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356787\Desktop\tmp\PEBA\"/>
    </mc:Choice>
  </mc:AlternateContent>
  <bookViews>
    <workbookView xWindow="0" yWindow="0" windowWidth="23970" windowHeight="9300" tabRatio="702" firstSheet="2" activeTab="3"/>
  </bookViews>
  <sheets>
    <sheet name="BvP" sheetId="11" r:id="rId1"/>
    <sheet name="Bat" sheetId="2" r:id="rId2"/>
    <sheet name="Pit" sheetId="1" r:id="rId3"/>
    <sheet name="Draft List" sheetId="3" r:id="rId4"/>
    <sheet name="Results37" sheetId="7" r:id="rId5"/>
    <sheet name="Con" sheetId="8" r:id="rId6"/>
    <sheet name="Salary Pivot" sheetId="10" r:id="rId7"/>
    <sheet name="COND" sheetId="4" r:id="rId8"/>
    <sheet name="draft_listing_batters_stats" sheetId="5" r:id="rId9"/>
    <sheet name="draft_listing_pitchers_stats" sheetId="6" r:id="rId10"/>
    <sheet name="Bonuses" sheetId="9" r:id="rId11"/>
    <sheet name="Sheet1" sheetId="12" r:id="rId12"/>
  </sheets>
  <definedNames>
    <definedName name="_xlnm._FilterDatabase" localSheetId="1" hidden="1">Bat!$A$4:$BA$1401</definedName>
    <definedName name="_xlnm._FilterDatabase" localSheetId="5" hidden="1">Con!$A$4:$AE$20</definedName>
    <definedName name="_xlnm._FilterDatabase" localSheetId="3" hidden="1">'Draft List'!$A$4:$AE$1388</definedName>
    <definedName name="_xlnm._FilterDatabase" localSheetId="8" hidden="1">draft_listing_batters_stats!$A$1:$AB$578</definedName>
    <definedName name="_xlnm._FilterDatabase" localSheetId="9" hidden="1">draft_listing_pitchers_stats!$A$1:$AC$823</definedName>
    <definedName name="_xlnm._FilterDatabase" localSheetId="2" hidden="1">Pit!$A$4:$BL$831</definedName>
  </definedNames>
  <calcPr calcId="152511"/>
</workbook>
</file>

<file path=xl/calcChain.xml><?xml version="1.0" encoding="utf-8"?>
<calcChain xmlns="http://schemas.openxmlformats.org/spreadsheetml/2006/main">
  <c r="I5" i="7" l="1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" i="7"/>
  <c r="AD1388" i="3"/>
  <c r="AD1387" i="3"/>
  <c r="AD1386" i="3"/>
  <c r="AD1385" i="3"/>
  <c r="AD1384" i="3"/>
  <c r="AD1383" i="3"/>
  <c r="AD1382" i="3"/>
  <c r="AD1381" i="3"/>
  <c r="AD1380" i="3"/>
  <c r="AD1379" i="3"/>
  <c r="AD1378" i="3"/>
  <c r="AD1377" i="3"/>
  <c r="AD1376" i="3"/>
  <c r="AD1375" i="3"/>
  <c r="AD1374" i="3"/>
  <c r="AD1373" i="3"/>
  <c r="AD1372" i="3"/>
  <c r="AD1371" i="3"/>
  <c r="AD1370" i="3"/>
  <c r="AD1369" i="3"/>
  <c r="AD1368" i="3"/>
  <c r="AD1367" i="3"/>
  <c r="AD1366" i="3"/>
  <c r="AD1365" i="3"/>
  <c r="AD1364" i="3"/>
  <c r="AD1363" i="3"/>
  <c r="AD1362" i="3"/>
  <c r="AD1361" i="3"/>
  <c r="AD1360" i="3"/>
  <c r="AD1359" i="3"/>
  <c r="AD1358" i="3"/>
  <c r="AD1357" i="3"/>
  <c r="AD1356" i="3"/>
  <c r="AD1355" i="3"/>
  <c r="AD297" i="3"/>
  <c r="AD319" i="3"/>
  <c r="AD1354" i="3"/>
  <c r="AD1353" i="3"/>
  <c r="AD1352" i="3"/>
  <c r="AD1351" i="3"/>
  <c r="AD1350" i="3"/>
  <c r="AD1349" i="3"/>
  <c r="AD1348" i="3"/>
  <c r="AD1347" i="3"/>
  <c r="AD1346" i="3"/>
  <c r="AD155" i="3"/>
  <c r="AD1345" i="3"/>
  <c r="AD377" i="3"/>
  <c r="AD1344" i="3"/>
  <c r="AD1343" i="3"/>
  <c r="AD1342" i="3"/>
  <c r="AD1341" i="3"/>
  <c r="AD1340" i="3"/>
  <c r="AD1339" i="3"/>
  <c r="AD1338" i="3"/>
  <c r="AD1337" i="3"/>
  <c r="AD1336" i="3"/>
  <c r="AD1335" i="3"/>
  <c r="AD1334" i="3"/>
  <c r="AD1333" i="3"/>
  <c r="AD1332" i="3"/>
  <c r="AD1331" i="3"/>
  <c r="AD1330" i="3"/>
  <c r="AD400" i="3"/>
  <c r="AD231" i="3"/>
  <c r="AD1329" i="3"/>
  <c r="AD1328" i="3"/>
  <c r="AD1327" i="3"/>
  <c r="AD1326" i="3"/>
  <c r="AD1325" i="3"/>
  <c r="AD338" i="3"/>
  <c r="AD396" i="3"/>
  <c r="AD1324" i="3"/>
  <c r="AD280" i="3"/>
  <c r="AD215" i="3"/>
  <c r="AD1323" i="3"/>
  <c r="AD1322" i="3"/>
  <c r="AD1321" i="3"/>
  <c r="AD1320" i="3"/>
  <c r="AD1319" i="3"/>
  <c r="AD1318" i="3"/>
  <c r="AD1317" i="3"/>
  <c r="AD1316" i="3"/>
  <c r="AD1315" i="3"/>
  <c r="AD1314" i="3"/>
  <c r="AD1313" i="3"/>
  <c r="AD1312" i="3"/>
  <c r="AD1311" i="3"/>
  <c r="AD1310" i="3"/>
  <c r="AD1309" i="3"/>
  <c r="AD1308" i="3"/>
  <c r="AD1307" i="3"/>
  <c r="AD1306" i="3"/>
  <c r="AD1305" i="3"/>
  <c r="AD1304" i="3"/>
  <c r="AD1303" i="3"/>
  <c r="AD1302" i="3"/>
  <c r="AD1301" i="3"/>
  <c r="AD1300" i="3"/>
  <c r="AD1299" i="3"/>
  <c r="AD1298" i="3"/>
  <c r="AD1297" i="3"/>
  <c r="AD1296" i="3"/>
  <c r="AD1295" i="3"/>
  <c r="AD1294" i="3"/>
  <c r="AD1293" i="3"/>
  <c r="AD1292" i="3"/>
  <c r="AD1291" i="3"/>
  <c r="AD1290" i="3"/>
  <c r="AD1289" i="3"/>
  <c r="AD1288" i="3"/>
  <c r="AD1287" i="3"/>
  <c r="AD1286" i="3"/>
  <c r="AD1285" i="3"/>
  <c r="AD1284" i="3"/>
  <c r="AD1283" i="3"/>
  <c r="AD1282" i="3"/>
  <c r="AD1281" i="3"/>
  <c r="AD1280" i="3"/>
  <c r="AD1279" i="3"/>
  <c r="AD1278" i="3"/>
  <c r="AD175" i="3"/>
  <c r="AD1277" i="3"/>
  <c r="AD1276" i="3"/>
  <c r="AD1275" i="3"/>
  <c r="AD399" i="3"/>
  <c r="AD1274" i="3"/>
  <c r="AD1273" i="3"/>
  <c r="AD1272" i="3"/>
  <c r="AD1271" i="3"/>
  <c r="AD1270" i="3"/>
  <c r="AD1269" i="3"/>
  <c r="AD1268" i="3"/>
  <c r="AD1267" i="3"/>
  <c r="AD1266" i="3"/>
  <c r="AD1265" i="3"/>
  <c r="AD1264" i="3"/>
  <c r="AD1263" i="3"/>
  <c r="AD1262" i="3"/>
  <c r="AD1261" i="3"/>
  <c r="AD1260" i="3"/>
  <c r="AD1259" i="3"/>
  <c r="AD1258" i="3"/>
  <c r="AD1257" i="3"/>
  <c r="AD1256" i="3"/>
  <c r="AD1255" i="3"/>
  <c r="AD314" i="3"/>
  <c r="AD1254" i="3"/>
  <c r="AD1253" i="3"/>
  <c r="AD1252" i="3"/>
  <c r="AD1251" i="3"/>
  <c r="AD1250" i="3"/>
  <c r="AD1249" i="3"/>
  <c r="AD282" i="3"/>
  <c r="AD1248" i="3"/>
  <c r="AD1247" i="3"/>
  <c r="AD1246" i="3"/>
  <c r="AD1245" i="3"/>
  <c r="AD1244" i="3"/>
  <c r="AD1243" i="3"/>
  <c r="AD1242" i="3"/>
  <c r="AD1241" i="3"/>
  <c r="AD1240" i="3"/>
  <c r="AD1239" i="3"/>
  <c r="AD1238" i="3"/>
  <c r="AD1237" i="3"/>
  <c r="AD1236" i="3"/>
  <c r="AD1235" i="3"/>
  <c r="AD1234" i="3"/>
  <c r="AD1233" i="3"/>
  <c r="AD1232" i="3"/>
  <c r="AD1231" i="3"/>
  <c r="AD1230" i="3"/>
  <c r="AD1229" i="3"/>
  <c r="AD1228" i="3"/>
  <c r="AD1227" i="3"/>
  <c r="AD1226" i="3"/>
  <c r="AD1225" i="3"/>
  <c r="AD1224" i="3"/>
  <c r="AD1223" i="3"/>
  <c r="AD1222" i="3"/>
  <c r="AD1221" i="3"/>
  <c r="AD1220" i="3"/>
  <c r="AD1219" i="3"/>
  <c r="AD1218" i="3"/>
  <c r="AD1217" i="3"/>
  <c r="AD1216" i="3"/>
  <c r="AD1215" i="3"/>
  <c r="AD1214" i="3"/>
  <c r="AD1213" i="3"/>
  <c r="AD1212" i="3"/>
  <c r="AD1211" i="3"/>
  <c r="AD1210" i="3"/>
  <c r="AD1209" i="3"/>
  <c r="AD1208" i="3"/>
  <c r="AD1207" i="3"/>
  <c r="AD1206" i="3"/>
  <c r="AD1205" i="3"/>
  <c r="AD1204" i="3"/>
  <c r="AD1203" i="3"/>
  <c r="AD1202" i="3"/>
  <c r="AD1201" i="3"/>
  <c r="AD1200" i="3"/>
  <c r="AD1199" i="3"/>
  <c r="AD380" i="3"/>
  <c r="AD1198" i="3"/>
  <c r="AD1197" i="3"/>
  <c r="AD1196" i="3"/>
  <c r="AD1195" i="3"/>
  <c r="AD1194" i="3"/>
  <c r="AD1193" i="3"/>
  <c r="AD1192" i="3"/>
  <c r="AD1191" i="3"/>
  <c r="AD1190" i="3"/>
  <c r="AD1189" i="3"/>
  <c r="AD1188" i="3"/>
  <c r="AD1187" i="3"/>
  <c r="AD1186" i="3"/>
  <c r="AD1185" i="3"/>
  <c r="AD1184" i="3"/>
  <c r="AD1183" i="3"/>
  <c r="AD1182" i="3"/>
  <c r="AD1181" i="3"/>
  <c r="AD1180" i="3"/>
  <c r="AD1179" i="3"/>
  <c r="AD1178" i="3"/>
  <c r="AD1177" i="3"/>
  <c r="AD1176" i="3"/>
  <c r="AD1175" i="3"/>
  <c r="AD1174" i="3"/>
  <c r="AD1173" i="3"/>
  <c r="AD1172" i="3"/>
  <c r="AD1171" i="3"/>
  <c r="AD1170" i="3"/>
  <c r="AD1169" i="3"/>
  <c r="AD1168" i="3"/>
  <c r="AD1167" i="3"/>
  <c r="AD1166" i="3"/>
  <c r="AD1165" i="3"/>
  <c r="AD1164" i="3"/>
  <c r="AD1163" i="3"/>
  <c r="AD1162" i="3"/>
  <c r="AD1161" i="3"/>
  <c r="AD1160" i="3"/>
  <c r="AD1159" i="3"/>
  <c r="AD1158" i="3"/>
  <c r="AD1157" i="3"/>
  <c r="AD1156" i="3"/>
  <c r="AD1155" i="3"/>
  <c r="AD1154" i="3"/>
  <c r="AD1153" i="3"/>
  <c r="AD1152" i="3"/>
  <c r="AD1151" i="3"/>
  <c r="AD1150" i="3"/>
  <c r="AD1149" i="3"/>
  <c r="AD1148" i="3"/>
  <c r="AD1147" i="3"/>
  <c r="AD1146" i="3"/>
  <c r="AD1145" i="3"/>
  <c r="AD1144" i="3"/>
  <c r="AD1143" i="3"/>
  <c r="AD1142" i="3"/>
  <c r="AD1141" i="3"/>
  <c r="AD1140" i="3"/>
  <c r="AD1139" i="3"/>
  <c r="AD1138" i="3"/>
  <c r="AD1137" i="3"/>
  <c r="AD1136" i="3"/>
  <c r="AD1135" i="3"/>
  <c r="AD1134" i="3"/>
  <c r="AD1133" i="3"/>
  <c r="AD1132" i="3"/>
  <c r="AD1131" i="3"/>
  <c r="AD1130" i="3"/>
  <c r="AD1129" i="3"/>
  <c r="AD1128" i="3"/>
  <c r="AD1127" i="3"/>
  <c r="AD1126" i="3"/>
  <c r="AD1125" i="3"/>
  <c r="AD1124" i="3"/>
  <c r="AD1123" i="3"/>
  <c r="AD1122" i="3"/>
  <c r="AD1121" i="3"/>
  <c r="AD1120" i="3"/>
  <c r="AD1119" i="3"/>
  <c r="AD1118" i="3"/>
  <c r="AD1117" i="3"/>
  <c r="AD1116" i="3"/>
  <c r="AD1115" i="3"/>
  <c r="AD1114" i="3"/>
  <c r="AD1113" i="3"/>
  <c r="AD1112" i="3"/>
  <c r="AD1111" i="3"/>
  <c r="AD1110" i="3"/>
  <c r="AD1109" i="3"/>
  <c r="AD1108" i="3"/>
  <c r="AD1107" i="3"/>
  <c r="AD1106" i="3"/>
  <c r="AD1105" i="3"/>
  <c r="AD1104" i="3"/>
  <c r="AD1103" i="3"/>
  <c r="AD1102" i="3"/>
  <c r="AD1101" i="3"/>
  <c r="AD1100" i="3"/>
  <c r="AD1099" i="3"/>
  <c r="AD1098" i="3"/>
  <c r="AD1097" i="3"/>
  <c r="AD294" i="3"/>
  <c r="AD1096" i="3"/>
  <c r="AD1095" i="3"/>
  <c r="AD1094" i="3"/>
  <c r="AD1093" i="3"/>
  <c r="AD1092" i="3"/>
  <c r="AD1091" i="3"/>
  <c r="AD1090" i="3"/>
  <c r="AD310" i="3"/>
  <c r="AD1089" i="3"/>
  <c r="AD1088" i="3"/>
  <c r="AD1087" i="3"/>
  <c r="AD1086" i="3"/>
  <c r="AD1085" i="3"/>
  <c r="AD1084" i="3"/>
  <c r="AD1083" i="3"/>
  <c r="AD1082" i="3"/>
  <c r="AD1081" i="3"/>
  <c r="AD1080" i="3"/>
  <c r="AD1079" i="3"/>
  <c r="AD1078" i="3"/>
  <c r="AD1077" i="3"/>
  <c r="AD1076" i="3"/>
  <c r="AD1075" i="3"/>
  <c r="AD1074" i="3"/>
  <c r="AD1073" i="3"/>
  <c r="AD1072" i="3"/>
  <c r="AD1071" i="3"/>
  <c r="AD1070" i="3"/>
  <c r="AD1069" i="3"/>
  <c r="AD1068" i="3"/>
  <c r="AD1067" i="3"/>
  <c r="AD1066" i="3"/>
  <c r="AD1065" i="3"/>
  <c r="AD1064" i="3"/>
  <c r="AD1063" i="3"/>
  <c r="AD1062" i="3"/>
  <c r="AD1061" i="3"/>
  <c r="AD349" i="3"/>
  <c r="AD1060" i="3"/>
  <c r="AD1059" i="3"/>
  <c r="AD1058" i="3"/>
  <c r="AD1057" i="3"/>
  <c r="AD1056" i="3"/>
  <c r="AD1055" i="3"/>
  <c r="AD1054" i="3"/>
  <c r="AD1053" i="3"/>
  <c r="AD1052" i="3"/>
  <c r="AD1051" i="3"/>
  <c r="AD1050" i="3"/>
  <c r="AD1049" i="3"/>
  <c r="AD1048" i="3"/>
  <c r="AD1047" i="3"/>
  <c r="AD1046" i="3"/>
  <c r="AD1045" i="3"/>
  <c r="AD1044" i="3"/>
  <c r="AD1043" i="3"/>
  <c r="AD1042" i="3"/>
  <c r="AD1041" i="3"/>
  <c r="AD1040" i="3"/>
  <c r="AD1039" i="3"/>
  <c r="AD1038" i="3"/>
  <c r="AD1037" i="3"/>
  <c r="AD1036" i="3"/>
  <c r="AD1035" i="3"/>
  <c r="AD1034" i="3"/>
  <c r="AD1033" i="3"/>
  <c r="AD1032" i="3"/>
  <c r="AD1031" i="3"/>
  <c r="AD351" i="3"/>
  <c r="AD1030" i="3"/>
  <c r="AD1029" i="3"/>
  <c r="AD1028" i="3"/>
  <c r="AD1027" i="3"/>
  <c r="AD1026" i="3"/>
  <c r="AD1025" i="3"/>
  <c r="AD1024" i="3"/>
  <c r="AD1023" i="3"/>
  <c r="AD1022" i="3"/>
  <c r="AD1021" i="3"/>
  <c r="AD1020" i="3"/>
  <c r="AD1019" i="3"/>
  <c r="AD1018" i="3"/>
  <c r="AD1017" i="3"/>
  <c r="AD1016" i="3"/>
  <c r="AD1015" i="3"/>
  <c r="AD1014" i="3"/>
  <c r="AD1013" i="3"/>
  <c r="AD1012" i="3"/>
  <c r="AD1011" i="3"/>
  <c r="AD1010" i="3"/>
  <c r="AD1009" i="3"/>
  <c r="AD1008" i="3"/>
  <c r="AD326" i="3"/>
  <c r="AD1007" i="3"/>
  <c r="AD1006" i="3"/>
  <c r="AD1005" i="3"/>
  <c r="AD1004" i="3"/>
  <c r="AD1003" i="3"/>
  <c r="AD1002" i="3"/>
  <c r="AD1001" i="3"/>
  <c r="AD1000" i="3"/>
  <c r="AD999" i="3"/>
  <c r="AD998" i="3"/>
  <c r="AD997" i="3"/>
  <c r="AD996" i="3"/>
  <c r="AD995" i="3"/>
  <c r="AD994" i="3"/>
  <c r="AD993" i="3"/>
  <c r="AD992" i="3"/>
  <c r="AD991" i="3"/>
  <c r="AD990" i="3"/>
  <c r="AD989" i="3"/>
  <c r="AD988" i="3"/>
  <c r="AD987" i="3"/>
  <c r="AD986" i="3"/>
  <c r="AD985" i="3"/>
  <c r="AD984" i="3"/>
  <c r="AD983" i="3"/>
  <c r="AD982" i="3"/>
  <c r="AD981" i="3"/>
  <c r="AD980" i="3"/>
  <c r="AD979" i="3"/>
  <c r="AD978" i="3"/>
  <c r="AD977" i="3"/>
  <c r="AD976" i="3"/>
  <c r="AD975" i="3"/>
  <c r="AD974" i="3"/>
  <c r="AD973" i="3"/>
  <c r="AD972" i="3"/>
  <c r="AD971" i="3"/>
  <c r="AD970" i="3"/>
  <c r="AD969" i="3"/>
  <c r="AD968" i="3"/>
  <c r="AD967" i="3"/>
  <c r="AD966" i="3"/>
  <c r="AD965" i="3"/>
  <c r="AD964" i="3"/>
  <c r="AD963" i="3"/>
  <c r="AD962" i="3"/>
  <c r="AD961" i="3"/>
  <c r="AD960" i="3"/>
  <c r="AD959" i="3"/>
  <c r="AD958" i="3"/>
  <c r="AD957" i="3"/>
  <c r="AD219" i="3"/>
  <c r="AD956" i="3"/>
  <c r="AD955" i="3"/>
  <c r="AD954" i="3"/>
  <c r="AD953" i="3"/>
  <c r="AD952" i="3"/>
  <c r="AD951" i="3"/>
  <c r="AD260" i="3"/>
  <c r="AD950" i="3"/>
  <c r="AD949" i="3"/>
  <c r="AD948" i="3"/>
  <c r="AD947" i="3"/>
  <c r="AD946" i="3"/>
  <c r="AD945" i="3"/>
  <c r="AD944" i="3"/>
  <c r="AD943" i="3"/>
  <c r="AD942" i="3"/>
  <c r="AD941" i="3"/>
  <c r="AD940" i="3"/>
  <c r="AD939" i="3"/>
  <c r="AD938" i="3"/>
  <c r="AD236" i="3"/>
  <c r="AD937" i="3"/>
  <c r="AD353" i="3"/>
  <c r="AD936" i="3"/>
  <c r="AD935" i="3"/>
  <c r="AD934" i="3"/>
  <c r="AD933" i="3"/>
  <c r="AD932" i="3"/>
  <c r="AD931" i="3"/>
  <c r="AD930" i="3"/>
  <c r="AD358" i="3"/>
  <c r="AD929" i="3"/>
  <c r="AD928" i="3"/>
  <c r="AD927" i="3"/>
  <c r="AD926" i="3"/>
  <c r="AD925" i="3"/>
  <c r="AD924" i="3"/>
  <c r="AD923" i="3"/>
  <c r="AD341" i="3"/>
  <c r="AD922" i="3"/>
  <c r="AD921" i="3"/>
  <c r="AD920" i="3"/>
  <c r="AD919" i="3"/>
  <c r="AD918" i="3"/>
  <c r="AD917" i="3"/>
  <c r="AD293" i="3"/>
  <c r="AD916" i="3"/>
  <c r="AD915" i="3"/>
  <c r="AD914" i="3"/>
  <c r="AD913" i="3"/>
  <c r="AD912" i="3"/>
  <c r="AD911" i="3"/>
  <c r="AD910" i="3"/>
  <c r="AD909" i="3"/>
  <c r="AD908" i="3"/>
  <c r="AD183" i="3"/>
  <c r="AD907" i="3"/>
  <c r="AD906" i="3"/>
  <c r="AD368" i="3"/>
  <c r="AD905" i="3"/>
  <c r="AD904" i="3"/>
  <c r="AD903" i="3"/>
  <c r="AD902" i="3"/>
  <c r="AD901" i="3"/>
  <c r="AD352" i="3"/>
  <c r="AD900" i="3"/>
  <c r="AD899" i="3"/>
  <c r="AD898" i="3"/>
  <c r="AD897" i="3"/>
  <c r="AD395" i="3"/>
  <c r="AD896" i="3"/>
  <c r="AD895" i="3"/>
  <c r="AD325" i="3"/>
  <c r="AD894" i="3"/>
  <c r="AD893" i="3"/>
  <c r="AD892" i="3"/>
  <c r="AD891" i="3"/>
  <c r="AD890" i="3"/>
  <c r="AD889" i="3"/>
  <c r="AD888" i="3"/>
  <c r="AD887" i="3"/>
  <c r="AD886" i="3"/>
  <c r="AD885" i="3"/>
  <c r="AD884" i="3"/>
  <c r="AD883" i="3"/>
  <c r="AD882" i="3"/>
  <c r="AD881" i="3"/>
  <c r="AD880" i="3"/>
  <c r="AD879" i="3"/>
  <c r="AD878" i="3"/>
  <c r="AD877" i="3"/>
  <c r="AD876" i="3"/>
  <c r="AD875" i="3"/>
  <c r="AD874" i="3"/>
  <c r="AD873" i="3"/>
  <c r="AD872" i="3"/>
  <c r="AD871" i="3"/>
  <c r="AD870" i="3"/>
  <c r="AD869" i="3"/>
  <c r="AD868" i="3"/>
  <c r="AD867" i="3"/>
  <c r="AD866" i="3"/>
  <c r="AD865" i="3"/>
  <c r="AD864" i="3"/>
  <c r="AD863" i="3"/>
  <c r="AD862" i="3"/>
  <c r="AD861" i="3"/>
  <c r="AD860" i="3"/>
  <c r="AD366" i="3"/>
  <c r="AD859" i="3"/>
  <c r="AD858" i="3"/>
  <c r="AD857" i="3"/>
  <c r="AD856" i="3"/>
  <c r="AD855" i="3"/>
  <c r="AD854" i="3"/>
  <c r="AD853" i="3"/>
  <c r="AD852" i="3"/>
  <c r="AD851" i="3"/>
  <c r="AD850" i="3"/>
  <c r="AD285" i="3"/>
  <c r="AD849" i="3"/>
  <c r="AD848" i="3"/>
  <c r="AD847" i="3"/>
  <c r="AD846" i="3"/>
  <c r="AD845" i="3"/>
  <c r="AD844" i="3"/>
  <c r="AD843" i="3"/>
  <c r="AD842" i="3"/>
  <c r="AD841" i="3"/>
  <c r="AD840" i="3"/>
  <c r="AD839" i="3"/>
  <c r="AD838" i="3"/>
  <c r="AD837" i="3"/>
  <c r="AD836" i="3"/>
  <c r="AD835" i="3"/>
  <c r="AD834" i="3"/>
  <c r="AD833" i="3"/>
  <c r="AD832" i="3"/>
  <c r="AD831" i="3"/>
  <c r="AD830" i="3"/>
  <c r="AD829" i="3"/>
  <c r="AD828" i="3"/>
  <c r="AD827" i="3"/>
  <c r="AD826" i="3"/>
  <c r="AD237" i="3"/>
  <c r="AD825" i="3"/>
  <c r="AD824" i="3"/>
  <c r="AD823" i="3"/>
  <c r="AD822" i="3"/>
  <c r="AD821" i="3"/>
  <c r="AD820" i="3"/>
  <c r="AD819" i="3"/>
  <c r="AD818" i="3"/>
  <c r="AD817" i="3"/>
  <c r="AD816" i="3"/>
  <c r="AD815" i="3"/>
  <c r="AD814" i="3"/>
  <c r="AD813" i="3"/>
  <c r="AD812" i="3"/>
  <c r="AD811" i="3"/>
  <c r="AD810" i="3"/>
  <c r="AD809" i="3"/>
  <c r="AD365" i="3"/>
  <c r="AD808" i="3"/>
  <c r="AD807" i="3"/>
  <c r="AD806" i="3"/>
  <c r="AD805" i="3"/>
  <c r="AD804" i="3"/>
  <c r="AD803" i="3"/>
  <c r="AD802" i="3"/>
  <c r="AD801" i="3"/>
  <c r="AD800" i="3"/>
  <c r="AD799" i="3"/>
  <c r="AD798" i="3"/>
  <c r="AD797" i="3"/>
  <c r="AD796" i="3"/>
  <c r="AD795" i="3"/>
  <c r="AD794" i="3"/>
  <c r="AD793" i="3"/>
  <c r="AD792" i="3"/>
  <c r="AD791" i="3"/>
  <c r="AD373" i="3"/>
  <c r="AD790" i="3"/>
  <c r="AD789" i="3"/>
  <c r="AD788" i="3"/>
  <c r="AD787" i="3"/>
  <c r="AD786" i="3"/>
  <c r="AD238" i="3"/>
  <c r="AD785" i="3"/>
  <c r="AD784" i="3"/>
  <c r="AD783" i="3"/>
  <c r="AD251" i="3"/>
  <c r="AD782" i="3"/>
  <c r="AD354" i="3"/>
  <c r="AD781" i="3"/>
  <c r="AD780" i="3"/>
  <c r="AD779" i="3"/>
  <c r="AD778" i="3"/>
  <c r="AD777" i="3"/>
  <c r="AD776" i="3"/>
  <c r="AD205" i="3"/>
  <c r="AD775" i="3"/>
  <c r="AD774" i="3"/>
  <c r="AD773" i="3"/>
  <c r="AD772" i="3"/>
  <c r="AD771" i="3"/>
  <c r="AD770" i="3"/>
  <c r="AD769" i="3"/>
  <c r="AD331" i="3"/>
  <c r="AD768" i="3"/>
  <c r="AD201" i="3"/>
  <c r="AD329" i="3"/>
  <c r="AD767" i="3"/>
  <c r="AD766" i="3"/>
  <c r="AD267" i="3"/>
  <c r="AD765" i="3"/>
  <c r="AD764" i="3"/>
  <c r="AD334" i="3"/>
  <c r="AD763" i="3"/>
  <c r="AD762" i="3"/>
  <c r="AD761" i="3"/>
  <c r="AD760" i="3"/>
  <c r="AD759" i="3"/>
  <c r="AD284" i="3"/>
  <c r="AD379" i="3"/>
  <c r="AD758" i="3"/>
  <c r="AD757" i="3"/>
  <c r="AD756" i="3"/>
  <c r="AD755" i="3"/>
  <c r="AD754" i="3"/>
  <c r="AD753" i="3"/>
  <c r="AD752" i="3"/>
  <c r="AD751" i="3"/>
  <c r="AD750" i="3"/>
  <c r="AD381" i="3"/>
  <c r="AD749" i="3"/>
  <c r="AD748" i="3"/>
  <c r="AD747" i="3"/>
  <c r="AD327" i="3"/>
  <c r="AD391" i="3"/>
  <c r="AD746" i="3"/>
  <c r="AD745" i="3"/>
  <c r="AD744" i="3"/>
  <c r="AD367" i="3"/>
  <c r="AD743" i="3"/>
  <c r="AD241" i="3"/>
  <c r="AD742" i="3"/>
  <c r="AD274" i="3"/>
  <c r="AD292" i="3"/>
  <c r="AD741" i="3"/>
  <c r="AD740" i="3"/>
  <c r="AD739" i="3"/>
  <c r="AD225" i="3"/>
  <c r="AD738" i="3"/>
  <c r="AD737" i="3"/>
  <c r="AD736" i="3"/>
  <c r="AD355" i="3"/>
  <c r="AD735" i="3"/>
  <c r="AD734" i="3"/>
  <c r="AD733" i="3"/>
  <c r="AD732" i="3"/>
  <c r="AD731" i="3"/>
  <c r="AD730" i="3"/>
  <c r="AD729" i="3"/>
  <c r="AD728" i="3"/>
  <c r="AD727" i="3"/>
  <c r="AD248" i="3"/>
  <c r="AD726" i="3"/>
  <c r="AD725" i="3"/>
  <c r="AD724" i="3"/>
  <c r="AD723" i="3"/>
  <c r="AD722" i="3"/>
  <c r="AD721" i="3"/>
  <c r="AD720" i="3"/>
  <c r="AD719" i="3"/>
  <c r="AD718" i="3"/>
  <c r="AD717" i="3"/>
  <c r="AD716" i="3"/>
  <c r="AD715" i="3"/>
  <c r="AD714" i="3"/>
  <c r="AD713" i="3"/>
  <c r="AD712" i="3"/>
  <c r="AD711" i="3"/>
  <c r="AD710" i="3"/>
  <c r="AD709" i="3"/>
  <c r="AD708" i="3"/>
  <c r="AD707" i="3"/>
  <c r="AD317" i="3"/>
  <c r="AD216" i="3"/>
  <c r="AD706" i="3"/>
  <c r="AD705" i="3"/>
  <c r="AD704" i="3"/>
  <c r="AD703" i="3"/>
  <c r="AD702" i="3"/>
  <c r="AD701" i="3"/>
  <c r="AD700" i="3"/>
  <c r="AD191" i="3"/>
  <c r="AD699" i="3"/>
  <c r="AD698" i="3"/>
  <c r="AD697" i="3"/>
  <c r="AD696" i="3"/>
  <c r="AD278" i="3"/>
  <c r="AD695" i="3"/>
  <c r="AD694" i="3"/>
  <c r="AD279" i="3"/>
  <c r="AD230" i="3"/>
  <c r="AD693" i="3"/>
  <c r="AD692" i="3"/>
  <c r="AD691" i="3"/>
  <c r="AD690" i="3"/>
  <c r="AD689" i="3"/>
  <c r="AD688" i="3"/>
  <c r="AD687" i="3"/>
  <c r="AD686" i="3"/>
  <c r="AD685" i="3"/>
  <c r="AD684" i="3"/>
  <c r="AD683" i="3"/>
  <c r="AD682" i="3"/>
  <c r="AD681" i="3"/>
  <c r="AD680" i="3"/>
  <c r="AD679" i="3"/>
  <c r="AD228" i="3"/>
  <c r="AD678" i="3"/>
  <c r="AD677" i="3"/>
  <c r="AD676" i="3"/>
  <c r="AD675" i="3"/>
  <c r="AD674" i="3"/>
  <c r="AD673" i="3"/>
  <c r="AD672" i="3"/>
  <c r="AD671" i="3"/>
  <c r="AD670" i="3"/>
  <c r="AD669" i="3"/>
  <c r="AD668" i="3"/>
  <c r="AD667" i="3"/>
  <c r="AD666" i="3"/>
  <c r="AD665" i="3"/>
  <c r="AD664" i="3"/>
  <c r="AD663" i="3"/>
  <c r="AD160" i="3"/>
  <c r="AD266" i="3"/>
  <c r="AD662" i="3"/>
  <c r="AD661" i="3"/>
  <c r="AD660" i="3"/>
  <c r="AD659" i="3"/>
  <c r="AD658" i="3"/>
  <c r="AD657" i="3"/>
  <c r="AD157" i="3"/>
  <c r="AD656" i="3"/>
  <c r="AD655" i="3"/>
  <c r="AD654" i="3"/>
  <c r="AD653" i="3"/>
  <c r="AD652" i="3"/>
  <c r="AD651" i="3"/>
  <c r="AD276" i="3"/>
  <c r="AD650" i="3"/>
  <c r="AD649" i="3"/>
  <c r="AD348" i="3"/>
  <c r="AD648" i="3"/>
  <c r="AD647" i="3"/>
  <c r="AD646" i="3"/>
  <c r="AD645" i="3"/>
  <c r="AD202" i="3"/>
  <c r="AD644" i="3"/>
  <c r="AD643" i="3"/>
  <c r="AD642" i="3"/>
  <c r="AD641" i="3"/>
  <c r="AD640" i="3"/>
  <c r="AD321" i="3"/>
  <c r="AD179" i="3"/>
  <c r="AD639" i="3"/>
  <c r="AD197" i="3"/>
  <c r="AD347" i="3"/>
  <c r="AD638" i="3"/>
  <c r="AD637" i="3"/>
  <c r="AD288" i="3"/>
  <c r="AD636" i="3"/>
  <c r="AD635" i="3"/>
  <c r="AD634" i="3"/>
  <c r="AD633" i="3"/>
  <c r="AD632" i="3"/>
  <c r="AD631" i="3"/>
  <c r="AD630" i="3"/>
  <c r="AD255" i="3"/>
  <c r="AD322" i="3"/>
  <c r="AD629" i="3"/>
  <c r="AD628" i="3"/>
  <c r="AD165" i="3"/>
  <c r="AD386" i="3"/>
  <c r="AD627" i="3"/>
  <c r="AD374" i="3"/>
  <c r="AD626" i="3"/>
  <c r="AD245" i="3"/>
  <c r="AD625" i="3"/>
  <c r="AD624" i="3"/>
  <c r="AD623" i="3"/>
  <c r="AD622" i="3"/>
  <c r="AD621" i="3"/>
  <c r="AD620" i="3"/>
  <c r="AD619" i="3"/>
  <c r="AD618" i="3"/>
  <c r="AD617" i="3"/>
  <c r="AD616" i="3"/>
  <c r="AD263" i="3"/>
  <c r="AD184" i="3"/>
  <c r="AD615" i="3"/>
  <c r="AD614" i="3"/>
  <c r="AD613" i="3"/>
  <c r="AD343" i="3"/>
  <c r="AD612" i="3"/>
  <c r="AD611" i="3"/>
  <c r="AD610" i="3"/>
  <c r="AD609" i="3"/>
  <c r="AD608" i="3"/>
  <c r="AD607" i="3"/>
  <c r="AD360" i="3"/>
  <c r="AD378" i="3"/>
  <c r="AD270" i="3"/>
  <c r="AD312" i="3"/>
  <c r="AD296" i="3"/>
  <c r="AD606" i="3"/>
  <c r="AD605" i="3"/>
  <c r="AD604" i="3"/>
  <c r="AD603" i="3"/>
  <c r="AD200" i="3"/>
  <c r="AD602" i="3"/>
  <c r="AD601" i="3"/>
  <c r="AD600" i="3"/>
  <c r="AD599" i="3"/>
  <c r="AD598" i="3"/>
  <c r="AD597" i="3"/>
  <c r="AD163" i="3"/>
  <c r="AD596" i="3"/>
  <c r="AD389" i="3"/>
  <c r="AD361" i="3"/>
  <c r="AD595" i="3"/>
  <c r="AD594" i="3"/>
  <c r="AD306" i="3"/>
  <c r="AD593" i="3"/>
  <c r="AD592" i="3"/>
  <c r="AD591" i="3"/>
  <c r="AD590" i="3"/>
  <c r="AD307" i="3"/>
  <c r="AD589" i="3"/>
  <c r="AD302" i="3"/>
  <c r="AD315" i="3"/>
  <c r="AD370" i="3"/>
  <c r="AD588" i="3"/>
  <c r="AD587" i="3"/>
  <c r="AD311" i="3"/>
  <c r="AD275" i="3"/>
  <c r="AD586" i="3"/>
  <c r="AD585" i="3"/>
  <c r="AD159" i="3"/>
  <c r="AD584" i="3"/>
  <c r="AD583" i="3"/>
  <c r="AD385" i="3"/>
  <c r="AD582" i="3"/>
  <c r="AD581" i="3"/>
  <c r="AD580" i="3"/>
  <c r="AD579" i="3"/>
  <c r="AD172" i="3"/>
  <c r="AD308" i="3"/>
  <c r="AD340" i="3"/>
  <c r="AD164" i="3"/>
  <c r="AD578" i="3"/>
  <c r="AD577" i="3"/>
  <c r="AD576" i="3"/>
  <c r="AD575" i="3"/>
  <c r="AD195" i="3"/>
  <c r="AD574" i="3"/>
  <c r="AD209" i="3"/>
  <c r="AD573" i="3"/>
  <c r="AD313" i="3"/>
  <c r="AD572" i="3"/>
  <c r="AD571" i="3"/>
  <c r="AD570" i="3"/>
  <c r="AD569" i="3"/>
  <c r="AD328" i="3"/>
  <c r="AD568" i="3"/>
  <c r="AD244" i="3"/>
  <c r="AD567" i="3"/>
  <c r="AD397" i="3"/>
  <c r="AD258" i="3"/>
  <c r="AD566" i="3"/>
  <c r="AD291" i="3"/>
  <c r="AD153" i="3"/>
  <c r="AD565" i="3"/>
  <c r="AD265" i="3"/>
  <c r="AD564" i="3"/>
  <c r="AD226" i="3"/>
  <c r="AD563" i="3"/>
  <c r="AD562" i="3"/>
  <c r="AD561" i="3"/>
  <c r="AD560" i="3"/>
  <c r="AD281" i="3"/>
  <c r="AD559" i="3"/>
  <c r="AD290" i="3"/>
  <c r="AD558" i="3"/>
  <c r="AD557" i="3"/>
  <c r="AD556" i="3"/>
  <c r="AD555" i="3"/>
  <c r="AD554" i="3"/>
  <c r="AD553" i="3"/>
  <c r="AD552" i="3"/>
  <c r="AD551" i="3"/>
  <c r="AD550" i="3"/>
  <c r="AD549" i="3"/>
  <c r="AD301" i="3"/>
  <c r="AD269" i="3"/>
  <c r="AD548" i="3"/>
  <c r="AD176" i="3"/>
  <c r="AD161" i="3"/>
  <c r="AD547" i="3"/>
  <c r="AD546" i="3"/>
  <c r="AD545" i="3"/>
  <c r="AD544" i="3"/>
  <c r="AD543" i="3"/>
  <c r="AD167" i="3"/>
  <c r="AD295" i="3"/>
  <c r="AD542" i="3"/>
  <c r="AD541" i="3"/>
  <c r="AD257" i="3"/>
  <c r="AD540" i="3"/>
  <c r="AD539" i="3"/>
  <c r="AD174" i="3"/>
  <c r="AD538" i="3"/>
  <c r="AD537" i="3"/>
  <c r="AD398" i="3"/>
  <c r="AD536" i="3"/>
  <c r="AD535" i="3"/>
  <c r="AD188" i="3"/>
  <c r="AD356" i="3"/>
  <c r="AD204" i="3"/>
  <c r="AD187" i="3"/>
  <c r="AD534" i="3"/>
  <c r="AD533" i="3"/>
  <c r="AD210" i="3"/>
  <c r="AD532" i="3"/>
  <c r="AD382" i="3"/>
  <c r="AD198" i="3"/>
  <c r="AD193" i="3"/>
  <c r="AD253" i="3"/>
  <c r="AD286" i="3"/>
  <c r="AD335" i="3"/>
  <c r="AD531" i="3"/>
  <c r="AD213" i="3"/>
  <c r="AD530" i="3"/>
  <c r="AD529" i="3"/>
  <c r="AD252" i="3"/>
  <c r="AD528" i="3"/>
  <c r="AD527" i="3"/>
  <c r="AD526" i="3"/>
  <c r="AD362" i="3"/>
  <c r="AD525" i="3"/>
  <c r="AD524" i="3"/>
  <c r="AD523" i="3"/>
  <c r="AD522" i="3"/>
  <c r="AD521" i="3"/>
  <c r="AD520" i="3"/>
  <c r="AD336" i="3"/>
  <c r="AD519" i="3"/>
  <c r="AD375" i="3"/>
  <c r="AD518" i="3"/>
  <c r="AD517" i="3"/>
  <c r="AD516" i="3"/>
  <c r="AD515" i="3"/>
  <c r="AD514" i="3"/>
  <c r="AD229" i="3"/>
  <c r="AD513" i="3"/>
  <c r="AD247" i="3"/>
  <c r="AD512" i="3"/>
  <c r="AD511" i="3"/>
  <c r="AD510" i="3"/>
  <c r="AD509" i="3"/>
  <c r="AD156" i="3"/>
  <c r="AD508" i="3"/>
  <c r="AD339" i="3"/>
  <c r="AD507" i="3"/>
  <c r="AD506" i="3"/>
  <c r="AD505" i="3"/>
  <c r="AD259" i="3"/>
  <c r="AD504" i="3"/>
  <c r="AD383" i="3"/>
  <c r="AD503" i="3"/>
  <c r="AD502" i="3"/>
  <c r="AD332" i="3"/>
  <c r="AD501" i="3"/>
  <c r="AD500" i="3"/>
  <c r="AD499" i="3"/>
  <c r="AD305" i="3"/>
  <c r="AD498" i="3"/>
  <c r="AD497" i="3"/>
  <c r="AD496" i="3"/>
  <c r="AD364" i="3"/>
  <c r="AD495" i="3"/>
  <c r="AD254" i="3"/>
  <c r="AD494" i="3"/>
  <c r="AD493" i="3"/>
  <c r="AD492" i="3"/>
  <c r="AD491" i="3"/>
  <c r="AD227" i="3"/>
  <c r="AD490" i="3"/>
  <c r="AD489" i="3"/>
  <c r="AD488" i="3"/>
  <c r="AD487" i="3"/>
  <c r="AD486" i="3"/>
  <c r="AD485" i="3"/>
  <c r="AD484" i="3"/>
  <c r="AD483" i="3"/>
  <c r="AD177" i="3"/>
  <c r="AD482" i="3"/>
  <c r="AD223" i="3"/>
  <c r="AD185" i="3"/>
  <c r="AD481" i="3"/>
  <c r="AD218" i="3"/>
  <c r="AD166" i="3"/>
  <c r="AD480" i="3"/>
  <c r="AD479" i="3"/>
  <c r="AD304" i="3"/>
  <c r="AD478" i="3"/>
  <c r="AD477" i="3"/>
  <c r="AD476" i="3"/>
  <c r="AD475" i="3"/>
  <c r="AD474" i="3"/>
  <c r="AD345" i="3"/>
  <c r="AD299" i="3"/>
  <c r="AD388" i="3"/>
  <c r="AD473" i="3"/>
  <c r="AD222" i="3"/>
  <c r="AD316" i="3"/>
  <c r="AD472" i="3"/>
  <c r="AD471" i="3"/>
  <c r="AD243" i="3"/>
  <c r="AD318" i="3"/>
  <c r="AD249" i="3"/>
  <c r="AD470" i="3"/>
  <c r="AD469" i="3"/>
  <c r="AD277" i="3"/>
  <c r="AD468" i="3"/>
  <c r="AD467" i="3"/>
  <c r="AD466" i="3"/>
  <c r="AD214" i="3"/>
  <c r="AD465" i="3"/>
  <c r="AD464" i="3"/>
  <c r="AD463" i="3"/>
  <c r="AD462" i="3"/>
  <c r="AD359" i="3"/>
  <c r="AD461" i="3"/>
  <c r="AD273" i="3"/>
  <c r="AD460" i="3"/>
  <c r="AD394" i="3"/>
  <c r="AD459" i="3"/>
  <c r="AD458" i="3"/>
  <c r="AD457" i="3"/>
  <c r="AD456" i="3"/>
  <c r="AD171" i="3"/>
  <c r="AD199" i="3"/>
  <c r="AD455" i="3"/>
  <c r="AD454" i="3"/>
  <c r="AD271" i="3"/>
  <c r="AD239" i="3"/>
  <c r="AD453" i="3"/>
  <c r="AD452" i="3"/>
  <c r="AD451" i="3"/>
  <c r="AD181" i="3"/>
  <c r="AD170" i="3"/>
  <c r="AD250" i="3"/>
  <c r="AD450" i="3"/>
  <c r="AD449" i="3"/>
  <c r="AD323" i="3"/>
  <c r="AD151" i="3"/>
  <c r="AD448" i="3"/>
  <c r="AD447" i="3"/>
  <c r="AD207" i="3"/>
  <c r="AD446" i="3"/>
  <c r="AD158" i="3"/>
  <c r="AD344" i="3"/>
  <c r="AD190" i="3"/>
  <c r="AD268" i="3"/>
  <c r="AD211" i="3"/>
  <c r="AD445" i="3"/>
  <c r="AD337" i="3"/>
  <c r="AD264" i="3"/>
  <c r="AD346" i="3"/>
  <c r="AD444" i="3"/>
  <c r="AD212" i="3"/>
  <c r="AD443" i="3"/>
  <c r="AD442" i="3"/>
  <c r="AD342" i="3"/>
  <c r="AD441" i="3"/>
  <c r="AD440" i="3"/>
  <c r="AD439" i="3"/>
  <c r="AD234" i="3"/>
  <c r="AD206" i="3"/>
  <c r="AD438" i="3"/>
  <c r="AD437" i="3"/>
  <c r="AD436" i="3"/>
  <c r="AD435" i="3"/>
  <c r="AD434" i="3"/>
  <c r="AD433" i="3"/>
  <c r="AD384" i="3"/>
  <c r="AD432" i="3"/>
  <c r="AD303" i="3"/>
  <c r="AD431" i="3"/>
  <c r="AD232" i="3"/>
  <c r="AD162" i="3"/>
  <c r="AD430" i="3"/>
  <c r="AD372" i="3"/>
  <c r="AD429" i="3"/>
  <c r="AD428" i="3"/>
  <c r="AD427" i="3"/>
  <c r="AD309" i="3"/>
  <c r="AD426" i="3"/>
  <c r="AD261" i="3"/>
  <c r="AD425" i="3"/>
  <c r="AD424" i="3"/>
  <c r="AD289" i="3"/>
  <c r="AD287" i="3"/>
  <c r="AD423" i="3"/>
  <c r="AD422" i="3"/>
  <c r="AD363" i="3"/>
  <c r="AD421" i="3"/>
  <c r="AD420" i="3"/>
  <c r="AD192" i="3"/>
  <c r="AD419" i="3"/>
  <c r="AD418" i="3"/>
  <c r="AD233" i="3"/>
  <c r="AD242" i="3"/>
  <c r="AD417" i="3"/>
  <c r="AD416" i="3"/>
  <c r="AD415" i="3"/>
  <c r="AD414" i="3"/>
  <c r="AD152" i="3"/>
  <c r="AD154" i="3"/>
  <c r="AD413" i="3"/>
  <c r="AD412" i="3"/>
  <c r="AD411" i="3"/>
  <c r="AD410" i="3"/>
  <c r="AD409" i="3"/>
  <c r="AD357" i="3"/>
  <c r="AD330" i="3"/>
  <c r="AD393" i="3"/>
  <c r="AD408" i="3"/>
  <c r="AD407" i="3"/>
  <c r="AD221" i="3"/>
  <c r="AD406" i="3"/>
  <c r="AD217" i="3"/>
  <c r="AD320" i="3"/>
  <c r="AD178" i="3"/>
  <c r="AD189" i="3"/>
  <c r="AD256" i="3"/>
  <c r="AD392" i="3"/>
  <c r="AD405" i="3"/>
  <c r="AD300" i="3"/>
  <c r="AD333" i="3"/>
  <c r="AD404" i="3"/>
  <c r="AD387" i="3"/>
  <c r="AD390" i="3"/>
  <c r="AD403" i="3"/>
  <c r="AD369" i="3"/>
  <c r="AD224" i="3"/>
  <c r="AD402" i="3"/>
  <c r="AD173" i="3"/>
  <c r="AD371" i="3"/>
  <c r="AD401" i="3"/>
  <c r="AD376" i="3"/>
  <c r="AD350" i="3"/>
  <c r="AD262" i="3"/>
  <c r="AD150" i="3"/>
  <c r="AD208" i="3"/>
  <c r="AD324" i="3"/>
  <c r="AD283" i="3"/>
  <c r="AD203" i="3"/>
  <c r="AD180" i="3"/>
  <c r="AD298" i="3"/>
  <c r="AD169" i="3"/>
  <c r="AD272" i="3"/>
  <c r="AD148" i="3"/>
  <c r="AD147" i="3"/>
  <c r="AD146" i="3"/>
  <c r="AD145" i="3"/>
  <c r="AD144" i="3"/>
  <c r="AD143" i="3"/>
  <c r="AD141" i="3"/>
  <c r="AD140" i="3"/>
  <c r="AD139" i="3"/>
  <c r="AD138" i="3"/>
  <c r="AD136" i="3"/>
  <c r="AD135" i="3"/>
  <c r="AD134" i="3"/>
  <c r="AD133" i="3"/>
  <c r="AD131" i="3"/>
  <c r="AD130" i="3"/>
  <c r="AD129" i="3"/>
  <c r="AD128" i="3"/>
  <c r="AD127" i="3"/>
  <c r="AD126" i="3"/>
  <c r="AD125" i="3"/>
  <c r="AD124" i="3"/>
  <c r="AD122" i="3"/>
  <c r="AD121" i="3"/>
  <c r="AD120" i="3"/>
  <c r="AD119" i="3"/>
  <c r="AD118" i="3"/>
  <c r="AD117" i="3"/>
  <c r="AD115" i="3"/>
  <c r="AD114" i="3"/>
  <c r="AD113" i="3"/>
  <c r="AD112" i="3"/>
  <c r="AD111" i="3"/>
  <c r="AD110" i="3"/>
  <c r="AD108" i="3"/>
  <c r="AD107" i="3"/>
  <c r="AD106" i="3"/>
  <c r="AD105" i="3"/>
  <c r="AD103" i="3"/>
  <c r="AD102" i="3"/>
  <c r="AD101" i="3"/>
  <c r="AD100" i="3"/>
  <c r="AD97" i="3"/>
  <c r="AD96" i="3"/>
  <c r="AD95" i="3"/>
  <c r="AD94" i="3"/>
  <c r="AD93" i="3"/>
  <c r="AD92" i="3"/>
  <c r="AD90" i="3"/>
  <c r="AD89" i="3"/>
  <c r="AD88" i="3"/>
  <c r="AD87" i="3"/>
  <c r="AD86" i="3"/>
  <c r="AD85" i="3"/>
  <c r="AD84" i="3"/>
  <c r="AD83" i="3"/>
  <c r="AD82" i="3"/>
  <c r="AD81" i="3"/>
  <c r="AD79" i="3"/>
  <c r="AD78" i="3"/>
  <c r="AD77" i="3"/>
  <c r="AD76" i="3"/>
  <c r="AD72" i="3"/>
  <c r="AD71" i="3"/>
  <c r="AD68" i="3"/>
  <c r="AD67" i="3"/>
  <c r="AD66" i="3"/>
  <c r="AD61" i="3"/>
  <c r="AD54" i="3"/>
  <c r="AD53" i="3"/>
  <c r="AD52" i="3"/>
  <c r="AD45" i="3"/>
  <c r="AD42" i="3"/>
  <c r="AD40" i="3"/>
  <c r="AD37" i="3"/>
  <c r="AD34" i="3"/>
  <c r="AD31" i="3"/>
  <c r="AD28" i="3"/>
  <c r="AD22" i="3"/>
  <c r="AD21" i="3"/>
  <c r="AD17" i="3"/>
  <c r="AD5" i="3"/>
  <c r="H22" i="10"/>
  <c r="H19" i="10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8" i="9"/>
  <c r="B8" i="9" s="1"/>
  <c r="J370" i="7" l="1"/>
  <c r="K370" i="7"/>
  <c r="L370" i="7"/>
  <c r="J371" i="7"/>
  <c r="K371" i="7"/>
  <c r="L371" i="7"/>
  <c r="J372" i="7"/>
  <c r="K372" i="7"/>
  <c r="L372" i="7"/>
  <c r="J373" i="7"/>
  <c r="K373" i="7"/>
  <c r="L373" i="7"/>
  <c r="J374" i="7"/>
  <c r="K374" i="7"/>
  <c r="L374" i="7"/>
  <c r="J375" i="7"/>
  <c r="K375" i="7"/>
  <c r="L375" i="7"/>
  <c r="J376" i="7"/>
  <c r="K376" i="7"/>
  <c r="L376" i="7"/>
  <c r="J377" i="7"/>
  <c r="K377" i="7"/>
  <c r="L377" i="7"/>
  <c r="J378" i="7"/>
  <c r="K378" i="7"/>
  <c r="L378" i="7"/>
  <c r="J379" i="7"/>
  <c r="K379" i="7"/>
  <c r="L379" i="7"/>
  <c r="J380" i="7"/>
  <c r="K380" i="7"/>
  <c r="L380" i="7"/>
  <c r="J381" i="7"/>
  <c r="K381" i="7"/>
  <c r="L381" i="7"/>
  <c r="J382" i="7"/>
  <c r="K382" i="7"/>
  <c r="L382" i="7"/>
  <c r="J383" i="7"/>
  <c r="K383" i="7"/>
  <c r="L383" i="7"/>
  <c r="J384" i="7"/>
  <c r="K384" i="7"/>
  <c r="L384" i="7"/>
  <c r="J385" i="7"/>
  <c r="K385" i="7"/>
  <c r="L385" i="7"/>
  <c r="J386" i="7"/>
  <c r="K386" i="7"/>
  <c r="L386" i="7"/>
  <c r="J387" i="7"/>
  <c r="K387" i="7"/>
  <c r="L387" i="7"/>
  <c r="J388" i="7"/>
  <c r="K388" i="7"/>
  <c r="L388" i="7"/>
  <c r="J389" i="7"/>
  <c r="K389" i="7"/>
  <c r="L389" i="7"/>
  <c r="J390" i="7"/>
  <c r="K390" i="7"/>
  <c r="L390" i="7"/>
  <c r="J391" i="7"/>
  <c r="K391" i="7"/>
  <c r="L391" i="7"/>
  <c r="J392" i="7"/>
  <c r="K392" i="7"/>
  <c r="L392" i="7"/>
  <c r="J393" i="7"/>
  <c r="K393" i="7"/>
  <c r="L393" i="7"/>
  <c r="J394" i="7"/>
  <c r="K394" i="7"/>
  <c r="L394" i="7"/>
  <c r="J395" i="7"/>
  <c r="K395" i="7"/>
  <c r="L395" i="7"/>
  <c r="J396" i="7"/>
  <c r="K396" i="7"/>
  <c r="L396" i="7"/>
  <c r="J397" i="7"/>
  <c r="K397" i="7"/>
  <c r="L397" i="7"/>
  <c r="J398" i="7"/>
  <c r="K398" i="7"/>
  <c r="L398" i="7"/>
  <c r="J399" i="7"/>
  <c r="K399" i="7"/>
  <c r="L399" i="7"/>
  <c r="BF5" i="1"/>
  <c r="BL5" i="1"/>
  <c r="A823" i="6" l="1"/>
  <c r="A577" i="5"/>
  <c r="AV490" i="2"/>
  <c r="AR490" i="2"/>
  <c r="AO490" i="2"/>
  <c r="AN490" i="2"/>
  <c r="AV1020" i="2"/>
  <c r="AR1020" i="2"/>
  <c r="AO1020" i="2"/>
  <c r="AN1020" i="2"/>
  <c r="AV757" i="2"/>
  <c r="AR757" i="2"/>
  <c r="AO757" i="2"/>
  <c r="AN757" i="2"/>
  <c r="AV175" i="2"/>
  <c r="AR175" i="2"/>
  <c r="AO175" i="2"/>
  <c r="AN175" i="2"/>
  <c r="AV154" i="2"/>
  <c r="AR154" i="2"/>
  <c r="AO154" i="2"/>
  <c r="AN154" i="2"/>
  <c r="AV272" i="2"/>
  <c r="AR272" i="2"/>
  <c r="AO272" i="2"/>
  <c r="AN272" i="2"/>
  <c r="AV512" i="2"/>
  <c r="AR512" i="2"/>
  <c r="AO512" i="2"/>
  <c r="AN512" i="2"/>
  <c r="AV718" i="2"/>
  <c r="AR718" i="2"/>
  <c r="AO718" i="2"/>
  <c r="AN718" i="2"/>
  <c r="AV803" i="2"/>
  <c r="AR803" i="2"/>
  <c r="AO803" i="2"/>
  <c r="AN803" i="2"/>
  <c r="AV906" i="2"/>
  <c r="AR906" i="2"/>
  <c r="AO906" i="2"/>
  <c r="AN906" i="2"/>
  <c r="AV1043" i="2"/>
  <c r="AR1043" i="2"/>
  <c r="AO1043" i="2"/>
  <c r="AN1043" i="2"/>
  <c r="AV569" i="2"/>
  <c r="AR569" i="2"/>
  <c r="AO569" i="2"/>
  <c r="AN569" i="2"/>
  <c r="AV998" i="2"/>
  <c r="AR998" i="2"/>
  <c r="AO998" i="2"/>
  <c r="AN998" i="2"/>
  <c r="AV85" i="2"/>
  <c r="AR85" i="2"/>
  <c r="AO85" i="2"/>
  <c r="AN85" i="2"/>
  <c r="AV158" i="2"/>
  <c r="AR158" i="2"/>
  <c r="AO158" i="2"/>
  <c r="AN158" i="2"/>
  <c r="AV381" i="2"/>
  <c r="AR381" i="2"/>
  <c r="AO381" i="2"/>
  <c r="AN381" i="2"/>
  <c r="AV316" i="2"/>
  <c r="AR316" i="2"/>
  <c r="AO316" i="2"/>
  <c r="AN316" i="2"/>
  <c r="AV328" i="2"/>
  <c r="AR328" i="2"/>
  <c r="AO328" i="2"/>
  <c r="AN328" i="2"/>
  <c r="AV471" i="2"/>
  <c r="AR471" i="2"/>
  <c r="AO471" i="2"/>
  <c r="AN471" i="2"/>
  <c r="AV981" i="2"/>
  <c r="AR981" i="2"/>
  <c r="AO981" i="2"/>
  <c r="AN981" i="2"/>
  <c r="AV448" i="2"/>
  <c r="AR448" i="2"/>
  <c r="AO448" i="2"/>
  <c r="AN448" i="2"/>
  <c r="AV346" i="2"/>
  <c r="AR346" i="2"/>
  <c r="AO346" i="2"/>
  <c r="AN346" i="2"/>
  <c r="AV719" i="2"/>
  <c r="AR719" i="2"/>
  <c r="AO719" i="2"/>
  <c r="AN719" i="2"/>
  <c r="AV600" i="2"/>
  <c r="AR600" i="2"/>
  <c r="AO600" i="2"/>
  <c r="AN600" i="2"/>
  <c r="AV238" i="2"/>
  <c r="AR238" i="2"/>
  <c r="AO238" i="2"/>
  <c r="AN238" i="2"/>
  <c r="AV655" i="2"/>
  <c r="AR655" i="2"/>
  <c r="AO655" i="2"/>
  <c r="AN655" i="2"/>
  <c r="AV550" i="2"/>
  <c r="AR550" i="2"/>
  <c r="AO550" i="2"/>
  <c r="AN550" i="2"/>
  <c r="AV705" i="2"/>
  <c r="AR705" i="2"/>
  <c r="AO705" i="2"/>
  <c r="AN705" i="2"/>
  <c r="AV323" i="2"/>
  <c r="AR323" i="2"/>
  <c r="AO323" i="2"/>
  <c r="AN323" i="2"/>
  <c r="AV944" i="2"/>
  <c r="AR944" i="2"/>
  <c r="AO944" i="2"/>
  <c r="AN944" i="2"/>
  <c r="AV577" i="2"/>
  <c r="AR577" i="2"/>
  <c r="AO577" i="2"/>
  <c r="AN577" i="2"/>
  <c r="AV714" i="2"/>
  <c r="AR714" i="2"/>
  <c r="AO714" i="2"/>
  <c r="AN714" i="2"/>
  <c r="AV515" i="2"/>
  <c r="AR515" i="2"/>
  <c r="AO515" i="2"/>
  <c r="AN515" i="2"/>
  <c r="AV326" i="2"/>
  <c r="AR326" i="2"/>
  <c r="AO326" i="2"/>
  <c r="AN326" i="2"/>
  <c r="AV358" i="2"/>
  <c r="AR358" i="2"/>
  <c r="AO358" i="2"/>
  <c r="AN358" i="2"/>
  <c r="AV942" i="2"/>
  <c r="AR942" i="2"/>
  <c r="AO942" i="2"/>
  <c r="AN942" i="2"/>
  <c r="AV654" i="2"/>
  <c r="AR654" i="2"/>
  <c r="AO654" i="2"/>
  <c r="AN654" i="2"/>
  <c r="AV107" i="2"/>
  <c r="AR107" i="2"/>
  <c r="AO107" i="2"/>
  <c r="AN107" i="2"/>
  <c r="AV306" i="2"/>
  <c r="AR306" i="2"/>
  <c r="AO306" i="2"/>
  <c r="AN306" i="2"/>
  <c r="AV444" i="2"/>
  <c r="AR444" i="2"/>
  <c r="AO444" i="2"/>
  <c r="AN444" i="2"/>
  <c r="AV225" i="2"/>
  <c r="AR225" i="2"/>
  <c r="AO225" i="2"/>
  <c r="AN225" i="2"/>
  <c r="AV621" i="2"/>
  <c r="AR621" i="2"/>
  <c r="AO621" i="2"/>
  <c r="AN621" i="2"/>
  <c r="AV461" i="2"/>
  <c r="AR461" i="2"/>
  <c r="AO461" i="2"/>
  <c r="AN461" i="2"/>
  <c r="AV317" i="2"/>
  <c r="AR317" i="2"/>
  <c r="AO317" i="2"/>
  <c r="AN317" i="2"/>
  <c r="AV984" i="2"/>
  <c r="AR984" i="2"/>
  <c r="AO984" i="2"/>
  <c r="AN984" i="2"/>
  <c r="AV178" i="2"/>
  <c r="AR178" i="2"/>
  <c r="AO178" i="2"/>
  <c r="AN178" i="2"/>
  <c r="AV332" i="2"/>
  <c r="AR332" i="2"/>
  <c r="AO332" i="2"/>
  <c r="AN332" i="2"/>
  <c r="AV441" i="2"/>
  <c r="AR441" i="2"/>
  <c r="AO441" i="2"/>
  <c r="AN441" i="2"/>
  <c r="AV1033" i="2"/>
  <c r="AR1033" i="2"/>
  <c r="AO1033" i="2"/>
  <c r="AN1033" i="2"/>
  <c r="AV475" i="2"/>
  <c r="AR475" i="2"/>
  <c r="AO475" i="2"/>
  <c r="AN475" i="2"/>
  <c r="AV1013" i="2"/>
  <c r="AR1013" i="2"/>
  <c r="AO1013" i="2"/>
  <c r="AN1013" i="2"/>
  <c r="AV538" i="2"/>
  <c r="AR538" i="2"/>
  <c r="AO538" i="2"/>
  <c r="AN538" i="2"/>
  <c r="AV936" i="2"/>
  <c r="AR936" i="2"/>
  <c r="AO936" i="2"/>
  <c r="AN936" i="2"/>
  <c r="AV283" i="2"/>
  <c r="AR283" i="2"/>
  <c r="AO283" i="2"/>
  <c r="AN283" i="2"/>
  <c r="AV755" i="2"/>
  <c r="AR755" i="2"/>
  <c r="AO755" i="2"/>
  <c r="AN755" i="2"/>
  <c r="AV434" i="2"/>
  <c r="AR434" i="2"/>
  <c r="AO434" i="2"/>
  <c r="AN434" i="2"/>
  <c r="AV554" i="2"/>
  <c r="AR554" i="2"/>
  <c r="AO554" i="2"/>
  <c r="AN554" i="2"/>
  <c r="AV320" i="2"/>
  <c r="AR320" i="2"/>
  <c r="AO320" i="2"/>
  <c r="AN320" i="2"/>
  <c r="AV391" i="2"/>
  <c r="AR391" i="2"/>
  <c r="AO391" i="2"/>
  <c r="AN391" i="2"/>
  <c r="AV277" i="2"/>
  <c r="AR277" i="2"/>
  <c r="AO277" i="2"/>
  <c r="AN277" i="2"/>
  <c r="AV102" i="2"/>
  <c r="AR102" i="2"/>
  <c r="AO102" i="2"/>
  <c r="AN102" i="2"/>
  <c r="AV736" i="2"/>
  <c r="AR736" i="2"/>
  <c r="AO736" i="2"/>
  <c r="AN736" i="2"/>
  <c r="AV664" i="2"/>
  <c r="AR664" i="2"/>
  <c r="AO664" i="2"/>
  <c r="AN664" i="2"/>
  <c r="AV134" i="2"/>
  <c r="AR134" i="2"/>
  <c r="AO134" i="2"/>
  <c r="AN134" i="2"/>
  <c r="AV861" i="2"/>
  <c r="AR861" i="2"/>
  <c r="AO861" i="2"/>
  <c r="AN861" i="2"/>
  <c r="AV910" i="2"/>
  <c r="AR910" i="2"/>
  <c r="AO910" i="2"/>
  <c r="AN910" i="2"/>
  <c r="AV64" i="2"/>
  <c r="AR64" i="2"/>
  <c r="AO64" i="2"/>
  <c r="AN64" i="2"/>
  <c r="AV432" i="2"/>
  <c r="AR432" i="2"/>
  <c r="AO432" i="2"/>
  <c r="AN432" i="2"/>
  <c r="AV408" i="2"/>
  <c r="AR408" i="2"/>
  <c r="AO408" i="2"/>
  <c r="AN408" i="2"/>
  <c r="AV691" i="2"/>
  <c r="AR691" i="2"/>
  <c r="AO691" i="2"/>
  <c r="AN691" i="2"/>
  <c r="AV304" i="2"/>
  <c r="AR304" i="2"/>
  <c r="AO304" i="2"/>
  <c r="AN304" i="2"/>
  <c r="AV711" i="2"/>
  <c r="AR711" i="2"/>
  <c r="AO711" i="2"/>
  <c r="AN711" i="2"/>
  <c r="AV104" i="2"/>
  <c r="AR104" i="2"/>
  <c r="AO104" i="2"/>
  <c r="AN104" i="2"/>
  <c r="AV908" i="2"/>
  <c r="AR908" i="2"/>
  <c r="AO908" i="2"/>
  <c r="AN908" i="2"/>
  <c r="AV526" i="2"/>
  <c r="AR526" i="2"/>
  <c r="AO526" i="2"/>
  <c r="AN526" i="2"/>
  <c r="AV108" i="2"/>
  <c r="AR108" i="2"/>
  <c r="AO108" i="2"/>
  <c r="AN108" i="2"/>
  <c r="AV940" i="2"/>
  <c r="AR940" i="2"/>
  <c r="AO940" i="2"/>
  <c r="AN940" i="2"/>
  <c r="AV724" i="2"/>
  <c r="AR724" i="2"/>
  <c r="AO724" i="2"/>
  <c r="AN724" i="2"/>
  <c r="AV943" i="2"/>
  <c r="AR943" i="2"/>
  <c r="AO943" i="2"/>
  <c r="AN943" i="2"/>
  <c r="AV688" i="2"/>
  <c r="AR688" i="2"/>
  <c r="AO688" i="2"/>
  <c r="AN688" i="2"/>
  <c r="AV638" i="2"/>
  <c r="AR638" i="2"/>
  <c r="AO638" i="2"/>
  <c r="AN638" i="2"/>
  <c r="AV924" i="2"/>
  <c r="AR924" i="2"/>
  <c r="AO924" i="2"/>
  <c r="AN924" i="2"/>
  <c r="AV356" i="2"/>
  <c r="AR356" i="2"/>
  <c r="AO356" i="2"/>
  <c r="AN356" i="2"/>
  <c r="AV587" i="2"/>
  <c r="AR587" i="2"/>
  <c r="AO587" i="2"/>
  <c r="AN587" i="2"/>
  <c r="AV953" i="2"/>
  <c r="AR953" i="2"/>
  <c r="AO953" i="2"/>
  <c r="AN953" i="2"/>
  <c r="AV867" i="2"/>
  <c r="AR867" i="2"/>
  <c r="AO867" i="2"/>
  <c r="AN867" i="2"/>
  <c r="AV870" i="2"/>
  <c r="AR870" i="2"/>
  <c r="AO870" i="2"/>
  <c r="AN870" i="2"/>
  <c r="AV839" i="2"/>
  <c r="AR839" i="2"/>
  <c r="AO839" i="2"/>
  <c r="AN839" i="2"/>
  <c r="AV243" i="2"/>
  <c r="AR243" i="2"/>
  <c r="AO243" i="2"/>
  <c r="AN243" i="2"/>
  <c r="AV810" i="2"/>
  <c r="AR810" i="2"/>
  <c r="AO810" i="2"/>
  <c r="AN810" i="2"/>
  <c r="AV193" i="2"/>
  <c r="AR193" i="2"/>
  <c r="AO193" i="2"/>
  <c r="AN193" i="2"/>
  <c r="AV355" i="2"/>
  <c r="AR355" i="2"/>
  <c r="AO355" i="2"/>
  <c r="AN355" i="2"/>
  <c r="AV325" i="2"/>
  <c r="AR325" i="2"/>
  <c r="AO325" i="2"/>
  <c r="AN325" i="2"/>
  <c r="AV36" i="2"/>
  <c r="AR36" i="2"/>
  <c r="AO36" i="2"/>
  <c r="AN36" i="2"/>
  <c r="AV513" i="2"/>
  <c r="AR513" i="2"/>
  <c r="AO513" i="2"/>
  <c r="AN513" i="2"/>
  <c r="AV934" i="2"/>
  <c r="AR934" i="2"/>
  <c r="AO934" i="2"/>
  <c r="AN934" i="2"/>
  <c r="AV415" i="2"/>
  <c r="AR415" i="2"/>
  <c r="AO415" i="2"/>
  <c r="AN415" i="2"/>
  <c r="AV389" i="2"/>
  <c r="AR389" i="2"/>
  <c r="AO389" i="2"/>
  <c r="AN389" i="2"/>
  <c r="AV770" i="2"/>
  <c r="AR770" i="2"/>
  <c r="AO770" i="2"/>
  <c r="AN770" i="2"/>
  <c r="AV596" i="2"/>
  <c r="AR596" i="2"/>
  <c r="AO596" i="2"/>
  <c r="AN596" i="2"/>
  <c r="AV902" i="2"/>
  <c r="AR902" i="2"/>
  <c r="AO902" i="2"/>
  <c r="AN902" i="2"/>
  <c r="AV722" i="2"/>
  <c r="AR722" i="2"/>
  <c r="AO722" i="2"/>
  <c r="AN722" i="2"/>
  <c r="AV987" i="2"/>
  <c r="AR987" i="2"/>
  <c r="AO987" i="2"/>
  <c r="AN987" i="2"/>
  <c r="AV1029" i="2"/>
  <c r="AR1029" i="2"/>
  <c r="AO1029" i="2"/>
  <c r="AN1029" i="2"/>
  <c r="AV192" i="2"/>
  <c r="AR192" i="2"/>
  <c r="AO192" i="2"/>
  <c r="AN192" i="2"/>
  <c r="AV597" i="2"/>
  <c r="AR597" i="2"/>
  <c r="AO597" i="2"/>
  <c r="AN597" i="2"/>
  <c r="AV864" i="2"/>
  <c r="AR864" i="2"/>
  <c r="AO864" i="2"/>
  <c r="AN864" i="2"/>
  <c r="AV463" i="2"/>
  <c r="AR463" i="2"/>
  <c r="AO463" i="2"/>
  <c r="AN463" i="2"/>
  <c r="AV525" i="2"/>
  <c r="AR525" i="2"/>
  <c r="AO525" i="2"/>
  <c r="AN525" i="2"/>
  <c r="AV545" i="2"/>
  <c r="AR545" i="2"/>
  <c r="AO545" i="2"/>
  <c r="AN545" i="2"/>
  <c r="AV584" i="2"/>
  <c r="AR584" i="2"/>
  <c r="AO584" i="2"/>
  <c r="AN584" i="2"/>
  <c r="AV442" i="2"/>
  <c r="AR442" i="2"/>
  <c r="AO442" i="2"/>
  <c r="AN442" i="2"/>
  <c r="AV417" i="2"/>
  <c r="AR417" i="2"/>
  <c r="AO417" i="2"/>
  <c r="AN417" i="2"/>
  <c r="AV958" i="2"/>
  <c r="AR958" i="2"/>
  <c r="AO958" i="2"/>
  <c r="AN958" i="2"/>
  <c r="AV1019" i="2"/>
  <c r="AR1019" i="2"/>
  <c r="AO1019" i="2"/>
  <c r="AN1019" i="2"/>
  <c r="AV395" i="2"/>
  <c r="AR395" i="2"/>
  <c r="AO395" i="2"/>
  <c r="AN395" i="2"/>
  <c r="AV534" i="2"/>
  <c r="AR534" i="2"/>
  <c r="AO534" i="2"/>
  <c r="AN534" i="2"/>
  <c r="AV149" i="2"/>
  <c r="AR149" i="2"/>
  <c r="AO149" i="2"/>
  <c r="AN149" i="2"/>
  <c r="AV78" i="2"/>
  <c r="AR78" i="2"/>
  <c r="AO78" i="2"/>
  <c r="AN78" i="2"/>
  <c r="AV913" i="2"/>
  <c r="AR913" i="2"/>
  <c r="AO913" i="2"/>
  <c r="AN913" i="2"/>
  <c r="AV925" i="2"/>
  <c r="AR925" i="2"/>
  <c r="AO925" i="2"/>
  <c r="AN925" i="2"/>
  <c r="AV579" i="2"/>
  <c r="AR579" i="2"/>
  <c r="AO579" i="2"/>
  <c r="AN579" i="2"/>
  <c r="AV546" i="2"/>
  <c r="AR546" i="2"/>
  <c r="AO546" i="2"/>
  <c r="AN546" i="2"/>
  <c r="AV687" i="2"/>
  <c r="AR687" i="2"/>
  <c r="AO687" i="2"/>
  <c r="AN687" i="2"/>
  <c r="AV166" i="2"/>
  <c r="AR166" i="2"/>
  <c r="AO166" i="2"/>
  <c r="AN166" i="2"/>
  <c r="AV827" i="2"/>
  <c r="AR827" i="2"/>
  <c r="AO827" i="2"/>
  <c r="AN827" i="2"/>
  <c r="AV848" i="2"/>
  <c r="AR848" i="2"/>
  <c r="AO848" i="2"/>
  <c r="AN848" i="2"/>
  <c r="AV614" i="2"/>
  <c r="AR614" i="2"/>
  <c r="AO614" i="2"/>
  <c r="AN614" i="2"/>
  <c r="AV521" i="2"/>
  <c r="AR521" i="2"/>
  <c r="AO521" i="2"/>
  <c r="AN521" i="2"/>
  <c r="AV354" i="2"/>
  <c r="AR354" i="2"/>
  <c r="AO354" i="2"/>
  <c r="AN354" i="2"/>
  <c r="AV1021" i="2"/>
  <c r="AR1021" i="2"/>
  <c r="AO1021" i="2"/>
  <c r="AN1021" i="2"/>
  <c r="AV544" i="2"/>
  <c r="AR544" i="2"/>
  <c r="AO544" i="2"/>
  <c r="AN544" i="2"/>
  <c r="AV1016" i="2"/>
  <c r="AR1016" i="2"/>
  <c r="AO1016" i="2"/>
  <c r="AN1016" i="2"/>
  <c r="AV650" i="2"/>
  <c r="AR650" i="2"/>
  <c r="AO650" i="2"/>
  <c r="AN650" i="2"/>
  <c r="AV122" i="2"/>
  <c r="AR122" i="2"/>
  <c r="AO122" i="2"/>
  <c r="AN122" i="2"/>
  <c r="AV344" i="2"/>
  <c r="AR344" i="2"/>
  <c r="AO344" i="2"/>
  <c r="AN344" i="2"/>
  <c r="AV800" i="2"/>
  <c r="AR800" i="2"/>
  <c r="AO800" i="2"/>
  <c r="AN800" i="2"/>
  <c r="AV713" i="2"/>
  <c r="AR713" i="2"/>
  <c r="AO713" i="2"/>
  <c r="AN713" i="2"/>
  <c r="AV732" i="2"/>
  <c r="AR732" i="2"/>
  <c r="AO732" i="2"/>
  <c r="AN732" i="2"/>
  <c r="AV256" i="2"/>
  <c r="AR256" i="2"/>
  <c r="AO256" i="2"/>
  <c r="AN256" i="2"/>
  <c r="AV657" i="2"/>
  <c r="AR657" i="2"/>
  <c r="AO657" i="2"/>
  <c r="AN657" i="2"/>
  <c r="AV485" i="2"/>
  <c r="AR485" i="2"/>
  <c r="AO485" i="2"/>
  <c r="AN485" i="2"/>
  <c r="AV164" i="2"/>
  <c r="AR164" i="2"/>
  <c r="AO164" i="2"/>
  <c r="AN164" i="2"/>
  <c r="AV404" i="2"/>
  <c r="AR404" i="2"/>
  <c r="AO404" i="2"/>
  <c r="AN404" i="2"/>
  <c r="AV971" i="2"/>
  <c r="AR971" i="2"/>
  <c r="AO971" i="2"/>
  <c r="AN971" i="2"/>
  <c r="AV231" i="2"/>
  <c r="AR231" i="2"/>
  <c r="AO231" i="2"/>
  <c r="AN231" i="2"/>
  <c r="AV798" i="2"/>
  <c r="AR798" i="2"/>
  <c r="AO798" i="2"/>
  <c r="AN798" i="2"/>
  <c r="AV184" i="2"/>
  <c r="AR184" i="2"/>
  <c r="AO184" i="2"/>
  <c r="AN184" i="2"/>
  <c r="AV673" i="2"/>
  <c r="AR673" i="2"/>
  <c r="AO673" i="2"/>
  <c r="AN673" i="2"/>
  <c r="AV367" i="2"/>
  <c r="AR367" i="2"/>
  <c r="AO367" i="2"/>
  <c r="AN367" i="2"/>
  <c r="AV637" i="2"/>
  <c r="AR637" i="2"/>
  <c r="AO637" i="2"/>
  <c r="AN637" i="2"/>
  <c r="AV683" i="2"/>
  <c r="AR683" i="2"/>
  <c r="AO683" i="2"/>
  <c r="AN683" i="2"/>
  <c r="AV351" i="2"/>
  <c r="AR351" i="2"/>
  <c r="AO351" i="2"/>
  <c r="AN351" i="2"/>
  <c r="AV863" i="2"/>
  <c r="AR863" i="2"/>
  <c r="AO863" i="2"/>
  <c r="AN863" i="2"/>
  <c r="AV293" i="2"/>
  <c r="AR293" i="2"/>
  <c r="AO293" i="2"/>
  <c r="AN293" i="2"/>
  <c r="AV831" i="2"/>
  <c r="AR831" i="2"/>
  <c r="AO831" i="2"/>
  <c r="AN831" i="2"/>
  <c r="AV487" i="2"/>
  <c r="AR487" i="2"/>
  <c r="AO487" i="2"/>
  <c r="AN487" i="2"/>
  <c r="AV968" i="2"/>
  <c r="AR968" i="2"/>
  <c r="AO968" i="2"/>
  <c r="AN968" i="2"/>
  <c r="AV1041" i="2"/>
  <c r="AR1041" i="2"/>
  <c r="AO1041" i="2"/>
  <c r="AN1041" i="2"/>
  <c r="AV373" i="2"/>
  <c r="AR373" i="2"/>
  <c r="AO373" i="2"/>
  <c r="AN373" i="2"/>
  <c r="AV453" i="2"/>
  <c r="AR453" i="2"/>
  <c r="AO453" i="2"/>
  <c r="AN453" i="2"/>
  <c r="AV847" i="2"/>
  <c r="AR847" i="2"/>
  <c r="AO847" i="2"/>
  <c r="AN847" i="2"/>
  <c r="AV469" i="2"/>
  <c r="AR469" i="2"/>
  <c r="AO469" i="2"/>
  <c r="AN469" i="2"/>
  <c r="AV805" i="2"/>
  <c r="AR805" i="2"/>
  <c r="AO805" i="2"/>
  <c r="AN805" i="2"/>
  <c r="AV126" i="2"/>
  <c r="AR126" i="2"/>
  <c r="AO126" i="2"/>
  <c r="AN126" i="2"/>
  <c r="AV604" i="2"/>
  <c r="AR604" i="2"/>
  <c r="AO604" i="2"/>
  <c r="AN604" i="2"/>
  <c r="AV965" i="2"/>
  <c r="AR965" i="2"/>
  <c r="AO965" i="2"/>
  <c r="AN965" i="2"/>
  <c r="AV285" i="2"/>
  <c r="AR285" i="2"/>
  <c r="AO285" i="2"/>
  <c r="AN285" i="2"/>
  <c r="AV339" i="2"/>
  <c r="AR339" i="2"/>
  <c r="AO339" i="2"/>
  <c r="AN339" i="2"/>
  <c r="AV194" i="2"/>
  <c r="AR194" i="2"/>
  <c r="AO194" i="2"/>
  <c r="AN194" i="2"/>
  <c r="AV385" i="2"/>
  <c r="AR385" i="2"/>
  <c r="AO385" i="2"/>
  <c r="AN385" i="2"/>
  <c r="AV482" i="2"/>
  <c r="AR482" i="2"/>
  <c r="AO482" i="2"/>
  <c r="AN482" i="2"/>
  <c r="AV726" i="2"/>
  <c r="AR726" i="2"/>
  <c r="AO726" i="2"/>
  <c r="AN726" i="2"/>
  <c r="AV405" i="2"/>
  <c r="AR405" i="2"/>
  <c r="AO405" i="2"/>
  <c r="AN405" i="2"/>
  <c r="AV656" i="2"/>
  <c r="AR656" i="2"/>
  <c r="AO656" i="2"/>
  <c r="AN656" i="2"/>
  <c r="AV1047" i="2"/>
  <c r="AR1047" i="2"/>
  <c r="AO1047" i="2"/>
  <c r="AN1047" i="2"/>
  <c r="AV528" i="2"/>
  <c r="AR528" i="2"/>
  <c r="AO528" i="2"/>
  <c r="AN528" i="2"/>
  <c r="AV744" i="2"/>
  <c r="AR744" i="2"/>
  <c r="AO744" i="2"/>
  <c r="AN744" i="2"/>
  <c r="AV890" i="2"/>
  <c r="AR890" i="2"/>
  <c r="AO890" i="2"/>
  <c r="AN890" i="2"/>
  <c r="AV227" i="2"/>
  <c r="AR227" i="2"/>
  <c r="AO227" i="2"/>
  <c r="AN227" i="2"/>
  <c r="AV132" i="2"/>
  <c r="AR132" i="2"/>
  <c r="AO132" i="2"/>
  <c r="AN132" i="2"/>
  <c r="AV464" i="2"/>
  <c r="AR464" i="2"/>
  <c r="AO464" i="2"/>
  <c r="AN464" i="2"/>
  <c r="AV789" i="2"/>
  <c r="AR789" i="2"/>
  <c r="AO789" i="2"/>
  <c r="AN789" i="2"/>
  <c r="AV407" i="2"/>
  <c r="AR407" i="2"/>
  <c r="AO407" i="2"/>
  <c r="AN407" i="2"/>
  <c r="AV738" i="2"/>
  <c r="AR738" i="2"/>
  <c r="AO738" i="2"/>
  <c r="AN738" i="2"/>
  <c r="AV881" i="2"/>
  <c r="AR881" i="2"/>
  <c r="AO881" i="2"/>
  <c r="AN881" i="2"/>
  <c r="AV295" i="2"/>
  <c r="AR295" i="2"/>
  <c r="AO295" i="2"/>
  <c r="AN295" i="2"/>
  <c r="AV1023" i="2"/>
  <c r="AR1023" i="2"/>
  <c r="AO1023" i="2"/>
  <c r="AN1023" i="2"/>
  <c r="AV127" i="2"/>
  <c r="AR127" i="2"/>
  <c r="AO127" i="2"/>
  <c r="AN127" i="2"/>
  <c r="AV1049" i="2"/>
  <c r="AR1049" i="2"/>
  <c r="AO1049" i="2"/>
  <c r="AN1049" i="2"/>
  <c r="AV213" i="2"/>
  <c r="AR213" i="2"/>
  <c r="AO213" i="2"/>
  <c r="AN213" i="2"/>
  <c r="AV222" i="2"/>
  <c r="AR222" i="2"/>
  <c r="AO222" i="2"/>
  <c r="AN222" i="2"/>
  <c r="AV690" i="2"/>
  <c r="AR690" i="2"/>
  <c r="AO690" i="2"/>
  <c r="AN690" i="2"/>
  <c r="AV709" i="2"/>
  <c r="AR709" i="2"/>
  <c r="AO709" i="2"/>
  <c r="AN709" i="2"/>
  <c r="AV783" i="2"/>
  <c r="AR783" i="2"/>
  <c r="AO783" i="2"/>
  <c r="AN783" i="2"/>
  <c r="AV241" i="2"/>
  <c r="AR241" i="2"/>
  <c r="AO241" i="2"/>
  <c r="AN241" i="2"/>
  <c r="AV922" i="2"/>
  <c r="AR922" i="2"/>
  <c r="AO922" i="2"/>
  <c r="AN922" i="2"/>
  <c r="AV802" i="2"/>
  <c r="AR802" i="2"/>
  <c r="AO802" i="2"/>
  <c r="AN802" i="2"/>
  <c r="AV786" i="2"/>
  <c r="AR786" i="2"/>
  <c r="AO786" i="2"/>
  <c r="AN786" i="2"/>
  <c r="AV244" i="2"/>
  <c r="AR244" i="2"/>
  <c r="AO244" i="2"/>
  <c r="AN244" i="2"/>
  <c r="AV917" i="2"/>
  <c r="AR917" i="2"/>
  <c r="AO917" i="2"/>
  <c r="AN917" i="2"/>
  <c r="AV123" i="2"/>
  <c r="AR123" i="2"/>
  <c r="AO123" i="2"/>
  <c r="AN123" i="2"/>
  <c r="AV882" i="2"/>
  <c r="AR882" i="2"/>
  <c r="AO882" i="2"/>
  <c r="AN882" i="2"/>
  <c r="AV716" i="2"/>
  <c r="AR716" i="2"/>
  <c r="AO716" i="2"/>
  <c r="AN716" i="2"/>
  <c r="AV997" i="2"/>
  <c r="AR997" i="2"/>
  <c r="AO997" i="2"/>
  <c r="AN997" i="2"/>
  <c r="AV537" i="2"/>
  <c r="AR537" i="2"/>
  <c r="AO537" i="2"/>
  <c r="AN537" i="2"/>
  <c r="AV817" i="2"/>
  <c r="AR817" i="2"/>
  <c r="AO817" i="2"/>
  <c r="AN817" i="2"/>
  <c r="AV329" i="2"/>
  <c r="AR329" i="2"/>
  <c r="AO329" i="2"/>
  <c r="AN329" i="2"/>
  <c r="AV660" i="2"/>
  <c r="AR660" i="2"/>
  <c r="AO660" i="2"/>
  <c r="AN660" i="2"/>
  <c r="AV878" i="2"/>
  <c r="AR878" i="2"/>
  <c r="AO878" i="2"/>
  <c r="AN878" i="2"/>
  <c r="AV1011" i="2"/>
  <c r="AR1011" i="2"/>
  <c r="AO1011" i="2"/>
  <c r="AN1011" i="2"/>
  <c r="AV246" i="2"/>
  <c r="AR246" i="2"/>
  <c r="AO246" i="2"/>
  <c r="AN246" i="2"/>
  <c r="AV477" i="2"/>
  <c r="AR477" i="2"/>
  <c r="AO477" i="2"/>
  <c r="AN477" i="2"/>
  <c r="AV226" i="2"/>
  <c r="AR226" i="2"/>
  <c r="AO226" i="2"/>
  <c r="AN226" i="2"/>
  <c r="AV914" i="2"/>
  <c r="AR914" i="2"/>
  <c r="AO914" i="2"/>
  <c r="AN914" i="2"/>
  <c r="AV762" i="2"/>
  <c r="AR762" i="2"/>
  <c r="AO762" i="2"/>
  <c r="AN762" i="2"/>
  <c r="AV496" i="2"/>
  <c r="AR496" i="2"/>
  <c r="AO496" i="2"/>
  <c r="AN496" i="2"/>
  <c r="AV165" i="2"/>
  <c r="AR165" i="2"/>
  <c r="AO165" i="2"/>
  <c r="AN165" i="2"/>
  <c r="AV401" i="2"/>
  <c r="AR401" i="2"/>
  <c r="AO401" i="2"/>
  <c r="AN401" i="2"/>
  <c r="AV952" i="2"/>
  <c r="AR952" i="2"/>
  <c r="AO952" i="2"/>
  <c r="AN952" i="2"/>
  <c r="AV357" i="2"/>
  <c r="AR357" i="2"/>
  <c r="AO357" i="2"/>
  <c r="AN357" i="2"/>
  <c r="AV950" i="2"/>
  <c r="AR950" i="2"/>
  <c r="AO950" i="2"/>
  <c r="AN950" i="2"/>
  <c r="AV430" i="2"/>
  <c r="AR430" i="2"/>
  <c r="AO430" i="2"/>
  <c r="AN430" i="2"/>
  <c r="AV949" i="2"/>
  <c r="AR949" i="2"/>
  <c r="AO949" i="2"/>
  <c r="AN949" i="2"/>
  <c r="AV180" i="2"/>
  <c r="AR180" i="2"/>
  <c r="AO180" i="2"/>
  <c r="AN180" i="2"/>
  <c r="AV679" i="2"/>
  <c r="AR679" i="2"/>
  <c r="AO679" i="2"/>
  <c r="AN679" i="2"/>
  <c r="AV480" i="2"/>
  <c r="AR480" i="2"/>
  <c r="AO480" i="2"/>
  <c r="AN480" i="2"/>
  <c r="AV561" i="2"/>
  <c r="AR561" i="2"/>
  <c r="AO561" i="2"/>
  <c r="AN561" i="2"/>
  <c r="AV514" i="2"/>
  <c r="AR514" i="2"/>
  <c r="AO514" i="2"/>
  <c r="AN514" i="2"/>
  <c r="AV766" i="2"/>
  <c r="AR766" i="2"/>
  <c r="AO766" i="2"/>
  <c r="AN766" i="2"/>
  <c r="AV790" i="2"/>
  <c r="AR790" i="2"/>
  <c r="AO790" i="2"/>
  <c r="AN790" i="2"/>
  <c r="AV696" i="2"/>
  <c r="AR696" i="2"/>
  <c r="AO696" i="2"/>
  <c r="AN696" i="2"/>
  <c r="AV424" i="2"/>
  <c r="AR424" i="2"/>
  <c r="AO424" i="2"/>
  <c r="AN424" i="2"/>
  <c r="AV993" i="2"/>
  <c r="AR993" i="2"/>
  <c r="AO993" i="2"/>
  <c r="AN993" i="2"/>
  <c r="AV410" i="2"/>
  <c r="AR410" i="2"/>
  <c r="AO410" i="2"/>
  <c r="AN410" i="2"/>
  <c r="AV603" i="2"/>
  <c r="AR603" i="2"/>
  <c r="AO603" i="2"/>
  <c r="AN603" i="2"/>
  <c r="AV446" i="2"/>
  <c r="AR446" i="2"/>
  <c r="AO446" i="2"/>
  <c r="AN446" i="2"/>
  <c r="AV368" i="2"/>
  <c r="AR368" i="2"/>
  <c r="AO368" i="2"/>
  <c r="AN368" i="2"/>
  <c r="AV286" i="2"/>
  <c r="AR286" i="2"/>
  <c r="AO286" i="2"/>
  <c r="AN286" i="2"/>
  <c r="AV1028" i="2"/>
  <c r="AR1028" i="2"/>
  <c r="AO1028" i="2"/>
  <c r="AN1028" i="2"/>
  <c r="AV470" i="2"/>
  <c r="AR470" i="2"/>
  <c r="AO470" i="2"/>
  <c r="AN470" i="2"/>
  <c r="AV893" i="2"/>
  <c r="AR893" i="2"/>
  <c r="AO893" i="2"/>
  <c r="AN893" i="2"/>
  <c r="AV364" i="2"/>
  <c r="AR364" i="2"/>
  <c r="AO364" i="2"/>
  <c r="AN364" i="2"/>
  <c r="AV109" i="2"/>
  <c r="AR109" i="2"/>
  <c r="AO109" i="2"/>
  <c r="AN109" i="2"/>
  <c r="AV966" i="2"/>
  <c r="AR966" i="2"/>
  <c r="AO966" i="2"/>
  <c r="AN966" i="2"/>
  <c r="AV928" i="2"/>
  <c r="AR928" i="2"/>
  <c r="AO928" i="2"/>
  <c r="AN928" i="2"/>
  <c r="AV450" i="2"/>
  <c r="AR450" i="2"/>
  <c r="AO450" i="2"/>
  <c r="AN450" i="2"/>
  <c r="AV939" i="2"/>
  <c r="AR939" i="2"/>
  <c r="AO939" i="2"/>
  <c r="AN939" i="2"/>
  <c r="AV869" i="2"/>
  <c r="AR869" i="2"/>
  <c r="AO869" i="2"/>
  <c r="AN869" i="2"/>
  <c r="AV375" i="2"/>
  <c r="AR375" i="2"/>
  <c r="AO375" i="2"/>
  <c r="AN375" i="2"/>
  <c r="AV903" i="2"/>
  <c r="AR903" i="2"/>
  <c r="AO903" i="2"/>
  <c r="AN903" i="2"/>
  <c r="AV232" i="2"/>
  <c r="AR232" i="2"/>
  <c r="AO232" i="2"/>
  <c r="AN232" i="2"/>
  <c r="AV737" i="2"/>
  <c r="AR737" i="2"/>
  <c r="AO737" i="2"/>
  <c r="AN737" i="2"/>
  <c r="AV970" i="2"/>
  <c r="AR970" i="2"/>
  <c r="AO970" i="2"/>
  <c r="AN970" i="2"/>
  <c r="AV619" i="2"/>
  <c r="AR619" i="2"/>
  <c r="AO619" i="2"/>
  <c r="AN619" i="2"/>
  <c r="AV665" i="2"/>
  <c r="AR665" i="2"/>
  <c r="AO665" i="2"/>
  <c r="AN665" i="2"/>
  <c r="AV1010" i="2"/>
  <c r="AR1010" i="2"/>
  <c r="AO1010" i="2"/>
  <c r="AN1010" i="2"/>
  <c r="AV501" i="2"/>
  <c r="AR501" i="2"/>
  <c r="AO501" i="2"/>
  <c r="AN501" i="2"/>
  <c r="AV866" i="2"/>
  <c r="AR866" i="2"/>
  <c r="AO866" i="2"/>
  <c r="AN866" i="2"/>
  <c r="AV400" i="2"/>
  <c r="AR400" i="2"/>
  <c r="AO400" i="2"/>
  <c r="AN400" i="2"/>
  <c r="AV764" i="2"/>
  <c r="AR764" i="2"/>
  <c r="AO764" i="2"/>
  <c r="AN764" i="2"/>
  <c r="AV779" i="2"/>
  <c r="AR779" i="2"/>
  <c r="AO779" i="2"/>
  <c r="AN779" i="2"/>
  <c r="AV229" i="2"/>
  <c r="AR229" i="2"/>
  <c r="AO229" i="2"/>
  <c r="AN229" i="2"/>
  <c r="AV990" i="2"/>
  <c r="AR990" i="2"/>
  <c r="AO990" i="2"/>
  <c r="AN990" i="2"/>
  <c r="AV793" i="2"/>
  <c r="AR793" i="2"/>
  <c r="AO793" i="2"/>
  <c r="AN793" i="2"/>
  <c r="AV1007" i="2"/>
  <c r="AR1007" i="2"/>
  <c r="AO1007" i="2"/>
  <c r="AN1007" i="2"/>
  <c r="AV79" i="2"/>
  <c r="AR79" i="2"/>
  <c r="AO79" i="2"/>
  <c r="AN79" i="2"/>
  <c r="AV403" i="2"/>
  <c r="AR403" i="2"/>
  <c r="AO403" i="2"/>
  <c r="AN403" i="2"/>
  <c r="AV465" i="2"/>
  <c r="AR465" i="2"/>
  <c r="AO465" i="2"/>
  <c r="AN465" i="2"/>
  <c r="AV321" i="2"/>
  <c r="AR321" i="2"/>
  <c r="AO321" i="2"/>
  <c r="AN321" i="2"/>
  <c r="AV823" i="2"/>
  <c r="AR823" i="2"/>
  <c r="AO823" i="2"/>
  <c r="AN823" i="2"/>
  <c r="AV210" i="2"/>
  <c r="AR210" i="2"/>
  <c r="AO210" i="2"/>
  <c r="AN210" i="2"/>
  <c r="AV536" i="2"/>
  <c r="AR536" i="2"/>
  <c r="AO536" i="2"/>
  <c r="AN536" i="2"/>
  <c r="AV377" i="2"/>
  <c r="AR377" i="2"/>
  <c r="AO377" i="2"/>
  <c r="AN377" i="2"/>
  <c r="AV319" i="2"/>
  <c r="AR319" i="2"/>
  <c r="AO319" i="2"/>
  <c r="AN319" i="2"/>
  <c r="AV992" i="2"/>
  <c r="AR992" i="2"/>
  <c r="AO992" i="2"/>
  <c r="AN992" i="2"/>
  <c r="AV248" i="2"/>
  <c r="AR248" i="2"/>
  <c r="AO248" i="2"/>
  <c r="AN248" i="2"/>
  <c r="AV945" i="2"/>
  <c r="AR945" i="2"/>
  <c r="AO945" i="2"/>
  <c r="AN945" i="2"/>
  <c r="AV197" i="2"/>
  <c r="AR197" i="2"/>
  <c r="AO197" i="2"/>
  <c r="AN197" i="2"/>
  <c r="AV570" i="2"/>
  <c r="AR570" i="2"/>
  <c r="AO570" i="2"/>
  <c r="AN570" i="2"/>
  <c r="AV962" i="2"/>
  <c r="AR962" i="2"/>
  <c r="AO962" i="2"/>
  <c r="AN962" i="2"/>
  <c r="AV509" i="2"/>
  <c r="AR509" i="2"/>
  <c r="AO509" i="2"/>
  <c r="AN509" i="2"/>
  <c r="AV1009" i="2"/>
  <c r="AR1009" i="2"/>
  <c r="AO1009" i="2"/>
  <c r="AN1009" i="2"/>
  <c r="AV611" i="2"/>
  <c r="AR611" i="2"/>
  <c r="AO611" i="2"/>
  <c r="AN611" i="2"/>
  <c r="AV330" i="2"/>
  <c r="AR330" i="2"/>
  <c r="AO330" i="2"/>
  <c r="AN330" i="2"/>
  <c r="AV1046" i="2"/>
  <c r="AR1046" i="2"/>
  <c r="AO1046" i="2"/>
  <c r="AN1046" i="2"/>
  <c r="AV245" i="2"/>
  <c r="AR245" i="2"/>
  <c r="AO245" i="2"/>
  <c r="AN245" i="2"/>
  <c r="AV451" i="2"/>
  <c r="AR451" i="2"/>
  <c r="AO451" i="2"/>
  <c r="AN451" i="2"/>
  <c r="AV625" i="2"/>
  <c r="AR625" i="2"/>
  <c r="AO625" i="2"/>
  <c r="AN625" i="2"/>
  <c r="AV994" i="2"/>
  <c r="AR994" i="2"/>
  <c r="AO994" i="2"/>
  <c r="AN994" i="2"/>
  <c r="AV427" i="2"/>
  <c r="AR427" i="2"/>
  <c r="AO427" i="2"/>
  <c r="AN427" i="2"/>
  <c r="AV235" i="2"/>
  <c r="AR235" i="2"/>
  <c r="AO235" i="2"/>
  <c r="AN235" i="2"/>
  <c r="AV812" i="2"/>
  <c r="AR812" i="2"/>
  <c r="AO812" i="2"/>
  <c r="AN812" i="2"/>
  <c r="AV114" i="2"/>
  <c r="AR114" i="2"/>
  <c r="AO114" i="2"/>
  <c r="AN114" i="2"/>
  <c r="AV712" i="2"/>
  <c r="AR712" i="2"/>
  <c r="AO712" i="2"/>
  <c r="AN712" i="2"/>
  <c r="AV845" i="2"/>
  <c r="AR845" i="2"/>
  <c r="AO845" i="2"/>
  <c r="AN845" i="2"/>
  <c r="AV252" i="2"/>
  <c r="AR252" i="2"/>
  <c r="AO252" i="2"/>
  <c r="AN252" i="2"/>
  <c r="AV398" i="2"/>
  <c r="AR398" i="2"/>
  <c r="AO398" i="2"/>
  <c r="AN398" i="2"/>
  <c r="AV607" i="2"/>
  <c r="AR607" i="2"/>
  <c r="AO607" i="2"/>
  <c r="AN607" i="2"/>
  <c r="AV693" i="2"/>
  <c r="AR693" i="2"/>
  <c r="AO693" i="2"/>
  <c r="AN693" i="2"/>
  <c r="AV682" i="2"/>
  <c r="AR682" i="2"/>
  <c r="AO682" i="2"/>
  <c r="AN682" i="2"/>
  <c r="AV581" i="2"/>
  <c r="AR581" i="2"/>
  <c r="AO581" i="2"/>
  <c r="AN581" i="2"/>
  <c r="AV865" i="2"/>
  <c r="AR865" i="2"/>
  <c r="AO865" i="2"/>
  <c r="AN865" i="2"/>
  <c r="AV214" i="2"/>
  <c r="AR214" i="2"/>
  <c r="AO214" i="2"/>
  <c r="AN214" i="2"/>
  <c r="AV302" i="2"/>
  <c r="AR302" i="2"/>
  <c r="AO302" i="2"/>
  <c r="AN302" i="2"/>
  <c r="AV1024" i="2"/>
  <c r="AR1024" i="2"/>
  <c r="AO1024" i="2"/>
  <c r="AN1024" i="2"/>
  <c r="AV409" i="2"/>
  <c r="AR409" i="2"/>
  <c r="AO409" i="2"/>
  <c r="AN409" i="2"/>
  <c r="AV1017" i="2"/>
  <c r="AR1017" i="2"/>
  <c r="AO1017" i="2"/>
  <c r="AN1017" i="2"/>
  <c r="AV273" i="2"/>
  <c r="AR273" i="2"/>
  <c r="AO273" i="2"/>
  <c r="AN273" i="2"/>
  <c r="AV978" i="2"/>
  <c r="AR978" i="2"/>
  <c r="AO978" i="2"/>
  <c r="AN978" i="2"/>
  <c r="AV506" i="2"/>
  <c r="AR506" i="2"/>
  <c r="AO506" i="2"/>
  <c r="AN506" i="2"/>
  <c r="AV337" i="2"/>
  <c r="AR337" i="2"/>
  <c r="AO337" i="2"/>
  <c r="AN337" i="2"/>
  <c r="AV558" i="2"/>
  <c r="AR558" i="2"/>
  <c r="AO558" i="2"/>
  <c r="AN558" i="2"/>
  <c r="AV454" i="2"/>
  <c r="AR454" i="2"/>
  <c r="AO454" i="2"/>
  <c r="AN454" i="2"/>
  <c r="AV675" i="2"/>
  <c r="AR675" i="2"/>
  <c r="AO675" i="2"/>
  <c r="AN675" i="2"/>
  <c r="AV1036" i="2"/>
  <c r="AR1036" i="2"/>
  <c r="AO1036" i="2"/>
  <c r="AN1036" i="2"/>
  <c r="AV548" i="2"/>
  <c r="AR548" i="2"/>
  <c r="AO548" i="2"/>
  <c r="AN548" i="2"/>
  <c r="AV752" i="2"/>
  <c r="AR752" i="2"/>
  <c r="AO752" i="2"/>
  <c r="AN752" i="2"/>
  <c r="AV207" i="2"/>
  <c r="AR207" i="2"/>
  <c r="AO207" i="2"/>
  <c r="AN207" i="2"/>
  <c r="AV372" i="2"/>
  <c r="AR372" i="2"/>
  <c r="AO372" i="2"/>
  <c r="AN372" i="2"/>
  <c r="AV773" i="2"/>
  <c r="AR773" i="2"/>
  <c r="AO773" i="2"/>
  <c r="AN773" i="2"/>
  <c r="AV188" i="2"/>
  <c r="AR188" i="2"/>
  <c r="AO188" i="2"/>
  <c r="AN188" i="2"/>
  <c r="AV507" i="2"/>
  <c r="AR507" i="2"/>
  <c r="AO507" i="2"/>
  <c r="AN507" i="2"/>
  <c r="AV1044" i="2"/>
  <c r="AR1044" i="2"/>
  <c r="AO1044" i="2"/>
  <c r="AN1044" i="2"/>
  <c r="AV118" i="2"/>
  <c r="AR118" i="2"/>
  <c r="AO118" i="2"/>
  <c r="AN118" i="2"/>
  <c r="AV873" i="2"/>
  <c r="AR873" i="2"/>
  <c r="AO873" i="2"/>
  <c r="AN873" i="2"/>
  <c r="AV872" i="2"/>
  <c r="AR872" i="2"/>
  <c r="AO872" i="2"/>
  <c r="AN872" i="2"/>
  <c r="AV190" i="2"/>
  <c r="AR190" i="2"/>
  <c r="AO190" i="2"/>
  <c r="AN190" i="2"/>
  <c r="AV101" i="2"/>
  <c r="AR101" i="2"/>
  <c r="AO101" i="2"/>
  <c r="AN101" i="2"/>
  <c r="AV1038" i="2"/>
  <c r="AR1038" i="2"/>
  <c r="AO1038" i="2"/>
  <c r="AN1038" i="2"/>
  <c r="AV309" i="2"/>
  <c r="AR309" i="2"/>
  <c r="AO309" i="2"/>
  <c r="AN309" i="2"/>
  <c r="AV491" i="2"/>
  <c r="AR491" i="2"/>
  <c r="AO491" i="2"/>
  <c r="AN491" i="2"/>
  <c r="AV1018" i="2"/>
  <c r="AR1018" i="2"/>
  <c r="AO1018" i="2"/>
  <c r="AN1018" i="2"/>
  <c r="AV289" i="2"/>
  <c r="AR289" i="2"/>
  <c r="AO289" i="2"/>
  <c r="AN289" i="2"/>
  <c r="AV297" i="2"/>
  <c r="AR297" i="2"/>
  <c r="AO297" i="2"/>
  <c r="AN297" i="2"/>
  <c r="AV137" i="2"/>
  <c r="AR137" i="2"/>
  <c r="AO137" i="2"/>
  <c r="AN137" i="2"/>
  <c r="AV676" i="2"/>
  <c r="AR676" i="2"/>
  <c r="AO676" i="2"/>
  <c r="AN676" i="2"/>
  <c r="AV315" i="2"/>
  <c r="AR315" i="2"/>
  <c r="AO315" i="2"/>
  <c r="AN315" i="2"/>
  <c r="AV948" i="2"/>
  <c r="AR948" i="2"/>
  <c r="AO948" i="2"/>
  <c r="AN948" i="2"/>
  <c r="AV173" i="2"/>
  <c r="AR173" i="2"/>
  <c r="AO173" i="2"/>
  <c r="AN173" i="2"/>
  <c r="AV189" i="2"/>
  <c r="AR189" i="2"/>
  <c r="AO189" i="2"/>
  <c r="AN189" i="2"/>
  <c r="AV312" i="2"/>
  <c r="AR312" i="2"/>
  <c r="AO312" i="2"/>
  <c r="AN312" i="2"/>
  <c r="AV791" i="2"/>
  <c r="AR791" i="2"/>
  <c r="AO791" i="2"/>
  <c r="AN791" i="2"/>
  <c r="AV580" i="2"/>
  <c r="AR580" i="2"/>
  <c r="AO580" i="2"/>
  <c r="AN580" i="2"/>
  <c r="AV257" i="2"/>
  <c r="AR257" i="2"/>
  <c r="AO257" i="2"/>
  <c r="AN257" i="2"/>
  <c r="AV982" i="2"/>
  <c r="AR982" i="2"/>
  <c r="AO982" i="2"/>
  <c r="AN982" i="2"/>
  <c r="AV562" i="2"/>
  <c r="AR562" i="2"/>
  <c r="AO562" i="2"/>
  <c r="AN562" i="2"/>
  <c r="AV703" i="2"/>
  <c r="AR703" i="2"/>
  <c r="AO703" i="2"/>
  <c r="AN703" i="2"/>
  <c r="AV396" i="2"/>
  <c r="AR396" i="2"/>
  <c r="AO396" i="2"/>
  <c r="AN396" i="2"/>
  <c r="AV826" i="2"/>
  <c r="AR826" i="2"/>
  <c r="AO826" i="2"/>
  <c r="AN826" i="2"/>
  <c r="AV362" i="2"/>
  <c r="AR362" i="2"/>
  <c r="AO362" i="2"/>
  <c r="AN362" i="2"/>
  <c r="AV859" i="2"/>
  <c r="AR859" i="2"/>
  <c r="AO859" i="2"/>
  <c r="AN859" i="2"/>
  <c r="AV911" i="2"/>
  <c r="AR911" i="2"/>
  <c r="AO911" i="2"/>
  <c r="AN911" i="2"/>
  <c r="AV853" i="2"/>
  <c r="AR853" i="2"/>
  <c r="AO853" i="2"/>
  <c r="AN853" i="2"/>
  <c r="AV500" i="2"/>
  <c r="AR500" i="2"/>
  <c r="AO500" i="2"/>
  <c r="AN500" i="2"/>
  <c r="AV758" i="2"/>
  <c r="AR758" i="2"/>
  <c r="AO758" i="2"/>
  <c r="AN758" i="2"/>
  <c r="AV989" i="2"/>
  <c r="AR989" i="2"/>
  <c r="AO989" i="2"/>
  <c r="AN989" i="2"/>
  <c r="AV594" i="2"/>
  <c r="AR594" i="2"/>
  <c r="AO594" i="2"/>
  <c r="AN594" i="2"/>
  <c r="AV807" i="2"/>
  <c r="AR807" i="2"/>
  <c r="AO807" i="2"/>
  <c r="AN807" i="2"/>
  <c r="AV633" i="2"/>
  <c r="AR633" i="2"/>
  <c r="AO633" i="2"/>
  <c r="AN633" i="2"/>
  <c r="AV929" i="2"/>
  <c r="AR929" i="2"/>
  <c r="AO929" i="2"/>
  <c r="AN929" i="2"/>
  <c r="AV472" i="2"/>
  <c r="AR472" i="2"/>
  <c r="AO472" i="2"/>
  <c r="AN472" i="2"/>
  <c r="AV95" i="2"/>
  <c r="AR95" i="2"/>
  <c r="AO95" i="2"/>
  <c r="AN95" i="2"/>
  <c r="AV932" i="2"/>
  <c r="AR932" i="2"/>
  <c r="AO932" i="2"/>
  <c r="AN932" i="2"/>
  <c r="AV860" i="2"/>
  <c r="AR860" i="2"/>
  <c r="AO860" i="2"/>
  <c r="AN860" i="2"/>
  <c r="AV270" i="2"/>
  <c r="AR270" i="2"/>
  <c r="AO270" i="2"/>
  <c r="AN270" i="2"/>
  <c r="AV599" i="2"/>
  <c r="AR599" i="2"/>
  <c r="AO599" i="2"/>
  <c r="AN599" i="2"/>
  <c r="AV255" i="2"/>
  <c r="AR255" i="2"/>
  <c r="AO255" i="2"/>
  <c r="AN255" i="2"/>
  <c r="AV857" i="2"/>
  <c r="AR857" i="2"/>
  <c r="AO857" i="2"/>
  <c r="AN857" i="2"/>
  <c r="AV649" i="2"/>
  <c r="AR649" i="2"/>
  <c r="AO649" i="2"/>
  <c r="AN649" i="2"/>
  <c r="AV818" i="2"/>
  <c r="AR818" i="2"/>
  <c r="AO818" i="2"/>
  <c r="AN818" i="2"/>
  <c r="AV543" i="2"/>
  <c r="AR543" i="2"/>
  <c r="AO543" i="2"/>
  <c r="AN543" i="2"/>
  <c r="AV926" i="2"/>
  <c r="AR926" i="2"/>
  <c r="AO926" i="2"/>
  <c r="AN926" i="2"/>
  <c r="AV959" i="2"/>
  <c r="AR959" i="2"/>
  <c r="AO959" i="2"/>
  <c r="AN959" i="2"/>
  <c r="AV689" i="2"/>
  <c r="AR689" i="2"/>
  <c r="AO689" i="2"/>
  <c r="AN689" i="2"/>
  <c r="AV694" i="2"/>
  <c r="AR694" i="2"/>
  <c r="AO694" i="2"/>
  <c r="AN694" i="2"/>
  <c r="AV292" i="2"/>
  <c r="AR292" i="2"/>
  <c r="AO292" i="2"/>
  <c r="AN292" i="2"/>
  <c r="AV384" i="2"/>
  <c r="AR384" i="2"/>
  <c r="AO384" i="2"/>
  <c r="AN384" i="2"/>
  <c r="AV476" i="2"/>
  <c r="AR476" i="2"/>
  <c r="AO476" i="2"/>
  <c r="AN476" i="2"/>
  <c r="AV814" i="2"/>
  <c r="AR814" i="2"/>
  <c r="AO814" i="2"/>
  <c r="AN814" i="2"/>
  <c r="AV568" i="2"/>
  <c r="AR568" i="2"/>
  <c r="AO568" i="2"/>
  <c r="AN568" i="2"/>
  <c r="AV666" i="2"/>
  <c r="AR666" i="2"/>
  <c r="AO666" i="2"/>
  <c r="AN666" i="2"/>
  <c r="AV627" i="2"/>
  <c r="AR627" i="2"/>
  <c r="AO627" i="2"/>
  <c r="AN627" i="2"/>
  <c r="AV623" i="2"/>
  <c r="AR623" i="2"/>
  <c r="AO623" i="2"/>
  <c r="AN623" i="2"/>
  <c r="AV170" i="2"/>
  <c r="AR170" i="2"/>
  <c r="AO170" i="2"/>
  <c r="AN170" i="2"/>
  <c r="AV915" i="2"/>
  <c r="AR915" i="2"/>
  <c r="AO915" i="2"/>
  <c r="AN915" i="2"/>
  <c r="AV731" i="2"/>
  <c r="AR731" i="2"/>
  <c r="AO731" i="2"/>
  <c r="AN731" i="2"/>
  <c r="AV249" i="2"/>
  <c r="AR249" i="2"/>
  <c r="AO249" i="2"/>
  <c r="AN249" i="2"/>
  <c r="AV734" i="2"/>
  <c r="AR734" i="2"/>
  <c r="AO734" i="2"/>
  <c r="AN734" i="2"/>
  <c r="AV640" i="2"/>
  <c r="AR640" i="2"/>
  <c r="AO640" i="2"/>
  <c r="AN640" i="2"/>
  <c r="AV208" i="2"/>
  <c r="AR208" i="2"/>
  <c r="AO208" i="2"/>
  <c r="AN208" i="2"/>
  <c r="AV133" i="2"/>
  <c r="AR133" i="2"/>
  <c r="AO133" i="2"/>
  <c r="AN133" i="2"/>
  <c r="AV642" i="2"/>
  <c r="AR642" i="2"/>
  <c r="AO642" i="2"/>
  <c r="AN642" i="2"/>
  <c r="AV386" i="2"/>
  <c r="AR386" i="2"/>
  <c r="AO386" i="2"/>
  <c r="AN386" i="2"/>
  <c r="AV754" i="2"/>
  <c r="AR754" i="2"/>
  <c r="AO754" i="2"/>
  <c r="AN754" i="2"/>
  <c r="AV71" i="2"/>
  <c r="AR71" i="2"/>
  <c r="AO71" i="2"/>
  <c r="AN71" i="2"/>
  <c r="AV196" i="2"/>
  <c r="AR196" i="2"/>
  <c r="AO196" i="2"/>
  <c r="AN196" i="2"/>
  <c r="AV618" i="2"/>
  <c r="AR618" i="2"/>
  <c r="AO618" i="2"/>
  <c r="AN618" i="2"/>
  <c r="AV530" i="2"/>
  <c r="AR530" i="2"/>
  <c r="AO530" i="2"/>
  <c r="AN530" i="2"/>
  <c r="AV350" i="2"/>
  <c r="AR350" i="2"/>
  <c r="AO350" i="2"/>
  <c r="AN350" i="2"/>
  <c r="AV825" i="2"/>
  <c r="AR825" i="2"/>
  <c r="AO825" i="2"/>
  <c r="AN825" i="2"/>
  <c r="AV824" i="2"/>
  <c r="AR824" i="2"/>
  <c r="AO824" i="2"/>
  <c r="AN824" i="2"/>
  <c r="AV576" i="2"/>
  <c r="AR576" i="2"/>
  <c r="AO576" i="2"/>
  <c r="AN576" i="2"/>
  <c r="AV221" i="2"/>
  <c r="AR221" i="2"/>
  <c r="AO221" i="2"/>
  <c r="AN221" i="2"/>
  <c r="AV692" i="2"/>
  <c r="AR692" i="2"/>
  <c r="AO692" i="2"/>
  <c r="AN692" i="2"/>
  <c r="AV110" i="2"/>
  <c r="AR110" i="2"/>
  <c r="AO110" i="2"/>
  <c r="AN110" i="2"/>
  <c r="AV686" i="2"/>
  <c r="AR686" i="2"/>
  <c r="AO686" i="2"/>
  <c r="AN686" i="2"/>
  <c r="AV986" i="2"/>
  <c r="AR986" i="2"/>
  <c r="AO986" i="2"/>
  <c r="AN986" i="2"/>
  <c r="AV393" i="2"/>
  <c r="AR393" i="2"/>
  <c r="AO393" i="2"/>
  <c r="AN393" i="2"/>
  <c r="AV437" i="2"/>
  <c r="AR437" i="2"/>
  <c r="AO437" i="2"/>
  <c r="AN437" i="2"/>
  <c r="AV745" i="2"/>
  <c r="AR745" i="2"/>
  <c r="AO745" i="2"/>
  <c r="AN745" i="2"/>
  <c r="AV598" i="2"/>
  <c r="AR598" i="2"/>
  <c r="AO598" i="2"/>
  <c r="AN598" i="2"/>
  <c r="AV821" i="2"/>
  <c r="AR821" i="2"/>
  <c r="AO821" i="2"/>
  <c r="AN821" i="2"/>
  <c r="AV995" i="2"/>
  <c r="AR995" i="2"/>
  <c r="AO995" i="2"/>
  <c r="AN995" i="2"/>
  <c r="AV892" i="2"/>
  <c r="AR892" i="2"/>
  <c r="AO892" i="2"/>
  <c r="AN892" i="2"/>
  <c r="AV433" i="2"/>
  <c r="AR433" i="2"/>
  <c r="AO433" i="2"/>
  <c r="AN433" i="2"/>
  <c r="AV449" i="2"/>
  <c r="AR449" i="2"/>
  <c r="AO449" i="2"/>
  <c r="AN449" i="2"/>
  <c r="AV886" i="2"/>
  <c r="AR886" i="2"/>
  <c r="AO886" i="2"/>
  <c r="AN886" i="2"/>
  <c r="AV253" i="2"/>
  <c r="AR253" i="2"/>
  <c r="AO253" i="2"/>
  <c r="AN253" i="2"/>
  <c r="AV435" i="2"/>
  <c r="AR435" i="2"/>
  <c r="AO435" i="2"/>
  <c r="AN435" i="2"/>
  <c r="AV236" i="2"/>
  <c r="AR236" i="2"/>
  <c r="AO236" i="2"/>
  <c r="AN236" i="2"/>
  <c r="AV387" i="2"/>
  <c r="AR387" i="2"/>
  <c r="AO387" i="2"/>
  <c r="AN387" i="2"/>
  <c r="AV578" i="2"/>
  <c r="AR578" i="2"/>
  <c r="AO578" i="2"/>
  <c r="AN578" i="2"/>
  <c r="AV951" i="2"/>
  <c r="AR951" i="2"/>
  <c r="AO951" i="2"/>
  <c r="AN951" i="2"/>
  <c r="AV868" i="2"/>
  <c r="AR868" i="2"/>
  <c r="AO868" i="2"/>
  <c r="AN868" i="2"/>
  <c r="AV347" i="2"/>
  <c r="AR347" i="2"/>
  <c r="AO347" i="2"/>
  <c r="AN347" i="2"/>
  <c r="AV879" i="2"/>
  <c r="AR879" i="2"/>
  <c r="AO879" i="2"/>
  <c r="AN879" i="2"/>
  <c r="AV305" i="2"/>
  <c r="AR305" i="2"/>
  <c r="AO305" i="2"/>
  <c r="AN305" i="2"/>
  <c r="AV117" i="2"/>
  <c r="AR117" i="2"/>
  <c r="AO117" i="2"/>
  <c r="AN117" i="2"/>
  <c r="AV499" i="2"/>
  <c r="AR499" i="2"/>
  <c r="AO499" i="2"/>
  <c r="AN499" i="2"/>
  <c r="AV300" i="2"/>
  <c r="AR300" i="2"/>
  <c r="AO300" i="2"/>
  <c r="AN300" i="2"/>
  <c r="AV1000" i="2"/>
  <c r="AR1000" i="2"/>
  <c r="AO1000" i="2"/>
  <c r="AN1000" i="2"/>
  <c r="AV582" i="2"/>
  <c r="AR582" i="2"/>
  <c r="AO582" i="2"/>
  <c r="AN582" i="2"/>
  <c r="AV835" i="2"/>
  <c r="AR835" i="2"/>
  <c r="AO835" i="2"/>
  <c r="AN835" i="2"/>
  <c r="AV112" i="2"/>
  <c r="AR112" i="2"/>
  <c r="AO112" i="2"/>
  <c r="AN112" i="2"/>
  <c r="AV1045" i="2"/>
  <c r="AR1045" i="2"/>
  <c r="AO1045" i="2"/>
  <c r="AN1045" i="2"/>
  <c r="AV489" i="2"/>
  <c r="AR489" i="2"/>
  <c r="AO489" i="2"/>
  <c r="AN489" i="2"/>
  <c r="AV103" i="2"/>
  <c r="AR103" i="2"/>
  <c r="AO103" i="2"/>
  <c r="AN103" i="2"/>
  <c r="AV333" i="2"/>
  <c r="AR333" i="2"/>
  <c r="AO333" i="2"/>
  <c r="AN333" i="2"/>
  <c r="AV211" i="2"/>
  <c r="AR211" i="2"/>
  <c r="AO211" i="2"/>
  <c r="AN211" i="2"/>
  <c r="AV352" i="2"/>
  <c r="AR352" i="2"/>
  <c r="AO352" i="2"/>
  <c r="AN352" i="2"/>
  <c r="AV851" i="2"/>
  <c r="AR851" i="2"/>
  <c r="AO851" i="2"/>
  <c r="AN851" i="2"/>
  <c r="AV45" i="2"/>
  <c r="AR45" i="2"/>
  <c r="AO45" i="2"/>
  <c r="AN45" i="2"/>
  <c r="AV360" i="2"/>
  <c r="AR360" i="2"/>
  <c r="AO360" i="2"/>
  <c r="AN360" i="2"/>
  <c r="AV645" i="2"/>
  <c r="AR645" i="2"/>
  <c r="AO645" i="2"/>
  <c r="AN645" i="2"/>
  <c r="AV765" i="2"/>
  <c r="AR765" i="2"/>
  <c r="AO765" i="2"/>
  <c r="AN765" i="2"/>
  <c r="AV1034" i="2"/>
  <c r="AR1034" i="2"/>
  <c r="AO1034" i="2"/>
  <c r="AN1034" i="2"/>
  <c r="AV498" i="2"/>
  <c r="AR498" i="2"/>
  <c r="AO498" i="2"/>
  <c r="AN498" i="2"/>
  <c r="AV809" i="2"/>
  <c r="AR809" i="2"/>
  <c r="AO809" i="2"/>
  <c r="AN809" i="2"/>
  <c r="AV334" i="2"/>
  <c r="AR334" i="2"/>
  <c r="AO334" i="2"/>
  <c r="AN334" i="2"/>
  <c r="AV653" i="2"/>
  <c r="AR653" i="2"/>
  <c r="AO653" i="2"/>
  <c r="AN653" i="2"/>
  <c r="AV141" i="2"/>
  <c r="AR141" i="2"/>
  <c r="AO141" i="2"/>
  <c r="AN141" i="2"/>
  <c r="AV267" i="2"/>
  <c r="AR267" i="2"/>
  <c r="AO267" i="2"/>
  <c r="AN267" i="2"/>
  <c r="AV1032" i="2"/>
  <c r="AR1032" i="2"/>
  <c r="AO1032" i="2"/>
  <c r="AN1032" i="2"/>
  <c r="AV96" i="2"/>
  <c r="AR96" i="2"/>
  <c r="AO96" i="2"/>
  <c r="AN96" i="2"/>
  <c r="AV83" i="2"/>
  <c r="AR83" i="2"/>
  <c r="AO83" i="2"/>
  <c r="AN83" i="2"/>
  <c r="AV239" i="2"/>
  <c r="AR239" i="2"/>
  <c r="AO239" i="2"/>
  <c r="AN239" i="2"/>
  <c r="AV721" i="2"/>
  <c r="AR721" i="2"/>
  <c r="AO721" i="2"/>
  <c r="AN721" i="2"/>
  <c r="AV595" i="2"/>
  <c r="AR595" i="2"/>
  <c r="AO595" i="2"/>
  <c r="AN595" i="2"/>
  <c r="AV782" i="2"/>
  <c r="AR782" i="2"/>
  <c r="AO782" i="2"/>
  <c r="AN782" i="2"/>
  <c r="AV324" i="2"/>
  <c r="AR324" i="2"/>
  <c r="AO324" i="2"/>
  <c r="AN324" i="2"/>
  <c r="AV84" i="2"/>
  <c r="AR84" i="2"/>
  <c r="AO84" i="2"/>
  <c r="AN84" i="2"/>
  <c r="AV547" i="2"/>
  <c r="AR547" i="2"/>
  <c r="AO547" i="2"/>
  <c r="AN547" i="2"/>
  <c r="AV630" i="2"/>
  <c r="AR630" i="2"/>
  <c r="AO630" i="2"/>
  <c r="AN630" i="2"/>
  <c r="AV1012" i="2"/>
  <c r="AR1012" i="2"/>
  <c r="AO1012" i="2"/>
  <c r="AN1012" i="2"/>
  <c r="AV287" i="2"/>
  <c r="AR287" i="2"/>
  <c r="AO287" i="2"/>
  <c r="AN287" i="2"/>
  <c r="AV215" i="2"/>
  <c r="AR215" i="2"/>
  <c r="AO215" i="2"/>
  <c r="AN215" i="2"/>
  <c r="AV717" i="2"/>
  <c r="AR717" i="2"/>
  <c r="AO717" i="2"/>
  <c r="AN717" i="2"/>
  <c r="AV566" i="2"/>
  <c r="AR566" i="2"/>
  <c r="AO566" i="2"/>
  <c r="AN566" i="2"/>
  <c r="AV97" i="2"/>
  <c r="AR97" i="2"/>
  <c r="AO97" i="2"/>
  <c r="AN97" i="2"/>
  <c r="AV493" i="2"/>
  <c r="AR493" i="2"/>
  <c r="AO493" i="2"/>
  <c r="AN493" i="2"/>
  <c r="AV840" i="2"/>
  <c r="AR840" i="2"/>
  <c r="AO840" i="2"/>
  <c r="AN840" i="2"/>
  <c r="AV269" i="2"/>
  <c r="AR269" i="2"/>
  <c r="AO269" i="2"/>
  <c r="AN269" i="2"/>
  <c r="AV955" i="2"/>
  <c r="AR955" i="2"/>
  <c r="AO955" i="2"/>
  <c r="AN955" i="2"/>
  <c r="AV87" i="2"/>
  <c r="AR87" i="2"/>
  <c r="AO87" i="2"/>
  <c r="AN87" i="2"/>
  <c r="AV912" i="2"/>
  <c r="AR912" i="2"/>
  <c r="AO912" i="2"/>
  <c r="AN912" i="2"/>
  <c r="AV775" i="2"/>
  <c r="AR775" i="2"/>
  <c r="AO775" i="2"/>
  <c r="AN775" i="2"/>
  <c r="AV131" i="2"/>
  <c r="AR131" i="2"/>
  <c r="AO131" i="2"/>
  <c r="AN131" i="2"/>
  <c r="AV159" i="2"/>
  <c r="AR159" i="2"/>
  <c r="AO159" i="2"/>
  <c r="AN159" i="2"/>
  <c r="AV94" i="2"/>
  <c r="AR94" i="2"/>
  <c r="AO94" i="2"/>
  <c r="AN94" i="2"/>
  <c r="AV242" i="2"/>
  <c r="AR242" i="2"/>
  <c r="AO242" i="2"/>
  <c r="AN242" i="2"/>
  <c r="AV601" i="2"/>
  <c r="AR601" i="2"/>
  <c r="AO601" i="2"/>
  <c r="AN601" i="2"/>
  <c r="AV115" i="2"/>
  <c r="AR115" i="2"/>
  <c r="AO115" i="2"/>
  <c r="AN115" i="2"/>
  <c r="AV416" i="2"/>
  <c r="AR416" i="2"/>
  <c r="AO416" i="2"/>
  <c r="AN416" i="2"/>
  <c r="AV456" i="2"/>
  <c r="AR456" i="2"/>
  <c r="AO456" i="2"/>
  <c r="AN456" i="2"/>
  <c r="AV668" i="2"/>
  <c r="AR668" i="2"/>
  <c r="AO668" i="2"/>
  <c r="AN668" i="2"/>
  <c r="AV168" i="2"/>
  <c r="AR168" i="2"/>
  <c r="AO168" i="2"/>
  <c r="AN168" i="2"/>
  <c r="AV858" i="2"/>
  <c r="AR858" i="2"/>
  <c r="AO858" i="2"/>
  <c r="AN858" i="2"/>
  <c r="AV473" i="2"/>
  <c r="AR473" i="2"/>
  <c r="AO473" i="2"/>
  <c r="AN473" i="2"/>
  <c r="AV774" i="2"/>
  <c r="AR774" i="2"/>
  <c r="AO774" i="2"/>
  <c r="AN774" i="2"/>
  <c r="AV904" i="2"/>
  <c r="AR904" i="2"/>
  <c r="AO904" i="2"/>
  <c r="AN904" i="2"/>
  <c r="AV877" i="2"/>
  <c r="AR877" i="2"/>
  <c r="AO877" i="2"/>
  <c r="AN877" i="2"/>
  <c r="AV846" i="2"/>
  <c r="AR846" i="2"/>
  <c r="AO846" i="2"/>
  <c r="AN846" i="2"/>
  <c r="AV198" i="2"/>
  <c r="AR198" i="2"/>
  <c r="AO198" i="2"/>
  <c r="AN198" i="2"/>
  <c r="AV1040" i="2"/>
  <c r="AR1040" i="2"/>
  <c r="AO1040" i="2"/>
  <c r="AN1040" i="2"/>
  <c r="AV452" i="2"/>
  <c r="AR452" i="2"/>
  <c r="AO452" i="2"/>
  <c r="AN452" i="2"/>
  <c r="AV378" i="2"/>
  <c r="AR378" i="2"/>
  <c r="AO378" i="2"/>
  <c r="AN378" i="2"/>
  <c r="AV294" i="2"/>
  <c r="AR294" i="2"/>
  <c r="AO294" i="2"/>
  <c r="AN294" i="2"/>
  <c r="AV555" i="2"/>
  <c r="AR555" i="2"/>
  <c r="AO555" i="2"/>
  <c r="AN555" i="2"/>
  <c r="AV399" i="2"/>
  <c r="AR399" i="2"/>
  <c r="AO399" i="2"/>
  <c r="AN399" i="2"/>
  <c r="AV768" i="2"/>
  <c r="AR768" i="2"/>
  <c r="AO768" i="2"/>
  <c r="AN768" i="2"/>
  <c r="AV296" i="2"/>
  <c r="AR296" i="2"/>
  <c r="AO296" i="2"/>
  <c r="AN296" i="2"/>
  <c r="AV72" i="2"/>
  <c r="AR72" i="2"/>
  <c r="AO72" i="2"/>
  <c r="AN72" i="2"/>
  <c r="AV527" i="2"/>
  <c r="AR527" i="2"/>
  <c r="AO527" i="2"/>
  <c r="AN527" i="2"/>
  <c r="AV318" i="2"/>
  <c r="AR318" i="2"/>
  <c r="AO318" i="2"/>
  <c r="AN318" i="2"/>
  <c r="AV369" i="2"/>
  <c r="AR369" i="2"/>
  <c r="AO369" i="2"/>
  <c r="AN369" i="2"/>
  <c r="AV575" i="2"/>
  <c r="AR575" i="2"/>
  <c r="AO575" i="2"/>
  <c r="AN575" i="2"/>
  <c r="AV311" i="2"/>
  <c r="AR311" i="2"/>
  <c r="AO311" i="2"/>
  <c r="AN311" i="2"/>
  <c r="AV1008" i="2"/>
  <c r="AR1008" i="2"/>
  <c r="AO1008" i="2"/>
  <c r="AN1008" i="2"/>
  <c r="AV1014" i="2"/>
  <c r="AR1014" i="2"/>
  <c r="AO1014" i="2"/>
  <c r="AN1014" i="2"/>
  <c r="AV973" i="2"/>
  <c r="AR973" i="2"/>
  <c r="AO973" i="2"/>
  <c r="AN973" i="2"/>
  <c r="AV340" i="2"/>
  <c r="AR340" i="2"/>
  <c r="AO340" i="2"/>
  <c r="AN340" i="2"/>
  <c r="AV342" i="2"/>
  <c r="AR342" i="2"/>
  <c r="AO342" i="2"/>
  <c r="AN342" i="2"/>
  <c r="AV888" i="2"/>
  <c r="AR888" i="2"/>
  <c r="AO888" i="2"/>
  <c r="AN888" i="2"/>
  <c r="AV206" i="2"/>
  <c r="AR206" i="2"/>
  <c r="AO206" i="2"/>
  <c r="AN206" i="2"/>
  <c r="AV685" i="2"/>
  <c r="AR685" i="2"/>
  <c r="AO685" i="2"/>
  <c r="AN685" i="2"/>
  <c r="AV828" i="2"/>
  <c r="AR828" i="2"/>
  <c r="AO828" i="2"/>
  <c r="AN828" i="2"/>
  <c r="AV105" i="2"/>
  <c r="AR105" i="2"/>
  <c r="AO105" i="2"/>
  <c r="AN105" i="2"/>
  <c r="AV836" i="2"/>
  <c r="AR836" i="2"/>
  <c r="AO836" i="2"/>
  <c r="AN836" i="2"/>
  <c r="AV1005" i="2"/>
  <c r="AR1005" i="2"/>
  <c r="AO1005" i="2"/>
  <c r="AN1005" i="2"/>
  <c r="AV667" i="2"/>
  <c r="AR667" i="2"/>
  <c r="AO667" i="2"/>
  <c r="AN667" i="2"/>
  <c r="AV743" i="2"/>
  <c r="AR743" i="2"/>
  <c r="AO743" i="2"/>
  <c r="AN743" i="2"/>
  <c r="AV310" i="2"/>
  <c r="AR310" i="2"/>
  <c r="AO310" i="2"/>
  <c r="AN310" i="2"/>
  <c r="AV918" i="2"/>
  <c r="AR918" i="2"/>
  <c r="AO918" i="2"/>
  <c r="AN918" i="2"/>
  <c r="AV674" i="2"/>
  <c r="AR674" i="2"/>
  <c r="AO674" i="2"/>
  <c r="AN674" i="2"/>
  <c r="AV148" i="2"/>
  <c r="AR148" i="2"/>
  <c r="AO148" i="2"/>
  <c r="AN148" i="2"/>
  <c r="AV796" i="2"/>
  <c r="AR796" i="2"/>
  <c r="AO796" i="2"/>
  <c r="AN796" i="2"/>
  <c r="AV644" i="2"/>
  <c r="AR644" i="2"/>
  <c r="AO644" i="2"/>
  <c r="AN644" i="2"/>
  <c r="AV455" i="2"/>
  <c r="AR455" i="2"/>
  <c r="AO455" i="2"/>
  <c r="AN455" i="2"/>
  <c r="AV574" i="2"/>
  <c r="AR574" i="2"/>
  <c r="AO574" i="2"/>
  <c r="AN574" i="2"/>
  <c r="AV457" i="2"/>
  <c r="AR457" i="2"/>
  <c r="AO457" i="2"/>
  <c r="AN457" i="2"/>
  <c r="AV233" i="2"/>
  <c r="AR233" i="2"/>
  <c r="AO233" i="2"/>
  <c r="AN233" i="2"/>
  <c r="AV204" i="2"/>
  <c r="AR204" i="2"/>
  <c r="AO204" i="2"/>
  <c r="AN204" i="2"/>
  <c r="AV308" i="2"/>
  <c r="AR308" i="2"/>
  <c r="AO308" i="2"/>
  <c r="AN308" i="2"/>
  <c r="AV440" i="2"/>
  <c r="AR440" i="2"/>
  <c r="AO440" i="2"/>
  <c r="AN440" i="2"/>
  <c r="AV176" i="2"/>
  <c r="AR176" i="2"/>
  <c r="AO176" i="2"/>
  <c r="AN176" i="2"/>
  <c r="AV495" i="2"/>
  <c r="AR495" i="2"/>
  <c r="AO495" i="2"/>
  <c r="AN495" i="2"/>
  <c r="AV497" i="2"/>
  <c r="AR497" i="2"/>
  <c r="AO497" i="2"/>
  <c r="AN497" i="2"/>
  <c r="AV361" i="2"/>
  <c r="AR361" i="2"/>
  <c r="AO361" i="2"/>
  <c r="AN361" i="2"/>
  <c r="AV1004" i="2"/>
  <c r="AR1004" i="2"/>
  <c r="AO1004" i="2"/>
  <c r="AN1004" i="2"/>
  <c r="AV510" i="2"/>
  <c r="AR510" i="2"/>
  <c r="AO510" i="2"/>
  <c r="AN510" i="2"/>
  <c r="AV698" i="2"/>
  <c r="AR698" i="2"/>
  <c r="AO698" i="2"/>
  <c r="AN698" i="2"/>
  <c r="AV871" i="2"/>
  <c r="AR871" i="2"/>
  <c r="AO871" i="2"/>
  <c r="AN871" i="2"/>
  <c r="AV753" i="2"/>
  <c r="AR753" i="2"/>
  <c r="AO753" i="2"/>
  <c r="AN753" i="2"/>
  <c r="AV212" i="2"/>
  <c r="AR212" i="2"/>
  <c r="AO212" i="2"/>
  <c r="AN212" i="2"/>
  <c r="AV258" i="2"/>
  <c r="AR258" i="2"/>
  <c r="AO258" i="2"/>
  <c r="AN258" i="2"/>
  <c r="AV629" i="2"/>
  <c r="AR629" i="2"/>
  <c r="AO629" i="2"/>
  <c r="AN629" i="2"/>
  <c r="AV648" i="2"/>
  <c r="AR648" i="2"/>
  <c r="AO648" i="2"/>
  <c r="AN648" i="2"/>
  <c r="AV919" i="2"/>
  <c r="AR919" i="2"/>
  <c r="AO919" i="2"/>
  <c r="AN919" i="2"/>
  <c r="AV634" i="2"/>
  <c r="AR634" i="2"/>
  <c r="AO634" i="2"/>
  <c r="AN634" i="2"/>
  <c r="AV518" i="2"/>
  <c r="AR518" i="2"/>
  <c r="AO518" i="2"/>
  <c r="AN518" i="2"/>
  <c r="AV411" i="2"/>
  <c r="AR411" i="2"/>
  <c r="AO411" i="2"/>
  <c r="AN411" i="2"/>
  <c r="AV90" i="2"/>
  <c r="AR90" i="2"/>
  <c r="AO90" i="2"/>
  <c r="AN90" i="2"/>
  <c r="AV559" i="2"/>
  <c r="AR559" i="2"/>
  <c r="AO559" i="2"/>
  <c r="AN559" i="2"/>
  <c r="AV374" i="2"/>
  <c r="AR374" i="2"/>
  <c r="AO374" i="2"/>
  <c r="AN374" i="2"/>
  <c r="AV763" i="2"/>
  <c r="AR763" i="2"/>
  <c r="AO763" i="2"/>
  <c r="AN763" i="2"/>
  <c r="AV93" i="2"/>
  <c r="AR93" i="2"/>
  <c r="AO93" i="2"/>
  <c r="AN93" i="2"/>
  <c r="AV1003" i="2"/>
  <c r="AR1003" i="2"/>
  <c r="AO1003" i="2"/>
  <c r="AN1003" i="2"/>
  <c r="AV1006" i="2"/>
  <c r="AR1006" i="2"/>
  <c r="AO1006" i="2"/>
  <c r="AN1006" i="2"/>
  <c r="AV723" i="2"/>
  <c r="AR723" i="2"/>
  <c r="AO723" i="2"/>
  <c r="AN723" i="2"/>
  <c r="AV53" i="2"/>
  <c r="AR53" i="2"/>
  <c r="AO53" i="2"/>
  <c r="AN53" i="2"/>
  <c r="AV833" i="2"/>
  <c r="AR833" i="2"/>
  <c r="AO833" i="2"/>
  <c r="AN833" i="2"/>
  <c r="AV366" i="2"/>
  <c r="AR366" i="2"/>
  <c r="AO366" i="2"/>
  <c r="AN366" i="2"/>
  <c r="AV199" i="2"/>
  <c r="AR199" i="2"/>
  <c r="AO199" i="2"/>
  <c r="AN199" i="2"/>
  <c r="AV843" i="2"/>
  <c r="AR843" i="2"/>
  <c r="AO843" i="2"/>
  <c r="AN843" i="2"/>
  <c r="AV535" i="2"/>
  <c r="AR535" i="2"/>
  <c r="AO535" i="2"/>
  <c r="AN535" i="2"/>
  <c r="AV278" i="2"/>
  <c r="AR278" i="2"/>
  <c r="AO278" i="2"/>
  <c r="AN278" i="2"/>
  <c r="AV663" i="2"/>
  <c r="AR663" i="2"/>
  <c r="AO663" i="2"/>
  <c r="AN663" i="2"/>
  <c r="AV605" i="2"/>
  <c r="AR605" i="2"/>
  <c r="AO605" i="2"/>
  <c r="AN605" i="2"/>
  <c r="AV504" i="2"/>
  <c r="AR504" i="2"/>
  <c r="AO504" i="2"/>
  <c r="AN504" i="2"/>
  <c r="AV205" i="2"/>
  <c r="AR205" i="2"/>
  <c r="AO205" i="2"/>
  <c r="AN205" i="2"/>
  <c r="AV121" i="2"/>
  <c r="AR121" i="2"/>
  <c r="AO121" i="2"/>
  <c r="AN121" i="2"/>
  <c r="AV681" i="2"/>
  <c r="AR681" i="2"/>
  <c r="AO681" i="2"/>
  <c r="AN681" i="2"/>
  <c r="AV531" i="2"/>
  <c r="AR531" i="2"/>
  <c r="AO531" i="2"/>
  <c r="AN531" i="2"/>
  <c r="AV313" i="2"/>
  <c r="AR313" i="2"/>
  <c r="AO313" i="2"/>
  <c r="AN313" i="2"/>
  <c r="AV182" i="2"/>
  <c r="AR182" i="2"/>
  <c r="AO182" i="2"/>
  <c r="AN182" i="2"/>
  <c r="AV700" i="2"/>
  <c r="AR700" i="2"/>
  <c r="AO700" i="2"/>
  <c r="AN700" i="2"/>
  <c r="AV725" i="2"/>
  <c r="AR725" i="2"/>
  <c r="AO725" i="2"/>
  <c r="AN725" i="2"/>
  <c r="AV216" i="2"/>
  <c r="AR216" i="2"/>
  <c r="AO216" i="2"/>
  <c r="AN216" i="2"/>
  <c r="AV291" i="2"/>
  <c r="AR291" i="2"/>
  <c r="AO291" i="2"/>
  <c r="AN291" i="2"/>
  <c r="AV363" i="2"/>
  <c r="AR363" i="2"/>
  <c r="AO363" i="2"/>
  <c r="AN363" i="2"/>
  <c r="AV695" i="2"/>
  <c r="AR695" i="2"/>
  <c r="AO695" i="2"/>
  <c r="AN695" i="2"/>
  <c r="AV615" i="2"/>
  <c r="AR615" i="2"/>
  <c r="AO615" i="2"/>
  <c r="AN615" i="2"/>
  <c r="AV739" i="2"/>
  <c r="AR739" i="2"/>
  <c r="AO739" i="2"/>
  <c r="AN739" i="2"/>
  <c r="AV365" i="2"/>
  <c r="AR365" i="2"/>
  <c r="AO365" i="2"/>
  <c r="AN365" i="2"/>
  <c r="AV89" i="2"/>
  <c r="AR89" i="2"/>
  <c r="AO89" i="2"/>
  <c r="AN89" i="2"/>
  <c r="AV956" i="2"/>
  <c r="AR956" i="2"/>
  <c r="AO956" i="2"/>
  <c r="AN956" i="2"/>
  <c r="AV370" i="2"/>
  <c r="AR370" i="2"/>
  <c r="AO370" i="2"/>
  <c r="AN370" i="2"/>
  <c r="AV583" i="2"/>
  <c r="AR583" i="2"/>
  <c r="AO583" i="2"/>
  <c r="AN583" i="2"/>
  <c r="AV767" i="2"/>
  <c r="AR767" i="2"/>
  <c r="AO767" i="2"/>
  <c r="AN767" i="2"/>
  <c r="AV771" i="2"/>
  <c r="AR771" i="2"/>
  <c r="AO771" i="2"/>
  <c r="AN771" i="2"/>
  <c r="AV905" i="2"/>
  <c r="AR905" i="2"/>
  <c r="AO905" i="2"/>
  <c r="AN905" i="2"/>
  <c r="AV747" i="2"/>
  <c r="AR747" i="2"/>
  <c r="AO747" i="2"/>
  <c r="AN747" i="2"/>
  <c r="AV288" i="2"/>
  <c r="AR288" i="2"/>
  <c r="AO288" i="2"/>
  <c r="AN288" i="2"/>
  <c r="AV250" i="2"/>
  <c r="AR250" i="2"/>
  <c r="AO250" i="2"/>
  <c r="AN250" i="2"/>
  <c r="AV314" i="2"/>
  <c r="AR314" i="2"/>
  <c r="AO314" i="2"/>
  <c r="AN314" i="2"/>
  <c r="AV187" i="2"/>
  <c r="AR187" i="2"/>
  <c r="AO187" i="2"/>
  <c r="AN187" i="2"/>
  <c r="AV816" i="2"/>
  <c r="AR816" i="2"/>
  <c r="AO816" i="2"/>
  <c r="AN816" i="2"/>
  <c r="AV147" i="2"/>
  <c r="AR147" i="2"/>
  <c r="AO147" i="2"/>
  <c r="AN147" i="2"/>
  <c r="AV209" i="2"/>
  <c r="AR209" i="2"/>
  <c r="AO209" i="2"/>
  <c r="AN209" i="2"/>
  <c r="AV174" i="2"/>
  <c r="AR174" i="2"/>
  <c r="AO174" i="2"/>
  <c r="AN174" i="2"/>
  <c r="AV202" i="2"/>
  <c r="AR202" i="2"/>
  <c r="AO202" i="2"/>
  <c r="AN202" i="2"/>
  <c r="AV780" i="2"/>
  <c r="AR780" i="2"/>
  <c r="AO780" i="2"/>
  <c r="AN780" i="2"/>
  <c r="AV883" i="2"/>
  <c r="AR883" i="2"/>
  <c r="AO883" i="2"/>
  <c r="AN883" i="2"/>
  <c r="AV635" i="2"/>
  <c r="AR635" i="2"/>
  <c r="AO635" i="2"/>
  <c r="AN635" i="2"/>
  <c r="AV957" i="2"/>
  <c r="AR957" i="2"/>
  <c r="AO957" i="2"/>
  <c r="AN957" i="2"/>
  <c r="AV707" i="2"/>
  <c r="AR707" i="2"/>
  <c r="AO707" i="2"/>
  <c r="AN707" i="2"/>
  <c r="AV331" i="2"/>
  <c r="AR331" i="2"/>
  <c r="AO331" i="2"/>
  <c r="AN331" i="2"/>
  <c r="AV345" i="2"/>
  <c r="AR345" i="2"/>
  <c r="AO345" i="2"/>
  <c r="AN345" i="2"/>
  <c r="AV560" i="2"/>
  <c r="AR560" i="2"/>
  <c r="AO560" i="2"/>
  <c r="AN560" i="2"/>
  <c r="AV261" i="2"/>
  <c r="AR261" i="2"/>
  <c r="AO261" i="2"/>
  <c r="AN261" i="2"/>
  <c r="AV201" i="2"/>
  <c r="AR201" i="2"/>
  <c r="AO201" i="2"/>
  <c r="AN201" i="2"/>
  <c r="AV217" i="2"/>
  <c r="AR217" i="2"/>
  <c r="AO217" i="2"/>
  <c r="AN217" i="2"/>
  <c r="AV419" i="2"/>
  <c r="AR419" i="2"/>
  <c r="AO419" i="2"/>
  <c r="AN419" i="2"/>
  <c r="AV941" i="2"/>
  <c r="AR941" i="2"/>
  <c r="AO941" i="2"/>
  <c r="AN941" i="2"/>
  <c r="AV468" i="2"/>
  <c r="AR468" i="2"/>
  <c r="AO468" i="2"/>
  <c r="AN468" i="2"/>
  <c r="AV1042" i="2"/>
  <c r="AR1042" i="2"/>
  <c r="AO1042" i="2"/>
  <c r="AN1042" i="2"/>
  <c r="AV511" i="2"/>
  <c r="AR511" i="2"/>
  <c r="AO511" i="2"/>
  <c r="AN511" i="2"/>
  <c r="AV662" i="2"/>
  <c r="AR662" i="2"/>
  <c r="AO662" i="2"/>
  <c r="AN662" i="2"/>
  <c r="AV813" i="2"/>
  <c r="AR813" i="2"/>
  <c r="AO813" i="2"/>
  <c r="AN813" i="2"/>
  <c r="AV661" i="2"/>
  <c r="AR661" i="2"/>
  <c r="AO661" i="2"/>
  <c r="AN661" i="2"/>
  <c r="AV88" i="2"/>
  <c r="AR88" i="2"/>
  <c r="AO88" i="2"/>
  <c r="AN88" i="2"/>
  <c r="AV445" i="2"/>
  <c r="AR445" i="2"/>
  <c r="AO445" i="2"/>
  <c r="AN445" i="2"/>
  <c r="AV353" i="2"/>
  <c r="AR353" i="2"/>
  <c r="AO353" i="2"/>
  <c r="AN353" i="2"/>
  <c r="AV885" i="2"/>
  <c r="AR885" i="2"/>
  <c r="AO885" i="2"/>
  <c r="AN885" i="2"/>
  <c r="AV769" i="2"/>
  <c r="AR769" i="2"/>
  <c r="AO769" i="2"/>
  <c r="AN769" i="2"/>
  <c r="AV460" i="2"/>
  <c r="AR460" i="2"/>
  <c r="AO460" i="2"/>
  <c r="AN460" i="2"/>
  <c r="AV100" i="2"/>
  <c r="AR100" i="2"/>
  <c r="AO100" i="2"/>
  <c r="AN100" i="2"/>
  <c r="AV697" i="2"/>
  <c r="AR697" i="2"/>
  <c r="AO697" i="2"/>
  <c r="AN697" i="2"/>
  <c r="AV124" i="2"/>
  <c r="AR124" i="2"/>
  <c r="AO124" i="2"/>
  <c r="AN124" i="2"/>
  <c r="AV254" i="2"/>
  <c r="AR254" i="2"/>
  <c r="AO254" i="2"/>
  <c r="AN254" i="2"/>
  <c r="AV617" i="2"/>
  <c r="AR617" i="2"/>
  <c r="AO617" i="2"/>
  <c r="AN617" i="2"/>
  <c r="AV792" i="2"/>
  <c r="AR792" i="2"/>
  <c r="AO792" i="2"/>
  <c r="AN792" i="2"/>
  <c r="AV251" i="2"/>
  <c r="AR251" i="2"/>
  <c r="AO251" i="2"/>
  <c r="AN251" i="2"/>
  <c r="AV788" i="2"/>
  <c r="AR788" i="2"/>
  <c r="AO788" i="2"/>
  <c r="AN788" i="2"/>
  <c r="AV988" i="2"/>
  <c r="AR988" i="2"/>
  <c r="AO988" i="2"/>
  <c r="AN988" i="2"/>
  <c r="AV383" i="2"/>
  <c r="AR383" i="2"/>
  <c r="AO383" i="2"/>
  <c r="AN383" i="2"/>
  <c r="AV359" i="2"/>
  <c r="AR359" i="2"/>
  <c r="AO359" i="2"/>
  <c r="AN359" i="2"/>
  <c r="AV820" i="2"/>
  <c r="AR820" i="2"/>
  <c r="AO820" i="2"/>
  <c r="AN820" i="2"/>
  <c r="AV280" i="2"/>
  <c r="AR280" i="2"/>
  <c r="AO280" i="2"/>
  <c r="AN280" i="2"/>
  <c r="AV1048" i="2"/>
  <c r="AR1048" i="2"/>
  <c r="AO1048" i="2"/>
  <c r="AN1048" i="2"/>
  <c r="AV590" i="2"/>
  <c r="AR590" i="2"/>
  <c r="AO590" i="2"/>
  <c r="AN590" i="2"/>
  <c r="AV172" i="2"/>
  <c r="AR172" i="2"/>
  <c r="AO172" i="2"/>
  <c r="AN172" i="2"/>
  <c r="AV66" i="2"/>
  <c r="AR66" i="2"/>
  <c r="AO66" i="2"/>
  <c r="AN66" i="2"/>
  <c r="AV397" i="2"/>
  <c r="AR397" i="2"/>
  <c r="AO397" i="2"/>
  <c r="AN397" i="2"/>
  <c r="AV183" i="2"/>
  <c r="AR183" i="2"/>
  <c r="AO183" i="2"/>
  <c r="AN183" i="2"/>
  <c r="AV522" i="2"/>
  <c r="AR522" i="2"/>
  <c r="AO522" i="2"/>
  <c r="AN522" i="2"/>
  <c r="AV592" i="2"/>
  <c r="AR592" i="2"/>
  <c r="AO592" i="2"/>
  <c r="AN592" i="2"/>
  <c r="AV181" i="2"/>
  <c r="AR181" i="2"/>
  <c r="AO181" i="2"/>
  <c r="AN181" i="2"/>
  <c r="AV632" i="2"/>
  <c r="AR632" i="2"/>
  <c r="AO632" i="2"/>
  <c r="AN632" i="2"/>
  <c r="AV785" i="2"/>
  <c r="AR785" i="2"/>
  <c r="AO785" i="2"/>
  <c r="AN785" i="2"/>
  <c r="AV838" i="2"/>
  <c r="AR838" i="2"/>
  <c r="AO838" i="2"/>
  <c r="AN838" i="2"/>
  <c r="AV631" i="2"/>
  <c r="AR631" i="2"/>
  <c r="AO631" i="2"/>
  <c r="AN631" i="2"/>
  <c r="AV980" i="2"/>
  <c r="AR980" i="2"/>
  <c r="AO980" i="2"/>
  <c r="AN980" i="2"/>
  <c r="AV979" i="2"/>
  <c r="AR979" i="2"/>
  <c r="AO979" i="2"/>
  <c r="AN979" i="2"/>
  <c r="AV129" i="2"/>
  <c r="AR129" i="2"/>
  <c r="AO129" i="2"/>
  <c r="AN129" i="2"/>
  <c r="AV171" i="2"/>
  <c r="AR171" i="2"/>
  <c r="AO171" i="2"/>
  <c r="AN171" i="2"/>
  <c r="AV92" i="2"/>
  <c r="AR92" i="2"/>
  <c r="AO92" i="2"/>
  <c r="AN92" i="2"/>
  <c r="AV542" i="2"/>
  <c r="AR542" i="2"/>
  <c r="AO542" i="2"/>
  <c r="AN542" i="2"/>
  <c r="AV160" i="2"/>
  <c r="AR160" i="2"/>
  <c r="AO160" i="2"/>
  <c r="AN160" i="2"/>
  <c r="AV930" i="2"/>
  <c r="AR930" i="2"/>
  <c r="AO930" i="2"/>
  <c r="AN930" i="2"/>
  <c r="AV479" i="2"/>
  <c r="AR479" i="2"/>
  <c r="AO479" i="2"/>
  <c r="AN479" i="2"/>
  <c r="AV516" i="2"/>
  <c r="AR516" i="2"/>
  <c r="AO516" i="2"/>
  <c r="AN516" i="2"/>
  <c r="AV1025" i="2"/>
  <c r="AR1025" i="2"/>
  <c r="AO1025" i="2"/>
  <c r="AN1025" i="2"/>
  <c r="AV523" i="2"/>
  <c r="AR523" i="2"/>
  <c r="AO523" i="2"/>
  <c r="AN523" i="2"/>
  <c r="AV505" i="2"/>
  <c r="AR505" i="2"/>
  <c r="AO505" i="2"/>
  <c r="AN505" i="2"/>
  <c r="AV834" i="2"/>
  <c r="AR834" i="2"/>
  <c r="AO834" i="2"/>
  <c r="AN834" i="2"/>
  <c r="AV520" i="2"/>
  <c r="AR520" i="2"/>
  <c r="AO520" i="2"/>
  <c r="AN520" i="2"/>
  <c r="AV1031" i="2"/>
  <c r="AR1031" i="2"/>
  <c r="AO1031" i="2"/>
  <c r="AN1031" i="2"/>
  <c r="AV186" i="2"/>
  <c r="AR186" i="2"/>
  <c r="AO186" i="2"/>
  <c r="AN186" i="2"/>
  <c r="AV849" i="2"/>
  <c r="AR849" i="2"/>
  <c r="AO849" i="2"/>
  <c r="AN849" i="2"/>
  <c r="AV746" i="2"/>
  <c r="AR746" i="2"/>
  <c r="AO746" i="2"/>
  <c r="AN746" i="2"/>
  <c r="AV652" i="2"/>
  <c r="AR652" i="2"/>
  <c r="AO652" i="2"/>
  <c r="AN652" i="2"/>
  <c r="AV613" i="2"/>
  <c r="AR613" i="2"/>
  <c r="AO613" i="2"/>
  <c r="AN613" i="2"/>
  <c r="AV140" i="2"/>
  <c r="AR140" i="2"/>
  <c r="AO140" i="2"/>
  <c r="AN140" i="2"/>
  <c r="AV349" i="2"/>
  <c r="AR349" i="2"/>
  <c r="AO349" i="2"/>
  <c r="AN349" i="2"/>
  <c r="AV624" i="2"/>
  <c r="AR624" i="2"/>
  <c r="AO624" i="2"/>
  <c r="AN624" i="2"/>
  <c r="AV529" i="2"/>
  <c r="AR529" i="2"/>
  <c r="AO529" i="2"/>
  <c r="AN529" i="2"/>
  <c r="AV609" i="2"/>
  <c r="AR609" i="2"/>
  <c r="AO609" i="2"/>
  <c r="AN609" i="2"/>
  <c r="AV298" i="2"/>
  <c r="AR298" i="2"/>
  <c r="AO298" i="2"/>
  <c r="AN298" i="2"/>
  <c r="AV815" i="2"/>
  <c r="AR815" i="2"/>
  <c r="AO815" i="2"/>
  <c r="AN815" i="2"/>
  <c r="AV382" i="2"/>
  <c r="AR382" i="2"/>
  <c r="AO382" i="2"/>
  <c r="AN382" i="2"/>
  <c r="AV539" i="2"/>
  <c r="AR539" i="2"/>
  <c r="AO539" i="2"/>
  <c r="AN539" i="2"/>
  <c r="AV552" i="2"/>
  <c r="AR552" i="2"/>
  <c r="AO552" i="2"/>
  <c r="AN552" i="2"/>
  <c r="AV967" i="2"/>
  <c r="AR967" i="2"/>
  <c r="AO967" i="2"/>
  <c r="AN967" i="2"/>
  <c r="AV733" i="2"/>
  <c r="AR733" i="2"/>
  <c r="AO733" i="2"/>
  <c r="AN733" i="2"/>
  <c r="AV841" i="2"/>
  <c r="AR841" i="2"/>
  <c r="AO841" i="2"/>
  <c r="AN841" i="2"/>
  <c r="AV715" i="2"/>
  <c r="AR715" i="2"/>
  <c r="AO715" i="2"/>
  <c r="AN715" i="2"/>
  <c r="AV388" i="2"/>
  <c r="AR388" i="2"/>
  <c r="AO388" i="2"/>
  <c r="AN388" i="2"/>
  <c r="AV612" i="2"/>
  <c r="AR612" i="2"/>
  <c r="AO612" i="2"/>
  <c r="AN612" i="2"/>
  <c r="AV322" i="2"/>
  <c r="AR322" i="2"/>
  <c r="AO322" i="2"/>
  <c r="AN322" i="2"/>
  <c r="AV920" i="2"/>
  <c r="AR920" i="2"/>
  <c r="AO920" i="2"/>
  <c r="AN920" i="2"/>
  <c r="AV422" i="2"/>
  <c r="AR422" i="2"/>
  <c r="AO422" i="2"/>
  <c r="AN422" i="2"/>
  <c r="AV1039" i="2"/>
  <c r="AR1039" i="2"/>
  <c r="AO1039" i="2"/>
  <c r="AN1039" i="2"/>
  <c r="AV670" i="2"/>
  <c r="AR670" i="2"/>
  <c r="AO670" i="2"/>
  <c r="AN670" i="2"/>
  <c r="AV933" i="2"/>
  <c r="AR933" i="2"/>
  <c r="AO933" i="2"/>
  <c r="AN933" i="2"/>
  <c r="AV195" i="2"/>
  <c r="AR195" i="2"/>
  <c r="AO195" i="2"/>
  <c r="AN195" i="2"/>
  <c r="AV266" i="2"/>
  <c r="AR266" i="2"/>
  <c r="AO266" i="2"/>
  <c r="AN266" i="2"/>
  <c r="AV443" i="2"/>
  <c r="AR443" i="2"/>
  <c r="AO443" i="2"/>
  <c r="AN443" i="2"/>
  <c r="AV947" i="2"/>
  <c r="AR947" i="2"/>
  <c r="AO947" i="2"/>
  <c r="AN947" i="2"/>
  <c r="AV969" i="2"/>
  <c r="AR969" i="2"/>
  <c r="AO969" i="2"/>
  <c r="AN969" i="2"/>
  <c r="AV850" i="2"/>
  <c r="AR850" i="2"/>
  <c r="AO850" i="2"/>
  <c r="AN850" i="2"/>
  <c r="AV343" i="2"/>
  <c r="AR343" i="2"/>
  <c r="AO343" i="2"/>
  <c r="AN343" i="2"/>
  <c r="AV907" i="2"/>
  <c r="AR907" i="2"/>
  <c r="AO907" i="2"/>
  <c r="AN907" i="2"/>
  <c r="AV563" i="2"/>
  <c r="AR563" i="2"/>
  <c r="AO563" i="2"/>
  <c r="AN563" i="2"/>
  <c r="AV701" i="2"/>
  <c r="AR701" i="2"/>
  <c r="AO701" i="2"/>
  <c r="AN701" i="2"/>
  <c r="AV647" i="2"/>
  <c r="AR647" i="2"/>
  <c r="AO647" i="2"/>
  <c r="AN647" i="2"/>
  <c r="AV228" i="2"/>
  <c r="AR228" i="2"/>
  <c r="AO228" i="2"/>
  <c r="AN228" i="2"/>
  <c r="AV704" i="2"/>
  <c r="AR704" i="2"/>
  <c r="AO704" i="2"/>
  <c r="AN704" i="2"/>
  <c r="AV977" i="2"/>
  <c r="AR977" i="2"/>
  <c r="AO977" i="2"/>
  <c r="AN977" i="2"/>
  <c r="AV1027" i="2"/>
  <c r="AR1027" i="2"/>
  <c r="AO1027" i="2"/>
  <c r="AN1027" i="2"/>
  <c r="AV557" i="2"/>
  <c r="AR557" i="2"/>
  <c r="AO557" i="2"/>
  <c r="AN557" i="2"/>
  <c r="AV1026" i="2"/>
  <c r="AR1026" i="2"/>
  <c r="AO1026" i="2"/>
  <c r="AN1026" i="2"/>
  <c r="AV218" i="2"/>
  <c r="AR218" i="2"/>
  <c r="AO218" i="2"/>
  <c r="AN218" i="2"/>
  <c r="AV264" i="2"/>
  <c r="AR264" i="2"/>
  <c r="AO264" i="2"/>
  <c r="AN264" i="2"/>
  <c r="AV240" i="2"/>
  <c r="AR240" i="2"/>
  <c r="AO240" i="2"/>
  <c r="AN240" i="2"/>
  <c r="AV262" i="2"/>
  <c r="AR262" i="2"/>
  <c r="AO262" i="2"/>
  <c r="AN262" i="2"/>
  <c r="AV748" i="2"/>
  <c r="AR748" i="2"/>
  <c r="AO748" i="2"/>
  <c r="AN748" i="2"/>
  <c r="AV379" i="2"/>
  <c r="AR379" i="2"/>
  <c r="AO379" i="2"/>
  <c r="AN379" i="2"/>
  <c r="AV976" i="2"/>
  <c r="AR976" i="2"/>
  <c r="AO976" i="2"/>
  <c r="AN976" i="2"/>
  <c r="AV462" i="2"/>
  <c r="AR462" i="2"/>
  <c r="AO462" i="2"/>
  <c r="AN462" i="2"/>
  <c r="AV223" i="2"/>
  <c r="AR223" i="2"/>
  <c r="AO223" i="2"/>
  <c r="AN223" i="2"/>
  <c r="AV573" i="2"/>
  <c r="AR573" i="2"/>
  <c r="AO573" i="2"/>
  <c r="AN573" i="2"/>
  <c r="AV787" i="2"/>
  <c r="AR787" i="2"/>
  <c r="AO787" i="2"/>
  <c r="AN787" i="2"/>
  <c r="AV856" i="2"/>
  <c r="AR856" i="2"/>
  <c r="AO856" i="2"/>
  <c r="AN856" i="2"/>
  <c r="AV279" i="2"/>
  <c r="AR279" i="2"/>
  <c r="AO279" i="2"/>
  <c r="AN279" i="2"/>
  <c r="AV964" i="2"/>
  <c r="AR964" i="2"/>
  <c r="AO964" i="2"/>
  <c r="AN964" i="2"/>
  <c r="AV486" i="2"/>
  <c r="AR486" i="2"/>
  <c r="AO486" i="2"/>
  <c r="AN486" i="2"/>
  <c r="AV606" i="2"/>
  <c r="AR606" i="2"/>
  <c r="AO606" i="2"/>
  <c r="AN606" i="2"/>
  <c r="AV875" i="2"/>
  <c r="AR875" i="2"/>
  <c r="AO875" i="2"/>
  <c r="AN875" i="2"/>
  <c r="AV376" i="2"/>
  <c r="AR376" i="2"/>
  <c r="AO376" i="2"/>
  <c r="AN376" i="2"/>
  <c r="AV484" i="2"/>
  <c r="AR484" i="2"/>
  <c r="AO484" i="2"/>
  <c r="AN484" i="2"/>
  <c r="AV1002" i="2"/>
  <c r="AR1002" i="2"/>
  <c r="AO1002" i="2"/>
  <c r="AN1002" i="2"/>
  <c r="AV247" i="2"/>
  <c r="AR247" i="2"/>
  <c r="AO247" i="2"/>
  <c r="AN247" i="2"/>
  <c r="AV553" i="2"/>
  <c r="AR553" i="2"/>
  <c r="AO553" i="2"/>
  <c r="AN553" i="2"/>
  <c r="AV735" i="2"/>
  <c r="AR735" i="2"/>
  <c r="AO735" i="2"/>
  <c r="AN735" i="2"/>
  <c r="AV567" i="2"/>
  <c r="AR567" i="2"/>
  <c r="AO567" i="2"/>
  <c r="AN567" i="2"/>
  <c r="AV651" i="2"/>
  <c r="AR651" i="2"/>
  <c r="AO651" i="2"/>
  <c r="AN651" i="2"/>
  <c r="AV125" i="2"/>
  <c r="AR125" i="2"/>
  <c r="AO125" i="2"/>
  <c r="AN125" i="2"/>
  <c r="AV699" i="2"/>
  <c r="AR699" i="2"/>
  <c r="AO699" i="2"/>
  <c r="AN699" i="2"/>
  <c r="AV923" i="2"/>
  <c r="AR923" i="2"/>
  <c r="AO923" i="2"/>
  <c r="AN923" i="2"/>
  <c r="AV276" i="2"/>
  <c r="AR276" i="2"/>
  <c r="AO276" i="2"/>
  <c r="AN276" i="2"/>
  <c r="AV290" i="2"/>
  <c r="AR290" i="2"/>
  <c r="AO290" i="2"/>
  <c r="AN290" i="2"/>
  <c r="AV540" i="2"/>
  <c r="AR540" i="2"/>
  <c r="AO540" i="2"/>
  <c r="AN540" i="2"/>
  <c r="AV259" i="2"/>
  <c r="AR259" i="2"/>
  <c r="AO259" i="2"/>
  <c r="AN259" i="2"/>
  <c r="AV412" i="2"/>
  <c r="AR412" i="2"/>
  <c r="AO412" i="2"/>
  <c r="AN412" i="2"/>
  <c r="AV819" i="2"/>
  <c r="AR819" i="2"/>
  <c r="AO819" i="2"/>
  <c r="AN819" i="2"/>
  <c r="AV946" i="2"/>
  <c r="AR946" i="2"/>
  <c r="AO946" i="2"/>
  <c r="AN946" i="2"/>
  <c r="AV179" i="2"/>
  <c r="AR179" i="2"/>
  <c r="AO179" i="2"/>
  <c r="AN179" i="2"/>
  <c r="AV991" i="2"/>
  <c r="AR991" i="2"/>
  <c r="AO991" i="2"/>
  <c r="AN991" i="2"/>
  <c r="AV983" i="2"/>
  <c r="AR983" i="2"/>
  <c r="AO983" i="2"/>
  <c r="AN983" i="2"/>
  <c r="AV1030" i="2"/>
  <c r="AR1030" i="2"/>
  <c r="AO1030" i="2"/>
  <c r="AN1030" i="2"/>
  <c r="AV402" i="2"/>
  <c r="AR402" i="2"/>
  <c r="AO402" i="2"/>
  <c r="AN402" i="2"/>
  <c r="AV938" i="2"/>
  <c r="AR938" i="2"/>
  <c r="AO938" i="2"/>
  <c r="AN938" i="2"/>
  <c r="AV759" i="2"/>
  <c r="AR759" i="2"/>
  <c r="AO759" i="2"/>
  <c r="AN759" i="2"/>
  <c r="AV855" i="2"/>
  <c r="AR855" i="2"/>
  <c r="AO855" i="2"/>
  <c r="AN855" i="2"/>
  <c r="AV808" i="2"/>
  <c r="AR808" i="2"/>
  <c r="AO808" i="2"/>
  <c r="AN808" i="2"/>
  <c r="AV371" i="2"/>
  <c r="AR371" i="2"/>
  <c r="AO371" i="2"/>
  <c r="AN371" i="2"/>
  <c r="AV120" i="2"/>
  <c r="AR120" i="2"/>
  <c r="AO120" i="2"/>
  <c r="AN120" i="2"/>
  <c r="AV474" i="2"/>
  <c r="AR474" i="2"/>
  <c r="AO474" i="2"/>
  <c r="AN474" i="2"/>
  <c r="AV999" i="2"/>
  <c r="AR999" i="2"/>
  <c r="AO999" i="2"/>
  <c r="AN999" i="2"/>
  <c r="AV428" i="2"/>
  <c r="AR428" i="2"/>
  <c r="AO428" i="2"/>
  <c r="AN428" i="2"/>
  <c r="AV935" i="2"/>
  <c r="AR935" i="2"/>
  <c r="AO935" i="2"/>
  <c r="AN935" i="2"/>
  <c r="AV610" i="2"/>
  <c r="AR610" i="2"/>
  <c r="AO610" i="2"/>
  <c r="AN610" i="2"/>
  <c r="AV639" i="2"/>
  <c r="AR639" i="2"/>
  <c r="AO639" i="2"/>
  <c r="AN639" i="2"/>
  <c r="AV1035" i="2"/>
  <c r="AR1035" i="2"/>
  <c r="AO1035" i="2"/>
  <c r="AN1035" i="2"/>
  <c r="AV961" i="2"/>
  <c r="AR961" i="2"/>
  <c r="AO961" i="2"/>
  <c r="AN961" i="2"/>
  <c r="AV586" i="2"/>
  <c r="AR586" i="2"/>
  <c r="AO586" i="2"/>
  <c r="AN586" i="2"/>
  <c r="AV394" i="2"/>
  <c r="AR394" i="2"/>
  <c r="AO394" i="2"/>
  <c r="AN394" i="2"/>
  <c r="AV985" i="2"/>
  <c r="AR985" i="2"/>
  <c r="AO985" i="2"/>
  <c r="AN985" i="2"/>
  <c r="AV916" i="2"/>
  <c r="AR916" i="2"/>
  <c r="AO916" i="2"/>
  <c r="AN916" i="2"/>
  <c r="AV772" i="2"/>
  <c r="AR772" i="2"/>
  <c r="AO772" i="2"/>
  <c r="AN772" i="2"/>
  <c r="AV128" i="2"/>
  <c r="AR128" i="2"/>
  <c r="AO128" i="2"/>
  <c r="AN128" i="2"/>
  <c r="AV636" i="2"/>
  <c r="AR636" i="2"/>
  <c r="AO636" i="2"/>
  <c r="AN636" i="2"/>
  <c r="AV1001" i="2"/>
  <c r="AR1001" i="2"/>
  <c r="AO1001" i="2"/>
  <c r="AN1001" i="2"/>
  <c r="AV91" i="2"/>
  <c r="AR91" i="2"/>
  <c r="AO91" i="2"/>
  <c r="AN91" i="2"/>
  <c r="AV392" i="2"/>
  <c r="AR392" i="2"/>
  <c r="AO392" i="2"/>
  <c r="AN392" i="2"/>
  <c r="AV804" i="2"/>
  <c r="AR804" i="2"/>
  <c r="AO804" i="2"/>
  <c r="AN804" i="2"/>
  <c r="AV602" i="2"/>
  <c r="AR602" i="2"/>
  <c r="AO602" i="2"/>
  <c r="AN602" i="2"/>
  <c r="AV44" i="2"/>
  <c r="AR44" i="2"/>
  <c r="AO44" i="2"/>
  <c r="AN44" i="2"/>
  <c r="AV541" i="2"/>
  <c r="AR541" i="2"/>
  <c r="AO541" i="2"/>
  <c r="AN541" i="2"/>
  <c r="AV643" i="2"/>
  <c r="AR643" i="2"/>
  <c r="AO643" i="2"/>
  <c r="AN643" i="2"/>
  <c r="AV439" i="2"/>
  <c r="AR439" i="2"/>
  <c r="AO439" i="2"/>
  <c r="AN439" i="2"/>
  <c r="AV806" i="2"/>
  <c r="AR806" i="2"/>
  <c r="AO806" i="2"/>
  <c r="AN806" i="2"/>
  <c r="AV761" i="2"/>
  <c r="AR761" i="2"/>
  <c r="AO761" i="2"/>
  <c r="AN761" i="2"/>
  <c r="AV921" i="2"/>
  <c r="AR921" i="2"/>
  <c r="AO921" i="2"/>
  <c r="AN921" i="2"/>
  <c r="AV431" i="2"/>
  <c r="AR431" i="2"/>
  <c r="AO431" i="2"/>
  <c r="AN431" i="2"/>
  <c r="AV111" i="2"/>
  <c r="AR111" i="2"/>
  <c r="AO111" i="2"/>
  <c r="AN111" i="2"/>
  <c r="AV585" i="2"/>
  <c r="AR585" i="2"/>
  <c r="AO585" i="2"/>
  <c r="AN585" i="2"/>
  <c r="AV426" i="2"/>
  <c r="AR426" i="2"/>
  <c r="AO426" i="2"/>
  <c r="AN426" i="2"/>
  <c r="AV380" i="2"/>
  <c r="AR380" i="2"/>
  <c r="AO380" i="2"/>
  <c r="AN380" i="2"/>
  <c r="AV200" i="2"/>
  <c r="AR200" i="2"/>
  <c r="AO200" i="2"/>
  <c r="AN200" i="2"/>
  <c r="AV794" i="2"/>
  <c r="AR794" i="2"/>
  <c r="AO794" i="2"/>
  <c r="AN794" i="2"/>
  <c r="AV418" i="2"/>
  <c r="AR418" i="2"/>
  <c r="AO418" i="2"/>
  <c r="AN418" i="2"/>
  <c r="AV268" i="2"/>
  <c r="AR268" i="2"/>
  <c r="AO268" i="2"/>
  <c r="AN268" i="2"/>
  <c r="AV778" i="2"/>
  <c r="AR778" i="2"/>
  <c r="AO778" i="2"/>
  <c r="AN778" i="2"/>
  <c r="AV1022" i="2"/>
  <c r="AR1022" i="2"/>
  <c r="AO1022" i="2"/>
  <c r="AN1022" i="2"/>
  <c r="AV466" i="2"/>
  <c r="AR466" i="2"/>
  <c r="AO466" i="2"/>
  <c r="AN466" i="2"/>
  <c r="AV301" i="2"/>
  <c r="AR301" i="2"/>
  <c r="AO301" i="2"/>
  <c r="AN301" i="2"/>
  <c r="AV842" i="2"/>
  <c r="AR842" i="2"/>
  <c r="AO842" i="2"/>
  <c r="AN842" i="2"/>
  <c r="AV219" i="2"/>
  <c r="AR219" i="2"/>
  <c r="AO219" i="2"/>
  <c r="AN219" i="2"/>
  <c r="AV483" i="2"/>
  <c r="AR483" i="2"/>
  <c r="AO483" i="2"/>
  <c r="AN483" i="2"/>
  <c r="AV271" i="2"/>
  <c r="AR271" i="2"/>
  <c r="AO271" i="2"/>
  <c r="AN271" i="2"/>
  <c r="AV684" i="2"/>
  <c r="AR684" i="2"/>
  <c r="AO684" i="2"/>
  <c r="AN684" i="2"/>
  <c r="AV742" i="2"/>
  <c r="AR742" i="2"/>
  <c r="AO742" i="2"/>
  <c r="AN742" i="2"/>
  <c r="AV203" i="2"/>
  <c r="AR203" i="2"/>
  <c r="AO203" i="2"/>
  <c r="AN203" i="2"/>
  <c r="AV220" i="2"/>
  <c r="AR220" i="2"/>
  <c r="AO220" i="2"/>
  <c r="AN220" i="2"/>
  <c r="AV556" i="2"/>
  <c r="AR556" i="2"/>
  <c r="AO556" i="2"/>
  <c r="AN556" i="2"/>
  <c r="AV281" i="2"/>
  <c r="AR281" i="2"/>
  <c r="AO281" i="2"/>
  <c r="AN281" i="2"/>
  <c r="AV996" i="2"/>
  <c r="AR996" i="2"/>
  <c r="AO996" i="2"/>
  <c r="AN996" i="2"/>
  <c r="AV678" i="2"/>
  <c r="AR678" i="2"/>
  <c r="AO678" i="2"/>
  <c r="AN678" i="2"/>
  <c r="AV927" i="2"/>
  <c r="AR927" i="2"/>
  <c r="AO927" i="2"/>
  <c r="AN927" i="2"/>
  <c r="AV517" i="2"/>
  <c r="AR517" i="2"/>
  <c r="AO517" i="2"/>
  <c r="AN517" i="2"/>
  <c r="AV413" i="2"/>
  <c r="AR413" i="2"/>
  <c r="AO413" i="2"/>
  <c r="AN413" i="2"/>
  <c r="AV299" i="2"/>
  <c r="AR299" i="2"/>
  <c r="AO299" i="2"/>
  <c r="AN299" i="2"/>
  <c r="AV549" i="2"/>
  <c r="AR549" i="2"/>
  <c r="AO549" i="2"/>
  <c r="AN549" i="2"/>
  <c r="AV420" i="2"/>
  <c r="AR420" i="2"/>
  <c r="AO420" i="2"/>
  <c r="AN420" i="2"/>
  <c r="AV519" i="2"/>
  <c r="AR519" i="2"/>
  <c r="AO519" i="2"/>
  <c r="AN519" i="2"/>
  <c r="AV795" i="2"/>
  <c r="AR795" i="2"/>
  <c r="AO795" i="2"/>
  <c r="AN795" i="2"/>
  <c r="AV895" i="2"/>
  <c r="AR895" i="2"/>
  <c r="AO895" i="2"/>
  <c r="AN895" i="2"/>
  <c r="AV960" i="2"/>
  <c r="AR960" i="2"/>
  <c r="AO960" i="2"/>
  <c r="AN960" i="2"/>
  <c r="AV551" i="2"/>
  <c r="AR551" i="2"/>
  <c r="AO551" i="2"/>
  <c r="AN551" i="2"/>
  <c r="AV937" i="2"/>
  <c r="AR937" i="2"/>
  <c r="AO937" i="2"/>
  <c r="AN937" i="2"/>
  <c r="AV492" i="2"/>
  <c r="AR492" i="2"/>
  <c r="AO492" i="2"/>
  <c r="AN492" i="2"/>
  <c r="AV784" i="2"/>
  <c r="AR784" i="2"/>
  <c r="AO784" i="2"/>
  <c r="AN784" i="2"/>
  <c r="AV669" i="2"/>
  <c r="AR669" i="2"/>
  <c r="AO669" i="2"/>
  <c r="AN669" i="2"/>
  <c r="AV260" i="2"/>
  <c r="AR260" i="2"/>
  <c r="AO260" i="2"/>
  <c r="AN260" i="2"/>
  <c r="AV659" i="2"/>
  <c r="AR659" i="2"/>
  <c r="AO659" i="2"/>
  <c r="AN659" i="2"/>
  <c r="AV177" i="2"/>
  <c r="AR177" i="2"/>
  <c r="AO177" i="2"/>
  <c r="AN177" i="2"/>
  <c r="AV672" i="2"/>
  <c r="AR672" i="2"/>
  <c r="AO672" i="2"/>
  <c r="AN672" i="2"/>
  <c r="AV224" i="2"/>
  <c r="AR224" i="2"/>
  <c r="AO224" i="2"/>
  <c r="AN224" i="2"/>
  <c r="AV119" i="2"/>
  <c r="AR119" i="2"/>
  <c r="AO119" i="2"/>
  <c r="AN119" i="2"/>
  <c r="AV972" i="2"/>
  <c r="AR972" i="2"/>
  <c r="AO972" i="2"/>
  <c r="AN972" i="2"/>
  <c r="AV438" i="2"/>
  <c r="AR438" i="2"/>
  <c r="AO438" i="2"/>
  <c r="AN438" i="2"/>
  <c r="AV307" i="2"/>
  <c r="AR307" i="2"/>
  <c r="AO307" i="2"/>
  <c r="AN307" i="2"/>
  <c r="AV880" i="2"/>
  <c r="AR880" i="2"/>
  <c r="AO880" i="2"/>
  <c r="AN880" i="2"/>
  <c r="AV425" i="2"/>
  <c r="AR425" i="2"/>
  <c r="AO425" i="2"/>
  <c r="AN425" i="2"/>
  <c r="AV591" i="2"/>
  <c r="AR591" i="2"/>
  <c r="AO591" i="2"/>
  <c r="AN591" i="2"/>
  <c r="AV327" i="2"/>
  <c r="AR327" i="2"/>
  <c r="AO327" i="2"/>
  <c r="AN327" i="2"/>
  <c r="AV749" i="2"/>
  <c r="AR749" i="2"/>
  <c r="AO749" i="2"/>
  <c r="AN749" i="2"/>
  <c r="AV671" i="2"/>
  <c r="AR671" i="2"/>
  <c r="AO671" i="2"/>
  <c r="AN671" i="2"/>
  <c r="AV274" i="2"/>
  <c r="AR274" i="2"/>
  <c r="AO274" i="2"/>
  <c r="AN274" i="2"/>
  <c r="AV874" i="2"/>
  <c r="AR874" i="2"/>
  <c r="AO874" i="2"/>
  <c r="AN874" i="2"/>
  <c r="AV628" i="2"/>
  <c r="AR628" i="2"/>
  <c r="AO628" i="2"/>
  <c r="AN628" i="2"/>
  <c r="AV230" i="2"/>
  <c r="AR230" i="2"/>
  <c r="AO230" i="2"/>
  <c r="AN230" i="2"/>
  <c r="AV265" i="2"/>
  <c r="AR265" i="2"/>
  <c r="AO265" i="2"/>
  <c r="AN265" i="2"/>
  <c r="AV862" i="2"/>
  <c r="AR862" i="2"/>
  <c r="AO862" i="2"/>
  <c r="AN862" i="2"/>
  <c r="AV680" i="2"/>
  <c r="AR680" i="2"/>
  <c r="AO680" i="2"/>
  <c r="AN680" i="2"/>
  <c r="AV777" i="2"/>
  <c r="AR777" i="2"/>
  <c r="AO777" i="2"/>
  <c r="AN777" i="2"/>
  <c r="AV710" i="2"/>
  <c r="AR710" i="2"/>
  <c r="AO710" i="2"/>
  <c r="AN710" i="2"/>
  <c r="AV136" i="2"/>
  <c r="AR136" i="2"/>
  <c r="AO136" i="2"/>
  <c r="AN136" i="2"/>
  <c r="AV708" i="2"/>
  <c r="AR708" i="2"/>
  <c r="AO708" i="2"/>
  <c r="AN708" i="2"/>
  <c r="AV876" i="2"/>
  <c r="AR876" i="2"/>
  <c r="AO876" i="2"/>
  <c r="AN876" i="2"/>
  <c r="AV303" i="2"/>
  <c r="AR303" i="2"/>
  <c r="AO303" i="2"/>
  <c r="AN303" i="2"/>
  <c r="AV533" i="2"/>
  <c r="AR533" i="2"/>
  <c r="AO533" i="2"/>
  <c r="AN533" i="2"/>
  <c r="AV884" i="2"/>
  <c r="AR884" i="2"/>
  <c r="AO884" i="2"/>
  <c r="AN884" i="2"/>
  <c r="AV741" i="2"/>
  <c r="AR741" i="2"/>
  <c r="AO741" i="2"/>
  <c r="AN741" i="2"/>
  <c r="AV447" i="2"/>
  <c r="AR447" i="2"/>
  <c r="AO447" i="2"/>
  <c r="AN447" i="2"/>
  <c r="AV829" i="2"/>
  <c r="AR829" i="2"/>
  <c r="AO829" i="2"/>
  <c r="AN829" i="2"/>
  <c r="AV931" i="2"/>
  <c r="AR931" i="2"/>
  <c r="AO931" i="2"/>
  <c r="AN931" i="2"/>
  <c r="AV832" i="2"/>
  <c r="AR832" i="2"/>
  <c r="AO832" i="2"/>
  <c r="AN832" i="2"/>
  <c r="AV263" i="2"/>
  <c r="AR263" i="2"/>
  <c r="AO263" i="2"/>
  <c r="AN263" i="2"/>
  <c r="AV406" i="2"/>
  <c r="AR406" i="2"/>
  <c r="AO406" i="2"/>
  <c r="AN406" i="2"/>
  <c r="AV508" i="2"/>
  <c r="AR508" i="2"/>
  <c r="AO508" i="2"/>
  <c r="AN508" i="2"/>
  <c r="AV494" i="2"/>
  <c r="AR494" i="2"/>
  <c r="AO494" i="2"/>
  <c r="AN494" i="2"/>
  <c r="AV706" i="2"/>
  <c r="AR706" i="2"/>
  <c r="AO706" i="2"/>
  <c r="AN706" i="2"/>
  <c r="AV963" i="2"/>
  <c r="AR963" i="2"/>
  <c r="AO963" i="2"/>
  <c r="AN963" i="2"/>
  <c r="AV830" i="2"/>
  <c r="AR830" i="2"/>
  <c r="AO830" i="2"/>
  <c r="AN830" i="2"/>
  <c r="AV284" i="2"/>
  <c r="AR284" i="2"/>
  <c r="AO284" i="2"/>
  <c r="AN284" i="2"/>
  <c r="AV1037" i="2"/>
  <c r="AR1037" i="2"/>
  <c r="AO1037" i="2"/>
  <c r="AN1037" i="2"/>
  <c r="AV414" i="2"/>
  <c r="AR414" i="2"/>
  <c r="AO414" i="2"/>
  <c r="AN414" i="2"/>
  <c r="AV86" i="2"/>
  <c r="AR86" i="2"/>
  <c r="AO86" i="2"/>
  <c r="AN86" i="2"/>
  <c r="AV891" i="2"/>
  <c r="AR891" i="2"/>
  <c r="AO891" i="2"/>
  <c r="AN891" i="2"/>
  <c r="AV781" i="2"/>
  <c r="AR781" i="2"/>
  <c r="AO781" i="2"/>
  <c r="AN781" i="2"/>
  <c r="AV727" i="2"/>
  <c r="AR727" i="2"/>
  <c r="AO727" i="2"/>
  <c r="AN727" i="2"/>
  <c r="AV622" i="2"/>
  <c r="AR622" i="2"/>
  <c r="AO622" i="2"/>
  <c r="AN622" i="2"/>
  <c r="AV106" i="2"/>
  <c r="AR106" i="2"/>
  <c r="AO106" i="2"/>
  <c r="AN106" i="2"/>
  <c r="AV135" i="2"/>
  <c r="AR135" i="2"/>
  <c r="AO135" i="2"/>
  <c r="AN135" i="2"/>
  <c r="AV76" i="2"/>
  <c r="AR76" i="2"/>
  <c r="AO76" i="2"/>
  <c r="AN76" i="2"/>
  <c r="AV336" i="2"/>
  <c r="AR336" i="2"/>
  <c r="AO336" i="2"/>
  <c r="AN336" i="2"/>
  <c r="AV658" i="2"/>
  <c r="AR658" i="2"/>
  <c r="AO658" i="2"/>
  <c r="AN658" i="2"/>
  <c r="AV62" i="2"/>
  <c r="AR62" i="2"/>
  <c r="AO62" i="2"/>
  <c r="AN62" i="2"/>
  <c r="AV702" i="2"/>
  <c r="AR702" i="2"/>
  <c r="AO702" i="2"/>
  <c r="AN702" i="2"/>
  <c r="AV429" i="2"/>
  <c r="AR429" i="2"/>
  <c r="AO429" i="2"/>
  <c r="AN429" i="2"/>
  <c r="AV760" i="2"/>
  <c r="AR760" i="2"/>
  <c r="AO760" i="2"/>
  <c r="AN760" i="2"/>
  <c r="AV532" i="2"/>
  <c r="AR532" i="2"/>
  <c r="AO532" i="2"/>
  <c r="AN532" i="2"/>
  <c r="AV564" i="2"/>
  <c r="AR564" i="2"/>
  <c r="AO564" i="2"/>
  <c r="AN564" i="2"/>
  <c r="AV275" i="2"/>
  <c r="AR275" i="2"/>
  <c r="AO275" i="2"/>
  <c r="AN275" i="2"/>
  <c r="AV852" i="2"/>
  <c r="AR852" i="2"/>
  <c r="AO852" i="2"/>
  <c r="AN852" i="2"/>
  <c r="AV646" i="2"/>
  <c r="AR646" i="2"/>
  <c r="AO646" i="2"/>
  <c r="AN646" i="2"/>
  <c r="AV677" i="2"/>
  <c r="AR677" i="2"/>
  <c r="AO677" i="2"/>
  <c r="AN677" i="2"/>
  <c r="AV837" i="2"/>
  <c r="AR837" i="2"/>
  <c r="AO837" i="2"/>
  <c r="AN837" i="2"/>
  <c r="AV421" i="2"/>
  <c r="AR421" i="2"/>
  <c r="AO421" i="2"/>
  <c r="AN421" i="2"/>
  <c r="AV423" i="2"/>
  <c r="AR423" i="2"/>
  <c r="AO423" i="2"/>
  <c r="AN423" i="2"/>
  <c r="AV730" i="2"/>
  <c r="AR730" i="2"/>
  <c r="AO730" i="2"/>
  <c r="AN730" i="2"/>
  <c r="AV390" i="2"/>
  <c r="AR390" i="2"/>
  <c r="AO390" i="2"/>
  <c r="AN390" i="2"/>
  <c r="AV61" i="2"/>
  <c r="AR61" i="2"/>
  <c r="AO61" i="2"/>
  <c r="AN61" i="2"/>
  <c r="AV488" i="2"/>
  <c r="AR488" i="2"/>
  <c r="AO488" i="2"/>
  <c r="AN488" i="2"/>
  <c r="AV756" i="2"/>
  <c r="AR756" i="2"/>
  <c r="AO756" i="2"/>
  <c r="AN756" i="2"/>
  <c r="AV458" i="2"/>
  <c r="AR458" i="2"/>
  <c r="AO458" i="2"/>
  <c r="AN458" i="2"/>
  <c r="AV608" i="2"/>
  <c r="AR608" i="2"/>
  <c r="AO608" i="2"/>
  <c r="AN608" i="2"/>
  <c r="AV593" i="2"/>
  <c r="AR593" i="2"/>
  <c r="AO593" i="2"/>
  <c r="AN593" i="2"/>
  <c r="AV740" i="2"/>
  <c r="AR740" i="2"/>
  <c r="AO740" i="2"/>
  <c r="AN740" i="2"/>
  <c r="AV750" i="2"/>
  <c r="AR750" i="2"/>
  <c r="AO750" i="2"/>
  <c r="AN750" i="2"/>
  <c r="AV799" i="2"/>
  <c r="AR799" i="2"/>
  <c r="AO799" i="2"/>
  <c r="AN799" i="2"/>
  <c r="AV729" i="2"/>
  <c r="AR729" i="2"/>
  <c r="AO729" i="2"/>
  <c r="AN729" i="2"/>
  <c r="AV234" i="2"/>
  <c r="AR234" i="2"/>
  <c r="AO234" i="2"/>
  <c r="AN234" i="2"/>
  <c r="AV481" i="2"/>
  <c r="AR481" i="2"/>
  <c r="AO481" i="2"/>
  <c r="AN481" i="2"/>
  <c r="AV191" i="2"/>
  <c r="AR191" i="2"/>
  <c r="AO191" i="2"/>
  <c r="AN191" i="2"/>
  <c r="AV616" i="2"/>
  <c r="AR616" i="2"/>
  <c r="AO616" i="2"/>
  <c r="AN616" i="2"/>
  <c r="AV459" i="2"/>
  <c r="AR459" i="2"/>
  <c r="AO459" i="2"/>
  <c r="AN459" i="2"/>
  <c r="AV811" i="2"/>
  <c r="AR811" i="2"/>
  <c r="AO811" i="2"/>
  <c r="AN811" i="2"/>
  <c r="AV237" i="2"/>
  <c r="AR237" i="2"/>
  <c r="AO237" i="2"/>
  <c r="AN237" i="2"/>
  <c r="AV478" i="2"/>
  <c r="AR478" i="2"/>
  <c r="AO478" i="2"/>
  <c r="AN478" i="2"/>
  <c r="AV282" i="2"/>
  <c r="AR282" i="2"/>
  <c r="AO282" i="2"/>
  <c r="AN282" i="2"/>
  <c r="AV113" i="2"/>
  <c r="AR113" i="2"/>
  <c r="AO113" i="2"/>
  <c r="AN113" i="2"/>
  <c r="AV335" i="2"/>
  <c r="AR335" i="2"/>
  <c r="AO335" i="2"/>
  <c r="AN335" i="2"/>
  <c r="AV909" i="2"/>
  <c r="AR909" i="2"/>
  <c r="AO909" i="2"/>
  <c r="AN909" i="2"/>
  <c r="AV436" i="2"/>
  <c r="AR436" i="2"/>
  <c r="AO436" i="2"/>
  <c r="AN436" i="2"/>
  <c r="AV1015" i="2"/>
  <c r="AR1015" i="2"/>
  <c r="AO1015" i="2"/>
  <c r="AN1015" i="2"/>
  <c r="AV954" i="2"/>
  <c r="AR954" i="2"/>
  <c r="AO954" i="2"/>
  <c r="AN954" i="2"/>
  <c r="AV338" i="2"/>
  <c r="AR338" i="2"/>
  <c r="AO338" i="2"/>
  <c r="AN338" i="2"/>
  <c r="AV620" i="2"/>
  <c r="AR620" i="2"/>
  <c r="AO620" i="2"/>
  <c r="AN620" i="2"/>
  <c r="AV467" i="2"/>
  <c r="AR467" i="2"/>
  <c r="AO467" i="2"/>
  <c r="AN467" i="2"/>
  <c r="AV901" i="2"/>
  <c r="AR901" i="2"/>
  <c r="AO901" i="2"/>
  <c r="AN901" i="2"/>
  <c r="AV822" i="2"/>
  <c r="AR822" i="2"/>
  <c r="AO822" i="2"/>
  <c r="AN822" i="2"/>
  <c r="AV42" i="2"/>
  <c r="AR42" i="2"/>
  <c r="AO42" i="2"/>
  <c r="AN42" i="2"/>
  <c r="AV156" i="2"/>
  <c r="AR156" i="2"/>
  <c r="AO156" i="2"/>
  <c r="AN156" i="2"/>
  <c r="AV167" i="2"/>
  <c r="AR167" i="2"/>
  <c r="AO167" i="2"/>
  <c r="AN167" i="2"/>
  <c r="AV74" i="2"/>
  <c r="AR74" i="2"/>
  <c r="AO74" i="2"/>
  <c r="AN74" i="2"/>
  <c r="AV151" i="2"/>
  <c r="AR151" i="2"/>
  <c r="AO151" i="2"/>
  <c r="AN151" i="2"/>
  <c r="AV150" i="2"/>
  <c r="AR150" i="2"/>
  <c r="AO150" i="2"/>
  <c r="AN150" i="2"/>
  <c r="AV163" i="2"/>
  <c r="AR163" i="2"/>
  <c r="AO163" i="2"/>
  <c r="AN163" i="2"/>
  <c r="AV887" i="2"/>
  <c r="AR887" i="2"/>
  <c r="AO887" i="2"/>
  <c r="AN887" i="2"/>
  <c r="AV975" i="2"/>
  <c r="AR975" i="2"/>
  <c r="AO975" i="2"/>
  <c r="AN975" i="2"/>
  <c r="AV130" i="2"/>
  <c r="AR130" i="2"/>
  <c r="AO130" i="2"/>
  <c r="AN130" i="2"/>
  <c r="AV46" i="2"/>
  <c r="AR46" i="2"/>
  <c r="AO46" i="2"/>
  <c r="AN46" i="2"/>
  <c r="AV73" i="2"/>
  <c r="AR73" i="2"/>
  <c r="AO73" i="2"/>
  <c r="AN73" i="2"/>
  <c r="AV169" i="2"/>
  <c r="AR169" i="2"/>
  <c r="AO169" i="2"/>
  <c r="AN169" i="2"/>
  <c r="AV162" i="2"/>
  <c r="AR162" i="2"/>
  <c r="AO162" i="2"/>
  <c r="AN162" i="2"/>
  <c r="AV75" i="2"/>
  <c r="AR75" i="2"/>
  <c r="AO75" i="2"/>
  <c r="AN75" i="2"/>
  <c r="AV797" i="2"/>
  <c r="AR797" i="2"/>
  <c r="AO797" i="2"/>
  <c r="AN797" i="2"/>
  <c r="AV185" i="2"/>
  <c r="AR185" i="2"/>
  <c r="AO185" i="2"/>
  <c r="AN185" i="2"/>
  <c r="AV99" i="2"/>
  <c r="AR99" i="2"/>
  <c r="AO99" i="2"/>
  <c r="AN99" i="2"/>
  <c r="AV29" i="2"/>
  <c r="AR29" i="2"/>
  <c r="AO29" i="2"/>
  <c r="AN29" i="2"/>
  <c r="AV60" i="2"/>
  <c r="AR60" i="2"/>
  <c r="AO60" i="2"/>
  <c r="AN60" i="2"/>
  <c r="AV40" i="2"/>
  <c r="AR40" i="2"/>
  <c r="AO40" i="2"/>
  <c r="AN40" i="2"/>
  <c r="AV82" i="2"/>
  <c r="AR82" i="2"/>
  <c r="AO82" i="2"/>
  <c r="AN82" i="2"/>
  <c r="AV15" i="2"/>
  <c r="AR15" i="2"/>
  <c r="AO15" i="2"/>
  <c r="AN15" i="2"/>
  <c r="AV56" i="2"/>
  <c r="AR56" i="2"/>
  <c r="AO56" i="2"/>
  <c r="AN56" i="2"/>
  <c r="AV98" i="2"/>
  <c r="AR98" i="2"/>
  <c r="AO98" i="2"/>
  <c r="AN98" i="2"/>
  <c r="AV52" i="2"/>
  <c r="AR52" i="2"/>
  <c r="AO52" i="2"/>
  <c r="AN52" i="2"/>
  <c r="AV77" i="2"/>
  <c r="AR77" i="2"/>
  <c r="AO77" i="2"/>
  <c r="AN77" i="2"/>
  <c r="AV139" i="2"/>
  <c r="AR139" i="2"/>
  <c r="AO139" i="2"/>
  <c r="AN139" i="2"/>
  <c r="AV899" i="2"/>
  <c r="AR899" i="2"/>
  <c r="AO899" i="2"/>
  <c r="AN899" i="2"/>
  <c r="AV152" i="2"/>
  <c r="AR152" i="2"/>
  <c r="AO152" i="2"/>
  <c r="AN152" i="2"/>
  <c r="AV161" i="2"/>
  <c r="AR161" i="2"/>
  <c r="AO161" i="2"/>
  <c r="AN161" i="2"/>
  <c r="AV153" i="2"/>
  <c r="AR153" i="2"/>
  <c r="AO153" i="2"/>
  <c r="AN153" i="2"/>
  <c r="AV33" i="2"/>
  <c r="AR33" i="2"/>
  <c r="AO33" i="2"/>
  <c r="AN33" i="2"/>
  <c r="AV22" i="2"/>
  <c r="AR22" i="2"/>
  <c r="AO22" i="2"/>
  <c r="AN22" i="2"/>
  <c r="AV81" i="2"/>
  <c r="AR81" i="2"/>
  <c r="AO81" i="2"/>
  <c r="AN81" i="2"/>
  <c r="AV900" i="2"/>
  <c r="AR900" i="2"/>
  <c r="AO900" i="2"/>
  <c r="AN900" i="2"/>
  <c r="AV47" i="2"/>
  <c r="AR47" i="2"/>
  <c r="AO47" i="2"/>
  <c r="AN47" i="2"/>
  <c r="AV28" i="2"/>
  <c r="AR28" i="2"/>
  <c r="AO28" i="2"/>
  <c r="AN28" i="2"/>
  <c r="AV31" i="2"/>
  <c r="AR31" i="2"/>
  <c r="AO31" i="2"/>
  <c r="AN31" i="2"/>
  <c r="AV38" i="2"/>
  <c r="AR38" i="2"/>
  <c r="AO38" i="2"/>
  <c r="AN38" i="2"/>
  <c r="AV67" i="2"/>
  <c r="AR67" i="2"/>
  <c r="AO67" i="2"/>
  <c r="AN67" i="2"/>
  <c r="AV144" i="2"/>
  <c r="AR144" i="2"/>
  <c r="AO144" i="2"/>
  <c r="AN144" i="2"/>
  <c r="AV854" i="2"/>
  <c r="AR854" i="2"/>
  <c r="AO854" i="2"/>
  <c r="AN854" i="2"/>
  <c r="AV30" i="2"/>
  <c r="AR30" i="2"/>
  <c r="AO30" i="2"/>
  <c r="AN30" i="2"/>
  <c r="AV9" i="2"/>
  <c r="AR9" i="2"/>
  <c r="AO9" i="2"/>
  <c r="AN9" i="2"/>
  <c r="AV37" i="2"/>
  <c r="AR37" i="2"/>
  <c r="AO37" i="2"/>
  <c r="AN37" i="2"/>
  <c r="AV70" i="2"/>
  <c r="AR70" i="2"/>
  <c r="AO70" i="2"/>
  <c r="AN70" i="2"/>
  <c r="AV974" i="2"/>
  <c r="AR974" i="2"/>
  <c r="AO974" i="2"/>
  <c r="AN974" i="2"/>
  <c r="AV524" i="2"/>
  <c r="AR524" i="2"/>
  <c r="AO524" i="2"/>
  <c r="AN524" i="2"/>
  <c r="AV157" i="2"/>
  <c r="AR157" i="2"/>
  <c r="AO157" i="2"/>
  <c r="AN157" i="2"/>
  <c r="AV25" i="2"/>
  <c r="AR25" i="2"/>
  <c r="AO25" i="2"/>
  <c r="AN25" i="2"/>
  <c r="AV26" i="2"/>
  <c r="AR26" i="2"/>
  <c r="AO26" i="2"/>
  <c r="AN26" i="2"/>
  <c r="AV898" i="2"/>
  <c r="AR898" i="2"/>
  <c r="AO898" i="2"/>
  <c r="AN898" i="2"/>
  <c r="AV588" i="2"/>
  <c r="AR588" i="2"/>
  <c r="AO588" i="2"/>
  <c r="AN588" i="2"/>
  <c r="AV65" i="2"/>
  <c r="AR65" i="2"/>
  <c r="AO65" i="2"/>
  <c r="AN65" i="2"/>
  <c r="AV43" i="2"/>
  <c r="AR43" i="2"/>
  <c r="AO43" i="2"/>
  <c r="AN43" i="2"/>
  <c r="AV116" i="2"/>
  <c r="AR116" i="2"/>
  <c r="AO116" i="2"/>
  <c r="AN116" i="2"/>
  <c r="AV896" i="2"/>
  <c r="AR896" i="2"/>
  <c r="AO896" i="2"/>
  <c r="AN896" i="2"/>
  <c r="AV21" i="2"/>
  <c r="AR21" i="2"/>
  <c r="AO21" i="2"/>
  <c r="AN21" i="2"/>
  <c r="AV50" i="2"/>
  <c r="AR50" i="2"/>
  <c r="AO50" i="2"/>
  <c r="AN50" i="2"/>
  <c r="AV626" i="2"/>
  <c r="AR626" i="2"/>
  <c r="AO626" i="2"/>
  <c r="AN626" i="2"/>
  <c r="AV565" i="2"/>
  <c r="AR565" i="2"/>
  <c r="AO565" i="2"/>
  <c r="AN565" i="2"/>
  <c r="AV59" i="2"/>
  <c r="AR59" i="2"/>
  <c r="AO59" i="2"/>
  <c r="AN59" i="2"/>
  <c r="AV39" i="2"/>
  <c r="AR39" i="2"/>
  <c r="AO39" i="2"/>
  <c r="AN39" i="2"/>
  <c r="AV55" i="2"/>
  <c r="AR55" i="2"/>
  <c r="AO55" i="2"/>
  <c r="AN55" i="2"/>
  <c r="AV145" i="2"/>
  <c r="AR145" i="2"/>
  <c r="AO145" i="2"/>
  <c r="AN145" i="2"/>
  <c r="AV155" i="2"/>
  <c r="AR155" i="2"/>
  <c r="AO155" i="2"/>
  <c r="AN155" i="2"/>
  <c r="AV63" i="2"/>
  <c r="AR63" i="2"/>
  <c r="AO63" i="2"/>
  <c r="AN63" i="2"/>
  <c r="AV720" i="2"/>
  <c r="AR720" i="2"/>
  <c r="AO720" i="2"/>
  <c r="AN720" i="2"/>
  <c r="AV69" i="2"/>
  <c r="AR69" i="2"/>
  <c r="AO69" i="2"/>
  <c r="AN69" i="2"/>
  <c r="AV51" i="2"/>
  <c r="AR51" i="2"/>
  <c r="AO51" i="2"/>
  <c r="AN51" i="2"/>
  <c r="AV897" i="2"/>
  <c r="AR897" i="2"/>
  <c r="AO897" i="2"/>
  <c r="AN897" i="2"/>
  <c r="AV57" i="2"/>
  <c r="AR57" i="2"/>
  <c r="AO57" i="2"/>
  <c r="AN57" i="2"/>
  <c r="AV32" i="2"/>
  <c r="AR32" i="2"/>
  <c r="AO32" i="2"/>
  <c r="AN32" i="2"/>
  <c r="AV80" i="2"/>
  <c r="AR80" i="2"/>
  <c r="AO80" i="2"/>
  <c r="AN80" i="2"/>
  <c r="AV143" i="2"/>
  <c r="AR143" i="2"/>
  <c r="AO143" i="2"/>
  <c r="AN143" i="2"/>
  <c r="AV142" i="2"/>
  <c r="AR142" i="2"/>
  <c r="AO142" i="2"/>
  <c r="AN142" i="2"/>
  <c r="AV58" i="2"/>
  <c r="AR58" i="2"/>
  <c r="AO58" i="2"/>
  <c r="AN58" i="2"/>
  <c r="AV751" i="2"/>
  <c r="AR751" i="2"/>
  <c r="AO751" i="2"/>
  <c r="AN751" i="2"/>
  <c r="AV41" i="2"/>
  <c r="AR41" i="2"/>
  <c r="AO41" i="2"/>
  <c r="AN41" i="2"/>
  <c r="AV54" i="2"/>
  <c r="AR54" i="2"/>
  <c r="AO54" i="2"/>
  <c r="AN54" i="2"/>
  <c r="AV138" i="2"/>
  <c r="AR138" i="2"/>
  <c r="AO138" i="2"/>
  <c r="AN138" i="2"/>
  <c r="AV34" i="2"/>
  <c r="AR34" i="2"/>
  <c r="AO34" i="2"/>
  <c r="AN34" i="2"/>
  <c r="AV572" i="2"/>
  <c r="AR572" i="2"/>
  <c r="AO572" i="2"/>
  <c r="AN572" i="2"/>
  <c r="AV13" i="2"/>
  <c r="AR13" i="2"/>
  <c r="AO13" i="2"/>
  <c r="AN13" i="2"/>
  <c r="AV27" i="2"/>
  <c r="AR27" i="2"/>
  <c r="AO27" i="2"/>
  <c r="AN27" i="2"/>
  <c r="AV503" i="2"/>
  <c r="AR503" i="2"/>
  <c r="AO503" i="2"/>
  <c r="AN503" i="2"/>
  <c r="AV8" i="2"/>
  <c r="AR8" i="2"/>
  <c r="AO8" i="2"/>
  <c r="AN8" i="2"/>
  <c r="AV146" i="2"/>
  <c r="AR146" i="2"/>
  <c r="AO146" i="2"/>
  <c r="AN146" i="2"/>
  <c r="AV17" i="2"/>
  <c r="AR17" i="2"/>
  <c r="AO17" i="2"/>
  <c r="AN17" i="2"/>
  <c r="AV589" i="2"/>
  <c r="AR589" i="2"/>
  <c r="AO589" i="2"/>
  <c r="AN589" i="2"/>
  <c r="AV48" i="2"/>
  <c r="AR48" i="2"/>
  <c r="AO48" i="2"/>
  <c r="AN48" i="2"/>
  <c r="AV889" i="2"/>
  <c r="AR889" i="2"/>
  <c r="AO889" i="2"/>
  <c r="AN889" i="2"/>
  <c r="AV19" i="2"/>
  <c r="AR19" i="2"/>
  <c r="AO19" i="2"/>
  <c r="AN19" i="2"/>
  <c r="AV641" i="2"/>
  <c r="AR641" i="2"/>
  <c r="AO641" i="2"/>
  <c r="AN641" i="2"/>
  <c r="AV341" i="2"/>
  <c r="AR341" i="2"/>
  <c r="AO341" i="2"/>
  <c r="AN341" i="2"/>
  <c r="AV571" i="2"/>
  <c r="AR571" i="2"/>
  <c r="AO571" i="2"/>
  <c r="AN571" i="2"/>
  <c r="AV49" i="2"/>
  <c r="AR49" i="2"/>
  <c r="AO49" i="2"/>
  <c r="AN49" i="2"/>
  <c r="AV35" i="2"/>
  <c r="AR35" i="2"/>
  <c r="AO35" i="2"/>
  <c r="AN35" i="2"/>
  <c r="AV894" i="2"/>
  <c r="AR894" i="2"/>
  <c r="AO894" i="2"/>
  <c r="AN894" i="2"/>
  <c r="AV68" i="2"/>
  <c r="AR68" i="2"/>
  <c r="AO68" i="2"/>
  <c r="AN68" i="2"/>
  <c r="AV20" i="2"/>
  <c r="AR20" i="2"/>
  <c r="AO20" i="2"/>
  <c r="AN20" i="2"/>
  <c r="AV776" i="2"/>
  <c r="AR776" i="2"/>
  <c r="AO776" i="2"/>
  <c r="AN776" i="2"/>
  <c r="AV24" i="2"/>
  <c r="AR24" i="2"/>
  <c r="AO24" i="2"/>
  <c r="AN24" i="2"/>
  <c r="AV348" i="2"/>
  <c r="AR348" i="2"/>
  <c r="AO348" i="2"/>
  <c r="AN348" i="2"/>
  <c r="AV14" i="2"/>
  <c r="AR14" i="2"/>
  <c r="AO14" i="2"/>
  <c r="AN14" i="2"/>
  <c r="AV23" i="2"/>
  <c r="AR23" i="2"/>
  <c r="AO23" i="2"/>
  <c r="AN23" i="2"/>
  <c r="AV844" i="2"/>
  <c r="AR844" i="2"/>
  <c r="AO844" i="2"/>
  <c r="AN844" i="2"/>
  <c r="AV16" i="2"/>
  <c r="AR16" i="2"/>
  <c r="AO16" i="2"/>
  <c r="AN16" i="2"/>
  <c r="AV12" i="2"/>
  <c r="AR12" i="2"/>
  <c r="AO12" i="2"/>
  <c r="AN12" i="2"/>
  <c r="AV5" i="2"/>
  <c r="AR5" i="2"/>
  <c r="AO5" i="2"/>
  <c r="AN5" i="2"/>
  <c r="AV7" i="2"/>
  <c r="AR7" i="2"/>
  <c r="AO7" i="2"/>
  <c r="AN7" i="2"/>
  <c r="AV11" i="2"/>
  <c r="AR11" i="2"/>
  <c r="AO11" i="2"/>
  <c r="AN11" i="2"/>
  <c r="AV728" i="2"/>
  <c r="AR728" i="2"/>
  <c r="AO728" i="2"/>
  <c r="AN728" i="2"/>
  <c r="AV6" i="2"/>
  <c r="AR6" i="2"/>
  <c r="AO6" i="2"/>
  <c r="AN6" i="2"/>
  <c r="AV801" i="2"/>
  <c r="AR801" i="2"/>
  <c r="AO801" i="2"/>
  <c r="AN801" i="2"/>
  <c r="AV10" i="2"/>
  <c r="AR10" i="2"/>
  <c r="AO10" i="2"/>
  <c r="AN10" i="2"/>
  <c r="AV18" i="2"/>
  <c r="AR18" i="2"/>
  <c r="AO18" i="2"/>
  <c r="AN18" i="2"/>
  <c r="BF182" i="1"/>
  <c r="AY182" i="1"/>
  <c r="AX182" i="1"/>
  <c r="AW182" i="1"/>
  <c r="AV182" i="1"/>
  <c r="AU182" i="1"/>
  <c r="BF54" i="1"/>
  <c r="AY54" i="1"/>
  <c r="AX54" i="1"/>
  <c r="AW54" i="1"/>
  <c r="AV54" i="1"/>
  <c r="AU54" i="1"/>
  <c r="BF670" i="1"/>
  <c r="AY670" i="1"/>
  <c r="AX670" i="1"/>
  <c r="AW670" i="1"/>
  <c r="AV670" i="1"/>
  <c r="AU670" i="1"/>
  <c r="BF707" i="1"/>
  <c r="AY707" i="1"/>
  <c r="AX707" i="1"/>
  <c r="AW707" i="1"/>
  <c r="AV707" i="1"/>
  <c r="AU707" i="1"/>
  <c r="BF723" i="1"/>
  <c r="AY723" i="1"/>
  <c r="AX723" i="1"/>
  <c r="AW723" i="1"/>
  <c r="AV723" i="1"/>
  <c r="AU723" i="1"/>
  <c r="BF96" i="1"/>
  <c r="AY96" i="1"/>
  <c r="AX96" i="1"/>
  <c r="AW96" i="1"/>
  <c r="AV96" i="1"/>
  <c r="AU96" i="1"/>
  <c r="BF381" i="1"/>
  <c r="AY381" i="1"/>
  <c r="AX381" i="1"/>
  <c r="AW381" i="1"/>
  <c r="AV381" i="1"/>
  <c r="AU381" i="1"/>
  <c r="BF689" i="1"/>
  <c r="AY689" i="1"/>
  <c r="AX689" i="1"/>
  <c r="AW689" i="1"/>
  <c r="AV689" i="1"/>
  <c r="AU689" i="1"/>
  <c r="BF567" i="1"/>
  <c r="AY567" i="1"/>
  <c r="AX567" i="1"/>
  <c r="AW567" i="1"/>
  <c r="AV567" i="1"/>
  <c r="AU567" i="1"/>
  <c r="BF587" i="1"/>
  <c r="AY587" i="1"/>
  <c r="AX587" i="1"/>
  <c r="AW587" i="1"/>
  <c r="AV587" i="1"/>
  <c r="AU587" i="1"/>
  <c r="BF452" i="1"/>
  <c r="AY452" i="1"/>
  <c r="AX452" i="1"/>
  <c r="AW452" i="1"/>
  <c r="AV452" i="1"/>
  <c r="AU452" i="1"/>
  <c r="BF575" i="1"/>
  <c r="AY575" i="1"/>
  <c r="AX575" i="1"/>
  <c r="AW575" i="1"/>
  <c r="AV575" i="1"/>
  <c r="AU575" i="1"/>
  <c r="BF149" i="1"/>
  <c r="AY149" i="1"/>
  <c r="AX149" i="1"/>
  <c r="AW149" i="1"/>
  <c r="AV149" i="1"/>
  <c r="AU149" i="1"/>
  <c r="BF153" i="1"/>
  <c r="AY153" i="1"/>
  <c r="AX153" i="1"/>
  <c r="AW153" i="1"/>
  <c r="AV153" i="1"/>
  <c r="AU153" i="1"/>
  <c r="BF668" i="1"/>
  <c r="AY668" i="1"/>
  <c r="AX668" i="1"/>
  <c r="AW668" i="1"/>
  <c r="AV668" i="1"/>
  <c r="AU668" i="1"/>
  <c r="BF571" i="1"/>
  <c r="AY571" i="1"/>
  <c r="AX571" i="1"/>
  <c r="AW571" i="1"/>
  <c r="AV571" i="1"/>
  <c r="AU571" i="1"/>
  <c r="BF765" i="1"/>
  <c r="AY765" i="1"/>
  <c r="AX765" i="1"/>
  <c r="AW765" i="1"/>
  <c r="AV765" i="1"/>
  <c r="AU765" i="1"/>
  <c r="BF690" i="1"/>
  <c r="AY690" i="1"/>
  <c r="AX690" i="1"/>
  <c r="AW690" i="1"/>
  <c r="AV690" i="1"/>
  <c r="AU690" i="1"/>
  <c r="BF92" i="1"/>
  <c r="AY92" i="1"/>
  <c r="AX92" i="1"/>
  <c r="AW92" i="1"/>
  <c r="AV92" i="1"/>
  <c r="AU92" i="1"/>
  <c r="BF569" i="1"/>
  <c r="AY569" i="1"/>
  <c r="AX569" i="1"/>
  <c r="AW569" i="1"/>
  <c r="AV569" i="1"/>
  <c r="AU569" i="1"/>
  <c r="BF555" i="1"/>
  <c r="AY555" i="1"/>
  <c r="AX555" i="1"/>
  <c r="AW555" i="1"/>
  <c r="AV555" i="1"/>
  <c r="AU555" i="1"/>
  <c r="BF406" i="1"/>
  <c r="AY406" i="1"/>
  <c r="AX406" i="1"/>
  <c r="AW406" i="1"/>
  <c r="AV406" i="1"/>
  <c r="AU406" i="1"/>
  <c r="BF74" i="1"/>
  <c r="AY74" i="1"/>
  <c r="AX74" i="1"/>
  <c r="AW74" i="1"/>
  <c r="AV74" i="1"/>
  <c r="AU74" i="1"/>
  <c r="BF243" i="1"/>
  <c r="AY243" i="1"/>
  <c r="AX243" i="1"/>
  <c r="AW243" i="1"/>
  <c r="AV243" i="1"/>
  <c r="AU243" i="1"/>
  <c r="BF489" i="1"/>
  <c r="AY489" i="1"/>
  <c r="AX489" i="1"/>
  <c r="AW489" i="1"/>
  <c r="AV489" i="1"/>
  <c r="AU489" i="1"/>
  <c r="BF634" i="1"/>
  <c r="AY634" i="1"/>
  <c r="AX634" i="1"/>
  <c r="AW634" i="1"/>
  <c r="AV634" i="1"/>
  <c r="AU634" i="1"/>
  <c r="BF673" i="1"/>
  <c r="AY673" i="1"/>
  <c r="AX673" i="1"/>
  <c r="AW673" i="1"/>
  <c r="AV673" i="1"/>
  <c r="AU673" i="1"/>
  <c r="BF446" i="1"/>
  <c r="AY446" i="1"/>
  <c r="AX446" i="1"/>
  <c r="AW446" i="1"/>
  <c r="AV446" i="1"/>
  <c r="AU446" i="1"/>
  <c r="BF271" i="1"/>
  <c r="AY271" i="1"/>
  <c r="AX271" i="1"/>
  <c r="AW271" i="1"/>
  <c r="AV271" i="1"/>
  <c r="AU271" i="1"/>
  <c r="BF601" i="1"/>
  <c r="AY601" i="1"/>
  <c r="AX601" i="1"/>
  <c r="AW601" i="1"/>
  <c r="AV601" i="1"/>
  <c r="AU601" i="1"/>
  <c r="BF655" i="1"/>
  <c r="AY655" i="1"/>
  <c r="AX655" i="1"/>
  <c r="AW655" i="1"/>
  <c r="AV655" i="1"/>
  <c r="AU655" i="1"/>
  <c r="BF490" i="1"/>
  <c r="AY490" i="1"/>
  <c r="AX490" i="1"/>
  <c r="AW490" i="1"/>
  <c r="AV490" i="1"/>
  <c r="AU490" i="1"/>
  <c r="BF716" i="1"/>
  <c r="AY716" i="1"/>
  <c r="AX716" i="1"/>
  <c r="AW716" i="1"/>
  <c r="AV716" i="1"/>
  <c r="AU716" i="1"/>
  <c r="BF591" i="1"/>
  <c r="AY591" i="1"/>
  <c r="AX591" i="1"/>
  <c r="AW591" i="1"/>
  <c r="AV591" i="1"/>
  <c r="AU591" i="1"/>
  <c r="BF626" i="1"/>
  <c r="AY626" i="1"/>
  <c r="AX626" i="1"/>
  <c r="AW626" i="1"/>
  <c r="AV626" i="1"/>
  <c r="AU626" i="1"/>
  <c r="BF469" i="1"/>
  <c r="AY469" i="1"/>
  <c r="AX469" i="1"/>
  <c r="AW469" i="1"/>
  <c r="AV469" i="1"/>
  <c r="AU469" i="1"/>
  <c r="BF422" i="1"/>
  <c r="AY422" i="1"/>
  <c r="AX422" i="1"/>
  <c r="AW422" i="1"/>
  <c r="AV422" i="1"/>
  <c r="AU422" i="1"/>
  <c r="BF388" i="1"/>
  <c r="AY388" i="1"/>
  <c r="AX388" i="1"/>
  <c r="AW388" i="1"/>
  <c r="AV388" i="1"/>
  <c r="AU388" i="1"/>
  <c r="BF607" i="1"/>
  <c r="AY607" i="1"/>
  <c r="AX607" i="1"/>
  <c r="AW607" i="1"/>
  <c r="AV607" i="1"/>
  <c r="AU607" i="1"/>
  <c r="BF350" i="1"/>
  <c r="AY350" i="1"/>
  <c r="AX350" i="1"/>
  <c r="AW350" i="1"/>
  <c r="AV350" i="1"/>
  <c r="AU350" i="1"/>
  <c r="BF641" i="1"/>
  <c r="AY641" i="1"/>
  <c r="AX641" i="1"/>
  <c r="AW641" i="1"/>
  <c r="AV641" i="1"/>
  <c r="AU641" i="1"/>
  <c r="BF455" i="1"/>
  <c r="AY455" i="1"/>
  <c r="AX455" i="1"/>
  <c r="AW455" i="1"/>
  <c r="AV455" i="1"/>
  <c r="AU455" i="1"/>
  <c r="BF51" i="1"/>
  <c r="AY51" i="1"/>
  <c r="AX51" i="1"/>
  <c r="AW51" i="1"/>
  <c r="AV51" i="1"/>
  <c r="AU51" i="1"/>
  <c r="BF488" i="1"/>
  <c r="AY488" i="1"/>
  <c r="AX488" i="1"/>
  <c r="AW488" i="1"/>
  <c r="AV488" i="1"/>
  <c r="AU488" i="1"/>
  <c r="BF59" i="1"/>
  <c r="AY59" i="1"/>
  <c r="AX59" i="1"/>
  <c r="AW59" i="1"/>
  <c r="AV59" i="1"/>
  <c r="AU59" i="1"/>
  <c r="BF56" i="1"/>
  <c r="AY56" i="1"/>
  <c r="AX56" i="1"/>
  <c r="AW56" i="1"/>
  <c r="AV56" i="1"/>
  <c r="AU56" i="1"/>
  <c r="BF304" i="1"/>
  <c r="AY304" i="1"/>
  <c r="AX304" i="1"/>
  <c r="AW304" i="1"/>
  <c r="AV304" i="1"/>
  <c r="AU304" i="1"/>
  <c r="BF515" i="1"/>
  <c r="AY515" i="1"/>
  <c r="AX515" i="1"/>
  <c r="AW515" i="1"/>
  <c r="AV515" i="1"/>
  <c r="AU515" i="1"/>
  <c r="BF352" i="1"/>
  <c r="AY352" i="1"/>
  <c r="AX352" i="1"/>
  <c r="AW352" i="1"/>
  <c r="AV352" i="1"/>
  <c r="AU352" i="1"/>
  <c r="BF564" i="1"/>
  <c r="AY564" i="1"/>
  <c r="AX564" i="1"/>
  <c r="AW564" i="1"/>
  <c r="AV564" i="1"/>
  <c r="AU564" i="1"/>
  <c r="BF473" i="1"/>
  <c r="AY473" i="1"/>
  <c r="AX473" i="1"/>
  <c r="AW473" i="1"/>
  <c r="AV473" i="1"/>
  <c r="AU473" i="1"/>
  <c r="BF547" i="1"/>
  <c r="AY547" i="1"/>
  <c r="AX547" i="1"/>
  <c r="AW547" i="1"/>
  <c r="AV547" i="1"/>
  <c r="AU547" i="1"/>
  <c r="BF133" i="1"/>
  <c r="AY133" i="1"/>
  <c r="AX133" i="1"/>
  <c r="AW133" i="1"/>
  <c r="AV133" i="1"/>
  <c r="AU133" i="1"/>
  <c r="BF461" i="1"/>
  <c r="AY461" i="1"/>
  <c r="AX461" i="1"/>
  <c r="AW461" i="1"/>
  <c r="AV461" i="1"/>
  <c r="AU461" i="1"/>
  <c r="BF359" i="1"/>
  <c r="AY359" i="1"/>
  <c r="AX359" i="1"/>
  <c r="AW359" i="1"/>
  <c r="AV359" i="1"/>
  <c r="AU359" i="1"/>
  <c r="BF165" i="1"/>
  <c r="AY165" i="1"/>
  <c r="AX165" i="1"/>
  <c r="AW165" i="1"/>
  <c r="AV165" i="1"/>
  <c r="AU165" i="1"/>
  <c r="BF697" i="1"/>
  <c r="AY697" i="1"/>
  <c r="AX697" i="1"/>
  <c r="AW697" i="1"/>
  <c r="AV697" i="1"/>
  <c r="AU697" i="1"/>
  <c r="BF623" i="1"/>
  <c r="AY623" i="1"/>
  <c r="AX623" i="1"/>
  <c r="AW623" i="1"/>
  <c r="AV623" i="1"/>
  <c r="AU623" i="1"/>
  <c r="BF196" i="1"/>
  <c r="AY196" i="1"/>
  <c r="AX196" i="1"/>
  <c r="AW196" i="1"/>
  <c r="AV196" i="1"/>
  <c r="AU196" i="1"/>
  <c r="BF701" i="1"/>
  <c r="AY701" i="1"/>
  <c r="AX701" i="1"/>
  <c r="AW701" i="1"/>
  <c r="AV701" i="1"/>
  <c r="AU701" i="1"/>
  <c r="BF642" i="1"/>
  <c r="AY642" i="1"/>
  <c r="AX642" i="1"/>
  <c r="AW642" i="1"/>
  <c r="AV642" i="1"/>
  <c r="AU642" i="1"/>
  <c r="BF284" i="1"/>
  <c r="AY284" i="1"/>
  <c r="AX284" i="1"/>
  <c r="AW284" i="1"/>
  <c r="AV284" i="1"/>
  <c r="AU284" i="1"/>
  <c r="BF327" i="1"/>
  <c r="AY327" i="1"/>
  <c r="AX327" i="1"/>
  <c r="AW327" i="1"/>
  <c r="AV327" i="1"/>
  <c r="AU327" i="1"/>
  <c r="BF122" i="1"/>
  <c r="AY122" i="1"/>
  <c r="AX122" i="1"/>
  <c r="AW122" i="1"/>
  <c r="AV122" i="1"/>
  <c r="AU122" i="1"/>
  <c r="BF301" i="1"/>
  <c r="AY301" i="1"/>
  <c r="AX301" i="1"/>
  <c r="AW301" i="1"/>
  <c r="AV301" i="1"/>
  <c r="AU301" i="1"/>
  <c r="BF342" i="1"/>
  <c r="AY342" i="1"/>
  <c r="AX342" i="1"/>
  <c r="AW342" i="1"/>
  <c r="AV342" i="1"/>
  <c r="AU342" i="1"/>
  <c r="BF639" i="1"/>
  <c r="AY639" i="1"/>
  <c r="AX639" i="1"/>
  <c r="AW639" i="1"/>
  <c r="AV639" i="1"/>
  <c r="AU639" i="1"/>
  <c r="BF315" i="1"/>
  <c r="AY315" i="1"/>
  <c r="AX315" i="1"/>
  <c r="AW315" i="1"/>
  <c r="AV315" i="1"/>
  <c r="AU315" i="1"/>
  <c r="BF430" i="1"/>
  <c r="AY430" i="1"/>
  <c r="AX430" i="1"/>
  <c r="AW430" i="1"/>
  <c r="AV430" i="1"/>
  <c r="AU430" i="1"/>
  <c r="BF157" i="1"/>
  <c r="AY157" i="1"/>
  <c r="AX157" i="1"/>
  <c r="AW157" i="1"/>
  <c r="AV157" i="1"/>
  <c r="AU157" i="1"/>
  <c r="BF62" i="1"/>
  <c r="AY62" i="1"/>
  <c r="AX62" i="1"/>
  <c r="AW62" i="1"/>
  <c r="AV62" i="1"/>
  <c r="AU62" i="1"/>
  <c r="BF706" i="1"/>
  <c r="AY706" i="1"/>
  <c r="AX706" i="1"/>
  <c r="AW706" i="1"/>
  <c r="AV706" i="1"/>
  <c r="AU706" i="1"/>
  <c r="BF253" i="1"/>
  <c r="AY253" i="1"/>
  <c r="AX253" i="1"/>
  <c r="AW253" i="1"/>
  <c r="AV253" i="1"/>
  <c r="AU253" i="1"/>
  <c r="BF512" i="1"/>
  <c r="AY512" i="1"/>
  <c r="AX512" i="1"/>
  <c r="AW512" i="1"/>
  <c r="AV512" i="1"/>
  <c r="AU512" i="1"/>
  <c r="BF70" i="1"/>
  <c r="AY70" i="1"/>
  <c r="AX70" i="1"/>
  <c r="AW70" i="1"/>
  <c r="AV70" i="1"/>
  <c r="AU70" i="1"/>
  <c r="BF444" i="1"/>
  <c r="AY444" i="1"/>
  <c r="AX444" i="1"/>
  <c r="AW444" i="1"/>
  <c r="AV444" i="1"/>
  <c r="AU444" i="1"/>
  <c r="BF163" i="1"/>
  <c r="AY163" i="1"/>
  <c r="AX163" i="1"/>
  <c r="AW163" i="1"/>
  <c r="AV163" i="1"/>
  <c r="AU163" i="1"/>
  <c r="BF319" i="1"/>
  <c r="AY319" i="1"/>
  <c r="AX319" i="1"/>
  <c r="AW319" i="1"/>
  <c r="AV319" i="1"/>
  <c r="AU319" i="1"/>
  <c r="BF351" i="1"/>
  <c r="AY351" i="1"/>
  <c r="AX351" i="1"/>
  <c r="AW351" i="1"/>
  <c r="AV351" i="1"/>
  <c r="AU351" i="1"/>
  <c r="BF358" i="1"/>
  <c r="AY358" i="1"/>
  <c r="AX358" i="1"/>
  <c r="AW358" i="1"/>
  <c r="AV358" i="1"/>
  <c r="AU358" i="1"/>
  <c r="BF550" i="1"/>
  <c r="AY550" i="1"/>
  <c r="AX550" i="1"/>
  <c r="AW550" i="1"/>
  <c r="AV550" i="1"/>
  <c r="AU550" i="1"/>
  <c r="BF609" i="1"/>
  <c r="AY609" i="1"/>
  <c r="AX609" i="1"/>
  <c r="AW609" i="1"/>
  <c r="AV609" i="1"/>
  <c r="AU609" i="1"/>
  <c r="BF372" i="1"/>
  <c r="AY372" i="1"/>
  <c r="AX372" i="1"/>
  <c r="AW372" i="1"/>
  <c r="AV372" i="1"/>
  <c r="AU372" i="1"/>
  <c r="BF169" i="1"/>
  <c r="AY169" i="1"/>
  <c r="AX169" i="1"/>
  <c r="AW169" i="1"/>
  <c r="AV169" i="1"/>
  <c r="AU169" i="1"/>
  <c r="BF627" i="1"/>
  <c r="AY627" i="1"/>
  <c r="AX627" i="1"/>
  <c r="AW627" i="1"/>
  <c r="AV627" i="1"/>
  <c r="AU627" i="1"/>
  <c r="BF143" i="1"/>
  <c r="AY143" i="1"/>
  <c r="AX143" i="1"/>
  <c r="AW143" i="1"/>
  <c r="AV143" i="1"/>
  <c r="AU143" i="1"/>
  <c r="BF735" i="1"/>
  <c r="AY735" i="1"/>
  <c r="AX735" i="1"/>
  <c r="AW735" i="1"/>
  <c r="AV735" i="1"/>
  <c r="AU735" i="1"/>
  <c r="BF743" i="1"/>
  <c r="AY743" i="1"/>
  <c r="AX743" i="1"/>
  <c r="AW743" i="1"/>
  <c r="AV743" i="1"/>
  <c r="AU743" i="1"/>
  <c r="BF739" i="1"/>
  <c r="AY739" i="1"/>
  <c r="AX739" i="1"/>
  <c r="AW739" i="1"/>
  <c r="AV739" i="1"/>
  <c r="AU739" i="1"/>
  <c r="BF796" i="1"/>
  <c r="AY796" i="1"/>
  <c r="AX796" i="1"/>
  <c r="AW796" i="1"/>
  <c r="AV796" i="1"/>
  <c r="AU796" i="1"/>
  <c r="BF752" i="1"/>
  <c r="AY752" i="1"/>
  <c r="AX752" i="1"/>
  <c r="AW752" i="1"/>
  <c r="AV752" i="1"/>
  <c r="AU752" i="1"/>
  <c r="BF625" i="1"/>
  <c r="AY625" i="1"/>
  <c r="AX625" i="1"/>
  <c r="AW625" i="1"/>
  <c r="AV625" i="1"/>
  <c r="AU625" i="1"/>
  <c r="BF653" i="1"/>
  <c r="AY653" i="1"/>
  <c r="AX653" i="1"/>
  <c r="AW653" i="1"/>
  <c r="AV653" i="1"/>
  <c r="AU653" i="1"/>
  <c r="BF109" i="1"/>
  <c r="AY109" i="1"/>
  <c r="AX109" i="1"/>
  <c r="AW109" i="1"/>
  <c r="AV109" i="1"/>
  <c r="AU109" i="1"/>
  <c r="BF52" i="1"/>
  <c r="AY52" i="1"/>
  <c r="AX52" i="1"/>
  <c r="AW52" i="1"/>
  <c r="AV52" i="1"/>
  <c r="AU52" i="1"/>
  <c r="BF458" i="1"/>
  <c r="AY458" i="1"/>
  <c r="AX458" i="1"/>
  <c r="AW458" i="1"/>
  <c r="AV458" i="1"/>
  <c r="AU458" i="1"/>
  <c r="BF174" i="1"/>
  <c r="AY174" i="1"/>
  <c r="AX174" i="1"/>
  <c r="AW174" i="1"/>
  <c r="AV174" i="1"/>
  <c r="AU174" i="1"/>
  <c r="BF344" i="1"/>
  <c r="AY344" i="1"/>
  <c r="AX344" i="1"/>
  <c r="AW344" i="1"/>
  <c r="AV344" i="1"/>
  <c r="AU344" i="1"/>
  <c r="BF420" i="1"/>
  <c r="AY420" i="1"/>
  <c r="AX420" i="1"/>
  <c r="AW420" i="1"/>
  <c r="AV420" i="1"/>
  <c r="AU420" i="1"/>
  <c r="BF599" i="1"/>
  <c r="AY599" i="1"/>
  <c r="AX599" i="1"/>
  <c r="AW599" i="1"/>
  <c r="AV599" i="1"/>
  <c r="AU599" i="1"/>
  <c r="BF454" i="1"/>
  <c r="AY454" i="1"/>
  <c r="AX454" i="1"/>
  <c r="AW454" i="1"/>
  <c r="AV454" i="1"/>
  <c r="AU454" i="1"/>
  <c r="BF376" i="1"/>
  <c r="AY376" i="1"/>
  <c r="AX376" i="1"/>
  <c r="AW376" i="1"/>
  <c r="AV376" i="1"/>
  <c r="AU376" i="1"/>
  <c r="BF242" i="1"/>
  <c r="AY242" i="1"/>
  <c r="AX242" i="1"/>
  <c r="AW242" i="1"/>
  <c r="AV242" i="1"/>
  <c r="AU242" i="1"/>
  <c r="BF205" i="1"/>
  <c r="AY205" i="1"/>
  <c r="AX205" i="1"/>
  <c r="AW205" i="1"/>
  <c r="AV205" i="1"/>
  <c r="AU205" i="1"/>
  <c r="BF212" i="1"/>
  <c r="AY212" i="1"/>
  <c r="AX212" i="1"/>
  <c r="AW212" i="1"/>
  <c r="AV212" i="1"/>
  <c r="AU212" i="1"/>
  <c r="BF590" i="1"/>
  <c r="AY590" i="1"/>
  <c r="AX590" i="1"/>
  <c r="AW590" i="1"/>
  <c r="AV590" i="1"/>
  <c r="AU590" i="1"/>
  <c r="BF201" i="1"/>
  <c r="AY201" i="1"/>
  <c r="AX201" i="1"/>
  <c r="AW201" i="1"/>
  <c r="AV201" i="1"/>
  <c r="AU201" i="1"/>
  <c r="BF643" i="1"/>
  <c r="AY643" i="1"/>
  <c r="AX643" i="1"/>
  <c r="AW643" i="1"/>
  <c r="AV643" i="1"/>
  <c r="AU643" i="1"/>
  <c r="BF380" i="1"/>
  <c r="AY380" i="1"/>
  <c r="AX380" i="1"/>
  <c r="AW380" i="1"/>
  <c r="AV380" i="1"/>
  <c r="AU380" i="1"/>
  <c r="BF686" i="1"/>
  <c r="AY686" i="1"/>
  <c r="AX686" i="1"/>
  <c r="AW686" i="1"/>
  <c r="AV686" i="1"/>
  <c r="AU686" i="1"/>
  <c r="BF602" i="1"/>
  <c r="AY602" i="1"/>
  <c r="AX602" i="1"/>
  <c r="AW602" i="1"/>
  <c r="AV602" i="1"/>
  <c r="AU602" i="1"/>
  <c r="BF170" i="1"/>
  <c r="AY170" i="1"/>
  <c r="AX170" i="1"/>
  <c r="AW170" i="1"/>
  <c r="AV170" i="1"/>
  <c r="AU170" i="1"/>
  <c r="BF807" i="1"/>
  <c r="AY807" i="1"/>
  <c r="AX807" i="1"/>
  <c r="AW807" i="1"/>
  <c r="AV807" i="1"/>
  <c r="AU807" i="1"/>
  <c r="BF136" i="1"/>
  <c r="AY136" i="1"/>
  <c r="AX136" i="1"/>
  <c r="AW136" i="1"/>
  <c r="AV136" i="1"/>
  <c r="AU136" i="1"/>
  <c r="BF72" i="1"/>
  <c r="AY72" i="1"/>
  <c r="AX72" i="1"/>
  <c r="AW72" i="1"/>
  <c r="AV72" i="1"/>
  <c r="AU72" i="1"/>
  <c r="BF628" i="1"/>
  <c r="AY628" i="1"/>
  <c r="AX628" i="1"/>
  <c r="AW628" i="1"/>
  <c r="AV628" i="1"/>
  <c r="AU628" i="1"/>
  <c r="BF61" i="1"/>
  <c r="AY61" i="1"/>
  <c r="AX61" i="1"/>
  <c r="AW61" i="1"/>
  <c r="AV61" i="1"/>
  <c r="AU61" i="1"/>
  <c r="BF703" i="1"/>
  <c r="AY703" i="1"/>
  <c r="AX703" i="1"/>
  <c r="AW703" i="1"/>
  <c r="AV703" i="1"/>
  <c r="AU703" i="1"/>
  <c r="BF435" i="1"/>
  <c r="AY435" i="1"/>
  <c r="AX435" i="1"/>
  <c r="AW435" i="1"/>
  <c r="AV435" i="1"/>
  <c r="AU435" i="1"/>
  <c r="BF270" i="1"/>
  <c r="AY270" i="1"/>
  <c r="AX270" i="1"/>
  <c r="AW270" i="1"/>
  <c r="AV270" i="1"/>
  <c r="AU270" i="1"/>
  <c r="BF395" i="1"/>
  <c r="AY395" i="1"/>
  <c r="AX395" i="1"/>
  <c r="AW395" i="1"/>
  <c r="AV395" i="1"/>
  <c r="AU395" i="1"/>
  <c r="BF632" i="1"/>
  <c r="AY632" i="1"/>
  <c r="AX632" i="1"/>
  <c r="AW632" i="1"/>
  <c r="AV632" i="1"/>
  <c r="AU632" i="1"/>
  <c r="BF595" i="1"/>
  <c r="AY595" i="1"/>
  <c r="AX595" i="1"/>
  <c r="AW595" i="1"/>
  <c r="AV595" i="1"/>
  <c r="AU595" i="1"/>
  <c r="BF450" i="1"/>
  <c r="AY450" i="1"/>
  <c r="AX450" i="1"/>
  <c r="AW450" i="1"/>
  <c r="AV450" i="1"/>
  <c r="AU450" i="1"/>
  <c r="BF705" i="1"/>
  <c r="AY705" i="1"/>
  <c r="AX705" i="1"/>
  <c r="AW705" i="1"/>
  <c r="AV705" i="1"/>
  <c r="AU705" i="1"/>
  <c r="BF427" i="1"/>
  <c r="AY427" i="1"/>
  <c r="AX427" i="1"/>
  <c r="AW427" i="1"/>
  <c r="AV427" i="1"/>
  <c r="AU427" i="1"/>
  <c r="BF585" i="1"/>
  <c r="AY585" i="1"/>
  <c r="AX585" i="1"/>
  <c r="AW585" i="1"/>
  <c r="AV585" i="1"/>
  <c r="AU585" i="1"/>
  <c r="BF409" i="1"/>
  <c r="AY409" i="1"/>
  <c r="AX409" i="1"/>
  <c r="AW409" i="1"/>
  <c r="AV409" i="1"/>
  <c r="AU409" i="1"/>
  <c r="BF353" i="1"/>
  <c r="AY353" i="1"/>
  <c r="AX353" i="1"/>
  <c r="AW353" i="1"/>
  <c r="AV353" i="1"/>
  <c r="AU353" i="1"/>
  <c r="BF124" i="1"/>
  <c r="AY124" i="1"/>
  <c r="AX124" i="1"/>
  <c r="AW124" i="1"/>
  <c r="AV124" i="1"/>
  <c r="AU124" i="1"/>
  <c r="BF168" i="1"/>
  <c r="AY168" i="1"/>
  <c r="AX168" i="1"/>
  <c r="AW168" i="1"/>
  <c r="AV168" i="1"/>
  <c r="AU168" i="1"/>
  <c r="BF317" i="1"/>
  <c r="AY317" i="1"/>
  <c r="AX317" i="1"/>
  <c r="AW317" i="1"/>
  <c r="AV317" i="1"/>
  <c r="AU317" i="1"/>
  <c r="BF79" i="1"/>
  <c r="AY79" i="1"/>
  <c r="AX79" i="1"/>
  <c r="AW79" i="1"/>
  <c r="AV79" i="1"/>
  <c r="AU79" i="1"/>
  <c r="BF669" i="1"/>
  <c r="AY669" i="1"/>
  <c r="AX669" i="1"/>
  <c r="AW669" i="1"/>
  <c r="AV669" i="1"/>
  <c r="AU669" i="1"/>
  <c r="BF733" i="1"/>
  <c r="AY733" i="1"/>
  <c r="AX733" i="1"/>
  <c r="AW733" i="1"/>
  <c r="AV733" i="1"/>
  <c r="AU733" i="1"/>
  <c r="BF183" i="1"/>
  <c r="AY183" i="1"/>
  <c r="AX183" i="1"/>
  <c r="AW183" i="1"/>
  <c r="AV183" i="1"/>
  <c r="AU183" i="1"/>
  <c r="BF401" i="1"/>
  <c r="AY401" i="1"/>
  <c r="AX401" i="1"/>
  <c r="AW401" i="1"/>
  <c r="AV401" i="1"/>
  <c r="AU401" i="1"/>
  <c r="BF749" i="1"/>
  <c r="AY749" i="1"/>
  <c r="AX749" i="1"/>
  <c r="AW749" i="1"/>
  <c r="AV749" i="1"/>
  <c r="AU749" i="1"/>
  <c r="BF514" i="1"/>
  <c r="AY514" i="1"/>
  <c r="AX514" i="1"/>
  <c r="AW514" i="1"/>
  <c r="AV514" i="1"/>
  <c r="AU514" i="1"/>
  <c r="BF764" i="1"/>
  <c r="AY764" i="1"/>
  <c r="AX764" i="1"/>
  <c r="AW764" i="1"/>
  <c r="AV764" i="1"/>
  <c r="AU764" i="1"/>
  <c r="BF211" i="1"/>
  <c r="AY211" i="1"/>
  <c r="AX211" i="1"/>
  <c r="AW211" i="1"/>
  <c r="AV211" i="1"/>
  <c r="AU211" i="1"/>
  <c r="BF347" i="1"/>
  <c r="AY347" i="1"/>
  <c r="AX347" i="1"/>
  <c r="AW347" i="1"/>
  <c r="AV347" i="1"/>
  <c r="AU347" i="1"/>
  <c r="BF566" i="1"/>
  <c r="AY566" i="1"/>
  <c r="AX566" i="1"/>
  <c r="AW566" i="1"/>
  <c r="AV566" i="1"/>
  <c r="AU566" i="1"/>
  <c r="BF194" i="1"/>
  <c r="AY194" i="1"/>
  <c r="AX194" i="1"/>
  <c r="AW194" i="1"/>
  <c r="AV194" i="1"/>
  <c r="AU194" i="1"/>
  <c r="BF407" i="1"/>
  <c r="AY407" i="1"/>
  <c r="AX407" i="1"/>
  <c r="AW407" i="1"/>
  <c r="AV407" i="1"/>
  <c r="AU407" i="1"/>
  <c r="BF337" i="1"/>
  <c r="AY337" i="1"/>
  <c r="AX337" i="1"/>
  <c r="AW337" i="1"/>
  <c r="AV337" i="1"/>
  <c r="AU337" i="1"/>
  <c r="BF55" i="1"/>
  <c r="AY55" i="1"/>
  <c r="AX55" i="1"/>
  <c r="AW55" i="1"/>
  <c r="AV55" i="1"/>
  <c r="AU55" i="1"/>
  <c r="BF387" i="1"/>
  <c r="AY387" i="1"/>
  <c r="AX387" i="1"/>
  <c r="AW387" i="1"/>
  <c r="AV387" i="1"/>
  <c r="AU387" i="1"/>
  <c r="BF445" i="1"/>
  <c r="AY445" i="1"/>
  <c r="AX445" i="1"/>
  <c r="AW445" i="1"/>
  <c r="AV445" i="1"/>
  <c r="AU445" i="1"/>
  <c r="BF793" i="1"/>
  <c r="AY793" i="1"/>
  <c r="AX793" i="1"/>
  <c r="AW793" i="1"/>
  <c r="AV793" i="1"/>
  <c r="AU793" i="1"/>
  <c r="BF249" i="1"/>
  <c r="AY249" i="1"/>
  <c r="AX249" i="1"/>
  <c r="AW249" i="1"/>
  <c r="AV249" i="1"/>
  <c r="AU249" i="1"/>
  <c r="BF370" i="1"/>
  <c r="AY370" i="1"/>
  <c r="AX370" i="1"/>
  <c r="AW370" i="1"/>
  <c r="AV370" i="1"/>
  <c r="AU370" i="1"/>
  <c r="BF761" i="1"/>
  <c r="AY761" i="1"/>
  <c r="AX761" i="1"/>
  <c r="AW761" i="1"/>
  <c r="AV761" i="1"/>
  <c r="AU761" i="1"/>
  <c r="BF83" i="1"/>
  <c r="AY83" i="1"/>
  <c r="AX83" i="1"/>
  <c r="AW83" i="1"/>
  <c r="AV83" i="1"/>
  <c r="AU83" i="1"/>
  <c r="BF101" i="1"/>
  <c r="AY101" i="1"/>
  <c r="AX101" i="1"/>
  <c r="AW101" i="1"/>
  <c r="AV101" i="1"/>
  <c r="AU101" i="1"/>
  <c r="BF523" i="1"/>
  <c r="AY523" i="1"/>
  <c r="AX523" i="1"/>
  <c r="AW523" i="1"/>
  <c r="AV523" i="1"/>
  <c r="AU523" i="1"/>
  <c r="BF480" i="1"/>
  <c r="AY480" i="1"/>
  <c r="AX480" i="1"/>
  <c r="AW480" i="1"/>
  <c r="AV480" i="1"/>
  <c r="AU480" i="1"/>
  <c r="BF440" i="1"/>
  <c r="AY440" i="1"/>
  <c r="AX440" i="1"/>
  <c r="AW440" i="1"/>
  <c r="AV440" i="1"/>
  <c r="AU440" i="1"/>
  <c r="BF94" i="1"/>
  <c r="AY94" i="1"/>
  <c r="AX94" i="1"/>
  <c r="AW94" i="1"/>
  <c r="AV94" i="1"/>
  <c r="AU94" i="1"/>
  <c r="BF802" i="1"/>
  <c r="AY802" i="1"/>
  <c r="AX802" i="1"/>
  <c r="AW802" i="1"/>
  <c r="AV802" i="1"/>
  <c r="AU802" i="1"/>
  <c r="BF125" i="1"/>
  <c r="AY125" i="1"/>
  <c r="AX125" i="1"/>
  <c r="AW125" i="1"/>
  <c r="AV125" i="1"/>
  <c r="AU125" i="1"/>
  <c r="BF280" i="1"/>
  <c r="AY280" i="1"/>
  <c r="AX280" i="1"/>
  <c r="AW280" i="1"/>
  <c r="AV280" i="1"/>
  <c r="AU280" i="1"/>
  <c r="BF307" i="1"/>
  <c r="AY307" i="1"/>
  <c r="AX307" i="1"/>
  <c r="AW307" i="1"/>
  <c r="AV307" i="1"/>
  <c r="AU307" i="1"/>
  <c r="BF412" i="1"/>
  <c r="AY412" i="1"/>
  <c r="AX412" i="1"/>
  <c r="AW412" i="1"/>
  <c r="AV412" i="1"/>
  <c r="AU412" i="1"/>
  <c r="BF246" i="1"/>
  <c r="AY246" i="1"/>
  <c r="AX246" i="1"/>
  <c r="AW246" i="1"/>
  <c r="AV246" i="1"/>
  <c r="AU246" i="1"/>
  <c r="BF208" i="1"/>
  <c r="AY208" i="1"/>
  <c r="AX208" i="1"/>
  <c r="AW208" i="1"/>
  <c r="AV208" i="1"/>
  <c r="AU208" i="1"/>
  <c r="BF780" i="1"/>
  <c r="AY780" i="1"/>
  <c r="AX780" i="1"/>
  <c r="AW780" i="1"/>
  <c r="AV780" i="1"/>
  <c r="AU780" i="1"/>
  <c r="BF177" i="1"/>
  <c r="AY177" i="1"/>
  <c r="AX177" i="1"/>
  <c r="AW177" i="1"/>
  <c r="AV177" i="1"/>
  <c r="AU177" i="1"/>
  <c r="BF405" i="1"/>
  <c r="AY405" i="1"/>
  <c r="AX405" i="1"/>
  <c r="AW405" i="1"/>
  <c r="AV405" i="1"/>
  <c r="AU405" i="1"/>
  <c r="BF100" i="1"/>
  <c r="AY100" i="1"/>
  <c r="AX100" i="1"/>
  <c r="AW100" i="1"/>
  <c r="AV100" i="1"/>
  <c r="AU100" i="1"/>
  <c r="BF618" i="1"/>
  <c r="AY618" i="1"/>
  <c r="AX618" i="1"/>
  <c r="AW618" i="1"/>
  <c r="AV618" i="1"/>
  <c r="AU618" i="1"/>
  <c r="BF448" i="1"/>
  <c r="AY448" i="1"/>
  <c r="AX448" i="1"/>
  <c r="AW448" i="1"/>
  <c r="AV448" i="1"/>
  <c r="AU448" i="1"/>
  <c r="BF335" i="1"/>
  <c r="AY335" i="1"/>
  <c r="AX335" i="1"/>
  <c r="AW335" i="1"/>
  <c r="AV335" i="1"/>
  <c r="AU335" i="1"/>
  <c r="BF121" i="1"/>
  <c r="AY121" i="1"/>
  <c r="AX121" i="1"/>
  <c r="AW121" i="1"/>
  <c r="AV121" i="1"/>
  <c r="AU121" i="1"/>
  <c r="BF635" i="1"/>
  <c r="AY635" i="1"/>
  <c r="AX635" i="1"/>
  <c r="AW635" i="1"/>
  <c r="AV635" i="1"/>
  <c r="AU635" i="1"/>
  <c r="BF167" i="1"/>
  <c r="AY167" i="1"/>
  <c r="AX167" i="1"/>
  <c r="AW167" i="1"/>
  <c r="AV167" i="1"/>
  <c r="AU167" i="1"/>
  <c r="BF811" i="1"/>
  <c r="AY811" i="1"/>
  <c r="AX811" i="1"/>
  <c r="AW811" i="1"/>
  <c r="AV811" i="1"/>
  <c r="AU811" i="1"/>
  <c r="BF373" i="1"/>
  <c r="AY373" i="1"/>
  <c r="AX373" i="1"/>
  <c r="AW373" i="1"/>
  <c r="AV373" i="1"/>
  <c r="AU373" i="1"/>
  <c r="BF818" i="1"/>
  <c r="AY818" i="1"/>
  <c r="AX818" i="1"/>
  <c r="AW818" i="1"/>
  <c r="AV818" i="1"/>
  <c r="AU818" i="1"/>
  <c r="BF531" i="1"/>
  <c r="AY531" i="1"/>
  <c r="AX531" i="1"/>
  <c r="AW531" i="1"/>
  <c r="AV531" i="1"/>
  <c r="AU531" i="1"/>
  <c r="BF530" i="1"/>
  <c r="AY530" i="1"/>
  <c r="AX530" i="1"/>
  <c r="AW530" i="1"/>
  <c r="AV530" i="1"/>
  <c r="AU530" i="1"/>
  <c r="BF229" i="1"/>
  <c r="AY229" i="1"/>
  <c r="AX229" i="1"/>
  <c r="AW229" i="1"/>
  <c r="AV229" i="1"/>
  <c r="AU229" i="1"/>
  <c r="BF577" i="1"/>
  <c r="AY577" i="1"/>
  <c r="AX577" i="1"/>
  <c r="AW577" i="1"/>
  <c r="AV577" i="1"/>
  <c r="AU577" i="1"/>
  <c r="BF140" i="1"/>
  <c r="AY140" i="1"/>
  <c r="AX140" i="1"/>
  <c r="AW140" i="1"/>
  <c r="AV140" i="1"/>
  <c r="AU140" i="1"/>
  <c r="BF534" i="1"/>
  <c r="AY534" i="1"/>
  <c r="AX534" i="1"/>
  <c r="AW534" i="1"/>
  <c r="AV534" i="1"/>
  <c r="AU534" i="1"/>
  <c r="BF231" i="1"/>
  <c r="AY231" i="1"/>
  <c r="AX231" i="1"/>
  <c r="AW231" i="1"/>
  <c r="AV231" i="1"/>
  <c r="AU231" i="1"/>
  <c r="BF704" i="1"/>
  <c r="AY704" i="1"/>
  <c r="AX704" i="1"/>
  <c r="AW704" i="1"/>
  <c r="AV704" i="1"/>
  <c r="AU704" i="1"/>
  <c r="BF384" i="1"/>
  <c r="AY384" i="1"/>
  <c r="AX384" i="1"/>
  <c r="AW384" i="1"/>
  <c r="AV384" i="1"/>
  <c r="AU384" i="1"/>
  <c r="BF462" i="1"/>
  <c r="AY462" i="1"/>
  <c r="AX462" i="1"/>
  <c r="AW462" i="1"/>
  <c r="AV462" i="1"/>
  <c r="AU462" i="1"/>
  <c r="BF261" i="1"/>
  <c r="AY261" i="1"/>
  <c r="AX261" i="1"/>
  <c r="AW261" i="1"/>
  <c r="AV261" i="1"/>
  <c r="AU261" i="1"/>
  <c r="BF692" i="1"/>
  <c r="AY692" i="1"/>
  <c r="AX692" i="1"/>
  <c r="AW692" i="1"/>
  <c r="AV692" i="1"/>
  <c r="AU692" i="1"/>
  <c r="BF702" i="1"/>
  <c r="AY702" i="1"/>
  <c r="AX702" i="1"/>
  <c r="AW702" i="1"/>
  <c r="AV702" i="1"/>
  <c r="AU702" i="1"/>
  <c r="BF141" i="1"/>
  <c r="AY141" i="1"/>
  <c r="AX141" i="1"/>
  <c r="AW141" i="1"/>
  <c r="AV141" i="1"/>
  <c r="AU141" i="1"/>
  <c r="BF418" i="1"/>
  <c r="AY418" i="1"/>
  <c r="AX418" i="1"/>
  <c r="AW418" i="1"/>
  <c r="AV418" i="1"/>
  <c r="AU418" i="1"/>
  <c r="BF613" i="1"/>
  <c r="AY613" i="1"/>
  <c r="AX613" i="1"/>
  <c r="AW613" i="1"/>
  <c r="AV613" i="1"/>
  <c r="AU613" i="1"/>
  <c r="BF294" i="1"/>
  <c r="AY294" i="1"/>
  <c r="AX294" i="1"/>
  <c r="AW294" i="1"/>
  <c r="AV294" i="1"/>
  <c r="AU294" i="1"/>
  <c r="BF460" i="1"/>
  <c r="AY460" i="1"/>
  <c r="AX460" i="1"/>
  <c r="AW460" i="1"/>
  <c r="AV460" i="1"/>
  <c r="AU460" i="1"/>
  <c r="BF456" i="1"/>
  <c r="AY456" i="1"/>
  <c r="AX456" i="1"/>
  <c r="AW456" i="1"/>
  <c r="AV456" i="1"/>
  <c r="AU456" i="1"/>
  <c r="BF610" i="1"/>
  <c r="AY610" i="1"/>
  <c r="AX610" i="1"/>
  <c r="AW610" i="1"/>
  <c r="AV610" i="1"/>
  <c r="AU610" i="1"/>
  <c r="BF341" i="1"/>
  <c r="AY341" i="1"/>
  <c r="AX341" i="1"/>
  <c r="AW341" i="1"/>
  <c r="AV341" i="1"/>
  <c r="AU341" i="1"/>
  <c r="BF390" i="1"/>
  <c r="AY390" i="1"/>
  <c r="AX390" i="1"/>
  <c r="AW390" i="1"/>
  <c r="AV390" i="1"/>
  <c r="AU390" i="1"/>
  <c r="BF682" i="1"/>
  <c r="AY682" i="1"/>
  <c r="AX682" i="1"/>
  <c r="AW682" i="1"/>
  <c r="AV682" i="1"/>
  <c r="AU682" i="1"/>
  <c r="BF248" i="1"/>
  <c r="AY248" i="1"/>
  <c r="AX248" i="1"/>
  <c r="AW248" i="1"/>
  <c r="AV248" i="1"/>
  <c r="AU248" i="1"/>
  <c r="BF561" i="1"/>
  <c r="AY561" i="1"/>
  <c r="AX561" i="1"/>
  <c r="AW561" i="1"/>
  <c r="AV561" i="1"/>
  <c r="AU561" i="1"/>
  <c r="BF235" i="1"/>
  <c r="AY235" i="1"/>
  <c r="AX235" i="1"/>
  <c r="AW235" i="1"/>
  <c r="AV235" i="1"/>
  <c r="AU235" i="1"/>
  <c r="BF497" i="1"/>
  <c r="AY497" i="1"/>
  <c r="AX497" i="1"/>
  <c r="AW497" i="1"/>
  <c r="AV497" i="1"/>
  <c r="AU497" i="1"/>
  <c r="BF787" i="1"/>
  <c r="AY787" i="1"/>
  <c r="AX787" i="1"/>
  <c r="AW787" i="1"/>
  <c r="AV787" i="1"/>
  <c r="AU787" i="1"/>
  <c r="BF475" i="1"/>
  <c r="AY475" i="1"/>
  <c r="AX475" i="1"/>
  <c r="AW475" i="1"/>
  <c r="AV475" i="1"/>
  <c r="AU475" i="1"/>
  <c r="BF565" i="1"/>
  <c r="AY565" i="1"/>
  <c r="AX565" i="1"/>
  <c r="AW565" i="1"/>
  <c r="AV565" i="1"/>
  <c r="AU565" i="1"/>
  <c r="BF98" i="1"/>
  <c r="AY98" i="1"/>
  <c r="AX98" i="1"/>
  <c r="AW98" i="1"/>
  <c r="AV98" i="1"/>
  <c r="AU98" i="1"/>
  <c r="BF481" i="1"/>
  <c r="AY481" i="1"/>
  <c r="AX481" i="1"/>
  <c r="AW481" i="1"/>
  <c r="AV481" i="1"/>
  <c r="AU481" i="1"/>
  <c r="BF217" i="1"/>
  <c r="AY217" i="1"/>
  <c r="AX217" i="1"/>
  <c r="AW217" i="1"/>
  <c r="AV217" i="1"/>
  <c r="AU217" i="1"/>
  <c r="BF813" i="1"/>
  <c r="AY813" i="1"/>
  <c r="AX813" i="1"/>
  <c r="AW813" i="1"/>
  <c r="AV813" i="1"/>
  <c r="AU813" i="1"/>
  <c r="BF528" i="1"/>
  <c r="AY528" i="1"/>
  <c r="AX528" i="1"/>
  <c r="AW528" i="1"/>
  <c r="AV528" i="1"/>
  <c r="AU528" i="1"/>
  <c r="BF293" i="1"/>
  <c r="AY293" i="1"/>
  <c r="AX293" i="1"/>
  <c r="AW293" i="1"/>
  <c r="AV293" i="1"/>
  <c r="AU293" i="1"/>
  <c r="BF662" i="1"/>
  <c r="AY662" i="1"/>
  <c r="AX662" i="1"/>
  <c r="AW662" i="1"/>
  <c r="AV662" i="1"/>
  <c r="AU662" i="1"/>
  <c r="BF672" i="1"/>
  <c r="AY672" i="1"/>
  <c r="AX672" i="1"/>
  <c r="AW672" i="1"/>
  <c r="AV672" i="1"/>
  <c r="AU672" i="1"/>
  <c r="BF757" i="1"/>
  <c r="AY757" i="1"/>
  <c r="AX757" i="1"/>
  <c r="AW757" i="1"/>
  <c r="AV757" i="1"/>
  <c r="AU757" i="1"/>
  <c r="BF709" i="1"/>
  <c r="AY709" i="1"/>
  <c r="AX709" i="1"/>
  <c r="AW709" i="1"/>
  <c r="AV709" i="1"/>
  <c r="AU709" i="1"/>
  <c r="BF308" i="1"/>
  <c r="AY308" i="1"/>
  <c r="AX308" i="1"/>
  <c r="AW308" i="1"/>
  <c r="AV308" i="1"/>
  <c r="AU308" i="1"/>
  <c r="BF443" i="1"/>
  <c r="AY443" i="1"/>
  <c r="AX443" i="1"/>
  <c r="AW443" i="1"/>
  <c r="AV443" i="1"/>
  <c r="AU443" i="1"/>
  <c r="BF548" i="1"/>
  <c r="AY548" i="1"/>
  <c r="AX548" i="1"/>
  <c r="AW548" i="1"/>
  <c r="AV548" i="1"/>
  <c r="AU548" i="1"/>
  <c r="BF439" i="1"/>
  <c r="AY439" i="1"/>
  <c r="AX439" i="1"/>
  <c r="AW439" i="1"/>
  <c r="AV439" i="1"/>
  <c r="AU439" i="1"/>
  <c r="BF661" i="1"/>
  <c r="AY661" i="1"/>
  <c r="AX661" i="1"/>
  <c r="AW661" i="1"/>
  <c r="AV661" i="1"/>
  <c r="AU661" i="1"/>
  <c r="BF49" i="1"/>
  <c r="AY49" i="1"/>
  <c r="AX49" i="1"/>
  <c r="AW49" i="1"/>
  <c r="AV49" i="1"/>
  <c r="AU49" i="1"/>
  <c r="BF465" i="1"/>
  <c r="AY465" i="1"/>
  <c r="AX465" i="1"/>
  <c r="AW465" i="1"/>
  <c r="AV465" i="1"/>
  <c r="AU465" i="1"/>
  <c r="BF364" i="1"/>
  <c r="AY364" i="1"/>
  <c r="AX364" i="1"/>
  <c r="AW364" i="1"/>
  <c r="AV364" i="1"/>
  <c r="AU364" i="1"/>
  <c r="BF529" i="1"/>
  <c r="AY529" i="1"/>
  <c r="AX529" i="1"/>
  <c r="AW529" i="1"/>
  <c r="AV529" i="1"/>
  <c r="AU529" i="1"/>
  <c r="BF801" i="1"/>
  <c r="AY801" i="1"/>
  <c r="AX801" i="1"/>
  <c r="AW801" i="1"/>
  <c r="AV801" i="1"/>
  <c r="AU801" i="1"/>
  <c r="BF786" i="1"/>
  <c r="AY786" i="1"/>
  <c r="AX786" i="1"/>
  <c r="AW786" i="1"/>
  <c r="AV786" i="1"/>
  <c r="AU786" i="1"/>
  <c r="BF226" i="1"/>
  <c r="AY226" i="1"/>
  <c r="AX226" i="1"/>
  <c r="AW226" i="1"/>
  <c r="AV226" i="1"/>
  <c r="AU226" i="1"/>
  <c r="BF698" i="1"/>
  <c r="AY698" i="1"/>
  <c r="AX698" i="1"/>
  <c r="AW698" i="1"/>
  <c r="AV698" i="1"/>
  <c r="AU698" i="1"/>
  <c r="BF256" i="1"/>
  <c r="AY256" i="1"/>
  <c r="AX256" i="1"/>
  <c r="AW256" i="1"/>
  <c r="AV256" i="1"/>
  <c r="AU256" i="1"/>
  <c r="BF809" i="1"/>
  <c r="AY809" i="1"/>
  <c r="AX809" i="1"/>
  <c r="AW809" i="1"/>
  <c r="AV809" i="1"/>
  <c r="AU809" i="1"/>
  <c r="BF651" i="1"/>
  <c r="AY651" i="1"/>
  <c r="AX651" i="1"/>
  <c r="AW651" i="1"/>
  <c r="AV651" i="1"/>
  <c r="AU651" i="1"/>
  <c r="BF484" i="1"/>
  <c r="AY484" i="1"/>
  <c r="AX484" i="1"/>
  <c r="AW484" i="1"/>
  <c r="AV484" i="1"/>
  <c r="AU484" i="1"/>
  <c r="BF78" i="1"/>
  <c r="AY78" i="1"/>
  <c r="AX78" i="1"/>
  <c r="AW78" i="1"/>
  <c r="AV78" i="1"/>
  <c r="AU78" i="1"/>
  <c r="BF416" i="1"/>
  <c r="AY416" i="1"/>
  <c r="AX416" i="1"/>
  <c r="AW416" i="1"/>
  <c r="AV416" i="1"/>
  <c r="AU416" i="1"/>
  <c r="BF227" i="1"/>
  <c r="AY227" i="1"/>
  <c r="AX227" i="1"/>
  <c r="AW227" i="1"/>
  <c r="AV227" i="1"/>
  <c r="AU227" i="1"/>
  <c r="BF678" i="1"/>
  <c r="AY678" i="1"/>
  <c r="AX678" i="1"/>
  <c r="AW678" i="1"/>
  <c r="AV678" i="1"/>
  <c r="AU678" i="1"/>
  <c r="BF129" i="1"/>
  <c r="AY129" i="1"/>
  <c r="AX129" i="1"/>
  <c r="AW129" i="1"/>
  <c r="AV129" i="1"/>
  <c r="AU129" i="1"/>
  <c r="BF568" i="1"/>
  <c r="AY568" i="1"/>
  <c r="AX568" i="1"/>
  <c r="AW568" i="1"/>
  <c r="AV568" i="1"/>
  <c r="AU568" i="1"/>
  <c r="BF334" i="1"/>
  <c r="AY334" i="1"/>
  <c r="AX334" i="1"/>
  <c r="AW334" i="1"/>
  <c r="AV334" i="1"/>
  <c r="AU334" i="1"/>
  <c r="BF657" i="1"/>
  <c r="AY657" i="1"/>
  <c r="AX657" i="1"/>
  <c r="AW657" i="1"/>
  <c r="AV657" i="1"/>
  <c r="AU657" i="1"/>
  <c r="BF75" i="1"/>
  <c r="AY75" i="1"/>
  <c r="AX75" i="1"/>
  <c r="AW75" i="1"/>
  <c r="AV75" i="1"/>
  <c r="AU75" i="1"/>
  <c r="BF303" i="1"/>
  <c r="AY303" i="1"/>
  <c r="AX303" i="1"/>
  <c r="AW303" i="1"/>
  <c r="AV303" i="1"/>
  <c r="AU303" i="1"/>
  <c r="BF298" i="1"/>
  <c r="AY298" i="1"/>
  <c r="AX298" i="1"/>
  <c r="AW298" i="1"/>
  <c r="AV298" i="1"/>
  <c r="AU298" i="1"/>
  <c r="BF363" i="1"/>
  <c r="AY363" i="1"/>
  <c r="AX363" i="1"/>
  <c r="AW363" i="1"/>
  <c r="AV363" i="1"/>
  <c r="AU363" i="1"/>
  <c r="BF80" i="1"/>
  <c r="AY80" i="1"/>
  <c r="AX80" i="1"/>
  <c r="AW80" i="1"/>
  <c r="AV80" i="1"/>
  <c r="AU80" i="1"/>
  <c r="BF186" i="1"/>
  <c r="AY186" i="1"/>
  <c r="AX186" i="1"/>
  <c r="AW186" i="1"/>
  <c r="AV186" i="1"/>
  <c r="AU186" i="1"/>
  <c r="BF68" i="1"/>
  <c r="AY68" i="1"/>
  <c r="AX68" i="1"/>
  <c r="AW68" i="1"/>
  <c r="AV68" i="1"/>
  <c r="AU68" i="1"/>
  <c r="BF815" i="1"/>
  <c r="AY815" i="1"/>
  <c r="AX815" i="1"/>
  <c r="AW815" i="1"/>
  <c r="AV815" i="1"/>
  <c r="AU815" i="1"/>
  <c r="BF238" i="1"/>
  <c r="AY238" i="1"/>
  <c r="AX238" i="1"/>
  <c r="AW238" i="1"/>
  <c r="AV238" i="1"/>
  <c r="AU238" i="1"/>
  <c r="BF343" i="1"/>
  <c r="AY343" i="1"/>
  <c r="AX343" i="1"/>
  <c r="AW343" i="1"/>
  <c r="AV343" i="1"/>
  <c r="AU343" i="1"/>
  <c r="BF495" i="1"/>
  <c r="AY495" i="1"/>
  <c r="AX495" i="1"/>
  <c r="AW495" i="1"/>
  <c r="AV495" i="1"/>
  <c r="AU495" i="1"/>
  <c r="BL210" i="1"/>
  <c r="BF210" i="1"/>
  <c r="AY210" i="1"/>
  <c r="AX210" i="1"/>
  <c r="AW210" i="1"/>
  <c r="AV210" i="1"/>
  <c r="AU210" i="1"/>
  <c r="BF115" i="1"/>
  <c r="AY115" i="1"/>
  <c r="AX115" i="1"/>
  <c r="AW115" i="1"/>
  <c r="AV115" i="1"/>
  <c r="AU115" i="1"/>
  <c r="BF606" i="1"/>
  <c r="AY606" i="1"/>
  <c r="AX606" i="1"/>
  <c r="AW606" i="1"/>
  <c r="AV606" i="1"/>
  <c r="AU606" i="1"/>
  <c r="BF604" i="1"/>
  <c r="AY604" i="1"/>
  <c r="AX604" i="1"/>
  <c r="AW604" i="1"/>
  <c r="AV604" i="1"/>
  <c r="AU604" i="1"/>
  <c r="BF282" i="1"/>
  <c r="AY282" i="1"/>
  <c r="AX282" i="1"/>
  <c r="AW282" i="1"/>
  <c r="AV282" i="1"/>
  <c r="AU282" i="1"/>
  <c r="BF135" i="1"/>
  <c r="AY135" i="1"/>
  <c r="AX135" i="1"/>
  <c r="AW135" i="1"/>
  <c r="AV135" i="1"/>
  <c r="AU135" i="1"/>
  <c r="BF532" i="1"/>
  <c r="AY532" i="1"/>
  <c r="AX532" i="1"/>
  <c r="AW532" i="1"/>
  <c r="AV532" i="1"/>
  <c r="AU532" i="1"/>
  <c r="BF191" i="1"/>
  <c r="AY191" i="1"/>
  <c r="AX191" i="1"/>
  <c r="AW191" i="1"/>
  <c r="AV191" i="1"/>
  <c r="AU191" i="1"/>
  <c r="BF598" i="1"/>
  <c r="AY598" i="1"/>
  <c r="AX598" i="1"/>
  <c r="AW598" i="1"/>
  <c r="AV598" i="1"/>
  <c r="AU598" i="1"/>
  <c r="BF722" i="1"/>
  <c r="AY722" i="1"/>
  <c r="AX722" i="1"/>
  <c r="AW722" i="1"/>
  <c r="AV722" i="1"/>
  <c r="AU722" i="1"/>
  <c r="BF649" i="1"/>
  <c r="AY649" i="1"/>
  <c r="AX649" i="1"/>
  <c r="AW649" i="1"/>
  <c r="AV649" i="1"/>
  <c r="AU649" i="1"/>
  <c r="BF132" i="1"/>
  <c r="AY132" i="1"/>
  <c r="AX132" i="1"/>
  <c r="AW132" i="1"/>
  <c r="AV132" i="1"/>
  <c r="AU132" i="1"/>
  <c r="BF213" i="1"/>
  <c r="AY213" i="1"/>
  <c r="AX213" i="1"/>
  <c r="AW213" i="1"/>
  <c r="AV213" i="1"/>
  <c r="AU213" i="1"/>
  <c r="BF608" i="1"/>
  <c r="AY608" i="1"/>
  <c r="AX608" i="1"/>
  <c r="AW608" i="1"/>
  <c r="AV608" i="1"/>
  <c r="AU608" i="1"/>
  <c r="BF192" i="1"/>
  <c r="AY192" i="1"/>
  <c r="AX192" i="1"/>
  <c r="AW192" i="1"/>
  <c r="AV192" i="1"/>
  <c r="AU192" i="1"/>
  <c r="BF617" i="1"/>
  <c r="AY617" i="1"/>
  <c r="AX617" i="1"/>
  <c r="AW617" i="1"/>
  <c r="AV617" i="1"/>
  <c r="AU617" i="1"/>
  <c r="BF493" i="1"/>
  <c r="AY493" i="1"/>
  <c r="AX493" i="1"/>
  <c r="AW493" i="1"/>
  <c r="AV493" i="1"/>
  <c r="AU493" i="1"/>
  <c r="BF675" i="1"/>
  <c r="AY675" i="1"/>
  <c r="AX675" i="1"/>
  <c r="AW675" i="1"/>
  <c r="AV675" i="1"/>
  <c r="AU675" i="1"/>
  <c r="BF431" i="1"/>
  <c r="AY431" i="1"/>
  <c r="AX431" i="1"/>
  <c r="AW431" i="1"/>
  <c r="AV431" i="1"/>
  <c r="AU431" i="1"/>
  <c r="BF302" i="1"/>
  <c r="AY302" i="1"/>
  <c r="AX302" i="1"/>
  <c r="AW302" i="1"/>
  <c r="AV302" i="1"/>
  <c r="AU302" i="1"/>
  <c r="BF63" i="1"/>
  <c r="AY63" i="1"/>
  <c r="AX63" i="1"/>
  <c r="AW63" i="1"/>
  <c r="AV63" i="1"/>
  <c r="AU63" i="1"/>
  <c r="BF224" i="1"/>
  <c r="AY224" i="1"/>
  <c r="AX224" i="1"/>
  <c r="AW224" i="1"/>
  <c r="AV224" i="1"/>
  <c r="AU224" i="1"/>
  <c r="BF134" i="1"/>
  <c r="AY134" i="1"/>
  <c r="AX134" i="1"/>
  <c r="AW134" i="1"/>
  <c r="AV134" i="1"/>
  <c r="AU134" i="1"/>
  <c r="BF91" i="1"/>
  <c r="AY91" i="1"/>
  <c r="AX91" i="1"/>
  <c r="AW91" i="1"/>
  <c r="AV91" i="1"/>
  <c r="AU91" i="1"/>
  <c r="BF631" i="1"/>
  <c r="AY631" i="1"/>
  <c r="AX631" i="1"/>
  <c r="AW631" i="1"/>
  <c r="AV631" i="1"/>
  <c r="AU631" i="1"/>
  <c r="BF554" i="1"/>
  <c r="AY554" i="1"/>
  <c r="AX554" i="1"/>
  <c r="AW554" i="1"/>
  <c r="AV554" i="1"/>
  <c r="AU554" i="1"/>
  <c r="BF804" i="1"/>
  <c r="AY804" i="1"/>
  <c r="AX804" i="1"/>
  <c r="AW804" i="1"/>
  <c r="AV804" i="1"/>
  <c r="AU804" i="1"/>
  <c r="BF250" i="1"/>
  <c r="AY250" i="1"/>
  <c r="AX250" i="1"/>
  <c r="AW250" i="1"/>
  <c r="AV250" i="1"/>
  <c r="AU250" i="1"/>
  <c r="BF522" i="1"/>
  <c r="AY522" i="1"/>
  <c r="AX522" i="1"/>
  <c r="AW522" i="1"/>
  <c r="AV522" i="1"/>
  <c r="AU522" i="1"/>
  <c r="BF772" i="1"/>
  <c r="AY772" i="1"/>
  <c r="AX772" i="1"/>
  <c r="AW772" i="1"/>
  <c r="AV772" i="1"/>
  <c r="AU772" i="1"/>
  <c r="BF620" i="1"/>
  <c r="AY620" i="1"/>
  <c r="AX620" i="1"/>
  <c r="AW620" i="1"/>
  <c r="AV620" i="1"/>
  <c r="AU620" i="1"/>
  <c r="BF453" i="1"/>
  <c r="AY453" i="1"/>
  <c r="AX453" i="1"/>
  <c r="AW453" i="1"/>
  <c r="AV453" i="1"/>
  <c r="AU453" i="1"/>
  <c r="BF492" i="1"/>
  <c r="AY492" i="1"/>
  <c r="AX492" i="1"/>
  <c r="AW492" i="1"/>
  <c r="AV492" i="1"/>
  <c r="AU492" i="1"/>
  <c r="BF234" i="1"/>
  <c r="AY234" i="1"/>
  <c r="AX234" i="1"/>
  <c r="AW234" i="1"/>
  <c r="AV234" i="1"/>
  <c r="AU234" i="1"/>
  <c r="BF463" i="1"/>
  <c r="AY463" i="1"/>
  <c r="AX463" i="1"/>
  <c r="AW463" i="1"/>
  <c r="AV463" i="1"/>
  <c r="AU463" i="1"/>
  <c r="BF521" i="1"/>
  <c r="AY521" i="1"/>
  <c r="AX521" i="1"/>
  <c r="AW521" i="1"/>
  <c r="AV521" i="1"/>
  <c r="AU521" i="1"/>
  <c r="BF84" i="1"/>
  <c r="AY84" i="1"/>
  <c r="AX84" i="1"/>
  <c r="AW84" i="1"/>
  <c r="AV84" i="1"/>
  <c r="AU84" i="1"/>
  <c r="BL650" i="1"/>
  <c r="BF650" i="1"/>
  <c r="AY650" i="1"/>
  <c r="AX650" i="1"/>
  <c r="AW650" i="1"/>
  <c r="AV650" i="1"/>
  <c r="AU650" i="1"/>
  <c r="BF778" i="1"/>
  <c r="AY778" i="1"/>
  <c r="AX778" i="1"/>
  <c r="AW778" i="1"/>
  <c r="AV778" i="1"/>
  <c r="AU778" i="1"/>
  <c r="BF396" i="1"/>
  <c r="AY396" i="1"/>
  <c r="AX396" i="1"/>
  <c r="AW396" i="1"/>
  <c r="AV396" i="1"/>
  <c r="AU396" i="1"/>
  <c r="BF751" i="1"/>
  <c r="AY751" i="1"/>
  <c r="AX751" i="1"/>
  <c r="AW751" i="1"/>
  <c r="AV751" i="1"/>
  <c r="AU751" i="1"/>
  <c r="BF546" i="1"/>
  <c r="AY546" i="1"/>
  <c r="AX546" i="1"/>
  <c r="AW546" i="1"/>
  <c r="AV546" i="1"/>
  <c r="AU546" i="1"/>
  <c r="BF398" i="1"/>
  <c r="AY398" i="1"/>
  <c r="AX398" i="1"/>
  <c r="AW398" i="1"/>
  <c r="AV398" i="1"/>
  <c r="AU398" i="1"/>
  <c r="BF545" i="1"/>
  <c r="AY545" i="1"/>
  <c r="AX545" i="1"/>
  <c r="AW545" i="1"/>
  <c r="AV545" i="1"/>
  <c r="AU545" i="1"/>
  <c r="BF685" i="1"/>
  <c r="AY685" i="1"/>
  <c r="AX685" i="1"/>
  <c r="AW685" i="1"/>
  <c r="AV685" i="1"/>
  <c r="AU685" i="1"/>
  <c r="BF138" i="1"/>
  <c r="AY138" i="1"/>
  <c r="AX138" i="1"/>
  <c r="AW138" i="1"/>
  <c r="AV138" i="1"/>
  <c r="AU138" i="1"/>
  <c r="BF368" i="1"/>
  <c r="AY368" i="1"/>
  <c r="AX368" i="1"/>
  <c r="AW368" i="1"/>
  <c r="AV368" i="1"/>
  <c r="AU368" i="1"/>
  <c r="BF415" i="1"/>
  <c r="AY415" i="1"/>
  <c r="AX415" i="1"/>
  <c r="AW415" i="1"/>
  <c r="AV415" i="1"/>
  <c r="AU415" i="1"/>
  <c r="BF603" i="1"/>
  <c r="AY603" i="1"/>
  <c r="AX603" i="1"/>
  <c r="AW603" i="1"/>
  <c r="AV603" i="1"/>
  <c r="AU603" i="1"/>
  <c r="BF693" i="1"/>
  <c r="AY693" i="1"/>
  <c r="AX693" i="1"/>
  <c r="AW693" i="1"/>
  <c r="AV693" i="1"/>
  <c r="AU693" i="1"/>
  <c r="BF311" i="1"/>
  <c r="AY311" i="1"/>
  <c r="AX311" i="1"/>
  <c r="AW311" i="1"/>
  <c r="AV311" i="1"/>
  <c r="AU311" i="1"/>
  <c r="BF331" i="1"/>
  <c r="AY331" i="1"/>
  <c r="AX331" i="1"/>
  <c r="AW331" i="1"/>
  <c r="AV331" i="1"/>
  <c r="AU331" i="1"/>
  <c r="BF572" i="1"/>
  <c r="AY572" i="1"/>
  <c r="AX572" i="1"/>
  <c r="AW572" i="1"/>
  <c r="AV572" i="1"/>
  <c r="AU572" i="1"/>
  <c r="BF476" i="1"/>
  <c r="AY476" i="1"/>
  <c r="AX476" i="1"/>
  <c r="AW476" i="1"/>
  <c r="AV476" i="1"/>
  <c r="AU476" i="1"/>
  <c r="BF104" i="1"/>
  <c r="AY104" i="1"/>
  <c r="AX104" i="1"/>
  <c r="AW104" i="1"/>
  <c r="AV104" i="1"/>
  <c r="AU104" i="1"/>
  <c r="BF666" i="1"/>
  <c r="AY666" i="1"/>
  <c r="AX666" i="1"/>
  <c r="AW666" i="1"/>
  <c r="AV666" i="1"/>
  <c r="AU666" i="1"/>
  <c r="BF647" i="1"/>
  <c r="AY647" i="1"/>
  <c r="AX647" i="1"/>
  <c r="AW647" i="1"/>
  <c r="AV647" i="1"/>
  <c r="AU647" i="1"/>
  <c r="BF99" i="1"/>
  <c r="AY99" i="1"/>
  <c r="AX99" i="1"/>
  <c r="AW99" i="1"/>
  <c r="AV99" i="1"/>
  <c r="AU99" i="1"/>
  <c r="BF665" i="1"/>
  <c r="AY665" i="1"/>
  <c r="AX665" i="1"/>
  <c r="AW665" i="1"/>
  <c r="AV665" i="1"/>
  <c r="AU665" i="1"/>
  <c r="BF535" i="1"/>
  <c r="AY535" i="1"/>
  <c r="AX535" i="1"/>
  <c r="AW535" i="1"/>
  <c r="AV535" i="1"/>
  <c r="AU535" i="1"/>
  <c r="BF216" i="1"/>
  <c r="AY216" i="1"/>
  <c r="AX216" i="1"/>
  <c r="AW216" i="1"/>
  <c r="AV216" i="1"/>
  <c r="AU216" i="1"/>
  <c r="BF273" i="1"/>
  <c r="AY273" i="1"/>
  <c r="AX273" i="1"/>
  <c r="AW273" i="1"/>
  <c r="AV273" i="1"/>
  <c r="AU273" i="1"/>
  <c r="BF658" i="1"/>
  <c r="AY658" i="1"/>
  <c r="AX658" i="1"/>
  <c r="AW658" i="1"/>
  <c r="AV658" i="1"/>
  <c r="AU658" i="1"/>
  <c r="BF646" i="1"/>
  <c r="AY646" i="1"/>
  <c r="AX646" i="1"/>
  <c r="AW646" i="1"/>
  <c r="AV646" i="1"/>
  <c r="AU646" i="1"/>
  <c r="BF232" i="1"/>
  <c r="AY232" i="1"/>
  <c r="AX232" i="1"/>
  <c r="AW232" i="1"/>
  <c r="AV232" i="1"/>
  <c r="AU232" i="1"/>
  <c r="BF349" i="1"/>
  <c r="AY349" i="1"/>
  <c r="AX349" i="1"/>
  <c r="AW349" i="1"/>
  <c r="AV349" i="1"/>
  <c r="AU349" i="1"/>
  <c r="BF713" i="1"/>
  <c r="AY713" i="1"/>
  <c r="AX713" i="1"/>
  <c r="AW713" i="1"/>
  <c r="AV713" i="1"/>
  <c r="AU713" i="1"/>
  <c r="BF289" i="1"/>
  <c r="AY289" i="1"/>
  <c r="AX289" i="1"/>
  <c r="AW289" i="1"/>
  <c r="AV289" i="1"/>
  <c r="AU289" i="1"/>
  <c r="BF536" i="1"/>
  <c r="AY536" i="1"/>
  <c r="AX536" i="1"/>
  <c r="AW536" i="1"/>
  <c r="AV536" i="1"/>
  <c r="AU536" i="1"/>
  <c r="BF596" i="1"/>
  <c r="AY596" i="1"/>
  <c r="AX596" i="1"/>
  <c r="AW596" i="1"/>
  <c r="AV596" i="1"/>
  <c r="AU596" i="1"/>
  <c r="BF95" i="1"/>
  <c r="AY95" i="1"/>
  <c r="AX95" i="1"/>
  <c r="AW95" i="1"/>
  <c r="AV95" i="1"/>
  <c r="AU95" i="1"/>
  <c r="BF720" i="1"/>
  <c r="AY720" i="1"/>
  <c r="AX720" i="1"/>
  <c r="AW720" i="1"/>
  <c r="AV720" i="1"/>
  <c r="AU720" i="1"/>
  <c r="BF731" i="1"/>
  <c r="AY731" i="1"/>
  <c r="AX731" i="1"/>
  <c r="AW731" i="1"/>
  <c r="AV731" i="1"/>
  <c r="AU731" i="1"/>
  <c r="BF277" i="1"/>
  <c r="AY277" i="1"/>
  <c r="AX277" i="1"/>
  <c r="AW277" i="1"/>
  <c r="AV277" i="1"/>
  <c r="AU277" i="1"/>
  <c r="BF700" i="1"/>
  <c r="AY700" i="1"/>
  <c r="AX700" i="1"/>
  <c r="AW700" i="1"/>
  <c r="AV700" i="1"/>
  <c r="AU700" i="1"/>
  <c r="BF262" i="1"/>
  <c r="AY262" i="1"/>
  <c r="AX262" i="1"/>
  <c r="AW262" i="1"/>
  <c r="AV262" i="1"/>
  <c r="AU262" i="1"/>
  <c r="BF464" i="1"/>
  <c r="AY464" i="1"/>
  <c r="AX464" i="1"/>
  <c r="AW464" i="1"/>
  <c r="AV464" i="1"/>
  <c r="AU464" i="1"/>
  <c r="BF633" i="1"/>
  <c r="AY633" i="1"/>
  <c r="AX633" i="1"/>
  <c r="AW633" i="1"/>
  <c r="AV633" i="1"/>
  <c r="AU633" i="1"/>
  <c r="BF711" i="1"/>
  <c r="AY711" i="1"/>
  <c r="AX711" i="1"/>
  <c r="AW711" i="1"/>
  <c r="AV711" i="1"/>
  <c r="AU711" i="1"/>
  <c r="BF340" i="1"/>
  <c r="AY340" i="1"/>
  <c r="AX340" i="1"/>
  <c r="AW340" i="1"/>
  <c r="AV340" i="1"/>
  <c r="AU340" i="1"/>
  <c r="BF219" i="1"/>
  <c r="AY219" i="1"/>
  <c r="AX219" i="1"/>
  <c r="AW219" i="1"/>
  <c r="AV219" i="1"/>
  <c r="AU219" i="1"/>
  <c r="BF447" i="1"/>
  <c r="AY447" i="1"/>
  <c r="AX447" i="1"/>
  <c r="AW447" i="1"/>
  <c r="AV447" i="1"/>
  <c r="AU447" i="1"/>
  <c r="BF323" i="1"/>
  <c r="AY323" i="1"/>
  <c r="AX323" i="1"/>
  <c r="AW323" i="1"/>
  <c r="AV323" i="1"/>
  <c r="AU323" i="1"/>
  <c r="BF110" i="1"/>
  <c r="AY110" i="1"/>
  <c r="AX110" i="1"/>
  <c r="AW110" i="1"/>
  <c r="AV110" i="1"/>
  <c r="AU110" i="1"/>
  <c r="BF491" i="1"/>
  <c r="AY491" i="1"/>
  <c r="AX491" i="1"/>
  <c r="AW491" i="1"/>
  <c r="AV491" i="1"/>
  <c r="AU491" i="1"/>
  <c r="BF148" i="1"/>
  <c r="AY148" i="1"/>
  <c r="AX148" i="1"/>
  <c r="AW148" i="1"/>
  <c r="AV148" i="1"/>
  <c r="AU148" i="1"/>
  <c r="BF680" i="1"/>
  <c r="AY680" i="1"/>
  <c r="AX680" i="1"/>
  <c r="AW680" i="1"/>
  <c r="AV680" i="1"/>
  <c r="AU680" i="1"/>
  <c r="BF442" i="1"/>
  <c r="AY442" i="1"/>
  <c r="AX442" i="1"/>
  <c r="AW442" i="1"/>
  <c r="AV442" i="1"/>
  <c r="AU442" i="1"/>
  <c r="BF106" i="1"/>
  <c r="AY106" i="1"/>
  <c r="AX106" i="1"/>
  <c r="AW106" i="1"/>
  <c r="AV106" i="1"/>
  <c r="AU106" i="1"/>
  <c r="BF274" i="1"/>
  <c r="AY274" i="1"/>
  <c r="AX274" i="1"/>
  <c r="AW274" i="1"/>
  <c r="AV274" i="1"/>
  <c r="AU274" i="1"/>
  <c r="BF139" i="1"/>
  <c r="AY139" i="1"/>
  <c r="AX139" i="1"/>
  <c r="AW139" i="1"/>
  <c r="AV139" i="1"/>
  <c r="AU139" i="1"/>
  <c r="BF753" i="1"/>
  <c r="AY753" i="1"/>
  <c r="AX753" i="1"/>
  <c r="AW753" i="1"/>
  <c r="AV753" i="1"/>
  <c r="AU753" i="1"/>
  <c r="BF44" i="1"/>
  <c r="AY44" i="1"/>
  <c r="AX44" i="1"/>
  <c r="AW44" i="1"/>
  <c r="AV44" i="1"/>
  <c r="AU44" i="1"/>
  <c r="BF88" i="1"/>
  <c r="AY88" i="1"/>
  <c r="AX88" i="1"/>
  <c r="AW88" i="1"/>
  <c r="AV88" i="1"/>
  <c r="AU88" i="1"/>
  <c r="BF383" i="1"/>
  <c r="AY383" i="1"/>
  <c r="AX383" i="1"/>
  <c r="AW383" i="1"/>
  <c r="AV383" i="1"/>
  <c r="AU383" i="1"/>
  <c r="BF239" i="1"/>
  <c r="AY239" i="1"/>
  <c r="AX239" i="1"/>
  <c r="AW239" i="1"/>
  <c r="AV239" i="1"/>
  <c r="AU239" i="1"/>
  <c r="BF64" i="1"/>
  <c r="AY64" i="1"/>
  <c r="AX64" i="1"/>
  <c r="AW64" i="1"/>
  <c r="AV64" i="1"/>
  <c r="AU64" i="1"/>
  <c r="BF736" i="1"/>
  <c r="AY736" i="1"/>
  <c r="AX736" i="1"/>
  <c r="AW736" i="1"/>
  <c r="AV736" i="1"/>
  <c r="AU736" i="1"/>
  <c r="BF356" i="1"/>
  <c r="AY356" i="1"/>
  <c r="AX356" i="1"/>
  <c r="AW356" i="1"/>
  <c r="AV356" i="1"/>
  <c r="AU356" i="1"/>
  <c r="BF393" i="1"/>
  <c r="AY393" i="1"/>
  <c r="AX393" i="1"/>
  <c r="AW393" i="1"/>
  <c r="AV393" i="1"/>
  <c r="AU393" i="1"/>
  <c r="BF588" i="1"/>
  <c r="AY588" i="1"/>
  <c r="AX588" i="1"/>
  <c r="AW588" i="1"/>
  <c r="AV588" i="1"/>
  <c r="AU588" i="1"/>
  <c r="BF717" i="1"/>
  <c r="AY717" i="1"/>
  <c r="AX717" i="1"/>
  <c r="AW717" i="1"/>
  <c r="AV717" i="1"/>
  <c r="AU717" i="1"/>
  <c r="BF197" i="1"/>
  <c r="AY197" i="1"/>
  <c r="AX197" i="1"/>
  <c r="AW197" i="1"/>
  <c r="AV197" i="1"/>
  <c r="AU197" i="1"/>
  <c r="BF511" i="1"/>
  <c r="AY511" i="1"/>
  <c r="AX511" i="1"/>
  <c r="AW511" i="1"/>
  <c r="AV511" i="1"/>
  <c r="AU511" i="1"/>
  <c r="BF537" i="1"/>
  <c r="AY537" i="1"/>
  <c r="AX537" i="1"/>
  <c r="AW537" i="1"/>
  <c r="AV537" i="1"/>
  <c r="AU537" i="1"/>
  <c r="BF185" i="1"/>
  <c r="AY185" i="1"/>
  <c r="AX185" i="1"/>
  <c r="AW185" i="1"/>
  <c r="AV185" i="1"/>
  <c r="AU185" i="1"/>
  <c r="BF345" i="1"/>
  <c r="AY345" i="1"/>
  <c r="AX345" i="1"/>
  <c r="AW345" i="1"/>
  <c r="AV345" i="1"/>
  <c r="AU345" i="1"/>
  <c r="BF244" i="1"/>
  <c r="AY244" i="1"/>
  <c r="AX244" i="1"/>
  <c r="AW244" i="1"/>
  <c r="AV244" i="1"/>
  <c r="AU244" i="1"/>
  <c r="BL621" i="1"/>
  <c r="BF621" i="1"/>
  <c r="AY621" i="1"/>
  <c r="AX621" i="1"/>
  <c r="AW621" i="1"/>
  <c r="AV621" i="1"/>
  <c r="AU621" i="1"/>
  <c r="BF295" i="1"/>
  <c r="AY295" i="1"/>
  <c r="AX295" i="1"/>
  <c r="AW295" i="1"/>
  <c r="AV295" i="1"/>
  <c r="AU295" i="1"/>
  <c r="BF164" i="1"/>
  <c r="AY164" i="1"/>
  <c r="AX164" i="1"/>
  <c r="AW164" i="1"/>
  <c r="AV164" i="1"/>
  <c r="AU164" i="1"/>
  <c r="BF309" i="1"/>
  <c r="AY309" i="1"/>
  <c r="AX309" i="1"/>
  <c r="AW309" i="1"/>
  <c r="AV309" i="1"/>
  <c r="AU309" i="1"/>
  <c r="BF466" i="1"/>
  <c r="AY466" i="1"/>
  <c r="AX466" i="1"/>
  <c r="AW466" i="1"/>
  <c r="AV466" i="1"/>
  <c r="AU466" i="1"/>
  <c r="BF785" i="1"/>
  <c r="AY785" i="1"/>
  <c r="AX785" i="1"/>
  <c r="AW785" i="1"/>
  <c r="AV785" i="1"/>
  <c r="AU785" i="1"/>
  <c r="BF299" i="1"/>
  <c r="AY299" i="1"/>
  <c r="AX299" i="1"/>
  <c r="AW299" i="1"/>
  <c r="AV299" i="1"/>
  <c r="AU299" i="1"/>
  <c r="BF614" i="1"/>
  <c r="AY614" i="1"/>
  <c r="AX614" i="1"/>
  <c r="AW614" i="1"/>
  <c r="AV614" i="1"/>
  <c r="AU614" i="1"/>
  <c r="BF241" i="1"/>
  <c r="AY241" i="1"/>
  <c r="AX241" i="1"/>
  <c r="AW241" i="1"/>
  <c r="AV241" i="1"/>
  <c r="AU241" i="1"/>
  <c r="BF797" i="1"/>
  <c r="AY797" i="1"/>
  <c r="AX797" i="1"/>
  <c r="AW797" i="1"/>
  <c r="AV797" i="1"/>
  <c r="AU797" i="1"/>
  <c r="BF150" i="1"/>
  <c r="AY150" i="1"/>
  <c r="AX150" i="1"/>
  <c r="AW150" i="1"/>
  <c r="AV150" i="1"/>
  <c r="AU150" i="1"/>
  <c r="BF812" i="1"/>
  <c r="AY812" i="1"/>
  <c r="AX812" i="1"/>
  <c r="AW812" i="1"/>
  <c r="AV812" i="1"/>
  <c r="AU812" i="1"/>
  <c r="BF321" i="1"/>
  <c r="AY321" i="1"/>
  <c r="AX321" i="1"/>
  <c r="AW321" i="1"/>
  <c r="AV321" i="1"/>
  <c r="AU321" i="1"/>
  <c r="BF188" i="1"/>
  <c r="AY188" i="1"/>
  <c r="AX188" i="1"/>
  <c r="AW188" i="1"/>
  <c r="AV188" i="1"/>
  <c r="AU188" i="1"/>
  <c r="BF663" i="1"/>
  <c r="AY663" i="1"/>
  <c r="AX663" i="1"/>
  <c r="AW663" i="1"/>
  <c r="AV663" i="1"/>
  <c r="AU663" i="1"/>
  <c r="BF542" i="1"/>
  <c r="AY542" i="1"/>
  <c r="AX542" i="1"/>
  <c r="AW542" i="1"/>
  <c r="AV542" i="1"/>
  <c r="AU542" i="1"/>
  <c r="BF696" i="1"/>
  <c r="AY696" i="1"/>
  <c r="AX696" i="1"/>
  <c r="AW696" i="1"/>
  <c r="AV696" i="1"/>
  <c r="AU696" i="1"/>
  <c r="BF578" i="1"/>
  <c r="AY578" i="1"/>
  <c r="AX578" i="1"/>
  <c r="AW578" i="1"/>
  <c r="AV578" i="1"/>
  <c r="AU578" i="1"/>
  <c r="BF119" i="1"/>
  <c r="AY119" i="1"/>
  <c r="AX119" i="1"/>
  <c r="AW119" i="1"/>
  <c r="AV119" i="1"/>
  <c r="AU119" i="1"/>
  <c r="BF708" i="1"/>
  <c r="AY708" i="1"/>
  <c r="AX708" i="1"/>
  <c r="AW708" i="1"/>
  <c r="AV708" i="1"/>
  <c r="AU708" i="1"/>
  <c r="BF354" i="1"/>
  <c r="AY354" i="1"/>
  <c r="AX354" i="1"/>
  <c r="AW354" i="1"/>
  <c r="AV354" i="1"/>
  <c r="AU354" i="1"/>
  <c r="BF586" i="1"/>
  <c r="AY586" i="1"/>
  <c r="AX586" i="1"/>
  <c r="AW586" i="1"/>
  <c r="AV586" i="1"/>
  <c r="AU586" i="1"/>
  <c r="BF118" i="1"/>
  <c r="AY118" i="1"/>
  <c r="AX118" i="1"/>
  <c r="AW118" i="1"/>
  <c r="AV118" i="1"/>
  <c r="AU118" i="1"/>
  <c r="BF762" i="1"/>
  <c r="AY762" i="1"/>
  <c r="AX762" i="1"/>
  <c r="AW762" i="1"/>
  <c r="AV762" i="1"/>
  <c r="AU762" i="1"/>
  <c r="BF719" i="1"/>
  <c r="AY719" i="1"/>
  <c r="AX719" i="1"/>
  <c r="AW719" i="1"/>
  <c r="AV719" i="1"/>
  <c r="AU719" i="1"/>
  <c r="BF195" i="1"/>
  <c r="AY195" i="1"/>
  <c r="AX195" i="1"/>
  <c r="AW195" i="1"/>
  <c r="AV195" i="1"/>
  <c r="AU195" i="1"/>
  <c r="BF145" i="1"/>
  <c r="AY145" i="1"/>
  <c r="AX145" i="1"/>
  <c r="AW145" i="1"/>
  <c r="AV145" i="1"/>
  <c r="AU145" i="1"/>
  <c r="BF421" i="1"/>
  <c r="AY421" i="1"/>
  <c r="AX421" i="1"/>
  <c r="AW421" i="1"/>
  <c r="AV421" i="1"/>
  <c r="AU421" i="1"/>
  <c r="BF636" i="1"/>
  <c r="AY636" i="1"/>
  <c r="AX636" i="1"/>
  <c r="AW636" i="1"/>
  <c r="AV636" i="1"/>
  <c r="AU636" i="1"/>
  <c r="BF147" i="1"/>
  <c r="AY147" i="1"/>
  <c r="AX147" i="1"/>
  <c r="AW147" i="1"/>
  <c r="AV147" i="1"/>
  <c r="AU147" i="1"/>
  <c r="BF425" i="1"/>
  <c r="AY425" i="1"/>
  <c r="AX425" i="1"/>
  <c r="AW425" i="1"/>
  <c r="AV425" i="1"/>
  <c r="AU425" i="1"/>
  <c r="BF574" i="1"/>
  <c r="AY574" i="1"/>
  <c r="AX574" i="1"/>
  <c r="AW574" i="1"/>
  <c r="AV574" i="1"/>
  <c r="AU574" i="1"/>
  <c r="BF583" i="1"/>
  <c r="AY583" i="1"/>
  <c r="AX583" i="1"/>
  <c r="AW583" i="1"/>
  <c r="AV583" i="1"/>
  <c r="AU583" i="1"/>
  <c r="BF41" i="1"/>
  <c r="AY41" i="1"/>
  <c r="AX41" i="1"/>
  <c r="AW41" i="1"/>
  <c r="AV41" i="1"/>
  <c r="AU41" i="1"/>
  <c r="BF510" i="1"/>
  <c r="AY510" i="1"/>
  <c r="AX510" i="1"/>
  <c r="AW510" i="1"/>
  <c r="AV510" i="1"/>
  <c r="AU510" i="1"/>
  <c r="BF695" i="1"/>
  <c r="AY695" i="1"/>
  <c r="AX695" i="1"/>
  <c r="AW695" i="1"/>
  <c r="AV695" i="1"/>
  <c r="AU695" i="1"/>
  <c r="BF230" i="1"/>
  <c r="AY230" i="1"/>
  <c r="AX230" i="1"/>
  <c r="AW230" i="1"/>
  <c r="AV230" i="1"/>
  <c r="AU230" i="1"/>
  <c r="BF573" i="1"/>
  <c r="AY573" i="1"/>
  <c r="AX573" i="1"/>
  <c r="AW573" i="1"/>
  <c r="AV573" i="1"/>
  <c r="AU573" i="1"/>
  <c r="BF97" i="1"/>
  <c r="AY97" i="1"/>
  <c r="AX97" i="1"/>
  <c r="AW97" i="1"/>
  <c r="AV97" i="1"/>
  <c r="AU97" i="1"/>
  <c r="BF77" i="1"/>
  <c r="AY77" i="1"/>
  <c r="AX77" i="1"/>
  <c r="AW77" i="1"/>
  <c r="AV77" i="1"/>
  <c r="AU77" i="1"/>
  <c r="BF714" i="1"/>
  <c r="AY714" i="1"/>
  <c r="AX714" i="1"/>
  <c r="AW714" i="1"/>
  <c r="AV714" i="1"/>
  <c r="AU714" i="1"/>
  <c r="BF543" i="1"/>
  <c r="AY543" i="1"/>
  <c r="AX543" i="1"/>
  <c r="AW543" i="1"/>
  <c r="AV543" i="1"/>
  <c r="AU543" i="1"/>
  <c r="BF541" i="1"/>
  <c r="AY541" i="1"/>
  <c r="AX541" i="1"/>
  <c r="AW541" i="1"/>
  <c r="AV541" i="1"/>
  <c r="AU541" i="1"/>
  <c r="BF611" i="1"/>
  <c r="AY611" i="1"/>
  <c r="AX611" i="1"/>
  <c r="AW611" i="1"/>
  <c r="AV611" i="1"/>
  <c r="AU611" i="1"/>
  <c r="BF677" i="1"/>
  <c r="AY677" i="1"/>
  <c r="AX677" i="1"/>
  <c r="AW677" i="1"/>
  <c r="AV677" i="1"/>
  <c r="AU677" i="1"/>
  <c r="BF324" i="1"/>
  <c r="AY324" i="1"/>
  <c r="AX324" i="1"/>
  <c r="AW324" i="1"/>
  <c r="AV324" i="1"/>
  <c r="AU324" i="1"/>
  <c r="BF66" i="1"/>
  <c r="AY66" i="1"/>
  <c r="AX66" i="1"/>
  <c r="AW66" i="1"/>
  <c r="AV66" i="1"/>
  <c r="AU66" i="1"/>
  <c r="BF189" i="1"/>
  <c r="AY189" i="1"/>
  <c r="AX189" i="1"/>
  <c r="AW189" i="1"/>
  <c r="AV189" i="1"/>
  <c r="AU189" i="1"/>
  <c r="BF656" i="1"/>
  <c r="AY656" i="1"/>
  <c r="AX656" i="1"/>
  <c r="AW656" i="1"/>
  <c r="AV656" i="1"/>
  <c r="AU656" i="1"/>
  <c r="BF482" i="1"/>
  <c r="AY482" i="1"/>
  <c r="AX482" i="1"/>
  <c r="AW482" i="1"/>
  <c r="AV482" i="1"/>
  <c r="AU482" i="1"/>
  <c r="BF316" i="1"/>
  <c r="AY316" i="1"/>
  <c r="AX316" i="1"/>
  <c r="AW316" i="1"/>
  <c r="AV316" i="1"/>
  <c r="AU316" i="1"/>
  <c r="BF322" i="1"/>
  <c r="AY322" i="1"/>
  <c r="AX322" i="1"/>
  <c r="AW322" i="1"/>
  <c r="AV322" i="1"/>
  <c r="AU322" i="1"/>
  <c r="BF386" i="1"/>
  <c r="AY386" i="1"/>
  <c r="AX386" i="1"/>
  <c r="AW386" i="1"/>
  <c r="AV386" i="1"/>
  <c r="AU386" i="1"/>
  <c r="BF389" i="1"/>
  <c r="AY389" i="1"/>
  <c r="AX389" i="1"/>
  <c r="AW389" i="1"/>
  <c r="AV389" i="1"/>
  <c r="AU389" i="1"/>
  <c r="BF228" i="1"/>
  <c r="AY228" i="1"/>
  <c r="AX228" i="1"/>
  <c r="AW228" i="1"/>
  <c r="AV228" i="1"/>
  <c r="AU228" i="1"/>
  <c r="BF449" i="1"/>
  <c r="AY449" i="1"/>
  <c r="AX449" i="1"/>
  <c r="AW449" i="1"/>
  <c r="AV449" i="1"/>
  <c r="AU449" i="1"/>
  <c r="BF190" i="1"/>
  <c r="AY190" i="1"/>
  <c r="AX190" i="1"/>
  <c r="AW190" i="1"/>
  <c r="AV190" i="1"/>
  <c r="AU190" i="1"/>
  <c r="BF187" i="1"/>
  <c r="AY187" i="1"/>
  <c r="AX187" i="1"/>
  <c r="AW187" i="1"/>
  <c r="AV187" i="1"/>
  <c r="AU187" i="1"/>
  <c r="BF391" i="1"/>
  <c r="AY391" i="1"/>
  <c r="AX391" i="1"/>
  <c r="AW391" i="1"/>
  <c r="AV391" i="1"/>
  <c r="AU391" i="1"/>
  <c r="BF471" i="1"/>
  <c r="AY471" i="1"/>
  <c r="AX471" i="1"/>
  <c r="AW471" i="1"/>
  <c r="AV471" i="1"/>
  <c r="AU471" i="1"/>
  <c r="BF417" i="1"/>
  <c r="AY417" i="1"/>
  <c r="AX417" i="1"/>
  <c r="AW417" i="1"/>
  <c r="AV417" i="1"/>
  <c r="AU417" i="1"/>
  <c r="BF325" i="1"/>
  <c r="AY325" i="1"/>
  <c r="AX325" i="1"/>
  <c r="AW325" i="1"/>
  <c r="AV325" i="1"/>
  <c r="AU325" i="1"/>
  <c r="BL332" i="1"/>
  <c r="BF332" i="1"/>
  <c r="AY332" i="1"/>
  <c r="AX332" i="1"/>
  <c r="AW332" i="1"/>
  <c r="AV332" i="1"/>
  <c r="AU332" i="1"/>
  <c r="BF504" i="1"/>
  <c r="AY504" i="1"/>
  <c r="AX504" i="1"/>
  <c r="AW504" i="1"/>
  <c r="AV504" i="1"/>
  <c r="AU504" i="1"/>
  <c r="BF644" i="1"/>
  <c r="AY644" i="1"/>
  <c r="AX644" i="1"/>
  <c r="AW644" i="1"/>
  <c r="AV644" i="1"/>
  <c r="AU644" i="1"/>
  <c r="BF478" i="1"/>
  <c r="AY478" i="1"/>
  <c r="AX478" i="1"/>
  <c r="AW478" i="1"/>
  <c r="AV478" i="1"/>
  <c r="AU478" i="1"/>
  <c r="BF741" i="1"/>
  <c r="AY741" i="1"/>
  <c r="AX741" i="1"/>
  <c r="AW741" i="1"/>
  <c r="AV741" i="1"/>
  <c r="AU741" i="1"/>
  <c r="BF474" i="1"/>
  <c r="AY474" i="1"/>
  <c r="AX474" i="1"/>
  <c r="AW474" i="1"/>
  <c r="AV474" i="1"/>
  <c r="AU474" i="1"/>
  <c r="BF694" i="1"/>
  <c r="AY694" i="1"/>
  <c r="AX694" i="1"/>
  <c r="AW694" i="1"/>
  <c r="AV694" i="1"/>
  <c r="AU694" i="1"/>
  <c r="BF394" i="1"/>
  <c r="AY394" i="1"/>
  <c r="AX394" i="1"/>
  <c r="AW394" i="1"/>
  <c r="AV394" i="1"/>
  <c r="AU394" i="1"/>
  <c r="BF742" i="1"/>
  <c r="AY742" i="1"/>
  <c r="AX742" i="1"/>
  <c r="AW742" i="1"/>
  <c r="AV742" i="1"/>
  <c r="AU742" i="1"/>
  <c r="BF306" i="1"/>
  <c r="AY306" i="1"/>
  <c r="AX306" i="1"/>
  <c r="AW306" i="1"/>
  <c r="AV306" i="1"/>
  <c r="AU306" i="1"/>
  <c r="BF176" i="1"/>
  <c r="AY176" i="1"/>
  <c r="AX176" i="1"/>
  <c r="AW176" i="1"/>
  <c r="AV176" i="1"/>
  <c r="AU176" i="1"/>
  <c r="BF172" i="1"/>
  <c r="AY172" i="1"/>
  <c r="AX172" i="1"/>
  <c r="AW172" i="1"/>
  <c r="AV172" i="1"/>
  <c r="AU172" i="1"/>
  <c r="BF411" i="1"/>
  <c r="AY411" i="1"/>
  <c r="AX411" i="1"/>
  <c r="AW411" i="1"/>
  <c r="AV411" i="1"/>
  <c r="AU411" i="1"/>
  <c r="BF509" i="1"/>
  <c r="AY509" i="1"/>
  <c r="AX509" i="1"/>
  <c r="AW509" i="1"/>
  <c r="AV509" i="1"/>
  <c r="AU509" i="1"/>
  <c r="BF687" i="1"/>
  <c r="AY687" i="1"/>
  <c r="AX687" i="1"/>
  <c r="AW687" i="1"/>
  <c r="AV687" i="1"/>
  <c r="AU687" i="1"/>
  <c r="BF107" i="1"/>
  <c r="AY107" i="1"/>
  <c r="AX107" i="1"/>
  <c r="AW107" i="1"/>
  <c r="AV107" i="1"/>
  <c r="AU107" i="1"/>
  <c r="BF502" i="1"/>
  <c r="AY502" i="1"/>
  <c r="AX502" i="1"/>
  <c r="AW502" i="1"/>
  <c r="AV502" i="1"/>
  <c r="AU502" i="1"/>
  <c r="BF597" i="1"/>
  <c r="AY597" i="1"/>
  <c r="AX597" i="1"/>
  <c r="AW597" i="1"/>
  <c r="AV597" i="1"/>
  <c r="AU597" i="1"/>
  <c r="BF769" i="1"/>
  <c r="AY769" i="1"/>
  <c r="AX769" i="1"/>
  <c r="AW769" i="1"/>
  <c r="AV769" i="1"/>
  <c r="AU769" i="1"/>
  <c r="BF146" i="1"/>
  <c r="AY146" i="1"/>
  <c r="AX146" i="1"/>
  <c r="AW146" i="1"/>
  <c r="AV146" i="1"/>
  <c r="AU146" i="1"/>
  <c r="BF539" i="1"/>
  <c r="AY539" i="1"/>
  <c r="AX539" i="1"/>
  <c r="AW539" i="1"/>
  <c r="AV539" i="1"/>
  <c r="AU539" i="1"/>
  <c r="BF654" i="1"/>
  <c r="AY654" i="1"/>
  <c r="AX654" i="1"/>
  <c r="AW654" i="1"/>
  <c r="AV654" i="1"/>
  <c r="AU654" i="1"/>
  <c r="BF560" i="1"/>
  <c r="AY560" i="1"/>
  <c r="AX560" i="1"/>
  <c r="AW560" i="1"/>
  <c r="AV560" i="1"/>
  <c r="AU560" i="1"/>
  <c r="BF710" i="1"/>
  <c r="AY710" i="1"/>
  <c r="AX710" i="1"/>
  <c r="AW710" i="1"/>
  <c r="AV710" i="1"/>
  <c r="AU710" i="1"/>
  <c r="BF434" i="1"/>
  <c r="AY434" i="1"/>
  <c r="AX434" i="1"/>
  <c r="AW434" i="1"/>
  <c r="AV434" i="1"/>
  <c r="AU434" i="1"/>
  <c r="BF399" i="1"/>
  <c r="AY399" i="1"/>
  <c r="AX399" i="1"/>
  <c r="AW399" i="1"/>
  <c r="AV399" i="1"/>
  <c r="AU399" i="1"/>
  <c r="BF429" i="1"/>
  <c r="AY429" i="1"/>
  <c r="AX429" i="1"/>
  <c r="AW429" i="1"/>
  <c r="AV429" i="1"/>
  <c r="AU429" i="1"/>
  <c r="BF198" i="1"/>
  <c r="AY198" i="1"/>
  <c r="AX198" i="1"/>
  <c r="AW198" i="1"/>
  <c r="AV198" i="1"/>
  <c r="AU198" i="1"/>
  <c r="BF123" i="1"/>
  <c r="AY123" i="1"/>
  <c r="AX123" i="1"/>
  <c r="AW123" i="1"/>
  <c r="AV123" i="1"/>
  <c r="AU123" i="1"/>
  <c r="BF291" i="1"/>
  <c r="AY291" i="1"/>
  <c r="AX291" i="1"/>
  <c r="AW291" i="1"/>
  <c r="AV291" i="1"/>
  <c r="AU291" i="1"/>
  <c r="BF592" i="1"/>
  <c r="AY592" i="1"/>
  <c r="AX592" i="1"/>
  <c r="AW592" i="1"/>
  <c r="AV592" i="1"/>
  <c r="AU592" i="1"/>
  <c r="BF734" i="1"/>
  <c r="AY734" i="1"/>
  <c r="AX734" i="1"/>
  <c r="AW734" i="1"/>
  <c r="AV734" i="1"/>
  <c r="AU734" i="1"/>
  <c r="BF286" i="1"/>
  <c r="AY286" i="1"/>
  <c r="AX286" i="1"/>
  <c r="AW286" i="1"/>
  <c r="AV286" i="1"/>
  <c r="AU286" i="1"/>
  <c r="BF162" i="1"/>
  <c r="AY162" i="1"/>
  <c r="AX162" i="1"/>
  <c r="AW162" i="1"/>
  <c r="AV162" i="1"/>
  <c r="AU162" i="1"/>
  <c r="BF500" i="1"/>
  <c r="AY500" i="1"/>
  <c r="AX500" i="1"/>
  <c r="AW500" i="1"/>
  <c r="AV500" i="1"/>
  <c r="AU500" i="1"/>
  <c r="BF674" i="1"/>
  <c r="AY674" i="1"/>
  <c r="AX674" i="1"/>
  <c r="AW674" i="1"/>
  <c r="AV674" i="1"/>
  <c r="AU674" i="1"/>
  <c r="BF117" i="1"/>
  <c r="AY117" i="1"/>
  <c r="AX117" i="1"/>
  <c r="AW117" i="1"/>
  <c r="AV117" i="1"/>
  <c r="AU117" i="1"/>
  <c r="BF487" i="1"/>
  <c r="AY487" i="1"/>
  <c r="AX487" i="1"/>
  <c r="AW487" i="1"/>
  <c r="AV487" i="1"/>
  <c r="AU487" i="1"/>
  <c r="BF87" i="1"/>
  <c r="AY87" i="1"/>
  <c r="AX87" i="1"/>
  <c r="AW87" i="1"/>
  <c r="AV87" i="1"/>
  <c r="AU87" i="1"/>
  <c r="BF296" i="1"/>
  <c r="AY296" i="1"/>
  <c r="AX296" i="1"/>
  <c r="AW296" i="1"/>
  <c r="AV296" i="1"/>
  <c r="AU296" i="1"/>
  <c r="BF503" i="1"/>
  <c r="AY503" i="1"/>
  <c r="AX503" i="1"/>
  <c r="AW503" i="1"/>
  <c r="AV503" i="1"/>
  <c r="AU503" i="1"/>
  <c r="BF159" i="1"/>
  <c r="AY159" i="1"/>
  <c r="AX159" i="1"/>
  <c r="AW159" i="1"/>
  <c r="AV159" i="1"/>
  <c r="AU159" i="1"/>
  <c r="BF180" i="1"/>
  <c r="AY180" i="1"/>
  <c r="AX180" i="1"/>
  <c r="AW180" i="1"/>
  <c r="AV180" i="1"/>
  <c r="AU180" i="1"/>
  <c r="BF413" i="1"/>
  <c r="AY413" i="1"/>
  <c r="AX413" i="1"/>
  <c r="AW413" i="1"/>
  <c r="AV413" i="1"/>
  <c r="AU413" i="1"/>
  <c r="BF774" i="1"/>
  <c r="AY774" i="1"/>
  <c r="AX774" i="1"/>
  <c r="AW774" i="1"/>
  <c r="AV774" i="1"/>
  <c r="AU774" i="1"/>
  <c r="BF433" i="1"/>
  <c r="AY433" i="1"/>
  <c r="AX433" i="1"/>
  <c r="AW433" i="1"/>
  <c r="AV433" i="1"/>
  <c r="AU433" i="1"/>
  <c r="BF222" i="1"/>
  <c r="AY222" i="1"/>
  <c r="AX222" i="1"/>
  <c r="AW222" i="1"/>
  <c r="AV222" i="1"/>
  <c r="AU222" i="1"/>
  <c r="BF763" i="1"/>
  <c r="AY763" i="1"/>
  <c r="AX763" i="1"/>
  <c r="AW763" i="1"/>
  <c r="AV763" i="1"/>
  <c r="AU763" i="1"/>
  <c r="BF483" i="1"/>
  <c r="AY483" i="1"/>
  <c r="AX483" i="1"/>
  <c r="AW483" i="1"/>
  <c r="AV483" i="1"/>
  <c r="AU483" i="1"/>
  <c r="BF506" i="1"/>
  <c r="AY506" i="1"/>
  <c r="AX506" i="1"/>
  <c r="AW506" i="1"/>
  <c r="AV506" i="1"/>
  <c r="AU506" i="1"/>
  <c r="BF699" i="1"/>
  <c r="AY699" i="1"/>
  <c r="AX699" i="1"/>
  <c r="AW699" i="1"/>
  <c r="AV699" i="1"/>
  <c r="AU699" i="1"/>
  <c r="BF638" i="1"/>
  <c r="AY638" i="1"/>
  <c r="AX638" i="1"/>
  <c r="AW638" i="1"/>
  <c r="AV638" i="1"/>
  <c r="AU638" i="1"/>
  <c r="BF600" i="1"/>
  <c r="AY600" i="1"/>
  <c r="AX600" i="1"/>
  <c r="AW600" i="1"/>
  <c r="AV600" i="1"/>
  <c r="AU600" i="1"/>
  <c r="BF593" i="1"/>
  <c r="AY593" i="1"/>
  <c r="AX593" i="1"/>
  <c r="AW593" i="1"/>
  <c r="AV593" i="1"/>
  <c r="AU593" i="1"/>
  <c r="BF525" i="1"/>
  <c r="AY525" i="1"/>
  <c r="AX525" i="1"/>
  <c r="AW525" i="1"/>
  <c r="AV525" i="1"/>
  <c r="AU525" i="1"/>
  <c r="BF728" i="1"/>
  <c r="AY728" i="1"/>
  <c r="AX728" i="1"/>
  <c r="AW728" i="1"/>
  <c r="AV728" i="1"/>
  <c r="AU728" i="1"/>
  <c r="BF313" i="1"/>
  <c r="AY313" i="1"/>
  <c r="AX313" i="1"/>
  <c r="AW313" i="1"/>
  <c r="AV313" i="1"/>
  <c r="AU313" i="1"/>
  <c r="BF267" i="1"/>
  <c r="AY267" i="1"/>
  <c r="AX267" i="1"/>
  <c r="AW267" i="1"/>
  <c r="AV267" i="1"/>
  <c r="AU267" i="1"/>
  <c r="BF441" i="1"/>
  <c r="AY441" i="1"/>
  <c r="AX441" i="1"/>
  <c r="AW441" i="1"/>
  <c r="AV441" i="1"/>
  <c r="AU441" i="1"/>
  <c r="BF790" i="1"/>
  <c r="AY790" i="1"/>
  <c r="AX790" i="1"/>
  <c r="AW790" i="1"/>
  <c r="AV790" i="1"/>
  <c r="AU790" i="1"/>
  <c r="BF102" i="1"/>
  <c r="AY102" i="1"/>
  <c r="AX102" i="1"/>
  <c r="AW102" i="1"/>
  <c r="AV102" i="1"/>
  <c r="AU102" i="1"/>
  <c r="BF494" i="1"/>
  <c r="AY494" i="1"/>
  <c r="AX494" i="1"/>
  <c r="AW494" i="1"/>
  <c r="AV494" i="1"/>
  <c r="AU494" i="1"/>
  <c r="BF200" i="1"/>
  <c r="AY200" i="1"/>
  <c r="AX200" i="1"/>
  <c r="AW200" i="1"/>
  <c r="AV200" i="1"/>
  <c r="AU200" i="1"/>
  <c r="BF457" i="1"/>
  <c r="AY457" i="1"/>
  <c r="AX457" i="1"/>
  <c r="AW457" i="1"/>
  <c r="AV457" i="1"/>
  <c r="AU457" i="1"/>
  <c r="BF366" i="1"/>
  <c r="AY366" i="1"/>
  <c r="AX366" i="1"/>
  <c r="AW366" i="1"/>
  <c r="AV366" i="1"/>
  <c r="AU366" i="1"/>
  <c r="BF108" i="1"/>
  <c r="AY108" i="1"/>
  <c r="AX108" i="1"/>
  <c r="AW108" i="1"/>
  <c r="AV108" i="1"/>
  <c r="AU108" i="1"/>
  <c r="BF576" i="1"/>
  <c r="AY576" i="1"/>
  <c r="AX576" i="1"/>
  <c r="AW576" i="1"/>
  <c r="AV576" i="1"/>
  <c r="AU576" i="1"/>
  <c r="BF688" i="1"/>
  <c r="AY688" i="1"/>
  <c r="AX688" i="1"/>
  <c r="AW688" i="1"/>
  <c r="AV688" i="1"/>
  <c r="AU688" i="1"/>
  <c r="BF423" i="1"/>
  <c r="AY423" i="1"/>
  <c r="AX423" i="1"/>
  <c r="AW423" i="1"/>
  <c r="AV423" i="1"/>
  <c r="AU423" i="1"/>
  <c r="BF553" i="1"/>
  <c r="AY553" i="1"/>
  <c r="AX553" i="1"/>
  <c r="AW553" i="1"/>
  <c r="AV553" i="1"/>
  <c r="AU553" i="1"/>
  <c r="BF221" i="1"/>
  <c r="AY221" i="1"/>
  <c r="AX221" i="1"/>
  <c r="AW221" i="1"/>
  <c r="AV221" i="1"/>
  <c r="AU221" i="1"/>
  <c r="BF199" i="1"/>
  <c r="AY199" i="1"/>
  <c r="AX199" i="1"/>
  <c r="AW199" i="1"/>
  <c r="AV199" i="1"/>
  <c r="AU199" i="1"/>
  <c r="BF371" i="1"/>
  <c r="AY371" i="1"/>
  <c r="AX371" i="1"/>
  <c r="AW371" i="1"/>
  <c r="AV371" i="1"/>
  <c r="AU371" i="1"/>
  <c r="BF758" i="1"/>
  <c r="AY758" i="1"/>
  <c r="AX758" i="1"/>
  <c r="AW758" i="1"/>
  <c r="AV758" i="1"/>
  <c r="AU758" i="1"/>
  <c r="BF777" i="1"/>
  <c r="AY777" i="1"/>
  <c r="AX777" i="1"/>
  <c r="AW777" i="1"/>
  <c r="AV777" i="1"/>
  <c r="AU777" i="1"/>
  <c r="BF257" i="1"/>
  <c r="AY257" i="1"/>
  <c r="AX257" i="1"/>
  <c r="AW257" i="1"/>
  <c r="AV257" i="1"/>
  <c r="AU257" i="1"/>
  <c r="BF128" i="1"/>
  <c r="AY128" i="1"/>
  <c r="AX128" i="1"/>
  <c r="AW128" i="1"/>
  <c r="AV128" i="1"/>
  <c r="AU128" i="1"/>
  <c r="BF374" i="1"/>
  <c r="AY374" i="1"/>
  <c r="AX374" i="1"/>
  <c r="AW374" i="1"/>
  <c r="AV374" i="1"/>
  <c r="AU374" i="1"/>
  <c r="BF300" i="1"/>
  <c r="AY300" i="1"/>
  <c r="AX300" i="1"/>
  <c r="AW300" i="1"/>
  <c r="AV300" i="1"/>
  <c r="AU300" i="1"/>
  <c r="BF209" i="1"/>
  <c r="AY209" i="1"/>
  <c r="AX209" i="1"/>
  <c r="AW209" i="1"/>
  <c r="AV209" i="1"/>
  <c r="AU209" i="1"/>
  <c r="BF355" i="1"/>
  <c r="AY355" i="1"/>
  <c r="AX355" i="1"/>
  <c r="AW355" i="1"/>
  <c r="AV355" i="1"/>
  <c r="AU355" i="1"/>
  <c r="BF326" i="1"/>
  <c r="AY326" i="1"/>
  <c r="AX326" i="1"/>
  <c r="AW326" i="1"/>
  <c r="AV326" i="1"/>
  <c r="AU326" i="1"/>
  <c r="BF513" i="1"/>
  <c r="AY513" i="1"/>
  <c r="AX513" i="1"/>
  <c r="AW513" i="1"/>
  <c r="AV513" i="1"/>
  <c r="AU513" i="1"/>
  <c r="BL76" i="1"/>
  <c r="BF76" i="1"/>
  <c r="AY76" i="1"/>
  <c r="AX76" i="1"/>
  <c r="AW76" i="1"/>
  <c r="AV76" i="1"/>
  <c r="AU76" i="1"/>
  <c r="BF206" i="1"/>
  <c r="AY206" i="1"/>
  <c r="AX206" i="1"/>
  <c r="AW206" i="1"/>
  <c r="AV206" i="1"/>
  <c r="AU206" i="1"/>
  <c r="BF330" i="1"/>
  <c r="AY330" i="1"/>
  <c r="AX330" i="1"/>
  <c r="AW330" i="1"/>
  <c r="AV330" i="1"/>
  <c r="AU330" i="1"/>
  <c r="BF718" i="1"/>
  <c r="AY718" i="1"/>
  <c r="AX718" i="1"/>
  <c r="AW718" i="1"/>
  <c r="AV718" i="1"/>
  <c r="AU718" i="1"/>
  <c r="BF779" i="1"/>
  <c r="AY779" i="1"/>
  <c r="AX779" i="1"/>
  <c r="AW779" i="1"/>
  <c r="AV779" i="1"/>
  <c r="AU779" i="1"/>
  <c r="BF404" i="1"/>
  <c r="AY404" i="1"/>
  <c r="AX404" i="1"/>
  <c r="AW404" i="1"/>
  <c r="AV404" i="1"/>
  <c r="AU404" i="1"/>
  <c r="BF581" i="1"/>
  <c r="AY581" i="1"/>
  <c r="AX581" i="1"/>
  <c r="AW581" i="1"/>
  <c r="AV581" i="1"/>
  <c r="AU581" i="1"/>
  <c r="BF220" i="1"/>
  <c r="AY220" i="1"/>
  <c r="AX220" i="1"/>
  <c r="AW220" i="1"/>
  <c r="AV220" i="1"/>
  <c r="AU220" i="1"/>
  <c r="BF814" i="1"/>
  <c r="AY814" i="1"/>
  <c r="AX814" i="1"/>
  <c r="AW814" i="1"/>
  <c r="AV814" i="1"/>
  <c r="AU814" i="1"/>
  <c r="BF806" i="1"/>
  <c r="AY806" i="1"/>
  <c r="AX806" i="1"/>
  <c r="AW806" i="1"/>
  <c r="AV806" i="1"/>
  <c r="AU806" i="1"/>
  <c r="BF283" i="1"/>
  <c r="AY283" i="1"/>
  <c r="AX283" i="1"/>
  <c r="AW283" i="1"/>
  <c r="AV283" i="1"/>
  <c r="AU283" i="1"/>
  <c r="BF768" i="1"/>
  <c r="AY768" i="1"/>
  <c r="AX768" i="1"/>
  <c r="AW768" i="1"/>
  <c r="AV768" i="1"/>
  <c r="AU768" i="1"/>
  <c r="BF93" i="1"/>
  <c r="AY93" i="1"/>
  <c r="AX93" i="1"/>
  <c r="AW93" i="1"/>
  <c r="AV93" i="1"/>
  <c r="AU93" i="1"/>
  <c r="BF559" i="1"/>
  <c r="AY559" i="1"/>
  <c r="AX559" i="1"/>
  <c r="AW559" i="1"/>
  <c r="AV559" i="1"/>
  <c r="AU559" i="1"/>
  <c r="BF360" i="1"/>
  <c r="AY360" i="1"/>
  <c r="AX360" i="1"/>
  <c r="AW360" i="1"/>
  <c r="AV360" i="1"/>
  <c r="AU360" i="1"/>
  <c r="BF517" i="1"/>
  <c r="AY517" i="1"/>
  <c r="AX517" i="1"/>
  <c r="AW517" i="1"/>
  <c r="AV517" i="1"/>
  <c r="AU517" i="1"/>
  <c r="BF158" i="1"/>
  <c r="AY158" i="1"/>
  <c r="AX158" i="1"/>
  <c r="AW158" i="1"/>
  <c r="AV158" i="1"/>
  <c r="AU158" i="1"/>
  <c r="BF225" i="1"/>
  <c r="AY225" i="1"/>
  <c r="AX225" i="1"/>
  <c r="AW225" i="1"/>
  <c r="AV225" i="1"/>
  <c r="AU225" i="1"/>
  <c r="BF237" i="1"/>
  <c r="AY237" i="1"/>
  <c r="AX237" i="1"/>
  <c r="AW237" i="1"/>
  <c r="AV237" i="1"/>
  <c r="AU237" i="1"/>
  <c r="BF540" i="1"/>
  <c r="AY540" i="1"/>
  <c r="AX540" i="1"/>
  <c r="AW540" i="1"/>
  <c r="AV540" i="1"/>
  <c r="AU540" i="1"/>
  <c r="BL251" i="1"/>
  <c r="BF251" i="1"/>
  <c r="AY251" i="1"/>
  <c r="AX251" i="1"/>
  <c r="AW251" i="1"/>
  <c r="AV251" i="1"/>
  <c r="AU251" i="1"/>
  <c r="BF624" i="1"/>
  <c r="AY624" i="1"/>
  <c r="AX624" i="1"/>
  <c r="AW624" i="1"/>
  <c r="AV624" i="1"/>
  <c r="AU624" i="1"/>
  <c r="BF260" i="1"/>
  <c r="AY260" i="1"/>
  <c r="AX260" i="1"/>
  <c r="AW260" i="1"/>
  <c r="AV260" i="1"/>
  <c r="AU260" i="1"/>
  <c r="BF432" i="1"/>
  <c r="AY432" i="1"/>
  <c r="AX432" i="1"/>
  <c r="AW432" i="1"/>
  <c r="AV432" i="1"/>
  <c r="AU432" i="1"/>
  <c r="BF310" i="1"/>
  <c r="AY310" i="1"/>
  <c r="AX310" i="1"/>
  <c r="AW310" i="1"/>
  <c r="AV310" i="1"/>
  <c r="AU310" i="1"/>
  <c r="BF724" i="1"/>
  <c r="AY724" i="1"/>
  <c r="AX724" i="1"/>
  <c r="AW724" i="1"/>
  <c r="AV724" i="1"/>
  <c r="AU724" i="1"/>
  <c r="BF745" i="1"/>
  <c r="AY745" i="1"/>
  <c r="AX745" i="1"/>
  <c r="AW745" i="1"/>
  <c r="AV745" i="1"/>
  <c r="AU745" i="1"/>
  <c r="BF426" i="1"/>
  <c r="AY426" i="1"/>
  <c r="AX426" i="1"/>
  <c r="AW426" i="1"/>
  <c r="AV426" i="1"/>
  <c r="AU426" i="1"/>
  <c r="BF782" i="1"/>
  <c r="AY782" i="1"/>
  <c r="AX782" i="1"/>
  <c r="AW782" i="1"/>
  <c r="AV782" i="1"/>
  <c r="AU782" i="1"/>
  <c r="BF264" i="1"/>
  <c r="AY264" i="1"/>
  <c r="AX264" i="1"/>
  <c r="AW264" i="1"/>
  <c r="AV264" i="1"/>
  <c r="AU264" i="1"/>
  <c r="BL486" i="1"/>
  <c r="BF486" i="1"/>
  <c r="AY486" i="1"/>
  <c r="AX486" i="1"/>
  <c r="AW486" i="1"/>
  <c r="AV486" i="1"/>
  <c r="AU486" i="1"/>
  <c r="BF346" i="1"/>
  <c r="AY346" i="1"/>
  <c r="AX346" i="1"/>
  <c r="AW346" i="1"/>
  <c r="AV346" i="1"/>
  <c r="AU346" i="1"/>
  <c r="BF648" i="1"/>
  <c r="AY648" i="1"/>
  <c r="AX648" i="1"/>
  <c r="AW648" i="1"/>
  <c r="AV648" i="1"/>
  <c r="AU648" i="1"/>
  <c r="BF679" i="1"/>
  <c r="AY679" i="1"/>
  <c r="AX679" i="1"/>
  <c r="AW679" i="1"/>
  <c r="AV679" i="1"/>
  <c r="AU679" i="1"/>
  <c r="BF805" i="1"/>
  <c r="AY805" i="1"/>
  <c r="AX805" i="1"/>
  <c r="AW805" i="1"/>
  <c r="AV805" i="1"/>
  <c r="AU805" i="1"/>
  <c r="BF667" i="1"/>
  <c r="AY667" i="1"/>
  <c r="AX667" i="1"/>
  <c r="AW667" i="1"/>
  <c r="AV667" i="1"/>
  <c r="AU667" i="1"/>
  <c r="BF776" i="1"/>
  <c r="AY776" i="1"/>
  <c r="AX776" i="1"/>
  <c r="AW776" i="1"/>
  <c r="AV776" i="1"/>
  <c r="AU776" i="1"/>
  <c r="BF71" i="1"/>
  <c r="AY71" i="1"/>
  <c r="AX71" i="1"/>
  <c r="AW71" i="1"/>
  <c r="AV71" i="1"/>
  <c r="AU71" i="1"/>
  <c r="BF151" i="1"/>
  <c r="AY151" i="1"/>
  <c r="AX151" i="1"/>
  <c r="AW151" i="1"/>
  <c r="AV151" i="1"/>
  <c r="AU151" i="1"/>
  <c r="BF584" i="1"/>
  <c r="AY584" i="1"/>
  <c r="AX584" i="1"/>
  <c r="AW584" i="1"/>
  <c r="AV584" i="1"/>
  <c r="AU584" i="1"/>
  <c r="BF385" i="1"/>
  <c r="AY385" i="1"/>
  <c r="AX385" i="1"/>
  <c r="AW385" i="1"/>
  <c r="AV385" i="1"/>
  <c r="AU385" i="1"/>
  <c r="BF215" i="1"/>
  <c r="AY215" i="1"/>
  <c r="AX215" i="1"/>
  <c r="AW215" i="1"/>
  <c r="AV215" i="1"/>
  <c r="AU215" i="1"/>
  <c r="BF519" i="1"/>
  <c r="AY519" i="1"/>
  <c r="AX519" i="1"/>
  <c r="AW519" i="1"/>
  <c r="AV519" i="1"/>
  <c r="AU519" i="1"/>
  <c r="BF551" i="1"/>
  <c r="AY551" i="1"/>
  <c r="AX551" i="1"/>
  <c r="AW551" i="1"/>
  <c r="AV551" i="1"/>
  <c r="AU551" i="1"/>
  <c r="BL285" i="1"/>
  <c r="BF285" i="1"/>
  <c r="AY285" i="1"/>
  <c r="AX285" i="1"/>
  <c r="AW285" i="1"/>
  <c r="AV285" i="1"/>
  <c r="AU285" i="1"/>
  <c r="BF281" i="1"/>
  <c r="AY281" i="1"/>
  <c r="AX281" i="1"/>
  <c r="AW281" i="1"/>
  <c r="AV281" i="1"/>
  <c r="AU281" i="1"/>
  <c r="BF549" i="1"/>
  <c r="AY549" i="1"/>
  <c r="AX549" i="1"/>
  <c r="AW549" i="1"/>
  <c r="AV549" i="1"/>
  <c r="AU549" i="1"/>
  <c r="BL130" i="1"/>
  <c r="BF130" i="1"/>
  <c r="AY130" i="1"/>
  <c r="AX130" i="1"/>
  <c r="AW130" i="1"/>
  <c r="AV130" i="1"/>
  <c r="AU130" i="1"/>
  <c r="BF263" i="1"/>
  <c r="AY263" i="1"/>
  <c r="AX263" i="1"/>
  <c r="AW263" i="1"/>
  <c r="AV263" i="1"/>
  <c r="AU263" i="1"/>
  <c r="BF127" i="1"/>
  <c r="AY127" i="1"/>
  <c r="AX127" i="1"/>
  <c r="AW127" i="1"/>
  <c r="AV127" i="1"/>
  <c r="AU127" i="1"/>
  <c r="BF524" i="1"/>
  <c r="AY524" i="1"/>
  <c r="AX524" i="1"/>
  <c r="AW524" i="1"/>
  <c r="AV524" i="1"/>
  <c r="AU524" i="1"/>
  <c r="BF784" i="1"/>
  <c r="AY784" i="1"/>
  <c r="AX784" i="1"/>
  <c r="AW784" i="1"/>
  <c r="AV784" i="1"/>
  <c r="AU784" i="1"/>
  <c r="BF408" i="1"/>
  <c r="AY408" i="1"/>
  <c r="AX408" i="1"/>
  <c r="AW408" i="1"/>
  <c r="AV408" i="1"/>
  <c r="AU408" i="1"/>
  <c r="BF265" i="1"/>
  <c r="AY265" i="1"/>
  <c r="AX265" i="1"/>
  <c r="AW265" i="1"/>
  <c r="AV265" i="1"/>
  <c r="AU265" i="1"/>
  <c r="BF737" i="1"/>
  <c r="AY737" i="1"/>
  <c r="AX737" i="1"/>
  <c r="AW737" i="1"/>
  <c r="AV737" i="1"/>
  <c r="AU737" i="1"/>
  <c r="BF403" i="1"/>
  <c r="AY403" i="1"/>
  <c r="AX403" i="1"/>
  <c r="AW403" i="1"/>
  <c r="AV403" i="1"/>
  <c r="AU403" i="1"/>
  <c r="BF144" i="1"/>
  <c r="AY144" i="1"/>
  <c r="AX144" i="1"/>
  <c r="AW144" i="1"/>
  <c r="AV144" i="1"/>
  <c r="AU144" i="1"/>
  <c r="BF400" i="1"/>
  <c r="AY400" i="1"/>
  <c r="AX400" i="1"/>
  <c r="AW400" i="1"/>
  <c r="AV400" i="1"/>
  <c r="AU400" i="1"/>
  <c r="BF156" i="1"/>
  <c r="AY156" i="1"/>
  <c r="AX156" i="1"/>
  <c r="AW156" i="1"/>
  <c r="AV156" i="1"/>
  <c r="AU156" i="1"/>
  <c r="BF459" i="1"/>
  <c r="AY459" i="1"/>
  <c r="AX459" i="1"/>
  <c r="AW459" i="1"/>
  <c r="AV459" i="1"/>
  <c r="AU459" i="1"/>
  <c r="BF467" i="1"/>
  <c r="AY467" i="1"/>
  <c r="AX467" i="1"/>
  <c r="AW467" i="1"/>
  <c r="AV467" i="1"/>
  <c r="AU467" i="1"/>
  <c r="BF570" i="1"/>
  <c r="AY570" i="1"/>
  <c r="AX570" i="1"/>
  <c r="AW570" i="1"/>
  <c r="AV570" i="1"/>
  <c r="AU570" i="1"/>
  <c r="BF436" i="1"/>
  <c r="AY436" i="1"/>
  <c r="AX436" i="1"/>
  <c r="AW436" i="1"/>
  <c r="AV436" i="1"/>
  <c r="AU436" i="1"/>
  <c r="BL361" i="1"/>
  <c r="BF361" i="1"/>
  <c r="AY361" i="1"/>
  <c r="AX361" i="1"/>
  <c r="AW361" i="1"/>
  <c r="AV361" i="1"/>
  <c r="AU361" i="1"/>
  <c r="BF382" i="1"/>
  <c r="AY382" i="1"/>
  <c r="AX382" i="1"/>
  <c r="AW382" i="1"/>
  <c r="AV382" i="1"/>
  <c r="AU382" i="1"/>
  <c r="BF339" i="1"/>
  <c r="AY339" i="1"/>
  <c r="AX339" i="1"/>
  <c r="AW339" i="1"/>
  <c r="AV339" i="1"/>
  <c r="AU339" i="1"/>
  <c r="BF789" i="1"/>
  <c r="AY789" i="1"/>
  <c r="AX789" i="1"/>
  <c r="AW789" i="1"/>
  <c r="AV789" i="1"/>
  <c r="AU789" i="1"/>
  <c r="BF683" i="1"/>
  <c r="AY683" i="1"/>
  <c r="AX683" i="1"/>
  <c r="AW683" i="1"/>
  <c r="AV683" i="1"/>
  <c r="AU683" i="1"/>
  <c r="BF659" i="1"/>
  <c r="AY659" i="1"/>
  <c r="AX659" i="1"/>
  <c r="AW659" i="1"/>
  <c r="AV659" i="1"/>
  <c r="AU659" i="1"/>
  <c r="BF579" i="1"/>
  <c r="AY579" i="1"/>
  <c r="AX579" i="1"/>
  <c r="AW579" i="1"/>
  <c r="AV579" i="1"/>
  <c r="AU579" i="1"/>
  <c r="BF726" i="1"/>
  <c r="AY726" i="1"/>
  <c r="AX726" i="1"/>
  <c r="AW726" i="1"/>
  <c r="AV726" i="1"/>
  <c r="AU726" i="1"/>
  <c r="BF526" i="1"/>
  <c r="AY526" i="1"/>
  <c r="AX526" i="1"/>
  <c r="AW526" i="1"/>
  <c r="AV526" i="1"/>
  <c r="AU526" i="1"/>
  <c r="BF516" i="1"/>
  <c r="AY516" i="1"/>
  <c r="AX516" i="1"/>
  <c r="AW516" i="1"/>
  <c r="AV516" i="1"/>
  <c r="AU516" i="1"/>
  <c r="BF781" i="1"/>
  <c r="AY781" i="1"/>
  <c r="AX781" i="1"/>
  <c r="AW781" i="1"/>
  <c r="AV781" i="1"/>
  <c r="AU781" i="1"/>
  <c r="BF470" i="1"/>
  <c r="AY470" i="1"/>
  <c r="AX470" i="1"/>
  <c r="AW470" i="1"/>
  <c r="AV470" i="1"/>
  <c r="AU470" i="1"/>
  <c r="BF392" i="1"/>
  <c r="AY392" i="1"/>
  <c r="AX392" i="1"/>
  <c r="AW392" i="1"/>
  <c r="AV392" i="1"/>
  <c r="AU392" i="1"/>
  <c r="BF660" i="1"/>
  <c r="AY660" i="1"/>
  <c r="AX660" i="1"/>
  <c r="AW660" i="1"/>
  <c r="AV660" i="1"/>
  <c r="AU660" i="1"/>
  <c r="BF245" i="1"/>
  <c r="AY245" i="1"/>
  <c r="AX245" i="1"/>
  <c r="AW245" i="1"/>
  <c r="AV245" i="1"/>
  <c r="AU245" i="1"/>
  <c r="BF729" i="1"/>
  <c r="AY729" i="1"/>
  <c r="AX729" i="1"/>
  <c r="AW729" i="1"/>
  <c r="AV729" i="1"/>
  <c r="AU729" i="1"/>
  <c r="BF60" i="1"/>
  <c r="AY60" i="1"/>
  <c r="AX60" i="1"/>
  <c r="AW60" i="1"/>
  <c r="AV60" i="1"/>
  <c r="AU60" i="1"/>
  <c r="BF171" i="1"/>
  <c r="AY171" i="1"/>
  <c r="AX171" i="1"/>
  <c r="AW171" i="1"/>
  <c r="AV171" i="1"/>
  <c r="AU171" i="1"/>
  <c r="BF318" i="1"/>
  <c r="AY318" i="1"/>
  <c r="AX318" i="1"/>
  <c r="AW318" i="1"/>
  <c r="AV318" i="1"/>
  <c r="AU318" i="1"/>
  <c r="BL259" i="1"/>
  <c r="BF259" i="1"/>
  <c r="AY259" i="1"/>
  <c r="AX259" i="1"/>
  <c r="AW259" i="1"/>
  <c r="AV259" i="1"/>
  <c r="AU259" i="1"/>
  <c r="BF419" i="1"/>
  <c r="AY419" i="1"/>
  <c r="AX419" i="1"/>
  <c r="AW419" i="1"/>
  <c r="AV419" i="1"/>
  <c r="AU419" i="1"/>
  <c r="BF67" i="1"/>
  <c r="AY67" i="1"/>
  <c r="AX67" i="1"/>
  <c r="AW67" i="1"/>
  <c r="AV67" i="1"/>
  <c r="AU67" i="1"/>
  <c r="BF748" i="1"/>
  <c r="AY748" i="1"/>
  <c r="AX748" i="1"/>
  <c r="AW748" i="1"/>
  <c r="AV748" i="1"/>
  <c r="AU748" i="1"/>
  <c r="BF336" i="1"/>
  <c r="AY336" i="1"/>
  <c r="AX336" i="1"/>
  <c r="AW336" i="1"/>
  <c r="AV336" i="1"/>
  <c r="AU336" i="1"/>
  <c r="BF438" i="1"/>
  <c r="AY438" i="1"/>
  <c r="AX438" i="1"/>
  <c r="AW438" i="1"/>
  <c r="AV438" i="1"/>
  <c r="AU438" i="1"/>
  <c r="BF53" i="1"/>
  <c r="AY53" i="1"/>
  <c r="AX53" i="1"/>
  <c r="AW53" i="1"/>
  <c r="AV53" i="1"/>
  <c r="AU53" i="1"/>
  <c r="BF477" i="1"/>
  <c r="AY477" i="1"/>
  <c r="AX477" i="1"/>
  <c r="AW477" i="1"/>
  <c r="AV477" i="1"/>
  <c r="AU477" i="1"/>
  <c r="BF288" i="1"/>
  <c r="AY288" i="1"/>
  <c r="AX288" i="1"/>
  <c r="AW288" i="1"/>
  <c r="AV288" i="1"/>
  <c r="AU288" i="1"/>
  <c r="BF428" i="1"/>
  <c r="AY428" i="1"/>
  <c r="AX428" i="1"/>
  <c r="AW428" i="1"/>
  <c r="AV428" i="1"/>
  <c r="AU428" i="1"/>
  <c r="BF451" i="1"/>
  <c r="AY451" i="1"/>
  <c r="AX451" i="1"/>
  <c r="AW451" i="1"/>
  <c r="AV451" i="1"/>
  <c r="AU451" i="1"/>
  <c r="BL126" i="1"/>
  <c r="BF126" i="1"/>
  <c r="AY126" i="1"/>
  <c r="AX126" i="1"/>
  <c r="AW126" i="1"/>
  <c r="AV126" i="1"/>
  <c r="AU126" i="1"/>
  <c r="BF207" i="1"/>
  <c r="AY207" i="1"/>
  <c r="AX207" i="1"/>
  <c r="AW207" i="1"/>
  <c r="AV207" i="1"/>
  <c r="AU207" i="1"/>
  <c r="BF810" i="1"/>
  <c r="AY810" i="1"/>
  <c r="AX810" i="1"/>
  <c r="AW810" i="1"/>
  <c r="AV810" i="1"/>
  <c r="AU810" i="1"/>
  <c r="BF640" i="1"/>
  <c r="AY640" i="1"/>
  <c r="AX640" i="1"/>
  <c r="AW640" i="1"/>
  <c r="AV640" i="1"/>
  <c r="AU640" i="1"/>
  <c r="BF377" i="1"/>
  <c r="AY377" i="1"/>
  <c r="AX377" i="1"/>
  <c r="AW377" i="1"/>
  <c r="AV377" i="1"/>
  <c r="AU377" i="1"/>
  <c r="BF770" i="1"/>
  <c r="AY770" i="1"/>
  <c r="AX770" i="1"/>
  <c r="AW770" i="1"/>
  <c r="AV770" i="1"/>
  <c r="AU770" i="1"/>
  <c r="BF103" i="1"/>
  <c r="AY103" i="1"/>
  <c r="AX103" i="1"/>
  <c r="AW103" i="1"/>
  <c r="AV103" i="1"/>
  <c r="AU103" i="1"/>
  <c r="BF520" i="1"/>
  <c r="AY520" i="1"/>
  <c r="AX520" i="1"/>
  <c r="AW520" i="1"/>
  <c r="AV520" i="1"/>
  <c r="AU520" i="1"/>
  <c r="BF247" i="1"/>
  <c r="AY247" i="1"/>
  <c r="AX247" i="1"/>
  <c r="AW247" i="1"/>
  <c r="AV247" i="1"/>
  <c r="AU247" i="1"/>
  <c r="BF468" i="1"/>
  <c r="AY468" i="1"/>
  <c r="AX468" i="1"/>
  <c r="AW468" i="1"/>
  <c r="AV468" i="1"/>
  <c r="AU468" i="1"/>
  <c r="BF320" i="1"/>
  <c r="AY320" i="1"/>
  <c r="AX320" i="1"/>
  <c r="AW320" i="1"/>
  <c r="AV320" i="1"/>
  <c r="AU320" i="1"/>
  <c r="BF279" i="1"/>
  <c r="AY279" i="1"/>
  <c r="AX279" i="1"/>
  <c r="AW279" i="1"/>
  <c r="AV279" i="1"/>
  <c r="AU279" i="1"/>
  <c r="BL746" i="1"/>
  <c r="BF746" i="1"/>
  <c r="AY746" i="1"/>
  <c r="AX746" i="1"/>
  <c r="AW746" i="1"/>
  <c r="AV746" i="1"/>
  <c r="AU746" i="1"/>
  <c r="BL112" i="1"/>
  <c r="BF112" i="1"/>
  <c r="AY112" i="1"/>
  <c r="AX112" i="1"/>
  <c r="AW112" i="1"/>
  <c r="AV112" i="1"/>
  <c r="AU112" i="1"/>
  <c r="BF287" i="1"/>
  <c r="AY287" i="1"/>
  <c r="AX287" i="1"/>
  <c r="AW287" i="1"/>
  <c r="AV287" i="1"/>
  <c r="AU287" i="1"/>
  <c r="BF137" i="1"/>
  <c r="AY137" i="1"/>
  <c r="AX137" i="1"/>
  <c r="AW137" i="1"/>
  <c r="AV137" i="1"/>
  <c r="AU137" i="1"/>
  <c r="BF69" i="1"/>
  <c r="AY69" i="1"/>
  <c r="AX69" i="1"/>
  <c r="AW69" i="1"/>
  <c r="AV69" i="1"/>
  <c r="AU69" i="1"/>
  <c r="BF630" i="1"/>
  <c r="AY630" i="1"/>
  <c r="AX630" i="1"/>
  <c r="AW630" i="1"/>
  <c r="AV630" i="1"/>
  <c r="AU630" i="1"/>
  <c r="BF116" i="1"/>
  <c r="AY116" i="1"/>
  <c r="AX116" i="1"/>
  <c r="AW116" i="1"/>
  <c r="AV116" i="1"/>
  <c r="AU116" i="1"/>
  <c r="BF223" i="1"/>
  <c r="AY223" i="1"/>
  <c r="AX223" i="1"/>
  <c r="AW223" i="1"/>
  <c r="AV223" i="1"/>
  <c r="AU223" i="1"/>
  <c r="BF424" i="1"/>
  <c r="AY424" i="1"/>
  <c r="AX424" i="1"/>
  <c r="AW424" i="1"/>
  <c r="AV424" i="1"/>
  <c r="AU424" i="1"/>
  <c r="BF756" i="1"/>
  <c r="AY756" i="1"/>
  <c r="AX756" i="1"/>
  <c r="AW756" i="1"/>
  <c r="AV756" i="1"/>
  <c r="AU756" i="1"/>
  <c r="BF202" i="1"/>
  <c r="AY202" i="1"/>
  <c r="AX202" i="1"/>
  <c r="AW202" i="1"/>
  <c r="AV202" i="1"/>
  <c r="AU202" i="1"/>
  <c r="BF485" i="1"/>
  <c r="AY485" i="1"/>
  <c r="AX485" i="1"/>
  <c r="AW485" i="1"/>
  <c r="AV485" i="1"/>
  <c r="AU485" i="1"/>
  <c r="BF179" i="1"/>
  <c r="AY179" i="1"/>
  <c r="AX179" i="1"/>
  <c r="AW179" i="1"/>
  <c r="AV179" i="1"/>
  <c r="AU179" i="1"/>
  <c r="BF760" i="1"/>
  <c r="AY760" i="1"/>
  <c r="AX760" i="1"/>
  <c r="AW760" i="1"/>
  <c r="AV760" i="1"/>
  <c r="AU760" i="1"/>
  <c r="BF637" i="1"/>
  <c r="AY637" i="1"/>
  <c r="AX637" i="1"/>
  <c r="AW637" i="1"/>
  <c r="AV637" i="1"/>
  <c r="AU637" i="1"/>
  <c r="BF48" i="1"/>
  <c r="AY48" i="1"/>
  <c r="AX48" i="1"/>
  <c r="AW48" i="1"/>
  <c r="AV48" i="1"/>
  <c r="AU48" i="1"/>
  <c r="BF799" i="1"/>
  <c r="AY799" i="1"/>
  <c r="AX799" i="1"/>
  <c r="AW799" i="1"/>
  <c r="AV799" i="1"/>
  <c r="AU799" i="1"/>
  <c r="BF276" i="1"/>
  <c r="AY276" i="1"/>
  <c r="AX276" i="1"/>
  <c r="AW276" i="1"/>
  <c r="AV276" i="1"/>
  <c r="AU276" i="1"/>
  <c r="BF792" i="1"/>
  <c r="AY792" i="1"/>
  <c r="AX792" i="1"/>
  <c r="AW792" i="1"/>
  <c r="AV792" i="1"/>
  <c r="AU792" i="1"/>
  <c r="BF86" i="1"/>
  <c r="AY86" i="1"/>
  <c r="AX86" i="1"/>
  <c r="AW86" i="1"/>
  <c r="AV86" i="1"/>
  <c r="AU86" i="1"/>
  <c r="BF612" i="1"/>
  <c r="AY612" i="1"/>
  <c r="AX612" i="1"/>
  <c r="AW612" i="1"/>
  <c r="AV612" i="1"/>
  <c r="AU612" i="1"/>
  <c r="BF329" i="1"/>
  <c r="AY329" i="1"/>
  <c r="AX329" i="1"/>
  <c r="AW329" i="1"/>
  <c r="AV329" i="1"/>
  <c r="AU329" i="1"/>
  <c r="BF652" i="1"/>
  <c r="AY652" i="1"/>
  <c r="AX652" i="1"/>
  <c r="AW652" i="1"/>
  <c r="AV652" i="1"/>
  <c r="AU652" i="1"/>
  <c r="BF750" i="1"/>
  <c r="AY750" i="1"/>
  <c r="AX750" i="1"/>
  <c r="AW750" i="1"/>
  <c r="AV750" i="1"/>
  <c r="AU750" i="1"/>
  <c r="BF369" i="1"/>
  <c r="AY369" i="1"/>
  <c r="AX369" i="1"/>
  <c r="AW369" i="1"/>
  <c r="AV369" i="1"/>
  <c r="AU369" i="1"/>
  <c r="BF589" i="1"/>
  <c r="AY589" i="1"/>
  <c r="AX589" i="1"/>
  <c r="AW589" i="1"/>
  <c r="AV589" i="1"/>
  <c r="AU589" i="1"/>
  <c r="BF184" i="1"/>
  <c r="AY184" i="1"/>
  <c r="AX184" i="1"/>
  <c r="AW184" i="1"/>
  <c r="AV184" i="1"/>
  <c r="AU184" i="1"/>
  <c r="BF255" i="1"/>
  <c r="AY255" i="1"/>
  <c r="AX255" i="1"/>
  <c r="AW255" i="1"/>
  <c r="AV255" i="1"/>
  <c r="AU255" i="1"/>
  <c r="BL240" i="1"/>
  <c r="BF240" i="1"/>
  <c r="AY240" i="1"/>
  <c r="AX240" i="1"/>
  <c r="AW240" i="1"/>
  <c r="AV240" i="1"/>
  <c r="AU240" i="1"/>
  <c r="BF375" i="1"/>
  <c r="AY375" i="1"/>
  <c r="AX375" i="1"/>
  <c r="AW375" i="1"/>
  <c r="AV375" i="1"/>
  <c r="AU375" i="1"/>
  <c r="BF498" i="1"/>
  <c r="AY498" i="1"/>
  <c r="AX498" i="1"/>
  <c r="AW498" i="1"/>
  <c r="AV498" i="1"/>
  <c r="AU498" i="1"/>
  <c r="BF508" i="1"/>
  <c r="AY508" i="1"/>
  <c r="AX508" i="1"/>
  <c r="AW508" i="1"/>
  <c r="AV508" i="1"/>
  <c r="AU508" i="1"/>
  <c r="BF691" i="1"/>
  <c r="AY691" i="1"/>
  <c r="AX691" i="1"/>
  <c r="AW691" i="1"/>
  <c r="AV691" i="1"/>
  <c r="AU691" i="1"/>
  <c r="BF544" i="1"/>
  <c r="AY544" i="1"/>
  <c r="AX544" i="1"/>
  <c r="AW544" i="1"/>
  <c r="AV544" i="1"/>
  <c r="AU544" i="1"/>
  <c r="BF715" i="1"/>
  <c r="AY715" i="1"/>
  <c r="AX715" i="1"/>
  <c r="AW715" i="1"/>
  <c r="AV715" i="1"/>
  <c r="AU715" i="1"/>
  <c r="BF771" i="1"/>
  <c r="AY771" i="1"/>
  <c r="AX771" i="1"/>
  <c r="AW771" i="1"/>
  <c r="AV771" i="1"/>
  <c r="AU771" i="1"/>
  <c r="BF414" i="1"/>
  <c r="AY414" i="1"/>
  <c r="AX414" i="1"/>
  <c r="AW414" i="1"/>
  <c r="AV414" i="1"/>
  <c r="AU414" i="1"/>
  <c r="BF755" i="1"/>
  <c r="AY755" i="1"/>
  <c r="AX755" i="1"/>
  <c r="AW755" i="1"/>
  <c r="AV755" i="1"/>
  <c r="AU755" i="1"/>
  <c r="BF732" i="1"/>
  <c r="AY732" i="1"/>
  <c r="AX732" i="1"/>
  <c r="AW732" i="1"/>
  <c r="AV732" i="1"/>
  <c r="AU732" i="1"/>
  <c r="BF527" i="1"/>
  <c r="AY527" i="1"/>
  <c r="AX527" i="1"/>
  <c r="AW527" i="1"/>
  <c r="AV527" i="1"/>
  <c r="AU527" i="1"/>
  <c r="BF795" i="1"/>
  <c r="AY795" i="1"/>
  <c r="AX795" i="1"/>
  <c r="AW795" i="1"/>
  <c r="AV795" i="1"/>
  <c r="AU795" i="1"/>
  <c r="BF305" i="1"/>
  <c r="AY305" i="1"/>
  <c r="AX305" i="1"/>
  <c r="AW305" i="1"/>
  <c r="AV305" i="1"/>
  <c r="AU305" i="1"/>
  <c r="BF31" i="1"/>
  <c r="AY31" i="1"/>
  <c r="AX31" i="1"/>
  <c r="AW31" i="1"/>
  <c r="AV31" i="1"/>
  <c r="AU31" i="1"/>
  <c r="BF730" i="1"/>
  <c r="AY730" i="1"/>
  <c r="AX730" i="1"/>
  <c r="AW730" i="1"/>
  <c r="AV730" i="1"/>
  <c r="AU730" i="1"/>
  <c r="BL89" i="1"/>
  <c r="BF89" i="1"/>
  <c r="AY89" i="1"/>
  <c r="AX89" i="1"/>
  <c r="AW89" i="1"/>
  <c r="AV89" i="1"/>
  <c r="AU89" i="1"/>
  <c r="BF740" i="1"/>
  <c r="AY740" i="1"/>
  <c r="AX740" i="1"/>
  <c r="AW740" i="1"/>
  <c r="AV740" i="1"/>
  <c r="AU740" i="1"/>
  <c r="BF175" i="1"/>
  <c r="AY175" i="1"/>
  <c r="AX175" i="1"/>
  <c r="AW175" i="1"/>
  <c r="AV175" i="1"/>
  <c r="AU175" i="1"/>
  <c r="BF178" i="1"/>
  <c r="AY178" i="1"/>
  <c r="AX178" i="1"/>
  <c r="AW178" i="1"/>
  <c r="AV178" i="1"/>
  <c r="AU178" i="1"/>
  <c r="BF800" i="1"/>
  <c r="AY800" i="1"/>
  <c r="AX800" i="1"/>
  <c r="AW800" i="1"/>
  <c r="AV800" i="1"/>
  <c r="AU800" i="1"/>
  <c r="BF254" i="1"/>
  <c r="AY254" i="1"/>
  <c r="AX254" i="1"/>
  <c r="AW254" i="1"/>
  <c r="AV254" i="1"/>
  <c r="AU254" i="1"/>
  <c r="BF788" i="1"/>
  <c r="AY788" i="1"/>
  <c r="AX788" i="1"/>
  <c r="AW788" i="1"/>
  <c r="AV788" i="1"/>
  <c r="AU788" i="1"/>
  <c r="BF362" i="1"/>
  <c r="AY362" i="1"/>
  <c r="AX362" i="1"/>
  <c r="AW362" i="1"/>
  <c r="AV362" i="1"/>
  <c r="AU362" i="1"/>
  <c r="BF85" i="1"/>
  <c r="AY85" i="1"/>
  <c r="AX85" i="1"/>
  <c r="AW85" i="1"/>
  <c r="AV85" i="1"/>
  <c r="AU85" i="1"/>
  <c r="BL233" i="1"/>
  <c r="BF233" i="1"/>
  <c r="AY233" i="1"/>
  <c r="AX233" i="1"/>
  <c r="AW233" i="1"/>
  <c r="AV233" i="1"/>
  <c r="AU233" i="1"/>
  <c r="BF479" i="1"/>
  <c r="AY479" i="1"/>
  <c r="AX479" i="1"/>
  <c r="AW479" i="1"/>
  <c r="AV479" i="1"/>
  <c r="AU479" i="1"/>
  <c r="BF727" i="1"/>
  <c r="AY727" i="1"/>
  <c r="AX727" i="1"/>
  <c r="AW727" i="1"/>
  <c r="AV727" i="1"/>
  <c r="AU727" i="1"/>
  <c r="BF754" i="1"/>
  <c r="AY754" i="1"/>
  <c r="AX754" i="1"/>
  <c r="AW754" i="1"/>
  <c r="AV754" i="1"/>
  <c r="AU754" i="1"/>
  <c r="BF292" i="1"/>
  <c r="AY292" i="1"/>
  <c r="AX292" i="1"/>
  <c r="AW292" i="1"/>
  <c r="AV292" i="1"/>
  <c r="AU292" i="1"/>
  <c r="BF808" i="1"/>
  <c r="AY808" i="1"/>
  <c r="AX808" i="1"/>
  <c r="AW808" i="1"/>
  <c r="AV808" i="1"/>
  <c r="AU808" i="1"/>
  <c r="BF268" i="1"/>
  <c r="AY268" i="1"/>
  <c r="AX268" i="1"/>
  <c r="AW268" i="1"/>
  <c r="AV268" i="1"/>
  <c r="AU268" i="1"/>
  <c r="BF258" i="1"/>
  <c r="AY258" i="1"/>
  <c r="AX258" i="1"/>
  <c r="AW258" i="1"/>
  <c r="AV258" i="1"/>
  <c r="AU258" i="1"/>
  <c r="BF712" i="1"/>
  <c r="AY712" i="1"/>
  <c r="AX712" i="1"/>
  <c r="AW712" i="1"/>
  <c r="AV712" i="1"/>
  <c r="AU712" i="1"/>
  <c r="BL437" i="1"/>
  <c r="BF437" i="1"/>
  <c r="AY437" i="1"/>
  <c r="AX437" i="1"/>
  <c r="AW437" i="1"/>
  <c r="AV437" i="1"/>
  <c r="AU437" i="1"/>
  <c r="BL214" i="1"/>
  <c r="BF214" i="1"/>
  <c r="AY214" i="1"/>
  <c r="AX214" i="1"/>
  <c r="AW214" i="1"/>
  <c r="AV214" i="1"/>
  <c r="AU214" i="1"/>
  <c r="BF378" i="1"/>
  <c r="AY378" i="1"/>
  <c r="AX378" i="1"/>
  <c r="AW378" i="1"/>
  <c r="AV378" i="1"/>
  <c r="AU378" i="1"/>
  <c r="BF773" i="1"/>
  <c r="AY773" i="1"/>
  <c r="AX773" i="1"/>
  <c r="AW773" i="1"/>
  <c r="AV773" i="1"/>
  <c r="AU773" i="1"/>
  <c r="BF365" i="1"/>
  <c r="AY365" i="1"/>
  <c r="AX365" i="1"/>
  <c r="AW365" i="1"/>
  <c r="AV365" i="1"/>
  <c r="AU365" i="1"/>
  <c r="BF816" i="1"/>
  <c r="AY816" i="1"/>
  <c r="AX816" i="1"/>
  <c r="AW816" i="1"/>
  <c r="AV816" i="1"/>
  <c r="AU816" i="1"/>
  <c r="BF111" i="1"/>
  <c r="AY111" i="1"/>
  <c r="AX111" i="1"/>
  <c r="AW111" i="1"/>
  <c r="AV111" i="1"/>
  <c r="AU111" i="1"/>
  <c r="BF312" i="1"/>
  <c r="AY312" i="1"/>
  <c r="AX312" i="1"/>
  <c r="AW312" i="1"/>
  <c r="AV312" i="1"/>
  <c r="AU312" i="1"/>
  <c r="BF410" i="1"/>
  <c r="AY410" i="1"/>
  <c r="AX410" i="1"/>
  <c r="AW410" i="1"/>
  <c r="AV410" i="1"/>
  <c r="AU410" i="1"/>
  <c r="BL155" i="1"/>
  <c r="BF155" i="1"/>
  <c r="AY155" i="1"/>
  <c r="AX155" i="1"/>
  <c r="AW155" i="1"/>
  <c r="AV155" i="1"/>
  <c r="AU155" i="1"/>
  <c r="BF518" i="1"/>
  <c r="AY518" i="1"/>
  <c r="AX518" i="1"/>
  <c r="AW518" i="1"/>
  <c r="AV518" i="1"/>
  <c r="AU518" i="1"/>
  <c r="BF252" i="1"/>
  <c r="AY252" i="1"/>
  <c r="AX252" i="1"/>
  <c r="AW252" i="1"/>
  <c r="AV252" i="1"/>
  <c r="AU252" i="1"/>
  <c r="BF379" i="1"/>
  <c r="AY379" i="1"/>
  <c r="AX379" i="1"/>
  <c r="AW379" i="1"/>
  <c r="AV379" i="1"/>
  <c r="AU379" i="1"/>
  <c r="BF817" i="1"/>
  <c r="AY817" i="1"/>
  <c r="AX817" i="1"/>
  <c r="AW817" i="1"/>
  <c r="AV817" i="1"/>
  <c r="AU817" i="1"/>
  <c r="BF314" i="1"/>
  <c r="AY314" i="1"/>
  <c r="AX314" i="1"/>
  <c r="AW314" i="1"/>
  <c r="AV314" i="1"/>
  <c r="AU314" i="1"/>
  <c r="BF328" i="1"/>
  <c r="AY328" i="1"/>
  <c r="AX328" i="1"/>
  <c r="AW328" i="1"/>
  <c r="AV328" i="1"/>
  <c r="AU328" i="1"/>
  <c r="BF161" i="1"/>
  <c r="AY161" i="1"/>
  <c r="AX161" i="1"/>
  <c r="AW161" i="1"/>
  <c r="AV161" i="1"/>
  <c r="AU161" i="1"/>
  <c r="BF275" i="1"/>
  <c r="AY275" i="1"/>
  <c r="AX275" i="1"/>
  <c r="AW275" i="1"/>
  <c r="AV275" i="1"/>
  <c r="AU275" i="1"/>
  <c r="BL744" i="1"/>
  <c r="BF744" i="1"/>
  <c r="AY744" i="1"/>
  <c r="AX744" i="1"/>
  <c r="AW744" i="1"/>
  <c r="AV744" i="1"/>
  <c r="AU744" i="1"/>
  <c r="BF681" i="1"/>
  <c r="AY681" i="1"/>
  <c r="AX681" i="1"/>
  <c r="AW681" i="1"/>
  <c r="AV681" i="1"/>
  <c r="AU681" i="1"/>
  <c r="BF472" i="1"/>
  <c r="AY472" i="1"/>
  <c r="AX472" i="1"/>
  <c r="AW472" i="1"/>
  <c r="AV472" i="1"/>
  <c r="AU472" i="1"/>
  <c r="BF684" i="1"/>
  <c r="AY684" i="1"/>
  <c r="AX684" i="1"/>
  <c r="AW684" i="1"/>
  <c r="AV684" i="1"/>
  <c r="AU684" i="1"/>
  <c r="BF204" i="1"/>
  <c r="AY204" i="1"/>
  <c r="AX204" i="1"/>
  <c r="AW204" i="1"/>
  <c r="AV204" i="1"/>
  <c r="AU204" i="1"/>
  <c r="BF803" i="1"/>
  <c r="AY803" i="1"/>
  <c r="AX803" i="1"/>
  <c r="AW803" i="1"/>
  <c r="AV803" i="1"/>
  <c r="AU803" i="1"/>
  <c r="BF791" i="1"/>
  <c r="AY791" i="1"/>
  <c r="AX791" i="1"/>
  <c r="AW791" i="1"/>
  <c r="AV791" i="1"/>
  <c r="AU791" i="1"/>
  <c r="BF759" i="1"/>
  <c r="AY759" i="1"/>
  <c r="AX759" i="1"/>
  <c r="AW759" i="1"/>
  <c r="AV759" i="1"/>
  <c r="AU759" i="1"/>
  <c r="BF605" i="1"/>
  <c r="AY605" i="1"/>
  <c r="AX605" i="1"/>
  <c r="AW605" i="1"/>
  <c r="AV605" i="1"/>
  <c r="AU605" i="1"/>
  <c r="BF562" i="1"/>
  <c r="AY562" i="1"/>
  <c r="AX562" i="1"/>
  <c r="AW562" i="1"/>
  <c r="AV562" i="1"/>
  <c r="AU562" i="1"/>
  <c r="BF738" i="1"/>
  <c r="AY738" i="1"/>
  <c r="AX738" i="1"/>
  <c r="AW738" i="1"/>
  <c r="AV738" i="1"/>
  <c r="AU738" i="1"/>
  <c r="BF218" i="1"/>
  <c r="AY218" i="1"/>
  <c r="AX218" i="1"/>
  <c r="AW218" i="1"/>
  <c r="AV218" i="1"/>
  <c r="AU218" i="1"/>
  <c r="BF767" i="1"/>
  <c r="AY767" i="1"/>
  <c r="AX767" i="1"/>
  <c r="AW767" i="1"/>
  <c r="AV767" i="1"/>
  <c r="AU767" i="1"/>
  <c r="BF113" i="1"/>
  <c r="AY113" i="1"/>
  <c r="AX113" i="1"/>
  <c r="AW113" i="1"/>
  <c r="AV113" i="1"/>
  <c r="AU113" i="1"/>
  <c r="BF131" i="1"/>
  <c r="AY131" i="1"/>
  <c r="AX131" i="1"/>
  <c r="AW131" i="1"/>
  <c r="AV131" i="1"/>
  <c r="AU131" i="1"/>
  <c r="BF290" i="1"/>
  <c r="AY290" i="1"/>
  <c r="AX290" i="1"/>
  <c r="AW290" i="1"/>
  <c r="AV290" i="1"/>
  <c r="AU290" i="1"/>
  <c r="BF721" i="1"/>
  <c r="AY721" i="1"/>
  <c r="AX721" i="1"/>
  <c r="AW721" i="1"/>
  <c r="AV721" i="1"/>
  <c r="AU721" i="1"/>
  <c r="BF794" i="1"/>
  <c r="AY794" i="1"/>
  <c r="AX794" i="1"/>
  <c r="AW794" i="1"/>
  <c r="AV794" i="1"/>
  <c r="AU794" i="1"/>
  <c r="BF501" i="1"/>
  <c r="AY501" i="1"/>
  <c r="AX501" i="1"/>
  <c r="AW501" i="1"/>
  <c r="AV501" i="1"/>
  <c r="AU501" i="1"/>
  <c r="BF783" i="1"/>
  <c r="AY783" i="1"/>
  <c r="AX783" i="1"/>
  <c r="AW783" i="1"/>
  <c r="AV783" i="1"/>
  <c r="AU783" i="1"/>
  <c r="BF203" i="1"/>
  <c r="AY203" i="1"/>
  <c r="AX203" i="1"/>
  <c r="AW203" i="1"/>
  <c r="AV203" i="1"/>
  <c r="AU203" i="1"/>
  <c r="BF181" i="1"/>
  <c r="AY181" i="1"/>
  <c r="AX181" i="1"/>
  <c r="AW181" i="1"/>
  <c r="AV181" i="1"/>
  <c r="AU181" i="1"/>
  <c r="BF629" i="1"/>
  <c r="AY629" i="1"/>
  <c r="AX629" i="1"/>
  <c r="AW629" i="1"/>
  <c r="AV629" i="1"/>
  <c r="AU629" i="1"/>
  <c r="BF594" i="1"/>
  <c r="AY594" i="1"/>
  <c r="AX594" i="1"/>
  <c r="AW594" i="1"/>
  <c r="AV594" i="1"/>
  <c r="AU594" i="1"/>
  <c r="BF297" i="1"/>
  <c r="AY297" i="1"/>
  <c r="AX297" i="1"/>
  <c r="AW297" i="1"/>
  <c r="AV297" i="1"/>
  <c r="AU297" i="1"/>
  <c r="BF57" i="1"/>
  <c r="AY57" i="1"/>
  <c r="AX57" i="1"/>
  <c r="AW57" i="1"/>
  <c r="AV57" i="1"/>
  <c r="AU57" i="1"/>
  <c r="BF142" i="1"/>
  <c r="AY142" i="1"/>
  <c r="AX142" i="1"/>
  <c r="AW142" i="1"/>
  <c r="AV142" i="1"/>
  <c r="AU142" i="1"/>
  <c r="BF538" i="1"/>
  <c r="AY538" i="1"/>
  <c r="AX538" i="1"/>
  <c r="AW538" i="1"/>
  <c r="AV538" i="1"/>
  <c r="AU538" i="1"/>
  <c r="BL582" i="1"/>
  <c r="BF582" i="1"/>
  <c r="AY582" i="1"/>
  <c r="AX582" i="1"/>
  <c r="AW582" i="1"/>
  <c r="AV582" i="1"/>
  <c r="AU582" i="1"/>
  <c r="BF798" i="1"/>
  <c r="AY798" i="1"/>
  <c r="AX798" i="1"/>
  <c r="AW798" i="1"/>
  <c r="AV798" i="1"/>
  <c r="AU798" i="1"/>
  <c r="BF558" i="1"/>
  <c r="AY558" i="1"/>
  <c r="AX558" i="1"/>
  <c r="AW558" i="1"/>
  <c r="AV558" i="1"/>
  <c r="AU558" i="1"/>
  <c r="BF73" i="1"/>
  <c r="AY73" i="1"/>
  <c r="AX73" i="1"/>
  <c r="AW73" i="1"/>
  <c r="AV73" i="1"/>
  <c r="AU73" i="1"/>
  <c r="BF556" i="1"/>
  <c r="AY556" i="1"/>
  <c r="AX556" i="1"/>
  <c r="AW556" i="1"/>
  <c r="AV556" i="1"/>
  <c r="AU556" i="1"/>
  <c r="BF766" i="1"/>
  <c r="AY766" i="1"/>
  <c r="AX766" i="1"/>
  <c r="AW766" i="1"/>
  <c r="AV766" i="1"/>
  <c r="AU766" i="1"/>
  <c r="BF775" i="1"/>
  <c r="AY775" i="1"/>
  <c r="AX775" i="1"/>
  <c r="AW775" i="1"/>
  <c r="AV775" i="1"/>
  <c r="AU775" i="1"/>
  <c r="BL402" i="1"/>
  <c r="BF402" i="1"/>
  <c r="AY402" i="1"/>
  <c r="AX402" i="1"/>
  <c r="AW402" i="1"/>
  <c r="AV402" i="1"/>
  <c r="AU402" i="1"/>
  <c r="BF496" i="1"/>
  <c r="AY496" i="1"/>
  <c r="AX496" i="1"/>
  <c r="AW496" i="1"/>
  <c r="AV496" i="1"/>
  <c r="AU496" i="1"/>
  <c r="BF507" i="1"/>
  <c r="AY507" i="1"/>
  <c r="AX507" i="1"/>
  <c r="AW507" i="1"/>
  <c r="AV507" i="1"/>
  <c r="AU507" i="1"/>
  <c r="BF166" i="1"/>
  <c r="AY166" i="1"/>
  <c r="AX166" i="1"/>
  <c r="AW166" i="1"/>
  <c r="AV166" i="1"/>
  <c r="AU166" i="1"/>
  <c r="BF236" i="1"/>
  <c r="AY236" i="1"/>
  <c r="AX236" i="1"/>
  <c r="AW236" i="1"/>
  <c r="AV236" i="1"/>
  <c r="AU236" i="1"/>
  <c r="BF272" i="1"/>
  <c r="AY272" i="1"/>
  <c r="AX272" i="1"/>
  <c r="AW272" i="1"/>
  <c r="AV272" i="1"/>
  <c r="AU272" i="1"/>
  <c r="BF499" i="1"/>
  <c r="AY499" i="1"/>
  <c r="AX499" i="1"/>
  <c r="AW499" i="1"/>
  <c r="AV499" i="1"/>
  <c r="AU499" i="1"/>
  <c r="BL120" i="1"/>
  <c r="BF120" i="1"/>
  <c r="AY120" i="1"/>
  <c r="AX120" i="1"/>
  <c r="AW120" i="1"/>
  <c r="AV120" i="1"/>
  <c r="AU120" i="1"/>
  <c r="BF152" i="1"/>
  <c r="AY152" i="1"/>
  <c r="AX152" i="1"/>
  <c r="AW152" i="1"/>
  <c r="AV152" i="1"/>
  <c r="AU152" i="1"/>
  <c r="BF154" i="1"/>
  <c r="AY154" i="1"/>
  <c r="AX154" i="1"/>
  <c r="AW154" i="1"/>
  <c r="AV154" i="1"/>
  <c r="AU154" i="1"/>
  <c r="BF333" i="1"/>
  <c r="AY333" i="1"/>
  <c r="AX333" i="1"/>
  <c r="AW333" i="1"/>
  <c r="AV333" i="1"/>
  <c r="AU333" i="1"/>
  <c r="BF664" i="1"/>
  <c r="AY664" i="1"/>
  <c r="AX664" i="1"/>
  <c r="AW664" i="1"/>
  <c r="AV664" i="1"/>
  <c r="AU664" i="1"/>
  <c r="BF266" i="1"/>
  <c r="AY266" i="1"/>
  <c r="AX266" i="1"/>
  <c r="AW266" i="1"/>
  <c r="AV266" i="1"/>
  <c r="AU266" i="1"/>
  <c r="BF357" i="1"/>
  <c r="AY357" i="1"/>
  <c r="AX357" i="1"/>
  <c r="AW357" i="1"/>
  <c r="AV357" i="1"/>
  <c r="AU357" i="1"/>
  <c r="BL563" i="1"/>
  <c r="BF563" i="1"/>
  <c r="AY563" i="1"/>
  <c r="AX563" i="1"/>
  <c r="AW563" i="1"/>
  <c r="AV563" i="1"/>
  <c r="AU563" i="1"/>
  <c r="BF616" i="1"/>
  <c r="AY616" i="1"/>
  <c r="AX616" i="1"/>
  <c r="AW616" i="1"/>
  <c r="AV616" i="1"/>
  <c r="AU616" i="1"/>
  <c r="BF725" i="1"/>
  <c r="AY725" i="1"/>
  <c r="AX725" i="1"/>
  <c r="AW725" i="1"/>
  <c r="AV725" i="1"/>
  <c r="AU725" i="1"/>
  <c r="BF747" i="1"/>
  <c r="AY747" i="1"/>
  <c r="AX747" i="1"/>
  <c r="AW747" i="1"/>
  <c r="AV747" i="1"/>
  <c r="AU747" i="1"/>
  <c r="BF615" i="1"/>
  <c r="AY615" i="1"/>
  <c r="AX615" i="1"/>
  <c r="AW615" i="1"/>
  <c r="AV615" i="1"/>
  <c r="AU615" i="1"/>
  <c r="BF278" i="1"/>
  <c r="AY278" i="1"/>
  <c r="AX278" i="1"/>
  <c r="AW278" i="1"/>
  <c r="AV278" i="1"/>
  <c r="AU278" i="1"/>
  <c r="BF397" i="1"/>
  <c r="AY397" i="1"/>
  <c r="AX397" i="1"/>
  <c r="AW397" i="1"/>
  <c r="AV397" i="1"/>
  <c r="AU397" i="1"/>
  <c r="BF269" i="1"/>
  <c r="AY269" i="1"/>
  <c r="AX269" i="1"/>
  <c r="AW269" i="1"/>
  <c r="AV269" i="1"/>
  <c r="AU269" i="1"/>
  <c r="BF505" i="1"/>
  <c r="AY505" i="1"/>
  <c r="AX505" i="1"/>
  <c r="AW505" i="1"/>
  <c r="AV505" i="1"/>
  <c r="AU505" i="1"/>
  <c r="BL533" i="1"/>
  <c r="BF533" i="1"/>
  <c r="AY533" i="1"/>
  <c r="AX533" i="1"/>
  <c r="AW533" i="1"/>
  <c r="AV533" i="1"/>
  <c r="AU533" i="1"/>
  <c r="BF367" i="1"/>
  <c r="AY367" i="1"/>
  <c r="AX367" i="1"/>
  <c r="AW367" i="1"/>
  <c r="AV367" i="1"/>
  <c r="AU367" i="1"/>
  <c r="BF671" i="1"/>
  <c r="AY671" i="1"/>
  <c r="AX671" i="1"/>
  <c r="AW671" i="1"/>
  <c r="AV671" i="1"/>
  <c r="AU671" i="1"/>
  <c r="BF622" i="1"/>
  <c r="AY622" i="1"/>
  <c r="AX622" i="1"/>
  <c r="AW622" i="1"/>
  <c r="AV622" i="1"/>
  <c r="AU622" i="1"/>
  <c r="BF552" i="1"/>
  <c r="AY552" i="1"/>
  <c r="AX552" i="1"/>
  <c r="AW552" i="1"/>
  <c r="AV552" i="1"/>
  <c r="AU552" i="1"/>
  <c r="BF348" i="1"/>
  <c r="AY348" i="1"/>
  <c r="AX348" i="1"/>
  <c r="AW348" i="1"/>
  <c r="AV348" i="1"/>
  <c r="AU348" i="1"/>
  <c r="BF557" i="1"/>
  <c r="AY557" i="1"/>
  <c r="AX557" i="1"/>
  <c r="AW557" i="1"/>
  <c r="AV557" i="1"/>
  <c r="AU557" i="1"/>
  <c r="BF619" i="1"/>
  <c r="AY619" i="1"/>
  <c r="AX619" i="1"/>
  <c r="AW619" i="1"/>
  <c r="AV619" i="1"/>
  <c r="AU619" i="1"/>
  <c r="BF645" i="1"/>
  <c r="AY645" i="1"/>
  <c r="AX645" i="1"/>
  <c r="AW645" i="1"/>
  <c r="AV645" i="1"/>
  <c r="AU645" i="1"/>
  <c r="BF160" i="1"/>
  <c r="AY160" i="1"/>
  <c r="AX160" i="1"/>
  <c r="AW160" i="1"/>
  <c r="AV160" i="1"/>
  <c r="AU160" i="1"/>
  <c r="BF193" i="1"/>
  <c r="AY193" i="1"/>
  <c r="AX193" i="1"/>
  <c r="AW193" i="1"/>
  <c r="AV193" i="1"/>
  <c r="AU193" i="1"/>
  <c r="BF173" i="1"/>
  <c r="AY173" i="1"/>
  <c r="AX173" i="1"/>
  <c r="AW173" i="1"/>
  <c r="AV173" i="1"/>
  <c r="AU173" i="1"/>
  <c r="BF676" i="1"/>
  <c r="AY676" i="1"/>
  <c r="AX676" i="1"/>
  <c r="AW676" i="1"/>
  <c r="AV676" i="1"/>
  <c r="AU676" i="1"/>
  <c r="BF114" i="1"/>
  <c r="AY114" i="1"/>
  <c r="AX114" i="1"/>
  <c r="AW114" i="1"/>
  <c r="AV114" i="1"/>
  <c r="AU114" i="1"/>
  <c r="BF338" i="1"/>
  <c r="AY338" i="1"/>
  <c r="AX338" i="1"/>
  <c r="AW338" i="1"/>
  <c r="AV338" i="1"/>
  <c r="AU338" i="1"/>
  <c r="BF580" i="1"/>
  <c r="AY580" i="1"/>
  <c r="AX580" i="1"/>
  <c r="AW580" i="1"/>
  <c r="AV580" i="1"/>
  <c r="AU580" i="1"/>
  <c r="BF105" i="1"/>
  <c r="AY105" i="1"/>
  <c r="AX105" i="1"/>
  <c r="AW105" i="1"/>
  <c r="AV105" i="1"/>
  <c r="AU105" i="1"/>
  <c r="BF82" i="1"/>
  <c r="AY82" i="1"/>
  <c r="AX82" i="1"/>
  <c r="AW82" i="1"/>
  <c r="AV82" i="1"/>
  <c r="AU82" i="1"/>
  <c r="BF81" i="1"/>
  <c r="AY81" i="1"/>
  <c r="AX81" i="1"/>
  <c r="AW81" i="1"/>
  <c r="AV81" i="1"/>
  <c r="AU81" i="1"/>
  <c r="BF43" i="1"/>
  <c r="AY43" i="1"/>
  <c r="AX43" i="1"/>
  <c r="AW43" i="1"/>
  <c r="AV43" i="1"/>
  <c r="AU43" i="1"/>
  <c r="BF65" i="1"/>
  <c r="AY65" i="1"/>
  <c r="AX65" i="1"/>
  <c r="AW65" i="1"/>
  <c r="AV65" i="1"/>
  <c r="AU65" i="1"/>
  <c r="BL28" i="1"/>
  <c r="BF28" i="1"/>
  <c r="AY28" i="1"/>
  <c r="AX28" i="1"/>
  <c r="AW28" i="1"/>
  <c r="AV28" i="1"/>
  <c r="AU28" i="1"/>
  <c r="BF50" i="1"/>
  <c r="AY50" i="1"/>
  <c r="AX50" i="1"/>
  <c r="AW50" i="1"/>
  <c r="AV50" i="1"/>
  <c r="AU50" i="1"/>
  <c r="BL37" i="1"/>
  <c r="BF37" i="1"/>
  <c r="AY37" i="1"/>
  <c r="AX37" i="1"/>
  <c r="AW37" i="1"/>
  <c r="AV37" i="1"/>
  <c r="AU37" i="1"/>
  <c r="BL30" i="1"/>
  <c r="BF30" i="1"/>
  <c r="AY30" i="1"/>
  <c r="AX30" i="1"/>
  <c r="AW30" i="1"/>
  <c r="AV30" i="1"/>
  <c r="AU30" i="1"/>
  <c r="BF17" i="1"/>
  <c r="AY17" i="1"/>
  <c r="AX17" i="1"/>
  <c r="AW17" i="1"/>
  <c r="AV17" i="1"/>
  <c r="AU17" i="1"/>
  <c r="BF33" i="1"/>
  <c r="AY33" i="1"/>
  <c r="AX33" i="1"/>
  <c r="AW33" i="1"/>
  <c r="AV33" i="1"/>
  <c r="AU33" i="1"/>
  <c r="BF32" i="1"/>
  <c r="AY32" i="1"/>
  <c r="AX32" i="1"/>
  <c r="AW32" i="1"/>
  <c r="AV32" i="1"/>
  <c r="AU32" i="1"/>
  <c r="BF21" i="1"/>
  <c r="AY21" i="1"/>
  <c r="AX21" i="1"/>
  <c r="AW21" i="1"/>
  <c r="AV21" i="1"/>
  <c r="AU21" i="1"/>
  <c r="BF20" i="1"/>
  <c r="AY20" i="1"/>
  <c r="AX20" i="1"/>
  <c r="AW20" i="1"/>
  <c r="AV20" i="1"/>
  <c r="AU20" i="1"/>
  <c r="BL45" i="1"/>
  <c r="BF45" i="1"/>
  <c r="AY45" i="1"/>
  <c r="AX45" i="1"/>
  <c r="AW45" i="1"/>
  <c r="AV45" i="1"/>
  <c r="AU45" i="1"/>
  <c r="BF58" i="1"/>
  <c r="AY58" i="1"/>
  <c r="AX58" i="1"/>
  <c r="AW58" i="1"/>
  <c r="AV58" i="1"/>
  <c r="AU58" i="1"/>
  <c r="BF90" i="1"/>
  <c r="AY90" i="1"/>
  <c r="AX90" i="1"/>
  <c r="AW90" i="1"/>
  <c r="AV90" i="1"/>
  <c r="AU90" i="1"/>
  <c r="BL34" i="1"/>
  <c r="BF34" i="1"/>
  <c r="AY34" i="1"/>
  <c r="AX34" i="1"/>
  <c r="AW34" i="1"/>
  <c r="AV34" i="1"/>
  <c r="AU34" i="1"/>
  <c r="BL29" i="1"/>
  <c r="BF29" i="1"/>
  <c r="AY29" i="1"/>
  <c r="AX29" i="1"/>
  <c r="AW29" i="1"/>
  <c r="AV29" i="1"/>
  <c r="AU29" i="1"/>
  <c r="BF38" i="1"/>
  <c r="AY38" i="1"/>
  <c r="AX38" i="1"/>
  <c r="AW38" i="1"/>
  <c r="AV38" i="1"/>
  <c r="AU38" i="1"/>
  <c r="BL46" i="1"/>
  <c r="BF46" i="1"/>
  <c r="AY46" i="1"/>
  <c r="AX46" i="1"/>
  <c r="AW46" i="1"/>
  <c r="AV46" i="1"/>
  <c r="AU46" i="1"/>
  <c r="BF47" i="1"/>
  <c r="AY47" i="1"/>
  <c r="AX47" i="1"/>
  <c r="AW47" i="1"/>
  <c r="AV47" i="1"/>
  <c r="AU47" i="1"/>
  <c r="BF42" i="1"/>
  <c r="AY42" i="1"/>
  <c r="AX42" i="1"/>
  <c r="AW42" i="1"/>
  <c r="AV42" i="1"/>
  <c r="AU42" i="1"/>
  <c r="BF18" i="1"/>
  <c r="AY18" i="1"/>
  <c r="AX18" i="1"/>
  <c r="AW18" i="1"/>
  <c r="AV18" i="1"/>
  <c r="AU18" i="1"/>
  <c r="BL14" i="1"/>
  <c r="BF14" i="1"/>
  <c r="AY14" i="1"/>
  <c r="AX14" i="1"/>
  <c r="AW14" i="1"/>
  <c r="AV14" i="1"/>
  <c r="AU14" i="1"/>
  <c r="BL15" i="1"/>
  <c r="BF15" i="1"/>
  <c r="AY15" i="1"/>
  <c r="AX15" i="1"/>
  <c r="AW15" i="1"/>
  <c r="AV15" i="1"/>
  <c r="AU15" i="1"/>
  <c r="BL13" i="1"/>
  <c r="BF13" i="1"/>
  <c r="AY13" i="1"/>
  <c r="AX13" i="1"/>
  <c r="AW13" i="1"/>
  <c r="AV13" i="1"/>
  <c r="AU13" i="1"/>
  <c r="BL11" i="1"/>
  <c r="BF11" i="1"/>
  <c r="AY11" i="1"/>
  <c r="AX11" i="1"/>
  <c r="AW11" i="1"/>
  <c r="AV11" i="1"/>
  <c r="AU11" i="1"/>
  <c r="BL27" i="1"/>
  <c r="BF27" i="1"/>
  <c r="AY27" i="1"/>
  <c r="AX27" i="1"/>
  <c r="AW27" i="1"/>
  <c r="AV27" i="1"/>
  <c r="AU27" i="1"/>
  <c r="BL23" i="1"/>
  <c r="BF23" i="1"/>
  <c r="AY23" i="1"/>
  <c r="AX23" i="1"/>
  <c r="AW23" i="1"/>
  <c r="AV23" i="1"/>
  <c r="AU23" i="1"/>
  <c r="BL36" i="1"/>
  <c r="BF36" i="1"/>
  <c r="AY36" i="1"/>
  <c r="AX36" i="1"/>
  <c r="AW36" i="1"/>
  <c r="AV36" i="1"/>
  <c r="AU36" i="1"/>
  <c r="BF35" i="1"/>
  <c r="AY35" i="1"/>
  <c r="AX35" i="1"/>
  <c r="AW35" i="1"/>
  <c r="AV35" i="1"/>
  <c r="AU35" i="1"/>
  <c r="BL26" i="1"/>
  <c r="BF26" i="1"/>
  <c r="AY26" i="1"/>
  <c r="AX26" i="1"/>
  <c r="AW26" i="1"/>
  <c r="AV26" i="1"/>
  <c r="AU26" i="1"/>
  <c r="BL25" i="1"/>
  <c r="BF25" i="1"/>
  <c r="AY25" i="1"/>
  <c r="AX25" i="1"/>
  <c r="AW25" i="1"/>
  <c r="AV25" i="1"/>
  <c r="AU25" i="1"/>
  <c r="BL16" i="1"/>
  <c r="BF16" i="1"/>
  <c r="AY16" i="1"/>
  <c r="AX16" i="1"/>
  <c r="AW16" i="1"/>
  <c r="AV16" i="1"/>
  <c r="AU16" i="1"/>
  <c r="BL22" i="1"/>
  <c r="BF22" i="1"/>
  <c r="AY22" i="1"/>
  <c r="AX22" i="1"/>
  <c r="AW22" i="1"/>
  <c r="AV22" i="1"/>
  <c r="AU22" i="1"/>
  <c r="BL24" i="1"/>
  <c r="BF24" i="1"/>
  <c r="AY24" i="1"/>
  <c r="AX24" i="1"/>
  <c r="AW24" i="1"/>
  <c r="AV24" i="1"/>
  <c r="AU24" i="1"/>
  <c r="BL12" i="1"/>
  <c r="BF12" i="1"/>
  <c r="AY12" i="1"/>
  <c r="AX12" i="1"/>
  <c r="AW12" i="1"/>
  <c r="AV12" i="1"/>
  <c r="AU12" i="1"/>
  <c r="BL39" i="1"/>
  <c r="BF39" i="1"/>
  <c r="AY39" i="1"/>
  <c r="AX39" i="1"/>
  <c r="AW39" i="1"/>
  <c r="AV39" i="1"/>
  <c r="AU39" i="1"/>
  <c r="BL40" i="1"/>
  <c r="BF40" i="1"/>
  <c r="AY40" i="1"/>
  <c r="AX40" i="1"/>
  <c r="AW40" i="1"/>
  <c r="AV40" i="1"/>
  <c r="AU40" i="1"/>
  <c r="BL7" i="1"/>
  <c r="BF7" i="1"/>
  <c r="AY7" i="1"/>
  <c r="AX7" i="1"/>
  <c r="AW7" i="1"/>
  <c r="AV7" i="1"/>
  <c r="AU7" i="1"/>
  <c r="BL8" i="1"/>
  <c r="BF8" i="1"/>
  <c r="AY8" i="1"/>
  <c r="AX8" i="1"/>
  <c r="AW8" i="1"/>
  <c r="AV8" i="1"/>
  <c r="AU8" i="1"/>
  <c r="BL10" i="1"/>
  <c r="BF10" i="1"/>
  <c r="AY10" i="1"/>
  <c r="AX10" i="1"/>
  <c r="AW10" i="1"/>
  <c r="AV10" i="1"/>
  <c r="AU10" i="1"/>
  <c r="BL9" i="1"/>
  <c r="BF9" i="1"/>
  <c r="AY9" i="1"/>
  <c r="AX9" i="1"/>
  <c r="AW9" i="1"/>
  <c r="AV9" i="1"/>
  <c r="AU9" i="1"/>
  <c r="AY5" i="1"/>
  <c r="AX5" i="1"/>
  <c r="AW5" i="1"/>
  <c r="AV5" i="1"/>
  <c r="AU5" i="1"/>
  <c r="BL19" i="1"/>
  <c r="BF19" i="1"/>
  <c r="AY19" i="1"/>
  <c r="AX19" i="1"/>
  <c r="AW19" i="1"/>
  <c r="AV19" i="1"/>
  <c r="AU19" i="1"/>
  <c r="BL6" i="1"/>
  <c r="BF6" i="1"/>
  <c r="AY6" i="1"/>
  <c r="AX6" i="1"/>
  <c r="AW6" i="1"/>
  <c r="AV6" i="1"/>
  <c r="AU6" i="1"/>
  <c r="BB504" i="1" l="1"/>
  <c r="AZ504" i="1" s="1"/>
  <c r="BB404" i="1"/>
  <c r="AZ404" i="1" s="1"/>
  <c r="BB750" i="1"/>
  <c r="AZ750" i="1" s="1"/>
  <c r="BB470" i="1"/>
  <c r="AZ470" i="1" s="1"/>
  <c r="BB140" i="1"/>
  <c r="AZ140" i="1" s="1"/>
  <c r="BB531" i="1"/>
  <c r="AZ531" i="1" s="1"/>
  <c r="BB635" i="1"/>
  <c r="AZ635" i="1" s="1"/>
  <c r="BB335" i="1"/>
  <c r="AZ335" i="1" s="1"/>
  <c r="BB94" i="1"/>
  <c r="AZ94" i="1" s="1"/>
  <c r="BB706" i="1"/>
  <c r="AZ706" i="1" s="1"/>
  <c r="BB580" i="1"/>
  <c r="AZ580" i="1" s="1"/>
  <c r="BB226" i="1"/>
  <c r="AZ226" i="1" s="1"/>
  <c r="BB217" i="1"/>
  <c r="AZ217" i="1" s="1"/>
  <c r="BB208" i="1"/>
  <c r="AZ208" i="1" s="1"/>
  <c r="BB701" i="1"/>
  <c r="AZ701" i="1" s="1"/>
  <c r="BB179" i="1"/>
  <c r="AZ179" i="1" s="1"/>
  <c r="BB615" i="1"/>
  <c r="AZ615" i="1" s="1"/>
  <c r="BB442" i="1"/>
  <c r="AZ442" i="1" s="1"/>
  <c r="BB223" i="1"/>
  <c r="AZ223" i="1" s="1"/>
  <c r="BB112" i="1"/>
  <c r="AZ112" i="1" s="1"/>
  <c r="BB349" i="1"/>
  <c r="AZ349" i="1" s="1"/>
  <c r="BB685" i="1"/>
  <c r="AZ685" i="1" s="1"/>
  <c r="BB32" i="1"/>
  <c r="AZ32" i="1" s="1"/>
  <c r="BB105" i="1"/>
  <c r="AZ105" i="1" s="1"/>
  <c r="BB792" i="1"/>
  <c r="AZ792" i="1" s="1"/>
  <c r="BB13" i="1"/>
  <c r="AZ13" i="1" s="1"/>
  <c r="BB645" i="1"/>
  <c r="AZ645" i="1" s="1"/>
  <c r="BB110" i="1"/>
  <c r="AZ110" i="1" s="1"/>
  <c r="BB447" i="1"/>
  <c r="AZ447" i="1" s="1"/>
  <c r="BB219" i="1"/>
  <c r="AZ219" i="1" s="1"/>
  <c r="BB720" i="1"/>
  <c r="AZ720" i="1" s="1"/>
  <c r="BB95" i="1"/>
  <c r="AZ95" i="1" s="1"/>
  <c r="BB216" i="1"/>
  <c r="AZ216" i="1" s="1"/>
  <c r="BB665" i="1"/>
  <c r="AZ665" i="1" s="1"/>
  <c r="BB647" i="1"/>
  <c r="AZ647" i="1" s="1"/>
  <c r="BB311" i="1"/>
  <c r="AZ311" i="1" s="1"/>
  <c r="BB138" i="1"/>
  <c r="AZ138" i="1" s="1"/>
  <c r="BB250" i="1"/>
  <c r="AZ250" i="1" s="1"/>
  <c r="BB804" i="1"/>
  <c r="AZ804" i="1" s="1"/>
  <c r="BB302" i="1"/>
  <c r="AZ302" i="1" s="1"/>
  <c r="BB298" i="1"/>
  <c r="AZ298" i="1" s="1"/>
  <c r="BB129" i="1"/>
  <c r="AZ129" i="1" s="1"/>
  <c r="BB242" i="1"/>
  <c r="AZ242" i="1" s="1"/>
  <c r="BB670" i="1"/>
  <c r="AZ670" i="1" s="1"/>
  <c r="BB777" i="1"/>
  <c r="AZ777" i="1" s="1"/>
  <c r="BB576" i="1"/>
  <c r="AZ576" i="1" s="1"/>
  <c r="BB87" i="1"/>
  <c r="AZ87" i="1" s="1"/>
  <c r="BB663" i="1"/>
  <c r="AZ663" i="1" s="1"/>
  <c r="BB241" i="1"/>
  <c r="AZ241" i="1" s="1"/>
  <c r="BB475" i="1"/>
  <c r="AZ475" i="1" s="1"/>
  <c r="BB497" i="1"/>
  <c r="AZ497" i="1" s="1"/>
  <c r="BB682" i="1"/>
  <c r="AZ682" i="1" s="1"/>
  <c r="BB460" i="1"/>
  <c r="AZ460" i="1" s="1"/>
  <c r="BB141" i="1"/>
  <c r="AZ141" i="1" s="1"/>
  <c r="BB412" i="1"/>
  <c r="AZ412" i="1" s="1"/>
  <c r="BB307" i="1"/>
  <c r="AZ307" i="1" s="1"/>
  <c r="BB170" i="1"/>
  <c r="AZ170" i="1" s="1"/>
  <c r="BB575" i="1"/>
  <c r="AZ575" i="1" s="1"/>
  <c r="BB567" i="1"/>
  <c r="AZ567" i="1" s="1"/>
  <c r="BB381" i="1"/>
  <c r="AZ381" i="1" s="1"/>
  <c r="BB182" i="1"/>
  <c r="AZ182" i="1" s="1"/>
  <c r="BB817" i="1"/>
  <c r="AZ817" i="1" s="1"/>
  <c r="BB640" i="1"/>
  <c r="AZ640" i="1" s="1"/>
  <c r="BB67" i="1"/>
  <c r="AZ67" i="1" s="1"/>
  <c r="BB400" i="1"/>
  <c r="AZ400" i="1" s="1"/>
  <c r="BB215" i="1"/>
  <c r="AZ215" i="1" s="1"/>
  <c r="BB108" i="1"/>
  <c r="AZ108" i="1" s="1"/>
  <c r="BB306" i="1"/>
  <c r="AZ306" i="1" s="1"/>
  <c r="BB325" i="1"/>
  <c r="AZ325" i="1" s="1"/>
  <c r="BB573" i="1"/>
  <c r="AZ573" i="1" s="1"/>
  <c r="BB448" i="1"/>
  <c r="AZ448" i="1" s="1"/>
  <c r="BB70" i="1"/>
  <c r="AZ70" i="1" s="1"/>
  <c r="BB760" i="1"/>
  <c r="AZ760" i="1" s="1"/>
  <c r="BB377" i="1"/>
  <c r="AZ377" i="1" s="1"/>
  <c r="BB245" i="1"/>
  <c r="AZ245" i="1" s="1"/>
  <c r="BB156" i="1"/>
  <c r="AZ156" i="1" s="1"/>
  <c r="BB483" i="1"/>
  <c r="AZ483" i="1" s="1"/>
  <c r="BB117" i="1"/>
  <c r="AZ117" i="1" s="1"/>
  <c r="BB500" i="1"/>
  <c r="AZ500" i="1" s="1"/>
  <c r="BB588" i="1"/>
  <c r="AZ588" i="1" s="1"/>
  <c r="BB731" i="1"/>
  <c r="AZ731" i="1" s="1"/>
  <c r="BB213" i="1"/>
  <c r="AZ213" i="1" s="1"/>
  <c r="BB815" i="1"/>
  <c r="AZ815" i="1" s="1"/>
  <c r="BB764" i="1"/>
  <c r="AZ764" i="1" s="1"/>
  <c r="BB602" i="1"/>
  <c r="AZ602" i="1" s="1"/>
  <c r="BB420" i="1"/>
  <c r="AZ420" i="1" s="1"/>
  <c r="BB739" i="1"/>
  <c r="AZ739" i="1" s="1"/>
  <c r="BB372" i="1"/>
  <c r="AZ372" i="1" s="1"/>
  <c r="BB163" i="1"/>
  <c r="AZ163" i="1" s="1"/>
  <c r="BB157" i="1"/>
  <c r="AZ157" i="1" s="1"/>
  <c r="BB122" i="1"/>
  <c r="AZ122" i="1" s="1"/>
  <c r="BB284" i="1"/>
  <c r="AZ284" i="1" s="1"/>
  <c r="BB196" i="1"/>
  <c r="AZ196" i="1" s="1"/>
  <c r="BB333" i="1"/>
  <c r="AZ333" i="1" s="1"/>
  <c r="BB766" i="1"/>
  <c r="AZ766" i="1" s="1"/>
  <c r="BB501" i="1"/>
  <c r="AZ501" i="1" s="1"/>
  <c r="BB794" i="1"/>
  <c r="AZ794" i="1" s="1"/>
  <c r="BB113" i="1"/>
  <c r="AZ113" i="1" s="1"/>
  <c r="BB791" i="1"/>
  <c r="AZ791" i="1" s="1"/>
  <c r="BB155" i="1"/>
  <c r="AZ155" i="1" s="1"/>
  <c r="BB31" i="1"/>
  <c r="AZ31" i="1" s="1"/>
  <c r="BB748" i="1"/>
  <c r="AZ748" i="1" s="1"/>
  <c r="BB14" i="1"/>
  <c r="AZ14" i="1" s="1"/>
  <c r="BB81" i="1"/>
  <c r="AZ81" i="1" s="1"/>
  <c r="BB616" i="1"/>
  <c r="AZ616" i="1" s="1"/>
  <c r="BB436" i="1"/>
  <c r="AZ436" i="1" s="1"/>
  <c r="BB391" i="1"/>
  <c r="AZ391" i="1" s="1"/>
  <c r="BB421" i="1"/>
  <c r="AZ421" i="1" s="1"/>
  <c r="BB586" i="1"/>
  <c r="AZ586" i="1" s="1"/>
  <c r="BB529" i="1"/>
  <c r="AZ529" i="1" s="1"/>
  <c r="BB709" i="1"/>
  <c r="AZ709" i="1" s="1"/>
  <c r="BB672" i="1"/>
  <c r="AZ672" i="1" s="1"/>
  <c r="BB293" i="1"/>
  <c r="AZ293" i="1" s="1"/>
  <c r="BB813" i="1"/>
  <c r="AZ813" i="1" s="1"/>
  <c r="BB37" i="1"/>
  <c r="AZ37" i="1" s="1"/>
  <c r="BB297" i="1"/>
  <c r="AZ297" i="1" s="1"/>
  <c r="BB131" i="1"/>
  <c r="AZ131" i="1" s="1"/>
  <c r="BB472" i="1"/>
  <c r="AZ472" i="1" s="1"/>
  <c r="BB740" i="1"/>
  <c r="AZ740" i="1" s="1"/>
  <c r="BB279" i="1"/>
  <c r="AZ279" i="1" s="1"/>
  <c r="BB259" i="1"/>
  <c r="AZ259" i="1" s="1"/>
  <c r="BB579" i="1"/>
  <c r="AZ579" i="1" s="1"/>
  <c r="BB584" i="1"/>
  <c r="AZ584" i="1" s="1"/>
  <c r="BB71" i="1"/>
  <c r="AZ71" i="1" s="1"/>
  <c r="BB264" i="1"/>
  <c r="AZ264" i="1" s="1"/>
  <c r="BB251" i="1"/>
  <c r="AZ251" i="1" s="1"/>
  <c r="BB209" i="1"/>
  <c r="AZ209" i="1" s="1"/>
  <c r="BB199" i="1"/>
  <c r="AZ199" i="1" s="1"/>
  <c r="BB674" i="1"/>
  <c r="AZ674" i="1" s="1"/>
  <c r="BB341" i="1"/>
  <c r="AZ341" i="1" s="1"/>
  <c r="BB261" i="1"/>
  <c r="AZ261" i="1" s="1"/>
  <c r="BB55" i="1"/>
  <c r="AZ55" i="1" s="1"/>
  <c r="BB738" i="1"/>
  <c r="AZ738" i="1" s="1"/>
  <c r="BB459" i="1"/>
  <c r="AZ459" i="1" s="1"/>
  <c r="BB644" i="1"/>
  <c r="AZ644" i="1" s="1"/>
  <c r="BB97" i="1"/>
  <c r="AZ97" i="1" s="1"/>
  <c r="BB425" i="1"/>
  <c r="AZ425" i="1" s="1"/>
  <c r="BB636" i="1"/>
  <c r="AZ636" i="1" s="1"/>
  <c r="BB698" i="1"/>
  <c r="AZ698" i="1" s="1"/>
  <c r="BB661" i="1"/>
  <c r="AZ661" i="1" s="1"/>
  <c r="BB397" i="1"/>
  <c r="AZ397" i="1" s="1"/>
  <c r="BB775" i="1"/>
  <c r="AZ775" i="1" s="1"/>
  <c r="BB755" i="1"/>
  <c r="AZ755" i="1" s="1"/>
  <c r="BB544" i="1"/>
  <c r="AZ544" i="1" s="1"/>
  <c r="BB276" i="1"/>
  <c r="AZ276" i="1" s="1"/>
  <c r="BB637" i="1"/>
  <c r="AZ637" i="1" s="1"/>
  <c r="BB756" i="1"/>
  <c r="AZ756" i="1" s="1"/>
  <c r="BB116" i="1"/>
  <c r="AZ116" i="1" s="1"/>
  <c r="BB451" i="1"/>
  <c r="AZ451" i="1" s="1"/>
  <c r="BB288" i="1"/>
  <c r="AZ288" i="1" s="1"/>
  <c r="BB53" i="1"/>
  <c r="AZ53" i="1" s="1"/>
  <c r="BB336" i="1"/>
  <c r="AZ336" i="1" s="1"/>
  <c r="BB729" i="1"/>
  <c r="AZ729" i="1" s="1"/>
  <c r="BB516" i="1"/>
  <c r="AZ516" i="1" s="1"/>
  <c r="BB726" i="1"/>
  <c r="AZ726" i="1" s="1"/>
  <c r="BB519" i="1"/>
  <c r="AZ519" i="1" s="1"/>
  <c r="BB158" i="1"/>
  <c r="AZ158" i="1" s="1"/>
  <c r="BB559" i="1"/>
  <c r="AZ559" i="1" s="1"/>
  <c r="BB267" i="1"/>
  <c r="AZ267" i="1" s="1"/>
  <c r="BB728" i="1"/>
  <c r="AZ728" i="1" s="1"/>
  <c r="BB296" i="1"/>
  <c r="AZ296" i="1" s="1"/>
  <c r="BB291" i="1"/>
  <c r="AZ291" i="1" s="1"/>
  <c r="BB560" i="1"/>
  <c r="AZ560" i="1" s="1"/>
  <c r="BB146" i="1"/>
  <c r="AZ146" i="1" s="1"/>
  <c r="BB509" i="1"/>
  <c r="AZ509" i="1" s="1"/>
  <c r="BB693" i="1"/>
  <c r="AZ693" i="1" s="1"/>
  <c r="BB368" i="1"/>
  <c r="AZ368" i="1" s="1"/>
  <c r="BB303" i="1"/>
  <c r="AZ303" i="1" s="1"/>
  <c r="BB124" i="1"/>
  <c r="AZ124" i="1" s="1"/>
  <c r="BB270" i="1"/>
  <c r="AZ270" i="1" s="1"/>
  <c r="BB626" i="1"/>
  <c r="AZ626" i="1" s="1"/>
  <c r="BB708" i="1"/>
  <c r="AZ708" i="1" s="1"/>
  <c r="BB578" i="1"/>
  <c r="AZ578" i="1" s="1"/>
  <c r="BB696" i="1"/>
  <c r="AZ696" i="1" s="1"/>
  <c r="BB383" i="1"/>
  <c r="AZ383" i="1" s="1"/>
  <c r="BB753" i="1"/>
  <c r="AZ753" i="1" s="1"/>
  <c r="BB536" i="1"/>
  <c r="AZ536" i="1" s="1"/>
  <c r="BB476" i="1"/>
  <c r="AZ476" i="1" s="1"/>
  <c r="BB463" i="1"/>
  <c r="AZ463" i="1" s="1"/>
  <c r="BB620" i="1"/>
  <c r="AZ620" i="1" s="1"/>
  <c r="BB167" i="1"/>
  <c r="AZ167" i="1" s="1"/>
  <c r="BB121" i="1"/>
  <c r="AZ121" i="1" s="1"/>
  <c r="BB566" i="1"/>
  <c r="AZ566" i="1" s="1"/>
  <c r="BB211" i="1"/>
  <c r="AZ211" i="1" s="1"/>
  <c r="BB212" i="1"/>
  <c r="AZ212" i="1" s="1"/>
  <c r="BB52" i="1"/>
  <c r="AZ52" i="1" s="1"/>
  <c r="BB752" i="1"/>
  <c r="AZ752" i="1" s="1"/>
  <c r="BB796" i="1"/>
  <c r="AZ796" i="1" s="1"/>
  <c r="BB143" i="1"/>
  <c r="AZ143" i="1" s="1"/>
  <c r="BB627" i="1"/>
  <c r="AZ627" i="1" s="1"/>
  <c r="BB609" i="1"/>
  <c r="AZ609" i="1" s="1"/>
  <c r="BB591" i="1"/>
  <c r="AZ591" i="1" s="1"/>
  <c r="BB655" i="1"/>
  <c r="AZ655" i="1" s="1"/>
  <c r="BB271" i="1"/>
  <c r="AZ271" i="1" s="1"/>
  <c r="BB446" i="1"/>
  <c r="AZ446" i="1" s="1"/>
  <c r="BB243" i="1"/>
  <c r="AZ243" i="1" s="1"/>
  <c r="BB406" i="1"/>
  <c r="AZ406" i="1" s="1"/>
  <c r="BB151" i="1"/>
  <c r="AZ151" i="1" s="1"/>
  <c r="BB776" i="1"/>
  <c r="AZ776" i="1" s="1"/>
  <c r="BB432" i="1"/>
  <c r="AZ432" i="1" s="1"/>
  <c r="BB93" i="1"/>
  <c r="AZ93" i="1" s="1"/>
  <c r="BB76" i="1"/>
  <c r="AZ76" i="1" s="1"/>
  <c r="BB300" i="1"/>
  <c r="AZ300" i="1" s="1"/>
  <c r="BB433" i="1"/>
  <c r="AZ433" i="1" s="1"/>
  <c r="BB180" i="1"/>
  <c r="AZ180" i="1" s="1"/>
  <c r="BB539" i="1"/>
  <c r="AZ539" i="1" s="1"/>
  <c r="BB694" i="1"/>
  <c r="AZ694" i="1" s="1"/>
  <c r="BB741" i="1"/>
  <c r="AZ741" i="1" s="1"/>
  <c r="BB77" i="1"/>
  <c r="AZ77" i="1" s="1"/>
  <c r="BB583" i="1"/>
  <c r="AZ583" i="1" s="1"/>
  <c r="BB150" i="1"/>
  <c r="AZ150" i="1" s="1"/>
  <c r="BB309" i="1"/>
  <c r="AZ309" i="1" s="1"/>
  <c r="BB295" i="1"/>
  <c r="AZ295" i="1" s="1"/>
  <c r="BB596" i="1"/>
  <c r="AZ596" i="1" s="1"/>
  <c r="BB396" i="1"/>
  <c r="AZ396" i="1" s="1"/>
  <c r="BB492" i="1"/>
  <c r="AZ492" i="1" s="1"/>
  <c r="BB532" i="1"/>
  <c r="AZ532" i="1" s="1"/>
  <c r="BB606" i="1"/>
  <c r="AZ606" i="1" s="1"/>
  <c r="BB657" i="1"/>
  <c r="AZ657" i="1" s="1"/>
  <c r="BB568" i="1"/>
  <c r="AZ568" i="1" s="1"/>
  <c r="BB78" i="1"/>
  <c r="AZ78" i="1" s="1"/>
  <c r="BB651" i="1"/>
  <c r="AZ651" i="1" s="1"/>
  <c r="BB786" i="1"/>
  <c r="AZ786" i="1" s="1"/>
  <c r="BB390" i="1"/>
  <c r="AZ390" i="1" s="1"/>
  <c r="BB294" i="1"/>
  <c r="AZ294" i="1" s="1"/>
  <c r="BB462" i="1"/>
  <c r="AZ462" i="1" s="1"/>
  <c r="BB405" i="1"/>
  <c r="AZ405" i="1" s="1"/>
  <c r="BB177" i="1"/>
  <c r="AZ177" i="1" s="1"/>
  <c r="BB445" i="1"/>
  <c r="AZ445" i="1" s="1"/>
  <c r="BB194" i="1"/>
  <c r="AZ194" i="1" s="1"/>
  <c r="BB401" i="1"/>
  <c r="AZ401" i="1" s="1"/>
  <c r="BB733" i="1"/>
  <c r="AZ733" i="1" s="1"/>
  <c r="BB79" i="1"/>
  <c r="AZ79" i="1" s="1"/>
  <c r="BB168" i="1"/>
  <c r="AZ168" i="1" s="1"/>
  <c r="BB353" i="1"/>
  <c r="AZ353" i="1" s="1"/>
  <c r="BB585" i="1"/>
  <c r="AZ585" i="1" s="1"/>
  <c r="BB395" i="1"/>
  <c r="AZ395" i="1" s="1"/>
  <c r="BB61" i="1"/>
  <c r="AZ61" i="1" s="1"/>
  <c r="BB358" i="1"/>
  <c r="AZ358" i="1" s="1"/>
  <c r="BB319" i="1"/>
  <c r="AZ319" i="1" s="1"/>
  <c r="BB444" i="1"/>
  <c r="AZ444" i="1" s="1"/>
  <c r="BB253" i="1"/>
  <c r="AZ253" i="1" s="1"/>
  <c r="BB165" i="1"/>
  <c r="AZ165" i="1" s="1"/>
  <c r="BB51" i="1"/>
  <c r="AZ51" i="1" s="1"/>
  <c r="BB74" i="1"/>
  <c r="AZ74" i="1" s="1"/>
  <c r="BB569" i="1"/>
  <c r="AZ569" i="1" s="1"/>
  <c r="BB452" i="1"/>
  <c r="AZ452" i="1" s="1"/>
  <c r="BB24" i="1"/>
  <c r="AZ24" i="1" s="1"/>
  <c r="BB26" i="1"/>
  <c r="AZ26" i="1" s="1"/>
  <c r="BB11" i="1"/>
  <c r="AZ11" i="1" s="1"/>
  <c r="BB39" i="1"/>
  <c r="AZ39" i="1" s="1"/>
  <c r="BB357" i="1"/>
  <c r="AZ357" i="1" s="1"/>
  <c r="BB681" i="1"/>
  <c r="AZ681" i="1" s="1"/>
  <c r="BB684" i="1"/>
  <c r="AZ684" i="1" s="1"/>
  <c r="BB362" i="1"/>
  <c r="AZ362" i="1" s="1"/>
  <c r="BB730" i="1"/>
  <c r="AZ730" i="1" s="1"/>
  <c r="BB770" i="1"/>
  <c r="AZ770" i="1" s="1"/>
  <c r="BB808" i="1"/>
  <c r="AZ808" i="1" s="1"/>
  <c r="BB754" i="1"/>
  <c r="AZ754" i="1" s="1"/>
  <c r="BB800" i="1"/>
  <c r="AZ800" i="1" s="1"/>
  <c r="BB329" i="1"/>
  <c r="AZ329" i="1" s="1"/>
  <c r="BB207" i="1"/>
  <c r="AZ207" i="1" s="1"/>
  <c r="BB367" i="1"/>
  <c r="AZ367" i="1" s="1"/>
  <c r="BB166" i="1"/>
  <c r="AZ166" i="1" s="1"/>
  <c r="BB715" i="1"/>
  <c r="AZ715" i="1" s="1"/>
  <c r="BB424" i="1"/>
  <c r="AZ424" i="1" s="1"/>
  <c r="BB137" i="1"/>
  <c r="AZ137" i="1" s="1"/>
  <c r="BB524" i="1"/>
  <c r="AZ524" i="1" s="1"/>
  <c r="BB260" i="1"/>
  <c r="AZ260" i="1" s="1"/>
  <c r="BB172" i="1"/>
  <c r="AZ172" i="1" s="1"/>
  <c r="BB449" i="1"/>
  <c r="AZ449" i="1" s="1"/>
  <c r="BB228" i="1"/>
  <c r="AZ228" i="1" s="1"/>
  <c r="BB322" i="1"/>
  <c r="AZ322" i="1" s="1"/>
  <c r="BB66" i="1"/>
  <c r="AZ66" i="1" s="1"/>
  <c r="BB324" i="1"/>
  <c r="AZ324" i="1" s="1"/>
  <c r="BB541" i="1"/>
  <c r="AZ541" i="1" s="1"/>
  <c r="BB652" i="1"/>
  <c r="AZ652" i="1" s="1"/>
  <c r="BB86" i="1"/>
  <c r="AZ86" i="1" s="1"/>
  <c r="BB281" i="1"/>
  <c r="AZ281" i="1" s="1"/>
  <c r="BB17" i="1"/>
  <c r="AZ17" i="1" s="1"/>
  <c r="BB538" i="1"/>
  <c r="AZ538" i="1" s="1"/>
  <c r="BB594" i="1"/>
  <c r="AZ594" i="1" s="1"/>
  <c r="BB181" i="1"/>
  <c r="AZ181" i="1" s="1"/>
  <c r="BB744" i="1"/>
  <c r="AZ744" i="1" s="1"/>
  <c r="BB252" i="1"/>
  <c r="AZ252" i="1" s="1"/>
  <c r="BB312" i="1"/>
  <c r="AZ312" i="1" s="1"/>
  <c r="BB479" i="1"/>
  <c r="AZ479" i="1" s="1"/>
  <c r="BB178" i="1"/>
  <c r="AZ178" i="1" s="1"/>
  <c r="BB40" i="1"/>
  <c r="AZ40" i="1" s="1"/>
  <c r="BB38" i="1"/>
  <c r="AZ38" i="1" s="1"/>
  <c r="BB30" i="1"/>
  <c r="AZ30" i="1" s="1"/>
  <c r="BB50" i="1"/>
  <c r="AZ50" i="1" s="1"/>
  <c r="BB676" i="1"/>
  <c r="AZ676" i="1" s="1"/>
  <c r="BB160" i="1"/>
  <c r="AZ160" i="1" s="1"/>
  <c r="BB552" i="1"/>
  <c r="AZ552" i="1" s="1"/>
  <c r="BB622" i="1"/>
  <c r="AZ622" i="1" s="1"/>
  <c r="BB120" i="1"/>
  <c r="AZ120" i="1" s="1"/>
  <c r="BB499" i="1"/>
  <c r="AZ499" i="1" s="1"/>
  <c r="BB496" i="1"/>
  <c r="AZ496" i="1" s="1"/>
  <c r="BB798" i="1"/>
  <c r="AZ798" i="1" s="1"/>
  <c r="BB783" i="1"/>
  <c r="AZ783" i="1" s="1"/>
  <c r="BB290" i="1"/>
  <c r="AZ290" i="1" s="1"/>
  <c r="BB562" i="1"/>
  <c r="AZ562" i="1" s="1"/>
  <c r="BB803" i="1"/>
  <c r="AZ803" i="1" s="1"/>
  <c r="BB161" i="1"/>
  <c r="AZ161" i="1" s="1"/>
  <c r="BB314" i="1"/>
  <c r="AZ314" i="1" s="1"/>
  <c r="BB365" i="1"/>
  <c r="AZ365" i="1" s="1"/>
  <c r="BB773" i="1"/>
  <c r="AZ773" i="1" s="1"/>
  <c r="BB254" i="1"/>
  <c r="AZ254" i="1" s="1"/>
  <c r="BB737" i="1"/>
  <c r="AZ737" i="1" s="1"/>
  <c r="BB408" i="1"/>
  <c r="AZ408" i="1" s="1"/>
  <c r="BB330" i="1"/>
  <c r="AZ330" i="1" s="1"/>
  <c r="BB597" i="1"/>
  <c r="AZ597" i="1" s="1"/>
  <c r="BB809" i="1"/>
  <c r="AZ809" i="1" s="1"/>
  <c r="BB69" i="1"/>
  <c r="AZ69" i="1" s="1"/>
  <c r="BB320" i="1"/>
  <c r="AZ320" i="1" s="1"/>
  <c r="BB428" i="1"/>
  <c r="AZ428" i="1" s="1"/>
  <c r="BB660" i="1"/>
  <c r="AZ660" i="1" s="1"/>
  <c r="BB781" i="1"/>
  <c r="AZ781" i="1" s="1"/>
  <c r="BB683" i="1"/>
  <c r="AZ683" i="1" s="1"/>
  <c r="BB570" i="1"/>
  <c r="AZ570" i="1" s="1"/>
  <c r="BB549" i="1"/>
  <c r="AZ549" i="1" s="1"/>
  <c r="BB745" i="1"/>
  <c r="AZ745" i="1" s="1"/>
  <c r="BB225" i="1"/>
  <c r="AZ225" i="1" s="1"/>
  <c r="BB581" i="1"/>
  <c r="AZ581" i="1" s="1"/>
  <c r="BB355" i="1"/>
  <c r="AZ355" i="1" s="1"/>
  <c r="BB128" i="1"/>
  <c r="AZ128" i="1" s="1"/>
  <c r="BB371" i="1"/>
  <c r="AZ371" i="1" s="1"/>
  <c r="BB221" i="1"/>
  <c r="AZ221" i="1" s="1"/>
  <c r="BB123" i="1"/>
  <c r="AZ123" i="1" s="1"/>
  <c r="BB41" i="1"/>
  <c r="AZ41" i="1" s="1"/>
  <c r="BB118" i="1"/>
  <c r="AZ118" i="1" s="1"/>
  <c r="BB491" i="1"/>
  <c r="AZ491" i="1" s="1"/>
  <c r="BB545" i="1"/>
  <c r="AZ545" i="1" s="1"/>
  <c r="BB751" i="1"/>
  <c r="AZ751" i="1" s="1"/>
  <c r="BB548" i="1"/>
  <c r="AZ548" i="1" s="1"/>
  <c r="BB308" i="1"/>
  <c r="AZ308" i="1" s="1"/>
  <c r="BB468" i="1"/>
  <c r="AZ468" i="1" s="1"/>
  <c r="BB679" i="1"/>
  <c r="AZ679" i="1" s="1"/>
  <c r="BB426" i="1"/>
  <c r="AZ426" i="1" s="1"/>
  <c r="BB423" i="1"/>
  <c r="AZ423" i="1" s="1"/>
  <c r="BB200" i="1"/>
  <c r="AZ200" i="1" s="1"/>
  <c r="BB506" i="1"/>
  <c r="AZ506" i="1" s="1"/>
  <c r="BB244" i="1"/>
  <c r="AZ244" i="1" s="1"/>
  <c r="BB340" i="1"/>
  <c r="AZ340" i="1" s="1"/>
  <c r="BB493" i="1"/>
  <c r="AZ493" i="1" s="1"/>
  <c r="BB802" i="1"/>
  <c r="AZ802" i="1" s="1"/>
  <c r="BB595" i="1"/>
  <c r="AZ595" i="1" s="1"/>
  <c r="BB174" i="1"/>
  <c r="AZ174" i="1" s="1"/>
  <c r="BB625" i="1"/>
  <c r="AZ625" i="1" s="1"/>
  <c r="BB469" i="1"/>
  <c r="AZ469" i="1" s="1"/>
  <c r="BB343" i="1"/>
  <c r="AZ343" i="1" s="1"/>
  <c r="BB227" i="1"/>
  <c r="AZ227" i="1" s="1"/>
  <c r="BB484" i="1"/>
  <c r="AZ484" i="1" s="1"/>
  <c r="BB787" i="1"/>
  <c r="AZ787" i="1" s="1"/>
  <c r="BB248" i="1"/>
  <c r="AZ248" i="1" s="1"/>
  <c r="BB780" i="1"/>
  <c r="AZ780" i="1" s="1"/>
  <c r="BB101" i="1"/>
  <c r="AZ101" i="1" s="1"/>
  <c r="BB83" i="1"/>
  <c r="AZ83" i="1" s="1"/>
  <c r="BB249" i="1"/>
  <c r="AZ249" i="1" s="1"/>
  <c r="BB347" i="1"/>
  <c r="AZ347" i="1" s="1"/>
  <c r="BB317" i="1"/>
  <c r="AZ317" i="1" s="1"/>
  <c r="BB435" i="1"/>
  <c r="AZ435" i="1" s="1"/>
  <c r="BB201" i="1"/>
  <c r="AZ201" i="1" s="1"/>
  <c r="BB109" i="1"/>
  <c r="AZ109" i="1" s="1"/>
  <c r="BB327" i="1"/>
  <c r="AZ327" i="1" s="1"/>
  <c r="BB642" i="1"/>
  <c r="AZ642" i="1" s="1"/>
  <c r="BB564" i="1"/>
  <c r="AZ564" i="1" s="1"/>
  <c r="BB673" i="1"/>
  <c r="AZ673" i="1" s="1"/>
  <c r="BB96" i="1"/>
  <c r="AZ96" i="1" s="1"/>
  <c r="BB389" i="1"/>
  <c r="AZ389" i="1" s="1"/>
  <c r="BB195" i="1"/>
  <c r="AZ195" i="1" s="1"/>
  <c r="BB762" i="1"/>
  <c r="AZ762" i="1" s="1"/>
  <c r="BB614" i="1"/>
  <c r="AZ614" i="1" s="1"/>
  <c r="BB621" i="1"/>
  <c r="AZ621" i="1" s="1"/>
  <c r="BB345" i="1"/>
  <c r="AZ345" i="1" s="1"/>
  <c r="BB197" i="1"/>
  <c r="AZ197" i="1" s="1"/>
  <c r="BB464" i="1"/>
  <c r="AZ464" i="1" s="1"/>
  <c r="BB658" i="1"/>
  <c r="AZ658" i="1" s="1"/>
  <c r="BB453" i="1"/>
  <c r="AZ453" i="1" s="1"/>
  <c r="BB91" i="1"/>
  <c r="AZ91" i="1" s="1"/>
  <c r="BB224" i="1"/>
  <c r="AZ224" i="1" s="1"/>
  <c r="BB617" i="1"/>
  <c r="AZ617" i="1" s="1"/>
  <c r="BB649" i="1"/>
  <c r="AZ649" i="1" s="1"/>
  <c r="BB598" i="1"/>
  <c r="AZ598" i="1" s="1"/>
  <c r="BB793" i="1"/>
  <c r="AZ793" i="1" s="1"/>
  <c r="BB376" i="1"/>
  <c r="AZ376" i="1" s="1"/>
  <c r="BB59" i="1"/>
  <c r="AZ59" i="1" s="1"/>
  <c r="BB388" i="1"/>
  <c r="AZ388" i="1" s="1"/>
  <c r="BB571" i="1"/>
  <c r="AZ571" i="1" s="1"/>
  <c r="BB668" i="1"/>
  <c r="AZ668" i="1" s="1"/>
  <c r="BB149" i="1"/>
  <c r="AZ149" i="1" s="1"/>
  <c r="BB82" i="1"/>
  <c r="AZ82" i="1" s="1"/>
  <c r="BB34" i="1"/>
  <c r="AZ34" i="1" s="1"/>
  <c r="BB236" i="1"/>
  <c r="AZ236" i="1" s="1"/>
  <c r="BB8" i="1"/>
  <c r="AZ8" i="1" s="1"/>
  <c r="BB36" i="1"/>
  <c r="AZ36" i="1" s="1"/>
  <c r="BB90" i="1"/>
  <c r="AZ90" i="1" s="1"/>
  <c r="BB114" i="1"/>
  <c r="AZ114" i="1" s="1"/>
  <c r="BB558" i="1"/>
  <c r="AZ558" i="1" s="1"/>
  <c r="BB218" i="1"/>
  <c r="AZ218" i="1" s="1"/>
  <c r="BB258" i="1"/>
  <c r="AZ258" i="1" s="1"/>
  <c r="BB89" i="1"/>
  <c r="AZ89" i="1" s="1"/>
  <c r="BB498" i="1"/>
  <c r="AZ498" i="1" s="1"/>
  <c r="BB171" i="1"/>
  <c r="AZ171" i="1" s="1"/>
  <c r="BB513" i="1"/>
  <c r="AZ513" i="1" s="1"/>
  <c r="BB714" i="1"/>
  <c r="AZ714" i="1" s="1"/>
  <c r="BB104" i="1"/>
  <c r="AZ104" i="1" s="1"/>
  <c r="BB331" i="1"/>
  <c r="AZ331" i="1" s="1"/>
  <c r="BB6" i="1"/>
  <c r="AZ6" i="1" s="1"/>
  <c r="BB10" i="1"/>
  <c r="AZ10" i="1" s="1"/>
  <c r="BB7" i="1"/>
  <c r="AZ7" i="1" s="1"/>
  <c r="BB16" i="1"/>
  <c r="AZ16" i="1" s="1"/>
  <c r="BB35" i="1"/>
  <c r="AZ35" i="1" s="1"/>
  <c r="BB18" i="1"/>
  <c r="AZ18" i="1" s="1"/>
  <c r="BB46" i="1"/>
  <c r="AZ46" i="1" s="1"/>
  <c r="BB29" i="1"/>
  <c r="AZ29" i="1" s="1"/>
  <c r="BB45" i="1"/>
  <c r="AZ45" i="1" s="1"/>
  <c r="BB33" i="1"/>
  <c r="AZ33" i="1" s="1"/>
  <c r="BB28" i="1"/>
  <c r="AZ28" i="1" s="1"/>
  <c r="BB73" i="1"/>
  <c r="AZ73" i="1" s="1"/>
  <c r="BB721" i="1"/>
  <c r="AZ721" i="1" s="1"/>
  <c r="BB328" i="1"/>
  <c r="AZ328" i="1" s="1"/>
  <c r="BB437" i="1"/>
  <c r="AZ437" i="1" s="1"/>
  <c r="BB305" i="1"/>
  <c r="AZ305" i="1" s="1"/>
  <c r="BB527" i="1"/>
  <c r="AZ527" i="1" s="1"/>
  <c r="BB508" i="1"/>
  <c r="AZ508" i="1" s="1"/>
  <c r="BB19" i="1"/>
  <c r="AZ19" i="1" s="1"/>
  <c r="BB9" i="1"/>
  <c r="AZ9" i="1" s="1"/>
  <c r="BB22" i="1"/>
  <c r="AZ22" i="1" s="1"/>
  <c r="BB23" i="1"/>
  <c r="AZ23" i="1" s="1"/>
  <c r="BB27" i="1"/>
  <c r="AZ27" i="1" s="1"/>
  <c r="BB15" i="1"/>
  <c r="AZ15" i="1" s="1"/>
  <c r="BB42" i="1"/>
  <c r="AZ42" i="1" s="1"/>
  <c r="BB47" i="1"/>
  <c r="AZ47" i="1" s="1"/>
  <c r="BB58" i="1"/>
  <c r="AZ58" i="1" s="1"/>
  <c r="BB65" i="1"/>
  <c r="AZ65" i="1" s="1"/>
  <c r="BB173" i="1"/>
  <c r="AZ173" i="1" s="1"/>
  <c r="BB619" i="1"/>
  <c r="AZ619" i="1" s="1"/>
  <c r="BB507" i="1"/>
  <c r="AZ507" i="1" s="1"/>
  <c r="BB142" i="1"/>
  <c r="AZ142" i="1" s="1"/>
  <c r="BB767" i="1"/>
  <c r="AZ767" i="1" s="1"/>
  <c r="BB759" i="1"/>
  <c r="AZ759" i="1" s="1"/>
  <c r="BB410" i="1"/>
  <c r="AZ410" i="1" s="1"/>
  <c r="BB111" i="1"/>
  <c r="AZ111" i="1" s="1"/>
  <c r="BB214" i="1"/>
  <c r="AZ214" i="1" s="1"/>
  <c r="BB268" i="1"/>
  <c r="AZ268" i="1" s="1"/>
  <c r="BB727" i="1"/>
  <c r="AZ727" i="1" s="1"/>
  <c r="BB375" i="1"/>
  <c r="AZ375" i="1" s="1"/>
  <c r="BB255" i="1"/>
  <c r="AZ255" i="1" s="1"/>
  <c r="BB612" i="1"/>
  <c r="AZ612" i="1" s="1"/>
  <c r="BB202" i="1"/>
  <c r="AZ202" i="1" s="1"/>
  <c r="BB287" i="1"/>
  <c r="AZ287" i="1" s="1"/>
  <c r="BB520" i="1"/>
  <c r="AZ520" i="1" s="1"/>
  <c r="BB438" i="1"/>
  <c r="AZ438" i="1" s="1"/>
  <c r="BB318" i="1"/>
  <c r="AZ318" i="1" s="1"/>
  <c r="BB392" i="1"/>
  <c r="AZ392" i="1" s="1"/>
  <c r="BB526" i="1"/>
  <c r="AZ526" i="1" s="1"/>
  <c r="BB382" i="1"/>
  <c r="AZ382" i="1" s="1"/>
  <c r="BB144" i="1"/>
  <c r="AZ144" i="1" s="1"/>
  <c r="BB784" i="1"/>
  <c r="AZ784" i="1" s="1"/>
  <c r="BB486" i="1"/>
  <c r="AZ486" i="1" s="1"/>
  <c r="BB360" i="1"/>
  <c r="AZ360" i="1" s="1"/>
  <c r="BB814" i="1"/>
  <c r="AZ814" i="1" s="1"/>
  <c r="BB718" i="1"/>
  <c r="AZ718" i="1" s="1"/>
  <c r="BB257" i="1"/>
  <c r="AZ257" i="1" s="1"/>
  <c r="BB494" i="1"/>
  <c r="AZ494" i="1" s="1"/>
  <c r="BB313" i="1"/>
  <c r="AZ313" i="1" s="1"/>
  <c r="BB600" i="1"/>
  <c r="AZ600" i="1" s="1"/>
  <c r="BB734" i="1"/>
  <c r="AZ734" i="1" s="1"/>
  <c r="BB429" i="1"/>
  <c r="AZ429" i="1" s="1"/>
  <c r="BB434" i="1"/>
  <c r="AZ434" i="1" s="1"/>
  <c r="BB471" i="1"/>
  <c r="AZ471" i="1" s="1"/>
  <c r="BB316" i="1"/>
  <c r="AZ316" i="1" s="1"/>
  <c r="BB466" i="1"/>
  <c r="AZ466" i="1" s="1"/>
  <c r="BB511" i="1"/>
  <c r="AZ511" i="1" s="1"/>
  <c r="BB700" i="1"/>
  <c r="AZ700" i="1" s="1"/>
  <c r="BB5" i="1"/>
  <c r="AZ5" i="1" s="1"/>
  <c r="BB12" i="1"/>
  <c r="AZ12" i="1" s="1"/>
  <c r="BB21" i="1"/>
  <c r="AZ21" i="1" s="1"/>
  <c r="BB348" i="1"/>
  <c r="AZ348" i="1" s="1"/>
  <c r="BB671" i="1"/>
  <c r="AZ671" i="1" s="1"/>
  <c r="BB725" i="1"/>
  <c r="AZ725" i="1" s="1"/>
  <c r="BB152" i="1"/>
  <c r="AZ152" i="1" s="1"/>
  <c r="BB582" i="1"/>
  <c r="AZ582" i="1" s="1"/>
  <c r="BB204" i="1"/>
  <c r="AZ204" i="1" s="1"/>
  <c r="BB379" i="1"/>
  <c r="AZ379" i="1" s="1"/>
  <c r="BB788" i="1"/>
  <c r="AZ788" i="1" s="1"/>
  <c r="BB732" i="1"/>
  <c r="AZ732" i="1" s="1"/>
  <c r="BB48" i="1"/>
  <c r="AZ48" i="1" s="1"/>
  <c r="BB130" i="1"/>
  <c r="AZ130" i="1" s="1"/>
  <c r="BB222" i="1"/>
  <c r="AZ222" i="1" s="1"/>
  <c r="BB394" i="1"/>
  <c r="AZ394" i="1" s="1"/>
  <c r="BB25" i="1"/>
  <c r="AZ25" i="1" s="1"/>
  <c r="BB43" i="1"/>
  <c r="AZ43" i="1" s="1"/>
  <c r="BB269" i="1"/>
  <c r="AZ269" i="1" s="1"/>
  <c r="BB664" i="1"/>
  <c r="AZ664" i="1" s="1"/>
  <c r="BB57" i="1"/>
  <c r="AZ57" i="1" s="1"/>
  <c r="BB816" i="1"/>
  <c r="AZ816" i="1" s="1"/>
  <c r="BB175" i="1"/>
  <c r="AZ175" i="1" s="1"/>
  <c r="BB771" i="1"/>
  <c r="AZ771" i="1" s="1"/>
  <c r="BB589" i="1"/>
  <c r="AZ589" i="1" s="1"/>
  <c r="BB746" i="1"/>
  <c r="AZ746" i="1" s="1"/>
  <c r="BB688" i="1"/>
  <c r="AZ688" i="1" s="1"/>
  <c r="BB699" i="1"/>
  <c r="AZ699" i="1" s="1"/>
  <c r="BB107" i="1"/>
  <c r="AZ107" i="1" s="1"/>
  <c r="BB189" i="1"/>
  <c r="AZ189" i="1" s="1"/>
  <c r="BB20" i="1"/>
  <c r="AZ20" i="1" s="1"/>
  <c r="BB338" i="1"/>
  <c r="AZ338" i="1" s="1"/>
  <c r="BB193" i="1"/>
  <c r="AZ193" i="1" s="1"/>
  <c r="BB557" i="1"/>
  <c r="AZ557" i="1" s="1"/>
  <c r="BB505" i="1"/>
  <c r="AZ505" i="1" s="1"/>
  <c r="BB747" i="1"/>
  <c r="AZ747" i="1" s="1"/>
  <c r="BB266" i="1"/>
  <c r="AZ266" i="1" s="1"/>
  <c r="BB292" i="1"/>
  <c r="AZ292" i="1" s="1"/>
  <c r="BB184" i="1"/>
  <c r="AZ184" i="1" s="1"/>
  <c r="BB247" i="1"/>
  <c r="AZ247" i="1" s="1"/>
  <c r="BB103" i="1"/>
  <c r="AZ103" i="1" s="1"/>
  <c r="BB126" i="1"/>
  <c r="AZ126" i="1" s="1"/>
  <c r="BB403" i="1"/>
  <c r="AZ403" i="1" s="1"/>
  <c r="BB263" i="1"/>
  <c r="AZ263" i="1" s="1"/>
  <c r="BB551" i="1"/>
  <c r="AZ551" i="1" s="1"/>
  <c r="BB220" i="1"/>
  <c r="AZ220" i="1" s="1"/>
  <c r="BB326" i="1"/>
  <c r="AZ326" i="1" s="1"/>
  <c r="BB638" i="1"/>
  <c r="AZ638" i="1" s="1"/>
  <c r="BB413" i="1"/>
  <c r="AZ413" i="1" s="1"/>
  <c r="BB503" i="1"/>
  <c r="AZ503" i="1" s="1"/>
  <c r="BB592" i="1"/>
  <c r="AZ592" i="1" s="1"/>
  <c r="BB654" i="1"/>
  <c r="AZ654" i="1" s="1"/>
  <c r="BB478" i="1"/>
  <c r="AZ478" i="1" s="1"/>
  <c r="BB656" i="1"/>
  <c r="AZ656" i="1" s="1"/>
  <c r="BB633" i="1"/>
  <c r="AZ633" i="1" s="1"/>
  <c r="BB521" i="1"/>
  <c r="AZ521" i="1" s="1"/>
  <c r="BB631" i="1"/>
  <c r="AZ631" i="1" s="1"/>
  <c r="BB373" i="1"/>
  <c r="AZ373" i="1" s="1"/>
  <c r="BB533" i="1"/>
  <c r="AZ533" i="1" s="1"/>
  <c r="BB278" i="1"/>
  <c r="AZ278" i="1" s="1"/>
  <c r="BB563" i="1"/>
  <c r="AZ563" i="1" s="1"/>
  <c r="BB154" i="1"/>
  <c r="AZ154" i="1" s="1"/>
  <c r="BB272" i="1"/>
  <c r="AZ272" i="1" s="1"/>
  <c r="BB402" i="1"/>
  <c r="AZ402" i="1" s="1"/>
  <c r="BB556" i="1"/>
  <c r="AZ556" i="1" s="1"/>
  <c r="BB629" i="1"/>
  <c r="AZ629" i="1" s="1"/>
  <c r="BB203" i="1"/>
  <c r="AZ203" i="1" s="1"/>
  <c r="BB605" i="1"/>
  <c r="AZ605" i="1" s="1"/>
  <c r="BB275" i="1"/>
  <c r="AZ275" i="1" s="1"/>
  <c r="BB518" i="1"/>
  <c r="AZ518" i="1" s="1"/>
  <c r="BB378" i="1"/>
  <c r="AZ378" i="1" s="1"/>
  <c r="BB712" i="1"/>
  <c r="AZ712" i="1" s="1"/>
  <c r="BB233" i="1"/>
  <c r="AZ233" i="1" s="1"/>
  <c r="BB795" i="1"/>
  <c r="AZ795" i="1" s="1"/>
  <c r="BB414" i="1"/>
  <c r="AZ414" i="1" s="1"/>
  <c r="BB691" i="1"/>
  <c r="AZ691" i="1" s="1"/>
  <c r="BB240" i="1"/>
  <c r="AZ240" i="1" s="1"/>
  <c r="BB485" i="1"/>
  <c r="AZ485" i="1" s="1"/>
  <c r="BB630" i="1"/>
  <c r="AZ630" i="1" s="1"/>
  <c r="BB810" i="1"/>
  <c r="AZ810" i="1" s="1"/>
  <c r="BB477" i="1"/>
  <c r="AZ477" i="1" s="1"/>
  <c r="BB419" i="1"/>
  <c r="AZ419" i="1" s="1"/>
  <c r="BB60" i="1"/>
  <c r="AZ60" i="1" s="1"/>
  <c r="BB659" i="1"/>
  <c r="AZ659" i="1" s="1"/>
  <c r="BB789" i="1"/>
  <c r="AZ789" i="1" s="1"/>
  <c r="BB361" i="1"/>
  <c r="AZ361" i="1" s="1"/>
  <c r="BB467" i="1"/>
  <c r="AZ467" i="1" s="1"/>
  <c r="BB265" i="1"/>
  <c r="AZ265" i="1" s="1"/>
  <c r="BB127" i="1"/>
  <c r="AZ127" i="1" s="1"/>
  <c r="BB667" i="1"/>
  <c r="AZ667" i="1" s="1"/>
  <c r="BB648" i="1"/>
  <c r="AZ648" i="1" s="1"/>
  <c r="BB310" i="1"/>
  <c r="AZ310" i="1" s="1"/>
  <c r="BB624" i="1"/>
  <c r="AZ624" i="1" s="1"/>
  <c r="BB540" i="1"/>
  <c r="AZ540" i="1" s="1"/>
  <c r="BB283" i="1"/>
  <c r="AZ283" i="1" s="1"/>
  <c r="BB206" i="1"/>
  <c r="AZ206" i="1" s="1"/>
  <c r="BB374" i="1"/>
  <c r="AZ374" i="1" s="1"/>
  <c r="BB553" i="1"/>
  <c r="AZ553" i="1" s="1"/>
  <c r="BB366" i="1"/>
  <c r="AZ366" i="1" s="1"/>
  <c r="BB102" i="1"/>
  <c r="AZ102" i="1" s="1"/>
  <c r="BB790" i="1"/>
  <c r="AZ790" i="1" s="1"/>
  <c r="BB525" i="1"/>
  <c r="AZ525" i="1" s="1"/>
  <c r="BB487" i="1"/>
  <c r="AZ487" i="1" s="1"/>
  <c r="BB162" i="1"/>
  <c r="AZ162" i="1" s="1"/>
  <c r="BB198" i="1"/>
  <c r="AZ198" i="1" s="1"/>
  <c r="BB769" i="1"/>
  <c r="AZ769" i="1" s="1"/>
  <c r="BB411" i="1"/>
  <c r="AZ411" i="1" s="1"/>
  <c r="BB474" i="1"/>
  <c r="AZ474" i="1" s="1"/>
  <c r="BB187" i="1"/>
  <c r="AZ187" i="1" s="1"/>
  <c r="BB386" i="1"/>
  <c r="AZ386" i="1" s="1"/>
  <c r="BB677" i="1"/>
  <c r="AZ677" i="1" s="1"/>
  <c r="BB145" i="1"/>
  <c r="AZ145" i="1" s="1"/>
  <c r="BB785" i="1"/>
  <c r="AZ785" i="1" s="1"/>
  <c r="BB736" i="1"/>
  <c r="AZ736" i="1" s="1"/>
  <c r="BB239" i="1"/>
  <c r="AZ239" i="1" s="1"/>
  <c r="BB680" i="1"/>
  <c r="AZ680" i="1" s="1"/>
  <c r="BB277" i="1"/>
  <c r="AZ277" i="1" s="1"/>
  <c r="BB289" i="1"/>
  <c r="AZ289" i="1" s="1"/>
  <c r="BB535" i="1"/>
  <c r="AZ535" i="1" s="1"/>
  <c r="BB603" i="1"/>
  <c r="AZ603" i="1" s="1"/>
  <c r="BB675" i="1"/>
  <c r="AZ675" i="1" s="1"/>
  <c r="BB608" i="1"/>
  <c r="AZ608" i="1" s="1"/>
  <c r="BB604" i="1"/>
  <c r="AZ604" i="1" s="1"/>
  <c r="BB210" i="1"/>
  <c r="AZ210" i="1" s="1"/>
  <c r="BB678" i="1"/>
  <c r="AZ678" i="1" s="1"/>
  <c r="BB565" i="1"/>
  <c r="AZ565" i="1" s="1"/>
  <c r="BB385" i="1"/>
  <c r="AZ385" i="1" s="1"/>
  <c r="BB805" i="1"/>
  <c r="AZ805" i="1" s="1"/>
  <c r="BB346" i="1"/>
  <c r="AZ346" i="1" s="1"/>
  <c r="BB237" i="1"/>
  <c r="AZ237" i="1" s="1"/>
  <c r="BB517" i="1"/>
  <c r="AZ517" i="1" s="1"/>
  <c r="BB806" i="1"/>
  <c r="AZ806" i="1" s="1"/>
  <c r="BB779" i="1"/>
  <c r="AZ779" i="1" s="1"/>
  <c r="BB758" i="1"/>
  <c r="AZ758" i="1" s="1"/>
  <c r="BB457" i="1"/>
  <c r="AZ457" i="1" s="1"/>
  <c r="BB441" i="1"/>
  <c r="AZ441" i="1" s="1"/>
  <c r="BB593" i="1"/>
  <c r="AZ593" i="1" s="1"/>
  <c r="BB763" i="1"/>
  <c r="AZ763" i="1" s="1"/>
  <c r="BB774" i="1"/>
  <c r="AZ774" i="1" s="1"/>
  <c r="BB286" i="1"/>
  <c r="AZ286" i="1" s="1"/>
  <c r="BB502" i="1"/>
  <c r="AZ502" i="1" s="1"/>
  <c r="BB176" i="1"/>
  <c r="AZ176" i="1" s="1"/>
  <c r="BB742" i="1"/>
  <c r="AZ742" i="1" s="1"/>
  <c r="BB417" i="1"/>
  <c r="AZ417" i="1" s="1"/>
  <c r="BB482" i="1"/>
  <c r="AZ482" i="1" s="1"/>
  <c r="BB611" i="1"/>
  <c r="AZ611" i="1" s="1"/>
  <c r="BB543" i="1"/>
  <c r="AZ543" i="1" s="1"/>
  <c r="BB695" i="1"/>
  <c r="AZ695" i="1" s="1"/>
  <c r="BB64" i="1"/>
  <c r="AZ64" i="1" s="1"/>
  <c r="BB148" i="1"/>
  <c r="AZ148" i="1" s="1"/>
  <c r="BB713" i="1"/>
  <c r="AZ713" i="1" s="1"/>
  <c r="BB232" i="1"/>
  <c r="AZ232" i="1" s="1"/>
  <c r="BB666" i="1"/>
  <c r="AZ666" i="1" s="1"/>
  <c r="BB415" i="1"/>
  <c r="AZ415" i="1" s="1"/>
  <c r="BB282" i="1"/>
  <c r="AZ282" i="1" s="1"/>
  <c r="BB495" i="1"/>
  <c r="AZ495" i="1" s="1"/>
  <c r="BB186" i="1"/>
  <c r="AZ186" i="1" s="1"/>
  <c r="BB456" i="1"/>
  <c r="AZ456" i="1" s="1"/>
  <c r="BB534" i="1"/>
  <c r="AZ534" i="1" s="1"/>
  <c r="BB230" i="1"/>
  <c r="AZ230" i="1" s="1"/>
  <c r="BB574" i="1"/>
  <c r="AZ574" i="1" s="1"/>
  <c r="BB719" i="1"/>
  <c r="AZ719" i="1" s="1"/>
  <c r="BB119" i="1"/>
  <c r="AZ119" i="1" s="1"/>
  <c r="BB188" i="1"/>
  <c r="AZ188" i="1" s="1"/>
  <c r="BB797" i="1"/>
  <c r="AZ797" i="1" s="1"/>
  <c r="BB185" i="1"/>
  <c r="AZ185" i="1" s="1"/>
  <c r="BB717" i="1"/>
  <c r="AZ717" i="1" s="1"/>
  <c r="BB356" i="1"/>
  <c r="AZ356" i="1" s="1"/>
  <c r="BB44" i="1"/>
  <c r="AZ44" i="1" s="1"/>
  <c r="BB274" i="1"/>
  <c r="AZ274" i="1" s="1"/>
  <c r="BB711" i="1"/>
  <c r="AZ711" i="1" s="1"/>
  <c r="BB273" i="1"/>
  <c r="AZ273" i="1" s="1"/>
  <c r="BB99" i="1"/>
  <c r="AZ99" i="1" s="1"/>
  <c r="BB572" i="1"/>
  <c r="AZ572" i="1" s="1"/>
  <c r="BB650" i="1"/>
  <c r="AZ650" i="1" s="1"/>
  <c r="BB522" i="1"/>
  <c r="AZ522" i="1" s="1"/>
  <c r="BB63" i="1"/>
  <c r="AZ63" i="1" s="1"/>
  <c r="BB722" i="1"/>
  <c r="AZ722" i="1" s="1"/>
  <c r="BB238" i="1"/>
  <c r="AZ238" i="1" s="1"/>
  <c r="BB80" i="1"/>
  <c r="AZ80" i="1" s="1"/>
  <c r="BB363" i="1"/>
  <c r="AZ363" i="1" s="1"/>
  <c r="BB416" i="1"/>
  <c r="AZ416" i="1" s="1"/>
  <c r="BB364" i="1"/>
  <c r="AZ364" i="1" s="1"/>
  <c r="BB528" i="1"/>
  <c r="AZ528" i="1" s="1"/>
  <c r="BB561" i="1"/>
  <c r="AZ561" i="1" s="1"/>
  <c r="BB610" i="1"/>
  <c r="AZ610" i="1" s="1"/>
  <c r="BB704" i="1"/>
  <c r="AZ704" i="1" s="1"/>
  <c r="BB229" i="1"/>
  <c r="AZ229" i="1" s="1"/>
  <c r="BB811" i="1"/>
  <c r="AZ811" i="1" s="1"/>
  <c r="BB100" i="1"/>
  <c r="AZ100" i="1" s="1"/>
  <c r="BB280" i="1"/>
  <c r="AZ280" i="1" s="1"/>
  <c r="BB62" i="1"/>
  <c r="AZ62" i="1" s="1"/>
  <c r="BB639" i="1"/>
  <c r="AZ639" i="1" s="1"/>
  <c r="BB546" i="1"/>
  <c r="AZ546" i="1" s="1"/>
  <c r="BB84" i="1"/>
  <c r="AZ84" i="1" s="1"/>
  <c r="BB772" i="1"/>
  <c r="AZ772" i="1" s="1"/>
  <c r="BB554" i="1"/>
  <c r="AZ554" i="1" s="1"/>
  <c r="BB134" i="1"/>
  <c r="AZ134" i="1" s="1"/>
  <c r="BB431" i="1"/>
  <c r="AZ431" i="1" s="1"/>
  <c r="BB192" i="1"/>
  <c r="AZ192" i="1" s="1"/>
  <c r="BB132" i="1"/>
  <c r="AZ132" i="1" s="1"/>
  <c r="BB191" i="1"/>
  <c r="AZ191" i="1" s="1"/>
  <c r="BB115" i="1"/>
  <c r="AZ115" i="1" s="1"/>
  <c r="BB75" i="1"/>
  <c r="AZ75" i="1" s="1"/>
  <c r="BB256" i="1"/>
  <c r="AZ256" i="1" s="1"/>
  <c r="BB49" i="1"/>
  <c r="AZ49" i="1" s="1"/>
  <c r="BB757" i="1"/>
  <c r="AZ757" i="1" s="1"/>
  <c r="BB692" i="1"/>
  <c r="AZ692" i="1" s="1"/>
  <c r="BB530" i="1"/>
  <c r="AZ530" i="1" s="1"/>
  <c r="BB480" i="1"/>
  <c r="AZ480" i="1" s="1"/>
  <c r="BB407" i="1"/>
  <c r="AZ407" i="1" s="1"/>
  <c r="BB807" i="1"/>
  <c r="AZ807" i="1" s="1"/>
  <c r="BB801" i="1"/>
  <c r="AZ801" i="1" s="1"/>
  <c r="BB465" i="1"/>
  <c r="AZ465" i="1" s="1"/>
  <c r="BB443" i="1"/>
  <c r="AZ443" i="1" s="1"/>
  <c r="BB662" i="1"/>
  <c r="AZ662" i="1" s="1"/>
  <c r="BB98" i="1"/>
  <c r="AZ98" i="1" s="1"/>
  <c r="BB702" i="1"/>
  <c r="AZ702" i="1" s="1"/>
  <c r="BB384" i="1"/>
  <c r="AZ384" i="1" s="1"/>
  <c r="BB231" i="1"/>
  <c r="AZ231" i="1" s="1"/>
  <c r="BB577" i="1"/>
  <c r="AZ577" i="1" s="1"/>
  <c r="BB818" i="1"/>
  <c r="AZ818" i="1" s="1"/>
  <c r="BB618" i="1"/>
  <c r="AZ618" i="1" s="1"/>
  <c r="BB246" i="1"/>
  <c r="AZ246" i="1" s="1"/>
  <c r="BB523" i="1"/>
  <c r="AZ523" i="1" s="1"/>
  <c r="BB761" i="1"/>
  <c r="AZ761" i="1" s="1"/>
  <c r="BB337" i="1"/>
  <c r="AZ337" i="1" s="1"/>
  <c r="BB409" i="1"/>
  <c r="AZ409" i="1" s="1"/>
  <c r="BB427" i="1"/>
  <c r="AZ427" i="1" s="1"/>
  <c r="BB705" i="1"/>
  <c r="AZ705" i="1" s="1"/>
  <c r="BB632" i="1"/>
  <c r="AZ632" i="1" s="1"/>
  <c r="BB628" i="1"/>
  <c r="AZ628" i="1" s="1"/>
  <c r="BB454" i="1"/>
  <c r="AZ454" i="1" s="1"/>
  <c r="BB458" i="1"/>
  <c r="AZ458" i="1" s="1"/>
  <c r="BB643" i="1"/>
  <c r="AZ643" i="1" s="1"/>
  <c r="BB359" i="1"/>
  <c r="AZ359" i="1" s="1"/>
  <c r="BB440" i="1"/>
  <c r="AZ440" i="1" s="1"/>
  <c r="BB370" i="1"/>
  <c r="AZ370" i="1" s="1"/>
  <c r="BB514" i="1"/>
  <c r="AZ514" i="1" s="1"/>
  <c r="BB183" i="1"/>
  <c r="AZ183" i="1" s="1"/>
  <c r="BB669" i="1"/>
  <c r="AZ669" i="1" s="1"/>
  <c r="BB450" i="1"/>
  <c r="AZ450" i="1" s="1"/>
  <c r="BB72" i="1"/>
  <c r="AZ72" i="1" s="1"/>
  <c r="BB686" i="1"/>
  <c r="AZ686" i="1" s="1"/>
  <c r="BB590" i="1"/>
  <c r="AZ590" i="1" s="1"/>
  <c r="BB653" i="1"/>
  <c r="AZ653" i="1" s="1"/>
  <c r="BB743" i="1"/>
  <c r="AZ743" i="1" s="1"/>
  <c r="BB315" i="1"/>
  <c r="AZ315" i="1" s="1"/>
  <c r="BB342" i="1"/>
  <c r="AZ342" i="1" s="1"/>
  <c r="BB301" i="1"/>
  <c r="AZ301" i="1" s="1"/>
  <c r="BB461" i="1"/>
  <c r="AZ461" i="1" s="1"/>
  <c r="BB136" i="1"/>
  <c r="AZ136" i="1" s="1"/>
  <c r="BB380" i="1"/>
  <c r="AZ380" i="1" s="1"/>
  <c r="BB205" i="1"/>
  <c r="AZ205" i="1" s="1"/>
  <c r="BB735" i="1"/>
  <c r="AZ735" i="1" s="1"/>
  <c r="BB169" i="1"/>
  <c r="AZ169" i="1" s="1"/>
  <c r="BB550" i="1"/>
  <c r="AZ550" i="1" s="1"/>
  <c r="BB515" i="1"/>
  <c r="AZ515" i="1" s="1"/>
  <c r="BB697" i="1"/>
  <c r="AZ697" i="1" s="1"/>
  <c r="BB547" i="1"/>
  <c r="AZ547" i="1" s="1"/>
  <c r="BB352" i="1"/>
  <c r="AZ352" i="1" s="1"/>
  <c r="BB304" i="1"/>
  <c r="AZ304" i="1" s="1"/>
  <c r="BB488" i="1"/>
  <c r="AZ488" i="1" s="1"/>
  <c r="BB607" i="1"/>
  <c r="AZ607" i="1" s="1"/>
  <c r="BB350" i="1"/>
  <c r="AZ350" i="1" s="1"/>
  <c r="BB641" i="1"/>
  <c r="AZ641" i="1" s="1"/>
  <c r="BB716" i="1"/>
  <c r="AZ716" i="1" s="1"/>
  <c r="BB601" i="1"/>
  <c r="AZ601" i="1" s="1"/>
  <c r="BB587" i="1"/>
  <c r="AZ587" i="1" s="1"/>
  <c r="BB490" i="1"/>
  <c r="AZ490" i="1" s="1"/>
  <c r="BB489" i="1"/>
  <c r="AZ489" i="1" s="1"/>
  <c r="BB689" i="1"/>
  <c r="AZ689" i="1" s="1"/>
  <c r="BB634" i="1"/>
  <c r="AZ634" i="1" s="1"/>
  <c r="BB555" i="1"/>
  <c r="AZ555" i="1" s="1"/>
  <c r="BB690" i="1"/>
  <c r="AZ690" i="1" s="1"/>
  <c r="BB765" i="1"/>
  <c r="AZ765" i="1" s="1"/>
  <c r="BB723" i="1"/>
  <c r="AZ723" i="1" s="1"/>
  <c r="BB369" i="1"/>
  <c r="AZ369" i="1" s="1"/>
  <c r="BB799" i="1"/>
  <c r="AZ799" i="1" s="1"/>
  <c r="BB85" i="1"/>
  <c r="AZ85" i="1" s="1"/>
  <c r="BB339" i="1"/>
  <c r="AZ339" i="1" s="1"/>
  <c r="BB285" i="1"/>
  <c r="AZ285" i="1" s="1"/>
  <c r="BB782" i="1"/>
  <c r="AZ782" i="1" s="1"/>
  <c r="BB724" i="1"/>
  <c r="AZ724" i="1" s="1"/>
  <c r="BB768" i="1"/>
  <c r="AZ768" i="1" s="1"/>
  <c r="BB687" i="1"/>
  <c r="AZ687" i="1" s="1"/>
  <c r="BB332" i="1"/>
  <c r="AZ332" i="1" s="1"/>
  <c r="BB510" i="1"/>
  <c r="AZ510" i="1" s="1"/>
  <c r="BB354" i="1"/>
  <c r="AZ354" i="1" s="1"/>
  <c r="BB542" i="1"/>
  <c r="AZ542" i="1" s="1"/>
  <c r="BB399" i="1"/>
  <c r="AZ399" i="1" s="1"/>
  <c r="BB190" i="1"/>
  <c r="AZ190" i="1" s="1"/>
  <c r="BB147" i="1"/>
  <c r="AZ147" i="1" s="1"/>
  <c r="BB159" i="1"/>
  <c r="AZ159" i="1" s="1"/>
  <c r="BB710" i="1"/>
  <c r="AZ710" i="1" s="1"/>
  <c r="BB321" i="1"/>
  <c r="AZ321" i="1" s="1"/>
  <c r="BB537" i="1"/>
  <c r="AZ537" i="1" s="1"/>
  <c r="BB88" i="1"/>
  <c r="AZ88" i="1" s="1"/>
  <c r="BB139" i="1"/>
  <c r="AZ139" i="1" s="1"/>
  <c r="BB812" i="1"/>
  <c r="AZ812" i="1" s="1"/>
  <c r="BB299" i="1"/>
  <c r="AZ299" i="1" s="1"/>
  <c r="BB164" i="1"/>
  <c r="AZ164" i="1" s="1"/>
  <c r="BB393" i="1"/>
  <c r="AZ393" i="1" s="1"/>
  <c r="BB106" i="1"/>
  <c r="AZ106" i="1" s="1"/>
  <c r="BB323" i="1"/>
  <c r="AZ323" i="1" s="1"/>
  <c r="BB262" i="1"/>
  <c r="AZ262" i="1" s="1"/>
  <c r="BB398" i="1"/>
  <c r="AZ398" i="1" s="1"/>
  <c r="BB613" i="1"/>
  <c r="AZ613" i="1" s="1"/>
  <c r="BB646" i="1"/>
  <c r="AZ646" i="1" s="1"/>
  <c r="BB778" i="1"/>
  <c r="AZ778" i="1" s="1"/>
  <c r="BB125" i="1"/>
  <c r="AZ125" i="1" s="1"/>
  <c r="BB234" i="1"/>
  <c r="AZ234" i="1" s="1"/>
  <c r="BB334" i="1"/>
  <c r="AZ334" i="1" s="1"/>
  <c r="BB481" i="1"/>
  <c r="AZ481" i="1" s="1"/>
  <c r="BB135" i="1"/>
  <c r="AZ135" i="1" s="1"/>
  <c r="BB68" i="1"/>
  <c r="AZ68" i="1" s="1"/>
  <c r="BB439" i="1"/>
  <c r="AZ439" i="1" s="1"/>
  <c r="BB235" i="1"/>
  <c r="AZ235" i="1" s="1"/>
  <c r="BB418" i="1"/>
  <c r="AZ418" i="1" s="1"/>
  <c r="BB387" i="1"/>
  <c r="AZ387" i="1" s="1"/>
  <c r="BB749" i="1"/>
  <c r="AZ749" i="1" s="1"/>
  <c r="BB703" i="1"/>
  <c r="AZ703" i="1" s="1"/>
  <c r="BB599" i="1"/>
  <c r="AZ599" i="1" s="1"/>
  <c r="BB344" i="1"/>
  <c r="AZ344" i="1" s="1"/>
  <c r="BB455" i="1"/>
  <c r="AZ455" i="1" s="1"/>
  <c r="BB351" i="1"/>
  <c r="AZ351" i="1" s="1"/>
  <c r="BB430" i="1"/>
  <c r="AZ430" i="1" s="1"/>
  <c r="BB473" i="1"/>
  <c r="AZ473" i="1" s="1"/>
  <c r="BB153" i="1"/>
  <c r="AZ153" i="1" s="1"/>
  <c r="BB512" i="1"/>
  <c r="AZ512" i="1" s="1"/>
  <c r="BB623" i="1"/>
  <c r="AZ623" i="1" s="1"/>
  <c r="BB133" i="1"/>
  <c r="AZ133" i="1" s="1"/>
  <c r="BB56" i="1"/>
  <c r="AZ56" i="1" s="1"/>
  <c r="BB422" i="1"/>
  <c r="AZ422" i="1" s="1"/>
  <c r="BB92" i="1"/>
  <c r="AZ92" i="1" s="1"/>
  <c r="BB54" i="1"/>
  <c r="AZ54" i="1" s="1"/>
  <c r="BB707" i="1"/>
  <c r="AZ707" i="1" s="1"/>
  <c r="C148" i="3"/>
  <c r="B148" i="3"/>
  <c r="C1007" i="3"/>
  <c r="B1007" i="3"/>
  <c r="A317" i="5"/>
  <c r="BA430" i="1" l="1"/>
  <c r="BA351" i="1"/>
  <c r="BA344" i="1"/>
  <c r="BA334" i="1"/>
  <c r="BA234" i="1"/>
  <c r="BA398" i="1"/>
  <c r="BA54" i="1"/>
  <c r="BA422" i="1"/>
  <c r="BA812" i="1"/>
  <c r="BA710" i="1"/>
  <c r="BA159" i="1"/>
  <c r="BA147" i="1"/>
  <c r="BA399" i="1"/>
  <c r="BA510" i="1"/>
  <c r="BA768" i="1"/>
  <c r="BA56" i="1"/>
  <c r="BA623" i="1"/>
  <c r="BA703" i="1"/>
  <c r="BA68" i="1"/>
  <c r="BA67" i="1"/>
  <c r="BA92" i="1"/>
  <c r="BA512" i="1"/>
  <c r="BA599" i="1"/>
  <c r="BA749" i="1"/>
  <c r="BA418" i="1"/>
  <c r="BA235" i="1"/>
  <c r="BA778" i="1"/>
  <c r="BA646" i="1"/>
  <c r="BA323" i="1"/>
  <c r="BA321" i="1"/>
  <c r="BA724" i="1"/>
  <c r="BA392" i="1"/>
  <c r="BA314" i="1"/>
  <c r="BA393" i="1"/>
  <c r="BA164" i="1"/>
  <c r="BA537" i="1"/>
  <c r="BA190" i="1"/>
  <c r="BA354" i="1"/>
  <c r="BA85" i="1"/>
  <c r="BA467" i="1"/>
  <c r="BA144" i="1"/>
  <c r="BA330" i="1"/>
  <c r="BA539" i="1"/>
  <c r="BA636" i="1"/>
  <c r="BA719" i="1"/>
  <c r="BA185" i="1"/>
  <c r="BA121" i="1"/>
  <c r="BA291" i="1"/>
  <c r="BA447" i="1"/>
  <c r="BA762" i="1"/>
  <c r="BA363" i="1"/>
  <c r="BA442" i="1"/>
  <c r="BA210" i="1"/>
  <c r="BA686" i="1"/>
  <c r="BA704" i="1"/>
  <c r="BA577" i="1"/>
  <c r="BA395" i="1"/>
  <c r="BA550" i="1"/>
  <c r="BA569" i="1"/>
  <c r="BA279" i="1"/>
  <c r="BA776" i="1"/>
  <c r="BA260" i="1"/>
  <c r="BA300" i="1"/>
  <c r="BA683" i="1"/>
  <c r="BA506" i="1"/>
  <c r="BA543" i="1"/>
  <c r="BA349" i="1"/>
  <c r="BA573" i="1"/>
  <c r="BA466" i="1"/>
  <c r="BA425" i="1"/>
  <c r="BA273" i="1"/>
  <c r="BA456" i="1"/>
  <c r="BA588" i="1"/>
  <c r="BA665" i="1"/>
  <c r="BA208" i="1"/>
  <c r="BA448" i="1"/>
  <c r="BA143" i="1"/>
  <c r="BA167" i="1"/>
  <c r="BA249" i="1"/>
  <c r="BA406" i="1"/>
  <c r="BA94" i="1"/>
  <c r="BA561" i="1"/>
  <c r="BA692" i="1"/>
  <c r="BA752" i="1"/>
  <c r="BA83" i="1"/>
  <c r="BA458" i="1"/>
  <c r="BA626" i="1"/>
  <c r="BA796" i="1"/>
  <c r="BA653" i="1"/>
  <c r="BA571" i="1"/>
  <c r="BA689" i="1"/>
  <c r="BA424" i="1"/>
  <c r="BA810" i="1"/>
  <c r="BA128" i="1"/>
  <c r="BA600" i="1"/>
  <c r="BA688" i="1"/>
  <c r="BA525" i="1"/>
  <c r="BA644" i="1"/>
  <c r="BA289" i="1"/>
  <c r="BA353" i="1"/>
  <c r="BA603" i="1"/>
  <c r="BA413" i="1"/>
  <c r="BA386" i="1"/>
  <c r="BA368" i="1"/>
  <c r="BA702" i="1"/>
  <c r="BA809" i="1"/>
  <c r="BA651" i="1"/>
  <c r="BA98" i="1"/>
  <c r="BA384" i="1"/>
  <c r="BA407" i="1"/>
  <c r="BA450" i="1"/>
  <c r="BA216" i="1"/>
  <c r="BA733" i="1"/>
  <c r="BA101" i="1"/>
  <c r="BA169" i="1"/>
  <c r="BA352" i="1"/>
  <c r="BA643" i="1"/>
  <c r="BA642" i="1"/>
  <c r="BA61" i="1"/>
  <c r="BA668" i="1"/>
  <c r="BA315" i="1"/>
  <c r="BA420" i="1"/>
  <c r="BA133" i="1"/>
  <c r="BA632" i="1"/>
  <c r="BA409" i="1"/>
  <c r="BA548" i="1"/>
  <c r="BA473" i="1"/>
  <c r="BA460" i="1"/>
  <c r="BA63" i="1"/>
  <c r="BA100" i="1"/>
  <c r="BA568" i="1"/>
  <c r="BA132" i="1"/>
  <c r="BA80" i="1"/>
  <c r="BA772" i="1"/>
  <c r="BA135" i="1"/>
  <c r="BA295" i="1"/>
  <c r="BA542" i="1"/>
  <c r="BA434" i="1"/>
  <c r="BA195" i="1"/>
  <c r="BA592" i="1"/>
  <c r="BA108" i="1"/>
  <c r="BA220" i="1"/>
  <c r="BA718" i="1"/>
  <c r="BA584" i="1"/>
  <c r="BA524" i="1"/>
  <c r="BA285" i="1"/>
  <c r="BA287" i="1"/>
  <c r="BA589" i="1"/>
  <c r="BA508" i="1"/>
  <c r="BA788" i="1"/>
  <c r="BA297" i="1"/>
  <c r="BA397" i="1"/>
  <c r="BA17" i="1"/>
  <c r="BA272" i="1"/>
  <c r="BA25" i="1"/>
  <c r="BA178" i="1"/>
  <c r="BA47" i="1"/>
  <c r="BA305" i="1"/>
  <c r="BA166" i="1"/>
  <c r="BA671" i="1"/>
  <c r="BA34" i="1"/>
  <c r="BA670" i="1"/>
  <c r="BA51" i="1"/>
  <c r="BA149" i="1"/>
  <c r="BA489" i="1"/>
  <c r="BA301" i="1"/>
  <c r="BA327" i="1"/>
  <c r="BA764" i="1"/>
  <c r="BA765" i="1"/>
  <c r="BA350" i="1"/>
  <c r="BA72" i="1"/>
  <c r="BA59" i="1"/>
  <c r="BA461" i="1"/>
  <c r="BA253" i="1"/>
  <c r="BA673" i="1"/>
  <c r="BA388" i="1"/>
  <c r="BA242" i="1"/>
  <c r="BA380" i="1"/>
  <c r="BA761" i="1"/>
  <c r="BA177" i="1"/>
  <c r="BA376" i="1"/>
  <c r="BA523" i="1"/>
  <c r="BA373" i="1"/>
  <c r="BA698" i="1"/>
  <c r="BA343" i="1"/>
  <c r="BA134" i="1"/>
  <c r="BA547" i="1"/>
  <c r="BA170" i="1"/>
  <c r="BA534" i="1"/>
  <c r="BA141" i="1"/>
  <c r="BA497" i="1"/>
  <c r="BA661" i="1"/>
  <c r="BA804" i="1"/>
  <c r="BA602" i="1"/>
  <c r="BA307" i="1"/>
  <c r="BA475" i="1"/>
  <c r="BA657" i="1"/>
  <c r="BA84" i="1"/>
  <c r="BA347" i="1"/>
  <c r="BA335" i="1"/>
  <c r="BA186" i="1"/>
  <c r="BA604" i="1"/>
  <c r="BA598" i="1"/>
  <c r="BA723" i="1"/>
  <c r="BA124" i="1"/>
  <c r="BA802" i="1"/>
  <c r="BA226" i="1"/>
  <c r="BA444" i="1"/>
  <c r="BA585" i="1"/>
  <c r="BA211" i="1"/>
  <c r="BA55" i="1"/>
  <c r="BA818" i="1"/>
  <c r="BA217" i="1"/>
  <c r="BA493" i="1"/>
  <c r="BA521" i="1"/>
  <c r="BA232" i="1"/>
  <c r="BA250" i="1"/>
  <c r="BA751" i="1"/>
  <c r="BA110" i="1"/>
  <c r="BA383" i="1"/>
  <c r="BA717" i="1"/>
  <c r="BA188" i="1"/>
  <c r="BA139" i="1"/>
  <c r="BA64" i="1"/>
  <c r="BA511" i="1"/>
  <c r="BA785" i="1"/>
  <c r="BA705" i="1"/>
  <c r="BA484" i="1"/>
  <c r="BA415" i="1"/>
  <c r="BA617" i="1"/>
  <c r="BA309" i="1"/>
  <c r="BA228" i="1"/>
  <c r="BA474" i="1"/>
  <c r="BA502" i="1"/>
  <c r="BA180" i="1"/>
  <c r="BA311" i="1"/>
  <c r="BA172" i="1"/>
  <c r="BA429" i="1"/>
  <c r="BA162" i="1"/>
  <c r="BA168" i="1"/>
  <c r="BA140" i="1"/>
  <c r="BA536" i="1"/>
  <c r="BA695" i="1"/>
  <c r="BA389" i="1"/>
  <c r="BA614" i="1"/>
  <c r="BA611" i="1"/>
  <c r="BA123" i="1"/>
  <c r="BA700" i="1"/>
  <c r="BA189" i="1"/>
  <c r="BA560" i="1"/>
  <c r="BA500" i="1"/>
  <c r="BA576" i="1"/>
  <c r="BA545" i="1"/>
  <c r="BA241" i="1"/>
  <c r="BA176" i="1"/>
  <c r="BA654" i="1"/>
  <c r="BA483" i="1"/>
  <c r="BA119" i="1"/>
  <c r="BA449" i="1"/>
  <c r="BA742" i="1"/>
  <c r="BA93" i="1"/>
  <c r="BA486" i="1"/>
  <c r="BA769" i="1"/>
  <c r="BA441" i="1"/>
  <c r="BA374" i="1"/>
  <c r="BA283" i="1"/>
  <c r="BA578" i="1"/>
  <c r="BA674" i="1"/>
  <c r="BA806" i="1"/>
  <c r="BA423" i="1"/>
  <c r="BA71" i="1"/>
  <c r="BA737" i="1"/>
  <c r="BA509" i="1"/>
  <c r="BA581" i="1"/>
  <c r="BA251" i="1"/>
  <c r="BA805" i="1"/>
  <c r="BA215" i="1"/>
  <c r="BA130" i="1"/>
  <c r="BA659" i="1"/>
  <c r="BA790" i="1"/>
  <c r="BA814" i="1"/>
  <c r="BA408" i="1"/>
  <c r="BA789" i="1"/>
  <c r="BA593" i="1"/>
  <c r="BA404" i="1"/>
  <c r="BA432" i="1"/>
  <c r="BA346" i="1"/>
  <c r="BA549" i="1"/>
  <c r="BA516" i="1"/>
  <c r="BA519" i="1"/>
  <c r="BA336" i="1"/>
  <c r="BA640" i="1"/>
  <c r="BA746" i="1"/>
  <c r="BA31" i="1"/>
  <c r="BA667" i="1"/>
  <c r="BA748" i="1"/>
  <c r="BA799" i="1"/>
  <c r="BA240" i="1"/>
  <c r="BA795" i="1"/>
  <c r="BA684" i="1"/>
  <c r="BA517" i="1"/>
  <c r="BA245" i="1"/>
  <c r="BA451" i="1"/>
  <c r="BA116" i="1"/>
  <c r="BA179" i="1"/>
  <c r="BA712" i="1"/>
  <c r="BA436" i="1"/>
  <c r="BA171" i="1"/>
  <c r="BA48" i="1"/>
  <c r="BA252" i="1"/>
  <c r="BA86" i="1"/>
  <c r="BA362" i="1"/>
  <c r="BA367" i="1"/>
  <c r="BA114" i="1"/>
  <c r="BA43" i="1"/>
  <c r="BA38" i="1"/>
  <c r="BA377" i="1"/>
  <c r="BA792" i="1"/>
  <c r="BA472" i="1"/>
  <c r="BA181" i="1"/>
  <c r="BA499" i="1"/>
  <c r="BA533" i="1"/>
  <c r="BA160" i="1"/>
  <c r="BA81" i="1"/>
  <c r="BA14" i="1"/>
  <c r="BA26" i="1"/>
  <c r="BA39" i="1"/>
  <c r="BA90" i="1"/>
  <c r="BA69" i="1"/>
  <c r="BA258" i="1"/>
  <c r="BA379" i="1"/>
  <c r="BA204" i="1"/>
  <c r="BA73" i="1"/>
  <c r="BA236" i="1"/>
  <c r="BA615" i="1"/>
  <c r="BA645" i="1"/>
  <c r="BA580" i="1"/>
  <c r="BA65" i="1"/>
  <c r="BA29" i="1"/>
  <c r="BA28" i="1"/>
  <c r="BA45" i="1"/>
  <c r="BA16" i="1"/>
  <c r="BA438" i="1"/>
  <c r="BA375" i="1"/>
  <c r="BA727" i="1"/>
  <c r="BA816" i="1"/>
  <c r="BA582" i="1"/>
  <c r="BA120" i="1"/>
  <c r="BA725" i="1"/>
  <c r="BA18" i="1"/>
  <c r="BA7" i="1"/>
  <c r="BA96" i="1"/>
  <c r="BA280" i="1"/>
  <c r="BA455" i="1"/>
  <c r="BA390" i="1"/>
  <c r="BA191" i="1"/>
  <c r="BA606" i="1"/>
  <c r="BA453" i="1"/>
  <c r="BA720" i="1"/>
  <c r="BA529" i="1"/>
  <c r="BA49" i="1"/>
  <c r="BA99" i="1"/>
  <c r="BA262" i="1"/>
  <c r="BA621" i="1"/>
  <c r="BA482" i="1"/>
  <c r="BA687" i="1"/>
  <c r="BA763" i="1"/>
  <c r="BA481" i="1"/>
  <c r="BA296" i="1"/>
  <c r="BA371" i="1"/>
  <c r="BA369" i="1"/>
  <c r="BA660" i="1"/>
  <c r="BA485" i="1"/>
  <c r="BA518" i="1"/>
  <c r="BA551" i="1"/>
  <c r="BA612" i="1"/>
  <c r="BA791" i="1"/>
  <c r="BA756" i="1"/>
  <c r="BA803" i="1"/>
  <c r="BA676" i="1"/>
  <c r="BA37" i="1"/>
  <c r="BA36" i="1"/>
  <c r="BA6" i="1"/>
  <c r="BA203" i="1"/>
  <c r="BA556" i="1"/>
  <c r="BA278" i="1"/>
  <c r="BA58" i="1"/>
  <c r="BA27" i="1"/>
  <c r="BA557" i="1"/>
  <c r="BA527" i="1"/>
  <c r="BA155" i="1"/>
  <c r="BA681" i="1"/>
  <c r="BA767" i="1"/>
  <c r="BA747" i="1"/>
  <c r="BA338" i="1"/>
  <c r="BA20" i="1"/>
  <c r="BA5" i="1"/>
  <c r="BA202" i="1"/>
  <c r="BA538" i="1"/>
  <c r="BA266" i="1"/>
  <c r="BA12" i="1"/>
  <c r="BA567" i="1"/>
  <c r="BA607" i="1"/>
  <c r="BA707" i="1"/>
  <c r="BA743" i="1"/>
  <c r="BA359" i="1"/>
  <c r="BA109" i="1"/>
  <c r="BA74" i="1"/>
  <c r="BA716" i="1"/>
  <c r="BA641" i="1"/>
  <c r="BA564" i="1"/>
  <c r="BA575" i="1"/>
  <c r="BA488" i="1"/>
  <c r="BA639" i="1"/>
  <c r="BA271" i="1"/>
  <c r="BA62" i="1"/>
  <c r="BA454" i="1"/>
  <c r="BA601" i="1"/>
  <c r="BA165" i="1"/>
  <c r="BA807" i="1"/>
  <c r="BA317" i="1"/>
  <c r="BA555" i="1"/>
  <c r="BA319" i="1"/>
  <c r="BA735" i="1"/>
  <c r="BA79" i="1"/>
  <c r="BA480" i="1"/>
  <c r="BA701" i="1"/>
  <c r="BA70" i="1"/>
  <c r="BA212" i="1"/>
  <c r="BA427" i="1"/>
  <c r="BA342" i="1"/>
  <c r="BA136" i="1"/>
  <c r="BA793" i="1"/>
  <c r="BA462" i="1"/>
  <c r="BA196" i="1"/>
  <c r="BA609" i="1"/>
  <c r="BA246" i="1"/>
  <c r="BA174" i="1"/>
  <c r="BA531" i="1"/>
  <c r="BA261" i="1"/>
  <c r="BA293" i="1"/>
  <c r="BA678" i="1"/>
  <c r="BA649" i="1"/>
  <c r="BA91" i="1"/>
  <c r="BA566" i="1"/>
  <c r="BA613" i="1"/>
  <c r="BA786" i="1"/>
  <c r="BA238" i="1"/>
  <c r="BA522" i="1"/>
  <c r="BA706" i="1"/>
  <c r="BA183" i="1"/>
  <c r="BA298" i="1"/>
  <c r="BA440" i="1"/>
  <c r="BA780" i="1"/>
  <c r="BA78" i="1"/>
  <c r="BA815" i="1"/>
  <c r="BA587" i="1"/>
  <c r="BA304" i="1"/>
  <c r="BA618" i="1"/>
  <c r="BA757" i="1"/>
  <c r="BA227" i="1"/>
  <c r="BA163" i="1"/>
  <c r="BA341" i="1"/>
  <c r="BA813" i="1"/>
  <c r="BA801" i="1"/>
  <c r="BA75" i="1"/>
  <c r="BA213" i="1"/>
  <c r="BA675" i="1"/>
  <c r="BA693" i="1"/>
  <c r="BA596" i="1"/>
  <c r="BA431" i="1"/>
  <c r="BA685" i="1"/>
  <c r="BA666" i="1"/>
  <c r="BA491" i="1"/>
  <c r="BA197" i="1"/>
  <c r="BA530" i="1"/>
  <c r="BA633" i="1"/>
  <c r="BA44" i="1"/>
  <c r="BA736" i="1"/>
  <c r="BA224" i="1"/>
  <c r="BA464" i="1"/>
  <c r="BA244" i="1"/>
  <c r="BA150" i="1"/>
  <c r="BA631" i="1"/>
  <c r="BA239" i="1"/>
  <c r="BA230" i="1"/>
  <c r="BA322" i="1"/>
  <c r="BA332" i="1"/>
  <c r="BA694" i="1"/>
  <c r="BA433" i="1"/>
  <c r="BA650" i="1"/>
  <c r="BA731" i="1"/>
  <c r="BA274" i="1"/>
  <c r="BA421" i="1"/>
  <c r="BA574" i="1"/>
  <c r="BA187" i="1"/>
  <c r="BA682" i="1"/>
  <c r="BA95" i="1"/>
  <c r="BA797" i="1"/>
  <c r="BA107" i="1"/>
  <c r="BA583" i="1"/>
  <c r="BA478" i="1"/>
  <c r="BA200" i="1"/>
  <c r="BA104" i="1"/>
  <c r="BA753" i="1"/>
  <c r="BA471" i="1"/>
  <c r="BA117" i="1"/>
  <c r="BA699" i="1"/>
  <c r="BA492" i="1"/>
  <c r="BA663" i="1"/>
  <c r="BA66" i="1"/>
  <c r="BA411" i="1"/>
  <c r="BA102" i="1"/>
  <c r="BA559" i="1"/>
  <c r="BA680" i="1"/>
  <c r="BA146" i="1"/>
  <c r="BA734" i="1"/>
  <c r="BA355" i="1"/>
  <c r="BA158" i="1"/>
  <c r="BA745" i="1"/>
  <c r="BA586" i="1"/>
  <c r="BA366" i="1"/>
  <c r="BA513" i="1"/>
  <c r="BA257" i="1"/>
  <c r="BA385" i="1"/>
  <c r="BA459" i="1"/>
  <c r="BA648" i="1"/>
  <c r="BA784" i="1"/>
  <c r="BA156" i="1"/>
  <c r="BA726" i="1"/>
  <c r="BA781" i="1"/>
  <c r="BA313" i="1"/>
  <c r="BA221" i="1"/>
  <c r="BA310" i="1"/>
  <c r="BA403" i="1"/>
  <c r="BA579" i="1"/>
  <c r="BA209" i="1"/>
  <c r="BA570" i="1"/>
  <c r="BA470" i="1"/>
  <c r="BA53" i="1"/>
  <c r="BA520" i="1"/>
  <c r="BA89" i="1"/>
  <c r="BA292" i="1"/>
  <c r="BA365" i="1"/>
  <c r="BA113" i="1"/>
  <c r="BA60" i="1"/>
  <c r="BA691" i="1"/>
  <c r="BA233" i="1"/>
  <c r="BA738" i="1"/>
  <c r="BA729" i="1"/>
  <c r="BA770" i="1"/>
  <c r="BA223" i="1"/>
  <c r="BA498" i="1"/>
  <c r="BA773" i="1"/>
  <c r="BA275" i="1"/>
  <c r="BA494" i="1"/>
  <c r="BA382" i="1"/>
  <c r="BA477" i="1"/>
  <c r="BA630" i="1"/>
  <c r="BA184" i="1"/>
  <c r="BA414" i="1"/>
  <c r="BA501" i="1"/>
  <c r="BA652" i="1"/>
  <c r="BA552" i="1"/>
  <c r="BA8" i="1"/>
  <c r="BA468" i="1"/>
  <c r="BA378" i="1"/>
  <c r="BA562" i="1"/>
  <c r="BA629" i="1"/>
  <c r="BA402" i="1"/>
  <c r="BA154" i="1"/>
  <c r="BA619" i="1"/>
  <c r="BA15" i="1"/>
  <c r="BA23" i="1"/>
  <c r="BA22" i="1"/>
  <c r="BA9" i="1"/>
  <c r="BA19" i="1"/>
  <c r="BA740" i="1"/>
  <c r="BA214" i="1"/>
  <c r="BA328" i="1"/>
  <c r="BA759" i="1"/>
  <c r="BA357" i="1"/>
  <c r="BA622" i="1"/>
  <c r="BA193" i="1"/>
  <c r="BA33" i="1"/>
  <c r="BA42" i="1"/>
  <c r="BA50" i="1"/>
  <c r="BA207" i="1"/>
  <c r="BA755" i="1"/>
  <c r="BA754" i="1"/>
  <c r="BA721" i="1"/>
  <c r="BA57" i="1"/>
  <c r="BA558" i="1"/>
  <c r="BA152" i="1"/>
  <c r="BA269" i="1"/>
  <c r="BA348" i="1"/>
  <c r="BA11" i="1"/>
  <c r="BA634" i="1"/>
  <c r="BA153" i="1"/>
  <c r="BA201" i="1"/>
  <c r="BA811" i="1"/>
  <c r="BA364" i="1"/>
  <c r="BA125" i="1"/>
  <c r="BA443" i="1"/>
  <c r="BA672" i="1"/>
  <c r="BA282" i="1"/>
  <c r="BA439" i="1"/>
  <c r="BA387" i="1"/>
  <c r="BA106" i="1"/>
  <c r="BA741" i="1"/>
  <c r="BA77" i="1"/>
  <c r="BA774" i="1"/>
  <c r="BA457" i="1"/>
  <c r="BA326" i="1"/>
  <c r="BA679" i="1"/>
  <c r="BA782" i="1"/>
  <c r="BA817" i="1"/>
  <c r="BA320" i="1"/>
  <c r="BA771" i="1"/>
  <c r="BA254" i="1"/>
  <c r="BA400" i="1"/>
  <c r="BA428" i="1"/>
  <c r="BA808" i="1"/>
  <c r="BA605" i="1"/>
  <c r="BA637" i="1"/>
  <c r="BA544" i="1"/>
  <c r="BA182" i="1"/>
  <c r="BA243" i="1"/>
  <c r="BA591" i="1"/>
  <c r="BA157" i="1"/>
  <c r="BA122" i="1"/>
  <c r="BA381" i="1"/>
  <c r="BA469" i="1"/>
  <c r="BA452" i="1"/>
  <c r="BA655" i="1"/>
  <c r="BA697" i="1"/>
  <c r="BA625" i="1"/>
  <c r="BA435" i="1"/>
  <c r="BA446" i="1"/>
  <c r="BA358" i="1"/>
  <c r="BA590" i="1"/>
  <c r="BA669" i="1"/>
  <c r="BA490" i="1"/>
  <c r="BA515" i="1"/>
  <c r="BA739" i="1"/>
  <c r="BA628" i="1"/>
  <c r="BA52" i="1"/>
  <c r="BA270" i="1"/>
  <c r="BA370" i="1"/>
  <c r="BA229" i="1"/>
  <c r="BA372" i="1"/>
  <c r="BA231" i="1"/>
  <c r="BA610" i="1"/>
  <c r="BA662" i="1"/>
  <c r="BA465" i="1"/>
  <c r="BA284" i="1"/>
  <c r="BA294" i="1"/>
  <c r="BA416" i="1"/>
  <c r="BA115" i="1"/>
  <c r="BA722" i="1"/>
  <c r="BA401" i="1"/>
  <c r="BA412" i="1"/>
  <c r="BA248" i="1"/>
  <c r="BA528" i="1"/>
  <c r="BA129" i="1"/>
  <c r="BA396" i="1"/>
  <c r="BA205" i="1"/>
  <c r="BA405" i="1"/>
  <c r="BA532" i="1"/>
  <c r="BA620" i="1"/>
  <c r="BA535" i="1"/>
  <c r="BA690" i="1"/>
  <c r="BA445" i="1"/>
  <c r="BA635" i="1"/>
  <c r="BA627" i="1"/>
  <c r="BA595" i="1"/>
  <c r="BA194" i="1"/>
  <c r="BA565" i="1"/>
  <c r="BA709" i="1"/>
  <c r="BA495" i="1"/>
  <c r="BA608" i="1"/>
  <c r="BA302" i="1"/>
  <c r="BA572" i="1"/>
  <c r="BA308" i="1"/>
  <c r="BA554" i="1"/>
  <c r="BA463" i="1"/>
  <c r="BA138" i="1"/>
  <c r="BA647" i="1"/>
  <c r="BA711" i="1"/>
  <c r="BA148" i="1"/>
  <c r="BA356" i="1"/>
  <c r="BA514" i="1"/>
  <c r="BA256" i="1"/>
  <c r="BA303" i="1"/>
  <c r="BA476" i="1"/>
  <c r="BA88" i="1"/>
  <c r="BA331" i="1"/>
  <c r="BA219" i="1"/>
  <c r="BA345" i="1"/>
  <c r="BA656" i="1"/>
  <c r="BA394" i="1"/>
  <c r="BA87" i="1"/>
  <c r="BA222" i="1"/>
  <c r="BA277" i="1"/>
  <c r="BA299" i="1"/>
  <c r="BA41" i="1"/>
  <c r="BA677" i="1"/>
  <c r="BA391" i="1"/>
  <c r="BA306" i="1"/>
  <c r="BA198" i="1"/>
  <c r="BA337" i="1"/>
  <c r="BA787" i="1"/>
  <c r="BA340" i="1"/>
  <c r="BA696" i="1"/>
  <c r="BA504" i="1"/>
  <c r="BA597" i="1"/>
  <c r="BA541" i="1"/>
  <c r="BA487" i="1"/>
  <c r="BA192" i="1"/>
  <c r="BA658" i="1"/>
  <c r="BA708" i="1"/>
  <c r="BA417" i="1"/>
  <c r="BA546" i="1"/>
  <c r="BA118" i="1"/>
  <c r="BA97" i="1"/>
  <c r="BA316" i="1"/>
  <c r="BA286" i="1"/>
  <c r="BA325" i="1"/>
  <c r="BA638" i="1"/>
  <c r="BA145" i="1"/>
  <c r="BA503" i="1"/>
  <c r="BA758" i="1"/>
  <c r="BA779" i="1"/>
  <c r="BA237" i="1"/>
  <c r="BA713" i="1"/>
  <c r="BA324" i="1"/>
  <c r="BA728" i="1"/>
  <c r="BA553" i="1"/>
  <c r="BA76" i="1"/>
  <c r="BA225" i="1"/>
  <c r="BA206" i="1"/>
  <c r="BA339" i="1"/>
  <c r="BA360" i="1"/>
  <c r="BA151" i="1"/>
  <c r="BA281" i="1"/>
  <c r="BA265" i="1"/>
  <c r="BA361" i="1"/>
  <c r="BA199" i="1"/>
  <c r="BA264" i="1"/>
  <c r="BA714" i="1"/>
  <c r="BA267" i="1"/>
  <c r="BA777" i="1"/>
  <c r="BA624" i="1"/>
  <c r="BA126" i="1"/>
  <c r="BA247" i="1"/>
  <c r="BA112" i="1"/>
  <c r="BA794" i="1"/>
  <c r="BA540" i="1"/>
  <c r="BA127" i="1"/>
  <c r="BA419" i="1"/>
  <c r="BA137" i="1"/>
  <c r="BA329" i="1"/>
  <c r="BA715" i="1"/>
  <c r="BA800" i="1"/>
  <c r="BA410" i="1"/>
  <c r="BA290" i="1"/>
  <c r="BA263" i="1"/>
  <c r="BA259" i="1"/>
  <c r="BA479" i="1"/>
  <c r="BA426" i="1"/>
  <c r="BA526" i="1"/>
  <c r="BA318" i="1"/>
  <c r="BA288" i="1"/>
  <c r="BA276" i="1"/>
  <c r="BA255" i="1"/>
  <c r="BA730" i="1"/>
  <c r="BA437" i="1"/>
  <c r="BA32" i="1"/>
  <c r="BA750" i="1"/>
  <c r="BA744" i="1"/>
  <c r="BA594" i="1"/>
  <c r="BA766" i="1"/>
  <c r="BA616" i="1"/>
  <c r="BA30" i="1"/>
  <c r="BA760" i="1"/>
  <c r="BA312" i="1"/>
  <c r="BA131" i="1"/>
  <c r="BA798" i="1"/>
  <c r="BA496" i="1"/>
  <c r="BA333" i="1"/>
  <c r="BA105" i="1"/>
  <c r="BA13" i="1"/>
  <c r="BA24" i="1"/>
  <c r="BA40" i="1"/>
  <c r="BA82" i="1"/>
  <c r="BA175" i="1"/>
  <c r="BA111" i="1"/>
  <c r="BA161" i="1"/>
  <c r="BA218" i="1"/>
  <c r="BA775" i="1"/>
  <c r="BA563" i="1"/>
  <c r="BA173" i="1"/>
  <c r="BA46" i="1"/>
  <c r="BA10" i="1"/>
  <c r="BA103" i="1"/>
  <c r="BA732" i="1"/>
  <c r="BA268" i="1"/>
  <c r="BA783" i="1"/>
  <c r="BA142" i="1"/>
  <c r="BA507" i="1"/>
  <c r="BA664" i="1"/>
  <c r="BA505" i="1"/>
  <c r="BA21" i="1"/>
  <c r="BA35" i="1"/>
  <c r="B779" i="3"/>
  <c r="C779" i="3"/>
  <c r="B607" i="3"/>
  <c r="C607" i="3"/>
  <c r="B1121" i="3"/>
  <c r="C1121" i="3"/>
  <c r="B322" i="3"/>
  <c r="C322" i="3"/>
  <c r="B307" i="3"/>
  <c r="C307" i="3"/>
  <c r="B1199" i="3"/>
  <c r="C1199" i="3"/>
  <c r="B728" i="3"/>
  <c r="C728" i="3"/>
  <c r="B1254" i="3"/>
  <c r="C1254" i="3"/>
  <c r="B61" i="3"/>
  <c r="C61" i="3"/>
  <c r="B489" i="3"/>
  <c r="C489" i="3"/>
  <c r="B82" i="3"/>
  <c r="C82" i="3"/>
  <c r="B413" i="3"/>
  <c r="C413" i="3"/>
  <c r="B447" i="3"/>
  <c r="C447" i="3"/>
  <c r="B5" i="3"/>
  <c r="C5" i="3"/>
  <c r="B143" i="3"/>
  <c r="C143" i="3"/>
  <c r="B338" i="3"/>
  <c r="C338" i="3"/>
  <c r="B394" i="3"/>
  <c r="C394" i="3"/>
  <c r="B261" i="3"/>
  <c r="C261" i="3"/>
  <c r="B529" i="3"/>
  <c r="C529" i="3"/>
  <c r="B530" i="3"/>
  <c r="C530" i="3"/>
  <c r="B54" i="3"/>
  <c r="C54" i="3"/>
  <c r="B180" i="3"/>
  <c r="C180" i="3"/>
  <c r="B119" i="3"/>
  <c r="C119" i="3"/>
  <c r="B515" i="3"/>
  <c r="C515" i="3"/>
  <c r="B218" i="3"/>
  <c r="C218" i="3"/>
  <c r="B273" i="3"/>
  <c r="C273" i="3"/>
  <c r="B1325" i="3"/>
  <c r="C1325" i="3"/>
  <c r="B569" i="3"/>
  <c r="C569" i="3"/>
  <c r="B552" i="3"/>
  <c r="C552" i="3"/>
  <c r="B374" i="3"/>
  <c r="C374" i="3"/>
  <c r="B362" i="3"/>
  <c r="C362" i="3"/>
  <c r="B538" i="3"/>
  <c r="C538" i="3"/>
  <c r="B253" i="3"/>
  <c r="C253" i="3"/>
  <c r="B453" i="3"/>
  <c r="C453" i="3"/>
  <c r="B1329" i="3"/>
  <c r="C1329" i="3"/>
  <c r="B317" i="3"/>
  <c r="C317" i="3"/>
  <c r="B641" i="3"/>
  <c r="C641" i="3"/>
  <c r="B305" i="3"/>
  <c r="C305" i="3"/>
  <c r="B244" i="3"/>
  <c r="C244" i="3"/>
  <c r="B302" i="3"/>
  <c r="C302" i="3"/>
  <c r="B708" i="3"/>
  <c r="C708" i="3"/>
  <c r="B570" i="3"/>
  <c r="C570" i="3"/>
  <c r="B1261" i="3"/>
  <c r="C1261" i="3"/>
  <c r="B684" i="3"/>
  <c r="C684" i="3"/>
  <c r="B553" i="3"/>
  <c r="C553" i="3"/>
  <c r="B1262" i="3"/>
  <c r="C1262" i="3"/>
  <c r="B207" i="3"/>
  <c r="C207" i="3"/>
  <c r="B1265" i="3"/>
  <c r="C1265" i="3"/>
  <c r="B1333" i="3"/>
  <c r="C1333" i="3"/>
  <c r="B1035" i="3"/>
  <c r="C1035" i="3"/>
  <c r="B573" i="3"/>
  <c r="C573" i="3"/>
  <c r="B546" i="3"/>
  <c r="C546" i="3"/>
  <c r="B575" i="3"/>
  <c r="C575" i="3"/>
  <c r="B871" i="3"/>
  <c r="C871" i="3"/>
  <c r="B1267" i="3"/>
  <c r="C1267" i="3"/>
  <c r="B69" i="3"/>
  <c r="C69" i="3"/>
  <c r="B136" i="3"/>
  <c r="C136" i="3"/>
  <c r="B830" i="3"/>
  <c r="C830" i="3"/>
  <c r="B792" i="3"/>
  <c r="C792" i="3"/>
  <c r="B769" i="3"/>
  <c r="C769" i="3"/>
  <c r="B502" i="3"/>
  <c r="C502" i="3"/>
  <c r="B163" i="3"/>
  <c r="C163" i="3"/>
  <c r="B600" i="3"/>
  <c r="C600" i="3"/>
  <c r="B652" i="3"/>
  <c r="C652" i="3"/>
  <c r="B1089" i="3"/>
  <c r="C1089" i="3"/>
  <c r="B339" i="3"/>
  <c r="C339" i="3"/>
  <c r="B270" i="3"/>
  <c r="C270" i="3"/>
  <c r="B451" i="3"/>
  <c r="C451" i="3"/>
  <c r="B608" i="3"/>
  <c r="C608" i="3"/>
  <c r="B639" i="3"/>
  <c r="C639" i="3"/>
  <c r="B99" i="3"/>
  <c r="C99" i="3"/>
  <c r="B1270" i="3"/>
  <c r="C1270" i="3"/>
  <c r="B109" i="3"/>
  <c r="C109" i="3"/>
  <c r="B45" i="3"/>
  <c r="C45" i="3"/>
  <c r="B195" i="3"/>
  <c r="C195" i="3"/>
  <c r="B617" i="3"/>
  <c r="C617" i="3"/>
  <c r="B140" i="3"/>
  <c r="C140" i="3"/>
  <c r="B597" i="3"/>
  <c r="C597" i="3"/>
  <c r="B499" i="3"/>
  <c r="C499" i="3"/>
  <c r="B517" i="3"/>
  <c r="C517" i="3"/>
  <c r="B621" i="3"/>
  <c r="C621" i="3"/>
  <c r="B1275" i="3"/>
  <c r="C1275" i="3"/>
  <c r="B1276" i="3"/>
  <c r="C1276" i="3"/>
  <c r="B631" i="3"/>
  <c r="C631" i="3"/>
  <c r="B442" i="3"/>
  <c r="C442" i="3"/>
  <c r="B455" i="3"/>
  <c r="C455" i="3"/>
  <c r="B635" i="3"/>
  <c r="C635" i="3"/>
  <c r="B638" i="3"/>
  <c r="C638" i="3"/>
  <c r="B197" i="3"/>
  <c r="C197" i="3"/>
  <c r="B640" i="3"/>
  <c r="C640" i="3"/>
  <c r="B616" i="3"/>
  <c r="C616" i="3"/>
  <c r="B377" i="3"/>
  <c r="C377" i="3"/>
  <c r="B650" i="3"/>
  <c r="C650" i="3"/>
  <c r="B944" i="3"/>
  <c r="C944" i="3"/>
  <c r="B1345" i="3"/>
  <c r="C1345" i="3"/>
  <c r="B659" i="3"/>
  <c r="C659" i="3"/>
  <c r="B1280" i="3"/>
  <c r="C1280" i="3"/>
  <c r="B66" i="3"/>
  <c r="C66" i="3"/>
  <c r="B1147" i="3"/>
  <c r="C1147" i="3"/>
  <c r="B936" i="3"/>
  <c r="C936" i="3"/>
  <c r="B732" i="3"/>
  <c r="C732" i="3"/>
  <c r="B16" i="3"/>
  <c r="C16" i="3"/>
  <c r="B278" i="3"/>
  <c r="C278" i="3"/>
  <c r="B88" i="3"/>
  <c r="C88" i="3"/>
  <c r="B1283" i="3"/>
  <c r="C1283" i="3"/>
  <c r="B676" i="3"/>
  <c r="C676" i="3"/>
  <c r="B679" i="3"/>
  <c r="C679" i="3"/>
  <c r="B773" i="3"/>
  <c r="C773" i="3"/>
  <c r="B683" i="3"/>
  <c r="C683" i="3"/>
  <c r="B687" i="3"/>
  <c r="C687" i="3"/>
  <c r="B1347" i="3"/>
  <c r="C1347" i="3"/>
  <c r="B205" i="3"/>
  <c r="C205" i="3"/>
  <c r="B693" i="3"/>
  <c r="C693" i="3"/>
  <c r="B1348" i="3"/>
  <c r="C1348" i="3"/>
  <c r="B43" i="3"/>
  <c r="C43" i="3"/>
  <c r="B1242" i="3"/>
  <c r="C1242" i="3"/>
  <c r="B265" i="3"/>
  <c r="C265" i="3"/>
  <c r="B1178" i="3"/>
  <c r="C1178" i="3"/>
  <c r="B703" i="3"/>
  <c r="C703" i="3"/>
  <c r="B334" i="3"/>
  <c r="C334" i="3"/>
  <c r="B216" i="3"/>
  <c r="C216" i="3"/>
  <c r="B861" i="3"/>
  <c r="C861" i="3"/>
  <c r="B809" i="3"/>
  <c r="C809" i="3"/>
  <c r="B900" i="3"/>
  <c r="C900" i="3"/>
  <c r="B709" i="3"/>
  <c r="C709" i="3"/>
  <c r="B713" i="3"/>
  <c r="C713" i="3"/>
  <c r="B753" i="3"/>
  <c r="C753" i="3"/>
  <c r="B805" i="3"/>
  <c r="C805" i="3"/>
  <c r="B717" i="3"/>
  <c r="C717" i="3"/>
  <c r="B1288" i="3"/>
  <c r="C1288" i="3"/>
  <c r="B720" i="3"/>
  <c r="C720" i="3"/>
  <c r="B723" i="3"/>
  <c r="C723" i="3"/>
  <c r="B1289" i="3"/>
  <c r="C1289" i="3"/>
  <c r="B1290" i="3"/>
  <c r="C1290" i="3"/>
  <c r="B210" i="3"/>
  <c r="C210" i="3"/>
  <c r="B1122" i="3"/>
  <c r="C1122" i="3"/>
  <c r="B775" i="3"/>
  <c r="C775" i="3"/>
  <c r="B733" i="3"/>
  <c r="C733" i="3"/>
  <c r="B284" i="3"/>
  <c r="C284" i="3"/>
  <c r="B737" i="3"/>
  <c r="C737" i="3"/>
  <c r="B922" i="3"/>
  <c r="C922" i="3"/>
  <c r="B241" i="3"/>
  <c r="C241" i="3"/>
  <c r="B367" i="3"/>
  <c r="C367" i="3"/>
  <c r="B1354" i="3"/>
  <c r="C1354" i="3"/>
  <c r="B1113" i="3"/>
  <c r="C1113" i="3"/>
  <c r="B1296" i="3"/>
  <c r="C1296" i="3"/>
  <c r="B1153" i="3"/>
  <c r="C1153" i="3"/>
  <c r="B1054" i="3"/>
  <c r="C1054" i="3"/>
  <c r="B938" i="3"/>
  <c r="C938" i="3"/>
  <c r="B1146" i="3"/>
  <c r="C1146" i="3"/>
  <c r="B761" i="3"/>
  <c r="C761" i="3"/>
  <c r="B978" i="3"/>
  <c r="C978" i="3"/>
  <c r="B331" i="3"/>
  <c r="C331" i="3"/>
  <c r="B1301" i="3"/>
  <c r="C1301" i="3"/>
  <c r="B739" i="3"/>
  <c r="C739" i="3"/>
  <c r="B822" i="3"/>
  <c r="C822" i="3"/>
  <c r="B1191" i="3"/>
  <c r="C1191" i="3"/>
  <c r="B363" i="3"/>
  <c r="C363" i="3"/>
  <c r="B187" i="3"/>
  <c r="C187" i="3"/>
  <c r="B1016" i="3"/>
  <c r="C1016" i="3"/>
  <c r="B1145" i="3"/>
  <c r="C1145" i="3"/>
  <c r="B501" i="3"/>
  <c r="C501" i="3"/>
  <c r="B486" i="3"/>
  <c r="C486" i="3"/>
  <c r="B813" i="3"/>
  <c r="C813" i="3"/>
  <c r="B796" i="3"/>
  <c r="C796" i="3"/>
  <c r="B816" i="3"/>
  <c r="C816" i="3"/>
  <c r="B571" i="3"/>
  <c r="C571" i="3"/>
  <c r="B675" i="3"/>
  <c r="C675" i="3"/>
  <c r="B636" i="3"/>
  <c r="C636" i="3"/>
  <c r="B1305" i="3"/>
  <c r="C1305" i="3"/>
  <c r="B228" i="3"/>
  <c r="C228" i="3"/>
  <c r="B832" i="3"/>
  <c r="C832" i="3"/>
  <c r="B834" i="3"/>
  <c r="C834" i="3"/>
  <c r="B749" i="3"/>
  <c r="C749" i="3"/>
  <c r="B96" i="3"/>
  <c r="C96" i="3"/>
  <c r="B444" i="3"/>
  <c r="C444" i="3"/>
  <c r="B613" i="3"/>
  <c r="C613" i="3"/>
  <c r="B845" i="3"/>
  <c r="C845" i="3"/>
  <c r="B576" i="3"/>
  <c r="C576" i="3"/>
  <c r="B1308" i="3"/>
  <c r="C1308" i="3"/>
  <c r="B1364" i="3"/>
  <c r="C1364" i="3"/>
  <c r="B850" i="3"/>
  <c r="C850" i="3"/>
  <c r="B852" i="3"/>
  <c r="C852" i="3"/>
  <c r="B724" i="3"/>
  <c r="C724" i="3"/>
  <c r="B856" i="3"/>
  <c r="C856" i="3"/>
  <c r="B700" i="3"/>
  <c r="C700" i="3"/>
  <c r="B415" i="3"/>
  <c r="C415" i="3"/>
  <c r="B657" i="3"/>
  <c r="C657" i="3"/>
  <c r="B301" i="3"/>
  <c r="C301" i="3"/>
  <c r="B237" i="3"/>
  <c r="C237" i="3"/>
  <c r="B868" i="3"/>
  <c r="C868" i="3"/>
  <c r="B599" i="3"/>
  <c r="C599" i="3"/>
  <c r="B880" i="3"/>
  <c r="C880" i="3"/>
  <c r="B1030" i="3"/>
  <c r="C1030" i="3"/>
  <c r="B991" i="3"/>
  <c r="C991" i="3"/>
  <c r="B589" i="3"/>
  <c r="C589" i="3"/>
  <c r="B1368" i="3"/>
  <c r="C1368" i="3"/>
  <c r="B1370" i="3"/>
  <c r="C1370" i="3"/>
  <c r="B409" i="3"/>
  <c r="C409" i="3"/>
  <c r="B1313" i="3"/>
  <c r="C1313" i="3"/>
  <c r="B42" i="3"/>
  <c r="C42" i="3"/>
  <c r="B948" i="3"/>
  <c r="C948" i="3"/>
  <c r="B1314" i="3"/>
  <c r="C1314" i="3"/>
  <c r="B798" i="3"/>
  <c r="C798" i="3"/>
  <c r="B141" i="3"/>
  <c r="C141" i="3"/>
  <c r="B901" i="3"/>
  <c r="C901" i="3"/>
  <c r="B731" i="3"/>
  <c r="C731" i="3"/>
  <c r="B14" i="3"/>
  <c r="C14" i="3"/>
  <c r="B491" i="3"/>
  <c r="C491" i="3"/>
  <c r="B465" i="3"/>
  <c r="C465" i="3"/>
  <c r="B111" i="3"/>
  <c r="C111" i="3"/>
  <c r="B1141" i="3"/>
  <c r="C1141" i="3"/>
  <c r="B1232" i="3"/>
  <c r="C1232" i="3"/>
  <c r="B923" i="3"/>
  <c r="C923" i="3"/>
  <c r="B1315" i="3"/>
  <c r="C1315" i="3"/>
  <c r="B46" i="3"/>
  <c r="C46" i="3"/>
  <c r="B800" i="3"/>
  <c r="C800" i="3"/>
  <c r="B146" i="3"/>
  <c r="C146" i="3"/>
  <c r="B860" i="3"/>
  <c r="C860" i="3"/>
  <c r="B1224" i="3"/>
  <c r="C1224" i="3"/>
  <c r="B974" i="3"/>
  <c r="C974" i="3"/>
  <c r="B1237" i="3"/>
  <c r="C1237" i="3"/>
  <c r="B1051" i="3"/>
  <c r="C1051" i="3"/>
  <c r="B1207" i="3"/>
  <c r="C1207" i="3"/>
  <c r="B417" i="3"/>
  <c r="C417" i="3"/>
  <c r="B1025" i="3"/>
  <c r="C1025" i="3"/>
  <c r="B1076" i="3"/>
  <c r="C1076" i="3"/>
  <c r="B939" i="3"/>
  <c r="C939" i="3"/>
  <c r="B1164" i="3"/>
  <c r="C1164" i="3"/>
  <c r="B973" i="3"/>
  <c r="C973" i="3"/>
  <c r="B249" i="3"/>
  <c r="C249" i="3"/>
  <c r="B1032" i="3"/>
  <c r="C1032" i="3"/>
  <c r="B686" i="3"/>
  <c r="C686" i="3"/>
  <c r="B1040" i="3"/>
  <c r="C1040" i="3"/>
  <c r="B1004" i="3"/>
  <c r="C1004" i="3"/>
  <c r="B941" i="3"/>
  <c r="C941" i="3"/>
  <c r="B1137" i="3"/>
  <c r="C1137" i="3"/>
  <c r="B1378" i="3"/>
  <c r="C1378" i="3"/>
  <c r="B139" i="3"/>
  <c r="C139" i="3"/>
  <c r="B752" i="3"/>
  <c r="C752" i="3"/>
  <c r="B770" i="3"/>
  <c r="C770" i="3"/>
  <c r="B1048" i="3"/>
  <c r="C1048" i="3"/>
  <c r="B428" i="3"/>
  <c r="C428" i="3"/>
  <c r="B977" i="3"/>
  <c r="C977" i="3"/>
  <c r="B1134" i="3"/>
  <c r="C1134" i="3"/>
  <c r="B1228" i="3"/>
  <c r="C1228" i="3"/>
  <c r="B1379" i="3"/>
  <c r="C1379" i="3"/>
  <c r="B97" i="3"/>
  <c r="C97" i="3"/>
  <c r="B260" i="3"/>
  <c r="C260" i="3"/>
  <c r="B475" i="3"/>
  <c r="C475" i="3"/>
  <c r="B1239" i="3"/>
  <c r="C1239" i="3"/>
  <c r="B634" i="3"/>
  <c r="C634" i="3"/>
  <c r="B1101" i="3"/>
  <c r="C1101" i="3"/>
  <c r="B1172" i="3"/>
  <c r="C1172" i="3"/>
  <c r="B1110" i="3"/>
  <c r="C1110" i="3"/>
  <c r="B984" i="3"/>
  <c r="C984" i="3"/>
  <c r="B349" i="3"/>
  <c r="C349" i="3"/>
  <c r="B1063" i="3"/>
  <c r="C1063" i="3"/>
  <c r="B989" i="3"/>
  <c r="C989" i="3"/>
  <c r="B309" i="3"/>
  <c r="C309" i="3"/>
  <c r="B764" i="3"/>
  <c r="C764" i="3"/>
  <c r="B987" i="3"/>
  <c r="C987" i="3"/>
  <c r="B914" i="3"/>
  <c r="C914" i="3"/>
  <c r="B744" i="3"/>
  <c r="C744" i="3"/>
  <c r="B889" i="3"/>
  <c r="C889" i="3"/>
  <c r="B890" i="3"/>
  <c r="C890" i="3"/>
  <c r="B851" i="3"/>
  <c r="C851" i="3"/>
  <c r="B1080" i="3"/>
  <c r="C1080" i="3"/>
  <c r="B1381" i="3"/>
  <c r="C1381" i="3"/>
  <c r="B864" i="3"/>
  <c r="C864" i="3"/>
  <c r="B230" i="3"/>
  <c r="C230" i="3"/>
  <c r="B1243" i="3"/>
  <c r="C1243" i="3"/>
  <c r="B996" i="3"/>
  <c r="C996" i="3"/>
  <c r="B586" i="3"/>
  <c r="C586" i="3"/>
  <c r="B1060" i="3"/>
  <c r="C1060" i="3"/>
  <c r="B787" i="3"/>
  <c r="C787" i="3"/>
  <c r="B1383" i="3"/>
  <c r="C1383" i="3"/>
  <c r="B438" i="3"/>
  <c r="C438" i="3"/>
  <c r="B294" i="3"/>
  <c r="C294" i="3"/>
  <c r="B1099" i="3"/>
  <c r="C1099" i="3"/>
  <c r="B340" i="3"/>
  <c r="C340" i="3"/>
  <c r="B793" i="3"/>
  <c r="C793" i="3"/>
  <c r="B969" i="3"/>
  <c r="C969" i="3"/>
  <c r="B924" i="3"/>
  <c r="C924" i="3"/>
  <c r="B1091" i="3"/>
  <c r="C1091" i="3"/>
  <c r="B1241" i="3"/>
  <c r="C1241" i="3"/>
  <c r="B258" i="3"/>
  <c r="C258" i="3"/>
  <c r="B1072" i="3"/>
  <c r="C1072" i="3"/>
  <c r="B1384" i="3"/>
  <c r="C1384" i="3"/>
  <c r="B959" i="3"/>
  <c r="C959" i="3"/>
  <c r="B1221" i="3"/>
  <c r="C1221" i="3"/>
  <c r="B957" i="3"/>
  <c r="C957" i="3"/>
  <c r="B1098" i="3"/>
  <c r="C1098" i="3"/>
  <c r="B1128" i="3"/>
  <c r="C1128" i="3"/>
  <c r="B1006" i="3"/>
  <c r="C1006" i="3"/>
  <c r="B142" i="3"/>
  <c r="C142" i="3"/>
  <c r="B1212" i="3"/>
  <c r="C1212" i="3"/>
  <c r="B795" i="3"/>
  <c r="C795" i="3"/>
  <c r="B1187" i="3"/>
  <c r="C1187" i="3"/>
  <c r="B147" i="3"/>
  <c r="C147" i="3"/>
  <c r="B11" i="3"/>
  <c r="C11" i="3"/>
  <c r="B583" i="3"/>
  <c r="C583" i="3"/>
  <c r="B1149" i="3"/>
  <c r="C1149" i="3"/>
  <c r="B849" i="3"/>
  <c r="C849" i="3"/>
  <c r="B1009" i="3"/>
  <c r="C1009" i="3"/>
  <c r="B1156" i="3"/>
  <c r="C1156" i="3"/>
  <c r="B1182" i="3"/>
  <c r="C1182" i="3"/>
  <c r="B1162" i="3"/>
  <c r="C1162" i="3"/>
  <c r="B466" i="3"/>
  <c r="C466" i="3"/>
  <c r="B742" i="3"/>
  <c r="C742" i="3"/>
  <c r="B1168" i="3"/>
  <c r="C1168" i="3"/>
  <c r="B251" i="3"/>
  <c r="C251" i="3"/>
  <c r="B30" i="3"/>
  <c r="C30" i="3"/>
  <c r="B1193" i="3"/>
  <c r="C1193" i="3"/>
  <c r="B1013" i="3"/>
  <c r="C1013" i="3"/>
  <c r="B177" i="3"/>
  <c r="C177" i="3"/>
  <c r="B131" i="3"/>
  <c r="C131" i="3"/>
  <c r="B426" i="3"/>
  <c r="C426" i="3"/>
  <c r="B648" i="3"/>
  <c r="C648" i="3"/>
  <c r="B588" i="3"/>
  <c r="C588" i="3"/>
  <c r="B994" i="3"/>
  <c r="C994" i="3"/>
  <c r="B1238" i="3"/>
  <c r="C1238" i="3"/>
  <c r="B234" i="3"/>
  <c r="C234" i="3"/>
  <c r="B1226" i="3"/>
  <c r="C1226" i="3"/>
  <c r="B1010" i="3"/>
  <c r="C1010" i="3"/>
  <c r="B50" i="3"/>
  <c r="C50" i="3"/>
  <c r="B380" i="3"/>
  <c r="C380" i="3"/>
  <c r="B873" i="3"/>
  <c r="C873" i="3"/>
  <c r="B160" i="3"/>
  <c r="C160" i="3"/>
  <c r="B1208" i="3"/>
  <c r="C1208" i="3"/>
  <c r="B827" i="3"/>
  <c r="C827" i="3"/>
  <c r="B888" i="3"/>
  <c r="C888" i="3"/>
  <c r="B760" i="3"/>
  <c r="C760" i="3"/>
  <c r="B748" i="3"/>
  <c r="C748" i="3"/>
  <c r="B656" i="3"/>
  <c r="C656" i="3"/>
  <c r="B872" i="3"/>
  <c r="C872" i="3"/>
  <c r="B958" i="3"/>
  <c r="C958" i="3"/>
  <c r="B225" i="3"/>
  <c r="C225" i="3"/>
  <c r="B601" i="3"/>
  <c r="C601" i="3"/>
  <c r="B436" i="3"/>
  <c r="C436" i="3"/>
  <c r="B286" i="3"/>
  <c r="C286" i="3"/>
  <c r="B295" i="3"/>
  <c r="C295" i="3"/>
  <c r="B1234" i="3"/>
  <c r="C1234" i="3"/>
  <c r="B1247" i="3"/>
  <c r="C1247" i="3"/>
  <c r="B330" i="3"/>
  <c r="C330" i="3"/>
  <c r="B7" i="3"/>
  <c r="C7" i="3"/>
  <c r="B1111" i="3"/>
  <c r="C1111" i="3"/>
  <c r="B1036" i="3"/>
  <c r="C1036" i="3"/>
  <c r="B1033" i="3"/>
  <c r="C1033" i="3"/>
  <c r="B282" i="3"/>
  <c r="C282" i="3"/>
  <c r="B894" i="3"/>
  <c r="C894" i="3"/>
  <c r="B643" i="3"/>
  <c r="C643" i="3"/>
  <c r="B1003" i="3"/>
  <c r="C1003" i="3"/>
  <c r="B353" i="3"/>
  <c r="C353" i="3"/>
  <c r="B716" i="3"/>
  <c r="C716" i="3"/>
  <c r="B876" i="3"/>
  <c r="C876" i="3"/>
  <c r="B690" i="3"/>
  <c r="C690" i="3"/>
  <c r="B1171" i="3"/>
  <c r="C1171" i="3"/>
  <c r="B1184" i="3"/>
  <c r="C1184" i="3"/>
  <c r="B719" i="3"/>
  <c r="C719" i="3"/>
  <c r="B383" i="3"/>
  <c r="C383" i="3"/>
  <c r="B1000" i="3"/>
  <c r="C1000" i="3"/>
  <c r="B1138" i="3"/>
  <c r="C1138" i="3"/>
  <c r="B1388" i="3"/>
  <c r="C1388" i="3"/>
  <c r="B35" i="3"/>
  <c r="C35" i="3"/>
  <c r="B540" i="3"/>
  <c r="C540" i="3"/>
  <c r="B172" i="3"/>
  <c r="C172" i="3"/>
  <c r="B373" i="3"/>
  <c r="C373" i="3"/>
  <c r="B738" i="3"/>
  <c r="C738" i="3"/>
  <c r="B945" i="3"/>
  <c r="C945" i="3"/>
  <c r="B788" i="3"/>
  <c r="C788" i="3"/>
  <c r="B837" i="3"/>
  <c r="C837" i="3"/>
  <c r="B824" i="3"/>
  <c r="C824" i="3"/>
  <c r="B135" i="3"/>
  <c r="C135" i="3"/>
  <c r="B951" i="3"/>
  <c r="C951" i="3"/>
  <c r="B891" i="3"/>
  <c r="C891" i="3"/>
  <c r="B859" i="3"/>
  <c r="C859" i="3"/>
  <c r="B1158" i="3"/>
  <c r="C1158" i="3"/>
  <c r="B1198" i="3"/>
  <c r="C1198" i="3"/>
  <c r="B1192" i="3"/>
  <c r="C1192" i="3"/>
  <c r="B1116" i="3"/>
  <c r="C1116" i="3"/>
  <c r="B1077" i="3"/>
  <c r="C1077" i="3"/>
  <c r="B1150" i="3"/>
  <c r="C1150" i="3"/>
  <c r="B592" i="3"/>
  <c r="C592" i="3"/>
  <c r="B1127" i="3"/>
  <c r="C1127" i="3"/>
  <c r="B666" i="3"/>
  <c r="C666" i="3"/>
  <c r="B1102" i="3"/>
  <c r="C1102" i="3"/>
  <c r="B41" i="3"/>
  <c r="C41" i="3"/>
  <c r="B404" i="3"/>
  <c r="C404" i="3"/>
  <c r="B1240" i="3"/>
  <c r="C1240" i="3"/>
  <c r="B560" i="3"/>
  <c r="C560" i="3"/>
  <c r="B734" i="3"/>
  <c r="C734" i="3"/>
  <c r="B1019" i="3"/>
  <c r="C1019" i="3"/>
  <c r="B274" i="3"/>
  <c r="C274" i="3"/>
  <c r="B918" i="3"/>
  <c r="C918" i="3"/>
  <c r="B971" i="3"/>
  <c r="C971" i="3"/>
  <c r="B673" i="3"/>
  <c r="C673" i="3"/>
  <c r="B1144" i="3"/>
  <c r="C1144" i="3"/>
  <c r="B1027" i="3"/>
  <c r="C1027" i="3"/>
  <c r="B829" i="3"/>
  <c r="C829" i="3"/>
  <c r="B766" i="3"/>
  <c r="C766" i="3"/>
  <c r="B927" i="3"/>
  <c r="C927" i="3"/>
  <c r="B722" i="3"/>
  <c r="C722" i="3"/>
  <c r="B1028" i="3"/>
  <c r="C1028" i="3"/>
  <c r="B935" i="3"/>
  <c r="C935" i="3"/>
  <c r="B1075" i="3"/>
  <c r="C1075" i="3"/>
  <c r="B966" i="3"/>
  <c r="C966" i="3"/>
  <c r="B802" i="3"/>
  <c r="C802" i="3"/>
  <c r="B321" i="3"/>
  <c r="C321" i="3"/>
  <c r="B1185" i="3"/>
  <c r="C1185" i="3"/>
  <c r="B963" i="3"/>
  <c r="C963" i="3"/>
  <c r="B1024" i="3"/>
  <c r="C1024" i="3"/>
  <c r="B867" i="3"/>
  <c r="C867" i="3"/>
  <c r="B1233" i="3"/>
  <c r="C1233" i="3"/>
  <c r="B285" i="3"/>
  <c r="C285" i="3"/>
  <c r="B741" i="3"/>
  <c r="C741" i="3"/>
  <c r="B745" i="3"/>
  <c r="C745" i="3"/>
  <c r="B874" i="3"/>
  <c r="C874" i="3"/>
  <c r="B1078" i="3"/>
  <c r="C1078" i="3"/>
  <c r="B1023" i="3"/>
  <c r="C1023" i="3"/>
  <c r="B942" i="3"/>
  <c r="C942" i="3"/>
  <c r="B1115" i="3"/>
  <c r="C1115" i="3"/>
  <c r="B892" i="3"/>
  <c r="C892" i="3"/>
  <c r="B1041" i="3"/>
  <c r="C1041" i="3"/>
  <c r="B440" i="3"/>
  <c r="C440" i="3"/>
  <c r="B1105" i="3"/>
  <c r="C1105" i="3"/>
  <c r="B869" i="3"/>
  <c r="C869" i="3"/>
  <c r="B1140" i="3"/>
  <c r="C1140" i="3"/>
  <c r="B1148" i="3"/>
  <c r="C1148" i="3"/>
  <c r="B975" i="3"/>
  <c r="C975" i="3"/>
  <c r="B59" i="3"/>
  <c r="C59" i="3"/>
  <c r="B63" i="3"/>
  <c r="C63" i="3"/>
  <c r="B73" i="3"/>
  <c r="C73" i="3"/>
  <c r="B12" i="3"/>
  <c r="C12" i="3"/>
  <c r="B76" i="3"/>
  <c r="C76" i="3"/>
  <c r="B324" i="3"/>
  <c r="C324" i="3"/>
  <c r="B240" i="3"/>
  <c r="C240" i="3"/>
  <c r="B32" i="3"/>
  <c r="C32" i="3"/>
  <c r="B472" i="3"/>
  <c r="C472" i="3"/>
  <c r="B470" i="3"/>
  <c r="C470" i="3"/>
  <c r="B235" i="3"/>
  <c r="C235" i="3"/>
  <c r="B26" i="3"/>
  <c r="C26" i="3"/>
  <c r="B52" i="3"/>
  <c r="C52" i="3"/>
  <c r="B387" i="3"/>
  <c r="C387" i="3"/>
  <c r="B376" i="3"/>
  <c r="C376" i="3"/>
  <c r="B49" i="3"/>
  <c r="C49" i="3"/>
  <c r="B194" i="3"/>
  <c r="C194" i="3"/>
  <c r="B494" i="3"/>
  <c r="C494" i="3"/>
  <c r="B405" i="3"/>
  <c r="C405" i="3"/>
  <c r="B1250" i="3"/>
  <c r="C1250" i="3"/>
  <c r="B182" i="3"/>
  <c r="C182" i="3"/>
  <c r="B34" i="3"/>
  <c r="C34" i="3"/>
  <c r="B25" i="3"/>
  <c r="C25" i="3"/>
  <c r="B283" i="3"/>
  <c r="C283" i="3"/>
  <c r="B36" i="3"/>
  <c r="C36" i="3"/>
  <c r="B479" i="3"/>
  <c r="C479" i="3"/>
  <c r="B495" i="3"/>
  <c r="C495" i="3"/>
  <c r="B169" i="3"/>
  <c r="C169" i="3"/>
  <c r="B178" i="3"/>
  <c r="C178" i="3"/>
  <c r="B1251" i="3"/>
  <c r="C1251" i="3"/>
  <c r="B1252" i="3"/>
  <c r="C1252" i="3"/>
  <c r="B120" i="3"/>
  <c r="C120" i="3"/>
  <c r="B393" i="3"/>
  <c r="C393" i="3"/>
  <c r="B357" i="3"/>
  <c r="C357" i="3"/>
  <c r="B132" i="3"/>
  <c r="C132" i="3"/>
  <c r="B445" i="3"/>
  <c r="C445" i="3"/>
  <c r="B419" i="3"/>
  <c r="C419" i="3"/>
  <c r="B203" i="3"/>
  <c r="C203" i="3"/>
  <c r="B145" i="3"/>
  <c r="C145" i="3"/>
  <c r="B483" i="3"/>
  <c r="C483" i="3"/>
  <c r="B487" i="3"/>
  <c r="C487" i="3"/>
  <c r="B84" i="3"/>
  <c r="C84" i="3"/>
  <c r="B492" i="3"/>
  <c r="C492" i="3"/>
  <c r="B259" i="3"/>
  <c r="C259" i="3"/>
  <c r="B422" i="3"/>
  <c r="C422" i="3"/>
  <c r="B1213" i="3"/>
  <c r="C1213" i="3"/>
  <c r="B396" i="3"/>
  <c r="C396" i="3"/>
  <c r="B416" i="3"/>
  <c r="C416" i="3"/>
  <c r="B100" i="3"/>
  <c r="C100" i="3"/>
  <c r="B233" i="3"/>
  <c r="C233" i="3"/>
  <c r="B688" i="3"/>
  <c r="C688" i="3"/>
  <c r="B537" i="3"/>
  <c r="C537" i="3"/>
  <c r="B424" i="3"/>
  <c r="C424" i="3"/>
  <c r="B504" i="3"/>
  <c r="C504" i="3"/>
  <c r="B300" i="3"/>
  <c r="C300" i="3"/>
  <c r="B1255" i="3"/>
  <c r="C1255" i="3"/>
  <c r="B372" i="3"/>
  <c r="C372" i="3"/>
  <c r="B93" i="3"/>
  <c r="C93" i="3"/>
  <c r="B509" i="3"/>
  <c r="C509" i="3"/>
  <c r="B498" i="3"/>
  <c r="C498" i="3"/>
  <c r="B531" i="3"/>
  <c r="C531" i="3"/>
  <c r="B247" i="3"/>
  <c r="C247" i="3"/>
  <c r="B190" i="3"/>
  <c r="C190" i="3"/>
  <c r="B518" i="3"/>
  <c r="C518" i="3"/>
  <c r="B48" i="3"/>
  <c r="C48" i="3"/>
  <c r="B460" i="3"/>
  <c r="C460" i="3"/>
  <c r="B524" i="3"/>
  <c r="C524" i="3"/>
  <c r="B390" i="3"/>
  <c r="C390" i="3"/>
  <c r="B1326" i="3"/>
  <c r="C1326" i="3"/>
  <c r="B843" i="3"/>
  <c r="C843" i="3"/>
  <c r="B534" i="3"/>
  <c r="C534" i="3"/>
  <c r="B1327" i="3"/>
  <c r="C1327" i="3"/>
  <c r="B352" i="3"/>
  <c r="C352" i="3"/>
  <c r="B458" i="3"/>
  <c r="C458" i="3"/>
  <c r="B562" i="3"/>
  <c r="C562" i="3"/>
  <c r="B1067" i="3"/>
  <c r="C1067" i="3"/>
  <c r="B370" i="3"/>
  <c r="C370" i="3"/>
  <c r="B566" i="3"/>
  <c r="C566" i="3"/>
  <c r="B153" i="3"/>
  <c r="C153" i="3"/>
  <c r="B667" i="3"/>
  <c r="C667" i="3"/>
  <c r="B680" i="3"/>
  <c r="C680" i="3"/>
  <c r="B231" i="3"/>
  <c r="C231" i="3"/>
  <c r="B533" i="3"/>
  <c r="C533" i="3"/>
  <c r="B77" i="3"/>
  <c r="C77" i="3"/>
  <c r="B400" i="3"/>
  <c r="C400" i="3"/>
  <c r="B561" i="3"/>
  <c r="C561" i="3"/>
  <c r="B53" i="3"/>
  <c r="C53" i="3"/>
  <c r="B328" i="3"/>
  <c r="C328" i="3"/>
  <c r="B398" i="3"/>
  <c r="C398" i="3"/>
  <c r="B198" i="3"/>
  <c r="C198" i="3"/>
  <c r="B1332" i="3"/>
  <c r="C1332" i="3"/>
  <c r="B1022" i="3"/>
  <c r="C1022" i="3"/>
  <c r="B1334" i="3"/>
  <c r="C1334" i="3"/>
  <c r="B1125" i="3"/>
  <c r="C1125" i="3"/>
  <c r="B1335" i="3"/>
  <c r="C1335" i="3"/>
  <c r="B56" i="3"/>
  <c r="C56" i="3"/>
  <c r="B117" i="3"/>
  <c r="C117" i="3"/>
  <c r="B1266" i="3"/>
  <c r="C1266" i="3"/>
  <c r="B410" i="3"/>
  <c r="C410" i="3"/>
  <c r="B577" i="3"/>
  <c r="C577" i="3"/>
  <c r="B506" i="3"/>
  <c r="C506" i="3"/>
  <c r="B535" i="3"/>
  <c r="C535" i="3"/>
  <c r="B1336" i="3"/>
  <c r="C1336" i="3"/>
  <c r="B269" i="3"/>
  <c r="C269" i="3"/>
  <c r="B579" i="3"/>
  <c r="C579" i="3"/>
  <c r="B714" i="3"/>
  <c r="C714" i="3"/>
  <c r="B81" i="3"/>
  <c r="C81" i="3"/>
  <c r="B1338" i="3"/>
  <c r="C1338" i="3"/>
  <c r="B585" i="3"/>
  <c r="C585" i="3"/>
  <c r="B1268" i="3"/>
  <c r="C1268" i="3"/>
  <c r="B189" i="3"/>
  <c r="C189" i="3"/>
  <c r="B593" i="3"/>
  <c r="C593" i="3"/>
  <c r="B525" i="3"/>
  <c r="C525" i="3"/>
  <c r="B1339" i="3"/>
  <c r="C1339" i="3"/>
  <c r="B594" i="3"/>
  <c r="C594" i="3"/>
  <c r="B1084" i="3"/>
  <c r="C1084" i="3"/>
  <c r="B528" i="3"/>
  <c r="C528" i="3"/>
  <c r="B602" i="3"/>
  <c r="C602" i="3"/>
  <c r="B39" i="3"/>
  <c r="C39" i="3"/>
  <c r="B1341" i="3"/>
  <c r="C1341" i="3"/>
  <c r="B896" i="3"/>
  <c r="C896" i="3"/>
  <c r="B149" i="3"/>
  <c r="C149" i="3"/>
  <c r="B1342" i="3"/>
  <c r="C1342" i="3"/>
  <c r="B129" i="3"/>
  <c r="C129" i="3"/>
  <c r="B343" i="3"/>
  <c r="C343" i="3"/>
  <c r="B614" i="3"/>
  <c r="C614" i="3"/>
  <c r="B1271" i="3"/>
  <c r="C1271" i="3"/>
  <c r="B1343" i="3"/>
  <c r="C1343" i="3"/>
  <c r="B402" i="3"/>
  <c r="C402" i="3"/>
  <c r="B626" i="3"/>
  <c r="C626" i="3"/>
  <c r="B399" i="3"/>
  <c r="C399" i="3"/>
  <c r="B165" i="3"/>
  <c r="C165" i="3"/>
  <c r="B629" i="3"/>
  <c r="C629" i="3"/>
  <c r="B255" i="3"/>
  <c r="C255" i="3"/>
  <c r="B359" i="3"/>
  <c r="C359" i="3"/>
  <c r="B630" i="3"/>
  <c r="C630" i="3"/>
  <c r="B926" i="3"/>
  <c r="C926" i="3"/>
  <c r="B526" i="3"/>
  <c r="C526" i="3"/>
  <c r="B1225" i="3"/>
  <c r="C1225" i="3"/>
  <c r="B175" i="3"/>
  <c r="C175" i="3"/>
  <c r="B179" i="3"/>
  <c r="C179" i="3"/>
  <c r="B644" i="3"/>
  <c r="C644" i="3"/>
  <c r="B645" i="3"/>
  <c r="C645" i="3"/>
  <c r="B271" i="3"/>
  <c r="C271" i="3"/>
  <c r="B647" i="3"/>
  <c r="C647" i="3"/>
  <c r="B348" i="3"/>
  <c r="C348" i="3"/>
  <c r="B655" i="3"/>
  <c r="C655" i="3"/>
  <c r="B114" i="3"/>
  <c r="C114" i="3"/>
  <c r="B456" i="3"/>
  <c r="C456" i="3"/>
  <c r="B870" i="3"/>
  <c r="C870" i="3"/>
  <c r="B661" i="3"/>
  <c r="C661" i="3"/>
  <c r="B239" i="3"/>
  <c r="C239" i="3"/>
  <c r="B663" i="3"/>
  <c r="C663" i="3"/>
  <c r="B155" i="3"/>
  <c r="C155" i="3"/>
  <c r="B949" i="3"/>
  <c r="C949" i="3"/>
  <c r="B90" i="3"/>
  <c r="C90" i="3"/>
  <c r="B248" i="3"/>
  <c r="C248" i="3"/>
  <c r="B920" i="3"/>
  <c r="C920" i="3"/>
  <c r="B1282" i="3"/>
  <c r="C1282" i="3"/>
  <c r="B159" i="3"/>
  <c r="C159" i="3"/>
  <c r="B392" i="3"/>
  <c r="C392" i="3"/>
  <c r="B457" i="3"/>
  <c r="C457" i="3"/>
  <c r="B910" i="3"/>
  <c r="C910" i="3"/>
  <c r="B267" i="3"/>
  <c r="C267" i="3"/>
  <c r="B95" i="3"/>
  <c r="C95" i="3"/>
  <c r="B1083" i="3"/>
  <c r="C1083" i="3"/>
  <c r="B835" i="3"/>
  <c r="C835" i="3"/>
  <c r="B9" i="3"/>
  <c r="C9" i="3"/>
  <c r="B156" i="3"/>
  <c r="C156" i="3"/>
  <c r="B685" i="3"/>
  <c r="C685" i="3"/>
  <c r="B473" i="3"/>
  <c r="C473" i="3"/>
  <c r="B902" i="3"/>
  <c r="C902" i="3"/>
  <c r="B696" i="3"/>
  <c r="C696" i="3"/>
  <c r="B706" i="3"/>
  <c r="C706" i="3"/>
  <c r="B1114" i="3"/>
  <c r="C1114" i="3"/>
  <c r="B698" i="3"/>
  <c r="C698" i="3"/>
  <c r="B1349" i="3"/>
  <c r="C1349" i="3"/>
  <c r="B812" i="3"/>
  <c r="C812" i="3"/>
  <c r="B1284" i="3"/>
  <c r="C1284" i="3"/>
  <c r="B1143" i="3"/>
  <c r="C1143" i="3"/>
  <c r="B705" i="3"/>
  <c r="C705" i="3"/>
  <c r="B103" i="3"/>
  <c r="C103" i="3"/>
  <c r="B711" i="3"/>
  <c r="C711" i="3"/>
  <c r="B313" i="3"/>
  <c r="C313" i="3"/>
  <c r="B911" i="3"/>
  <c r="C911" i="3"/>
  <c r="B1056" i="3"/>
  <c r="C1056" i="3"/>
  <c r="B751" i="3"/>
  <c r="C751" i="3"/>
  <c r="B19" i="3"/>
  <c r="C19" i="3"/>
  <c r="B337" i="3"/>
  <c r="C337" i="3"/>
  <c r="B488" i="3"/>
  <c r="C488" i="3"/>
  <c r="B1295" i="3"/>
  <c r="C1295" i="3"/>
  <c r="B838" i="3"/>
  <c r="C838" i="3"/>
  <c r="B1155" i="3"/>
  <c r="C1155" i="3"/>
  <c r="B1297" i="3"/>
  <c r="C1297" i="3"/>
  <c r="B1298" i="3"/>
  <c r="C1298" i="3"/>
  <c r="B929" i="3"/>
  <c r="C929" i="3"/>
  <c r="B1300" i="3"/>
  <c r="C1300" i="3"/>
  <c r="B758" i="3"/>
  <c r="C758" i="3"/>
  <c r="B1039" i="3"/>
  <c r="C1039" i="3"/>
  <c r="B459" i="3"/>
  <c r="C459" i="3"/>
  <c r="B763" i="3"/>
  <c r="C763" i="3"/>
  <c r="B806" i="3"/>
  <c r="C806" i="3"/>
  <c r="B443" i="3"/>
  <c r="C443" i="3"/>
  <c r="B297" i="3"/>
  <c r="C297" i="3"/>
  <c r="B772" i="3"/>
  <c r="C772" i="3"/>
  <c r="B1129" i="3"/>
  <c r="C1129" i="3"/>
  <c r="B108" i="3"/>
  <c r="C108" i="3"/>
  <c r="B1355" i="3"/>
  <c r="C1355" i="3"/>
  <c r="B776" i="3"/>
  <c r="C776" i="3"/>
  <c r="B778" i="3"/>
  <c r="C778" i="3"/>
  <c r="B1219" i="3"/>
  <c r="C1219" i="3"/>
  <c r="B1302" i="3"/>
  <c r="C1302" i="3"/>
  <c r="B759" i="3"/>
  <c r="C759" i="3"/>
  <c r="B783" i="3"/>
  <c r="C783" i="3"/>
  <c r="B804" i="3"/>
  <c r="C804" i="3"/>
  <c r="B898" i="3"/>
  <c r="C898" i="3"/>
  <c r="B1206" i="3"/>
  <c r="C1206" i="3"/>
  <c r="B932" i="3"/>
  <c r="C932" i="3"/>
  <c r="B791" i="3"/>
  <c r="C791" i="3"/>
  <c r="B916" i="3"/>
  <c r="C916" i="3"/>
  <c r="B1070" i="3"/>
  <c r="C1070" i="3"/>
  <c r="B1357" i="3"/>
  <c r="C1357" i="3"/>
  <c r="B1038" i="3"/>
  <c r="C1038" i="3"/>
  <c r="B964" i="3"/>
  <c r="C964" i="3"/>
  <c r="B803" i="3"/>
  <c r="C803" i="3"/>
  <c r="B37" i="3"/>
  <c r="C37" i="3"/>
  <c r="B1359" i="3"/>
  <c r="C1359" i="3"/>
  <c r="B1131" i="3"/>
  <c r="C1131" i="3"/>
  <c r="B976" i="3"/>
  <c r="C976" i="3"/>
  <c r="B1360" i="3"/>
  <c r="C1360" i="3"/>
  <c r="B1363" i="3"/>
  <c r="C1363" i="3"/>
  <c r="B848" i="3"/>
  <c r="C848" i="3"/>
  <c r="B985" i="3"/>
  <c r="C985" i="3"/>
  <c r="B1310" i="3"/>
  <c r="C1310" i="3"/>
  <c r="B454" i="3"/>
  <c r="C454" i="3"/>
  <c r="B878" i="3"/>
  <c r="C878" i="3"/>
  <c r="B1311" i="3"/>
  <c r="C1311" i="3"/>
  <c r="B1366" i="3"/>
  <c r="C1366" i="3"/>
  <c r="B885" i="3"/>
  <c r="C885" i="3"/>
  <c r="B828" i="3"/>
  <c r="C828" i="3"/>
  <c r="B193" i="3"/>
  <c r="C193" i="3"/>
  <c r="B1139" i="3"/>
  <c r="C1139" i="3"/>
  <c r="B463" i="3"/>
  <c r="C463" i="3"/>
  <c r="B183" i="3"/>
  <c r="C183" i="3"/>
  <c r="B125" i="3"/>
  <c r="C125" i="3"/>
  <c r="B919" i="3"/>
  <c r="C919" i="3"/>
  <c r="B823" i="3"/>
  <c r="C823" i="3"/>
  <c r="B947" i="3"/>
  <c r="C947" i="3"/>
  <c r="B1371" i="3"/>
  <c r="C1371" i="3"/>
  <c r="B1316" i="3"/>
  <c r="C1316" i="3"/>
  <c r="B940" i="3"/>
  <c r="C940" i="3"/>
  <c r="B946" i="3"/>
  <c r="C946" i="3"/>
  <c r="B1092" i="3"/>
  <c r="C1092" i="3"/>
  <c r="B955" i="3"/>
  <c r="C955" i="3"/>
  <c r="B879" i="3"/>
  <c r="C879" i="3"/>
  <c r="B1235" i="3"/>
  <c r="C1235" i="3"/>
  <c r="B384" i="3"/>
  <c r="C384" i="3"/>
  <c r="B516" i="3"/>
  <c r="C516" i="3"/>
  <c r="B825" i="3"/>
  <c r="C825" i="3"/>
  <c r="B1194" i="3"/>
  <c r="C1194" i="3"/>
  <c r="B1374" i="3"/>
  <c r="C1374" i="3"/>
  <c r="B993" i="3"/>
  <c r="C993" i="3"/>
  <c r="B18" i="3"/>
  <c r="C18" i="3"/>
  <c r="B590" i="3"/>
  <c r="C590" i="3"/>
  <c r="B990" i="3"/>
  <c r="C990" i="3"/>
  <c r="B1047" i="3"/>
  <c r="C1047" i="3"/>
  <c r="B1377" i="3"/>
  <c r="C1377" i="3"/>
  <c r="B967" i="3"/>
  <c r="C967" i="3"/>
  <c r="B315" i="3"/>
  <c r="C315" i="3"/>
  <c r="B1106" i="3"/>
  <c r="C1106" i="3"/>
  <c r="B718" i="3"/>
  <c r="C718" i="3"/>
  <c r="B318" i="3"/>
  <c r="C318" i="3"/>
  <c r="B1001" i="3"/>
  <c r="C1001" i="3"/>
  <c r="B289" i="3"/>
  <c r="C289" i="3"/>
  <c r="B1014" i="3"/>
  <c r="C1014" i="3"/>
  <c r="B746" i="3"/>
  <c r="C746" i="3"/>
  <c r="B1017" i="3"/>
  <c r="C1017" i="3"/>
  <c r="B887" i="3"/>
  <c r="C887" i="3"/>
  <c r="B1065" i="3"/>
  <c r="C1065" i="3"/>
  <c r="B219" i="3"/>
  <c r="C219" i="3"/>
  <c r="B658" i="3"/>
  <c r="C658" i="3"/>
  <c r="B310" i="3"/>
  <c r="C310" i="3"/>
  <c r="B351" i="3"/>
  <c r="C351" i="3"/>
  <c r="B1231" i="3"/>
  <c r="C1231" i="3"/>
  <c r="B1044" i="3"/>
  <c r="C1044" i="3"/>
  <c r="B1380" i="3"/>
  <c r="C1380" i="3"/>
  <c r="B1103" i="3"/>
  <c r="C1103" i="3"/>
  <c r="B355" i="3"/>
  <c r="C355" i="3"/>
  <c r="B386" i="3"/>
  <c r="C386" i="3"/>
  <c r="B905" i="3"/>
  <c r="C905" i="3"/>
  <c r="B1320" i="3"/>
  <c r="C1320" i="3"/>
  <c r="B1321" i="3"/>
  <c r="C1321" i="3"/>
  <c r="B1095" i="3"/>
  <c r="C1095" i="3"/>
  <c r="B1008" i="3"/>
  <c r="C1008" i="3"/>
  <c r="B68" i="3"/>
  <c r="C68" i="3"/>
  <c r="B962" i="3"/>
  <c r="C962" i="3"/>
  <c r="B1120" i="3"/>
  <c r="C1120" i="3"/>
  <c r="B727" i="3"/>
  <c r="C727" i="3"/>
  <c r="B1094" i="3"/>
  <c r="C1094" i="3"/>
  <c r="B1062" i="3"/>
  <c r="C1062" i="3"/>
  <c r="B1087" i="3"/>
  <c r="C1087" i="3"/>
  <c r="B192" i="3"/>
  <c r="C192" i="3"/>
  <c r="B303" i="3"/>
  <c r="C303" i="3"/>
  <c r="B1189" i="3"/>
  <c r="C1189" i="3"/>
  <c r="B819" i="3"/>
  <c r="C819" i="3"/>
  <c r="B462" i="3"/>
  <c r="C462" i="3"/>
  <c r="B794" i="3"/>
  <c r="C794" i="3"/>
  <c r="B1050" i="3"/>
  <c r="C1050" i="3"/>
  <c r="B999" i="3"/>
  <c r="C999" i="3"/>
  <c r="B1169" i="3"/>
  <c r="C1169" i="3"/>
  <c r="B1322" i="3"/>
  <c r="C1322" i="3"/>
  <c r="B1244" i="3"/>
  <c r="C1244" i="3"/>
  <c r="B1214" i="3"/>
  <c r="C1214" i="3"/>
  <c r="B1132" i="3"/>
  <c r="C1132" i="3"/>
  <c r="B604" i="3"/>
  <c r="C604" i="3"/>
  <c r="B814" i="3"/>
  <c r="C814" i="3"/>
  <c r="B401" i="3"/>
  <c r="C401" i="3"/>
  <c r="B1152" i="3"/>
  <c r="C1152" i="3"/>
  <c r="B970" i="3"/>
  <c r="C970" i="3"/>
  <c r="B242" i="3"/>
  <c r="C242" i="3"/>
  <c r="B245" i="3"/>
  <c r="C245" i="3"/>
  <c r="B1020" i="3"/>
  <c r="C1020" i="3"/>
  <c r="B995" i="3"/>
  <c r="C995" i="3"/>
  <c r="B221" i="3"/>
  <c r="C221" i="3"/>
  <c r="B188" i="3"/>
  <c r="C188" i="3"/>
  <c r="B881" i="3"/>
  <c r="C881" i="3"/>
  <c r="B580" i="3"/>
  <c r="C580" i="3"/>
  <c r="B342" i="3"/>
  <c r="C342" i="3"/>
  <c r="B1180" i="3"/>
  <c r="C1180" i="3"/>
  <c r="B226" i="3"/>
  <c r="C226" i="3"/>
  <c r="B669" i="3"/>
  <c r="C669" i="3"/>
  <c r="B1112" i="3"/>
  <c r="C1112" i="3"/>
  <c r="B618" i="3"/>
  <c r="C618" i="3"/>
  <c r="B1248" i="3"/>
  <c r="C1248" i="3"/>
  <c r="B464" i="3"/>
  <c r="C464" i="3"/>
  <c r="B1249" i="3"/>
  <c r="C1249" i="3"/>
  <c r="B320" i="3"/>
  <c r="C320" i="3"/>
  <c r="B725" i="3"/>
  <c r="C725" i="3"/>
  <c r="B214" i="3"/>
  <c r="C214" i="3"/>
  <c r="B893" i="3"/>
  <c r="C893" i="3"/>
  <c r="B981" i="3"/>
  <c r="C981" i="3"/>
  <c r="B615" i="3"/>
  <c r="C615" i="3"/>
  <c r="B567" i="3"/>
  <c r="C567" i="3"/>
  <c r="B855" i="3"/>
  <c r="C855" i="3"/>
  <c r="B624" i="3"/>
  <c r="C624" i="3"/>
  <c r="B986" i="3"/>
  <c r="C986" i="3"/>
  <c r="B863" i="3"/>
  <c r="C863" i="3"/>
  <c r="B810" i="3"/>
  <c r="C810" i="3"/>
  <c r="B913" i="3"/>
  <c r="C913" i="3"/>
  <c r="B785" i="3"/>
  <c r="C785" i="3"/>
  <c r="B965" i="3"/>
  <c r="C965" i="3"/>
  <c r="B1093" i="3"/>
  <c r="C1093" i="3"/>
  <c r="B1052" i="3"/>
  <c r="C1052" i="3"/>
  <c r="B857" i="3"/>
  <c r="C857" i="3"/>
  <c r="B1005" i="3"/>
  <c r="C1005" i="3"/>
  <c r="B382" i="3"/>
  <c r="C382" i="3"/>
  <c r="B1118" i="3"/>
  <c r="C1118" i="3"/>
  <c r="B83" i="3"/>
  <c r="C83" i="3"/>
  <c r="B755" i="3"/>
  <c r="C755" i="3"/>
  <c r="B1018" i="3"/>
  <c r="C1018" i="3"/>
  <c r="B1026" i="3"/>
  <c r="C1026" i="3"/>
  <c r="B660" i="3"/>
  <c r="C660" i="3"/>
  <c r="B735" i="3"/>
  <c r="C735" i="3"/>
  <c r="B85" i="3"/>
  <c r="C85" i="3"/>
  <c r="B697" i="3"/>
  <c r="C697" i="3"/>
  <c r="B982" i="3"/>
  <c r="C982" i="3"/>
  <c r="B79" i="3"/>
  <c r="C79" i="3"/>
  <c r="B952" i="3"/>
  <c r="C952" i="3"/>
  <c r="B341" i="3"/>
  <c r="C341" i="3"/>
  <c r="B777" i="3"/>
  <c r="C777" i="3"/>
  <c r="B1002" i="3"/>
  <c r="C1002" i="3"/>
  <c r="B915" i="3"/>
  <c r="C915" i="3"/>
  <c r="A56" i="6"/>
  <c r="A10" i="6"/>
  <c r="A13" i="6"/>
  <c r="A36" i="6"/>
  <c r="A19" i="6"/>
  <c r="A321" i="6"/>
  <c r="A41" i="6"/>
  <c r="A32" i="6"/>
  <c r="A9" i="6"/>
  <c r="A25" i="6"/>
  <c r="A8" i="6"/>
  <c r="A225" i="6"/>
  <c r="A17" i="6"/>
  <c r="A6" i="6"/>
  <c r="A250" i="6"/>
  <c r="A40" i="6"/>
  <c r="A12" i="6"/>
  <c r="A14" i="6"/>
  <c r="A18" i="6"/>
  <c r="A60" i="6"/>
  <c r="A324" i="6"/>
  <c r="A37" i="6"/>
  <c r="A382" i="6"/>
  <c r="A16" i="6"/>
  <c r="A35" i="6"/>
  <c r="A577" i="6"/>
  <c r="A404" i="6"/>
  <c r="A23" i="6"/>
  <c r="A67" i="6"/>
  <c r="A729" i="6"/>
  <c r="A28" i="6"/>
  <c r="A7" i="6"/>
  <c r="A497" i="6"/>
  <c r="A30" i="6"/>
  <c r="A254" i="6"/>
  <c r="A22" i="6"/>
  <c r="A62" i="6"/>
  <c r="A151" i="6"/>
  <c r="A27" i="6"/>
  <c r="A175" i="6"/>
  <c r="A20" i="6"/>
  <c r="A71" i="6"/>
  <c r="A357" i="6"/>
  <c r="A29" i="6"/>
  <c r="A46" i="6"/>
  <c r="A569" i="6"/>
  <c r="A405" i="6"/>
  <c r="A24" i="6"/>
  <c r="A83" i="6"/>
  <c r="A65" i="6"/>
  <c r="A53" i="6"/>
  <c r="A196" i="6"/>
  <c r="A435" i="6"/>
  <c r="A48" i="6"/>
  <c r="A58" i="6"/>
  <c r="A155" i="6"/>
  <c r="A54" i="6"/>
  <c r="A49" i="6"/>
  <c r="A87" i="6"/>
  <c r="A55" i="6"/>
  <c r="A11" i="6"/>
  <c r="A444" i="6"/>
  <c r="A51" i="6"/>
  <c r="A301" i="6"/>
  <c r="A43" i="6"/>
  <c r="A99" i="6"/>
  <c r="A76" i="6"/>
  <c r="A21" i="6"/>
  <c r="A15" i="6"/>
  <c r="A226" i="6"/>
  <c r="A108" i="6"/>
  <c r="A57" i="6"/>
  <c r="A364" i="6"/>
  <c r="A63" i="6"/>
  <c r="A184" i="6"/>
  <c r="A100" i="6"/>
  <c r="A253" i="6"/>
  <c r="A420" i="6"/>
  <c r="A280" i="6"/>
  <c r="A90" i="6"/>
  <c r="A105" i="6"/>
  <c r="A386" i="6"/>
  <c r="A26" i="6"/>
  <c r="A38" i="6"/>
  <c r="A68" i="6"/>
  <c r="A118" i="6"/>
  <c r="A589" i="6"/>
  <c r="A31" i="6"/>
  <c r="A484" i="6"/>
  <c r="A39" i="6"/>
  <c r="A223" i="6"/>
  <c r="A64" i="6"/>
  <c r="A34" i="6"/>
  <c r="A428" i="6"/>
  <c r="A167" i="6"/>
  <c r="A394" i="6"/>
  <c r="A246" i="6"/>
  <c r="A209" i="6"/>
  <c r="A227" i="6"/>
  <c r="A671" i="6"/>
  <c r="A112" i="6"/>
  <c r="A170" i="6"/>
  <c r="A103" i="6"/>
  <c r="A438" i="6"/>
  <c r="A206" i="6"/>
  <c r="A399" i="6"/>
  <c r="A78" i="6"/>
  <c r="A61" i="6"/>
  <c r="A508" i="6"/>
  <c r="A89" i="6"/>
  <c r="A44" i="6"/>
  <c r="A98" i="6"/>
  <c r="A148" i="6"/>
  <c r="A179" i="6"/>
  <c r="A479" i="6"/>
  <c r="A310" i="6"/>
  <c r="A5" i="6"/>
  <c r="A3" i="6"/>
  <c r="A277" i="6"/>
  <c r="A319" i="6"/>
  <c r="A205" i="6"/>
  <c r="A94" i="6"/>
  <c r="A101" i="6"/>
  <c r="A532" i="6"/>
  <c r="A75" i="6"/>
  <c r="A104" i="6"/>
  <c r="A166" i="6"/>
  <c r="A480" i="6"/>
  <c r="A132" i="6"/>
  <c r="A74" i="6"/>
  <c r="A290" i="6"/>
  <c r="A165" i="6"/>
  <c r="A501" i="6"/>
  <c r="A176" i="6"/>
  <c r="A309" i="6"/>
  <c r="A558" i="6"/>
  <c r="A93" i="6"/>
  <c r="A88" i="6"/>
  <c r="A593" i="6"/>
  <c r="A180" i="6"/>
  <c r="A81" i="6"/>
  <c r="A458" i="6"/>
  <c r="A216" i="6"/>
  <c r="A197" i="6"/>
  <c r="A473" i="6"/>
  <c r="A233" i="6"/>
  <c r="A195" i="6"/>
  <c r="A4" i="6"/>
  <c r="A524" i="6"/>
  <c r="A160" i="6"/>
  <c r="A47" i="6"/>
  <c r="A79" i="6"/>
  <c r="A424" i="6"/>
  <c r="A95" i="6"/>
  <c r="A341" i="6"/>
  <c r="A459" i="6"/>
  <c r="A314" i="6"/>
  <c r="A247" i="6"/>
  <c r="A342" i="6"/>
  <c r="A362" i="6"/>
  <c r="A325" i="6"/>
  <c r="A69" i="6"/>
  <c r="A92" i="6"/>
  <c r="A102" i="6"/>
  <c r="A300" i="6"/>
  <c r="A218" i="6"/>
  <c r="A664" i="6"/>
  <c r="A252" i="6"/>
  <c r="A378" i="6"/>
  <c r="A517" i="6"/>
  <c r="A380" i="6"/>
  <c r="A107" i="6"/>
  <c r="A297" i="6"/>
  <c r="A45" i="6"/>
  <c r="A552" i="6"/>
  <c r="A534" i="6"/>
  <c r="A42" i="6"/>
  <c r="A143" i="6"/>
  <c r="A282" i="6"/>
  <c r="A339" i="6"/>
  <c r="A125" i="6"/>
  <c r="A423" i="6"/>
  <c r="A340" i="6"/>
  <c r="A756" i="6"/>
  <c r="A416" i="6"/>
  <c r="A114" i="6"/>
  <c r="A211" i="6"/>
  <c r="A70" i="6"/>
  <c r="A546" i="6"/>
  <c r="A600" i="6"/>
  <c r="A217" i="6"/>
  <c r="A275" i="6"/>
  <c r="A158" i="6"/>
  <c r="A798" i="6"/>
  <c r="A77" i="6"/>
  <c r="A86" i="6"/>
  <c r="A109" i="6"/>
  <c r="A495" i="6"/>
  <c r="A542" i="6"/>
  <c r="A157" i="6"/>
  <c r="A543" i="6"/>
  <c r="A264" i="6"/>
  <c r="A502" i="6"/>
  <c r="A190" i="6"/>
  <c r="A185" i="6"/>
  <c r="A152" i="6"/>
  <c r="A323" i="6"/>
  <c r="A85" i="6"/>
  <c r="A163" i="6"/>
  <c r="A554" i="6"/>
  <c r="A228" i="6"/>
  <c r="A145" i="6"/>
  <c r="A305" i="6"/>
  <c r="A91" i="6"/>
  <c r="A222" i="6"/>
  <c r="A97" i="6"/>
  <c r="A135" i="6"/>
  <c r="A200" i="6"/>
  <c r="A189" i="6"/>
  <c r="A307" i="6"/>
  <c r="A470" i="6"/>
  <c r="A315" i="6"/>
  <c r="A681" i="6"/>
  <c r="A289" i="6"/>
  <c r="A575" i="6"/>
  <c r="A461" i="6"/>
  <c r="A72" i="6"/>
  <c r="A291" i="6"/>
  <c r="A256" i="6"/>
  <c r="A538" i="6"/>
  <c r="A140" i="6"/>
  <c r="A551" i="6"/>
  <c r="A525" i="6"/>
  <c r="A186" i="6"/>
  <c r="A232" i="6"/>
  <c r="A471" i="6"/>
  <c r="A334" i="6"/>
  <c r="A124" i="6"/>
  <c r="A560" i="6"/>
  <c r="A259" i="6"/>
  <c r="A451" i="6"/>
  <c r="A159" i="6"/>
  <c r="A299" i="6"/>
  <c r="A229" i="6"/>
  <c r="A391" i="6"/>
  <c r="A400" i="6"/>
  <c r="A537" i="6"/>
  <c r="A700" i="6"/>
  <c r="A640" i="6"/>
  <c r="A446" i="6"/>
  <c r="A174" i="6"/>
  <c r="A111" i="6"/>
  <c r="A279" i="6"/>
  <c r="A526" i="6"/>
  <c r="A136" i="6"/>
  <c r="A286" i="6"/>
  <c r="A214" i="6"/>
  <c r="A472" i="6"/>
  <c r="A154" i="6"/>
  <c r="A168" i="6"/>
  <c r="A212" i="6"/>
  <c r="A198" i="6"/>
  <c r="A294" i="6"/>
  <c r="A263" i="6"/>
  <c r="A457" i="6"/>
  <c r="A260" i="6"/>
  <c r="A182" i="6"/>
  <c r="A553" i="6"/>
  <c r="A701" i="6"/>
  <c r="A392" i="6"/>
  <c r="A110" i="6"/>
  <c r="A236" i="6"/>
  <c r="A119" i="6"/>
  <c r="A455" i="6"/>
  <c r="A122" i="6"/>
  <c r="A287" i="6"/>
  <c r="A80" i="6"/>
  <c r="A117" i="6"/>
  <c r="A744" i="6"/>
  <c r="A395" i="6"/>
  <c r="A272" i="6"/>
  <c r="A361" i="6"/>
  <c r="A522" i="6"/>
  <c r="A172" i="6"/>
  <c r="A202" i="6"/>
  <c r="A384" i="6"/>
  <c r="A697" i="6"/>
  <c r="A612" i="6"/>
  <c r="A137" i="6"/>
  <c r="A149" i="6"/>
  <c r="A183" i="6"/>
  <c r="A496" i="6"/>
  <c r="A234" i="6"/>
  <c r="A203" i="6"/>
  <c r="A434" i="6"/>
  <c r="A514" i="6"/>
  <c r="A306" i="6"/>
  <c r="A633" i="6"/>
  <c r="A239" i="6"/>
  <c r="A66" i="6"/>
  <c r="A82" i="6"/>
  <c r="A433" i="6"/>
  <c r="A408" i="6"/>
  <c r="A548" i="6"/>
  <c r="A443" i="6"/>
  <c r="A245" i="6"/>
  <c r="A126" i="6"/>
  <c r="A230" i="6"/>
  <c r="A635" i="6"/>
  <c r="A465" i="6"/>
  <c r="A381" i="6"/>
  <c r="A257" i="6"/>
  <c r="A807" i="6"/>
  <c r="A655" i="6"/>
  <c r="A716" i="6"/>
  <c r="A493" i="6"/>
  <c r="A96" i="6"/>
  <c r="A375" i="6"/>
  <c r="A672" i="6"/>
  <c r="A248" i="6"/>
  <c r="A265" i="6"/>
  <c r="A52" i="6"/>
  <c r="A685" i="6"/>
  <c r="A474" i="6"/>
  <c r="A123" i="6"/>
  <c r="A131" i="6"/>
  <c r="A201" i="6"/>
  <c r="A268" i="6"/>
  <c r="A191" i="6"/>
  <c r="A338" i="6"/>
  <c r="A402" i="6"/>
  <c r="A128" i="6"/>
  <c r="A535" i="6"/>
  <c r="A515" i="6"/>
  <c r="A144" i="6"/>
  <c r="A449" i="6"/>
  <c r="A115" i="6"/>
  <c r="A588" i="6"/>
  <c r="A329" i="6"/>
  <c r="A746" i="6"/>
  <c r="A492" i="6"/>
  <c r="A523" i="6"/>
  <c r="A488" i="6"/>
  <c r="A328" i="6"/>
  <c r="A430" i="6"/>
  <c r="A725" i="6"/>
  <c r="A431" i="6"/>
  <c r="A581" i="6"/>
  <c r="A130" i="6"/>
  <c r="A346" i="6"/>
  <c r="A741" i="6"/>
  <c r="A219" i="6"/>
  <c r="A242" i="6"/>
  <c r="A164" i="6"/>
  <c r="A468" i="6"/>
  <c r="A351" i="6"/>
  <c r="A724" i="6"/>
  <c r="A178" i="6"/>
  <c r="A466" i="6"/>
  <c r="A193" i="6"/>
  <c r="A419" i="6"/>
  <c r="A84" i="6"/>
  <c r="A142" i="6"/>
  <c r="A169" i="6"/>
  <c r="A308" i="6"/>
  <c r="A348" i="6"/>
  <c r="A278" i="6"/>
  <c r="A139" i="6"/>
  <c r="A714" i="6"/>
  <c r="A316" i="6"/>
  <c r="A414" i="6"/>
  <c r="A336" i="6"/>
  <c r="A693" i="6"/>
  <c r="A585" i="6"/>
  <c r="A150" i="6"/>
  <c r="A220" i="6"/>
  <c r="A780" i="6"/>
  <c r="A352" i="6"/>
  <c r="A421" i="6"/>
  <c r="A33" i="6"/>
  <c r="A410" i="6"/>
  <c r="A113" i="6"/>
  <c r="A684" i="6"/>
  <c r="A540" i="6"/>
  <c r="A73" i="6"/>
  <c r="A50" i="6"/>
  <c r="A601" i="6"/>
  <c r="A327" i="6"/>
  <c r="A261" i="6"/>
  <c r="A285" i="6"/>
  <c r="A773" i="6"/>
  <c r="A777" i="6"/>
  <c r="A243" i="6"/>
  <c r="A331" i="6"/>
  <c r="A482" i="6"/>
  <c r="A292" i="6"/>
  <c r="A645" i="6"/>
  <c r="A388" i="6"/>
  <c r="A188" i="6"/>
  <c r="A369" i="6"/>
  <c r="A262" i="6"/>
  <c r="A596" i="6"/>
  <c r="A231" i="6"/>
  <c r="A121" i="6"/>
  <c r="A607" i="6"/>
  <c r="A441" i="6"/>
  <c r="A298" i="6"/>
  <c r="A437" i="6"/>
  <c r="A529" i="6"/>
  <c r="A398" i="6"/>
  <c r="A436" i="6"/>
  <c r="A293" i="6"/>
  <c r="A618" i="6"/>
  <c r="A372" i="6"/>
  <c r="A383" i="6"/>
  <c r="A116" i="6"/>
  <c r="A344" i="6"/>
  <c r="A739" i="6"/>
  <c r="A356" i="6"/>
  <c r="A796" i="6"/>
  <c r="A557" i="6"/>
  <c r="A283" i="6"/>
  <c r="A304" i="6"/>
  <c r="A284" i="6"/>
  <c r="A373" i="6"/>
  <c r="A326" i="6"/>
  <c r="A335" i="6"/>
  <c r="A694" i="6"/>
  <c r="A194" i="6"/>
  <c r="A120" i="6"/>
  <c r="A571" i="6"/>
  <c r="A460" i="6"/>
  <c r="A241" i="6"/>
  <c r="A506" i="6"/>
  <c r="A758" i="6"/>
  <c r="A330" i="6"/>
  <c r="A789" i="6"/>
  <c r="A772" i="6"/>
  <c r="A432" i="6"/>
  <c r="A799" i="6"/>
  <c r="A707" i="6"/>
  <c r="A656" i="6"/>
  <c r="A295" i="6"/>
  <c r="A652" i="6"/>
  <c r="A666" i="6"/>
  <c r="A545" i="6"/>
  <c r="A657" i="6"/>
  <c r="A687" i="6"/>
  <c r="A312" i="6"/>
  <c r="A594" i="6"/>
  <c r="A643" i="6"/>
  <c r="A445" i="6"/>
  <c r="A368" i="6"/>
  <c r="A641" i="6"/>
  <c r="A224" i="6"/>
  <c r="A629" i="6"/>
  <c r="A721" i="6"/>
  <c r="A782" i="6"/>
  <c r="A586" i="6"/>
  <c r="A812" i="6"/>
  <c r="A680" i="6"/>
  <c r="A204" i="6"/>
  <c r="A549" i="6"/>
  <c r="A742" i="6"/>
  <c r="A192" i="6"/>
  <c r="A787" i="6"/>
  <c r="A276" i="6"/>
  <c r="A415" i="6"/>
  <c r="A802" i="6"/>
  <c r="A755" i="6"/>
  <c r="A141" i="6"/>
  <c r="A147" i="6"/>
  <c r="A762" i="6"/>
  <c r="A550" i="6"/>
  <c r="A365" i="6"/>
  <c r="A244" i="6"/>
  <c r="A679" i="6"/>
  <c r="A715" i="6"/>
  <c r="A371" i="6"/>
  <c r="A240" i="6"/>
  <c r="A500" i="6"/>
  <c r="A686" i="6"/>
  <c r="A358" i="6"/>
  <c r="A320" i="6"/>
  <c r="A367" i="6"/>
  <c r="A639" i="6"/>
  <c r="A803" i="6"/>
  <c r="A603" i="6"/>
  <c r="A531" i="6"/>
  <c r="A146" i="6"/>
  <c r="A745" i="6"/>
  <c r="A317" i="6"/>
  <c r="A403" i="6"/>
  <c r="A133" i="6"/>
  <c r="A343" i="6"/>
  <c r="A649" i="6"/>
  <c r="A719" i="6"/>
  <c r="A370" i="6"/>
  <c r="A584" i="6"/>
  <c r="A337" i="6"/>
  <c r="A425" i="6"/>
  <c r="A616" i="6"/>
  <c r="A127" i="6"/>
  <c r="A670" i="6"/>
  <c r="A605" i="6"/>
  <c r="A345" i="6"/>
  <c r="A683" i="6"/>
  <c r="A269" i="6"/>
  <c r="A389" i="6"/>
  <c r="A644" i="6"/>
  <c r="A273" i="6"/>
  <c r="A187" i="6"/>
  <c r="A568" i="6"/>
  <c r="A106" i="6"/>
  <c r="A648" i="6"/>
  <c r="A387" i="6"/>
  <c r="A513" i="6"/>
  <c r="A653" i="6"/>
  <c r="A650" i="6"/>
  <c r="A249" i="6"/>
  <c r="A181" i="6"/>
  <c r="A570" i="6"/>
  <c r="A363" i="6"/>
  <c r="A267" i="6"/>
  <c r="A359" i="6"/>
  <c r="A238" i="6"/>
  <c r="A390" i="6"/>
  <c r="A521" i="6"/>
  <c r="A792" i="6"/>
  <c r="A689" i="6"/>
  <c r="A717" i="6"/>
  <c r="A737" i="6"/>
  <c r="A318" i="6"/>
  <c r="A576" i="6"/>
  <c r="A412" i="6"/>
  <c r="A784" i="6"/>
  <c r="A675" i="6"/>
  <c r="A413" i="6"/>
  <c r="A702" i="6"/>
  <c r="A427" i="6"/>
  <c r="A350" i="6"/>
  <c r="A507" i="6"/>
  <c r="A619" i="6"/>
  <c r="A376" i="6"/>
  <c r="A510" i="6"/>
  <c r="A311" i="6"/>
  <c r="A379" i="6"/>
  <c r="A498" i="6"/>
  <c r="A611" i="6"/>
  <c r="A720" i="6"/>
  <c r="A296" i="6"/>
  <c r="A723" i="6"/>
  <c r="A271" i="6"/>
  <c r="A718" i="6"/>
  <c r="A738" i="6"/>
  <c r="A476" i="6"/>
  <c r="A138" i="6"/>
  <c r="A562" i="6"/>
  <c r="A606" i="6"/>
  <c r="A281" i="6"/>
  <c r="A418" i="6"/>
  <c r="A642" i="6"/>
  <c r="A813" i="6"/>
  <c r="A736" i="6"/>
  <c r="A349" i="6"/>
  <c r="A519" i="6"/>
  <c r="A489" i="6"/>
  <c r="A536" i="6"/>
  <c r="A573" i="6"/>
  <c r="A704" i="6"/>
  <c r="A207" i="6"/>
  <c r="A556" i="6"/>
  <c r="A499" i="6"/>
  <c r="A613" i="6"/>
  <c r="A778" i="6"/>
  <c r="A270" i="6"/>
  <c r="A661" i="6"/>
  <c r="A332" i="6"/>
  <c r="A486" i="6"/>
  <c r="A478" i="6"/>
  <c r="A587" i="6"/>
  <c r="A539" i="6"/>
  <c r="A385" i="6"/>
  <c r="A806" i="6"/>
  <c r="A713" i="6"/>
  <c r="A377" i="6"/>
  <c r="A625" i="6"/>
  <c r="A690" i="6"/>
  <c r="A411" i="6"/>
  <c r="A597" i="6"/>
  <c r="A440" i="6"/>
  <c r="A637" i="6"/>
  <c r="A503" i="6"/>
  <c r="A396" i="6"/>
  <c r="A660" i="6"/>
  <c r="A494" i="6"/>
  <c r="A800" i="6"/>
  <c r="A475" i="6"/>
  <c r="A705" i="6"/>
  <c r="A669" i="6"/>
  <c r="A580" i="6"/>
  <c r="A469" i="6"/>
  <c r="A547" i="6"/>
  <c r="A442" i="6"/>
  <c r="A668" i="6"/>
  <c r="A406" i="6"/>
  <c r="A567" i="6"/>
  <c r="A401" i="6"/>
  <c r="A654" i="6"/>
  <c r="A544" i="6"/>
  <c r="A156" i="6"/>
  <c r="A355" i="6"/>
  <c r="A811" i="6"/>
  <c r="A674" i="6"/>
  <c r="A407" i="6"/>
  <c r="A608" i="6"/>
  <c r="A595" i="6"/>
  <c r="A251" i="6"/>
  <c r="A313" i="6"/>
  <c r="A749" i="6"/>
  <c r="A814" i="6"/>
  <c r="A626" i="6"/>
  <c r="A533" i="6"/>
  <c r="A786" i="6"/>
  <c r="A213" i="6"/>
  <c r="A582" i="6"/>
  <c r="A555" i="6"/>
  <c r="A726" i="6"/>
  <c r="A129" i="6"/>
  <c r="A210" i="6"/>
  <c r="A564" i="6"/>
  <c r="A274" i="6"/>
  <c r="A374" i="6"/>
  <c r="A541" i="6"/>
  <c r="A59" i="6"/>
  <c r="A490" i="6"/>
  <c r="A439" i="6"/>
  <c r="A397" i="6"/>
  <c r="A791" i="6"/>
  <c r="A728" i="6"/>
  <c r="A463" i="6"/>
  <c r="A617" i="6"/>
  <c r="A566" i="6"/>
  <c r="A454" i="6"/>
  <c r="A221" i="6"/>
  <c r="A631" i="6"/>
  <c r="A751" i="6"/>
  <c r="A767" i="6"/>
  <c r="A621" i="6"/>
  <c r="A483" i="6"/>
  <c r="A624" i="6"/>
  <c r="A667" i="6"/>
  <c r="A161" i="6"/>
  <c r="A623" i="6"/>
  <c r="A709" i="6"/>
  <c r="A464" i="6"/>
  <c r="A682" i="6"/>
  <c r="A530" i="6"/>
  <c r="A783" i="6"/>
  <c r="A208" i="6"/>
  <c r="A797" i="6"/>
  <c r="A598" i="6"/>
  <c r="A199" i="6"/>
  <c r="A528" i="6"/>
  <c r="A417" i="6"/>
  <c r="A453" i="6"/>
  <c r="A509" i="6"/>
  <c r="A673" i="6"/>
  <c r="A353" i="6"/>
  <c r="A288" i="6"/>
  <c r="A647" i="6"/>
  <c r="A153" i="6"/>
  <c r="A754" i="6"/>
  <c r="A766" i="6"/>
  <c r="A173" i="6"/>
  <c r="A162" i="6"/>
  <c r="A518" i="6"/>
  <c r="A727" i="6"/>
  <c r="A516" i="6"/>
  <c r="A579" i="6"/>
  <c r="A255" i="6"/>
  <c r="A691" i="6"/>
  <c r="A628" i="6"/>
  <c r="A808" i="6"/>
  <c r="A793" i="6"/>
  <c r="A565" i="6"/>
  <c r="A592" i="6"/>
  <c r="A614" i="6"/>
  <c r="A732" i="6"/>
  <c r="A627" i="6"/>
  <c r="A360" i="6"/>
  <c r="A429" i="6"/>
  <c r="A688" i="6"/>
  <c r="A770" i="6"/>
  <c r="A711" i="6"/>
  <c r="A559" i="6"/>
  <c r="A599" i="6"/>
  <c r="A768" i="6"/>
  <c r="A634" i="6"/>
  <c r="A177" i="6"/>
  <c r="A662" i="6"/>
  <c r="A258" i="6"/>
  <c r="A651" i="6"/>
  <c r="A583" i="6"/>
  <c r="A638" i="6"/>
  <c r="A676" i="6"/>
  <c r="A764" i="6"/>
  <c r="A636" i="6"/>
  <c r="A692" i="6"/>
  <c r="A815" i="6"/>
  <c r="A134" i="6"/>
  <c r="A491" i="6"/>
  <c r="A574" i="6"/>
  <c r="A481" i="6"/>
  <c r="A456" i="6"/>
  <c r="A302" i="6"/>
  <c r="A706" i="6"/>
  <c r="A322" i="6"/>
  <c r="A620" i="6"/>
  <c r="A615" i="6"/>
  <c r="A710" i="6"/>
  <c r="A804" i="6"/>
  <c r="A448" i="6"/>
  <c r="A753" i="6"/>
  <c r="A761" i="6"/>
  <c r="A266" i="6"/>
  <c r="A235" i="6"/>
  <c r="A610" i="6"/>
  <c r="A333" i="6"/>
  <c r="A452" i="6"/>
  <c r="A733" i="6"/>
  <c r="A703" i="6"/>
  <c r="A609" i="6"/>
  <c r="A450" i="6"/>
  <c r="A663" i="6"/>
  <c r="A743" i="6"/>
  <c r="A602" i="6"/>
  <c r="A763" i="6"/>
  <c r="A795" i="6"/>
  <c r="A809" i="6"/>
  <c r="A527" i="6"/>
  <c r="A785" i="6"/>
  <c r="A788" i="6"/>
  <c r="A646" i="6"/>
  <c r="A512" i="6"/>
  <c r="A622" i="6"/>
  <c r="A708" i="6"/>
  <c r="A347" i="6"/>
  <c r="A658" i="6"/>
  <c r="A747" i="6"/>
  <c r="A695" i="6"/>
  <c r="A794" i="6"/>
  <c r="A422" i="6"/>
  <c r="A779" i="6"/>
  <c r="A775" i="6"/>
  <c r="A678" i="6"/>
  <c r="A632" i="6"/>
  <c r="A740" i="6"/>
  <c r="A237" i="6"/>
  <c r="A810" i="6"/>
  <c r="A485" i="6"/>
  <c r="A665" i="6"/>
  <c r="A563" i="6"/>
  <c r="A462" i="6"/>
  <c r="A630" i="6"/>
  <c r="A759" i="6"/>
  <c r="A677" i="6"/>
  <c r="A771" i="6"/>
  <c r="A765" i="6"/>
  <c r="A505" i="6"/>
  <c r="A426" i="6"/>
  <c r="A477" i="6"/>
  <c r="A790" i="6"/>
  <c r="A171" i="6"/>
  <c r="A735" i="6"/>
  <c r="A447" i="6"/>
  <c r="A731" i="6"/>
  <c r="A801" i="6"/>
  <c r="A805" i="6"/>
  <c r="A730" i="6"/>
  <c r="A781" i="6"/>
  <c r="A578" i="6"/>
  <c r="A604" i="6"/>
  <c r="A366" i="6"/>
  <c r="A659" i="6"/>
  <c r="A734" i="6"/>
  <c r="A303" i="6"/>
  <c r="A467" i="6"/>
  <c r="A774" i="6"/>
  <c r="A757" i="6"/>
  <c r="A696" i="6"/>
  <c r="A561" i="6"/>
  <c r="A487" i="6"/>
  <c r="A712" i="6"/>
  <c r="A699" i="6"/>
  <c r="A572" i="6"/>
  <c r="A520" i="6"/>
  <c r="A511" i="6"/>
  <c r="A816" i="6"/>
  <c r="A722" i="6"/>
  <c r="A776" i="6"/>
  <c r="A748" i="6"/>
  <c r="A698" i="6"/>
  <c r="A393" i="6"/>
  <c r="A504" i="6"/>
  <c r="A750" i="6"/>
  <c r="A590" i="6"/>
  <c r="A591" i="6"/>
  <c r="A760" i="6"/>
  <c r="A215" i="6"/>
  <c r="A752" i="6"/>
  <c r="A769" i="6"/>
  <c r="A409" i="6"/>
  <c r="A354" i="6"/>
  <c r="A2" i="6"/>
  <c r="B836" i="3" l="1"/>
  <c r="C836" i="3"/>
  <c r="B1055" i="3"/>
  <c r="C1055" i="3"/>
  <c r="B799" i="3"/>
  <c r="C799" i="3"/>
  <c r="B1186" i="3"/>
  <c r="C1186" i="3"/>
  <c r="B831" i="3"/>
  <c r="C831" i="3"/>
  <c r="B490" i="3"/>
  <c r="C490" i="3"/>
  <c r="B1386" i="3"/>
  <c r="C1386" i="3"/>
  <c r="B808" i="3"/>
  <c r="C808" i="3"/>
  <c r="B354" i="3"/>
  <c r="C354" i="3"/>
  <c r="B1049" i="3"/>
  <c r="C1049" i="3"/>
  <c r="B782" i="3"/>
  <c r="C782" i="3"/>
  <c r="B954" i="3"/>
  <c r="C954" i="3"/>
  <c r="B1167" i="3"/>
  <c r="C1167" i="3"/>
  <c r="B232" i="3"/>
  <c r="C232" i="3"/>
  <c r="B1246" i="3"/>
  <c r="C1246" i="3"/>
  <c r="B536" i="3"/>
  <c r="C536" i="3"/>
  <c r="B1088" i="3"/>
  <c r="C1088" i="3"/>
  <c r="B201" i="3"/>
  <c r="C201" i="3"/>
  <c r="B62" i="3"/>
  <c r="C62" i="3"/>
  <c r="B1196" i="3"/>
  <c r="C1196" i="3"/>
  <c r="B254" i="3"/>
  <c r="C254" i="3"/>
  <c r="B839" i="3"/>
  <c r="C839" i="3"/>
  <c r="B471" i="3"/>
  <c r="C471" i="3"/>
  <c r="B31" i="3"/>
  <c r="C31" i="3"/>
  <c r="B1323" i="3"/>
  <c r="C1323" i="3"/>
  <c r="B662" i="3"/>
  <c r="C662" i="3"/>
  <c r="B909" i="3"/>
  <c r="C909" i="3"/>
  <c r="B622" i="3"/>
  <c r="C622" i="3"/>
  <c r="B1133" i="3"/>
  <c r="C1133" i="3"/>
  <c r="B1108" i="3"/>
  <c r="C1108" i="3"/>
  <c r="B961" i="3"/>
  <c r="C961" i="3"/>
  <c r="B606" i="3"/>
  <c r="C606" i="3"/>
  <c r="B815" i="3"/>
  <c r="C815" i="3"/>
  <c r="B1130" i="3"/>
  <c r="C1130" i="3"/>
  <c r="B907" i="3"/>
  <c r="C907" i="3"/>
  <c r="B1119" i="3"/>
  <c r="C1119" i="3"/>
  <c r="B361" i="3"/>
  <c r="C361" i="3"/>
  <c r="B51" i="3"/>
  <c r="C51" i="3"/>
  <c r="B47" i="3"/>
  <c r="C47" i="3"/>
  <c r="B186" i="3"/>
  <c r="C186" i="3"/>
  <c r="B27" i="3"/>
  <c r="C27" i="3"/>
  <c r="B23" i="3"/>
  <c r="C23" i="3"/>
  <c r="B29" i="3"/>
  <c r="C29" i="3"/>
  <c r="B144" i="3"/>
  <c r="C144" i="3"/>
  <c r="B403" i="3"/>
  <c r="C403" i="3"/>
  <c r="B222" i="3"/>
  <c r="C222" i="3"/>
  <c r="B60" i="3"/>
  <c r="C60" i="3"/>
  <c r="B388" i="3"/>
  <c r="C388" i="3"/>
  <c r="B21" i="3"/>
  <c r="C21" i="3"/>
  <c r="B280" i="3"/>
  <c r="C280" i="3"/>
  <c r="B476" i="3"/>
  <c r="C476" i="3"/>
  <c r="B449" i="3"/>
  <c r="C449" i="3"/>
  <c r="B166" i="3"/>
  <c r="C166" i="3"/>
  <c r="B481" i="3"/>
  <c r="C481" i="3"/>
  <c r="B158" i="3"/>
  <c r="C158" i="3"/>
  <c r="B541" i="3"/>
  <c r="C541" i="3"/>
  <c r="B1304" i="3"/>
  <c r="C1304" i="3"/>
  <c r="B821" i="3"/>
  <c r="C821" i="3"/>
  <c r="B908" i="3"/>
  <c r="C908" i="3"/>
  <c r="B740" i="3"/>
  <c r="C740" i="3"/>
  <c r="B211" i="3"/>
  <c r="C211" i="3"/>
  <c r="B1306" i="3"/>
  <c r="C1306" i="3"/>
  <c r="B326" i="3"/>
  <c r="C326" i="3"/>
  <c r="B121" i="3"/>
  <c r="C121" i="3"/>
  <c r="B1011" i="3"/>
  <c r="C1011" i="3"/>
  <c r="B406" i="3"/>
  <c r="C406" i="3"/>
  <c r="B439" i="3"/>
  <c r="C439" i="3"/>
  <c r="A243" i="5"/>
  <c r="A121" i="5"/>
  <c r="A456" i="5"/>
  <c r="A365" i="5"/>
  <c r="A237" i="5"/>
  <c r="A492" i="5"/>
  <c r="A242" i="5"/>
  <c r="A416" i="5"/>
  <c r="A348" i="5"/>
  <c r="A370" i="5"/>
  <c r="A99" i="5"/>
  <c r="A535" i="5"/>
  <c r="A178" i="5"/>
  <c r="A513" i="5"/>
  <c r="A309" i="5"/>
  <c r="A459" i="5"/>
  <c r="A518" i="5"/>
  <c r="A238" i="5"/>
  <c r="A390" i="5"/>
  <c r="A268" i="5"/>
  <c r="A72" i="5"/>
  <c r="A407" i="5"/>
  <c r="A231" i="5"/>
  <c r="A485" i="5"/>
  <c r="A92" i="5"/>
  <c r="A355" i="5"/>
  <c r="A394" i="5"/>
  <c r="A403" i="5"/>
  <c r="A502" i="5"/>
  <c r="A196" i="5"/>
  <c r="A364" i="5"/>
  <c r="A334" i="5"/>
  <c r="A371" i="5"/>
  <c r="A372" i="5"/>
  <c r="A387" i="5"/>
  <c r="A152" i="5"/>
  <c r="A341" i="5"/>
  <c r="A271" i="5"/>
  <c r="A393" i="5"/>
  <c r="A212" i="5"/>
  <c r="A89" i="5"/>
  <c r="A215" i="5"/>
  <c r="A330" i="5"/>
  <c r="A274" i="5"/>
  <c r="A404" i="5"/>
  <c r="A445" i="5"/>
  <c r="A464" i="5"/>
  <c r="A420" i="5"/>
  <c r="A480" i="5"/>
  <c r="A116" i="5"/>
  <c r="A345" i="5"/>
  <c r="A359" i="5"/>
  <c r="A465" i="5"/>
  <c r="A245" i="5"/>
  <c r="A158" i="5"/>
  <c r="A134" i="5"/>
  <c r="A301" i="5"/>
  <c r="A228" i="5"/>
  <c r="A248" i="5"/>
  <c r="A216" i="5"/>
  <c r="A335" i="5"/>
  <c r="A473" i="5"/>
  <c r="A350" i="5"/>
  <c r="A291" i="5"/>
  <c r="A254" i="5"/>
  <c r="A281" i="5"/>
  <c r="A297" i="5"/>
  <c r="A504" i="5"/>
  <c r="A545" i="5"/>
  <c r="A396" i="5"/>
  <c r="A290" i="5"/>
  <c r="A219" i="5"/>
  <c r="A282" i="5"/>
  <c r="A138" i="5"/>
  <c r="A145" i="5"/>
  <c r="A619" i="1"/>
  <c r="A251" i="1"/>
  <c r="A664" i="1"/>
  <c r="A410" i="1"/>
  <c r="A30" i="1"/>
  <c r="A789" i="1"/>
  <c r="A24" i="1"/>
  <c r="A361" i="1"/>
  <c r="A505" i="1"/>
  <c r="A712" i="1"/>
  <c r="A734" i="1"/>
  <c r="A816" i="1"/>
  <c r="A630" i="1"/>
  <c r="A29" i="1"/>
  <c r="A538" i="1"/>
  <c r="A236" i="1"/>
  <c r="A23" i="1"/>
  <c r="A367" i="1"/>
  <c r="A539" i="1"/>
  <c r="A676" i="1"/>
  <c r="A39" i="1"/>
  <c r="A633" i="1"/>
  <c r="A746" i="1"/>
  <c r="A285" i="1"/>
  <c r="A738" i="1"/>
  <c r="A126" i="1"/>
  <c r="A582" i="1"/>
  <c r="A26" i="1"/>
  <c r="A392" i="1"/>
  <c r="A76" i="1"/>
  <c r="A10" i="1"/>
  <c r="A266" i="1"/>
  <c r="A402" i="1"/>
  <c r="A7" i="1"/>
  <c r="A729" i="1"/>
  <c r="A89" i="1"/>
  <c r="A501" i="1"/>
  <c r="A615" i="1"/>
  <c r="A22" i="1"/>
  <c r="A27" i="1"/>
  <c r="A744" i="1"/>
  <c r="A90" i="1"/>
  <c r="A5" i="1"/>
  <c r="A429" i="1"/>
  <c r="A50" i="1"/>
  <c r="A214" i="1"/>
  <c r="A46" i="1"/>
  <c r="A411" i="1"/>
  <c r="A573" i="1"/>
  <c r="A533" i="1"/>
  <c r="A650" i="1"/>
  <c r="A579" i="1"/>
  <c r="A259" i="1"/>
  <c r="A35" i="1"/>
  <c r="A34" i="1"/>
  <c r="A233" i="1"/>
  <c r="A12" i="1"/>
  <c r="A570" i="1"/>
  <c r="A408" i="1"/>
  <c r="A508" i="1"/>
  <c r="A40" i="1"/>
  <c r="A467" i="1"/>
  <c r="A580" i="1"/>
  <c r="A486" i="1"/>
  <c r="A332" i="1"/>
  <c r="A544" i="1"/>
  <c r="A325" i="1"/>
  <c r="A36" i="1"/>
  <c r="A11" i="1"/>
  <c r="A671" i="1"/>
  <c r="A747" i="1"/>
  <c r="A16" i="1"/>
  <c r="A471" i="1"/>
  <c r="A19" i="1"/>
  <c r="A775" i="1"/>
  <c r="A741" i="1"/>
  <c r="A45" i="1"/>
  <c r="A419" i="1"/>
  <c r="A240" i="1"/>
  <c r="A620" i="1"/>
  <c r="A166" i="1"/>
  <c r="A278" i="1"/>
  <c r="A37" i="1"/>
  <c r="A771" i="1"/>
  <c r="A559" i="1"/>
  <c r="A503" i="1"/>
  <c r="A13" i="1"/>
  <c r="A649" i="1"/>
  <c r="A727" i="1"/>
  <c r="A805" i="1"/>
  <c r="A203" i="1"/>
  <c r="A9" i="1"/>
  <c r="A197" i="1"/>
  <c r="A15" i="1"/>
  <c r="A67" i="1"/>
  <c r="A684" i="1"/>
  <c r="A695" i="1"/>
  <c r="A563" i="1"/>
  <c r="A158" i="1"/>
  <c r="A117" i="1"/>
  <c r="A378" i="1"/>
  <c r="A621" i="1"/>
  <c r="A6" i="1"/>
  <c r="A8" i="1"/>
  <c r="A777" i="1"/>
  <c r="A155" i="1"/>
  <c r="A111" i="1"/>
  <c r="A781" i="1"/>
  <c r="A600" i="1"/>
  <c r="A173" i="1"/>
  <c r="A199" i="1"/>
  <c r="A436" i="1"/>
  <c r="A526" i="1"/>
  <c r="A464" i="1"/>
  <c r="A333" i="1"/>
  <c r="A784" i="1"/>
  <c r="A648" i="1"/>
  <c r="A178" i="1"/>
  <c r="A181" i="1"/>
  <c r="A774" i="1"/>
  <c r="A693" i="1"/>
  <c r="A184" i="1"/>
  <c r="A296" i="1"/>
  <c r="A560" i="1"/>
  <c r="A502" i="1"/>
  <c r="A297" i="1"/>
  <c r="A234" i="1"/>
  <c r="A558" i="1"/>
  <c r="A536" i="1"/>
  <c r="A185" i="1"/>
  <c r="A603" i="1"/>
  <c r="A110" i="1"/>
  <c r="A137" i="1"/>
  <c r="A647" i="1"/>
  <c r="A132" i="1"/>
  <c r="A115" i="1"/>
  <c r="A425" i="1"/>
  <c r="A477" i="1"/>
  <c r="A64" i="1"/>
  <c r="A407" i="1"/>
  <c r="A808" i="1"/>
  <c r="A548" i="1"/>
  <c r="A73" i="1"/>
  <c r="A398" i="1"/>
  <c r="A131" i="1"/>
  <c r="A810" i="1"/>
  <c r="A551" i="1"/>
  <c r="A267" i="1"/>
  <c r="A349" i="1"/>
  <c r="A239" i="1"/>
  <c r="A47" i="1"/>
  <c r="A617" i="1"/>
  <c r="A148" i="1"/>
  <c r="A44" i="1"/>
  <c r="A717" i="1"/>
  <c r="A449" i="1"/>
  <c r="A118" i="1"/>
  <c r="A400" i="1"/>
  <c r="A329" i="1"/>
  <c r="A160" i="1"/>
  <c r="A696" i="1"/>
  <c r="A720" i="1"/>
  <c r="A391" i="1"/>
  <c r="A383" i="1"/>
  <c r="A260" i="1"/>
  <c r="A598" i="1"/>
  <c r="A345" i="1"/>
  <c r="A646" i="1"/>
  <c r="A715" i="1"/>
  <c r="A107" i="1"/>
  <c r="A640" i="1"/>
  <c r="A105" i="1"/>
  <c r="A694" i="1"/>
  <c r="A651" i="1"/>
  <c r="A360" i="1"/>
  <c r="A277" i="1"/>
  <c r="A754" i="1"/>
  <c r="A328" i="1"/>
  <c r="A316" i="1"/>
  <c r="A518" i="1"/>
  <c r="A451" i="1"/>
  <c r="A84" i="1"/>
  <c r="A549" i="1"/>
  <c r="A356" i="1"/>
  <c r="A200" i="1"/>
  <c r="A389" i="1"/>
  <c r="A594" i="1"/>
  <c r="A377" i="1"/>
  <c r="A128" i="1"/>
  <c r="A491" i="1"/>
  <c r="A245" i="1"/>
  <c r="A659" i="1"/>
  <c r="A540" i="1"/>
  <c r="A586" i="1"/>
  <c r="A66" i="1"/>
  <c r="A41" i="1"/>
  <c r="A281" i="1"/>
  <c r="A382" i="1"/>
  <c r="A691" i="1"/>
  <c r="A588" i="1"/>
  <c r="A666" i="1"/>
  <c r="A369" i="1"/>
  <c r="A60" i="1"/>
  <c r="A680" i="1"/>
  <c r="A255" i="1"/>
  <c r="A93" i="1"/>
  <c r="A415" i="1"/>
  <c r="A404" i="1"/>
  <c r="A495" i="1"/>
  <c r="A274" i="1"/>
  <c r="A218" i="1"/>
  <c r="A336" i="1"/>
  <c r="A663" i="1"/>
  <c r="A758" i="1"/>
  <c r="A778" i="1"/>
  <c r="A658" i="1"/>
  <c r="A57" i="1"/>
  <c r="A795" i="1"/>
  <c r="A32" i="1"/>
  <c r="A556" i="1"/>
  <c r="A192" i="1"/>
  <c r="A48" i="1"/>
  <c r="A254" i="1"/>
  <c r="A324" i="1"/>
  <c r="A772" i="1"/>
  <c r="A413" i="1"/>
  <c r="A323" i="1"/>
  <c r="A339" i="1"/>
  <c r="A750" i="1"/>
  <c r="A396" i="1"/>
  <c r="A788" i="1"/>
  <c r="A114" i="1"/>
  <c r="A714" i="1"/>
  <c r="A159" i="1"/>
  <c r="A152" i="1"/>
  <c r="A576" i="1"/>
  <c r="A222" i="1"/>
  <c r="A102" i="1"/>
  <c r="A798" i="1"/>
  <c r="A652" i="1"/>
  <c r="A433" i="1"/>
  <c r="A728" i="1"/>
  <c r="A748" i="1"/>
  <c r="A145" i="1"/>
  <c r="A375" i="1"/>
  <c r="A156" i="1"/>
  <c r="A394" i="1"/>
  <c r="A340" i="1"/>
  <c r="A53" i="1"/>
  <c r="A219" i="1"/>
  <c r="A85" i="1"/>
  <c r="A710" i="1"/>
  <c r="A751" i="1"/>
  <c r="A740" i="1"/>
  <c r="A288" i="1"/>
  <c r="A379" i="1"/>
  <c r="A472" i="1"/>
  <c r="A195" i="1"/>
  <c r="A318" i="1"/>
  <c r="A190" i="1"/>
  <c r="A230" i="1"/>
  <c r="A782" i="1"/>
  <c r="A724" i="1"/>
  <c r="A295" i="1"/>
  <c r="A553" i="1"/>
  <c r="A708" i="1"/>
  <c r="A474" i="1"/>
  <c r="A688" i="1"/>
  <c r="A18" i="1"/>
  <c r="A306" i="1"/>
  <c r="A362" i="1"/>
  <c r="A790" i="1"/>
  <c r="A572" i="1"/>
  <c r="A593" i="1"/>
  <c r="A309" i="1"/>
  <c r="A421" i="1"/>
  <c r="A119" i="1"/>
  <c r="A310" i="1"/>
  <c r="A290" i="1"/>
  <c r="A487" i="1"/>
  <c r="A554" i="1"/>
  <c r="A108" i="1"/>
  <c r="A496" i="1"/>
  <c r="A699" i="1"/>
  <c r="A770" i="1"/>
  <c r="A616" i="1"/>
  <c r="A135" i="1"/>
  <c r="A605" i="1"/>
  <c r="A713" i="1"/>
  <c r="A172" i="1"/>
  <c r="A346" i="1"/>
  <c r="A33" i="1"/>
  <c r="A223" i="1"/>
  <c r="A164" i="1"/>
  <c r="A459" i="1"/>
  <c r="A237" i="1"/>
  <c r="A244" i="1"/>
  <c r="A180" i="1"/>
  <c r="A509" i="1"/>
  <c r="A803" i="1"/>
  <c r="A504" i="1"/>
  <c r="A228" i="1"/>
  <c r="A667" i="1"/>
  <c r="A482" i="1"/>
  <c r="A189" i="1"/>
  <c r="A162" i="1"/>
  <c r="A645" i="1"/>
  <c r="A220" i="1"/>
  <c r="A755" i="1"/>
  <c r="A365" i="1"/>
  <c r="A38" i="1"/>
  <c r="A519" i="1"/>
  <c r="A20" i="1"/>
  <c r="A545" i="1"/>
  <c r="A434" i="1"/>
  <c r="A225" i="1"/>
  <c r="A17" i="1"/>
  <c r="A82" i="1"/>
  <c r="A399" i="1"/>
  <c r="A589" i="1"/>
  <c r="A77" i="1"/>
  <c r="A123" i="1"/>
  <c r="A314" i="1"/>
  <c r="A417" i="1"/>
  <c r="A537" i="1"/>
  <c r="A516" i="1"/>
  <c r="A674" i="1"/>
  <c r="A592" i="1"/>
  <c r="A608" i="1"/>
  <c r="A215" i="1"/>
  <c r="A557" i="1"/>
  <c r="A144" i="1"/>
  <c r="A104" i="1"/>
  <c r="A257" i="1"/>
  <c r="A58" i="1"/>
  <c r="A268" i="1"/>
  <c r="A188" i="1"/>
  <c r="A326" i="1"/>
  <c r="A675" i="1"/>
  <c r="A282" i="1"/>
  <c r="A584" i="1"/>
  <c r="A494" i="1"/>
  <c r="A386" i="1"/>
  <c r="A276" i="1"/>
  <c r="A637" i="1"/>
  <c r="A466" i="1"/>
  <c r="A644" i="1"/>
  <c r="A322" i="1"/>
  <c r="A313" i="1"/>
  <c r="A385" i="1"/>
  <c r="A786" i="1"/>
  <c r="A483" i="1"/>
  <c r="A493" i="1"/>
  <c r="A683" i="1"/>
  <c r="A779" i="1"/>
  <c r="A806" i="1"/>
  <c r="A179" i="1"/>
  <c r="A320" i="1"/>
  <c r="A525" i="1"/>
  <c r="A614" i="1"/>
  <c r="A730" i="1"/>
  <c r="A773" i="1"/>
  <c r="A286" i="1"/>
  <c r="A291" i="1"/>
  <c r="A151" i="1"/>
  <c r="A669" i="1"/>
  <c r="A256" i="1"/>
  <c r="A794" i="1"/>
  <c r="A596" i="1"/>
  <c r="A311" i="1"/>
  <c r="A69" i="1"/>
  <c r="A753" i="1"/>
  <c r="A736" i="1"/>
  <c r="A791" i="1"/>
  <c r="A799" i="1"/>
  <c r="A476" i="1"/>
  <c r="A438" i="1"/>
  <c r="A78" i="1"/>
  <c r="A269" i="1"/>
  <c r="A374" i="1"/>
  <c r="A289" i="1"/>
  <c r="A127" i="1"/>
  <c r="A470" i="1"/>
  <c r="A106" i="1"/>
  <c r="A147" i="1"/>
  <c r="A21" i="1"/>
  <c r="A206" i="1"/>
  <c r="A321" i="1"/>
  <c r="A283" i="1"/>
  <c r="A150" i="1"/>
  <c r="A252" i="1"/>
  <c r="A687" i="1"/>
  <c r="A86" i="1"/>
  <c r="A441" i="1"/>
  <c r="A769" i="1"/>
  <c r="A338" i="1"/>
  <c r="A238" i="1"/>
  <c r="A209" i="1"/>
  <c r="A500" i="1"/>
  <c r="A636" i="1"/>
  <c r="A776" i="1"/>
  <c r="A766" i="1"/>
  <c r="A204" i="1"/>
  <c r="A732" i="1"/>
  <c r="A745" i="1"/>
  <c r="A279" i="1"/>
  <c r="A468" i="1"/>
  <c r="A187" i="1"/>
  <c r="A146" i="1"/>
  <c r="A95" i="1"/>
  <c r="A722" i="1"/>
  <c r="A447" i="1"/>
  <c r="A442" i="1"/>
  <c r="A629" i="1"/>
  <c r="A198" i="1"/>
  <c r="A624" i="1"/>
  <c r="A154" i="1"/>
  <c r="A797" i="1"/>
  <c r="A656" i="1"/>
  <c r="A742" i="1"/>
  <c r="A453" i="1"/>
  <c r="A312" i="1"/>
  <c r="A654" i="1"/>
  <c r="A763" i="1"/>
  <c r="A581" i="1"/>
  <c r="A520" i="1"/>
  <c r="A432" i="1"/>
  <c r="A263" i="1"/>
  <c r="A403" i="1"/>
  <c r="A65" i="1"/>
  <c r="A660" i="1"/>
  <c r="A232" i="1"/>
  <c r="A638" i="1"/>
  <c r="A275" i="1"/>
  <c r="A527" i="1"/>
  <c r="A299" i="1"/>
  <c r="A792" i="1"/>
  <c r="A679" i="1"/>
  <c r="A485" i="1"/>
  <c r="A176" i="1"/>
  <c r="A258" i="1"/>
  <c r="A414" i="1"/>
  <c r="A479" i="1"/>
  <c r="A300" i="1"/>
  <c r="A366" i="1"/>
  <c r="A97" i="1"/>
  <c r="A371" i="1"/>
  <c r="A506" i="1"/>
  <c r="A116" i="1"/>
  <c r="A756" i="1"/>
  <c r="A511" i="1"/>
  <c r="A677" i="1"/>
  <c r="A81" i="1"/>
  <c r="A760" i="1"/>
  <c r="A542" i="1"/>
  <c r="A597" i="1"/>
  <c r="A800" i="1"/>
  <c r="A426" i="1"/>
  <c r="A348" i="1"/>
  <c r="A14" i="1"/>
  <c r="A25" i="1"/>
  <c r="A437" i="1"/>
  <c r="A814" i="1"/>
  <c r="A397" i="1"/>
  <c r="A28" i="1"/>
  <c r="A783" i="1"/>
  <c r="A583" i="1"/>
  <c r="A210" i="1"/>
  <c r="A120" i="1"/>
  <c r="A287" i="1"/>
  <c r="A543" i="1"/>
  <c r="A817" i="1"/>
  <c r="A574" i="1"/>
  <c r="A681" i="1"/>
  <c r="A731" i="1"/>
  <c r="A112" i="1"/>
  <c r="A718" i="1"/>
  <c r="A130" i="1"/>
  <c r="A719" i="1"/>
  <c r="A43" i="1"/>
  <c r="A512" i="1"/>
  <c r="A70" i="1"/>
  <c r="A469" i="1"/>
  <c r="A422" i="1"/>
  <c r="A591" i="1"/>
  <c r="A194" i="1"/>
  <c r="A682" i="1"/>
  <c r="A606" i="1"/>
  <c r="A136" i="1"/>
  <c r="A347" i="1"/>
  <c r="A626" i="1"/>
  <c r="A444" i="1"/>
  <c r="A653" i="1"/>
  <c r="A174" i="1"/>
  <c r="A635" i="1"/>
  <c r="A569" i="1"/>
  <c r="A405" i="1"/>
  <c r="A373" i="1"/>
  <c r="A460" i="1"/>
  <c r="A623" i="1"/>
  <c r="A224" i="1"/>
  <c r="A602" i="1"/>
  <c r="A242" i="1"/>
  <c r="A212" i="1"/>
  <c r="A253" i="1"/>
  <c r="A670" i="1"/>
  <c r="A51" i="1"/>
  <c r="A59" i="1"/>
  <c r="A481" i="1"/>
  <c r="A473" i="1"/>
  <c r="A55" i="1"/>
  <c r="A489" i="1"/>
  <c r="A802" i="1"/>
  <c r="A54" i="1"/>
  <c r="A331" i="1"/>
  <c r="A610" i="1"/>
  <c r="A672" i="1"/>
  <c r="A134" i="1"/>
  <c r="A337" i="1"/>
  <c r="A561" i="1"/>
  <c r="A368" i="1"/>
  <c r="A793" i="1"/>
  <c r="A229" i="1"/>
  <c r="A247" i="1"/>
  <c r="A294" i="1"/>
  <c r="A121" i="1"/>
  <c r="A673" i="1"/>
  <c r="A532" i="1"/>
  <c r="A165" i="1"/>
  <c r="A143" i="1"/>
  <c r="A98" i="1"/>
  <c r="A639" i="1"/>
  <c r="A157" i="1"/>
  <c r="A80" i="1"/>
  <c r="A497" i="1"/>
  <c r="A317" i="1"/>
  <c r="A343" i="1"/>
  <c r="A609" i="1"/>
  <c r="A359" i="1"/>
  <c r="A68" i="1"/>
  <c r="A384" i="1"/>
  <c r="A628" i="1"/>
  <c r="A149" i="1"/>
  <c r="A92" i="1"/>
  <c r="A208" i="1"/>
  <c r="A492" i="1"/>
  <c r="A739" i="1"/>
  <c r="A101" i="1"/>
  <c r="A380" i="1"/>
  <c r="A409" i="1"/>
  <c r="A334" i="1"/>
  <c r="A568" i="1"/>
  <c r="A510" i="1"/>
  <c r="A513" i="1"/>
  <c r="A721" i="1"/>
  <c r="A423" i="1"/>
  <c r="A250" i="1"/>
  <c r="A484" i="1"/>
  <c r="A785" i="1"/>
  <c r="A142" i="1"/>
  <c r="A31" i="1"/>
  <c r="A139" i="1"/>
  <c r="A161" i="1"/>
  <c r="A207" i="1"/>
  <c r="A521" i="1"/>
  <c r="A541" i="1"/>
  <c r="A726" i="1"/>
  <c r="A622" i="1"/>
  <c r="A141" i="1"/>
  <c r="A815" i="1"/>
  <c r="A265" i="1"/>
  <c r="A357" i="1"/>
  <c r="A461" i="1"/>
  <c r="A595" i="1"/>
  <c r="A284" i="1"/>
  <c r="A103" i="1"/>
  <c r="A631" i="1"/>
  <c r="A458" i="1"/>
  <c r="A618" i="1"/>
  <c r="A706" i="1"/>
  <c r="A249" i="1"/>
  <c r="A607" i="1"/>
  <c r="A243" i="1"/>
  <c r="A271" i="1"/>
  <c r="A665" i="1"/>
  <c r="A124" i="1"/>
  <c r="A445" i="1"/>
  <c r="A270" i="1"/>
  <c r="A406" i="1"/>
  <c r="A707" i="1"/>
  <c r="A632" i="1"/>
  <c r="A91" i="1"/>
  <c r="A531" i="1"/>
  <c r="A443" i="1"/>
  <c r="A809" i="1"/>
  <c r="A454" i="1"/>
  <c r="A335" i="1"/>
  <c r="A716" i="1"/>
  <c r="A305" i="1"/>
  <c r="A416" i="1"/>
  <c r="A768" i="1"/>
  <c r="A737" i="1"/>
  <c r="A612" i="1"/>
  <c r="A71" i="1"/>
  <c r="A355" i="1"/>
  <c r="A87" i="1"/>
  <c r="A524" i="1"/>
  <c r="A193" i="1"/>
  <c r="A478" i="1"/>
  <c r="A113" i="1"/>
  <c r="A552" i="1"/>
  <c r="A308" i="1"/>
  <c r="A641" i="1"/>
  <c r="A387" i="1"/>
  <c r="A395" i="1"/>
  <c r="A627" i="1"/>
  <c r="A530" i="1"/>
  <c r="A381" i="1"/>
  <c r="A577" i="1"/>
  <c r="A692" i="1"/>
  <c r="A655" i="1"/>
  <c r="A412" i="1"/>
  <c r="A52" i="1"/>
  <c r="A94" i="1"/>
  <c r="A83" i="1"/>
  <c r="A344" i="1"/>
  <c r="A353" i="1"/>
  <c r="A599" i="1"/>
  <c r="A564" i="1"/>
  <c r="A264" i="1"/>
  <c r="A202" i="1"/>
  <c r="A457" i="1"/>
  <c r="A725" i="1"/>
  <c r="A241" i="1"/>
  <c r="A292" i="1"/>
  <c r="A685" i="1"/>
  <c r="A499" i="1"/>
  <c r="A175" i="1"/>
  <c r="A272" i="1"/>
  <c r="A507" i="1"/>
  <c r="A611" i="1"/>
  <c r="A62" i="1"/>
  <c r="A88" i="1"/>
  <c r="A762" i="1"/>
  <c r="A221" i="1"/>
  <c r="A390" i="1"/>
  <c r="A42" i="1"/>
  <c r="A767" i="1"/>
  <c r="A498" i="1"/>
  <c r="A358" i="1"/>
  <c r="A456" i="1"/>
  <c r="A711" i="1"/>
  <c r="A301" i="1"/>
  <c r="A700" i="1"/>
  <c r="A566" i="1"/>
  <c r="A401" i="1"/>
  <c r="A196" i="1"/>
  <c r="A167" i="1"/>
  <c r="A133" i="1"/>
  <c r="A75" i="1"/>
  <c r="A122" i="1"/>
  <c r="A452" i="1"/>
  <c r="A529" i="1"/>
  <c r="A61" i="1"/>
  <c r="A668" i="1"/>
  <c r="A49" i="1"/>
  <c r="A364" i="1"/>
  <c r="A590" i="1"/>
  <c r="A678" i="1"/>
  <c r="A170" i="1"/>
  <c r="A733" i="1"/>
  <c r="A757" i="1"/>
  <c r="A183" i="1"/>
  <c r="A601" i="1"/>
  <c r="A418" i="1"/>
  <c r="A227" i="1"/>
  <c r="A393" i="1"/>
  <c r="A703" i="1"/>
  <c r="A125" i="1"/>
  <c r="A613" i="1"/>
  <c r="A705" i="1"/>
  <c r="A523" i="1"/>
  <c r="A352" i="1"/>
  <c r="A697" i="1"/>
  <c r="A787" i="1"/>
  <c r="A528" i="1"/>
  <c r="A427" i="1"/>
  <c r="A801" i="1"/>
  <c r="A370" i="1"/>
  <c r="A439" i="1"/>
  <c r="A662" i="1"/>
  <c r="A534" i="1"/>
  <c r="A201" i="1"/>
  <c r="A319" i="1"/>
  <c r="A182" i="1"/>
  <c r="A571" i="1"/>
  <c r="A780" i="1"/>
  <c r="A709" i="1"/>
  <c r="A100" i="1"/>
  <c r="A723" i="1"/>
  <c r="A517" i="1"/>
  <c r="A578" i="1"/>
  <c r="A514" i="1"/>
  <c r="A153" i="1"/>
  <c r="A72" i="1"/>
  <c r="A689" i="1"/>
  <c r="A342" i="1"/>
  <c r="A96" i="1"/>
  <c r="A56" i="1"/>
  <c r="A351" i="1"/>
  <c r="A420" i="1"/>
  <c r="A661" i="1"/>
  <c r="A435" i="1"/>
  <c r="A129" i="1"/>
  <c r="A701" i="1"/>
  <c r="A475" i="1"/>
  <c r="A376" i="1"/>
  <c r="A430" i="1"/>
  <c r="A304" i="1"/>
  <c r="A79" i="1"/>
  <c r="A177" i="1"/>
  <c r="A555" i="1"/>
  <c r="A138" i="1"/>
  <c r="A191" i="1"/>
  <c r="A657" i="1"/>
  <c r="A686" i="1"/>
  <c r="A643" i="1"/>
  <c r="A550" i="1"/>
  <c r="A535" i="1"/>
  <c r="A448" i="1"/>
  <c r="A74" i="1"/>
  <c r="A735" i="1"/>
  <c r="A217" i="1"/>
  <c r="A354" i="1"/>
  <c r="A63" i="1"/>
  <c r="A547" i="1"/>
  <c r="A186" i="1"/>
  <c r="A811" i="1"/>
  <c r="A522" i="1"/>
  <c r="A307" i="1"/>
  <c r="A262" i="1"/>
  <c r="A350" i="1"/>
  <c r="A163" i="1"/>
  <c r="A280" i="1"/>
  <c r="A807" i="1"/>
  <c r="A567" i="1"/>
  <c r="A168" i="1"/>
  <c r="A140" i="1"/>
  <c r="A211" i="1"/>
  <c r="A490" i="1"/>
  <c r="A743" i="1"/>
  <c r="A546" i="1"/>
  <c r="A388" i="1"/>
  <c r="A372" i="1"/>
  <c r="A796" i="1"/>
  <c r="A169" i="1"/>
  <c r="A327" i="1"/>
  <c r="A235" i="1"/>
  <c r="A804" i="1"/>
  <c r="A171" i="1"/>
  <c r="A431" i="1"/>
  <c r="A765" i="1"/>
  <c r="A261" i="1"/>
  <c r="A341" i="1"/>
  <c r="A625" i="1"/>
  <c r="A205" i="1"/>
  <c r="A462" i="1"/>
  <c r="A303" i="1"/>
  <c r="A480" i="1"/>
  <c r="A585" i="1"/>
  <c r="A109" i="1"/>
  <c r="A749" i="1"/>
  <c r="A446" i="1"/>
  <c r="A565" i="1"/>
  <c r="A213" i="1"/>
  <c r="A698" i="1"/>
  <c r="A440" i="1"/>
  <c r="A455" i="1"/>
  <c r="A690" i="1"/>
  <c r="A642" i="1"/>
  <c r="A465" i="1"/>
  <c r="A363" i="1"/>
  <c r="A818" i="1"/>
  <c r="A812" i="1"/>
  <c r="A562" i="1"/>
  <c r="A704" i="1"/>
  <c r="A587" i="1"/>
  <c r="A761" i="1"/>
  <c r="A575" i="1"/>
  <c r="A752" i="1"/>
  <c r="A302" i="1"/>
  <c r="A813" i="1"/>
  <c r="A293" i="1"/>
  <c r="A298" i="1"/>
  <c r="A231" i="1"/>
  <c r="A273" i="1"/>
  <c r="A248" i="1"/>
  <c r="A634" i="1"/>
  <c r="A216" i="1"/>
  <c r="A515" i="1"/>
  <c r="A450" i="1"/>
  <c r="A226" i="1"/>
  <c r="A315" i="1"/>
  <c r="A99" i="1"/>
  <c r="A702" i="1"/>
  <c r="A764" i="1"/>
  <c r="A604" i="1"/>
  <c r="A759" i="1"/>
  <c r="A428" i="1"/>
  <c r="A424" i="1"/>
  <c r="A488" i="1"/>
  <c r="A246" i="1"/>
  <c r="A330" i="1"/>
  <c r="A463" i="1"/>
  <c r="A6" i="2"/>
  <c r="A502" i="2"/>
  <c r="A11" i="2"/>
  <c r="A626" i="2"/>
  <c r="A19" i="2"/>
  <c r="A16" i="2"/>
  <c r="A589" i="2"/>
  <c r="A503" i="2"/>
  <c r="A143" i="2"/>
  <c r="A58" i="2"/>
  <c r="A20" i="2"/>
  <c r="A5" i="2"/>
  <c r="A26" i="2"/>
  <c r="A18" i="2"/>
  <c r="A12" i="2"/>
  <c r="A7" i="2"/>
  <c r="A844" i="2"/>
  <c r="A55" i="2"/>
  <c r="A801" i="2"/>
  <c r="A68" i="2"/>
  <c r="A728" i="2"/>
  <c r="A720" i="2"/>
  <c r="A146" i="2"/>
  <c r="A65" i="2"/>
  <c r="A48" i="2"/>
  <c r="A77" i="2"/>
  <c r="A43" i="2"/>
  <c r="A8" i="2"/>
  <c r="A34" i="2"/>
  <c r="A13" i="2"/>
  <c r="A341" i="2"/>
  <c r="A751" i="2"/>
  <c r="A49" i="2"/>
  <c r="A33" i="2"/>
  <c r="A588" i="2"/>
  <c r="A22" i="2"/>
  <c r="A894" i="2"/>
  <c r="A571" i="2"/>
  <c r="A82" i="2"/>
  <c r="A25" i="2"/>
  <c r="A81" i="2"/>
  <c r="A98" i="2"/>
  <c r="A710" i="2"/>
  <c r="A54" i="2"/>
  <c r="A564" i="2"/>
  <c r="A27" i="2"/>
  <c r="A931" i="2"/>
  <c r="A163" i="2"/>
  <c r="A593" i="2"/>
  <c r="A891" i="2"/>
  <c r="A899" i="2"/>
  <c r="A138" i="2"/>
  <c r="A63" i="2"/>
  <c r="A145" i="2"/>
  <c r="A39" i="2"/>
  <c r="A50" i="2"/>
  <c r="A900" i="2"/>
  <c r="A156" i="2"/>
  <c r="A167" i="2"/>
  <c r="A139" i="2"/>
  <c r="A46" i="2"/>
  <c r="A776" i="2"/>
  <c r="A169" i="2"/>
  <c r="A47" i="2"/>
  <c r="A23" i="2"/>
  <c r="A80" i="2"/>
  <c r="A59" i="2"/>
  <c r="A641" i="2"/>
  <c r="A348" i="2"/>
  <c r="A14" i="2"/>
  <c r="A144" i="2"/>
  <c r="A17" i="2"/>
  <c r="A32" i="2"/>
  <c r="A51" i="2"/>
  <c r="A265" i="2"/>
  <c r="A57" i="2"/>
  <c r="A896" i="2"/>
  <c r="A811" i="2"/>
  <c r="A74" i="2"/>
  <c r="A35" i="2"/>
  <c r="A889" i="2"/>
  <c r="A390" i="2"/>
  <c r="A21" i="2"/>
  <c r="A282" i="2"/>
  <c r="A478" i="2"/>
  <c r="A429" i="2"/>
  <c r="A9" i="2"/>
  <c r="A24" i="2"/>
  <c r="A142" i="2"/>
  <c r="A69" i="2"/>
  <c r="A524" i="2"/>
  <c r="A423" i="2"/>
  <c r="A628" i="2"/>
  <c r="A624" i="2"/>
  <c r="A727" i="2"/>
  <c r="A40" i="2"/>
  <c r="A772" i="2"/>
  <c r="A799" i="2"/>
  <c r="A883" i="2"/>
  <c r="A830" i="2"/>
  <c r="A15" i="2"/>
  <c r="A974" i="2"/>
  <c r="A494" i="2"/>
  <c r="A887" i="2"/>
  <c r="A275" i="2"/>
  <c r="A565" i="2"/>
  <c r="A338" i="2"/>
  <c r="A130" i="2"/>
  <c r="A42" i="2"/>
  <c r="A343" i="2"/>
  <c r="A113" i="2"/>
  <c r="A262" i="2"/>
  <c r="A86" i="2"/>
  <c r="A484" i="2"/>
  <c r="A876" i="2"/>
  <c r="A271" i="2"/>
  <c r="A901" i="2"/>
  <c r="A151" i="2"/>
  <c r="A274" i="2"/>
  <c r="A467" i="2"/>
  <c r="A591" i="2"/>
  <c r="A209" i="2"/>
  <c r="A488" i="2"/>
  <c r="A406" i="2"/>
  <c r="A975" i="2"/>
  <c r="A557" i="2"/>
  <c r="A678" i="2"/>
  <c r="A179" i="2"/>
  <c r="A617" i="2"/>
  <c r="A483" i="2"/>
  <c r="A756" i="2"/>
  <c r="A761" i="2"/>
  <c r="A927" i="2"/>
  <c r="A852" i="2"/>
  <c r="A335" i="2"/>
  <c r="A492" i="2"/>
  <c r="A1015" i="2"/>
  <c r="A436" i="2"/>
  <c r="A960" i="2"/>
  <c r="A996" i="2"/>
  <c r="A983" i="2"/>
  <c r="A29" i="2"/>
  <c r="A52" i="2"/>
  <c r="A508" i="2"/>
  <c r="A935" i="2"/>
  <c r="A797" i="2"/>
  <c r="A327" i="2"/>
  <c r="A792" i="2"/>
  <c r="A92" i="2"/>
  <c r="A426" i="2"/>
  <c r="A874" i="2"/>
  <c r="A909" i="2"/>
  <c r="A999" i="2"/>
  <c r="A781" i="2"/>
  <c r="A62" i="2"/>
  <c r="A140" i="2"/>
  <c r="A412" i="2"/>
  <c r="A237" i="2"/>
  <c r="A730" i="2"/>
  <c r="A760" i="2"/>
  <c r="A263" i="2"/>
  <c r="A76" i="2"/>
  <c r="A60" i="2"/>
  <c r="A954" i="2"/>
  <c r="A230" i="2"/>
  <c r="A276" i="2"/>
  <c r="A907" i="2"/>
  <c r="A832" i="2"/>
  <c r="A155" i="2"/>
  <c r="A837" i="2"/>
  <c r="A379" i="2"/>
  <c r="A111" i="2"/>
  <c r="A99" i="2"/>
  <c r="A438" i="2"/>
  <c r="A116" i="2"/>
  <c r="A658" i="2"/>
  <c r="A421" i="2"/>
  <c r="A706" i="2"/>
  <c r="A602" i="2"/>
  <c r="A586" i="2"/>
  <c r="A616" i="2"/>
  <c r="A897" i="2"/>
  <c r="A152" i="2"/>
  <c r="A413" i="2"/>
  <c r="A829" i="2"/>
  <c r="A67" i="2"/>
  <c r="A985" i="2"/>
  <c r="A41" i="2"/>
  <c r="A741" i="2"/>
  <c r="A162" i="2"/>
  <c r="A61" i="2"/>
  <c r="A260" i="2"/>
  <c r="A920" i="2"/>
  <c r="A677" i="2"/>
  <c r="A822" i="2"/>
  <c r="A749" i="2"/>
  <c r="A481" i="2"/>
  <c r="A70" i="2"/>
  <c r="A916" i="2"/>
  <c r="A150" i="2"/>
  <c r="A153" i="2"/>
  <c r="A28" i="2"/>
  <c r="A898" i="2"/>
  <c r="A572" i="2"/>
  <c r="A119" i="2"/>
  <c r="A636" i="2"/>
  <c r="A73" i="2"/>
  <c r="A672" i="2"/>
  <c r="A203" i="2"/>
  <c r="A31" i="2"/>
  <c r="A622" i="2"/>
  <c r="A684" i="2"/>
  <c r="A921" i="2"/>
  <c r="A630" i="2"/>
  <c r="A1048" i="2"/>
  <c r="A739" i="2"/>
  <c r="A72" i="2"/>
  <c r="A795" i="2"/>
  <c r="A185" i="2"/>
  <c r="A973" i="2"/>
  <c r="A1022" i="2"/>
  <c r="A402" i="2"/>
  <c r="A370" i="2"/>
  <c r="A374" i="2"/>
  <c r="A171" i="2"/>
  <c r="A556" i="2"/>
  <c r="A1031" i="2"/>
  <c r="A234" i="2"/>
  <c r="A452" i="2"/>
  <c r="A875" i="2"/>
  <c r="A734" i="2"/>
  <c r="A884" i="2"/>
  <c r="A361" i="2"/>
  <c r="A117" i="2"/>
  <c r="A606" i="2"/>
  <c r="A629" i="2"/>
  <c r="A369" i="2"/>
  <c r="A699" i="2"/>
  <c r="A431" i="2"/>
  <c r="A308" i="2"/>
  <c r="A200" i="2"/>
  <c r="A529" i="2"/>
  <c r="A136" i="2"/>
  <c r="A457" i="2"/>
  <c r="A462" i="2"/>
  <c r="A567" i="2"/>
  <c r="A292" i="2"/>
  <c r="A742" i="2"/>
  <c r="A695" i="2"/>
  <c r="A44" i="2"/>
  <c r="A729" i="2"/>
  <c r="A105" i="2"/>
  <c r="A520" i="2"/>
  <c r="A187" i="2"/>
  <c r="A634" i="2"/>
  <c r="A1027" i="2"/>
  <c r="A648" i="2"/>
  <c r="A196" i="2"/>
  <c r="A815" i="2"/>
  <c r="A84" i="2"/>
  <c r="A862" i="2"/>
  <c r="A363" i="2"/>
  <c r="A1035" i="2"/>
  <c r="A322" i="2"/>
  <c r="A698" i="2"/>
  <c r="A715" i="2"/>
  <c r="A938" i="2"/>
  <c r="A56" i="2"/>
  <c r="A701" i="2"/>
  <c r="A608" i="2"/>
  <c r="A89" i="2"/>
  <c r="A160" i="2"/>
  <c r="A458" i="2"/>
  <c r="A91" i="2"/>
  <c r="A854" i="2"/>
  <c r="A540" i="2"/>
  <c r="A670" i="2"/>
  <c r="A486" i="2"/>
  <c r="A455" i="2"/>
  <c r="A895" i="2"/>
  <c r="A268" i="2"/>
  <c r="A725" i="2"/>
  <c r="A583" i="2"/>
  <c r="A37" i="2"/>
  <c r="A750" i="2"/>
  <c r="A303" i="2"/>
  <c r="A763" i="2"/>
  <c r="A53" i="2"/>
  <c r="A819" i="2"/>
  <c r="A988" i="2"/>
  <c r="A888" i="2"/>
  <c r="A349" i="2"/>
  <c r="A753" i="2"/>
  <c r="A759" i="2"/>
  <c r="A360" i="2"/>
  <c r="A784" i="2"/>
  <c r="A307" i="2"/>
  <c r="A331" i="2"/>
  <c r="A254" i="2"/>
  <c r="A972" i="2"/>
  <c r="A218" i="2"/>
  <c r="A428" i="2"/>
  <c r="A846" i="2"/>
  <c r="A161" i="2"/>
  <c r="A420" i="2"/>
  <c r="A221" i="2"/>
  <c r="A447" i="2"/>
  <c r="A669" i="2"/>
  <c r="A777" i="2"/>
  <c r="A961" i="2"/>
  <c r="A708" i="2"/>
  <c r="A352" i="2"/>
  <c r="A769" i="2"/>
  <c r="A298" i="2"/>
  <c r="A211" i="2"/>
  <c r="A661" i="2"/>
  <c r="A418" i="2"/>
  <c r="A296" i="2"/>
  <c r="A531" i="2"/>
  <c r="A397" i="2"/>
  <c r="A202" i="2"/>
  <c r="A318" i="2"/>
  <c r="A856" i="2"/>
  <c r="A474" i="2"/>
  <c r="A279" i="2"/>
  <c r="A551" i="2"/>
  <c r="A644" i="2"/>
  <c r="A639" i="2"/>
  <c r="A88" i="2"/>
  <c r="A371" i="2"/>
  <c r="A414" i="2"/>
  <c r="A694" i="2"/>
  <c r="A459" i="2"/>
  <c r="A956" i="2"/>
  <c r="A1000" i="2"/>
  <c r="A220" i="2"/>
  <c r="A281" i="2"/>
  <c r="A422" i="2"/>
  <c r="A259" i="2"/>
  <c r="A384" i="2"/>
  <c r="A919" i="2"/>
  <c r="A646" i="2"/>
  <c r="A336" i="2"/>
  <c r="A937" i="2"/>
  <c r="A836" i="2"/>
  <c r="A460" i="2"/>
  <c r="A788" i="2"/>
  <c r="A174" i="2"/>
  <c r="A517" i="2"/>
  <c r="A228" i="2"/>
  <c r="A93" i="2"/>
  <c r="A842" i="2"/>
  <c r="A671" i="2"/>
  <c r="A549" i="2"/>
  <c r="A280" i="2"/>
  <c r="A610" i="2"/>
  <c r="A963" i="2"/>
  <c r="A206" i="2"/>
  <c r="A533" i="2"/>
  <c r="A1037" i="2"/>
  <c r="A219" i="2"/>
  <c r="A38" i="2"/>
  <c r="A566" i="2"/>
  <c r="A674" i="2"/>
  <c r="A858" i="2"/>
  <c r="A680" i="2"/>
  <c r="A71" i="2"/>
  <c r="A157" i="2"/>
  <c r="A702" i="2"/>
  <c r="A1003" i="2"/>
  <c r="A125" i="2"/>
  <c r="A359" i="2"/>
  <c r="A659" i="2"/>
  <c r="A721" i="2"/>
  <c r="A97" i="2"/>
  <c r="A519" i="2"/>
  <c r="A880" i="2"/>
  <c r="A30" i="2"/>
  <c r="A217" i="2"/>
  <c r="A287" i="2"/>
  <c r="A923" i="2"/>
  <c r="A527" i="2"/>
  <c r="A820" i="2"/>
  <c r="A191" i="2"/>
  <c r="A851" i="2"/>
  <c r="A103" i="2"/>
  <c r="A806" i="2"/>
  <c r="A378" i="2"/>
  <c r="A128" i="2"/>
  <c r="A212" i="2"/>
  <c r="A425" i="2"/>
  <c r="A740" i="2"/>
  <c r="A284" i="2"/>
  <c r="A778" i="2"/>
  <c r="A1004" i="2"/>
  <c r="A835" i="2"/>
  <c r="A1036" i="2"/>
  <c r="A480" i="2"/>
  <c r="A118" i="2"/>
  <c r="A950" i="2"/>
  <c r="A555" i="2"/>
  <c r="A560" i="2"/>
  <c r="A286" i="2"/>
  <c r="A393" i="2"/>
  <c r="A823" i="2"/>
  <c r="A543" i="2"/>
  <c r="A170" i="2"/>
  <c r="A493" i="2"/>
  <c r="A703" i="2"/>
  <c r="A75" i="2"/>
  <c r="A364" i="2"/>
  <c r="A685" i="2"/>
  <c r="A853" i="2"/>
  <c r="A535" i="2"/>
  <c r="A775" i="2"/>
  <c r="A765" i="2"/>
  <c r="A305" i="2"/>
  <c r="A290" i="2"/>
  <c r="A1038" i="2"/>
  <c r="A993" i="2"/>
  <c r="A986" i="2"/>
  <c r="A479" i="2"/>
  <c r="A970" i="2"/>
  <c r="A697" i="2"/>
  <c r="A376" i="2"/>
  <c r="A992" i="2"/>
  <c r="A109" i="2"/>
  <c r="A615" i="2"/>
  <c r="A561" i="2"/>
  <c r="A330" i="2"/>
  <c r="A1030" i="2"/>
  <c r="A967" i="2"/>
  <c r="A250" i="2"/>
  <c r="A499" i="2"/>
  <c r="A547" i="2"/>
  <c r="A127" i="2"/>
  <c r="A618" i="2"/>
  <c r="A733" i="2"/>
  <c r="A1006" i="2"/>
  <c r="A991" i="2"/>
  <c r="A293" i="2"/>
  <c r="A445" i="2"/>
  <c r="A1049" i="2"/>
  <c r="A930" i="2"/>
  <c r="A496" i="2"/>
  <c r="A768" i="2"/>
  <c r="A101" i="2"/>
  <c r="A682" i="2"/>
  <c r="A329" i="2"/>
  <c r="A159" i="2"/>
  <c r="A403" i="2"/>
  <c r="A507" i="2"/>
  <c r="A542" i="2"/>
  <c r="A575" i="2"/>
  <c r="A643" i="2"/>
  <c r="A511" i="2"/>
  <c r="A918" i="2"/>
  <c r="A598" i="2"/>
  <c r="A787" i="2"/>
  <c r="A553" i="2"/>
  <c r="A866" i="2"/>
  <c r="A964" i="2"/>
  <c r="A239" i="2"/>
  <c r="A873" i="2"/>
  <c r="A1026" i="2"/>
  <c r="A782" i="2"/>
  <c r="A269" i="2"/>
  <c r="A523" i="2"/>
  <c r="A264" i="2"/>
  <c r="A226" i="2"/>
  <c r="A915" i="2"/>
  <c r="A838" i="2"/>
  <c r="A353" i="2"/>
  <c r="A372" i="2"/>
  <c r="A497" i="2"/>
  <c r="A373" i="2"/>
  <c r="A603" i="2"/>
  <c r="A656" i="2"/>
  <c r="A978" i="2"/>
  <c r="A313" i="2"/>
  <c r="A758" i="2"/>
  <c r="A253" i="2"/>
  <c r="A805" i="2"/>
  <c r="A582" i="2"/>
  <c r="A754" i="2"/>
  <c r="A242" i="2"/>
  <c r="A868" i="2"/>
  <c r="A388" i="2"/>
  <c r="A45" i="2"/>
  <c r="A559" i="2"/>
  <c r="A401" i="2"/>
  <c r="A834" i="2"/>
  <c r="A585" i="2"/>
  <c r="A791" i="2"/>
  <c r="A813" i="2"/>
  <c r="A980" i="2"/>
  <c r="A783" i="2"/>
  <c r="A675" i="2"/>
  <c r="A106" i="2"/>
  <c r="A652" i="2"/>
  <c r="A878" i="2"/>
  <c r="A504" i="2"/>
  <c r="A611" i="2"/>
  <c r="A840" i="2"/>
  <c r="A642" i="2"/>
  <c r="A945" i="2"/>
  <c r="A681" i="2"/>
  <c r="A135" i="2"/>
  <c r="A696" i="2"/>
  <c r="A1040" i="2"/>
  <c r="A1017" i="2"/>
  <c r="A466" i="2"/>
  <c r="A405" i="2"/>
  <c r="A251" i="2"/>
  <c r="A563" i="2"/>
  <c r="A246" i="2"/>
  <c r="A500" i="2"/>
  <c r="A489" i="2"/>
  <c r="A197" i="2"/>
  <c r="A969" i="2"/>
  <c r="A690" i="2"/>
  <c r="A437" i="2"/>
  <c r="A808" i="2"/>
  <c r="A112" i="2"/>
  <c r="A1009" i="2"/>
  <c r="A186" i="2"/>
  <c r="A841" i="2"/>
  <c r="A966" i="2"/>
  <c r="A199" i="2"/>
  <c r="A762" i="2"/>
  <c r="A411" i="2"/>
  <c r="A580" i="2"/>
  <c r="A578" i="2"/>
  <c r="A506" i="2"/>
  <c r="A95" i="2"/>
  <c r="A505" i="2"/>
  <c r="A399" i="2"/>
  <c r="A183" i="2"/>
  <c r="A224" i="2"/>
  <c r="A955" i="2"/>
  <c r="A255" i="2"/>
  <c r="A522" i="2"/>
  <c r="A424" i="2"/>
  <c r="A176" i="2"/>
  <c r="A780" i="2"/>
  <c r="A383" i="2"/>
  <c r="A794" i="2"/>
  <c r="A662" i="2"/>
  <c r="A592" i="2"/>
  <c r="A689" i="2"/>
  <c r="A647" i="2"/>
  <c r="A743" i="2"/>
  <c r="A1011" i="2"/>
  <c r="A796" i="2"/>
  <c r="A640" i="2"/>
  <c r="A273" i="2"/>
  <c r="A979" i="2"/>
  <c r="A817" i="2"/>
  <c r="A595" i="2"/>
  <c r="A177" i="2"/>
  <c r="A982" i="2"/>
  <c r="A394" i="2"/>
  <c r="A532" i="2"/>
  <c r="A816" i="2"/>
  <c r="A302" i="2"/>
  <c r="A886" i="2"/>
  <c r="A300" i="2"/>
  <c r="A679" i="2"/>
  <c r="A631" i="2"/>
  <c r="A735" i="2"/>
  <c r="A911" i="2"/>
  <c r="A232" i="2"/>
  <c r="A712" i="2"/>
  <c r="A465" i="2"/>
  <c r="A131" i="2"/>
  <c r="A573" i="2"/>
  <c r="A785" i="2"/>
  <c r="A957" i="2"/>
  <c r="A1001" i="2"/>
  <c r="A223" i="2"/>
  <c r="A319" i="2"/>
  <c r="A766" i="2"/>
  <c r="A793" i="2"/>
  <c r="A745" i="2"/>
  <c r="A236" i="2"/>
  <c r="A427" i="2"/>
  <c r="A380" i="2"/>
  <c r="A773" i="2"/>
  <c r="A581" i="2"/>
  <c r="A477" i="2"/>
  <c r="A947" i="2"/>
  <c r="A510" i="2"/>
  <c r="A400" i="2"/>
  <c r="A667" i="2"/>
  <c r="A207" i="2"/>
  <c r="A726" i="2"/>
  <c r="A1018" i="2"/>
  <c r="A748" i="2"/>
  <c r="A865" i="2"/>
  <c r="A366" i="2"/>
  <c r="A288" i="2"/>
  <c r="A1025" i="2"/>
  <c r="A833" i="2"/>
  <c r="A443" i="2"/>
  <c r="A210" i="2"/>
  <c r="A612" i="2"/>
  <c r="A470" i="2"/>
  <c r="A809" i="2"/>
  <c r="A172" i="2"/>
  <c r="A312" i="2"/>
  <c r="A345" i="2"/>
  <c r="A321" i="2"/>
  <c r="A619" i="2"/>
  <c r="A90" i="2"/>
  <c r="A392" i="2"/>
  <c r="A789" i="2"/>
  <c r="A818" i="2"/>
  <c r="A536" i="2"/>
  <c r="A704" i="2"/>
  <c r="A1005" i="2"/>
  <c r="A668" i="2"/>
  <c r="A849" i="2"/>
  <c r="A633" i="2"/>
  <c r="A516" i="2"/>
  <c r="A601" i="2"/>
  <c r="A625" i="2"/>
  <c r="A903" i="2"/>
  <c r="A299" i="2"/>
  <c r="A182" i="2"/>
  <c r="A315" i="2"/>
  <c r="A201" i="2"/>
  <c r="A96" i="2"/>
  <c r="A439" i="2"/>
  <c r="A663" i="2"/>
  <c r="A301" i="2"/>
  <c r="A419" i="2"/>
  <c r="A216" i="2"/>
  <c r="A87" i="2"/>
  <c r="A877" i="2"/>
  <c r="A977" i="2"/>
  <c r="A215" i="2"/>
  <c r="A310" i="2"/>
  <c r="A882" i="2"/>
  <c r="A941" i="2"/>
  <c r="A454" i="2"/>
  <c r="A120" i="2"/>
  <c r="A552" i="2"/>
  <c r="A518" i="2"/>
  <c r="A871" i="2"/>
  <c r="A190" i="2"/>
  <c r="A1014" i="2"/>
  <c r="A881" i="2"/>
  <c r="A541" i="2"/>
  <c r="A731" i="2"/>
  <c r="A723" i="2"/>
  <c r="A147" i="2"/>
  <c r="A148" i="2"/>
  <c r="A1046" i="2"/>
  <c r="A314" i="2"/>
  <c r="A620" i="2"/>
  <c r="A241" i="2"/>
  <c r="A464" i="2"/>
  <c r="A468" i="2"/>
  <c r="A737" i="2"/>
  <c r="A933" i="2"/>
  <c r="A168" i="2"/>
  <c r="A660" i="2"/>
  <c r="A709" i="2"/>
  <c r="A261" i="2"/>
  <c r="A198" i="2"/>
  <c r="A258" i="2"/>
  <c r="A222" i="2"/>
  <c r="A342" i="2"/>
  <c r="A872" i="2"/>
  <c r="A416" i="2"/>
  <c r="A266" i="2"/>
  <c r="A590" i="2"/>
  <c r="A1007" i="2"/>
  <c r="A771" i="2"/>
  <c r="A594" i="2"/>
  <c r="A446" i="2"/>
  <c r="A375" i="2"/>
  <c r="A291" i="2"/>
  <c r="A994" i="2"/>
  <c r="A350" i="2"/>
  <c r="A609" i="2"/>
  <c r="A752" i="2"/>
  <c r="A990" i="2"/>
  <c r="A472" i="2"/>
  <c r="A539" i="2"/>
  <c r="A1002" i="2"/>
  <c r="A574" i="2"/>
  <c r="A1008" i="2"/>
  <c r="A1032" i="2"/>
  <c r="A779" i="2"/>
  <c r="A137" i="2"/>
  <c r="A495" i="2"/>
  <c r="A115" i="2"/>
  <c r="A885" i="2"/>
  <c r="A946" i="2"/>
  <c r="A976" i="2"/>
  <c r="A767" i="2"/>
  <c r="A744" i="2"/>
  <c r="A605" i="2"/>
  <c r="A651" i="2"/>
  <c r="A240" i="2"/>
  <c r="A607" i="2"/>
  <c r="A121" i="2"/>
  <c r="A365" i="2"/>
  <c r="A473" i="2"/>
  <c r="A129" i="2"/>
  <c r="A914" i="2"/>
  <c r="A1045" i="2"/>
  <c r="A440" i="2"/>
  <c r="A100" i="2"/>
  <c r="A229" i="2"/>
  <c r="A181" i="2"/>
  <c r="A824" i="2"/>
  <c r="A850" i="2"/>
  <c r="A995" i="2"/>
  <c r="A294" i="2"/>
  <c r="A558" i="2"/>
  <c r="A1039" i="2"/>
  <c r="A632" i="2"/>
  <c r="A855" i="2"/>
  <c r="A451" i="2"/>
  <c r="A66" i="2"/>
  <c r="A278" i="2"/>
  <c r="A205" i="2"/>
  <c r="A123" i="2"/>
  <c r="A707" i="2"/>
  <c r="A1042" i="2"/>
  <c r="A700" i="2"/>
  <c r="A195" i="2"/>
  <c r="A905" i="2"/>
  <c r="A377" i="2"/>
  <c r="A132" i="2"/>
  <c r="A613" i="2"/>
  <c r="A746" i="2"/>
  <c r="A1012" i="2"/>
  <c r="A339" i="2"/>
  <c r="A334" i="2"/>
  <c r="A562" i="2"/>
  <c r="A600" i="2"/>
  <c r="A528" i="2"/>
  <c r="A860" i="2"/>
  <c r="A906" i="2"/>
  <c r="A803" i="2"/>
  <c r="A724" i="2"/>
  <c r="A285" i="2"/>
  <c r="A104" i="2"/>
  <c r="A755" i="2"/>
  <c r="A410" i="2"/>
  <c r="A828" i="2"/>
  <c r="A430" i="2"/>
  <c r="A638" i="2"/>
  <c r="A355" i="2"/>
  <c r="A272" i="2"/>
  <c r="A102" i="2"/>
  <c r="A1010" i="2"/>
  <c r="A665" i="2"/>
  <c r="A932" i="2"/>
  <c r="A442" i="2"/>
  <c r="A928" i="2"/>
  <c r="A126" i="2"/>
  <c r="A243" i="2"/>
  <c r="A358" i="2"/>
  <c r="A354" i="2"/>
  <c r="A1033" i="2"/>
  <c r="A997" i="2"/>
  <c r="A867" i="2"/>
  <c r="A584" i="2"/>
  <c r="A657" i="2"/>
  <c r="A968" i="2"/>
  <c r="A441" i="2"/>
  <c r="A821" i="2"/>
  <c r="A546" i="2"/>
  <c r="A579" i="2"/>
  <c r="A649" i="2"/>
  <c r="A686" i="2"/>
  <c r="A498" i="2"/>
  <c r="A719" i="2"/>
  <c r="A325" i="2"/>
  <c r="A807" i="2"/>
  <c r="A340" i="2"/>
  <c r="A597" i="2"/>
  <c r="A482" i="2"/>
  <c r="A277" i="2"/>
  <c r="A247" i="2"/>
  <c r="A149" i="2"/>
  <c r="A1041" i="2"/>
  <c r="A904" i="2"/>
  <c r="A107" i="2"/>
  <c r="A716" i="2"/>
  <c r="A664" i="2"/>
  <c r="A362" i="2"/>
  <c r="A227" i="2"/>
  <c r="A845" i="2"/>
  <c r="A786" i="2"/>
  <c r="A85" i="2"/>
  <c r="A826" i="2"/>
  <c r="A158" i="2"/>
  <c r="A890" i="2"/>
  <c r="A475" i="2"/>
  <c r="A231" i="2"/>
  <c r="A165" i="2"/>
  <c r="A917" i="2"/>
  <c r="A36" i="2"/>
  <c r="A825" i="2"/>
  <c r="A1020" i="2"/>
  <c r="A471" i="2"/>
  <c r="A568" i="2"/>
  <c r="A133" i="2"/>
  <c r="A141" i="2"/>
  <c r="A154" i="2"/>
  <c r="A926" i="2"/>
  <c r="A736" i="2"/>
  <c r="A175" i="2"/>
  <c r="A804" i="2"/>
  <c r="A449" i="2"/>
  <c r="A1024" i="2"/>
  <c r="A711" i="2"/>
  <c r="A114" i="2"/>
  <c r="A554" i="2"/>
  <c r="A367" i="2"/>
  <c r="A395" i="2"/>
  <c r="A722" i="2"/>
  <c r="A869" i="2"/>
  <c r="A257" i="2"/>
  <c r="A267" i="2"/>
  <c r="A1044" i="2"/>
  <c r="A892" i="2"/>
  <c r="A398" i="2"/>
  <c r="A514" i="2"/>
  <c r="A951" i="2"/>
  <c r="A814" i="2"/>
  <c r="A396" i="2"/>
  <c r="A577" i="2"/>
  <c r="A173" i="2"/>
  <c r="A387" i="2"/>
  <c r="A1034" i="2"/>
  <c r="A453" i="2"/>
  <c r="A283" i="2"/>
  <c r="A688" i="2"/>
  <c r="A323" i="2"/>
  <c r="A235" i="2"/>
  <c r="A870" i="2"/>
  <c r="A655" i="2"/>
  <c r="A953" i="2"/>
  <c r="A78" i="2"/>
  <c r="A124" i="2"/>
  <c r="A1028" i="2"/>
  <c r="A614" i="2"/>
  <c r="A1029" i="2"/>
  <c r="A958" i="2"/>
  <c r="A939" i="2"/>
  <c r="A184" i="2"/>
  <c r="A1021" i="2"/>
  <c r="A831" i="2"/>
  <c r="A902" i="2"/>
  <c r="A548" i="2"/>
  <c r="A654" i="2"/>
  <c r="A356" i="2"/>
  <c r="A839" i="2"/>
  <c r="A576" i="2"/>
  <c r="A718" i="2"/>
  <c r="A596" i="2"/>
  <c r="A692" i="2"/>
  <c r="A337" i="2"/>
  <c r="A910" i="2"/>
  <c r="A848" i="2"/>
  <c r="A812" i="2"/>
  <c r="A627" i="2"/>
  <c r="A949" i="2"/>
  <c r="A326" i="2"/>
  <c r="A859" i="2"/>
  <c r="A705" i="2"/>
  <c r="A984" i="2"/>
  <c r="A645" i="2"/>
  <c r="A94" i="2"/>
  <c r="A110" i="2"/>
  <c r="A570" i="2"/>
  <c r="A317" i="2"/>
  <c r="A328" i="2"/>
  <c r="A490" i="2"/>
  <c r="A469" i="2"/>
  <c r="A604" i="2"/>
  <c r="A1019" i="2"/>
  <c r="A676" i="2"/>
  <c r="A827" i="2"/>
  <c r="A83" i="2"/>
  <c r="A810" i="2"/>
  <c r="A297" i="2"/>
  <c r="A351" i="2"/>
  <c r="A521" i="2"/>
  <c r="A732" i="2"/>
  <c r="A248" i="2"/>
  <c r="A738" i="2"/>
  <c r="A666" i="2"/>
  <c r="A922" i="2"/>
  <c r="A108" i="2"/>
  <c r="A940" i="2"/>
  <c r="A621" i="2"/>
  <c r="A587" i="2"/>
  <c r="A189" i="2"/>
  <c r="A501" i="2"/>
  <c r="A989" i="2"/>
  <c r="A687" i="2"/>
  <c r="A650" i="2"/>
  <c r="A959" i="2"/>
  <c r="A306" i="2"/>
  <c r="A545" i="2"/>
  <c r="A194" i="2"/>
  <c r="A233" i="2"/>
  <c r="A843" i="2"/>
  <c r="A525" i="2"/>
  <c r="A64" i="2"/>
  <c r="A599" i="2"/>
  <c r="A637" i="2"/>
  <c r="A192" i="2"/>
  <c r="A965" i="2"/>
  <c r="A463" i="2"/>
  <c r="A346" i="2"/>
  <c r="A382" i="2"/>
  <c r="A252" i="2"/>
  <c r="A333" i="2"/>
  <c r="A550" i="2"/>
  <c r="A368" i="2"/>
  <c r="A962" i="2"/>
  <c r="A432" i="2"/>
  <c r="A389" i="2"/>
  <c r="A270" i="2"/>
  <c r="A461" i="2"/>
  <c r="A164" i="2"/>
  <c r="A324" i="2"/>
  <c r="A948" i="2"/>
  <c r="A952" i="2"/>
  <c r="A673" i="2"/>
  <c r="A404" i="2"/>
  <c r="A800" i="2"/>
  <c r="A936" i="2"/>
  <c r="A213" i="2"/>
  <c r="A512" i="2"/>
  <c r="A513" i="2"/>
  <c r="A434" i="2"/>
  <c r="A304" i="2"/>
  <c r="A943" i="2"/>
  <c r="A544" i="2"/>
  <c r="A714" i="2"/>
  <c r="A929" i="2"/>
  <c r="A798" i="2"/>
  <c r="A180" i="2"/>
  <c r="A134" i="2"/>
  <c r="A249" i="2"/>
  <c r="A1013" i="2"/>
  <c r="A204" i="2"/>
  <c r="A344" i="2"/>
  <c r="A79" i="2"/>
  <c r="A863" i="2"/>
  <c r="A1047" i="2"/>
  <c r="A311" i="2"/>
  <c r="A456" i="2"/>
  <c r="A188" i="2"/>
  <c r="A332" i="2"/>
  <c r="A485" i="2"/>
  <c r="A942" i="2"/>
  <c r="A193" i="2"/>
  <c r="A515" i="2"/>
  <c r="A178" i="2"/>
  <c r="A391" i="2"/>
  <c r="A491" i="2"/>
  <c r="A538" i="2"/>
  <c r="A1043" i="2"/>
  <c r="A408" i="2"/>
  <c r="A747" i="2"/>
  <c r="A861" i="2"/>
  <c r="A316" i="2"/>
  <c r="A415" i="2"/>
  <c r="A879" i="2"/>
  <c r="A347" i="2"/>
  <c r="A238" i="2"/>
  <c r="A934" i="2"/>
  <c r="A717" i="2"/>
  <c r="A924" i="2"/>
  <c r="A635" i="2"/>
  <c r="A166" i="2"/>
  <c r="A981" i="2"/>
  <c r="A913" i="2"/>
  <c r="A770" i="2"/>
  <c r="A987" i="2"/>
  <c r="A381" i="2"/>
  <c r="A908" i="2"/>
  <c r="A417" i="2"/>
  <c r="A790" i="2"/>
  <c r="A534" i="2"/>
  <c r="A433" i="2"/>
  <c r="A295" i="2"/>
  <c r="A537" i="2"/>
  <c r="A912" i="2"/>
  <c r="A757" i="2"/>
  <c r="A925" i="2"/>
  <c r="A435" i="2"/>
  <c r="A857" i="2"/>
  <c r="A653" i="2"/>
  <c r="A971" i="2"/>
  <c r="A256" i="2"/>
  <c r="A693" i="2"/>
  <c r="A864" i="2"/>
  <c r="A1023" i="2"/>
  <c r="A214" i="2"/>
  <c r="A407" i="2"/>
  <c r="A623" i="2"/>
  <c r="A683" i="2"/>
  <c r="A487" i="2"/>
  <c r="A244" i="2"/>
  <c r="A409" i="2"/>
  <c r="A530" i="2"/>
  <c r="A713" i="2"/>
  <c r="A289" i="2"/>
  <c r="A691" i="2"/>
  <c r="A320" i="2"/>
  <c r="A847" i="2"/>
  <c r="A1016" i="2"/>
  <c r="A122" i="2"/>
  <c r="A998" i="2"/>
  <c r="A764" i="2"/>
  <c r="A893" i="2"/>
  <c r="A450" i="2"/>
  <c r="A385" i="2"/>
  <c r="A509" i="2"/>
  <c r="A526" i="2"/>
  <c r="A448" i="2"/>
  <c r="A208" i="2"/>
  <c r="A444" i="2"/>
  <c r="A774" i="2"/>
  <c r="A245" i="2"/>
  <c r="A309" i="2"/>
  <c r="A225" i="2"/>
  <c r="A476" i="2"/>
  <c r="A944" i="2"/>
  <c r="A569" i="2"/>
  <c r="A802" i="2"/>
  <c r="A386" i="2"/>
  <c r="A357" i="2"/>
  <c r="A10" i="2"/>
  <c r="A298" i="5"/>
  <c r="A63" i="5"/>
  <c r="A217" i="5"/>
  <c r="A373" i="5"/>
  <c r="A469" i="5"/>
  <c r="A132" i="5"/>
  <c r="A167" i="5"/>
  <c r="A505" i="5"/>
  <c r="A498" i="5"/>
  <c r="A233" i="5"/>
  <c r="A412" i="5"/>
  <c r="A315" i="5"/>
  <c r="A462" i="5"/>
  <c r="A289" i="5"/>
  <c r="A322" i="5"/>
  <c r="A176" i="5"/>
  <c r="A384" i="5"/>
  <c r="A377" i="5"/>
  <c r="A122" i="5"/>
  <c r="A521" i="5"/>
  <c r="A129" i="5"/>
  <c r="A135" i="5"/>
  <c r="A229" i="5"/>
  <c r="A556" i="5"/>
  <c r="A339" i="5"/>
  <c r="A442" i="5"/>
  <c r="A395" i="5"/>
  <c r="A514" i="5"/>
  <c r="A532" i="5"/>
  <c r="A402" i="5"/>
  <c r="A417" i="5"/>
  <c r="A146" i="5"/>
  <c r="A351" i="5"/>
  <c r="A512" i="5"/>
  <c r="A164" i="5"/>
  <c r="A431" i="5"/>
  <c r="A358" i="5"/>
  <c r="A75" i="5"/>
  <c r="A143" i="5"/>
  <c r="A490" i="5"/>
  <c r="A506" i="5"/>
  <c r="A311" i="5"/>
  <c r="A516" i="5"/>
  <c r="A382" i="5"/>
  <c r="A230" i="5"/>
  <c r="A207" i="5"/>
  <c r="A360" i="5"/>
  <c r="A391" i="5"/>
  <c r="A439" i="5"/>
  <c r="A495" i="5"/>
  <c r="A434" i="5"/>
  <c r="A88" i="5"/>
  <c r="A573" i="5"/>
  <c r="A474" i="5"/>
  <c r="A438" i="5"/>
  <c r="A557" i="5"/>
  <c r="A471" i="5"/>
  <c r="A511" i="5"/>
  <c r="A432" i="5"/>
  <c r="A424" i="5"/>
  <c r="A481" i="5"/>
  <c r="A225" i="5"/>
  <c r="A441" i="5"/>
  <c r="A547" i="5"/>
  <c r="A544" i="5"/>
  <c r="A398" i="5"/>
  <c r="A126" i="5"/>
  <c r="A528" i="5"/>
  <c r="A187" i="5"/>
  <c r="A343" i="5"/>
  <c r="A227" i="5"/>
  <c r="A501" i="5"/>
  <c r="A90" i="5"/>
  <c r="A120" i="5"/>
  <c r="A340" i="5"/>
  <c r="A486" i="5"/>
  <c r="A425" i="5"/>
  <c r="A191" i="5"/>
  <c r="A316" i="5"/>
  <c r="A574" i="5"/>
  <c r="A326" i="5"/>
  <c r="A415" i="5"/>
  <c r="A508" i="5"/>
  <c r="A428" i="5"/>
  <c r="A422" i="5"/>
  <c r="A389" i="5"/>
  <c r="A250" i="5"/>
  <c r="A127" i="5"/>
  <c r="A566" i="5"/>
  <c r="A494" i="5"/>
  <c r="A192" i="5"/>
  <c r="A554" i="5"/>
  <c r="A548" i="5"/>
  <c r="A538" i="5"/>
  <c r="A444" i="5"/>
  <c r="A327" i="5"/>
  <c r="A484" i="5"/>
  <c r="A378" i="5"/>
  <c r="A353" i="5"/>
  <c r="A314" i="5"/>
  <c r="A460" i="5"/>
  <c r="A453" i="5"/>
  <c r="A356" i="5"/>
  <c r="A375" i="5"/>
  <c r="A397" i="5"/>
  <c r="A529" i="5"/>
  <c r="A553" i="5"/>
  <c r="A551" i="5"/>
  <c r="A472" i="5"/>
  <c r="A564" i="5"/>
  <c r="A520" i="5"/>
  <c r="A525" i="5"/>
  <c r="A157" i="5"/>
  <c r="A367" i="5"/>
  <c r="A79" i="5"/>
  <c r="A542" i="5"/>
  <c r="A199" i="5"/>
  <c r="A540" i="5"/>
  <c r="A567" i="5"/>
  <c r="A349" i="5"/>
  <c r="A534" i="5"/>
  <c r="A455" i="5"/>
  <c r="A213" i="5"/>
  <c r="A310" i="5"/>
  <c r="A305" i="5"/>
  <c r="A346" i="5"/>
  <c r="A558" i="5"/>
  <c r="A181" i="5"/>
  <c r="A531" i="5"/>
  <c r="A303" i="5"/>
  <c r="A510" i="5"/>
  <c r="A388" i="5"/>
  <c r="A292" i="5"/>
  <c r="A413" i="5"/>
  <c r="A549" i="5"/>
  <c r="A436" i="5"/>
  <c r="A467" i="5"/>
  <c r="A500" i="5"/>
  <c r="A491" i="5"/>
  <c r="A552" i="5"/>
  <c r="A307" i="5"/>
  <c r="A450" i="5"/>
  <c r="A283" i="5"/>
  <c r="A550" i="5"/>
  <c r="A457" i="5"/>
  <c r="A419" i="5"/>
  <c r="A461" i="5"/>
  <c r="A546" i="5"/>
  <c r="A277" i="5"/>
  <c r="A151" i="5"/>
  <c r="A560" i="5"/>
  <c r="A418" i="5"/>
  <c r="A489" i="5"/>
  <c r="A537" i="5"/>
  <c r="A509" i="5"/>
  <c r="A87" i="5"/>
  <c r="A463" i="5"/>
  <c r="A108" i="5"/>
  <c r="A503" i="5"/>
  <c r="A244" i="5"/>
  <c r="A524" i="5"/>
  <c r="A454" i="5"/>
  <c r="A272" i="5"/>
  <c r="A200" i="5"/>
  <c r="A163" i="5"/>
  <c r="A236" i="5"/>
  <c r="V1206" i="3" l="1"/>
  <c r="V835" i="3"/>
  <c r="V158" i="3"/>
  <c r="V361" i="3"/>
  <c r="V961" i="3"/>
  <c r="V254" i="3"/>
  <c r="V1167" i="3"/>
  <c r="V799" i="3"/>
  <c r="V728" i="3"/>
  <c r="V732" i="3"/>
  <c r="V938" i="3"/>
  <c r="V576" i="3"/>
  <c r="V974" i="3"/>
  <c r="V260" i="3"/>
  <c r="V340" i="3"/>
  <c r="V822" i="3"/>
  <c r="V1035" i="3"/>
  <c r="V45" i="3"/>
  <c r="V334" i="3"/>
  <c r="V949" i="3"/>
  <c r="V804" i="3"/>
  <c r="V54" i="3"/>
  <c r="V708" i="3"/>
  <c r="V99" i="3"/>
  <c r="V499" i="3"/>
  <c r="V278" i="3"/>
  <c r="V753" i="3"/>
  <c r="V922" i="3"/>
  <c r="V739" i="3"/>
  <c r="V486" i="3"/>
  <c r="V228" i="3"/>
  <c r="V415" i="3"/>
  <c r="V42" i="3"/>
  <c r="V1232" i="3"/>
  <c r="V1051" i="3"/>
  <c r="V249" i="3"/>
  <c r="V770" i="3"/>
  <c r="V1239" i="3"/>
  <c r="V764" i="3"/>
  <c r="V230" i="3"/>
  <c r="V969" i="3"/>
  <c r="V1098" i="3"/>
  <c r="V1054" i="3"/>
  <c r="V1016" i="3"/>
  <c r="V1199" i="3"/>
  <c r="V317" i="3"/>
  <c r="V871" i="3"/>
  <c r="V652" i="3"/>
  <c r="V597" i="3"/>
  <c r="V936" i="3"/>
  <c r="V205" i="3"/>
  <c r="V189" i="3"/>
  <c r="V896" i="3"/>
  <c r="V248" i="3"/>
  <c r="V156" i="3"/>
  <c r="V1155" i="3"/>
  <c r="V1011" i="3"/>
  <c r="V211" i="3"/>
  <c r="V815" i="3"/>
  <c r="V909" i="3"/>
  <c r="V62" i="3"/>
  <c r="V782" i="3"/>
  <c r="V354" i="3"/>
  <c r="V836" i="3"/>
  <c r="V1089" i="3"/>
  <c r="V809" i="3"/>
  <c r="V1145" i="3"/>
  <c r="V409" i="3"/>
  <c r="V1164" i="3"/>
  <c r="V989" i="3"/>
  <c r="V1221" i="3"/>
  <c r="V322" i="3"/>
  <c r="V769" i="3"/>
  <c r="V773" i="3"/>
  <c r="V39" i="3"/>
  <c r="V751" i="3"/>
  <c r="V1007" i="3"/>
  <c r="V777" i="3"/>
  <c r="V893" i="3"/>
  <c r="V462" i="3"/>
  <c r="V289" i="3"/>
  <c r="V37" i="3"/>
  <c r="V9" i="3"/>
  <c r="V1022" i="3"/>
  <c r="V741" i="3"/>
  <c r="V666" i="3"/>
  <c r="V353" i="3"/>
  <c r="V426" i="3"/>
  <c r="V924" i="3"/>
  <c r="V1048" i="3"/>
  <c r="V1018" i="3"/>
  <c r="V1152" i="3"/>
  <c r="V1231" i="3"/>
  <c r="V828" i="3"/>
  <c r="V103" i="3"/>
  <c r="V714" i="3"/>
  <c r="V537" i="3"/>
  <c r="V1075" i="3"/>
  <c r="V135" i="3"/>
  <c r="V225" i="3"/>
  <c r="V849" i="3"/>
  <c r="V1243" i="3"/>
  <c r="V752" i="3"/>
  <c r="V1141" i="3"/>
  <c r="V982" i="3"/>
  <c r="V725" i="3"/>
  <c r="V1062" i="3"/>
  <c r="V1194" i="3"/>
  <c r="V1056" i="3"/>
  <c r="V561" i="3"/>
  <c r="V1185" i="3"/>
  <c r="V891" i="3"/>
  <c r="V748" i="3"/>
  <c r="V959" i="3"/>
  <c r="V977" i="3"/>
  <c r="V589" i="3"/>
  <c r="V1093" i="3"/>
  <c r="V242" i="3"/>
  <c r="V310" i="3"/>
  <c r="V955" i="3"/>
  <c r="V838" i="3"/>
  <c r="V526" i="3"/>
  <c r="V843" i="3"/>
  <c r="V1028" i="3"/>
  <c r="V837" i="3"/>
  <c r="V888" i="3"/>
  <c r="V1072" i="3"/>
  <c r="V634" i="3"/>
  <c r="V1237" i="3"/>
  <c r="V599" i="3"/>
  <c r="V506" i="3"/>
  <c r="V352" i="3"/>
  <c r="V688" i="3"/>
  <c r="V892" i="3"/>
  <c r="V285" i="3"/>
  <c r="V966" i="3"/>
  <c r="V1027" i="3"/>
  <c r="V560" i="3"/>
  <c r="V1150" i="3"/>
  <c r="V951" i="3"/>
  <c r="V172" i="3"/>
  <c r="V1184" i="3"/>
  <c r="V894" i="3"/>
  <c r="V1234" i="3"/>
  <c r="V656" i="3"/>
  <c r="V1010" i="3"/>
  <c r="V131" i="3"/>
  <c r="V1009" i="3"/>
  <c r="V1006" i="3"/>
  <c r="V1002" i="3"/>
  <c r="V735" i="3"/>
  <c r="V1005" i="3"/>
  <c r="V624" i="3"/>
  <c r="V320" i="3"/>
  <c r="V1180" i="3"/>
  <c r="V245" i="3"/>
  <c r="V1214" i="3"/>
  <c r="V303" i="3"/>
  <c r="V386" i="3"/>
  <c r="V1001" i="3"/>
  <c r="V825" i="3"/>
  <c r="V823" i="3"/>
  <c r="V985" i="3"/>
  <c r="V85" i="3"/>
  <c r="V226" i="3"/>
  <c r="V727" i="3"/>
  <c r="V1047" i="3"/>
  <c r="V898" i="3"/>
  <c r="V920" i="3"/>
  <c r="V458" i="3"/>
  <c r="V802" i="3"/>
  <c r="V1158" i="3"/>
  <c r="V1036" i="3"/>
  <c r="V742" i="3"/>
  <c r="V586" i="3"/>
  <c r="V1207" i="3"/>
  <c r="V785" i="3"/>
  <c r="V1244" i="3"/>
  <c r="V318" i="3"/>
  <c r="V964" i="3"/>
  <c r="V902" i="3"/>
  <c r="V1125" i="3"/>
  <c r="V1105" i="3"/>
  <c r="V1144" i="3"/>
  <c r="V540" i="3"/>
  <c r="V873" i="3"/>
  <c r="V142" i="3"/>
  <c r="V744" i="3"/>
  <c r="V1032" i="3"/>
  <c r="V798" i="3"/>
  <c r="V83" i="3"/>
  <c r="V342" i="3"/>
  <c r="V905" i="3"/>
  <c r="V947" i="3"/>
  <c r="V812" i="3"/>
  <c r="V460" i="3"/>
  <c r="V927" i="3"/>
  <c r="V373" i="3"/>
  <c r="V1226" i="3"/>
  <c r="V787" i="3"/>
  <c r="V1040" i="3"/>
  <c r="V749" i="3"/>
  <c r="V855" i="3"/>
  <c r="V1169" i="3"/>
  <c r="V746" i="3"/>
  <c r="V1131" i="3"/>
  <c r="V313" i="3"/>
  <c r="V149" i="3"/>
  <c r="V975" i="3"/>
  <c r="V971" i="3"/>
  <c r="V1000" i="3"/>
  <c r="V588" i="3"/>
  <c r="V438" i="3"/>
  <c r="V1228" i="3"/>
  <c r="V46" i="3"/>
  <c r="V657" i="3"/>
  <c r="V410" i="3"/>
  <c r="V48" i="3"/>
  <c r="V1148" i="3"/>
  <c r="V942" i="3"/>
  <c r="V867" i="3"/>
  <c r="V935" i="3"/>
  <c r="V673" i="3"/>
  <c r="V404" i="3"/>
  <c r="V1116" i="3"/>
  <c r="V824" i="3"/>
  <c r="V35" i="3"/>
  <c r="V690" i="3"/>
  <c r="V1033" i="3"/>
  <c r="V286" i="3"/>
  <c r="V760" i="3"/>
  <c r="V234" i="3"/>
  <c r="V1013" i="3"/>
  <c r="V11" i="3"/>
  <c r="V501" i="3"/>
  <c r="V341" i="3"/>
  <c r="V1026" i="3"/>
  <c r="V1052" i="3"/>
  <c r="V567" i="3"/>
  <c r="V464" i="3"/>
  <c r="V580" i="3"/>
  <c r="V970" i="3"/>
  <c r="V999" i="3"/>
  <c r="V1087" i="3"/>
  <c r="V1103" i="3"/>
  <c r="V718" i="3"/>
  <c r="V384" i="3"/>
  <c r="V125" i="3"/>
  <c r="V382" i="3"/>
  <c r="V1020" i="3"/>
  <c r="V355" i="3"/>
  <c r="V516" i="3"/>
  <c r="V19" i="3"/>
  <c r="V239" i="3"/>
  <c r="V1213" i="3"/>
  <c r="V829" i="3"/>
  <c r="V945" i="3"/>
  <c r="V872" i="3"/>
  <c r="V795" i="3"/>
  <c r="V987" i="3"/>
  <c r="V237" i="3"/>
  <c r="V615" i="3"/>
  <c r="V1189" i="3"/>
  <c r="V590" i="3"/>
  <c r="V1129" i="3"/>
  <c r="V159" i="3"/>
  <c r="V667" i="3"/>
  <c r="V874" i="3"/>
  <c r="V1240" i="3"/>
  <c r="V1171" i="3"/>
  <c r="V1238" i="3"/>
  <c r="V1241" i="3"/>
  <c r="V984" i="3"/>
  <c r="V1025" i="3"/>
  <c r="V1030" i="3"/>
  <c r="V857" i="3"/>
  <c r="V814" i="3"/>
  <c r="V887" i="3"/>
  <c r="V916" i="3"/>
  <c r="V1083" i="3"/>
  <c r="V1140" i="3"/>
  <c r="V734" i="3"/>
  <c r="V876" i="3"/>
  <c r="V1193" i="3"/>
  <c r="V890" i="3"/>
  <c r="V939" i="3"/>
  <c r="V915" i="3"/>
  <c r="V1112" i="3"/>
  <c r="V192" i="3"/>
  <c r="V1106" i="3"/>
  <c r="V932" i="3"/>
  <c r="V706" i="3"/>
  <c r="V56" i="3"/>
  <c r="V1115" i="3"/>
  <c r="V41" i="3"/>
  <c r="V643" i="3"/>
  <c r="V251" i="3"/>
  <c r="V864" i="3"/>
  <c r="V941" i="3"/>
  <c r="V14" i="3"/>
  <c r="V724" i="3"/>
  <c r="V533" i="3"/>
  <c r="V190" i="3"/>
  <c r="V869" i="3"/>
  <c r="V1078" i="3"/>
  <c r="V963" i="3"/>
  <c r="V722" i="3"/>
  <c r="V918" i="3"/>
  <c r="V1102" i="3"/>
  <c r="V1198" i="3"/>
  <c r="V788" i="3"/>
  <c r="V1138" i="3"/>
  <c r="V716" i="3"/>
  <c r="V1111" i="3"/>
  <c r="V601" i="3"/>
  <c r="V827" i="3"/>
  <c r="V994" i="3"/>
  <c r="V30" i="3"/>
  <c r="V1187" i="3"/>
  <c r="V363" i="3"/>
  <c r="V79" i="3"/>
  <c r="V755" i="3"/>
  <c r="V965" i="3"/>
  <c r="V981" i="3"/>
  <c r="V618" i="3"/>
  <c r="V188" i="3"/>
  <c r="V401" i="3"/>
  <c r="V794" i="3"/>
  <c r="V1094" i="3"/>
  <c r="V658" i="3"/>
  <c r="V315" i="3"/>
  <c r="V879" i="3"/>
  <c r="V193" i="3"/>
  <c r="V1038" i="3"/>
  <c r="V759" i="3"/>
  <c r="V337" i="3"/>
  <c r="V473" i="3"/>
  <c r="V910" i="3"/>
  <c r="V1225" i="3"/>
  <c r="V810" i="3"/>
  <c r="V1132" i="3"/>
  <c r="V219" i="3"/>
  <c r="V1139" i="3"/>
  <c r="V1143" i="3"/>
  <c r="V1084" i="3"/>
  <c r="V1041" i="3"/>
  <c r="V274" i="3"/>
  <c r="V719" i="3"/>
  <c r="V50" i="3"/>
  <c r="V957" i="3"/>
  <c r="V475" i="3"/>
  <c r="V952" i="3"/>
  <c r="V221" i="3"/>
  <c r="V1008" i="3"/>
  <c r="V1235" i="3"/>
  <c r="V488" i="3"/>
  <c r="V870" i="3"/>
  <c r="V390" i="3"/>
  <c r="V1024" i="3"/>
  <c r="V1077" i="3"/>
  <c r="V7" i="3"/>
  <c r="V177" i="3"/>
  <c r="V793" i="3"/>
  <c r="V97" i="3"/>
  <c r="V146" i="3"/>
  <c r="V700" i="3"/>
  <c r="V986" i="3"/>
  <c r="V1050" i="3"/>
  <c r="V967" i="3"/>
  <c r="V806" i="3"/>
  <c r="V630" i="3"/>
  <c r="V1023" i="3"/>
  <c r="V592" i="3"/>
  <c r="V436" i="3"/>
  <c r="V583" i="3"/>
  <c r="V1172" i="3"/>
  <c r="V1224" i="3"/>
  <c r="V660" i="3"/>
  <c r="V881" i="3"/>
  <c r="V962" i="3"/>
  <c r="V993" i="3"/>
  <c r="V929" i="3"/>
  <c r="V267" i="3"/>
  <c r="V1067" i="3"/>
  <c r="V1233" i="3"/>
  <c r="V1192" i="3"/>
  <c r="V295" i="3"/>
  <c r="V147" i="3"/>
  <c r="V309" i="3"/>
  <c r="V973" i="3"/>
  <c r="V948" i="3"/>
  <c r="V863" i="3"/>
  <c r="V680" i="3"/>
  <c r="V300" i="3"/>
  <c r="V440" i="3"/>
  <c r="V745" i="3"/>
  <c r="V321" i="3"/>
  <c r="V766" i="3"/>
  <c r="V1019" i="3"/>
  <c r="V1127" i="3"/>
  <c r="V859" i="3"/>
  <c r="V738" i="3"/>
  <c r="V383" i="3"/>
  <c r="V1003" i="3"/>
  <c r="V330" i="3"/>
  <c r="V958" i="3"/>
  <c r="V160" i="3"/>
  <c r="V648" i="3"/>
  <c r="V1182" i="3"/>
  <c r="V1212" i="3"/>
  <c r="V900" i="3"/>
  <c r="V697" i="3"/>
  <c r="V1118" i="3"/>
  <c r="V913" i="3"/>
  <c r="V214" i="3"/>
  <c r="V669" i="3"/>
  <c r="V995" i="3"/>
  <c r="V604" i="3"/>
  <c r="V819" i="3"/>
  <c r="V68" i="3"/>
  <c r="V1065" i="3"/>
  <c r="V18" i="3"/>
  <c r="V1092" i="3"/>
  <c r="V454" i="3"/>
  <c r="V406" i="3"/>
  <c r="V740" i="3"/>
  <c r="V541" i="3"/>
  <c r="V1119" i="3"/>
  <c r="V1130" i="3"/>
  <c r="V606" i="3"/>
  <c r="V1108" i="3"/>
  <c r="V622" i="3"/>
  <c r="V662" i="3"/>
  <c r="V31" i="3"/>
  <c r="V839" i="3"/>
  <c r="V1196" i="3"/>
  <c r="V201" i="3"/>
  <c r="V536" i="3"/>
  <c r="V232" i="3"/>
  <c r="V954" i="3"/>
  <c r="V1049" i="3"/>
  <c r="V808" i="3"/>
  <c r="V490" i="3"/>
  <c r="V1055" i="3"/>
  <c r="V779" i="3"/>
  <c r="V218" i="3"/>
  <c r="V792" i="3"/>
  <c r="V109" i="3"/>
  <c r="V616" i="3"/>
  <c r="V43" i="3"/>
  <c r="V210" i="3"/>
  <c r="V1113" i="3"/>
  <c r="V1191" i="3"/>
  <c r="V796" i="3"/>
  <c r="V96" i="3"/>
  <c r="V301" i="3"/>
  <c r="V141" i="3"/>
  <c r="V800" i="3"/>
  <c r="V417" i="3"/>
  <c r="V686" i="3"/>
  <c r="V428" i="3"/>
  <c r="V1101" i="3"/>
  <c r="V914" i="3"/>
  <c r="V996" i="3"/>
  <c r="V1091" i="3"/>
  <c r="V861" i="3"/>
  <c r="V1146" i="3"/>
  <c r="V675" i="3"/>
  <c r="V180" i="3"/>
  <c r="V305" i="3"/>
  <c r="V69" i="3"/>
  <c r="V339" i="3"/>
  <c r="V517" i="3"/>
  <c r="V16" i="3"/>
  <c r="V1242" i="3"/>
  <c r="V525" i="3"/>
  <c r="V402" i="3"/>
  <c r="V392" i="3"/>
  <c r="V1114" i="3"/>
  <c r="V1039" i="3"/>
  <c r="V1070" i="3"/>
  <c r="V326" i="3"/>
  <c r="V908" i="3"/>
  <c r="V907" i="3"/>
  <c r="V1133" i="3"/>
  <c r="V471" i="3"/>
  <c r="V1088" i="3"/>
  <c r="V831" i="3"/>
  <c r="V641" i="3"/>
  <c r="V140" i="3"/>
  <c r="V284" i="3"/>
  <c r="V636" i="3"/>
  <c r="V491" i="3"/>
  <c r="V139" i="3"/>
  <c r="V851" i="3"/>
  <c r="V1122" i="3"/>
  <c r="V374" i="3"/>
  <c r="V66" i="3"/>
  <c r="V1121" i="3"/>
  <c r="V552" i="3"/>
  <c r="V502" i="3"/>
  <c r="V195" i="3"/>
  <c r="V1147" i="3"/>
  <c r="V265" i="3"/>
  <c r="V775" i="3"/>
  <c r="V1153" i="3"/>
  <c r="V187" i="3"/>
  <c r="V571" i="3"/>
  <c r="V613" i="3"/>
  <c r="V991" i="3"/>
  <c r="V731" i="3"/>
  <c r="V860" i="3"/>
  <c r="V1076" i="3"/>
  <c r="V1137" i="3"/>
  <c r="V1134" i="3"/>
  <c r="V1110" i="3"/>
  <c r="V889" i="3"/>
  <c r="V1060" i="3"/>
  <c r="V258" i="3"/>
  <c r="V805" i="3"/>
  <c r="V978" i="3"/>
  <c r="V607" i="3"/>
  <c r="V569" i="3"/>
  <c r="V684" i="3"/>
  <c r="V830" i="3"/>
  <c r="V639" i="3"/>
  <c r="V944" i="3"/>
  <c r="V88" i="3"/>
  <c r="V1178" i="3"/>
  <c r="V528" i="3"/>
  <c r="V926" i="3"/>
  <c r="V95" i="3"/>
  <c r="V911" i="3"/>
  <c r="V1219" i="3"/>
  <c r="V976" i="3"/>
  <c r="V439" i="3"/>
  <c r="V1304" i="3"/>
  <c r="V166" i="3"/>
  <c r="V476" i="3"/>
  <c r="V21" i="3"/>
  <c r="V121" i="3"/>
  <c r="V1306" i="3"/>
  <c r="V821" i="3"/>
  <c r="V481" i="3"/>
  <c r="V449" i="3"/>
  <c r="V280" i="3"/>
  <c r="V388" i="3"/>
  <c r="V222" i="3"/>
  <c r="V144" i="3"/>
  <c r="V23" i="3"/>
  <c r="V186" i="3"/>
  <c r="V51" i="3"/>
  <c r="V148" i="3"/>
  <c r="V61" i="3"/>
  <c r="V394" i="3"/>
  <c r="V362" i="3"/>
  <c r="V1261" i="3"/>
  <c r="V573" i="3"/>
  <c r="V703" i="3"/>
  <c r="V1364" i="3"/>
  <c r="V1004" i="3"/>
  <c r="V466" i="3"/>
  <c r="V73" i="3"/>
  <c r="V235" i="3"/>
  <c r="V405" i="3"/>
  <c r="V495" i="3"/>
  <c r="V132" i="3"/>
  <c r="V492" i="3"/>
  <c r="V372" i="3"/>
  <c r="V534" i="3"/>
  <c r="V117" i="3"/>
  <c r="V399" i="3"/>
  <c r="V645" i="3"/>
  <c r="V661" i="3"/>
  <c r="V451" i="3"/>
  <c r="V631" i="3"/>
  <c r="V377" i="3"/>
  <c r="V1288" i="3"/>
  <c r="V813" i="3"/>
  <c r="V1308" i="3"/>
  <c r="V1162" i="3"/>
  <c r="V63" i="3"/>
  <c r="V470" i="3"/>
  <c r="V494" i="3"/>
  <c r="V479" i="3"/>
  <c r="V357" i="3"/>
  <c r="V259" i="3"/>
  <c r="V5" i="3"/>
  <c r="V515" i="3"/>
  <c r="V302" i="3"/>
  <c r="V163" i="3"/>
  <c r="V737" i="3"/>
  <c r="V1305" i="3"/>
  <c r="V901" i="3"/>
  <c r="V1063" i="3"/>
  <c r="V483" i="3"/>
  <c r="V270" i="3"/>
  <c r="V442" i="3"/>
  <c r="V1345" i="3"/>
  <c r="V683" i="3"/>
  <c r="V720" i="3"/>
  <c r="V834" i="3"/>
  <c r="V111" i="3"/>
  <c r="V294" i="3"/>
  <c r="V562" i="3"/>
  <c r="V1332" i="3"/>
  <c r="V81" i="3"/>
  <c r="V566" i="3"/>
  <c r="V602" i="3"/>
  <c r="V1343" i="3"/>
  <c r="V155" i="3"/>
  <c r="V698" i="3"/>
  <c r="V778" i="3"/>
  <c r="V1360" i="3"/>
  <c r="V1366" i="3"/>
  <c r="V946" i="3"/>
  <c r="V247" i="3"/>
  <c r="V198" i="3"/>
  <c r="V1338" i="3"/>
  <c r="V175" i="3"/>
  <c r="V114" i="3"/>
  <c r="V1321" i="3"/>
  <c r="V1363" i="3"/>
  <c r="V990" i="3"/>
  <c r="V1248" i="3"/>
  <c r="V705" i="3"/>
  <c r="V763" i="3"/>
  <c r="V776" i="3"/>
  <c r="V885" i="3"/>
  <c r="V1017" i="3"/>
  <c r="V60" i="3"/>
  <c r="V403" i="3"/>
  <c r="V29" i="3"/>
  <c r="V27" i="3"/>
  <c r="V47" i="3"/>
  <c r="V1323" i="3"/>
  <c r="V1246" i="3"/>
  <c r="V1386" i="3"/>
  <c r="V82" i="3"/>
  <c r="V529" i="3"/>
  <c r="V253" i="3"/>
  <c r="V553" i="3"/>
  <c r="V1267" i="3"/>
  <c r="V216" i="3"/>
  <c r="V852" i="3"/>
  <c r="V1379" i="3"/>
  <c r="V1168" i="3"/>
  <c r="V76" i="3"/>
  <c r="V52" i="3"/>
  <c r="V182" i="3"/>
  <c r="V178" i="3"/>
  <c r="V419" i="3"/>
  <c r="V422" i="3"/>
  <c r="V531" i="3"/>
  <c r="V400" i="3"/>
  <c r="V1342" i="3"/>
  <c r="V629" i="3"/>
  <c r="V647" i="3"/>
  <c r="V663" i="3"/>
  <c r="V1270" i="3"/>
  <c r="V455" i="3"/>
  <c r="V659" i="3"/>
  <c r="V723" i="3"/>
  <c r="V816" i="3"/>
  <c r="V850" i="3"/>
  <c r="V1208" i="3"/>
  <c r="V12" i="3"/>
  <c r="V26" i="3"/>
  <c r="V1250" i="3"/>
  <c r="V169" i="3"/>
  <c r="V445" i="3"/>
  <c r="V1254" i="3"/>
  <c r="V338" i="3"/>
  <c r="V273" i="3"/>
  <c r="V570" i="3"/>
  <c r="V687" i="3"/>
  <c r="V241" i="3"/>
  <c r="V832" i="3"/>
  <c r="V465" i="3"/>
  <c r="V1080" i="3"/>
  <c r="V416" i="3"/>
  <c r="V608" i="3"/>
  <c r="V635" i="3"/>
  <c r="V1280" i="3"/>
  <c r="V1347" i="3"/>
  <c r="V1289" i="3"/>
  <c r="V856" i="3"/>
  <c r="V1315" i="3"/>
  <c r="V1384" i="3"/>
  <c r="V370" i="3"/>
  <c r="V1335" i="3"/>
  <c r="V585" i="3"/>
  <c r="V231" i="3"/>
  <c r="V1341" i="3"/>
  <c r="V626" i="3"/>
  <c r="V90" i="3"/>
  <c r="V758" i="3"/>
  <c r="V1302" i="3"/>
  <c r="V848" i="3"/>
  <c r="V183" i="3"/>
  <c r="V504" i="3"/>
  <c r="V518" i="3"/>
  <c r="V1266" i="3"/>
  <c r="V1268" i="3"/>
  <c r="V644" i="3"/>
  <c r="V1297" i="3"/>
  <c r="V1249" i="3"/>
  <c r="V463" i="3"/>
  <c r="V1095" i="3"/>
  <c r="V696" i="3"/>
  <c r="V711" i="3"/>
  <c r="V443" i="3"/>
  <c r="V803" i="3"/>
  <c r="V1374" i="3"/>
  <c r="V351" i="3"/>
  <c r="V447" i="3"/>
  <c r="V119" i="3"/>
  <c r="V1329" i="3"/>
  <c r="V207" i="3"/>
  <c r="V136" i="3"/>
  <c r="V709" i="3"/>
  <c r="V868" i="3"/>
  <c r="V349" i="3"/>
  <c r="V380" i="3"/>
  <c r="V240" i="3"/>
  <c r="V376" i="3"/>
  <c r="V25" i="3"/>
  <c r="V1252" i="3"/>
  <c r="V145" i="3"/>
  <c r="V396" i="3"/>
  <c r="V524" i="3"/>
  <c r="V398" i="3"/>
  <c r="V343" i="3"/>
  <c r="V359" i="3"/>
  <c r="V655" i="3"/>
  <c r="V1282" i="3"/>
  <c r="V617" i="3"/>
  <c r="V638" i="3"/>
  <c r="V676" i="3"/>
  <c r="V1290" i="3"/>
  <c r="V444" i="3"/>
  <c r="V1128" i="3"/>
  <c r="V282" i="3"/>
  <c r="V324" i="3"/>
  <c r="V387" i="3"/>
  <c r="V34" i="3"/>
  <c r="V1251" i="3"/>
  <c r="V203" i="3"/>
  <c r="V489" i="3"/>
  <c r="V261" i="3"/>
  <c r="V538" i="3"/>
  <c r="V1262" i="3"/>
  <c r="V713" i="3"/>
  <c r="V1354" i="3"/>
  <c r="V1370" i="3"/>
  <c r="V923" i="3"/>
  <c r="V1099" i="3"/>
  <c r="V233" i="3"/>
  <c r="V621" i="3"/>
  <c r="V197" i="3"/>
  <c r="V1283" i="3"/>
  <c r="V693" i="3"/>
  <c r="V761" i="3"/>
  <c r="V1368" i="3"/>
  <c r="V1381" i="3"/>
  <c r="V424" i="3"/>
  <c r="V153" i="3"/>
  <c r="V1336" i="3"/>
  <c r="V594" i="3"/>
  <c r="V77" i="3"/>
  <c r="V129" i="3"/>
  <c r="V165" i="3"/>
  <c r="V457" i="3"/>
  <c r="V459" i="3"/>
  <c r="V783" i="3"/>
  <c r="V1310" i="3"/>
  <c r="V919" i="3"/>
  <c r="V93" i="3"/>
  <c r="V1327" i="3"/>
  <c r="V577" i="3"/>
  <c r="V593" i="3"/>
  <c r="V271" i="3"/>
  <c r="V297" i="3"/>
  <c r="V1295" i="3"/>
  <c r="V1371" i="3"/>
  <c r="V1120" i="3"/>
  <c r="V1349" i="3"/>
  <c r="V1298" i="3"/>
  <c r="V772" i="3"/>
  <c r="V1359" i="3"/>
  <c r="V1377" i="3"/>
  <c r="V1044" i="3"/>
  <c r="V1186" i="3"/>
  <c r="V307" i="3"/>
  <c r="V143" i="3"/>
  <c r="V1325" i="3"/>
  <c r="V244" i="3"/>
  <c r="V1333" i="3"/>
  <c r="V600" i="3"/>
  <c r="V367" i="3"/>
  <c r="V880" i="3"/>
  <c r="V1149" i="3"/>
  <c r="V59" i="3"/>
  <c r="V472" i="3"/>
  <c r="V194" i="3"/>
  <c r="V36" i="3"/>
  <c r="V393" i="3"/>
  <c r="V487" i="3"/>
  <c r="V100" i="3"/>
  <c r="V1326" i="3"/>
  <c r="V1334" i="3"/>
  <c r="V1271" i="3"/>
  <c r="V179" i="3"/>
  <c r="V456" i="3"/>
  <c r="V546" i="3"/>
  <c r="V1275" i="3"/>
  <c r="V640" i="3"/>
  <c r="V1348" i="3"/>
  <c r="V1301" i="3"/>
  <c r="V845" i="3"/>
  <c r="V1156" i="3"/>
  <c r="V1388" i="3"/>
  <c r="V32" i="3"/>
  <c r="V49" i="3"/>
  <c r="V283" i="3"/>
  <c r="V120" i="3"/>
  <c r="V84" i="3"/>
  <c r="V413" i="3"/>
  <c r="V530" i="3"/>
  <c r="V453" i="3"/>
  <c r="V1265" i="3"/>
  <c r="V733" i="3"/>
  <c r="V1296" i="3"/>
  <c r="V1313" i="3"/>
  <c r="V1378" i="3"/>
  <c r="V1247" i="3"/>
  <c r="V575" i="3"/>
  <c r="V1276" i="3"/>
  <c r="V650" i="3"/>
  <c r="V679" i="3"/>
  <c r="V717" i="3"/>
  <c r="V331" i="3"/>
  <c r="V1314" i="3"/>
  <c r="V1383" i="3"/>
  <c r="V509" i="3"/>
  <c r="V53" i="3"/>
  <c r="V579" i="3"/>
  <c r="V1255" i="3"/>
  <c r="V535" i="3"/>
  <c r="V614" i="3"/>
  <c r="V255" i="3"/>
  <c r="V685" i="3"/>
  <c r="V1355" i="3"/>
  <c r="V1357" i="3"/>
  <c r="V878" i="3"/>
  <c r="V1316" i="3"/>
  <c r="V498" i="3"/>
  <c r="V328" i="3"/>
  <c r="V269" i="3"/>
  <c r="V1339" i="3"/>
  <c r="V348" i="3"/>
  <c r="V1380" i="3"/>
  <c r="V791" i="3"/>
  <c r="V940" i="3"/>
  <c r="V1322" i="3"/>
  <c r="V1284" i="3"/>
  <c r="V1300" i="3"/>
  <c r="V108" i="3"/>
  <c r="V1311" i="3"/>
  <c r="V1014" i="3"/>
  <c r="V1320" i="3"/>
  <c r="J23" i="11"/>
  <c r="J26" i="11"/>
  <c r="J31" i="11"/>
  <c r="J34" i="11"/>
  <c r="J37" i="11"/>
  <c r="J27" i="11"/>
  <c r="J28" i="11"/>
  <c r="J24" i="11"/>
  <c r="J29" i="11"/>
  <c r="J32" i="11"/>
  <c r="J35" i="11"/>
  <c r="J30" i="11"/>
  <c r="J33" i="11"/>
  <c r="J38" i="11"/>
  <c r="J25" i="11"/>
  <c r="J36" i="11"/>
  <c r="J39" i="11"/>
  <c r="B23" i="11"/>
  <c r="F23" i="11"/>
  <c r="E24" i="11"/>
  <c r="C25" i="11"/>
  <c r="G25" i="11"/>
  <c r="B26" i="11"/>
  <c r="F26" i="11"/>
  <c r="D27" i="11"/>
  <c r="H27" i="11"/>
  <c r="C28" i="11"/>
  <c r="G28" i="11"/>
  <c r="E29" i="11"/>
  <c r="D30" i="11"/>
  <c r="H30" i="11"/>
  <c r="B31" i="11"/>
  <c r="F31" i="11"/>
  <c r="E32" i="11"/>
  <c r="D33" i="11"/>
  <c r="H33" i="11"/>
  <c r="B34" i="11"/>
  <c r="F34" i="11"/>
  <c r="E35" i="11"/>
  <c r="C36" i="11"/>
  <c r="G36" i="11"/>
  <c r="B37" i="11"/>
  <c r="F37" i="11"/>
  <c r="D38" i="11"/>
  <c r="H38" i="11"/>
  <c r="C39" i="11"/>
  <c r="G39" i="11"/>
  <c r="H23" i="11"/>
  <c r="C24" i="11"/>
  <c r="E25" i="11"/>
  <c r="D26" i="11"/>
  <c r="B27" i="11"/>
  <c r="G29" i="11"/>
  <c r="F30" i="11"/>
  <c r="D31" i="11"/>
  <c r="C32" i="11"/>
  <c r="G32" i="11"/>
  <c r="F33" i="11"/>
  <c r="D34" i="11"/>
  <c r="C35" i="11"/>
  <c r="E36" i="11"/>
  <c r="D37" i="11"/>
  <c r="B38" i="11"/>
  <c r="F38" i="11"/>
  <c r="E39" i="11"/>
  <c r="E23" i="11"/>
  <c r="D24" i="11"/>
  <c r="H24" i="11"/>
  <c r="F25" i="11"/>
  <c r="E26" i="11"/>
  <c r="C27" i="11"/>
  <c r="G27" i="11"/>
  <c r="H29" i="11"/>
  <c r="C30" i="11"/>
  <c r="H32" i="11"/>
  <c r="G33" i="11"/>
  <c r="H35" i="11"/>
  <c r="F36" i="11"/>
  <c r="E37" i="11"/>
  <c r="C38" i="11"/>
  <c r="G38" i="11"/>
  <c r="F39" i="11"/>
  <c r="C23" i="11"/>
  <c r="G23" i="11"/>
  <c r="B24" i="11"/>
  <c r="F24" i="11"/>
  <c r="D25" i="11"/>
  <c r="H25" i="11"/>
  <c r="C26" i="11"/>
  <c r="G26" i="11"/>
  <c r="E27" i="11"/>
  <c r="D28" i="11"/>
  <c r="H28" i="11"/>
  <c r="B29" i="11"/>
  <c r="F29" i="11"/>
  <c r="E30" i="11"/>
  <c r="C31" i="11"/>
  <c r="G31" i="11"/>
  <c r="B32" i="11"/>
  <c r="F32" i="11"/>
  <c r="E33" i="11"/>
  <c r="C34" i="11"/>
  <c r="G34" i="11"/>
  <c r="B35" i="11"/>
  <c r="F35" i="11"/>
  <c r="D36" i="11"/>
  <c r="H36" i="11"/>
  <c r="C37" i="11"/>
  <c r="G37" i="11"/>
  <c r="E38" i="11"/>
  <c r="D39" i="11"/>
  <c r="H39" i="11"/>
  <c r="D23" i="11"/>
  <c r="G24" i="11"/>
  <c r="H26" i="11"/>
  <c r="F27" i="11"/>
  <c r="E28" i="11"/>
  <c r="C29" i="11"/>
  <c r="B30" i="11"/>
  <c r="H31" i="11"/>
  <c r="B33" i="11"/>
  <c r="H34" i="11"/>
  <c r="G35" i="11"/>
  <c r="H37" i="11"/>
  <c r="B25" i="11"/>
  <c r="B28" i="11"/>
  <c r="F28" i="11"/>
  <c r="D29" i="11"/>
  <c r="G30" i="11"/>
  <c r="E31" i="11"/>
  <c r="D32" i="11"/>
  <c r="C33" i="11"/>
  <c r="E34" i="11"/>
  <c r="D35" i="11"/>
  <c r="B36" i="11"/>
  <c r="B39" i="11"/>
  <c r="AC823" i="6"/>
  <c r="AB577" i="5"/>
  <c r="BL671" i="1"/>
  <c r="BL117" i="1"/>
  <c r="BL620" i="1"/>
  <c r="BL615" i="1"/>
  <c r="BL367" i="1"/>
  <c r="BL426" i="1"/>
  <c r="BL559" i="1"/>
  <c r="BL278" i="1"/>
  <c r="BL471" i="1"/>
  <c r="BL570" i="1"/>
  <c r="BL266" i="1"/>
  <c r="BL712" i="1"/>
  <c r="BL789" i="1"/>
  <c r="BL619" i="1"/>
  <c r="BL439" i="1"/>
  <c r="BL702" i="1"/>
  <c r="BL216" i="1"/>
  <c r="BL273" i="1"/>
  <c r="BL804" i="1"/>
  <c r="BL490" i="1"/>
  <c r="BL262" i="1"/>
  <c r="BL547" i="1"/>
  <c r="BL217" i="1"/>
  <c r="BL191" i="1"/>
  <c r="BL662" i="1"/>
  <c r="BL352" i="1"/>
  <c r="BL703" i="1"/>
  <c r="BL364" i="1"/>
  <c r="BL762" i="1"/>
  <c r="BL62" i="1"/>
  <c r="BL499" i="1"/>
  <c r="BL202" i="1"/>
  <c r="BL599" i="1"/>
  <c r="BL83" i="1"/>
  <c r="BL412" i="1"/>
  <c r="BL71" i="1"/>
  <c r="BL618" i="1"/>
  <c r="BL103" i="1"/>
  <c r="BL595" i="1"/>
  <c r="BL207" i="1"/>
  <c r="BL31" i="1"/>
  <c r="BL101" i="1"/>
  <c r="BL492" i="1"/>
  <c r="BL359" i="1"/>
  <c r="BL317" i="1"/>
  <c r="BL143" i="1"/>
  <c r="BL247" i="1"/>
  <c r="BL368" i="1"/>
  <c r="BL672" i="1"/>
  <c r="BL54" i="1"/>
  <c r="BL481" i="1"/>
  <c r="BL460" i="1"/>
  <c r="BL70" i="1"/>
  <c r="BL97" i="1"/>
  <c r="BL299" i="1"/>
  <c r="BL263" i="1"/>
  <c r="BL520" i="1"/>
  <c r="BL154" i="1"/>
  <c r="BL252" i="1"/>
  <c r="BL470" i="1"/>
  <c r="BL78" i="1"/>
  <c r="BL311" i="1"/>
  <c r="BL179" i="1"/>
  <c r="BL123" i="1"/>
  <c r="BL399" i="1"/>
  <c r="BL225" i="1"/>
  <c r="BL755" i="1"/>
  <c r="BL189" i="1"/>
  <c r="BL523" i="1"/>
  <c r="BL49" i="1"/>
  <c r="BL75" i="1"/>
  <c r="BL566" i="1"/>
  <c r="BL42" i="1"/>
  <c r="BL611" i="1"/>
  <c r="BL175" i="1"/>
  <c r="BL94" i="1"/>
  <c r="BL577" i="1"/>
  <c r="BL530" i="1"/>
  <c r="BL387" i="1"/>
  <c r="BL552" i="1"/>
  <c r="BL87" i="1"/>
  <c r="BL305" i="1"/>
  <c r="BL716" i="1"/>
  <c r="BL270" i="1"/>
  <c r="BL124" i="1"/>
  <c r="BL726" i="1"/>
  <c r="BL161" i="1"/>
  <c r="BL142" i="1"/>
  <c r="BL423" i="1"/>
  <c r="BL343" i="1"/>
  <c r="BL229" i="1"/>
  <c r="BL561" i="1"/>
  <c r="BL610" i="1"/>
  <c r="BL224" i="1"/>
  <c r="BL373" i="1"/>
  <c r="BL569" i="1"/>
  <c r="BL444" i="1"/>
  <c r="BL512" i="1"/>
  <c r="BL116" i="1"/>
  <c r="BL176" i="1"/>
  <c r="BL453" i="1"/>
  <c r="BL722" i="1"/>
  <c r="BL732" i="1"/>
  <c r="BL127" i="1"/>
  <c r="BL476" i="1"/>
  <c r="BL596" i="1"/>
  <c r="BL151" i="1"/>
  <c r="BL730" i="1"/>
  <c r="BL806" i="1"/>
  <c r="BL466" i="1"/>
  <c r="BL58" i="1"/>
  <c r="BL537" i="1"/>
  <c r="BL20" i="1"/>
  <c r="BL231" i="1"/>
  <c r="BL562" i="1"/>
  <c r="BL280" i="1"/>
  <c r="BL351" i="1"/>
  <c r="BL72" i="1"/>
  <c r="BL514" i="1"/>
  <c r="BL319" i="1"/>
  <c r="BL463" i="1"/>
  <c r="BL813" i="1"/>
  <c r="BL363" i="1"/>
  <c r="BL749" i="1"/>
  <c r="BL303" i="1"/>
  <c r="BL63" i="1"/>
  <c r="BL430" i="1"/>
  <c r="BL701" i="1"/>
  <c r="BL689" i="1"/>
  <c r="BL153" i="1"/>
  <c r="BL517" i="1"/>
  <c r="BL133" i="1"/>
  <c r="BL507" i="1"/>
  <c r="BL457" i="1"/>
  <c r="BL52" i="1"/>
  <c r="BL381" i="1"/>
  <c r="BL113" i="1"/>
  <c r="BL193" i="1"/>
  <c r="BL632" i="1"/>
  <c r="BL665" i="1"/>
  <c r="BL284" i="1"/>
  <c r="BL92" i="1"/>
  <c r="BL80" i="1"/>
  <c r="BL121" i="1"/>
  <c r="BL331" i="1"/>
  <c r="BL511" i="1"/>
  <c r="BL95" i="1"/>
  <c r="BL106" i="1"/>
  <c r="BL483" i="1"/>
  <c r="BL188" i="1"/>
  <c r="BL144" i="1"/>
  <c r="BL77" i="1"/>
  <c r="BL17" i="1"/>
  <c r="BL482" i="1"/>
  <c r="BL33" i="1"/>
  <c r="BL616" i="1"/>
  <c r="BL362" i="1"/>
  <c r="BL195" i="1"/>
  <c r="BL219" i="1"/>
  <c r="BL222" i="1"/>
  <c r="BL159" i="1"/>
  <c r="BL246" i="1"/>
  <c r="BL455" i="1"/>
  <c r="BL168" i="1"/>
  <c r="BL248" i="1"/>
  <c r="BL109" i="1"/>
  <c r="BL480" i="1"/>
  <c r="BL462" i="1"/>
  <c r="BL169" i="1"/>
  <c r="BL140" i="1"/>
  <c r="BL354" i="1"/>
  <c r="BL74" i="1"/>
  <c r="BL125" i="1"/>
  <c r="BL122" i="1"/>
  <c r="BL301" i="1"/>
  <c r="BL221" i="1"/>
  <c r="BL241" i="1"/>
  <c r="BL344" i="1"/>
  <c r="BL692" i="1"/>
  <c r="BL308" i="1"/>
  <c r="BL335" i="1"/>
  <c r="BL139" i="1"/>
  <c r="BL149" i="1"/>
  <c r="BL98" i="1"/>
  <c r="BL793" i="1"/>
  <c r="BL473" i="1"/>
  <c r="BL51" i="1"/>
  <c r="BL527" i="1"/>
  <c r="BL279" i="1"/>
  <c r="BL687" i="1"/>
  <c r="BL269" i="1"/>
  <c r="BL180" i="1"/>
  <c r="BL605" i="1"/>
  <c r="BL699" i="1"/>
  <c r="BL295" i="1"/>
  <c r="BL190" i="1"/>
  <c r="BL379" i="1"/>
  <c r="BL710" i="1"/>
  <c r="BL748" i="1"/>
  <c r="BL339" i="1"/>
  <c r="BL254" i="1"/>
  <c r="BL495" i="1"/>
  <c r="BL369" i="1"/>
  <c r="BL200" i="1"/>
  <c r="BL715" i="1"/>
  <c r="BL391" i="1"/>
  <c r="BL148" i="1"/>
  <c r="BL131" i="1"/>
  <c r="BL64" i="1"/>
  <c r="BL647" i="1"/>
  <c r="BL199" i="1"/>
  <c r="BL220" i="1"/>
  <c r="BL244" i="1"/>
  <c r="BL223" i="1"/>
  <c r="BL172" i="1"/>
  <c r="BL135" i="1"/>
  <c r="BL108" i="1"/>
  <c r="BL309" i="1"/>
  <c r="BL790" i="1"/>
  <c r="BL18" i="1"/>
  <c r="BL102" i="1"/>
  <c r="BL152" i="1"/>
  <c r="BL48" i="1"/>
  <c r="BL32" i="1"/>
  <c r="BL218" i="1"/>
  <c r="BL680" i="1"/>
  <c r="BL41" i="1"/>
  <c r="BL356" i="1"/>
  <c r="BL105" i="1"/>
  <c r="BL617" i="1"/>
  <c r="BL239" i="1"/>
  <c r="BL398" i="1"/>
  <c r="BL137" i="1"/>
  <c r="BL560" i="1"/>
  <c r="BL323" i="1"/>
  <c r="BL192" i="1"/>
  <c r="BL415" i="1"/>
  <c r="BL255" i="1"/>
  <c r="BL316" i="1"/>
  <c r="BL598" i="1"/>
  <c r="BL400" i="1"/>
  <c r="BL44" i="1"/>
  <c r="BL73" i="1"/>
  <c r="BL115" i="1"/>
  <c r="BL297" i="1"/>
  <c r="BL693" i="1"/>
  <c r="BL178" i="1"/>
  <c r="BL173" i="1"/>
  <c r="BL111" i="1"/>
  <c r="BL282" i="1"/>
  <c r="BL104" i="1"/>
  <c r="BL557" i="1"/>
  <c r="BL314" i="1"/>
  <c r="BL38" i="1"/>
  <c r="BL237" i="1"/>
  <c r="BL164" i="1"/>
  <c r="BL487" i="1"/>
  <c r="BL119" i="1"/>
  <c r="BL230" i="1"/>
  <c r="BL114" i="1"/>
  <c r="BL324" i="1"/>
  <c r="BL57" i="1"/>
  <c r="BL336" i="1"/>
  <c r="BL60" i="1"/>
  <c r="BL66" i="1"/>
  <c r="BL245" i="1"/>
  <c r="BL128" i="1"/>
  <c r="BL651" i="1"/>
  <c r="BL107" i="1"/>
  <c r="BL118" i="1"/>
  <c r="BL47" i="1"/>
  <c r="BL267" i="1"/>
  <c r="BL548" i="1"/>
  <c r="BL132" i="1"/>
  <c r="BL526" i="1"/>
  <c r="F10" i="11"/>
  <c r="C10" i="11"/>
  <c r="G10" i="11"/>
  <c r="E10" i="11"/>
  <c r="D10" i="11"/>
  <c r="H10" i="11"/>
  <c r="M924" i="3"/>
  <c r="G1007" i="3"/>
  <c r="G148" i="3"/>
  <c r="G1020" i="3"/>
  <c r="G219" i="3"/>
  <c r="G783" i="3"/>
  <c r="G1248" i="3"/>
  <c r="G1316" i="3"/>
  <c r="G159" i="3"/>
  <c r="G77" i="3"/>
  <c r="G1024" i="3"/>
  <c r="G295" i="3"/>
  <c r="G890" i="3"/>
  <c r="G697" i="3"/>
  <c r="G303" i="3"/>
  <c r="G1038" i="3"/>
  <c r="G763" i="3"/>
  <c r="G337" i="3"/>
  <c r="G696" i="3"/>
  <c r="G248" i="3"/>
  <c r="G926" i="3"/>
  <c r="G525" i="3"/>
  <c r="G117" i="3"/>
  <c r="G190" i="3"/>
  <c r="G422" i="3"/>
  <c r="G495" i="3"/>
  <c r="G440" i="3"/>
  <c r="G1127" i="3"/>
  <c r="G286" i="3"/>
  <c r="G30" i="3"/>
  <c r="G1239" i="3"/>
  <c r="G834" i="3"/>
  <c r="G650" i="3"/>
  <c r="G952" i="3"/>
  <c r="G1132" i="3"/>
  <c r="G946" i="3"/>
  <c r="G777" i="3"/>
  <c r="G1244" i="3"/>
  <c r="G828" i="3"/>
  <c r="G870" i="3"/>
  <c r="G390" i="3"/>
  <c r="G1144" i="3"/>
  <c r="G872" i="3"/>
  <c r="G465" i="3"/>
  <c r="G1052" i="3"/>
  <c r="G1044" i="3"/>
  <c r="G1219" i="3"/>
  <c r="G1039" i="3"/>
  <c r="G911" i="3"/>
  <c r="G473" i="3"/>
  <c r="G949" i="3"/>
  <c r="G1271" i="3"/>
  <c r="G585" i="3"/>
  <c r="G1334" i="3"/>
  <c r="G509" i="3"/>
  <c r="G145" i="3"/>
  <c r="G182" i="3"/>
  <c r="G935" i="3"/>
  <c r="G859" i="3"/>
  <c r="G656" i="3"/>
  <c r="G340" i="3"/>
  <c r="G260" i="3"/>
  <c r="G1145" i="3"/>
  <c r="G621" i="3"/>
  <c r="G982" i="3"/>
  <c r="G660" i="3"/>
  <c r="G857" i="3"/>
  <c r="G810" i="3"/>
  <c r="G855" i="3"/>
  <c r="G725" i="3"/>
  <c r="G1112" i="3"/>
  <c r="G342" i="3"/>
  <c r="G221" i="3"/>
  <c r="G1152" i="3"/>
  <c r="G1169" i="3"/>
  <c r="G1189" i="3"/>
  <c r="G1062" i="3"/>
  <c r="G1008" i="3"/>
  <c r="G355" i="3"/>
  <c r="G1231" i="3"/>
  <c r="G887" i="3"/>
  <c r="G289" i="3"/>
  <c r="G967" i="3"/>
  <c r="G590" i="3"/>
  <c r="G1194" i="3"/>
  <c r="G1235" i="3"/>
  <c r="G947" i="3"/>
  <c r="G1139" i="3"/>
  <c r="G878" i="3"/>
  <c r="G848" i="3"/>
  <c r="G1131" i="3"/>
  <c r="G1357" i="3"/>
  <c r="G898" i="3"/>
  <c r="G778" i="3"/>
  <c r="G1129" i="3"/>
  <c r="G806" i="3"/>
  <c r="G929" i="3"/>
  <c r="G838" i="3"/>
  <c r="G19" i="3"/>
  <c r="G313" i="3"/>
  <c r="G1143" i="3"/>
  <c r="G698" i="3"/>
  <c r="G902" i="3"/>
  <c r="G9" i="3"/>
  <c r="G267" i="3"/>
  <c r="G920" i="3"/>
  <c r="G615" i="3"/>
  <c r="G1321" i="3"/>
  <c r="G37" i="3"/>
  <c r="G785" i="3"/>
  <c r="G1106" i="3"/>
  <c r="G758" i="3"/>
  <c r="G593" i="3"/>
  <c r="G203" i="3"/>
  <c r="G282" i="3"/>
  <c r="G793" i="3"/>
  <c r="G501" i="3"/>
  <c r="G970" i="3"/>
  <c r="G879" i="3"/>
  <c r="G108" i="3"/>
  <c r="G1295" i="3"/>
  <c r="G1284" i="3"/>
  <c r="G392" i="3"/>
  <c r="G179" i="3"/>
  <c r="G39" i="3"/>
  <c r="G410" i="3"/>
  <c r="G370" i="3"/>
  <c r="G100" i="3"/>
  <c r="G1252" i="3"/>
  <c r="G76" i="3"/>
  <c r="G560" i="3"/>
  <c r="G172" i="3"/>
  <c r="G380" i="3"/>
  <c r="G889" i="3"/>
  <c r="G860" i="3"/>
  <c r="G278" i="3"/>
  <c r="G1325" i="3"/>
  <c r="G915" i="3"/>
  <c r="G85" i="3"/>
  <c r="G83" i="3"/>
  <c r="G1093" i="3"/>
  <c r="G986" i="3"/>
  <c r="G893" i="3"/>
  <c r="G1249" i="3"/>
  <c r="G226" i="3"/>
  <c r="G881" i="3"/>
  <c r="G242" i="3"/>
  <c r="G814" i="3"/>
  <c r="G462" i="3"/>
  <c r="G192" i="3"/>
  <c r="G962" i="3"/>
  <c r="G905" i="3"/>
  <c r="G1380" i="3"/>
  <c r="G310" i="3"/>
  <c r="G746" i="3"/>
  <c r="G318" i="3"/>
  <c r="G1047" i="3"/>
  <c r="G993" i="3"/>
  <c r="G516" i="3"/>
  <c r="G955" i="3"/>
  <c r="G183" i="3"/>
  <c r="G1366" i="3"/>
  <c r="G1310" i="3"/>
  <c r="G1360" i="3"/>
  <c r="G964" i="3"/>
  <c r="G916" i="3"/>
  <c r="G1302" i="3"/>
  <c r="G1355" i="3"/>
  <c r="G297" i="3"/>
  <c r="G459" i="3"/>
  <c r="G1297" i="3"/>
  <c r="G488" i="3"/>
  <c r="G1056" i="3"/>
  <c r="G103" i="3"/>
  <c r="G812" i="3"/>
  <c r="G706" i="3"/>
  <c r="G685" i="3"/>
  <c r="G1083" i="3"/>
  <c r="G457" i="3"/>
  <c r="G90" i="3"/>
  <c r="G382" i="3"/>
  <c r="G1018" i="3"/>
  <c r="G84" i="3"/>
  <c r="G863" i="3"/>
  <c r="G711" i="3"/>
  <c r="G579" i="3"/>
  <c r="G472" i="3"/>
  <c r="G1060" i="3"/>
  <c r="G1050" i="3"/>
  <c r="G727" i="3"/>
  <c r="G666" i="3"/>
  <c r="G1014" i="3"/>
  <c r="G835" i="3"/>
  <c r="G680" i="3"/>
  <c r="G673" i="3"/>
  <c r="G249" i="3"/>
  <c r="G155" i="3"/>
  <c r="G114" i="3"/>
  <c r="G271" i="3"/>
  <c r="G175" i="3"/>
  <c r="G630" i="3"/>
  <c r="G626" i="3"/>
  <c r="G614" i="3"/>
  <c r="G149" i="3"/>
  <c r="G602" i="3"/>
  <c r="G1339" i="3"/>
  <c r="G1338" i="3"/>
  <c r="G269" i="3"/>
  <c r="G577" i="3"/>
  <c r="G56" i="3"/>
  <c r="G1022" i="3"/>
  <c r="G328" i="3"/>
  <c r="G231" i="3"/>
  <c r="G566" i="3"/>
  <c r="G458" i="3"/>
  <c r="G843" i="3"/>
  <c r="G518" i="3"/>
  <c r="G498" i="3"/>
  <c r="G1255" i="3"/>
  <c r="G537" i="3"/>
  <c r="G416" i="3"/>
  <c r="G259" i="3"/>
  <c r="G445" i="3"/>
  <c r="G120" i="3"/>
  <c r="G169" i="3"/>
  <c r="G283" i="3"/>
  <c r="G1250" i="3"/>
  <c r="G49" i="3"/>
  <c r="G26" i="3"/>
  <c r="G32" i="3"/>
  <c r="G12" i="3"/>
  <c r="G975" i="3"/>
  <c r="G1105" i="3"/>
  <c r="G1115" i="3"/>
  <c r="G874" i="3"/>
  <c r="G1233" i="3"/>
  <c r="G802" i="3"/>
  <c r="G1028" i="3"/>
  <c r="G829" i="3"/>
  <c r="G274" i="3"/>
  <c r="G1240" i="3"/>
  <c r="G592" i="3"/>
  <c r="G1192" i="3"/>
  <c r="G891" i="3"/>
  <c r="G837" i="3"/>
  <c r="G373" i="3"/>
  <c r="G1388" i="3"/>
  <c r="G719" i="3"/>
  <c r="G876" i="3"/>
  <c r="G643" i="3"/>
  <c r="G7" i="3"/>
  <c r="G436" i="3"/>
  <c r="G748" i="3"/>
  <c r="G1208" i="3"/>
  <c r="G50" i="3"/>
  <c r="G1238" i="3"/>
  <c r="G426" i="3"/>
  <c r="G1193" i="3"/>
  <c r="G742" i="3"/>
  <c r="G1156" i="3"/>
  <c r="G583" i="3"/>
  <c r="G341" i="3"/>
  <c r="G255" i="3"/>
  <c r="G657" i="3"/>
  <c r="G1298" i="3"/>
  <c r="G1342" i="3"/>
  <c r="G393" i="3"/>
  <c r="G827" i="3"/>
  <c r="G600" i="3"/>
  <c r="G239" i="3"/>
  <c r="G348" i="3"/>
  <c r="G644" i="3"/>
  <c r="G526" i="3"/>
  <c r="G165" i="3"/>
  <c r="G1343" i="3"/>
  <c r="G129" i="3"/>
  <c r="G1341" i="3"/>
  <c r="G1084" i="3"/>
  <c r="G1268" i="3"/>
  <c r="G714" i="3"/>
  <c r="G535" i="3"/>
  <c r="G1266" i="3"/>
  <c r="G1125" i="3"/>
  <c r="G198" i="3"/>
  <c r="G561" i="3"/>
  <c r="G667" i="3"/>
  <c r="G1067" i="3"/>
  <c r="G1327" i="3"/>
  <c r="G460" i="3"/>
  <c r="G247" i="3"/>
  <c r="G93" i="3"/>
  <c r="G504" i="3"/>
  <c r="G233" i="3"/>
  <c r="G1213" i="3"/>
  <c r="G483" i="3"/>
  <c r="G357" i="3"/>
  <c r="G1251" i="3"/>
  <c r="G479" i="3"/>
  <c r="G34" i="3"/>
  <c r="G494" i="3"/>
  <c r="G387" i="3"/>
  <c r="G470" i="3"/>
  <c r="G324" i="3"/>
  <c r="G63" i="3"/>
  <c r="G1140" i="3"/>
  <c r="G1041" i="3"/>
  <c r="G1023" i="3"/>
  <c r="G741" i="3"/>
  <c r="G1185" i="3"/>
  <c r="G1075" i="3"/>
  <c r="G927" i="3"/>
  <c r="G971" i="3"/>
  <c r="G734" i="3"/>
  <c r="G41" i="3"/>
  <c r="G1077" i="3"/>
  <c r="G1158" i="3"/>
  <c r="G135" i="3"/>
  <c r="G945" i="3"/>
  <c r="G540" i="3"/>
  <c r="G1000" i="3"/>
  <c r="G1171" i="3"/>
  <c r="G353" i="3"/>
  <c r="G1036" i="3"/>
  <c r="G1247" i="3"/>
  <c r="G225" i="3"/>
  <c r="G888" i="3"/>
  <c r="G873" i="3"/>
  <c r="G1226" i="3"/>
  <c r="G588" i="3"/>
  <c r="G177" i="3"/>
  <c r="G251" i="3"/>
  <c r="G1162" i="3"/>
  <c r="G849" i="3"/>
  <c r="G919" i="3"/>
  <c r="G661" i="3"/>
  <c r="G142" i="3"/>
  <c r="G957" i="3"/>
  <c r="G1072" i="3"/>
  <c r="G924" i="3"/>
  <c r="G438" i="3"/>
  <c r="G586" i="3"/>
  <c r="G864" i="3"/>
  <c r="G744" i="3"/>
  <c r="G309" i="3"/>
  <c r="G984" i="3"/>
  <c r="G634" i="3"/>
  <c r="G97" i="3"/>
  <c r="G977" i="3"/>
  <c r="G752" i="3"/>
  <c r="G941" i="3"/>
  <c r="G1032" i="3"/>
  <c r="G939" i="3"/>
  <c r="G1207" i="3"/>
  <c r="G1224" i="3"/>
  <c r="G46" i="3"/>
  <c r="G1141" i="3"/>
  <c r="G901" i="3"/>
  <c r="G948" i="3"/>
  <c r="G1370" i="3"/>
  <c r="G1030" i="3"/>
  <c r="G237" i="3"/>
  <c r="G724" i="3"/>
  <c r="G1308" i="3"/>
  <c r="G444" i="3"/>
  <c r="G832" i="3"/>
  <c r="G675" i="3"/>
  <c r="G813" i="3"/>
  <c r="G363" i="3"/>
  <c r="G1301" i="3"/>
  <c r="G1146" i="3"/>
  <c r="G1296" i="3"/>
  <c r="G241" i="3"/>
  <c r="G733" i="3"/>
  <c r="G1290" i="3"/>
  <c r="G1288" i="3"/>
  <c r="G713" i="3"/>
  <c r="G861" i="3"/>
  <c r="G1178" i="3"/>
  <c r="G1348" i="3"/>
  <c r="G687" i="3"/>
  <c r="G676" i="3"/>
  <c r="G16" i="3"/>
  <c r="G66" i="3"/>
  <c r="G944" i="3"/>
  <c r="G640" i="3"/>
  <c r="G455" i="3"/>
  <c r="G1275" i="3"/>
  <c r="G597" i="3"/>
  <c r="G45" i="3"/>
  <c r="G639" i="3"/>
  <c r="G339" i="3"/>
  <c r="G163" i="3"/>
  <c r="G830" i="3"/>
  <c r="G871" i="3"/>
  <c r="G1035" i="3"/>
  <c r="G1262" i="3"/>
  <c r="G570" i="3"/>
  <c r="G305" i="3"/>
  <c r="G453" i="3"/>
  <c r="G374" i="3"/>
  <c r="G273" i="3"/>
  <c r="G180" i="3"/>
  <c r="G261" i="3"/>
  <c r="G5" i="3"/>
  <c r="G489" i="3"/>
  <c r="G932" i="3"/>
  <c r="G300" i="3"/>
  <c r="G1002" i="3"/>
  <c r="G735" i="3"/>
  <c r="G755" i="3"/>
  <c r="G1005" i="3"/>
  <c r="G913" i="3"/>
  <c r="G567" i="3"/>
  <c r="G214" i="3"/>
  <c r="G464" i="3"/>
  <c r="G669" i="3"/>
  <c r="G580" i="3"/>
  <c r="G995" i="3"/>
  <c r="G401" i="3"/>
  <c r="G1214" i="3"/>
  <c r="G999" i="3"/>
  <c r="G819" i="3"/>
  <c r="G1094" i="3"/>
  <c r="G68" i="3"/>
  <c r="G1320" i="3"/>
  <c r="G1103" i="3"/>
  <c r="G658" i="3"/>
  <c r="G1017" i="3"/>
  <c r="G718" i="3"/>
  <c r="G1377" i="3"/>
  <c r="G18" i="3"/>
  <c r="G825" i="3"/>
  <c r="G1092" i="3"/>
  <c r="G1371" i="3"/>
  <c r="G125" i="3"/>
  <c r="G193" i="3"/>
  <c r="G1311" i="3"/>
  <c r="G985" i="3"/>
  <c r="G976" i="3"/>
  <c r="G803" i="3"/>
  <c r="G791" i="3"/>
  <c r="G804" i="3"/>
  <c r="G443" i="3"/>
  <c r="G1155" i="3"/>
  <c r="G705" i="3"/>
  <c r="G1114" i="3"/>
  <c r="G95" i="3"/>
  <c r="G1282" i="3"/>
  <c r="G456" i="3"/>
  <c r="G647" i="3"/>
  <c r="G1225" i="3"/>
  <c r="G629" i="3"/>
  <c r="G402" i="3"/>
  <c r="G896" i="3"/>
  <c r="G594" i="3"/>
  <c r="G81" i="3"/>
  <c r="G506" i="3"/>
  <c r="G1332" i="3"/>
  <c r="G53" i="3"/>
  <c r="G533" i="3"/>
  <c r="G562" i="3"/>
  <c r="G534" i="3"/>
  <c r="G524" i="3"/>
  <c r="G531" i="3"/>
  <c r="G424" i="3"/>
  <c r="G396" i="3"/>
  <c r="G487" i="3"/>
  <c r="G132" i="3"/>
  <c r="G36" i="3"/>
  <c r="G405" i="3"/>
  <c r="G376" i="3"/>
  <c r="G776" i="3"/>
  <c r="G775" i="3"/>
  <c r="G79" i="3"/>
  <c r="G1026" i="3"/>
  <c r="G1118" i="3"/>
  <c r="G965" i="3"/>
  <c r="G624" i="3"/>
  <c r="G981" i="3"/>
  <c r="G320" i="3"/>
  <c r="G618" i="3"/>
  <c r="G1180" i="3"/>
  <c r="G188" i="3"/>
  <c r="G245" i="3"/>
  <c r="G604" i="3"/>
  <c r="G1322" i="3"/>
  <c r="G794" i="3"/>
  <c r="G1087" i="3"/>
  <c r="G1120" i="3"/>
  <c r="G1095" i="3"/>
  <c r="G386" i="3"/>
  <c r="G351" i="3"/>
  <c r="G1065" i="3"/>
  <c r="G1001" i="3"/>
  <c r="G315" i="3"/>
  <c r="G990" i="3"/>
  <c r="G1374" i="3"/>
  <c r="G384" i="3"/>
  <c r="G940" i="3"/>
  <c r="G823" i="3"/>
  <c r="G463" i="3"/>
  <c r="G885" i="3"/>
  <c r="G454" i="3"/>
  <c r="G1363" i="3"/>
  <c r="G1359" i="3"/>
  <c r="G1070" i="3"/>
  <c r="G1206" i="3"/>
  <c r="G759" i="3"/>
  <c r="G772" i="3"/>
  <c r="G1300" i="3"/>
  <c r="G751" i="3"/>
  <c r="G1349" i="3"/>
  <c r="G156" i="3"/>
  <c r="G910" i="3"/>
  <c r="G663" i="3"/>
  <c r="G655" i="3"/>
  <c r="G645" i="3"/>
  <c r="G359" i="3"/>
  <c r="G399" i="3"/>
  <c r="G343" i="3"/>
  <c r="G528" i="3"/>
  <c r="G189" i="3"/>
  <c r="G1336" i="3"/>
  <c r="G1335" i="3"/>
  <c r="G398" i="3"/>
  <c r="G400" i="3"/>
  <c r="G153" i="3"/>
  <c r="G352" i="3"/>
  <c r="G1326" i="3"/>
  <c r="G48" i="3"/>
  <c r="G372" i="3"/>
  <c r="G688" i="3"/>
  <c r="G492" i="3"/>
  <c r="G419" i="3"/>
  <c r="G178" i="3"/>
  <c r="G25" i="3"/>
  <c r="G194" i="3"/>
  <c r="G52" i="3"/>
  <c r="G795" i="3"/>
  <c r="G1241" i="3"/>
  <c r="G1080" i="3"/>
  <c r="G475" i="3"/>
  <c r="G1040" i="3"/>
  <c r="G146" i="3"/>
  <c r="G1313" i="3"/>
  <c r="G850" i="3"/>
  <c r="G816" i="3"/>
  <c r="G1054" i="3"/>
  <c r="G723" i="3"/>
  <c r="G1242" i="3"/>
  <c r="G936" i="3"/>
  <c r="G631" i="3"/>
  <c r="G451" i="3"/>
  <c r="G546" i="3"/>
  <c r="G317" i="3"/>
  <c r="G530" i="3"/>
  <c r="G824" i="3"/>
  <c r="G147" i="3"/>
  <c r="G1099" i="3"/>
  <c r="G987" i="3"/>
  <c r="G1228" i="3"/>
  <c r="G973" i="3"/>
  <c r="G923" i="3"/>
  <c r="G589" i="3"/>
  <c r="G845" i="3"/>
  <c r="G1016" i="3"/>
  <c r="G1354" i="3"/>
  <c r="G805" i="3"/>
  <c r="G205" i="3"/>
  <c r="G659" i="3"/>
  <c r="G517" i="3"/>
  <c r="G652" i="3"/>
  <c r="G1265" i="3"/>
  <c r="G538" i="3"/>
  <c r="G338" i="3"/>
  <c r="G240" i="3"/>
  <c r="G59" i="3"/>
  <c r="G869" i="3"/>
  <c r="G942" i="3"/>
  <c r="G745" i="3"/>
  <c r="G867" i="3"/>
  <c r="G321" i="3"/>
  <c r="G722" i="3"/>
  <c r="G1027" i="3"/>
  <c r="G1019" i="3"/>
  <c r="G1102" i="3"/>
  <c r="G1116" i="3"/>
  <c r="G951" i="3"/>
  <c r="G738" i="3"/>
  <c r="G1138" i="3"/>
  <c r="G1184" i="3"/>
  <c r="G716" i="3"/>
  <c r="G894" i="3"/>
  <c r="G1111" i="3"/>
  <c r="G1234" i="3"/>
  <c r="G958" i="3"/>
  <c r="G160" i="3"/>
  <c r="G234" i="3"/>
  <c r="G648" i="3"/>
  <c r="G1013" i="3"/>
  <c r="G466" i="3"/>
  <c r="G1009" i="3"/>
  <c r="G11" i="3"/>
  <c r="G1212" i="3"/>
  <c r="G1098" i="3"/>
  <c r="G1384" i="3"/>
  <c r="G1091" i="3"/>
  <c r="G294" i="3"/>
  <c r="G996" i="3"/>
  <c r="G1381" i="3"/>
  <c r="G914" i="3"/>
  <c r="G989" i="3"/>
  <c r="G1110" i="3"/>
  <c r="G1379" i="3"/>
  <c r="G428" i="3"/>
  <c r="G139" i="3"/>
  <c r="G1004" i="3"/>
  <c r="G1164" i="3"/>
  <c r="G417" i="3"/>
  <c r="G974" i="3"/>
  <c r="G1315" i="3"/>
  <c r="G111" i="3"/>
  <c r="G731" i="3"/>
  <c r="G1314" i="3"/>
  <c r="G409" i="3"/>
  <c r="G991" i="3"/>
  <c r="G868" i="3"/>
  <c r="G415" i="3"/>
  <c r="G852" i="3"/>
  <c r="G576" i="3"/>
  <c r="G96" i="3"/>
  <c r="G636" i="3"/>
  <c r="G796" i="3"/>
  <c r="G187" i="3"/>
  <c r="G739" i="3"/>
  <c r="G761" i="3"/>
  <c r="G1153" i="3"/>
  <c r="G367" i="3"/>
  <c r="G284" i="3"/>
  <c r="G1289" i="3"/>
  <c r="G717" i="3"/>
  <c r="G709" i="3"/>
  <c r="G216" i="3"/>
  <c r="G265" i="3"/>
  <c r="G693" i="3"/>
  <c r="G683" i="3"/>
  <c r="G1283" i="3"/>
  <c r="G1147" i="3"/>
  <c r="G1345" i="3"/>
  <c r="G197" i="3"/>
  <c r="G442" i="3"/>
  <c r="G499" i="3"/>
  <c r="G195" i="3"/>
  <c r="G99" i="3"/>
  <c r="G270" i="3"/>
  <c r="G502" i="3"/>
  <c r="G136" i="3"/>
  <c r="G575" i="3"/>
  <c r="G1333" i="3"/>
  <c r="G553" i="3"/>
  <c r="G708" i="3"/>
  <c r="G641" i="3"/>
  <c r="G253" i="3"/>
  <c r="G552" i="3"/>
  <c r="G119" i="3"/>
  <c r="G529" i="3"/>
  <c r="G143" i="3"/>
  <c r="G82" i="3"/>
  <c r="G728" i="3"/>
  <c r="G1128" i="3"/>
  <c r="G787" i="3"/>
  <c r="G1063" i="3"/>
  <c r="G1048" i="3"/>
  <c r="G1025" i="3"/>
  <c r="G14" i="3"/>
  <c r="G599" i="3"/>
  <c r="G749" i="3"/>
  <c r="G822" i="3"/>
  <c r="G737" i="3"/>
  <c r="G900" i="3"/>
  <c r="G773" i="3"/>
  <c r="G377" i="3"/>
  <c r="G617" i="3"/>
  <c r="G769" i="3"/>
  <c r="G684" i="3"/>
  <c r="G569" i="3"/>
  <c r="G413" i="3"/>
  <c r="G959" i="3"/>
  <c r="G1243" i="3"/>
  <c r="G1172" i="3"/>
  <c r="G1378" i="3"/>
  <c r="G1237" i="3"/>
  <c r="G798" i="3"/>
  <c r="G700" i="3"/>
  <c r="G1305" i="3"/>
  <c r="G978" i="3"/>
  <c r="G1122" i="3"/>
  <c r="G334" i="3"/>
  <c r="G88" i="3"/>
  <c r="G638" i="3"/>
  <c r="G1270" i="3"/>
  <c r="G69" i="3"/>
  <c r="G302" i="3"/>
  <c r="G515" i="3"/>
  <c r="G1254" i="3"/>
  <c r="G235" i="3"/>
  <c r="G73" i="3"/>
  <c r="G1148" i="3"/>
  <c r="G892" i="3"/>
  <c r="G1078" i="3"/>
  <c r="G285" i="3"/>
  <c r="G963" i="3"/>
  <c r="G966" i="3"/>
  <c r="G766" i="3"/>
  <c r="G918" i="3"/>
  <c r="G404" i="3"/>
  <c r="G1150" i="3"/>
  <c r="G1198" i="3"/>
  <c r="G788" i="3"/>
  <c r="G35" i="3"/>
  <c r="G383" i="3"/>
  <c r="G690" i="3"/>
  <c r="G1003" i="3"/>
  <c r="G1033" i="3"/>
  <c r="G330" i="3"/>
  <c r="G601" i="3"/>
  <c r="G760" i="3"/>
  <c r="G1010" i="3"/>
  <c r="G994" i="3"/>
  <c r="G131" i="3"/>
  <c r="G1168" i="3"/>
  <c r="G1182" i="3"/>
  <c r="G1149" i="3"/>
  <c r="G1187" i="3"/>
  <c r="G1006" i="3"/>
  <c r="G1221" i="3"/>
  <c r="G258" i="3"/>
  <c r="G969" i="3"/>
  <c r="G1383" i="3"/>
  <c r="G230" i="3"/>
  <c r="G851" i="3"/>
  <c r="G764" i="3"/>
  <c r="G349" i="3"/>
  <c r="G1101" i="3"/>
  <c r="G1134" i="3"/>
  <c r="G770" i="3"/>
  <c r="G1137" i="3"/>
  <c r="G686" i="3"/>
  <c r="G1076" i="3"/>
  <c r="G1051" i="3"/>
  <c r="G800" i="3"/>
  <c r="G1232" i="3"/>
  <c r="G491" i="3"/>
  <c r="G141" i="3"/>
  <c r="G42" i="3"/>
  <c r="G1368" i="3"/>
  <c r="G880" i="3"/>
  <c r="G301" i="3"/>
  <c r="G856" i="3"/>
  <c r="G1364" i="3"/>
  <c r="G613" i="3"/>
  <c r="G228" i="3"/>
  <c r="G571" i="3"/>
  <c r="G486" i="3"/>
  <c r="G1191" i="3"/>
  <c r="G331" i="3"/>
  <c r="G938" i="3"/>
  <c r="G1113" i="3"/>
  <c r="G922" i="3"/>
  <c r="G210" i="3"/>
  <c r="G720" i="3"/>
  <c r="G753" i="3"/>
  <c r="G809" i="3"/>
  <c r="G703" i="3"/>
  <c r="G43" i="3"/>
  <c r="G1347" i="3"/>
  <c r="G679" i="3"/>
  <c r="G732" i="3"/>
  <c r="G1280" i="3"/>
  <c r="G616" i="3"/>
  <c r="G635" i="3"/>
  <c r="G1276" i="3"/>
  <c r="G140" i="3"/>
  <c r="G109" i="3"/>
  <c r="G608" i="3"/>
  <c r="G1089" i="3"/>
  <c r="G792" i="3"/>
  <c r="G1267" i="3"/>
  <c r="G573" i="3"/>
  <c r="G207" i="3"/>
  <c r="G1261" i="3"/>
  <c r="G244" i="3"/>
  <c r="G1329" i="3"/>
  <c r="G362" i="3"/>
  <c r="G218" i="3"/>
  <c r="G54" i="3"/>
  <c r="G394" i="3"/>
  <c r="G447" i="3"/>
  <c r="G61" i="3"/>
  <c r="H1055" i="3"/>
  <c r="G1199" i="3"/>
  <c r="G779" i="3"/>
  <c r="G607" i="3"/>
  <c r="G307" i="3"/>
  <c r="G1121" i="3"/>
  <c r="G322" i="3"/>
  <c r="G439" i="3"/>
  <c r="G1011" i="3"/>
  <c r="G326" i="3"/>
  <c r="G211" i="3"/>
  <c r="G908" i="3"/>
  <c r="G1304" i="3"/>
  <c r="G158" i="3"/>
  <c r="G166" i="3"/>
  <c r="G476" i="3"/>
  <c r="G21" i="3"/>
  <c r="G60" i="3"/>
  <c r="G403" i="3"/>
  <c r="G29" i="3"/>
  <c r="G27" i="3"/>
  <c r="G47" i="3"/>
  <c r="G361" i="3"/>
  <c r="G907" i="3"/>
  <c r="G815" i="3"/>
  <c r="G961" i="3"/>
  <c r="G1133" i="3"/>
  <c r="G909" i="3"/>
  <c r="G1323" i="3"/>
  <c r="G471" i="3"/>
  <c r="G254" i="3"/>
  <c r="G62" i="3"/>
  <c r="G1088" i="3"/>
  <c r="G1246" i="3"/>
  <c r="G1167" i="3"/>
  <c r="G782" i="3"/>
  <c r="G354" i="3"/>
  <c r="G1386" i="3"/>
  <c r="G831" i="3"/>
  <c r="G799" i="3"/>
  <c r="G836" i="3"/>
  <c r="G406" i="3"/>
  <c r="G121" i="3"/>
  <c r="G1306" i="3"/>
  <c r="G740" i="3"/>
  <c r="G821" i="3"/>
  <c r="G541" i="3"/>
  <c r="G481" i="3"/>
  <c r="G449" i="3"/>
  <c r="G280" i="3"/>
  <c r="G388" i="3"/>
  <c r="G222" i="3"/>
  <c r="G144" i="3"/>
  <c r="G23" i="3"/>
  <c r="G186" i="3"/>
  <c r="G51" i="3"/>
  <c r="G1119" i="3"/>
  <c r="G1130" i="3"/>
  <c r="G606" i="3"/>
  <c r="G1108" i="3"/>
  <c r="G622" i="3"/>
  <c r="G662" i="3"/>
  <c r="G31" i="3"/>
  <c r="G839" i="3"/>
  <c r="G1196" i="3"/>
  <c r="G201" i="3"/>
  <c r="G536" i="3"/>
  <c r="G232" i="3"/>
  <c r="G954" i="3"/>
  <c r="G1049" i="3"/>
  <c r="G808" i="3"/>
  <c r="G490" i="3"/>
  <c r="G1186" i="3"/>
  <c r="G1055" i="3"/>
  <c r="T158" i="3"/>
  <c r="W158" i="3" s="1"/>
  <c r="L158" i="3"/>
  <c r="U481" i="3"/>
  <c r="N476" i="3"/>
  <c r="Q60" i="3"/>
  <c r="L144" i="3"/>
  <c r="H29" i="3"/>
  <c r="N27" i="3"/>
  <c r="T186" i="3"/>
  <c r="W186" i="3" s="1"/>
  <c r="P186" i="3"/>
  <c r="L186" i="3"/>
  <c r="H186" i="3"/>
  <c r="F47" i="3"/>
  <c r="F51" i="3"/>
  <c r="T361" i="3"/>
  <c r="W361" i="3" s="1"/>
  <c r="L361" i="3"/>
  <c r="E361" i="3"/>
  <c r="H1119" i="3"/>
  <c r="T907" i="3"/>
  <c r="W907" i="3" s="1"/>
  <c r="H815" i="3"/>
  <c r="T606" i="3"/>
  <c r="W606" i="3" s="1"/>
  <c r="O961" i="3"/>
  <c r="J1108" i="3"/>
  <c r="T1133" i="3"/>
  <c r="W1133" i="3" s="1"/>
  <c r="P1133" i="3"/>
  <c r="L1133" i="3"/>
  <c r="H1133" i="3"/>
  <c r="T622" i="3"/>
  <c r="N622" i="3"/>
  <c r="I622" i="3"/>
  <c r="O909" i="3"/>
  <c r="L1323" i="3"/>
  <c r="F1323" i="3"/>
  <c r="T471" i="3"/>
  <c r="W471" i="3" s="1"/>
  <c r="M471" i="3"/>
  <c r="F471" i="3"/>
  <c r="T839" i="3"/>
  <c r="T254" i="3"/>
  <c r="W254" i="3" s="1"/>
  <c r="P254" i="3"/>
  <c r="L254" i="3"/>
  <c r="H254" i="3"/>
  <c r="T62" i="3"/>
  <c r="W62" i="3" s="1"/>
  <c r="O62" i="3"/>
  <c r="I62" i="3"/>
  <c r="E62" i="3"/>
  <c r="O1088" i="3"/>
  <c r="T536" i="3"/>
  <c r="W536" i="3" s="1"/>
  <c r="P536" i="3"/>
  <c r="L536" i="3"/>
  <c r="H536" i="3"/>
  <c r="I1246" i="3"/>
  <c r="L954" i="3"/>
  <c r="P782" i="3"/>
  <c r="I782" i="3"/>
  <c r="L1049" i="3"/>
  <c r="P808" i="3"/>
  <c r="H808" i="3"/>
  <c r="M1386" i="3"/>
  <c r="L490" i="3"/>
  <c r="H831" i="3"/>
  <c r="N1186" i="3"/>
  <c r="H1186" i="3"/>
  <c r="P799" i="3"/>
  <c r="H799" i="3"/>
  <c r="Q1055" i="3"/>
  <c r="L1055" i="3"/>
  <c r="F1055" i="3"/>
  <c r="M447" i="3"/>
  <c r="M1254" i="3"/>
  <c r="N61" i="3"/>
  <c r="U413" i="3"/>
  <c r="U338" i="3"/>
  <c r="I728" i="3"/>
  <c r="E1254" i="3"/>
  <c r="F61" i="3"/>
  <c r="N413" i="3"/>
  <c r="O447" i="3"/>
  <c r="E338" i="3"/>
  <c r="E728" i="3"/>
  <c r="F1254" i="3"/>
  <c r="I394" i="3"/>
  <c r="U530" i="3"/>
  <c r="E54" i="3"/>
  <c r="I515" i="3"/>
  <c r="F317" i="3"/>
  <c r="J684" i="3"/>
  <c r="N1265" i="3"/>
  <c r="O362" i="3"/>
  <c r="N362" i="3"/>
  <c r="F453" i="3"/>
  <c r="N453" i="3"/>
  <c r="Q453" i="3"/>
  <c r="U244" i="3"/>
  <c r="O1261" i="3"/>
  <c r="Q1261" i="3"/>
  <c r="K207" i="3"/>
  <c r="M207" i="3"/>
  <c r="F573" i="3"/>
  <c r="I573" i="3"/>
  <c r="J546" i="3"/>
  <c r="M1267" i="3"/>
  <c r="N69" i="3"/>
  <c r="F273" i="3"/>
  <c r="N273" i="3"/>
  <c r="Q273" i="3"/>
  <c r="P1329" i="3"/>
  <c r="N1329" i="3"/>
  <c r="N1261" i="3"/>
  <c r="J1333" i="3"/>
  <c r="P546" i="3"/>
  <c r="K575" i="3"/>
  <c r="P1267" i="3"/>
  <c r="Q1325" i="3"/>
  <c r="F1325" i="3"/>
  <c r="E1325" i="3"/>
  <c r="Q1329" i="3"/>
  <c r="P244" i="3"/>
  <c r="M708" i="3"/>
  <c r="O708" i="3"/>
  <c r="U553" i="3"/>
  <c r="F553" i="3"/>
  <c r="P207" i="3"/>
  <c r="M1333" i="3"/>
  <c r="O1333" i="3"/>
  <c r="L546" i="3"/>
  <c r="F1267" i="3"/>
  <c r="L69" i="3"/>
  <c r="F600" i="3"/>
  <c r="E600" i="3"/>
  <c r="F451" i="3"/>
  <c r="F1270" i="3"/>
  <c r="K617" i="3"/>
  <c r="K499" i="3"/>
  <c r="O517" i="3"/>
  <c r="I1276" i="3"/>
  <c r="K442" i="3"/>
  <c r="M635" i="3"/>
  <c r="M616" i="3"/>
  <c r="L374" i="3"/>
  <c r="O374" i="3"/>
  <c r="J374" i="3"/>
  <c r="M374" i="3"/>
  <c r="L305" i="3"/>
  <c r="F305" i="3"/>
  <c r="T305" i="3"/>
  <c r="W305" i="3" s="1"/>
  <c r="M305" i="3"/>
  <c r="M600" i="3"/>
  <c r="L339" i="3"/>
  <c r="Q270" i="3"/>
  <c r="U451" i="3"/>
  <c r="K792" i="3"/>
  <c r="M792" i="3"/>
  <c r="Q339" i="3"/>
  <c r="H451" i="3"/>
  <c r="Q639" i="3"/>
  <c r="M1270" i="3"/>
  <c r="U45" i="3"/>
  <c r="E195" i="3"/>
  <c r="U597" i="3"/>
  <c r="E499" i="3"/>
  <c r="J442" i="3"/>
  <c r="H638" i="3"/>
  <c r="J197" i="3"/>
  <c r="K197" i="3"/>
  <c r="H377" i="3"/>
  <c r="Q650" i="3"/>
  <c r="Q1280" i="3"/>
  <c r="U1147" i="3"/>
  <c r="I278" i="3"/>
  <c r="J88" i="3"/>
  <c r="M679" i="3"/>
  <c r="M1347" i="3"/>
  <c r="M43" i="3"/>
  <c r="M703" i="3"/>
  <c r="H769" i="3"/>
  <c r="Q769" i="3"/>
  <c r="P769" i="3"/>
  <c r="N769" i="3"/>
  <c r="F163" i="3"/>
  <c r="H163" i="3"/>
  <c r="E163" i="3"/>
  <c r="I163" i="3"/>
  <c r="M650" i="3"/>
  <c r="M1345" i="3"/>
  <c r="N659" i="3"/>
  <c r="H1280" i="3"/>
  <c r="E1147" i="3"/>
  <c r="F936" i="3"/>
  <c r="U16" i="3"/>
  <c r="Q676" i="3"/>
  <c r="N679" i="3"/>
  <c r="Q687" i="3"/>
  <c r="N1347" i="3"/>
  <c r="Q1348" i="3"/>
  <c r="N43" i="3"/>
  <c r="Q1178" i="3"/>
  <c r="N703" i="3"/>
  <c r="Q861" i="3"/>
  <c r="Q713" i="3"/>
  <c r="Q1288" i="3"/>
  <c r="M638" i="3"/>
  <c r="N638" i="3"/>
  <c r="Q377" i="3"/>
  <c r="M631" i="3"/>
  <c r="O631" i="3"/>
  <c r="N631" i="3"/>
  <c r="P650" i="3"/>
  <c r="J1280" i="3"/>
  <c r="I936" i="3"/>
  <c r="Q88" i="3"/>
  <c r="K900" i="3"/>
  <c r="J900" i="3"/>
  <c r="K723" i="3"/>
  <c r="J723" i="3"/>
  <c r="K1122" i="3"/>
  <c r="K737" i="3"/>
  <c r="K1354" i="3"/>
  <c r="U773" i="3"/>
  <c r="F773" i="3"/>
  <c r="E773" i="3"/>
  <c r="U205" i="3"/>
  <c r="F205" i="3"/>
  <c r="E205" i="3"/>
  <c r="U1242" i="3"/>
  <c r="F1242" i="3"/>
  <c r="E1242" i="3"/>
  <c r="U334" i="3"/>
  <c r="F334" i="3"/>
  <c r="E334" i="3"/>
  <c r="F1290" i="3"/>
  <c r="L210" i="3"/>
  <c r="P1122" i="3"/>
  <c r="L733" i="3"/>
  <c r="Q284" i="3"/>
  <c r="U737" i="3"/>
  <c r="I1153" i="3"/>
  <c r="J1054" i="3"/>
  <c r="M761" i="3"/>
  <c r="N978" i="3"/>
  <c r="Q739" i="3"/>
  <c r="U187" i="3"/>
  <c r="I486" i="3"/>
  <c r="J813" i="3"/>
  <c r="M571" i="3"/>
  <c r="N675" i="3"/>
  <c r="I900" i="3"/>
  <c r="I723" i="3"/>
  <c r="M1290" i="3"/>
  <c r="N210" i="3"/>
  <c r="H1122" i="3"/>
  <c r="Q733" i="3"/>
  <c r="U241" i="3"/>
  <c r="E367" i="3"/>
  <c r="O761" i="3"/>
  <c r="K739" i="3"/>
  <c r="F187" i="3"/>
  <c r="O571" i="3"/>
  <c r="F753" i="3"/>
  <c r="H753" i="3"/>
  <c r="E753" i="3"/>
  <c r="I753" i="3"/>
  <c r="O228" i="3"/>
  <c r="Q228" i="3"/>
  <c r="K96" i="3"/>
  <c r="M96" i="3"/>
  <c r="F809" i="3"/>
  <c r="H809" i="3"/>
  <c r="E809" i="3"/>
  <c r="I809" i="3"/>
  <c r="Q331" i="3"/>
  <c r="L1191" i="3"/>
  <c r="U1145" i="3"/>
  <c r="F1145" i="3"/>
  <c r="E1145" i="3"/>
  <c r="U576" i="3"/>
  <c r="E1308" i="3"/>
  <c r="M852" i="3"/>
  <c r="N724" i="3"/>
  <c r="U415" i="3"/>
  <c r="E657" i="3"/>
  <c r="I868" i="3"/>
  <c r="J599" i="3"/>
  <c r="M991" i="3"/>
  <c r="N589" i="3"/>
  <c r="N409" i="3"/>
  <c r="Q948" i="3"/>
  <c r="U901" i="3"/>
  <c r="J111" i="3"/>
  <c r="N1315" i="3"/>
  <c r="F720" i="3"/>
  <c r="H720" i="3"/>
  <c r="E720" i="3"/>
  <c r="I720" i="3"/>
  <c r="I938" i="3"/>
  <c r="K938" i="3"/>
  <c r="J938" i="3"/>
  <c r="I1191" i="3"/>
  <c r="K1191" i="3"/>
  <c r="J1191" i="3"/>
  <c r="I796" i="3"/>
  <c r="K796" i="3"/>
  <c r="J796" i="3"/>
  <c r="J96" i="3"/>
  <c r="K948" i="3"/>
  <c r="F901" i="3"/>
  <c r="U636" i="3"/>
  <c r="F636" i="3"/>
  <c r="Q856" i="3"/>
  <c r="O856" i="3"/>
  <c r="M798" i="3"/>
  <c r="O798" i="3"/>
  <c r="N798" i="3"/>
  <c r="I1141" i="3"/>
  <c r="K1141" i="3"/>
  <c r="T834" i="3"/>
  <c r="W834" i="3" s="1"/>
  <c r="J301" i="3"/>
  <c r="H301" i="3"/>
  <c r="U146" i="3"/>
  <c r="E860" i="3"/>
  <c r="I1237" i="3"/>
  <c r="J1051" i="3"/>
  <c r="M1207" i="3"/>
  <c r="M1025" i="3"/>
  <c r="N1076" i="3"/>
  <c r="M939" i="3"/>
  <c r="I973" i="3"/>
  <c r="E249" i="3"/>
  <c r="Q1040" i="3"/>
  <c r="N1004" i="3"/>
  <c r="M941" i="3"/>
  <c r="Q1048" i="3"/>
  <c r="J428" i="3"/>
  <c r="H97" i="3"/>
  <c r="O613" i="3"/>
  <c r="L880" i="3"/>
  <c r="N1313" i="3"/>
  <c r="H1141" i="3"/>
  <c r="F834" i="3"/>
  <c r="N301" i="3"/>
  <c r="O1368" i="3"/>
  <c r="P1207" i="3"/>
  <c r="L249" i="3"/>
  <c r="J977" i="3"/>
  <c r="K475" i="3"/>
  <c r="N764" i="3"/>
  <c r="K984" i="3"/>
  <c r="Q744" i="3"/>
  <c r="N1381" i="3"/>
  <c r="F864" i="3"/>
  <c r="U1383" i="3"/>
  <c r="K728" i="3"/>
  <c r="T1254" i="3"/>
  <c r="W1254" i="3" s="1"/>
  <c r="M61" i="3"/>
  <c r="U61" i="3"/>
  <c r="I489" i="3"/>
  <c r="N489" i="3"/>
  <c r="T489" i="3"/>
  <c r="W489" i="3" s="1"/>
  <c r="L82" i="3"/>
  <c r="T82" i="3"/>
  <c r="W82" i="3" s="1"/>
  <c r="F413" i="3"/>
  <c r="O413" i="3"/>
  <c r="L447" i="3"/>
  <c r="H5" i="3"/>
  <c r="M5" i="3"/>
  <c r="E143" i="3"/>
  <c r="J143" i="3"/>
  <c r="N143" i="3"/>
  <c r="H338" i="3"/>
  <c r="P338" i="3"/>
  <c r="E261" i="3"/>
  <c r="L261" i="3"/>
  <c r="Q261" i="3"/>
  <c r="E529" i="3"/>
  <c r="J529" i="3"/>
  <c r="N529" i="3"/>
  <c r="F530" i="3"/>
  <c r="L530" i="3"/>
  <c r="H54" i="3"/>
  <c r="M54" i="3"/>
  <c r="L180" i="3"/>
  <c r="T180" i="3"/>
  <c r="W180" i="3" s="1"/>
  <c r="F119" i="3"/>
  <c r="K119" i="3"/>
  <c r="O119" i="3"/>
  <c r="F515" i="3"/>
  <c r="L515" i="3"/>
  <c r="Q515" i="3"/>
  <c r="U515" i="3"/>
  <c r="F218" i="3"/>
  <c r="O218" i="3"/>
  <c r="P273" i="3"/>
  <c r="T1325" i="3"/>
  <c r="H569" i="3"/>
  <c r="I552" i="3"/>
  <c r="N552" i="3"/>
  <c r="T552" i="3"/>
  <c r="W552" i="3" s="1"/>
  <c r="I538" i="3"/>
  <c r="P538" i="3"/>
  <c r="E253" i="3"/>
  <c r="J253" i="3"/>
  <c r="N253" i="3"/>
  <c r="L728" i="3"/>
  <c r="T728" i="3"/>
  <c r="W728" i="3" s="1"/>
  <c r="H1254" i="3"/>
  <c r="H61" i="3"/>
  <c r="P61" i="3"/>
  <c r="J489" i="3"/>
  <c r="P489" i="3"/>
  <c r="U489" i="3"/>
  <c r="F82" i="3"/>
  <c r="O82" i="3"/>
  <c r="H413" i="3"/>
  <c r="P413" i="3"/>
  <c r="P447" i="3"/>
  <c r="I5" i="3"/>
  <c r="N5" i="3"/>
  <c r="T5" i="3"/>
  <c r="W5" i="3" s="1"/>
  <c r="F143" i="3"/>
  <c r="K143" i="3"/>
  <c r="O143" i="3"/>
  <c r="K338" i="3"/>
  <c r="H261" i="3"/>
  <c r="M261" i="3"/>
  <c r="F529" i="3"/>
  <c r="K529" i="3"/>
  <c r="O529" i="3"/>
  <c r="H530" i="3"/>
  <c r="N530" i="3"/>
  <c r="I54" i="3"/>
  <c r="O54" i="3"/>
  <c r="T54" i="3"/>
  <c r="W54" i="3" s="1"/>
  <c r="E180" i="3"/>
  <c r="N180" i="3"/>
  <c r="U180" i="3"/>
  <c r="H119" i="3"/>
  <c r="L119" i="3"/>
  <c r="P119" i="3"/>
  <c r="T119" i="3"/>
  <c r="W119" i="3" s="1"/>
  <c r="H515" i="3"/>
  <c r="N515" i="3"/>
  <c r="H218" i="3"/>
  <c r="P218" i="3"/>
  <c r="T273" i="3"/>
  <c r="W273" i="3" s="1"/>
  <c r="H1325" i="3"/>
  <c r="F728" i="3"/>
  <c r="O728" i="3"/>
  <c r="L1254" i="3"/>
  <c r="I61" i="3"/>
  <c r="Q61" i="3"/>
  <c r="E489" i="3"/>
  <c r="L489" i="3"/>
  <c r="Q489" i="3"/>
  <c r="H82" i="3"/>
  <c r="P82" i="3"/>
  <c r="K413" i="3"/>
  <c r="T447" i="3"/>
  <c r="W447" i="3" s="1"/>
  <c r="J5" i="3"/>
  <c r="P5" i="3"/>
  <c r="U5" i="3"/>
  <c r="H143" i="3"/>
  <c r="L143" i="3"/>
  <c r="P143" i="3"/>
  <c r="T143" i="3"/>
  <c r="W143" i="3" s="1"/>
  <c r="L338" i="3"/>
  <c r="T338" i="3"/>
  <c r="P394" i="3"/>
  <c r="I261" i="3"/>
  <c r="N261" i="3"/>
  <c r="T261" i="3"/>
  <c r="W261" i="3" s="1"/>
  <c r="H529" i="3"/>
  <c r="L529" i="3"/>
  <c r="P529" i="3"/>
  <c r="T529" i="3"/>
  <c r="W529" i="3" s="1"/>
  <c r="J530" i="3"/>
  <c r="O530" i="3"/>
  <c r="T530" i="3"/>
  <c r="W530" i="3" s="1"/>
  <c r="K54" i="3"/>
  <c r="P54" i="3"/>
  <c r="U54" i="3"/>
  <c r="I180" i="3"/>
  <c r="P180" i="3"/>
  <c r="I119" i="3"/>
  <c r="M119" i="3"/>
  <c r="Q119" i="3"/>
  <c r="U119" i="3"/>
  <c r="J515" i="3"/>
  <c r="O515" i="3"/>
  <c r="K218" i="3"/>
  <c r="L1325" i="3"/>
  <c r="M569" i="3"/>
  <c r="E552" i="3"/>
  <c r="L552" i="3"/>
  <c r="Q552" i="3"/>
  <c r="T362" i="3"/>
  <c r="W362" i="3" s="1"/>
  <c r="L538" i="3"/>
  <c r="T538" i="3"/>
  <c r="W538" i="3" s="1"/>
  <c r="H253" i="3"/>
  <c r="L253" i="3"/>
  <c r="P253" i="3"/>
  <c r="T253" i="3"/>
  <c r="W253" i="3" s="1"/>
  <c r="O1329" i="3"/>
  <c r="I317" i="3"/>
  <c r="N317" i="3"/>
  <c r="T317" i="3"/>
  <c r="W317" i="3" s="1"/>
  <c r="L641" i="3"/>
  <c r="T244" i="3"/>
  <c r="W244" i="3" s="1"/>
  <c r="H302" i="3"/>
  <c r="T302" i="3"/>
  <c r="W302" i="3" s="1"/>
  <c r="F570" i="3"/>
  <c r="L570" i="3"/>
  <c r="I684" i="3"/>
  <c r="O684" i="3"/>
  <c r="T684" i="3"/>
  <c r="W684" i="3" s="1"/>
  <c r="T61" i="3"/>
  <c r="W61" i="3" s="1"/>
  <c r="H489" i="3"/>
  <c r="T413" i="3"/>
  <c r="W413" i="3" s="1"/>
  <c r="H447" i="3"/>
  <c r="E5" i="3"/>
  <c r="I143" i="3"/>
  <c r="O338" i="3"/>
  <c r="T394" i="3"/>
  <c r="W394" i="3" s="1"/>
  <c r="I529" i="3"/>
  <c r="K530" i="3"/>
  <c r="J180" i="3"/>
  <c r="T515" i="3"/>
  <c r="W515" i="3" s="1"/>
  <c r="L218" i="3"/>
  <c r="H552" i="3"/>
  <c r="Q538" i="3"/>
  <c r="K253" i="3"/>
  <c r="T1329" i="3"/>
  <c r="W1329" i="3" s="1"/>
  <c r="L317" i="3"/>
  <c r="O641" i="3"/>
  <c r="H570" i="3"/>
  <c r="O570" i="3"/>
  <c r="L1261" i="3"/>
  <c r="K684" i="3"/>
  <c r="Q684" i="3"/>
  <c r="L553" i="3"/>
  <c r="H1262" i="3"/>
  <c r="P1262" i="3"/>
  <c r="E1035" i="3"/>
  <c r="K1035" i="3"/>
  <c r="P1035" i="3"/>
  <c r="M546" i="3"/>
  <c r="H575" i="3"/>
  <c r="H871" i="3"/>
  <c r="L871" i="3"/>
  <c r="P871" i="3"/>
  <c r="T871" i="3"/>
  <c r="W871" i="3" s="1"/>
  <c r="I69" i="3"/>
  <c r="P136" i="3"/>
  <c r="H830" i="3"/>
  <c r="N830" i="3"/>
  <c r="H502" i="3"/>
  <c r="L502" i="3"/>
  <c r="P502" i="3"/>
  <c r="T502" i="3"/>
  <c r="W502" i="3" s="1"/>
  <c r="H600" i="3"/>
  <c r="J652" i="3"/>
  <c r="P652" i="3"/>
  <c r="U652" i="3"/>
  <c r="F1089" i="3"/>
  <c r="K1089" i="3"/>
  <c r="O1089" i="3"/>
  <c r="K339" i="3"/>
  <c r="I270" i="3"/>
  <c r="I451" i="3"/>
  <c r="T451" i="3"/>
  <c r="W451" i="3" s="1"/>
  <c r="H608" i="3"/>
  <c r="O639" i="3"/>
  <c r="K99" i="3"/>
  <c r="Q99" i="3"/>
  <c r="F109" i="3"/>
  <c r="K109" i="3"/>
  <c r="P728" i="3"/>
  <c r="P1254" i="3"/>
  <c r="L61" i="3"/>
  <c r="L413" i="3"/>
  <c r="U143" i="3"/>
  <c r="F338" i="3"/>
  <c r="U261" i="3"/>
  <c r="U529" i="3"/>
  <c r="E530" i="3"/>
  <c r="Q54" i="3"/>
  <c r="N119" i="3"/>
  <c r="P515" i="3"/>
  <c r="T569" i="3"/>
  <c r="W569" i="3" s="1"/>
  <c r="P552" i="3"/>
  <c r="N538" i="3"/>
  <c r="I253" i="3"/>
  <c r="Q253" i="3"/>
  <c r="M489" i="3"/>
  <c r="Q5" i="3"/>
  <c r="M143" i="3"/>
  <c r="P261" i="3"/>
  <c r="M529" i="3"/>
  <c r="E515" i="3"/>
  <c r="U552" i="3"/>
  <c r="T374" i="3"/>
  <c r="W374" i="3" s="1"/>
  <c r="P362" i="3"/>
  <c r="E538" i="3"/>
  <c r="M253" i="3"/>
  <c r="L1329" i="3"/>
  <c r="E317" i="3"/>
  <c r="P317" i="3"/>
  <c r="H641" i="3"/>
  <c r="K570" i="3"/>
  <c r="T570" i="3"/>
  <c r="W570" i="3" s="1"/>
  <c r="J1261" i="3"/>
  <c r="L684" i="3"/>
  <c r="U684" i="3"/>
  <c r="E553" i="3"/>
  <c r="T553" i="3"/>
  <c r="W553" i="3" s="1"/>
  <c r="Q1262" i="3"/>
  <c r="J1035" i="3"/>
  <c r="T573" i="3"/>
  <c r="W573" i="3" s="1"/>
  <c r="H546" i="3"/>
  <c r="T546" i="3"/>
  <c r="W546" i="3" s="1"/>
  <c r="I575" i="3"/>
  <c r="E871" i="3"/>
  <c r="K871" i="3"/>
  <c r="Q871" i="3"/>
  <c r="T69" i="3"/>
  <c r="W69" i="3" s="1"/>
  <c r="I136" i="3"/>
  <c r="U136" i="3"/>
  <c r="E830" i="3"/>
  <c r="L830" i="3"/>
  <c r="T830" i="3"/>
  <c r="O769" i="3"/>
  <c r="J502" i="3"/>
  <c r="O502" i="3"/>
  <c r="U502" i="3"/>
  <c r="P600" i="3"/>
  <c r="L652" i="3"/>
  <c r="E1089" i="3"/>
  <c r="L1089" i="3"/>
  <c r="Q1089" i="3"/>
  <c r="J339" i="3"/>
  <c r="O270" i="3"/>
  <c r="N451" i="3"/>
  <c r="T639" i="3"/>
  <c r="W639" i="3" s="1"/>
  <c r="O99" i="3"/>
  <c r="E109" i="3"/>
  <c r="L109" i="3"/>
  <c r="P109" i="3"/>
  <c r="T109" i="3"/>
  <c r="W109" i="3" s="1"/>
  <c r="F45" i="3"/>
  <c r="L45" i="3"/>
  <c r="M195" i="3"/>
  <c r="L617" i="3"/>
  <c r="K82" i="3"/>
  <c r="Q143" i="3"/>
  <c r="Q529" i="3"/>
  <c r="P530" i="3"/>
  <c r="F54" i="3"/>
  <c r="K515" i="3"/>
  <c r="T218" i="3"/>
  <c r="W218" i="3" s="1"/>
  <c r="L273" i="3"/>
  <c r="P1325" i="3"/>
  <c r="I569" i="3"/>
  <c r="J538" i="3"/>
  <c r="O253" i="3"/>
  <c r="H317" i="3"/>
  <c r="Q317" i="3"/>
  <c r="P641" i="3"/>
  <c r="L244" i="3"/>
  <c r="N570" i="3"/>
  <c r="T1261" i="3"/>
  <c r="W1261" i="3" s="1"/>
  <c r="M684" i="3"/>
  <c r="H553" i="3"/>
  <c r="I1262" i="3"/>
  <c r="T1262" i="3"/>
  <c r="W1262" i="3" s="1"/>
  <c r="L1035" i="3"/>
  <c r="I546" i="3"/>
  <c r="M575" i="3"/>
  <c r="F871" i="3"/>
  <c r="M871" i="3"/>
  <c r="J136" i="3"/>
  <c r="F830" i="3"/>
  <c r="O830" i="3"/>
  <c r="E502" i="3"/>
  <c r="K502" i="3"/>
  <c r="Q502" i="3"/>
  <c r="T600" i="3"/>
  <c r="W600" i="3" s="1"/>
  <c r="E652" i="3"/>
  <c r="M652" i="3"/>
  <c r="T652" i="3"/>
  <c r="W652" i="3" s="1"/>
  <c r="H1089" i="3"/>
  <c r="M1089" i="3"/>
  <c r="O339" i="3"/>
  <c r="P270" i="3"/>
  <c r="Q451" i="3"/>
  <c r="L608" i="3"/>
  <c r="F99" i="3"/>
  <c r="P99" i="3"/>
  <c r="H109" i="3"/>
  <c r="M109" i="3"/>
  <c r="Q109" i="3"/>
  <c r="U109" i="3"/>
  <c r="H45" i="3"/>
  <c r="N45" i="3"/>
  <c r="O195" i="3"/>
  <c r="E617" i="3"/>
  <c r="N617" i="3"/>
  <c r="U617" i="3"/>
  <c r="L499" i="3"/>
  <c r="T499" i="3"/>
  <c r="W499" i="3" s="1"/>
  <c r="L517" i="3"/>
  <c r="T517" i="3"/>
  <c r="W517" i="3" s="1"/>
  <c r="T621" i="3"/>
  <c r="W621" i="3" s="1"/>
  <c r="F1275" i="3"/>
  <c r="O1275" i="3"/>
  <c r="E1276" i="3"/>
  <c r="L1276" i="3"/>
  <c r="T1276" i="3"/>
  <c r="W1276" i="3" s="1"/>
  <c r="Q442" i="3"/>
  <c r="I455" i="3"/>
  <c r="H728" i="3"/>
  <c r="L54" i="3"/>
  <c r="Q180" i="3"/>
  <c r="E119" i="3"/>
  <c r="N569" i="3"/>
  <c r="J552" i="3"/>
  <c r="U538" i="3"/>
  <c r="U253" i="3"/>
  <c r="P453" i="3"/>
  <c r="J317" i="3"/>
  <c r="U317" i="3"/>
  <c r="T641" i="3"/>
  <c r="W641" i="3" s="1"/>
  <c r="I302" i="3"/>
  <c r="E570" i="3"/>
  <c r="P570" i="3"/>
  <c r="F684" i="3"/>
  <c r="P684" i="3"/>
  <c r="N553" i="3"/>
  <c r="L1262" i="3"/>
  <c r="U1262" i="3"/>
  <c r="L207" i="3"/>
  <c r="F1035" i="3"/>
  <c r="N1035" i="3"/>
  <c r="T1035" i="3"/>
  <c r="O546" i="3"/>
  <c r="N575" i="3"/>
  <c r="I871" i="3"/>
  <c r="N871" i="3"/>
  <c r="M69" i="3"/>
  <c r="N136" i="3"/>
  <c r="J830" i="3"/>
  <c r="P830" i="3"/>
  <c r="F502" i="3"/>
  <c r="M502" i="3"/>
  <c r="H652" i="3"/>
  <c r="N652" i="3"/>
  <c r="I1089" i="3"/>
  <c r="N1089" i="3"/>
  <c r="T1089" i="3"/>
  <c r="P339" i="3"/>
  <c r="E451" i="3"/>
  <c r="P608" i="3"/>
  <c r="I99" i="3"/>
  <c r="T99" i="3"/>
  <c r="W99" i="3" s="1"/>
  <c r="J261" i="3"/>
  <c r="J119" i="3"/>
  <c r="F253" i="3"/>
  <c r="T453" i="3"/>
  <c r="W453" i="3" s="1"/>
  <c r="I1329" i="3"/>
  <c r="M317" i="3"/>
  <c r="J573" i="3"/>
  <c r="T575" i="3"/>
  <c r="W575" i="3" s="1"/>
  <c r="H270" i="3"/>
  <c r="L451" i="3"/>
  <c r="T608" i="3"/>
  <c r="W608" i="3" s="1"/>
  <c r="J639" i="3"/>
  <c r="L99" i="3"/>
  <c r="N109" i="3"/>
  <c r="O45" i="3"/>
  <c r="Q617" i="3"/>
  <c r="H499" i="3"/>
  <c r="I517" i="3"/>
  <c r="Q517" i="3"/>
  <c r="K1275" i="3"/>
  <c r="T1275" i="3"/>
  <c r="W1275" i="3" s="1"/>
  <c r="F1276" i="3"/>
  <c r="P1276" i="3"/>
  <c r="L442" i="3"/>
  <c r="J455" i="3"/>
  <c r="P455" i="3"/>
  <c r="U455" i="3"/>
  <c r="E635" i="3"/>
  <c r="K635" i="3"/>
  <c r="P635" i="3"/>
  <c r="L640" i="3"/>
  <c r="T640" i="3"/>
  <c r="W640" i="3" s="1"/>
  <c r="T650" i="3"/>
  <c r="W650" i="3" s="1"/>
  <c r="H944" i="3"/>
  <c r="O1345" i="3"/>
  <c r="K659" i="3"/>
  <c r="Q659" i="3"/>
  <c r="H66" i="3"/>
  <c r="P66" i="3"/>
  <c r="L1147" i="3"/>
  <c r="I732" i="3"/>
  <c r="N732" i="3"/>
  <c r="T732" i="3"/>
  <c r="O278" i="3"/>
  <c r="P88" i="3"/>
  <c r="L1283" i="3"/>
  <c r="T1283" i="3"/>
  <c r="W1283" i="3" s="1"/>
  <c r="E676" i="3"/>
  <c r="K676" i="3"/>
  <c r="P676" i="3"/>
  <c r="F679" i="3"/>
  <c r="O679" i="3"/>
  <c r="H773" i="3"/>
  <c r="H683" i="3"/>
  <c r="P683" i="3"/>
  <c r="H687" i="3"/>
  <c r="N687" i="3"/>
  <c r="K1347" i="3"/>
  <c r="P205" i="3"/>
  <c r="L693" i="3"/>
  <c r="T693" i="3"/>
  <c r="W693" i="3" s="1"/>
  <c r="E1348" i="3"/>
  <c r="K1348" i="3"/>
  <c r="P1348" i="3"/>
  <c r="F43" i="3"/>
  <c r="O43" i="3"/>
  <c r="H1242" i="3"/>
  <c r="L265" i="3"/>
  <c r="H1178" i="3"/>
  <c r="N1178" i="3"/>
  <c r="K703" i="3"/>
  <c r="P334" i="3"/>
  <c r="H861" i="3"/>
  <c r="N861" i="3"/>
  <c r="P900" i="3"/>
  <c r="F709" i="3"/>
  <c r="K709" i="3"/>
  <c r="O709" i="3"/>
  <c r="H713" i="3"/>
  <c r="P717" i="3"/>
  <c r="K1288" i="3"/>
  <c r="P723" i="3"/>
  <c r="J1289" i="3"/>
  <c r="O1289" i="3"/>
  <c r="T1289" i="3"/>
  <c r="P210" i="3"/>
  <c r="N1122" i="3"/>
  <c r="P733" i="3"/>
  <c r="I284" i="3"/>
  <c r="N737" i="3"/>
  <c r="N922" i="3"/>
  <c r="K367" i="3"/>
  <c r="H1113" i="3"/>
  <c r="L1113" i="3"/>
  <c r="P1113" i="3"/>
  <c r="T1113" i="3"/>
  <c r="F1296" i="3"/>
  <c r="K1296" i="3"/>
  <c r="O1296" i="3"/>
  <c r="P1153" i="3"/>
  <c r="P938" i="3"/>
  <c r="E1146" i="3"/>
  <c r="P1146" i="3"/>
  <c r="N761" i="3"/>
  <c r="Q978" i="3"/>
  <c r="L331" i="3"/>
  <c r="K1301" i="3"/>
  <c r="U1301" i="3"/>
  <c r="H739" i="3"/>
  <c r="H363" i="3"/>
  <c r="O363" i="3"/>
  <c r="H187" i="3"/>
  <c r="P187" i="3"/>
  <c r="O1016" i="3"/>
  <c r="I501" i="3"/>
  <c r="O501" i="3"/>
  <c r="T501" i="3"/>
  <c r="W501" i="3" s="1"/>
  <c r="P816" i="3"/>
  <c r="L571" i="3"/>
  <c r="T571" i="3"/>
  <c r="W571" i="3" s="1"/>
  <c r="T675" i="3"/>
  <c r="W675" i="3" s="1"/>
  <c r="E1305" i="3"/>
  <c r="L1305" i="3"/>
  <c r="Q1305" i="3"/>
  <c r="L228" i="3"/>
  <c r="I832" i="3"/>
  <c r="O832" i="3"/>
  <c r="F641" i="3"/>
  <c r="J871" i="3"/>
  <c r="I502" i="3"/>
  <c r="J1089" i="3"/>
  <c r="U99" i="3"/>
  <c r="Q1270" i="3"/>
  <c r="O109" i="3"/>
  <c r="E45" i="3"/>
  <c r="P45" i="3"/>
  <c r="T195" i="3"/>
  <c r="W195" i="3" s="1"/>
  <c r="I617" i="3"/>
  <c r="T617" i="3"/>
  <c r="W617" i="3" s="1"/>
  <c r="M499" i="3"/>
  <c r="J517" i="3"/>
  <c r="U517" i="3"/>
  <c r="H621" i="3"/>
  <c r="L1275" i="3"/>
  <c r="J1276" i="3"/>
  <c r="T442" i="3"/>
  <c r="W442" i="3" s="1"/>
  <c r="L455" i="3"/>
  <c r="Q455" i="3"/>
  <c r="F635" i="3"/>
  <c r="L635" i="3"/>
  <c r="L638" i="3"/>
  <c r="F640" i="3"/>
  <c r="O640" i="3"/>
  <c r="L944" i="3"/>
  <c r="T1345" i="3"/>
  <c r="L659" i="3"/>
  <c r="T659" i="3"/>
  <c r="W659" i="3" s="1"/>
  <c r="K66" i="3"/>
  <c r="J732" i="3"/>
  <c r="P732" i="3"/>
  <c r="U732" i="3"/>
  <c r="O16" i="3"/>
  <c r="F278" i="3"/>
  <c r="P278" i="3"/>
  <c r="T88" i="3"/>
  <c r="W88" i="3" s="1"/>
  <c r="F1283" i="3"/>
  <c r="O1283" i="3"/>
  <c r="F676" i="3"/>
  <c r="L676" i="3"/>
  <c r="H679" i="3"/>
  <c r="P679" i="3"/>
  <c r="L773" i="3"/>
  <c r="K683" i="3"/>
  <c r="J687" i="3"/>
  <c r="O687" i="3"/>
  <c r="T687" i="3"/>
  <c r="W687" i="3" s="1"/>
  <c r="L1347" i="3"/>
  <c r="T1347" i="3"/>
  <c r="T205" i="3"/>
  <c r="W205" i="3" s="1"/>
  <c r="F693" i="3"/>
  <c r="O693" i="3"/>
  <c r="F1348" i="3"/>
  <c r="L1348" i="3"/>
  <c r="H43" i="3"/>
  <c r="P43" i="3"/>
  <c r="L1242" i="3"/>
  <c r="P265" i="3"/>
  <c r="J1178" i="3"/>
  <c r="O1178" i="3"/>
  <c r="T1178" i="3"/>
  <c r="W1178" i="3" s="1"/>
  <c r="L703" i="3"/>
  <c r="T703" i="3"/>
  <c r="T334" i="3"/>
  <c r="L216" i="3"/>
  <c r="J861" i="3"/>
  <c r="O861" i="3"/>
  <c r="T861" i="3"/>
  <c r="T900" i="3"/>
  <c r="H709" i="3"/>
  <c r="L709" i="3"/>
  <c r="P709" i="3"/>
  <c r="T709" i="3"/>
  <c r="W709" i="3" s="1"/>
  <c r="N713" i="3"/>
  <c r="T717" i="3"/>
  <c r="W717" i="3" s="1"/>
  <c r="E1288" i="3"/>
  <c r="L1288" i="3"/>
  <c r="T1288" i="3"/>
  <c r="T723" i="3"/>
  <c r="W723" i="3" s="1"/>
  <c r="E1289" i="3"/>
  <c r="K1289" i="3"/>
  <c r="P1289" i="3"/>
  <c r="E1122" i="3"/>
  <c r="Q1122" i="3"/>
  <c r="H733" i="3"/>
  <c r="O284" i="3"/>
  <c r="Q737" i="3"/>
  <c r="E922" i="3"/>
  <c r="N1354" i="3"/>
  <c r="I1113" i="3"/>
  <c r="M1113" i="3"/>
  <c r="Q1113" i="3"/>
  <c r="U1113" i="3"/>
  <c r="H1296" i="3"/>
  <c r="L1296" i="3"/>
  <c r="P1296" i="3"/>
  <c r="T1296" i="3"/>
  <c r="W1296" i="3" s="1"/>
  <c r="T1153" i="3"/>
  <c r="H1146" i="3"/>
  <c r="T1146" i="3"/>
  <c r="E761" i="3"/>
  <c r="P331" i="3"/>
  <c r="O1301" i="3"/>
  <c r="L739" i="3"/>
  <c r="J363" i="3"/>
  <c r="P363" i="3"/>
  <c r="J187" i="3"/>
  <c r="T1145" i="3"/>
  <c r="K501" i="3"/>
  <c r="P501" i="3"/>
  <c r="U501" i="3"/>
  <c r="L486" i="3"/>
  <c r="H796" i="3"/>
  <c r="T816" i="3"/>
  <c r="W816" i="3" s="1"/>
  <c r="E571" i="3"/>
  <c r="N571" i="3"/>
  <c r="H1305" i="3"/>
  <c r="M1305" i="3"/>
  <c r="T228" i="3"/>
  <c r="K832" i="3"/>
  <c r="P832" i="3"/>
  <c r="U832" i="3"/>
  <c r="O871" i="3"/>
  <c r="O69" i="3"/>
  <c r="T136" i="3"/>
  <c r="W136" i="3" s="1"/>
  <c r="K830" i="3"/>
  <c r="Q652" i="3"/>
  <c r="P1089" i="3"/>
  <c r="J109" i="3"/>
  <c r="T45" i="3"/>
  <c r="W45" i="3" s="1"/>
  <c r="H195" i="3"/>
  <c r="T140" i="3"/>
  <c r="W140" i="3" s="1"/>
  <c r="O597" i="3"/>
  <c r="F499" i="3"/>
  <c r="P517" i="3"/>
  <c r="L621" i="3"/>
  <c r="O1276" i="3"/>
  <c r="M455" i="3"/>
  <c r="J635" i="3"/>
  <c r="T635" i="3"/>
  <c r="W635" i="3" s="1"/>
  <c r="T638" i="3"/>
  <c r="W638" i="3" s="1"/>
  <c r="K640" i="3"/>
  <c r="I650" i="3"/>
  <c r="O659" i="3"/>
  <c r="L66" i="3"/>
  <c r="T1147" i="3"/>
  <c r="H732" i="3"/>
  <c r="L278" i="3"/>
  <c r="P1283" i="3"/>
  <c r="O676" i="3"/>
  <c r="O683" i="3"/>
  <c r="L687" i="3"/>
  <c r="H1347" i="3"/>
  <c r="L205" i="3"/>
  <c r="J570" i="3"/>
  <c r="H684" i="3"/>
  <c r="H1035" i="3"/>
  <c r="J45" i="3"/>
  <c r="P617" i="3"/>
  <c r="E517" i="3"/>
  <c r="P1275" i="3"/>
  <c r="P631" i="3"/>
  <c r="I442" i="3"/>
  <c r="E455" i="3"/>
  <c r="O635" i="3"/>
  <c r="T944" i="3"/>
  <c r="J1345" i="3"/>
  <c r="F659" i="3"/>
  <c r="U659" i="3"/>
  <c r="I1280" i="3"/>
  <c r="T66" i="3"/>
  <c r="W66" i="3" s="1"/>
  <c r="M732" i="3"/>
  <c r="L88" i="3"/>
  <c r="H1283" i="3"/>
  <c r="J676" i="3"/>
  <c r="T676" i="3"/>
  <c r="W676" i="3" s="1"/>
  <c r="K679" i="3"/>
  <c r="T773" i="3"/>
  <c r="W773" i="3" s="1"/>
  <c r="F683" i="3"/>
  <c r="F687" i="3"/>
  <c r="P1347" i="3"/>
  <c r="P693" i="3"/>
  <c r="O1348" i="3"/>
  <c r="F1178" i="3"/>
  <c r="P703" i="3"/>
  <c r="K861" i="3"/>
  <c r="L809" i="3"/>
  <c r="H900" i="3"/>
  <c r="I709" i="3"/>
  <c r="Q709" i="3"/>
  <c r="L717" i="3"/>
  <c r="F1288" i="3"/>
  <c r="L720" i="3"/>
  <c r="H723" i="3"/>
  <c r="N1289" i="3"/>
  <c r="K210" i="3"/>
  <c r="I1122" i="3"/>
  <c r="L922" i="3"/>
  <c r="E1113" i="3"/>
  <c r="N1113" i="3"/>
  <c r="M1296" i="3"/>
  <c r="U1296" i="3"/>
  <c r="H1153" i="3"/>
  <c r="N1146" i="3"/>
  <c r="J761" i="3"/>
  <c r="I1301" i="3"/>
  <c r="L5" i="3"/>
  <c r="O302" i="3"/>
  <c r="P553" i="3"/>
  <c r="M1262" i="3"/>
  <c r="T207" i="3"/>
  <c r="W207" i="3" s="1"/>
  <c r="O1265" i="3"/>
  <c r="O1035" i="3"/>
  <c r="N502" i="3"/>
  <c r="L600" i="3"/>
  <c r="I652" i="3"/>
  <c r="I109" i="3"/>
  <c r="K45" i="3"/>
  <c r="L140" i="3"/>
  <c r="N517" i="3"/>
  <c r="K1276" i="3"/>
  <c r="H455" i="3"/>
  <c r="T455" i="3"/>
  <c r="W455" i="3" s="1"/>
  <c r="H635" i="3"/>
  <c r="H640" i="3"/>
  <c r="I659" i="3"/>
  <c r="N1280" i="3"/>
  <c r="F66" i="3"/>
  <c r="K1147" i="3"/>
  <c r="E732" i="3"/>
  <c r="Q732" i="3"/>
  <c r="H278" i="3"/>
  <c r="K1283" i="3"/>
  <c r="N676" i="3"/>
  <c r="L679" i="3"/>
  <c r="L683" i="3"/>
  <c r="K687" i="3"/>
  <c r="F1347" i="3"/>
  <c r="H205" i="3"/>
  <c r="H1348" i="3"/>
  <c r="T43" i="3"/>
  <c r="P1242" i="3"/>
  <c r="K1178" i="3"/>
  <c r="F703" i="3"/>
  <c r="H334" i="3"/>
  <c r="L861" i="3"/>
  <c r="L900" i="3"/>
  <c r="J709" i="3"/>
  <c r="J1288" i="3"/>
  <c r="L723" i="3"/>
  <c r="F1289" i="3"/>
  <c r="L1122" i="3"/>
  <c r="K733" i="3"/>
  <c r="T922" i="3"/>
  <c r="W922" i="3" s="1"/>
  <c r="H241" i="3"/>
  <c r="F1113" i="3"/>
  <c r="O1113" i="3"/>
  <c r="E1296" i="3"/>
  <c r="N1296" i="3"/>
  <c r="L1153" i="3"/>
  <c r="L761" i="3"/>
  <c r="P1301" i="3"/>
  <c r="N363" i="3"/>
  <c r="N187" i="3"/>
  <c r="M501" i="3"/>
  <c r="P571" i="3"/>
  <c r="I1305" i="3"/>
  <c r="T1305" i="3"/>
  <c r="W1305" i="3" s="1"/>
  <c r="M832" i="3"/>
  <c r="M552" i="3"/>
  <c r="U871" i="3"/>
  <c r="I195" i="3"/>
  <c r="J617" i="3"/>
  <c r="N455" i="3"/>
  <c r="N635" i="3"/>
  <c r="N650" i="3"/>
  <c r="P944" i="3"/>
  <c r="L732" i="3"/>
  <c r="T679" i="3"/>
  <c r="P773" i="3"/>
  <c r="T683" i="3"/>
  <c r="W683" i="3" s="1"/>
  <c r="E687" i="3"/>
  <c r="H693" i="3"/>
  <c r="L43" i="3"/>
  <c r="T1242" i="3"/>
  <c r="H265" i="3"/>
  <c r="O703" i="3"/>
  <c r="L334" i="3"/>
  <c r="T216" i="3"/>
  <c r="W216" i="3" s="1"/>
  <c r="E861" i="3"/>
  <c r="M709" i="3"/>
  <c r="I210" i="3"/>
  <c r="T1122" i="3"/>
  <c r="L737" i="3"/>
  <c r="J922" i="3"/>
  <c r="O241" i="3"/>
  <c r="P1191" i="3"/>
  <c r="E363" i="3"/>
  <c r="L187" i="3"/>
  <c r="Q501" i="3"/>
  <c r="P796" i="3"/>
  <c r="H816" i="3"/>
  <c r="P1305" i="3"/>
  <c r="Q832" i="3"/>
  <c r="H749" i="3"/>
  <c r="M749" i="3"/>
  <c r="T96" i="3"/>
  <c r="K444" i="3"/>
  <c r="P444" i="3"/>
  <c r="U444" i="3"/>
  <c r="I845" i="3"/>
  <c r="N845" i="3"/>
  <c r="T845" i="3"/>
  <c r="J576" i="3"/>
  <c r="P576" i="3"/>
  <c r="H1308" i="3"/>
  <c r="M1308" i="3"/>
  <c r="T1364" i="3"/>
  <c r="M850" i="3"/>
  <c r="U850" i="3"/>
  <c r="E852" i="3"/>
  <c r="P852" i="3"/>
  <c r="K724" i="3"/>
  <c r="Q724" i="3"/>
  <c r="H700" i="3"/>
  <c r="L700" i="3"/>
  <c r="P700" i="3"/>
  <c r="T700" i="3"/>
  <c r="F415" i="3"/>
  <c r="L415" i="3"/>
  <c r="P237" i="3"/>
  <c r="I599" i="3"/>
  <c r="T599" i="3"/>
  <c r="W599" i="3" s="1"/>
  <c r="T1030" i="3"/>
  <c r="J991" i="3"/>
  <c r="K589" i="3"/>
  <c r="U589" i="3"/>
  <c r="I1368" i="3"/>
  <c r="I1370" i="3"/>
  <c r="M1370" i="3"/>
  <c r="Q1370" i="3"/>
  <c r="U1370" i="3"/>
  <c r="F409" i="3"/>
  <c r="L409" i="3"/>
  <c r="Q409" i="3"/>
  <c r="H42" i="3"/>
  <c r="L42" i="3"/>
  <c r="P42" i="3"/>
  <c r="T42" i="3"/>
  <c r="W42" i="3" s="1"/>
  <c r="L948" i="3"/>
  <c r="T948" i="3"/>
  <c r="W948" i="3" s="1"/>
  <c r="I1314" i="3"/>
  <c r="H141" i="3"/>
  <c r="M141" i="3"/>
  <c r="L901" i="3"/>
  <c r="L731" i="3"/>
  <c r="T731" i="3"/>
  <c r="W731" i="3" s="1"/>
  <c r="I491" i="3"/>
  <c r="N491" i="3"/>
  <c r="T491" i="3"/>
  <c r="W491" i="3" s="1"/>
  <c r="O111" i="3"/>
  <c r="F1232" i="3"/>
  <c r="K1232" i="3"/>
  <c r="O1232" i="3"/>
  <c r="P923" i="3"/>
  <c r="E46" i="3"/>
  <c r="T46" i="3"/>
  <c r="W46" i="3" s="1"/>
  <c r="M800" i="3"/>
  <c r="U800" i="3"/>
  <c r="E146" i="3"/>
  <c r="N146" i="3"/>
  <c r="T146" i="3"/>
  <c r="M860" i="3"/>
  <c r="T860" i="3"/>
  <c r="W860" i="3" s="1"/>
  <c r="Q1224" i="3"/>
  <c r="H974" i="3"/>
  <c r="H1237" i="3"/>
  <c r="M1051" i="3"/>
  <c r="U1051" i="3"/>
  <c r="N1207" i="3"/>
  <c r="I417" i="3"/>
  <c r="M417" i="3"/>
  <c r="Q417" i="3"/>
  <c r="U417" i="3"/>
  <c r="N1025" i="3"/>
  <c r="M1076" i="3"/>
  <c r="L939" i="3"/>
  <c r="E1164" i="3"/>
  <c r="L1164" i="3"/>
  <c r="Q1164" i="3"/>
  <c r="K973" i="3"/>
  <c r="E1032" i="3"/>
  <c r="T1032" i="3"/>
  <c r="M686" i="3"/>
  <c r="U686" i="3"/>
  <c r="E1040" i="3"/>
  <c r="N1040" i="3"/>
  <c r="T1040" i="3"/>
  <c r="M1004" i="3"/>
  <c r="T1004" i="3"/>
  <c r="Q941" i="3"/>
  <c r="H1137" i="3"/>
  <c r="K1378" i="3"/>
  <c r="T1378" i="3"/>
  <c r="O139" i="3"/>
  <c r="E770" i="3"/>
  <c r="J770" i="3"/>
  <c r="N770" i="3"/>
  <c r="N977" i="3"/>
  <c r="H1134" i="3"/>
  <c r="M1134" i="3"/>
  <c r="I97" i="3"/>
  <c r="H260" i="3"/>
  <c r="P260" i="3"/>
  <c r="P621" i="3"/>
  <c r="H1275" i="3"/>
  <c r="H631" i="3"/>
  <c r="P687" i="3"/>
  <c r="O1347" i="3"/>
  <c r="K693" i="3"/>
  <c r="J1348" i="3"/>
  <c r="T265" i="3"/>
  <c r="E1178" i="3"/>
  <c r="F861" i="3"/>
  <c r="N709" i="3"/>
  <c r="H1289" i="3"/>
  <c r="I1296" i="3"/>
  <c r="L1146" i="3"/>
  <c r="T761" i="3"/>
  <c r="W761" i="3" s="1"/>
  <c r="F978" i="3"/>
  <c r="O499" i="3"/>
  <c r="P640" i="3"/>
  <c r="O66" i="3"/>
  <c r="N1348" i="3"/>
  <c r="L1178" i="3"/>
  <c r="P861" i="3"/>
  <c r="U709" i="3"/>
  <c r="P805" i="3"/>
  <c r="H717" i="3"/>
  <c r="O1288" i="3"/>
  <c r="L1289" i="3"/>
  <c r="J1113" i="3"/>
  <c r="J1296" i="3"/>
  <c r="O978" i="3"/>
  <c r="T331" i="3"/>
  <c r="W331" i="3" s="1"/>
  <c r="L1016" i="3"/>
  <c r="H501" i="3"/>
  <c r="J571" i="3"/>
  <c r="J1305" i="3"/>
  <c r="H832" i="3"/>
  <c r="T832" i="3"/>
  <c r="W832" i="3" s="1"/>
  <c r="L834" i="3"/>
  <c r="J749" i="3"/>
  <c r="P749" i="3"/>
  <c r="U749" i="3"/>
  <c r="H96" i="3"/>
  <c r="H444" i="3"/>
  <c r="M444" i="3"/>
  <c r="E845" i="3"/>
  <c r="L845" i="3"/>
  <c r="Q845" i="3"/>
  <c r="E576" i="3"/>
  <c r="L576" i="3"/>
  <c r="T576" i="3"/>
  <c r="W576" i="3" s="1"/>
  <c r="K1308" i="3"/>
  <c r="P1308" i="3"/>
  <c r="U1308" i="3"/>
  <c r="I1364" i="3"/>
  <c r="I850" i="3"/>
  <c r="Q850" i="3"/>
  <c r="K852" i="3"/>
  <c r="F724" i="3"/>
  <c r="O724" i="3"/>
  <c r="U724" i="3"/>
  <c r="E700" i="3"/>
  <c r="J700" i="3"/>
  <c r="N700" i="3"/>
  <c r="J415" i="3"/>
  <c r="O415" i="3"/>
  <c r="T415" i="3"/>
  <c r="W415" i="3" s="1"/>
  <c r="O657" i="3"/>
  <c r="H237" i="3"/>
  <c r="O868" i="3"/>
  <c r="O599" i="3"/>
  <c r="L1030" i="3"/>
  <c r="T991" i="3"/>
  <c r="W991" i="3" s="1"/>
  <c r="P589" i="3"/>
  <c r="F1370" i="3"/>
  <c r="K1370" i="3"/>
  <c r="O1370" i="3"/>
  <c r="I409" i="3"/>
  <c r="O409" i="3"/>
  <c r="T409" i="3"/>
  <c r="E42" i="3"/>
  <c r="J42" i="3"/>
  <c r="N42" i="3"/>
  <c r="H948" i="3"/>
  <c r="P948" i="3"/>
  <c r="T1314" i="3"/>
  <c r="T798" i="3"/>
  <c r="J141" i="3"/>
  <c r="P141" i="3"/>
  <c r="U141" i="3"/>
  <c r="E901" i="3"/>
  <c r="P901" i="3"/>
  <c r="I731" i="3"/>
  <c r="P731" i="3"/>
  <c r="E491" i="3"/>
  <c r="L491" i="3"/>
  <c r="Q491" i="3"/>
  <c r="J465" i="3"/>
  <c r="I111" i="3"/>
  <c r="T111" i="3"/>
  <c r="W111" i="3" s="1"/>
  <c r="I1232" i="3"/>
  <c r="M1232" i="3"/>
  <c r="Q1232" i="3"/>
  <c r="U1232" i="3"/>
  <c r="H923" i="3"/>
  <c r="N46" i="3"/>
  <c r="I800" i="3"/>
  <c r="Q800" i="3"/>
  <c r="J146" i="3"/>
  <c r="P146" i="3"/>
  <c r="I860" i="3"/>
  <c r="P860" i="3"/>
  <c r="E1224" i="3"/>
  <c r="P974" i="3"/>
  <c r="N1237" i="3"/>
  <c r="H1051" i="3"/>
  <c r="F417" i="3"/>
  <c r="K417" i="3"/>
  <c r="O417" i="3"/>
  <c r="E1025" i="3"/>
  <c r="T1025" i="3"/>
  <c r="T1076" i="3"/>
  <c r="E939" i="3"/>
  <c r="Q939" i="3"/>
  <c r="I1164" i="3"/>
  <c r="N1164" i="3"/>
  <c r="T1164" i="3"/>
  <c r="N1032" i="3"/>
  <c r="I686" i="3"/>
  <c r="Q686" i="3"/>
  <c r="J1040" i="3"/>
  <c r="P1040" i="3"/>
  <c r="I1004" i="3"/>
  <c r="P1004" i="3"/>
  <c r="E941" i="3"/>
  <c r="T1137" i="3"/>
  <c r="E1378" i="3"/>
  <c r="O1378" i="3"/>
  <c r="K139" i="3"/>
  <c r="T139" i="3"/>
  <c r="H770" i="3"/>
  <c r="L770" i="3"/>
  <c r="P770" i="3"/>
  <c r="T770" i="3"/>
  <c r="W770" i="3" s="1"/>
  <c r="K1048" i="3"/>
  <c r="K428" i="3"/>
  <c r="I977" i="3"/>
  <c r="T977" i="3"/>
  <c r="W977" i="3" s="1"/>
  <c r="J1134" i="3"/>
  <c r="P1134" i="3"/>
  <c r="U1134" i="3"/>
  <c r="Q97" i="3"/>
  <c r="L260" i="3"/>
  <c r="T260" i="3"/>
  <c r="U1089" i="3"/>
  <c r="H339" i="3"/>
  <c r="P1178" i="3"/>
  <c r="H703" i="3"/>
  <c r="E709" i="3"/>
  <c r="O733" i="3"/>
  <c r="E737" i="3"/>
  <c r="K1113" i="3"/>
  <c r="Q1296" i="3"/>
  <c r="H1191" i="3"/>
  <c r="K363" i="3"/>
  <c r="I749" i="3"/>
  <c r="T749" i="3"/>
  <c r="W749" i="3" s="1"/>
  <c r="L96" i="3"/>
  <c r="F444" i="3"/>
  <c r="Q444" i="3"/>
  <c r="J845" i="3"/>
  <c r="U845" i="3"/>
  <c r="F576" i="3"/>
  <c r="I1308" i="3"/>
  <c r="T1308" i="3"/>
  <c r="N1364" i="3"/>
  <c r="H850" i="3"/>
  <c r="O852" i="3"/>
  <c r="P724" i="3"/>
  <c r="M700" i="3"/>
  <c r="U700" i="3"/>
  <c r="N415" i="3"/>
  <c r="K599" i="3"/>
  <c r="O589" i="3"/>
  <c r="E1370" i="3"/>
  <c r="N1370" i="3"/>
  <c r="M409" i="3"/>
  <c r="L1313" i="3"/>
  <c r="M42" i="3"/>
  <c r="U42" i="3"/>
  <c r="E948" i="3"/>
  <c r="L141" i="3"/>
  <c r="N901" i="3"/>
  <c r="Q731" i="3"/>
  <c r="P491" i="3"/>
  <c r="T465" i="3"/>
  <c r="J1232" i="3"/>
  <c r="P800" i="3"/>
  <c r="H860" i="3"/>
  <c r="U860" i="3"/>
  <c r="N1224" i="3"/>
  <c r="L974" i="3"/>
  <c r="T1237" i="3"/>
  <c r="J417" i="3"/>
  <c r="I939" i="3"/>
  <c r="J1164" i="3"/>
  <c r="U1164" i="3"/>
  <c r="Q1032" i="3"/>
  <c r="H686" i="3"/>
  <c r="K1040" i="3"/>
  <c r="O1004" i="3"/>
  <c r="H139" i="3"/>
  <c r="F770" i="3"/>
  <c r="O770" i="3"/>
  <c r="E1048" i="3"/>
  <c r="T428" i="3"/>
  <c r="E977" i="3"/>
  <c r="L1134" i="3"/>
  <c r="K1228" i="3"/>
  <c r="E97" i="3"/>
  <c r="M260" i="3"/>
  <c r="I475" i="3"/>
  <c r="N475" i="3"/>
  <c r="T475" i="3"/>
  <c r="W475" i="3" s="1"/>
  <c r="Q1239" i="3"/>
  <c r="T634" i="3"/>
  <c r="W634" i="3" s="1"/>
  <c r="L1101" i="3"/>
  <c r="T1101" i="3"/>
  <c r="W1101" i="3" s="1"/>
  <c r="F1110" i="3"/>
  <c r="T349" i="3"/>
  <c r="W349" i="3" s="1"/>
  <c r="T1063" i="3"/>
  <c r="W1063" i="3" s="1"/>
  <c r="J989" i="3"/>
  <c r="P989" i="3"/>
  <c r="U989" i="3"/>
  <c r="F764" i="3"/>
  <c r="L764" i="3"/>
  <c r="Q764" i="3"/>
  <c r="L987" i="3"/>
  <c r="P914" i="3"/>
  <c r="I889" i="3"/>
  <c r="P889" i="3"/>
  <c r="L890" i="3"/>
  <c r="H851" i="3"/>
  <c r="L851" i="3"/>
  <c r="P851" i="3"/>
  <c r="T851" i="3"/>
  <c r="E864" i="3"/>
  <c r="N864" i="3"/>
  <c r="U864" i="3"/>
  <c r="F230" i="3"/>
  <c r="H586" i="3"/>
  <c r="M586" i="3"/>
  <c r="T278" i="3"/>
  <c r="W278" i="3" s="1"/>
  <c r="H88" i="3"/>
  <c r="H676" i="3"/>
  <c r="O713" i="3"/>
  <c r="T1301" i="3"/>
  <c r="P739" i="3"/>
  <c r="T363" i="3"/>
  <c r="W363" i="3" s="1"/>
  <c r="E187" i="3"/>
  <c r="F501" i="3"/>
  <c r="L816" i="3"/>
  <c r="H571" i="3"/>
  <c r="N1305" i="3"/>
  <c r="L749" i="3"/>
  <c r="I444" i="3"/>
  <c r="T444" i="3"/>
  <c r="W444" i="3" s="1"/>
  <c r="M845" i="3"/>
  <c r="K576" i="3"/>
  <c r="L1308" i="3"/>
  <c r="L850" i="3"/>
  <c r="T852" i="3"/>
  <c r="W852" i="3" s="1"/>
  <c r="T724" i="3"/>
  <c r="W724" i="3" s="1"/>
  <c r="F700" i="3"/>
  <c r="O700" i="3"/>
  <c r="E415" i="3"/>
  <c r="P415" i="3"/>
  <c r="L237" i="3"/>
  <c r="P599" i="3"/>
  <c r="T589" i="3"/>
  <c r="W589" i="3" s="1"/>
  <c r="H1370" i="3"/>
  <c r="P1370" i="3"/>
  <c r="P409" i="3"/>
  <c r="F42" i="3"/>
  <c r="O42" i="3"/>
  <c r="J948" i="3"/>
  <c r="N141" i="3"/>
  <c r="T901" i="3"/>
  <c r="W901" i="3" s="1"/>
  <c r="F731" i="3"/>
  <c r="U731" i="3"/>
  <c r="H491" i="3"/>
  <c r="K111" i="3"/>
  <c r="L1232" i="3"/>
  <c r="T1232" i="3"/>
  <c r="L923" i="3"/>
  <c r="I46" i="3"/>
  <c r="T800" i="3"/>
  <c r="W800" i="3" s="1"/>
  <c r="H146" i="3"/>
  <c r="K860" i="3"/>
  <c r="T974" i="3"/>
  <c r="E1237" i="3"/>
  <c r="K1051" i="3"/>
  <c r="L417" i="3"/>
  <c r="T417" i="3"/>
  <c r="N939" i="3"/>
  <c r="M1164" i="3"/>
  <c r="L686" i="3"/>
  <c r="O1040" i="3"/>
  <c r="M139" i="3"/>
  <c r="I770" i="3"/>
  <c r="Q770" i="3"/>
  <c r="N1048" i="3"/>
  <c r="L977" i="3"/>
  <c r="N1134" i="3"/>
  <c r="N97" i="3"/>
  <c r="Q260" i="3"/>
  <c r="J475" i="3"/>
  <c r="P475" i="3"/>
  <c r="U475" i="3"/>
  <c r="I1239" i="3"/>
  <c r="T1239" i="3"/>
  <c r="F1101" i="3"/>
  <c r="O1101" i="3"/>
  <c r="U1101" i="3"/>
  <c r="K1110" i="3"/>
  <c r="T1110" i="3"/>
  <c r="L984" i="3"/>
  <c r="E989" i="3"/>
  <c r="L989" i="3"/>
  <c r="Q989" i="3"/>
  <c r="H764" i="3"/>
  <c r="M764" i="3"/>
  <c r="P987" i="3"/>
  <c r="T914" i="3"/>
  <c r="L744" i="3"/>
  <c r="K889" i="3"/>
  <c r="Q889" i="3"/>
  <c r="T890" i="3"/>
  <c r="I851" i="3"/>
  <c r="M851" i="3"/>
  <c r="Q851" i="3"/>
  <c r="U851" i="3"/>
  <c r="I864" i="3"/>
  <c r="P864" i="3"/>
  <c r="K230" i="3"/>
  <c r="T230" i="3"/>
  <c r="W230" i="3" s="1"/>
  <c r="J1243" i="3"/>
  <c r="I586" i="3"/>
  <c r="N586" i="3"/>
  <c r="T586" i="3"/>
  <c r="T294" i="3"/>
  <c r="J1099" i="3"/>
  <c r="K340" i="3"/>
  <c r="P340" i="3"/>
  <c r="U340" i="3"/>
  <c r="N793" i="3"/>
  <c r="F969" i="3"/>
  <c r="K969" i="3"/>
  <c r="O969" i="3"/>
  <c r="N1241" i="3"/>
  <c r="I258" i="3"/>
  <c r="N258" i="3"/>
  <c r="T258" i="3"/>
  <c r="W258" i="3" s="1"/>
  <c r="H1384" i="3"/>
  <c r="U1384" i="3"/>
  <c r="H959" i="3"/>
  <c r="T957" i="3"/>
  <c r="H1128" i="3"/>
  <c r="P1128" i="3"/>
  <c r="H1212" i="3"/>
  <c r="M1212" i="3"/>
  <c r="F1187" i="3"/>
  <c r="K1187" i="3"/>
  <c r="O1187" i="3"/>
  <c r="P147" i="3"/>
  <c r="L11" i="3"/>
  <c r="E583" i="3"/>
  <c r="I1009" i="3"/>
  <c r="P1009" i="3"/>
  <c r="U1009" i="3"/>
  <c r="H1156" i="3"/>
  <c r="F1182" i="3"/>
  <c r="L1182" i="3"/>
  <c r="Q1182" i="3"/>
  <c r="P1162" i="3"/>
  <c r="E742" i="3"/>
  <c r="T251" i="3"/>
  <c r="W251" i="3" s="1"/>
  <c r="T1348" i="3"/>
  <c r="W1348" i="3" s="1"/>
  <c r="K43" i="3"/>
  <c r="Q749" i="3"/>
  <c r="O444" i="3"/>
  <c r="O576" i="3"/>
  <c r="L724" i="3"/>
  <c r="K700" i="3"/>
  <c r="T657" i="3"/>
  <c r="W657" i="3" s="1"/>
  <c r="T868" i="3"/>
  <c r="W868" i="3" s="1"/>
  <c r="T1370" i="3"/>
  <c r="W1370" i="3" s="1"/>
  <c r="H409" i="3"/>
  <c r="Q42" i="3"/>
  <c r="T141" i="3"/>
  <c r="W141" i="3" s="1"/>
  <c r="H901" i="3"/>
  <c r="K731" i="3"/>
  <c r="J491" i="3"/>
  <c r="U111" i="3"/>
  <c r="H1232" i="3"/>
  <c r="T1051" i="3"/>
  <c r="H417" i="3"/>
  <c r="K1076" i="3"/>
  <c r="T939" i="3"/>
  <c r="K1004" i="3"/>
  <c r="K770" i="3"/>
  <c r="M428" i="3"/>
  <c r="Q977" i="3"/>
  <c r="E1134" i="3"/>
  <c r="H475" i="3"/>
  <c r="U1239" i="3"/>
  <c r="E634" i="3"/>
  <c r="Q1101" i="3"/>
  <c r="O1110" i="3"/>
  <c r="T984" i="3"/>
  <c r="I349" i="3"/>
  <c r="H989" i="3"/>
  <c r="P764" i="3"/>
  <c r="L914" i="3"/>
  <c r="T744" i="3"/>
  <c r="W744" i="3" s="1"/>
  <c r="T889" i="3"/>
  <c r="W889" i="3" s="1"/>
  <c r="K851" i="3"/>
  <c r="L864" i="3"/>
  <c r="T1243" i="3"/>
  <c r="E586" i="3"/>
  <c r="Q586" i="3"/>
  <c r="N438" i="3"/>
  <c r="I340" i="3"/>
  <c r="Q340" i="3"/>
  <c r="H793" i="3"/>
  <c r="E969" i="3"/>
  <c r="L969" i="3"/>
  <c r="Q969" i="3"/>
  <c r="P924" i="3"/>
  <c r="Q1091" i="3"/>
  <c r="J1241" i="3"/>
  <c r="J258" i="3"/>
  <c r="Q258" i="3"/>
  <c r="L959" i="3"/>
  <c r="P957" i="3"/>
  <c r="J1128" i="3"/>
  <c r="T1128" i="3"/>
  <c r="W1128" i="3" s="1"/>
  <c r="T142" i="3"/>
  <c r="W142" i="3" s="1"/>
  <c r="L1212" i="3"/>
  <c r="T1212" i="3"/>
  <c r="I1187" i="3"/>
  <c r="N1187" i="3"/>
  <c r="T1187" i="3"/>
  <c r="I11" i="3"/>
  <c r="T11" i="3"/>
  <c r="J583" i="3"/>
  <c r="T849" i="3"/>
  <c r="O1009" i="3"/>
  <c r="P1156" i="3"/>
  <c r="K1182" i="3"/>
  <c r="T742" i="3"/>
  <c r="W742" i="3" s="1"/>
  <c r="H1168" i="3"/>
  <c r="I30" i="3"/>
  <c r="P30" i="3"/>
  <c r="J1193" i="3"/>
  <c r="T1193" i="3"/>
  <c r="H1013" i="3"/>
  <c r="F131" i="3"/>
  <c r="L131" i="3"/>
  <c r="Q131" i="3"/>
  <c r="F648" i="3"/>
  <c r="K648" i="3"/>
  <c r="O648" i="3"/>
  <c r="L588" i="3"/>
  <c r="T1238" i="3"/>
  <c r="K234" i="3"/>
  <c r="P234" i="3"/>
  <c r="U234" i="3"/>
  <c r="E1226" i="3"/>
  <c r="I1010" i="3"/>
  <c r="T1010" i="3"/>
  <c r="F380" i="3"/>
  <c r="L380" i="3"/>
  <c r="Q380" i="3"/>
  <c r="L873" i="3"/>
  <c r="L160" i="3"/>
  <c r="F827" i="3"/>
  <c r="K827" i="3"/>
  <c r="O827" i="3"/>
  <c r="L888" i="3"/>
  <c r="T760" i="3"/>
  <c r="L501" i="3"/>
  <c r="U1305" i="3"/>
  <c r="H228" i="3"/>
  <c r="F832" i="3"/>
  <c r="E749" i="3"/>
  <c r="H845" i="3"/>
  <c r="O1308" i="3"/>
  <c r="P850" i="3"/>
  <c r="H415" i="3"/>
  <c r="P1030" i="3"/>
  <c r="O991" i="3"/>
  <c r="I589" i="3"/>
  <c r="L1370" i="3"/>
  <c r="I42" i="3"/>
  <c r="O1314" i="3"/>
  <c r="I141" i="3"/>
  <c r="U491" i="3"/>
  <c r="H465" i="3"/>
  <c r="P1232" i="3"/>
  <c r="T923" i="3"/>
  <c r="W923" i="3" s="1"/>
  <c r="L800" i="3"/>
  <c r="K146" i="3"/>
  <c r="K1237" i="3"/>
  <c r="P417" i="3"/>
  <c r="P1164" i="3"/>
  <c r="T686" i="3"/>
  <c r="W686" i="3" s="1"/>
  <c r="H1040" i="3"/>
  <c r="N1378" i="3"/>
  <c r="Q1134" i="3"/>
  <c r="I260" i="3"/>
  <c r="M475" i="3"/>
  <c r="L1239" i="3"/>
  <c r="K1101" i="3"/>
  <c r="M989" i="3"/>
  <c r="K764" i="3"/>
  <c r="U764" i="3"/>
  <c r="H987" i="3"/>
  <c r="L889" i="3"/>
  <c r="F851" i="3"/>
  <c r="O851" i="3"/>
  <c r="O1080" i="3"/>
  <c r="T1381" i="3"/>
  <c r="T864" i="3"/>
  <c r="W864" i="3" s="1"/>
  <c r="L230" i="3"/>
  <c r="L586" i="3"/>
  <c r="U586" i="3"/>
  <c r="I1383" i="3"/>
  <c r="H438" i="3"/>
  <c r="F340" i="3"/>
  <c r="M340" i="3"/>
  <c r="T340" i="3"/>
  <c r="W340" i="3" s="1"/>
  <c r="P793" i="3"/>
  <c r="I969" i="3"/>
  <c r="N969" i="3"/>
  <c r="T969" i="3"/>
  <c r="E258" i="3"/>
  <c r="M258" i="3"/>
  <c r="U258" i="3"/>
  <c r="O1384" i="3"/>
  <c r="T959" i="3"/>
  <c r="I1221" i="3"/>
  <c r="H957" i="3"/>
  <c r="N1128" i="3"/>
  <c r="P1288" i="3"/>
  <c r="T187" i="3"/>
  <c r="W187" i="3" s="1"/>
  <c r="H1016" i="3"/>
  <c r="T486" i="3"/>
  <c r="W486" i="3" s="1"/>
  <c r="L832" i="3"/>
  <c r="N749" i="3"/>
  <c r="L444" i="3"/>
  <c r="P845" i="3"/>
  <c r="Q1308" i="3"/>
  <c r="T850" i="3"/>
  <c r="J852" i="3"/>
  <c r="I724" i="3"/>
  <c r="I700" i="3"/>
  <c r="K415" i="3"/>
  <c r="T237" i="3"/>
  <c r="W237" i="3" s="1"/>
  <c r="J868" i="3"/>
  <c r="U409" i="3"/>
  <c r="K42" i="3"/>
  <c r="Q141" i="3"/>
  <c r="P465" i="3"/>
  <c r="P111" i="3"/>
  <c r="E1232" i="3"/>
  <c r="O146" i="3"/>
  <c r="O860" i="3"/>
  <c r="O1237" i="3"/>
  <c r="O1051" i="3"/>
  <c r="E417" i="3"/>
  <c r="K1025" i="3"/>
  <c r="H1004" i="3"/>
  <c r="U139" i="3"/>
  <c r="N752" i="3"/>
  <c r="U770" i="3"/>
  <c r="T1048" i="3"/>
  <c r="T1134" i="3"/>
  <c r="U260" i="3"/>
  <c r="E475" i="3"/>
  <c r="Q475" i="3"/>
  <c r="M1239" i="3"/>
  <c r="P1101" i="3"/>
  <c r="L1110" i="3"/>
  <c r="N989" i="3"/>
  <c r="O764" i="3"/>
  <c r="T987" i="3"/>
  <c r="H914" i="3"/>
  <c r="O889" i="3"/>
  <c r="J851" i="3"/>
  <c r="J864" i="3"/>
  <c r="O230" i="3"/>
  <c r="O1243" i="3"/>
  <c r="P586" i="3"/>
  <c r="L438" i="3"/>
  <c r="H340" i="3"/>
  <c r="O340" i="3"/>
  <c r="E793" i="3"/>
  <c r="T793" i="3"/>
  <c r="W793" i="3" s="1"/>
  <c r="J969" i="3"/>
  <c r="P969" i="3"/>
  <c r="U969" i="3"/>
  <c r="H258" i="3"/>
  <c r="P258" i="3"/>
  <c r="J959" i="3"/>
  <c r="L957" i="3"/>
  <c r="E1128" i="3"/>
  <c r="H142" i="3"/>
  <c r="K1212" i="3"/>
  <c r="Q1212" i="3"/>
  <c r="H1187" i="3"/>
  <c r="M1187" i="3"/>
  <c r="T147" i="3"/>
  <c r="W147" i="3" s="1"/>
  <c r="Q11" i="3"/>
  <c r="T583" i="3"/>
  <c r="N1149" i="3"/>
  <c r="L849" i="3"/>
  <c r="M1009" i="3"/>
  <c r="T1009" i="3"/>
  <c r="W1009" i="3" s="1"/>
  <c r="L1156" i="3"/>
  <c r="I1182" i="3"/>
  <c r="P1182" i="3"/>
  <c r="N742" i="3"/>
  <c r="H30" i="3"/>
  <c r="O30" i="3"/>
  <c r="U30" i="3"/>
  <c r="E1193" i="3"/>
  <c r="T1013" i="3"/>
  <c r="T177" i="3"/>
  <c r="K131" i="3"/>
  <c r="P131" i="3"/>
  <c r="U131" i="3"/>
  <c r="E648" i="3"/>
  <c r="J648" i="3"/>
  <c r="N648" i="3"/>
  <c r="J588" i="3"/>
  <c r="T588" i="3"/>
  <c r="O994" i="3"/>
  <c r="L1238" i="3"/>
  <c r="I234" i="3"/>
  <c r="O234" i="3"/>
  <c r="T234" i="3"/>
  <c r="W234" i="3" s="1"/>
  <c r="P1226" i="3"/>
  <c r="F1010" i="3"/>
  <c r="Q1010" i="3"/>
  <c r="K380" i="3"/>
  <c r="P380" i="3"/>
  <c r="U380" i="3"/>
  <c r="E873" i="3"/>
  <c r="I160" i="3"/>
  <c r="T160" i="3"/>
  <c r="E827" i="3"/>
  <c r="J827" i="3"/>
  <c r="N827" i="3"/>
  <c r="H888" i="3"/>
  <c r="T888" i="3"/>
  <c r="W888" i="3" s="1"/>
  <c r="I760" i="3"/>
  <c r="K656" i="3"/>
  <c r="P656" i="3"/>
  <c r="U656" i="3"/>
  <c r="E872" i="3"/>
  <c r="I958" i="3"/>
  <c r="T958" i="3"/>
  <c r="W958" i="3" s="1"/>
  <c r="T225" i="3"/>
  <c r="W225" i="3" s="1"/>
  <c r="I601" i="3"/>
  <c r="M601" i="3"/>
  <c r="Q601" i="3"/>
  <c r="U601" i="3"/>
  <c r="H436" i="3"/>
  <c r="I295" i="3"/>
  <c r="P295" i="3"/>
  <c r="E1234" i="3"/>
  <c r="J1234" i="3"/>
  <c r="N1234" i="3"/>
  <c r="U599" i="3"/>
  <c r="N880" i="3"/>
  <c r="H1030" i="3"/>
  <c r="N948" i="3"/>
  <c r="M491" i="3"/>
  <c r="N417" i="3"/>
  <c r="M770" i="3"/>
  <c r="O349" i="3"/>
  <c r="T989" i="3"/>
  <c r="W989" i="3" s="1"/>
  <c r="T764" i="3"/>
  <c r="J1080" i="3"/>
  <c r="J586" i="3"/>
  <c r="L793" i="3"/>
  <c r="H969" i="3"/>
  <c r="T1241" i="3"/>
  <c r="F1212" i="3"/>
  <c r="U1212" i="3"/>
  <c r="N795" i="3"/>
  <c r="P1187" i="3"/>
  <c r="P11" i="3"/>
  <c r="L583" i="3"/>
  <c r="K1009" i="3"/>
  <c r="M1182" i="3"/>
  <c r="T1168" i="3"/>
  <c r="L251" i="3"/>
  <c r="T30" i="3"/>
  <c r="W30" i="3" s="1"/>
  <c r="L1193" i="3"/>
  <c r="O131" i="3"/>
  <c r="L648" i="3"/>
  <c r="T648" i="3"/>
  <c r="W648" i="3" s="1"/>
  <c r="M234" i="3"/>
  <c r="O1010" i="3"/>
  <c r="I380" i="3"/>
  <c r="T380" i="3"/>
  <c r="N873" i="3"/>
  <c r="I827" i="3"/>
  <c r="Q827" i="3"/>
  <c r="P888" i="3"/>
  <c r="I656" i="3"/>
  <c r="Q656" i="3"/>
  <c r="P872" i="3"/>
  <c r="F958" i="3"/>
  <c r="H601" i="3"/>
  <c r="N601" i="3"/>
  <c r="J295" i="3"/>
  <c r="T295" i="3"/>
  <c r="I1234" i="3"/>
  <c r="O1234" i="3"/>
  <c r="O330" i="3"/>
  <c r="E7" i="3"/>
  <c r="H1111" i="3"/>
  <c r="P1111" i="3"/>
  <c r="N1036" i="3"/>
  <c r="E282" i="3"/>
  <c r="L282" i="3"/>
  <c r="Q282" i="3"/>
  <c r="F894" i="3"/>
  <c r="L894" i="3"/>
  <c r="Q894" i="3"/>
  <c r="O643" i="3"/>
  <c r="H1003" i="3"/>
  <c r="O383" i="3"/>
  <c r="E1000" i="3"/>
  <c r="Q1000" i="3"/>
  <c r="N1138" i="3"/>
  <c r="N1388" i="3"/>
  <c r="H540" i="3"/>
  <c r="M540" i="3"/>
  <c r="H172" i="3"/>
  <c r="M172" i="3"/>
  <c r="I738" i="3"/>
  <c r="T738" i="3"/>
  <c r="W738" i="3" s="1"/>
  <c r="N945" i="3"/>
  <c r="H788" i="3"/>
  <c r="I1158" i="3"/>
  <c r="P1158" i="3"/>
  <c r="I1198" i="3"/>
  <c r="M1198" i="3"/>
  <c r="Q1198" i="3"/>
  <c r="U1198" i="3"/>
  <c r="H1192" i="3"/>
  <c r="P1116" i="3"/>
  <c r="H592" i="3"/>
  <c r="N592" i="3"/>
  <c r="E1127" i="3"/>
  <c r="J1127" i="3"/>
  <c r="N1127" i="3"/>
  <c r="I1102" i="3"/>
  <c r="M41" i="3"/>
  <c r="H404" i="3"/>
  <c r="M404" i="3"/>
  <c r="O560" i="3"/>
  <c r="L734" i="3"/>
  <c r="F1019" i="3"/>
  <c r="L1019" i="3"/>
  <c r="Q1019" i="3"/>
  <c r="J274" i="3"/>
  <c r="T274" i="3"/>
  <c r="H918" i="3"/>
  <c r="L971" i="3"/>
  <c r="T673" i="3"/>
  <c r="H1144" i="3"/>
  <c r="T1144" i="3"/>
  <c r="W1144" i="3" s="1"/>
  <c r="H1027" i="3"/>
  <c r="H829" i="3"/>
  <c r="N829" i="3"/>
  <c r="E766" i="3"/>
  <c r="J766" i="3"/>
  <c r="N766" i="3"/>
  <c r="N1028" i="3"/>
  <c r="M935" i="3"/>
  <c r="N1075" i="3"/>
  <c r="M966" i="3"/>
  <c r="M802" i="3"/>
  <c r="H1185" i="3"/>
  <c r="I1024" i="3"/>
  <c r="H867" i="3"/>
  <c r="O867" i="3"/>
  <c r="N1233" i="3"/>
  <c r="T285" i="3"/>
  <c r="H741" i="3"/>
  <c r="J745" i="3"/>
  <c r="O745" i="3"/>
  <c r="T745" i="3"/>
  <c r="L874" i="3"/>
  <c r="T874" i="3"/>
  <c r="P1078" i="3"/>
  <c r="T1023" i="3"/>
  <c r="H942" i="3"/>
  <c r="T1115" i="3"/>
  <c r="T892" i="3"/>
  <c r="J1041" i="3"/>
  <c r="P1041" i="3"/>
  <c r="U1041" i="3"/>
  <c r="J440" i="3"/>
  <c r="L869" i="3"/>
  <c r="H1140" i="3"/>
  <c r="L1140" i="3"/>
  <c r="P1140" i="3"/>
  <c r="T1140" i="3"/>
  <c r="J1148" i="3"/>
  <c r="P1148" i="3"/>
  <c r="H975" i="3"/>
  <c r="T975" i="3"/>
  <c r="H59" i="3"/>
  <c r="H63" i="3"/>
  <c r="P63" i="3"/>
  <c r="H73" i="3"/>
  <c r="N73" i="3"/>
  <c r="P76" i="3"/>
  <c r="F324" i="3"/>
  <c r="K324" i="3"/>
  <c r="O324" i="3"/>
  <c r="H240" i="3"/>
  <c r="T472" i="3"/>
  <c r="W472" i="3" s="1"/>
  <c r="J470" i="3"/>
  <c r="P470" i="3"/>
  <c r="U470" i="3"/>
  <c r="E235" i="3"/>
  <c r="K235" i="3"/>
  <c r="P235" i="3"/>
  <c r="L26" i="3"/>
  <c r="J387" i="3"/>
  <c r="P387" i="3"/>
  <c r="U387" i="3"/>
  <c r="H376" i="3"/>
  <c r="N376" i="3"/>
  <c r="P194" i="3"/>
  <c r="T34" i="3"/>
  <c r="W34" i="3" s="1"/>
  <c r="E25" i="3"/>
  <c r="L25" i="3"/>
  <c r="T25" i="3"/>
  <c r="W25" i="3" s="1"/>
  <c r="H36" i="3"/>
  <c r="T479" i="3"/>
  <c r="W479" i="3" s="1"/>
  <c r="K495" i="3"/>
  <c r="P178" i="3"/>
  <c r="O1251" i="3"/>
  <c r="I357" i="3"/>
  <c r="T357" i="3"/>
  <c r="W357" i="3" s="1"/>
  <c r="J132" i="3"/>
  <c r="O132" i="3"/>
  <c r="T132" i="3"/>
  <c r="W132" i="3" s="1"/>
  <c r="T419" i="3"/>
  <c r="W419" i="3" s="1"/>
  <c r="H203" i="3"/>
  <c r="L203" i="3"/>
  <c r="P203" i="3"/>
  <c r="T203" i="3"/>
  <c r="O145" i="3"/>
  <c r="H84" i="3"/>
  <c r="L84" i="3"/>
  <c r="P84" i="3"/>
  <c r="T84" i="3"/>
  <c r="W84" i="3" s="1"/>
  <c r="K259" i="3"/>
  <c r="T259" i="3"/>
  <c r="H1213" i="3"/>
  <c r="N1213" i="3"/>
  <c r="J396" i="3"/>
  <c r="H416" i="3"/>
  <c r="K688" i="3"/>
  <c r="M537" i="3"/>
  <c r="H504" i="3"/>
  <c r="N504" i="3"/>
  <c r="K1255" i="3"/>
  <c r="U1255" i="3"/>
  <c r="O93" i="3"/>
  <c r="K509" i="3"/>
  <c r="K498" i="3"/>
  <c r="J247" i="3"/>
  <c r="M460" i="3"/>
  <c r="U460" i="3"/>
  <c r="E524" i="3"/>
  <c r="N524" i="3"/>
  <c r="T524" i="3"/>
  <c r="M390" i="3"/>
  <c r="T390" i="3"/>
  <c r="I843" i="3"/>
  <c r="Q843" i="3"/>
  <c r="K534" i="3"/>
  <c r="I1327" i="3"/>
  <c r="H458" i="3"/>
  <c r="L458" i="3"/>
  <c r="P458" i="3"/>
  <c r="T458" i="3"/>
  <c r="N370" i="3"/>
  <c r="I680" i="3"/>
  <c r="Q680" i="3"/>
  <c r="L533" i="3"/>
  <c r="P77" i="3"/>
  <c r="H400" i="3"/>
  <c r="N400" i="3"/>
  <c r="T328" i="3"/>
  <c r="W328" i="3" s="1"/>
  <c r="M398" i="3"/>
  <c r="U398" i="3"/>
  <c r="H1332" i="3"/>
  <c r="O1332" i="3"/>
  <c r="J1022" i="3"/>
  <c r="T1022" i="3"/>
  <c r="E1334" i="3"/>
  <c r="K1334" i="3"/>
  <c r="P1334" i="3"/>
  <c r="I117" i="3"/>
  <c r="Q117" i="3"/>
  <c r="L410" i="3"/>
  <c r="P577" i="3"/>
  <c r="H506" i="3"/>
  <c r="N506" i="3"/>
  <c r="L269" i="3"/>
  <c r="F579" i="3"/>
  <c r="P659" i="3"/>
  <c r="Q700" i="3"/>
  <c r="J1370" i="3"/>
  <c r="K409" i="3"/>
  <c r="O731" i="3"/>
  <c r="N1232" i="3"/>
  <c r="H1164" i="3"/>
  <c r="I1134" i="3"/>
  <c r="F889" i="3"/>
  <c r="M969" i="3"/>
  <c r="L258" i="3"/>
  <c r="K1384" i="3"/>
  <c r="P959" i="3"/>
  <c r="I1212" i="3"/>
  <c r="E1187" i="3"/>
  <c r="Q1187" i="3"/>
  <c r="N583" i="3"/>
  <c r="Q1009" i="3"/>
  <c r="O1182" i="3"/>
  <c r="K30" i="3"/>
  <c r="N1193" i="3"/>
  <c r="L1013" i="3"/>
  <c r="H131" i="3"/>
  <c r="M648" i="3"/>
  <c r="U648" i="3"/>
  <c r="E588" i="3"/>
  <c r="F234" i="3"/>
  <c r="Q234" i="3"/>
  <c r="M380" i="3"/>
  <c r="P873" i="3"/>
  <c r="F160" i="3"/>
  <c r="L827" i="3"/>
  <c r="T827" i="3"/>
  <c r="W827" i="3" s="1"/>
  <c r="L656" i="3"/>
  <c r="L958" i="3"/>
  <c r="J601" i="3"/>
  <c r="O601" i="3"/>
  <c r="T601" i="3"/>
  <c r="W601" i="3" s="1"/>
  <c r="N436" i="3"/>
  <c r="M295" i="3"/>
  <c r="U295" i="3"/>
  <c r="K1234" i="3"/>
  <c r="P1234" i="3"/>
  <c r="T1234" i="3"/>
  <c r="L7" i="3"/>
  <c r="J1111" i="3"/>
  <c r="O1036" i="3"/>
  <c r="H282" i="3"/>
  <c r="M282" i="3"/>
  <c r="H894" i="3"/>
  <c r="M894" i="3"/>
  <c r="I1003" i="3"/>
  <c r="T1003" i="3"/>
  <c r="W1003" i="3" s="1"/>
  <c r="I353" i="3"/>
  <c r="I1171" i="3"/>
  <c r="I1000" i="3"/>
  <c r="T1000" i="3"/>
  <c r="W1000" i="3" s="1"/>
  <c r="E1138" i="3"/>
  <c r="O1388" i="3"/>
  <c r="I540" i="3"/>
  <c r="N540" i="3"/>
  <c r="T540" i="3"/>
  <c r="I172" i="3"/>
  <c r="O172" i="3"/>
  <c r="T172" i="3"/>
  <c r="M738" i="3"/>
  <c r="L788" i="3"/>
  <c r="H951" i="3"/>
  <c r="J1158" i="3"/>
  <c r="E1198" i="3"/>
  <c r="J1198" i="3"/>
  <c r="N1198" i="3"/>
  <c r="L1192" i="3"/>
  <c r="T1116" i="3"/>
  <c r="W1116" i="3" s="1"/>
  <c r="I592" i="3"/>
  <c r="Q592" i="3"/>
  <c r="F1127" i="3"/>
  <c r="K1127" i="3"/>
  <c r="O1127" i="3"/>
  <c r="O1102" i="3"/>
  <c r="N41" i="3"/>
  <c r="I404" i="3"/>
  <c r="N404" i="3"/>
  <c r="T404" i="3"/>
  <c r="H560" i="3"/>
  <c r="M734" i="3"/>
  <c r="H1019" i="3"/>
  <c r="M1019" i="3"/>
  <c r="N274" i="3"/>
  <c r="O918" i="3"/>
  <c r="N971" i="3"/>
  <c r="J1144" i="3"/>
  <c r="M1027" i="3"/>
  <c r="I829" i="3"/>
  <c r="Q829" i="3"/>
  <c r="F766" i="3"/>
  <c r="K766" i="3"/>
  <c r="O766" i="3"/>
  <c r="H927" i="3"/>
  <c r="E935" i="3"/>
  <c r="N935" i="3"/>
  <c r="O1075" i="3"/>
  <c r="O966" i="3"/>
  <c r="Q802" i="3"/>
  <c r="I321" i="3"/>
  <c r="J1185" i="3"/>
  <c r="T1185" i="3"/>
  <c r="W1185" i="3" s="1"/>
  <c r="H963" i="3"/>
  <c r="N1024" i="3"/>
  <c r="J867" i="3"/>
  <c r="P867" i="3"/>
  <c r="T1233" i="3"/>
  <c r="W1233" i="3" s="1"/>
  <c r="H285" i="3"/>
  <c r="J741" i="3"/>
  <c r="T741" i="3"/>
  <c r="W741" i="3" s="1"/>
  <c r="E745" i="3"/>
  <c r="K745" i="3"/>
  <c r="P745" i="3"/>
  <c r="F874" i="3"/>
  <c r="O874" i="3"/>
  <c r="T1078" i="3"/>
  <c r="W1078" i="3" s="1"/>
  <c r="H1023" i="3"/>
  <c r="J942" i="3"/>
  <c r="T942" i="3"/>
  <c r="K1115" i="3"/>
  <c r="E1041" i="3"/>
  <c r="L1041" i="3"/>
  <c r="Q1041" i="3"/>
  <c r="O440" i="3"/>
  <c r="T869" i="3"/>
  <c r="I1140" i="3"/>
  <c r="M1140" i="3"/>
  <c r="Q1140" i="3"/>
  <c r="U1140" i="3"/>
  <c r="K1148" i="3"/>
  <c r="L975" i="3"/>
  <c r="L59" i="3"/>
  <c r="K63" i="3"/>
  <c r="J73" i="3"/>
  <c r="O73" i="3"/>
  <c r="T73" i="3"/>
  <c r="W73" i="3" s="1"/>
  <c r="T76" i="3"/>
  <c r="W76" i="3" s="1"/>
  <c r="H324" i="3"/>
  <c r="L324" i="3"/>
  <c r="P324" i="3"/>
  <c r="T324" i="3"/>
  <c r="W324" i="3" s="1"/>
  <c r="J240" i="3"/>
  <c r="T240" i="3"/>
  <c r="W240" i="3" s="1"/>
  <c r="E470" i="3"/>
  <c r="L470" i="3"/>
  <c r="Q470" i="3"/>
  <c r="F235" i="3"/>
  <c r="L235" i="3"/>
  <c r="T26" i="3"/>
  <c r="W26" i="3" s="1"/>
  <c r="H52" i="3"/>
  <c r="E387" i="3"/>
  <c r="L387" i="3"/>
  <c r="Q387" i="3"/>
  <c r="J376" i="3"/>
  <c r="O376" i="3"/>
  <c r="T376" i="3"/>
  <c r="W376" i="3" s="1"/>
  <c r="T194" i="3"/>
  <c r="W194" i="3" s="1"/>
  <c r="L494" i="3"/>
  <c r="F25" i="3"/>
  <c r="O25" i="3"/>
  <c r="L36" i="3"/>
  <c r="T178" i="3"/>
  <c r="W178" i="3" s="1"/>
  <c r="E1251" i="3"/>
  <c r="P1251" i="3"/>
  <c r="J357" i="3"/>
  <c r="U357" i="3"/>
  <c r="E132" i="3"/>
  <c r="K132" i="3"/>
  <c r="P132" i="3"/>
  <c r="L445" i="3"/>
  <c r="H419" i="3"/>
  <c r="I203" i="3"/>
  <c r="M203" i="3"/>
  <c r="Q203" i="3"/>
  <c r="U203" i="3"/>
  <c r="P145" i="3"/>
  <c r="O483" i="3"/>
  <c r="N487" i="3"/>
  <c r="I84" i="3"/>
  <c r="M84" i="3"/>
  <c r="Q84" i="3"/>
  <c r="U84" i="3"/>
  <c r="M259" i="3"/>
  <c r="I1213" i="3"/>
  <c r="Q1213" i="3"/>
  <c r="K396" i="3"/>
  <c r="O416" i="3"/>
  <c r="J233" i="3"/>
  <c r="N688" i="3"/>
  <c r="O537" i="3"/>
  <c r="J504" i="3"/>
  <c r="O504" i="3"/>
  <c r="T504" i="3"/>
  <c r="W504" i="3" s="1"/>
  <c r="E300" i="3"/>
  <c r="M1255" i="3"/>
  <c r="T93" i="3"/>
  <c r="W93" i="3" s="1"/>
  <c r="E509" i="3"/>
  <c r="N509" i="3"/>
  <c r="T509" i="3"/>
  <c r="W509" i="3" s="1"/>
  <c r="M498" i="3"/>
  <c r="T498" i="3"/>
  <c r="W498" i="3" s="1"/>
  <c r="K247" i="3"/>
  <c r="E190" i="3"/>
  <c r="T190" i="3"/>
  <c r="T518" i="3"/>
  <c r="H460" i="3"/>
  <c r="P460" i="3"/>
  <c r="H524" i="3"/>
  <c r="O524" i="3"/>
  <c r="H390" i="3"/>
  <c r="O390" i="3"/>
  <c r="U390" i="3"/>
  <c r="I1326" i="3"/>
  <c r="L843" i="3"/>
  <c r="T843" i="3"/>
  <c r="W843" i="3" s="1"/>
  <c r="O534" i="3"/>
  <c r="K1327" i="3"/>
  <c r="U1327" i="3"/>
  <c r="N352" i="3"/>
  <c r="I458" i="3"/>
  <c r="M458" i="3"/>
  <c r="Q458" i="3"/>
  <c r="U458" i="3"/>
  <c r="L566" i="3"/>
  <c r="I153" i="3"/>
  <c r="L680" i="3"/>
  <c r="T680" i="3"/>
  <c r="W680" i="3" s="1"/>
  <c r="F533" i="3"/>
  <c r="M533" i="3"/>
  <c r="T533" i="3"/>
  <c r="W533" i="3" s="1"/>
  <c r="H77" i="3"/>
  <c r="J400" i="3"/>
  <c r="O400" i="3"/>
  <c r="T400" i="3"/>
  <c r="Q46" i="3"/>
  <c r="H800" i="3"/>
  <c r="I1032" i="3"/>
  <c r="P686" i="3"/>
  <c r="T97" i="3"/>
  <c r="W97" i="3" s="1"/>
  <c r="L475" i="3"/>
  <c r="N634" i="3"/>
  <c r="I1101" i="3"/>
  <c r="I989" i="3"/>
  <c r="I764" i="3"/>
  <c r="N851" i="3"/>
  <c r="Q864" i="3"/>
  <c r="L340" i="3"/>
  <c r="P1212" i="3"/>
  <c r="L1187" i="3"/>
  <c r="H147" i="3"/>
  <c r="K11" i="3"/>
  <c r="H1009" i="3"/>
  <c r="H1182" i="3"/>
  <c r="U1182" i="3"/>
  <c r="T1162" i="3"/>
  <c r="W1162" i="3" s="1"/>
  <c r="L742" i="3"/>
  <c r="P1168" i="3"/>
  <c r="M131" i="3"/>
  <c r="I648" i="3"/>
  <c r="Q648" i="3"/>
  <c r="L234" i="3"/>
  <c r="N1226" i="3"/>
  <c r="L1010" i="3"/>
  <c r="H380" i="3"/>
  <c r="Q160" i="3"/>
  <c r="H827" i="3"/>
  <c r="P827" i="3"/>
  <c r="N888" i="3"/>
  <c r="H656" i="3"/>
  <c r="O656" i="3"/>
  <c r="N872" i="3"/>
  <c r="Q958" i="3"/>
  <c r="F601" i="3"/>
  <c r="L601" i="3"/>
  <c r="H295" i="3"/>
  <c r="H1234" i="3"/>
  <c r="M1234" i="3"/>
  <c r="T1247" i="3"/>
  <c r="W1247" i="3" s="1"/>
  <c r="M330" i="3"/>
  <c r="Q7" i="3"/>
  <c r="E1111" i="3"/>
  <c r="N1111" i="3"/>
  <c r="J1036" i="3"/>
  <c r="T1036" i="3"/>
  <c r="T1033" i="3"/>
  <c r="W1033" i="3" s="1"/>
  <c r="J282" i="3"/>
  <c r="P282" i="3"/>
  <c r="U282" i="3"/>
  <c r="K894" i="3"/>
  <c r="P894" i="3"/>
  <c r="U894" i="3"/>
  <c r="O1003" i="3"/>
  <c r="T353" i="3"/>
  <c r="T1171" i="3"/>
  <c r="T1184" i="3"/>
  <c r="N719" i="3"/>
  <c r="M383" i="3"/>
  <c r="N1000" i="3"/>
  <c r="L1138" i="3"/>
  <c r="J1388" i="3"/>
  <c r="T1388" i="3"/>
  <c r="W1388" i="3" s="1"/>
  <c r="E540" i="3"/>
  <c r="L540" i="3"/>
  <c r="Q540" i="3"/>
  <c r="F172" i="3"/>
  <c r="L172" i="3"/>
  <c r="Q172" i="3"/>
  <c r="O373" i="3"/>
  <c r="H738" i="3"/>
  <c r="T788" i="3"/>
  <c r="O837" i="3"/>
  <c r="T951" i="3"/>
  <c r="W951" i="3" s="1"/>
  <c r="H1158" i="3"/>
  <c r="N1158" i="3"/>
  <c r="U1158" i="3"/>
  <c r="H1198" i="3"/>
  <c r="L1198" i="3"/>
  <c r="P1198" i="3"/>
  <c r="T1198" i="3"/>
  <c r="W1198" i="3" s="1"/>
  <c r="L1116" i="3"/>
  <c r="E592" i="3"/>
  <c r="M592" i="3"/>
  <c r="T592" i="3"/>
  <c r="W592" i="3" s="1"/>
  <c r="I1127" i="3"/>
  <c r="M1127" i="3"/>
  <c r="Q1127" i="3"/>
  <c r="U1127" i="3"/>
  <c r="L41" i="3"/>
  <c r="E404" i="3"/>
  <c r="L404" i="3"/>
  <c r="Q404" i="3"/>
  <c r="M560" i="3"/>
  <c r="E734" i="3"/>
  <c r="T734" i="3"/>
  <c r="K1019" i="3"/>
  <c r="P1019" i="3"/>
  <c r="U1019" i="3"/>
  <c r="H274" i="3"/>
  <c r="T918" i="3"/>
  <c r="W918" i="3" s="1"/>
  <c r="H971" i="3"/>
  <c r="O673" i="3"/>
  <c r="E829" i="3"/>
  <c r="M829" i="3"/>
  <c r="T829" i="3"/>
  <c r="W829" i="3" s="1"/>
  <c r="I766" i="3"/>
  <c r="M766" i="3"/>
  <c r="Q766" i="3"/>
  <c r="U766" i="3"/>
  <c r="H1028" i="3"/>
  <c r="L935" i="3"/>
  <c r="T935" i="3"/>
  <c r="W935" i="3" s="1"/>
  <c r="J1075" i="3"/>
  <c r="I966" i="3"/>
  <c r="T966" i="3"/>
  <c r="W966" i="3" s="1"/>
  <c r="Q321" i="3"/>
  <c r="O1185" i="3"/>
  <c r="T963" i="3"/>
  <c r="H1024" i="3"/>
  <c r="E867" i="3"/>
  <c r="N867" i="3"/>
  <c r="T867" i="3"/>
  <c r="W867" i="3" s="1"/>
  <c r="J1233" i="3"/>
  <c r="P285" i="3"/>
  <c r="O741" i="3"/>
  <c r="H745" i="3"/>
  <c r="N745" i="3"/>
  <c r="K874" i="3"/>
  <c r="P1023" i="3"/>
  <c r="O942" i="3"/>
  <c r="I1041" i="3"/>
  <c r="N1041" i="3"/>
  <c r="T1041" i="3"/>
  <c r="T1105" i="3"/>
  <c r="H869" i="3"/>
  <c r="F1140" i="3"/>
  <c r="K1140" i="3"/>
  <c r="O1140" i="3"/>
  <c r="F1148" i="3"/>
  <c r="O1148" i="3"/>
  <c r="F975" i="3"/>
  <c r="P975" i="3"/>
  <c r="T59" i="3"/>
  <c r="W59" i="3" s="1"/>
  <c r="F63" i="3"/>
  <c r="O63" i="3"/>
  <c r="F73" i="3"/>
  <c r="L73" i="3"/>
  <c r="L76" i="3"/>
  <c r="E324" i="3"/>
  <c r="J324" i="3"/>
  <c r="N324" i="3"/>
  <c r="O240" i="3"/>
  <c r="I470" i="3"/>
  <c r="N470" i="3"/>
  <c r="T470" i="3"/>
  <c r="J235" i="3"/>
  <c r="O235" i="3"/>
  <c r="T235" i="3"/>
  <c r="T52" i="3"/>
  <c r="W52" i="3" s="1"/>
  <c r="I387" i="3"/>
  <c r="N387" i="3"/>
  <c r="T387" i="3"/>
  <c r="W387" i="3" s="1"/>
  <c r="F376" i="3"/>
  <c r="L376" i="3"/>
  <c r="L194" i="3"/>
  <c r="T182" i="3"/>
  <c r="W182" i="3" s="1"/>
  <c r="L34" i="3"/>
  <c r="K25" i="3"/>
  <c r="T36" i="3"/>
  <c r="W36" i="3" s="1"/>
  <c r="L479" i="3"/>
  <c r="K1251" i="3"/>
  <c r="T393" i="3"/>
  <c r="W393" i="3" s="1"/>
  <c r="P357" i="3"/>
  <c r="H132" i="3"/>
  <c r="N132" i="3"/>
  <c r="P419" i="3"/>
  <c r="F203" i="3"/>
  <c r="K203" i="3"/>
  <c r="O203" i="3"/>
  <c r="H145" i="3"/>
  <c r="F84" i="3"/>
  <c r="K84" i="3"/>
  <c r="O84" i="3"/>
  <c r="I259" i="3"/>
  <c r="E1213" i="3"/>
  <c r="M1213" i="3"/>
  <c r="T1213" i="3"/>
  <c r="W1213" i="3" s="1"/>
  <c r="H396" i="3"/>
  <c r="P396" i="3"/>
  <c r="T233" i="3"/>
  <c r="H688" i="3"/>
  <c r="T688" i="3"/>
  <c r="W688" i="3" s="1"/>
  <c r="F504" i="3"/>
  <c r="L504" i="3"/>
  <c r="O300" i="3"/>
  <c r="H1255" i="3"/>
  <c r="T1255" i="3"/>
  <c r="W1255" i="3" s="1"/>
  <c r="I93" i="3"/>
  <c r="J509" i="3"/>
  <c r="P509" i="3"/>
  <c r="I498" i="3"/>
  <c r="P498" i="3"/>
  <c r="N531" i="3"/>
  <c r="E247" i="3"/>
  <c r="O247" i="3"/>
  <c r="N190" i="3"/>
  <c r="M518" i="3"/>
  <c r="L460" i="3"/>
  <c r="T460" i="3"/>
  <c r="K524" i="3"/>
  <c r="K390" i="3"/>
  <c r="H843" i="3"/>
  <c r="P843" i="3"/>
  <c r="J534" i="3"/>
  <c r="H1327" i="3"/>
  <c r="P1327" i="3"/>
  <c r="F458" i="3"/>
  <c r="K458" i="3"/>
  <c r="O458" i="3"/>
  <c r="K1067" i="3"/>
  <c r="T153" i="3"/>
  <c r="W153" i="3" s="1"/>
  <c r="H680" i="3"/>
  <c r="P680" i="3"/>
  <c r="I533" i="3"/>
  <c r="Q533" i="3"/>
  <c r="L77" i="3"/>
  <c r="F400" i="3"/>
  <c r="L400" i="3"/>
  <c r="T53" i="3"/>
  <c r="W53" i="3" s="1"/>
  <c r="L328" i="3"/>
  <c r="L398" i="3"/>
  <c r="T398" i="3"/>
  <c r="W398" i="3" s="1"/>
  <c r="F1332" i="3"/>
  <c r="M1332" i="3"/>
  <c r="U1004" i="3"/>
  <c r="N941" i="3"/>
  <c r="P1137" i="3"/>
  <c r="H1378" i="3"/>
  <c r="O1212" i="3"/>
  <c r="U1187" i="3"/>
  <c r="T1182" i="3"/>
  <c r="M30" i="3"/>
  <c r="O380" i="3"/>
  <c r="U827" i="3"/>
  <c r="E888" i="3"/>
  <c r="T656" i="3"/>
  <c r="W656" i="3" s="1"/>
  <c r="L872" i="3"/>
  <c r="O958" i="3"/>
  <c r="K601" i="3"/>
  <c r="U1234" i="3"/>
  <c r="N1247" i="3"/>
  <c r="T1111" i="3"/>
  <c r="H1036" i="3"/>
  <c r="I282" i="3"/>
  <c r="T894" i="3"/>
  <c r="J540" i="3"/>
  <c r="P172" i="3"/>
  <c r="O738" i="3"/>
  <c r="L951" i="3"/>
  <c r="M1158" i="3"/>
  <c r="N1192" i="3"/>
  <c r="P1127" i="3"/>
  <c r="T1102" i="3"/>
  <c r="E41" i="3"/>
  <c r="U404" i="3"/>
  <c r="T560" i="3"/>
  <c r="W560" i="3" s="1"/>
  <c r="Q734" i="3"/>
  <c r="I1019" i="3"/>
  <c r="L766" i="3"/>
  <c r="H874" i="3"/>
  <c r="L1023" i="3"/>
  <c r="N942" i="3"/>
  <c r="L1115" i="3"/>
  <c r="M1041" i="3"/>
  <c r="E1140" i="3"/>
  <c r="E1148" i="3"/>
  <c r="K73" i="3"/>
  <c r="I324" i="3"/>
  <c r="N235" i="3"/>
  <c r="L52" i="3"/>
  <c r="H387" i="3"/>
  <c r="P376" i="3"/>
  <c r="J25" i="3"/>
  <c r="P36" i="3"/>
  <c r="J1251" i="3"/>
  <c r="P393" i="3"/>
  <c r="N357" i="3"/>
  <c r="F132" i="3"/>
  <c r="N84" i="3"/>
  <c r="P504" i="3"/>
  <c r="N300" i="3"/>
  <c r="O498" i="3"/>
  <c r="I460" i="3"/>
  <c r="M843" i="3"/>
  <c r="T77" i="3"/>
  <c r="W77" i="3" s="1"/>
  <c r="E400" i="3"/>
  <c r="P398" i="3"/>
  <c r="I1332" i="3"/>
  <c r="T1332" i="3"/>
  <c r="H1022" i="3"/>
  <c r="H1334" i="3"/>
  <c r="O1334" i="3"/>
  <c r="L117" i="3"/>
  <c r="U117" i="3"/>
  <c r="H410" i="3"/>
  <c r="Q410" i="3"/>
  <c r="K506" i="3"/>
  <c r="T535" i="3"/>
  <c r="W535" i="3" s="1"/>
  <c r="I1336" i="3"/>
  <c r="T269" i="3"/>
  <c r="J579" i="3"/>
  <c r="N579" i="3"/>
  <c r="F81" i="3"/>
  <c r="L81" i="3"/>
  <c r="Q81" i="3"/>
  <c r="H585" i="3"/>
  <c r="N585" i="3"/>
  <c r="L1268" i="3"/>
  <c r="T1268" i="3"/>
  <c r="F189" i="3"/>
  <c r="M189" i="3"/>
  <c r="T189" i="3"/>
  <c r="W189" i="3" s="1"/>
  <c r="N593" i="3"/>
  <c r="L1339" i="3"/>
  <c r="L1084" i="3"/>
  <c r="H528" i="3"/>
  <c r="N528" i="3"/>
  <c r="P602" i="3"/>
  <c r="F896" i="3"/>
  <c r="L896" i="3"/>
  <c r="L149" i="3"/>
  <c r="I1342" i="3"/>
  <c r="E129" i="3"/>
  <c r="M129" i="3"/>
  <c r="T129" i="3"/>
  <c r="W129" i="3" s="1"/>
  <c r="I343" i="3"/>
  <c r="M343" i="3"/>
  <c r="Q343" i="3"/>
  <c r="U343" i="3"/>
  <c r="L614" i="3"/>
  <c r="L1271" i="3"/>
  <c r="I1343" i="3"/>
  <c r="N1343" i="3"/>
  <c r="T1343" i="3"/>
  <c r="W1343" i="3" s="1"/>
  <c r="T402" i="3"/>
  <c r="W402" i="3" s="1"/>
  <c r="F626" i="3"/>
  <c r="T626" i="3"/>
  <c r="W626" i="3" s="1"/>
  <c r="F399" i="3"/>
  <c r="T399" i="3"/>
  <c r="P165" i="3"/>
  <c r="H630" i="3"/>
  <c r="T630" i="3"/>
  <c r="E926" i="3"/>
  <c r="K926" i="3"/>
  <c r="P926" i="3"/>
  <c r="L526" i="3"/>
  <c r="O1225" i="3"/>
  <c r="J175" i="3"/>
  <c r="T175" i="3"/>
  <c r="O179" i="3"/>
  <c r="H271" i="3"/>
  <c r="N271" i="3"/>
  <c r="E647" i="3"/>
  <c r="J647" i="3"/>
  <c r="N647" i="3"/>
  <c r="L348" i="3"/>
  <c r="L655" i="3"/>
  <c r="E114" i="3"/>
  <c r="N114" i="3"/>
  <c r="U114" i="3"/>
  <c r="J870" i="3"/>
  <c r="L661" i="3"/>
  <c r="Q239" i="3"/>
  <c r="H663" i="3"/>
  <c r="L663" i="3"/>
  <c r="P663" i="3"/>
  <c r="T663" i="3"/>
  <c r="W663" i="3" s="1"/>
  <c r="N613" i="3"/>
  <c r="F1308" i="3"/>
  <c r="E141" i="3"/>
  <c r="H234" i="3"/>
  <c r="P601" i="3"/>
  <c r="O436" i="3"/>
  <c r="N295" i="3"/>
  <c r="F1234" i="3"/>
  <c r="N282" i="3"/>
  <c r="N1171" i="3"/>
  <c r="P540" i="3"/>
  <c r="U172" i="3"/>
  <c r="T1158" i="3"/>
  <c r="F1198" i="3"/>
  <c r="L592" i="3"/>
  <c r="T1127" i="3"/>
  <c r="T41" i="3"/>
  <c r="W41" i="3" s="1"/>
  <c r="O1019" i="3"/>
  <c r="P766" i="3"/>
  <c r="E1028" i="3"/>
  <c r="H935" i="3"/>
  <c r="P874" i="3"/>
  <c r="T440" i="3"/>
  <c r="L1105" i="3"/>
  <c r="J1140" i="3"/>
  <c r="L1148" i="3"/>
  <c r="P73" i="3"/>
  <c r="M324" i="3"/>
  <c r="H470" i="3"/>
  <c r="M387" i="3"/>
  <c r="T49" i="3"/>
  <c r="W49" i="3" s="1"/>
  <c r="H194" i="3"/>
  <c r="T494" i="3"/>
  <c r="W494" i="3" s="1"/>
  <c r="O405" i="3"/>
  <c r="L1250" i="3"/>
  <c r="H182" i="3"/>
  <c r="P25" i="3"/>
  <c r="T1251" i="3"/>
  <c r="W1251" i="3" s="1"/>
  <c r="K1252" i="3"/>
  <c r="L132" i="3"/>
  <c r="L419" i="3"/>
  <c r="E203" i="3"/>
  <c r="U498" i="3"/>
  <c r="I531" i="3"/>
  <c r="N247" i="3"/>
  <c r="K190" i="3"/>
  <c r="K518" i="3"/>
  <c r="Q460" i="3"/>
  <c r="J524" i="3"/>
  <c r="U843" i="3"/>
  <c r="H534" i="3"/>
  <c r="E458" i="3"/>
  <c r="K562" i="3"/>
  <c r="K400" i="3"/>
  <c r="Q398" i="3"/>
  <c r="L1332" i="3"/>
  <c r="L1022" i="3"/>
  <c r="J1334" i="3"/>
  <c r="M117" i="3"/>
  <c r="I410" i="3"/>
  <c r="T410" i="3"/>
  <c r="H577" i="3"/>
  <c r="T577" i="3"/>
  <c r="W577" i="3" s="1"/>
  <c r="E506" i="3"/>
  <c r="L506" i="3"/>
  <c r="T506" i="3"/>
  <c r="W506" i="3" s="1"/>
  <c r="O1336" i="3"/>
  <c r="E579" i="3"/>
  <c r="K579" i="3"/>
  <c r="O579" i="3"/>
  <c r="H81" i="3"/>
  <c r="M81" i="3"/>
  <c r="J585" i="3"/>
  <c r="O585" i="3"/>
  <c r="T585" i="3"/>
  <c r="E1268" i="3"/>
  <c r="N1268" i="3"/>
  <c r="H189" i="3"/>
  <c r="O189" i="3"/>
  <c r="L525" i="3"/>
  <c r="P1339" i="3"/>
  <c r="J528" i="3"/>
  <c r="O528" i="3"/>
  <c r="T528" i="3"/>
  <c r="W528" i="3" s="1"/>
  <c r="H602" i="3"/>
  <c r="H896" i="3"/>
  <c r="N896" i="3"/>
  <c r="O149" i="3"/>
  <c r="L1342" i="3"/>
  <c r="H129" i="3"/>
  <c r="N129" i="3"/>
  <c r="E343" i="3"/>
  <c r="J343" i="3"/>
  <c r="N343" i="3"/>
  <c r="F614" i="3"/>
  <c r="N614" i="3"/>
  <c r="T614" i="3"/>
  <c r="F1271" i="3"/>
  <c r="M1271" i="3"/>
  <c r="T1271" i="3"/>
  <c r="W1271" i="3" s="1"/>
  <c r="J1343" i="3"/>
  <c r="P1343" i="3"/>
  <c r="U1343" i="3"/>
  <c r="I402" i="3"/>
  <c r="L626" i="3"/>
  <c r="L399" i="3"/>
  <c r="I165" i="3"/>
  <c r="T165" i="3"/>
  <c r="I630" i="3"/>
  <c r="F926" i="3"/>
  <c r="L926" i="3"/>
  <c r="T526" i="3"/>
  <c r="F1225" i="3"/>
  <c r="Q1225" i="3"/>
  <c r="L175" i="3"/>
  <c r="U175" i="3"/>
  <c r="H179" i="3"/>
  <c r="T644" i="3"/>
  <c r="W644" i="3" s="1"/>
  <c r="F645" i="3"/>
  <c r="I271" i="3"/>
  <c r="Q271" i="3"/>
  <c r="F647" i="3"/>
  <c r="K647" i="3"/>
  <c r="O647" i="3"/>
  <c r="U889" i="3"/>
  <c r="H890" i="3"/>
  <c r="E851" i="3"/>
  <c r="L1128" i="3"/>
  <c r="J742" i="3"/>
  <c r="I131" i="3"/>
  <c r="H648" i="3"/>
  <c r="L1226" i="3"/>
  <c r="F656" i="3"/>
  <c r="L1234" i="3"/>
  <c r="T282" i="3"/>
  <c r="I894" i="3"/>
  <c r="O876" i="3"/>
  <c r="L1000" i="3"/>
  <c r="J1138" i="3"/>
  <c r="U540" i="3"/>
  <c r="K1198" i="3"/>
  <c r="H1127" i="3"/>
  <c r="J404" i="3"/>
  <c r="T1019" i="3"/>
  <c r="O274" i="3"/>
  <c r="Q971" i="3"/>
  <c r="J673" i="3"/>
  <c r="O1144" i="3"/>
  <c r="O1027" i="3"/>
  <c r="L829" i="3"/>
  <c r="T766" i="3"/>
  <c r="W766" i="3" s="1"/>
  <c r="O927" i="3"/>
  <c r="T1075" i="3"/>
  <c r="W1075" i="3" s="1"/>
  <c r="H966" i="3"/>
  <c r="L321" i="3"/>
  <c r="N1185" i="3"/>
  <c r="I963" i="3"/>
  <c r="Q1024" i="3"/>
  <c r="K867" i="3"/>
  <c r="L285" i="3"/>
  <c r="N741" i="3"/>
  <c r="F745" i="3"/>
  <c r="N1140" i="3"/>
  <c r="T1148" i="3"/>
  <c r="O975" i="3"/>
  <c r="P59" i="3"/>
  <c r="L63" i="3"/>
  <c r="L12" i="3"/>
  <c r="H76" i="3"/>
  <c r="Q324" i="3"/>
  <c r="M470" i="3"/>
  <c r="E376" i="3"/>
  <c r="J203" i="3"/>
  <c r="E84" i="3"/>
  <c r="N492" i="3"/>
  <c r="L1213" i="3"/>
  <c r="O233" i="3"/>
  <c r="U537" i="3"/>
  <c r="I424" i="3"/>
  <c r="E504" i="3"/>
  <c r="H509" i="3"/>
  <c r="P524" i="3"/>
  <c r="I390" i="3"/>
  <c r="P534" i="3"/>
  <c r="O1327" i="3"/>
  <c r="J458" i="3"/>
  <c r="O153" i="3"/>
  <c r="M680" i="3"/>
  <c r="H533" i="3"/>
  <c r="P400" i="3"/>
  <c r="H398" i="3"/>
  <c r="Q1332" i="3"/>
  <c r="P1022" i="3"/>
  <c r="L1334" i="3"/>
  <c r="T56" i="3"/>
  <c r="W56" i="3" s="1"/>
  <c r="P117" i="3"/>
  <c r="M410" i="3"/>
  <c r="J577" i="3"/>
  <c r="F506" i="3"/>
  <c r="O506" i="3"/>
  <c r="J535" i="3"/>
  <c r="T1336" i="3"/>
  <c r="J269" i="3"/>
  <c r="H579" i="3"/>
  <c r="L579" i="3"/>
  <c r="P579" i="3"/>
  <c r="T579" i="3"/>
  <c r="W579" i="3" s="1"/>
  <c r="I81" i="3"/>
  <c r="O81" i="3"/>
  <c r="T81" i="3"/>
  <c r="W81" i="3" s="1"/>
  <c r="E585" i="3"/>
  <c r="K585" i="3"/>
  <c r="P585" i="3"/>
  <c r="H1268" i="3"/>
  <c r="P1268" i="3"/>
  <c r="I189" i="3"/>
  <c r="Q189" i="3"/>
  <c r="T525" i="3"/>
  <c r="W525" i="3" s="1"/>
  <c r="H1339" i="3"/>
  <c r="T1084" i="3"/>
  <c r="E528" i="3"/>
  <c r="K528" i="3"/>
  <c r="P528" i="3"/>
  <c r="J602" i="3"/>
  <c r="T602" i="3"/>
  <c r="M39" i="3"/>
  <c r="J896" i="3"/>
  <c r="O896" i="3"/>
  <c r="T896" i="3"/>
  <c r="W896" i="3" s="1"/>
  <c r="H149" i="3"/>
  <c r="O1342" i="3"/>
  <c r="I129" i="3"/>
  <c r="Q129" i="3"/>
  <c r="F343" i="3"/>
  <c r="K343" i="3"/>
  <c r="O343" i="3"/>
  <c r="H614" i="3"/>
  <c r="O614" i="3"/>
  <c r="H1271" i="3"/>
  <c r="O1271" i="3"/>
  <c r="E1343" i="3"/>
  <c r="L1343" i="3"/>
  <c r="Q1343" i="3"/>
  <c r="L402" i="3"/>
  <c r="N626" i="3"/>
  <c r="M399" i="3"/>
  <c r="J165" i="3"/>
  <c r="U165" i="3"/>
  <c r="L629" i="3"/>
  <c r="N630" i="3"/>
  <c r="H926" i="3"/>
  <c r="N926" i="3"/>
  <c r="I1225" i="3"/>
  <c r="T1225" i="3"/>
  <c r="N175" i="3"/>
  <c r="I179" i="3"/>
  <c r="T179" i="3"/>
  <c r="W179" i="3" s="1"/>
  <c r="F644" i="3"/>
  <c r="L645" i="3"/>
  <c r="L271" i="3"/>
  <c r="H647" i="3"/>
  <c r="L647" i="3"/>
  <c r="P647" i="3"/>
  <c r="T647" i="3"/>
  <c r="W647" i="3" s="1"/>
  <c r="T348" i="3"/>
  <c r="J1187" i="3"/>
  <c r="T1156" i="3"/>
  <c r="P1013" i="3"/>
  <c r="T131" i="3"/>
  <c r="P648" i="3"/>
  <c r="N588" i="3"/>
  <c r="O160" i="3"/>
  <c r="M827" i="3"/>
  <c r="M656" i="3"/>
  <c r="E601" i="3"/>
  <c r="Q1234" i="3"/>
  <c r="N7" i="3"/>
  <c r="L1111" i="3"/>
  <c r="O894" i="3"/>
  <c r="M1003" i="3"/>
  <c r="N353" i="3"/>
  <c r="T1138" i="3"/>
  <c r="H1388" i="3"/>
  <c r="K172" i="3"/>
  <c r="P788" i="3"/>
  <c r="O1198" i="3"/>
  <c r="L1127" i="3"/>
  <c r="P404" i="3"/>
  <c r="I560" i="3"/>
  <c r="H766" i="3"/>
  <c r="L745" i="3"/>
  <c r="H1041" i="3"/>
  <c r="T63" i="3"/>
  <c r="W63" i="3" s="1"/>
  <c r="E73" i="3"/>
  <c r="U324" i="3"/>
  <c r="N240" i="3"/>
  <c r="H235" i="3"/>
  <c r="K376" i="3"/>
  <c r="N203" i="3"/>
  <c r="J84" i="3"/>
  <c r="P259" i="3"/>
  <c r="O396" i="3"/>
  <c r="P416" i="3"/>
  <c r="K504" i="3"/>
  <c r="O509" i="3"/>
  <c r="H498" i="3"/>
  <c r="P390" i="3"/>
  <c r="T1326" i="3"/>
  <c r="N458" i="3"/>
  <c r="U680" i="3"/>
  <c r="O533" i="3"/>
  <c r="J77" i="3"/>
  <c r="L561" i="3"/>
  <c r="I53" i="3"/>
  <c r="I398" i="3"/>
  <c r="F1334" i="3"/>
  <c r="N1334" i="3"/>
  <c r="T1334" i="3"/>
  <c r="L1125" i="3"/>
  <c r="H117" i="3"/>
  <c r="T117" i="3"/>
  <c r="W117" i="3" s="1"/>
  <c r="F410" i="3"/>
  <c r="O410" i="3"/>
  <c r="L577" i="3"/>
  <c r="J506" i="3"/>
  <c r="P506" i="3"/>
  <c r="L535" i="3"/>
  <c r="N269" i="3"/>
  <c r="I579" i="3"/>
  <c r="M579" i="3"/>
  <c r="Q579" i="3"/>
  <c r="U579" i="3"/>
  <c r="T714" i="3"/>
  <c r="W714" i="3" s="1"/>
  <c r="K81" i="3"/>
  <c r="P81" i="3"/>
  <c r="U81" i="3"/>
  <c r="F585" i="3"/>
  <c r="L585" i="3"/>
  <c r="J1268" i="3"/>
  <c r="L189" i="3"/>
  <c r="J1339" i="3"/>
  <c r="T1339" i="3"/>
  <c r="W1339" i="3" s="1"/>
  <c r="O594" i="3"/>
  <c r="J1084" i="3"/>
  <c r="F528" i="3"/>
  <c r="L528" i="3"/>
  <c r="L602" i="3"/>
  <c r="O39" i="3"/>
  <c r="N1341" i="3"/>
  <c r="E896" i="3"/>
  <c r="K896" i="3"/>
  <c r="P896" i="3"/>
  <c r="J149" i="3"/>
  <c r="H1342" i="3"/>
  <c r="Q1342" i="3"/>
  <c r="L129" i="3"/>
  <c r="H343" i="3"/>
  <c r="L343" i="3"/>
  <c r="P343" i="3"/>
  <c r="T343" i="3"/>
  <c r="J614" i="3"/>
  <c r="I1271" i="3"/>
  <c r="Q1271" i="3"/>
  <c r="H1343" i="3"/>
  <c r="M1343" i="3"/>
  <c r="Q402" i="3"/>
  <c r="N165" i="3"/>
  <c r="T629" i="3"/>
  <c r="W629" i="3" s="1"/>
  <c r="J926" i="3"/>
  <c r="O926" i="3"/>
  <c r="T926" i="3"/>
  <c r="W926" i="3" s="1"/>
  <c r="J526" i="3"/>
  <c r="L1225" i="3"/>
  <c r="E175" i="3"/>
  <c r="Q175" i="3"/>
  <c r="M179" i="3"/>
  <c r="J644" i="3"/>
  <c r="Q645" i="3"/>
  <c r="E271" i="3"/>
  <c r="M271" i="3"/>
  <c r="T271" i="3"/>
  <c r="W271" i="3" s="1"/>
  <c r="I647" i="3"/>
  <c r="M647" i="3"/>
  <c r="Q647" i="3"/>
  <c r="U647" i="3"/>
  <c r="J348" i="3"/>
  <c r="I655" i="3"/>
  <c r="T655" i="3"/>
  <c r="W655" i="3" s="1"/>
  <c r="L114" i="3"/>
  <c r="T114" i="3"/>
  <c r="T456" i="3"/>
  <c r="W456" i="3" s="1"/>
  <c r="F870" i="3"/>
  <c r="T870" i="3"/>
  <c r="F661" i="3"/>
  <c r="L239" i="3"/>
  <c r="F663" i="3"/>
  <c r="K663" i="3"/>
  <c r="O663" i="3"/>
  <c r="O155" i="3"/>
  <c r="O949" i="3"/>
  <c r="P90" i="3"/>
  <c r="K248" i="3"/>
  <c r="Q248" i="3"/>
  <c r="Q1282" i="3"/>
  <c r="L159" i="3"/>
  <c r="H392" i="3"/>
  <c r="L392" i="3"/>
  <c r="P392" i="3"/>
  <c r="T392" i="3"/>
  <c r="W392" i="3" s="1"/>
  <c r="I910" i="3"/>
  <c r="O267" i="3"/>
  <c r="H1083" i="3"/>
  <c r="O1083" i="3"/>
  <c r="U1083" i="3"/>
  <c r="T835" i="3"/>
  <c r="E9" i="3"/>
  <c r="L9" i="3"/>
  <c r="T9" i="3"/>
  <c r="W9" i="3" s="1"/>
  <c r="E156" i="3"/>
  <c r="N156" i="3"/>
  <c r="H685" i="3"/>
  <c r="O685" i="3"/>
  <c r="F902" i="3"/>
  <c r="K902" i="3"/>
  <c r="O902" i="3"/>
  <c r="H696" i="3"/>
  <c r="K706" i="3"/>
  <c r="J698" i="3"/>
  <c r="O698" i="3"/>
  <c r="T698" i="3"/>
  <c r="W698" i="3" s="1"/>
  <c r="E1349" i="3"/>
  <c r="N1349" i="3"/>
  <c r="K812" i="3"/>
  <c r="P812" i="3"/>
  <c r="U812" i="3"/>
  <c r="I1143" i="3"/>
  <c r="N1143" i="3"/>
  <c r="T1143" i="3"/>
  <c r="T705" i="3"/>
  <c r="K103" i="3"/>
  <c r="P103" i="3"/>
  <c r="U103" i="3"/>
  <c r="P313" i="3"/>
  <c r="T1056" i="3"/>
  <c r="E19" i="3"/>
  <c r="J19" i="3"/>
  <c r="N19" i="3"/>
  <c r="L337" i="3"/>
  <c r="M488" i="3"/>
  <c r="T1295" i="3"/>
  <c r="W1295" i="3" s="1"/>
  <c r="J838" i="3"/>
  <c r="P838" i="3"/>
  <c r="U838" i="3"/>
  <c r="H1155" i="3"/>
  <c r="H1297" i="3"/>
  <c r="M1297" i="3"/>
  <c r="T1298" i="3"/>
  <c r="W1298" i="3" s="1"/>
  <c r="H929" i="3"/>
  <c r="F758" i="3"/>
  <c r="O758" i="3"/>
  <c r="U758" i="3"/>
  <c r="H459" i="3"/>
  <c r="P459" i="3"/>
  <c r="O806" i="3"/>
  <c r="I297" i="3"/>
  <c r="M297" i="3"/>
  <c r="Q297" i="3"/>
  <c r="U297" i="3"/>
  <c r="H772" i="3"/>
  <c r="I1129" i="3"/>
  <c r="T1129" i="3"/>
  <c r="J108" i="3"/>
  <c r="P1355" i="3"/>
  <c r="J1302" i="3"/>
  <c r="P1302" i="3"/>
  <c r="U1302" i="3"/>
  <c r="F759" i="3"/>
  <c r="Q783" i="3"/>
  <c r="F898" i="3"/>
  <c r="K898" i="3"/>
  <c r="O898" i="3"/>
  <c r="L1206" i="3"/>
  <c r="O932" i="3"/>
  <c r="J791" i="3"/>
  <c r="T791" i="3"/>
  <c r="L916" i="3"/>
  <c r="T916" i="3"/>
  <c r="W916" i="3" s="1"/>
  <c r="I1038" i="3"/>
  <c r="P1038" i="3"/>
  <c r="P964" i="3"/>
  <c r="O803" i="3"/>
  <c r="J1131" i="3"/>
  <c r="P1131" i="3"/>
  <c r="U1131" i="3"/>
  <c r="O976" i="3"/>
  <c r="O1360" i="3"/>
  <c r="E848" i="3"/>
  <c r="J848" i="3"/>
  <c r="N848" i="3"/>
  <c r="O1310" i="3"/>
  <c r="J454" i="3"/>
  <c r="T454" i="3"/>
  <c r="W454" i="3" s="1"/>
  <c r="I885" i="3"/>
  <c r="P885" i="3"/>
  <c r="H828" i="3"/>
  <c r="Q828" i="3"/>
  <c r="J183" i="3"/>
  <c r="P183" i="3"/>
  <c r="U183" i="3"/>
  <c r="F125" i="3"/>
  <c r="Q919" i="3"/>
  <c r="E947" i="3"/>
  <c r="J947" i="3"/>
  <c r="N947" i="3"/>
  <c r="J114" i="3"/>
  <c r="O456" i="3"/>
  <c r="O870" i="3"/>
  <c r="E663" i="3"/>
  <c r="N663" i="3"/>
  <c r="T155" i="3"/>
  <c r="F949" i="3"/>
  <c r="T949" i="3"/>
  <c r="W949" i="3" s="1"/>
  <c r="I90" i="3"/>
  <c r="I248" i="3"/>
  <c r="T248" i="3"/>
  <c r="F392" i="3"/>
  <c r="M392" i="3"/>
  <c r="T457" i="3"/>
  <c r="F910" i="3"/>
  <c r="T910" i="3"/>
  <c r="H267" i="3"/>
  <c r="T267" i="3"/>
  <c r="W267" i="3" s="1"/>
  <c r="L95" i="3"/>
  <c r="M1083" i="3"/>
  <c r="H835" i="3"/>
  <c r="K9" i="3"/>
  <c r="J156" i="3"/>
  <c r="T156" i="3"/>
  <c r="W156" i="3" s="1"/>
  <c r="F685" i="3"/>
  <c r="Q685" i="3"/>
  <c r="I902" i="3"/>
  <c r="N902" i="3"/>
  <c r="T902" i="3"/>
  <c r="W902" i="3" s="1"/>
  <c r="P696" i="3"/>
  <c r="H698" i="3"/>
  <c r="P698" i="3"/>
  <c r="L1349" i="3"/>
  <c r="H812" i="3"/>
  <c r="O812" i="3"/>
  <c r="L1143" i="3"/>
  <c r="H103" i="3"/>
  <c r="O103" i="3"/>
  <c r="L711" i="3"/>
  <c r="T911" i="3"/>
  <c r="I1056" i="3"/>
  <c r="K19" i="3"/>
  <c r="P19" i="3"/>
  <c r="U19" i="3"/>
  <c r="H337" i="3"/>
  <c r="O488" i="3"/>
  <c r="I838" i="3"/>
  <c r="Q838" i="3"/>
  <c r="F1297" i="3"/>
  <c r="O1297" i="3"/>
  <c r="U1297" i="3"/>
  <c r="I758" i="3"/>
  <c r="Q758" i="3"/>
  <c r="F459" i="3"/>
  <c r="H297" i="3"/>
  <c r="N297" i="3"/>
  <c r="M1129" i="3"/>
  <c r="L1355" i="3"/>
  <c r="T776" i="3"/>
  <c r="W776" i="3" s="1"/>
  <c r="O778" i="3"/>
  <c r="I1219" i="3"/>
  <c r="I1302" i="3"/>
  <c r="Q1302" i="3"/>
  <c r="O759" i="3"/>
  <c r="T783" i="3"/>
  <c r="W783" i="3" s="1"/>
  <c r="J804" i="3"/>
  <c r="I898" i="3"/>
  <c r="N898" i="3"/>
  <c r="T898" i="3"/>
  <c r="W898" i="3" s="1"/>
  <c r="L932" i="3"/>
  <c r="M791" i="3"/>
  <c r="H916" i="3"/>
  <c r="J1038" i="3"/>
  <c r="T1038" i="3"/>
  <c r="T964" i="3"/>
  <c r="T803" i="3"/>
  <c r="W803" i="3" s="1"/>
  <c r="J1359" i="3"/>
  <c r="L1131" i="3"/>
  <c r="L976" i="3"/>
  <c r="Q1360" i="3"/>
  <c r="H848" i="3"/>
  <c r="M848" i="3"/>
  <c r="I1310" i="3"/>
  <c r="H454" i="3"/>
  <c r="U454" i="3"/>
  <c r="L878" i="3"/>
  <c r="L1366" i="3"/>
  <c r="M885" i="3"/>
  <c r="U885" i="3"/>
  <c r="I828" i="3"/>
  <c r="J193" i="3"/>
  <c r="Q1139" i="3"/>
  <c r="P463" i="3"/>
  <c r="E183" i="3"/>
  <c r="M183" i="3"/>
  <c r="T183" i="3"/>
  <c r="W183" i="3" s="1"/>
  <c r="J125" i="3"/>
  <c r="I919" i="3"/>
  <c r="T823" i="3"/>
  <c r="W823" i="3" s="1"/>
  <c r="K947" i="3"/>
  <c r="P947" i="3"/>
  <c r="T947" i="3"/>
  <c r="I1316" i="3"/>
  <c r="T1316" i="3"/>
  <c r="N940" i="3"/>
  <c r="H946" i="3"/>
  <c r="P946" i="3"/>
  <c r="H879" i="3"/>
  <c r="N879" i="3"/>
  <c r="U879" i="3"/>
  <c r="T1235" i="3"/>
  <c r="I825" i="3"/>
  <c r="E1194" i="3"/>
  <c r="L1194" i="3"/>
  <c r="Q1194" i="3"/>
  <c r="F1374" i="3"/>
  <c r="I18" i="3"/>
  <c r="P590" i="3"/>
  <c r="T990" i="3"/>
  <c r="W990" i="3" s="1"/>
  <c r="H1047" i="3"/>
  <c r="E967" i="3"/>
  <c r="N967" i="3"/>
  <c r="O315" i="3"/>
  <c r="I718" i="3"/>
  <c r="O718" i="3"/>
  <c r="T718" i="3"/>
  <c r="W718" i="3" s="1"/>
  <c r="H1001" i="3"/>
  <c r="L1001" i="3"/>
  <c r="P1001" i="3"/>
  <c r="T1001" i="3"/>
  <c r="T289" i="3"/>
  <c r="P1014" i="3"/>
  <c r="N746" i="3"/>
  <c r="J1017" i="3"/>
  <c r="L219" i="3"/>
  <c r="L658" i="3"/>
  <c r="L310" i="3"/>
  <c r="O351" i="3"/>
  <c r="L1231" i="3"/>
  <c r="T1231" i="3"/>
  <c r="F1044" i="3"/>
  <c r="F1103" i="3"/>
  <c r="L1103" i="3"/>
  <c r="Q1103" i="3"/>
  <c r="N355" i="3"/>
  <c r="H386" i="3"/>
  <c r="L386" i="3"/>
  <c r="P386" i="3"/>
  <c r="T386" i="3"/>
  <c r="I1320" i="3"/>
  <c r="P1320" i="3"/>
  <c r="L1321" i="3"/>
  <c r="L1095" i="3"/>
  <c r="P1008" i="3"/>
  <c r="M68" i="3"/>
  <c r="O1120" i="3"/>
  <c r="T727" i="3"/>
  <c r="W727" i="3" s="1"/>
  <c r="L1094" i="3"/>
  <c r="L1062" i="3"/>
  <c r="T1062" i="3"/>
  <c r="H1087" i="3"/>
  <c r="L1087" i="3"/>
  <c r="P1087" i="3"/>
  <c r="T1087" i="3"/>
  <c r="I303" i="3"/>
  <c r="Q303" i="3"/>
  <c r="J1189" i="3"/>
  <c r="F819" i="3"/>
  <c r="K819" i="3"/>
  <c r="O819" i="3"/>
  <c r="Q794" i="3"/>
  <c r="J1050" i="3"/>
  <c r="T999" i="3"/>
  <c r="W999" i="3" s="1"/>
  <c r="H1169" i="3"/>
  <c r="I1322" i="3"/>
  <c r="P1322" i="3"/>
  <c r="H1214" i="3"/>
  <c r="O1214" i="3"/>
  <c r="F604" i="3"/>
  <c r="L604" i="3"/>
  <c r="Q604" i="3"/>
  <c r="E814" i="3"/>
  <c r="H401" i="3"/>
  <c r="M401" i="3"/>
  <c r="P1152" i="3"/>
  <c r="K970" i="3"/>
  <c r="P242" i="3"/>
  <c r="L245" i="3"/>
  <c r="T245" i="3"/>
  <c r="W245" i="3" s="1"/>
  <c r="T1020" i="3"/>
  <c r="W1020" i="3" s="1"/>
  <c r="K995" i="3"/>
  <c r="P995" i="3"/>
  <c r="U995" i="3"/>
  <c r="L221" i="3"/>
  <c r="T188" i="3"/>
  <c r="P881" i="3"/>
  <c r="I580" i="3"/>
  <c r="L342" i="3"/>
  <c r="L1180" i="3"/>
  <c r="H669" i="3"/>
  <c r="O669" i="3"/>
  <c r="U669" i="3"/>
  <c r="H1112" i="3"/>
  <c r="H618" i="3"/>
  <c r="P618" i="3"/>
  <c r="O464" i="3"/>
  <c r="J1249" i="3"/>
  <c r="L320" i="3"/>
  <c r="T320" i="3"/>
  <c r="W320" i="3" s="1"/>
  <c r="F214" i="3"/>
  <c r="L214" i="3"/>
  <c r="Q214" i="3"/>
  <c r="T893" i="3"/>
  <c r="W893" i="3" s="1"/>
  <c r="H981" i="3"/>
  <c r="O567" i="3"/>
  <c r="N855" i="3"/>
  <c r="P624" i="3"/>
  <c r="I863" i="3"/>
  <c r="P863" i="3"/>
  <c r="L810" i="3"/>
  <c r="J913" i="3"/>
  <c r="F965" i="3"/>
  <c r="Q965" i="3"/>
  <c r="E1052" i="3"/>
  <c r="N1052" i="3"/>
  <c r="F1005" i="3"/>
  <c r="L1005" i="3"/>
  <c r="Q1005" i="3"/>
  <c r="T382" i="3"/>
  <c r="H1118" i="3"/>
  <c r="O755" i="3"/>
  <c r="N1018" i="3"/>
  <c r="T1026" i="3"/>
  <c r="L660" i="3"/>
  <c r="K735" i="3"/>
  <c r="P85" i="3"/>
  <c r="L697" i="3"/>
  <c r="T697" i="3"/>
  <c r="W697" i="3" s="1"/>
  <c r="I79" i="3"/>
  <c r="T79" i="3"/>
  <c r="N952" i="3"/>
  <c r="K341" i="3"/>
  <c r="P341" i="3"/>
  <c r="U341" i="3"/>
  <c r="H777" i="3"/>
  <c r="H1002" i="3"/>
  <c r="O1002" i="3"/>
  <c r="N915" i="3"/>
  <c r="E915" i="3"/>
  <c r="P981" i="3"/>
  <c r="T855" i="3"/>
  <c r="T810" i="3"/>
  <c r="L965" i="3"/>
  <c r="T1005" i="3"/>
  <c r="J1018" i="3"/>
  <c r="H735" i="3"/>
  <c r="P697" i="3"/>
  <c r="M341" i="3"/>
  <c r="J915" i="3"/>
  <c r="O348" i="3"/>
  <c r="F655" i="3"/>
  <c r="P114" i="3"/>
  <c r="O661" i="3"/>
  <c r="I663" i="3"/>
  <c r="Q663" i="3"/>
  <c r="I949" i="3"/>
  <c r="J90" i="3"/>
  <c r="L248" i="3"/>
  <c r="U248" i="3"/>
  <c r="O920" i="3"/>
  <c r="I392" i="3"/>
  <c r="N392" i="3"/>
  <c r="L910" i="3"/>
  <c r="I267" i="3"/>
  <c r="P95" i="3"/>
  <c r="P1083" i="3"/>
  <c r="L835" i="3"/>
  <c r="O9" i="3"/>
  <c r="L156" i="3"/>
  <c r="I685" i="3"/>
  <c r="J902" i="3"/>
  <c r="P902" i="3"/>
  <c r="U902" i="3"/>
  <c r="T696" i="3"/>
  <c r="W696" i="3" s="1"/>
  <c r="I706" i="3"/>
  <c r="K698" i="3"/>
  <c r="P1349" i="3"/>
  <c r="I812" i="3"/>
  <c r="Q812" i="3"/>
  <c r="E1143" i="3"/>
  <c r="M1143" i="3"/>
  <c r="U1143" i="3"/>
  <c r="I103" i="3"/>
  <c r="Q103" i="3"/>
  <c r="T711" i="3"/>
  <c r="H313" i="3"/>
  <c r="O1056" i="3"/>
  <c r="F19" i="3"/>
  <c r="L19" i="3"/>
  <c r="Q19" i="3"/>
  <c r="P337" i="3"/>
  <c r="L838" i="3"/>
  <c r="I1297" i="3"/>
  <c r="P1297" i="3"/>
  <c r="L1298" i="3"/>
  <c r="L929" i="3"/>
  <c r="K758" i="3"/>
  <c r="T758" i="3"/>
  <c r="K459" i="3"/>
  <c r="T459" i="3"/>
  <c r="W459" i="3" s="1"/>
  <c r="P763" i="3"/>
  <c r="J297" i="3"/>
  <c r="O297" i="3"/>
  <c r="T297" i="3"/>
  <c r="L772" i="3"/>
  <c r="O1129" i="3"/>
  <c r="T1355" i="3"/>
  <c r="F776" i="3"/>
  <c r="J1219" i="3"/>
  <c r="L1302" i="3"/>
  <c r="T759" i="3"/>
  <c r="W759" i="3" s="1"/>
  <c r="F783" i="3"/>
  <c r="J898" i="3"/>
  <c r="P898" i="3"/>
  <c r="U898" i="3"/>
  <c r="Q932" i="3"/>
  <c r="N791" i="3"/>
  <c r="K916" i="3"/>
  <c r="O1070" i="3"/>
  <c r="L1357" i="3"/>
  <c r="M1038" i="3"/>
  <c r="U1038" i="3"/>
  <c r="H964" i="3"/>
  <c r="U964" i="3"/>
  <c r="F803" i="3"/>
  <c r="P1359" i="3"/>
  <c r="E1131" i="3"/>
  <c r="M1131" i="3"/>
  <c r="T1131" i="3"/>
  <c r="W1131" i="3" s="1"/>
  <c r="T1360" i="3"/>
  <c r="W1360" i="3" s="1"/>
  <c r="M1363" i="3"/>
  <c r="I848" i="3"/>
  <c r="O848" i="3"/>
  <c r="T848" i="3"/>
  <c r="W848" i="3" s="1"/>
  <c r="L1310" i="3"/>
  <c r="M454" i="3"/>
  <c r="T878" i="3"/>
  <c r="W878" i="3" s="1"/>
  <c r="O1366" i="3"/>
  <c r="N885" i="3"/>
  <c r="L828" i="3"/>
  <c r="O193" i="3"/>
  <c r="H183" i="3"/>
  <c r="N183" i="3"/>
  <c r="L125" i="3"/>
  <c r="O919" i="3"/>
  <c r="F947" i="3"/>
  <c r="L947" i="3"/>
  <c r="Q947" i="3"/>
  <c r="U947" i="3"/>
  <c r="L1316" i="3"/>
  <c r="H940" i="3"/>
  <c r="K946" i="3"/>
  <c r="I879" i="3"/>
  <c r="P879" i="3"/>
  <c r="U1235" i="3"/>
  <c r="F384" i="3"/>
  <c r="T384" i="3"/>
  <c r="J825" i="3"/>
  <c r="H1194" i="3"/>
  <c r="M1194" i="3"/>
  <c r="J1374" i="3"/>
  <c r="T1374" i="3"/>
  <c r="I993" i="3"/>
  <c r="K18" i="3"/>
  <c r="U18" i="3"/>
  <c r="H590" i="3"/>
  <c r="L1047" i="3"/>
  <c r="H967" i="3"/>
  <c r="P967" i="3"/>
  <c r="T315" i="3"/>
  <c r="W315" i="3" s="1"/>
  <c r="T1106" i="3"/>
  <c r="W1106" i="3" s="1"/>
  <c r="K718" i="3"/>
  <c r="P718" i="3"/>
  <c r="U718" i="3"/>
  <c r="N318" i="3"/>
  <c r="I1001" i="3"/>
  <c r="M1001" i="3"/>
  <c r="Q1001" i="3"/>
  <c r="U1001" i="3"/>
  <c r="I1014" i="3"/>
  <c r="Q1014" i="3"/>
  <c r="M1017" i="3"/>
  <c r="T1017" i="3"/>
  <c r="W1017" i="3" s="1"/>
  <c r="P219" i="3"/>
  <c r="O658" i="3"/>
  <c r="P310" i="3"/>
  <c r="E1231" i="3"/>
  <c r="N1231" i="3"/>
  <c r="J1044" i="3"/>
  <c r="T1044" i="3"/>
  <c r="W1044" i="3" s="1"/>
  <c r="H1380" i="3"/>
  <c r="H1103" i="3"/>
  <c r="M1103" i="3"/>
  <c r="T355" i="3"/>
  <c r="W355" i="3" s="1"/>
  <c r="I386" i="3"/>
  <c r="M386" i="3"/>
  <c r="Q386" i="3"/>
  <c r="U386" i="3"/>
  <c r="H905" i="3"/>
  <c r="K1320" i="3"/>
  <c r="Q1320" i="3"/>
  <c r="N1321" i="3"/>
  <c r="N1095" i="3"/>
  <c r="T1008" i="3"/>
  <c r="W1008" i="3" s="1"/>
  <c r="P68" i="3"/>
  <c r="T1120" i="3"/>
  <c r="W1120" i="3" s="1"/>
  <c r="H727" i="3"/>
  <c r="E1062" i="3"/>
  <c r="N1062" i="3"/>
  <c r="I1087" i="3"/>
  <c r="M1087" i="3"/>
  <c r="Q1087" i="3"/>
  <c r="U1087" i="3"/>
  <c r="L303" i="3"/>
  <c r="L1189" i="3"/>
  <c r="T1189" i="3"/>
  <c r="H819" i="3"/>
  <c r="L819" i="3"/>
  <c r="P819" i="3"/>
  <c r="T819" i="3"/>
  <c r="W819" i="3" s="1"/>
  <c r="N1050" i="3"/>
  <c r="P1169" i="3"/>
  <c r="K1322" i="3"/>
  <c r="J1214" i="3"/>
  <c r="P1214" i="3"/>
  <c r="H604" i="3"/>
  <c r="M604" i="3"/>
  <c r="J814" i="3"/>
  <c r="T814" i="3"/>
  <c r="I401" i="3"/>
  <c r="O401" i="3"/>
  <c r="T401" i="3"/>
  <c r="T1152" i="3"/>
  <c r="W1152" i="3" s="1"/>
  <c r="M970" i="3"/>
  <c r="T970" i="3"/>
  <c r="W970" i="3" s="1"/>
  <c r="T242" i="3"/>
  <c r="E245" i="3"/>
  <c r="N245" i="3"/>
  <c r="F995" i="3"/>
  <c r="L995" i="3"/>
  <c r="Q995" i="3"/>
  <c r="T221" i="3"/>
  <c r="W221" i="3" s="1"/>
  <c r="H188" i="3"/>
  <c r="O580" i="3"/>
  <c r="N342" i="3"/>
  <c r="P1180" i="3"/>
  <c r="I669" i="3"/>
  <c r="P669" i="3"/>
  <c r="L1112" i="3"/>
  <c r="J618" i="3"/>
  <c r="F464" i="3"/>
  <c r="Q464" i="3"/>
  <c r="L1249" i="3"/>
  <c r="T1249" i="3"/>
  <c r="W1249" i="3" s="1"/>
  <c r="E320" i="3"/>
  <c r="N320" i="3"/>
  <c r="H214" i="3"/>
  <c r="M214" i="3"/>
  <c r="L981" i="3"/>
  <c r="T567" i="3"/>
  <c r="W567" i="3" s="1"/>
  <c r="E855" i="3"/>
  <c r="T624" i="3"/>
  <c r="W624" i="3" s="1"/>
  <c r="L986" i="3"/>
  <c r="K863" i="3"/>
  <c r="P810" i="3"/>
  <c r="L913" i="3"/>
  <c r="T913" i="3"/>
  <c r="I965" i="3"/>
  <c r="T965" i="3"/>
  <c r="E1093" i="3"/>
  <c r="H1052" i="3"/>
  <c r="P1052" i="3"/>
  <c r="H1005" i="3"/>
  <c r="M1005" i="3"/>
  <c r="L1118" i="3"/>
  <c r="T755" i="3"/>
  <c r="W755" i="3" s="1"/>
  <c r="E1018" i="3"/>
  <c r="T660" i="3"/>
  <c r="W660" i="3" s="1"/>
  <c r="M735" i="3"/>
  <c r="T735" i="3"/>
  <c r="T85" i="3"/>
  <c r="W85" i="3" s="1"/>
  <c r="E697" i="3"/>
  <c r="N697" i="3"/>
  <c r="L79" i="3"/>
  <c r="F341" i="3"/>
  <c r="L341" i="3"/>
  <c r="Q341" i="3"/>
  <c r="L777" i="3"/>
  <c r="I1002" i="3"/>
  <c r="P1002" i="3"/>
  <c r="T464" i="3"/>
  <c r="W464" i="3" s="1"/>
  <c r="J855" i="3"/>
  <c r="M863" i="3"/>
  <c r="E913" i="3"/>
  <c r="J1052" i="3"/>
  <c r="I1005" i="3"/>
  <c r="P1118" i="3"/>
  <c r="L1026" i="3"/>
  <c r="U735" i="3"/>
  <c r="P777" i="3"/>
  <c r="O655" i="3"/>
  <c r="Q114" i="3"/>
  <c r="Q661" i="3"/>
  <c r="I239" i="3"/>
  <c r="J663" i="3"/>
  <c r="L949" i="3"/>
  <c r="Q90" i="3"/>
  <c r="O248" i="3"/>
  <c r="O1282" i="3"/>
  <c r="J392" i="3"/>
  <c r="O392" i="3"/>
  <c r="U392" i="3"/>
  <c r="N910" i="3"/>
  <c r="M267" i="3"/>
  <c r="I1083" i="3"/>
  <c r="P835" i="3"/>
  <c r="F9" i="3"/>
  <c r="P9" i="3"/>
  <c r="P156" i="3"/>
  <c r="L685" i="3"/>
  <c r="T685" i="3"/>
  <c r="E902" i="3"/>
  <c r="L902" i="3"/>
  <c r="Q902" i="3"/>
  <c r="E696" i="3"/>
  <c r="P706" i="3"/>
  <c r="E698" i="3"/>
  <c r="L698" i="3"/>
  <c r="H1349" i="3"/>
  <c r="L812" i="3"/>
  <c r="H1143" i="3"/>
  <c r="P1143" i="3"/>
  <c r="H705" i="3"/>
  <c r="L103" i="3"/>
  <c r="L313" i="3"/>
  <c r="H19" i="3"/>
  <c r="M19" i="3"/>
  <c r="T337" i="3"/>
  <c r="H488" i="3"/>
  <c r="T488" i="3"/>
  <c r="W488" i="3" s="1"/>
  <c r="L1295" i="3"/>
  <c r="E838" i="3"/>
  <c r="M838" i="3"/>
  <c r="T838" i="3"/>
  <c r="L1155" i="3"/>
  <c r="K1297" i="3"/>
  <c r="Q1297" i="3"/>
  <c r="P929" i="3"/>
  <c r="L758" i="3"/>
  <c r="L459" i="3"/>
  <c r="T763" i="3"/>
  <c r="W763" i="3" s="1"/>
  <c r="I806" i="3"/>
  <c r="E297" i="3"/>
  <c r="K297" i="3"/>
  <c r="P297" i="3"/>
  <c r="P772" i="3"/>
  <c r="P108" i="3"/>
  <c r="J776" i="3"/>
  <c r="P1219" i="3"/>
  <c r="E1302" i="3"/>
  <c r="M1302" i="3"/>
  <c r="T1302" i="3"/>
  <c r="W1302" i="3" s="1"/>
  <c r="J759" i="3"/>
  <c r="I783" i="3"/>
  <c r="E898" i="3"/>
  <c r="L898" i="3"/>
  <c r="Q898" i="3"/>
  <c r="O1206" i="3"/>
  <c r="F932" i="3"/>
  <c r="T932" i="3"/>
  <c r="W932" i="3" s="1"/>
  <c r="O916" i="3"/>
  <c r="O1357" i="3"/>
  <c r="N1038" i="3"/>
  <c r="L964" i="3"/>
  <c r="J803" i="3"/>
  <c r="H1131" i="3"/>
  <c r="N1131" i="3"/>
  <c r="F976" i="3"/>
  <c r="T976" i="3"/>
  <c r="F1360" i="3"/>
  <c r="K848" i="3"/>
  <c r="P848" i="3"/>
  <c r="U848" i="3"/>
  <c r="Q1310" i="3"/>
  <c r="N454" i="3"/>
  <c r="H885" i="3"/>
  <c r="P828" i="3"/>
  <c r="T193" i="3"/>
  <c r="W193" i="3" s="1"/>
  <c r="F1139" i="3"/>
  <c r="I183" i="3"/>
  <c r="Q183" i="3"/>
  <c r="O125" i="3"/>
  <c r="T919" i="3"/>
  <c r="H947" i="3"/>
  <c r="M947" i="3"/>
  <c r="O1316" i="3"/>
  <c r="J940" i="3"/>
  <c r="T940" i="3"/>
  <c r="W940" i="3" s="1"/>
  <c r="L946" i="3"/>
  <c r="T946" i="3"/>
  <c r="W946" i="3" s="1"/>
  <c r="F1092" i="3"/>
  <c r="J879" i="3"/>
  <c r="L1235" i="3"/>
  <c r="J384" i="3"/>
  <c r="P825" i="3"/>
  <c r="I1194" i="3"/>
  <c r="N1194" i="3"/>
  <c r="T1194" i="3"/>
  <c r="L1374" i="3"/>
  <c r="O993" i="3"/>
  <c r="O18" i="3"/>
  <c r="J590" i="3"/>
  <c r="T590" i="3"/>
  <c r="W590" i="3" s="1"/>
  <c r="I990" i="3"/>
  <c r="P1047" i="3"/>
  <c r="J967" i="3"/>
  <c r="F718" i="3"/>
  <c r="L718" i="3"/>
  <c r="Q718" i="3"/>
  <c r="E1001" i="3"/>
  <c r="J1001" i="3"/>
  <c r="N1001" i="3"/>
  <c r="H289" i="3"/>
  <c r="K1014" i="3"/>
  <c r="T1014" i="3"/>
  <c r="W1014" i="3" s="1"/>
  <c r="H1017" i="3"/>
  <c r="N1017" i="3"/>
  <c r="U1017" i="3"/>
  <c r="P887" i="3"/>
  <c r="K1065" i="3"/>
  <c r="F658" i="3"/>
  <c r="Q658" i="3"/>
  <c r="T310" i="3"/>
  <c r="W310" i="3" s="1"/>
  <c r="H351" i="3"/>
  <c r="H1231" i="3"/>
  <c r="P1231" i="3"/>
  <c r="L1044" i="3"/>
  <c r="L1380" i="3"/>
  <c r="I1103" i="3"/>
  <c r="O1103" i="3"/>
  <c r="T1103" i="3"/>
  <c r="E386" i="3"/>
  <c r="J386" i="3"/>
  <c r="N386" i="3"/>
  <c r="T905" i="3"/>
  <c r="L1320" i="3"/>
  <c r="T1320" i="3"/>
  <c r="W1320" i="3" s="1"/>
  <c r="E1095" i="3"/>
  <c r="Q1095" i="3"/>
  <c r="I68" i="3"/>
  <c r="L727" i="3"/>
  <c r="H1062" i="3"/>
  <c r="P1062" i="3"/>
  <c r="E1087" i="3"/>
  <c r="J1087" i="3"/>
  <c r="N1087" i="3"/>
  <c r="H192" i="3"/>
  <c r="F303" i="3"/>
  <c r="M303" i="3"/>
  <c r="T303" i="3"/>
  <c r="W303" i="3" s="1"/>
  <c r="E1189" i="3"/>
  <c r="N1189" i="3"/>
  <c r="I819" i="3"/>
  <c r="M819" i="3"/>
  <c r="Q819" i="3"/>
  <c r="U819" i="3"/>
  <c r="T1050" i="3"/>
  <c r="W1050" i="3" s="1"/>
  <c r="I999" i="3"/>
  <c r="T1169" i="3"/>
  <c r="M1322" i="3"/>
  <c r="T1322" i="3"/>
  <c r="W1322" i="3" s="1"/>
  <c r="K1214" i="3"/>
  <c r="I604" i="3"/>
  <c r="O604" i="3"/>
  <c r="T604" i="3"/>
  <c r="L814" i="3"/>
  <c r="K401" i="3"/>
  <c r="P401" i="3"/>
  <c r="U401" i="3"/>
  <c r="H970" i="3"/>
  <c r="O970" i="3"/>
  <c r="U970" i="3"/>
  <c r="H242" i="3"/>
  <c r="H245" i="3"/>
  <c r="P245" i="3"/>
  <c r="H995" i="3"/>
  <c r="M995" i="3"/>
  <c r="L188" i="3"/>
  <c r="T580" i="3"/>
  <c r="W580" i="3" s="1"/>
  <c r="E342" i="3"/>
  <c r="T1180" i="3"/>
  <c r="L226" i="3"/>
  <c r="K669" i="3"/>
  <c r="P1112" i="3"/>
  <c r="L618" i="3"/>
  <c r="T618" i="3"/>
  <c r="W618" i="3" s="1"/>
  <c r="E1249" i="3"/>
  <c r="N1249" i="3"/>
  <c r="H320" i="3"/>
  <c r="P320" i="3"/>
  <c r="I214" i="3"/>
  <c r="O214" i="3"/>
  <c r="T214" i="3"/>
  <c r="W214" i="3" s="1"/>
  <c r="H624" i="3"/>
  <c r="T863" i="3"/>
  <c r="N913" i="3"/>
  <c r="O1005" i="3"/>
  <c r="H85" i="3"/>
  <c r="H341" i="3"/>
  <c r="K1002" i="3"/>
  <c r="Q655" i="3"/>
  <c r="I114" i="3"/>
  <c r="I456" i="3"/>
  <c r="M663" i="3"/>
  <c r="U663" i="3"/>
  <c r="Q949" i="3"/>
  <c r="F248" i="3"/>
  <c r="P248" i="3"/>
  <c r="E392" i="3"/>
  <c r="K392" i="3"/>
  <c r="Q392" i="3"/>
  <c r="P910" i="3"/>
  <c r="K1083" i="3"/>
  <c r="T1083" i="3"/>
  <c r="J9" i="3"/>
  <c r="H156" i="3"/>
  <c r="M685" i="3"/>
  <c r="H902" i="3"/>
  <c r="M902" i="3"/>
  <c r="N696" i="3"/>
  <c r="Q706" i="3"/>
  <c r="F698" i="3"/>
  <c r="N698" i="3"/>
  <c r="J1349" i="3"/>
  <c r="T1349" i="3"/>
  <c r="F812" i="3"/>
  <c r="M812" i="3"/>
  <c r="T812" i="3"/>
  <c r="J1143" i="3"/>
  <c r="Q1143" i="3"/>
  <c r="L705" i="3"/>
  <c r="F103" i="3"/>
  <c r="M103" i="3"/>
  <c r="T103" i="3"/>
  <c r="T313" i="3"/>
  <c r="W313" i="3" s="1"/>
  <c r="P911" i="3"/>
  <c r="I19" i="3"/>
  <c r="O19" i="3"/>
  <c r="T19" i="3"/>
  <c r="W19" i="3" s="1"/>
  <c r="I488" i="3"/>
  <c r="H838" i="3"/>
  <c r="N838" i="3"/>
  <c r="T1155" i="3"/>
  <c r="L1297" i="3"/>
  <c r="T1297" i="3"/>
  <c r="T929" i="3"/>
  <c r="W929" i="3" s="1"/>
  <c r="T1300" i="3"/>
  <c r="P758" i="3"/>
  <c r="O459" i="3"/>
  <c r="T806" i="3"/>
  <c r="W806" i="3" s="1"/>
  <c r="F297" i="3"/>
  <c r="L297" i="3"/>
  <c r="T772" i="3"/>
  <c r="W772" i="3" s="1"/>
  <c r="H1129" i="3"/>
  <c r="U108" i="3"/>
  <c r="H1355" i="3"/>
  <c r="O776" i="3"/>
  <c r="H1302" i="3"/>
  <c r="N1302" i="3"/>
  <c r="L759" i="3"/>
  <c r="O783" i="3"/>
  <c r="H898" i="3"/>
  <c r="M898" i="3"/>
  <c r="I932" i="3"/>
  <c r="H791" i="3"/>
  <c r="U791" i="3"/>
  <c r="F916" i="3"/>
  <c r="P916" i="3"/>
  <c r="H1038" i="3"/>
  <c r="M964" i="3"/>
  <c r="I1359" i="3"/>
  <c r="I1131" i="3"/>
  <c r="Q1131" i="3"/>
  <c r="J976" i="3"/>
  <c r="I1360" i="3"/>
  <c r="F848" i="3"/>
  <c r="L848" i="3"/>
  <c r="Q848" i="3"/>
  <c r="L985" i="3"/>
  <c r="F1310" i="3"/>
  <c r="T1310" i="3"/>
  <c r="W1310" i="3" s="1"/>
  <c r="J885" i="3"/>
  <c r="T885" i="3"/>
  <c r="W885" i="3" s="1"/>
  <c r="T828" i="3"/>
  <c r="F193" i="3"/>
  <c r="O1139" i="3"/>
  <c r="L183" i="3"/>
  <c r="T125" i="3"/>
  <c r="W125" i="3" s="1"/>
  <c r="F919" i="3"/>
  <c r="I947" i="3"/>
  <c r="O947" i="3"/>
  <c r="O1371" i="3"/>
  <c r="F1316" i="3"/>
  <c r="Q1316" i="3"/>
  <c r="M940" i="3"/>
  <c r="U940" i="3"/>
  <c r="F946" i="3"/>
  <c r="O946" i="3"/>
  <c r="O1092" i="3"/>
  <c r="M879" i="3"/>
  <c r="T879" i="3"/>
  <c r="W879" i="3" s="1"/>
  <c r="M1235" i="3"/>
  <c r="O384" i="3"/>
  <c r="J1194" i="3"/>
  <c r="P1194" i="3"/>
  <c r="U1194" i="3"/>
  <c r="O1374" i="3"/>
  <c r="Q993" i="3"/>
  <c r="H18" i="3"/>
  <c r="P18" i="3"/>
  <c r="L590" i="3"/>
  <c r="O990" i="3"/>
  <c r="T1047" i="3"/>
  <c r="L1377" i="3"/>
  <c r="L967" i="3"/>
  <c r="T967" i="3"/>
  <c r="J315" i="3"/>
  <c r="H718" i="3"/>
  <c r="M718" i="3"/>
  <c r="F1001" i="3"/>
  <c r="K1001" i="3"/>
  <c r="O1001" i="3"/>
  <c r="P289" i="3"/>
  <c r="L1014" i="3"/>
  <c r="E746" i="3"/>
  <c r="I1017" i="3"/>
  <c r="P1017" i="3"/>
  <c r="H219" i="3"/>
  <c r="I658" i="3"/>
  <c r="T658" i="3"/>
  <c r="W658" i="3" s="1"/>
  <c r="H310" i="3"/>
  <c r="L351" i="3"/>
  <c r="J1231" i="3"/>
  <c r="O1044" i="3"/>
  <c r="T1380" i="3"/>
  <c r="K1103" i="3"/>
  <c r="P1103" i="3"/>
  <c r="U1103" i="3"/>
  <c r="H355" i="3"/>
  <c r="F386" i="3"/>
  <c r="K386" i="3"/>
  <c r="O386" i="3"/>
  <c r="F1320" i="3"/>
  <c r="O1320" i="3"/>
  <c r="U1320" i="3"/>
  <c r="E1321" i="3"/>
  <c r="I1095" i="3"/>
  <c r="T1095" i="3"/>
  <c r="W1095" i="3" s="1"/>
  <c r="L1008" i="3"/>
  <c r="K68" i="3"/>
  <c r="T68" i="3"/>
  <c r="W68" i="3" s="1"/>
  <c r="N962" i="3"/>
  <c r="I1120" i="3"/>
  <c r="P727" i="3"/>
  <c r="J1062" i="3"/>
  <c r="F1087" i="3"/>
  <c r="K1087" i="3"/>
  <c r="O1087" i="3"/>
  <c r="H303" i="3"/>
  <c r="O303" i="3"/>
  <c r="H1189" i="3"/>
  <c r="P1189" i="3"/>
  <c r="E819" i="3"/>
  <c r="J819" i="3"/>
  <c r="N819" i="3"/>
  <c r="P462" i="3"/>
  <c r="K794" i="3"/>
  <c r="O999" i="3"/>
  <c r="H1322" i="3"/>
  <c r="O1322" i="3"/>
  <c r="U1322" i="3"/>
  <c r="P1244" i="3"/>
  <c r="E1214" i="3"/>
  <c r="N1214" i="3"/>
  <c r="T1214" i="3"/>
  <c r="W1214" i="3" s="1"/>
  <c r="L1132" i="3"/>
  <c r="K604" i="3"/>
  <c r="P604" i="3"/>
  <c r="U604" i="3"/>
  <c r="N814" i="3"/>
  <c r="F401" i="3"/>
  <c r="L401" i="3"/>
  <c r="Q401" i="3"/>
  <c r="H1152" i="3"/>
  <c r="I970" i="3"/>
  <c r="P970" i="3"/>
  <c r="L242" i="3"/>
  <c r="J245" i="3"/>
  <c r="I995" i="3"/>
  <c r="O995" i="3"/>
  <c r="T995" i="3"/>
  <c r="W995" i="3" s="1"/>
  <c r="P188" i="3"/>
  <c r="J342" i="3"/>
  <c r="T342" i="3"/>
  <c r="W342" i="3" s="1"/>
  <c r="H1180" i="3"/>
  <c r="T226" i="3"/>
  <c r="W226" i="3" s="1"/>
  <c r="M669" i="3"/>
  <c r="T669" i="3"/>
  <c r="W669" i="3" s="1"/>
  <c r="T1112" i="3"/>
  <c r="E618" i="3"/>
  <c r="N618" i="3"/>
  <c r="L464" i="3"/>
  <c r="H1249" i="3"/>
  <c r="P1249" i="3"/>
  <c r="J320" i="3"/>
  <c r="K214" i="3"/>
  <c r="P214" i="3"/>
  <c r="U214" i="3"/>
  <c r="L893" i="3"/>
  <c r="T981" i="3"/>
  <c r="P615" i="3"/>
  <c r="I567" i="3"/>
  <c r="L855" i="3"/>
  <c r="L624" i="3"/>
  <c r="H863" i="3"/>
  <c r="O863" i="3"/>
  <c r="U863" i="3"/>
  <c r="H810" i="3"/>
  <c r="H913" i="3"/>
  <c r="P913" i="3"/>
  <c r="O965" i="3"/>
  <c r="N1093" i="3"/>
  <c r="L1052" i="3"/>
  <c r="T1052" i="3"/>
  <c r="T857" i="3"/>
  <c r="W857" i="3" s="1"/>
  <c r="K1005" i="3"/>
  <c r="P1005" i="3"/>
  <c r="U1005" i="3"/>
  <c r="L382" i="3"/>
  <c r="T1118" i="3"/>
  <c r="W1118" i="3" s="1"/>
  <c r="P83" i="3"/>
  <c r="I755" i="3"/>
  <c r="L1018" i="3"/>
  <c r="P1026" i="3"/>
  <c r="I735" i="3"/>
  <c r="P735" i="3"/>
  <c r="L85" i="3"/>
  <c r="J697" i="3"/>
  <c r="F79" i="3"/>
  <c r="Q79" i="3"/>
  <c r="I341" i="3"/>
  <c r="O341" i="3"/>
  <c r="T341" i="3"/>
  <c r="W341" i="3" s="1"/>
  <c r="T777" i="3"/>
  <c r="W777" i="3" s="1"/>
  <c r="M1002" i="3"/>
  <c r="T1002" i="3"/>
  <c r="L915" i="3"/>
  <c r="U1002" i="3"/>
  <c r="I464" i="3"/>
  <c r="T986" i="3"/>
  <c r="W986" i="3" s="1"/>
  <c r="J1093" i="3"/>
  <c r="T1018" i="3"/>
  <c r="W1018" i="3" s="1"/>
  <c r="O735" i="3"/>
  <c r="H697" i="3"/>
  <c r="O79" i="3"/>
  <c r="T915" i="3"/>
  <c r="E341" i="3"/>
  <c r="E1118" i="3"/>
  <c r="L725" i="3"/>
  <c r="L1169" i="3"/>
  <c r="E125" i="3"/>
  <c r="E337" i="3"/>
  <c r="L83" i="3"/>
  <c r="E669" i="3"/>
  <c r="P1132" i="3"/>
  <c r="F310" i="3"/>
  <c r="E879" i="3"/>
  <c r="E1355" i="3"/>
  <c r="E1297" i="3"/>
  <c r="E79" i="3"/>
  <c r="E624" i="3"/>
  <c r="E1038" i="3"/>
  <c r="F1302" i="3"/>
  <c r="F838" i="3"/>
  <c r="P857" i="3"/>
  <c r="E735" i="3"/>
  <c r="H986" i="3"/>
  <c r="E188" i="3"/>
  <c r="E384" i="3"/>
  <c r="E803" i="3"/>
  <c r="E929" i="3"/>
  <c r="J1284" i="3"/>
  <c r="E776" i="3"/>
  <c r="F835" i="3"/>
  <c r="E593" i="3"/>
  <c r="E1332" i="3"/>
  <c r="I734" i="3"/>
  <c r="H864" i="3"/>
  <c r="E1084" i="3"/>
  <c r="E714" i="3"/>
  <c r="T1208" i="3"/>
  <c r="W1208" i="3" s="1"/>
  <c r="F149" i="3"/>
  <c r="E269" i="3"/>
  <c r="F1327" i="3"/>
  <c r="E63" i="3"/>
  <c r="E274" i="3"/>
  <c r="F589" i="3"/>
  <c r="T120" i="3"/>
  <c r="W120" i="3" s="1"/>
  <c r="M1033" i="3"/>
  <c r="H198" i="3"/>
  <c r="F524" i="3"/>
  <c r="I422" i="3"/>
  <c r="E802" i="3"/>
  <c r="E788" i="3"/>
  <c r="H873" i="3"/>
  <c r="E987" i="3"/>
  <c r="H231" i="3"/>
  <c r="E843" i="3"/>
  <c r="E492" i="3"/>
  <c r="N1240" i="3"/>
  <c r="I135" i="3"/>
  <c r="E656" i="3"/>
  <c r="F1156" i="3"/>
  <c r="E410" i="3"/>
  <c r="T566" i="3"/>
  <c r="W566" i="3" s="1"/>
  <c r="F498" i="3"/>
  <c r="H483" i="3"/>
  <c r="T169" i="3"/>
  <c r="W169" i="3" s="1"/>
  <c r="L32" i="3"/>
  <c r="H1138" i="3"/>
  <c r="H588" i="3"/>
  <c r="H1226" i="3"/>
  <c r="L1098" i="3"/>
  <c r="E764" i="3"/>
  <c r="F1128" i="3"/>
  <c r="F742" i="3"/>
  <c r="E1101" i="3"/>
  <c r="L1168" i="3"/>
  <c r="O1221" i="3"/>
  <c r="F1378" i="3"/>
  <c r="E800" i="3"/>
  <c r="E744" i="3"/>
  <c r="E923" i="3"/>
  <c r="L636" i="3"/>
  <c r="E260" i="3"/>
  <c r="E409" i="3"/>
  <c r="H517" i="3"/>
  <c r="F1048" i="3"/>
  <c r="E111" i="3"/>
  <c r="H1313" i="3"/>
  <c r="I613" i="3"/>
  <c r="I675" i="3"/>
  <c r="I499" i="3"/>
  <c r="F1016" i="3"/>
  <c r="T809" i="3"/>
  <c r="W809" i="3" s="1"/>
  <c r="I1354" i="3"/>
  <c r="J16" i="3"/>
  <c r="F638" i="3"/>
  <c r="F1329" i="3"/>
  <c r="E207" i="3"/>
  <c r="L163" i="3"/>
  <c r="F569" i="3"/>
  <c r="F261" i="3"/>
  <c r="F5" i="3"/>
  <c r="E82" i="3"/>
  <c r="T725" i="3"/>
  <c r="W725" i="3" s="1"/>
  <c r="Q755" i="3"/>
  <c r="Q1026" i="3"/>
  <c r="U755" i="3"/>
  <c r="T83" i="3"/>
  <c r="I1118" i="3"/>
  <c r="H857" i="3"/>
  <c r="F1052" i="3"/>
  <c r="H785" i="3"/>
  <c r="F913" i="3"/>
  <c r="U624" i="3"/>
  <c r="M981" i="3"/>
  <c r="E893" i="3"/>
  <c r="K320" i="3"/>
  <c r="H464" i="3"/>
  <c r="K618" i="3"/>
  <c r="P226" i="3"/>
  <c r="I1180" i="3"/>
  <c r="K580" i="3"/>
  <c r="Q188" i="3"/>
  <c r="N221" i="3"/>
  <c r="O245" i="3"/>
  <c r="J242" i="3"/>
  <c r="M1214" i="3"/>
  <c r="U999" i="3"/>
  <c r="T794" i="3"/>
  <c r="W794" i="3" s="1"/>
  <c r="M1094" i="3"/>
  <c r="Q68" i="3"/>
  <c r="L905" i="3"/>
  <c r="N1044" i="3"/>
  <c r="E219" i="3"/>
  <c r="T887" i="3"/>
  <c r="W887" i="3" s="1"/>
  <c r="P1106" i="3"/>
  <c r="M1377" i="3"/>
  <c r="F955" i="3"/>
  <c r="E463" i="3"/>
  <c r="H463" i="3"/>
  <c r="J1311" i="3"/>
  <c r="I878" i="3"/>
  <c r="E878" i="3"/>
  <c r="J1070" i="3"/>
  <c r="H804" i="3"/>
  <c r="P804" i="3"/>
  <c r="E999" i="3"/>
  <c r="E1120" i="3"/>
  <c r="E1065" i="3"/>
  <c r="I315" i="3"/>
  <c r="E1377" i="3"/>
  <c r="U1377" i="3"/>
  <c r="E1235" i="3"/>
  <c r="F1235" i="3"/>
  <c r="E823" i="3"/>
  <c r="I823" i="3"/>
  <c r="K878" i="3"/>
  <c r="J985" i="3"/>
  <c r="N964" i="3"/>
  <c r="O964" i="3"/>
  <c r="N1244" i="3"/>
  <c r="P1094" i="3"/>
  <c r="F1002" i="3"/>
  <c r="N341" i="3"/>
  <c r="P79" i="3"/>
  <c r="U697" i="3"/>
  <c r="N85" i="3"/>
  <c r="F735" i="3"/>
  <c r="F1026" i="3"/>
  <c r="M755" i="3"/>
  <c r="O1118" i="3"/>
  <c r="J382" i="3"/>
  <c r="I1052" i="3"/>
  <c r="M913" i="3"/>
  <c r="Q863" i="3"/>
  <c r="O624" i="3"/>
  <c r="H855" i="3"/>
  <c r="H615" i="3"/>
  <c r="F981" i="3"/>
  <c r="U320" i="3"/>
  <c r="U464" i="3"/>
  <c r="T1248" i="3"/>
  <c r="I618" i="3"/>
  <c r="L669" i="3"/>
  <c r="K1180" i="3"/>
  <c r="Q245" i="3"/>
  <c r="E242" i="3"/>
  <c r="P814" i="3"/>
  <c r="L1214" i="3"/>
  <c r="F1322" i="3"/>
  <c r="M999" i="3"/>
  <c r="I794" i="3"/>
  <c r="L192" i="3"/>
  <c r="I1094" i="3"/>
  <c r="U68" i="3"/>
  <c r="H1008" i="3"/>
  <c r="T1321" i="3"/>
  <c r="W1321" i="3" s="1"/>
  <c r="M1320" i="3"/>
  <c r="K1044" i="3"/>
  <c r="P658" i="3"/>
  <c r="P1065" i="3"/>
  <c r="E1017" i="3"/>
  <c r="O1014" i="3"/>
  <c r="N315" i="3"/>
  <c r="E590" i="3"/>
  <c r="T993" i="3"/>
  <c r="W993" i="3" s="1"/>
  <c r="O1194" i="3"/>
  <c r="M825" i="3"/>
  <c r="U825" i="3"/>
  <c r="O955" i="3"/>
  <c r="L1092" i="3"/>
  <c r="Q946" i="3"/>
  <c r="N946" i="3"/>
  <c r="U828" i="3"/>
  <c r="Q1366" i="3"/>
  <c r="P878" i="3"/>
  <c r="T1363" i="3"/>
  <c r="T1359" i="3"/>
  <c r="O37" i="3"/>
  <c r="T952" i="3"/>
  <c r="W952" i="3" s="1"/>
  <c r="N1026" i="3"/>
  <c r="J1118" i="3"/>
  <c r="L567" i="3"/>
  <c r="J981" i="3"/>
  <c r="L580" i="3"/>
  <c r="J188" i="3"/>
  <c r="J1244" i="3"/>
  <c r="O794" i="3"/>
  <c r="Q1120" i="3"/>
  <c r="E962" i="3"/>
  <c r="K1095" i="3"/>
  <c r="U1044" i="3"/>
  <c r="P351" i="3"/>
  <c r="N658" i="3"/>
  <c r="H1065" i="3"/>
  <c r="H1377" i="3"/>
  <c r="E18" i="3"/>
  <c r="F516" i="3"/>
  <c r="E1371" i="3"/>
  <c r="E755" i="3"/>
  <c r="E567" i="3"/>
  <c r="H952" i="3"/>
  <c r="E995" i="3"/>
  <c r="E1050" i="3"/>
  <c r="E1047" i="3"/>
  <c r="F183" i="3"/>
  <c r="E1056" i="3"/>
  <c r="E1180" i="3"/>
  <c r="H1244" i="3"/>
  <c r="J962" i="3"/>
  <c r="E315" i="3"/>
  <c r="E1129" i="3"/>
  <c r="E103" i="3"/>
  <c r="L615" i="3"/>
  <c r="E1026" i="3"/>
  <c r="L887" i="3"/>
  <c r="E791" i="3"/>
  <c r="E108" i="3"/>
  <c r="E1295" i="3"/>
  <c r="H473" i="3"/>
  <c r="E318" i="3"/>
  <c r="E885" i="3"/>
  <c r="E772" i="3"/>
  <c r="E1298" i="3"/>
  <c r="L920" i="3"/>
  <c r="E976" i="3"/>
  <c r="E443" i="3"/>
  <c r="E189" i="3"/>
  <c r="T719" i="3"/>
  <c r="W719" i="3" s="1"/>
  <c r="F1342" i="3"/>
  <c r="H594" i="3"/>
  <c r="I1335" i="3"/>
  <c r="O1233" i="3"/>
  <c r="I994" i="3"/>
  <c r="E117" i="3"/>
  <c r="H537" i="3"/>
  <c r="E975" i="3"/>
  <c r="E894" i="3"/>
  <c r="F1067" i="3"/>
  <c r="O286" i="3"/>
  <c r="E398" i="3"/>
  <c r="E460" i="3"/>
  <c r="L178" i="3"/>
  <c r="F387" i="3"/>
  <c r="L1078" i="3"/>
  <c r="I918" i="3"/>
  <c r="I7" i="3"/>
  <c r="F1193" i="3"/>
  <c r="F749" i="3"/>
  <c r="E680" i="3"/>
  <c r="T531" i="3"/>
  <c r="W531" i="3" s="1"/>
  <c r="H393" i="3"/>
  <c r="E1105" i="3"/>
  <c r="H41" i="3"/>
  <c r="E172" i="3"/>
  <c r="J1238" i="3"/>
  <c r="F139" i="3"/>
  <c r="I48" i="3"/>
  <c r="F509" i="3"/>
  <c r="L283" i="3"/>
  <c r="E1115" i="3"/>
  <c r="N666" i="3"/>
  <c r="E1171" i="3"/>
  <c r="E131" i="3"/>
  <c r="E234" i="3"/>
  <c r="K1091" i="3"/>
  <c r="F989" i="3"/>
  <c r="F860" i="3"/>
  <c r="E1182" i="3"/>
  <c r="E686" i="3"/>
  <c r="I466" i="3"/>
  <c r="E1080" i="3"/>
  <c r="F141" i="3"/>
  <c r="E984" i="3"/>
  <c r="E731" i="3"/>
  <c r="L822" i="3"/>
  <c r="F599" i="3"/>
  <c r="K249" i="3"/>
  <c r="E465" i="3"/>
  <c r="I880" i="3"/>
  <c r="F1305" i="3"/>
  <c r="H367" i="3"/>
  <c r="J597" i="3"/>
  <c r="F377" i="3"/>
  <c r="T1191" i="3"/>
  <c r="T796" i="3"/>
  <c r="W796" i="3" s="1"/>
  <c r="J733" i="3"/>
  <c r="F732" i="3"/>
  <c r="H617" i="3"/>
  <c r="F455" i="3"/>
  <c r="E61" i="3"/>
  <c r="O792" i="3"/>
  <c r="E684" i="3"/>
  <c r="F489" i="3"/>
  <c r="L755" i="3"/>
  <c r="J777" i="3"/>
  <c r="M79" i="3"/>
  <c r="O697" i="3"/>
  <c r="J85" i="3"/>
  <c r="M1026" i="3"/>
  <c r="P755" i="3"/>
  <c r="U1118" i="3"/>
  <c r="Q624" i="3"/>
  <c r="U567" i="3"/>
  <c r="T615" i="3"/>
  <c r="W615" i="3" s="1"/>
  <c r="I981" i="3"/>
  <c r="H725" i="3"/>
  <c r="F320" i="3"/>
  <c r="H1248" i="3"/>
  <c r="F618" i="3"/>
  <c r="U1180" i="3"/>
  <c r="M188" i="3"/>
  <c r="E221" i="3"/>
  <c r="K245" i="3"/>
  <c r="T1132" i="3"/>
  <c r="W1132" i="3" s="1"/>
  <c r="Q1214" i="3"/>
  <c r="P999" i="3"/>
  <c r="L794" i="3"/>
  <c r="U1120" i="3"/>
  <c r="E68" i="3"/>
  <c r="H1321" i="3"/>
  <c r="H1044" i="3"/>
  <c r="M658" i="3"/>
  <c r="N219" i="3"/>
  <c r="F1017" i="3"/>
  <c r="E1014" i="3"/>
  <c r="P318" i="3"/>
  <c r="P315" i="3"/>
  <c r="U990" i="3"/>
  <c r="I516" i="3"/>
  <c r="Q955" i="3"/>
  <c r="N463" i="3"/>
  <c r="T1311" i="3"/>
  <c r="M878" i="3"/>
  <c r="J878" i="3"/>
  <c r="I37" i="3"/>
  <c r="T1070" i="3"/>
  <c r="N804" i="3"/>
  <c r="J999" i="3"/>
  <c r="J1120" i="3"/>
  <c r="F1065" i="3"/>
  <c r="J318" i="3"/>
  <c r="M315" i="3"/>
  <c r="E990" i="3"/>
  <c r="J1235" i="3"/>
  <c r="K1235" i="3"/>
  <c r="H823" i="3"/>
  <c r="P823" i="3"/>
  <c r="E985" i="3"/>
  <c r="T985" i="3"/>
  <c r="Q37" i="3"/>
  <c r="E794" i="3"/>
  <c r="E1094" i="3"/>
  <c r="U1094" i="3"/>
  <c r="N777" i="3"/>
  <c r="J341" i="3"/>
  <c r="K79" i="3"/>
  <c r="Q697" i="3"/>
  <c r="E85" i="3"/>
  <c r="P1018" i="3"/>
  <c r="H755" i="3"/>
  <c r="K1118" i="3"/>
  <c r="U1052" i="3"/>
  <c r="U965" i="3"/>
  <c r="T785" i="3"/>
  <c r="I913" i="3"/>
  <c r="L863" i="3"/>
  <c r="K624" i="3"/>
  <c r="Q320" i="3"/>
  <c r="P464" i="3"/>
  <c r="U618" i="3"/>
  <c r="N1112" i="3"/>
  <c r="F669" i="3"/>
  <c r="F1180" i="3"/>
  <c r="M580" i="3"/>
  <c r="O188" i="3"/>
  <c r="J221" i="3"/>
  <c r="M245" i="3"/>
  <c r="Q970" i="3"/>
  <c r="H814" i="3"/>
  <c r="F1214" i="3"/>
  <c r="L1322" i="3"/>
  <c r="H999" i="3"/>
  <c r="H462" i="3"/>
  <c r="K303" i="3"/>
  <c r="T192" i="3"/>
  <c r="O68" i="3"/>
  <c r="U1095" i="3"/>
  <c r="J1321" i="3"/>
  <c r="J1380" i="3"/>
  <c r="T351" i="3"/>
  <c r="W351" i="3" s="1"/>
  <c r="K658" i="3"/>
  <c r="I1065" i="3"/>
  <c r="F1014" i="3"/>
  <c r="L318" i="3"/>
  <c r="H315" i="3"/>
  <c r="M990" i="3"/>
  <c r="N590" i="3"/>
  <c r="F993" i="3"/>
  <c r="T825" i="3"/>
  <c r="W825" i="3" s="1"/>
  <c r="O516" i="3"/>
  <c r="E1092" i="3"/>
  <c r="U946" i="3"/>
  <c r="I1139" i="3"/>
  <c r="M828" i="3"/>
  <c r="I1366" i="3"/>
  <c r="H878" i="3"/>
  <c r="E1359" i="3"/>
  <c r="H1359" i="3"/>
  <c r="Q964" i="3"/>
  <c r="J952" i="3"/>
  <c r="J1026" i="3"/>
  <c r="P382" i="3"/>
  <c r="N624" i="3"/>
  <c r="F567" i="3"/>
  <c r="P893" i="3"/>
  <c r="N1180" i="3"/>
  <c r="F580" i="3"/>
  <c r="P221" i="3"/>
  <c r="Q999" i="3"/>
  <c r="H1050" i="3"/>
  <c r="F794" i="3"/>
  <c r="L1120" i="3"/>
  <c r="O1095" i="3"/>
  <c r="I1044" i="3"/>
  <c r="E351" i="3"/>
  <c r="U351" i="3"/>
  <c r="E887" i="3"/>
  <c r="T318" i="3"/>
  <c r="L315" i="3"/>
  <c r="Q990" i="3"/>
  <c r="F18" i="3"/>
  <c r="P1235" i="3"/>
  <c r="F1371" i="3"/>
  <c r="J823" i="3"/>
  <c r="E828" i="3"/>
  <c r="F828" i="3"/>
  <c r="F1311" i="3"/>
  <c r="E1363" i="3"/>
  <c r="I1363" i="3"/>
  <c r="U1355" i="3"/>
  <c r="L982" i="3"/>
  <c r="E965" i="3"/>
  <c r="E580" i="3"/>
  <c r="L1020" i="3"/>
  <c r="F1094" i="3"/>
  <c r="E1374" i="3"/>
  <c r="J457" i="3"/>
  <c r="E214" i="3"/>
  <c r="L1152" i="3"/>
  <c r="E355" i="3"/>
  <c r="F1377" i="3"/>
  <c r="L1371" i="3"/>
  <c r="E758" i="3"/>
  <c r="E812" i="3"/>
  <c r="L1248" i="3"/>
  <c r="E401" i="3"/>
  <c r="F351" i="3"/>
  <c r="E1206" i="3"/>
  <c r="E806" i="3"/>
  <c r="E488" i="3"/>
  <c r="E159" i="3"/>
  <c r="H915" i="3"/>
  <c r="E970" i="3"/>
  <c r="E718" i="3"/>
  <c r="E763" i="3"/>
  <c r="E751" i="3"/>
  <c r="E1219" i="3"/>
  <c r="E911" i="3"/>
  <c r="I359" i="3"/>
  <c r="H1266" i="3"/>
  <c r="E357" i="3"/>
  <c r="H330" i="3"/>
  <c r="L1338" i="3"/>
  <c r="T1125" i="3"/>
  <c r="H383" i="3"/>
  <c r="L644" i="3"/>
  <c r="E1339" i="3"/>
  <c r="L56" i="3"/>
  <c r="E688" i="3"/>
  <c r="I722" i="3"/>
  <c r="E1010" i="3"/>
  <c r="E602" i="3"/>
  <c r="F247" i="3"/>
  <c r="P869" i="3"/>
  <c r="E340" i="3"/>
  <c r="I370" i="3"/>
  <c r="N372" i="3"/>
  <c r="E495" i="3"/>
  <c r="F1041" i="3"/>
  <c r="E741" i="3"/>
  <c r="M1102" i="3"/>
  <c r="E958" i="3"/>
  <c r="E30" i="3"/>
  <c r="T561" i="3"/>
  <c r="W561" i="3" s="1"/>
  <c r="F562" i="3"/>
  <c r="T424" i="3"/>
  <c r="W424" i="3" s="1"/>
  <c r="E1252" i="3"/>
  <c r="E1158" i="3"/>
  <c r="E295" i="3"/>
  <c r="L426" i="3"/>
  <c r="E533" i="3"/>
  <c r="F518" i="3"/>
  <c r="H300" i="3"/>
  <c r="F494" i="3"/>
  <c r="F1023" i="3"/>
  <c r="F321" i="3"/>
  <c r="O1077" i="3"/>
  <c r="E353" i="3"/>
  <c r="E850" i="3"/>
  <c r="E1212" i="3"/>
  <c r="I294" i="3"/>
  <c r="H576" i="3"/>
  <c r="F852" i="3"/>
  <c r="E890" i="3"/>
  <c r="I1149" i="3"/>
  <c r="E889" i="3"/>
  <c r="F1004" i="3"/>
  <c r="H331" i="3"/>
  <c r="F146" i="3"/>
  <c r="N1368" i="3"/>
  <c r="F1164" i="3"/>
  <c r="F1051" i="3"/>
  <c r="F491" i="3"/>
  <c r="H724" i="3"/>
  <c r="F442" i="3"/>
  <c r="F265" i="3"/>
  <c r="T805" i="3"/>
  <c r="E88" i="3"/>
  <c r="E501" i="3"/>
  <c r="H659" i="3"/>
  <c r="J1270" i="3"/>
  <c r="T631" i="3"/>
  <c r="W631" i="3" s="1"/>
  <c r="O305" i="3"/>
  <c r="E218" i="3"/>
  <c r="E244" i="3"/>
  <c r="H453" i="3"/>
  <c r="H362" i="3"/>
  <c r="F755" i="3"/>
  <c r="H79" i="3"/>
  <c r="K697" i="3"/>
  <c r="P660" i="3"/>
  <c r="I1026" i="3"/>
  <c r="K755" i="3"/>
  <c r="Q1118" i="3"/>
  <c r="N382" i="3"/>
  <c r="O1052" i="3"/>
  <c r="M965" i="3"/>
  <c r="O913" i="3"/>
  <c r="J810" i="3"/>
  <c r="M624" i="3"/>
  <c r="P567" i="3"/>
  <c r="U981" i="3"/>
  <c r="Q1180" i="3"/>
  <c r="U580" i="3"/>
  <c r="T881" i="3"/>
  <c r="I188" i="3"/>
  <c r="H1020" i="3"/>
  <c r="F245" i="3"/>
  <c r="U1214" i="3"/>
  <c r="K999" i="3"/>
  <c r="T462" i="3"/>
  <c r="W462" i="3" s="1"/>
  <c r="P1120" i="3"/>
  <c r="F68" i="3"/>
  <c r="M1095" i="3"/>
  <c r="P1321" i="3"/>
  <c r="L355" i="3"/>
  <c r="Q351" i="3"/>
  <c r="H658" i="3"/>
  <c r="T1065" i="3"/>
  <c r="K1017" i="3"/>
  <c r="H1014" i="3"/>
  <c r="K315" i="3"/>
  <c r="P990" i="3"/>
  <c r="T516" i="3"/>
  <c r="W516" i="3" s="1"/>
  <c r="I955" i="3"/>
  <c r="M463" i="3"/>
  <c r="U463" i="3"/>
  <c r="L1311" i="3"/>
  <c r="Q878" i="3"/>
  <c r="N878" i="3"/>
  <c r="T37" i="3"/>
  <c r="W37" i="3" s="1"/>
  <c r="L1070" i="3"/>
  <c r="U804" i="3"/>
  <c r="M804" i="3"/>
  <c r="N999" i="3"/>
  <c r="N1120" i="3"/>
  <c r="L1065" i="3"/>
  <c r="Q315" i="3"/>
  <c r="K1377" i="3"/>
  <c r="J990" i="3"/>
  <c r="N1235" i="3"/>
  <c r="O1235" i="3"/>
  <c r="N823" i="3"/>
  <c r="F985" i="3"/>
  <c r="J1363" i="3"/>
  <c r="E964" i="3"/>
  <c r="F964" i="3"/>
  <c r="H794" i="3"/>
  <c r="Q1002" i="3"/>
  <c r="L952" i="3"/>
  <c r="M697" i="3"/>
  <c r="Q735" i="3"/>
  <c r="O1026" i="3"/>
  <c r="H1018" i="3"/>
  <c r="H83" i="3"/>
  <c r="F1118" i="3"/>
  <c r="Q1052" i="3"/>
  <c r="P965" i="3"/>
  <c r="U913" i="3"/>
  <c r="N810" i="3"/>
  <c r="F863" i="3"/>
  <c r="F624" i="3"/>
  <c r="M567" i="3"/>
  <c r="O981" i="3"/>
  <c r="J893" i="3"/>
  <c r="M320" i="3"/>
  <c r="K464" i="3"/>
  <c r="Q618" i="3"/>
  <c r="E1112" i="3"/>
  <c r="P342" i="3"/>
  <c r="H580" i="3"/>
  <c r="K188" i="3"/>
  <c r="P1020" i="3"/>
  <c r="I245" i="3"/>
  <c r="L970" i="3"/>
  <c r="N401" i="3"/>
  <c r="H1132" i="3"/>
  <c r="L1244" i="3"/>
  <c r="Q1322" i="3"/>
  <c r="P303" i="3"/>
  <c r="M1120" i="3"/>
  <c r="H68" i="3"/>
  <c r="P1095" i="3"/>
  <c r="E1320" i="3"/>
  <c r="P905" i="3"/>
  <c r="P1380" i="3"/>
  <c r="M351" i="3"/>
  <c r="T219" i="3"/>
  <c r="W219" i="3" s="1"/>
  <c r="Q1017" i="3"/>
  <c r="J746" i="3"/>
  <c r="E289" i="3"/>
  <c r="L1106" i="3"/>
  <c r="Q1377" i="3"/>
  <c r="H990" i="3"/>
  <c r="T18" i="3"/>
  <c r="W18" i="3" s="1"/>
  <c r="F1194" i="3"/>
  <c r="E825" i="3"/>
  <c r="H825" i="3"/>
  <c r="Q1235" i="3"/>
  <c r="J1092" i="3"/>
  <c r="I946" i="3"/>
  <c r="E946" i="3"/>
  <c r="M823" i="3"/>
  <c r="T1139" i="3"/>
  <c r="T1366" i="3"/>
  <c r="N1359" i="3"/>
  <c r="I964" i="3"/>
  <c r="P982" i="3"/>
  <c r="H382" i="3"/>
  <c r="J624" i="3"/>
  <c r="H893" i="3"/>
  <c r="J1180" i="3"/>
  <c r="H221" i="3"/>
  <c r="L999" i="3"/>
  <c r="P1050" i="3"/>
  <c r="O1094" i="3"/>
  <c r="F1120" i="3"/>
  <c r="J355" i="3"/>
  <c r="M1044" i="3"/>
  <c r="E658" i="3"/>
  <c r="U1065" i="3"/>
  <c r="H887" i="3"/>
  <c r="H318" i="3"/>
  <c r="F315" i="3"/>
  <c r="L990" i="3"/>
  <c r="L18" i="3"/>
  <c r="H1235" i="3"/>
  <c r="J828" i="3"/>
  <c r="K828" i="3"/>
  <c r="O878" i="3"/>
  <c r="H1363" i="3"/>
  <c r="P1363" i="3"/>
  <c r="Q1355" i="3"/>
  <c r="U806" i="3"/>
  <c r="L1039" i="3"/>
  <c r="Q929" i="3"/>
  <c r="U1056" i="3"/>
  <c r="U313" i="3"/>
  <c r="E267" i="3"/>
  <c r="E1005" i="3"/>
  <c r="E777" i="3"/>
  <c r="H660" i="3"/>
  <c r="E981" i="3"/>
  <c r="L881" i="3"/>
  <c r="E1044" i="3"/>
  <c r="E940" i="3"/>
  <c r="L870" i="3"/>
  <c r="E604" i="3"/>
  <c r="L462" i="3"/>
  <c r="E1103" i="3"/>
  <c r="E454" i="3"/>
  <c r="E1300" i="3"/>
  <c r="E863" i="3"/>
  <c r="H226" i="3"/>
  <c r="E759" i="3"/>
  <c r="E1155" i="3"/>
  <c r="E705" i="3"/>
  <c r="E1002" i="3"/>
  <c r="L785" i="3"/>
  <c r="E464" i="3"/>
  <c r="L993" i="3"/>
  <c r="F1131" i="3"/>
  <c r="E1039" i="3"/>
  <c r="E313" i="3"/>
  <c r="E193" i="3"/>
  <c r="E711" i="3"/>
  <c r="F479" i="3"/>
  <c r="E380" i="3"/>
  <c r="H1341" i="3"/>
  <c r="E81" i="3"/>
  <c r="L716" i="3"/>
  <c r="F629" i="3"/>
  <c r="L667" i="3"/>
  <c r="I971" i="3"/>
  <c r="H798" i="3"/>
  <c r="F525" i="3"/>
  <c r="J145" i="3"/>
  <c r="L1184" i="3"/>
  <c r="F1040" i="3"/>
  <c r="F390" i="3"/>
  <c r="I416" i="3"/>
  <c r="F470" i="3"/>
  <c r="P892" i="3"/>
  <c r="E1185" i="3"/>
  <c r="M1150" i="3"/>
  <c r="O760" i="3"/>
  <c r="H251" i="3"/>
  <c r="F534" i="3"/>
  <c r="I100" i="3"/>
  <c r="E405" i="3"/>
  <c r="M1028" i="3"/>
  <c r="L859" i="3"/>
  <c r="H872" i="3"/>
  <c r="P177" i="3"/>
  <c r="E153" i="3"/>
  <c r="F190" i="3"/>
  <c r="E233" i="3"/>
  <c r="F1251" i="3"/>
  <c r="E874" i="3"/>
  <c r="I935" i="3"/>
  <c r="P951" i="3"/>
  <c r="E160" i="3"/>
  <c r="T748" i="3"/>
  <c r="J1006" i="3"/>
  <c r="I1060" i="3"/>
  <c r="F1076" i="3"/>
  <c r="E96" i="3"/>
  <c r="E444" i="3"/>
  <c r="E1063" i="3"/>
  <c r="F1134" i="3"/>
  <c r="F1025" i="3"/>
  <c r="E1243" i="3"/>
  <c r="I856" i="3"/>
  <c r="F1237" i="3"/>
  <c r="J713" i="3"/>
  <c r="F428" i="3"/>
  <c r="I1315" i="3"/>
  <c r="F845" i="3"/>
  <c r="E228" i="3"/>
  <c r="E1261" i="3"/>
  <c r="I813" i="3"/>
  <c r="N775" i="3"/>
  <c r="T936" i="3"/>
  <c r="E832" i="3"/>
  <c r="H140" i="3"/>
  <c r="F652" i="3"/>
  <c r="H99" i="3"/>
  <c r="F538" i="3"/>
  <c r="H273" i="3"/>
  <c r="F552" i="3"/>
  <c r="L857" i="3"/>
  <c r="E952" i="3"/>
  <c r="H982" i="3"/>
  <c r="F697" i="3"/>
  <c r="U1026" i="3"/>
  <c r="M1118" i="3"/>
  <c r="E382" i="3"/>
  <c r="K1052" i="3"/>
  <c r="H965" i="3"/>
  <c r="K913" i="3"/>
  <c r="P986" i="3"/>
  <c r="I624" i="3"/>
  <c r="K567" i="3"/>
  <c r="Q981" i="3"/>
  <c r="N893" i="3"/>
  <c r="O320" i="3"/>
  <c r="M464" i="3"/>
  <c r="O618" i="3"/>
  <c r="J1112" i="3"/>
  <c r="M1180" i="3"/>
  <c r="P580" i="3"/>
  <c r="U188" i="3"/>
  <c r="I1214" i="3"/>
  <c r="L1050" i="3"/>
  <c r="T1094" i="3"/>
  <c r="W1094" i="3" s="1"/>
  <c r="K1120" i="3"/>
  <c r="L68" i="3"/>
  <c r="H1095" i="3"/>
  <c r="E905" i="3"/>
  <c r="I351" i="3"/>
  <c r="M1065" i="3"/>
  <c r="O1017" i="3"/>
  <c r="M1014" i="3"/>
  <c r="F1106" i="3"/>
  <c r="T1377" i="3"/>
  <c r="K990" i="3"/>
  <c r="L516" i="3"/>
  <c r="T955" i="3"/>
  <c r="W955" i="3" s="1"/>
  <c r="T463" i="3"/>
  <c r="W463" i="3" s="1"/>
  <c r="E1311" i="3"/>
  <c r="U878" i="3"/>
  <c r="L37" i="3"/>
  <c r="E1070" i="3"/>
  <c r="F1070" i="3"/>
  <c r="E804" i="3"/>
  <c r="I804" i="3"/>
  <c r="T804" i="3"/>
  <c r="W804" i="3" s="1"/>
  <c r="H1026" i="3"/>
  <c r="Q1065" i="3"/>
  <c r="U315" i="3"/>
  <c r="P1377" i="3"/>
  <c r="N990" i="3"/>
  <c r="Q516" i="3"/>
  <c r="U823" i="3"/>
  <c r="J964" i="3"/>
  <c r="K964" i="3"/>
  <c r="E1244" i="3"/>
  <c r="M794" i="3"/>
  <c r="K1094" i="3"/>
  <c r="L1002" i="3"/>
  <c r="U79" i="3"/>
  <c r="T982" i="3"/>
  <c r="I697" i="3"/>
  <c r="L735" i="3"/>
  <c r="K1026" i="3"/>
  <c r="M1052" i="3"/>
  <c r="K965" i="3"/>
  <c r="Q913" i="3"/>
  <c r="E810" i="3"/>
  <c r="P855" i="3"/>
  <c r="H567" i="3"/>
  <c r="K981" i="3"/>
  <c r="P725" i="3"/>
  <c r="I320" i="3"/>
  <c r="M618" i="3"/>
  <c r="Q669" i="3"/>
  <c r="O1180" i="3"/>
  <c r="H342" i="3"/>
  <c r="H881" i="3"/>
  <c r="F188" i="3"/>
  <c r="U245" i="3"/>
  <c r="N242" i="3"/>
  <c r="F970" i="3"/>
  <c r="J401" i="3"/>
  <c r="E1322" i="3"/>
  <c r="P794" i="3"/>
  <c r="E303" i="3"/>
  <c r="U303" i="3"/>
  <c r="Q1094" i="3"/>
  <c r="H1120" i="3"/>
  <c r="E1008" i="3"/>
  <c r="P1044" i="3"/>
  <c r="U1014" i="3"/>
  <c r="N825" i="3"/>
  <c r="J946" i="3"/>
  <c r="O1311" i="3"/>
  <c r="P785" i="3"/>
  <c r="Q580" i="3"/>
  <c r="U794" i="3"/>
  <c r="J658" i="3"/>
  <c r="O1377" i="3"/>
  <c r="J1371" i="3"/>
  <c r="N828" i="3"/>
  <c r="F878" i="3"/>
  <c r="F37" i="3"/>
  <c r="M1355" i="3"/>
  <c r="I929" i="3"/>
  <c r="E706" i="3"/>
  <c r="E95" i="3"/>
  <c r="T1282" i="3"/>
  <c r="W1282" i="3" s="1"/>
  <c r="F155" i="3"/>
  <c r="P239" i="3"/>
  <c r="K456" i="3"/>
  <c r="N179" i="3"/>
  <c r="N255" i="3"/>
  <c r="O629" i="3"/>
  <c r="E39" i="3"/>
  <c r="U39" i="3"/>
  <c r="K1336" i="3"/>
  <c r="E53" i="3"/>
  <c r="F53" i="3"/>
  <c r="P473" i="3"/>
  <c r="J159" i="3"/>
  <c r="H359" i="3"/>
  <c r="M629" i="3"/>
  <c r="J629" i="3"/>
  <c r="J1341" i="3"/>
  <c r="L1341" i="3"/>
  <c r="K594" i="3"/>
  <c r="L594" i="3"/>
  <c r="M525" i="3"/>
  <c r="J525" i="3"/>
  <c r="P714" i="3"/>
  <c r="M1335" i="3"/>
  <c r="P1335" i="3"/>
  <c r="Q1335" i="3"/>
  <c r="J667" i="3"/>
  <c r="H667" i="3"/>
  <c r="T1206" i="3"/>
  <c r="H1219" i="3"/>
  <c r="K1355" i="3"/>
  <c r="F1129" i="3"/>
  <c r="H806" i="3"/>
  <c r="J459" i="3"/>
  <c r="O929" i="3"/>
  <c r="L488" i="3"/>
  <c r="M1056" i="3"/>
  <c r="O313" i="3"/>
  <c r="H1114" i="3"/>
  <c r="F706" i="3"/>
  <c r="T473" i="3"/>
  <c r="W473" i="3" s="1"/>
  <c r="Q9" i="3"/>
  <c r="T95" i="3"/>
  <c r="W95" i="3" s="1"/>
  <c r="F267" i="3"/>
  <c r="L1282" i="3"/>
  <c r="N248" i="3"/>
  <c r="E90" i="3"/>
  <c r="T645" i="3"/>
  <c r="W645" i="3" s="1"/>
  <c r="H175" i="3"/>
  <c r="P630" i="3"/>
  <c r="Q630" i="3"/>
  <c r="K629" i="3"/>
  <c r="H402" i="3"/>
  <c r="I39" i="3"/>
  <c r="N714" i="3"/>
  <c r="H535" i="3"/>
  <c r="T1335" i="3"/>
  <c r="E328" i="3"/>
  <c r="O53" i="3"/>
  <c r="L919" i="3"/>
  <c r="L193" i="3"/>
  <c r="Q1357" i="3"/>
  <c r="M916" i="3"/>
  <c r="M1219" i="3"/>
  <c r="L776" i="3"/>
  <c r="U1129" i="3"/>
  <c r="L443" i="3"/>
  <c r="H763" i="3"/>
  <c r="I459" i="3"/>
  <c r="H758" i="3"/>
  <c r="J929" i="3"/>
  <c r="K838" i="3"/>
  <c r="F1056" i="3"/>
  <c r="J313" i="3"/>
  <c r="O1143" i="3"/>
  <c r="I698" i="3"/>
  <c r="T706" i="3"/>
  <c r="W706" i="3" s="1"/>
  <c r="L473" i="3"/>
  <c r="P685" i="3"/>
  <c r="H9" i="3"/>
  <c r="Q1083" i="3"/>
  <c r="P267" i="3"/>
  <c r="N159" i="3"/>
  <c r="F920" i="3"/>
  <c r="T90" i="3"/>
  <c r="W90" i="3" s="1"/>
  <c r="T239" i="3"/>
  <c r="W239" i="3" s="1"/>
  <c r="T661" i="3"/>
  <c r="W661" i="3" s="1"/>
  <c r="H114" i="3"/>
  <c r="P271" i="3"/>
  <c r="U179" i="3"/>
  <c r="P629" i="3"/>
  <c r="Q165" i="3"/>
  <c r="H399" i="3"/>
  <c r="H626" i="3"/>
  <c r="U402" i="3"/>
  <c r="H39" i="3"/>
  <c r="H525" i="3"/>
  <c r="N1338" i="3"/>
  <c r="L1336" i="3"/>
  <c r="E56" i="3"/>
  <c r="O1335" i="3"/>
  <c r="T667" i="3"/>
  <c r="W667" i="3" s="1"/>
  <c r="I926" i="3"/>
  <c r="T1342" i="3"/>
  <c r="W1342" i="3" s="1"/>
  <c r="U896" i="3"/>
  <c r="N602" i="3"/>
  <c r="I528" i="3"/>
  <c r="K189" i="3"/>
  <c r="M585" i="3"/>
  <c r="Q506" i="3"/>
  <c r="E577" i="3"/>
  <c r="K117" i="3"/>
  <c r="M1334" i="3"/>
  <c r="U1332" i="3"/>
  <c r="T198" i="3"/>
  <c r="F398" i="3"/>
  <c r="I400" i="3"/>
  <c r="P533" i="3"/>
  <c r="Q153" i="3"/>
  <c r="O1067" i="3"/>
  <c r="T1327" i="3"/>
  <c r="W1327" i="3" s="1"/>
  <c r="N534" i="3"/>
  <c r="O843" i="3"/>
  <c r="P518" i="3"/>
  <c r="U247" i="3"/>
  <c r="Q93" i="3"/>
  <c r="T300" i="3"/>
  <c r="W300" i="3" s="1"/>
  <c r="M504" i="3"/>
  <c r="K537" i="3"/>
  <c r="F233" i="3"/>
  <c r="E396" i="3"/>
  <c r="P1213" i="3"/>
  <c r="H259" i="3"/>
  <c r="J492" i="3"/>
  <c r="H357" i="3"/>
  <c r="N1251" i="3"/>
  <c r="H495" i="3"/>
  <c r="H34" i="3"/>
  <c r="T405" i="3"/>
  <c r="W405" i="3" s="1"/>
  <c r="N398" i="3"/>
  <c r="J680" i="3"/>
  <c r="T562" i="3"/>
  <c r="W562" i="3" s="1"/>
  <c r="U518" i="3"/>
  <c r="H190" i="3"/>
  <c r="U93" i="3"/>
  <c r="I1255" i="3"/>
  <c r="F688" i="3"/>
  <c r="K233" i="3"/>
  <c r="O1213" i="3"/>
  <c r="Q357" i="3"/>
  <c r="T1252" i="3"/>
  <c r="W1252" i="3" s="1"/>
  <c r="O479" i="3"/>
  <c r="O494" i="3"/>
  <c r="Q233" i="3"/>
  <c r="O492" i="3"/>
  <c r="T483" i="3"/>
  <c r="W483" i="3" s="1"/>
  <c r="L1252" i="3"/>
  <c r="L495" i="3"/>
  <c r="N479" i="3"/>
  <c r="M479" i="3"/>
  <c r="K34" i="3"/>
  <c r="J34" i="3"/>
  <c r="H405" i="3"/>
  <c r="L405" i="3"/>
  <c r="N494" i="3"/>
  <c r="M494" i="3"/>
  <c r="I1067" i="3"/>
  <c r="I247" i="3"/>
  <c r="F300" i="3"/>
  <c r="I537" i="3"/>
  <c r="H233" i="3"/>
  <c r="T416" i="3"/>
  <c r="W416" i="3" s="1"/>
  <c r="K483" i="3"/>
  <c r="T145" i="3"/>
  <c r="W145" i="3" s="1"/>
  <c r="O357" i="3"/>
  <c r="U1251" i="3"/>
  <c r="K479" i="3"/>
  <c r="O387" i="3"/>
  <c r="O470" i="3"/>
  <c r="K240" i="3"/>
  <c r="M63" i="3"/>
  <c r="K975" i="3"/>
  <c r="P1105" i="3"/>
  <c r="F440" i="3"/>
  <c r="L892" i="3"/>
  <c r="K942" i="3"/>
  <c r="J1023" i="3"/>
  <c r="P741" i="3"/>
  <c r="M867" i="3"/>
  <c r="L867" i="3"/>
  <c r="T1024" i="3"/>
  <c r="J927" i="3"/>
  <c r="I673" i="3"/>
  <c r="H673" i="3"/>
  <c r="K673" i="3"/>
  <c r="U1116" i="3"/>
  <c r="N1116" i="3"/>
  <c r="M35" i="3"/>
  <c r="K440" i="3"/>
  <c r="Q1023" i="3"/>
  <c r="E321" i="3"/>
  <c r="H802" i="3"/>
  <c r="L673" i="3"/>
  <c r="O1150" i="3"/>
  <c r="J135" i="3"/>
  <c r="M135" i="3"/>
  <c r="Q135" i="3"/>
  <c r="Q716" i="3"/>
  <c r="O716" i="3"/>
  <c r="J716" i="3"/>
  <c r="H1240" i="3"/>
  <c r="E666" i="3"/>
  <c r="H666" i="3"/>
  <c r="T135" i="3"/>
  <c r="W135" i="3" s="1"/>
  <c r="H440" i="3"/>
  <c r="L942" i="3"/>
  <c r="K1023" i="3"/>
  <c r="E1233" i="3"/>
  <c r="M963" i="3"/>
  <c r="I802" i="3"/>
  <c r="U935" i="3"/>
  <c r="T1028" i="3"/>
  <c r="O951" i="3"/>
  <c r="M951" i="3"/>
  <c r="N951" i="3"/>
  <c r="H945" i="3"/>
  <c r="J945" i="3"/>
  <c r="T945" i="3"/>
  <c r="W945" i="3" s="1"/>
  <c r="F1184" i="3"/>
  <c r="U1184" i="3"/>
  <c r="E1075" i="3"/>
  <c r="I1027" i="3"/>
  <c r="O404" i="3"/>
  <c r="M1192" i="3"/>
  <c r="H837" i="3"/>
  <c r="P1138" i="3"/>
  <c r="L1171" i="3"/>
  <c r="M1111" i="3"/>
  <c r="K1111" i="3"/>
  <c r="O1247" i="3"/>
  <c r="L225" i="3"/>
  <c r="O1013" i="3"/>
  <c r="M1013" i="3"/>
  <c r="J1013" i="3"/>
  <c r="N294" i="3"/>
  <c r="P426" i="3"/>
  <c r="U466" i="3"/>
  <c r="M1006" i="3"/>
  <c r="N1006" i="3"/>
  <c r="P1006" i="3"/>
  <c r="E1098" i="3"/>
  <c r="U1098" i="3"/>
  <c r="M1098" i="3"/>
  <c r="H1091" i="3"/>
  <c r="P1091" i="3"/>
  <c r="F1091" i="3"/>
  <c r="J787" i="3"/>
  <c r="E971" i="3"/>
  <c r="M918" i="3"/>
  <c r="Q41" i="3"/>
  <c r="N788" i="3"/>
  <c r="Q1138" i="3"/>
  <c r="O1138" i="3"/>
  <c r="Q1171" i="3"/>
  <c r="H7" i="3"/>
  <c r="J7" i="3"/>
  <c r="H760" i="3"/>
  <c r="K760" i="3"/>
  <c r="L760" i="3"/>
  <c r="O1168" i="3"/>
  <c r="M1168" i="3"/>
  <c r="J1168" i="3"/>
  <c r="F795" i="3"/>
  <c r="E795" i="3"/>
  <c r="T1006" i="3"/>
  <c r="F1221" i="3"/>
  <c r="H1072" i="3"/>
  <c r="F294" i="3"/>
  <c r="H294" i="3"/>
  <c r="J294" i="3"/>
  <c r="L294" i="3"/>
  <c r="M788" i="3"/>
  <c r="K788" i="3"/>
  <c r="U1171" i="3"/>
  <c r="H353" i="3"/>
  <c r="J353" i="3"/>
  <c r="I1033" i="3"/>
  <c r="L1208" i="3"/>
  <c r="H994" i="3"/>
  <c r="K994" i="3"/>
  <c r="L994" i="3"/>
  <c r="E1149" i="3"/>
  <c r="N1060" i="3"/>
  <c r="U1060" i="3"/>
  <c r="E1384" i="3"/>
  <c r="F1241" i="3"/>
  <c r="L924" i="3"/>
  <c r="U438" i="3"/>
  <c r="U914" i="3"/>
  <c r="L349" i="3"/>
  <c r="O1379" i="3"/>
  <c r="L1141" i="3"/>
  <c r="P657" i="3"/>
  <c r="Q657" i="3"/>
  <c r="O813" i="3"/>
  <c r="P1054" i="3"/>
  <c r="T1054" i="3"/>
  <c r="L616" i="3"/>
  <c r="J616" i="3"/>
  <c r="M958" i="3"/>
  <c r="H160" i="3"/>
  <c r="M11" i="3"/>
  <c r="P1384" i="3"/>
  <c r="E1099" i="3"/>
  <c r="M230" i="3"/>
  <c r="J230" i="3"/>
  <c r="K914" i="3"/>
  <c r="U1110" i="3"/>
  <c r="H634" i="3"/>
  <c r="E1239" i="3"/>
  <c r="F1239" i="3"/>
  <c r="F1228" i="3"/>
  <c r="H1228" i="3"/>
  <c r="T752" i="3"/>
  <c r="M1137" i="3"/>
  <c r="J1137" i="3"/>
  <c r="K1137" i="3"/>
  <c r="T14" i="3"/>
  <c r="W14" i="3" s="1"/>
  <c r="P675" i="3"/>
  <c r="Q675" i="3"/>
  <c r="E822" i="3"/>
  <c r="U822" i="3"/>
  <c r="H822" i="3"/>
  <c r="F775" i="3"/>
  <c r="H775" i="3"/>
  <c r="Q775" i="3"/>
  <c r="T309" i="3"/>
  <c r="W309" i="3" s="1"/>
  <c r="M249" i="3"/>
  <c r="U249" i="3"/>
  <c r="K1315" i="3"/>
  <c r="L1315" i="3"/>
  <c r="F813" i="3"/>
  <c r="M813" i="3"/>
  <c r="N894" i="3"/>
  <c r="U958" i="3"/>
  <c r="T872" i="3"/>
  <c r="U160" i="3"/>
  <c r="T873" i="3"/>
  <c r="W873" i="3" s="1"/>
  <c r="U1010" i="3"/>
  <c r="T1226" i="3"/>
  <c r="W1226" i="3" s="1"/>
  <c r="P588" i="3"/>
  <c r="L30" i="3"/>
  <c r="N1156" i="3"/>
  <c r="L1009" i="3"/>
  <c r="P583" i="3"/>
  <c r="F959" i="3"/>
  <c r="M1384" i="3"/>
  <c r="O258" i="3"/>
  <c r="H924" i="3"/>
  <c r="E438" i="3"/>
  <c r="H230" i="3"/>
  <c r="O914" i="3"/>
  <c r="L634" i="3"/>
  <c r="N973" i="3"/>
  <c r="J973" i="3"/>
  <c r="Q1207" i="3"/>
  <c r="U974" i="3"/>
  <c r="K1314" i="3"/>
  <c r="L1314" i="3"/>
  <c r="F991" i="3"/>
  <c r="N991" i="3"/>
  <c r="M1030" i="3"/>
  <c r="J1030" i="3"/>
  <c r="K1030" i="3"/>
  <c r="K868" i="3"/>
  <c r="U237" i="3"/>
  <c r="I816" i="3"/>
  <c r="E816" i="3"/>
  <c r="F816" i="3"/>
  <c r="T813" i="3"/>
  <c r="H486" i="3"/>
  <c r="H1145" i="3"/>
  <c r="O1054" i="3"/>
  <c r="I363" i="3"/>
  <c r="J1301" i="3"/>
  <c r="H978" i="3"/>
  <c r="E241" i="3"/>
  <c r="P241" i="3"/>
  <c r="Q922" i="3"/>
  <c r="T1290" i="3"/>
  <c r="W1290" i="3" s="1"/>
  <c r="K1290" i="3"/>
  <c r="O260" i="3"/>
  <c r="I428" i="3"/>
  <c r="L941" i="3"/>
  <c r="F686" i="3"/>
  <c r="J1025" i="3"/>
  <c r="O800" i="3"/>
  <c r="M111" i="3"/>
  <c r="M599" i="3"/>
  <c r="H852" i="3"/>
  <c r="F850" i="3"/>
  <c r="K1016" i="3"/>
  <c r="M1301" i="3"/>
  <c r="I1146" i="3"/>
  <c r="F1146" i="3"/>
  <c r="T938" i="3"/>
  <c r="W938" i="3" s="1"/>
  <c r="E1354" i="3"/>
  <c r="T367" i="3"/>
  <c r="W367" i="3" s="1"/>
  <c r="I216" i="3"/>
  <c r="E216" i="3"/>
  <c r="F216" i="3"/>
  <c r="K216" i="3"/>
  <c r="H197" i="3"/>
  <c r="M864" i="3"/>
  <c r="M889" i="3"/>
  <c r="K989" i="3"/>
  <c r="U428" i="3"/>
  <c r="H1048" i="3"/>
  <c r="P1378" i="3"/>
  <c r="J1095" i="3"/>
  <c r="U658" i="3"/>
  <c r="L289" i="3"/>
  <c r="M18" i="3"/>
  <c r="I1235" i="3"/>
  <c r="J463" i="3"/>
  <c r="Q567" i="3"/>
  <c r="N188" i="3"/>
  <c r="H1094" i="3"/>
  <c r="O1065" i="3"/>
  <c r="F990" i="3"/>
  <c r="T1371" i="3"/>
  <c r="W1371" i="3" s="1"/>
  <c r="O985" i="3"/>
  <c r="I1355" i="3"/>
  <c r="H1300" i="3"/>
  <c r="Q313" i="3"/>
  <c r="H706" i="3"/>
  <c r="N95" i="3"/>
  <c r="T159" i="3"/>
  <c r="W159" i="3" s="1"/>
  <c r="H90" i="3"/>
  <c r="U239" i="3"/>
  <c r="T255" i="3"/>
  <c r="W255" i="3" s="1"/>
  <c r="E402" i="3"/>
  <c r="F402" i="3"/>
  <c r="F39" i="3"/>
  <c r="O525" i="3"/>
  <c r="H53" i="3"/>
  <c r="K53" i="3"/>
  <c r="L53" i="3"/>
  <c r="E1284" i="3"/>
  <c r="F457" i="3"/>
  <c r="P159" i="3"/>
  <c r="E456" i="3"/>
  <c r="F359" i="3"/>
  <c r="O359" i="3"/>
  <c r="Q629" i="3"/>
  <c r="N629" i="3"/>
  <c r="P1341" i="3"/>
  <c r="Q1341" i="3"/>
  <c r="P594" i="3"/>
  <c r="Q594" i="3"/>
  <c r="Q525" i="3"/>
  <c r="N525" i="3"/>
  <c r="J1338" i="3"/>
  <c r="J714" i="3"/>
  <c r="U1335" i="3"/>
  <c r="P667" i="3"/>
  <c r="N916" i="3"/>
  <c r="J1206" i="3"/>
  <c r="L778" i="3"/>
  <c r="F1355" i="3"/>
  <c r="T443" i="3"/>
  <c r="W443" i="3" s="1"/>
  <c r="L763" i="3"/>
  <c r="E459" i="3"/>
  <c r="K929" i="3"/>
  <c r="F488" i="3"/>
  <c r="H1056" i="3"/>
  <c r="K313" i="3"/>
  <c r="T1114" i="3"/>
  <c r="U9" i="3"/>
  <c r="J95" i="3"/>
  <c r="O457" i="3"/>
  <c r="J920" i="3"/>
  <c r="L155" i="3"/>
  <c r="M456" i="3"/>
  <c r="Q179" i="3"/>
  <c r="M175" i="3"/>
  <c r="U630" i="3"/>
  <c r="Q359" i="3"/>
  <c r="M594" i="3"/>
  <c r="P1336" i="3"/>
  <c r="P535" i="3"/>
  <c r="N328" i="3"/>
  <c r="L384" i="3"/>
  <c r="P454" i="3"/>
  <c r="O1131" i="3"/>
  <c r="F1357" i="3"/>
  <c r="I916" i="3"/>
  <c r="F1206" i="3"/>
  <c r="O1302" i="3"/>
  <c r="P1129" i="3"/>
  <c r="Q806" i="3"/>
  <c r="U459" i="3"/>
  <c r="T1039" i="3"/>
  <c r="L1300" i="3"/>
  <c r="P1155" i="3"/>
  <c r="U488" i="3"/>
  <c r="L751" i="3"/>
  <c r="H911" i="3"/>
  <c r="P705" i="3"/>
  <c r="M698" i="3"/>
  <c r="L706" i="3"/>
  <c r="E685" i="3"/>
  <c r="U685" i="3"/>
  <c r="E1083" i="3"/>
  <c r="K267" i="3"/>
  <c r="H159" i="3"/>
  <c r="L90" i="3"/>
  <c r="M239" i="3"/>
  <c r="Q456" i="3"/>
  <c r="M114" i="3"/>
  <c r="U271" i="3"/>
  <c r="P179" i="3"/>
  <c r="P175" i="3"/>
  <c r="M630" i="3"/>
  <c r="H629" i="3"/>
  <c r="H165" i="3"/>
  <c r="O399" i="3"/>
  <c r="O626" i="3"/>
  <c r="M402" i="3"/>
  <c r="T1341" i="3"/>
  <c r="T594" i="3"/>
  <c r="W594" i="3" s="1"/>
  <c r="J593" i="3"/>
  <c r="L714" i="3"/>
  <c r="Q1336" i="3"/>
  <c r="N56" i="3"/>
  <c r="U926" i="3"/>
  <c r="U129" i="3"/>
  <c r="M1342" i="3"/>
  <c r="Q896" i="3"/>
  <c r="U528" i="3"/>
  <c r="N1339" i="3"/>
  <c r="I585" i="3"/>
  <c r="M506" i="3"/>
  <c r="U410" i="3"/>
  <c r="T1266" i="3"/>
  <c r="W1266" i="3" s="1"/>
  <c r="F117" i="3"/>
  <c r="I1334" i="3"/>
  <c r="P1332" i="3"/>
  <c r="U400" i="3"/>
  <c r="N77" i="3"/>
  <c r="K533" i="3"/>
  <c r="O680" i="3"/>
  <c r="L153" i="3"/>
  <c r="H1067" i="3"/>
  <c r="M1327" i="3"/>
  <c r="E534" i="3"/>
  <c r="K843" i="3"/>
  <c r="O460" i="3"/>
  <c r="I518" i="3"/>
  <c r="Q247" i="3"/>
  <c r="L93" i="3"/>
  <c r="K300" i="3"/>
  <c r="Q504" i="3"/>
  <c r="O688" i="3"/>
  <c r="U416" i="3"/>
  <c r="N396" i="3"/>
  <c r="J1213" i="3"/>
  <c r="O259" i="3"/>
  <c r="O1252" i="3"/>
  <c r="H1251" i="3"/>
  <c r="P479" i="3"/>
  <c r="J405" i="3"/>
  <c r="P472" i="3"/>
  <c r="N117" i="3"/>
  <c r="J398" i="3"/>
  <c r="U153" i="3"/>
  <c r="T1067" i="3"/>
  <c r="W1067" i="3" s="1"/>
  <c r="N562" i="3"/>
  <c r="O518" i="3"/>
  <c r="T247" i="3"/>
  <c r="W247" i="3" s="1"/>
  <c r="P93" i="3"/>
  <c r="P1255" i="3"/>
  <c r="J688" i="3"/>
  <c r="P483" i="3"/>
  <c r="L357" i="3"/>
  <c r="N1252" i="3"/>
  <c r="H178" i="3"/>
  <c r="U34" i="3"/>
  <c r="E93" i="3"/>
  <c r="U233" i="3"/>
  <c r="F483" i="3"/>
  <c r="Q479" i="3"/>
  <c r="O34" i="3"/>
  <c r="N34" i="3"/>
  <c r="N405" i="3"/>
  <c r="Q494" i="3"/>
  <c r="M153" i="3"/>
  <c r="P562" i="3"/>
  <c r="J300" i="3"/>
  <c r="P537" i="3"/>
  <c r="F416" i="3"/>
  <c r="T492" i="3"/>
  <c r="W492" i="3" s="1"/>
  <c r="F145" i="3"/>
  <c r="I1251" i="3"/>
  <c r="P495" i="3"/>
  <c r="Q34" i="3"/>
  <c r="K494" i="3"/>
  <c r="N25" i="3"/>
  <c r="K387" i="3"/>
  <c r="K470" i="3"/>
  <c r="E240" i="3"/>
  <c r="I63" i="3"/>
  <c r="H1105" i="3"/>
  <c r="O1115" i="3"/>
  <c r="E942" i="3"/>
  <c r="E1023" i="3"/>
  <c r="K741" i="3"/>
  <c r="Q867" i="3"/>
  <c r="L1024" i="3"/>
  <c r="Q935" i="3"/>
  <c r="T927" i="3"/>
  <c r="W927" i="3" s="1"/>
  <c r="M673" i="3"/>
  <c r="N673" i="3"/>
  <c r="P673" i="3"/>
  <c r="I1116" i="3"/>
  <c r="F1116" i="3"/>
  <c r="J1116" i="3"/>
  <c r="O35" i="3"/>
  <c r="O1105" i="3"/>
  <c r="E440" i="3"/>
  <c r="M1023" i="3"/>
  <c r="I741" i="3"/>
  <c r="J321" i="3"/>
  <c r="K321" i="3"/>
  <c r="N802" i="3"/>
  <c r="I1150" i="3"/>
  <c r="E1077" i="3"/>
  <c r="T1077" i="3"/>
  <c r="P135" i="3"/>
  <c r="U716" i="3"/>
  <c r="H722" i="3"/>
  <c r="J666" i="3"/>
  <c r="K1105" i="3"/>
  <c r="P1115" i="3"/>
  <c r="F942" i="3"/>
  <c r="H1233" i="3"/>
  <c r="O963" i="3"/>
  <c r="F935" i="3"/>
  <c r="I1028" i="3"/>
  <c r="T722" i="3"/>
  <c r="W722" i="3" s="1"/>
  <c r="H1116" i="3"/>
  <c r="Q951" i="3"/>
  <c r="J951" i="3"/>
  <c r="M945" i="3"/>
  <c r="P945" i="3"/>
  <c r="L945" i="3"/>
  <c r="K1184" i="3"/>
  <c r="I1184" i="3"/>
  <c r="H1184" i="3"/>
  <c r="E1184" i="3"/>
  <c r="H1075" i="3"/>
  <c r="T1027" i="3"/>
  <c r="E1019" i="3"/>
  <c r="T1192" i="3"/>
  <c r="N837" i="3"/>
  <c r="H1000" i="3"/>
  <c r="J1000" i="3"/>
  <c r="L353" i="3"/>
  <c r="Q1111" i="3"/>
  <c r="O1111" i="3"/>
  <c r="J1247" i="3"/>
  <c r="T994" i="3"/>
  <c r="Q1013" i="3"/>
  <c r="N1013" i="3"/>
  <c r="T1060" i="3"/>
  <c r="E426" i="3"/>
  <c r="E466" i="3"/>
  <c r="F466" i="3"/>
  <c r="Q1006" i="3"/>
  <c r="F1006" i="3"/>
  <c r="I1098" i="3"/>
  <c r="T1098" i="3"/>
  <c r="M1091" i="3"/>
  <c r="O1091" i="3"/>
  <c r="O787" i="3"/>
  <c r="M971" i="3"/>
  <c r="H734" i="3"/>
  <c r="U1138" i="3"/>
  <c r="H876" i="3"/>
  <c r="M7" i="3"/>
  <c r="P7" i="3"/>
  <c r="M760" i="3"/>
  <c r="P760" i="3"/>
  <c r="Q760" i="3"/>
  <c r="Q1168" i="3"/>
  <c r="N1168" i="3"/>
  <c r="J795" i="3"/>
  <c r="P795" i="3"/>
  <c r="E1221" i="3"/>
  <c r="H1221" i="3"/>
  <c r="K1221" i="3"/>
  <c r="L1221" i="3"/>
  <c r="T1072" i="3"/>
  <c r="K294" i="3"/>
  <c r="M294" i="3"/>
  <c r="P294" i="3"/>
  <c r="Q294" i="3"/>
  <c r="Q788" i="3"/>
  <c r="O788" i="3"/>
  <c r="H1171" i="3"/>
  <c r="M353" i="3"/>
  <c r="P353" i="3"/>
  <c r="L50" i="3"/>
  <c r="M994" i="3"/>
  <c r="P994" i="3"/>
  <c r="Q994" i="3"/>
  <c r="T426" i="3"/>
  <c r="W426" i="3" s="1"/>
  <c r="F1149" i="3"/>
  <c r="H1149" i="3"/>
  <c r="J1149" i="3"/>
  <c r="L1149" i="3"/>
  <c r="T1221" i="3"/>
  <c r="W1221" i="3" s="1"/>
  <c r="F1060" i="3"/>
  <c r="F1384" i="3"/>
  <c r="H1241" i="3"/>
  <c r="I914" i="3"/>
  <c r="E914" i="3"/>
  <c r="L1063" i="3"/>
  <c r="Q349" i="3"/>
  <c r="H1172" i="3"/>
  <c r="M1379" i="3"/>
  <c r="U1379" i="3"/>
  <c r="T1141" i="3"/>
  <c r="U657" i="3"/>
  <c r="H657" i="3"/>
  <c r="E1054" i="3"/>
  <c r="U1054" i="3"/>
  <c r="F1054" i="3"/>
  <c r="L1054" i="3"/>
  <c r="E616" i="3"/>
  <c r="O616" i="3"/>
  <c r="H958" i="3"/>
  <c r="P251" i="3"/>
  <c r="H849" i="3"/>
  <c r="I1384" i="3"/>
  <c r="O1099" i="3"/>
  <c r="T1383" i="3"/>
  <c r="Q230" i="3"/>
  <c r="N230" i="3"/>
  <c r="I1110" i="3"/>
  <c r="E1110" i="3"/>
  <c r="P634" i="3"/>
  <c r="J1239" i="3"/>
  <c r="K1239" i="3"/>
  <c r="E1228" i="3"/>
  <c r="O1228" i="3"/>
  <c r="E752" i="3"/>
  <c r="L752" i="3"/>
  <c r="Q1137" i="3"/>
  <c r="N1137" i="3"/>
  <c r="O1137" i="3"/>
  <c r="H14" i="3"/>
  <c r="E675" i="3"/>
  <c r="U675" i="3"/>
  <c r="H675" i="3"/>
  <c r="F822" i="3"/>
  <c r="O822" i="3"/>
  <c r="K775" i="3"/>
  <c r="J775" i="3"/>
  <c r="M775" i="3"/>
  <c r="I775" i="3"/>
  <c r="H1063" i="3"/>
  <c r="T249" i="3"/>
  <c r="I249" i="3"/>
  <c r="P1315" i="3"/>
  <c r="Q1315" i="3"/>
  <c r="I301" i="3"/>
  <c r="K813" i="3"/>
  <c r="L813" i="3"/>
  <c r="N172" i="3"/>
  <c r="J894" i="3"/>
  <c r="P958" i="3"/>
  <c r="P160" i="3"/>
  <c r="P1010" i="3"/>
  <c r="P1193" i="3"/>
  <c r="F30" i="3"/>
  <c r="E1156" i="3"/>
  <c r="P849" i="3"/>
  <c r="U11" i="3"/>
  <c r="L147" i="3"/>
  <c r="E959" i="3"/>
  <c r="T1099" i="3"/>
  <c r="O1383" i="3"/>
  <c r="F914" i="3"/>
  <c r="P1110" i="3"/>
  <c r="P1239" i="3"/>
  <c r="L1137" i="3"/>
  <c r="T973" i="3"/>
  <c r="W973" i="3" s="1"/>
  <c r="P973" i="3"/>
  <c r="I1207" i="3"/>
  <c r="I974" i="3"/>
  <c r="E974" i="3"/>
  <c r="F974" i="3"/>
  <c r="T1315" i="3"/>
  <c r="W1315" i="3" s="1"/>
  <c r="P1314" i="3"/>
  <c r="Q1314" i="3"/>
  <c r="E991" i="3"/>
  <c r="L991" i="3"/>
  <c r="Q1030" i="3"/>
  <c r="N1030" i="3"/>
  <c r="O1030" i="3"/>
  <c r="P868" i="3"/>
  <c r="H868" i="3"/>
  <c r="I237" i="3"/>
  <c r="E237" i="3"/>
  <c r="F237" i="3"/>
  <c r="I657" i="3"/>
  <c r="M816" i="3"/>
  <c r="J816" i="3"/>
  <c r="K816" i="3"/>
  <c r="P486" i="3"/>
  <c r="L1145" i="3"/>
  <c r="T1016" i="3"/>
  <c r="M363" i="3"/>
  <c r="E739" i="3"/>
  <c r="N1301" i="3"/>
  <c r="K978" i="3"/>
  <c r="M978" i="3"/>
  <c r="N241" i="3"/>
  <c r="F922" i="3"/>
  <c r="U922" i="3"/>
  <c r="H1290" i="3"/>
  <c r="P1290" i="3"/>
  <c r="K260" i="3"/>
  <c r="P1048" i="3"/>
  <c r="P1076" i="3"/>
  <c r="K800" i="3"/>
  <c r="H111" i="3"/>
  <c r="M589" i="3"/>
  <c r="H599" i="3"/>
  <c r="P1016" i="3"/>
  <c r="H1301" i="3"/>
  <c r="M1146" i="3"/>
  <c r="K1146" i="3"/>
  <c r="H938" i="3"/>
  <c r="Q1354" i="3"/>
  <c r="I367" i="3"/>
  <c r="M216" i="3"/>
  <c r="J216" i="3"/>
  <c r="O216" i="3"/>
  <c r="I197" i="3"/>
  <c r="Q197" i="3"/>
  <c r="T1080" i="3"/>
  <c r="W1080" i="3" s="1"/>
  <c r="H889" i="3"/>
  <c r="N260" i="3"/>
  <c r="O428" i="3"/>
  <c r="J1378" i="3"/>
  <c r="U1076" i="3"/>
  <c r="H1025" i="3"/>
  <c r="P1237" i="3"/>
  <c r="L46" i="3"/>
  <c r="L465" i="3"/>
  <c r="K141" i="3"/>
  <c r="T880" i="3"/>
  <c r="W880" i="3" s="1"/>
  <c r="N576" i="3"/>
  <c r="K845" i="3"/>
  <c r="K749" i="3"/>
  <c r="K1305" i="3"/>
  <c r="Q1016" i="3"/>
  <c r="F363" i="3"/>
  <c r="L1301" i="3"/>
  <c r="N1153" i="3"/>
  <c r="K241" i="3"/>
  <c r="M284" i="3"/>
  <c r="H284" i="3"/>
  <c r="P761" i="3"/>
  <c r="H210" i="3"/>
  <c r="O265" i="3"/>
  <c r="E1345" i="3"/>
  <c r="J944" i="3"/>
  <c r="K944" i="3"/>
  <c r="I944" i="3"/>
  <c r="N621" i="3"/>
  <c r="O621" i="3"/>
  <c r="M621" i="3"/>
  <c r="H639" i="3"/>
  <c r="K639" i="3"/>
  <c r="N608" i="3"/>
  <c r="O608" i="3"/>
  <c r="M608" i="3"/>
  <c r="F1265" i="3"/>
  <c r="K1265" i="3"/>
  <c r="T1265" i="3"/>
  <c r="H708" i="3"/>
  <c r="N708" i="3"/>
  <c r="N717" i="3"/>
  <c r="O717" i="3"/>
  <c r="M265" i="3"/>
  <c r="J265" i="3"/>
  <c r="F16" i="3"/>
  <c r="N16" i="3"/>
  <c r="P16" i="3"/>
  <c r="H936" i="3"/>
  <c r="L597" i="3"/>
  <c r="E140" i="3"/>
  <c r="F140" i="3"/>
  <c r="U140" i="3"/>
  <c r="U1270" i="3"/>
  <c r="L1270" i="3"/>
  <c r="T733" i="3"/>
  <c r="H805" i="3"/>
  <c r="K713" i="3"/>
  <c r="T597" i="3"/>
  <c r="J1267" i="3"/>
  <c r="E1333" i="3"/>
  <c r="Q1289" i="3"/>
  <c r="N693" i="3"/>
  <c r="N683" i="3"/>
  <c r="N1283" i="3"/>
  <c r="H1147" i="3"/>
  <c r="E66" i="3"/>
  <c r="J640" i="3"/>
  <c r="H1320" i="3"/>
  <c r="J219" i="3"/>
  <c r="K1194" i="3"/>
  <c r="T1092" i="3"/>
  <c r="W1092" i="3" s="1"/>
  <c r="L1139" i="3"/>
  <c r="M1359" i="3"/>
  <c r="N981" i="3"/>
  <c r="T1244" i="3"/>
  <c r="Q1044" i="3"/>
  <c r="Q18" i="3"/>
  <c r="O828" i="3"/>
  <c r="N1363" i="3"/>
  <c r="Q778" i="3"/>
  <c r="P806" i="3"/>
  <c r="U929" i="3"/>
  <c r="P1056" i="3"/>
  <c r="M313" i="3"/>
  <c r="M706" i="3"/>
  <c r="J267" i="3"/>
  <c r="M159" i="3"/>
  <c r="M90" i="3"/>
  <c r="U456" i="3"/>
  <c r="E179" i="3"/>
  <c r="H255" i="3"/>
  <c r="J402" i="3"/>
  <c r="K402" i="3"/>
  <c r="K39" i="3"/>
  <c r="L39" i="3"/>
  <c r="M53" i="3"/>
  <c r="P53" i="3"/>
  <c r="Q53" i="3"/>
  <c r="L1284" i="3"/>
  <c r="U159" i="3"/>
  <c r="J456" i="3"/>
  <c r="M359" i="3"/>
  <c r="U629" i="3"/>
  <c r="U1341" i="3"/>
  <c r="E594" i="3"/>
  <c r="U594" i="3"/>
  <c r="U525" i="3"/>
  <c r="T1338" i="3"/>
  <c r="W1338" i="3" s="1"/>
  <c r="E1335" i="3"/>
  <c r="F1335" i="3"/>
  <c r="E667" i="3"/>
  <c r="T1357" i="3"/>
  <c r="W1357" i="3" s="1"/>
  <c r="J916" i="3"/>
  <c r="U1219" i="3"/>
  <c r="Q1129" i="3"/>
  <c r="P1300" i="3"/>
  <c r="F929" i="3"/>
  <c r="T751" i="3"/>
  <c r="W751" i="3" s="1"/>
  <c r="L911" i="3"/>
  <c r="F313" i="3"/>
  <c r="U706" i="3"/>
  <c r="J696" i="3"/>
  <c r="I9" i="3"/>
  <c r="Q267" i="3"/>
  <c r="Q159" i="3"/>
  <c r="E248" i="3"/>
  <c r="U90" i="3"/>
  <c r="N239" i="3"/>
  <c r="H456" i="3"/>
  <c r="L179" i="3"/>
  <c r="E630" i="3"/>
  <c r="L255" i="3"/>
  <c r="M1341" i="3"/>
  <c r="E535" i="3"/>
  <c r="J328" i="3"/>
  <c r="H328" i="3"/>
  <c r="P940" i="3"/>
  <c r="O183" i="3"/>
  <c r="I454" i="3"/>
  <c r="K1131" i="3"/>
  <c r="U916" i="3"/>
  <c r="P791" i="3"/>
  <c r="L783" i="3"/>
  <c r="K1302" i="3"/>
  <c r="T778" i="3"/>
  <c r="W778" i="3" s="1"/>
  <c r="N1355" i="3"/>
  <c r="K1129" i="3"/>
  <c r="L806" i="3"/>
  <c r="Q459" i="3"/>
  <c r="P488" i="3"/>
  <c r="Q1056" i="3"/>
  <c r="F1143" i="3"/>
  <c r="Q698" i="3"/>
  <c r="F1083" i="3"/>
  <c r="H95" i="3"/>
  <c r="F1282" i="3"/>
  <c r="M248" i="3"/>
  <c r="E239" i="3"/>
  <c r="L456" i="3"/>
  <c r="O645" i="3"/>
  <c r="K179" i="3"/>
  <c r="I175" i="3"/>
  <c r="L359" i="3"/>
  <c r="E165" i="3"/>
  <c r="M165" i="3"/>
  <c r="I399" i="3"/>
  <c r="J626" i="3"/>
  <c r="I1341" i="3"/>
  <c r="I594" i="3"/>
  <c r="T593" i="3"/>
  <c r="W593" i="3" s="1"/>
  <c r="E1336" i="3"/>
  <c r="H1336" i="3"/>
  <c r="J56" i="3"/>
  <c r="H56" i="3"/>
  <c r="Q926" i="3"/>
  <c r="P129" i="3"/>
  <c r="T149" i="3"/>
  <c r="W149" i="3" s="1"/>
  <c r="M896" i="3"/>
  <c r="Q528" i="3"/>
  <c r="U189" i="3"/>
  <c r="U585" i="3"/>
  <c r="I506" i="3"/>
  <c r="P410" i="3"/>
  <c r="U1334" i="3"/>
  <c r="N1022" i="3"/>
  <c r="K1332" i="3"/>
  <c r="O398" i="3"/>
  <c r="Q400" i="3"/>
  <c r="E77" i="3"/>
  <c r="K680" i="3"/>
  <c r="F153" i="3"/>
  <c r="O562" i="3"/>
  <c r="F843" i="3"/>
  <c r="K460" i="3"/>
  <c r="P190" i="3"/>
  <c r="M247" i="3"/>
  <c r="F93" i="3"/>
  <c r="U504" i="3"/>
  <c r="K416" i="3"/>
  <c r="T396" i="3"/>
  <c r="W396" i="3" s="1"/>
  <c r="T422" i="3"/>
  <c r="W422" i="3" s="1"/>
  <c r="U259" i="3"/>
  <c r="I483" i="3"/>
  <c r="H1252" i="3"/>
  <c r="L169" i="3"/>
  <c r="H479" i="3"/>
  <c r="P182" i="3"/>
  <c r="P494" i="3"/>
  <c r="H472" i="3"/>
  <c r="J117" i="3"/>
  <c r="P153" i="3"/>
  <c r="M1067" i="3"/>
  <c r="E562" i="3"/>
  <c r="N843" i="3"/>
  <c r="N460" i="3"/>
  <c r="H518" i="3"/>
  <c r="P247" i="3"/>
  <c r="K93" i="3"/>
  <c r="P688" i="3"/>
  <c r="F1213" i="3"/>
  <c r="N422" i="3"/>
  <c r="T495" i="3"/>
  <c r="W495" i="3" s="1"/>
  <c r="M34" i="3"/>
  <c r="J93" i="3"/>
  <c r="I233" i="3"/>
  <c r="F492" i="3"/>
  <c r="E479" i="3"/>
  <c r="U479" i="3"/>
  <c r="E494" i="3"/>
  <c r="U494" i="3"/>
  <c r="H153" i="3"/>
  <c r="J562" i="3"/>
  <c r="M93" i="3"/>
  <c r="P300" i="3"/>
  <c r="K492" i="3"/>
  <c r="E145" i="3"/>
  <c r="F357" i="3"/>
  <c r="P1252" i="3"/>
  <c r="M1251" i="3"/>
  <c r="J495" i="3"/>
  <c r="I34" i="3"/>
  <c r="H25" i="3"/>
  <c r="P52" i="3"/>
  <c r="U63" i="3"/>
  <c r="N1148" i="3"/>
  <c r="O1041" i="3"/>
  <c r="F1115" i="3"/>
  <c r="H1078" i="3"/>
  <c r="U867" i="3"/>
  <c r="E1024" i="3"/>
  <c r="T321" i="3"/>
  <c r="M722" i="3"/>
  <c r="N927" i="3"/>
  <c r="Q673" i="3"/>
  <c r="T1240" i="3"/>
  <c r="M1116" i="3"/>
  <c r="K1116" i="3"/>
  <c r="I35" i="3"/>
  <c r="F1105" i="3"/>
  <c r="H892" i="3"/>
  <c r="I1023" i="3"/>
  <c r="M741" i="3"/>
  <c r="N321" i="3"/>
  <c r="P321" i="3"/>
  <c r="L802" i="3"/>
  <c r="T1150" i="3"/>
  <c r="N1077" i="3"/>
  <c r="J1077" i="3"/>
  <c r="U135" i="3"/>
  <c r="L135" i="3"/>
  <c r="I716" i="3"/>
  <c r="F716" i="3"/>
  <c r="H716" i="3"/>
  <c r="E716" i="3"/>
  <c r="J1240" i="3"/>
  <c r="T666" i="3"/>
  <c r="W666" i="3" s="1"/>
  <c r="L240" i="3"/>
  <c r="N63" i="3"/>
  <c r="H1115" i="3"/>
  <c r="L741" i="3"/>
  <c r="O321" i="3"/>
  <c r="K935" i="3"/>
  <c r="J935" i="3"/>
  <c r="Q1028" i="3"/>
  <c r="F951" i="3"/>
  <c r="U951" i="3"/>
  <c r="U945" i="3"/>
  <c r="E945" i="3"/>
  <c r="O1184" i="3"/>
  <c r="M1184" i="3"/>
  <c r="P1184" i="3"/>
  <c r="N1184" i="3"/>
  <c r="E1144" i="3"/>
  <c r="J1019" i="3"/>
  <c r="F404" i="3"/>
  <c r="I1192" i="3"/>
  <c r="M1000" i="3"/>
  <c r="P1000" i="3"/>
  <c r="U1111" i="3"/>
  <c r="F1013" i="3"/>
  <c r="U1013" i="3"/>
  <c r="F426" i="3"/>
  <c r="N426" i="3"/>
  <c r="H466" i="3"/>
  <c r="K466" i="3"/>
  <c r="L466" i="3"/>
  <c r="U1006" i="3"/>
  <c r="E1006" i="3"/>
  <c r="L1006" i="3"/>
  <c r="K1098" i="3"/>
  <c r="Q1098" i="3"/>
  <c r="H1098" i="3"/>
  <c r="L1091" i="3"/>
  <c r="U1091" i="3"/>
  <c r="T787" i="3"/>
  <c r="T971" i="3"/>
  <c r="W971" i="3" s="1"/>
  <c r="N734" i="3"/>
  <c r="H1102" i="3"/>
  <c r="I1138" i="3"/>
  <c r="F1138" i="3"/>
  <c r="O719" i="3"/>
  <c r="N876" i="3"/>
  <c r="U7" i="3"/>
  <c r="U760" i="3"/>
  <c r="F1168" i="3"/>
  <c r="U1168" i="3"/>
  <c r="H795" i="3"/>
  <c r="J1221" i="3"/>
  <c r="M1221" i="3"/>
  <c r="P1221" i="3"/>
  <c r="Q1221" i="3"/>
  <c r="L1072" i="3"/>
  <c r="O294" i="3"/>
  <c r="U294" i="3"/>
  <c r="U788" i="3"/>
  <c r="J1171" i="3"/>
  <c r="M1171" i="3"/>
  <c r="U353" i="3"/>
  <c r="T50" i="3"/>
  <c r="W50" i="3" s="1"/>
  <c r="U994" i="3"/>
  <c r="O466" i="3"/>
  <c r="K1149" i="3"/>
  <c r="M1149" i="3"/>
  <c r="P1149" i="3"/>
  <c r="Q1149" i="3"/>
  <c r="E1060" i="3"/>
  <c r="H1060" i="3"/>
  <c r="K1060" i="3"/>
  <c r="L1060" i="3"/>
  <c r="L1384" i="3"/>
  <c r="P1241" i="3"/>
  <c r="J438" i="3"/>
  <c r="O996" i="3"/>
  <c r="M914" i="3"/>
  <c r="J914" i="3"/>
  <c r="E349" i="3"/>
  <c r="H349" i="3"/>
  <c r="T1172" i="3"/>
  <c r="T1379" i="3"/>
  <c r="I1379" i="3"/>
  <c r="O1315" i="3"/>
  <c r="F657" i="3"/>
  <c r="M657" i="3"/>
  <c r="H1054" i="3"/>
  <c r="Q1054" i="3"/>
  <c r="H616" i="3"/>
  <c r="K616" i="3"/>
  <c r="T616" i="3"/>
  <c r="W616" i="3" s="1"/>
  <c r="M1010" i="3"/>
  <c r="E11" i="3"/>
  <c r="L1241" i="3"/>
  <c r="Q438" i="3"/>
  <c r="U230" i="3"/>
  <c r="U349" i="3"/>
  <c r="M1110" i="3"/>
  <c r="J1110" i="3"/>
  <c r="J634" i="3"/>
  <c r="N1239" i="3"/>
  <c r="O1239" i="3"/>
  <c r="N1228" i="3"/>
  <c r="J1228" i="3"/>
  <c r="Q752" i="3"/>
  <c r="U1137" i="3"/>
  <c r="L14" i="3"/>
  <c r="F675" i="3"/>
  <c r="M675" i="3"/>
  <c r="K822" i="3"/>
  <c r="M822" i="3"/>
  <c r="I822" i="3"/>
  <c r="O775" i="3"/>
  <c r="P775" i="3"/>
  <c r="T775" i="3"/>
  <c r="E309" i="3"/>
  <c r="P1063" i="3"/>
  <c r="F249" i="3"/>
  <c r="H249" i="3"/>
  <c r="P249" i="3"/>
  <c r="E1315" i="3"/>
  <c r="U1315" i="3"/>
  <c r="H1315" i="3"/>
  <c r="T301" i="3"/>
  <c r="W301" i="3" s="1"/>
  <c r="P813" i="3"/>
  <c r="Q813" i="3"/>
  <c r="Q1158" i="3"/>
  <c r="J172" i="3"/>
  <c r="Q295" i="3"/>
  <c r="K958" i="3"/>
  <c r="N656" i="3"/>
  <c r="K160" i="3"/>
  <c r="N380" i="3"/>
  <c r="K1010" i="3"/>
  <c r="N234" i="3"/>
  <c r="H1193" i="3"/>
  <c r="P742" i="3"/>
  <c r="N1182" i="3"/>
  <c r="E1009" i="3"/>
  <c r="F583" i="3"/>
  <c r="O11" i="3"/>
  <c r="N959" i="3"/>
  <c r="F258" i="3"/>
  <c r="F793" i="3"/>
  <c r="T438" i="3"/>
  <c r="W438" i="3" s="1"/>
  <c r="I996" i="3"/>
  <c r="I1381" i="3"/>
  <c r="N1063" i="3"/>
  <c r="H1110" i="3"/>
  <c r="H1239" i="3"/>
  <c r="F973" i="3"/>
  <c r="H973" i="3"/>
  <c r="T1207" i="3"/>
  <c r="M974" i="3"/>
  <c r="J974" i="3"/>
  <c r="K974" i="3"/>
  <c r="E1314" i="3"/>
  <c r="U1314" i="3"/>
  <c r="H1314" i="3"/>
  <c r="K991" i="3"/>
  <c r="U1030" i="3"/>
  <c r="F868" i="3"/>
  <c r="N868" i="3"/>
  <c r="M237" i="3"/>
  <c r="J237" i="3"/>
  <c r="K237" i="3"/>
  <c r="O675" i="3"/>
  <c r="Q816" i="3"/>
  <c r="N816" i="3"/>
  <c r="O816" i="3"/>
  <c r="E486" i="3"/>
  <c r="J486" i="3"/>
  <c r="P1145" i="3"/>
  <c r="M1016" i="3"/>
  <c r="Q363" i="3"/>
  <c r="N739" i="3"/>
  <c r="P978" i="3"/>
  <c r="T241" i="3"/>
  <c r="W241" i="3" s="1"/>
  <c r="K922" i="3"/>
  <c r="I922" i="3"/>
  <c r="E1290" i="3"/>
  <c r="O1290" i="3"/>
  <c r="F260" i="3"/>
  <c r="J1048" i="3"/>
  <c r="O686" i="3"/>
  <c r="I1076" i="3"/>
  <c r="L1224" i="3"/>
  <c r="F800" i="3"/>
  <c r="T1313" i="3"/>
  <c r="W1313" i="3" s="1"/>
  <c r="H589" i="3"/>
  <c r="O850" i="3"/>
  <c r="E1016" i="3"/>
  <c r="U1016" i="3"/>
  <c r="L978" i="3"/>
  <c r="Q1146" i="3"/>
  <c r="O1146" i="3"/>
  <c r="P367" i="3"/>
  <c r="Q216" i="3"/>
  <c r="N216" i="3"/>
  <c r="H216" i="3"/>
  <c r="T197" i="3"/>
  <c r="P197" i="3"/>
  <c r="P890" i="3"/>
  <c r="M1101" i="3"/>
  <c r="J260" i="3"/>
  <c r="O1134" i="3"/>
  <c r="H428" i="3"/>
  <c r="P139" i="3"/>
  <c r="T941" i="3"/>
  <c r="N686" i="3"/>
  <c r="O1076" i="3"/>
  <c r="J1237" i="3"/>
  <c r="Q111" i="3"/>
  <c r="J901" i="3"/>
  <c r="P1313" i="3"/>
  <c r="Q599" i="3"/>
  <c r="M724" i="3"/>
  <c r="N850" i="3"/>
  <c r="P96" i="3"/>
  <c r="P228" i="3"/>
  <c r="I1016" i="3"/>
  <c r="T739" i="3"/>
  <c r="W739" i="3" s="1"/>
  <c r="F1301" i="3"/>
  <c r="J1146" i="3"/>
  <c r="J1153" i="3"/>
  <c r="P922" i="3"/>
  <c r="T284" i="3"/>
  <c r="P284" i="3"/>
  <c r="H761" i="3"/>
  <c r="O210" i="3"/>
  <c r="U717" i="3"/>
  <c r="H1345" i="3"/>
  <c r="K1345" i="3"/>
  <c r="N944" i="3"/>
  <c r="O944" i="3"/>
  <c r="M944" i="3"/>
  <c r="Q621" i="3"/>
  <c r="F639" i="3"/>
  <c r="N639" i="3"/>
  <c r="P639" i="3"/>
  <c r="Q608" i="3"/>
  <c r="L1265" i="3"/>
  <c r="P1265" i="3"/>
  <c r="M1265" i="3"/>
  <c r="T708" i="3"/>
  <c r="W708" i="3" s="1"/>
  <c r="L708" i="3"/>
  <c r="Q265" i="3"/>
  <c r="N265" i="3"/>
  <c r="L16" i="3"/>
  <c r="E936" i="3"/>
  <c r="E597" i="3"/>
  <c r="J140" i="3"/>
  <c r="K140" i="3"/>
  <c r="I140" i="3"/>
  <c r="H1270" i="3"/>
  <c r="I1270" i="3"/>
  <c r="T1270" i="3"/>
  <c r="W1270" i="3" s="1"/>
  <c r="Q717" i="3"/>
  <c r="L805" i="3"/>
  <c r="P713" i="3"/>
  <c r="P140" i="3"/>
  <c r="T1267" i="3"/>
  <c r="W1267" i="3" s="1"/>
  <c r="P1333" i="3"/>
  <c r="M1289" i="3"/>
  <c r="J693" i="3"/>
  <c r="J683" i="3"/>
  <c r="P355" i="3"/>
  <c r="L1017" i="3"/>
  <c r="I1377" i="3"/>
  <c r="M946" i="3"/>
  <c r="F1366" i="3"/>
  <c r="U1359" i="3"/>
  <c r="N1118" i="3"/>
  <c r="P1248" i="3"/>
  <c r="F999" i="3"/>
  <c r="F1095" i="3"/>
  <c r="K351" i="3"/>
  <c r="H1106" i="3"/>
  <c r="L955" i="3"/>
  <c r="I463" i="3"/>
  <c r="U1363" i="3"/>
  <c r="F778" i="3"/>
  <c r="K806" i="3"/>
  <c r="M929" i="3"/>
  <c r="K1056" i="3"/>
  <c r="I313" i="3"/>
  <c r="N267" i="3"/>
  <c r="I1282" i="3"/>
  <c r="J239" i="3"/>
  <c r="P456" i="3"/>
  <c r="J179" i="3"/>
  <c r="F255" i="3"/>
  <c r="O255" i="3"/>
  <c r="N402" i="3"/>
  <c r="O402" i="3"/>
  <c r="P39" i="3"/>
  <c r="Q39" i="3"/>
  <c r="U1336" i="3"/>
  <c r="U53" i="3"/>
  <c r="F473" i="3"/>
  <c r="N456" i="3"/>
  <c r="T359" i="3"/>
  <c r="W359" i="3" s="1"/>
  <c r="I629" i="3"/>
  <c r="E629" i="3"/>
  <c r="E1341" i="3"/>
  <c r="F594" i="3"/>
  <c r="I525" i="3"/>
  <c r="E525" i="3"/>
  <c r="E1338" i="3"/>
  <c r="H714" i="3"/>
  <c r="H1335" i="3"/>
  <c r="K1335" i="3"/>
  <c r="L1335" i="3"/>
  <c r="N667" i="3"/>
  <c r="I1357" i="3"/>
  <c r="E916" i="3"/>
  <c r="N1219" i="3"/>
  <c r="O1355" i="3"/>
  <c r="L1129" i="3"/>
  <c r="M806" i="3"/>
  <c r="N459" i="3"/>
  <c r="Q488" i="3"/>
  <c r="T1284" i="3"/>
  <c r="W1284" i="3" s="1"/>
  <c r="O706" i="3"/>
  <c r="M9" i="3"/>
  <c r="L267" i="3"/>
  <c r="I159" i="3"/>
  <c r="J248" i="3"/>
  <c r="N90" i="3"/>
  <c r="H239" i="3"/>
  <c r="I645" i="3"/>
  <c r="F179" i="3"/>
  <c r="F526" i="3"/>
  <c r="J630" i="3"/>
  <c r="L630" i="3"/>
  <c r="P402" i="3"/>
  <c r="T39" i="3"/>
  <c r="W39" i="3" s="1"/>
  <c r="K525" i="3"/>
  <c r="N535" i="3"/>
  <c r="P328" i="3"/>
  <c r="I940" i="3"/>
  <c r="K183" i="3"/>
  <c r="L1360" i="3"/>
  <c r="L803" i="3"/>
  <c r="Q916" i="3"/>
  <c r="I791" i="3"/>
  <c r="T1219" i="3"/>
  <c r="I778" i="3"/>
  <c r="J1355" i="3"/>
  <c r="F806" i="3"/>
  <c r="M459" i="3"/>
  <c r="M758" i="3"/>
  <c r="N929" i="3"/>
  <c r="O838" i="3"/>
  <c r="K488" i="3"/>
  <c r="L1056" i="3"/>
  <c r="N313" i="3"/>
  <c r="K1143" i="3"/>
  <c r="U698" i="3"/>
  <c r="L696" i="3"/>
  <c r="K685" i="3"/>
  <c r="N9" i="3"/>
  <c r="L1083" i="3"/>
  <c r="U267" i="3"/>
  <c r="L457" i="3"/>
  <c r="T920" i="3"/>
  <c r="W920" i="3" s="1"/>
  <c r="H248" i="3"/>
  <c r="J155" i="3"/>
  <c r="I661" i="3"/>
  <c r="F456" i="3"/>
  <c r="F348" i="3"/>
  <c r="J271" i="3"/>
  <c r="O644" i="3"/>
  <c r="O526" i="3"/>
  <c r="J255" i="3"/>
  <c r="L165" i="3"/>
  <c r="Q399" i="3"/>
  <c r="P525" i="3"/>
  <c r="L593" i="3"/>
  <c r="F1336" i="3"/>
  <c r="M1336" i="3"/>
  <c r="P56" i="3"/>
  <c r="M926" i="3"/>
  <c r="J129" i="3"/>
  <c r="N149" i="3"/>
  <c r="I896" i="3"/>
  <c r="M528" i="3"/>
  <c r="P189" i="3"/>
  <c r="Q585" i="3"/>
  <c r="U506" i="3"/>
  <c r="N577" i="3"/>
  <c r="K410" i="3"/>
  <c r="O117" i="3"/>
  <c r="Q1334" i="3"/>
  <c r="E1022" i="3"/>
  <c r="K398" i="3"/>
  <c r="M400" i="3"/>
  <c r="U533" i="3"/>
  <c r="T231" i="3"/>
  <c r="W231" i="3" s="1"/>
  <c r="F680" i="3"/>
  <c r="U1067" i="3"/>
  <c r="H562" i="3"/>
  <c r="T534" i="3"/>
  <c r="W534" i="3" s="1"/>
  <c r="F460" i="3"/>
  <c r="J190" i="3"/>
  <c r="H247" i="3"/>
  <c r="O1255" i="3"/>
  <c r="I504" i="3"/>
  <c r="T537" i="3"/>
  <c r="W537" i="3" s="1"/>
  <c r="L233" i="3"/>
  <c r="F396" i="3"/>
  <c r="U1213" i="3"/>
  <c r="F259" i="3"/>
  <c r="K145" i="3"/>
  <c r="M357" i="3"/>
  <c r="O495" i="3"/>
  <c r="P34" i="3"/>
  <c r="L182" i="3"/>
  <c r="H494" i="3"/>
  <c r="L472" i="3"/>
  <c r="N680" i="3"/>
  <c r="K153" i="3"/>
  <c r="J843" i="3"/>
  <c r="J460" i="3"/>
  <c r="O190" i="3"/>
  <c r="L247" i="3"/>
  <c r="F1255" i="3"/>
  <c r="P233" i="3"/>
  <c r="K1213" i="3"/>
  <c r="P492" i="3"/>
  <c r="L393" i="3"/>
  <c r="L1251" i="3"/>
  <c r="N495" i="3"/>
  <c r="P405" i="3"/>
  <c r="N93" i="3"/>
  <c r="M233" i="3"/>
  <c r="H492" i="3"/>
  <c r="M483" i="3"/>
  <c r="F1252" i="3"/>
  <c r="F495" i="3"/>
  <c r="J479" i="3"/>
  <c r="I479" i="3"/>
  <c r="F34" i="3"/>
  <c r="E34" i="3"/>
  <c r="F405" i="3"/>
  <c r="J494" i="3"/>
  <c r="I494" i="3"/>
  <c r="P1067" i="3"/>
  <c r="H93" i="3"/>
  <c r="F537" i="3"/>
  <c r="N233" i="3"/>
  <c r="M416" i="3"/>
  <c r="U483" i="3"/>
  <c r="N145" i="3"/>
  <c r="K357" i="3"/>
  <c r="J1252" i="3"/>
  <c r="Q1251" i="3"/>
  <c r="K405" i="3"/>
  <c r="P240" i="3"/>
  <c r="Q63" i="3"/>
  <c r="H1148" i="3"/>
  <c r="L440" i="3"/>
  <c r="K1041" i="3"/>
  <c r="P942" i="3"/>
  <c r="N1023" i="3"/>
  <c r="U741" i="3"/>
  <c r="I867" i="3"/>
  <c r="F867" i="3"/>
  <c r="M1024" i="3"/>
  <c r="M321" i="3"/>
  <c r="E927" i="3"/>
  <c r="U673" i="3"/>
  <c r="E673" i="3"/>
  <c r="Q1116" i="3"/>
  <c r="O1116" i="3"/>
  <c r="E1116" i="3"/>
  <c r="T35" i="3"/>
  <c r="W35" i="3" s="1"/>
  <c r="P440" i="3"/>
  <c r="U1023" i="3"/>
  <c r="Q741" i="3"/>
  <c r="U321" i="3"/>
  <c r="T802" i="3"/>
  <c r="H1150" i="3"/>
  <c r="H1077" i="3"/>
  <c r="H135" i="3"/>
  <c r="E135" i="3"/>
  <c r="M716" i="3"/>
  <c r="K716" i="3"/>
  <c r="P716" i="3"/>
  <c r="N716" i="3"/>
  <c r="O722" i="3"/>
  <c r="E1240" i="3"/>
  <c r="O1240" i="3"/>
  <c r="O666" i="3"/>
  <c r="F240" i="3"/>
  <c r="J63" i="3"/>
  <c r="N440" i="3"/>
  <c r="O1023" i="3"/>
  <c r="F741" i="3"/>
  <c r="H321" i="3"/>
  <c r="O935" i="3"/>
  <c r="P935" i="3"/>
  <c r="L1028" i="3"/>
  <c r="F673" i="3"/>
  <c r="K951" i="3"/>
  <c r="I951" i="3"/>
  <c r="E951" i="3"/>
  <c r="N135" i="3"/>
  <c r="I945" i="3"/>
  <c r="Q945" i="3"/>
  <c r="Q1184" i="3"/>
  <c r="J1184" i="3"/>
  <c r="T716" i="3"/>
  <c r="N1144" i="3"/>
  <c r="N1019" i="3"/>
  <c r="K404" i="3"/>
  <c r="E1192" i="3"/>
  <c r="Q1192" i="3"/>
  <c r="J788" i="3"/>
  <c r="U1000" i="3"/>
  <c r="I1111" i="3"/>
  <c r="F1111" i="3"/>
  <c r="T7" i="3"/>
  <c r="W7" i="3" s="1"/>
  <c r="J225" i="3"/>
  <c r="K1013" i="3"/>
  <c r="I1013" i="3"/>
  <c r="E1013" i="3"/>
  <c r="T1149" i="3"/>
  <c r="J426" i="3"/>
  <c r="H426" i="3"/>
  <c r="M466" i="3"/>
  <c r="P466" i="3"/>
  <c r="Q466" i="3"/>
  <c r="I1006" i="3"/>
  <c r="H1006" i="3"/>
  <c r="K1006" i="3"/>
  <c r="P1098" i="3"/>
  <c r="F1098" i="3"/>
  <c r="O1098" i="3"/>
  <c r="E1091" i="3"/>
  <c r="I1091" i="3"/>
  <c r="T1091" i="3"/>
  <c r="W1091" i="3" s="1"/>
  <c r="E787" i="3"/>
  <c r="O1060" i="3"/>
  <c r="I41" i="3"/>
  <c r="M1138" i="3"/>
  <c r="K1138" i="3"/>
  <c r="J719" i="3"/>
  <c r="Q353" i="3"/>
  <c r="E760" i="3"/>
  <c r="F760" i="3"/>
  <c r="K1168" i="3"/>
  <c r="I1168" i="3"/>
  <c r="E1168" i="3"/>
  <c r="T466" i="3"/>
  <c r="L795" i="3"/>
  <c r="T795" i="3"/>
  <c r="W795" i="3" s="1"/>
  <c r="N1221" i="3"/>
  <c r="U1221" i="3"/>
  <c r="P1072" i="3"/>
  <c r="E294" i="3"/>
  <c r="I788" i="3"/>
  <c r="F788" i="3"/>
  <c r="P1171" i="3"/>
  <c r="O1033" i="3"/>
  <c r="J1208" i="3"/>
  <c r="E994" i="3"/>
  <c r="F994" i="3"/>
  <c r="O1149" i="3"/>
  <c r="U1149" i="3"/>
  <c r="O1006" i="3"/>
  <c r="J1060" i="3"/>
  <c r="M1060" i="3"/>
  <c r="P1060" i="3"/>
  <c r="Q1060" i="3"/>
  <c r="Q1384" i="3"/>
  <c r="P438" i="3"/>
  <c r="T996" i="3"/>
  <c r="W996" i="3" s="1"/>
  <c r="Q914" i="3"/>
  <c r="N914" i="3"/>
  <c r="F349" i="3"/>
  <c r="M349" i="3"/>
  <c r="F1379" i="3"/>
  <c r="H1379" i="3"/>
  <c r="P1379" i="3"/>
  <c r="E1141" i="3"/>
  <c r="K657" i="3"/>
  <c r="L657" i="3"/>
  <c r="K1054" i="3"/>
  <c r="M1054" i="3"/>
  <c r="I1054" i="3"/>
  <c r="F616" i="3"/>
  <c r="N616" i="3"/>
  <c r="P616" i="3"/>
  <c r="M160" i="3"/>
  <c r="H1010" i="3"/>
  <c r="J1156" i="3"/>
  <c r="H11" i="3"/>
  <c r="P142" i="3"/>
  <c r="T924" i="3"/>
  <c r="I438" i="3"/>
  <c r="I230" i="3"/>
  <c r="E230" i="3"/>
  <c r="K349" i="3"/>
  <c r="Q1110" i="3"/>
  <c r="N1110" i="3"/>
  <c r="F634" i="3"/>
  <c r="T1228" i="3"/>
  <c r="P1228" i="3"/>
  <c r="I752" i="3"/>
  <c r="I1137" i="3"/>
  <c r="E1137" i="3"/>
  <c r="F1137" i="3"/>
  <c r="P14" i="3"/>
  <c r="K675" i="3"/>
  <c r="L675" i="3"/>
  <c r="P822" i="3"/>
  <c r="T822" i="3"/>
  <c r="Q822" i="3"/>
  <c r="U775" i="3"/>
  <c r="E775" i="3"/>
  <c r="L775" i="3"/>
  <c r="L309" i="3"/>
  <c r="J1063" i="3"/>
  <c r="O249" i="3"/>
  <c r="F1315" i="3"/>
  <c r="M1315" i="3"/>
  <c r="E813" i="3"/>
  <c r="U813" i="3"/>
  <c r="H813" i="3"/>
  <c r="L1158" i="3"/>
  <c r="L295" i="3"/>
  <c r="J656" i="3"/>
  <c r="J380" i="3"/>
  <c r="J234" i="3"/>
  <c r="Q30" i="3"/>
  <c r="H742" i="3"/>
  <c r="J1182" i="3"/>
  <c r="F1009" i="3"/>
  <c r="H583" i="3"/>
  <c r="F11" i="3"/>
  <c r="L142" i="3"/>
  <c r="T1384" i="3"/>
  <c r="K258" i="3"/>
  <c r="E1241" i="3"/>
  <c r="J793" i="3"/>
  <c r="M438" i="3"/>
  <c r="P230" i="3"/>
  <c r="O1381" i="3"/>
  <c r="P349" i="3"/>
  <c r="K1379" i="3"/>
  <c r="E973" i="3"/>
  <c r="O973" i="3"/>
  <c r="E1207" i="3"/>
  <c r="L1207" i="3"/>
  <c r="Q974" i="3"/>
  <c r="N974" i="3"/>
  <c r="O974" i="3"/>
  <c r="F1314" i="3"/>
  <c r="M1314" i="3"/>
  <c r="P991" i="3"/>
  <c r="H991" i="3"/>
  <c r="I1030" i="3"/>
  <c r="E1030" i="3"/>
  <c r="F1030" i="3"/>
  <c r="E868" i="3"/>
  <c r="L868" i="3"/>
  <c r="Q237" i="3"/>
  <c r="N237" i="3"/>
  <c r="O237" i="3"/>
  <c r="U816" i="3"/>
  <c r="N486" i="3"/>
  <c r="U363" i="3"/>
  <c r="E1301" i="3"/>
  <c r="E978" i="3"/>
  <c r="U978" i="3"/>
  <c r="U367" i="3"/>
  <c r="J241" i="3"/>
  <c r="O922" i="3"/>
  <c r="M922" i="3"/>
  <c r="N1290" i="3"/>
  <c r="J1290" i="3"/>
  <c r="P428" i="3"/>
  <c r="K686" i="3"/>
  <c r="P1025" i="3"/>
  <c r="T1368" i="3"/>
  <c r="W1368" i="3" s="1"/>
  <c r="N852" i="3"/>
  <c r="K850" i="3"/>
  <c r="U1146" i="3"/>
  <c r="L1354" i="3"/>
  <c r="M367" i="3"/>
  <c r="U216" i="3"/>
  <c r="P216" i="3"/>
  <c r="L197" i="3"/>
  <c r="O989" i="3"/>
  <c r="H1101" i="3"/>
  <c r="L97" i="3"/>
  <c r="K1134" i="3"/>
  <c r="O1048" i="3"/>
  <c r="I139" i="3"/>
  <c r="I941" i="3"/>
  <c r="J686" i="3"/>
  <c r="O1164" i="3"/>
  <c r="H1076" i="3"/>
  <c r="P1051" i="3"/>
  <c r="T1224" i="3"/>
  <c r="N800" i="3"/>
  <c r="L111" i="3"/>
  <c r="O491" i="3"/>
  <c r="M731" i="3"/>
  <c r="Q589" i="3"/>
  <c r="L599" i="3"/>
  <c r="J850" i="3"/>
  <c r="N501" i="3"/>
  <c r="J739" i="3"/>
  <c r="T978" i="3"/>
  <c r="W978" i="3" s="1"/>
  <c r="T1354" i="3"/>
  <c r="H922" i="3"/>
  <c r="K284" i="3"/>
  <c r="T737" i="3"/>
  <c r="W737" i="3" s="1"/>
  <c r="M210" i="3"/>
  <c r="U210" i="3"/>
  <c r="M717" i="3"/>
  <c r="F1345" i="3"/>
  <c r="N1345" i="3"/>
  <c r="P1345" i="3"/>
  <c r="Q944" i="3"/>
  <c r="E621" i="3"/>
  <c r="F621" i="3"/>
  <c r="U621" i="3"/>
  <c r="L639" i="3"/>
  <c r="E608" i="3"/>
  <c r="F608" i="3"/>
  <c r="U608" i="3"/>
  <c r="Q1265" i="3"/>
  <c r="U1265" i="3"/>
  <c r="H1265" i="3"/>
  <c r="E708" i="3"/>
  <c r="E717" i="3"/>
  <c r="F717" i="3"/>
  <c r="L753" i="3"/>
  <c r="U265" i="3"/>
  <c r="E16" i="3"/>
  <c r="L936" i="3"/>
  <c r="H597" i="3"/>
  <c r="K597" i="3"/>
  <c r="N140" i="3"/>
  <c r="O140" i="3"/>
  <c r="M140" i="3"/>
  <c r="E1270" i="3"/>
  <c r="P1270" i="3"/>
  <c r="E733" i="3"/>
  <c r="I717" i="3"/>
  <c r="F713" i="3"/>
  <c r="K265" i="3"/>
  <c r="H1267" i="3"/>
  <c r="H1333" i="3"/>
  <c r="I1289" i="3"/>
  <c r="E693" i="3"/>
  <c r="E683" i="3"/>
  <c r="E1283" i="3"/>
  <c r="N66" i="3"/>
  <c r="P442" i="3"/>
  <c r="J1275" i="3"/>
  <c r="F195" i="3"/>
  <c r="L573" i="3"/>
  <c r="Q302" i="3"/>
  <c r="U302" i="3"/>
  <c r="Q641" i="3"/>
  <c r="U693" i="3"/>
  <c r="U683" i="3"/>
  <c r="U1283" i="3"/>
  <c r="K732" i="3"/>
  <c r="Q66" i="3"/>
  <c r="Q640" i="3"/>
  <c r="O455" i="3"/>
  <c r="U1275" i="3"/>
  <c r="P195" i="3"/>
  <c r="M99" i="3"/>
  <c r="N339" i="3"/>
  <c r="M136" i="3"/>
  <c r="Q136" i="3"/>
  <c r="L575" i="3"/>
  <c r="P575" i="3"/>
  <c r="I1051" i="3"/>
  <c r="K491" i="3"/>
  <c r="O749" i="3"/>
  <c r="Q1301" i="3"/>
  <c r="O367" i="3"/>
  <c r="I737" i="3"/>
  <c r="F944" i="3"/>
  <c r="K621" i="3"/>
  <c r="E639" i="3"/>
  <c r="E1265" i="3"/>
  <c r="P708" i="3"/>
  <c r="I265" i="3"/>
  <c r="K16" i="3"/>
  <c r="P597" i="3"/>
  <c r="N1270" i="3"/>
  <c r="U1289" i="3"/>
  <c r="J1283" i="3"/>
  <c r="T377" i="3"/>
  <c r="L195" i="3"/>
  <c r="N792" i="3"/>
  <c r="E573" i="3"/>
  <c r="J641" i="3"/>
  <c r="M641" i="3"/>
  <c r="N1288" i="3"/>
  <c r="I693" i="3"/>
  <c r="Q1283" i="3"/>
  <c r="U66" i="3"/>
  <c r="M659" i="3"/>
  <c r="I640" i="3"/>
  <c r="M442" i="3"/>
  <c r="Q1275" i="3"/>
  <c r="Q499" i="3"/>
  <c r="T339" i="3"/>
  <c r="W339" i="3" s="1"/>
  <c r="H792" i="3"/>
  <c r="L136" i="3"/>
  <c r="Q575" i="3"/>
  <c r="L1333" i="3"/>
  <c r="M538" i="3"/>
  <c r="K552" i="3"/>
  <c r="I218" i="3"/>
  <c r="H394" i="3"/>
  <c r="I82" i="3"/>
  <c r="Q830" i="3"/>
  <c r="H69" i="3"/>
  <c r="I1035" i="3"/>
  <c r="M570" i="3"/>
  <c r="L569" i="3"/>
  <c r="J218" i="3"/>
  <c r="P915" i="3"/>
  <c r="K777" i="3"/>
  <c r="I777" i="3"/>
  <c r="P952" i="3"/>
  <c r="J660" i="3"/>
  <c r="K660" i="3"/>
  <c r="I660" i="3"/>
  <c r="J857" i="3"/>
  <c r="K857" i="3"/>
  <c r="I857" i="3"/>
  <c r="Q986" i="3"/>
  <c r="O725" i="3"/>
  <c r="M725" i="3"/>
  <c r="J725" i="3"/>
  <c r="Q226" i="3"/>
  <c r="Q1020" i="3"/>
  <c r="N1020" i="3"/>
  <c r="Q1132" i="3"/>
  <c r="N1132" i="3"/>
  <c r="Q462" i="3"/>
  <c r="N462" i="3"/>
  <c r="J727" i="3"/>
  <c r="K727" i="3"/>
  <c r="I727" i="3"/>
  <c r="Q915" i="3"/>
  <c r="O915" i="3"/>
  <c r="U952" i="3"/>
  <c r="Q982" i="3"/>
  <c r="N982" i="3"/>
  <c r="Q83" i="3"/>
  <c r="Q785" i="3"/>
  <c r="N785" i="3"/>
  <c r="Q615" i="3"/>
  <c r="N615" i="3"/>
  <c r="Q1248" i="3"/>
  <c r="N1248" i="3"/>
  <c r="Q881" i="3"/>
  <c r="N881" i="3"/>
  <c r="Q1152" i="3"/>
  <c r="Q1169" i="3"/>
  <c r="N1169" i="3"/>
  <c r="Q192" i="3"/>
  <c r="T1093" i="3"/>
  <c r="T962" i="3"/>
  <c r="E1380" i="3"/>
  <c r="J310" i="3"/>
  <c r="L746" i="3"/>
  <c r="N1106" i="3"/>
  <c r="E993" i="3"/>
  <c r="N79" i="3"/>
  <c r="O85" i="3"/>
  <c r="N735" i="3"/>
  <c r="O1018" i="3"/>
  <c r="N755" i="3"/>
  <c r="O382" i="3"/>
  <c r="N1005" i="3"/>
  <c r="O1093" i="3"/>
  <c r="N965" i="3"/>
  <c r="O810" i="3"/>
  <c r="N863" i="3"/>
  <c r="O855" i="3"/>
  <c r="N567" i="3"/>
  <c r="O893" i="3"/>
  <c r="N214" i="3"/>
  <c r="O1249" i="3"/>
  <c r="N464" i="3"/>
  <c r="O1112" i="3"/>
  <c r="N669" i="3"/>
  <c r="O342" i="3"/>
  <c r="N580" i="3"/>
  <c r="O221" i="3"/>
  <c r="N995" i="3"/>
  <c r="O242" i="3"/>
  <c r="N970" i="3"/>
  <c r="O814" i="3"/>
  <c r="N604" i="3"/>
  <c r="O1244" i="3"/>
  <c r="N1322" i="3"/>
  <c r="O1050" i="3"/>
  <c r="N794" i="3"/>
  <c r="O1189" i="3"/>
  <c r="N303" i="3"/>
  <c r="O1062" i="3"/>
  <c r="N1094" i="3"/>
  <c r="O962" i="3"/>
  <c r="Q1008" i="3"/>
  <c r="F1321" i="3"/>
  <c r="J1320" i="3"/>
  <c r="I905" i="3"/>
  <c r="O355" i="3"/>
  <c r="Q1380" i="3"/>
  <c r="F1231" i="3"/>
  <c r="J351" i="3"/>
  <c r="I310" i="3"/>
  <c r="O219" i="3"/>
  <c r="Q887" i="3"/>
  <c r="F746" i="3"/>
  <c r="J1014" i="3"/>
  <c r="I289" i="3"/>
  <c r="O318" i="3"/>
  <c r="Q1106" i="3"/>
  <c r="F967" i="3"/>
  <c r="J1377" i="3"/>
  <c r="I1047" i="3"/>
  <c r="O590" i="3"/>
  <c r="M993" i="3"/>
  <c r="H1374" i="3"/>
  <c r="N384" i="3"/>
  <c r="L879" i="3"/>
  <c r="Q940" i="3"/>
  <c r="H1316" i="3"/>
  <c r="M919" i="3"/>
  <c r="H125" i="3"/>
  <c r="N193" i="3"/>
  <c r="L885" i="3"/>
  <c r="Q454" i="3"/>
  <c r="H1310" i="3"/>
  <c r="M1360" i="3"/>
  <c r="H976" i="3"/>
  <c r="N803" i="3"/>
  <c r="L1038" i="3"/>
  <c r="Q791" i="3"/>
  <c r="H932" i="3"/>
  <c r="M783" i="3"/>
  <c r="H759" i="3"/>
  <c r="N776" i="3"/>
  <c r="L108" i="3"/>
  <c r="J1300" i="3"/>
  <c r="N1295" i="3"/>
  <c r="J705" i="3"/>
  <c r="L1114" i="3"/>
  <c r="F443" i="3"/>
  <c r="U443" i="3"/>
  <c r="K1039" i="3"/>
  <c r="I1039" i="3"/>
  <c r="O1298" i="3"/>
  <c r="M1298" i="3"/>
  <c r="Q1295" i="3"/>
  <c r="F751" i="3"/>
  <c r="U751" i="3"/>
  <c r="K711" i="3"/>
  <c r="I711" i="3"/>
  <c r="O1284" i="3"/>
  <c r="M1284" i="3"/>
  <c r="M85" i="3"/>
  <c r="M1018" i="3"/>
  <c r="M382" i="3"/>
  <c r="M1093" i="3"/>
  <c r="M810" i="3"/>
  <c r="M855" i="3"/>
  <c r="M893" i="3"/>
  <c r="M1249" i="3"/>
  <c r="M1112" i="3"/>
  <c r="M342" i="3"/>
  <c r="M221" i="3"/>
  <c r="M242" i="3"/>
  <c r="M814" i="3"/>
  <c r="M1244" i="3"/>
  <c r="M1050" i="3"/>
  <c r="M1189" i="3"/>
  <c r="M1062" i="3"/>
  <c r="M962" i="3"/>
  <c r="K1008" i="3"/>
  <c r="M1321" i="3"/>
  <c r="K905" i="3"/>
  <c r="M355" i="3"/>
  <c r="K1380" i="3"/>
  <c r="M1231" i="3"/>
  <c r="K310" i="3"/>
  <c r="I219" i="3"/>
  <c r="K887" i="3"/>
  <c r="M746" i="3"/>
  <c r="O289" i="3"/>
  <c r="Q318" i="3"/>
  <c r="O1106" i="3"/>
  <c r="M967" i="3"/>
  <c r="O1047" i="3"/>
  <c r="Q590" i="3"/>
  <c r="P993" i="3"/>
  <c r="K1374" i="3"/>
  <c r="O825" i="3"/>
  <c r="K516" i="3"/>
  <c r="F879" i="3"/>
  <c r="U955" i="3"/>
  <c r="K1092" i="3"/>
  <c r="O940" i="3"/>
  <c r="K1316" i="3"/>
  <c r="F823" i="3"/>
  <c r="U919" i="3"/>
  <c r="K125" i="3"/>
  <c r="O463" i="3"/>
  <c r="K1139" i="3"/>
  <c r="F885" i="3"/>
  <c r="U1366" i="3"/>
  <c r="K1311" i="3"/>
  <c r="O454" i="3"/>
  <c r="K1310" i="3"/>
  <c r="F1363" i="3"/>
  <c r="U1360" i="3"/>
  <c r="K976" i="3"/>
  <c r="O1359" i="3"/>
  <c r="K37" i="3"/>
  <c r="P1070" i="3"/>
  <c r="K791" i="3"/>
  <c r="P932" i="3"/>
  <c r="P759" i="3"/>
  <c r="K1219" i="3"/>
  <c r="P778" i="3"/>
  <c r="T108" i="3"/>
  <c r="W108" i="3" s="1"/>
  <c r="J1039" i="3"/>
  <c r="N1155" i="3"/>
  <c r="J711" i="3"/>
  <c r="O1114" i="3"/>
  <c r="M1114" i="3"/>
  <c r="J1114" i="3"/>
  <c r="N1008" i="3"/>
  <c r="J905" i="3"/>
  <c r="J887" i="3"/>
  <c r="I1374" i="3"/>
  <c r="Q384" i="3"/>
  <c r="E955" i="3"/>
  <c r="U1092" i="3"/>
  <c r="N1316" i="3"/>
  <c r="M1371" i="3"/>
  <c r="Q125" i="3"/>
  <c r="E1139" i="3"/>
  <c r="U193" i="3"/>
  <c r="J1366" i="3"/>
  <c r="I1311" i="3"/>
  <c r="Q985" i="3"/>
  <c r="E1360" i="3"/>
  <c r="U976" i="3"/>
  <c r="J37" i="3"/>
  <c r="I803" i="3"/>
  <c r="N1357" i="3"/>
  <c r="M1070" i="3"/>
  <c r="Q1206" i="3"/>
  <c r="E783" i="3"/>
  <c r="U759" i="3"/>
  <c r="J778" i="3"/>
  <c r="I776" i="3"/>
  <c r="Q772" i="3"/>
  <c r="O772" i="3"/>
  <c r="H443" i="3"/>
  <c r="I763" i="3"/>
  <c r="F763" i="3"/>
  <c r="Q1300" i="3"/>
  <c r="O1300" i="3"/>
  <c r="H1298" i="3"/>
  <c r="I1155" i="3"/>
  <c r="F1155" i="3"/>
  <c r="Q337" i="3"/>
  <c r="O337" i="3"/>
  <c r="H751" i="3"/>
  <c r="I911" i="3"/>
  <c r="F911" i="3"/>
  <c r="P711" i="3"/>
  <c r="U705" i="3"/>
  <c r="N473" i="3"/>
  <c r="I457" i="3"/>
  <c r="N1282" i="3"/>
  <c r="M920" i="3"/>
  <c r="Q155" i="3"/>
  <c r="E661" i="3"/>
  <c r="U870" i="3"/>
  <c r="J655" i="3"/>
  <c r="I348" i="3"/>
  <c r="N645" i="3"/>
  <c r="M644" i="3"/>
  <c r="E1225" i="3"/>
  <c r="U526" i="3"/>
  <c r="J359" i="3"/>
  <c r="I255" i="3"/>
  <c r="Q626" i="3"/>
  <c r="J1271" i="3"/>
  <c r="I614" i="3"/>
  <c r="N1342" i="3"/>
  <c r="M149" i="3"/>
  <c r="N1125" i="3"/>
  <c r="O1125" i="3"/>
  <c r="M1125" i="3"/>
  <c r="J561" i="3"/>
  <c r="K561" i="3"/>
  <c r="I561" i="3"/>
  <c r="E566" i="3"/>
  <c r="F566" i="3"/>
  <c r="U566" i="3"/>
  <c r="H352" i="3"/>
  <c r="J352" i="3"/>
  <c r="F372" i="3"/>
  <c r="E372" i="3"/>
  <c r="M372" i="3"/>
  <c r="P372" i="3"/>
  <c r="K487" i="3"/>
  <c r="L487" i="3"/>
  <c r="U487" i="3"/>
  <c r="Q120" i="3"/>
  <c r="K120" i="3"/>
  <c r="E49" i="3"/>
  <c r="U49" i="3"/>
  <c r="T32" i="3"/>
  <c r="W32" i="3" s="1"/>
  <c r="F1349" i="3"/>
  <c r="K696" i="3"/>
  <c r="Q473" i="3"/>
  <c r="F156" i="3"/>
  <c r="M835" i="3"/>
  <c r="H910" i="3"/>
  <c r="N155" i="3"/>
  <c r="M661" i="3"/>
  <c r="H870" i="3"/>
  <c r="H655" i="3"/>
  <c r="N526" i="3"/>
  <c r="U1084" i="3"/>
  <c r="I593" i="3"/>
  <c r="F593" i="3"/>
  <c r="M1338" i="3"/>
  <c r="K1338" i="3"/>
  <c r="Q269" i="3"/>
  <c r="O269" i="3"/>
  <c r="F1326" i="3"/>
  <c r="E1326" i="3"/>
  <c r="M1326" i="3"/>
  <c r="P1326" i="3"/>
  <c r="K424" i="3"/>
  <c r="L424" i="3"/>
  <c r="U424" i="3"/>
  <c r="N445" i="3"/>
  <c r="M445" i="3"/>
  <c r="P445" i="3"/>
  <c r="O445" i="3"/>
  <c r="N1250" i="3"/>
  <c r="M1250" i="3"/>
  <c r="P1250" i="3"/>
  <c r="O1250" i="3"/>
  <c r="E12" i="3"/>
  <c r="U12" i="3"/>
  <c r="Q1266" i="3"/>
  <c r="Q198" i="3"/>
  <c r="Q231" i="3"/>
  <c r="H48" i="3"/>
  <c r="J48" i="3"/>
  <c r="L1032" i="3"/>
  <c r="I1224" i="3"/>
  <c r="H731" i="3"/>
  <c r="L852" i="3"/>
  <c r="O1305" i="3"/>
  <c r="I978" i="3"/>
  <c r="T210" i="3"/>
  <c r="W210" i="3" s="1"/>
  <c r="L1345" i="3"/>
  <c r="I621" i="3"/>
  <c r="J608" i="3"/>
  <c r="J717" i="3"/>
  <c r="E265" i="3"/>
  <c r="P936" i="3"/>
  <c r="E713" i="3"/>
  <c r="E1267" i="3"/>
  <c r="P1147" i="3"/>
  <c r="N640" i="3"/>
  <c r="N1275" i="3"/>
  <c r="E302" i="3"/>
  <c r="K302" i="3"/>
  <c r="N641" i="3"/>
  <c r="U641" i="3"/>
  <c r="H1288" i="3"/>
  <c r="Q683" i="3"/>
  <c r="M1283" i="3"/>
  <c r="O732" i="3"/>
  <c r="M66" i="3"/>
  <c r="L377" i="3"/>
  <c r="M1275" i="3"/>
  <c r="U195" i="3"/>
  <c r="U270" i="3"/>
  <c r="H136" i="3"/>
  <c r="N1267" i="3"/>
  <c r="F1262" i="3"/>
  <c r="E1262" i="3"/>
  <c r="M302" i="3"/>
  <c r="H538" i="3"/>
  <c r="U569" i="3"/>
  <c r="U218" i="3"/>
  <c r="U82" i="3"/>
  <c r="M830" i="3"/>
  <c r="U1035" i="3"/>
  <c r="J207" i="3"/>
  <c r="I570" i="3"/>
  <c r="E569" i="3"/>
  <c r="N82" i="3"/>
  <c r="O777" i="3"/>
  <c r="M777" i="3"/>
  <c r="N660" i="3"/>
  <c r="O660" i="3"/>
  <c r="M660" i="3"/>
  <c r="N857" i="3"/>
  <c r="O857" i="3"/>
  <c r="M857" i="3"/>
  <c r="E986" i="3"/>
  <c r="F986" i="3"/>
  <c r="U986" i="3"/>
  <c r="Q725" i="3"/>
  <c r="N725" i="3"/>
  <c r="E226" i="3"/>
  <c r="F226" i="3"/>
  <c r="U226" i="3"/>
  <c r="F1020" i="3"/>
  <c r="U1020" i="3"/>
  <c r="F1132" i="3"/>
  <c r="U1132" i="3"/>
  <c r="F462" i="3"/>
  <c r="U462" i="3"/>
  <c r="N727" i="3"/>
  <c r="O727" i="3"/>
  <c r="M727" i="3"/>
  <c r="U915" i="3"/>
  <c r="I952" i="3"/>
  <c r="F952" i="3"/>
  <c r="F982" i="3"/>
  <c r="U982" i="3"/>
  <c r="E83" i="3"/>
  <c r="F83" i="3"/>
  <c r="U83" i="3"/>
  <c r="F785" i="3"/>
  <c r="U785" i="3"/>
  <c r="F615" i="3"/>
  <c r="U615" i="3"/>
  <c r="F1248" i="3"/>
  <c r="U1248" i="3"/>
  <c r="F881" i="3"/>
  <c r="U881" i="3"/>
  <c r="E1152" i="3"/>
  <c r="F1152" i="3"/>
  <c r="U1152" i="3"/>
  <c r="F1169" i="3"/>
  <c r="U1169" i="3"/>
  <c r="E192" i="3"/>
  <c r="F192" i="3"/>
  <c r="U192" i="3"/>
  <c r="P1093" i="3"/>
  <c r="P962" i="3"/>
  <c r="E310" i="3"/>
  <c r="H746" i="3"/>
  <c r="J1106" i="3"/>
  <c r="J993" i="3"/>
  <c r="N1002" i="3"/>
  <c r="J79" i="3"/>
  <c r="K85" i="3"/>
  <c r="J735" i="3"/>
  <c r="K1018" i="3"/>
  <c r="J755" i="3"/>
  <c r="K382" i="3"/>
  <c r="J1005" i="3"/>
  <c r="K1093" i="3"/>
  <c r="J965" i="3"/>
  <c r="K810" i="3"/>
  <c r="J863" i="3"/>
  <c r="K855" i="3"/>
  <c r="J567" i="3"/>
  <c r="K893" i="3"/>
  <c r="J214" i="3"/>
  <c r="K1249" i="3"/>
  <c r="J464" i="3"/>
  <c r="K1112" i="3"/>
  <c r="J669" i="3"/>
  <c r="K342" i="3"/>
  <c r="J580" i="3"/>
  <c r="K221" i="3"/>
  <c r="J995" i="3"/>
  <c r="K242" i="3"/>
  <c r="J970" i="3"/>
  <c r="K814" i="3"/>
  <c r="J604" i="3"/>
  <c r="K1244" i="3"/>
  <c r="J1322" i="3"/>
  <c r="K1050" i="3"/>
  <c r="J794" i="3"/>
  <c r="K1189" i="3"/>
  <c r="J303" i="3"/>
  <c r="K1062" i="3"/>
  <c r="J1094" i="3"/>
  <c r="K962" i="3"/>
  <c r="N68" i="3"/>
  <c r="M1008" i="3"/>
  <c r="U905" i="3"/>
  <c r="K355" i="3"/>
  <c r="N1103" i="3"/>
  <c r="M1380" i="3"/>
  <c r="U310" i="3"/>
  <c r="K219" i="3"/>
  <c r="N1065" i="3"/>
  <c r="M887" i="3"/>
  <c r="U289" i="3"/>
  <c r="K318" i="3"/>
  <c r="N718" i="3"/>
  <c r="M1106" i="3"/>
  <c r="U1047" i="3"/>
  <c r="K590" i="3"/>
  <c r="N18" i="3"/>
  <c r="H993" i="3"/>
  <c r="M516" i="3"/>
  <c r="H384" i="3"/>
  <c r="N1092" i="3"/>
  <c r="L940" i="3"/>
  <c r="Q823" i="3"/>
  <c r="H919" i="3"/>
  <c r="M1139" i="3"/>
  <c r="H193" i="3"/>
  <c r="N1311" i="3"/>
  <c r="L454" i="3"/>
  <c r="Q1363" i="3"/>
  <c r="H1360" i="3"/>
  <c r="M37" i="3"/>
  <c r="H803" i="3"/>
  <c r="N1070" i="3"/>
  <c r="L791" i="3"/>
  <c r="Q804" i="3"/>
  <c r="H783" i="3"/>
  <c r="M778" i="3"/>
  <c r="H776" i="3"/>
  <c r="J763" i="3"/>
  <c r="N1298" i="3"/>
  <c r="J911" i="3"/>
  <c r="N1284" i="3"/>
  <c r="F108" i="3"/>
  <c r="K443" i="3"/>
  <c r="I443" i="3"/>
  <c r="O1039" i="3"/>
  <c r="M1039" i="3"/>
  <c r="Q1298" i="3"/>
  <c r="F1295" i="3"/>
  <c r="U1295" i="3"/>
  <c r="K751" i="3"/>
  <c r="I751" i="3"/>
  <c r="O711" i="3"/>
  <c r="M711" i="3"/>
  <c r="Q1284" i="3"/>
  <c r="I85" i="3"/>
  <c r="I1018" i="3"/>
  <c r="I382" i="3"/>
  <c r="I1093" i="3"/>
  <c r="I810" i="3"/>
  <c r="I855" i="3"/>
  <c r="I893" i="3"/>
  <c r="I1249" i="3"/>
  <c r="I1112" i="3"/>
  <c r="I342" i="3"/>
  <c r="I221" i="3"/>
  <c r="I242" i="3"/>
  <c r="I814" i="3"/>
  <c r="I1244" i="3"/>
  <c r="I1050" i="3"/>
  <c r="I1189" i="3"/>
  <c r="I1062" i="3"/>
  <c r="I962" i="3"/>
  <c r="F1008" i="3"/>
  <c r="I1321" i="3"/>
  <c r="F905" i="3"/>
  <c r="I355" i="3"/>
  <c r="F1380" i="3"/>
  <c r="I1231" i="3"/>
  <c r="U219" i="3"/>
  <c r="F887" i="3"/>
  <c r="I746" i="3"/>
  <c r="K289" i="3"/>
  <c r="M318" i="3"/>
  <c r="K1106" i="3"/>
  <c r="I967" i="3"/>
  <c r="K1047" i="3"/>
  <c r="M590" i="3"/>
  <c r="K993" i="3"/>
  <c r="P384" i="3"/>
  <c r="K879" i="3"/>
  <c r="P955" i="3"/>
  <c r="P1371" i="3"/>
  <c r="K823" i="3"/>
  <c r="P919" i="3"/>
  <c r="P193" i="3"/>
  <c r="K885" i="3"/>
  <c r="P1366" i="3"/>
  <c r="P985" i="3"/>
  <c r="K1363" i="3"/>
  <c r="P1360" i="3"/>
  <c r="P803" i="3"/>
  <c r="F1038" i="3"/>
  <c r="U1357" i="3"/>
  <c r="K1070" i="3"/>
  <c r="O791" i="3"/>
  <c r="K932" i="3"/>
  <c r="F804" i="3"/>
  <c r="U783" i="3"/>
  <c r="K759" i="3"/>
  <c r="O1219" i="3"/>
  <c r="K778" i="3"/>
  <c r="N108" i="3"/>
  <c r="J443" i="3"/>
  <c r="N1300" i="3"/>
  <c r="J751" i="3"/>
  <c r="N705" i="3"/>
  <c r="Q1114" i="3"/>
  <c r="N1114" i="3"/>
  <c r="J1008" i="3"/>
  <c r="N1047" i="3"/>
  <c r="M1374" i="3"/>
  <c r="E516" i="3"/>
  <c r="U384" i="3"/>
  <c r="J955" i="3"/>
  <c r="I1092" i="3"/>
  <c r="Q1371" i="3"/>
  <c r="E919" i="3"/>
  <c r="U125" i="3"/>
  <c r="J1139" i="3"/>
  <c r="I193" i="3"/>
  <c r="N1366" i="3"/>
  <c r="M1311" i="3"/>
  <c r="E1310" i="3"/>
  <c r="U985" i="3"/>
  <c r="J1360" i="3"/>
  <c r="I976" i="3"/>
  <c r="N37" i="3"/>
  <c r="M803" i="3"/>
  <c r="Q1070" i="3"/>
  <c r="E932" i="3"/>
  <c r="U1206" i="3"/>
  <c r="J783" i="3"/>
  <c r="I759" i="3"/>
  <c r="N778" i="3"/>
  <c r="M776" i="3"/>
  <c r="M108" i="3"/>
  <c r="U772" i="3"/>
  <c r="M763" i="3"/>
  <c r="K763" i="3"/>
  <c r="P1039" i="3"/>
  <c r="U1300" i="3"/>
  <c r="M1155" i="3"/>
  <c r="K1155" i="3"/>
  <c r="P1295" i="3"/>
  <c r="U337" i="3"/>
  <c r="M911" i="3"/>
  <c r="K911" i="3"/>
  <c r="H711" i="3"/>
  <c r="I705" i="3"/>
  <c r="F705" i="3"/>
  <c r="P1284" i="3"/>
  <c r="J473" i="3"/>
  <c r="N835" i="3"/>
  <c r="E910" i="3"/>
  <c r="M457" i="3"/>
  <c r="Q920" i="3"/>
  <c r="E949" i="3"/>
  <c r="U155" i="3"/>
  <c r="J661" i="3"/>
  <c r="I870" i="3"/>
  <c r="N655" i="3"/>
  <c r="M348" i="3"/>
  <c r="Q644" i="3"/>
  <c r="J1225" i="3"/>
  <c r="I526" i="3"/>
  <c r="N359" i="3"/>
  <c r="M255" i="3"/>
  <c r="E399" i="3"/>
  <c r="U626" i="3"/>
  <c r="K1164" i="3"/>
  <c r="J800" i="3"/>
  <c r="O141" i="3"/>
  <c r="J501" i="3"/>
  <c r="E1153" i="3"/>
  <c r="U284" i="3"/>
  <c r="U944" i="3"/>
  <c r="K608" i="3"/>
  <c r="I1265" i="3"/>
  <c r="K717" i="3"/>
  <c r="F597" i="3"/>
  <c r="L713" i="3"/>
  <c r="E640" i="3"/>
  <c r="E1275" i="3"/>
  <c r="M270" i="3"/>
  <c r="N1333" i="3"/>
  <c r="F302" i="3"/>
  <c r="P302" i="3"/>
  <c r="Q693" i="3"/>
  <c r="M683" i="3"/>
  <c r="I1283" i="3"/>
  <c r="O1147" i="3"/>
  <c r="I66" i="3"/>
  <c r="U640" i="3"/>
  <c r="K455" i="3"/>
  <c r="N1276" i="3"/>
  <c r="I1275" i="3"/>
  <c r="K195" i="3"/>
  <c r="K270" i="3"/>
  <c r="J575" i="3"/>
  <c r="K1262" i="3"/>
  <c r="J1262" i="3"/>
  <c r="P569" i="3"/>
  <c r="Q218" i="3"/>
  <c r="Q82" i="3"/>
  <c r="I830" i="3"/>
  <c r="Q1035" i="3"/>
  <c r="U570" i="3"/>
  <c r="J244" i="3"/>
  <c r="J82" i="3"/>
  <c r="Q777" i="3"/>
  <c r="Q660" i="3"/>
  <c r="Q857" i="3"/>
  <c r="J986" i="3"/>
  <c r="K986" i="3"/>
  <c r="I986" i="3"/>
  <c r="F725" i="3"/>
  <c r="U725" i="3"/>
  <c r="J226" i="3"/>
  <c r="K226" i="3"/>
  <c r="I226" i="3"/>
  <c r="K1020" i="3"/>
  <c r="I1020" i="3"/>
  <c r="E1020" i="3"/>
  <c r="K1132" i="3"/>
  <c r="I1132" i="3"/>
  <c r="E1132" i="3"/>
  <c r="K462" i="3"/>
  <c r="I462" i="3"/>
  <c r="E462" i="3"/>
  <c r="Q727" i="3"/>
  <c r="I915" i="3"/>
  <c r="F915" i="3"/>
  <c r="M952" i="3"/>
  <c r="K952" i="3"/>
  <c r="K982" i="3"/>
  <c r="I982" i="3"/>
  <c r="E982" i="3"/>
  <c r="J83" i="3"/>
  <c r="K83" i="3"/>
  <c r="I83" i="3"/>
  <c r="K785" i="3"/>
  <c r="I785" i="3"/>
  <c r="E785" i="3"/>
  <c r="K615" i="3"/>
  <c r="I615" i="3"/>
  <c r="E615" i="3"/>
  <c r="K1248" i="3"/>
  <c r="I1248" i="3"/>
  <c r="E1248" i="3"/>
  <c r="K881" i="3"/>
  <c r="I881" i="3"/>
  <c r="E881" i="3"/>
  <c r="J1152" i="3"/>
  <c r="K1152" i="3"/>
  <c r="I1152" i="3"/>
  <c r="K1169" i="3"/>
  <c r="I1169" i="3"/>
  <c r="E1169" i="3"/>
  <c r="J192" i="3"/>
  <c r="K192" i="3"/>
  <c r="I192" i="3"/>
  <c r="L1093" i="3"/>
  <c r="L962" i="3"/>
  <c r="T746" i="3"/>
  <c r="W746" i="3" s="1"/>
  <c r="E1106" i="3"/>
  <c r="N993" i="3"/>
  <c r="J1002" i="3"/>
  <c r="F85" i="3"/>
  <c r="F1018" i="3"/>
  <c r="F382" i="3"/>
  <c r="F1093" i="3"/>
  <c r="F810" i="3"/>
  <c r="F855" i="3"/>
  <c r="F893" i="3"/>
  <c r="F1249" i="3"/>
  <c r="F1112" i="3"/>
  <c r="F342" i="3"/>
  <c r="F221" i="3"/>
  <c r="F242" i="3"/>
  <c r="F814" i="3"/>
  <c r="F1244" i="3"/>
  <c r="F1050" i="3"/>
  <c r="F1189" i="3"/>
  <c r="F1062" i="3"/>
  <c r="F962" i="3"/>
  <c r="J68" i="3"/>
  <c r="I1008" i="3"/>
  <c r="O1321" i="3"/>
  <c r="Q905" i="3"/>
  <c r="F355" i="3"/>
  <c r="J1103" i="3"/>
  <c r="I1380" i="3"/>
  <c r="O1231" i="3"/>
  <c r="Q310" i="3"/>
  <c r="F219" i="3"/>
  <c r="J1065" i="3"/>
  <c r="I887" i="3"/>
  <c r="O746" i="3"/>
  <c r="Q289" i="3"/>
  <c r="F318" i="3"/>
  <c r="J718" i="3"/>
  <c r="I1106" i="3"/>
  <c r="O967" i="3"/>
  <c r="Q1047" i="3"/>
  <c r="F590" i="3"/>
  <c r="J18" i="3"/>
  <c r="Q825" i="3"/>
  <c r="H516" i="3"/>
  <c r="M955" i="3"/>
  <c r="H1092" i="3"/>
  <c r="N1371" i="3"/>
  <c r="L823" i="3"/>
  <c r="Q463" i="3"/>
  <c r="H1139" i="3"/>
  <c r="M1366" i="3"/>
  <c r="H1311" i="3"/>
  <c r="N985" i="3"/>
  <c r="L1363" i="3"/>
  <c r="Q1359" i="3"/>
  <c r="H37" i="3"/>
  <c r="M1357" i="3"/>
  <c r="H1070" i="3"/>
  <c r="N1206" i="3"/>
  <c r="L804" i="3"/>
  <c r="Q1219" i="3"/>
  <c r="H778" i="3"/>
  <c r="J772" i="3"/>
  <c r="N1039" i="3"/>
  <c r="J337" i="3"/>
  <c r="N711" i="3"/>
  <c r="K108" i="3"/>
  <c r="O443" i="3"/>
  <c r="M443" i="3"/>
  <c r="Q1039" i="3"/>
  <c r="F1298" i="3"/>
  <c r="U1298" i="3"/>
  <c r="K1295" i="3"/>
  <c r="I1295" i="3"/>
  <c r="O751" i="3"/>
  <c r="M751" i="3"/>
  <c r="Q711" i="3"/>
  <c r="F1284" i="3"/>
  <c r="U1284" i="3"/>
  <c r="U85" i="3"/>
  <c r="U1018" i="3"/>
  <c r="U382" i="3"/>
  <c r="U1093" i="3"/>
  <c r="U810" i="3"/>
  <c r="U855" i="3"/>
  <c r="U893" i="3"/>
  <c r="U1249" i="3"/>
  <c r="U1112" i="3"/>
  <c r="U342" i="3"/>
  <c r="U221" i="3"/>
  <c r="U242" i="3"/>
  <c r="U814" i="3"/>
  <c r="U1244" i="3"/>
  <c r="U1050" i="3"/>
  <c r="U1189" i="3"/>
  <c r="U1062" i="3"/>
  <c r="U962" i="3"/>
  <c r="U1321" i="3"/>
  <c r="U355" i="3"/>
  <c r="U1231" i="3"/>
  <c r="Q219" i="3"/>
  <c r="U746" i="3"/>
  <c r="F289" i="3"/>
  <c r="I318" i="3"/>
  <c r="U967" i="3"/>
  <c r="F1047" i="3"/>
  <c r="I590" i="3"/>
  <c r="F825" i="3"/>
  <c r="U516" i="3"/>
  <c r="K384" i="3"/>
  <c r="O879" i="3"/>
  <c r="K955" i="3"/>
  <c r="F940" i="3"/>
  <c r="U1316" i="3"/>
  <c r="K1371" i="3"/>
  <c r="O823" i="3"/>
  <c r="K919" i="3"/>
  <c r="F463" i="3"/>
  <c r="U1139" i="3"/>
  <c r="K193" i="3"/>
  <c r="O885" i="3"/>
  <c r="K1366" i="3"/>
  <c r="F454" i="3"/>
  <c r="U1310" i="3"/>
  <c r="K985" i="3"/>
  <c r="O1363" i="3"/>
  <c r="K1360" i="3"/>
  <c r="F1359" i="3"/>
  <c r="U37" i="3"/>
  <c r="K803" i="3"/>
  <c r="K1038" i="3"/>
  <c r="P1357" i="3"/>
  <c r="P1206" i="3"/>
  <c r="K804" i="3"/>
  <c r="P783" i="3"/>
  <c r="P776" i="3"/>
  <c r="I108" i="3"/>
  <c r="N763" i="3"/>
  <c r="J1295" i="3"/>
  <c r="N911" i="3"/>
  <c r="F1114" i="3"/>
  <c r="U1114" i="3"/>
  <c r="N289" i="3"/>
  <c r="J1047" i="3"/>
  <c r="Q1374" i="3"/>
  <c r="J516" i="3"/>
  <c r="I384" i="3"/>
  <c r="N955" i="3"/>
  <c r="M1092" i="3"/>
  <c r="E1316" i="3"/>
  <c r="U1371" i="3"/>
  <c r="J919" i="3"/>
  <c r="I125" i="3"/>
  <c r="N1139" i="3"/>
  <c r="M193" i="3"/>
  <c r="Q1311" i="3"/>
  <c r="J1310" i="3"/>
  <c r="I985" i="3"/>
  <c r="N1360" i="3"/>
  <c r="M976" i="3"/>
  <c r="Q803" i="3"/>
  <c r="E1357" i="3"/>
  <c r="U1070" i="3"/>
  <c r="J932" i="3"/>
  <c r="I1206" i="3"/>
  <c r="N783" i="3"/>
  <c r="M759" i="3"/>
  <c r="Q776" i="3"/>
  <c r="H108" i="3"/>
  <c r="I772" i="3"/>
  <c r="F772" i="3"/>
  <c r="Q763" i="3"/>
  <c r="O763" i="3"/>
  <c r="H1039" i="3"/>
  <c r="I1300" i="3"/>
  <c r="F1300" i="3"/>
  <c r="Q1155" i="3"/>
  <c r="O1155" i="3"/>
  <c r="H1295" i="3"/>
  <c r="I337" i="3"/>
  <c r="F337" i="3"/>
  <c r="Q911" i="3"/>
  <c r="O911" i="3"/>
  <c r="M705" i="3"/>
  <c r="K705" i="3"/>
  <c r="H1284" i="3"/>
  <c r="E473" i="3"/>
  <c r="J835" i="3"/>
  <c r="J910" i="3"/>
  <c r="Q457" i="3"/>
  <c r="E1282" i="3"/>
  <c r="U920" i="3"/>
  <c r="J949" i="3"/>
  <c r="I155" i="3"/>
  <c r="N661" i="3"/>
  <c r="M870" i="3"/>
  <c r="Q348" i="3"/>
  <c r="E645" i="3"/>
  <c r="U644" i="3"/>
  <c r="N1225" i="3"/>
  <c r="M526" i="3"/>
  <c r="Q255" i="3"/>
  <c r="J399" i="3"/>
  <c r="I626" i="3"/>
  <c r="Q614" i="3"/>
  <c r="E1342" i="3"/>
  <c r="U149" i="3"/>
  <c r="E1125" i="3"/>
  <c r="F1125" i="3"/>
  <c r="U1125" i="3"/>
  <c r="L198" i="3"/>
  <c r="Q561" i="3"/>
  <c r="N566" i="3"/>
  <c r="O566" i="3"/>
  <c r="M566" i="3"/>
  <c r="K352" i="3"/>
  <c r="L352" i="3"/>
  <c r="U352" i="3"/>
  <c r="O372" i="3"/>
  <c r="Q372" i="3"/>
  <c r="N100" i="3"/>
  <c r="H487" i="3"/>
  <c r="J487" i="3"/>
  <c r="J120" i="3"/>
  <c r="I120" i="3"/>
  <c r="H120" i="3"/>
  <c r="F120" i="3"/>
  <c r="N49" i="3"/>
  <c r="M49" i="3"/>
  <c r="P49" i="3"/>
  <c r="O49" i="3"/>
  <c r="O1349" i="3"/>
  <c r="I473" i="3"/>
  <c r="O156" i="3"/>
  <c r="U835" i="3"/>
  <c r="K95" i="3"/>
  <c r="Q910" i="3"/>
  <c r="N457" i="3"/>
  <c r="M1282" i="3"/>
  <c r="H920" i="3"/>
  <c r="H949" i="3"/>
  <c r="N348" i="3"/>
  <c r="M645" i="3"/>
  <c r="H644" i="3"/>
  <c r="H1225" i="3"/>
  <c r="M1084" i="3"/>
  <c r="K1084" i="3"/>
  <c r="Q593" i="3"/>
  <c r="O593" i="3"/>
  <c r="U1338" i="3"/>
  <c r="I269" i="3"/>
  <c r="F269" i="3"/>
  <c r="P566" i="3"/>
  <c r="O1326" i="3"/>
  <c r="Q1326" i="3"/>
  <c r="T372" i="3"/>
  <c r="W372" i="3" s="1"/>
  <c r="H424" i="3"/>
  <c r="J424" i="3"/>
  <c r="E445" i="3"/>
  <c r="U445" i="3"/>
  <c r="E1250" i="3"/>
  <c r="U1250" i="3"/>
  <c r="N12" i="3"/>
  <c r="M12" i="3"/>
  <c r="P12" i="3"/>
  <c r="O12" i="3"/>
  <c r="J1266" i="3"/>
  <c r="K1266" i="3"/>
  <c r="I1266" i="3"/>
  <c r="J198" i="3"/>
  <c r="K198" i="3"/>
  <c r="I198" i="3"/>
  <c r="J231" i="3"/>
  <c r="K231" i="3"/>
  <c r="I231" i="3"/>
  <c r="K48" i="3"/>
  <c r="L48" i="3"/>
  <c r="U48" i="3"/>
  <c r="H100" i="3"/>
  <c r="J100" i="3"/>
  <c r="N283" i="3"/>
  <c r="M283" i="3"/>
  <c r="P283" i="3"/>
  <c r="O283" i="3"/>
  <c r="N32" i="3"/>
  <c r="M32" i="3"/>
  <c r="P32" i="3"/>
  <c r="O32" i="3"/>
  <c r="N1129" i="3"/>
  <c r="J806" i="3"/>
  <c r="N488" i="3"/>
  <c r="J1056" i="3"/>
  <c r="Q1349" i="3"/>
  <c r="N706" i="3"/>
  <c r="M696" i="3"/>
  <c r="K473" i="3"/>
  <c r="U156" i="3"/>
  <c r="N1083" i="3"/>
  <c r="M95" i="3"/>
  <c r="K910" i="3"/>
  <c r="E457" i="3"/>
  <c r="O159" i="3"/>
  <c r="K1282" i="3"/>
  <c r="E920" i="3"/>
  <c r="O90" i="3"/>
  <c r="K949" i="3"/>
  <c r="E155" i="3"/>
  <c r="O239" i="3"/>
  <c r="K661" i="3"/>
  <c r="E870" i="3"/>
  <c r="O114" i="3"/>
  <c r="K655" i="3"/>
  <c r="E348" i="3"/>
  <c r="O271" i="3"/>
  <c r="K645" i="3"/>
  <c r="E644" i="3"/>
  <c r="O175" i="3"/>
  <c r="K1225" i="3"/>
  <c r="E526" i="3"/>
  <c r="O630" i="3"/>
  <c r="K359" i="3"/>
  <c r="E255" i="3"/>
  <c r="O165" i="3"/>
  <c r="K399" i="3"/>
  <c r="E626" i="3"/>
  <c r="O1343" i="3"/>
  <c r="K1271" i="3"/>
  <c r="O1025" i="3"/>
  <c r="F111" i="3"/>
  <c r="L589" i="3"/>
  <c r="O845" i="3"/>
  <c r="L363" i="3"/>
  <c r="T713" i="3"/>
  <c r="W713" i="3" s="1"/>
  <c r="E944" i="3"/>
  <c r="J621" i="3"/>
  <c r="I608" i="3"/>
  <c r="T753" i="3"/>
  <c r="W753" i="3" s="1"/>
  <c r="H16" i="3"/>
  <c r="N597" i="3"/>
  <c r="Q140" i="3"/>
  <c r="N733" i="3"/>
  <c r="T16" i="3"/>
  <c r="W16" i="3" s="1"/>
  <c r="T1333" i="3"/>
  <c r="J66" i="3"/>
  <c r="H442" i="3"/>
  <c r="Q195" i="3"/>
  <c r="T270" i="3"/>
  <c r="W270" i="3" s="1"/>
  <c r="O1267" i="3"/>
  <c r="L302" i="3"/>
  <c r="E641" i="3"/>
  <c r="I641" i="3"/>
  <c r="M693" i="3"/>
  <c r="I683" i="3"/>
  <c r="K278" i="3"/>
  <c r="F1147" i="3"/>
  <c r="T1280" i="3"/>
  <c r="W1280" i="3" s="1"/>
  <c r="M640" i="3"/>
  <c r="U442" i="3"/>
  <c r="H1276" i="3"/>
  <c r="M517" i="3"/>
  <c r="E339" i="3"/>
  <c r="T163" i="3"/>
  <c r="W163" i="3" s="1"/>
  <c r="E136" i="3"/>
  <c r="E575" i="3"/>
  <c r="U575" i="3"/>
  <c r="O1262" i="3"/>
  <c r="N1262" i="3"/>
  <c r="K641" i="3"/>
  <c r="O552" i="3"/>
  <c r="J569" i="3"/>
  <c r="M218" i="3"/>
  <c r="M82" i="3"/>
  <c r="U830" i="3"/>
  <c r="M1035" i="3"/>
  <c r="Q570" i="3"/>
  <c r="Q569" i="3"/>
  <c r="N218" i="3"/>
  <c r="L394" i="3"/>
  <c r="P192" i="3"/>
  <c r="F777" i="3"/>
  <c r="U777" i="3"/>
  <c r="E660" i="3"/>
  <c r="F660" i="3"/>
  <c r="U660" i="3"/>
  <c r="E857" i="3"/>
  <c r="F857" i="3"/>
  <c r="U857" i="3"/>
  <c r="N986" i="3"/>
  <c r="O986" i="3"/>
  <c r="M986" i="3"/>
  <c r="K725" i="3"/>
  <c r="I725" i="3"/>
  <c r="E725" i="3"/>
  <c r="N226" i="3"/>
  <c r="O226" i="3"/>
  <c r="M226" i="3"/>
  <c r="O1020" i="3"/>
  <c r="M1020" i="3"/>
  <c r="J1020" i="3"/>
  <c r="O1132" i="3"/>
  <c r="M1132" i="3"/>
  <c r="J1132" i="3"/>
  <c r="O462" i="3"/>
  <c r="M462" i="3"/>
  <c r="J462" i="3"/>
  <c r="E727" i="3"/>
  <c r="F727" i="3"/>
  <c r="U727" i="3"/>
  <c r="M915" i="3"/>
  <c r="K915" i="3"/>
  <c r="Q952" i="3"/>
  <c r="O952" i="3"/>
  <c r="O982" i="3"/>
  <c r="M982" i="3"/>
  <c r="J982" i="3"/>
  <c r="N83" i="3"/>
  <c r="O83" i="3"/>
  <c r="M83" i="3"/>
  <c r="O785" i="3"/>
  <c r="M785" i="3"/>
  <c r="J785" i="3"/>
  <c r="O615" i="3"/>
  <c r="M615" i="3"/>
  <c r="J615" i="3"/>
  <c r="O1248" i="3"/>
  <c r="M1248" i="3"/>
  <c r="J1248" i="3"/>
  <c r="O881" i="3"/>
  <c r="M881" i="3"/>
  <c r="J881" i="3"/>
  <c r="N1152" i="3"/>
  <c r="O1152" i="3"/>
  <c r="M1152" i="3"/>
  <c r="O1169" i="3"/>
  <c r="M1169" i="3"/>
  <c r="J1169" i="3"/>
  <c r="N192" i="3"/>
  <c r="O192" i="3"/>
  <c r="M192" i="3"/>
  <c r="H1093" i="3"/>
  <c r="H962" i="3"/>
  <c r="N1380" i="3"/>
  <c r="N310" i="3"/>
  <c r="P746" i="3"/>
  <c r="U1008" i="3"/>
  <c r="K1321" i="3"/>
  <c r="N1320" i="3"/>
  <c r="M905" i="3"/>
  <c r="U1380" i="3"/>
  <c r="K1231" i="3"/>
  <c r="N351" i="3"/>
  <c r="M310" i="3"/>
  <c r="U887" i="3"/>
  <c r="K746" i="3"/>
  <c r="N1014" i="3"/>
  <c r="M289" i="3"/>
  <c r="U1106" i="3"/>
  <c r="K967" i="3"/>
  <c r="N1377" i="3"/>
  <c r="M1047" i="3"/>
  <c r="N1374" i="3"/>
  <c r="L825" i="3"/>
  <c r="Q879" i="3"/>
  <c r="H955" i="3"/>
  <c r="M1316" i="3"/>
  <c r="H1371" i="3"/>
  <c r="N125" i="3"/>
  <c r="L463" i="3"/>
  <c r="Q885" i="3"/>
  <c r="H1366" i="3"/>
  <c r="M1310" i="3"/>
  <c r="H985" i="3"/>
  <c r="N976" i="3"/>
  <c r="L1359" i="3"/>
  <c r="Q1038" i="3"/>
  <c r="H1357" i="3"/>
  <c r="M932" i="3"/>
  <c r="H1206" i="3"/>
  <c r="N759" i="3"/>
  <c r="L1219" i="3"/>
  <c r="Q108" i="3"/>
  <c r="N443" i="3"/>
  <c r="J1155" i="3"/>
  <c r="N751" i="3"/>
  <c r="O108" i="3"/>
  <c r="Q443" i="3"/>
  <c r="F1039" i="3"/>
  <c r="U1039" i="3"/>
  <c r="K1298" i="3"/>
  <c r="I1298" i="3"/>
  <c r="O1295" i="3"/>
  <c r="M1295" i="3"/>
  <c r="Q751" i="3"/>
  <c r="F711" i="3"/>
  <c r="U711" i="3"/>
  <c r="K1284" i="3"/>
  <c r="I1284" i="3"/>
  <c r="Q85" i="3"/>
  <c r="Q1018" i="3"/>
  <c r="Q382" i="3"/>
  <c r="Q1093" i="3"/>
  <c r="Q810" i="3"/>
  <c r="Q855" i="3"/>
  <c r="Q893" i="3"/>
  <c r="Q1249" i="3"/>
  <c r="Q1112" i="3"/>
  <c r="Q342" i="3"/>
  <c r="Q221" i="3"/>
  <c r="Q242" i="3"/>
  <c r="Q814" i="3"/>
  <c r="Q1244" i="3"/>
  <c r="Q1050" i="3"/>
  <c r="Q1189" i="3"/>
  <c r="Q1062" i="3"/>
  <c r="Q962" i="3"/>
  <c r="O1008" i="3"/>
  <c r="Q1321" i="3"/>
  <c r="O905" i="3"/>
  <c r="Q355" i="3"/>
  <c r="O1380" i="3"/>
  <c r="Q1231" i="3"/>
  <c r="O310" i="3"/>
  <c r="M219" i="3"/>
  <c r="O887" i="3"/>
  <c r="Q746" i="3"/>
  <c r="U318" i="3"/>
  <c r="Q967" i="3"/>
  <c r="U590" i="3"/>
  <c r="U993" i="3"/>
  <c r="P1374" i="3"/>
  <c r="K825" i="3"/>
  <c r="P516" i="3"/>
  <c r="P1092" i="3"/>
  <c r="K940" i="3"/>
  <c r="P1316" i="3"/>
  <c r="P125" i="3"/>
  <c r="K463" i="3"/>
  <c r="P1139" i="3"/>
  <c r="P1311" i="3"/>
  <c r="K454" i="3"/>
  <c r="P1310" i="3"/>
  <c r="P976" i="3"/>
  <c r="K1359" i="3"/>
  <c r="P37" i="3"/>
  <c r="O1038" i="3"/>
  <c r="K1357" i="3"/>
  <c r="F791" i="3"/>
  <c r="U932" i="3"/>
  <c r="K1206" i="3"/>
  <c r="O804" i="3"/>
  <c r="K783" i="3"/>
  <c r="F1219" i="3"/>
  <c r="U778" i="3"/>
  <c r="K776" i="3"/>
  <c r="N772" i="3"/>
  <c r="J1298" i="3"/>
  <c r="N337" i="3"/>
  <c r="K1114" i="3"/>
  <c r="I1114" i="3"/>
  <c r="E1114" i="3"/>
  <c r="N905" i="3"/>
  <c r="N887" i="3"/>
  <c r="J289" i="3"/>
  <c r="U1374" i="3"/>
  <c r="N516" i="3"/>
  <c r="M384" i="3"/>
  <c r="Q1092" i="3"/>
  <c r="J1316" i="3"/>
  <c r="I1371" i="3"/>
  <c r="N919" i="3"/>
  <c r="M125" i="3"/>
  <c r="Q193" i="3"/>
  <c r="E1366" i="3"/>
  <c r="U1311" i="3"/>
  <c r="N1310" i="3"/>
  <c r="M985" i="3"/>
  <c r="Q976" i="3"/>
  <c r="E37" i="3"/>
  <c r="U803" i="3"/>
  <c r="J1357" i="3"/>
  <c r="I1070" i="3"/>
  <c r="N932" i="3"/>
  <c r="M1206" i="3"/>
  <c r="Q759" i="3"/>
  <c r="E778" i="3"/>
  <c r="U776" i="3"/>
  <c r="M772" i="3"/>
  <c r="K772" i="3"/>
  <c r="P443" i="3"/>
  <c r="U763" i="3"/>
  <c r="M1300" i="3"/>
  <c r="K1300" i="3"/>
  <c r="P1298" i="3"/>
  <c r="U1155" i="3"/>
  <c r="M337" i="3"/>
  <c r="K337" i="3"/>
  <c r="P751" i="3"/>
  <c r="U911" i="3"/>
  <c r="Q705" i="3"/>
  <c r="O705" i="3"/>
  <c r="P1114" i="3"/>
  <c r="E835" i="3"/>
  <c r="U457" i="3"/>
  <c r="J1282" i="3"/>
  <c r="I920" i="3"/>
  <c r="N949" i="3"/>
  <c r="M155" i="3"/>
  <c r="Q870" i="3"/>
  <c r="E655" i="3"/>
  <c r="U348" i="3"/>
  <c r="J645" i="3"/>
  <c r="I644" i="3"/>
  <c r="Q526" i="3"/>
  <c r="E359" i="3"/>
  <c r="U255" i="3"/>
  <c r="N399" i="3"/>
  <c r="M626" i="3"/>
  <c r="E1271" i="3"/>
  <c r="U614" i="3"/>
  <c r="J1342" i="3"/>
  <c r="I149" i="3"/>
  <c r="J1125" i="3"/>
  <c r="K1125" i="3"/>
  <c r="I1125" i="3"/>
  <c r="E561" i="3"/>
  <c r="F561" i="3"/>
  <c r="U561" i="3"/>
  <c r="L231" i="3"/>
  <c r="Q566" i="3"/>
  <c r="O352" i="3"/>
  <c r="Q352" i="3"/>
  <c r="N48" i="3"/>
  <c r="H372" i="3"/>
  <c r="J372" i="3"/>
  <c r="F487" i="3"/>
  <c r="E487" i="3"/>
  <c r="M487" i="3"/>
  <c r="P487" i="3"/>
  <c r="N120" i="3"/>
  <c r="M120" i="3"/>
  <c r="P120" i="3"/>
  <c r="O120" i="3"/>
  <c r="T283" i="3"/>
  <c r="W283" i="3" s="1"/>
  <c r="Q49" i="3"/>
  <c r="K49" i="3"/>
  <c r="K1349" i="3"/>
  <c r="O696" i="3"/>
  <c r="U473" i="3"/>
  <c r="K156" i="3"/>
  <c r="Q835" i="3"/>
  <c r="F95" i="3"/>
  <c r="M910" i="3"/>
  <c r="H457" i="3"/>
  <c r="H1282" i="3"/>
  <c r="N870" i="3"/>
  <c r="M655" i="3"/>
  <c r="H348" i="3"/>
  <c r="H645" i="3"/>
  <c r="Q1084" i="3"/>
  <c r="O1084" i="3"/>
  <c r="U593" i="3"/>
  <c r="I1338" i="3"/>
  <c r="F1338" i="3"/>
  <c r="M269" i="3"/>
  <c r="K269" i="3"/>
  <c r="P561" i="3"/>
  <c r="T352" i="3"/>
  <c r="W352" i="3" s="1"/>
  <c r="H1326" i="3"/>
  <c r="J1326" i="3"/>
  <c r="F424" i="3"/>
  <c r="E424" i="3"/>
  <c r="M424" i="3"/>
  <c r="P424" i="3"/>
  <c r="J445" i="3"/>
  <c r="I445" i="3"/>
  <c r="H445" i="3"/>
  <c r="F445" i="3"/>
  <c r="J1250" i="3"/>
  <c r="I1250" i="3"/>
  <c r="H1250" i="3"/>
  <c r="F1250" i="3"/>
  <c r="Q12" i="3"/>
  <c r="K12" i="3"/>
  <c r="N1266" i="3"/>
  <c r="O1266" i="3"/>
  <c r="M1266" i="3"/>
  <c r="N198" i="3"/>
  <c r="O198" i="3"/>
  <c r="M198" i="3"/>
  <c r="N231" i="3"/>
  <c r="O231" i="3"/>
  <c r="M231" i="3"/>
  <c r="O48" i="3"/>
  <c r="Q48" i="3"/>
  <c r="F100" i="3"/>
  <c r="E100" i="3"/>
  <c r="M100" i="3"/>
  <c r="P100" i="3"/>
  <c r="Q283" i="3"/>
  <c r="K283" i="3"/>
  <c r="Q32" i="3"/>
  <c r="K32" i="3"/>
  <c r="J1129" i="3"/>
  <c r="N1297" i="3"/>
  <c r="J488" i="3"/>
  <c r="N1271" i="3"/>
  <c r="Q149" i="3"/>
  <c r="O561" i="3"/>
  <c r="K566" i="3"/>
  <c r="M352" i="3"/>
  <c r="L372" i="3"/>
  <c r="O487" i="3"/>
  <c r="E120" i="3"/>
  <c r="F49" i="3"/>
  <c r="U910" i="3"/>
  <c r="M949" i="3"/>
  <c r="H526" i="3"/>
  <c r="M593" i="3"/>
  <c r="O1338" i="3"/>
  <c r="P1125" i="3"/>
  <c r="K1326" i="3"/>
  <c r="K445" i="3"/>
  <c r="Q1250" i="3"/>
  <c r="I12" i="3"/>
  <c r="F1266" i="3"/>
  <c r="F198" i="3"/>
  <c r="F231" i="3"/>
  <c r="E48" i="3"/>
  <c r="K100" i="3"/>
  <c r="E32" i="3"/>
  <c r="U32" i="3"/>
  <c r="J1297" i="3"/>
  <c r="J812" i="3"/>
  <c r="I696" i="3"/>
  <c r="N685" i="3"/>
  <c r="I156" i="3"/>
  <c r="J1083" i="3"/>
  <c r="K457" i="3"/>
  <c r="P920" i="3"/>
  <c r="K90" i="3"/>
  <c r="F239" i="3"/>
  <c r="P661" i="3"/>
  <c r="U655" i="3"/>
  <c r="K348" i="3"/>
  <c r="P644" i="3"/>
  <c r="K175" i="3"/>
  <c r="F630" i="3"/>
  <c r="P359" i="3"/>
  <c r="U399" i="3"/>
  <c r="K626" i="3"/>
  <c r="P614" i="3"/>
  <c r="F129" i="3"/>
  <c r="U1342" i="3"/>
  <c r="P149" i="3"/>
  <c r="F1341" i="3"/>
  <c r="F602" i="3"/>
  <c r="U602" i="3"/>
  <c r="O1339" i="3"/>
  <c r="M1339" i="3"/>
  <c r="P593" i="3"/>
  <c r="F1268" i="3"/>
  <c r="U1268" i="3"/>
  <c r="O714" i="3"/>
  <c r="M714" i="3"/>
  <c r="P269" i="3"/>
  <c r="F535" i="3"/>
  <c r="U535" i="3"/>
  <c r="F370" i="3"/>
  <c r="L370" i="3"/>
  <c r="M370" i="3"/>
  <c r="P370" i="3"/>
  <c r="T48" i="3"/>
  <c r="W48" i="3" s="1"/>
  <c r="H531" i="3"/>
  <c r="J531" i="3"/>
  <c r="N424" i="3"/>
  <c r="O422" i="3"/>
  <c r="Q422" i="3"/>
  <c r="I487" i="3"/>
  <c r="T445" i="3"/>
  <c r="W445" i="3" s="1"/>
  <c r="N169" i="3"/>
  <c r="M169" i="3"/>
  <c r="P169" i="3"/>
  <c r="O169" i="3"/>
  <c r="J26" i="3"/>
  <c r="I26" i="3"/>
  <c r="H26" i="3"/>
  <c r="F26" i="3"/>
  <c r="T12" i="3"/>
  <c r="W12" i="3" s="1"/>
  <c r="N189" i="3"/>
  <c r="J81" i="3"/>
  <c r="F577" i="3"/>
  <c r="F56" i="3"/>
  <c r="F1022" i="3"/>
  <c r="F328" i="3"/>
  <c r="F77" i="3"/>
  <c r="F667" i="3"/>
  <c r="Q1067" i="3"/>
  <c r="Q390" i="3"/>
  <c r="L498" i="3"/>
  <c r="L300" i="3"/>
  <c r="L416" i="3"/>
  <c r="L492" i="3"/>
  <c r="L483" i="3"/>
  <c r="Q419" i="3"/>
  <c r="Q178" i="3"/>
  <c r="Q182" i="3"/>
  <c r="Q52" i="3"/>
  <c r="Q76" i="3"/>
  <c r="Q891" i="3"/>
  <c r="P891" i="3"/>
  <c r="N891" i="3"/>
  <c r="E824" i="3"/>
  <c r="F824" i="3"/>
  <c r="H824" i="3"/>
  <c r="N690" i="3"/>
  <c r="P690" i="3"/>
  <c r="Q690" i="3"/>
  <c r="I690" i="3"/>
  <c r="E286" i="3"/>
  <c r="F286" i="3"/>
  <c r="H286" i="3"/>
  <c r="F748" i="3"/>
  <c r="U748" i="3"/>
  <c r="P748" i="3"/>
  <c r="U577" i="3"/>
  <c r="U56" i="3"/>
  <c r="U1022" i="3"/>
  <c r="U328" i="3"/>
  <c r="U77" i="3"/>
  <c r="U667" i="3"/>
  <c r="E1067" i="3"/>
  <c r="U562" i="3"/>
  <c r="Q534" i="3"/>
  <c r="N390" i="3"/>
  <c r="M524" i="3"/>
  <c r="J518" i="3"/>
  <c r="I190" i="3"/>
  <c r="E498" i="3"/>
  <c r="U509" i="3"/>
  <c r="Q300" i="3"/>
  <c r="N537" i="3"/>
  <c r="M688" i="3"/>
  <c r="J416" i="3"/>
  <c r="I396" i="3"/>
  <c r="E259" i="3"/>
  <c r="U492" i="3"/>
  <c r="Q145" i="3"/>
  <c r="F59" i="3"/>
  <c r="U59" i="3"/>
  <c r="Q869" i="3"/>
  <c r="N869" i="3"/>
  <c r="O892" i="3"/>
  <c r="M892" i="3"/>
  <c r="J892" i="3"/>
  <c r="K1078" i="3"/>
  <c r="I1078" i="3"/>
  <c r="E1078" i="3"/>
  <c r="F285" i="3"/>
  <c r="U285" i="3"/>
  <c r="U859" i="3"/>
  <c r="M859" i="3"/>
  <c r="Q373" i="3"/>
  <c r="P373" i="3"/>
  <c r="N373" i="3"/>
  <c r="T373" i="3"/>
  <c r="W373" i="3" s="1"/>
  <c r="Q643" i="3"/>
  <c r="P643" i="3"/>
  <c r="N643" i="3"/>
  <c r="T643" i="3"/>
  <c r="K393" i="3"/>
  <c r="J393" i="3"/>
  <c r="K36" i="3"/>
  <c r="J36" i="3"/>
  <c r="K194" i="3"/>
  <c r="J194" i="3"/>
  <c r="K472" i="3"/>
  <c r="J472" i="3"/>
  <c r="O824" i="3"/>
  <c r="M975" i="3"/>
  <c r="Q1105" i="3"/>
  <c r="U1115" i="3"/>
  <c r="I874" i="3"/>
  <c r="K1233" i="3"/>
  <c r="P1185" i="3"/>
  <c r="O802" i="3"/>
  <c r="K966" i="3"/>
  <c r="K1028" i="3"/>
  <c r="P722" i="3"/>
  <c r="F829" i="3"/>
  <c r="U1027" i="3"/>
  <c r="K1144" i="3"/>
  <c r="P274" i="3"/>
  <c r="O734" i="3"/>
  <c r="K560" i="3"/>
  <c r="K41" i="3"/>
  <c r="P1102" i="3"/>
  <c r="F592" i="3"/>
  <c r="U1150" i="3"/>
  <c r="K1077" i="3"/>
  <c r="N35" i="3"/>
  <c r="P35" i="3"/>
  <c r="Q35" i="3"/>
  <c r="U719" i="3"/>
  <c r="F719" i="3"/>
  <c r="U1033" i="3"/>
  <c r="I1247" i="3"/>
  <c r="E1247" i="3"/>
  <c r="L1247" i="3"/>
  <c r="O50" i="3"/>
  <c r="M50" i="3"/>
  <c r="N50" i="3"/>
  <c r="I1233" i="3"/>
  <c r="J963" i="3"/>
  <c r="I1185" i="3"/>
  <c r="E966" i="3"/>
  <c r="U1075" i="3"/>
  <c r="Q927" i="3"/>
  <c r="N1027" i="3"/>
  <c r="M1144" i="3"/>
  <c r="J918" i="3"/>
  <c r="I274" i="3"/>
  <c r="E560" i="3"/>
  <c r="U1240" i="3"/>
  <c r="Q666" i="3"/>
  <c r="N1150" i="3"/>
  <c r="M1077" i="3"/>
  <c r="I837" i="3"/>
  <c r="E837" i="3"/>
  <c r="L837" i="3"/>
  <c r="E383" i="3"/>
  <c r="F383" i="3"/>
  <c r="Q876" i="3"/>
  <c r="P876" i="3"/>
  <c r="N330" i="3"/>
  <c r="P330" i="3"/>
  <c r="Q330" i="3"/>
  <c r="I436" i="3"/>
  <c r="E436" i="3"/>
  <c r="L436" i="3"/>
  <c r="O1208" i="3"/>
  <c r="M1208" i="3"/>
  <c r="N1208" i="3"/>
  <c r="U132" i="3"/>
  <c r="U1252" i="3"/>
  <c r="U495" i="3"/>
  <c r="U25" i="3"/>
  <c r="U405" i="3"/>
  <c r="U376" i="3"/>
  <c r="U235" i="3"/>
  <c r="U240" i="3"/>
  <c r="U73" i="3"/>
  <c r="Q1148" i="3"/>
  <c r="N1105" i="3"/>
  <c r="M440" i="3"/>
  <c r="J1115" i="3"/>
  <c r="I942" i="3"/>
  <c r="U745" i="3"/>
  <c r="U1024" i="3"/>
  <c r="Q963" i="3"/>
  <c r="L1185" i="3"/>
  <c r="P802" i="3"/>
  <c r="L966" i="3"/>
  <c r="F1075" i="3"/>
  <c r="J1028" i="3"/>
  <c r="F722" i="3"/>
  <c r="J829" i="3"/>
  <c r="F1027" i="3"/>
  <c r="U1192" i="3"/>
  <c r="E738" i="3"/>
  <c r="F738" i="3"/>
  <c r="I1388" i="3"/>
  <c r="E1388" i="3"/>
  <c r="L1388" i="3"/>
  <c r="I383" i="3"/>
  <c r="T876" i="3"/>
  <c r="N1003" i="3"/>
  <c r="P1003" i="3"/>
  <c r="Q1003" i="3"/>
  <c r="H1033" i="3"/>
  <c r="Q1036" i="3"/>
  <c r="P1036" i="3"/>
  <c r="H1247" i="3"/>
  <c r="F225" i="3"/>
  <c r="U225" i="3"/>
  <c r="P225" i="3"/>
  <c r="O1238" i="3"/>
  <c r="M1238" i="3"/>
  <c r="N1238" i="3"/>
  <c r="I177" i="3"/>
  <c r="E177" i="3"/>
  <c r="F177" i="3"/>
  <c r="I1162" i="3"/>
  <c r="E1162" i="3"/>
  <c r="F1162" i="3"/>
  <c r="U872" i="3"/>
  <c r="I888" i="3"/>
  <c r="F888" i="3"/>
  <c r="M873" i="3"/>
  <c r="K873" i="3"/>
  <c r="Q1226" i="3"/>
  <c r="O1226" i="3"/>
  <c r="U588" i="3"/>
  <c r="L177" i="3"/>
  <c r="Q251" i="3"/>
  <c r="N251" i="3"/>
  <c r="O251" i="3"/>
  <c r="F1158" i="3"/>
  <c r="O945" i="3"/>
  <c r="K540" i="3"/>
  <c r="F1000" i="3"/>
  <c r="O353" i="3"/>
  <c r="K282" i="3"/>
  <c r="F7" i="3"/>
  <c r="J888" i="3"/>
  <c r="J1226" i="3"/>
  <c r="I426" i="3"/>
  <c r="Q1193" i="3"/>
  <c r="I742" i="3"/>
  <c r="Q1156" i="3"/>
  <c r="F849" i="3"/>
  <c r="M583" i="3"/>
  <c r="I795" i="3"/>
  <c r="O142" i="3"/>
  <c r="U1128" i="3"/>
  <c r="K957" i="3"/>
  <c r="Q959" i="3"/>
  <c r="F1072" i="3"/>
  <c r="M1241" i="3"/>
  <c r="I793" i="3"/>
  <c r="N1099" i="3"/>
  <c r="M1383" i="3"/>
  <c r="H787" i="3"/>
  <c r="H996" i="3"/>
  <c r="J309" i="3"/>
  <c r="E849" i="3"/>
  <c r="J147" i="3"/>
  <c r="N142" i="3"/>
  <c r="E1072" i="3"/>
  <c r="J924" i="3"/>
  <c r="L1099" i="3"/>
  <c r="L1383" i="3"/>
  <c r="F787" i="3"/>
  <c r="F996" i="3"/>
  <c r="Q890" i="3"/>
  <c r="O890" i="3"/>
  <c r="H744" i="3"/>
  <c r="I987" i="3"/>
  <c r="F987" i="3"/>
  <c r="Q1063" i="3"/>
  <c r="O1063" i="3"/>
  <c r="H984" i="3"/>
  <c r="N958" i="3"/>
  <c r="J760" i="3"/>
  <c r="N994" i="3"/>
  <c r="K426" i="3"/>
  <c r="N30" i="3"/>
  <c r="K742" i="3"/>
  <c r="N1009" i="3"/>
  <c r="M849" i="3"/>
  <c r="K583" i="3"/>
  <c r="U147" i="3"/>
  <c r="N1212" i="3"/>
  <c r="M142" i="3"/>
  <c r="K1128" i="3"/>
  <c r="U957" i="3"/>
  <c r="N1384" i="3"/>
  <c r="M1072" i="3"/>
  <c r="K1241" i="3"/>
  <c r="U924" i="3"/>
  <c r="N340" i="3"/>
  <c r="K1099" i="3"/>
  <c r="O438" i="3"/>
  <c r="K1383" i="3"/>
  <c r="F586" i="3"/>
  <c r="U996" i="3"/>
  <c r="K1243" i="3"/>
  <c r="O864" i="3"/>
  <c r="K1381" i="3"/>
  <c r="J890" i="3"/>
  <c r="N309" i="3"/>
  <c r="M1099" i="3"/>
  <c r="N1383" i="3"/>
  <c r="M787" i="3"/>
  <c r="J996" i="3"/>
  <c r="I1243" i="3"/>
  <c r="E1381" i="3"/>
  <c r="U1080" i="3"/>
  <c r="K744" i="3"/>
  <c r="I744" i="3"/>
  <c r="O309" i="3"/>
  <c r="M309" i="3"/>
  <c r="Q984" i="3"/>
  <c r="M1172" i="3"/>
  <c r="J1172" i="3"/>
  <c r="K1172" i="3"/>
  <c r="J889" i="3"/>
  <c r="Q634" i="3"/>
  <c r="J97" i="3"/>
  <c r="U977" i="3"/>
  <c r="Q428" i="3"/>
  <c r="J752" i="3"/>
  <c r="P941" i="3"/>
  <c r="L1004" i="3"/>
  <c r="L973" i="3"/>
  <c r="P939" i="3"/>
  <c r="L1076" i="3"/>
  <c r="L1237" i="3"/>
  <c r="J1224" i="3"/>
  <c r="U46" i="3"/>
  <c r="N923" i="3"/>
  <c r="F1368" i="3"/>
  <c r="E1368" i="3"/>
  <c r="M1368" i="3"/>
  <c r="P1368" i="3"/>
  <c r="F1364" i="3"/>
  <c r="E1364" i="3"/>
  <c r="M1364" i="3"/>
  <c r="P1364" i="3"/>
  <c r="O834" i="3"/>
  <c r="M834" i="3"/>
  <c r="P834" i="3"/>
  <c r="N834" i="3"/>
  <c r="K97" i="3"/>
  <c r="K977" i="3"/>
  <c r="K752" i="3"/>
  <c r="K941" i="3"/>
  <c r="K1032" i="3"/>
  <c r="K939" i="3"/>
  <c r="K1207" i="3"/>
  <c r="K1224" i="3"/>
  <c r="K46" i="3"/>
  <c r="I923" i="3"/>
  <c r="F923" i="3"/>
  <c r="Q465" i="3"/>
  <c r="O465" i="3"/>
  <c r="J14" i="3"/>
  <c r="K14" i="3"/>
  <c r="I14" i="3"/>
  <c r="E1313" i="3"/>
  <c r="F1313" i="3"/>
  <c r="U1313" i="3"/>
  <c r="H880" i="3"/>
  <c r="J880" i="3"/>
  <c r="F613" i="3"/>
  <c r="E613" i="3"/>
  <c r="M613" i="3"/>
  <c r="P613" i="3"/>
  <c r="M614" i="3"/>
  <c r="N1084" i="3"/>
  <c r="Q1125" i="3"/>
  <c r="M561" i="3"/>
  <c r="I566" i="3"/>
  <c r="P352" i="3"/>
  <c r="Q487" i="3"/>
  <c r="J49" i="3"/>
  <c r="H155" i="3"/>
  <c r="I1084" i="3"/>
  <c r="K593" i="3"/>
  <c r="L1326" i="3"/>
  <c r="O424" i="3"/>
  <c r="T487" i="3"/>
  <c r="W487" i="3" s="1"/>
  <c r="K1250" i="3"/>
  <c r="H12" i="3"/>
  <c r="M48" i="3"/>
  <c r="O100" i="3"/>
  <c r="I283" i="3"/>
  <c r="F283" i="3"/>
  <c r="J32" i="3"/>
  <c r="H32" i="3"/>
  <c r="N806" i="3"/>
  <c r="N103" i="3"/>
  <c r="U1349" i="3"/>
  <c r="J706" i="3"/>
  <c r="J685" i="3"/>
  <c r="O835" i="3"/>
  <c r="U95" i="3"/>
  <c r="O910" i="3"/>
  <c r="U1282" i="3"/>
  <c r="K920" i="3"/>
  <c r="P155" i="3"/>
  <c r="K239" i="3"/>
  <c r="F114" i="3"/>
  <c r="P655" i="3"/>
  <c r="U645" i="3"/>
  <c r="K644" i="3"/>
  <c r="P526" i="3"/>
  <c r="K630" i="3"/>
  <c r="F165" i="3"/>
  <c r="P399" i="3"/>
  <c r="U1271" i="3"/>
  <c r="K614" i="3"/>
  <c r="K129" i="3"/>
  <c r="P1342" i="3"/>
  <c r="K149" i="3"/>
  <c r="K1341" i="3"/>
  <c r="K602" i="3"/>
  <c r="I602" i="3"/>
  <c r="Q1339" i="3"/>
  <c r="H593" i="3"/>
  <c r="K1268" i="3"/>
  <c r="I1268" i="3"/>
  <c r="Q714" i="3"/>
  <c r="H269" i="3"/>
  <c r="K535" i="3"/>
  <c r="I535" i="3"/>
  <c r="P1266" i="3"/>
  <c r="H1125" i="3"/>
  <c r="K370" i="3"/>
  <c r="Q370" i="3"/>
  <c r="T370" i="3"/>
  <c r="W370" i="3" s="1"/>
  <c r="F531" i="3"/>
  <c r="E531" i="3"/>
  <c r="M531" i="3"/>
  <c r="P531" i="3"/>
  <c r="T100" i="3"/>
  <c r="W100" i="3" s="1"/>
  <c r="H422" i="3"/>
  <c r="J422" i="3"/>
  <c r="L120" i="3"/>
  <c r="Q169" i="3"/>
  <c r="K169" i="3"/>
  <c r="T1250" i="3"/>
  <c r="W1250" i="3" s="1"/>
  <c r="N26" i="3"/>
  <c r="M26" i="3"/>
  <c r="P26" i="3"/>
  <c r="O26" i="3"/>
  <c r="N594" i="3"/>
  <c r="J189" i="3"/>
  <c r="L1067" i="3"/>
  <c r="L534" i="3"/>
  <c r="L390" i="3"/>
  <c r="L190" i="3"/>
  <c r="Q1255" i="3"/>
  <c r="L688" i="3"/>
  <c r="Q259" i="3"/>
  <c r="I419" i="3"/>
  <c r="I178" i="3"/>
  <c r="I182" i="3"/>
  <c r="I52" i="3"/>
  <c r="I76" i="3"/>
  <c r="U891" i="3"/>
  <c r="J891" i="3"/>
  <c r="T891" i="3"/>
  <c r="J824" i="3"/>
  <c r="K824" i="3"/>
  <c r="L824" i="3"/>
  <c r="U690" i="3"/>
  <c r="M690" i="3"/>
  <c r="T690" i="3"/>
  <c r="W690" i="3" s="1"/>
  <c r="J286" i="3"/>
  <c r="K286" i="3"/>
  <c r="L286" i="3"/>
  <c r="K748" i="3"/>
  <c r="I748" i="3"/>
  <c r="E748" i="3"/>
  <c r="Q577" i="3"/>
  <c r="Q56" i="3"/>
  <c r="Q1022" i="3"/>
  <c r="Q328" i="3"/>
  <c r="Q77" i="3"/>
  <c r="Q667" i="3"/>
  <c r="J1067" i="3"/>
  <c r="I562" i="3"/>
  <c r="E1327" i="3"/>
  <c r="U534" i="3"/>
  <c r="Q524" i="3"/>
  <c r="N518" i="3"/>
  <c r="M190" i="3"/>
  <c r="J498" i="3"/>
  <c r="I509" i="3"/>
  <c r="E1255" i="3"/>
  <c r="U300" i="3"/>
  <c r="Q688" i="3"/>
  <c r="N416" i="3"/>
  <c r="M396" i="3"/>
  <c r="J259" i="3"/>
  <c r="I492" i="3"/>
  <c r="E483" i="3"/>
  <c r="U145" i="3"/>
  <c r="K59" i="3"/>
  <c r="I59" i="3"/>
  <c r="E59" i="3"/>
  <c r="F869" i="3"/>
  <c r="U869" i="3"/>
  <c r="Q892" i="3"/>
  <c r="N892" i="3"/>
  <c r="O1078" i="3"/>
  <c r="M1078" i="3"/>
  <c r="J1078" i="3"/>
  <c r="K285" i="3"/>
  <c r="I285" i="3"/>
  <c r="E285" i="3"/>
  <c r="E859" i="3"/>
  <c r="I859" i="3"/>
  <c r="T859" i="3"/>
  <c r="U373" i="3"/>
  <c r="F373" i="3"/>
  <c r="H373" i="3"/>
  <c r="U643" i="3"/>
  <c r="F643" i="3"/>
  <c r="H643" i="3"/>
  <c r="F419" i="3"/>
  <c r="E419" i="3"/>
  <c r="O393" i="3"/>
  <c r="N393" i="3"/>
  <c r="F178" i="3"/>
  <c r="E178" i="3"/>
  <c r="O36" i="3"/>
  <c r="N36" i="3"/>
  <c r="F182" i="3"/>
  <c r="E182" i="3"/>
  <c r="O194" i="3"/>
  <c r="N194" i="3"/>
  <c r="F52" i="3"/>
  <c r="E52" i="3"/>
  <c r="O472" i="3"/>
  <c r="N472" i="3"/>
  <c r="F76" i="3"/>
  <c r="E76" i="3"/>
  <c r="O690" i="3"/>
  <c r="I975" i="3"/>
  <c r="M1105" i="3"/>
  <c r="Q1115" i="3"/>
  <c r="U874" i="3"/>
  <c r="F1024" i="3"/>
  <c r="U963" i="3"/>
  <c r="K1185" i="3"/>
  <c r="P1075" i="3"/>
  <c r="O1028" i="3"/>
  <c r="K722" i="3"/>
  <c r="K829" i="3"/>
  <c r="P1027" i="3"/>
  <c r="F971" i="3"/>
  <c r="U918" i="3"/>
  <c r="K274" i="3"/>
  <c r="P1240" i="3"/>
  <c r="O41" i="3"/>
  <c r="K1102" i="3"/>
  <c r="K592" i="3"/>
  <c r="P1150" i="3"/>
  <c r="F1192" i="3"/>
  <c r="U35" i="3"/>
  <c r="I719" i="3"/>
  <c r="E719" i="3"/>
  <c r="L719" i="3"/>
  <c r="E1033" i="3"/>
  <c r="F1033" i="3"/>
  <c r="M1247" i="3"/>
  <c r="K1247" i="3"/>
  <c r="Q50" i="3"/>
  <c r="H50" i="3"/>
  <c r="M1233" i="3"/>
  <c r="N963" i="3"/>
  <c r="M1185" i="3"/>
  <c r="J966" i="3"/>
  <c r="I1075" i="3"/>
  <c r="E722" i="3"/>
  <c r="U927" i="3"/>
  <c r="Q1144" i="3"/>
  <c r="N918" i="3"/>
  <c r="M274" i="3"/>
  <c r="J560" i="3"/>
  <c r="I1240" i="3"/>
  <c r="E1102" i="3"/>
  <c r="U666" i="3"/>
  <c r="Q1077" i="3"/>
  <c r="M837" i="3"/>
  <c r="K837" i="3"/>
  <c r="J383" i="3"/>
  <c r="K383" i="3"/>
  <c r="L383" i="3"/>
  <c r="U876" i="3"/>
  <c r="F876" i="3"/>
  <c r="U330" i="3"/>
  <c r="M436" i="3"/>
  <c r="K436" i="3"/>
  <c r="Q1208" i="3"/>
  <c r="H1208" i="3"/>
  <c r="Q132" i="3"/>
  <c r="Q1252" i="3"/>
  <c r="Q495" i="3"/>
  <c r="Q25" i="3"/>
  <c r="Q405" i="3"/>
  <c r="Q376" i="3"/>
  <c r="Q235" i="3"/>
  <c r="Q240" i="3"/>
  <c r="Q73" i="3"/>
  <c r="N975" i="3"/>
  <c r="M1148" i="3"/>
  <c r="J1105" i="3"/>
  <c r="I440" i="3"/>
  <c r="U942" i="3"/>
  <c r="Q745" i="3"/>
  <c r="L1233" i="3"/>
  <c r="P1024" i="3"/>
  <c r="L963" i="3"/>
  <c r="F1185" i="3"/>
  <c r="J802" i="3"/>
  <c r="F966" i="3"/>
  <c r="U971" i="3"/>
  <c r="Q918" i="3"/>
  <c r="L274" i="3"/>
  <c r="U734" i="3"/>
  <c r="Q560" i="3"/>
  <c r="L1240" i="3"/>
  <c r="U41" i="3"/>
  <c r="Q1102" i="3"/>
  <c r="L666" i="3"/>
  <c r="U592" i="3"/>
  <c r="Q1150" i="3"/>
  <c r="L1077" i="3"/>
  <c r="P1192" i="3"/>
  <c r="J738" i="3"/>
  <c r="K738" i="3"/>
  <c r="L738" i="3"/>
  <c r="M1388" i="3"/>
  <c r="K1388" i="3"/>
  <c r="J876" i="3"/>
  <c r="U1003" i="3"/>
  <c r="U1036" i="3"/>
  <c r="F1036" i="3"/>
  <c r="T330" i="3"/>
  <c r="W330" i="3" s="1"/>
  <c r="K225" i="3"/>
  <c r="I225" i="3"/>
  <c r="E225" i="3"/>
  <c r="J50" i="3"/>
  <c r="Q1238" i="3"/>
  <c r="H1238" i="3"/>
  <c r="M177" i="3"/>
  <c r="J177" i="3"/>
  <c r="K177" i="3"/>
  <c r="M1162" i="3"/>
  <c r="J1162" i="3"/>
  <c r="K1162" i="3"/>
  <c r="I872" i="3"/>
  <c r="F872" i="3"/>
  <c r="M888" i="3"/>
  <c r="K888" i="3"/>
  <c r="Q873" i="3"/>
  <c r="O873" i="3"/>
  <c r="U1226" i="3"/>
  <c r="I588" i="3"/>
  <c r="F588" i="3"/>
  <c r="U251" i="3"/>
  <c r="L1162" i="3"/>
  <c r="K1158" i="3"/>
  <c r="F135" i="3"/>
  <c r="O540" i="3"/>
  <c r="K1000" i="3"/>
  <c r="F1171" i="3"/>
  <c r="O282" i="3"/>
  <c r="K7" i="3"/>
  <c r="F295" i="3"/>
  <c r="H177" i="3"/>
  <c r="U426" i="3"/>
  <c r="M1193" i="3"/>
  <c r="U742" i="3"/>
  <c r="M1156" i="3"/>
  <c r="I583" i="3"/>
  <c r="O147" i="3"/>
  <c r="U795" i="3"/>
  <c r="K142" i="3"/>
  <c r="Q1128" i="3"/>
  <c r="F957" i="3"/>
  <c r="M959" i="3"/>
  <c r="I1241" i="3"/>
  <c r="O924" i="3"/>
  <c r="U793" i="3"/>
  <c r="H1099" i="3"/>
  <c r="H1383" i="3"/>
  <c r="N1080" i="3"/>
  <c r="J744" i="3"/>
  <c r="E147" i="3"/>
  <c r="J142" i="3"/>
  <c r="N957" i="3"/>
  <c r="E924" i="3"/>
  <c r="F1099" i="3"/>
  <c r="F1383" i="3"/>
  <c r="Q1381" i="3"/>
  <c r="L1080" i="3"/>
  <c r="U890" i="3"/>
  <c r="M987" i="3"/>
  <c r="K987" i="3"/>
  <c r="P309" i="3"/>
  <c r="U1063" i="3"/>
  <c r="J958" i="3"/>
  <c r="N1010" i="3"/>
  <c r="J994" i="3"/>
  <c r="O1193" i="3"/>
  <c r="J30" i="3"/>
  <c r="O1156" i="3"/>
  <c r="J1009" i="3"/>
  <c r="I849" i="3"/>
  <c r="Q147" i="3"/>
  <c r="O795" i="3"/>
  <c r="J1212" i="3"/>
  <c r="I142" i="3"/>
  <c r="Q957" i="3"/>
  <c r="O959" i="3"/>
  <c r="J1384" i="3"/>
  <c r="I1072" i="3"/>
  <c r="Q924" i="3"/>
  <c r="O793" i="3"/>
  <c r="J340" i="3"/>
  <c r="P787" i="3"/>
  <c r="K586" i="3"/>
  <c r="P996" i="3"/>
  <c r="P1080" i="3"/>
  <c r="N744" i="3"/>
  <c r="N984" i="3"/>
  <c r="Q1099" i="3"/>
  <c r="Q787" i="3"/>
  <c r="N996" i="3"/>
  <c r="M1243" i="3"/>
  <c r="J1381" i="3"/>
  <c r="I1080" i="3"/>
  <c r="O744" i="3"/>
  <c r="M744" i="3"/>
  <c r="Q309" i="3"/>
  <c r="F984" i="3"/>
  <c r="U984" i="3"/>
  <c r="Q1172" i="3"/>
  <c r="N1172" i="3"/>
  <c r="O1172" i="3"/>
  <c r="N349" i="3"/>
  <c r="N1101" i="3"/>
  <c r="M634" i="3"/>
  <c r="O475" i="3"/>
  <c r="L1228" i="3"/>
  <c r="P977" i="3"/>
  <c r="L428" i="3"/>
  <c r="L1378" i="3"/>
  <c r="J941" i="3"/>
  <c r="U1032" i="3"/>
  <c r="Q249" i="3"/>
  <c r="J939" i="3"/>
  <c r="U1207" i="3"/>
  <c r="Q1051" i="3"/>
  <c r="L146" i="3"/>
  <c r="P46" i="3"/>
  <c r="K1368" i="3"/>
  <c r="L1368" i="3"/>
  <c r="U1368" i="3"/>
  <c r="K1364" i="3"/>
  <c r="L1364" i="3"/>
  <c r="U1364" i="3"/>
  <c r="Q834" i="3"/>
  <c r="J834" i="3"/>
  <c r="O97" i="3"/>
  <c r="O977" i="3"/>
  <c r="O752" i="3"/>
  <c r="O941" i="3"/>
  <c r="O1032" i="3"/>
  <c r="O939" i="3"/>
  <c r="O1207" i="3"/>
  <c r="O1224" i="3"/>
  <c r="O46" i="3"/>
  <c r="M923" i="3"/>
  <c r="K923" i="3"/>
  <c r="P1141" i="3"/>
  <c r="U465" i="3"/>
  <c r="N14" i="3"/>
  <c r="O14" i="3"/>
  <c r="M14" i="3"/>
  <c r="J1313" i="3"/>
  <c r="K1313" i="3"/>
  <c r="I1313" i="3"/>
  <c r="F880" i="3"/>
  <c r="E880" i="3"/>
  <c r="M880" i="3"/>
  <c r="P880" i="3"/>
  <c r="K613" i="3"/>
  <c r="L613" i="3"/>
  <c r="U613" i="3"/>
  <c r="L1266" i="3"/>
  <c r="F352" i="3"/>
  <c r="U372" i="3"/>
  <c r="U120" i="3"/>
  <c r="I49" i="3"/>
  <c r="F696" i="3"/>
  <c r="I835" i="3"/>
  <c r="H661" i="3"/>
  <c r="N644" i="3"/>
  <c r="F1084" i="3"/>
  <c r="U269" i="3"/>
  <c r="Q424" i="3"/>
  <c r="F12" i="3"/>
  <c r="U1266" i="3"/>
  <c r="U198" i="3"/>
  <c r="U231" i="3"/>
  <c r="P48" i="3"/>
  <c r="L100" i="3"/>
  <c r="U100" i="3"/>
  <c r="E283" i="3"/>
  <c r="U283" i="3"/>
  <c r="N758" i="3"/>
  <c r="J103" i="3"/>
  <c r="M1349" i="3"/>
  <c r="U696" i="3"/>
  <c r="O473" i="3"/>
  <c r="Q156" i="3"/>
  <c r="K835" i="3"/>
  <c r="Q95" i="3"/>
  <c r="F159" i="3"/>
  <c r="P1282" i="3"/>
  <c r="U949" i="3"/>
  <c r="K155" i="3"/>
  <c r="P870" i="3"/>
  <c r="K114" i="3"/>
  <c r="F271" i="3"/>
  <c r="P645" i="3"/>
  <c r="U1225" i="3"/>
  <c r="K526" i="3"/>
  <c r="P255" i="3"/>
  <c r="K165" i="3"/>
  <c r="F1343" i="3"/>
  <c r="P1271" i="3"/>
  <c r="E614" i="3"/>
  <c r="O129" i="3"/>
  <c r="K1342" i="3"/>
  <c r="E149" i="3"/>
  <c r="O1341" i="3"/>
  <c r="O602" i="3"/>
  <c r="M602" i="3"/>
  <c r="P1084" i="3"/>
  <c r="F1339" i="3"/>
  <c r="U1339" i="3"/>
  <c r="O1268" i="3"/>
  <c r="M1268" i="3"/>
  <c r="P1338" i="3"/>
  <c r="F714" i="3"/>
  <c r="U714" i="3"/>
  <c r="O535" i="3"/>
  <c r="M535" i="3"/>
  <c r="P198" i="3"/>
  <c r="H561" i="3"/>
  <c r="O370" i="3"/>
  <c r="U370" i="3"/>
  <c r="I352" i="3"/>
  <c r="K531" i="3"/>
  <c r="L531" i="3"/>
  <c r="U531" i="3"/>
  <c r="F422" i="3"/>
  <c r="E422" i="3"/>
  <c r="M422" i="3"/>
  <c r="P422" i="3"/>
  <c r="E169" i="3"/>
  <c r="U169" i="3"/>
  <c r="L49" i="3"/>
  <c r="Q26" i="3"/>
  <c r="K26" i="3"/>
  <c r="N39" i="3"/>
  <c r="J594" i="3"/>
  <c r="N1336" i="3"/>
  <c r="O577" i="3"/>
  <c r="N410" i="3"/>
  <c r="O56" i="3"/>
  <c r="N1335" i="3"/>
  <c r="O1022" i="3"/>
  <c r="N1332" i="3"/>
  <c r="O328" i="3"/>
  <c r="N53" i="3"/>
  <c r="O77" i="3"/>
  <c r="N533" i="3"/>
  <c r="O667" i="3"/>
  <c r="N153" i="3"/>
  <c r="Q1327" i="3"/>
  <c r="Q518" i="3"/>
  <c r="L509" i="3"/>
  <c r="L1255" i="3"/>
  <c r="Q537" i="3"/>
  <c r="L396" i="3"/>
  <c r="L259" i="3"/>
  <c r="L145" i="3"/>
  <c r="Q393" i="3"/>
  <c r="Q36" i="3"/>
  <c r="Q194" i="3"/>
  <c r="Q472" i="3"/>
  <c r="I891" i="3"/>
  <c r="E891" i="3"/>
  <c r="H891" i="3"/>
  <c r="N824" i="3"/>
  <c r="P824" i="3"/>
  <c r="Q824" i="3"/>
  <c r="I824" i="3"/>
  <c r="E690" i="3"/>
  <c r="F690" i="3"/>
  <c r="H690" i="3"/>
  <c r="N286" i="3"/>
  <c r="P286" i="3"/>
  <c r="Q286" i="3"/>
  <c r="I286" i="3"/>
  <c r="O748" i="3"/>
  <c r="M748" i="3"/>
  <c r="N748" i="3"/>
  <c r="J748" i="3"/>
  <c r="M577" i="3"/>
  <c r="M56" i="3"/>
  <c r="M1022" i="3"/>
  <c r="M328" i="3"/>
  <c r="M77" i="3"/>
  <c r="M667" i="3"/>
  <c r="N1067" i="3"/>
  <c r="M562" i="3"/>
  <c r="J1327" i="3"/>
  <c r="I534" i="3"/>
  <c r="E390" i="3"/>
  <c r="U524" i="3"/>
  <c r="Q190" i="3"/>
  <c r="N498" i="3"/>
  <c r="M509" i="3"/>
  <c r="J1255" i="3"/>
  <c r="I300" i="3"/>
  <c r="E537" i="3"/>
  <c r="U688" i="3"/>
  <c r="Q396" i="3"/>
  <c r="N259" i="3"/>
  <c r="M492" i="3"/>
  <c r="J483" i="3"/>
  <c r="I145" i="3"/>
  <c r="U419" i="3"/>
  <c r="U393" i="3"/>
  <c r="U178" i="3"/>
  <c r="U36" i="3"/>
  <c r="U182" i="3"/>
  <c r="U194" i="3"/>
  <c r="U52" i="3"/>
  <c r="U472" i="3"/>
  <c r="U76" i="3"/>
  <c r="O59" i="3"/>
  <c r="M59" i="3"/>
  <c r="J59" i="3"/>
  <c r="K869" i="3"/>
  <c r="I869" i="3"/>
  <c r="E869" i="3"/>
  <c r="F892" i="3"/>
  <c r="U892" i="3"/>
  <c r="Q1078" i="3"/>
  <c r="N1078" i="3"/>
  <c r="O285" i="3"/>
  <c r="M285" i="3"/>
  <c r="J285" i="3"/>
  <c r="J859" i="3"/>
  <c r="K859" i="3"/>
  <c r="Q859" i="3"/>
  <c r="H859" i="3"/>
  <c r="I373" i="3"/>
  <c r="E373" i="3"/>
  <c r="L373" i="3"/>
  <c r="I643" i="3"/>
  <c r="E643" i="3"/>
  <c r="L643" i="3"/>
  <c r="K419" i="3"/>
  <c r="J419" i="3"/>
  <c r="K178" i="3"/>
  <c r="J178" i="3"/>
  <c r="K182" i="3"/>
  <c r="J182" i="3"/>
  <c r="K52" i="3"/>
  <c r="J52" i="3"/>
  <c r="K76" i="3"/>
  <c r="J76" i="3"/>
  <c r="U975" i="3"/>
  <c r="I1105" i="3"/>
  <c r="M1115" i="3"/>
  <c r="Q874" i="3"/>
  <c r="U1233" i="3"/>
  <c r="K1024" i="3"/>
  <c r="P963" i="3"/>
  <c r="F802" i="3"/>
  <c r="U966" i="3"/>
  <c r="K1075" i="3"/>
  <c r="P927" i="3"/>
  <c r="O829" i="3"/>
  <c r="K1027" i="3"/>
  <c r="K971" i="3"/>
  <c r="P918" i="3"/>
  <c r="F734" i="3"/>
  <c r="U560" i="3"/>
  <c r="K1240" i="3"/>
  <c r="P666" i="3"/>
  <c r="O592" i="3"/>
  <c r="K1150" i="3"/>
  <c r="K1192" i="3"/>
  <c r="E35" i="3"/>
  <c r="F35" i="3"/>
  <c r="M719" i="3"/>
  <c r="K719" i="3"/>
  <c r="J1033" i="3"/>
  <c r="K1033" i="3"/>
  <c r="L1033" i="3"/>
  <c r="Q1247" i="3"/>
  <c r="P1247" i="3"/>
  <c r="F50" i="3"/>
  <c r="U50" i="3"/>
  <c r="P50" i="3"/>
  <c r="Q1233" i="3"/>
  <c r="Q1185" i="3"/>
  <c r="N966" i="3"/>
  <c r="M1075" i="3"/>
  <c r="J722" i="3"/>
  <c r="I927" i="3"/>
  <c r="E1027" i="3"/>
  <c r="U1144" i="3"/>
  <c r="Q274" i="3"/>
  <c r="N560" i="3"/>
  <c r="M1240" i="3"/>
  <c r="J1102" i="3"/>
  <c r="I666" i="3"/>
  <c r="E1150" i="3"/>
  <c r="U1077" i="3"/>
  <c r="Q837" i="3"/>
  <c r="P837" i="3"/>
  <c r="N383" i="3"/>
  <c r="P383" i="3"/>
  <c r="Q383" i="3"/>
  <c r="I876" i="3"/>
  <c r="E876" i="3"/>
  <c r="L876" i="3"/>
  <c r="E330" i="3"/>
  <c r="F330" i="3"/>
  <c r="Q436" i="3"/>
  <c r="P436" i="3"/>
  <c r="F1208" i="3"/>
  <c r="U1208" i="3"/>
  <c r="P1208" i="3"/>
  <c r="M132" i="3"/>
  <c r="M1252" i="3"/>
  <c r="M495" i="3"/>
  <c r="M25" i="3"/>
  <c r="M405" i="3"/>
  <c r="M376" i="3"/>
  <c r="M235" i="3"/>
  <c r="M240" i="3"/>
  <c r="M73" i="3"/>
  <c r="J975" i="3"/>
  <c r="I1148" i="3"/>
  <c r="U440" i="3"/>
  <c r="Q942" i="3"/>
  <c r="N874" i="3"/>
  <c r="M745" i="3"/>
  <c r="F1233" i="3"/>
  <c r="J1024" i="3"/>
  <c r="F963" i="3"/>
  <c r="U1028" i="3"/>
  <c r="Q722" i="3"/>
  <c r="L927" i="3"/>
  <c r="U829" i="3"/>
  <c r="Q1027" i="3"/>
  <c r="L1144" i="3"/>
  <c r="P971" i="3"/>
  <c r="L918" i="3"/>
  <c r="F274" i="3"/>
  <c r="P734" i="3"/>
  <c r="L560" i="3"/>
  <c r="F1240" i="3"/>
  <c r="P41" i="3"/>
  <c r="L1102" i="3"/>
  <c r="F666" i="3"/>
  <c r="P592" i="3"/>
  <c r="L1150" i="3"/>
  <c r="F1077" i="3"/>
  <c r="J1192" i="3"/>
  <c r="T837" i="3"/>
  <c r="N738" i="3"/>
  <c r="P738" i="3"/>
  <c r="Q738" i="3"/>
  <c r="H35" i="3"/>
  <c r="Q1388" i="3"/>
  <c r="P1388" i="3"/>
  <c r="H719" i="3"/>
  <c r="E1003" i="3"/>
  <c r="F1003" i="3"/>
  <c r="I1036" i="3"/>
  <c r="E1036" i="3"/>
  <c r="L1036" i="3"/>
  <c r="I330" i="3"/>
  <c r="T436" i="3"/>
  <c r="W436" i="3" s="1"/>
  <c r="O225" i="3"/>
  <c r="M225" i="3"/>
  <c r="N225" i="3"/>
  <c r="F1238" i="3"/>
  <c r="U1238" i="3"/>
  <c r="P1238" i="3"/>
  <c r="Q177" i="3"/>
  <c r="N177" i="3"/>
  <c r="O177" i="3"/>
  <c r="Q1162" i="3"/>
  <c r="N1162" i="3"/>
  <c r="O1162" i="3"/>
  <c r="M872" i="3"/>
  <c r="K872" i="3"/>
  <c r="Q888" i="3"/>
  <c r="O888" i="3"/>
  <c r="U873" i="3"/>
  <c r="I1226" i="3"/>
  <c r="F1226" i="3"/>
  <c r="M588" i="3"/>
  <c r="K588" i="3"/>
  <c r="I251" i="3"/>
  <c r="E251" i="3"/>
  <c r="F251" i="3"/>
  <c r="O1158" i="3"/>
  <c r="K135" i="3"/>
  <c r="F945" i="3"/>
  <c r="O1000" i="3"/>
  <c r="K1171" i="3"/>
  <c r="F353" i="3"/>
  <c r="O7" i="3"/>
  <c r="K295" i="3"/>
  <c r="J872" i="3"/>
  <c r="J873" i="3"/>
  <c r="Q426" i="3"/>
  <c r="I1193" i="3"/>
  <c r="Q742" i="3"/>
  <c r="I1156" i="3"/>
  <c r="O849" i="3"/>
  <c r="U583" i="3"/>
  <c r="K147" i="3"/>
  <c r="Q795" i="3"/>
  <c r="F142" i="3"/>
  <c r="M1128" i="3"/>
  <c r="I959" i="3"/>
  <c r="O1072" i="3"/>
  <c r="U1241" i="3"/>
  <c r="K924" i="3"/>
  <c r="Q793" i="3"/>
  <c r="N1243" i="3"/>
  <c r="M1381" i="3"/>
  <c r="H1080" i="3"/>
  <c r="N987" i="3"/>
  <c r="J984" i="3"/>
  <c r="N849" i="3"/>
  <c r="E142" i="3"/>
  <c r="J957" i="3"/>
  <c r="N1072" i="3"/>
  <c r="Q996" i="3"/>
  <c r="L1243" i="3"/>
  <c r="L1381" i="3"/>
  <c r="F1080" i="3"/>
  <c r="I890" i="3"/>
  <c r="F890" i="3"/>
  <c r="Q987" i="3"/>
  <c r="O987" i="3"/>
  <c r="H309" i="3"/>
  <c r="I1063" i="3"/>
  <c r="F1063" i="3"/>
  <c r="N160" i="3"/>
  <c r="J1010" i="3"/>
  <c r="N131" i="3"/>
  <c r="K1193" i="3"/>
  <c r="N466" i="3"/>
  <c r="K1156" i="3"/>
  <c r="U849" i="3"/>
  <c r="N11" i="3"/>
  <c r="M147" i="3"/>
  <c r="K795" i="3"/>
  <c r="U142" i="3"/>
  <c r="N1098" i="3"/>
  <c r="M957" i="3"/>
  <c r="K959" i="3"/>
  <c r="N561" i="3"/>
  <c r="J566" i="3"/>
  <c r="E352" i="3"/>
  <c r="K372" i="3"/>
  <c r="H49" i="3"/>
  <c r="M473" i="3"/>
  <c r="O95" i="3"/>
  <c r="N920" i="3"/>
  <c r="M1225" i="3"/>
  <c r="Q1338" i="3"/>
  <c r="U1326" i="3"/>
  <c r="Q445" i="3"/>
  <c r="J12" i="3"/>
  <c r="E1266" i="3"/>
  <c r="E198" i="3"/>
  <c r="E231" i="3"/>
  <c r="F48" i="3"/>
  <c r="Q100" i="3"/>
  <c r="J283" i="3"/>
  <c r="H283" i="3"/>
  <c r="I32" i="3"/>
  <c r="F32" i="3"/>
  <c r="J758" i="3"/>
  <c r="N1056" i="3"/>
  <c r="N812" i="3"/>
  <c r="I1349" i="3"/>
  <c r="Q696" i="3"/>
  <c r="M156" i="3"/>
  <c r="I95" i="3"/>
  <c r="P457" i="3"/>
  <c r="K159" i="3"/>
  <c r="F90" i="3"/>
  <c r="P949" i="3"/>
  <c r="U661" i="3"/>
  <c r="K870" i="3"/>
  <c r="P348" i="3"/>
  <c r="K271" i="3"/>
  <c r="F175" i="3"/>
  <c r="P1225" i="3"/>
  <c r="U359" i="3"/>
  <c r="K255" i="3"/>
  <c r="P626" i="3"/>
  <c r="K1343" i="3"/>
  <c r="Q602" i="3"/>
  <c r="H1084" i="3"/>
  <c r="K1339" i="3"/>
  <c r="I1339" i="3"/>
  <c r="Q1268" i="3"/>
  <c r="H1338" i="3"/>
  <c r="K714" i="3"/>
  <c r="I714" i="3"/>
  <c r="Q535" i="3"/>
  <c r="P231" i="3"/>
  <c r="H566" i="3"/>
  <c r="E370" i="3"/>
  <c r="H370" i="3"/>
  <c r="J370" i="3"/>
  <c r="N1326" i="3"/>
  <c r="O531" i="3"/>
  <c r="Q531" i="3"/>
  <c r="I372" i="3"/>
  <c r="K422" i="3"/>
  <c r="L422" i="3"/>
  <c r="U422" i="3"/>
  <c r="J169" i="3"/>
  <c r="I169" i="3"/>
  <c r="H169" i="3"/>
  <c r="F169" i="3"/>
  <c r="E26" i="3"/>
  <c r="U26" i="3"/>
  <c r="J39" i="3"/>
  <c r="N81" i="3"/>
  <c r="J1336" i="3"/>
  <c r="K577" i="3"/>
  <c r="J410" i="3"/>
  <c r="K56" i="3"/>
  <c r="J1335" i="3"/>
  <c r="K1022" i="3"/>
  <c r="J1332" i="3"/>
  <c r="K328" i="3"/>
  <c r="J53" i="3"/>
  <c r="K77" i="3"/>
  <c r="J533" i="3"/>
  <c r="K667" i="3"/>
  <c r="J153" i="3"/>
  <c r="L562" i="3"/>
  <c r="L1327" i="3"/>
  <c r="L524" i="3"/>
  <c r="L518" i="3"/>
  <c r="Q498" i="3"/>
  <c r="L537" i="3"/>
  <c r="Q416" i="3"/>
  <c r="Q483" i="3"/>
  <c r="I393" i="3"/>
  <c r="I36" i="3"/>
  <c r="I194" i="3"/>
  <c r="I472" i="3"/>
  <c r="M891" i="3"/>
  <c r="K891" i="3"/>
  <c r="F891" i="3"/>
  <c r="O891" i="3"/>
  <c r="U824" i="3"/>
  <c r="M824" i="3"/>
  <c r="T824" i="3"/>
  <c r="J690" i="3"/>
  <c r="K690" i="3"/>
  <c r="L690" i="3"/>
  <c r="U286" i="3"/>
  <c r="M286" i="3"/>
  <c r="T286" i="3"/>
  <c r="W286" i="3" s="1"/>
  <c r="Q748" i="3"/>
  <c r="H748" i="3"/>
  <c r="L748" i="3"/>
  <c r="I577" i="3"/>
  <c r="I56" i="3"/>
  <c r="I1022" i="3"/>
  <c r="I328" i="3"/>
  <c r="I77" i="3"/>
  <c r="I667" i="3"/>
  <c r="Q562" i="3"/>
  <c r="N1327" i="3"/>
  <c r="M534" i="3"/>
  <c r="J390" i="3"/>
  <c r="I524" i="3"/>
  <c r="E518" i="3"/>
  <c r="U190" i="3"/>
  <c r="Q509" i="3"/>
  <c r="N1255" i="3"/>
  <c r="M300" i="3"/>
  <c r="J537" i="3"/>
  <c r="I688" i="3"/>
  <c r="E416" i="3"/>
  <c r="U396" i="3"/>
  <c r="Q492" i="3"/>
  <c r="N483" i="3"/>
  <c r="M145" i="3"/>
  <c r="M419" i="3"/>
  <c r="M393" i="3"/>
  <c r="M178" i="3"/>
  <c r="M36" i="3"/>
  <c r="M182" i="3"/>
  <c r="M194" i="3"/>
  <c r="M52" i="3"/>
  <c r="M472" i="3"/>
  <c r="M76" i="3"/>
  <c r="Q59" i="3"/>
  <c r="N59" i="3"/>
  <c r="O869" i="3"/>
  <c r="M869" i="3"/>
  <c r="J869" i="3"/>
  <c r="K892" i="3"/>
  <c r="I892" i="3"/>
  <c r="E892" i="3"/>
  <c r="F1078" i="3"/>
  <c r="U1078" i="3"/>
  <c r="Q285" i="3"/>
  <c r="N285" i="3"/>
  <c r="N859" i="3"/>
  <c r="P859" i="3"/>
  <c r="F859" i="3"/>
  <c r="O859" i="3"/>
  <c r="M373" i="3"/>
  <c r="K373" i="3"/>
  <c r="J373" i="3"/>
  <c r="M643" i="3"/>
  <c r="K643" i="3"/>
  <c r="J643" i="3"/>
  <c r="O419" i="3"/>
  <c r="N419" i="3"/>
  <c r="F393" i="3"/>
  <c r="E393" i="3"/>
  <c r="O178" i="3"/>
  <c r="N178" i="3"/>
  <c r="F36" i="3"/>
  <c r="E36" i="3"/>
  <c r="O182" i="3"/>
  <c r="N182" i="3"/>
  <c r="F194" i="3"/>
  <c r="E194" i="3"/>
  <c r="O52" i="3"/>
  <c r="N52" i="3"/>
  <c r="F472" i="3"/>
  <c r="E472" i="3"/>
  <c r="O76" i="3"/>
  <c r="N76" i="3"/>
  <c r="L891" i="3"/>
  <c r="Q975" i="3"/>
  <c r="U1105" i="3"/>
  <c r="I1115" i="3"/>
  <c r="M874" i="3"/>
  <c r="P1233" i="3"/>
  <c r="O1024" i="3"/>
  <c r="K963" i="3"/>
  <c r="K802" i="3"/>
  <c r="P966" i="3"/>
  <c r="F1028" i="3"/>
  <c r="U722" i="3"/>
  <c r="K927" i="3"/>
  <c r="P1144" i="3"/>
  <c r="O971" i="3"/>
  <c r="K918" i="3"/>
  <c r="K734" i="3"/>
  <c r="P560" i="3"/>
  <c r="F41" i="3"/>
  <c r="U1102" i="3"/>
  <c r="K666" i="3"/>
  <c r="P1077" i="3"/>
  <c r="O1192" i="3"/>
  <c r="J35" i="3"/>
  <c r="K35" i="3"/>
  <c r="L35" i="3"/>
  <c r="Q719" i="3"/>
  <c r="P719" i="3"/>
  <c r="N1033" i="3"/>
  <c r="P1033" i="3"/>
  <c r="Q1033" i="3"/>
  <c r="U1247" i="3"/>
  <c r="F1247" i="3"/>
  <c r="K50" i="3"/>
  <c r="I50" i="3"/>
  <c r="E50" i="3"/>
  <c r="E963" i="3"/>
  <c r="U1185" i="3"/>
  <c r="Q1075" i="3"/>
  <c r="N722" i="3"/>
  <c r="M927" i="3"/>
  <c r="J1027" i="3"/>
  <c r="I1144" i="3"/>
  <c r="E918" i="3"/>
  <c r="U274" i="3"/>
  <c r="Q1240" i="3"/>
  <c r="N1102" i="3"/>
  <c r="M666" i="3"/>
  <c r="J1150" i="3"/>
  <c r="I1077" i="3"/>
  <c r="U837" i="3"/>
  <c r="F837" i="3"/>
  <c r="U383" i="3"/>
  <c r="M876" i="3"/>
  <c r="K876" i="3"/>
  <c r="J330" i="3"/>
  <c r="K330" i="3"/>
  <c r="L330" i="3"/>
  <c r="U436" i="3"/>
  <c r="F436" i="3"/>
  <c r="K1208" i="3"/>
  <c r="I1208" i="3"/>
  <c r="E1208" i="3"/>
  <c r="I132" i="3"/>
  <c r="I1252" i="3"/>
  <c r="I495" i="3"/>
  <c r="I25" i="3"/>
  <c r="I405" i="3"/>
  <c r="I376" i="3"/>
  <c r="I235" i="3"/>
  <c r="I240" i="3"/>
  <c r="I73" i="3"/>
  <c r="U1148" i="3"/>
  <c r="Q440" i="3"/>
  <c r="N1115" i="3"/>
  <c r="M942" i="3"/>
  <c r="J874" i="3"/>
  <c r="I745" i="3"/>
  <c r="U802" i="3"/>
  <c r="Q966" i="3"/>
  <c r="L1075" i="3"/>
  <c r="P1028" i="3"/>
  <c r="L722" i="3"/>
  <c r="F927" i="3"/>
  <c r="P829" i="3"/>
  <c r="L1027" i="3"/>
  <c r="F1144" i="3"/>
  <c r="J971" i="3"/>
  <c r="F918" i="3"/>
  <c r="J734" i="3"/>
  <c r="F560" i="3"/>
  <c r="J41" i="3"/>
  <c r="F1102" i="3"/>
  <c r="J592" i="3"/>
  <c r="F1150" i="3"/>
  <c r="J837" i="3"/>
  <c r="U738" i="3"/>
  <c r="U1388" i="3"/>
  <c r="F1388" i="3"/>
  <c r="T383" i="3"/>
  <c r="W383" i="3" s="1"/>
  <c r="J1003" i="3"/>
  <c r="K1003" i="3"/>
  <c r="L1003" i="3"/>
  <c r="M1036" i="3"/>
  <c r="K1036" i="3"/>
  <c r="J436" i="3"/>
  <c r="Q225" i="3"/>
  <c r="H225" i="3"/>
  <c r="K1238" i="3"/>
  <c r="I1238" i="3"/>
  <c r="E1238" i="3"/>
  <c r="U177" i="3"/>
  <c r="U1162" i="3"/>
  <c r="Q872" i="3"/>
  <c r="O872" i="3"/>
  <c r="U888" i="3"/>
  <c r="I873" i="3"/>
  <c r="F873" i="3"/>
  <c r="M1226" i="3"/>
  <c r="K1226" i="3"/>
  <c r="Q588" i="3"/>
  <c r="O588" i="3"/>
  <c r="M251" i="3"/>
  <c r="J251" i="3"/>
  <c r="K251" i="3"/>
  <c r="O135" i="3"/>
  <c r="K945" i="3"/>
  <c r="F540" i="3"/>
  <c r="O1171" i="3"/>
  <c r="K353" i="3"/>
  <c r="F282" i="3"/>
  <c r="O295" i="3"/>
  <c r="H1162" i="3"/>
  <c r="M426" i="3"/>
  <c r="U1193" i="3"/>
  <c r="M742" i="3"/>
  <c r="U1156" i="3"/>
  <c r="K849" i="3"/>
  <c r="Q583" i="3"/>
  <c r="F147" i="3"/>
  <c r="M795" i="3"/>
  <c r="I1128" i="3"/>
  <c r="O957" i="3"/>
  <c r="U959" i="3"/>
  <c r="K1072" i="3"/>
  <c r="Q1241" i="3"/>
  <c r="F924" i="3"/>
  <c r="M793" i="3"/>
  <c r="N787" i="3"/>
  <c r="M996" i="3"/>
  <c r="H1243" i="3"/>
  <c r="H1381" i="3"/>
  <c r="N890" i="3"/>
  <c r="P1172" i="3"/>
  <c r="J849" i="3"/>
  <c r="N147" i="3"/>
  <c r="E957" i="3"/>
  <c r="J1072" i="3"/>
  <c r="N924" i="3"/>
  <c r="Q1383" i="3"/>
  <c r="L787" i="3"/>
  <c r="L996" i="3"/>
  <c r="F1243" i="3"/>
  <c r="F1381" i="3"/>
  <c r="M890" i="3"/>
  <c r="K890" i="3"/>
  <c r="P744" i="3"/>
  <c r="U987" i="3"/>
  <c r="M1063" i="3"/>
  <c r="K1063" i="3"/>
  <c r="P984" i="3"/>
  <c r="L1172" i="3"/>
  <c r="N760" i="3"/>
  <c r="J160" i="3"/>
  <c r="O426" i="3"/>
  <c r="J131" i="3"/>
  <c r="O742" i="3"/>
  <c r="J466" i="3"/>
  <c r="Q849" i="3"/>
  <c r="O583" i="3"/>
  <c r="J11" i="3"/>
  <c r="I147" i="3"/>
  <c r="Q142" i="3"/>
  <c r="O1128" i="3"/>
  <c r="J1098" i="3"/>
  <c r="I957" i="3"/>
  <c r="Q1072" i="3"/>
  <c r="O1241" i="3"/>
  <c r="J1091" i="3"/>
  <c r="I924" i="3"/>
  <c r="P1099" i="3"/>
  <c r="K438" i="3"/>
  <c r="P1383" i="3"/>
  <c r="P1243" i="3"/>
  <c r="K864" i="3"/>
  <c r="P1381" i="3"/>
  <c r="J987" i="3"/>
  <c r="I1099" i="3"/>
  <c r="J1383" i="3"/>
  <c r="I787" i="3"/>
  <c r="E996" i="3"/>
  <c r="U1243" i="3"/>
  <c r="Q1080" i="3"/>
  <c r="F744" i="3"/>
  <c r="U744" i="3"/>
  <c r="K309" i="3"/>
  <c r="I309" i="3"/>
  <c r="O984" i="3"/>
  <c r="M984" i="3"/>
  <c r="I1172" i="3"/>
  <c r="E1172" i="3"/>
  <c r="F1172" i="3"/>
  <c r="N889" i="3"/>
  <c r="J764" i="3"/>
  <c r="U634" i="3"/>
  <c r="F475" i="3"/>
  <c r="P97" i="3"/>
  <c r="L1379" i="3"/>
  <c r="L1048" i="3"/>
  <c r="P752" i="3"/>
  <c r="L139" i="3"/>
  <c r="U941" i="3"/>
  <c r="Q1004" i="3"/>
  <c r="J1032" i="3"/>
  <c r="U939" i="3"/>
  <c r="Q1076" i="3"/>
  <c r="J1207" i="3"/>
  <c r="P1224" i="3"/>
  <c r="L860" i="3"/>
  <c r="N465" i="3"/>
  <c r="P798" i="3"/>
  <c r="H1368" i="3"/>
  <c r="J1368" i="3"/>
  <c r="T856" i="3"/>
  <c r="W856" i="3" s="1"/>
  <c r="H1364" i="3"/>
  <c r="J1364" i="3"/>
  <c r="K834" i="3"/>
  <c r="I834" i="3"/>
  <c r="H834" i="3"/>
  <c r="E834" i="3"/>
  <c r="F97" i="3"/>
  <c r="F977" i="3"/>
  <c r="F752" i="3"/>
  <c r="F941" i="3"/>
  <c r="F1032" i="3"/>
  <c r="F939" i="3"/>
  <c r="F1207" i="3"/>
  <c r="F1224" i="3"/>
  <c r="F46" i="3"/>
  <c r="U923" i="3"/>
  <c r="M465" i="3"/>
  <c r="K465" i="3"/>
  <c r="E14" i="3"/>
  <c r="F14" i="3"/>
  <c r="U14" i="3"/>
  <c r="L798" i="3"/>
  <c r="Q1313" i="3"/>
  <c r="O880" i="3"/>
  <c r="Q880" i="3"/>
  <c r="N856" i="3"/>
  <c r="H613" i="3"/>
  <c r="J613" i="3"/>
  <c r="K634" i="3"/>
  <c r="Q1228" i="3"/>
  <c r="H977" i="3"/>
  <c r="N428" i="3"/>
  <c r="M1048" i="3"/>
  <c r="M752" i="3"/>
  <c r="J139" i="3"/>
  <c r="I1378" i="3"/>
  <c r="E1004" i="3"/>
  <c r="U1040" i="3"/>
  <c r="Q973" i="3"/>
  <c r="H939" i="3"/>
  <c r="Q158" i="3"/>
  <c r="J158" i="3"/>
  <c r="F158" i="3"/>
  <c r="M481" i="3"/>
  <c r="T449" i="3"/>
  <c r="W449" i="3" s="1"/>
  <c r="J476" i="3"/>
  <c r="E388" i="3"/>
  <c r="N60" i="3"/>
  <c r="O222" i="3"/>
  <c r="T403" i="3"/>
  <c r="W403" i="3" s="1"/>
  <c r="H144" i="3"/>
  <c r="T29" i="3"/>
  <c r="W29" i="3" s="1"/>
  <c r="L27" i="3"/>
  <c r="O186" i="3"/>
  <c r="K186" i="3"/>
  <c r="F186" i="3"/>
  <c r="K361" i="3"/>
  <c r="N1119" i="3"/>
  <c r="E1119" i="3"/>
  <c r="O907" i="3"/>
  <c r="T815" i="3"/>
  <c r="F815" i="3"/>
  <c r="N606" i="3"/>
  <c r="O1133" i="3"/>
  <c r="K1133" i="3"/>
  <c r="F1133" i="3"/>
  <c r="M622" i="3"/>
  <c r="H622" i="3"/>
  <c r="P1323" i="3"/>
  <c r="K1323" i="3"/>
  <c r="E1323" i="3"/>
  <c r="L31" i="3"/>
  <c r="L471" i="3"/>
  <c r="E471" i="3"/>
  <c r="P839" i="3"/>
  <c r="O254" i="3"/>
  <c r="K254" i="3"/>
  <c r="F254" i="3"/>
  <c r="M62" i="3"/>
  <c r="H62" i="3"/>
  <c r="L1088" i="3"/>
  <c r="O536" i="3"/>
  <c r="K536" i="3"/>
  <c r="F536" i="3"/>
  <c r="P1246" i="3"/>
  <c r="H1246" i="3"/>
  <c r="O232" i="3"/>
  <c r="H954" i="3"/>
  <c r="U782" i="3"/>
  <c r="N782" i="3"/>
  <c r="H782" i="3"/>
  <c r="I1049" i="3"/>
  <c r="O354" i="3"/>
  <c r="O808" i="3"/>
  <c r="F808" i="3"/>
  <c r="T1386" i="3"/>
  <c r="W1386" i="3" s="1"/>
  <c r="I1386" i="3"/>
  <c r="I490" i="3"/>
  <c r="T831" i="3"/>
  <c r="W831" i="3" s="1"/>
  <c r="L1186" i="3"/>
  <c r="F1186" i="3"/>
  <c r="N799" i="3"/>
  <c r="E799" i="3"/>
  <c r="U1055" i="3"/>
  <c r="P1055" i="3"/>
  <c r="K1055" i="3"/>
  <c r="Q447" i="3"/>
  <c r="Q1254" i="3"/>
  <c r="I413" i="3"/>
  <c r="E447" i="3"/>
  <c r="K5" i="3"/>
  <c r="I338" i="3"/>
  <c r="K261" i="3"/>
  <c r="M728" i="3"/>
  <c r="J1254" i="3"/>
  <c r="K61" i="3"/>
  <c r="J338" i="3"/>
  <c r="J728" i="3"/>
  <c r="K1254" i="3"/>
  <c r="Q394" i="3"/>
  <c r="Q530" i="3"/>
  <c r="K538" i="3"/>
  <c r="O394" i="3"/>
  <c r="N394" i="3"/>
  <c r="O180" i="3"/>
  <c r="M394" i="3"/>
  <c r="J302" i="3"/>
  <c r="N684" i="3"/>
  <c r="Q362" i="3"/>
  <c r="K362" i="3"/>
  <c r="J362" i="3"/>
  <c r="J453" i="3"/>
  <c r="M453" i="3"/>
  <c r="O244" i="3"/>
  <c r="Q244" i="3"/>
  <c r="K1261" i="3"/>
  <c r="M1261" i="3"/>
  <c r="F207" i="3"/>
  <c r="I207" i="3"/>
  <c r="U573" i="3"/>
  <c r="E546" i="3"/>
  <c r="I1267" i="3"/>
  <c r="J69" i="3"/>
  <c r="J273" i="3"/>
  <c r="M273" i="3"/>
  <c r="M1329" i="3"/>
  <c r="K1329" i="3"/>
  <c r="J1329" i="3"/>
  <c r="N244" i="3"/>
  <c r="J553" i="3"/>
  <c r="U546" i="3"/>
  <c r="F575" i="3"/>
  <c r="K69" i="3"/>
  <c r="O136" i="3"/>
  <c r="K652" i="3"/>
  <c r="I1325" i="3"/>
  <c r="L362" i="3"/>
  <c r="I708" i="3"/>
  <c r="K708" i="3"/>
  <c r="H1261" i="3"/>
  <c r="Q553" i="3"/>
  <c r="I1333" i="3"/>
  <c r="K1333" i="3"/>
  <c r="H573" i="3"/>
  <c r="Q546" i="3"/>
  <c r="L1267" i="3"/>
  <c r="Q69" i="3"/>
  <c r="F617" i="3"/>
  <c r="P499" i="3"/>
  <c r="K517" i="3"/>
  <c r="M1276" i="3"/>
  <c r="O442" i="3"/>
  <c r="Q635" i="3"/>
  <c r="Q616" i="3"/>
  <c r="H374" i="3"/>
  <c r="F374" i="3"/>
  <c r="E374" i="3"/>
  <c r="I374" i="3"/>
  <c r="P305" i="3"/>
  <c r="I305" i="3"/>
  <c r="U600" i="3"/>
  <c r="L792" i="3"/>
  <c r="E792" i="3"/>
  <c r="I792" i="3"/>
  <c r="I600" i="3"/>
  <c r="M339" i="3"/>
  <c r="N270" i="3"/>
  <c r="M451" i="3"/>
  <c r="M639" i="3"/>
  <c r="N99" i="3"/>
  <c r="Q45" i="3"/>
  <c r="M617" i="3"/>
  <c r="Q597" i="3"/>
  <c r="N442" i="3"/>
  <c r="P638" i="3"/>
  <c r="E197" i="3"/>
  <c r="F197" i="3"/>
  <c r="P377" i="3"/>
  <c r="I1147" i="3"/>
  <c r="J936" i="3"/>
  <c r="M278" i="3"/>
  <c r="N88" i="3"/>
  <c r="Q679" i="3"/>
  <c r="Q1347" i="3"/>
  <c r="Q43" i="3"/>
  <c r="Q703" i="3"/>
  <c r="M769" i="3"/>
  <c r="L769" i="3"/>
  <c r="K769" i="3"/>
  <c r="J769" i="3"/>
  <c r="U163" i="3"/>
  <c r="M197" i="3"/>
  <c r="K377" i="3"/>
  <c r="I1345" i="3"/>
  <c r="J659" i="3"/>
  <c r="M1280" i="3"/>
  <c r="J1147" i="3"/>
  <c r="K936" i="3"/>
  <c r="I16" i="3"/>
  <c r="E278" i="3"/>
  <c r="F88" i="3"/>
  <c r="U676" i="3"/>
  <c r="U687" i="3"/>
  <c r="U1348" i="3"/>
  <c r="U1178" i="3"/>
  <c r="U861" i="3"/>
  <c r="U713" i="3"/>
  <c r="U1288" i="3"/>
  <c r="I638" i="3"/>
  <c r="J638" i="3"/>
  <c r="M377" i="3"/>
  <c r="N377" i="3"/>
  <c r="O650" i="3"/>
  <c r="O1280" i="3"/>
  <c r="I631" i="3"/>
  <c r="K631" i="3"/>
  <c r="J631" i="3"/>
  <c r="O638" i="3"/>
  <c r="U650" i="3"/>
  <c r="P1280" i="3"/>
  <c r="M936" i="3"/>
  <c r="U88" i="3"/>
  <c r="F900" i="3"/>
  <c r="E900" i="3"/>
  <c r="O805" i="3"/>
  <c r="N805" i="3"/>
  <c r="F723" i="3"/>
  <c r="E723" i="3"/>
  <c r="F1122" i="3"/>
  <c r="F737" i="3"/>
  <c r="F1354" i="3"/>
  <c r="Q773" i="3"/>
  <c r="Q205" i="3"/>
  <c r="Q1242" i="3"/>
  <c r="Q334" i="3"/>
  <c r="M900" i="3"/>
  <c r="M805" i="3"/>
  <c r="M723" i="3"/>
  <c r="L1290" i="3"/>
  <c r="Q210" i="3"/>
  <c r="U1122" i="3"/>
  <c r="F367" i="3"/>
  <c r="J1354" i="3"/>
  <c r="M1153" i="3"/>
  <c r="N1054" i="3"/>
  <c r="Q761" i="3"/>
  <c r="U739" i="3"/>
  <c r="I187" i="3"/>
  <c r="J1016" i="3"/>
  <c r="M486" i="3"/>
  <c r="N813" i="3"/>
  <c r="Q571" i="3"/>
  <c r="J444" i="3"/>
  <c r="Q900" i="3"/>
  <c r="Q723" i="3"/>
  <c r="I1290" i="3"/>
  <c r="J210" i="3"/>
  <c r="M1122" i="3"/>
  <c r="M733" i="3"/>
  <c r="N284" i="3"/>
  <c r="H737" i="3"/>
  <c r="Q241" i="3"/>
  <c r="F1153" i="3"/>
  <c r="O739" i="3"/>
  <c r="K187" i="3"/>
  <c r="F486" i="3"/>
  <c r="U753" i="3"/>
  <c r="K228" i="3"/>
  <c r="M228" i="3"/>
  <c r="F96" i="3"/>
  <c r="I96" i="3"/>
  <c r="U809" i="3"/>
  <c r="M331" i="3"/>
  <c r="O331" i="3"/>
  <c r="N331" i="3"/>
  <c r="Q1145" i="3"/>
  <c r="L796" i="3"/>
  <c r="N228" i="3"/>
  <c r="Q576" i="3"/>
  <c r="I852" i="3"/>
  <c r="J724" i="3"/>
  <c r="Q415" i="3"/>
  <c r="U868" i="3"/>
  <c r="E599" i="3"/>
  <c r="I991" i="3"/>
  <c r="J589" i="3"/>
  <c r="U948" i="3"/>
  <c r="I901" i="3"/>
  <c r="J731" i="3"/>
  <c r="N111" i="3"/>
  <c r="U720" i="3"/>
  <c r="U938" i="3"/>
  <c r="F938" i="3"/>
  <c r="E938" i="3"/>
  <c r="U1191" i="3"/>
  <c r="F1191" i="3"/>
  <c r="E1191" i="3"/>
  <c r="U796" i="3"/>
  <c r="F796" i="3"/>
  <c r="E796" i="3"/>
  <c r="O948" i="3"/>
  <c r="K901" i="3"/>
  <c r="J636" i="3"/>
  <c r="Q636" i="3"/>
  <c r="U856" i="3"/>
  <c r="L856" i="3"/>
  <c r="K856" i="3"/>
  <c r="I798" i="3"/>
  <c r="K798" i="3"/>
  <c r="J798" i="3"/>
  <c r="U1141" i="3"/>
  <c r="F1141" i="3"/>
  <c r="T613" i="3"/>
  <c r="W613" i="3" s="1"/>
  <c r="Q301" i="3"/>
  <c r="O301" i="3"/>
  <c r="N1141" i="3"/>
  <c r="H46" i="3"/>
  <c r="Q146" i="3"/>
  <c r="U1237" i="3"/>
  <c r="E1051" i="3"/>
  <c r="I1025" i="3"/>
  <c r="J1076" i="3"/>
  <c r="H1032" i="3"/>
  <c r="M1040" i="3"/>
  <c r="J1004" i="3"/>
  <c r="U1378" i="3"/>
  <c r="H752" i="3"/>
  <c r="I1048" i="3"/>
  <c r="E428" i="3"/>
  <c r="U1228" i="3"/>
  <c r="N1379" i="3"/>
  <c r="M97" i="3"/>
  <c r="K880" i="3"/>
  <c r="O923" i="3"/>
  <c r="Q860" i="3"/>
  <c r="L1025" i="3"/>
  <c r="P1032" i="3"/>
  <c r="Q139" i="3"/>
  <c r="I634" i="3"/>
  <c r="U1172" i="3"/>
  <c r="U309" i="3"/>
  <c r="Q1243" i="3"/>
  <c r="E1383" i="3"/>
  <c r="K996" i="3"/>
  <c r="F438" i="3"/>
  <c r="N1091" i="3"/>
  <c r="P158" i="3"/>
  <c r="I158" i="3"/>
  <c r="L481" i="3"/>
  <c r="L449" i="3"/>
  <c r="U476" i="3"/>
  <c r="I476" i="3"/>
  <c r="O280" i="3"/>
  <c r="F21" i="3"/>
  <c r="H222" i="3"/>
  <c r="O403" i="3"/>
  <c r="T144" i="3"/>
  <c r="W144" i="3" s="1"/>
  <c r="E144" i="3"/>
  <c r="N29" i="3"/>
  <c r="T27" i="3"/>
  <c r="W27" i="3" s="1"/>
  <c r="J27" i="3"/>
  <c r="N186" i="3"/>
  <c r="J186" i="3"/>
  <c r="E186" i="3"/>
  <c r="P361" i="3"/>
  <c r="H361" i="3"/>
  <c r="M1119" i="3"/>
  <c r="I907" i="3"/>
  <c r="T1130" i="3"/>
  <c r="P815" i="3"/>
  <c r="I606" i="3"/>
  <c r="T961" i="3"/>
  <c r="W961" i="3" s="1"/>
  <c r="N1133" i="3"/>
  <c r="J1133" i="3"/>
  <c r="E1133" i="3"/>
  <c r="Q622" i="3"/>
  <c r="L622" i="3"/>
  <c r="E622" i="3"/>
  <c r="T1323" i="3"/>
  <c r="W1323" i="3" s="1"/>
  <c r="O1323" i="3"/>
  <c r="J1323" i="3"/>
  <c r="Q471" i="3"/>
  <c r="I471" i="3"/>
  <c r="L839" i="3"/>
  <c r="N254" i="3"/>
  <c r="J254" i="3"/>
  <c r="E254" i="3"/>
  <c r="Q62" i="3"/>
  <c r="L62" i="3"/>
  <c r="F62" i="3"/>
  <c r="T1088" i="3"/>
  <c r="W1088" i="3" s="1"/>
  <c r="J1088" i="3"/>
  <c r="N536" i="3"/>
  <c r="J536" i="3"/>
  <c r="E536" i="3"/>
  <c r="N1246" i="3"/>
  <c r="E1246" i="3"/>
  <c r="L232" i="3"/>
  <c r="O1167" i="3"/>
  <c r="T954" i="3"/>
  <c r="W954" i="3" s="1"/>
  <c r="F954" i="3"/>
  <c r="T782" i="3"/>
  <c r="W782" i="3" s="1"/>
  <c r="M782" i="3"/>
  <c r="T1049" i="3"/>
  <c r="F1049" i="3"/>
  <c r="L354" i="3"/>
  <c r="T808" i="3"/>
  <c r="L808" i="3"/>
  <c r="E808" i="3"/>
  <c r="H1386" i="3"/>
  <c r="T490" i="3"/>
  <c r="W490" i="3" s="1"/>
  <c r="E490" i="3"/>
  <c r="P831" i="3"/>
  <c r="P1186" i="3"/>
  <c r="K1186" i="3"/>
  <c r="E1186" i="3"/>
  <c r="T799" i="3"/>
  <c r="W799" i="3" s="1"/>
  <c r="L799" i="3"/>
  <c r="T1055" i="3"/>
  <c r="O1055" i="3"/>
  <c r="I1055" i="3"/>
  <c r="E1055" i="3"/>
  <c r="U447" i="3"/>
  <c r="U1254" i="3"/>
  <c r="K489" i="3"/>
  <c r="M413" i="3"/>
  <c r="J447" i="3"/>
  <c r="O5" i="3"/>
  <c r="M338" i="3"/>
  <c r="O261" i="3"/>
  <c r="Q728" i="3"/>
  <c r="N1254" i="3"/>
  <c r="O61" i="3"/>
  <c r="E413" i="3"/>
  <c r="F447" i="3"/>
  <c r="N338" i="3"/>
  <c r="N728" i="3"/>
  <c r="O1254" i="3"/>
  <c r="M530" i="3"/>
  <c r="N54" i="3"/>
  <c r="H180" i="3"/>
  <c r="K569" i="3"/>
  <c r="O538" i="3"/>
  <c r="K394" i="3"/>
  <c r="J394" i="3"/>
  <c r="K180" i="3"/>
  <c r="U394" i="3"/>
  <c r="O317" i="3"/>
  <c r="N302" i="3"/>
  <c r="U362" i="3"/>
  <c r="I362" i="3"/>
  <c r="F362" i="3"/>
  <c r="E362" i="3"/>
  <c r="K453" i="3"/>
  <c r="E453" i="3"/>
  <c r="I453" i="3"/>
  <c r="K244" i="3"/>
  <c r="M244" i="3"/>
  <c r="F1261" i="3"/>
  <c r="I1261" i="3"/>
  <c r="U207" i="3"/>
  <c r="O573" i="3"/>
  <c r="Q573" i="3"/>
  <c r="U1267" i="3"/>
  <c r="E69" i="3"/>
  <c r="K273" i="3"/>
  <c r="E273" i="3"/>
  <c r="I273" i="3"/>
  <c r="H1329" i="3"/>
  <c r="E1329" i="3"/>
  <c r="J708" i="3"/>
  <c r="N573" i="3"/>
  <c r="P69" i="3"/>
  <c r="K136" i="3"/>
  <c r="O652" i="3"/>
  <c r="U1325" i="3"/>
  <c r="O1325" i="3"/>
  <c r="N1325" i="3"/>
  <c r="U708" i="3"/>
  <c r="F708" i="3"/>
  <c r="P1261" i="3"/>
  <c r="M553" i="3"/>
  <c r="O553" i="3"/>
  <c r="U1333" i="3"/>
  <c r="F1333" i="3"/>
  <c r="P573" i="3"/>
  <c r="O600" i="3"/>
  <c r="N600" i="3"/>
  <c r="O451" i="3"/>
  <c r="O1270" i="3"/>
  <c r="U499" i="3"/>
  <c r="F517" i="3"/>
  <c r="Q1276" i="3"/>
  <c r="U635" i="3"/>
  <c r="U616" i="3"/>
  <c r="U374" i="3"/>
  <c r="J305" i="3"/>
  <c r="N305" i="3"/>
  <c r="K305" i="3"/>
  <c r="J792" i="3"/>
  <c r="F270" i="3"/>
  <c r="J451" i="3"/>
  <c r="F792" i="3"/>
  <c r="U792" i="3"/>
  <c r="Q600" i="3"/>
  <c r="I339" i="3"/>
  <c r="J270" i="3"/>
  <c r="I639" i="3"/>
  <c r="J99" i="3"/>
  <c r="M45" i="3"/>
  <c r="N195" i="3"/>
  <c r="M597" i="3"/>
  <c r="N499" i="3"/>
  <c r="E650" i="3"/>
  <c r="E1280" i="3"/>
  <c r="M1147" i="3"/>
  <c r="N936" i="3"/>
  <c r="Q278" i="3"/>
  <c r="U679" i="3"/>
  <c r="U1347" i="3"/>
  <c r="U43" i="3"/>
  <c r="U703" i="3"/>
  <c r="T769" i="3"/>
  <c r="W769" i="3" s="1"/>
  <c r="F769" i="3"/>
  <c r="E769" i="3"/>
  <c r="K163" i="3"/>
  <c r="N163" i="3"/>
  <c r="Q163" i="3"/>
  <c r="L631" i="3"/>
  <c r="U197" i="3"/>
  <c r="U1345" i="3"/>
  <c r="E659" i="3"/>
  <c r="N1147" i="3"/>
  <c r="O936" i="3"/>
  <c r="M16" i="3"/>
  <c r="J278" i="3"/>
  <c r="K88" i="3"/>
  <c r="I676" i="3"/>
  <c r="E679" i="3"/>
  <c r="I687" i="3"/>
  <c r="E1347" i="3"/>
  <c r="I1348" i="3"/>
  <c r="E43" i="3"/>
  <c r="I1178" i="3"/>
  <c r="E703" i="3"/>
  <c r="I861" i="3"/>
  <c r="I713" i="3"/>
  <c r="I1288" i="3"/>
  <c r="U638" i="3"/>
  <c r="E638" i="3"/>
  <c r="I377" i="3"/>
  <c r="J377" i="3"/>
  <c r="K650" i="3"/>
  <c r="K1280" i="3"/>
  <c r="U631" i="3"/>
  <c r="F631" i="3"/>
  <c r="E631" i="3"/>
  <c r="O377" i="3"/>
  <c r="U1280" i="3"/>
  <c r="Q936" i="3"/>
  <c r="I88" i="3"/>
  <c r="K805" i="3"/>
  <c r="J805" i="3"/>
  <c r="M773" i="3"/>
  <c r="O773" i="3"/>
  <c r="N773" i="3"/>
  <c r="M205" i="3"/>
  <c r="O205" i="3"/>
  <c r="N205" i="3"/>
  <c r="M1242" i="3"/>
  <c r="O1242" i="3"/>
  <c r="N1242" i="3"/>
  <c r="M334" i="3"/>
  <c r="O334" i="3"/>
  <c r="N334" i="3"/>
  <c r="U900" i="3"/>
  <c r="U805" i="3"/>
  <c r="U723" i="3"/>
  <c r="F284" i="3"/>
  <c r="J737" i="3"/>
  <c r="F241" i="3"/>
  <c r="L367" i="3"/>
  <c r="P1354" i="3"/>
  <c r="Q1153" i="3"/>
  <c r="U761" i="3"/>
  <c r="I739" i="3"/>
  <c r="J822" i="3"/>
  <c r="M187" i="3"/>
  <c r="N1016" i="3"/>
  <c r="Q486" i="3"/>
  <c r="U571" i="3"/>
  <c r="J832" i="3"/>
  <c r="N444" i="3"/>
  <c r="I805" i="3"/>
  <c r="U1290" i="3"/>
  <c r="E210" i="3"/>
  <c r="I733" i="3"/>
  <c r="J284" i="3"/>
  <c r="M737" i="3"/>
  <c r="M241" i="3"/>
  <c r="N367" i="3"/>
  <c r="H1354" i="3"/>
  <c r="K1153" i="3"/>
  <c r="F761" i="3"/>
  <c r="O187" i="3"/>
  <c r="K486" i="3"/>
  <c r="F571" i="3"/>
  <c r="K753" i="3"/>
  <c r="N753" i="3"/>
  <c r="Q753" i="3"/>
  <c r="F228" i="3"/>
  <c r="I228" i="3"/>
  <c r="U96" i="3"/>
  <c r="K809" i="3"/>
  <c r="N809" i="3"/>
  <c r="Q809" i="3"/>
  <c r="T720" i="3"/>
  <c r="W720" i="3" s="1"/>
  <c r="I331" i="3"/>
  <c r="K331" i="3"/>
  <c r="J331" i="3"/>
  <c r="M1145" i="3"/>
  <c r="O1145" i="3"/>
  <c r="N1145" i="3"/>
  <c r="N96" i="3"/>
  <c r="M576" i="3"/>
  <c r="N1308" i="3"/>
  <c r="U852" i="3"/>
  <c r="E724" i="3"/>
  <c r="M415" i="3"/>
  <c r="N657" i="3"/>
  <c r="Q868" i="3"/>
  <c r="U991" i="3"/>
  <c r="E589" i="3"/>
  <c r="I948" i="3"/>
  <c r="J1314" i="3"/>
  <c r="M901" i="3"/>
  <c r="N731" i="3"/>
  <c r="K720" i="3"/>
  <c r="N720" i="3"/>
  <c r="Q720" i="3"/>
  <c r="Q938" i="3"/>
  <c r="Q1191" i="3"/>
  <c r="Q796" i="3"/>
  <c r="J228" i="3"/>
  <c r="O901" i="3"/>
  <c r="N636" i="3"/>
  <c r="P636" i="3"/>
  <c r="M636" i="3"/>
  <c r="O636" i="3"/>
  <c r="P856" i="3"/>
  <c r="M856" i="3"/>
  <c r="E856" i="3"/>
  <c r="F856" i="3"/>
  <c r="U798" i="3"/>
  <c r="F798" i="3"/>
  <c r="E798" i="3"/>
  <c r="Q1141" i="3"/>
  <c r="U301" i="3"/>
  <c r="L301" i="3"/>
  <c r="K301" i="3"/>
  <c r="J923" i="3"/>
  <c r="M46" i="3"/>
  <c r="M146" i="3"/>
  <c r="N860" i="3"/>
  <c r="H1224" i="3"/>
  <c r="Q1237" i="3"/>
  <c r="U1025" i="3"/>
  <c r="E1076" i="3"/>
  <c r="U973" i="3"/>
  <c r="N249" i="3"/>
  <c r="M1032" i="3"/>
  <c r="I1040" i="3"/>
  <c r="Q1378" i="3"/>
  <c r="N139" i="3"/>
  <c r="M1228" i="3"/>
  <c r="J1379" i="3"/>
  <c r="U880" i="3"/>
  <c r="M1313" i="3"/>
  <c r="Q14" i="3"/>
  <c r="F465" i="3"/>
  <c r="Q923" i="3"/>
  <c r="U834" i="3"/>
  <c r="Q1364" i="3"/>
  <c r="J1141" i="3"/>
  <c r="U1224" i="3"/>
  <c r="L1040" i="3"/>
  <c r="U752" i="3"/>
  <c r="Q1379" i="3"/>
  <c r="J1101" i="3"/>
  <c r="K1080" i="3"/>
  <c r="O586" i="3"/>
  <c r="U1099" i="3"/>
  <c r="U158" i="3"/>
  <c r="N158" i="3"/>
  <c r="E158" i="3"/>
  <c r="E481" i="3"/>
  <c r="F449" i="3"/>
  <c r="T476" i="3"/>
  <c r="W476" i="3" s="1"/>
  <c r="F476" i="3"/>
  <c r="H280" i="3"/>
  <c r="F403" i="3"/>
  <c r="P144" i="3"/>
  <c r="L29" i="3"/>
  <c r="E23" i="3"/>
  <c r="E27" i="3"/>
  <c r="U186" i="3"/>
  <c r="Q186" i="3"/>
  <c r="M186" i="3"/>
  <c r="I186" i="3"/>
  <c r="I47" i="3"/>
  <c r="T51" i="3"/>
  <c r="W51" i="3" s="1"/>
  <c r="O361" i="3"/>
  <c r="F361" i="3"/>
  <c r="T1119" i="3"/>
  <c r="W1119" i="3" s="1"/>
  <c r="I1119" i="3"/>
  <c r="L815" i="3"/>
  <c r="H606" i="3"/>
  <c r="I961" i="3"/>
  <c r="O1108" i="3"/>
  <c r="U1133" i="3"/>
  <c r="Q1133" i="3"/>
  <c r="M1133" i="3"/>
  <c r="I1133" i="3"/>
  <c r="U622" i="3"/>
  <c r="P622" i="3"/>
  <c r="J622" i="3"/>
  <c r="T909" i="3"/>
  <c r="N1323" i="3"/>
  <c r="H1323" i="3"/>
  <c r="O471" i="3"/>
  <c r="H471" i="3"/>
  <c r="H839" i="3"/>
  <c r="U254" i="3"/>
  <c r="Q254" i="3"/>
  <c r="M254" i="3"/>
  <c r="I254" i="3"/>
  <c r="L1196" i="3"/>
  <c r="U62" i="3"/>
  <c r="P62" i="3"/>
  <c r="K62" i="3"/>
  <c r="T201" i="3"/>
  <c r="W201" i="3" s="1"/>
  <c r="F1088" i="3"/>
  <c r="U536" i="3"/>
  <c r="Q536" i="3"/>
  <c r="M536" i="3"/>
  <c r="I536" i="3"/>
  <c r="U1246" i="3"/>
  <c r="J1246" i="3"/>
  <c r="I232" i="3"/>
  <c r="L1167" i="3"/>
  <c r="P954" i="3"/>
  <c r="J782" i="3"/>
  <c r="E782" i="3"/>
  <c r="O1049" i="3"/>
  <c r="J354" i="3"/>
  <c r="K808" i="3"/>
  <c r="N1386" i="3"/>
  <c r="F1386" i="3"/>
  <c r="Q490" i="3"/>
  <c r="L831" i="3"/>
  <c r="T1186" i="3"/>
  <c r="W1186" i="3" s="1"/>
  <c r="O1186" i="3"/>
  <c r="J1186" i="3"/>
  <c r="J799" i="3"/>
  <c r="M1055" i="3"/>
  <c r="I447" i="3"/>
  <c r="I1254" i="3"/>
  <c r="J61" i="3"/>
  <c r="O489" i="3"/>
  <c r="Q413" i="3"/>
  <c r="N447" i="3"/>
  <c r="Q338" i="3"/>
  <c r="U728" i="3"/>
  <c r="J413" i="3"/>
  <c r="K447" i="3"/>
  <c r="I530" i="3"/>
  <c r="J54" i="3"/>
  <c r="M180" i="3"/>
  <c r="M515" i="3"/>
  <c r="O569" i="3"/>
  <c r="F394" i="3"/>
  <c r="E394" i="3"/>
  <c r="F180" i="3"/>
  <c r="K317" i="3"/>
  <c r="J1265" i="3"/>
  <c r="M362" i="3"/>
  <c r="O453" i="3"/>
  <c r="U453" i="3"/>
  <c r="F244" i="3"/>
  <c r="I244" i="3"/>
  <c r="U1261" i="3"/>
  <c r="O207" i="3"/>
  <c r="Q207" i="3"/>
  <c r="K573" i="3"/>
  <c r="M573" i="3"/>
  <c r="N546" i="3"/>
  <c r="Q1267" i="3"/>
  <c r="O273" i="3"/>
  <c r="U273" i="3"/>
  <c r="U1329" i="3"/>
  <c r="N207" i="3"/>
  <c r="K546" i="3"/>
  <c r="O575" i="3"/>
  <c r="K1267" i="3"/>
  <c r="U69" i="3"/>
  <c r="F136" i="3"/>
  <c r="M1325" i="3"/>
  <c r="K1325" i="3"/>
  <c r="J1325" i="3"/>
  <c r="L453" i="3"/>
  <c r="H244" i="3"/>
  <c r="Q708" i="3"/>
  <c r="I553" i="3"/>
  <c r="K553" i="3"/>
  <c r="H207" i="3"/>
  <c r="Q1333" i="3"/>
  <c r="F546" i="3"/>
  <c r="F69" i="3"/>
  <c r="K600" i="3"/>
  <c r="J600" i="3"/>
  <c r="K451" i="3"/>
  <c r="K1270" i="3"/>
  <c r="O617" i="3"/>
  <c r="U1276" i="3"/>
  <c r="I635" i="3"/>
  <c r="I616" i="3"/>
  <c r="P374" i="3"/>
  <c r="K374" i="3"/>
  <c r="N374" i="3"/>
  <c r="Q374" i="3"/>
  <c r="U305" i="3"/>
  <c r="Q305" i="3"/>
  <c r="H305" i="3"/>
  <c r="E305" i="3"/>
  <c r="T792" i="3"/>
  <c r="W792" i="3" s="1"/>
  <c r="F339" i="3"/>
  <c r="L270" i="3"/>
  <c r="P451" i="3"/>
  <c r="P792" i="3"/>
  <c r="Q792" i="3"/>
  <c r="U339" i="3"/>
  <c r="E270" i="3"/>
  <c r="U639" i="3"/>
  <c r="E99" i="3"/>
  <c r="I45" i="3"/>
  <c r="J195" i="3"/>
  <c r="I597" i="3"/>
  <c r="J499" i="3"/>
  <c r="E442" i="3"/>
  <c r="N197" i="3"/>
  <c r="O197" i="3"/>
  <c r="L650" i="3"/>
  <c r="L1280" i="3"/>
  <c r="Q1147" i="3"/>
  <c r="U278" i="3"/>
  <c r="I679" i="3"/>
  <c r="I1347" i="3"/>
  <c r="I43" i="3"/>
  <c r="I703" i="3"/>
  <c r="I769" i="3"/>
  <c r="U769" i="3"/>
  <c r="O163" i="3"/>
  <c r="P163" i="3"/>
  <c r="J163" i="3"/>
  <c r="M163" i="3"/>
  <c r="K638" i="3"/>
  <c r="H650" i="3"/>
  <c r="Q1345" i="3"/>
  <c r="Q16" i="3"/>
  <c r="N278" i="3"/>
  <c r="O88" i="3"/>
  <c r="M676" i="3"/>
  <c r="J679" i="3"/>
  <c r="M687" i="3"/>
  <c r="J1347" i="3"/>
  <c r="M1348" i="3"/>
  <c r="J43" i="3"/>
  <c r="M1178" i="3"/>
  <c r="J703" i="3"/>
  <c r="M861" i="3"/>
  <c r="M713" i="3"/>
  <c r="M1288" i="3"/>
  <c r="Q638" i="3"/>
  <c r="U377" i="3"/>
  <c r="E377" i="3"/>
  <c r="F650" i="3"/>
  <c r="F1280" i="3"/>
  <c r="Q631" i="3"/>
  <c r="J650" i="3"/>
  <c r="U936" i="3"/>
  <c r="M88" i="3"/>
  <c r="O900" i="3"/>
  <c r="N900" i="3"/>
  <c r="F805" i="3"/>
  <c r="E805" i="3"/>
  <c r="O723" i="3"/>
  <c r="N723" i="3"/>
  <c r="O1122" i="3"/>
  <c r="O737" i="3"/>
  <c r="O1354" i="3"/>
  <c r="I773" i="3"/>
  <c r="K773" i="3"/>
  <c r="J773" i="3"/>
  <c r="I205" i="3"/>
  <c r="K205" i="3"/>
  <c r="J205" i="3"/>
  <c r="I1242" i="3"/>
  <c r="K1242" i="3"/>
  <c r="J1242" i="3"/>
  <c r="I334" i="3"/>
  <c r="K334" i="3"/>
  <c r="J334" i="3"/>
  <c r="F210" i="3"/>
  <c r="J1122" i="3"/>
  <c r="F733" i="3"/>
  <c r="L284" i="3"/>
  <c r="P737" i="3"/>
  <c r="L241" i="3"/>
  <c r="Q367" i="3"/>
  <c r="U1354" i="3"/>
  <c r="U1153" i="3"/>
  <c r="I761" i="3"/>
  <c r="J978" i="3"/>
  <c r="M739" i="3"/>
  <c r="N822" i="3"/>
  <c r="Q187" i="3"/>
  <c r="U486" i="3"/>
  <c r="I571" i="3"/>
  <c r="J675" i="3"/>
  <c r="N832" i="3"/>
  <c r="Q805" i="3"/>
  <c r="Q1290" i="3"/>
  <c r="U733" i="3"/>
  <c r="E284" i="3"/>
  <c r="I241" i="3"/>
  <c r="J367" i="3"/>
  <c r="M1354" i="3"/>
  <c r="O1153" i="3"/>
  <c r="K761" i="3"/>
  <c r="F739" i="3"/>
  <c r="O486" i="3"/>
  <c r="K571" i="3"/>
  <c r="O753" i="3"/>
  <c r="P753" i="3"/>
  <c r="J753" i="3"/>
  <c r="M753" i="3"/>
  <c r="U228" i="3"/>
  <c r="O96" i="3"/>
  <c r="Q96" i="3"/>
  <c r="O809" i="3"/>
  <c r="P809" i="3"/>
  <c r="J809" i="3"/>
  <c r="M809" i="3"/>
  <c r="L938" i="3"/>
  <c r="U331" i="3"/>
  <c r="F331" i="3"/>
  <c r="E331" i="3"/>
  <c r="I1145" i="3"/>
  <c r="K1145" i="3"/>
  <c r="J1145" i="3"/>
  <c r="I576" i="3"/>
  <c r="J1308" i="3"/>
  <c r="Q852" i="3"/>
  <c r="I415" i="3"/>
  <c r="J657" i="3"/>
  <c r="M868" i="3"/>
  <c r="N599" i="3"/>
  <c r="Q991" i="3"/>
  <c r="J409" i="3"/>
  <c r="M948" i="3"/>
  <c r="N1314" i="3"/>
  <c r="Q901" i="3"/>
  <c r="J1315" i="3"/>
  <c r="O720" i="3"/>
  <c r="P720" i="3"/>
  <c r="J720" i="3"/>
  <c r="M720" i="3"/>
  <c r="M938" i="3"/>
  <c r="O938" i="3"/>
  <c r="N938" i="3"/>
  <c r="M1191" i="3"/>
  <c r="O1191" i="3"/>
  <c r="N1191" i="3"/>
  <c r="M796" i="3"/>
  <c r="O796" i="3"/>
  <c r="N796" i="3"/>
  <c r="F948" i="3"/>
  <c r="E636" i="3"/>
  <c r="H636" i="3"/>
  <c r="I636" i="3"/>
  <c r="K636" i="3"/>
  <c r="J856" i="3"/>
  <c r="H856" i="3"/>
  <c r="Q798" i="3"/>
  <c r="M1141" i="3"/>
  <c r="O1141" i="3"/>
  <c r="P301" i="3"/>
  <c r="M301" i="3"/>
  <c r="E301" i="3"/>
  <c r="F301" i="3"/>
  <c r="I146" i="3"/>
  <c r="J860" i="3"/>
  <c r="M1224" i="3"/>
  <c r="M1237" i="3"/>
  <c r="N1051" i="3"/>
  <c r="H1207" i="3"/>
  <c r="Q1025" i="3"/>
  <c r="M973" i="3"/>
  <c r="J249" i="3"/>
  <c r="H941" i="3"/>
  <c r="M1378" i="3"/>
  <c r="E139" i="3"/>
  <c r="U1048" i="3"/>
  <c r="M977" i="3"/>
  <c r="I1228" i="3"/>
  <c r="E1379" i="3"/>
  <c r="O634" i="3"/>
  <c r="T636" i="3"/>
  <c r="W636" i="3" s="1"/>
  <c r="Q613" i="3"/>
  <c r="O1313" i="3"/>
  <c r="I465" i="3"/>
  <c r="O1364" i="3"/>
  <c r="Q1368" i="3"/>
  <c r="J46" i="3"/>
  <c r="L1051" i="3"/>
  <c r="U97" i="3"/>
  <c r="J349" i="3"/>
  <c r="I984" i="3"/>
  <c r="F309" i="3"/>
  <c r="M1080" i="3"/>
  <c r="U787" i="3"/>
  <c r="U1381" i="3"/>
  <c r="K787" i="3"/>
  <c r="K793" i="3"/>
  <c r="U1072" i="3"/>
  <c r="Q23" i="3"/>
  <c r="K23" i="3"/>
  <c r="P481" i="3"/>
  <c r="T166" i="3"/>
  <c r="W166" i="3" s="1"/>
  <c r="P449" i="3"/>
  <c r="H449" i="3"/>
  <c r="T280" i="3"/>
  <c r="W280" i="3" s="1"/>
  <c r="I280" i="3"/>
  <c r="T388" i="3"/>
  <c r="W388" i="3" s="1"/>
  <c r="T222" i="3"/>
  <c r="W222" i="3" s="1"/>
  <c r="I222" i="3"/>
  <c r="Q29" i="3"/>
  <c r="E29" i="3"/>
  <c r="U23" i="3"/>
  <c r="O23" i="3"/>
  <c r="F23" i="3"/>
  <c r="U361" i="3"/>
  <c r="Q361" i="3"/>
  <c r="M361" i="3"/>
  <c r="I361" i="3"/>
  <c r="U1119" i="3"/>
  <c r="P1119" i="3"/>
  <c r="J1119" i="3"/>
  <c r="N815" i="3"/>
  <c r="J815" i="3"/>
  <c r="E815" i="3"/>
  <c r="Q606" i="3"/>
  <c r="L606" i="3"/>
  <c r="E606" i="3"/>
  <c r="I909" i="3"/>
  <c r="Q232" i="3"/>
  <c r="F232" i="3"/>
  <c r="T1167" i="3"/>
  <c r="J1167" i="3"/>
  <c r="N954" i="3"/>
  <c r="J954" i="3"/>
  <c r="E954" i="3"/>
  <c r="F354" i="3"/>
  <c r="U808" i="3"/>
  <c r="Q808" i="3"/>
  <c r="M808" i="3"/>
  <c r="I808" i="3"/>
  <c r="U1386" i="3"/>
  <c r="P1386" i="3"/>
  <c r="J1386" i="3"/>
  <c r="U490" i="3"/>
  <c r="M490" i="3"/>
  <c r="H166" i="3"/>
  <c r="U449" i="3"/>
  <c r="M449" i="3"/>
  <c r="P280" i="3"/>
  <c r="P388" i="3"/>
  <c r="P222" i="3"/>
  <c r="T23" i="3"/>
  <c r="W23" i="3" s="1"/>
  <c r="L23" i="3"/>
  <c r="U815" i="3"/>
  <c r="Q815" i="3"/>
  <c r="M815" i="3"/>
  <c r="I815" i="3"/>
  <c r="U606" i="3"/>
  <c r="P606" i="3"/>
  <c r="J606" i="3"/>
  <c r="F1167" i="3"/>
  <c r="U954" i="3"/>
  <c r="Q954" i="3"/>
  <c r="M954" i="3"/>
  <c r="I954" i="3"/>
  <c r="T481" i="3"/>
  <c r="W481" i="3" s="1"/>
  <c r="H481" i="3"/>
  <c r="Q449" i="3"/>
  <c r="I449" i="3"/>
  <c r="P476" i="3"/>
  <c r="U280" i="3"/>
  <c r="K280" i="3"/>
  <c r="E60" i="3"/>
  <c r="U222" i="3"/>
  <c r="K222" i="3"/>
  <c r="J403" i="3"/>
  <c r="J29" i="3"/>
  <c r="P23" i="3"/>
  <c r="I23" i="3"/>
  <c r="O51" i="3"/>
  <c r="N361" i="3"/>
  <c r="J361" i="3"/>
  <c r="Q1119" i="3"/>
  <c r="L1119" i="3"/>
  <c r="O815" i="3"/>
  <c r="K815" i="3"/>
  <c r="M606" i="3"/>
  <c r="U1323" i="3"/>
  <c r="Q1323" i="3"/>
  <c r="M1323" i="3"/>
  <c r="I1323" i="3"/>
  <c r="T31" i="3"/>
  <c r="W31" i="3" s="1"/>
  <c r="U471" i="3"/>
  <c r="P471" i="3"/>
  <c r="K471" i="3"/>
  <c r="T1246" i="3"/>
  <c r="W1246" i="3" s="1"/>
  <c r="M1246" i="3"/>
  <c r="T232" i="3"/>
  <c r="W232" i="3" s="1"/>
  <c r="O954" i="3"/>
  <c r="K954" i="3"/>
  <c r="Q1049" i="3"/>
  <c r="T354" i="3"/>
  <c r="W354" i="3" s="1"/>
  <c r="N808" i="3"/>
  <c r="J808" i="3"/>
  <c r="Q1386" i="3"/>
  <c r="L1386" i="3"/>
  <c r="E1386" i="3"/>
  <c r="P490" i="3"/>
  <c r="H490" i="3"/>
  <c r="U1186" i="3"/>
  <c r="Q1186" i="3"/>
  <c r="M1186" i="3"/>
  <c r="I1186" i="3"/>
  <c r="T21" i="3"/>
  <c r="W21" i="3" s="1"/>
  <c r="O21" i="3"/>
  <c r="J21" i="3"/>
  <c r="M158" i="3"/>
  <c r="H158" i="3"/>
  <c r="Q481" i="3"/>
  <c r="I481" i="3"/>
  <c r="L166" i="3"/>
  <c r="N449" i="3"/>
  <c r="J449" i="3"/>
  <c r="E449" i="3"/>
  <c r="Q476" i="3"/>
  <c r="L476" i="3"/>
  <c r="E476" i="3"/>
  <c r="Q280" i="3"/>
  <c r="L280" i="3"/>
  <c r="F280" i="3"/>
  <c r="P21" i="3"/>
  <c r="K21" i="3"/>
  <c r="E21" i="3"/>
  <c r="U388" i="3"/>
  <c r="Q388" i="3"/>
  <c r="M388" i="3"/>
  <c r="I388" i="3"/>
  <c r="T60" i="3"/>
  <c r="W60" i="3" s="1"/>
  <c r="I60" i="3"/>
  <c r="Q222" i="3"/>
  <c r="L222" i="3"/>
  <c r="F222" i="3"/>
  <c r="P403" i="3"/>
  <c r="K403" i="3"/>
  <c r="E403" i="3"/>
  <c r="U144" i="3"/>
  <c r="Q144" i="3"/>
  <c r="M144" i="3"/>
  <c r="I144" i="3"/>
  <c r="M23" i="3"/>
  <c r="H23" i="3"/>
  <c r="N47" i="3"/>
  <c r="N21" i="3"/>
  <c r="H21" i="3"/>
  <c r="O388" i="3"/>
  <c r="K388" i="3"/>
  <c r="F388" i="3"/>
  <c r="N403" i="3"/>
  <c r="H403" i="3"/>
  <c r="O144" i="3"/>
  <c r="K144" i="3"/>
  <c r="F144" i="3"/>
  <c r="L388" i="3"/>
  <c r="H388" i="3"/>
  <c r="P166" i="3"/>
  <c r="O449" i="3"/>
  <c r="K449" i="3"/>
  <c r="M476" i="3"/>
  <c r="H476" i="3"/>
  <c r="M280" i="3"/>
  <c r="L21" i="3"/>
  <c r="N388" i="3"/>
  <c r="J388" i="3"/>
  <c r="L60" i="3"/>
  <c r="M222" i="3"/>
  <c r="L403" i="3"/>
  <c r="N144" i="3"/>
  <c r="J144" i="3"/>
  <c r="J51" i="3"/>
  <c r="AC56" i="6"/>
  <c r="AC19" i="6"/>
  <c r="AC9" i="6"/>
  <c r="AC17" i="6"/>
  <c r="AC12" i="6"/>
  <c r="AC324" i="6"/>
  <c r="AC35" i="6"/>
  <c r="AC67" i="6"/>
  <c r="AC497" i="6"/>
  <c r="AC62" i="6"/>
  <c r="AC20" i="6"/>
  <c r="AC46" i="6"/>
  <c r="AC83" i="6"/>
  <c r="AC435" i="6"/>
  <c r="AC54" i="6"/>
  <c r="AC11" i="6"/>
  <c r="AC43" i="6"/>
  <c r="AC15" i="6"/>
  <c r="AC364" i="6"/>
  <c r="AC253" i="6"/>
  <c r="AC105" i="6"/>
  <c r="AC68" i="6"/>
  <c r="AC484" i="6"/>
  <c r="AC34" i="6"/>
  <c r="AC246" i="6"/>
  <c r="AC112" i="6"/>
  <c r="AC206" i="6"/>
  <c r="AC508" i="6"/>
  <c r="AC148" i="6"/>
  <c r="AC5" i="6"/>
  <c r="AC205" i="6"/>
  <c r="AC75" i="6"/>
  <c r="AC132" i="6"/>
  <c r="AC501" i="6"/>
  <c r="AC93" i="6"/>
  <c r="AC81" i="6"/>
  <c r="AC473" i="6"/>
  <c r="AC524" i="6"/>
  <c r="AC424" i="6"/>
  <c r="AC314" i="6"/>
  <c r="AC325" i="6"/>
  <c r="AC300" i="6"/>
  <c r="AC378" i="6"/>
  <c r="AC297" i="6"/>
  <c r="AC42" i="6"/>
  <c r="AC125" i="6"/>
  <c r="AC416" i="6"/>
  <c r="AC546" i="6"/>
  <c r="AC158" i="6"/>
  <c r="AC109" i="6"/>
  <c r="AC543" i="6"/>
  <c r="AC185" i="6"/>
  <c r="AC163" i="6"/>
  <c r="AC10" i="6"/>
  <c r="AC321" i="6"/>
  <c r="AC25" i="6"/>
  <c r="AC6" i="6"/>
  <c r="AC14" i="6"/>
  <c r="AC37" i="6"/>
  <c r="AC577" i="6"/>
  <c r="AC729" i="6"/>
  <c r="AC30" i="6"/>
  <c r="AC151" i="6"/>
  <c r="AC71" i="6"/>
  <c r="AC569" i="6"/>
  <c r="AC65" i="6"/>
  <c r="AC48" i="6"/>
  <c r="AC49" i="6"/>
  <c r="AC444" i="6"/>
  <c r="AC99" i="6"/>
  <c r="AC226" i="6"/>
  <c r="AC63" i="6"/>
  <c r="AC420" i="6"/>
  <c r="AC386" i="6"/>
  <c r="AC118" i="6"/>
  <c r="AC39" i="6"/>
  <c r="AC428" i="6"/>
  <c r="AC209" i="6"/>
  <c r="AC170" i="6"/>
  <c r="AC399" i="6"/>
  <c r="AC36" i="6"/>
  <c r="AC32" i="6"/>
  <c r="AC225" i="6"/>
  <c r="AC40" i="6"/>
  <c r="AC60" i="6"/>
  <c r="AC16" i="6"/>
  <c r="AC23" i="6"/>
  <c r="AC7" i="6"/>
  <c r="AC22" i="6"/>
  <c r="AC175" i="6"/>
  <c r="AC29" i="6"/>
  <c r="AC24" i="6"/>
  <c r="AC196" i="6"/>
  <c r="AC155" i="6"/>
  <c r="AC55" i="6"/>
  <c r="AC301" i="6"/>
  <c r="AC21" i="6"/>
  <c r="AC57" i="6"/>
  <c r="AC100" i="6"/>
  <c r="AC90" i="6"/>
  <c r="AC38" i="6"/>
  <c r="AC31" i="6"/>
  <c r="AC64" i="6"/>
  <c r="AC394" i="6"/>
  <c r="AC671" i="6"/>
  <c r="AC438" i="6"/>
  <c r="AC61" i="6"/>
  <c r="AC98" i="6"/>
  <c r="AC310" i="6"/>
  <c r="AC319" i="6"/>
  <c r="AC532" i="6"/>
  <c r="AC480" i="6"/>
  <c r="AC165" i="6"/>
  <c r="AC558" i="6"/>
  <c r="AC180" i="6"/>
  <c r="AC197" i="6"/>
  <c r="AC4" i="6"/>
  <c r="AC79" i="6"/>
  <c r="AC459" i="6"/>
  <c r="AC362" i="6"/>
  <c r="AC102" i="6"/>
  <c r="AC252" i="6"/>
  <c r="AC107" i="6"/>
  <c r="AC534" i="6"/>
  <c r="AC339" i="6"/>
  <c r="AC756" i="6"/>
  <c r="AC70" i="6"/>
  <c r="AC275" i="6"/>
  <c r="AC86" i="6"/>
  <c r="AC157" i="6"/>
  <c r="AC190" i="6"/>
  <c r="AC85" i="6"/>
  <c r="AC145" i="6"/>
  <c r="AC97" i="6"/>
  <c r="AC307" i="6"/>
  <c r="AC289" i="6"/>
  <c r="AC291" i="6"/>
  <c r="AC551" i="6"/>
  <c r="AC471" i="6"/>
  <c r="AC259" i="6"/>
  <c r="AC229" i="6"/>
  <c r="AC700" i="6"/>
  <c r="AC111" i="6"/>
  <c r="AC286" i="6"/>
  <c r="AC168" i="6"/>
  <c r="AC263" i="6"/>
  <c r="AC553" i="6"/>
  <c r="AC236" i="6"/>
  <c r="AC287" i="6"/>
  <c r="AC395" i="6"/>
  <c r="AC172" i="6"/>
  <c r="AC612" i="6"/>
  <c r="AC496" i="6"/>
  <c r="AC514" i="6"/>
  <c r="AC66" i="6"/>
  <c r="AC548" i="6"/>
  <c r="AC230" i="6"/>
  <c r="AC257" i="6"/>
  <c r="AC493" i="6"/>
  <c r="AC248" i="6"/>
  <c r="AC474" i="6"/>
  <c r="AC268" i="6"/>
  <c r="AC128" i="6"/>
  <c r="AC449" i="6"/>
  <c r="AC746" i="6"/>
  <c r="AC13" i="6"/>
  <c r="AC18" i="6"/>
  <c r="AC254" i="6"/>
  <c r="AC53" i="6"/>
  <c r="AC76" i="6"/>
  <c r="AC26" i="6"/>
  <c r="AC227" i="6"/>
  <c r="AC44" i="6"/>
  <c r="AC277" i="6"/>
  <c r="AC166" i="6"/>
  <c r="AC309" i="6"/>
  <c r="AC216" i="6"/>
  <c r="AC47" i="6"/>
  <c r="AC342" i="6"/>
  <c r="AC664" i="6"/>
  <c r="AC552" i="6"/>
  <c r="AC340" i="6"/>
  <c r="AC217" i="6"/>
  <c r="AC542" i="6"/>
  <c r="AC323" i="6"/>
  <c r="AC91" i="6"/>
  <c r="AC189" i="6"/>
  <c r="AC575" i="6"/>
  <c r="AC538" i="6"/>
  <c r="AC232" i="6"/>
  <c r="AC451" i="6"/>
  <c r="AC400" i="6"/>
  <c r="AC174" i="6"/>
  <c r="AC214" i="6"/>
  <c r="AC198" i="6"/>
  <c r="AC182" i="6"/>
  <c r="AC41" i="6"/>
  <c r="AC382" i="6"/>
  <c r="AC27" i="6"/>
  <c r="AC58" i="6"/>
  <c r="AC108" i="6"/>
  <c r="AC589" i="6"/>
  <c r="AC103" i="6"/>
  <c r="AC179" i="6"/>
  <c r="AC94" i="6"/>
  <c r="AC74" i="6"/>
  <c r="AC88" i="6"/>
  <c r="AC233" i="6"/>
  <c r="AC95" i="6"/>
  <c r="AC69" i="6"/>
  <c r="AC517" i="6"/>
  <c r="AC143" i="6"/>
  <c r="AC114" i="6"/>
  <c r="AC798" i="6"/>
  <c r="AC264" i="6"/>
  <c r="AC554" i="6"/>
  <c r="AC222" i="6"/>
  <c r="AC470" i="6"/>
  <c r="AC461" i="6"/>
  <c r="AC140" i="6"/>
  <c r="AC334" i="6"/>
  <c r="AC159" i="6"/>
  <c r="AC537" i="6"/>
  <c r="AC279" i="6"/>
  <c r="AC472" i="6"/>
  <c r="AC294" i="6"/>
  <c r="AC701" i="6"/>
  <c r="AC455" i="6"/>
  <c r="AC744" i="6"/>
  <c r="AC202" i="6"/>
  <c r="AC149" i="6"/>
  <c r="AC434" i="6"/>
  <c r="AC82" i="6"/>
  <c r="AC245" i="6"/>
  <c r="AC381" i="6"/>
  <c r="AC96" i="6"/>
  <c r="AC52" i="6"/>
  <c r="AC201" i="6"/>
  <c r="AC535" i="6"/>
  <c r="AC588" i="6"/>
  <c r="AC488" i="6"/>
  <c r="AC431" i="6"/>
  <c r="AC741" i="6"/>
  <c r="AC468" i="6"/>
  <c r="AC466" i="6"/>
  <c r="AC142" i="6"/>
  <c r="AC278" i="6"/>
  <c r="AC414" i="6"/>
  <c r="AC150" i="6"/>
  <c r="AC421" i="6"/>
  <c r="AC684" i="6"/>
  <c r="AC601" i="6"/>
  <c r="AC773" i="6"/>
  <c r="AC482" i="6"/>
  <c r="AC188" i="6"/>
  <c r="AC231" i="6"/>
  <c r="AC298" i="6"/>
  <c r="AC436" i="6"/>
  <c r="AC383" i="6"/>
  <c r="AC356" i="6"/>
  <c r="AC304" i="6"/>
  <c r="AC335" i="6"/>
  <c r="AC571" i="6"/>
  <c r="AC758" i="6"/>
  <c r="AC432" i="6"/>
  <c r="AC295" i="6"/>
  <c r="AC657" i="6"/>
  <c r="AC643" i="6"/>
  <c r="AC224" i="6"/>
  <c r="AC586" i="6"/>
  <c r="AC549" i="6"/>
  <c r="AC276" i="6"/>
  <c r="AC141" i="6"/>
  <c r="AC365" i="6"/>
  <c r="AC371" i="6"/>
  <c r="AC358" i="6"/>
  <c r="AC803" i="6"/>
  <c r="AC745" i="6"/>
  <c r="AC343" i="6"/>
  <c r="AC584" i="6"/>
  <c r="AC127" i="6"/>
  <c r="AC250" i="6"/>
  <c r="AC28" i="6"/>
  <c r="AC405" i="6"/>
  <c r="AC51" i="6"/>
  <c r="AC280" i="6"/>
  <c r="AC167" i="6"/>
  <c r="AC89" i="6"/>
  <c r="AC3" i="6"/>
  <c r="AC104" i="6"/>
  <c r="AC176" i="6"/>
  <c r="AC458" i="6"/>
  <c r="AC160" i="6"/>
  <c r="AC247" i="6"/>
  <c r="AC218" i="6"/>
  <c r="AC45" i="6"/>
  <c r="AC423" i="6"/>
  <c r="AC600" i="6"/>
  <c r="AC495" i="6"/>
  <c r="AC152" i="6"/>
  <c r="AC305" i="6"/>
  <c r="AC200" i="6"/>
  <c r="AC681" i="6"/>
  <c r="AC256" i="6"/>
  <c r="AC186" i="6"/>
  <c r="AC560" i="6"/>
  <c r="AC391" i="6"/>
  <c r="AC446" i="6"/>
  <c r="AC136" i="6"/>
  <c r="AC212" i="6"/>
  <c r="AC260" i="6"/>
  <c r="AC110" i="6"/>
  <c r="AC80" i="6"/>
  <c r="AC361" i="6"/>
  <c r="AC697" i="6"/>
  <c r="AC234" i="6"/>
  <c r="AC633" i="6"/>
  <c r="AC408" i="6"/>
  <c r="AC635" i="6"/>
  <c r="AC655" i="6"/>
  <c r="AC672" i="6"/>
  <c r="AC123" i="6"/>
  <c r="AC338" i="6"/>
  <c r="AC144" i="6"/>
  <c r="AC492" i="6"/>
  <c r="AC430" i="6"/>
  <c r="AC130" i="6"/>
  <c r="AC242" i="6"/>
  <c r="AC724" i="6"/>
  <c r="AC419" i="6"/>
  <c r="AC308" i="6"/>
  <c r="AC714" i="6"/>
  <c r="AC693" i="6"/>
  <c r="AC780" i="6"/>
  <c r="AC410" i="6"/>
  <c r="AC73" i="6"/>
  <c r="AC261" i="6"/>
  <c r="AC243" i="6"/>
  <c r="AC645" i="6"/>
  <c r="AC262" i="6"/>
  <c r="AC607" i="6"/>
  <c r="AC529" i="6"/>
  <c r="AC618" i="6"/>
  <c r="AC344" i="6"/>
  <c r="AC557" i="6"/>
  <c r="AC373" i="6"/>
  <c r="AC194" i="6"/>
  <c r="AC241" i="6"/>
  <c r="AC789" i="6"/>
  <c r="AC707" i="6"/>
  <c r="AC666" i="6"/>
  <c r="AC312" i="6"/>
  <c r="AC368" i="6"/>
  <c r="AC721" i="6"/>
  <c r="AC680" i="6"/>
  <c r="AC192" i="6"/>
  <c r="AC802" i="6"/>
  <c r="AC762" i="6"/>
  <c r="AC679" i="6"/>
  <c r="AC500" i="6"/>
  <c r="AC367" i="6"/>
  <c r="AC531" i="6"/>
  <c r="AC403" i="6"/>
  <c r="AC719" i="6"/>
  <c r="AC425" i="6"/>
  <c r="AC605" i="6"/>
  <c r="AC389" i="6"/>
  <c r="AC568" i="6"/>
  <c r="AC8" i="6"/>
  <c r="AC184" i="6"/>
  <c r="AC101" i="6"/>
  <c r="AC341" i="6"/>
  <c r="AC211" i="6"/>
  <c r="AC135" i="6"/>
  <c r="AC124" i="6"/>
  <c r="AC154" i="6"/>
  <c r="AC122" i="6"/>
  <c r="AC384" i="6"/>
  <c r="AC306" i="6"/>
  <c r="AC126" i="6"/>
  <c r="AC375" i="6"/>
  <c r="AC191" i="6"/>
  <c r="AC329" i="6"/>
  <c r="AC404" i="6"/>
  <c r="AC223" i="6"/>
  <c r="AC290" i="6"/>
  <c r="AC92" i="6"/>
  <c r="AC77" i="6"/>
  <c r="AC315" i="6"/>
  <c r="AC299" i="6"/>
  <c r="AC457" i="6"/>
  <c r="AC117" i="6"/>
  <c r="AC137" i="6"/>
  <c r="AC239" i="6"/>
  <c r="AC465" i="6"/>
  <c r="AC265" i="6"/>
  <c r="AC402" i="6"/>
  <c r="AC523" i="6"/>
  <c r="AC346" i="6"/>
  <c r="AC178" i="6"/>
  <c r="AC348" i="6"/>
  <c r="AC585" i="6"/>
  <c r="AC113" i="6"/>
  <c r="AC285" i="6"/>
  <c r="AC388" i="6"/>
  <c r="AC441" i="6"/>
  <c r="AC372" i="6"/>
  <c r="AC283" i="6"/>
  <c r="AC120" i="6"/>
  <c r="AC772" i="6"/>
  <c r="AC545" i="6"/>
  <c r="AC641" i="6"/>
  <c r="AC204" i="6"/>
  <c r="AC755" i="6"/>
  <c r="AC715" i="6"/>
  <c r="AC639" i="6"/>
  <c r="AC133" i="6"/>
  <c r="AC616" i="6"/>
  <c r="AC269" i="6"/>
  <c r="AC106" i="6"/>
  <c r="AC653" i="6"/>
  <c r="AC570" i="6"/>
  <c r="AC238" i="6"/>
  <c r="AC689" i="6"/>
  <c r="AC576" i="6"/>
  <c r="AC413" i="6"/>
  <c r="AC507" i="6"/>
  <c r="AC311" i="6"/>
  <c r="AC720" i="6"/>
  <c r="AC718" i="6"/>
  <c r="AC562" i="6"/>
  <c r="AC642" i="6"/>
  <c r="AC519" i="6"/>
  <c r="AC704" i="6"/>
  <c r="AC613" i="6"/>
  <c r="AC332" i="6"/>
  <c r="AC539" i="6"/>
  <c r="AC377" i="6"/>
  <c r="AC597" i="6"/>
  <c r="AC396" i="6"/>
  <c r="AC475" i="6"/>
  <c r="AC469" i="6"/>
  <c r="AC406" i="6"/>
  <c r="AC544" i="6"/>
  <c r="AC674" i="6"/>
  <c r="AC251" i="6"/>
  <c r="AC626" i="6"/>
  <c r="AC582" i="6"/>
  <c r="AC210" i="6"/>
  <c r="AC541" i="6"/>
  <c r="AC397" i="6"/>
  <c r="AC617" i="6"/>
  <c r="AC631" i="6"/>
  <c r="AC483" i="6"/>
  <c r="AC623" i="6"/>
  <c r="AC530" i="6"/>
  <c r="AC598" i="6"/>
  <c r="AC453" i="6"/>
  <c r="AC288" i="6"/>
  <c r="AC766" i="6"/>
  <c r="AC727" i="6"/>
  <c r="AC691" i="6"/>
  <c r="AC565" i="6"/>
  <c r="AC627" i="6"/>
  <c r="AC770" i="6"/>
  <c r="AC768" i="6"/>
  <c r="AC258" i="6"/>
  <c r="AC676" i="6"/>
  <c r="AC815" i="6"/>
  <c r="AC357" i="6"/>
  <c r="AC78" i="6"/>
  <c r="AC593" i="6"/>
  <c r="AC380" i="6"/>
  <c r="AC502" i="6"/>
  <c r="AC72" i="6"/>
  <c r="AC640" i="6"/>
  <c r="AC392" i="6"/>
  <c r="AC272" i="6"/>
  <c r="AC183" i="6"/>
  <c r="AC433" i="6"/>
  <c r="AC807" i="6"/>
  <c r="AC685" i="6"/>
  <c r="AC515" i="6"/>
  <c r="AC328" i="6"/>
  <c r="AC219" i="6"/>
  <c r="AC193" i="6"/>
  <c r="AC139" i="6"/>
  <c r="AC220" i="6"/>
  <c r="AC540" i="6"/>
  <c r="AC777" i="6"/>
  <c r="AC369" i="6"/>
  <c r="AC437" i="6"/>
  <c r="AC116" i="6"/>
  <c r="AC284" i="6"/>
  <c r="AC460" i="6"/>
  <c r="AC799" i="6"/>
  <c r="AC687" i="6"/>
  <c r="AC629" i="6"/>
  <c r="AC742" i="6"/>
  <c r="AC147" i="6"/>
  <c r="AC240" i="6"/>
  <c r="AC603" i="6"/>
  <c r="AC649" i="6"/>
  <c r="AC670" i="6"/>
  <c r="AC644" i="6"/>
  <c r="AC648" i="6"/>
  <c r="AC650" i="6"/>
  <c r="AC363" i="6"/>
  <c r="AC390" i="6"/>
  <c r="AC717" i="6"/>
  <c r="AC412" i="6"/>
  <c r="AC702" i="6"/>
  <c r="AC619" i="6"/>
  <c r="AC379" i="6"/>
  <c r="AC296" i="6"/>
  <c r="AC738" i="6"/>
  <c r="AC606" i="6"/>
  <c r="AC813" i="6"/>
  <c r="AC489" i="6"/>
  <c r="AC207" i="6"/>
  <c r="AC778" i="6"/>
  <c r="AC486" i="6"/>
  <c r="AC385" i="6"/>
  <c r="AC625" i="6"/>
  <c r="AC440" i="6"/>
  <c r="AC660" i="6"/>
  <c r="AC705" i="6"/>
  <c r="AC547" i="6"/>
  <c r="AC567" i="6"/>
  <c r="AC156" i="6"/>
  <c r="AC407" i="6"/>
  <c r="AC313" i="6"/>
  <c r="AC533" i="6"/>
  <c r="AC555" i="6"/>
  <c r="AC564" i="6"/>
  <c r="AC59" i="6"/>
  <c r="AC791" i="6"/>
  <c r="AC566" i="6"/>
  <c r="AC751" i="6"/>
  <c r="AC624" i="6"/>
  <c r="AC709" i="6"/>
  <c r="AC783" i="6"/>
  <c r="AC199" i="6"/>
  <c r="AC509" i="6"/>
  <c r="AC647" i="6"/>
  <c r="AC173" i="6"/>
  <c r="AC516" i="6"/>
  <c r="AC628" i="6"/>
  <c r="AC592" i="6"/>
  <c r="AC360" i="6"/>
  <c r="AC711" i="6"/>
  <c r="AC634" i="6"/>
  <c r="AC651" i="6"/>
  <c r="AC764" i="6"/>
  <c r="AC87" i="6"/>
  <c r="AC228" i="6"/>
  <c r="AC522" i="6"/>
  <c r="AC131" i="6"/>
  <c r="AC164" i="6"/>
  <c r="AC316" i="6"/>
  <c r="AC50" i="6"/>
  <c r="AC596" i="6"/>
  <c r="AC739" i="6"/>
  <c r="AC506" i="6"/>
  <c r="AC787" i="6"/>
  <c r="AC686" i="6"/>
  <c r="AC370" i="6"/>
  <c r="AC249" i="6"/>
  <c r="AC784" i="6"/>
  <c r="AC723" i="6"/>
  <c r="AC536" i="6"/>
  <c r="AC806" i="6"/>
  <c r="AC669" i="6"/>
  <c r="AC786" i="6"/>
  <c r="AC728" i="6"/>
  <c r="AC464" i="6"/>
  <c r="AC153" i="6"/>
  <c r="AC614" i="6"/>
  <c r="AC134" i="6"/>
  <c r="AC620" i="6"/>
  <c r="AC235" i="6"/>
  <c r="AC663" i="6"/>
  <c r="AC708" i="6"/>
  <c r="AC775" i="6"/>
  <c r="AC563" i="6"/>
  <c r="AC426" i="6"/>
  <c r="AC805" i="6"/>
  <c r="AC696" i="6"/>
  <c r="AC816" i="6"/>
  <c r="AC590" i="6"/>
  <c r="AC761" i="6"/>
  <c r="AC512" i="6"/>
  <c r="AC632" i="6"/>
  <c r="AC765" i="6"/>
  <c r="AC781" i="6"/>
  <c r="AC487" i="6"/>
  <c r="AC504" i="6"/>
  <c r="AC479" i="6"/>
  <c r="AC525" i="6"/>
  <c r="AC203" i="6"/>
  <c r="AC115" i="6"/>
  <c r="AC351" i="6"/>
  <c r="AC336" i="6"/>
  <c r="AC327" i="6"/>
  <c r="AC121" i="6"/>
  <c r="AC796" i="6"/>
  <c r="AC330" i="6"/>
  <c r="AC445" i="6"/>
  <c r="AC415" i="6"/>
  <c r="AC320" i="6"/>
  <c r="AC337" i="6"/>
  <c r="AC187" i="6"/>
  <c r="AC181" i="6"/>
  <c r="AC792" i="6"/>
  <c r="AC675" i="6"/>
  <c r="AC510" i="6"/>
  <c r="AC271" i="6"/>
  <c r="AC418" i="6"/>
  <c r="AC573" i="6"/>
  <c r="AC661" i="6"/>
  <c r="AC713" i="6"/>
  <c r="AC503" i="6"/>
  <c r="AC580" i="6"/>
  <c r="AC654" i="6"/>
  <c r="AC595" i="6"/>
  <c r="AC213" i="6"/>
  <c r="AC374" i="6"/>
  <c r="AC463" i="6"/>
  <c r="AC621" i="6"/>
  <c r="AC682" i="6"/>
  <c r="AC417" i="6"/>
  <c r="AC754" i="6"/>
  <c r="AC255" i="6"/>
  <c r="AC732" i="6"/>
  <c r="AC599" i="6"/>
  <c r="AC638" i="6"/>
  <c r="AC491" i="6"/>
  <c r="AC302" i="6"/>
  <c r="AC615" i="6"/>
  <c r="AC753" i="6"/>
  <c r="AC610" i="6"/>
  <c r="AC703" i="6"/>
  <c r="AC743" i="6"/>
  <c r="AC809" i="6"/>
  <c r="AC646" i="6"/>
  <c r="AC347" i="6"/>
  <c r="AC794" i="6"/>
  <c r="AC678" i="6"/>
  <c r="AC810" i="6"/>
  <c r="AC462" i="6"/>
  <c r="AC771" i="6"/>
  <c r="AC477" i="6"/>
  <c r="AC447" i="6"/>
  <c r="AC730" i="6"/>
  <c r="AC366" i="6"/>
  <c r="AC467" i="6"/>
  <c r="AC561" i="6"/>
  <c r="AC572" i="6"/>
  <c r="AC722" i="6"/>
  <c r="AC393" i="6"/>
  <c r="AC591" i="6"/>
  <c r="AC769" i="6"/>
  <c r="AC195" i="6"/>
  <c r="AC526" i="6"/>
  <c r="AC443" i="6"/>
  <c r="AC725" i="6"/>
  <c r="AC84" i="6"/>
  <c r="AC352" i="6"/>
  <c r="AC331" i="6"/>
  <c r="AC398" i="6"/>
  <c r="AC326" i="6"/>
  <c r="AC656" i="6"/>
  <c r="AC782" i="6"/>
  <c r="AC550" i="6"/>
  <c r="AC146" i="6"/>
  <c r="AC345" i="6"/>
  <c r="AC387" i="6"/>
  <c r="AC267" i="6"/>
  <c r="AC737" i="6"/>
  <c r="AC427" i="6"/>
  <c r="AC498" i="6"/>
  <c r="AC476" i="6"/>
  <c r="AC736" i="6"/>
  <c r="AC556" i="6"/>
  <c r="AC478" i="6"/>
  <c r="AC690" i="6"/>
  <c r="AC494" i="6"/>
  <c r="AC442" i="6"/>
  <c r="AC355" i="6"/>
  <c r="AC749" i="6"/>
  <c r="AC726" i="6"/>
  <c r="AC490" i="6"/>
  <c r="AC454" i="6"/>
  <c r="AC667" i="6"/>
  <c r="AC208" i="6"/>
  <c r="AC673" i="6"/>
  <c r="AC162" i="6"/>
  <c r="AC808" i="6"/>
  <c r="AC429" i="6"/>
  <c r="AC177" i="6"/>
  <c r="AC636" i="6"/>
  <c r="AC574" i="6"/>
  <c r="AC706" i="6"/>
  <c r="AC333" i="6"/>
  <c r="AC609" i="6"/>
  <c r="AC527" i="6"/>
  <c r="AC658" i="6"/>
  <c r="AC485" i="6"/>
  <c r="AC731" i="6"/>
  <c r="AC659" i="6"/>
  <c r="AC776" i="6"/>
  <c r="AC760" i="6"/>
  <c r="AC2" i="6"/>
  <c r="AC282" i="6"/>
  <c r="AC119" i="6"/>
  <c r="AC716" i="6"/>
  <c r="AC581" i="6"/>
  <c r="AC169" i="6"/>
  <c r="AC33" i="6"/>
  <c r="AC292" i="6"/>
  <c r="AC293" i="6"/>
  <c r="AC694" i="6"/>
  <c r="AC652" i="6"/>
  <c r="AC812" i="6"/>
  <c r="AC244" i="6"/>
  <c r="AC317" i="6"/>
  <c r="AC683" i="6"/>
  <c r="AC513" i="6"/>
  <c r="AC359" i="6"/>
  <c r="AC318" i="6"/>
  <c r="AC350" i="6"/>
  <c r="AC611" i="6"/>
  <c r="AC138" i="6"/>
  <c r="AC349" i="6"/>
  <c r="AC499" i="6"/>
  <c r="AC587" i="6"/>
  <c r="AC411" i="6"/>
  <c r="AC800" i="6"/>
  <c r="AC668" i="6"/>
  <c r="AC811" i="6"/>
  <c r="AC814" i="6"/>
  <c r="AC129" i="6"/>
  <c r="AC439" i="6"/>
  <c r="AC221" i="6"/>
  <c r="AC161" i="6"/>
  <c r="AC797" i="6"/>
  <c r="AC353" i="6"/>
  <c r="AC518" i="6"/>
  <c r="AC793" i="6"/>
  <c r="AC688" i="6"/>
  <c r="AC662" i="6"/>
  <c r="AC692" i="6"/>
  <c r="AC481" i="6"/>
  <c r="AC322" i="6"/>
  <c r="AC804" i="6"/>
  <c r="AC266" i="6"/>
  <c r="AC452" i="6"/>
  <c r="AC450" i="6"/>
  <c r="AC763" i="6"/>
  <c r="AC785" i="6"/>
  <c r="AC622" i="6"/>
  <c r="AC747" i="6"/>
  <c r="AC779" i="6"/>
  <c r="AC740" i="6"/>
  <c r="AC665" i="6"/>
  <c r="AC759" i="6"/>
  <c r="AC505" i="6"/>
  <c r="AC171" i="6"/>
  <c r="AC801" i="6"/>
  <c r="AC578" i="6"/>
  <c r="AC734" i="6"/>
  <c r="AC757" i="6"/>
  <c r="AC712" i="6"/>
  <c r="AC511" i="6"/>
  <c r="AC748" i="6"/>
  <c r="AC750" i="6"/>
  <c r="AC215" i="6"/>
  <c r="AC354" i="6"/>
  <c r="AC594" i="6"/>
  <c r="AC273" i="6"/>
  <c r="AC521" i="6"/>
  <c r="AC376" i="6"/>
  <c r="AC281" i="6"/>
  <c r="AC270" i="6"/>
  <c r="AC637" i="6"/>
  <c r="AC401" i="6"/>
  <c r="AC608" i="6"/>
  <c r="AC274" i="6"/>
  <c r="AC767" i="6"/>
  <c r="AC528" i="6"/>
  <c r="AC579" i="6"/>
  <c r="AC559" i="6"/>
  <c r="AC583" i="6"/>
  <c r="AC456" i="6"/>
  <c r="AC448" i="6"/>
  <c r="AC733" i="6"/>
  <c r="AC795" i="6"/>
  <c r="AC788" i="6"/>
  <c r="AC695" i="6"/>
  <c r="AC237" i="6"/>
  <c r="AC677" i="6"/>
  <c r="AC735" i="6"/>
  <c r="AC604" i="6"/>
  <c r="AC303" i="6"/>
  <c r="AC699" i="6"/>
  <c r="AC698" i="6"/>
  <c r="AC752" i="6"/>
  <c r="AC710" i="6"/>
  <c r="AC602" i="6"/>
  <c r="AC422" i="6"/>
  <c r="AC630" i="6"/>
  <c r="AC790" i="6"/>
  <c r="AC774" i="6"/>
  <c r="AC520" i="6"/>
  <c r="AC409" i="6"/>
  <c r="I662" i="3"/>
  <c r="M662" i="3"/>
  <c r="Q662" i="3"/>
  <c r="U662" i="3"/>
  <c r="H662" i="3"/>
  <c r="N662" i="3"/>
  <c r="E662" i="3"/>
  <c r="K662" i="3"/>
  <c r="P662" i="3"/>
  <c r="F662" i="3"/>
  <c r="L662" i="3"/>
  <c r="O166" i="3"/>
  <c r="K166" i="3"/>
  <c r="F166" i="3"/>
  <c r="U60" i="3"/>
  <c r="P60" i="3"/>
  <c r="J60" i="3"/>
  <c r="U29" i="3"/>
  <c r="P29" i="3"/>
  <c r="F27" i="3"/>
  <c r="K27" i="3"/>
  <c r="O27" i="3"/>
  <c r="I27" i="3"/>
  <c r="M27" i="3"/>
  <c r="Q27" i="3"/>
  <c r="U27" i="3"/>
  <c r="P47" i="3"/>
  <c r="E907" i="3"/>
  <c r="J907" i="3"/>
  <c r="N907" i="3"/>
  <c r="H907" i="3"/>
  <c r="M907" i="3"/>
  <c r="K907" i="3"/>
  <c r="P907" i="3"/>
  <c r="U907" i="3"/>
  <c r="F907" i="3"/>
  <c r="L907" i="3"/>
  <c r="Q907" i="3"/>
  <c r="E909" i="3"/>
  <c r="J909" i="3"/>
  <c r="N909" i="3"/>
  <c r="H909" i="3"/>
  <c r="M909" i="3"/>
  <c r="K909" i="3"/>
  <c r="P909" i="3"/>
  <c r="U909" i="3"/>
  <c r="F909" i="3"/>
  <c r="L909" i="3"/>
  <c r="Q909" i="3"/>
  <c r="T662" i="3"/>
  <c r="W662" i="3" s="1"/>
  <c r="I1196" i="3"/>
  <c r="M1196" i="3"/>
  <c r="Q1196" i="3"/>
  <c r="U1196" i="3"/>
  <c r="F1196" i="3"/>
  <c r="K1196" i="3"/>
  <c r="O1196" i="3"/>
  <c r="J1196" i="3"/>
  <c r="E1196" i="3"/>
  <c r="N1196" i="3"/>
  <c r="H1196" i="3"/>
  <c r="P1196" i="3"/>
  <c r="I1130" i="3"/>
  <c r="M1130" i="3"/>
  <c r="Q1130" i="3"/>
  <c r="U1130" i="3"/>
  <c r="H1130" i="3"/>
  <c r="N1130" i="3"/>
  <c r="E1130" i="3"/>
  <c r="K1130" i="3"/>
  <c r="P1130" i="3"/>
  <c r="F1130" i="3"/>
  <c r="L1130" i="3"/>
  <c r="N166" i="3"/>
  <c r="J166" i="3"/>
  <c r="E166" i="3"/>
  <c r="F60" i="3"/>
  <c r="K60" i="3"/>
  <c r="O60" i="3"/>
  <c r="E47" i="3"/>
  <c r="J47" i="3"/>
  <c r="H47" i="3"/>
  <c r="M47" i="3"/>
  <c r="Q47" i="3"/>
  <c r="U47" i="3"/>
  <c r="K47" i="3"/>
  <c r="O47" i="3"/>
  <c r="I51" i="3"/>
  <c r="M51" i="3"/>
  <c r="Q51" i="3"/>
  <c r="U51" i="3"/>
  <c r="H51" i="3"/>
  <c r="N51" i="3"/>
  <c r="E51" i="3"/>
  <c r="K51" i="3"/>
  <c r="P51" i="3"/>
  <c r="O1130" i="3"/>
  <c r="I1108" i="3"/>
  <c r="M1108" i="3"/>
  <c r="Q1108" i="3"/>
  <c r="U1108" i="3"/>
  <c r="H1108" i="3"/>
  <c r="N1108" i="3"/>
  <c r="E1108" i="3"/>
  <c r="K1108" i="3"/>
  <c r="P1108" i="3"/>
  <c r="F1108" i="3"/>
  <c r="L1108" i="3"/>
  <c r="O662" i="3"/>
  <c r="I31" i="3"/>
  <c r="M31" i="3"/>
  <c r="Q31" i="3"/>
  <c r="U31" i="3"/>
  <c r="F31" i="3"/>
  <c r="K31" i="3"/>
  <c r="O31" i="3"/>
  <c r="J31" i="3"/>
  <c r="E31" i="3"/>
  <c r="N31" i="3"/>
  <c r="H31" i="3"/>
  <c r="P31" i="3"/>
  <c r="F201" i="3"/>
  <c r="K201" i="3"/>
  <c r="O201" i="3"/>
  <c r="I201" i="3"/>
  <c r="M201" i="3"/>
  <c r="Q201" i="3"/>
  <c r="U201" i="3"/>
  <c r="E201" i="3"/>
  <c r="J201" i="3"/>
  <c r="N201" i="3"/>
  <c r="P201" i="3"/>
  <c r="H201" i="3"/>
  <c r="L201" i="3"/>
  <c r="O481" i="3"/>
  <c r="K481" i="3"/>
  <c r="F481" i="3"/>
  <c r="O158" i="3"/>
  <c r="K158" i="3"/>
  <c r="N481" i="3"/>
  <c r="J481" i="3"/>
  <c r="U166" i="3"/>
  <c r="Q166" i="3"/>
  <c r="M166" i="3"/>
  <c r="I166" i="3"/>
  <c r="O476" i="3"/>
  <c r="K476" i="3"/>
  <c r="E280" i="3"/>
  <c r="J280" i="3"/>
  <c r="N280" i="3"/>
  <c r="I21" i="3"/>
  <c r="M21" i="3"/>
  <c r="Q21" i="3"/>
  <c r="U21" i="3"/>
  <c r="M60" i="3"/>
  <c r="H60" i="3"/>
  <c r="E222" i="3"/>
  <c r="J222" i="3"/>
  <c r="N222" i="3"/>
  <c r="I403" i="3"/>
  <c r="M403" i="3"/>
  <c r="Q403" i="3"/>
  <c r="U403" i="3"/>
  <c r="I29" i="3"/>
  <c r="M29" i="3"/>
  <c r="F29" i="3"/>
  <c r="K29" i="3"/>
  <c r="O29" i="3"/>
  <c r="P27" i="3"/>
  <c r="H27" i="3"/>
  <c r="T47" i="3"/>
  <c r="W47" i="3" s="1"/>
  <c r="L47" i="3"/>
  <c r="L51" i="3"/>
  <c r="J1130" i="3"/>
  <c r="E961" i="3"/>
  <c r="J961" i="3"/>
  <c r="N961" i="3"/>
  <c r="H961" i="3"/>
  <c r="M961" i="3"/>
  <c r="K961" i="3"/>
  <c r="P961" i="3"/>
  <c r="U961" i="3"/>
  <c r="F961" i="3"/>
  <c r="L961" i="3"/>
  <c r="Q961" i="3"/>
  <c r="T1108" i="3"/>
  <c r="W1108" i="3" s="1"/>
  <c r="J662" i="3"/>
  <c r="T1196" i="3"/>
  <c r="F836" i="3"/>
  <c r="K836" i="3"/>
  <c r="O836" i="3"/>
  <c r="I836" i="3"/>
  <c r="M836" i="3"/>
  <c r="Q836" i="3"/>
  <c r="U836" i="3"/>
  <c r="E836" i="3"/>
  <c r="J836" i="3"/>
  <c r="N836" i="3"/>
  <c r="P836" i="3"/>
  <c r="H836" i="3"/>
  <c r="L836" i="3"/>
  <c r="T836" i="3"/>
  <c r="W836" i="3" s="1"/>
  <c r="F839" i="3"/>
  <c r="K839" i="3"/>
  <c r="O839" i="3"/>
  <c r="I839" i="3"/>
  <c r="M839" i="3"/>
  <c r="Q839" i="3"/>
  <c r="U839" i="3"/>
  <c r="N23" i="3"/>
  <c r="J23" i="3"/>
  <c r="F1119" i="3"/>
  <c r="K1119" i="3"/>
  <c r="O1119" i="3"/>
  <c r="F606" i="3"/>
  <c r="K606" i="3"/>
  <c r="O606" i="3"/>
  <c r="F622" i="3"/>
  <c r="K622" i="3"/>
  <c r="O622" i="3"/>
  <c r="J839" i="3"/>
  <c r="N839" i="3"/>
  <c r="E839" i="3"/>
  <c r="I1088" i="3"/>
  <c r="M1088" i="3"/>
  <c r="Q1088" i="3"/>
  <c r="U1088" i="3"/>
  <c r="E232" i="3"/>
  <c r="J232" i="3"/>
  <c r="N232" i="3"/>
  <c r="I1167" i="3"/>
  <c r="M1167" i="3"/>
  <c r="Q1167" i="3"/>
  <c r="U1167" i="3"/>
  <c r="E1049" i="3"/>
  <c r="J1049" i="3"/>
  <c r="N1049" i="3"/>
  <c r="I354" i="3"/>
  <c r="M354" i="3"/>
  <c r="Q354" i="3"/>
  <c r="U354" i="3"/>
  <c r="F831" i="3"/>
  <c r="K831" i="3"/>
  <c r="O831" i="3"/>
  <c r="I831" i="3"/>
  <c r="M831" i="3"/>
  <c r="Q831" i="3"/>
  <c r="U831" i="3"/>
  <c r="E831" i="3"/>
  <c r="J831" i="3"/>
  <c r="N831" i="3"/>
  <c r="N471" i="3"/>
  <c r="J471" i="3"/>
  <c r="N62" i="3"/>
  <c r="J62" i="3"/>
  <c r="N1088" i="3"/>
  <c r="H1088" i="3"/>
  <c r="Q1246" i="3"/>
  <c r="L1246" i="3"/>
  <c r="M232" i="3"/>
  <c r="H232" i="3"/>
  <c r="N1167" i="3"/>
  <c r="H1167" i="3"/>
  <c r="Q782" i="3"/>
  <c r="L782" i="3"/>
  <c r="M1049" i="3"/>
  <c r="H1049" i="3"/>
  <c r="N354" i="3"/>
  <c r="H354" i="3"/>
  <c r="P1088" i="3"/>
  <c r="K1088" i="3"/>
  <c r="E1088" i="3"/>
  <c r="F1246" i="3"/>
  <c r="K1246" i="3"/>
  <c r="O1246" i="3"/>
  <c r="U232" i="3"/>
  <c r="P232" i="3"/>
  <c r="K232" i="3"/>
  <c r="P1167" i="3"/>
  <c r="K1167" i="3"/>
  <c r="E1167" i="3"/>
  <c r="F782" i="3"/>
  <c r="K782" i="3"/>
  <c r="O782" i="3"/>
  <c r="U1049" i="3"/>
  <c r="P1049" i="3"/>
  <c r="K1049" i="3"/>
  <c r="P354" i="3"/>
  <c r="K354" i="3"/>
  <c r="E354" i="3"/>
  <c r="O490" i="3"/>
  <c r="K490" i="3"/>
  <c r="F490" i="3"/>
  <c r="O1386" i="3"/>
  <c r="K1386" i="3"/>
  <c r="N490" i="3"/>
  <c r="J490" i="3"/>
  <c r="O799" i="3"/>
  <c r="K799" i="3"/>
  <c r="F799" i="3"/>
  <c r="N1055" i="3"/>
  <c r="J1055" i="3"/>
  <c r="U799" i="3"/>
  <c r="Q799" i="3"/>
  <c r="M799" i="3"/>
  <c r="I799" i="3"/>
  <c r="G5" i="11"/>
  <c r="G19" i="11"/>
  <c r="E15" i="11"/>
  <c r="AB551" i="5"/>
  <c r="E4" i="11"/>
  <c r="C21" i="11"/>
  <c r="G16" i="11"/>
  <c r="E11" i="11"/>
  <c r="AB373" i="5"/>
  <c r="AB505" i="5"/>
  <c r="AB315" i="5"/>
  <c r="AB298" i="5"/>
  <c r="AB469" i="5"/>
  <c r="AB498" i="5"/>
  <c r="AB462" i="5"/>
  <c r="AB384" i="5"/>
  <c r="AB217" i="5"/>
  <c r="AB167" i="5"/>
  <c r="AB412" i="5"/>
  <c r="AB233" i="5"/>
  <c r="AB377" i="5"/>
  <c r="AB135" i="5"/>
  <c r="AB442" i="5"/>
  <c r="AB402" i="5"/>
  <c r="AB512" i="5"/>
  <c r="AB75" i="5"/>
  <c r="AB311" i="5"/>
  <c r="AB207" i="5"/>
  <c r="AB495" i="5"/>
  <c r="AB474" i="5"/>
  <c r="AB511" i="5"/>
  <c r="AB225" i="5"/>
  <c r="AB398" i="5"/>
  <c r="AB343" i="5"/>
  <c r="AB120" i="5"/>
  <c r="AB191" i="5"/>
  <c r="AB415" i="5"/>
  <c r="AB389" i="5"/>
  <c r="AB494" i="5"/>
  <c r="AB538" i="5"/>
  <c r="AB378" i="5"/>
  <c r="AB453" i="5"/>
  <c r="AB529" i="5"/>
  <c r="AB564" i="5"/>
  <c r="AB367" i="5"/>
  <c r="AB540" i="5"/>
  <c r="AB455" i="5"/>
  <c r="AB346" i="5"/>
  <c r="AB303" i="5"/>
  <c r="AB413" i="5"/>
  <c r="AB500" i="5"/>
  <c r="AB450" i="5"/>
  <c r="AB419" i="5"/>
  <c r="AB151" i="5"/>
  <c r="AB537" i="5"/>
  <c r="AB108" i="5"/>
  <c r="AB454" i="5"/>
  <c r="AB236" i="5"/>
  <c r="AB365" i="5"/>
  <c r="AB416" i="5"/>
  <c r="AB535" i="5"/>
  <c r="AB459" i="5"/>
  <c r="AB268" i="5"/>
  <c r="AB485" i="5"/>
  <c r="AB403" i="5"/>
  <c r="AB334" i="5"/>
  <c r="AB152" i="5"/>
  <c r="AB212" i="5"/>
  <c r="AB274" i="5"/>
  <c r="AB420" i="5"/>
  <c r="AB359" i="5"/>
  <c r="AB134" i="5"/>
  <c r="AB216" i="5"/>
  <c r="AB291" i="5"/>
  <c r="AB504" i="5"/>
  <c r="AB219" i="5"/>
  <c r="AB132" i="5"/>
  <c r="AB176" i="5"/>
  <c r="AB129" i="5"/>
  <c r="AB339" i="5"/>
  <c r="AB532" i="5"/>
  <c r="AB351" i="5"/>
  <c r="AB358" i="5"/>
  <c r="AB506" i="5"/>
  <c r="AB230" i="5"/>
  <c r="AB439" i="5"/>
  <c r="AB573" i="5"/>
  <c r="AB471" i="5"/>
  <c r="AB481" i="5"/>
  <c r="AB544" i="5"/>
  <c r="AB187" i="5"/>
  <c r="AB90" i="5"/>
  <c r="AB425" i="5"/>
  <c r="AB326" i="5"/>
  <c r="AB422" i="5"/>
  <c r="AB566" i="5"/>
  <c r="AB548" i="5"/>
  <c r="AB484" i="5"/>
  <c r="AB460" i="5"/>
  <c r="AB397" i="5"/>
  <c r="AB472" i="5"/>
  <c r="AB157" i="5"/>
  <c r="AB199" i="5"/>
  <c r="AB534" i="5"/>
  <c r="AB305" i="5"/>
  <c r="AB531" i="5"/>
  <c r="AB292" i="5"/>
  <c r="AB467" i="5"/>
  <c r="AB307" i="5"/>
  <c r="AB457" i="5"/>
  <c r="AB277" i="5"/>
  <c r="AB489" i="5"/>
  <c r="AB463" i="5"/>
  <c r="AB524" i="5"/>
  <c r="AB163" i="5"/>
  <c r="AB456" i="5"/>
  <c r="AB242" i="5"/>
  <c r="AB99" i="5"/>
  <c r="AB309" i="5"/>
  <c r="AB390" i="5"/>
  <c r="AB231" i="5"/>
  <c r="AB394" i="5"/>
  <c r="AB364" i="5"/>
  <c r="AB387" i="5"/>
  <c r="AB393" i="5"/>
  <c r="AB330" i="5"/>
  <c r="AB464" i="5"/>
  <c r="AB345" i="5"/>
  <c r="AB158" i="5"/>
  <c r="AB248" i="5"/>
  <c r="AB350" i="5"/>
  <c r="AB297" i="5"/>
  <c r="AB290" i="5"/>
  <c r="AB145" i="5"/>
  <c r="AB289" i="5"/>
  <c r="AB229" i="5"/>
  <c r="AB417" i="5"/>
  <c r="AB143" i="5"/>
  <c r="AB360" i="5"/>
  <c r="AB438" i="5"/>
  <c r="AB441" i="5"/>
  <c r="AB227" i="5"/>
  <c r="AB316" i="5"/>
  <c r="AB250" i="5"/>
  <c r="AB444" i="5"/>
  <c r="AB356" i="5"/>
  <c r="AB520" i="5"/>
  <c r="AB567" i="5"/>
  <c r="AB558" i="5"/>
  <c r="AB549" i="5"/>
  <c r="AB283" i="5"/>
  <c r="AB560" i="5"/>
  <c r="AB503" i="5"/>
  <c r="AB243" i="5"/>
  <c r="AB348" i="5"/>
  <c r="AB518" i="5"/>
  <c r="AB92" i="5"/>
  <c r="AB371" i="5"/>
  <c r="AB89" i="5"/>
  <c r="AB480" i="5"/>
  <c r="AB301" i="5"/>
  <c r="AB254" i="5"/>
  <c r="AB282" i="5"/>
  <c r="AB322" i="5"/>
  <c r="AB556" i="5"/>
  <c r="AB146" i="5"/>
  <c r="AB490" i="5"/>
  <c r="AB391" i="5"/>
  <c r="AB557" i="5"/>
  <c r="AB547" i="5"/>
  <c r="AB501" i="5"/>
  <c r="AB574" i="5"/>
  <c r="AB127" i="5"/>
  <c r="AB327" i="5"/>
  <c r="AB375" i="5"/>
  <c r="AB525" i="5"/>
  <c r="AB349" i="5"/>
  <c r="AB181" i="5"/>
  <c r="AB436" i="5"/>
  <c r="AB550" i="5"/>
  <c r="AB418" i="5"/>
  <c r="AB244" i="5"/>
  <c r="AB121" i="5"/>
  <c r="AB370" i="5"/>
  <c r="AB238" i="5"/>
  <c r="AB355" i="5"/>
  <c r="AB372" i="5"/>
  <c r="AB215" i="5"/>
  <c r="AB116" i="5"/>
  <c r="AB228" i="5"/>
  <c r="AB281" i="5"/>
  <c r="AB138" i="5"/>
  <c r="AB122" i="5"/>
  <c r="AB395" i="5"/>
  <c r="AB164" i="5"/>
  <c r="AB516" i="5"/>
  <c r="AB434" i="5"/>
  <c r="AB432" i="5"/>
  <c r="AB126" i="5"/>
  <c r="AB340" i="5"/>
  <c r="AB508" i="5"/>
  <c r="AB192" i="5"/>
  <c r="AB353" i="5"/>
  <c r="AB553" i="5"/>
  <c r="AB79" i="5"/>
  <c r="AB213" i="5"/>
  <c r="AB510" i="5"/>
  <c r="AB491" i="5"/>
  <c r="AB461" i="5"/>
  <c r="AB509" i="5"/>
  <c r="AB272" i="5"/>
  <c r="AB237" i="5"/>
  <c r="AB178" i="5"/>
  <c r="AB72" i="5"/>
  <c r="AB502" i="5"/>
  <c r="AB341" i="5"/>
  <c r="AB404" i="5"/>
  <c r="AB465" i="5"/>
  <c r="AB335" i="5"/>
  <c r="AB545" i="5"/>
  <c r="AB514" i="5"/>
  <c r="AB424" i="5"/>
  <c r="AB554" i="5"/>
  <c r="AB310" i="5"/>
  <c r="AB87" i="5"/>
  <c r="AB407" i="5"/>
  <c r="AB245" i="5"/>
  <c r="F5" i="11"/>
  <c r="D6" i="11"/>
  <c r="H6" i="11"/>
  <c r="D7" i="11"/>
  <c r="H7" i="11"/>
  <c r="F8" i="11"/>
  <c r="D9" i="11"/>
  <c r="H9" i="11"/>
  <c r="D11" i="11"/>
  <c r="H11" i="11"/>
  <c r="F12" i="11"/>
  <c r="D13" i="11"/>
  <c r="H13" i="11"/>
  <c r="F14" i="11"/>
  <c r="D15" i="11"/>
  <c r="H15" i="11"/>
  <c r="F16" i="11"/>
  <c r="D17" i="11"/>
  <c r="H17" i="11"/>
  <c r="D18" i="11"/>
  <c r="H18" i="11"/>
  <c r="F19" i="11"/>
  <c r="D20" i="11"/>
  <c r="H20" i="11"/>
  <c r="F21" i="11"/>
  <c r="F22" i="11"/>
  <c r="D4" i="11"/>
  <c r="H4" i="11"/>
  <c r="AB431" i="5"/>
  <c r="AB528" i="5"/>
  <c r="AB314" i="5"/>
  <c r="AB388" i="5"/>
  <c r="AB200" i="5"/>
  <c r="AB196" i="5"/>
  <c r="AB473" i="5"/>
  <c r="AB521" i="5"/>
  <c r="AB88" i="5"/>
  <c r="AB428" i="5"/>
  <c r="AB542" i="5"/>
  <c r="AB546" i="5"/>
  <c r="AB513" i="5"/>
  <c r="AB445" i="5"/>
  <c r="E5" i="11"/>
  <c r="C6" i="11"/>
  <c r="G6" i="11"/>
  <c r="C7" i="11"/>
  <c r="G7" i="11"/>
  <c r="E8" i="11"/>
  <c r="C9" i="11"/>
  <c r="G9" i="11"/>
  <c r="C11" i="11"/>
  <c r="G11" i="11"/>
  <c r="E12" i="11"/>
  <c r="C13" i="11"/>
  <c r="G13" i="11"/>
  <c r="E14" i="11"/>
  <c r="C15" i="11"/>
  <c r="G15" i="11"/>
  <c r="E16" i="11"/>
  <c r="C17" i="11"/>
  <c r="G17" i="11"/>
  <c r="C18" i="11"/>
  <c r="G18" i="11"/>
  <c r="E19" i="11"/>
  <c r="C20" i="11"/>
  <c r="G20" i="11"/>
  <c r="E21" i="11"/>
  <c r="E22" i="11"/>
  <c r="C4" i="11"/>
  <c r="G4" i="11"/>
  <c r="AB382" i="5"/>
  <c r="AB492" i="5"/>
  <c r="C5" i="11"/>
  <c r="E6" i="11"/>
  <c r="C8" i="11"/>
  <c r="E9" i="11"/>
  <c r="C12" i="11"/>
  <c r="E13" i="11"/>
  <c r="G14" i="11"/>
  <c r="C16" i="11"/>
  <c r="E17" i="11"/>
  <c r="C19" i="11"/>
  <c r="E20" i="11"/>
  <c r="G21" i="11"/>
  <c r="C22" i="11"/>
  <c r="AB486" i="5"/>
  <c r="AB271" i="5"/>
  <c r="D5" i="11"/>
  <c r="F6" i="11"/>
  <c r="D8" i="11"/>
  <c r="F9" i="11"/>
  <c r="D12" i="11"/>
  <c r="F13" i="11"/>
  <c r="H14" i="11"/>
  <c r="D16" i="11"/>
  <c r="F17" i="11"/>
  <c r="D19" i="11"/>
  <c r="F20" i="11"/>
  <c r="H21" i="11"/>
  <c r="D22" i="11"/>
  <c r="AB63" i="5"/>
  <c r="AB552" i="5"/>
  <c r="H5" i="11"/>
  <c r="F7" i="11"/>
  <c r="H8" i="11"/>
  <c r="F11" i="11"/>
  <c r="H12" i="11"/>
  <c r="D14" i="11"/>
  <c r="F15" i="11"/>
  <c r="H16" i="11"/>
  <c r="F18" i="11"/>
  <c r="H19" i="11"/>
  <c r="D21" i="11"/>
  <c r="H22" i="11"/>
  <c r="F4" i="11"/>
  <c r="G22" i="11"/>
  <c r="E18" i="11"/>
  <c r="C14" i="11"/>
  <c r="G8" i="11"/>
  <c r="G12" i="11"/>
  <c r="E7" i="11"/>
  <c r="AB396" i="5"/>
  <c r="W1207" i="3" l="1"/>
  <c r="W1231" i="3"/>
  <c r="W1102" i="3"/>
  <c r="W1125" i="3"/>
  <c r="W855" i="3"/>
  <c r="W1110" i="3"/>
  <c r="W155" i="3"/>
  <c r="W1084" i="3"/>
  <c r="W1025" i="3"/>
  <c r="W1341" i="3"/>
  <c r="W1047" i="3"/>
  <c r="W1234" i="3"/>
  <c r="W1347" i="3"/>
  <c r="W399" i="3"/>
  <c r="W1325" i="3"/>
  <c r="W1289" i="3"/>
  <c r="W1026" i="3"/>
  <c r="W828" i="3"/>
  <c r="W764" i="3"/>
  <c r="W909" i="3"/>
  <c r="W808" i="3"/>
  <c r="W1093" i="3"/>
  <c r="W815" i="3"/>
  <c r="W1228" i="3"/>
  <c r="W1016" i="3"/>
  <c r="W1002" i="3"/>
  <c r="W1055" i="3"/>
  <c r="W994" i="3"/>
  <c r="W982" i="3"/>
  <c r="W1112" i="3"/>
  <c r="W1380" i="3"/>
  <c r="W1366" i="3"/>
  <c r="W1219" i="3"/>
  <c r="W775" i="3"/>
  <c r="W1039" i="3"/>
  <c r="W1054" i="3"/>
  <c r="W936" i="3"/>
  <c r="W1038" i="3"/>
  <c r="W915" i="3"/>
  <c r="W1155" i="3"/>
  <c r="W824" i="3"/>
  <c r="W297" i="3"/>
  <c r="W1056" i="3"/>
  <c r="W1130" i="3"/>
  <c r="W377" i="3"/>
  <c r="W787" i="3"/>
  <c r="W941" i="3"/>
  <c r="W1265" i="3"/>
  <c r="W1206" i="3"/>
  <c r="W805" i="3"/>
  <c r="W967" i="3"/>
  <c r="W1062" i="3"/>
  <c r="W910" i="3"/>
  <c r="W1171" i="3"/>
  <c r="W400" i="3"/>
  <c r="W1300" i="3"/>
  <c r="W963" i="3"/>
  <c r="W1193" i="3"/>
  <c r="W914" i="3"/>
  <c r="W1232" i="3"/>
  <c r="W260" i="3"/>
  <c r="W1103" i="3"/>
  <c r="W1235" i="3"/>
  <c r="W353" i="3"/>
  <c r="W869" i="3"/>
  <c r="W1113" i="3"/>
  <c r="W338" i="3"/>
  <c r="W1146" i="3"/>
  <c r="W1060" i="3"/>
  <c r="W1010" i="3"/>
  <c r="W1147" i="3"/>
  <c r="W1098" i="3"/>
  <c r="W1297" i="3"/>
  <c r="W1349" i="3"/>
  <c r="W976" i="3"/>
  <c r="W1333" i="3"/>
  <c r="W1150" i="3"/>
  <c r="W810" i="3"/>
  <c r="W1316" i="3"/>
  <c r="W1336" i="3"/>
  <c r="W892" i="3"/>
  <c r="W1048" i="3"/>
  <c r="W1308" i="3"/>
  <c r="W1212" i="3"/>
  <c r="W1076" i="3"/>
  <c r="W1035" i="3"/>
  <c r="W1191" i="3"/>
  <c r="W1363" i="3"/>
  <c r="W1134" i="3"/>
  <c r="W900" i="3"/>
  <c r="W1172" i="3"/>
  <c r="W1141" i="3"/>
  <c r="W1335" i="3"/>
  <c r="W1052" i="3"/>
  <c r="W812" i="3"/>
  <c r="W1374" i="3"/>
  <c r="W1143" i="3"/>
  <c r="W1268" i="3"/>
  <c r="W1332" i="3"/>
  <c r="W959" i="3"/>
  <c r="W1164" i="3"/>
  <c r="W798" i="3"/>
  <c r="W1378" i="3"/>
  <c r="W1145" i="3"/>
  <c r="W334" i="3"/>
  <c r="W985" i="3"/>
  <c r="W1194" i="3"/>
  <c r="W735" i="3"/>
  <c r="W1243" i="3"/>
  <c r="W974" i="3"/>
  <c r="W1122" i="3"/>
  <c r="W1089" i="3"/>
  <c r="W1114" i="3"/>
  <c r="W1070" i="3"/>
  <c r="W1180" i="3"/>
  <c r="W1355" i="3"/>
  <c r="W1129" i="3"/>
  <c r="W984" i="3"/>
  <c r="W1137" i="3"/>
  <c r="W1242" i="3"/>
  <c r="W1326" i="3"/>
  <c r="W1381" i="3"/>
  <c r="W1301" i="3"/>
  <c r="W1040" i="3"/>
  <c r="W830" i="3"/>
  <c r="W1153" i="3"/>
  <c r="W1345" i="3"/>
  <c r="W859" i="3"/>
  <c r="W465" i="3"/>
  <c r="W265" i="3"/>
  <c r="W384" i="3"/>
  <c r="W1049" i="3"/>
  <c r="W1224" i="3"/>
  <c r="W1167" i="3"/>
  <c r="W1192" i="3"/>
  <c r="W1384" i="3"/>
  <c r="W1072" i="3"/>
  <c r="W802" i="3"/>
  <c r="W733" i="3"/>
  <c r="W198" i="3"/>
  <c r="W685" i="3"/>
  <c r="W872" i="3"/>
  <c r="W172" i="3"/>
  <c r="W752" i="3"/>
  <c r="W748" i="3"/>
  <c r="W758" i="3"/>
  <c r="W1379" i="3"/>
  <c r="W1240" i="3"/>
  <c r="W321" i="3"/>
  <c r="W1006" i="3"/>
  <c r="W1024" i="3"/>
  <c r="W1139" i="3"/>
  <c r="W785" i="3"/>
  <c r="W890" i="3"/>
  <c r="W197" i="3"/>
  <c r="W249" i="3"/>
  <c r="W1028" i="3"/>
  <c r="W1019" i="3"/>
  <c r="W643" i="3"/>
  <c r="W466" i="3"/>
  <c r="W284" i="3"/>
  <c r="W894" i="3"/>
  <c r="W837" i="3"/>
  <c r="W242" i="3"/>
  <c r="W457" i="3"/>
  <c r="W1354" i="3"/>
  <c r="W891" i="3"/>
  <c r="W962" i="3"/>
  <c r="W924" i="3"/>
  <c r="W1099" i="3"/>
  <c r="W822" i="3"/>
  <c r="W1244" i="3"/>
  <c r="W1027" i="3"/>
  <c r="W1077" i="3"/>
  <c r="W318" i="3"/>
  <c r="W965" i="3"/>
  <c r="W1105" i="3"/>
  <c r="W1115" i="3"/>
  <c r="W851" i="3"/>
  <c r="W679" i="3"/>
  <c r="W716" i="3"/>
  <c r="W597" i="3"/>
  <c r="W1065" i="3"/>
  <c r="W1311" i="3"/>
  <c r="W83" i="3"/>
  <c r="W838" i="3"/>
  <c r="W401" i="3"/>
  <c r="W1036" i="3"/>
  <c r="W1030" i="3"/>
  <c r="W944" i="3"/>
  <c r="W876" i="3"/>
  <c r="W1196" i="3"/>
  <c r="W1149" i="3"/>
  <c r="W604" i="3"/>
  <c r="W913" i="3"/>
  <c r="W382" i="3"/>
  <c r="W282" i="3"/>
  <c r="W440" i="3"/>
  <c r="W975" i="3"/>
  <c r="W1023" i="3"/>
  <c r="W139" i="3"/>
  <c r="W386" i="3"/>
  <c r="W1111" i="3"/>
  <c r="W1140" i="3"/>
  <c r="W1168" i="3"/>
  <c r="W850" i="3"/>
  <c r="W43" i="3"/>
  <c r="W1383" i="3"/>
  <c r="W813" i="3"/>
  <c r="W881" i="3"/>
  <c r="W192" i="3"/>
  <c r="W1087" i="3"/>
  <c r="W1138" i="3"/>
  <c r="W734" i="3"/>
  <c r="W1241" i="3"/>
  <c r="W588" i="3"/>
  <c r="W760" i="3"/>
  <c r="W1238" i="3"/>
  <c r="W146" i="3"/>
  <c r="W947" i="3"/>
  <c r="W1148" i="3"/>
  <c r="W1182" i="3"/>
  <c r="W673" i="3"/>
  <c r="W583" i="3"/>
  <c r="W1239" i="3"/>
  <c r="W1364" i="3"/>
  <c r="W1288" i="3"/>
  <c r="W1156" i="3"/>
  <c r="W942" i="3"/>
  <c r="W404" i="3"/>
  <c r="W428" i="3"/>
  <c r="W1032" i="3"/>
  <c r="W845" i="3"/>
  <c r="W177" i="3"/>
  <c r="W11" i="3"/>
  <c r="W1158" i="3"/>
  <c r="W295" i="3"/>
  <c r="W380" i="3"/>
  <c r="W1051" i="3"/>
  <c r="W1314" i="3"/>
  <c r="W228" i="3"/>
  <c r="W703" i="3"/>
  <c r="W160" i="3"/>
  <c r="W1187" i="3"/>
  <c r="W957" i="3"/>
  <c r="W1237" i="3"/>
  <c r="W1004" i="3"/>
  <c r="W700" i="3"/>
  <c r="W861" i="3"/>
  <c r="W622" i="3"/>
  <c r="W1189" i="3"/>
  <c r="W1001" i="3"/>
  <c r="W165" i="3"/>
  <c r="W1041" i="3"/>
  <c r="W337" i="3"/>
  <c r="W79" i="3"/>
  <c r="W1334" i="3"/>
  <c r="W470" i="3"/>
  <c r="W964" i="3"/>
  <c r="W791" i="3"/>
  <c r="W131" i="3"/>
  <c r="W602" i="3"/>
  <c r="W235" i="3"/>
  <c r="W114" i="3"/>
  <c r="W1225" i="3"/>
  <c r="R938" i="3"/>
  <c r="W981" i="3"/>
  <c r="W103" i="3"/>
  <c r="W1083" i="3"/>
  <c r="W863" i="3"/>
  <c r="W1169" i="3"/>
  <c r="W919" i="3"/>
  <c r="W711" i="3"/>
  <c r="W188" i="3"/>
  <c r="W289" i="3"/>
  <c r="W248" i="3"/>
  <c r="W348" i="3"/>
  <c r="W614" i="3"/>
  <c r="W540" i="3"/>
  <c r="W874" i="3"/>
  <c r="W705" i="3"/>
  <c r="W835" i="3"/>
  <c r="W585" i="3"/>
  <c r="W285" i="3"/>
  <c r="W911" i="3"/>
  <c r="W175" i="3"/>
  <c r="W788" i="3"/>
  <c r="W203" i="3"/>
  <c r="W259" i="3"/>
  <c r="W586" i="3"/>
  <c r="W987" i="3"/>
  <c r="W458" i="3"/>
  <c r="W390" i="3"/>
  <c r="W839" i="3"/>
  <c r="W630" i="3"/>
  <c r="W1184" i="3"/>
  <c r="W417" i="3"/>
  <c r="W1377" i="3"/>
  <c r="W1359" i="3"/>
  <c r="W1248" i="3"/>
  <c r="W905" i="3"/>
  <c r="W814" i="3"/>
  <c r="W1005" i="3"/>
  <c r="W870" i="3"/>
  <c r="W410" i="3"/>
  <c r="W269" i="3"/>
  <c r="W233" i="3"/>
  <c r="W518" i="3"/>
  <c r="W274" i="3"/>
  <c r="W343" i="3"/>
  <c r="W526" i="3"/>
  <c r="W1127" i="3"/>
  <c r="W460" i="3"/>
  <c r="W190" i="3"/>
  <c r="W1022" i="3"/>
  <c r="W524" i="3"/>
  <c r="W849" i="3"/>
  <c r="W939" i="3"/>
  <c r="R1122" i="3"/>
  <c r="R759" i="3"/>
  <c r="R195" i="3"/>
  <c r="R902" i="3"/>
  <c r="R1065" i="3"/>
  <c r="R828" i="3"/>
  <c r="R991" i="3"/>
  <c r="R1232" i="3"/>
  <c r="R404" i="3"/>
  <c r="R1072" i="3"/>
  <c r="R1127" i="3"/>
  <c r="R1178" i="3"/>
  <c r="R384" i="3"/>
  <c r="R708" i="3"/>
  <c r="R932" i="3"/>
  <c r="R172" i="3"/>
  <c r="R1056" i="3"/>
  <c r="R1070" i="3"/>
  <c r="R588" i="3"/>
  <c r="R744" i="3"/>
  <c r="R1030" i="3"/>
  <c r="R741" i="3"/>
  <c r="R1075" i="3"/>
  <c r="R835" i="3"/>
  <c r="R976" i="3"/>
  <c r="R18" i="3"/>
  <c r="R760" i="3"/>
  <c r="R857" i="3"/>
  <c r="R1098" i="3"/>
  <c r="R285" i="3"/>
  <c r="R189" i="3"/>
  <c r="R1026" i="3"/>
  <c r="R560" i="3"/>
  <c r="R1115" i="3"/>
  <c r="R1076" i="3"/>
  <c r="R1221" i="3"/>
  <c r="R752" i="3"/>
  <c r="R66" i="3"/>
  <c r="R787" i="3"/>
  <c r="R580" i="3"/>
  <c r="R1219" i="3"/>
  <c r="R19" i="3"/>
  <c r="R794" i="3"/>
  <c r="R916" i="3"/>
  <c r="R1006" i="3"/>
  <c r="R648" i="3"/>
  <c r="R95" i="3"/>
  <c r="R889" i="3"/>
  <c r="R697" i="3"/>
  <c r="R641" i="3"/>
  <c r="R905" i="3"/>
  <c r="R1239" i="3"/>
  <c r="R1118" i="3"/>
  <c r="R914" i="3"/>
  <c r="R97" i="3"/>
  <c r="R890" i="3"/>
  <c r="R139" i="3"/>
  <c r="R305" i="3"/>
  <c r="R864" i="3"/>
  <c r="R190" i="3"/>
  <c r="R734" i="3"/>
  <c r="R42" i="3"/>
  <c r="R386" i="3"/>
  <c r="R1144" i="3"/>
  <c r="R1148" i="3"/>
  <c r="R915" i="3"/>
  <c r="R824" i="3"/>
  <c r="R295" i="3"/>
  <c r="R823" i="3"/>
  <c r="R177" i="3"/>
  <c r="R727" i="3"/>
  <c r="R1153" i="3"/>
  <c r="R888" i="3"/>
  <c r="R1087" i="3"/>
  <c r="R1013" i="3"/>
  <c r="R506" i="3"/>
  <c r="R810" i="3"/>
  <c r="R924" i="3"/>
  <c r="R1008" i="3"/>
  <c r="R41" i="3"/>
  <c r="R352" i="3"/>
  <c r="R766" i="3"/>
  <c r="R1125" i="3"/>
  <c r="R586" i="3"/>
  <c r="R860" i="3"/>
  <c r="R616" i="3"/>
  <c r="R156" i="3"/>
  <c r="R806" i="3"/>
  <c r="R14" i="3"/>
  <c r="R716" i="3"/>
  <c r="R894" i="3"/>
  <c r="R16" i="3"/>
  <c r="R827" i="3"/>
  <c r="R99" i="3"/>
  <c r="R330" i="3"/>
  <c r="R417" i="3"/>
  <c r="R1228" i="3"/>
  <c r="R948" i="3"/>
  <c r="R657" i="3"/>
  <c r="R879" i="3"/>
  <c r="R731" i="3"/>
  <c r="R1214" i="3"/>
  <c r="R957" i="3"/>
  <c r="R140" i="3"/>
  <c r="R849" i="3"/>
  <c r="R1040" i="3"/>
  <c r="R1022" i="3"/>
  <c r="R1146" i="3"/>
  <c r="R825" i="3"/>
  <c r="R1018" i="3"/>
  <c r="R922" i="3"/>
  <c r="R473" i="3"/>
  <c r="R658" i="3"/>
  <c r="R872" i="3"/>
  <c r="R898" i="3"/>
  <c r="R131" i="3"/>
  <c r="R870" i="3"/>
  <c r="R1141" i="3"/>
  <c r="R1001" i="3"/>
  <c r="R802" i="3"/>
  <c r="R634" i="3"/>
  <c r="R965" i="3"/>
  <c r="R764" i="3"/>
  <c r="R274" i="3"/>
  <c r="R666" i="3"/>
  <c r="R1132" i="3"/>
  <c r="R265" i="3"/>
  <c r="R337" i="3"/>
  <c r="R706" i="3"/>
  <c r="R1050" i="3"/>
  <c r="R1077" i="3"/>
  <c r="R749" i="3"/>
  <c r="R643" i="3"/>
  <c r="R788" i="3"/>
  <c r="R1039" i="3"/>
  <c r="R996" i="3"/>
  <c r="R947" i="3"/>
  <c r="R561" i="3"/>
  <c r="R969" i="3"/>
  <c r="R974" i="3"/>
  <c r="R876" i="3"/>
  <c r="R440" i="3"/>
  <c r="R975" i="3"/>
  <c r="R146" i="3"/>
  <c r="R428" i="3"/>
  <c r="R409" i="3"/>
  <c r="R822" i="3"/>
  <c r="R722" i="3"/>
  <c r="R871" i="3"/>
  <c r="R576" i="3"/>
  <c r="R187" i="3"/>
  <c r="R1003" i="3"/>
  <c r="R725" i="3"/>
  <c r="R488" i="3"/>
  <c r="R970" i="3"/>
  <c r="R775" i="3"/>
  <c r="R318" i="3"/>
  <c r="R798" i="3"/>
  <c r="R1005" i="3"/>
  <c r="R910" i="3"/>
  <c r="R1062" i="3"/>
  <c r="R242" i="3"/>
  <c r="R225" i="3"/>
  <c r="R567" i="3"/>
  <c r="R795" i="3"/>
  <c r="R321" i="3"/>
  <c r="R1041" i="3"/>
  <c r="R984" i="3"/>
  <c r="R56" i="3"/>
  <c r="R714" i="3"/>
  <c r="R401" i="3"/>
  <c r="R1137" i="3"/>
  <c r="R986" i="3"/>
  <c r="R1084" i="3"/>
  <c r="R751" i="3"/>
  <c r="R149" i="3"/>
  <c r="R43" i="3"/>
  <c r="R221" i="3"/>
  <c r="R382" i="3"/>
  <c r="R700" i="3"/>
  <c r="R533" i="3"/>
  <c r="R973" i="3"/>
  <c r="R1010" i="3"/>
  <c r="R1139" i="3"/>
  <c r="R315" i="3"/>
  <c r="R913" i="3"/>
  <c r="R147" i="3"/>
  <c r="R982" i="3"/>
  <c r="R660" i="3"/>
  <c r="R630" i="3"/>
  <c r="R838" i="3"/>
  <c r="R11" i="3"/>
  <c r="R218" i="3"/>
  <c r="R1233" i="3"/>
  <c r="R1191" i="3"/>
  <c r="R383" i="3"/>
  <c r="R955" i="3"/>
  <c r="R770" i="3"/>
  <c r="R458" i="3"/>
  <c r="R1207" i="3"/>
  <c r="R1002" i="3"/>
  <c r="R193" i="3"/>
  <c r="R353" i="3"/>
  <c r="R735" i="3"/>
  <c r="R310" i="3"/>
  <c r="R1092" i="3"/>
  <c r="R525" i="3"/>
  <c r="R1171" i="3"/>
  <c r="R867" i="3"/>
  <c r="R971" i="3"/>
  <c r="R1102" i="3"/>
  <c r="R491" i="3"/>
  <c r="R777" i="3"/>
  <c r="R341" i="3"/>
  <c r="R739" i="3"/>
  <c r="R918" i="3"/>
  <c r="R724" i="3"/>
  <c r="R590" i="3"/>
  <c r="R851" i="3"/>
  <c r="R843" i="3"/>
  <c r="R881" i="3"/>
  <c r="R978" i="3"/>
  <c r="R935" i="3"/>
  <c r="R373" i="3"/>
  <c r="R1129" i="3"/>
  <c r="R160" i="3"/>
  <c r="R855" i="3"/>
  <c r="R669" i="3"/>
  <c r="R192" i="3"/>
  <c r="R214" i="3"/>
  <c r="R1091" i="3"/>
  <c r="R1033" i="3"/>
  <c r="R1110" i="3"/>
  <c r="R1244" i="3"/>
  <c r="R719" i="3"/>
  <c r="R718" i="3"/>
  <c r="R939" i="3"/>
  <c r="R35" i="3"/>
  <c r="R1060" i="3"/>
  <c r="R540" i="3"/>
  <c r="R1020" i="3"/>
  <c r="R230" i="3"/>
  <c r="R83" i="3"/>
  <c r="R286" i="3"/>
  <c r="R1134" i="3"/>
  <c r="R339" i="3"/>
  <c r="R79" i="3"/>
  <c r="R892" i="3"/>
  <c r="R1189" i="3"/>
  <c r="R859" i="3"/>
  <c r="R742" i="3"/>
  <c r="R583" i="3"/>
  <c r="R1116" i="3"/>
  <c r="R135" i="3"/>
  <c r="R887" i="3"/>
  <c r="R1138" i="3"/>
  <c r="R289" i="3"/>
  <c r="R804" i="3"/>
  <c r="R1193" i="3"/>
  <c r="R85" i="3"/>
  <c r="R929" i="3"/>
  <c r="R1234" i="3"/>
  <c r="R981" i="3"/>
  <c r="R964" i="3"/>
  <c r="R667" i="3"/>
  <c r="R402" i="3"/>
  <c r="R501" i="3"/>
  <c r="R732" i="3"/>
  <c r="R517" i="3"/>
  <c r="R812" i="3"/>
  <c r="R896" i="3"/>
  <c r="R994" i="3"/>
  <c r="R680" i="3"/>
  <c r="R69" i="3"/>
  <c r="R800" i="3"/>
  <c r="R1054" i="3"/>
  <c r="W969" i="3"/>
  <c r="R320" i="3"/>
  <c r="W745" i="3"/>
  <c r="W1013" i="3"/>
  <c r="W294" i="3"/>
  <c r="W409" i="3"/>
  <c r="W96" i="3"/>
  <c r="W732" i="3"/>
  <c r="R490" i="3"/>
  <c r="R961" i="3"/>
  <c r="R31" i="3"/>
  <c r="R909" i="3"/>
  <c r="R907" i="3"/>
  <c r="R622" i="3"/>
  <c r="R1049" i="3"/>
  <c r="R662" i="3"/>
  <c r="R836" i="3"/>
  <c r="R1108" i="3"/>
  <c r="R1130" i="3"/>
  <c r="R839" i="3"/>
  <c r="R808" i="3"/>
  <c r="R1167" i="3"/>
  <c r="R799" i="3"/>
  <c r="R1088" i="3"/>
  <c r="R536" i="3"/>
  <c r="A466" i="5"/>
  <c r="AB466" i="5" s="1"/>
  <c r="A332" i="5" l="1"/>
  <c r="AB332" i="5" s="1"/>
  <c r="A430" i="5"/>
  <c r="AB430" i="5" s="1"/>
  <c r="A499" i="5"/>
  <c r="AB499" i="5" s="1"/>
  <c r="A67" i="5"/>
  <c r="AB67" i="5" s="1"/>
  <c r="A262" i="5"/>
  <c r="AB262" i="5" s="1"/>
  <c r="A220" i="5"/>
  <c r="AB220" i="5" s="1"/>
  <c r="A285" i="5"/>
  <c r="AB285" i="5" s="1"/>
  <c r="A399" i="5"/>
  <c r="AB399" i="5" s="1"/>
  <c r="A288" i="5"/>
  <c r="AB288" i="5" s="1"/>
  <c r="A539" i="5"/>
  <c r="AB539" i="5" s="1"/>
  <c r="A479" i="5"/>
  <c r="AB479" i="5" s="1"/>
  <c r="A222" i="5"/>
  <c r="AB222" i="5" s="1"/>
  <c r="A214" i="5"/>
  <c r="AB214" i="5" s="1"/>
  <c r="A449" i="5"/>
  <c r="AB449" i="5" s="1"/>
  <c r="A224" i="5"/>
  <c r="AB224" i="5" s="1"/>
  <c r="A572" i="5"/>
  <c r="AB572" i="5" s="1"/>
  <c r="A470" i="5"/>
  <c r="AB470" i="5" s="1"/>
  <c r="A156" i="5"/>
  <c r="AB156" i="5" s="1"/>
  <c r="A226" i="5"/>
  <c r="AB226" i="5" s="1"/>
  <c r="A197" i="5"/>
  <c r="AB197" i="5" s="1"/>
  <c r="A361" i="5"/>
  <c r="AB361" i="5" s="1"/>
  <c r="A106" i="5"/>
  <c r="AB106" i="5" s="1"/>
  <c r="A266" i="5"/>
  <c r="AB266" i="5" s="1"/>
  <c r="A352" i="5"/>
  <c r="AB352" i="5" s="1"/>
  <c r="A104" i="5"/>
  <c r="AB104" i="5" s="1"/>
  <c r="A93" i="5"/>
  <c r="AB93" i="5" s="1"/>
  <c r="A555" i="5"/>
  <c r="AB555" i="5" s="1"/>
  <c r="A362" i="5"/>
  <c r="AB362" i="5" s="1"/>
  <c r="A400" i="5"/>
  <c r="AB400" i="5" s="1"/>
  <c r="A295" i="5"/>
  <c r="AB295" i="5" s="1"/>
  <c r="A319" i="5"/>
  <c r="AB319" i="5" s="1"/>
  <c r="A50" i="5"/>
  <c r="AB50" i="5" s="1"/>
  <c r="A451" i="5"/>
  <c r="AB451" i="5" s="1"/>
  <c r="A144" i="5"/>
  <c r="AB144" i="5" s="1"/>
  <c r="A437" i="5"/>
  <c r="AB437" i="5" s="1"/>
  <c r="A124" i="5"/>
  <c r="AB124" i="5" s="1"/>
  <c r="A172" i="5"/>
  <c r="AB172" i="5" s="1"/>
  <c r="A260" i="5"/>
  <c r="AB260" i="5" s="1"/>
  <c r="A318" i="5"/>
  <c r="AB318" i="5" s="1"/>
  <c r="A183" i="5"/>
  <c r="AB183" i="5" s="1"/>
  <c r="A180" i="5"/>
  <c r="AB180" i="5" s="1"/>
  <c r="A209" i="5"/>
  <c r="AB209" i="5" s="1"/>
  <c r="A280" i="5"/>
  <c r="AB280" i="5" s="1"/>
  <c r="A368" i="5"/>
  <c r="AB368" i="5" s="1"/>
  <c r="A517" i="5"/>
  <c r="AB517" i="5" s="1"/>
  <c r="A300" i="5"/>
  <c r="AB300" i="5" s="1"/>
  <c r="J5" i="7" l="1"/>
  <c r="K5" i="7"/>
  <c r="L5" i="7"/>
  <c r="J6" i="7"/>
  <c r="K6" i="7"/>
  <c r="L6" i="7"/>
  <c r="J7" i="7"/>
  <c r="K7" i="7"/>
  <c r="L7" i="7"/>
  <c r="J8" i="7"/>
  <c r="K8" i="7"/>
  <c r="L8" i="7"/>
  <c r="J9" i="7"/>
  <c r="K9" i="7"/>
  <c r="L9" i="7"/>
  <c r="J10" i="7"/>
  <c r="K10" i="7"/>
  <c r="L10" i="7"/>
  <c r="J11" i="7"/>
  <c r="K11" i="7"/>
  <c r="L11" i="7"/>
  <c r="J12" i="7"/>
  <c r="K12" i="7"/>
  <c r="L12" i="7"/>
  <c r="J13" i="7"/>
  <c r="K13" i="7"/>
  <c r="L13" i="7"/>
  <c r="J14" i="7"/>
  <c r="K14" i="7"/>
  <c r="L14" i="7"/>
  <c r="J15" i="7"/>
  <c r="K15" i="7"/>
  <c r="L15" i="7"/>
  <c r="J16" i="7"/>
  <c r="K16" i="7"/>
  <c r="L16" i="7"/>
  <c r="J17" i="7"/>
  <c r="K17" i="7"/>
  <c r="L17" i="7"/>
  <c r="J18" i="7"/>
  <c r="K18" i="7"/>
  <c r="L18" i="7"/>
  <c r="J19" i="7"/>
  <c r="K19" i="7"/>
  <c r="L19" i="7"/>
  <c r="J20" i="7"/>
  <c r="K20" i="7"/>
  <c r="L20" i="7"/>
  <c r="J21" i="7"/>
  <c r="K21" i="7"/>
  <c r="L21" i="7"/>
  <c r="J22" i="7"/>
  <c r="K22" i="7"/>
  <c r="L22" i="7"/>
  <c r="J23" i="7"/>
  <c r="K23" i="7"/>
  <c r="L23" i="7"/>
  <c r="J24" i="7"/>
  <c r="K24" i="7"/>
  <c r="L24" i="7"/>
  <c r="J25" i="7"/>
  <c r="K25" i="7"/>
  <c r="L25" i="7"/>
  <c r="J26" i="7"/>
  <c r="K26" i="7"/>
  <c r="L26" i="7"/>
  <c r="J27" i="7"/>
  <c r="K27" i="7"/>
  <c r="L27" i="7"/>
  <c r="J28" i="7"/>
  <c r="K28" i="7"/>
  <c r="L28" i="7"/>
  <c r="J29" i="7"/>
  <c r="K29" i="7"/>
  <c r="L29" i="7"/>
  <c r="J30" i="7"/>
  <c r="K30" i="7"/>
  <c r="L30" i="7"/>
  <c r="J31" i="7"/>
  <c r="K31" i="7"/>
  <c r="L31" i="7"/>
  <c r="J32" i="7"/>
  <c r="K32" i="7"/>
  <c r="L32" i="7"/>
  <c r="J33" i="7"/>
  <c r="K33" i="7"/>
  <c r="L33" i="7"/>
  <c r="J34" i="7"/>
  <c r="K34" i="7"/>
  <c r="L34" i="7"/>
  <c r="J35" i="7"/>
  <c r="K35" i="7"/>
  <c r="L35" i="7"/>
  <c r="J36" i="7"/>
  <c r="K36" i="7"/>
  <c r="L36" i="7"/>
  <c r="J37" i="7"/>
  <c r="K37" i="7"/>
  <c r="L37" i="7"/>
  <c r="J38" i="7"/>
  <c r="K38" i="7"/>
  <c r="L38" i="7"/>
  <c r="J39" i="7"/>
  <c r="K39" i="7"/>
  <c r="L39" i="7"/>
  <c r="J40" i="7"/>
  <c r="K40" i="7"/>
  <c r="L40" i="7"/>
  <c r="J41" i="7"/>
  <c r="K41" i="7"/>
  <c r="L41" i="7"/>
  <c r="J42" i="7"/>
  <c r="K42" i="7"/>
  <c r="L42" i="7"/>
  <c r="J43" i="7"/>
  <c r="K43" i="7"/>
  <c r="L43" i="7"/>
  <c r="J44" i="7"/>
  <c r="K44" i="7"/>
  <c r="L44" i="7"/>
  <c r="J45" i="7"/>
  <c r="K45" i="7"/>
  <c r="L45" i="7"/>
  <c r="J46" i="7"/>
  <c r="K46" i="7"/>
  <c r="L46" i="7"/>
  <c r="J47" i="7"/>
  <c r="K47" i="7"/>
  <c r="L47" i="7"/>
  <c r="J48" i="7"/>
  <c r="K48" i="7"/>
  <c r="L48" i="7"/>
  <c r="J49" i="7"/>
  <c r="K49" i="7"/>
  <c r="L49" i="7"/>
  <c r="J50" i="7"/>
  <c r="K50" i="7"/>
  <c r="L50" i="7"/>
  <c r="J51" i="7"/>
  <c r="K51" i="7"/>
  <c r="L51" i="7"/>
  <c r="J52" i="7"/>
  <c r="K52" i="7"/>
  <c r="L52" i="7"/>
  <c r="J53" i="7"/>
  <c r="K53" i="7"/>
  <c r="L53" i="7"/>
  <c r="J54" i="7"/>
  <c r="K54" i="7"/>
  <c r="L54" i="7"/>
  <c r="J55" i="7"/>
  <c r="K55" i="7"/>
  <c r="L55" i="7"/>
  <c r="J56" i="7"/>
  <c r="K56" i="7"/>
  <c r="L56" i="7"/>
  <c r="J57" i="7"/>
  <c r="K57" i="7"/>
  <c r="L57" i="7"/>
  <c r="J58" i="7"/>
  <c r="K58" i="7"/>
  <c r="L58" i="7"/>
  <c r="J59" i="7"/>
  <c r="K59" i="7"/>
  <c r="L59" i="7"/>
  <c r="J60" i="7"/>
  <c r="K60" i="7"/>
  <c r="L60" i="7"/>
  <c r="J61" i="7"/>
  <c r="K61" i="7"/>
  <c r="L61" i="7"/>
  <c r="J62" i="7"/>
  <c r="K62" i="7"/>
  <c r="L62" i="7"/>
  <c r="J63" i="7"/>
  <c r="K63" i="7"/>
  <c r="L63" i="7"/>
  <c r="J64" i="7"/>
  <c r="K64" i="7"/>
  <c r="L64" i="7"/>
  <c r="J65" i="7"/>
  <c r="K65" i="7"/>
  <c r="L65" i="7"/>
  <c r="J66" i="7"/>
  <c r="K66" i="7"/>
  <c r="L66" i="7"/>
  <c r="J67" i="7"/>
  <c r="K67" i="7"/>
  <c r="L67" i="7"/>
  <c r="J68" i="7"/>
  <c r="K68" i="7"/>
  <c r="L68" i="7"/>
  <c r="J69" i="7"/>
  <c r="K69" i="7"/>
  <c r="L69" i="7"/>
  <c r="J70" i="7"/>
  <c r="K70" i="7"/>
  <c r="L70" i="7"/>
  <c r="J71" i="7"/>
  <c r="K71" i="7"/>
  <c r="L71" i="7"/>
  <c r="J72" i="7"/>
  <c r="K72" i="7"/>
  <c r="L72" i="7"/>
  <c r="J73" i="7"/>
  <c r="K73" i="7"/>
  <c r="L73" i="7"/>
  <c r="J74" i="7"/>
  <c r="K74" i="7"/>
  <c r="L74" i="7"/>
  <c r="J75" i="7"/>
  <c r="K75" i="7"/>
  <c r="L75" i="7"/>
  <c r="J76" i="7"/>
  <c r="K76" i="7"/>
  <c r="L76" i="7"/>
  <c r="J77" i="7"/>
  <c r="K77" i="7"/>
  <c r="L77" i="7"/>
  <c r="J78" i="7"/>
  <c r="K78" i="7"/>
  <c r="L78" i="7"/>
  <c r="J79" i="7"/>
  <c r="K79" i="7"/>
  <c r="L79" i="7"/>
  <c r="J80" i="7"/>
  <c r="K80" i="7"/>
  <c r="L80" i="7"/>
  <c r="J81" i="7"/>
  <c r="K81" i="7"/>
  <c r="L81" i="7"/>
  <c r="J82" i="7"/>
  <c r="K82" i="7"/>
  <c r="L82" i="7"/>
  <c r="J83" i="7"/>
  <c r="K83" i="7"/>
  <c r="L83" i="7"/>
  <c r="J84" i="7"/>
  <c r="K84" i="7"/>
  <c r="L84" i="7"/>
  <c r="J85" i="7"/>
  <c r="K85" i="7"/>
  <c r="L85" i="7"/>
  <c r="J86" i="7"/>
  <c r="K86" i="7"/>
  <c r="L86" i="7"/>
  <c r="J87" i="7"/>
  <c r="K87" i="7"/>
  <c r="L87" i="7"/>
  <c r="J88" i="7"/>
  <c r="K88" i="7"/>
  <c r="L88" i="7"/>
  <c r="J89" i="7"/>
  <c r="K89" i="7"/>
  <c r="L89" i="7"/>
  <c r="J90" i="7"/>
  <c r="K90" i="7"/>
  <c r="L90" i="7"/>
  <c r="J91" i="7"/>
  <c r="K91" i="7"/>
  <c r="L91" i="7"/>
  <c r="J92" i="7"/>
  <c r="K92" i="7"/>
  <c r="L92" i="7"/>
  <c r="J93" i="7"/>
  <c r="K93" i="7"/>
  <c r="L93" i="7"/>
  <c r="J94" i="7"/>
  <c r="K94" i="7"/>
  <c r="L94" i="7"/>
  <c r="J95" i="7"/>
  <c r="K95" i="7"/>
  <c r="L95" i="7"/>
  <c r="J96" i="7"/>
  <c r="K96" i="7"/>
  <c r="L96" i="7"/>
  <c r="J97" i="7"/>
  <c r="K97" i="7"/>
  <c r="L97" i="7"/>
  <c r="J98" i="7"/>
  <c r="K98" i="7"/>
  <c r="L98" i="7"/>
  <c r="J99" i="7"/>
  <c r="K99" i="7"/>
  <c r="L99" i="7"/>
  <c r="J100" i="7"/>
  <c r="K100" i="7"/>
  <c r="L100" i="7"/>
  <c r="J101" i="7"/>
  <c r="K101" i="7"/>
  <c r="L101" i="7"/>
  <c r="J102" i="7"/>
  <c r="K102" i="7"/>
  <c r="L102" i="7"/>
  <c r="J103" i="7"/>
  <c r="K103" i="7"/>
  <c r="L103" i="7"/>
  <c r="J104" i="7"/>
  <c r="K104" i="7"/>
  <c r="L104" i="7"/>
  <c r="J105" i="7"/>
  <c r="K105" i="7"/>
  <c r="L105" i="7"/>
  <c r="J106" i="7"/>
  <c r="K106" i="7"/>
  <c r="L106" i="7"/>
  <c r="J107" i="7"/>
  <c r="K107" i="7"/>
  <c r="L107" i="7"/>
  <c r="J108" i="7"/>
  <c r="K108" i="7"/>
  <c r="L108" i="7"/>
  <c r="J109" i="7"/>
  <c r="K109" i="7"/>
  <c r="L109" i="7"/>
  <c r="J110" i="7"/>
  <c r="K110" i="7"/>
  <c r="L110" i="7"/>
  <c r="J111" i="7"/>
  <c r="K111" i="7"/>
  <c r="L111" i="7"/>
  <c r="J112" i="7"/>
  <c r="K112" i="7"/>
  <c r="L112" i="7"/>
  <c r="J113" i="7"/>
  <c r="K113" i="7"/>
  <c r="L113" i="7"/>
  <c r="J114" i="7"/>
  <c r="K114" i="7"/>
  <c r="L114" i="7"/>
  <c r="J115" i="7"/>
  <c r="K115" i="7"/>
  <c r="L115" i="7"/>
  <c r="J116" i="7"/>
  <c r="K116" i="7"/>
  <c r="L116" i="7"/>
  <c r="J117" i="7"/>
  <c r="K117" i="7"/>
  <c r="L117" i="7"/>
  <c r="J118" i="7"/>
  <c r="K118" i="7"/>
  <c r="L118" i="7"/>
  <c r="J119" i="7"/>
  <c r="K119" i="7"/>
  <c r="L119" i="7"/>
  <c r="J120" i="7"/>
  <c r="K120" i="7"/>
  <c r="L120" i="7"/>
  <c r="J121" i="7"/>
  <c r="K121" i="7"/>
  <c r="L121" i="7"/>
  <c r="J122" i="7"/>
  <c r="K122" i="7"/>
  <c r="L122" i="7"/>
  <c r="J123" i="7"/>
  <c r="K123" i="7"/>
  <c r="L123" i="7"/>
  <c r="J124" i="7"/>
  <c r="K124" i="7"/>
  <c r="L124" i="7"/>
  <c r="J125" i="7"/>
  <c r="K125" i="7"/>
  <c r="L125" i="7"/>
  <c r="J126" i="7"/>
  <c r="K126" i="7"/>
  <c r="L126" i="7"/>
  <c r="J127" i="7"/>
  <c r="K127" i="7"/>
  <c r="L127" i="7"/>
  <c r="J128" i="7"/>
  <c r="K128" i="7"/>
  <c r="L128" i="7"/>
  <c r="J129" i="7"/>
  <c r="K129" i="7"/>
  <c r="L129" i="7"/>
  <c r="J130" i="7"/>
  <c r="K130" i="7"/>
  <c r="L130" i="7"/>
  <c r="J131" i="7"/>
  <c r="K131" i="7"/>
  <c r="L131" i="7"/>
  <c r="J132" i="7"/>
  <c r="K132" i="7"/>
  <c r="L132" i="7"/>
  <c r="J133" i="7"/>
  <c r="K133" i="7"/>
  <c r="L133" i="7"/>
  <c r="J134" i="7"/>
  <c r="K134" i="7"/>
  <c r="L134" i="7"/>
  <c r="J135" i="7"/>
  <c r="K135" i="7"/>
  <c r="L135" i="7"/>
  <c r="J136" i="7"/>
  <c r="K136" i="7"/>
  <c r="L136" i="7"/>
  <c r="J137" i="7"/>
  <c r="K137" i="7"/>
  <c r="L137" i="7"/>
  <c r="J138" i="7"/>
  <c r="K138" i="7"/>
  <c r="L138" i="7"/>
  <c r="J139" i="7"/>
  <c r="K139" i="7"/>
  <c r="L139" i="7"/>
  <c r="J140" i="7"/>
  <c r="K140" i="7"/>
  <c r="L140" i="7"/>
  <c r="J141" i="7"/>
  <c r="K141" i="7"/>
  <c r="L141" i="7"/>
  <c r="J142" i="7"/>
  <c r="K142" i="7"/>
  <c r="L142" i="7"/>
  <c r="J143" i="7"/>
  <c r="K143" i="7"/>
  <c r="L143" i="7"/>
  <c r="J144" i="7"/>
  <c r="K144" i="7"/>
  <c r="L144" i="7"/>
  <c r="J145" i="7"/>
  <c r="K145" i="7"/>
  <c r="L145" i="7"/>
  <c r="J146" i="7"/>
  <c r="K146" i="7"/>
  <c r="L146" i="7"/>
  <c r="J147" i="7"/>
  <c r="K147" i="7"/>
  <c r="L147" i="7"/>
  <c r="J148" i="7"/>
  <c r="K148" i="7"/>
  <c r="L148" i="7"/>
  <c r="J149" i="7"/>
  <c r="K149" i="7"/>
  <c r="L149" i="7"/>
  <c r="J150" i="7"/>
  <c r="K150" i="7"/>
  <c r="L150" i="7"/>
  <c r="J151" i="7"/>
  <c r="K151" i="7"/>
  <c r="L151" i="7"/>
  <c r="J152" i="7"/>
  <c r="K152" i="7"/>
  <c r="L152" i="7"/>
  <c r="J153" i="7"/>
  <c r="K153" i="7"/>
  <c r="L153" i="7"/>
  <c r="J154" i="7"/>
  <c r="K154" i="7"/>
  <c r="L154" i="7"/>
  <c r="J155" i="7"/>
  <c r="K155" i="7"/>
  <c r="L155" i="7"/>
  <c r="J156" i="7"/>
  <c r="K156" i="7"/>
  <c r="L156" i="7"/>
  <c r="J157" i="7"/>
  <c r="K157" i="7"/>
  <c r="L157" i="7"/>
  <c r="J158" i="7"/>
  <c r="K158" i="7"/>
  <c r="L158" i="7"/>
  <c r="J159" i="7"/>
  <c r="K159" i="7"/>
  <c r="L159" i="7"/>
  <c r="J160" i="7"/>
  <c r="K160" i="7"/>
  <c r="L160" i="7"/>
  <c r="J161" i="7"/>
  <c r="K161" i="7"/>
  <c r="L161" i="7"/>
  <c r="J162" i="7"/>
  <c r="K162" i="7"/>
  <c r="L162" i="7"/>
  <c r="J163" i="7"/>
  <c r="K163" i="7"/>
  <c r="L163" i="7"/>
  <c r="J164" i="7"/>
  <c r="K164" i="7"/>
  <c r="L164" i="7"/>
  <c r="J165" i="7"/>
  <c r="K165" i="7"/>
  <c r="L165" i="7"/>
  <c r="J166" i="7"/>
  <c r="K166" i="7"/>
  <c r="L166" i="7"/>
  <c r="J167" i="7"/>
  <c r="K167" i="7"/>
  <c r="L167" i="7"/>
  <c r="J168" i="7"/>
  <c r="K168" i="7"/>
  <c r="L168" i="7"/>
  <c r="J169" i="7"/>
  <c r="K169" i="7"/>
  <c r="L169" i="7"/>
  <c r="J170" i="7"/>
  <c r="K170" i="7"/>
  <c r="L170" i="7"/>
  <c r="J171" i="7"/>
  <c r="K171" i="7"/>
  <c r="L171" i="7"/>
  <c r="J172" i="7"/>
  <c r="K172" i="7"/>
  <c r="L172" i="7"/>
  <c r="J173" i="7"/>
  <c r="K173" i="7"/>
  <c r="L173" i="7"/>
  <c r="J174" i="7"/>
  <c r="K174" i="7"/>
  <c r="L174" i="7"/>
  <c r="J175" i="7"/>
  <c r="K175" i="7"/>
  <c r="L175" i="7"/>
  <c r="J176" i="7"/>
  <c r="K176" i="7"/>
  <c r="L176" i="7"/>
  <c r="J177" i="7"/>
  <c r="K177" i="7"/>
  <c r="L177" i="7"/>
  <c r="J178" i="7"/>
  <c r="K178" i="7"/>
  <c r="L178" i="7"/>
  <c r="J179" i="7"/>
  <c r="K179" i="7"/>
  <c r="L179" i="7"/>
  <c r="J180" i="7"/>
  <c r="K180" i="7"/>
  <c r="L180" i="7"/>
  <c r="J181" i="7"/>
  <c r="K181" i="7"/>
  <c r="L181" i="7"/>
  <c r="J182" i="7"/>
  <c r="K182" i="7"/>
  <c r="L182" i="7"/>
  <c r="J183" i="7"/>
  <c r="K183" i="7"/>
  <c r="L183" i="7"/>
  <c r="J184" i="7"/>
  <c r="K184" i="7"/>
  <c r="L184" i="7"/>
  <c r="J185" i="7"/>
  <c r="K185" i="7"/>
  <c r="L185" i="7"/>
  <c r="J186" i="7"/>
  <c r="K186" i="7"/>
  <c r="L186" i="7"/>
  <c r="J187" i="7"/>
  <c r="K187" i="7"/>
  <c r="L187" i="7"/>
  <c r="J188" i="7"/>
  <c r="K188" i="7"/>
  <c r="L188" i="7"/>
  <c r="J189" i="7"/>
  <c r="K189" i="7"/>
  <c r="L189" i="7"/>
  <c r="J190" i="7"/>
  <c r="K190" i="7"/>
  <c r="L190" i="7"/>
  <c r="J191" i="7"/>
  <c r="K191" i="7"/>
  <c r="L191" i="7"/>
  <c r="J192" i="7"/>
  <c r="K192" i="7"/>
  <c r="L192" i="7"/>
  <c r="J193" i="7"/>
  <c r="K193" i="7"/>
  <c r="L193" i="7"/>
  <c r="J194" i="7"/>
  <c r="K194" i="7"/>
  <c r="L194" i="7"/>
  <c r="J195" i="7"/>
  <c r="K195" i="7"/>
  <c r="L195" i="7"/>
  <c r="J196" i="7"/>
  <c r="K196" i="7"/>
  <c r="L196" i="7"/>
  <c r="J197" i="7"/>
  <c r="K197" i="7"/>
  <c r="L197" i="7"/>
  <c r="J198" i="7"/>
  <c r="K198" i="7"/>
  <c r="L198" i="7"/>
  <c r="J199" i="7"/>
  <c r="K199" i="7"/>
  <c r="L199" i="7"/>
  <c r="J200" i="7"/>
  <c r="K200" i="7"/>
  <c r="L200" i="7"/>
  <c r="J201" i="7"/>
  <c r="K201" i="7"/>
  <c r="L201" i="7"/>
  <c r="J202" i="7"/>
  <c r="K202" i="7"/>
  <c r="L202" i="7"/>
  <c r="J203" i="7"/>
  <c r="K203" i="7"/>
  <c r="L203" i="7"/>
  <c r="J204" i="7"/>
  <c r="K204" i="7"/>
  <c r="L204" i="7"/>
  <c r="J205" i="7"/>
  <c r="K205" i="7"/>
  <c r="L205" i="7"/>
  <c r="J206" i="7"/>
  <c r="K206" i="7"/>
  <c r="L206" i="7"/>
  <c r="J207" i="7"/>
  <c r="K207" i="7"/>
  <c r="L207" i="7"/>
  <c r="J208" i="7"/>
  <c r="K208" i="7"/>
  <c r="L208" i="7"/>
  <c r="J209" i="7"/>
  <c r="K209" i="7"/>
  <c r="L209" i="7"/>
  <c r="J210" i="7"/>
  <c r="K210" i="7"/>
  <c r="L210" i="7"/>
  <c r="J211" i="7"/>
  <c r="K211" i="7"/>
  <c r="L211" i="7"/>
  <c r="J212" i="7"/>
  <c r="K212" i="7"/>
  <c r="L212" i="7"/>
  <c r="J213" i="7"/>
  <c r="K213" i="7"/>
  <c r="L213" i="7"/>
  <c r="J214" i="7"/>
  <c r="K214" i="7"/>
  <c r="L214" i="7"/>
  <c r="J215" i="7"/>
  <c r="K215" i="7"/>
  <c r="L215" i="7"/>
  <c r="J216" i="7"/>
  <c r="K216" i="7"/>
  <c r="L216" i="7"/>
  <c r="J217" i="7"/>
  <c r="K217" i="7"/>
  <c r="L217" i="7"/>
  <c r="J218" i="7"/>
  <c r="K218" i="7"/>
  <c r="L218" i="7"/>
  <c r="J219" i="7"/>
  <c r="K219" i="7"/>
  <c r="L219" i="7"/>
  <c r="J220" i="7"/>
  <c r="K220" i="7"/>
  <c r="L220" i="7"/>
  <c r="J221" i="7"/>
  <c r="K221" i="7"/>
  <c r="L221" i="7"/>
  <c r="J222" i="7"/>
  <c r="K222" i="7"/>
  <c r="L222" i="7"/>
  <c r="J223" i="7"/>
  <c r="K223" i="7"/>
  <c r="L223" i="7"/>
  <c r="J224" i="7"/>
  <c r="K224" i="7"/>
  <c r="L224" i="7"/>
  <c r="J225" i="7"/>
  <c r="K225" i="7"/>
  <c r="L225" i="7"/>
  <c r="J226" i="7"/>
  <c r="K226" i="7"/>
  <c r="L226" i="7"/>
  <c r="J227" i="7"/>
  <c r="K227" i="7"/>
  <c r="L227" i="7"/>
  <c r="J228" i="7"/>
  <c r="K228" i="7"/>
  <c r="L228" i="7"/>
  <c r="J229" i="7"/>
  <c r="K229" i="7"/>
  <c r="L229" i="7"/>
  <c r="J230" i="7"/>
  <c r="K230" i="7"/>
  <c r="L230" i="7"/>
  <c r="J231" i="7"/>
  <c r="K231" i="7"/>
  <c r="L231" i="7"/>
  <c r="J232" i="7"/>
  <c r="K232" i="7"/>
  <c r="L232" i="7"/>
  <c r="J233" i="7"/>
  <c r="K233" i="7"/>
  <c r="L233" i="7"/>
  <c r="J234" i="7"/>
  <c r="K234" i="7"/>
  <c r="L234" i="7"/>
  <c r="J235" i="7"/>
  <c r="K235" i="7"/>
  <c r="L235" i="7"/>
  <c r="J236" i="7"/>
  <c r="K236" i="7"/>
  <c r="L236" i="7"/>
  <c r="J237" i="7"/>
  <c r="K237" i="7"/>
  <c r="L237" i="7"/>
  <c r="J238" i="7"/>
  <c r="K238" i="7"/>
  <c r="L238" i="7"/>
  <c r="J239" i="7"/>
  <c r="K239" i="7"/>
  <c r="L239" i="7"/>
  <c r="J240" i="7"/>
  <c r="K240" i="7"/>
  <c r="L240" i="7"/>
  <c r="J241" i="7"/>
  <c r="K241" i="7"/>
  <c r="L241" i="7"/>
  <c r="J242" i="7"/>
  <c r="K242" i="7"/>
  <c r="L242" i="7"/>
  <c r="J243" i="7"/>
  <c r="K243" i="7"/>
  <c r="L243" i="7"/>
  <c r="J244" i="7"/>
  <c r="K244" i="7"/>
  <c r="L244" i="7"/>
  <c r="J245" i="7"/>
  <c r="K245" i="7"/>
  <c r="L245" i="7"/>
  <c r="J246" i="7"/>
  <c r="K246" i="7"/>
  <c r="L246" i="7"/>
  <c r="J247" i="7"/>
  <c r="K247" i="7"/>
  <c r="L247" i="7"/>
  <c r="J248" i="7"/>
  <c r="K248" i="7"/>
  <c r="L248" i="7"/>
  <c r="J249" i="7"/>
  <c r="K249" i="7"/>
  <c r="L249" i="7"/>
  <c r="J250" i="7"/>
  <c r="K250" i="7"/>
  <c r="L250" i="7"/>
  <c r="J251" i="7"/>
  <c r="K251" i="7"/>
  <c r="L251" i="7"/>
  <c r="J252" i="7"/>
  <c r="K252" i="7"/>
  <c r="L252" i="7"/>
  <c r="J253" i="7"/>
  <c r="K253" i="7"/>
  <c r="L253" i="7"/>
  <c r="J254" i="7"/>
  <c r="K254" i="7"/>
  <c r="L254" i="7"/>
  <c r="J255" i="7"/>
  <c r="K255" i="7"/>
  <c r="L255" i="7"/>
  <c r="J256" i="7"/>
  <c r="K256" i="7"/>
  <c r="L256" i="7"/>
  <c r="J257" i="7"/>
  <c r="K257" i="7"/>
  <c r="L257" i="7"/>
  <c r="J258" i="7"/>
  <c r="K258" i="7"/>
  <c r="L258" i="7"/>
  <c r="J259" i="7"/>
  <c r="K259" i="7"/>
  <c r="L259" i="7"/>
  <c r="J260" i="7"/>
  <c r="K260" i="7"/>
  <c r="L260" i="7"/>
  <c r="J261" i="7"/>
  <c r="K261" i="7"/>
  <c r="L261" i="7"/>
  <c r="J262" i="7"/>
  <c r="K262" i="7"/>
  <c r="L262" i="7"/>
  <c r="J263" i="7"/>
  <c r="K263" i="7"/>
  <c r="L263" i="7"/>
  <c r="J264" i="7"/>
  <c r="K264" i="7"/>
  <c r="L264" i="7"/>
  <c r="J265" i="7"/>
  <c r="K265" i="7"/>
  <c r="L265" i="7"/>
  <c r="J266" i="7"/>
  <c r="K266" i="7"/>
  <c r="L266" i="7"/>
  <c r="J267" i="7"/>
  <c r="K267" i="7"/>
  <c r="L267" i="7"/>
  <c r="J268" i="7"/>
  <c r="K268" i="7"/>
  <c r="L268" i="7"/>
  <c r="J269" i="7"/>
  <c r="K269" i="7"/>
  <c r="L269" i="7"/>
  <c r="J270" i="7"/>
  <c r="K270" i="7"/>
  <c r="L270" i="7"/>
  <c r="J271" i="7"/>
  <c r="K271" i="7"/>
  <c r="L271" i="7"/>
  <c r="J272" i="7"/>
  <c r="K272" i="7"/>
  <c r="L272" i="7"/>
  <c r="J273" i="7"/>
  <c r="K273" i="7"/>
  <c r="L273" i="7"/>
  <c r="J274" i="7"/>
  <c r="K274" i="7"/>
  <c r="L274" i="7"/>
  <c r="J275" i="7"/>
  <c r="K275" i="7"/>
  <c r="L275" i="7"/>
  <c r="J276" i="7"/>
  <c r="K276" i="7"/>
  <c r="L276" i="7"/>
  <c r="J277" i="7"/>
  <c r="K277" i="7"/>
  <c r="L277" i="7"/>
  <c r="J278" i="7"/>
  <c r="K278" i="7"/>
  <c r="L278" i="7"/>
  <c r="J279" i="7"/>
  <c r="K279" i="7"/>
  <c r="L279" i="7"/>
  <c r="J280" i="7"/>
  <c r="K280" i="7"/>
  <c r="L280" i="7"/>
  <c r="J281" i="7"/>
  <c r="K281" i="7"/>
  <c r="L281" i="7"/>
  <c r="J282" i="7"/>
  <c r="K282" i="7"/>
  <c r="L282" i="7"/>
  <c r="J283" i="7"/>
  <c r="K283" i="7"/>
  <c r="L283" i="7"/>
  <c r="J284" i="7"/>
  <c r="K284" i="7"/>
  <c r="L284" i="7"/>
  <c r="J285" i="7"/>
  <c r="K285" i="7"/>
  <c r="L285" i="7"/>
  <c r="J286" i="7"/>
  <c r="K286" i="7"/>
  <c r="L286" i="7"/>
  <c r="J287" i="7"/>
  <c r="K287" i="7"/>
  <c r="L287" i="7"/>
  <c r="J288" i="7"/>
  <c r="K288" i="7"/>
  <c r="L288" i="7"/>
  <c r="J289" i="7"/>
  <c r="K289" i="7"/>
  <c r="L289" i="7"/>
  <c r="J290" i="7"/>
  <c r="K290" i="7"/>
  <c r="L290" i="7"/>
  <c r="J291" i="7"/>
  <c r="K291" i="7"/>
  <c r="L291" i="7"/>
  <c r="J292" i="7"/>
  <c r="K292" i="7"/>
  <c r="L292" i="7"/>
  <c r="J293" i="7"/>
  <c r="K293" i="7"/>
  <c r="L293" i="7"/>
  <c r="J294" i="7"/>
  <c r="K294" i="7"/>
  <c r="L294" i="7"/>
  <c r="J295" i="7"/>
  <c r="K295" i="7"/>
  <c r="L295" i="7"/>
  <c r="J296" i="7"/>
  <c r="K296" i="7"/>
  <c r="L296" i="7"/>
  <c r="J297" i="7"/>
  <c r="K297" i="7"/>
  <c r="L297" i="7"/>
  <c r="J298" i="7"/>
  <c r="K298" i="7"/>
  <c r="L298" i="7"/>
  <c r="J299" i="7"/>
  <c r="K299" i="7"/>
  <c r="L299" i="7"/>
  <c r="J300" i="7"/>
  <c r="K300" i="7"/>
  <c r="L300" i="7"/>
  <c r="J301" i="7"/>
  <c r="K301" i="7"/>
  <c r="L301" i="7"/>
  <c r="J302" i="7"/>
  <c r="K302" i="7"/>
  <c r="L302" i="7"/>
  <c r="J303" i="7"/>
  <c r="K303" i="7"/>
  <c r="L303" i="7"/>
  <c r="J304" i="7"/>
  <c r="K304" i="7"/>
  <c r="L304" i="7"/>
  <c r="J305" i="7"/>
  <c r="K305" i="7"/>
  <c r="L305" i="7"/>
  <c r="J306" i="7"/>
  <c r="K306" i="7"/>
  <c r="L306" i="7"/>
  <c r="J307" i="7"/>
  <c r="K307" i="7"/>
  <c r="L307" i="7"/>
  <c r="J308" i="7"/>
  <c r="K308" i="7"/>
  <c r="L308" i="7"/>
  <c r="J309" i="7"/>
  <c r="K309" i="7"/>
  <c r="L309" i="7"/>
  <c r="J310" i="7"/>
  <c r="K310" i="7"/>
  <c r="L310" i="7"/>
  <c r="J311" i="7"/>
  <c r="K311" i="7"/>
  <c r="L311" i="7"/>
  <c r="J312" i="7"/>
  <c r="K312" i="7"/>
  <c r="L312" i="7"/>
  <c r="J313" i="7"/>
  <c r="K313" i="7"/>
  <c r="L313" i="7"/>
  <c r="J314" i="7"/>
  <c r="K314" i="7"/>
  <c r="L314" i="7"/>
  <c r="J315" i="7"/>
  <c r="K315" i="7"/>
  <c r="L315" i="7"/>
  <c r="J316" i="7"/>
  <c r="K316" i="7"/>
  <c r="L316" i="7"/>
  <c r="J317" i="7"/>
  <c r="K317" i="7"/>
  <c r="L317" i="7"/>
  <c r="J318" i="7"/>
  <c r="K318" i="7"/>
  <c r="L318" i="7"/>
  <c r="J319" i="7"/>
  <c r="K319" i="7"/>
  <c r="L319" i="7"/>
  <c r="J320" i="7"/>
  <c r="K320" i="7"/>
  <c r="L320" i="7"/>
  <c r="J321" i="7"/>
  <c r="K321" i="7"/>
  <c r="L321" i="7"/>
  <c r="J322" i="7"/>
  <c r="K322" i="7"/>
  <c r="L322" i="7"/>
  <c r="J323" i="7"/>
  <c r="K323" i="7"/>
  <c r="L323" i="7"/>
  <c r="J324" i="7"/>
  <c r="K324" i="7"/>
  <c r="L324" i="7"/>
  <c r="J325" i="7"/>
  <c r="K325" i="7"/>
  <c r="L325" i="7"/>
  <c r="J326" i="7"/>
  <c r="K326" i="7"/>
  <c r="L326" i="7"/>
  <c r="J327" i="7"/>
  <c r="K327" i="7"/>
  <c r="L327" i="7"/>
  <c r="J328" i="7"/>
  <c r="K328" i="7"/>
  <c r="L328" i="7"/>
  <c r="J329" i="7"/>
  <c r="K329" i="7"/>
  <c r="L329" i="7"/>
  <c r="J330" i="7"/>
  <c r="K330" i="7"/>
  <c r="L330" i="7"/>
  <c r="J331" i="7"/>
  <c r="K331" i="7"/>
  <c r="L331" i="7"/>
  <c r="J332" i="7"/>
  <c r="K332" i="7"/>
  <c r="L332" i="7"/>
  <c r="J333" i="7"/>
  <c r="K333" i="7"/>
  <c r="L333" i="7"/>
  <c r="J334" i="7"/>
  <c r="K334" i="7"/>
  <c r="L334" i="7"/>
  <c r="J335" i="7"/>
  <c r="K335" i="7"/>
  <c r="L335" i="7"/>
  <c r="J336" i="7"/>
  <c r="K336" i="7"/>
  <c r="L336" i="7"/>
  <c r="J337" i="7"/>
  <c r="K337" i="7"/>
  <c r="L337" i="7"/>
  <c r="J338" i="7"/>
  <c r="K338" i="7"/>
  <c r="L338" i="7"/>
  <c r="J339" i="7"/>
  <c r="K339" i="7"/>
  <c r="L339" i="7"/>
  <c r="J340" i="7"/>
  <c r="K340" i="7"/>
  <c r="L340" i="7"/>
  <c r="J341" i="7"/>
  <c r="K341" i="7"/>
  <c r="L341" i="7"/>
  <c r="J342" i="7"/>
  <c r="K342" i="7"/>
  <c r="L342" i="7"/>
  <c r="J343" i="7"/>
  <c r="K343" i="7"/>
  <c r="L343" i="7"/>
  <c r="J344" i="7"/>
  <c r="K344" i="7"/>
  <c r="L344" i="7"/>
  <c r="J345" i="7"/>
  <c r="K345" i="7"/>
  <c r="L345" i="7"/>
  <c r="J346" i="7"/>
  <c r="K346" i="7"/>
  <c r="L346" i="7"/>
  <c r="J347" i="7"/>
  <c r="K347" i="7"/>
  <c r="L347" i="7"/>
  <c r="J348" i="7"/>
  <c r="K348" i="7"/>
  <c r="L348" i="7"/>
  <c r="J349" i="7"/>
  <c r="K349" i="7"/>
  <c r="L349" i="7"/>
  <c r="J350" i="7"/>
  <c r="K350" i="7"/>
  <c r="L350" i="7"/>
  <c r="J351" i="7"/>
  <c r="K351" i="7"/>
  <c r="L351" i="7"/>
  <c r="J352" i="7"/>
  <c r="K352" i="7"/>
  <c r="L352" i="7"/>
  <c r="J353" i="7"/>
  <c r="K353" i="7"/>
  <c r="L353" i="7"/>
  <c r="J354" i="7"/>
  <c r="K354" i="7"/>
  <c r="L354" i="7"/>
  <c r="J355" i="7"/>
  <c r="K355" i="7"/>
  <c r="L355" i="7"/>
  <c r="J356" i="7"/>
  <c r="K356" i="7"/>
  <c r="L356" i="7"/>
  <c r="J357" i="7"/>
  <c r="K357" i="7"/>
  <c r="L357" i="7"/>
  <c r="J358" i="7"/>
  <c r="K358" i="7"/>
  <c r="L358" i="7"/>
  <c r="J359" i="7"/>
  <c r="K359" i="7"/>
  <c r="L359" i="7"/>
  <c r="J360" i="7"/>
  <c r="K360" i="7"/>
  <c r="L360" i="7"/>
  <c r="J361" i="7"/>
  <c r="K361" i="7"/>
  <c r="L361" i="7"/>
  <c r="J362" i="7"/>
  <c r="K362" i="7"/>
  <c r="L362" i="7"/>
  <c r="J363" i="7"/>
  <c r="K363" i="7"/>
  <c r="L363" i="7"/>
  <c r="J364" i="7"/>
  <c r="K364" i="7"/>
  <c r="L364" i="7"/>
  <c r="J365" i="7"/>
  <c r="K365" i="7"/>
  <c r="L365" i="7"/>
  <c r="J366" i="7"/>
  <c r="K366" i="7"/>
  <c r="L366" i="7"/>
  <c r="J367" i="7"/>
  <c r="K367" i="7"/>
  <c r="L367" i="7"/>
  <c r="J368" i="7"/>
  <c r="K368" i="7"/>
  <c r="L368" i="7"/>
  <c r="J369" i="7"/>
  <c r="K369" i="7"/>
  <c r="L369" i="7"/>
  <c r="L4" i="7"/>
  <c r="K4" i="7"/>
  <c r="J4" i="7"/>
  <c r="AU3" i="2" l="1"/>
  <c r="A468" i="5" l="1"/>
  <c r="AB468" i="5" s="1"/>
  <c r="A140" i="5"/>
  <c r="AB140" i="5" s="1"/>
  <c r="A210" i="5"/>
  <c r="AB210" i="5" s="1"/>
  <c r="A119" i="5"/>
  <c r="AB119" i="5" s="1"/>
  <c r="A37" i="5"/>
  <c r="AB37" i="5" s="1"/>
  <c r="A255" i="5"/>
  <c r="AB255" i="5" s="1"/>
  <c r="A115" i="5"/>
  <c r="AB115" i="5" s="1"/>
  <c r="A25" i="5"/>
  <c r="AB25" i="5" s="1"/>
  <c r="A251" i="5"/>
  <c r="AB251" i="5" s="1"/>
  <c r="A10" i="5"/>
  <c r="AB10" i="5" s="1"/>
  <c r="A43" i="5"/>
  <c r="AB43" i="5" s="1"/>
  <c r="A20" i="5"/>
  <c r="AB20" i="5" s="1"/>
  <c r="A186" i="5"/>
  <c r="AB186" i="5" s="1"/>
  <c r="A137" i="5"/>
  <c r="AB137" i="5" s="1"/>
  <c r="A286" i="5"/>
  <c r="AB286" i="5" s="1"/>
  <c r="A15" i="5"/>
  <c r="AB15" i="5" s="1"/>
  <c r="A17" i="5"/>
  <c r="AB17" i="5" s="1"/>
  <c r="A541" i="5"/>
  <c r="AB541" i="5" s="1"/>
  <c r="AB317" i="5"/>
  <c r="A568" i="5"/>
  <c r="AB568" i="5" s="1"/>
  <c r="A561" i="5"/>
  <c r="AB561" i="5" s="1"/>
  <c r="A177" i="5"/>
  <c r="AB177" i="5" s="1"/>
  <c r="A284" i="5"/>
  <c r="AB284" i="5" s="1"/>
  <c r="A2" i="5"/>
  <c r="AB2" i="5" s="1"/>
  <c r="A452" i="5"/>
  <c r="AB452" i="5" s="1"/>
  <c r="A27" i="5"/>
  <c r="AB27" i="5" s="1"/>
  <c r="A342" i="5"/>
  <c r="AB342" i="5" s="1"/>
  <c r="A257" i="5"/>
  <c r="AB257" i="5" s="1"/>
  <c r="A38" i="5"/>
  <c r="AB38" i="5" s="1"/>
  <c r="A66" i="5"/>
  <c r="AB66" i="5" s="1"/>
  <c r="A81" i="5"/>
  <c r="AB81" i="5" s="1"/>
  <c r="A446" i="5"/>
  <c r="AB446" i="5" s="1"/>
  <c r="A392" i="5"/>
  <c r="AB392" i="5" s="1"/>
  <c r="A61" i="5"/>
  <c r="AB61" i="5" s="1"/>
  <c r="A443" i="5"/>
  <c r="AB443" i="5" s="1"/>
  <c r="A47" i="5"/>
  <c r="AB47" i="5" s="1"/>
  <c r="A304" i="5"/>
  <c r="AB304" i="5" s="1"/>
  <c r="A40" i="5"/>
  <c r="AB40" i="5" s="1"/>
  <c r="A21" i="5"/>
  <c r="AB21" i="5" s="1"/>
  <c r="A232" i="5"/>
  <c r="AB232" i="5" s="1"/>
  <c r="A333" i="5"/>
  <c r="AB333" i="5" s="1"/>
  <c r="A559" i="5"/>
  <c r="AB559" i="5" s="1"/>
  <c r="A51" i="5"/>
  <c r="AB51" i="5" s="1"/>
  <c r="A13" i="5"/>
  <c r="AB13" i="5" s="1"/>
  <c r="A70" i="5"/>
  <c r="AB70" i="5" s="1"/>
  <c r="A189" i="5"/>
  <c r="AB189" i="5" s="1"/>
  <c r="A324" i="5"/>
  <c r="AB324" i="5" s="1"/>
  <c r="A29" i="5"/>
  <c r="AB29" i="5" s="1"/>
  <c r="A507" i="5"/>
  <c r="AB507" i="5" s="1"/>
  <c r="A96" i="5"/>
  <c r="AB96" i="5" s="1"/>
  <c r="A30" i="5"/>
  <c r="AB30" i="5" s="1"/>
  <c r="A344" i="5"/>
  <c r="AB344" i="5" s="1"/>
  <c r="A80" i="5"/>
  <c r="AB80" i="5" s="1"/>
  <c r="A8" i="5"/>
  <c r="AB8" i="5" s="1"/>
  <c r="A5" i="5"/>
  <c r="AB5" i="5" s="1"/>
  <c r="A3" i="5"/>
  <c r="AB3" i="5" s="1"/>
  <c r="A256" i="5"/>
  <c r="AB256" i="5" s="1"/>
  <c r="A6" i="5"/>
  <c r="AB6" i="5" s="1"/>
  <c r="A49" i="5"/>
  <c r="AB49" i="5" s="1"/>
  <c r="A235" i="5"/>
  <c r="AB235" i="5" s="1"/>
  <c r="A170" i="5"/>
  <c r="AB170" i="5" s="1"/>
  <c r="A150" i="5"/>
  <c r="AB150" i="5" s="1"/>
  <c r="A166" i="5"/>
  <c r="AB166" i="5" s="1"/>
  <c r="A380" i="5"/>
  <c r="AB380" i="5" s="1"/>
  <c r="A82" i="5"/>
  <c r="AB82" i="5" s="1"/>
  <c r="A376" i="5"/>
  <c r="AB376" i="5" s="1"/>
  <c r="A58" i="5"/>
  <c r="AB58" i="5" s="1"/>
  <c r="A429" i="5"/>
  <c r="AB429" i="5" s="1"/>
  <c r="A313" i="5"/>
  <c r="AB313" i="5" s="1"/>
  <c r="A153" i="5"/>
  <c r="AB153" i="5" s="1"/>
  <c r="A204" i="5"/>
  <c r="AB204" i="5" s="1"/>
  <c r="A56" i="5"/>
  <c r="AB56" i="5" s="1"/>
  <c r="A53" i="5"/>
  <c r="AB53" i="5" s="1"/>
  <c r="A321" i="5"/>
  <c r="AB321" i="5" s="1"/>
  <c r="A261" i="5"/>
  <c r="AB261" i="5" s="1"/>
  <c r="A41" i="5"/>
  <c r="AB41" i="5" s="1"/>
  <c r="A36" i="5"/>
  <c r="AB36" i="5" s="1"/>
  <c r="A26" i="5"/>
  <c r="AB26" i="5" s="1"/>
  <c r="A174" i="5"/>
  <c r="AB174" i="5" s="1"/>
  <c r="A406" i="5"/>
  <c r="AB406" i="5" s="1"/>
  <c r="A86" i="5"/>
  <c r="AB86" i="5" s="1"/>
  <c r="A165" i="5"/>
  <c r="AB165" i="5" s="1"/>
  <c r="A7" i="5"/>
  <c r="AB7" i="5" s="1"/>
  <c r="A19" i="5"/>
  <c r="AB19" i="5" s="1"/>
  <c r="A179" i="5"/>
  <c r="AB179" i="5" s="1"/>
  <c r="A523" i="5"/>
  <c r="AB523" i="5" s="1"/>
  <c r="A32" i="5"/>
  <c r="AB32" i="5" s="1"/>
  <c r="A62" i="5"/>
  <c r="AB62" i="5" s="1"/>
  <c r="A39" i="5"/>
  <c r="AB39" i="5" s="1"/>
  <c r="A110" i="5"/>
  <c r="AB110" i="5" s="1"/>
  <c r="A14" i="5"/>
  <c r="AB14" i="5" s="1"/>
  <c r="A205" i="5"/>
  <c r="AB205" i="5" s="1"/>
  <c r="A206" i="5"/>
  <c r="AB206" i="5" s="1"/>
  <c r="A78" i="5"/>
  <c r="AB78" i="5" s="1"/>
  <c r="A12" i="5"/>
  <c r="AB12" i="5" s="1"/>
  <c r="A241" i="5"/>
  <c r="AB241" i="5" s="1"/>
  <c r="A423" i="5"/>
  <c r="AB423" i="5" s="1"/>
  <c r="A323" i="5"/>
  <c r="AB323" i="5" s="1"/>
  <c r="A125" i="5"/>
  <c r="AB125" i="5" s="1"/>
  <c r="A11" i="5"/>
  <c r="AB11" i="5" s="1"/>
  <c r="A24" i="5"/>
  <c r="AB24" i="5" s="1"/>
  <c r="A46" i="5"/>
  <c r="AB46" i="5" s="1"/>
  <c r="A16" i="5"/>
  <c r="AB16" i="5" s="1"/>
  <c r="A23" i="5"/>
  <c r="AB23" i="5" s="1"/>
  <c r="A85" i="5"/>
  <c r="AB85" i="5" s="1"/>
  <c r="A571" i="5"/>
  <c r="AB571" i="5" s="1"/>
  <c r="A65" i="5"/>
  <c r="AB65" i="5" s="1"/>
  <c r="A77" i="5"/>
  <c r="AB77" i="5" s="1"/>
  <c r="A142" i="5"/>
  <c r="AB142" i="5" s="1"/>
  <c r="A203" i="5"/>
  <c r="AB203" i="5" s="1"/>
  <c r="A31" i="5"/>
  <c r="AB31" i="5" s="1"/>
  <c r="A123" i="5"/>
  <c r="AB123" i="5" s="1"/>
  <c r="A369" i="5"/>
  <c r="AB369" i="5" s="1"/>
  <c r="A42" i="5"/>
  <c r="AB42" i="5" s="1"/>
  <c r="A182" i="5"/>
  <c r="AB182" i="5" s="1"/>
  <c r="A69" i="5"/>
  <c r="AB69" i="5" s="1"/>
  <c r="A45" i="5"/>
  <c r="AB45" i="5" s="1"/>
  <c r="A482" i="5"/>
  <c r="AB482" i="5" s="1"/>
  <c r="A102" i="5"/>
  <c r="AB102" i="5" s="1"/>
  <c r="A533" i="5"/>
  <c r="AB533" i="5" s="1"/>
  <c r="A195" i="5"/>
  <c r="AB195" i="5" s="1"/>
  <c r="A97" i="5"/>
  <c r="AB97" i="5" s="1"/>
  <c r="A111" i="5"/>
  <c r="AB111" i="5" s="1"/>
  <c r="A294" i="5"/>
  <c r="AB294" i="5" s="1"/>
  <c r="A211" i="5"/>
  <c r="AB211" i="5" s="1"/>
  <c r="A221" i="5"/>
  <c r="AB221" i="5" s="1"/>
  <c r="A565" i="5"/>
  <c r="AB565" i="5" s="1"/>
  <c r="A208" i="5"/>
  <c r="AB208" i="5" s="1"/>
  <c r="A299" i="5"/>
  <c r="AB299" i="5" s="1"/>
  <c r="A9" i="5"/>
  <c r="AB9" i="5" s="1"/>
  <c r="A337" i="5"/>
  <c r="AB337" i="5" s="1"/>
  <c r="A475" i="5"/>
  <c r="AB475" i="5" s="1"/>
  <c r="A269" i="5"/>
  <c r="AB269" i="5" s="1"/>
  <c r="A366" i="5"/>
  <c r="AB366" i="5" s="1"/>
  <c r="A357" i="5"/>
  <c r="AB357" i="5" s="1"/>
  <c r="A386" i="5"/>
  <c r="AB386" i="5" s="1"/>
  <c r="A308" i="5"/>
  <c r="AB308" i="5" s="1"/>
  <c r="A527" i="5"/>
  <c r="AB527" i="5" s="1"/>
  <c r="A175" i="5"/>
  <c r="AB175" i="5" s="1"/>
  <c r="A139" i="5"/>
  <c r="AB139" i="5" s="1"/>
  <c r="A84" i="5"/>
  <c r="AB84" i="5" s="1"/>
  <c r="A74" i="5"/>
  <c r="AB74" i="5" s="1"/>
  <c r="A71" i="5"/>
  <c r="AB71" i="5" s="1"/>
  <c r="A94" i="5"/>
  <c r="AB94" i="5" s="1"/>
  <c r="A113" i="5"/>
  <c r="AB113" i="5" s="1"/>
  <c r="A91" i="5"/>
  <c r="AB91" i="5" s="1"/>
  <c r="A381" i="5"/>
  <c r="AB381" i="5" s="1"/>
  <c r="A173" i="5"/>
  <c r="AB173" i="5" s="1"/>
  <c r="A73" i="5"/>
  <c r="AB73" i="5" s="1"/>
  <c r="A426" i="5"/>
  <c r="AB426" i="5" s="1"/>
  <c r="A383" i="5"/>
  <c r="AB383" i="5" s="1"/>
  <c r="A306" i="5"/>
  <c r="AB306" i="5" s="1"/>
  <c r="A440" i="5"/>
  <c r="AB440" i="5" s="1"/>
  <c r="A57" i="5"/>
  <c r="AB57" i="5" s="1"/>
  <c r="A188" i="5"/>
  <c r="AB188" i="5" s="1"/>
  <c r="A100" i="5"/>
  <c r="AB100" i="5" s="1"/>
  <c r="A44" i="5"/>
  <c r="AB44" i="5" s="1"/>
  <c r="A107" i="5"/>
  <c r="AB107" i="5" s="1"/>
  <c r="A409" i="5"/>
  <c r="AB409" i="5" s="1"/>
  <c r="A35" i="5"/>
  <c r="AB35" i="5" s="1"/>
  <c r="A101" i="5"/>
  <c r="AB101" i="5" s="1"/>
  <c r="A133" i="5"/>
  <c r="AB133" i="5" s="1"/>
  <c r="A117" i="5"/>
  <c r="AB117" i="5" s="1"/>
  <c r="A379" i="5"/>
  <c r="AB379" i="5" s="1"/>
  <c r="A64" i="5"/>
  <c r="AB64" i="5" s="1"/>
  <c r="A148" i="5"/>
  <c r="AB148" i="5" s="1"/>
  <c r="A488" i="5"/>
  <c r="AB488" i="5" s="1"/>
  <c r="A329" i="5"/>
  <c r="AB329" i="5" s="1"/>
  <c r="A105" i="5"/>
  <c r="AB105" i="5" s="1"/>
  <c r="A98" i="5"/>
  <c r="AB98" i="5" s="1"/>
  <c r="A522" i="5"/>
  <c r="AB522" i="5" s="1"/>
  <c r="A427" i="5"/>
  <c r="AB427" i="5" s="1"/>
  <c r="A184" i="5"/>
  <c r="AB184" i="5" s="1"/>
  <c r="A54" i="5"/>
  <c r="AB54" i="5" s="1"/>
  <c r="A22" i="5"/>
  <c r="AB22" i="5" s="1"/>
  <c r="A267" i="5"/>
  <c r="AB267" i="5" s="1"/>
  <c r="A131" i="5"/>
  <c r="AB131" i="5" s="1"/>
  <c r="A293" i="5"/>
  <c r="AB293" i="5" s="1"/>
  <c r="A4" i="5"/>
  <c r="AB4" i="5" s="1"/>
  <c r="A570" i="5"/>
  <c r="AB570" i="5" s="1"/>
  <c r="A48" i="5"/>
  <c r="AB48" i="5" s="1"/>
  <c r="A34" i="5"/>
  <c r="AB34" i="5" s="1"/>
  <c r="A185" i="5"/>
  <c r="AB185" i="5" s="1"/>
  <c r="A194" i="5"/>
  <c r="AB194" i="5" s="1"/>
  <c r="A354" i="5"/>
  <c r="AB354" i="5" s="1"/>
  <c r="A136" i="5"/>
  <c r="AB136" i="5" s="1"/>
  <c r="A223" i="5"/>
  <c r="AB223" i="5" s="1"/>
  <c r="A408" i="5"/>
  <c r="AB408" i="5" s="1"/>
  <c r="A421" i="5"/>
  <c r="AB421" i="5" s="1"/>
  <c r="A385" i="5"/>
  <c r="AB385" i="5" s="1"/>
  <c r="A33" i="5"/>
  <c r="AB33" i="5" s="1"/>
  <c r="A247" i="5"/>
  <c r="AB247" i="5" s="1"/>
  <c r="A253" i="5"/>
  <c r="AB253" i="5" s="1"/>
  <c r="A234" i="5"/>
  <c r="AB234" i="5" s="1"/>
  <c r="A76" i="5"/>
  <c r="AB76" i="5" s="1"/>
  <c r="A563" i="5"/>
  <c r="AB563" i="5" s="1"/>
  <c r="A477" i="5"/>
  <c r="AB477" i="5" s="1"/>
  <c r="A55" i="5"/>
  <c r="AB55" i="5" s="1"/>
  <c r="A325" i="5"/>
  <c r="AB325" i="5" s="1"/>
  <c r="A202" i="5"/>
  <c r="AB202" i="5" s="1"/>
  <c r="A270" i="5"/>
  <c r="AB270" i="5" s="1"/>
  <c r="A118" i="5"/>
  <c r="AB118" i="5" s="1"/>
  <c r="A347" i="5"/>
  <c r="AB347" i="5" s="1"/>
  <c r="A201" i="5"/>
  <c r="AB201" i="5" s="1"/>
  <c r="A458" i="5"/>
  <c r="AB458" i="5" s="1"/>
  <c r="A264" i="5"/>
  <c r="AB264" i="5" s="1"/>
  <c r="A95" i="5"/>
  <c r="AB95" i="5" s="1"/>
  <c r="A155" i="5"/>
  <c r="AB155" i="5" s="1"/>
  <c r="A263" i="5"/>
  <c r="AB263" i="5" s="1"/>
  <c r="A28" i="5"/>
  <c r="AB28" i="5" s="1"/>
  <c r="A60" i="5"/>
  <c r="AB60" i="5" s="1"/>
  <c r="A447" i="5"/>
  <c r="AB447" i="5" s="1"/>
  <c r="A320" i="5"/>
  <c r="AB320" i="5" s="1"/>
  <c r="A476" i="5"/>
  <c r="AB476" i="5" s="1"/>
  <c r="A169" i="5"/>
  <c r="AB169" i="5" s="1"/>
  <c r="A161" i="5"/>
  <c r="AB161" i="5" s="1"/>
  <c r="A336" i="5"/>
  <c r="AB336" i="5" s="1"/>
  <c r="A296" i="5"/>
  <c r="AB296" i="5" s="1"/>
  <c r="A279" i="5"/>
  <c r="AB279" i="5" s="1"/>
  <c r="A103" i="5"/>
  <c r="AB103" i="5" s="1"/>
  <c r="A141" i="5"/>
  <c r="AB141" i="5" s="1"/>
  <c r="A328" i="5"/>
  <c r="AB328" i="5" s="1"/>
  <c r="A240" i="5"/>
  <c r="AB240" i="5" s="1"/>
  <c r="A109" i="5"/>
  <c r="AB109" i="5" s="1"/>
  <c r="A276" i="5"/>
  <c r="AB276" i="5" s="1"/>
  <c r="A302" i="5"/>
  <c r="AB302" i="5" s="1"/>
  <c r="A496" i="5"/>
  <c r="AB496" i="5" s="1"/>
  <c r="A487" i="5"/>
  <c r="AB487" i="5" s="1"/>
  <c r="A59" i="5"/>
  <c r="AB59" i="5" s="1"/>
  <c r="A493" i="5"/>
  <c r="AB493" i="5" s="1"/>
  <c r="A478" i="5"/>
  <c r="AB478" i="5" s="1"/>
  <c r="A278" i="5"/>
  <c r="AB278" i="5" s="1"/>
  <c r="A312" i="5"/>
  <c r="AB312" i="5" s="1"/>
  <c r="A287" i="5"/>
  <c r="AB287" i="5" s="1"/>
  <c r="A258" i="5"/>
  <c r="AB258" i="5" s="1"/>
  <c r="A162" i="5"/>
  <c r="AB162" i="5" s="1"/>
  <c r="A433" i="5"/>
  <c r="AB433" i="5" s="1"/>
  <c r="A414" i="5"/>
  <c r="AB414" i="5" s="1"/>
  <c r="A575" i="5"/>
  <c r="AB575" i="5" s="1"/>
  <c r="A190" i="5"/>
  <c r="AB190" i="5" s="1"/>
  <c r="A159" i="5"/>
  <c r="AB159" i="5" s="1"/>
  <c r="A160" i="5"/>
  <c r="AB160" i="5" s="1"/>
  <c r="A562" i="5"/>
  <c r="AB562" i="5" s="1"/>
  <c r="A338" i="5"/>
  <c r="AB338" i="5" s="1"/>
  <c r="A193" i="5"/>
  <c r="AB193" i="5" s="1"/>
  <c r="A405" i="5"/>
  <c r="AB405" i="5" s="1"/>
  <c r="A114" i="5"/>
  <c r="AB114" i="5" s="1"/>
  <c r="A168" i="5"/>
  <c r="AB168" i="5" s="1"/>
  <c r="A435" i="5"/>
  <c r="AB435" i="5" s="1"/>
  <c r="A374" i="5"/>
  <c r="AB374" i="5" s="1"/>
  <c r="A526" i="5"/>
  <c r="AB526" i="5" s="1"/>
  <c r="A536" i="5"/>
  <c r="AB536" i="5" s="1"/>
  <c r="A249" i="5"/>
  <c r="AB249" i="5" s="1"/>
  <c r="A569" i="5"/>
  <c r="AB569" i="5" s="1"/>
  <c r="A448" i="5"/>
  <c r="AB448" i="5" s="1"/>
  <c r="A171" i="5"/>
  <c r="AB171" i="5" s="1"/>
  <c r="A246" i="5"/>
  <c r="AB246" i="5" s="1"/>
  <c r="A147" i="5"/>
  <c r="AB147" i="5" s="1"/>
  <c r="A483" i="5"/>
  <c r="AB483" i="5" s="1"/>
  <c r="A68" i="5"/>
  <c r="AB68" i="5" s="1"/>
  <c r="A515" i="5"/>
  <c r="AB515" i="5" s="1"/>
  <c r="A497" i="5"/>
  <c r="AB497" i="5" s="1"/>
  <c r="A198" i="5"/>
  <c r="AB198" i="5" s="1"/>
  <c r="A52" i="5"/>
  <c r="AB52" i="5" s="1"/>
  <c r="A576" i="5"/>
  <c r="AB576" i="5" s="1"/>
  <c r="A154" i="5"/>
  <c r="AB154" i="5" s="1"/>
  <c r="A239" i="5"/>
  <c r="AB239" i="5" s="1"/>
  <c r="A273" i="5"/>
  <c r="AB273" i="5" s="1"/>
  <c r="A519" i="5"/>
  <c r="AB519" i="5" s="1"/>
  <c r="A401" i="5"/>
  <c r="AB401" i="5" s="1"/>
  <c r="A128" i="5"/>
  <c r="AB128" i="5" s="1"/>
  <c r="A149" i="5"/>
  <c r="AB149" i="5" s="1"/>
  <c r="A265" i="5"/>
  <c r="AB265" i="5" s="1"/>
  <c r="A543" i="5"/>
  <c r="AB543" i="5" s="1"/>
  <c r="A83" i="5"/>
  <c r="AB83" i="5" s="1"/>
  <c r="A130" i="5"/>
  <c r="AB130" i="5" s="1"/>
  <c r="A411" i="5"/>
  <c r="AB411" i="5" s="1"/>
  <c r="A410" i="5"/>
  <c r="AB410" i="5" s="1"/>
  <c r="A275" i="5"/>
  <c r="AB275" i="5" s="1"/>
  <c r="A252" i="5"/>
  <c r="AB252" i="5" s="1"/>
  <c r="A331" i="5"/>
  <c r="AB331" i="5" s="1"/>
  <c r="A530" i="5"/>
  <c r="AB530" i="5" s="1"/>
  <c r="A259" i="5"/>
  <c r="AB259" i="5" s="1"/>
  <c r="A363" i="5"/>
  <c r="AB363" i="5" s="1"/>
  <c r="A218" i="5"/>
  <c r="AB218" i="5" s="1"/>
  <c r="A112" i="5"/>
  <c r="AB112" i="5" s="1"/>
  <c r="A18" i="5"/>
  <c r="AB18" i="5" s="1"/>
  <c r="AR502" i="2"/>
  <c r="AO502" i="2"/>
  <c r="B211" i="2" l="1"/>
  <c r="B531" i="2"/>
  <c r="B401" i="2"/>
  <c r="B811" i="2"/>
  <c r="B178" i="2"/>
  <c r="B975" i="2"/>
  <c r="B168" i="2"/>
  <c r="B711" i="2"/>
  <c r="B724" i="2"/>
  <c r="B385" i="2"/>
  <c r="B630" i="2"/>
  <c r="B186" i="2"/>
  <c r="B736" i="2"/>
  <c r="B101" i="2"/>
  <c r="B872" i="2"/>
  <c r="B645" i="2"/>
  <c r="B610" i="2"/>
  <c r="B416" i="2"/>
  <c r="B621" i="2"/>
  <c r="B406" i="2"/>
  <c r="B201" i="2"/>
  <c r="B106" i="2"/>
  <c r="B637" i="2"/>
  <c r="B902" i="2"/>
  <c r="B410" i="2"/>
  <c r="B72" i="2"/>
  <c r="B875" i="2"/>
  <c r="B505" i="2"/>
  <c r="B907" i="2"/>
  <c r="B660" i="2"/>
  <c r="B306" i="2"/>
  <c r="B1013" i="2"/>
  <c r="B820" i="2"/>
  <c r="B393" i="2"/>
  <c r="B200" i="2"/>
  <c r="B665" i="2"/>
  <c r="B978" i="2"/>
  <c r="B1025" i="2"/>
  <c r="B847" i="2"/>
  <c r="B320" i="2"/>
  <c r="B275" i="2"/>
  <c r="B529" i="2"/>
  <c r="B596" i="2"/>
  <c r="B187" i="2"/>
  <c r="B1022" i="2"/>
  <c r="B371" i="2"/>
  <c r="B196" i="2"/>
  <c r="B456" i="2"/>
  <c r="B134" i="2"/>
  <c r="B595" i="2"/>
  <c r="B312" i="2"/>
  <c r="B107" i="2"/>
  <c r="B336" i="2"/>
  <c r="B287" i="2"/>
  <c r="B797" i="2"/>
  <c r="B813" i="2"/>
  <c r="B879" i="2"/>
  <c r="B572" i="2"/>
  <c r="B110" i="2"/>
  <c r="B476" i="2"/>
  <c r="B206" i="2"/>
  <c r="B315" i="2"/>
  <c r="B700" i="2"/>
  <c r="B257" i="2"/>
  <c r="B1005" i="2"/>
  <c r="B533" i="2"/>
  <c r="B530" i="2"/>
  <c r="B363" i="2"/>
  <c r="B37" i="2"/>
  <c r="B491" i="2"/>
  <c r="B174" i="2"/>
  <c r="B153" i="2"/>
  <c r="B389" i="2"/>
  <c r="B233" i="2"/>
  <c r="B756" i="2"/>
  <c r="B1015" i="2"/>
  <c r="B924" i="2"/>
  <c r="B141" i="2"/>
  <c r="B181" i="2"/>
  <c r="B471" i="2"/>
  <c r="B475" i="2"/>
  <c r="B906" i="2"/>
  <c r="B442" i="2"/>
  <c r="B765" i="2"/>
  <c r="B47" i="2"/>
  <c r="B969" i="2"/>
  <c r="B650" i="2"/>
  <c r="B953" i="2"/>
  <c r="B890" i="2"/>
  <c r="B748" i="2"/>
  <c r="B651" i="2"/>
  <c r="B478" i="2"/>
  <c r="B317" i="2"/>
  <c r="B803" i="2"/>
  <c r="B274" i="2"/>
  <c r="B922" i="2"/>
  <c r="B119" i="2"/>
  <c r="B384" i="2"/>
  <c r="B194" i="2"/>
  <c r="B391" i="2"/>
  <c r="B354" i="2"/>
  <c r="B340" i="2"/>
  <c r="B981" i="2"/>
  <c r="B189" i="2"/>
  <c r="B632" i="2"/>
  <c r="B21" i="2"/>
  <c r="B375" i="2"/>
  <c r="B161" i="2"/>
  <c r="B575" i="2"/>
  <c r="B858" i="2"/>
  <c r="B374" i="2"/>
  <c r="B712" i="2"/>
  <c r="B1026" i="2"/>
  <c r="B73" i="2"/>
  <c r="B824" i="2"/>
  <c r="B674" i="2"/>
  <c r="B974" i="2"/>
  <c r="B465" i="2"/>
  <c r="B388" i="2"/>
  <c r="B519" i="2"/>
  <c r="B177" i="2"/>
  <c r="B449" i="2"/>
  <c r="B462" i="2"/>
  <c r="B222" i="2"/>
  <c r="B243" i="2"/>
  <c r="B76" i="2"/>
  <c r="B254" i="2"/>
  <c r="B815" i="2"/>
  <c r="B199" i="2"/>
  <c r="B897" i="2"/>
  <c r="B619" i="2"/>
  <c r="B430" i="2"/>
  <c r="B166" i="2"/>
  <c r="B639" i="2"/>
  <c r="B342" i="2"/>
  <c r="B338" i="2"/>
  <c r="B150" i="2"/>
  <c r="B424" i="2"/>
  <c r="B90" i="2"/>
  <c r="B543" i="2"/>
  <c r="B481" i="2"/>
  <c r="B574" i="2"/>
  <c r="B15" i="2"/>
  <c r="B863" i="2"/>
  <c r="B796" i="2"/>
  <c r="B515" i="2"/>
  <c r="B592" i="2"/>
  <c r="B732" i="2"/>
  <c r="B444" i="2"/>
  <c r="B814" i="2"/>
  <c r="B473" i="2"/>
  <c r="B972" i="2"/>
  <c r="B607" i="2"/>
  <c r="B658" i="2"/>
  <c r="B88" i="2"/>
  <c r="B558" i="2"/>
  <c r="B255" i="2"/>
  <c r="B190" i="2"/>
  <c r="B324" i="2"/>
  <c r="B954" i="2"/>
  <c r="B940" i="2"/>
  <c r="B899" i="2"/>
  <c r="B569" i="2"/>
  <c r="B912" i="2"/>
  <c r="B976" i="2"/>
  <c r="B962" i="2"/>
  <c r="B540" i="2"/>
  <c r="B987" i="2"/>
  <c r="B1037" i="2"/>
  <c r="B849" i="2"/>
  <c r="B663" i="2"/>
  <c r="B716" i="2"/>
  <c r="B484" i="2"/>
  <c r="B207" i="2"/>
  <c r="B378" i="2"/>
  <c r="B337" i="2"/>
  <c r="B96" i="2"/>
  <c r="B29" i="2"/>
  <c r="B746" i="2"/>
  <c r="B71" i="2"/>
  <c r="B408" i="2"/>
  <c r="B500" i="2"/>
  <c r="B881" i="2"/>
  <c r="B404" i="2"/>
  <c r="B361" i="2"/>
  <c r="B273" i="2"/>
  <c r="B259" i="2"/>
  <c r="B204" i="2"/>
  <c r="B666" i="2"/>
  <c r="B656" i="2"/>
  <c r="B291" i="2"/>
  <c r="B997" i="2"/>
  <c r="B512" i="2"/>
  <c r="B685" i="2"/>
  <c r="B453" i="2"/>
  <c r="B343" i="2"/>
  <c r="B769" i="2"/>
  <c r="B114" i="2"/>
  <c r="B649" i="2"/>
  <c r="B276" i="2"/>
  <c r="B89" i="2"/>
  <c r="B991" i="2"/>
  <c r="B364" i="2"/>
  <c r="B869" i="2"/>
  <c r="B278" i="2"/>
  <c r="B215" i="2"/>
  <c r="B280" i="2"/>
  <c r="B808" i="2"/>
  <c r="B1042" i="2"/>
  <c r="B482" i="2"/>
  <c r="B599" i="2"/>
  <c r="B1012" i="2"/>
  <c r="B618" i="2"/>
  <c r="B303" i="2"/>
  <c r="B643" i="2"/>
  <c r="B852" i="2"/>
  <c r="B673" i="2"/>
  <c r="B809" i="2"/>
  <c r="B747" i="2"/>
  <c r="B328" i="2"/>
  <c r="B580" i="2"/>
  <c r="B283" i="2"/>
  <c r="B573" i="2"/>
  <c r="B467" i="2"/>
  <c r="B646" i="2"/>
  <c r="B676" i="2"/>
  <c r="B1035" i="2"/>
  <c r="B693" i="2"/>
  <c r="B396" i="2"/>
  <c r="B266" i="2"/>
  <c r="B834" i="2"/>
  <c r="B155" i="2"/>
  <c r="B407" i="2"/>
  <c r="B412" i="2"/>
  <c r="B497" i="2"/>
  <c r="B699" i="2"/>
  <c r="B460" i="2"/>
  <c r="B744" i="2"/>
  <c r="B791" i="2"/>
  <c r="B198" i="2"/>
  <c r="B84" i="2"/>
  <c r="B754" i="2"/>
  <c r="B998" i="2"/>
  <c r="B964" i="2"/>
  <c r="B52" i="2"/>
  <c r="B431" i="2"/>
  <c r="B1047" i="2"/>
  <c r="B1021" i="2"/>
  <c r="B79" i="2"/>
  <c r="B355" i="2"/>
  <c r="B435" i="2"/>
  <c r="B928" i="2"/>
  <c r="B448" i="2"/>
  <c r="B532" i="2"/>
  <c r="B62" i="2"/>
  <c r="B1000" i="2"/>
  <c r="B804" i="2"/>
  <c r="B399" i="2"/>
  <c r="B898" i="2"/>
  <c r="B941" i="2"/>
  <c r="B173" i="2"/>
  <c r="B472" i="2"/>
  <c r="B501" i="2"/>
  <c r="B929" i="2"/>
  <c r="B695" i="2"/>
  <c r="B926" i="2"/>
  <c r="B109" i="2"/>
  <c r="B681" i="2"/>
  <c r="B365" i="2"/>
  <c r="B436" i="2"/>
  <c r="B459" i="2"/>
  <c r="B563" i="2"/>
  <c r="B323" i="2"/>
  <c r="B984" i="2"/>
  <c r="B556" i="2"/>
  <c r="B591" i="2"/>
  <c r="B631" i="2"/>
  <c r="B185" i="2"/>
  <c r="B684" i="2"/>
  <c r="B827" i="2"/>
  <c r="B719" i="2"/>
  <c r="B225" i="2"/>
  <c r="B985" i="2"/>
  <c r="B246" i="2"/>
  <c r="B994" i="2"/>
  <c r="B597" i="2"/>
  <c r="B1036" i="2"/>
  <c r="B350" i="2"/>
  <c r="B1038" i="2"/>
  <c r="B290" i="2"/>
  <c r="B1006" i="2"/>
  <c r="B264" i="2"/>
  <c r="B272" i="2"/>
  <c r="B135" i="2"/>
  <c r="B332" i="2"/>
  <c r="B980" i="2"/>
  <c r="B116" i="2"/>
  <c r="B326" i="2"/>
  <c r="B601" i="2"/>
  <c r="B659" i="2"/>
  <c r="B1018" i="2"/>
  <c r="B802" i="2"/>
  <c r="B217" i="2"/>
  <c r="B422" i="2"/>
  <c r="B877" i="2"/>
  <c r="B507" i="2"/>
  <c r="B249" i="2"/>
  <c r="B400" i="2"/>
  <c r="B125" i="2"/>
  <c r="B616" i="2"/>
  <c r="B757" i="2"/>
  <c r="B455" i="2"/>
  <c r="B426" i="2"/>
  <c r="B817" i="2"/>
  <c r="B149" i="2"/>
  <c r="B373" i="2"/>
  <c r="B668" i="2"/>
  <c r="B485" i="2"/>
  <c r="B1049" i="2"/>
  <c r="B258" i="2"/>
  <c r="B405" i="2"/>
  <c r="B38" i="2"/>
  <c r="B242" i="2"/>
  <c r="B919" i="2"/>
  <c r="B806" i="2"/>
  <c r="B289" i="2"/>
  <c r="B779" i="2"/>
  <c r="B970" i="2"/>
  <c r="B629" i="2"/>
  <c r="B789" i="2"/>
  <c r="B252" i="2"/>
  <c r="B583" i="2"/>
  <c r="B322" i="2"/>
  <c r="B698" i="2"/>
  <c r="B992" i="2"/>
  <c r="B725" i="2"/>
  <c r="B175" i="2"/>
  <c r="B743" i="2"/>
  <c r="B297" i="2"/>
  <c r="B208" i="2"/>
  <c r="B474" i="2"/>
  <c r="B248" i="2"/>
  <c r="B1048" i="2"/>
  <c r="B508" i="2"/>
  <c r="B968" i="2"/>
  <c r="B383" i="2"/>
  <c r="B821" i="2"/>
  <c r="B78" i="2"/>
  <c r="B86" i="2"/>
  <c r="B856" i="2"/>
  <c r="B93" i="2"/>
  <c r="B581" i="2"/>
  <c r="B735" i="2"/>
  <c r="B687" i="2"/>
  <c r="B549" i="2"/>
  <c r="B1001" i="2"/>
  <c r="B464" i="2"/>
  <c r="B226" i="2"/>
  <c r="B552" i="2"/>
  <c r="B937" i="2"/>
  <c r="B635" i="2"/>
  <c r="B701" i="2"/>
  <c r="B979" i="2"/>
  <c r="B382" i="2"/>
  <c r="B238" i="2"/>
  <c r="B129" i="2"/>
  <c r="B60" i="2"/>
  <c r="B245" i="2"/>
  <c r="B496" i="2"/>
  <c r="B509" i="2"/>
  <c r="B709" i="2"/>
  <c r="B579" i="2"/>
  <c r="B988" i="2"/>
  <c r="B277" i="2"/>
  <c r="B706" i="2"/>
  <c r="B837" i="2"/>
  <c r="B489" i="2"/>
  <c r="B819" i="2"/>
  <c r="B160" i="2"/>
  <c r="B677" i="2"/>
  <c r="B909" i="2"/>
  <c r="B688" i="2"/>
  <c r="B690" i="2"/>
  <c r="B513" i="2"/>
  <c r="B251" i="2"/>
  <c r="B356" i="2"/>
  <c r="B100" i="2"/>
  <c r="B140" i="2"/>
  <c r="B368" i="2"/>
  <c r="B446" i="2"/>
  <c r="B402" i="2"/>
  <c r="B620" i="2"/>
  <c r="B83" i="2"/>
  <c r="B918" i="2"/>
  <c r="B517" i="2"/>
  <c r="B1023" i="2"/>
  <c r="B284" i="2"/>
  <c r="B418" i="2"/>
  <c r="B812" i="2"/>
  <c r="B539" i="2"/>
  <c r="B120" i="2"/>
  <c r="B510" i="2"/>
  <c r="B137" i="2"/>
  <c r="B240" i="2"/>
  <c r="B1020" i="2"/>
  <c r="B547" i="2"/>
  <c r="B423" i="2"/>
  <c r="B537" i="2"/>
  <c r="B468" i="2"/>
  <c r="B486" i="2"/>
  <c r="B183" i="2"/>
  <c r="B390" i="2"/>
  <c r="B334" i="2"/>
  <c r="B325" i="2"/>
  <c r="B231" i="2"/>
  <c r="B567" i="2"/>
  <c r="B427" i="2"/>
  <c r="B705" i="2"/>
  <c r="B224" i="2"/>
  <c r="B1011" i="2"/>
  <c r="B536" i="2"/>
  <c r="B87" i="2"/>
  <c r="B421" i="2"/>
  <c r="B357" i="2"/>
  <c r="B425" i="2"/>
  <c r="B838" i="2"/>
  <c r="B159" i="2"/>
  <c r="B759" i="2"/>
  <c r="B807" i="2"/>
  <c r="B773" i="2"/>
  <c r="B770" i="2"/>
  <c r="B67" i="2"/>
  <c r="B1029" i="2"/>
  <c r="B634" i="2"/>
  <c r="B582" i="2"/>
  <c r="B409" i="2"/>
  <c r="B641" i="2"/>
  <c r="B184" i="2"/>
  <c r="B527" i="2"/>
  <c r="B1024" i="2"/>
  <c r="B557" i="2"/>
  <c r="B682" i="2"/>
  <c r="B230" i="2"/>
  <c r="B526" i="2"/>
  <c r="B397" i="2"/>
  <c r="B672" i="2"/>
  <c r="B830" i="2"/>
  <c r="B327" i="2"/>
  <c r="B504" i="2"/>
  <c r="B121" i="2"/>
  <c r="B697" i="2"/>
  <c r="B822" i="2"/>
  <c r="B458" i="2"/>
  <c r="B300" i="2"/>
  <c r="B584" i="2"/>
  <c r="B394" i="2"/>
  <c r="B990" i="2"/>
  <c r="B615" i="2"/>
  <c r="B45" i="2"/>
  <c r="B566" i="2"/>
  <c r="B648" i="2"/>
  <c r="B903" i="2"/>
  <c r="B1043" i="2"/>
  <c r="B535" i="2"/>
  <c r="B247" i="2"/>
  <c r="B457" i="2"/>
  <c r="B604" i="2"/>
  <c r="B948" i="2"/>
  <c r="B256" i="2"/>
  <c r="B783" i="2"/>
  <c r="B730" i="2"/>
  <c r="B781" i="2"/>
  <c r="B738" i="2"/>
  <c r="B234" i="2"/>
  <c r="B982" i="2"/>
  <c r="B704" i="2"/>
  <c r="B494" i="2"/>
  <c r="B147" i="2"/>
  <c r="B973" i="2"/>
  <c r="B625" i="2"/>
  <c r="B490" i="2"/>
  <c r="B415" i="2"/>
  <c r="B702" i="2"/>
  <c r="B708" i="2"/>
  <c r="B295" i="2"/>
  <c r="B932" i="2"/>
  <c r="B376" i="2"/>
  <c r="B760" i="2"/>
  <c r="B871" i="2"/>
  <c r="B158" i="2"/>
  <c r="B762" i="2"/>
  <c r="B862" i="2"/>
  <c r="B602" i="2"/>
  <c r="B44" i="2"/>
  <c r="B784" i="2"/>
  <c r="B41" i="2"/>
  <c r="B314" i="2"/>
  <c r="B310" i="2"/>
  <c r="B113" i="2"/>
  <c r="B318" i="2"/>
  <c r="B514" i="2"/>
  <c r="B854" i="2"/>
  <c r="B366" i="2"/>
  <c r="B865" i="2"/>
  <c r="B767" i="2"/>
  <c r="B652" i="2"/>
  <c r="B313" i="2"/>
  <c r="B726" i="2"/>
  <c r="B867" i="2"/>
  <c r="B945" i="2"/>
  <c r="B742" i="2"/>
  <c r="B417" i="2"/>
  <c r="B647" i="2"/>
  <c r="B528" i="2"/>
  <c r="B930" i="2"/>
  <c r="B1009" i="2"/>
  <c r="B729" i="2"/>
  <c r="B963" i="2"/>
  <c r="B609" i="2"/>
  <c r="B197" i="2"/>
  <c r="B428" i="2"/>
  <c r="B279" i="2"/>
  <c r="B782" i="2"/>
  <c r="B745" i="2"/>
  <c r="B683" i="2"/>
  <c r="B381" i="2"/>
  <c r="B534" i="2"/>
  <c r="B333" i="2"/>
  <c r="B511" i="2"/>
  <c r="B286" i="2"/>
  <c r="B957" i="2"/>
  <c r="B667" i="2"/>
  <c r="B768" i="2"/>
  <c r="B42" i="2"/>
  <c r="B506" i="2"/>
  <c r="B920" i="2"/>
  <c r="B438" i="2"/>
  <c r="B548" i="2"/>
  <c r="B395" i="2"/>
  <c r="B611" i="2"/>
  <c r="B244" i="2"/>
  <c r="B905" i="2"/>
  <c r="B1030" i="2"/>
  <c r="B679" i="2"/>
  <c r="B669" i="2"/>
  <c r="B419" i="2"/>
  <c r="B191" i="2"/>
  <c r="B413" i="2"/>
  <c r="B330" i="2"/>
  <c r="B28" i="2"/>
  <c r="B223" i="2"/>
  <c r="B302" i="2"/>
  <c r="B447" i="2"/>
  <c r="B308" i="2"/>
  <c r="B750" i="2"/>
  <c r="B156" i="2"/>
  <c r="B816" i="2"/>
  <c r="B104" i="2"/>
  <c r="B195" i="2"/>
  <c r="B538" i="2"/>
  <c r="B434" i="2"/>
  <c r="B876" i="2"/>
  <c r="B850" i="2"/>
  <c r="B870" i="2"/>
  <c r="B235" i="2"/>
  <c r="B132" i="2"/>
  <c r="B686" i="2"/>
  <c r="B269" i="2"/>
  <c r="B800" i="2"/>
  <c r="B565" i="2"/>
  <c r="B627" i="2"/>
  <c r="B193" i="2"/>
  <c r="B30" i="2"/>
  <c r="B952" i="2"/>
  <c r="B370" i="2"/>
  <c r="B260" i="2"/>
  <c r="B935" i="2"/>
  <c r="B577" i="2"/>
  <c r="B642" i="2"/>
  <c r="B1017" i="2"/>
  <c r="B764" i="2"/>
  <c r="B1016" i="2"/>
  <c r="B75" i="2"/>
  <c r="B753" i="2"/>
  <c r="B570" i="2"/>
  <c r="B845" i="2"/>
  <c r="B561" i="2"/>
  <c r="B786" i="2"/>
  <c r="B301" i="2"/>
  <c r="B142" i="2"/>
  <c r="B499" i="2"/>
  <c r="B857" i="2"/>
  <c r="B965" i="2"/>
  <c r="B305" i="2"/>
  <c r="B848" i="2"/>
  <c r="B541" i="2"/>
  <c r="B886" i="2"/>
  <c r="B675" i="2"/>
  <c r="B380" i="2"/>
  <c r="B831" i="2"/>
  <c r="B461" i="2"/>
  <c r="B586" i="2"/>
  <c r="B943" i="2"/>
  <c r="B212" i="2"/>
  <c r="B553" i="2"/>
  <c r="B182" i="2"/>
  <c r="B61" i="2"/>
  <c r="B335" i="2"/>
  <c r="B603" i="2"/>
  <c r="B126" i="2"/>
  <c r="B723" i="2"/>
  <c r="B294" i="2"/>
  <c r="B171" i="2"/>
  <c r="B377" i="2"/>
  <c r="B993" i="2"/>
  <c r="B598" i="2"/>
  <c r="B908" i="2"/>
  <c r="B221" i="2"/>
  <c r="B986" i="2"/>
  <c r="B670" i="2"/>
  <c r="B299" i="2"/>
  <c r="B103" i="2"/>
  <c r="B559" i="2"/>
  <c r="B739" i="2"/>
  <c r="B608" i="2"/>
  <c r="B737" i="2"/>
  <c r="B1007" i="2"/>
  <c r="B1041" i="2"/>
  <c r="B671" i="2"/>
  <c r="B755" i="2"/>
  <c r="B56" i="2"/>
  <c r="B64" i="2"/>
  <c r="B915" i="2"/>
  <c r="B901" i="2"/>
  <c r="B498" i="2"/>
  <c r="B734" i="2"/>
  <c r="B253" i="2"/>
  <c r="B960" i="2"/>
  <c r="B263" i="2"/>
  <c r="B179" i="2"/>
  <c r="B772" i="2"/>
  <c r="B522" i="2"/>
  <c r="B826" i="2"/>
  <c r="B205" i="2"/>
  <c r="B823" i="2"/>
  <c r="B1002" i="2"/>
  <c r="B1031" i="2"/>
  <c r="B1027" i="2"/>
  <c r="B440" i="2"/>
  <c r="B947" i="2"/>
  <c r="B874" i="2"/>
  <c r="B1046" i="2"/>
  <c r="B232" i="2"/>
  <c r="B550" i="2"/>
  <c r="B916" i="2"/>
  <c r="B1004" i="2"/>
  <c r="B1033" i="2"/>
  <c r="B162" i="2"/>
  <c r="B172" i="2"/>
  <c r="B451" i="2"/>
  <c r="B450" i="2"/>
  <c r="B778" i="2"/>
  <c r="B600" i="2"/>
  <c r="B828" i="2"/>
  <c r="B463" i="2"/>
  <c r="B495" i="2"/>
  <c r="B644" i="2"/>
  <c r="B369" i="2"/>
  <c r="B518" i="2"/>
  <c r="B170" i="2"/>
  <c r="B805" i="2"/>
  <c r="B949" i="2"/>
  <c r="B213" i="2"/>
  <c r="B165" i="2"/>
  <c r="B959" i="2"/>
  <c r="B347" i="2"/>
  <c r="B228" i="2"/>
  <c r="B914" i="2"/>
  <c r="B944" i="2"/>
  <c r="B713" i="2"/>
  <c r="B304" i="2"/>
  <c r="B108" i="2"/>
  <c r="B638" i="2"/>
  <c r="B123" i="2"/>
  <c r="B443" i="2"/>
  <c r="B112" i="2"/>
  <c r="B523" i="2"/>
  <c r="B836" i="2"/>
  <c r="B53" i="2"/>
  <c r="B105" i="2"/>
  <c r="B884" i="2"/>
  <c r="B636" i="2"/>
  <c r="B492" i="2"/>
  <c r="B282" i="2"/>
  <c r="B270" i="2"/>
  <c r="B133" i="2"/>
  <c r="B339" i="2"/>
  <c r="B995" i="2"/>
  <c r="B439" i="2"/>
  <c r="B785" i="2"/>
  <c r="B696" i="2"/>
  <c r="B329" i="2"/>
  <c r="B493" i="2"/>
  <c r="B420" i="2"/>
  <c r="B452" i="2"/>
  <c r="B111" i="2"/>
  <c r="B262" i="2"/>
  <c r="B896" i="2"/>
  <c r="B122" i="2"/>
  <c r="B913" i="2"/>
  <c r="B346" i="2"/>
  <c r="B387" i="2"/>
  <c r="B358" i="2"/>
  <c r="B613" i="2"/>
  <c r="B1008" i="2"/>
  <c r="B392" i="2"/>
  <c r="B131" i="2"/>
  <c r="B840" i="2"/>
  <c r="B445" i="2"/>
  <c r="B219" i="2"/>
  <c r="B220" i="2"/>
  <c r="B360" i="2"/>
  <c r="B999" i="2"/>
  <c r="B130" i="2"/>
  <c r="B348" i="2"/>
  <c r="B691" i="2"/>
  <c r="B344" i="2"/>
  <c r="B587" i="2"/>
  <c r="B722" i="2"/>
  <c r="B1010" i="2"/>
  <c r="B345" i="2"/>
  <c r="B640" i="2"/>
  <c r="B694" i="2"/>
  <c r="B888" i="2"/>
  <c r="B715" i="2"/>
  <c r="B117" i="2"/>
  <c r="B203" i="2"/>
  <c r="B92" i="2"/>
  <c r="B887" i="2"/>
  <c r="B833" i="2"/>
  <c r="B775" i="2"/>
  <c r="B487" i="2"/>
  <c r="B832" i="2"/>
  <c r="B544" i="2"/>
  <c r="B841" i="2"/>
  <c r="B562" i="2"/>
  <c r="B1028" i="2"/>
  <c r="B441" i="2"/>
  <c r="B846" i="2"/>
  <c r="B763" i="2"/>
  <c r="B860" i="2"/>
  <c r="B520" i="2"/>
  <c r="B842" i="2"/>
  <c r="B951" i="2"/>
  <c r="B777" i="2"/>
  <c r="B731" i="2"/>
  <c r="B950" i="2"/>
  <c r="B551" i="2"/>
  <c r="B470" i="2"/>
  <c r="B483" i="2"/>
  <c r="B17" i="2"/>
  <c r="B432" i="2"/>
  <c r="B1032" i="2"/>
  <c r="B793" i="2"/>
  <c r="B851" i="2"/>
  <c r="B923" i="2"/>
  <c r="B614" i="2"/>
  <c r="B311" i="2"/>
  <c r="B1034" i="2"/>
  <c r="B892" i="2"/>
  <c r="B866" i="2"/>
  <c r="B239" i="2"/>
  <c r="B717" i="2"/>
  <c r="B878" i="2"/>
  <c r="B292" i="2"/>
  <c r="B921" i="2"/>
  <c r="B148" i="2"/>
  <c r="B576" i="2"/>
  <c r="B466" i="2"/>
  <c r="B689" i="2"/>
  <c r="B766" i="2"/>
  <c r="B349" i="2"/>
  <c r="B971" i="2"/>
  <c r="B721" i="2"/>
  <c r="B829" i="2"/>
  <c r="B271" i="2"/>
  <c r="B555" i="2"/>
  <c r="B59" i="2"/>
  <c r="B70" i="2"/>
  <c r="B864" i="2"/>
  <c r="B653" i="2"/>
  <c r="B479" i="2"/>
  <c r="B961" i="2"/>
  <c r="B911" i="2"/>
  <c r="B176" i="2"/>
  <c r="B136" i="2"/>
  <c r="B956" i="2"/>
  <c r="B910" i="2"/>
  <c r="B180" i="2"/>
  <c r="B218" i="2"/>
  <c r="B216" i="2"/>
  <c r="B237" i="2"/>
  <c r="B774" i="2"/>
  <c r="B661" i="2"/>
  <c r="B209" i="2"/>
  <c r="B633" i="2"/>
  <c r="B939" i="2"/>
  <c r="B124" i="2"/>
  <c r="B164" i="2"/>
  <c r="B893" i="2"/>
  <c r="B942" i="2"/>
  <c r="B606" i="2"/>
  <c r="B792" i="2"/>
  <c r="B955" i="2"/>
  <c r="B241" i="2"/>
  <c r="B996" i="2"/>
  <c r="B799" i="2"/>
  <c r="B250" i="2"/>
  <c r="B560" i="2"/>
  <c r="B359" i="2"/>
  <c r="B810" i="2"/>
  <c r="B403" i="2"/>
  <c r="B102" i="2"/>
  <c r="B95" i="2"/>
  <c r="B411" i="2"/>
  <c r="B655" i="2"/>
  <c r="B622" i="2"/>
  <c r="B288" i="2"/>
  <c r="B794" i="2"/>
  <c r="B692" i="2"/>
  <c r="B1040" i="2"/>
  <c r="B39" i="2"/>
  <c r="B145" i="2"/>
  <c r="B903" i="3"/>
  <c r="C903" i="3"/>
  <c r="V903" i="3" s="1"/>
  <c r="H5" i="10"/>
  <c r="H20" i="10"/>
  <c r="H21" i="10"/>
  <c r="H26" i="10"/>
  <c r="H25" i="10"/>
  <c r="H6" i="10"/>
  <c r="H27" i="10"/>
  <c r="H8" i="10"/>
  <c r="H17" i="10"/>
  <c r="H13" i="10"/>
  <c r="H28" i="10"/>
  <c r="H9" i="10"/>
  <c r="H15" i="10"/>
  <c r="H18" i="10"/>
  <c r="H3" i="10"/>
  <c r="H12" i="10"/>
  <c r="H16" i="10"/>
  <c r="H14" i="10"/>
  <c r="H24" i="10"/>
  <c r="H10" i="10"/>
  <c r="H23" i="10"/>
  <c r="H11" i="10"/>
  <c r="H4" i="10"/>
  <c r="H7" i="10"/>
  <c r="B19" i="11" l="1"/>
  <c r="B10" i="11"/>
  <c r="BA792" i="2"/>
  <c r="AZ792" i="2"/>
  <c r="AX792" i="2"/>
  <c r="AY792" i="2"/>
  <c r="AX810" i="2"/>
  <c r="AY810" i="2"/>
  <c r="AZ810" i="2"/>
  <c r="BA810" i="2"/>
  <c r="AX633" i="2"/>
  <c r="BA633" i="2"/>
  <c r="AY633" i="2"/>
  <c r="AZ633" i="2"/>
  <c r="AZ689" i="2"/>
  <c r="AY689" i="2"/>
  <c r="BA689" i="2"/>
  <c r="AX689" i="2"/>
  <c r="BA866" i="2"/>
  <c r="AZ866" i="2"/>
  <c r="AY866" i="2"/>
  <c r="AX866" i="2"/>
  <c r="AX892" i="2"/>
  <c r="BA892" i="2"/>
  <c r="AY892" i="2"/>
  <c r="AZ892" i="2"/>
  <c r="AY432" i="2"/>
  <c r="AX432" i="2"/>
  <c r="AZ432" i="2"/>
  <c r="BA432" i="2"/>
  <c r="AY544" i="2"/>
  <c r="AZ544" i="2"/>
  <c r="BA544" i="2"/>
  <c r="AX544" i="2"/>
  <c r="AZ694" i="2"/>
  <c r="AY694" i="2"/>
  <c r="BA694" i="2"/>
  <c r="AX694" i="2"/>
  <c r="BA344" i="2"/>
  <c r="AX344" i="2"/>
  <c r="AZ344" i="2"/>
  <c r="AY344" i="2"/>
  <c r="AX360" i="2"/>
  <c r="BA360" i="2"/>
  <c r="AY360" i="2"/>
  <c r="AZ360" i="2"/>
  <c r="BA445" i="2"/>
  <c r="AZ445" i="2"/>
  <c r="AX445" i="2"/>
  <c r="AY445" i="2"/>
  <c r="BA493" i="2"/>
  <c r="AY493" i="2"/>
  <c r="AX493" i="2"/>
  <c r="AZ493" i="2"/>
  <c r="AX347" i="2"/>
  <c r="BA347" i="2"/>
  <c r="AY347" i="2"/>
  <c r="AZ347" i="2"/>
  <c r="BA600" i="2"/>
  <c r="AX600" i="2"/>
  <c r="AZ600" i="2"/>
  <c r="AY600" i="2"/>
  <c r="AY823" i="2"/>
  <c r="AX823" i="2"/>
  <c r="BA823" i="2"/>
  <c r="AZ823" i="2"/>
  <c r="AX772" i="2"/>
  <c r="BA772" i="2"/>
  <c r="AY772" i="2"/>
  <c r="AZ772" i="2"/>
  <c r="AY461" i="2"/>
  <c r="AZ461" i="2"/>
  <c r="BA461" i="2"/>
  <c r="AX461" i="2"/>
  <c r="AX541" i="2"/>
  <c r="BA541" i="2"/>
  <c r="AY541" i="2"/>
  <c r="AZ541" i="2"/>
  <c r="AY753" i="2"/>
  <c r="BA753" i="2"/>
  <c r="AZ753" i="2"/>
  <c r="AX753" i="2"/>
  <c r="AX627" i="2"/>
  <c r="BA627" i="2"/>
  <c r="AY627" i="2"/>
  <c r="AZ627" i="2"/>
  <c r="AZ679" i="2"/>
  <c r="BA679" i="2"/>
  <c r="AY679" i="2"/>
  <c r="AX679" i="2"/>
  <c r="BA381" i="2"/>
  <c r="AX381" i="2"/>
  <c r="AZ381" i="2"/>
  <c r="AY381" i="2"/>
  <c r="AZ865" i="2"/>
  <c r="AY865" i="2"/>
  <c r="BA865" i="2"/>
  <c r="AX865" i="2"/>
  <c r="AX514" i="2"/>
  <c r="AY514" i="2"/>
  <c r="AZ514" i="2"/>
  <c r="BA514" i="2"/>
  <c r="AZ738" i="2"/>
  <c r="BA738" i="2"/>
  <c r="AX738" i="2"/>
  <c r="AY738" i="2"/>
  <c r="BA457" i="2"/>
  <c r="AY457" i="2"/>
  <c r="AX457" i="2"/>
  <c r="AZ457" i="2"/>
  <c r="AX566" i="2"/>
  <c r="BA566" i="2"/>
  <c r="AY566" i="2"/>
  <c r="AZ566" i="2"/>
  <c r="AZ830" i="2"/>
  <c r="AX830" i="2"/>
  <c r="AY830" i="2"/>
  <c r="BA830" i="2"/>
  <c r="AZ557" i="2"/>
  <c r="AX557" i="2"/>
  <c r="AY557" i="2"/>
  <c r="BA557" i="2"/>
  <c r="AY527" i="2"/>
  <c r="BA527" i="2"/>
  <c r="AZ527" i="2"/>
  <c r="AX527" i="2"/>
  <c r="AY770" i="2"/>
  <c r="AZ770" i="2"/>
  <c r="BA770" i="2"/>
  <c r="AX770" i="2"/>
  <c r="AZ357" i="2"/>
  <c r="BA357" i="2"/>
  <c r="AY357" i="2"/>
  <c r="AX357" i="2"/>
  <c r="AX567" i="2"/>
  <c r="AZ567" i="2"/>
  <c r="BA567" i="2"/>
  <c r="AY567" i="2"/>
  <c r="AZ537" i="2"/>
  <c r="BA537" i="2"/>
  <c r="AY537" i="2"/>
  <c r="AX537" i="2"/>
  <c r="AZ690" i="2"/>
  <c r="BA690" i="2"/>
  <c r="AY690" i="2"/>
  <c r="AX690" i="2"/>
  <c r="AZ496" i="2"/>
  <c r="BA496" i="2"/>
  <c r="AX496" i="2"/>
  <c r="AY496" i="2"/>
  <c r="AZ552" i="2"/>
  <c r="AX552" i="2"/>
  <c r="AY552" i="2"/>
  <c r="BA552" i="2"/>
  <c r="AY687" i="2"/>
  <c r="AZ687" i="2"/>
  <c r="AX687" i="2"/>
  <c r="BA687" i="2"/>
  <c r="AX821" i="2"/>
  <c r="BA821" i="2"/>
  <c r="AY821" i="2"/>
  <c r="AZ821" i="2"/>
  <c r="AZ422" i="2"/>
  <c r="AX422" i="2"/>
  <c r="BA422" i="2"/>
  <c r="AY422" i="2"/>
  <c r="AX350" i="2"/>
  <c r="BA350" i="2"/>
  <c r="AY350" i="2"/>
  <c r="AZ350" i="2"/>
  <c r="AX591" i="2"/>
  <c r="BA591" i="2"/>
  <c r="AZ591" i="2"/>
  <c r="AY591" i="2"/>
  <c r="AX431" i="2"/>
  <c r="BA431" i="2"/>
  <c r="AY431" i="2"/>
  <c r="AZ431" i="2"/>
  <c r="BA460" i="2"/>
  <c r="AZ460" i="2"/>
  <c r="AX460" i="2"/>
  <c r="AY460" i="2"/>
  <c r="AX407" i="2"/>
  <c r="AY407" i="2"/>
  <c r="AZ407" i="2"/>
  <c r="BA407" i="2"/>
  <c r="AX676" i="2"/>
  <c r="BA676" i="2"/>
  <c r="AY676" i="2"/>
  <c r="AZ676" i="2"/>
  <c r="AY673" i="2"/>
  <c r="AZ673" i="2"/>
  <c r="AX673" i="2"/>
  <c r="BA673" i="2"/>
  <c r="AX618" i="2"/>
  <c r="BA618" i="2"/>
  <c r="AY618" i="2"/>
  <c r="AZ618" i="2"/>
  <c r="BA364" i="2"/>
  <c r="AZ364" i="2"/>
  <c r="AX364" i="2"/>
  <c r="AY364" i="2"/>
  <c r="BA408" i="2"/>
  <c r="AZ408" i="2"/>
  <c r="AX408" i="2"/>
  <c r="AY408" i="2"/>
  <c r="AZ716" i="2"/>
  <c r="BA716" i="2"/>
  <c r="AX716" i="2"/>
  <c r="AY716" i="2"/>
  <c r="BA732" i="2"/>
  <c r="AX732" i="2"/>
  <c r="AZ732" i="2"/>
  <c r="AY732" i="2"/>
  <c r="BA863" i="2"/>
  <c r="AX863" i="2"/>
  <c r="AZ863" i="2"/>
  <c r="AY863" i="2"/>
  <c r="AX543" i="2"/>
  <c r="BA543" i="2"/>
  <c r="AY543" i="2"/>
  <c r="AZ543" i="2"/>
  <c r="AY619" i="2"/>
  <c r="AX619" i="2"/>
  <c r="BA619" i="2"/>
  <c r="AZ619" i="2"/>
  <c r="AX815" i="2"/>
  <c r="AZ815" i="2"/>
  <c r="AY815" i="2"/>
  <c r="BA815" i="2"/>
  <c r="AY465" i="2"/>
  <c r="AX465" i="2"/>
  <c r="AZ465" i="2"/>
  <c r="BA465" i="2"/>
  <c r="AY575" i="2"/>
  <c r="BA575" i="2"/>
  <c r="AZ575" i="2"/>
  <c r="AX575" i="2"/>
  <c r="AY340" i="2"/>
  <c r="BA340" i="2"/>
  <c r="AX340" i="2"/>
  <c r="AZ340" i="2"/>
  <c r="AZ384" i="2"/>
  <c r="AY384" i="2"/>
  <c r="BA384" i="2"/>
  <c r="AX384" i="2"/>
  <c r="AY471" i="2"/>
  <c r="AZ471" i="2"/>
  <c r="BA471" i="2"/>
  <c r="AX471" i="2"/>
  <c r="BA820" i="2"/>
  <c r="AZ820" i="2"/>
  <c r="AX820" i="2"/>
  <c r="AY820" i="2"/>
  <c r="AX872" i="2"/>
  <c r="BA872" i="2"/>
  <c r="AY872" i="2"/>
  <c r="AZ872" i="2"/>
  <c r="BA724" i="2"/>
  <c r="AZ724" i="2"/>
  <c r="AX724" i="2"/>
  <c r="AY724" i="2"/>
  <c r="AZ401" i="2"/>
  <c r="AY401" i="2"/>
  <c r="AX401" i="2"/>
  <c r="BA401" i="2"/>
  <c r="AY560" i="2"/>
  <c r="AX560" i="2"/>
  <c r="AZ560" i="2"/>
  <c r="BA560" i="2"/>
  <c r="AY893" i="2"/>
  <c r="AX893" i="2"/>
  <c r="AZ893" i="2"/>
  <c r="BA893" i="2"/>
  <c r="BA655" i="2"/>
  <c r="AX655" i="2"/>
  <c r="AZ655" i="2"/>
  <c r="AY655" i="2"/>
  <c r="AZ799" i="2"/>
  <c r="AY799" i="2"/>
  <c r="AX799" i="2"/>
  <c r="BA799" i="2"/>
  <c r="BA864" i="2"/>
  <c r="AX864" i="2"/>
  <c r="AZ864" i="2"/>
  <c r="AY864" i="2"/>
  <c r="AX829" i="2"/>
  <c r="AZ829" i="2"/>
  <c r="BA829" i="2"/>
  <c r="AY829" i="2"/>
  <c r="AZ878" i="2"/>
  <c r="BA878" i="2"/>
  <c r="AX878" i="2"/>
  <c r="AY878" i="2"/>
  <c r="AZ851" i="2"/>
  <c r="AY851" i="2"/>
  <c r="BA851" i="2"/>
  <c r="AX851" i="2"/>
  <c r="AX640" i="2"/>
  <c r="BA640" i="2"/>
  <c r="AY640" i="2"/>
  <c r="AZ640" i="2"/>
  <c r="BA691" i="2"/>
  <c r="AZ691" i="2"/>
  <c r="AX691" i="2"/>
  <c r="AY691" i="2"/>
  <c r="AY840" i="2"/>
  <c r="BA840" i="2"/>
  <c r="AX840" i="2"/>
  <c r="AZ840" i="2"/>
  <c r="AX420" i="2"/>
  <c r="BA420" i="2"/>
  <c r="AZ420" i="2"/>
  <c r="AY420" i="2"/>
  <c r="BA755" i="2"/>
  <c r="AX755" i="2"/>
  <c r="AZ755" i="2"/>
  <c r="AY755" i="2"/>
  <c r="BA831" i="2"/>
  <c r="AX831" i="2"/>
  <c r="AZ831" i="2"/>
  <c r="AY831" i="2"/>
  <c r="AZ675" i="2"/>
  <c r="AY675" i="2"/>
  <c r="BA675" i="2"/>
  <c r="AX675" i="2"/>
  <c r="BA848" i="2"/>
  <c r="AX848" i="2"/>
  <c r="AZ848" i="2"/>
  <c r="AY848" i="2"/>
  <c r="AZ499" i="2"/>
  <c r="AY499" i="2"/>
  <c r="BA499" i="2"/>
  <c r="AX499" i="2"/>
  <c r="AX870" i="2"/>
  <c r="AY870" i="2"/>
  <c r="AZ870" i="2"/>
  <c r="BA870" i="2"/>
  <c r="AZ434" i="2"/>
  <c r="BA434" i="2"/>
  <c r="AX434" i="2"/>
  <c r="AY434" i="2"/>
  <c r="AZ611" i="2"/>
  <c r="BA611" i="2"/>
  <c r="AY611" i="2"/>
  <c r="AX611" i="2"/>
  <c r="AY768" i="2"/>
  <c r="BA768" i="2"/>
  <c r="AX768" i="2"/>
  <c r="AZ768" i="2"/>
  <c r="BA683" i="2"/>
  <c r="AX683" i="2"/>
  <c r="AZ683" i="2"/>
  <c r="AY683" i="2"/>
  <c r="AY417" i="2"/>
  <c r="AZ417" i="2"/>
  <c r="AX417" i="2"/>
  <c r="BA417" i="2"/>
  <c r="AY652" i="2"/>
  <c r="AX652" i="2"/>
  <c r="AZ652" i="2"/>
  <c r="BA652" i="2"/>
  <c r="BA366" i="2"/>
  <c r="AZ366" i="2"/>
  <c r="AX366" i="2"/>
  <c r="AY366" i="2"/>
  <c r="AX781" i="2"/>
  <c r="AZ781" i="2"/>
  <c r="BA781" i="2"/>
  <c r="AY781" i="2"/>
  <c r="BA648" i="2"/>
  <c r="AY648" i="2"/>
  <c r="AX648" i="2"/>
  <c r="AZ648" i="2"/>
  <c r="AZ773" i="2"/>
  <c r="AY773" i="2"/>
  <c r="BA773" i="2"/>
  <c r="AX773" i="2"/>
  <c r="AX539" i="2"/>
  <c r="AZ539" i="2"/>
  <c r="AY539" i="2"/>
  <c r="BA539" i="2"/>
  <c r="AX356" i="2"/>
  <c r="AY356" i="2"/>
  <c r="AZ356" i="2"/>
  <c r="BA356" i="2"/>
  <c r="AX701" i="2"/>
  <c r="AZ701" i="2"/>
  <c r="AY701" i="2"/>
  <c r="BA701" i="2"/>
  <c r="AY698" i="2"/>
  <c r="BA698" i="2"/>
  <c r="AX698" i="2"/>
  <c r="AZ698" i="2"/>
  <c r="AZ789" i="2"/>
  <c r="BA789" i="2"/>
  <c r="AX789" i="2"/>
  <c r="AY789" i="2"/>
  <c r="AY719" i="2"/>
  <c r="AZ719" i="2"/>
  <c r="BA719" i="2"/>
  <c r="AX719" i="2"/>
  <c r="BA695" i="2"/>
  <c r="AZ695" i="2"/>
  <c r="AX695" i="2"/>
  <c r="AY695" i="2"/>
  <c r="AX472" i="2"/>
  <c r="BA472" i="2"/>
  <c r="AY472" i="2"/>
  <c r="AZ472" i="2"/>
  <c r="AX435" i="2"/>
  <c r="BA435" i="2"/>
  <c r="AY435" i="2"/>
  <c r="AZ435" i="2"/>
  <c r="AZ396" i="2"/>
  <c r="AY396" i="2"/>
  <c r="BA396" i="2"/>
  <c r="AX396" i="2"/>
  <c r="AZ573" i="2"/>
  <c r="AX573" i="2"/>
  <c r="AY573" i="2"/>
  <c r="BA573" i="2"/>
  <c r="AY685" i="2"/>
  <c r="BA685" i="2"/>
  <c r="AX685" i="2"/>
  <c r="AZ685" i="2"/>
  <c r="AX337" i="2"/>
  <c r="BA337" i="2"/>
  <c r="AY337" i="2"/>
  <c r="AZ337" i="2"/>
  <c r="AZ338" i="2"/>
  <c r="AY338" i="2"/>
  <c r="AX338" i="2"/>
  <c r="BA338" i="2"/>
  <c r="AZ639" i="2"/>
  <c r="AY639" i="2"/>
  <c r="AX639" i="2"/>
  <c r="BA639" i="2"/>
  <c r="BA475" i="2"/>
  <c r="AX475" i="2"/>
  <c r="AZ475" i="2"/>
  <c r="AY475" i="2"/>
  <c r="AX660" i="2"/>
  <c r="AY660" i="2"/>
  <c r="AZ660" i="2"/>
  <c r="BA660" i="2"/>
  <c r="AX406" i="2"/>
  <c r="AZ406" i="2"/>
  <c r="BA406" i="2"/>
  <c r="AY406" i="2"/>
  <c r="AX630" i="2"/>
  <c r="BA630" i="2"/>
  <c r="AY630" i="2"/>
  <c r="AZ630" i="2"/>
  <c r="AZ811" i="2"/>
  <c r="AX811" i="2"/>
  <c r="AY811" i="2"/>
  <c r="BA811" i="2"/>
  <c r="BA531" i="2"/>
  <c r="AZ531" i="2"/>
  <c r="AY531" i="2"/>
  <c r="AX531" i="2"/>
  <c r="AX766" i="2"/>
  <c r="BA766" i="2"/>
  <c r="AZ766" i="2"/>
  <c r="AY766" i="2"/>
  <c r="AY793" i="2"/>
  <c r="AX793" i="2"/>
  <c r="AZ793" i="2"/>
  <c r="BA793" i="2"/>
  <c r="AX562" i="2"/>
  <c r="BA562" i="2"/>
  <c r="AY562" i="2"/>
  <c r="AZ562" i="2"/>
  <c r="BA487" i="2"/>
  <c r="AX487" i="2"/>
  <c r="AZ487" i="2"/>
  <c r="AY487" i="2"/>
  <c r="AY722" i="2"/>
  <c r="AZ722" i="2"/>
  <c r="BA722" i="2"/>
  <c r="AX722" i="2"/>
  <c r="AY358" i="2"/>
  <c r="AZ358" i="2"/>
  <c r="BA358" i="2"/>
  <c r="AX358" i="2"/>
  <c r="BA452" i="2"/>
  <c r="AY452" i="2"/>
  <c r="AX452" i="2"/>
  <c r="AZ452" i="2"/>
  <c r="AX696" i="2"/>
  <c r="AZ696" i="2"/>
  <c r="AY696" i="2"/>
  <c r="BA696" i="2"/>
  <c r="AZ339" i="2"/>
  <c r="AX339" i="2"/>
  <c r="BA339" i="2"/>
  <c r="AY339" i="2"/>
  <c r="AX636" i="2"/>
  <c r="BA636" i="2"/>
  <c r="AY636" i="2"/>
  <c r="AZ636" i="2"/>
  <c r="AY523" i="2"/>
  <c r="AX523" i="2"/>
  <c r="AZ523" i="2"/>
  <c r="BA523" i="2"/>
  <c r="AY463" i="2"/>
  <c r="AZ463" i="2"/>
  <c r="BA463" i="2"/>
  <c r="AX463" i="2"/>
  <c r="AY550" i="2"/>
  <c r="AZ550" i="2"/>
  <c r="BA550" i="2"/>
  <c r="AX550" i="2"/>
  <c r="AX874" i="2"/>
  <c r="AZ874" i="2"/>
  <c r="BA874" i="2"/>
  <c r="AY874" i="2"/>
  <c r="AX826" i="2"/>
  <c r="BA826" i="2"/>
  <c r="AY826" i="2"/>
  <c r="AZ826" i="2"/>
  <c r="AZ734" i="2"/>
  <c r="AY734" i="2"/>
  <c r="BA734" i="2"/>
  <c r="AX734" i="2"/>
  <c r="BA739" i="2"/>
  <c r="AZ739" i="2"/>
  <c r="AX739" i="2"/>
  <c r="AY739" i="2"/>
  <c r="AY603" i="2"/>
  <c r="AX603" i="2"/>
  <c r="BA603" i="2"/>
  <c r="AZ603" i="2"/>
  <c r="AZ886" i="2"/>
  <c r="AY886" i="2"/>
  <c r="BA886" i="2"/>
  <c r="AX886" i="2"/>
  <c r="AX845" i="2"/>
  <c r="BA845" i="2"/>
  <c r="AY845" i="2"/>
  <c r="AZ845" i="2"/>
  <c r="BA800" i="2"/>
  <c r="AX800" i="2"/>
  <c r="AZ800" i="2"/>
  <c r="AY800" i="2"/>
  <c r="AZ686" i="2"/>
  <c r="AY686" i="2"/>
  <c r="BA686" i="2"/>
  <c r="AX686" i="2"/>
  <c r="AY538" i="2"/>
  <c r="AZ538" i="2"/>
  <c r="BA538" i="2"/>
  <c r="AX538" i="2"/>
  <c r="AX330" i="2"/>
  <c r="BA330" i="2"/>
  <c r="AY330" i="2"/>
  <c r="AZ330" i="2"/>
  <c r="BA395" i="2"/>
  <c r="AX395" i="2"/>
  <c r="AY395" i="2"/>
  <c r="AZ395" i="2"/>
  <c r="AZ745" i="2"/>
  <c r="AY745" i="2"/>
  <c r="BA745" i="2"/>
  <c r="AX745" i="2"/>
  <c r="AX867" i="2"/>
  <c r="BA867" i="2"/>
  <c r="AY867" i="2"/>
  <c r="AZ867" i="2"/>
  <c r="AZ726" i="2"/>
  <c r="AX726" i="2"/>
  <c r="AY726" i="2"/>
  <c r="BA726" i="2"/>
  <c r="AX602" i="2"/>
  <c r="BA602" i="2"/>
  <c r="AY602" i="2"/>
  <c r="AZ602" i="2"/>
  <c r="BA490" i="2"/>
  <c r="AX490" i="2"/>
  <c r="AZ490" i="2"/>
  <c r="AY490" i="2"/>
  <c r="AZ582" i="2"/>
  <c r="AY582" i="2"/>
  <c r="BA582" i="2"/>
  <c r="AX582" i="2"/>
  <c r="AZ807" i="2"/>
  <c r="AY807" i="2"/>
  <c r="BA807" i="2"/>
  <c r="AX807" i="2"/>
  <c r="BA705" i="2"/>
  <c r="AX705" i="2"/>
  <c r="AZ705" i="2"/>
  <c r="AY705" i="2"/>
  <c r="AZ486" i="2"/>
  <c r="AX486" i="2"/>
  <c r="AY486" i="2"/>
  <c r="BA486" i="2"/>
  <c r="BA510" i="2"/>
  <c r="AZ510" i="2"/>
  <c r="AY510" i="2"/>
  <c r="AX510" i="2"/>
  <c r="AZ812" i="2"/>
  <c r="AY812" i="2"/>
  <c r="BA812" i="2"/>
  <c r="AX812" i="2"/>
  <c r="AY579" i="2"/>
  <c r="AZ579" i="2"/>
  <c r="AX579" i="2"/>
  <c r="BA579" i="2"/>
  <c r="AZ509" i="2"/>
  <c r="AX509" i="2"/>
  <c r="AY509" i="2"/>
  <c r="BA509" i="2"/>
  <c r="AX581" i="2"/>
  <c r="BA581" i="2"/>
  <c r="AY581" i="2"/>
  <c r="AZ581" i="2"/>
  <c r="AZ806" i="2"/>
  <c r="AY806" i="2"/>
  <c r="BA806" i="2"/>
  <c r="AX806" i="2"/>
  <c r="AY485" i="2"/>
  <c r="AZ485" i="2"/>
  <c r="BA485" i="2"/>
  <c r="AX485" i="2"/>
  <c r="BA400" i="2"/>
  <c r="AZ400" i="2"/>
  <c r="AY400" i="2"/>
  <c r="AX400" i="2"/>
  <c r="AX802" i="2"/>
  <c r="AY802" i="2"/>
  <c r="AZ802" i="2"/>
  <c r="BA802" i="2"/>
  <c r="AZ659" i="2"/>
  <c r="AY659" i="2"/>
  <c r="BA659" i="2"/>
  <c r="AX659" i="2"/>
  <c r="BA399" i="2"/>
  <c r="AY399" i="2"/>
  <c r="AX399" i="2"/>
  <c r="AZ399" i="2"/>
  <c r="AY355" i="2"/>
  <c r="AZ355" i="2"/>
  <c r="AX355" i="2"/>
  <c r="BA355" i="2"/>
  <c r="AZ744" i="2"/>
  <c r="BA744" i="2"/>
  <c r="AY744" i="2"/>
  <c r="AX744" i="2"/>
  <c r="AY497" i="2"/>
  <c r="BA497" i="2"/>
  <c r="AX497" i="2"/>
  <c r="AZ497" i="2"/>
  <c r="AY834" i="2"/>
  <c r="AX834" i="2"/>
  <c r="AZ834" i="2"/>
  <c r="BA834" i="2"/>
  <c r="AZ693" i="2"/>
  <c r="AY693" i="2"/>
  <c r="BA693" i="2"/>
  <c r="AX693" i="2"/>
  <c r="AZ599" i="2"/>
  <c r="AY599" i="2"/>
  <c r="BA599" i="2"/>
  <c r="AX599" i="2"/>
  <c r="BA769" i="2"/>
  <c r="AZ769" i="2"/>
  <c r="AX769" i="2"/>
  <c r="AY769" i="2"/>
  <c r="BA512" i="2"/>
  <c r="AX512" i="2"/>
  <c r="AZ512" i="2"/>
  <c r="AY512" i="2"/>
  <c r="AX881" i="2"/>
  <c r="AY881" i="2"/>
  <c r="AZ881" i="2"/>
  <c r="BA881" i="2"/>
  <c r="BA746" i="2"/>
  <c r="AZ746" i="2"/>
  <c r="AX746" i="2"/>
  <c r="AY746" i="2"/>
  <c r="AX484" i="2"/>
  <c r="AZ484" i="2"/>
  <c r="AY484" i="2"/>
  <c r="BA484" i="2"/>
  <c r="AY569" i="2"/>
  <c r="AZ569" i="2"/>
  <c r="BA569" i="2"/>
  <c r="AX569" i="2"/>
  <c r="AY574" i="2"/>
  <c r="BA574" i="2"/>
  <c r="AX574" i="2"/>
  <c r="AZ574" i="2"/>
  <c r="BA342" i="2"/>
  <c r="AY342" i="2"/>
  <c r="AX342" i="2"/>
  <c r="AZ342" i="2"/>
  <c r="AZ890" i="2"/>
  <c r="BA890" i="2"/>
  <c r="AY890" i="2"/>
  <c r="AX890" i="2"/>
  <c r="AX595" i="2"/>
  <c r="BA595" i="2"/>
  <c r="AY595" i="2"/>
  <c r="AZ595" i="2"/>
  <c r="AY596" i="2"/>
  <c r="AZ596" i="2"/>
  <c r="BA596" i="2"/>
  <c r="AX596" i="2"/>
  <c r="AY847" i="2"/>
  <c r="AZ847" i="2"/>
  <c r="BA847" i="2"/>
  <c r="AX847" i="2"/>
  <c r="BA621" i="2"/>
  <c r="AX621" i="2"/>
  <c r="AZ621" i="2"/>
  <c r="AY621" i="2"/>
  <c r="AX645" i="2"/>
  <c r="BA645" i="2"/>
  <c r="AY645" i="2"/>
  <c r="AZ645" i="2"/>
  <c r="AZ736" i="2"/>
  <c r="BA736" i="2"/>
  <c r="AY736" i="2"/>
  <c r="AX736" i="2"/>
  <c r="BA403" i="2"/>
  <c r="AZ403" i="2"/>
  <c r="AX403" i="2"/>
  <c r="AY403" i="2"/>
  <c r="AZ721" i="2"/>
  <c r="AY721" i="2"/>
  <c r="BA721" i="2"/>
  <c r="AX721" i="2"/>
  <c r="BA661" i="2"/>
  <c r="AZ661" i="2"/>
  <c r="AX661" i="2"/>
  <c r="AY661" i="2"/>
  <c r="AX653" i="2"/>
  <c r="BA653" i="2"/>
  <c r="AY653" i="2"/>
  <c r="AZ653" i="2"/>
  <c r="AY614" i="2"/>
  <c r="AZ614" i="2"/>
  <c r="BA614" i="2"/>
  <c r="AX614" i="2"/>
  <c r="AY846" i="2"/>
  <c r="BA846" i="2"/>
  <c r="AX846" i="2"/>
  <c r="AZ846" i="2"/>
  <c r="AX841" i="2"/>
  <c r="AZ841" i="2"/>
  <c r="BA841" i="2"/>
  <c r="AY841" i="2"/>
  <c r="AY888" i="2"/>
  <c r="BA888" i="2"/>
  <c r="AX888" i="2"/>
  <c r="AZ888" i="2"/>
  <c r="AZ587" i="2"/>
  <c r="AY587" i="2"/>
  <c r="BA587" i="2"/>
  <c r="AX587" i="2"/>
  <c r="AX387" i="2"/>
  <c r="BA387" i="2"/>
  <c r="AY387" i="2"/>
  <c r="AZ387" i="2"/>
  <c r="BA836" i="2"/>
  <c r="AY836" i="2"/>
  <c r="AX836" i="2"/>
  <c r="AZ836" i="2"/>
  <c r="BA638" i="2"/>
  <c r="AZ638" i="2"/>
  <c r="AX638" i="2"/>
  <c r="AY638" i="2"/>
  <c r="AY713" i="2"/>
  <c r="AZ713" i="2"/>
  <c r="BA713" i="2"/>
  <c r="AX713" i="2"/>
  <c r="AX805" i="2"/>
  <c r="AY805" i="2"/>
  <c r="AZ805" i="2"/>
  <c r="BA805" i="2"/>
  <c r="AY644" i="2"/>
  <c r="BA644" i="2"/>
  <c r="AX644" i="2"/>
  <c r="AZ644" i="2"/>
  <c r="BA828" i="2"/>
  <c r="AY828" i="2"/>
  <c r="AX828" i="2"/>
  <c r="AZ828" i="2"/>
  <c r="AY522" i="2"/>
  <c r="AX522" i="2"/>
  <c r="AZ522" i="2"/>
  <c r="BA522" i="2"/>
  <c r="AX586" i="2"/>
  <c r="BA586" i="2"/>
  <c r="AY586" i="2"/>
  <c r="AZ586" i="2"/>
  <c r="AX786" i="2"/>
  <c r="AY786" i="2"/>
  <c r="BA786" i="2"/>
  <c r="AZ786" i="2"/>
  <c r="AZ570" i="2"/>
  <c r="AY570" i="2"/>
  <c r="AX570" i="2"/>
  <c r="BA570" i="2"/>
  <c r="AY577" i="2"/>
  <c r="AZ577" i="2"/>
  <c r="BA577" i="2"/>
  <c r="AX577" i="2"/>
  <c r="BA370" i="2"/>
  <c r="AZ370" i="2"/>
  <c r="AX370" i="2"/>
  <c r="AY370" i="2"/>
  <c r="AZ850" i="2"/>
  <c r="AX850" i="2"/>
  <c r="BA850" i="2"/>
  <c r="AY850" i="2"/>
  <c r="AX750" i="2"/>
  <c r="BA750" i="2"/>
  <c r="AY750" i="2"/>
  <c r="AZ750" i="2"/>
  <c r="AX413" i="2"/>
  <c r="BA413" i="2"/>
  <c r="AY413" i="2"/>
  <c r="AZ413" i="2"/>
  <c r="AX669" i="2"/>
  <c r="BA669" i="2"/>
  <c r="AY669" i="2"/>
  <c r="AZ669" i="2"/>
  <c r="AX548" i="2"/>
  <c r="BA548" i="2"/>
  <c r="AY548" i="2"/>
  <c r="AZ548" i="2"/>
  <c r="AY534" i="2"/>
  <c r="AZ534" i="2"/>
  <c r="AX534" i="2"/>
  <c r="BA534" i="2"/>
  <c r="AY767" i="2"/>
  <c r="AX767" i="2"/>
  <c r="AZ767" i="2"/>
  <c r="BA767" i="2"/>
  <c r="AX862" i="2"/>
  <c r="AZ862" i="2"/>
  <c r="BA862" i="2"/>
  <c r="AY862" i="2"/>
  <c r="AZ760" i="2"/>
  <c r="AY760" i="2"/>
  <c r="AX760" i="2"/>
  <c r="BA760" i="2"/>
  <c r="AZ625" i="2"/>
  <c r="AY625" i="2"/>
  <c r="BA625" i="2"/>
  <c r="AX625" i="2"/>
  <c r="AZ783" i="2"/>
  <c r="BA783" i="2"/>
  <c r="AY783" i="2"/>
  <c r="AX783" i="2"/>
  <c r="AZ604" i="2"/>
  <c r="AX604" i="2"/>
  <c r="BA604" i="2"/>
  <c r="AY604" i="2"/>
  <c r="AX458" i="2"/>
  <c r="AZ458" i="2"/>
  <c r="BA458" i="2"/>
  <c r="AY458" i="2"/>
  <c r="BA697" i="2"/>
  <c r="AZ697" i="2"/>
  <c r="AX697" i="2"/>
  <c r="AY697" i="2"/>
  <c r="AZ425" i="2"/>
  <c r="AX425" i="2"/>
  <c r="AY425" i="2"/>
  <c r="BA425" i="2"/>
  <c r="AY536" i="2"/>
  <c r="AX536" i="2"/>
  <c r="BA536" i="2"/>
  <c r="AZ536" i="2"/>
  <c r="AX427" i="2"/>
  <c r="BA427" i="2"/>
  <c r="AY427" i="2"/>
  <c r="AZ427" i="2"/>
  <c r="AY468" i="2"/>
  <c r="AX468" i="2"/>
  <c r="AZ468" i="2"/>
  <c r="BA468" i="2"/>
  <c r="AX402" i="2"/>
  <c r="AZ402" i="2"/>
  <c r="AY402" i="2"/>
  <c r="BA402" i="2"/>
  <c r="AX709" i="2"/>
  <c r="AY709" i="2"/>
  <c r="BA709" i="2"/>
  <c r="AZ709" i="2"/>
  <c r="AZ464" i="2"/>
  <c r="BA464" i="2"/>
  <c r="AY464" i="2"/>
  <c r="AX464" i="2"/>
  <c r="AZ549" i="2"/>
  <c r="AY549" i="2"/>
  <c r="BA549" i="2"/>
  <c r="AX549" i="2"/>
  <c r="BA725" i="2"/>
  <c r="AZ725" i="2"/>
  <c r="AX725" i="2"/>
  <c r="AY725" i="2"/>
  <c r="BA629" i="2"/>
  <c r="AZ629" i="2"/>
  <c r="AY629" i="2"/>
  <c r="AX629" i="2"/>
  <c r="BA779" i="2"/>
  <c r="AZ779" i="2"/>
  <c r="AX779" i="2"/>
  <c r="AY779" i="2"/>
  <c r="AZ817" i="2"/>
  <c r="BA817" i="2"/>
  <c r="AX817" i="2"/>
  <c r="AY817" i="2"/>
  <c r="BA757" i="2"/>
  <c r="AX757" i="2"/>
  <c r="AZ757" i="2"/>
  <c r="AY757" i="2"/>
  <c r="AY332" i="2"/>
  <c r="AZ332" i="2"/>
  <c r="BA332" i="2"/>
  <c r="AX332" i="2"/>
  <c r="AY631" i="2"/>
  <c r="AX631" i="2"/>
  <c r="AZ631" i="2"/>
  <c r="BA631" i="2"/>
  <c r="AY448" i="2"/>
  <c r="AZ448" i="2"/>
  <c r="BA448" i="2"/>
  <c r="AX448" i="2"/>
  <c r="AX412" i="2"/>
  <c r="AZ412" i="2"/>
  <c r="AY412" i="2"/>
  <c r="BA412" i="2"/>
  <c r="AX580" i="2"/>
  <c r="BA580" i="2"/>
  <c r="AY580" i="2"/>
  <c r="AZ580" i="2"/>
  <c r="AX809" i="2"/>
  <c r="BA809" i="2"/>
  <c r="AY809" i="2"/>
  <c r="AZ809" i="2"/>
  <c r="BA869" i="2"/>
  <c r="AZ869" i="2"/>
  <c r="AY869" i="2"/>
  <c r="AX869" i="2"/>
  <c r="AY378" i="2"/>
  <c r="BA378" i="2"/>
  <c r="AX378" i="2"/>
  <c r="AZ378" i="2"/>
  <c r="AZ558" i="2"/>
  <c r="AY558" i="2"/>
  <c r="BA558" i="2"/>
  <c r="AX558" i="2"/>
  <c r="BA444" i="2"/>
  <c r="AX444" i="2"/>
  <c r="AZ444" i="2"/>
  <c r="AY444" i="2"/>
  <c r="BA796" i="2"/>
  <c r="AY796" i="2"/>
  <c r="AX796" i="2"/>
  <c r="AZ796" i="2"/>
  <c r="AX712" i="2"/>
  <c r="BA712" i="2"/>
  <c r="AY712" i="2"/>
  <c r="AZ712" i="2"/>
  <c r="AY858" i="2"/>
  <c r="BA858" i="2"/>
  <c r="AZ858" i="2"/>
  <c r="AX858" i="2"/>
  <c r="AY375" i="2"/>
  <c r="AX375" i="2"/>
  <c r="BA375" i="2"/>
  <c r="AZ375" i="2"/>
  <c r="BA803" i="2"/>
  <c r="AX803" i="2"/>
  <c r="AZ803" i="2"/>
  <c r="AY803" i="2"/>
  <c r="BA650" i="2"/>
  <c r="AX650" i="2"/>
  <c r="AZ650" i="2"/>
  <c r="AY650" i="2"/>
  <c r="AZ765" i="2"/>
  <c r="AY765" i="2"/>
  <c r="BA765" i="2"/>
  <c r="AX765" i="2"/>
  <c r="AZ530" i="2"/>
  <c r="AY530" i="2"/>
  <c r="BA530" i="2"/>
  <c r="AX530" i="2"/>
  <c r="AZ879" i="2"/>
  <c r="AY879" i="2"/>
  <c r="BA879" i="2"/>
  <c r="AX879" i="2"/>
  <c r="AX529" i="2"/>
  <c r="AZ529" i="2"/>
  <c r="AY529" i="2"/>
  <c r="BA529" i="2"/>
  <c r="AZ385" i="2"/>
  <c r="AY385" i="2"/>
  <c r="BA385" i="2"/>
  <c r="AX385" i="2"/>
  <c r="D1186" i="3"/>
  <c r="AA1186" i="3" s="1"/>
  <c r="D1246" i="3"/>
  <c r="AA1246" i="3" s="1"/>
  <c r="G903" i="3"/>
  <c r="B18" i="11"/>
  <c r="B9" i="11"/>
  <c r="B21" i="11"/>
  <c r="H29" i="10"/>
  <c r="AC1246" i="3" l="1"/>
  <c r="Z1186" i="3"/>
  <c r="AB1246" i="3"/>
  <c r="Z1246" i="3"/>
  <c r="AB1186" i="3"/>
  <c r="R462" i="3"/>
  <c r="R1192" i="3"/>
  <c r="AC1186" i="3"/>
  <c r="I1" i="10"/>
  <c r="G9" i="9" l="1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8" i="9"/>
  <c r="D9" i="9"/>
  <c r="B9" i="9" s="1"/>
  <c r="D10" i="9"/>
  <c r="B10" i="9" s="1"/>
  <c r="D11" i="9"/>
  <c r="B11" i="9" s="1"/>
  <c r="D12" i="9"/>
  <c r="B12" i="9" s="1"/>
  <c r="D13" i="9"/>
  <c r="B13" i="9" s="1"/>
  <c r="D14" i="9"/>
  <c r="B14" i="9" s="1"/>
  <c r="D15" i="9"/>
  <c r="B15" i="9" s="1"/>
  <c r="D16" i="9"/>
  <c r="B16" i="9" s="1"/>
  <c r="D17" i="9"/>
  <c r="B17" i="9" s="1"/>
  <c r="D18" i="9"/>
  <c r="B18" i="9" s="1"/>
  <c r="D19" i="9"/>
  <c r="B19" i="9" s="1"/>
  <c r="D20" i="9"/>
  <c r="B20" i="9" s="1"/>
  <c r="D21" i="9"/>
  <c r="B21" i="9" s="1"/>
  <c r="D22" i="9"/>
  <c r="B22" i="9" s="1"/>
  <c r="D23" i="9"/>
  <c r="B23" i="9" s="1"/>
  <c r="D24" i="9"/>
  <c r="B24" i="9" s="1"/>
  <c r="D25" i="9"/>
  <c r="B25" i="9" s="1"/>
  <c r="D26" i="9"/>
  <c r="B26" i="9" s="1"/>
  <c r="D27" i="9"/>
  <c r="B27" i="9" s="1"/>
  <c r="D28" i="9"/>
  <c r="B28" i="9" s="1"/>
  <c r="D29" i="9"/>
  <c r="B29" i="9" s="1"/>
  <c r="D30" i="9"/>
  <c r="B30" i="9" s="1"/>
  <c r="D31" i="9"/>
  <c r="B31" i="9" s="1"/>
  <c r="D32" i="9"/>
  <c r="B32" i="9" s="1"/>
  <c r="D33" i="9"/>
  <c r="B33" i="9" s="1"/>
  <c r="D34" i="9"/>
  <c r="B34" i="9" s="1"/>
  <c r="D35" i="9"/>
  <c r="B35" i="9" s="1"/>
  <c r="D36" i="9"/>
  <c r="B36" i="9" s="1"/>
  <c r="D37" i="9"/>
  <c r="B37" i="9" s="1"/>
  <c r="D38" i="9"/>
  <c r="B38" i="9" s="1"/>
  <c r="D39" i="9"/>
  <c r="B39" i="9" s="1"/>
  <c r="D40" i="9"/>
  <c r="B40" i="9" s="1"/>
  <c r="D41" i="9"/>
  <c r="B41" i="9" s="1"/>
  <c r="D42" i="9"/>
  <c r="B42" i="9" s="1"/>
  <c r="D43" i="9"/>
  <c r="B43" i="9" s="1"/>
  <c r="D44" i="9"/>
  <c r="B44" i="9" s="1"/>
  <c r="D45" i="9"/>
  <c r="B45" i="9" s="1"/>
  <c r="D46" i="9"/>
  <c r="B46" i="9" s="1"/>
  <c r="D47" i="9"/>
  <c r="B47" i="9" s="1"/>
  <c r="D48" i="9"/>
  <c r="B48" i="9" s="1"/>
  <c r="D49" i="9"/>
  <c r="B49" i="9" s="1"/>
  <c r="D50" i="9"/>
  <c r="B50" i="9" s="1"/>
  <c r="D51" i="9"/>
  <c r="B51" i="9" s="1"/>
  <c r="D52" i="9"/>
  <c r="B52" i="9" s="1"/>
  <c r="D53" i="9"/>
  <c r="B53" i="9" s="1"/>
  <c r="D54" i="9"/>
  <c r="B54" i="9" s="1"/>
  <c r="D55" i="9"/>
  <c r="B55" i="9" s="1"/>
  <c r="D56" i="9"/>
  <c r="B56" i="9" s="1"/>
  <c r="D57" i="9"/>
  <c r="B57" i="9" s="1"/>
  <c r="D58" i="9"/>
  <c r="B58" i="9" s="1"/>
  <c r="D59" i="9"/>
  <c r="B59" i="9" s="1"/>
  <c r="D60" i="9"/>
  <c r="B60" i="9" s="1"/>
  <c r="D61" i="9"/>
  <c r="B61" i="9" s="1"/>
  <c r="D62" i="9"/>
  <c r="B62" i="9" s="1"/>
  <c r="AE1186" i="3" s="1"/>
  <c r="D63" i="9"/>
  <c r="B63" i="9" s="1"/>
  <c r="D64" i="9"/>
  <c r="B64" i="9" s="1"/>
  <c r="D65" i="9"/>
  <c r="B65" i="9" s="1"/>
  <c r="D66" i="9"/>
  <c r="B66" i="9" s="1"/>
  <c r="D67" i="9"/>
  <c r="B67" i="9" s="1"/>
  <c r="D68" i="9"/>
  <c r="B68" i="9" s="1"/>
  <c r="D69" i="9"/>
  <c r="B69" i="9" s="1"/>
  <c r="D70" i="9"/>
  <c r="B70" i="9" s="1"/>
  <c r="D71" i="9"/>
  <c r="B71" i="9" s="1"/>
  <c r="D72" i="9"/>
  <c r="B72" i="9" s="1"/>
  <c r="D73" i="9"/>
  <c r="B73" i="9" s="1"/>
  <c r="D74" i="9"/>
  <c r="B74" i="9" s="1"/>
  <c r="D75" i="9"/>
  <c r="B75" i="9" s="1"/>
  <c r="D76" i="9"/>
  <c r="B76" i="9" s="1"/>
  <c r="D77" i="9"/>
  <c r="B77" i="9" s="1"/>
  <c r="D78" i="9"/>
  <c r="B78" i="9" s="1"/>
  <c r="D79" i="9"/>
  <c r="B79" i="9" s="1"/>
  <c r="D80" i="9"/>
  <c r="B80" i="9" s="1"/>
  <c r="D81" i="9"/>
  <c r="B81" i="9" s="1"/>
  <c r="D82" i="9"/>
  <c r="B82" i="9" s="1"/>
  <c r="D83" i="9"/>
  <c r="B83" i="9" s="1"/>
  <c r="D84" i="9"/>
  <c r="B84" i="9" s="1"/>
  <c r="D85" i="9"/>
  <c r="B85" i="9" s="1"/>
  <c r="D86" i="9"/>
  <c r="B86" i="9" s="1"/>
  <c r="D87" i="9"/>
  <c r="B87" i="9" s="1"/>
  <c r="D88" i="9"/>
  <c r="B88" i="9" s="1"/>
  <c r="D89" i="9"/>
  <c r="B89" i="9" s="1"/>
  <c r="D90" i="9"/>
  <c r="B90" i="9" s="1"/>
  <c r="D91" i="9"/>
  <c r="B91" i="9" s="1"/>
  <c r="D92" i="9"/>
  <c r="B92" i="9" s="1"/>
  <c r="D93" i="9"/>
  <c r="B93" i="9" s="1"/>
  <c r="D94" i="9"/>
  <c r="B94" i="9" s="1"/>
  <c r="D95" i="9"/>
  <c r="B95" i="9" s="1"/>
  <c r="D96" i="9"/>
  <c r="B96" i="9" s="1"/>
  <c r="D97" i="9"/>
  <c r="B97" i="9" s="1"/>
  <c r="D98" i="9"/>
  <c r="B98" i="9" s="1"/>
  <c r="D99" i="9"/>
  <c r="B99" i="9" s="1"/>
  <c r="D100" i="9"/>
  <c r="B100" i="9" s="1"/>
  <c r="D101" i="9"/>
  <c r="B101" i="9" s="1"/>
  <c r="D102" i="9"/>
  <c r="B102" i="9" s="1"/>
  <c r="D103" i="9"/>
  <c r="B103" i="9" s="1"/>
  <c r="D104" i="9"/>
  <c r="B104" i="9" s="1"/>
  <c r="D105" i="9"/>
  <c r="B105" i="9" s="1"/>
  <c r="D106" i="9"/>
  <c r="B106" i="9" s="1"/>
  <c r="D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8" i="9"/>
  <c r="C20" i="8"/>
  <c r="T20" i="8" s="1"/>
  <c r="B20" i="8"/>
  <c r="C12" i="8"/>
  <c r="B12" i="8"/>
  <c r="C13" i="8"/>
  <c r="T13" i="8" s="1"/>
  <c r="B13" i="8"/>
  <c r="C19" i="8"/>
  <c r="B19" i="8"/>
  <c r="C18" i="8"/>
  <c r="B18" i="8"/>
  <c r="C17" i="8"/>
  <c r="B17" i="8"/>
  <c r="C16" i="8"/>
  <c r="B16" i="8"/>
  <c r="C15" i="8"/>
  <c r="T15" i="8" s="1"/>
  <c r="B15" i="8"/>
  <c r="C14" i="8"/>
  <c r="T14" i="8" s="1"/>
  <c r="B14" i="8"/>
  <c r="C11" i="8"/>
  <c r="T11" i="8" s="1"/>
  <c r="B11" i="8"/>
  <c r="C10" i="8"/>
  <c r="B10" i="8"/>
  <c r="C9" i="8"/>
  <c r="T9" i="8" s="1"/>
  <c r="B9" i="8"/>
  <c r="C8" i="8"/>
  <c r="T8" i="8" s="1"/>
  <c r="B8" i="8"/>
  <c r="C7" i="8"/>
  <c r="B7" i="8"/>
  <c r="C6" i="8"/>
  <c r="T6" i="8" s="1"/>
  <c r="B6" i="8"/>
  <c r="C5" i="8"/>
  <c r="B5" i="8"/>
  <c r="AC3" i="8"/>
  <c r="AC1" i="8"/>
  <c r="B511" i="3"/>
  <c r="C511" i="3"/>
  <c r="V511" i="3" s="1"/>
  <c r="B434" i="3"/>
  <c r="C434" i="3"/>
  <c r="V434" i="3" s="1"/>
  <c r="B102" i="3"/>
  <c r="C102" i="3"/>
  <c r="V102" i="3" s="1"/>
  <c r="B298" i="3"/>
  <c r="C298" i="3"/>
  <c r="V298" i="3" s="1"/>
  <c r="B452" i="3"/>
  <c r="C452" i="3"/>
  <c r="V452" i="3" s="1"/>
  <c r="B508" i="3"/>
  <c r="C508" i="3"/>
  <c r="V508" i="3" s="1"/>
  <c r="B743" i="3"/>
  <c r="C743" i="3"/>
  <c r="V743" i="3" s="1"/>
  <c r="B564" i="3"/>
  <c r="C564" i="3"/>
  <c r="V564" i="3" s="1"/>
  <c r="B1223" i="3"/>
  <c r="C1223" i="3"/>
  <c r="V1223" i="3" s="1"/>
  <c r="B229" i="3"/>
  <c r="C229" i="3"/>
  <c r="V229" i="3" s="1"/>
  <c r="B578" i="3"/>
  <c r="C578" i="3"/>
  <c r="V578" i="3" s="1"/>
  <c r="B678" i="3"/>
  <c r="C678" i="3"/>
  <c r="V678" i="3" s="1"/>
  <c r="B429" i="3"/>
  <c r="C429" i="3"/>
  <c r="V429" i="3" s="1"/>
  <c r="B653" i="3"/>
  <c r="C653" i="3"/>
  <c r="V653" i="3" s="1"/>
  <c r="B72" i="3"/>
  <c r="C72" i="3"/>
  <c r="V72" i="3" s="1"/>
  <c r="B797" i="3"/>
  <c r="C797" i="3"/>
  <c r="V797" i="3" s="1"/>
  <c r="B176" i="3"/>
  <c r="C176" i="3"/>
  <c r="V176" i="3" s="1"/>
  <c r="B91" i="3"/>
  <c r="C91" i="3"/>
  <c r="V91" i="3" s="1"/>
  <c r="B507" i="3"/>
  <c r="C507" i="3"/>
  <c r="V507" i="3" s="1"/>
  <c r="B379" i="3"/>
  <c r="C379" i="3"/>
  <c r="V379" i="3" s="1"/>
  <c r="B257" i="3"/>
  <c r="C257" i="3"/>
  <c r="V257" i="3" s="1"/>
  <c r="B1173" i="3"/>
  <c r="C1173" i="3"/>
  <c r="V1173" i="3" s="1"/>
  <c r="B365" i="3"/>
  <c r="C365" i="3"/>
  <c r="V365" i="3" s="1"/>
  <c r="B482" i="3"/>
  <c r="C482" i="3"/>
  <c r="V482" i="3" s="1"/>
  <c r="B550" i="3"/>
  <c r="C550" i="3"/>
  <c r="V550" i="3" s="1"/>
  <c r="B811" i="3"/>
  <c r="C811" i="3"/>
  <c r="V811" i="3" s="1"/>
  <c r="B523" i="3"/>
  <c r="C523" i="3"/>
  <c r="V523" i="3" s="1"/>
  <c r="B1161" i="3"/>
  <c r="C1161" i="3"/>
  <c r="V1161" i="3" s="1"/>
  <c r="B1012" i="3"/>
  <c r="C1012" i="3"/>
  <c r="V1012" i="3" s="1"/>
  <c r="B118" i="3"/>
  <c r="C118" i="3"/>
  <c r="V118" i="3" s="1"/>
  <c r="B246" i="3"/>
  <c r="C246" i="3"/>
  <c r="V246" i="3" s="1"/>
  <c r="B137" i="3"/>
  <c r="C137" i="3"/>
  <c r="V137" i="3" s="1"/>
  <c r="B1097" i="3"/>
  <c r="C1097" i="3"/>
  <c r="V1097" i="3" s="1"/>
  <c r="B1183" i="3"/>
  <c r="C1183" i="3"/>
  <c r="V1183" i="3" s="1"/>
  <c r="B691" i="3"/>
  <c r="C691" i="3"/>
  <c r="V691" i="3" s="1"/>
  <c r="B332" i="3"/>
  <c r="C332" i="3"/>
  <c r="V332" i="3" s="1"/>
  <c r="B224" i="3"/>
  <c r="C224" i="3"/>
  <c r="V224" i="3" s="1"/>
  <c r="B877" i="3"/>
  <c r="C877" i="3"/>
  <c r="V877" i="3" s="1"/>
  <c r="B790" i="3"/>
  <c r="C790" i="3"/>
  <c r="V790" i="3" s="1"/>
  <c r="B1066" i="3"/>
  <c r="C1066" i="3"/>
  <c r="V1066" i="3" s="1"/>
  <c r="B130" i="3"/>
  <c r="C130" i="3"/>
  <c r="V130" i="3" s="1"/>
  <c r="B87" i="3"/>
  <c r="C87" i="3"/>
  <c r="V87" i="3" s="1"/>
  <c r="B1216" i="3"/>
  <c r="C1216" i="3"/>
  <c r="V1216" i="3" s="1"/>
  <c r="B928" i="3"/>
  <c r="C928" i="3"/>
  <c r="V928" i="3" s="1"/>
  <c r="B906" i="3"/>
  <c r="C906" i="3"/>
  <c r="V906" i="3" s="1"/>
  <c r="B1085" i="3"/>
  <c r="C1085" i="3"/>
  <c r="V1085" i="3" s="1"/>
  <c r="B846" i="3"/>
  <c r="C846" i="3"/>
  <c r="V846" i="3" s="1"/>
  <c r="B1328" i="3"/>
  <c r="C1328" i="3"/>
  <c r="V1328" i="3" s="1"/>
  <c r="B122" i="3"/>
  <c r="C122" i="3"/>
  <c r="V122" i="3" s="1"/>
  <c r="B646" i="3"/>
  <c r="C646" i="3"/>
  <c r="V646" i="3" s="1"/>
  <c r="B925" i="3"/>
  <c r="C925" i="3"/>
  <c r="V925" i="3" s="1"/>
  <c r="B841" i="3"/>
  <c r="C841" i="3"/>
  <c r="V841" i="3" s="1"/>
  <c r="B204" i="3"/>
  <c r="C204" i="3"/>
  <c r="V204" i="3" s="1"/>
  <c r="B1107" i="3"/>
  <c r="C1107" i="3"/>
  <c r="V1107" i="3" s="1"/>
  <c r="B931" i="3"/>
  <c r="C931" i="3"/>
  <c r="V931" i="3" s="1"/>
  <c r="B682" i="3"/>
  <c r="C682" i="3"/>
  <c r="V682" i="3" s="1"/>
  <c r="B1166" i="3"/>
  <c r="C1166" i="3"/>
  <c r="V1166" i="3" s="1"/>
  <c r="B15" i="3"/>
  <c r="C15" i="3"/>
  <c r="V15" i="3" s="1"/>
  <c r="B1090" i="3"/>
  <c r="C1090" i="3"/>
  <c r="V1090" i="3" s="1"/>
  <c r="B886" i="3"/>
  <c r="C886" i="3"/>
  <c r="V886" i="3" s="1"/>
  <c r="B512" i="3"/>
  <c r="C512" i="3"/>
  <c r="V512" i="3" s="1"/>
  <c r="B1286" i="3"/>
  <c r="C1286" i="3"/>
  <c r="V1286" i="3" s="1"/>
  <c r="B1081" i="3"/>
  <c r="C1081" i="3"/>
  <c r="V1081" i="3" s="1"/>
  <c r="B1375" i="3"/>
  <c r="C1375" i="3"/>
  <c r="V1375" i="3" s="1"/>
  <c r="B1259" i="3"/>
  <c r="C1259" i="3"/>
  <c r="V1259" i="3" s="1"/>
  <c r="B92" i="3"/>
  <c r="C92" i="3"/>
  <c r="V92" i="3" s="1"/>
  <c r="B882" i="3"/>
  <c r="C882" i="3"/>
  <c r="V882" i="3" s="1"/>
  <c r="B756" i="3"/>
  <c r="C756" i="3"/>
  <c r="V756" i="3" s="1"/>
  <c r="B844" i="3"/>
  <c r="C844" i="3"/>
  <c r="V844" i="3" s="1"/>
  <c r="B1260" i="3"/>
  <c r="C1260" i="3"/>
  <c r="V1260" i="3" s="1"/>
  <c r="B279" i="3"/>
  <c r="C279" i="3"/>
  <c r="V279" i="3" s="1"/>
  <c r="B105" i="3"/>
  <c r="C105" i="3"/>
  <c r="V105" i="3" s="1"/>
  <c r="B75" i="3"/>
  <c r="C75" i="3"/>
  <c r="V75" i="3" s="1"/>
  <c r="B493" i="3"/>
  <c r="C493" i="3"/>
  <c r="V493" i="3" s="1"/>
  <c r="B818" i="3"/>
  <c r="C818" i="3"/>
  <c r="V818" i="3" s="1"/>
  <c r="B381" i="3"/>
  <c r="C381" i="3"/>
  <c r="V381" i="3" s="1"/>
  <c r="B1263" i="3"/>
  <c r="C1263" i="3"/>
  <c r="V1263" i="3" s="1"/>
  <c r="B408" i="3"/>
  <c r="C408" i="3"/>
  <c r="V408" i="3" s="1"/>
  <c r="B1174" i="3"/>
  <c r="C1174" i="3"/>
  <c r="V1174" i="3" s="1"/>
  <c r="B1181" i="3"/>
  <c r="C1181" i="3"/>
  <c r="V1181" i="3" s="1"/>
  <c r="B681" i="3"/>
  <c r="C681" i="3"/>
  <c r="V681" i="3" s="1"/>
  <c r="B762" i="3"/>
  <c r="C762" i="3"/>
  <c r="V762" i="3" s="1"/>
  <c r="B1230" i="3"/>
  <c r="C1230" i="3"/>
  <c r="V1230" i="3" s="1"/>
  <c r="B551" i="3"/>
  <c r="C551" i="3"/>
  <c r="V551" i="3" s="1"/>
  <c r="B288" i="3"/>
  <c r="C288" i="3"/>
  <c r="V288" i="3" s="1"/>
  <c r="B1303" i="3"/>
  <c r="C1303" i="3"/>
  <c r="V1303" i="3" s="1"/>
  <c r="B544" i="3"/>
  <c r="C544" i="3"/>
  <c r="V544" i="3" s="1"/>
  <c r="B628" i="3"/>
  <c r="C628" i="3"/>
  <c r="V628" i="3" s="1"/>
  <c r="B707" i="3"/>
  <c r="C707" i="3"/>
  <c r="V707" i="3" s="1"/>
  <c r="B395" i="3"/>
  <c r="C395" i="3"/>
  <c r="V395" i="3" s="1"/>
  <c r="B57" i="3"/>
  <c r="C57" i="3"/>
  <c r="V57" i="3" s="1"/>
  <c r="B545" i="3"/>
  <c r="C545" i="3"/>
  <c r="V545" i="3" s="1"/>
  <c r="B997" i="3"/>
  <c r="C997" i="3"/>
  <c r="V997" i="3" s="1"/>
  <c r="B689" i="3"/>
  <c r="C689" i="3"/>
  <c r="V689" i="3" s="1"/>
  <c r="B1034" i="3"/>
  <c r="C1034" i="3"/>
  <c r="V1034" i="3" s="1"/>
  <c r="B702" i="3"/>
  <c r="C702" i="3"/>
  <c r="V702" i="3" s="1"/>
  <c r="B619" i="3"/>
  <c r="C619" i="3"/>
  <c r="V619" i="3" s="1"/>
  <c r="B1350" i="3"/>
  <c r="C1350" i="3"/>
  <c r="V1350" i="3" s="1"/>
  <c r="B543" i="3"/>
  <c r="C543" i="3"/>
  <c r="V543" i="3" s="1"/>
  <c r="B275" i="3"/>
  <c r="C275" i="3"/>
  <c r="V275" i="3" s="1"/>
  <c r="B1068" i="3"/>
  <c r="C1068" i="3"/>
  <c r="V1068" i="3" s="1"/>
  <c r="B1045" i="3"/>
  <c r="C1045" i="3"/>
  <c r="V1045" i="3" s="1"/>
  <c r="B276" i="3"/>
  <c r="C276" i="3"/>
  <c r="V276" i="3" s="1"/>
  <c r="B605" i="3"/>
  <c r="C605" i="3"/>
  <c r="V605" i="3" s="1"/>
  <c r="B943" i="3"/>
  <c r="C943" i="3"/>
  <c r="V943" i="3" s="1"/>
  <c r="B710" i="3"/>
  <c r="C710" i="3"/>
  <c r="V710" i="3" s="1"/>
  <c r="B1312" i="3"/>
  <c r="C1312" i="3"/>
  <c r="V1312" i="3" s="1"/>
  <c r="B1362" i="3"/>
  <c r="C1362" i="3"/>
  <c r="V1362" i="3" s="1"/>
  <c r="B1201" i="3"/>
  <c r="C1201" i="3"/>
  <c r="V1201" i="3" s="1"/>
  <c r="B477" i="3"/>
  <c r="C477" i="3"/>
  <c r="V477" i="3" s="1"/>
  <c r="B116" i="3"/>
  <c r="C116" i="3"/>
  <c r="V116" i="3" s="1"/>
  <c r="B1245" i="3"/>
  <c r="C1245" i="3"/>
  <c r="V1245" i="3" s="1"/>
  <c r="B1043" i="3"/>
  <c r="C1043" i="3"/>
  <c r="V1043" i="3" s="1"/>
  <c r="B611" i="3"/>
  <c r="C611" i="3"/>
  <c r="V611" i="3" s="1"/>
  <c r="B642" i="3"/>
  <c r="C642" i="3"/>
  <c r="V642" i="3" s="1"/>
  <c r="B110" i="3"/>
  <c r="C110" i="3"/>
  <c r="V110" i="3" s="1"/>
  <c r="B1029" i="3"/>
  <c r="C1029" i="3"/>
  <c r="V1029" i="3" s="1"/>
  <c r="B243" i="3"/>
  <c r="C243" i="3"/>
  <c r="V243" i="3" s="1"/>
  <c r="B587" i="3"/>
  <c r="C587" i="3"/>
  <c r="V587" i="3" s="1"/>
  <c r="B1372" i="3"/>
  <c r="C1372" i="3"/>
  <c r="V1372" i="3" s="1"/>
  <c r="B480" i="3"/>
  <c r="C480" i="3"/>
  <c r="V480" i="3" s="1"/>
  <c r="B801" i="3"/>
  <c r="C801" i="3"/>
  <c r="V801" i="3" s="1"/>
  <c r="B1195" i="3"/>
  <c r="C1195" i="3"/>
  <c r="V1195" i="3" s="1"/>
  <c r="B747" i="3"/>
  <c r="C747" i="3"/>
  <c r="V747" i="3" s="1"/>
  <c r="B1210" i="3"/>
  <c r="C1210" i="3"/>
  <c r="V1210" i="3" s="1"/>
  <c r="B609" i="3"/>
  <c r="C609" i="3"/>
  <c r="V609" i="3" s="1"/>
  <c r="B290" i="3"/>
  <c r="C290" i="3"/>
  <c r="V290" i="3" s="1"/>
  <c r="B1358" i="3"/>
  <c r="C1358" i="3"/>
  <c r="V1358" i="3" s="1"/>
  <c r="B170" i="3"/>
  <c r="C170" i="3"/>
  <c r="V170" i="3" s="1"/>
  <c r="B563" i="3"/>
  <c r="C563" i="3"/>
  <c r="V563" i="3" s="1"/>
  <c r="B610" i="3"/>
  <c r="C610" i="3"/>
  <c r="V610" i="3" s="1"/>
  <c r="B292" i="3"/>
  <c r="C292" i="3"/>
  <c r="V292" i="3" s="1"/>
  <c r="B220" i="3"/>
  <c r="C220" i="3"/>
  <c r="V220" i="3" s="1"/>
  <c r="B293" i="3"/>
  <c r="C293" i="3"/>
  <c r="V293" i="3" s="1"/>
  <c r="B1142" i="3"/>
  <c r="C1142" i="3"/>
  <c r="V1142" i="3" s="1"/>
  <c r="B461" i="3"/>
  <c r="C461" i="3"/>
  <c r="V461" i="3" s="1"/>
  <c r="B1165" i="3"/>
  <c r="C1165" i="3"/>
  <c r="V1165" i="3" s="1"/>
  <c r="B637" i="3"/>
  <c r="C637" i="3"/>
  <c r="V637" i="3" s="1"/>
  <c r="B596" i="3"/>
  <c r="C596" i="3"/>
  <c r="V596" i="3" s="1"/>
  <c r="B1344" i="3"/>
  <c r="C1344" i="3"/>
  <c r="V1344" i="3" s="1"/>
  <c r="B1046" i="3"/>
  <c r="C1046" i="3"/>
  <c r="V1046" i="3" s="1"/>
  <c r="B654" i="3"/>
  <c r="C654" i="3"/>
  <c r="V654" i="3" s="1"/>
  <c r="B1204" i="3"/>
  <c r="C1204" i="3"/>
  <c r="V1204" i="3" s="1"/>
  <c r="B185" i="3"/>
  <c r="C185" i="3"/>
  <c r="V185" i="3" s="1"/>
  <c r="B364" i="3"/>
  <c r="C364" i="3"/>
  <c r="V364" i="3" s="1"/>
  <c r="B164" i="3"/>
  <c r="C164" i="3"/>
  <c r="V164" i="3" s="1"/>
  <c r="B627" i="3"/>
  <c r="C627" i="3"/>
  <c r="V627" i="3" s="1"/>
  <c r="B78" i="3"/>
  <c r="C78" i="3"/>
  <c r="V78" i="3" s="1"/>
  <c r="B346" i="3"/>
  <c r="C346" i="3"/>
  <c r="V346" i="3" s="1"/>
  <c r="B921" i="3"/>
  <c r="C921" i="3"/>
  <c r="V921" i="3" s="1"/>
  <c r="B1042" i="3"/>
  <c r="C1042" i="3"/>
  <c r="V1042" i="3" s="1"/>
  <c r="B1031" i="3"/>
  <c r="C1031" i="3"/>
  <c r="V1031" i="3" s="1"/>
  <c r="B127" i="3"/>
  <c r="C127" i="3"/>
  <c r="V127" i="3" s="1"/>
  <c r="B847" i="3"/>
  <c r="C847" i="3"/>
  <c r="V847" i="3" s="1"/>
  <c r="B191" i="3"/>
  <c r="C191" i="3"/>
  <c r="V191" i="3" s="1"/>
  <c r="B840" i="3"/>
  <c r="C840" i="3"/>
  <c r="V840" i="3" s="1"/>
  <c r="B107" i="3"/>
  <c r="C107" i="3"/>
  <c r="V107" i="3" s="1"/>
  <c r="B356" i="3"/>
  <c r="C356" i="3"/>
  <c r="V356" i="3" s="1"/>
  <c r="B1058" i="3"/>
  <c r="C1058" i="3"/>
  <c r="V1058" i="3" s="1"/>
  <c r="B306" i="3"/>
  <c r="C306" i="3"/>
  <c r="V306" i="3" s="1"/>
  <c r="B1229" i="3"/>
  <c r="C1229" i="3"/>
  <c r="V1229" i="3" s="1"/>
  <c r="B154" i="3"/>
  <c r="C154" i="3"/>
  <c r="V154" i="3" s="1"/>
  <c r="B956" i="3"/>
  <c r="C956" i="3"/>
  <c r="V956" i="3" s="1"/>
  <c r="B1307" i="3"/>
  <c r="C1307" i="3"/>
  <c r="V1307" i="3" s="1"/>
  <c r="B215" i="3"/>
  <c r="C215" i="3"/>
  <c r="V215" i="3" s="1"/>
  <c r="B385" i="3"/>
  <c r="C385" i="3"/>
  <c r="V385" i="3" s="1"/>
  <c r="B467" i="3"/>
  <c r="C467" i="3"/>
  <c r="V467" i="3" s="1"/>
  <c r="B633" i="3"/>
  <c r="C633" i="3"/>
  <c r="V633" i="3" s="1"/>
  <c r="B574" i="3"/>
  <c r="C574" i="3"/>
  <c r="V574" i="3" s="1"/>
  <c r="B565" i="3"/>
  <c r="C565" i="3"/>
  <c r="V565" i="3" s="1"/>
  <c r="B250" i="3"/>
  <c r="C250" i="3"/>
  <c r="V250" i="3" s="1"/>
  <c r="B412" i="3"/>
  <c r="C412" i="3"/>
  <c r="V412" i="3" s="1"/>
  <c r="B1317" i="3"/>
  <c r="C1317" i="3"/>
  <c r="V1317" i="3" s="1"/>
  <c r="B980" i="3"/>
  <c r="C980" i="3"/>
  <c r="V980" i="3" s="1"/>
  <c r="B826" i="3"/>
  <c r="C826" i="3"/>
  <c r="V826" i="3" s="1"/>
  <c r="B757" i="3"/>
  <c r="C757" i="3"/>
  <c r="V757" i="3" s="1"/>
  <c r="B1274" i="3"/>
  <c r="C1274" i="3"/>
  <c r="V1274" i="3" s="1"/>
  <c r="B167" i="3"/>
  <c r="C167" i="3"/>
  <c r="V167" i="3" s="1"/>
  <c r="B173" i="3"/>
  <c r="C173" i="3"/>
  <c r="V173" i="3" s="1"/>
  <c r="B314" i="3"/>
  <c r="C314" i="3"/>
  <c r="V314" i="3" s="1"/>
  <c r="B22" i="3"/>
  <c r="C22" i="3"/>
  <c r="V22" i="3" s="1"/>
  <c r="B780" i="3"/>
  <c r="C780" i="3"/>
  <c r="V780" i="3" s="1"/>
  <c r="B98" i="3"/>
  <c r="C98" i="3"/>
  <c r="V98" i="3" s="1"/>
  <c r="B1258" i="3"/>
  <c r="C1258" i="3"/>
  <c r="V1258" i="3" s="1"/>
  <c r="B418" i="3"/>
  <c r="C418" i="3"/>
  <c r="V418" i="3" s="1"/>
  <c r="B291" i="3"/>
  <c r="C291" i="3"/>
  <c r="V291" i="3" s="1"/>
  <c r="B1253" i="3"/>
  <c r="C1253" i="3"/>
  <c r="V1253" i="3" s="1"/>
  <c r="B968" i="3"/>
  <c r="C968" i="3"/>
  <c r="V968" i="3" s="1"/>
  <c r="B930" i="3"/>
  <c r="C930" i="3"/>
  <c r="V930" i="3" s="1"/>
  <c r="B572" i="3"/>
  <c r="C572" i="3"/>
  <c r="V572" i="3" s="1"/>
  <c r="B1096" i="3"/>
  <c r="C1096" i="3"/>
  <c r="V1096" i="3" s="1"/>
  <c r="B581" i="3"/>
  <c r="C581" i="3"/>
  <c r="V581" i="3" s="1"/>
  <c r="B603" i="3"/>
  <c r="C603" i="3"/>
  <c r="V603" i="3" s="1"/>
  <c r="B771" i="3"/>
  <c r="C771" i="3"/>
  <c r="V771" i="3" s="1"/>
  <c r="B514" i="3"/>
  <c r="C514" i="3"/>
  <c r="V514" i="3" s="1"/>
  <c r="B299" i="3"/>
  <c r="C299" i="3"/>
  <c r="V299" i="3" s="1"/>
  <c r="B435" i="3"/>
  <c r="C435" i="3"/>
  <c r="V435" i="3" s="1"/>
  <c r="B1279" i="3"/>
  <c r="C1279" i="3"/>
  <c r="V1279" i="3" s="1"/>
  <c r="B1353" i="3"/>
  <c r="C1353" i="3"/>
  <c r="V1353" i="3" s="1"/>
  <c r="B1176" i="3"/>
  <c r="C1176" i="3"/>
  <c r="V1176" i="3" s="1"/>
  <c r="B448" i="3"/>
  <c r="C448" i="3"/>
  <c r="V448" i="3" s="1"/>
  <c r="B450" i="3"/>
  <c r="C450" i="3"/>
  <c r="V450" i="3" s="1"/>
  <c r="B181" i="3"/>
  <c r="C181" i="3"/>
  <c r="V181" i="3" s="1"/>
  <c r="B960" i="3"/>
  <c r="C960" i="3"/>
  <c r="V960" i="3" s="1"/>
  <c r="B252" i="3"/>
  <c r="C252" i="3"/>
  <c r="V252" i="3" s="1"/>
  <c r="B817" i="3"/>
  <c r="C817" i="3"/>
  <c r="V817" i="3" s="1"/>
  <c r="B1037" i="3"/>
  <c r="C1037" i="3"/>
  <c r="V1037" i="3" s="1"/>
  <c r="B150" i="3"/>
  <c r="C150" i="3"/>
  <c r="V150" i="3" s="1"/>
  <c r="B897" i="3"/>
  <c r="C897" i="3"/>
  <c r="V897" i="3" s="1"/>
  <c r="B527" i="3"/>
  <c r="C527" i="3"/>
  <c r="V527" i="3" s="1"/>
  <c r="B807" i="3"/>
  <c r="C807" i="3"/>
  <c r="V807" i="3" s="1"/>
  <c r="B38" i="3"/>
  <c r="C38" i="3"/>
  <c r="V38" i="3" s="1"/>
  <c r="B1292" i="3"/>
  <c r="C1292" i="3"/>
  <c r="V1292" i="3" s="1"/>
  <c r="B1293" i="3"/>
  <c r="C1293" i="3"/>
  <c r="V1293" i="3" s="1"/>
  <c r="B421" i="3"/>
  <c r="C421" i="3"/>
  <c r="V421" i="3" s="1"/>
  <c r="B441" i="3"/>
  <c r="C441" i="3"/>
  <c r="V441" i="3" s="1"/>
  <c r="B883" i="3"/>
  <c r="C883" i="3"/>
  <c r="V883" i="3" s="1"/>
  <c r="B1157" i="3"/>
  <c r="C1157" i="3"/>
  <c r="V1157" i="3" s="1"/>
  <c r="B1203" i="3"/>
  <c r="C1203" i="3"/>
  <c r="V1203" i="3" s="1"/>
  <c r="B1086" i="3"/>
  <c r="C1086" i="3"/>
  <c r="V1086" i="3" s="1"/>
  <c r="B620" i="3"/>
  <c r="C620" i="3"/>
  <c r="V620" i="3" s="1"/>
  <c r="B162" i="3"/>
  <c r="C162" i="3"/>
  <c r="V162" i="3" s="1"/>
  <c r="B124" i="3"/>
  <c r="C124" i="3"/>
  <c r="V124" i="3" s="1"/>
  <c r="B371" i="3"/>
  <c r="C371" i="3"/>
  <c r="V371" i="3" s="1"/>
  <c r="B202" i="3"/>
  <c r="C202" i="3"/>
  <c r="V202" i="3" s="1"/>
  <c r="B1074" i="3"/>
  <c r="C1074" i="3"/>
  <c r="V1074" i="3" s="1"/>
  <c r="B1369" i="3"/>
  <c r="C1369" i="3"/>
  <c r="V1369" i="3" s="1"/>
  <c r="B1361" i="3"/>
  <c r="C1361" i="3"/>
  <c r="V1361" i="3" s="1"/>
  <c r="B1177" i="3"/>
  <c r="C1177" i="3"/>
  <c r="V1177" i="3" s="1"/>
  <c r="B1217" i="3"/>
  <c r="C1217" i="3"/>
  <c r="V1217" i="3" s="1"/>
  <c r="B70" i="3"/>
  <c r="C70" i="3"/>
  <c r="V70" i="3" s="1"/>
  <c r="B557" i="3"/>
  <c r="C557" i="3"/>
  <c r="V557" i="3" s="1"/>
  <c r="B768" i="3"/>
  <c r="C768" i="3"/>
  <c r="V768" i="3" s="1"/>
  <c r="B212" i="3"/>
  <c r="C212" i="3"/>
  <c r="V212" i="3" s="1"/>
  <c r="B272" i="3"/>
  <c r="C272" i="3"/>
  <c r="V272" i="3" s="1"/>
  <c r="B632" i="3"/>
  <c r="C632" i="3"/>
  <c r="V632" i="3" s="1"/>
  <c r="B721" i="3"/>
  <c r="C721" i="3"/>
  <c r="V721" i="3" s="1"/>
  <c r="B1135" i="3"/>
  <c r="C1135" i="3"/>
  <c r="V1135" i="3" s="1"/>
  <c r="B1356" i="3"/>
  <c r="C1356" i="3"/>
  <c r="V1356" i="3" s="1"/>
  <c r="B44" i="3"/>
  <c r="C44" i="3"/>
  <c r="V44" i="3" s="1"/>
  <c r="B547" i="3"/>
  <c r="C547" i="3"/>
  <c r="V547" i="3" s="1"/>
  <c r="B664" i="3"/>
  <c r="C664" i="3"/>
  <c r="V664" i="3" s="1"/>
  <c r="B519" i="3"/>
  <c r="C519" i="3"/>
  <c r="V519" i="3" s="1"/>
  <c r="B1291" i="3"/>
  <c r="C1291" i="3"/>
  <c r="V1291" i="3" s="1"/>
  <c r="B833" i="3"/>
  <c r="C833" i="3"/>
  <c r="V833" i="3" s="1"/>
  <c r="B101" i="3"/>
  <c r="C101" i="3"/>
  <c r="V101" i="3" s="1"/>
  <c r="B427" i="3"/>
  <c r="C427" i="3"/>
  <c r="V427" i="3" s="1"/>
  <c r="B1126" i="3"/>
  <c r="C1126" i="3"/>
  <c r="V1126" i="3" s="1"/>
  <c r="B651" i="3"/>
  <c r="C651" i="3"/>
  <c r="V651" i="3" s="1"/>
  <c r="B1053" i="3"/>
  <c r="C1053" i="3"/>
  <c r="V1053" i="3" s="1"/>
  <c r="B884" i="3"/>
  <c r="C884" i="3"/>
  <c r="V884" i="3" s="1"/>
  <c r="B694" i="3"/>
  <c r="C694" i="3"/>
  <c r="V694" i="3" s="1"/>
  <c r="B174" i="3"/>
  <c r="C174" i="3"/>
  <c r="V174" i="3" s="1"/>
  <c r="B1309" i="3"/>
  <c r="C1309" i="3"/>
  <c r="V1309" i="3" s="1"/>
  <c r="B24" i="3"/>
  <c r="C24" i="3"/>
  <c r="V24" i="3" s="1"/>
  <c r="B865" i="3"/>
  <c r="C865" i="3"/>
  <c r="V865" i="3" s="1"/>
  <c r="B171" i="3"/>
  <c r="C171" i="3"/>
  <c r="V171" i="3" s="1"/>
  <c r="B712" i="3"/>
  <c r="C712" i="3"/>
  <c r="V712" i="3" s="1"/>
  <c r="B1220" i="3"/>
  <c r="C1220" i="3"/>
  <c r="V1220" i="3" s="1"/>
  <c r="B668" i="3"/>
  <c r="C668" i="3"/>
  <c r="V668" i="3" s="1"/>
  <c r="B983" i="3"/>
  <c r="C983" i="3"/>
  <c r="V983" i="3" s="1"/>
  <c r="B263" i="3"/>
  <c r="C263" i="3"/>
  <c r="V263" i="3" s="1"/>
  <c r="B152" i="3"/>
  <c r="C152" i="3"/>
  <c r="V152" i="3" s="1"/>
  <c r="B1057" i="3"/>
  <c r="C1057" i="3"/>
  <c r="V1057" i="3" s="1"/>
  <c r="B414" i="3"/>
  <c r="C414" i="3"/>
  <c r="V414" i="3" s="1"/>
  <c r="B1324" i="3"/>
  <c r="C1324" i="3"/>
  <c r="V1324" i="3" s="1"/>
  <c r="B123" i="3"/>
  <c r="C123" i="3"/>
  <c r="V123" i="3" s="1"/>
  <c r="B1382" i="3"/>
  <c r="C1382" i="3"/>
  <c r="V1382" i="3" s="1"/>
  <c r="B360" i="3"/>
  <c r="C360" i="3"/>
  <c r="V360" i="3" s="1"/>
  <c r="B1273" i="3"/>
  <c r="C1273" i="3"/>
  <c r="V1273" i="3" s="1"/>
  <c r="B672" i="3"/>
  <c r="C672" i="3"/>
  <c r="V672" i="3" s="1"/>
  <c r="B820" i="3"/>
  <c r="C820" i="3"/>
  <c r="V820" i="3" s="1"/>
  <c r="B17" i="3"/>
  <c r="C17" i="3"/>
  <c r="V17" i="3" s="1"/>
  <c r="B474" i="3"/>
  <c r="C474" i="3"/>
  <c r="V474" i="3" s="1"/>
  <c r="B730" i="3"/>
  <c r="C730" i="3"/>
  <c r="V730" i="3" s="1"/>
  <c r="B151" i="3"/>
  <c r="C151" i="3"/>
  <c r="V151" i="3" s="1"/>
  <c r="B1351" i="3"/>
  <c r="C1351" i="3"/>
  <c r="V1351" i="3" s="1"/>
  <c r="B432" i="3"/>
  <c r="C432" i="3"/>
  <c r="V432" i="3" s="1"/>
  <c r="B1100" i="3"/>
  <c r="C1100" i="3"/>
  <c r="V1100" i="3" s="1"/>
  <c r="B1159" i="3"/>
  <c r="C1159" i="3"/>
  <c r="V1159" i="3" s="1"/>
  <c r="B1136" i="3"/>
  <c r="C1136" i="3"/>
  <c r="V1136" i="3" s="1"/>
  <c r="B979" i="3"/>
  <c r="C979" i="3"/>
  <c r="V979" i="3" s="1"/>
  <c r="B875" i="3"/>
  <c r="C875" i="3"/>
  <c r="V875" i="3" s="1"/>
  <c r="B1151" i="3"/>
  <c r="C1151" i="3"/>
  <c r="V1151" i="3" s="1"/>
  <c r="B128" i="3"/>
  <c r="C128" i="3"/>
  <c r="V128" i="3" s="1"/>
  <c r="B112" i="3"/>
  <c r="C112" i="3"/>
  <c r="V112" i="3" s="1"/>
  <c r="B485" i="3"/>
  <c r="C485" i="3"/>
  <c r="V485" i="3" s="1"/>
  <c r="B1222" i="3"/>
  <c r="C1222" i="3"/>
  <c r="V1222" i="3" s="1"/>
  <c r="B238" i="3"/>
  <c r="C238" i="3"/>
  <c r="V238" i="3" s="1"/>
  <c r="B1160" i="3"/>
  <c r="C1160" i="3"/>
  <c r="V1160" i="3" s="1"/>
  <c r="B65" i="3"/>
  <c r="C65" i="3"/>
  <c r="V65" i="3" s="1"/>
  <c r="B64" i="3"/>
  <c r="C64" i="3"/>
  <c r="V64" i="3" s="1"/>
  <c r="B323" i="3"/>
  <c r="C323" i="3"/>
  <c r="V323" i="3" s="1"/>
  <c r="B1236" i="3"/>
  <c r="C1236" i="3"/>
  <c r="V1236" i="3" s="1"/>
  <c r="B138" i="3"/>
  <c r="C138" i="3"/>
  <c r="V138" i="3" s="1"/>
  <c r="B423" i="3"/>
  <c r="C423" i="3"/>
  <c r="V423" i="3" s="1"/>
  <c r="B1170" i="3"/>
  <c r="C1170" i="3"/>
  <c r="V1170" i="3" s="1"/>
  <c r="B701" i="3"/>
  <c r="C701" i="3"/>
  <c r="V701" i="3" s="1"/>
  <c r="B1202" i="3"/>
  <c r="C1202" i="3"/>
  <c r="V1202" i="3" s="1"/>
  <c r="B699" i="3"/>
  <c r="C699" i="3"/>
  <c r="V699" i="3" s="1"/>
  <c r="B184" i="3"/>
  <c r="C184" i="3"/>
  <c r="V184" i="3" s="1"/>
  <c r="B548" i="3"/>
  <c r="C548" i="3"/>
  <c r="V548" i="3" s="1"/>
  <c r="B358" i="3"/>
  <c r="C358" i="3"/>
  <c r="V358" i="3" s="1"/>
  <c r="B1281" i="3"/>
  <c r="C1281" i="3"/>
  <c r="V1281" i="3" s="1"/>
  <c r="B558" i="3"/>
  <c r="C558" i="3"/>
  <c r="V558" i="3" s="1"/>
  <c r="B369" i="3"/>
  <c r="C369" i="3"/>
  <c r="V369" i="3" s="1"/>
  <c r="B1278" i="3"/>
  <c r="C1278" i="3"/>
  <c r="V1278" i="3" s="1"/>
  <c r="B325" i="3"/>
  <c r="C325" i="3"/>
  <c r="V325" i="3" s="1"/>
  <c r="B431" i="3"/>
  <c r="C431" i="3"/>
  <c r="V431" i="3" s="1"/>
  <c r="B767" i="3"/>
  <c r="C767" i="3"/>
  <c r="V767" i="3" s="1"/>
  <c r="B312" i="3"/>
  <c r="C312" i="3"/>
  <c r="V312" i="3" s="1"/>
  <c r="B670" i="3"/>
  <c r="C670" i="3"/>
  <c r="V670" i="3" s="1"/>
  <c r="B469" i="3"/>
  <c r="C469" i="3"/>
  <c r="V469" i="3" s="1"/>
  <c r="B781" i="3"/>
  <c r="C781" i="3"/>
  <c r="V781" i="3" s="1"/>
  <c r="B937" i="3"/>
  <c r="C937" i="3"/>
  <c r="V937" i="3" s="1"/>
  <c r="B86" i="3"/>
  <c r="C86" i="3"/>
  <c r="V86" i="3" s="1"/>
  <c r="B196" i="3"/>
  <c r="C196" i="3"/>
  <c r="V196" i="3" s="1"/>
  <c r="B496" i="3"/>
  <c r="C496" i="3"/>
  <c r="V496" i="3" s="1"/>
  <c r="B750" i="3"/>
  <c r="C750" i="3"/>
  <c r="V750" i="3" s="1"/>
  <c r="B319" i="3"/>
  <c r="C319" i="3"/>
  <c r="V319" i="3" s="1"/>
  <c r="B612" i="3"/>
  <c r="C612" i="3"/>
  <c r="V612" i="3" s="1"/>
  <c r="B549" i="3"/>
  <c r="C549" i="3"/>
  <c r="V549" i="3" s="1"/>
  <c r="B1163" i="3"/>
  <c r="C1163" i="3"/>
  <c r="V1163" i="3" s="1"/>
  <c r="B674" i="3"/>
  <c r="C674" i="3"/>
  <c r="V674" i="3" s="1"/>
  <c r="B304" i="3"/>
  <c r="C304" i="3"/>
  <c r="V304" i="3" s="1"/>
  <c r="B13" i="3"/>
  <c r="C13" i="3"/>
  <c r="V13" i="3" s="1"/>
  <c r="B1352" i="3"/>
  <c r="C1352" i="3"/>
  <c r="V1352" i="3" s="1"/>
  <c r="B665" i="3"/>
  <c r="C665" i="3"/>
  <c r="V665" i="3" s="1"/>
  <c r="B161" i="3"/>
  <c r="C161" i="3"/>
  <c r="V161" i="3" s="1"/>
  <c r="B407" i="3"/>
  <c r="C407" i="3"/>
  <c r="V407" i="3" s="1"/>
  <c r="B505" i="3"/>
  <c r="C505" i="3"/>
  <c r="V505" i="3" s="1"/>
  <c r="B1340" i="3"/>
  <c r="C1340" i="3"/>
  <c r="V1340" i="3" s="1"/>
  <c r="B1205" i="3"/>
  <c r="C1205" i="3"/>
  <c r="V1205" i="3" s="1"/>
  <c r="B559" i="3"/>
  <c r="C559" i="3"/>
  <c r="V559" i="3" s="1"/>
  <c r="B704" i="3"/>
  <c r="C704" i="3"/>
  <c r="V704" i="3" s="1"/>
  <c r="B1211" i="3"/>
  <c r="C1211" i="3"/>
  <c r="V1211" i="3" s="1"/>
  <c r="B1387" i="3"/>
  <c r="C1387" i="3"/>
  <c r="V1387" i="3" s="1"/>
  <c r="B1082" i="3"/>
  <c r="C1082" i="3"/>
  <c r="V1082" i="3" s="1"/>
  <c r="B555" i="3"/>
  <c r="C555" i="3"/>
  <c r="V555" i="3" s="1"/>
  <c r="B1287" i="3"/>
  <c r="C1287" i="3"/>
  <c r="V1287" i="3" s="1"/>
  <c r="B71" i="3"/>
  <c r="C71" i="3"/>
  <c r="V71" i="3" s="1"/>
  <c r="B1318" i="3"/>
  <c r="C1318" i="3"/>
  <c r="V1318" i="3" s="1"/>
  <c r="B598" i="3"/>
  <c r="C598" i="3"/>
  <c r="V598" i="3" s="1"/>
  <c r="B1179" i="3"/>
  <c r="C1179" i="3"/>
  <c r="V1179" i="3" s="1"/>
  <c r="B1346" i="3"/>
  <c r="C1346" i="3"/>
  <c r="V1346" i="3" s="1"/>
  <c r="B510" i="3"/>
  <c r="C510" i="3"/>
  <c r="V510" i="3" s="1"/>
  <c r="B542" i="3"/>
  <c r="C542" i="3"/>
  <c r="V542" i="3" s="1"/>
  <c r="B1124" i="3"/>
  <c r="C1124" i="3"/>
  <c r="V1124" i="3" s="1"/>
  <c r="B350" i="3"/>
  <c r="C350" i="3"/>
  <c r="V350" i="3" s="1"/>
  <c r="B1337" i="3"/>
  <c r="C1337" i="3"/>
  <c r="V1337" i="3" s="1"/>
  <c r="B1376" i="3"/>
  <c r="C1376" i="3"/>
  <c r="V1376" i="3" s="1"/>
  <c r="B347" i="3"/>
  <c r="C347" i="3"/>
  <c r="V347" i="3" s="1"/>
  <c r="B206" i="3"/>
  <c r="C206" i="3"/>
  <c r="V206" i="3" s="1"/>
  <c r="B446" i="3"/>
  <c r="C446" i="3"/>
  <c r="V446" i="3" s="1"/>
  <c r="B532" i="3"/>
  <c r="C532" i="3"/>
  <c r="V532" i="3" s="1"/>
  <c r="B20" i="3"/>
  <c r="C20" i="3"/>
  <c r="V20" i="3" s="1"/>
  <c r="B256" i="3"/>
  <c r="C256" i="3"/>
  <c r="V256" i="3" s="1"/>
  <c r="B375" i="3"/>
  <c r="C375" i="3"/>
  <c r="V375" i="3" s="1"/>
  <c r="B10" i="3"/>
  <c r="C10" i="3"/>
  <c r="V10" i="3" s="1"/>
  <c r="B1117" i="3"/>
  <c r="C1117" i="3"/>
  <c r="V1117" i="3" s="1"/>
  <c r="B729" i="3"/>
  <c r="C729" i="3"/>
  <c r="V729" i="3" s="1"/>
  <c r="B1109" i="3"/>
  <c r="C1109" i="3"/>
  <c r="V1109" i="3" s="1"/>
  <c r="B912" i="3"/>
  <c r="C912" i="3"/>
  <c r="V912" i="3" s="1"/>
  <c r="B368" i="3"/>
  <c r="C368" i="3"/>
  <c r="V368" i="3" s="1"/>
  <c r="B972" i="3"/>
  <c r="C972" i="3"/>
  <c r="V972" i="3" s="1"/>
  <c r="B55" i="3"/>
  <c r="C55" i="3"/>
  <c r="V55" i="3" s="1"/>
  <c r="B522" i="3"/>
  <c r="C522" i="3"/>
  <c r="V522" i="3" s="1"/>
  <c r="B28" i="3"/>
  <c r="C28" i="3"/>
  <c r="V28" i="3" s="1"/>
  <c r="B677" i="3"/>
  <c r="C677" i="3"/>
  <c r="V677" i="3" s="1"/>
  <c r="B335" i="3"/>
  <c r="C335" i="3"/>
  <c r="V335" i="3" s="1"/>
  <c r="B1175" i="3"/>
  <c r="C1175" i="3"/>
  <c r="V1175" i="3" s="1"/>
  <c r="B213" i="3"/>
  <c r="C213" i="3"/>
  <c r="V213" i="3" s="1"/>
  <c r="B389" i="3"/>
  <c r="C389" i="3"/>
  <c r="V389" i="3" s="1"/>
  <c r="B1123" i="3"/>
  <c r="C1123" i="3"/>
  <c r="V1123" i="3" s="1"/>
  <c r="B950" i="3"/>
  <c r="C950" i="3"/>
  <c r="V950" i="3" s="1"/>
  <c r="B336" i="3"/>
  <c r="C336" i="3"/>
  <c r="V336" i="3" s="1"/>
  <c r="B484" i="3"/>
  <c r="C484" i="3"/>
  <c r="V484" i="3" s="1"/>
  <c r="B568" i="3"/>
  <c r="C568" i="3"/>
  <c r="V568" i="3" s="1"/>
  <c r="B6" i="3"/>
  <c r="C6" i="3"/>
  <c r="V6" i="3" s="1"/>
  <c r="B58" i="3"/>
  <c r="C58" i="3"/>
  <c r="V58" i="3" s="1"/>
  <c r="B1188" i="3"/>
  <c r="C1188" i="3"/>
  <c r="V1188" i="3" s="1"/>
  <c r="B899" i="3"/>
  <c r="C899" i="3"/>
  <c r="V899" i="3" s="1"/>
  <c r="B1215" i="3"/>
  <c r="C1215" i="3"/>
  <c r="V1215" i="3" s="1"/>
  <c r="B895" i="3"/>
  <c r="C895" i="3"/>
  <c r="V895" i="3" s="1"/>
  <c r="B1331" i="3"/>
  <c r="C1331" i="3"/>
  <c r="V1331" i="3" s="1"/>
  <c r="B1015" i="3"/>
  <c r="C1015" i="3"/>
  <c r="V1015" i="3" s="1"/>
  <c r="B67" i="3"/>
  <c r="C67" i="3"/>
  <c r="V67" i="3" s="1"/>
  <c r="B513" i="3"/>
  <c r="C513" i="3"/>
  <c r="V513" i="3" s="1"/>
  <c r="B1256" i="3"/>
  <c r="C1256" i="3"/>
  <c r="V1256" i="3" s="1"/>
  <c r="B157" i="3"/>
  <c r="C157" i="3"/>
  <c r="V157" i="3" s="1"/>
  <c r="B554" i="3"/>
  <c r="C554" i="3"/>
  <c r="V554" i="3" s="1"/>
  <c r="B625" i="3"/>
  <c r="C625" i="3"/>
  <c r="V625" i="3" s="1"/>
  <c r="B736" i="3"/>
  <c r="C736" i="3"/>
  <c r="V736" i="3" s="1"/>
  <c r="B329" i="3"/>
  <c r="C329" i="3"/>
  <c r="V329" i="3" s="1"/>
  <c r="B316" i="3"/>
  <c r="C316" i="3"/>
  <c r="V316" i="3" s="1"/>
  <c r="B497" i="3"/>
  <c r="C497" i="3"/>
  <c r="V497" i="3" s="1"/>
  <c r="B774" i="3"/>
  <c r="C774" i="3"/>
  <c r="V774" i="3" s="1"/>
  <c r="B80" i="3"/>
  <c r="C80" i="3"/>
  <c r="V80" i="3" s="1"/>
  <c r="B1104" i="3"/>
  <c r="C1104" i="3"/>
  <c r="V1104" i="3" s="1"/>
  <c r="B74" i="3"/>
  <c r="C74" i="3"/>
  <c r="V74" i="3" s="1"/>
  <c r="B268" i="3"/>
  <c r="C268" i="3"/>
  <c r="V268" i="3" s="1"/>
  <c r="B209" i="3"/>
  <c r="C209" i="3"/>
  <c r="V209" i="3" s="1"/>
  <c r="B397" i="3"/>
  <c r="C397" i="3"/>
  <c r="V397" i="3" s="1"/>
  <c r="B1190" i="3"/>
  <c r="C1190" i="3"/>
  <c r="V1190" i="3" s="1"/>
  <c r="B437" i="3"/>
  <c r="C437" i="3"/>
  <c r="V437" i="3" s="1"/>
  <c r="B591" i="3"/>
  <c r="C591" i="3"/>
  <c r="V591" i="3" s="1"/>
  <c r="B933" i="3"/>
  <c r="C933" i="3"/>
  <c r="V933" i="3" s="1"/>
  <c r="B478" i="3"/>
  <c r="C478" i="3"/>
  <c r="V478" i="3" s="1"/>
  <c r="B133" i="3"/>
  <c r="C133" i="3"/>
  <c r="V133" i="3" s="1"/>
  <c r="B842" i="3"/>
  <c r="C842" i="3"/>
  <c r="V842" i="3" s="1"/>
  <c r="B862" i="3"/>
  <c r="C862" i="3"/>
  <c r="V862" i="3" s="1"/>
  <c r="B236" i="3"/>
  <c r="C236" i="3"/>
  <c r="V236" i="3" s="1"/>
  <c r="B134" i="3"/>
  <c r="C134" i="3"/>
  <c r="V134" i="3" s="1"/>
  <c r="B695" i="3"/>
  <c r="C695" i="3"/>
  <c r="V695" i="3" s="1"/>
  <c r="B1272" i="3"/>
  <c r="C1272" i="3"/>
  <c r="V1272" i="3" s="1"/>
  <c r="B94" i="3"/>
  <c r="C94" i="3"/>
  <c r="V94" i="3" s="1"/>
  <c r="B420" i="3"/>
  <c r="C420" i="3"/>
  <c r="V420" i="3" s="1"/>
  <c r="B953" i="3"/>
  <c r="C953" i="3"/>
  <c r="V953" i="3" s="1"/>
  <c r="B582" i="3"/>
  <c r="C582" i="3"/>
  <c r="V582" i="3" s="1"/>
  <c r="B503" i="3"/>
  <c r="C503" i="3"/>
  <c r="V503" i="3" s="1"/>
  <c r="B623" i="3"/>
  <c r="C623" i="3"/>
  <c r="V623" i="3" s="1"/>
  <c r="B8" i="3"/>
  <c r="C8" i="3"/>
  <c r="V8" i="3" s="1"/>
  <c r="B40" i="3"/>
  <c r="C40" i="3"/>
  <c r="V40" i="3" s="1"/>
  <c r="B411" i="3"/>
  <c r="C411" i="3"/>
  <c r="V411" i="3" s="1"/>
  <c r="B1073" i="3"/>
  <c r="C1073" i="3"/>
  <c r="V1073" i="3" s="1"/>
  <c r="B1373" i="3"/>
  <c r="C1373" i="3"/>
  <c r="V1373" i="3" s="1"/>
  <c r="B199" i="3"/>
  <c r="C199" i="3"/>
  <c r="V199" i="3" s="1"/>
  <c r="B468" i="3"/>
  <c r="C468" i="3"/>
  <c r="V468" i="3" s="1"/>
  <c r="B264" i="3"/>
  <c r="C264" i="3"/>
  <c r="V264" i="3" s="1"/>
  <c r="B671" i="3"/>
  <c r="C671" i="3"/>
  <c r="V671" i="3" s="1"/>
  <c r="B1264" i="3"/>
  <c r="C1264" i="3"/>
  <c r="V1264" i="3" s="1"/>
  <c r="B391" i="3"/>
  <c r="C391" i="3"/>
  <c r="V391" i="3" s="1"/>
  <c r="B649" i="3"/>
  <c r="C649" i="3"/>
  <c r="V649" i="3" s="1"/>
  <c r="B311" i="3"/>
  <c r="C311" i="3"/>
  <c r="V311" i="3" s="1"/>
  <c r="B1218" i="3"/>
  <c r="C1218" i="3"/>
  <c r="V1218" i="3" s="1"/>
  <c r="B113" i="3"/>
  <c r="C113" i="3"/>
  <c r="V113" i="3" s="1"/>
  <c r="B1064" i="3"/>
  <c r="C1064" i="3"/>
  <c r="V1064" i="3" s="1"/>
  <c r="B430" i="3"/>
  <c r="C430" i="3"/>
  <c r="V430" i="3" s="1"/>
  <c r="B1059" i="3"/>
  <c r="C1059" i="3"/>
  <c r="V1059" i="3" s="1"/>
  <c r="B726" i="3"/>
  <c r="C726" i="3"/>
  <c r="V726" i="3" s="1"/>
  <c r="B715" i="3"/>
  <c r="C715" i="3"/>
  <c r="V715" i="3" s="1"/>
  <c r="B1069" i="3"/>
  <c r="C1069" i="3"/>
  <c r="V1069" i="3" s="1"/>
  <c r="B992" i="3"/>
  <c r="C992" i="3"/>
  <c r="V992" i="3" s="1"/>
  <c r="B1319" i="3"/>
  <c r="C1319" i="3"/>
  <c r="V1319" i="3" s="1"/>
  <c r="B1385" i="3"/>
  <c r="C1385" i="3"/>
  <c r="V1385" i="3" s="1"/>
  <c r="B89" i="3"/>
  <c r="C89" i="3"/>
  <c r="V89" i="3" s="1"/>
  <c r="B988" i="3"/>
  <c r="C988" i="3"/>
  <c r="V988" i="3" s="1"/>
  <c r="B917" i="3"/>
  <c r="C917" i="3"/>
  <c r="V917" i="3" s="1"/>
  <c r="B866" i="3"/>
  <c r="C866" i="3"/>
  <c r="V866" i="3" s="1"/>
  <c r="B277" i="3"/>
  <c r="C277" i="3"/>
  <c r="V277" i="3" s="1"/>
  <c r="B327" i="3"/>
  <c r="C327" i="3"/>
  <c r="V327" i="3" s="1"/>
  <c r="B854" i="3"/>
  <c r="C854" i="3"/>
  <c r="V854" i="3" s="1"/>
  <c r="B1285" i="3"/>
  <c r="C1285" i="3"/>
  <c r="V1285" i="3" s="1"/>
  <c r="B500" i="3"/>
  <c r="C500" i="3"/>
  <c r="V500" i="3" s="1"/>
  <c r="B223" i="3"/>
  <c r="C223" i="3"/>
  <c r="V223" i="3" s="1"/>
  <c r="B115" i="3"/>
  <c r="C115" i="3"/>
  <c r="V115" i="3" s="1"/>
  <c r="B1367" i="3"/>
  <c r="C1367" i="3"/>
  <c r="V1367" i="3" s="1"/>
  <c r="B1269" i="3"/>
  <c r="C1269" i="3"/>
  <c r="V1269" i="3" s="1"/>
  <c r="B784" i="3"/>
  <c r="C784" i="3"/>
  <c r="V784" i="3" s="1"/>
  <c r="B333" i="3"/>
  <c r="C333" i="3"/>
  <c r="V333" i="3" s="1"/>
  <c r="B520" i="3"/>
  <c r="C520" i="3"/>
  <c r="V520" i="3" s="1"/>
  <c r="B425" i="3"/>
  <c r="C425" i="3"/>
  <c r="V425" i="3" s="1"/>
  <c r="B344" i="3"/>
  <c r="C344" i="3"/>
  <c r="V344" i="3" s="1"/>
  <c r="B1154" i="3"/>
  <c r="C1154" i="3"/>
  <c r="V1154" i="3" s="1"/>
  <c r="B366" i="3"/>
  <c r="C366" i="3"/>
  <c r="V366" i="3" s="1"/>
  <c r="B1197" i="3"/>
  <c r="C1197" i="3"/>
  <c r="V1197" i="3" s="1"/>
  <c r="B786" i="3"/>
  <c r="C786" i="3"/>
  <c r="V786" i="3" s="1"/>
  <c r="B1200" i="3"/>
  <c r="C1200" i="3"/>
  <c r="V1200" i="3" s="1"/>
  <c r="B1071" i="3"/>
  <c r="C1071" i="3"/>
  <c r="V1071" i="3" s="1"/>
  <c r="B1209" i="3"/>
  <c r="C1209" i="3"/>
  <c r="V1209" i="3" s="1"/>
  <c r="B1330" i="3"/>
  <c r="C1330" i="3"/>
  <c r="V1330" i="3" s="1"/>
  <c r="B104" i="3"/>
  <c r="C104" i="3"/>
  <c r="V104" i="3" s="1"/>
  <c r="B539" i="3"/>
  <c r="C539" i="3"/>
  <c r="V539" i="3" s="1"/>
  <c r="B168" i="3"/>
  <c r="C168" i="3"/>
  <c r="V168" i="3" s="1"/>
  <c r="B433" i="3"/>
  <c r="C433" i="3"/>
  <c r="V433" i="3" s="1"/>
  <c r="B126" i="3"/>
  <c r="C126" i="3"/>
  <c r="V126" i="3" s="1"/>
  <c r="B1257" i="3"/>
  <c r="C1257" i="3"/>
  <c r="V1257" i="3" s="1"/>
  <c r="B1021" i="3"/>
  <c r="C1021" i="3"/>
  <c r="V1021" i="3" s="1"/>
  <c r="B904" i="3"/>
  <c r="C904" i="3"/>
  <c r="V904" i="3" s="1"/>
  <c r="B765" i="3"/>
  <c r="C765" i="3"/>
  <c r="V765" i="3" s="1"/>
  <c r="B1294" i="3"/>
  <c r="C1294" i="3"/>
  <c r="V1294" i="3" s="1"/>
  <c r="B934" i="3"/>
  <c r="C934" i="3"/>
  <c r="V934" i="3" s="1"/>
  <c r="B33" i="3"/>
  <c r="C33" i="3"/>
  <c r="V33" i="3" s="1"/>
  <c r="B106" i="3"/>
  <c r="C106" i="3"/>
  <c r="V106" i="3" s="1"/>
  <c r="B521" i="3"/>
  <c r="C521" i="3"/>
  <c r="V521" i="3" s="1"/>
  <c r="B217" i="3"/>
  <c r="C217" i="3"/>
  <c r="V217" i="3" s="1"/>
  <c r="B262" i="3"/>
  <c r="C262" i="3"/>
  <c r="V262" i="3" s="1"/>
  <c r="B308" i="3"/>
  <c r="C308" i="3"/>
  <c r="V308" i="3" s="1"/>
  <c r="B227" i="3"/>
  <c r="C227" i="3"/>
  <c r="V227" i="3" s="1"/>
  <c r="B281" i="3"/>
  <c r="C281" i="3"/>
  <c r="V281" i="3" s="1"/>
  <c r="B266" i="3"/>
  <c r="C266" i="3"/>
  <c r="V266" i="3" s="1"/>
  <c r="B1061" i="3"/>
  <c r="C1061" i="3"/>
  <c r="V1061" i="3" s="1"/>
  <c r="B378" i="3"/>
  <c r="C378" i="3"/>
  <c r="V378" i="3" s="1"/>
  <c r="B556" i="3"/>
  <c r="C556" i="3"/>
  <c r="V556" i="3" s="1"/>
  <c r="B1365" i="3"/>
  <c r="C1365" i="3"/>
  <c r="V1365" i="3" s="1"/>
  <c r="B858" i="3"/>
  <c r="C858" i="3"/>
  <c r="V858" i="3" s="1"/>
  <c r="B998" i="3"/>
  <c r="C998" i="3"/>
  <c r="V998" i="3" s="1"/>
  <c r="B853" i="3"/>
  <c r="C853" i="3"/>
  <c r="V853" i="3" s="1"/>
  <c r="B789" i="3"/>
  <c r="C789" i="3"/>
  <c r="V789" i="3" s="1"/>
  <c r="B345" i="3"/>
  <c r="C345" i="3"/>
  <c r="V345" i="3" s="1"/>
  <c r="B287" i="3"/>
  <c r="C287" i="3"/>
  <c r="V287" i="3" s="1"/>
  <c r="B1079" i="3"/>
  <c r="C1079" i="3"/>
  <c r="V1079" i="3" s="1"/>
  <c r="B754" i="3"/>
  <c r="C754" i="3"/>
  <c r="V754" i="3" s="1"/>
  <c r="B1299" i="3"/>
  <c r="C1299" i="3"/>
  <c r="V1299" i="3" s="1"/>
  <c r="B200" i="3"/>
  <c r="C200" i="3"/>
  <c r="V200" i="3" s="1"/>
  <c r="B584" i="3"/>
  <c r="C584" i="3"/>
  <c r="V584" i="3" s="1"/>
  <c r="B1277" i="3"/>
  <c r="C1277" i="3"/>
  <c r="V1277" i="3" s="1"/>
  <c r="B208" i="3"/>
  <c r="C208" i="3"/>
  <c r="V208" i="3" s="1"/>
  <c r="B692" i="3"/>
  <c r="C692" i="3"/>
  <c r="V692" i="3" s="1"/>
  <c r="B296" i="3"/>
  <c r="C296" i="3"/>
  <c r="V296" i="3" s="1"/>
  <c r="B1227" i="3"/>
  <c r="C1227" i="3"/>
  <c r="V1227" i="3" s="1"/>
  <c r="C595" i="3"/>
  <c r="V595" i="3" s="1"/>
  <c r="B595" i="3"/>
  <c r="B776" i="2"/>
  <c r="AN502" i="2"/>
  <c r="AV502" i="2"/>
  <c r="AN3" i="2"/>
  <c r="Q3" i="2"/>
  <c r="P3" i="2"/>
  <c r="O3" i="2"/>
  <c r="N3" i="2"/>
  <c r="M3" i="2"/>
  <c r="N3" i="1"/>
  <c r="M3" i="1"/>
  <c r="AE1246" i="3" l="1"/>
  <c r="AF1246" i="3"/>
  <c r="AF1186" i="3"/>
  <c r="AL1020" i="2"/>
  <c r="AL175" i="2"/>
  <c r="AL272" i="2"/>
  <c r="AL718" i="2"/>
  <c r="AL906" i="2"/>
  <c r="AL569" i="2"/>
  <c r="AL85" i="2"/>
  <c r="AL381" i="2"/>
  <c r="AL328" i="2"/>
  <c r="AL981" i="2"/>
  <c r="AL346" i="2"/>
  <c r="AL600" i="2"/>
  <c r="AL655" i="2"/>
  <c r="AL705" i="2"/>
  <c r="AL944" i="2"/>
  <c r="AL714" i="2"/>
  <c r="AL326" i="2"/>
  <c r="AL942" i="2"/>
  <c r="AL107" i="2"/>
  <c r="AL444" i="2"/>
  <c r="AL621" i="2"/>
  <c r="AL317" i="2"/>
  <c r="AL178" i="2"/>
  <c r="AL441" i="2"/>
  <c r="AL475" i="2"/>
  <c r="AL538" i="2"/>
  <c r="AL283" i="2"/>
  <c r="AL434" i="2"/>
  <c r="AL320" i="2"/>
  <c r="AL277" i="2"/>
  <c r="AL736" i="2"/>
  <c r="AL134" i="2"/>
  <c r="AL910" i="2"/>
  <c r="AL432" i="2"/>
  <c r="AL691" i="2"/>
  <c r="AL711" i="2"/>
  <c r="AL908" i="2"/>
  <c r="AL108" i="2"/>
  <c r="AL724" i="2"/>
  <c r="AL688" i="2"/>
  <c r="AL924" i="2"/>
  <c r="AL587" i="2"/>
  <c r="AL867" i="2"/>
  <c r="AL839" i="2"/>
  <c r="AL810" i="2"/>
  <c r="AL355" i="2"/>
  <c r="AL36" i="2"/>
  <c r="AL934" i="2"/>
  <c r="AL389" i="2"/>
  <c r="AL596" i="2"/>
  <c r="AL722" i="2"/>
  <c r="AL1029" i="2"/>
  <c r="AL597" i="2"/>
  <c r="AL463" i="2"/>
  <c r="AL545" i="2"/>
  <c r="AL442" i="2"/>
  <c r="AL958" i="2"/>
  <c r="AL395" i="2"/>
  <c r="AL149" i="2"/>
  <c r="AL913" i="2"/>
  <c r="AL579" i="2"/>
  <c r="AL687" i="2"/>
  <c r="AL827" i="2"/>
  <c r="AL614" i="2"/>
  <c r="AL354" i="2"/>
  <c r="AL544" i="2"/>
  <c r="AL650" i="2"/>
  <c r="AL344" i="2"/>
  <c r="AL713" i="2"/>
  <c r="AL256" i="2"/>
  <c r="AL485" i="2"/>
  <c r="AL404" i="2"/>
  <c r="AL231" i="2"/>
  <c r="AL184" i="2"/>
  <c r="AL367" i="2"/>
  <c r="AL490" i="2"/>
  <c r="AL757" i="2"/>
  <c r="AL154" i="2"/>
  <c r="AL512" i="2"/>
  <c r="AL803" i="2"/>
  <c r="AL1043" i="2"/>
  <c r="AL998" i="2"/>
  <c r="AL158" i="2"/>
  <c r="AL316" i="2"/>
  <c r="AL471" i="2"/>
  <c r="AL448" i="2"/>
  <c r="AL719" i="2"/>
  <c r="AL238" i="2"/>
  <c r="AL550" i="2"/>
  <c r="AL323" i="2"/>
  <c r="AL577" i="2"/>
  <c r="AL515" i="2"/>
  <c r="AL358" i="2"/>
  <c r="AL654" i="2"/>
  <c r="AL306" i="2"/>
  <c r="AL225" i="2"/>
  <c r="AL461" i="2"/>
  <c r="AL984" i="2"/>
  <c r="AL332" i="2"/>
  <c r="AL1033" i="2"/>
  <c r="AL1013" i="2"/>
  <c r="AL936" i="2"/>
  <c r="AL755" i="2"/>
  <c r="AL554" i="2"/>
  <c r="AL391" i="2"/>
  <c r="AL102" i="2"/>
  <c r="AL664" i="2"/>
  <c r="AL861" i="2"/>
  <c r="AL64" i="2"/>
  <c r="AL408" i="2"/>
  <c r="AL304" i="2"/>
  <c r="AL104" i="2"/>
  <c r="AL526" i="2"/>
  <c r="AL940" i="2"/>
  <c r="AL943" i="2"/>
  <c r="AL638" i="2"/>
  <c r="AL356" i="2"/>
  <c r="AL953" i="2"/>
  <c r="AL870" i="2"/>
  <c r="AL243" i="2"/>
  <c r="AL193" i="2"/>
  <c r="AL325" i="2"/>
  <c r="AL513" i="2"/>
  <c r="AL415" i="2"/>
  <c r="AL770" i="2"/>
  <c r="AL902" i="2"/>
  <c r="AL987" i="2"/>
  <c r="AL192" i="2"/>
  <c r="AL864" i="2"/>
  <c r="AL525" i="2"/>
  <c r="AL584" i="2"/>
  <c r="AL417" i="2"/>
  <c r="AL1019" i="2"/>
  <c r="AL534" i="2"/>
  <c r="AL78" i="2"/>
  <c r="AL925" i="2"/>
  <c r="AL546" i="2"/>
  <c r="AL166" i="2"/>
  <c r="AL848" i="2"/>
  <c r="AL521" i="2"/>
  <c r="AL1021" i="2"/>
  <c r="AL1016" i="2"/>
  <c r="AL122" i="2"/>
  <c r="AL800" i="2"/>
  <c r="AL732" i="2"/>
  <c r="AL657" i="2"/>
  <c r="AL164" i="2"/>
  <c r="AL971" i="2"/>
  <c r="AL798" i="2"/>
  <c r="AL673" i="2"/>
  <c r="AL637" i="2"/>
  <c r="AL351" i="2"/>
  <c r="AL293" i="2"/>
  <c r="AL487" i="2"/>
  <c r="AL1041" i="2"/>
  <c r="AL453" i="2"/>
  <c r="AL469" i="2"/>
  <c r="AL126" i="2"/>
  <c r="AL965" i="2"/>
  <c r="AM1020" i="2"/>
  <c r="AM272" i="2"/>
  <c r="AM906" i="2"/>
  <c r="AM85" i="2"/>
  <c r="AM328" i="2"/>
  <c r="AM346" i="2"/>
  <c r="AM655" i="2"/>
  <c r="AM944" i="2"/>
  <c r="AM326" i="2"/>
  <c r="AM107" i="2"/>
  <c r="AM621" i="2"/>
  <c r="AM178" i="2"/>
  <c r="AM475" i="2"/>
  <c r="AM283" i="2"/>
  <c r="AM320" i="2"/>
  <c r="AM736" i="2"/>
  <c r="AM910" i="2"/>
  <c r="AM691" i="2"/>
  <c r="AM908" i="2"/>
  <c r="AM724" i="2"/>
  <c r="AM924" i="2"/>
  <c r="AM867" i="2"/>
  <c r="AM810" i="2"/>
  <c r="AM36" i="2"/>
  <c r="AM389" i="2"/>
  <c r="AM722" i="2"/>
  <c r="AM597" i="2"/>
  <c r="AM545" i="2"/>
  <c r="AM958" i="2"/>
  <c r="AM149" i="2"/>
  <c r="AM579" i="2"/>
  <c r="AM827" i="2"/>
  <c r="AM354" i="2"/>
  <c r="AM650" i="2"/>
  <c r="AM713" i="2"/>
  <c r="AM485" i="2"/>
  <c r="AM231" i="2"/>
  <c r="AM367" i="2"/>
  <c r="AM351" i="2"/>
  <c r="AM831" i="2"/>
  <c r="AL968" i="2"/>
  <c r="AM453" i="2"/>
  <c r="AM805" i="2"/>
  <c r="AL604" i="2"/>
  <c r="AM339" i="2"/>
  <c r="AM385" i="2"/>
  <c r="AM726" i="2"/>
  <c r="AM656" i="2"/>
  <c r="AM528" i="2"/>
  <c r="AM890" i="2"/>
  <c r="AM132" i="2"/>
  <c r="AM789" i="2"/>
  <c r="AM738" i="2"/>
  <c r="AM295" i="2"/>
  <c r="AM127" i="2"/>
  <c r="AM213" i="2"/>
  <c r="AM690" i="2"/>
  <c r="AM783" i="2"/>
  <c r="AM922" i="2"/>
  <c r="AM786" i="2"/>
  <c r="AM917" i="2"/>
  <c r="AM882" i="2"/>
  <c r="AM997" i="2"/>
  <c r="AM817" i="2"/>
  <c r="AM660" i="2"/>
  <c r="AM1011" i="2"/>
  <c r="AM477" i="2"/>
  <c r="AM914" i="2"/>
  <c r="AM496" i="2"/>
  <c r="AM401" i="2"/>
  <c r="AM357" i="2"/>
  <c r="AM430" i="2"/>
  <c r="AM180" i="2"/>
  <c r="AM480" i="2"/>
  <c r="AM514" i="2"/>
  <c r="AM790" i="2"/>
  <c r="AM424" i="2"/>
  <c r="AM410" i="2"/>
  <c r="AM446" i="2"/>
  <c r="AM286" i="2"/>
  <c r="AM470" i="2"/>
  <c r="AM364" i="2"/>
  <c r="AM966" i="2"/>
  <c r="AM450" i="2"/>
  <c r="AM175" i="2"/>
  <c r="AM718" i="2"/>
  <c r="AM569" i="2"/>
  <c r="AM381" i="2"/>
  <c r="AM981" i="2"/>
  <c r="AM600" i="2"/>
  <c r="AM705" i="2"/>
  <c r="AM714" i="2"/>
  <c r="AM942" i="2"/>
  <c r="AM444" i="2"/>
  <c r="AM317" i="2"/>
  <c r="AM441" i="2"/>
  <c r="AM538" i="2"/>
  <c r="AM434" i="2"/>
  <c r="AM277" i="2"/>
  <c r="AM134" i="2"/>
  <c r="AM432" i="2"/>
  <c r="AM711" i="2"/>
  <c r="AM108" i="2"/>
  <c r="AM688" i="2"/>
  <c r="AM587" i="2"/>
  <c r="AM839" i="2"/>
  <c r="AM355" i="2"/>
  <c r="AM934" i="2"/>
  <c r="AM596" i="2"/>
  <c r="AM1029" i="2"/>
  <c r="AM463" i="2"/>
  <c r="AM442" i="2"/>
  <c r="AM395" i="2"/>
  <c r="AM913" i="2"/>
  <c r="AM687" i="2"/>
  <c r="AM614" i="2"/>
  <c r="AM544" i="2"/>
  <c r="AM344" i="2"/>
  <c r="AM256" i="2"/>
  <c r="AM404" i="2"/>
  <c r="AM184" i="2"/>
  <c r="AM683" i="2"/>
  <c r="AL863" i="2"/>
  <c r="AM487" i="2"/>
  <c r="AM373" i="2"/>
  <c r="AL847" i="2"/>
  <c r="AM126" i="2"/>
  <c r="AM285" i="2"/>
  <c r="AM194" i="2"/>
  <c r="AM482" i="2"/>
  <c r="AM405" i="2"/>
  <c r="AM1047" i="2"/>
  <c r="AM744" i="2"/>
  <c r="AM227" i="2"/>
  <c r="AM464" i="2"/>
  <c r="AM407" i="2"/>
  <c r="AM881" i="2"/>
  <c r="AM1023" i="2"/>
  <c r="AM1049" i="2"/>
  <c r="AM222" i="2"/>
  <c r="AM709" i="2"/>
  <c r="AM241" i="2"/>
  <c r="AM802" i="2"/>
  <c r="AM244" i="2"/>
  <c r="AM123" i="2"/>
  <c r="AM716" i="2"/>
  <c r="AM537" i="2"/>
  <c r="AM329" i="2"/>
  <c r="AM878" i="2"/>
  <c r="AM246" i="2"/>
  <c r="AM226" i="2"/>
  <c r="AM762" i="2"/>
  <c r="AM165" i="2"/>
  <c r="AM952" i="2"/>
  <c r="AM950" i="2"/>
  <c r="AM949" i="2"/>
  <c r="AM679" i="2"/>
  <c r="AM561" i="2"/>
  <c r="AM766" i="2"/>
  <c r="AM696" i="2"/>
  <c r="AM993" i="2"/>
  <c r="AM603" i="2"/>
  <c r="AM368" i="2"/>
  <c r="AM1028" i="2"/>
  <c r="AM893" i="2"/>
  <c r="AM109" i="2"/>
  <c r="AM928" i="2"/>
  <c r="AM939" i="2"/>
  <c r="AM375" i="2"/>
  <c r="AM232" i="2"/>
  <c r="AM970" i="2"/>
  <c r="AM665" i="2"/>
  <c r="AM501" i="2"/>
  <c r="AM400" i="2"/>
  <c r="AM779" i="2"/>
  <c r="AM990" i="2"/>
  <c r="AM154" i="2"/>
  <c r="AM998" i="2"/>
  <c r="AM448" i="2"/>
  <c r="AM323" i="2"/>
  <c r="AM654" i="2"/>
  <c r="AM984" i="2"/>
  <c r="AM936" i="2"/>
  <c r="AM102" i="2"/>
  <c r="AM408" i="2"/>
  <c r="AM940" i="2"/>
  <c r="AM953" i="2"/>
  <c r="AM325" i="2"/>
  <c r="AM902" i="2"/>
  <c r="AM525" i="2"/>
  <c r="AM534" i="2"/>
  <c r="AM166" i="2"/>
  <c r="AM1016" i="2"/>
  <c r="AM657" i="2"/>
  <c r="AM673" i="2"/>
  <c r="AM293" i="2"/>
  <c r="AL373" i="2"/>
  <c r="AP373" i="2" s="1"/>
  <c r="R761" i="3" s="1"/>
  <c r="AM604" i="2"/>
  <c r="AL194" i="2"/>
  <c r="AL405" i="2"/>
  <c r="AL744" i="2"/>
  <c r="AP744" i="2" s="1"/>
  <c r="BL353" i="1" s="1"/>
  <c r="AL464" i="2"/>
  <c r="AL881" i="2"/>
  <c r="AL1049" i="2"/>
  <c r="AL709" i="2"/>
  <c r="AP709" i="2" s="1"/>
  <c r="BL337" i="1" s="1"/>
  <c r="AL802" i="2"/>
  <c r="AL123" i="2"/>
  <c r="AL537" i="2"/>
  <c r="AL878" i="2"/>
  <c r="AP878" i="2" s="1"/>
  <c r="BL802" i="1" s="1"/>
  <c r="AL226" i="2"/>
  <c r="AL165" i="2"/>
  <c r="AL950" i="2"/>
  <c r="AL679" i="2"/>
  <c r="AP679" i="2" s="1"/>
  <c r="BL100" i="1" s="1"/>
  <c r="AL766" i="2"/>
  <c r="AL993" i="2"/>
  <c r="AL368" i="2"/>
  <c r="AL893" i="2"/>
  <c r="AP893" i="2" s="1"/>
  <c r="AL928" i="2"/>
  <c r="AL869" i="2"/>
  <c r="AL232" i="2"/>
  <c r="AM619" i="2"/>
  <c r="AL1010" i="2"/>
  <c r="AL400" i="2"/>
  <c r="AP400" i="2" s="1"/>
  <c r="BL497" i="1" s="1"/>
  <c r="AM229" i="2"/>
  <c r="AL793" i="2"/>
  <c r="AL79" i="2"/>
  <c r="AL465" i="2"/>
  <c r="AL823" i="2"/>
  <c r="AL536" i="2"/>
  <c r="AL319" i="2"/>
  <c r="AL248" i="2"/>
  <c r="AL197" i="2"/>
  <c r="AL962" i="2"/>
  <c r="AL1009" i="2"/>
  <c r="AL330" i="2"/>
  <c r="AL245" i="2"/>
  <c r="AL625" i="2"/>
  <c r="AL427" i="2"/>
  <c r="AL812" i="2"/>
  <c r="AL712" i="2"/>
  <c r="AL252" i="2"/>
  <c r="AL607" i="2"/>
  <c r="AL682" i="2"/>
  <c r="AL865" i="2"/>
  <c r="AL302" i="2"/>
  <c r="AL409" i="2"/>
  <c r="AL273" i="2"/>
  <c r="AL506" i="2"/>
  <c r="AL558" i="2"/>
  <c r="AL675" i="2"/>
  <c r="AL548" i="2"/>
  <c r="AL207" i="2"/>
  <c r="AL773" i="2"/>
  <c r="AL507" i="2"/>
  <c r="AL118" i="2"/>
  <c r="AL872" i="2"/>
  <c r="AL101" i="2"/>
  <c r="AL309" i="2"/>
  <c r="AL1018" i="2"/>
  <c r="AL297" i="2"/>
  <c r="AL676" i="2"/>
  <c r="AL948" i="2"/>
  <c r="AL189" i="2"/>
  <c r="AL791" i="2"/>
  <c r="AL257" i="2"/>
  <c r="AL562" i="2"/>
  <c r="AL396" i="2"/>
  <c r="AL362" i="2"/>
  <c r="AL911" i="2"/>
  <c r="AL500" i="2"/>
  <c r="AL989" i="2"/>
  <c r="AM512" i="2"/>
  <c r="AM158" i="2"/>
  <c r="AM719" i="2"/>
  <c r="AM577" i="2"/>
  <c r="AM306" i="2"/>
  <c r="AM332" i="2"/>
  <c r="AM755" i="2"/>
  <c r="AM664" i="2"/>
  <c r="AM304" i="2"/>
  <c r="AM943" i="2"/>
  <c r="AM870" i="2"/>
  <c r="AM513" i="2"/>
  <c r="AM987" i="2"/>
  <c r="AM584" i="2"/>
  <c r="AM78" i="2"/>
  <c r="AM490" i="2"/>
  <c r="AM803" i="2"/>
  <c r="AM316" i="2"/>
  <c r="AM238" i="2"/>
  <c r="AM515" i="2"/>
  <c r="AM225" i="2"/>
  <c r="AM1033" i="2"/>
  <c r="AM554" i="2"/>
  <c r="AM861" i="2"/>
  <c r="AM104" i="2"/>
  <c r="AM638" i="2"/>
  <c r="AM243" i="2"/>
  <c r="AM415" i="2"/>
  <c r="AM192" i="2"/>
  <c r="AM417" i="2"/>
  <c r="AM925" i="2"/>
  <c r="AM521" i="2"/>
  <c r="AM800" i="2"/>
  <c r="AM971" i="2"/>
  <c r="AL683" i="2"/>
  <c r="AP683" i="2" s="1"/>
  <c r="BL602" i="1" s="1"/>
  <c r="AM968" i="2"/>
  <c r="AM469" i="2"/>
  <c r="AL285" i="2"/>
  <c r="AL482" i="2"/>
  <c r="AP482" i="2" s="1"/>
  <c r="BL585" i="1" s="1"/>
  <c r="AL1047" i="2"/>
  <c r="AL227" i="2"/>
  <c r="AP227" i="2" s="1"/>
  <c r="AL407" i="2"/>
  <c r="AL1023" i="2"/>
  <c r="AP1023" i="2" s="1"/>
  <c r="AL222" i="2"/>
  <c r="AL241" i="2"/>
  <c r="AP241" i="2" s="1"/>
  <c r="R370" i="3" s="1"/>
  <c r="AL244" i="2"/>
  <c r="AL716" i="2"/>
  <c r="AP716" i="2" s="1"/>
  <c r="AL329" i="2"/>
  <c r="AL246" i="2"/>
  <c r="AP246" i="2" s="1"/>
  <c r="AL762" i="2"/>
  <c r="AL952" i="2"/>
  <c r="AP952" i="2" s="1"/>
  <c r="R1302" i="3" s="1"/>
  <c r="AL949" i="2"/>
  <c r="AL561" i="2"/>
  <c r="AP561" i="2" s="1"/>
  <c r="AL696" i="2"/>
  <c r="AL603" i="2"/>
  <c r="AP603" i="2" s="1"/>
  <c r="AL1028" i="2"/>
  <c r="AL109" i="2"/>
  <c r="AP109" i="2" s="1"/>
  <c r="AL939" i="2"/>
  <c r="AM903" i="2"/>
  <c r="AL737" i="2"/>
  <c r="AL665" i="2"/>
  <c r="AP665" i="2" s="1"/>
  <c r="BL456" i="1" s="1"/>
  <c r="AM866" i="2"/>
  <c r="AL764" i="2"/>
  <c r="AL990" i="2"/>
  <c r="AL1007" i="2"/>
  <c r="AL403" i="2"/>
  <c r="AL321" i="2"/>
  <c r="AL210" i="2"/>
  <c r="AL377" i="2"/>
  <c r="AL992" i="2"/>
  <c r="AL945" i="2"/>
  <c r="AL570" i="2"/>
  <c r="AL509" i="2"/>
  <c r="AL611" i="2"/>
  <c r="AL1046" i="2"/>
  <c r="AL451" i="2"/>
  <c r="AL994" i="2"/>
  <c r="AL235" i="2"/>
  <c r="AL114" i="2"/>
  <c r="AL845" i="2"/>
  <c r="AL398" i="2"/>
  <c r="AL693" i="2"/>
  <c r="AL581" i="2"/>
  <c r="AL214" i="2"/>
  <c r="AL1024" i="2"/>
  <c r="AL1017" i="2"/>
  <c r="AL978" i="2"/>
  <c r="AL337" i="2"/>
  <c r="AL454" i="2"/>
  <c r="AL1036" i="2"/>
  <c r="AL752" i="2"/>
  <c r="AL372" i="2"/>
  <c r="AL188" i="2"/>
  <c r="AL1044" i="2"/>
  <c r="AL873" i="2"/>
  <c r="AL190" i="2"/>
  <c r="AL1038" i="2"/>
  <c r="AL491" i="2"/>
  <c r="AL289" i="2"/>
  <c r="AL137" i="2"/>
  <c r="AL315" i="2"/>
  <c r="AL173" i="2"/>
  <c r="AL312" i="2"/>
  <c r="AL580" i="2"/>
  <c r="AL982" i="2"/>
  <c r="AL703" i="2"/>
  <c r="AL826" i="2"/>
  <c r="AL859" i="2"/>
  <c r="AL853" i="2"/>
  <c r="AL758" i="2"/>
  <c r="AM757" i="2"/>
  <c r="AM1043" i="2"/>
  <c r="AM471" i="2"/>
  <c r="AM550" i="2"/>
  <c r="AM358" i="2"/>
  <c r="AM461" i="2"/>
  <c r="AM1013" i="2"/>
  <c r="AM391" i="2"/>
  <c r="AM64" i="2"/>
  <c r="AM526" i="2"/>
  <c r="AM356" i="2"/>
  <c r="AM193" i="2"/>
  <c r="AM770" i="2"/>
  <c r="AM864" i="2"/>
  <c r="AM1019" i="2"/>
  <c r="AM546" i="2"/>
  <c r="AM1021" i="2"/>
  <c r="AM732" i="2"/>
  <c r="AM798" i="2"/>
  <c r="AM863" i="2"/>
  <c r="AM1041" i="2"/>
  <c r="AL805" i="2"/>
  <c r="AP805" i="2" s="1"/>
  <c r="BL395" i="1" s="1"/>
  <c r="AL339" i="2"/>
  <c r="AL726" i="2"/>
  <c r="AP726" i="2" s="1"/>
  <c r="BL409" i="1" s="1"/>
  <c r="AL528" i="2"/>
  <c r="AL132" i="2"/>
  <c r="AP132" i="2" s="1"/>
  <c r="AL738" i="2"/>
  <c r="AL127" i="2"/>
  <c r="AP127" i="2" s="1"/>
  <c r="R456" i="3" s="1"/>
  <c r="AL690" i="2"/>
  <c r="AL922" i="2"/>
  <c r="AP922" i="2" s="1"/>
  <c r="AL917" i="2"/>
  <c r="AL997" i="2"/>
  <c r="AP997" i="2" s="1"/>
  <c r="R1341" i="3" s="1"/>
  <c r="AL660" i="2"/>
  <c r="AL477" i="2"/>
  <c r="AP477" i="2" s="1"/>
  <c r="AL496" i="2"/>
  <c r="AL357" i="2"/>
  <c r="AP357" i="2" s="1"/>
  <c r="BL177" i="1" s="1"/>
  <c r="AL180" i="2"/>
  <c r="AL514" i="2"/>
  <c r="AP514" i="2" s="1"/>
  <c r="BL635" i="1" s="1"/>
  <c r="AL424" i="2"/>
  <c r="AL446" i="2"/>
  <c r="AP446" i="2" s="1"/>
  <c r="AL470" i="2"/>
  <c r="AL966" i="2"/>
  <c r="AP966" i="2" s="1"/>
  <c r="R1316" i="3" s="1"/>
  <c r="AM869" i="2"/>
  <c r="AL903" i="2"/>
  <c r="AP903" i="2" s="1"/>
  <c r="AL970" i="2"/>
  <c r="AP970" i="2" s="1"/>
  <c r="AM1010" i="2"/>
  <c r="AL866" i="2"/>
  <c r="AL779" i="2"/>
  <c r="AP779" i="2" s="1"/>
  <c r="BL475" i="1" s="1"/>
  <c r="AM793" i="2"/>
  <c r="AM79" i="2"/>
  <c r="AM465" i="2"/>
  <c r="AM823" i="2"/>
  <c r="AM536" i="2"/>
  <c r="AM319" i="2"/>
  <c r="AM248" i="2"/>
  <c r="AM197" i="2"/>
  <c r="AM962" i="2"/>
  <c r="AM1009" i="2"/>
  <c r="AM330" i="2"/>
  <c r="AM245" i="2"/>
  <c r="AM625" i="2"/>
  <c r="AM427" i="2"/>
  <c r="AM812" i="2"/>
  <c r="AM712" i="2"/>
  <c r="AM252" i="2"/>
  <c r="AM607" i="2"/>
  <c r="AM682" i="2"/>
  <c r="AM865" i="2"/>
  <c r="AM302" i="2"/>
  <c r="AM409" i="2"/>
  <c r="AM273" i="2"/>
  <c r="AM506" i="2"/>
  <c r="AM558" i="2"/>
  <c r="AM675" i="2"/>
  <c r="AM548" i="2"/>
  <c r="AM207" i="2"/>
  <c r="AM773" i="2"/>
  <c r="AM507" i="2"/>
  <c r="AM118" i="2"/>
  <c r="AM872" i="2"/>
  <c r="AM101" i="2"/>
  <c r="AM309" i="2"/>
  <c r="AM1018" i="2"/>
  <c r="AM297" i="2"/>
  <c r="AM676" i="2"/>
  <c r="AM164" i="2"/>
  <c r="AM965" i="2"/>
  <c r="AL789" i="2"/>
  <c r="AL786" i="2"/>
  <c r="AL914" i="2"/>
  <c r="AL790" i="2"/>
  <c r="AP790" i="2" s="1"/>
  <c r="AL450" i="2"/>
  <c r="AL501" i="2"/>
  <c r="AM403" i="2"/>
  <c r="AM992" i="2"/>
  <c r="AM611" i="2"/>
  <c r="AM235" i="2"/>
  <c r="AM693" i="2"/>
  <c r="AM1017" i="2"/>
  <c r="AM1036" i="2"/>
  <c r="AM1044" i="2"/>
  <c r="AM491" i="2"/>
  <c r="AM948" i="2"/>
  <c r="AM791" i="2"/>
  <c r="AM562" i="2"/>
  <c r="AM362" i="2"/>
  <c r="AM500" i="2"/>
  <c r="AL594" i="2"/>
  <c r="AP594" i="2" s="1"/>
  <c r="BL631" i="1" s="1"/>
  <c r="AL633" i="2"/>
  <c r="AL472" i="2"/>
  <c r="AL932" i="2"/>
  <c r="AL270" i="2"/>
  <c r="AP270" i="2" s="1"/>
  <c r="AL255" i="2"/>
  <c r="AL649" i="2"/>
  <c r="AL543" i="2"/>
  <c r="AL959" i="2"/>
  <c r="AP959" i="2" s="1"/>
  <c r="AL694" i="2"/>
  <c r="AL384" i="2"/>
  <c r="AL814" i="2"/>
  <c r="AL666" i="2"/>
  <c r="AP666" i="2" s="1"/>
  <c r="R1080" i="3" s="1"/>
  <c r="AL623" i="2"/>
  <c r="AL915" i="2"/>
  <c r="AL249" i="2"/>
  <c r="AL640" i="2"/>
  <c r="AP640" i="2" s="1"/>
  <c r="AL133" i="2"/>
  <c r="AL386" i="2"/>
  <c r="AL71" i="2"/>
  <c r="AL618" i="2"/>
  <c r="AP618" i="2" s="1"/>
  <c r="BL572" i="1" s="1"/>
  <c r="AL350" i="2"/>
  <c r="AL824" i="2"/>
  <c r="AL221" i="2"/>
  <c r="AL110" i="2"/>
  <c r="AP110" i="2" s="1"/>
  <c r="AL986" i="2"/>
  <c r="AL437" i="2"/>
  <c r="AL598" i="2"/>
  <c r="AL995" i="2"/>
  <c r="AP995" i="2" s="1"/>
  <c r="R1339" i="3" s="1"/>
  <c r="AL433" i="2"/>
  <c r="AL886" i="2"/>
  <c r="AL435" i="2"/>
  <c r="AL387" i="2"/>
  <c r="AP387" i="2" s="1"/>
  <c r="BL711" i="1" s="1"/>
  <c r="AL951" i="2"/>
  <c r="AL347" i="2"/>
  <c r="AL305" i="2"/>
  <c r="AL499" i="2"/>
  <c r="AP499" i="2" s="1"/>
  <c r="AL1000" i="2"/>
  <c r="AL835" i="2"/>
  <c r="AL1045" i="2"/>
  <c r="AL103" i="2"/>
  <c r="AP103" i="2" s="1"/>
  <c r="AL211" i="2"/>
  <c r="AL851" i="2"/>
  <c r="AL360" i="2"/>
  <c r="AL765" i="2"/>
  <c r="AP765" i="2" s="1"/>
  <c r="BL588" i="1" s="1"/>
  <c r="AL498" i="2"/>
  <c r="AL334" i="2"/>
  <c r="AL141" i="2"/>
  <c r="AL1032" i="2"/>
  <c r="AP1032" i="2" s="1"/>
  <c r="R1371" i="3" s="1"/>
  <c r="AL83" i="2"/>
  <c r="AL721" i="2"/>
  <c r="AL782" i="2"/>
  <c r="AL84" i="2"/>
  <c r="AP84" i="2" s="1"/>
  <c r="AL630" i="2"/>
  <c r="AL287" i="2"/>
  <c r="AL717" i="2"/>
  <c r="AL97" i="2"/>
  <c r="AP97" i="2" s="1"/>
  <c r="AL840" i="2"/>
  <c r="AL955" i="2"/>
  <c r="AL912" i="2"/>
  <c r="AL131" i="2"/>
  <c r="AP131" i="2" s="1"/>
  <c r="R273" i="3" s="1"/>
  <c r="AL94" i="2"/>
  <c r="AL601" i="2"/>
  <c r="AL416" i="2"/>
  <c r="AL668" i="2"/>
  <c r="AP668" i="2" s="1"/>
  <c r="BL145" i="1" s="1"/>
  <c r="AL858" i="2"/>
  <c r="AL774" i="2"/>
  <c r="AL877" i="2"/>
  <c r="AL198" i="2"/>
  <c r="AL452" i="2"/>
  <c r="AL294" i="2"/>
  <c r="AL399" i="2"/>
  <c r="AL296" i="2"/>
  <c r="AL527" i="2"/>
  <c r="AL369" i="2"/>
  <c r="AL311" i="2"/>
  <c r="AL1014" i="2"/>
  <c r="AP1014" i="2" s="1"/>
  <c r="AM637" i="2"/>
  <c r="AL385" i="2"/>
  <c r="AP385" i="2" s="1"/>
  <c r="BL427" i="1" s="1"/>
  <c r="AL295" i="2"/>
  <c r="AP295" i="2" s="1"/>
  <c r="AL882" i="2"/>
  <c r="AP882" i="2" s="1"/>
  <c r="BL761" i="1" s="1"/>
  <c r="AL401" i="2"/>
  <c r="AP401" i="2" s="1"/>
  <c r="BL780" i="1" s="1"/>
  <c r="AL410" i="2"/>
  <c r="AP410" i="2" s="1"/>
  <c r="AL375" i="2"/>
  <c r="AM764" i="2"/>
  <c r="AM321" i="2"/>
  <c r="AM945" i="2"/>
  <c r="AM1046" i="2"/>
  <c r="AM114" i="2"/>
  <c r="AM581" i="2"/>
  <c r="AM978" i="2"/>
  <c r="AM752" i="2"/>
  <c r="AM873" i="2"/>
  <c r="AM289" i="2"/>
  <c r="AM173" i="2"/>
  <c r="AM580" i="2"/>
  <c r="AM703" i="2"/>
  <c r="AM859" i="2"/>
  <c r="AM758" i="2"/>
  <c r="AM807" i="2"/>
  <c r="AM929" i="2"/>
  <c r="AM95" i="2"/>
  <c r="AM860" i="2"/>
  <c r="AM599" i="2"/>
  <c r="AM857" i="2"/>
  <c r="AM818" i="2"/>
  <c r="AM926" i="2"/>
  <c r="AM689" i="2"/>
  <c r="AM292" i="2"/>
  <c r="AM476" i="2"/>
  <c r="AM568" i="2"/>
  <c r="AM627" i="2"/>
  <c r="AM170" i="2"/>
  <c r="AM731" i="2"/>
  <c r="AM734" i="2"/>
  <c r="AM208" i="2"/>
  <c r="AM642" i="2"/>
  <c r="AM754" i="2"/>
  <c r="AM196" i="2"/>
  <c r="AM530" i="2"/>
  <c r="AM825" i="2"/>
  <c r="AM576" i="2"/>
  <c r="AM692" i="2"/>
  <c r="AM686" i="2"/>
  <c r="AM393" i="2"/>
  <c r="AM745" i="2"/>
  <c r="AM821" i="2"/>
  <c r="AM892" i="2"/>
  <c r="AM449" i="2"/>
  <c r="AM253" i="2"/>
  <c r="AM236" i="2"/>
  <c r="AM578" i="2"/>
  <c r="AM868" i="2"/>
  <c r="AM879" i="2"/>
  <c r="AM117" i="2"/>
  <c r="AM300" i="2"/>
  <c r="AM582" i="2"/>
  <c r="AM112" i="2"/>
  <c r="AM489" i="2"/>
  <c r="AM333" i="2"/>
  <c r="AM352" i="2"/>
  <c r="AM45" i="2"/>
  <c r="AM645" i="2"/>
  <c r="AM1034" i="2"/>
  <c r="AM809" i="2"/>
  <c r="AM653" i="2"/>
  <c r="AM267" i="2"/>
  <c r="AM96" i="2"/>
  <c r="AM239" i="2"/>
  <c r="AM595" i="2"/>
  <c r="AM324" i="2"/>
  <c r="AM547" i="2"/>
  <c r="AM1012" i="2"/>
  <c r="AM215" i="2"/>
  <c r="AM566" i="2"/>
  <c r="AM493" i="2"/>
  <c r="AM269" i="2"/>
  <c r="AM87" i="2"/>
  <c r="AM775" i="2"/>
  <c r="AM159" i="2"/>
  <c r="AM242" i="2"/>
  <c r="AM115" i="2"/>
  <c r="AM848" i="2"/>
  <c r="AL831" i="2"/>
  <c r="AP831" i="2" s="1"/>
  <c r="BL807" i="1" s="1"/>
  <c r="AL656" i="2"/>
  <c r="AL213" i="2"/>
  <c r="AL817" i="2"/>
  <c r="AL430" i="2"/>
  <c r="AP430" i="2" s="1"/>
  <c r="AL286" i="2"/>
  <c r="AM737" i="2"/>
  <c r="AL229" i="2"/>
  <c r="AM210" i="2"/>
  <c r="AM570" i="2"/>
  <c r="AM451" i="2"/>
  <c r="AM845" i="2"/>
  <c r="AM214" i="2"/>
  <c r="AM337" i="2"/>
  <c r="AM372" i="2"/>
  <c r="AM190" i="2"/>
  <c r="AM137" i="2"/>
  <c r="AM189" i="2"/>
  <c r="AM257" i="2"/>
  <c r="AM396" i="2"/>
  <c r="AM911" i="2"/>
  <c r="AM989" i="2"/>
  <c r="AL807" i="2"/>
  <c r="AL929" i="2"/>
  <c r="AL95" i="2"/>
  <c r="AL860" i="2"/>
  <c r="AP860" i="2" s="1"/>
  <c r="BL772" i="1" s="1"/>
  <c r="AL599" i="2"/>
  <c r="AL857" i="2"/>
  <c r="AL818" i="2"/>
  <c r="AL926" i="2"/>
  <c r="AP926" i="2" s="1"/>
  <c r="AL689" i="2"/>
  <c r="AL292" i="2"/>
  <c r="AL476" i="2"/>
  <c r="AL568" i="2"/>
  <c r="AP568" i="2" s="1"/>
  <c r="BL751" i="1" s="1"/>
  <c r="AL627" i="2"/>
  <c r="AL170" i="2"/>
  <c r="AL731" i="2"/>
  <c r="AL734" i="2"/>
  <c r="AP734" i="2" s="1"/>
  <c r="BL603" i="1" s="1"/>
  <c r="AL208" i="2"/>
  <c r="AL642" i="2"/>
  <c r="AL754" i="2"/>
  <c r="AL196" i="2"/>
  <c r="AP196" i="2" s="1"/>
  <c r="AL530" i="2"/>
  <c r="AL825" i="2"/>
  <c r="AL576" i="2"/>
  <c r="AL692" i="2"/>
  <c r="AP692" i="2" s="1"/>
  <c r="BL658" i="1" s="1"/>
  <c r="AL686" i="2"/>
  <c r="AL393" i="2"/>
  <c r="AL745" i="2"/>
  <c r="AL821" i="2"/>
  <c r="AP821" i="2" s="1"/>
  <c r="AL892" i="2"/>
  <c r="AL449" i="2"/>
  <c r="AL253" i="2"/>
  <c r="AL236" i="2"/>
  <c r="AP236" i="2" s="1"/>
  <c r="AL578" i="2"/>
  <c r="AL868" i="2"/>
  <c r="AM122" i="2"/>
  <c r="AM847" i="2"/>
  <c r="AL890" i="2"/>
  <c r="AP890" i="2" s="1"/>
  <c r="AL783" i="2"/>
  <c r="AP783" i="2" s="1"/>
  <c r="BL55" i="1" s="1"/>
  <c r="AL1011" i="2"/>
  <c r="AP1011" i="2" s="1"/>
  <c r="AL480" i="2"/>
  <c r="AP480" i="2" s="1"/>
  <c r="BL448" i="1" s="1"/>
  <c r="AL364" i="2"/>
  <c r="AP364" i="2" s="1"/>
  <c r="BL704" i="1" s="1"/>
  <c r="AL619" i="2"/>
  <c r="AM1007" i="2"/>
  <c r="AM377" i="2"/>
  <c r="AM509" i="2"/>
  <c r="AM994" i="2"/>
  <c r="AM398" i="2"/>
  <c r="AM1024" i="2"/>
  <c r="AM454" i="2"/>
  <c r="AM188" i="2"/>
  <c r="AM1038" i="2"/>
  <c r="AM315" i="2"/>
  <c r="AM312" i="2"/>
  <c r="AM982" i="2"/>
  <c r="AM826" i="2"/>
  <c r="AM853" i="2"/>
  <c r="AM594" i="2"/>
  <c r="AM633" i="2"/>
  <c r="AM472" i="2"/>
  <c r="AM932" i="2"/>
  <c r="AM270" i="2"/>
  <c r="AM255" i="2"/>
  <c r="AM649" i="2"/>
  <c r="AM543" i="2"/>
  <c r="AM959" i="2"/>
  <c r="AM694" i="2"/>
  <c r="AM384" i="2"/>
  <c r="AM814" i="2"/>
  <c r="AM666" i="2"/>
  <c r="AM623" i="2"/>
  <c r="AM915" i="2"/>
  <c r="AM249" i="2"/>
  <c r="AM640" i="2"/>
  <c r="AM133" i="2"/>
  <c r="AM386" i="2"/>
  <c r="AM71" i="2"/>
  <c r="AM618" i="2"/>
  <c r="AM350" i="2"/>
  <c r="AM824" i="2"/>
  <c r="AM221" i="2"/>
  <c r="AM110" i="2"/>
  <c r="AM986" i="2"/>
  <c r="AM437" i="2"/>
  <c r="AM598" i="2"/>
  <c r="AM995" i="2"/>
  <c r="AM433" i="2"/>
  <c r="AM886" i="2"/>
  <c r="AM435" i="2"/>
  <c r="AM387" i="2"/>
  <c r="AM951" i="2"/>
  <c r="AM347" i="2"/>
  <c r="AM305" i="2"/>
  <c r="AM499" i="2"/>
  <c r="AM1000" i="2"/>
  <c r="AM835" i="2"/>
  <c r="AM1045" i="2"/>
  <c r="AM103" i="2"/>
  <c r="AM211" i="2"/>
  <c r="AM851" i="2"/>
  <c r="AM360" i="2"/>
  <c r="AM765" i="2"/>
  <c r="AM498" i="2"/>
  <c r="AM334" i="2"/>
  <c r="AM141" i="2"/>
  <c r="AM1032" i="2"/>
  <c r="AM83" i="2"/>
  <c r="AM721" i="2"/>
  <c r="AM782" i="2"/>
  <c r="AM84" i="2"/>
  <c r="AM630" i="2"/>
  <c r="AM287" i="2"/>
  <c r="AM717" i="2"/>
  <c r="AM97" i="2"/>
  <c r="AM840" i="2"/>
  <c r="AM955" i="2"/>
  <c r="AM912" i="2"/>
  <c r="AM131" i="2"/>
  <c r="AM94" i="2"/>
  <c r="AM601" i="2"/>
  <c r="AL300" i="2"/>
  <c r="AL333" i="2"/>
  <c r="AL1034" i="2"/>
  <c r="AL96" i="2"/>
  <c r="AP96" i="2" s="1"/>
  <c r="AL547" i="2"/>
  <c r="AL493" i="2"/>
  <c r="AL159" i="2"/>
  <c r="AM456" i="2"/>
  <c r="AL168" i="2"/>
  <c r="AM774" i="2"/>
  <c r="AM846" i="2"/>
  <c r="AL1040" i="2"/>
  <c r="AM294" i="2"/>
  <c r="AM768" i="2"/>
  <c r="AL72" i="2"/>
  <c r="AM369" i="2"/>
  <c r="AM1008" i="2"/>
  <c r="AL973" i="2"/>
  <c r="AL342" i="2"/>
  <c r="AL206" i="2"/>
  <c r="AL828" i="2"/>
  <c r="AL836" i="2"/>
  <c r="AL667" i="2"/>
  <c r="AL310" i="2"/>
  <c r="AL674" i="2"/>
  <c r="AL796" i="2"/>
  <c r="AL455" i="2"/>
  <c r="AL457" i="2"/>
  <c r="AL204" i="2"/>
  <c r="AL440" i="2"/>
  <c r="AL495" i="2"/>
  <c r="AL361" i="2"/>
  <c r="AL510" i="2"/>
  <c r="AL871" i="2"/>
  <c r="AL212" i="2"/>
  <c r="AL629" i="2"/>
  <c r="AL919" i="2"/>
  <c r="AL518" i="2"/>
  <c r="AL90" i="2"/>
  <c r="AL374" i="2"/>
  <c r="AL93" i="2"/>
  <c r="AL1006" i="2"/>
  <c r="AL53" i="2"/>
  <c r="AL366" i="2"/>
  <c r="AL843" i="2"/>
  <c r="AL278" i="2"/>
  <c r="AL605" i="2"/>
  <c r="AL205" i="2"/>
  <c r="AL681" i="2"/>
  <c r="AL313" i="2"/>
  <c r="AL700" i="2"/>
  <c r="AL216" i="2"/>
  <c r="AL363" i="2"/>
  <c r="AL615" i="2"/>
  <c r="AL365" i="2"/>
  <c r="AL956" i="2"/>
  <c r="AL583" i="2"/>
  <c r="AL771" i="2"/>
  <c r="AL747" i="2"/>
  <c r="AL250" i="2"/>
  <c r="AL187" i="2"/>
  <c r="AL147" i="2"/>
  <c r="AL174" i="2"/>
  <c r="AL780" i="2"/>
  <c r="AL635" i="2"/>
  <c r="AL707" i="2"/>
  <c r="AL345" i="2"/>
  <c r="AL261" i="2"/>
  <c r="AL217" i="2"/>
  <c r="AL941" i="2"/>
  <c r="AL1042" i="2"/>
  <c r="AL662" i="2"/>
  <c r="AL661" i="2"/>
  <c r="AL445" i="2"/>
  <c r="AL885" i="2"/>
  <c r="AL460" i="2"/>
  <c r="AL697" i="2"/>
  <c r="AL254" i="2"/>
  <c r="AL792" i="2"/>
  <c r="AL788" i="2"/>
  <c r="AL383" i="2"/>
  <c r="AL820" i="2"/>
  <c r="AL1048" i="2"/>
  <c r="AL172" i="2"/>
  <c r="AL397" i="2"/>
  <c r="AL522" i="2"/>
  <c r="AL181" i="2"/>
  <c r="AL785" i="2"/>
  <c r="AL631" i="2"/>
  <c r="AL979" i="2"/>
  <c r="AL171" i="2"/>
  <c r="AL542" i="2"/>
  <c r="AL930" i="2"/>
  <c r="AL516" i="2"/>
  <c r="AL523" i="2"/>
  <c r="AL834" i="2"/>
  <c r="AL1031" i="2"/>
  <c r="AL849" i="2"/>
  <c r="AL652" i="2"/>
  <c r="AL140" i="2"/>
  <c r="AL624" i="2"/>
  <c r="AL609" i="2"/>
  <c r="AL815" i="2"/>
  <c r="AL539" i="2"/>
  <c r="AL967" i="2"/>
  <c r="AL841" i="2"/>
  <c r="AL388" i="2"/>
  <c r="AL322" i="2"/>
  <c r="AL422" i="2"/>
  <c r="AL670" i="2"/>
  <c r="AL195" i="2"/>
  <c r="AL443" i="2"/>
  <c r="AL969" i="2"/>
  <c r="AL343" i="2"/>
  <c r="AL563" i="2"/>
  <c r="AL647" i="2"/>
  <c r="AL704" i="2"/>
  <c r="AL1027" i="2"/>
  <c r="AL1026" i="2"/>
  <c r="AL264" i="2"/>
  <c r="AL262" i="2"/>
  <c r="AL379" i="2"/>
  <c r="AL462" i="2"/>
  <c r="AL573" i="2"/>
  <c r="AL856" i="2"/>
  <c r="AL964" i="2"/>
  <c r="AL606" i="2"/>
  <c r="AL376" i="2"/>
  <c r="AL1002" i="2"/>
  <c r="AL553" i="2"/>
  <c r="AL567" i="2"/>
  <c r="AL125" i="2"/>
  <c r="AL923" i="2"/>
  <c r="AL290" i="2"/>
  <c r="AL259" i="2"/>
  <c r="AL819" i="2"/>
  <c r="AL179" i="2"/>
  <c r="AL983" i="2"/>
  <c r="AL402" i="2"/>
  <c r="AL759" i="2"/>
  <c r="AL808" i="2"/>
  <c r="AL120" i="2"/>
  <c r="AL999" i="2"/>
  <c r="AL935" i="2"/>
  <c r="AL639" i="2"/>
  <c r="AL961" i="2"/>
  <c r="AL394" i="2"/>
  <c r="AL916" i="2"/>
  <c r="AL128" i="2"/>
  <c r="AL1001" i="2"/>
  <c r="AL392" i="2"/>
  <c r="AL602" i="2"/>
  <c r="AL541" i="2"/>
  <c r="AL439" i="2"/>
  <c r="AL761" i="2"/>
  <c r="AL431" i="2"/>
  <c r="AL585" i="2"/>
  <c r="AL380" i="2"/>
  <c r="AL794" i="2"/>
  <c r="AL268" i="2"/>
  <c r="AL1022" i="2"/>
  <c r="AL301" i="2"/>
  <c r="AL219" i="2"/>
  <c r="AL271" i="2"/>
  <c r="AL742" i="2"/>
  <c r="AL220" i="2"/>
  <c r="AL281" i="2"/>
  <c r="AL678" i="2"/>
  <c r="AL517" i="2"/>
  <c r="AL299" i="2"/>
  <c r="AL582" i="2"/>
  <c r="AL352" i="2"/>
  <c r="AL809" i="2"/>
  <c r="AP809" i="2" s="1"/>
  <c r="BL197" i="1" s="1"/>
  <c r="AL239" i="2"/>
  <c r="AL1012" i="2"/>
  <c r="AL269" i="2"/>
  <c r="AL242" i="2"/>
  <c r="AP242" i="2" s="1"/>
  <c r="AL456" i="2"/>
  <c r="AM858" i="2"/>
  <c r="AM904" i="2"/>
  <c r="AL846" i="2"/>
  <c r="AP846" i="2" s="1"/>
  <c r="BL695" i="1" s="1"/>
  <c r="AM452" i="2"/>
  <c r="AM555" i="2"/>
  <c r="AL768" i="2"/>
  <c r="AM527" i="2"/>
  <c r="AM575" i="2"/>
  <c r="AL1008" i="2"/>
  <c r="AM340" i="2"/>
  <c r="AM888" i="2"/>
  <c r="AM685" i="2"/>
  <c r="AM105" i="2"/>
  <c r="AM1005" i="2"/>
  <c r="AM743" i="2"/>
  <c r="AM918" i="2"/>
  <c r="AM148" i="2"/>
  <c r="AM644" i="2"/>
  <c r="AM574" i="2"/>
  <c r="AM233" i="2"/>
  <c r="AM308" i="2"/>
  <c r="AM176" i="2"/>
  <c r="AM497" i="2"/>
  <c r="AM1004" i="2"/>
  <c r="AM698" i="2"/>
  <c r="AM753" i="2"/>
  <c r="AM258" i="2"/>
  <c r="AM648" i="2"/>
  <c r="AM634" i="2"/>
  <c r="AM411" i="2"/>
  <c r="AM559" i="2"/>
  <c r="AM763" i="2"/>
  <c r="AM1003" i="2"/>
  <c r="AM723" i="2"/>
  <c r="AM833" i="2"/>
  <c r="AM199" i="2"/>
  <c r="AM535" i="2"/>
  <c r="AM663" i="2"/>
  <c r="AM504" i="2"/>
  <c r="AM121" i="2"/>
  <c r="AM531" i="2"/>
  <c r="AM182" i="2"/>
  <c r="AM725" i="2"/>
  <c r="AM291" i="2"/>
  <c r="AM695" i="2"/>
  <c r="AM739" i="2"/>
  <c r="AM89" i="2"/>
  <c r="AM370" i="2"/>
  <c r="AM767" i="2"/>
  <c r="AM905" i="2"/>
  <c r="AM288" i="2"/>
  <c r="AM314" i="2"/>
  <c r="AM816" i="2"/>
  <c r="AM209" i="2"/>
  <c r="AM202" i="2"/>
  <c r="AM883" i="2"/>
  <c r="AM957" i="2"/>
  <c r="AM331" i="2"/>
  <c r="AM560" i="2"/>
  <c r="AM201" i="2"/>
  <c r="AM419" i="2"/>
  <c r="AM468" i="2"/>
  <c r="AM511" i="2"/>
  <c r="AM813" i="2"/>
  <c r="AM88" i="2"/>
  <c r="AM353" i="2"/>
  <c r="AM769" i="2"/>
  <c r="AM100" i="2"/>
  <c r="AM124" i="2"/>
  <c r="AM617" i="2"/>
  <c r="AM251" i="2"/>
  <c r="AM988" i="2"/>
  <c r="AM359" i="2"/>
  <c r="AM280" i="2"/>
  <c r="AM590" i="2"/>
  <c r="AM66" i="2"/>
  <c r="AM183" i="2"/>
  <c r="AM592" i="2"/>
  <c r="AM632" i="2"/>
  <c r="AM838" i="2"/>
  <c r="AM980" i="2"/>
  <c r="AM129" i="2"/>
  <c r="AM92" i="2"/>
  <c r="AM160" i="2"/>
  <c r="AM479" i="2"/>
  <c r="AM1025" i="2"/>
  <c r="AM505" i="2"/>
  <c r="AM520" i="2"/>
  <c r="AM186" i="2"/>
  <c r="AM746" i="2"/>
  <c r="AM613" i="2"/>
  <c r="AM349" i="2"/>
  <c r="AM529" i="2"/>
  <c r="AM298" i="2"/>
  <c r="AM382" i="2"/>
  <c r="AM552" i="2"/>
  <c r="AM733" i="2"/>
  <c r="AM715" i="2"/>
  <c r="AM612" i="2"/>
  <c r="AM920" i="2"/>
  <c r="AM1039" i="2"/>
  <c r="AM933" i="2"/>
  <c r="AM266" i="2"/>
  <c r="AM947" i="2"/>
  <c r="AM850" i="2"/>
  <c r="AM907" i="2"/>
  <c r="AM701" i="2"/>
  <c r="AM228" i="2"/>
  <c r="AM977" i="2"/>
  <c r="AM557" i="2"/>
  <c r="AM218" i="2"/>
  <c r="AM240" i="2"/>
  <c r="AM748" i="2"/>
  <c r="AM976" i="2"/>
  <c r="AM223" i="2"/>
  <c r="AM787" i="2"/>
  <c r="AM279" i="2"/>
  <c r="AM486" i="2"/>
  <c r="AM875" i="2"/>
  <c r="AM484" i="2"/>
  <c r="AM247" i="2"/>
  <c r="AM735" i="2"/>
  <c r="AM651" i="2"/>
  <c r="AM699" i="2"/>
  <c r="AM276" i="2"/>
  <c r="AM540" i="2"/>
  <c r="AM412" i="2"/>
  <c r="AL879" i="2"/>
  <c r="AP879" i="2" s="1"/>
  <c r="BL491" i="1" s="1"/>
  <c r="AL112" i="2"/>
  <c r="AP112" i="2" s="1"/>
  <c r="AL45" i="2"/>
  <c r="AP45" i="2" s="1"/>
  <c r="AL653" i="2"/>
  <c r="AP653" i="2" s="1"/>
  <c r="BL345" i="1" s="1"/>
  <c r="AL595" i="2"/>
  <c r="AP595" i="2" s="1"/>
  <c r="AL215" i="2"/>
  <c r="AP215" i="2" s="1"/>
  <c r="AL87" i="2"/>
  <c r="AP87" i="2" s="1"/>
  <c r="R424" i="3" s="1"/>
  <c r="AL115" i="2"/>
  <c r="AP115" i="2" s="1"/>
  <c r="R207" i="3" s="1"/>
  <c r="AM668" i="2"/>
  <c r="AM473" i="2"/>
  <c r="AL904" i="2"/>
  <c r="AP904" i="2" s="1"/>
  <c r="AM198" i="2"/>
  <c r="AM378" i="2"/>
  <c r="AL555" i="2"/>
  <c r="AP555" i="2" s="1"/>
  <c r="AM296" i="2"/>
  <c r="AM318" i="2"/>
  <c r="AL575" i="2"/>
  <c r="AP575" i="2" s="1"/>
  <c r="BL656" i="1" s="1"/>
  <c r="AM1014" i="2"/>
  <c r="AL340" i="2"/>
  <c r="AP340" i="2" s="1"/>
  <c r="BL386" i="1" s="1"/>
  <c r="AL888" i="2"/>
  <c r="AP888" i="2" s="1"/>
  <c r="BL228" i="1" s="1"/>
  <c r="AL685" i="2"/>
  <c r="AP685" i="2" s="1"/>
  <c r="BL449" i="1" s="1"/>
  <c r="AL105" i="2"/>
  <c r="AP105" i="2" s="1"/>
  <c r="AL1005" i="2"/>
  <c r="AP1005" i="2" s="1"/>
  <c r="AL743" i="2"/>
  <c r="AP743" i="2" s="1"/>
  <c r="BL644" i="1" s="1"/>
  <c r="AL918" i="2"/>
  <c r="AP918" i="2" s="1"/>
  <c r="AL148" i="2"/>
  <c r="AP148" i="2" s="1"/>
  <c r="AL644" i="2"/>
  <c r="AP644" i="2" s="1"/>
  <c r="BL694" i="1" s="1"/>
  <c r="AL574" i="2"/>
  <c r="AP574" i="2" s="1"/>
  <c r="BL394" i="1" s="1"/>
  <c r="AL233" i="2"/>
  <c r="AP233" i="2" s="1"/>
  <c r="AL308" i="2"/>
  <c r="AP308" i="2" s="1"/>
  <c r="AL176" i="2"/>
  <c r="AP176" i="2" s="1"/>
  <c r="AL497" i="2"/>
  <c r="AP497" i="2" s="1"/>
  <c r="BL411" i="1" s="1"/>
  <c r="AL1004" i="2"/>
  <c r="AP1004" i="2" s="1"/>
  <c r="AL698" i="2"/>
  <c r="AP698" i="2" s="1"/>
  <c r="BL502" i="1" s="1"/>
  <c r="AL753" i="2"/>
  <c r="AP753" i="2" s="1"/>
  <c r="BL769" i="1" s="1"/>
  <c r="AL258" i="2"/>
  <c r="AP258" i="2" s="1"/>
  <c r="AL648" i="2"/>
  <c r="AP648" i="2" s="1"/>
  <c r="BL654" i="1" s="1"/>
  <c r="AL634" i="2"/>
  <c r="AP634" i="2" s="1"/>
  <c r="R1044" i="3" s="1"/>
  <c r="AL411" i="2"/>
  <c r="AP411" i="2" s="1"/>
  <c r="AL559" i="2"/>
  <c r="AP559" i="2" s="1"/>
  <c r="BL434" i="1" s="1"/>
  <c r="AL763" i="2"/>
  <c r="AP763" i="2" s="1"/>
  <c r="R1186" i="3" s="1"/>
  <c r="AL1003" i="2"/>
  <c r="AP1003" i="2" s="1"/>
  <c r="R155" i="3" s="1"/>
  <c r="AL723" i="2"/>
  <c r="AP723" i="2" s="1"/>
  <c r="BL429" i="1" s="1"/>
  <c r="AL833" i="2"/>
  <c r="AP833" i="2" s="1"/>
  <c r="BL198" i="1" s="1"/>
  <c r="AL199" i="2"/>
  <c r="AP199" i="2" s="1"/>
  <c r="AL535" i="2"/>
  <c r="AP535" i="2" s="1"/>
  <c r="AL663" i="2"/>
  <c r="AP663" i="2" s="1"/>
  <c r="AL504" i="2"/>
  <c r="AP504" i="2" s="1"/>
  <c r="AL121" i="2"/>
  <c r="AP121" i="2" s="1"/>
  <c r="AL531" i="2"/>
  <c r="AP531" i="2" s="1"/>
  <c r="BL413" i="1" s="1"/>
  <c r="AL182" i="2"/>
  <c r="AP182" i="2" s="1"/>
  <c r="AL725" i="2"/>
  <c r="AP725" i="2" s="1"/>
  <c r="BL763" i="1" s="1"/>
  <c r="AL291" i="2"/>
  <c r="AP291" i="2" s="1"/>
  <c r="AL695" i="2"/>
  <c r="AP695" i="2" s="1"/>
  <c r="BL506" i="1" s="1"/>
  <c r="AL739" i="2"/>
  <c r="AP739" i="2" s="1"/>
  <c r="BL593" i="1" s="1"/>
  <c r="AL89" i="2"/>
  <c r="AP89" i="2" s="1"/>
  <c r="R93" i="3" s="1"/>
  <c r="AL370" i="2"/>
  <c r="AP370" i="2" s="1"/>
  <c r="BL728" i="1" s="1"/>
  <c r="AL767" i="2"/>
  <c r="AP767" i="2" s="1"/>
  <c r="BL441" i="1" s="1"/>
  <c r="AL905" i="2"/>
  <c r="AP905" i="2" s="1"/>
  <c r="AL288" i="2"/>
  <c r="AP288" i="2" s="1"/>
  <c r="R348" i="3" s="1"/>
  <c r="AL314" i="2"/>
  <c r="AP314" i="2" s="1"/>
  <c r="AL816" i="2"/>
  <c r="AP816" i="2" s="1"/>
  <c r="AL209" i="2"/>
  <c r="AP209" i="2" s="1"/>
  <c r="R269" i="3" s="1"/>
  <c r="AL202" i="2"/>
  <c r="AP202" i="2" s="1"/>
  <c r="AL883" i="2"/>
  <c r="AP883" i="2" s="1"/>
  <c r="BL576" i="1" s="1"/>
  <c r="AL957" i="2"/>
  <c r="AP957" i="2" s="1"/>
  <c r="AL331" i="2"/>
  <c r="AP331" i="2" s="1"/>
  <c r="AL560" i="2"/>
  <c r="AP560" i="2" s="1"/>
  <c r="BL758" i="1" s="1"/>
  <c r="AL201" i="2"/>
  <c r="AP201" i="2" s="1"/>
  <c r="AL419" i="2"/>
  <c r="AP419" i="2" s="1"/>
  <c r="AL468" i="2"/>
  <c r="AP468" i="2" s="1"/>
  <c r="BL209" i="1" s="1"/>
  <c r="AL511" i="2"/>
  <c r="AP511" i="2" s="1"/>
  <c r="AL813" i="2"/>
  <c r="AP813" i="2" s="1"/>
  <c r="BL326" i="1" s="1"/>
  <c r="AL88" i="2"/>
  <c r="AP88" i="2" s="1"/>
  <c r="AL353" i="2"/>
  <c r="AP353" i="2" s="1"/>
  <c r="R241" i="3" s="1"/>
  <c r="AL769" i="2"/>
  <c r="AP769" i="2" s="1"/>
  <c r="BL718" i="1" s="1"/>
  <c r="AL100" i="2"/>
  <c r="AP100" i="2" s="1"/>
  <c r="AL124" i="2"/>
  <c r="AP124" i="2" s="1"/>
  <c r="R271" i="3" s="1"/>
  <c r="AL617" i="2"/>
  <c r="AP617" i="2" s="1"/>
  <c r="BL93" i="1" s="1"/>
  <c r="AL251" i="2"/>
  <c r="AP251" i="2" s="1"/>
  <c r="R600" i="3" s="1"/>
  <c r="AL988" i="2"/>
  <c r="AP988" i="2" s="1"/>
  <c r="R1332" i="3" s="1"/>
  <c r="AL359" i="2"/>
  <c r="AP359" i="2" s="1"/>
  <c r="AL280" i="2"/>
  <c r="AP280" i="2" s="1"/>
  <c r="AL590" i="2"/>
  <c r="AP590" i="2" s="1"/>
  <c r="BL624" i="1" s="1"/>
  <c r="AL66" i="2"/>
  <c r="AP66" i="2" s="1"/>
  <c r="AL183" i="2"/>
  <c r="AP183" i="2" s="1"/>
  <c r="AL592" i="2"/>
  <c r="AP592" i="2" s="1"/>
  <c r="BL310" i="1" s="1"/>
  <c r="AL632" i="2"/>
  <c r="AP632" i="2" s="1"/>
  <c r="BL782" i="1" s="1"/>
  <c r="AL838" i="2"/>
  <c r="AP838" i="2" s="1"/>
  <c r="BL346" i="1" s="1"/>
  <c r="AL980" i="2"/>
  <c r="AP980" i="2" s="1"/>
  <c r="R1326" i="3" s="1"/>
  <c r="AL129" i="2"/>
  <c r="AP129" i="2" s="1"/>
  <c r="R459" i="3" s="1"/>
  <c r="AL92" i="2"/>
  <c r="AP92" i="2" s="1"/>
  <c r="AL160" i="2"/>
  <c r="AP160" i="2" s="1"/>
  <c r="AL479" i="2"/>
  <c r="AP479" i="2" s="1"/>
  <c r="R880" i="3" s="1"/>
  <c r="AL1025" i="2"/>
  <c r="AP1025" i="2" s="1"/>
  <c r="R1364" i="3" s="1"/>
  <c r="AL505" i="2"/>
  <c r="AP505" i="2" s="1"/>
  <c r="BL776" i="1" s="1"/>
  <c r="AL520" i="2"/>
  <c r="AP520" i="2" s="1"/>
  <c r="R923" i="3" s="1"/>
  <c r="AL186" i="2"/>
  <c r="AP186" i="2" s="1"/>
  <c r="AL746" i="2"/>
  <c r="AP746" i="2" s="1"/>
  <c r="AL613" i="2"/>
  <c r="AP613" i="2" s="1"/>
  <c r="BL385" i="1" s="1"/>
  <c r="AL349" i="2"/>
  <c r="AP349" i="2" s="1"/>
  <c r="BL519" i="1" s="1"/>
  <c r="AL529" i="2"/>
  <c r="AP529" i="2" s="1"/>
  <c r="AL298" i="2"/>
  <c r="AP298" i="2" s="1"/>
  <c r="R663" i="3" s="1"/>
  <c r="AL382" i="2"/>
  <c r="AP382" i="2" s="1"/>
  <c r="AL552" i="2"/>
  <c r="AP552" i="2" s="1"/>
  <c r="BL784" i="1" s="1"/>
  <c r="AL733" i="2"/>
  <c r="AP733" i="2" s="1"/>
  <c r="BL408" i="1" s="1"/>
  <c r="AL715" i="2"/>
  <c r="AP715" i="2" s="1"/>
  <c r="BL737" i="1" s="1"/>
  <c r="AL612" i="2"/>
  <c r="AP612" i="2" s="1"/>
  <c r="AL920" i="2"/>
  <c r="AP920" i="2" s="1"/>
  <c r="AL1039" i="2"/>
  <c r="AP1039" i="2" s="1"/>
  <c r="R1378" i="3" s="1"/>
  <c r="AL933" i="2"/>
  <c r="AP933" i="2" s="1"/>
  <c r="R1283" i="3" s="1"/>
  <c r="AL266" i="2"/>
  <c r="AP266" i="2" s="1"/>
  <c r="AL947" i="2"/>
  <c r="AP947" i="2" s="1"/>
  <c r="AL850" i="2"/>
  <c r="AP850" i="2" s="1"/>
  <c r="BL382" i="1" s="1"/>
  <c r="AL907" i="2"/>
  <c r="AP907" i="2" s="1"/>
  <c r="AL701" i="2"/>
  <c r="AP701" i="2" s="1"/>
  <c r="BL659" i="1" s="1"/>
  <c r="AL228" i="2"/>
  <c r="AP228" i="2" s="1"/>
  <c r="AL977" i="2"/>
  <c r="AP977" i="2" s="1"/>
  <c r="AL557" i="2"/>
  <c r="AP557" i="2" s="1"/>
  <c r="BL781" i="1" s="1"/>
  <c r="AL218" i="2"/>
  <c r="AP218" i="2" s="1"/>
  <c r="AL240" i="2"/>
  <c r="AP240" i="2" s="1"/>
  <c r="AL748" i="2"/>
  <c r="AP748" i="2" s="1"/>
  <c r="AL976" i="2"/>
  <c r="AP976" i="2" s="1"/>
  <c r="AL223" i="2"/>
  <c r="AP223" i="2" s="1"/>
  <c r="AL787" i="2"/>
  <c r="AP787" i="2" s="1"/>
  <c r="BL419" i="1" s="1"/>
  <c r="AL279" i="2"/>
  <c r="AP279" i="2" s="1"/>
  <c r="AL486" i="2"/>
  <c r="AP486" i="2" s="1"/>
  <c r="BL438" i="1" s="1"/>
  <c r="AL875" i="2"/>
  <c r="AP875" i="2" s="1"/>
  <c r="BL477" i="1" s="1"/>
  <c r="AL484" i="2"/>
  <c r="AP484" i="2" s="1"/>
  <c r="BL451" i="1" s="1"/>
  <c r="AL247" i="2"/>
  <c r="AP247" i="2" s="1"/>
  <c r="AL735" i="2"/>
  <c r="AP735" i="2" s="1"/>
  <c r="BL640" i="1" s="1"/>
  <c r="AL651" i="2"/>
  <c r="AP651" i="2" s="1"/>
  <c r="R1063" i="3" s="1"/>
  <c r="AL699" i="2"/>
  <c r="AP699" i="2" s="1"/>
  <c r="AL276" i="2"/>
  <c r="AP276" i="2" s="1"/>
  <c r="AL540" i="2"/>
  <c r="AP540" i="2" s="1"/>
  <c r="AL412" i="2"/>
  <c r="AP412" i="2" s="1"/>
  <c r="BL320" i="1" s="1"/>
  <c r="AL946" i="2"/>
  <c r="AL991" i="2"/>
  <c r="AL1030" i="2"/>
  <c r="AL938" i="2"/>
  <c r="AL855" i="2"/>
  <c r="AL371" i="2"/>
  <c r="AL474" i="2"/>
  <c r="AL428" i="2"/>
  <c r="AP428" i="2" s="1"/>
  <c r="AL610" i="2"/>
  <c r="AL1035" i="2"/>
  <c r="AL586" i="2"/>
  <c r="AL985" i="2"/>
  <c r="AL772" i="2"/>
  <c r="AL636" i="2"/>
  <c r="AL91" i="2"/>
  <c r="AL804" i="2"/>
  <c r="AL44" i="2"/>
  <c r="AL643" i="2"/>
  <c r="AL806" i="2"/>
  <c r="AL921" i="2"/>
  <c r="AP921" i="2" s="1"/>
  <c r="AL111" i="2"/>
  <c r="AL426" i="2"/>
  <c r="AL200" i="2"/>
  <c r="AL418" i="2"/>
  <c r="AL778" i="2"/>
  <c r="AL466" i="2"/>
  <c r="AL842" i="2"/>
  <c r="AL483" i="2"/>
  <c r="AP483" i="2" s="1"/>
  <c r="R885" i="3" s="1"/>
  <c r="AL684" i="2"/>
  <c r="AL203" i="2"/>
  <c r="AL556" i="2"/>
  <c r="AL996" i="2"/>
  <c r="AL927" i="2"/>
  <c r="AL117" i="2"/>
  <c r="AP117" i="2" s="1"/>
  <c r="AL489" i="2"/>
  <c r="AP489" i="2" s="1"/>
  <c r="AL645" i="2"/>
  <c r="AP645" i="2" s="1"/>
  <c r="BL393" i="1" s="1"/>
  <c r="AL267" i="2"/>
  <c r="AP267" i="2" s="1"/>
  <c r="AL324" i="2"/>
  <c r="AP324" i="2" s="1"/>
  <c r="AL566" i="2"/>
  <c r="AP566" i="2" s="1"/>
  <c r="BL663" i="1" s="1"/>
  <c r="AL775" i="2"/>
  <c r="AP775" i="2" s="1"/>
  <c r="R380" i="3" s="1"/>
  <c r="AM416" i="2"/>
  <c r="AM168" i="2"/>
  <c r="AL473" i="2"/>
  <c r="AP473" i="2" s="1"/>
  <c r="BL147" i="1" s="1"/>
  <c r="AM877" i="2"/>
  <c r="AM1040" i="2"/>
  <c r="AL378" i="2"/>
  <c r="AP378" i="2" s="1"/>
  <c r="BL573" i="1" s="1"/>
  <c r="AM399" i="2"/>
  <c r="AM72" i="2"/>
  <c r="AL318" i="2"/>
  <c r="AM311" i="2"/>
  <c r="AM973" i="2"/>
  <c r="AM342" i="2"/>
  <c r="AM206" i="2"/>
  <c r="AM828" i="2"/>
  <c r="AM836" i="2"/>
  <c r="AM667" i="2"/>
  <c r="AM310" i="2"/>
  <c r="AM674" i="2"/>
  <c r="AM796" i="2"/>
  <c r="AM455" i="2"/>
  <c r="AM457" i="2"/>
  <c r="AM204" i="2"/>
  <c r="AM440" i="2"/>
  <c r="AM495" i="2"/>
  <c r="AM361" i="2"/>
  <c r="AM510" i="2"/>
  <c r="AM871" i="2"/>
  <c r="AM212" i="2"/>
  <c r="AM629" i="2"/>
  <c r="AM919" i="2"/>
  <c r="AM518" i="2"/>
  <c r="AM90" i="2"/>
  <c r="AM374" i="2"/>
  <c r="AM93" i="2"/>
  <c r="AM1006" i="2"/>
  <c r="AM53" i="2"/>
  <c r="AM366" i="2"/>
  <c r="AM843" i="2"/>
  <c r="AM278" i="2"/>
  <c r="AM605" i="2"/>
  <c r="AM205" i="2"/>
  <c r="AM681" i="2"/>
  <c r="AM313" i="2"/>
  <c r="AM700" i="2"/>
  <c r="AM216" i="2"/>
  <c r="AM363" i="2"/>
  <c r="AM615" i="2"/>
  <c r="AM365" i="2"/>
  <c r="AM956" i="2"/>
  <c r="AM583" i="2"/>
  <c r="AM771" i="2"/>
  <c r="AM747" i="2"/>
  <c r="AM250" i="2"/>
  <c r="AM187" i="2"/>
  <c r="AM147" i="2"/>
  <c r="AM174" i="2"/>
  <c r="AM780" i="2"/>
  <c r="AM635" i="2"/>
  <c r="AM707" i="2"/>
  <c r="AM345" i="2"/>
  <c r="AM261" i="2"/>
  <c r="AM217" i="2"/>
  <c r="AM941" i="2"/>
  <c r="AM1042" i="2"/>
  <c r="AM662" i="2"/>
  <c r="AM661" i="2"/>
  <c r="AM445" i="2"/>
  <c r="AM885" i="2"/>
  <c r="AM460" i="2"/>
  <c r="AM697" i="2"/>
  <c r="AM254" i="2"/>
  <c r="AM792" i="2"/>
  <c r="AM788" i="2"/>
  <c r="AM383" i="2"/>
  <c r="AM820" i="2"/>
  <c r="AM1048" i="2"/>
  <c r="AM172" i="2"/>
  <c r="AM397" i="2"/>
  <c r="AM522" i="2"/>
  <c r="AM181" i="2"/>
  <c r="AM785" i="2"/>
  <c r="AM631" i="2"/>
  <c r="AM979" i="2"/>
  <c r="AM171" i="2"/>
  <c r="AM542" i="2"/>
  <c r="AM930" i="2"/>
  <c r="AM516" i="2"/>
  <c r="AM523" i="2"/>
  <c r="AM834" i="2"/>
  <c r="AM1031" i="2"/>
  <c r="AM849" i="2"/>
  <c r="AM652" i="2"/>
  <c r="AM140" i="2"/>
  <c r="AM624" i="2"/>
  <c r="AM609" i="2"/>
  <c r="AM815" i="2"/>
  <c r="AM539" i="2"/>
  <c r="AM967" i="2"/>
  <c r="AM841" i="2"/>
  <c r="AM388" i="2"/>
  <c r="AM322" i="2"/>
  <c r="AM422" i="2"/>
  <c r="AM670" i="2"/>
  <c r="AM195" i="2"/>
  <c r="AM443" i="2"/>
  <c r="AM969" i="2"/>
  <c r="AM343" i="2"/>
  <c r="AM563" i="2"/>
  <c r="AM647" i="2"/>
  <c r="AM704" i="2"/>
  <c r="AM1027" i="2"/>
  <c r="AM1026" i="2"/>
  <c r="AM264" i="2"/>
  <c r="AM262" i="2"/>
  <c r="AM379" i="2"/>
  <c r="AM462" i="2"/>
  <c r="AM573" i="2"/>
  <c r="AM856" i="2"/>
  <c r="AM964" i="2"/>
  <c r="AM606" i="2"/>
  <c r="AM376" i="2"/>
  <c r="AM1002" i="2"/>
  <c r="AM553" i="2"/>
  <c r="AM567" i="2"/>
  <c r="AM125" i="2"/>
  <c r="AM923" i="2"/>
  <c r="AM290" i="2"/>
  <c r="AM259" i="2"/>
  <c r="AM819" i="2"/>
  <c r="AM179" i="2"/>
  <c r="AM983" i="2"/>
  <c r="AM402" i="2"/>
  <c r="AM759" i="2"/>
  <c r="AM808" i="2"/>
  <c r="AM120" i="2"/>
  <c r="AM1030" i="2"/>
  <c r="AM474" i="2"/>
  <c r="AM610" i="2"/>
  <c r="AM586" i="2"/>
  <c r="AM772" i="2"/>
  <c r="AM91" i="2"/>
  <c r="AM44" i="2"/>
  <c r="AM806" i="2"/>
  <c r="AM111" i="2"/>
  <c r="AM200" i="2"/>
  <c r="AM778" i="2"/>
  <c r="AM842" i="2"/>
  <c r="AM684" i="2"/>
  <c r="AM556" i="2"/>
  <c r="AM927" i="2"/>
  <c r="AM299" i="2"/>
  <c r="AL420" i="2"/>
  <c r="AP420" i="2" s="1"/>
  <c r="BL727" i="1" s="1"/>
  <c r="AL795" i="2"/>
  <c r="AL960" i="2"/>
  <c r="AL937" i="2"/>
  <c r="AL784" i="2"/>
  <c r="AP784" i="2" s="1"/>
  <c r="AL260" i="2"/>
  <c r="AL177" i="2"/>
  <c r="AL224" i="2"/>
  <c r="AL972" i="2"/>
  <c r="AP972" i="2" s="1"/>
  <c r="R1322" i="3" s="1"/>
  <c r="AL307" i="2"/>
  <c r="AL425" i="2"/>
  <c r="AL327" i="2"/>
  <c r="AL671" i="2"/>
  <c r="AP671" i="2" s="1"/>
  <c r="AL874" i="2"/>
  <c r="AL230" i="2"/>
  <c r="AL862" i="2"/>
  <c r="AL777" i="2"/>
  <c r="AP777" i="2" s="1"/>
  <c r="AL136" i="2"/>
  <c r="AL876" i="2"/>
  <c r="AL533" i="2"/>
  <c r="AL741" i="2"/>
  <c r="AP741" i="2" s="1"/>
  <c r="BL759" i="1" s="1"/>
  <c r="AL829" i="2"/>
  <c r="AL832" i="2"/>
  <c r="AL406" i="2"/>
  <c r="AL494" i="2"/>
  <c r="AP494" i="2" s="1"/>
  <c r="BL721" i="1" s="1"/>
  <c r="AL963" i="2"/>
  <c r="AL284" i="2"/>
  <c r="AL414" i="2"/>
  <c r="AL891" i="2"/>
  <c r="AP891" i="2" s="1"/>
  <c r="BL594" i="1" s="1"/>
  <c r="AL727" i="2"/>
  <c r="AL106" i="2"/>
  <c r="AL76" i="2"/>
  <c r="AL658" i="2"/>
  <c r="AP658" i="2" s="1"/>
  <c r="AL702" i="2"/>
  <c r="AL760" i="2"/>
  <c r="AL564" i="2"/>
  <c r="AL852" i="2"/>
  <c r="AP852" i="2" s="1"/>
  <c r="R282" i="3" s="1"/>
  <c r="AL677" i="2"/>
  <c r="AL421" i="2"/>
  <c r="AL730" i="2"/>
  <c r="AL61" i="2"/>
  <c r="AP61" i="2" s="1"/>
  <c r="AL756" i="2"/>
  <c r="AL608" i="2"/>
  <c r="AL740" i="2"/>
  <c r="AL799" i="2"/>
  <c r="AP799" i="2" s="1"/>
  <c r="AL234" i="2"/>
  <c r="AL191" i="2"/>
  <c r="AL459" i="2"/>
  <c r="AL237" i="2"/>
  <c r="AP237" i="2" s="1"/>
  <c r="AL282" i="2"/>
  <c r="AL335" i="2"/>
  <c r="AL436" i="2"/>
  <c r="AL954" i="2"/>
  <c r="AP954" i="2" s="1"/>
  <c r="AL620" i="2"/>
  <c r="AL901" i="2"/>
  <c r="AL42" i="2"/>
  <c r="AL167" i="2"/>
  <c r="AP167" i="2" s="1"/>
  <c r="AL151" i="2"/>
  <c r="AL163" i="2"/>
  <c r="AL975" i="2"/>
  <c r="AL46" i="2"/>
  <c r="AP46" i="2" s="1"/>
  <c r="AL169" i="2"/>
  <c r="AL75" i="2"/>
  <c r="AL185" i="2"/>
  <c r="AL29" i="2"/>
  <c r="AP29" i="2" s="1"/>
  <c r="AL40" i="2"/>
  <c r="AL15" i="2"/>
  <c r="AL98" i="2"/>
  <c r="AL77" i="2"/>
  <c r="AP77" i="2" s="1"/>
  <c r="AL899" i="2"/>
  <c r="AL161" i="2"/>
  <c r="AL33" i="2"/>
  <c r="AL81" i="2"/>
  <c r="AP81" i="2" s="1"/>
  <c r="AL47" i="2"/>
  <c r="AL31" i="2"/>
  <c r="AL67" i="2"/>
  <c r="AL854" i="2"/>
  <c r="AP854" i="2" s="1"/>
  <c r="AL9" i="2"/>
  <c r="AL70" i="2"/>
  <c r="AL524" i="2"/>
  <c r="AL25" i="2"/>
  <c r="AP25" i="2" s="1"/>
  <c r="AL898" i="2"/>
  <c r="AL65" i="2"/>
  <c r="AL116" i="2"/>
  <c r="AL21" i="2"/>
  <c r="AP21" i="2" s="1"/>
  <c r="AL626" i="2"/>
  <c r="AL59" i="2"/>
  <c r="AL55" i="2"/>
  <c r="AL155" i="2"/>
  <c r="AP155" i="2" s="1"/>
  <c r="AL720" i="2"/>
  <c r="AL51" i="2"/>
  <c r="AL57" i="2"/>
  <c r="AL80" i="2"/>
  <c r="AP80" i="2" s="1"/>
  <c r="R416" i="3" s="1"/>
  <c r="AL142" i="2"/>
  <c r="AL751" i="2"/>
  <c r="AL54" i="2"/>
  <c r="AL34" i="2"/>
  <c r="AP34" i="2" s="1"/>
  <c r="AL13" i="2"/>
  <c r="AL503" i="2"/>
  <c r="AL146" i="2"/>
  <c r="AL589" i="2"/>
  <c r="AP589" i="2" s="1"/>
  <c r="AL889" i="2"/>
  <c r="AL641" i="2"/>
  <c r="AL571" i="2"/>
  <c r="AL35" i="2"/>
  <c r="AP35" i="2" s="1"/>
  <c r="AL68" i="2"/>
  <c r="AL776" i="2"/>
  <c r="AL348" i="2"/>
  <c r="AL23" i="2"/>
  <c r="AP23" i="2" s="1"/>
  <c r="AL16" i="2"/>
  <c r="AL5" i="2"/>
  <c r="AL11" i="2"/>
  <c r="AL6" i="2"/>
  <c r="AP6" i="2" s="1"/>
  <c r="AL10" i="2"/>
  <c r="AM636" i="2"/>
  <c r="AM804" i="2"/>
  <c r="AM466" i="2"/>
  <c r="AM483" i="2"/>
  <c r="AM203" i="2"/>
  <c r="AL895" i="2"/>
  <c r="AL551" i="2"/>
  <c r="AP551" i="2" s="1"/>
  <c r="BL808" i="1" s="1"/>
  <c r="AL669" i="2"/>
  <c r="AL659" i="2"/>
  <c r="AL672" i="2"/>
  <c r="AP672" i="2" s="1"/>
  <c r="BL816" i="1" s="1"/>
  <c r="AL438" i="2"/>
  <c r="AL880" i="2"/>
  <c r="AL749" i="2"/>
  <c r="AL274" i="2"/>
  <c r="AL265" i="2"/>
  <c r="AP265" i="2" s="1"/>
  <c r="R617" i="3" s="1"/>
  <c r="AL680" i="2"/>
  <c r="AL708" i="2"/>
  <c r="AL303" i="2"/>
  <c r="AP303" i="2" s="1"/>
  <c r="AL447" i="2"/>
  <c r="AL931" i="2"/>
  <c r="AL508" i="2"/>
  <c r="AL830" i="2"/>
  <c r="AL1037" i="2"/>
  <c r="AP1037" i="2" s="1"/>
  <c r="AL781" i="2"/>
  <c r="AL62" i="2"/>
  <c r="AL429" i="2"/>
  <c r="AL532" i="2"/>
  <c r="AP532" i="2" s="1"/>
  <c r="AL837" i="2"/>
  <c r="AL423" i="2"/>
  <c r="AL488" i="2"/>
  <c r="AL458" i="2"/>
  <c r="AL750" i="2"/>
  <c r="AL729" i="2"/>
  <c r="AL481" i="2"/>
  <c r="AL616" i="2"/>
  <c r="AP616" i="2" s="1"/>
  <c r="AL811" i="2"/>
  <c r="AL338" i="2"/>
  <c r="AL467" i="2"/>
  <c r="AL822" i="2"/>
  <c r="AP822" i="2" s="1"/>
  <c r="AL74" i="2"/>
  <c r="AL150" i="2"/>
  <c r="AL887" i="2"/>
  <c r="AP887" i="2" s="1"/>
  <c r="BL82" i="1" s="1"/>
  <c r="AL130" i="2"/>
  <c r="AP130" i="2" s="1"/>
  <c r="AL797" i="2"/>
  <c r="AL56" i="2"/>
  <c r="AM938" i="2"/>
  <c r="AM999" i="2"/>
  <c r="AM639" i="2"/>
  <c r="AM394" i="2"/>
  <c r="AM128" i="2"/>
  <c r="AM392" i="2"/>
  <c r="AM541" i="2"/>
  <c r="AM761" i="2"/>
  <c r="AM585" i="2"/>
  <c r="AM794" i="2"/>
  <c r="AM1022" i="2"/>
  <c r="AM219" i="2"/>
  <c r="AM742" i="2"/>
  <c r="AM281" i="2"/>
  <c r="AM517" i="2"/>
  <c r="AM549" i="2"/>
  <c r="AM519" i="2"/>
  <c r="AM895" i="2"/>
  <c r="AM551" i="2"/>
  <c r="AM492" i="2"/>
  <c r="AM669" i="2"/>
  <c r="AM659" i="2"/>
  <c r="AM672" i="2"/>
  <c r="AM119" i="2"/>
  <c r="AM438" i="2"/>
  <c r="AM880" i="2"/>
  <c r="AM591" i="2"/>
  <c r="AM749" i="2"/>
  <c r="AM274" i="2"/>
  <c r="AM628" i="2"/>
  <c r="AM265" i="2"/>
  <c r="AM680" i="2"/>
  <c r="AM710" i="2"/>
  <c r="AM708" i="2"/>
  <c r="AM303" i="2"/>
  <c r="AM884" i="2"/>
  <c r="AM447" i="2"/>
  <c r="AM931" i="2"/>
  <c r="AM263" i="2"/>
  <c r="AM508" i="2"/>
  <c r="AM706" i="2"/>
  <c r="AM830" i="2"/>
  <c r="AM1037" i="2"/>
  <c r="AM86" i="2"/>
  <c r="AM781" i="2"/>
  <c r="AM622" i="2"/>
  <c r="AM135" i="2"/>
  <c r="AM336" i="2"/>
  <c r="AM62" i="2"/>
  <c r="AM429" i="2"/>
  <c r="AM532" i="2"/>
  <c r="AM275" i="2"/>
  <c r="AM646" i="2"/>
  <c r="AM837" i="2"/>
  <c r="AM423" i="2"/>
  <c r="AM390" i="2"/>
  <c r="AM488" i="2"/>
  <c r="AM458" i="2"/>
  <c r="AM593" i="2"/>
  <c r="AM750" i="2"/>
  <c r="AM729" i="2"/>
  <c r="AM481" i="2"/>
  <c r="AM616" i="2"/>
  <c r="AM811" i="2"/>
  <c r="AM478" i="2"/>
  <c r="AM113" i="2"/>
  <c r="AM909" i="2"/>
  <c r="AM1015" i="2"/>
  <c r="AM338" i="2"/>
  <c r="AM467" i="2"/>
  <c r="AM822" i="2"/>
  <c r="AM156" i="2"/>
  <c r="AM74" i="2"/>
  <c r="AM150" i="2"/>
  <c r="AM887" i="2"/>
  <c r="AM130" i="2"/>
  <c r="AM73" i="2"/>
  <c r="AM162" i="2"/>
  <c r="AM797" i="2"/>
  <c r="AM99" i="2"/>
  <c r="AM60" i="2"/>
  <c r="AM82" i="2"/>
  <c r="AM56" i="2"/>
  <c r="AM52" i="2"/>
  <c r="AM139" i="2"/>
  <c r="AM152" i="2"/>
  <c r="AM153" i="2"/>
  <c r="AM22" i="2"/>
  <c r="AM900" i="2"/>
  <c r="AM28" i="2"/>
  <c r="AM38" i="2"/>
  <c r="AM144" i="2"/>
  <c r="AM30" i="2"/>
  <c r="AM37" i="2"/>
  <c r="AM974" i="2"/>
  <c r="AM157" i="2"/>
  <c r="AM26" i="2"/>
  <c r="AM588" i="2"/>
  <c r="AM43" i="2"/>
  <c r="AM896" i="2"/>
  <c r="AM50" i="2"/>
  <c r="AM565" i="2"/>
  <c r="AM39" i="2"/>
  <c r="AM145" i="2"/>
  <c r="AM63" i="2"/>
  <c r="AM69" i="2"/>
  <c r="AM897" i="2"/>
  <c r="AM32" i="2"/>
  <c r="AM143" i="2"/>
  <c r="AM58" i="2"/>
  <c r="AM41" i="2"/>
  <c r="AM138" i="2"/>
  <c r="AM572" i="2"/>
  <c r="AM27" i="2"/>
  <c r="AM8" i="2"/>
  <c r="AM17" i="2"/>
  <c r="AM48" i="2"/>
  <c r="AM19" i="2"/>
  <c r="AM341" i="2"/>
  <c r="AM49" i="2"/>
  <c r="AM894" i="2"/>
  <c r="AM20" i="2"/>
  <c r="AM24" i="2"/>
  <c r="AM14" i="2"/>
  <c r="AM844" i="2"/>
  <c r="AM12" i="2"/>
  <c r="AM7" i="2"/>
  <c r="AM728" i="2"/>
  <c r="AM801" i="2"/>
  <c r="AM18" i="2"/>
  <c r="AM991" i="2"/>
  <c r="AM371" i="2"/>
  <c r="AM935" i="2"/>
  <c r="AM961" i="2"/>
  <c r="AM916" i="2"/>
  <c r="AM1001" i="2"/>
  <c r="AM602" i="2"/>
  <c r="AM439" i="2"/>
  <c r="AM431" i="2"/>
  <c r="AM380" i="2"/>
  <c r="AM268" i="2"/>
  <c r="AM301" i="2"/>
  <c r="AM271" i="2"/>
  <c r="AM220" i="2"/>
  <c r="AM678" i="2"/>
  <c r="AL413" i="2"/>
  <c r="AP413" i="2" s="1"/>
  <c r="BL85" i="1" s="1"/>
  <c r="AM420" i="2"/>
  <c r="AM795" i="2"/>
  <c r="AM960" i="2"/>
  <c r="AM937" i="2"/>
  <c r="AM784" i="2"/>
  <c r="AM260" i="2"/>
  <c r="AM177" i="2"/>
  <c r="AM224" i="2"/>
  <c r="AM972" i="2"/>
  <c r="AM307" i="2"/>
  <c r="AM425" i="2"/>
  <c r="AM327" i="2"/>
  <c r="AM671" i="2"/>
  <c r="AM874" i="2"/>
  <c r="AM230" i="2"/>
  <c r="AM862" i="2"/>
  <c r="AM777" i="2"/>
  <c r="AM136" i="2"/>
  <c r="AM876" i="2"/>
  <c r="AM533" i="2"/>
  <c r="AM741" i="2"/>
  <c r="AM829" i="2"/>
  <c r="AM832" i="2"/>
  <c r="AM406" i="2"/>
  <c r="AM494" i="2"/>
  <c r="AM963" i="2"/>
  <c r="AM284" i="2"/>
  <c r="AM414" i="2"/>
  <c r="AM891" i="2"/>
  <c r="AM727" i="2"/>
  <c r="AM106" i="2"/>
  <c r="AM76" i="2"/>
  <c r="AM658" i="2"/>
  <c r="AM702" i="2"/>
  <c r="AM760" i="2"/>
  <c r="AM564" i="2"/>
  <c r="AM852" i="2"/>
  <c r="AM677" i="2"/>
  <c r="AM421" i="2"/>
  <c r="AM730" i="2"/>
  <c r="AM61" i="2"/>
  <c r="AM756" i="2"/>
  <c r="AM608" i="2"/>
  <c r="AM740" i="2"/>
  <c r="AM799" i="2"/>
  <c r="AM234" i="2"/>
  <c r="AM191" i="2"/>
  <c r="AM459" i="2"/>
  <c r="AM237" i="2"/>
  <c r="AM282" i="2"/>
  <c r="AM335" i="2"/>
  <c r="AM436" i="2"/>
  <c r="AM954" i="2"/>
  <c r="AM620" i="2"/>
  <c r="AM901" i="2"/>
  <c r="AM42" i="2"/>
  <c r="AM167" i="2"/>
  <c r="AM151" i="2"/>
  <c r="AM163" i="2"/>
  <c r="AM975" i="2"/>
  <c r="AM46" i="2"/>
  <c r="AM169" i="2"/>
  <c r="AM75" i="2"/>
  <c r="AM185" i="2"/>
  <c r="AM29" i="2"/>
  <c r="AM40" i="2"/>
  <c r="AM15" i="2"/>
  <c r="AM98" i="2"/>
  <c r="AM77" i="2"/>
  <c r="AM899" i="2"/>
  <c r="AM161" i="2"/>
  <c r="AM33" i="2"/>
  <c r="AM81" i="2"/>
  <c r="AM47" i="2"/>
  <c r="AM31" i="2"/>
  <c r="AM67" i="2"/>
  <c r="AM854" i="2"/>
  <c r="AM9" i="2"/>
  <c r="AM70" i="2"/>
  <c r="AM524" i="2"/>
  <c r="AM25" i="2"/>
  <c r="AM898" i="2"/>
  <c r="AM65" i="2"/>
  <c r="AM116" i="2"/>
  <c r="AM21" i="2"/>
  <c r="AM626" i="2"/>
  <c r="AM59" i="2"/>
  <c r="AM55" i="2"/>
  <c r="AM155" i="2"/>
  <c r="AM720" i="2"/>
  <c r="AM51" i="2"/>
  <c r="AM57" i="2"/>
  <c r="AM80" i="2"/>
  <c r="AM142" i="2"/>
  <c r="AM751" i="2"/>
  <c r="AM54" i="2"/>
  <c r="AM34" i="2"/>
  <c r="AM13" i="2"/>
  <c r="AM503" i="2"/>
  <c r="AM146" i="2"/>
  <c r="AM589" i="2"/>
  <c r="AM889" i="2"/>
  <c r="AM641" i="2"/>
  <c r="AM571" i="2"/>
  <c r="AM35" i="2"/>
  <c r="AM68" i="2"/>
  <c r="AM776" i="2"/>
  <c r="AM348" i="2"/>
  <c r="AM23" i="2"/>
  <c r="AM16" i="2"/>
  <c r="AM5" i="2"/>
  <c r="AM11" i="2"/>
  <c r="AM6" i="2"/>
  <c r="AM10" i="2"/>
  <c r="AM946" i="2"/>
  <c r="AM855" i="2"/>
  <c r="AM428" i="2"/>
  <c r="AM1035" i="2"/>
  <c r="AM985" i="2"/>
  <c r="AM643" i="2"/>
  <c r="AM921" i="2"/>
  <c r="AM426" i="2"/>
  <c r="AM418" i="2"/>
  <c r="AM996" i="2"/>
  <c r="AM413" i="2"/>
  <c r="AL549" i="2"/>
  <c r="AP549" i="2" s="1"/>
  <c r="BL479" i="1" s="1"/>
  <c r="AL519" i="2"/>
  <c r="AP519" i="2" s="1"/>
  <c r="BL754" i="1" s="1"/>
  <c r="AL492" i="2"/>
  <c r="AP492" i="2" s="1"/>
  <c r="AL119" i="2"/>
  <c r="AL591" i="2"/>
  <c r="AL628" i="2"/>
  <c r="AL710" i="2"/>
  <c r="AL884" i="2"/>
  <c r="AL263" i="2"/>
  <c r="AL706" i="2"/>
  <c r="AP706" i="2" s="1"/>
  <c r="BL794" i="1" s="1"/>
  <c r="AL86" i="2"/>
  <c r="AP86" i="2" s="1"/>
  <c r="AL622" i="2"/>
  <c r="AL135" i="2"/>
  <c r="AL336" i="2"/>
  <c r="AP336" i="2" s="1"/>
  <c r="BL538" i="1" s="1"/>
  <c r="AL275" i="2"/>
  <c r="AP275" i="2" s="1"/>
  <c r="AL646" i="2"/>
  <c r="AL390" i="2"/>
  <c r="AP390" i="2" s="1"/>
  <c r="R776" i="3" s="1"/>
  <c r="AL593" i="2"/>
  <c r="AP593" i="2" s="1"/>
  <c r="AL478" i="2"/>
  <c r="AL113" i="2"/>
  <c r="AL909" i="2"/>
  <c r="AL1015" i="2"/>
  <c r="AP1015" i="2" s="1"/>
  <c r="R297" i="3" s="1"/>
  <c r="AL156" i="2"/>
  <c r="AP156" i="2" s="1"/>
  <c r="AL73" i="2"/>
  <c r="AL162" i="2"/>
  <c r="AL99" i="2"/>
  <c r="AP99" i="2" s="1"/>
  <c r="AL60" i="2"/>
  <c r="AL82" i="2"/>
  <c r="AL52" i="2"/>
  <c r="AP52" i="2" s="1"/>
  <c r="AL153" i="2"/>
  <c r="AP153" i="2" s="1"/>
  <c r="AL38" i="2"/>
  <c r="AP38" i="2" s="1"/>
  <c r="AL974" i="2"/>
  <c r="AP974" i="2" s="1"/>
  <c r="AL43" i="2"/>
  <c r="AL39" i="2"/>
  <c r="AP39" i="2" s="1"/>
  <c r="AL897" i="2"/>
  <c r="AP897" i="2" s="1"/>
  <c r="AL41" i="2"/>
  <c r="AP41" i="2" s="1"/>
  <c r="AL8" i="2"/>
  <c r="AL341" i="2"/>
  <c r="AP341" i="2" s="1"/>
  <c r="AL24" i="2"/>
  <c r="AP24" i="2" s="1"/>
  <c r="AL7" i="2"/>
  <c r="AP7" i="2" s="1"/>
  <c r="AL22" i="2"/>
  <c r="AP22" i="2" s="1"/>
  <c r="AL144" i="2"/>
  <c r="AP144" i="2" s="1"/>
  <c r="R388" i="3" s="1"/>
  <c r="AL157" i="2"/>
  <c r="AP157" i="2" s="1"/>
  <c r="AL896" i="2"/>
  <c r="AL145" i="2"/>
  <c r="AP145" i="2" s="1"/>
  <c r="AL32" i="2"/>
  <c r="AP32" i="2" s="1"/>
  <c r="AL138" i="2"/>
  <c r="AP138" i="2" s="1"/>
  <c r="AL17" i="2"/>
  <c r="AL49" i="2"/>
  <c r="AP49" i="2" s="1"/>
  <c r="AL14" i="2"/>
  <c r="AP14" i="2" s="1"/>
  <c r="AL728" i="2"/>
  <c r="AP728" i="2" s="1"/>
  <c r="AL152" i="2"/>
  <c r="AL28" i="2"/>
  <c r="AL37" i="2"/>
  <c r="AL588" i="2"/>
  <c r="AP588" i="2" s="1"/>
  <c r="BL21" i="1" s="1"/>
  <c r="AL69" i="2"/>
  <c r="AL58" i="2"/>
  <c r="AL27" i="2"/>
  <c r="AL19" i="2"/>
  <c r="AP19" i="2" s="1"/>
  <c r="AL18" i="2"/>
  <c r="AL139" i="2"/>
  <c r="AL900" i="2"/>
  <c r="AP900" i="2" s="1"/>
  <c r="R1254" i="3" s="1"/>
  <c r="AL30" i="2"/>
  <c r="AL26" i="2"/>
  <c r="AL50" i="2"/>
  <c r="AL63" i="2"/>
  <c r="AP63" i="2" s="1"/>
  <c r="AL143" i="2"/>
  <c r="AL572" i="2"/>
  <c r="AL48" i="2"/>
  <c r="AL894" i="2"/>
  <c r="AP894" i="2" s="1"/>
  <c r="AL844" i="2"/>
  <c r="AL801" i="2"/>
  <c r="AL565" i="2"/>
  <c r="AL20" i="2"/>
  <c r="AL12" i="2"/>
  <c r="AP12" i="2" s="1"/>
  <c r="G595" i="3"/>
  <c r="G296" i="3"/>
  <c r="G208" i="3"/>
  <c r="G584" i="3"/>
  <c r="G1299" i="3"/>
  <c r="G1079" i="3"/>
  <c r="G345" i="3"/>
  <c r="G853" i="3"/>
  <c r="G858" i="3"/>
  <c r="G556" i="3"/>
  <c r="G1061" i="3"/>
  <c r="G281" i="3"/>
  <c r="G308" i="3"/>
  <c r="G217" i="3"/>
  <c r="G106" i="3"/>
  <c r="G934" i="3"/>
  <c r="G765" i="3"/>
  <c r="G1021" i="3"/>
  <c r="G126" i="3"/>
  <c r="G168" i="3"/>
  <c r="G104" i="3"/>
  <c r="G1209" i="3"/>
  <c r="G1200" i="3"/>
  <c r="G1197" i="3"/>
  <c r="G1154" i="3"/>
  <c r="G425" i="3"/>
  <c r="G333" i="3"/>
  <c r="G1269" i="3"/>
  <c r="G115" i="3"/>
  <c r="G500" i="3"/>
  <c r="G854" i="3"/>
  <c r="G277" i="3"/>
  <c r="G917" i="3"/>
  <c r="G89" i="3"/>
  <c r="G1319" i="3"/>
  <c r="G1069" i="3"/>
  <c r="G726" i="3"/>
  <c r="G430" i="3"/>
  <c r="G113" i="3"/>
  <c r="G311" i="3"/>
  <c r="G391" i="3"/>
  <c r="G671" i="3"/>
  <c r="G468" i="3"/>
  <c r="G1373" i="3"/>
  <c r="G411" i="3"/>
  <c r="G8" i="3"/>
  <c r="G503" i="3"/>
  <c r="G953" i="3"/>
  <c r="G94" i="3"/>
  <c r="G695" i="3"/>
  <c r="G236" i="3"/>
  <c r="G842" i="3"/>
  <c r="G478" i="3"/>
  <c r="G591" i="3"/>
  <c r="G1190" i="3"/>
  <c r="G209" i="3"/>
  <c r="G74" i="3"/>
  <c r="G80" i="3"/>
  <c r="G497" i="3"/>
  <c r="G329" i="3"/>
  <c r="G625" i="3"/>
  <c r="G157" i="3"/>
  <c r="G513" i="3"/>
  <c r="G1015" i="3"/>
  <c r="G895" i="3"/>
  <c r="G899" i="3"/>
  <c r="G1188" i="3"/>
  <c r="G6" i="3"/>
  <c r="G484" i="3"/>
  <c r="G950" i="3"/>
  <c r="G389" i="3"/>
  <c r="G1175" i="3"/>
  <c r="G677" i="3"/>
  <c r="G522" i="3"/>
  <c r="G972" i="3"/>
  <c r="G912" i="3"/>
  <c r="G729" i="3"/>
  <c r="G10" i="3"/>
  <c r="G256" i="3"/>
  <c r="G532" i="3"/>
  <c r="G206" i="3"/>
  <c r="G1376" i="3"/>
  <c r="G350" i="3"/>
  <c r="G542" i="3"/>
  <c r="G1346" i="3"/>
  <c r="G598" i="3"/>
  <c r="G71" i="3"/>
  <c r="G555" i="3"/>
  <c r="G1387" i="3"/>
  <c r="G704" i="3"/>
  <c r="G1205" i="3"/>
  <c r="G505" i="3"/>
  <c r="G161" i="3"/>
  <c r="G1352" i="3"/>
  <c r="G304" i="3"/>
  <c r="G1163" i="3"/>
  <c r="G612" i="3"/>
  <c r="G750" i="3"/>
  <c r="G196" i="3"/>
  <c r="G937" i="3"/>
  <c r="G469" i="3"/>
  <c r="G312" i="3"/>
  <c r="G431" i="3"/>
  <c r="G1278" i="3"/>
  <c r="G558" i="3"/>
  <c r="G358" i="3"/>
  <c r="G184" i="3"/>
  <c r="G1202" i="3"/>
  <c r="G1170" i="3"/>
  <c r="G138" i="3"/>
  <c r="G323" i="3"/>
  <c r="G65" i="3"/>
  <c r="G238" i="3"/>
  <c r="G485" i="3"/>
  <c r="G128" i="3"/>
  <c r="G875" i="3"/>
  <c r="G1136" i="3"/>
  <c r="G1100" i="3"/>
  <c r="G1351" i="3"/>
  <c r="G730" i="3"/>
  <c r="G17" i="3"/>
  <c r="G672" i="3"/>
  <c r="G360" i="3"/>
  <c r="G123" i="3"/>
  <c r="G414" i="3"/>
  <c r="G152" i="3"/>
  <c r="G983" i="3"/>
  <c r="G1220" i="3"/>
  <c r="G171" i="3"/>
  <c r="G24" i="3"/>
  <c r="G174" i="3"/>
  <c r="G884" i="3"/>
  <c r="G651" i="3"/>
  <c r="G427" i="3"/>
  <c r="G833" i="3"/>
  <c r="G519" i="3"/>
  <c r="G547" i="3"/>
  <c r="G1356" i="3"/>
  <c r="G721" i="3"/>
  <c r="G272" i="3"/>
  <c r="G768" i="3"/>
  <c r="G70" i="3"/>
  <c r="G1177" i="3"/>
  <c r="G1369" i="3"/>
  <c r="G202" i="3"/>
  <c r="G124" i="3"/>
  <c r="G620" i="3"/>
  <c r="G1203" i="3"/>
  <c r="G883" i="3"/>
  <c r="G421" i="3"/>
  <c r="G1292" i="3"/>
  <c r="G807" i="3"/>
  <c r="G897" i="3"/>
  <c r="G1037" i="3"/>
  <c r="G252" i="3"/>
  <c r="G181" i="3"/>
  <c r="G448" i="3"/>
  <c r="G1353" i="3"/>
  <c r="G435" i="3"/>
  <c r="G514" i="3"/>
  <c r="G603" i="3"/>
  <c r="G1096" i="3"/>
  <c r="G930" i="3"/>
  <c r="G1253" i="3"/>
  <c r="G418" i="3"/>
  <c r="G98" i="3"/>
  <c r="G22" i="3"/>
  <c r="G173" i="3"/>
  <c r="G1274" i="3"/>
  <c r="G826" i="3"/>
  <c r="G1317" i="3"/>
  <c r="G250" i="3"/>
  <c r="G574" i="3"/>
  <c r="G467" i="3"/>
  <c r="G215" i="3"/>
  <c r="G956" i="3"/>
  <c r="G1229" i="3"/>
  <c r="G1058" i="3"/>
  <c r="G107" i="3"/>
  <c r="G191" i="3"/>
  <c r="G127" i="3"/>
  <c r="G1042" i="3"/>
  <c r="G346" i="3"/>
  <c r="G627" i="3"/>
  <c r="G364" i="3"/>
  <c r="G1204" i="3"/>
  <c r="G1046" i="3"/>
  <c r="G596" i="3"/>
  <c r="G1165" i="3"/>
  <c r="G1142" i="3"/>
  <c r="G220" i="3"/>
  <c r="G610" i="3"/>
  <c r="G170" i="3"/>
  <c r="G290" i="3"/>
  <c r="G1210" i="3"/>
  <c r="G1195" i="3"/>
  <c r="G480" i="3"/>
  <c r="G587" i="3"/>
  <c r="G1029" i="3"/>
  <c r="G642" i="3"/>
  <c r="G1043" i="3"/>
  <c r="G116" i="3"/>
  <c r="G1201" i="3"/>
  <c r="G1312" i="3"/>
  <c r="G943" i="3"/>
  <c r="G276" i="3"/>
  <c r="G1068" i="3"/>
  <c r="G543" i="3"/>
  <c r="G619" i="3"/>
  <c r="G1034" i="3"/>
  <c r="G997" i="3"/>
  <c r="G57" i="3"/>
  <c r="G707" i="3"/>
  <c r="G544" i="3"/>
  <c r="G288" i="3"/>
  <c r="G1230" i="3"/>
  <c r="G681" i="3"/>
  <c r="G1174" i="3"/>
  <c r="G408" i="3"/>
  <c r="G381" i="3"/>
  <c r="G493" i="3"/>
  <c r="G105" i="3"/>
  <c r="G1260" i="3"/>
  <c r="G756" i="3"/>
  <c r="G92" i="3"/>
  <c r="G1375" i="3"/>
  <c r="G1286" i="3"/>
  <c r="G886" i="3"/>
  <c r="G15" i="3"/>
  <c r="G682" i="3"/>
  <c r="G1107" i="3"/>
  <c r="G841" i="3"/>
  <c r="G646" i="3"/>
  <c r="G1328" i="3"/>
  <c r="G1085" i="3"/>
  <c r="G928" i="3"/>
  <c r="G87" i="3"/>
  <c r="G1066" i="3"/>
  <c r="G877" i="3"/>
  <c r="G332" i="3"/>
  <c r="G1183" i="3"/>
  <c r="G137" i="3"/>
  <c r="G118" i="3"/>
  <c r="G1161" i="3"/>
  <c r="G811" i="3"/>
  <c r="G482" i="3"/>
  <c r="G1173" i="3"/>
  <c r="G379" i="3"/>
  <c r="G91" i="3"/>
  <c r="G797" i="3"/>
  <c r="G653" i="3"/>
  <c r="G678" i="3"/>
  <c r="G229" i="3"/>
  <c r="G564" i="3"/>
  <c r="G508" i="3"/>
  <c r="G298" i="3"/>
  <c r="G434" i="3"/>
  <c r="G1227" i="3"/>
  <c r="G692" i="3"/>
  <c r="G1277" i="3"/>
  <c r="G200" i="3"/>
  <c r="G754" i="3"/>
  <c r="G287" i="3"/>
  <c r="G789" i="3"/>
  <c r="G998" i="3"/>
  <c r="G1365" i="3"/>
  <c r="G378" i="3"/>
  <c r="G266" i="3"/>
  <c r="G227" i="3"/>
  <c r="G262" i="3"/>
  <c r="G521" i="3"/>
  <c r="G33" i="3"/>
  <c r="G1294" i="3"/>
  <c r="G904" i="3"/>
  <c r="G1257" i="3"/>
  <c r="G433" i="3"/>
  <c r="G539" i="3"/>
  <c r="G1330" i="3"/>
  <c r="G1071" i="3"/>
  <c r="G786" i="3"/>
  <c r="G366" i="3"/>
  <c r="G344" i="3"/>
  <c r="G520" i="3"/>
  <c r="G784" i="3"/>
  <c r="G1367" i="3"/>
  <c r="G223" i="3"/>
  <c r="G1285" i="3"/>
  <c r="G327" i="3"/>
  <c r="G866" i="3"/>
  <c r="G988" i="3"/>
  <c r="G1385" i="3"/>
  <c r="G992" i="3"/>
  <c r="G715" i="3"/>
  <c r="G1059" i="3"/>
  <c r="G1064" i="3"/>
  <c r="G1218" i="3"/>
  <c r="G649" i="3"/>
  <c r="G1264" i="3"/>
  <c r="G264" i="3"/>
  <c r="G199" i="3"/>
  <c r="G1073" i="3"/>
  <c r="G40" i="3"/>
  <c r="G623" i="3"/>
  <c r="G582" i="3"/>
  <c r="G420" i="3"/>
  <c r="G1272" i="3"/>
  <c r="G134" i="3"/>
  <c r="G862" i="3"/>
  <c r="G133" i="3"/>
  <c r="G933" i="3"/>
  <c r="G437" i="3"/>
  <c r="G397" i="3"/>
  <c r="G268" i="3"/>
  <c r="G1104" i="3"/>
  <c r="G774" i="3"/>
  <c r="G316" i="3"/>
  <c r="G736" i="3"/>
  <c r="G554" i="3"/>
  <c r="G1256" i="3"/>
  <c r="G67" i="3"/>
  <c r="G1331" i="3"/>
  <c r="G1215" i="3"/>
  <c r="G58" i="3"/>
  <c r="G568" i="3"/>
  <c r="G336" i="3"/>
  <c r="G1123" i="3"/>
  <c r="G213" i="3"/>
  <c r="G335" i="3"/>
  <c r="G28" i="3"/>
  <c r="G55" i="3"/>
  <c r="G368" i="3"/>
  <c r="G1109" i="3"/>
  <c r="G1117" i="3"/>
  <c r="G375" i="3"/>
  <c r="G20" i="3"/>
  <c r="G446" i="3"/>
  <c r="G347" i="3"/>
  <c r="G1337" i="3"/>
  <c r="G1124" i="3"/>
  <c r="G510" i="3"/>
  <c r="G1179" i="3"/>
  <c r="G1318" i="3"/>
  <c r="G1287" i="3"/>
  <c r="G1082" i="3"/>
  <c r="G1211" i="3"/>
  <c r="G559" i="3"/>
  <c r="G1340" i="3"/>
  <c r="G407" i="3"/>
  <c r="G665" i="3"/>
  <c r="G13" i="3"/>
  <c r="G674" i="3"/>
  <c r="G549" i="3"/>
  <c r="G319" i="3"/>
  <c r="G496" i="3"/>
  <c r="G86" i="3"/>
  <c r="G781" i="3"/>
  <c r="G670" i="3"/>
  <c r="G767" i="3"/>
  <c r="G325" i="3"/>
  <c r="G369" i="3"/>
  <c r="G1281" i="3"/>
  <c r="G548" i="3"/>
  <c r="G699" i="3"/>
  <c r="G701" i="3"/>
  <c r="G423" i="3"/>
  <c r="G1236" i="3"/>
  <c r="G64" i="3"/>
  <c r="G1160" i="3"/>
  <c r="G1222" i="3"/>
  <c r="G112" i="3"/>
  <c r="G1151" i="3"/>
  <c r="G979" i="3"/>
  <c r="G1159" i="3"/>
  <c r="G432" i="3"/>
  <c r="G151" i="3"/>
  <c r="G474" i="3"/>
  <c r="G820" i="3"/>
  <c r="G1273" i="3"/>
  <c r="G1382" i="3"/>
  <c r="G1324" i="3"/>
  <c r="G1057" i="3"/>
  <c r="G263" i="3"/>
  <c r="G668" i="3"/>
  <c r="G712" i="3"/>
  <c r="G865" i="3"/>
  <c r="G1309" i="3"/>
  <c r="G694" i="3"/>
  <c r="G1053" i="3"/>
  <c r="G1126" i="3"/>
  <c r="G101" i="3"/>
  <c r="G1291" i="3"/>
  <c r="G664" i="3"/>
  <c r="G44" i="3"/>
  <c r="G1135" i="3"/>
  <c r="G632" i="3"/>
  <c r="G212" i="3"/>
  <c r="G557" i="3"/>
  <c r="G1217" i="3"/>
  <c r="G1361" i="3"/>
  <c r="G1074" i="3"/>
  <c r="G371" i="3"/>
  <c r="G162" i="3"/>
  <c r="G1086" i="3"/>
  <c r="G1157" i="3"/>
  <c r="G441" i="3"/>
  <c r="G1293" i="3"/>
  <c r="G38" i="3"/>
  <c r="G527" i="3"/>
  <c r="G150" i="3"/>
  <c r="G817" i="3"/>
  <c r="G960" i="3"/>
  <c r="G450" i="3"/>
  <c r="G1176" i="3"/>
  <c r="G1279" i="3"/>
  <c r="G299" i="3"/>
  <c r="G771" i="3"/>
  <c r="G581" i="3"/>
  <c r="G572" i="3"/>
  <c r="G968" i="3"/>
  <c r="G291" i="3"/>
  <c r="G1258" i="3"/>
  <c r="G780" i="3"/>
  <c r="G314" i="3"/>
  <c r="G167" i="3"/>
  <c r="G757" i="3"/>
  <c r="G980" i="3"/>
  <c r="G412" i="3"/>
  <c r="G565" i="3"/>
  <c r="G633" i="3"/>
  <c r="G385" i="3"/>
  <c r="G1307" i="3"/>
  <c r="G154" i="3"/>
  <c r="G306" i="3"/>
  <c r="G356" i="3"/>
  <c r="G840" i="3"/>
  <c r="G847" i="3"/>
  <c r="G1031" i="3"/>
  <c r="G921" i="3"/>
  <c r="G78" i="3"/>
  <c r="G164" i="3"/>
  <c r="G185" i="3"/>
  <c r="G654" i="3"/>
  <c r="G1344" i="3"/>
  <c r="G637" i="3"/>
  <c r="G461" i="3"/>
  <c r="G293" i="3"/>
  <c r="G292" i="3"/>
  <c r="G563" i="3"/>
  <c r="G1358" i="3"/>
  <c r="G609" i="3"/>
  <c r="G747" i="3"/>
  <c r="G801" i="3"/>
  <c r="G1372" i="3"/>
  <c r="G243" i="3"/>
  <c r="G110" i="3"/>
  <c r="G611" i="3"/>
  <c r="G1245" i="3"/>
  <c r="G477" i="3"/>
  <c r="G1362" i="3"/>
  <c r="G710" i="3"/>
  <c r="G605" i="3"/>
  <c r="G1045" i="3"/>
  <c r="G275" i="3"/>
  <c r="G1350" i="3"/>
  <c r="G702" i="3"/>
  <c r="G689" i="3"/>
  <c r="G545" i="3"/>
  <c r="G395" i="3"/>
  <c r="G628" i="3"/>
  <c r="G1303" i="3"/>
  <c r="G551" i="3"/>
  <c r="G762" i="3"/>
  <c r="G1181" i="3"/>
  <c r="G1263" i="3"/>
  <c r="G818" i="3"/>
  <c r="G75" i="3"/>
  <c r="G279" i="3"/>
  <c r="G844" i="3"/>
  <c r="G882" i="3"/>
  <c r="G1259" i="3"/>
  <c r="G1081" i="3"/>
  <c r="G512" i="3"/>
  <c r="G1090" i="3"/>
  <c r="G1166" i="3"/>
  <c r="G931" i="3"/>
  <c r="G204" i="3"/>
  <c r="G925" i="3"/>
  <c r="G122" i="3"/>
  <c r="G846" i="3"/>
  <c r="G906" i="3"/>
  <c r="G1216" i="3"/>
  <c r="G130" i="3"/>
  <c r="G790" i="3"/>
  <c r="G224" i="3"/>
  <c r="G691" i="3"/>
  <c r="G1097" i="3"/>
  <c r="G246" i="3"/>
  <c r="G1012" i="3"/>
  <c r="G523" i="3"/>
  <c r="G550" i="3"/>
  <c r="G365" i="3"/>
  <c r="G257" i="3"/>
  <c r="G507" i="3"/>
  <c r="G176" i="3"/>
  <c r="G72" i="3"/>
  <c r="G429" i="3"/>
  <c r="G578" i="3"/>
  <c r="G1223" i="3"/>
  <c r="G743" i="3"/>
  <c r="G452" i="3"/>
  <c r="G102" i="3"/>
  <c r="G511" i="3"/>
  <c r="B791" i="1"/>
  <c r="B679" i="1"/>
  <c r="B46" i="1"/>
  <c r="D272" i="3" s="1"/>
  <c r="AA272" i="3" s="1"/>
  <c r="B738" i="1"/>
  <c r="B300" i="1"/>
  <c r="B218" i="1"/>
  <c r="B81" i="1"/>
  <c r="B19" i="1"/>
  <c r="D20" i="3" s="1"/>
  <c r="AA20" i="3" s="1"/>
  <c r="B460" i="1"/>
  <c r="B532" i="1"/>
  <c r="B777" i="1"/>
  <c r="B583" i="1"/>
  <c r="D988" i="3" s="1"/>
  <c r="AA988" i="3" s="1"/>
  <c r="B603" i="1"/>
  <c r="B233" i="1"/>
  <c r="B789" i="1"/>
  <c r="B734" i="1"/>
  <c r="B402" i="1"/>
  <c r="B666" i="1"/>
  <c r="D1079" i="3" s="1"/>
  <c r="AA1079" i="3" s="1"/>
  <c r="B407" i="1"/>
  <c r="B182" i="1"/>
  <c r="B715" i="1"/>
  <c r="D1133" i="3" s="1"/>
  <c r="AA1133" i="3" s="1"/>
  <c r="B12" i="1"/>
  <c r="D243" i="3" s="1"/>
  <c r="AA243" i="3" s="1"/>
  <c r="B293" i="1"/>
  <c r="D178" i="3"/>
  <c r="AA178" i="3" s="1"/>
  <c r="B13" i="1"/>
  <c r="B107" i="1"/>
  <c r="B399" i="1"/>
  <c r="B526" i="1"/>
  <c r="B434" i="1"/>
  <c r="B548" i="1"/>
  <c r="B224" i="1"/>
  <c r="B417" i="1"/>
  <c r="B259" i="1"/>
  <c r="B815" i="1"/>
  <c r="B727" i="1"/>
  <c r="B378" i="1"/>
  <c r="B322" i="1"/>
  <c r="B228" i="1"/>
  <c r="B158" i="1"/>
  <c r="D490" i="3" s="1"/>
  <c r="AA490" i="3" s="1"/>
  <c r="B296" i="1"/>
  <c r="D662" i="3" s="1"/>
  <c r="AA662" i="3" s="1"/>
  <c r="B429" i="1"/>
  <c r="B234" i="1"/>
  <c r="B780" i="1"/>
  <c r="B543" i="1"/>
  <c r="B752" i="1"/>
  <c r="B143" i="1"/>
  <c r="B733" i="1"/>
  <c r="B741" i="1"/>
  <c r="B286" i="1"/>
  <c r="B763" i="1"/>
  <c r="B331" i="1"/>
  <c r="D721" i="3" s="1"/>
  <c r="AA721" i="3" s="1"/>
  <c r="B87" i="1"/>
  <c r="B811" i="1"/>
  <c r="B510" i="1"/>
  <c r="B413" i="1"/>
  <c r="B320" i="1"/>
  <c r="B530" i="1"/>
  <c r="B644" i="1"/>
  <c r="B32" i="1"/>
  <c r="B41" i="1"/>
  <c r="D110" i="3" s="1"/>
  <c r="AA110" i="3" s="1"/>
  <c r="B761" i="1"/>
  <c r="B764" i="1"/>
  <c r="B575" i="1"/>
  <c r="B562" i="1"/>
  <c r="B709" i="1"/>
  <c r="D1126" i="3" s="1"/>
  <c r="AA1126" i="3" s="1"/>
  <c r="B457" i="1"/>
  <c r="B680" i="1"/>
  <c r="B161" i="1"/>
  <c r="B146" i="1"/>
  <c r="B22" i="1"/>
  <c r="B396" i="1"/>
  <c r="B473" i="1"/>
  <c r="B673" i="1"/>
  <c r="B743" i="1"/>
  <c r="B723" i="1"/>
  <c r="B183" i="1"/>
  <c r="B163" i="1"/>
  <c r="D497" i="3" s="1"/>
  <c r="AA497" i="3" s="1"/>
  <c r="B301" i="1"/>
  <c r="B760" i="1"/>
  <c r="B663" i="1"/>
  <c r="B547" i="1"/>
  <c r="B387" i="1"/>
  <c r="B584" i="1"/>
  <c r="B53" i="1"/>
  <c r="B381" i="1"/>
  <c r="B315" i="1"/>
  <c r="B273" i="1"/>
  <c r="B181" i="1"/>
  <c r="B704" i="1"/>
  <c r="B140" i="1"/>
  <c r="B226" i="1"/>
  <c r="B90" i="1"/>
  <c r="B608" i="1"/>
  <c r="B778" i="1"/>
  <c r="B49" i="1"/>
  <c r="D1253" i="3" s="1"/>
  <c r="AA1253" i="3" s="1"/>
  <c r="B725" i="1"/>
  <c r="B248" i="1"/>
  <c r="B604" i="1"/>
  <c r="B52" i="1"/>
  <c r="B212" i="1"/>
  <c r="B490" i="1"/>
  <c r="B422" i="1"/>
  <c r="B448" i="1"/>
  <c r="B18" i="1"/>
  <c r="D168" i="3" s="1"/>
  <c r="AA168" i="3" s="1"/>
  <c r="B686" i="1"/>
  <c r="B311" i="1"/>
  <c r="B97" i="1"/>
  <c r="B14" i="1"/>
  <c r="B292" i="1"/>
  <c r="B354" i="1"/>
  <c r="B810" i="1"/>
  <c r="B511" i="1"/>
  <c r="B502" i="1"/>
  <c r="B359" i="1"/>
  <c r="D327" i="3" s="1"/>
  <c r="AA327" i="3" s="1"/>
  <c r="B363" i="1"/>
  <c r="B406" i="1"/>
  <c r="B566" i="1"/>
  <c r="B531" i="1"/>
  <c r="B254" i="1"/>
  <c r="B355" i="1"/>
  <c r="B456" i="1"/>
  <c r="B454" i="1"/>
  <c r="B208" i="1"/>
  <c r="B204" i="1"/>
  <c r="B263" i="1"/>
  <c r="B188" i="1"/>
  <c r="B178" i="1"/>
  <c r="B201" i="1"/>
  <c r="B655" i="1"/>
  <c r="B598" i="1"/>
  <c r="B281" i="1"/>
  <c r="B154" i="1"/>
  <c r="B113" i="1"/>
  <c r="B313" i="1"/>
  <c r="D692" i="3" s="1"/>
  <c r="AA692" i="3" s="1"/>
  <c r="B348" i="1"/>
  <c r="D878" i="3" s="1"/>
  <c r="AA878" i="3" s="1"/>
  <c r="B184" i="1"/>
  <c r="B737" i="1"/>
  <c r="B805" i="1"/>
  <c r="B587" i="1"/>
  <c r="B375" i="1"/>
  <c r="B100" i="1"/>
  <c r="B185" i="1"/>
  <c r="B812" i="1"/>
  <c r="B559" i="1"/>
  <c r="B211" i="1"/>
  <c r="B68" i="1"/>
  <c r="B298" i="1"/>
  <c r="D664" i="3" s="1"/>
  <c r="AA664" i="3" s="1"/>
  <c r="B535" i="1"/>
  <c r="B364" i="1"/>
  <c r="B428" i="1"/>
  <c r="B790" i="1"/>
  <c r="B260" i="1"/>
  <c r="B274" i="1"/>
  <c r="B71" i="1"/>
  <c r="B809" i="1"/>
  <c r="D1236" i="3" s="1"/>
  <c r="AA1236" i="3" s="1"/>
  <c r="B660" i="1"/>
  <c r="B436" i="1"/>
  <c r="B386" i="1"/>
  <c r="B568" i="1"/>
  <c r="B317" i="1"/>
  <c r="B67" i="1"/>
  <c r="B797" i="1"/>
  <c r="B481" i="1"/>
  <c r="B168" i="1"/>
  <c r="B700" i="1"/>
  <c r="B193" i="1"/>
  <c r="B103" i="1"/>
  <c r="B783" i="1"/>
  <c r="D1210" i="3" s="1"/>
  <c r="AA1210" i="3" s="1"/>
  <c r="B350" i="1"/>
  <c r="D740" i="3" s="1"/>
  <c r="AA740" i="3" s="1"/>
  <c r="B813" i="1"/>
  <c r="B613" i="1"/>
  <c r="B623" i="1"/>
  <c r="B358" i="1"/>
  <c r="D391" i="3" s="1"/>
  <c r="AA391" i="3" s="1"/>
  <c r="B108" i="1"/>
  <c r="B77" i="1"/>
  <c r="B769" i="1"/>
  <c r="B319" i="1"/>
  <c r="B662" i="1"/>
  <c r="B412" i="1"/>
  <c r="D799" i="3" s="1"/>
  <c r="AA799" i="3" s="1"/>
  <c r="B506" i="1"/>
  <c r="B793" i="1"/>
  <c r="D1220" i="3" s="1"/>
  <c r="AA1220" i="3" s="1"/>
  <c r="B242" i="1"/>
  <c r="B344" i="1"/>
  <c r="B362" i="1"/>
  <c r="B740" i="1"/>
  <c r="D1160" i="3" s="1"/>
  <c r="AA1160" i="3" s="1"/>
  <c r="B230" i="1"/>
  <c r="B696" i="1"/>
  <c r="B112" i="1"/>
  <c r="B442" i="1"/>
  <c r="D833" i="3" s="1"/>
  <c r="AA833" i="3" s="1"/>
  <c r="B192" i="1"/>
  <c r="B728" i="1"/>
  <c r="B309" i="1"/>
  <c r="B465" i="1"/>
  <c r="D862" i="3" s="1"/>
  <c r="AA862" i="3" s="1"/>
  <c r="B479" i="1"/>
  <c r="D706" i="3"/>
  <c r="AA706" i="3" s="1"/>
  <c r="B63" i="1"/>
  <c r="B657" i="1"/>
  <c r="B492" i="1"/>
  <c r="B549" i="1"/>
  <c r="B768" i="1"/>
  <c r="B450" i="1"/>
  <c r="B588" i="1"/>
  <c r="B702" i="1"/>
  <c r="B711" i="1"/>
  <c r="B21" i="1"/>
  <c r="B694" i="1"/>
  <c r="B668" i="1"/>
  <c r="B397" i="1"/>
  <c r="B736" i="1"/>
  <c r="B536" i="1"/>
  <c r="B142" i="1"/>
  <c r="B280" i="1"/>
  <c r="B170" i="1"/>
  <c r="B74" i="1"/>
  <c r="B534" i="1"/>
  <c r="B537" i="1"/>
  <c r="B401" i="1"/>
  <c r="B186" i="1"/>
  <c r="B395" i="1"/>
  <c r="B130" i="1"/>
  <c r="B735" i="1"/>
  <c r="D1154" i="3" s="1"/>
  <c r="AA1154" i="3" s="1"/>
  <c r="B141" i="1"/>
  <c r="B642" i="1"/>
  <c r="B326" i="1"/>
  <c r="B590" i="1"/>
  <c r="B643" i="1"/>
  <c r="B202" i="1"/>
  <c r="B720" i="1"/>
  <c r="B646" i="1"/>
  <c r="D1057" i="3" s="1"/>
  <c r="AA1057" i="3" s="1"/>
  <c r="D1255" i="3"/>
  <c r="AA1255" i="3" s="1"/>
  <c r="B312" i="1"/>
  <c r="B369" i="1"/>
  <c r="B817" i="1"/>
  <c r="B262" i="1"/>
  <c r="B550" i="1"/>
  <c r="B343" i="1"/>
  <c r="B415" i="1"/>
  <c r="B76" i="1"/>
  <c r="B799" i="1"/>
  <c r="B470" i="1"/>
  <c r="B85" i="1"/>
  <c r="B288" i="1"/>
  <c r="D649" i="3" s="1"/>
  <c r="AA649" i="3" s="1"/>
  <c r="B461" i="1"/>
  <c r="B759" i="1"/>
  <c r="B513" i="1"/>
  <c r="B775" i="1"/>
  <c r="B335" i="1"/>
  <c r="D726" i="3" s="1"/>
  <c r="AA726" i="3" s="1"/>
  <c r="B595" i="1"/>
  <c r="B477" i="1"/>
  <c r="B27" i="1"/>
  <c r="D600" i="3" s="1"/>
  <c r="AA600" i="3" s="1"/>
  <c r="B64" i="1"/>
  <c r="B525" i="1"/>
  <c r="B756" i="1"/>
  <c r="B268" i="1"/>
  <c r="B474" i="1"/>
  <c r="B794" i="1"/>
  <c r="B104" i="1"/>
  <c r="B638" i="1"/>
  <c r="B25" i="1"/>
  <c r="D1311" i="3"/>
  <c r="AA1311" i="3" s="1"/>
  <c r="B173" i="1"/>
  <c r="B99" i="1"/>
  <c r="B132" i="1"/>
  <c r="B388" i="1"/>
  <c r="B374" i="1"/>
  <c r="B527" i="1"/>
  <c r="B390" i="1"/>
  <c r="B497" i="1"/>
  <c r="B368" i="1"/>
  <c r="B190" i="1"/>
  <c r="B424" i="1"/>
  <c r="B807" i="1"/>
  <c r="B270" i="1"/>
  <c r="B20" i="1"/>
  <c r="B6" i="1"/>
  <c r="B439" i="1"/>
  <c r="B191" i="1"/>
  <c r="B151" i="1"/>
  <c r="D1336" i="3" s="1"/>
  <c r="AA1336" i="3" s="1"/>
  <c r="B111" i="1"/>
  <c r="B277" i="1"/>
  <c r="B592" i="1"/>
  <c r="D998" i="3" s="1"/>
  <c r="AA998" i="3" s="1"/>
  <c r="B484" i="1"/>
  <c r="B285" i="1"/>
  <c r="D202" i="3" s="1"/>
  <c r="AA202" i="3" s="1"/>
  <c r="B459" i="1"/>
  <c r="B509" i="1"/>
  <c r="D909" i="3" s="1"/>
  <c r="AA909" i="3" s="1"/>
  <c r="B70" i="1"/>
  <c r="D408" i="3" s="1"/>
  <c r="AA408" i="3" s="1"/>
  <c r="B279" i="1"/>
  <c r="B586" i="1"/>
  <c r="B411" i="1"/>
  <c r="B766" i="1"/>
  <c r="B197" i="1"/>
  <c r="B209" i="1"/>
  <c r="B115" i="1"/>
  <c r="B266" i="1"/>
  <c r="B216" i="1"/>
  <c r="B444" i="1"/>
  <c r="D836" i="3" s="1"/>
  <c r="AA836" i="3" s="1"/>
  <c r="B522" i="1"/>
  <c r="B221" i="1"/>
  <c r="D389" i="3" s="1"/>
  <c r="AA389" i="3" s="1"/>
  <c r="B231" i="1"/>
  <c r="B232" i="1"/>
  <c r="B174" i="1"/>
  <c r="B546" i="1"/>
  <c r="B571" i="1"/>
  <c r="B671" i="1"/>
  <c r="D1085" i="3" s="1"/>
  <c r="AA1085" i="3" s="1"/>
  <c r="B567" i="1"/>
  <c r="B627" i="1"/>
  <c r="B634" i="1"/>
  <c r="D1043" i="3" s="1"/>
  <c r="AA1043" i="3" s="1"/>
  <c r="B302" i="1"/>
  <c r="B730" i="1"/>
  <c r="B591" i="1"/>
  <c r="B580" i="1"/>
  <c r="B745" i="1"/>
  <c r="B581" i="1"/>
  <c r="B447" i="1"/>
  <c r="D839" i="3" s="1"/>
  <c r="AA839" i="3" s="1"/>
  <c r="B338" i="1"/>
  <c r="B5" i="1"/>
  <c r="B149" i="1"/>
  <c r="B339" i="1"/>
  <c r="D729" i="3" s="1"/>
  <c r="AA729" i="3" s="1"/>
  <c r="B451" i="1"/>
  <c r="D844" i="3" s="1"/>
  <c r="AA844" i="3" s="1"/>
  <c r="B576" i="1"/>
  <c r="B324" i="1"/>
  <c r="B637" i="1"/>
  <c r="D370" i="3" s="1"/>
  <c r="AA370" i="3" s="1"/>
  <c r="B383" i="1"/>
  <c r="B762" i="1"/>
  <c r="B561" i="1"/>
  <c r="B503" i="1"/>
  <c r="B166" i="1"/>
  <c r="B92" i="1"/>
  <c r="B346" i="1"/>
  <c r="D736" i="3" s="1"/>
  <c r="AA736" i="3" s="1"/>
  <c r="B482" i="1"/>
  <c r="B468" i="1"/>
  <c r="B706" i="1"/>
  <c r="B28" i="1"/>
  <c r="B123" i="1"/>
  <c r="B284" i="1"/>
  <c r="B441" i="1"/>
  <c r="B818" i="1"/>
  <c r="B241" i="1"/>
  <c r="B276" i="1"/>
  <c r="B425" i="1"/>
  <c r="B333" i="1"/>
  <c r="B800" i="1"/>
  <c r="D1363" i="3" s="1"/>
  <c r="AA1363" i="3" s="1"/>
  <c r="B172" i="1"/>
  <c r="B278" i="1"/>
  <c r="B653" i="1"/>
  <c r="B256" i="1"/>
  <c r="B802" i="1"/>
  <c r="B782" i="1"/>
  <c r="D1209" i="3" s="1"/>
  <c r="AA1209" i="3" s="1"/>
  <c r="B483" i="1"/>
  <c r="D77" i="3" s="1"/>
  <c r="AA77" i="3" s="1"/>
  <c r="B98" i="1"/>
  <c r="B681" i="1"/>
  <c r="B670" i="1"/>
  <c r="B515" i="1"/>
  <c r="B217" i="1"/>
  <c r="B194" i="1"/>
  <c r="B614" i="1"/>
  <c r="B360" i="1"/>
  <c r="B106" i="1"/>
  <c r="B496" i="1"/>
  <c r="D897" i="3" s="1"/>
  <c r="AA897" i="3" s="1"/>
  <c r="B297" i="1"/>
  <c r="B391" i="1"/>
  <c r="B648" i="1"/>
  <c r="B493" i="1"/>
  <c r="D400" i="3" s="1"/>
  <c r="AA400" i="3" s="1"/>
  <c r="B788" i="1"/>
  <c r="B34" i="1"/>
  <c r="B23" i="1"/>
  <c r="D80" i="3" s="1"/>
  <c r="AA80" i="3" s="1"/>
  <c r="B82" i="1"/>
  <c r="B135" i="1"/>
  <c r="B137" i="1"/>
  <c r="B102" i="1"/>
  <c r="B162" i="1"/>
  <c r="D364" i="3" s="1"/>
  <c r="AA364" i="3" s="1"/>
  <c r="B716" i="1"/>
  <c r="B678" i="1"/>
  <c r="B101" i="1"/>
  <c r="D22" i="3" s="1"/>
  <c r="AA22" i="3" s="1"/>
  <c r="B742" i="1"/>
  <c r="B772" i="1"/>
  <c r="B148" i="1"/>
  <c r="B314" i="1"/>
  <c r="B164" i="1"/>
  <c r="B596" i="1"/>
  <c r="B773" i="1"/>
  <c r="B724" i="1"/>
  <c r="B347" i="1"/>
  <c r="B105" i="1"/>
  <c r="B307" i="1"/>
  <c r="B751" i="1"/>
  <c r="B721" i="1"/>
  <c r="B250" i="1"/>
  <c r="B572" i="1"/>
  <c r="B605" i="1"/>
  <c r="B453" i="1"/>
  <c r="D847" i="3" s="1"/>
  <c r="AA847" i="3" s="1"/>
  <c r="B244" i="1"/>
  <c r="B438" i="1"/>
  <c r="B121" i="1"/>
  <c r="B385" i="1"/>
  <c r="B128" i="1"/>
  <c r="B557" i="1"/>
  <c r="D961" i="3" s="1"/>
  <c r="AA961" i="3" s="1"/>
  <c r="B370" i="1"/>
  <c r="B271" i="1"/>
  <c r="B334" i="1"/>
  <c r="B272" i="1"/>
  <c r="B138" i="1"/>
  <c r="B463" i="1"/>
  <c r="B585" i="1"/>
  <c r="B767" i="1"/>
  <c r="B785" i="1"/>
  <c r="B529" i="1"/>
  <c r="B265" i="1"/>
  <c r="B418" i="1"/>
  <c r="B125" i="1"/>
  <c r="B701" i="1"/>
  <c r="B129" i="1"/>
  <c r="B533" i="1"/>
  <c r="B47" i="1"/>
  <c r="B435" i="1"/>
  <c r="B806" i="1"/>
  <c r="B60" i="1"/>
  <c r="B295" i="1"/>
  <c r="B494" i="1"/>
  <c r="B754" i="1"/>
  <c r="D1177" i="3" s="1"/>
  <c r="AA1177" i="3" s="1"/>
  <c r="B661" i="1"/>
  <c r="B420" i="1"/>
  <c r="D808" i="3" s="1"/>
  <c r="AA808" i="3" s="1"/>
  <c r="B697" i="1"/>
  <c r="B672" i="1"/>
  <c r="D1086" i="3" s="1"/>
  <c r="AA1086" i="3" s="1"/>
  <c r="B56" i="1"/>
  <c r="D371" i="3" s="1"/>
  <c r="AA371" i="3" s="1"/>
  <c r="B599" i="1"/>
  <c r="B72" i="1"/>
  <c r="B171" i="1"/>
  <c r="B353" i="1"/>
  <c r="B249" i="1"/>
  <c r="B685" i="1"/>
  <c r="B631" i="1"/>
  <c r="D1040" i="3" s="1"/>
  <c r="AA1040" i="3" s="1"/>
  <c r="B169" i="1"/>
  <c r="B705" i="1"/>
  <c r="B394" i="1"/>
  <c r="B229" i="1"/>
  <c r="B255" i="1"/>
  <c r="B84" i="1"/>
  <c r="D420" i="3" s="1"/>
  <c r="AA420" i="3" s="1"/>
  <c r="B649" i="1"/>
  <c r="B384" i="1"/>
  <c r="D348" i="3"/>
  <c r="AA348" i="3" s="1"/>
  <c r="B57" i="1"/>
  <c r="B58" i="1"/>
  <c r="D524" i="3" s="1"/>
  <c r="AA524" i="3" s="1"/>
  <c r="B323" i="1"/>
  <c r="B91" i="1"/>
  <c r="B641" i="1"/>
  <c r="B690" i="1"/>
  <c r="B357" i="1"/>
  <c r="D598" i="3" s="1"/>
  <c r="AA598" i="3" s="1"/>
  <c r="B88" i="1"/>
  <c r="B440" i="1"/>
  <c r="B698" i="1"/>
  <c r="B213" i="1"/>
  <c r="D556" i="3" s="1"/>
  <c r="AA556" i="3" s="1"/>
  <c r="B565" i="1"/>
  <c r="B426" i="1"/>
  <c r="D815" i="3" s="1"/>
  <c r="AA815" i="3" s="1"/>
  <c r="B416" i="1"/>
  <c r="B109" i="1"/>
  <c r="B801" i="1"/>
  <c r="B409" i="1"/>
  <c r="B528" i="1"/>
  <c r="B42" i="1"/>
  <c r="B79" i="1"/>
  <c r="B94" i="1"/>
  <c r="B175" i="1"/>
  <c r="B122" i="1"/>
  <c r="D31" i="3" s="1"/>
  <c r="AA31" i="3" s="1"/>
  <c r="B247" i="1"/>
  <c r="B462" i="1"/>
  <c r="B246" i="1"/>
  <c r="B475" i="1"/>
  <c r="B393" i="1"/>
  <c r="B31" i="1"/>
  <c r="B625" i="1"/>
  <c r="B261" i="1"/>
  <c r="B640" i="1"/>
  <c r="B114" i="1"/>
  <c r="B144" i="1"/>
  <c r="B203" i="1"/>
  <c r="B472" i="1"/>
  <c r="B659" i="1"/>
  <c r="B275" i="1"/>
  <c r="D632" i="3" s="1"/>
  <c r="AA632" i="3" s="1"/>
  <c r="B564" i="1"/>
  <c r="B577" i="1"/>
  <c r="B75" i="1"/>
  <c r="B431" i="1"/>
  <c r="B96" i="1"/>
  <c r="B443" i="1"/>
  <c r="B689" i="1"/>
  <c r="B499" i="1"/>
  <c r="B607" i="1"/>
  <c r="B153" i="1"/>
  <c r="B610" i="1"/>
  <c r="B524" i="1"/>
  <c r="D928" i="3" s="1"/>
  <c r="AA928" i="3" s="1"/>
  <c r="B804" i="1"/>
  <c r="B757" i="1"/>
  <c r="B677" i="1"/>
  <c r="B214" i="1"/>
  <c r="B356" i="1"/>
  <c r="B55" i="1"/>
  <c r="B732" i="1"/>
  <c r="B207" i="1"/>
  <c r="B652" i="1"/>
  <c r="B779" i="1"/>
  <c r="D328" i="3" s="1"/>
  <c r="AA328" i="3" s="1"/>
  <c r="B478" i="1"/>
  <c r="B54" i="1"/>
  <c r="B692" i="1"/>
  <c r="D1108" i="3" s="1"/>
  <c r="AA1108" i="3" s="1"/>
  <c r="B540" i="1"/>
  <c r="B62" i="1"/>
  <c r="B446" i="1"/>
  <c r="B498" i="1"/>
  <c r="D899" i="3" s="1"/>
  <c r="AA899" i="3" s="1"/>
  <c r="B622" i="1"/>
  <c r="B157" i="1"/>
  <c r="B264" i="1"/>
  <c r="B177" i="1"/>
  <c r="B330" i="1"/>
  <c r="B219" i="1"/>
  <c r="B452" i="1"/>
  <c r="B787" i="1"/>
  <c r="B124" i="1"/>
  <c r="B703" i="1"/>
  <c r="D1119" i="3" s="1"/>
  <c r="AA1119" i="3" s="1"/>
  <c r="B430" i="1"/>
  <c r="D820" i="3" s="1"/>
  <c r="AA820" i="3" s="1"/>
  <c r="B665" i="1"/>
  <c r="B488" i="1"/>
  <c r="B377" i="1"/>
  <c r="B645" i="1"/>
  <c r="B95" i="1"/>
  <c r="B674" i="1"/>
  <c r="D1088" i="3" s="1"/>
  <c r="AA1088" i="3" s="1"/>
  <c r="B516" i="1"/>
  <c r="B243" i="1"/>
  <c r="B134" i="1"/>
  <c r="B133" i="1"/>
  <c r="B342" i="1"/>
  <c r="B635" i="1"/>
  <c r="B352" i="1"/>
  <c r="B523" i="1"/>
  <c r="B196" i="1"/>
  <c r="B380" i="1"/>
  <c r="B235" i="1"/>
  <c r="B327" i="1"/>
  <c r="B514" i="1"/>
  <c r="B601" i="1"/>
  <c r="B517" i="1"/>
  <c r="B372" i="1"/>
  <c r="B65" i="1"/>
  <c r="D459" i="3" s="1"/>
  <c r="AA459" i="3" s="1"/>
  <c r="B500" i="1"/>
  <c r="B252" i="1"/>
  <c r="D271" i="3" s="1"/>
  <c r="AA271" i="3" s="1"/>
  <c r="B119" i="1"/>
  <c r="B321" i="1"/>
  <c r="B693" i="1"/>
  <c r="B150" i="1"/>
  <c r="D645" i="3" s="1"/>
  <c r="AA645" i="3" s="1"/>
  <c r="B808" i="1"/>
  <c r="B714" i="1"/>
  <c r="B83" i="1"/>
  <c r="B507" i="1"/>
  <c r="D907" i="3" s="1"/>
  <c r="AA907" i="3" s="1"/>
  <c r="B427" i="1"/>
  <c r="D817" i="3" s="1"/>
  <c r="AA817" i="3" s="1"/>
  <c r="B612" i="1"/>
  <c r="B205" i="1"/>
  <c r="B487" i="1"/>
  <c r="B328" i="1"/>
  <c r="B167" i="1"/>
  <c r="B227" i="1"/>
  <c r="D672" i="3" s="1"/>
  <c r="AA672" i="3" s="1"/>
  <c r="B578" i="1"/>
  <c r="D983" i="3" s="1"/>
  <c r="AA983" i="3" s="1"/>
  <c r="B495" i="1"/>
  <c r="B200" i="1"/>
  <c r="B795" i="1"/>
  <c r="D1222" i="3" s="1"/>
  <c r="AA1222" i="3" s="1"/>
  <c r="B683" i="1"/>
  <c r="B156" i="1"/>
  <c r="B675" i="1"/>
  <c r="B786" i="1"/>
  <c r="B199" i="1"/>
  <c r="B718" i="1"/>
  <c r="D1377" i="3" s="1"/>
  <c r="AA1377" i="3" s="1"/>
  <c r="B682" i="1"/>
  <c r="B691" i="1"/>
  <c r="B189" i="1"/>
  <c r="D335" i="3" s="1"/>
  <c r="AA335" i="3" s="1"/>
  <c r="B776" i="1"/>
  <c r="B552" i="1"/>
  <c r="B80" i="1"/>
  <c r="D828" i="3"/>
  <c r="AA828" i="3" s="1"/>
  <c r="B747" i="1"/>
  <c r="B570" i="1"/>
  <c r="D1339" i="3"/>
  <c r="AA1339" i="3" s="1"/>
  <c r="B69" i="1"/>
  <c r="B373" i="1"/>
  <c r="D1273" i="3" s="1"/>
  <c r="AA1273" i="3" s="1"/>
  <c r="B489" i="1"/>
  <c r="B542" i="1"/>
  <c r="B206" i="1"/>
  <c r="D547" i="3" s="1"/>
  <c r="AA547" i="3" s="1"/>
  <c r="B719" i="1"/>
  <c r="B366" i="1"/>
  <c r="D754" i="3" s="1"/>
  <c r="AA754" i="3" s="1"/>
  <c r="B432" i="1"/>
  <c r="B389" i="1"/>
  <c r="B305" i="1"/>
  <c r="B445" i="1"/>
  <c r="B304" i="1"/>
  <c r="B299" i="1"/>
  <c r="B616" i="1"/>
  <c r="B765" i="1"/>
  <c r="B38" i="1"/>
  <c r="B508" i="1"/>
  <c r="B449" i="1"/>
  <c r="B636" i="1"/>
  <c r="D90" i="3" s="1"/>
  <c r="AA90" i="3" s="1"/>
  <c r="B814" i="1"/>
  <c r="B282" i="1"/>
  <c r="D562" i="3" s="1"/>
  <c r="AA562" i="3" s="1"/>
  <c r="B240" i="1"/>
  <c r="B310" i="1"/>
  <c r="B398" i="1"/>
  <c r="B606" i="1"/>
  <c r="B707" i="1"/>
  <c r="B269" i="1"/>
  <c r="B695" i="1"/>
  <c r="B139" i="1"/>
  <c r="B371" i="1"/>
  <c r="B136" i="1"/>
  <c r="B687" i="1"/>
  <c r="D647" i="3" s="1"/>
  <c r="AA647" i="3" s="1"/>
  <c r="B611" i="1"/>
  <c r="B749" i="1"/>
  <c r="B165" i="1"/>
  <c r="B303" i="1"/>
  <c r="B632" i="1"/>
  <c r="B512" i="1"/>
  <c r="B179" i="1"/>
  <c r="B351" i="1"/>
  <c r="B796" i="1"/>
  <c r="B50" i="1"/>
  <c r="D94" i="3" s="1"/>
  <c r="AA94" i="3" s="1"/>
  <c r="B365" i="1"/>
  <c r="B336" i="1"/>
  <c r="B9" i="1"/>
  <c r="B48" i="1"/>
  <c r="B770" i="1"/>
  <c r="B73" i="1"/>
  <c r="B291" i="1"/>
  <c r="D654" i="3" s="1"/>
  <c r="AA654" i="3" s="1"/>
  <c r="B238" i="1"/>
  <c r="B403" i="1"/>
  <c r="B739" i="1"/>
  <c r="D1159" i="3" s="1"/>
  <c r="AA1159" i="3" s="1"/>
  <c r="B43" i="1"/>
  <c r="B287" i="1"/>
  <c r="B699" i="1"/>
  <c r="B198" i="1"/>
  <c r="B620" i="1"/>
  <c r="B729" i="1"/>
  <c r="D1267" i="3" s="1"/>
  <c r="AA1267" i="3" s="1"/>
  <c r="B437" i="1"/>
  <c r="B669" i="1"/>
  <c r="D269" i="3" s="1"/>
  <c r="AA269" i="3" s="1"/>
  <c r="B602" i="1"/>
  <c r="D430" i="3" s="1"/>
  <c r="AA430" i="3" s="1"/>
  <c r="B423" i="1"/>
  <c r="B44" i="1"/>
  <c r="B731" i="1"/>
  <c r="D590" i="3" s="1"/>
  <c r="AA590" i="3" s="1"/>
  <c r="B120" i="1"/>
  <c r="D250" i="3" s="1"/>
  <c r="AA250" i="3" s="1"/>
  <c r="B237" i="1"/>
  <c r="B349" i="1"/>
  <c r="B17" i="1"/>
  <c r="B455" i="1"/>
  <c r="B555" i="1"/>
  <c r="B480" i="1"/>
  <c r="B376" i="1"/>
  <c r="B33" i="1"/>
  <c r="B541" i="1"/>
  <c r="B51" i="1"/>
  <c r="B647" i="1"/>
  <c r="D1232" i="3" s="1"/>
  <c r="AA1232" i="3" s="1"/>
  <c r="B667" i="1"/>
  <c r="B66" i="1"/>
  <c r="D711" i="3"/>
  <c r="AA711" i="3" s="1"/>
  <c r="D1289" i="3"/>
  <c r="AA1289" i="3" s="1"/>
  <c r="B469" i="1"/>
  <c r="B253" i="1"/>
  <c r="B458" i="1"/>
  <c r="B626" i="1"/>
  <c r="B61" i="1"/>
  <c r="B569" i="1"/>
  <c r="B341" i="1"/>
  <c r="B308" i="1"/>
  <c r="D682" i="3" s="1"/>
  <c r="AA682" i="3" s="1"/>
  <c r="B467" i="1"/>
  <c r="D198" i="3"/>
  <c r="AA198" i="3" s="1"/>
  <c r="B722" i="1"/>
  <c r="D685" i="3" s="1"/>
  <c r="AA685" i="3" s="1"/>
  <c r="B236" i="1"/>
  <c r="B225" i="1"/>
  <c r="B518" i="1"/>
  <c r="B658" i="1"/>
  <c r="B210" i="1"/>
  <c r="B223" i="1"/>
  <c r="B589" i="1"/>
  <c r="B59" i="1"/>
  <c r="B651" i="1"/>
  <c r="B159" i="1"/>
  <c r="B155" i="1"/>
  <c r="B597" i="1"/>
  <c r="B340" i="1"/>
  <c r="B379" i="1"/>
  <c r="B558" i="1"/>
  <c r="B710" i="1"/>
  <c r="B131" i="1"/>
  <c r="B726" i="1"/>
  <c r="B639" i="1"/>
  <c r="D1049" i="3" s="1"/>
  <c r="AA1049" i="3" s="1"/>
  <c r="B618" i="1"/>
  <c r="B176" i="1"/>
  <c r="B222" i="1"/>
  <c r="B609" i="1"/>
  <c r="D1374" i="3"/>
  <c r="AA1374" i="3" s="1"/>
  <c r="D1080" i="3"/>
  <c r="AA1080" i="3" s="1"/>
  <c r="B257" i="1"/>
  <c r="B504" i="1"/>
  <c r="B245" i="1"/>
  <c r="D147" i="3" s="1"/>
  <c r="AA147" i="3" s="1"/>
  <c r="B466" i="1"/>
  <c r="D566" i="3" s="1"/>
  <c r="AA566" i="3" s="1"/>
  <c r="B521" i="1"/>
  <c r="B116" i="1"/>
  <c r="B258" i="1"/>
  <c r="B118" i="1"/>
  <c r="B421" i="1"/>
  <c r="B781" i="1"/>
  <c r="B361" i="1"/>
  <c r="B554" i="1"/>
  <c r="B24" i="1"/>
  <c r="D333" i="3" s="1"/>
  <c r="AA333" i="3" s="1"/>
  <c r="B717" i="1"/>
  <c r="B15" i="1"/>
  <c r="B7" i="1"/>
  <c r="B345" i="1"/>
  <c r="B251" i="1"/>
  <c r="B688" i="1"/>
  <c r="B318" i="1"/>
  <c r="B152" i="1"/>
  <c r="B37" i="1"/>
  <c r="B40" i="1"/>
  <c r="B86" i="1"/>
  <c r="D655" i="3" s="1"/>
  <c r="AA655" i="3" s="1"/>
  <c r="B290" i="1"/>
  <c r="B215" i="1"/>
  <c r="D531" i="3" s="1"/>
  <c r="AA531" i="3" s="1"/>
  <c r="B803" i="1"/>
  <c r="B753" i="1"/>
  <c r="D1268" i="3" s="1"/>
  <c r="AA1268" i="3" s="1"/>
  <c r="B367" i="1"/>
  <c r="B45" i="1"/>
  <c r="E307" i="3"/>
  <c r="H307" i="3"/>
  <c r="J307" i="3"/>
  <c r="L307" i="3"/>
  <c r="N307" i="3"/>
  <c r="P307" i="3"/>
  <c r="T307" i="3"/>
  <c r="W307" i="3" s="1"/>
  <c r="F1199" i="3"/>
  <c r="I1199" i="3"/>
  <c r="K1199" i="3"/>
  <c r="M1199" i="3"/>
  <c r="O1199" i="3"/>
  <c r="Q1199" i="3"/>
  <c r="U1199" i="3"/>
  <c r="E322" i="3"/>
  <c r="H322" i="3"/>
  <c r="J322" i="3"/>
  <c r="L322" i="3"/>
  <c r="N322" i="3"/>
  <c r="P322" i="3"/>
  <c r="T322" i="3"/>
  <c r="W322" i="3" s="1"/>
  <c r="F1007" i="3"/>
  <c r="I1007" i="3"/>
  <c r="K1007" i="3"/>
  <c r="M1007" i="3"/>
  <c r="O1007" i="3"/>
  <c r="Q1007" i="3"/>
  <c r="U1007" i="3"/>
  <c r="E607" i="3"/>
  <c r="H607" i="3"/>
  <c r="J607" i="3"/>
  <c r="L607" i="3"/>
  <c r="N607" i="3"/>
  <c r="P607" i="3"/>
  <c r="T607" i="3"/>
  <c r="W607" i="3" s="1"/>
  <c r="F541" i="3"/>
  <c r="I541" i="3"/>
  <c r="K541" i="3"/>
  <c r="M541" i="3"/>
  <c r="O541" i="3"/>
  <c r="Q541" i="3"/>
  <c r="U541" i="3"/>
  <c r="E1121" i="3"/>
  <c r="H1121" i="3"/>
  <c r="J1121" i="3"/>
  <c r="L1121" i="3"/>
  <c r="N1121" i="3"/>
  <c r="P1121" i="3"/>
  <c r="T1121" i="3"/>
  <c r="W1121" i="3" s="1"/>
  <c r="F148" i="3"/>
  <c r="I148" i="3"/>
  <c r="K148" i="3"/>
  <c r="M148" i="3"/>
  <c r="O148" i="3"/>
  <c r="Q148" i="3"/>
  <c r="U148" i="3"/>
  <c r="E779" i="3"/>
  <c r="H779" i="3"/>
  <c r="J779" i="3"/>
  <c r="L779" i="3"/>
  <c r="N779" i="3"/>
  <c r="P779" i="3"/>
  <c r="T779" i="3"/>
  <c r="W779" i="3" s="1"/>
  <c r="F307" i="3"/>
  <c r="I307" i="3"/>
  <c r="K307" i="3"/>
  <c r="M307" i="3"/>
  <c r="O307" i="3"/>
  <c r="Q307" i="3"/>
  <c r="U307" i="3"/>
  <c r="E1199" i="3"/>
  <c r="H1199" i="3"/>
  <c r="J1199" i="3"/>
  <c r="L1199" i="3"/>
  <c r="N1199" i="3"/>
  <c r="P1199" i="3"/>
  <c r="T1199" i="3"/>
  <c r="W1199" i="3" s="1"/>
  <c r="F322" i="3"/>
  <c r="I322" i="3"/>
  <c r="K322" i="3"/>
  <c r="M322" i="3"/>
  <c r="O322" i="3"/>
  <c r="Q322" i="3"/>
  <c r="U322" i="3"/>
  <c r="E1007" i="3"/>
  <c r="H1007" i="3"/>
  <c r="J1007" i="3"/>
  <c r="L1007" i="3"/>
  <c r="N1007" i="3"/>
  <c r="P1007" i="3"/>
  <c r="T1007" i="3"/>
  <c r="W1007" i="3" s="1"/>
  <c r="F607" i="3"/>
  <c r="I607" i="3"/>
  <c r="K607" i="3"/>
  <c r="M607" i="3"/>
  <c r="O607" i="3"/>
  <c r="Q607" i="3"/>
  <c r="U607" i="3"/>
  <c r="E541" i="3"/>
  <c r="H541" i="3"/>
  <c r="J541" i="3"/>
  <c r="L541" i="3"/>
  <c r="N541" i="3"/>
  <c r="P541" i="3"/>
  <c r="T541" i="3"/>
  <c r="W541" i="3" s="1"/>
  <c r="F1121" i="3"/>
  <c r="I1121" i="3"/>
  <c r="K1121" i="3"/>
  <c r="M1121" i="3"/>
  <c r="O1121" i="3"/>
  <c r="Q1121" i="3"/>
  <c r="U1121" i="3"/>
  <c r="E148" i="3"/>
  <c r="H148" i="3"/>
  <c r="J148" i="3"/>
  <c r="L148" i="3"/>
  <c r="N148" i="3"/>
  <c r="P148" i="3"/>
  <c r="T148" i="3"/>
  <c r="W148" i="3" s="1"/>
  <c r="F779" i="3"/>
  <c r="I779" i="3"/>
  <c r="K779" i="3"/>
  <c r="M779" i="3"/>
  <c r="O779" i="3"/>
  <c r="Q779" i="3"/>
  <c r="U779" i="3"/>
  <c r="T5" i="8"/>
  <c r="T7" i="8"/>
  <c r="T10" i="8"/>
  <c r="T16" i="8"/>
  <c r="T17" i="8"/>
  <c r="T18" i="8"/>
  <c r="T19" i="8"/>
  <c r="T12" i="8"/>
  <c r="U104" i="3"/>
  <c r="U364" i="3"/>
  <c r="U57" i="3"/>
  <c r="U544" i="3"/>
  <c r="U246" i="3"/>
  <c r="U903" i="3"/>
  <c r="U637" i="3"/>
  <c r="U692" i="3"/>
  <c r="U584" i="3"/>
  <c r="U200" i="3"/>
  <c r="U1299" i="3"/>
  <c r="U287" i="3"/>
  <c r="U789" i="3"/>
  <c r="U1365" i="3"/>
  <c r="U378" i="3"/>
  <c r="U266" i="3"/>
  <c r="U281" i="3"/>
  <c r="U227" i="3"/>
  <c r="U521" i="3"/>
  <c r="U106" i="3"/>
  <c r="U934" i="3"/>
  <c r="U1294" i="3"/>
  <c r="U765" i="3"/>
  <c r="U1021" i="3"/>
  <c r="U126" i="3"/>
  <c r="U168" i="3"/>
  <c r="U539" i="3"/>
  <c r="U1330" i="3"/>
  <c r="U1071" i="3"/>
  <c r="U1200" i="3"/>
  <c r="U1197" i="3"/>
  <c r="U1154" i="3"/>
  <c r="U344" i="3"/>
  <c r="U520" i="3"/>
  <c r="U784" i="3"/>
  <c r="U1367" i="3"/>
  <c r="U115" i="3"/>
  <c r="U223" i="3"/>
  <c r="U1285" i="3"/>
  <c r="U854" i="3"/>
  <c r="U327" i="3"/>
  <c r="U277" i="3"/>
  <c r="U866" i="3"/>
  <c r="U917" i="3"/>
  <c r="U988" i="3"/>
  <c r="U89" i="3"/>
  <c r="U1385" i="3"/>
  <c r="U1319" i="3"/>
  <c r="U1069" i="3"/>
  <c r="U715" i="3"/>
  <c r="U726" i="3"/>
  <c r="U430" i="3"/>
  <c r="U1064" i="3"/>
  <c r="U1218" i="3"/>
  <c r="U311" i="3"/>
  <c r="U649" i="3"/>
  <c r="U391" i="3"/>
  <c r="U1264" i="3"/>
  <c r="U671" i="3"/>
  <c r="U468" i="3"/>
  <c r="U1373" i="3"/>
  <c r="U411" i="3"/>
  <c r="U40" i="3"/>
  <c r="U8" i="3"/>
  <c r="U623" i="3"/>
  <c r="U503" i="3"/>
  <c r="U582" i="3"/>
  <c r="U953" i="3"/>
  <c r="U420" i="3"/>
  <c r="U1304" i="3"/>
  <c r="U94" i="3"/>
  <c r="U1272" i="3"/>
  <c r="U695" i="3"/>
  <c r="U236" i="3"/>
  <c r="U862" i="3"/>
  <c r="U842" i="3"/>
  <c r="U933" i="3"/>
  <c r="U1190" i="3"/>
  <c r="U329" i="3"/>
  <c r="U736" i="3"/>
  <c r="U625" i="3"/>
  <c r="U1256" i="3"/>
  <c r="U6" i="3"/>
  <c r="U213" i="3"/>
  <c r="U335" i="3"/>
  <c r="U522" i="3"/>
  <c r="U439" i="3"/>
  <c r="U972" i="3"/>
  <c r="U10" i="3"/>
  <c r="U446" i="3"/>
  <c r="U350" i="3"/>
  <c r="U542" i="3"/>
  <c r="U1318" i="3"/>
  <c r="U1387" i="3"/>
  <c r="U407" i="3"/>
  <c r="U665" i="3"/>
  <c r="U13" i="3"/>
  <c r="U196" i="3"/>
  <c r="U670" i="3"/>
  <c r="U767" i="3"/>
  <c r="U431" i="3"/>
  <c r="U325" i="3"/>
  <c r="U558" i="3"/>
  <c r="U1281" i="3"/>
  <c r="U699" i="3"/>
  <c r="U1236" i="3"/>
  <c r="U65" i="3"/>
  <c r="U1160" i="3"/>
  <c r="U238" i="3"/>
  <c r="U1151" i="3"/>
  <c r="U1159" i="3"/>
  <c r="U432" i="3"/>
  <c r="U1351" i="3"/>
  <c r="U151" i="3"/>
  <c r="U730" i="3"/>
  <c r="U474" i="3"/>
  <c r="U820" i="3"/>
  <c r="U1273" i="3"/>
  <c r="U360" i="3"/>
  <c r="U1382" i="3"/>
  <c r="U123" i="3"/>
  <c r="U1324" i="3"/>
  <c r="U414" i="3"/>
  <c r="U1057" i="3"/>
  <c r="U152" i="3"/>
  <c r="U263" i="3"/>
  <c r="U983" i="3"/>
  <c r="U668" i="3"/>
  <c r="U1220" i="3"/>
  <c r="U171" i="3"/>
  <c r="U865" i="3"/>
  <c r="U1309" i="3"/>
  <c r="U174" i="3"/>
  <c r="U694" i="3"/>
  <c r="U1126" i="3"/>
  <c r="U427" i="3"/>
  <c r="U101" i="3"/>
  <c r="U1291" i="3"/>
  <c r="U664" i="3"/>
  <c r="U547" i="3"/>
  <c r="U1135" i="3"/>
  <c r="U721" i="3"/>
  <c r="U632" i="3"/>
  <c r="U272" i="3"/>
  <c r="U212" i="3"/>
  <c r="U768" i="3"/>
  <c r="U70" i="3"/>
  <c r="U1177" i="3"/>
  <c r="U1361" i="3"/>
  <c r="U1074" i="3"/>
  <c r="U202" i="3"/>
  <c r="U371" i="3"/>
  <c r="U124" i="3"/>
  <c r="U620" i="3"/>
  <c r="U883" i="3"/>
  <c r="U441" i="3"/>
  <c r="U1293" i="3"/>
  <c r="U1292" i="3"/>
  <c r="U807" i="3"/>
  <c r="U527" i="3"/>
  <c r="U897" i="3"/>
  <c r="U150" i="3"/>
  <c r="U252" i="3"/>
  <c r="U960" i="3"/>
  <c r="U181" i="3"/>
  <c r="U450" i="3"/>
  <c r="U1353" i="3"/>
  <c r="U1279" i="3"/>
  <c r="U435" i="3"/>
  <c r="U771" i="3"/>
  <c r="U603" i="3"/>
  <c r="U581" i="3"/>
  <c r="U930" i="3"/>
  <c r="U1258" i="3"/>
  <c r="U22" i="3"/>
  <c r="U314" i="3"/>
  <c r="U173" i="3"/>
  <c r="U757" i="3"/>
  <c r="U1317" i="3"/>
  <c r="U412" i="3"/>
  <c r="U250" i="3"/>
  <c r="U565" i="3"/>
  <c r="U574" i="3"/>
  <c r="U467" i="3"/>
  <c r="U215" i="3"/>
  <c r="U1307" i="3"/>
  <c r="U154" i="3"/>
  <c r="U1058" i="3"/>
  <c r="U356" i="3"/>
  <c r="U840" i="3"/>
  <c r="U191" i="3"/>
  <c r="U847" i="3"/>
  <c r="U1042" i="3"/>
  <c r="U78" i="3"/>
  <c r="U185" i="3"/>
  <c r="U1204" i="3"/>
  <c r="U1344" i="3"/>
  <c r="U1165" i="3"/>
  <c r="U461" i="3"/>
  <c r="U1142" i="3"/>
  <c r="U292" i="3"/>
  <c r="U563" i="3"/>
  <c r="U290" i="3"/>
  <c r="U609" i="3"/>
  <c r="U1210" i="3"/>
  <c r="U747" i="3"/>
  <c r="U1195" i="3"/>
  <c r="U605" i="3"/>
  <c r="U276" i="3"/>
  <c r="U1068" i="3"/>
  <c r="U1350" i="3"/>
  <c r="U619" i="3"/>
  <c r="U689" i="3"/>
  <c r="U707" i="3"/>
  <c r="U551" i="3"/>
  <c r="U1230" i="3"/>
  <c r="U681" i="3"/>
  <c r="U1181" i="3"/>
  <c r="U408" i="3"/>
  <c r="U381" i="3"/>
  <c r="U818" i="3"/>
  <c r="U1306" i="3"/>
  <c r="U493" i="3"/>
  <c r="U105" i="3"/>
  <c r="U1260" i="3"/>
  <c r="U882" i="3"/>
  <c r="U1259" i="3"/>
  <c r="U1375" i="3"/>
  <c r="U1081" i="3"/>
  <c r="U1286" i="3"/>
  <c r="U886" i="3"/>
  <c r="U1090" i="3"/>
  <c r="U15" i="3"/>
  <c r="U1166" i="3"/>
  <c r="U931" i="3"/>
  <c r="U1107" i="3"/>
  <c r="U122" i="3"/>
  <c r="U846" i="3"/>
  <c r="U906" i="3"/>
  <c r="U928" i="3"/>
  <c r="U130" i="3"/>
  <c r="U595" i="3"/>
  <c r="U1227" i="3"/>
  <c r="U296" i="3"/>
  <c r="U208" i="3"/>
  <c r="U1277" i="3"/>
  <c r="U754" i="3"/>
  <c r="U1079" i="3"/>
  <c r="U345" i="3"/>
  <c r="U853" i="3"/>
  <c r="U998" i="3"/>
  <c r="U858" i="3"/>
  <c r="U556" i="3"/>
  <c r="U1061" i="3"/>
  <c r="U308" i="3"/>
  <c r="U262" i="3"/>
  <c r="U217" i="3"/>
  <c r="U33" i="3"/>
  <c r="U904" i="3"/>
  <c r="U1257" i="3"/>
  <c r="U433" i="3"/>
  <c r="U1209" i="3"/>
  <c r="U326" i="3"/>
  <c r="U786" i="3"/>
  <c r="U366" i="3"/>
  <c r="U425" i="3"/>
  <c r="U333" i="3"/>
  <c r="U1269" i="3"/>
  <c r="U500" i="3"/>
  <c r="U992" i="3"/>
  <c r="U1059" i="3"/>
  <c r="U113" i="3"/>
  <c r="U264" i="3"/>
  <c r="U199" i="3"/>
  <c r="U1073" i="3"/>
  <c r="U121" i="3"/>
  <c r="U134" i="3"/>
  <c r="U133" i="3"/>
  <c r="U478" i="3"/>
  <c r="U591" i="3"/>
  <c r="U437" i="3"/>
  <c r="U397" i="3"/>
  <c r="U209" i="3"/>
  <c r="U268" i="3"/>
  <c r="U74" i="3"/>
  <c r="U1104" i="3"/>
  <c r="U80" i="3"/>
  <c r="U774" i="3"/>
  <c r="U497" i="3"/>
  <c r="U316" i="3"/>
  <c r="U554" i="3"/>
  <c r="U157" i="3"/>
  <c r="U513" i="3"/>
  <c r="U67" i="3"/>
  <c r="U1015" i="3"/>
  <c r="U1331" i="3"/>
  <c r="U895" i="3"/>
  <c r="U1215" i="3"/>
  <c r="U899" i="3"/>
  <c r="U1188" i="3"/>
  <c r="U58" i="3"/>
  <c r="U568" i="3"/>
  <c r="U484" i="3"/>
  <c r="U336" i="3"/>
  <c r="U950" i="3"/>
  <c r="U1123" i="3"/>
  <c r="U389" i="3"/>
  <c r="U1175" i="3"/>
  <c r="U677" i="3"/>
  <c r="U28" i="3"/>
  <c r="U55" i="3"/>
  <c r="U211" i="3"/>
  <c r="U368" i="3"/>
  <c r="U912" i="3"/>
  <c r="U1109" i="3"/>
  <c r="U729" i="3"/>
  <c r="U1117" i="3"/>
  <c r="U375" i="3"/>
  <c r="U256" i="3"/>
  <c r="U20" i="3"/>
  <c r="U532" i="3"/>
  <c r="U206" i="3"/>
  <c r="U347" i="3"/>
  <c r="U1376" i="3"/>
  <c r="U1337" i="3"/>
  <c r="U1124" i="3"/>
  <c r="U510" i="3"/>
  <c r="U1346" i="3"/>
  <c r="U1179" i="3"/>
  <c r="U598" i="3"/>
  <c r="U71" i="3"/>
  <c r="U1287" i="3"/>
  <c r="U555" i="3"/>
  <c r="U1082" i="3"/>
  <c r="U740" i="3"/>
  <c r="U1211" i="3"/>
  <c r="U704" i="3"/>
  <c r="U559" i="3"/>
  <c r="U1205" i="3"/>
  <c r="U1340" i="3"/>
  <c r="U505" i="3"/>
  <c r="U161" i="3"/>
  <c r="U1352" i="3"/>
  <c r="U304" i="3"/>
  <c r="U674" i="3"/>
  <c r="U1163" i="3"/>
  <c r="U549" i="3"/>
  <c r="U612" i="3"/>
  <c r="U319" i="3"/>
  <c r="U750" i="3"/>
  <c r="U496" i="3"/>
  <c r="U86" i="3"/>
  <c r="U937" i="3"/>
  <c r="U781" i="3"/>
  <c r="U469" i="3"/>
  <c r="U312" i="3"/>
  <c r="U1278" i="3"/>
  <c r="U369" i="3"/>
  <c r="U358" i="3"/>
  <c r="U548" i="3"/>
  <c r="U184" i="3"/>
  <c r="U1202" i="3"/>
  <c r="U701" i="3"/>
  <c r="U1170" i="3"/>
  <c r="U423" i="3"/>
  <c r="U138" i="3"/>
  <c r="U323" i="3"/>
  <c r="U64" i="3"/>
  <c r="U1222" i="3"/>
  <c r="U485" i="3"/>
  <c r="U112" i="3"/>
  <c r="U128" i="3"/>
  <c r="U875" i="3"/>
  <c r="U979" i="3"/>
  <c r="U1136" i="3"/>
  <c r="U1100" i="3"/>
  <c r="U17" i="3"/>
  <c r="U672" i="3"/>
  <c r="U712" i="3"/>
  <c r="U24" i="3"/>
  <c r="U884" i="3"/>
  <c r="U1053" i="3"/>
  <c r="U651" i="3"/>
  <c r="U833" i="3"/>
  <c r="U519" i="3"/>
  <c r="U44" i="3"/>
  <c r="U1356" i="3"/>
  <c r="U557" i="3"/>
  <c r="U1217" i="3"/>
  <c r="U1369" i="3"/>
  <c r="U908" i="3"/>
  <c r="U162" i="3"/>
  <c r="U1086" i="3"/>
  <c r="U1203" i="3"/>
  <c r="U1157" i="3"/>
  <c r="U421" i="3"/>
  <c r="U38" i="3"/>
  <c r="U1037" i="3"/>
  <c r="U817" i="3"/>
  <c r="U448" i="3"/>
  <c r="U1176" i="3"/>
  <c r="U299" i="3"/>
  <c r="U514" i="3"/>
  <c r="U1096" i="3"/>
  <c r="U572" i="3"/>
  <c r="U968" i="3"/>
  <c r="U1253" i="3"/>
  <c r="U291" i="3"/>
  <c r="U418" i="3"/>
  <c r="U98" i="3"/>
  <c r="U780" i="3"/>
  <c r="U167" i="3"/>
  <c r="U1274" i="3"/>
  <c r="U826" i="3"/>
  <c r="U980" i="3"/>
  <c r="U633" i="3"/>
  <c r="U406" i="3"/>
  <c r="U385" i="3"/>
  <c r="U956" i="3"/>
  <c r="U1229" i="3"/>
  <c r="U306" i="3"/>
  <c r="U107" i="3"/>
  <c r="U127" i="3"/>
  <c r="U1031" i="3"/>
  <c r="U921" i="3"/>
  <c r="U346" i="3"/>
  <c r="U627" i="3"/>
  <c r="U164" i="3"/>
  <c r="U654" i="3"/>
  <c r="U1046" i="3"/>
  <c r="U596" i="3"/>
  <c r="U293" i="3"/>
  <c r="U220" i="3"/>
  <c r="U610" i="3"/>
  <c r="U170" i="3"/>
  <c r="U1358" i="3"/>
  <c r="U801" i="3"/>
  <c r="U480" i="3"/>
  <c r="U1372" i="3"/>
  <c r="U587" i="3"/>
  <c r="U243" i="3"/>
  <c r="U1029" i="3"/>
  <c r="U110" i="3"/>
  <c r="U642" i="3"/>
  <c r="U611" i="3"/>
  <c r="U1043" i="3"/>
  <c r="U1245" i="3"/>
  <c r="U116" i="3"/>
  <c r="U477" i="3"/>
  <c r="U1201" i="3"/>
  <c r="U1362" i="3"/>
  <c r="U1312" i="3"/>
  <c r="U710" i="3"/>
  <c r="U943" i="3"/>
  <c r="U1045" i="3"/>
  <c r="U275" i="3"/>
  <c r="U543" i="3"/>
  <c r="U702" i="3"/>
  <c r="U1034" i="3"/>
  <c r="U997" i="3"/>
  <c r="U545" i="3"/>
  <c r="U395" i="3"/>
  <c r="U628" i="3"/>
  <c r="U1303" i="3"/>
  <c r="U288" i="3"/>
  <c r="U762" i="3"/>
  <c r="U1174" i="3"/>
  <c r="U1263" i="3"/>
  <c r="U75" i="3"/>
  <c r="U279" i="3"/>
  <c r="U844" i="3"/>
  <c r="U756" i="3"/>
  <c r="U92" i="3"/>
  <c r="U512" i="3"/>
  <c r="U682" i="3"/>
  <c r="U204" i="3"/>
  <c r="U841" i="3"/>
  <c r="U925" i="3"/>
  <c r="U1011" i="3"/>
  <c r="U646" i="3"/>
  <c r="U1328" i="3"/>
  <c r="U1085" i="3"/>
  <c r="U1216" i="3"/>
  <c r="U87" i="3"/>
  <c r="U1066" i="3"/>
  <c r="U790" i="3"/>
  <c r="U877" i="3"/>
  <c r="U224" i="3"/>
  <c r="U332" i="3"/>
  <c r="U691" i="3"/>
  <c r="U1183" i="3"/>
  <c r="U1097" i="3"/>
  <c r="U137" i="3"/>
  <c r="U118" i="3"/>
  <c r="U1012" i="3"/>
  <c r="U1161" i="3"/>
  <c r="U523" i="3"/>
  <c r="U811" i="3"/>
  <c r="U550" i="3"/>
  <c r="U482" i="3"/>
  <c r="U365" i="3"/>
  <c r="U1173" i="3"/>
  <c r="U257" i="3"/>
  <c r="U379" i="3"/>
  <c r="U507" i="3"/>
  <c r="U91" i="3"/>
  <c r="U176" i="3"/>
  <c r="U797" i="3"/>
  <c r="U72" i="3"/>
  <c r="U653" i="3"/>
  <c r="U821" i="3"/>
  <c r="U429" i="3"/>
  <c r="U678" i="3"/>
  <c r="U578" i="3"/>
  <c r="U229" i="3"/>
  <c r="U1223" i="3"/>
  <c r="U564" i="3"/>
  <c r="U743" i="3"/>
  <c r="U508" i="3"/>
  <c r="U452" i="3"/>
  <c r="U298" i="3"/>
  <c r="U102" i="3"/>
  <c r="U434" i="3"/>
  <c r="U511" i="3"/>
  <c r="AL502" i="2"/>
  <c r="AM502" i="2"/>
  <c r="D483" i="3"/>
  <c r="AA483" i="3" s="1"/>
  <c r="B11" i="1"/>
  <c r="B267" i="1"/>
  <c r="B8" i="1"/>
  <c r="D1305" i="3" s="1"/>
  <c r="AA1305" i="3" s="1"/>
  <c r="B656" i="1"/>
  <c r="B615" i="1"/>
  <c r="B78" i="1"/>
  <c r="B684" i="1"/>
  <c r="D29" i="3"/>
  <c r="AA29" i="3" s="1"/>
  <c r="B408" i="1"/>
  <c r="B93" i="1"/>
  <c r="B419" i="1"/>
  <c r="D723" i="3" s="1"/>
  <c r="AA723" i="3" s="1"/>
  <c r="D1105" i="3"/>
  <c r="AA1105" i="3" s="1"/>
  <c r="D489" i="3"/>
  <c r="AA489" i="3" s="1"/>
  <c r="B654" i="1"/>
  <c r="D1295" i="3" s="1"/>
  <c r="AA1295" i="3" s="1"/>
  <c r="B39" i="1"/>
  <c r="B316" i="1"/>
  <c r="D848" i="3"/>
  <c r="AA848" i="3" s="1"/>
  <c r="B10" i="1"/>
  <c r="B755" i="1"/>
  <c r="B556" i="1"/>
  <c r="D960" i="3" s="1"/>
  <c r="AA960" i="3" s="1"/>
  <c r="B26" i="1"/>
  <c r="B410" i="1"/>
  <c r="B476" i="1"/>
  <c r="B29" i="1"/>
  <c r="B784" i="1"/>
  <c r="D868" i="3" s="1"/>
  <c r="AA868" i="3" s="1"/>
  <c r="D377" i="3"/>
  <c r="AA377" i="3" s="1"/>
  <c r="B220" i="1"/>
  <c r="B746" i="1"/>
  <c r="D1167" i="3" s="1"/>
  <c r="AA1167" i="3" s="1"/>
  <c r="B712" i="1"/>
  <c r="D1130" i="3" s="1"/>
  <c r="AA1130" i="3" s="1"/>
  <c r="D1347" i="3"/>
  <c r="AA1347" i="3" s="1"/>
  <c r="B471" i="1"/>
  <c r="B664" i="1"/>
  <c r="B332" i="1"/>
  <c r="B617" i="1"/>
  <c r="B400" i="1"/>
  <c r="D1379" i="3" s="1"/>
  <c r="AA1379" i="3" s="1"/>
  <c r="B629" i="1"/>
  <c r="D1212" i="3"/>
  <c r="AA1212" i="3" s="1"/>
  <c r="B545" i="1"/>
  <c r="B433" i="1"/>
  <c r="B573" i="1"/>
  <c r="B283" i="1"/>
  <c r="D270" i="3"/>
  <c r="AA270" i="3" s="1"/>
  <c r="B551" i="1"/>
  <c r="B628" i="1"/>
  <c r="B594" i="1"/>
  <c r="B676" i="1"/>
  <c r="D362" i="3" s="1"/>
  <c r="AA362" i="3" s="1"/>
  <c r="B520" i="1"/>
  <c r="D1297" i="3" s="1"/>
  <c r="AA1297" i="3" s="1"/>
  <c r="B405" i="1"/>
  <c r="B117" i="1"/>
  <c r="D151" i="3" s="1"/>
  <c r="AA151" i="3" s="1"/>
  <c r="B579" i="1"/>
  <c r="D529" i="3"/>
  <c r="AA529" i="3" s="1"/>
  <c r="B553" i="1"/>
  <c r="B544" i="1"/>
  <c r="D773" i="3" s="1"/>
  <c r="AA773" i="3" s="1"/>
  <c r="B619" i="1"/>
  <c r="D186" i="3" s="1"/>
  <c r="AA186" i="3" s="1"/>
  <c r="D1247" i="3"/>
  <c r="AA1247" i="3" s="1"/>
  <c r="B36" i="1"/>
  <c r="B195" i="1"/>
  <c r="B294" i="1"/>
  <c r="B593" i="1"/>
  <c r="B325" i="1"/>
  <c r="D710" i="3" s="1"/>
  <c r="AA710" i="3" s="1"/>
  <c r="D573" i="3"/>
  <c r="AA573" i="3" s="1"/>
  <c r="B16" i="1"/>
  <c r="D33" i="3" s="1"/>
  <c r="AA33" i="3" s="1"/>
  <c r="B519" i="1"/>
  <c r="D1287" i="3" s="1"/>
  <c r="AA1287" i="3" s="1"/>
  <c r="B501" i="1"/>
  <c r="B486" i="1"/>
  <c r="B563" i="1"/>
  <c r="B708" i="1"/>
  <c r="B414" i="1"/>
  <c r="D801" i="3" s="1"/>
  <c r="AA801" i="3" s="1"/>
  <c r="B744" i="1"/>
  <c r="B110" i="1"/>
  <c r="B774" i="1"/>
  <c r="B748" i="1"/>
  <c r="D223" i="3" s="1"/>
  <c r="AA223" i="3" s="1"/>
  <c r="B539" i="1"/>
  <c r="D1343" i="3"/>
  <c r="AA1343" i="3" s="1"/>
  <c r="B600" i="1"/>
  <c r="D1069" i="3" s="1"/>
  <c r="AA1069" i="3" s="1"/>
  <c r="B505" i="1"/>
  <c r="D166" i="3" s="1"/>
  <c r="AA166" i="3" s="1"/>
  <c r="D1047" i="3"/>
  <c r="AA1047" i="3" s="1"/>
  <c r="B382" i="1"/>
  <c r="B187" i="1"/>
  <c r="D252" i="3" s="1"/>
  <c r="AA252" i="3" s="1"/>
  <c r="B329" i="1"/>
  <c r="B404" i="1"/>
  <c r="B306" i="1"/>
  <c r="B574" i="1"/>
  <c r="D979" i="3" s="1"/>
  <c r="AA979" i="3" s="1"/>
  <c r="B180" i="1"/>
  <c r="D936" i="3"/>
  <c r="AA936" i="3" s="1"/>
  <c r="B126" i="1"/>
  <c r="D570" i="3" s="1"/>
  <c r="AA570" i="3" s="1"/>
  <c r="B392" i="1"/>
  <c r="B633" i="1"/>
  <c r="D1042" i="3" s="1"/>
  <c r="AA1042" i="3" s="1"/>
  <c r="B337" i="1"/>
  <c r="B485" i="1"/>
  <c r="B771" i="1"/>
  <c r="B35" i="1"/>
  <c r="D455" i="3" s="1"/>
  <c r="AA455" i="3" s="1"/>
  <c r="B816" i="1"/>
  <c r="B127" i="1"/>
  <c r="D399" i="3" s="1"/>
  <c r="AA399" i="3" s="1"/>
  <c r="D317" i="3"/>
  <c r="AA317" i="3" s="1"/>
  <c r="B792" i="1"/>
  <c r="B758" i="1"/>
  <c r="D436" i="3" s="1"/>
  <c r="AA436" i="3" s="1"/>
  <c r="B630" i="1"/>
  <c r="B560" i="1"/>
  <c r="B621" i="1"/>
  <c r="D1029" i="3" s="1"/>
  <c r="AA1029" i="3" s="1"/>
  <c r="B160" i="1"/>
  <c r="D475" i="3" s="1"/>
  <c r="AA475" i="3" s="1"/>
  <c r="B624" i="1"/>
  <c r="B464" i="1"/>
  <c r="B582" i="1"/>
  <c r="B491" i="1"/>
  <c r="B650" i="1"/>
  <c r="B289" i="1"/>
  <c r="B538" i="1"/>
  <c r="D119" i="3" s="1"/>
  <c r="AA119" i="3" s="1"/>
  <c r="B89" i="1"/>
  <c r="D136" i="3" s="1"/>
  <c r="AA136" i="3" s="1"/>
  <c r="B750" i="1"/>
  <c r="B30" i="1"/>
  <c r="D62" i="3" s="1"/>
  <c r="AA62" i="3" s="1"/>
  <c r="R893" i="3"/>
  <c r="B147" i="1"/>
  <c r="D477" i="3" s="1"/>
  <c r="AA477" i="3" s="1"/>
  <c r="B713" i="1"/>
  <c r="B145" i="1"/>
  <c r="D474" i="3" s="1"/>
  <c r="AA474" i="3" s="1"/>
  <c r="B8" i="2"/>
  <c r="B891" i="2"/>
  <c r="B99" i="2"/>
  <c r="B138" i="2"/>
  <c r="B23" i="2"/>
  <c r="B542" i="2"/>
  <c r="B319" i="2"/>
  <c r="D191" i="3" s="1"/>
  <c r="AA191" i="3" s="1"/>
  <c r="B265" i="2"/>
  <c r="B236" i="2"/>
  <c r="D385" i="3" s="1"/>
  <c r="AA385" i="3" s="1"/>
  <c r="B25" i="2"/>
  <c r="B18" i="2"/>
  <c r="D65" i="3" s="1"/>
  <c r="AA65" i="3" s="1"/>
  <c r="B966" i="2"/>
  <c r="B617" i="2"/>
  <c r="B69" i="2"/>
  <c r="D107" i="3" s="1"/>
  <c r="AA107" i="3" s="1"/>
  <c r="B386" i="2"/>
  <c r="B1019" i="2"/>
  <c r="B1003" i="2"/>
  <c r="B285" i="2"/>
  <c r="B588" i="2"/>
  <c r="B13" i="11" s="1"/>
  <c r="B885" i="2"/>
  <c r="B895" i="2"/>
  <c r="B144" i="2"/>
  <c r="B94" i="2"/>
  <c r="B46" i="2"/>
  <c r="B788" i="2"/>
  <c r="B480" i="2"/>
  <c r="B362" i="2"/>
  <c r="B825" i="2"/>
  <c r="B516" i="2"/>
  <c r="B977" i="2"/>
  <c r="B13" i="2"/>
  <c r="B880" i="2"/>
  <c r="B931" i="2"/>
  <c r="B594" i="2"/>
  <c r="B958" i="2"/>
  <c r="B623" i="2"/>
  <c r="B933" i="2"/>
  <c r="B19" i="2"/>
  <c r="B367" i="2"/>
  <c r="B568" i="2"/>
  <c r="B751" i="2"/>
  <c r="B50" i="2"/>
  <c r="B740" i="2"/>
  <c r="B229" i="2"/>
  <c r="B97" i="2"/>
  <c r="D432" i="3" s="1"/>
  <c r="AA432" i="3" s="1"/>
  <c r="B24" i="2"/>
  <c r="B524" i="2"/>
  <c r="B433" i="2"/>
  <c r="B718" i="2"/>
  <c r="B844" i="2"/>
  <c r="B307" i="2"/>
  <c r="D1055" i="3"/>
  <c r="AA1055" i="3" s="1"/>
  <c r="B707" i="2"/>
  <c r="B22" i="11" s="1"/>
  <c r="B163" i="2"/>
  <c r="D496" i="3" s="1"/>
  <c r="AA496" i="3" s="1"/>
  <c r="B605" i="2"/>
  <c r="B9" i="2"/>
  <c r="B938" i="2"/>
  <c r="B612" i="2"/>
  <c r="B967" i="2"/>
  <c r="D1317" i="3" s="1"/>
  <c r="AA1317" i="3" s="1"/>
  <c r="B91" i="2"/>
  <c r="B127" i="2"/>
  <c r="D1356" i="3"/>
  <c r="AA1356" i="3" s="1"/>
  <c r="B946" i="2"/>
  <c r="B398" i="2"/>
  <c r="B351" i="2"/>
  <c r="B546" i="2"/>
  <c r="B859" i="2"/>
  <c r="D254" i="3" s="1"/>
  <c r="AA254" i="3" s="1"/>
  <c r="B678" i="2"/>
  <c r="B143" i="2"/>
  <c r="B525" i="2"/>
  <c r="B703" i="2"/>
  <c r="B798" i="2"/>
  <c r="B720" i="2"/>
  <c r="B353" i="2"/>
  <c r="B554" i="2"/>
  <c r="B853" i="2"/>
  <c r="B585" i="2"/>
  <c r="B437" i="2"/>
  <c r="B889" i="2"/>
  <c r="D665" i="3" s="1"/>
  <c r="AA665" i="3" s="1"/>
  <c r="B321" i="2"/>
  <c r="D782" i="3" s="1"/>
  <c r="AA782" i="3" s="1"/>
  <c r="B429" i="2"/>
  <c r="B578" i="2"/>
  <c r="D279" i="3" s="1"/>
  <c r="AA279" i="3" s="1"/>
  <c r="B128" i="2"/>
  <c r="B749" i="2"/>
  <c r="B1039" i="2"/>
  <c r="B787" i="2"/>
  <c r="B352" i="2"/>
  <c r="B14" i="2"/>
  <c r="B855" i="2"/>
  <c r="B296" i="2"/>
  <c r="B33" i="2"/>
  <c r="D58" i="3" s="1"/>
  <c r="AA58" i="3" s="1"/>
  <c r="B167" i="2"/>
  <c r="D6" i="8" s="1"/>
  <c r="B74" i="2"/>
  <c r="B51" i="2"/>
  <c r="B571" i="2"/>
  <c r="B31" i="2"/>
  <c r="B883" i="2"/>
  <c r="B68" i="2"/>
  <c r="B934" i="2"/>
  <c r="B488" i="2"/>
  <c r="B20" i="2"/>
  <c r="D98" i="3" s="1"/>
  <c r="AA98" i="3" s="1"/>
  <c r="B664" i="2"/>
  <c r="B58" i="2"/>
  <c r="B10" i="2"/>
  <c r="B12" i="2"/>
  <c r="B55" i="2"/>
  <c r="B590" i="2"/>
  <c r="B741" i="2"/>
  <c r="B298" i="2"/>
  <c r="B752" i="2"/>
  <c r="B261" i="2"/>
  <c r="B835" i="2"/>
  <c r="B414" i="2"/>
  <c r="B81" i="2"/>
  <c r="B502" i="2"/>
  <c r="B293" i="2"/>
  <c r="B331" i="2"/>
  <c r="B593" i="2"/>
  <c r="B861" i="2"/>
  <c r="B65" i="2"/>
  <c r="B152" i="2"/>
  <c r="B169" i="2"/>
  <c r="B761" i="2"/>
  <c r="B11" i="2"/>
  <c r="B16" i="2"/>
  <c r="B1014" i="2"/>
  <c r="B868" i="2"/>
  <c r="B654" i="2"/>
  <c r="B267" i="2"/>
  <c r="D215" i="3"/>
  <c r="AA215" i="3" s="1"/>
  <c r="B680" i="2"/>
  <c r="B873" i="2"/>
  <c r="B35" i="2"/>
  <c r="B477" i="2"/>
  <c r="B1044" i="2"/>
  <c r="B5" i="2"/>
  <c r="B57" i="2"/>
  <c r="D173" i="3" s="1"/>
  <c r="AA173" i="3" s="1"/>
  <c r="B188" i="2"/>
  <c r="B545" i="2"/>
  <c r="B309" i="2"/>
  <c r="B7" i="2"/>
  <c r="B379" i="2"/>
  <c r="B341" i="2"/>
  <c r="B77" i="2"/>
  <c r="B662" i="2"/>
  <c r="D325" i="3" s="1"/>
  <c r="AA325" i="3" s="1"/>
  <c r="B210" i="2"/>
  <c r="B192" i="2"/>
  <c r="B151" i="2"/>
  <c r="B894" i="2"/>
  <c r="B146" i="2"/>
  <c r="B32" i="2"/>
  <c r="B843" i="2"/>
  <c r="B454" i="2"/>
  <c r="B917" i="2"/>
  <c r="D1269" i="3" s="1"/>
  <c r="AA1269" i="3" s="1"/>
  <c r="B882" i="2"/>
  <c r="B936" i="2"/>
  <c r="B469" i="2"/>
  <c r="B780" i="2"/>
  <c r="B624" i="2"/>
  <c r="B214" i="2"/>
  <c r="D557" i="3" s="1"/>
  <c r="AA557" i="3" s="1"/>
  <c r="B771" i="2"/>
  <c r="B521" i="2"/>
  <c r="B925" i="2"/>
  <c r="B281" i="2"/>
  <c r="B80" i="2"/>
  <c r="B727" i="2"/>
  <c r="B43" i="2"/>
  <c r="D1259" i="3" s="1"/>
  <c r="AA1259" i="3" s="1"/>
  <c r="B118" i="2"/>
  <c r="D323" i="3" s="1"/>
  <c r="AA323" i="3" s="1"/>
  <c r="B795" i="2"/>
  <c r="B657" i="2"/>
  <c r="B268" i="2"/>
  <c r="B66" i="2"/>
  <c r="B115" i="2"/>
  <c r="B564" i="2"/>
  <c r="B728" i="2"/>
  <c r="B154" i="2"/>
  <c r="B589" i="2"/>
  <c r="B227" i="2"/>
  <c r="D572" i="3" s="1"/>
  <c r="AA572" i="3" s="1"/>
  <c r="B26" i="2"/>
  <c r="B758" i="2"/>
  <c r="B139" i="2"/>
  <c r="D1293" i="3" s="1"/>
  <c r="AA1293" i="3" s="1"/>
  <c r="B98" i="2"/>
  <c r="B49" i="2"/>
  <c r="B316" i="2"/>
  <c r="D695" i="3" s="1"/>
  <c r="AA695" i="3" s="1"/>
  <c r="B48" i="2"/>
  <c r="B27" i="2"/>
  <c r="B904" i="2"/>
  <c r="D1257" i="3" s="1"/>
  <c r="AA1257" i="3" s="1"/>
  <c r="B82" i="2"/>
  <c r="B157" i="2"/>
  <c r="B85" i="2"/>
  <c r="B20" i="11" s="1"/>
  <c r="B1045" i="2"/>
  <c r="D1386" i="3" s="1"/>
  <c r="AA1386" i="3" s="1"/>
  <c r="B710" i="2"/>
  <c r="B790" i="2"/>
  <c r="B22" i="2"/>
  <c r="D11" i="8" s="1"/>
  <c r="B927" i="2"/>
  <c r="B714" i="2"/>
  <c r="B202" i="2"/>
  <c r="B733" i="2"/>
  <c r="D44" i="3" s="1"/>
  <c r="AA44" i="3" s="1"/>
  <c r="B372" i="2"/>
  <c r="B983" i="2"/>
  <c r="B989" i="2"/>
  <c r="B40" i="2"/>
  <c r="B63" i="2"/>
  <c r="B801" i="2"/>
  <c r="B54" i="2"/>
  <c r="B900" i="2"/>
  <c r="D882" i="3" s="1"/>
  <c r="AA882" i="3" s="1"/>
  <c r="B839" i="2"/>
  <c r="B34" i="2"/>
  <c r="B628" i="2"/>
  <c r="D886" i="3" s="1"/>
  <c r="AA886" i="3" s="1"/>
  <c r="B626" i="2"/>
  <c r="B6" i="2"/>
  <c r="B239" i="1"/>
  <c r="Q903" i="3"/>
  <c r="M903" i="3"/>
  <c r="I903" i="3"/>
  <c r="T903" i="3"/>
  <c r="W903" i="3" s="1"/>
  <c r="N903" i="3"/>
  <c r="J903" i="3"/>
  <c r="L903" i="3"/>
  <c r="E903" i="3"/>
  <c r="O903" i="3"/>
  <c r="K903" i="3"/>
  <c r="F903" i="3"/>
  <c r="P903" i="3"/>
  <c r="H903" i="3"/>
  <c r="E1074" i="3"/>
  <c r="R46" i="3"/>
  <c r="R37" i="3"/>
  <c r="R27" i="3"/>
  <c r="R322" i="3"/>
  <c r="Q19" i="8"/>
  <c r="R573" i="3"/>
  <c r="R258" i="3"/>
  <c r="R410" i="3"/>
  <c r="R454" i="3"/>
  <c r="R1199" i="3"/>
  <c r="R1241" i="3"/>
  <c r="R1023" i="3"/>
  <c r="R248" i="3"/>
  <c r="F595" i="3"/>
  <c r="E9" i="8"/>
  <c r="S11" i="8"/>
  <c r="V11" i="8" s="1"/>
  <c r="S14" i="8"/>
  <c r="V14" i="8" s="1"/>
  <c r="S15" i="8"/>
  <c r="V15" i="8" s="1"/>
  <c r="S7" i="8"/>
  <c r="V7" i="8" s="1"/>
  <c r="S8" i="8"/>
  <c r="V8" i="8" s="1"/>
  <c r="F16" i="8"/>
  <c r="N17" i="8"/>
  <c r="N18" i="8"/>
  <c r="N16" i="8"/>
  <c r="D14" i="8"/>
  <c r="F18" i="8"/>
  <c r="L11" i="8"/>
  <c r="L14" i="8"/>
  <c r="M9" i="8"/>
  <c r="H11" i="8"/>
  <c r="P11" i="8"/>
  <c r="H14" i="8"/>
  <c r="P14" i="8"/>
  <c r="D15" i="8"/>
  <c r="L15" i="8"/>
  <c r="H15" i="8"/>
  <c r="P15" i="8"/>
  <c r="S16" i="8"/>
  <c r="P16" i="8"/>
  <c r="L16" i="8"/>
  <c r="H16" i="8"/>
  <c r="D16" i="8"/>
  <c r="S18" i="8"/>
  <c r="P18" i="8"/>
  <c r="L18" i="8"/>
  <c r="H18" i="8"/>
  <c r="D18" i="8"/>
  <c r="F8" i="8"/>
  <c r="J8" i="8"/>
  <c r="N8" i="8"/>
  <c r="D7" i="8"/>
  <c r="H7" i="8"/>
  <c r="L7" i="8"/>
  <c r="P7" i="8"/>
  <c r="H8" i="8"/>
  <c r="L8" i="8"/>
  <c r="P8" i="8"/>
  <c r="I9" i="8"/>
  <c r="F11" i="8"/>
  <c r="J11" i="8"/>
  <c r="N11" i="8"/>
  <c r="F14" i="8"/>
  <c r="J14" i="8"/>
  <c r="N14" i="8"/>
  <c r="F15" i="8"/>
  <c r="J15" i="8"/>
  <c r="N15" i="8"/>
  <c r="J16" i="8"/>
  <c r="F17" i="8"/>
  <c r="J18" i="8"/>
  <c r="S17" i="8"/>
  <c r="P17" i="8"/>
  <c r="L17" i="8"/>
  <c r="H17" i="8"/>
  <c r="D17" i="8"/>
  <c r="F7" i="8"/>
  <c r="J7" i="8"/>
  <c r="N7" i="8"/>
  <c r="J17" i="8"/>
  <c r="P6" i="8"/>
  <c r="N6" i="8"/>
  <c r="L6" i="8"/>
  <c r="J6" i="8"/>
  <c r="H6" i="8"/>
  <c r="F6" i="8"/>
  <c r="E5" i="8"/>
  <c r="G5" i="8"/>
  <c r="I5" i="8"/>
  <c r="K5" i="8"/>
  <c r="M5" i="8"/>
  <c r="O5" i="8"/>
  <c r="Q5" i="8"/>
  <c r="S5" i="8"/>
  <c r="G6" i="8"/>
  <c r="K6" i="8"/>
  <c r="O6" i="8"/>
  <c r="S6" i="8"/>
  <c r="D5" i="8"/>
  <c r="F5" i="8"/>
  <c r="H5" i="8"/>
  <c r="J5" i="8"/>
  <c r="L5" i="8"/>
  <c r="N5" i="8"/>
  <c r="P5" i="8"/>
  <c r="E6" i="8"/>
  <c r="I6" i="8"/>
  <c r="M6" i="8"/>
  <c r="P9" i="8"/>
  <c r="N9" i="8"/>
  <c r="L9" i="8"/>
  <c r="J9" i="8"/>
  <c r="H9" i="8"/>
  <c r="F9" i="8"/>
  <c r="G9" i="8"/>
  <c r="K9" i="8"/>
  <c r="O9" i="8"/>
  <c r="S9" i="8"/>
  <c r="E10" i="8"/>
  <c r="I10" i="8"/>
  <c r="M10" i="8"/>
  <c r="P10" i="8"/>
  <c r="N10" i="8"/>
  <c r="L10" i="8"/>
  <c r="J10" i="8"/>
  <c r="H10" i="8"/>
  <c r="F10" i="8"/>
  <c r="D10" i="8"/>
  <c r="G10" i="8"/>
  <c r="K10" i="8"/>
  <c r="O10" i="8"/>
  <c r="S10" i="8"/>
  <c r="P19" i="8"/>
  <c r="N19" i="8"/>
  <c r="L19" i="8"/>
  <c r="J19" i="8"/>
  <c r="H19" i="8"/>
  <c r="F19" i="8"/>
  <c r="D19" i="8"/>
  <c r="P13" i="8"/>
  <c r="N13" i="8"/>
  <c r="L13" i="8"/>
  <c r="J13" i="8"/>
  <c r="H13" i="8"/>
  <c r="F13" i="8"/>
  <c r="D13" i="8"/>
  <c r="G19" i="8"/>
  <c r="K19" i="8"/>
  <c r="O19" i="8"/>
  <c r="S19" i="8"/>
  <c r="G13" i="8"/>
  <c r="K13" i="8"/>
  <c r="O13" i="8"/>
  <c r="S13" i="8"/>
  <c r="E7" i="8"/>
  <c r="G7" i="8"/>
  <c r="I7" i="8"/>
  <c r="K7" i="8"/>
  <c r="M7" i="8"/>
  <c r="O7" i="8"/>
  <c r="E8" i="8"/>
  <c r="G8" i="8"/>
  <c r="I8" i="8"/>
  <c r="K8" i="8"/>
  <c r="M8" i="8"/>
  <c r="O8" i="8"/>
  <c r="E11" i="8"/>
  <c r="G11" i="8"/>
  <c r="I11" i="8"/>
  <c r="K11" i="8"/>
  <c r="M11" i="8"/>
  <c r="O11" i="8"/>
  <c r="E14" i="8"/>
  <c r="G14" i="8"/>
  <c r="I14" i="8"/>
  <c r="K14" i="8"/>
  <c r="M14" i="8"/>
  <c r="O14" i="8"/>
  <c r="E19" i="8"/>
  <c r="I19" i="8"/>
  <c r="M19" i="8"/>
  <c r="E13" i="8"/>
  <c r="I13" i="8"/>
  <c r="M13" i="8"/>
  <c r="P12" i="8"/>
  <c r="N12" i="8"/>
  <c r="L12" i="8"/>
  <c r="J12" i="8"/>
  <c r="H12" i="8"/>
  <c r="F12" i="8"/>
  <c r="D12" i="8"/>
  <c r="P20" i="8"/>
  <c r="N20" i="8"/>
  <c r="L20" i="8"/>
  <c r="J20" i="8"/>
  <c r="H20" i="8"/>
  <c r="F20" i="8"/>
  <c r="D20" i="8"/>
  <c r="G12" i="8"/>
  <c r="K12" i="8"/>
  <c r="O12" i="8"/>
  <c r="S12" i="8"/>
  <c r="G20" i="8"/>
  <c r="K20" i="8"/>
  <c r="O20" i="8"/>
  <c r="S20" i="8"/>
  <c r="E15" i="8"/>
  <c r="G15" i="8"/>
  <c r="I15" i="8"/>
  <c r="K15" i="8"/>
  <c r="M15" i="8"/>
  <c r="O15" i="8"/>
  <c r="E16" i="8"/>
  <c r="G16" i="8"/>
  <c r="I16" i="8"/>
  <c r="K16" i="8"/>
  <c r="M16" i="8"/>
  <c r="O16" i="8"/>
  <c r="E17" i="8"/>
  <c r="G17" i="8"/>
  <c r="I17" i="8"/>
  <c r="K17" i="8"/>
  <c r="M17" i="8"/>
  <c r="O17" i="8"/>
  <c r="E18" i="8"/>
  <c r="G18" i="8"/>
  <c r="I18" i="8"/>
  <c r="K18" i="8"/>
  <c r="M18" i="8"/>
  <c r="O18" i="8"/>
  <c r="E12" i="8"/>
  <c r="I12" i="8"/>
  <c r="M12" i="8"/>
  <c r="E20" i="8"/>
  <c r="I20" i="8"/>
  <c r="M20" i="8"/>
  <c r="H296" i="3"/>
  <c r="E692" i="3"/>
  <c r="H1277" i="3"/>
  <c r="E1299" i="3"/>
  <c r="H754" i="3"/>
  <c r="T1061" i="3"/>
  <c r="W1061" i="3" s="1"/>
  <c r="E1079" i="3"/>
  <c r="J1079" i="3"/>
  <c r="N1079" i="3"/>
  <c r="H1079" i="3"/>
  <c r="L1079" i="3"/>
  <c r="E345" i="3"/>
  <c r="J345" i="3"/>
  <c r="N345" i="3"/>
  <c r="T345" i="3"/>
  <c r="W345" i="3" s="1"/>
  <c r="H345" i="3"/>
  <c r="L345" i="3"/>
  <c r="P345" i="3"/>
  <c r="H789" i="3"/>
  <c r="L789" i="3"/>
  <c r="P789" i="3"/>
  <c r="E789" i="3"/>
  <c r="J789" i="3"/>
  <c r="N789" i="3"/>
  <c r="T789" i="3"/>
  <c r="W789" i="3" s="1"/>
  <c r="H998" i="3"/>
  <c r="L998" i="3"/>
  <c r="P998" i="3"/>
  <c r="E998" i="3"/>
  <c r="J998" i="3"/>
  <c r="N998" i="3"/>
  <c r="T998" i="3"/>
  <c r="W998" i="3" s="1"/>
  <c r="E1365" i="3"/>
  <c r="J1365" i="3"/>
  <c r="N1365" i="3"/>
  <c r="T1365" i="3"/>
  <c r="H1365" i="3"/>
  <c r="L1365" i="3"/>
  <c r="P1365" i="3"/>
  <c r="H556" i="3"/>
  <c r="L556" i="3"/>
  <c r="P556" i="3"/>
  <c r="E556" i="3"/>
  <c r="J556" i="3"/>
  <c r="N556" i="3"/>
  <c r="T556" i="3"/>
  <c r="E118" i="3"/>
  <c r="H118" i="3"/>
  <c r="J118" i="3"/>
  <c r="L118" i="3"/>
  <c r="N118" i="3"/>
  <c r="P118" i="3"/>
  <c r="T118" i="3"/>
  <c r="W118" i="3" s="1"/>
  <c r="F118" i="3"/>
  <c r="I118" i="3"/>
  <c r="K118" i="3"/>
  <c r="M118" i="3"/>
  <c r="O118" i="3"/>
  <c r="Q118" i="3"/>
  <c r="E1012" i="3"/>
  <c r="H1012" i="3"/>
  <c r="J1012" i="3"/>
  <c r="L1012" i="3"/>
  <c r="N1012" i="3"/>
  <c r="P1012" i="3"/>
  <c r="T1012" i="3"/>
  <c r="F1012" i="3"/>
  <c r="I1012" i="3"/>
  <c r="K1012" i="3"/>
  <c r="M1012" i="3"/>
  <c r="O1012" i="3"/>
  <c r="Q1012" i="3"/>
  <c r="E1161" i="3"/>
  <c r="H1161" i="3"/>
  <c r="J1161" i="3"/>
  <c r="L1161" i="3"/>
  <c r="N1161" i="3"/>
  <c r="P1161" i="3"/>
  <c r="T1161" i="3"/>
  <c r="F1161" i="3"/>
  <c r="I1161" i="3"/>
  <c r="K1161" i="3"/>
  <c r="M1161" i="3"/>
  <c r="O1161" i="3"/>
  <c r="Q1161" i="3"/>
  <c r="E523" i="3"/>
  <c r="H523" i="3"/>
  <c r="J523" i="3"/>
  <c r="L523" i="3"/>
  <c r="N523" i="3"/>
  <c r="P523" i="3"/>
  <c r="T523" i="3"/>
  <c r="W523" i="3" s="1"/>
  <c r="F523" i="3"/>
  <c r="I523" i="3"/>
  <c r="K523" i="3"/>
  <c r="M523" i="3"/>
  <c r="O523" i="3"/>
  <c r="Q523" i="3"/>
  <c r="E811" i="3"/>
  <c r="H811" i="3"/>
  <c r="J811" i="3"/>
  <c r="L811" i="3"/>
  <c r="N811" i="3"/>
  <c r="P811" i="3"/>
  <c r="T811" i="3"/>
  <c r="W811" i="3" s="1"/>
  <c r="F811" i="3"/>
  <c r="I811" i="3"/>
  <c r="K811" i="3"/>
  <c r="M811" i="3"/>
  <c r="O811" i="3"/>
  <c r="Q811" i="3"/>
  <c r="E482" i="3"/>
  <c r="H482" i="3"/>
  <c r="J482" i="3"/>
  <c r="L482" i="3"/>
  <c r="N482" i="3"/>
  <c r="P482" i="3"/>
  <c r="T482" i="3"/>
  <c r="F482" i="3"/>
  <c r="I482" i="3"/>
  <c r="K482" i="3"/>
  <c r="M482" i="3"/>
  <c r="O482" i="3"/>
  <c r="Q482" i="3"/>
  <c r="E365" i="3"/>
  <c r="H365" i="3"/>
  <c r="J365" i="3"/>
  <c r="L365" i="3"/>
  <c r="N365" i="3"/>
  <c r="P365" i="3"/>
  <c r="T365" i="3"/>
  <c r="W365" i="3" s="1"/>
  <c r="F365" i="3"/>
  <c r="I365" i="3"/>
  <c r="K365" i="3"/>
  <c r="M365" i="3"/>
  <c r="O365" i="3"/>
  <c r="Q365" i="3"/>
  <c r="E257" i="3"/>
  <c r="H257" i="3"/>
  <c r="J257" i="3"/>
  <c r="L257" i="3"/>
  <c r="N257" i="3"/>
  <c r="P257" i="3"/>
  <c r="T257" i="3"/>
  <c r="F257" i="3"/>
  <c r="I257" i="3"/>
  <c r="K257" i="3"/>
  <c r="M257" i="3"/>
  <c r="O257" i="3"/>
  <c r="Q257" i="3"/>
  <c r="E379" i="3"/>
  <c r="H379" i="3"/>
  <c r="J379" i="3"/>
  <c r="L379" i="3"/>
  <c r="N379" i="3"/>
  <c r="P379" i="3"/>
  <c r="T379" i="3"/>
  <c r="F379" i="3"/>
  <c r="I379" i="3"/>
  <c r="K379" i="3"/>
  <c r="M379" i="3"/>
  <c r="O379" i="3"/>
  <c r="Q379" i="3"/>
  <c r="E507" i="3"/>
  <c r="H507" i="3"/>
  <c r="J507" i="3"/>
  <c r="L507" i="3"/>
  <c r="N507" i="3"/>
  <c r="P507" i="3"/>
  <c r="T507" i="3"/>
  <c r="W507" i="3" s="1"/>
  <c r="F507" i="3"/>
  <c r="I507" i="3"/>
  <c r="K507" i="3"/>
  <c r="M507" i="3"/>
  <c r="O507" i="3"/>
  <c r="Q507" i="3"/>
  <c r="E91" i="3"/>
  <c r="H91" i="3"/>
  <c r="J91" i="3"/>
  <c r="L91" i="3"/>
  <c r="N91" i="3"/>
  <c r="P91" i="3"/>
  <c r="T91" i="3"/>
  <c r="F91" i="3"/>
  <c r="I91" i="3"/>
  <c r="K91" i="3"/>
  <c r="M91" i="3"/>
  <c r="O91" i="3"/>
  <c r="Q91" i="3"/>
  <c r="E176" i="3"/>
  <c r="H176" i="3"/>
  <c r="J176" i="3"/>
  <c r="L176" i="3"/>
  <c r="N176" i="3"/>
  <c r="P176" i="3"/>
  <c r="T176" i="3"/>
  <c r="W176" i="3" s="1"/>
  <c r="F176" i="3"/>
  <c r="I176" i="3"/>
  <c r="K176" i="3"/>
  <c r="M176" i="3"/>
  <c r="O176" i="3"/>
  <c r="Q176" i="3"/>
  <c r="E797" i="3"/>
  <c r="H797" i="3"/>
  <c r="J797" i="3"/>
  <c r="L797" i="3"/>
  <c r="N797" i="3"/>
  <c r="P797" i="3"/>
  <c r="T797" i="3"/>
  <c r="F797" i="3"/>
  <c r="I797" i="3"/>
  <c r="K797" i="3"/>
  <c r="M797" i="3"/>
  <c r="O797" i="3"/>
  <c r="Q797" i="3"/>
  <c r="E72" i="3"/>
  <c r="H72" i="3"/>
  <c r="J72" i="3"/>
  <c r="L72" i="3"/>
  <c r="N72" i="3"/>
  <c r="P72" i="3"/>
  <c r="T72" i="3"/>
  <c r="W72" i="3" s="1"/>
  <c r="F72" i="3"/>
  <c r="I72" i="3"/>
  <c r="K72" i="3"/>
  <c r="M72" i="3"/>
  <c r="O72" i="3"/>
  <c r="Q72" i="3"/>
  <c r="E653" i="3"/>
  <c r="H653" i="3"/>
  <c r="J653" i="3"/>
  <c r="L653" i="3"/>
  <c r="N653" i="3"/>
  <c r="P653" i="3"/>
  <c r="T653" i="3"/>
  <c r="F653" i="3"/>
  <c r="I653" i="3"/>
  <c r="K653" i="3"/>
  <c r="M653" i="3"/>
  <c r="O653" i="3"/>
  <c r="Q653" i="3"/>
  <c r="E821" i="3"/>
  <c r="H821" i="3"/>
  <c r="J821" i="3"/>
  <c r="L821" i="3"/>
  <c r="N821" i="3"/>
  <c r="P821" i="3"/>
  <c r="T821" i="3"/>
  <c r="W821" i="3" s="1"/>
  <c r="F821" i="3"/>
  <c r="I821" i="3"/>
  <c r="K821" i="3"/>
  <c r="M821" i="3"/>
  <c r="O821" i="3"/>
  <c r="Q821" i="3"/>
  <c r="E429" i="3"/>
  <c r="H429" i="3"/>
  <c r="J429" i="3"/>
  <c r="L429" i="3"/>
  <c r="N429" i="3"/>
  <c r="P429" i="3"/>
  <c r="T429" i="3"/>
  <c r="W429" i="3" s="1"/>
  <c r="F429" i="3"/>
  <c r="I429" i="3"/>
  <c r="K429" i="3"/>
  <c r="M429" i="3"/>
  <c r="O429" i="3"/>
  <c r="Q429" i="3"/>
  <c r="E678" i="3"/>
  <c r="H678" i="3"/>
  <c r="J678" i="3"/>
  <c r="L678" i="3"/>
  <c r="N678" i="3"/>
  <c r="P678" i="3"/>
  <c r="T678" i="3"/>
  <c r="W678" i="3" s="1"/>
  <c r="F678" i="3"/>
  <c r="I678" i="3"/>
  <c r="K678" i="3"/>
  <c r="M678" i="3"/>
  <c r="O678" i="3"/>
  <c r="Q678" i="3"/>
  <c r="E578" i="3"/>
  <c r="H578" i="3"/>
  <c r="J578" i="3"/>
  <c r="L578" i="3"/>
  <c r="N578" i="3"/>
  <c r="P578" i="3"/>
  <c r="T578" i="3"/>
  <c r="W578" i="3" s="1"/>
  <c r="F578" i="3"/>
  <c r="I578" i="3"/>
  <c r="K578" i="3"/>
  <c r="M578" i="3"/>
  <c r="O578" i="3"/>
  <c r="Q578" i="3"/>
  <c r="E229" i="3"/>
  <c r="H229" i="3"/>
  <c r="J229" i="3"/>
  <c r="L229" i="3"/>
  <c r="N229" i="3"/>
  <c r="P229" i="3"/>
  <c r="T229" i="3"/>
  <c r="F229" i="3"/>
  <c r="I229" i="3"/>
  <c r="K229" i="3"/>
  <c r="M229" i="3"/>
  <c r="O229" i="3"/>
  <c r="Q229" i="3"/>
  <c r="E1223" i="3"/>
  <c r="H1223" i="3"/>
  <c r="J1223" i="3"/>
  <c r="L1223" i="3"/>
  <c r="N1223" i="3"/>
  <c r="P1223" i="3"/>
  <c r="T1223" i="3"/>
  <c r="F1223" i="3"/>
  <c r="I1223" i="3"/>
  <c r="K1223" i="3"/>
  <c r="M1223" i="3"/>
  <c r="O1223" i="3"/>
  <c r="Q1223" i="3"/>
  <c r="E564" i="3"/>
  <c r="H564" i="3"/>
  <c r="J564" i="3"/>
  <c r="L564" i="3"/>
  <c r="N564" i="3"/>
  <c r="P564" i="3"/>
  <c r="T564" i="3"/>
  <c r="F564" i="3"/>
  <c r="I564" i="3"/>
  <c r="K564" i="3"/>
  <c r="M564" i="3"/>
  <c r="O564" i="3"/>
  <c r="Q564" i="3"/>
  <c r="E743" i="3"/>
  <c r="H743" i="3"/>
  <c r="J743" i="3"/>
  <c r="L743" i="3"/>
  <c r="N743" i="3"/>
  <c r="P743" i="3"/>
  <c r="T743" i="3"/>
  <c r="F743" i="3"/>
  <c r="I743" i="3"/>
  <c r="K743" i="3"/>
  <c r="M743" i="3"/>
  <c r="O743" i="3"/>
  <c r="Q743" i="3"/>
  <c r="E508" i="3"/>
  <c r="H508" i="3"/>
  <c r="J508" i="3"/>
  <c r="L508" i="3"/>
  <c r="N508" i="3"/>
  <c r="P508" i="3"/>
  <c r="T508" i="3"/>
  <c r="F508" i="3"/>
  <c r="I508" i="3"/>
  <c r="K508" i="3"/>
  <c r="M508" i="3"/>
  <c r="O508" i="3"/>
  <c r="Q508" i="3"/>
  <c r="E452" i="3"/>
  <c r="H452" i="3"/>
  <c r="J452" i="3"/>
  <c r="L452" i="3"/>
  <c r="N452" i="3"/>
  <c r="P452" i="3"/>
  <c r="T452" i="3"/>
  <c r="F452" i="3"/>
  <c r="I452" i="3"/>
  <c r="K452" i="3"/>
  <c r="M452" i="3"/>
  <c r="O452" i="3"/>
  <c r="Q452" i="3"/>
  <c r="E298" i="3"/>
  <c r="H298" i="3"/>
  <c r="J298" i="3"/>
  <c r="L298" i="3"/>
  <c r="N298" i="3"/>
  <c r="P298" i="3"/>
  <c r="T298" i="3"/>
  <c r="F298" i="3"/>
  <c r="I298" i="3"/>
  <c r="K298" i="3"/>
  <c r="M298" i="3"/>
  <c r="O298" i="3"/>
  <c r="Q298" i="3"/>
  <c r="E102" i="3"/>
  <c r="H102" i="3"/>
  <c r="J102" i="3"/>
  <c r="L102" i="3"/>
  <c r="N102" i="3"/>
  <c r="P102" i="3"/>
  <c r="T102" i="3"/>
  <c r="W102" i="3" s="1"/>
  <c r="F102" i="3"/>
  <c r="I102" i="3"/>
  <c r="K102" i="3"/>
  <c r="M102" i="3"/>
  <c r="O102" i="3"/>
  <c r="Q102" i="3"/>
  <c r="E434" i="3"/>
  <c r="H434" i="3"/>
  <c r="J434" i="3"/>
  <c r="L434" i="3"/>
  <c r="N434" i="3"/>
  <c r="P434" i="3"/>
  <c r="T434" i="3"/>
  <c r="W434" i="3" s="1"/>
  <c r="F434" i="3"/>
  <c r="I434" i="3"/>
  <c r="K434" i="3"/>
  <c r="M434" i="3"/>
  <c r="O434" i="3"/>
  <c r="Q434" i="3"/>
  <c r="E511" i="3"/>
  <c r="H511" i="3"/>
  <c r="J511" i="3"/>
  <c r="L511" i="3"/>
  <c r="N511" i="3"/>
  <c r="P511" i="3"/>
  <c r="T511" i="3"/>
  <c r="F511" i="3"/>
  <c r="I511" i="3"/>
  <c r="K511" i="3"/>
  <c r="M511" i="3"/>
  <c r="O511" i="3"/>
  <c r="Q511" i="3"/>
  <c r="T595" i="3"/>
  <c r="P595" i="3"/>
  <c r="N595" i="3"/>
  <c r="L595" i="3"/>
  <c r="J595" i="3"/>
  <c r="H595" i="3"/>
  <c r="E595" i="3"/>
  <c r="Q595" i="3"/>
  <c r="O595" i="3"/>
  <c r="M595" i="3"/>
  <c r="K595" i="3"/>
  <c r="I595" i="3"/>
  <c r="T296" i="3"/>
  <c r="W296" i="3" s="1"/>
  <c r="N296" i="3"/>
  <c r="J296" i="3"/>
  <c r="E296" i="3"/>
  <c r="P692" i="3"/>
  <c r="L692" i="3"/>
  <c r="H692" i="3"/>
  <c r="T1277" i="3"/>
  <c r="W1277" i="3" s="1"/>
  <c r="N1277" i="3"/>
  <c r="J1277" i="3"/>
  <c r="E1277" i="3"/>
  <c r="P1299" i="3"/>
  <c r="L1299" i="3"/>
  <c r="H1299" i="3"/>
  <c r="T754" i="3"/>
  <c r="N754" i="3"/>
  <c r="J754" i="3"/>
  <c r="E754" i="3"/>
  <c r="P1079" i="3"/>
  <c r="P296" i="3"/>
  <c r="L296" i="3"/>
  <c r="T692" i="3"/>
  <c r="W692" i="3" s="1"/>
  <c r="N692" i="3"/>
  <c r="J692" i="3"/>
  <c r="P1277" i="3"/>
  <c r="L1277" i="3"/>
  <c r="T1299" i="3"/>
  <c r="N1299" i="3"/>
  <c r="J1299" i="3"/>
  <c r="P754" i="3"/>
  <c r="L754" i="3"/>
  <c r="T1079" i="3"/>
  <c r="B818" i="2"/>
  <c r="E1173" i="3"/>
  <c r="H1173" i="3"/>
  <c r="J1173" i="3"/>
  <c r="L1173" i="3"/>
  <c r="N1173" i="3"/>
  <c r="P1173" i="3"/>
  <c r="T1173" i="3"/>
  <c r="W1173" i="3" s="1"/>
  <c r="E550" i="3"/>
  <c r="H550" i="3"/>
  <c r="J550" i="3"/>
  <c r="L550" i="3"/>
  <c r="N550" i="3"/>
  <c r="P550" i="3"/>
  <c r="T550" i="3"/>
  <c r="W550" i="3" s="1"/>
  <c r="E246" i="3"/>
  <c r="H246" i="3"/>
  <c r="J246" i="3"/>
  <c r="L246" i="3"/>
  <c r="N246" i="3"/>
  <c r="P246" i="3"/>
  <c r="T246" i="3"/>
  <c r="E137" i="3"/>
  <c r="H137" i="3"/>
  <c r="J137" i="3"/>
  <c r="L137" i="3"/>
  <c r="N137" i="3"/>
  <c r="P137" i="3"/>
  <c r="T137" i="3"/>
  <c r="W137" i="3" s="1"/>
  <c r="E1097" i="3"/>
  <c r="H1097" i="3"/>
  <c r="J1097" i="3"/>
  <c r="L1097" i="3"/>
  <c r="N1097" i="3"/>
  <c r="P1097" i="3"/>
  <c r="T1097" i="3"/>
  <c r="E1066" i="3"/>
  <c r="H1066" i="3"/>
  <c r="J1066" i="3"/>
  <c r="L1066" i="3"/>
  <c r="N1066" i="3"/>
  <c r="P1066" i="3"/>
  <c r="T1066" i="3"/>
  <c r="E130" i="3"/>
  <c r="H130" i="3"/>
  <c r="J130" i="3"/>
  <c r="L130" i="3"/>
  <c r="N130" i="3"/>
  <c r="P130" i="3"/>
  <c r="T130" i="3"/>
  <c r="E87" i="3"/>
  <c r="H87" i="3"/>
  <c r="J87" i="3"/>
  <c r="L87" i="3"/>
  <c r="N87" i="3"/>
  <c r="P87" i="3"/>
  <c r="T87" i="3"/>
  <c r="W87" i="3" s="1"/>
  <c r="E1216" i="3"/>
  <c r="H1216" i="3"/>
  <c r="J1216" i="3"/>
  <c r="L1216" i="3"/>
  <c r="N1216" i="3"/>
  <c r="P1216" i="3"/>
  <c r="T1216" i="3"/>
  <c r="W1216" i="3" s="1"/>
  <c r="E928" i="3"/>
  <c r="H928" i="3"/>
  <c r="J928" i="3"/>
  <c r="L928" i="3"/>
  <c r="N928" i="3"/>
  <c r="P928" i="3"/>
  <c r="T928" i="3"/>
  <c r="W928" i="3" s="1"/>
  <c r="F1173" i="3"/>
  <c r="I1173" i="3"/>
  <c r="K1173" i="3"/>
  <c r="M1173" i="3"/>
  <c r="O1173" i="3"/>
  <c r="Q1173" i="3"/>
  <c r="F550" i="3"/>
  <c r="I550" i="3"/>
  <c r="K550" i="3"/>
  <c r="M550" i="3"/>
  <c r="O550" i="3"/>
  <c r="Q550" i="3"/>
  <c r="F246" i="3"/>
  <c r="I246" i="3"/>
  <c r="K246" i="3"/>
  <c r="M246" i="3"/>
  <c r="O246" i="3"/>
  <c r="Q246" i="3"/>
  <c r="F137" i="3"/>
  <c r="I137" i="3"/>
  <c r="K137" i="3"/>
  <c r="M137" i="3"/>
  <c r="O137" i="3"/>
  <c r="Q137" i="3"/>
  <c r="F1097" i="3"/>
  <c r="I1097" i="3"/>
  <c r="K1097" i="3"/>
  <c r="M1097" i="3"/>
  <c r="O1097" i="3"/>
  <c r="Q1097" i="3"/>
  <c r="F1066" i="3"/>
  <c r="I1066" i="3"/>
  <c r="K1066" i="3"/>
  <c r="M1066" i="3"/>
  <c r="O1066" i="3"/>
  <c r="Q1066" i="3"/>
  <c r="D130" i="3"/>
  <c r="AA130" i="3" s="1"/>
  <c r="F130" i="3"/>
  <c r="I130" i="3"/>
  <c r="K130" i="3"/>
  <c r="M130" i="3"/>
  <c r="O130" i="3"/>
  <c r="Q130" i="3"/>
  <c r="F87" i="3"/>
  <c r="I87" i="3"/>
  <c r="K87" i="3"/>
  <c r="M87" i="3"/>
  <c r="O87" i="3"/>
  <c r="Q87" i="3"/>
  <c r="F1216" i="3"/>
  <c r="I1216" i="3"/>
  <c r="K1216" i="3"/>
  <c r="M1216" i="3"/>
  <c r="O1216" i="3"/>
  <c r="Q1216" i="3"/>
  <c r="F928" i="3"/>
  <c r="I928" i="3"/>
  <c r="K928" i="3"/>
  <c r="M928" i="3"/>
  <c r="O928" i="3"/>
  <c r="Q928" i="3"/>
  <c r="E1183" i="3"/>
  <c r="H1183" i="3"/>
  <c r="J1183" i="3"/>
  <c r="L1183" i="3"/>
  <c r="N1183" i="3"/>
  <c r="P1183" i="3"/>
  <c r="T1183" i="3"/>
  <c r="W1183" i="3" s="1"/>
  <c r="E691" i="3"/>
  <c r="H691" i="3"/>
  <c r="J691" i="3"/>
  <c r="L691" i="3"/>
  <c r="N691" i="3"/>
  <c r="P691" i="3"/>
  <c r="T691" i="3"/>
  <c r="W691" i="3" s="1"/>
  <c r="E332" i="3"/>
  <c r="H332" i="3"/>
  <c r="J332" i="3"/>
  <c r="L332" i="3"/>
  <c r="N332" i="3"/>
  <c r="P332" i="3"/>
  <c r="T332" i="3"/>
  <c r="W332" i="3" s="1"/>
  <c r="E224" i="3"/>
  <c r="H224" i="3"/>
  <c r="J224" i="3"/>
  <c r="L224" i="3"/>
  <c r="N224" i="3"/>
  <c r="P224" i="3"/>
  <c r="T224" i="3"/>
  <c r="W224" i="3" s="1"/>
  <c r="E877" i="3"/>
  <c r="H877" i="3"/>
  <c r="J877" i="3"/>
  <c r="L877" i="3"/>
  <c r="N877" i="3"/>
  <c r="P877" i="3"/>
  <c r="T877" i="3"/>
  <c r="W877" i="3" s="1"/>
  <c r="E790" i="3"/>
  <c r="H790" i="3"/>
  <c r="J790" i="3"/>
  <c r="L790" i="3"/>
  <c r="N790" i="3"/>
  <c r="P790" i="3"/>
  <c r="T790" i="3"/>
  <c r="W790" i="3" s="1"/>
  <c r="E846" i="3"/>
  <c r="H846" i="3"/>
  <c r="J846" i="3"/>
  <c r="L846" i="3"/>
  <c r="N846" i="3"/>
  <c r="P846" i="3"/>
  <c r="T846" i="3"/>
  <c r="E646" i="3"/>
  <c r="H646" i="3"/>
  <c r="J646" i="3"/>
  <c r="L646" i="3"/>
  <c r="N646" i="3"/>
  <c r="P646" i="3"/>
  <c r="T646" i="3"/>
  <c r="W646" i="3" s="1"/>
  <c r="E841" i="3"/>
  <c r="H841" i="3"/>
  <c r="J841" i="3"/>
  <c r="L841" i="3"/>
  <c r="N841" i="3"/>
  <c r="P841" i="3"/>
  <c r="T841" i="3"/>
  <c r="E204" i="3"/>
  <c r="H204" i="3"/>
  <c r="J204" i="3"/>
  <c r="L204" i="3"/>
  <c r="N204" i="3"/>
  <c r="P204" i="3"/>
  <c r="T204" i="3"/>
  <c r="W204" i="3" s="1"/>
  <c r="E1090" i="3"/>
  <c r="H1090" i="3"/>
  <c r="J1090" i="3"/>
  <c r="L1090" i="3"/>
  <c r="N1090" i="3"/>
  <c r="P1090" i="3"/>
  <c r="T1090" i="3"/>
  <c r="E886" i="3"/>
  <c r="H886" i="3"/>
  <c r="J886" i="3"/>
  <c r="L886" i="3"/>
  <c r="N886" i="3"/>
  <c r="P886" i="3"/>
  <c r="T886" i="3"/>
  <c r="E512" i="3"/>
  <c r="H512" i="3"/>
  <c r="J512" i="3"/>
  <c r="L512" i="3"/>
  <c r="N512" i="3"/>
  <c r="P512" i="3"/>
  <c r="T512" i="3"/>
  <c r="W512" i="3" s="1"/>
  <c r="E1375" i="3"/>
  <c r="H1375" i="3"/>
  <c r="J1375" i="3"/>
  <c r="L1375" i="3"/>
  <c r="N1375" i="3"/>
  <c r="P1375" i="3"/>
  <c r="T1375" i="3"/>
  <c r="E1259" i="3"/>
  <c r="H1259" i="3"/>
  <c r="J1259" i="3"/>
  <c r="L1259" i="3"/>
  <c r="N1259" i="3"/>
  <c r="P1259" i="3"/>
  <c r="T1259" i="3"/>
  <c r="E92" i="3"/>
  <c r="H92" i="3"/>
  <c r="J92" i="3"/>
  <c r="L92" i="3"/>
  <c r="N92" i="3"/>
  <c r="P92" i="3"/>
  <c r="T92" i="3"/>
  <c r="E882" i="3"/>
  <c r="H882" i="3"/>
  <c r="J882" i="3"/>
  <c r="L882" i="3"/>
  <c r="N882" i="3"/>
  <c r="P882" i="3"/>
  <c r="F1183" i="3"/>
  <c r="I1183" i="3"/>
  <c r="K1183" i="3"/>
  <c r="M1183" i="3"/>
  <c r="O1183" i="3"/>
  <c r="Q1183" i="3"/>
  <c r="F691" i="3"/>
  <c r="I691" i="3"/>
  <c r="K691" i="3"/>
  <c r="M691" i="3"/>
  <c r="O691" i="3"/>
  <c r="Q691" i="3"/>
  <c r="F332" i="3"/>
  <c r="I332" i="3"/>
  <c r="K332" i="3"/>
  <c r="M332" i="3"/>
  <c r="O332" i="3"/>
  <c r="Q332" i="3"/>
  <c r="F224" i="3"/>
  <c r="I224" i="3"/>
  <c r="K224" i="3"/>
  <c r="M224" i="3"/>
  <c r="O224" i="3"/>
  <c r="Q224" i="3"/>
  <c r="F877" i="3"/>
  <c r="I877" i="3"/>
  <c r="K877" i="3"/>
  <c r="M877" i="3"/>
  <c r="O877" i="3"/>
  <c r="Q877" i="3"/>
  <c r="F790" i="3"/>
  <c r="I790" i="3"/>
  <c r="K790" i="3"/>
  <c r="M790" i="3"/>
  <c r="O790" i="3"/>
  <c r="Q790" i="3"/>
  <c r="D846" i="3"/>
  <c r="AA846" i="3" s="1"/>
  <c r="F846" i="3"/>
  <c r="I846" i="3"/>
  <c r="K846" i="3"/>
  <c r="M846" i="3"/>
  <c r="O846" i="3"/>
  <c r="Q846" i="3"/>
  <c r="F646" i="3"/>
  <c r="I646" i="3"/>
  <c r="K646" i="3"/>
  <c r="M646" i="3"/>
  <c r="O646" i="3"/>
  <c r="Q646" i="3"/>
  <c r="F841" i="3"/>
  <c r="I841" i="3"/>
  <c r="K841" i="3"/>
  <c r="M841" i="3"/>
  <c r="O841" i="3"/>
  <c r="Q841" i="3"/>
  <c r="F204" i="3"/>
  <c r="I204" i="3"/>
  <c r="K204" i="3"/>
  <c r="M204" i="3"/>
  <c r="O204" i="3"/>
  <c r="Q204" i="3"/>
  <c r="D1090" i="3"/>
  <c r="AA1090" i="3" s="1"/>
  <c r="F1090" i="3"/>
  <c r="I1090" i="3"/>
  <c r="K1090" i="3"/>
  <c r="M1090" i="3"/>
  <c r="O1090" i="3"/>
  <c r="Q1090" i="3"/>
  <c r="F886" i="3"/>
  <c r="I886" i="3"/>
  <c r="K886" i="3"/>
  <c r="M886" i="3"/>
  <c r="O886" i="3"/>
  <c r="Q886" i="3"/>
  <c r="F512" i="3"/>
  <c r="I512" i="3"/>
  <c r="K512" i="3"/>
  <c r="M512" i="3"/>
  <c r="O512" i="3"/>
  <c r="Q512" i="3"/>
  <c r="F1375" i="3"/>
  <c r="I1375" i="3"/>
  <c r="K1375" i="3"/>
  <c r="M1375" i="3"/>
  <c r="O1375" i="3"/>
  <c r="Q1375" i="3"/>
  <c r="F1259" i="3"/>
  <c r="I1259" i="3"/>
  <c r="K1259" i="3"/>
  <c r="M1259" i="3"/>
  <c r="O1259" i="3"/>
  <c r="Q1259" i="3"/>
  <c r="F92" i="3"/>
  <c r="I92" i="3"/>
  <c r="K92" i="3"/>
  <c r="M92" i="3"/>
  <c r="O92" i="3"/>
  <c r="Q92" i="3"/>
  <c r="F882" i="3"/>
  <c r="I882" i="3"/>
  <c r="K882" i="3"/>
  <c r="M882" i="3"/>
  <c r="O882" i="3"/>
  <c r="Q882" i="3"/>
  <c r="F756" i="3"/>
  <c r="I756" i="3"/>
  <c r="K756" i="3"/>
  <c r="M756" i="3"/>
  <c r="O756" i="3"/>
  <c r="Q756" i="3"/>
  <c r="D1260" i="3"/>
  <c r="AA1260" i="3" s="1"/>
  <c r="F1260" i="3"/>
  <c r="I1260" i="3"/>
  <c r="K1260" i="3"/>
  <c r="M1260" i="3"/>
  <c r="O1260" i="3"/>
  <c r="Q1260" i="3"/>
  <c r="F279" i="3"/>
  <c r="I279" i="3"/>
  <c r="K279" i="3"/>
  <c r="M279" i="3"/>
  <c r="O279" i="3"/>
  <c r="Q279" i="3"/>
  <c r="F75" i="3"/>
  <c r="E756" i="3"/>
  <c r="J756" i="3"/>
  <c r="N756" i="3"/>
  <c r="E1260" i="3"/>
  <c r="J1260" i="3"/>
  <c r="N1260" i="3"/>
  <c r="E279" i="3"/>
  <c r="J279" i="3"/>
  <c r="N279" i="3"/>
  <c r="E75" i="3"/>
  <c r="I75" i="3"/>
  <c r="K75" i="3"/>
  <c r="M75" i="3"/>
  <c r="O75" i="3"/>
  <c r="Q75" i="3"/>
  <c r="F408" i="3"/>
  <c r="I408" i="3"/>
  <c r="K408" i="3"/>
  <c r="M408" i="3"/>
  <c r="O408" i="3"/>
  <c r="Q408" i="3"/>
  <c r="F1174" i="3"/>
  <c r="I1174" i="3"/>
  <c r="K1174" i="3"/>
  <c r="M1174" i="3"/>
  <c r="O1174" i="3"/>
  <c r="Q1174" i="3"/>
  <c r="F762" i="3"/>
  <c r="I762" i="3"/>
  <c r="K762" i="3"/>
  <c r="M762" i="3"/>
  <c r="O762" i="3"/>
  <c r="Q762" i="3"/>
  <c r="D551" i="3"/>
  <c r="AA551" i="3" s="1"/>
  <c r="F551" i="3"/>
  <c r="I551" i="3"/>
  <c r="K551" i="3"/>
  <c r="M551" i="3"/>
  <c r="O551" i="3"/>
  <c r="Q551" i="3"/>
  <c r="F1303" i="3"/>
  <c r="I1303" i="3"/>
  <c r="K1303" i="3"/>
  <c r="M1303" i="3"/>
  <c r="O1303" i="3"/>
  <c r="Q1303" i="3"/>
  <c r="F707" i="3"/>
  <c r="I707" i="3"/>
  <c r="K707" i="3"/>
  <c r="M707" i="3"/>
  <c r="O707" i="3"/>
  <c r="Q707" i="3"/>
  <c r="F395" i="3"/>
  <c r="I395" i="3"/>
  <c r="K395" i="3"/>
  <c r="M395" i="3"/>
  <c r="O395" i="3"/>
  <c r="Q395" i="3"/>
  <c r="F997" i="3"/>
  <c r="I997" i="3"/>
  <c r="K997" i="3"/>
  <c r="M997" i="3"/>
  <c r="O997" i="3"/>
  <c r="Q997" i="3"/>
  <c r="F1034" i="3"/>
  <c r="I1034" i="3"/>
  <c r="K1034" i="3"/>
  <c r="M1034" i="3"/>
  <c r="O1034" i="3"/>
  <c r="Q1034" i="3"/>
  <c r="F543" i="3"/>
  <c r="I543" i="3"/>
  <c r="K543" i="3"/>
  <c r="M543" i="3"/>
  <c r="O543" i="3"/>
  <c r="Q543" i="3"/>
  <c r="D605" i="3"/>
  <c r="AA605" i="3" s="1"/>
  <c r="F605" i="3"/>
  <c r="I605" i="3"/>
  <c r="K605" i="3"/>
  <c r="M605" i="3"/>
  <c r="O605" i="3"/>
  <c r="Q605" i="3"/>
  <c r="F1312" i="3"/>
  <c r="I1312" i="3"/>
  <c r="K1312" i="3"/>
  <c r="M1312" i="3"/>
  <c r="O1312" i="3"/>
  <c r="Q1312" i="3"/>
  <c r="D1362" i="3"/>
  <c r="AA1362" i="3" s="1"/>
  <c r="F1362" i="3"/>
  <c r="I1362" i="3"/>
  <c r="K1362" i="3"/>
  <c r="M1362" i="3"/>
  <c r="O1362" i="3"/>
  <c r="Q1362" i="3"/>
  <c r="F1245" i="3"/>
  <c r="I1245" i="3"/>
  <c r="K1245" i="3"/>
  <c r="M1245" i="3"/>
  <c r="O1245" i="3"/>
  <c r="Q1245" i="3"/>
  <c r="F611" i="3"/>
  <c r="I611" i="3"/>
  <c r="K611" i="3"/>
  <c r="M611" i="3"/>
  <c r="O611" i="3"/>
  <c r="Q611" i="3"/>
  <c r="F642" i="3"/>
  <c r="I642" i="3"/>
  <c r="K642" i="3"/>
  <c r="M642" i="3"/>
  <c r="O642" i="3"/>
  <c r="Q642" i="3"/>
  <c r="F587" i="3"/>
  <c r="I587" i="3"/>
  <c r="K587" i="3"/>
  <c r="M587" i="3"/>
  <c r="O587" i="3"/>
  <c r="Q587" i="3"/>
  <c r="D1195" i="3"/>
  <c r="AA1195" i="3" s="1"/>
  <c r="F1195" i="3"/>
  <c r="I1195" i="3"/>
  <c r="K1195" i="3"/>
  <c r="M1195" i="3"/>
  <c r="O1195" i="3"/>
  <c r="Q1195" i="3"/>
  <c r="F1210" i="3"/>
  <c r="I1210" i="3"/>
  <c r="K1210" i="3"/>
  <c r="M1210" i="3"/>
  <c r="O1210" i="3"/>
  <c r="Q1210" i="3"/>
  <c r="D609" i="3"/>
  <c r="AA609" i="3" s="1"/>
  <c r="F609" i="3"/>
  <c r="I609" i="3"/>
  <c r="K609" i="3"/>
  <c r="M609" i="3"/>
  <c r="O609" i="3"/>
  <c r="Q609" i="3"/>
  <c r="F290" i="3"/>
  <c r="I290" i="3"/>
  <c r="K290" i="3"/>
  <c r="M290" i="3"/>
  <c r="O290" i="3"/>
  <c r="Q290" i="3"/>
  <c r="F1358" i="3"/>
  <c r="I1358" i="3"/>
  <c r="K1358" i="3"/>
  <c r="M1358" i="3"/>
  <c r="O1358" i="3"/>
  <c r="Q1358" i="3"/>
  <c r="F610" i="3"/>
  <c r="I610" i="3"/>
  <c r="K610" i="3"/>
  <c r="M610" i="3"/>
  <c r="O610" i="3"/>
  <c r="Q610" i="3"/>
  <c r="D220" i="3"/>
  <c r="AA220" i="3" s="1"/>
  <c r="F220" i="3"/>
  <c r="I220" i="3"/>
  <c r="K220" i="3"/>
  <c r="M220" i="3"/>
  <c r="O220" i="3"/>
  <c r="Q220" i="3"/>
  <c r="F293" i="3"/>
  <c r="I293" i="3"/>
  <c r="K293" i="3"/>
  <c r="M293" i="3"/>
  <c r="O293" i="3"/>
  <c r="Q293" i="3"/>
  <c r="F637" i="3"/>
  <c r="I637" i="3"/>
  <c r="K637" i="3"/>
  <c r="M637" i="3"/>
  <c r="O637" i="3"/>
  <c r="Q637" i="3"/>
  <c r="D1344" i="3"/>
  <c r="AA1344" i="3" s="1"/>
  <c r="F1344" i="3"/>
  <c r="I1344" i="3"/>
  <c r="K1344" i="3"/>
  <c r="M1344" i="3"/>
  <c r="O1344" i="3"/>
  <c r="Q1344" i="3"/>
  <c r="F654" i="3"/>
  <c r="I654" i="3"/>
  <c r="K654" i="3"/>
  <c r="M654" i="3"/>
  <c r="O654" i="3"/>
  <c r="Q654" i="3"/>
  <c r="F1204" i="3"/>
  <c r="I1204" i="3"/>
  <c r="K1204" i="3"/>
  <c r="M1204" i="3"/>
  <c r="O1204" i="3"/>
  <c r="Q1204" i="3"/>
  <c r="F185" i="3"/>
  <c r="I185" i="3"/>
  <c r="K185" i="3"/>
  <c r="M185" i="3"/>
  <c r="T882" i="3"/>
  <c r="H756" i="3"/>
  <c r="L756" i="3"/>
  <c r="P756" i="3"/>
  <c r="T756" i="3"/>
  <c r="W756" i="3" s="1"/>
  <c r="H1260" i="3"/>
  <c r="L1260" i="3"/>
  <c r="P1260" i="3"/>
  <c r="T1260" i="3"/>
  <c r="H279" i="3"/>
  <c r="L279" i="3"/>
  <c r="P279" i="3"/>
  <c r="T279" i="3"/>
  <c r="W279" i="3" s="1"/>
  <c r="H75" i="3"/>
  <c r="J75" i="3"/>
  <c r="L75" i="3"/>
  <c r="N75" i="3"/>
  <c r="P75" i="3"/>
  <c r="T75" i="3"/>
  <c r="W75" i="3" s="1"/>
  <c r="E408" i="3"/>
  <c r="H408" i="3"/>
  <c r="J408" i="3"/>
  <c r="L408" i="3"/>
  <c r="N408" i="3"/>
  <c r="P408" i="3"/>
  <c r="T408" i="3"/>
  <c r="E1174" i="3"/>
  <c r="H1174" i="3"/>
  <c r="J1174" i="3"/>
  <c r="L1174" i="3"/>
  <c r="N1174" i="3"/>
  <c r="P1174" i="3"/>
  <c r="T1174" i="3"/>
  <c r="E762" i="3"/>
  <c r="H762" i="3"/>
  <c r="J762" i="3"/>
  <c r="L762" i="3"/>
  <c r="N762" i="3"/>
  <c r="P762" i="3"/>
  <c r="T762" i="3"/>
  <c r="E551" i="3"/>
  <c r="H551" i="3"/>
  <c r="J551" i="3"/>
  <c r="L551" i="3"/>
  <c r="N551" i="3"/>
  <c r="P551" i="3"/>
  <c r="T551" i="3"/>
  <c r="W551" i="3" s="1"/>
  <c r="E1303" i="3"/>
  <c r="H1303" i="3"/>
  <c r="J1303" i="3"/>
  <c r="L1303" i="3"/>
  <c r="N1303" i="3"/>
  <c r="P1303" i="3"/>
  <c r="T1303" i="3"/>
  <c r="W1303" i="3" s="1"/>
  <c r="E707" i="3"/>
  <c r="H707" i="3"/>
  <c r="J707" i="3"/>
  <c r="L707" i="3"/>
  <c r="N707" i="3"/>
  <c r="P707" i="3"/>
  <c r="T707" i="3"/>
  <c r="W707" i="3" s="1"/>
  <c r="E395" i="3"/>
  <c r="H395" i="3"/>
  <c r="J395" i="3"/>
  <c r="L395" i="3"/>
  <c r="N395" i="3"/>
  <c r="P395" i="3"/>
  <c r="T395" i="3"/>
  <c r="W395" i="3" s="1"/>
  <c r="E997" i="3"/>
  <c r="H997" i="3"/>
  <c r="J997" i="3"/>
  <c r="L997" i="3"/>
  <c r="N997" i="3"/>
  <c r="P997" i="3"/>
  <c r="T997" i="3"/>
  <c r="W997" i="3" s="1"/>
  <c r="E1034" i="3"/>
  <c r="H1034" i="3"/>
  <c r="J1034" i="3"/>
  <c r="L1034" i="3"/>
  <c r="N1034" i="3"/>
  <c r="P1034" i="3"/>
  <c r="T1034" i="3"/>
  <c r="E543" i="3"/>
  <c r="H543" i="3"/>
  <c r="J543" i="3"/>
  <c r="L543" i="3"/>
  <c r="N543" i="3"/>
  <c r="P543" i="3"/>
  <c r="T543" i="3"/>
  <c r="E605" i="3"/>
  <c r="H605" i="3"/>
  <c r="J605" i="3"/>
  <c r="L605" i="3"/>
  <c r="N605" i="3"/>
  <c r="P605" i="3"/>
  <c r="T605" i="3"/>
  <c r="W605" i="3" s="1"/>
  <c r="E1312" i="3"/>
  <c r="H1312" i="3"/>
  <c r="J1312" i="3"/>
  <c r="L1312" i="3"/>
  <c r="N1312" i="3"/>
  <c r="P1312" i="3"/>
  <c r="T1312" i="3"/>
  <c r="W1312" i="3" s="1"/>
  <c r="E1362" i="3"/>
  <c r="H1362" i="3"/>
  <c r="J1362" i="3"/>
  <c r="L1362" i="3"/>
  <c r="N1362" i="3"/>
  <c r="P1362" i="3"/>
  <c r="T1362" i="3"/>
  <c r="W1362" i="3" s="1"/>
  <c r="E1245" i="3"/>
  <c r="H1245" i="3"/>
  <c r="J1245" i="3"/>
  <c r="L1245" i="3"/>
  <c r="N1245" i="3"/>
  <c r="P1245" i="3"/>
  <c r="T1245" i="3"/>
  <c r="E611" i="3"/>
  <c r="H611" i="3"/>
  <c r="J611" i="3"/>
  <c r="L611" i="3"/>
  <c r="N611" i="3"/>
  <c r="P611" i="3"/>
  <c r="T611" i="3"/>
  <c r="W611" i="3" s="1"/>
  <c r="E642" i="3"/>
  <c r="H642" i="3"/>
  <c r="J642" i="3"/>
  <c r="L642" i="3"/>
  <c r="N642" i="3"/>
  <c r="P642" i="3"/>
  <c r="T642" i="3"/>
  <c r="W642" i="3" s="1"/>
  <c r="E587" i="3"/>
  <c r="H587" i="3"/>
  <c r="J587" i="3"/>
  <c r="L587" i="3"/>
  <c r="N587" i="3"/>
  <c r="P587" i="3"/>
  <c r="T587" i="3"/>
  <c r="W587" i="3" s="1"/>
  <c r="E1195" i="3"/>
  <c r="H1195" i="3"/>
  <c r="J1195" i="3"/>
  <c r="L1195" i="3"/>
  <c r="N1195" i="3"/>
  <c r="P1195" i="3"/>
  <c r="T1195" i="3"/>
  <c r="E1210" i="3"/>
  <c r="H1210" i="3"/>
  <c r="J1210" i="3"/>
  <c r="L1210" i="3"/>
  <c r="N1210" i="3"/>
  <c r="P1210" i="3"/>
  <c r="T1210" i="3"/>
  <c r="E609" i="3"/>
  <c r="H609" i="3"/>
  <c r="J609" i="3"/>
  <c r="L609" i="3"/>
  <c r="N609" i="3"/>
  <c r="P609" i="3"/>
  <c r="T609" i="3"/>
  <c r="W609" i="3" s="1"/>
  <c r="E290" i="3"/>
  <c r="H290" i="3"/>
  <c r="J290" i="3"/>
  <c r="L290" i="3"/>
  <c r="N290" i="3"/>
  <c r="P290" i="3"/>
  <c r="T290" i="3"/>
  <c r="W290" i="3" s="1"/>
  <c r="E1358" i="3"/>
  <c r="H1358" i="3"/>
  <c r="J1358" i="3"/>
  <c r="L1358" i="3"/>
  <c r="N1358" i="3"/>
  <c r="P1358" i="3"/>
  <c r="T1358" i="3"/>
  <c r="E610" i="3"/>
  <c r="H610" i="3"/>
  <c r="J610" i="3"/>
  <c r="L610" i="3"/>
  <c r="N610" i="3"/>
  <c r="P610" i="3"/>
  <c r="T610" i="3"/>
  <c r="W610" i="3" s="1"/>
  <c r="E220" i="3"/>
  <c r="H220" i="3"/>
  <c r="J220" i="3"/>
  <c r="L220" i="3"/>
  <c r="N220" i="3"/>
  <c r="P220" i="3"/>
  <c r="T220" i="3"/>
  <c r="W220" i="3" s="1"/>
  <c r="E293" i="3"/>
  <c r="H293" i="3"/>
  <c r="J293" i="3"/>
  <c r="L293" i="3"/>
  <c r="N293" i="3"/>
  <c r="P293" i="3"/>
  <c r="T293" i="3"/>
  <c r="W293" i="3" s="1"/>
  <c r="E637" i="3"/>
  <c r="H637" i="3"/>
  <c r="J637" i="3"/>
  <c r="L637" i="3"/>
  <c r="N637" i="3"/>
  <c r="P637" i="3"/>
  <c r="T637" i="3"/>
  <c r="W637" i="3" s="1"/>
  <c r="E1344" i="3"/>
  <c r="H1344" i="3"/>
  <c r="J1344" i="3"/>
  <c r="L1344" i="3"/>
  <c r="N1344" i="3"/>
  <c r="P1344" i="3"/>
  <c r="T1344" i="3"/>
  <c r="E654" i="3"/>
  <c r="H654" i="3"/>
  <c r="J654" i="3"/>
  <c r="L654" i="3"/>
  <c r="N654" i="3"/>
  <c r="P654" i="3"/>
  <c r="T654" i="3"/>
  <c r="W654" i="3" s="1"/>
  <c r="E1204" i="3"/>
  <c r="H1204" i="3"/>
  <c r="J1204" i="3"/>
  <c r="L1204" i="3"/>
  <c r="N1204" i="3"/>
  <c r="P1204" i="3"/>
  <c r="T1204" i="3"/>
  <c r="E185" i="3"/>
  <c r="H185" i="3"/>
  <c r="J185" i="3"/>
  <c r="L185" i="3"/>
  <c r="N185" i="3"/>
  <c r="P185" i="3"/>
  <c r="Q185" i="3"/>
  <c r="F364" i="3"/>
  <c r="I364" i="3"/>
  <c r="K364" i="3"/>
  <c r="M364" i="3"/>
  <c r="O364" i="3"/>
  <c r="Q364" i="3"/>
  <c r="D78" i="3"/>
  <c r="AA78" i="3" s="1"/>
  <c r="F78" i="3"/>
  <c r="I78" i="3"/>
  <c r="K78" i="3"/>
  <c r="M78" i="3"/>
  <c r="O78" i="3"/>
  <c r="Q78" i="3"/>
  <c r="F1042" i="3"/>
  <c r="I1042" i="3"/>
  <c r="K1042" i="3"/>
  <c r="M1042" i="3"/>
  <c r="O1042" i="3"/>
  <c r="Q1042" i="3"/>
  <c r="F127" i="3"/>
  <c r="I127" i="3"/>
  <c r="K127" i="3"/>
  <c r="M127" i="3"/>
  <c r="O127" i="3"/>
  <c r="Q127" i="3"/>
  <c r="F847" i="3"/>
  <c r="I847" i="3"/>
  <c r="K847" i="3"/>
  <c r="M847" i="3"/>
  <c r="O847" i="3"/>
  <c r="Q847" i="3"/>
  <c r="F191" i="3"/>
  <c r="I191" i="3"/>
  <c r="K191" i="3"/>
  <c r="M191" i="3"/>
  <c r="O191" i="3"/>
  <c r="Q191" i="3"/>
  <c r="F107" i="3"/>
  <c r="I107" i="3"/>
  <c r="K107" i="3"/>
  <c r="M107" i="3"/>
  <c r="O107" i="3"/>
  <c r="Q107" i="3"/>
  <c r="F356" i="3"/>
  <c r="I356" i="3"/>
  <c r="K356" i="3"/>
  <c r="M356" i="3"/>
  <c r="O356" i="3"/>
  <c r="Q356" i="3"/>
  <c r="F306" i="3"/>
  <c r="I306" i="3"/>
  <c r="K306" i="3"/>
  <c r="M306" i="3"/>
  <c r="O306" i="3"/>
  <c r="Q306" i="3"/>
  <c r="F1229" i="3"/>
  <c r="I1229" i="3"/>
  <c r="K1229" i="3"/>
  <c r="M1229" i="3"/>
  <c r="O1229" i="3"/>
  <c r="Q1229" i="3"/>
  <c r="D1307" i="3"/>
  <c r="AA1307" i="3" s="1"/>
  <c r="F1307" i="3"/>
  <c r="I1307" i="3"/>
  <c r="K1307" i="3"/>
  <c r="M1307" i="3"/>
  <c r="O1307" i="3"/>
  <c r="Q1307" i="3"/>
  <c r="F215" i="3"/>
  <c r="I215" i="3"/>
  <c r="K215" i="3"/>
  <c r="M215" i="3"/>
  <c r="O215" i="3"/>
  <c r="Q215" i="3"/>
  <c r="F385" i="3"/>
  <c r="I385" i="3"/>
  <c r="K385" i="3"/>
  <c r="M385" i="3"/>
  <c r="O385" i="3"/>
  <c r="Q385" i="3"/>
  <c r="F574" i="3"/>
  <c r="I574" i="3"/>
  <c r="K574" i="3"/>
  <c r="M574" i="3"/>
  <c r="O574" i="3"/>
  <c r="Q574" i="3"/>
  <c r="D565" i="3"/>
  <c r="AA565" i="3" s="1"/>
  <c r="F565" i="3"/>
  <c r="I565" i="3"/>
  <c r="K565" i="3"/>
  <c r="M565" i="3"/>
  <c r="O565" i="3"/>
  <c r="Q565" i="3"/>
  <c r="F250" i="3"/>
  <c r="I250" i="3"/>
  <c r="K250" i="3"/>
  <c r="M250" i="3"/>
  <c r="O250" i="3"/>
  <c r="Q250" i="3"/>
  <c r="D412" i="3"/>
  <c r="AA412" i="3" s="1"/>
  <c r="F412" i="3"/>
  <c r="I412" i="3"/>
  <c r="K412" i="3"/>
  <c r="M412" i="3"/>
  <c r="O412" i="3"/>
  <c r="Q412" i="3"/>
  <c r="F1317" i="3"/>
  <c r="I1317" i="3"/>
  <c r="K1317" i="3"/>
  <c r="M1317" i="3"/>
  <c r="O1317" i="3"/>
  <c r="Q1317" i="3"/>
  <c r="D980" i="3"/>
  <c r="AA980" i="3" s="1"/>
  <c r="F980" i="3"/>
  <c r="I980" i="3"/>
  <c r="K980" i="3"/>
  <c r="M980" i="3"/>
  <c r="O980" i="3"/>
  <c r="Q980" i="3"/>
  <c r="D757" i="3"/>
  <c r="AA757" i="3" s="1"/>
  <c r="F757" i="3"/>
  <c r="I757" i="3"/>
  <c r="K757" i="3"/>
  <c r="M757" i="3"/>
  <c r="O757" i="3"/>
  <c r="Q757" i="3"/>
  <c r="F173" i="3"/>
  <c r="I173" i="3"/>
  <c r="K173" i="3"/>
  <c r="M173" i="3"/>
  <c r="O173" i="3"/>
  <c r="Q173" i="3"/>
  <c r="D1258" i="3"/>
  <c r="AA1258" i="3" s="1"/>
  <c r="F1258" i="3"/>
  <c r="I1258" i="3"/>
  <c r="K1258" i="3"/>
  <c r="M1258" i="3"/>
  <c r="O1258" i="3"/>
  <c r="Q1258" i="3"/>
  <c r="F291" i="3"/>
  <c r="I291" i="3"/>
  <c r="K291" i="3"/>
  <c r="M291" i="3"/>
  <c r="O291" i="3"/>
  <c r="Q291" i="3"/>
  <c r="F572" i="3"/>
  <c r="I572" i="3"/>
  <c r="K572" i="3"/>
  <c r="M572" i="3"/>
  <c r="O572" i="3"/>
  <c r="Q572" i="3"/>
  <c r="F1096" i="3"/>
  <c r="I1096" i="3"/>
  <c r="K1096" i="3"/>
  <c r="M1096" i="3"/>
  <c r="O1096" i="3"/>
  <c r="Q1096" i="3"/>
  <c r="D581" i="3"/>
  <c r="AA581" i="3" s="1"/>
  <c r="F581" i="3"/>
  <c r="I581" i="3"/>
  <c r="K581" i="3"/>
  <c r="M581" i="3"/>
  <c r="O581" i="3"/>
  <c r="Q581" i="3"/>
  <c r="D1279" i="3"/>
  <c r="AA1279" i="3" s="1"/>
  <c r="F1279" i="3"/>
  <c r="I1279" i="3"/>
  <c r="K1279" i="3"/>
  <c r="M1279" i="3"/>
  <c r="O1279" i="3"/>
  <c r="Q1279" i="3"/>
  <c r="D448" i="3"/>
  <c r="AA448" i="3" s="1"/>
  <c r="F448" i="3"/>
  <c r="I448" i="3"/>
  <c r="K448" i="3"/>
  <c r="M448" i="3"/>
  <c r="O448" i="3"/>
  <c r="Q448" i="3"/>
  <c r="F960" i="3"/>
  <c r="I960" i="3"/>
  <c r="K960" i="3"/>
  <c r="M960" i="3"/>
  <c r="O960" i="3"/>
  <c r="Q960" i="3"/>
  <c r="F252" i="3"/>
  <c r="I252" i="3"/>
  <c r="K252" i="3"/>
  <c r="M252" i="3"/>
  <c r="O252" i="3"/>
  <c r="Q252" i="3"/>
  <c r="F817" i="3"/>
  <c r="I817" i="3"/>
  <c r="K817" i="3"/>
  <c r="M817" i="3"/>
  <c r="O817" i="3"/>
  <c r="Q817" i="3"/>
  <c r="F1037" i="3"/>
  <c r="I1037" i="3"/>
  <c r="K1037" i="3"/>
  <c r="M1037" i="3"/>
  <c r="O1037" i="3"/>
  <c r="Q1037" i="3"/>
  <c r="D150" i="3"/>
  <c r="AA150" i="3" s="1"/>
  <c r="F150" i="3"/>
  <c r="I150" i="3"/>
  <c r="K150" i="3"/>
  <c r="M150" i="3"/>
  <c r="O150" i="3"/>
  <c r="Q150" i="3"/>
  <c r="F897" i="3"/>
  <c r="I897" i="3"/>
  <c r="K897" i="3"/>
  <c r="M897" i="3"/>
  <c r="O897" i="3"/>
  <c r="Q897" i="3"/>
  <c r="F807" i="3"/>
  <c r="I807" i="3"/>
  <c r="K807" i="3"/>
  <c r="M807" i="3"/>
  <c r="O807" i="3"/>
  <c r="Q807" i="3"/>
  <c r="D38" i="3"/>
  <c r="AA38" i="3" s="1"/>
  <c r="F38" i="3"/>
  <c r="I38" i="3"/>
  <c r="K38" i="3"/>
  <c r="M38" i="3"/>
  <c r="O38" i="3"/>
  <c r="Q38" i="3"/>
  <c r="D1292" i="3"/>
  <c r="AA1292" i="3" s="1"/>
  <c r="F1292" i="3"/>
  <c r="I1292" i="3"/>
  <c r="K1292" i="3"/>
  <c r="M1292" i="3"/>
  <c r="O1292" i="3"/>
  <c r="Q1292" i="3"/>
  <c r="D421" i="3"/>
  <c r="AA421" i="3" s="1"/>
  <c r="F421" i="3"/>
  <c r="I421" i="3"/>
  <c r="K421" i="3"/>
  <c r="M421" i="3"/>
  <c r="O421" i="3"/>
  <c r="Q421" i="3"/>
  <c r="D441" i="3"/>
  <c r="AA441" i="3" s="1"/>
  <c r="F441" i="3"/>
  <c r="I441" i="3"/>
  <c r="K441" i="3"/>
  <c r="M441" i="3"/>
  <c r="O441" i="3"/>
  <c r="Q441" i="3"/>
  <c r="D883" i="3"/>
  <c r="AA883" i="3" s="1"/>
  <c r="F883" i="3"/>
  <c r="I883" i="3"/>
  <c r="K883" i="3"/>
  <c r="M883" i="3"/>
  <c r="O883" i="3"/>
  <c r="Q883" i="3"/>
  <c r="F1157" i="3"/>
  <c r="I1157" i="3"/>
  <c r="K1157" i="3"/>
  <c r="M1157" i="3"/>
  <c r="O1157" i="3"/>
  <c r="Q1157" i="3"/>
  <c r="F1086" i="3"/>
  <c r="I1086" i="3"/>
  <c r="K1086" i="3"/>
  <c r="M1086" i="3"/>
  <c r="O1086" i="3"/>
  <c r="Q1086" i="3"/>
  <c r="F202" i="3"/>
  <c r="I202" i="3"/>
  <c r="K202" i="3"/>
  <c r="M202" i="3"/>
  <c r="O202" i="3"/>
  <c r="Q202" i="3"/>
  <c r="D1074" i="3"/>
  <c r="AA1074" i="3" s="1"/>
  <c r="F1074" i="3"/>
  <c r="I1074" i="3"/>
  <c r="K1074" i="3"/>
  <c r="M1074" i="3"/>
  <c r="O1074" i="3"/>
  <c r="Q1074" i="3"/>
  <c r="D1369" i="3"/>
  <c r="AA1369" i="3" s="1"/>
  <c r="F1369" i="3"/>
  <c r="I1369" i="3"/>
  <c r="K1369" i="3"/>
  <c r="M1369" i="3"/>
  <c r="O1369" i="3"/>
  <c r="Q1369" i="3"/>
  <c r="F1177" i="3"/>
  <c r="I1177" i="3"/>
  <c r="K1177" i="3"/>
  <c r="M1177" i="3"/>
  <c r="O1177" i="3"/>
  <c r="Q1177" i="3"/>
  <c r="F1217" i="3"/>
  <c r="I1217" i="3"/>
  <c r="K1217" i="3"/>
  <c r="M1217" i="3"/>
  <c r="O1217" i="3"/>
  <c r="Q1217" i="3"/>
  <c r="F557" i="3"/>
  <c r="I557" i="3"/>
  <c r="K557" i="3"/>
  <c r="M557" i="3"/>
  <c r="O557" i="3"/>
  <c r="Q557" i="3"/>
  <c r="F768" i="3"/>
  <c r="I768" i="3"/>
  <c r="K768" i="3"/>
  <c r="M768" i="3"/>
  <c r="O768" i="3"/>
  <c r="Q768" i="3"/>
  <c r="F632" i="3"/>
  <c r="I632" i="3"/>
  <c r="K632" i="3"/>
  <c r="M632" i="3"/>
  <c r="O632" i="3"/>
  <c r="Q632" i="3"/>
  <c r="F1356" i="3"/>
  <c r="I1356" i="3"/>
  <c r="K1356" i="3"/>
  <c r="M1356" i="3"/>
  <c r="O1356" i="3"/>
  <c r="Q1356" i="3"/>
  <c r="F547" i="3"/>
  <c r="I547" i="3"/>
  <c r="K547" i="3"/>
  <c r="M547" i="3"/>
  <c r="O547" i="3"/>
  <c r="Q547" i="3"/>
  <c r="F664" i="3"/>
  <c r="I664" i="3"/>
  <c r="K664" i="3"/>
  <c r="M664" i="3"/>
  <c r="O664" i="3"/>
  <c r="Q664" i="3"/>
  <c r="D519" i="3"/>
  <c r="AA519" i="3" s="1"/>
  <c r="F519" i="3"/>
  <c r="I519" i="3"/>
  <c r="K519" i="3"/>
  <c r="M519" i="3"/>
  <c r="O519" i="3"/>
  <c r="Q519" i="3"/>
  <c r="F1291" i="3"/>
  <c r="I1291" i="3"/>
  <c r="K1291" i="3"/>
  <c r="M1291" i="3"/>
  <c r="O1291" i="3"/>
  <c r="Q1291" i="3"/>
  <c r="F833" i="3"/>
  <c r="I833" i="3"/>
  <c r="K833" i="3"/>
  <c r="M833" i="3"/>
  <c r="O833" i="3"/>
  <c r="Q833" i="3"/>
  <c r="F427" i="3"/>
  <c r="I427" i="3"/>
  <c r="K427" i="3"/>
  <c r="M427" i="3"/>
  <c r="O427" i="3"/>
  <c r="Q427" i="3"/>
  <c r="D651" i="3"/>
  <c r="AA651" i="3" s="1"/>
  <c r="F651" i="3"/>
  <c r="I651" i="3"/>
  <c r="K651" i="3"/>
  <c r="M651" i="3"/>
  <c r="O651" i="3"/>
  <c r="Q651" i="3"/>
  <c r="F1053" i="3"/>
  <c r="I1053" i="3"/>
  <c r="K1053" i="3"/>
  <c r="M1053" i="3"/>
  <c r="O1053" i="3"/>
  <c r="Q1053" i="3"/>
  <c r="D712" i="3"/>
  <c r="AA712" i="3" s="1"/>
  <c r="F712" i="3"/>
  <c r="I712" i="3"/>
  <c r="K712" i="3"/>
  <c r="M712" i="3"/>
  <c r="O712" i="3"/>
  <c r="Q712" i="3"/>
  <c r="F1220" i="3"/>
  <c r="I1220" i="3"/>
  <c r="K1220" i="3"/>
  <c r="M1220" i="3"/>
  <c r="O1220" i="3"/>
  <c r="Q1220" i="3"/>
  <c r="F983" i="3"/>
  <c r="I983" i="3"/>
  <c r="K983" i="3"/>
  <c r="M983" i="3"/>
  <c r="O983" i="3"/>
  <c r="Q983" i="3"/>
  <c r="F152" i="3"/>
  <c r="I152" i="3"/>
  <c r="K152" i="3"/>
  <c r="M152" i="3"/>
  <c r="O152" i="3"/>
  <c r="Q152" i="3"/>
  <c r="F1057" i="3"/>
  <c r="I1057" i="3"/>
  <c r="K1057" i="3"/>
  <c r="M1057" i="3"/>
  <c r="O1057" i="3"/>
  <c r="O185" i="3"/>
  <c r="T185" i="3"/>
  <c r="W185" i="3" s="1"/>
  <c r="E364" i="3"/>
  <c r="H364" i="3"/>
  <c r="J364" i="3"/>
  <c r="L364" i="3"/>
  <c r="N364" i="3"/>
  <c r="P364" i="3"/>
  <c r="T364" i="3"/>
  <c r="W364" i="3" s="1"/>
  <c r="E78" i="3"/>
  <c r="H78" i="3"/>
  <c r="J78" i="3"/>
  <c r="L78" i="3"/>
  <c r="N78" i="3"/>
  <c r="P78" i="3"/>
  <c r="T78" i="3"/>
  <c r="E1042" i="3"/>
  <c r="H1042" i="3"/>
  <c r="J1042" i="3"/>
  <c r="L1042" i="3"/>
  <c r="N1042" i="3"/>
  <c r="P1042" i="3"/>
  <c r="T1042" i="3"/>
  <c r="E127" i="3"/>
  <c r="H127" i="3"/>
  <c r="J127" i="3"/>
  <c r="L127" i="3"/>
  <c r="N127" i="3"/>
  <c r="P127" i="3"/>
  <c r="T127" i="3"/>
  <c r="W127" i="3" s="1"/>
  <c r="E847" i="3"/>
  <c r="H847" i="3"/>
  <c r="J847" i="3"/>
  <c r="L847" i="3"/>
  <c r="N847" i="3"/>
  <c r="P847" i="3"/>
  <c r="T847" i="3"/>
  <c r="W847" i="3" s="1"/>
  <c r="E191" i="3"/>
  <c r="H191" i="3"/>
  <c r="J191" i="3"/>
  <c r="L191" i="3"/>
  <c r="N191" i="3"/>
  <c r="P191" i="3"/>
  <c r="T191" i="3"/>
  <c r="W191" i="3" s="1"/>
  <c r="E107" i="3"/>
  <c r="H107" i="3"/>
  <c r="J107" i="3"/>
  <c r="L107" i="3"/>
  <c r="N107" i="3"/>
  <c r="P107" i="3"/>
  <c r="T107" i="3"/>
  <c r="E356" i="3"/>
  <c r="H356" i="3"/>
  <c r="J356" i="3"/>
  <c r="L356" i="3"/>
  <c r="N356" i="3"/>
  <c r="P356" i="3"/>
  <c r="T356" i="3"/>
  <c r="E306" i="3"/>
  <c r="H306" i="3"/>
  <c r="J306" i="3"/>
  <c r="L306" i="3"/>
  <c r="N306" i="3"/>
  <c r="P306" i="3"/>
  <c r="T306" i="3"/>
  <c r="E1229" i="3"/>
  <c r="H1229" i="3"/>
  <c r="J1229" i="3"/>
  <c r="L1229" i="3"/>
  <c r="N1229" i="3"/>
  <c r="P1229" i="3"/>
  <c r="T1229" i="3"/>
  <c r="E1307" i="3"/>
  <c r="H1307" i="3"/>
  <c r="J1307" i="3"/>
  <c r="L1307" i="3"/>
  <c r="N1307" i="3"/>
  <c r="P1307" i="3"/>
  <c r="T1307" i="3"/>
  <c r="W1307" i="3" s="1"/>
  <c r="E215" i="3"/>
  <c r="H215" i="3"/>
  <c r="J215" i="3"/>
  <c r="L215" i="3"/>
  <c r="N215" i="3"/>
  <c r="P215" i="3"/>
  <c r="T215" i="3"/>
  <c r="W215" i="3" s="1"/>
  <c r="E385" i="3"/>
  <c r="H385" i="3"/>
  <c r="J385" i="3"/>
  <c r="L385" i="3"/>
  <c r="N385" i="3"/>
  <c r="P385" i="3"/>
  <c r="T385" i="3"/>
  <c r="E574" i="3"/>
  <c r="H574" i="3"/>
  <c r="J574" i="3"/>
  <c r="L574" i="3"/>
  <c r="N574" i="3"/>
  <c r="P574" i="3"/>
  <c r="T574" i="3"/>
  <c r="W574" i="3" s="1"/>
  <c r="E565" i="3"/>
  <c r="H565" i="3"/>
  <c r="J565" i="3"/>
  <c r="L565" i="3"/>
  <c r="N565" i="3"/>
  <c r="P565" i="3"/>
  <c r="T565" i="3"/>
  <c r="W565" i="3" s="1"/>
  <c r="E250" i="3"/>
  <c r="H250" i="3"/>
  <c r="J250" i="3"/>
  <c r="L250" i="3"/>
  <c r="N250" i="3"/>
  <c r="P250" i="3"/>
  <c r="T250" i="3"/>
  <c r="E412" i="3"/>
  <c r="H412" i="3"/>
  <c r="J412" i="3"/>
  <c r="L412" i="3"/>
  <c r="N412" i="3"/>
  <c r="P412" i="3"/>
  <c r="T412" i="3"/>
  <c r="W412" i="3" s="1"/>
  <c r="E1317" i="3"/>
  <c r="H1317" i="3"/>
  <c r="J1317" i="3"/>
  <c r="L1317" i="3"/>
  <c r="N1317" i="3"/>
  <c r="P1317" i="3"/>
  <c r="T1317" i="3"/>
  <c r="W1317" i="3" s="1"/>
  <c r="E980" i="3"/>
  <c r="H980" i="3"/>
  <c r="J980" i="3"/>
  <c r="L980" i="3"/>
  <c r="N980" i="3"/>
  <c r="P980" i="3"/>
  <c r="T980" i="3"/>
  <c r="E757" i="3"/>
  <c r="H757" i="3"/>
  <c r="J757" i="3"/>
  <c r="L757" i="3"/>
  <c r="N757" i="3"/>
  <c r="P757" i="3"/>
  <c r="T757" i="3"/>
  <c r="W757" i="3" s="1"/>
  <c r="E173" i="3"/>
  <c r="H173" i="3"/>
  <c r="J173" i="3"/>
  <c r="L173" i="3"/>
  <c r="N173" i="3"/>
  <c r="P173" i="3"/>
  <c r="T173" i="3"/>
  <c r="E1258" i="3"/>
  <c r="H1258" i="3"/>
  <c r="J1258" i="3"/>
  <c r="L1258" i="3"/>
  <c r="N1258" i="3"/>
  <c r="P1258" i="3"/>
  <c r="T1258" i="3"/>
  <c r="E291" i="3"/>
  <c r="H291" i="3"/>
  <c r="J291" i="3"/>
  <c r="L291" i="3"/>
  <c r="N291" i="3"/>
  <c r="P291" i="3"/>
  <c r="T291" i="3"/>
  <c r="W291" i="3" s="1"/>
  <c r="E572" i="3"/>
  <c r="H572" i="3"/>
  <c r="J572" i="3"/>
  <c r="L572" i="3"/>
  <c r="N572" i="3"/>
  <c r="P572" i="3"/>
  <c r="T572" i="3"/>
  <c r="W572" i="3" s="1"/>
  <c r="E1096" i="3"/>
  <c r="H1096" i="3"/>
  <c r="J1096" i="3"/>
  <c r="L1096" i="3"/>
  <c r="N1096" i="3"/>
  <c r="P1096" i="3"/>
  <c r="T1096" i="3"/>
  <c r="E581" i="3"/>
  <c r="H581" i="3"/>
  <c r="J581" i="3"/>
  <c r="L581" i="3"/>
  <c r="N581" i="3"/>
  <c r="P581" i="3"/>
  <c r="T581" i="3"/>
  <c r="W581" i="3" s="1"/>
  <c r="E1279" i="3"/>
  <c r="H1279" i="3"/>
  <c r="J1279" i="3"/>
  <c r="L1279" i="3"/>
  <c r="N1279" i="3"/>
  <c r="P1279" i="3"/>
  <c r="T1279" i="3"/>
  <c r="W1279" i="3" s="1"/>
  <c r="E448" i="3"/>
  <c r="H448" i="3"/>
  <c r="J448" i="3"/>
  <c r="L448" i="3"/>
  <c r="N448" i="3"/>
  <c r="P448" i="3"/>
  <c r="T448" i="3"/>
  <c r="W448" i="3" s="1"/>
  <c r="E960" i="3"/>
  <c r="H960" i="3"/>
  <c r="J960" i="3"/>
  <c r="L960" i="3"/>
  <c r="N960" i="3"/>
  <c r="P960" i="3"/>
  <c r="T960" i="3"/>
  <c r="E252" i="3"/>
  <c r="H252" i="3"/>
  <c r="J252" i="3"/>
  <c r="L252" i="3"/>
  <c r="N252" i="3"/>
  <c r="P252" i="3"/>
  <c r="T252" i="3"/>
  <c r="W252" i="3" s="1"/>
  <c r="E817" i="3"/>
  <c r="H817" i="3"/>
  <c r="J817" i="3"/>
  <c r="L817" i="3"/>
  <c r="N817" i="3"/>
  <c r="P817" i="3"/>
  <c r="T817" i="3"/>
  <c r="E1037" i="3"/>
  <c r="H1037" i="3"/>
  <c r="J1037" i="3"/>
  <c r="L1037" i="3"/>
  <c r="N1037" i="3"/>
  <c r="P1037" i="3"/>
  <c r="T1037" i="3"/>
  <c r="W1037" i="3" s="1"/>
  <c r="E150" i="3"/>
  <c r="H150" i="3"/>
  <c r="J150" i="3"/>
  <c r="L150" i="3"/>
  <c r="N150" i="3"/>
  <c r="P150" i="3"/>
  <c r="T150" i="3"/>
  <c r="E897" i="3"/>
  <c r="H897" i="3"/>
  <c r="J897" i="3"/>
  <c r="L897" i="3"/>
  <c r="N897" i="3"/>
  <c r="P897" i="3"/>
  <c r="T897" i="3"/>
  <c r="W897" i="3" s="1"/>
  <c r="E807" i="3"/>
  <c r="H807" i="3"/>
  <c r="J807" i="3"/>
  <c r="L807" i="3"/>
  <c r="N807" i="3"/>
  <c r="P807" i="3"/>
  <c r="T807" i="3"/>
  <c r="W807" i="3" s="1"/>
  <c r="E38" i="3"/>
  <c r="H38" i="3"/>
  <c r="J38" i="3"/>
  <c r="L38" i="3"/>
  <c r="N38" i="3"/>
  <c r="P38" i="3"/>
  <c r="T38" i="3"/>
  <c r="W38" i="3" s="1"/>
  <c r="E1292" i="3"/>
  <c r="H1292" i="3"/>
  <c r="J1292" i="3"/>
  <c r="L1292" i="3"/>
  <c r="N1292" i="3"/>
  <c r="P1292" i="3"/>
  <c r="T1292" i="3"/>
  <c r="E421" i="3"/>
  <c r="H421" i="3"/>
  <c r="J421" i="3"/>
  <c r="L421" i="3"/>
  <c r="N421" i="3"/>
  <c r="P421" i="3"/>
  <c r="T421" i="3"/>
  <c r="W421" i="3" s="1"/>
  <c r="E441" i="3"/>
  <c r="H441" i="3"/>
  <c r="J441" i="3"/>
  <c r="L441" i="3"/>
  <c r="N441" i="3"/>
  <c r="P441" i="3"/>
  <c r="T441" i="3"/>
  <c r="E883" i="3"/>
  <c r="H883" i="3"/>
  <c r="J883" i="3"/>
  <c r="L883" i="3"/>
  <c r="N883" i="3"/>
  <c r="P883" i="3"/>
  <c r="T883" i="3"/>
  <c r="W883" i="3" s="1"/>
  <c r="E1157" i="3"/>
  <c r="H1157" i="3"/>
  <c r="J1157" i="3"/>
  <c r="L1157" i="3"/>
  <c r="N1157" i="3"/>
  <c r="P1157" i="3"/>
  <c r="T1157" i="3"/>
  <c r="E1086" i="3"/>
  <c r="H1086" i="3"/>
  <c r="J1086" i="3"/>
  <c r="L1086" i="3"/>
  <c r="N1086" i="3"/>
  <c r="P1086" i="3"/>
  <c r="T1086" i="3"/>
  <c r="E202" i="3"/>
  <c r="H202" i="3"/>
  <c r="J202" i="3"/>
  <c r="L202" i="3"/>
  <c r="N202" i="3"/>
  <c r="P202" i="3"/>
  <c r="T202" i="3"/>
  <c r="W202" i="3" s="1"/>
  <c r="H1074" i="3"/>
  <c r="J1074" i="3"/>
  <c r="L1074" i="3"/>
  <c r="N1074" i="3"/>
  <c r="P1074" i="3"/>
  <c r="T1074" i="3"/>
  <c r="W1074" i="3" s="1"/>
  <c r="E1369" i="3"/>
  <c r="H1369" i="3"/>
  <c r="J1369" i="3"/>
  <c r="L1369" i="3"/>
  <c r="N1369" i="3"/>
  <c r="P1369" i="3"/>
  <c r="T1369" i="3"/>
  <c r="E1177" i="3"/>
  <c r="H1177" i="3"/>
  <c r="J1177" i="3"/>
  <c r="L1177" i="3"/>
  <c r="N1177" i="3"/>
  <c r="P1177" i="3"/>
  <c r="T1177" i="3"/>
  <c r="E1217" i="3"/>
  <c r="H1217" i="3"/>
  <c r="J1217" i="3"/>
  <c r="L1217" i="3"/>
  <c r="N1217" i="3"/>
  <c r="P1217" i="3"/>
  <c r="T1217" i="3"/>
  <c r="W1217" i="3" s="1"/>
  <c r="E557" i="3"/>
  <c r="H557" i="3"/>
  <c r="J557" i="3"/>
  <c r="L557" i="3"/>
  <c r="N557" i="3"/>
  <c r="P557" i="3"/>
  <c r="T557" i="3"/>
  <c r="W557" i="3" s="1"/>
  <c r="E768" i="3"/>
  <c r="H768" i="3"/>
  <c r="J768" i="3"/>
  <c r="L768" i="3"/>
  <c r="N768" i="3"/>
  <c r="P768" i="3"/>
  <c r="T768" i="3"/>
  <c r="E632" i="3"/>
  <c r="H632" i="3"/>
  <c r="J632" i="3"/>
  <c r="L632" i="3"/>
  <c r="N632" i="3"/>
  <c r="P632" i="3"/>
  <c r="T632" i="3"/>
  <c r="E1356" i="3"/>
  <c r="H1356" i="3"/>
  <c r="J1356" i="3"/>
  <c r="L1356" i="3"/>
  <c r="N1356" i="3"/>
  <c r="P1356" i="3"/>
  <c r="T1356" i="3"/>
  <c r="W1356" i="3" s="1"/>
  <c r="E547" i="3"/>
  <c r="H547" i="3"/>
  <c r="J547" i="3"/>
  <c r="L547" i="3"/>
  <c r="N547" i="3"/>
  <c r="P547" i="3"/>
  <c r="T547" i="3"/>
  <c r="W547" i="3" s="1"/>
  <c r="E664" i="3"/>
  <c r="H664" i="3"/>
  <c r="J664" i="3"/>
  <c r="L664" i="3"/>
  <c r="N664" i="3"/>
  <c r="P664" i="3"/>
  <c r="T664" i="3"/>
  <c r="W664" i="3" s="1"/>
  <c r="E519" i="3"/>
  <c r="H519" i="3"/>
  <c r="J519" i="3"/>
  <c r="L519" i="3"/>
  <c r="N519" i="3"/>
  <c r="P519" i="3"/>
  <c r="T519" i="3"/>
  <c r="E1291" i="3"/>
  <c r="H1291" i="3"/>
  <c r="J1291" i="3"/>
  <c r="L1291" i="3"/>
  <c r="N1291" i="3"/>
  <c r="P1291" i="3"/>
  <c r="T1291" i="3"/>
  <c r="W1291" i="3" s="1"/>
  <c r="E833" i="3"/>
  <c r="H833" i="3"/>
  <c r="J833" i="3"/>
  <c r="L833" i="3"/>
  <c r="N833" i="3"/>
  <c r="P833" i="3"/>
  <c r="T833" i="3"/>
  <c r="W833" i="3" s="1"/>
  <c r="E427" i="3"/>
  <c r="H427" i="3"/>
  <c r="J427" i="3"/>
  <c r="L427" i="3"/>
  <c r="N427" i="3"/>
  <c r="P427" i="3"/>
  <c r="T427" i="3"/>
  <c r="E651" i="3"/>
  <c r="H651" i="3"/>
  <c r="J651" i="3"/>
  <c r="L651" i="3"/>
  <c r="N651" i="3"/>
  <c r="P651" i="3"/>
  <c r="T651" i="3"/>
  <c r="W651" i="3" s="1"/>
  <c r="E1053" i="3"/>
  <c r="H1053" i="3"/>
  <c r="J1053" i="3"/>
  <c r="L1053" i="3"/>
  <c r="N1053" i="3"/>
  <c r="P1053" i="3"/>
  <c r="T1053" i="3"/>
  <c r="W1053" i="3" s="1"/>
  <c r="E712" i="3"/>
  <c r="H712" i="3"/>
  <c r="J712" i="3"/>
  <c r="L712" i="3"/>
  <c r="N712" i="3"/>
  <c r="P712" i="3"/>
  <c r="T712" i="3"/>
  <c r="W712" i="3" s="1"/>
  <c r="E1220" i="3"/>
  <c r="H1220" i="3"/>
  <c r="J1220" i="3"/>
  <c r="L1220" i="3"/>
  <c r="N1220" i="3"/>
  <c r="P1220" i="3"/>
  <c r="T1220" i="3"/>
  <c r="E983" i="3"/>
  <c r="H983" i="3"/>
  <c r="J983" i="3"/>
  <c r="L983" i="3"/>
  <c r="N983" i="3"/>
  <c r="P983" i="3"/>
  <c r="T983" i="3"/>
  <c r="E152" i="3"/>
  <c r="H152" i="3"/>
  <c r="J152" i="3"/>
  <c r="L152" i="3"/>
  <c r="N152" i="3"/>
  <c r="P152" i="3"/>
  <c r="T152" i="3"/>
  <c r="W152" i="3" s="1"/>
  <c r="E1057" i="3"/>
  <c r="J1057" i="3"/>
  <c r="N1057" i="3"/>
  <c r="Q1057" i="3"/>
  <c r="D1324" i="3"/>
  <c r="AA1324" i="3" s="1"/>
  <c r="F1324" i="3"/>
  <c r="I1324" i="3"/>
  <c r="K1324" i="3"/>
  <c r="M1324" i="3"/>
  <c r="O1324" i="3"/>
  <c r="Q1324" i="3"/>
  <c r="F820" i="3"/>
  <c r="I820" i="3"/>
  <c r="K820" i="3"/>
  <c r="M820" i="3"/>
  <c r="O820" i="3"/>
  <c r="Q820" i="3"/>
  <c r="F17" i="3"/>
  <c r="I17" i="3"/>
  <c r="K17" i="3"/>
  <c r="M17" i="3"/>
  <c r="O17" i="3"/>
  <c r="Q17" i="3"/>
  <c r="F474" i="3"/>
  <c r="I474" i="3"/>
  <c r="K474" i="3"/>
  <c r="M474" i="3"/>
  <c r="O474" i="3"/>
  <c r="Q474" i="3"/>
  <c r="D1351" i="3"/>
  <c r="AA1351" i="3" s="1"/>
  <c r="F1351" i="3"/>
  <c r="I1351" i="3"/>
  <c r="K1351" i="3"/>
  <c r="M1351" i="3"/>
  <c r="O1351" i="3"/>
  <c r="Q1351" i="3"/>
  <c r="D875" i="3"/>
  <c r="AA875" i="3" s="1"/>
  <c r="F875" i="3"/>
  <c r="I875" i="3"/>
  <c r="K875" i="3"/>
  <c r="M875" i="3"/>
  <c r="O875" i="3"/>
  <c r="Q875" i="3"/>
  <c r="F128" i="3"/>
  <c r="I128" i="3"/>
  <c r="K128" i="3"/>
  <c r="M128" i="3"/>
  <c r="O128" i="3"/>
  <c r="Q128" i="3"/>
  <c r="F1222" i="3"/>
  <c r="I1222" i="3"/>
  <c r="K1222" i="3"/>
  <c r="M1222" i="3"/>
  <c r="O1222" i="3"/>
  <c r="Q1222" i="3"/>
  <c r="D238" i="3"/>
  <c r="AA238" i="3" s="1"/>
  <c r="F238" i="3"/>
  <c r="I238" i="3"/>
  <c r="K238" i="3"/>
  <c r="M238" i="3"/>
  <c r="O238" i="3"/>
  <c r="Q238" i="3"/>
  <c r="F1160" i="3"/>
  <c r="I1160" i="3"/>
  <c r="K1160" i="3"/>
  <c r="M1160" i="3"/>
  <c r="O1160" i="3"/>
  <c r="Q1160" i="3"/>
  <c r="F65" i="3"/>
  <c r="I65" i="3"/>
  <c r="K65" i="3"/>
  <c r="M65" i="3"/>
  <c r="O65" i="3"/>
  <c r="Q65" i="3"/>
  <c r="F323" i="3"/>
  <c r="I323" i="3"/>
  <c r="K323" i="3"/>
  <c r="M323" i="3"/>
  <c r="O323" i="3"/>
  <c r="Q323" i="3"/>
  <c r="F1236" i="3"/>
  <c r="I1236" i="3"/>
  <c r="K1236" i="3"/>
  <c r="M1236" i="3"/>
  <c r="O1236" i="3"/>
  <c r="Q1236" i="3"/>
  <c r="F423" i="3"/>
  <c r="I423" i="3"/>
  <c r="K423" i="3"/>
  <c r="M423" i="3"/>
  <c r="O423" i="3"/>
  <c r="Q423" i="3"/>
  <c r="D184" i="3"/>
  <c r="AA184" i="3" s="1"/>
  <c r="F184" i="3"/>
  <c r="I184" i="3"/>
  <c r="K184" i="3"/>
  <c r="M184" i="3"/>
  <c r="O184" i="3"/>
  <c r="Q184" i="3"/>
  <c r="D548" i="3"/>
  <c r="AA548" i="3" s="1"/>
  <c r="F548" i="3"/>
  <c r="I548" i="3"/>
  <c r="K548" i="3"/>
  <c r="M548" i="3"/>
  <c r="O548" i="3"/>
  <c r="Q548" i="3"/>
  <c r="F358" i="3"/>
  <c r="I358" i="3"/>
  <c r="K358" i="3"/>
  <c r="M358" i="3"/>
  <c r="O358" i="3"/>
  <c r="Q358" i="3"/>
  <c r="F1281" i="3"/>
  <c r="I1281" i="3"/>
  <c r="K1281" i="3"/>
  <c r="M1281" i="3"/>
  <c r="O1281" i="3"/>
  <c r="Q1281" i="3"/>
  <c r="D558" i="3"/>
  <c r="AA558" i="3" s="1"/>
  <c r="F558" i="3"/>
  <c r="I558" i="3"/>
  <c r="K558" i="3"/>
  <c r="M558" i="3"/>
  <c r="O558" i="3"/>
  <c r="Q558" i="3"/>
  <c r="D431" i="3"/>
  <c r="AA431" i="3" s="1"/>
  <c r="F431" i="3"/>
  <c r="I431" i="3"/>
  <c r="K431" i="3"/>
  <c r="M431" i="3"/>
  <c r="O431" i="3"/>
  <c r="Q431" i="3"/>
  <c r="D312" i="3"/>
  <c r="AA312" i="3" s="1"/>
  <c r="F312" i="3"/>
  <c r="I312" i="3"/>
  <c r="K312" i="3"/>
  <c r="M312" i="3"/>
  <c r="O312" i="3"/>
  <c r="Q312" i="3"/>
  <c r="D781" i="3"/>
  <c r="AA781" i="3" s="1"/>
  <c r="F781" i="3"/>
  <c r="I781" i="3"/>
  <c r="K781" i="3"/>
  <c r="M781" i="3"/>
  <c r="O781" i="3"/>
  <c r="Q781" i="3"/>
  <c r="F86" i="3"/>
  <c r="I86" i="3"/>
  <c r="K86" i="3"/>
  <c r="M86" i="3"/>
  <c r="O86" i="3"/>
  <c r="Q86" i="3"/>
  <c r="F496" i="3"/>
  <c r="I496" i="3"/>
  <c r="K496" i="3"/>
  <c r="M496" i="3"/>
  <c r="O496" i="3"/>
  <c r="Q496" i="3"/>
  <c r="F549" i="3"/>
  <c r="I549" i="3"/>
  <c r="K549" i="3"/>
  <c r="M549" i="3"/>
  <c r="O549" i="3"/>
  <c r="Q549" i="3"/>
  <c r="F304" i="3"/>
  <c r="I304" i="3"/>
  <c r="K304" i="3"/>
  <c r="M304" i="3"/>
  <c r="O304" i="3"/>
  <c r="Q304" i="3"/>
  <c r="F665" i="3"/>
  <c r="I665" i="3"/>
  <c r="K665" i="3"/>
  <c r="M665" i="3"/>
  <c r="O665" i="3"/>
  <c r="Q665" i="3"/>
  <c r="D407" i="3"/>
  <c r="AA407" i="3" s="1"/>
  <c r="F407" i="3"/>
  <c r="I407" i="3"/>
  <c r="K407" i="3"/>
  <c r="M407" i="3"/>
  <c r="O407" i="3"/>
  <c r="Q407" i="3"/>
  <c r="D1205" i="3"/>
  <c r="AA1205" i="3" s="1"/>
  <c r="F1205" i="3"/>
  <c r="I1205" i="3"/>
  <c r="K1205" i="3"/>
  <c r="M1205" i="3"/>
  <c r="O1205" i="3"/>
  <c r="Q1205" i="3"/>
  <c r="F559" i="3"/>
  <c r="I559" i="3"/>
  <c r="K559" i="3"/>
  <c r="M559" i="3"/>
  <c r="O559" i="3"/>
  <c r="Q559" i="3"/>
  <c r="F1211" i="3"/>
  <c r="I1211" i="3"/>
  <c r="K1211" i="3"/>
  <c r="M1211" i="3"/>
  <c r="O1211" i="3"/>
  <c r="Q1211" i="3"/>
  <c r="F740" i="3"/>
  <c r="I740" i="3"/>
  <c r="K740" i="3"/>
  <c r="M740" i="3"/>
  <c r="O740" i="3"/>
  <c r="Q740" i="3"/>
  <c r="D1387" i="3"/>
  <c r="AA1387" i="3" s="1"/>
  <c r="F1387" i="3"/>
  <c r="I1387" i="3"/>
  <c r="K1387" i="3"/>
  <c r="M1387" i="3"/>
  <c r="O1387" i="3"/>
  <c r="Q1387" i="3"/>
  <c r="D71" i="3"/>
  <c r="AA71" i="3" s="1"/>
  <c r="F71" i="3"/>
  <c r="I71" i="3"/>
  <c r="K71" i="3"/>
  <c r="M71" i="3"/>
  <c r="O71" i="3"/>
  <c r="Q71" i="3"/>
  <c r="D542" i="3"/>
  <c r="AA542" i="3" s="1"/>
  <c r="F542" i="3"/>
  <c r="I542" i="3"/>
  <c r="K542" i="3"/>
  <c r="M542" i="3"/>
  <c r="O542" i="3"/>
  <c r="Q542" i="3"/>
  <c r="F350" i="3"/>
  <c r="I350" i="3"/>
  <c r="K350" i="3"/>
  <c r="M350" i="3"/>
  <c r="O350" i="3"/>
  <c r="Q350" i="3"/>
  <c r="F347" i="3"/>
  <c r="I347" i="3"/>
  <c r="K347" i="3"/>
  <c r="M347" i="3"/>
  <c r="O347" i="3"/>
  <c r="Q347" i="3"/>
  <c r="D206" i="3"/>
  <c r="AA206" i="3" s="1"/>
  <c r="F206" i="3"/>
  <c r="I206" i="3"/>
  <c r="K206" i="3"/>
  <c r="M206" i="3"/>
  <c r="O206" i="3"/>
  <c r="Q206" i="3"/>
  <c r="D446" i="3"/>
  <c r="AA446" i="3" s="1"/>
  <c r="F446" i="3"/>
  <c r="I446" i="3"/>
  <c r="K446" i="3"/>
  <c r="M446" i="3"/>
  <c r="O446" i="3"/>
  <c r="Q446" i="3"/>
  <c r="F20" i="3"/>
  <c r="I20" i="3"/>
  <c r="K20" i="3"/>
  <c r="M20" i="3"/>
  <c r="O20" i="3"/>
  <c r="Q20" i="3"/>
  <c r="D256" i="3"/>
  <c r="AA256" i="3" s="1"/>
  <c r="F256" i="3"/>
  <c r="I256" i="3"/>
  <c r="K256" i="3"/>
  <c r="M256" i="3"/>
  <c r="O256" i="3"/>
  <c r="Q256" i="3"/>
  <c r="F368" i="3"/>
  <c r="I368" i="3"/>
  <c r="K368" i="3"/>
  <c r="M368" i="3"/>
  <c r="O368" i="3"/>
  <c r="Q368" i="3"/>
  <c r="D972" i="3"/>
  <c r="AA972" i="3" s="1"/>
  <c r="F972" i="3"/>
  <c r="I972" i="3"/>
  <c r="K972" i="3"/>
  <c r="M972" i="3"/>
  <c r="O972" i="3"/>
  <c r="Q972" i="3"/>
  <c r="D439" i="3"/>
  <c r="AA439" i="3" s="1"/>
  <c r="F439" i="3"/>
  <c r="I439" i="3"/>
  <c r="K439" i="3"/>
  <c r="M439" i="3"/>
  <c r="O439" i="3"/>
  <c r="Q439" i="3"/>
  <c r="D28" i="3"/>
  <c r="AA28" i="3" s="1"/>
  <c r="F28" i="3"/>
  <c r="I28" i="3"/>
  <c r="K28" i="3"/>
  <c r="M28" i="3"/>
  <c r="O28" i="3"/>
  <c r="Q28" i="3"/>
  <c r="F335" i="3"/>
  <c r="I335" i="3"/>
  <c r="K335" i="3"/>
  <c r="M335" i="3"/>
  <c r="O335" i="3"/>
  <c r="Q335" i="3"/>
  <c r="D213" i="3"/>
  <c r="AA213" i="3" s="1"/>
  <c r="F213" i="3"/>
  <c r="I213" i="3"/>
  <c r="K213" i="3"/>
  <c r="M213" i="3"/>
  <c r="O213" i="3"/>
  <c r="Q213" i="3"/>
  <c r="F336" i="3"/>
  <c r="I336" i="3"/>
  <c r="K336" i="3"/>
  <c r="M336" i="3"/>
  <c r="O336" i="3"/>
  <c r="Q336" i="3"/>
  <c r="F484" i="3"/>
  <c r="I484" i="3"/>
  <c r="K484" i="3"/>
  <c r="M484" i="3"/>
  <c r="O484" i="3"/>
  <c r="Q484" i="3"/>
  <c r="F58" i="3"/>
  <c r="I58" i="3"/>
  <c r="K58" i="3"/>
  <c r="M58" i="3"/>
  <c r="O58" i="3"/>
  <c r="Q58" i="3"/>
  <c r="F899" i="3"/>
  <c r="I899" i="3"/>
  <c r="K899" i="3"/>
  <c r="M899" i="3"/>
  <c r="O899" i="3"/>
  <c r="Q899" i="3"/>
  <c r="F1331" i="3"/>
  <c r="I1331" i="3"/>
  <c r="K1331" i="3"/>
  <c r="M1331" i="3"/>
  <c r="O1331" i="3"/>
  <c r="Q1331" i="3"/>
  <c r="F1015" i="3"/>
  <c r="I1015" i="3"/>
  <c r="K1015" i="3"/>
  <c r="M1015" i="3"/>
  <c r="O1015" i="3"/>
  <c r="Q1015" i="3"/>
  <c r="F513" i="3"/>
  <c r="I513" i="3"/>
  <c r="K513" i="3"/>
  <c r="M513" i="3"/>
  <c r="O513" i="3"/>
  <c r="Q513" i="3"/>
  <c r="D1256" i="3"/>
  <c r="AA1256" i="3" s="1"/>
  <c r="F1256" i="3"/>
  <c r="I1256" i="3"/>
  <c r="K1256" i="3"/>
  <c r="M1256" i="3"/>
  <c r="O1256" i="3"/>
  <c r="Q1256" i="3"/>
  <c r="D157" i="3"/>
  <c r="AA157" i="3" s="1"/>
  <c r="F157" i="3"/>
  <c r="I157" i="3"/>
  <c r="K157" i="3"/>
  <c r="M157" i="3"/>
  <c r="O157" i="3"/>
  <c r="Q157" i="3"/>
  <c r="F625" i="3"/>
  <c r="I625" i="3"/>
  <c r="K625" i="3"/>
  <c r="M625" i="3"/>
  <c r="O625" i="3"/>
  <c r="Q625" i="3"/>
  <c r="F316" i="3"/>
  <c r="I316" i="3"/>
  <c r="K316" i="3"/>
  <c r="M316" i="3"/>
  <c r="O316" i="3"/>
  <c r="Q316" i="3"/>
  <c r="D774" i="3"/>
  <c r="AA774" i="3" s="1"/>
  <c r="F774" i="3"/>
  <c r="I774" i="3"/>
  <c r="K774" i="3"/>
  <c r="M774" i="3"/>
  <c r="O774" i="3"/>
  <c r="Q774" i="3"/>
  <c r="F80" i="3"/>
  <c r="I80" i="3"/>
  <c r="K80" i="3"/>
  <c r="M80" i="3"/>
  <c r="O80" i="3"/>
  <c r="Q80" i="3"/>
  <c r="D1104" i="3"/>
  <c r="AA1104" i="3" s="1"/>
  <c r="F1104" i="3"/>
  <c r="I1104" i="3"/>
  <c r="K1104" i="3"/>
  <c r="M1104" i="3"/>
  <c r="O1104" i="3"/>
  <c r="Q1104" i="3"/>
  <c r="F209" i="3"/>
  <c r="I209" i="3"/>
  <c r="K209" i="3"/>
  <c r="M209" i="3"/>
  <c r="O209" i="3"/>
  <c r="Q209" i="3"/>
  <c r="D437" i="3"/>
  <c r="AA437" i="3" s="1"/>
  <c r="F437" i="3"/>
  <c r="I437" i="3"/>
  <c r="K437" i="3"/>
  <c r="M437" i="3"/>
  <c r="O437" i="3"/>
  <c r="Q437" i="3"/>
  <c r="H1057" i="3"/>
  <c r="L1057" i="3"/>
  <c r="P1057" i="3"/>
  <c r="T1057" i="3"/>
  <c r="E1324" i="3"/>
  <c r="H1324" i="3"/>
  <c r="J1324" i="3"/>
  <c r="L1324" i="3"/>
  <c r="N1324" i="3"/>
  <c r="P1324" i="3"/>
  <c r="T1324" i="3"/>
  <c r="W1324" i="3" s="1"/>
  <c r="E820" i="3"/>
  <c r="H820" i="3"/>
  <c r="J820" i="3"/>
  <c r="L820" i="3"/>
  <c r="N820" i="3"/>
  <c r="P820" i="3"/>
  <c r="T820" i="3"/>
  <c r="E17" i="3"/>
  <c r="H17" i="3"/>
  <c r="J17" i="3"/>
  <c r="L17" i="3"/>
  <c r="N17" i="3"/>
  <c r="P17" i="3"/>
  <c r="T17" i="3"/>
  <c r="W17" i="3" s="1"/>
  <c r="E474" i="3"/>
  <c r="H474" i="3"/>
  <c r="J474" i="3"/>
  <c r="L474" i="3"/>
  <c r="N474" i="3"/>
  <c r="P474" i="3"/>
  <c r="T474" i="3"/>
  <c r="W474" i="3" s="1"/>
  <c r="E1351" i="3"/>
  <c r="H1351" i="3"/>
  <c r="J1351" i="3"/>
  <c r="L1351" i="3"/>
  <c r="N1351" i="3"/>
  <c r="P1351" i="3"/>
  <c r="T1351" i="3"/>
  <c r="E875" i="3"/>
  <c r="H875" i="3"/>
  <c r="J875" i="3"/>
  <c r="L875" i="3"/>
  <c r="N875" i="3"/>
  <c r="P875" i="3"/>
  <c r="T875" i="3"/>
  <c r="E128" i="3"/>
  <c r="H128" i="3"/>
  <c r="J128" i="3"/>
  <c r="L128" i="3"/>
  <c r="N128" i="3"/>
  <c r="P128" i="3"/>
  <c r="T128" i="3"/>
  <c r="W128" i="3" s="1"/>
  <c r="E1222" i="3"/>
  <c r="H1222" i="3"/>
  <c r="J1222" i="3"/>
  <c r="L1222" i="3"/>
  <c r="N1222" i="3"/>
  <c r="P1222" i="3"/>
  <c r="T1222" i="3"/>
  <c r="E238" i="3"/>
  <c r="H238" i="3"/>
  <c r="J238" i="3"/>
  <c r="L238" i="3"/>
  <c r="N238" i="3"/>
  <c r="P238" i="3"/>
  <c r="T238" i="3"/>
  <c r="W238" i="3" s="1"/>
  <c r="E1160" i="3"/>
  <c r="H1160" i="3"/>
  <c r="J1160" i="3"/>
  <c r="L1160" i="3"/>
  <c r="N1160" i="3"/>
  <c r="P1160" i="3"/>
  <c r="T1160" i="3"/>
  <c r="E65" i="3"/>
  <c r="H65" i="3"/>
  <c r="J65" i="3"/>
  <c r="L65" i="3"/>
  <c r="N65" i="3"/>
  <c r="P65" i="3"/>
  <c r="T65" i="3"/>
  <c r="W65" i="3" s="1"/>
  <c r="E323" i="3"/>
  <c r="H323" i="3"/>
  <c r="J323" i="3"/>
  <c r="L323" i="3"/>
  <c r="N323" i="3"/>
  <c r="P323" i="3"/>
  <c r="T323" i="3"/>
  <c r="W323" i="3" s="1"/>
  <c r="E1236" i="3"/>
  <c r="H1236" i="3"/>
  <c r="J1236" i="3"/>
  <c r="L1236" i="3"/>
  <c r="N1236" i="3"/>
  <c r="P1236" i="3"/>
  <c r="T1236" i="3"/>
  <c r="E423" i="3"/>
  <c r="H423" i="3"/>
  <c r="J423" i="3"/>
  <c r="L423" i="3"/>
  <c r="N423" i="3"/>
  <c r="P423" i="3"/>
  <c r="T423" i="3"/>
  <c r="W423" i="3" s="1"/>
  <c r="E184" i="3"/>
  <c r="H184" i="3"/>
  <c r="J184" i="3"/>
  <c r="L184" i="3"/>
  <c r="N184" i="3"/>
  <c r="P184" i="3"/>
  <c r="T184" i="3"/>
  <c r="W184" i="3" s="1"/>
  <c r="E548" i="3"/>
  <c r="H548" i="3"/>
  <c r="J548" i="3"/>
  <c r="L548" i="3"/>
  <c r="N548" i="3"/>
  <c r="P548" i="3"/>
  <c r="T548" i="3"/>
  <c r="W548" i="3" s="1"/>
  <c r="E358" i="3"/>
  <c r="H358" i="3"/>
  <c r="J358" i="3"/>
  <c r="L358" i="3"/>
  <c r="N358" i="3"/>
  <c r="P358" i="3"/>
  <c r="T358" i="3"/>
  <c r="W358" i="3" s="1"/>
  <c r="E1281" i="3"/>
  <c r="H1281" i="3"/>
  <c r="J1281" i="3"/>
  <c r="L1281" i="3"/>
  <c r="N1281" i="3"/>
  <c r="P1281" i="3"/>
  <c r="T1281" i="3"/>
  <c r="W1281" i="3" s="1"/>
  <c r="E558" i="3"/>
  <c r="H558" i="3"/>
  <c r="J558" i="3"/>
  <c r="L558" i="3"/>
  <c r="N558" i="3"/>
  <c r="P558" i="3"/>
  <c r="T558" i="3"/>
  <c r="W558" i="3" s="1"/>
  <c r="E431" i="3"/>
  <c r="H431" i="3"/>
  <c r="J431" i="3"/>
  <c r="L431" i="3"/>
  <c r="N431" i="3"/>
  <c r="P431" i="3"/>
  <c r="T431" i="3"/>
  <c r="W431" i="3" s="1"/>
  <c r="E312" i="3"/>
  <c r="H312" i="3"/>
  <c r="J312" i="3"/>
  <c r="L312" i="3"/>
  <c r="N312" i="3"/>
  <c r="P312" i="3"/>
  <c r="T312" i="3"/>
  <c r="W312" i="3" s="1"/>
  <c r="E781" i="3"/>
  <c r="H781" i="3"/>
  <c r="J781" i="3"/>
  <c r="L781" i="3"/>
  <c r="N781" i="3"/>
  <c r="P781" i="3"/>
  <c r="T781" i="3"/>
  <c r="E86" i="3"/>
  <c r="H86" i="3"/>
  <c r="J86" i="3"/>
  <c r="L86" i="3"/>
  <c r="N86" i="3"/>
  <c r="P86" i="3"/>
  <c r="T86" i="3"/>
  <c r="E496" i="3"/>
  <c r="H496" i="3"/>
  <c r="J496" i="3"/>
  <c r="L496" i="3"/>
  <c r="N496" i="3"/>
  <c r="P496" i="3"/>
  <c r="T496" i="3"/>
  <c r="W496" i="3" s="1"/>
  <c r="E549" i="3"/>
  <c r="H549" i="3"/>
  <c r="J549" i="3"/>
  <c r="L549" i="3"/>
  <c r="N549" i="3"/>
  <c r="P549" i="3"/>
  <c r="T549" i="3"/>
  <c r="E304" i="3"/>
  <c r="H304" i="3"/>
  <c r="J304" i="3"/>
  <c r="L304" i="3"/>
  <c r="N304" i="3"/>
  <c r="P304" i="3"/>
  <c r="T304" i="3"/>
  <c r="W304" i="3" s="1"/>
  <c r="E665" i="3"/>
  <c r="H665" i="3"/>
  <c r="J665" i="3"/>
  <c r="L665" i="3"/>
  <c r="N665" i="3"/>
  <c r="P665" i="3"/>
  <c r="T665" i="3"/>
  <c r="W665" i="3" s="1"/>
  <c r="E407" i="3"/>
  <c r="H407" i="3"/>
  <c r="J407" i="3"/>
  <c r="L407" i="3"/>
  <c r="N407" i="3"/>
  <c r="P407" i="3"/>
  <c r="T407" i="3"/>
  <c r="W407" i="3" s="1"/>
  <c r="E1205" i="3"/>
  <c r="H1205" i="3"/>
  <c r="J1205" i="3"/>
  <c r="L1205" i="3"/>
  <c r="N1205" i="3"/>
  <c r="P1205" i="3"/>
  <c r="T1205" i="3"/>
  <c r="W1205" i="3" s="1"/>
  <c r="E559" i="3"/>
  <c r="H559" i="3"/>
  <c r="J559" i="3"/>
  <c r="L559" i="3"/>
  <c r="N559" i="3"/>
  <c r="P559" i="3"/>
  <c r="T559" i="3"/>
  <c r="W559" i="3" s="1"/>
  <c r="E1211" i="3"/>
  <c r="H1211" i="3"/>
  <c r="J1211" i="3"/>
  <c r="L1211" i="3"/>
  <c r="N1211" i="3"/>
  <c r="P1211" i="3"/>
  <c r="T1211" i="3"/>
  <c r="W1211" i="3" s="1"/>
  <c r="E740" i="3"/>
  <c r="H740" i="3"/>
  <c r="J740" i="3"/>
  <c r="L740" i="3"/>
  <c r="N740" i="3"/>
  <c r="P740" i="3"/>
  <c r="T740" i="3"/>
  <c r="W740" i="3" s="1"/>
  <c r="E1387" i="3"/>
  <c r="H1387" i="3"/>
  <c r="J1387" i="3"/>
  <c r="L1387" i="3"/>
  <c r="N1387" i="3"/>
  <c r="P1387" i="3"/>
  <c r="T1387" i="3"/>
  <c r="E71" i="3"/>
  <c r="H71" i="3"/>
  <c r="J71" i="3"/>
  <c r="L71" i="3"/>
  <c r="N71" i="3"/>
  <c r="P71" i="3"/>
  <c r="T71" i="3"/>
  <c r="W71" i="3" s="1"/>
  <c r="E542" i="3"/>
  <c r="H542" i="3"/>
  <c r="J542" i="3"/>
  <c r="L542" i="3"/>
  <c r="N542" i="3"/>
  <c r="P542" i="3"/>
  <c r="T542" i="3"/>
  <c r="W542" i="3" s="1"/>
  <c r="E350" i="3"/>
  <c r="H350" i="3"/>
  <c r="J350" i="3"/>
  <c r="L350" i="3"/>
  <c r="N350" i="3"/>
  <c r="P350" i="3"/>
  <c r="T350" i="3"/>
  <c r="W350" i="3" s="1"/>
  <c r="E347" i="3"/>
  <c r="H347" i="3"/>
  <c r="J347" i="3"/>
  <c r="L347" i="3"/>
  <c r="N347" i="3"/>
  <c r="P347" i="3"/>
  <c r="T347" i="3"/>
  <c r="W347" i="3" s="1"/>
  <c r="E206" i="3"/>
  <c r="H206" i="3"/>
  <c r="J206" i="3"/>
  <c r="L206" i="3"/>
  <c r="N206" i="3"/>
  <c r="P206" i="3"/>
  <c r="T206" i="3"/>
  <c r="W206" i="3" s="1"/>
  <c r="E446" i="3"/>
  <c r="H446" i="3"/>
  <c r="J446" i="3"/>
  <c r="L446" i="3"/>
  <c r="N446" i="3"/>
  <c r="P446" i="3"/>
  <c r="T446" i="3"/>
  <c r="E20" i="3"/>
  <c r="H20" i="3"/>
  <c r="J20" i="3"/>
  <c r="L20" i="3"/>
  <c r="N20" i="3"/>
  <c r="P20" i="3"/>
  <c r="T20" i="3"/>
  <c r="E256" i="3"/>
  <c r="H256" i="3"/>
  <c r="J256" i="3"/>
  <c r="L256" i="3"/>
  <c r="N256" i="3"/>
  <c r="P256" i="3"/>
  <c r="T256" i="3"/>
  <c r="E368" i="3"/>
  <c r="H368" i="3"/>
  <c r="J368" i="3"/>
  <c r="L368" i="3"/>
  <c r="N368" i="3"/>
  <c r="P368" i="3"/>
  <c r="T368" i="3"/>
  <c r="W368" i="3" s="1"/>
  <c r="E972" i="3"/>
  <c r="H972" i="3"/>
  <c r="J972" i="3"/>
  <c r="L972" i="3"/>
  <c r="N972" i="3"/>
  <c r="P972" i="3"/>
  <c r="T972" i="3"/>
  <c r="W972" i="3" s="1"/>
  <c r="E439" i="3"/>
  <c r="H439" i="3"/>
  <c r="J439" i="3"/>
  <c r="L439" i="3"/>
  <c r="N439" i="3"/>
  <c r="P439" i="3"/>
  <c r="T439" i="3"/>
  <c r="W439" i="3" s="1"/>
  <c r="E28" i="3"/>
  <c r="H28" i="3"/>
  <c r="J28" i="3"/>
  <c r="L28" i="3"/>
  <c r="N28" i="3"/>
  <c r="P28" i="3"/>
  <c r="T28" i="3"/>
  <c r="W28" i="3" s="1"/>
  <c r="E335" i="3"/>
  <c r="H335" i="3"/>
  <c r="J335" i="3"/>
  <c r="L335" i="3"/>
  <c r="N335" i="3"/>
  <c r="P335" i="3"/>
  <c r="T335" i="3"/>
  <c r="E213" i="3"/>
  <c r="H213" i="3"/>
  <c r="J213" i="3"/>
  <c r="L213" i="3"/>
  <c r="N213" i="3"/>
  <c r="P213" i="3"/>
  <c r="T213" i="3"/>
  <c r="W213" i="3" s="1"/>
  <c r="E336" i="3"/>
  <c r="H336" i="3"/>
  <c r="J336" i="3"/>
  <c r="L336" i="3"/>
  <c r="N336" i="3"/>
  <c r="P336" i="3"/>
  <c r="T336" i="3"/>
  <c r="W336" i="3" s="1"/>
  <c r="E484" i="3"/>
  <c r="H484" i="3"/>
  <c r="J484" i="3"/>
  <c r="L484" i="3"/>
  <c r="N484" i="3"/>
  <c r="P484" i="3"/>
  <c r="T484" i="3"/>
  <c r="W484" i="3" s="1"/>
  <c r="E58" i="3"/>
  <c r="H58" i="3"/>
  <c r="J58" i="3"/>
  <c r="L58" i="3"/>
  <c r="N58" i="3"/>
  <c r="P58" i="3"/>
  <c r="T58" i="3"/>
  <c r="W58" i="3" s="1"/>
  <c r="E899" i="3"/>
  <c r="H899" i="3"/>
  <c r="J899" i="3"/>
  <c r="L899" i="3"/>
  <c r="N899" i="3"/>
  <c r="P899" i="3"/>
  <c r="T899" i="3"/>
  <c r="W899" i="3" s="1"/>
  <c r="E1331" i="3"/>
  <c r="H1331" i="3"/>
  <c r="J1331" i="3"/>
  <c r="L1331" i="3"/>
  <c r="N1331" i="3"/>
  <c r="P1331" i="3"/>
  <c r="T1331" i="3"/>
  <c r="E1015" i="3"/>
  <c r="H1015" i="3"/>
  <c r="J1015" i="3"/>
  <c r="L1015" i="3"/>
  <c r="N1015" i="3"/>
  <c r="P1015" i="3"/>
  <c r="T1015" i="3"/>
  <c r="E513" i="3"/>
  <c r="H513" i="3"/>
  <c r="J513" i="3"/>
  <c r="L513" i="3"/>
  <c r="N513" i="3"/>
  <c r="P513" i="3"/>
  <c r="T513" i="3"/>
  <c r="W513" i="3" s="1"/>
  <c r="E1256" i="3"/>
  <c r="H1256" i="3"/>
  <c r="J1256" i="3"/>
  <c r="L1256" i="3"/>
  <c r="N1256" i="3"/>
  <c r="P1256" i="3"/>
  <c r="T1256" i="3"/>
  <c r="W1256" i="3" s="1"/>
  <c r="E157" i="3"/>
  <c r="H157" i="3"/>
  <c r="J157" i="3"/>
  <c r="L157" i="3"/>
  <c r="N157" i="3"/>
  <c r="P157" i="3"/>
  <c r="T157" i="3"/>
  <c r="W157" i="3" s="1"/>
  <c r="E625" i="3"/>
  <c r="H625" i="3"/>
  <c r="J625" i="3"/>
  <c r="L625" i="3"/>
  <c r="N625" i="3"/>
  <c r="P625" i="3"/>
  <c r="T625" i="3"/>
  <c r="W625" i="3" s="1"/>
  <c r="E316" i="3"/>
  <c r="H316" i="3"/>
  <c r="J316" i="3"/>
  <c r="L316" i="3"/>
  <c r="N316" i="3"/>
  <c r="P316" i="3"/>
  <c r="T316" i="3"/>
  <c r="W316" i="3" s="1"/>
  <c r="E774" i="3"/>
  <c r="H774" i="3"/>
  <c r="J774" i="3"/>
  <c r="L774" i="3"/>
  <c r="N774" i="3"/>
  <c r="P774" i="3"/>
  <c r="T774" i="3"/>
  <c r="W774" i="3" s="1"/>
  <c r="E80" i="3"/>
  <c r="H80" i="3"/>
  <c r="J80" i="3"/>
  <c r="L80" i="3"/>
  <c r="N80" i="3"/>
  <c r="P80" i="3"/>
  <c r="T80" i="3"/>
  <c r="E1104" i="3"/>
  <c r="H1104" i="3"/>
  <c r="J1104" i="3"/>
  <c r="L1104" i="3"/>
  <c r="N1104" i="3"/>
  <c r="P1104" i="3"/>
  <c r="T1104" i="3"/>
  <c r="W1104" i="3" s="1"/>
  <c r="E209" i="3"/>
  <c r="H209" i="3"/>
  <c r="J209" i="3"/>
  <c r="Q296" i="3"/>
  <c r="O296" i="3"/>
  <c r="M296" i="3"/>
  <c r="K296" i="3"/>
  <c r="I296" i="3"/>
  <c r="F296" i="3"/>
  <c r="D296" i="3"/>
  <c r="AA296" i="3" s="1"/>
  <c r="Q692" i="3"/>
  <c r="O692" i="3"/>
  <c r="M692" i="3"/>
  <c r="K692" i="3"/>
  <c r="I692" i="3"/>
  <c r="F692" i="3"/>
  <c r="Q1277" i="3"/>
  <c r="O1277" i="3"/>
  <c r="M1277" i="3"/>
  <c r="K1277" i="3"/>
  <c r="I1277" i="3"/>
  <c r="F1277" i="3"/>
  <c r="Q1299" i="3"/>
  <c r="O1299" i="3"/>
  <c r="M1299" i="3"/>
  <c r="K1299" i="3"/>
  <c r="I1299" i="3"/>
  <c r="F1299" i="3"/>
  <c r="D1299" i="3"/>
  <c r="AA1299" i="3" s="1"/>
  <c r="Q754" i="3"/>
  <c r="O754" i="3"/>
  <c r="M754" i="3"/>
  <c r="K754" i="3"/>
  <c r="I754" i="3"/>
  <c r="F754" i="3"/>
  <c r="Q1079" i="3"/>
  <c r="O1079" i="3"/>
  <c r="M1079" i="3"/>
  <c r="K1079" i="3"/>
  <c r="I1079" i="3"/>
  <c r="F1079" i="3"/>
  <c r="Q345" i="3"/>
  <c r="O345" i="3"/>
  <c r="M345" i="3"/>
  <c r="K345" i="3"/>
  <c r="I345" i="3"/>
  <c r="F345" i="3"/>
  <c r="D345" i="3"/>
  <c r="AA345" i="3" s="1"/>
  <c r="Q789" i="3"/>
  <c r="O789" i="3"/>
  <c r="M789" i="3"/>
  <c r="K789" i="3"/>
  <c r="I789" i="3"/>
  <c r="F789" i="3"/>
  <c r="Q998" i="3"/>
  <c r="O998" i="3"/>
  <c r="M998" i="3"/>
  <c r="K998" i="3"/>
  <c r="I998" i="3"/>
  <c r="F998" i="3"/>
  <c r="Q1365" i="3"/>
  <c r="O1365" i="3"/>
  <c r="M1365" i="3"/>
  <c r="K1365" i="3"/>
  <c r="I1365" i="3"/>
  <c r="F1365" i="3"/>
  <c r="D1365" i="3"/>
  <c r="AA1365" i="3" s="1"/>
  <c r="Q556" i="3"/>
  <c r="O556" i="3"/>
  <c r="M556" i="3"/>
  <c r="K556" i="3"/>
  <c r="I556" i="3"/>
  <c r="F556" i="3"/>
  <c r="Q1061" i="3"/>
  <c r="O1061" i="3"/>
  <c r="M1061" i="3"/>
  <c r="K1061" i="3"/>
  <c r="I1061" i="3"/>
  <c r="F1061" i="3"/>
  <c r="D1061" i="3"/>
  <c r="AA1061" i="3" s="1"/>
  <c r="Q227" i="3"/>
  <c r="O227" i="3"/>
  <c r="M227" i="3"/>
  <c r="K227" i="3"/>
  <c r="I227" i="3"/>
  <c r="F227" i="3"/>
  <c r="D227" i="3"/>
  <c r="AA227" i="3" s="1"/>
  <c r="Q521" i="3"/>
  <c r="O521" i="3"/>
  <c r="M521" i="3"/>
  <c r="K521" i="3"/>
  <c r="I521" i="3"/>
  <c r="F521" i="3"/>
  <c r="Q33" i="3"/>
  <c r="O33" i="3"/>
  <c r="M33" i="3"/>
  <c r="K33" i="3"/>
  <c r="I33" i="3"/>
  <c r="F33" i="3"/>
  <c r="Q934" i="3"/>
  <c r="O934" i="3"/>
  <c r="M934" i="3"/>
  <c r="K934" i="3"/>
  <c r="I934" i="3"/>
  <c r="F934" i="3"/>
  <c r="D934" i="3"/>
  <c r="AA934" i="3" s="1"/>
  <c r="Q1294" i="3"/>
  <c r="O1294" i="3"/>
  <c r="M1294" i="3"/>
  <c r="K1294" i="3"/>
  <c r="I1294" i="3"/>
  <c r="F1294" i="3"/>
  <c r="Q1257" i="3"/>
  <c r="O1257" i="3"/>
  <c r="M1257" i="3"/>
  <c r="K1257" i="3"/>
  <c r="I1257" i="3"/>
  <c r="F1257" i="3"/>
  <c r="Q126" i="3"/>
  <c r="O126" i="3"/>
  <c r="M126" i="3"/>
  <c r="K126" i="3"/>
  <c r="I126" i="3"/>
  <c r="F126" i="3"/>
  <c r="D126" i="3"/>
  <c r="AA126" i="3" s="1"/>
  <c r="Q433" i="3"/>
  <c r="O433" i="3"/>
  <c r="M433" i="3"/>
  <c r="K433" i="3"/>
  <c r="I433" i="3"/>
  <c r="F433" i="3"/>
  <c r="Q539" i="3"/>
  <c r="O539" i="3"/>
  <c r="M539" i="3"/>
  <c r="K539" i="3"/>
  <c r="I539" i="3"/>
  <c r="F539" i="3"/>
  <c r="D539" i="3"/>
  <c r="AA539" i="3" s="1"/>
  <c r="Q104" i="3"/>
  <c r="O104" i="3"/>
  <c r="M104" i="3"/>
  <c r="K104" i="3"/>
  <c r="I104" i="3"/>
  <c r="F104" i="3"/>
  <c r="Q1330" i="3"/>
  <c r="O1330" i="3"/>
  <c r="M1330" i="3"/>
  <c r="K1330" i="3"/>
  <c r="I1330" i="3"/>
  <c r="F1330" i="3"/>
  <c r="Q1209" i="3"/>
  <c r="O1209" i="3"/>
  <c r="M1209" i="3"/>
  <c r="K1209" i="3"/>
  <c r="I1209" i="3"/>
  <c r="F1209" i="3"/>
  <c r="Q1071" i="3"/>
  <c r="O1071" i="3"/>
  <c r="M1071" i="3"/>
  <c r="K1071" i="3"/>
  <c r="I1071" i="3"/>
  <c r="F1071" i="3"/>
  <c r="D1071" i="3"/>
  <c r="AA1071" i="3" s="1"/>
  <c r="Q786" i="3"/>
  <c r="O786" i="3"/>
  <c r="M786" i="3"/>
  <c r="K786" i="3"/>
  <c r="I786" i="3"/>
  <c r="F786" i="3"/>
  <c r="Q366" i="3"/>
  <c r="O366" i="3"/>
  <c r="M366" i="3"/>
  <c r="K366" i="3"/>
  <c r="I366" i="3"/>
  <c r="F366" i="3"/>
  <c r="D366" i="3"/>
  <c r="AA366" i="3" s="1"/>
  <c r="Q425" i="3"/>
  <c r="O425" i="3"/>
  <c r="M425" i="3"/>
  <c r="K425" i="3"/>
  <c r="I425" i="3"/>
  <c r="F425" i="3"/>
  <c r="D425" i="3"/>
  <c r="AA425" i="3" s="1"/>
  <c r="Q1367" i="3"/>
  <c r="O1367" i="3"/>
  <c r="M1367" i="3"/>
  <c r="K1367" i="3"/>
  <c r="I1367" i="3"/>
  <c r="F1367" i="3"/>
  <c r="Q500" i="3"/>
  <c r="O500" i="3"/>
  <c r="M500" i="3"/>
  <c r="K500" i="3"/>
  <c r="I500" i="3"/>
  <c r="F500" i="3"/>
  <c r="D500" i="3"/>
  <c r="AA500" i="3" s="1"/>
  <c r="Q1285" i="3"/>
  <c r="O1285" i="3"/>
  <c r="M1285" i="3"/>
  <c r="K1285" i="3"/>
  <c r="I1285" i="3"/>
  <c r="F1285" i="3"/>
  <c r="D1285" i="3"/>
  <c r="AA1285" i="3" s="1"/>
  <c r="Q854" i="3"/>
  <c r="O854" i="3"/>
  <c r="M854" i="3"/>
  <c r="K854" i="3"/>
  <c r="I854" i="3"/>
  <c r="F854" i="3"/>
  <c r="Q327" i="3"/>
  <c r="O327" i="3"/>
  <c r="M327" i="3"/>
  <c r="K327" i="3"/>
  <c r="I327" i="3"/>
  <c r="F327" i="3"/>
  <c r="Q277" i="3"/>
  <c r="O277" i="3"/>
  <c r="M277" i="3"/>
  <c r="K277" i="3"/>
  <c r="I277" i="3"/>
  <c r="F277" i="3"/>
  <c r="D277" i="3"/>
  <c r="AA277" i="3" s="1"/>
  <c r="Q988" i="3"/>
  <c r="O988" i="3"/>
  <c r="M988" i="3"/>
  <c r="K988" i="3"/>
  <c r="I988" i="3"/>
  <c r="F988" i="3"/>
  <c r="Q89" i="3"/>
  <c r="O89" i="3"/>
  <c r="M89" i="3"/>
  <c r="K89" i="3"/>
  <c r="I89" i="3"/>
  <c r="F89" i="3"/>
  <c r="D89" i="3"/>
  <c r="AA89" i="3" s="1"/>
  <c r="Q1319" i="3"/>
  <c r="O1319" i="3"/>
  <c r="M1319" i="3"/>
  <c r="K1319" i="3"/>
  <c r="I1319" i="3"/>
  <c r="F1319" i="3"/>
  <c r="D1319" i="3"/>
  <c r="AA1319" i="3" s="1"/>
  <c r="Q992" i="3"/>
  <c r="O992" i="3"/>
  <c r="M992" i="3"/>
  <c r="K992" i="3"/>
  <c r="I992" i="3"/>
  <c r="F992" i="3"/>
  <c r="D992" i="3"/>
  <c r="AA992" i="3" s="1"/>
  <c r="Q1069" i="3"/>
  <c r="O1069" i="3"/>
  <c r="M1069" i="3"/>
  <c r="K1069" i="3"/>
  <c r="I1069" i="3"/>
  <c r="F1069" i="3"/>
  <c r="Q726" i="3"/>
  <c r="O726" i="3"/>
  <c r="M726" i="3"/>
  <c r="K726" i="3"/>
  <c r="I726" i="3"/>
  <c r="F726" i="3"/>
  <c r="Q391" i="3"/>
  <c r="O391" i="3"/>
  <c r="M391" i="3"/>
  <c r="K391" i="3"/>
  <c r="I391" i="3"/>
  <c r="F391" i="3"/>
  <c r="Q1264" i="3"/>
  <c r="O1264" i="3"/>
  <c r="M1264" i="3"/>
  <c r="K1264" i="3"/>
  <c r="I1264" i="3"/>
  <c r="F1264" i="3"/>
  <c r="D1264" i="3"/>
  <c r="AA1264" i="3" s="1"/>
  <c r="Q264" i="3"/>
  <c r="O264" i="3"/>
  <c r="M264" i="3"/>
  <c r="K264" i="3"/>
  <c r="I264" i="3"/>
  <c r="F264" i="3"/>
  <c r="D264" i="3"/>
  <c r="AA264" i="3" s="1"/>
  <c r="Q468" i="3"/>
  <c r="O468" i="3"/>
  <c r="M468" i="3"/>
  <c r="K468" i="3"/>
  <c r="I468" i="3"/>
  <c r="F468" i="3"/>
  <c r="D468" i="3"/>
  <c r="AA468" i="3" s="1"/>
  <c r="Q1073" i="3"/>
  <c r="O1073" i="3"/>
  <c r="M1073" i="3"/>
  <c r="K1073" i="3"/>
  <c r="I1073" i="3"/>
  <c r="F1073" i="3"/>
  <c r="D1073" i="3"/>
  <c r="AA1073" i="3" s="1"/>
  <c r="Q623" i="3"/>
  <c r="O623" i="3"/>
  <c r="M623" i="3"/>
  <c r="K623" i="3"/>
  <c r="I623" i="3"/>
  <c r="F623" i="3"/>
  <c r="D623" i="3"/>
  <c r="AA623" i="3" s="1"/>
  <c r="Q503" i="3"/>
  <c r="O503" i="3"/>
  <c r="M503" i="3"/>
  <c r="K503" i="3"/>
  <c r="I503" i="3"/>
  <c r="F503" i="3"/>
  <c r="D503" i="3"/>
  <c r="AA503" i="3" s="1"/>
  <c r="Q1272" i="3"/>
  <c r="O1272" i="3"/>
  <c r="M1272" i="3"/>
  <c r="K1272" i="3"/>
  <c r="I1272" i="3"/>
  <c r="F1272" i="3"/>
  <c r="Q695" i="3"/>
  <c r="O695" i="3"/>
  <c r="M695" i="3"/>
  <c r="K695" i="3"/>
  <c r="I695" i="3"/>
  <c r="F695" i="3"/>
  <c r="Q134" i="3"/>
  <c r="O134" i="3"/>
  <c r="M134" i="3"/>
  <c r="K134" i="3"/>
  <c r="I134" i="3"/>
  <c r="F134" i="3"/>
  <c r="T437" i="3"/>
  <c r="P437" i="3"/>
  <c r="L437" i="3"/>
  <c r="H437" i="3"/>
  <c r="T209" i="3"/>
  <c r="P209" i="3"/>
  <c r="L209" i="3"/>
  <c r="P1061" i="3"/>
  <c r="N1061" i="3"/>
  <c r="L1061" i="3"/>
  <c r="J1061" i="3"/>
  <c r="H1061" i="3"/>
  <c r="E1061" i="3"/>
  <c r="T227" i="3"/>
  <c r="W227" i="3" s="1"/>
  <c r="P227" i="3"/>
  <c r="N227" i="3"/>
  <c r="L227" i="3"/>
  <c r="J227" i="3"/>
  <c r="H227" i="3"/>
  <c r="E227" i="3"/>
  <c r="T521" i="3"/>
  <c r="W521" i="3" s="1"/>
  <c r="P521" i="3"/>
  <c r="N521" i="3"/>
  <c r="L521" i="3"/>
  <c r="J521" i="3"/>
  <c r="H521" i="3"/>
  <c r="E521" i="3"/>
  <c r="T33" i="3"/>
  <c r="W33" i="3" s="1"/>
  <c r="P33" i="3"/>
  <c r="N33" i="3"/>
  <c r="L33" i="3"/>
  <c r="J33" i="3"/>
  <c r="H33" i="3"/>
  <c r="E33" i="3"/>
  <c r="T934" i="3"/>
  <c r="P934" i="3"/>
  <c r="N934" i="3"/>
  <c r="L934" i="3"/>
  <c r="J934" i="3"/>
  <c r="H934" i="3"/>
  <c r="E934" i="3"/>
  <c r="T1294" i="3"/>
  <c r="W1294" i="3" s="1"/>
  <c r="P1294" i="3"/>
  <c r="N1294" i="3"/>
  <c r="L1294" i="3"/>
  <c r="J1294" i="3"/>
  <c r="H1294" i="3"/>
  <c r="E1294" i="3"/>
  <c r="T1257" i="3"/>
  <c r="W1257" i="3" s="1"/>
  <c r="P1257" i="3"/>
  <c r="N1257" i="3"/>
  <c r="L1257" i="3"/>
  <c r="J1257" i="3"/>
  <c r="H1257" i="3"/>
  <c r="E1257" i="3"/>
  <c r="T126" i="3"/>
  <c r="W126" i="3" s="1"/>
  <c r="P126" i="3"/>
  <c r="N126" i="3"/>
  <c r="L126" i="3"/>
  <c r="J126" i="3"/>
  <c r="H126" i="3"/>
  <c r="E126" i="3"/>
  <c r="T433" i="3"/>
  <c r="W433" i="3" s="1"/>
  <c r="P433" i="3"/>
  <c r="N433" i="3"/>
  <c r="L433" i="3"/>
  <c r="J433" i="3"/>
  <c r="H433" i="3"/>
  <c r="E433" i="3"/>
  <c r="T539" i="3"/>
  <c r="P539" i="3"/>
  <c r="N539" i="3"/>
  <c r="L539" i="3"/>
  <c r="J539" i="3"/>
  <c r="H539" i="3"/>
  <c r="E539" i="3"/>
  <c r="T104" i="3"/>
  <c r="P104" i="3"/>
  <c r="N104" i="3"/>
  <c r="L104" i="3"/>
  <c r="J104" i="3"/>
  <c r="H104" i="3"/>
  <c r="E104" i="3"/>
  <c r="T1330" i="3"/>
  <c r="P1330" i="3"/>
  <c r="N1330" i="3"/>
  <c r="L1330" i="3"/>
  <c r="J1330" i="3"/>
  <c r="H1330" i="3"/>
  <c r="E1330" i="3"/>
  <c r="T1209" i="3"/>
  <c r="P1209" i="3"/>
  <c r="N1209" i="3"/>
  <c r="L1209" i="3"/>
  <c r="J1209" i="3"/>
  <c r="H1209" i="3"/>
  <c r="E1209" i="3"/>
  <c r="T1071" i="3"/>
  <c r="W1071" i="3" s="1"/>
  <c r="P1071" i="3"/>
  <c r="N1071" i="3"/>
  <c r="L1071" i="3"/>
  <c r="J1071" i="3"/>
  <c r="H1071" i="3"/>
  <c r="E1071" i="3"/>
  <c r="T786" i="3"/>
  <c r="W786" i="3" s="1"/>
  <c r="P786" i="3"/>
  <c r="N786" i="3"/>
  <c r="L786" i="3"/>
  <c r="J786" i="3"/>
  <c r="H786" i="3"/>
  <c r="E786" i="3"/>
  <c r="T366" i="3"/>
  <c r="W366" i="3" s="1"/>
  <c r="P366" i="3"/>
  <c r="N366" i="3"/>
  <c r="L366" i="3"/>
  <c r="J366" i="3"/>
  <c r="H366" i="3"/>
  <c r="E366" i="3"/>
  <c r="T425" i="3"/>
  <c r="W425" i="3" s="1"/>
  <c r="P425" i="3"/>
  <c r="N425" i="3"/>
  <c r="L425" i="3"/>
  <c r="J425" i="3"/>
  <c r="H425" i="3"/>
  <c r="E425" i="3"/>
  <c r="T1367" i="3"/>
  <c r="W1367" i="3" s="1"/>
  <c r="P1367" i="3"/>
  <c r="N1367" i="3"/>
  <c r="L1367" i="3"/>
  <c r="J1367" i="3"/>
  <c r="H1367" i="3"/>
  <c r="E1367" i="3"/>
  <c r="T500" i="3"/>
  <c r="W500" i="3" s="1"/>
  <c r="P500" i="3"/>
  <c r="N500" i="3"/>
  <c r="L500" i="3"/>
  <c r="J500" i="3"/>
  <c r="H500" i="3"/>
  <c r="E500" i="3"/>
  <c r="T1285" i="3"/>
  <c r="P1285" i="3"/>
  <c r="N1285" i="3"/>
  <c r="L1285" i="3"/>
  <c r="J1285" i="3"/>
  <c r="H1285" i="3"/>
  <c r="E1285" i="3"/>
  <c r="T854" i="3"/>
  <c r="W854" i="3" s="1"/>
  <c r="P854" i="3"/>
  <c r="N854" i="3"/>
  <c r="L854" i="3"/>
  <c r="J854" i="3"/>
  <c r="H854" i="3"/>
  <c r="E854" i="3"/>
  <c r="T327" i="3"/>
  <c r="P327" i="3"/>
  <c r="N327" i="3"/>
  <c r="L327" i="3"/>
  <c r="J327" i="3"/>
  <c r="H327" i="3"/>
  <c r="E327" i="3"/>
  <c r="T277" i="3"/>
  <c r="W277" i="3" s="1"/>
  <c r="P277" i="3"/>
  <c r="N277" i="3"/>
  <c r="L277" i="3"/>
  <c r="J277" i="3"/>
  <c r="H277" i="3"/>
  <c r="E277" i="3"/>
  <c r="T988" i="3"/>
  <c r="P988" i="3"/>
  <c r="N988" i="3"/>
  <c r="L988" i="3"/>
  <c r="J988" i="3"/>
  <c r="H988" i="3"/>
  <c r="E988" i="3"/>
  <c r="T89" i="3"/>
  <c r="W89" i="3" s="1"/>
  <c r="P89" i="3"/>
  <c r="N89" i="3"/>
  <c r="L89" i="3"/>
  <c r="J89" i="3"/>
  <c r="H89" i="3"/>
  <c r="E89" i="3"/>
  <c r="T1319" i="3"/>
  <c r="W1319" i="3" s="1"/>
  <c r="P1319" i="3"/>
  <c r="N1319" i="3"/>
  <c r="L1319" i="3"/>
  <c r="J1319" i="3"/>
  <c r="H1319" i="3"/>
  <c r="E1319" i="3"/>
  <c r="T992" i="3"/>
  <c r="W992" i="3" s="1"/>
  <c r="P992" i="3"/>
  <c r="N992" i="3"/>
  <c r="L992" i="3"/>
  <c r="J992" i="3"/>
  <c r="H992" i="3"/>
  <c r="E992" i="3"/>
  <c r="T1069" i="3"/>
  <c r="W1069" i="3" s="1"/>
  <c r="P1069" i="3"/>
  <c r="N1069" i="3"/>
  <c r="L1069" i="3"/>
  <c r="J1069" i="3"/>
  <c r="H1069" i="3"/>
  <c r="E1069" i="3"/>
  <c r="T726" i="3"/>
  <c r="W726" i="3" s="1"/>
  <c r="P726" i="3"/>
  <c r="N726" i="3"/>
  <c r="L726" i="3"/>
  <c r="J726" i="3"/>
  <c r="H726" i="3"/>
  <c r="E726" i="3"/>
  <c r="T391" i="3"/>
  <c r="W391" i="3" s="1"/>
  <c r="P391" i="3"/>
  <c r="N391" i="3"/>
  <c r="L391" i="3"/>
  <c r="J391" i="3"/>
  <c r="H391" i="3"/>
  <c r="E391" i="3"/>
  <c r="T1264" i="3"/>
  <c r="P1264" i="3"/>
  <c r="N1264" i="3"/>
  <c r="L1264" i="3"/>
  <c r="J1264" i="3"/>
  <c r="H1264" i="3"/>
  <c r="E1264" i="3"/>
  <c r="T264" i="3"/>
  <c r="W264" i="3" s="1"/>
  <c r="P264" i="3"/>
  <c r="N264" i="3"/>
  <c r="L264" i="3"/>
  <c r="J264" i="3"/>
  <c r="H264" i="3"/>
  <c r="E264" i="3"/>
  <c r="T468" i="3"/>
  <c r="W468" i="3" s="1"/>
  <c r="P468" i="3"/>
  <c r="N468" i="3"/>
  <c r="L468" i="3"/>
  <c r="J468" i="3"/>
  <c r="H468" i="3"/>
  <c r="E468" i="3"/>
  <c r="T1073" i="3"/>
  <c r="W1073" i="3" s="1"/>
  <c r="P1073" i="3"/>
  <c r="N1073" i="3"/>
  <c r="L1073" i="3"/>
  <c r="J1073" i="3"/>
  <c r="H1073" i="3"/>
  <c r="E1073" i="3"/>
  <c r="T623" i="3"/>
  <c r="W623" i="3" s="1"/>
  <c r="P623" i="3"/>
  <c r="N623" i="3"/>
  <c r="L623" i="3"/>
  <c r="J623" i="3"/>
  <c r="H623" i="3"/>
  <c r="E623" i="3"/>
  <c r="T503" i="3"/>
  <c r="P503" i="3"/>
  <c r="N503" i="3"/>
  <c r="L503" i="3"/>
  <c r="J503" i="3"/>
  <c r="H503" i="3"/>
  <c r="E503" i="3"/>
  <c r="T1272" i="3"/>
  <c r="W1272" i="3" s="1"/>
  <c r="P1272" i="3"/>
  <c r="N1272" i="3"/>
  <c r="L1272" i="3"/>
  <c r="J1272" i="3"/>
  <c r="H1272" i="3"/>
  <c r="E1272" i="3"/>
  <c r="T695" i="3"/>
  <c r="W695" i="3" s="1"/>
  <c r="P695" i="3"/>
  <c r="N695" i="3"/>
  <c r="L695" i="3"/>
  <c r="J695" i="3"/>
  <c r="H695" i="3"/>
  <c r="E695" i="3"/>
  <c r="T134" i="3"/>
  <c r="W134" i="3" s="1"/>
  <c r="P134" i="3"/>
  <c r="N134" i="3"/>
  <c r="L134" i="3"/>
  <c r="J134" i="3"/>
  <c r="H134" i="3"/>
  <c r="E134" i="3"/>
  <c r="N437" i="3"/>
  <c r="J437" i="3"/>
  <c r="E437" i="3"/>
  <c r="N209" i="3"/>
  <c r="Q1227" i="3"/>
  <c r="O1227" i="3"/>
  <c r="M1227" i="3"/>
  <c r="K1227" i="3"/>
  <c r="I1227" i="3"/>
  <c r="F1227" i="3"/>
  <c r="D1227" i="3"/>
  <c r="AA1227" i="3" s="1"/>
  <c r="Q208" i="3"/>
  <c r="O208" i="3"/>
  <c r="M208" i="3"/>
  <c r="K208" i="3"/>
  <c r="I208" i="3"/>
  <c r="F208" i="3"/>
  <c r="D208" i="3"/>
  <c r="AA208" i="3" s="1"/>
  <c r="Q584" i="3"/>
  <c r="O584" i="3"/>
  <c r="M584" i="3"/>
  <c r="I584" i="3"/>
  <c r="O200" i="3"/>
  <c r="K200" i="3"/>
  <c r="F200" i="3"/>
  <c r="B503" i="2"/>
  <c r="D906" i="3" s="1"/>
  <c r="AA906" i="3" s="1"/>
  <c r="F906" i="3"/>
  <c r="I906" i="3"/>
  <c r="K906" i="3"/>
  <c r="M906" i="3"/>
  <c r="O906" i="3"/>
  <c r="Q906" i="3"/>
  <c r="E1085" i="3"/>
  <c r="H1085" i="3"/>
  <c r="J1085" i="3"/>
  <c r="L1085" i="3"/>
  <c r="N1085" i="3"/>
  <c r="P1085" i="3"/>
  <c r="T1085" i="3"/>
  <c r="W1085" i="3" s="1"/>
  <c r="E1328" i="3"/>
  <c r="H1328" i="3"/>
  <c r="J1328" i="3"/>
  <c r="L1328" i="3"/>
  <c r="N1328" i="3"/>
  <c r="P1328" i="3"/>
  <c r="T1328" i="3"/>
  <c r="F122" i="3"/>
  <c r="I122" i="3"/>
  <c r="K122" i="3"/>
  <c r="M122" i="3"/>
  <c r="O122" i="3"/>
  <c r="Q122" i="3"/>
  <c r="F1011" i="3"/>
  <c r="I1011" i="3"/>
  <c r="K1011" i="3"/>
  <c r="M1011" i="3"/>
  <c r="O1011" i="3"/>
  <c r="Q1011" i="3"/>
  <c r="E925" i="3"/>
  <c r="H925" i="3"/>
  <c r="J925" i="3"/>
  <c r="L925" i="3"/>
  <c r="N925" i="3"/>
  <c r="P925" i="3"/>
  <c r="T925" i="3"/>
  <c r="W925" i="3" s="1"/>
  <c r="D1107" i="3"/>
  <c r="AA1107" i="3" s="1"/>
  <c r="F1107" i="3"/>
  <c r="I1107" i="3"/>
  <c r="K1107" i="3"/>
  <c r="M1107" i="3"/>
  <c r="O1107" i="3"/>
  <c r="Q1107" i="3"/>
  <c r="E931" i="3"/>
  <c r="H931" i="3"/>
  <c r="J931" i="3"/>
  <c r="L931" i="3"/>
  <c r="N931" i="3"/>
  <c r="P931" i="3"/>
  <c r="T931" i="3"/>
  <c r="W931" i="3" s="1"/>
  <c r="F682" i="3"/>
  <c r="I682" i="3"/>
  <c r="K682" i="3"/>
  <c r="M682" i="3"/>
  <c r="O682" i="3"/>
  <c r="Q682" i="3"/>
  <c r="E1166" i="3"/>
  <c r="H1166" i="3"/>
  <c r="J1166" i="3"/>
  <c r="L1166" i="3"/>
  <c r="N1166" i="3"/>
  <c r="P1166" i="3"/>
  <c r="T1166" i="3"/>
  <c r="W1166" i="3" s="1"/>
  <c r="D15" i="3"/>
  <c r="AA15" i="3" s="1"/>
  <c r="F15" i="3"/>
  <c r="I15" i="3"/>
  <c r="K15" i="3"/>
  <c r="M15" i="3"/>
  <c r="O15" i="3"/>
  <c r="Q15" i="3"/>
  <c r="D1286" i="3"/>
  <c r="AA1286" i="3" s="1"/>
  <c r="F1286" i="3"/>
  <c r="I1286" i="3"/>
  <c r="K1286" i="3"/>
  <c r="M1286" i="3"/>
  <c r="O1286" i="3"/>
  <c r="Q1286" i="3"/>
  <c r="E1081" i="3"/>
  <c r="H1081" i="3"/>
  <c r="J1081" i="3"/>
  <c r="L1081" i="3"/>
  <c r="N1081" i="3"/>
  <c r="P1081" i="3"/>
  <c r="T1081" i="3"/>
  <c r="E844" i="3"/>
  <c r="H844" i="3"/>
  <c r="J844" i="3"/>
  <c r="L844" i="3"/>
  <c r="N844" i="3"/>
  <c r="P844" i="3"/>
  <c r="T844" i="3"/>
  <c r="F105" i="3"/>
  <c r="I105" i="3"/>
  <c r="K105" i="3"/>
  <c r="M105" i="3"/>
  <c r="O105" i="3"/>
  <c r="Q105" i="3"/>
  <c r="D493" i="3"/>
  <c r="AA493" i="3" s="1"/>
  <c r="F493" i="3"/>
  <c r="I493" i="3"/>
  <c r="K493" i="3"/>
  <c r="M493" i="3"/>
  <c r="O493" i="3"/>
  <c r="Q493" i="3"/>
  <c r="E1306" i="3"/>
  <c r="H1306" i="3"/>
  <c r="J1306" i="3"/>
  <c r="L1306" i="3"/>
  <c r="N1306" i="3"/>
  <c r="P1306" i="3"/>
  <c r="T1306" i="3"/>
  <c r="W1306" i="3" s="1"/>
  <c r="D818" i="3"/>
  <c r="AA818" i="3" s="1"/>
  <c r="F818" i="3"/>
  <c r="I818" i="3"/>
  <c r="K818" i="3"/>
  <c r="M818" i="3"/>
  <c r="O818" i="3"/>
  <c r="Q818" i="3"/>
  <c r="E381" i="3"/>
  <c r="H381" i="3"/>
  <c r="J381" i="3"/>
  <c r="L381" i="3"/>
  <c r="N381" i="3"/>
  <c r="P381" i="3"/>
  <c r="T381" i="3"/>
  <c r="W381" i="3" s="1"/>
  <c r="D1263" i="3"/>
  <c r="AA1263" i="3" s="1"/>
  <c r="F1263" i="3"/>
  <c r="I1263" i="3"/>
  <c r="K1263" i="3"/>
  <c r="M1263" i="3"/>
  <c r="O1263" i="3"/>
  <c r="Q1263" i="3"/>
  <c r="D1181" i="3"/>
  <c r="AA1181" i="3" s="1"/>
  <c r="F1181" i="3"/>
  <c r="I1181" i="3"/>
  <c r="K1181" i="3"/>
  <c r="M1181" i="3"/>
  <c r="O1181" i="3"/>
  <c r="Q1181" i="3"/>
  <c r="E681" i="3"/>
  <c r="H681" i="3"/>
  <c r="J681" i="3"/>
  <c r="L681" i="3"/>
  <c r="N681" i="3"/>
  <c r="P681" i="3"/>
  <c r="T681" i="3"/>
  <c r="W681" i="3" s="1"/>
  <c r="E1230" i="3"/>
  <c r="H1230" i="3"/>
  <c r="J1230" i="3"/>
  <c r="L1230" i="3"/>
  <c r="N1230" i="3"/>
  <c r="P1230" i="3"/>
  <c r="T1230" i="3"/>
  <c r="E288" i="3"/>
  <c r="H288" i="3"/>
  <c r="J288" i="3"/>
  <c r="L288" i="3"/>
  <c r="N288" i="3"/>
  <c r="P288" i="3"/>
  <c r="T288" i="3"/>
  <c r="W288" i="3" s="1"/>
  <c r="E544" i="3"/>
  <c r="H544" i="3"/>
  <c r="J544" i="3"/>
  <c r="L544" i="3"/>
  <c r="N544" i="3"/>
  <c r="P544" i="3"/>
  <c r="T544" i="3"/>
  <c r="D628" i="3"/>
  <c r="AA628" i="3" s="1"/>
  <c r="F628" i="3"/>
  <c r="I628" i="3"/>
  <c r="E906" i="3"/>
  <c r="H906" i="3"/>
  <c r="J906" i="3"/>
  <c r="L906" i="3"/>
  <c r="N906" i="3"/>
  <c r="P906" i="3"/>
  <c r="T906" i="3"/>
  <c r="W906" i="3" s="1"/>
  <c r="F1085" i="3"/>
  <c r="I1085" i="3"/>
  <c r="K1085" i="3"/>
  <c r="M1085" i="3"/>
  <c r="O1085" i="3"/>
  <c r="Q1085" i="3"/>
  <c r="D1328" i="3"/>
  <c r="AA1328" i="3" s="1"/>
  <c r="F1328" i="3"/>
  <c r="I1328" i="3"/>
  <c r="K1328" i="3"/>
  <c r="M1328" i="3"/>
  <c r="O1328" i="3"/>
  <c r="Q1328" i="3"/>
  <c r="E122" i="3"/>
  <c r="H122" i="3"/>
  <c r="J122" i="3"/>
  <c r="L122" i="3"/>
  <c r="N122" i="3"/>
  <c r="P122" i="3"/>
  <c r="T122" i="3"/>
  <c r="E1011" i="3"/>
  <c r="H1011" i="3"/>
  <c r="J1011" i="3"/>
  <c r="L1011" i="3"/>
  <c r="N1011" i="3"/>
  <c r="P1011" i="3"/>
  <c r="T1011" i="3"/>
  <c r="W1011" i="3" s="1"/>
  <c r="D925" i="3"/>
  <c r="AA925" i="3" s="1"/>
  <c r="F925" i="3"/>
  <c r="I925" i="3"/>
  <c r="K925" i="3"/>
  <c r="M925" i="3"/>
  <c r="O925" i="3"/>
  <c r="Q925" i="3"/>
  <c r="E1107" i="3"/>
  <c r="H1107" i="3"/>
  <c r="J1107" i="3"/>
  <c r="L1107" i="3"/>
  <c r="N1107" i="3"/>
  <c r="P1107" i="3"/>
  <c r="T1107" i="3"/>
  <c r="W1107" i="3" s="1"/>
  <c r="D931" i="3"/>
  <c r="AA931" i="3" s="1"/>
  <c r="F931" i="3"/>
  <c r="I931" i="3"/>
  <c r="K931" i="3"/>
  <c r="M931" i="3"/>
  <c r="O931" i="3"/>
  <c r="Q931" i="3"/>
  <c r="E682" i="3"/>
  <c r="H682" i="3"/>
  <c r="J682" i="3"/>
  <c r="L682" i="3"/>
  <c r="N682" i="3"/>
  <c r="P682" i="3"/>
  <c r="T682" i="3"/>
  <c r="W682" i="3" s="1"/>
  <c r="D1166" i="3"/>
  <c r="AA1166" i="3" s="1"/>
  <c r="F1166" i="3"/>
  <c r="I1166" i="3"/>
  <c r="K1166" i="3"/>
  <c r="M1166" i="3"/>
  <c r="O1166" i="3"/>
  <c r="Q1166" i="3"/>
  <c r="E15" i="3"/>
  <c r="H15" i="3"/>
  <c r="J15" i="3"/>
  <c r="L15" i="3"/>
  <c r="N15" i="3"/>
  <c r="P15" i="3"/>
  <c r="T15" i="3"/>
  <c r="W15" i="3" s="1"/>
  <c r="E1286" i="3"/>
  <c r="H1286" i="3"/>
  <c r="J1286" i="3"/>
  <c r="L1286" i="3"/>
  <c r="N1286" i="3"/>
  <c r="P1286" i="3"/>
  <c r="T1286" i="3"/>
  <c r="W1286" i="3" s="1"/>
  <c r="F1081" i="3"/>
  <c r="I1081" i="3"/>
  <c r="K1081" i="3"/>
  <c r="M1081" i="3"/>
  <c r="O1081" i="3"/>
  <c r="Q1081" i="3"/>
  <c r="F844" i="3"/>
  <c r="I844" i="3"/>
  <c r="K844" i="3"/>
  <c r="M844" i="3"/>
  <c r="O844" i="3"/>
  <c r="Q844" i="3"/>
  <c r="E105" i="3"/>
  <c r="H105" i="3"/>
  <c r="J105" i="3"/>
  <c r="L105" i="3"/>
  <c r="N105" i="3"/>
  <c r="P105" i="3"/>
  <c r="T105" i="3"/>
  <c r="W105" i="3" s="1"/>
  <c r="E493" i="3"/>
  <c r="H493" i="3"/>
  <c r="J493" i="3"/>
  <c r="L493" i="3"/>
  <c r="N493" i="3"/>
  <c r="P493" i="3"/>
  <c r="T493" i="3"/>
  <c r="W493" i="3" s="1"/>
  <c r="D1306" i="3"/>
  <c r="AA1306" i="3" s="1"/>
  <c r="F1306" i="3"/>
  <c r="I1306" i="3"/>
  <c r="K1306" i="3"/>
  <c r="M1306" i="3"/>
  <c r="O1306" i="3"/>
  <c r="Q1306" i="3"/>
  <c r="E818" i="3"/>
  <c r="H818" i="3"/>
  <c r="J818" i="3"/>
  <c r="L818" i="3"/>
  <c r="N818" i="3"/>
  <c r="P818" i="3"/>
  <c r="T818" i="3"/>
  <c r="W818" i="3" s="1"/>
  <c r="F381" i="3"/>
  <c r="I381" i="3"/>
  <c r="K381" i="3"/>
  <c r="M381" i="3"/>
  <c r="O381" i="3"/>
  <c r="Q381" i="3"/>
  <c r="E1263" i="3"/>
  <c r="H1263" i="3"/>
  <c r="J1263" i="3"/>
  <c r="L1263" i="3"/>
  <c r="N1263" i="3"/>
  <c r="P1263" i="3"/>
  <c r="T1263" i="3"/>
  <c r="E1181" i="3"/>
  <c r="H1181" i="3"/>
  <c r="J1181" i="3"/>
  <c r="L1181" i="3"/>
  <c r="N1181" i="3"/>
  <c r="P1181" i="3"/>
  <c r="T1181" i="3"/>
  <c r="W1181" i="3" s="1"/>
  <c r="D681" i="3"/>
  <c r="AA681" i="3" s="1"/>
  <c r="F681" i="3"/>
  <c r="I681" i="3"/>
  <c r="K681" i="3"/>
  <c r="M681" i="3"/>
  <c r="O681" i="3"/>
  <c r="Q681" i="3"/>
  <c r="D1230" i="3"/>
  <c r="AA1230" i="3" s="1"/>
  <c r="F1230" i="3"/>
  <c r="I1230" i="3"/>
  <c r="K1230" i="3"/>
  <c r="M1230" i="3"/>
  <c r="O1230" i="3"/>
  <c r="Q1230" i="3"/>
  <c r="F288" i="3"/>
  <c r="I288" i="3"/>
  <c r="K288" i="3"/>
  <c r="M288" i="3"/>
  <c r="O288" i="3"/>
  <c r="Q288" i="3"/>
  <c r="D544" i="3"/>
  <c r="AA544" i="3" s="1"/>
  <c r="I544" i="3"/>
  <c r="M544" i="3"/>
  <c r="Q544" i="3"/>
  <c r="H628" i="3"/>
  <c r="K628" i="3"/>
  <c r="M628" i="3"/>
  <c r="O628" i="3"/>
  <c r="Q628" i="3"/>
  <c r="E57" i="3"/>
  <c r="H57" i="3"/>
  <c r="J57" i="3"/>
  <c r="L57" i="3"/>
  <c r="N57" i="3"/>
  <c r="P57" i="3"/>
  <c r="T57" i="3"/>
  <c r="D545" i="3"/>
  <c r="AA545" i="3" s="1"/>
  <c r="F545" i="3"/>
  <c r="I545" i="3"/>
  <c r="K545" i="3"/>
  <c r="M545" i="3"/>
  <c r="O545" i="3"/>
  <c r="Q545" i="3"/>
  <c r="F689" i="3"/>
  <c r="I689" i="3"/>
  <c r="K689" i="3"/>
  <c r="M689" i="3"/>
  <c r="O689" i="3"/>
  <c r="Q689" i="3"/>
  <c r="D702" i="3"/>
  <c r="AA702" i="3" s="1"/>
  <c r="F702" i="3"/>
  <c r="I702" i="3"/>
  <c r="K702" i="3"/>
  <c r="M702" i="3"/>
  <c r="O702" i="3"/>
  <c r="Q702" i="3"/>
  <c r="E619" i="3"/>
  <c r="H619" i="3"/>
  <c r="J619" i="3"/>
  <c r="L619" i="3"/>
  <c r="N619" i="3"/>
  <c r="P619" i="3"/>
  <c r="T619" i="3"/>
  <c r="W619" i="3" s="1"/>
  <c r="D1350" i="3"/>
  <c r="AA1350" i="3" s="1"/>
  <c r="F1350" i="3"/>
  <c r="I1350" i="3"/>
  <c r="K1350" i="3"/>
  <c r="M1350" i="3"/>
  <c r="O1350" i="3"/>
  <c r="Q1350" i="3"/>
  <c r="D275" i="3"/>
  <c r="AA275" i="3" s="1"/>
  <c r="F275" i="3"/>
  <c r="I275" i="3"/>
  <c r="K275" i="3"/>
  <c r="M275" i="3"/>
  <c r="O275" i="3"/>
  <c r="Q275" i="3"/>
  <c r="E1068" i="3"/>
  <c r="H1068" i="3"/>
  <c r="J1068" i="3"/>
  <c r="L1068" i="3"/>
  <c r="N1068" i="3"/>
  <c r="P1068" i="3"/>
  <c r="T1068" i="3"/>
  <c r="W1068" i="3" s="1"/>
  <c r="D1045" i="3"/>
  <c r="AA1045" i="3" s="1"/>
  <c r="F1045" i="3"/>
  <c r="I1045" i="3"/>
  <c r="K1045" i="3"/>
  <c r="M1045" i="3"/>
  <c r="O1045" i="3"/>
  <c r="Q1045" i="3"/>
  <c r="E276" i="3"/>
  <c r="H276" i="3"/>
  <c r="J276" i="3"/>
  <c r="L276" i="3"/>
  <c r="N276" i="3"/>
  <c r="P276" i="3"/>
  <c r="T276" i="3"/>
  <c r="E943" i="3"/>
  <c r="H943" i="3"/>
  <c r="J943" i="3"/>
  <c r="L943" i="3"/>
  <c r="N943" i="3"/>
  <c r="P943" i="3"/>
  <c r="T943" i="3"/>
  <c r="W943" i="3" s="1"/>
  <c r="F710" i="3"/>
  <c r="I710" i="3"/>
  <c r="K710" i="3"/>
  <c r="M710" i="3"/>
  <c r="O710" i="3"/>
  <c r="Q710" i="3"/>
  <c r="E1201" i="3"/>
  <c r="H1201" i="3"/>
  <c r="J1201" i="3"/>
  <c r="L1201" i="3"/>
  <c r="N1201" i="3"/>
  <c r="P1201" i="3"/>
  <c r="T1201" i="3"/>
  <c r="W1201" i="3" s="1"/>
  <c r="F477" i="3"/>
  <c r="I477" i="3"/>
  <c r="K477" i="3"/>
  <c r="M477" i="3"/>
  <c r="O477" i="3"/>
  <c r="Q477" i="3"/>
  <c r="E116" i="3"/>
  <c r="H116" i="3"/>
  <c r="J116" i="3"/>
  <c r="L116" i="3"/>
  <c r="N116" i="3"/>
  <c r="P116" i="3"/>
  <c r="T116" i="3"/>
  <c r="W116" i="3" s="1"/>
  <c r="E1043" i="3"/>
  <c r="H1043" i="3"/>
  <c r="J1043" i="3"/>
  <c r="L1043" i="3"/>
  <c r="N1043" i="3"/>
  <c r="P1043" i="3"/>
  <c r="T1043" i="3"/>
  <c r="W1043" i="3" s="1"/>
  <c r="F110" i="3"/>
  <c r="I110" i="3"/>
  <c r="K110" i="3"/>
  <c r="M110" i="3"/>
  <c r="O110" i="3"/>
  <c r="Q110" i="3"/>
  <c r="E1029" i="3"/>
  <c r="H1029" i="3"/>
  <c r="J1029" i="3"/>
  <c r="L1029" i="3"/>
  <c r="N1029" i="3"/>
  <c r="P1029" i="3"/>
  <c r="T1029" i="3"/>
  <c r="W1029" i="3" s="1"/>
  <c r="F243" i="3"/>
  <c r="I243" i="3"/>
  <c r="K243" i="3"/>
  <c r="M243" i="3"/>
  <c r="O243" i="3"/>
  <c r="Q243" i="3"/>
  <c r="D1372" i="3"/>
  <c r="AA1372" i="3" s="1"/>
  <c r="F1372" i="3"/>
  <c r="I1372" i="3"/>
  <c r="K1372" i="3"/>
  <c r="M1372" i="3"/>
  <c r="O1372" i="3"/>
  <c r="Q1372" i="3"/>
  <c r="E480" i="3"/>
  <c r="H480" i="3"/>
  <c r="J480" i="3"/>
  <c r="L480" i="3"/>
  <c r="N480" i="3"/>
  <c r="P480" i="3"/>
  <c r="T480" i="3"/>
  <c r="W480" i="3" s="1"/>
  <c r="F801" i="3"/>
  <c r="I801" i="3"/>
  <c r="K801" i="3"/>
  <c r="M801" i="3"/>
  <c r="O801" i="3"/>
  <c r="Q801" i="3"/>
  <c r="D747" i="3"/>
  <c r="AA747" i="3" s="1"/>
  <c r="F747" i="3"/>
  <c r="I747" i="3"/>
  <c r="K747" i="3"/>
  <c r="M747" i="3"/>
  <c r="O747" i="3"/>
  <c r="Q747" i="3"/>
  <c r="E170" i="3"/>
  <c r="H170" i="3"/>
  <c r="J170" i="3"/>
  <c r="L170" i="3"/>
  <c r="N170" i="3"/>
  <c r="P170" i="3"/>
  <c r="T170" i="3"/>
  <c r="W170" i="3" s="1"/>
  <c r="D563" i="3"/>
  <c r="AA563" i="3" s="1"/>
  <c r="F563" i="3"/>
  <c r="I563" i="3"/>
  <c r="K563" i="3"/>
  <c r="M563" i="3"/>
  <c r="O563" i="3"/>
  <c r="Q563" i="3"/>
  <c r="D292" i="3"/>
  <c r="AA292" i="3" s="1"/>
  <c r="F292" i="3"/>
  <c r="I292" i="3"/>
  <c r="K292" i="3"/>
  <c r="M292" i="3"/>
  <c r="O292" i="3"/>
  <c r="Q292" i="3"/>
  <c r="E1142" i="3"/>
  <c r="H1142" i="3"/>
  <c r="J1142" i="3"/>
  <c r="L1142" i="3"/>
  <c r="N1142" i="3"/>
  <c r="P1142" i="3"/>
  <c r="T1142" i="3"/>
  <c r="D461" i="3"/>
  <c r="AA461" i="3" s="1"/>
  <c r="F461" i="3"/>
  <c r="I461" i="3"/>
  <c r="K461" i="3"/>
  <c r="M461" i="3"/>
  <c r="O461" i="3"/>
  <c r="F544" i="3"/>
  <c r="K544" i="3"/>
  <c r="O544" i="3"/>
  <c r="E628" i="3"/>
  <c r="J628" i="3"/>
  <c r="L628" i="3"/>
  <c r="N628" i="3"/>
  <c r="P628" i="3"/>
  <c r="T628" i="3"/>
  <c r="F57" i="3"/>
  <c r="I57" i="3"/>
  <c r="K57" i="3"/>
  <c r="M57" i="3"/>
  <c r="O57" i="3"/>
  <c r="Q57" i="3"/>
  <c r="E545" i="3"/>
  <c r="H545" i="3"/>
  <c r="J545" i="3"/>
  <c r="L545" i="3"/>
  <c r="N545" i="3"/>
  <c r="P545" i="3"/>
  <c r="T545" i="3"/>
  <c r="W545" i="3" s="1"/>
  <c r="E689" i="3"/>
  <c r="H689" i="3"/>
  <c r="J689" i="3"/>
  <c r="L689" i="3"/>
  <c r="N689" i="3"/>
  <c r="P689" i="3"/>
  <c r="T689" i="3"/>
  <c r="W689" i="3" s="1"/>
  <c r="E702" i="3"/>
  <c r="H702" i="3"/>
  <c r="J702" i="3"/>
  <c r="L702" i="3"/>
  <c r="N702" i="3"/>
  <c r="P702" i="3"/>
  <c r="T702" i="3"/>
  <c r="F619" i="3"/>
  <c r="I619" i="3"/>
  <c r="K619" i="3"/>
  <c r="M619" i="3"/>
  <c r="O619" i="3"/>
  <c r="Q619" i="3"/>
  <c r="E1350" i="3"/>
  <c r="H1350" i="3"/>
  <c r="J1350" i="3"/>
  <c r="L1350" i="3"/>
  <c r="N1350" i="3"/>
  <c r="P1350" i="3"/>
  <c r="T1350" i="3"/>
  <c r="E275" i="3"/>
  <c r="H275" i="3"/>
  <c r="J275" i="3"/>
  <c r="L275" i="3"/>
  <c r="N275" i="3"/>
  <c r="P275" i="3"/>
  <c r="T275" i="3"/>
  <c r="W275" i="3" s="1"/>
  <c r="D1068" i="3"/>
  <c r="AA1068" i="3" s="1"/>
  <c r="F1068" i="3"/>
  <c r="I1068" i="3"/>
  <c r="K1068" i="3"/>
  <c r="M1068" i="3"/>
  <c r="O1068" i="3"/>
  <c r="Q1068" i="3"/>
  <c r="E1045" i="3"/>
  <c r="H1045" i="3"/>
  <c r="J1045" i="3"/>
  <c r="L1045" i="3"/>
  <c r="N1045" i="3"/>
  <c r="P1045" i="3"/>
  <c r="T1045" i="3"/>
  <c r="D276" i="3"/>
  <c r="AA276" i="3" s="1"/>
  <c r="F276" i="3"/>
  <c r="I276" i="3"/>
  <c r="K276" i="3"/>
  <c r="M276" i="3"/>
  <c r="O276" i="3"/>
  <c r="Q276" i="3"/>
  <c r="D943" i="3"/>
  <c r="AA943" i="3" s="1"/>
  <c r="F943" i="3"/>
  <c r="I943" i="3"/>
  <c r="K943" i="3"/>
  <c r="M943" i="3"/>
  <c r="O943" i="3"/>
  <c r="Q943" i="3"/>
  <c r="E710" i="3"/>
  <c r="H710" i="3"/>
  <c r="J710" i="3"/>
  <c r="L710" i="3"/>
  <c r="N710" i="3"/>
  <c r="P710" i="3"/>
  <c r="T710" i="3"/>
  <c r="W710" i="3" s="1"/>
  <c r="D1201" i="3"/>
  <c r="AA1201" i="3" s="1"/>
  <c r="F1201" i="3"/>
  <c r="I1201" i="3"/>
  <c r="K1201" i="3"/>
  <c r="M1201" i="3"/>
  <c r="O1201" i="3"/>
  <c r="Q1201" i="3"/>
  <c r="E477" i="3"/>
  <c r="H477" i="3"/>
  <c r="J477" i="3"/>
  <c r="L477" i="3"/>
  <c r="N477" i="3"/>
  <c r="P477" i="3"/>
  <c r="T477" i="3"/>
  <c r="W477" i="3" s="1"/>
  <c r="D116" i="3"/>
  <c r="AA116" i="3" s="1"/>
  <c r="F116" i="3"/>
  <c r="I116" i="3"/>
  <c r="K116" i="3"/>
  <c r="M116" i="3"/>
  <c r="O116" i="3"/>
  <c r="Q116" i="3"/>
  <c r="F1043" i="3"/>
  <c r="I1043" i="3"/>
  <c r="K1043" i="3"/>
  <c r="M1043" i="3"/>
  <c r="O1043" i="3"/>
  <c r="Q1043" i="3"/>
  <c r="E110" i="3"/>
  <c r="H110" i="3"/>
  <c r="J110" i="3"/>
  <c r="L110" i="3"/>
  <c r="N110" i="3"/>
  <c r="P110" i="3"/>
  <c r="T110" i="3"/>
  <c r="W110" i="3" s="1"/>
  <c r="F1029" i="3"/>
  <c r="I1029" i="3"/>
  <c r="K1029" i="3"/>
  <c r="M1029" i="3"/>
  <c r="O1029" i="3"/>
  <c r="Q1029" i="3"/>
  <c r="E243" i="3"/>
  <c r="H243" i="3"/>
  <c r="J243" i="3"/>
  <c r="L243" i="3"/>
  <c r="N243" i="3"/>
  <c r="P243" i="3"/>
  <c r="T243" i="3"/>
  <c r="W243" i="3" s="1"/>
  <c r="E1372" i="3"/>
  <c r="H1372" i="3"/>
  <c r="J1372" i="3"/>
  <c r="L1372" i="3"/>
  <c r="N1372" i="3"/>
  <c r="P1372" i="3"/>
  <c r="T1372" i="3"/>
  <c r="W1372" i="3" s="1"/>
  <c r="D480" i="3"/>
  <c r="AA480" i="3" s="1"/>
  <c r="F480" i="3"/>
  <c r="I480" i="3"/>
  <c r="K480" i="3"/>
  <c r="M480" i="3"/>
  <c r="O480" i="3"/>
  <c r="Q480" i="3"/>
  <c r="E801" i="3"/>
  <c r="H801" i="3"/>
  <c r="J801" i="3"/>
  <c r="L801" i="3"/>
  <c r="N801" i="3"/>
  <c r="P801" i="3"/>
  <c r="T801" i="3"/>
  <c r="W801" i="3" s="1"/>
  <c r="E747" i="3"/>
  <c r="H747" i="3"/>
  <c r="J747" i="3"/>
  <c r="L747" i="3"/>
  <c r="N747" i="3"/>
  <c r="P747" i="3"/>
  <c r="T747" i="3"/>
  <c r="D170" i="3"/>
  <c r="AA170" i="3" s="1"/>
  <c r="F170" i="3"/>
  <c r="I170" i="3"/>
  <c r="K170" i="3"/>
  <c r="M170" i="3"/>
  <c r="O170" i="3"/>
  <c r="Q170" i="3"/>
  <c r="E563" i="3"/>
  <c r="H563" i="3"/>
  <c r="J563" i="3"/>
  <c r="L563" i="3"/>
  <c r="N563" i="3"/>
  <c r="P563" i="3"/>
  <c r="T563" i="3"/>
  <c r="W563" i="3" s="1"/>
  <c r="E292" i="3"/>
  <c r="H292" i="3"/>
  <c r="J292" i="3"/>
  <c r="L292" i="3"/>
  <c r="N292" i="3"/>
  <c r="P292" i="3"/>
  <c r="T292" i="3"/>
  <c r="F1142" i="3"/>
  <c r="I1142" i="3"/>
  <c r="K1142" i="3"/>
  <c r="M1142" i="3"/>
  <c r="O1142" i="3"/>
  <c r="Q1142" i="3"/>
  <c r="E461" i="3"/>
  <c r="H461" i="3"/>
  <c r="J461" i="3"/>
  <c r="L461" i="3"/>
  <c r="N461" i="3"/>
  <c r="P461" i="3"/>
  <c r="T461" i="3"/>
  <c r="W461" i="3" s="1"/>
  <c r="D1165" i="3"/>
  <c r="AA1165" i="3" s="1"/>
  <c r="F1165" i="3"/>
  <c r="Q461" i="3"/>
  <c r="H1165" i="3"/>
  <c r="J1165" i="3"/>
  <c r="L1165" i="3"/>
  <c r="N1165" i="3"/>
  <c r="P1165" i="3"/>
  <c r="T1165" i="3"/>
  <c r="W1165" i="3" s="1"/>
  <c r="E596" i="3"/>
  <c r="H596" i="3"/>
  <c r="J596" i="3"/>
  <c r="L596" i="3"/>
  <c r="N596" i="3"/>
  <c r="P596" i="3"/>
  <c r="T596" i="3"/>
  <c r="W596" i="3" s="1"/>
  <c r="E1046" i="3"/>
  <c r="H1046" i="3"/>
  <c r="J1046" i="3"/>
  <c r="L1046" i="3"/>
  <c r="N1046" i="3"/>
  <c r="P1046" i="3"/>
  <c r="T1046" i="3"/>
  <c r="W1046" i="3" s="1"/>
  <c r="D164" i="3"/>
  <c r="AA164" i="3" s="1"/>
  <c r="F164" i="3"/>
  <c r="I164" i="3"/>
  <c r="K164" i="3"/>
  <c r="M164" i="3"/>
  <c r="O164" i="3"/>
  <c r="Q164" i="3"/>
  <c r="E627" i="3"/>
  <c r="H627" i="3"/>
  <c r="J627" i="3"/>
  <c r="L627" i="3"/>
  <c r="N627" i="3"/>
  <c r="P627" i="3"/>
  <c r="T627" i="3"/>
  <c r="W627" i="3" s="1"/>
  <c r="E346" i="3"/>
  <c r="H346" i="3"/>
  <c r="J346" i="3"/>
  <c r="L346" i="3"/>
  <c r="N346" i="3"/>
  <c r="P346" i="3"/>
  <c r="T346" i="3"/>
  <c r="W346" i="3" s="1"/>
  <c r="D921" i="3"/>
  <c r="AA921" i="3" s="1"/>
  <c r="F921" i="3"/>
  <c r="I921" i="3"/>
  <c r="K921" i="3"/>
  <c r="M921" i="3"/>
  <c r="O921" i="3"/>
  <c r="Q921" i="3"/>
  <c r="D1031" i="3"/>
  <c r="AA1031" i="3" s="1"/>
  <c r="F1031" i="3"/>
  <c r="I1031" i="3"/>
  <c r="K1031" i="3"/>
  <c r="M1031" i="3"/>
  <c r="O1031" i="3"/>
  <c r="Q1031" i="3"/>
  <c r="F840" i="3"/>
  <c r="I840" i="3"/>
  <c r="K840" i="3"/>
  <c r="M840" i="3"/>
  <c r="O840" i="3"/>
  <c r="Q840" i="3"/>
  <c r="E1058" i="3"/>
  <c r="H1058" i="3"/>
  <c r="J1058" i="3"/>
  <c r="L1058" i="3"/>
  <c r="N1058" i="3"/>
  <c r="P1058" i="3"/>
  <c r="T1058" i="3"/>
  <c r="W1058" i="3" s="1"/>
  <c r="D154" i="3"/>
  <c r="AA154" i="3" s="1"/>
  <c r="F154" i="3"/>
  <c r="I154" i="3"/>
  <c r="K154" i="3"/>
  <c r="M154" i="3"/>
  <c r="O154" i="3"/>
  <c r="Q154" i="3"/>
  <c r="E956" i="3"/>
  <c r="H956" i="3"/>
  <c r="J956" i="3"/>
  <c r="L956" i="3"/>
  <c r="N956" i="3"/>
  <c r="P956" i="3"/>
  <c r="T956" i="3"/>
  <c r="E467" i="3"/>
  <c r="H467" i="3"/>
  <c r="J467" i="3"/>
  <c r="L467" i="3"/>
  <c r="N467" i="3"/>
  <c r="P467" i="3"/>
  <c r="T467" i="3"/>
  <c r="W467" i="3" s="1"/>
  <c r="D406" i="3"/>
  <c r="AA406" i="3" s="1"/>
  <c r="F406" i="3"/>
  <c r="I406" i="3"/>
  <c r="K406" i="3"/>
  <c r="M406" i="3"/>
  <c r="O406" i="3"/>
  <c r="Q406" i="3"/>
  <c r="E633" i="3"/>
  <c r="H633" i="3"/>
  <c r="J633" i="3"/>
  <c r="L633" i="3"/>
  <c r="N633" i="3"/>
  <c r="P633" i="3"/>
  <c r="T633" i="3"/>
  <c r="W633" i="3" s="1"/>
  <c r="D826" i="3"/>
  <c r="AA826" i="3" s="1"/>
  <c r="F826" i="3"/>
  <c r="I826" i="3"/>
  <c r="K826" i="3"/>
  <c r="M826" i="3"/>
  <c r="O826" i="3"/>
  <c r="Q826" i="3"/>
  <c r="D1274" i="3"/>
  <c r="AA1274" i="3" s="1"/>
  <c r="F1274" i="3"/>
  <c r="I1274" i="3"/>
  <c r="K1274" i="3"/>
  <c r="M1274" i="3"/>
  <c r="O1274" i="3"/>
  <c r="Q1274" i="3"/>
  <c r="E167" i="3"/>
  <c r="H167" i="3"/>
  <c r="J167" i="3"/>
  <c r="L167" i="3"/>
  <c r="N167" i="3"/>
  <c r="P167" i="3"/>
  <c r="T167" i="3"/>
  <c r="W167" i="3" s="1"/>
  <c r="E314" i="3"/>
  <c r="H314" i="3"/>
  <c r="J314" i="3"/>
  <c r="L314" i="3"/>
  <c r="N314" i="3"/>
  <c r="P314" i="3"/>
  <c r="T314" i="3"/>
  <c r="W314" i="3" s="1"/>
  <c r="F22" i="3"/>
  <c r="I22" i="3"/>
  <c r="K22" i="3"/>
  <c r="M22" i="3"/>
  <c r="O22" i="3"/>
  <c r="Q22" i="3"/>
  <c r="E780" i="3"/>
  <c r="H780" i="3"/>
  <c r="J780" i="3"/>
  <c r="L780" i="3"/>
  <c r="N780" i="3"/>
  <c r="P780" i="3"/>
  <c r="T780" i="3"/>
  <c r="W780" i="3" s="1"/>
  <c r="F98" i="3"/>
  <c r="I98" i="3"/>
  <c r="K98" i="3"/>
  <c r="M98" i="3"/>
  <c r="O98" i="3"/>
  <c r="Q98" i="3"/>
  <c r="D418" i="3"/>
  <c r="AA418" i="3" s="1"/>
  <c r="F418" i="3"/>
  <c r="I418" i="3"/>
  <c r="K418" i="3"/>
  <c r="M418" i="3"/>
  <c r="O418" i="3"/>
  <c r="Q418" i="3"/>
  <c r="F1253" i="3"/>
  <c r="I1253" i="3"/>
  <c r="K1253" i="3"/>
  <c r="M1253" i="3"/>
  <c r="O1253" i="3"/>
  <c r="Q1253" i="3"/>
  <c r="E968" i="3"/>
  <c r="H968" i="3"/>
  <c r="J968" i="3"/>
  <c r="L968" i="3"/>
  <c r="N968" i="3"/>
  <c r="P968" i="3"/>
  <c r="T968" i="3"/>
  <c r="D930" i="3"/>
  <c r="AA930" i="3" s="1"/>
  <c r="F930" i="3"/>
  <c r="I930" i="3"/>
  <c r="K930" i="3"/>
  <c r="M930" i="3"/>
  <c r="O930" i="3"/>
  <c r="Q930" i="3"/>
  <c r="D603" i="3"/>
  <c r="AA603" i="3" s="1"/>
  <c r="F603" i="3"/>
  <c r="I603" i="3"/>
  <c r="K603" i="3"/>
  <c r="M603" i="3"/>
  <c r="O603" i="3"/>
  <c r="Q603" i="3"/>
  <c r="E771" i="3"/>
  <c r="H771" i="3"/>
  <c r="J771" i="3"/>
  <c r="L771" i="3"/>
  <c r="N771" i="3"/>
  <c r="P771" i="3"/>
  <c r="T771" i="3"/>
  <c r="D514" i="3"/>
  <c r="AA514" i="3" s="1"/>
  <c r="F514" i="3"/>
  <c r="I514" i="3"/>
  <c r="K514" i="3"/>
  <c r="M514" i="3"/>
  <c r="O514" i="3"/>
  <c r="Q514" i="3"/>
  <c r="E299" i="3"/>
  <c r="H299" i="3"/>
  <c r="J299" i="3"/>
  <c r="L299" i="3"/>
  <c r="N299" i="3"/>
  <c r="P299" i="3"/>
  <c r="T299" i="3"/>
  <c r="W299" i="3" s="1"/>
  <c r="D435" i="3"/>
  <c r="AA435" i="3" s="1"/>
  <c r="F435" i="3"/>
  <c r="I435" i="3"/>
  <c r="K435" i="3"/>
  <c r="M435" i="3"/>
  <c r="O435" i="3"/>
  <c r="Q435" i="3"/>
  <c r="D1353" i="3"/>
  <c r="AA1353" i="3" s="1"/>
  <c r="F1353" i="3"/>
  <c r="I1353" i="3"/>
  <c r="K1353" i="3"/>
  <c r="M1353" i="3"/>
  <c r="O1353" i="3"/>
  <c r="Q1353" i="3"/>
  <c r="E1176" i="3"/>
  <c r="H1176" i="3"/>
  <c r="J1176" i="3"/>
  <c r="L1176" i="3"/>
  <c r="N1176" i="3"/>
  <c r="P1176" i="3"/>
  <c r="T1176" i="3"/>
  <c r="W1176" i="3" s="1"/>
  <c r="E450" i="3"/>
  <c r="H450" i="3"/>
  <c r="J450" i="3"/>
  <c r="L450" i="3"/>
  <c r="N450" i="3"/>
  <c r="P450" i="3"/>
  <c r="T450" i="3"/>
  <c r="D181" i="3"/>
  <c r="AA181" i="3" s="1"/>
  <c r="F181" i="3"/>
  <c r="I181" i="3"/>
  <c r="K181" i="3"/>
  <c r="M181" i="3"/>
  <c r="O181" i="3"/>
  <c r="Q181" i="3"/>
  <c r="E527" i="3"/>
  <c r="H527" i="3"/>
  <c r="J527" i="3"/>
  <c r="L527" i="3"/>
  <c r="N527" i="3"/>
  <c r="P527" i="3"/>
  <c r="T527" i="3"/>
  <c r="W527" i="3" s="1"/>
  <c r="E1293" i="3"/>
  <c r="H1293" i="3"/>
  <c r="J1293" i="3"/>
  <c r="L1293" i="3"/>
  <c r="N1293" i="3"/>
  <c r="P1293" i="3"/>
  <c r="T1293" i="3"/>
  <c r="D1203" i="3"/>
  <c r="AA1203" i="3" s="1"/>
  <c r="F1203" i="3"/>
  <c r="I1203" i="3"/>
  <c r="K1203" i="3"/>
  <c r="M1203" i="3"/>
  <c r="O1203" i="3"/>
  <c r="Q1203" i="3"/>
  <c r="D620" i="3"/>
  <c r="AA620" i="3" s="1"/>
  <c r="F620" i="3"/>
  <c r="I620" i="3"/>
  <c r="K620" i="3"/>
  <c r="M620" i="3"/>
  <c r="O620" i="3"/>
  <c r="Q620" i="3"/>
  <c r="E162" i="3"/>
  <c r="H162" i="3"/>
  <c r="J162" i="3"/>
  <c r="L162" i="3"/>
  <c r="N162" i="3"/>
  <c r="P162" i="3"/>
  <c r="T162" i="3"/>
  <c r="D124" i="3"/>
  <c r="AA124" i="3" s="1"/>
  <c r="F124" i="3"/>
  <c r="I124" i="3"/>
  <c r="K124" i="3"/>
  <c r="M124" i="3"/>
  <c r="O124" i="3"/>
  <c r="Q124" i="3"/>
  <c r="E371" i="3"/>
  <c r="H371" i="3"/>
  <c r="J371" i="3"/>
  <c r="L371" i="3"/>
  <c r="N371" i="3"/>
  <c r="P371" i="3"/>
  <c r="T371" i="3"/>
  <c r="W371" i="3" s="1"/>
  <c r="E908" i="3"/>
  <c r="H908" i="3"/>
  <c r="J908" i="3"/>
  <c r="L908" i="3"/>
  <c r="N908" i="3"/>
  <c r="P908" i="3"/>
  <c r="T908" i="3"/>
  <c r="W908" i="3" s="1"/>
  <c r="D1361" i="3"/>
  <c r="AA1361" i="3" s="1"/>
  <c r="F1361" i="3"/>
  <c r="I1361" i="3"/>
  <c r="K1361" i="3"/>
  <c r="M1361" i="3"/>
  <c r="O1361" i="3"/>
  <c r="Q1361" i="3"/>
  <c r="E70" i="3"/>
  <c r="H70" i="3"/>
  <c r="J70" i="3"/>
  <c r="L70" i="3"/>
  <c r="N70" i="3"/>
  <c r="P70" i="3"/>
  <c r="T70" i="3"/>
  <c r="W70" i="3" s="1"/>
  <c r="D212" i="3"/>
  <c r="AA212" i="3" s="1"/>
  <c r="F212" i="3"/>
  <c r="I212" i="3"/>
  <c r="K212" i="3"/>
  <c r="M212" i="3"/>
  <c r="O212" i="3"/>
  <c r="Q212" i="3"/>
  <c r="E272" i="3"/>
  <c r="H272" i="3"/>
  <c r="J272" i="3"/>
  <c r="L272" i="3"/>
  <c r="N272" i="3"/>
  <c r="P272" i="3"/>
  <c r="T272" i="3"/>
  <c r="E721" i="3"/>
  <c r="H721" i="3"/>
  <c r="J721" i="3"/>
  <c r="L721" i="3"/>
  <c r="N721" i="3"/>
  <c r="P721" i="3"/>
  <c r="T721" i="3"/>
  <c r="W721" i="3" s="1"/>
  <c r="D1135" i="3"/>
  <c r="AA1135" i="3" s="1"/>
  <c r="F1135" i="3"/>
  <c r="I1135" i="3"/>
  <c r="K1135" i="3"/>
  <c r="M1135" i="3"/>
  <c r="O1135" i="3"/>
  <c r="Q1135" i="3"/>
  <c r="F44" i="3"/>
  <c r="I44" i="3"/>
  <c r="K44" i="3"/>
  <c r="M44" i="3"/>
  <c r="O44" i="3"/>
  <c r="Q44" i="3"/>
  <c r="E101" i="3"/>
  <c r="H101" i="3"/>
  <c r="J101" i="3"/>
  <c r="L101" i="3"/>
  <c r="N101" i="3"/>
  <c r="P101" i="3"/>
  <c r="T101" i="3"/>
  <c r="W101" i="3" s="1"/>
  <c r="E1126" i="3"/>
  <c r="H1126" i="3"/>
  <c r="J1126" i="3"/>
  <c r="L1126" i="3"/>
  <c r="N1126" i="3"/>
  <c r="P1126" i="3"/>
  <c r="T1126" i="3"/>
  <c r="D884" i="3"/>
  <c r="AA884" i="3" s="1"/>
  <c r="F884" i="3"/>
  <c r="I884" i="3"/>
  <c r="K884" i="3"/>
  <c r="M884" i="3"/>
  <c r="O884" i="3"/>
  <c r="Q884" i="3"/>
  <c r="E694" i="3"/>
  <c r="H694" i="3"/>
  <c r="J694" i="3"/>
  <c r="L694" i="3"/>
  <c r="N694" i="3"/>
  <c r="P694" i="3"/>
  <c r="T694" i="3"/>
  <c r="W694" i="3" s="1"/>
  <c r="D174" i="3"/>
  <c r="AA174" i="3" s="1"/>
  <c r="F174" i="3"/>
  <c r="I174" i="3"/>
  <c r="K174" i="3"/>
  <c r="M174" i="3"/>
  <c r="O174" i="3"/>
  <c r="Q174" i="3"/>
  <c r="E1309" i="3"/>
  <c r="H1309" i="3"/>
  <c r="J1309" i="3"/>
  <c r="L1309" i="3"/>
  <c r="N1309" i="3"/>
  <c r="P1309" i="3"/>
  <c r="T1309" i="3"/>
  <c r="W1309" i="3" s="1"/>
  <c r="F24" i="3"/>
  <c r="I24" i="3"/>
  <c r="K24" i="3"/>
  <c r="M24" i="3"/>
  <c r="O24" i="3"/>
  <c r="Q24" i="3"/>
  <c r="E865" i="3"/>
  <c r="H865" i="3"/>
  <c r="J865" i="3"/>
  <c r="L865" i="3"/>
  <c r="N865" i="3"/>
  <c r="P865" i="3"/>
  <c r="T865" i="3"/>
  <c r="E1165" i="3"/>
  <c r="I1165" i="3"/>
  <c r="K1165" i="3"/>
  <c r="M1165" i="3"/>
  <c r="O1165" i="3"/>
  <c r="Q1165" i="3"/>
  <c r="D596" i="3"/>
  <c r="AA596" i="3" s="1"/>
  <c r="F596" i="3"/>
  <c r="I596" i="3"/>
  <c r="K596" i="3"/>
  <c r="M596" i="3"/>
  <c r="O596" i="3"/>
  <c r="Q596" i="3"/>
  <c r="D1046" i="3"/>
  <c r="AA1046" i="3" s="1"/>
  <c r="F1046" i="3"/>
  <c r="I1046" i="3"/>
  <c r="K1046" i="3"/>
  <c r="M1046" i="3"/>
  <c r="O1046" i="3"/>
  <c r="Q1046" i="3"/>
  <c r="E164" i="3"/>
  <c r="H164" i="3"/>
  <c r="J164" i="3"/>
  <c r="L164" i="3"/>
  <c r="N164" i="3"/>
  <c r="P164" i="3"/>
  <c r="T164" i="3"/>
  <c r="W164" i="3" s="1"/>
  <c r="F627" i="3"/>
  <c r="I627" i="3"/>
  <c r="K627" i="3"/>
  <c r="M627" i="3"/>
  <c r="O627" i="3"/>
  <c r="Q627" i="3"/>
  <c r="D346" i="3"/>
  <c r="AA346" i="3" s="1"/>
  <c r="F346" i="3"/>
  <c r="I346" i="3"/>
  <c r="K346" i="3"/>
  <c r="M346" i="3"/>
  <c r="O346" i="3"/>
  <c r="Q346" i="3"/>
  <c r="E921" i="3"/>
  <c r="H921" i="3"/>
  <c r="J921" i="3"/>
  <c r="L921" i="3"/>
  <c r="N921" i="3"/>
  <c r="P921" i="3"/>
  <c r="T921" i="3"/>
  <c r="W921" i="3" s="1"/>
  <c r="E1031" i="3"/>
  <c r="H1031" i="3"/>
  <c r="J1031" i="3"/>
  <c r="L1031" i="3"/>
  <c r="N1031" i="3"/>
  <c r="P1031" i="3"/>
  <c r="T1031" i="3"/>
  <c r="W1031" i="3" s="1"/>
  <c r="E840" i="3"/>
  <c r="H840" i="3"/>
  <c r="J840" i="3"/>
  <c r="L840" i="3"/>
  <c r="N840" i="3"/>
  <c r="P840" i="3"/>
  <c r="T840" i="3"/>
  <c r="W840" i="3" s="1"/>
  <c r="D1058" i="3"/>
  <c r="AA1058" i="3" s="1"/>
  <c r="F1058" i="3"/>
  <c r="I1058" i="3"/>
  <c r="K1058" i="3"/>
  <c r="M1058" i="3"/>
  <c r="O1058" i="3"/>
  <c r="Q1058" i="3"/>
  <c r="E154" i="3"/>
  <c r="H154" i="3"/>
  <c r="J154" i="3"/>
  <c r="L154" i="3"/>
  <c r="N154" i="3"/>
  <c r="P154" i="3"/>
  <c r="T154" i="3"/>
  <c r="W154" i="3" s="1"/>
  <c r="F956" i="3"/>
  <c r="I956" i="3"/>
  <c r="K956" i="3"/>
  <c r="M956" i="3"/>
  <c r="O956" i="3"/>
  <c r="Q956" i="3"/>
  <c r="D467" i="3"/>
  <c r="AA467" i="3" s="1"/>
  <c r="F467" i="3"/>
  <c r="I467" i="3"/>
  <c r="K467" i="3"/>
  <c r="M467" i="3"/>
  <c r="O467" i="3"/>
  <c r="Q467" i="3"/>
  <c r="E406" i="3"/>
  <c r="H406" i="3"/>
  <c r="J406" i="3"/>
  <c r="L406" i="3"/>
  <c r="N406" i="3"/>
  <c r="P406" i="3"/>
  <c r="T406" i="3"/>
  <c r="W406" i="3" s="1"/>
  <c r="D633" i="3"/>
  <c r="AA633" i="3" s="1"/>
  <c r="F633" i="3"/>
  <c r="I633" i="3"/>
  <c r="K633" i="3"/>
  <c r="M633" i="3"/>
  <c r="O633" i="3"/>
  <c r="Q633" i="3"/>
  <c r="E826" i="3"/>
  <c r="H826" i="3"/>
  <c r="J826" i="3"/>
  <c r="L826" i="3"/>
  <c r="N826" i="3"/>
  <c r="P826" i="3"/>
  <c r="T826" i="3"/>
  <c r="E1274" i="3"/>
  <c r="H1274" i="3"/>
  <c r="J1274" i="3"/>
  <c r="L1274" i="3"/>
  <c r="N1274" i="3"/>
  <c r="P1274" i="3"/>
  <c r="T1274" i="3"/>
  <c r="W1274" i="3" s="1"/>
  <c r="D167" i="3"/>
  <c r="AA167" i="3" s="1"/>
  <c r="F167" i="3"/>
  <c r="I167" i="3"/>
  <c r="K167" i="3"/>
  <c r="M167" i="3"/>
  <c r="O167" i="3"/>
  <c r="Q167" i="3"/>
  <c r="D314" i="3"/>
  <c r="AA314" i="3" s="1"/>
  <c r="F314" i="3"/>
  <c r="I314" i="3"/>
  <c r="K314" i="3"/>
  <c r="M314" i="3"/>
  <c r="O314" i="3"/>
  <c r="Q314" i="3"/>
  <c r="E22" i="3"/>
  <c r="H22" i="3"/>
  <c r="J22" i="3"/>
  <c r="L22" i="3"/>
  <c r="N22" i="3"/>
  <c r="P22" i="3"/>
  <c r="T22" i="3"/>
  <c r="W22" i="3" s="1"/>
  <c r="D780" i="3"/>
  <c r="AA780" i="3" s="1"/>
  <c r="F780" i="3"/>
  <c r="I780" i="3"/>
  <c r="K780" i="3"/>
  <c r="M780" i="3"/>
  <c r="O780" i="3"/>
  <c r="Q780" i="3"/>
  <c r="E98" i="3"/>
  <c r="H98" i="3"/>
  <c r="J98" i="3"/>
  <c r="L98" i="3"/>
  <c r="N98" i="3"/>
  <c r="P98" i="3"/>
  <c r="T98" i="3"/>
  <c r="W98" i="3" s="1"/>
  <c r="E418" i="3"/>
  <c r="H418" i="3"/>
  <c r="J418" i="3"/>
  <c r="L418" i="3"/>
  <c r="N418" i="3"/>
  <c r="P418" i="3"/>
  <c r="T418" i="3"/>
  <c r="W418" i="3" s="1"/>
  <c r="E1253" i="3"/>
  <c r="H1253" i="3"/>
  <c r="J1253" i="3"/>
  <c r="L1253" i="3"/>
  <c r="N1253" i="3"/>
  <c r="P1253" i="3"/>
  <c r="T1253" i="3"/>
  <c r="D968" i="3"/>
  <c r="AA968" i="3" s="1"/>
  <c r="F968" i="3"/>
  <c r="I968" i="3"/>
  <c r="K968" i="3"/>
  <c r="M968" i="3"/>
  <c r="O968" i="3"/>
  <c r="Q968" i="3"/>
  <c r="E930" i="3"/>
  <c r="H930" i="3"/>
  <c r="J930" i="3"/>
  <c r="L930" i="3"/>
  <c r="N930" i="3"/>
  <c r="P930" i="3"/>
  <c r="T930" i="3"/>
  <c r="W930" i="3" s="1"/>
  <c r="E603" i="3"/>
  <c r="H603" i="3"/>
  <c r="J603" i="3"/>
  <c r="L603" i="3"/>
  <c r="N603" i="3"/>
  <c r="P603" i="3"/>
  <c r="T603" i="3"/>
  <c r="W603" i="3" s="1"/>
  <c r="D771" i="3"/>
  <c r="AA771" i="3" s="1"/>
  <c r="F771" i="3"/>
  <c r="I771" i="3"/>
  <c r="K771" i="3"/>
  <c r="M771" i="3"/>
  <c r="O771" i="3"/>
  <c r="Q771" i="3"/>
  <c r="E514" i="3"/>
  <c r="H514" i="3"/>
  <c r="J514" i="3"/>
  <c r="L514" i="3"/>
  <c r="N514" i="3"/>
  <c r="P514" i="3"/>
  <c r="T514" i="3"/>
  <c r="W514" i="3" s="1"/>
  <c r="D299" i="3"/>
  <c r="AA299" i="3" s="1"/>
  <c r="F299" i="3"/>
  <c r="I299" i="3"/>
  <c r="K299" i="3"/>
  <c r="M299" i="3"/>
  <c r="O299" i="3"/>
  <c r="Q299" i="3"/>
  <c r="E435" i="3"/>
  <c r="H435" i="3"/>
  <c r="J435" i="3"/>
  <c r="L435" i="3"/>
  <c r="N435" i="3"/>
  <c r="P435" i="3"/>
  <c r="T435" i="3"/>
  <c r="W435" i="3" s="1"/>
  <c r="E1353" i="3"/>
  <c r="H1353" i="3"/>
  <c r="J1353" i="3"/>
  <c r="L1353" i="3"/>
  <c r="N1353" i="3"/>
  <c r="P1353" i="3"/>
  <c r="T1353" i="3"/>
  <c r="D1176" i="3"/>
  <c r="AA1176" i="3" s="1"/>
  <c r="F1176" i="3"/>
  <c r="I1176" i="3"/>
  <c r="K1176" i="3"/>
  <c r="M1176" i="3"/>
  <c r="O1176" i="3"/>
  <c r="Q1176" i="3"/>
  <c r="F450" i="3"/>
  <c r="I450" i="3"/>
  <c r="K450" i="3"/>
  <c r="M450" i="3"/>
  <c r="O450" i="3"/>
  <c r="Q450" i="3"/>
  <c r="E181" i="3"/>
  <c r="H181" i="3"/>
  <c r="J181" i="3"/>
  <c r="L181" i="3"/>
  <c r="N181" i="3"/>
  <c r="P181" i="3"/>
  <c r="T181" i="3"/>
  <c r="W181" i="3" s="1"/>
  <c r="D527" i="3"/>
  <c r="AA527" i="3" s="1"/>
  <c r="F527" i="3"/>
  <c r="I527" i="3"/>
  <c r="K527" i="3"/>
  <c r="M527" i="3"/>
  <c r="O527" i="3"/>
  <c r="Q527" i="3"/>
  <c r="F1293" i="3"/>
  <c r="I1293" i="3"/>
  <c r="K1293" i="3"/>
  <c r="M1293" i="3"/>
  <c r="O1293" i="3"/>
  <c r="Q1293" i="3"/>
  <c r="E1203" i="3"/>
  <c r="H1203" i="3"/>
  <c r="J1203" i="3"/>
  <c r="L1203" i="3"/>
  <c r="N1203" i="3"/>
  <c r="P1203" i="3"/>
  <c r="T1203" i="3"/>
  <c r="E620" i="3"/>
  <c r="H620" i="3"/>
  <c r="J620" i="3"/>
  <c r="L620" i="3"/>
  <c r="N620" i="3"/>
  <c r="P620" i="3"/>
  <c r="T620" i="3"/>
  <c r="W620" i="3" s="1"/>
  <c r="D162" i="3"/>
  <c r="AA162" i="3" s="1"/>
  <c r="F162" i="3"/>
  <c r="I162" i="3"/>
  <c r="K162" i="3"/>
  <c r="M162" i="3"/>
  <c r="O162" i="3"/>
  <c r="Q162" i="3"/>
  <c r="E124" i="3"/>
  <c r="H124" i="3"/>
  <c r="J124" i="3"/>
  <c r="L124" i="3"/>
  <c r="N124" i="3"/>
  <c r="P124" i="3"/>
  <c r="T124" i="3"/>
  <c r="W124" i="3" s="1"/>
  <c r="F371" i="3"/>
  <c r="I371" i="3"/>
  <c r="K371" i="3"/>
  <c r="M371" i="3"/>
  <c r="O371" i="3"/>
  <c r="Q371" i="3"/>
  <c r="D908" i="3"/>
  <c r="AA908" i="3" s="1"/>
  <c r="F908" i="3"/>
  <c r="I908" i="3"/>
  <c r="K908" i="3"/>
  <c r="M908" i="3"/>
  <c r="O908" i="3"/>
  <c r="Q908" i="3"/>
  <c r="E1361" i="3"/>
  <c r="H1361" i="3"/>
  <c r="J1361" i="3"/>
  <c r="L1361" i="3"/>
  <c r="N1361" i="3"/>
  <c r="P1361" i="3"/>
  <c r="T1361" i="3"/>
  <c r="W1361" i="3" s="1"/>
  <c r="D70" i="3"/>
  <c r="AA70" i="3" s="1"/>
  <c r="F70" i="3"/>
  <c r="I70" i="3"/>
  <c r="K70" i="3"/>
  <c r="M70" i="3"/>
  <c r="O70" i="3"/>
  <c r="Q70" i="3"/>
  <c r="E212" i="3"/>
  <c r="H212" i="3"/>
  <c r="J212" i="3"/>
  <c r="L212" i="3"/>
  <c r="N212" i="3"/>
  <c r="P212" i="3"/>
  <c r="T212" i="3"/>
  <c r="W212" i="3" s="1"/>
  <c r="F272" i="3"/>
  <c r="I272" i="3"/>
  <c r="K272" i="3"/>
  <c r="M272" i="3"/>
  <c r="O272" i="3"/>
  <c r="Q272" i="3"/>
  <c r="F721" i="3"/>
  <c r="I721" i="3"/>
  <c r="K721" i="3"/>
  <c r="M721" i="3"/>
  <c r="O721" i="3"/>
  <c r="Q721" i="3"/>
  <c r="E1135" i="3"/>
  <c r="H1135" i="3"/>
  <c r="J1135" i="3"/>
  <c r="L1135" i="3"/>
  <c r="N1135" i="3"/>
  <c r="P1135" i="3"/>
  <c r="T1135" i="3"/>
  <c r="E44" i="3"/>
  <c r="H44" i="3"/>
  <c r="J44" i="3"/>
  <c r="L44" i="3"/>
  <c r="N44" i="3"/>
  <c r="P44" i="3"/>
  <c r="T44" i="3"/>
  <c r="W44" i="3" s="1"/>
  <c r="D101" i="3"/>
  <c r="AA101" i="3" s="1"/>
  <c r="F101" i="3"/>
  <c r="I101" i="3"/>
  <c r="K101" i="3"/>
  <c r="M101" i="3"/>
  <c r="O101" i="3"/>
  <c r="Q101" i="3"/>
  <c r="I1126" i="3"/>
  <c r="M1126" i="3"/>
  <c r="Q1126" i="3"/>
  <c r="E884" i="3"/>
  <c r="J884" i="3"/>
  <c r="N884" i="3"/>
  <c r="D694" i="3"/>
  <c r="AA694" i="3" s="1"/>
  <c r="I694" i="3"/>
  <c r="M694" i="3"/>
  <c r="Q694" i="3"/>
  <c r="H174" i="3"/>
  <c r="L174" i="3"/>
  <c r="P174" i="3"/>
  <c r="T174" i="3"/>
  <c r="W174" i="3" s="1"/>
  <c r="F1309" i="3"/>
  <c r="K1309" i="3"/>
  <c r="O1309" i="3"/>
  <c r="E24" i="3"/>
  <c r="J24" i="3"/>
  <c r="N24" i="3"/>
  <c r="I865" i="3"/>
  <c r="M865" i="3"/>
  <c r="Q865" i="3"/>
  <c r="F171" i="3"/>
  <c r="I171" i="3"/>
  <c r="K171" i="3"/>
  <c r="M171" i="3"/>
  <c r="O171" i="3"/>
  <c r="Q171" i="3"/>
  <c r="E668" i="3"/>
  <c r="H668" i="3"/>
  <c r="J668" i="3"/>
  <c r="L668" i="3"/>
  <c r="N668" i="3"/>
  <c r="P668" i="3"/>
  <c r="T668" i="3"/>
  <c r="W668" i="3" s="1"/>
  <c r="E263" i="3"/>
  <c r="H263" i="3"/>
  <c r="J263" i="3"/>
  <c r="L263" i="3"/>
  <c r="N263" i="3"/>
  <c r="P263" i="3"/>
  <c r="T263" i="3"/>
  <c r="W263" i="3" s="1"/>
  <c r="D414" i="3"/>
  <c r="AA414" i="3" s="1"/>
  <c r="F414" i="3"/>
  <c r="I414" i="3"/>
  <c r="K414" i="3"/>
  <c r="M414" i="3"/>
  <c r="O414" i="3"/>
  <c r="Q414" i="3"/>
  <c r="D123" i="3"/>
  <c r="AA123" i="3" s="1"/>
  <c r="F123" i="3"/>
  <c r="I123" i="3"/>
  <c r="K123" i="3"/>
  <c r="M123" i="3"/>
  <c r="O123" i="3"/>
  <c r="Q123" i="3"/>
  <c r="E1382" i="3"/>
  <c r="H1382" i="3"/>
  <c r="J1382" i="3"/>
  <c r="L1382" i="3"/>
  <c r="N1382" i="3"/>
  <c r="P1382" i="3"/>
  <c r="T1382" i="3"/>
  <c r="W1382" i="3" s="1"/>
  <c r="D360" i="3"/>
  <c r="AA360" i="3" s="1"/>
  <c r="F360" i="3"/>
  <c r="I360" i="3"/>
  <c r="K360" i="3"/>
  <c r="M360" i="3"/>
  <c r="O360" i="3"/>
  <c r="Q360" i="3"/>
  <c r="E1273" i="3"/>
  <c r="H1273" i="3"/>
  <c r="J1273" i="3"/>
  <c r="L1273" i="3"/>
  <c r="N1273" i="3"/>
  <c r="P1273" i="3"/>
  <c r="T1273" i="3"/>
  <c r="W1273" i="3" s="1"/>
  <c r="F672" i="3"/>
  <c r="I672" i="3"/>
  <c r="K672" i="3"/>
  <c r="M672" i="3"/>
  <c r="O672" i="3"/>
  <c r="Q672" i="3"/>
  <c r="D730" i="3"/>
  <c r="AA730" i="3" s="1"/>
  <c r="F730" i="3"/>
  <c r="I730" i="3"/>
  <c r="K730" i="3"/>
  <c r="M730" i="3"/>
  <c r="O730" i="3"/>
  <c r="Q730" i="3"/>
  <c r="E151" i="3"/>
  <c r="H151" i="3"/>
  <c r="J151" i="3"/>
  <c r="L151" i="3"/>
  <c r="N151" i="3"/>
  <c r="P151" i="3"/>
  <c r="T151" i="3"/>
  <c r="W151" i="3" s="1"/>
  <c r="E432" i="3"/>
  <c r="H432" i="3"/>
  <c r="J432" i="3"/>
  <c r="L432" i="3"/>
  <c r="N432" i="3"/>
  <c r="P432" i="3"/>
  <c r="T432" i="3"/>
  <c r="W432" i="3" s="1"/>
  <c r="F1100" i="3"/>
  <c r="I1100" i="3"/>
  <c r="K1100" i="3"/>
  <c r="M1100" i="3"/>
  <c r="O1100" i="3"/>
  <c r="Q1100" i="3"/>
  <c r="E1159" i="3"/>
  <c r="H1159" i="3"/>
  <c r="J1159" i="3"/>
  <c r="L1159" i="3"/>
  <c r="N1159" i="3"/>
  <c r="P1159" i="3"/>
  <c r="T1159" i="3"/>
  <c r="D1136" i="3"/>
  <c r="AA1136" i="3" s="1"/>
  <c r="F1136" i="3"/>
  <c r="I1136" i="3"/>
  <c r="K1136" i="3"/>
  <c r="M1136" i="3"/>
  <c r="O1136" i="3"/>
  <c r="Q1136" i="3"/>
  <c r="E979" i="3"/>
  <c r="H979" i="3"/>
  <c r="J979" i="3"/>
  <c r="L979" i="3"/>
  <c r="N979" i="3"/>
  <c r="P979" i="3"/>
  <c r="T979" i="3"/>
  <c r="W979" i="3" s="1"/>
  <c r="E1151" i="3"/>
  <c r="H1151" i="3"/>
  <c r="J1151" i="3"/>
  <c r="L1151" i="3"/>
  <c r="N1151" i="3"/>
  <c r="P1151" i="3"/>
  <c r="T1151" i="3"/>
  <c r="W1151" i="3" s="1"/>
  <c r="E112" i="3"/>
  <c r="H112" i="3"/>
  <c r="J112" i="3"/>
  <c r="L112" i="3"/>
  <c r="N112" i="3"/>
  <c r="P112" i="3"/>
  <c r="T112" i="3"/>
  <c r="W112" i="3" s="1"/>
  <c r="D485" i="3"/>
  <c r="AA485" i="3" s="1"/>
  <c r="F485" i="3"/>
  <c r="I485" i="3"/>
  <c r="K485" i="3"/>
  <c r="M485" i="3"/>
  <c r="O485" i="3"/>
  <c r="Q485" i="3"/>
  <c r="F64" i="3"/>
  <c r="I64" i="3"/>
  <c r="K64" i="3"/>
  <c r="M64" i="3"/>
  <c r="O64" i="3"/>
  <c r="Q64" i="3"/>
  <c r="E138" i="3"/>
  <c r="H138" i="3"/>
  <c r="J138" i="3"/>
  <c r="L138" i="3"/>
  <c r="N138" i="3"/>
  <c r="P138" i="3"/>
  <c r="T138" i="3"/>
  <c r="W138" i="3" s="1"/>
  <c r="E1170" i="3"/>
  <c r="H1170" i="3"/>
  <c r="J1170" i="3"/>
  <c r="L1170" i="3"/>
  <c r="N1170" i="3"/>
  <c r="P1170" i="3"/>
  <c r="T1170" i="3"/>
  <c r="W1170" i="3" s="1"/>
  <c r="D701" i="3"/>
  <c r="AA701" i="3" s="1"/>
  <c r="F701" i="3"/>
  <c r="I701" i="3"/>
  <c r="K701" i="3"/>
  <c r="M701" i="3"/>
  <c r="O701" i="3"/>
  <c r="Q701" i="3"/>
  <c r="E1202" i="3"/>
  <c r="H1202" i="3"/>
  <c r="J1202" i="3"/>
  <c r="L1202" i="3"/>
  <c r="N1202" i="3"/>
  <c r="P1202" i="3"/>
  <c r="T1202" i="3"/>
  <c r="F699" i="3"/>
  <c r="I699" i="3"/>
  <c r="K699" i="3"/>
  <c r="M699" i="3"/>
  <c r="O699" i="3"/>
  <c r="Q699" i="3"/>
  <c r="D369" i="3"/>
  <c r="AA369" i="3" s="1"/>
  <c r="F369" i="3"/>
  <c r="I369" i="3"/>
  <c r="K369" i="3"/>
  <c r="M369" i="3"/>
  <c r="O369" i="3"/>
  <c r="Q369" i="3"/>
  <c r="E1278" i="3"/>
  <c r="H1278" i="3"/>
  <c r="J1278" i="3"/>
  <c r="L1278" i="3"/>
  <c r="N1278" i="3"/>
  <c r="P1278" i="3"/>
  <c r="T1278" i="3"/>
  <c r="F325" i="3"/>
  <c r="I325" i="3"/>
  <c r="K325" i="3"/>
  <c r="M325" i="3"/>
  <c r="O325" i="3"/>
  <c r="Q325" i="3"/>
  <c r="D767" i="3"/>
  <c r="AA767" i="3" s="1"/>
  <c r="F767" i="3"/>
  <c r="I767" i="3"/>
  <c r="K767" i="3"/>
  <c r="M767" i="3"/>
  <c r="O767" i="3"/>
  <c r="Q767" i="3"/>
  <c r="D670" i="3"/>
  <c r="AA670" i="3" s="1"/>
  <c r="F670" i="3"/>
  <c r="I670" i="3"/>
  <c r="K670" i="3"/>
  <c r="M670" i="3"/>
  <c r="O670" i="3"/>
  <c r="Q670" i="3"/>
  <c r="E469" i="3"/>
  <c r="H469" i="3"/>
  <c r="J469" i="3"/>
  <c r="L469" i="3"/>
  <c r="N469" i="3"/>
  <c r="P469" i="3"/>
  <c r="T469" i="3"/>
  <c r="W469" i="3" s="1"/>
  <c r="E937" i="3"/>
  <c r="H937" i="3"/>
  <c r="J937" i="3"/>
  <c r="L937" i="3"/>
  <c r="N937" i="3"/>
  <c r="P937" i="3"/>
  <c r="T937" i="3"/>
  <c r="W937" i="3" s="1"/>
  <c r="E196" i="3"/>
  <c r="H196" i="3"/>
  <c r="J196" i="3"/>
  <c r="L196" i="3"/>
  <c r="N196" i="3"/>
  <c r="P196" i="3"/>
  <c r="T196" i="3"/>
  <c r="W196" i="3" s="1"/>
  <c r="E750" i="3"/>
  <c r="H750" i="3"/>
  <c r="J750" i="3"/>
  <c r="L750" i="3"/>
  <c r="N750" i="3"/>
  <c r="P750" i="3"/>
  <c r="T750" i="3"/>
  <c r="D319" i="3"/>
  <c r="AA319" i="3" s="1"/>
  <c r="F319" i="3"/>
  <c r="I319" i="3"/>
  <c r="K319" i="3"/>
  <c r="M319" i="3"/>
  <c r="O319" i="3"/>
  <c r="Q319" i="3"/>
  <c r="E612" i="3"/>
  <c r="H612" i="3"/>
  <c r="J612" i="3"/>
  <c r="L612" i="3"/>
  <c r="N612" i="3"/>
  <c r="P612" i="3"/>
  <c r="T612" i="3"/>
  <c r="W612" i="3" s="1"/>
  <c r="E1163" i="3"/>
  <c r="H1163" i="3"/>
  <c r="J1163" i="3"/>
  <c r="L1163" i="3"/>
  <c r="N1163" i="3"/>
  <c r="P1163" i="3"/>
  <c r="T1163" i="3"/>
  <c r="D674" i="3"/>
  <c r="AA674" i="3" s="1"/>
  <c r="F674" i="3"/>
  <c r="I674" i="3"/>
  <c r="K674" i="3"/>
  <c r="M674" i="3"/>
  <c r="O674" i="3"/>
  <c r="Q674" i="3"/>
  <c r="D13" i="3"/>
  <c r="AA13" i="3" s="1"/>
  <c r="F13" i="3"/>
  <c r="I13" i="3"/>
  <c r="K13" i="3"/>
  <c r="M13" i="3"/>
  <c r="O13" i="3"/>
  <c r="Q13" i="3"/>
  <c r="E1352" i="3"/>
  <c r="H1352" i="3"/>
  <c r="J1352" i="3"/>
  <c r="L1352" i="3"/>
  <c r="N1352" i="3"/>
  <c r="P1352" i="3"/>
  <c r="T1352" i="3"/>
  <c r="E161" i="3"/>
  <c r="H161" i="3"/>
  <c r="J161" i="3"/>
  <c r="L161" i="3"/>
  <c r="N161" i="3"/>
  <c r="P161" i="3"/>
  <c r="T161" i="3"/>
  <c r="W161" i="3" s="1"/>
  <c r="E505" i="3"/>
  <c r="H505" i="3"/>
  <c r="J505" i="3"/>
  <c r="L505" i="3"/>
  <c r="N505" i="3"/>
  <c r="P505" i="3"/>
  <c r="T505" i="3"/>
  <c r="W505" i="3" s="1"/>
  <c r="F1340" i="3"/>
  <c r="I1340" i="3"/>
  <c r="K1340" i="3"/>
  <c r="M1340" i="3"/>
  <c r="O1340" i="3"/>
  <c r="Q1340" i="3"/>
  <c r="E704" i="3"/>
  <c r="H704" i="3"/>
  <c r="J704" i="3"/>
  <c r="L704" i="3"/>
  <c r="N704" i="3"/>
  <c r="P704" i="3"/>
  <c r="T704" i="3"/>
  <c r="W704" i="3" s="1"/>
  <c r="E1082" i="3"/>
  <c r="H1082" i="3"/>
  <c r="J1082" i="3"/>
  <c r="L1082" i="3"/>
  <c r="N1082" i="3"/>
  <c r="P1082" i="3"/>
  <c r="T1082" i="3"/>
  <c r="D555" i="3"/>
  <c r="AA555" i="3" s="1"/>
  <c r="F555" i="3"/>
  <c r="I555" i="3"/>
  <c r="K555" i="3"/>
  <c r="M555" i="3"/>
  <c r="O555" i="3"/>
  <c r="Q555" i="3"/>
  <c r="E1287" i="3"/>
  <c r="H1287" i="3"/>
  <c r="J1287" i="3"/>
  <c r="L1287" i="3"/>
  <c r="N1287" i="3"/>
  <c r="P1287" i="3"/>
  <c r="T1287" i="3"/>
  <c r="W1287" i="3" s="1"/>
  <c r="E1318" i="3"/>
  <c r="H1318" i="3"/>
  <c r="J1318" i="3"/>
  <c r="L1318" i="3"/>
  <c r="N1318" i="3"/>
  <c r="P1318" i="3"/>
  <c r="T1318" i="3"/>
  <c r="W1318" i="3" s="1"/>
  <c r="F598" i="3"/>
  <c r="I598" i="3"/>
  <c r="K598" i="3"/>
  <c r="M598" i="3"/>
  <c r="O598" i="3"/>
  <c r="Q598" i="3"/>
  <c r="E1179" i="3"/>
  <c r="H1179" i="3"/>
  <c r="J1179" i="3"/>
  <c r="L1179" i="3"/>
  <c r="N1179" i="3"/>
  <c r="P1179" i="3"/>
  <c r="T1179" i="3"/>
  <c r="W1179" i="3" s="1"/>
  <c r="D1346" i="3"/>
  <c r="AA1346" i="3" s="1"/>
  <c r="F1346" i="3"/>
  <c r="I1346" i="3"/>
  <c r="K1346" i="3"/>
  <c r="M1346" i="3"/>
  <c r="O1346" i="3"/>
  <c r="Q1346" i="3"/>
  <c r="E510" i="3"/>
  <c r="H510" i="3"/>
  <c r="J510" i="3"/>
  <c r="L510" i="3"/>
  <c r="N510" i="3"/>
  <c r="P510" i="3"/>
  <c r="T510" i="3"/>
  <c r="W510" i="3" s="1"/>
  <c r="E1124" i="3"/>
  <c r="H1124" i="3"/>
  <c r="J1124" i="3"/>
  <c r="L1124" i="3"/>
  <c r="N1124" i="3"/>
  <c r="P1124" i="3"/>
  <c r="T1124" i="3"/>
  <c r="W1124" i="3" s="1"/>
  <c r="E1337" i="3"/>
  <c r="H1337" i="3"/>
  <c r="J1337" i="3"/>
  <c r="L1337" i="3"/>
  <c r="N1337" i="3"/>
  <c r="P1337" i="3"/>
  <c r="T1337" i="3"/>
  <c r="D1376" i="3"/>
  <c r="AA1376" i="3" s="1"/>
  <c r="F1376" i="3"/>
  <c r="I1376" i="3"/>
  <c r="K1376" i="3"/>
  <c r="M1376" i="3"/>
  <c r="O1376" i="3"/>
  <c r="Q1376" i="3"/>
  <c r="F532" i="3"/>
  <c r="I532" i="3"/>
  <c r="K532" i="3"/>
  <c r="M532" i="3"/>
  <c r="O532" i="3"/>
  <c r="Q532" i="3"/>
  <c r="E375" i="3"/>
  <c r="H375" i="3"/>
  <c r="J375" i="3"/>
  <c r="L375" i="3"/>
  <c r="N375" i="3"/>
  <c r="P375" i="3"/>
  <c r="T375" i="3"/>
  <c r="W375" i="3" s="1"/>
  <c r="D10" i="3"/>
  <c r="AA10" i="3" s="1"/>
  <c r="F10" i="3"/>
  <c r="I10" i="3"/>
  <c r="K10" i="3"/>
  <c r="M10" i="3"/>
  <c r="O10" i="3"/>
  <c r="Q10" i="3"/>
  <c r="E1117" i="3"/>
  <c r="H1117" i="3"/>
  <c r="J1117" i="3"/>
  <c r="L1117" i="3"/>
  <c r="N1117" i="3"/>
  <c r="P1117" i="3"/>
  <c r="F1126" i="3"/>
  <c r="K1126" i="3"/>
  <c r="O1126" i="3"/>
  <c r="H884" i="3"/>
  <c r="L884" i="3"/>
  <c r="P884" i="3"/>
  <c r="T884" i="3"/>
  <c r="F694" i="3"/>
  <c r="K694" i="3"/>
  <c r="O694" i="3"/>
  <c r="E174" i="3"/>
  <c r="J174" i="3"/>
  <c r="N174" i="3"/>
  <c r="D1309" i="3"/>
  <c r="AA1309" i="3" s="1"/>
  <c r="I1309" i="3"/>
  <c r="M1309" i="3"/>
  <c r="Q1309" i="3"/>
  <c r="H24" i="3"/>
  <c r="L24" i="3"/>
  <c r="P24" i="3"/>
  <c r="T24" i="3"/>
  <c r="W24" i="3" s="1"/>
  <c r="F865" i="3"/>
  <c r="K865" i="3"/>
  <c r="O865" i="3"/>
  <c r="E171" i="3"/>
  <c r="H171" i="3"/>
  <c r="J171" i="3"/>
  <c r="L171" i="3"/>
  <c r="N171" i="3"/>
  <c r="P171" i="3"/>
  <c r="T171" i="3"/>
  <c r="W171" i="3" s="1"/>
  <c r="D668" i="3"/>
  <c r="AA668" i="3" s="1"/>
  <c r="F668" i="3"/>
  <c r="I668" i="3"/>
  <c r="K668" i="3"/>
  <c r="M668" i="3"/>
  <c r="O668" i="3"/>
  <c r="Q668" i="3"/>
  <c r="D263" i="3"/>
  <c r="AA263" i="3" s="1"/>
  <c r="F263" i="3"/>
  <c r="I263" i="3"/>
  <c r="K263" i="3"/>
  <c r="M263" i="3"/>
  <c r="O263" i="3"/>
  <c r="Q263" i="3"/>
  <c r="E414" i="3"/>
  <c r="H414" i="3"/>
  <c r="J414" i="3"/>
  <c r="L414" i="3"/>
  <c r="N414" i="3"/>
  <c r="P414" i="3"/>
  <c r="T414" i="3"/>
  <c r="W414" i="3" s="1"/>
  <c r="E123" i="3"/>
  <c r="H123" i="3"/>
  <c r="J123" i="3"/>
  <c r="L123" i="3"/>
  <c r="N123" i="3"/>
  <c r="P123" i="3"/>
  <c r="T123" i="3"/>
  <c r="W123" i="3" s="1"/>
  <c r="D1382" i="3"/>
  <c r="AA1382" i="3" s="1"/>
  <c r="F1382" i="3"/>
  <c r="I1382" i="3"/>
  <c r="K1382" i="3"/>
  <c r="M1382" i="3"/>
  <c r="O1382" i="3"/>
  <c r="Q1382" i="3"/>
  <c r="E360" i="3"/>
  <c r="H360" i="3"/>
  <c r="J360" i="3"/>
  <c r="L360" i="3"/>
  <c r="N360" i="3"/>
  <c r="P360" i="3"/>
  <c r="T360" i="3"/>
  <c r="W360" i="3" s="1"/>
  <c r="F1273" i="3"/>
  <c r="I1273" i="3"/>
  <c r="K1273" i="3"/>
  <c r="M1273" i="3"/>
  <c r="O1273" i="3"/>
  <c r="Q1273" i="3"/>
  <c r="E672" i="3"/>
  <c r="H672" i="3"/>
  <c r="J672" i="3"/>
  <c r="L672" i="3"/>
  <c r="N672" i="3"/>
  <c r="P672" i="3"/>
  <c r="T672" i="3"/>
  <c r="W672" i="3" s="1"/>
  <c r="E730" i="3"/>
  <c r="H730" i="3"/>
  <c r="J730" i="3"/>
  <c r="L730" i="3"/>
  <c r="N730" i="3"/>
  <c r="P730" i="3"/>
  <c r="T730" i="3"/>
  <c r="F151" i="3"/>
  <c r="I151" i="3"/>
  <c r="K151" i="3"/>
  <c r="M151" i="3"/>
  <c r="O151" i="3"/>
  <c r="Q151" i="3"/>
  <c r="F432" i="3"/>
  <c r="I432" i="3"/>
  <c r="K432" i="3"/>
  <c r="M432" i="3"/>
  <c r="O432" i="3"/>
  <c r="Q432" i="3"/>
  <c r="E1100" i="3"/>
  <c r="H1100" i="3"/>
  <c r="J1100" i="3"/>
  <c r="L1100" i="3"/>
  <c r="N1100" i="3"/>
  <c r="P1100" i="3"/>
  <c r="T1100" i="3"/>
  <c r="F1159" i="3"/>
  <c r="I1159" i="3"/>
  <c r="K1159" i="3"/>
  <c r="M1159" i="3"/>
  <c r="O1159" i="3"/>
  <c r="Q1159" i="3"/>
  <c r="E1136" i="3"/>
  <c r="H1136" i="3"/>
  <c r="J1136" i="3"/>
  <c r="L1136" i="3"/>
  <c r="N1136" i="3"/>
  <c r="P1136" i="3"/>
  <c r="T1136" i="3"/>
  <c r="W1136" i="3" s="1"/>
  <c r="F979" i="3"/>
  <c r="I979" i="3"/>
  <c r="K979" i="3"/>
  <c r="M979" i="3"/>
  <c r="O979" i="3"/>
  <c r="Q979" i="3"/>
  <c r="D1151" i="3"/>
  <c r="AA1151" i="3" s="1"/>
  <c r="F1151" i="3"/>
  <c r="I1151" i="3"/>
  <c r="K1151" i="3"/>
  <c r="M1151" i="3"/>
  <c r="O1151" i="3"/>
  <c r="Q1151" i="3"/>
  <c r="D112" i="3"/>
  <c r="AA112" i="3" s="1"/>
  <c r="F112" i="3"/>
  <c r="I112" i="3"/>
  <c r="K112" i="3"/>
  <c r="M112" i="3"/>
  <c r="O112" i="3"/>
  <c r="Q112" i="3"/>
  <c r="E485" i="3"/>
  <c r="H485" i="3"/>
  <c r="J485" i="3"/>
  <c r="L485" i="3"/>
  <c r="N485" i="3"/>
  <c r="P485" i="3"/>
  <c r="T485" i="3"/>
  <c r="W485" i="3" s="1"/>
  <c r="E64" i="3"/>
  <c r="H64" i="3"/>
  <c r="J64" i="3"/>
  <c r="L64" i="3"/>
  <c r="N64" i="3"/>
  <c r="P64" i="3"/>
  <c r="T64" i="3"/>
  <c r="W64" i="3" s="1"/>
  <c r="F138" i="3"/>
  <c r="I138" i="3"/>
  <c r="K138" i="3"/>
  <c r="M138" i="3"/>
  <c r="O138" i="3"/>
  <c r="Q138" i="3"/>
  <c r="F1170" i="3"/>
  <c r="I1170" i="3"/>
  <c r="K1170" i="3"/>
  <c r="M1170" i="3"/>
  <c r="O1170" i="3"/>
  <c r="Q1170" i="3"/>
  <c r="E701" i="3"/>
  <c r="H701" i="3"/>
  <c r="J701" i="3"/>
  <c r="L701" i="3"/>
  <c r="N701" i="3"/>
  <c r="P701" i="3"/>
  <c r="T701" i="3"/>
  <c r="W701" i="3" s="1"/>
  <c r="D1202" i="3"/>
  <c r="AA1202" i="3" s="1"/>
  <c r="F1202" i="3"/>
  <c r="I1202" i="3"/>
  <c r="K1202" i="3"/>
  <c r="M1202" i="3"/>
  <c r="O1202" i="3"/>
  <c r="Q1202" i="3"/>
  <c r="E699" i="3"/>
  <c r="H699" i="3"/>
  <c r="J699" i="3"/>
  <c r="L699" i="3"/>
  <c r="N699" i="3"/>
  <c r="P699" i="3"/>
  <c r="T699" i="3"/>
  <c r="E369" i="3"/>
  <c r="H369" i="3"/>
  <c r="J369" i="3"/>
  <c r="L369" i="3"/>
  <c r="N369" i="3"/>
  <c r="P369" i="3"/>
  <c r="T369" i="3"/>
  <c r="D1278" i="3"/>
  <c r="AA1278" i="3" s="1"/>
  <c r="F1278" i="3"/>
  <c r="I1278" i="3"/>
  <c r="K1278" i="3"/>
  <c r="M1278" i="3"/>
  <c r="O1278" i="3"/>
  <c r="Q1278" i="3"/>
  <c r="E325" i="3"/>
  <c r="H325" i="3"/>
  <c r="J325" i="3"/>
  <c r="L325" i="3"/>
  <c r="N325" i="3"/>
  <c r="P325" i="3"/>
  <c r="T325" i="3"/>
  <c r="W325" i="3" s="1"/>
  <c r="E767" i="3"/>
  <c r="H767" i="3"/>
  <c r="J767" i="3"/>
  <c r="L767" i="3"/>
  <c r="N767" i="3"/>
  <c r="P767" i="3"/>
  <c r="T767" i="3"/>
  <c r="E670" i="3"/>
  <c r="H670" i="3"/>
  <c r="J670" i="3"/>
  <c r="L670" i="3"/>
  <c r="N670" i="3"/>
  <c r="P670" i="3"/>
  <c r="T670" i="3"/>
  <c r="W670" i="3" s="1"/>
  <c r="D469" i="3"/>
  <c r="AA469" i="3" s="1"/>
  <c r="F469" i="3"/>
  <c r="I469" i="3"/>
  <c r="K469" i="3"/>
  <c r="M469" i="3"/>
  <c r="O469" i="3"/>
  <c r="Q469" i="3"/>
  <c r="D937" i="3"/>
  <c r="AA937" i="3" s="1"/>
  <c r="F937" i="3"/>
  <c r="I937" i="3"/>
  <c r="K937" i="3"/>
  <c r="M937" i="3"/>
  <c r="O937" i="3"/>
  <c r="Q937" i="3"/>
  <c r="D196" i="3"/>
  <c r="AA196" i="3" s="1"/>
  <c r="F196" i="3"/>
  <c r="I196" i="3"/>
  <c r="K196" i="3"/>
  <c r="M196" i="3"/>
  <c r="O196" i="3"/>
  <c r="Q196" i="3"/>
  <c r="F750" i="3"/>
  <c r="I750" i="3"/>
  <c r="K750" i="3"/>
  <c r="M750" i="3"/>
  <c r="O750" i="3"/>
  <c r="Q750" i="3"/>
  <c r="E319" i="3"/>
  <c r="H319" i="3"/>
  <c r="J319" i="3"/>
  <c r="L319" i="3"/>
  <c r="N319" i="3"/>
  <c r="P319" i="3"/>
  <c r="T319" i="3"/>
  <c r="W319" i="3" s="1"/>
  <c r="F612" i="3"/>
  <c r="I612" i="3"/>
  <c r="K612" i="3"/>
  <c r="M612" i="3"/>
  <c r="O612" i="3"/>
  <c r="Q612" i="3"/>
  <c r="F1163" i="3"/>
  <c r="I1163" i="3"/>
  <c r="K1163" i="3"/>
  <c r="M1163" i="3"/>
  <c r="O1163" i="3"/>
  <c r="Q1163" i="3"/>
  <c r="E674" i="3"/>
  <c r="H674" i="3"/>
  <c r="J674" i="3"/>
  <c r="L674" i="3"/>
  <c r="N674" i="3"/>
  <c r="P674" i="3"/>
  <c r="T674" i="3"/>
  <c r="W674" i="3" s="1"/>
  <c r="E13" i="3"/>
  <c r="H13" i="3"/>
  <c r="J13" i="3"/>
  <c r="L13" i="3"/>
  <c r="N13" i="3"/>
  <c r="P13" i="3"/>
  <c r="T13" i="3"/>
  <c r="W13" i="3" s="1"/>
  <c r="D1352" i="3"/>
  <c r="AA1352" i="3" s="1"/>
  <c r="F1352" i="3"/>
  <c r="I1352" i="3"/>
  <c r="K1352" i="3"/>
  <c r="M1352" i="3"/>
  <c r="O1352" i="3"/>
  <c r="Q1352" i="3"/>
  <c r="F161" i="3"/>
  <c r="I161" i="3"/>
  <c r="K161" i="3"/>
  <c r="M161" i="3"/>
  <c r="O161" i="3"/>
  <c r="Q161" i="3"/>
  <c r="F505" i="3"/>
  <c r="I505" i="3"/>
  <c r="K505" i="3"/>
  <c r="M505" i="3"/>
  <c r="O505" i="3"/>
  <c r="Q505" i="3"/>
  <c r="E1340" i="3"/>
  <c r="H1340" i="3"/>
  <c r="J1340" i="3"/>
  <c r="L1340" i="3"/>
  <c r="N1340" i="3"/>
  <c r="P1340" i="3"/>
  <c r="T1340" i="3"/>
  <c r="W1340" i="3" s="1"/>
  <c r="D704" i="3"/>
  <c r="AA704" i="3" s="1"/>
  <c r="F704" i="3"/>
  <c r="I704" i="3"/>
  <c r="K704" i="3"/>
  <c r="M704" i="3"/>
  <c r="O704" i="3"/>
  <c r="Q704" i="3"/>
  <c r="F1082" i="3"/>
  <c r="I1082" i="3"/>
  <c r="K1082" i="3"/>
  <c r="M1082" i="3"/>
  <c r="O1082" i="3"/>
  <c r="Q1082" i="3"/>
  <c r="E555" i="3"/>
  <c r="H555" i="3"/>
  <c r="J555" i="3"/>
  <c r="L555" i="3"/>
  <c r="N555" i="3"/>
  <c r="P555" i="3"/>
  <c r="T555" i="3"/>
  <c r="W555" i="3" s="1"/>
  <c r="F1287" i="3"/>
  <c r="I1287" i="3"/>
  <c r="K1287" i="3"/>
  <c r="M1287" i="3"/>
  <c r="O1287" i="3"/>
  <c r="Q1287" i="3"/>
  <c r="D1318" i="3"/>
  <c r="AA1318" i="3" s="1"/>
  <c r="F1318" i="3"/>
  <c r="I1318" i="3"/>
  <c r="K1318" i="3"/>
  <c r="M1318" i="3"/>
  <c r="O1318" i="3"/>
  <c r="Q1318" i="3"/>
  <c r="E598" i="3"/>
  <c r="H598" i="3"/>
  <c r="J598" i="3"/>
  <c r="L598" i="3"/>
  <c r="N598" i="3"/>
  <c r="P598" i="3"/>
  <c r="T598" i="3"/>
  <c r="W598" i="3" s="1"/>
  <c r="D1179" i="3"/>
  <c r="AA1179" i="3" s="1"/>
  <c r="F1179" i="3"/>
  <c r="I1179" i="3"/>
  <c r="K1179" i="3"/>
  <c r="M1179" i="3"/>
  <c r="O1179" i="3"/>
  <c r="Q1179" i="3"/>
  <c r="E1346" i="3"/>
  <c r="H1346" i="3"/>
  <c r="J1346" i="3"/>
  <c r="L1346" i="3"/>
  <c r="N1346" i="3"/>
  <c r="P1346" i="3"/>
  <c r="T1346" i="3"/>
  <c r="W1346" i="3" s="1"/>
  <c r="D510" i="3"/>
  <c r="AA510" i="3" s="1"/>
  <c r="F510" i="3"/>
  <c r="I510" i="3"/>
  <c r="K510" i="3"/>
  <c r="M510" i="3"/>
  <c r="O510" i="3"/>
  <c r="Q510" i="3"/>
  <c r="F1124" i="3"/>
  <c r="I1124" i="3"/>
  <c r="K1124" i="3"/>
  <c r="M1124" i="3"/>
  <c r="O1124" i="3"/>
  <c r="Q1124" i="3"/>
  <c r="D1337" i="3"/>
  <c r="AA1337" i="3" s="1"/>
  <c r="F1337" i="3"/>
  <c r="I1337" i="3"/>
  <c r="K1337" i="3"/>
  <c r="M1337" i="3"/>
  <c r="O1337" i="3"/>
  <c r="Q1337" i="3"/>
  <c r="E1376" i="3"/>
  <c r="H1376" i="3"/>
  <c r="J1376" i="3"/>
  <c r="L1376" i="3"/>
  <c r="N1376" i="3"/>
  <c r="P1376" i="3"/>
  <c r="T1376" i="3"/>
  <c r="E532" i="3"/>
  <c r="H532" i="3"/>
  <c r="J532" i="3"/>
  <c r="L532" i="3"/>
  <c r="N532" i="3"/>
  <c r="P532" i="3"/>
  <c r="T532" i="3"/>
  <c r="W532" i="3" s="1"/>
  <c r="D375" i="3"/>
  <c r="AA375" i="3" s="1"/>
  <c r="F375" i="3"/>
  <c r="I375" i="3"/>
  <c r="K375" i="3"/>
  <c r="O375" i="3"/>
  <c r="E10" i="3"/>
  <c r="J10" i="3"/>
  <c r="N10" i="3"/>
  <c r="I1117" i="3"/>
  <c r="M1117" i="3"/>
  <c r="Q1117" i="3"/>
  <c r="T1117" i="3"/>
  <c r="W1117" i="3" s="1"/>
  <c r="F729" i="3"/>
  <c r="I729" i="3"/>
  <c r="K729" i="3"/>
  <c r="M729" i="3"/>
  <c r="O729" i="3"/>
  <c r="Q729" i="3"/>
  <c r="E1109" i="3"/>
  <c r="H1109" i="3"/>
  <c r="J1109" i="3"/>
  <c r="L1109" i="3"/>
  <c r="N1109" i="3"/>
  <c r="P1109" i="3"/>
  <c r="T1109" i="3"/>
  <c r="W1109" i="3" s="1"/>
  <c r="D912" i="3"/>
  <c r="AA912" i="3" s="1"/>
  <c r="F912" i="3"/>
  <c r="I912" i="3"/>
  <c r="K912" i="3"/>
  <c r="M912" i="3"/>
  <c r="O912" i="3"/>
  <c r="Q912" i="3"/>
  <c r="D211" i="3"/>
  <c r="AA211" i="3" s="1"/>
  <c r="F211" i="3"/>
  <c r="I211" i="3"/>
  <c r="K211" i="3"/>
  <c r="M211" i="3"/>
  <c r="O211" i="3"/>
  <c r="Q211" i="3"/>
  <c r="E55" i="3"/>
  <c r="H55" i="3"/>
  <c r="J55" i="3"/>
  <c r="L55" i="3"/>
  <c r="N55" i="3"/>
  <c r="P55" i="3"/>
  <c r="T55" i="3"/>
  <c r="W55" i="3" s="1"/>
  <c r="F522" i="3"/>
  <c r="I522" i="3"/>
  <c r="K522" i="3"/>
  <c r="M522" i="3"/>
  <c r="O522" i="3"/>
  <c r="Q522" i="3"/>
  <c r="F677" i="3"/>
  <c r="I677" i="3"/>
  <c r="K677" i="3"/>
  <c r="M677" i="3"/>
  <c r="O677" i="3"/>
  <c r="Q677" i="3"/>
  <c r="D1175" i="3"/>
  <c r="AA1175" i="3" s="1"/>
  <c r="F1175" i="3"/>
  <c r="I1175" i="3"/>
  <c r="K1175" i="3"/>
  <c r="M1175" i="3"/>
  <c r="O1175" i="3"/>
  <c r="Q1175" i="3"/>
  <c r="E389" i="3"/>
  <c r="H389" i="3"/>
  <c r="J389" i="3"/>
  <c r="L389" i="3"/>
  <c r="N389" i="3"/>
  <c r="P389" i="3"/>
  <c r="T389" i="3"/>
  <c r="W389" i="3" s="1"/>
  <c r="D1123" i="3"/>
  <c r="AA1123" i="3" s="1"/>
  <c r="F1123" i="3"/>
  <c r="I1123" i="3"/>
  <c r="K1123" i="3"/>
  <c r="M1123" i="3"/>
  <c r="O1123" i="3"/>
  <c r="Q1123" i="3"/>
  <c r="E950" i="3"/>
  <c r="H950" i="3"/>
  <c r="J950" i="3"/>
  <c r="L950" i="3"/>
  <c r="N950" i="3"/>
  <c r="P950" i="3"/>
  <c r="T950" i="3"/>
  <c r="W950" i="3" s="1"/>
  <c r="F568" i="3"/>
  <c r="I568" i="3"/>
  <c r="K568" i="3"/>
  <c r="M568" i="3"/>
  <c r="O568" i="3"/>
  <c r="Q568" i="3"/>
  <c r="E6" i="3"/>
  <c r="H6" i="3"/>
  <c r="J6" i="3"/>
  <c r="L6" i="3"/>
  <c r="N6" i="3"/>
  <c r="P6" i="3"/>
  <c r="T6" i="3"/>
  <c r="W6" i="3" s="1"/>
  <c r="E1188" i="3"/>
  <c r="H1188" i="3"/>
  <c r="J1188" i="3"/>
  <c r="L1188" i="3"/>
  <c r="N1188" i="3"/>
  <c r="P1188" i="3"/>
  <c r="T1188" i="3"/>
  <c r="W1188" i="3" s="1"/>
  <c r="F1215" i="3"/>
  <c r="I1215" i="3"/>
  <c r="K1215" i="3"/>
  <c r="M1215" i="3"/>
  <c r="O1215" i="3"/>
  <c r="Q1215" i="3"/>
  <c r="E895" i="3"/>
  <c r="H895" i="3"/>
  <c r="J895" i="3"/>
  <c r="L895" i="3"/>
  <c r="N895" i="3"/>
  <c r="P895" i="3"/>
  <c r="T895" i="3"/>
  <c r="W895" i="3" s="1"/>
  <c r="D67" i="3"/>
  <c r="AA67" i="3" s="1"/>
  <c r="F67" i="3"/>
  <c r="I67" i="3"/>
  <c r="K67" i="3"/>
  <c r="M67" i="3"/>
  <c r="O67" i="3"/>
  <c r="Q67" i="3"/>
  <c r="F554" i="3"/>
  <c r="I554" i="3"/>
  <c r="K554" i="3"/>
  <c r="M554" i="3"/>
  <c r="O554" i="3"/>
  <c r="Q554" i="3"/>
  <c r="F736" i="3"/>
  <c r="I736" i="3"/>
  <c r="K736" i="3"/>
  <c r="M736" i="3"/>
  <c r="O736" i="3"/>
  <c r="Q736" i="3"/>
  <c r="E329" i="3"/>
  <c r="H329" i="3"/>
  <c r="J329" i="3"/>
  <c r="L329" i="3"/>
  <c r="N329" i="3"/>
  <c r="P329" i="3"/>
  <c r="T329" i="3"/>
  <c r="E497" i="3"/>
  <c r="H497" i="3"/>
  <c r="J497" i="3"/>
  <c r="L497" i="3"/>
  <c r="N497" i="3"/>
  <c r="P497" i="3"/>
  <c r="T497" i="3"/>
  <c r="W497" i="3" s="1"/>
  <c r="E74" i="3"/>
  <c r="H74" i="3"/>
  <c r="J74" i="3"/>
  <c r="L74" i="3"/>
  <c r="N74" i="3"/>
  <c r="P74" i="3"/>
  <c r="T74" i="3"/>
  <c r="W74" i="3" s="1"/>
  <c r="D268" i="3"/>
  <c r="AA268" i="3" s="1"/>
  <c r="F268" i="3"/>
  <c r="I268" i="3"/>
  <c r="K268" i="3"/>
  <c r="M268" i="3"/>
  <c r="O268" i="3"/>
  <c r="Q268" i="3"/>
  <c r="D397" i="3"/>
  <c r="AA397" i="3" s="1"/>
  <c r="F397" i="3"/>
  <c r="I397" i="3"/>
  <c r="K397" i="3"/>
  <c r="M397" i="3"/>
  <c r="O397" i="3"/>
  <c r="Q397" i="3"/>
  <c r="E1190" i="3"/>
  <c r="H1190" i="3"/>
  <c r="J1190" i="3"/>
  <c r="L1190" i="3"/>
  <c r="N1190" i="3"/>
  <c r="P1190" i="3"/>
  <c r="T1190" i="3"/>
  <c r="W1190" i="3" s="1"/>
  <c r="E591" i="3"/>
  <c r="H591" i="3"/>
  <c r="J591" i="3"/>
  <c r="L591" i="3"/>
  <c r="N591" i="3"/>
  <c r="P591" i="3"/>
  <c r="T591" i="3"/>
  <c r="W591" i="3" s="1"/>
  <c r="F933" i="3"/>
  <c r="I933" i="3"/>
  <c r="K933" i="3"/>
  <c r="M933" i="3"/>
  <c r="O933" i="3"/>
  <c r="Q933" i="3"/>
  <c r="E478" i="3"/>
  <c r="H478" i="3"/>
  <c r="J478" i="3"/>
  <c r="L478" i="3"/>
  <c r="N478" i="3"/>
  <c r="P478" i="3"/>
  <c r="T478" i="3"/>
  <c r="W478" i="3" s="1"/>
  <c r="D133" i="3"/>
  <c r="AA133" i="3" s="1"/>
  <c r="F133" i="3"/>
  <c r="I133" i="3"/>
  <c r="K133" i="3"/>
  <c r="M133" i="3"/>
  <c r="O133" i="3"/>
  <c r="Q133" i="3"/>
  <c r="E842" i="3"/>
  <c r="H842" i="3"/>
  <c r="J842" i="3"/>
  <c r="L842" i="3"/>
  <c r="N842" i="3"/>
  <c r="P842" i="3"/>
  <c r="T842" i="3"/>
  <c r="W842" i="3" s="1"/>
  <c r="F862" i="3"/>
  <c r="I862" i="3"/>
  <c r="K862" i="3"/>
  <c r="M862" i="3"/>
  <c r="O862" i="3"/>
  <c r="Q862" i="3"/>
  <c r="E236" i="3"/>
  <c r="H236" i="3"/>
  <c r="J236" i="3"/>
  <c r="L236" i="3"/>
  <c r="N236" i="3"/>
  <c r="P236" i="3"/>
  <c r="T236" i="3"/>
  <c r="W236" i="3" s="1"/>
  <c r="E94" i="3"/>
  <c r="H94" i="3"/>
  <c r="J94" i="3"/>
  <c r="L94" i="3"/>
  <c r="N94" i="3"/>
  <c r="P94" i="3"/>
  <c r="T94" i="3"/>
  <c r="D1304" i="3"/>
  <c r="AA1304" i="3" s="1"/>
  <c r="F1304" i="3"/>
  <c r="I1304" i="3"/>
  <c r="K1304" i="3"/>
  <c r="M1304" i="3"/>
  <c r="O1304" i="3"/>
  <c r="Q1304" i="3"/>
  <c r="E420" i="3"/>
  <c r="H420" i="3"/>
  <c r="J420" i="3"/>
  <c r="L420" i="3"/>
  <c r="N420" i="3"/>
  <c r="P420" i="3"/>
  <c r="T420" i="3"/>
  <c r="W420" i="3" s="1"/>
  <c r="D953" i="3"/>
  <c r="AA953" i="3" s="1"/>
  <c r="F953" i="3"/>
  <c r="I953" i="3"/>
  <c r="K953" i="3"/>
  <c r="M953" i="3"/>
  <c r="O953" i="3"/>
  <c r="Q953" i="3"/>
  <c r="E582" i="3"/>
  <c r="H582" i="3"/>
  <c r="J582" i="3"/>
  <c r="L582" i="3"/>
  <c r="N582" i="3"/>
  <c r="P582" i="3"/>
  <c r="T582" i="3"/>
  <c r="W582" i="3" s="1"/>
  <c r="D121" i="3"/>
  <c r="AA121" i="3" s="1"/>
  <c r="F121" i="3"/>
  <c r="I121" i="3"/>
  <c r="K121" i="3"/>
  <c r="M121" i="3"/>
  <c r="O121" i="3"/>
  <c r="Q121" i="3"/>
  <c r="E8" i="3"/>
  <c r="H8" i="3"/>
  <c r="J8" i="3"/>
  <c r="L8" i="3"/>
  <c r="N8" i="3"/>
  <c r="P8" i="3"/>
  <c r="T8" i="3"/>
  <c r="D40" i="3"/>
  <c r="AA40" i="3" s="1"/>
  <c r="F40" i="3"/>
  <c r="I40" i="3"/>
  <c r="K40" i="3"/>
  <c r="M40" i="3"/>
  <c r="O40" i="3"/>
  <c r="Q40" i="3"/>
  <c r="E411" i="3"/>
  <c r="H411" i="3"/>
  <c r="J411" i="3"/>
  <c r="L411" i="3"/>
  <c r="N411" i="3"/>
  <c r="P411" i="3"/>
  <c r="T411" i="3"/>
  <c r="W411" i="3" s="1"/>
  <c r="E1373" i="3"/>
  <c r="H1373" i="3"/>
  <c r="J1373" i="3"/>
  <c r="L1373" i="3"/>
  <c r="N1373" i="3"/>
  <c r="P1373" i="3"/>
  <c r="T1373" i="3"/>
  <c r="D199" i="3"/>
  <c r="AA199" i="3" s="1"/>
  <c r="F199" i="3"/>
  <c r="I199" i="3"/>
  <c r="K199" i="3"/>
  <c r="M199" i="3"/>
  <c r="O199" i="3"/>
  <c r="Q199" i="3"/>
  <c r="E671" i="3"/>
  <c r="H671" i="3"/>
  <c r="J671" i="3"/>
  <c r="L671" i="3"/>
  <c r="N671" i="3"/>
  <c r="P671" i="3"/>
  <c r="T671" i="3"/>
  <c r="W671" i="3" s="1"/>
  <c r="F649" i="3"/>
  <c r="I649" i="3"/>
  <c r="K649" i="3"/>
  <c r="M649" i="3"/>
  <c r="O649" i="3"/>
  <c r="Q649" i="3"/>
  <c r="E311" i="3"/>
  <c r="H311" i="3"/>
  <c r="J311" i="3"/>
  <c r="L311" i="3"/>
  <c r="N311" i="3"/>
  <c r="P311" i="3"/>
  <c r="T311" i="3"/>
  <c r="F1218" i="3"/>
  <c r="I1218" i="3"/>
  <c r="K1218" i="3"/>
  <c r="M1218" i="3"/>
  <c r="O1218" i="3"/>
  <c r="Q1218" i="3"/>
  <c r="E113" i="3"/>
  <c r="H113" i="3"/>
  <c r="J113" i="3"/>
  <c r="L113" i="3"/>
  <c r="N113" i="3"/>
  <c r="P113" i="3"/>
  <c r="T113" i="3"/>
  <c r="W113" i="3" s="1"/>
  <c r="D1064" i="3"/>
  <c r="AA1064" i="3" s="1"/>
  <c r="F1064" i="3"/>
  <c r="I1064" i="3"/>
  <c r="K1064" i="3"/>
  <c r="M1064" i="3"/>
  <c r="O1064" i="3"/>
  <c r="Q1064" i="3"/>
  <c r="E430" i="3"/>
  <c r="H430" i="3"/>
  <c r="J430" i="3"/>
  <c r="L430" i="3"/>
  <c r="N430" i="3"/>
  <c r="P430" i="3"/>
  <c r="T430" i="3"/>
  <c r="W430" i="3" s="1"/>
  <c r="F1059" i="3"/>
  <c r="I1059" i="3"/>
  <c r="K1059" i="3"/>
  <c r="M1059" i="3"/>
  <c r="O1059" i="3"/>
  <c r="Q1059" i="3"/>
  <c r="D715" i="3"/>
  <c r="AA715" i="3" s="1"/>
  <c r="F715" i="3"/>
  <c r="I715" i="3"/>
  <c r="K715" i="3"/>
  <c r="M715" i="3"/>
  <c r="O715" i="3"/>
  <c r="Q715" i="3"/>
  <c r="D1385" i="3"/>
  <c r="AA1385" i="3" s="1"/>
  <c r="F1385" i="3"/>
  <c r="I1385" i="3"/>
  <c r="K1385" i="3"/>
  <c r="M1385" i="3"/>
  <c r="O1385" i="3"/>
  <c r="Q1385" i="3"/>
  <c r="E917" i="3"/>
  <c r="H917" i="3"/>
  <c r="J917" i="3"/>
  <c r="L917" i="3"/>
  <c r="N917" i="3"/>
  <c r="P917" i="3"/>
  <c r="T917" i="3"/>
  <c r="W917" i="3" s="1"/>
  <c r="D866" i="3"/>
  <c r="AA866" i="3" s="1"/>
  <c r="F866" i="3"/>
  <c r="I866" i="3"/>
  <c r="K866" i="3"/>
  <c r="M866" i="3"/>
  <c r="O866" i="3"/>
  <c r="Q866" i="3"/>
  <c r="F223" i="3"/>
  <c r="I223" i="3"/>
  <c r="K223" i="3"/>
  <c r="M223" i="3"/>
  <c r="O223" i="3"/>
  <c r="Q223" i="3"/>
  <c r="E115" i="3"/>
  <c r="H115" i="3"/>
  <c r="J115" i="3"/>
  <c r="L115" i="3"/>
  <c r="N115" i="3"/>
  <c r="P115" i="3"/>
  <c r="T115" i="3"/>
  <c r="W115" i="3" s="1"/>
  <c r="E1269" i="3"/>
  <c r="H1269" i="3"/>
  <c r="J1269" i="3"/>
  <c r="L1269" i="3"/>
  <c r="N1269" i="3"/>
  <c r="P1269" i="3"/>
  <c r="T1269" i="3"/>
  <c r="F784" i="3"/>
  <c r="I784" i="3"/>
  <c r="K784" i="3"/>
  <c r="M784" i="3"/>
  <c r="O784" i="3"/>
  <c r="Q784" i="3"/>
  <c r="E333" i="3"/>
  <c r="H333" i="3"/>
  <c r="J333" i="3"/>
  <c r="L333" i="3"/>
  <c r="N333" i="3"/>
  <c r="P333" i="3"/>
  <c r="T333" i="3"/>
  <c r="D520" i="3"/>
  <c r="AA520" i="3" s="1"/>
  <c r="F520" i="3"/>
  <c r="I520" i="3"/>
  <c r="K520" i="3"/>
  <c r="M520" i="3"/>
  <c r="O520" i="3"/>
  <c r="Q520" i="3"/>
  <c r="D344" i="3"/>
  <c r="AA344" i="3" s="1"/>
  <c r="F344" i="3"/>
  <c r="I344" i="3"/>
  <c r="K344" i="3"/>
  <c r="M344" i="3"/>
  <c r="O344" i="3"/>
  <c r="Q344" i="3"/>
  <c r="E1154" i="3"/>
  <c r="H1154" i="3"/>
  <c r="J1154" i="3"/>
  <c r="L1154" i="3"/>
  <c r="N1154" i="3"/>
  <c r="P1154" i="3"/>
  <c r="T1154" i="3"/>
  <c r="W1154" i="3" s="1"/>
  <c r="E1197" i="3"/>
  <c r="H1197" i="3"/>
  <c r="J1197" i="3"/>
  <c r="L1197" i="3"/>
  <c r="N1197" i="3"/>
  <c r="P1197" i="3"/>
  <c r="T1197" i="3"/>
  <c r="W1197" i="3" s="1"/>
  <c r="E326" i="3"/>
  <c r="H326" i="3"/>
  <c r="J326" i="3"/>
  <c r="L326" i="3"/>
  <c r="N326" i="3"/>
  <c r="P326" i="3"/>
  <c r="T326" i="3"/>
  <c r="W326" i="3" s="1"/>
  <c r="D1200" i="3"/>
  <c r="AA1200" i="3" s="1"/>
  <c r="F1200" i="3"/>
  <c r="I1200" i="3"/>
  <c r="K1200" i="3"/>
  <c r="M1200" i="3"/>
  <c r="O1200" i="3"/>
  <c r="Q1200" i="3"/>
  <c r="F168" i="3"/>
  <c r="I168" i="3"/>
  <c r="K168" i="3"/>
  <c r="M168" i="3"/>
  <c r="O168" i="3"/>
  <c r="Q168" i="3"/>
  <c r="E1021" i="3"/>
  <c r="H1021" i="3"/>
  <c r="J1021" i="3"/>
  <c r="L1021" i="3"/>
  <c r="N1021" i="3"/>
  <c r="P1021" i="3"/>
  <c r="T1021" i="3"/>
  <c r="F904" i="3"/>
  <c r="I904" i="3"/>
  <c r="K904" i="3"/>
  <c r="M904" i="3"/>
  <c r="O904" i="3"/>
  <c r="Q904" i="3"/>
  <c r="E765" i="3"/>
  <c r="H765" i="3"/>
  <c r="J765" i="3"/>
  <c r="L765" i="3"/>
  <c r="N765" i="3"/>
  <c r="P765" i="3"/>
  <c r="T765" i="3"/>
  <c r="W765" i="3" s="1"/>
  <c r="F106" i="3"/>
  <c r="I106" i="3"/>
  <c r="K106" i="3"/>
  <c r="M106" i="3"/>
  <c r="O106" i="3"/>
  <c r="Q106" i="3"/>
  <c r="E217" i="3"/>
  <c r="H217" i="3"/>
  <c r="J217" i="3"/>
  <c r="L217" i="3"/>
  <c r="N217" i="3"/>
  <c r="P217" i="3"/>
  <c r="T217" i="3"/>
  <c r="W217" i="3" s="1"/>
  <c r="E262" i="3"/>
  <c r="H262" i="3"/>
  <c r="J262" i="3"/>
  <c r="L262" i="3"/>
  <c r="N262" i="3"/>
  <c r="P262" i="3"/>
  <c r="T262" i="3"/>
  <c r="W262" i="3" s="1"/>
  <c r="E308" i="3"/>
  <c r="H308" i="3"/>
  <c r="J308" i="3"/>
  <c r="L308" i="3"/>
  <c r="N308" i="3"/>
  <c r="P308" i="3"/>
  <c r="T308" i="3"/>
  <c r="W308" i="3" s="1"/>
  <c r="E281" i="3"/>
  <c r="H281" i="3"/>
  <c r="J281" i="3"/>
  <c r="L281" i="3"/>
  <c r="N281" i="3"/>
  <c r="P281" i="3"/>
  <c r="T281" i="3"/>
  <c r="W281" i="3" s="1"/>
  <c r="D266" i="3"/>
  <c r="AA266" i="3" s="1"/>
  <c r="F266" i="3"/>
  <c r="I266" i="3"/>
  <c r="K266" i="3"/>
  <c r="M266" i="3"/>
  <c r="O266" i="3"/>
  <c r="Q266" i="3"/>
  <c r="E378" i="3"/>
  <c r="H378" i="3"/>
  <c r="J378" i="3"/>
  <c r="L378" i="3"/>
  <c r="N378" i="3"/>
  <c r="P378" i="3"/>
  <c r="T378" i="3"/>
  <c r="W378" i="3" s="1"/>
  <c r="D858" i="3"/>
  <c r="AA858" i="3" s="1"/>
  <c r="F858" i="3"/>
  <c r="I858" i="3"/>
  <c r="K858" i="3"/>
  <c r="M858" i="3"/>
  <c r="O858" i="3"/>
  <c r="Q858" i="3"/>
  <c r="D853" i="3"/>
  <c r="AA853" i="3" s="1"/>
  <c r="F853" i="3"/>
  <c r="I853" i="3"/>
  <c r="K853" i="3"/>
  <c r="M853" i="3"/>
  <c r="O853" i="3"/>
  <c r="Q853" i="3"/>
  <c r="E287" i="3"/>
  <c r="H287" i="3"/>
  <c r="J287" i="3"/>
  <c r="L287" i="3"/>
  <c r="N287" i="3"/>
  <c r="P287" i="3"/>
  <c r="T287" i="3"/>
  <c r="W287" i="3" s="1"/>
  <c r="M375" i="3"/>
  <c r="Q375" i="3"/>
  <c r="H10" i="3"/>
  <c r="L10" i="3"/>
  <c r="P10" i="3"/>
  <c r="T10" i="3"/>
  <c r="F1117" i="3"/>
  <c r="K1117" i="3"/>
  <c r="O1117" i="3"/>
  <c r="E729" i="3"/>
  <c r="H729" i="3"/>
  <c r="J729" i="3"/>
  <c r="L729" i="3"/>
  <c r="N729" i="3"/>
  <c r="P729" i="3"/>
  <c r="T729" i="3"/>
  <c r="W729" i="3" s="1"/>
  <c r="F1109" i="3"/>
  <c r="I1109" i="3"/>
  <c r="K1109" i="3"/>
  <c r="M1109" i="3"/>
  <c r="O1109" i="3"/>
  <c r="Q1109" i="3"/>
  <c r="E912" i="3"/>
  <c r="H912" i="3"/>
  <c r="J912" i="3"/>
  <c r="L912" i="3"/>
  <c r="N912" i="3"/>
  <c r="P912" i="3"/>
  <c r="T912" i="3"/>
  <c r="E211" i="3"/>
  <c r="H211" i="3"/>
  <c r="J211" i="3"/>
  <c r="L211" i="3"/>
  <c r="N211" i="3"/>
  <c r="P211" i="3"/>
  <c r="T211" i="3"/>
  <c r="W211" i="3" s="1"/>
  <c r="D55" i="3"/>
  <c r="AA55" i="3" s="1"/>
  <c r="F55" i="3"/>
  <c r="I55" i="3"/>
  <c r="K55" i="3"/>
  <c r="M55" i="3"/>
  <c r="O55" i="3"/>
  <c r="Q55" i="3"/>
  <c r="E522" i="3"/>
  <c r="H522" i="3"/>
  <c r="J522" i="3"/>
  <c r="L522" i="3"/>
  <c r="N522" i="3"/>
  <c r="P522" i="3"/>
  <c r="T522" i="3"/>
  <c r="W522" i="3" s="1"/>
  <c r="E677" i="3"/>
  <c r="H677" i="3"/>
  <c r="J677" i="3"/>
  <c r="L677" i="3"/>
  <c r="N677" i="3"/>
  <c r="P677" i="3"/>
  <c r="T677" i="3"/>
  <c r="W677" i="3" s="1"/>
  <c r="E1175" i="3"/>
  <c r="H1175" i="3"/>
  <c r="J1175" i="3"/>
  <c r="L1175" i="3"/>
  <c r="N1175" i="3"/>
  <c r="P1175" i="3"/>
  <c r="T1175" i="3"/>
  <c r="F389" i="3"/>
  <c r="I389" i="3"/>
  <c r="K389" i="3"/>
  <c r="M389" i="3"/>
  <c r="O389" i="3"/>
  <c r="Q389" i="3"/>
  <c r="E1123" i="3"/>
  <c r="H1123" i="3"/>
  <c r="J1123" i="3"/>
  <c r="L1123" i="3"/>
  <c r="N1123" i="3"/>
  <c r="P1123" i="3"/>
  <c r="T1123" i="3"/>
  <c r="D950" i="3"/>
  <c r="AA950" i="3" s="1"/>
  <c r="F950" i="3"/>
  <c r="I950" i="3"/>
  <c r="K950" i="3"/>
  <c r="M950" i="3"/>
  <c r="O950" i="3"/>
  <c r="Q950" i="3"/>
  <c r="E568" i="3"/>
  <c r="H568" i="3"/>
  <c r="J568" i="3"/>
  <c r="L568" i="3"/>
  <c r="N568" i="3"/>
  <c r="P568" i="3"/>
  <c r="T568" i="3"/>
  <c r="W568" i="3" s="1"/>
  <c r="D6" i="3"/>
  <c r="AA6" i="3" s="1"/>
  <c r="F6" i="3"/>
  <c r="I6" i="3"/>
  <c r="K6" i="3"/>
  <c r="M6" i="3"/>
  <c r="O6" i="3"/>
  <c r="Q6" i="3"/>
  <c r="F1188" i="3"/>
  <c r="I1188" i="3"/>
  <c r="K1188" i="3"/>
  <c r="M1188" i="3"/>
  <c r="O1188" i="3"/>
  <c r="Q1188" i="3"/>
  <c r="E1215" i="3"/>
  <c r="H1215" i="3"/>
  <c r="J1215" i="3"/>
  <c r="L1215" i="3"/>
  <c r="N1215" i="3"/>
  <c r="P1215" i="3"/>
  <c r="T1215" i="3"/>
  <c r="F895" i="3"/>
  <c r="I895" i="3"/>
  <c r="K895" i="3"/>
  <c r="M895" i="3"/>
  <c r="O895" i="3"/>
  <c r="Q895" i="3"/>
  <c r="E67" i="3"/>
  <c r="H67" i="3"/>
  <c r="J67" i="3"/>
  <c r="L67" i="3"/>
  <c r="N67" i="3"/>
  <c r="P67" i="3"/>
  <c r="T67" i="3"/>
  <c r="W67" i="3" s="1"/>
  <c r="E554" i="3"/>
  <c r="H554" i="3"/>
  <c r="J554" i="3"/>
  <c r="L554" i="3"/>
  <c r="N554" i="3"/>
  <c r="P554" i="3"/>
  <c r="T554" i="3"/>
  <c r="E736" i="3"/>
  <c r="H736" i="3"/>
  <c r="J736" i="3"/>
  <c r="L736" i="3"/>
  <c r="N736" i="3"/>
  <c r="P736" i="3"/>
  <c r="T736" i="3"/>
  <c r="W736" i="3" s="1"/>
  <c r="F329" i="3"/>
  <c r="I329" i="3"/>
  <c r="K329" i="3"/>
  <c r="M329" i="3"/>
  <c r="O329" i="3"/>
  <c r="Q329" i="3"/>
  <c r="F497" i="3"/>
  <c r="I497" i="3"/>
  <c r="K497" i="3"/>
  <c r="M497" i="3"/>
  <c r="O497" i="3"/>
  <c r="Q497" i="3"/>
  <c r="D74" i="3"/>
  <c r="AA74" i="3" s="1"/>
  <c r="F74" i="3"/>
  <c r="I74" i="3"/>
  <c r="K74" i="3"/>
  <c r="M74" i="3"/>
  <c r="O74" i="3"/>
  <c r="Q74" i="3"/>
  <c r="E268" i="3"/>
  <c r="H268" i="3"/>
  <c r="J268" i="3"/>
  <c r="L268" i="3"/>
  <c r="N268" i="3"/>
  <c r="P268" i="3"/>
  <c r="T268" i="3"/>
  <c r="W268" i="3" s="1"/>
  <c r="E397" i="3"/>
  <c r="H397" i="3"/>
  <c r="J397" i="3"/>
  <c r="L397" i="3"/>
  <c r="N397" i="3"/>
  <c r="P397" i="3"/>
  <c r="T397" i="3"/>
  <c r="W397" i="3" s="1"/>
  <c r="F1190" i="3"/>
  <c r="I1190" i="3"/>
  <c r="K1190" i="3"/>
  <c r="M1190" i="3"/>
  <c r="O1190" i="3"/>
  <c r="Q1190" i="3"/>
  <c r="D591" i="3"/>
  <c r="AA591" i="3" s="1"/>
  <c r="F591" i="3"/>
  <c r="I591" i="3"/>
  <c r="K591" i="3"/>
  <c r="M591" i="3"/>
  <c r="O591" i="3"/>
  <c r="Q591" i="3"/>
  <c r="E933" i="3"/>
  <c r="H933" i="3"/>
  <c r="J933" i="3"/>
  <c r="L933" i="3"/>
  <c r="N933" i="3"/>
  <c r="P933" i="3"/>
  <c r="T933" i="3"/>
  <c r="W933" i="3" s="1"/>
  <c r="D478" i="3"/>
  <c r="AA478" i="3" s="1"/>
  <c r="F478" i="3"/>
  <c r="I478" i="3"/>
  <c r="K478" i="3"/>
  <c r="M478" i="3"/>
  <c r="O478" i="3"/>
  <c r="Q478" i="3"/>
  <c r="E133" i="3"/>
  <c r="H133" i="3"/>
  <c r="J133" i="3"/>
  <c r="L133" i="3"/>
  <c r="N133" i="3"/>
  <c r="P133" i="3"/>
  <c r="T133" i="3"/>
  <c r="W133" i="3" s="1"/>
  <c r="D842" i="3"/>
  <c r="AA842" i="3" s="1"/>
  <c r="F842" i="3"/>
  <c r="I842" i="3"/>
  <c r="K842" i="3"/>
  <c r="M842" i="3"/>
  <c r="O842" i="3"/>
  <c r="Q842" i="3"/>
  <c r="E862" i="3"/>
  <c r="H862" i="3"/>
  <c r="J862" i="3"/>
  <c r="L862" i="3"/>
  <c r="N862" i="3"/>
  <c r="P862" i="3"/>
  <c r="T862" i="3"/>
  <c r="D236" i="3"/>
  <c r="AA236" i="3" s="1"/>
  <c r="F236" i="3"/>
  <c r="I236" i="3"/>
  <c r="K236" i="3"/>
  <c r="M236" i="3"/>
  <c r="O236" i="3"/>
  <c r="Q236" i="3"/>
  <c r="F94" i="3"/>
  <c r="I94" i="3"/>
  <c r="K94" i="3"/>
  <c r="M94" i="3"/>
  <c r="O94" i="3"/>
  <c r="Q94" i="3"/>
  <c r="E1304" i="3"/>
  <c r="H1304" i="3"/>
  <c r="J1304" i="3"/>
  <c r="L1304" i="3"/>
  <c r="N1304" i="3"/>
  <c r="P1304" i="3"/>
  <c r="T1304" i="3"/>
  <c r="W1304" i="3" s="1"/>
  <c r="F420" i="3"/>
  <c r="I420" i="3"/>
  <c r="K420" i="3"/>
  <c r="M420" i="3"/>
  <c r="O420" i="3"/>
  <c r="Q420" i="3"/>
  <c r="E953" i="3"/>
  <c r="H953" i="3"/>
  <c r="J953" i="3"/>
  <c r="L953" i="3"/>
  <c r="N953" i="3"/>
  <c r="P953" i="3"/>
  <c r="T953" i="3"/>
  <c r="W953" i="3" s="1"/>
  <c r="D582" i="3"/>
  <c r="AA582" i="3" s="1"/>
  <c r="F582" i="3"/>
  <c r="I582" i="3"/>
  <c r="K582" i="3"/>
  <c r="M582" i="3"/>
  <c r="O582" i="3"/>
  <c r="Q582" i="3"/>
  <c r="E121" i="3"/>
  <c r="H121" i="3"/>
  <c r="J121" i="3"/>
  <c r="L121" i="3"/>
  <c r="N121" i="3"/>
  <c r="P121" i="3"/>
  <c r="T121" i="3"/>
  <c r="W121" i="3" s="1"/>
  <c r="D8" i="3"/>
  <c r="AA8" i="3" s="1"/>
  <c r="F8" i="3"/>
  <c r="I8" i="3"/>
  <c r="K8" i="3"/>
  <c r="M8" i="3"/>
  <c r="O8" i="3"/>
  <c r="Q8" i="3"/>
  <c r="E40" i="3"/>
  <c r="H40" i="3"/>
  <c r="J40" i="3"/>
  <c r="L40" i="3"/>
  <c r="N40" i="3"/>
  <c r="P40" i="3"/>
  <c r="T40" i="3"/>
  <c r="W40" i="3" s="1"/>
  <c r="D411" i="3"/>
  <c r="AA411" i="3" s="1"/>
  <c r="F411" i="3"/>
  <c r="I411" i="3"/>
  <c r="K411" i="3"/>
  <c r="M411" i="3"/>
  <c r="O411" i="3"/>
  <c r="Q411" i="3"/>
  <c r="D1373" i="3"/>
  <c r="AA1373" i="3" s="1"/>
  <c r="F1373" i="3"/>
  <c r="I1373" i="3"/>
  <c r="K1373" i="3"/>
  <c r="M1373" i="3"/>
  <c r="O1373" i="3"/>
  <c r="Q1373" i="3"/>
  <c r="E199" i="3"/>
  <c r="H199" i="3"/>
  <c r="J199" i="3"/>
  <c r="L199" i="3"/>
  <c r="N199" i="3"/>
  <c r="P199" i="3"/>
  <c r="T199" i="3"/>
  <c r="D671" i="3"/>
  <c r="AA671" i="3" s="1"/>
  <c r="F671" i="3"/>
  <c r="I671" i="3"/>
  <c r="K671" i="3"/>
  <c r="M671" i="3"/>
  <c r="O671" i="3"/>
  <c r="Q671" i="3"/>
  <c r="E649" i="3"/>
  <c r="H649" i="3"/>
  <c r="J649" i="3"/>
  <c r="L649" i="3"/>
  <c r="N649" i="3"/>
  <c r="P649" i="3"/>
  <c r="T649" i="3"/>
  <c r="W649" i="3" s="1"/>
  <c r="D311" i="3"/>
  <c r="AA311" i="3" s="1"/>
  <c r="F311" i="3"/>
  <c r="I311" i="3"/>
  <c r="K311" i="3"/>
  <c r="M311" i="3"/>
  <c r="O311" i="3"/>
  <c r="Q311" i="3"/>
  <c r="E1218" i="3"/>
  <c r="H1218" i="3"/>
  <c r="J1218" i="3"/>
  <c r="L1218" i="3"/>
  <c r="N1218" i="3"/>
  <c r="P1218" i="3"/>
  <c r="T1218" i="3"/>
  <c r="D113" i="3"/>
  <c r="AA113" i="3" s="1"/>
  <c r="F113" i="3"/>
  <c r="I113" i="3"/>
  <c r="K113" i="3"/>
  <c r="M113" i="3"/>
  <c r="O113" i="3"/>
  <c r="Q113" i="3"/>
  <c r="E1064" i="3"/>
  <c r="H1064" i="3"/>
  <c r="J1064" i="3"/>
  <c r="L1064" i="3"/>
  <c r="N1064" i="3"/>
  <c r="P1064" i="3"/>
  <c r="T1064" i="3"/>
  <c r="W1064" i="3" s="1"/>
  <c r="F430" i="3"/>
  <c r="I430" i="3"/>
  <c r="K430" i="3"/>
  <c r="M430" i="3"/>
  <c r="O430" i="3"/>
  <c r="Q430" i="3"/>
  <c r="E1059" i="3"/>
  <c r="H1059" i="3"/>
  <c r="J1059" i="3"/>
  <c r="L1059" i="3"/>
  <c r="N1059" i="3"/>
  <c r="P1059" i="3"/>
  <c r="T1059" i="3"/>
  <c r="E715" i="3"/>
  <c r="H715" i="3"/>
  <c r="J715" i="3"/>
  <c r="L715" i="3"/>
  <c r="N715" i="3"/>
  <c r="P715" i="3"/>
  <c r="T715" i="3"/>
  <c r="W715" i="3" s="1"/>
  <c r="E1385" i="3"/>
  <c r="H1385" i="3"/>
  <c r="J1385" i="3"/>
  <c r="L1385" i="3"/>
  <c r="N1385" i="3"/>
  <c r="P1385" i="3"/>
  <c r="T1385" i="3"/>
  <c r="W1385" i="3" s="1"/>
  <c r="D917" i="3"/>
  <c r="AA917" i="3" s="1"/>
  <c r="F917" i="3"/>
  <c r="I917" i="3"/>
  <c r="K917" i="3"/>
  <c r="M917" i="3"/>
  <c r="O917" i="3"/>
  <c r="Q917" i="3"/>
  <c r="E866" i="3"/>
  <c r="H866" i="3"/>
  <c r="J866" i="3"/>
  <c r="L866" i="3"/>
  <c r="N866" i="3"/>
  <c r="P866" i="3"/>
  <c r="T866" i="3"/>
  <c r="W866" i="3" s="1"/>
  <c r="E223" i="3"/>
  <c r="H223" i="3"/>
  <c r="J223" i="3"/>
  <c r="L223" i="3"/>
  <c r="N223" i="3"/>
  <c r="P223" i="3"/>
  <c r="T223" i="3"/>
  <c r="W223" i="3" s="1"/>
  <c r="D115" i="3"/>
  <c r="AA115" i="3" s="1"/>
  <c r="F115" i="3"/>
  <c r="I115" i="3"/>
  <c r="K115" i="3"/>
  <c r="M115" i="3"/>
  <c r="O115" i="3"/>
  <c r="Q115" i="3"/>
  <c r="F1269" i="3"/>
  <c r="I1269" i="3"/>
  <c r="K1269" i="3"/>
  <c r="M1269" i="3"/>
  <c r="O1269" i="3"/>
  <c r="Q1269" i="3"/>
  <c r="E784" i="3"/>
  <c r="H784" i="3"/>
  <c r="J784" i="3"/>
  <c r="L784" i="3"/>
  <c r="N784" i="3"/>
  <c r="P784" i="3"/>
  <c r="T784" i="3"/>
  <c r="W784" i="3" s="1"/>
  <c r="F333" i="3"/>
  <c r="I333" i="3"/>
  <c r="K333" i="3"/>
  <c r="M333" i="3"/>
  <c r="O333" i="3"/>
  <c r="Q333" i="3"/>
  <c r="E520" i="3"/>
  <c r="H520" i="3"/>
  <c r="J520" i="3"/>
  <c r="L520" i="3"/>
  <c r="N520" i="3"/>
  <c r="P520" i="3"/>
  <c r="T520" i="3"/>
  <c r="W520" i="3" s="1"/>
  <c r="E344" i="3"/>
  <c r="H344" i="3"/>
  <c r="J344" i="3"/>
  <c r="L344" i="3"/>
  <c r="N344" i="3"/>
  <c r="P344" i="3"/>
  <c r="T344" i="3"/>
  <c r="W344" i="3" s="1"/>
  <c r="F1154" i="3"/>
  <c r="I1154" i="3"/>
  <c r="K1154" i="3"/>
  <c r="M1154" i="3"/>
  <c r="O1154" i="3"/>
  <c r="Q1154" i="3"/>
  <c r="D1197" i="3"/>
  <c r="AA1197" i="3" s="1"/>
  <c r="F1197" i="3"/>
  <c r="I1197" i="3"/>
  <c r="K1197" i="3"/>
  <c r="M1197" i="3"/>
  <c r="O1197" i="3"/>
  <c r="Q1197" i="3"/>
  <c r="D326" i="3"/>
  <c r="AA326" i="3" s="1"/>
  <c r="F326" i="3"/>
  <c r="I326" i="3"/>
  <c r="K326" i="3"/>
  <c r="M326" i="3"/>
  <c r="O326" i="3"/>
  <c r="Q326" i="3"/>
  <c r="E1200" i="3"/>
  <c r="H1200" i="3"/>
  <c r="J1200" i="3"/>
  <c r="L1200" i="3"/>
  <c r="N1200" i="3"/>
  <c r="P1200" i="3"/>
  <c r="T1200" i="3"/>
  <c r="W1200" i="3" s="1"/>
  <c r="E168" i="3"/>
  <c r="H168" i="3"/>
  <c r="J168" i="3"/>
  <c r="L168" i="3"/>
  <c r="N168" i="3"/>
  <c r="P168" i="3"/>
  <c r="T168" i="3"/>
  <c r="W168" i="3" s="1"/>
  <c r="D1021" i="3"/>
  <c r="AA1021" i="3" s="1"/>
  <c r="F1021" i="3"/>
  <c r="I1021" i="3"/>
  <c r="K1021" i="3"/>
  <c r="M1021" i="3"/>
  <c r="O1021" i="3"/>
  <c r="Q1021" i="3"/>
  <c r="E904" i="3"/>
  <c r="H904" i="3"/>
  <c r="J904" i="3"/>
  <c r="L904" i="3"/>
  <c r="N904" i="3"/>
  <c r="P904" i="3"/>
  <c r="T904" i="3"/>
  <c r="W904" i="3" s="1"/>
  <c r="D765" i="3"/>
  <c r="AA765" i="3" s="1"/>
  <c r="F765" i="3"/>
  <c r="I765" i="3"/>
  <c r="K765" i="3"/>
  <c r="M765" i="3"/>
  <c r="O765" i="3"/>
  <c r="Q765" i="3"/>
  <c r="E106" i="3"/>
  <c r="H106" i="3"/>
  <c r="J106" i="3"/>
  <c r="L106" i="3"/>
  <c r="N106" i="3"/>
  <c r="P106" i="3"/>
  <c r="T106" i="3"/>
  <c r="W106" i="3" s="1"/>
  <c r="D217" i="3"/>
  <c r="AA217" i="3" s="1"/>
  <c r="F217" i="3"/>
  <c r="I217" i="3"/>
  <c r="K217" i="3"/>
  <c r="M217" i="3"/>
  <c r="O217" i="3"/>
  <c r="Q217" i="3"/>
  <c r="D262" i="3"/>
  <c r="AA262" i="3" s="1"/>
  <c r="F262" i="3"/>
  <c r="I262" i="3"/>
  <c r="K262" i="3"/>
  <c r="M262" i="3"/>
  <c r="O262" i="3"/>
  <c r="Q262" i="3"/>
  <c r="F308" i="3"/>
  <c r="I308" i="3"/>
  <c r="K308" i="3"/>
  <c r="M308" i="3"/>
  <c r="O308" i="3"/>
  <c r="Q308" i="3"/>
  <c r="D281" i="3"/>
  <c r="AA281" i="3" s="1"/>
  <c r="F281" i="3"/>
  <c r="I281" i="3"/>
  <c r="K281" i="3"/>
  <c r="M281" i="3"/>
  <c r="O281" i="3"/>
  <c r="Q281" i="3"/>
  <c r="E266" i="3"/>
  <c r="H266" i="3"/>
  <c r="J266" i="3"/>
  <c r="L266" i="3"/>
  <c r="N266" i="3"/>
  <c r="P266" i="3"/>
  <c r="T266" i="3"/>
  <c r="D378" i="3"/>
  <c r="AA378" i="3" s="1"/>
  <c r="F378" i="3"/>
  <c r="I378" i="3"/>
  <c r="K378" i="3"/>
  <c r="M378" i="3"/>
  <c r="O378" i="3"/>
  <c r="Q378" i="3"/>
  <c r="E858" i="3"/>
  <c r="H858" i="3"/>
  <c r="J858" i="3"/>
  <c r="L858" i="3"/>
  <c r="N858" i="3"/>
  <c r="P858" i="3"/>
  <c r="T858" i="3"/>
  <c r="W858" i="3" s="1"/>
  <c r="E853" i="3"/>
  <c r="H853" i="3"/>
  <c r="J853" i="3"/>
  <c r="L853" i="3"/>
  <c r="N853" i="3"/>
  <c r="P853" i="3"/>
  <c r="T853" i="3"/>
  <c r="W853" i="3" s="1"/>
  <c r="D287" i="3"/>
  <c r="AA287" i="3" s="1"/>
  <c r="F287" i="3"/>
  <c r="I287" i="3"/>
  <c r="K287" i="3"/>
  <c r="M287" i="3"/>
  <c r="O287" i="3"/>
  <c r="Q287" i="3"/>
  <c r="E200" i="3"/>
  <c r="H200" i="3"/>
  <c r="J200" i="3"/>
  <c r="L200" i="3"/>
  <c r="N200" i="3"/>
  <c r="P200" i="3"/>
  <c r="T200" i="3"/>
  <c r="W200" i="3" s="1"/>
  <c r="E584" i="3"/>
  <c r="H584" i="3"/>
  <c r="J584" i="3"/>
  <c r="L584" i="3"/>
  <c r="T1227" i="3"/>
  <c r="P1227" i="3"/>
  <c r="N1227" i="3"/>
  <c r="L1227" i="3"/>
  <c r="J1227" i="3"/>
  <c r="H1227" i="3"/>
  <c r="E1227" i="3"/>
  <c r="T208" i="3"/>
  <c r="W208" i="3" s="1"/>
  <c r="P208" i="3"/>
  <c r="N208" i="3"/>
  <c r="L208" i="3"/>
  <c r="J208" i="3"/>
  <c r="H208" i="3"/>
  <c r="E208" i="3"/>
  <c r="T584" i="3"/>
  <c r="W584" i="3" s="1"/>
  <c r="P584" i="3"/>
  <c r="N584" i="3"/>
  <c r="K584" i="3"/>
  <c r="F584" i="3"/>
  <c r="Q200" i="3"/>
  <c r="M200" i="3"/>
  <c r="I200" i="3"/>
  <c r="R136" i="3"/>
  <c r="R745" i="3"/>
  <c r="R673" i="3"/>
  <c r="R652" i="3"/>
  <c r="R1172" i="3"/>
  <c r="R340" i="3"/>
  <c r="R541" i="3"/>
  <c r="R141" i="3"/>
  <c r="R874" i="3"/>
  <c r="R426" i="3"/>
  <c r="R516" i="3"/>
  <c r="R392" i="3"/>
  <c r="R753" i="3"/>
  <c r="R1111" i="3"/>
  <c r="R607" i="3"/>
  <c r="Q10" i="8"/>
  <c r="Q16" i="8"/>
  <c r="R656" i="3"/>
  <c r="R1007" i="3"/>
  <c r="R869" i="3"/>
  <c r="R796" i="3"/>
  <c r="B798" i="1"/>
  <c r="B36" i="2"/>
  <c r="R239" i="3"/>
  <c r="R36" i="3"/>
  <c r="R615" i="3"/>
  <c r="R618" i="3"/>
  <c r="R1052" i="3"/>
  <c r="R396" i="3"/>
  <c r="R300" i="3"/>
  <c r="R354" i="3"/>
  <c r="R203" i="3"/>
  <c r="R967" i="3"/>
  <c r="R76" i="3"/>
  <c r="R688" i="3"/>
  <c r="R226" i="3"/>
  <c r="AP502" i="2"/>
  <c r="R920" i="3"/>
  <c r="R1112" i="3"/>
  <c r="R1196" i="3"/>
  <c r="R240" i="3"/>
  <c r="R247" i="3"/>
  <c r="R73" i="3"/>
  <c r="R303" i="3"/>
  <c r="R624" i="3"/>
  <c r="R25" i="3"/>
  <c r="R301" i="3"/>
  <c r="R675" i="3"/>
  <c r="R631" i="3"/>
  <c r="R1051" i="3"/>
  <c r="R1206" i="3"/>
  <c r="R81" i="3"/>
  <c r="R88" i="3"/>
  <c r="R1184" i="3"/>
  <c r="R1270" i="3"/>
  <c r="R569" i="3"/>
  <c r="R779" i="3"/>
  <c r="R1140" i="3"/>
  <c r="R142" i="3"/>
  <c r="R180" i="3"/>
  <c r="R962" i="3"/>
  <c r="R601" i="3"/>
  <c r="R186" i="3"/>
  <c r="R773" i="3"/>
  <c r="R1347" i="3"/>
  <c r="R48" i="3"/>
  <c r="R608" i="3"/>
  <c r="Q12" i="8"/>
  <c r="R1032" i="3"/>
  <c r="R1101" i="3"/>
  <c r="R82" i="3"/>
  <c r="R1113" i="3"/>
  <c r="AP556" i="2" l="1"/>
  <c r="AP200" i="2"/>
  <c r="AP91" i="2"/>
  <c r="AP768" i="2"/>
  <c r="BL714" i="1" s="1"/>
  <c r="AP253" i="2"/>
  <c r="AP745" i="2"/>
  <c r="BL289" i="1" s="1"/>
  <c r="AP576" i="2"/>
  <c r="BL535" i="1" s="1"/>
  <c r="AP754" i="2"/>
  <c r="AP731" i="2"/>
  <c r="R1149" i="3" s="1"/>
  <c r="AP476" i="2"/>
  <c r="AP818" i="2"/>
  <c r="BL234" i="1" s="1"/>
  <c r="AP95" i="2"/>
  <c r="AP375" i="2"/>
  <c r="BL418" i="1" s="1"/>
  <c r="AP866" i="2"/>
  <c r="BL682" i="1" s="1"/>
  <c r="AP424" i="2"/>
  <c r="AP496" i="2"/>
  <c r="BL208" i="1" s="1"/>
  <c r="AP917" i="2"/>
  <c r="AP738" i="2"/>
  <c r="BL401" i="1" s="1"/>
  <c r="AP339" i="2"/>
  <c r="BL705" i="1" s="1"/>
  <c r="AP232" i="2"/>
  <c r="AP368" i="2"/>
  <c r="BL534" i="1" s="1"/>
  <c r="AP950" i="2"/>
  <c r="AP537" i="2"/>
  <c r="AP1049" i="2"/>
  <c r="AP405" i="2"/>
  <c r="R791" i="3" s="1"/>
  <c r="AP619" i="2"/>
  <c r="BL294" i="1" s="1"/>
  <c r="AP993" i="2"/>
  <c r="AP165" i="2"/>
  <c r="R119" i="3" s="1"/>
  <c r="AP123" i="2"/>
  <c r="AP881" i="2"/>
  <c r="AP194" i="2"/>
  <c r="R534" i="3" s="1"/>
  <c r="AP501" i="2"/>
  <c r="BL341" i="1" s="1"/>
  <c r="AP470" i="2"/>
  <c r="AP180" i="2"/>
  <c r="R518" i="3" s="1"/>
  <c r="AP660" i="2"/>
  <c r="AP690" i="2"/>
  <c r="BL407" i="1" s="1"/>
  <c r="AP528" i="2"/>
  <c r="AP517" i="2"/>
  <c r="R919" i="3" s="1"/>
  <c r="AP1022" i="2"/>
  <c r="AP541" i="2"/>
  <c r="BL652" i="1" s="1"/>
  <c r="AP639" i="2"/>
  <c r="BL760" i="1" s="1"/>
  <c r="AP808" i="2"/>
  <c r="BL69" i="1" s="1"/>
  <c r="AP179" i="2"/>
  <c r="AP923" i="2"/>
  <c r="AP1002" i="2"/>
  <c r="AP856" i="2"/>
  <c r="BL67" i="1" s="1"/>
  <c r="AP262" i="2"/>
  <c r="R614" i="3" s="1"/>
  <c r="AP704" i="2"/>
  <c r="R1120" i="3" s="1"/>
  <c r="AP969" i="2"/>
  <c r="AP422" i="2"/>
  <c r="BL156" i="1" s="1"/>
  <c r="AP967" i="2"/>
  <c r="AP624" i="2"/>
  <c r="BL551" i="1" s="1"/>
  <c r="AP1031" i="2"/>
  <c r="AP930" i="2"/>
  <c r="AP631" i="2"/>
  <c r="BL648" i="1" s="1"/>
  <c r="AP397" i="2"/>
  <c r="AP383" i="2"/>
  <c r="R331" i="3" s="1"/>
  <c r="AP697" i="2"/>
  <c r="BL814" i="1" s="1"/>
  <c r="AP661" i="2"/>
  <c r="BL513" i="1" s="1"/>
  <c r="AP217" i="2"/>
  <c r="R562" i="3" s="1"/>
  <c r="AP635" i="2"/>
  <c r="BL688" i="1" s="1"/>
  <c r="AP187" i="2"/>
  <c r="AP583" i="2"/>
  <c r="BL313" i="1" s="1"/>
  <c r="AP363" i="2"/>
  <c r="AP681" i="2"/>
  <c r="AP843" i="2"/>
  <c r="BL674" i="1" s="1"/>
  <c r="AP93" i="2"/>
  <c r="AP919" i="2"/>
  <c r="R1271" i="3" s="1"/>
  <c r="AP510" i="2"/>
  <c r="AP204" i="2"/>
  <c r="AP674" i="2"/>
  <c r="BL478" i="1" s="1"/>
  <c r="AP828" i="2"/>
  <c r="AP168" i="2"/>
  <c r="D666" i="3"/>
  <c r="AA666" i="3" s="1"/>
  <c r="AP8" i="2"/>
  <c r="AP43" i="2"/>
  <c r="AP909" i="2"/>
  <c r="AP135" i="2"/>
  <c r="AP263" i="2"/>
  <c r="AP591" i="2"/>
  <c r="AP56" i="2"/>
  <c r="R34" i="3" s="1"/>
  <c r="AP423" i="2"/>
  <c r="BL768" i="1"/>
  <c r="BL738" i="1"/>
  <c r="BL422" i="1"/>
  <c r="BL741" i="1"/>
  <c r="BL291" i="1"/>
  <c r="BL509" i="1"/>
  <c r="BL815" i="1"/>
  <c r="BL539" i="1"/>
  <c r="BL774" i="1"/>
  <c r="BL600" i="1"/>
  <c r="BL464" i="1"/>
  <c r="BL501" i="1"/>
  <c r="BL735" i="1"/>
  <c r="BL365" i="1"/>
  <c r="BL235" i="1"/>
  <c r="BL390" i="1"/>
  <c r="BL669" i="1"/>
  <c r="BL518" i="1"/>
  <c r="BL88" i="1"/>
  <c r="BL779" i="1"/>
  <c r="BL257" i="1"/>
  <c r="BL503" i="1"/>
  <c r="BL786" i="1"/>
  <c r="BL338" i="1"/>
  <c r="BL445" i="1"/>
  <c r="BL677" i="1"/>
  <c r="BL315" i="1"/>
  <c r="BL288" i="1"/>
  <c r="BL731" i="1"/>
  <c r="BL494" i="1"/>
  <c r="BL138" i="1"/>
  <c r="BL405" i="1"/>
  <c r="BL472" i="1"/>
  <c r="BL201" i="1"/>
  <c r="BL375" i="1"/>
  <c r="BL809" i="1"/>
  <c r="BL378" i="1"/>
  <c r="BL707" i="1"/>
  <c r="BL613" i="1"/>
  <c r="BL468" i="1"/>
  <c r="BL196" i="1"/>
  <c r="BL578" i="1"/>
  <c r="BL162" i="1"/>
  <c r="BL211" i="1"/>
  <c r="BL661" i="1"/>
  <c r="BL61" i="1"/>
  <c r="AP758" i="2"/>
  <c r="BL91" i="1" s="1"/>
  <c r="AP173" i="2"/>
  <c r="AP491" i="2"/>
  <c r="AP1044" i="2"/>
  <c r="R1383" i="3" s="1"/>
  <c r="AP693" i="2"/>
  <c r="BL678" i="1" s="1"/>
  <c r="AP235" i="2"/>
  <c r="AP403" i="2"/>
  <c r="BL528" i="1" s="1"/>
  <c r="AP257" i="2"/>
  <c r="AP676" i="2"/>
  <c r="BL649" i="1" s="1"/>
  <c r="AP101" i="2"/>
  <c r="AP773" i="2"/>
  <c r="BL604" i="1" s="1"/>
  <c r="AP558" i="2"/>
  <c r="AP302" i="2"/>
  <c r="AP252" i="2"/>
  <c r="AP625" i="2"/>
  <c r="BL801" i="1" s="1"/>
  <c r="AP962" i="2"/>
  <c r="AP536" i="2"/>
  <c r="BL709" i="1" s="1"/>
  <c r="AP793" i="2"/>
  <c r="BL565" i="1" s="1"/>
  <c r="AP453" i="2"/>
  <c r="BL403" i="1"/>
  <c r="BL417" i="1"/>
  <c r="BL729" i="1"/>
  <c r="BL377" i="1"/>
  <c r="BL300" i="1"/>
  <c r="BL290" i="1"/>
  <c r="BL322" i="1"/>
  <c r="BL65" i="1"/>
  <c r="BL543" i="1"/>
  <c r="BL84" i="1"/>
  <c r="BL227" i="1"/>
  <c r="BL498" i="1"/>
  <c r="BL264" i="1"/>
  <c r="BL296" i="1"/>
  <c r="BL510" i="1"/>
  <c r="BL531" i="1"/>
  <c r="BL516" i="1"/>
  <c r="BL185" i="1"/>
  <c r="BL35" i="1"/>
  <c r="BL392" i="1"/>
  <c r="BL764" i="1"/>
  <c r="AP20" i="2"/>
  <c r="AP27" i="2"/>
  <c r="R194" i="3" s="1"/>
  <c r="AP37" i="2"/>
  <c r="AP628" i="2"/>
  <c r="AP467" i="2"/>
  <c r="BL580" i="1" s="1"/>
  <c r="AP481" i="2"/>
  <c r="BL622" i="1" s="1"/>
  <c r="AP429" i="2"/>
  <c r="AP830" i="2"/>
  <c r="BL203" i="1" s="1"/>
  <c r="AP895" i="2"/>
  <c r="R52" i="3" s="1"/>
  <c r="AP11" i="2"/>
  <c r="R47" i="3" s="1"/>
  <c r="AP348" i="2"/>
  <c r="AP571" i="2"/>
  <c r="AP146" i="2"/>
  <c r="AP54" i="2"/>
  <c r="R144" i="3" s="1"/>
  <c r="AP57" i="2"/>
  <c r="AP55" i="2"/>
  <c r="R376" i="3" s="1"/>
  <c r="AP116" i="2"/>
  <c r="R447" i="3" s="1"/>
  <c r="AP524" i="2"/>
  <c r="AP67" i="2"/>
  <c r="AP33" i="2"/>
  <c r="AP98" i="2"/>
  <c r="AP185" i="2"/>
  <c r="R362" i="3" s="1"/>
  <c r="AP975" i="2"/>
  <c r="R280" i="3" s="1"/>
  <c r="AP42" i="2"/>
  <c r="R169" i="3" s="1"/>
  <c r="AP436" i="2"/>
  <c r="BL160" i="1" s="1"/>
  <c r="AP459" i="2"/>
  <c r="AP740" i="2"/>
  <c r="BL747" i="1" s="1"/>
  <c r="AP730" i="2"/>
  <c r="BL236" i="1" s="1"/>
  <c r="AP564" i="2"/>
  <c r="BL766" i="1" s="1"/>
  <c r="AP76" i="2"/>
  <c r="R84" i="3" s="1"/>
  <c r="AP414" i="2"/>
  <c r="BL629" i="1" s="1"/>
  <c r="AP406" i="2"/>
  <c r="BL767" i="1" s="1"/>
  <c r="AP533" i="2"/>
  <c r="BL803" i="1" s="1"/>
  <c r="AP862" i="2"/>
  <c r="AP327" i="2"/>
  <c r="AP224" i="2"/>
  <c r="R244" i="3" s="1"/>
  <c r="AP937" i="2"/>
  <c r="AP474" i="2"/>
  <c r="BL756" i="1" s="1"/>
  <c r="AP1030" i="2"/>
  <c r="AP269" i="2"/>
  <c r="AP352" i="2"/>
  <c r="BL383" i="1" s="1"/>
  <c r="AP271" i="2"/>
  <c r="AP431" i="2"/>
  <c r="BL508" i="1" s="1"/>
  <c r="AP916" i="2"/>
  <c r="R1268" i="3" s="1"/>
  <c r="AP759" i="2"/>
  <c r="BL287" i="1" s="1"/>
  <c r="AP819" i="2"/>
  <c r="AP125" i="2"/>
  <c r="AP376" i="2"/>
  <c r="BL428" i="1" s="1"/>
  <c r="AP573" i="2"/>
  <c r="BL318" i="1" s="1"/>
  <c r="AP264" i="2"/>
  <c r="AP647" i="2"/>
  <c r="BL579" i="1" s="1"/>
  <c r="AP443" i="2"/>
  <c r="AP322" i="2"/>
  <c r="R705" i="3" s="1"/>
  <c r="AP539" i="2"/>
  <c r="BL524" i="1" s="1"/>
  <c r="AP140" i="2"/>
  <c r="AP834" i="2"/>
  <c r="AP542" i="2"/>
  <c r="BL679" i="1" s="1"/>
  <c r="AP785" i="2"/>
  <c r="AP172" i="2"/>
  <c r="AP788" i="2"/>
  <c r="BL158" i="1" s="1"/>
  <c r="AP460" i="2"/>
  <c r="BL404" i="1" s="1"/>
  <c r="AP662" i="2"/>
  <c r="BL355" i="1" s="1"/>
  <c r="AP261" i="2"/>
  <c r="R343" i="3" s="1"/>
  <c r="AP780" i="2"/>
  <c r="AP250" i="2"/>
  <c r="AP956" i="2"/>
  <c r="AP216" i="2"/>
  <c r="AP205" i="2"/>
  <c r="AP366" i="2"/>
  <c r="BL734" i="1" s="1"/>
  <c r="AP374" i="2"/>
  <c r="R763" i="3" s="1"/>
  <c r="AP629" i="2"/>
  <c r="BL146" i="1" s="1"/>
  <c r="AP361" i="2"/>
  <c r="AP457" i="2"/>
  <c r="BL742" i="1" s="1"/>
  <c r="AP310" i="2"/>
  <c r="R685" i="3" s="1"/>
  <c r="AP206" i="2"/>
  <c r="AP1040" i="2"/>
  <c r="AP311" i="2"/>
  <c r="R687" i="3" s="1"/>
  <c r="AP877" i="2"/>
  <c r="BL574" i="1" s="1"/>
  <c r="AP416" i="2"/>
  <c r="AP912" i="2"/>
  <c r="AP717" i="2"/>
  <c r="BL321" i="1" s="1"/>
  <c r="AP782" i="2"/>
  <c r="AP141" i="2"/>
  <c r="AP360" i="2"/>
  <c r="BL736" i="1" s="1"/>
  <c r="AP1045" i="2"/>
  <c r="R1384" i="3" s="1"/>
  <c r="AP305" i="2"/>
  <c r="R676" i="3" s="1"/>
  <c r="AP435" i="2"/>
  <c r="BL633" i="1" s="1"/>
  <c r="AP598" i="2"/>
  <c r="BL536" i="1" s="1"/>
  <c r="AP221" i="2"/>
  <c r="AP71" i="2"/>
  <c r="AP249" i="2"/>
  <c r="R163" i="3" s="1"/>
  <c r="AP814" i="2"/>
  <c r="BL396" i="1" s="1"/>
  <c r="AP543" i="2"/>
  <c r="AP932" i="2"/>
  <c r="R1282" i="3" s="1"/>
  <c r="AP853" i="2"/>
  <c r="BL134" i="1" s="1"/>
  <c r="AP982" i="2"/>
  <c r="AP315" i="2"/>
  <c r="AP188" i="2"/>
  <c r="AP454" i="2"/>
  <c r="BL68" i="1" s="1"/>
  <c r="AP1024" i="2"/>
  <c r="R1363" i="3" s="1"/>
  <c r="AP994" i="2"/>
  <c r="R1338" i="3" s="1"/>
  <c r="AP509" i="2"/>
  <c r="BL465" i="1" s="1"/>
  <c r="AP377" i="2"/>
  <c r="AP362" i="2"/>
  <c r="AP791" i="2"/>
  <c r="BL213" i="1" s="1"/>
  <c r="AP297" i="2"/>
  <c r="AP872" i="2"/>
  <c r="BL532" i="1" s="1"/>
  <c r="AP207" i="2"/>
  <c r="R117" i="3" s="1"/>
  <c r="AP506" i="2"/>
  <c r="BL298" i="1" s="1"/>
  <c r="AP865" i="2"/>
  <c r="BL334" i="1" s="1"/>
  <c r="AP712" i="2"/>
  <c r="AP245" i="2"/>
  <c r="R593" i="3" s="1"/>
  <c r="AP197" i="2"/>
  <c r="AP823" i="2"/>
  <c r="BL757" i="1" s="1"/>
  <c r="AP604" i="2"/>
  <c r="AP1041" i="2"/>
  <c r="R1380" i="3" s="1"/>
  <c r="AP637" i="2"/>
  <c r="BL686" i="1" s="1"/>
  <c r="AP164" i="2"/>
  <c r="R498" i="3" s="1"/>
  <c r="AP848" i="2"/>
  <c r="BL625" i="1" s="1"/>
  <c r="AP78" i="2"/>
  <c r="AP584" i="2"/>
  <c r="R990" i="3" s="1"/>
  <c r="AP513" i="2"/>
  <c r="BL706" i="1" s="1"/>
  <c r="AP870" i="2"/>
  <c r="AP943" i="2"/>
  <c r="AP664" i="2"/>
  <c r="BL488" i="1" s="1"/>
  <c r="AP755" i="2"/>
  <c r="BL607" i="1" s="1"/>
  <c r="AP332" i="2"/>
  <c r="BL626" i="1" s="1"/>
  <c r="AP577" i="2"/>
  <c r="BL243" i="1" s="1"/>
  <c r="AP719" i="2"/>
  <c r="BL765" i="1" s="1"/>
  <c r="AP158" i="2"/>
  <c r="R489" i="3" s="1"/>
  <c r="AP367" i="2"/>
  <c r="BL643" i="1" s="1"/>
  <c r="AP650" i="2"/>
  <c r="BL458" i="1" s="1"/>
  <c r="AP149" i="2"/>
  <c r="R479" i="3" s="1"/>
  <c r="AP722" i="2"/>
  <c r="AP867" i="2"/>
  <c r="AP691" i="2"/>
  <c r="BL564" i="1" s="1"/>
  <c r="AP283" i="2"/>
  <c r="AP107" i="2"/>
  <c r="R443" i="3" s="1"/>
  <c r="AP346" i="2"/>
  <c r="R737" i="3" s="1"/>
  <c r="AP272" i="2"/>
  <c r="R165" i="3" s="1"/>
  <c r="BL421" i="1"/>
  <c r="BL700" i="1"/>
  <c r="BL347" i="1"/>
  <c r="BL664" i="1"/>
  <c r="BL698" i="1"/>
  <c r="BL59" i="1"/>
  <c r="BL581" i="1"/>
  <c r="BL546" i="1"/>
  <c r="BL459" i="1"/>
  <c r="BL634" i="1"/>
  <c r="BL380" i="1"/>
  <c r="BL268" i="1"/>
  <c r="BL484" i="1"/>
  <c r="BL424" i="1"/>
  <c r="BL206" i="1"/>
  <c r="BL443" i="1"/>
  <c r="BL50" i="1"/>
  <c r="BL724" i="1"/>
  <c r="BL583" i="1"/>
  <c r="BL522" i="1"/>
  <c r="BL783" i="1"/>
  <c r="BL505" i="1"/>
  <c r="BL281" i="1"/>
  <c r="BL384" i="1"/>
  <c r="BL205" i="1"/>
  <c r="BL675" i="1"/>
  <c r="AP844" i="2"/>
  <c r="AP143" i="2"/>
  <c r="AP30" i="2"/>
  <c r="AP60" i="2"/>
  <c r="AP478" i="2"/>
  <c r="R878" i="3" s="1"/>
  <c r="AP710" i="2"/>
  <c r="BL681" i="1" s="1"/>
  <c r="AP458" i="2"/>
  <c r="BL333" i="1" s="1"/>
  <c r="AP447" i="2"/>
  <c r="AP438" i="2"/>
  <c r="AP996" i="2"/>
  <c r="AP418" i="2"/>
  <c r="BL414" i="1" s="1"/>
  <c r="AP804" i="2"/>
  <c r="BL612" i="1" s="1"/>
  <c r="AP985" i="2"/>
  <c r="R400" i="3" s="1"/>
  <c r="AP938" i="2"/>
  <c r="R1288" i="3" s="1"/>
  <c r="AP742" i="2"/>
  <c r="R1162" i="3" s="1"/>
  <c r="AP585" i="2"/>
  <c r="BL691" i="1" s="1"/>
  <c r="AP128" i="2"/>
  <c r="R457" i="3" s="1"/>
  <c r="AP547" i="2"/>
  <c r="BL797" i="1" s="1"/>
  <c r="AP300" i="2"/>
  <c r="AP286" i="2"/>
  <c r="AP656" i="2"/>
  <c r="AP296" i="2"/>
  <c r="R661" i="3" s="1"/>
  <c r="AP198" i="2"/>
  <c r="R77" i="3" s="1"/>
  <c r="AP488" i="2"/>
  <c r="AP274" i="2"/>
  <c r="R255" i="3" s="1"/>
  <c r="AP842" i="2"/>
  <c r="AP806" i="2"/>
  <c r="BL589" i="1" s="1"/>
  <c r="AP586" i="2"/>
  <c r="BL637" i="1" s="1"/>
  <c r="AP678" i="2"/>
  <c r="BL788" i="1" s="1"/>
  <c r="AP268" i="2"/>
  <c r="AP602" i="2"/>
  <c r="BL329" i="1" s="1"/>
  <c r="AP935" i="2"/>
  <c r="AP399" i="2"/>
  <c r="AP1038" i="2"/>
  <c r="R1377" i="3" s="1"/>
  <c r="AP398" i="2"/>
  <c r="BL416" i="1" s="1"/>
  <c r="AP1007" i="2"/>
  <c r="AP965" i="2"/>
  <c r="R1315" i="3" s="1"/>
  <c r="AP122" i="2"/>
  <c r="AP987" i="2"/>
  <c r="AP304" i="2"/>
  <c r="AP306" i="2"/>
  <c r="AP512" i="2"/>
  <c r="BL723" i="1" s="1"/>
  <c r="AP485" i="2"/>
  <c r="BL242" i="1" s="1"/>
  <c r="AP827" i="2"/>
  <c r="BL752" i="1" s="1"/>
  <c r="AP545" i="2"/>
  <c r="BL550" i="1" s="1"/>
  <c r="AP36" i="2"/>
  <c r="AP724" i="2"/>
  <c r="AP736" i="2"/>
  <c r="AP178" i="2"/>
  <c r="R515" i="3" s="1"/>
  <c r="AP944" i="2"/>
  <c r="AP85" i="2"/>
  <c r="D433" i="3"/>
  <c r="AA433" i="3" s="1"/>
  <c r="AP565" i="2"/>
  <c r="AP48" i="2"/>
  <c r="R324" i="3" s="1"/>
  <c r="AP50" i="2"/>
  <c r="AP139" i="2"/>
  <c r="AP58" i="2"/>
  <c r="AP28" i="2"/>
  <c r="AP162" i="2"/>
  <c r="R495" i="3" s="1"/>
  <c r="AP150" i="2"/>
  <c r="AP338" i="2"/>
  <c r="AP729" i="2"/>
  <c r="AP62" i="2"/>
  <c r="AP508" i="2"/>
  <c r="AP708" i="2"/>
  <c r="BL684" i="1" s="1"/>
  <c r="AP749" i="2"/>
  <c r="BL817" i="1" s="1"/>
  <c r="AP659" i="2"/>
  <c r="BL773" i="1" s="1"/>
  <c r="AP5" i="2"/>
  <c r="R12" i="3" s="1"/>
  <c r="AP776" i="2"/>
  <c r="AP641" i="2"/>
  <c r="AP503" i="2"/>
  <c r="AP751" i="2"/>
  <c r="AP51" i="2"/>
  <c r="AP59" i="2"/>
  <c r="AP65" i="2"/>
  <c r="AP70" i="2"/>
  <c r="AP31" i="2"/>
  <c r="AP161" i="2"/>
  <c r="R494" i="3" s="1"/>
  <c r="AP15" i="2"/>
  <c r="AP75" i="2"/>
  <c r="D770" i="3"/>
  <c r="AA770" i="3" s="1"/>
  <c r="AP801" i="2"/>
  <c r="AP572" i="2"/>
  <c r="AP26" i="2"/>
  <c r="AP18" i="2"/>
  <c r="AP69" i="2"/>
  <c r="AP152" i="2"/>
  <c r="AP17" i="2"/>
  <c r="AP450" i="2"/>
  <c r="BL261" i="1" s="1"/>
  <c r="AP789" i="2"/>
  <c r="BL733" i="1" s="1"/>
  <c r="AP703" i="2"/>
  <c r="BL493" i="1" s="1"/>
  <c r="AP1036" i="2"/>
  <c r="AP1017" i="2"/>
  <c r="AP611" i="2"/>
  <c r="AP992" i="2"/>
  <c r="R1336" i="3" s="1"/>
  <c r="AP939" i="2"/>
  <c r="R1289" i="3" s="1"/>
  <c r="AP696" i="2"/>
  <c r="BL818" i="1" s="1"/>
  <c r="AP762" i="2"/>
  <c r="AP244" i="2"/>
  <c r="AP407" i="2"/>
  <c r="BL183" i="1" s="1"/>
  <c r="AP285" i="2"/>
  <c r="AP911" i="2"/>
  <c r="AP968" i="2"/>
  <c r="AP351" i="2"/>
  <c r="AP971" i="2"/>
  <c r="R1321" i="3" s="1"/>
  <c r="AP800" i="2"/>
  <c r="BL420" i="1" s="1"/>
  <c r="AP521" i="2"/>
  <c r="AP925" i="2"/>
  <c r="AP417" i="2"/>
  <c r="BL609" i="1" s="1"/>
  <c r="AP192" i="2"/>
  <c r="AP415" i="2"/>
  <c r="R803" i="3" s="1"/>
  <c r="AP243" i="2"/>
  <c r="R307" i="3" s="1"/>
  <c r="AP638" i="2"/>
  <c r="AP104" i="2"/>
  <c r="AP861" i="2"/>
  <c r="BL56" i="1" s="1"/>
  <c r="AP554" i="2"/>
  <c r="BL641" i="1" s="1"/>
  <c r="AP1033" i="2"/>
  <c r="AP225" i="2"/>
  <c r="R328" i="3" s="1"/>
  <c r="AP515" i="2"/>
  <c r="AP238" i="2"/>
  <c r="R585" i="3" s="1"/>
  <c r="AP316" i="2"/>
  <c r="AP803" i="2"/>
  <c r="BL567" i="1" s="1"/>
  <c r="AP490" i="2"/>
  <c r="BL182" i="1" s="1"/>
  <c r="AP404" i="2"/>
  <c r="AP344" i="2"/>
  <c r="BL174" i="1" s="1"/>
  <c r="AP614" i="2"/>
  <c r="BL653" i="1" s="1"/>
  <c r="AP913" i="2"/>
  <c r="AP442" i="2"/>
  <c r="AP1029" i="2"/>
  <c r="AP934" i="2"/>
  <c r="R1284" i="3" s="1"/>
  <c r="AP839" i="2"/>
  <c r="AP688" i="2"/>
  <c r="AP711" i="2"/>
  <c r="AP134" i="2"/>
  <c r="R465" i="3" s="1"/>
  <c r="AP434" i="2"/>
  <c r="BL350" i="1" s="1"/>
  <c r="AP441" i="2"/>
  <c r="R832" i="3" s="1"/>
  <c r="AP444" i="2"/>
  <c r="BL601" i="1" s="1"/>
  <c r="AP714" i="2"/>
  <c r="BL673" i="1" s="1"/>
  <c r="AP600" i="2"/>
  <c r="BL690" i="1" s="1"/>
  <c r="AP381" i="2"/>
  <c r="BL575" i="1" s="1"/>
  <c r="AP718" i="2"/>
  <c r="BL96" i="1" s="1"/>
  <c r="AP163" i="2"/>
  <c r="AP901" i="2"/>
  <c r="AP335" i="2"/>
  <c r="BL645" i="1" s="1"/>
  <c r="AP191" i="2"/>
  <c r="AP608" i="2"/>
  <c r="BL357" i="1" s="1"/>
  <c r="AP421" i="2"/>
  <c r="BL166" i="1" s="1"/>
  <c r="AP760" i="2"/>
  <c r="BL556" i="1" s="1"/>
  <c r="AP106" i="2"/>
  <c r="R442" i="3" s="1"/>
  <c r="AP284" i="2"/>
  <c r="AP832" i="2"/>
  <c r="AP876" i="2"/>
  <c r="BL204" i="1" s="1"/>
  <c r="AP230" i="2"/>
  <c r="R575" i="3" s="1"/>
  <c r="AP425" i="2"/>
  <c r="BL410" i="1" s="1"/>
  <c r="AP177" i="2"/>
  <c r="AP960" i="2"/>
  <c r="AP203" i="2"/>
  <c r="AP466" i="2"/>
  <c r="BL795" i="1" s="1"/>
  <c r="AP426" i="2"/>
  <c r="R816" i="3" s="1"/>
  <c r="AP643" i="2"/>
  <c r="BL750" i="1" s="1"/>
  <c r="AP636" i="2"/>
  <c r="BL276" i="1" s="1"/>
  <c r="AP1035" i="2"/>
  <c r="R1374" i="3" s="1"/>
  <c r="AP371" i="2"/>
  <c r="BL630" i="1" s="1"/>
  <c r="AP991" i="2"/>
  <c r="R1335" i="3" s="1"/>
  <c r="AP1008" i="2"/>
  <c r="AP1012" i="2"/>
  <c r="AP582" i="2"/>
  <c r="AP281" i="2"/>
  <c r="AP219" i="2"/>
  <c r="AP794" i="2"/>
  <c r="BL771" i="1" s="1"/>
  <c r="AP761" i="2"/>
  <c r="AP392" i="2"/>
  <c r="BL792" i="1" s="1"/>
  <c r="AP394" i="2"/>
  <c r="AP999" i="2"/>
  <c r="AP402" i="2"/>
  <c r="AP259" i="2"/>
  <c r="AP567" i="2"/>
  <c r="BL770" i="1" s="1"/>
  <c r="AP606" i="2"/>
  <c r="BL53" i="1" s="1"/>
  <c r="AP462" i="2"/>
  <c r="AP1026" i="2"/>
  <c r="AP563" i="2"/>
  <c r="AP195" i="2"/>
  <c r="R53" i="3" s="1"/>
  <c r="AP388" i="2"/>
  <c r="AP815" i="2"/>
  <c r="BL549" i="1" s="1"/>
  <c r="AP652" i="2"/>
  <c r="BL584" i="1" s="1"/>
  <c r="AP523" i="2"/>
  <c r="BL667" i="1" s="1"/>
  <c r="AP171" i="2"/>
  <c r="AP181" i="2"/>
  <c r="AP1048" i="2"/>
  <c r="AP792" i="2"/>
  <c r="BL360" i="1" s="1"/>
  <c r="AP885" i="2"/>
  <c r="BL330" i="1" s="1"/>
  <c r="AP1042" i="2"/>
  <c r="AP345" i="2"/>
  <c r="BL371" i="1" s="1"/>
  <c r="AP174" i="2"/>
  <c r="R509" i="3" s="1"/>
  <c r="AP747" i="2"/>
  <c r="R1168" i="3" s="1"/>
  <c r="AP365" i="2"/>
  <c r="BL525" i="1" s="1"/>
  <c r="AP700" i="2"/>
  <c r="AP605" i="2"/>
  <c r="AP53" i="2"/>
  <c r="AP90" i="2"/>
  <c r="AP212" i="2"/>
  <c r="AP495" i="2"/>
  <c r="AP455" i="2"/>
  <c r="R850" i="3" s="1"/>
  <c r="AP667" i="2"/>
  <c r="BL504" i="1" s="1"/>
  <c r="AP342" i="2"/>
  <c r="BL389" i="1" s="1"/>
  <c r="AP72" i="2"/>
  <c r="R357" i="3" s="1"/>
  <c r="AP159" i="2"/>
  <c r="AP1034" i="2"/>
  <c r="AP868" i="2"/>
  <c r="BL447" i="1" s="1"/>
  <c r="AP449" i="2"/>
  <c r="AP393" i="2"/>
  <c r="BL349" i="1" s="1"/>
  <c r="AP825" i="2"/>
  <c r="BL99" i="1" s="1"/>
  <c r="AP642" i="2"/>
  <c r="AP170" i="2"/>
  <c r="AP292" i="2"/>
  <c r="R655" i="3" s="1"/>
  <c r="AP857" i="2"/>
  <c r="AP929" i="2"/>
  <c r="AP229" i="2"/>
  <c r="AP817" i="2"/>
  <c r="AP369" i="2"/>
  <c r="R758" i="3" s="1"/>
  <c r="AP294" i="2"/>
  <c r="R114" i="3" s="1"/>
  <c r="AP774" i="2"/>
  <c r="BL425" i="1" s="1"/>
  <c r="AP601" i="2"/>
  <c r="BL719" i="1" s="1"/>
  <c r="AP955" i="2"/>
  <c r="AP287" i="2"/>
  <c r="AP721" i="2"/>
  <c r="BL785" i="1" s="1"/>
  <c r="AP334" i="2"/>
  <c r="AP851" i="2"/>
  <c r="AP835" i="2"/>
  <c r="BL753" i="1" s="1"/>
  <c r="AP347" i="2"/>
  <c r="BL110" i="1" s="1"/>
  <c r="AP886" i="2"/>
  <c r="AP437" i="2"/>
  <c r="BL713" i="1" s="1"/>
  <c r="AP824" i="2"/>
  <c r="AP386" i="2"/>
  <c r="R772" i="3" s="1"/>
  <c r="AP915" i="2"/>
  <c r="R1267" i="3" s="1"/>
  <c r="AP384" i="2"/>
  <c r="BL778" i="1" s="1"/>
  <c r="AP649" i="2"/>
  <c r="R349" i="3" s="1"/>
  <c r="AP472" i="2"/>
  <c r="BL250" i="1" s="1"/>
  <c r="AP914" i="2"/>
  <c r="R1266" i="3" s="1"/>
  <c r="AP859" i="2"/>
  <c r="AP580" i="2"/>
  <c r="BL608" i="1" s="1"/>
  <c r="AP137" i="2"/>
  <c r="AP190" i="2"/>
  <c r="AP372" i="2"/>
  <c r="BL606" i="1" s="1"/>
  <c r="AP337" i="2"/>
  <c r="AP214" i="2"/>
  <c r="AP845" i="2"/>
  <c r="AP451" i="2"/>
  <c r="R845" i="3" s="1"/>
  <c r="AP570" i="2"/>
  <c r="AP210" i="2"/>
  <c r="AP990" i="2"/>
  <c r="R1334" i="3" s="1"/>
  <c r="AP737" i="2"/>
  <c r="R1156" i="3" s="1"/>
  <c r="AP1028" i="2"/>
  <c r="AP949" i="2"/>
  <c r="AP329" i="2"/>
  <c r="R717" i="3" s="1"/>
  <c r="AP222" i="2"/>
  <c r="R566" i="3" s="1"/>
  <c r="AP1047" i="2"/>
  <c r="R1386" i="3" s="1"/>
  <c r="AP989" i="2"/>
  <c r="R1333" i="3" s="1"/>
  <c r="AP396" i="2"/>
  <c r="BL431" i="1" s="1"/>
  <c r="AP189" i="2"/>
  <c r="R531" i="3" s="1"/>
  <c r="AP1018" i="2"/>
  <c r="AP118" i="2"/>
  <c r="AP548" i="2"/>
  <c r="AP273" i="2"/>
  <c r="R629" i="3" s="1"/>
  <c r="AP682" i="2"/>
  <c r="R294" i="3" s="1"/>
  <c r="AP812" i="2"/>
  <c r="BL256" i="1" s="1"/>
  <c r="AP330" i="2"/>
  <c r="BL529" i="1" s="1"/>
  <c r="AP248" i="2"/>
  <c r="AP465" i="2"/>
  <c r="BL293" i="1" s="1"/>
  <c r="AP869" i="2"/>
  <c r="BL141" i="1" s="1"/>
  <c r="AP863" i="2"/>
  <c r="BL170" i="1" s="1"/>
  <c r="AP126" i="2"/>
  <c r="AP487" i="2"/>
  <c r="AP673" i="2"/>
  <c r="BL590" i="1" s="1"/>
  <c r="AP657" i="2"/>
  <c r="BL376" i="1" s="1"/>
  <c r="AP1016" i="2"/>
  <c r="R1355" i="3" s="1"/>
  <c r="AP166" i="2"/>
  <c r="AP534" i="2"/>
  <c r="AP525" i="2"/>
  <c r="BL358" i="1" s="1"/>
  <c r="AP902" i="2"/>
  <c r="R1255" i="3" s="1"/>
  <c r="AP325" i="2"/>
  <c r="R709" i="3" s="1"/>
  <c r="AP953" i="2"/>
  <c r="AP940" i="2"/>
  <c r="R1290" i="3" s="1"/>
  <c r="AP408" i="2"/>
  <c r="BL515" i="1" s="1"/>
  <c r="AP102" i="2"/>
  <c r="AP936" i="2"/>
  <c r="AP984" i="2"/>
  <c r="R231" i="3" s="1"/>
  <c r="AP654" i="2"/>
  <c r="BL271" i="1" s="1"/>
  <c r="AP323" i="2"/>
  <c r="R216" i="3" s="1"/>
  <c r="AP448" i="2"/>
  <c r="BL571" i="1" s="1"/>
  <c r="AP998" i="2"/>
  <c r="AP154" i="2"/>
  <c r="AP184" i="2"/>
  <c r="R524" i="3" s="1"/>
  <c r="AP256" i="2"/>
  <c r="AP544" i="2"/>
  <c r="AP687" i="2"/>
  <c r="BL796" i="1" s="1"/>
  <c r="AP395" i="2"/>
  <c r="BL372" i="1" s="1"/>
  <c r="AP463" i="2"/>
  <c r="AP596" i="2"/>
  <c r="AP355" i="2"/>
  <c r="BL157" i="1" s="1"/>
  <c r="AP587" i="2"/>
  <c r="BL623" i="1" s="1"/>
  <c r="AP108" i="2"/>
  <c r="R444" i="3" s="1"/>
  <c r="AP432" i="2"/>
  <c r="BL304" i="1" s="1"/>
  <c r="AP277" i="2"/>
  <c r="R635" i="3" s="1"/>
  <c r="AP538" i="2"/>
  <c r="BL388" i="1" s="1"/>
  <c r="AP317" i="2"/>
  <c r="R696" i="3" s="1"/>
  <c r="AP942" i="2"/>
  <c r="AP705" i="2"/>
  <c r="BL555" i="1" s="1"/>
  <c r="AP981" i="2"/>
  <c r="R1327" i="3" s="1"/>
  <c r="AP569" i="2"/>
  <c r="BL587" i="1" s="1"/>
  <c r="AP175" i="2"/>
  <c r="AP896" i="2"/>
  <c r="AP82" i="2"/>
  <c r="AP73" i="2"/>
  <c r="AP113" i="2"/>
  <c r="AP646" i="2"/>
  <c r="BL775" i="1" s="1"/>
  <c r="AP622" i="2"/>
  <c r="R351" i="3" s="1"/>
  <c r="AP884" i="2"/>
  <c r="BL791" i="1" s="1"/>
  <c r="AP119" i="2"/>
  <c r="AP797" i="2"/>
  <c r="BL81" i="1" s="1"/>
  <c r="AP74" i="2"/>
  <c r="AP811" i="2"/>
  <c r="BL348" i="1" s="1"/>
  <c r="AP750" i="2"/>
  <c r="BL397" i="1" s="1"/>
  <c r="AP837" i="2"/>
  <c r="BL496" i="1" s="1"/>
  <c r="AP781" i="2"/>
  <c r="AP931" i="2"/>
  <c r="AP680" i="2"/>
  <c r="BL275" i="1" s="1"/>
  <c r="AP880" i="2"/>
  <c r="BL312" i="1" s="1"/>
  <c r="AP669" i="2"/>
  <c r="AP10" i="2"/>
  <c r="R51" i="3" s="1"/>
  <c r="AP16" i="2"/>
  <c r="AP68" i="2"/>
  <c r="AP889" i="2"/>
  <c r="AP13" i="2"/>
  <c r="AP142" i="2"/>
  <c r="AP720" i="2"/>
  <c r="AP626" i="2"/>
  <c r="BL90" i="1" s="1"/>
  <c r="AP898" i="2"/>
  <c r="AP9" i="2"/>
  <c r="AP47" i="2"/>
  <c r="R283" i="3" s="1"/>
  <c r="AP899" i="2"/>
  <c r="AP40" i="2"/>
  <c r="R132" i="3" s="1"/>
  <c r="AP169" i="2"/>
  <c r="AP151" i="2"/>
  <c r="R481" i="3" s="1"/>
  <c r="AP620" i="2"/>
  <c r="BL676" i="1" s="1"/>
  <c r="AP282" i="2"/>
  <c r="AP234" i="2"/>
  <c r="R579" i="3" s="1"/>
  <c r="AP756" i="2"/>
  <c r="AP677" i="2"/>
  <c r="AP702" i="2"/>
  <c r="BL558" i="1" s="1"/>
  <c r="AP727" i="2"/>
  <c r="AP963" i="2"/>
  <c r="R1313" i="3" s="1"/>
  <c r="AP829" i="2"/>
  <c r="AP136" i="2"/>
  <c r="AP874" i="2"/>
  <c r="BL328" i="1" s="1"/>
  <c r="AP307" i="2"/>
  <c r="R679" i="3" s="1"/>
  <c r="AP260" i="2"/>
  <c r="AP795" i="2"/>
  <c r="BL292" i="1" s="1"/>
  <c r="AP318" i="2"/>
  <c r="R698" i="3" s="1"/>
  <c r="AP927" i="2"/>
  <c r="R175" i="3" s="1"/>
  <c r="AP684" i="2"/>
  <c r="R1099" i="3" s="1"/>
  <c r="AP778" i="2"/>
  <c r="AP111" i="2"/>
  <c r="R445" i="3" s="1"/>
  <c r="AP44" i="2"/>
  <c r="R5" i="3" s="1"/>
  <c r="AP772" i="2"/>
  <c r="BL799" i="1" s="1"/>
  <c r="AP610" i="2"/>
  <c r="BL485" i="1" s="1"/>
  <c r="AP855" i="2"/>
  <c r="R1249" i="3" s="1"/>
  <c r="AP946" i="2"/>
  <c r="R1296" i="3" s="1"/>
  <c r="AP456" i="2"/>
  <c r="AP239" i="2"/>
  <c r="AP299" i="2"/>
  <c r="AP220" i="2"/>
  <c r="AP301" i="2"/>
  <c r="AP380" i="2"/>
  <c r="BL544" i="1" s="1"/>
  <c r="AP439" i="2"/>
  <c r="AP1001" i="2"/>
  <c r="AP961" i="2"/>
  <c r="R1311" i="3" s="1"/>
  <c r="AP120" i="2"/>
  <c r="AP983" i="2"/>
  <c r="AP290" i="2"/>
  <c r="AP553" i="2"/>
  <c r="BL810" i="1" s="1"/>
  <c r="AP964" i="2"/>
  <c r="AP379" i="2"/>
  <c r="AP1027" i="2"/>
  <c r="AP343" i="2"/>
  <c r="AP670" i="2"/>
  <c r="BL467" i="1" s="1"/>
  <c r="AP841" i="2"/>
  <c r="BL265" i="1" s="1"/>
  <c r="AP609" i="2"/>
  <c r="R1017" i="3" s="1"/>
  <c r="AP849" i="2"/>
  <c r="AP516" i="2"/>
  <c r="BL805" i="1" s="1"/>
  <c r="AP979" i="2"/>
  <c r="R1325" i="3" s="1"/>
  <c r="AP522" i="2"/>
  <c r="BL432" i="1" s="1"/>
  <c r="AP820" i="2"/>
  <c r="AP254" i="2"/>
  <c r="AP445" i="2"/>
  <c r="AP941" i="2"/>
  <c r="AP707" i="2"/>
  <c r="BL553" i="1" s="1"/>
  <c r="AP147" i="2"/>
  <c r="R476" i="3" s="1"/>
  <c r="AP771" i="2"/>
  <c r="AP615" i="2"/>
  <c r="BL638" i="1" s="1"/>
  <c r="AP313" i="2"/>
  <c r="AP278" i="2"/>
  <c r="AP1006" i="2"/>
  <c r="AP518" i="2"/>
  <c r="AP871" i="2"/>
  <c r="BL597" i="1" s="1"/>
  <c r="AP440" i="2"/>
  <c r="BL306" i="1" s="1"/>
  <c r="AP796" i="2"/>
  <c r="BL474" i="1" s="1"/>
  <c r="AP836" i="2"/>
  <c r="BL187" i="1" s="1"/>
  <c r="AP973" i="2"/>
  <c r="AP493" i="2"/>
  <c r="BL542" i="1" s="1"/>
  <c r="AP333" i="2"/>
  <c r="AP578" i="2"/>
  <c r="BL340" i="1" s="1"/>
  <c r="AP892" i="2"/>
  <c r="BL720" i="1" s="1"/>
  <c r="AP686" i="2"/>
  <c r="BL232" i="1" s="1"/>
  <c r="AP530" i="2"/>
  <c r="BL666" i="1" s="1"/>
  <c r="AP208" i="2"/>
  <c r="AP627" i="2"/>
  <c r="BL545" i="1" s="1"/>
  <c r="AP689" i="2"/>
  <c r="BL521" i="1" s="1"/>
  <c r="AP599" i="2"/>
  <c r="AP807" i="2"/>
  <c r="BL554" i="1" s="1"/>
  <c r="AP213" i="2"/>
  <c r="AP527" i="2"/>
  <c r="BL541" i="1" s="1"/>
  <c r="AP452" i="2"/>
  <c r="AP858" i="2"/>
  <c r="BL636" i="1" s="1"/>
  <c r="AP94" i="2"/>
  <c r="R372" i="3" s="1"/>
  <c r="AP840" i="2"/>
  <c r="BL696" i="1" s="1"/>
  <c r="AP630" i="2"/>
  <c r="BL812" i="1" s="1"/>
  <c r="AP83" i="2"/>
  <c r="R419" i="3" s="1"/>
  <c r="AP498" i="2"/>
  <c r="BL717" i="1" s="1"/>
  <c r="AP211" i="2"/>
  <c r="AP1000" i="2"/>
  <c r="AP951" i="2"/>
  <c r="AP433" i="2"/>
  <c r="BL277" i="1" s="1"/>
  <c r="AP986" i="2"/>
  <c r="AP350" i="2"/>
  <c r="AP133" i="2"/>
  <c r="AP623" i="2"/>
  <c r="BL685" i="1" s="1"/>
  <c r="AP694" i="2"/>
  <c r="AP255" i="2"/>
  <c r="AP633" i="2"/>
  <c r="AP786" i="2"/>
  <c r="BL370" i="1" s="1"/>
  <c r="AP826" i="2"/>
  <c r="BL302" i="1" s="1"/>
  <c r="AP312" i="2"/>
  <c r="AP289" i="2"/>
  <c r="R650" i="3" s="1"/>
  <c r="AP873" i="2"/>
  <c r="AP752" i="2"/>
  <c r="AP978" i="2"/>
  <c r="R338" i="3" s="1"/>
  <c r="AP581" i="2"/>
  <c r="BL568" i="1" s="1"/>
  <c r="AP114" i="2"/>
  <c r="AP1046" i="2"/>
  <c r="AP945" i="2"/>
  <c r="AP321" i="2"/>
  <c r="AP764" i="2"/>
  <c r="BL787" i="1" s="1"/>
  <c r="AP500" i="2"/>
  <c r="R901" i="3" s="1"/>
  <c r="AP562" i="2"/>
  <c r="AP948" i="2"/>
  <c r="R1298" i="3" s="1"/>
  <c r="AP309" i="2"/>
  <c r="R683" i="3" s="1"/>
  <c r="AP507" i="2"/>
  <c r="R183" i="3" s="1"/>
  <c r="AP675" i="2"/>
  <c r="BL238" i="1" s="1"/>
  <c r="AP409" i="2"/>
  <c r="BL657" i="1" s="1"/>
  <c r="AP607" i="2"/>
  <c r="AP427" i="2"/>
  <c r="BL226" i="1" s="1"/>
  <c r="AP1009" i="2"/>
  <c r="AP319" i="2"/>
  <c r="AP79" i="2"/>
  <c r="AP1010" i="2"/>
  <c r="AP928" i="2"/>
  <c r="AP766" i="2"/>
  <c r="BL811" i="1" s="1"/>
  <c r="AP226" i="2"/>
  <c r="AP802" i="2"/>
  <c r="AP464" i="2"/>
  <c r="BL79" i="1" s="1"/>
  <c r="AP847" i="2"/>
  <c r="BL628" i="1" s="1"/>
  <c r="AP469" i="2"/>
  <c r="BL435" i="1" s="1"/>
  <c r="AP293" i="2"/>
  <c r="AP798" i="2"/>
  <c r="BL212" i="1" s="1"/>
  <c r="AP732" i="2"/>
  <c r="BL454" i="1" s="1"/>
  <c r="AP1021" i="2"/>
  <c r="R1360" i="3" s="1"/>
  <c r="AP546" i="2"/>
  <c r="BL739" i="1" s="1"/>
  <c r="AP1019" i="2"/>
  <c r="AP864" i="2"/>
  <c r="BL163" i="1" s="1"/>
  <c r="AP770" i="2"/>
  <c r="BL253" i="1" s="1"/>
  <c r="AP193" i="2"/>
  <c r="AP356" i="2"/>
  <c r="BL697" i="1" s="1"/>
  <c r="AP526" i="2"/>
  <c r="AP64" i="2"/>
  <c r="AP391" i="2"/>
  <c r="AP1013" i="2"/>
  <c r="R1354" i="3" s="1"/>
  <c r="AP461" i="2"/>
  <c r="BL591" i="1" s="1"/>
  <c r="AP358" i="2"/>
  <c r="BL446" i="1" s="1"/>
  <c r="AP550" i="2"/>
  <c r="AP471" i="2"/>
  <c r="BL668" i="1" s="1"/>
  <c r="AP1043" i="2"/>
  <c r="AP757" i="2"/>
  <c r="AP231" i="2"/>
  <c r="R577" i="3" s="1"/>
  <c r="AP713" i="2"/>
  <c r="AP354" i="2"/>
  <c r="R367" i="3" s="1"/>
  <c r="AP579" i="2"/>
  <c r="BL743" i="1" s="1"/>
  <c r="AP958" i="2"/>
  <c r="AP597" i="2"/>
  <c r="R1004" i="3" s="1"/>
  <c r="AP389" i="2"/>
  <c r="AP810" i="2"/>
  <c r="BL639" i="1" s="1"/>
  <c r="AP924" i="2"/>
  <c r="R1275" i="3" s="1"/>
  <c r="AP908" i="2"/>
  <c r="R1261" i="3" s="1"/>
  <c r="AP910" i="2"/>
  <c r="AP320" i="2"/>
  <c r="AP475" i="2"/>
  <c r="BL469" i="1" s="1"/>
  <c r="AP621" i="2"/>
  <c r="AP326" i="2"/>
  <c r="R711" i="3" s="1"/>
  <c r="AP655" i="2"/>
  <c r="AP328" i="2"/>
  <c r="AP906" i="2"/>
  <c r="AP1020" i="2"/>
  <c r="R1359" i="3" s="1"/>
  <c r="D741" i="3"/>
  <c r="AA741" i="3" s="1"/>
  <c r="D1204" i="3"/>
  <c r="AA1204" i="3" s="1"/>
  <c r="W762" i="3"/>
  <c r="D1015" i="3"/>
  <c r="AA1015" i="3" s="1"/>
  <c r="D180" i="3"/>
  <c r="AA180" i="3" s="1"/>
  <c r="D1170" i="3"/>
  <c r="AA1170" i="3" s="1"/>
  <c r="D200" i="3"/>
  <c r="AA200" i="3" s="1"/>
  <c r="D559" i="3"/>
  <c r="AA559" i="3" s="1"/>
  <c r="W1081" i="3"/>
  <c r="W1285" i="3"/>
  <c r="W1387" i="3"/>
  <c r="W1351" i="3"/>
  <c r="W1229" i="3"/>
  <c r="W1210" i="3"/>
  <c r="W983" i="3"/>
  <c r="W1331" i="3"/>
  <c r="W1222" i="3"/>
  <c r="W1299" i="3"/>
  <c r="D895" i="3"/>
  <c r="AA895" i="3" s="1"/>
  <c r="D831" i="3"/>
  <c r="AA831" i="3" s="1"/>
  <c r="D1076" i="3"/>
  <c r="AA1076" i="3" s="1"/>
  <c r="D423" i="3"/>
  <c r="AA423" i="3" s="1"/>
  <c r="D1082" i="3"/>
  <c r="AA1082" i="3" s="1"/>
  <c r="D230" i="3"/>
  <c r="AA230" i="3" s="1"/>
  <c r="D1188" i="3"/>
  <c r="AA1188" i="3" s="1"/>
  <c r="D667" i="3"/>
  <c r="AA667" i="3" s="1"/>
  <c r="D30" i="3"/>
  <c r="AA30" i="3" s="1"/>
  <c r="D867" i="3"/>
  <c r="AA867" i="3" s="1"/>
  <c r="D41" i="3"/>
  <c r="AA41" i="3" s="1"/>
  <c r="D336" i="3"/>
  <c r="AA336" i="3" s="1"/>
  <c r="D948" i="3"/>
  <c r="AA948" i="3" s="1"/>
  <c r="W884" i="3"/>
  <c r="W1337" i="3"/>
  <c r="W1135" i="3"/>
  <c r="W1203" i="3"/>
  <c r="W1353" i="3"/>
  <c r="W826" i="3"/>
  <c r="W956" i="3"/>
  <c r="W1328" i="3"/>
  <c r="W781" i="3"/>
  <c r="W1021" i="3"/>
  <c r="W1269" i="3"/>
  <c r="W1376" i="3"/>
  <c r="W1163" i="3"/>
  <c r="W771" i="3"/>
  <c r="W1045" i="3"/>
  <c r="W1142" i="3"/>
  <c r="W1157" i="3"/>
  <c r="W1100" i="3"/>
  <c r="W1082" i="3"/>
  <c r="W1202" i="3"/>
  <c r="W1293" i="3"/>
  <c r="W934" i="3"/>
  <c r="W1220" i="3"/>
  <c r="W1369" i="3"/>
  <c r="W1204" i="3"/>
  <c r="W1034" i="3"/>
  <c r="W841" i="3"/>
  <c r="W1097" i="3"/>
  <c r="W862" i="3"/>
  <c r="W1123" i="3"/>
  <c r="W1373" i="3"/>
  <c r="W1350" i="3"/>
  <c r="W1175" i="3"/>
  <c r="W767" i="3"/>
  <c r="W1015" i="3"/>
  <c r="W1236" i="3"/>
  <c r="D927" i="3"/>
  <c r="AA927" i="3" s="1"/>
  <c r="D1226" i="3"/>
  <c r="AA1226" i="3" s="1"/>
  <c r="D506" i="3"/>
  <c r="AA506" i="3" s="1"/>
  <c r="D1139" i="3"/>
  <c r="AA1139" i="3" s="1"/>
  <c r="D440" i="3"/>
  <c r="AA440" i="3" s="1"/>
  <c r="D568" i="3"/>
  <c r="AA568" i="3" s="1"/>
  <c r="D329" i="3"/>
  <c r="AA329" i="3" s="1"/>
  <c r="D50" i="3"/>
  <c r="AA50" i="3" s="1"/>
  <c r="W1079" i="3"/>
  <c r="W1161" i="3"/>
  <c r="W817" i="3"/>
  <c r="W980" i="3"/>
  <c r="W1195" i="3"/>
  <c r="W1375" i="3"/>
  <c r="W1012" i="3"/>
  <c r="W1344" i="3"/>
  <c r="W1090" i="3"/>
  <c r="W846" i="3"/>
  <c r="W1358" i="3"/>
  <c r="W1245" i="3"/>
  <c r="W882" i="3"/>
  <c r="D24" i="3"/>
  <c r="AA24" i="3" s="1"/>
  <c r="D368" i="3"/>
  <c r="AA368" i="3" s="1"/>
  <c r="D306" i="3"/>
  <c r="AA306" i="3" s="1"/>
  <c r="D1089" i="3"/>
  <c r="AA1089" i="3" s="1"/>
  <c r="D652" i="3"/>
  <c r="AA652" i="3" s="1"/>
  <c r="D251" i="3"/>
  <c r="AA251" i="3" s="1"/>
  <c r="D804" i="3"/>
  <c r="AA804" i="3" s="1"/>
  <c r="D932" i="3"/>
  <c r="AA932" i="3" s="1"/>
  <c r="D1190" i="3"/>
  <c r="AA1190" i="3" s="1"/>
  <c r="D1114" i="3"/>
  <c r="AA1114" i="3" s="1"/>
  <c r="D1211" i="3"/>
  <c r="AA1211" i="3" s="1"/>
  <c r="D966" i="3"/>
  <c r="AA966" i="3" s="1"/>
  <c r="D1196" i="3"/>
  <c r="AA1196" i="3" s="1"/>
  <c r="D1147" i="3"/>
  <c r="AA1147" i="3" s="1"/>
  <c r="D1019" i="3"/>
  <c r="AA1019" i="3" s="1"/>
  <c r="D356" i="3"/>
  <c r="AA356" i="3" s="1"/>
  <c r="D274" i="3"/>
  <c r="AA274" i="3" s="1"/>
  <c r="D315" i="3"/>
  <c r="AA315" i="3" s="1"/>
  <c r="D149" i="3"/>
  <c r="AA149" i="3" s="1"/>
  <c r="D9" i="3"/>
  <c r="AA9" i="3" s="1"/>
  <c r="D347" i="3"/>
  <c r="AA347" i="3" s="1"/>
  <c r="D354" i="3"/>
  <c r="AA354" i="3" s="1"/>
  <c r="D684" i="3"/>
  <c r="AA684" i="3" s="1"/>
  <c r="D1035" i="3"/>
  <c r="AA1035" i="3" s="1"/>
  <c r="D769" i="3"/>
  <c r="AA769" i="3" s="1"/>
  <c r="D871" i="3"/>
  <c r="AA871" i="3" s="1"/>
  <c r="D1221" i="3"/>
  <c r="AA1221" i="3" s="1"/>
  <c r="D525" i="3"/>
  <c r="AA525" i="3" s="1"/>
  <c r="D1193" i="3"/>
  <c r="AA1193" i="3" s="1"/>
  <c r="D789" i="3"/>
  <c r="AA789" i="3" s="1"/>
  <c r="AB1167" i="3"/>
  <c r="AC1167" i="3"/>
  <c r="AE1167" i="3" s="1"/>
  <c r="Z1167" i="3"/>
  <c r="D823" i="3"/>
  <c r="AA823" i="3" s="1"/>
  <c r="D337" i="3"/>
  <c r="AA337" i="3" s="1"/>
  <c r="D1102" i="3"/>
  <c r="AA1102" i="3" s="1"/>
  <c r="AC836" i="3"/>
  <c r="AE836" i="3" s="1"/>
  <c r="Z836" i="3"/>
  <c r="AB836" i="3"/>
  <c r="AC662" i="3"/>
  <c r="AE662" i="3" s="1"/>
  <c r="AB662" i="3"/>
  <c r="Z662" i="3"/>
  <c r="Z62" i="3"/>
  <c r="AD62" i="3" s="1"/>
  <c r="AC62" i="3"/>
  <c r="AE62" i="3" s="1"/>
  <c r="AB62" i="3"/>
  <c r="D718" i="3"/>
  <c r="AA718" i="3" s="1"/>
  <c r="Z1088" i="3"/>
  <c r="AB1088" i="3"/>
  <c r="AC1088" i="3"/>
  <c r="AE1088" i="3" s="1"/>
  <c r="Z1108" i="3"/>
  <c r="AB1108" i="3"/>
  <c r="AC1108" i="3"/>
  <c r="AE1108" i="3" s="1"/>
  <c r="D171" i="3"/>
  <c r="AA171" i="3" s="1"/>
  <c r="D450" i="3"/>
  <c r="AA450" i="3" s="1"/>
  <c r="AC839" i="3"/>
  <c r="AE839" i="3" s="1"/>
  <c r="Z839" i="3"/>
  <c r="AB839" i="3"/>
  <c r="D1142" i="3"/>
  <c r="AA1142" i="3" s="1"/>
  <c r="D784" i="3"/>
  <c r="AA784" i="3" s="1"/>
  <c r="D1124" i="3"/>
  <c r="AA1124" i="3" s="1"/>
  <c r="D1163" i="3"/>
  <c r="AA1163" i="3" s="1"/>
  <c r="D1059" i="3"/>
  <c r="AA1059" i="3" s="1"/>
  <c r="D1294" i="3"/>
  <c r="AA1294" i="3" s="1"/>
  <c r="D606" i="3"/>
  <c r="AA606" i="3" s="1"/>
  <c r="D161" i="3"/>
  <c r="AA161" i="3" s="1"/>
  <c r="D840" i="3"/>
  <c r="AA840" i="3" s="1"/>
  <c r="D156" i="3"/>
  <c r="AA156" i="3" s="1"/>
  <c r="D484" i="3"/>
  <c r="AA484" i="3" s="1"/>
  <c r="D152" i="3"/>
  <c r="AA152" i="3" s="1"/>
  <c r="D249" i="3"/>
  <c r="AA249" i="3" s="1"/>
  <c r="D622" i="3"/>
  <c r="AA622" i="3" s="1"/>
  <c r="AB907" i="3"/>
  <c r="AC907" i="3"/>
  <c r="AE907" i="3" s="1"/>
  <c r="Z907" i="3"/>
  <c r="AB808" i="3"/>
  <c r="Z808" i="3"/>
  <c r="AC808" i="3"/>
  <c r="AE808" i="3" s="1"/>
  <c r="AB961" i="3"/>
  <c r="Z961" i="3"/>
  <c r="AC961" i="3"/>
  <c r="AE961" i="3" s="1"/>
  <c r="D1022" i="3"/>
  <c r="AA1022" i="3" s="1"/>
  <c r="AC909" i="3"/>
  <c r="AE909" i="3" s="1"/>
  <c r="Z909" i="3"/>
  <c r="AB909" i="3"/>
  <c r="D352" i="3"/>
  <c r="AA352" i="3" s="1"/>
  <c r="AC1130" i="3"/>
  <c r="AE1130" i="3" s="1"/>
  <c r="Z1130" i="3"/>
  <c r="AB1130" i="3"/>
  <c r="D7" i="3"/>
  <c r="AA7" i="3" s="1"/>
  <c r="D228" i="3"/>
  <c r="AA228" i="3" s="1"/>
  <c r="AC1049" i="3"/>
  <c r="AE1049" i="3" s="1"/>
  <c r="AB1049" i="3"/>
  <c r="Z1049" i="3"/>
  <c r="D698" i="3"/>
  <c r="AA698" i="3" s="1"/>
  <c r="D536" i="3"/>
  <c r="AA536" i="3" s="1"/>
  <c r="D888" i="3"/>
  <c r="AA888" i="3" s="1"/>
  <c r="AB1119" i="3"/>
  <c r="Z1119" i="3"/>
  <c r="AC1119" i="3"/>
  <c r="AE1119" i="3" s="1"/>
  <c r="AC31" i="3"/>
  <c r="AE31" i="3" s="1"/>
  <c r="Z31" i="3"/>
  <c r="AB31" i="3"/>
  <c r="AB815" i="3"/>
  <c r="AC815" i="3"/>
  <c r="AE815" i="3" s="1"/>
  <c r="Z815" i="3"/>
  <c r="D16" i="3"/>
  <c r="AA16" i="3" s="1"/>
  <c r="AC799" i="3"/>
  <c r="AE799" i="3" s="1"/>
  <c r="AB799" i="3"/>
  <c r="Z799" i="3"/>
  <c r="Z490" i="3"/>
  <c r="AB490" i="3"/>
  <c r="AC490" i="3"/>
  <c r="AE490" i="3" s="1"/>
  <c r="Z1133" i="3"/>
  <c r="AB1133" i="3"/>
  <c r="AC1133" i="3"/>
  <c r="AE1133" i="3" s="1"/>
  <c r="D1037" i="3"/>
  <c r="AA1037" i="3" s="1"/>
  <c r="D27" i="3"/>
  <c r="AA27" i="3" s="1"/>
  <c r="D772" i="3"/>
  <c r="AA772" i="3" s="1"/>
  <c r="D663" i="3"/>
  <c r="AA663" i="3" s="1"/>
  <c r="D49" i="3"/>
  <c r="AA49" i="3" s="1"/>
  <c r="D532" i="3"/>
  <c r="AA532" i="3" s="1"/>
  <c r="D661" i="3"/>
  <c r="AA661" i="3" s="1"/>
  <c r="D185" i="3"/>
  <c r="AA185" i="3" s="1"/>
  <c r="D197" i="3"/>
  <c r="AA197" i="3" s="1"/>
  <c r="D61" i="3"/>
  <c r="AA61" i="3" s="1"/>
  <c r="D1296" i="3"/>
  <c r="AA1296" i="3" s="1"/>
  <c r="D416" i="3"/>
  <c r="AA416" i="3" s="1"/>
  <c r="D413" i="3"/>
  <c r="AA413" i="3" s="1"/>
  <c r="D143" i="3"/>
  <c r="AA143" i="3" s="1"/>
  <c r="D47" i="3"/>
  <c r="AA47" i="3" s="1"/>
  <c r="D1284" i="3"/>
  <c r="AA1284" i="3" s="1"/>
  <c r="D554" i="3"/>
  <c r="AA554" i="3" s="1"/>
  <c r="D1117" i="3"/>
  <c r="AA1117" i="3" s="1"/>
  <c r="D381" i="3"/>
  <c r="AA381" i="3" s="1"/>
  <c r="D521" i="3"/>
  <c r="AA521" i="3" s="1"/>
  <c r="D841" i="3"/>
  <c r="AA841" i="3" s="1"/>
  <c r="D612" i="3"/>
  <c r="AA612" i="3" s="1"/>
  <c r="D1301" i="3"/>
  <c r="AA1301" i="3" s="1"/>
  <c r="D989" i="3"/>
  <c r="AA989" i="3" s="1"/>
  <c r="D261" i="3"/>
  <c r="AA261" i="3" s="1"/>
  <c r="D444" i="3"/>
  <c r="AA444" i="3" s="1"/>
  <c r="D552" i="3"/>
  <c r="AA552" i="3" s="1"/>
  <c r="D158" i="3"/>
  <c r="AA158" i="3" s="1"/>
  <c r="D260" i="3"/>
  <c r="AA260" i="3" s="1"/>
  <c r="D309" i="3"/>
  <c r="AA309" i="3" s="1"/>
  <c r="D1329" i="3"/>
  <c r="AA1329" i="3" s="1"/>
  <c r="D793" i="3"/>
  <c r="AA793" i="3" s="1"/>
  <c r="D963" i="3"/>
  <c r="AA963" i="3" s="1"/>
  <c r="D1003" i="3"/>
  <c r="AA1003" i="3" s="1"/>
  <c r="D286" i="3"/>
  <c r="AA286" i="3" s="1"/>
  <c r="D1233" i="3"/>
  <c r="AA1233" i="3" s="1"/>
  <c r="D1109" i="3"/>
  <c r="AA1109" i="3" s="1"/>
  <c r="D689" i="3"/>
  <c r="AA689" i="3" s="1"/>
  <c r="D64" i="3"/>
  <c r="AA64" i="3" s="1"/>
  <c r="D904" i="3"/>
  <c r="AA904" i="3" s="1"/>
  <c r="D830" i="3"/>
  <c r="AA830" i="3" s="1"/>
  <c r="D813" i="3"/>
  <c r="AA813" i="3" s="1"/>
  <c r="D708" i="3"/>
  <c r="AA708" i="3" s="1"/>
  <c r="D1077" i="3"/>
  <c r="AA1077" i="3" s="1"/>
  <c r="D1041" i="3"/>
  <c r="AA1041" i="3" s="1"/>
  <c r="D1144" i="3"/>
  <c r="AA1144" i="3" s="1"/>
  <c r="D787" i="3"/>
  <c r="AA787" i="3" s="1"/>
  <c r="D764" i="3"/>
  <c r="AA764" i="3" s="1"/>
  <c r="D1004" i="3"/>
  <c r="AA1004" i="3" s="1"/>
  <c r="D14" i="3"/>
  <c r="AA14" i="3" s="1"/>
  <c r="D589" i="3"/>
  <c r="AA589" i="3" s="1"/>
  <c r="D278" i="3"/>
  <c r="AA278" i="3" s="1"/>
  <c r="D1228" i="3"/>
  <c r="AA1228" i="3" s="1"/>
  <c r="D900" i="3"/>
  <c r="AA900" i="3" s="1"/>
  <c r="D218" i="3"/>
  <c r="AA218" i="3" s="1"/>
  <c r="D650" i="3"/>
  <c r="AA650" i="3" s="1"/>
  <c r="D1072" i="3"/>
  <c r="AA1072" i="3" s="1"/>
  <c r="D1150" i="3"/>
  <c r="AA1150" i="3" s="1"/>
  <c r="D752" i="3"/>
  <c r="AA752" i="3" s="1"/>
  <c r="D373" i="3"/>
  <c r="AA373" i="3" s="1"/>
  <c r="D1242" i="3"/>
  <c r="AA1242" i="3" s="1"/>
  <c r="D576" i="3"/>
  <c r="AA576" i="3" s="1"/>
  <c r="D996" i="3"/>
  <c r="AA996" i="3" s="1"/>
  <c r="D1091" i="3"/>
  <c r="AA1091" i="3" s="1"/>
  <c r="D1149" i="3"/>
  <c r="AA1149" i="3" s="1"/>
  <c r="D1048" i="3"/>
  <c r="AA1048" i="3" s="1"/>
  <c r="D222" i="3"/>
  <c r="AA222" i="3" s="1"/>
  <c r="D285" i="3"/>
  <c r="AA285" i="3" s="1"/>
  <c r="D383" i="3"/>
  <c r="AA383" i="3" s="1"/>
  <c r="D330" i="3"/>
  <c r="AA330" i="3" s="1"/>
  <c r="D1063" i="3"/>
  <c r="AA1063" i="3" s="1"/>
  <c r="D1030" i="3"/>
  <c r="AA1030" i="3" s="1"/>
  <c r="D1383" i="3"/>
  <c r="AA1383" i="3" s="1"/>
  <c r="D1315" i="3"/>
  <c r="AA1315" i="3" s="1"/>
  <c r="D978" i="3"/>
  <c r="AA978" i="3" s="1"/>
  <c r="D731" i="3"/>
  <c r="AA731" i="3" s="1"/>
  <c r="D1143" i="3"/>
  <c r="AA1143" i="3" s="1"/>
  <c r="D806" i="3"/>
  <c r="AA806" i="3" s="1"/>
  <c r="D232" i="3"/>
  <c r="AA232" i="3" s="1"/>
  <c r="D359" i="3"/>
  <c r="AA359" i="3" s="1"/>
  <c r="D993" i="3"/>
  <c r="AA993" i="3" s="1"/>
  <c r="D1155" i="3"/>
  <c r="AA1155" i="3" s="1"/>
  <c r="D498" i="3"/>
  <c r="AA498" i="3" s="1"/>
  <c r="D255" i="3"/>
  <c r="AA255" i="3" s="1"/>
  <c r="D577" i="3"/>
  <c r="AA577" i="3" s="1"/>
  <c r="D372" i="3"/>
  <c r="AA372" i="3" s="1"/>
  <c r="D488" i="3"/>
  <c r="AA488" i="3" s="1"/>
  <c r="D84" i="3"/>
  <c r="AA84" i="3" s="1"/>
  <c r="D34" i="3"/>
  <c r="AA34" i="3" s="1"/>
  <c r="D825" i="3"/>
  <c r="AA825" i="3" s="1"/>
  <c r="W329" i="3"/>
  <c r="W865" i="3"/>
  <c r="W844" i="3"/>
  <c r="W988" i="3"/>
  <c r="W875" i="3"/>
  <c r="W820" i="3"/>
  <c r="W1086" i="3"/>
  <c r="W78" i="3"/>
  <c r="W543" i="3"/>
  <c r="W1174" i="3"/>
  <c r="AX372" i="2"/>
  <c r="BA372" i="2"/>
  <c r="AY372" i="2"/>
  <c r="AZ372" i="2"/>
  <c r="D699" i="3"/>
  <c r="AA699" i="3" s="1"/>
  <c r="BA657" i="2"/>
  <c r="AX657" i="2"/>
  <c r="AZ657" i="2"/>
  <c r="AY657" i="2"/>
  <c r="D288" i="3"/>
  <c r="AA288" i="3" s="1"/>
  <c r="D807" i="3"/>
  <c r="AA807" i="3" s="1"/>
  <c r="AX882" i="2"/>
  <c r="AY882" i="2"/>
  <c r="AZ882" i="2"/>
  <c r="BA882" i="2"/>
  <c r="D1358" i="3"/>
  <c r="AA1358" i="3" s="1"/>
  <c r="AX379" i="2"/>
  <c r="AZ379" i="2"/>
  <c r="AY379" i="2"/>
  <c r="BA379" i="2"/>
  <c r="BA861" i="2"/>
  <c r="AZ861" i="2"/>
  <c r="AX861" i="2"/>
  <c r="AY861" i="2"/>
  <c r="D1367" i="3"/>
  <c r="AA1367" i="3" s="1"/>
  <c r="D933" i="3"/>
  <c r="AA933" i="3" s="1"/>
  <c r="AX741" i="2"/>
  <c r="BA741" i="2"/>
  <c r="AY741" i="2"/>
  <c r="AZ741" i="2"/>
  <c r="AZ488" i="2"/>
  <c r="AY488" i="2"/>
  <c r="AX488" i="2"/>
  <c r="BA488" i="2"/>
  <c r="D1081" i="3"/>
  <c r="AA1081" i="3" s="1"/>
  <c r="AX398" i="2"/>
  <c r="BA398" i="2"/>
  <c r="AY398" i="2"/>
  <c r="AZ398" i="2"/>
  <c r="B8" i="11"/>
  <c r="AZ524" i="2"/>
  <c r="AY524" i="2"/>
  <c r="AX524" i="2"/>
  <c r="BA524" i="2"/>
  <c r="D471" i="3"/>
  <c r="AA471" i="3" s="1"/>
  <c r="AY367" i="2"/>
  <c r="AZ367" i="2"/>
  <c r="BA367" i="2"/>
  <c r="AX367" i="2"/>
  <c r="AY516" i="2"/>
  <c r="AX516" i="2"/>
  <c r="AZ516" i="2"/>
  <c r="BA516" i="2"/>
  <c r="AY788" i="2"/>
  <c r="AX788" i="2"/>
  <c r="AZ788" i="2"/>
  <c r="BA788" i="2"/>
  <c r="AZ891" i="2"/>
  <c r="AY891" i="2"/>
  <c r="AX891" i="2"/>
  <c r="BA891" i="2"/>
  <c r="B6" i="11"/>
  <c r="AZ626" i="2"/>
  <c r="AX626" i="2"/>
  <c r="AY626" i="2"/>
  <c r="BA626" i="2"/>
  <c r="D204" i="3"/>
  <c r="AA204" i="3" s="1"/>
  <c r="AZ839" i="2"/>
  <c r="AY839" i="2"/>
  <c r="BA839" i="2"/>
  <c r="AX839" i="2"/>
  <c r="D138" i="3"/>
  <c r="AA138" i="3" s="1"/>
  <c r="D1100" i="3"/>
  <c r="AA1100" i="3" s="1"/>
  <c r="AZ790" i="2"/>
  <c r="AX790" i="2"/>
  <c r="BA790" i="2"/>
  <c r="AY790" i="2"/>
  <c r="D707" i="3"/>
  <c r="AA707" i="3" s="1"/>
  <c r="AZ873" i="2"/>
  <c r="AY873" i="2"/>
  <c r="BA873" i="2"/>
  <c r="AX873" i="2"/>
  <c r="AX593" i="2"/>
  <c r="BA593" i="2"/>
  <c r="AY593" i="2"/>
  <c r="AZ593" i="2"/>
  <c r="AZ752" i="2"/>
  <c r="AY752" i="2"/>
  <c r="BA752" i="2"/>
  <c r="AX752" i="2"/>
  <c r="AZ703" i="2"/>
  <c r="AY703" i="2"/>
  <c r="BA703" i="2"/>
  <c r="AX703" i="2"/>
  <c r="AX594" i="2"/>
  <c r="BA594" i="2"/>
  <c r="AY594" i="2"/>
  <c r="AZ594" i="2"/>
  <c r="D8" i="8"/>
  <c r="Y8" i="8" s="1"/>
  <c r="BA714" i="2"/>
  <c r="AX714" i="2"/>
  <c r="AZ714" i="2"/>
  <c r="AY714" i="2"/>
  <c r="AX710" i="2"/>
  <c r="BA710" i="2"/>
  <c r="AY710" i="2"/>
  <c r="AZ710" i="2"/>
  <c r="AX758" i="2"/>
  <c r="BA758" i="2"/>
  <c r="AY758" i="2"/>
  <c r="AZ758" i="2"/>
  <c r="AZ564" i="2"/>
  <c r="AY564" i="2"/>
  <c r="BA564" i="2"/>
  <c r="AX564" i="2"/>
  <c r="BA469" i="2"/>
  <c r="AX469" i="2"/>
  <c r="AZ469" i="2"/>
  <c r="AY469" i="2"/>
  <c r="AZ454" i="2"/>
  <c r="AY454" i="2"/>
  <c r="BA454" i="2"/>
  <c r="AX454" i="2"/>
  <c r="D1034" i="3"/>
  <c r="AA1034" i="3" s="1"/>
  <c r="AX477" i="2"/>
  <c r="AY477" i="2"/>
  <c r="AZ477" i="2"/>
  <c r="BA477" i="2"/>
  <c r="AY654" i="2"/>
  <c r="AZ654" i="2"/>
  <c r="BA654" i="2"/>
  <c r="AX654" i="2"/>
  <c r="AX761" i="2"/>
  <c r="BA761" i="2"/>
  <c r="AZ761" i="2"/>
  <c r="AY761" i="2"/>
  <c r="B5" i="11"/>
  <c r="AX664" i="2"/>
  <c r="BA664" i="2"/>
  <c r="AY664" i="2"/>
  <c r="AZ664" i="2"/>
  <c r="AZ749" i="2"/>
  <c r="AX749" i="2"/>
  <c r="AY749" i="2"/>
  <c r="BA749" i="2"/>
  <c r="AX437" i="2"/>
  <c r="BA437" i="2"/>
  <c r="AY437" i="2"/>
  <c r="AZ437" i="2"/>
  <c r="AY798" i="2"/>
  <c r="AZ798" i="2"/>
  <c r="AX798" i="2"/>
  <c r="BA798" i="2"/>
  <c r="AY525" i="2"/>
  <c r="AZ525" i="2"/>
  <c r="AX525" i="2"/>
  <c r="BA525" i="2"/>
  <c r="BA546" i="2"/>
  <c r="AX546" i="2"/>
  <c r="AY546" i="2"/>
  <c r="AZ546" i="2"/>
  <c r="BA605" i="2"/>
  <c r="AY605" i="2"/>
  <c r="AX605" i="2"/>
  <c r="AZ605" i="2"/>
  <c r="AY718" i="2"/>
  <c r="AZ718" i="2"/>
  <c r="BA718" i="2"/>
  <c r="AX718" i="2"/>
  <c r="AZ480" i="2"/>
  <c r="AX480" i="2"/>
  <c r="BA480" i="2"/>
  <c r="AY480" i="2"/>
  <c r="BA617" i="2"/>
  <c r="AZ617" i="2"/>
  <c r="AX617" i="2"/>
  <c r="AY617" i="2"/>
  <c r="D75" i="3"/>
  <c r="AA75" i="3" s="1"/>
  <c r="AZ624" i="2"/>
  <c r="AX624" i="2"/>
  <c r="AY624" i="2"/>
  <c r="BA624" i="2"/>
  <c r="BA545" i="2"/>
  <c r="AX545" i="2"/>
  <c r="AY545" i="2"/>
  <c r="AZ545" i="2"/>
  <c r="AX352" i="2"/>
  <c r="BA352" i="2"/>
  <c r="AY352" i="2"/>
  <c r="AZ352" i="2"/>
  <c r="AX554" i="2"/>
  <c r="AZ554" i="2"/>
  <c r="AY554" i="2"/>
  <c r="BA554" i="2"/>
  <c r="D361" i="3"/>
  <c r="AA361" i="3" s="1"/>
  <c r="B4" i="11"/>
  <c r="AX568" i="2"/>
  <c r="BA568" i="2"/>
  <c r="AY568" i="2"/>
  <c r="AZ568" i="2"/>
  <c r="AX880" i="2"/>
  <c r="BA880" i="2"/>
  <c r="AZ880" i="2"/>
  <c r="AY880" i="2"/>
  <c r="AZ362" i="2"/>
  <c r="AY362" i="2"/>
  <c r="BA362" i="2"/>
  <c r="AX362" i="2"/>
  <c r="B11" i="11"/>
  <c r="D854" i="3"/>
  <c r="AA854" i="3" s="1"/>
  <c r="D1277" i="3"/>
  <c r="AA1277" i="3" s="1"/>
  <c r="AQ901" i="2"/>
  <c r="AQ785" i="2"/>
  <c r="AQ327" i="2"/>
  <c r="AQ794" i="2"/>
  <c r="AQ898" i="2"/>
  <c r="AQ342" i="2"/>
  <c r="AQ896" i="2"/>
  <c r="AQ684" i="2"/>
  <c r="AQ695" i="2"/>
  <c r="AQ1015" i="2"/>
  <c r="AQ421" i="2"/>
  <c r="AQ856" i="2"/>
  <c r="AQ1002" i="2"/>
  <c r="AQ573" i="2"/>
  <c r="AQ1004" i="2"/>
  <c r="AQ542" i="2"/>
  <c r="AQ266" i="2"/>
  <c r="AQ340" i="2"/>
  <c r="AQ419" i="2"/>
  <c r="AQ746" i="2"/>
  <c r="AQ905" i="2"/>
  <c r="AQ159" i="2"/>
  <c r="AQ648" i="2"/>
  <c r="AQ514" i="2"/>
  <c r="AQ535" i="2"/>
  <c r="AQ739" i="2"/>
  <c r="AQ642" i="2"/>
  <c r="AQ131" i="2"/>
  <c r="AQ472" i="2"/>
  <c r="AQ512" i="2"/>
  <c r="AQ990" i="2"/>
  <c r="AQ518" i="2"/>
  <c r="AQ296" i="2"/>
  <c r="AQ986" i="2"/>
  <c r="AQ450" i="2"/>
  <c r="AQ745" i="2"/>
  <c r="AQ398" i="2"/>
  <c r="AQ123" i="2"/>
  <c r="AQ966" i="2"/>
  <c r="AQ722" i="2"/>
  <c r="AQ127" i="2"/>
  <c r="AQ252" i="2"/>
  <c r="AQ389" i="2"/>
  <c r="AQ408" i="2"/>
  <c r="AQ356" i="2"/>
  <c r="AQ801" i="2"/>
  <c r="AQ40" i="2"/>
  <c r="AQ553" i="2"/>
  <c r="AQ187" i="2"/>
  <c r="AQ352" i="2"/>
  <c r="AQ229" i="2"/>
  <c r="AQ96" i="2"/>
  <c r="AQ115" i="2"/>
  <c r="AQ122" i="2"/>
  <c r="AQ890" i="2"/>
  <c r="AQ786" i="2"/>
  <c r="AQ597" i="2"/>
  <c r="AQ7" i="2"/>
  <c r="AQ9" i="2"/>
  <c r="AQ895" i="2"/>
  <c r="AQ155" i="2"/>
  <c r="AQ748" i="2"/>
  <c r="AQ26" i="2"/>
  <c r="AQ963" i="2"/>
  <c r="AQ431" i="2"/>
  <c r="AQ459" i="2"/>
  <c r="AQ412" i="2"/>
  <c r="AQ583" i="2"/>
  <c r="AQ309" i="2"/>
  <c r="AQ443" i="2"/>
  <c r="AQ520" i="2"/>
  <c r="AQ768" i="2"/>
  <c r="AQ1042" i="2"/>
  <c r="AQ522" i="2"/>
  <c r="AQ87" i="2"/>
  <c r="AQ815" i="2"/>
  <c r="AQ411" i="2"/>
  <c r="AQ292" i="2"/>
  <c r="AQ89" i="2"/>
  <c r="AQ662" i="2"/>
  <c r="AQ951" i="2"/>
  <c r="AQ385" i="2"/>
  <c r="AQ547" i="2"/>
  <c r="AQ962" i="2"/>
  <c r="AQ133" i="2"/>
  <c r="AQ596" i="2"/>
  <c r="AQ168" i="2"/>
  <c r="AQ491" i="2"/>
  <c r="AQ270" i="2"/>
  <c r="AQ928" i="2"/>
  <c r="AQ859" i="2"/>
  <c r="AQ286" i="2"/>
  <c r="AQ214" i="2"/>
  <c r="AQ783" i="2"/>
  <c r="AQ845" i="2"/>
  <c r="AQ881" i="2"/>
  <c r="AQ430" i="2"/>
  <c r="AQ867" i="2"/>
  <c r="AQ690" i="2"/>
  <c r="AQ381" i="2"/>
  <c r="AQ22" i="2"/>
  <c r="AQ828" i="2"/>
  <c r="AQ335" i="2"/>
  <c r="AQ371" i="2"/>
  <c r="AQ484" i="2"/>
  <c r="AQ397" i="2"/>
  <c r="AQ947" i="2"/>
  <c r="AQ552" i="2"/>
  <c r="AQ233" i="2"/>
  <c r="AQ190" i="2"/>
  <c r="AQ645" i="2"/>
  <c r="AQ375" i="2"/>
  <c r="AQ141" i="2"/>
  <c r="AQ839" i="2"/>
  <c r="AQ477" i="2"/>
  <c r="AQ665" i="2"/>
  <c r="AQ18" i="2"/>
  <c r="AQ5" i="2"/>
  <c r="AQ260" i="2"/>
  <c r="AQ647" i="2"/>
  <c r="AQ425" i="2"/>
  <c r="AQ406" i="2"/>
  <c r="AQ76" i="2"/>
  <c r="AQ483" i="2"/>
  <c r="AQ370" i="2"/>
  <c r="AQ100" i="2"/>
  <c r="AQ564" i="2"/>
  <c r="AQ349" i="2"/>
  <c r="AQ771" i="2"/>
  <c r="AQ195" i="2"/>
  <c r="AQ967" i="2"/>
  <c r="AQ378" i="2"/>
  <c r="AQ941" i="2"/>
  <c r="AQ468" i="2"/>
  <c r="AQ105" i="2"/>
  <c r="AQ1048" i="2"/>
  <c r="AQ888" i="2"/>
  <c r="AQ833" i="2"/>
  <c r="AQ587" i="2"/>
  <c r="AQ489" i="2"/>
  <c r="AQ1005" i="2"/>
  <c r="AQ318" i="2"/>
  <c r="AQ83" i="2"/>
  <c r="AQ581" i="2"/>
  <c r="AQ396" i="2"/>
  <c r="AQ456" i="2"/>
  <c r="AQ189" i="2"/>
  <c r="AQ509" i="2"/>
  <c r="AQ350" i="2"/>
  <c r="AQ696" i="2"/>
  <c r="AQ118" i="2"/>
  <c r="AQ688" i="2"/>
  <c r="AQ762" i="2"/>
  <c r="AQ432" i="2"/>
  <c r="AQ165" i="2"/>
  <c r="AQ401" i="2"/>
  <c r="AQ441" i="2"/>
  <c r="AQ755" i="2"/>
  <c r="AQ167" i="2"/>
  <c r="AQ830" i="2"/>
  <c r="AQ69" i="2"/>
  <c r="AQ862" i="2"/>
  <c r="AQ875" i="2"/>
  <c r="AQ215" i="2"/>
  <c r="AQ473" i="2"/>
  <c r="AQ821" i="2"/>
  <c r="AQ820" i="2"/>
  <c r="AQ360" i="2"/>
  <c r="AQ403" i="2"/>
  <c r="AQ243" i="2"/>
  <c r="AQ848" i="2"/>
  <c r="AQ101" i="2"/>
  <c r="AQ95" i="2"/>
  <c r="AQ679" i="2"/>
  <c r="AQ691" i="2"/>
  <c r="AQ315" i="2"/>
  <c r="AQ641" i="2"/>
  <c r="AQ134" i="2"/>
  <c r="AQ543" i="2"/>
  <c r="AQ439" i="2"/>
  <c r="AQ61" i="2"/>
  <c r="AQ14" i="2"/>
  <c r="AQ1011" i="2"/>
  <c r="AQ565" i="2"/>
  <c r="AQ256" i="2"/>
  <c r="AQ1038" i="2"/>
  <c r="AQ250" i="2"/>
  <c r="AQ999" i="2"/>
  <c r="AQ15" i="2"/>
  <c r="AQ154" i="2"/>
  <c r="AQ643" i="2"/>
  <c r="AQ757" i="2"/>
  <c r="AQ545" i="2"/>
  <c r="AQ111" i="2"/>
  <c r="AQ150" i="2"/>
  <c r="AQ440" i="2"/>
  <c r="AQ291" i="2"/>
  <c r="AQ651" i="2"/>
  <c r="AQ288" i="2"/>
  <c r="AQ146" i="2"/>
  <c r="AQ1035" i="2"/>
  <c r="AQ68" i="2"/>
  <c r="AQ534" i="2"/>
  <c r="AQ103" i="2"/>
  <c r="AQ972" i="2"/>
  <c r="AQ75" i="2"/>
  <c r="AQ805" i="2"/>
  <c r="AQ572" i="2"/>
  <c r="AQ461" i="2"/>
  <c r="AQ321" i="2"/>
  <c r="AQ452" i="2"/>
  <c r="AQ413" i="2"/>
  <c r="AQ852" i="2"/>
  <c r="AQ48" i="2"/>
  <c r="AQ79" i="2"/>
  <c r="AQ151" i="2"/>
  <c r="AQ184" i="2"/>
  <c r="AQ476" i="2"/>
  <c r="AQ938" i="2"/>
  <c r="AQ99" i="2"/>
  <c r="AQ778" i="2"/>
  <c r="AQ637" i="2"/>
  <c r="AQ891" i="2"/>
  <c r="AQ59" i="2"/>
  <c r="AQ164" i="2"/>
  <c r="AQ138" i="2"/>
  <c r="AQ900" i="2"/>
  <c r="AQ428" i="2"/>
  <c r="AQ577" i="2"/>
  <c r="AQ593" i="2"/>
  <c r="AQ654" i="2"/>
  <c r="AQ869" i="2"/>
  <c r="AQ497" i="2"/>
  <c r="AQ394" i="2"/>
  <c r="AQ478" i="2"/>
  <c r="AQ316" i="2"/>
  <c r="AQ710" i="2"/>
  <c r="AQ1043" i="2"/>
  <c r="AQ194" i="2"/>
  <c r="AQ347" i="2"/>
  <c r="AQ136" i="2"/>
  <c r="AQ797" i="2"/>
  <c r="AQ626" i="2"/>
  <c r="AQ987" i="2"/>
  <c r="AQ735" i="2"/>
  <c r="AQ444" i="2"/>
  <c r="AQ737" i="2"/>
  <c r="AQ681" i="2"/>
  <c r="AQ671" i="2"/>
  <c r="AQ646" i="2"/>
  <c r="AQ751" i="2"/>
  <c r="AQ420" i="2"/>
  <c r="AQ800" i="2"/>
  <c r="AQ874" i="2"/>
  <c r="AQ503" i="2"/>
  <c r="AQ237" i="2"/>
  <c r="AQ694" i="2"/>
  <c r="AQ517" i="2"/>
  <c r="AQ41" i="2"/>
  <c r="AQ623" i="2"/>
  <c r="AQ274" i="2"/>
  <c r="BL642" i="1"/>
  <c r="D1330" i="3"/>
  <c r="AA1330" i="3" s="1"/>
  <c r="D631" i="3"/>
  <c r="AA631" i="3" s="1"/>
  <c r="D1118" i="3"/>
  <c r="AA1118" i="3" s="1"/>
  <c r="D819" i="3"/>
  <c r="AA819" i="3" s="1"/>
  <c r="D1322" i="3"/>
  <c r="AA1322" i="3" s="1"/>
  <c r="D982" i="3"/>
  <c r="AA982" i="3" s="1"/>
  <c r="D1018" i="3"/>
  <c r="AA1018" i="3" s="1"/>
  <c r="D310" i="3"/>
  <c r="AA310" i="3" s="1"/>
  <c r="D318" i="3"/>
  <c r="AA318" i="3" s="1"/>
  <c r="D786" i="3"/>
  <c r="AA786" i="3" s="1"/>
  <c r="D144" i="3"/>
  <c r="AA144" i="3" s="1"/>
  <c r="D334" i="3"/>
  <c r="AA334" i="3" s="1"/>
  <c r="D660" i="3"/>
  <c r="AA660" i="3" s="1"/>
  <c r="D851" i="3"/>
  <c r="AA851" i="3" s="1"/>
  <c r="D1087" i="3"/>
  <c r="AA1087" i="3" s="1"/>
  <c r="D1002" i="3"/>
  <c r="AA1002" i="3" s="1"/>
  <c r="D1169" i="3"/>
  <c r="AA1169" i="3" s="1"/>
  <c r="D85" i="3"/>
  <c r="AA85" i="3" s="1"/>
  <c r="D965" i="3"/>
  <c r="AA965" i="3" s="1"/>
  <c r="D986" i="3"/>
  <c r="AA986" i="3" s="1"/>
  <c r="D382" i="3"/>
  <c r="AA382" i="3" s="1"/>
  <c r="D1120" i="3"/>
  <c r="AA1120" i="3" s="1"/>
  <c r="D1014" i="3"/>
  <c r="AA1014" i="3" s="1"/>
  <c r="D1214" i="3"/>
  <c r="AA1214" i="3" s="1"/>
  <c r="D810" i="3"/>
  <c r="AA810" i="3" s="1"/>
  <c r="D777" i="3"/>
  <c r="AA777" i="3" s="1"/>
  <c r="D1132" i="3"/>
  <c r="AA1132" i="3" s="1"/>
  <c r="D1320" i="3"/>
  <c r="AA1320" i="3" s="1"/>
  <c r="D567" i="3"/>
  <c r="AA567" i="3" s="1"/>
  <c r="D1044" i="3"/>
  <c r="AA1044" i="3" s="1"/>
  <c r="D915" i="3"/>
  <c r="AA915" i="3" s="1"/>
  <c r="D214" i="3"/>
  <c r="AA214" i="3" s="1"/>
  <c r="D242" i="3"/>
  <c r="AA242" i="3" s="1"/>
  <c r="D1020" i="3"/>
  <c r="AA1020" i="3" s="1"/>
  <c r="D386" i="3"/>
  <c r="AA386" i="3" s="1"/>
  <c r="D887" i="3"/>
  <c r="AA887" i="3" s="1"/>
  <c r="D1152" i="3"/>
  <c r="AA1152" i="3" s="1"/>
  <c r="D727" i="3"/>
  <c r="AA727" i="3" s="1"/>
  <c r="R713" i="3"/>
  <c r="R597" i="3"/>
  <c r="R873" i="3"/>
  <c r="R1348" i="3"/>
  <c r="R723" i="3"/>
  <c r="R486" i="3"/>
  <c r="R7" i="3"/>
  <c r="R639" i="3"/>
  <c r="R537" i="3"/>
  <c r="R1025" i="3"/>
  <c r="D1348" i="3"/>
  <c r="AA1348" i="3" s="1"/>
  <c r="D822" i="3"/>
  <c r="AA822" i="3" s="1"/>
  <c r="D1138" i="3"/>
  <c r="AA1138" i="3" s="1"/>
  <c r="D466" i="3"/>
  <c r="AA466" i="3" s="1"/>
  <c r="D1384" i="3"/>
  <c r="AA1384" i="3" s="1"/>
  <c r="D709" i="3"/>
  <c r="AA709" i="3" s="1"/>
  <c r="D827" i="3"/>
  <c r="AA827" i="3" s="1"/>
  <c r="D894" i="3"/>
  <c r="AA894" i="3" s="1"/>
  <c r="D1101" i="3"/>
  <c r="AA1101" i="3" s="1"/>
  <c r="D340" i="3"/>
  <c r="AA340" i="3" s="1"/>
  <c r="D760" i="3"/>
  <c r="AA760" i="3" s="1"/>
  <c r="D1333" i="3"/>
  <c r="AA1333" i="3" s="1"/>
  <c r="D305" i="3"/>
  <c r="AA305" i="3" s="1"/>
  <c r="D163" i="3"/>
  <c r="AA163" i="3" s="1"/>
  <c r="D515" i="3"/>
  <c r="AA515" i="3" s="1"/>
  <c r="R1388" i="3"/>
  <c r="R96" i="3"/>
  <c r="R233" i="3"/>
  <c r="R748" i="3"/>
  <c r="R852" i="3"/>
  <c r="R538" i="3"/>
  <c r="D284" i="3"/>
  <c r="AA284" i="3" s="1"/>
  <c r="D453" i="3"/>
  <c r="AA453" i="3" s="1"/>
  <c r="D809" i="3"/>
  <c r="AA809" i="3" s="1"/>
  <c r="D829" i="3"/>
  <c r="AA829" i="3" s="1"/>
  <c r="D553" i="3"/>
  <c r="AA553" i="3" s="1"/>
  <c r="D546" i="3"/>
  <c r="AA546" i="3" s="1"/>
  <c r="D569" i="3"/>
  <c r="AA569" i="3" s="1"/>
  <c r="D99" i="3"/>
  <c r="AA99" i="3" s="1"/>
  <c r="D135" i="3"/>
  <c r="AA135" i="3" s="1"/>
  <c r="D1013" i="3"/>
  <c r="AA1013" i="3" s="1"/>
  <c r="D1261" i="3"/>
  <c r="AA1261" i="3" s="1"/>
  <c r="D1270" i="3"/>
  <c r="AA1270" i="3" s="1"/>
  <c r="D935" i="3"/>
  <c r="AA935" i="3" s="1"/>
  <c r="D717" i="3"/>
  <c r="AA717" i="3" s="1"/>
  <c r="R222" i="3"/>
  <c r="R1280" i="3"/>
  <c r="R1198" i="3"/>
  <c r="R21" i="3"/>
  <c r="D538" i="3"/>
  <c r="AA538" i="3" s="1"/>
  <c r="D1032" i="3"/>
  <c r="AA1032" i="3" s="1"/>
  <c r="D1288" i="3"/>
  <c r="AA1288" i="3" s="1"/>
  <c r="D850" i="3"/>
  <c r="AA850" i="3" s="1"/>
  <c r="D601" i="3"/>
  <c r="AA601" i="3" s="1"/>
  <c r="D1051" i="3"/>
  <c r="AA1051" i="3" s="1"/>
  <c r="D1325" i="3"/>
  <c r="AA1325" i="3" s="1"/>
  <c r="D1099" i="3"/>
  <c r="AA1099" i="3" s="1"/>
  <c r="D1060" i="3"/>
  <c r="AA1060" i="3" s="1"/>
  <c r="D617" i="3"/>
  <c r="AA617" i="3" s="1"/>
  <c r="D608" i="3"/>
  <c r="AA608" i="3" s="1"/>
  <c r="D994" i="3"/>
  <c r="AA994" i="3" s="1"/>
  <c r="D1113" i="3"/>
  <c r="AA1113" i="3" s="1"/>
  <c r="D447" i="3"/>
  <c r="AA447" i="3" s="1"/>
  <c r="R926" i="3"/>
  <c r="R438" i="3"/>
  <c r="R1370" i="3"/>
  <c r="R499" i="3"/>
  <c r="R951" i="3"/>
  <c r="R684" i="3"/>
  <c r="R109" i="3"/>
  <c r="R449" i="3"/>
  <c r="R313" i="3"/>
  <c r="R466" i="3"/>
  <c r="D1308" i="3"/>
  <c r="AA1308" i="3" s="1"/>
  <c r="D891" i="3"/>
  <c r="AA891" i="3" s="1"/>
  <c r="D945" i="3"/>
  <c r="AA945" i="3" s="1"/>
  <c r="D597" i="3"/>
  <c r="AA597" i="3" s="1"/>
  <c r="D852" i="3"/>
  <c r="AA852" i="3" s="1"/>
  <c r="D88" i="3"/>
  <c r="AA88" i="3" s="1"/>
  <c r="D502" i="3"/>
  <c r="AA502" i="3" s="1"/>
  <c r="D796" i="3"/>
  <c r="AA796" i="3" s="1"/>
  <c r="D872" i="3"/>
  <c r="AA872" i="3" s="1"/>
  <c r="D800" i="3"/>
  <c r="AA800" i="3" s="1"/>
  <c r="D301" i="3"/>
  <c r="AA301" i="3" s="1"/>
  <c r="D404" i="3"/>
  <c r="AA404" i="3" s="1"/>
  <c r="D639" i="3"/>
  <c r="AA639" i="3" s="1"/>
  <c r="D1153" i="3"/>
  <c r="AA1153" i="3" s="1"/>
  <c r="D1354" i="3"/>
  <c r="AA1354" i="3" s="1"/>
  <c r="D146" i="3"/>
  <c r="AA146" i="3" s="1"/>
  <c r="D517" i="3"/>
  <c r="AA517" i="3" s="1"/>
  <c r="R148" i="3"/>
  <c r="W266" i="3"/>
  <c r="W750" i="3"/>
  <c r="W1278" i="3"/>
  <c r="W632" i="3"/>
  <c r="W1042" i="3"/>
  <c r="W1066" i="3"/>
  <c r="W298" i="3"/>
  <c r="W1227" i="3"/>
  <c r="W554" i="3"/>
  <c r="W912" i="3"/>
  <c r="W10" i="3"/>
  <c r="W699" i="3"/>
  <c r="W730" i="3"/>
  <c r="W1159" i="3"/>
  <c r="W1126" i="3"/>
  <c r="W968" i="3"/>
  <c r="W747" i="3"/>
  <c r="W702" i="3"/>
  <c r="W327" i="3"/>
  <c r="W80" i="3"/>
  <c r="W20" i="3"/>
  <c r="W250" i="3"/>
  <c r="W130" i="3"/>
  <c r="W1223" i="3"/>
  <c r="W797" i="3"/>
  <c r="W379" i="3"/>
  <c r="W292" i="3"/>
  <c r="W1209" i="3"/>
  <c r="W754" i="3"/>
  <c r="W556" i="3"/>
  <c r="W1059" i="3"/>
  <c r="W1218" i="3"/>
  <c r="W199" i="3"/>
  <c r="W1215" i="3"/>
  <c r="W311" i="3"/>
  <c r="W1352" i="3"/>
  <c r="W276" i="3"/>
  <c r="W1230" i="3"/>
  <c r="W209" i="3"/>
  <c r="W150" i="3"/>
  <c r="W960" i="3"/>
  <c r="W1096" i="3"/>
  <c r="W306" i="3"/>
  <c r="W886" i="3"/>
  <c r="W257" i="3"/>
  <c r="W1365" i="3"/>
  <c r="R63" i="3"/>
  <c r="R985" i="3"/>
  <c r="R390" i="3"/>
  <c r="R422" i="3"/>
  <c r="R460" i="3"/>
  <c r="R602" i="3"/>
  <c r="R1213" i="3"/>
  <c r="R355" i="3"/>
  <c r="R1248" i="3"/>
  <c r="R1083" i="3"/>
  <c r="R405" i="3"/>
  <c r="R1357" i="3"/>
  <c r="R949" i="3"/>
  <c r="R954" i="3"/>
  <c r="R32" i="3"/>
  <c r="R1250" i="3"/>
  <c r="R153" i="3"/>
  <c r="R1251" i="3"/>
  <c r="R1038" i="3"/>
  <c r="R785" i="3"/>
  <c r="R26" i="3"/>
  <c r="R472" i="3"/>
  <c r="R831" i="3"/>
  <c r="R125" i="3"/>
  <c r="R1055" i="3"/>
  <c r="R1093" i="3"/>
  <c r="R182" i="3"/>
  <c r="R267" i="3"/>
  <c r="R188" i="3"/>
  <c r="R463" i="3"/>
  <c r="R1067" i="3"/>
  <c r="D626" i="3"/>
  <c r="AA626" i="3" s="1"/>
  <c r="D324" i="3"/>
  <c r="AA324" i="3" s="1"/>
  <c r="D1213" i="3"/>
  <c r="AA1213" i="3" s="1"/>
  <c r="D445" i="3"/>
  <c r="AA445" i="3" s="1"/>
  <c r="D419" i="3"/>
  <c r="AA419" i="3" s="1"/>
  <c r="D145" i="3"/>
  <c r="AA145" i="3" s="1"/>
  <c r="D25" i="3"/>
  <c r="AA25" i="3" s="1"/>
  <c r="D949" i="3"/>
  <c r="AA949" i="3" s="1"/>
  <c r="D76" i="3"/>
  <c r="AA76" i="3" s="1"/>
  <c r="D247" i="3"/>
  <c r="AA247" i="3" s="1"/>
  <c r="D52" i="3"/>
  <c r="AA52" i="3" s="1"/>
  <c r="D405" i="3"/>
  <c r="AA405" i="3" s="1"/>
  <c r="D153" i="3"/>
  <c r="AA153" i="3" s="1"/>
  <c r="D293" i="3"/>
  <c r="AA293" i="3" s="1"/>
  <c r="D954" i="3"/>
  <c r="AA954" i="3" s="1"/>
  <c r="D393" i="3"/>
  <c r="AA393" i="3" s="1"/>
  <c r="D494" i="3"/>
  <c r="AA494" i="3" s="1"/>
  <c r="D1038" i="3"/>
  <c r="AA1038" i="3" s="1"/>
  <c r="D303" i="3"/>
  <c r="AA303" i="3" s="1"/>
  <c r="D785" i="3"/>
  <c r="AA785" i="3" s="1"/>
  <c r="D376" i="3"/>
  <c r="AA376" i="3" s="1"/>
  <c r="D12" i="3"/>
  <c r="AA12" i="3" s="1"/>
  <c r="D169" i="3"/>
  <c r="AA169" i="3" s="1"/>
  <c r="Z1386" i="3"/>
  <c r="AB1386" i="3"/>
  <c r="AC1386" i="3"/>
  <c r="AE1386" i="3" s="1"/>
  <c r="D63" i="3"/>
  <c r="AA63" i="3" s="1"/>
  <c r="D1052" i="3"/>
  <c r="AA1052" i="3" s="1"/>
  <c r="D1250" i="3"/>
  <c r="AA1250" i="3" s="1"/>
  <c r="D585" i="3"/>
  <c r="AA585" i="3" s="1"/>
  <c r="D1112" i="3"/>
  <c r="AA1112" i="3" s="1"/>
  <c r="D226" i="3"/>
  <c r="AA226" i="3" s="1"/>
  <c r="B16" i="11"/>
  <c r="B15" i="11"/>
  <c r="D1272" i="3"/>
  <c r="AA1272" i="3" s="1"/>
  <c r="D1011" i="3"/>
  <c r="AA1011" i="3" s="1"/>
  <c r="B12" i="11"/>
  <c r="B14" i="11"/>
  <c r="D571" i="3"/>
  <c r="AA571" i="3" s="1"/>
  <c r="D761" i="3"/>
  <c r="AA761" i="3" s="1"/>
  <c r="D938" i="3"/>
  <c r="AA938" i="3" s="1"/>
  <c r="D1001" i="3"/>
  <c r="AA1001" i="3" s="1"/>
  <c r="D438" i="3"/>
  <c r="AA438" i="3" s="1"/>
  <c r="W335" i="3"/>
  <c r="W1160" i="3"/>
  <c r="W768" i="3"/>
  <c r="D387" i="3"/>
  <c r="AA387" i="3" s="1"/>
  <c r="D234" i="3"/>
  <c r="AA234" i="3" s="1"/>
  <c r="D1027" i="3"/>
  <c r="AA1027" i="3" s="1"/>
  <c r="D487" i="3"/>
  <c r="AA487" i="3" s="1"/>
  <c r="D879" i="3"/>
  <c r="AA879" i="3" s="1"/>
  <c r="D1075" i="3"/>
  <c r="AA1075" i="3" s="1"/>
  <c r="D1110" i="3"/>
  <c r="AA1110" i="3" s="1"/>
  <c r="D396" i="3"/>
  <c r="AA396" i="3" s="1"/>
  <c r="D635" i="3"/>
  <c r="AA635" i="3" s="1"/>
  <c r="D739" i="3"/>
  <c r="AA739" i="3" s="1"/>
  <c r="D402" i="3"/>
  <c r="AA402" i="3" s="1"/>
  <c r="W446" i="3"/>
  <c r="W1177" i="3"/>
  <c r="W107" i="3"/>
  <c r="D604" i="3"/>
  <c r="AA604" i="3" s="1"/>
  <c r="D783" i="3"/>
  <c r="AA783" i="3" s="1"/>
  <c r="D893" i="3"/>
  <c r="AA893" i="3" s="1"/>
  <c r="D1078" i="3"/>
  <c r="AA1078" i="3" s="1"/>
  <c r="D728" i="3"/>
  <c r="AA728" i="3" s="1"/>
  <c r="D39" i="3"/>
  <c r="AA39" i="3" s="1"/>
  <c r="D253" i="3"/>
  <c r="AA253" i="3" s="1"/>
  <c r="D97" i="3"/>
  <c r="AA97" i="3" s="1"/>
  <c r="D795" i="3"/>
  <c r="AA795" i="3" s="1"/>
  <c r="D188" i="3"/>
  <c r="AA188" i="3" s="1"/>
  <c r="D528" i="3"/>
  <c r="AA528" i="3" s="1"/>
  <c r="D669" i="3"/>
  <c r="AA669" i="3" s="1"/>
  <c r="D1244" i="3"/>
  <c r="AA1244" i="3" s="1"/>
  <c r="D561" i="3"/>
  <c r="AA561" i="3" s="1"/>
  <c r="D745" i="3"/>
  <c r="AA745" i="3" s="1"/>
  <c r="D1219" i="3"/>
  <c r="AA1219" i="3" s="1"/>
  <c r="D56" i="3"/>
  <c r="AA56" i="3" s="1"/>
  <c r="D339" i="3"/>
  <c r="AA339" i="3" s="1"/>
  <c r="W385" i="3"/>
  <c r="W408" i="3"/>
  <c r="D60" i="3"/>
  <c r="AA60" i="3" s="1"/>
  <c r="D338" i="3"/>
  <c r="AA338" i="3" s="1"/>
  <c r="D753" i="3"/>
  <c r="AA753" i="3" s="1"/>
  <c r="D129" i="3"/>
  <c r="AA129" i="3" s="1"/>
  <c r="D725" i="3"/>
  <c r="AA725" i="3" s="1"/>
  <c r="D1302" i="3"/>
  <c r="AA1302" i="3" s="1"/>
  <c r="D580" i="3"/>
  <c r="AA580" i="3" s="1"/>
  <c r="D843" i="3"/>
  <c r="AA843" i="3" s="1"/>
  <c r="D969" i="3"/>
  <c r="AA969" i="3" s="1"/>
  <c r="D219" i="3"/>
  <c r="AA219" i="3" s="1"/>
  <c r="D139" i="3"/>
  <c r="AA139" i="3" s="1"/>
  <c r="D920" i="3"/>
  <c r="AA920" i="3" s="1"/>
  <c r="D947" i="3"/>
  <c r="AA947" i="3" s="1"/>
  <c r="D1192" i="3"/>
  <c r="AA1192" i="3" s="1"/>
  <c r="D1000" i="3"/>
  <c r="AA1000" i="3" s="1"/>
  <c r="D1083" i="3"/>
  <c r="AA1083" i="3" s="1"/>
  <c r="D320" i="3"/>
  <c r="AA320" i="3" s="1"/>
  <c r="D1093" i="3"/>
  <c r="AA1093" i="3" s="1"/>
  <c r="D1125" i="3"/>
  <c r="AA1125" i="3" s="1"/>
  <c r="D460" i="3"/>
  <c r="AA460" i="3" s="1"/>
  <c r="D415" i="3"/>
  <c r="AA415" i="3" s="1"/>
  <c r="D1134" i="3"/>
  <c r="AA1134" i="3" s="1"/>
  <c r="D911" i="3"/>
  <c r="AA911" i="3" s="1"/>
  <c r="D870" i="3"/>
  <c r="AA870" i="3" s="1"/>
  <c r="R621" i="3"/>
  <c r="R1094" i="3"/>
  <c r="D636" i="3"/>
  <c r="AA636" i="3" s="1"/>
  <c r="D1096" i="3"/>
  <c r="AA1096" i="3" s="1"/>
  <c r="D574" i="3"/>
  <c r="AA574" i="3" s="1"/>
  <c r="D686" i="3"/>
  <c r="AA686" i="3" s="1"/>
  <c r="D117" i="3"/>
  <c r="AA117" i="3" s="1"/>
  <c r="D1271" i="3"/>
  <c r="AA1271" i="3" s="1"/>
  <c r="D944" i="3"/>
  <c r="AA944" i="3" s="1"/>
  <c r="D304" i="3"/>
  <c r="AA304" i="3" s="1"/>
  <c r="W653" i="3"/>
  <c r="D245" i="3"/>
  <c r="AA245" i="3" s="1"/>
  <c r="D722" i="3"/>
  <c r="AA722" i="3" s="1"/>
  <c r="D297" i="3"/>
  <c r="AA297" i="3" s="1"/>
  <c r="D759" i="3"/>
  <c r="AA759" i="3" s="1"/>
  <c r="D172" i="3"/>
  <c r="AA172" i="3" s="1"/>
  <c r="D1280" i="3"/>
  <c r="AA1280" i="3" s="1"/>
  <c r="D479" i="3"/>
  <c r="AA479" i="3" s="1"/>
  <c r="D79" i="3"/>
  <c r="AA79" i="3" s="1"/>
  <c r="D19" i="3"/>
  <c r="AA19" i="3" s="1"/>
  <c r="D896" i="3"/>
  <c r="AA896" i="3" s="1"/>
  <c r="D1116" i="3"/>
  <c r="AA1116" i="3" s="1"/>
  <c r="D688" i="3"/>
  <c r="AA688" i="3" s="1"/>
  <c r="D183" i="3"/>
  <c r="AA183" i="3" s="1"/>
  <c r="D985" i="3"/>
  <c r="AA985" i="3" s="1"/>
  <c r="D902" i="3"/>
  <c r="AA902" i="3" s="1"/>
  <c r="D618" i="3"/>
  <c r="AA618" i="3" s="1"/>
  <c r="D634" i="3"/>
  <c r="AA634" i="3" s="1"/>
  <c r="D1115" i="3"/>
  <c r="AA1115" i="3" s="1"/>
  <c r="D916" i="3"/>
  <c r="AA916" i="3" s="1"/>
  <c r="D1349" i="3"/>
  <c r="AA1349" i="3" s="1"/>
  <c r="D1185" i="3"/>
  <c r="AA1185" i="3" s="1"/>
  <c r="D66" i="3"/>
  <c r="AA66" i="3" s="1"/>
  <c r="D1360" i="3"/>
  <c r="AA1360" i="3" s="1"/>
  <c r="D1225" i="3"/>
  <c r="AA1225" i="3" s="1"/>
  <c r="D160" i="3"/>
  <c r="AA160" i="3" s="1"/>
  <c r="D114" i="3"/>
  <c r="AA114" i="3" s="1"/>
  <c r="D876" i="3"/>
  <c r="AA876" i="3" s="1"/>
  <c r="D1341" i="3"/>
  <c r="AA1341" i="3" s="1"/>
  <c r="D910" i="3"/>
  <c r="AA910" i="3" s="1"/>
  <c r="D724" i="3"/>
  <c r="AA724" i="3" s="1"/>
  <c r="D658" i="3"/>
  <c r="AA658" i="3" s="1"/>
  <c r="D835" i="3"/>
  <c r="AA835" i="3" s="1"/>
  <c r="D239" i="3"/>
  <c r="AA239" i="3" s="1"/>
  <c r="D26" i="3"/>
  <c r="AA26" i="3" s="1"/>
  <c r="R62" i="3"/>
  <c r="R1095" i="3"/>
  <c r="R647" i="3"/>
  <c r="R1106" i="3"/>
  <c r="D1291" i="3"/>
  <c r="AA1291" i="3" s="1"/>
  <c r="R232" i="3"/>
  <c r="R471" i="3"/>
  <c r="D619" i="3"/>
  <c r="AA619" i="3" s="1"/>
  <c r="R198" i="3"/>
  <c r="R604" i="3"/>
  <c r="D693" i="3"/>
  <c r="AA693" i="3" s="1"/>
  <c r="D977" i="3"/>
  <c r="AA977" i="3" s="1"/>
  <c r="D657" i="3"/>
  <c r="AA657" i="3" s="1"/>
  <c r="D295" i="3"/>
  <c r="AA295" i="3" s="1"/>
  <c r="D1342" i="3"/>
  <c r="AA1342" i="3" s="1"/>
  <c r="D1158" i="3"/>
  <c r="AA1158" i="3" s="1"/>
  <c r="D470" i="3"/>
  <c r="AA470" i="3" s="1"/>
  <c r="D621" i="3"/>
  <c r="AA621" i="3" s="1"/>
  <c r="D746" i="3"/>
  <c r="AA746" i="3" s="1"/>
  <c r="D1276" i="3"/>
  <c r="AA1276" i="3" s="1"/>
  <c r="D225" i="3"/>
  <c r="AA225" i="3" s="1"/>
  <c r="D231" i="3"/>
  <c r="AA231" i="3" s="1"/>
  <c r="D177" i="3"/>
  <c r="AA177" i="3" s="1"/>
  <c r="D683" i="3"/>
  <c r="AA683" i="3" s="1"/>
  <c r="D451" i="3"/>
  <c r="AA451" i="3" s="1"/>
  <c r="D289" i="3"/>
  <c r="AA289" i="3" s="1"/>
  <c r="D491" i="3"/>
  <c r="AA491" i="3" s="1"/>
  <c r="D45" i="3"/>
  <c r="AA45" i="3" s="1"/>
  <c r="D1345" i="3"/>
  <c r="AA1345" i="3" s="1"/>
  <c r="D719" i="3"/>
  <c r="AA719" i="3" s="1"/>
  <c r="D1094" i="3"/>
  <c r="AA1094" i="3" s="1"/>
  <c r="D363" i="3"/>
  <c r="AA363" i="3" s="1"/>
  <c r="D190" i="3"/>
  <c r="AA190" i="3" s="1"/>
  <c r="D1239" i="3"/>
  <c r="AA1239" i="3" s="1"/>
  <c r="D205" i="3"/>
  <c r="AA205" i="3" s="1"/>
  <c r="D644" i="3"/>
  <c r="AA644" i="3" s="1"/>
  <c r="D159" i="3"/>
  <c r="AA159" i="3" s="1"/>
  <c r="D103" i="3"/>
  <c r="AA103" i="3" s="1"/>
  <c r="D939" i="3"/>
  <c r="AA939" i="3" s="1"/>
  <c r="D1056" i="3"/>
  <c r="AA1056" i="3" s="1"/>
  <c r="D501" i="3"/>
  <c r="AA501" i="3" s="1"/>
  <c r="D241" i="3"/>
  <c r="AA241" i="3" s="1"/>
  <c r="D401" i="3"/>
  <c r="AA401" i="3" s="1"/>
  <c r="D457" i="3"/>
  <c r="AA457" i="3" s="1"/>
  <c r="D970" i="3"/>
  <c r="AA970" i="3" s="1"/>
  <c r="B17" i="11"/>
  <c r="R317" i="3"/>
  <c r="R1028" i="3"/>
  <c r="R483" i="3"/>
  <c r="R526" i="3"/>
  <c r="D1314" i="3"/>
  <c r="AA1314" i="3" s="1"/>
  <c r="D640" i="3"/>
  <c r="AA640" i="3" s="1"/>
  <c r="D464" i="3"/>
  <c r="AA464" i="3" s="1"/>
  <c r="D1028" i="3"/>
  <c r="AA1028" i="3" s="1"/>
  <c r="D1388" i="3"/>
  <c r="AA1388" i="3" s="1"/>
  <c r="D959" i="3"/>
  <c r="AA959" i="3" s="1"/>
  <c r="D942" i="3"/>
  <c r="AA942" i="3" s="1"/>
  <c r="D1009" i="3"/>
  <c r="AA1009" i="3" s="1"/>
  <c r="D656" i="3"/>
  <c r="AA656" i="3" s="1"/>
  <c r="D946" i="3"/>
  <c r="AA946" i="3" s="1"/>
  <c r="D814" i="3"/>
  <c r="AA814" i="3" s="1"/>
  <c r="R1310" i="3"/>
  <c r="R1237" i="3"/>
  <c r="R1308" i="3"/>
  <c r="R1366" i="3"/>
  <c r="R23" i="3"/>
  <c r="R129" i="3"/>
  <c r="R952" i="3"/>
  <c r="R848" i="3"/>
  <c r="R638" i="3"/>
  <c r="D1262" i="3"/>
  <c r="AA1262" i="3" s="1"/>
  <c r="D1128" i="3"/>
  <c r="AA1128" i="3" s="1"/>
  <c r="D5" i="3"/>
  <c r="AA5" i="3" s="1"/>
  <c r="D1310" i="3"/>
  <c r="AA1310" i="3" s="1"/>
  <c r="D403" i="3"/>
  <c r="AA403" i="3" s="1"/>
  <c r="D1243" i="3"/>
  <c r="AA1243" i="3" s="1"/>
  <c r="D46" i="3"/>
  <c r="AA46" i="3" s="1"/>
  <c r="D23" i="3"/>
  <c r="AA23" i="3" s="1"/>
  <c r="D476" i="3"/>
  <c r="AA476" i="3" s="1"/>
  <c r="D901" i="3"/>
  <c r="AA901" i="3" s="1"/>
  <c r="D462" i="3"/>
  <c r="AA462" i="3" s="1"/>
  <c r="R1343" i="3"/>
  <c r="R703" i="3"/>
  <c r="R237" i="3"/>
  <c r="R120" i="3"/>
  <c r="R100" i="3"/>
  <c r="R1265" i="3"/>
  <c r="R1158" i="3"/>
  <c r="R856" i="3"/>
  <c r="R958" i="3"/>
  <c r="R1035" i="3"/>
  <c r="R942" i="3"/>
  <c r="R487" i="3"/>
  <c r="R342" i="3"/>
  <c r="R399" i="3"/>
  <c r="R987" i="3"/>
  <c r="R1295" i="3"/>
  <c r="R179" i="3"/>
  <c r="R284" i="3"/>
  <c r="R959" i="3"/>
  <c r="R589" i="3"/>
  <c r="R535" i="3"/>
  <c r="R1078" i="3"/>
  <c r="D690" i="3"/>
  <c r="AA690" i="3" s="1"/>
  <c r="D82" i="3"/>
  <c r="AA82" i="3" s="1"/>
  <c r="D778" i="3"/>
  <c r="AA778" i="3" s="1"/>
  <c r="D1265" i="3"/>
  <c r="AA1265" i="3" s="1"/>
  <c r="D374" i="3"/>
  <c r="AA374" i="3" s="1"/>
  <c r="D792" i="3"/>
  <c r="AA792" i="3" s="1"/>
  <c r="D856" i="3"/>
  <c r="AA856" i="3" s="1"/>
  <c r="D530" i="3"/>
  <c r="AA530" i="3" s="1"/>
  <c r="D1164" i="3"/>
  <c r="AA1164" i="3" s="1"/>
  <c r="D394" i="3"/>
  <c r="AA394" i="3" s="1"/>
  <c r="D837" i="3"/>
  <c r="AA837" i="3" s="1"/>
  <c r="D599" i="3"/>
  <c r="AA599" i="3" s="1"/>
  <c r="R260" i="3"/>
  <c r="R1009" i="3"/>
  <c r="R159" i="3"/>
  <c r="R592" i="3"/>
  <c r="R1240" i="3"/>
  <c r="R1147" i="3"/>
  <c r="R613" i="3"/>
  <c r="R1048" i="3"/>
  <c r="R1381" i="3"/>
  <c r="R1105" i="3"/>
  <c r="R1194" i="3"/>
  <c r="R475" i="3"/>
  <c r="R210" i="3"/>
  <c r="R1128" i="3"/>
  <c r="R1368" i="3"/>
  <c r="R1379" i="3"/>
  <c r="R1024" i="3"/>
  <c r="R644" i="3"/>
  <c r="R259" i="3"/>
  <c r="R778" i="3"/>
  <c r="R1238" i="3"/>
  <c r="R39" i="3"/>
  <c r="R814" i="3"/>
  <c r="R927" i="3"/>
  <c r="R1036" i="3"/>
  <c r="R1300" i="3"/>
  <c r="R1185" i="3"/>
  <c r="R398" i="3"/>
  <c r="R792" i="3"/>
  <c r="R733" i="3"/>
  <c r="R253" i="3"/>
  <c r="R1208" i="3"/>
  <c r="R1016" i="3"/>
  <c r="R1047" i="3"/>
  <c r="R861" i="3"/>
  <c r="R793" i="3"/>
  <c r="R1231" i="3"/>
  <c r="D68" i="3"/>
  <c r="AA68" i="3" s="1"/>
  <c r="D1240" i="3"/>
  <c r="AA1240" i="3" s="1"/>
  <c r="D1208" i="3"/>
  <c r="AA1208" i="3" s="1"/>
  <c r="D120" i="3"/>
  <c r="AA120" i="3" s="1"/>
  <c r="D720" i="3"/>
  <c r="AA720" i="3" s="1"/>
  <c r="D874" i="3"/>
  <c r="AA874" i="3" s="1"/>
  <c r="D733" i="3"/>
  <c r="AA733" i="3" s="1"/>
  <c r="D613" i="3"/>
  <c r="AA613" i="3" s="1"/>
  <c r="D259" i="3"/>
  <c r="AA259" i="3" s="1"/>
  <c r="D863" i="3"/>
  <c r="AA863" i="3" s="1"/>
  <c r="D516" i="3"/>
  <c r="AA516" i="3" s="1"/>
  <c r="D1039" i="3"/>
  <c r="AA1039" i="3" s="1"/>
  <c r="D1140" i="3"/>
  <c r="AA1140" i="3" s="1"/>
  <c r="D1298" i="3"/>
  <c r="AA1298" i="3" s="1"/>
  <c r="D926" i="3"/>
  <c r="AA926" i="3" s="1"/>
  <c r="D1180" i="3"/>
  <c r="AA1180" i="3" s="1"/>
  <c r="D1026" i="3"/>
  <c r="AA1026" i="3" s="1"/>
  <c r="D697" i="3"/>
  <c r="AA697" i="3" s="1"/>
  <c r="D1207" i="3"/>
  <c r="AA1207" i="3" s="1"/>
  <c r="D1005" i="3"/>
  <c r="AA1005" i="3" s="1"/>
  <c r="D195" i="3"/>
  <c r="AA195" i="3" s="1"/>
  <c r="D392" i="3"/>
  <c r="AA392" i="3" s="1"/>
  <c r="D624" i="3"/>
  <c r="AA624" i="3" s="1"/>
  <c r="D1266" i="3"/>
  <c r="AA1266" i="3" s="1"/>
  <c r="D240" i="3"/>
  <c r="AA240" i="3" s="1"/>
  <c r="D1137" i="3"/>
  <c r="AA1137" i="3" s="1"/>
  <c r="D713" i="3"/>
  <c r="AA713" i="3" s="1"/>
  <c r="D398" i="3"/>
  <c r="AA398" i="3" s="1"/>
  <c r="D755" i="3"/>
  <c r="AA755" i="3" s="1"/>
  <c r="D791" i="3"/>
  <c r="AA791" i="3" s="1"/>
  <c r="D967" i="3"/>
  <c r="AA967" i="3" s="1"/>
  <c r="D579" i="3"/>
  <c r="AA579" i="3" s="1"/>
  <c r="D449" i="3"/>
  <c r="AA449" i="3" s="1"/>
  <c r="D357" i="3"/>
  <c r="AA357" i="3" s="1"/>
  <c r="D1095" i="3"/>
  <c r="AA1095" i="3" s="1"/>
  <c r="D1017" i="3"/>
  <c r="AA1017" i="3" s="1"/>
  <c r="D924" i="3"/>
  <c r="AA924" i="3" s="1"/>
  <c r="D703" i="3"/>
  <c r="AA703" i="3" s="1"/>
  <c r="D300" i="3"/>
  <c r="AA300" i="3" s="1"/>
  <c r="D37" i="3"/>
  <c r="AA37" i="3" s="1"/>
  <c r="D32" i="3"/>
  <c r="AA32" i="3" s="1"/>
  <c r="D918" i="3"/>
  <c r="AA918" i="3" s="1"/>
  <c r="D48" i="3"/>
  <c r="AA48" i="3" s="1"/>
  <c r="D390" i="3"/>
  <c r="AA390" i="3" s="1"/>
  <c r="D929" i="3"/>
  <c r="AA929" i="3" s="1"/>
  <c r="D1224" i="3"/>
  <c r="AA1224" i="3" s="1"/>
  <c r="D952" i="3"/>
  <c r="AA952" i="3" s="1"/>
  <c r="D1127" i="3"/>
  <c r="AA1127" i="3" s="1"/>
  <c r="D422" i="3"/>
  <c r="AA422" i="3" s="1"/>
  <c r="D560" i="3"/>
  <c r="AA560" i="3" s="1"/>
  <c r="D463" i="3"/>
  <c r="AA463" i="3" s="1"/>
  <c r="D1234" i="3"/>
  <c r="AA1234" i="3" s="1"/>
  <c r="D1024" i="3"/>
  <c r="AA1024" i="3" s="1"/>
  <c r="D990" i="3"/>
  <c r="AA990" i="3" s="1"/>
  <c r="D802" i="3"/>
  <c r="AA802" i="3" s="1"/>
  <c r="D1357" i="3"/>
  <c r="AA1357" i="3" s="1"/>
  <c r="D233" i="3"/>
  <c r="AA233" i="3" s="1"/>
  <c r="D705" i="3"/>
  <c r="AA705" i="3" s="1"/>
  <c r="D1248" i="3"/>
  <c r="AA1248" i="3" s="1"/>
  <c r="D763" i="3"/>
  <c r="AA763" i="3" s="1"/>
  <c r="D984" i="3"/>
  <c r="AA984" i="3" s="1"/>
  <c r="D922" i="3"/>
  <c r="AA922" i="3" s="1"/>
  <c r="D454" i="3"/>
  <c r="AA454" i="3" s="1"/>
  <c r="D59" i="3"/>
  <c r="AA59" i="3" s="1"/>
  <c r="D1092" i="3"/>
  <c r="AA1092" i="3" s="1"/>
  <c r="D1010" i="3"/>
  <c r="AA1010" i="3" s="1"/>
  <c r="D849" i="3"/>
  <c r="AA849" i="3" s="1"/>
  <c r="D93" i="3"/>
  <c r="AA93" i="3" s="1"/>
  <c r="D995" i="3"/>
  <c r="AA995" i="3" s="1"/>
  <c r="D648" i="3"/>
  <c r="AA648" i="3" s="1"/>
  <c r="D859" i="3"/>
  <c r="AA859" i="3" s="1"/>
  <c r="D43" i="3"/>
  <c r="AA43" i="3" s="1"/>
  <c r="D838" i="3"/>
  <c r="AA838" i="3" s="1"/>
  <c r="D1368" i="3"/>
  <c r="AA1368" i="3" s="1"/>
  <c r="D889" i="3"/>
  <c r="AA889" i="3" s="1"/>
  <c r="D1313" i="3"/>
  <c r="AA1313" i="3" s="1"/>
  <c r="D182" i="3"/>
  <c r="AA182" i="3" s="1"/>
  <c r="D1062" i="3"/>
  <c r="AA1062" i="3" s="1"/>
  <c r="D1283" i="3"/>
  <c r="AA1283" i="3" s="1"/>
  <c r="D1237" i="3"/>
  <c r="AA1237" i="3" s="1"/>
  <c r="D280" i="3"/>
  <c r="AA280" i="3" s="1"/>
  <c r="D273" i="3"/>
  <c r="AA273" i="3" s="1"/>
  <c r="D974" i="3"/>
  <c r="AA974" i="3" s="1"/>
  <c r="D575" i="3"/>
  <c r="AA575" i="3" s="1"/>
  <c r="D659" i="3"/>
  <c r="AA659" i="3" s="1"/>
  <c r="D1206" i="3"/>
  <c r="AA1206" i="3" s="1"/>
  <c r="D207" i="3"/>
  <c r="AA207" i="3" s="1"/>
  <c r="D732" i="3"/>
  <c r="AA732" i="3" s="1"/>
  <c r="D1359" i="3"/>
  <c r="AA1359" i="3" s="1"/>
  <c r="D244" i="3"/>
  <c r="AA244" i="3" s="1"/>
  <c r="D210" i="3"/>
  <c r="AA210" i="3" s="1"/>
  <c r="D958" i="3"/>
  <c r="AA958" i="3" s="1"/>
  <c r="D869" i="3"/>
  <c r="AA869" i="3" s="1"/>
  <c r="D410" i="3"/>
  <c r="AA410" i="3" s="1"/>
  <c r="D1033" i="3"/>
  <c r="AA1033" i="3" s="1"/>
  <c r="D1380" i="3"/>
  <c r="AA1380" i="3" s="1"/>
  <c r="D1016" i="3"/>
  <c r="AA1016" i="3" s="1"/>
  <c r="D203" i="3"/>
  <c r="AA203" i="3" s="1"/>
  <c r="D1231" i="3"/>
  <c r="AA1231" i="3" s="1"/>
  <c r="D179" i="3"/>
  <c r="AA179" i="3" s="1"/>
  <c r="D1251" i="3"/>
  <c r="AA1251" i="3" s="1"/>
  <c r="D142" i="3"/>
  <c r="AA142" i="3" s="1"/>
  <c r="D975" i="3"/>
  <c r="AA975" i="3" s="1"/>
  <c r="D11" i="3"/>
  <c r="AA11" i="3" s="1"/>
  <c r="D1381" i="3"/>
  <c r="AA1381" i="3" s="1"/>
  <c r="D586" i="3"/>
  <c r="AA586" i="3" s="1"/>
  <c r="D1141" i="3"/>
  <c r="AA1141" i="3" s="1"/>
  <c r="D492" i="3"/>
  <c r="AA492" i="3" s="1"/>
  <c r="D1189" i="3"/>
  <c r="AA1189" i="3" s="1"/>
  <c r="D140" i="3"/>
  <c r="AA140" i="3" s="1"/>
  <c r="D775" i="3"/>
  <c r="AA775" i="3" s="1"/>
  <c r="D237" i="3"/>
  <c r="AA237" i="3" s="1"/>
  <c r="D537" i="3"/>
  <c r="AA537" i="3" s="1"/>
  <c r="D955" i="3"/>
  <c r="AA955" i="3" s="1"/>
  <c r="D282" i="3"/>
  <c r="AA282" i="3" s="1"/>
  <c r="D1156" i="3"/>
  <c r="AA1156" i="3" s="1"/>
  <c r="D957" i="3"/>
  <c r="AA957" i="3" s="1"/>
  <c r="D1065" i="3"/>
  <c r="AA1065" i="3" s="1"/>
  <c r="D1335" i="3"/>
  <c r="AA1335" i="3" s="1"/>
  <c r="D1008" i="3"/>
  <c r="AA1008" i="3" s="1"/>
  <c r="D355" i="3"/>
  <c r="AA355" i="3" s="1"/>
  <c r="D1364" i="3"/>
  <c r="AA1364" i="3" s="1"/>
  <c r="D248" i="3"/>
  <c r="AA248" i="3" s="1"/>
  <c r="D641" i="3"/>
  <c r="AA641" i="3" s="1"/>
  <c r="D758" i="3"/>
  <c r="AA758" i="3" s="1"/>
  <c r="D1084" i="3"/>
  <c r="AA1084" i="3" s="1"/>
  <c r="D964" i="3"/>
  <c r="AA964" i="3" s="1"/>
  <c r="D495" i="3"/>
  <c r="AA495" i="3" s="1"/>
  <c r="D890" i="3"/>
  <c r="AA890" i="3" s="1"/>
  <c r="D737" i="3"/>
  <c r="AA737" i="3" s="1"/>
  <c r="D165" i="3"/>
  <c r="AA165" i="3" s="1"/>
  <c r="D36" i="3"/>
  <c r="AA36" i="3" s="1"/>
  <c r="D987" i="3"/>
  <c r="AA987" i="3" s="1"/>
  <c r="D313" i="3"/>
  <c r="AA313" i="3" s="1"/>
  <c r="D716" i="3"/>
  <c r="AA716" i="3" s="1"/>
  <c r="D951" i="3"/>
  <c r="AA951" i="3" s="1"/>
  <c r="D1111" i="3"/>
  <c r="AA1111" i="3" s="1"/>
  <c r="D919" i="3"/>
  <c r="AA919" i="3" s="1"/>
  <c r="D1191" i="3"/>
  <c r="AA1191" i="3" s="1"/>
  <c r="D294" i="3"/>
  <c r="AA294" i="3" s="1"/>
  <c r="D1198" i="3"/>
  <c r="AA1198" i="3" s="1"/>
  <c r="D1146" i="3"/>
  <c r="AA1146" i="3" s="1"/>
  <c r="D384" i="3"/>
  <c r="AA384" i="3" s="1"/>
  <c r="D812" i="3"/>
  <c r="AA812" i="3" s="1"/>
  <c r="D991" i="3"/>
  <c r="AA991" i="3" s="1"/>
  <c r="D976" i="3"/>
  <c r="AA976" i="3" s="1"/>
  <c r="D1338" i="3"/>
  <c r="AA1338" i="3" s="1"/>
  <c r="D1371" i="3"/>
  <c r="AA1371" i="3" s="1"/>
  <c r="D860" i="3"/>
  <c r="AA860" i="3" s="1"/>
  <c r="D614" i="3"/>
  <c r="AA614" i="3" s="1"/>
  <c r="D742" i="3"/>
  <c r="AA742" i="3" s="1"/>
  <c r="D999" i="3"/>
  <c r="AA999" i="3" s="1"/>
  <c r="D1172" i="3"/>
  <c r="AA1172" i="3" s="1"/>
  <c r="D96" i="3"/>
  <c r="AA96" i="3" s="1"/>
  <c r="D1275" i="3"/>
  <c r="AA1275" i="3" s="1"/>
  <c r="D417" i="3"/>
  <c r="AA417" i="3" s="1"/>
  <c r="D700" i="3"/>
  <c r="AA700" i="3" s="1"/>
  <c r="D744" i="3"/>
  <c r="AA744" i="3" s="1"/>
  <c r="D616" i="3"/>
  <c r="AA616" i="3" s="1"/>
  <c r="D131" i="3"/>
  <c r="AA131" i="3" s="1"/>
  <c r="D472" i="3"/>
  <c r="AA472" i="3" s="1"/>
  <c r="D638" i="3"/>
  <c r="AA638" i="3" s="1"/>
  <c r="D51" i="3"/>
  <c r="AA51" i="3" s="1"/>
  <c r="D221" i="3"/>
  <c r="AA221" i="3" s="1"/>
  <c r="D187" i="3"/>
  <c r="AA187" i="3" s="1"/>
  <c r="D583" i="3"/>
  <c r="AA583" i="3" s="1"/>
  <c r="D109" i="3"/>
  <c r="AA109" i="3" s="1"/>
  <c r="D21" i="3"/>
  <c r="AA21" i="3" s="1"/>
  <c r="D499" i="3"/>
  <c r="AA499" i="3" s="1"/>
  <c r="D734" i="3"/>
  <c r="AA734" i="3" s="1"/>
  <c r="D749" i="3"/>
  <c r="AA749" i="3" s="1"/>
  <c r="D100" i="3"/>
  <c r="AA100" i="3" s="1"/>
  <c r="D235" i="3"/>
  <c r="AA235" i="3" s="1"/>
  <c r="D193" i="3"/>
  <c r="AA193" i="3" s="1"/>
  <c r="D1025" i="3"/>
  <c r="AA1025" i="3" s="1"/>
  <c r="D962" i="3"/>
  <c r="AA962" i="3" s="1"/>
  <c r="D343" i="3"/>
  <c r="AA343" i="3" s="1"/>
  <c r="D1290" i="3"/>
  <c r="AA1290" i="3" s="1"/>
  <c r="D1106" i="3"/>
  <c r="AA1106" i="3" s="1"/>
  <c r="D53" i="3"/>
  <c r="AA53" i="3" s="1"/>
  <c r="D458" i="3"/>
  <c r="AA458" i="3" s="1"/>
  <c r="D788" i="3"/>
  <c r="AA788" i="3" s="1"/>
  <c r="D258" i="3"/>
  <c r="AA258" i="3" s="1"/>
  <c r="D353" i="3"/>
  <c r="AA353" i="3" s="1"/>
  <c r="D1238" i="3"/>
  <c r="AA1238" i="3" s="1"/>
  <c r="D321" i="3"/>
  <c r="AA321" i="3" s="1"/>
  <c r="D1103" i="3"/>
  <c r="AA1103" i="3" s="1"/>
  <c r="D341" i="3"/>
  <c r="AA341" i="3" s="1"/>
  <c r="D1129" i="3"/>
  <c r="AA1129" i="3" s="1"/>
  <c r="D1148" i="3"/>
  <c r="AA1148" i="3" s="1"/>
  <c r="D1316" i="3"/>
  <c r="AA1316" i="3" s="1"/>
  <c r="D1184" i="3"/>
  <c r="AA1184" i="3" s="1"/>
  <c r="D141" i="3"/>
  <c r="AA141" i="3" s="1"/>
  <c r="D18" i="3"/>
  <c r="AA18" i="3" s="1"/>
  <c r="D673" i="3"/>
  <c r="AA673" i="3" s="1"/>
  <c r="D905" i="3"/>
  <c r="AA905" i="3" s="1"/>
  <c r="D526" i="3"/>
  <c r="AA526" i="3" s="1"/>
  <c r="D913" i="3"/>
  <c r="AA913" i="3" s="1"/>
  <c r="D283" i="3"/>
  <c r="AA283" i="3" s="1"/>
  <c r="D540" i="3"/>
  <c r="AA540" i="3" s="1"/>
  <c r="D1122" i="3"/>
  <c r="AA1122" i="3" s="1"/>
  <c r="D981" i="3"/>
  <c r="AA981" i="3" s="1"/>
  <c r="D473" i="3"/>
  <c r="AA473" i="3" s="1"/>
  <c r="D267" i="3"/>
  <c r="AA267" i="3" s="1"/>
  <c r="D1178" i="3"/>
  <c r="AA1178" i="3" s="1"/>
  <c r="D132" i="3"/>
  <c r="AA132" i="3" s="1"/>
  <c r="D1182" i="3"/>
  <c r="AA1182" i="3" s="1"/>
  <c r="D1023" i="3"/>
  <c r="AA1023" i="3" s="1"/>
  <c r="D880" i="3"/>
  <c r="AA880" i="3" s="1"/>
  <c r="D973" i="3"/>
  <c r="AA973" i="3" s="1"/>
  <c r="D923" i="3"/>
  <c r="AA923" i="3" s="1"/>
  <c r="D885" i="3"/>
  <c r="AA885" i="3" s="1"/>
  <c r="D714" i="3"/>
  <c r="AA714" i="3" s="1"/>
  <c r="D1334" i="3"/>
  <c r="AA1334" i="3" s="1"/>
  <c r="D593" i="3"/>
  <c r="AA593" i="3" s="1"/>
  <c r="D265" i="3"/>
  <c r="AA265" i="3" s="1"/>
  <c r="D1098" i="3"/>
  <c r="AA1098" i="3" s="1"/>
  <c r="D602" i="3"/>
  <c r="AA602" i="3" s="1"/>
  <c r="D1194" i="3"/>
  <c r="AA1194" i="3" s="1"/>
  <c r="D1321" i="3"/>
  <c r="AA1321" i="3" s="1"/>
  <c r="D864" i="3"/>
  <c r="AA864" i="3" s="1"/>
  <c r="D509" i="3"/>
  <c r="AA509" i="3" s="1"/>
  <c r="D1241" i="3"/>
  <c r="AA1241" i="3" s="1"/>
  <c r="D1036" i="3"/>
  <c r="AA1036" i="3" s="1"/>
  <c r="D971" i="3"/>
  <c r="AA971" i="3" s="1"/>
  <c r="D192" i="3"/>
  <c r="AA192" i="3" s="1"/>
  <c r="D331" i="3"/>
  <c r="AA331" i="3" s="1"/>
  <c r="D342" i="3"/>
  <c r="AA342" i="3" s="1"/>
  <c r="D1168" i="3"/>
  <c r="AA1168" i="3" s="1"/>
  <c r="D1327" i="3"/>
  <c r="AA1327" i="3" s="1"/>
  <c r="D1366" i="3"/>
  <c r="AA1366" i="3" s="1"/>
  <c r="D351" i="3"/>
  <c r="AA351" i="3" s="1"/>
  <c r="D1235" i="3"/>
  <c r="AA1235" i="3" s="1"/>
  <c r="D1054" i="3"/>
  <c r="AA1054" i="3" s="1"/>
  <c r="D592" i="3"/>
  <c r="AA592" i="3" s="1"/>
  <c r="D1171" i="3"/>
  <c r="AA1171" i="3" s="1"/>
  <c r="D798" i="3"/>
  <c r="AA798" i="3" s="1"/>
  <c r="D1332" i="3"/>
  <c r="AA1332" i="3" s="1"/>
  <c r="D216" i="3"/>
  <c r="AA216" i="3" s="1"/>
  <c r="D428" i="3"/>
  <c r="AA428" i="3" s="1"/>
  <c r="D175" i="3"/>
  <c r="AA175" i="3" s="1"/>
  <c r="D816" i="3"/>
  <c r="AA816" i="3" s="1"/>
  <c r="D442" i="3"/>
  <c r="AA442" i="3" s="1"/>
  <c r="D533" i="3"/>
  <c r="AA533" i="3" s="1"/>
  <c r="D1254" i="3"/>
  <c r="AA1254" i="3" s="1"/>
  <c r="D465" i="3"/>
  <c r="AA465" i="3" s="1"/>
  <c r="D832" i="3"/>
  <c r="AA832" i="3" s="1"/>
  <c r="D892" i="3"/>
  <c r="AA892" i="3" s="1"/>
  <c r="D69" i="3"/>
  <c r="AA69" i="3" s="1"/>
  <c r="D748" i="3"/>
  <c r="AA748" i="3" s="1"/>
  <c r="D776" i="3"/>
  <c r="AA776" i="3" s="1"/>
  <c r="D1070" i="3"/>
  <c r="AA1070" i="3" s="1"/>
  <c r="D1249" i="3"/>
  <c r="AA1249" i="3" s="1"/>
  <c r="D1131" i="3"/>
  <c r="AA1131" i="3" s="1"/>
  <c r="D42" i="3"/>
  <c r="AA42" i="3" s="1"/>
  <c r="D380" i="3"/>
  <c r="AA380" i="3" s="1"/>
  <c r="D1370" i="3"/>
  <c r="AA1370" i="3" s="1"/>
  <c r="D518" i="3"/>
  <c r="AA518" i="3" s="1"/>
  <c r="D1355" i="3"/>
  <c r="AA1355" i="3" s="1"/>
  <c r="D1006" i="3"/>
  <c r="AA1006" i="3" s="1"/>
  <c r="D680" i="3"/>
  <c r="AA680" i="3" s="1"/>
  <c r="D81" i="3"/>
  <c r="AA81" i="3" s="1"/>
  <c r="D424" i="3"/>
  <c r="AA424" i="3" s="1"/>
  <c r="D855" i="3"/>
  <c r="AA855" i="3" s="1"/>
  <c r="D1252" i="3"/>
  <c r="AA1252" i="3" s="1"/>
  <c r="D881" i="3"/>
  <c r="AA881" i="3" s="1"/>
  <c r="D73" i="3"/>
  <c r="AA73" i="3" s="1"/>
  <c r="D675" i="3"/>
  <c r="AA675" i="3" s="1"/>
  <c r="D615" i="3"/>
  <c r="AA615" i="3" s="1"/>
  <c r="D367" i="3"/>
  <c r="AA367" i="3" s="1"/>
  <c r="D873" i="3"/>
  <c r="AA873" i="3" s="1"/>
  <c r="D35" i="3"/>
  <c r="AA35" i="3" s="1"/>
  <c r="D803" i="3"/>
  <c r="AA803" i="3" s="1"/>
  <c r="D1378" i="3"/>
  <c r="AA1378" i="3" s="1"/>
  <c r="D155" i="3"/>
  <c r="AA155" i="3" s="1"/>
  <c r="D1282" i="3"/>
  <c r="AA1282" i="3" s="1"/>
  <c r="D95" i="3"/>
  <c r="AA95" i="3" s="1"/>
  <c r="D194" i="3"/>
  <c r="AA194" i="3" s="1"/>
  <c r="D845" i="3"/>
  <c r="AA845" i="3" s="1"/>
  <c r="D794" i="3"/>
  <c r="AA794" i="3" s="1"/>
  <c r="D443" i="3"/>
  <c r="AA443" i="3" s="1"/>
  <c r="D766" i="3"/>
  <c r="AA766" i="3" s="1"/>
  <c r="D125" i="3"/>
  <c r="AA125" i="3" s="1"/>
  <c r="D751" i="3"/>
  <c r="AA751" i="3" s="1"/>
  <c r="D676" i="3"/>
  <c r="AA676" i="3" s="1"/>
  <c r="D83" i="3"/>
  <c r="AA83" i="3" s="1"/>
  <c r="D535" i="3"/>
  <c r="AA535" i="3" s="1"/>
  <c r="D426" i="3"/>
  <c r="AA426" i="3" s="1"/>
  <c r="D629" i="3"/>
  <c r="AA629" i="3" s="1"/>
  <c r="D735" i="3"/>
  <c r="AA735" i="3" s="1"/>
  <c r="D189" i="3"/>
  <c r="AA189" i="3" s="1"/>
  <c r="D630" i="3"/>
  <c r="AA630" i="3" s="1"/>
  <c r="D696" i="3"/>
  <c r="AA696" i="3" s="1"/>
  <c r="D1050" i="3"/>
  <c r="AA1050" i="3" s="1"/>
  <c r="D409" i="3"/>
  <c r="AA409" i="3" s="1"/>
  <c r="D349" i="3"/>
  <c r="AA349" i="3" s="1"/>
  <c r="D1300" i="3"/>
  <c r="AA1300" i="3" s="1"/>
  <c r="D588" i="3"/>
  <c r="AA588" i="3" s="1"/>
  <c r="D824" i="3"/>
  <c r="AA824" i="3" s="1"/>
  <c r="D534" i="3"/>
  <c r="AA534" i="3" s="1"/>
  <c r="D1326" i="3"/>
  <c r="AA1326" i="3" s="1"/>
  <c r="D1067" i="3"/>
  <c r="AA1067" i="3" s="1"/>
  <c r="D1162" i="3"/>
  <c r="AA1162" i="3" s="1"/>
  <c r="D857" i="3"/>
  <c r="AA857" i="3" s="1"/>
  <c r="D643" i="3"/>
  <c r="AA643" i="3" s="1"/>
  <c r="D486" i="3"/>
  <c r="AA486" i="3" s="1"/>
  <c r="D504" i="3"/>
  <c r="AA504" i="3" s="1"/>
  <c r="D679" i="3"/>
  <c r="AA679" i="3" s="1"/>
  <c r="D481" i="3"/>
  <c r="AA481" i="3" s="1"/>
  <c r="D861" i="3"/>
  <c r="AA861" i="3" s="1"/>
  <c r="D914" i="3"/>
  <c r="AA914" i="3" s="1"/>
  <c r="D388" i="3"/>
  <c r="AA388" i="3" s="1"/>
  <c r="D940" i="3"/>
  <c r="AA940" i="3" s="1"/>
  <c r="D687" i="3"/>
  <c r="AA687" i="3" s="1"/>
  <c r="D456" i="3"/>
  <c r="AA456" i="3" s="1"/>
  <c r="D898" i="3"/>
  <c r="AA898" i="3" s="1"/>
  <c r="D594" i="3"/>
  <c r="AA594" i="3" s="1"/>
  <c r="R413" i="3"/>
  <c r="R945" i="3"/>
  <c r="R68" i="3"/>
  <c r="R1243" i="3"/>
  <c r="R783" i="3"/>
  <c r="R251" i="3"/>
  <c r="R966" i="3"/>
  <c r="R393" i="3"/>
  <c r="R989" i="3"/>
  <c r="R626" i="3"/>
  <c r="R415" i="3"/>
  <c r="R228" i="3"/>
  <c r="R868" i="3"/>
  <c r="R50" i="3"/>
  <c r="R900" i="3"/>
  <c r="R1247" i="3"/>
  <c r="R571" i="3"/>
  <c r="R829" i="3"/>
  <c r="R334" i="3"/>
  <c r="R363" i="3"/>
  <c r="R1089" i="3"/>
  <c r="R377" i="3"/>
  <c r="R158" i="3"/>
  <c r="R166" i="3"/>
  <c r="R436" i="3"/>
  <c r="R728" i="3"/>
  <c r="R1164" i="3"/>
  <c r="R1019" i="3"/>
  <c r="R245" i="3"/>
  <c r="R1329" i="3"/>
  <c r="R1301" i="3"/>
  <c r="R837" i="3"/>
  <c r="R261" i="3"/>
  <c r="R944" i="3"/>
  <c r="R1345" i="3"/>
  <c r="R205" i="3"/>
  <c r="R145" i="3"/>
  <c r="R1297" i="3"/>
  <c r="R686" i="3"/>
  <c r="R891" i="3"/>
  <c r="R9" i="3"/>
  <c r="R374" i="3"/>
  <c r="R1143" i="3"/>
  <c r="R61" i="3"/>
  <c r="R29" i="3"/>
  <c r="R963" i="3"/>
  <c r="R111" i="3"/>
  <c r="R394" i="3"/>
  <c r="R359" i="3"/>
  <c r="R1114" i="3"/>
  <c r="R830" i="3"/>
  <c r="R455" i="3"/>
  <c r="R529" i="3"/>
  <c r="R530" i="3"/>
  <c r="R387" i="3"/>
  <c r="R1305" i="3"/>
  <c r="R769" i="3"/>
  <c r="R451" i="3"/>
  <c r="R234" i="3"/>
  <c r="R30" i="3"/>
  <c r="R403" i="3"/>
  <c r="R1027" i="3"/>
  <c r="R143" i="3"/>
  <c r="R1212" i="3"/>
  <c r="R977" i="3"/>
  <c r="R546" i="3"/>
  <c r="R197" i="3"/>
  <c r="R553" i="3"/>
  <c r="R270" i="3"/>
  <c r="R60" i="3"/>
  <c r="R1150" i="3"/>
  <c r="R1314" i="3"/>
  <c r="R993" i="3"/>
  <c r="R464" i="3"/>
  <c r="R1262" i="3"/>
  <c r="R45" i="3"/>
  <c r="R1242" i="3"/>
  <c r="R470" i="3"/>
  <c r="R693" i="3"/>
  <c r="R278" i="3"/>
  <c r="R1349" i="3"/>
  <c r="R809" i="3"/>
  <c r="R249" i="3"/>
  <c r="D625" i="3"/>
  <c r="AA625" i="3" s="1"/>
  <c r="D627" i="3"/>
  <c r="AA627" i="3" s="1"/>
  <c r="D865" i="3"/>
  <c r="AA865" i="3" s="1"/>
  <c r="AC1055" i="3"/>
  <c r="AE1055" i="3" s="1"/>
  <c r="AB1055" i="3"/>
  <c r="Z1055" i="3"/>
  <c r="D1281" i="3"/>
  <c r="AA1281" i="3" s="1"/>
  <c r="D637" i="3"/>
  <c r="AA637" i="3" s="1"/>
  <c r="R201" i="3"/>
  <c r="D201" i="3"/>
  <c r="AA201" i="3" s="1"/>
  <c r="AB254" i="3"/>
  <c r="AC254" i="3"/>
  <c r="AE254" i="3" s="1"/>
  <c r="Z254" i="3"/>
  <c r="Q9" i="8"/>
  <c r="R361" i="3"/>
  <c r="R782" i="3"/>
  <c r="R1323" i="3"/>
  <c r="D427" i="3"/>
  <c r="AA427" i="3" s="1"/>
  <c r="R254" i="3"/>
  <c r="AC782" i="3"/>
  <c r="AE782" i="3" s="1"/>
  <c r="Z782" i="3"/>
  <c r="AB782" i="3"/>
  <c r="D505" i="3"/>
  <c r="AA505" i="3" s="1"/>
  <c r="D738" i="3"/>
  <c r="AA738" i="3" s="1"/>
  <c r="D122" i="3"/>
  <c r="AA122" i="3" s="1"/>
  <c r="D584" i="3"/>
  <c r="AA584" i="3" s="1"/>
  <c r="AC436" i="3"/>
  <c r="AE436" i="3" s="1"/>
  <c r="AB436" i="3"/>
  <c r="Z436" i="3"/>
  <c r="D811" i="3"/>
  <c r="AA811" i="3" s="1"/>
  <c r="D111" i="3"/>
  <c r="AA111" i="3" s="1"/>
  <c r="D1121" i="3"/>
  <c r="AA1121" i="3" s="1"/>
  <c r="D54" i="3"/>
  <c r="AA54" i="3" s="1"/>
  <c r="AB573" i="3"/>
  <c r="AC573" i="3"/>
  <c r="AE573" i="3" s="1"/>
  <c r="Z573" i="3"/>
  <c r="AB186" i="3"/>
  <c r="AC186" i="3"/>
  <c r="AE186" i="3" s="1"/>
  <c r="Z186" i="3"/>
  <c r="AD186" i="3" s="1"/>
  <c r="AC1212" i="3"/>
  <c r="AE1212" i="3" s="1"/>
  <c r="AB1212" i="3"/>
  <c r="Z1212" i="3"/>
  <c r="D607" i="3"/>
  <c r="AA607" i="3" s="1"/>
  <c r="D941" i="3"/>
  <c r="AA941" i="3" s="1"/>
  <c r="D322" i="3"/>
  <c r="AA322" i="3" s="1"/>
  <c r="D805" i="3"/>
  <c r="AA805" i="3" s="1"/>
  <c r="Z868" i="3"/>
  <c r="AB868" i="3"/>
  <c r="AC868" i="3"/>
  <c r="AE868" i="3" s="1"/>
  <c r="D1199" i="3"/>
  <c r="AA1199" i="3" s="1"/>
  <c r="D302" i="3"/>
  <c r="AA302" i="3" s="1"/>
  <c r="AC489" i="3"/>
  <c r="AE489" i="3" s="1"/>
  <c r="Z489" i="3"/>
  <c r="AB489" i="3"/>
  <c r="AB29" i="3"/>
  <c r="Z29" i="3"/>
  <c r="AD29" i="3" s="1"/>
  <c r="AC29" i="3"/>
  <c r="AE29" i="3" s="1"/>
  <c r="AB1305" i="3"/>
  <c r="AC1305" i="3"/>
  <c r="AE1305" i="3" s="1"/>
  <c r="Z1305" i="3"/>
  <c r="AC531" i="3"/>
  <c r="AE531" i="3" s="1"/>
  <c r="AB531" i="3"/>
  <c r="Z531" i="3"/>
  <c r="AC566" i="3"/>
  <c r="AE566" i="3" s="1"/>
  <c r="Z566" i="3"/>
  <c r="AB566" i="3"/>
  <c r="Z1080" i="3"/>
  <c r="AB1080" i="3"/>
  <c r="AC1080" i="3"/>
  <c r="AE1080" i="3" s="1"/>
  <c r="AB666" i="3"/>
  <c r="Z666" i="3"/>
  <c r="AC666" i="3"/>
  <c r="AE666" i="3" s="1"/>
  <c r="Z1289" i="3"/>
  <c r="AB1289" i="3"/>
  <c r="AC1289" i="3"/>
  <c r="AE1289" i="3" s="1"/>
  <c r="AB1040" i="3"/>
  <c r="AC1040" i="3"/>
  <c r="AE1040" i="3" s="1"/>
  <c r="Z1040" i="3"/>
  <c r="Z1267" i="3"/>
  <c r="AB1267" i="3"/>
  <c r="AC1267" i="3"/>
  <c r="AE1267" i="3" s="1"/>
  <c r="Z647" i="3"/>
  <c r="AC647" i="3"/>
  <c r="AE647" i="3" s="1"/>
  <c r="AB647" i="3"/>
  <c r="Z328" i="3"/>
  <c r="AB328" i="3"/>
  <c r="AC328" i="3"/>
  <c r="AE328" i="3" s="1"/>
  <c r="Z1363" i="3"/>
  <c r="AC1363" i="3"/>
  <c r="AE1363" i="3" s="1"/>
  <c r="AB1363" i="3"/>
  <c r="Z370" i="3"/>
  <c r="AB370" i="3"/>
  <c r="AC370" i="3"/>
  <c r="AE370" i="3" s="1"/>
  <c r="AB1336" i="3"/>
  <c r="Z1336" i="3"/>
  <c r="AC1336" i="3"/>
  <c r="AE1336" i="3" s="1"/>
  <c r="AC600" i="3"/>
  <c r="AE600" i="3" s="1"/>
  <c r="Z600" i="3"/>
  <c r="AB600" i="3"/>
  <c r="AB1255" i="3"/>
  <c r="AC1255" i="3"/>
  <c r="AE1255" i="3" s="1"/>
  <c r="Z1255" i="3"/>
  <c r="Z136" i="3"/>
  <c r="AC136" i="3"/>
  <c r="AE136" i="3" s="1"/>
  <c r="AB136" i="3"/>
  <c r="D779" i="3"/>
  <c r="AA779" i="3" s="1"/>
  <c r="D108" i="3"/>
  <c r="AA108" i="3" s="1"/>
  <c r="Z570" i="3"/>
  <c r="AB570" i="3"/>
  <c r="AC570" i="3"/>
  <c r="AE570" i="3" s="1"/>
  <c r="Z1047" i="3"/>
  <c r="AB1047" i="3"/>
  <c r="AC1047" i="3"/>
  <c r="AE1047" i="3" s="1"/>
  <c r="D541" i="3"/>
  <c r="AA541" i="3" s="1"/>
  <c r="D834" i="3"/>
  <c r="AA834" i="3" s="1"/>
  <c r="AC529" i="3"/>
  <c r="AE529" i="3" s="1"/>
  <c r="Z529" i="3"/>
  <c r="AB529" i="3"/>
  <c r="Z270" i="3"/>
  <c r="AB270" i="3"/>
  <c r="AC270" i="3"/>
  <c r="AE270" i="3" s="1"/>
  <c r="Z1347" i="3"/>
  <c r="AB1347" i="3"/>
  <c r="AC1347" i="3"/>
  <c r="AE1347" i="3" s="1"/>
  <c r="Z848" i="3"/>
  <c r="AC848" i="3"/>
  <c r="AE848" i="3" s="1"/>
  <c r="AB848" i="3"/>
  <c r="Z1105" i="3"/>
  <c r="AC1105" i="3"/>
  <c r="AE1105" i="3" s="1"/>
  <c r="AB1105" i="3"/>
  <c r="AC1268" i="3"/>
  <c r="AE1268" i="3" s="1"/>
  <c r="Z1268" i="3"/>
  <c r="AB1268" i="3"/>
  <c r="AB867" i="3"/>
  <c r="AB147" i="3"/>
  <c r="AC147" i="3"/>
  <c r="AE147" i="3" s="1"/>
  <c r="Z147" i="3"/>
  <c r="Z1374" i="3"/>
  <c r="AB1374" i="3"/>
  <c r="AC1374" i="3"/>
  <c r="AE1374" i="3" s="1"/>
  <c r="AB685" i="3"/>
  <c r="Z685" i="3"/>
  <c r="AC685" i="3"/>
  <c r="AE685" i="3" s="1"/>
  <c r="AB711" i="3"/>
  <c r="AC711" i="3"/>
  <c r="AE711" i="3" s="1"/>
  <c r="Z711" i="3"/>
  <c r="Z590" i="3"/>
  <c r="AB590" i="3"/>
  <c r="AC590" i="3"/>
  <c r="AE590" i="3" s="1"/>
  <c r="AB269" i="3"/>
  <c r="Z269" i="3"/>
  <c r="AC269" i="3"/>
  <c r="AE269" i="3" s="1"/>
  <c r="AB90" i="3"/>
  <c r="Z90" i="3"/>
  <c r="AC90" i="3"/>
  <c r="AE90" i="3" s="1"/>
  <c r="AC1339" i="3"/>
  <c r="AE1339" i="3" s="1"/>
  <c r="Z1339" i="3"/>
  <c r="AB1339" i="3"/>
  <c r="Z828" i="3"/>
  <c r="AC828" i="3"/>
  <c r="AE828" i="3" s="1"/>
  <c r="AB828" i="3"/>
  <c r="Z459" i="3"/>
  <c r="AB459" i="3"/>
  <c r="AC459" i="3"/>
  <c r="AE459" i="3" s="1"/>
  <c r="AC348" i="3"/>
  <c r="AE348" i="3" s="1"/>
  <c r="AB348" i="3"/>
  <c r="Z348" i="3"/>
  <c r="AB1091" i="3"/>
  <c r="AC77" i="3"/>
  <c r="AE77" i="3" s="1"/>
  <c r="AB77" i="3"/>
  <c r="Z77" i="3"/>
  <c r="AB1311" i="3"/>
  <c r="AC1311" i="3"/>
  <c r="AE1311" i="3" s="1"/>
  <c r="Z1311" i="3"/>
  <c r="AC178" i="3"/>
  <c r="AE178" i="3" s="1"/>
  <c r="Z178" i="3"/>
  <c r="AB178" i="3"/>
  <c r="AC119" i="3"/>
  <c r="AE119" i="3" s="1"/>
  <c r="AB119" i="3"/>
  <c r="Z119" i="3"/>
  <c r="AC317" i="3"/>
  <c r="AE317" i="3" s="1"/>
  <c r="Z317" i="3"/>
  <c r="AB317" i="3"/>
  <c r="AC455" i="3"/>
  <c r="AE455" i="3" s="1"/>
  <c r="AB455" i="3"/>
  <c r="Z455" i="3"/>
  <c r="AB936" i="3"/>
  <c r="AC936" i="3"/>
  <c r="AE936" i="3" s="1"/>
  <c r="Z936" i="3"/>
  <c r="Z1343" i="3"/>
  <c r="AC1343" i="3"/>
  <c r="AE1343" i="3" s="1"/>
  <c r="AB1343" i="3"/>
  <c r="D1007" i="3"/>
  <c r="AA1007" i="3" s="1"/>
  <c r="D1145" i="3"/>
  <c r="AA1145" i="3" s="1"/>
  <c r="AC773" i="3"/>
  <c r="AE773" i="3" s="1"/>
  <c r="AB773" i="3"/>
  <c r="Z773" i="3"/>
  <c r="Z1297" i="3"/>
  <c r="AB1297" i="3"/>
  <c r="AC1297" i="3"/>
  <c r="AE1297" i="3" s="1"/>
  <c r="AB377" i="3"/>
  <c r="Z377" i="3"/>
  <c r="AC377" i="3"/>
  <c r="AE377" i="3" s="1"/>
  <c r="Z723" i="3"/>
  <c r="AB723" i="3"/>
  <c r="AC723" i="3"/>
  <c r="AE723" i="3" s="1"/>
  <c r="AB655" i="3"/>
  <c r="AC655" i="3"/>
  <c r="AE655" i="3" s="1"/>
  <c r="Z655" i="3"/>
  <c r="Z198" i="3"/>
  <c r="AC198" i="3"/>
  <c r="AE198" i="3" s="1"/>
  <c r="AB198" i="3"/>
  <c r="Z1232" i="3"/>
  <c r="AB1232" i="3"/>
  <c r="AC1232" i="3"/>
  <c r="AE1232" i="3" s="1"/>
  <c r="AC770" i="3"/>
  <c r="AE770" i="3" s="1"/>
  <c r="AC1377" i="3"/>
  <c r="AE1377" i="3" s="1"/>
  <c r="AB1377" i="3"/>
  <c r="Z1377" i="3"/>
  <c r="AB645" i="3"/>
  <c r="AC645" i="3"/>
  <c r="AE645" i="3" s="1"/>
  <c r="Z645" i="3"/>
  <c r="AB524" i="3"/>
  <c r="AC524" i="3"/>
  <c r="AE524" i="3" s="1"/>
  <c r="Z524" i="3"/>
  <c r="AB878" i="3"/>
  <c r="Z878" i="3"/>
  <c r="AC878" i="3"/>
  <c r="AE878" i="3" s="1"/>
  <c r="D1218" i="3"/>
  <c r="AA1218" i="3" s="1"/>
  <c r="D1323" i="3"/>
  <c r="AA1323" i="3" s="1"/>
  <c r="D57" i="3"/>
  <c r="AA57" i="3" s="1"/>
  <c r="D308" i="3"/>
  <c r="AA308" i="3" s="1"/>
  <c r="D148" i="3"/>
  <c r="AA148" i="3" s="1"/>
  <c r="D1187" i="3"/>
  <c r="AA1187" i="3" s="1"/>
  <c r="Z927" i="3"/>
  <c r="Z475" i="3"/>
  <c r="AC475" i="3"/>
  <c r="AE475" i="3" s="1"/>
  <c r="AB475" i="3"/>
  <c r="AB399" i="3"/>
  <c r="AC399" i="3"/>
  <c r="AE399" i="3" s="1"/>
  <c r="Z399" i="3"/>
  <c r="AB166" i="3"/>
  <c r="AC166" i="3"/>
  <c r="AE166" i="3" s="1"/>
  <c r="Z166" i="3"/>
  <c r="AC1247" i="3"/>
  <c r="AE1247" i="3" s="1"/>
  <c r="AB1247" i="3"/>
  <c r="Z1247" i="3"/>
  <c r="Z362" i="3"/>
  <c r="AB362" i="3"/>
  <c r="AC362" i="3"/>
  <c r="AE362" i="3" s="1"/>
  <c r="Z1379" i="3"/>
  <c r="AB1379" i="3"/>
  <c r="AC1379" i="3"/>
  <c r="AE1379" i="3" s="1"/>
  <c r="AB1295" i="3"/>
  <c r="AC1295" i="3"/>
  <c r="AE1295" i="3" s="1"/>
  <c r="Z1295" i="3"/>
  <c r="Z483" i="3"/>
  <c r="AB483" i="3"/>
  <c r="AC483" i="3"/>
  <c r="AE483" i="3" s="1"/>
  <c r="Z562" i="3"/>
  <c r="AB562" i="3"/>
  <c r="AC562" i="3"/>
  <c r="AE562" i="3" s="1"/>
  <c r="AB271" i="3"/>
  <c r="Z271" i="3"/>
  <c r="AC271" i="3"/>
  <c r="AE271" i="3" s="1"/>
  <c r="AB400" i="3"/>
  <c r="Z400" i="3"/>
  <c r="AC400" i="3"/>
  <c r="AE400" i="3" s="1"/>
  <c r="AC706" i="3"/>
  <c r="AE706" i="3" s="1"/>
  <c r="AB706" i="3"/>
  <c r="Z706" i="3"/>
  <c r="W333" i="3"/>
  <c r="W272" i="3"/>
  <c r="W539" i="3"/>
  <c r="W1259" i="3"/>
  <c r="W104" i="3"/>
  <c r="W86" i="3"/>
  <c r="W441" i="3"/>
  <c r="W1253" i="3"/>
  <c r="W57" i="3"/>
  <c r="W1057" i="3"/>
  <c r="W356" i="3"/>
  <c r="D307" i="3"/>
  <c r="AA307" i="3" s="1"/>
  <c r="W1263" i="3"/>
  <c r="W427" i="3"/>
  <c r="W1258" i="3"/>
  <c r="W452" i="3"/>
  <c r="W544" i="3"/>
  <c r="W503" i="3"/>
  <c r="W1330" i="3"/>
  <c r="W122" i="3"/>
  <c r="W549" i="3"/>
  <c r="W1260" i="3"/>
  <c r="W519" i="3"/>
  <c r="W256" i="3"/>
  <c r="W173" i="3"/>
  <c r="W743" i="3"/>
  <c r="W91" i="3"/>
  <c r="W482" i="3"/>
  <c r="W92" i="3"/>
  <c r="W595" i="3"/>
  <c r="W508" i="3"/>
  <c r="W229" i="3"/>
  <c r="Q15" i="8"/>
  <c r="D587" i="3"/>
  <c r="AA587" i="3" s="1"/>
  <c r="B7" i="11"/>
  <c r="D1053" i="3"/>
  <c r="AA1053" i="3" s="1"/>
  <c r="D1375" i="3"/>
  <c r="AA1375" i="3" s="1"/>
  <c r="W94" i="3"/>
  <c r="D1215" i="3"/>
  <c r="AA1215" i="3" s="1"/>
  <c r="W162" i="3"/>
  <c r="W1292" i="3"/>
  <c r="W369" i="3"/>
  <c r="W564" i="3"/>
  <c r="D482" i="3"/>
  <c r="AA482" i="3" s="1"/>
  <c r="W8" i="3"/>
  <c r="W450" i="3"/>
  <c r="W628" i="3"/>
  <c r="W1264" i="3"/>
  <c r="W437" i="3"/>
  <c r="W246" i="3"/>
  <c r="W511" i="3"/>
  <c r="R936" i="3"/>
  <c r="R552" i="3"/>
  <c r="R594" i="3"/>
  <c r="R636" i="3"/>
  <c r="R659" i="3"/>
  <c r="R599" i="3"/>
  <c r="R690" i="3"/>
  <c r="R863" i="3"/>
  <c r="R59" i="3"/>
  <c r="R1103" i="3"/>
  <c r="D224" i="3"/>
  <c r="AA224" i="3" s="1"/>
  <c r="D1183" i="3"/>
  <c r="AA1183" i="3" s="1"/>
  <c r="D595" i="3"/>
  <c r="AA595" i="3" s="1"/>
  <c r="D642" i="3"/>
  <c r="AA642" i="3" s="1"/>
  <c r="R1245" i="3"/>
  <c r="R528" i="3"/>
  <c r="R606" i="3"/>
  <c r="R1246" i="3"/>
  <c r="R1342" i="3"/>
  <c r="R1209" i="3"/>
  <c r="R219" i="3"/>
  <c r="R819" i="3"/>
  <c r="R1155" i="3"/>
  <c r="R1131" i="3"/>
  <c r="D9" i="8"/>
  <c r="AA9" i="8" s="1"/>
  <c r="R508" i="3"/>
  <c r="D1157" i="3"/>
  <c r="AA1157" i="3" s="1"/>
  <c r="D246" i="3"/>
  <c r="AA246" i="3" s="1"/>
  <c r="D790" i="3"/>
  <c r="AA790" i="3" s="1"/>
  <c r="D1340" i="3"/>
  <c r="AA1340" i="3" s="1"/>
  <c r="D750" i="3"/>
  <c r="AA750" i="3" s="1"/>
  <c r="D691" i="3"/>
  <c r="AA691" i="3" s="1"/>
  <c r="D1066" i="3"/>
  <c r="AA1066" i="3" s="1"/>
  <c r="D743" i="3"/>
  <c r="AA743" i="3" s="1"/>
  <c r="D523" i="3"/>
  <c r="AA523" i="3" s="1"/>
  <c r="D102" i="3"/>
  <c r="AA102" i="3" s="1"/>
  <c r="D434" i="3"/>
  <c r="AA434" i="3" s="1"/>
  <c r="D429" i="3"/>
  <c r="AA429" i="3" s="1"/>
  <c r="D72" i="3"/>
  <c r="AA72" i="3" s="1"/>
  <c r="D127" i="3"/>
  <c r="AA127" i="3" s="1"/>
  <c r="D298" i="3"/>
  <c r="AA298" i="3" s="1"/>
  <c r="D1012" i="3"/>
  <c r="AA1012" i="3" s="1"/>
  <c r="D452" i="3"/>
  <c r="AA452" i="3" s="1"/>
  <c r="D87" i="3"/>
  <c r="AA87" i="3" s="1"/>
  <c r="D365" i="3"/>
  <c r="AA365" i="3" s="1"/>
  <c r="D1161" i="3"/>
  <c r="AA1161" i="3" s="1"/>
  <c r="D756" i="3"/>
  <c r="AA756" i="3" s="1"/>
  <c r="Y12" i="8"/>
  <c r="AA12" i="8"/>
  <c r="X12" i="8"/>
  <c r="Z12" i="8"/>
  <c r="Y19" i="8"/>
  <c r="AA19" i="8"/>
  <c r="X19" i="8"/>
  <c r="Z19" i="8"/>
  <c r="Y10" i="8"/>
  <c r="AA10" i="8"/>
  <c r="X10" i="8"/>
  <c r="Z10" i="8"/>
  <c r="Z5" i="8"/>
  <c r="X5" i="8"/>
  <c r="AA5" i="8"/>
  <c r="Y5" i="8"/>
  <c r="Y17" i="8"/>
  <c r="AA17" i="8"/>
  <c r="X17" i="8"/>
  <c r="Z17" i="8"/>
  <c r="Y16" i="8"/>
  <c r="AA16" i="8"/>
  <c r="X16" i="8"/>
  <c r="Z16" i="8"/>
  <c r="Y15" i="8"/>
  <c r="AA15" i="8"/>
  <c r="X15" i="8"/>
  <c r="Z15" i="8"/>
  <c r="Y11" i="8"/>
  <c r="AA11" i="8"/>
  <c r="X11" i="8"/>
  <c r="Z11" i="8"/>
  <c r="Y20" i="8"/>
  <c r="AA20" i="8"/>
  <c r="X20" i="8"/>
  <c r="Z20" i="8"/>
  <c r="Y13" i="8"/>
  <c r="AA13" i="8"/>
  <c r="X13" i="8"/>
  <c r="Z13" i="8"/>
  <c r="Y6" i="8"/>
  <c r="AA6" i="8"/>
  <c r="X6" i="8"/>
  <c r="Z6" i="8"/>
  <c r="Y7" i="8"/>
  <c r="AA7" i="8"/>
  <c r="X7" i="8"/>
  <c r="Z7" i="8"/>
  <c r="Y18" i="8"/>
  <c r="AA18" i="8"/>
  <c r="X18" i="8"/>
  <c r="Z18" i="8"/>
  <c r="Y14" i="8"/>
  <c r="AA14" i="8"/>
  <c r="X14" i="8"/>
  <c r="Z14" i="8"/>
  <c r="D564" i="3"/>
  <c r="AA564" i="3" s="1"/>
  <c r="Z287" i="3"/>
  <c r="AB287" i="3"/>
  <c r="AC287" i="3"/>
  <c r="AE287" i="3" s="1"/>
  <c r="Z217" i="3"/>
  <c r="AC217" i="3"/>
  <c r="AE217" i="3" s="1"/>
  <c r="AB217" i="3"/>
  <c r="Z1021" i="3"/>
  <c r="AB1021" i="3"/>
  <c r="AC1021" i="3"/>
  <c r="AE1021" i="3" s="1"/>
  <c r="Z378" i="3"/>
  <c r="AC378" i="3"/>
  <c r="AE378" i="3" s="1"/>
  <c r="AB378" i="3"/>
  <c r="Z281" i="3"/>
  <c r="AB281" i="3"/>
  <c r="AC281" i="3"/>
  <c r="AE281" i="3" s="1"/>
  <c r="Z262" i="3"/>
  <c r="AC262" i="3"/>
  <c r="AE262" i="3" s="1"/>
  <c r="AB262" i="3"/>
  <c r="Z326" i="3"/>
  <c r="AB326" i="3"/>
  <c r="AC326" i="3"/>
  <c r="AE326" i="3" s="1"/>
  <c r="Z1154" i="3"/>
  <c r="AC1154" i="3"/>
  <c r="AE1154" i="3" s="1"/>
  <c r="AB1154" i="3"/>
  <c r="Z115" i="3"/>
  <c r="AB115" i="3"/>
  <c r="AC115" i="3"/>
  <c r="AE115" i="3" s="1"/>
  <c r="Z411" i="3"/>
  <c r="AB411" i="3"/>
  <c r="AC411" i="3"/>
  <c r="AE411" i="3" s="1"/>
  <c r="Z8" i="3"/>
  <c r="AD8" i="3" s="1"/>
  <c r="AC8" i="3"/>
  <c r="AE8" i="3" s="1"/>
  <c r="AB8" i="3"/>
  <c r="Z582" i="3"/>
  <c r="AB582" i="3"/>
  <c r="AC582" i="3"/>
  <c r="AE582" i="3" s="1"/>
  <c r="Z420" i="3"/>
  <c r="AC420" i="3"/>
  <c r="AE420" i="3" s="1"/>
  <c r="AB420" i="3"/>
  <c r="Z94" i="3"/>
  <c r="AB94" i="3"/>
  <c r="AC94" i="3"/>
  <c r="AE94" i="3" s="1"/>
  <c r="Z497" i="3"/>
  <c r="AC497" i="3"/>
  <c r="AE497" i="3" s="1"/>
  <c r="AB497" i="3"/>
  <c r="Z853" i="3"/>
  <c r="AC853" i="3"/>
  <c r="AE853" i="3" s="1"/>
  <c r="AB853" i="3"/>
  <c r="Z1200" i="3"/>
  <c r="AC1200" i="3"/>
  <c r="AE1200" i="3" s="1"/>
  <c r="AB1200" i="3"/>
  <c r="Z344" i="3"/>
  <c r="AC344" i="3"/>
  <c r="AE344" i="3" s="1"/>
  <c r="AB344" i="3"/>
  <c r="Z223" i="3"/>
  <c r="AB223" i="3"/>
  <c r="AC223" i="3"/>
  <c r="AE223" i="3" s="1"/>
  <c r="Z715" i="3"/>
  <c r="AC715" i="3"/>
  <c r="AE715" i="3" s="1"/>
  <c r="AB715" i="3"/>
  <c r="Z40" i="3"/>
  <c r="AB40" i="3"/>
  <c r="AC40" i="3"/>
  <c r="AE40" i="3" s="1"/>
  <c r="Z121" i="3"/>
  <c r="AC121" i="3"/>
  <c r="AE121" i="3" s="1"/>
  <c r="AB121" i="3"/>
  <c r="Z953" i="3"/>
  <c r="AB953" i="3"/>
  <c r="AC953" i="3"/>
  <c r="AE953" i="3" s="1"/>
  <c r="Z1304" i="3"/>
  <c r="AB1304" i="3"/>
  <c r="AC1304" i="3"/>
  <c r="AE1304" i="3" s="1"/>
  <c r="Z397" i="3"/>
  <c r="AC397" i="3"/>
  <c r="AE397" i="3" s="1"/>
  <c r="AB397" i="3"/>
  <c r="Z912" i="3"/>
  <c r="AC912" i="3"/>
  <c r="AE912" i="3" s="1"/>
  <c r="AB912" i="3"/>
  <c r="Z729" i="3"/>
  <c r="AB729" i="3"/>
  <c r="AC729" i="3"/>
  <c r="AE729" i="3" s="1"/>
  <c r="Z1337" i="3"/>
  <c r="AB1337" i="3"/>
  <c r="AC1337" i="3"/>
  <c r="AE1337" i="3" s="1"/>
  <c r="Z510" i="3"/>
  <c r="AC510" i="3"/>
  <c r="AE510" i="3" s="1"/>
  <c r="AB510" i="3"/>
  <c r="Z1179" i="3"/>
  <c r="AC1179" i="3"/>
  <c r="AE1179" i="3" s="1"/>
  <c r="AB1179" i="3"/>
  <c r="Z1318" i="3"/>
  <c r="AC1318" i="3"/>
  <c r="AE1318" i="3" s="1"/>
  <c r="AB1318" i="3"/>
  <c r="Z704" i="3"/>
  <c r="AC704" i="3"/>
  <c r="AE704" i="3" s="1"/>
  <c r="AB704" i="3"/>
  <c r="Z196" i="3"/>
  <c r="AD196" i="3" s="1"/>
  <c r="AC196" i="3"/>
  <c r="AE196" i="3" s="1"/>
  <c r="AB196" i="3"/>
  <c r="Z469" i="3"/>
  <c r="AC469" i="3"/>
  <c r="AE469" i="3" s="1"/>
  <c r="AB469" i="3"/>
  <c r="Z1278" i="3"/>
  <c r="AC1278" i="3"/>
  <c r="AE1278" i="3" s="1"/>
  <c r="AB1278" i="3"/>
  <c r="Z1151" i="3"/>
  <c r="AB1151" i="3"/>
  <c r="AC1151" i="3"/>
  <c r="AE1151" i="3" s="1"/>
  <c r="Z151" i="3"/>
  <c r="AB151" i="3"/>
  <c r="AC151" i="3"/>
  <c r="AE151" i="3" s="1"/>
  <c r="Z263" i="3"/>
  <c r="AB263" i="3"/>
  <c r="AC263" i="3"/>
  <c r="AE263" i="3" s="1"/>
  <c r="Z1376" i="3"/>
  <c r="AC1376" i="3"/>
  <c r="AE1376" i="3" s="1"/>
  <c r="AB1376" i="3"/>
  <c r="Z1346" i="3"/>
  <c r="AC1346" i="3"/>
  <c r="AE1346" i="3" s="1"/>
  <c r="AB1346" i="3"/>
  <c r="Z598" i="3"/>
  <c r="AB598" i="3"/>
  <c r="AC598" i="3"/>
  <c r="AE598" i="3" s="1"/>
  <c r="Z13" i="3"/>
  <c r="AD13" i="3" s="1"/>
  <c r="AB13" i="3"/>
  <c r="AC13" i="3"/>
  <c r="AE13" i="3" s="1"/>
  <c r="Z319" i="3"/>
  <c r="AC319" i="3"/>
  <c r="AE319" i="3" s="1"/>
  <c r="AB319" i="3"/>
  <c r="Z767" i="3"/>
  <c r="AC767" i="3"/>
  <c r="AE767" i="3" s="1"/>
  <c r="AB767" i="3"/>
  <c r="Z701" i="3"/>
  <c r="AB701" i="3"/>
  <c r="AC701" i="3"/>
  <c r="AE701" i="3" s="1"/>
  <c r="Z485" i="3"/>
  <c r="AC485" i="3"/>
  <c r="AE485" i="3" s="1"/>
  <c r="AB485" i="3"/>
  <c r="Z1136" i="3"/>
  <c r="AB1136" i="3"/>
  <c r="AC1136" i="3"/>
  <c r="AE1136" i="3" s="1"/>
  <c r="Z672" i="3"/>
  <c r="AB672" i="3"/>
  <c r="AC672" i="3"/>
  <c r="AE672" i="3" s="1"/>
  <c r="Z360" i="3"/>
  <c r="AB360" i="3"/>
  <c r="AC360" i="3"/>
  <c r="AE360" i="3" s="1"/>
  <c r="Z123" i="3"/>
  <c r="AD123" i="3" s="1"/>
  <c r="AC123" i="3"/>
  <c r="AE123" i="3" s="1"/>
  <c r="AB123" i="3"/>
  <c r="Z1126" i="3"/>
  <c r="AC1126" i="3"/>
  <c r="AE1126" i="3" s="1"/>
  <c r="AB1126" i="3"/>
  <c r="Z721" i="3"/>
  <c r="AC721" i="3"/>
  <c r="AE721" i="3" s="1"/>
  <c r="AB721" i="3"/>
  <c r="Z371" i="3"/>
  <c r="AB371" i="3"/>
  <c r="AC371" i="3"/>
  <c r="AE371" i="3" s="1"/>
  <c r="Z162" i="3"/>
  <c r="AC162" i="3"/>
  <c r="AE162" i="3" s="1"/>
  <c r="AB162" i="3"/>
  <c r="Z527" i="3"/>
  <c r="AC527" i="3"/>
  <c r="AE527" i="3" s="1"/>
  <c r="AB527" i="3"/>
  <c r="Z299" i="3"/>
  <c r="AC299" i="3"/>
  <c r="AE299" i="3" s="1"/>
  <c r="AB299" i="3"/>
  <c r="Z771" i="3"/>
  <c r="AB771" i="3"/>
  <c r="AC771" i="3"/>
  <c r="AE771" i="3" s="1"/>
  <c r="Z167" i="3"/>
  <c r="AC167" i="3"/>
  <c r="AE167" i="3" s="1"/>
  <c r="AB167" i="3"/>
  <c r="Z1046" i="3"/>
  <c r="AC1046" i="3"/>
  <c r="AE1046" i="3" s="1"/>
  <c r="AB1046" i="3"/>
  <c r="Z174" i="3"/>
  <c r="AB174" i="3"/>
  <c r="AC174" i="3"/>
  <c r="AE174" i="3" s="1"/>
  <c r="Z884" i="3"/>
  <c r="AB884" i="3"/>
  <c r="AC884" i="3"/>
  <c r="AE884" i="3" s="1"/>
  <c r="Z1135" i="3"/>
  <c r="AC1135" i="3"/>
  <c r="AE1135" i="3" s="1"/>
  <c r="AB1135" i="3"/>
  <c r="Z124" i="3"/>
  <c r="AC124" i="3"/>
  <c r="AE124" i="3" s="1"/>
  <c r="AB124" i="3"/>
  <c r="Z620" i="3"/>
  <c r="AC620" i="3"/>
  <c r="AE620" i="3" s="1"/>
  <c r="AB620" i="3"/>
  <c r="Z181" i="3"/>
  <c r="AC181" i="3"/>
  <c r="AE181" i="3" s="1"/>
  <c r="AB181" i="3"/>
  <c r="Z435" i="3"/>
  <c r="AB435" i="3"/>
  <c r="AC435" i="3"/>
  <c r="AE435" i="3" s="1"/>
  <c r="Z514" i="3"/>
  <c r="AC514" i="3"/>
  <c r="AE514" i="3" s="1"/>
  <c r="AB514" i="3"/>
  <c r="Z603" i="3"/>
  <c r="AB603" i="3"/>
  <c r="AC603" i="3"/>
  <c r="AE603" i="3" s="1"/>
  <c r="Z418" i="3"/>
  <c r="AC418" i="3"/>
  <c r="AE418" i="3" s="1"/>
  <c r="AB418" i="3"/>
  <c r="Z1274" i="3"/>
  <c r="AB1274" i="3"/>
  <c r="AC1274" i="3"/>
  <c r="AE1274" i="3" s="1"/>
  <c r="Z154" i="3"/>
  <c r="AC154" i="3"/>
  <c r="AE154" i="3" s="1"/>
  <c r="AB154" i="3"/>
  <c r="Z921" i="3"/>
  <c r="AB921" i="3"/>
  <c r="AC921" i="3"/>
  <c r="AE921" i="3" s="1"/>
  <c r="Z1165" i="3"/>
  <c r="AC1165" i="3"/>
  <c r="AE1165" i="3" s="1"/>
  <c r="AB1165" i="3"/>
  <c r="Z480" i="3"/>
  <c r="AC480" i="3"/>
  <c r="AE480" i="3" s="1"/>
  <c r="AB480" i="3"/>
  <c r="Z116" i="3"/>
  <c r="AD116" i="3" s="1"/>
  <c r="AC116" i="3"/>
  <c r="AE116" i="3" s="1"/>
  <c r="AB116" i="3"/>
  <c r="Z1201" i="3"/>
  <c r="AB1201" i="3"/>
  <c r="AC1201" i="3"/>
  <c r="AE1201" i="3" s="1"/>
  <c r="Z943" i="3"/>
  <c r="AC943" i="3"/>
  <c r="AE943" i="3" s="1"/>
  <c r="AB943" i="3"/>
  <c r="Z563" i="3"/>
  <c r="AC563" i="3"/>
  <c r="AE563" i="3" s="1"/>
  <c r="AB563" i="3"/>
  <c r="Z747" i="3"/>
  <c r="AB747" i="3"/>
  <c r="AC747" i="3"/>
  <c r="AE747" i="3" s="1"/>
  <c r="Z243" i="3"/>
  <c r="AB243" i="3"/>
  <c r="AC243" i="3"/>
  <c r="AE243" i="3" s="1"/>
  <c r="Z110" i="3"/>
  <c r="AB110" i="3"/>
  <c r="AC110" i="3"/>
  <c r="AE110" i="3" s="1"/>
  <c r="Z1045" i="3"/>
  <c r="AC1045" i="3"/>
  <c r="AE1045" i="3" s="1"/>
  <c r="AB1045" i="3"/>
  <c r="Z275" i="3"/>
  <c r="AB275" i="3"/>
  <c r="AC275" i="3"/>
  <c r="AE275" i="3" s="1"/>
  <c r="Z681" i="3"/>
  <c r="AB681" i="3"/>
  <c r="AC681" i="3"/>
  <c r="AE681" i="3" s="1"/>
  <c r="Z1306" i="3"/>
  <c r="AB1306" i="3"/>
  <c r="AC1306" i="3"/>
  <c r="AE1306" i="3" s="1"/>
  <c r="Z1328" i="3"/>
  <c r="AB1328" i="3"/>
  <c r="AC1328" i="3"/>
  <c r="AE1328" i="3" s="1"/>
  <c r="Z1181" i="3"/>
  <c r="AC1181" i="3"/>
  <c r="AE1181" i="3" s="1"/>
  <c r="AB1181" i="3"/>
  <c r="Z1263" i="3"/>
  <c r="AC1263" i="3"/>
  <c r="AE1263" i="3" s="1"/>
  <c r="AB1263" i="3"/>
  <c r="Z818" i="3"/>
  <c r="AC818" i="3"/>
  <c r="AE818" i="3" s="1"/>
  <c r="AB818" i="3"/>
  <c r="Z493" i="3"/>
  <c r="AB493" i="3"/>
  <c r="AC493" i="3"/>
  <c r="AE493" i="3" s="1"/>
  <c r="Z15" i="3"/>
  <c r="AD15" i="3" s="1"/>
  <c r="AB15" i="3"/>
  <c r="AC15" i="3"/>
  <c r="AE15" i="3" s="1"/>
  <c r="Z682" i="3"/>
  <c r="AC682" i="3"/>
  <c r="AE682" i="3" s="1"/>
  <c r="AB682" i="3"/>
  <c r="Z1107" i="3"/>
  <c r="AC1107" i="3"/>
  <c r="AE1107" i="3" s="1"/>
  <c r="AB1107" i="3"/>
  <c r="Z906" i="3"/>
  <c r="AC906" i="3"/>
  <c r="AE906" i="3" s="1"/>
  <c r="AB906" i="3"/>
  <c r="Z1227" i="3"/>
  <c r="AC1227" i="3"/>
  <c r="AE1227" i="3" s="1"/>
  <c r="AB1227" i="3"/>
  <c r="Z695" i="3"/>
  <c r="AB695" i="3"/>
  <c r="AC695" i="3"/>
  <c r="AE695" i="3" s="1"/>
  <c r="Z503" i="3"/>
  <c r="AB503" i="3"/>
  <c r="AC503" i="3"/>
  <c r="AE503" i="3" s="1"/>
  <c r="Z1073" i="3"/>
  <c r="AC1073" i="3"/>
  <c r="AE1073" i="3" s="1"/>
  <c r="AB1073" i="3"/>
  <c r="Z264" i="3"/>
  <c r="AC264" i="3"/>
  <c r="AE264" i="3" s="1"/>
  <c r="AB264" i="3"/>
  <c r="Z391" i="3"/>
  <c r="AC391" i="3"/>
  <c r="AE391" i="3" s="1"/>
  <c r="AB391" i="3"/>
  <c r="Z1069" i="3"/>
  <c r="AC1069" i="3"/>
  <c r="AE1069" i="3" s="1"/>
  <c r="AB1069" i="3"/>
  <c r="Z1319" i="3"/>
  <c r="AB1319" i="3"/>
  <c r="AC1319" i="3"/>
  <c r="AE1319" i="3" s="1"/>
  <c r="Z988" i="3"/>
  <c r="AC988" i="3"/>
  <c r="AE988" i="3" s="1"/>
  <c r="AB988" i="3"/>
  <c r="Z327" i="3"/>
  <c r="AB327" i="3"/>
  <c r="AC327" i="3"/>
  <c r="AE327" i="3" s="1"/>
  <c r="Z1285" i="3"/>
  <c r="AB1285" i="3"/>
  <c r="AC1285" i="3"/>
  <c r="AE1285" i="3" s="1"/>
  <c r="Z366" i="3"/>
  <c r="AB366" i="3"/>
  <c r="AC366" i="3"/>
  <c r="AE366" i="3" s="1"/>
  <c r="Z1071" i="3"/>
  <c r="AC1071" i="3"/>
  <c r="AE1071" i="3" s="1"/>
  <c r="AB1071" i="3"/>
  <c r="Z433" i="3"/>
  <c r="AB433" i="3"/>
  <c r="AC433" i="3"/>
  <c r="AE433" i="3" s="1"/>
  <c r="Z1257" i="3"/>
  <c r="AB1257" i="3"/>
  <c r="AC1257" i="3"/>
  <c r="AE1257" i="3" s="1"/>
  <c r="Z934" i="3"/>
  <c r="AB934" i="3"/>
  <c r="AC934" i="3"/>
  <c r="AE934" i="3" s="1"/>
  <c r="Z1061" i="3"/>
  <c r="AC1061" i="3"/>
  <c r="AE1061" i="3" s="1"/>
  <c r="AB1061" i="3"/>
  <c r="Z1365" i="3"/>
  <c r="AB1365" i="3"/>
  <c r="AC1365" i="3"/>
  <c r="AE1365" i="3" s="1"/>
  <c r="Z1079" i="3"/>
  <c r="AB1079" i="3"/>
  <c r="AC1079" i="3"/>
  <c r="AE1079" i="3" s="1"/>
  <c r="Z1299" i="3"/>
  <c r="AC1299" i="3"/>
  <c r="AE1299" i="3" s="1"/>
  <c r="AB1299" i="3"/>
  <c r="Z692" i="3"/>
  <c r="AB692" i="3"/>
  <c r="AC692" i="3"/>
  <c r="AE692" i="3" s="1"/>
  <c r="Z437" i="3"/>
  <c r="AC437" i="3"/>
  <c r="AE437" i="3" s="1"/>
  <c r="AB437" i="3"/>
  <c r="Z80" i="3"/>
  <c r="AD80" i="3" s="1"/>
  <c r="AB80" i="3"/>
  <c r="AC80" i="3"/>
  <c r="AE80" i="3" s="1"/>
  <c r="Z1256" i="3"/>
  <c r="AC1256" i="3"/>
  <c r="AE1256" i="3" s="1"/>
  <c r="AB1256" i="3"/>
  <c r="Z899" i="3"/>
  <c r="AB899" i="3"/>
  <c r="AC899" i="3"/>
  <c r="AE899" i="3" s="1"/>
  <c r="Z213" i="3"/>
  <c r="AC213" i="3"/>
  <c r="AE213" i="3" s="1"/>
  <c r="AB213" i="3"/>
  <c r="Z28" i="3"/>
  <c r="AB28" i="3"/>
  <c r="AC28" i="3"/>
  <c r="AE28" i="3" s="1"/>
  <c r="Z972" i="3"/>
  <c r="AC972" i="3"/>
  <c r="AE972" i="3" s="1"/>
  <c r="AB972" i="3"/>
  <c r="Z256" i="3"/>
  <c r="AB256" i="3"/>
  <c r="AC256" i="3"/>
  <c r="AE256" i="3" s="1"/>
  <c r="Z446" i="3"/>
  <c r="AB446" i="3"/>
  <c r="AC446" i="3"/>
  <c r="AE446" i="3" s="1"/>
  <c r="Z71" i="3"/>
  <c r="AC71" i="3"/>
  <c r="AE71" i="3" s="1"/>
  <c r="AB71" i="3"/>
  <c r="Z740" i="3"/>
  <c r="AB740" i="3"/>
  <c r="AC740" i="3"/>
  <c r="AE740" i="3" s="1"/>
  <c r="Z559" i="3"/>
  <c r="AB559" i="3"/>
  <c r="AC559" i="3"/>
  <c r="AE559" i="3" s="1"/>
  <c r="Z407" i="3"/>
  <c r="AC407" i="3"/>
  <c r="AE407" i="3" s="1"/>
  <c r="AB407" i="3"/>
  <c r="Z781" i="3"/>
  <c r="AC781" i="3"/>
  <c r="AE781" i="3" s="1"/>
  <c r="AB781" i="3"/>
  <c r="Z431" i="3"/>
  <c r="AC431" i="3"/>
  <c r="AE431" i="3" s="1"/>
  <c r="AB431" i="3"/>
  <c r="Z184" i="3"/>
  <c r="AC184" i="3"/>
  <c r="AE184" i="3" s="1"/>
  <c r="AB184" i="3"/>
  <c r="Z1236" i="3"/>
  <c r="AB1236" i="3"/>
  <c r="AC1236" i="3"/>
  <c r="AE1236" i="3" s="1"/>
  <c r="Z65" i="3"/>
  <c r="AD65" i="3" s="1"/>
  <c r="AC65" i="3"/>
  <c r="AE65" i="3" s="1"/>
  <c r="AB65" i="3"/>
  <c r="Z238" i="3"/>
  <c r="AC238" i="3"/>
  <c r="AE238" i="3" s="1"/>
  <c r="AB238" i="3"/>
  <c r="Z875" i="3"/>
  <c r="AB875" i="3"/>
  <c r="AC875" i="3"/>
  <c r="AE875" i="3" s="1"/>
  <c r="Z474" i="3"/>
  <c r="AB474" i="3"/>
  <c r="AC474" i="3"/>
  <c r="AE474" i="3" s="1"/>
  <c r="Z1324" i="3"/>
  <c r="AC1324" i="3"/>
  <c r="AE1324" i="3" s="1"/>
  <c r="AB1324" i="3"/>
  <c r="Z1057" i="3"/>
  <c r="AB1057" i="3"/>
  <c r="AC1057" i="3"/>
  <c r="AE1057" i="3" s="1"/>
  <c r="Z983" i="3"/>
  <c r="AC983" i="3"/>
  <c r="AE983" i="3" s="1"/>
  <c r="AB983" i="3"/>
  <c r="Z712" i="3"/>
  <c r="AB712" i="3"/>
  <c r="AC712" i="3"/>
  <c r="AE712" i="3" s="1"/>
  <c r="Z664" i="3"/>
  <c r="AB664" i="3"/>
  <c r="AC664" i="3"/>
  <c r="AE664" i="3" s="1"/>
  <c r="Z1356" i="3"/>
  <c r="AB1356" i="3"/>
  <c r="AC1356" i="3"/>
  <c r="AE1356" i="3" s="1"/>
  <c r="Z557" i="3"/>
  <c r="AC557" i="3"/>
  <c r="AE557" i="3" s="1"/>
  <c r="AB557" i="3"/>
  <c r="Z1369" i="3"/>
  <c r="AC1369" i="3"/>
  <c r="AE1369" i="3" s="1"/>
  <c r="AB1369" i="3"/>
  <c r="Z202" i="3"/>
  <c r="AC202" i="3"/>
  <c r="AE202" i="3" s="1"/>
  <c r="AB202" i="3"/>
  <c r="Z441" i="3"/>
  <c r="AB441" i="3"/>
  <c r="AC441" i="3"/>
  <c r="AE441" i="3" s="1"/>
  <c r="Z1292" i="3"/>
  <c r="AC1292" i="3"/>
  <c r="AE1292" i="3" s="1"/>
  <c r="AB1292" i="3"/>
  <c r="Z150" i="3"/>
  <c r="AB150" i="3"/>
  <c r="AC150" i="3"/>
  <c r="AE150" i="3" s="1"/>
  <c r="Z817" i="3"/>
  <c r="AC817" i="3"/>
  <c r="AE817" i="3" s="1"/>
  <c r="AB817" i="3"/>
  <c r="Z960" i="3"/>
  <c r="AC960" i="3"/>
  <c r="AE960" i="3" s="1"/>
  <c r="AB960" i="3"/>
  <c r="Z1279" i="3"/>
  <c r="AC1279" i="3"/>
  <c r="AE1279" i="3" s="1"/>
  <c r="AB1279" i="3"/>
  <c r="Z1258" i="3"/>
  <c r="AB1258" i="3"/>
  <c r="AC1258" i="3"/>
  <c r="AE1258" i="3" s="1"/>
  <c r="Z757" i="3"/>
  <c r="AB757" i="3"/>
  <c r="AC757" i="3"/>
  <c r="AE757" i="3" s="1"/>
  <c r="Z1317" i="3"/>
  <c r="AC1317" i="3"/>
  <c r="AE1317" i="3" s="1"/>
  <c r="AB1317" i="3"/>
  <c r="Z250" i="3"/>
  <c r="AB250" i="3"/>
  <c r="AC250" i="3"/>
  <c r="AE250" i="3" s="1"/>
  <c r="Z215" i="3"/>
  <c r="AB215" i="3"/>
  <c r="AC215" i="3"/>
  <c r="AE215" i="3" s="1"/>
  <c r="Z107" i="3"/>
  <c r="AC107" i="3"/>
  <c r="AE107" i="3" s="1"/>
  <c r="AB107" i="3"/>
  <c r="Z847" i="3"/>
  <c r="AC847" i="3"/>
  <c r="AE847" i="3" s="1"/>
  <c r="AB847" i="3"/>
  <c r="Z78" i="3"/>
  <c r="AC78" i="3"/>
  <c r="AE78" i="3" s="1"/>
  <c r="AB78" i="3"/>
  <c r="Z1204" i="3"/>
  <c r="AC1204" i="3"/>
  <c r="AE1204" i="3" s="1"/>
  <c r="AB1204" i="3"/>
  <c r="Z1344" i="3"/>
  <c r="AB1344" i="3"/>
  <c r="AC1344" i="3"/>
  <c r="AE1344" i="3" s="1"/>
  <c r="Z220" i="3"/>
  <c r="AD220" i="3" s="1"/>
  <c r="AC220" i="3"/>
  <c r="AE220" i="3" s="1"/>
  <c r="AB220" i="3"/>
  <c r="Z609" i="3"/>
  <c r="AB609" i="3"/>
  <c r="AC609" i="3"/>
  <c r="AE609" i="3" s="1"/>
  <c r="Z1195" i="3"/>
  <c r="AB1195" i="3"/>
  <c r="AC1195" i="3"/>
  <c r="AE1195" i="3" s="1"/>
  <c r="Z605" i="3"/>
  <c r="AB605" i="3"/>
  <c r="AC605" i="3"/>
  <c r="AE605" i="3" s="1"/>
  <c r="Z551" i="3"/>
  <c r="AB551" i="3"/>
  <c r="AC551" i="3"/>
  <c r="AE551" i="3" s="1"/>
  <c r="Z1260" i="3"/>
  <c r="AB1260" i="3"/>
  <c r="AC1260" i="3"/>
  <c r="AE1260" i="3" s="1"/>
  <c r="Z1259" i="3"/>
  <c r="AB1259" i="3"/>
  <c r="AC1259" i="3"/>
  <c r="AE1259" i="3" s="1"/>
  <c r="Z1090" i="3"/>
  <c r="AB1090" i="3"/>
  <c r="AC1090" i="3"/>
  <c r="AE1090" i="3" s="1"/>
  <c r="Z928" i="3"/>
  <c r="AB928" i="3"/>
  <c r="AC928" i="3"/>
  <c r="AE928" i="3" s="1"/>
  <c r="Z279" i="3"/>
  <c r="AC279" i="3"/>
  <c r="AE279" i="3" s="1"/>
  <c r="AB279" i="3"/>
  <c r="Z200" i="3"/>
  <c r="Z765" i="3"/>
  <c r="AC765" i="3"/>
  <c r="AE765" i="3" s="1"/>
  <c r="AB765" i="3"/>
  <c r="Z1197" i="3"/>
  <c r="AB1197" i="3"/>
  <c r="AC1197" i="3"/>
  <c r="AE1197" i="3" s="1"/>
  <c r="Z333" i="3"/>
  <c r="AC333" i="3"/>
  <c r="AE333" i="3" s="1"/>
  <c r="AB333" i="3"/>
  <c r="Z1269" i="3"/>
  <c r="AC1269" i="3"/>
  <c r="AE1269" i="3" s="1"/>
  <c r="AB1269" i="3"/>
  <c r="Z917" i="3"/>
  <c r="AB917" i="3"/>
  <c r="AC917" i="3"/>
  <c r="AE917" i="3" s="1"/>
  <c r="Z430" i="3"/>
  <c r="AB430" i="3"/>
  <c r="AC430" i="3"/>
  <c r="AE430" i="3" s="1"/>
  <c r="Z113" i="3"/>
  <c r="AB113" i="3"/>
  <c r="AC113" i="3"/>
  <c r="AE113" i="3" s="1"/>
  <c r="Z311" i="3"/>
  <c r="AC311" i="3"/>
  <c r="AE311" i="3" s="1"/>
  <c r="AB311" i="3"/>
  <c r="Z671" i="3"/>
  <c r="AC671" i="3"/>
  <c r="AE671" i="3" s="1"/>
  <c r="AB671" i="3"/>
  <c r="Z1373" i="3"/>
  <c r="AC1373" i="3"/>
  <c r="AE1373" i="3" s="1"/>
  <c r="AB1373" i="3"/>
  <c r="Z236" i="3"/>
  <c r="AB236" i="3"/>
  <c r="AC236" i="3"/>
  <c r="AE236" i="3" s="1"/>
  <c r="Z842" i="3"/>
  <c r="AC842" i="3"/>
  <c r="AE842" i="3" s="1"/>
  <c r="AB842" i="3"/>
  <c r="Z478" i="3"/>
  <c r="AB478" i="3"/>
  <c r="AC478" i="3"/>
  <c r="AE478" i="3" s="1"/>
  <c r="Z591" i="3"/>
  <c r="AC591" i="3"/>
  <c r="AE591" i="3" s="1"/>
  <c r="AB591" i="3"/>
  <c r="Z74" i="3"/>
  <c r="AD74" i="3" s="1"/>
  <c r="AC74" i="3"/>
  <c r="AE74" i="3" s="1"/>
  <c r="AB74" i="3"/>
  <c r="Z6" i="3"/>
  <c r="AD6" i="3" s="1"/>
  <c r="AC6" i="3"/>
  <c r="AE6" i="3" s="1"/>
  <c r="AB6" i="3"/>
  <c r="Z950" i="3"/>
  <c r="AC950" i="3"/>
  <c r="AE950" i="3" s="1"/>
  <c r="AB950" i="3"/>
  <c r="Z389" i="3"/>
  <c r="AB389" i="3"/>
  <c r="AC389" i="3"/>
  <c r="AE389" i="3" s="1"/>
  <c r="Z55" i="3"/>
  <c r="AD55" i="3" s="1"/>
  <c r="AC55" i="3"/>
  <c r="AE55" i="3" s="1"/>
  <c r="AB55" i="3"/>
  <c r="Z858" i="3"/>
  <c r="AC858" i="3"/>
  <c r="AB858" i="3"/>
  <c r="Z266" i="3"/>
  <c r="AB266" i="3"/>
  <c r="AC266" i="3"/>
  <c r="AE266" i="3" s="1"/>
  <c r="Z168" i="3"/>
  <c r="AD168" i="3" s="1"/>
  <c r="AB168" i="3"/>
  <c r="AC168" i="3"/>
  <c r="AE168" i="3" s="1"/>
  <c r="Z520" i="3"/>
  <c r="AB520" i="3"/>
  <c r="AC520" i="3"/>
  <c r="AE520" i="3" s="1"/>
  <c r="Z866" i="3"/>
  <c r="AB866" i="3"/>
  <c r="AC866" i="3"/>
  <c r="AE866" i="3" s="1"/>
  <c r="Z1385" i="3"/>
  <c r="AC1385" i="3"/>
  <c r="AE1385" i="3" s="1"/>
  <c r="AB1385" i="3"/>
  <c r="Z1064" i="3"/>
  <c r="AC1064" i="3"/>
  <c r="AE1064" i="3" s="1"/>
  <c r="AB1064" i="3"/>
  <c r="Z649" i="3"/>
  <c r="AB649" i="3"/>
  <c r="AC649" i="3"/>
  <c r="AE649" i="3" s="1"/>
  <c r="Z199" i="3"/>
  <c r="AC199" i="3"/>
  <c r="AE199" i="3" s="1"/>
  <c r="AB199" i="3"/>
  <c r="Z862" i="3"/>
  <c r="AC862" i="3"/>
  <c r="AE862" i="3" s="1"/>
  <c r="AB862" i="3"/>
  <c r="Z133" i="3"/>
  <c r="AB133" i="3"/>
  <c r="AC133" i="3"/>
  <c r="AE133" i="3" s="1"/>
  <c r="Z268" i="3"/>
  <c r="AB268" i="3"/>
  <c r="AC268" i="3"/>
  <c r="AE268" i="3" s="1"/>
  <c r="Z736" i="3"/>
  <c r="AC736" i="3"/>
  <c r="AE736" i="3" s="1"/>
  <c r="AB736" i="3"/>
  <c r="Z67" i="3"/>
  <c r="AB67" i="3"/>
  <c r="AC67" i="3"/>
  <c r="AE67" i="3" s="1"/>
  <c r="Z1123" i="3"/>
  <c r="AC1123" i="3"/>
  <c r="AE1123" i="3" s="1"/>
  <c r="AB1123" i="3"/>
  <c r="Z1175" i="3"/>
  <c r="AB1175" i="3"/>
  <c r="AC1175" i="3"/>
  <c r="AE1175" i="3" s="1"/>
  <c r="Z211" i="3"/>
  <c r="AC211" i="3"/>
  <c r="AE211" i="3" s="1"/>
  <c r="AB211" i="3"/>
  <c r="Z375" i="3"/>
  <c r="AB375" i="3"/>
  <c r="AC375" i="3"/>
  <c r="AE375" i="3" s="1"/>
  <c r="Z1287" i="3"/>
  <c r="AC1287" i="3"/>
  <c r="AE1287" i="3" s="1"/>
  <c r="AB1287" i="3"/>
  <c r="Z1352" i="3"/>
  <c r="AB1352" i="3"/>
  <c r="AC1352" i="3"/>
  <c r="AE1352" i="3" s="1"/>
  <c r="Z937" i="3"/>
  <c r="AC937" i="3"/>
  <c r="AE937" i="3" s="1"/>
  <c r="AB937" i="3"/>
  <c r="Z1202" i="3"/>
  <c r="AC1202" i="3"/>
  <c r="AE1202" i="3" s="1"/>
  <c r="AB1202" i="3"/>
  <c r="Z1170" i="3"/>
  <c r="AC1170" i="3"/>
  <c r="AE1170" i="3" s="1"/>
  <c r="AB1170" i="3"/>
  <c r="Z112" i="3"/>
  <c r="AB112" i="3"/>
  <c r="AC112" i="3"/>
  <c r="AE112" i="3" s="1"/>
  <c r="Z979" i="3"/>
  <c r="AC979" i="3"/>
  <c r="AE979" i="3" s="1"/>
  <c r="AB979" i="3"/>
  <c r="Z1159" i="3"/>
  <c r="AC1159" i="3"/>
  <c r="AE1159" i="3" s="1"/>
  <c r="AB1159" i="3"/>
  <c r="Z432" i="3"/>
  <c r="AB432" i="3"/>
  <c r="AC432" i="3"/>
  <c r="AE432" i="3" s="1"/>
  <c r="Z1273" i="3"/>
  <c r="AB1273" i="3"/>
  <c r="AC1273" i="3"/>
  <c r="AE1273" i="3" s="1"/>
  <c r="Z1382" i="3"/>
  <c r="AC1382" i="3"/>
  <c r="AE1382" i="3" s="1"/>
  <c r="AB1382" i="3"/>
  <c r="Z668" i="3"/>
  <c r="AC668" i="3"/>
  <c r="AE668" i="3" s="1"/>
  <c r="AB668" i="3"/>
  <c r="Z1309" i="3"/>
  <c r="AC1309" i="3"/>
  <c r="AE1309" i="3" s="1"/>
  <c r="AB1309" i="3"/>
  <c r="Z10" i="3"/>
  <c r="AD10" i="3" s="1"/>
  <c r="AB10" i="3"/>
  <c r="AC10" i="3"/>
  <c r="AE10" i="3" s="1"/>
  <c r="Z555" i="3"/>
  <c r="AC555" i="3"/>
  <c r="AE555" i="3" s="1"/>
  <c r="AB555" i="3"/>
  <c r="Z674" i="3"/>
  <c r="AC674" i="3"/>
  <c r="AE674" i="3" s="1"/>
  <c r="AB674" i="3"/>
  <c r="Z670" i="3"/>
  <c r="AC670" i="3"/>
  <c r="AE670" i="3" s="1"/>
  <c r="AB670" i="3"/>
  <c r="Z325" i="3"/>
  <c r="AC325" i="3"/>
  <c r="AE325" i="3" s="1"/>
  <c r="AB325" i="3"/>
  <c r="Z369" i="3"/>
  <c r="AC369" i="3"/>
  <c r="AE369" i="3" s="1"/>
  <c r="AB369" i="3"/>
  <c r="Z730" i="3"/>
  <c r="AB730" i="3"/>
  <c r="AC730" i="3"/>
  <c r="AE730" i="3" s="1"/>
  <c r="Z414" i="3"/>
  <c r="AC414" i="3"/>
  <c r="AE414" i="3" s="1"/>
  <c r="AB414" i="3"/>
  <c r="Z694" i="3"/>
  <c r="AC694" i="3"/>
  <c r="AE694" i="3" s="1"/>
  <c r="AB694" i="3"/>
  <c r="Z101" i="3"/>
  <c r="AB101" i="3"/>
  <c r="AC101" i="3"/>
  <c r="AE101" i="3" s="1"/>
  <c r="Z272" i="3"/>
  <c r="AB272" i="3"/>
  <c r="AC272" i="3"/>
  <c r="AE272" i="3" s="1"/>
  <c r="Z70" i="3"/>
  <c r="AD70" i="3" s="1"/>
  <c r="AC70" i="3"/>
  <c r="AE70" i="3" s="1"/>
  <c r="AB70" i="3"/>
  <c r="Z908" i="3"/>
  <c r="AB908" i="3"/>
  <c r="AC908" i="3"/>
  <c r="AE908" i="3" s="1"/>
  <c r="Z1293" i="3"/>
  <c r="AB1293" i="3"/>
  <c r="AC1293" i="3"/>
  <c r="AE1293" i="3" s="1"/>
  <c r="Z1176" i="3"/>
  <c r="AC1176" i="3"/>
  <c r="AE1176" i="3" s="1"/>
  <c r="AB1176" i="3"/>
  <c r="Z968" i="3"/>
  <c r="AC968" i="3"/>
  <c r="AE968" i="3" s="1"/>
  <c r="AB968" i="3"/>
  <c r="Z780" i="3"/>
  <c r="AC780" i="3"/>
  <c r="AE780" i="3" s="1"/>
  <c r="AB780" i="3"/>
  <c r="Z314" i="3"/>
  <c r="AC314" i="3"/>
  <c r="AE314" i="3" s="1"/>
  <c r="AB314" i="3"/>
  <c r="Z633" i="3"/>
  <c r="AC633" i="3"/>
  <c r="AE633" i="3" s="1"/>
  <c r="AB633" i="3"/>
  <c r="Z467" i="3"/>
  <c r="AB467" i="3"/>
  <c r="AC467" i="3"/>
  <c r="AE467" i="3" s="1"/>
  <c r="Z1058" i="3"/>
  <c r="AC1058" i="3"/>
  <c r="AE1058" i="3" s="1"/>
  <c r="AB1058" i="3"/>
  <c r="Z346" i="3"/>
  <c r="AB346" i="3"/>
  <c r="AC346" i="3"/>
  <c r="AE346" i="3" s="1"/>
  <c r="Z596" i="3"/>
  <c r="AC596" i="3"/>
  <c r="AE596" i="3" s="1"/>
  <c r="AB596" i="3"/>
  <c r="Z44" i="3"/>
  <c r="AD44" i="3" s="1"/>
  <c r="AB44" i="3"/>
  <c r="AC44" i="3"/>
  <c r="AE44" i="3" s="1"/>
  <c r="Z212" i="3"/>
  <c r="AB212" i="3"/>
  <c r="AC212" i="3"/>
  <c r="AE212" i="3" s="1"/>
  <c r="Z1361" i="3"/>
  <c r="AC1361" i="3"/>
  <c r="AE1361" i="3" s="1"/>
  <c r="AB1361" i="3"/>
  <c r="Z1203" i="3"/>
  <c r="AB1203" i="3"/>
  <c r="AC1203" i="3"/>
  <c r="AE1203" i="3" s="1"/>
  <c r="Z1353" i="3"/>
  <c r="AB1353" i="3"/>
  <c r="AC1353" i="3"/>
  <c r="AE1353" i="3" s="1"/>
  <c r="Z930" i="3"/>
  <c r="AC930" i="3"/>
  <c r="AE930" i="3" s="1"/>
  <c r="AB930" i="3"/>
  <c r="Z1253" i="3"/>
  <c r="AB1253" i="3"/>
  <c r="AC1253" i="3"/>
  <c r="AE1253" i="3" s="1"/>
  <c r="Z98" i="3"/>
  <c r="AD98" i="3" s="1"/>
  <c r="AB98" i="3"/>
  <c r="AC98" i="3"/>
  <c r="AE98" i="3" s="1"/>
  <c r="Z22" i="3"/>
  <c r="AB22" i="3"/>
  <c r="AC22" i="3"/>
  <c r="AE22" i="3" s="1"/>
  <c r="Z826" i="3"/>
  <c r="AB826" i="3"/>
  <c r="AC826" i="3"/>
  <c r="AE826" i="3" s="1"/>
  <c r="Z406" i="3"/>
  <c r="AC406" i="3"/>
  <c r="AE406" i="3" s="1"/>
  <c r="AB406" i="3"/>
  <c r="Z1031" i="3"/>
  <c r="AC1031" i="3"/>
  <c r="AE1031" i="3" s="1"/>
  <c r="AB1031" i="3"/>
  <c r="Z164" i="3"/>
  <c r="AB164" i="3"/>
  <c r="AC164" i="3"/>
  <c r="AE164" i="3" s="1"/>
  <c r="Z170" i="3"/>
  <c r="AB170" i="3"/>
  <c r="AC170" i="3"/>
  <c r="AE170" i="3" s="1"/>
  <c r="Z1029" i="3"/>
  <c r="AB1029" i="3"/>
  <c r="AC1029" i="3"/>
  <c r="AE1029" i="3" s="1"/>
  <c r="Z1043" i="3"/>
  <c r="AB1043" i="3"/>
  <c r="AC1043" i="3"/>
  <c r="AE1043" i="3" s="1"/>
  <c r="Z276" i="3"/>
  <c r="AC276" i="3"/>
  <c r="AE276" i="3" s="1"/>
  <c r="AB276" i="3"/>
  <c r="Z1068" i="3"/>
  <c r="AB1068" i="3"/>
  <c r="AC1068" i="3"/>
  <c r="AE1068" i="3" s="1"/>
  <c r="Z461" i="3"/>
  <c r="AC461" i="3"/>
  <c r="AE461" i="3" s="1"/>
  <c r="AB461" i="3"/>
  <c r="Z292" i="3"/>
  <c r="AB292" i="3"/>
  <c r="AC292" i="3"/>
  <c r="AE292" i="3" s="1"/>
  <c r="Z801" i="3"/>
  <c r="AB801" i="3"/>
  <c r="AC801" i="3"/>
  <c r="AE801" i="3" s="1"/>
  <c r="Z1372" i="3"/>
  <c r="AC1372" i="3"/>
  <c r="AE1372" i="3" s="1"/>
  <c r="AB1372" i="3"/>
  <c r="Z477" i="3"/>
  <c r="AB477" i="3"/>
  <c r="AC477" i="3"/>
  <c r="AE477" i="3" s="1"/>
  <c r="Z710" i="3"/>
  <c r="AB710" i="3"/>
  <c r="AC710" i="3"/>
  <c r="AE710" i="3" s="1"/>
  <c r="Z1350" i="3"/>
  <c r="AB1350" i="3"/>
  <c r="AC1350" i="3"/>
  <c r="AE1350" i="3" s="1"/>
  <c r="Z702" i="3"/>
  <c r="AC702" i="3"/>
  <c r="AE702" i="3" s="1"/>
  <c r="AB702" i="3"/>
  <c r="Z545" i="3"/>
  <c r="AC545" i="3"/>
  <c r="AE545" i="3" s="1"/>
  <c r="AB545" i="3"/>
  <c r="Z544" i="3"/>
  <c r="AC544" i="3"/>
  <c r="AE544" i="3" s="1"/>
  <c r="AB544" i="3"/>
  <c r="Z1230" i="3"/>
  <c r="AB1230" i="3"/>
  <c r="AC1230" i="3"/>
  <c r="AE1230" i="3" s="1"/>
  <c r="Z844" i="3"/>
  <c r="AC844" i="3"/>
  <c r="AE844" i="3" s="1"/>
  <c r="AB844" i="3"/>
  <c r="Z1166" i="3"/>
  <c r="AB1166" i="3"/>
  <c r="AC1166" i="3"/>
  <c r="AE1166" i="3" s="1"/>
  <c r="Z931" i="3"/>
  <c r="AB931" i="3"/>
  <c r="AC931" i="3"/>
  <c r="AE931" i="3" s="1"/>
  <c r="Z925" i="3"/>
  <c r="AB925" i="3"/>
  <c r="AC925" i="3"/>
  <c r="AE925" i="3" s="1"/>
  <c r="Z1085" i="3"/>
  <c r="AB1085" i="3"/>
  <c r="AC1085" i="3"/>
  <c r="AE1085" i="3" s="1"/>
  <c r="Z628" i="3"/>
  <c r="AC628" i="3"/>
  <c r="AE628" i="3" s="1"/>
  <c r="AB628" i="3"/>
  <c r="Z1286" i="3"/>
  <c r="AC1286" i="3"/>
  <c r="AE1286" i="3" s="1"/>
  <c r="AB1286" i="3"/>
  <c r="Z208" i="3"/>
  <c r="AB208" i="3"/>
  <c r="AC208" i="3"/>
  <c r="AE208" i="3" s="1"/>
  <c r="Z623" i="3"/>
  <c r="AC623" i="3"/>
  <c r="AE623" i="3" s="1"/>
  <c r="AB623" i="3"/>
  <c r="Z468" i="3"/>
  <c r="AB468" i="3"/>
  <c r="AC468" i="3"/>
  <c r="AE468" i="3" s="1"/>
  <c r="Z1264" i="3"/>
  <c r="AC1264" i="3"/>
  <c r="AE1264" i="3" s="1"/>
  <c r="AB1264" i="3"/>
  <c r="Z726" i="3"/>
  <c r="AC726" i="3"/>
  <c r="AE726" i="3" s="1"/>
  <c r="AB726" i="3"/>
  <c r="Z992" i="3"/>
  <c r="AB992" i="3"/>
  <c r="AC992" i="3"/>
  <c r="AE992" i="3" s="1"/>
  <c r="Z89" i="3"/>
  <c r="AB89" i="3"/>
  <c r="AC89" i="3"/>
  <c r="AE89" i="3" s="1"/>
  <c r="Z277" i="3"/>
  <c r="AC277" i="3"/>
  <c r="AE277" i="3" s="1"/>
  <c r="AB277" i="3"/>
  <c r="Z500" i="3"/>
  <c r="AB500" i="3"/>
  <c r="AC500" i="3"/>
  <c r="AE500" i="3" s="1"/>
  <c r="Z425" i="3"/>
  <c r="AB425" i="3"/>
  <c r="AC425" i="3"/>
  <c r="AE425" i="3" s="1"/>
  <c r="Z1209" i="3"/>
  <c r="AC1209" i="3"/>
  <c r="AE1209" i="3" s="1"/>
  <c r="AB1209" i="3"/>
  <c r="Z539" i="3"/>
  <c r="AB539" i="3"/>
  <c r="AC539" i="3"/>
  <c r="AE539" i="3" s="1"/>
  <c r="Z126" i="3"/>
  <c r="AC126" i="3"/>
  <c r="AE126" i="3" s="1"/>
  <c r="AB126" i="3"/>
  <c r="Z33" i="3"/>
  <c r="AD33" i="3" s="1"/>
  <c r="AC33" i="3"/>
  <c r="AE33" i="3" s="1"/>
  <c r="AB33" i="3"/>
  <c r="Z227" i="3"/>
  <c r="AB227" i="3"/>
  <c r="AC227" i="3"/>
  <c r="AE227" i="3" s="1"/>
  <c r="Z556" i="3"/>
  <c r="AC556" i="3"/>
  <c r="AE556" i="3" s="1"/>
  <c r="AB556" i="3"/>
  <c r="Z998" i="3"/>
  <c r="AB998" i="3"/>
  <c r="AC998" i="3"/>
  <c r="AE998" i="3" s="1"/>
  <c r="Z345" i="3"/>
  <c r="AB345" i="3"/>
  <c r="AC345" i="3"/>
  <c r="AE345" i="3" s="1"/>
  <c r="Z754" i="3"/>
  <c r="AC754" i="3"/>
  <c r="AE754" i="3" s="1"/>
  <c r="AB754" i="3"/>
  <c r="Z296" i="3"/>
  <c r="AC296" i="3"/>
  <c r="AE296" i="3" s="1"/>
  <c r="AB296" i="3"/>
  <c r="Z1104" i="3"/>
  <c r="AC1104" i="3"/>
  <c r="AE1104" i="3" s="1"/>
  <c r="AB1104" i="3"/>
  <c r="Z774" i="3"/>
  <c r="AB774" i="3"/>
  <c r="AC774" i="3"/>
  <c r="AE774" i="3" s="1"/>
  <c r="Z157" i="3"/>
  <c r="AC157" i="3"/>
  <c r="AE157" i="3" s="1"/>
  <c r="AB157" i="3"/>
  <c r="Z1015" i="3"/>
  <c r="AB1015" i="3"/>
  <c r="AC1015" i="3"/>
  <c r="AE1015" i="3" s="1"/>
  <c r="Z58" i="3"/>
  <c r="AD58" i="3" s="1"/>
  <c r="AB58" i="3"/>
  <c r="AC58" i="3"/>
  <c r="AE58" i="3" s="1"/>
  <c r="Z335" i="3"/>
  <c r="AB335" i="3"/>
  <c r="AC335" i="3"/>
  <c r="AE335" i="3" s="1"/>
  <c r="Z439" i="3"/>
  <c r="AB439" i="3"/>
  <c r="AC439" i="3"/>
  <c r="AE439" i="3" s="1"/>
  <c r="Z20" i="3"/>
  <c r="AD20" i="3" s="1"/>
  <c r="AC20" i="3"/>
  <c r="AE20" i="3" s="1"/>
  <c r="AB20" i="3"/>
  <c r="Z206" i="3"/>
  <c r="AC206" i="3"/>
  <c r="AE206" i="3" s="1"/>
  <c r="AB206" i="3"/>
  <c r="Z542" i="3"/>
  <c r="AB542" i="3"/>
  <c r="AC542" i="3"/>
  <c r="AE542" i="3" s="1"/>
  <c r="Z1387" i="3"/>
  <c r="AB1387" i="3"/>
  <c r="AC1387" i="3"/>
  <c r="AE1387" i="3" s="1"/>
  <c r="Z1205" i="3"/>
  <c r="AB1205" i="3"/>
  <c r="AC1205" i="3"/>
  <c r="AE1205" i="3" s="1"/>
  <c r="Z665" i="3"/>
  <c r="AB665" i="3"/>
  <c r="AC665" i="3"/>
  <c r="AE665" i="3" s="1"/>
  <c r="Z496" i="3"/>
  <c r="AB496" i="3"/>
  <c r="AC496" i="3"/>
  <c r="AE496" i="3" s="1"/>
  <c r="Z312" i="3"/>
  <c r="AC312" i="3"/>
  <c r="AE312" i="3" s="1"/>
  <c r="AB312" i="3"/>
  <c r="Z558" i="3"/>
  <c r="AB558" i="3"/>
  <c r="AC558" i="3"/>
  <c r="AE558" i="3" s="1"/>
  <c r="Z548" i="3"/>
  <c r="AB548" i="3"/>
  <c r="AC548" i="3"/>
  <c r="AE548" i="3" s="1"/>
  <c r="Z323" i="3"/>
  <c r="AC323" i="3"/>
  <c r="AE323" i="3" s="1"/>
  <c r="AB323" i="3"/>
  <c r="Z1160" i="3"/>
  <c r="AB1160" i="3"/>
  <c r="AC1160" i="3"/>
  <c r="AE1160" i="3" s="1"/>
  <c r="Z1222" i="3"/>
  <c r="AB1222" i="3"/>
  <c r="AC1222" i="3"/>
  <c r="AE1222" i="3" s="1"/>
  <c r="Z1351" i="3"/>
  <c r="AB1351" i="3"/>
  <c r="AC1351" i="3"/>
  <c r="AE1351" i="3" s="1"/>
  <c r="Z820" i="3"/>
  <c r="AC820" i="3"/>
  <c r="AE820" i="3" s="1"/>
  <c r="AB820" i="3"/>
  <c r="Z1220" i="3"/>
  <c r="AB1220" i="3"/>
  <c r="AC1220" i="3"/>
  <c r="AE1220" i="3" s="1"/>
  <c r="Z651" i="3"/>
  <c r="AC651" i="3"/>
  <c r="AE651" i="3" s="1"/>
  <c r="AB651" i="3"/>
  <c r="Z833" i="3"/>
  <c r="AC833" i="3"/>
  <c r="AE833" i="3" s="1"/>
  <c r="AB833" i="3"/>
  <c r="Z519" i="3"/>
  <c r="AC519" i="3"/>
  <c r="AE519" i="3" s="1"/>
  <c r="AB519" i="3"/>
  <c r="Z547" i="3"/>
  <c r="AB547" i="3"/>
  <c r="AC547" i="3"/>
  <c r="AE547" i="3" s="1"/>
  <c r="Z632" i="3"/>
  <c r="AC632" i="3"/>
  <c r="AE632" i="3" s="1"/>
  <c r="AB632" i="3"/>
  <c r="Z1177" i="3"/>
  <c r="AC1177" i="3"/>
  <c r="AE1177" i="3" s="1"/>
  <c r="AB1177" i="3"/>
  <c r="Z1074" i="3"/>
  <c r="AC1074" i="3"/>
  <c r="AE1074" i="3" s="1"/>
  <c r="AB1074" i="3"/>
  <c r="Z1086" i="3"/>
  <c r="AC1086" i="3"/>
  <c r="AE1086" i="3" s="1"/>
  <c r="AB1086" i="3"/>
  <c r="Z883" i="3"/>
  <c r="AB883" i="3"/>
  <c r="AC883" i="3"/>
  <c r="AE883" i="3" s="1"/>
  <c r="Z421" i="3"/>
  <c r="AB421" i="3"/>
  <c r="AC421" i="3"/>
  <c r="AE421" i="3" s="1"/>
  <c r="Z38" i="3"/>
  <c r="AD38" i="3" s="1"/>
  <c r="AC38" i="3"/>
  <c r="AE38" i="3" s="1"/>
  <c r="AB38" i="3"/>
  <c r="Z897" i="3"/>
  <c r="AB897" i="3"/>
  <c r="AC897" i="3"/>
  <c r="AE897" i="3" s="1"/>
  <c r="Z252" i="3"/>
  <c r="AB252" i="3"/>
  <c r="AC252" i="3"/>
  <c r="AE252" i="3" s="1"/>
  <c r="Z448" i="3"/>
  <c r="AB448" i="3"/>
  <c r="AC448" i="3"/>
  <c r="AE448" i="3" s="1"/>
  <c r="Z581" i="3"/>
  <c r="AC581" i="3"/>
  <c r="AE581" i="3" s="1"/>
  <c r="AB581" i="3"/>
  <c r="Z572" i="3"/>
  <c r="AC572" i="3"/>
  <c r="AE572" i="3" s="1"/>
  <c r="AB572" i="3"/>
  <c r="Z173" i="3"/>
  <c r="AB173" i="3"/>
  <c r="AC173" i="3"/>
  <c r="AE173" i="3" s="1"/>
  <c r="Z980" i="3"/>
  <c r="AC980" i="3"/>
  <c r="AE980" i="3" s="1"/>
  <c r="AB980" i="3"/>
  <c r="Z412" i="3"/>
  <c r="AC412" i="3"/>
  <c r="AE412" i="3" s="1"/>
  <c r="AB412" i="3"/>
  <c r="Z565" i="3"/>
  <c r="AB565" i="3"/>
  <c r="AC565" i="3"/>
  <c r="AE565" i="3" s="1"/>
  <c r="Z385" i="3"/>
  <c r="AB385" i="3"/>
  <c r="AC385" i="3"/>
  <c r="AE385" i="3" s="1"/>
  <c r="Z1307" i="3"/>
  <c r="AB1307" i="3"/>
  <c r="AC1307" i="3"/>
  <c r="AE1307" i="3" s="1"/>
  <c r="AB356" i="3"/>
  <c r="Z191" i="3"/>
  <c r="AC191" i="3"/>
  <c r="AB191" i="3"/>
  <c r="Z1042" i="3"/>
  <c r="AB1042" i="3"/>
  <c r="AC1042" i="3"/>
  <c r="AE1042" i="3" s="1"/>
  <c r="Z364" i="3"/>
  <c r="AC364" i="3"/>
  <c r="AE364" i="3" s="1"/>
  <c r="AB364" i="3"/>
  <c r="Z654" i="3"/>
  <c r="AB654" i="3"/>
  <c r="AC654" i="3"/>
  <c r="AE654" i="3" s="1"/>
  <c r="Z1210" i="3"/>
  <c r="AB1210" i="3"/>
  <c r="AC1210" i="3"/>
  <c r="AE1210" i="3" s="1"/>
  <c r="Z1362" i="3"/>
  <c r="AC1362" i="3"/>
  <c r="AE1362" i="3" s="1"/>
  <c r="AB1362" i="3"/>
  <c r="Z408" i="3"/>
  <c r="AC408" i="3"/>
  <c r="AE408" i="3" s="1"/>
  <c r="AB408" i="3"/>
  <c r="Z882" i="3"/>
  <c r="AC882" i="3"/>
  <c r="AE882" i="3" s="1"/>
  <c r="AB882" i="3"/>
  <c r="Z886" i="3"/>
  <c r="AC886" i="3"/>
  <c r="AE886" i="3" s="1"/>
  <c r="AB886" i="3"/>
  <c r="Z846" i="3"/>
  <c r="AB846" i="3"/>
  <c r="AC846" i="3"/>
  <c r="AE846" i="3" s="1"/>
  <c r="Z130" i="3"/>
  <c r="AB130" i="3"/>
  <c r="AC130" i="3"/>
  <c r="AE130" i="3" s="1"/>
  <c r="D550" i="3"/>
  <c r="AA550" i="3" s="1"/>
  <c r="D543" i="3"/>
  <c r="AA543" i="3" s="1"/>
  <c r="D134" i="3"/>
  <c r="AA134" i="3" s="1"/>
  <c r="D511" i="3"/>
  <c r="AA511" i="3" s="1"/>
  <c r="D1303" i="3"/>
  <c r="AA1303" i="3" s="1"/>
  <c r="D86" i="3"/>
  <c r="AA86" i="3" s="1"/>
  <c r="D395" i="3"/>
  <c r="AA395" i="3" s="1"/>
  <c r="D877" i="3"/>
  <c r="AA877" i="3" s="1"/>
  <c r="D507" i="3"/>
  <c r="AA507" i="3" s="1"/>
  <c r="D1216" i="3"/>
  <c r="AA1216" i="3" s="1"/>
  <c r="D316" i="3"/>
  <c r="AA316" i="3" s="1"/>
  <c r="D768" i="3"/>
  <c r="AA768" i="3" s="1"/>
  <c r="D332" i="3"/>
  <c r="AA332" i="3" s="1"/>
  <c r="D290" i="3"/>
  <c r="AA290" i="3" s="1"/>
  <c r="D106" i="3"/>
  <c r="AA106" i="3" s="1"/>
  <c r="D513" i="3"/>
  <c r="AA513" i="3" s="1"/>
  <c r="D611" i="3"/>
  <c r="AA611" i="3" s="1"/>
  <c r="D1174" i="3"/>
  <c r="AA1174" i="3" s="1"/>
  <c r="D118" i="3"/>
  <c r="AA118" i="3" s="1"/>
  <c r="D379" i="3"/>
  <c r="AA379" i="3" s="1"/>
  <c r="D797" i="3"/>
  <c r="AA797" i="3" s="1"/>
  <c r="R299" i="3"/>
  <c r="R811" i="3"/>
  <c r="D512" i="3"/>
  <c r="AA512" i="3" s="1"/>
  <c r="D549" i="3"/>
  <c r="AA549" i="3" s="1"/>
  <c r="D1312" i="3"/>
  <c r="AA1312" i="3" s="1"/>
  <c r="D821" i="3"/>
  <c r="AA821" i="3" s="1"/>
  <c r="D678" i="3"/>
  <c r="AA678" i="3" s="1"/>
  <c r="D1331" i="3"/>
  <c r="AA1331" i="3" s="1"/>
  <c r="D358" i="3"/>
  <c r="AA358" i="3" s="1"/>
  <c r="D128" i="3"/>
  <c r="AA128" i="3" s="1"/>
  <c r="D762" i="3"/>
  <c r="AA762" i="3" s="1"/>
  <c r="D997" i="3"/>
  <c r="AA997" i="3" s="1"/>
  <c r="D1217" i="3"/>
  <c r="AA1217" i="3" s="1"/>
  <c r="D653" i="3"/>
  <c r="AA653" i="3" s="1"/>
  <c r="D1097" i="3"/>
  <c r="AA1097" i="3" s="1"/>
  <c r="D1229" i="3"/>
  <c r="AA1229" i="3" s="1"/>
  <c r="D209" i="3"/>
  <c r="AA209" i="3" s="1"/>
  <c r="D646" i="3"/>
  <c r="AA646" i="3" s="1"/>
  <c r="D610" i="3"/>
  <c r="AA610" i="3" s="1"/>
  <c r="D956" i="3"/>
  <c r="AA956" i="3" s="1"/>
  <c r="D1245" i="3"/>
  <c r="AA1245" i="3" s="1"/>
  <c r="D92" i="3"/>
  <c r="AA92" i="3" s="1"/>
  <c r="D137" i="3"/>
  <c r="AA137" i="3" s="1"/>
  <c r="D1173" i="3"/>
  <c r="AA1173" i="3" s="1"/>
  <c r="R1223" i="3"/>
  <c r="R176" i="3"/>
  <c r="R113" i="3"/>
  <c r="R308" i="3"/>
  <c r="R1216" i="3"/>
  <c r="R1173" i="3"/>
  <c r="R550" i="3"/>
  <c r="D229" i="3"/>
  <c r="AA229" i="3" s="1"/>
  <c r="D1223" i="3"/>
  <c r="AA1223" i="3" s="1"/>
  <c r="R678" i="3"/>
  <c r="R564" i="3"/>
  <c r="R578" i="3"/>
  <c r="D522" i="3"/>
  <c r="AA522" i="3" s="1"/>
  <c r="R110" i="3"/>
  <c r="R1034" i="3"/>
  <c r="R365" i="3"/>
  <c r="R279" i="3"/>
  <c r="R1066" i="3"/>
  <c r="R925" i="3"/>
  <c r="R257" i="3"/>
  <c r="R224" i="3"/>
  <c r="R204" i="3"/>
  <c r="D677" i="3"/>
  <c r="AA677" i="3" s="1"/>
  <c r="D257" i="3"/>
  <c r="AA257" i="3" s="1"/>
  <c r="R243" i="3"/>
  <c r="R92" i="3"/>
  <c r="D17" i="3"/>
  <c r="AA17" i="3" s="1"/>
  <c r="R151" i="3"/>
  <c r="D350" i="3"/>
  <c r="AA350" i="3" s="1"/>
  <c r="R1142" i="3"/>
  <c r="R1285" i="3"/>
  <c r="R931" i="3"/>
  <c r="R1031" i="3"/>
  <c r="R312" i="3"/>
  <c r="R998" i="3"/>
  <c r="R1317" i="3"/>
  <c r="D291" i="3"/>
  <c r="AA291" i="3" s="1"/>
  <c r="R72" i="3"/>
  <c r="R844" i="3"/>
  <c r="D903" i="3"/>
  <c r="AA903" i="3" s="1"/>
  <c r="R229" i="3"/>
  <c r="R1097" i="3"/>
  <c r="R1328" i="3"/>
  <c r="R1230" i="3"/>
  <c r="R694" i="3"/>
  <c r="R434" i="3"/>
  <c r="D105" i="3"/>
  <c r="AA105" i="3" s="1"/>
  <c r="D508" i="3"/>
  <c r="AA508" i="3" s="1"/>
  <c r="D578" i="3"/>
  <c r="AA578" i="3" s="1"/>
  <c r="R496" i="3"/>
  <c r="R1201" i="3"/>
  <c r="R162" i="3"/>
  <c r="R754" i="3"/>
  <c r="R545" i="3"/>
  <c r="R691" i="3"/>
  <c r="R118" i="3"/>
  <c r="R565" i="3"/>
  <c r="R1356" i="3"/>
  <c r="R1286" i="3"/>
  <c r="R86" i="3"/>
  <c r="R692" i="3"/>
  <c r="R418" i="3"/>
  <c r="R628" i="3"/>
  <c r="R513" i="3"/>
  <c r="R950" i="3"/>
  <c r="R1161" i="3"/>
  <c r="R220" i="3"/>
  <c r="R395" i="3"/>
  <c r="R1362" i="3"/>
  <c r="R1086" i="3"/>
  <c r="R291" i="3"/>
  <c r="R215" i="3"/>
  <c r="R497" i="3"/>
  <c r="R897" i="3"/>
  <c r="R784" i="3"/>
  <c r="R664" i="3"/>
  <c r="R774" i="3"/>
  <c r="R1205" i="3"/>
  <c r="R642" i="3"/>
  <c r="R605" i="3"/>
  <c r="R523" i="3"/>
  <c r="R347" i="3"/>
  <c r="R264" i="3"/>
  <c r="R884" i="3"/>
  <c r="R1281" i="3"/>
  <c r="R556" i="3"/>
  <c r="R164" i="3"/>
  <c r="R1260" i="3"/>
  <c r="R557" i="3"/>
  <c r="R1257" i="3"/>
  <c r="R527" i="3"/>
  <c r="R503" i="3"/>
  <c r="R1258" i="3"/>
  <c r="R134" i="3"/>
  <c r="R432" i="3"/>
  <c r="R882" i="3"/>
  <c r="R781" i="3"/>
  <c r="R1059" i="3"/>
  <c r="R1109" i="3"/>
  <c r="D104" i="3"/>
  <c r="AA104" i="3" s="1"/>
  <c r="R104" i="3"/>
  <c r="R980" i="3"/>
  <c r="R1061" i="3"/>
  <c r="R979" i="3"/>
  <c r="R333" i="3"/>
  <c r="R1278" i="3"/>
  <c r="R790" i="3"/>
  <c r="R427" i="3"/>
  <c r="R756" i="3"/>
  <c r="R482" i="3"/>
  <c r="R587" i="3"/>
  <c r="R356" i="3"/>
  <c r="R841" i="3"/>
  <c r="R306" i="3"/>
  <c r="R707" i="3"/>
  <c r="R1312" i="3"/>
  <c r="R997" i="3"/>
  <c r="R609" i="3"/>
  <c r="R425" i="3"/>
  <c r="R28" i="3"/>
  <c r="R102" i="3"/>
  <c r="R1124" i="3"/>
  <c r="R797" i="3"/>
  <c r="R288" i="3"/>
  <c r="R174" i="3"/>
  <c r="R467" i="3"/>
  <c r="R1203" i="3"/>
  <c r="R1043" i="3"/>
  <c r="R780" i="3"/>
  <c r="R314" i="3"/>
  <c r="R1263" i="3"/>
  <c r="R653" i="3"/>
  <c r="R877" i="3"/>
  <c r="R1157" i="3"/>
  <c r="R833" i="3"/>
  <c r="R551" i="3"/>
  <c r="R1183" i="3"/>
  <c r="R762" i="3"/>
  <c r="R1174" i="3"/>
  <c r="R1303" i="3"/>
  <c r="R412" i="3"/>
  <c r="R293" i="3"/>
  <c r="R821" i="3"/>
  <c r="R298" i="3"/>
  <c r="R511" i="3"/>
  <c r="R574" i="3"/>
  <c r="R1126" i="3"/>
  <c r="R507" i="3"/>
  <c r="R1037" i="3"/>
  <c r="R817" i="3"/>
  <c r="R157" i="3"/>
  <c r="R1217" i="3"/>
  <c r="R721" i="3"/>
  <c r="R1309" i="3"/>
  <c r="R478" i="3"/>
  <c r="R91" i="3"/>
  <c r="R928" i="3"/>
  <c r="R689" i="3"/>
  <c r="R1011" i="3"/>
  <c r="R87" i="3"/>
  <c r="R98" i="3"/>
  <c r="R1085" i="3"/>
  <c r="R682" i="3"/>
  <c r="R1029" i="3"/>
  <c r="R1046" i="3"/>
  <c r="R544" i="3"/>
  <c r="R801" i="3"/>
  <c r="R1274" i="3"/>
  <c r="R1340" i="3"/>
  <c r="R710" i="3"/>
  <c r="R461" i="3"/>
  <c r="R360" i="3"/>
  <c r="R1350" i="3"/>
  <c r="R477" i="3"/>
  <c r="R956" i="3"/>
  <c r="R1215" i="3"/>
  <c r="R275" i="3"/>
  <c r="R1361" i="3"/>
  <c r="R904" i="3"/>
  <c r="R199" i="3"/>
  <c r="R379" i="3"/>
  <c r="R1012" i="3"/>
  <c r="R743" i="3"/>
  <c r="R595" i="3"/>
  <c r="D176" i="3"/>
  <c r="AA176" i="3" s="1"/>
  <c r="D91" i="3"/>
  <c r="AA91" i="3" s="1"/>
  <c r="R883" i="3"/>
  <c r="R316" i="3"/>
  <c r="R1365" i="3"/>
  <c r="R406" i="3"/>
  <c r="R1100" i="3"/>
  <c r="R208" i="3"/>
  <c r="R1253" i="3"/>
  <c r="R1163" i="3"/>
  <c r="R272" i="3"/>
  <c r="R1123" i="3"/>
  <c r="R375" i="3"/>
  <c r="R138" i="3"/>
  <c r="R389" i="3"/>
  <c r="R701" i="3"/>
  <c r="R1293" i="3"/>
  <c r="R133" i="3"/>
  <c r="R325" i="3"/>
  <c r="R699" i="3"/>
  <c r="R64" i="3"/>
  <c r="R212" i="3"/>
  <c r="R171" i="3"/>
  <c r="R67" i="3"/>
  <c r="R858" i="3"/>
  <c r="R408" i="3"/>
  <c r="R287" i="3"/>
  <c r="R1227" i="3"/>
  <c r="R256" i="3"/>
  <c r="R519" i="3"/>
  <c r="R875" i="3"/>
  <c r="R17" i="3"/>
  <c r="R623" i="3"/>
  <c r="R1294" i="3"/>
  <c r="R184" i="3"/>
  <c r="R80" i="3"/>
  <c r="R992" i="3"/>
  <c r="R71" i="3"/>
  <c r="R33" i="3"/>
  <c r="R213" i="3"/>
  <c r="R296" i="3"/>
  <c r="R152" i="3"/>
  <c r="R345" i="3"/>
  <c r="R128" i="3"/>
  <c r="R1079" i="3"/>
  <c r="R1117" i="3"/>
  <c r="R397" i="3"/>
  <c r="R514" i="3"/>
  <c r="R598" i="3"/>
  <c r="R326" i="3"/>
  <c r="R1064" i="3"/>
  <c r="R842" i="3"/>
  <c r="R1376" i="3"/>
  <c r="R933" i="3"/>
  <c r="R1159" i="3"/>
  <c r="R1202" i="3"/>
  <c r="R633" i="3"/>
  <c r="R450" i="3"/>
  <c r="R121" i="3"/>
  <c r="R311" i="3"/>
  <c r="R627" i="3"/>
  <c r="R672" i="3"/>
  <c r="R674" i="3"/>
  <c r="R1287" i="3"/>
  <c r="R767" i="3"/>
  <c r="R1188" i="3"/>
  <c r="R8" i="3"/>
  <c r="R765" i="3"/>
  <c r="R323" i="3"/>
  <c r="R433" i="3"/>
  <c r="R327" i="3"/>
  <c r="R429" i="3"/>
  <c r="R332" i="3"/>
  <c r="R512" i="3"/>
  <c r="R485" i="3"/>
  <c r="R217" i="3"/>
  <c r="R1170" i="3"/>
  <c r="R505" i="3"/>
  <c r="R500" i="3"/>
  <c r="R161" i="3"/>
  <c r="R431" i="3"/>
  <c r="R1292" i="3"/>
  <c r="R452" i="3"/>
  <c r="R1273" i="3"/>
  <c r="R1015" i="3"/>
  <c r="R173" i="3"/>
  <c r="R1074" i="3"/>
  <c r="R671" i="3"/>
  <c r="R712" i="3"/>
  <c r="R24" i="3"/>
  <c r="R336" i="3"/>
  <c r="R1073" i="3"/>
  <c r="R423" i="3"/>
  <c r="R559" i="3"/>
  <c r="R807" i="3"/>
  <c r="R1229" i="3"/>
  <c r="R555" i="3"/>
  <c r="R437" i="3"/>
  <c r="R632" i="3"/>
  <c r="R1104" i="3"/>
  <c r="R1053" i="3"/>
  <c r="R750" i="3"/>
  <c r="R137" i="3"/>
  <c r="Q17" i="8"/>
  <c r="Q11" i="8"/>
  <c r="Q7" i="8"/>
  <c r="Q20" i="8"/>
  <c r="Q18" i="8"/>
  <c r="Q13" i="8"/>
  <c r="Q14" i="8"/>
  <c r="Q8" i="8"/>
  <c r="Q6" i="8"/>
  <c r="V17" i="8"/>
  <c r="V18" i="8"/>
  <c r="V16" i="8"/>
  <c r="V20" i="8"/>
  <c r="V12" i="8"/>
  <c r="V13" i="8"/>
  <c r="V19" i="8"/>
  <c r="V10" i="8"/>
  <c r="V5" i="8"/>
  <c r="V9" i="8"/>
  <c r="V6" i="8"/>
  <c r="AB307" i="3" l="1"/>
  <c r="Z607" i="3"/>
  <c r="AC456" i="3"/>
  <c r="AE456" i="3" s="1"/>
  <c r="AC504" i="3"/>
  <c r="AE504" i="3" s="1"/>
  <c r="AB1162" i="3"/>
  <c r="AB824" i="3"/>
  <c r="AB409" i="3"/>
  <c r="AC189" i="3"/>
  <c r="AE189" i="3" s="1"/>
  <c r="AB535" i="3"/>
  <c r="AC125" i="3"/>
  <c r="AE125" i="3" s="1"/>
  <c r="AC155" i="3"/>
  <c r="AE155" i="3" s="1"/>
  <c r="AC873" i="3"/>
  <c r="AE873" i="3" s="1"/>
  <c r="Z424" i="3"/>
  <c r="Z1355" i="3"/>
  <c r="Z832" i="3"/>
  <c r="AB442" i="3"/>
  <c r="Z592" i="3"/>
  <c r="AB1366" i="3"/>
  <c r="Z331" i="3"/>
  <c r="Z1241" i="3"/>
  <c r="AB1194" i="3"/>
  <c r="AC593" i="3"/>
  <c r="AE593" i="3" s="1"/>
  <c r="AC923" i="3"/>
  <c r="AE923" i="3" s="1"/>
  <c r="AC473" i="3"/>
  <c r="AE473" i="3" s="1"/>
  <c r="AB283" i="3"/>
  <c r="Z673" i="3"/>
  <c r="Z1316" i="3"/>
  <c r="AC1103" i="3"/>
  <c r="AE1103" i="3" s="1"/>
  <c r="AB1106" i="3"/>
  <c r="Z1025" i="3"/>
  <c r="Z749" i="3"/>
  <c r="AB616" i="3"/>
  <c r="AC1275" i="3"/>
  <c r="AE1275" i="3" s="1"/>
  <c r="AC384" i="3"/>
  <c r="AE384" i="3" s="1"/>
  <c r="Z1191" i="3"/>
  <c r="Z165" i="3"/>
  <c r="AC248" i="3"/>
  <c r="AE248" i="3" s="1"/>
  <c r="AB1335" i="3"/>
  <c r="AC282" i="3"/>
  <c r="AE282" i="3" s="1"/>
  <c r="Z775" i="3"/>
  <c r="AC1141" i="3"/>
  <c r="AE1141" i="3" s="1"/>
  <c r="AC975" i="3"/>
  <c r="AE975" i="3" s="1"/>
  <c r="AB1231" i="3"/>
  <c r="AB1033" i="3"/>
  <c r="AB210" i="3"/>
  <c r="AC974" i="3"/>
  <c r="AE974" i="3" s="1"/>
  <c r="AC889" i="3"/>
  <c r="AE889" i="3" s="1"/>
  <c r="AB859" i="3"/>
  <c r="AC849" i="3"/>
  <c r="AE849" i="3" s="1"/>
  <c r="AB454" i="3"/>
  <c r="Z1248" i="3"/>
  <c r="AC463" i="3"/>
  <c r="AE463" i="3" s="1"/>
  <c r="AB952" i="3"/>
  <c r="AB48" i="3"/>
  <c r="Z300" i="3"/>
  <c r="AC1095" i="3"/>
  <c r="AE1095" i="3" s="1"/>
  <c r="AB967" i="3"/>
  <c r="Z713" i="3"/>
  <c r="Z624" i="3"/>
  <c r="AC1207" i="3"/>
  <c r="AE1207" i="3" s="1"/>
  <c r="Z926" i="3"/>
  <c r="Z516" i="3"/>
  <c r="Z1208" i="3"/>
  <c r="AC599" i="3"/>
  <c r="AE599" i="3" s="1"/>
  <c r="Z1265" i="3"/>
  <c r="AB403" i="3"/>
  <c r="AC1262" i="3"/>
  <c r="AE1262" i="3" s="1"/>
  <c r="AB401" i="3"/>
  <c r="AB939" i="3"/>
  <c r="AB205" i="3"/>
  <c r="AB491" i="3"/>
  <c r="AC177" i="3"/>
  <c r="AE177" i="3" s="1"/>
  <c r="AC746" i="3"/>
  <c r="AE746" i="3" s="1"/>
  <c r="AB1342" i="3"/>
  <c r="Z239" i="3"/>
  <c r="AC910" i="3"/>
  <c r="AE910" i="3" s="1"/>
  <c r="AB160" i="3"/>
  <c r="AC1185" i="3"/>
  <c r="AE1185" i="3" s="1"/>
  <c r="AB183" i="3"/>
  <c r="Z19" i="3"/>
  <c r="AD19" i="3" s="1"/>
  <c r="AC172" i="3"/>
  <c r="AE172" i="3" s="1"/>
  <c r="Z245" i="3"/>
  <c r="AC1271" i="3"/>
  <c r="AE1271" i="3" s="1"/>
  <c r="Z870" i="3"/>
  <c r="AB460" i="3"/>
  <c r="AC1083" i="3"/>
  <c r="AE1083" i="3" s="1"/>
  <c r="Z920" i="3"/>
  <c r="Z129" i="3"/>
  <c r="Z1219" i="3"/>
  <c r="AB97" i="3"/>
  <c r="AB739" i="3"/>
  <c r="Z234" i="3"/>
  <c r="Z761" i="3"/>
  <c r="AB226" i="3"/>
  <c r="AB785" i="3"/>
  <c r="AB405" i="3"/>
  <c r="AB949" i="3"/>
  <c r="Z445" i="3"/>
  <c r="AB1354" i="3"/>
  <c r="AB502" i="3"/>
  <c r="AC945" i="3"/>
  <c r="AE945" i="3" s="1"/>
  <c r="AC553" i="3"/>
  <c r="AE553" i="3" s="1"/>
  <c r="AC284" i="3"/>
  <c r="AE284" i="3" s="1"/>
  <c r="Z709" i="3"/>
  <c r="AC822" i="3"/>
  <c r="AE822" i="3" s="1"/>
  <c r="AC727" i="3"/>
  <c r="AE727" i="3" s="1"/>
  <c r="AB1044" i="3"/>
  <c r="AB777" i="3"/>
  <c r="AC982" i="3"/>
  <c r="AE982" i="3" s="1"/>
  <c r="AB361" i="3"/>
  <c r="AC232" i="3"/>
  <c r="AE232" i="3" s="1"/>
  <c r="AC978" i="3"/>
  <c r="AE978" i="3" s="1"/>
  <c r="AC996" i="3"/>
  <c r="AE996" i="3" s="1"/>
  <c r="Z752" i="3"/>
  <c r="AC218" i="3"/>
  <c r="AE218" i="3" s="1"/>
  <c r="Z589" i="3"/>
  <c r="Z787" i="3"/>
  <c r="AB708" i="3"/>
  <c r="AC1329" i="3"/>
  <c r="AE1329" i="3" s="1"/>
  <c r="AB552" i="3"/>
  <c r="Z1301" i="3"/>
  <c r="Z1296" i="3"/>
  <c r="AC661" i="3"/>
  <c r="AE661" i="3" s="1"/>
  <c r="Z772" i="3"/>
  <c r="AC16" i="3"/>
  <c r="AE16" i="3" s="1"/>
  <c r="Z698" i="3"/>
  <c r="AC354" i="3"/>
  <c r="AE354" i="3" s="1"/>
  <c r="Z315" i="3"/>
  <c r="AB1147" i="3"/>
  <c r="AC1114" i="3"/>
  <c r="AE1114" i="3" s="1"/>
  <c r="Z506" i="3"/>
  <c r="AC564" i="3"/>
  <c r="AF564" i="3" s="1"/>
  <c r="Z541" i="3"/>
  <c r="Z779" i="3"/>
  <c r="AC1199" i="3"/>
  <c r="AE1199" i="3" s="1"/>
  <c r="AC201" i="3"/>
  <c r="AE201" i="3" s="1"/>
  <c r="AB687" i="3"/>
  <c r="AB861" i="3"/>
  <c r="Z486" i="3"/>
  <c r="AB1050" i="3"/>
  <c r="AC735" i="3"/>
  <c r="AE735" i="3" s="1"/>
  <c r="Z766" i="3"/>
  <c r="Z194" i="3"/>
  <c r="AD194" i="3" s="1"/>
  <c r="Z1378" i="3"/>
  <c r="Z367" i="3"/>
  <c r="Z881" i="3"/>
  <c r="AC81" i="3"/>
  <c r="AE81" i="3" s="1"/>
  <c r="AC518" i="3"/>
  <c r="AE518" i="3" s="1"/>
  <c r="AC1131" i="3"/>
  <c r="AE1131" i="3" s="1"/>
  <c r="AC748" i="3"/>
  <c r="AE748" i="3" s="1"/>
  <c r="Z465" i="3"/>
  <c r="AB816" i="3"/>
  <c r="Z1054" i="3"/>
  <c r="AB1327" i="3"/>
  <c r="AC192" i="3"/>
  <c r="AE192" i="3" s="1"/>
  <c r="AC509" i="3"/>
  <c r="AE509" i="3" s="1"/>
  <c r="AC602" i="3"/>
  <c r="AE602" i="3" s="1"/>
  <c r="Z973" i="3"/>
  <c r="AC981" i="3"/>
  <c r="AE981" i="3" s="1"/>
  <c r="AC18" i="3"/>
  <c r="AE18" i="3" s="1"/>
  <c r="AB1148" i="3"/>
  <c r="AB321" i="3"/>
  <c r="Z788" i="3"/>
  <c r="AB1290" i="3"/>
  <c r="AC193" i="3"/>
  <c r="AE193" i="3" s="1"/>
  <c r="AB734" i="3"/>
  <c r="AB638" i="3"/>
  <c r="Z744" i="3"/>
  <c r="AC614" i="3"/>
  <c r="AE614" i="3" s="1"/>
  <c r="AB1146" i="3"/>
  <c r="Z919" i="3"/>
  <c r="AB313" i="3"/>
  <c r="AC1084" i="3"/>
  <c r="AE1084" i="3" s="1"/>
  <c r="AB140" i="3"/>
  <c r="Z142" i="3"/>
  <c r="AD142" i="3" s="1"/>
  <c r="AC244" i="3"/>
  <c r="AE244" i="3" s="1"/>
  <c r="Z273" i="3"/>
  <c r="AB922" i="3"/>
  <c r="AC705" i="3"/>
  <c r="AE705" i="3" s="1"/>
  <c r="AC560" i="3"/>
  <c r="AE560" i="3" s="1"/>
  <c r="Z1224" i="3"/>
  <c r="AC918" i="3"/>
  <c r="AE918" i="3" s="1"/>
  <c r="AB357" i="3"/>
  <c r="AC791" i="3"/>
  <c r="AE791" i="3" s="1"/>
  <c r="Z392" i="3"/>
  <c r="AB863" i="3"/>
  <c r="AB874" i="3"/>
  <c r="AB1240" i="3"/>
  <c r="AC837" i="3"/>
  <c r="AE837" i="3" s="1"/>
  <c r="Z1310" i="3"/>
  <c r="AB1009" i="3"/>
  <c r="Z1028" i="3"/>
  <c r="AB241" i="3"/>
  <c r="Z103" i="3"/>
  <c r="Z1239" i="3"/>
  <c r="AB289" i="3"/>
  <c r="AC295" i="3"/>
  <c r="AE295" i="3" s="1"/>
  <c r="AC835" i="3"/>
  <c r="AE835" i="3" s="1"/>
  <c r="Z1349" i="3"/>
  <c r="Z759" i="3"/>
  <c r="AC117" i="3"/>
  <c r="AE117" i="3" s="1"/>
  <c r="AB1125" i="3"/>
  <c r="AB1000" i="3"/>
  <c r="AC580" i="3"/>
  <c r="AE580" i="3" s="1"/>
  <c r="AC528" i="3"/>
  <c r="AE528" i="3" s="1"/>
  <c r="Z893" i="3"/>
  <c r="Z1112" i="3"/>
  <c r="AB63" i="3"/>
  <c r="AB1153" i="3"/>
  <c r="AC88" i="3"/>
  <c r="AE88" i="3" s="1"/>
  <c r="Z447" i="3"/>
  <c r="Z617" i="3"/>
  <c r="AB1051" i="3"/>
  <c r="AC1270" i="3"/>
  <c r="AE1270" i="3" s="1"/>
  <c r="AB99" i="3"/>
  <c r="AB829" i="3"/>
  <c r="Z305" i="3"/>
  <c r="AC1348" i="3"/>
  <c r="AE1348" i="3" s="1"/>
  <c r="AB242" i="3"/>
  <c r="AC810" i="3"/>
  <c r="AE810" i="3" s="1"/>
  <c r="AB382" i="3"/>
  <c r="AC1169" i="3"/>
  <c r="AE1169" i="3" s="1"/>
  <c r="Z318" i="3"/>
  <c r="AB1322" i="3"/>
  <c r="Z372" i="3"/>
  <c r="Z1155" i="3"/>
  <c r="AB806" i="3"/>
  <c r="AC1315" i="3"/>
  <c r="AE1315" i="3" s="1"/>
  <c r="Z330" i="3"/>
  <c r="Z1048" i="3"/>
  <c r="Z1150" i="3"/>
  <c r="Z900" i="3"/>
  <c r="AB14" i="3"/>
  <c r="AB1144" i="3"/>
  <c r="AC813" i="3"/>
  <c r="AE813" i="3" s="1"/>
  <c r="Z309" i="3"/>
  <c r="AC444" i="3"/>
  <c r="AE444" i="3" s="1"/>
  <c r="AB143" i="3"/>
  <c r="AC61" i="3"/>
  <c r="AE61" i="3" s="1"/>
  <c r="AB27" i="3"/>
  <c r="AB352" i="3"/>
  <c r="Z1022" i="3"/>
  <c r="AC769" i="3"/>
  <c r="AE769" i="3" s="1"/>
  <c r="Z274" i="3"/>
  <c r="AC1196" i="3"/>
  <c r="AE1196" i="3" s="1"/>
  <c r="Z652" i="3"/>
  <c r="Z1226" i="3"/>
  <c r="Z1076" i="3"/>
  <c r="AC180" i="3"/>
  <c r="AE180" i="3" s="1"/>
  <c r="Z741" i="3"/>
  <c r="AB770" i="3"/>
  <c r="AC148" i="3"/>
  <c r="AE148" i="3" s="1"/>
  <c r="AC1007" i="3"/>
  <c r="AE1007" i="3" s="1"/>
  <c r="Z594" i="3"/>
  <c r="AC481" i="3"/>
  <c r="AE481" i="3" s="1"/>
  <c r="AC643" i="3"/>
  <c r="AE643" i="3" s="1"/>
  <c r="AB1326" i="3"/>
  <c r="AB696" i="3"/>
  <c r="AC629" i="3"/>
  <c r="AE629" i="3" s="1"/>
  <c r="AB676" i="3"/>
  <c r="AB443" i="3"/>
  <c r="AC95" i="3"/>
  <c r="AE95" i="3" s="1"/>
  <c r="AB803" i="3"/>
  <c r="AB1252" i="3"/>
  <c r="AB680" i="3"/>
  <c r="AB1370" i="3"/>
  <c r="AB69" i="3"/>
  <c r="AB971" i="3"/>
  <c r="AB864" i="3"/>
  <c r="Z714" i="3"/>
  <c r="Z880" i="3"/>
  <c r="AC1122" i="3"/>
  <c r="AE1122" i="3" s="1"/>
  <c r="Z141" i="3"/>
  <c r="AC1129" i="3"/>
  <c r="AE1129" i="3" s="1"/>
  <c r="AC458" i="3"/>
  <c r="AE458" i="3" s="1"/>
  <c r="Z499" i="3"/>
  <c r="AC991" i="3"/>
  <c r="AE991" i="3" s="1"/>
  <c r="Z1198" i="3"/>
  <c r="AB1111" i="3"/>
  <c r="AB890" i="3"/>
  <c r="AB1189" i="3"/>
  <c r="Z1016" i="3"/>
  <c r="AC659" i="3"/>
  <c r="AE659" i="3" s="1"/>
  <c r="AC280" i="3"/>
  <c r="AE280" i="3" s="1"/>
  <c r="Z182" i="3"/>
  <c r="AD182" i="3" s="1"/>
  <c r="Z838" i="3"/>
  <c r="AC1092" i="3"/>
  <c r="AE1092" i="3" s="1"/>
  <c r="Z233" i="3"/>
  <c r="AB1024" i="3"/>
  <c r="AB422" i="3"/>
  <c r="Z929" i="3"/>
  <c r="Z32" i="3"/>
  <c r="AD32" i="3" s="1"/>
  <c r="Z924" i="3"/>
  <c r="AC449" i="3"/>
  <c r="AE449" i="3" s="1"/>
  <c r="AC755" i="3"/>
  <c r="AE755" i="3" s="1"/>
  <c r="AB240" i="3"/>
  <c r="Z195" i="3"/>
  <c r="Z1026" i="3"/>
  <c r="Z1140" i="3"/>
  <c r="AC720" i="3"/>
  <c r="AE720" i="3" s="1"/>
  <c r="Z46" i="3"/>
  <c r="AD46" i="3" s="1"/>
  <c r="AB814" i="3"/>
  <c r="Z970" i="3"/>
  <c r="AB501" i="3"/>
  <c r="AB159" i="3"/>
  <c r="Z190" i="3"/>
  <c r="Z451" i="3"/>
  <c r="Z225" i="3"/>
  <c r="AC470" i="3"/>
  <c r="AE470" i="3" s="1"/>
  <c r="AB657" i="3"/>
  <c r="AC916" i="3"/>
  <c r="AE916" i="3" s="1"/>
  <c r="Z686" i="3"/>
  <c r="AB1134" i="3"/>
  <c r="AC1093" i="3"/>
  <c r="AE1093" i="3" s="1"/>
  <c r="Z338" i="3"/>
  <c r="AC339" i="3"/>
  <c r="AE339" i="3" s="1"/>
  <c r="AB783" i="3"/>
  <c r="AB396" i="3"/>
  <c r="AB487" i="3"/>
  <c r="AB1001" i="3"/>
  <c r="Z585" i="3"/>
  <c r="AC12" i="3"/>
  <c r="AE12" i="3" s="1"/>
  <c r="Z247" i="3"/>
  <c r="AB324" i="3"/>
  <c r="Z517" i="3"/>
  <c r="AC872" i="3"/>
  <c r="AE872" i="3" s="1"/>
  <c r="Z1308" i="3"/>
  <c r="Z1113" i="3"/>
  <c r="AC1060" i="3"/>
  <c r="AE1060" i="3" s="1"/>
  <c r="AB601" i="3"/>
  <c r="Z538" i="3"/>
  <c r="AC1261" i="3"/>
  <c r="AE1261" i="3" s="1"/>
  <c r="Z569" i="3"/>
  <c r="AC1333" i="3"/>
  <c r="AE1333" i="3" s="1"/>
  <c r="AB466" i="3"/>
  <c r="AC887" i="3"/>
  <c r="AE887" i="3" s="1"/>
  <c r="AC214" i="3"/>
  <c r="AE214" i="3" s="1"/>
  <c r="AC1320" i="3"/>
  <c r="AE1320" i="3" s="1"/>
  <c r="AC1002" i="3"/>
  <c r="AE1002" i="3" s="1"/>
  <c r="AC334" i="3"/>
  <c r="AE334" i="3" s="1"/>
  <c r="AC310" i="3"/>
  <c r="AE310" i="3" s="1"/>
  <c r="AC819" i="3"/>
  <c r="AE819" i="3" s="1"/>
  <c r="Z471" i="3"/>
  <c r="AB34" i="3"/>
  <c r="AB577" i="3"/>
  <c r="AC993" i="3"/>
  <c r="AE993" i="3" s="1"/>
  <c r="AC1143" i="3"/>
  <c r="AE1143" i="3" s="1"/>
  <c r="AC1383" i="3"/>
  <c r="AE1383" i="3" s="1"/>
  <c r="AC1004" i="3"/>
  <c r="AE1004" i="3" s="1"/>
  <c r="Z1041" i="3"/>
  <c r="AB963" i="3"/>
  <c r="AB260" i="3"/>
  <c r="AB413" i="3"/>
  <c r="Z197" i="3"/>
  <c r="AC888" i="3"/>
  <c r="AE888" i="3" s="1"/>
  <c r="AB1102" i="3"/>
  <c r="AC525" i="3"/>
  <c r="AE525" i="3" s="1"/>
  <c r="AC1035" i="3"/>
  <c r="AE1035" i="3" s="1"/>
  <c r="AC9" i="3"/>
  <c r="AE9" i="3" s="1"/>
  <c r="Z966" i="3"/>
  <c r="AC932" i="3"/>
  <c r="AE932" i="3" s="1"/>
  <c r="AC1089" i="3"/>
  <c r="AE1089" i="3" s="1"/>
  <c r="AC440" i="3"/>
  <c r="AE440" i="3" s="1"/>
  <c r="AB927" i="3"/>
  <c r="AC867" i="3"/>
  <c r="AE867" i="3" s="1"/>
  <c r="Z898" i="3"/>
  <c r="AC388" i="3"/>
  <c r="AE388" i="3" s="1"/>
  <c r="AB857" i="3"/>
  <c r="Z534" i="3"/>
  <c r="AC349" i="3"/>
  <c r="AE349" i="3" s="1"/>
  <c r="AC630" i="3"/>
  <c r="AE630" i="3" s="1"/>
  <c r="AB426" i="3"/>
  <c r="Z751" i="3"/>
  <c r="AB794" i="3"/>
  <c r="Z1282" i="3"/>
  <c r="AC35" i="3"/>
  <c r="AE35" i="3" s="1"/>
  <c r="AB855" i="3"/>
  <c r="AC1006" i="3"/>
  <c r="AE1006" i="3" s="1"/>
  <c r="Z380" i="3"/>
  <c r="Z1070" i="3"/>
  <c r="AB892" i="3"/>
  <c r="Z428" i="3"/>
  <c r="AB1171" i="3"/>
  <c r="Z351" i="3"/>
  <c r="AC342" i="3"/>
  <c r="AE342" i="3" s="1"/>
  <c r="AC1036" i="3"/>
  <c r="AE1036" i="3" s="1"/>
  <c r="Z265" i="3"/>
  <c r="AB267" i="3"/>
  <c r="AB905" i="3"/>
  <c r="Z962" i="3"/>
  <c r="AB100" i="3"/>
  <c r="Z21" i="3"/>
  <c r="Z999" i="3"/>
  <c r="Z812" i="3"/>
  <c r="Z294" i="3"/>
  <c r="Z951" i="3"/>
  <c r="AC36" i="3"/>
  <c r="AE36" i="3" s="1"/>
  <c r="AC641" i="3"/>
  <c r="AE641" i="3" s="1"/>
  <c r="Z1156" i="3"/>
  <c r="AC492" i="3"/>
  <c r="AE492" i="3" s="1"/>
  <c r="AB11" i="3"/>
  <c r="AB1380" i="3"/>
  <c r="Z575" i="3"/>
  <c r="AC1237" i="3"/>
  <c r="AE1237" i="3" s="1"/>
  <c r="Z93" i="3"/>
  <c r="Z1357" i="3"/>
  <c r="Z1039" i="3"/>
  <c r="AC613" i="3"/>
  <c r="AE613" i="3" s="1"/>
  <c r="AC1164" i="3"/>
  <c r="AE1164" i="3" s="1"/>
  <c r="AB374" i="3"/>
  <c r="AC901" i="3"/>
  <c r="AE901" i="3" s="1"/>
  <c r="AC1128" i="3"/>
  <c r="AE1128" i="3" s="1"/>
  <c r="Z959" i="3"/>
  <c r="Z640" i="3"/>
  <c r="Z457" i="3"/>
  <c r="AB644" i="3"/>
  <c r="AB363" i="3"/>
  <c r="Z45" i="3"/>
  <c r="AC683" i="3"/>
  <c r="AE683" i="3" s="1"/>
  <c r="Z1158" i="3"/>
  <c r="AB977" i="3"/>
  <c r="Z26" i="3"/>
  <c r="AD26" i="3" s="1"/>
  <c r="AB114" i="3"/>
  <c r="AB66" i="3"/>
  <c r="Z1115" i="3"/>
  <c r="AC985" i="3"/>
  <c r="AE985" i="3" s="1"/>
  <c r="AB896" i="3"/>
  <c r="Z722" i="3"/>
  <c r="AB320" i="3"/>
  <c r="AB947" i="3"/>
  <c r="AB60" i="3"/>
  <c r="Z795" i="3"/>
  <c r="AC728" i="3"/>
  <c r="AE728" i="3" s="1"/>
  <c r="AC402" i="3"/>
  <c r="AE402" i="3" s="1"/>
  <c r="AC1110" i="3"/>
  <c r="AE1110" i="3" s="1"/>
  <c r="AB376" i="3"/>
  <c r="AB494" i="3"/>
  <c r="Z153" i="3"/>
  <c r="AB76" i="3"/>
  <c r="AC626" i="3"/>
  <c r="AE626" i="3" s="1"/>
  <c r="AC146" i="3"/>
  <c r="AE146" i="3" s="1"/>
  <c r="Z404" i="3"/>
  <c r="AB796" i="3"/>
  <c r="Z597" i="3"/>
  <c r="Z994" i="3"/>
  <c r="Z850" i="3"/>
  <c r="AC717" i="3"/>
  <c r="AE717" i="3" s="1"/>
  <c r="Z1013" i="3"/>
  <c r="Z546" i="3"/>
  <c r="AB453" i="3"/>
  <c r="AB760" i="3"/>
  <c r="AB827" i="3"/>
  <c r="Z1138" i="3"/>
  <c r="Z386" i="3"/>
  <c r="Z915" i="3"/>
  <c r="AC1132" i="3"/>
  <c r="AE1132" i="3" s="1"/>
  <c r="AB1014" i="3"/>
  <c r="AB965" i="3"/>
  <c r="AC1018" i="3"/>
  <c r="AE1018" i="3" s="1"/>
  <c r="Z1118" i="3"/>
  <c r="AC84" i="3"/>
  <c r="AE84" i="3" s="1"/>
  <c r="AC255" i="3"/>
  <c r="AE255" i="3" s="1"/>
  <c r="AB731" i="3"/>
  <c r="AB1030" i="3"/>
  <c r="Z1091" i="3"/>
  <c r="AB373" i="3"/>
  <c r="AB650" i="3"/>
  <c r="Z278" i="3"/>
  <c r="AC764" i="3"/>
  <c r="AE764" i="3" s="1"/>
  <c r="Z1077" i="3"/>
  <c r="AC793" i="3"/>
  <c r="AE793" i="3" s="1"/>
  <c r="AB158" i="3"/>
  <c r="AC989" i="3"/>
  <c r="AE989" i="3" s="1"/>
  <c r="AC1284" i="3"/>
  <c r="AE1284" i="3" s="1"/>
  <c r="Z416" i="3"/>
  <c r="AC663" i="3"/>
  <c r="AE663" i="3" s="1"/>
  <c r="Z156" i="3"/>
  <c r="Z337" i="3"/>
  <c r="Z1221" i="3"/>
  <c r="AB684" i="3"/>
  <c r="AC149" i="3"/>
  <c r="AE149" i="3" s="1"/>
  <c r="AC1019" i="3"/>
  <c r="AE1019" i="3" s="1"/>
  <c r="Z804" i="3"/>
  <c r="Z948" i="3"/>
  <c r="AF191" i="3"/>
  <c r="AE191" i="3"/>
  <c r="AF858" i="3"/>
  <c r="AE858" i="3"/>
  <c r="AB1077" i="3"/>
  <c r="Z1233" i="3"/>
  <c r="M168" i="7"/>
  <c r="N169" i="7"/>
  <c r="O170" i="7"/>
  <c r="M172" i="7"/>
  <c r="N173" i="7"/>
  <c r="O174" i="7"/>
  <c r="M176" i="7"/>
  <c r="N177" i="7"/>
  <c r="O178" i="7"/>
  <c r="M180" i="7"/>
  <c r="N181" i="7"/>
  <c r="O182" i="7"/>
  <c r="M184" i="7"/>
  <c r="N185" i="7"/>
  <c r="O186" i="7"/>
  <c r="M188" i="7"/>
  <c r="N189" i="7"/>
  <c r="O190" i="7"/>
  <c r="M192" i="7"/>
  <c r="N193" i="7"/>
  <c r="O194" i="7"/>
  <c r="M196" i="7"/>
  <c r="N197" i="7"/>
  <c r="O198" i="7"/>
  <c r="M200" i="7"/>
  <c r="N201" i="7"/>
  <c r="O202" i="7"/>
  <c r="M204" i="7"/>
  <c r="N205" i="7"/>
  <c r="O206" i="7"/>
  <c r="M208" i="7"/>
  <c r="N209" i="7"/>
  <c r="O210" i="7"/>
  <c r="M212" i="7"/>
  <c r="N213" i="7"/>
  <c r="O214" i="7"/>
  <c r="M216" i="7"/>
  <c r="N217" i="7"/>
  <c r="O218" i="7"/>
  <c r="M220" i="7"/>
  <c r="N221" i="7"/>
  <c r="O222" i="7"/>
  <c r="M224" i="7"/>
  <c r="N225" i="7"/>
  <c r="O226" i="7"/>
  <c r="M228" i="7"/>
  <c r="N229" i="7"/>
  <c r="O230" i="7"/>
  <c r="M232" i="7"/>
  <c r="N233" i="7"/>
  <c r="O234" i="7"/>
  <c r="M236" i="7"/>
  <c r="N237" i="7"/>
  <c r="O238" i="7"/>
  <c r="M240" i="7"/>
  <c r="N241" i="7"/>
  <c r="O242" i="7"/>
  <c r="M244" i="7"/>
  <c r="N245" i="7"/>
  <c r="O246" i="7"/>
  <c r="M248" i="7"/>
  <c r="N249" i="7"/>
  <c r="O250" i="7"/>
  <c r="M252" i="7"/>
  <c r="N253" i="7"/>
  <c r="O254" i="7"/>
  <c r="M256" i="7"/>
  <c r="N257" i="7"/>
  <c r="O258" i="7"/>
  <c r="M260" i="7"/>
  <c r="N261" i="7"/>
  <c r="O262" i="7"/>
  <c r="M264" i="7"/>
  <c r="N265" i="7"/>
  <c r="O266" i="7"/>
  <c r="M268" i="7"/>
  <c r="N269" i="7"/>
  <c r="O270" i="7"/>
  <c r="M272" i="7"/>
  <c r="N273" i="7"/>
  <c r="O274" i="7"/>
  <c r="M276" i="7"/>
  <c r="N277" i="7"/>
  <c r="O278" i="7"/>
  <c r="M280" i="7"/>
  <c r="N168" i="7"/>
  <c r="M170" i="7"/>
  <c r="O171" i="7"/>
  <c r="O173" i="7"/>
  <c r="N175" i="7"/>
  <c r="M177" i="7"/>
  <c r="M179" i="7"/>
  <c r="O180" i="7"/>
  <c r="N182" i="7"/>
  <c r="N184" i="7"/>
  <c r="M186" i="7"/>
  <c r="O187" i="7"/>
  <c r="O189" i="7"/>
  <c r="N191" i="7"/>
  <c r="M193" i="7"/>
  <c r="M195" i="7"/>
  <c r="O196" i="7"/>
  <c r="N198" i="7"/>
  <c r="N200" i="7"/>
  <c r="M202" i="7"/>
  <c r="O203" i="7"/>
  <c r="O205" i="7"/>
  <c r="N207" i="7"/>
  <c r="M209" i="7"/>
  <c r="M211" i="7"/>
  <c r="O212" i="7"/>
  <c r="N214" i="7"/>
  <c r="N216" i="7"/>
  <c r="M218" i="7"/>
  <c r="O219" i="7"/>
  <c r="O221" i="7"/>
  <c r="N223" i="7"/>
  <c r="M225" i="7"/>
  <c r="M227" i="7"/>
  <c r="O228" i="7"/>
  <c r="N230" i="7"/>
  <c r="N232" i="7"/>
  <c r="M234" i="7"/>
  <c r="O235" i="7"/>
  <c r="O237" i="7"/>
  <c r="N239" i="7"/>
  <c r="M241" i="7"/>
  <c r="M243" i="7"/>
  <c r="O244" i="7"/>
  <c r="N246" i="7"/>
  <c r="N248" i="7"/>
  <c r="M250" i="7"/>
  <c r="O251" i="7"/>
  <c r="O253" i="7"/>
  <c r="N255" i="7"/>
  <c r="M257" i="7"/>
  <c r="M259" i="7"/>
  <c r="O260" i="7"/>
  <c r="N262" i="7"/>
  <c r="N264" i="7"/>
  <c r="M266" i="7"/>
  <c r="O267" i="7"/>
  <c r="O269" i="7"/>
  <c r="N271" i="7"/>
  <c r="M273" i="7"/>
  <c r="M275" i="7"/>
  <c r="O276" i="7"/>
  <c r="N278" i="7"/>
  <c r="N280" i="7"/>
  <c r="O281" i="7"/>
  <c r="M283" i="7"/>
  <c r="N284" i="7"/>
  <c r="O285" i="7"/>
  <c r="M287" i="7"/>
  <c r="N288" i="7"/>
  <c r="O289" i="7"/>
  <c r="M291" i="7"/>
  <c r="N292" i="7"/>
  <c r="O293" i="7"/>
  <c r="M295" i="7"/>
  <c r="N296" i="7"/>
  <c r="O297" i="7"/>
  <c r="M299" i="7"/>
  <c r="N300" i="7"/>
  <c r="O301" i="7"/>
  <c r="M303" i="7"/>
  <c r="N304" i="7"/>
  <c r="O305" i="7"/>
  <c r="M307" i="7"/>
  <c r="N308" i="7"/>
  <c r="O309" i="7"/>
  <c r="M311" i="7"/>
  <c r="N312" i="7"/>
  <c r="O313" i="7"/>
  <c r="M315" i="7"/>
  <c r="N316" i="7"/>
  <c r="O317" i="7"/>
  <c r="M319" i="7"/>
  <c r="N320" i="7"/>
  <c r="O321" i="7"/>
  <c r="M323" i="7"/>
  <c r="N324" i="7"/>
  <c r="O325" i="7"/>
  <c r="M327" i="7"/>
  <c r="N328" i="7"/>
  <c r="O329" i="7"/>
  <c r="M331" i="7"/>
  <c r="N332" i="7"/>
  <c r="O333" i="7"/>
  <c r="M335" i="7"/>
  <c r="N336" i="7"/>
  <c r="O337" i="7"/>
  <c r="M339" i="7"/>
  <c r="N340" i="7"/>
  <c r="O341" i="7"/>
  <c r="M343" i="7"/>
  <c r="N344" i="7"/>
  <c r="O345" i="7"/>
  <c r="M347" i="7"/>
  <c r="N348" i="7"/>
  <c r="O349" i="7"/>
  <c r="M351" i="7"/>
  <c r="N352" i="7"/>
  <c r="O353" i="7"/>
  <c r="M355" i="7"/>
  <c r="N356" i="7"/>
  <c r="O357" i="7"/>
  <c r="M359" i="7"/>
  <c r="N360" i="7"/>
  <c r="O361" i="7"/>
  <c r="M363" i="7"/>
  <c r="N364" i="7"/>
  <c r="O365" i="7"/>
  <c r="M367" i="7"/>
  <c r="N368" i="7"/>
  <c r="O369" i="7"/>
  <c r="M371" i="7"/>
  <c r="N372" i="7"/>
  <c r="O373" i="7"/>
  <c r="M375" i="7"/>
  <c r="N376" i="7"/>
  <c r="O377" i="7"/>
  <c r="M379" i="7"/>
  <c r="N380" i="7"/>
  <c r="O381" i="7"/>
  <c r="M383" i="7"/>
  <c r="N384" i="7"/>
  <c r="O385" i="7"/>
  <c r="M387" i="7"/>
  <c r="N388" i="7"/>
  <c r="O389" i="7"/>
  <c r="M391" i="7"/>
  <c r="N392" i="7"/>
  <c r="O393" i="7"/>
  <c r="M395" i="7"/>
  <c r="N396" i="7"/>
  <c r="O397" i="7"/>
  <c r="M399" i="7"/>
  <c r="O168" i="7"/>
  <c r="N170" i="7"/>
  <c r="N172" i="7"/>
  <c r="M174" i="7"/>
  <c r="O175" i="7"/>
  <c r="O177" i="7"/>
  <c r="N179" i="7"/>
  <c r="M181" i="7"/>
  <c r="M183" i="7"/>
  <c r="O184" i="7"/>
  <c r="N186" i="7"/>
  <c r="N188" i="7"/>
  <c r="M190" i="7"/>
  <c r="O191" i="7"/>
  <c r="O193" i="7"/>
  <c r="N195" i="7"/>
  <c r="M197" i="7"/>
  <c r="M169" i="7"/>
  <c r="O172" i="7"/>
  <c r="N176" i="7"/>
  <c r="O179" i="7"/>
  <c r="N183" i="7"/>
  <c r="M187" i="7"/>
  <c r="N190" i="7"/>
  <c r="M194" i="7"/>
  <c r="O197" i="7"/>
  <c r="O199" i="7"/>
  <c r="N202" i="7"/>
  <c r="O204" i="7"/>
  <c r="M207" i="7"/>
  <c r="O209" i="7"/>
  <c r="O211" i="7"/>
  <c r="M214" i="7"/>
  <c r="O216" i="7"/>
  <c r="M219" i="7"/>
  <c r="M221" i="7"/>
  <c r="O223" i="7"/>
  <c r="M226" i="7"/>
  <c r="N228" i="7"/>
  <c r="M231" i="7"/>
  <c r="M233" i="7"/>
  <c r="N235" i="7"/>
  <c r="M238" i="7"/>
  <c r="N240" i="7"/>
  <c r="N242" i="7"/>
  <c r="M245" i="7"/>
  <c r="N247" i="7"/>
  <c r="O249" i="7"/>
  <c r="N252" i="7"/>
  <c r="N254" i="7"/>
  <c r="O256" i="7"/>
  <c r="N259" i="7"/>
  <c r="O261" i="7"/>
  <c r="O263" i="7"/>
  <c r="N266" i="7"/>
  <c r="O268" i="7"/>
  <c r="M271" i="7"/>
  <c r="O273" i="7"/>
  <c r="O275" i="7"/>
  <c r="M278" i="7"/>
  <c r="O280" i="7"/>
  <c r="N282" i="7"/>
  <c r="M284" i="7"/>
  <c r="M286" i="7"/>
  <c r="O287" i="7"/>
  <c r="N289" i="7"/>
  <c r="N291" i="7"/>
  <c r="M293" i="7"/>
  <c r="O294" i="7"/>
  <c r="O296" i="7"/>
  <c r="N298" i="7"/>
  <c r="M300" i="7"/>
  <c r="M302" i="7"/>
  <c r="O303" i="7"/>
  <c r="N305" i="7"/>
  <c r="N307" i="7"/>
  <c r="M309" i="7"/>
  <c r="O310" i="7"/>
  <c r="O312" i="7"/>
  <c r="N314" i="7"/>
  <c r="M316" i="7"/>
  <c r="M318" i="7"/>
  <c r="O319" i="7"/>
  <c r="N321" i="7"/>
  <c r="N323" i="7"/>
  <c r="M325" i="7"/>
  <c r="O326" i="7"/>
  <c r="O328" i="7"/>
  <c r="N330" i="7"/>
  <c r="M332" i="7"/>
  <c r="M334" i="7"/>
  <c r="O335" i="7"/>
  <c r="N337" i="7"/>
  <c r="N339" i="7"/>
  <c r="M341" i="7"/>
  <c r="O342" i="7"/>
  <c r="O344" i="7"/>
  <c r="N346" i="7"/>
  <c r="M348" i="7"/>
  <c r="M350" i="7"/>
  <c r="O351" i="7"/>
  <c r="N353" i="7"/>
  <c r="N355" i="7"/>
  <c r="M357" i="7"/>
  <c r="O358" i="7"/>
  <c r="O360" i="7"/>
  <c r="N362" i="7"/>
  <c r="M364" i="7"/>
  <c r="M366" i="7"/>
  <c r="O367" i="7"/>
  <c r="N369" i="7"/>
  <c r="N371" i="7"/>
  <c r="M373" i="7"/>
  <c r="O374" i="7"/>
  <c r="O376" i="7"/>
  <c r="N378" i="7"/>
  <c r="M380" i="7"/>
  <c r="M382" i="7"/>
  <c r="O383" i="7"/>
  <c r="N385" i="7"/>
  <c r="N387" i="7"/>
  <c r="M389" i="7"/>
  <c r="O390" i="7"/>
  <c r="O392" i="7"/>
  <c r="N394" i="7"/>
  <c r="M396" i="7"/>
  <c r="M398" i="7"/>
  <c r="O399" i="7"/>
  <c r="O169" i="7"/>
  <c r="M173" i="7"/>
  <c r="O176" i="7"/>
  <c r="N180" i="7"/>
  <c r="O183" i="7"/>
  <c r="N187" i="7"/>
  <c r="M191" i="7"/>
  <c r="N194" i="7"/>
  <c r="M198" i="7"/>
  <c r="O200" i="7"/>
  <c r="M203" i="7"/>
  <c r="M205" i="7"/>
  <c r="O207" i="7"/>
  <c r="M210" i="7"/>
  <c r="N212" i="7"/>
  <c r="M215" i="7"/>
  <c r="M217" i="7"/>
  <c r="N219" i="7"/>
  <c r="M222" i="7"/>
  <c r="N224" i="7"/>
  <c r="N226" i="7"/>
  <c r="M229" i="7"/>
  <c r="N231" i="7"/>
  <c r="O233" i="7"/>
  <c r="N236" i="7"/>
  <c r="N238" i="7"/>
  <c r="O240" i="7"/>
  <c r="N243" i="7"/>
  <c r="O245" i="7"/>
  <c r="O247" i="7"/>
  <c r="N250" i="7"/>
  <c r="O252" i="7"/>
  <c r="M255" i="7"/>
  <c r="O257" i="7"/>
  <c r="O259" i="7"/>
  <c r="M262" i="7"/>
  <c r="O264" i="7"/>
  <c r="M267" i="7"/>
  <c r="M269" i="7"/>
  <c r="O271" i="7"/>
  <c r="M274" i="7"/>
  <c r="N276" i="7"/>
  <c r="M279" i="7"/>
  <c r="M281" i="7"/>
  <c r="O282" i="7"/>
  <c r="O284" i="7"/>
  <c r="N286" i="7"/>
  <c r="M288" i="7"/>
  <c r="M290" i="7"/>
  <c r="O291" i="7"/>
  <c r="N293" i="7"/>
  <c r="N295" i="7"/>
  <c r="M297" i="7"/>
  <c r="O298" i="7"/>
  <c r="O300" i="7"/>
  <c r="N302" i="7"/>
  <c r="M304" i="7"/>
  <c r="M306" i="7"/>
  <c r="O307" i="7"/>
  <c r="N309" i="7"/>
  <c r="N311" i="7"/>
  <c r="M313" i="7"/>
  <c r="O314" i="7"/>
  <c r="O316" i="7"/>
  <c r="N318" i="7"/>
  <c r="M320" i="7"/>
  <c r="M322" i="7"/>
  <c r="O323" i="7"/>
  <c r="N325" i="7"/>
  <c r="N327" i="7"/>
  <c r="M329" i="7"/>
  <c r="O330" i="7"/>
  <c r="O332" i="7"/>
  <c r="N334" i="7"/>
  <c r="M336" i="7"/>
  <c r="M338" i="7"/>
  <c r="O339" i="7"/>
  <c r="N341" i="7"/>
  <c r="N343" i="7"/>
  <c r="M345" i="7"/>
  <c r="O346" i="7"/>
  <c r="O348" i="7"/>
  <c r="N350" i="7"/>
  <c r="M352" i="7"/>
  <c r="M354" i="7"/>
  <c r="O355" i="7"/>
  <c r="N357" i="7"/>
  <c r="N359" i="7"/>
  <c r="M361" i="7"/>
  <c r="O362" i="7"/>
  <c r="O364" i="7"/>
  <c r="N366" i="7"/>
  <c r="M368" i="7"/>
  <c r="M370" i="7"/>
  <c r="O371" i="7"/>
  <c r="N373" i="7"/>
  <c r="N375" i="7"/>
  <c r="M377" i="7"/>
  <c r="O378" i="7"/>
  <c r="O380" i="7"/>
  <c r="N382" i="7"/>
  <c r="M384" i="7"/>
  <c r="M386" i="7"/>
  <c r="O387" i="7"/>
  <c r="N389" i="7"/>
  <c r="N391" i="7"/>
  <c r="M393" i="7"/>
  <c r="O394" i="7"/>
  <c r="O396" i="7"/>
  <c r="N398" i="7"/>
  <c r="M171" i="7"/>
  <c r="N174" i="7"/>
  <c r="M178" i="7"/>
  <c r="O181" i="7"/>
  <c r="M185" i="7"/>
  <c r="O188" i="7"/>
  <c r="N192" i="7"/>
  <c r="O195" i="7"/>
  <c r="M199" i="7"/>
  <c r="M201" i="7"/>
  <c r="N203" i="7"/>
  <c r="M206" i="7"/>
  <c r="N208" i="7"/>
  <c r="N210" i="7"/>
  <c r="M213" i="7"/>
  <c r="N215" i="7"/>
  <c r="O217" i="7"/>
  <c r="N220" i="7"/>
  <c r="N222" i="7"/>
  <c r="O224" i="7"/>
  <c r="N227" i="7"/>
  <c r="O229" i="7"/>
  <c r="O231" i="7"/>
  <c r="N234" i="7"/>
  <c r="O236" i="7"/>
  <c r="M239" i="7"/>
  <c r="O241" i="7"/>
  <c r="O243" i="7"/>
  <c r="M246" i="7"/>
  <c r="O248" i="7"/>
  <c r="M251" i="7"/>
  <c r="M253" i="7"/>
  <c r="O255" i="7"/>
  <c r="M258" i="7"/>
  <c r="N260" i="7"/>
  <c r="M263" i="7"/>
  <c r="M265" i="7"/>
  <c r="N267" i="7"/>
  <c r="M270" i="7"/>
  <c r="N272" i="7"/>
  <c r="N274" i="7"/>
  <c r="M277" i="7"/>
  <c r="N279" i="7"/>
  <c r="N281" i="7"/>
  <c r="N283" i="7"/>
  <c r="M285" i="7"/>
  <c r="O286" i="7"/>
  <c r="O288" i="7"/>
  <c r="N290" i="7"/>
  <c r="M292" i="7"/>
  <c r="M294" i="7"/>
  <c r="O295" i="7"/>
  <c r="N297" i="7"/>
  <c r="N299" i="7"/>
  <c r="M301" i="7"/>
  <c r="O302" i="7"/>
  <c r="O304" i="7"/>
  <c r="N306" i="7"/>
  <c r="M308" i="7"/>
  <c r="M310" i="7"/>
  <c r="O311" i="7"/>
  <c r="N313" i="7"/>
  <c r="N315" i="7"/>
  <c r="M317" i="7"/>
  <c r="O318" i="7"/>
  <c r="O320" i="7"/>
  <c r="N322" i="7"/>
  <c r="M324" i="7"/>
  <c r="M326" i="7"/>
  <c r="O327" i="7"/>
  <c r="N329" i="7"/>
  <c r="N331" i="7"/>
  <c r="M333" i="7"/>
  <c r="O334" i="7"/>
  <c r="O336" i="7"/>
  <c r="N338" i="7"/>
  <c r="M340" i="7"/>
  <c r="M342" i="7"/>
  <c r="O343" i="7"/>
  <c r="N345" i="7"/>
  <c r="N347" i="7"/>
  <c r="M349" i="7"/>
  <c r="O350" i="7"/>
  <c r="O352" i="7"/>
  <c r="N354" i="7"/>
  <c r="M356" i="7"/>
  <c r="M358" i="7"/>
  <c r="O359" i="7"/>
  <c r="N361" i="7"/>
  <c r="N363" i="7"/>
  <c r="M365" i="7"/>
  <c r="O366" i="7"/>
  <c r="O368" i="7"/>
  <c r="N370" i="7"/>
  <c r="M372" i="7"/>
  <c r="M374" i="7"/>
  <c r="O375" i="7"/>
  <c r="N377" i="7"/>
  <c r="N379" i="7"/>
  <c r="M381" i="7"/>
  <c r="O382" i="7"/>
  <c r="O384" i="7"/>
  <c r="N386" i="7"/>
  <c r="M388" i="7"/>
  <c r="M390" i="7"/>
  <c r="O391" i="7"/>
  <c r="N393" i="7"/>
  <c r="N395" i="7"/>
  <c r="M397" i="7"/>
  <c r="O398" i="7"/>
  <c r="N171" i="7"/>
  <c r="M175" i="7"/>
  <c r="N178" i="7"/>
  <c r="M182" i="7"/>
  <c r="O185" i="7"/>
  <c r="M189" i="7"/>
  <c r="O192" i="7"/>
  <c r="N196" i="7"/>
  <c r="N199" i="7"/>
  <c r="O201" i="7"/>
  <c r="N204" i="7"/>
  <c r="O213" i="7"/>
  <c r="M223" i="7"/>
  <c r="O232" i="7"/>
  <c r="M242" i="7"/>
  <c r="N251" i="7"/>
  <c r="M261" i="7"/>
  <c r="N270" i="7"/>
  <c r="O279" i="7"/>
  <c r="N287" i="7"/>
  <c r="N294" i="7"/>
  <c r="N301" i="7"/>
  <c r="O308" i="7"/>
  <c r="O315" i="7"/>
  <c r="O322" i="7"/>
  <c r="M330" i="7"/>
  <c r="M337" i="7"/>
  <c r="M344" i="7"/>
  <c r="N351" i="7"/>
  <c r="N358" i="7"/>
  <c r="N365" i="7"/>
  <c r="O372" i="7"/>
  <c r="O379" i="7"/>
  <c r="O386" i="7"/>
  <c r="M394" i="7"/>
  <c r="N206" i="7"/>
  <c r="O215" i="7"/>
  <c r="O225" i="7"/>
  <c r="M235" i="7"/>
  <c r="N244" i="7"/>
  <c r="M254" i="7"/>
  <c r="N263" i="7"/>
  <c r="O272" i="7"/>
  <c r="M282" i="7"/>
  <c r="M289" i="7"/>
  <c r="M296" i="7"/>
  <c r="N303" i="7"/>
  <c r="N310" i="7"/>
  <c r="N317" i="7"/>
  <c r="O324" i="7"/>
  <c r="O331" i="7"/>
  <c r="O338" i="7"/>
  <c r="M346" i="7"/>
  <c r="M353" i="7"/>
  <c r="M360" i="7"/>
  <c r="N367" i="7"/>
  <c r="N374" i="7"/>
  <c r="N381" i="7"/>
  <c r="O388" i="7"/>
  <c r="O395" i="7"/>
  <c r="O208" i="7"/>
  <c r="N218" i="7"/>
  <c r="O227" i="7"/>
  <c r="M237" i="7"/>
  <c r="M247" i="7"/>
  <c r="N256" i="7"/>
  <c r="O265" i="7"/>
  <c r="N275" i="7"/>
  <c r="O283" i="7"/>
  <c r="O290" i="7"/>
  <c r="M298" i="7"/>
  <c r="M305" i="7"/>
  <c r="M312" i="7"/>
  <c r="N319" i="7"/>
  <c r="N326" i="7"/>
  <c r="N333" i="7"/>
  <c r="O340" i="7"/>
  <c r="O347" i="7"/>
  <c r="O354" i="7"/>
  <c r="M362" i="7"/>
  <c r="M369" i="7"/>
  <c r="M376" i="7"/>
  <c r="N383" i="7"/>
  <c r="N390" i="7"/>
  <c r="N397" i="7"/>
  <c r="N211" i="7"/>
  <c r="O220" i="7"/>
  <c r="M230" i="7"/>
  <c r="O239" i="7"/>
  <c r="M249" i="7"/>
  <c r="N258" i="7"/>
  <c r="N268" i="7"/>
  <c r="O277" i="7"/>
  <c r="N285" i="7"/>
  <c r="O292" i="7"/>
  <c r="O299" i="7"/>
  <c r="O306" i="7"/>
  <c r="M314" i="7"/>
  <c r="M321" i="7"/>
  <c r="M328" i="7"/>
  <c r="N335" i="7"/>
  <c r="N342" i="7"/>
  <c r="N349" i="7"/>
  <c r="O356" i="7"/>
  <c r="O363" i="7"/>
  <c r="O370" i="7"/>
  <c r="M378" i="7"/>
  <c r="M385" i="7"/>
  <c r="M392" i="7"/>
  <c r="N399" i="7"/>
  <c r="N167" i="7"/>
  <c r="O167" i="7"/>
  <c r="M167" i="7"/>
  <c r="M166" i="7"/>
  <c r="N166" i="7"/>
  <c r="O166" i="7"/>
  <c r="M165" i="7"/>
  <c r="N165" i="7"/>
  <c r="O165" i="7"/>
  <c r="O164" i="7"/>
  <c r="M164" i="7"/>
  <c r="N164" i="7"/>
  <c r="M163" i="7"/>
  <c r="N163" i="7"/>
  <c r="O163" i="7"/>
  <c r="M162" i="7"/>
  <c r="N162" i="7"/>
  <c r="O162" i="7"/>
  <c r="M161" i="7"/>
  <c r="N161" i="7"/>
  <c r="O161" i="7"/>
  <c r="M160" i="7"/>
  <c r="N160" i="7"/>
  <c r="O160" i="7"/>
  <c r="M159" i="7"/>
  <c r="N159" i="7"/>
  <c r="O159" i="7"/>
  <c r="M158" i="7"/>
  <c r="N158" i="7"/>
  <c r="O158" i="7"/>
  <c r="M157" i="7"/>
  <c r="N157" i="7"/>
  <c r="O157" i="7"/>
  <c r="O156" i="7"/>
  <c r="M156" i="7"/>
  <c r="N156" i="7"/>
  <c r="M155" i="7"/>
  <c r="N155" i="7"/>
  <c r="O155" i="7"/>
  <c r="M154" i="7"/>
  <c r="N154" i="7"/>
  <c r="O154" i="7"/>
  <c r="M153" i="7"/>
  <c r="N153" i="7"/>
  <c r="O153" i="7"/>
  <c r="M152" i="7"/>
  <c r="N152" i="7"/>
  <c r="O152" i="7"/>
  <c r="M151" i="7"/>
  <c r="N151" i="7"/>
  <c r="O151" i="7"/>
  <c r="M150" i="7"/>
  <c r="N150" i="7"/>
  <c r="O150" i="7"/>
  <c r="M149" i="7"/>
  <c r="N149" i="7"/>
  <c r="O149" i="7"/>
  <c r="M148" i="7"/>
  <c r="N148" i="7"/>
  <c r="O148" i="7"/>
  <c r="N83" i="7"/>
  <c r="O84" i="7"/>
  <c r="M86" i="7"/>
  <c r="N87" i="7"/>
  <c r="O88" i="7"/>
  <c r="M90" i="7"/>
  <c r="N91" i="7"/>
  <c r="O92" i="7"/>
  <c r="M94" i="7"/>
  <c r="N95" i="7"/>
  <c r="O96" i="7"/>
  <c r="M98" i="7"/>
  <c r="N99" i="7"/>
  <c r="O100" i="7"/>
  <c r="M102" i="7"/>
  <c r="N103" i="7"/>
  <c r="O104" i="7"/>
  <c r="M106" i="7"/>
  <c r="N107" i="7"/>
  <c r="O108" i="7"/>
  <c r="M110" i="7"/>
  <c r="N111" i="7"/>
  <c r="O112" i="7"/>
  <c r="M114" i="7"/>
  <c r="N115" i="7"/>
  <c r="O116" i="7"/>
  <c r="M118" i="7"/>
  <c r="N119" i="7"/>
  <c r="O120" i="7"/>
  <c r="M122" i="7"/>
  <c r="N123" i="7"/>
  <c r="O124" i="7"/>
  <c r="M126" i="7"/>
  <c r="N127" i="7"/>
  <c r="O128" i="7"/>
  <c r="M130" i="7"/>
  <c r="N131" i="7"/>
  <c r="O132" i="7"/>
  <c r="M134" i="7"/>
  <c r="N135" i="7"/>
  <c r="O136" i="7"/>
  <c r="M138" i="7"/>
  <c r="N139" i="7"/>
  <c r="O140" i="7"/>
  <c r="M142" i="7"/>
  <c r="N143" i="7"/>
  <c r="O144" i="7"/>
  <c r="M146" i="7"/>
  <c r="N147" i="7"/>
  <c r="N85" i="7"/>
  <c r="M88" i="7"/>
  <c r="O90" i="7"/>
  <c r="N93" i="7"/>
  <c r="M96" i="7"/>
  <c r="O98" i="7"/>
  <c r="N101" i="7"/>
  <c r="O102" i="7"/>
  <c r="N105" i="7"/>
  <c r="M108" i="7"/>
  <c r="O110" i="7"/>
  <c r="N113" i="7"/>
  <c r="M116" i="7"/>
  <c r="M120" i="7"/>
  <c r="N121" i="7"/>
  <c r="N125" i="7"/>
  <c r="M128" i="7"/>
  <c r="O130" i="7"/>
  <c r="N133" i="7"/>
  <c r="M136" i="7"/>
  <c r="N137" i="7"/>
  <c r="M140" i="7"/>
  <c r="O142" i="7"/>
  <c r="N145" i="7"/>
  <c r="N84" i="7"/>
  <c r="M87" i="7"/>
  <c r="N88" i="7"/>
  <c r="M91" i="7"/>
  <c r="O93" i="7"/>
  <c r="O97" i="7"/>
  <c r="M99" i="7"/>
  <c r="M103" i="7"/>
  <c r="O105" i="7"/>
  <c r="N108" i="7"/>
  <c r="M111" i="7"/>
  <c r="O113" i="7"/>
  <c r="O83" i="7"/>
  <c r="M85" i="7"/>
  <c r="N86" i="7"/>
  <c r="O87" i="7"/>
  <c r="M89" i="7"/>
  <c r="N90" i="7"/>
  <c r="O91" i="7"/>
  <c r="M93" i="7"/>
  <c r="N94" i="7"/>
  <c r="O95" i="7"/>
  <c r="M97" i="7"/>
  <c r="N98" i="7"/>
  <c r="O99" i="7"/>
  <c r="M101" i="7"/>
  <c r="N102" i="7"/>
  <c r="O103" i="7"/>
  <c r="M105" i="7"/>
  <c r="N106" i="7"/>
  <c r="O107" i="7"/>
  <c r="M109" i="7"/>
  <c r="N110" i="7"/>
  <c r="O111" i="7"/>
  <c r="M113" i="7"/>
  <c r="N114" i="7"/>
  <c r="O115" i="7"/>
  <c r="M117" i="7"/>
  <c r="N118" i="7"/>
  <c r="O119" i="7"/>
  <c r="M121" i="7"/>
  <c r="N122" i="7"/>
  <c r="O123" i="7"/>
  <c r="M125" i="7"/>
  <c r="N126" i="7"/>
  <c r="O127" i="7"/>
  <c r="M129" i="7"/>
  <c r="N130" i="7"/>
  <c r="O131" i="7"/>
  <c r="M133" i="7"/>
  <c r="N134" i="7"/>
  <c r="O135" i="7"/>
  <c r="M137" i="7"/>
  <c r="N138" i="7"/>
  <c r="O139" i="7"/>
  <c r="M141" i="7"/>
  <c r="N142" i="7"/>
  <c r="O143" i="7"/>
  <c r="M145" i="7"/>
  <c r="N146" i="7"/>
  <c r="O147" i="7"/>
  <c r="M84" i="7"/>
  <c r="O86" i="7"/>
  <c r="N89" i="7"/>
  <c r="M92" i="7"/>
  <c r="O94" i="7"/>
  <c r="N97" i="7"/>
  <c r="M100" i="7"/>
  <c r="M104" i="7"/>
  <c r="O106" i="7"/>
  <c r="N109" i="7"/>
  <c r="M112" i="7"/>
  <c r="O114" i="7"/>
  <c r="N117" i="7"/>
  <c r="O118" i="7"/>
  <c r="O122" i="7"/>
  <c r="M124" i="7"/>
  <c r="O126" i="7"/>
  <c r="N129" i="7"/>
  <c r="M132" i="7"/>
  <c r="O134" i="7"/>
  <c r="O138" i="7"/>
  <c r="N141" i="7"/>
  <c r="M144" i="7"/>
  <c r="O146" i="7"/>
  <c r="M83" i="7"/>
  <c r="O85" i="7"/>
  <c r="O89" i="7"/>
  <c r="N92" i="7"/>
  <c r="M95" i="7"/>
  <c r="N96" i="7"/>
  <c r="N100" i="7"/>
  <c r="O101" i="7"/>
  <c r="N104" i="7"/>
  <c r="M107" i="7"/>
  <c r="O109" i="7"/>
  <c r="N112" i="7"/>
  <c r="M115" i="7"/>
  <c r="N120" i="7"/>
  <c r="O125" i="7"/>
  <c r="M131" i="7"/>
  <c r="N136" i="7"/>
  <c r="O141" i="7"/>
  <c r="M147" i="7"/>
  <c r="N116" i="7"/>
  <c r="N132" i="7"/>
  <c r="O137" i="7"/>
  <c r="M123" i="7"/>
  <c r="O133" i="7"/>
  <c r="M139" i="7"/>
  <c r="M119" i="7"/>
  <c r="N124" i="7"/>
  <c r="O129" i="7"/>
  <c r="M135" i="7"/>
  <c r="N140" i="7"/>
  <c r="O145" i="7"/>
  <c r="O121" i="7"/>
  <c r="M127" i="7"/>
  <c r="M143" i="7"/>
  <c r="O117" i="7"/>
  <c r="N128" i="7"/>
  <c r="N144" i="7"/>
  <c r="M82" i="7"/>
  <c r="N82" i="7"/>
  <c r="O82" i="7"/>
  <c r="M81" i="7"/>
  <c r="N81" i="7"/>
  <c r="O81" i="7"/>
  <c r="M80" i="7"/>
  <c r="N80" i="7"/>
  <c r="O80" i="7"/>
  <c r="M79" i="7"/>
  <c r="N79" i="7"/>
  <c r="O79" i="7"/>
  <c r="M78" i="7"/>
  <c r="N78" i="7"/>
  <c r="O78" i="7"/>
  <c r="M77" i="7"/>
  <c r="N77" i="7"/>
  <c r="O77" i="7"/>
  <c r="M76" i="7"/>
  <c r="N76" i="7"/>
  <c r="O76" i="7"/>
  <c r="M75" i="7"/>
  <c r="N75" i="7"/>
  <c r="O75" i="7"/>
  <c r="M74" i="7"/>
  <c r="N74" i="7"/>
  <c r="O74" i="7"/>
  <c r="M73" i="7"/>
  <c r="N73" i="7"/>
  <c r="O73" i="7"/>
  <c r="M72" i="7"/>
  <c r="N72" i="7"/>
  <c r="O72" i="7"/>
  <c r="M71" i="7"/>
  <c r="N71" i="7"/>
  <c r="O71" i="7"/>
  <c r="M70" i="7"/>
  <c r="N70" i="7"/>
  <c r="O70" i="7"/>
  <c r="M69" i="7"/>
  <c r="N69" i="7"/>
  <c r="O69" i="7"/>
  <c r="M68" i="7"/>
  <c r="N68" i="7"/>
  <c r="O68" i="7"/>
  <c r="M67" i="7"/>
  <c r="N67" i="7"/>
  <c r="O67" i="7"/>
  <c r="M66" i="7"/>
  <c r="N66" i="7"/>
  <c r="O66" i="7"/>
  <c r="N65" i="7"/>
  <c r="O65" i="7"/>
  <c r="M65" i="7"/>
  <c r="M64" i="7"/>
  <c r="N64" i="7"/>
  <c r="O64" i="7"/>
  <c r="M63" i="7"/>
  <c r="N63" i="7"/>
  <c r="O63" i="7"/>
  <c r="M62" i="7"/>
  <c r="N62" i="7"/>
  <c r="O62" i="7"/>
  <c r="M61" i="7"/>
  <c r="N61" i="7"/>
  <c r="O61" i="7"/>
  <c r="M60" i="7"/>
  <c r="N60" i="7"/>
  <c r="O60" i="7"/>
  <c r="M59" i="7"/>
  <c r="N59" i="7"/>
  <c r="O59" i="7"/>
  <c r="M58" i="7"/>
  <c r="N58" i="7"/>
  <c r="O58" i="7"/>
  <c r="M57" i="7"/>
  <c r="N57" i="7"/>
  <c r="O57" i="7"/>
  <c r="M56" i="7"/>
  <c r="N56" i="7"/>
  <c r="O56" i="7"/>
  <c r="M55" i="7"/>
  <c r="N55" i="7"/>
  <c r="O55" i="7"/>
  <c r="M54" i="7"/>
  <c r="N54" i="7"/>
  <c r="O54" i="7"/>
  <c r="M53" i="7"/>
  <c r="N53" i="7"/>
  <c r="O53" i="7"/>
  <c r="M52" i="7"/>
  <c r="N52" i="7"/>
  <c r="O52" i="7"/>
  <c r="M51" i="7"/>
  <c r="N51" i="7"/>
  <c r="O51" i="7"/>
  <c r="M50" i="7"/>
  <c r="N50" i="7"/>
  <c r="O50" i="7"/>
  <c r="M49" i="7"/>
  <c r="N49" i="7"/>
  <c r="O49" i="7"/>
  <c r="M48" i="7"/>
  <c r="N48" i="7"/>
  <c r="O48" i="7"/>
  <c r="M47" i="7"/>
  <c r="N47" i="7"/>
  <c r="O47" i="7"/>
  <c r="M46" i="7"/>
  <c r="N46" i="7"/>
  <c r="O46" i="7"/>
  <c r="M45" i="7"/>
  <c r="N45" i="7"/>
  <c r="O45" i="7"/>
  <c r="M44" i="7"/>
  <c r="O44" i="7"/>
  <c r="N44" i="7"/>
  <c r="M43" i="7"/>
  <c r="N43" i="7"/>
  <c r="O43" i="7"/>
  <c r="M42" i="7"/>
  <c r="N42" i="7"/>
  <c r="O42" i="7"/>
  <c r="M41" i="7"/>
  <c r="N41" i="7"/>
  <c r="O41" i="7"/>
  <c r="M40" i="7"/>
  <c r="N40" i="7"/>
  <c r="O40" i="7"/>
  <c r="M39" i="7"/>
  <c r="N39" i="7"/>
  <c r="O39" i="7"/>
  <c r="M38" i="7"/>
  <c r="N38" i="7"/>
  <c r="O38" i="7"/>
  <c r="M37" i="7"/>
  <c r="N37" i="7"/>
  <c r="O37" i="7"/>
  <c r="M36" i="7"/>
  <c r="N36" i="7"/>
  <c r="O36" i="7"/>
  <c r="M35" i="7"/>
  <c r="N35" i="7"/>
  <c r="O35" i="7"/>
  <c r="M34" i="7"/>
  <c r="N34" i="7"/>
  <c r="O34" i="7"/>
  <c r="M33" i="7"/>
  <c r="N33" i="7"/>
  <c r="O33" i="7"/>
  <c r="M32" i="7"/>
  <c r="N32" i="7"/>
  <c r="O32" i="7"/>
  <c r="M31" i="7"/>
  <c r="N31" i="7"/>
  <c r="O31" i="7"/>
  <c r="O30" i="7"/>
  <c r="M30" i="7"/>
  <c r="N30" i="7"/>
  <c r="O29" i="7"/>
  <c r="N29" i="7"/>
  <c r="M29" i="7"/>
  <c r="M28" i="7"/>
  <c r="N28" i="7"/>
  <c r="O28" i="7"/>
  <c r="N27" i="7"/>
  <c r="M27" i="7"/>
  <c r="O27" i="7"/>
  <c r="M26" i="7"/>
  <c r="N26" i="7"/>
  <c r="O26" i="7"/>
  <c r="N25" i="7"/>
  <c r="O25" i="7"/>
  <c r="M25" i="7"/>
  <c r="M24" i="7"/>
  <c r="O24" i="7"/>
  <c r="N24" i="7"/>
  <c r="M23" i="7"/>
  <c r="N23" i="7"/>
  <c r="O23" i="7"/>
  <c r="M22" i="7"/>
  <c r="N22" i="7"/>
  <c r="O22" i="7"/>
  <c r="M21" i="7"/>
  <c r="N21" i="7"/>
  <c r="O21" i="7"/>
  <c r="M20" i="7"/>
  <c r="N20" i="7"/>
  <c r="O20" i="7"/>
  <c r="M19" i="7"/>
  <c r="N19" i="7"/>
  <c r="O19" i="7"/>
  <c r="M18" i="7"/>
  <c r="N18" i="7"/>
  <c r="O18" i="7"/>
  <c r="Z5" i="3"/>
  <c r="M5" i="7"/>
  <c r="N6" i="7"/>
  <c r="O7" i="7"/>
  <c r="M9" i="7"/>
  <c r="N10" i="7"/>
  <c r="O11" i="7"/>
  <c r="M13" i="7"/>
  <c r="N14" i="7"/>
  <c r="O15" i="7"/>
  <c r="M17" i="7"/>
  <c r="O4" i="7"/>
  <c r="M7" i="7"/>
  <c r="N8" i="7"/>
  <c r="O9" i="7"/>
  <c r="M11" i="7"/>
  <c r="N12" i="7"/>
  <c r="O13" i="7"/>
  <c r="M15" i="7"/>
  <c r="N16" i="7"/>
  <c r="O17" i="7"/>
  <c r="N7" i="7"/>
  <c r="M10" i="7"/>
  <c r="N11" i="7"/>
  <c r="M14" i="7"/>
  <c r="O16" i="7"/>
  <c r="M4" i="7"/>
  <c r="N5" i="7"/>
  <c r="O6" i="7"/>
  <c r="M8" i="7"/>
  <c r="N9" i="7"/>
  <c r="O10" i="7"/>
  <c r="M12" i="7"/>
  <c r="N13" i="7"/>
  <c r="O14" i="7"/>
  <c r="M16" i="7"/>
  <c r="N17" i="7"/>
  <c r="N4" i="7"/>
  <c r="O8" i="7"/>
  <c r="O12" i="7"/>
  <c r="N15" i="7"/>
  <c r="O5" i="7"/>
  <c r="M6" i="7"/>
  <c r="AB741" i="3"/>
  <c r="BJ351" i="1" s="1"/>
  <c r="Z180" i="3"/>
  <c r="Z770" i="3"/>
  <c r="AC741" i="3"/>
  <c r="AE741" i="3" s="1"/>
  <c r="AC41" i="3"/>
  <c r="AE41" i="3" s="1"/>
  <c r="AQ910" i="2"/>
  <c r="AQ526" i="2"/>
  <c r="AQ319" i="2"/>
  <c r="AQ633" i="2"/>
  <c r="AQ208" i="2"/>
  <c r="AQ1027" i="2"/>
  <c r="AQ290" i="2"/>
  <c r="AQ1001" i="2"/>
  <c r="AQ220" i="2"/>
  <c r="I31" i="11"/>
  <c r="BL215" i="1"/>
  <c r="BL406" i="1"/>
  <c r="I25" i="11"/>
  <c r="BL800" i="1"/>
  <c r="I23" i="11"/>
  <c r="BL307" i="1"/>
  <c r="BL614" i="1"/>
  <c r="BL436" i="1"/>
  <c r="BL452" i="1"/>
  <c r="I27" i="11"/>
  <c r="I38" i="11"/>
  <c r="BL136" i="1"/>
  <c r="I29" i="11"/>
  <c r="I39" i="11"/>
  <c r="BL86" i="1"/>
  <c r="BL646" i="1"/>
  <c r="I32" i="11"/>
  <c r="BL374" i="1"/>
  <c r="BL442" i="1"/>
  <c r="I35" i="11"/>
  <c r="BL342" i="1"/>
  <c r="BL627" i="1"/>
  <c r="BL150" i="1"/>
  <c r="BL272" i="1"/>
  <c r="BL167" i="1"/>
  <c r="BL194" i="1"/>
  <c r="BL461" i="1"/>
  <c r="BL450" i="1"/>
  <c r="BL708" i="1"/>
  <c r="BL433" i="1"/>
  <c r="BL500" i="1"/>
  <c r="I28" i="11"/>
  <c r="BL440" i="1"/>
  <c r="BL540" i="1"/>
  <c r="BL129" i="1"/>
  <c r="I33" i="11"/>
  <c r="BL655" i="1"/>
  <c r="BL165" i="1"/>
  <c r="BL286" i="1"/>
  <c r="BL366" i="1"/>
  <c r="I37" i="11"/>
  <c r="I36" i="11"/>
  <c r="BL745" i="1"/>
  <c r="BL592" i="1"/>
  <c r="BL740" i="1"/>
  <c r="BL43" i="1"/>
  <c r="BL260" i="1"/>
  <c r="BL327" i="1"/>
  <c r="I30" i="11"/>
  <c r="BL489" i="1"/>
  <c r="BL325" i="1"/>
  <c r="I24" i="11"/>
  <c r="BL249" i="1"/>
  <c r="BL725" i="1"/>
  <c r="BL184" i="1"/>
  <c r="BL171" i="1"/>
  <c r="BL586" i="1"/>
  <c r="BL798" i="1"/>
  <c r="BL660" i="1"/>
  <c r="BL777" i="1"/>
  <c r="BL181" i="1"/>
  <c r="BL186" i="1"/>
  <c r="I34" i="11"/>
  <c r="BL283" i="1"/>
  <c r="BL670" i="1"/>
  <c r="I26" i="11"/>
  <c r="BL683" i="1"/>
  <c r="BL274" i="1"/>
  <c r="BL258" i="1"/>
  <c r="AQ680" i="2"/>
  <c r="AQ952" i="2"/>
  <c r="AQ562" i="2"/>
  <c r="AQ1037" i="2"/>
  <c r="AQ604" i="2"/>
  <c r="AQ265" i="2"/>
  <c r="AQ29" i="2"/>
  <c r="AQ795" i="2"/>
  <c r="AQ981" i="2"/>
  <c r="AQ407" i="2"/>
  <c r="AQ47" i="2"/>
  <c r="AQ533" i="2"/>
  <c r="AQ541" i="2"/>
  <c r="AQ435" i="2"/>
  <c r="AQ339" i="2"/>
  <c r="AQ434" i="2"/>
  <c r="AQ369" i="2"/>
  <c r="AQ16" i="2"/>
  <c r="AQ185" i="2"/>
  <c r="AQ1022" i="2"/>
  <c r="AQ921" i="2"/>
  <c r="AQ576" i="2"/>
  <c r="AQ1029" i="2"/>
  <c r="AQ550" i="2"/>
  <c r="AQ254" i="2"/>
  <c r="AQ20" i="2"/>
  <c r="AQ532" i="2"/>
  <c r="AQ927" i="2"/>
  <c r="AQ333" i="2"/>
  <c r="AQ878" i="2"/>
  <c r="AQ714" i="2"/>
  <c r="AQ519" i="2"/>
  <c r="AQ894" i="2"/>
  <c r="AQ639" i="2"/>
  <c r="AQ301" i="2"/>
  <c r="AQ822" i="2"/>
  <c r="AQ817" i="2"/>
  <c r="AQ811" i="2"/>
  <c r="AQ402" i="2"/>
  <c r="AQ569" i="2"/>
  <c r="AQ1003" i="2"/>
  <c r="AQ156" i="2"/>
  <c r="AQ263" i="2"/>
  <c r="AQ409" i="2"/>
  <c r="AQ354" i="2"/>
  <c r="AQ586" i="2"/>
  <c r="AQ847" i="2"/>
  <c r="AQ58" i="2"/>
  <c r="AQ876" i="2"/>
  <c r="AQ551" i="2"/>
  <c r="AQ1000" i="2"/>
  <c r="AQ971" i="2"/>
  <c r="AQ942" i="2"/>
  <c r="AQ804" i="2"/>
  <c r="AQ320" i="2"/>
  <c r="AQ234" i="2"/>
  <c r="AQ884" i="2"/>
  <c r="AQ864" i="2"/>
  <c r="AQ31" i="2"/>
  <c r="AQ904" i="2"/>
  <c r="AQ336" i="2"/>
  <c r="AQ970" i="2"/>
  <c r="AQ683" i="2"/>
  <c r="AQ45" i="2"/>
  <c r="AQ289" i="2"/>
  <c r="AQ467" i="2"/>
  <c r="AQ124" i="2"/>
  <c r="AQ525" i="2"/>
  <c r="AQ49" i="2"/>
  <c r="AQ767" i="2"/>
  <c r="AQ52" i="2"/>
  <c r="AQ622" i="2"/>
  <c r="AQ230" i="2"/>
  <c r="AQ700" i="2"/>
  <c r="AQ173" i="2"/>
  <c r="AQ328" i="2"/>
  <c r="AQ447" i="2"/>
  <c r="AQ417" i="2"/>
  <c r="AQ19" i="2"/>
  <c r="AQ756" i="2"/>
  <c r="AQ53" i="2"/>
  <c r="AQ501" i="2"/>
  <c r="AQ178" i="2"/>
  <c r="AQ620" i="2"/>
  <c r="AQ149" i="2"/>
  <c r="AQ326" i="2"/>
  <c r="AQ248" i="2"/>
  <c r="AQ711" i="2"/>
  <c r="AQ689" i="2"/>
  <c r="AQ1036" i="2"/>
  <c r="AQ71" i="2"/>
  <c r="AQ860" i="2"/>
  <c r="AQ605" i="2"/>
  <c r="AQ624" i="2"/>
  <c r="AQ836" i="2"/>
  <c r="AQ422" i="2"/>
  <c r="AQ632" i="2"/>
  <c r="AQ44" i="2"/>
  <c r="AQ740" i="2"/>
  <c r="AQ636" i="2"/>
  <c r="AQ81" i="2"/>
  <c r="AQ380" i="2"/>
  <c r="AQ870" i="2"/>
  <c r="AQ908" i="2"/>
  <c r="AQ107" i="2"/>
  <c r="AQ465" i="2"/>
  <c r="AQ863" i="2"/>
  <c r="AQ109" i="2"/>
  <c r="AQ453" i="2"/>
  <c r="AQ325" i="2"/>
  <c r="AQ625" i="2"/>
  <c r="AQ433" i="2"/>
  <c r="AQ929" i="2"/>
  <c r="AQ530" i="2"/>
  <c r="AQ204" i="2"/>
  <c r="AQ998" i="2"/>
  <c r="AQ137" i="2"/>
  <c r="AQ324" i="2"/>
  <c r="AQ578" i="2"/>
  <c r="AQ205" i="2"/>
  <c r="AQ753" i="2"/>
  <c r="AQ464" i="2"/>
  <c r="AQ121" i="2"/>
  <c r="AQ629" i="2"/>
  <c r="AQ834" i="2"/>
  <c r="AQ698" i="2"/>
  <c r="AQ353" i="2"/>
  <c r="AQ92" i="2"/>
  <c r="AQ1014" i="2"/>
  <c r="AQ955" i="2"/>
  <c r="AQ557" i="2"/>
  <c r="AQ523" i="2"/>
  <c r="AQ462" i="2"/>
  <c r="AQ390" i="2"/>
  <c r="AQ1026" i="2"/>
  <c r="AQ383" i="2"/>
  <c r="AQ920" i="2"/>
  <c r="AQ60" i="2"/>
  <c r="AQ21" i="2"/>
  <c r="AQ259" i="2"/>
  <c r="AQ91" i="2"/>
  <c r="AQ67" i="2"/>
  <c r="AQ418" i="2"/>
  <c r="AQ556" i="2"/>
  <c r="AQ245" i="2"/>
  <c r="AQ197" i="2"/>
  <c r="AQ716" i="2"/>
  <c r="AQ527" i="2"/>
  <c r="AQ814" i="2"/>
  <c r="AQ717" i="2"/>
  <c r="AQ112" i="2"/>
  <c r="AQ956" i="2"/>
  <c r="AQ973" i="2"/>
  <c r="AQ763" i="2"/>
  <c r="AQ1025" i="2"/>
  <c r="AQ563" i="2"/>
  <c r="AQ382" i="2"/>
  <c r="AQ222" i="2"/>
  <c r="AQ788" i="2"/>
  <c r="AQ540" i="2"/>
  <c r="AQ64" i="2"/>
  <c r="AQ346" i="2"/>
  <c r="AQ902" i="2"/>
  <c r="AQ779" i="2"/>
  <c r="AQ790" i="2"/>
  <c r="AQ924" i="2"/>
  <c r="AQ914" i="2"/>
  <c r="AQ687" i="2"/>
  <c r="AQ823" i="2"/>
  <c r="AQ568" i="2"/>
  <c r="AQ812" i="2"/>
  <c r="AQ627" i="2"/>
  <c r="AQ791" i="2"/>
  <c r="AQ575" i="2"/>
  <c r="AQ487" i="2"/>
  <c r="AQ618" i="2"/>
  <c r="AQ773" i="2"/>
  <c r="AQ912" i="2"/>
  <c r="AQ853" i="2"/>
  <c r="AQ416" i="2"/>
  <c r="AQ1046" i="2"/>
  <c r="AQ736" i="2"/>
  <c r="AQ310" i="2"/>
  <c r="AQ174" i="2"/>
  <c r="AQ701" i="2"/>
  <c r="AQ93" i="2"/>
  <c r="AQ97" i="2"/>
  <c r="AQ479" i="2"/>
  <c r="AQ457" i="2"/>
  <c r="AQ388" i="2"/>
  <c r="AQ218" i="2"/>
  <c r="AQ445" i="2"/>
  <c r="AQ209" i="2"/>
  <c r="AQ677" i="2"/>
  <c r="AQ436" i="2"/>
  <c r="AQ455" i="2"/>
  <c r="AQ760" i="2"/>
  <c r="AQ125" i="2"/>
  <c r="AQ806" i="2"/>
  <c r="AQ57" i="2"/>
  <c r="AQ741" i="2"/>
  <c r="AQ63" i="2"/>
  <c r="AQ704" i="2"/>
  <c r="AQ225" i="2"/>
  <c r="AQ940" i="2"/>
  <c r="AQ470" i="2"/>
  <c r="AQ619" i="2"/>
  <c r="AQ451" i="2"/>
  <c r="AQ94" i="2"/>
  <c r="AQ911" i="2"/>
  <c r="AQ843" i="2"/>
  <c r="AQ179" i="2"/>
  <c r="AQ602" i="2"/>
  <c r="AQ258" i="2"/>
  <c r="AQ770" i="2"/>
  <c r="AQ355" i="2"/>
  <c r="AQ638" i="2"/>
  <c r="AQ480" i="2"/>
  <c r="AQ207" i="2"/>
  <c r="AQ903" i="2"/>
  <c r="AQ405" i="2"/>
  <c r="AQ400" i="2"/>
  <c r="AQ949" i="2"/>
  <c r="AQ372" i="2"/>
  <c r="AQ872" i="2"/>
  <c r="AQ824" i="2"/>
  <c r="AQ1008" i="2"/>
  <c r="AQ584" i="2"/>
  <c r="AQ384" i="2"/>
  <c r="AQ1023" i="2"/>
  <c r="AQ598" i="2"/>
  <c r="AQ774" i="2"/>
  <c r="AQ892" i="2"/>
  <c r="AQ235" i="2"/>
  <c r="AQ861" i="2"/>
  <c r="AQ764" i="2"/>
  <c r="AQ366" i="2"/>
  <c r="AQ574" i="2"/>
  <c r="AQ780" i="2"/>
  <c r="AQ653" i="2"/>
  <c r="AQ813" i="2"/>
  <c r="AQ510" i="2"/>
  <c r="AQ566" i="2"/>
  <c r="AQ186" i="2"/>
  <c r="AQ930" i="2"/>
  <c r="AQ257" i="2"/>
  <c r="AQ314" i="2"/>
  <c r="AQ855" i="2"/>
  <c r="AQ608" i="2"/>
  <c r="AQ1006" i="2"/>
  <c r="AQ957" i="2"/>
  <c r="AQ284" i="2"/>
  <c r="AQ961" i="2"/>
  <c r="AQ379" i="2"/>
  <c r="AQ720" i="2"/>
  <c r="AQ672" i="2"/>
  <c r="AQ152" i="2"/>
  <c r="AQ130" i="2"/>
  <c r="AQ6" i="2"/>
  <c r="AQ37" i="2"/>
  <c r="AQ937" i="2"/>
  <c r="AQ968" i="2"/>
  <c r="AQ43" i="2"/>
  <c r="AQ880" i="2"/>
  <c r="AQ475" i="2"/>
  <c r="AQ599" i="2"/>
  <c r="AQ162" i="2"/>
  <c r="AQ446" i="2"/>
  <c r="AQ25" i="2"/>
  <c r="AQ24" i="2"/>
  <c r="AQ338" i="2"/>
  <c r="AQ281" i="2"/>
  <c r="AQ885" i="2"/>
  <c r="AQ357" i="2"/>
  <c r="AQ1016" i="2"/>
  <c r="AQ175" i="2"/>
  <c r="AQ249" i="2"/>
  <c r="AQ341" i="2"/>
  <c r="AQ750" i="2"/>
  <c r="AQ1030" i="2"/>
  <c r="AQ1017" i="2"/>
  <c r="AQ442" i="2"/>
  <c r="AQ348" i="2"/>
  <c r="AQ879" i="2"/>
  <c r="AQ589" i="2"/>
  <c r="AQ658" i="2"/>
  <c r="AQ659" i="2"/>
  <c r="AQ703" i="2"/>
  <c r="AQ831" i="2"/>
  <c r="AQ1033" i="2"/>
  <c r="AQ303" i="2"/>
  <c r="AQ77" i="2"/>
  <c r="AQ673" i="2"/>
  <c r="AQ1012" i="2"/>
  <c r="AQ128" i="2"/>
  <c r="AQ984" i="2"/>
  <c r="AQ975" i="2"/>
  <c r="AQ305" i="2"/>
  <c r="AQ358" i="2"/>
  <c r="AQ621" i="2"/>
  <c r="AQ784" i="2"/>
  <c r="AQ707" i="2"/>
  <c r="AQ965" i="2"/>
  <c r="AQ158" i="2"/>
  <c r="AQ492" i="2"/>
  <c r="AQ144" i="2"/>
  <c r="AQ33" i="2"/>
  <c r="AQ742" i="2"/>
  <c r="AQ120" i="2"/>
  <c r="AQ362" i="2"/>
  <c r="AQ293" i="2"/>
  <c r="AQ538" i="2"/>
  <c r="AQ585" i="2"/>
  <c r="AQ718" i="2"/>
  <c r="AQ960" i="2"/>
  <c r="AQ567" i="2"/>
  <c r="AQ640" i="2"/>
  <c r="AQ277" i="2"/>
  <c r="AQ106" i="2"/>
  <c r="AQ78" i="2"/>
  <c r="AQ219" i="2"/>
  <c r="AQ404" i="2"/>
  <c r="AQ23" i="2"/>
  <c r="AQ712" i="2"/>
  <c r="AQ34" i="2"/>
  <c r="AQ86" i="2"/>
  <c r="AQ297" i="2"/>
  <c r="AQ395" i="2"/>
  <c r="AQ169" i="2"/>
  <c r="AQ993" i="2"/>
  <c r="AQ8" i="2"/>
  <c r="AQ429" i="2"/>
  <c r="AQ829" i="2"/>
  <c r="AQ840" i="2"/>
  <c r="AQ302" i="2"/>
  <c r="AQ600" i="2"/>
  <c r="AQ460" i="2"/>
  <c r="AQ554" i="2"/>
  <c r="AQ54" i="2"/>
  <c r="AQ678" i="2"/>
  <c r="AQ663" i="2"/>
  <c r="AQ603" i="2"/>
  <c r="AQ664" i="2"/>
  <c r="AQ832" i="2"/>
  <c r="AQ471" i="2"/>
  <c r="AQ463" i="2"/>
  <c r="AQ607" i="2"/>
  <c r="AQ1010" i="2"/>
  <c r="AQ731" i="2"/>
  <c r="AQ255" i="2"/>
  <c r="AQ595" i="2"/>
  <c r="AQ196" i="2"/>
  <c r="AQ180" i="2"/>
  <c r="AQ84" i="2"/>
  <c r="AQ129" i="2"/>
  <c r="AQ787" i="2"/>
  <c r="AQ819" i="2"/>
  <c r="AQ191" i="2"/>
  <c r="AQ886" i="2"/>
  <c r="AQ119" i="2"/>
  <c r="AQ50" i="2"/>
  <c r="AQ73" i="2"/>
  <c r="AQ744" i="2"/>
  <c r="AQ953" i="2"/>
  <c r="AQ724" i="2"/>
  <c r="AQ865" i="2"/>
  <c r="AQ227" i="2"/>
  <c r="AQ866" i="2"/>
  <c r="AQ1049" i="2"/>
  <c r="AQ713" i="2"/>
  <c r="AQ506" i="2"/>
  <c r="AQ943" i="2"/>
  <c r="AQ666" i="2"/>
  <c r="AQ239" i="2"/>
  <c r="AQ496" i="2"/>
  <c r="AQ882" i="2"/>
  <c r="AQ170" i="2"/>
  <c r="AQ269" i="2"/>
  <c r="AQ1034" i="2"/>
  <c r="AQ802" i="2"/>
  <c r="AQ182" i="2"/>
  <c r="AQ1007" i="2"/>
  <c r="AQ251" i="2"/>
  <c r="AQ363" i="2"/>
  <c r="AQ976" i="2"/>
  <c r="AQ278" i="2"/>
  <c r="AQ555" i="2"/>
  <c r="AQ1039" i="2"/>
  <c r="AQ216" i="2"/>
  <c r="AQ667" i="2"/>
  <c r="AQ276" i="2"/>
  <c r="AQ147" i="2"/>
  <c r="AQ923" i="2"/>
  <c r="AQ616" i="2"/>
  <c r="AQ983" i="2"/>
  <c r="AQ590" i="2"/>
  <c r="AQ28" i="2"/>
  <c r="AQ160" i="2"/>
  <c r="AQ153" i="2"/>
  <c r="AQ55" i="2"/>
  <c r="AQ781" i="2"/>
  <c r="AQ279" i="2"/>
  <c r="AQ337" i="2"/>
  <c r="AQ922" i="2"/>
  <c r="AQ246" i="2"/>
  <c r="AQ212" i="2"/>
  <c r="AQ803" i="2"/>
  <c r="AQ72" i="2"/>
  <c r="AQ657" i="2"/>
  <c r="AQ883" i="2"/>
  <c r="AQ560" i="2"/>
  <c r="AQ612" i="2"/>
  <c r="AQ539" i="2"/>
  <c r="AQ531" i="2"/>
  <c r="AQ808" i="2"/>
  <c r="AQ977" i="2"/>
  <c r="AQ228" i="2"/>
  <c r="AQ139" i="2"/>
  <c r="AQ614" i="2"/>
  <c r="AQ102" i="2"/>
  <c r="AQ283" i="2"/>
  <c r="AQ548" i="2"/>
  <c r="AQ939" i="2"/>
  <c r="AQ482" i="2"/>
  <c r="AQ1028" i="2"/>
  <c r="AQ469" i="2"/>
  <c r="AQ994" i="2"/>
  <c r="AQ393" i="2"/>
  <c r="AQ752" i="2"/>
  <c r="AQ570" i="2"/>
  <c r="AQ825" i="2"/>
  <c r="AQ361" i="2"/>
  <c r="AQ410" i="2"/>
  <c r="AQ655" i="2"/>
  <c r="AQ948" i="2"/>
  <c r="AQ858" i="2"/>
  <c r="AQ734" i="2"/>
  <c r="AQ90" i="2"/>
  <c r="AQ499" i="2"/>
  <c r="AQ192" i="2"/>
  <c r="AQ835" i="2"/>
  <c r="AQ172" i="2"/>
  <c r="AQ264" i="2"/>
  <c r="AQ217" i="2"/>
  <c r="AQ644" i="2"/>
  <c r="AQ933" i="2"/>
  <c r="AQ697" i="2"/>
  <c r="AQ850" i="2"/>
  <c r="AQ964" i="2"/>
  <c r="AQ849" i="2"/>
  <c r="AQ592" i="2"/>
  <c r="AQ488" i="2"/>
  <c r="AQ1032" i="2"/>
  <c r="AQ747" i="2"/>
  <c r="AQ56" i="2"/>
  <c r="AQ508" i="2"/>
  <c r="AQ931" i="2"/>
  <c r="AQ606" i="2"/>
  <c r="AQ438" i="2"/>
  <c r="AQ10" i="2"/>
  <c r="AQ299" i="2"/>
  <c r="AQ36" i="2"/>
  <c r="AQ682" i="2"/>
  <c r="AQ332" i="2"/>
  <c r="AQ351" i="2"/>
  <c r="AQ917" i="2"/>
  <c r="AQ373" i="2"/>
  <c r="AQ692" i="2"/>
  <c r="AQ504" i="2"/>
  <c r="AQ615" i="2"/>
  <c r="AQ769" i="2"/>
  <c r="AQ423" i="2"/>
  <c r="AQ944" i="2"/>
  <c r="AQ485" i="2"/>
  <c r="AQ738" i="2"/>
  <c r="AQ793" i="2"/>
  <c r="AQ810" i="2"/>
  <c r="AQ992" i="2"/>
  <c r="AQ295" i="2"/>
  <c r="AQ1024" i="2"/>
  <c r="AQ364" i="2"/>
  <c r="AQ500" i="2"/>
  <c r="AQ798" i="2"/>
  <c r="AQ982" i="2"/>
  <c r="AQ498" i="2"/>
  <c r="AQ743" i="2"/>
  <c r="AQ285" i="2"/>
  <c r="AQ386" i="2"/>
  <c r="AQ1009" i="2"/>
  <c r="AQ267" i="2"/>
  <c r="AQ528" i="2"/>
  <c r="AQ668" i="2"/>
  <c r="AQ582" i="2"/>
  <c r="AQ913" i="2"/>
  <c r="AQ915" i="2"/>
  <c r="AQ873" i="2"/>
  <c r="AQ313" i="2"/>
  <c r="AQ359" i="2"/>
  <c r="AQ796" i="2"/>
  <c r="AQ171" i="2"/>
  <c r="AQ183" i="2"/>
  <c r="AQ374" i="2"/>
  <c r="AQ322" i="2"/>
  <c r="AQ841" i="2"/>
  <c r="AQ176" i="2"/>
  <c r="AQ202" i="2"/>
  <c r="AQ610" i="2"/>
  <c r="AQ481" i="2"/>
  <c r="AQ343" i="2"/>
  <c r="AQ613" i="2"/>
  <c r="AQ458" i="2"/>
  <c r="AQ837" i="2"/>
  <c r="AQ426" i="2"/>
  <c r="AQ80" i="2"/>
  <c r="AQ275" i="2"/>
  <c r="AQ974" i="2"/>
  <c r="AQ728" i="2"/>
  <c r="AB1291" i="3"/>
  <c r="AZ941" i="2" s="1"/>
  <c r="AQ143" i="2"/>
  <c r="AQ399" i="2"/>
  <c r="AQ705" i="2"/>
  <c r="AQ74" i="2"/>
  <c r="AQ988" i="2"/>
  <c r="AQ85" i="2"/>
  <c r="AQ82" i="2"/>
  <c r="AQ842" i="2"/>
  <c r="AQ114" i="2"/>
  <c r="AQ702" i="2"/>
  <c r="AQ889" i="2"/>
  <c r="AQ730" i="2"/>
  <c r="AQ549" i="2"/>
  <c r="AQ559" i="2"/>
  <c r="AQ312" i="2"/>
  <c r="AQ1013" i="2"/>
  <c r="AQ17" i="2"/>
  <c r="AQ231" i="2"/>
  <c r="AQ13" i="2"/>
  <c r="AQ46" i="2"/>
  <c r="AQ307" i="2"/>
  <c r="AQ334" i="2"/>
  <c r="AQ536" i="2"/>
  <c r="AQ827" i="2"/>
  <c r="AQ899" i="2"/>
  <c r="AQ367" i="2"/>
  <c r="AQ161" i="2"/>
  <c r="AQ271" i="2"/>
  <c r="AQ772" i="2"/>
  <c r="AQ826" i="2"/>
  <c r="AQ732" i="2"/>
  <c r="AQ27" i="2"/>
  <c r="AQ1021" i="2"/>
  <c r="AQ727" i="2"/>
  <c r="AQ238" i="2"/>
  <c r="AQ272" i="2"/>
  <c r="AQ1041" i="2"/>
  <c r="AQ35" i="2"/>
  <c r="AQ591" i="2"/>
  <c r="AQ676" i="2"/>
  <c r="AQ142" i="2"/>
  <c r="AQ571" i="2"/>
  <c r="AQ466" i="2"/>
  <c r="AQ989" i="2"/>
  <c r="AQ579" i="2"/>
  <c r="AQ844" i="2"/>
  <c r="AQ449" i="2"/>
  <c r="AQ776" i="2"/>
  <c r="AQ282" i="2"/>
  <c r="AQ985" i="2"/>
  <c r="AQ635" i="2"/>
  <c r="AQ758" i="2"/>
  <c r="AQ521" i="2"/>
  <c r="AQ1020" i="2"/>
  <c r="AQ775" i="2"/>
  <c r="AQ116" i="2"/>
  <c r="AQ946" i="2"/>
  <c r="AQ331" i="2"/>
  <c r="AQ546" i="2"/>
  <c r="AQ719" i="2"/>
  <c r="AQ706" i="2"/>
  <c r="AQ391" i="2"/>
  <c r="AQ203" i="2"/>
  <c r="AQ163" i="2"/>
  <c r="AQ70" i="2"/>
  <c r="AQ934" i="2"/>
  <c r="AQ524" i="2"/>
  <c r="AQ708" i="2"/>
  <c r="AQ936" i="2"/>
  <c r="AQ177" i="2"/>
  <c r="AQ344" i="2"/>
  <c r="AQ39" i="2"/>
  <c r="AQ749" i="2"/>
  <c r="AQ996" i="2"/>
  <c r="AQ851" i="2"/>
  <c r="AQ166" i="2"/>
  <c r="AQ306" i="2"/>
  <c r="AQ300" i="2"/>
  <c r="AQ588" i="2"/>
  <c r="AQ854" i="2"/>
  <c r="AQ669" i="2"/>
  <c r="AQ926" i="2"/>
  <c r="AQ415" i="2"/>
  <c r="AQ906" i="2"/>
  <c r="AQ224" i="2"/>
  <c r="AQ104" i="2"/>
  <c r="AQ323" i="2"/>
  <c r="AQ188" i="2"/>
  <c r="AQ675" i="2"/>
  <c r="AQ995" i="2"/>
  <c r="AQ918" i="2"/>
  <c r="AQ877" i="2"/>
  <c r="AQ236" i="2"/>
  <c r="AQ792" i="2"/>
  <c r="AQ516" i="2"/>
  <c r="AQ1040" i="2"/>
  <c r="AQ699" i="2"/>
  <c r="AQ140" i="2"/>
  <c r="AQ954" i="2"/>
  <c r="AQ240" i="2"/>
  <c r="AQ631" i="2"/>
  <c r="AQ51" i="2"/>
  <c r="AQ392" i="2"/>
  <c r="AQ213" i="2"/>
  <c r="AQ513" i="2"/>
  <c r="AQ925" i="2"/>
  <c r="AQ454" i="2"/>
  <c r="AQ709" i="2"/>
  <c r="AQ427" i="2"/>
  <c r="AQ660" i="2"/>
  <c r="AQ537" i="2"/>
  <c r="AQ818" i="2"/>
  <c r="AQ1047" i="2"/>
  <c r="AQ893" i="2"/>
  <c r="AQ782" i="2"/>
  <c r="AQ424" i="2"/>
  <c r="AQ945" i="2"/>
  <c r="AQ809" i="2"/>
  <c r="AQ198" i="2"/>
  <c r="AQ601" i="2"/>
  <c r="AQ686" i="2"/>
  <c r="AQ661" i="2"/>
  <c r="AQ387" i="2"/>
  <c r="AQ117" i="2"/>
  <c r="AQ816" i="2"/>
  <c r="AQ493" i="2"/>
  <c r="AQ201" i="2"/>
  <c r="AQ345" i="2"/>
  <c r="AQ857" i="2"/>
  <c r="AQ505" i="2"/>
  <c r="AQ298" i="2"/>
  <c r="AQ978" i="2"/>
  <c r="AQ66" i="2"/>
  <c r="AQ761" i="2"/>
  <c r="AQ909" i="2"/>
  <c r="AQ148" i="2"/>
  <c r="AQ262" i="2"/>
  <c r="AQ494" i="2"/>
  <c r="AQ991" i="2"/>
  <c r="AQ897" i="2"/>
  <c r="AQ628" i="2"/>
  <c r="AQ733" i="2"/>
  <c r="AQ12" i="2"/>
  <c r="AQ317" i="2"/>
  <c r="AQ193" i="2"/>
  <c r="AQ693" i="2"/>
  <c r="AQ1019" i="2"/>
  <c r="AQ330" i="2"/>
  <c r="AQ490" i="2"/>
  <c r="AQ253" i="2"/>
  <c r="AQ838" i="2"/>
  <c r="AQ88" i="2"/>
  <c r="AQ311" i="2"/>
  <c r="AQ670" i="2"/>
  <c r="AQ969" i="2"/>
  <c r="AQ62" i="2"/>
  <c r="AQ729" i="2"/>
  <c r="AQ916" i="2"/>
  <c r="AQ11" i="2"/>
  <c r="AQ132" i="2"/>
  <c r="AQ108" i="2"/>
  <c r="AQ650" i="2"/>
  <c r="AQ126" i="2"/>
  <c r="AQ210" i="2"/>
  <c r="AQ789" i="2"/>
  <c r="AQ232" i="2"/>
  <c r="AQ244" i="2"/>
  <c r="AQ558" i="2"/>
  <c r="AQ958" i="2"/>
  <c r="AQ580" i="2"/>
  <c r="AQ273" i="2"/>
  <c r="AQ765" i="2"/>
  <c r="AQ919" i="2"/>
  <c r="AQ932" i="2"/>
  <c r="AQ997" i="2"/>
  <c r="AQ437" i="2"/>
  <c r="AQ294" i="2"/>
  <c r="AQ221" i="2"/>
  <c r="AQ725" i="2"/>
  <c r="AQ211" i="2"/>
  <c r="AQ226" i="2"/>
  <c r="AQ685" i="2"/>
  <c r="AQ1031" i="2"/>
  <c r="AQ223" i="2"/>
  <c r="AQ511" i="2"/>
  <c r="AQ261" i="2"/>
  <c r="AQ287" i="2"/>
  <c r="AQ979" i="2"/>
  <c r="AQ674" i="2"/>
  <c r="AQ759" i="2"/>
  <c r="AQ376" i="2"/>
  <c r="AQ529" i="2"/>
  <c r="AQ799" i="2"/>
  <c r="AQ980" i="2"/>
  <c r="AQ935" i="2"/>
  <c r="AQ38" i="2"/>
  <c r="AQ32" i="2"/>
  <c r="AQ157" i="2"/>
  <c r="AQ200" i="2"/>
  <c r="AQ98" i="2"/>
  <c r="AQ887" i="2"/>
  <c r="AQ42" i="2"/>
  <c r="AQ656" i="2"/>
  <c r="AQ448" i="2"/>
  <c r="AQ766" i="2"/>
  <c r="AQ807" i="2"/>
  <c r="AQ1018" i="2"/>
  <c r="AQ368" i="2"/>
  <c r="AQ634" i="2"/>
  <c r="AQ723" i="2"/>
  <c r="AQ280" i="2"/>
  <c r="AQ414" i="2"/>
  <c r="AQ65" i="2"/>
  <c r="AQ304" i="2"/>
  <c r="AQ515" i="2"/>
  <c r="AQ611" i="2"/>
  <c r="AQ726" i="2"/>
  <c r="AQ1044" i="2"/>
  <c r="AQ241" i="2"/>
  <c r="AQ544" i="2"/>
  <c r="AQ377" i="2"/>
  <c r="AQ754" i="2"/>
  <c r="AQ329" i="2"/>
  <c r="AQ649" i="2"/>
  <c r="AQ721" i="2"/>
  <c r="AQ871" i="2"/>
  <c r="AQ561" i="2"/>
  <c r="AQ110" i="2"/>
  <c r="AQ507" i="2"/>
  <c r="AQ630" i="2"/>
  <c r="AQ594" i="2"/>
  <c r="AQ308" i="2"/>
  <c r="AQ495" i="2"/>
  <c r="AQ950" i="2"/>
  <c r="AQ868" i="2"/>
  <c r="AQ1045" i="2"/>
  <c r="AQ365" i="2"/>
  <c r="AQ181" i="2"/>
  <c r="AQ199" i="2"/>
  <c r="AQ959" i="2"/>
  <c r="AQ715" i="2"/>
  <c r="AQ617" i="2"/>
  <c r="AQ242" i="2"/>
  <c r="AQ907" i="2"/>
  <c r="AQ652" i="2"/>
  <c r="AQ609" i="2"/>
  <c r="AQ135" i="2"/>
  <c r="AQ113" i="2"/>
  <c r="AQ206" i="2"/>
  <c r="AQ486" i="2"/>
  <c r="AQ30" i="2"/>
  <c r="AQ145" i="2"/>
  <c r="AQ268" i="2"/>
  <c r="AQ247" i="2"/>
  <c r="AQ846" i="2"/>
  <c r="AQ777" i="2"/>
  <c r="AQ474" i="2"/>
  <c r="AB180" i="3"/>
  <c r="AC1188" i="3"/>
  <c r="Z568" i="3"/>
  <c r="Z1142" i="3"/>
  <c r="Z1188" i="3"/>
  <c r="Z1190" i="3"/>
  <c r="BI663" i="1"/>
  <c r="AB1358" i="3"/>
  <c r="Z24" i="3"/>
  <c r="AD24" i="3" s="1"/>
  <c r="Z1102" i="3"/>
  <c r="AC200" i="3"/>
  <c r="AB200" i="3"/>
  <c r="Z684" i="3"/>
  <c r="AB1076" i="3"/>
  <c r="Z41" i="3"/>
  <c r="AD41" i="3" s="1"/>
  <c r="AB1226" i="3"/>
  <c r="Z1193" i="3"/>
  <c r="AB84" i="3"/>
  <c r="AB807" i="3"/>
  <c r="Z1081" i="3"/>
  <c r="AC1163" i="3"/>
  <c r="AE1163" i="3" s="1"/>
  <c r="Z525" i="3"/>
  <c r="AB793" i="3"/>
  <c r="AC731" i="3"/>
  <c r="AE731" i="3" s="1"/>
  <c r="Z650" i="3"/>
  <c r="AB185" i="3"/>
  <c r="AC152" i="3"/>
  <c r="AE152" i="3" s="1"/>
  <c r="Z904" i="3"/>
  <c r="AC450" i="3"/>
  <c r="AE450" i="3" s="1"/>
  <c r="Z161" i="3"/>
  <c r="AC278" i="3"/>
  <c r="AE278" i="3" s="1"/>
  <c r="AB285" i="3"/>
  <c r="Z1030" i="3"/>
  <c r="AC831" i="3"/>
  <c r="AE831" i="3" s="1"/>
  <c r="Z1100" i="3"/>
  <c r="Z1152" i="3"/>
  <c r="AB447" i="3"/>
  <c r="AC373" i="3"/>
  <c r="AC498" i="3"/>
  <c r="AE498" i="3" s="1"/>
  <c r="AC230" i="3"/>
  <c r="AE230" i="3" s="1"/>
  <c r="Z27" i="3"/>
  <c r="AD27" i="3" s="1"/>
  <c r="Z1082" i="3"/>
  <c r="AB1124" i="3"/>
  <c r="Z1211" i="3"/>
  <c r="AB381" i="3"/>
  <c r="AZ361" i="2" s="1"/>
  <c r="AB948" i="3"/>
  <c r="AB800" i="3"/>
  <c r="AB660" i="3"/>
  <c r="AB1277" i="3"/>
  <c r="AC484" i="3"/>
  <c r="AB138" i="3"/>
  <c r="Z50" i="3"/>
  <c r="AD50" i="3" s="1"/>
  <c r="AC787" i="3"/>
  <c r="AE787" i="3" s="1"/>
  <c r="Z1037" i="3"/>
  <c r="Z895" i="3"/>
  <c r="AB171" i="3"/>
  <c r="BJ127" i="1" s="1"/>
  <c r="AC1155" i="3"/>
  <c r="Z218" i="3"/>
  <c r="Z30" i="3"/>
  <c r="AD30" i="3" s="1"/>
  <c r="AC933" i="3"/>
  <c r="AB819" i="3"/>
  <c r="BK429" i="1" s="1"/>
  <c r="AC552" i="3"/>
  <c r="AE552" i="3" s="1"/>
  <c r="AC1072" i="3"/>
  <c r="AE1072" i="3" s="1"/>
  <c r="AB336" i="3"/>
  <c r="AB667" i="3"/>
  <c r="BJ300" i="1" s="1"/>
  <c r="AB423" i="3"/>
  <c r="BJ86" i="1" s="1"/>
  <c r="Z888" i="3"/>
  <c r="AC1076" i="3"/>
  <c r="AB41" i="3"/>
  <c r="BJ13" i="1" s="1"/>
  <c r="AB532" i="3"/>
  <c r="AB1188" i="3"/>
  <c r="Z1288" i="3"/>
  <c r="Z769" i="3"/>
  <c r="Z423" i="3"/>
  <c r="Z336" i="3"/>
  <c r="Z667" i="3"/>
  <c r="AC667" i="3"/>
  <c r="AC423" i="3"/>
  <c r="AE423" i="3" s="1"/>
  <c r="AC336" i="3"/>
  <c r="AE336" i="3" s="1"/>
  <c r="Z152" i="3"/>
  <c r="AC904" i="3"/>
  <c r="Z807" i="3"/>
  <c r="BI419" i="1" s="1"/>
  <c r="AB521" i="3"/>
  <c r="BJ182" i="1" s="1"/>
  <c r="AC1330" i="3"/>
  <c r="AE1330" i="3" s="1"/>
  <c r="AC1081" i="3"/>
  <c r="AB1100" i="3"/>
  <c r="AB161" i="3"/>
  <c r="BJ207" i="1" s="1"/>
  <c r="AB916" i="3"/>
  <c r="Z242" i="3"/>
  <c r="AB525" i="3"/>
  <c r="AZ972" i="2"/>
  <c r="AC1077" i="3"/>
  <c r="Z793" i="3"/>
  <c r="AC829" i="3"/>
  <c r="AE829" i="3" s="1"/>
  <c r="BJ523" i="1"/>
  <c r="AB416" i="3"/>
  <c r="BJ341" i="1"/>
  <c r="AB1233" i="3"/>
  <c r="Z1192" i="3"/>
  <c r="AB585" i="3"/>
  <c r="Z1089" i="3"/>
  <c r="AC158" i="3"/>
  <c r="AE158" i="3" s="1"/>
  <c r="AB488" i="3"/>
  <c r="BJ157" i="1" s="1"/>
  <c r="Z440" i="3"/>
  <c r="BJ405" i="1"/>
  <c r="AC49" i="3"/>
  <c r="AE49" i="3" s="1"/>
  <c r="AB932" i="3"/>
  <c r="BK528" i="1" s="1"/>
  <c r="AB498" i="3"/>
  <c r="Z989" i="3"/>
  <c r="AB337" i="3"/>
  <c r="AC99" i="3"/>
  <c r="AE99" i="3" s="1"/>
  <c r="Z230" i="3"/>
  <c r="Z764" i="3"/>
  <c r="AB966" i="3"/>
  <c r="AB831" i="3"/>
  <c r="AC185" i="3"/>
  <c r="AC356" i="3"/>
  <c r="AB904" i="3"/>
  <c r="BJ503" i="1" s="1"/>
  <c r="Z521" i="3"/>
  <c r="Z1330" i="3"/>
  <c r="AY986" i="2" s="1"/>
  <c r="AB1081" i="3"/>
  <c r="BJ667" i="1" s="1"/>
  <c r="AB450" i="3"/>
  <c r="AC1100" i="3"/>
  <c r="AE1100" i="3" s="1"/>
  <c r="AB1163" i="3"/>
  <c r="AC161" i="3"/>
  <c r="Z1284" i="3"/>
  <c r="AB278" i="3"/>
  <c r="BK316" i="1" s="1"/>
  <c r="AB9" i="3"/>
  <c r="AC927" i="3"/>
  <c r="AE927" i="3" s="1"/>
  <c r="AY80" i="2"/>
  <c r="Z731" i="3"/>
  <c r="AC1233" i="3"/>
  <c r="AE1233" i="3" s="1"/>
  <c r="AC567" i="3"/>
  <c r="Z1348" i="3"/>
  <c r="AB1089" i="3"/>
  <c r="Z158" i="3"/>
  <c r="AC488" i="3"/>
  <c r="AE488" i="3" s="1"/>
  <c r="AB440" i="3"/>
  <c r="BK104" i="1" s="1"/>
  <c r="Z373" i="3"/>
  <c r="Z49" i="3"/>
  <c r="AD49" i="3" s="1"/>
  <c r="BJ641" i="1"/>
  <c r="AC285" i="3"/>
  <c r="AB1032" i="3"/>
  <c r="BJ624" i="1" s="1"/>
  <c r="Z867" i="3"/>
  <c r="AB989" i="3"/>
  <c r="AC352" i="3"/>
  <c r="AE352" i="3" s="1"/>
  <c r="AC1030" i="3"/>
  <c r="AB230" i="3"/>
  <c r="Z831" i="3"/>
  <c r="Z185" i="3"/>
  <c r="Z356" i="3"/>
  <c r="BI196" i="1" s="1"/>
  <c r="AB152" i="3"/>
  <c r="BJ78" i="1" s="1"/>
  <c r="AC807" i="3"/>
  <c r="AE807" i="3" s="1"/>
  <c r="Z304" i="3"/>
  <c r="AC521" i="3"/>
  <c r="AB1330" i="3"/>
  <c r="BA986" i="2" s="1"/>
  <c r="Z450" i="3"/>
  <c r="Z1163" i="3"/>
  <c r="AB1284" i="3"/>
  <c r="BJ664" i="1"/>
  <c r="Z9" i="3"/>
  <c r="AD9" i="3" s="1"/>
  <c r="AC416" i="3"/>
  <c r="Z810" i="3"/>
  <c r="AB318" i="3"/>
  <c r="AC650" i="3"/>
  <c r="BJ114" i="1"/>
  <c r="Z488" i="3"/>
  <c r="AB49" i="3"/>
  <c r="AC1091" i="3"/>
  <c r="Z932" i="3"/>
  <c r="Z285" i="3"/>
  <c r="Z498" i="3"/>
  <c r="Z352" i="3"/>
  <c r="Z1169" i="3"/>
  <c r="AC64" i="3"/>
  <c r="AE64" i="3" s="1"/>
  <c r="Z1124" i="3"/>
  <c r="Z933" i="3"/>
  <c r="Z484" i="3"/>
  <c r="Z381" i="3"/>
  <c r="AB288" i="3"/>
  <c r="AC171" i="3"/>
  <c r="Z639" i="3"/>
  <c r="Z149" i="3"/>
  <c r="AD149" i="3" s="1"/>
  <c r="AB804" i="3"/>
  <c r="AB334" i="3"/>
  <c r="BK375" i="1" s="1"/>
  <c r="AC1221" i="3"/>
  <c r="AE1221" i="3" s="1"/>
  <c r="AC708" i="3"/>
  <c r="AE708" i="3" s="1"/>
  <c r="AB50" i="3"/>
  <c r="BJ40" i="1" s="1"/>
  <c r="AB1002" i="3"/>
  <c r="AC30" i="3"/>
  <c r="AB471" i="3"/>
  <c r="Z64" i="3"/>
  <c r="AB1082" i="3"/>
  <c r="BJ668" i="1" s="1"/>
  <c r="AC895" i="3"/>
  <c r="AB306" i="3"/>
  <c r="AC825" i="3"/>
  <c r="AE825" i="3" s="1"/>
  <c r="AB1022" i="3"/>
  <c r="AB149" i="3"/>
  <c r="BI242" i="1"/>
  <c r="AC823" i="3"/>
  <c r="AC698" i="3"/>
  <c r="AE698" i="3" s="1"/>
  <c r="AB47" i="3"/>
  <c r="AC948" i="3"/>
  <c r="AE948" i="3" s="1"/>
  <c r="AC1296" i="3"/>
  <c r="AE1296" i="3" s="1"/>
  <c r="AB1139" i="3"/>
  <c r="BJ721" i="1" s="1"/>
  <c r="AB663" i="3"/>
  <c r="AB30" i="3"/>
  <c r="BJ14" i="1" s="1"/>
  <c r="AC1211" i="3"/>
  <c r="AE1211" i="3" s="1"/>
  <c r="AC1082" i="3"/>
  <c r="AB895" i="3"/>
  <c r="Z306" i="3"/>
  <c r="AC1022" i="3"/>
  <c r="AE1022" i="3" s="1"/>
  <c r="Z823" i="3"/>
  <c r="AB698" i="3"/>
  <c r="AC47" i="3"/>
  <c r="AB1019" i="3"/>
  <c r="BK611" i="1" s="1"/>
  <c r="AC1139" i="3"/>
  <c r="AE1139" i="3" s="1"/>
  <c r="AC329" i="3"/>
  <c r="AE329" i="3" s="1"/>
  <c r="Z661" i="3"/>
  <c r="Z965" i="3"/>
  <c r="AB259" i="3"/>
  <c r="AC1302" i="3"/>
  <c r="AC1381" i="3"/>
  <c r="AE1381" i="3" s="1"/>
  <c r="AC382" i="3"/>
  <c r="AE382" i="3" s="1"/>
  <c r="Z462" i="3"/>
  <c r="BI697" i="1"/>
  <c r="AC1037" i="3"/>
  <c r="AE1037" i="3" s="1"/>
  <c r="Z1277" i="3"/>
  <c r="AY926" i="2" s="1"/>
  <c r="Z171" i="3"/>
  <c r="AB146" i="3"/>
  <c r="BK169" i="1" s="1"/>
  <c r="AC1214" i="3"/>
  <c r="Z724" i="3"/>
  <c r="AB1280" i="3"/>
  <c r="AZ930" i="2" s="1"/>
  <c r="AC804" i="3"/>
  <c r="AE804" i="3" s="1"/>
  <c r="AC752" i="3"/>
  <c r="AE752" i="3" s="1"/>
  <c r="AB222" i="3"/>
  <c r="AB823" i="3"/>
  <c r="AB1221" i="3"/>
  <c r="BJ794" i="1" s="1"/>
  <c r="Z47" i="3"/>
  <c r="AD47" i="3" s="1"/>
  <c r="AB978" i="3"/>
  <c r="BK573" i="1" s="1"/>
  <c r="AB538" i="3"/>
  <c r="Z1019" i="3"/>
  <c r="AC50" i="3"/>
  <c r="AB1296" i="3"/>
  <c r="Z1261" i="3"/>
  <c r="Z1139" i="3"/>
  <c r="Z663" i="3"/>
  <c r="AB569" i="3"/>
  <c r="AC684" i="3"/>
  <c r="Z574" i="3"/>
  <c r="AC466" i="3"/>
  <c r="AB809" i="3"/>
  <c r="AB1320" i="3"/>
  <c r="AB1060" i="3"/>
  <c r="AB1037" i="3"/>
  <c r="AB1211" i="3"/>
  <c r="BJ784" i="1" s="1"/>
  <c r="AB64" i="3"/>
  <c r="AZ6" i="2" s="1"/>
  <c r="AC1124" i="3"/>
  <c r="AC306" i="3"/>
  <c r="AB484" i="3"/>
  <c r="AB1063" i="3"/>
  <c r="AB1329" i="3"/>
  <c r="AB1333" i="3"/>
  <c r="AB872" i="3"/>
  <c r="AC796" i="3"/>
  <c r="AE796" i="3" s="1"/>
  <c r="Z852" i="3"/>
  <c r="AB894" i="3"/>
  <c r="Z996" i="3"/>
  <c r="Z986" i="3"/>
  <c r="AC286" i="3"/>
  <c r="AE286" i="3" s="1"/>
  <c r="AC372" i="3"/>
  <c r="AE372" i="3" s="1"/>
  <c r="Z896" i="3"/>
  <c r="Z1291" i="3"/>
  <c r="AY941" i="2" s="1"/>
  <c r="Z916" i="3"/>
  <c r="AB339" i="3"/>
  <c r="BK172" i="1" s="1"/>
  <c r="AB479" i="3"/>
  <c r="AZ149" i="2" s="1"/>
  <c r="BJ595" i="1"/>
  <c r="AC304" i="3"/>
  <c r="AC46" i="3"/>
  <c r="AB5" i="3"/>
  <c r="AB338" i="3"/>
  <c r="AC1291" i="3"/>
  <c r="AE1291" i="3" s="1"/>
  <c r="AB304" i="3"/>
  <c r="BJ148" i="1" s="1"/>
  <c r="AB46" i="3"/>
  <c r="AC5" i="3"/>
  <c r="Z1134" i="3"/>
  <c r="Z280" i="3"/>
  <c r="AB838" i="3"/>
  <c r="AC995" i="3"/>
  <c r="AE995" i="3" s="1"/>
  <c r="AC971" i="3"/>
  <c r="AE971" i="3" s="1"/>
  <c r="AB841" i="3"/>
  <c r="Z707" i="3"/>
  <c r="AB568" i="3"/>
  <c r="AC568" i="3"/>
  <c r="AE568" i="3" s="1"/>
  <c r="Z1059" i="3"/>
  <c r="AB347" i="3"/>
  <c r="AB840" i="3"/>
  <c r="AC554" i="3"/>
  <c r="AB830" i="3"/>
  <c r="BJ440" i="1" s="1"/>
  <c r="Z1149" i="3"/>
  <c r="Z1044" i="3"/>
  <c r="AC7" i="3"/>
  <c r="Z1143" i="3"/>
  <c r="AB851" i="3"/>
  <c r="AB822" i="3"/>
  <c r="BK431" i="1" s="1"/>
  <c r="Z963" i="3"/>
  <c r="Z777" i="3"/>
  <c r="AB249" i="3"/>
  <c r="AC1226" i="3"/>
  <c r="AB1228" i="3"/>
  <c r="AB1242" i="3"/>
  <c r="Z383" i="3"/>
  <c r="Z413" i="3"/>
  <c r="AC476" i="3"/>
  <c r="AE476" i="3" s="1"/>
  <c r="BI71" i="1"/>
  <c r="Z1003" i="3"/>
  <c r="Z718" i="3"/>
  <c r="BJ17" i="1"/>
  <c r="AC516" i="3"/>
  <c r="AB615" i="3"/>
  <c r="BJ262" i="1" s="1"/>
  <c r="Z1249" i="3"/>
  <c r="AC175" i="3"/>
  <c r="Z444" i="3"/>
  <c r="Z494" i="3"/>
  <c r="Z1018" i="3"/>
  <c r="AC143" i="3"/>
  <c r="AC802" i="3"/>
  <c r="Z813" i="3"/>
  <c r="Z733" i="3"/>
  <c r="AC1208" i="3"/>
  <c r="AE1208" i="3" s="1"/>
  <c r="AC300" i="3"/>
  <c r="AC926" i="3"/>
  <c r="AE926" i="3" s="1"/>
  <c r="AB506" i="3"/>
  <c r="AC576" i="3"/>
  <c r="AE576" i="3" s="1"/>
  <c r="AC376" i="3"/>
  <c r="AE376" i="3" s="1"/>
  <c r="AC1094" i="3"/>
  <c r="AE1094" i="3" s="1"/>
  <c r="Z1194" i="3"/>
  <c r="AB1150" i="3"/>
  <c r="AB993" i="3"/>
  <c r="BK587" i="1" s="1"/>
  <c r="Z1147" i="3"/>
  <c r="AC419" i="3"/>
  <c r="AE419" i="3" s="1"/>
  <c r="Z34" i="3"/>
  <c r="AC577" i="3"/>
  <c r="BA231" i="2" s="1"/>
  <c r="AC506" i="3"/>
  <c r="AB612" i="3"/>
  <c r="AB251" i="3"/>
  <c r="BJ397" i="1" s="1"/>
  <c r="AB871" i="3"/>
  <c r="BJ473" i="1" s="1"/>
  <c r="AC386" i="3"/>
  <c r="AC14" i="3"/>
  <c r="AE14" i="3" s="1"/>
  <c r="AB329" i="3"/>
  <c r="BK381" i="1" s="1"/>
  <c r="Z1011" i="3"/>
  <c r="BJ418" i="1"/>
  <c r="Z1114" i="3"/>
  <c r="AB156" i="3"/>
  <c r="AC1239" i="3"/>
  <c r="Z1315" i="3"/>
  <c r="AC900" i="3"/>
  <c r="AC368" i="3"/>
  <c r="AE368" i="3" s="1"/>
  <c r="Z1294" i="3"/>
  <c r="Z854" i="3"/>
  <c r="Z329" i="3"/>
  <c r="AB204" i="3"/>
  <c r="AZ196" i="2" s="1"/>
  <c r="AC315" i="3"/>
  <c r="AE315" i="3" s="1"/>
  <c r="BJ690" i="1"/>
  <c r="BI620" i="1"/>
  <c r="Z228" i="3"/>
  <c r="AB1048" i="3"/>
  <c r="AC890" i="3"/>
  <c r="AC1144" i="3"/>
  <c r="AC515" i="3"/>
  <c r="AB368" i="3"/>
  <c r="Z368" i="3"/>
  <c r="AB1294" i="3"/>
  <c r="AZ944" i="2" s="1"/>
  <c r="AB784" i="3"/>
  <c r="BJ398" i="1" s="1"/>
  <c r="AB1096" i="3"/>
  <c r="AB789" i="3"/>
  <c r="AB772" i="3"/>
  <c r="AB661" i="3"/>
  <c r="BA296" i="2" s="1"/>
  <c r="AB1118" i="3"/>
  <c r="Z251" i="3"/>
  <c r="AB813" i="3"/>
  <c r="AC832" i="3"/>
  <c r="AC258" i="3"/>
  <c r="Z637" i="3"/>
  <c r="BI278" i="1" s="1"/>
  <c r="AC1294" i="3"/>
  <c r="AC612" i="3"/>
  <c r="Z1117" i="3"/>
  <c r="Z784" i="3"/>
  <c r="Z789" i="3"/>
  <c r="AB1367" i="3"/>
  <c r="AZ1028" i="2" s="1"/>
  <c r="Z689" i="3"/>
  <c r="X8" i="8"/>
  <c r="AC772" i="3"/>
  <c r="AE772" i="3" s="1"/>
  <c r="AC845" i="3"/>
  <c r="Z803" i="3"/>
  <c r="AC827" i="3"/>
  <c r="AE827" i="3" s="1"/>
  <c r="AB444" i="3"/>
  <c r="AB516" i="3"/>
  <c r="AB315" i="3"/>
  <c r="Z460" i="3"/>
  <c r="AC251" i="3"/>
  <c r="AE251" i="3" s="1"/>
  <c r="Z403" i="3"/>
  <c r="AB776" i="3"/>
  <c r="AZ390" i="2" s="1"/>
  <c r="AC1168" i="3"/>
  <c r="Z806" i="3"/>
  <c r="Z1132" i="3"/>
  <c r="Z143" i="3"/>
  <c r="AC228" i="3"/>
  <c r="AE228" i="3" s="1"/>
  <c r="AB1114" i="3"/>
  <c r="BK698" i="1" s="1"/>
  <c r="AC309" i="3"/>
  <c r="AC1048" i="3"/>
  <c r="AC156" i="3"/>
  <c r="AB964" i="3"/>
  <c r="AC34" i="3"/>
  <c r="AB1315" i="3"/>
  <c r="BJ726" i="1"/>
  <c r="AC330" i="3"/>
  <c r="AE330" i="3" s="1"/>
  <c r="AC1231" i="3"/>
  <c r="AE1231" i="3" s="1"/>
  <c r="AB1003" i="3"/>
  <c r="Z871" i="3"/>
  <c r="AC733" i="3"/>
  <c r="AE733" i="3" s="1"/>
  <c r="Z61" i="3"/>
  <c r="AC1150" i="3"/>
  <c r="BJ729" i="1"/>
  <c r="BJ125" i="1"/>
  <c r="AB16" i="3"/>
  <c r="AB713" i="3"/>
  <c r="AB1013" i="3"/>
  <c r="Z14" i="3"/>
  <c r="AD14" i="3" s="1"/>
  <c r="AC718" i="3"/>
  <c r="AB1087" i="3"/>
  <c r="BJ673" i="1" s="1"/>
  <c r="Z576" i="3"/>
  <c r="AC129" i="3"/>
  <c r="Z354" i="3"/>
  <c r="AC784" i="3"/>
  <c r="AC789" i="3"/>
  <c r="AE789" i="3" s="1"/>
  <c r="AC689" i="3"/>
  <c r="AE689" i="3" s="1"/>
  <c r="AB699" i="3"/>
  <c r="BJ318" i="1" s="1"/>
  <c r="BI62" i="1"/>
  <c r="AC1099" i="3"/>
  <c r="AE1099" i="3" s="1"/>
  <c r="AC1075" i="3"/>
  <c r="AB476" i="3"/>
  <c r="AC205" i="3"/>
  <c r="Z144" i="3"/>
  <c r="Z760" i="3"/>
  <c r="AC806" i="3"/>
  <c r="AE806" i="3" s="1"/>
  <c r="AC673" i="3"/>
  <c r="AE673" i="3" s="1"/>
  <c r="AC915" i="3"/>
  <c r="AZ51" i="2"/>
  <c r="AB228" i="3"/>
  <c r="BI249" i="1"/>
  <c r="AB309" i="3"/>
  <c r="BI638" i="1"/>
  <c r="AC716" i="3"/>
  <c r="AE716" i="3" s="1"/>
  <c r="AZ56" i="2"/>
  <c r="Z1144" i="3"/>
  <c r="AB330" i="3"/>
  <c r="BK71" i="1" s="1"/>
  <c r="BJ193" i="1"/>
  <c r="AC1003" i="3"/>
  <c r="AC871" i="3"/>
  <c r="AE871" i="3" s="1"/>
  <c r="AB61" i="3"/>
  <c r="AB1208" i="3"/>
  <c r="BI731" i="1"/>
  <c r="Z993" i="3"/>
  <c r="AC1147" i="3"/>
  <c r="AB900" i="3"/>
  <c r="Z974" i="3"/>
  <c r="Z463" i="3"/>
  <c r="AC952" i="3"/>
  <c r="Z16" i="3"/>
  <c r="AD16" i="3" s="1"/>
  <c r="Z577" i="3"/>
  <c r="Z1095" i="3"/>
  <c r="AB718" i="3"/>
  <c r="BJ329" i="1" s="1"/>
  <c r="AB576" i="3"/>
  <c r="BJ230" i="1" s="1"/>
  <c r="AB354" i="3"/>
  <c r="BK395" i="1" s="1"/>
  <c r="Z612" i="3"/>
  <c r="AC1117" i="3"/>
  <c r="AB1117" i="3"/>
  <c r="AB689" i="3"/>
  <c r="BJ159" i="1"/>
  <c r="AB1138" i="3"/>
  <c r="AC453" i="3"/>
  <c r="BA123" i="2" s="1"/>
  <c r="Z717" i="3"/>
  <c r="AC850" i="3"/>
  <c r="AB849" i="3"/>
  <c r="BK454" i="1" s="1"/>
  <c r="AB546" i="3"/>
  <c r="Z935" i="3"/>
  <c r="AB935" i="3"/>
  <c r="AB1020" i="3"/>
  <c r="AB1120" i="3"/>
  <c r="Z1120" i="3"/>
  <c r="Z85" i="3"/>
  <c r="AB631" i="3"/>
  <c r="Z75" i="3"/>
  <c r="AD75" i="3" s="1"/>
  <c r="AB707" i="3"/>
  <c r="AC1358" i="3"/>
  <c r="Z786" i="3"/>
  <c r="AC1059" i="3"/>
  <c r="AC347" i="3"/>
  <c r="AE347" i="3" s="1"/>
  <c r="AB1142" i="3"/>
  <c r="AC840" i="3"/>
  <c r="AC24" i="3"/>
  <c r="Z1109" i="3"/>
  <c r="AB1190" i="3"/>
  <c r="BJ766" i="1" s="1"/>
  <c r="AB727" i="3"/>
  <c r="BK337" i="1" s="1"/>
  <c r="AB1193" i="3"/>
  <c r="BJ769" i="1" s="1"/>
  <c r="BI486" i="1"/>
  <c r="AB1041" i="3"/>
  <c r="AB652" i="3"/>
  <c r="AB284" i="3"/>
  <c r="BK371" i="1" s="1"/>
  <c r="Z830" i="3"/>
  <c r="Z84" i="3"/>
  <c r="AB1149" i="3"/>
  <c r="Z1072" i="3"/>
  <c r="Z7" i="3"/>
  <c r="AD7" i="3" s="1"/>
  <c r="AC1102" i="3"/>
  <c r="AE1102" i="3" s="1"/>
  <c r="AB383" i="3"/>
  <c r="BJ168" i="1" s="1"/>
  <c r="AC249" i="3"/>
  <c r="AE249" i="3" s="1"/>
  <c r="AB769" i="3"/>
  <c r="BK384" i="1" s="1"/>
  <c r="AB1143" i="3"/>
  <c r="BK725" i="1" s="1"/>
  <c r="Z261" i="3"/>
  <c r="AB359" i="3"/>
  <c r="AZ132" i="2" s="1"/>
  <c r="AC680" i="3"/>
  <c r="BJ307" i="1"/>
  <c r="Z798" i="3"/>
  <c r="AB1122" i="3"/>
  <c r="AC462" i="3"/>
  <c r="AB462" i="3"/>
  <c r="AC479" i="3"/>
  <c r="Z479" i="3"/>
  <c r="Z219" i="3"/>
  <c r="AB219" i="3"/>
  <c r="AB561" i="3"/>
  <c r="Z188" i="3"/>
  <c r="AB39" i="3"/>
  <c r="AC39" i="3"/>
  <c r="Z169" i="3"/>
  <c r="AC169" i="3"/>
  <c r="AE169" i="3" s="1"/>
  <c r="Z303" i="3"/>
  <c r="AB303" i="3"/>
  <c r="AB52" i="3"/>
  <c r="AC25" i="3"/>
  <c r="AE25" i="3" s="1"/>
  <c r="Z1213" i="3"/>
  <c r="AC1213" i="3"/>
  <c r="AE1213" i="3" s="1"/>
  <c r="AC163" i="3"/>
  <c r="AE163" i="3" s="1"/>
  <c r="AB982" i="3"/>
  <c r="BK577" i="1" s="1"/>
  <c r="AB1004" i="3"/>
  <c r="BA597" i="2" s="1"/>
  <c r="Z1004" i="3"/>
  <c r="AB197" i="3"/>
  <c r="AB1196" i="3"/>
  <c r="AB75" i="3"/>
  <c r="BJ39" i="1" s="1"/>
  <c r="AC841" i="3"/>
  <c r="AE841" i="3" s="1"/>
  <c r="Z1358" i="3"/>
  <c r="AY1019" i="2" s="1"/>
  <c r="AC786" i="3"/>
  <c r="AE786" i="3" s="1"/>
  <c r="AC532" i="3"/>
  <c r="Z347" i="3"/>
  <c r="Z840" i="3"/>
  <c r="AB554" i="3"/>
  <c r="AB1109" i="3"/>
  <c r="BJ693" i="1" s="1"/>
  <c r="AC1193" i="3"/>
  <c r="AE1193" i="3" s="1"/>
  <c r="AB85" i="3"/>
  <c r="BJ115" i="1" s="1"/>
  <c r="Z255" i="3"/>
  <c r="AC1252" i="3"/>
  <c r="AB888" i="3"/>
  <c r="BK486" i="1" s="1"/>
  <c r="Z982" i="3"/>
  <c r="AC1041" i="3"/>
  <c r="AC274" i="3"/>
  <c r="AE274" i="3" s="1"/>
  <c r="AC963" i="3"/>
  <c r="AC830" i="3"/>
  <c r="AE830" i="3" s="1"/>
  <c r="AC1149" i="3"/>
  <c r="AE1149" i="3" s="1"/>
  <c r="AC777" i="3"/>
  <c r="Z1228" i="3"/>
  <c r="Z1242" i="3"/>
  <c r="AB7" i="3"/>
  <c r="Z631" i="3"/>
  <c r="Z260" i="3"/>
  <c r="BJ687" i="1"/>
  <c r="AC383" i="3"/>
  <c r="AB1016" i="3"/>
  <c r="Z249" i="3"/>
  <c r="AB261" i="3"/>
  <c r="AZ88" i="2" s="1"/>
  <c r="AC413" i="3"/>
  <c r="Z359" i="3"/>
  <c r="Z1383" i="3"/>
  <c r="Z851" i="3"/>
  <c r="AC891" i="3"/>
  <c r="AC1101" i="3"/>
  <c r="AB1101" i="3"/>
  <c r="AB1384" i="3"/>
  <c r="Z1384" i="3"/>
  <c r="AB764" i="3"/>
  <c r="BK376" i="1" s="1"/>
  <c r="AC27" i="3"/>
  <c r="AC337" i="3"/>
  <c r="BI110" i="1"/>
  <c r="AB1035" i="3"/>
  <c r="BK627" i="1" s="1"/>
  <c r="Z1035" i="3"/>
  <c r="AC966" i="3"/>
  <c r="BI562" i="1"/>
  <c r="AB135" i="3"/>
  <c r="AC1044" i="3"/>
  <c r="AC75" i="3"/>
  <c r="AE75" i="3" s="1"/>
  <c r="Z841" i="3"/>
  <c r="AC707" i="3"/>
  <c r="AE707" i="3" s="1"/>
  <c r="AB786" i="3"/>
  <c r="Z532" i="3"/>
  <c r="AB1059" i="3"/>
  <c r="BK648" i="1" s="1"/>
  <c r="AC1142" i="3"/>
  <c r="AE1142" i="3" s="1"/>
  <c r="AB24" i="3"/>
  <c r="Z554" i="3"/>
  <c r="AC1109" i="3"/>
  <c r="AC1190" i="3"/>
  <c r="AC779" i="3"/>
  <c r="AE779" i="3" s="1"/>
  <c r="Z727" i="3"/>
  <c r="AC85" i="3"/>
  <c r="AE85" i="3" s="1"/>
  <c r="AB255" i="3"/>
  <c r="AY325" i="2"/>
  <c r="AB274" i="3"/>
  <c r="AC652" i="3"/>
  <c r="AB1072" i="3"/>
  <c r="BJ659" i="1" s="1"/>
  <c r="AC1228" i="3"/>
  <c r="AC1242" i="3"/>
  <c r="AE1242" i="3" s="1"/>
  <c r="AC631" i="3"/>
  <c r="AC260" i="3"/>
  <c r="AC261" i="3"/>
  <c r="AZ77" i="2"/>
  <c r="AC359" i="3"/>
  <c r="AE359" i="3" s="1"/>
  <c r="AB608" i="3"/>
  <c r="AB1383" i="3"/>
  <c r="BA1044" i="2" s="1"/>
  <c r="AC1020" i="3"/>
  <c r="AE1020" i="3" s="1"/>
  <c r="AC197" i="3"/>
  <c r="AE197" i="3" s="1"/>
  <c r="AC231" i="3"/>
  <c r="AC618" i="3"/>
  <c r="AE618" i="3" s="1"/>
  <c r="Z1196" i="3"/>
  <c r="Z1354" i="3"/>
  <c r="AB1325" i="3"/>
  <c r="AZ979" i="2" s="1"/>
  <c r="Z785" i="3"/>
  <c r="AB879" i="3"/>
  <c r="BJ479" i="1" s="1"/>
  <c r="AB593" i="3"/>
  <c r="BA245" i="2" s="1"/>
  <c r="AB340" i="3"/>
  <c r="AC502" i="3"/>
  <c r="AE502" i="3" s="1"/>
  <c r="AC1120" i="3"/>
  <c r="AE1120" i="3" s="1"/>
  <c r="Z1020" i="3"/>
  <c r="AC851" i="3"/>
  <c r="AE851" i="3" s="1"/>
  <c r="Z687" i="3"/>
  <c r="Z301" i="3"/>
  <c r="Z241" i="3"/>
  <c r="AB445" i="3"/>
  <c r="Z393" i="3"/>
  <c r="Z442" i="3"/>
  <c r="AZ1027" i="2"/>
  <c r="AC331" i="3"/>
  <c r="AC1182" i="3"/>
  <c r="AE1182" i="3" s="1"/>
  <c r="Z945" i="3"/>
  <c r="Z1141" i="3"/>
  <c r="BJ625" i="1"/>
  <c r="AC48" i="3"/>
  <c r="BJ563" i="1"/>
  <c r="AC624" i="3"/>
  <c r="AE624" i="3" s="1"/>
  <c r="AB1207" i="3"/>
  <c r="AB553" i="3"/>
  <c r="BI497" i="1"/>
  <c r="AC857" i="3"/>
  <c r="AE857" i="3" s="1"/>
  <c r="AC615" i="3"/>
  <c r="Z1370" i="3"/>
  <c r="AB1254" i="3"/>
  <c r="AB175" i="3"/>
  <c r="BA927" i="2" s="1"/>
  <c r="AB301" i="3"/>
  <c r="BJ209" i="1" s="1"/>
  <c r="AB630" i="3"/>
  <c r="BJ708" i="1"/>
  <c r="Z1325" i="3"/>
  <c r="BJ399" i="1"/>
  <c r="AB709" i="3"/>
  <c r="AC445" i="3"/>
  <c r="AE445" i="3" s="1"/>
  <c r="AC879" i="3"/>
  <c r="AE879" i="3" s="1"/>
  <c r="AB393" i="3"/>
  <c r="AZ71" i="2" s="1"/>
  <c r="AC753" i="3"/>
  <c r="Z284" i="3"/>
  <c r="AC340" i="3"/>
  <c r="AE340" i="3" s="1"/>
  <c r="BJ167" i="1"/>
  <c r="AC1288" i="3"/>
  <c r="AE1288" i="3" s="1"/>
  <c r="AB163" i="3"/>
  <c r="AC935" i="3"/>
  <c r="AE935" i="3" s="1"/>
  <c r="AC608" i="3"/>
  <c r="AE608" i="3" s="1"/>
  <c r="Z295" i="3"/>
  <c r="AC135" i="3"/>
  <c r="AE135" i="3" s="1"/>
  <c r="AB637" i="3"/>
  <c r="AB1011" i="3"/>
  <c r="AC1354" i="3"/>
  <c r="AC301" i="3"/>
  <c r="AE301" i="3" s="1"/>
  <c r="AC719" i="3"/>
  <c r="AC1125" i="3"/>
  <c r="AC1325" i="3"/>
  <c r="AE1325" i="3" s="1"/>
  <c r="AB79" i="3"/>
  <c r="BJ46" i="1" s="1"/>
  <c r="AC709" i="3"/>
  <c r="Z879" i="3"/>
  <c r="Z289" i="3"/>
  <c r="Z822" i="3"/>
  <c r="AC393" i="3"/>
  <c r="Z753" i="3"/>
  <c r="Z340" i="3"/>
  <c r="AC405" i="3"/>
  <c r="AE405" i="3" s="1"/>
  <c r="AB1112" i="3"/>
  <c r="Z502" i="3"/>
  <c r="AB945" i="3"/>
  <c r="BK540" i="1" s="1"/>
  <c r="AC635" i="3"/>
  <c r="AB1288" i="3"/>
  <c r="Z163" i="3"/>
  <c r="BJ530" i="1"/>
  <c r="Z608" i="3"/>
  <c r="Z135" i="3"/>
  <c r="Z553" i="3"/>
  <c r="AC637" i="3"/>
  <c r="AC1011" i="3"/>
  <c r="AE1011" i="3" s="1"/>
  <c r="AB627" i="3"/>
  <c r="AZ271" i="2" s="1"/>
  <c r="AC1121" i="3"/>
  <c r="AE1121" i="3" s="1"/>
  <c r="AC785" i="3"/>
  <c r="AE785" i="3" s="1"/>
  <c r="AB103" i="3"/>
  <c r="AB621" i="3"/>
  <c r="Z1009" i="3"/>
  <c r="BJ174" i="1"/>
  <c r="BK174" i="1"/>
  <c r="BI174" i="1"/>
  <c r="BI524" i="1"/>
  <c r="BK524" i="1"/>
  <c r="BJ524" i="1"/>
  <c r="BI785" i="1"/>
  <c r="BJ785" i="1"/>
  <c r="BK785" i="1"/>
  <c r="BJ101" i="1"/>
  <c r="BK101" i="1"/>
  <c r="BI101" i="1"/>
  <c r="AF1133" i="3"/>
  <c r="AF1119" i="3"/>
  <c r="AF909" i="3"/>
  <c r="AF961" i="3"/>
  <c r="AF907" i="3"/>
  <c r="AF839" i="3"/>
  <c r="AF799" i="3"/>
  <c r="AC536" i="3"/>
  <c r="AE536" i="3" s="1"/>
  <c r="Z536" i="3"/>
  <c r="AB536" i="3"/>
  <c r="AF62" i="3"/>
  <c r="AF1167" i="3"/>
  <c r="AF815" i="3"/>
  <c r="AF1049" i="3"/>
  <c r="AC606" i="3"/>
  <c r="AE606" i="3" s="1"/>
  <c r="AB606" i="3"/>
  <c r="Z606" i="3"/>
  <c r="AF490" i="3"/>
  <c r="AF31" i="3"/>
  <c r="AF1130" i="3"/>
  <c r="AF808" i="3"/>
  <c r="Z622" i="3"/>
  <c r="AB622" i="3"/>
  <c r="AC622" i="3"/>
  <c r="AE622" i="3" s="1"/>
  <c r="AF1108" i="3"/>
  <c r="AF1088" i="3"/>
  <c r="AF662" i="3"/>
  <c r="AF836" i="3"/>
  <c r="AY968" i="2"/>
  <c r="BA968" i="2"/>
  <c r="AZ968" i="2"/>
  <c r="AB1281" i="3"/>
  <c r="AZ415" i="2"/>
  <c r="AC1370" i="3"/>
  <c r="AB1249" i="3"/>
  <c r="AB798" i="3"/>
  <c r="AB1168" i="3"/>
  <c r="AC864" i="3"/>
  <c r="AE864" i="3" s="1"/>
  <c r="Z349" i="3"/>
  <c r="Z630" i="3"/>
  <c r="AC751" i="3"/>
  <c r="AB534" i="3"/>
  <c r="Z426" i="3"/>
  <c r="BJ408" i="1"/>
  <c r="AC1282" i="3"/>
  <c r="AE1282" i="3" s="1"/>
  <c r="AB388" i="3"/>
  <c r="BA144" i="2" s="1"/>
  <c r="AC534" i="3"/>
  <c r="BJ91" i="1"/>
  <c r="Z794" i="3"/>
  <c r="AB1282" i="3"/>
  <c r="AB779" i="3"/>
  <c r="AC679" i="3"/>
  <c r="Z857" i="3"/>
  <c r="AC1277" i="3"/>
  <c r="AB933" i="3"/>
  <c r="AC574" i="3"/>
  <c r="AE574" i="3" s="1"/>
  <c r="AC381" i="3"/>
  <c r="AE381" i="3" s="1"/>
  <c r="Z288" i="3"/>
  <c r="AC138" i="3"/>
  <c r="AC517" i="3"/>
  <c r="AE517" i="3" s="1"/>
  <c r="AC639" i="3"/>
  <c r="Z825" i="3"/>
  <c r="AB1155" i="3"/>
  <c r="BA268" i="2" s="1"/>
  <c r="AB1214" i="3"/>
  <c r="BK787" i="1" s="1"/>
  <c r="Z1063" i="3"/>
  <c r="AB214" i="3"/>
  <c r="BK135" i="1" s="1"/>
  <c r="Z466" i="3"/>
  <c r="BI364" i="1"/>
  <c r="AC222" i="3"/>
  <c r="AE222" i="3" s="1"/>
  <c r="Z1329" i="3"/>
  <c r="AB589" i="3"/>
  <c r="AC809" i="3"/>
  <c r="AE809" i="3" s="1"/>
  <c r="AC1113" i="3"/>
  <c r="AB887" i="3"/>
  <c r="AB310" i="3"/>
  <c r="BK676" i="1" s="1"/>
  <c r="Z872" i="3"/>
  <c r="Z1320" i="3"/>
  <c r="Z708" i="3"/>
  <c r="AB852" i="3"/>
  <c r="Z552" i="3"/>
  <c r="BI699" i="1"/>
  <c r="Z978" i="3"/>
  <c r="AC894" i="3"/>
  <c r="AE894" i="3" s="1"/>
  <c r="Z601" i="3"/>
  <c r="AB986" i="3"/>
  <c r="Z286" i="3"/>
  <c r="AC538" i="3"/>
  <c r="AB1308" i="3"/>
  <c r="AB372" i="3"/>
  <c r="Z1060" i="3"/>
  <c r="BI402" i="1"/>
  <c r="AC569" i="3"/>
  <c r="AC1301" i="3"/>
  <c r="Z690" i="3"/>
  <c r="AC471" i="3"/>
  <c r="AE471" i="3" s="1"/>
  <c r="Z232" i="3"/>
  <c r="Z138" i="3"/>
  <c r="AB517" i="3"/>
  <c r="AB639" i="3"/>
  <c r="AB825" i="3"/>
  <c r="Z1214" i="3"/>
  <c r="AC1063" i="3"/>
  <c r="AE1063" i="3" s="1"/>
  <c r="Z214" i="3"/>
  <c r="Z819" i="3"/>
  <c r="AB752" i="3"/>
  <c r="Z222" i="3"/>
  <c r="Z334" i="3"/>
  <c r="AC589" i="3"/>
  <c r="AE589" i="3" s="1"/>
  <c r="Z809" i="3"/>
  <c r="AB1113" i="3"/>
  <c r="Z1333" i="3"/>
  <c r="Z887" i="3"/>
  <c r="Z310" i="3"/>
  <c r="AB985" i="3"/>
  <c r="BJ578" i="1"/>
  <c r="BJ324" i="1"/>
  <c r="AC852" i="3"/>
  <c r="AE852" i="3" s="1"/>
  <c r="Z894" i="3"/>
  <c r="AB996" i="3"/>
  <c r="BK590" i="1" s="1"/>
  <c r="AC601" i="3"/>
  <c r="AC986" i="3"/>
  <c r="AE986" i="3" s="1"/>
  <c r="AB286" i="3"/>
  <c r="AC1308" i="3"/>
  <c r="AE1308" i="3" s="1"/>
  <c r="AC114" i="3"/>
  <c r="AB1261" i="3"/>
  <c r="Z1002" i="3"/>
  <c r="AB218" i="3"/>
  <c r="AB787" i="3"/>
  <c r="Z374" i="3"/>
  <c r="AB1301" i="3"/>
  <c r="BJ141" i="1"/>
  <c r="AB232" i="3"/>
  <c r="AB574" i="3"/>
  <c r="AC288" i="3"/>
  <c r="BK196" i="1"/>
  <c r="BI703" i="1"/>
  <c r="BI109" i="1"/>
  <c r="BI469" i="1"/>
  <c r="BJ109" i="1"/>
  <c r="BJ70" i="1"/>
  <c r="BI623" i="1"/>
  <c r="BK387" i="1"/>
  <c r="BI224" i="1"/>
  <c r="BJ469" i="1"/>
  <c r="BJ703" i="1"/>
  <c r="BI420" i="1"/>
  <c r="BK70" i="1"/>
  <c r="BI461" i="1"/>
  <c r="BJ623" i="1"/>
  <c r="BI428" i="1"/>
  <c r="BJ224" i="1"/>
  <c r="BK469" i="1"/>
  <c r="BJ196" i="1"/>
  <c r="BK703" i="1"/>
  <c r="BK109" i="1"/>
  <c r="BJ420" i="1"/>
  <c r="BI70" i="1"/>
  <c r="BJ461" i="1"/>
  <c r="BJ492" i="1"/>
  <c r="BJ315" i="1"/>
  <c r="BI387" i="1"/>
  <c r="BK623" i="1"/>
  <c r="BJ427" i="1"/>
  <c r="BK461" i="1"/>
  <c r="BK578" i="1"/>
  <c r="BJ205" i="1"/>
  <c r="BI272" i="1"/>
  <c r="BK706" i="1"/>
  <c r="BJ302" i="1"/>
  <c r="BI567" i="1"/>
  <c r="BJ99" i="1"/>
  <c r="BJ809" i="1"/>
  <c r="BJ298" i="1"/>
  <c r="BK359" i="1"/>
  <c r="BJ49" i="1"/>
  <c r="BK457" i="1"/>
  <c r="BJ387" i="1"/>
  <c r="BI416" i="1"/>
  <c r="BJ56" i="1"/>
  <c r="BJ272" i="1"/>
  <c r="BI706" i="1"/>
  <c r="BJ567" i="1"/>
  <c r="BI56" i="1"/>
  <c r="BI302" i="1"/>
  <c r="BK484" i="1"/>
  <c r="BI99" i="1"/>
  <c r="BJ350" i="1"/>
  <c r="BI359" i="1"/>
  <c r="BK49" i="1"/>
  <c r="BI457" i="1"/>
  <c r="BJ685" i="1"/>
  <c r="BK567" i="1"/>
  <c r="BI809" i="1"/>
  <c r="BJ359" i="1"/>
  <c r="BI49" i="1"/>
  <c r="BK351" i="1"/>
  <c r="BI136" i="1"/>
  <c r="BK601" i="1"/>
  <c r="BK177" i="1"/>
  <c r="BJ393" i="1"/>
  <c r="BJ94" i="1"/>
  <c r="BJ801" i="1"/>
  <c r="BI88" i="1"/>
  <c r="BJ661" i="1"/>
  <c r="BJ701" i="1"/>
  <c r="BJ68" i="1"/>
  <c r="BJ639" i="1"/>
  <c r="BI308" i="1"/>
  <c r="BI635" i="1"/>
  <c r="BI243" i="1"/>
  <c r="BJ452" i="1"/>
  <c r="BK689" i="1"/>
  <c r="BI213" i="1"/>
  <c r="BI121" i="1"/>
  <c r="BK444" i="1"/>
  <c r="BI388" i="1"/>
  <c r="BI63" i="1"/>
  <c r="BK793" i="1"/>
  <c r="BK208" i="1"/>
  <c r="BI163" i="1"/>
  <c r="BJ161" i="1"/>
  <c r="BI709" i="1"/>
  <c r="BJ706" i="1"/>
  <c r="BK809" i="1"/>
  <c r="BI351" i="1"/>
  <c r="BJ136" i="1"/>
  <c r="BJ601" i="1"/>
  <c r="BK393" i="1"/>
  <c r="BK94" i="1"/>
  <c r="BK661" i="1"/>
  <c r="BI358" i="1"/>
  <c r="BK68" i="1"/>
  <c r="BJ531" i="1"/>
  <c r="BJ422" i="1"/>
  <c r="BJ248" i="1"/>
  <c r="BK575" i="1"/>
  <c r="BK639" i="1"/>
  <c r="BJ308" i="1"/>
  <c r="BJ507" i="1"/>
  <c r="BJ243" i="1"/>
  <c r="BK430" i="1"/>
  <c r="BK452" i="1"/>
  <c r="BJ153" i="1"/>
  <c r="BJ631" i="1"/>
  <c r="BK121" i="1"/>
  <c r="BK56" i="1"/>
  <c r="BK272" i="1"/>
  <c r="BI92" i="1"/>
  <c r="BK350" i="1"/>
  <c r="BJ457" i="1"/>
  <c r="BK235" i="1"/>
  <c r="BI177" i="1"/>
  <c r="BK88" i="1"/>
  <c r="BK439" i="1"/>
  <c r="BK358" i="1"/>
  <c r="BI531" i="1"/>
  <c r="BJ448" i="1"/>
  <c r="BI248" i="1"/>
  <c r="BI575" i="1"/>
  <c r="BK308" i="1"/>
  <c r="BI632" i="1"/>
  <c r="BK507" i="1"/>
  <c r="BK635" i="1"/>
  <c r="BK243" i="1"/>
  <c r="BI153" i="1"/>
  <c r="BJ689" i="1"/>
  <c r="BJ213" i="1"/>
  <c r="BI138" i="1"/>
  <c r="BJ388" i="1"/>
  <c r="BJ42" i="1"/>
  <c r="BK302" i="1"/>
  <c r="BK99" i="1"/>
  <c r="BI481" i="1"/>
  <c r="BK136" i="1"/>
  <c r="BI601" i="1"/>
  <c r="BJ177" i="1"/>
  <c r="BK692" i="1"/>
  <c r="BI393" i="1"/>
  <c r="BI94" i="1"/>
  <c r="BJ88" i="1"/>
  <c r="BI661" i="1"/>
  <c r="BI465" i="1"/>
  <c r="BJ358" i="1"/>
  <c r="BI68" i="1"/>
  <c r="BK531" i="1"/>
  <c r="BJ575" i="1"/>
  <c r="BI639" i="1"/>
  <c r="BJ455" i="1"/>
  <c r="BI507" i="1"/>
  <c r="BJ380" i="1"/>
  <c r="BJ635" i="1"/>
  <c r="BI452" i="1"/>
  <c r="BK153" i="1"/>
  <c r="BI689" i="1"/>
  <c r="BJ75" i="1"/>
  <c r="BK213" i="1"/>
  <c r="BJ121" i="1"/>
  <c r="BI444" i="1"/>
  <c r="BK388" i="1"/>
  <c r="BJ331" i="1"/>
  <c r="BJ709" i="1"/>
  <c r="BK163" i="1"/>
  <c r="BJ208" i="1"/>
  <c r="BI764" i="1"/>
  <c r="BK161" i="1"/>
  <c r="BK63" i="1"/>
  <c r="BJ444" i="1"/>
  <c r="BK709" i="1"/>
  <c r="BJ163" i="1"/>
  <c r="BJ793" i="1"/>
  <c r="BJ63" i="1"/>
  <c r="BI161" i="1"/>
  <c r="BI208" i="1"/>
  <c r="BI793" i="1"/>
  <c r="AY74" i="2"/>
  <c r="AZ936" i="2"/>
  <c r="AZ316" i="2"/>
  <c r="AZ293" i="2"/>
  <c r="AZ192" i="2"/>
  <c r="BA780" i="2"/>
  <c r="AY227" i="2"/>
  <c r="BA911" i="2"/>
  <c r="AY923" i="2"/>
  <c r="AZ203" i="2"/>
  <c r="AZ901" i="2"/>
  <c r="BA104" i="2"/>
  <c r="BA308" i="2"/>
  <c r="AZ982" i="2"/>
  <c r="AY256" i="2"/>
  <c r="BA903" i="2"/>
  <c r="BA446" i="2"/>
  <c r="BA992" i="2"/>
  <c r="BA923" i="2"/>
  <c r="BA203" i="2"/>
  <c r="AY949" i="2"/>
  <c r="AY901" i="2"/>
  <c r="BA103" i="2"/>
  <c r="BA935" i="2"/>
  <c r="AZ104" i="2"/>
  <c r="AZ308" i="2"/>
  <c r="AY982" i="2"/>
  <c r="AZ256" i="2"/>
  <c r="AZ903" i="2"/>
  <c r="AY1011" i="2"/>
  <c r="AZ446" i="2"/>
  <c r="AZ992" i="2"/>
  <c r="BA326" i="2"/>
  <c r="AY928" i="2"/>
  <c r="AY453" i="2"/>
  <c r="BA824" i="2"/>
  <c r="AY241" i="2"/>
  <c r="AZ942" i="2"/>
  <c r="AZ164" i="2"/>
  <c r="AZ209" i="2"/>
  <c r="AY148" i="2"/>
  <c r="AZ911" i="2"/>
  <c r="AZ923" i="2"/>
  <c r="AY203" i="2"/>
  <c r="AY999" i="2"/>
  <c r="BA949" i="2"/>
  <c r="BA901" i="2"/>
  <c r="AY103" i="2"/>
  <c r="AY1017" i="2"/>
  <c r="AZ935" i="2"/>
  <c r="BA982" i="2"/>
  <c r="AY903" i="2"/>
  <c r="AZ1011" i="2"/>
  <c r="AY446" i="2"/>
  <c r="BA928" i="2"/>
  <c r="AZ754" i="2"/>
  <c r="AY328" i="2"/>
  <c r="BA453" i="2"/>
  <c r="AY911" i="2"/>
  <c r="AZ949" i="2"/>
  <c r="AZ103" i="2"/>
  <c r="AY935" i="2"/>
  <c r="AY104" i="2"/>
  <c r="AY308" i="2"/>
  <c r="AY526" i="2"/>
  <c r="BA1011" i="2"/>
  <c r="AY992" i="2"/>
  <c r="AZ326" i="2"/>
  <c r="AZ225" i="2"/>
  <c r="AY1000" i="2"/>
  <c r="AZ928" i="2"/>
  <c r="AY754" i="2"/>
  <c r="AY187" i="2"/>
  <c r="AZ241" i="2"/>
  <c r="AY955" i="2"/>
  <c r="AY942" i="2"/>
  <c r="AY209" i="2"/>
  <c r="AY961" i="2"/>
  <c r="BA117" i="2"/>
  <c r="AY518" i="2"/>
  <c r="AZ1046" i="2"/>
  <c r="AY511" i="2"/>
  <c r="BA184" i="2"/>
  <c r="AZ1023" i="2"/>
  <c r="AY688" i="2"/>
  <c r="BA1048" i="2"/>
  <c r="AY217" i="2"/>
  <c r="AZ90" i="2"/>
  <c r="BA320" i="2"/>
  <c r="BA1013" i="2"/>
  <c r="AY101" i="2"/>
  <c r="AZ288" i="2"/>
  <c r="BA359" i="2"/>
  <c r="BA241" i="2"/>
  <c r="AZ955" i="2"/>
  <c r="BA961" i="2"/>
  <c r="AY117" i="2"/>
  <c r="BA492" i="2"/>
  <c r="BA126" i="2"/>
  <c r="BA137" i="2"/>
  <c r="AZ1048" i="2"/>
  <c r="AZ114" i="2"/>
  <c r="BA1000" i="2"/>
  <c r="BA754" i="2"/>
  <c r="AZ453" i="2"/>
  <c r="AZ824" i="2"/>
  <c r="AZ359" i="2"/>
  <c r="BA942" i="2"/>
  <c r="BA209" i="2"/>
  <c r="BA148" i="2"/>
  <c r="AY832" i="2"/>
  <c r="AZ117" i="2"/>
  <c r="AZ492" i="2"/>
  <c r="AZ518" i="2"/>
  <c r="BA179" i="2"/>
  <c r="AZ126" i="2"/>
  <c r="AZ182" i="2"/>
  <c r="AZ943" i="2"/>
  <c r="AZ511" i="2"/>
  <c r="AZ158" i="2"/>
  <c r="AY184" i="2"/>
  <c r="AY137" i="2"/>
  <c r="AY326" i="2"/>
  <c r="AY359" i="2"/>
  <c r="BA955" i="2"/>
  <c r="AZ961" i="2"/>
  <c r="AY492" i="2"/>
  <c r="AZ959" i="2"/>
  <c r="AY126" i="2"/>
  <c r="BA511" i="2"/>
  <c r="AZ184" i="2"/>
  <c r="AZ137" i="2"/>
  <c r="BA688" i="2"/>
  <c r="AY1048" i="2"/>
  <c r="BA1047" i="2"/>
  <c r="BA114" i="2"/>
  <c r="AY315" i="2"/>
  <c r="BA101" i="2"/>
  <c r="AY304" i="2"/>
  <c r="BA64" i="2"/>
  <c r="BA226" i="2"/>
  <c r="AY248" i="2"/>
  <c r="AZ264" i="2"/>
  <c r="BA656" i="2"/>
  <c r="AZ906" i="2"/>
  <c r="BA1005" i="2"/>
  <c r="AZ320" i="2"/>
  <c r="AZ101" i="2"/>
  <c r="AY288" i="2"/>
  <c r="AZ921" i="2"/>
  <c r="BA763" i="2"/>
  <c r="AY165" i="2"/>
  <c r="AZ64" i="2"/>
  <c r="BA248" i="2"/>
  <c r="AZ109" i="2"/>
  <c r="AY449" i="2"/>
  <c r="BA906" i="2"/>
  <c r="AZ1005" i="2"/>
  <c r="AY907" i="2"/>
  <c r="AZ124" i="2"/>
  <c r="AZ216" i="2"/>
  <c r="BA112" i="2"/>
  <c r="BA213" i="2"/>
  <c r="BA993" i="2"/>
  <c r="AY320" i="2"/>
  <c r="AY902" i="2"/>
  <c r="AY763" i="2"/>
  <c r="AZ304" i="2"/>
  <c r="AZ165" i="2"/>
  <c r="AZ226" i="2"/>
  <c r="AZ248" i="2"/>
  <c r="BA109" i="2"/>
  <c r="BA907" i="2"/>
  <c r="BA216" i="2"/>
  <c r="BA956" i="2"/>
  <c r="AY470" i="2"/>
  <c r="AZ213" i="2"/>
  <c r="AY114" i="2"/>
  <c r="BA288" i="2"/>
  <c r="AZ763" i="2"/>
  <c r="BA304" i="2"/>
  <c r="BA165" i="2"/>
  <c r="BA1031" i="2"/>
  <c r="AY64" i="2"/>
  <c r="AZ300" i="2"/>
  <c r="AY226" i="2"/>
  <c r="AY109" i="2"/>
  <c r="AY906" i="2"/>
  <c r="AY1005" i="2"/>
  <c r="AZ907" i="2"/>
  <c r="AY124" i="2"/>
  <c r="AY216" i="2"/>
  <c r="AY956" i="2"/>
  <c r="BA470" i="2"/>
  <c r="AZ112" i="2"/>
  <c r="AY993" i="2"/>
  <c r="AY112" i="2"/>
  <c r="BA1043" i="2"/>
  <c r="AY78" i="2"/>
  <c r="AY276" i="2"/>
  <c r="AY666" i="2"/>
  <c r="AY166" i="2"/>
  <c r="AY287" i="2"/>
  <c r="AY211" i="2"/>
  <c r="AY213" i="2"/>
  <c r="AZ78" i="2"/>
  <c r="BA276" i="2"/>
  <c r="AZ166" i="2"/>
  <c r="AZ287" i="2"/>
  <c r="BA211" i="2"/>
  <c r="AZ1043" i="2"/>
  <c r="BA78" i="2"/>
  <c r="BA166" i="2"/>
  <c r="AZ470" i="2"/>
  <c r="AZ993" i="2"/>
  <c r="AY1043" i="2"/>
  <c r="AZ276" i="2"/>
  <c r="BA287" i="2"/>
  <c r="AZ211" i="2"/>
  <c r="BA74" i="2"/>
  <c r="BA97" i="2"/>
  <c r="BA118" i="2"/>
  <c r="AY780" i="2"/>
  <c r="BA227" i="2"/>
  <c r="AY265" i="2"/>
  <c r="BA351" i="2"/>
  <c r="AY97" i="2"/>
  <c r="AY118" i="2"/>
  <c r="AZ33" i="2"/>
  <c r="BA316" i="2"/>
  <c r="AZ152" i="2"/>
  <c r="AZ227" i="2"/>
  <c r="AZ120" i="2"/>
  <c r="AB914" i="3"/>
  <c r="AZ74" i="2"/>
  <c r="BA65" i="2"/>
  <c r="AZ927" i="2"/>
  <c r="AZ97" i="2"/>
  <c r="AZ967" i="2"/>
  <c r="AY281" i="2"/>
  <c r="AZ118" i="2"/>
  <c r="AY316" i="2"/>
  <c r="AZ780" i="2"/>
  <c r="AZ521" i="2"/>
  <c r="AC1034" i="3"/>
  <c r="AE1034" i="3" s="1"/>
  <c r="Z204" i="3"/>
  <c r="BI350" i="1" s="1"/>
  <c r="AB404" i="3"/>
  <c r="AC965" i="3"/>
  <c r="AE965" i="3" s="1"/>
  <c r="Z719" i="3"/>
  <c r="Z1099" i="3"/>
  <c r="AZ353" i="2"/>
  <c r="AZ15" i="2"/>
  <c r="Z1075" i="3"/>
  <c r="AZ915" i="2"/>
  <c r="AC144" i="3"/>
  <c r="AZ123" i="2"/>
  <c r="AB1219" i="3"/>
  <c r="AC854" i="3"/>
  <c r="Z1034" i="3"/>
  <c r="BI626" i="1" s="1"/>
  <c r="Z811" i="3"/>
  <c r="AC1096" i="3"/>
  <c r="AC1367" i="3"/>
  <c r="AC699" i="3"/>
  <c r="Z8" i="8"/>
  <c r="AC898" i="3"/>
  <c r="Z388" i="3"/>
  <c r="AB679" i="3"/>
  <c r="AC404" i="3"/>
  <c r="BJ561" i="1"/>
  <c r="AB719" i="3"/>
  <c r="BJ330" i="1" s="1"/>
  <c r="AB1099" i="3"/>
  <c r="AC241" i="3"/>
  <c r="AE241" i="3" s="1"/>
  <c r="Z376" i="3"/>
  <c r="AC380" i="3"/>
  <c r="Z827" i="3"/>
  <c r="AB419" i="3"/>
  <c r="AZ83" i="2" s="1"/>
  <c r="AB1075" i="3"/>
  <c r="BJ662" i="1" s="1"/>
  <c r="AC1138" i="3"/>
  <c r="AE1138" i="3" s="1"/>
  <c r="BI702" i="1"/>
  <c r="AC494" i="3"/>
  <c r="AE494" i="3" s="1"/>
  <c r="AC103" i="3"/>
  <c r="AE103" i="3" s="1"/>
  <c r="AB1310" i="3"/>
  <c r="AB144" i="3"/>
  <c r="Z453" i="3"/>
  <c r="AB994" i="3"/>
  <c r="AC760" i="3"/>
  <c r="AE760" i="3" s="1"/>
  <c r="AB915" i="3"/>
  <c r="AB1132" i="3"/>
  <c r="BK714" i="1" s="1"/>
  <c r="Z796" i="3"/>
  <c r="AB1028" i="3"/>
  <c r="AB597" i="3"/>
  <c r="AC621" i="3"/>
  <c r="AC361" i="3"/>
  <c r="AE361" i="3" s="1"/>
  <c r="AB717" i="3"/>
  <c r="BA329" i="2" s="1"/>
  <c r="AB1239" i="3"/>
  <c r="AB1225" i="3"/>
  <c r="Z1014" i="3"/>
  <c r="AY455" i="2"/>
  <c r="Z515" i="3"/>
  <c r="Z1271" i="3"/>
  <c r="AB386" i="3"/>
  <c r="Z231" i="3"/>
  <c r="BI607" i="1"/>
  <c r="Z1087" i="3"/>
  <c r="Z122" i="3"/>
  <c r="AY46" i="2" s="1"/>
  <c r="AB1034" i="3"/>
  <c r="AC204" i="3"/>
  <c r="Z1096" i="3"/>
  <c r="Z427" i="3"/>
  <c r="AY92" i="2" s="1"/>
  <c r="Z625" i="3"/>
  <c r="Z1367" i="3"/>
  <c r="AY1028" i="2" s="1"/>
  <c r="Z699" i="3"/>
  <c r="AA8" i="8"/>
  <c r="Z146" i="3"/>
  <c r="Z79" i="3"/>
  <c r="BJ437" i="1"/>
  <c r="Z419" i="3"/>
  <c r="AC289" i="3"/>
  <c r="AC1118" i="3"/>
  <c r="AZ98" i="2"/>
  <c r="AC23" i="3"/>
  <c r="AC994" i="3"/>
  <c r="AE994" i="3" s="1"/>
  <c r="AC870" i="3"/>
  <c r="AC739" i="3"/>
  <c r="AB1018" i="3"/>
  <c r="AB920" i="3"/>
  <c r="BI514" i="1"/>
  <c r="BJ410" i="1"/>
  <c r="AC1028" i="3"/>
  <c r="AC597" i="3"/>
  <c r="AE597" i="3" s="1"/>
  <c r="Z621" i="3"/>
  <c r="Z361" i="3"/>
  <c r="AC1014" i="3"/>
  <c r="AE1014" i="3" s="1"/>
  <c r="AB850" i="3"/>
  <c r="AB515" i="3"/>
  <c r="BI271" i="1"/>
  <c r="AB231" i="3"/>
  <c r="AC1013" i="3"/>
  <c r="AE1013" i="3" s="1"/>
  <c r="AC1087" i="3"/>
  <c r="AC546" i="3"/>
  <c r="AE546" i="3" s="1"/>
  <c r="AB854" i="3"/>
  <c r="AC79" i="3"/>
  <c r="AZ328" i="2"/>
  <c r="AB1083" i="3"/>
  <c r="AC920" i="3"/>
  <c r="AB295" i="3"/>
  <c r="AC1009" i="3"/>
  <c r="AZ899" i="2"/>
  <c r="AC1153" i="3"/>
  <c r="AB26" i="3"/>
  <c r="AC409" i="3"/>
  <c r="AE409" i="3" s="1"/>
  <c r="AB1152" i="3"/>
  <c r="AB189" i="3"/>
  <c r="BK66" i="1" s="1"/>
  <c r="AB155" i="3"/>
  <c r="Z339" i="3"/>
  <c r="AZ956" i="2"/>
  <c r="AC724" i="3"/>
  <c r="AC1384" i="3"/>
  <c r="AE1384" i="3" s="1"/>
  <c r="Z1280" i="3"/>
  <c r="AC1322" i="3"/>
  <c r="AE1322" i="3" s="1"/>
  <c r="AB1213" i="3"/>
  <c r="Z66" i="3"/>
  <c r="BJ439" i="1"/>
  <c r="AC338" i="3"/>
  <c r="AE338" i="3" s="1"/>
  <c r="AC447" i="3"/>
  <c r="AB1036" i="3"/>
  <c r="AC318" i="3"/>
  <c r="Z985" i="3"/>
  <c r="Z341" i="3"/>
  <c r="BJ716" i="1"/>
  <c r="AC52" i="3"/>
  <c r="AC1192" i="3"/>
  <c r="Z567" i="3"/>
  <c r="AC219" i="3"/>
  <c r="AE219" i="3" s="1"/>
  <c r="AB1302" i="3"/>
  <c r="AZ447" i="2"/>
  <c r="AB88" i="3"/>
  <c r="BK50" i="1" s="1"/>
  <c r="BI310" i="1"/>
  <c r="AB1115" i="3"/>
  <c r="AC800" i="3"/>
  <c r="AE800" i="3" s="1"/>
  <c r="AC1001" i="3"/>
  <c r="AE1001" i="3" s="1"/>
  <c r="Z1101" i="3"/>
  <c r="AC396" i="3"/>
  <c r="Z1051" i="3"/>
  <c r="AC1032" i="3"/>
  <c r="AE1032" i="3" s="1"/>
  <c r="AZ232" i="2"/>
  <c r="AC303" i="3"/>
  <c r="Z783" i="3"/>
  <c r="AB891" i="3"/>
  <c r="AC305" i="3"/>
  <c r="AB617" i="3"/>
  <c r="AB169" i="3"/>
  <c r="AZ876" i="2"/>
  <c r="AB1270" i="3"/>
  <c r="BA918" i="2" s="1"/>
  <c r="AB1169" i="3"/>
  <c r="AC561" i="3"/>
  <c r="AE561" i="3" s="1"/>
  <c r="BJ31" i="1"/>
  <c r="AC188" i="3"/>
  <c r="AE188" i="3" s="1"/>
  <c r="Z25" i="3"/>
  <c r="AD25" i="3" s="1"/>
  <c r="Z660" i="3"/>
  <c r="AB1164" i="3"/>
  <c r="BJ270" i="1"/>
  <c r="AB690" i="3"/>
  <c r="Z1153" i="3"/>
  <c r="AC26" i="3"/>
  <c r="AE26" i="3" s="1"/>
  <c r="Z824" i="3"/>
  <c r="AC1152" i="3"/>
  <c r="BJ172" i="1"/>
  <c r="AB675" i="3"/>
  <c r="BJ304" i="1" s="1"/>
  <c r="Z1006" i="3"/>
  <c r="AC242" i="3"/>
  <c r="AE242" i="3" s="1"/>
  <c r="AB724" i="3"/>
  <c r="AC1280" i="3"/>
  <c r="Z1322" i="3"/>
  <c r="AC66" i="3"/>
  <c r="AE66" i="3" s="1"/>
  <c r="Z829" i="3"/>
  <c r="AZ116" i="2"/>
  <c r="AB810" i="3"/>
  <c r="AZ590" i="2"/>
  <c r="AC1134" i="3"/>
  <c r="Z52" i="3"/>
  <c r="AB1192" i="3"/>
  <c r="BK753" i="1" s="1"/>
  <c r="AC585" i="3"/>
  <c r="AE585" i="3" s="1"/>
  <c r="AB567" i="3"/>
  <c r="BJ223" i="1" s="1"/>
  <c r="Z1302" i="3"/>
  <c r="Z39" i="3"/>
  <c r="AD39" i="3" s="1"/>
  <c r="Z88" i="3"/>
  <c r="AB1348" i="3"/>
  <c r="AC1115" i="3"/>
  <c r="Z800" i="3"/>
  <c r="Z1001" i="3"/>
  <c r="AC1051" i="3"/>
  <c r="Z1032" i="3"/>
  <c r="Z382" i="3"/>
  <c r="AC722" i="3"/>
  <c r="AE722" i="3" s="1"/>
  <c r="AC363" i="3"/>
  <c r="AE363" i="3" s="1"/>
  <c r="Z891" i="3"/>
  <c r="AB305" i="3"/>
  <c r="AC617" i="3"/>
  <c r="AZ589" i="2"/>
  <c r="Z114" i="3"/>
  <c r="AC896" i="3"/>
  <c r="AE896" i="3" s="1"/>
  <c r="Z1270" i="3"/>
  <c r="Z99" i="3"/>
  <c r="AD99" i="3" s="1"/>
  <c r="AB25" i="3"/>
  <c r="AC660" i="3"/>
  <c r="Z1164" i="3"/>
  <c r="AC374" i="3"/>
  <c r="AE374" i="3" s="1"/>
  <c r="AC690" i="3"/>
  <c r="AC535" i="3"/>
  <c r="Z855" i="3"/>
  <c r="AC1039" i="3"/>
  <c r="AC1158" i="3"/>
  <c r="AE1158" i="3" s="1"/>
  <c r="AC1023" i="3"/>
  <c r="AC267" i="3"/>
  <c r="AB722" i="3"/>
  <c r="Z487" i="3"/>
  <c r="AZ397" i="2"/>
  <c r="BA513" i="2"/>
  <c r="BA827" i="2"/>
  <c r="BA637" i="2"/>
  <c r="BA482" i="2"/>
  <c r="BA244" i="2"/>
  <c r="BA762" i="2"/>
  <c r="BA561" i="2"/>
  <c r="BA450" i="2"/>
  <c r="BA232" i="2"/>
  <c r="BA665" i="2"/>
  <c r="BA764" i="2"/>
  <c r="BA79" i="2"/>
  <c r="BA377" i="2"/>
  <c r="BA409" i="2"/>
  <c r="BA791" i="2"/>
  <c r="BA859" i="2"/>
  <c r="BA853" i="2"/>
  <c r="BA929" i="2"/>
  <c r="BA860" i="2"/>
  <c r="BA814" i="2"/>
  <c r="AZ513" i="2"/>
  <c r="AZ827" i="2"/>
  <c r="AZ637" i="2"/>
  <c r="AZ482" i="2"/>
  <c r="AZ922" i="2"/>
  <c r="AZ244" i="2"/>
  <c r="AZ762" i="2"/>
  <c r="AZ561" i="2"/>
  <c r="AZ450" i="2"/>
  <c r="AZ665" i="2"/>
  <c r="AZ79" i="2"/>
  <c r="AZ377" i="2"/>
  <c r="AZ945" i="2"/>
  <c r="AZ409" i="2"/>
  <c r="AZ189" i="2"/>
  <c r="AZ791" i="2"/>
  <c r="AZ257" i="2"/>
  <c r="AZ859" i="2"/>
  <c r="AZ853" i="2"/>
  <c r="AZ860" i="2"/>
  <c r="AZ818" i="2"/>
  <c r="AZ814" i="2"/>
  <c r="AZ623" i="2"/>
  <c r="AZ576" i="2"/>
  <c r="AY827" i="2"/>
  <c r="AY482" i="2"/>
  <c r="AY762" i="2"/>
  <c r="AY513" i="2"/>
  <c r="AY368" i="2"/>
  <c r="AY665" i="2"/>
  <c r="AY764" i="2"/>
  <c r="AY377" i="2"/>
  <c r="AY1024" i="2"/>
  <c r="AY561" i="2"/>
  <c r="AY79" i="2"/>
  <c r="AZ393" i="2"/>
  <c r="AZ598" i="2"/>
  <c r="AY409" i="2"/>
  <c r="AY791" i="2"/>
  <c r="AY859" i="2"/>
  <c r="AY860" i="2"/>
  <c r="AY814" i="2"/>
  <c r="AY393" i="2"/>
  <c r="AY598" i="2"/>
  <c r="AY637" i="2"/>
  <c r="AY244" i="2"/>
  <c r="AY450" i="2"/>
  <c r="AY1038" i="2"/>
  <c r="BA825" i="2"/>
  <c r="AY576" i="2"/>
  <c r="BA598" i="2"/>
  <c r="BA868" i="2"/>
  <c r="BA489" i="2"/>
  <c r="BA1034" i="2"/>
  <c r="BA498" i="2"/>
  <c r="BA334" i="2"/>
  <c r="BA96" i="2"/>
  <c r="BA547" i="2"/>
  <c r="BA1012" i="2"/>
  <c r="BA717" i="2"/>
  <c r="BA912" i="2"/>
  <c r="BA416" i="2"/>
  <c r="BA774" i="2"/>
  <c r="BA904" i="2"/>
  <c r="BA877" i="2"/>
  <c r="BA555" i="2"/>
  <c r="BA743" i="2"/>
  <c r="BA674" i="2"/>
  <c r="BA440" i="2"/>
  <c r="BA871" i="2"/>
  <c r="BA411" i="2"/>
  <c r="BA559" i="2"/>
  <c r="BA723" i="2"/>
  <c r="BA833" i="2"/>
  <c r="BA843" i="2"/>
  <c r="BA663" i="2"/>
  <c r="BA504" i="2"/>
  <c r="BA205" i="2"/>
  <c r="BA700" i="2"/>
  <c r="AY232" i="2"/>
  <c r="AY214" i="2"/>
  <c r="BA393" i="2"/>
  <c r="AZ578" i="2"/>
  <c r="AZ868" i="2"/>
  <c r="AZ489" i="2"/>
  <c r="AZ498" i="2"/>
  <c r="AZ96" i="2"/>
  <c r="AZ547" i="2"/>
  <c r="AZ1012" i="2"/>
  <c r="AZ717" i="2"/>
  <c r="AZ912" i="2"/>
  <c r="AZ416" i="2"/>
  <c r="AZ456" i="2"/>
  <c r="AZ473" i="2"/>
  <c r="AZ774" i="2"/>
  <c r="AZ904" i="2"/>
  <c r="AZ877" i="2"/>
  <c r="AZ198" i="2"/>
  <c r="AZ555" i="2"/>
  <c r="AZ667" i="2"/>
  <c r="AZ743" i="2"/>
  <c r="AZ440" i="2"/>
  <c r="AZ495" i="2"/>
  <c r="AZ871" i="2"/>
  <c r="AZ411" i="2"/>
  <c r="AZ559" i="2"/>
  <c r="AZ723" i="2"/>
  <c r="AZ833" i="2"/>
  <c r="AY853" i="2"/>
  <c r="BA576" i="2"/>
  <c r="AY835" i="2"/>
  <c r="AY498" i="2"/>
  <c r="AY96" i="2"/>
  <c r="AY717" i="2"/>
  <c r="AY912" i="2"/>
  <c r="AY774" i="2"/>
  <c r="AY877" i="2"/>
  <c r="AY743" i="2"/>
  <c r="AY871" i="2"/>
  <c r="AZ843" i="2"/>
  <c r="AY663" i="2"/>
  <c r="AZ205" i="2"/>
  <c r="AZ700" i="2"/>
  <c r="AZ615" i="2"/>
  <c r="AZ365" i="2"/>
  <c r="AZ771" i="2"/>
  <c r="AZ905" i="2"/>
  <c r="AZ816" i="2"/>
  <c r="AZ883" i="2"/>
  <c r="AZ635" i="2"/>
  <c r="AZ707" i="2"/>
  <c r="AZ345" i="2"/>
  <c r="AZ419" i="2"/>
  <c r="AZ662" i="2"/>
  <c r="AY333" i="2"/>
  <c r="AZ504" i="2"/>
  <c r="AY205" i="2"/>
  <c r="AY700" i="2"/>
  <c r="AY615" i="2"/>
  <c r="AY365" i="2"/>
  <c r="AY583" i="2"/>
  <c r="AY771" i="2"/>
  <c r="AY816" i="2"/>
  <c r="AY883" i="2"/>
  <c r="AY635" i="2"/>
  <c r="AY957" i="2"/>
  <c r="AY345" i="2"/>
  <c r="AY419" i="2"/>
  <c r="AY885" i="2"/>
  <c r="AY100" i="2"/>
  <c r="AY251" i="2"/>
  <c r="AY590" i="2"/>
  <c r="AY66" i="2"/>
  <c r="BA883" i="2"/>
  <c r="BA345" i="2"/>
  <c r="AZ251" i="2"/>
  <c r="BA592" i="2"/>
  <c r="BA181" i="2"/>
  <c r="BA632" i="2"/>
  <c r="BA785" i="2"/>
  <c r="BA129" i="2"/>
  <c r="BA542" i="2"/>
  <c r="BA505" i="2"/>
  <c r="BA613" i="2"/>
  <c r="BA382" i="2"/>
  <c r="BA388" i="2"/>
  <c r="BA969" i="2"/>
  <c r="BA228" i="2"/>
  <c r="BA218" i="2"/>
  <c r="BA462" i="2"/>
  <c r="BA279" i="2"/>
  <c r="BA606" i="2"/>
  <c r="BA875" i="2"/>
  <c r="BA376" i="2"/>
  <c r="BA247" i="2"/>
  <c r="BA553" i="2"/>
  <c r="AY489" i="2"/>
  <c r="AY416" i="2"/>
  <c r="AY668" i="2"/>
  <c r="AY411" i="2"/>
  <c r="AZ121" i="2"/>
  <c r="BA365" i="2"/>
  <c r="BA635" i="2"/>
  <c r="BA813" i="2"/>
  <c r="BA66" i="2"/>
  <c r="AZ592" i="2"/>
  <c r="AZ181" i="2"/>
  <c r="AZ632" i="2"/>
  <c r="AZ785" i="2"/>
  <c r="AZ129" i="2"/>
  <c r="AZ542" i="2"/>
  <c r="AZ505" i="2"/>
  <c r="AZ613" i="2"/>
  <c r="AZ349" i="2"/>
  <c r="AZ382" i="2"/>
  <c r="AZ388" i="2"/>
  <c r="AZ670" i="2"/>
  <c r="AZ969" i="2"/>
  <c r="AZ563" i="2"/>
  <c r="AZ647" i="2"/>
  <c r="AZ228" i="2"/>
  <c r="AZ218" i="2"/>
  <c r="AZ462" i="2"/>
  <c r="AZ787" i="2"/>
  <c r="AZ279" i="2"/>
  <c r="AZ606" i="2"/>
  <c r="AZ875" i="2"/>
  <c r="AZ376" i="2"/>
  <c r="AZ247" i="2"/>
  <c r="AZ553" i="2"/>
  <c r="AZ125" i="2"/>
  <c r="AZ699" i="2"/>
  <c r="AZ290" i="2"/>
  <c r="AZ819" i="2"/>
  <c r="AZ1030" i="2"/>
  <c r="AZ808" i="2"/>
  <c r="AZ371" i="2"/>
  <c r="AY818" i="2"/>
  <c r="AY578" i="2"/>
  <c r="AY868" i="2"/>
  <c r="AZ663" i="2"/>
  <c r="AY504" i="2"/>
  <c r="BA615" i="2"/>
  <c r="BA583" i="2"/>
  <c r="BA816" i="2"/>
  <c r="AZ100" i="2"/>
  <c r="BA251" i="2"/>
  <c r="BA590" i="2"/>
  <c r="AY181" i="2"/>
  <c r="AY129" i="2"/>
  <c r="AY505" i="2"/>
  <c r="AY715" i="2"/>
  <c r="AY218" i="2"/>
  <c r="AY223" i="2"/>
  <c r="AY875" i="2"/>
  <c r="AY376" i="2"/>
  <c r="AY553" i="2"/>
  <c r="AY1012" i="2"/>
  <c r="AY904" i="2"/>
  <c r="AY440" i="2"/>
  <c r="AY559" i="2"/>
  <c r="AY555" i="2"/>
  <c r="AY723" i="2"/>
  <c r="BA771" i="2"/>
  <c r="BA419" i="2"/>
  <c r="AZ66" i="2"/>
  <c r="AY592" i="2"/>
  <c r="AY632" i="2"/>
  <c r="AY785" i="2"/>
  <c r="AY542" i="2"/>
  <c r="AY613" i="2"/>
  <c r="AY733" i="2"/>
  <c r="AY388" i="2"/>
  <c r="AY670" i="2"/>
  <c r="AY443" i="2"/>
  <c r="AY735" i="2"/>
  <c r="AY1030" i="2"/>
  <c r="AY808" i="2"/>
  <c r="BA610" i="2"/>
  <c r="BA1035" i="2"/>
  <c r="BA439" i="2"/>
  <c r="BA585" i="2"/>
  <c r="BA380" i="2"/>
  <c r="BA794" i="2"/>
  <c r="BA418" i="2"/>
  <c r="BA778" i="2"/>
  <c r="BA1022" i="2"/>
  <c r="BA466" i="2"/>
  <c r="BA842" i="2"/>
  <c r="AY228" i="2"/>
  <c r="AY279" i="2"/>
  <c r="AY606" i="2"/>
  <c r="AY247" i="2"/>
  <c r="AZ610" i="2"/>
  <c r="AZ394" i="2"/>
  <c r="AZ392" i="2"/>
  <c r="AZ380" i="2"/>
  <c r="AZ794" i="2"/>
  <c r="AZ418" i="2"/>
  <c r="AZ1022" i="2"/>
  <c r="AZ466" i="2"/>
  <c r="AZ842" i="2"/>
  <c r="BA100" i="2"/>
  <c r="AY856" i="2"/>
  <c r="AY819" i="2"/>
  <c r="BA1030" i="2"/>
  <c r="AY759" i="2"/>
  <c r="BA808" i="2"/>
  <c r="AY371" i="2"/>
  <c r="AY125" i="2"/>
  <c r="BA819" i="2"/>
  <c r="BA371" i="2"/>
  <c r="AY380" i="2"/>
  <c r="AY794" i="2"/>
  <c r="AY418" i="2"/>
  <c r="AY220" i="2"/>
  <c r="AY556" i="2"/>
  <c r="AZ795" i="2"/>
  <c r="AZ551" i="2"/>
  <c r="AY672" i="2"/>
  <c r="AY438" i="2"/>
  <c r="AZ671" i="2"/>
  <c r="AZ708" i="2"/>
  <c r="AZ884" i="2"/>
  <c r="BA447" i="2"/>
  <c r="AZ263" i="2"/>
  <c r="AY494" i="2"/>
  <c r="BA706" i="2"/>
  <c r="BA1037" i="2"/>
  <c r="AY414" i="2"/>
  <c r="AZ336" i="2"/>
  <c r="AZ658" i="2"/>
  <c r="AZ702" i="2"/>
  <c r="AZ429" i="2"/>
  <c r="AZ421" i="2"/>
  <c r="AZ730" i="2"/>
  <c r="AZ756" i="2"/>
  <c r="AZ608" i="2"/>
  <c r="AZ740" i="2"/>
  <c r="AZ481" i="2"/>
  <c r="AY643" i="2"/>
  <c r="AY585" i="2"/>
  <c r="BA678" i="2"/>
  <c r="BA519" i="2"/>
  <c r="AY795" i="2"/>
  <c r="BA784" i="2"/>
  <c r="AY671" i="2"/>
  <c r="AY708" i="2"/>
  <c r="BA876" i="2"/>
  <c r="AY884" i="2"/>
  <c r="AZ706" i="2"/>
  <c r="AZ1037" i="2"/>
  <c r="AZ86" i="2"/>
  <c r="AZ727" i="2"/>
  <c r="AY336" i="2"/>
  <c r="AY658" i="2"/>
  <c r="AY702" i="2"/>
  <c r="AY429" i="2"/>
  <c r="AY608" i="2"/>
  <c r="AY481" i="2"/>
  <c r="AY616" i="2"/>
  <c r="AY478" i="2"/>
  <c r="AY610" i="2"/>
  <c r="BA220" i="2"/>
  <c r="BA556" i="2"/>
  <c r="AZ678" i="2"/>
  <c r="AZ519" i="2"/>
  <c r="BA672" i="2"/>
  <c r="BA438" i="2"/>
  <c r="AY680" i="2"/>
  <c r="AZ533" i="2"/>
  <c r="BA494" i="2"/>
  <c r="AY706" i="2"/>
  <c r="AY1037" i="2"/>
  <c r="BA414" i="2"/>
  <c r="AY842" i="2"/>
  <c r="AZ556" i="2"/>
  <c r="BA708" i="2"/>
  <c r="BA884" i="2"/>
  <c r="BA336" i="2"/>
  <c r="BA702" i="2"/>
  <c r="BA532" i="2"/>
  <c r="BA730" i="2"/>
  <c r="AZ467" i="2"/>
  <c r="BA822" i="2"/>
  <c r="AY887" i="2"/>
  <c r="AZ797" i="2"/>
  <c r="AY15" i="2"/>
  <c r="AY38" i="2"/>
  <c r="AY854" i="2"/>
  <c r="AY30" i="2"/>
  <c r="AY145" i="2"/>
  <c r="AY155" i="2"/>
  <c r="AY720" i="2"/>
  <c r="AY751" i="2"/>
  <c r="AY572" i="2"/>
  <c r="AY13" i="2"/>
  <c r="AY589" i="2"/>
  <c r="AY889" i="2"/>
  <c r="AY641" i="2"/>
  <c r="AY776" i="2"/>
  <c r="BA795" i="2"/>
  <c r="AY784" i="2"/>
  <c r="AZ508" i="2"/>
  <c r="BA616" i="2"/>
  <c r="BA436" i="2"/>
  <c r="BA954" i="2"/>
  <c r="BA620" i="2"/>
  <c r="AY467" i="2"/>
  <c r="AZ822" i="2"/>
  <c r="BA150" i="2"/>
  <c r="AY797" i="2"/>
  <c r="BA185" i="2"/>
  <c r="AY466" i="2"/>
  <c r="AZ220" i="2"/>
  <c r="BA671" i="2"/>
  <c r="BA136" i="2"/>
  <c r="BA608" i="2"/>
  <c r="BA481" i="2"/>
  <c r="AZ616" i="2"/>
  <c r="AZ436" i="2"/>
  <c r="AZ620" i="2"/>
  <c r="AY822" i="2"/>
  <c r="AZ150" i="2"/>
  <c r="BA887" i="2"/>
  <c r="AZ99" i="2"/>
  <c r="BA60" i="2"/>
  <c r="BA15" i="2"/>
  <c r="BA67" i="2"/>
  <c r="BA854" i="2"/>
  <c r="BA30" i="2"/>
  <c r="BA25" i="2"/>
  <c r="AY678" i="2"/>
  <c r="AZ672" i="2"/>
  <c r="AY876" i="2"/>
  <c r="BA429" i="2"/>
  <c r="BA467" i="2"/>
  <c r="AZ887" i="2"/>
  <c r="BA797" i="2"/>
  <c r="BA50" i="2"/>
  <c r="BA145" i="2"/>
  <c r="BA155" i="2"/>
  <c r="BA720" i="2"/>
  <c r="BA69" i="2"/>
  <c r="BA18" i="2"/>
  <c r="AY620" i="2"/>
  <c r="AZ854" i="2"/>
  <c r="AZ70" i="2"/>
  <c r="AZ565" i="2"/>
  <c r="AZ641" i="2"/>
  <c r="AZ438" i="2"/>
  <c r="AZ67" i="2"/>
  <c r="AZ145" i="2"/>
  <c r="AZ155" i="2"/>
  <c r="AZ720" i="2"/>
  <c r="AZ69" i="2"/>
  <c r="AZ11" i="2"/>
  <c r="AZ801" i="2"/>
  <c r="AY150" i="2"/>
  <c r="AZ751" i="2"/>
  <c r="AZ41" i="2"/>
  <c r="AZ503" i="2"/>
  <c r="AZ776" i="2"/>
  <c r="AY1022" i="2"/>
  <c r="AZ494" i="2"/>
  <c r="AZ30" i="2"/>
  <c r="BA565" i="2"/>
  <c r="BA751" i="2"/>
  <c r="BA572" i="2"/>
  <c r="BA503" i="2"/>
  <c r="BA17" i="2"/>
  <c r="BA589" i="2"/>
  <c r="BA889" i="2"/>
  <c r="BA641" i="2"/>
  <c r="BA571" i="2"/>
  <c r="BA776" i="2"/>
  <c r="BA658" i="2"/>
  <c r="BA729" i="2"/>
  <c r="AZ572" i="2"/>
  <c r="AZ889" i="2"/>
  <c r="Z588" i="3"/>
  <c r="BI668" i="1" s="1"/>
  <c r="Z873" i="3"/>
  <c r="AB424" i="3"/>
  <c r="Z776" i="3"/>
  <c r="AY390" i="2" s="1"/>
  <c r="AB832" i="3"/>
  <c r="AC442" i="3"/>
  <c r="AC216" i="3"/>
  <c r="BI244" i="1"/>
  <c r="AB331" i="3"/>
  <c r="AB1182" i="3"/>
  <c r="BJ759" i="1" s="1"/>
  <c r="Z473" i="3"/>
  <c r="Z283" i="3"/>
  <c r="AB1316" i="3"/>
  <c r="AB258" i="3"/>
  <c r="BK631" i="1" s="1"/>
  <c r="AC1106" i="3"/>
  <c r="AC964" i="3"/>
  <c r="AE964" i="3" s="1"/>
  <c r="Z1335" i="3"/>
  <c r="AB775" i="3"/>
  <c r="Z1033" i="3"/>
  <c r="Z210" i="3"/>
  <c r="Z859" i="3"/>
  <c r="AC454" i="3"/>
  <c r="AE454" i="3" s="1"/>
  <c r="AC1248" i="3"/>
  <c r="Z802" i="3"/>
  <c r="BJ547" i="1"/>
  <c r="AZ1040" i="2"/>
  <c r="Z967" i="3"/>
  <c r="AB926" i="3"/>
  <c r="AB766" i="3"/>
  <c r="BK84" i="1" s="1"/>
  <c r="AC194" i="3"/>
  <c r="AE194" i="3" s="1"/>
  <c r="AB873" i="3"/>
  <c r="BK475" i="1" s="1"/>
  <c r="Z73" i="3"/>
  <c r="AD73" i="3" s="1"/>
  <c r="AC424" i="3"/>
  <c r="AE424" i="3" s="1"/>
  <c r="AC1355" i="3"/>
  <c r="AC42" i="3"/>
  <c r="AE42" i="3" s="1"/>
  <c r="Z216" i="3"/>
  <c r="AB592" i="3"/>
  <c r="AB1241" i="3"/>
  <c r="AC1194" i="3"/>
  <c r="AE1194" i="3" s="1"/>
  <c r="AB473" i="3"/>
  <c r="AC1316" i="3"/>
  <c r="AE1316" i="3" s="1"/>
  <c r="Z1103" i="3"/>
  <c r="Z51" i="3"/>
  <c r="AD51" i="3" s="1"/>
  <c r="AB1338" i="3"/>
  <c r="AZ994" i="2" s="1"/>
  <c r="AC165" i="3"/>
  <c r="AE165" i="3" s="1"/>
  <c r="AC775" i="3"/>
  <c r="AE775" i="3" s="1"/>
  <c r="Z975" i="3"/>
  <c r="AC1033" i="3"/>
  <c r="AE1033" i="3" s="1"/>
  <c r="AB733" i="3"/>
  <c r="Z454" i="3"/>
  <c r="AB1248" i="3"/>
  <c r="AB802" i="3"/>
  <c r="AB463" i="3"/>
  <c r="BA885" i="2" s="1"/>
  <c r="Z952" i="3"/>
  <c r="Z48" i="3"/>
  <c r="AD48" i="3" s="1"/>
  <c r="AB300" i="3"/>
  <c r="AB1095" i="3"/>
  <c r="BA1040" i="2" s="1"/>
  <c r="AC967" i="3"/>
  <c r="AE967" i="3" s="1"/>
  <c r="AC713" i="3"/>
  <c r="AE713" i="3" s="1"/>
  <c r="AB624" i="3"/>
  <c r="Z1207" i="3"/>
  <c r="BI522" i="1"/>
  <c r="AC73" i="3"/>
  <c r="AB1355" i="3"/>
  <c r="AB42" i="3"/>
  <c r="BJ44" i="1" s="1"/>
  <c r="AZ106" i="2"/>
  <c r="AC1366" i="3"/>
  <c r="AE1366" i="3" s="1"/>
  <c r="AC1241" i="3"/>
  <c r="AE1241" i="3" s="1"/>
  <c r="Z593" i="3"/>
  <c r="Z923" i="3"/>
  <c r="AC283" i="3"/>
  <c r="AB1103" i="3"/>
  <c r="Z248" i="3"/>
  <c r="Z282" i="3"/>
  <c r="AB1141" i="3"/>
  <c r="AB975" i="3"/>
  <c r="BK570" i="1" s="1"/>
  <c r="AC207" i="3"/>
  <c r="Z201" i="3"/>
  <c r="BK407" i="1"/>
  <c r="BI608" i="1"/>
  <c r="BI84" i="1"/>
  <c r="BK650" i="1"/>
  <c r="BK396" i="1"/>
  <c r="BI647" i="1"/>
  <c r="BI658" i="1"/>
  <c r="BK646" i="1"/>
  <c r="BK340" i="1"/>
  <c r="BI753" i="1"/>
  <c r="BK608" i="1"/>
  <c r="BI256" i="1"/>
  <c r="BJ608" i="1"/>
  <c r="BJ453" i="1"/>
  <c r="BI650" i="1"/>
  <c r="BK658" i="1"/>
  <c r="BJ650" i="1"/>
  <c r="BJ647" i="1"/>
  <c r="BJ658" i="1"/>
  <c r="BI340" i="1"/>
  <c r="BJ239" i="1"/>
  <c r="BK299" i="1"/>
  <c r="BI188" i="1"/>
  <c r="BI586" i="1"/>
  <c r="BK145" i="1"/>
  <c r="BI574" i="1"/>
  <c r="BI656" i="1"/>
  <c r="BI322" i="1"/>
  <c r="BK187" i="1"/>
  <c r="BI509" i="1"/>
  <c r="BI146" i="1"/>
  <c r="BI291" i="1"/>
  <c r="BK162" i="1"/>
  <c r="BK483" i="1"/>
  <c r="BI506" i="1"/>
  <c r="BK313" i="1"/>
  <c r="BK108" i="1"/>
  <c r="BK758" i="1"/>
  <c r="BI777" i="1"/>
  <c r="BK206" i="1"/>
  <c r="BK779" i="1"/>
  <c r="BI806" i="1"/>
  <c r="BK158" i="1"/>
  <c r="BI745" i="1"/>
  <c r="BK426" i="1"/>
  <c r="BI346" i="1"/>
  <c r="BK805" i="1"/>
  <c r="BI215" i="1"/>
  <c r="BK285" i="1"/>
  <c r="BK400" i="1"/>
  <c r="BI436" i="1"/>
  <c r="BK339" i="1"/>
  <c r="BK516" i="1"/>
  <c r="BI289" i="1"/>
  <c r="BJ299" i="1"/>
  <c r="BJ663" i="1"/>
  <c r="BK548" i="1"/>
  <c r="BK647" i="1"/>
  <c r="BJ340" i="1"/>
  <c r="BJ753" i="1"/>
  <c r="BJ717" i="1"/>
  <c r="BI323" i="1"/>
  <c r="BJ621" i="1"/>
  <c r="BK188" i="1"/>
  <c r="BI145" i="1"/>
  <c r="BJ574" i="1"/>
  <c r="BJ742" i="1"/>
  <c r="BJ107" i="1"/>
  <c r="BK291" i="1"/>
  <c r="BJ483" i="1"/>
  <c r="BJ295" i="1"/>
  <c r="BJ188" i="1"/>
  <c r="BK509" i="1"/>
  <c r="BJ291" i="1"/>
  <c r="BJ500" i="1"/>
  <c r="BI483" i="1"/>
  <c r="BK506" i="1"/>
  <c r="BK621" i="1"/>
  <c r="BI164" i="1"/>
  <c r="BJ145" i="1"/>
  <c r="BJ677" i="1"/>
  <c r="BJ656" i="1"/>
  <c r="BJ322" i="1"/>
  <c r="BK386" i="1"/>
  <c r="BI187" i="1"/>
  <c r="BK391" i="1"/>
  <c r="BJ146" i="1"/>
  <c r="BJ162" i="1"/>
  <c r="BJ117" i="1"/>
  <c r="BJ180" i="1"/>
  <c r="BJ313" i="1"/>
  <c r="BJ200" i="1"/>
  <c r="BJ644" i="1"/>
  <c r="BJ509" i="1"/>
  <c r="BK146" i="1"/>
  <c r="BK656" i="1"/>
  <c r="BK322" i="1"/>
  <c r="BI542" i="1"/>
  <c r="BJ758" i="1"/>
  <c r="BJ779" i="1"/>
  <c r="BI77" i="1"/>
  <c r="BJ506" i="1"/>
  <c r="BI758" i="1"/>
  <c r="BJ326" i="1"/>
  <c r="BJ206" i="1"/>
  <c r="BI779" i="1"/>
  <c r="BJ187" i="1"/>
  <c r="BJ441" i="1"/>
  <c r="BJ108" i="1"/>
  <c r="BI206" i="1"/>
  <c r="BJ220" i="1"/>
  <c r="BJ158" i="1"/>
  <c r="BJ745" i="1"/>
  <c r="BI426" i="1"/>
  <c r="BJ346" i="1"/>
  <c r="BI313" i="1"/>
  <c r="BJ805" i="1"/>
  <c r="BK385" i="1"/>
  <c r="BI516" i="1"/>
  <c r="BK660" i="1"/>
  <c r="BI451" i="1"/>
  <c r="BI746" i="1"/>
  <c r="BI112" i="1"/>
  <c r="BK756" i="1"/>
  <c r="BI108" i="1"/>
  <c r="BK745" i="1"/>
  <c r="BI805" i="1"/>
  <c r="BK215" i="1"/>
  <c r="BJ400" i="1"/>
  <c r="BJ215" i="1"/>
  <c r="BJ285" i="1"/>
  <c r="BI263" i="1"/>
  <c r="BJ144" i="1"/>
  <c r="BJ339" i="1"/>
  <c r="BI660" i="1"/>
  <c r="BK746" i="1"/>
  <c r="BK112" i="1"/>
  <c r="BI756" i="1"/>
  <c r="BI48" i="1"/>
  <c r="BK652" i="1"/>
  <c r="BK369" i="1"/>
  <c r="BI255" i="1"/>
  <c r="BK508" i="1"/>
  <c r="BK544" i="1"/>
  <c r="BI771" i="1"/>
  <c r="BK414" i="1"/>
  <c r="BK800" i="1"/>
  <c r="BJ436" i="1"/>
  <c r="BJ245" i="1"/>
  <c r="BJ288" i="1"/>
  <c r="BJ746" i="1"/>
  <c r="BJ112" i="1"/>
  <c r="BK48" i="1"/>
  <c r="BK255" i="1"/>
  <c r="BI508" i="1"/>
  <c r="BK771" i="1"/>
  <c r="BJ414" i="1"/>
  <c r="BI800" i="1"/>
  <c r="BI712" i="1"/>
  <c r="BK214" i="1"/>
  <c r="BI773" i="1"/>
  <c r="BJ426" i="1"/>
  <c r="BK346" i="1"/>
  <c r="BI285" i="1"/>
  <c r="BJ516" i="1"/>
  <c r="BJ660" i="1"/>
  <c r="BJ48" i="1"/>
  <c r="BJ652" i="1"/>
  <c r="BJ255" i="1"/>
  <c r="BJ771" i="1"/>
  <c r="BI414" i="1"/>
  <c r="BJ258" i="1"/>
  <c r="BJ214" i="1"/>
  <c r="BJ111" i="1"/>
  <c r="BJ744" i="1"/>
  <c r="BJ803" i="1"/>
  <c r="BJ783" i="1"/>
  <c r="BI339" i="1"/>
  <c r="BJ369" i="1"/>
  <c r="BJ544" i="1"/>
  <c r="BK732" i="1"/>
  <c r="BJ527" i="1"/>
  <c r="BK712" i="1"/>
  <c r="BI214" i="1"/>
  <c r="BK773" i="1"/>
  <c r="BI111" i="1"/>
  <c r="BK275" i="1"/>
  <c r="BI803" i="1"/>
  <c r="BI783" i="1"/>
  <c r="BK57" i="1"/>
  <c r="BK120" i="1"/>
  <c r="BI152" i="1"/>
  <c r="BI266" i="1"/>
  <c r="BK671" i="1"/>
  <c r="BI557" i="1"/>
  <c r="BI160" i="1"/>
  <c r="BI82" i="1"/>
  <c r="BI30" i="1"/>
  <c r="BK21" i="1"/>
  <c r="BI34" i="1"/>
  <c r="BI158" i="1"/>
  <c r="BJ773" i="1"/>
  <c r="BI120" i="1"/>
  <c r="BK152" i="1"/>
  <c r="BK557" i="1"/>
  <c r="BJ82" i="1"/>
  <c r="BJ10" i="1"/>
  <c r="BJ508" i="1"/>
  <c r="BI544" i="1"/>
  <c r="BK803" i="1"/>
  <c r="BI794" i="1"/>
  <c r="BJ181" i="1"/>
  <c r="BJ152" i="1"/>
  <c r="BJ557" i="1"/>
  <c r="BK160" i="1"/>
  <c r="BJ45" i="1"/>
  <c r="BK36" i="1"/>
  <c r="BJ36" i="1"/>
  <c r="BJ22" i="1"/>
  <c r="BJ8" i="1"/>
  <c r="BI23" i="1"/>
  <c r="BI36" i="1"/>
  <c r="BK111" i="1"/>
  <c r="BJ275" i="1"/>
  <c r="BK783" i="1"/>
  <c r="BK266" i="1"/>
  <c r="BJ671" i="1"/>
  <c r="BJ160" i="1"/>
  <c r="BK30" i="1"/>
  <c r="BJ29" i="1"/>
  <c r="BJ120" i="1"/>
  <c r="BI671" i="1"/>
  <c r="BJ30" i="1"/>
  <c r="BJ377" i="1"/>
  <c r="BJ756" i="1"/>
  <c r="BI369" i="1"/>
  <c r="BJ715" i="1"/>
  <c r="BJ795" i="1"/>
  <c r="BJ740" i="1"/>
  <c r="BJ800" i="1"/>
  <c r="BJ712" i="1"/>
  <c r="BJ252" i="1"/>
  <c r="BI275" i="1"/>
  <c r="BJ266" i="1"/>
  <c r="BK82" i="1"/>
  <c r="BJ34" i="1"/>
  <c r="R103" i="3"/>
  <c r="R1182" i="3"/>
  <c r="R309" i="3"/>
  <c r="R492" i="3"/>
  <c r="R1224" i="3"/>
  <c r="R502" i="3"/>
  <c r="R746" i="3"/>
  <c r="R1000" i="3"/>
  <c r="R720" i="3"/>
  <c r="R738" i="3"/>
  <c r="R453" i="3"/>
  <c r="AC427" i="3"/>
  <c r="AC1281" i="3"/>
  <c r="AE1281" i="3" s="1"/>
  <c r="AB625" i="3"/>
  <c r="AZ269" i="2" s="1"/>
  <c r="Z456" i="3"/>
  <c r="AC914" i="3"/>
  <c r="AE914" i="3" s="1"/>
  <c r="AB504" i="3"/>
  <c r="AC1162" i="3"/>
  <c r="Z409" i="3"/>
  <c r="Z535" i="3"/>
  <c r="AB125" i="3"/>
  <c r="BA662" i="2" s="1"/>
  <c r="AB845" i="3"/>
  <c r="BA451" i="2" s="1"/>
  <c r="Z155" i="3"/>
  <c r="AB35" i="3"/>
  <c r="AB177" i="3"/>
  <c r="AB1006" i="3"/>
  <c r="AB1070" i="3"/>
  <c r="Z1094" i="3"/>
  <c r="BI681" i="1" s="1"/>
  <c r="BJ390" i="1"/>
  <c r="Z641" i="3"/>
  <c r="AY146" i="2"/>
  <c r="AC892" i="3"/>
  <c r="AE892" i="3" s="1"/>
  <c r="Z533" i="3"/>
  <c r="BI93" i="1"/>
  <c r="AB428" i="3"/>
  <c r="Z1171" i="3"/>
  <c r="BJ749" i="1"/>
  <c r="AB351" i="3"/>
  <c r="AC351" i="3"/>
  <c r="AB342" i="3"/>
  <c r="Z1036" i="3"/>
  <c r="AC1321" i="3"/>
  <c r="AB265" i="3"/>
  <c r="AC265" i="3"/>
  <c r="AE265" i="3" s="1"/>
  <c r="Z885" i="3"/>
  <c r="AB1023" i="3"/>
  <c r="Z1023" i="3"/>
  <c r="BI615" i="1" s="1"/>
  <c r="Z267" i="3"/>
  <c r="AC540" i="3"/>
  <c r="Z540" i="3"/>
  <c r="AC905" i="3"/>
  <c r="AB1184" i="3"/>
  <c r="AC341" i="3"/>
  <c r="AE341" i="3" s="1"/>
  <c r="AB341" i="3"/>
  <c r="AB353" i="3"/>
  <c r="Z53" i="3"/>
  <c r="AB53" i="3"/>
  <c r="AZ668" i="2"/>
  <c r="AC962" i="3"/>
  <c r="Z100" i="3"/>
  <c r="AC100" i="3"/>
  <c r="AE100" i="3" s="1"/>
  <c r="AC221" i="3"/>
  <c r="Z221" i="3"/>
  <c r="AB131" i="3"/>
  <c r="AB417" i="3"/>
  <c r="AC417" i="3"/>
  <c r="AB999" i="3"/>
  <c r="AC999" i="3"/>
  <c r="AE999" i="3" s="1"/>
  <c r="AC1371" i="3"/>
  <c r="AE1371" i="3" s="1"/>
  <c r="AC812" i="3"/>
  <c r="AC294" i="3"/>
  <c r="AE294" i="3" s="1"/>
  <c r="AC179" i="3"/>
  <c r="AE179" i="3" s="1"/>
  <c r="AC958" i="3"/>
  <c r="AE958" i="3" s="1"/>
  <c r="AB1313" i="3"/>
  <c r="AC763" i="3"/>
  <c r="AE763" i="3" s="1"/>
  <c r="Z763" i="3"/>
  <c r="Z1234" i="3"/>
  <c r="AB1234" i="3"/>
  <c r="AC1127" i="3"/>
  <c r="AE1127" i="3" s="1"/>
  <c r="Z390" i="3"/>
  <c r="AB390" i="3"/>
  <c r="Z37" i="3"/>
  <c r="AC37" i="3"/>
  <c r="AE37" i="3" s="1"/>
  <c r="AC1017" i="3"/>
  <c r="AE1017" i="3" s="1"/>
  <c r="Z1017" i="3"/>
  <c r="AC579" i="3"/>
  <c r="AB579" i="3"/>
  <c r="Z579" i="3"/>
  <c r="AB398" i="3"/>
  <c r="AC398" i="3"/>
  <c r="AE398" i="3" s="1"/>
  <c r="AC1266" i="3"/>
  <c r="AE1266" i="3" s="1"/>
  <c r="Z1266" i="3"/>
  <c r="AB1266" i="3"/>
  <c r="AZ501" i="2"/>
  <c r="AC1005" i="3"/>
  <c r="AE1005" i="3" s="1"/>
  <c r="Z1180" i="3"/>
  <c r="AB1180" i="3"/>
  <c r="Z613" i="3"/>
  <c r="AB613" i="3"/>
  <c r="AC120" i="3"/>
  <c r="AB120" i="3"/>
  <c r="AC394" i="3"/>
  <c r="Z394" i="3"/>
  <c r="Z792" i="3"/>
  <c r="AB792" i="3"/>
  <c r="BJ406" i="1" s="1"/>
  <c r="AB82" i="3"/>
  <c r="AC82" i="3"/>
  <c r="AE82" i="3" s="1"/>
  <c r="AB656" i="3"/>
  <c r="Z656" i="3"/>
  <c r="AC1388" i="3"/>
  <c r="AB1388" i="3"/>
  <c r="Z1314" i="3"/>
  <c r="AC1314" i="3"/>
  <c r="AE1314" i="3" s="1"/>
  <c r="AZ334" i="2"/>
  <c r="AC401" i="3"/>
  <c r="Z401" i="3"/>
  <c r="Z939" i="3"/>
  <c r="AC939" i="3"/>
  <c r="Z746" i="3"/>
  <c r="AB746" i="3"/>
  <c r="Z1342" i="3"/>
  <c r="AZ136" i="2"/>
  <c r="AC1342" i="3"/>
  <c r="AE1342" i="3" s="1"/>
  <c r="AC693" i="3"/>
  <c r="AE693" i="3" s="1"/>
  <c r="Z693" i="3"/>
  <c r="AB693" i="3"/>
  <c r="Z658" i="3"/>
  <c r="AB658" i="3"/>
  <c r="AC658" i="3"/>
  <c r="AE658" i="3" s="1"/>
  <c r="AB876" i="3"/>
  <c r="Z876" i="3"/>
  <c r="Z1360" i="3"/>
  <c r="AB1360" i="3"/>
  <c r="BA838" i="2" s="1"/>
  <c r="AZ474" i="2"/>
  <c r="Z902" i="3"/>
  <c r="AB1116" i="3"/>
  <c r="Z1116" i="3"/>
  <c r="AC297" i="3"/>
  <c r="Z297" i="3"/>
  <c r="AB297" i="3"/>
  <c r="Z636" i="3"/>
  <c r="AB636" i="3"/>
  <c r="AC636" i="3"/>
  <c r="AE636" i="3" s="1"/>
  <c r="AC911" i="3"/>
  <c r="Z1000" i="3"/>
  <c r="Z139" i="3"/>
  <c r="AC139" i="3"/>
  <c r="AB580" i="3"/>
  <c r="BA995" i="2" s="1"/>
  <c r="AZ995" i="2"/>
  <c r="Z745" i="3"/>
  <c r="AB745" i="3"/>
  <c r="AB528" i="3"/>
  <c r="Z528" i="3"/>
  <c r="AB253" i="3"/>
  <c r="AC253" i="3"/>
  <c r="AB893" i="3"/>
  <c r="AC893" i="3"/>
  <c r="Z635" i="3"/>
  <c r="AY277" i="2" s="1"/>
  <c r="AB635" i="3"/>
  <c r="Z387" i="3"/>
  <c r="AC387" i="3"/>
  <c r="AE387" i="3" s="1"/>
  <c r="AB438" i="3"/>
  <c r="AC438" i="3"/>
  <c r="AE438" i="3" s="1"/>
  <c r="AC571" i="3"/>
  <c r="AB571" i="3"/>
  <c r="Z571" i="3"/>
  <c r="AC1112" i="3"/>
  <c r="AE1112" i="3" s="1"/>
  <c r="AC63" i="3"/>
  <c r="AE63" i="3" s="1"/>
  <c r="Z63" i="3"/>
  <c r="AD63" i="3" s="1"/>
  <c r="Z405" i="3"/>
  <c r="Z949" i="3"/>
  <c r="AZ268" i="2"/>
  <c r="AC949" i="3"/>
  <c r="Z1281" i="3"/>
  <c r="AB456" i="3"/>
  <c r="Z914" i="3"/>
  <c r="Z504" i="3"/>
  <c r="Z1162" i="3"/>
  <c r="AC824" i="3"/>
  <c r="AE824" i="3" s="1"/>
  <c r="BJ72" i="1"/>
  <c r="Z189" i="3"/>
  <c r="Z125" i="3"/>
  <c r="Z845" i="3"/>
  <c r="AY451" i="2" s="1"/>
  <c r="Z35" i="3"/>
  <c r="AD35" i="3" s="1"/>
  <c r="AC675" i="3"/>
  <c r="AE675" i="3" s="1"/>
  <c r="AC491" i="3"/>
  <c r="AE491" i="3" s="1"/>
  <c r="AY775" i="2"/>
  <c r="AZ223" i="2"/>
  <c r="AB23" i="3"/>
  <c r="AC1310" i="3"/>
  <c r="AB1094" i="3"/>
  <c r="Z892" i="3"/>
  <c r="AB533" i="3"/>
  <c r="AC428" i="3"/>
  <c r="AE428" i="3" s="1"/>
  <c r="Z342" i="3"/>
  <c r="AB1321" i="3"/>
  <c r="AB885" i="3"/>
  <c r="AC902" i="3"/>
  <c r="AE902" i="3" s="1"/>
  <c r="AB540" i="3"/>
  <c r="AC1184" i="3"/>
  <c r="AB911" i="3"/>
  <c r="AC353" i="3"/>
  <c r="AE353" i="3" s="1"/>
  <c r="AB139" i="3"/>
  <c r="Z580" i="3"/>
  <c r="Z1388" i="3"/>
  <c r="AB1314" i="3"/>
  <c r="Z131" i="3"/>
  <c r="AB1371" i="3"/>
  <c r="BJ594" i="1"/>
  <c r="AC745" i="3"/>
  <c r="AB1357" i="3"/>
  <c r="AC876" i="3"/>
  <c r="AB427" i="3"/>
  <c r="AZ92" i="2" s="1"/>
  <c r="AC625" i="3"/>
  <c r="AE625" i="3" s="1"/>
  <c r="Z675" i="3"/>
  <c r="Z1125" i="3"/>
  <c r="AC855" i="3"/>
  <c r="Z177" i="3"/>
  <c r="Z491" i="3"/>
  <c r="AB380" i="3"/>
  <c r="AC1070" i="3"/>
  <c r="AE1070" i="3" s="1"/>
  <c r="AB1039" i="3"/>
  <c r="BA223" i="2" s="1"/>
  <c r="Z23" i="3"/>
  <c r="AD23" i="3" s="1"/>
  <c r="Z205" i="3"/>
  <c r="AB753" i="3"/>
  <c r="AC533" i="3"/>
  <c r="AC1171" i="3"/>
  <c r="AE1171" i="3" s="1"/>
  <c r="Z1321" i="3"/>
  <c r="AY971" i="2" s="1"/>
  <c r="AC885" i="3"/>
  <c r="AE885" i="3" s="1"/>
  <c r="AB902" i="3"/>
  <c r="BA474" i="2" s="1"/>
  <c r="Z905" i="3"/>
  <c r="Z1184" i="3"/>
  <c r="Z911" i="3"/>
  <c r="Z353" i="3"/>
  <c r="AC1000" i="3"/>
  <c r="AE1000" i="3" s="1"/>
  <c r="AC53" i="3"/>
  <c r="AB962" i="3"/>
  <c r="BA668" i="2" s="1"/>
  <c r="Z253" i="3"/>
  <c r="AB221" i="3"/>
  <c r="Z417" i="3"/>
  <c r="Z438" i="3"/>
  <c r="AC1360" i="3"/>
  <c r="Z120" i="3"/>
  <c r="Z1127" i="3"/>
  <c r="AC1116" i="3"/>
  <c r="AE1116" i="3" s="1"/>
  <c r="AB1005" i="3"/>
  <c r="BA501" i="2" s="1"/>
  <c r="AC656" i="3"/>
  <c r="AB387" i="3"/>
  <c r="R826" i="3"/>
  <c r="Z659" i="3"/>
  <c r="AB1110" i="3"/>
  <c r="AB172" i="3"/>
  <c r="BK233" i="1" s="1"/>
  <c r="AB465" i="3"/>
  <c r="AZ612" i="2"/>
  <c r="BJ297" i="1"/>
  <c r="Z735" i="3"/>
  <c r="Z83" i="3"/>
  <c r="BI137" i="1" s="1"/>
  <c r="AB73" i="3"/>
  <c r="BA801" i="2" s="1"/>
  <c r="AY1016" i="2"/>
  <c r="Z42" i="3"/>
  <c r="AC776" i="3"/>
  <c r="AE776" i="3" s="1"/>
  <c r="AB216" i="3"/>
  <c r="AC592" i="3"/>
  <c r="AE592" i="3" s="1"/>
  <c r="Z1366" i="3"/>
  <c r="AB1334" i="3"/>
  <c r="AB923" i="3"/>
  <c r="Z1182" i="3"/>
  <c r="AZ428" i="2"/>
  <c r="AB673" i="3"/>
  <c r="Z258" i="3"/>
  <c r="AB725" i="3"/>
  <c r="BA257" i="2" s="1"/>
  <c r="AC634" i="3"/>
  <c r="AE634" i="3" s="1"/>
  <c r="AC863" i="3"/>
  <c r="BJ166" i="1"/>
  <c r="AB737" i="3"/>
  <c r="Z737" i="3"/>
  <c r="AC1364" i="3"/>
  <c r="AE1364" i="3" s="1"/>
  <c r="AC955" i="3"/>
  <c r="AE955" i="3" s="1"/>
  <c r="AC203" i="3"/>
  <c r="AE203" i="3" s="1"/>
  <c r="Z1062" i="3"/>
  <c r="AB1062" i="3"/>
  <c r="BA601" i="2" s="1"/>
  <c r="BJ189" i="1"/>
  <c r="AB648" i="3"/>
  <c r="BK189" i="1" s="1"/>
  <c r="AC944" i="3"/>
  <c r="AE944" i="3" s="1"/>
  <c r="AB944" i="3"/>
  <c r="AC415" i="3"/>
  <c r="AB415" i="3"/>
  <c r="AC969" i="3"/>
  <c r="AB969" i="3"/>
  <c r="AC938" i="3"/>
  <c r="Z938" i="3"/>
  <c r="AB1250" i="3"/>
  <c r="Z145" i="3"/>
  <c r="AC145" i="3"/>
  <c r="AE145" i="3" s="1"/>
  <c r="AB293" i="3"/>
  <c r="AZ515" i="2" s="1"/>
  <c r="Z95" i="3"/>
  <c r="BJ147" i="1"/>
  <c r="AB1054" i="3"/>
  <c r="AZ813" i="2"/>
  <c r="AB247" i="3"/>
  <c r="AB193" i="3"/>
  <c r="BK191" i="1" s="1"/>
  <c r="AB728" i="3"/>
  <c r="AB117" i="3"/>
  <c r="AC313" i="3"/>
  <c r="AE313" i="3" s="1"/>
  <c r="Z1084" i="3"/>
  <c r="AZ929" i="2"/>
  <c r="AC142" i="3"/>
  <c r="AE142" i="3" s="1"/>
  <c r="AZ728" i="2"/>
  <c r="AB1235" i="3"/>
  <c r="BA250" i="2" s="1"/>
  <c r="Z1235" i="3"/>
  <c r="Z971" i="3"/>
  <c r="AB1098" i="3"/>
  <c r="Z1098" i="3"/>
  <c r="AB714" i="3"/>
  <c r="AC714" i="3"/>
  <c r="AB880" i="3"/>
  <c r="AC880" i="3"/>
  <c r="Z1178" i="3"/>
  <c r="AC526" i="3"/>
  <c r="Z526" i="3"/>
  <c r="AC141" i="3"/>
  <c r="AE141" i="3" s="1"/>
  <c r="AB141" i="3"/>
  <c r="AB1129" i="3"/>
  <c r="Z1129" i="3"/>
  <c r="AB1238" i="3"/>
  <c r="AC1238" i="3"/>
  <c r="Z458" i="3"/>
  <c r="AC343" i="3"/>
  <c r="AB343" i="3"/>
  <c r="AB235" i="3"/>
  <c r="AB499" i="3"/>
  <c r="AB187" i="3"/>
  <c r="Z187" i="3"/>
  <c r="AC472" i="3"/>
  <c r="AE472" i="3" s="1"/>
  <c r="AB472" i="3"/>
  <c r="AZ142" i="2" s="1"/>
  <c r="AB700" i="3"/>
  <c r="AC700" i="3"/>
  <c r="AB1172" i="3"/>
  <c r="AC1172" i="3"/>
  <c r="AE1172" i="3" s="1"/>
  <c r="AB860" i="3"/>
  <c r="AC860" i="3"/>
  <c r="AE860" i="3" s="1"/>
  <c r="AB991" i="3"/>
  <c r="BK585" i="1" s="1"/>
  <c r="AB1198" i="3"/>
  <c r="Z1111" i="3"/>
  <c r="AC1111" i="3"/>
  <c r="AE1111" i="3" s="1"/>
  <c r="AC987" i="3"/>
  <c r="AE987" i="3" s="1"/>
  <c r="Z987" i="3"/>
  <c r="AC758" i="3"/>
  <c r="Z758" i="3"/>
  <c r="AZ1014" i="2"/>
  <c r="Z355" i="3"/>
  <c r="AC957" i="3"/>
  <c r="AB957" i="3"/>
  <c r="Z957" i="3"/>
  <c r="AB537" i="3"/>
  <c r="BA974" i="2" s="1"/>
  <c r="AC537" i="3"/>
  <c r="AE537" i="3" s="1"/>
  <c r="BJ765" i="1"/>
  <c r="AC1189" i="3"/>
  <c r="Z1251" i="3"/>
  <c r="AB869" i="3"/>
  <c r="BJ471" i="1" s="1"/>
  <c r="Z869" i="3"/>
  <c r="AC1359" i="3"/>
  <c r="AB1359" i="3"/>
  <c r="Z778" i="3"/>
  <c r="AC946" i="3"/>
  <c r="AE946" i="3" s="1"/>
  <c r="AB959" i="3"/>
  <c r="AC959" i="3"/>
  <c r="AB640" i="3"/>
  <c r="AC640" i="3"/>
  <c r="AE640" i="3" s="1"/>
  <c r="AB457" i="3"/>
  <c r="AC457" i="3"/>
  <c r="AB1056" i="3"/>
  <c r="AC1056" i="3"/>
  <c r="AE1056" i="3" s="1"/>
  <c r="Z363" i="3"/>
  <c r="AC45" i="3"/>
  <c r="AB683" i="3"/>
  <c r="AB1276" i="3"/>
  <c r="AC1276" i="3"/>
  <c r="BJ572" i="1"/>
  <c r="Z977" i="3"/>
  <c r="Z835" i="3"/>
  <c r="AB1341" i="3"/>
  <c r="BA905" i="2" s="1"/>
  <c r="Z1341" i="3"/>
  <c r="AC1225" i="3"/>
  <c r="AE1225" i="3" s="1"/>
  <c r="Z1225" i="3"/>
  <c r="AY1007" i="2"/>
  <c r="AC1349" i="3"/>
  <c r="AE1349" i="3" s="1"/>
  <c r="AC688" i="3"/>
  <c r="AB686" i="3"/>
  <c r="AC686" i="3"/>
  <c r="AB843" i="3"/>
  <c r="BA29" i="2" s="1"/>
  <c r="AC843" i="3"/>
  <c r="AE843" i="3" s="1"/>
  <c r="AY260" i="2"/>
  <c r="AB129" i="3"/>
  <c r="AB669" i="3"/>
  <c r="BJ301" i="1" s="1"/>
  <c r="AC669" i="3"/>
  <c r="AE669" i="3" s="1"/>
  <c r="AC97" i="3"/>
  <c r="AE97" i="3" s="1"/>
  <c r="BJ90" i="1"/>
  <c r="Z1078" i="3"/>
  <c r="AB1078" i="3"/>
  <c r="AB234" i="3"/>
  <c r="AY373" i="2"/>
  <c r="AB761" i="3"/>
  <c r="AC226" i="3"/>
  <c r="Z226" i="3"/>
  <c r="Z1052" i="3"/>
  <c r="AB153" i="3"/>
  <c r="AC153" i="3"/>
  <c r="AB626" i="3"/>
  <c r="Z626" i="3"/>
  <c r="AB1272" i="3"/>
  <c r="AB122" i="3"/>
  <c r="AC627" i="3"/>
  <c r="AB898" i="3"/>
  <c r="Z679" i="3"/>
  <c r="BJ460" i="1"/>
  <c r="AB349" i="3"/>
  <c r="AC696" i="3"/>
  <c r="AE696" i="3" s="1"/>
  <c r="BJ274" i="1"/>
  <c r="AC426" i="3"/>
  <c r="Z676" i="3"/>
  <c r="AB751" i="3"/>
  <c r="AC794" i="3"/>
  <c r="AE794" i="3" s="1"/>
  <c r="AC803" i="3"/>
  <c r="Z615" i="3"/>
  <c r="Z1252" i="3"/>
  <c r="Z680" i="3"/>
  <c r="AC1249" i="3"/>
  <c r="AC324" i="3"/>
  <c r="AE324" i="3" s="1"/>
  <c r="AC460" i="3"/>
  <c r="AE460" i="3" s="1"/>
  <c r="AC759" i="3"/>
  <c r="Z476" i="3"/>
  <c r="Z159" i="3"/>
  <c r="AC644" i="3"/>
  <c r="AE644" i="3" s="1"/>
  <c r="AB1262" i="3"/>
  <c r="Z69" i="3"/>
  <c r="AD69" i="3" s="1"/>
  <c r="Z1254" i="3"/>
  <c r="Z175" i="3"/>
  <c r="Z1332" i="3"/>
  <c r="AC1235" i="3"/>
  <c r="AE1235" i="3" s="1"/>
  <c r="AB870" i="3"/>
  <c r="Z864" i="3"/>
  <c r="BI327" i="1"/>
  <c r="AB618" i="3"/>
  <c r="BA623" i="2" s="1"/>
  <c r="AB1178" i="3"/>
  <c r="AB526" i="3"/>
  <c r="Z56" i="3"/>
  <c r="AD56" i="3" s="1"/>
  <c r="AC1219" i="3"/>
  <c r="AC76" i="3"/>
  <c r="Z1238" i="3"/>
  <c r="BI811" i="1" s="1"/>
  <c r="AB458" i="3"/>
  <c r="AZ585" i="2"/>
  <c r="Z343" i="3"/>
  <c r="Z235" i="3"/>
  <c r="AD235" i="3" s="1"/>
  <c r="Z843" i="3"/>
  <c r="AC499" i="3"/>
  <c r="AE499" i="3" s="1"/>
  <c r="AC1078" i="3"/>
  <c r="Z1276" i="3"/>
  <c r="AY925" i="2" s="1"/>
  <c r="AB45" i="3"/>
  <c r="AB1349" i="3"/>
  <c r="AC187" i="3"/>
  <c r="Z860" i="3"/>
  <c r="AC1198" i="3"/>
  <c r="Z890" i="3"/>
  <c r="AB355" i="3"/>
  <c r="AC239" i="3"/>
  <c r="AB835" i="3"/>
  <c r="Z1381" i="3"/>
  <c r="Z688" i="3"/>
  <c r="AC1251" i="3"/>
  <c r="AE1251" i="3" s="1"/>
  <c r="AC1224" i="3"/>
  <c r="AE1224" i="3" s="1"/>
  <c r="AB918" i="3"/>
  <c r="Z683" i="3"/>
  <c r="Z669" i="3"/>
  <c r="AB946" i="3"/>
  <c r="AC1052" i="3"/>
  <c r="AC245" i="3"/>
  <c r="AE245" i="3" s="1"/>
  <c r="AC234" i="3"/>
  <c r="AE234" i="3" s="1"/>
  <c r="Z976" i="3"/>
  <c r="AB976" i="3"/>
  <c r="Z1065" i="3"/>
  <c r="AC1065" i="3"/>
  <c r="AC586" i="3"/>
  <c r="Z586" i="3"/>
  <c r="AC410" i="3"/>
  <c r="AE410" i="3" s="1"/>
  <c r="AB410" i="3"/>
  <c r="AC1368" i="3"/>
  <c r="AE1368" i="3" s="1"/>
  <c r="AB1010" i="3"/>
  <c r="AB697" i="3"/>
  <c r="Z1298" i="3"/>
  <c r="Z530" i="3"/>
  <c r="AC530" i="3"/>
  <c r="AC464" i="3"/>
  <c r="AE464" i="3" s="1"/>
  <c r="AB464" i="3"/>
  <c r="BJ134" i="1" s="1"/>
  <c r="AC1244" i="3"/>
  <c r="AZ84" i="2"/>
  <c r="AB604" i="3"/>
  <c r="AC604" i="3"/>
  <c r="AB1027" i="3"/>
  <c r="Z1038" i="3"/>
  <c r="AC122" i="3"/>
  <c r="AC619" i="3"/>
  <c r="AE619" i="3" s="1"/>
  <c r="Z627" i="3"/>
  <c r="AY271" i="2" s="1"/>
  <c r="Z1326" i="3"/>
  <c r="AC19" i="3"/>
  <c r="AE19" i="3" s="1"/>
  <c r="AB759" i="3"/>
  <c r="AC403" i="3"/>
  <c r="Z644" i="3"/>
  <c r="Z1262" i="3"/>
  <c r="AB1158" i="3"/>
  <c r="AC69" i="3"/>
  <c r="AE69" i="3" s="1"/>
  <c r="AC1254" i="3"/>
  <c r="AE1254" i="3" s="1"/>
  <c r="Z816" i="3"/>
  <c r="AC798" i="3"/>
  <c r="AZ250" i="2"/>
  <c r="Z1168" i="3"/>
  <c r="AC1098" i="3"/>
  <c r="Z618" i="3"/>
  <c r="AB402" i="3"/>
  <c r="Z739" i="3"/>
  <c r="AC1178" i="3"/>
  <c r="Z1122" i="3"/>
  <c r="AZ443" i="2"/>
  <c r="Z76" i="3"/>
  <c r="Z1083" i="3"/>
  <c r="AC947" i="3"/>
  <c r="AC1341" i="3"/>
  <c r="AE1341" i="3" s="1"/>
  <c r="AC235" i="3"/>
  <c r="AE235" i="3" s="1"/>
  <c r="BI555" i="1"/>
  <c r="AZ844" i="2"/>
  <c r="Z472" i="3"/>
  <c r="Z700" i="3"/>
  <c r="Z1172" i="3"/>
  <c r="Z991" i="3"/>
  <c r="BI585" i="1" s="1"/>
  <c r="AZ825" i="2"/>
  <c r="AZ974" i="2"/>
  <c r="Z140" i="3"/>
  <c r="BI57" i="1" s="1"/>
  <c r="AB688" i="3"/>
  <c r="Z1056" i="3"/>
  <c r="AC761" i="3"/>
  <c r="AC977" i="3"/>
  <c r="AE977" i="3" s="1"/>
  <c r="Z1206" i="3"/>
  <c r="AC273" i="3"/>
  <c r="AC795" i="3"/>
  <c r="Z97" i="3"/>
  <c r="AB1052" i="3"/>
  <c r="Z1272" i="3"/>
  <c r="AC293" i="3"/>
  <c r="AE293" i="3" s="1"/>
  <c r="AB619" i="3"/>
  <c r="AZ266" i="2" s="1"/>
  <c r="Z1121" i="3"/>
  <c r="Z940" i="3"/>
  <c r="Z634" i="3"/>
  <c r="AY354" i="2"/>
  <c r="AB881" i="3"/>
  <c r="AC160" i="3"/>
  <c r="AE160" i="3" s="1"/>
  <c r="AB81" i="3"/>
  <c r="BI565" i="1"/>
  <c r="AB19" i="3"/>
  <c r="Z1110" i="3"/>
  <c r="BJ466" i="1"/>
  <c r="Z324" i="3"/>
  <c r="Z657" i="3"/>
  <c r="AC1243" i="3"/>
  <c r="BJ636" i="1"/>
  <c r="Z60" i="3"/>
  <c r="AD60" i="3" s="1"/>
  <c r="Z602" i="3"/>
  <c r="Z402" i="3"/>
  <c r="AY327" i="2" s="1"/>
  <c r="Z981" i="3"/>
  <c r="Z183" i="3"/>
  <c r="AC56" i="3"/>
  <c r="Z947" i="3"/>
  <c r="Z969" i="3"/>
  <c r="AC734" i="3"/>
  <c r="AE734" i="3" s="1"/>
  <c r="Z725" i="3"/>
  <c r="AC1250" i="3"/>
  <c r="Z1345" i="3"/>
  <c r="AY1002" i="2" s="1"/>
  <c r="BJ15" i="1"/>
  <c r="AB583" i="3"/>
  <c r="Z117" i="3"/>
  <c r="BJ227" i="1"/>
  <c r="AB1084" i="3"/>
  <c r="Z1364" i="3"/>
  <c r="AZ1004" i="2"/>
  <c r="Z320" i="3"/>
  <c r="AY929" i="2" s="1"/>
  <c r="Z955" i="3"/>
  <c r="BJ57" i="1"/>
  <c r="AB586" i="3"/>
  <c r="AB142" i="3"/>
  <c r="Z203" i="3"/>
  <c r="AB1038" i="3"/>
  <c r="AC874" i="3"/>
  <c r="AE874" i="3" s="1"/>
  <c r="AC1240" i="3"/>
  <c r="AE1240" i="3" s="1"/>
  <c r="BJ253" i="1"/>
  <c r="Z244" i="3"/>
  <c r="AC1206" i="3"/>
  <c r="AB273" i="3"/>
  <c r="AZ601" i="2"/>
  <c r="Z1368" i="3"/>
  <c r="AC648" i="3"/>
  <c r="Z1010" i="3"/>
  <c r="AB560" i="3"/>
  <c r="BK216" i="1" s="1"/>
  <c r="Z12" i="3"/>
  <c r="AD12" i="3" s="1"/>
  <c r="Z357" i="3"/>
  <c r="Z1244" i="3"/>
  <c r="AB795" i="3"/>
  <c r="Z1027" i="3"/>
  <c r="AZ835" i="2"/>
  <c r="Z293" i="3"/>
  <c r="Z619" i="3"/>
  <c r="AC1300" i="3"/>
  <c r="AE1300" i="3" s="1"/>
  <c r="Z160" i="3"/>
  <c r="AB970" i="3"/>
  <c r="AZ735" i="2"/>
  <c r="Z863" i="3"/>
  <c r="AC657" i="3"/>
  <c r="AE657" i="3" s="1"/>
  <c r="Z172" i="3"/>
  <c r="AB1243" i="3"/>
  <c r="Z1128" i="3"/>
  <c r="AC60" i="3"/>
  <c r="AE60" i="3" s="1"/>
  <c r="AB132" i="3"/>
  <c r="AZ40" i="2" s="1"/>
  <c r="AB56" i="3"/>
  <c r="BA421" i="2" s="1"/>
  <c r="AC247" i="3"/>
  <c r="AE247" i="3" s="1"/>
  <c r="Z193" i="3"/>
  <c r="Z734" i="3"/>
  <c r="AC725" i="3"/>
  <c r="AE725" i="3" s="1"/>
  <c r="Z1250" i="3"/>
  <c r="AC1345" i="3"/>
  <c r="AE1345" i="3" s="1"/>
  <c r="Z728" i="3"/>
  <c r="AC583" i="3"/>
  <c r="AE583" i="3" s="1"/>
  <c r="AZ280" i="2"/>
  <c r="AB744" i="3"/>
  <c r="AB96" i="3"/>
  <c r="AB614" i="3"/>
  <c r="AC919" i="3"/>
  <c r="AE919" i="3" s="1"/>
  <c r="Z313" i="3"/>
  <c r="AC737" i="3"/>
  <c r="AB1364" i="3"/>
  <c r="AB1065" i="3"/>
  <c r="AC320" i="3"/>
  <c r="AE320" i="3" s="1"/>
  <c r="AB955" i="3"/>
  <c r="AC140" i="3"/>
  <c r="AE140" i="3" s="1"/>
  <c r="BJ394" i="1"/>
  <c r="AB203" i="3"/>
  <c r="AB938" i="3"/>
  <c r="Z410" i="3"/>
  <c r="AC1038" i="3"/>
  <c r="Z1240" i="3"/>
  <c r="AB145" i="3"/>
  <c r="Z604" i="3"/>
  <c r="Z415" i="3"/>
  <c r="AB244" i="3"/>
  <c r="AB1206" i="3"/>
  <c r="BJ780" i="1" s="1"/>
  <c r="AC1062" i="3"/>
  <c r="AB1368" i="3"/>
  <c r="Z648" i="3"/>
  <c r="AC1010" i="3"/>
  <c r="AE1010" i="3" s="1"/>
  <c r="AC990" i="3"/>
  <c r="AB12" i="3"/>
  <c r="BA728" i="2" s="1"/>
  <c r="AB1244" i="3"/>
  <c r="BA84" i="2" s="1"/>
  <c r="BI409" i="1"/>
  <c r="AC1027" i="3"/>
  <c r="AE1027" i="3" s="1"/>
  <c r="AB245" i="3"/>
  <c r="BA835" i="2" s="1"/>
  <c r="Z944" i="3"/>
  <c r="BI539" i="1" s="1"/>
  <c r="AB1121" i="3"/>
  <c r="BJ704" i="1" s="1"/>
  <c r="Z481" i="3"/>
  <c r="AB634" i="3"/>
  <c r="AC1272" i="3"/>
  <c r="AE1272" i="3" s="1"/>
  <c r="AB594" i="3"/>
  <c r="AB518" i="3"/>
  <c r="AC159" i="3"/>
  <c r="AE159" i="3" s="1"/>
  <c r="AB973" i="3"/>
  <c r="Z910" i="3"/>
  <c r="AC942" i="3"/>
  <c r="AE942" i="3" s="1"/>
  <c r="AB1185" i="3"/>
  <c r="Z470" i="3"/>
  <c r="Z638" i="3"/>
  <c r="BI355" i="1"/>
  <c r="Z96" i="3"/>
  <c r="BI76" i="1" s="1"/>
  <c r="AC1146" i="3"/>
  <c r="AE1146" i="3" s="1"/>
  <c r="AY517" i="2"/>
  <c r="Z874" i="3"/>
  <c r="Z705" i="3"/>
  <c r="AB703" i="3"/>
  <c r="AC1137" i="3"/>
  <c r="AB599" i="3"/>
  <c r="BK250" i="1" s="1"/>
  <c r="AB1265" i="3"/>
  <c r="AB1378" i="3"/>
  <c r="Z865" i="3"/>
  <c r="AB322" i="3"/>
  <c r="AC588" i="3"/>
  <c r="AE588" i="3" s="1"/>
  <c r="Z1050" i="3"/>
  <c r="AB83" i="3"/>
  <c r="AC766" i="3"/>
  <c r="AB194" i="3"/>
  <c r="BA20" i="2" s="1"/>
  <c r="AC1378" i="3"/>
  <c r="AB865" i="3"/>
  <c r="AC322" i="3"/>
  <c r="AE322" i="3" s="1"/>
  <c r="AC1067" i="3"/>
  <c r="AE1067" i="3" s="1"/>
  <c r="AB588" i="3"/>
  <c r="AC1050" i="3"/>
  <c r="AB735" i="3"/>
  <c r="AC83" i="3"/>
  <c r="AE83" i="3" s="1"/>
  <c r="BJ84" i="1"/>
  <c r="AZ20" i="2"/>
  <c r="AC865" i="3"/>
  <c r="AE865" i="3" s="1"/>
  <c r="Z505" i="3"/>
  <c r="Z322" i="3"/>
  <c r="AC861" i="3"/>
  <c r="AE861" i="3" s="1"/>
  <c r="R911" i="3"/>
  <c r="R1180" i="3"/>
  <c r="R946" i="3"/>
  <c r="R654" i="3"/>
  <c r="R178" i="3"/>
  <c r="R1179" i="3"/>
  <c r="R999" i="3"/>
  <c r="R1320" i="3"/>
  <c r="R1152" i="3"/>
  <c r="R940" i="3"/>
  <c r="AB811" i="3"/>
  <c r="AZ423" i="2" s="1"/>
  <c r="R1235" i="3"/>
  <c r="R504" i="3"/>
  <c r="R1169" i="3"/>
  <c r="R995" i="3"/>
  <c r="R1014" i="3"/>
  <c r="R1225" i="3"/>
  <c r="AC811" i="3"/>
  <c r="R645" i="3"/>
  <c r="R235" i="3"/>
  <c r="R755" i="3"/>
  <c r="R90" i="3"/>
  <c r="R1252" i="3"/>
  <c r="R49" i="3"/>
  <c r="AC954" i="3"/>
  <c r="AE954" i="3" s="1"/>
  <c r="AB954" i="3"/>
  <c r="BA433" i="2" s="1"/>
  <c r="Z954" i="3"/>
  <c r="AF354" i="3"/>
  <c r="AF1196" i="3"/>
  <c r="AF831" i="3"/>
  <c r="AF1386" i="3"/>
  <c r="AC594" i="3"/>
  <c r="AE594" i="3" s="1"/>
  <c r="AB940" i="3"/>
  <c r="AB481" i="3"/>
  <c r="Z643" i="3"/>
  <c r="AC1326" i="3"/>
  <c r="Z1300" i="3"/>
  <c r="AZ317" i="2"/>
  <c r="Z629" i="3"/>
  <c r="AC676" i="3"/>
  <c r="AE676" i="3" s="1"/>
  <c r="Z443" i="3"/>
  <c r="AB95" i="3"/>
  <c r="AB367" i="3"/>
  <c r="BI480" i="1"/>
  <c r="AC970" i="3"/>
  <c r="AE970" i="3" s="1"/>
  <c r="Z518" i="3"/>
  <c r="Z1131" i="3"/>
  <c r="AC259" i="3"/>
  <c r="Z1243" i="3"/>
  <c r="BI816" i="1" s="1"/>
  <c r="AZ439" i="2"/>
  <c r="AB1128" i="3"/>
  <c r="BA711" i="2" s="1"/>
  <c r="Z748" i="3"/>
  <c r="AC465" i="3"/>
  <c r="AC1332" i="3"/>
  <c r="AE1332" i="3" s="1"/>
  <c r="AB192" i="3"/>
  <c r="AC183" i="3"/>
  <c r="AC913" i="3"/>
  <c r="AB18" i="3"/>
  <c r="BJ730" i="1"/>
  <c r="AB910" i="3"/>
  <c r="AB788" i="3"/>
  <c r="BK323" i="1" s="1"/>
  <c r="AB749" i="3"/>
  <c r="Z942" i="3"/>
  <c r="AB1345" i="3"/>
  <c r="Z1185" i="3"/>
  <c r="AB470" i="3"/>
  <c r="Z1275" i="3"/>
  <c r="Z384" i="3"/>
  <c r="AB1191" i="3"/>
  <c r="AB239" i="3"/>
  <c r="AB1156" i="3"/>
  <c r="Z396" i="3"/>
  <c r="Z501" i="3"/>
  <c r="Z901" i="3"/>
  <c r="AB720" i="3"/>
  <c r="BA331" i="2" s="1"/>
  <c r="AC487" i="3"/>
  <c r="AE487" i="3" s="1"/>
  <c r="AC68" i="3"/>
  <c r="AC783" i="3"/>
  <c r="AC190" i="3"/>
  <c r="AB1271" i="3"/>
  <c r="Z561" i="3"/>
  <c r="Z1093" i="3"/>
  <c r="AB188" i="3"/>
  <c r="Z837" i="3"/>
  <c r="AC856" i="3"/>
  <c r="AC940" i="3"/>
  <c r="AE940" i="3" s="1"/>
  <c r="AB643" i="3"/>
  <c r="AB1300" i="3"/>
  <c r="Z696" i="3"/>
  <c r="AB629" i="3"/>
  <c r="BA273" i="2" s="1"/>
  <c r="AZ305" i="2"/>
  <c r="AC443" i="3"/>
  <c r="AE443" i="3" s="1"/>
  <c r="AZ1001" i="2"/>
  <c r="AC367" i="3"/>
  <c r="AC881" i="3"/>
  <c r="Z81" i="3"/>
  <c r="AB1131" i="3"/>
  <c r="Z259" i="3"/>
  <c r="AY134" i="2"/>
  <c r="AB1332" i="3"/>
  <c r="AZ988" i="2" s="1"/>
  <c r="Z192" i="3"/>
  <c r="Z509" i="3"/>
  <c r="AB602" i="3"/>
  <c r="Z1334" i="3"/>
  <c r="AY990" i="2" s="1"/>
  <c r="AC973" i="3"/>
  <c r="AC1148" i="3"/>
  <c r="AC1025" i="3"/>
  <c r="AB942" i="3"/>
  <c r="Z464" i="3"/>
  <c r="AC109" i="3"/>
  <c r="AE109" i="3" s="1"/>
  <c r="Z742" i="3"/>
  <c r="AC501" i="3"/>
  <c r="AE501" i="3" s="1"/>
  <c r="Z958" i="3"/>
  <c r="AB901" i="3"/>
  <c r="Z720" i="3"/>
  <c r="AC451" i="3"/>
  <c r="AE451" i="3" s="1"/>
  <c r="Z43" i="3"/>
  <c r="AD43" i="3" s="1"/>
  <c r="AC93" i="3"/>
  <c r="AB1093" i="3"/>
  <c r="AB748" i="3"/>
  <c r="BK360" i="1" s="1"/>
  <c r="AC816" i="3"/>
  <c r="AC1054" i="3"/>
  <c r="AE1054" i="3" s="1"/>
  <c r="AC1327" i="3"/>
  <c r="AC132" i="3"/>
  <c r="AE132" i="3" s="1"/>
  <c r="AB981" i="3"/>
  <c r="AB913" i="3"/>
  <c r="BA945" i="2" s="1"/>
  <c r="Z18" i="3"/>
  <c r="AD18" i="3" s="1"/>
  <c r="Z1290" i="3"/>
  <c r="AC616" i="3"/>
  <c r="AB451" i="3"/>
  <c r="Z1237" i="3"/>
  <c r="BI814" i="1" s="1"/>
  <c r="AB225" i="3"/>
  <c r="BK586" i="1" s="1"/>
  <c r="AB1140" i="3"/>
  <c r="R1358" i="3"/>
  <c r="R611" i="3"/>
  <c r="R786" i="3"/>
  <c r="Z584" i="3"/>
  <c r="Z1199" i="3"/>
  <c r="AB1067" i="3"/>
  <c r="Z861" i="3"/>
  <c r="AC486" i="3"/>
  <c r="AC584" i="3"/>
  <c r="AC687" i="3"/>
  <c r="AB486" i="3"/>
  <c r="Z1067" i="3"/>
  <c r="AB1007" i="3"/>
  <c r="BK600" i="1" s="1"/>
  <c r="AB584" i="3"/>
  <c r="AZ237" i="2" s="1"/>
  <c r="Z1106" i="3"/>
  <c r="AC131" i="3"/>
  <c r="Z1371" i="3"/>
  <c r="AB812" i="3"/>
  <c r="BA759" i="2" s="1"/>
  <c r="AB294" i="3"/>
  <c r="BA682" i="2" s="1"/>
  <c r="AB987" i="3"/>
  <c r="BJ488" i="1"/>
  <c r="AB758" i="3"/>
  <c r="AC355" i="3"/>
  <c r="AE355" i="3" s="1"/>
  <c r="Z537" i="3"/>
  <c r="Z1189" i="3"/>
  <c r="AB1381" i="3"/>
  <c r="AZ1042" i="2" s="1"/>
  <c r="AB1251" i="3"/>
  <c r="AC1016" i="3"/>
  <c r="AC869" i="3"/>
  <c r="AB280" i="3"/>
  <c r="AB182" i="3"/>
  <c r="Z995" i="3"/>
  <c r="AB1092" i="3"/>
  <c r="BK679" i="1" s="1"/>
  <c r="AC922" i="3"/>
  <c r="AE922" i="3" s="1"/>
  <c r="Z990" i="3"/>
  <c r="AY584" i="2" s="1"/>
  <c r="AC703" i="3"/>
  <c r="AC357" i="3"/>
  <c r="AB791" i="3"/>
  <c r="BA612" i="2" s="1"/>
  <c r="AB1137" i="3"/>
  <c r="AC392" i="3"/>
  <c r="Z697" i="3"/>
  <c r="AB1298" i="3"/>
  <c r="Z599" i="3"/>
  <c r="AC1265" i="3"/>
  <c r="AE1265" i="3" s="1"/>
  <c r="Z1359" i="3"/>
  <c r="AB659" i="3"/>
  <c r="BA295" i="2" s="1"/>
  <c r="AC182" i="3"/>
  <c r="AC838" i="3"/>
  <c r="AE838" i="3" s="1"/>
  <c r="AB995" i="3"/>
  <c r="BJ589" i="1" s="1"/>
  <c r="Z1092" i="3"/>
  <c r="Z922" i="3"/>
  <c r="AB705" i="3"/>
  <c r="AB990" i="3"/>
  <c r="AZ584" i="2" s="1"/>
  <c r="Z560" i="3"/>
  <c r="AB1224" i="3"/>
  <c r="Z918" i="3"/>
  <c r="Z703" i="3"/>
  <c r="AY321" i="2" s="1"/>
  <c r="Z791" i="3"/>
  <c r="Z1137" i="3"/>
  <c r="AB392" i="3"/>
  <c r="AC697" i="3"/>
  <c r="AE697" i="3" s="1"/>
  <c r="AC1298" i="3"/>
  <c r="AB530" i="3"/>
  <c r="AY913" i="2"/>
  <c r="AC51" i="3"/>
  <c r="AZ857" i="2"/>
  <c r="AB201" i="3"/>
  <c r="BA857" i="2" s="1"/>
  <c r="Z1007" i="3"/>
  <c r="Z1327" i="3"/>
  <c r="AB509" i="3"/>
  <c r="AC1334" i="3"/>
  <c r="AE1334" i="3" s="1"/>
  <c r="Z132" i="3"/>
  <c r="AD132" i="3" s="1"/>
  <c r="Z913" i="3"/>
  <c r="Z1148" i="3"/>
  <c r="BI730" i="1" s="1"/>
  <c r="Z321" i="3"/>
  <c r="AC321" i="3"/>
  <c r="AC788" i="3"/>
  <c r="AE788" i="3" s="1"/>
  <c r="BJ323" i="1"/>
  <c r="AZ940" i="2"/>
  <c r="AC1290" i="3"/>
  <c r="BJ404" i="1"/>
  <c r="AB1025" i="3"/>
  <c r="AC749" i="3"/>
  <c r="AE749" i="3" s="1"/>
  <c r="AB109" i="3"/>
  <c r="Z109" i="3"/>
  <c r="AD109" i="3" s="1"/>
  <c r="AB51" i="3"/>
  <c r="BJ6" i="1"/>
  <c r="Z616" i="3"/>
  <c r="AB1275" i="3"/>
  <c r="AC742" i="3"/>
  <c r="AB742" i="3"/>
  <c r="AC1338" i="3"/>
  <c r="AE1338" i="3" s="1"/>
  <c r="Z1338" i="3"/>
  <c r="AB384" i="3"/>
  <c r="BK97" i="1" s="1"/>
  <c r="BJ451" i="1"/>
  <c r="AC1191" i="3"/>
  <c r="AB951" i="3"/>
  <c r="AC951" i="3"/>
  <c r="BI546" i="1"/>
  <c r="Z36" i="3"/>
  <c r="AD36" i="3" s="1"/>
  <c r="AB36" i="3"/>
  <c r="AB495" i="3"/>
  <c r="Z495" i="3"/>
  <c r="AC495" i="3"/>
  <c r="AB641" i="3"/>
  <c r="Z1008" i="3"/>
  <c r="AC1008" i="3"/>
  <c r="AE1008" i="3" s="1"/>
  <c r="AB1008" i="3"/>
  <c r="BJ602" i="1" s="1"/>
  <c r="AC1156" i="3"/>
  <c r="AE1156" i="3" s="1"/>
  <c r="Z237" i="3"/>
  <c r="BI435" i="1" s="1"/>
  <c r="AC237" i="3"/>
  <c r="AB237" i="3"/>
  <c r="BJ435" i="1" s="1"/>
  <c r="Z492" i="3"/>
  <c r="AB492" i="3"/>
  <c r="BA160" i="2" s="1"/>
  <c r="AC11" i="3"/>
  <c r="AE11" i="3" s="1"/>
  <c r="BJ5" i="1"/>
  <c r="Z11" i="3"/>
  <c r="AD11" i="3" s="1"/>
  <c r="AB179" i="3"/>
  <c r="Z179" i="3"/>
  <c r="Z583" i="3"/>
  <c r="AC638" i="3"/>
  <c r="AC744" i="3"/>
  <c r="AC96" i="3"/>
  <c r="Z614" i="3"/>
  <c r="AC976" i="3"/>
  <c r="Z1146" i="3"/>
  <c r="AB919" i="3"/>
  <c r="Z716" i="3"/>
  <c r="BI537" i="1" s="1"/>
  <c r="AB165" i="3"/>
  <c r="Z964" i="3"/>
  <c r="AB248" i="3"/>
  <c r="BK336" i="1" s="1"/>
  <c r="AC1335" i="3"/>
  <c r="AE1335" i="3" s="1"/>
  <c r="AB282" i="3"/>
  <c r="BJ548" i="1"/>
  <c r="Z1231" i="3"/>
  <c r="AC1380" i="3"/>
  <c r="AE1380" i="3" s="1"/>
  <c r="AB958" i="3"/>
  <c r="AC210" i="3"/>
  <c r="AB68" i="3"/>
  <c r="BJ103" i="1" s="1"/>
  <c r="AC732" i="3"/>
  <c r="AE732" i="3" s="1"/>
  <c r="AB732" i="3"/>
  <c r="AC575" i="3"/>
  <c r="AE575" i="3" s="1"/>
  <c r="AB1237" i="3"/>
  <c r="Z1313" i="3"/>
  <c r="AC1313" i="3"/>
  <c r="AC43" i="3"/>
  <c r="AE43" i="3" s="1"/>
  <c r="AB43" i="3"/>
  <c r="BK740" i="1" s="1"/>
  <c r="AB93" i="3"/>
  <c r="AB59" i="3"/>
  <c r="Z59" i="3"/>
  <c r="AD59" i="3" s="1"/>
  <c r="Z984" i="3"/>
  <c r="AC984" i="3"/>
  <c r="AB233" i="3"/>
  <c r="AC1024" i="3"/>
  <c r="AE1024" i="3" s="1"/>
  <c r="Z1024" i="3"/>
  <c r="Z422" i="3"/>
  <c r="AC929" i="3"/>
  <c r="AE929" i="3" s="1"/>
  <c r="AZ856" i="2"/>
  <c r="AB32" i="3"/>
  <c r="AC32" i="3"/>
  <c r="AC924" i="3"/>
  <c r="AE924" i="3" s="1"/>
  <c r="AB924" i="3"/>
  <c r="Z449" i="3"/>
  <c r="AB449" i="3"/>
  <c r="BK16" i="1" s="1"/>
  <c r="Z755" i="3"/>
  <c r="Z240" i="3"/>
  <c r="AD240" i="3" s="1"/>
  <c r="AC195" i="3"/>
  <c r="AB195" i="3"/>
  <c r="AC1026" i="3"/>
  <c r="AE1026" i="3" s="1"/>
  <c r="AB1026" i="3"/>
  <c r="AC1140" i="3"/>
  <c r="BJ722" i="1"/>
  <c r="AB837" i="3"/>
  <c r="Z856" i="3"/>
  <c r="AB856" i="3"/>
  <c r="AZ459" i="2" s="1"/>
  <c r="AB778" i="3"/>
  <c r="AC778" i="3"/>
  <c r="AE778" i="3" s="1"/>
  <c r="BJ425" i="1"/>
  <c r="Z814" i="3"/>
  <c r="BI113" i="1"/>
  <c r="AB190" i="3"/>
  <c r="AC225" i="3"/>
  <c r="AE225" i="3" s="1"/>
  <c r="BJ586" i="1"/>
  <c r="Z207" i="3"/>
  <c r="AB207" i="3"/>
  <c r="AZ115" i="2" s="1"/>
  <c r="AB974" i="3"/>
  <c r="AC1283" i="3"/>
  <c r="AB1283" i="3"/>
  <c r="AB889" i="3"/>
  <c r="BJ734" i="1"/>
  <c r="AC859" i="3"/>
  <c r="Z849" i="3"/>
  <c r="AB763" i="3"/>
  <c r="AC1357" i="3"/>
  <c r="AY1018" i="2"/>
  <c r="AC1234" i="3"/>
  <c r="AE1234" i="3" s="1"/>
  <c r="BJ728" i="1"/>
  <c r="AB716" i="3"/>
  <c r="Z1380" i="3"/>
  <c r="Z68" i="3"/>
  <c r="Z732" i="3"/>
  <c r="BI342" i="1" s="1"/>
  <c r="AB575" i="3"/>
  <c r="Z1283" i="3"/>
  <c r="Z889" i="3"/>
  <c r="AC59" i="3"/>
  <c r="AB984" i="3"/>
  <c r="AC233" i="3"/>
  <c r="AC422" i="3"/>
  <c r="AB929" i="3"/>
  <c r="BA856" i="2" s="1"/>
  <c r="BJ16" i="1"/>
  <c r="AB755" i="3"/>
  <c r="BA939" i="2" s="1"/>
  <c r="AC240" i="3"/>
  <c r="AZ368" i="2"/>
  <c r="AC814" i="3"/>
  <c r="AE814" i="3" s="1"/>
  <c r="AB1127" i="3"/>
  <c r="AC390" i="3"/>
  <c r="AB37" i="3"/>
  <c r="AB1017" i="3"/>
  <c r="Z398" i="3"/>
  <c r="Z1005" i="3"/>
  <c r="AC1180" i="3"/>
  <c r="Z946" i="3"/>
  <c r="AB394" i="3"/>
  <c r="AC792" i="3"/>
  <c r="Z82" i="3"/>
  <c r="AC21" i="3"/>
  <c r="R1375" i="3"/>
  <c r="AB21" i="3"/>
  <c r="R1119" i="3"/>
  <c r="R108" i="3"/>
  <c r="R834" i="3"/>
  <c r="R1226" i="3"/>
  <c r="R941" i="3"/>
  <c r="R1145" i="3"/>
  <c r="R54" i="3"/>
  <c r="R570" i="3"/>
  <c r="R813" i="3"/>
  <c r="R805" i="3"/>
  <c r="R1187" i="3"/>
  <c r="R1276" i="3"/>
  <c r="R302" i="3"/>
  <c r="R640" i="3"/>
  <c r="R1176" i="3"/>
  <c r="R815" i="3"/>
  <c r="R474" i="3"/>
  <c r="AF782" i="3"/>
  <c r="AF254" i="3"/>
  <c r="BJ19" i="1"/>
  <c r="AF1055" i="3"/>
  <c r="R1133" i="3"/>
  <c r="R1121" i="3"/>
  <c r="AB691" i="3"/>
  <c r="AZ313" i="2" s="1"/>
  <c r="AB57" i="3"/>
  <c r="BK19" i="1" s="1"/>
  <c r="AC57" i="3"/>
  <c r="AB1053" i="3"/>
  <c r="AZ642" i="2" s="1"/>
  <c r="AB308" i="3"/>
  <c r="Z57" i="3"/>
  <c r="AC505" i="3"/>
  <c r="BJ296" i="1"/>
  <c r="AB607" i="3"/>
  <c r="BI202" i="1"/>
  <c r="AC607" i="3"/>
  <c r="AE607" i="3" s="1"/>
  <c r="Z308" i="3"/>
  <c r="AC308" i="3"/>
  <c r="Z307" i="3"/>
  <c r="AB505" i="3"/>
  <c r="BK170" i="1" s="1"/>
  <c r="AB1199" i="3"/>
  <c r="BK296" i="1" s="1"/>
  <c r="AB541" i="3"/>
  <c r="AC541" i="3"/>
  <c r="AC587" i="3"/>
  <c r="Z1218" i="3"/>
  <c r="AB148" i="3"/>
  <c r="AC307" i="3"/>
  <c r="AZ243" i="2"/>
  <c r="AF146" i="3"/>
  <c r="AF400" i="3"/>
  <c r="AF1284" i="3"/>
  <c r="AF822" i="3"/>
  <c r="AF1379" i="3"/>
  <c r="AF284" i="3"/>
  <c r="AF985" i="3"/>
  <c r="AC1218" i="3"/>
  <c r="AB587" i="3"/>
  <c r="AC1340" i="3"/>
  <c r="Z148" i="3"/>
  <c r="AF727" i="3"/>
  <c r="AF388" i="3"/>
  <c r="AF504" i="3"/>
  <c r="AF630" i="3"/>
  <c r="AF735" i="3"/>
  <c r="AF95" i="3"/>
  <c r="AF155" i="3"/>
  <c r="AF873" i="3"/>
  <c r="AF255" i="3"/>
  <c r="AF81" i="3"/>
  <c r="AF271" i="3"/>
  <c r="AF562" i="3"/>
  <c r="AF982" i="3"/>
  <c r="AF444" i="3"/>
  <c r="AF149" i="3"/>
  <c r="AF483" i="3"/>
  <c r="AF793" i="3"/>
  <c r="AF362" i="3"/>
  <c r="AF1262" i="3"/>
  <c r="AB1187" i="3"/>
  <c r="Z1187" i="3"/>
  <c r="AC1187" i="3"/>
  <c r="AE1187" i="3" s="1"/>
  <c r="AC1323" i="3"/>
  <c r="AE1323" i="3" s="1"/>
  <c r="AB1323" i="3"/>
  <c r="Z1323" i="3"/>
  <c r="AF1333" i="3"/>
  <c r="AF593" i="3"/>
  <c r="AF473" i="3"/>
  <c r="AF1129" i="3"/>
  <c r="AF1083" i="3"/>
  <c r="AF645" i="3"/>
  <c r="AF655" i="3"/>
  <c r="AF1114" i="3"/>
  <c r="AF552" i="3"/>
  <c r="AF384" i="3"/>
  <c r="AF1084" i="3"/>
  <c r="AF641" i="3"/>
  <c r="AF978" i="3"/>
  <c r="AF492" i="3"/>
  <c r="AF459" i="3"/>
  <c r="AF90" i="3"/>
  <c r="AF741" i="3"/>
  <c r="AF269" i="3"/>
  <c r="AF590" i="3"/>
  <c r="AF685" i="3"/>
  <c r="AF498" i="3"/>
  <c r="AF1374" i="3"/>
  <c r="AF1143" i="3"/>
  <c r="AF989" i="3"/>
  <c r="AC834" i="3"/>
  <c r="AE834" i="3" s="1"/>
  <c r="Z834" i="3"/>
  <c r="AB834" i="3"/>
  <c r="AF974" i="3"/>
  <c r="AF1237" i="3"/>
  <c r="AF889" i="3"/>
  <c r="AF463" i="3"/>
  <c r="AF1336" i="3"/>
  <c r="AF683" i="3"/>
  <c r="AF449" i="3"/>
  <c r="AF755" i="3"/>
  <c r="AF328" i="3"/>
  <c r="AF1093" i="3"/>
  <c r="AF1002" i="3"/>
  <c r="AF666" i="3"/>
  <c r="AF1080" i="3"/>
  <c r="AF764" i="3"/>
  <c r="AF599" i="3"/>
  <c r="AF29" i="3"/>
  <c r="Z302" i="3"/>
  <c r="AC302" i="3"/>
  <c r="AE302" i="3" s="1"/>
  <c r="AB302" i="3"/>
  <c r="AB941" i="3"/>
  <c r="AC941" i="3"/>
  <c r="AE941" i="3" s="1"/>
  <c r="Z941" i="3"/>
  <c r="AF180" i="3"/>
  <c r="AF186" i="3"/>
  <c r="AB111" i="3"/>
  <c r="Z111" i="3"/>
  <c r="AC111" i="3"/>
  <c r="AE111" i="3" s="1"/>
  <c r="AF436" i="3"/>
  <c r="AF626" i="3"/>
  <c r="AC738" i="3"/>
  <c r="AE738" i="3" s="1"/>
  <c r="Z738" i="3"/>
  <c r="AB738" i="3"/>
  <c r="AF1377" i="3"/>
  <c r="AF773" i="3"/>
  <c r="AF1348" i="3"/>
  <c r="AF936" i="3"/>
  <c r="AF746" i="3"/>
  <c r="AF117" i="3"/>
  <c r="AF614" i="3"/>
  <c r="AF36" i="3"/>
  <c r="AF1311" i="3"/>
  <c r="AF1315" i="3"/>
  <c r="AF835" i="3"/>
  <c r="AF828" i="3"/>
  <c r="AF711" i="3"/>
  <c r="AF147" i="3"/>
  <c r="AF867" i="3"/>
  <c r="AF613" i="3"/>
  <c r="AF769" i="3"/>
  <c r="AF848" i="3"/>
  <c r="AF1347" i="3"/>
  <c r="AF270" i="3"/>
  <c r="AF1019" i="3"/>
  <c r="AF136" i="3"/>
  <c r="AF1092" i="3"/>
  <c r="AF16" i="3"/>
  <c r="AF370" i="3"/>
  <c r="AF1060" i="3"/>
  <c r="AF295" i="3"/>
  <c r="AF1270" i="3"/>
  <c r="AF1169" i="3"/>
  <c r="AF1207" i="3"/>
  <c r="AF647" i="3"/>
  <c r="AF1267" i="3"/>
  <c r="AF1040" i="3"/>
  <c r="AF1289" i="3"/>
  <c r="AF218" i="3"/>
  <c r="AF787" i="3"/>
  <c r="AF1212" i="3"/>
  <c r="AF201" i="3"/>
  <c r="AF629" i="3"/>
  <c r="AF177" i="3"/>
  <c r="AF518" i="3"/>
  <c r="AF525" i="3"/>
  <c r="AF888" i="3"/>
  <c r="AF1295" i="3"/>
  <c r="AF813" i="3"/>
  <c r="AF166" i="3"/>
  <c r="AF748" i="3"/>
  <c r="AF810" i="3"/>
  <c r="AF1122" i="3"/>
  <c r="AF910" i="3"/>
  <c r="R15" i="8"/>
  <c r="Z587" i="3"/>
  <c r="AF349" i="3"/>
  <c r="AF661" i="3"/>
  <c r="AF706" i="3"/>
  <c r="AF189" i="3"/>
  <c r="AF125" i="3"/>
  <c r="AF339" i="3"/>
  <c r="AF35" i="3"/>
  <c r="AF214" i="3"/>
  <c r="AF1131" i="3"/>
  <c r="AF172" i="3"/>
  <c r="AF1329" i="3"/>
  <c r="AF1128" i="3"/>
  <c r="AF9" i="3"/>
  <c r="AF399" i="3"/>
  <c r="AF475" i="3"/>
  <c r="AF878" i="3"/>
  <c r="AF192" i="3"/>
  <c r="AF1036" i="3"/>
  <c r="AF509" i="3"/>
  <c r="AF887" i="3"/>
  <c r="AF602" i="3"/>
  <c r="AF402" i="3"/>
  <c r="AF981" i="3"/>
  <c r="AF18" i="3"/>
  <c r="AF1103" i="3"/>
  <c r="AF1320" i="3"/>
  <c r="AF193" i="3"/>
  <c r="AF1232" i="3"/>
  <c r="AF1132" i="3"/>
  <c r="AF580" i="3"/>
  <c r="AF723" i="3"/>
  <c r="AF377" i="3"/>
  <c r="AF728" i="3"/>
  <c r="AF88" i="3"/>
  <c r="AF945" i="3"/>
  <c r="AF1185" i="3"/>
  <c r="Z1145" i="3"/>
  <c r="AB1145" i="3"/>
  <c r="BK748" i="1" s="1"/>
  <c r="BJ748" i="1"/>
  <c r="AC1145" i="3"/>
  <c r="AE1145" i="3" s="1"/>
  <c r="AF1089" i="3"/>
  <c r="AF1343" i="3"/>
  <c r="AF119" i="3"/>
  <c r="AF470" i="3"/>
  <c r="AF717" i="3"/>
  <c r="AF178" i="3"/>
  <c r="AF991" i="3"/>
  <c r="AF348" i="3"/>
  <c r="AF1268" i="3"/>
  <c r="AF1105" i="3"/>
  <c r="AF1047" i="3"/>
  <c r="AB108" i="3"/>
  <c r="AC108" i="3"/>
  <c r="AE108" i="3" s="1"/>
  <c r="Z108" i="3"/>
  <c r="AF705" i="3"/>
  <c r="AF1255" i="3"/>
  <c r="AF560" i="3"/>
  <c r="AF600" i="3"/>
  <c r="AF1271" i="3"/>
  <c r="AF918" i="3"/>
  <c r="AF1095" i="3"/>
  <c r="AF12" i="3"/>
  <c r="AF1363" i="3"/>
  <c r="AF528" i="3"/>
  <c r="AF663" i="3"/>
  <c r="AF1305" i="3"/>
  <c r="AF868" i="3"/>
  <c r="Z805" i="3"/>
  <c r="AB805" i="3"/>
  <c r="AC805" i="3"/>
  <c r="AE805" i="3" s="1"/>
  <c r="AF837" i="3"/>
  <c r="AC54" i="3"/>
  <c r="AE54" i="3" s="1"/>
  <c r="Z54" i="3"/>
  <c r="AB54" i="3"/>
  <c r="AF456" i="3"/>
  <c r="AF278" i="3"/>
  <c r="AQ502" i="2"/>
  <c r="S59" i="3" s="1"/>
  <c r="AB1218" i="3"/>
  <c r="BK239" i="1" s="1"/>
  <c r="AF481" i="3"/>
  <c r="AF643" i="3"/>
  <c r="AF916" i="3"/>
  <c r="AF1006" i="3"/>
  <c r="AF1110" i="3"/>
  <c r="AF819" i="3"/>
  <c r="AF1247" i="3"/>
  <c r="AF334" i="3"/>
  <c r="AF84" i="3"/>
  <c r="AF342" i="3"/>
  <c r="AF923" i="3"/>
  <c r="AF310" i="3"/>
  <c r="AF1018" i="3"/>
  <c r="AF524" i="3"/>
  <c r="AF458" i="3"/>
  <c r="AF770" i="3"/>
  <c r="AF872" i="3"/>
  <c r="AF198" i="3"/>
  <c r="AF1297" i="3"/>
  <c r="AF455" i="3"/>
  <c r="AF317" i="3"/>
  <c r="AF1275" i="3"/>
  <c r="AF248" i="3"/>
  <c r="AF282" i="3"/>
  <c r="AF77" i="3"/>
  <c r="AF440" i="3"/>
  <c r="AF1141" i="3"/>
  <c r="AF975" i="3"/>
  <c r="AF996" i="3"/>
  <c r="AF1339" i="3"/>
  <c r="AF932" i="3"/>
  <c r="AF901" i="3"/>
  <c r="AF720" i="3"/>
  <c r="AF61" i="3"/>
  <c r="AF529" i="3"/>
  <c r="AF993" i="3"/>
  <c r="AF570" i="3"/>
  <c r="AF244" i="3"/>
  <c r="AF659" i="3"/>
  <c r="AF280" i="3"/>
  <c r="AF849" i="3"/>
  <c r="AF1383" i="3"/>
  <c r="AF791" i="3"/>
  <c r="AF1261" i="3"/>
  <c r="AF1004" i="3"/>
  <c r="AF566" i="3"/>
  <c r="AF531" i="3"/>
  <c r="AF489" i="3"/>
  <c r="AF553" i="3"/>
  <c r="AF1164" i="3"/>
  <c r="AF573" i="3"/>
  <c r="AF1035" i="3"/>
  <c r="AF232" i="3"/>
  <c r="R10" i="8"/>
  <c r="S553" i="3"/>
  <c r="S1262" i="3"/>
  <c r="S1348" i="3"/>
  <c r="S571" i="3"/>
  <c r="S502" i="3"/>
  <c r="S1094" i="3"/>
  <c r="S260" i="3"/>
  <c r="S936" i="3"/>
  <c r="S415" i="3"/>
  <c r="S829" i="3"/>
  <c r="AC1183" i="3"/>
  <c r="AB595" i="3"/>
  <c r="BJ246" i="1" s="1"/>
  <c r="AB246" i="3"/>
  <c r="Z1375" i="3"/>
  <c r="AY1036" i="2" s="1"/>
  <c r="AC246" i="3"/>
  <c r="AE246" i="3" s="1"/>
  <c r="Z102" i="3"/>
  <c r="AY53" i="2" s="1"/>
  <c r="Z246" i="3"/>
  <c r="AC1375" i="3"/>
  <c r="Z1053" i="3"/>
  <c r="AB1183" i="3"/>
  <c r="BK592" i="1" s="1"/>
  <c r="AC1053" i="3"/>
  <c r="Z1183" i="3"/>
  <c r="AB1375" i="3"/>
  <c r="BK566" i="1" s="1"/>
  <c r="R74" i="3"/>
  <c r="R543" i="3"/>
  <c r="R646" i="3"/>
  <c r="R1337" i="3"/>
  <c r="AB452" i="3"/>
  <c r="AC482" i="3"/>
  <c r="AE482" i="3" s="1"/>
  <c r="S1370" i="3"/>
  <c r="S247" i="3"/>
  <c r="S466" i="3"/>
  <c r="S301" i="3"/>
  <c r="S1102" i="3"/>
  <c r="S440" i="3"/>
  <c r="S1368" i="3"/>
  <c r="S153" i="3"/>
  <c r="S1338" i="3"/>
  <c r="S948" i="3"/>
  <c r="S1111" i="3"/>
  <c r="S1325" i="3"/>
  <c r="S922" i="3"/>
  <c r="S861" i="3"/>
  <c r="S1009" i="3"/>
  <c r="S182" i="3"/>
  <c r="S1270" i="3"/>
  <c r="S163" i="3"/>
  <c r="J19" i="11"/>
  <c r="S616" i="3"/>
  <c r="S766" i="3"/>
  <c r="S330" i="3"/>
  <c r="S331" i="3"/>
  <c r="S1381" i="3"/>
  <c r="S146" i="3"/>
  <c r="S1315" i="3"/>
  <c r="S237" i="3"/>
  <c r="S608" i="3"/>
  <c r="S187" i="3"/>
  <c r="S731" i="3"/>
  <c r="S592" i="3"/>
  <c r="S601" i="3"/>
  <c r="S1036" i="3"/>
  <c r="S1191" i="3"/>
  <c r="S849" i="3"/>
  <c r="S1193" i="3"/>
  <c r="S463" i="3"/>
  <c r="S1076" i="3"/>
  <c r="S641" i="3"/>
  <c r="S1296" i="3"/>
  <c r="S1237" i="3"/>
  <c r="S1238" i="3"/>
  <c r="S894" i="3"/>
  <c r="S1146" i="3"/>
  <c r="S1239" i="3"/>
  <c r="S1101" i="3"/>
  <c r="S713" i="3"/>
  <c r="S36" i="3"/>
  <c r="S273" i="3"/>
  <c r="S1224" i="3"/>
  <c r="S1080" i="3"/>
  <c r="S1122" i="3"/>
  <c r="S241" i="3"/>
  <c r="S639" i="3"/>
  <c r="S390" i="3"/>
  <c r="S683" i="3"/>
  <c r="S100" i="3"/>
  <c r="S225" i="3"/>
  <c r="S994" i="3"/>
  <c r="S734" i="3"/>
  <c r="J10" i="11"/>
  <c r="S935" i="3"/>
  <c r="S901" i="3"/>
  <c r="S1032" i="3"/>
  <c r="S449" i="3"/>
  <c r="S280" i="3"/>
  <c r="S673" i="3"/>
  <c r="S404" i="3"/>
  <c r="S867" i="3"/>
  <c r="S742" i="3"/>
  <c r="S1156" i="3"/>
  <c r="S160" i="3"/>
  <c r="S748" i="3"/>
  <c r="S1283" i="3"/>
  <c r="S969" i="3"/>
  <c r="S872" i="3"/>
  <c r="S32" i="3"/>
  <c r="S864" i="3"/>
  <c r="S824" i="3"/>
  <c r="S1384" i="3"/>
  <c r="S16" i="3"/>
  <c r="S1051" i="3"/>
  <c r="J18" i="11"/>
  <c r="S1313" i="3"/>
  <c r="S800" i="3"/>
  <c r="S816" i="3"/>
  <c r="S1233" i="3"/>
  <c r="S1241" i="3"/>
  <c r="S1025" i="3"/>
  <c r="S1013" i="3"/>
  <c r="S638" i="3"/>
  <c r="S515" i="3"/>
  <c r="S873" i="3"/>
  <c r="S169" i="3"/>
  <c r="S737" i="3"/>
  <c r="S1010" i="3"/>
  <c r="S426" i="3"/>
  <c r="S230" i="3"/>
  <c r="S1113" i="3"/>
  <c r="S1334" i="3"/>
  <c r="S491" i="3"/>
  <c r="S656" i="3"/>
  <c r="J17" i="11"/>
  <c r="J20" i="11"/>
  <c r="S717" i="3"/>
  <c r="S975" i="3"/>
  <c r="S709" i="3"/>
  <c r="S41" i="3"/>
  <c r="S210" i="3"/>
  <c r="S26" i="3"/>
  <c r="S586" i="3"/>
  <c r="S195" i="3"/>
  <c r="J11" i="11"/>
  <c r="S634" i="3"/>
  <c r="S1198" i="3"/>
  <c r="S367" i="3"/>
  <c r="S295" i="3"/>
  <c r="S761" i="3"/>
  <c r="S991" i="3"/>
  <c r="S666" i="3"/>
  <c r="AB482" i="3"/>
  <c r="Z482" i="3"/>
  <c r="AC1215" i="3"/>
  <c r="AE1215" i="3" s="1"/>
  <c r="Z743" i="3"/>
  <c r="I10" i="11"/>
  <c r="S1012" i="3"/>
  <c r="I6" i="11"/>
  <c r="S1337" i="3"/>
  <c r="S167" i="3"/>
  <c r="S747" i="3"/>
  <c r="S336" i="3"/>
  <c r="S545" i="3"/>
  <c r="S998" i="3"/>
  <c r="S1108" i="3"/>
  <c r="S831" i="3"/>
  <c r="S354" i="3"/>
  <c r="S754" i="3"/>
  <c r="S1079" i="3"/>
  <c r="S1123" i="3"/>
  <c r="S500" i="3"/>
  <c r="S75" i="3"/>
  <c r="S653" i="3"/>
  <c r="S1082" i="3"/>
  <c r="S1166" i="3"/>
  <c r="S808" i="3"/>
  <c r="I5" i="11"/>
  <c r="AB1215" i="3"/>
  <c r="BK644" i="1" s="1"/>
  <c r="Z1215" i="3"/>
  <c r="AC298" i="3"/>
  <c r="AE298" i="3" s="1"/>
  <c r="AB434" i="3"/>
  <c r="Z365" i="3"/>
  <c r="BI421" i="1" s="1"/>
  <c r="Z224" i="3"/>
  <c r="AC72" i="3"/>
  <c r="AB365" i="3"/>
  <c r="BJ421" i="1" s="1"/>
  <c r="Z452" i="3"/>
  <c r="BI123" i="1" s="1"/>
  <c r="AC224" i="3"/>
  <c r="AE224" i="3" s="1"/>
  <c r="AB756" i="3"/>
  <c r="Z434" i="3"/>
  <c r="AB564" i="3"/>
  <c r="BA219" i="2" s="1"/>
  <c r="Z1157" i="3"/>
  <c r="Y9" i="8"/>
  <c r="AC365" i="3"/>
  <c r="AE365" i="3" s="1"/>
  <c r="AC452" i="3"/>
  <c r="AB298" i="3"/>
  <c r="Z298" i="3"/>
  <c r="AB72" i="3"/>
  <c r="BJ51" i="1" s="1"/>
  <c r="Z72" i="3"/>
  <c r="BI51" i="1" s="1"/>
  <c r="AB224" i="3"/>
  <c r="AC756" i="3"/>
  <c r="AE756" i="3" s="1"/>
  <c r="Z756" i="3"/>
  <c r="BI368" i="1" s="1"/>
  <c r="AC434" i="3"/>
  <c r="AC595" i="3"/>
  <c r="Z595" i="3"/>
  <c r="X9" i="8"/>
  <c r="AC102" i="3"/>
  <c r="AB790" i="3"/>
  <c r="AB642" i="3"/>
  <c r="AZ284" i="2" s="1"/>
  <c r="S557" i="3"/>
  <c r="S485" i="3"/>
  <c r="S262" i="3"/>
  <c r="S811" i="3"/>
  <c r="S1323" i="3"/>
  <c r="S1230" i="3"/>
  <c r="S407" i="3"/>
  <c r="S55" i="3"/>
  <c r="S65" i="3"/>
  <c r="S17" i="3"/>
  <c r="S467" i="3"/>
  <c r="S1328" i="3"/>
  <c r="I7" i="11"/>
  <c r="AC743" i="3"/>
  <c r="AE743" i="3" s="1"/>
  <c r="Z691" i="3"/>
  <c r="AB1157" i="3"/>
  <c r="AB102" i="3"/>
  <c r="AC790" i="3"/>
  <c r="AE790" i="3" s="1"/>
  <c r="Z790" i="3"/>
  <c r="AB743" i="3"/>
  <c r="AC691" i="3"/>
  <c r="AC87" i="3"/>
  <c r="AE87" i="3" s="1"/>
  <c r="Z127" i="3"/>
  <c r="AC642" i="3"/>
  <c r="AE642" i="3" s="1"/>
  <c r="Z642" i="3"/>
  <c r="AC1157" i="3"/>
  <c r="AE1157" i="3" s="1"/>
  <c r="AB1340" i="3"/>
  <c r="AZ996" i="2" s="1"/>
  <c r="Z1340" i="3"/>
  <c r="Z9" i="8"/>
  <c r="S950" i="3"/>
  <c r="S895" i="3"/>
  <c r="S606" i="3"/>
  <c r="S1375" i="3"/>
  <c r="S906" i="3"/>
  <c r="S435" i="3"/>
  <c r="S1133" i="3"/>
  <c r="S1064" i="3"/>
  <c r="S1273" i="3"/>
  <c r="S654" i="3"/>
  <c r="I13" i="11"/>
  <c r="S569" i="3"/>
  <c r="S46" i="3"/>
  <c r="S733" i="3"/>
  <c r="S613" i="3"/>
  <c r="S47" i="3"/>
  <c r="S874" i="3"/>
  <c r="S23" i="3"/>
  <c r="S871" i="3"/>
  <c r="S942" i="3"/>
  <c r="S1052" i="3"/>
  <c r="S787" i="3"/>
  <c r="S959" i="3"/>
  <c r="S607" i="3"/>
  <c r="S764" i="3"/>
  <c r="S21" i="3"/>
  <c r="S752" i="3"/>
  <c r="S708" i="3"/>
  <c r="S720" i="3"/>
  <c r="S796" i="3"/>
  <c r="S655" i="3"/>
  <c r="S1388" i="3"/>
  <c r="S1028" i="3"/>
  <c r="Z523" i="3"/>
  <c r="BI183" i="1" s="1"/>
  <c r="AC750" i="3"/>
  <c r="AE750" i="3" s="1"/>
  <c r="AC1012" i="3"/>
  <c r="AE1012" i="3" s="1"/>
  <c r="AB523" i="3"/>
  <c r="BJ183" i="1" s="1"/>
  <c r="AC1066" i="3"/>
  <c r="Z87" i="3"/>
  <c r="AC127" i="3"/>
  <c r="AE127" i="3" s="1"/>
  <c r="AB429" i="3"/>
  <c r="AZ93" i="2" s="1"/>
  <c r="AB1161" i="3"/>
  <c r="BA394" i="2" s="1"/>
  <c r="AC523" i="3"/>
  <c r="AE523" i="3" s="1"/>
  <c r="AB1066" i="3"/>
  <c r="BJ654" i="1" s="1"/>
  <c r="Z1066" i="3"/>
  <c r="AB87" i="3"/>
  <c r="AZ193" i="2" s="1"/>
  <c r="AB750" i="3"/>
  <c r="BJ362" i="1" s="1"/>
  <c r="Z750" i="3"/>
  <c r="AB1012" i="3"/>
  <c r="Z1012" i="3"/>
  <c r="AY976" i="2" s="1"/>
  <c r="AB127" i="3"/>
  <c r="AC429" i="3"/>
  <c r="Z429" i="3"/>
  <c r="AC1161" i="3"/>
  <c r="AE1161" i="3" s="1"/>
  <c r="Z1161" i="3"/>
  <c r="AY394" i="2" s="1"/>
  <c r="R9" i="8"/>
  <c r="R12" i="8"/>
  <c r="R19" i="8"/>
  <c r="S587" i="3"/>
  <c r="R16" i="8"/>
  <c r="AF1199" i="3"/>
  <c r="AF1007" i="3"/>
  <c r="AF148" i="3"/>
  <c r="S92" i="3"/>
  <c r="Z564" i="3"/>
  <c r="AF1058" i="3"/>
  <c r="Z176" i="3"/>
  <c r="AB176" i="3"/>
  <c r="AZ208" i="2" s="1"/>
  <c r="AC176" i="3"/>
  <c r="AE176" i="3" s="1"/>
  <c r="Z508" i="3"/>
  <c r="AB508" i="3"/>
  <c r="AZ173" i="2" s="1"/>
  <c r="AC508" i="3"/>
  <c r="AE508" i="3" s="1"/>
  <c r="Z903" i="3"/>
  <c r="AC903" i="3"/>
  <c r="AB903" i="3"/>
  <c r="BK107" i="1" s="1"/>
  <c r="Z257" i="3"/>
  <c r="AB257" i="3"/>
  <c r="AZ202" i="2" s="1"/>
  <c r="AC257" i="3"/>
  <c r="Z229" i="3"/>
  <c r="AC229" i="3"/>
  <c r="AB229" i="3"/>
  <c r="Z92" i="3"/>
  <c r="AC92" i="3"/>
  <c r="AB92" i="3"/>
  <c r="AZ909" i="2" s="1"/>
  <c r="Z956" i="3"/>
  <c r="AC956" i="3"/>
  <c r="AB956" i="3"/>
  <c r="BJ551" i="1" s="1"/>
  <c r="Z646" i="3"/>
  <c r="BI286" i="1" s="1"/>
  <c r="AC646" i="3"/>
  <c r="AB646" i="3"/>
  <c r="Z1229" i="3"/>
  <c r="AB1229" i="3"/>
  <c r="BJ802" i="1" s="1"/>
  <c r="AC1229" i="3"/>
  <c r="Z653" i="3"/>
  <c r="AC653" i="3"/>
  <c r="AB653" i="3"/>
  <c r="Z997" i="3"/>
  <c r="BI633" i="1" s="1"/>
  <c r="AB997" i="3"/>
  <c r="BJ591" i="1" s="1"/>
  <c r="AC997" i="3"/>
  <c r="AE997" i="3" s="1"/>
  <c r="Z128" i="3"/>
  <c r="AB128" i="3"/>
  <c r="AZ73" i="2" s="1"/>
  <c r="AC128" i="3"/>
  <c r="AE128" i="3" s="1"/>
  <c r="Z1331" i="3"/>
  <c r="AY987" i="2" s="1"/>
  <c r="AC1331" i="3"/>
  <c r="AB1331" i="3"/>
  <c r="Z821" i="3"/>
  <c r="AB821" i="3"/>
  <c r="AC821" i="3"/>
  <c r="Z549" i="3"/>
  <c r="BI117" i="1" s="1"/>
  <c r="AC549" i="3"/>
  <c r="AB549" i="3"/>
  <c r="BK117" i="1" s="1"/>
  <c r="Z118" i="3"/>
  <c r="BI151" i="1" s="1"/>
  <c r="AC118" i="3"/>
  <c r="AB118" i="3"/>
  <c r="BJ151" i="1" s="1"/>
  <c r="Z611" i="3"/>
  <c r="AC611" i="3"/>
  <c r="AB611" i="3"/>
  <c r="BJ259" i="1" s="1"/>
  <c r="Z106" i="3"/>
  <c r="AY290" i="2" s="1"/>
  <c r="AB106" i="3"/>
  <c r="BA290" i="2" s="1"/>
  <c r="AC106" i="3"/>
  <c r="AE106" i="3" s="1"/>
  <c r="Z332" i="3"/>
  <c r="AC332" i="3"/>
  <c r="AB332" i="3"/>
  <c r="AZ167" i="2" s="1"/>
  <c r="Z316" i="3"/>
  <c r="BI142" i="1" s="1"/>
  <c r="AB316" i="3"/>
  <c r="BJ142" i="1" s="1"/>
  <c r="AC316" i="3"/>
  <c r="Z507" i="3"/>
  <c r="AB507" i="3"/>
  <c r="AC507" i="3"/>
  <c r="AE507" i="3" s="1"/>
  <c r="Z395" i="3"/>
  <c r="BI427" i="1" s="1"/>
  <c r="AC395" i="3"/>
  <c r="AB395" i="3"/>
  <c r="BJ495" i="1" s="1"/>
  <c r="Z1303" i="3"/>
  <c r="AB1303" i="3"/>
  <c r="AZ953" i="2" s="1"/>
  <c r="AC1303" i="3"/>
  <c r="AE1303" i="3" s="1"/>
  <c r="Z134" i="3"/>
  <c r="AB134" i="3"/>
  <c r="AC134" i="3"/>
  <c r="AE134" i="3" s="1"/>
  <c r="Z550" i="3"/>
  <c r="AB550" i="3"/>
  <c r="AC550" i="3"/>
  <c r="AE550" i="3" s="1"/>
  <c r="Z91" i="3"/>
  <c r="AD91" i="3" s="1"/>
  <c r="AC91" i="3"/>
  <c r="AE91" i="3" s="1"/>
  <c r="AB91" i="3"/>
  <c r="AZ14" i="2" s="1"/>
  <c r="Z104" i="3"/>
  <c r="AD104" i="3" s="1"/>
  <c r="AC104" i="3"/>
  <c r="AE104" i="3" s="1"/>
  <c r="AB104" i="3"/>
  <c r="Z578" i="3"/>
  <c r="AB578" i="3"/>
  <c r="AC578" i="3"/>
  <c r="Z105" i="3"/>
  <c r="AC105" i="3"/>
  <c r="AB105" i="3"/>
  <c r="Z291" i="3"/>
  <c r="BI221" i="1" s="1"/>
  <c r="AB291" i="3"/>
  <c r="AC291" i="3"/>
  <c r="AE291" i="3" s="1"/>
  <c r="Z350" i="3"/>
  <c r="AC350" i="3"/>
  <c r="AB350" i="3"/>
  <c r="BA51" i="2" s="1"/>
  <c r="Z17" i="3"/>
  <c r="AB17" i="3"/>
  <c r="AC17" i="3"/>
  <c r="AE17" i="3" s="1"/>
  <c r="Z677" i="3"/>
  <c r="AC677" i="3"/>
  <c r="AB677" i="3"/>
  <c r="BJ305" i="1" s="1"/>
  <c r="Z522" i="3"/>
  <c r="AB522" i="3"/>
  <c r="AC522" i="3"/>
  <c r="AE522" i="3" s="1"/>
  <c r="Z1223" i="3"/>
  <c r="BI796" i="1" s="1"/>
  <c r="AB1223" i="3"/>
  <c r="AC1223" i="3"/>
  <c r="AE1223" i="3" s="1"/>
  <c r="Z1173" i="3"/>
  <c r="AB1173" i="3"/>
  <c r="AC1173" i="3"/>
  <c r="AE1173" i="3" s="1"/>
  <c r="Z137" i="3"/>
  <c r="AC137" i="3"/>
  <c r="AB137" i="3"/>
  <c r="BA41" i="2" s="1"/>
  <c r="Z1245" i="3"/>
  <c r="BI818" i="1" s="1"/>
  <c r="AB1245" i="3"/>
  <c r="AC1245" i="3"/>
  <c r="AE1245" i="3" s="1"/>
  <c r="Z610" i="3"/>
  <c r="AC610" i="3"/>
  <c r="AB610" i="3"/>
  <c r="AZ259" i="2" s="1"/>
  <c r="Z209" i="3"/>
  <c r="AC209" i="3"/>
  <c r="AB209" i="3"/>
  <c r="Z1097" i="3"/>
  <c r="BI683" i="1" s="1"/>
  <c r="AB1097" i="3"/>
  <c r="AC1097" i="3"/>
  <c r="AE1097" i="3" s="1"/>
  <c r="Z1217" i="3"/>
  <c r="AB1217" i="3"/>
  <c r="AC1217" i="3"/>
  <c r="Z762" i="3"/>
  <c r="AY756" i="2" s="1"/>
  <c r="AB762" i="3"/>
  <c r="BA756" i="2" s="1"/>
  <c r="AC762" i="3"/>
  <c r="AE762" i="3" s="1"/>
  <c r="Z358" i="3"/>
  <c r="BI526" i="1" s="1"/>
  <c r="AB358" i="3"/>
  <c r="AC358" i="3"/>
  <c r="AE358" i="3" s="1"/>
  <c r="Z678" i="3"/>
  <c r="AB678" i="3"/>
  <c r="AZ306" i="2" s="1"/>
  <c r="AC678" i="3"/>
  <c r="Z1312" i="3"/>
  <c r="AB1312" i="3"/>
  <c r="AC1312" i="3"/>
  <c r="AE1312" i="3" s="1"/>
  <c r="Z512" i="3"/>
  <c r="AC512" i="3"/>
  <c r="AB512" i="3"/>
  <c r="Z797" i="3"/>
  <c r="AB797" i="3"/>
  <c r="AC797" i="3"/>
  <c r="Z379" i="3"/>
  <c r="AC379" i="3"/>
  <c r="AB379" i="3"/>
  <c r="BJ370" i="1" s="1"/>
  <c r="Z1174" i="3"/>
  <c r="AB1174" i="3"/>
  <c r="AC1174" i="3"/>
  <c r="AE1174" i="3" s="1"/>
  <c r="Z513" i="3"/>
  <c r="AB513" i="3"/>
  <c r="AC513" i="3"/>
  <c r="Z290" i="3"/>
  <c r="AY75" i="2" s="1"/>
  <c r="AB290" i="3"/>
  <c r="AC290" i="3"/>
  <c r="AE290" i="3" s="1"/>
  <c r="Z768" i="3"/>
  <c r="BI383" i="1" s="1"/>
  <c r="AC768" i="3"/>
  <c r="AB768" i="3"/>
  <c r="BJ383" i="1" s="1"/>
  <c r="Z1216" i="3"/>
  <c r="AB1216" i="3"/>
  <c r="AC1216" i="3"/>
  <c r="AE1216" i="3" s="1"/>
  <c r="Z877" i="3"/>
  <c r="AC877" i="3"/>
  <c r="AB877" i="3"/>
  <c r="BJ478" i="1" s="1"/>
  <c r="Z86" i="3"/>
  <c r="AY140" i="2" s="1"/>
  <c r="AB86" i="3"/>
  <c r="AC86" i="3"/>
  <c r="AE86" i="3" s="1"/>
  <c r="Z511" i="3"/>
  <c r="AB511" i="3"/>
  <c r="AC511" i="3"/>
  <c r="AE511" i="3" s="1"/>
  <c r="Z543" i="3"/>
  <c r="AC543" i="3"/>
  <c r="AB543" i="3"/>
  <c r="BJ204" i="1" s="1"/>
  <c r="S365" i="3"/>
  <c r="AF884" i="3"/>
  <c r="S707" i="3"/>
  <c r="R736" i="3"/>
  <c r="R903" i="3"/>
  <c r="R603" i="3"/>
  <c r="R1107" i="3"/>
  <c r="R246" i="3"/>
  <c r="R988" i="3"/>
  <c r="R446" i="3"/>
  <c r="R1330" i="3"/>
  <c r="R78" i="3"/>
  <c r="R840" i="3"/>
  <c r="R1387" i="3"/>
  <c r="R522" i="3"/>
  <c r="R730" i="3"/>
  <c r="R757" i="3"/>
  <c r="R1318" i="3"/>
  <c r="R1259" i="3"/>
  <c r="R252" i="3"/>
  <c r="R619" i="3"/>
  <c r="R1306" i="3"/>
  <c r="R381" i="3"/>
  <c r="R181" i="3"/>
  <c r="S264" i="3"/>
  <c r="R820" i="3"/>
  <c r="R1218" i="3"/>
  <c r="AF510" i="3"/>
  <c r="AF243" i="3"/>
  <c r="AF101" i="3"/>
  <c r="AF397" i="3"/>
  <c r="R886" i="3"/>
  <c r="S332" i="3"/>
  <c r="S790" i="3"/>
  <c r="S496" i="3"/>
  <c r="S482" i="3"/>
  <c r="S743" i="3"/>
  <c r="S429" i="3"/>
  <c r="S395" i="3"/>
  <c r="R1324" i="3"/>
  <c r="R1256" i="3"/>
  <c r="R1279" i="3"/>
  <c r="R906" i="3"/>
  <c r="S692" i="3"/>
  <c r="S427" i="3"/>
  <c r="R1177" i="3"/>
  <c r="S323" i="3"/>
  <c r="S756" i="3"/>
  <c r="S204" i="3"/>
  <c r="S257" i="3"/>
  <c r="S691" i="3"/>
  <c r="S797" i="3"/>
  <c r="S1183" i="3"/>
  <c r="R960" i="3"/>
  <c r="R124" i="3"/>
  <c r="R1160" i="3"/>
  <c r="R420" i="3"/>
  <c r="R196" i="3"/>
  <c r="R1373" i="3"/>
  <c r="R89" i="3"/>
  <c r="R350" i="3"/>
  <c r="R1068" i="3"/>
  <c r="R1236" i="3"/>
  <c r="R1307" i="3"/>
  <c r="S846" i="3"/>
  <c r="S1126" i="3"/>
  <c r="S275" i="3"/>
  <c r="R521" i="3"/>
  <c r="R191" i="3"/>
  <c r="R771" i="3"/>
  <c r="R581" i="3"/>
  <c r="R105" i="3"/>
  <c r="R1220" i="3"/>
  <c r="R582" i="3"/>
  <c r="R1081" i="3"/>
  <c r="R846" i="3"/>
  <c r="R1181" i="3"/>
  <c r="R1291" i="3"/>
  <c r="R1264" i="3"/>
  <c r="S1217" i="3"/>
  <c r="S220" i="3"/>
  <c r="S1358" i="3"/>
  <c r="S1303" i="3"/>
  <c r="S523" i="3"/>
  <c r="S434" i="3"/>
  <c r="S306" i="3"/>
  <c r="S452" i="3"/>
  <c r="S1245" i="3"/>
  <c r="S224" i="3"/>
  <c r="S118" i="3"/>
  <c r="S678" i="3"/>
  <c r="S1351" i="3"/>
  <c r="S1090" i="3"/>
  <c r="S1260" i="3"/>
  <c r="S1195" i="3"/>
  <c r="S150" i="3"/>
  <c r="S542" i="3"/>
  <c r="R584" i="3"/>
  <c r="R1299" i="3"/>
  <c r="S202" i="3"/>
  <c r="S1256" i="3"/>
  <c r="S412" i="3"/>
  <c r="S106" i="3"/>
  <c r="R250" i="3"/>
  <c r="R40" i="3"/>
  <c r="R1135" i="3"/>
  <c r="R1058" i="3"/>
  <c r="R122" i="3"/>
  <c r="R15" i="3"/>
  <c r="R983" i="3"/>
  <c r="R972" i="3"/>
  <c r="R57" i="3"/>
  <c r="R747" i="3"/>
  <c r="R681" i="3"/>
  <c r="R953" i="3"/>
  <c r="R1166" i="3"/>
  <c r="R1165" i="3"/>
  <c r="R202" i="3"/>
  <c r="R1195" i="3"/>
  <c r="R493" i="3"/>
  <c r="R106" i="3"/>
  <c r="R1204" i="3"/>
  <c r="S847" i="3"/>
  <c r="S886" i="3"/>
  <c r="S551" i="3"/>
  <c r="S431" i="3"/>
  <c r="S1317" i="3"/>
  <c r="S101" i="3"/>
  <c r="S1142" i="3"/>
  <c r="R539" i="3"/>
  <c r="R329" i="3"/>
  <c r="R1190" i="3"/>
  <c r="R344" i="3"/>
  <c r="R126" i="3"/>
  <c r="R1353" i="3"/>
  <c r="R236" i="3"/>
  <c r="R276" i="3"/>
  <c r="R6" i="3"/>
  <c r="R789" i="3"/>
  <c r="R292" i="3"/>
  <c r="R865" i="3"/>
  <c r="R101" i="3"/>
  <c r="R364" i="3"/>
  <c r="R130" i="3"/>
  <c r="R1090" i="3"/>
  <c r="R818" i="3"/>
  <c r="R150" i="3"/>
  <c r="R847" i="3"/>
  <c r="R112" i="3"/>
  <c r="R1351" i="3"/>
  <c r="S789" i="3"/>
  <c r="S1330" i="3"/>
  <c r="S651" i="3"/>
  <c r="S1042" i="3"/>
  <c r="S574" i="3"/>
  <c r="S1043" i="3"/>
  <c r="R1175" i="3"/>
  <c r="R568" i="3"/>
  <c r="R591" i="3"/>
  <c r="R899" i="3"/>
  <c r="R448" i="3"/>
  <c r="R335" i="3"/>
  <c r="R921" i="3"/>
  <c r="R268" i="3"/>
  <c r="R480" i="3"/>
  <c r="R702" i="3"/>
  <c r="R1211" i="3"/>
  <c r="R637" i="3"/>
  <c r="S664" i="3"/>
  <c r="R430" i="3"/>
  <c r="R715" i="3"/>
  <c r="R435" i="3"/>
  <c r="R968" i="3"/>
  <c r="R572" i="3"/>
  <c r="R596" i="3"/>
  <c r="R917" i="3"/>
  <c r="R58" i="3"/>
  <c r="R468" i="3"/>
  <c r="R547" i="3"/>
  <c r="R411" i="3"/>
  <c r="R1136" i="3"/>
  <c r="R211" i="3"/>
  <c r="R266" i="3"/>
  <c r="R651" i="3"/>
  <c r="R665" i="3"/>
  <c r="S925" i="3"/>
  <c r="S1173" i="3"/>
  <c r="S105" i="3"/>
  <c r="S736" i="3"/>
  <c r="S176" i="3"/>
  <c r="S1181" i="3"/>
  <c r="S1286" i="3"/>
  <c r="S564" i="3"/>
  <c r="S1037" i="3"/>
  <c r="S547" i="3"/>
  <c r="S1285" i="3"/>
  <c r="S1096" i="3"/>
  <c r="S1264" i="3"/>
  <c r="S1356" i="3"/>
  <c r="S107" i="3"/>
  <c r="S291" i="3"/>
  <c r="S1211" i="3"/>
  <c r="S448" i="3"/>
  <c r="S558" i="3"/>
  <c r="S565" i="3"/>
  <c r="S78" i="3"/>
  <c r="S637" i="3"/>
  <c r="S157" i="3"/>
  <c r="S1057" i="3"/>
  <c r="S980" i="3"/>
  <c r="S185" i="3"/>
  <c r="S781" i="3"/>
  <c r="S28" i="3"/>
  <c r="S784" i="3"/>
  <c r="S281" i="3"/>
  <c r="S263" i="3"/>
  <c r="S418" i="3"/>
  <c r="S591" i="3"/>
  <c r="S1299" i="3"/>
  <c r="S154" i="3"/>
  <c r="S266" i="3"/>
  <c r="R1352" i="3"/>
  <c r="R726" i="3"/>
  <c r="R368" i="3"/>
  <c r="R116" i="3"/>
  <c r="R943" i="3"/>
  <c r="R281" i="3"/>
  <c r="R10" i="3"/>
  <c r="R22" i="3"/>
  <c r="R542" i="3"/>
  <c r="R1042" i="3"/>
  <c r="R107" i="3"/>
  <c r="R1071" i="3"/>
  <c r="R549" i="3"/>
  <c r="R1057" i="3"/>
  <c r="R1372" i="3"/>
  <c r="R227" i="3"/>
  <c r="R185" i="3"/>
  <c r="R20" i="3"/>
  <c r="R346" i="3"/>
  <c r="R13" i="3"/>
  <c r="R1045" i="3"/>
  <c r="R262" i="3"/>
  <c r="R1269" i="3"/>
  <c r="R414" i="3"/>
  <c r="S1344" i="3"/>
  <c r="S642" i="3"/>
  <c r="S441" i="3"/>
  <c r="S1124" i="3"/>
  <c r="S378" i="3"/>
  <c r="S319" i="3"/>
  <c r="S268" i="3"/>
  <c r="S162" i="3"/>
  <c r="S1215" i="3"/>
  <c r="S1029" i="3"/>
  <c r="S710" i="3"/>
  <c r="S13" i="3"/>
  <c r="R1197" i="3"/>
  <c r="R532" i="3"/>
  <c r="R200" i="3"/>
  <c r="R154" i="3"/>
  <c r="R319" i="3"/>
  <c r="R441" i="3"/>
  <c r="R558" i="3"/>
  <c r="R610" i="3"/>
  <c r="R209" i="3"/>
  <c r="R75" i="3"/>
  <c r="R1344" i="3"/>
  <c r="R563" i="3"/>
  <c r="R908" i="3"/>
  <c r="R1210" i="3"/>
  <c r="R206" i="3"/>
  <c r="R378" i="3"/>
  <c r="R263" i="3"/>
  <c r="R44" i="3"/>
  <c r="R170" i="3"/>
  <c r="R1151" i="3"/>
  <c r="R668" i="3"/>
  <c r="S423" i="3"/>
  <c r="S1015" i="3"/>
  <c r="S290" i="3"/>
  <c r="S1220" i="3"/>
  <c r="S513" i="3"/>
  <c r="S556" i="3"/>
  <c r="S1205" i="3"/>
  <c r="S1061" i="3"/>
  <c r="S1319" i="3"/>
  <c r="S1294" i="3"/>
  <c r="S559" i="3"/>
  <c r="S1177" i="3"/>
  <c r="S89" i="3"/>
  <c r="S425" i="3"/>
  <c r="S988" i="3"/>
  <c r="S1387" i="3"/>
  <c r="S1292" i="3"/>
  <c r="S364" i="3"/>
  <c r="S646" i="3"/>
  <c r="S1034" i="3"/>
  <c r="S1362" i="3"/>
  <c r="S1086" i="3"/>
  <c r="S1161" i="3"/>
  <c r="S1258" i="3"/>
  <c r="S609" i="3"/>
  <c r="S335" i="3"/>
  <c r="S206" i="3"/>
  <c r="S191" i="3"/>
  <c r="S595" i="3"/>
  <c r="S298" i="3"/>
  <c r="S1174" i="3"/>
  <c r="S762" i="3"/>
  <c r="S572" i="3"/>
  <c r="S833" i="3"/>
  <c r="S356" i="3"/>
  <c r="S841" i="3"/>
  <c r="S605" i="3"/>
  <c r="S1204" i="3"/>
  <c r="S1281" i="3"/>
  <c r="S817" i="3"/>
  <c r="S997" i="3"/>
  <c r="S215" i="3"/>
  <c r="S446" i="3"/>
  <c r="S1160" i="3"/>
  <c r="S200" i="3"/>
  <c r="S478" i="3"/>
  <c r="S1179" i="3"/>
  <c r="S511" i="3"/>
  <c r="S1031" i="3"/>
  <c r="S414" i="3"/>
  <c r="S904" i="3"/>
  <c r="S1263" i="3"/>
  <c r="S563" i="3"/>
  <c r="S521" i="3"/>
  <c r="S173" i="3"/>
  <c r="S385" i="3"/>
  <c r="S1236" i="3"/>
  <c r="S1307" i="3"/>
  <c r="S1279" i="3"/>
  <c r="S1157" i="3"/>
  <c r="S610" i="3"/>
  <c r="S757" i="3"/>
  <c r="S227" i="3"/>
  <c r="S694" i="3"/>
  <c r="S6" i="3"/>
  <c r="S1309" i="3"/>
  <c r="S908" i="3"/>
  <c r="S199" i="3"/>
  <c r="S730" i="3"/>
  <c r="S1361" i="3"/>
  <c r="S1136" i="3"/>
  <c r="S432" i="3"/>
  <c r="S480" i="3"/>
  <c r="S1085" i="3"/>
  <c r="S1068" i="3"/>
  <c r="S508" i="3"/>
  <c r="S229" i="3"/>
  <c r="S507" i="3"/>
  <c r="S1045" i="3"/>
  <c r="S578" i="3"/>
  <c r="S539" i="3"/>
  <c r="S1324" i="3"/>
  <c r="S1074" i="3"/>
  <c r="AF112" i="3"/>
  <c r="AF702" i="3"/>
  <c r="R366" i="3"/>
  <c r="R895" i="3"/>
  <c r="R729" i="3"/>
  <c r="R70" i="3"/>
  <c r="R554" i="3"/>
  <c r="R670" i="3"/>
  <c r="R277" i="3"/>
  <c r="R1069" i="3"/>
  <c r="R1272" i="3"/>
  <c r="R55" i="3"/>
  <c r="R1304" i="3"/>
  <c r="R548" i="3"/>
  <c r="R238" i="3"/>
  <c r="R862" i="3"/>
  <c r="R38" i="3"/>
  <c r="R1096" i="3"/>
  <c r="R1277" i="3"/>
  <c r="S899" i="3"/>
  <c r="S350" i="3"/>
  <c r="S882" i="3"/>
  <c r="S20" i="3"/>
  <c r="S786" i="3"/>
  <c r="S252" i="3"/>
  <c r="R740" i="3"/>
  <c r="R704" i="3"/>
  <c r="R469" i="3"/>
  <c r="R123" i="3"/>
  <c r="R115" i="3"/>
  <c r="R854" i="3"/>
  <c r="R391" i="3"/>
  <c r="R421" i="3"/>
  <c r="R1222" i="3"/>
  <c r="R407" i="3"/>
  <c r="R1385" i="3"/>
  <c r="R1200" i="3"/>
  <c r="R620" i="3"/>
  <c r="R290" i="3"/>
  <c r="R168" i="3"/>
  <c r="S549" i="3"/>
  <c r="S503" i="3"/>
  <c r="S312" i="3"/>
  <c r="S712" i="3"/>
  <c r="S327" i="3"/>
  <c r="S138" i="3"/>
  <c r="S168" i="3"/>
  <c r="S1272" i="3"/>
  <c r="S1104" i="3"/>
  <c r="S1229" i="3"/>
  <c r="S807" i="3"/>
  <c r="S726" i="3"/>
  <c r="S581" i="3"/>
  <c r="S1365" i="3"/>
  <c r="S437" i="3"/>
  <c r="S238" i="3"/>
  <c r="S1367" i="3"/>
  <c r="S1257" i="3"/>
  <c r="S1278" i="3"/>
  <c r="S917" i="3"/>
  <c r="S582" i="3"/>
  <c r="S721" i="3"/>
  <c r="S379" i="3"/>
  <c r="S211" i="3"/>
  <c r="S44" i="3"/>
  <c r="S596" i="3"/>
  <c r="S1203" i="3"/>
  <c r="S381" i="3"/>
  <c r="S493" i="3"/>
  <c r="S1081" i="3"/>
  <c r="S619" i="3"/>
  <c r="S1066" i="3"/>
  <c r="S1350" i="3"/>
  <c r="S461" i="3"/>
  <c r="S1340" i="3"/>
  <c r="S844" i="3"/>
  <c r="S181" i="3"/>
  <c r="S943" i="3"/>
  <c r="S57" i="3"/>
  <c r="S689" i="3"/>
  <c r="S931" i="3"/>
  <c r="S102" i="3"/>
  <c r="S1318" i="3"/>
  <c r="S346" i="3"/>
  <c r="S1274" i="3"/>
  <c r="S276" i="3"/>
  <c r="S1046" i="3"/>
  <c r="S1107" i="3"/>
  <c r="S10" i="3"/>
  <c r="S953" i="3"/>
  <c r="S682" i="3"/>
  <c r="S956" i="3"/>
  <c r="S164" i="3"/>
  <c r="S87" i="3"/>
  <c r="S293" i="3"/>
  <c r="S1269" i="3"/>
  <c r="S24" i="3"/>
  <c r="S292" i="3"/>
  <c r="S314" i="3"/>
  <c r="S780" i="3"/>
  <c r="S110" i="3"/>
  <c r="S151" i="3"/>
  <c r="S702" i="3"/>
  <c r="S243" i="3"/>
  <c r="S840" i="3"/>
  <c r="S865" i="3"/>
  <c r="S174" i="3"/>
  <c r="S299" i="3"/>
  <c r="S681" i="3"/>
  <c r="S1372" i="3"/>
  <c r="S1097" i="3"/>
  <c r="S550" i="3"/>
  <c r="S137" i="3"/>
  <c r="S1216" i="3"/>
  <c r="S288" i="3"/>
  <c r="S1223" i="3"/>
  <c r="S130" i="3"/>
  <c r="S170" i="3"/>
  <c r="S477" i="3"/>
  <c r="S116" i="3"/>
  <c r="S22" i="3"/>
  <c r="S1165" i="3"/>
  <c r="S968" i="3"/>
  <c r="S1011" i="3"/>
  <c r="S91" i="3"/>
  <c r="S1058" i="3"/>
  <c r="S1201" i="3"/>
  <c r="S15" i="3"/>
  <c r="S98" i="3"/>
  <c r="S928" i="3"/>
  <c r="S246" i="3"/>
  <c r="S122" i="3"/>
  <c r="S236" i="3"/>
  <c r="S360" i="3"/>
  <c r="S921" i="3"/>
  <c r="S72" i="3"/>
  <c r="S544" i="3"/>
  <c r="S818" i="3"/>
  <c r="R385" i="3"/>
  <c r="R853" i="3"/>
  <c r="R1331" i="3"/>
  <c r="R1154" i="3"/>
  <c r="R520" i="3"/>
  <c r="R371" i="3"/>
  <c r="R1382" i="3"/>
  <c r="R866" i="3"/>
  <c r="R127" i="3"/>
  <c r="R695" i="3"/>
  <c r="R677" i="3"/>
  <c r="R612" i="3"/>
  <c r="R930" i="3"/>
  <c r="R1082" i="3"/>
  <c r="R934" i="3"/>
  <c r="R1367" i="3"/>
  <c r="R1369" i="3"/>
  <c r="S1331" i="3"/>
  <c r="S1209" i="3"/>
  <c r="S897" i="3"/>
  <c r="S86" i="3"/>
  <c r="S548" i="3"/>
  <c r="R304" i="3"/>
  <c r="R1021" i="3"/>
  <c r="R1346" i="3"/>
  <c r="R912" i="3"/>
  <c r="R510" i="3"/>
  <c r="R65" i="3"/>
  <c r="R358" i="3"/>
  <c r="R1319" i="3"/>
  <c r="R439" i="3"/>
  <c r="R484" i="3"/>
  <c r="R768" i="3"/>
  <c r="R649" i="3"/>
  <c r="R94" i="3"/>
  <c r="R223" i="3"/>
  <c r="R937" i="3"/>
  <c r="R369" i="3"/>
  <c r="R167" i="3"/>
  <c r="R625" i="3"/>
  <c r="S71" i="3"/>
  <c r="S421" i="3"/>
  <c r="S1277" i="3"/>
  <c r="S960" i="3"/>
  <c r="S468" i="3"/>
  <c r="S38" i="3"/>
  <c r="S1188" i="3"/>
  <c r="S1291" i="3"/>
  <c r="S439" i="3"/>
  <c r="S1071" i="3"/>
  <c r="S883" i="3"/>
  <c r="S58" i="3"/>
  <c r="S1222" i="3"/>
  <c r="S126" i="3"/>
  <c r="S623" i="3"/>
  <c r="S184" i="3"/>
  <c r="S695" i="3"/>
  <c r="S408" i="3"/>
  <c r="S358" i="3"/>
  <c r="S256" i="3"/>
  <c r="S875" i="3"/>
  <c r="S33" i="3"/>
  <c r="S345" i="3"/>
  <c r="S213" i="3"/>
  <c r="S934" i="3"/>
  <c r="S296" i="3"/>
  <c r="S625" i="3"/>
  <c r="S820" i="3"/>
  <c r="S854" i="3"/>
  <c r="S568" i="3"/>
  <c r="S767" i="3"/>
  <c r="S1227" i="3"/>
  <c r="S1197" i="3"/>
  <c r="S704" i="3"/>
  <c r="S223" i="3"/>
  <c r="S1163" i="3"/>
  <c r="S1253" i="3"/>
  <c r="S937" i="3"/>
  <c r="S420" i="3"/>
  <c r="S308" i="3"/>
  <c r="S411" i="3"/>
  <c r="S1100" i="3"/>
  <c r="S406" i="3"/>
  <c r="S671" i="3"/>
  <c r="S8" i="3"/>
  <c r="S67" i="3"/>
  <c r="S161" i="3"/>
  <c r="S1021" i="3"/>
  <c r="S649" i="3"/>
  <c r="S1385" i="3"/>
  <c r="S217" i="3"/>
  <c r="S287" i="3"/>
  <c r="S115" i="3"/>
  <c r="S1190" i="3"/>
  <c r="S326" i="3"/>
  <c r="S1059" i="3"/>
  <c r="S344" i="3"/>
  <c r="S1135" i="3"/>
  <c r="S1117" i="3"/>
  <c r="S979" i="3"/>
  <c r="S171" i="3"/>
  <c r="S212" i="3"/>
  <c r="S699" i="3"/>
  <c r="S329" i="3"/>
  <c r="S123" i="3"/>
  <c r="S729" i="3"/>
  <c r="S70" i="3"/>
  <c r="S912" i="3"/>
  <c r="S121" i="3"/>
  <c r="S826" i="3"/>
  <c r="S633" i="3"/>
  <c r="S196" i="3"/>
  <c r="S1175" i="3"/>
  <c r="S670" i="3"/>
  <c r="S1109" i="3"/>
  <c r="S884" i="3"/>
  <c r="S674" i="3"/>
  <c r="S133" i="3"/>
  <c r="S612" i="3"/>
  <c r="S1293" i="3"/>
  <c r="S532" i="3"/>
  <c r="S930" i="3"/>
  <c r="S1176" i="3"/>
  <c r="S620" i="3"/>
  <c r="S497" i="3"/>
  <c r="S1353" i="3"/>
  <c r="S1200" i="3"/>
  <c r="S701" i="3"/>
  <c r="S632" i="3"/>
  <c r="S366" i="3"/>
  <c r="S304" i="3"/>
  <c r="S316" i="3"/>
  <c r="S1069" i="3"/>
  <c r="S277" i="3"/>
  <c r="S1073" i="3"/>
  <c r="S152" i="3"/>
  <c r="S128" i="3"/>
  <c r="S1053" i="3"/>
  <c r="S740" i="3"/>
  <c r="S134" i="3"/>
  <c r="S768" i="3"/>
  <c r="S774" i="3"/>
  <c r="S391" i="3"/>
  <c r="S519" i="3"/>
  <c r="S992" i="3"/>
  <c r="S1369" i="3"/>
  <c r="S368" i="3"/>
  <c r="S983" i="3"/>
  <c r="S433" i="3"/>
  <c r="S209" i="3"/>
  <c r="S474" i="3"/>
  <c r="S347" i="3"/>
  <c r="S104" i="3"/>
  <c r="S80" i="3"/>
  <c r="S484" i="3"/>
  <c r="S1154" i="3"/>
  <c r="S1304" i="3"/>
  <c r="S74" i="3"/>
  <c r="S522" i="3"/>
  <c r="S272" i="3"/>
  <c r="S430" i="3"/>
  <c r="S603" i="3"/>
  <c r="S208" i="3"/>
  <c r="S1218" i="3"/>
  <c r="S715" i="3"/>
  <c r="S113" i="3"/>
  <c r="S369" i="3"/>
  <c r="S858" i="3"/>
  <c r="S520" i="3"/>
  <c r="S765" i="3"/>
  <c r="S1373" i="3"/>
  <c r="S1170" i="3"/>
  <c r="S842" i="3"/>
  <c r="S598" i="3"/>
  <c r="S514" i="3"/>
  <c r="S668" i="3"/>
  <c r="S853" i="3"/>
  <c r="S397" i="3"/>
  <c r="S510" i="3"/>
  <c r="S866" i="3"/>
  <c r="S1382" i="3"/>
  <c r="S64" i="3"/>
  <c r="S333" i="3"/>
  <c r="S677" i="3"/>
  <c r="S527" i="3"/>
  <c r="S469" i="3"/>
  <c r="S1346" i="3"/>
  <c r="S672" i="3"/>
  <c r="S627" i="3"/>
  <c r="S505" i="3"/>
  <c r="S311" i="3"/>
  <c r="S1151" i="3"/>
  <c r="S554" i="3"/>
  <c r="S862" i="3"/>
  <c r="S40" i="3"/>
  <c r="S450" i="3"/>
  <c r="S1202" i="3"/>
  <c r="S1352" i="3"/>
  <c r="S1159" i="3"/>
  <c r="S750" i="3"/>
  <c r="S933" i="3"/>
  <c r="S371" i="3"/>
  <c r="S1376" i="3"/>
  <c r="S1287" i="3"/>
  <c r="S325" i="3"/>
  <c r="S771" i="3"/>
  <c r="S389" i="3"/>
  <c r="S555" i="3"/>
  <c r="S112" i="3"/>
  <c r="S94" i="3"/>
  <c r="S375" i="3"/>
  <c r="AF181" i="3"/>
  <c r="AF943" i="3"/>
  <c r="AF162" i="3"/>
  <c r="AF623" i="3"/>
  <c r="AF433" i="3"/>
  <c r="AF960" i="3"/>
  <c r="AF389" i="3"/>
  <c r="AF8" i="3"/>
  <c r="AF366" i="3"/>
  <c r="AF979" i="3"/>
  <c r="AF1163" i="3"/>
  <c r="AF833" i="3"/>
  <c r="AF937" i="3"/>
  <c r="AF649" i="3"/>
  <c r="AF1100" i="3"/>
  <c r="AF369" i="3"/>
  <c r="AF953" i="3"/>
  <c r="AF598" i="3"/>
  <c r="AF1346" i="3"/>
  <c r="AF921" i="3"/>
  <c r="AF325" i="3"/>
  <c r="AF1257" i="3"/>
  <c r="AF983" i="3"/>
  <c r="AF437" i="3"/>
  <c r="AF1151" i="3"/>
  <c r="AF754" i="3"/>
  <c r="AF917" i="3"/>
  <c r="AF441" i="3"/>
  <c r="AF1344" i="3"/>
  <c r="AF227" i="3"/>
  <c r="AF65" i="3"/>
  <c r="AF1107" i="3"/>
  <c r="AF681" i="3"/>
  <c r="AF930" i="3"/>
  <c r="AF275" i="3"/>
  <c r="AF1046" i="3"/>
  <c r="AF312" i="3"/>
  <c r="AF1045" i="3"/>
  <c r="AF391" i="3"/>
  <c r="AF1317" i="3"/>
  <c r="AF1309" i="3"/>
  <c r="AF40" i="3"/>
  <c r="AF1319" i="3"/>
  <c r="AF1202" i="3"/>
  <c r="AF1222" i="3"/>
  <c r="AF1286" i="3"/>
  <c r="AF826" i="3"/>
  <c r="AF671" i="3"/>
  <c r="AF1209" i="3"/>
  <c r="AF527" i="3"/>
  <c r="AF385" i="3"/>
  <c r="AF664" i="3"/>
  <c r="AF847" i="3"/>
  <c r="AF581" i="3"/>
  <c r="AF55" i="3"/>
  <c r="AF360" i="3"/>
  <c r="AF420" i="3"/>
  <c r="AF633" i="3"/>
  <c r="AF710" i="3"/>
  <c r="AF674" i="3"/>
  <c r="AF236" i="3"/>
  <c r="AF371" i="3"/>
  <c r="AF628" i="3"/>
  <c r="AF1203" i="3"/>
  <c r="AF408" i="3"/>
  <c r="AF1126" i="3"/>
  <c r="AF882" i="3"/>
  <c r="AF1159" i="3"/>
  <c r="AF765" i="3"/>
  <c r="AF897" i="3"/>
  <c r="AF503" i="3"/>
  <c r="AF1181" i="3"/>
  <c r="AF1197" i="3"/>
  <c r="AF559" i="3"/>
  <c r="AF299" i="3"/>
  <c r="AF591" i="3"/>
  <c r="AF1201" i="3"/>
  <c r="AF565" i="3"/>
  <c r="AF113" i="3"/>
  <c r="AF1306" i="3"/>
  <c r="AF931" i="3"/>
  <c r="AF555" i="3"/>
  <c r="AF1057" i="3"/>
  <c r="AF250" i="3"/>
  <c r="AF1230" i="3"/>
  <c r="AF217" i="3"/>
  <c r="AF335" i="3"/>
  <c r="AF912" i="3"/>
  <c r="AF820" i="3"/>
  <c r="AF1204" i="3"/>
  <c r="AF899" i="3"/>
  <c r="AF10" i="3"/>
  <c r="AF1069" i="3"/>
  <c r="AF609" i="3"/>
  <c r="AF323" i="3"/>
  <c r="AF1177" i="3"/>
  <c r="AF1123" i="3"/>
  <c r="AF1210" i="3"/>
  <c r="AF319" i="3"/>
  <c r="AF695" i="3"/>
  <c r="AF1205" i="3"/>
  <c r="AF314" i="3"/>
  <c r="AF431" i="3"/>
  <c r="AF281" i="3"/>
  <c r="AF1376" i="3"/>
  <c r="AF292" i="3"/>
  <c r="AF154" i="3"/>
  <c r="AF252" i="3"/>
  <c r="AF333" i="3"/>
  <c r="AF124" i="3"/>
  <c r="AF715" i="3"/>
  <c r="AF842" i="3"/>
  <c r="AF1015" i="3"/>
  <c r="AF1337" i="3"/>
  <c r="AF71" i="3"/>
  <c r="AF1042" i="3"/>
  <c r="AF478" i="3"/>
  <c r="AF1353" i="3"/>
  <c r="AF875" i="3"/>
  <c r="AF364" i="3"/>
  <c r="AF1362" i="3"/>
  <c r="AF28" i="3"/>
  <c r="AF1259" i="3"/>
  <c r="AF1220" i="3"/>
  <c r="AF151" i="3"/>
  <c r="AF539" i="3"/>
  <c r="AF1307" i="3"/>
  <c r="AF272" i="3"/>
  <c r="AF545" i="3"/>
  <c r="AF547" i="3"/>
  <c r="AF1260" i="3"/>
  <c r="AF266" i="3"/>
  <c r="AF174" i="3"/>
  <c r="AF866" i="3"/>
  <c r="AF548" i="3"/>
  <c r="AF130" i="3"/>
  <c r="AF184" i="3"/>
  <c r="AF414" i="3"/>
  <c r="AF208" i="3"/>
  <c r="AF418" i="3"/>
  <c r="AF1043" i="3"/>
  <c r="AF412" i="3"/>
  <c r="AF542" i="3"/>
  <c r="AF477" i="3"/>
  <c r="AF632" i="3"/>
  <c r="AF296" i="3"/>
  <c r="AF771" i="3"/>
  <c r="AF817" i="3"/>
  <c r="AF425" i="3"/>
  <c r="AF89" i="3"/>
  <c r="AF665" i="3"/>
  <c r="AF450" i="3"/>
  <c r="AF485" i="3"/>
  <c r="AF519" i="3"/>
  <c r="AF726" i="3"/>
  <c r="AF157" i="3"/>
  <c r="AF1160" i="3"/>
  <c r="AF67" i="3"/>
  <c r="AF44" i="3"/>
  <c r="AF406" i="3"/>
  <c r="AF13" i="3"/>
  <c r="AF238" i="3"/>
  <c r="AF480" i="3"/>
  <c r="AF448" i="3"/>
  <c r="AF469" i="3"/>
  <c r="AF344" i="3"/>
  <c r="AF596" i="3"/>
  <c r="AF747" i="3"/>
  <c r="AF1299" i="3"/>
  <c r="AF346" i="3"/>
  <c r="AF1104" i="3"/>
  <c r="AF998" i="3"/>
  <c r="AF213" i="3"/>
  <c r="AF1351" i="3"/>
  <c r="AF1176" i="3"/>
  <c r="AF968" i="3"/>
  <c r="AF721" i="3"/>
  <c r="AF196" i="3"/>
  <c r="AF730" i="3"/>
  <c r="AF1195" i="3"/>
  <c r="AF1029" i="3"/>
  <c r="AF853" i="3"/>
  <c r="AF603" i="3"/>
  <c r="AF1258" i="3"/>
  <c r="AF446" i="3"/>
  <c r="AF1264" i="3"/>
  <c r="AF672" i="3"/>
  <c r="AF1061" i="3"/>
  <c r="AF123" i="3"/>
  <c r="AF1273" i="3"/>
  <c r="AF780" i="3"/>
  <c r="AF256" i="3"/>
  <c r="AF287" i="3"/>
  <c r="AF199" i="3"/>
  <c r="AF1064" i="3"/>
  <c r="AF311" i="3"/>
  <c r="AF1304" i="3"/>
  <c r="AF279" i="3"/>
  <c r="AF908" i="3"/>
  <c r="AF1274" i="3"/>
  <c r="AF223" i="3"/>
  <c r="AF170" i="3"/>
  <c r="AF1227" i="3"/>
  <c r="AF1179" i="3"/>
  <c r="AF654" i="3"/>
  <c r="AF116" i="3"/>
  <c r="AF38" i="3"/>
  <c r="AF992" i="3"/>
  <c r="AF950" i="3"/>
  <c r="AF173" i="3"/>
  <c r="AF435" i="3"/>
  <c r="AF556" i="3"/>
  <c r="AF544" i="3"/>
  <c r="AF345" i="3"/>
  <c r="AF1385" i="3"/>
  <c r="AF1021" i="3"/>
  <c r="AF164" i="3"/>
  <c r="AF276" i="3"/>
  <c r="AF474" i="3"/>
  <c r="AF15" i="3"/>
  <c r="AF1071" i="3"/>
  <c r="AF497" i="3"/>
  <c r="AF682" i="3"/>
  <c r="AF94" i="3"/>
  <c r="AF1256" i="3"/>
  <c r="AF557" i="3"/>
  <c r="AF988" i="3"/>
  <c r="AF972" i="3"/>
  <c r="AF1352" i="3"/>
  <c r="AF883" i="3"/>
  <c r="AF1263" i="3"/>
  <c r="AF563" i="3"/>
  <c r="AF20" i="3"/>
  <c r="AF80" i="3"/>
  <c r="AF110" i="3"/>
  <c r="AF781" i="3"/>
  <c r="AF167" i="3"/>
  <c r="AF551" i="3"/>
  <c r="AF572" i="3"/>
  <c r="AF1387" i="3"/>
  <c r="AF327" i="3"/>
  <c r="AF212" i="3"/>
  <c r="AF1170" i="3"/>
  <c r="AF818" i="3"/>
  <c r="AF1356" i="3"/>
  <c r="AF582" i="3"/>
  <c r="AF70" i="3"/>
  <c r="AF1253" i="3"/>
  <c r="AF262" i="3"/>
  <c r="AF862" i="3"/>
  <c r="AF1287" i="3"/>
  <c r="AF375" i="3"/>
  <c r="AF1365" i="3"/>
  <c r="AF411" i="3"/>
  <c r="AF121" i="3"/>
  <c r="AF496" i="3"/>
  <c r="AF439" i="3"/>
  <c r="AF928" i="3"/>
  <c r="AF1090" i="3"/>
  <c r="AF1324" i="3"/>
  <c r="AF1236" i="3"/>
  <c r="AF906" i="3"/>
  <c r="AF651" i="3"/>
  <c r="AF1068" i="3"/>
  <c r="AF277" i="3"/>
  <c r="AF1166" i="3"/>
  <c r="AF1031" i="3"/>
  <c r="AF774" i="3"/>
  <c r="AF1373" i="3"/>
  <c r="AF704" i="3"/>
  <c r="AF692" i="3"/>
  <c r="AF670" i="3"/>
  <c r="AF1074" i="3"/>
  <c r="AF98" i="3"/>
  <c r="AF1372" i="3"/>
  <c r="AF694" i="3"/>
  <c r="AF1285" i="3"/>
  <c r="AF729" i="3"/>
  <c r="AF430" i="3"/>
  <c r="AF1293" i="3"/>
  <c r="AF152" i="3"/>
  <c r="AF22" i="3"/>
  <c r="AF605" i="3"/>
  <c r="AF206" i="3"/>
  <c r="AF740" i="3"/>
  <c r="AF33" i="3"/>
  <c r="AF1382" i="3"/>
  <c r="AF757" i="3"/>
  <c r="AF1135" i="3"/>
  <c r="AF107" i="3"/>
  <c r="AF1136" i="3"/>
  <c r="AF1079" i="3"/>
  <c r="AF58" i="3"/>
  <c r="AF133" i="3"/>
  <c r="AF844" i="3"/>
  <c r="AF220" i="3"/>
  <c r="AF1328" i="3"/>
  <c r="AF1086" i="3"/>
  <c r="AF1318" i="3"/>
  <c r="AF378" i="3"/>
  <c r="AF150" i="3"/>
  <c r="AF326" i="3"/>
  <c r="AF423" i="3"/>
  <c r="AF736" i="3"/>
  <c r="AF168" i="3"/>
  <c r="AF421" i="3"/>
  <c r="AF1292" i="3"/>
  <c r="AF467" i="3"/>
  <c r="AF558" i="3"/>
  <c r="AF211" i="3"/>
  <c r="AF1073" i="3"/>
  <c r="AF432" i="3"/>
  <c r="AF1175" i="3"/>
  <c r="AF1085" i="3"/>
  <c r="AF215" i="3"/>
  <c r="AF801" i="3"/>
  <c r="AF514" i="3"/>
  <c r="AF620" i="3"/>
  <c r="AF980" i="3"/>
  <c r="AF78" i="3"/>
  <c r="AF668" i="3"/>
  <c r="AF1350" i="3"/>
  <c r="AF202" i="3"/>
  <c r="AF1369" i="3"/>
  <c r="AF767" i="3"/>
  <c r="AF1154" i="3"/>
  <c r="AF74" i="3"/>
  <c r="AF712" i="3"/>
  <c r="AF468" i="3"/>
  <c r="AF493" i="3"/>
  <c r="AF115" i="3"/>
  <c r="AF1278" i="3"/>
  <c r="AF461" i="3"/>
  <c r="AF500" i="3"/>
  <c r="AF886" i="3"/>
  <c r="AF520" i="3"/>
  <c r="AF6" i="3"/>
  <c r="AF1165" i="3"/>
  <c r="AF126" i="3"/>
  <c r="AF1279" i="3"/>
  <c r="AF1200" i="3"/>
  <c r="AF1269" i="3"/>
  <c r="AF925" i="3"/>
  <c r="AF268" i="3"/>
  <c r="AF264" i="3"/>
  <c r="AF846" i="3"/>
  <c r="AF1361" i="3"/>
  <c r="AF263" i="3"/>
  <c r="AF934" i="3"/>
  <c r="AF701" i="3"/>
  <c r="AF407" i="3"/>
  <c r="S127" i="3"/>
  <c r="R13" i="8"/>
  <c r="S250" i="3"/>
  <c r="R20" i="8"/>
  <c r="S1312" i="3"/>
  <c r="R17" i="8"/>
  <c r="S1210" i="3"/>
  <c r="R18" i="8"/>
  <c r="S877" i="3"/>
  <c r="R7" i="8"/>
  <c r="R14" i="8"/>
  <c r="S1259" i="3"/>
  <c r="R11" i="8"/>
  <c r="S279" i="3"/>
  <c r="R8" i="8"/>
  <c r="S512" i="3"/>
  <c r="R6" i="8"/>
  <c r="BK742" i="1" l="1"/>
  <c r="BK119" i="1"/>
  <c r="AE564" i="3"/>
  <c r="BA102" i="2"/>
  <c r="BA312" i="2"/>
  <c r="AY36" i="2"/>
  <c r="AD246" i="3"/>
  <c r="AY6" i="2"/>
  <c r="AD64" i="3"/>
  <c r="AY41" i="2"/>
  <c r="AD137" i="3"/>
  <c r="BI19" i="1"/>
  <c r="AD57" i="3"/>
  <c r="BI466" i="1"/>
  <c r="BK281" i="1"/>
  <c r="BK770" i="1"/>
  <c r="BA260" i="2"/>
  <c r="AF471" i="3"/>
  <c r="AE5" i="3"/>
  <c r="B19" i="10"/>
  <c r="B22" i="10"/>
  <c r="AF768" i="3"/>
  <c r="AE768" i="3"/>
  <c r="AF379" i="3"/>
  <c r="AE379" i="3"/>
  <c r="AF1217" i="3"/>
  <c r="AE1217" i="3"/>
  <c r="AF137" i="3"/>
  <c r="AE137" i="3"/>
  <c r="AF677" i="3"/>
  <c r="AE677" i="3"/>
  <c r="AF105" i="3"/>
  <c r="AE105" i="3"/>
  <c r="AF611" i="3"/>
  <c r="AE611" i="3"/>
  <c r="AF821" i="3"/>
  <c r="AE821" i="3"/>
  <c r="AF1331" i="3"/>
  <c r="AE1331" i="3"/>
  <c r="AF229" i="3"/>
  <c r="AE229" i="3"/>
  <c r="AF1066" i="3"/>
  <c r="AE1066" i="3"/>
  <c r="AF595" i="3"/>
  <c r="AE595" i="3"/>
  <c r="AF1375" i="3"/>
  <c r="AE1375" i="3"/>
  <c r="AF1340" i="3"/>
  <c r="AE1340" i="3"/>
  <c r="AF308" i="3"/>
  <c r="AE308" i="3"/>
  <c r="AF792" i="3"/>
  <c r="AE792" i="3"/>
  <c r="AF984" i="3"/>
  <c r="AE984" i="3"/>
  <c r="AF1313" i="3"/>
  <c r="AE1313" i="3"/>
  <c r="AF96" i="3"/>
  <c r="AE96" i="3"/>
  <c r="AF951" i="3"/>
  <c r="AE951" i="3"/>
  <c r="AF1298" i="3"/>
  <c r="AE1298" i="3"/>
  <c r="AF182" i="3"/>
  <c r="AE182" i="3"/>
  <c r="AF357" i="3"/>
  <c r="AE357" i="3"/>
  <c r="AF1016" i="3"/>
  <c r="AE1016" i="3"/>
  <c r="AF584" i="3"/>
  <c r="AE584" i="3"/>
  <c r="AF881" i="3"/>
  <c r="AE881" i="3"/>
  <c r="AF465" i="3"/>
  <c r="AE465" i="3"/>
  <c r="AF766" i="3"/>
  <c r="AE766" i="3"/>
  <c r="AF1038" i="3"/>
  <c r="AE1038" i="3"/>
  <c r="AF737" i="3"/>
  <c r="AE737" i="3"/>
  <c r="AF648" i="3"/>
  <c r="AE648" i="3"/>
  <c r="AF1206" i="3"/>
  <c r="AE1206" i="3"/>
  <c r="AF1243" i="3"/>
  <c r="AE1243" i="3"/>
  <c r="AF273" i="3"/>
  <c r="AE273" i="3"/>
  <c r="AF530" i="3"/>
  <c r="AE530" i="3"/>
  <c r="AF627" i="3"/>
  <c r="AE627" i="3"/>
  <c r="AF688" i="3"/>
  <c r="AE688" i="3"/>
  <c r="AF1276" i="3"/>
  <c r="AE1276" i="3"/>
  <c r="AF526" i="3"/>
  <c r="AE526" i="3"/>
  <c r="AF969" i="3"/>
  <c r="AE969" i="3"/>
  <c r="AF394" i="3"/>
  <c r="AE394" i="3"/>
  <c r="AF120" i="3"/>
  <c r="AE120" i="3"/>
  <c r="AF579" i="3"/>
  <c r="AE579" i="3"/>
  <c r="AF812" i="3"/>
  <c r="AE812" i="3"/>
  <c r="AF1321" i="3"/>
  <c r="AE1321" i="3"/>
  <c r="AF207" i="3"/>
  <c r="AE207" i="3"/>
  <c r="AF73" i="3"/>
  <c r="AE73" i="3"/>
  <c r="AF303" i="3"/>
  <c r="AE303" i="3"/>
  <c r="AF396" i="3"/>
  <c r="AE396" i="3"/>
  <c r="AF1009" i="3"/>
  <c r="AE1009" i="3"/>
  <c r="AF289" i="3"/>
  <c r="AE289" i="3"/>
  <c r="AF204" i="3"/>
  <c r="AE204" i="3"/>
  <c r="AF699" i="3"/>
  <c r="AE699" i="3"/>
  <c r="AF601" i="3"/>
  <c r="AE601" i="3"/>
  <c r="AF569" i="3"/>
  <c r="AE569" i="3"/>
  <c r="AF538" i="3"/>
  <c r="AE538" i="3"/>
  <c r="AF1113" i="3"/>
  <c r="AE1113" i="3"/>
  <c r="AF1277" i="3"/>
  <c r="AE1277" i="3"/>
  <c r="AF534" i="3"/>
  <c r="AE534" i="3"/>
  <c r="AF1125" i="3"/>
  <c r="AE1125" i="3"/>
  <c r="AF1354" i="3"/>
  <c r="AE1354" i="3"/>
  <c r="AF231" i="3"/>
  <c r="AE231" i="3"/>
  <c r="AF1228" i="3"/>
  <c r="AE1228" i="3"/>
  <c r="AF1109" i="3"/>
  <c r="AE1109" i="3"/>
  <c r="AF27" i="3"/>
  <c r="AE27" i="3"/>
  <c r="AF891" i="3"/>
  <c r="AE891" i="3"/>
  <c r="AF777" i="3"/>
  <c r="AE777" i="3"/>
  <c r="AF963" i="3"/>
  <c r="AE963" i="3"/>
  <c r="AF479" i="3"/>
  <c r="AE479" i="3"/>
  <c r="AF680" i="3"/>
  <c r="AE680" i="3"/>
  <c r="AF453" i="3"/>
  <c r="AE453" i="3"/>
  <c r="AF129" i="3"/>
  <c r="AE129" i="3"/>
  <c r="AF1294" i="3"/>
  <c r="AE1294" i="3"/>
  <c r="AF577" i="3"/>
  <c r="AE577" i="3"/>
  <c r="AF802" i="3"/>
  <c r="AE802" i="3"/>
  <c r="AF516" i="3"/>
  <c r="AE516" i="3"/>
  <c r="AF7" i="3"/>
  <c r="AE7" i="3"/>
  <c r="AF554" i="3"/>
  <c r="AE554" i="3"/>
  <c r="AF304" i="3"/>
  <c r="AE304" i="3"/>
  <c r="AF306" i="3"/>
  <c r="AE306" i="3"/>
  <c r="AF171" i="3"/>
  <c r="AE171" i="3"/>
  <c r="AF521" i="3"/>
  <c r="AE521" i="3"/>
  <c r="AF1030" i="3"/>
  <c r="AE1030" i="3"/>
  <c r="AF161" i="3"/>
  <c r="AE161" i="3"/>
  <c r="AF667" i="3"/>
  <c r="AE667" i="3"/>
  <c r="BK405" i="1"/>
  <c r="AE373" i="3"/>
  <c r="AF200" i="3"/>
  <c r="AE200" i="3"/>
  <c r="AF1188" i="3"/>
  <c r="AE1188" i="3"/>
  <c r="AF543" i="3"/>
  <c r="AE543" i="3"/>
  <c r="AF513" i="3"/>
  <c r="AE513" i="3"/>
  <c r="AF395" i="3"/>
  <c r="AE395" i="3"/>
  <c r="AF653" i="3"/>
  <c r="AE653" i="3"/>
  <c r="AF92" i="3"/>
  <c r="AE92" i="3"/>
  <c r="AF102" i="3"/>
  <c r="AE102" i="3"/>
  <c r="AF434" i="3"/>
  <c r="AE434" i="3"/>
  <c r="AF452" i="3"/>
  <c r="AE452" i="3"/>
  <c r="AF1053" i="3"/>
  <c r="AE1053" i="3"/>
  <c r="AF57" i="3"/>
  <c r="AE57" i="3"/>
  <c r="AF422" i="3"/>
  <c r="AE422" i="3"/>
  <c r="AF59" i="3"/>
  <c r="AE59" i="3"/>
  <c r="AF1357" i="3"/>
  <c r="AE1357" i="3"/>
  <c r="AF1140" i="3"/>
  <c r="AE1140" i="3"/>
  <c r="AF195" i="3"/>
  <c r="AE195" i="3"/>
  <c r="AF744" i="3"/>
  <c r="AE744" i="3"/>
  <c r="AF237" i="3"/>
  <c r="AE237" i="3"/>
  <c r="AF742" i="3"/>
  <c r="AE742" i="3"/>
  <c r="AF51" i="3"/>
  <c r="AE51" i="3"/>
  <c r="AF392" i="3"/>
  <c r="AE392" i="3"/>
  <c r="AF703" i="3"/>
  <c r="AE703" i="3"/>
  <c r="AF486" i="3"/>
  <c r="AE486" i="3"/>
  <c r="AF616" i="3"/>
  <c r="AE616" i="3"/>
  <c r="AF1327" i="3"/>
  <c r="AE1327" i="3"/>
  <c r="AF973" i="3"/>
  <c r="AE973" i="3"/>
  <c r="AF367" i="3"/>
  <c r="AE367" i="3"/>
  <c r="AF856" i="3"/>
  <c r="AE856" i="3"/>
  <c r="AF783" i="3"/>
  <c r="AE783" i="3"/>
  <c r="AF259" i="3"/>
  <c r="AE259" i="3"/>
  <c r="AF811" i="3"/>
  <c r="AE811" i="3"/>
  <c r="AF1050" i="3"/>
  <c r="AE1050" i="3"/>
  <c r="AF56" i="3"/>
  <c r="AE56" i="3"/>
  <c r="AF122" i="3"/>
  <c r="AE122" i="3"/>
  <c r="AF1244" i="3"/>
  <c r="AE1244" i="3"/>
  <c r="AF586" i="3"/>
  <c r="AE586" i="3"/>
  <c r="AF1052" i="3"/>
  <c r="AE1052" i="3"/>
  <c r="AF239" i="3"/>
  <c r="AE239" i="3"/>
  <c r="AF187" i="3"/>
  <c r="AE187" i="3"/>
  <c r="AF1078" i="3"/>
  <c r="AE1078" i="3"/>
  <c r="AF1249" i="3"/>
  <c r="AE1249" i="3"/>
  <c r="AF45" i="3"/>
  <c r="AE45" i="3"/>
  <c r="AF957" i="3"/>
  <c r="AE957" i="3"/>
  <c r="AF758" i="3"/>
  <c r="AE758" i="3"/>
  <c r="AF1238" i="3"/>
  <c r="AE1238" i="3"/>
  <c r="AF714" i="3"/>
  <c r="AE714" i="3"/>
  <c r="AF876" i="3"/>
  <c r="AE876" i="3"/>
  <c r="AF745" i="3"/>
  <c r="AE745" i="3"/>
  <c r="AF1184" i="3"/>
  <c r="AE1184" i="3"/>
  <c r="AF253" i="3"/>
  <c r="AE253" i="3"/>
  <c r="AF939" i="3"/>
  <c r="AE939" i="3"/>
  <c r="AF401" i="3"/>
  <c r="AE401" i="3"/>
  <c r="AF417" i="3"/>
  <c r="AE417" i="3"/>
  <c r="AF962" i="3"/>
  <c r="AE962" i="3"/>
  <c r="AF351" i="3"/>
  <c r="AE351" i="3"/>
  <c r="AF1162" i="3"/>
  <c r="AE1162" i="3"/>
  <c r="AF1355" i="3"/>
  <c r="AE1355" i="3"/>
  <c r="AF216" i="3"/>
  <c r="AE216" i="3"/>
  <c r="AF267" i="3"/>
  <c r="AE267" i="3"/>
  <c r="AF1039" i="3"/>
  <c r="AE1039" i="3"/>
  <c r="AF535" i="3"/>
  <c r="AE535" i="3"/>
  <c r="AF1134" i="3"/>
  <c r="AE1134" i="3"/>
  <c r="AF305" i="3"/>
  <c r="AE305" i="3"/>
  <c r="AF1192" i="3"/>
  <c r="AE1192" i="3"/>
  <c r="AF447" i="3"/>
  <c r="AE447" i="3"/>
  <c r="AF79" i="3"/>
  <c r="AE79" i="3"/>
  <c r="AF739" i="3"/>
  <c r="AE739" i="3"/>
  <c r="AF23" i="3"/>
  <c r="AE23" i="3"/>
  <c r="AF404" i="3"/>
  <c r="AE404" i="3"/>
  <c r="AF898" i="3"/>
  <c r="AE898" i="3"/>
  <c r="AF1367" i="3"/>
  <c r="AE1367" i="3"/>
  <c r="AF854" i="3"/>
  <c r="AE854" i="3"/>
  <c r="AF144" i="3"/>
  <c r="AE144" i="3"/>
  <c r="AF288" i="3"/>
  <c r="AE288" i="3"/>
  <c r="AF114" i="3"/>
  <c r="AE114" i="3"/>
  <c r="AF138" i="3"/>
  <c r="AE138" i="3"/>
  <c r="AF1370" i="3"/>
  <c r="AE1370" i="3"/>
  <c r="AF635" i="3"/>
  <c r="AE635" i="3"/>
  <c r="AF393" i="3"/>
  <c r="AE393" i="3"/>
  <c r="AF709" i="3"/>
  <c r="AE709" i="3"/>
  <c r="AF719" i="3"/>
  <c r="AE719" i="3"/>
  <c r="AF261" i="3"/>
  <c r="AE261" i="3"/>
  <c r="AF260" i="3"/>
  <c r="AE260" i="3"/>
  <c r="AF413" i="3"/>
  <c r="AE413" i="3"/>
  <c r="AF383" i="3"/>
  <c r="AE383" i="3"/>
  <c r="AF1252" i="3"/>
  <c r="AE1252" i="3"/>
  <c r="AF24" i="3"/>
  <c r="AE24" i="3"/>
  <c r="AF1059" i="3"/>
  <c r="AE1059" i="3"/>
  <c r="AF1003" i="3"/>
  <c r="AE1003" i="3"/>
  <c r="AF915" i="3"/>
  <c r="AE915" i="3"/>
  <c r="AF1150" i="3"/>
  <c r="AE1150" i="3"/>
  <c r="AF156" i="3"/>
  <c r="AE156" i="3"/>
  <c r="AF845" i="3"/>
  <c r="AE845" i="3"/>
  <c r="AF515" i="3"/>
  <c r="AE515" i="3"/>
  <c r="AF143" i="3"/>
  <c r="AE143" i="3"/>
  <c r="AF175" i="3"/>
  <c r="AE175" i="3"/>
  <c r="AF1124" i="3"/>
  <c r="AE1124" i="3"/>
  <c r="AF684" i="3"/>
  <c r="AE684" i="3"/>
  <c r="AF1214" i="3"/>
  <c r="AE1214" i="3"/>
  <c r="AF1302" i="3"/>
  <c r="AE1302" i="3"/>
  <c r="AF1082" i="3"/>
  <c r="AE1082" i="3"/>
  <c r="AF285" i="3"/>
  <c r="AE285" i="3"/>
  <c r="AF356" i="3"/>
  <c r="AE356" i="3"/>
  <c r="AF877" i="3"/>
  <c r="AE877" i="3"/>
  <c r="AF797" i="3"/>
  <c r="AE797" i="3"/>
  <c r="AF512" i="3"/>
  <c r="AE512" i="3"/>
  <c r="AF610" i="3"/>
  <c r="AE610" i="3"/>
  <c r="AF350" i="3"/>
  <c r="AE350" i="3"/>
  <c r="F11" i="10" s="1"/>
  <c r="AF578" i="3"/>
  <c r="AE578" i="3"/>
  <c r="AF316" i="3"/>
  <c r="AE316" i="3"/>
  <c r="AF332" i="3"/>
  <c r="AE332" i="3"/>
  <c r="AF549" i="3"/>
  <c r="AE549" i="3"/>
  <c r="AF956" i="3"/>
  <c r="AE956" i="3"/>
  <c r="AF257" i="3"/>
  <c r="AE257" i="3"/>
  <c r="AF903" i="3"/>
  <c r="AE903" i="3"/>
  <c r="AF429" i="3"/>
  <c r="AE429" i="3"/>
  <c r="AF691" i="3"/>
  <c r="AE691" i="3"/>
  <c r="AF1183" i="3"/>
  <c r="AE1183" i="3"/>
  <c r="AF1218" i="3"/>
  <c r="AE1218" i="3"/>
  <c r="AF541" i="3"/>
  <c r="AE541" i="3"/>
  <c r="AF505" i="3"/>
  <c r="AE505" i="3"/>
  <c r="AF21" i="3"/>
  <c r="AE21" i="3"/>
  <c r="AF390" i="3"/>
  <c r="AE390" i="3"/>
  <c r="AF859" i="3"/>
  <c r="AE859" i="3"/>
  <c r="AF32" i="3"/>
  <c r="AE32" i="3"/>
  <c r="AF976" i="3"/>
  <c r="AE976" i="3"/>
  <c r="AF638" i="3"/>
  <c r="AE638" i="3"/>
  <c r="AF495" i="3"/>
  <c r="AE495" i="3"/>
  <c r="AF1191" i="3"/>
  <c r="AE1191" i="3"/>
  <c r="AF1290" i="3"/>
  <c r="AE1290" i="3"/>
  <c r="AF321" i="3"/>
  <c r="AE321" i="3"/>
  <c r="AF1025" i="3"/>
  <c r="AE1025" i="3"/>
  <c r="AF68" i="3"/>
  <c r="AE68" i="3"/>
  <c r="AF913" i="3"/>
  <c r="AE913" i="3"/>
  <c r="AF1326" i="3"/>
  <c r="AE1326" i="3"/>
  <c r="AF1378" i="3"/>
  <c r="AE1378" i="3"/>
  <c r="AF1137" i="3"/>
  <c r="AE1137" i="3"/>
  <c r="AF1250" i="3"/>
  <c r="AE1250" i="3"/>
  <c r="AF795" i="3"/>
  <c r="AE795" i="3"/>
  <c r="AF1178" i="3"/>
  <c r="AE1178" i="3"/>
  <c r="AF1098" i="3"/>
  <c r="AE1098" i="3"/>
  <c r="AF403" i="3"/>
  <c r="AE403" i="3"/>
  <c r="AF604" i="3"/>
  <c r="AE604" i="3"/>
  <c r="AF1065" i="3"/>
  <c r="AE1065" i="3"/>
  <c r="AF1198" i="3"/>
  <c r="AE1198" i="3"/>
  <c r="AF76" i="3"/>
  <c r="AE76" i="3"/>
  <c r="AF759" i="3"/>
  <c r="AE759" i="3"/>
  <c r="AF803" i="3"/>
  <c r="AE803" i="3"/>
  <c r="AF153" i="3"/>
  <c r="AE153" i="3"/>
  <c r="AF686" i="3"/>
  <c r="AE686" i="3"/>
  <c r="AF457" i="3"/>
  <c r="AE457" i="3"/>
  <c r="AF1359" i="3"/>
  <c r="AE1359" i="3"/>
  <c r="AF343" i="3"/>
  <c r="AE343" i="3"/>
  <c r="AF938" i="3"/>
  <c r="AE938" i="3"/>
  <c r="AF415" i="3"/>
  <c r="AE415" i="3"/>
  <c r="AF863" i="3"/>
  <c r="AE863" i="3"/>
  <c r="AF656" i="3"/>
  <c r="AE656" i="3"/>
  <c r="AF1360" i="3"/>
  <c r="AE1360" i="3"/>
  <c r="AF53" i="3"/>
  <c r="AE53" i="3"/>
  <c r="AF533" i="3"/>
  <c r="AE533" i="3"/>
  <c r="AF297" i="3"/>
  <c r="AE297" i="3"/>
  <c r="AF1388" i="3"/>
  <c r="AE1388" i="3"/>
  <c r="AF221" i="3"/>
  <c r="AE221" i="3"/>
  <c r="AF540" i="3"/>
  <c r="AE540" i="3"/>
  <c r="AF1248" i="3"/>
  <c r="AE1248" i="3"/>
  <c r="AF442" i="3"/>
  <c r="AE442" i="3"/>
  <c r="AF1023" i="3"/>
  <c r="AE1023" i="3"/>
  <c r="AF660" i="3"/>
  <c r="AE660" i="3"/>
  <c r="AF617" i="3"/>
  <c r="AE617" i="3"/>
  <c r="AF52" i="3"/>
  <c r="AE52" i="3"/>
  <c r="AF318" i="3"/>
  <c r="AE318" i="3"/>
  <c r="AF724" i="3"/>
  <c r="AE724" i="3"/>
  <c r="AF1153" i="3"/>
  <c r="AE1153" i="3"/>
  <c r="AF920" i="3"/>
  <c r="AE920" i="3"/>
  <c r="AF870" i="3"/>
  <c r="AE870" i="3"/>
  <c r="AF621" i="3"/>
  <c r="AE621" i="3"/>
  <c r="AF1096" i="3"/>
  <c r="AE1096" i="3"/>
  <c r="AF1301" i="3"/>
  <c r="AE1301" i="3"/>
  <c r="AF679" i="3"/>
  <c r="AE679" i="3"/>
  <c r="AF751" i="3"/>
  <c r="AE751" i="3"/>
  <c r="AF637" i="3"/>
  <c r="AE637" i="3"/>
  <c r="AF331" i="3"/>
  <c r="AE331" i="3"/>
  <c r="AF631" i="3"/>
  <c r="AE631" i="3"/>
  <c r="AF652" i="3"/>
  <c r="AE652" i="3"/>
  <c r="AF1044" i="3"/>
  <c r="AE1044" i="3"/>
  <c r="AF1041" i="3"/>
  <c r="AE1041" i="3"/>
  <c r="AF532" i="3"/>
  <c r="AE532" i="3"/>
  <c r="AF462" i="3"/>
  <c r="AE462" i="3"/>
  <c r="AF840" i="3"/>
  <c r="AE840" i="3"/>
  <c r="AF850" i="3"/>
  <c r="AE850" i="3"/>
  <c r="AF1117" i="3"/>
  <c r="AE1117" i="3"/>
  <c r="AF784" i="3"/>
  <c r="AE784" i="3"/>
  <c r="AF1048" i="3"/>
  <c r="AE1048" i="3"/>
  <c r="AF1168" i="3"/>
  <c r="AE1168" i="3"/>
  <c r="AF258" i="3"/>
  <c r="AE258" i="3"/>
  <c r="AF1144" i="3"/>
  <c r="AE1144" i="3"/>
  <c r="AF1239" i="3"/>
  <c r="AE1239" i="3"/>
  <c r="AF386" i="3"/>
  <c r="AE386" i="3"/>
  <c r="AF300" i="3"/>
  <c r="AE300" i="3"/>
  <c r="AF46" i="3"/>
  <c r="AE46" i="3"/>
  <c r="AF466" i="3"/>
  <c r="AE466" i="3"/>
  <c r="AF47" i="3"/>
  <c r="AE47" i="3"/>
  <c r="AF895" i="3"/>
  <c r="AE895" i="3"/>
  <c r="AF30" i="3"/>
  <c r="AE30" i="3"/>
  <c r="AF416" i="3"/>
  <c r="AE416" i="3"/>
  <c r="AF567" i="3"/>
  <c r="AE567" i="3"/>
  <c r="AF185" i="3"/>
  <c r="AE185" i="3"/>
  <c r="AF1081" i="3"/>
  <c r="AE1081" i="3"/>
  <c r="AF678" i="3"/>
  <c r="AE678" i="3"/>
  <c r="AF209" i="3"/>
  <c r="AE209" i="3"/>
  <c r="AF118" i="3"/>
  <c r="AE118" i="3"/>
  <c r="AF1229" i="3"/>
  <c r="AE1229" i="3"/>
  <c r="AF646" i="3"/>
  <c r="AE646" i="3"/>
  <c r="AF72" i="3"/>
  <c r="AE72" i="3"/>
  <c r="AF307" i="3"/>
  <c r="AE307" i="3"/>
  <c r="AF587" i="3"/>
  <c r="AE587" i="3"/>
  <c r="AF1180" i="3"/>
  <c r="AE1180" i="3"/>
  <c r="AF240" i="3"/>
  <c r="AE240" i="3"/>
  <c r="AF233" i="3"/>
  <c r="AE233" i="3"/>
  <c r="AF1283" i="3"/>
  <c r="AE1283" i="3"/>
  <c r="AF210" i="3"/>
  <c r="AE210" i="3"/>
  <c r="AF869" i="3"/>
  <c r="AE869" i="3"/>
  <c r="AF131" i="3"/>
  <c r="AE131" i="3"/>
  <c r="AF687" i="3"/>
  <c r="AE687" i="3"/>
  <c r="AF816" i="3"/>
  <c r="AE816" i="3"/>
  <c r="AF93" i="3"/>
  <c r="AE93" i="3"/>
  <c r="BK730" i="1"/>
  <c r="AE1148" i="3"/>
  <c r="AF190" i="3"/>
  <c r="AE190" i="3"/>
  <c r="AF183" i="3"/>
  <c r="AE183" i="3"/>
  <c r="AF990" i="3"/>
  <c r="AE990" i="3"/>
  <c r="AF1062" i="3"/>
  <c r="AE1062" i="3"/>
  <c r="AF761" i="3"/>
  <c r="AE761" i="3"/>
  <c r="AF947" i="3"/>
  <c r="AE947" i="3"/>
  <c r="AF798" i="3"/>
  <c r="AE798" i="3"/>
  <c r="AF1219" i="3"/>
  <c r="AE1219" i="3"/>
  <c r="BK91" i="1"/>
  <c r="AE426" i="3"/>
  <c r="AF226" i="3"/>
  <c r="AE226" i="3"/>
  <c r="AF959" i="3"/>
  <c r="AE959" i="3"/>
  <c r="AF1189" i="3"/>
  <c r="AE1189" i="3"/>
  <c r="AF700" i="3"/>
  <c r="AE700" i="3"/>
  <c r="AF880" i="3"/>
  <c r="AE880" i="3"/>
  <c r="AF855" i="3"/>
  <c r="AE855" i="3"/>
  <c r="AF1310" i="3"/>
  <c r="AE1310" i="3"/>
  <c r="AF949" i="3"/>
  <c r="AE949" i="3"/>
  <c r="AF571" i="3"/>
  <c r="AE571" i="3"/>
  <c r="AF893" i="3"/>
  <c r="AE893" i="3"/>
  <c r="AF139" i="3"/>
  <c r="AE139" i="3"/>
  <c r="AF911" i="3"/>
  <c r="AE911" i="3"/>
  <c r="BK504" i="1"/>
  <c r="AE905" i="3"/>
  <c r="AF427" i="3"/>
  <c r="AE427" i="3"/>
  <c r="AF283" i="3"/>
  <c r="AE283" i="3"/>
  <c r="BK690" i="1"/>
  <c r="AE1106" i="3"/>
  <c r="AF690" i="3"/>
  <c r="AE690" i="3"/>
  <c r="AF1051" i="3"/>
  <c r="AE1051" i="3"/>
  <c r="AF1115" i="3"/>
  <c r="AE1115" i="3"/>
  <c r="AF1280" i="3"/>
  <c r="AE1280" i="3"/>
  <c r="AF1152" i="3"/>
  <c r="AE1152" i="3"/>
  <c r="AF1087" i="3"/>
  <c r="AE1087" i="3"/>
  <c r="AF1028" i="3"/>
  <c r="AE1028" i="3"/>
  <c r="AF1118" i="3"/>
  <c r="AE1118" i="3"/>
  <c r="AF380" i="3"/>
  <c r="AE380" i="3"/>
  <c r="AF639" i="3"/>
  <c r="AE639" i="3"/>
  <c r="AF753" i="3"/>
  <c r="AE753" i="3"/>
  <c r="AF615" i="3"/>
  <c r="AE615" i="3"/>
  <c r="AF48" i="3"/>
  <c r="AE48" i="3"/>
  <c r="AF1190" i="3"/>
  <c r="AE1190" i="3"/>
  <c r="AF966" i="3"/>
  <c r="AE966" i="3"/>
  <c r="AF337" i="3"/>
  <c r="AE337" i="3"/>
  <c r="AF1101" i="3"/>
  <c r="AE1101" i="3"/>
  <c r="AF39" i="3"/>
  <c r="AE39" i="3"/>
  <c r="AF1358" i="3"/>
  <c r="AE1358" i="3"/>
  <c r="AF952" i="3"/>
  <c r="AE952" i="3"/>
  <c r="AF1147" i="3"/>
  <c r="AE1147" i="3"/>
  <c r="AF205" i="3"/>
  <c r="AE205" i="3"/>
  <c r="AF1075" i="3"/>
  <c r="AE1075" i="3"/>
  <c r="AF718" i="3"/>
  <c r="AE718" i="3"/>
  <c r="AF34" i="3"/>
  <c r="AE34" i="3"/>
  <c r="AF309" i="3"/>
  <c r="AE309" i="3"/>
  <c r="AF612" i="3"/>
  <c r="AE612" i="3"/>
  <c r="AF832" i="3"/>
  <c r="AE832" i="3"/>
  <c r="AF890" i="3"/>
  <c r="AE890" i="3"/>
  <c r="AF900" i="3"/>
  <c r="AE900" i="3"/>
  <c r="AF506" i="3"/>
  <c r="AE506" i="3"/>
  <c r="AF1226" i="3"/>
  <c r="AE1226" i="3"/>
  <c r="AF50" i="3"/>
  <c r="AE50" i="3"/>
  <c r="AF823" i="3"/>
  <c r="AE823" i="3"/>
  <c r="AF1091" i="3"/>
  <c r="AE1091" i="3"/>
  <c r="AF650" i="3"/>
  <c r="AE650" i="3"/>
  <c r="AF1077" i="3"/>
  <c r="AE1077" i="3"/>
  <c r="AF904" i="3"/>
  <c r="AE904" i="3"/>
  <c r="AF1076" i="3"/>
  <c r="AE1076" i="3"/>
  <c r="AF933" i="3"/>
  <c r="AE933" i="3"/>
  <c r="AF1155" i="3"/>
  <c r="AE1155" i="3"/>
  <c r="AF484" i="3"/>
  <c r="AE484" i="3"/>
  <c r="BI424" i="1"/>
  <c r="BK726" i="1"/>
  <c r="BJ720" i="1"/>
  <c r="AZ989" i="2"/>
  <c r="BI89" i="1"/>
  <c r="BK734" i="1"/>
  <c r="BA455" i="2"/>
  <c r="AZ307" i="2"/>
  <c r="BK615" i="1"/>
  <c r="BJ66" i="1"/>
  <c r="BI687" i="1"/>
  <c r="BJ628" i="1"/>
  <c r="BA272" i="2"/>
  <c r="BA323" i="2"/>
  <c r="BJ312" i="1"/>
  <c r="BJ96" i="1"/>
  <c r="AZ238" i="2"/>
  <c r="BK523" i="1"/>
  <c r="BA609" i="2"/>
  <c r="AY966" i="2"/>
  <c r="BI720" i="1"/>
  <c r="AZ597" i="2"/>
  <c r="BJ384" i="1"/>
  <c r="BA1002" i="2"/>
  <c r="BJ772" i="1"/>
  <c r="BJ705" i="1"/>
  <c r="AF1296" i="3"/>
  <c r="BA16" i="2"/>
  <c r="BK678" i="1"/>
  <c r="BK434" i="1"/>
  <c r="BA782" i="2"/>
  <c r="BA6" i="2"/>
  <c r="BK432" i="1"/>
  <c r="AF64" i="3"/>
  <c r="BA130" i="2"/>
  <c r="BK73" i="1"/>
  <c r="AY285" i="2"/>
  <c r="AY1027" i="2"/>
  <c r="BK410" i="1"/>
  <c r="BK437" i="1"/>
  <c r="BJ281" i="1"/>
  <c r="BK399" i="1"/>
  <c r="BK31" i="1"/>
  <c r="AZ986" i="2"/>
  <c r="BA941" i="2"/>
  <c r="BJ787" i="1"/>
  <c r="AY963" i="2"/>
  <c r="BJ389" i="1"/>
  <c r="BJ553" i="1"/>
  <c r="AZ207" i="2"/>
  <c r="BK535" i="1"/>
  <c r="BA161" i="2"/>
  <c r="BJ119" i="1"/>
  <c r="BK663" i="1"/>
  <c r="BA56" i="2"/>
  <c r="BJ392" i="1"/>
  <c r="BA361" i="2"/>
  <c r="BK402" i="1"/>
  <c r="BK10" i="1"/>
  <c r="AF41" i="3"/>
  <c r="BA277" i="2"/>
  <c r="BK114" i="1"/>
  <c r="BJ648" i="1"/>
  <c r="AZ54" i="2"/>
  <c r="BA116" i="2"/>
  <c r="BI523" i="1"/>
  <c r="BK212" i="1"/>
  <c r="BJ446" i="1"/>
  <c r="BK681" i="1"/>
  <c r="BK542" i="1"/>
  <c r="BA77" i="2"/>
  <c r="BK460" i="1"/>
  <c r="BK167" i="1"/>
  <c r="BJ627" i="1"/>
  <c r="AY22" i="2"/>
  <c r="AF373" i="3"/>
  <c r="BJ222" i="1"/>
  <c r="BA353" i="2"/>
  <c r="BJ375" i="1"/>
  <c r="BJ110" i="1"/>
  <c r="AZ622" i="2"/>
  <c r="AZ80" i="2"/>
  <c r="AY116" i="2"/>
  <c r="AY973" i="2"/>
  <c r="BA972" i="2"/>
  <c r="AZ283" i="2"/>
  <c r="AZ296" i="2"/>
  <c r="BA249" i="2"/>
  <c r="BA704" i="2"/>
  <c r="BA177" i="2"/>
  <c r="AZ195" i="2"/>
  <c r="AZ281" i="2"/>
  <c r="AZ895" i="2"/>
  <c r="AZ122" i="2"/>
  <c r="AZ176" i="2"/>
  <c r="AZ221" i="2"/>
  <c r="AZ997" i="2"/>
  <c r="AY483" i="2"/>
  <c r="AZ108" i="2"/>
  <c r="BA442" i="2"/>
  <c r="BA925" i="2"/>
  <c r="BA964" i="2"/>
  <c r="BA1049" i="2"/>
  <c r="BA154" i="2"/>
  <c r="BA980" i="2"/>
  <c r="BA483" i="2"/>
  <c r="AY964" i="2"/>
  <c r="AY195" i="2"/>
  <c r="BA47" i="2"/>
  <c r="BA998" i="2"/>
  <c r="BA271" i="2"/>
  <c r="BA386" i="2"/>
  <c r="BA149" i="2"/>
  <c r="BA651" i="2"/>
  <c r="BA46" i="2"/>
  <c r="BA35" i="2"/>
  <c r="BA34" i="2"/>
  <c r="BA13" i="2"/>
  <c r="BA72" i="2"/>
  <c r="BA977" i="2"/>
  <c r="BA243" i="2"/>
  <c r="BA456" i="2"/>
  <c r="BA280" i="2"/>
  <c r="BA281" i="2"/>
  <c r="BA895" i="2"/>
  <c r="BA1028" i="2"/>
  <c r="BA196" i="2"/>
  <c r="BA192" i="2"/>
  <c r="BA140" i="2"/>
  <c r="BA63" i="2"/>
  <c r="BA283" i="2"/>
  <c r="AZ964" i="2"/>
  <c r="BA622" i="2"/>
  <c r="BA742" i="2"/>
  <c r="BA171" i="2"/>
  <c r="BA305" i="2"/>
  <c r="BA311" i="2"/>
  <c r="BA1027" i="2"/>
  <c r="BA317" i="2"/>
  <c r="BA85" i="2"/>
  <c r="BA507" i="2"/>
  <c r="BA979" i="2"/>
  <c r="BA390" i="2"/>
  <c r="BA152" i="2"/>
  <c r="BA291" i="2"/>
  <c r="BA404" i="2"/>
  <c r="BA391" i="2"/>
  <c r="BA7" i="2"/>
  <c r="BA122" i="2"/>
  <c r="AY273" i="2"/>
  <c r="BA321" i="2"/>
  <c r="BA963" i="2"/>
  <c r="BA397" i="2"/>
  <c r="BA981" i="2"/>
  <c r="BA197" i="2"/>
  <c r="BA940" i="2"/>
  <c r="BA426" i="2"/>
  <c r="BA229" i="2"/>
  <c r="BA958" i="2"/>
  <c r="BA71" i="2"/>
  <c r="BA325" i="2"/>
  <c r="BA930" i="2"/>
  <c r="BA238" i="2"/>
  <c r="BA80" i="2"/>
  <c r="AZ28" i="2"/>
  <c r="AZ282" i="2"/>
  <c r="AZ91" i="2"/>
  <c r="AZ483" i="2"/>
  <c r="AZ24" i="2"/>
  <c r="AZ321" i="2"/>
  <c r="AZ925" i="2"/>
  <c r="AZ1036" i="2"/>
  <c r="AZ291" i="2"/>
  <c r="AZ451" i="2"/>
  <c r="AZ277" i="2"/>
  <c r="AZ13" i="2"/>
  <c r="AZ520" i="2"/>
  <c r="AZ958" i="2"/>
  <c r="AZ391" i="2"/>
  <c r="AZ430" i="2"/>
  <c r="AZ63" i="2"/>
  <c r="AZ404" i="2"/>
  <c r="AZ325" i="2"/>
  <c r="AZ265" i="2"/>
  <c r="AZ230" i="2"/>
  <c r="AZ160" i="2"/>
  <c r="AZ609" i="2"/>
  <c r="AZ130" i="2"/>
  <c r="AZ682" i="2"/>
  <c r="AZ272" i="2"/>
  <c r="AZ46" i="2"/>
  <c r="AZ177" i="2"/>
  <c r="AZ1006" i="2"/>
  <c r="AZ140" i="2"/>
  <c r="AZ1044" i="2"/>
  <c r="AZ273" i="2"/>
  <c r="AZ897" i="2"/>
  <c r="AZ1002" i="2"/>
  <c r="AZ950" i="2"/>
  <c r="AZ323" i="2"/>
  <c r="AZ212" i="2"/>
  <c r="AZ249" i="2"/>
  <c r="AZ23" i="2"/>
  <c r="AZ58" i="2"/>
  <c r="AZ386" i="2"/>
  <c r="AZ951" i="2"/>
  <c r="AY160" i="2"/>
  <c r="AY391" i="2"/>
  <c r="AY130" i="2"/>
  <c r="AY283" i="2"/>
  <c r="AY682" i="2"/>
  <c r="AY622" i="2"/>
  <c r="AY221" i="2"/>
  <c r="AY272" i="2"/>
  <c r="AY238" i="2"/>
  <c r="AY940" i="2"/>
  <c r="AY331" i="2"/>
  <c r="AY317" i="2"/>
  <c r="AY305" i="2"/>
  <c r="AY122" i="2"/>
  <c r="AY176" i="2"/>
  <c r="BJ564" i="1"/>
  <c r="BJ587" i="1"/>
  <c r="BK241" i="1"/>
  <c r="BJ171" i="1"/>
  <c r="BK550" i="1"/>
  <c r="BK38" i="1"/>
  <c r="BJ195" i="1"/>
  <c r="BK209" i="1"/>
  <c r="BJ337" i="1"/>
  <c r="BJ577" i="1"/>
  <c r="BK701" i="1"/>
  <c r="BJ731" i="1"/>
  <c r="BK278" i="1"/>
  <c r="BJ540" i="1"/>
  <c r="BJ376" i="1"/>
  <c r="BK505" i="1"/>
  <c r="BK614" i="1"/>
  <c r="BK78" i="1"/>
  <c r="BK441" i="1"/>
  <c r="BK148" i="1"/>
  <c r="L34" i="11"/>
  <c r="K34" i="11"/>
  <c r="L37" i="11"/>
  <c r="K37" i="11"/>
  <c r="L29" i="11"/>
  <c r="K29" i="11"/>
  <c r="L23" i="11"/>
  <c r="K23" i="11"/>
  <c r="L35" i="11"/>
  <c r="K35" i="11"/>
  <c r="L38" i="11"/>
  <c r="K38" i="11"/>
  <c r="K25" i="11"/>
  <c r="L25" i="11"/>
  <c r="L26" i="11"/>
  <c r="K26" i="11"/>
  <c r="L30" i="11"/>
  <c r="K30" i="11"/>
  <c r="K28" i="11"/>
  <c r="L28" i="11"/>
  <c r="L32" i="11"/>
  <c r="K32" i="11"/>
  <c r="L39" i="11"/>
  <c r="K39" i="11"/>
  <c r="L27" i="11"/>
  <c r="K27" i="11"/>
  <c r="L31" i="11"/>
  <c r="K31" i="11"/>
  <c r="BK8" i="1"/>
  <c r="L24" i="11"/>
  <c r="K24" i="11"/>
  <c r="L36" i="11"/>
  <c r="K36" i="11"/>
  <c r="L33" i="11"/>
  <c r="K33" i="11"/>
  <c r="BK224" i="1"/>
  <c r="BJ79" i="1"/>
  <c r="BK124" i="1"/>
  <c r="BI600" i="1"/>
  <c r="BI550" i="1"/>
  <c r="BK159" i="1"/>
  <c r="BK546" i="1"/>
  <c r="BI216" i="1"/>
  <c r="BI74" i="1"/>
  <c r="BK551" i="1"/>
  <c r="BJ367" i="1"/>
  <c r="BK273" i="1"/>
  <c r="BK100" i="1"/>
  <c r="BK98" i="1"/>
  <c r="BK763" i="1"/>
  <c r="BJ229" i="1"/>
  <c r="BI813" i="1"/>
  <c r="BK24" i="1"/>
  <c r="BJ463" i="1"/>
  <c r="BK750" i="1"/>
  <c r="BK811" i="1"/>
  <c r="BK277" i="1"/>
  <c r="BJ347" i="1"/>
  <c r="BI5" i="1"/>
  <c r="BI12" i="1"/>
  <c r="BJ600" i="1"/>
  <c r="BI185" i="1"/>
  <c r="BK564" i="1"/>
  <c r="BJ477" i="1"/>
  <c r="AF1316" i="3"/>
  <c r="BJ763" i="1"/>
  <c r="BJ568" i="1"/>
  <c r="BK253" i="1"/>
  <c r="BK365" i="1"/>
  <c r="BK223" i="1"/>
  <c r="BK418" i="1"/>
  <c r="BJ381" i="1"/>
  <c r="BK488" i="1"/>
  <c r="BK190" i="1"/>
  <c r="BK92" i="1"/>
  <c r="AF336" i="3"/>
  <c r="AF1211" i="3"/>
  <c r="BK197" i="1"/>
  <c r="BI79" i="1"/>
  <c r="BI463" i="1"/>
  <c r="BJ277" i="1"/>
  <c r="BI261" i="1"/>
  <c r="BJ724" i="1"/>
  <c r="BK35" i="1"/>
  <c r="BK563" i="1"/>
  <c r="BJ432" i="1"/>
  <c r="BK687" i="1"/>
  <c r="BK603" i="1"/>
  <c r="BK389" i="1"/>
  <c r="BK390" i="1"/>
  <c r="BI171" i="1"/>
  <c r="BJ596" i="1"/>
  <c r="BI384" i="1"/>
  <c r="BJ431" i="1"/>
  <c r="BK659" i="1"/>
  <c r="BJ173" i="1"/>
  <c r="BI558" i="1"/>
  <c r="BK582" i="1"/>
  <c r="BJ505" i="1"/>
  <c r="BJ278" i="1"/>
  <c r="BK47" i="1"/>
  <c r="BJ190" i="1"/>
  <c r="BK324" i="1"/>
  <c r="BK192" i="1"/>
  <c r="BI688" i="1"/>
  <c r="BJ244" i="1"/>
  <c r="BK164" i="1"/>
  <c r="BJ212" i="1"/>
  <c r="BK307" i="1"/>
  <c r="BJ225" i="1"/>
  <c r="BJ725" i="1"/>
  <c r="BJ542" i="1"/>
  <c r="BJ407" i="1"/>
  <c r="BK683" i="1"/>
  <c r="BK568" i="1"/>
  <c r="BK297" i="1"/>
  <c r="BI141" i="1"/>
  <c r="BK581" i="1"/>
  <c r="BK242" i="1"/>
  <c r="BJ279" i="1"/>
  <c r="BK398" i="1"/>
  <c r="BK397" i="1"/>
  <c r="BK752" i="1"/>
  <c r="BK790" i="1"/>
  <c r="BK818" i="1"/>
  <c r="BK221" i="1"/>
  <c r="BJ679" i="1"/>
  <c r="BJ684" i="1"/>
  <c r="BJ254" i="1"/>
  <c r="BK368" i="1"/>
  <c r="BK342" i="1"/>
  <c r="BI445" i="1"/>
  <c r="BK355" i="1"/>
  <c r="BK134" i="1"/>
  <c r="BK165" i="1"/>
  <c r="BK61" i="1"/>
  <c r="BK532" i="1"/>
  <c r="BJ791" i="1"/>
  <c r="BJ365" i="1"/>
  <c r="BJ9" i="1"/>
  <c r="BJ615" i="1"/>
  <c r="BK616" i="1"/>
  <c r="BI379" i="1"/>
  <c r="BJ681" i="1"/>
  <c r="BK408" i="1"/>
  <c r="BJ719" i="1"/>
  <c r="BJ537" i="1"/>
  <c r="BK237" i="1"/>
  <c r="BI696" i="1"/>
  <c r="BK476" i="1"/>
  <c r="BJ738" i="1"/>
  <c r="BK798" i="1"/>
  <c r="BK85" i="1"/>
  <c r="BJ170" i="1"/>
  <c r="BK270" i="1"/>
  <c r="BK561" i="1"/>
  <c r="BK125" i="1"/>
  <c r="BK227" i="1"/>
  <c r="BK87" i="1"/>
  <c r="BI446" i="1"/>
  <c r="BK343" i="1"/>
  <c r="BK749" i="1"/>
  <c r="BK697" i="1"/>
  <c r="BJ402" i="1"/>
  <c r="BK696" i="1"/>
  <c r="BJ688" i="1"/>
  <c r="BJ217" i="1"/>
  <c r="BJ154" i="1"/>
  <c r="BK262" i="1"/>
  <c r="BK440" i="1"/>
  <c r="BJ179" i="1"/>
  <c r="BJ697" i="1"/>
  <c r="BJ164" i="1"/>
  <c r="BJ50" i="1"/>
  <c r="BK128" i="1"/>
  <c r="BJ11" i="1"/>
  <c r="BJ124" i="1"/>
  <c r="BI553" i="1"/>
  <c r="BI195" i="1"/>
  <c r="BJ550" i="1"/>
  <c r="BI277" i="1"/>
  <c r="BJ73" i="1"/>
  <c r="BI518" i="1"/>
  <c r="BK166" i="1"/>
  <c r="BJ25" i="1"/>
  <c r="BI269" i="1"/>
  <c r="BI348" i="1"/>
  <c r="BJ276" i="1"/>
  <c r="BJ579" i="1"/>
  <c r="BK695" i="1"/>
  <c r="BJ374" i="1"/>
  <c r="BJ790" i="1"/>
  <c r="BI332" i="1"/>
  <c r="BJ228" i="1"/>
  <c r="BK464" i="1"/>
  <c r="BJ336" i="1"/>
  <c r="BK518" i="1"/>
  <c r="BK373" i="1"/>
  <c r="BK595" i="1"/>
  <c r="BI372" i="1"/>
  <c r="BJ150" i="1"/>
  <c r="BK279" i="1"/>
  <c r="BJ489" i="1"/>
  <c r="BK552" i="1"/>
  <c r="BJ352" i="1"/>
  <c r="BK769" i="1"/>
  <c r="BJ612" i="1"/>
  <c r="BJ249" i="1"/>
  <c r="BJ241" i="1"/>
  <c r="BK607" i="1"/>
  <c r="BJ92" i="1"/>
  <c r="BK171" i="1"/>
  <c r="BJ71" i="1"/>
  <c r="BK815" i="1"/>
  <c r="BK446" i="1"/>
  <c r="BK784" i="1"/>
  <c r="BJ676" i="1"/>
  <c r="BJ135" i="1"/>
  <c r="BK14" i="1"/>
  <c r="BJ242" i="1"/>
  <c r="BK157" i="1"/>
  <c r="BK86" i="1"/>
  <c r="BK455" i="1"/>
  <c r="BK796" i="1"/>
  <c r="BK347" i="1"/>
  <c r="BJ257" i="1"/>
  <c r="BI425" i="1"/>
  <c r="BK229" i="1"/>
  <c r="BK435" i="1"/>
  <c r="BJ97" i="1"/>
  <c r="BK617" i="1"/>
  <c r="BJ216" i="1"/>
  <c r="BI134" i="1"/>
  <c r="BJ549" i="1"/>
  <c r="BJ355" i="1"/>
  <c r="BI253" i="1"/>
  <c r="BK238" i="1"/>
  <c r="BK642" i="1"/>
  <c r="BJ450" i="1"/>
  <c r="BI488" i="1"/>
  <c r="BJ750" i="1"/>
  <c r="BJ443" i="1"/>
  <c r="BK553" i="1"/>
  <c r="BJ582" i="1"/>
  <c r="BK463" i="1"/>
  <c r="BI390" i="1"/>
  <c r="BJ18" i="1"/>
  <c r="BJ54" i="1"/>
  <c r="BI749" i="1"/>
  <c r="BJ43" i="1"/>
  <c r="BI38" i="1"/>
  <c r="BK17" i="1"/>
  <c r="BJ520" i="1"/>
  <c r="BK130" i="1"/>
  <c r="BJ76" i="1"/>
  <c r="BK728" i="1"/>
  <c r="BI257" i="1"/>
  <c r="BK466" i="1"/>
  <c r="BI336" i="1"/>
  <c r="BJ522" i="1"/>
  <c r="BJ268" i="1"/>
  <c r="BK699" i="1"/>
  <c r="BJ423" i="1"/>
  <c r="BJ203" i="1"/>
  <c r="BK620" i="1"/>
  <c r="BK513" i="1"/>
  <c r="BK193" i="1"/>
  <c r="BJ733" i="1"/>
  <c r="BK72" i="1"/>
  <c r="BK264" i="1"/>
  <c r="BK293" i="1"/>
  <c r="BK641" i="1"/>
  <c r="BK625" i="1"/>
  <c r="BJ98" i="1"/>
  <c r="BJ818" i="1"/>
  <c r="BJ752" i="1"/>
  <c r="BJ175" i="1"/>
  <c r="BJ811" i="1"/>
  <c r="BJ743" i="1"/>
  <c r="BJ267" i="1"/>
  <c r="BK254" i="1"/>
  <c r="BJ198" i="1"/>
  <c r="BJ342" i="1"/>
  <c r="BJ796" i="1"/>
  <c r="BK46" i="1"/>
  <c r="BJ497" i="1"/>
  <c r="BK686" i="1"/>
  <c r="BK39" i="1"/>
  <c r="BJ197" i="1"/>
  <c r="BK168" i="1"/>
  <c r="BK632" i="1"/>
  <c r="BK530" i="1"/>
  <c r="BK720" i="1"/>
  <c r="BK329" i="1"/>
  <c r="BJ698" i="1"/>
  <c r="BJ62" i="1"/>
  <c r="BK673" i="1"/>
  <c r="BJ499" i="1"/>
  <c r="BK702" i="1"/>
  <c r="BK731" i="1"/>
  <c r="BJ588" i="1"/>
  <c r="BJ363" i="1"/>
  <c r="BK5" i="1"/>
  <c r="BK40" i="1"/>
  <c r="BK140" i="1"/>
  <c r="BK624" i="1"/>
  <c r="BK562" i="1"/>
  <c r="BK182" i="1"/>
  <c r="BK300" i="1"/>
  <c r="BK127" i="1"/>
  <c r="BK383" i="1"/>
  <c r="BK123" i="1"/>
  <c r="BI347" i="1"/>
  <c r="BI763" i="1"/>
  <c r="BK257" i="1"/>
  <c r="BI728" i="1"/>
  <c r="BI679" i="1"/>
  <c r="BJ156" i="1"/>
  <c r="BI564" i="1"/>
  <c r="BK317" i="1"/>
  <c r="BJ585" i="1"/>
  <c r="BK79" i="1"/>
  <c r="BK53" i="1"/>
  <c r="BI490" i="1"/>
  <c r="BJ710" i="1"/>
  <c r="BI628" i="1"/>
  <c r="BJ760" i="1"/>
  <c r="BJ26" i="1"/>
  <c r="BK218" i="1"/>
  <c r="BK58" i="1"/>
  <c r="BK67" i="1"/>
  <c r="BI361" i="1"/>
  <c r="BK433" i="1"/>
  <c r="BK425" i="1"/>
  <c r="BJ123" i="1"/>
  <c r="BI389" i="1"/>
  <c r="BI617" i="1"/>
  <c r="BK44" i="1"/>
  <c r="BK244" i="1"/>
  <c r="BJ680" i="1"/>
  <c r="BK333" i="1"/>
  <c r="BJ310" i="1"/>
  <c r="BI580" i="1"/>
  <c r="BJ714" i="1"/>
  <c r="BI568" i="1"/>
  <c r="BI229" i="1"/>
  <c r="BJ273" i="1"/>
  <c r="BJ368" i="1"/>
  <c r="BJ513" i="1"/>
  <c r="BK716" i="1"/>
  <c r="BI124" i="1"/>
  <c r="BI618" i="1"/>
  <c r="BK765" i="1"/>
  <c r="BJ221" i="1"/>
  <c r="BJ126" i="1"/>
  <c r="BJ265" i="1"/>
  <c r="BK115" i="1"/>
  <c r="BK96" i="1"/>
  <c r="BJ486" i="1"/>
  <c r="BK766" i="1"/>
  <c r="BK318" i="1"/>
  <c r="BJ620" i="1"/>
  <c r="BK473" i="1"/>
  <c r="BJ357" i="1"/>
  <c r="BJ711" i="1"/>
  <c r="BK225" i="1"/>
  <c r="BK721" i="1"/>
  <c r="BK141" i="1"/>
  <c r="BK416" i="1"/>
  <c r="BK685" i="1"/>
  <c r="BJ416" i="1"/>
  <c r="AF1020" i="3"/>
  <c r="AF796" i="3"/>
  <c r="BJ814" i="1"/>
  <c r="AF382" i="3"/>
  <c r="AF825" i="3"/>
  <c r="AF230" i="3"/>
  <c r="BI769" i="1"/>
  <c r="BI729" i="1"/>
  <c r="BI8" i="1"/>
  <c r="BI766" i="1"/>
  <c r="K10" i="11"/>
  <c r="AF807" i="3"/>
  <c r="AF1291" i="3"/>
  <c r="AF347" i="3"/>
  <c r="BK413" i="1"/>
  <c r="BI648" i="1"/>
  <c r="BI209" i="1"/>
  <c r="AF708" i="3"/>
  <c r="AF731" i="3"/>
  <c r="AF576" i="3"/>
  <c r="AY681" i="2"/>
  <c r="AF689" i="3"/>
  <c r="AF329" i="3"/>
  <c r="AF1208" i="3"/>
  <c r="AF1120" i="3"/>
  <c r="BI441" i="1"/>
  <c r="AF1037" i="3"/>
  <c r="BK596" i="1"/>
  <c r="AF99" i="3"/>
  <c r="BI314" i="1"/>
  <c r="BI104" i="1"/>
  <c r="BI725" i="1"/>
  <c r="BJ611" i="1"/>
  <c r="AF1139" i="3"/>
  <c r="BI148" i="1"/>
  <c r="BI300" i="1"/>
  <c r="BI455" i="1"/>
  <c r="AF707" i="3"/>
  <c r="AF786" i="3"/>
  <c r="AF829" i="3"/>
  <c r="BI14" i="1"/>
  <c r="BI40" i="1"/>
  <c r="BK814" i="1"/>
  <c r="BI698" i="1"/>
  <c r="BJ130" i="1"/>
  <c r="BI418" i="1"/>
  <c r="AF1330" i="3"/>
  <c r="AF948" i="3"/>
  <c r="AF165" i="3"/>
  <c r="AF1221" i="3"/>
  <c r="AF1072" i="3"/>
  <c r="AF927" i="3"/>
  <c r="BI11" i="1"/>
  <c r="AF194" i="3"/>
  <c r="AF1381" i="3"/>
  <c r="BI254" i="1"/>
  <c r="AF5" i="3"/>
  <c r="AF967" i="3"/>
  <c r="AF1022" i="3"/>
  <c r="AF851" i="3"/>
  <c r="AF864" i="3"/>
  <c r="AF49" i="3"/>
  <c r="AF158" i="3"/>
  <c r="AF372" i="3"/>
  <c r="AF219" i="3"/>
  <c r="BJ93" i="1"/>
  <c r="AF1001" i="3"/>
  <c r="AF363" i="3"/>
  <c r="BA479" i="2"/>
  <c r="BA307" i="2"/>
  <c r="BI281" i="1"/>
  <c r="AY296" i="2"/>
  <c r="BJ755" i="1"/>
  <c r="BI432" i="1"/>
  <c r="AY934" i="2"/>
  <c r="BI86" i="1"/>
  <c r="BI114" i="1"/>
  <c r="BJ309" i="1"/>
  <c r="BK118" i="1"/>
  <c r="AZ479" i="2"/>
  <c r="BJ89" i="1"/>
  <c r="BI318" i="1"/>
  <c r="BI742" i="1"/>
  <c r="BI78" i="1"/>
  <c r="AY938" i="2"/>
  <c r="BK184" i="1"/>
  <c r="AF561" i="3"/>
  <c r="AF1032" i="3"/>
  <c r="AF760" i="3"/>
  <c r="AF585" i="3"/>
  <c r="AF574" i="3"/>
  <c r="AF242" i="3"/>
  <c r="AF352" i="3"/>
  <c r="AY731" i="2"/>
  <c r="BI157" i="1"/>
  <c r="AF1138" i="3"/>
  <c r="AF597" i="3"/>
  <c r="BI437" i="1"/>
  <c r="AY152" i="2"/>
  <c r="BI376" i="1"/>
  <c r="AF971" i="3"/>
  <c r="AF1282" i="3"/>
  <c r="AF804" i="3"/>
  <c r="BA44" i="2"/>
  <c r="AY975" i="2"/>
  <c r="BK207" i="1"/>
  <c r="AF1233" i="3"/>
  <c r="BI505" i="1"/>
  <c r="BA628" i="2"/>
  <c r="BA298" i="2"/>
  <c r="AZ298" i="2"/>
  <c r="BI127" i="1"/>
  <c r="BK110" i="1"/>
  <c r="BI405" i="1"/>
  <c r="BK612" i="1"/>
  <c r="AF1121" i="3"/>
  <c r="AF995" i="3"/>
  <c r="AF871" i="3"/>
  <c r="AF488" i="3"/>
  <c r="AF935" i="3"/>
  <c r="AF1193" i="3"/>
  <c r="AF716" i="3"/>
  <c r="BI27" i="1"/>
  <c r="BI119" i="1"/>
  <c r="BI561" i="1"/>
  <c r="BI182" i="1"/>
  <c r="BI168" i="1"/>
  <c r="BI587" i="1"/>
  <c r="AF381" i="3"/>
  <c r="BK449" i="1"/>
  <c r="BK772" i="1"/>
  <c r="AF85" i="3"/>
  <c r="BJ219" i="1"/>
  <c r="BI581" i="1"/>
  <c r="BI693" i="1"/>
  <c r="BI407" i="1"/>
  <c r="BA143" i="2"/>
  <c r="AY133" i="2"/>
  <c r="BI716" i="1"/>
  <c r="BK705" i="1"/>
  <c r="BJ184" i="1"/>
  <c r="BK28" i="1"/>
  <c r="BI500" i="1"/>
  <c r="AY161" i="2"/>
  <c r="AY275" i="2"/>
  <c r="AY361" i="2"/>
  <c r="AZ44" i="2"/>
  <c r="AY324" i="2"/>
  <c r="AF286" i="3"/>
  <c r="AF330" i="3"/>
  <c r="AF698" i="3"/>
  <c r="AY456" i="2"/>
  <c r="AF608" i="3"/>
  <c r="AF772" i="3"/>
  <c r="BJ20" i="1"/>
  <c r="AF1102" i="3"/>
  <c r="AY77" i="2"/>
  <c r="BI515" i="1"/>
  <c r="BI375" i="1"/>
  <c r="AY983" i="2"/>
  <c r="AF752" i="3"/>
  <c r="AF1158" i="3"/>
  <c r="BK330" i="1"/>
  <c r="BI721" i="1"/>
  <c r="BI611" i="1"/>
  <c r="AF994" i="3"/>
  <c r="BI494" i="1"/>
  <c r="AY231" i="2"/>
  <c r="AF246" i="3"/>
  <c r="AF251" i="3"/>
  <c r="AF1231" i="3"/>
  <c r="AF476" i="3"/>
  <c r="AF618" i="3"/>
  <c r="BI676" i="1"/>
  <c r="AF673" i="3"/>
  <c r="BA951" i="2"/>
  <c r="AF368" i="3"/>
  <c r="AF779" i="3"/>
  <c r="AF376" i="3"/>
  <c r="AF301" i="3"/>
  <c r="AF675" i="3"/>
  <c r="BI434" i="1"/>
  <c r="BI460" i="1"/>
  <c r="AF197" i="3"/>
  <c r="AF926" i="3"/>
  <c r="BI135" i="1"/>
  <c r="BK292" i="1"/>
  <c r="AF892" i="3"/>
  <c r="AF1011" i="3"/>
  <c r="AF789" i="3"/>
  <c r="AF568" i="3"/>
  <c r="AF222" i="3"/>
  <c r="AF1149" i="3"/>
  <c r="AF63" i="3"/>
  <c r="AF894" i="3"/>
  <c r="AF1094" i="3"/>
  <c r="AF315" i="3"/>
  <c r="AF419" i="3"/>
  <c r="AF135" i="3"/>
  <c r="AF964" i="3"/>
  <c r="BI398" i="1"/>
  <c r="BI456" i="1"/>
  <c r="BI701" i="1"/>
  <c r="AF852" i="3"/>
  <c r="AF1281" i="3"/>
  <c r="AY51" i="2"/>
  <c r="AF1213" i="3"/>
  <c r="AF374" i="3"/>
  <c r="AF274" i="3"/>
  <c r="BA327" i="2"/>
  <c r="BI190" i="1"/>
  <c r="BI649" i="1"/>
  <c r="BI422" i="1"/>
  <c r="AY143" i="2"/>
  <c r="BI223" i="1"/>
  <c r="BI46" i="1"/>
  <c r="BI167" i="1"/>
  <c r="AF785" i="3"/>
  <c r="AF1142" i="3"/>
  <c r="AF25" i="3"/>
  <c r="AF1013" i="3"/>
  <c r="AF589" i="3"/>
  <c r="AF827" i="3"/>
  <c r="BK217" i="1"/>
  <c r="AF445" i="3"/>
  <c r="AF1325" i="3"/>
  <c r="AF1242" i="3"/>
  <c r="BA58" i="2"/>
  <c r="AF163" i="3"/>
  <c r="BI329" i="1"/>
  <c r="AY855" i="2"/>
  <c r="AY144" i="2"/>
  <c r="BI399" i="1"/>
  <c r="AY42" i="2"/>
  <c r="AY1031" i="2"/>
  <c r="BJ391" i="1"/>
  <c r="BJ395" i="1"/>
  <c r="AF1371" i="3"/>
  <c r="AY274" i="2"/>
  <c r="AY192" i="2"/>
  <c r="BI552" i="1"/>
  <c r="BI440" i="1"/>
  <c r="AF733" i="3"/>
  <c r="AF830" i="3"/>
  <c r="AF1063" i="3"/>
  <c r="BI659" i="1"/>
  <c r="BI260" i="1"/>
  <c r="BI130" i="1"/>
  <c r="BI714" i="1"/>
  <c r="BI87" i="1"/>
  <c r="BI577" i="1"/>
  <c r="AF806" i="3"/>
  <c r="AF1384" i="3"/>
  <c r="AF359" i="3"/>
  <c r="AF1033" i="3"/>
  <c r="AF42" i="3"/>
  <c r="AZ231" i="2"/>
  <c r="AY597" i="2"/>
  <c r="AY329" i="2"/>
  <c r="AY249" i="2"/>
  <c r="BI381" i="1"/>
  <c r="AF986" i="3"/>
  <c r="AY353" i="2"/>
  <c r="BI530" i="1"/>
  <c r="BI610" i="1"/>
  <c r="AY149" i="2"/>
  <c r="AF14" i="3"/>
  <c r="AF809" i="3"/>
  <c r="AF494" i="3"/>
  <c r="AF841" i="3"/>
  <c r="AF1034" i="3"/>
  <c r="BK558" i="1"/>
  <c r="BI705" i="1"/>
  <c r="AF228" i="3"/>
  <c r="AF624" i="3"/>
  <c r="AF188" i="3"/>
  <c r="AF775" i="3"/>
  <c r="AZ161" i="2"/>
  <c r="BI429" i="1"/>
  <c r="BK379" i="1"/>
  <c r="BI397" i="1"/>
  <c r="BI520" i="1"/>
  <c r="AF1272" i="3"/>
  <c r="BI535" i="1"/>
  <c r="BI292" i="1"/>
  <c r="AF1099" i="3"/>
  <c r="AF409" i="3"/>
  <c r="AF1182" i="3"/>
  <c r="BK260" i="1"/>
  <c r="AZ327" i="2"/>
  <c r="BJ32" i="1"/>
  <c r="AY56" i="2"/>
  <c r="BI330" i="1"/>
  <c r="BI373" i="1"/>
  <c r="BI172" i="1"/>
  <c r="BI433" i="1"/>
  <c r="BI96" i="1"/>
  <c r="BI473" i="1"/>
  <c r="BI726" i="1"/>
  <c r="BI627" i="1"/>
  <c r="BI569" i="1"/>
  <c r="BI212" i="1"/>
  <c r="AF82" i="3"/>
  <c r="BK688" i="1"/>
  <c r="AF658" i="3"/>
  <c r="AF592" i="3"/>
  <c r="AF75" i="3"/>
  <c r="AF398" i="3"/>
  <c r="AF340" i="3"/>
  <c r="AF640" i="3"/>
  <c r="AF857" i="3"/>
  <c r="AF169" i="3"/>
  <c r="AF636" i="3"/>
  <c r="AF502" i="3"/>
  <c r="AF965" i="3"/>
  <c r="BI240" i="1"/>
  <c r="BI624" i="1"/>
  <c r="BI197" i="1"/>
  <c r="BJ632" i="1"/>
  <c r="AY311" i="2"/>
  <c r="AY71" i="2"/>
  <c r="AF405" i="3"/>
  <c r="AF249" i="3"/>
  <c r="BI10" i="1"/>
  <c r="BI408" i="1"/>
  <c r="BI95" i="1"/>
  <c r="AY135" i="2"/>
  <c r="BA931" i="2"/>
  <c r="BI337" i="1"/>
  <c r="AZ12" i="2"/>
  <c r="BI115" i="1"/>
  <c r="AZ42" i="2"/>
  <c r="AY972" i="2"/>
  <c r="AF625" i="3"/>
  <c r="BK234" i="1"/>
  <c r="AF885" i="3"/>
  <c r="AF958" i="3"/>
  <c r="AF1127" i="3"/>
  <c r="AF294" i="3"/>
  <c r="AF763" i="3"/>
  <c r="BK226" i="1"/>
  <c r="BA240" i="2"/>
  <c r="BA22" i="2"/>
  <c r="AF1364" i="3"/>
  <c r="AF1017" i="3"/>
  <c r="BI762" i="1"/>
  <c r="BA40" i="2"/>
  <c r="AF1112" i="3"/>
  <c r="BI570" i="1"/>
  <c r="BK722" i="1"/>
  <c r="AF322" i="3"/>
  <c r="BJ192" i="1"/>
  <c r="BI270" i="1"/>
  <c r="BI91" i="1"/>
  <c r="BI781" i="1"/>
  <c r="AF546" i="3"/>
  <c r="AF1288" i="3"/>
  <c r="AF142" i="3"/>
  <c r="AF361" i="3"/>
  <c r="AF517" i="3"/>
  <c r="AF1308" i="3"/>
  <c r="AF879" i="3"/>
  <c r="AF1014" i="3"/>
  <c r="AF241" i="3"/>
  <c r="AF26" i="3"/>
  <c r="BK131" i="1"/>
  <c r="BJ47" i="1"/>
  <c r="BI563" i="1"/>
  <c r="BJ429" i="1"/>
  <c r="BK736" i="1"/>
  <c r="BI431" i="1"/>
  <c r="BI787" i="1"/>
  <c r="BI211" i="1"/>
  <c r="AY240" i="2"/>
  <c r="AF454" i="3"/>
  <c r="BJ747" i="1"/>
  <c r="BI47" i="1"/>
  <c r="BI50" i="1"/>
  <c r="BI192" i="1"/>
  <c r="AY979" i="2"/>
  <c r="BJ598" i="1"/>
  <c r="BJ554" i="1"/>
  <c r="BA42" i="2"/>
  <c r="BK93" i="1"/>
  <c r="BI719" i="1"/>
  <c r="BK719" i="1"/>
  <c r="AF725" i="3"/>
  <c r="BK265" i="1"/>
  <c r="BI265" i="1"/>
  <c r="BK185" i="1"/>
  <c r="BJ185" i="1"/>
  <c r="BK113" i="1"/>
  <c r="BJ113" i="1"/>
  <c r="BK554" i="1"/>
  <c r="BK269" i="1"/>
  <c r="BJ269" i="1"/>
  <c r="BJ317" i="1"/>
  <c r="BI317" i="1"/>
  <c r="BI44" i="1"/>
  <c r="AF606" i="3"/>
  <c r="AF536" i="3"/>
  <c r="AF622" i="3"/>
  <c r="AZ507" i="2"/>
  <c r="AY507" i="2"/>
  <c r="AY23" i="2"/>
  <c r="BA5" i="2"/>
  <c r="BI382" i="1"/>
  <c r="BA259" i="2"/>
  <c r="AY259" i="2"/>
  <c r="AY404" i="2"/>
  <c r="AZ128" i="2"/>
  <c r="AY442" i="2"/>
  <c r="AZ442" i="2"/>
  <c r="BA128" i="2"/>
  <c r="AY280" i="2"/>
  <c r="AY24" i="2"/>
  <c r="BA24" i="2"/>
  <c r="BA354" i="2"/>
  <c r="AZ354" i="2"/>
  <c r="AF1024" i="3"/>
  <c r="BJ472" i="1"/>
  <c r="BJ53" i="1"/>
  <c r="BA997" i="2"/>
  <c r="BJ118" i="1"/>
  <c r="BI680" i="1"/>
  <c r="BI370" i="1"/>
  <c r="AY392" i="2"/>
  <c r="AY306" i="2"/>
  <c r="AZ502" i="2"/>
  <c r="BA37" i="2"/>
  <c r="AY898" i="2"/>
  <c r="AY172" i="2"/>
  <c r="BK175" i="1"/>
  <c r="BI588" i="1"/>
  <c r="BI802" i="1"/>
  <c r="BI32" i="1"/>
  <c r="AY177" i="2"/>
  <c r="BK75" i="1"/>
  <c r="BA173" i="2"/>
  <c r="BI173" i="1"/>
  <c r="AY208" i="2"/>
  <c r="BA976" i="2"/>
  <c r="BK606" i="1"/>
  <c r="BK471" i="1"/>
  <c r="BK183" i="1"/>
  <c r="AY284" i="2"/>
  <c r="BK492" i="1"/>
  <c r="BK51" i="1"/>
  <c r="BI98" i="1"/>
  <c r="BI403" i="1"/>
  <c r="AY642" i="2"/>
  <c r="AZ5" i="2"/>
  <c r="AZ138" i="2"/>
  <c r="BI536" i="1"/>
  <c r="BA313" i="2"/>
  <c r="AY153" i="2"/>
  <c r="AZ76" i="2"/>
  <c r="AZ234" i="2"/>
  <c r="AZ16" i="2"/>
  <c r="AZ22" i="2"/>
  <c r="AZ748" i="2"/>
  <c r="AZ374" i="2"/>
  <c r="AY119" i="2"/>
  <c r="AZ50" i="2"/>
  <c r="AZ85" i="2"/>
  <c r="BA81" i="2"/>
  <c r="BI602" i="1"/>
  <c r="BJ633" i="1"/>
  <c r="BJ546" i="1"/>
  <c r="BK6" i="1"/>
  <c r="BA10" i="2"/>
  <c r="BI517" i="1"/>
  <c r="BA946" i="2"/>
  <c r="BA322" i="2"/>
  <c r="AY1020" i="2"/>
  <c r="BA948" i="2"/>
  <c r="BI765" i="1"/>
  <c r="BA369" i="2"/>
  <c r="BK367" i="1"/>
  <c r="BA237" i="2"/>
  <c r="BJ788" i="1"/>
  <c r="AZ311" i="2"/>
  <c r="BA500" i="2"/>
  <c r="BA252" i="2"/>
  <c r="AZ134" i="2"/>
  <c r="AY105" i="2"/>
  <c r="BJ35" i="1"/>
  <c r="AZ151" i="2"/>
  <c r="BA274" i="2"/>
  <c r="BA919" i="2"/>
  <c r="AY500" i="2"/>
  <c r="BJ480" i="1"/>
  <c r="AY107" i="2"/>
  <c r="AY950" i="2"/>
  <c r="BI733" i="1"/>
  <c r="BI273" i="1"/>
  <c r="AZ980" i="2"/>
  <c r="BA139" i="2"/>
  <c r="BA180" i="2"/>
  <c r="BK704" i="1"/>
  <c r="BA1004" i="2"/>
  <c r="BK653" i="1"/>
  <c r="BI227" i="1"/>
  <c r="BI343" i="1"/>
  <c r="AY252" i="2"/>
  <c r="BJ411" i="1"/>
  <c r="BJ555" i="1"/>
  <c r="BK536" i="1"/>
  <c r="AZ948" i="2"/>
  <c r="BI653" i="1"/>
  <c r="BI301" i="1"/>
  <c r="AZ369" i="2"/>
  <c r="BA162" i="2"/>
  <c r="BK129" i="1"/>
  <c r="BI307" i="1"/>
  <c r="BA670" i="2"/>
  <c r="BK497" i="1"/>
  <c r="BA221" i="2"/>
  <c r="AZ680" i="2"/>
  <c r="AZ260" i="2"/>
  <c r="AZ855" i="2"/>
  <c r="AZ1007" i="2"/>
  <c r="AZ309" i="2"/>
  <c r="AZ39" i="2"/>
  <c r="AZ162" i="2"/>
  <c r="BJ129" i="1"/>
  <c r="BI711" i="1"/>
  <c r="BA159" i="2"/>
  <c r="BA176" i="2"/>
  <c r="BA341" i="2"/>
  <c r="BA896" i="2"/>
  <c r="AY346" i="2"/>
  <c r="AZ1016" i="2"/>
  <c r="BJ675" i="1"/>
  <c r="BJ762" i="1"/>
  <c r="BJ226" i="1"/>
  <c r="AY190" i="2"/>
  <c r="BK34" i="1"/>
  <c r="BA92" i="2"/>
  <c r="AZ778" i="2"/>
  <c r="AZ1003" i="2"/>
  <c r="AY169" i="2"/>
  <c r="AZ571" i="2"/>
  <c r="AZ65" i="2"/>
  <c r="BJ186" i="1"/>
  <c r="BI700" i="1"/>
  <c r="BA495" i="2"/>
  <c r="BK294" i="1"/>
  <c r="BK357" i="1"/>
  <c r="BK18" i="1"/>
  <c r="AZ27" i="2"/>
  <c r="BA239" i="2"/>
  <c r="BA234" i="2"/>
  <c r="BI61" i="1"/>
  <c r="BK807" i="1"/>
  <c r="AZ759" i="2"/>
  <c r="BJ424" i="1"/>
  <c r="AZ110" i="2"/>
  <c r="AZ335" i="2"/>
  <c r="BJ194" i="1"/>
  <c r="AZ146" i="2"/>
  <c r="BJ348" i="1"/>
  <c r="BI338" i="1"/>
  <c r="BJ518" i="1"/>
  <c r="BI26" i="1"/>
  <c r="BJ338" i="1"/>
  <c r="BJ38" i="1"/>
  <c r="BJ619" i="1"/>
  <c r="BK589" i="1"/>
  <c r="BK338" i="1"/>
  <c r="BK791" i="1"/>
  <c r="BJ85" i="1"/>
  <c r="BJ287" i="1"/>
  <c r="BJ218" i="1"/>
  <c r="BJ116" i="1"/>
  <c r="BJ810" i="1"/>
  <c r="BK579" i="1"/>
  <c r="BI750" i="1"/>
  <c r="BK137" i="1"/>
  <c r="BK520" i="1"/>
  <c r="BI126" i="1"/>
  <c r="BI60" i="1"/>
  <c r="BJ360" i="1"/>
  <c r="BK76" i="1"/>
  <c r="BJ576" i="1"/>
  <c r="BJ433" i="1"/>
  <c r="BK421" i="1"/>
  <c r="BJ713" i="1"/>
  <c r="BK526" i="1"/>
  <c r="BI360" i="1"/>
  <c r="BI790" i="1"/>
  <c r="BK525" i="1"/>
  <c r="BI741" i="1"/>
  <c r="BI97" i="1"/>
  <c r="BJ617" i="1"/>
  <c r="BK356" i="1"/>
  <c r="BI713" i="1"/>
  <c r="BA1016" i="2"/>
  <c r="BI780" i="1"/>
  <c r="BI752" i="1"/>
  <c r="BI268" i="1"/>
  <c r="AY962" i="2"/>
  <c r="AY52" i="2"/>
  <c r="AY183" i="2"/>
  <c r="BA349" i="2"/>
  <c r="BA953" i="2"/>
  <c r="BI245" i="1"/>
  <c r="AY430" i="2"/>
  <c r="BK459" i="1"/>
  <c r="BK591" i="1"/>
  <c r="BI181" i="1"/>
  <c r="AY909" i="2"/>
  <c r="BI75" i="1"/>
  <c r="AY173" i="2"/>
  <c r="AY996" i="2"/>
  <c r="BK102" i="1"/>
  <c r="BK354" i="1"/>
  <c r="BK305" i="1"/>
  <c r="BI246" i="1"/>
  <c r="AY154" i="2"/>
  <c r="BA642" i="2"/>
  <c r="BA146" i="2"/>
  <c r="BK537" i="1"/>
  <c r="AZ733" i="2"/>
  <c r="AZ1018" i="2"/>
  <c r="BK467" i="1"/>
  <c r="BA459" i="2"/>
  <c r="AZ38" i="2"/>
  <c r="AZ89" i="2"/>
  <c r="BA517" i="2"/>
  <c r="BJ343" i="1"/>
  <c r="BJ417" i="1"/>
  <c r="BK353" i="1"/>
  <c r="BJ264" i="1"/>
  <c r="BK12" i="1"/>
  <c r="BA975" i="2"/>
  <c r="BA151" i="2"/>
  <c r="AY237" i="2"/>
  <c r="AZ242" i="2"/>
  <c r="BJ83" i="1"/>
  <c r="BA787" i="2"/>
  <c r="BA950" i="2"/>
  <c r="BA242" i="2"/>
  <c r="AY180" i="2"/>
  <c r="BI170" i="1"/>
  <c r="BJ344" i="1"/>
  <c r="BJ284" i="1"/>
  <c r="AY266" i="2"/>
  <c r="BK694" i="1"/>
  <c r="BK409" i="1"/>
  <c r="BJ191" i="1"/>
  <c r="AY35" i="2"/>
  <c r="BI293" i="1"/>
  <c r="AY910" i="2"/>
  <c r="BJ293" i="1"/>
  <c r="AY309" i="2"/>
  <c r="BJ609" i="1"/>
  <c r="BA985" i="2"/>
  <c r="BK443" i="1"/>
  <c r="AY39" i="2"/>
  <c r="BA373" i="2"/>
  <c r="BK598" i="1"/>
  <c r="BK411" i="1"/>
  <c r="BK555" i="1"/>
  <c r="AY369" i="2"/>
  <c r="BK156" i="1"/>
  <c r="BK319" i="1"/>
  <c r="BA39" i="2"/>
  <c r="BI129" i="1"/>
  <c r="BA647" i="2"/>
  <c r="BK711" i="1"/>
  <c r="BA515" i="2"/>
  <c r="AZ341" i="2"/>
  <c r="AZ896" i="2"/>
  <c r="BA346" i="2"/>
  <c r="AZ87" i="2"/>
  <c r="BA134" i="2"/>
  <c r="BJ178" i="1"/>
  <c r="AZ314" i="2"/>
  <c r="BI80" i="1"/>
  <c r="BI532" i="1"/>
  <c r="BJ201" i="1"/>
  <c r="BK77" i="1"/>
  <c r="BA775" i="2"/>
  <c r="BA335" i="2"/>
  <c r="BK194" i="1"/>
  <c r="BJ599" i="1"/>
  <c r="BI513" i="1"/>
  <c r="BI186" i="1"/>
  <c r="BJ349" i="1"/>
  <c r="BJ700" i="1"/>
  <c r="BI357" i="1"/>
  <c r="BJ292" i="1"/>
  <c r="AZ692" i="2"/>
  <c r="BJ757" i="1"/>
  <c r="AZ82" i="2"/>
  <c r="BJ61" i="1"/>
  <c r="AY171" i="2"/>
  <c r="BA110" i="2"/>
  <c r="BI194" i="1"/>
  <c r="AZ960" i="2"/>
  <c r="AY127" i="2"/>
  <c r="BJ501" i="1"/>
  <c r="BJ808" i="1"/>
  <c r="BI25" i="1"/>
  <c r="BI629" i="1"/>
  <c r="BK9" i="1"/>
  <c r="BI616" i="1"/>
  <c r="BI154" i="1"/>
  <c r="BJ58" i="1"/>
  <c r="BJ616" i="1"/>
  <c r="BI791" i="1"/>
  <c r="BK808" i="1"/>
  <c r="BJ727" i="1"/>
  <c r="BK362" i="1"/>
  <c r="BK126" i="1"/>
  <c r="BJ570" i="1"/>
  <c r="BJ199" i="1"/>
  <c r="BI287" i="1"/>
  <c r="BI259" i="1"/>
  <c r="BJ403" i="1"/>
  <c r="BK576" i="1"/>
  <c r="BI159" i="1"/>
  <c r="BJ696" i="1"/>
  <c r="BI579" i="1"/>
  <c r="AY852" i="2"/>
  <c r="BA75" i="2"/>
  <c r="BA215" i="2"/>
  <c r="BK680" i="1"/>
  <c r="BK370" i="1"/>
  <c r="BA410" i="2"/>
  <c r="BI33" i="1"/>
  <c r="AY37" i="2"/>
  <c r="BK424" i="1"/>
  <c r="BA1008" i="2"/>
  <c r="AY349" i="2"/>
  <c r="AY953" i="2"/>
  <c r="BK22" i="1"/>
  <c r="BK142" i="1"/>
  <c r="BA54" i="2"/>
  <c r="BA73" i="2"/>
  <c r="BK344" i="1"/>
  <c r="BA202" i="2"/>
  <c r="BJ122" i="1"/>
  <c r="AZ219" i="2"/>
  <c r="BA91" i="2"/>
  <c r="BA533" i="2"/>
  <c r="BA996" i="2"/>
  <c r="BK200" i="1"/>
  <c r="BA284" i="2"/>
  <c r="BK246" i="1"/>
  <c r="AZ677" i="2"/>
  <c r="AZ914" i="2"/>
  <c r="BJ504" i="1"/>
  <c r="BJ454" i="1"/>
  <c r="BA38" i="2"/>
  <c r="BA89" i="2"/>
  <c r="BA198" i="2"/>
  <c r="BK602" i="1"/>
  <c r="BI264" i="1"/>
  <c r="AZ34" i="2"/>
  <c r="AZ72" i="2"/>
  <c r="BJ12" i="1"/>
  <c r="AZ975" i="2"/>
  <c r="BA8" i="2"/>
  <c r="AZ43" i="2"/>
  <c r="AZ171" i="2"/>
  <c r="BK451" i="1"/>
  <c r="BK767" i="1"/>
  <c r="BI284" i="1"/>
  <c r="AZ517" i="2"/>
  <c r="BJ694" i="1"/>
  <c r="BJ409" i="1"/>
  <c r="BA32" i="2"/>
  <c r="BJ670" i="1"/>
  <c r="BI191" i="1"/>
  <c r="AY711" i="2"/>
  <c r="AZ7" i="2"/>
  <c r="AZ48" i="2"/>
  <c r="BA333" i="2"/>
  <c r="BK565" i="1"/>
  <c r="BI334" i="1"/>
  <c r="AZ333" i="2"/>
  <c r="BJ565" i="1"/>
  <c r="BI704" i="1"/>
  <c r="AY894" i="2"/>
  <c r="BK751" i="1"/>
  <c r="BK517" i="1"/>
  <c r="AZ135" i="2"/>
  <c r="BJ327" i="1"/>
  <c r="AZ35" i="2"/>
  <c r="BI262" i="1"/>
  <c r="BA915" i="2"/>
  <c r="BK301" i="1"/>
  <c r="BA186" i="2"/>
  <c r="BA1020" i="2"/>
  <c r="BA230" i="2"/>
  <c r="BA261" i="2"/>
  <c r="AZ32" i="2"/>
  <c r="AZ45" i="2"/>
  <c r="BI759" i="1"/>
  <c r="BA348" i="2"/>
  <c r="BA62" i="2"/>
  <c r="BI304" i="1"/>
  <c r="BA127" i="2"/>
  <c r="BK186" i="1"/>
  <c r="BK349" i="1"/>
  <c r="BK700" i="1"/>
  <c r="AZ838" i="2"/>
  <c r="AZ1021" i="2"/>
  <c r="BK178" i="1"/>
  <c r="BA314" i="2"/>
  <c r="BA692" i="2"/>
  <c r="BK757" i="1"/>
  <c r="BA677" i="2"/>
  <c r="BA914" i="2"/>
  <c r="BJ345" i="1"/>
  <c r="BJ532" i="1"/>
  <c r="BK64" i="1"/>
  <c r="BK761" i="1"/>
  <c r="BI201" i="1"/>
  <c r="BA715" i="2"/>
  <c r="BK657" i="1"/>
  <c r="BK199" i="1"/>
  <c r="BK472" i="1"/>
  <c r="BI9" i="1"/>
  <c r="BK26" i="1"/>
  <c r="BI684" i="1"/>
  <c r="BJ24" i="1"/>
  <c r="BJ69" i="1"/>
  <c r="BI775" i="1"/>
  <c r="BI362" i="1"/>
  <c r="BK151" i="1"/>
  <c r="BJ379" i="1"/>
  <c r="BI276" i="1"/>
  <c r="BJ382" i="1"/>
  <c r="BI808" i="1"/>
  <c r="BK788" i="1"/>
  <c r="BI589" i="1"/>
  <c r="BK287" i="1"/>
  <c r="BK382" i="1"/>
  <c r="BK810" i="1"/>
  <c r="BJ467" i="1"/>
  <c r="BJ102" i="1"/>
  <c r="BI237" i="1"/>
  <c r="BK310" i="1"/>
  <c r="BJ237" i="1"/>
  <c r="BK228" i="1"/>
  <c r="BJ464" i="1"/>
  <c r="BJ536" i="1"/>
  <c r="BK549" i="1"/>
  <c r="BI576" i="1"/>
  <c r="BJ651" i="1"/>
  <c r="BA392" i="2"/>
  <c r="BA306" i="2"/>
  <c r="AY63" i="2"/>
  <c r="BK11" i="1"/>
  <c r="BA14" i="2"/>
  <c r="BA898" i="2"/>
  <c r="BA172" i="2"/>
  <c r="AY54" i="2"/>
  <c r="AY73" i="2"/>
  <c r="BK588" i="1"/>
  <c r="BK802" i="1"/>
  <c r="BA909" i="2"/>
  <c r="BI344" i="1"/>
  <c r="AY202" i="2"/>
  <c r="BK619" i="1"/>
  <c r="BA208" i="2"/>
  <c r="BI122" i="1"/>
  <c r="AY219" i="2"/>
  <c r="AZ389" i="2"/>
  <c r="BJ260" i="1"/>
  <c r="BJ202" i="1"/>
  <c r="BA748" i="2"/>
  <c r="BA374" i="2"/>
  <c r="BA368" i="2"/>
  <c r="BK618" i="1"/>
  <c r="AY85" i="2"/>
  <c r="AZ500" i="2"/>
  <c r="BI804" i="1"/>
  <c r="BK309" i="1"/>
  <c r="BA852" i="2"/>
  <c r="AY994" i="2"/>
  <c r="BJ131" i="1"/>
  <c r="AZ924" i="2"/>
  <c r="BJ580" i="1"/>
  <c r="AZ913" i="2"/>
  <c r="BA121" i="2"/>
  <c r="BA584" i="2"/>
  <c r="BJ325" i="1"/>
  <c r="BJ517" i="1"/>
  <c r="AZ946" i="2"/>
  <c r="AZ322" i="2"/>
  <c r="AZ186" i="2"/>
  <c r="AZ1020" i="2"/>
  <c r="BJ80" i="1"/>
  <c r="AZ274" i="2"/>
  <c r="AZ919" i="2"/>
  <c r="BA988" i="2"/>
  <c r="AZ139" i="2"/>
  <c r="AZ180" i="2"/>
  <c r="BK284" i="1"/>
  <c r="AZ252" i="2"/>
  <c r="AZ105" i="2"/>
  <c r="BK259" i="1"/>
  <c r="AZ1039" i="2"/>
  <c r="BK580" i="1"/>
  <c r="BA913" i="2"/>
  <c r="AY322" i="2"/>
  <c r="AZ131" i="2"/>
  <c r="BA138" i="2"/>
  <c r="AY515" i="2"/>
  <c r="AZ57" i="2"/>
  <c r="AZ102" i="2"/>
  <c r="AZ646" i="2"/>
  <c r="BJ74" i="1"/>
  <c r="AZ346" i="2"/>
  <c r="BA105" i="2"/>
  <c r="BA646" i="2"/>
  <c r="BK74" i="1"/>
  <c r="BA540" i="2"/>
  <c r="BA855" i="2"/>
  <c r="BA1007" i="2"/>
  <c r="AY927" i="2"/>
  <c r="AZ1031" i="2"/>
  <c r="AZ144" i="2"/>
  <c r="BA309" i="2"/>
  <c r="BK774" i="1"/>
  <c r="BA135" i="2"/>
  <c r="BK327" i="1"/>
  <c r="BJ396" i="1"/>
  <c r="BJ566" i="1"/>
  <c r="AY102" i="2"/>
  <c r="BJ573" i="1"/>
  <c r="BJ475" i="1"/>
  <c r="BI761" i="1"/>
  <c r="BA733" i="2"/>
  <c r="BA1018" i="2"/>
  <c r="BK201" i="1"/>
  <c r="BJ77" i="1"/>
  <c r="AZ775" i="2"/>
  <c r="BI365" i="1"/>
  <c r="AY931" i="2"/>
  <c r="AY65" i="2"/>
  <c r="AZ10" i="2"/>
  <c r="AZ348" i="2"/>
  <c r="AZ62" i="2"/>
  <c r="BA190" i="2"/>
  <c r="AY314" i="2"/>
  <c r="BJ128" i="1"/>
  <c r="BJ535" i="1"/>
  <c r="BA27" i="2"/>
  <c r="BI757" i="1"/>
  <c r="AY914" i="2"/>
  <c r="AY234" i="2"/>
  <c r="BK80" i="1"/>
  <c r="BJ64" i="1"/>
  <c r="BJ761" i="1"/>
  <c r="BK599" i="1"/>
  <c r="BA70" i="2"/>
  <c r="BA169" i="2"/>
  <c r="BK25" i="1"/>
  <c r="BI58" i="1"/>
  <c r="BI17" i="1"/>
  <c r="BJ558" i="1"/>
  <c r="BJ361" i="1"/>
  <c r="BK348" i="1"/>
  <c r="BK154" i="1"/>
  <c r="BI218" i="1"/>
  <c r="BK684" i="1"/>
  <c r="BJ630" i="1"/>
  <c r="BI788" i="1"/>
  <c r="BK276" i="1"/>
  <c r="BI116" i="1"/>
  <c r="BI810" i="1"/>
  <c r="BI549" i="1"/>
  <c r="BK116" i="1"/>
  <c r="BI199" i="1"/>
  <c r="BK741" i="1"/>
  <c r="BJ356" i="1"/>
  <c r="BJ106" i="1"/>
  <c r="BK361" i="1"/>
  <c r="BK487" i="1"/>
  <c r="BI694" i="1"/>
  <c r="BI228" i="1"/>
  <c r="BI695" i="1"/>
  <c r="BI356" i="1"/>
  <c r="BK713" i="1"/>
  <c r="BI476" i="1"/>
  <c r="BA428" i="2"/>
  <c r="BK143" i="1"/>
  <c r="BA990" i="2"/>
  <c r="BK522" i="1"/>
  <c r="BK445" i="1"/>
  <c r="BA681" i="2"/>
  <c r="BA142" i="2"/>
  <c r="BI439" i="1"/>
  <c r="BI599" i="1"/>
  <c r="BA430" i="2"/>
  <c r="BI641" i="1"/>
  <c r="BK613" i="1"/>
  <c r="BK628" i="1"/>
  <c r="BJ434" i="1"/>
  <c r="AZ329" i="2"/>
  <c r="BA183" i="2"/>
  <c r="BI83" i="1"/>
  <c r="BK436" i="1"/>
  <c r="BK249" i="1"/>
  <c r="BA973" i="2"/>
  <c r="BK514" i="1"/>
  <c r="AZ373" i="2"/>
  <c r="BJ87" i="1"/>
  <c r="BJ430" i="1"/>
  <c r="BJ169" i="1"/>
  <c r="BJ683" i="1"/>
  <c r="BJ373" i="1"/>
  <c r="BJ618" i="1"/>
  <c r="AZ169" i="2"/>
  <c r="AY919" i="2"/>
  <c r="AY245" i="2"/>
  <c r="AZ681" i="2"/>
  <c r="BI31" i="1"/>
  <c r="BJ686" i="1"/>
  <c r="BA1006" i="2"/>
  <c r="BJ552" i="1"/>
  <c r="BK392" i="1"/>
  <c r="BK304" i="1"/>
  <c r="BK202" i="1"/>
  <c r="BK210" i="1"/>
  <c r="AY930" i="2"/>
  <c r="BA526" i="2"/>
  <c r="BK610" i="1"/>
  <c r="BI169" i="1"/>
  <c r="BK812" i="1"/>
  <c r="BK662" i="1"/>
  <c r="BI662" i="1"/>
  <c r="AZ127" i="2"/>
  <c r="AZ742" i="2"/>
  <c r="BA87" i="2"/>
  <c r="AZ674" i="2"/>
  <c r="BJ804" i="1"/>
  <c r="BI125" i="1"/>
  <c r="BI193" i="1"/>
  <c r="BK651" i="1"/>
  <c r="BK759" i="1"/>
  <c r="AZ47" i="2"/>
  <c r="AZ1041" i="2"/>
  <c r="BI743" i="1"/>
  <c r="BI595" i="1"/>
  <c r="BJ140" i="1"/>
  <c r="BK315" i="1"/>
  <c r="BK743" i="1"/>
  <c r="BI686" i="1"/>
  <c r="BA266" i="2"/>
  <c r="BA175" i="2"/>
  <c r="BA23" i="2"/>
  <c r="BI673" i="1"/>
  <c r="BA1019" i="2"/>
  <c r="BK271" i="1"/>
  <c r="AZ526" i="2"/>
  <c r="BJ610" i="1"/>
  <c r="AZ711" i="2"/>
  <c r="BJ702" i="1"/>
  <c r="BA265" i="2"/>
  <c r="AY397" i="2"/>
  <c r="AY123" i="2"/>
  <c r="BA960" i="2"/>
  <c r="AZ245" i="2"/>
  <c r="AZ978" i="2"/>
  <c r="BK816" i="1"/>
  <c r="BA727" i="2"/>
  <c r="BA994" i="2"/>
  <c r="BK334" i="1"/>
  <c r="BI625" i="1"/>
  <c r="BJ303" i="1"/>
  <c r="BI475" i="1"/>
  <c r="AY47" i="2"/>
  <c r="AZ852" i="2"/>
  <c r="AY991" i="2"/>
  <c r="AZ715" i="2"/>
  <c r="BJ657" i="1"/>
  <c r="BA43" i="2"/>
  <c r="AZ1008" i="2"/>
  <c r="BJ271" i="1"/>
  <c r="BJ699" i="1"/>
  <c r="BJ812" i="1"/>
  <c r="AZ973" i="2"/>
  <c r="BJ514" i="1"/>
  <c r="BJ695" i="1"/>
  <c r="BI682" i="1"/>
  <c r="BJ607" i="1"/>
  <c r="BK693" i="1"/>
  <c r="BK62" i="1"/>
  <c r="AY895" i="2"/>
  <c r="AZ55" i="2"/>
  <c r="AY267" i="2"/>
  <c r="AY323" i="2"/>
  <c r="AY918" i="2"/>
  <c r="AZ782" i="2"/>
  <c r="AY196" i="2"/>
  <c r="BA423" i="2"/>
  <c r="BJ653" i="1"/>
  <c r="AZ963" i="2"/>
  <c r="AY40" i="2"/>
  <c r="AF265" i="3"/>
  <c r="AF338" i="3"/>
  <c r="AF800" i="3"/>
  <c r="AF235" i="3"/>
  <c r="AF896" i="3"/>
  <c r="AF722" i="3"/>
  <c r="AF1322" i="3"/>
  <c r="AF103" i="3"/>
  <c r="AZ31" i="2"/>
  <c r="BK306" i="1"/>
  <c r="BI230" i="1"/>
  <c r="BI578" i="1"/>
  <c r="AF293" i="3"/>
  <c r="BK245" i="1"/>
  <c r="AF607" i="3"/>
  <c r="AF1171" i="3"/>
  <c r="AF83" i="3"/>
  <c r="AF588" i="3"/>
  <c r="AF1225" i="3"/>
  <c r="AF970" i="3"/>
  <c r="AF1338" i="3"/>
  <c r="AF1172" i="3"/>
  <c r="AF100" i="3"/>
  <c r="AF145" i="3"/>
  <c r="AF1251" i="3"/>
  <c r="BA48" i="2"/>
  <c r="BK404" i="1"/>
  <c r="BJ774" i="1"/>
  <c r="BK781" i="1"/>
  <c r="BI316" i="1"/>
  <c r="BI404" i="1"/>
  <c r="BI324" i="1"/>
  <c r="BI621" i="1"/>
  <c r="AY142" i="2"/>
  <c r="AY1008" i="2"/>
  <c r="BI241" i="1"/>
  <c r="AF865" i="3"/>
  <c r="AF824" i="3"/>
  <c r="AF776" i="3"/>
  <c r="AF788" i="3"/>
  <c r="AF713" i="3"/>
  <c r="BK105" i="1"/>
  <c r="BK236" i="1"/>
  <c r="AY1034" i="2"/>
  <c r="AF1054" i="3"/>
  <c r="BI708" i="1"/>
  <c r="AF324" i="3"/>
  <c r="AZ939" i="2"/>
  <c r="BK675" i="1"/>
  <c r="BI784" i="1"/>
  <c r="AF669" i="3"/>
  <c r="BA1014" i="2"/>
  <c r="BI799" i="1"/>
  <c r="BK417" i="1"/>
  <c r="BI290" i="1"/>
  <c r="BJ732" i="1"/>
  <c r="BA106" i="2"/>
  <c r="AY896" i="2"/>
  <c r="AY704" i="2"/>
  <c r="AY1040" i="2"/>
  <c r="BJ137" i="1"/>
  <c r="BI548" i="1"/>
  <c r="AY958" i="2"/>
  <c r="AZ185" i="2"/>
  <c r="BI448" i="1"/>
  <c r="BK780" i="1"/>
  <c r="BK572" i="1"/>
  <c r="BK762" i="1"/>
  <c r="BI43" i="1"/>
  <c r="BI54" i="1"/>
  <c r="BI42" i="1"/>
  <c r="BI737" i="1"/>
  <c r="BJ782" i="1"/>
  <c r="BJ541" i="1"/>
  <c r="BK65" i="1"/>
  <c r="BK59" i="1"/>
  <c r="BK493" i="1"/>
  <c r="BK474" i="1"/>
  <c r="BK510" i="1"/>
  <c r="BK311" i="1"/>
  <c r="BK335" i="1"/>
  <c r="BI406" i="1"/>
  <c r="BK447" i="1"/>
  <c r="BK739" i="1"/>
  <c r="BI642" i="1"/>
  <c r="BJ250" i="1"/>
  <c r="BK52" i="1"/>
  <c r="BK775" i="1"/>
  <c r="BK364" i="1"/>
  <c r="BJ777" i="1"/>
  <c r="BJ569" i="1"/>
  <c r="BI739" i="1"/>
  <c r="BK106" i="1"/>
  <c r="BK733" i="1"/>
  <c r="BK512" i="1"/>
  <c r="BJ603" i="1"/>
  <c r="BJ767" i="1"/>
  <c r="BJ707" i="1"/>
  <c r="BI735" i="1"/>
  <c r="BJ413" i="1"/>
  <c r="BI521" i="1"/>
  <c r="BJ468" i="1"/>
  <c r="BJ458" i="1"/>
  <c r="BI450" i="1"/>
  <c r="BI622" i="1"/>
  <c r="BJ442" i="1"/>
  <c r="BJ735" i="1"/>
  <c r="BJ438" i="1"/>
  <c r="BJ55" i="1"/>
  <c r="BJ543" i="1"/>
  <c r="BJ672" i="1"/>
  <c r="BI609" i="1"/>
  <c r="BI280" i="1"/>
  <c r="BK538" i="1"/>
  <c r="BJ263" i="1"/>
  <c r="BJ515" i="1"/>
  <c r="BJ692" i="1"/>
  <c r="BI341" i="1"/>
  <c r="BI634" i="1"/>
  <c r="BK289" i="1"/>
  <c r="BK764" i="1"/>
  <c r="BI55" i="1"/>
  <c r="BK622" i="1"/>
  <c r="BK817" i="1"/>
  <c r="BK462" i="1"/>
  <c r="BK527" i="1"/>
  <c r="BK422" i="1"/>
  <c r="BI149" i="1"/>
  <c r="BK240" i="1"/>
  <c r="BK248" i="1"/>
  <c r="BJ470" i="1"/>
  <c r="BJ401" i="1"/>
  <c r="BI331" i="1"/>
  <c r="BI401" i="1"/>
  <c r="BJ511" i="1"/>
  <c r="BJ723" i="1"/>
  <c r="BI133" i="1"/>
  <c r="BI498" i="1"/>
  <c r="BK584" i="1"/>
  <c r="BK529" i="1"/>
  <c r="BK482" i="1"/>
  <c r="BK665" i="1"/>
  <c r="BJ736" i="1"/>
  <c r="BJ100" i="1"/>
  <c r="BK789" i="1"/>
  <c r="BK499" i="1"/>
  <c r="BI528" i="1"/>
  <c r="BK314" i="1"/>
  <c r="BI556" i="1"/>
  <c r="BK27" i="1"/>
  <c r="BJ33" i="1"/>
  <c r="BJ496" i="1"/>
  <c r="BK173" i="1"/>
  <c r="BJ236" i="1"/>
  <c r="BI501" i="1"/>
  <c r="BK37" i="1"/>
  <c r="BI81" i="1"/>
  <c r="BK556" i="1"/>
  <c r="BK794" i="1"/>
  <c r="BI328" i="1"/>
  <c r="BI378" i="1"/>
  <c r="BJ691" i="1"/>
  <c r="BJ640" i="1"/>
  <c r="BI220" i="1"/>
  <c r="BI485" i="1"/>
  <c r="BJ251" i="1"/>
  <c r="BK485" i="1"/>
  <c r="BJ718" i="1"/>
  <c r="BI487" i="1"/>
  <c r="BJ502" i="1"/>
  <c r="BJ583" i="1"/>
  <c r="BK708" i="1"/>
  <c r="BI321" i="1"/>
  <c r="BI778" i="1"/>
  <c r="BJ797" i="1"/>
  <c r="BI493" i="1"/>
  <c r="BI251" i="1"/>
  <c r="BI593" i="1"/>
  <c r="BK539" i="1"/>
  <c r="BI597" i="1"/>
  <c r="BI41" i="1"/>
  <c r="BI636" i="1"/>
  <c r="BK195" i="1"/>
  <c r="BK219" i="1"/>
  <c r="BI132" i="1"/>
  <c r="BJ649" i="1"/>
  <c r="BI210" i="1"/>
  <c r="BJ256" i="1"/>
  <c r="BK256" i="1"/>
  <c r="BK724" i="1"/>
  <c r="BI374" i="1"/>
  <c r="BI566" i="1"/>
  <c r="BI541" i="1"/>
  <c r="BJ474" i="1"/>
  <c r="BJ510" i="1"/>
  <c r="BI352" i="1"/>
  <c r="BA258" i="2"/>
  <c r="BK645" i="1"/>
  <c r="BK138" i="1"/>
  <c r="BK806" i="1"/>
  <c r="BK682" i="1"/>
  <c r="BJ786" i="1"/>
  <c r="BJ813" i="1"/>
  <c r="BK428" i="1"/>
  <c r="BK626" i="1"/>
  <c r="BJ642" i="1"/>
  <c r="BK144" i="1"/>
  <c r="BK298" i="1"/>
  <c r="BJ139" i="1"/>
  <c r="BI815" i="1"/>
  <c r="BJ415" i="1"/>
  <c r="BJ768" i="1"/>
  <c r="BJ592" i="1"/>
  <c r="BJ606" i="1"/>
  <c r="BK786" i="1"/>
  <c r="BK813" i="1"/>
  <c r="BK147" i="1"/>
  <c r="BK669" i="1"/>
  <c r="BI143" i="1"/>
  <c r="BJ484" i="1"/>
  <c r="BK668" i="1"/>
  <c r="BK777" i="1"/>
  <c r="BK569" i="1"/>
  <c r="BJ512" i="1"/>
  <c r="BK519" i="1"/>
  <c r="BK521" i="1"/>
  <c r="BI767" i="1"/>
  <c r="BK468" i="1"/>
  <c r="BK458" i="1"/>
  <c r="BK286" i="1"/>
  <c r="BK261" i="1"/>
  <c r="BJ622" i="1"/>
  <c r="BK415" i="1"/>
  <c r="BK768" i="1"/>
  <c r="BJ247" i="1"/>
  <c r="BI484" i="1"/>
  <c r="BJ519" i="1"/>
  <c r="BJ521" i="1"/>
  <c r="BI707" i="1"/>
  <c r="BI606" i="1"/>
  <c r="BI380" i="1"/>
  <c r="BJ538" i="1"/>
  <c r="BK341" i="1"/>
  <c r="BK176" i="1"/>
  <c r="BK634" i="1"/>
  <c r="BJ674" i="1"/>
  <c r="BJ604" i="1"/>
  <c r="BJ289" i="1"/>
  <c r="BJ764" i="1"/>
  <c r="BK559" i="1"/>
  <c r="BK280" i="1"/>
  <c r="BK438" i="1"/>
  <c r="BK55" i="1"/>
  <c r="BK263" i="1"/>
  <c r="BK515" i="1"/>
  <c r="BJ366" i="1"/>
  <c r="BJ571" i="1"/>
  <c r="BI235" i="1"/>
  <c r="BI665" i="1"/>
  <c r="BI499" i="1"/>
  <c r="BJ385" i="1"/>
  <c r="BJ528" i="1"/>
  <c r="BI571" i="1"/>
  <c r="BI723" i="1"/>
  <c r="BI643" i="1"/>
  <c r="BJ584" i="1"/>
  <c r="BJ529" i="1"/>
  <c r="BJ482" i="1"/>
  <c r="BJ665" i="1"/>
  <c r="BI100" i="1"/>
  <c r="BI139" i="1"/>
  <c r="BI594" i="1"/>
  <c r="BK7" i="1"/>
  <c r="BJ37" i="1"/>
  <c r="BJ798" i="1"/>
  <c r="BJ27" i="1"/>
  <c r="BJ28" i="1"/>
  <c r="BJ290" i="1"/>
  <c r="BK496" i="1"/>
  <c r="BK33" i="1"/>
  <c r="BI28" i="1"/>
  <c r="BK533" i="1"/>
  <c r="BI236" i="1"/>
  <c r="BK290" i="1"/>
  <c r="BK605" i="1"/>
  <c r="BK754" i="1"/>
  <c r="BJ770" i="1"/>
  <c r="BJ816" i="1"/>
  <c r="BI691" i="1"/>
  <c r="BK378" i="1"/>
  <c r="BK691" i="1"/>
  <c r="BK799" i="1"/>
  <c r="BI630" i="1"/>
  <c r="BI770" i="1"/>
  <c r="BI724" i="1"/>
  <c r="BK251" i="1"/>
  <c r="BJ449" i="1"/>
  <c r="BJ539" i="1"/>
  <c r="BK593" i="1"/>
  <c r="BK654" i="1"/>
  <c r="BI644" i="1"/>
  <c r="BK574" i="1"/>
  <c r="BI411" i="1"/>
  <c r="BJ41" i="1"/>
  <c r="BJ593" i="1"/>
  <c r="BK597" i="1"/>
  <c r="BI797" i="1"/>
  <c r="BJ545" i="1"/>
  <c r="BK649" i="1"/>
  <c r="BJ232" i="1"/>
  <c r="BK220" i="1"/>
  <c r="BI718" i="1"/>
  <c r="BK502" i="1"/>
  <c r="BK332" i="1"/>
  <c r="BI386" i="1"/>
  <c r="BK230" i="1"/>
  <c r="BI232" i="1"/>
  <c r="BJ646" i="1"/>
  <c r="BJ234" i="1"/>
  <c r="BK778" i="1"/>
  <c r="BI772" i="1"/>
  <c r="BI547" i="1"/>
  <c r="BJ581" i="1"/>
  <c r="BJ165" i="1"/>
  <c r="BJ104" i="1"/>
  <c r="BJ334" i="1"/>
  <c r="BI612" i="1"/>
  <c r="BK69" i="1"/>
  <c r="BK448" i="1"/>
  <c r="BI29" i="1"/>
  <c r="BI175" i="1"/>
  <c r="BI217" i="1"/>
  <c r="BI305" i="1"/>
  <c r="BK42" i="1"/>
  <c r="BK20" i="1"/>
  <c r="BJ491" i="1"/>
  <c r="BJ737" i="1"/>
  <c r="BK782" i="1"/>
  <c r="BK541" i="1"/>
  <c r="BI65" i="1"/>
  <c r="BI59" i="1"/>
  <c r="BK352" i="1"/>
  <c r="BK133" i="1"/>
  <c r="BI489" i="1"/>
  <c r="BJ353" i="1"/>
  <c r="BJ806" i="1"/>
  <c r="BJ682" i="1"/>
  <c r="BI529" i="1"/>
  <c r="BJ645" i="1"/>
  <c r="BJ138" i="1"/>
  <c r="BJ792" i="1"/>
  <c r="BJ655" i="1"/>
  <c r="BJ445" i="1"/>
  <c r="BI353" i="1"/>
  <c r="BK139" i="1"/>
  <c r="BK633" i="1"/>
  <c r="BI768" i="1"/>
  <c r="BJ52" i="1"/>
  <c r="BJ155" i="1"/>
  <c r="BJ149" i="1"/>
  <c r="BJ176" i="1"/>
  <c r="BJ634" i="1"/>
  <c r="BK674" i="1"/>
  <c r="BK604" i="1"/>
  <c r="BJ419" i="1"/>
  <c r="BJ481" i="1"/>
  <c r="BJ233" i="1"/>
  <c r="BJ354" i="1"/>
  <c r="BJ775" i="1"/>
  <c r="BJ364" i="1"/>
  <c r="BK792" i="1"/>
  <c r="BK655" i="1"/>
  <c r="BI786" i="1"/>
  <c r="BJ815" i="1"/>
  <c r="BI303" i="1"/>
  <c r="BK795" i="1"/>
  <c r="BK423" i="1"/>
  <c r="BI495" i="1"/>
  <c r="BI462" i="1"/>
  <c r="BI247" i="1"/>
  <c r="BJ817" i="1"/>
  <c r="BJ462" i="1"/>
  <c r="BI672" i="1"/>
  <c r="BK394" i="1"/>
  <c r="BJ306" i="1"/>
  <c r="BI294" i="1"/>
  <c r="BI412" i="1"/>
  <c r="BJ211" i="1"/>
  <c r="BI443" i="1"/>
  <c r="BI657" i="1"/>
  <c r="BI52" i="1"/>
  <c r="BI670" i="1"/>
  <c r="BI478" i="1"/>
  <c r="BK83" i="1"/>
  <c r="BK380" i="1"/>
  <c r="BJ412" i="1"/>
  <c r="BJ629" i="1"/>
  <c r="BJ372" i="1"/>
  <c r="BJ231" i="1"/>
  <c r="BK15" i="1"/>
  <c r="BK320" i="1"/>
  <c r="BK456" i="1"/>
  <c r="BI458" i="1"/>
  <c r="BK247" i="1"/>
  <c r="BJ67" i="1"/>
  <c r="BJ143" i="1"/>
  <c r="BI631" i="1"/>
  <c r="BJ678" i="1"/>
  <c r="BK442" i="1"/>
  <c r="BK735" i="1"/>
  <c r="AZ258" i="2"/>
  <c r="BK776" i="1"/>
  <c r="BK643" i="1"/>
  <c r="BK366" i="1"/>
  <c r="BK571" i="1"/>
  <c r="BI807" i="1"/>
  <c r="BK560" i="1"/>
  <c r="BK204" i="1"/>
  <c r="BK205" i="1"/>
  <c r="BK511" i="1"/>
  <c r="BK723" i="1"/>
  <c r="BK331" i="1"/>
  <c r="BK747" i="1"/>
  <c r="BK363" i="1"/>
  <c r="BJ133" i="1"/>
  <c r="BK498" i="1"/>
  <c r="BJ311" i="1"/>
  <c r="BJ335" i="1"/>
  <c r="BJ490" i="1"/>
  <c r="BI801" i="1"/>
  <c r="BI613" i="1"/>
  <c r="BK494" i="1"/>
  <c r="BK465" i="1"/>
  <c r="BK534" i="1"/>
  <c r="BK501" i="1"/>
  <c r="BI605" i="1"/>
  <c r="BI664" i="1"/>
  <c r="BJ605" i="1"/>
  <c r="BI7" i="1"/>
  <c r="BK23" i="1"/>
  <c r="BI21" i="1"/>
  <c r="BJ533" i="1"/>
  <c r="BJ754" i="1"/>
  <c r="BJ7" i="1"/>
  <c r="BJ21" i="1"/>
  <c r="BJ81" i="1"/>
  <c r="BJ105" i="1"/>
  <c r="BI538" i="1"/>
  <c r="BK181" i="1"/>
  <c r="BK328" i="1"/>
  <c r="BK664" i="1"/>
  <c r="BK203" i="1"/>
  <c r="BI727" i="1"/>
  <c r="BI652" i="1"/>
  <c r="BJ328" i="1"/>
  <c r="BJ485" i="1"/>
  <c r="BJ789" i="1"/>
  <c r="BI754" i="1"/>
  <c r="BI732" i="1"/>
  <c r="BI760" i="1"/>
  <c r="BK630" i="1"/>
  <c r="BI377" i="1"/>
  <c r="BJ781" i="1"/>
  <c r="BK377" i="1"/>
  <c r="BI540" i="1"/>
  <c r="BJ371" i="1"/>
  <c r="BK718" i="1"/>
  <c r="BK638" i="1"/>
  <c r="BJ487" i="1"/>
  <c r="BJ597" i="1"/>
  <c r="BI417" i="1"/>
  <c r="BJ316" i="1"/>
  <c r="BK636" i="1"/>
  <c r="BK95" i="1"/>
  <c r="BI502" i="1"/>
  <c r="BJ386" i="1"/>
  <c r="BJ321" i="1"/>
  <c r="BI200" i="1"/>
  <c r="BI394" i="1"/>
  <c r="BI66" i="1"/>
  <c r="BK321" i="1"/>
  <c r="BK797" i="1"/>
  <c r="BI295" i="1"/>
  <c r="BI666" i="1"/>
  <c r="BJ493" i="1"/>
  <c r="BJ476" i="1"/>
  <c r="BK495" i="1"/>
  <c r="BJ282" i="1"/>
  <c r="BI453" i="1"/>
  <c r="BJ669" i="1"/>
  <c r="BK232" i="1"/>
  <c r="BK666" i="1"/>
  <c r="BK453" i="1"/>
  <c r="BI651" i="1"/>
  <c r="BI669" i="1"/>
  <c r="BI454" i="1"/>
  <c r="BK43" i="1"/>
  <c r="BK54" i="1"/>
  <c r="BI326" i="1"/>
  <c r="BI226" i="1"/>
  <c r="BK283" i="1"/>
  <c r="BK427" i="1"/>
  <c r="BI492" i="1"/>
  <c r="BK122" i="1"/>
  <c r="BI103" i="1"/>
  <c r="BI738" i="1"/>
  <c r="BI207" i="1"/>
  <c r="BK103" i="1"/>
  <c r="BK491" i="1"/>
  <c r="BK737" i="1"/>
  <c r="BJ65" i="1"/>
  <c r="BJ59" i="1"/>
  <c r="BI510" i="1"/>
  <c r="BJ428" i="1"/>
  <c r="BJ626" i="1"/>
  <c r="BK479" i="1"/>
  <c r="BK406" i="1"/>
  <c r="BJ447" i="1"/>
  <c r="BJ739" i="1"/>
  <c r="BK258" i="1"/>
  <c r="BK489" i="1"/>
  <c r="BI298" i="1"/>
  <c r="BI423" i="1"/>
  <c r="BK155" i="1"/>
  <c r="BK149" i="1"/>
  <c r="BI512" i="1"/>
  <c r="BJ751" i="1"/>
  <c r="BK198" i="1"/>
  <c r="BK609" i="1"/>
  <c r="BK490" i="1"/>
  <c r="BK419" i="1"/>
  <c r="BK481" i="1"/>
  <c r="BI250" i="1"/>
  <c r="BI655" i="1"/>
  <c r="BK252" i="1"/>
  <c r="BK450" i="1"/>
  <c r="BJ320" i="1"/>
  <c r="BJ456" i="1"/>
  <c r="BJ286" i="1"/>
  <c r="BJ261" i="1"/>
  <c r="BK303" i="1"/>
  <c r="BI678" i="1"/>
  <c r="BK707" i="1"/>
  <c r="BJ559" i="1"/>
  <c r="BJ280" i="1"/>
  <c r="BK543" i="1"/>
  <c r="BK672" i="1"/>
  <c r="BK231" i="1"/>
  <c r="BI354" i="1"/>
  <c r="BJ525" i="1"/>
  <c r="BJ294" i="1"/>
  <c r="BI692" i="1"/>
  <c r="BK211" i="1"/>
  <c r="BI604" i="1"/>
  <c r="BK412" i="1"/>
  <c r="BK629" i="1"/>
  <c r="BK372" i="1"/>
  <c r="BK677" i="1"/>
  <c r="BK670" i="1"/>
  <c r="BI231" i="1"/>
  <c r="BK547" i="1"/>
  <c r="BI335" i="1"/>
  <c r="BJ776" i="1"/>
  <c r="BJ643" i="1"/>
  <c r="BJ560" i="1"/>
  <c r="BI534" i="1"/>
  <c r="BI205" i="1"/>
  <c r="BK470" i="1"/>
  <c r="BK401" i="1"/>
  <c r="BI363" i="1"/>
  <c r="BJ498" i="1"/>
  <c r="BK345" i="1"/>
  <c r="BK282" i="1"/>
  <c r="BK801" i="1"/>
  <c r="BK420" i="1"/>
  <c r="BJ614" i="1"/>
  <c r="BJ613" i="1"/>
  <c r="BJ494" i="1"/>
  <c r="BJ465" i="1"/>
  <c r="BJ238" i="1"/>
  <c r="BJ807" i="1"/>
  <c r="BJ235" i="1"/>
  <c r="BK81" i="1"/>
  <c r="BK312" i="1"/>
  <c r="BJ23" i="1"/>
  <c r="BJ333" i="1"/>
  <c r="BJ556" i="1"/>
  <c r="BI39" i="1"/>
  <c r="BI203" i="1"/>
  <c r="BJ637" i="1"/>
  <c r="BI37" i="1"/>
  <c r="BI645" i="1"/>
  <c r="BI333" i="1"/>
  <c r="BI496" i="1"/>
  <c r="BK594" i="1"/>
  <c r="BI312" i="1"/>
  <c r="BJ799" i="1"/>
  <c r="BJ314" i="1"/>
  <c r="BJ378" i="1"/>
  <c r="BK89" i="1"/>
  <c r="BK268" i="1"/>
  <c r="BJ240" i="1"/>
  <c r="BK727" i="1"/>
  <c r="BK755" i="1"/>
  <c r="BK637" i="1"/>
  <c r="BK179" i="1"/>
  <c r="BK640" i="1"/>
  <c r="BI477" i="1"/>
  <c r="BI400" i="1"/>
  <c r="BJ526" i="1"/>
  <c r="BJ459" i="1"/>
  <c r="BI102" i="1"/>
  <c r="BI179" i="1"/>
  <c r="BI320" i="1"/>
  <c r="BK477" i="1"/>
  <c r="BK729" i="1"/>
  <c r="BJ283" i="1"/>
  <c r="BJ638" i="1"/>
  <c r="BJ741" i="1"/>
  <c r="BI296" i="1"/>
  <c r="BI646" i="1"/>
  <c r="BK500" i="1"/>
  <c r="BK41" i="1"/>
  <c r="BK295" i="1"/>
  <c r="BJ95" i="1"/>
  <c r="BI234" i="1"/>
  <c r="BK403" i="1"/>
  <c r="BI371" i="1"/>
  <c r="BI503" i="1"/>
  <c r="BI654" i="1"/>
  <c r="BI596" i="1"/>
  <c r="BJ666" i="1"/>
  <c r="BJ778" i="1"/>
  <c r="BJ210" i="1"/>
  <c r="BJ132" i="1"/>
  <c r="BK132" i="1"/>
  <c r="BK503" i="1"/>
  <c r="BJ332" i="1"/>
  <c r="BJ590" i="1"/>
  <c r="BK478" i="1"/>
  <c r="BI315" i="1"/>
  <c r="BJ534" i="1"/>
  <c r="BI430" i="1"/>
  <c r="BI72" i="1"/>
  <c r="BJ562" i="1"/>
  <c r="BI165" i="1"/>
  <c r="BI319" i="1"/>
  <c r="BI812" i="1"/>
  <c r="BJ319" i="1"/>
  <c r="BK760" i="1"/>
  <c r="AZ172" i="2"/>
  <c r="AZ1034" i="2"/>
  <c r="BI590" i="1"/>
  <c r="BI591" i="1"/>
  <c r="BI685" i="1"/>
  <c r="BI690" i="1"/>
  <c r="BI140" i="1"/>
  <c r="BI395" i="1"/>
  <c r="BK480" i="1"/>
  <c r="BK804" i="1"/>
  <c r="BA1001" i="2"/>
  <c r="AF11" i="3"/>
  <c r="AF1380" i="3"/>
  <c r="AF929" i="3"/>
  <c r="BA962" i="2"/>
  <c r="AZ962" i="2"/>
  <c r="BA31" i="2"/>
  <c r="AZ159" i="2"/>
  <c r="AZ1024" i="2"/>
  <c r="AY1021" i="2"/>
  <c r="BA740" i="2"/>
  <c r="BA158" i="2"/>
  <c r="AY426" i="2"/>
  <c r="BA168" i="2"/>
  <c r="BA1023" i="2"/>
  <c r="BA200" i="2"/>
  <c r="BA916" i="2"/>
  <c r="AZ747" i="2"/>
  <c r="AZ966" i="2"/>
  <c r="BA174" i="2"/>
  <c r="BA1010" i="2"/>
  <c r="AY1009" i="2"/>
  <c r="BA506" i="2"/>
  <c r="BA634" i="2"/>
  <c r="AZ410" i="2"/>
  <c r="AY649" i="2"/>
  <c r="AZ363" i="2"/>
  <c r="AZ343" i="2"/>
  <c r="BA578" i="2"/>
  <c r="BA518" i="2"/>
  <c r="BA910" i="2"/>
  <c r="BA844" i="2"/>
  <c r="BA26" i="2"/>
  <c r="AZ628" i="2"/>
  <c r="AZ113" i="2"/>
  <c r="AZ224" i="2"/>
  <c r="AZ233" i="2"/>
  <c r="AY952" i="2"/>
  <c r="AY170" i="2"/>
  <c r="BA735" i="2"/>
  <c r="BA267" i="2"/>
  <c r="AY944" i="2"/>
  <c r="BA684" i="2"/>
  <c r="AZ902" i="2"/>
  <c r="AZ29" i="2"/>
  <c r="AZ784" i="2"/>
  <c r="AZ148" i="2"/>
  <c r="AZ764" i="2"/>
  <c r="AZ688" i="2"/>
  <c r="AZ684" i="2"/>
  <c r="AZ985" i="2"/>
  <c r="AZ917" i="2"/>
  <c r="AZ947" i="2"/>
  <c r="AZ476" i="2"/>
  <c r="BA837" i="2"/>
  <c r="BA170" i="2"/>
  <c r="AY737" i="2"/>
  <c r="AZ204" i="2"/>
  <c r="AZ1017" i="2"/>
  <c r="AZ163" i="2"/>
  <c r="AZ286" i="2"/>
  <c r="BA920" i="2"/>
  <c r="BA254" i="2"/>
  <c r="BA318" i="2"/>
  <c r="BA1038" i="2"/>
  <c r="BA832" i="2"/>
  <c r="AZ920" i="2"/>
  <c r="BA286" i="2"/>
  <c r="AY178" i="2"/>
  <c r="AY318" i="2"/>
  <c r="AY977" i="2"/>
  <c r="BA818" i="2"/>
  <c r="BA1036" i="2"/>
  <c r="AZ200" i="2"/>
  <c r="AZ916" i="2"/>
  <c r="AY959" i="2"/>
  <c r="AZ885" i="2"/>
  <c r="AZ934" i="2"/>
  <c r="AY291" i="2"/>
  <c r="AZ49" i="2"/>
  <c r="BA12" i="2"/>
  <c r="BA68" i="2"/>
  <c r="BA49" i="2"/>
  <c r="AZ898" i="2"/>
  <c r="AY185" i="2"/>
  <c r="BA11" i="2"/>
  <c r="BA897" i="2"/>
  <c r="BA157" i="2"/>
  <c r="BA98" i="2"/>
  <c r="BA99" i="2"/>
  <c r="AY301" i="2"/>
  <c r="AY897" i="2"/>
  <c r="AY157" i="2"/>
  <c r="AY81" i="2"/>
  <c r="AY98" i="2"/>
  <c r="AZ478" i="2"/>
  <c r="AY44" i="2"/>
  <c r="AY954" i="2"/>
  <c r="AY263" i="2"/>
  <c r="AY1026" i="2"/>
  <c r="BA957" i="2"/>
  <c r="AZ1035" i="2"/>
  <c r="BA991" i="2"/>
  <c r="AZ704" i="2"/>
  <c r="BA1042" i="2"/>
  <c r="AY932" i="2"/>
  <c r="AZ957" i="2"/>
  <c r="AY204" i="2"/>
  <c r="AY94" i="2"/>
  <c r="AZ1045" i="2"/>
  <c r="BA289" i="2"/>
  <c r="BA922" i="2"/>
  <c r="AZ154" i="2"/>
  <c r="BA983" i="2"/>
  <c r="AZ188" i="2"/>
  <c r="BA55" i="2"/>
  <c r="BA36" i="2"/>
  <c r="AY936" i="2"/>
  <c r="AZ285" i="2"/>
  <c r="AY521" i="2"/>
  <c r="BA934" i="2"/>
  <c r="AY967" i="2"/>
  <c r="AZ1019" i="2"/>
  <c r="BA210" i="2"/>
  <c r="BA938" i="2"/>
  <c r="BA188" i="2"/>
  <c r="AY55" i="2"/>
  <c r="BA153" i="2"/>
  <c r="BA899" i="2"/>
  <c r="AZ926" i="2"/>
  <c r="AZ1033" i="2"/>
  <c r="AZ206" i="2"/>
  <c r="AY981" i="2"/>
  <c r="AZ324" i="2"/>
  <c r="AZ666" i="2"/>
  <c r="AY313" i="2"/>
  <c r="AY72" i="2"/>
  <c r="AY243" i="2"/>
  <c r="AY899" i="2"/>
  <c r="AY93" i="2"/>
  <c r="BA520" i="2"/>
  <c r="BA107" i="2"/>
  <c r="BA424" i="2"/>
  <c r="AY984" i="2"/>
  <c r="AY924" i="2"/>
  <c r="AY656" i="2"/>
  <c r="BA264" i="2"/>
  <c r="AY535" i="2"/>
  <c r="AY389" i="2"/>
  <c r="BA777" i="2"/>
  <c r="AY374" i="2"/>
  <c r="AZ297" i="2"/>
  <c r="BA300" i="2"/>
  <c r="AY1013" i="2"/>
  <c r="AY207" i="2"/>
  <c r="AZ278" i="2"/>
  <c r="BA246" i="2"/>
  <c r="BA978" i="2"/>
  <c r="BA88" i="2"/>
  <c r="AY45" i="2"/>
  <c r="AY970" i="2"/>
  <c r="AZ729" i="2"/>
  <c r="AZ179" i="2"/>
  <c r="BA849" i="2"/>
  <c r="BA302" i="2"/>
  <c r="AZ426" i="2"/>
  <c r="AY235" i="2"/>
  <c r="BA19" i="2"/>
  <c r="BA61" i="2"/>
  <c r="BA747" i="2"/>
  <c r="AY1010" i="2"/>
  <c r="AY943" i="2"/>
  <c r="BA1041" i="2"/>
  <c r="AZ60" i="2"/>
  <c r="AY1041" i="2"/>
  <c r="AY233" i="2"/>
  <c r="AZ506" i="2"/>
  <c r="AZ634" i="2"/>
  <c r="BA147" i="2"/>
  <c r="BA952" i="2"/>
  <c r="AZ1032" i="2"/>
  <c r="AZ1029" i="2"/>
  <c r="AZ910" i="2"/>
  <c r="AY225" i="2"/>
  <c r="BA588" i="2"/>
  <c r="BA111" i="2"/>
  <c r="AY229" i="2"/>
  <c r="BA125" i="2"/>
  <c r="BA256" i="2"/>
  <c r="AY684" i="2"/>
  <c r="AZ588" i="2"/>
  <c r="AZ111" i="2"/>
  <c r="BA699" i="2"/>
  <c r="BA921" i="2"/>
  <c r="AY1006" i="2"/>
  <c r="AY920" i="2"/>
  <c r="BA294" i="2"/>
  <c r="BA441" i="2"/>
  <c r="AY286" i="2"/>
  <c r="AY302" i="2"/>
  <c r="AZ201" i="2"/>
  <c r="AZ1009" i="2"/>
  <c r="AZ19" i="2"/>
  <c r="AZ61" i="2"/>
  <c r="AY916" i="2"/>
  <c r="AZ937" i="2"/>
  <c r="AY1047" i="2"/>
  <c r="AZ214" i="2"/>
  <c r="AZ971" i="2"/>
  <c r="AZ9" i="2"/>
  <c r="BA894" i="2"/>
  <c r="AZ157" i="2"/>
  <c r="AY99" i="2"/>
  <c r="BA478" i="2"/>
  <c r="AY156" i="2"/>
  <c r="AY16" i="2"/>
  <c r="AY20" i="2"/>
  <c r="AY17" i="2"/>
  <c r="AY69" i="2"/>
  <c r="AY28" i="2"/>
  <c r="AY1015" i="2"/>
  <c r="AY937" i="2"/>
  <c r="AZ275" i="2"/>
  <c r="BA86" i="2"/>
  <c r="AY609" i="2"/>
  <c r="AY563" i="2"/>
  <c r="AY933" i="2"/>
  <c r="AZ976" i="2"/>
  <c r="AZ240" i="2"/>
  <c r="AZ1025" i="2"/>
  <c r="AZ183" i="2"/>
  <c r="AY199" i="2"/>
  <c r="AY383" i="2"/>
  <c r="AY1042" i="2"/>
  <c r="AY131" i="2"/>
  <c r="AY83" i="2"/>
  <c r="AY312" i="2"/>
  <c r="BA94" i="2"/>
  <c r="BA83" i="2"/>
  <c r="BA1045" i="2"/>
  <c r="BA253" i="2"/>
  <c r="AZ289" i="2"/>
  <c r="BA932" i="2"/>
  <c r="BA1024" i="2"/>
  <c r="AZ94" i="2"/>
  <c r="AZ414" i="2"/>
  <c r="AZ190" i="2"/>
  <c r="AY824" i="2"/>
  <c r="AY261" i="2"/>
  <c r="AZ351" i="2"/>
  <c r="AY236" i="2"/>
  <c r="AY26" i="2"/>
  <c r="BA163" i="2"/>
  <c r="BA521" i="2"/>
  <c r="BA967" i="2"/>
  <c r="AZ210" i="2"/>
  <c r="AZ261" i="2"/>
  <c r="BA966" i="2"/>
  <c r="BA141" i="2"/>
  <c r="AZ405" i="2"/>
  <c r="BA133" i="2"/>
  <c r="BA206" i="2"/>
  <c r="BA132" i="2"/>
  <c r="AZ153" i="2"/>
  <c r="AY742" i="2"/>
  <c r="AZ965" i="2"/>
  <c r="BA292" i="2"/>
  <c r="AY141" i="2"/>
  <c r="BA405" i="2"/>
  <c r="AZ197" i="2"/>
  <c r="AY777" i="2"/>
  <c r="AY782" i="2"/>
  <c r="AZ777" i="2"/>
  <c r="AY278" i="2"/>
  <c r="AZ246" i="2"/>
  <c r="BA297" i="2"/>
  <c r="BA528" i="2"/>
  <c r="AZ737" i="2"/>
  <c r="AY921" i="2"/>
  <c r="AY90" i="2"/>
  <c r="AY520" i="2"/>
  <c r="AZ292" i="2"/>
  <c r="AY424" i="2"/>
  <c r="AY89" i="2"/>
  <c r="AZ175" i="2"/>
  <c r="AZ310" i="2"/>
  <c r="AY132" i="2"/>
  <c r="AY255" i="2"/>
  <c r="AZ990" i="2"/>
  <c r="AZ217" i="2"/>
  <c r="BA449" i="2"/>
  <c r="BA255" i="2"/>
  <c r="BA731" i="2"/>
  <c r="BA924" i="2"/>
  <c r="BA217" i="2"/>
  <c r="BA473" i="2"/>
  <c r="BA108" i="2"/>
  <c r="BA52" i="2"/>
  <c r="BA90" i="2"/>
  <c r="BA508" i="2"/>
  <c r="BA212" i="2"/>
  <c r="AY740" i="2"/>
  <c r="AY158" i="2"/>
  <c r="AY164" i="2"/>
  <c r="BA491" i="2"/>
  <c r="BA970" i="2"/>
  <c r="AZ1015" i="2"/>
  <c r="AZ187" i="2"/>
  <c r="AY729" i="2"/>
  <c r="AY179" i="2"/>
  <c r="AY1023" i="2"/>
  <c r="AZ36" i="2"/>
  <c r="BA119" i="2"/>
  <c r="BA987" i="2"/>
  <c r="BA299" i="2"/>
  <c r="BA235" i="2"/>
  <c r="BA59" i="2"/>
  <c r="BA95" i="2"/>
  <c r="AY61" i="2"/>
  <c r="AY506" i="2"/>
  <c r="AY634" i="2"/>
  <c r="BA643" i="2"/>
  <c r="BA999" i="2"/>
  <c r="AZ1000" i="2"/>
  <c r="AY948" i="2"/>
  <c r="AY182" i="2"/>
  <c r="AZ1049" i="2"/>
  <c r="BA224" i="2"/>
  <c r="BA233" i="2"/>
  <c r="AZ59" i="2"/>
  <c r="AZ95" i="2"/>
  <c r="AY747" i="2"/>
  <c r="BA363" i="2"/>
  <c r="BA343" i="2"/>
  <c r="AZ998" i="2"/>
  <c r="AZ433" i="2"/>
  <c r="AZ528" i="2"/>
  <c r="AY1029" i="2"/>
  <c r="AY651" i="2"/>
  <c r="AZ900" i="2"/>
  <c r="AZ651" i="2"/>
  <c r="AY1049" i="2"/>
  <c r="BA270" i="2"/>
  <c r="BA649" i="2"/>
  <c r="AY111" i="2"/>
  <c r="BA680" i="2"/>
  <c r="BA285" i="2"/>
  <c r="AZ8" i="2"/>
  <c r="BA319" i="2"/>
  <c r="AZ1038" i="2"/>
  <c r="AZ832" i="2"/>
  <c r="AZ191" i="2"/>
  <c r="AZ178" i="2"/>
  <c r="BA115" i="2"/>
  <c r="BA415" i="2"/>
  <c r="AZ532" i="2"/>
  <c r="AZ215" i="2"/>
  <c r="BA82" i="2"/>
  <c r="BA204" i="2"/>
  <c r="BA1017" i="2"/>
  <c r="AZ908" i="2"/>
  <c r="BA667" i="2"/>
  <c r="BA959" i="2"/>
  <c r="AZ583" i="2"/>
  <c r="AZ331" i="2"/>
  <c r="AZ119" i="2"/>
  <c r="AZ987" i="2"/>
  <c r="AZ68" i="2"/>
  <c r="AY18" i="2"/>
  <c r="AZ52" i="2"/>
  <c r="BA28" i="2"/>
  <c r="AZ75" i="2"/>
  <c r="AZ954" i="2"/>
  <c r="AZ156" i="2"/>
  <c r="BA275" i="2"/>
  <c r="BA263" i="2"/>
  <c r="AY68" i="2"/>
  <c r="AY49" i="2"/>
  <c r="BA156" i="2"/>
  <c r="AY86" i="2"/>
  <c r="BA120" i="2"/>
  <c r="AZ199" i="2"/>
  <c r="AZ301" i="2"/>
  <c r="BA301" i="2"/>
  <c r="AZ383" i="2"/>
  <c r="BA383" i="2"/>
  <c r="AZ991" i="2"/>
  <c r="AZ933" i="2"/>
  <c r="AY1045" i="2"/>
  <c r="BA1026" i="2"/>
  <c r="BA1025" i="2"/>
  <c r="AY253" i="2"/>
  <c r="AY905" i="2"/>
  <c r="AZ253" i="2"/>
  <c r="AY289" i="2"/>
  <c r="AY189" i="2"/>
  <c r="AZ932" i="2"/>
  <c r="AY351" i="2"/>
  <c r="BA293" i="2"/>
  <c r="BA33" i="2"/>
  <c r="AZ236" i="2"/>
  <c r="AZ26" i="2"/>
  <c r="AY163" i="2"/>
  <c r="AY1003" i="2"/>
  <c r="AZ229" i="2"/>
  <c r="AY989" i="2"/>
  <c r="AY293" i="2"/>
  <c r="AY33" i="2"/>
  <c r="BA236" i="2"/>
  <c r="AY194" i="2"/>
  <c r="BA607" i="2"/>
  <c r="BA93" i="2"/>
  <c r="BA965" i="2"/>
  <c r="AY239" i="2"/>
  <c r="AZ141" i="2"/>
  <c r="AY405" i="2"/>
  <c r="AY960" i="2"/>
  <c r="AZ194" i="2"/>
  <c r="AY607" i="2"/>
  <c r="BA926" i="2"/>
  <c r="AY193" i="2"/>
  <c r="BA124" i="2"/>
  <c r="BA278" i="2"/>
  <c r="AY246" i="2"/>
  <c r="AY297" i="2"/>
  <c r="AY300" i="2"/>
  <c r="AY528" i="2"/>
  <c r="BA737" i="2"/>
  <c r="AZ1013" i="2"/>
  <c r="BA193" i="2"/>
  <c r="BA1033" i="2"/>
  <c r="AY222" i="2"/>
  <c r="AY264" i="2"/>
  <c r="BA389" i="2"/>
  <c r="BA222" i="2"/>
  <c r="AY87" i="2"/>
  <c r="BA535" i="2"/>
  <c r="BA902" i="2"/>
  <c r="BA943" i="2"/>
  <c r="AY473" i="2"/>
  <c r="AY108" i="2"/>
  <c r="BA1021" i="2"/>
  <c r="AY508" i="2"/>
  <c r="AY212" i="2"/>
  <c r="AY88" i="2"/>
  <c r="BA282" i="2"/>
  <c r="BA164" i="2"/>
  <c r="AY978" i="2"/>
  <c r="AF225" i="3"/>
  <c r="AF924" i="3"/>
  <c r="AZ491" i="2"/>
  <c r="AZ970" i="2"/>
  <c r="BA167" i="2"/>
  <c r="BA45" i="2"/>
  <c r="BA1015" i="2"/>
  <c r="BA187" i="2"/>
  <c r="AY410" i="2"/>
  <c r="BA947" i="2"/>
  <c r="BA476" i="2"/>
  <c r="AY113" i="2"/>
  <c r="AY95" i="2"/>
  <c r="BA53" i="2"/>
  <c r="AY343" i="2"/>
  <c r="AY998" i="2"/>
  <c r="AZ270" i="2"/>
  <c r="AZ649" i="2"/>
  <c r="BA804" i="2"/>
  <c r="BA262" i="2"/>
  <c r="BA707" i="2"/>
  <c r="BA944" i="2"/>
  <c r="AY262" i="2"/>
  <c r="AZ643" i="2"/>
  <c r="AZ999" i="2"/>
  <c r="BA1039" i="2"/>
  <c r="BA225" i="2"/>
  <c r="BA57" i="2"/>
  <c r="AY210" i="2"/>
  <c r="AZ837" i="2"/>
  <c r="AZ170" i="2"/>
  <c r="AZ804" i="2"/>
  <c r="AZ262" i="2"/>
  <c r="AZ540" i="2"/>
  <c r="AZ174" i="2"/>
  <c r="AZ1010" i="2"/>
  <c r="BA195" i="2"/>
  <c r="BA328" i="2"/>
  <c r="BA1032" i="2"/>
  <c r="BA1029" i="2"/>
  <c r="AZ53" i="2"/>
  <c r="BA303" i="2"/>
  <c r="AY476" i="2"/>
  <c r="AY188" i="2"/>
  <c r="BA900" i="2"/>
  <c r="AZ147" i="2"/>
  <c r="AZ952" i="2"/>
  <c r="BA182" i="2"/>
  <c r="AY1046" i="2"/>
  <c r="AY441" i="2"/>
  <c r="BA201" i="2"/>
  <c r="BA1009" i="2"/>
  <c r="AY908" i="2"/>
  <c r="BA76" i="2"/>
  <c r="AZ849" i="2"/>
  <c r="AZ302" i="2"/>
  <c r="AZ299" i="2"/>
  <c r="AZ235" i="2"/>
  <c r="BA191" i="2"/>
  <c r="BA178" i="2"/>
  <c r="AZ254" i="2"/>
  <c r="AZ318" i="2"/>
  <c r="AZ294" i="2"/>
  <c r="AZ441" i="2"/>
  <c r="AY415" i="2"/>
  <c r="BA214" i="2"/>
  <c r="BA971" i="2"/>
  <c r="BA9" i="2"/>
  <c r="BA937" i="2"/>
  <c r="AZ295" i="2"/>
  <c r="AZ1047" i="2"/>
  <c r="AZ894" i="2"/>
  <c r="AZ17" i="2"/>
  <c r="AZ18" i="2"/>
  <c r="AZ21" i="2"/>
  <c r="AZ81" i="2"/>
  <c r="AZ25" i="2"/>
  <c r="BA21" i="2"/>
  <c r="AY21" i="2"/>
  <c r="AY25" i="2"/>
  <c r="AY9" i="2"/>
  <c r="AY67" i="2"/>
  <c r="AY900" i="2"/>
  <c r="AY62" i="2"/>
  <c r="AY106" i="2"/>
  <c r="AY1035" i="2"/>
  <c r="AZ303" i="2"/>
  <c r="AY462" i="2"/>
  <c r="AY120" i="2"/>
  <c r="AY1025" i="2"/>
  <c r="AZ1026" i="2"/>
  <c r="BA563" i="2"/>
  <c r="BA933" i="2"/>
  <c r="AZ168" i="2"/>
  <c r="BA199" i="2"/>
  <c r="BA131" i="2"/>
  <c r="BA269" i="2"/>
  <c r="AY922" i="2"/>
  <c r="AZ312" i="2"/>
  <c r="BA189" i="2"/>
  <c r="BA908" i="2"/>
  <c r="BA551" i="2"/>
  <c r="BA989" i="2"/>
  <c r="AZ37" i="2"/>
  <c r="BA443" i="2"/>
  <c r="BA315" i="2"/>
  <c r="BA917" i="2"/>
  <c r="AZ931" i="2"/>
  <c r="AY319" i="2"/>
  <c r="AZ267" i="2"/>
  <c r="AZ938" i="2"/>
  <c r="AZ983" i="2"/>
  <c r="AZ977" i="2"/>
  <c r="BA936" i="2"/>
  <c r="AZ143" i="2"/>
  <c r="AY386" i="2"/>
  <c r="AY917" i="2"/>
  <c r="BA1003" i="2"/>
  <c r="AZ319" i="2"/>
  <c r="AY206" i="2"/>
  <c r="BA324" i="2"/>
  <c r="BA666" i="2"/>
  <c r="AZ918" i="2"/>
  <c r="AY197" i="2"/>
  <c r="BA194" i="2"/>
  <c r="AZ607" i="2"/>
  <c r="AZ981" i="2"/>
  <c r="AY1033" i="2"/>
  <c r="AZ239" i="2"/>
  <c r="AZ222" i="2"/>
  <c r="AZ656" i="2"/>
  <c r="AZ535" i="2"/>
  <c r="AZ315" i="2"/>
  <c r="AZ133" i="2"/>
  <c r="AZ449" i="2"/>
  <c r="AZ255" i="2"/>
  <c r="AZ731" i="2"/>
  <c r="AY215" i="2"/>
  <c r="AY965" i="2"/>
  <c r="AY292" i="2"/>
  <c r="AZ107" i="2"/>
  <c r="BA984" i="2"/>
  <c r="AY175" i="2"/>
  <c r="BA310" i="2"/>
  <c r="AZ424" i="2"/>
  <c r="AZ984" i="2"/>
  <c r="AY310" i="2"/>
  <c r="BA207" i="2"/>
  <c r="AZ455" i="2"/>
  <c r="BA113" i="2"/>
  <c r="BA1046" i="2"/>
  <c r="AF619" i="3"/>
  <c r="AF1235" i="3"/>
  <c r="AF843" i="3"/>
  <c r="AF676" i="3"/>
  <c r="AF977" i="3"/>
  <c r="AF1116" i="3"/>
  <c r="AF537" i="3"/>
  <c r="BI279" i="1"/>
  <c r="AY447" i="2"/>
  <c r="AY547" i="2"/>
  <c r="AF944" i="3"/>
  <c r="AF424" i="3"/>
  <c r="AF794" i="3"/>
  <c r="AF245" i="3"/>
  <c r="BI798" i="1"/>
  <c r="BI225" i="1"/>
  <c r="BI573" i="1"/>
  <c r="AF247" i="3"/>
  <c r="BI299" i="1"/>
  <c r="AF355" i="3"/>
  <c r="AF814" i="3"/>
  <c r="AF1234" i="3"/>
  <c r="AF922" i="3"/>
  <c r="BI106" i="1"/>
  <c r="AF426" i="3"/>
  <c r="AF1070" i="3"/>
  <c r="AF353" i="3"/>
  <c r="AF491" i="3"/>
  <c r="AF1240" i="3"/>
  <c r="AF109" i="3"/>
  <c r="AF1148" i="3"/>
  <c r="AF160" i="3"/>
  <c r="AF97" i="3"/>
  <c r="AF693" i="3"/>
  <c r="AF914" i="3"/>
  <c r="AF1000" i="3"/>
  <c r="AF428" i="3"/>
  <c r="AF999" i="3"/>
  <c r="AF1332" i="3"/>
  <c r="AF464" i="3"/>
  <c r="AF987" i="3"/>
  <c r="AF860" i="3"/>
  <c r="AF902" i="3"/>
  <c r="AF1005" i="3"/>
  <c r="AF905" i="3"/>
  <c r="AF1314" i="3"/>
  <c r="AF644" i="3"/>
  <c r="AF387" i="3"/>
  <c r="AF1266" i="3"/>
  <c r="AF1241" i="3"/>
  <c r="BI6" i="1"/>
  <c r="BI527" i="1"/>
  <c r="AF1106" i="3"/>
  <c r="AF37" i="3"/>
  <c r="AF1056" i="3"/>
  <c r="AF583" i="3"/>
  <c r="AF341" i="3"/>
  <c r="AF1194" i="3"/>
  <c r="AF1366" i="3"/>
  <c r="AF1224" i="3"/>
  <c r="AF1342" i="3"/>
  <c r="AF179" i="3"/>
  <c r="AF955" i="3"/>
  <c r="AF438" i="3"/>
  <c r="AF66" i="3"/>
  <c r="BI73" i="1"/>
  <c r="BI309" i="1"/>
  <c r="BI219" i="1"/>
  <c r="AF1345" i="3"/>
  <c r="BI410" i="1"/>
  <c r="BI166" i="1"/>
  <c r="BI464" i="1"/>
  <c r="AY14" i="2"/>
  <c r="AY728" i="2"/>
  <c r="AY985" i="2"/>
  <c r="AY519" i="2"/>
  <c r="AY341" i="2"/>
  <c r="AY48" i="2"/>
  <c r="AY8" i="2"/>
  <c r="AY138" i="2"/>
  <c r="AY58" i="2"/>
  <c r="AY32" i="2"/>
  <c r="AY50" i="2"/>
  <c r="AY588" i="2"/>
  <c r="AY60" i="2"/>
  <c r="AY167" i="2"/>
  <c r="AY230" i="2"/>
  <c r="AY282" i="2"/>
  <c r="AY730" i="2"/>
  <c r="AY677" i="2"/>
  <c r="AY532" i="2"/>
  <c r="AY303" i="2"/>
  <c r="AY136" i="2"/>
  <c r="AY628" i="2"/>
  <c r="AY474" i="2"/>
  <c r="AY540" i="2"/>
  <c r="AY84" i="2"/>
  <c r="AY647" i="2"/>
  <c r="AY980" i="2"/>
  <c r="AY242" i="2"/>
  <c r="AY674" i="2"/>
  <c r="AY201" i="2"/>
  <c r="AY707" i="2"/>
  <c r="AY833" i="2"/>
  <c r="AY269" i="2"/>
  <c r="AY433" i="2"/>
  <c r="AY825" i="2"/>
  <c r="AF657" i="3"/>
  <c r="AY10" i="2"/>
  <c r="AY11" i="2"/>
  <c r="AY533" i="2"/>
  <c r="AY19" i="2"/>
  <c r="AY503" i="2"/>
  <c r="AY57" i="2"/>
  <c r="AY59" i="2"/>
  <c r="AY974" i="2"/>
  <c r="AY29" i="2"/>
  <c r="AY727" i="2"/>
  <c r="AY436" i="2"/>
  <c r="AY459" i="2"/>
  <c r="AY423" i="2"/>
  <c r="AY646" i="2"/>
  <c r="AY439" i="2"/>
  <c r="AY299" i="2"/>
  <c r="AY186" i="2"/>
  <c r="AY947" i="2"/>
  <c r="AY1039" i="2"/>
  <c r="AY298" i="2"/>
  <c r="AY479" i="2"/>
  <c r="AY1032" i="2"/>
  <c r="AY951" i="2"/>
  <c r="AY667" i="2"/>
  <c r="AY270" i="2"/>
  <c r="AY813" i="2"/>
  <c r="AY174" i="2"/>
  <c r="AY294" i="2"/>
  <c r="AY168" i="2"/>
  <c r="AY257" i="2"/>
  <c r="AY110" i="2"/>
  <c r="AY491" i="2"/>
  <c r="AY501" i="2"/>
  <c r="AY295" i="2"/>
  <c r="AY801" i="2"/>
  <c r="AY7" i="2"/>
  <c r="AY804" i="2"/>
  <c r="AY778" i="2"/>
  <c r="AY844" i="2"/>
  <c r="AY348" i="2"/>
  <c r="AY27" i="2"/>
  <c r="AY565" i="2"/>
  <c r="AY43" i="2"/>
  <c r="AY82" i="2"/>
  <c r="AY307" i="2"/>
  <c r="AY224" i="2"/>
  <c r="AY421" i="2"/>
  <c r="AY268" i="2"/>
  <c r="AY200" i="2"/>
  <c r="AY91" i="2"/>
  <c r="AY969" i="2"/>
  <c r="AY382" i="2"/>
  <c r="AY159" i="2"/>
  <c r="AY787" i="2"/>
  <c r="AY612" i="2"/>
  <c r="AY258" i="2"/>
  <c r="AY1014" i="2"/>
  <c r="AY601" i="2"/>
  <c r="AY988" i="2"/>
  <c r="AY254" i="2"/>
  <c r="AY662" i="2"/>
  <c r="AY250" i="2"/>
  <c r="AY843" i="2"/>
  <c r="AY121" i="2"/>
  <c r="AY495" i="2"/>
  <c r="AY198" i="2"/>
  <c r="AY915" i="2"/>
  <c r="AY692" i="2"/>
  <c r="AY623" i="2"/>
  <c r="AY995" i="2"/>
  <c r="AF443" i="3"/>
  <c r="AF575" i="3"/>
  <c r="AY5" i="2"/>
  <c r="AY428" i="2"/>
  <c r="AY162" i="2"/>
  <c r="AY151" i="2"/>
  <c r="AY946" i="2"/>
  <c r="AY12" i="2"/>
  <c r="AY571" i="2"/>
  <c r="AY34" i="2"/>
  <c r="AY70" i="2"/>
  <c r="AY31" i="2"/>
  <c r="AY139" i="2"/>
  <c r="AY335" i="2"/>
  <c r="AY191" i="2"/>
  <c r="AY837" i="2"/>
  <c r="AY76" i="2"/>
  <c r="AY551" i="2"/>
  <c r="AY128" i="2"/>
  <c r="AY1001" i="2"/>
  <c r="AY748" i="2"/>
  <c r="AY699" i="2"/>
  <c r="AY334" i="2"/>
  <c r="AY849" i="2"/>
  <c r="AY838" i="2"/>
  <c r="AY1004" i="2"/>
  <c r="AY147" i="2"/>
  <c r="AY363" i="2"/>
  <c r="AY115" i="2"/>
  <c r="AY1044" i="2"/>
  <c r="AY945" i="2"/>
  <c r="AY857" i="2"/>
  <c r="AY939" i="2"/>
  <c r="AY997" i="2"/>
  <c r="L10" i="11"/>
  <c r="M10" i="11" s="1"/>
  <c r="BI15" i="1"/>
  <c r="BI16" i="1"/>
  <c r="BI35" i="1"/>
  <c r="BI85" i="1"/>
  <c r="BI18" i="1"/>
  <c r="BK90" i="1"/>
  <c r="BI105" i="1"/>
  <c r="BI297" i="1"/>
  <c r="BI131" i="1"/>
  <c r="BI472" i="1"/>
  <c r="BI744" i="1"/>
  <c r="BI715" i="1"/>
  <c r="BI184" i="1"/>
  <c r="BI468" i="1"/>
  <c r="BI392" i="1"/>
  <c r="BI584" i="1"/>
  <c r="BI283" i="1"/>
  <c r="BI147" i="1"/>
  <c r="BI774" i="1"/>
  <c r="BK325" i="1"/>
  <c r="BI525" i="1"/>
  <c r="BI677" i="1"/>
  <c r="BI583" i="1"/>
  <c r="BI345" i="1"/>
  <c r="BI239" i="1"/>
  <c r="BI396" i="1"/>
  <c r="BI551" i="1"/>
  <c r="BI385" i="1"/>
  <c r="BK222" i="1"/>
  <c r="BK710" i="1"/>
  <c r="BI504" i="1"/>
  <c r="BI150" i="1"/>
  <c r="BK274" i="1"/>
  <c r="BI603" i="1"/>
  <c r="BI722" i="1"/>
  <c r="BI238" i="1"/>
  <c r="BI736" i="1"/>
  <c r="BI751" i="1"/>
  <c r="BI675" i="1"/>
  <c r="BI282" i="1"/>
  <c r="BI22" i="1"/>
  <c r="BI747" i="1"/>
  <c r="BI90" i="1"/>
  <c r="BI619" i="1"/>
  <c r="BI13" i="1"/>
  <c r="BI20" i="1"/>
  <c r="BI582" i="1"/>
  <c r="BK738" i="1"/>
  <c r="BI155" i="1"/>
  <c r="BI258" i="1"/>
  <c r="BI755" i="1"/>
  <c r="BJ60" i="1"/>
  <c r="BI178" i="1"/>
  <c r="BK715" i="1"/>
  <c r="BI467" i="1"/>
  <c r="BI288" i="1"/>
  <c r="BI67" i="1"/>
  <c r="BI782" i="1"/>
  <c r="BK267" i="1"/>
  <c r="BI559" i="1"/>
  <c r="BI189" i="1"/>
  <c r="BI306" i="1"/>
  <c r="BI482" i="1"/>
  <c r="BI543" i="1"/>
  <c r="BI674" i="1"/>
  <c r="BI162" i="1"/>
  <c r="BI176" i="1"/>
  <c r="BI471" i="1"/>
  <c r="BI459" i="1"/>
  <c r="BK326" i="1"/>
  <c r="BK374" i="1"/>
  <c r="BI366" i="1"/>
  <c r="BI413" i="1"/>
  <c r="BI180" i="1"/>
  <c r="BI734" i="1"/>
  <c r="BI198" i="1"/>
  <c r="BI560" i="1"/>
  <c r="BI107" i="1"/>
  <c r="BK583" i="1"/>
  <c r="BI614" i="1"/>
  <c r="BI511" i="1"/>
  <c r="BI349" i="1"/>
  <c r="BI598" i="1"/>
  <c r="BI447" i="1"/>
  <c r="BI572" i="1"/>
  <c r="BI545" i="1"/>
  <c r="BK32" i="1"/>
  <c r="BI24" i="1"/>
  <c r="BK744" i="1"/>
  <c r="BI817" i="1"/>
  <c r="BK45" i="1"/>
  <c r="BI252" i="1"/>
  <c r="BK29" i="1"/>
  <c r="BI367" i="1"/>
  <c r="BI204" i="1"/>
  <c r="BI795" i="1"/>
  <c r="BI479" i="1"/>
  <c r="BI740" i="1"/>
  <c r="BI438" i="1"/>
  <c r="BI748" i="1"/>
  <c r="BK60" i="1"/>
  <c r="BI789" i="1"/>
  <c r="BI222" i="1"/>
  <c r="BI118" i="1"/>
  <c r="BI592" i="1"/>
  <c r="BK545" i="1"/>
  <c r="BI491" i="1"/>
  <c r="BI776" i="1"/>
  <c r="BI325" i="1"/>
  <c r="BI391" i="1"/>
  <c r="BI449" i="1"/>
  <c r="BI274" i="1"/>
  <c r="BI311" i="1"/>
  <c r="BI415" i="1"/>
  <c r="BI533" i="1"/>
  <c r="BK13" i="1"/>
  <c r="BI45" i="1"/>
  <c r="BI233" i="1"/>
  <c r="BI637" i="1"/>
  <c r="BI792" i="1"/>
  <c r="BI69" i="1"/>
  <c r="BK288" i="1"/>
  <c r="BI470" i="1"/>
  <c r="BI519" i="1"/>
  <c r="BI667" i="1"/>
  <c r="BI640" i="1"/>
  <c r="BI53" i="1"/>
  <c r="BI128" i="1"/>
  <c r="BK180" i="1"/>
  <c r="BK717" i="1"/>
  <c r="BI710" i="1"/>
  <c r="BI474" i="1"/>
  <c r="BK150" i="1"/>
  <c r="BI64" i="1"/>
  <c r="BI156" i="1"/>
  <c r="BI144" i="1"/>
  <c r="BK667" i="1"/>
  <c r="BI267" i="1"/>
  <c r="BI717" i="1"/>
  <c r="BI554" i="1"/>
  <c r="BI442" i="1"/>
  <c r="S258" i="3"/>
  <c r="S1077" i="3"/>
  <c r="S1267" i="3"/>
  <c r="S428" i="3"/>
  <c r="S719" i="3"/>
  <c r="S978" i="3"/>
  <c r="S373" i="3"/>
  <c r="S845" i="3"/>
  <c r="S869" i="3"/>
  <c r="S977" i="3"/>
  <c r="S302" i="3"/>
  <c r="S927" i="3"/>
  <c r="S963" i="3"/>
  <c r="S769" i="3"/>
  <c r="S822" i="3"/>
  <c r="S99" i="3"/>
  <c r="S1116" i="3"/>
  <c r="S353" i="3"/>
  <c r="S140" i="3"/>
  <c r="S687" i="3"/>
  <c r="S700" i="3"/>
  <c r="S517" i="3"/>
  <c r="S305" i="3"/>
  <c r="S1153" i="3"/>
  <c r="S827" i="3"/>
  <c r="S850" i="3"/>
  <c r="S703" i="3"/>
  <c r="S61" i="3"/>
  <c r="S251" i="3"/>
  <c r="S636" i="3"/>
  <c r="S640" i="3"/>
  <c r="S143" i="3"/>
  <c r="S436" i="3"/>
  <c r="S868" i="3"/>
  <c r="S830" i="3"/>
  <c r="S570" i="3"/>
  <c r="S30" i="3"/>
  <c r="S1228" i="3"/>
  <c r="S659" i="3"/>
  <c r="S1221" i="3"/>
  <c r="S135" i="3"/>
  <c r="S1162" i="3"/>
  <c r="S1354" i="3"/>
  <c r="S1004" i="3"/>
  <c r="S142" i="3"/>
  <c r="S205" i="3"/>
  <c r="S834" i="3"/>
  <c r="S197" i="3"/>
  <c r="S1345" i="3"/>
  <c r="S1379" i="3"/>
  <c r="S891" i="3"/>
  <c r="S1305" i="3"/>
  <c r="S1242" i="3"/>
  <c r="S760" i="3"/>
  <c r="S583" i="3"/>
  <c r="S43" i="3"/>
  <c r="S987" i="3"/>
  <c r="S876" i="3"/>
  <c r="S1184" i="3"/>
  <c r="S282" i="3"/>
  <c r="S1140" i="3"/>
  <c r="S958" i="3"/>
  <c r="S1030" i="3"/>
  <c r="S1333" i="3"/>
  <c r="S447" i="3"/>
  <c r="S600" i="3"/>
  <c r="S1208" i="3"/>
  <c r="S1243" i="3"/>
  <c r="S7" i="3"/>
  <c r="S690" i="3"/>
  <c r="S50" i="3"/>
  <c r="S693" i="3"/>
  <c r="S166" i="3"/>
  <c r="S45" i="3"/>
  <c r="S453" i="3"/>
  <c r="S111" i="3"/>
  <c r="S309" i="3"/>
  <c r="S546" i="3"/>
  <c r="S1049" i="3"/>
  <c r="AF410" i="3"/>
  <c r="AF838" i="3"/>
  <c r="AF634" i="3"/>
  <c r="AF1300" i="3"/>
  <c r="AF234" i="3"/>
  <c r="AF1027" i="3"/>
  <c r="AF313" i="3"/>
  <c r="AF460" i="3"/>
  <c r="AF734" i="3"/>
  <c r="AF861" i="3"/>
  <c r="AF320" i="3"/>
  <c r="AF1341" i="3"/>
  <c r="AF141" i="3"/>
  <c r="AF132" i="3"/>
  <c r="AF942" i="3"/>
  <c r="AF203" i="3"/>
  <c r="AF1146" i="3"/>
  <c r="AF499" i="3"/>
  <c r="AF69" i="3"/>
  <c r="AF1026" i="3"/>
  <c r="AF43" i="3"/>
  <c r="AF732" i="3"/>
  <c r="AF749" i="3"/>
  <c r="AF1334" i="3"/>
  <c r="AF472" i="3"/>
  <c r="AF1010" i="3"/>
  <c r="AF1349" i="3"/>
  <c r="AF696" i="3"/>
  <c r="AF1254" i="3"/>
  <c r="AF1067" i="3"/>
  <c r="AF1368" i="3"/>
  <c r="AF451" i="3"/>
  <c r="AF946" i="3"/>
  <c r="AF159" i="3"/>
  <c r="AF19" i="3"/>
  <c r="AF1111" i="3"/>
  <c r="I22" i="11"/>
  <c r="S839" i="3"/>
  <c r="S799" i="3"/>
  <c r="AF487" i="3"/>
  <c r="AF140" i="3"/>
  <c r="AF60" i="3"/>
  <c r="AF1265" i="3"/>
  <c r="AF940" i="3"/>
  <c r="AF594" i="3"/>
  <c r="AF778" i="3"/>
  <c r="AF919" i="3"/>
  <c r="AF874" i="3"/>
  <c r="AF1008" i="3"/>
  <c r="AY502" i="2"/>
  <c r="S53" i="3"/>
  <c r="S271" i="3"/>
  <c r="S1282" i="3"/>
  <c r="S955" i="3"/>
  <c r="S1001" i="3"/>
  <c r="S763" i="3"/>
  <c r="S1321" i="3"/>
  <c r="S952" i="3"/>
  <c r="S392" i="3"/>
  <c r="S909" i="3"/>
  <c r="S667" i="3"/>
  <c r="S416" i="3"/>
  <c r="S524" i="3"/>
  <c r="S1363" i="3"/>
  <c r="S318" i="3"/>
  <c r="S1152" i="3"/>
  <c r="S49" i="3"/>
  <c r="S156" i="3"/>
  <c r="S561" i="3"/>
  <c r="S1248" i="3"/>
  <c r="S879" i="3"/>
  <c r="S194" i="3"/>
  <c r="S905" i="3"/>
  <c r="S1132" i="3"/>
  <c r="S528" i="3"/>
  <c r="S310" i="3"/>
  <c r="S454" i="3"/>
  <c r="S342" i="3"/>
  <c r="S1320" i="3"/>
  <c r="S219" i="3"/>
  <c r="S492" i="3"/>
  <c r="S537" i="3"/>
  <c r="S566" i="3"/>
  <c r="S1044" i="3"/>
  <c r="S1194" i="3"/>
  <c r="S516" i="3"/>
  <c r="S1139" i="3"/>
  <c r="S885" i="3"/>
  <c r="S1336" i="3"/>
  <c r="S697" i="3"/>
  <c r="S577" i="3"/>
  <c r="S727" i="3"/>
  <c r="S203" i="3"/>
  <c r="S1311" i="3"/>
  <c r="S376" i="3"/>
  <c r="S81" i="3"/>
  <c r="S386" i="3"/>
  <c r="S68" i="3"/>
  <c r="S1143" i="3"/>
  <c r="S1055" i="3"/>
  <c r="S471" i="3"/>
  <c r="S1155" i="3"/>
  <c r="S178" i="3"/>
  <c r="S283" i="3"/>
  <c r="S814" i="3"/>
  <c r="S1065" i="3"/>
  <c r="S343" i="3"/>
  <c r="S226" i="3"/>
  <c r="S398" i="3"/>
  <c r="S56" i="3"/>
  <c r="S835" i="3"/>
  <c r="S669" i="3"/>
  <c r="S93" i="3"/>
  <c r="S1366" i="3"/>
  <c r="S117" i="3"/>
  <c r="S1050" i="3"/>
  <c r="S424" i="3"/>
  <c r="S248" i="3"/>
  <c r="S823" i="3"/>
  <c r="S1357" i="3"/>
  <c r="S825" i="3"/>
  <c r="S1251" i="3"/>
  <c r="S926" i="3"/>
  <c r="S90" i="3"/>
  <c r="S1249" i="3"/>
  <c r="S382" i="3"/>
  <c r="S982" i="3"/>
  <c r="S534" i="3"/>
  <c r="S1316" i="3"/>
  <c r="S370" i="3"/>
  <c r="S77" i="3"/>
  <c r="S1231" i="3"/>
  <c r="S685" i="3"/>
  <c r="S896" i="3"/>
  <c r="S1214" i="3"/>
  <c r="S1380" i="3"/>
  <c r="S108" i="3"/>
  <c r="S9" i="3"/>
  <c r="S1169" i="3"/>
  <c r="S239" i="3"/>
  <c r="S819" i="3"/>
  <c r="S910" i="3"/>
  <c r="S1005" i="3"/>
  <c r="S810" i="3"/>
  <c r="S396" i="3"/>
  <c r="S1225" i="3"/>
  <c r="S410" i="3"/>
  <c r="S624" i="3"/>
  <c r="S995" i="3"/>
  <c r="S518" i="3"/>
  <c r="S535" i="3"/>
  <c r="S192" i="3"/>
  <c r="S352" i="3"/>
  <c r="S1002" i="3"/>
  <c r="S445" i="3"/>
  <c r="S594" i="3"/>
  <c r="S878" i="3"/>
  <c r="S179" i="3"/>
  <c r="S221" i="3"/>
  <c r="S863" i="3"/>
  <c r="S804" i="3"/>
  <c r="S1087" i="3"/>
  <c r="S778" i="3"/>
  <c r="S644" i="3"/>
  <c r="S124" i="3"/>
  <c r="I9" i="11"/>
  <c r="S782" i="3"/>
  <c r="S490" i="3"/>
  <c r="S962" i="3"/>
  <c r="S1284" i="3"/>
  <c r="S660" i="3"/>
  <c r="S95" i="3"/>
  <c r="S887" i="3"/>
  <c r="S1219" i="3"/>
  <c r="S981" i="3"/>
  <c r="S188" i="3"/>
  <c r="S1120" i="3"/>
  <c r="S1022" i="3"/>
  <c r="S259" i="3"/>
  <c r="S313" i="3"/>
  <c r="S504" i="3"/>
  <c r="S231" i="3"/>
  <c r="S949" i="3"/>
  <c r="S125" i="3"/>
  <c r="S1103" i="3"/>
  <c r="S242" i="3"/>
  <c r="S1083" i="3"/>
  <c r="S526" i="3"/>
  <c r="S1106" i="3"/>
  <c r="S84" i="3"/>
  <c r="S1018" i="3"/>
  <c r="S189" i="3"/>
  <c r="S1371" i="3"/>
  <c r="S647" i="3"/>
  <c r="S932" i="3"/>
  <c r="S1020" i="3"/>
  <c r="S1206" i="3"/>
  <c r="S34" i="3"/>
  <c r="S698" i="3"/>
  <c r="S1300" i="3"/>
  <c r="S772" i="3"/>
  <c r="S357" i="3"/>
  <c r="S1213" i="3"/>
  <c r="S506" i="3"/>
  <c r="S48" i="3"/>
  <c r="S1339" i="3"/>
  <c r="S37" i="3"/>
  <c r="AF954" i="3"/>
  <c r="AF697" i="3"/>
  <c r="AF501" i="3"/>
  <c r="F13" i="10"/>
  <c r="AF1156" i="3"/>
  <c r="AF1335" i="3"/>
  <c r="S706" i="3"/>
  <c r="S1149" i="3"/>
  <c r="S723" i="3"/>
  <c r="S233" i="3"/>
  <c r="J6" i="11"/>
  <c r="S1023" i="3"/>
  <c r="S1128" i="3"/>
  <c r="S914" i="3"/>
  <c r="S488" i="3"/>
  <c r="S1024" i="3"/>
  <c r="J5" i="11"/>
  <c r="S470" i="3"/>
  <c r="S103" i="3"/>
  <c r="I15" i="11"/>
  <c r="S954" i="3"/>
  <c r="I16" i="11"/>
  <c r="I11" i="11"/>
  <c r="L11" i="11" s="1"/>
  <c r="N11" i="11" s="1"/>
  <c r="S543" i="3"/>
  <c r="S1246" i="3"/>
  <c r="S1386" i="3"/>
  <c r="S1374" i="3"/>
  <c r="S1056" i="3"/>
  <c r="S984" i="3"/>
  <c r="S501" i="3"/>
  <c r="S951" i="3"/>
  <c r="S1349" i="3"/>
  <c r="S159" i="3"/>
  <c r="S394" i="3"/>
  <c r="S621" i="3"/>
  <c r="S1314" i="3"/>
  <c r="S1261" i="3"/>
  <c r="S175" i="3"/>
  <c r="S481" i="3"/>
  <c r="S792" i="3"/>
  <c r="S374" i="3"/>
  <c r="S11" i="3"/>
  <c r="S457" i="3"/>
  <c r="S216" i="3"/>
  <c r="S1099" i="3"/>
  <c r="S1092" i="3"/>
  <c r="S1255" i="3"/>
  <c r="S745" i="3"/>
  <c r="S1164" i="3"/>
  <c r="S120" i="3"/>
  <c r="S567" i="3"/>
  <c r="S388" i="3"/>
  <c r="S974" i="3"/>
  <c r="S422" i="3"/>
  <c r="S615" i="3"/>
  <c r="S588" i="3"/>
  <c r="S1033" i="3"/>
  <c r="S337" i="3"/>
  <c r="S321" i="3"/>
  <c r="S1326" i="3"/>
  <c r="S1084" i="3"/>
  <c r="S286" i="3"/>
  <c r="J9" i="11"/>
  <c r="S66" i="3"/>
  <c r="S1180" i="3"/>
  <c r="S918" i="3"/>
  <c r="S1144" i="3"/>
  <c r="S52" i="3"/>
  <c r="S806" i="3"/>
  <c r="S759" i="3"/>
  <c r="S109" i="3"/>
  <c r="S498" i="3"/>
  <c r="S770" i="3"/>
  <c r="S1039" i="3"/>
  <c r="S1322" i="3"/>
  <c r="S1335" i="3"/>
  <c r="S990" i="3"/>
  <c r="S1110" i="3"/>
  <c r="S320" i="3"/>
  <c r="S1254" i="3"/>
  <c r="S540" i="3"/>
  <c r="S315" i="3"/>
  <c r="S1134" i="3"/>
  <c r="S1067" i="3"/>
  <c r="S324" i="3"/>
  <c r="S777" i="3"/>
  <c r="S1192" i="3"/>
  <c r="S732" i="3"/>
  <c r="S349" i="3"/>
  <c r="S888" i="3"/>
  <c r="S79" i="3"/>
  <c r="S193" i="3"/>
  <c r="S920" i="3"/>
  <c r="S458" i="3"/>
  <c r="S269" i="3"/>
  <c r="S755" i="3"/>
  <c r="S401" i="3"/>
  <c r="S798" i="3"/>
  <c r="S648" i="3"/>
  <c r="S214" i="3"/>
  <c r="S1115" i="3"/>
  <c r="S1062" i="3"/>
  <c r="S460" i="3"/>
  <c r="S696" i="3"/>
  <c r="S614" i="3"/>
  <c r="S472" i="3"/>
  <c r="S499" i="3"/>
  <c r="S402" i="3"/>
  <c r="S585" i="3"/>
  <c r="J8" i="11"/>
  <c r="S593" i="3"/>
  <c r="S675" i="3"/>
  <c r="S51" i="3"/>
  <c r="S1289" i="3"/>
  <c r="S976" i="3"/>
  <c r="S643" i="3"/>
  <c r="S1268" i="3"/>
  <c r="S149" i="3"/>
  <c r="I17" i="11"/>
  <c r="L17" i="11" s="1"/>
  <c r="I14" i="11"/>
  <c r="S836" i="3"/>
  <c r="S201" i="3"/>
  <c r="I19" i="11"/>
  <c r="L19" i="11" s="1"/>
  <c r="S662" i="3"/>
  <c r="S611" i="3"/>
  <c r="S1088" i="3"/>
  <c r="S348" i="3"/>
  <c r="J16" i="11"/>
  <c r="S1341" i="3"/>
  <c r="S1290" i="3"/>
  <c r="S1212" i="3"/>
  <c r="S630" i="3"/>
  <c r="S18" i="3"/>
  <c r="S35" i="3"/>
  <c r="S139" i="3"/>
  <c r="S744" i="3"/>
  <c r="S892" i="3"/>
  <c r="J4" i="11"/>
  <c r="S828" i="3"/>
  <c r="S131" i="3"/>
  <c r="S300" i="3"/>
  <c r="S405" i="3"/>
  <c r="S76" i="3"/>
  <c r="S716" i="3"/>
  <c r="S459" i="3"/>
  <c r="S957" i="3"/>
  <c r="S380" i="3"/>
  <c r="S19" i="3"/>
  <c r="S562" i="3"/>
  <c r="S923" i="3"/>
  <c r="S1148" i="3"/>
  <c r="S832" i="3"/>
  <c r="S265" i="3"/>
  <c r="S794" i="3"/>
  <c r="S12" i="3"/>
  <c r="S929" i="3"/>
  <c r="S479" i="3"/>
  <c r="S462" i="3"/>
  <c r="S739" i="3"/>
  <c r="S1127" i="3"/>
  <c r="S657" i="3"/>
  <c r="S1360" i="3"/>
  <c r="S938" i="3"/>
  <c r="J12" i="11"/>
  <c r="J15" i="11"/>
  <c r="S795" i="3"/>
  <c r="S1364" i="3"/>
  <c r="S400" i="3"/>
  <c r="S1038" i="3"/>
  <c r="S1298" i="3"/>
  <c r="S851" i="3"/>
  <c r="S788" i="3"/>
  <c r="S890" i="3"/>
  <c r="S1026" i="3"/>
  <c r="S1189" i="3"/>
  <c r="S911" i="3"/>
  <c r="S741" i="3"/>
  <c r="S1095" i="3"/>
  <c r="S355" i="3"/>
  <c r="S965" i="3"/>
  <c r="S679" i="3"/>
  <c r="S939" i="3"/>
  <c r="S244" i="3"/>
  <c r="S661" i="3"/>
  <c r="S791" i="3"/>
  <c r="S1168" i="3"/>
  <c r="S1172" i="3"/>
  <c r="S1093" i="3"/>
  <c r="S749" i="3"/>
  <c r="S1016" i="3"/>
  <c r="S783" i="3"/>
  <c r="S1234" i="3"/>
  <c r="S73" i="3"/>
  <c r="S177" i="3"/>
  <c r="S870" i="3"/>
  <c r="S705" i="3"/>
  <c r="S1302" i="3"/>
  <c r="S902" i="3"/>
  <c r="S1014" i="3"/>
  <c r="S97" i="3"/>
  <c r="S1040" i="3"/>
  <c r="S132" i="3"/>
  <c r="S880" i="3"/>
  <c r="S785" i="3"/>
  <c r="S725" i="3"/>
  <c r="S1070" i="3"/>
  <c r="S838" i="3"/>
  <c r="S1098" i="3"/>
  <c r="S999" i="3"/>
  <c r="S940" i="3"/>
  <c r="S1091" i="3"/>
  <c r="S714" i="3"/>
  <c r="S1271" i="3"/>
  <c r="S676" i="3"/>
  <c r="S285" i="3"/>
  <c r="S438" i="3"/>
  <c r="S1250" i="3"/>
  <c r="S986" i="3"/>
  <c r="S915" i="3"/>
  <c r="S1017" i="3"/>
  <c r="S267" i="3"/>
  <c r="S590" i="3"/>
  <c r="S812" i="3"/>
  <c r="S967" i="3"/>
  <c r="S724" i="3"/>
  <c r="S456" i="3"/>
  <c r="S1063" i="3"/>
  <c r="S971" i="3"/>
  <c r="S1178" i="3"/>
  <c r="S14" i="3"/>
  <c r="S42" i="3"/>
  <c r="S996" i="3"/>
  <c r="S1060" i="3"/>
  <c r="S663" i="3"/>
  <c r="S602" i="3"/>
  <c r="S1378" i="3"/>
  <c r="J14" i="11"/>
  <c r="S1054" i="3"/>
  <c r="S165" i="3"/>
  <c r="S1207" i="3"/>
  <c r="S1342" i="3"/>
  <c r="S190" i="3"/>
  <c r="S1355" i="3"/>
  <c r="S688" i="3"/>
  <c r="S509" i="3"/>
  <c r="S631" i="3"/>
  <c r="S270" i="3"/>
  <c r="S158" i="3"/>
  <c r="S222" i="3"/>
  <c r="S589" i="3"/>
  <c r="S377" i="3"/>
  <c r="S989" i="3"/>
  <c r="S1147" i="3"/>
  <c r="S626" i="3"/>
  <c r="S393" i="3"/>
  <c r="S1027" i="3"/>
  <c r="S455" i="3"/>
  <c r="S552" i="3"/>
  <c r="S234" i="3"/>
  <c r="S362" i="3"/>
  <c r="S413" i="3"/>
  <c r="S29" i="3"/>
  <c r="S1265" i="3"/>
  <c r="S338" i="3"/>
  <c r="S597" i="3"/>
  <c r="S1089" i="3"/>
  <c r="S1310" i="3"/>
  <c r="S773" i="3"/>
  <c r="S529" i="3"/>
  <c r="S475" i="3"/>
  <c r="S1295" i="3"/>
  <c r="S487" i="3"/>
  <c r="S82" i="3"/>
  <c r="S805" i="3"/>
  <c r="S941" i="3"/>
  <c r="S686" i="3"/>
  <c r="S403" i="3"/>
  <c r="S860" i="3"/>
  <c r="S751" i="3"/>
  <c r="S351" i="3"/>
  <c r="S25" i="3"/>
  <c r="S255" i="3"/>
  <c r="S711" i="3"/>
  <c r="S486" i="3"/>
  <c r="S735" i="3"/>
  <c r="S843" i="3"/>
  <c r="S1000" i="3"/>
  <c r="S147" i="3"/>
  <c r="S803" i="3"/>
  <c r="S340" i="3"/>
  <c r="S1244" i="3"/>
  <c r="S658" i="3"/>
  <c r="S1332" i="3"/>
  <c r="S973" i="3"/>
  <c r="S96" i="3"/>
  <c r="S1003" i="3"/>
  <c r="S495" i="3"/>
  <c r="S1112" i="3"/>
  <c r="S645" i="3"/>
  <c r="S533" i="3"/>
  <c r="S473" i="3"/>
  <c r="S341" i="3"/>
  <c r="S970" i="3"/>
  <c r="S1008" i="3"/>
  <c r="S198" i="3"/>
  <c r="S1118" i="3"/>
  <c r="S1232" i="3"/>
  <c r="S384" i="3"/>
  <c r="S946" i="3"/>
  <c r="S417" i="3"/>
  <c r="S1383" i="3"/>
  <c r="S284" i="3"/>
  <c r="S1308" i="3"/>
  <c r="S1301" i="3"/>
  <c r="S317" i="3"/>
  <c r="S746" i="3"/>
  <c r="S1078" i="3"/>
  <c r="S848" i="3"/>
  <c r="S1035" i="3"/>
  <c r="S1297" i="3"/>
  <c r="S399" i="3"/>
  <c r="S27" i="3"/>
  <c r="S180" i="3"/>
  <c r="S837" i="3"/>
  <c r="S856" i="3"/>
  <c r="S39" i="3"/>
  <c r="S228" i="3"/>
  <c r="S1187" i="3"/>
  <c r="S728" i="3"/>
  <c r="S451" i="3"/>
  <c r="S334" i="3"/>
  <c r="S1185" i="3"/>
  <c r="S186" i="3"/>
  <c r="S249" i="3"/>
  <c r="S1240" i="3"/>
  <c r="S83" i="3"/>
  <c r="S758" i="3"/>
  <c r="S855" i="3"/>
  <c r="S881" i="3"/>
  <c r="S443" i="3"/>
  <c r="S1075" i="3"/>
  <c r="S183" i="3"/>
  <c r="J21" i="11"/>
  <c r="S859" i="3"/>
  <c r="S617" i="3"/>
  <c r="S1280" i="3"/>
  <c r="S635" i="3"/>
  <c r="S718" i="3"/>
  <c r="S240" i="3"/>
  <c r="S442" i="3"/>
  <c r="S207" i="3"/>
  <c r="S1235" i="3"/>
  <c r="S889" i="3"/>
  <c r="S618" i="3"/>
  <c r="S776" i="3"/>
  <c r="S802" i="3"/>
  <c r="S1359" i="3"/>
  <c r="S525" i="3"/>
  <c r="S964" i="3"/>
  <c r="S650" i="3"/>
  <c r="S419" i="3"/>
  <c r="S913" i="3"/>
  <c r="S924" i="3"/>
  <c r="S218" i="3"/>
  <c r="S85" i="3"/>
  <c r="S775" i="3"/>
  <c r="S1377" i="3"/>
  <c r="S919" i="3"/>
  <c r="S294" i="3"/>
  <c r="S1327" i="3"/>
  <c r="S114" i="3"/>
  <c r="S575" i="3"/>
  <c r="S738" i="3"/>
  <c r="S753" i="3"/>
  <c r="S1047" i="3"/>
  <c r="S945" i="3"/>
  <c r="S88" i="3"/>
  <c r="S129" i="3"/>
  <c r="S684" i="3"/>
  <c r="S359" i="3"/>
  <c r="S387" i="3"/>
  <c r="S893" i="3"/>
  <c r="S809" i="3"/>
  <c r="S1105" i="3"/>
  <c r="S852" i="3"/>
  <c r="S1329" i="3"/>
  <c r="S363" i="3"/>
  <c r="S1343" i="3"/>
  <c r="S261" i="3"/>
  <c r="S464" i="3"/>
  <c r="S1114" i="3"/>
  <c r="S1276" i="3"/>
  <c r="S245" i="3"/>
  <c r="S489" i="3"/>
  <c r="S136" i="3"/>
  <c r="S5" i="3"/>
  <c r="S144" i="3"/>
  <c r="S1138" i="3"/>
  <c r="S328" i="3"/>
  <c r="S465" i="3"/>
  <c r="S1041" i="3"/>
  <c r="S1131" i="3"/>
  <c r="S172" i="3"/>
  <c r="J22" i="11"/>
  <c r="S339" i="3"/>
  <c r="S303" i="3"/>
  <c r="S898" i="3"/>
  <c r="S1141" i="3"/>
  <c r="S409" i="3"/>
  <c r="S289" i="3"/>
  <c r="S947" i="3"/>
  <c r="S629" i="3"/>
  <c r="S857" i="3"/>
  <c r="S680" i="3"/>
  <c r="S1129" i="3"/>
  <c r="S141" i="3"/>
  <c r="S916" i="3"/>
  <c r="S69" i="3"/>
  <c r="S372" i="3"/>
  <c r="S155" i="3"/>
  <c r="S579" i="3"/>
  <c r="S383" i="3"/>
  <c r="S1266" i="3"/>
  <c r="S1072" i="3"/>
  <c r="S580" i="3"/>
  <c r="S1125" i="3"/>
  <c r="S1171" i="3"/>
  <c r="S1252" i="3"/>
  <c r="S1137" i="3"/>
  <c r="J7" i="11"/>
  <c r="S1275" i="3"/>
  <c r="S1182" i="3"/>
  <c r="S985" i="3"/>
  <c r="S560" i="3"/>
  <c r="S1006" i="3"/>
  <c r="J13" i="11"/>
  <c r="S444" i="3"/>
  <c r="S1288" i="3"/>
  <c r="S235" i="3"/>
  <c r="S278" i="3"/>
  <c r="S993" i="3"/>
  <c r="S538" i="3"/>
  <c r="S54" i="3"/>
  <c r="S145" i="3"/>
  <c r="S1247" i="3"/>
  <c r="S900" i="3"/>
  <c r="S119" i="3"/>
  <c r="S652" i="3"/>
  <c r="S483" i="3"/>
  <c r="S1150" i="3"/>
  <c r="S253" i="3"/>
  <c r="S966" i="3"/>
  <c r="S573" i="3"/>
  <c r="S1347" i="3"/>
  <c r="S1048" i="3"/>
  <c r="S604" i="3"/>
  <c r="S1019" i="3"/>
  <c r="S60" i="3"/>
  <c r="S1145" i="3"/>
  <c r="S793" i="3"/>
  <c r="S530" i="3"/>
  <c r="S1226" i="3"/>
  <c r="S1199" i="3"/>
  <c r="S476" i="3"/>
  <c r="S813" i="3"/>
  <c r="S801" i="3"/>
  <c r="S63" i="3"/>
  <c r="S665" i="3"/>
  <c r="S1158" i="3"/>
  <c r="S779" i="3"/>
  <c r="S297" i="3"/>
  <c r="S1121" i="3"/>
  <c r="S531" i="3"/>
  <c r="S1007" i="3"/>
  <c r="S599" i="3"/>
  <c r="R5" i="8"/>
  <c r="W5" i="8" s="1"/>
  <c r="S944" i="3"/>
  <c r="S322" i="3"/>
  <c r="S494" i="3"/>
  <c r="S541" i="3"/>
  <c r="S576" i="3"/>
  <c r="S307" i="3"/>
  <c r="S274" i="3"/>
  <c r="S148" i="3"/>
  <c r="S722" i="3"/>
  <c r="S254" i="3"/>
  <c r="I4" i="11"/>
  <c r="S62" i="3"/>
  <c r="I18" i="11"/>
  <c r="L18" i="11" s="1"/>
  <c r="I20" i="11"/>
  <c r="L20" i="11" s="1"/>
  <c r="S232" i="3"/>
  <c r="I12" i="11"/>
  <c r="S1130" i="3"/>
  <c r="S1186" i="3"/>
  <c r="S1167" i="3"/>
  <c r="S815" i="3"/>
  <c r="S536" i="3"/>
  <c r="S361" i="3"/>
  <c r="I8" i="11"/>
  <c r="S961" i="3"/>
  <c r="S31" i="3"/>
  <c r="S622" i="3"/>
  <c r="S907" i="3"/>
  <c r="S1119" i="3"/>
  <c r="I21" i="11"/>
  <c r="S1196" i="3"/>
  <c r="S584" i="3"/>
  <c r="AF365" i="3"/>
  <c r="AF743" i="3"/>
  <c r="AF522" i="3"/>
  <c r="AF1157" i="3"/>
  <c r="AF87" i="3"/>
  <c r="AF1215" i="3"/>
  <c r="AF291" i="3"/>
  <c r="AF1303" i="3"/>
  <c r="AF790" i="3"/>
  <c r="AF756" i="3"/>
  <c r="AF1216" i="3"/>
  <c r="AF1323" i="3"/>
  <c r="AF738" i="3"/>
  <c r="AF111" i="3"/>
  <c r="AF1187" i="3"/>
  <c r="AF54" i="3"/>
  <c r="AF108" i="3"/>
  <c r="AF805" i="3"/>
  <c r="AF1145" i="3"/>
  <c r="AF941" i="3"/>
  <c r="AF302" i="3"/>
  <c r="AF834" i="3"/>
  <c r="AF127" i="3"/>
  <c r="AF1012" i="3"/>
  <c r="BA502" i="2"/>
  <c r="AF523" i="3"/>
  <c r="AF508" i="3"/>
  <c r="AF482" i="3"/>
  <c r="AF224" i="3"/>
  <c r="AF642" i="3"/>
  <c r="AF298" i="3"/>
  <c r="B28" i="10"/>
  <c r="AF91" i="3"/>
  <c r="AF134" i="3"/>
  <c r="AF511" i="3"/>
  <c r="AF1174" i="3"/>
  <c r="AF176" i="3"/>
  <c r="AF106" i="3"/>
  <c r="B14" i="10"/>
  <c r="AF128" i="3"/>
  <c r="AF1097" i="3"/>
  <c r="AF358" i="3"/>
  <c r="AF86" i="3"/>
  <c r="AF750" i="3"/>
  <c r="B20" i="10"/>
  <c r="B21" i="10"/>
  <c r="AF1312" i="3"/>
  <c r="AF1161" i="3"/>
  <c r="AF290" i="3"/>
  <c r="AF1223" i="3"/>
  <c r="AF507" i="3"/>
  <c r="B13" i="10"/>
  <c r="B24" i="10"/>
  <c r="AF17" i="3"/>
  <c r="AF997" i="3"/>
  <c r="AF550" i="3"/>
  <c r="AF1245" i="3"/>
  <c r="AF762" i="3"/>
  <c r="AF1173" i="3"/>
  <c r="B11" i="10"/>
  <c r="B18" i="10"/>
  <c r="B6" i="10"/>
  <c r="B4" i="10"/>
  <c r="B3" i="10"/>
  <c r="B27" i="10"/>
  <c r="S821" i="3"/>
  <c r="S903" i="3"/>
  <c r="B25" i="10"/>
  <c r="AF104" i="3"/>
  <c r="B7" i="10"/>
  <c r="B10" i="10"/>
  <c r="B12" i="10"/>
  <c r="B9" i="10"/>
  <c r="B8" i="10"/>
  <c r="B26" i="10"/>
  <c r="B5" i="10"/>
  <c r="B23" i="10"/>
  <c r="B16" i="10"/>
  <c r="B15" i="10"/>
  <c r="B17" i="10"/>
  <c r="S972" i="3"/>
  <c r="S1306" i="3"/>
  <c r="S628" i="3"/>
  <c r="F25" i="10"/>
  <c r="F28" i="10"/>
  <c r="F3" i="10"/>
  <c r="F14" i="10"/>
  <c r="F27" i="10"/>
  <c r="W16" i="8"/>
  <c r="W10" i="8"/>
  <c r="W6" i="8"/>
  <c r="W12" i="8"/>
  <c r="W15" i="8"/>
  <c r="W9" i="8"/>
  <c r="W19" i="8"/>
  <c r="W8" i="8"/>
  <c r="W11" i="8"/>
  <c r="W14" i="8"/>
  <c r="W7" i="8"/>
  <c r="W18" i="8"/>
  <c r="W17" i="8"/>
  <c r="W20" i="8"/>
  <c r="W13" i="8"/>
  <c r="F12" i="10" l="1"/>
  <c r="F5" i="10"/>
  <c r="F6" i="10"/>
  <c r="C6" i="10"/>
  <c r="C7" i="10"/>
  <c r="C12" i="10"/>
  <c r="C8" i="10"/>
  <c r="C13" i="10"/>
  <c r="C28" i="10"/>
  <c r="C5" i="10"/>
  <c r="C21" i="10"/>
  <c r="C9" i="10"/>
  <c r="C14" i="10"/>
  <c r="C26" i="10"/>
  <c r="C24" i="10"/>
  <c r="C18" i="10"/>
  <c r="C23" i="10"/>
  <c r="C22" i="10"/>
  <c r="C15" i="10"/>
  <c r="C17" i="10"/>
  <c r="C4" i="10"/>
  <c r="C16" i="10"/>
  <c r="C20" i="10"/>
  <c r="C27" i="10"/>
  <c r="C25" i="10"/>
  <c r="C3" i="10"/>
  <c r="C10" i="10"/>
  <c r="C11" i="10"/>
  <c r="C19" i="10"/>
  <c r="D23" i="10"/>
  <c r="F22" i="10"/>
  <c r="D25" i="10"/>
  <c r="D11" i="10"/>
  <c r="G11" i="10" s="1"/>
  <c r="D5" i="10"/>
  <c r="D13" i="10"/>
  <c r="E13" i="10" s="1"/>
  <c r="D27" i="10"/>
  <c r="D26" i="10"/>
  <c r="G26" i="10" s="1"/>
  <c r="D15" i="10"/>
  <c r="G15" i="10" s="1"/>
  <c r="D22" i="10"/>
  <c r="G22" i="10" s="1"/>
  <c r="D10" i="10"/>
  <c r="D6" i="10"/>
  <c r="G6" i="10" s="1"/>
  <c r="D19" i="10"/>
  <c r="D17" i="10"/>
  <c r="D7" i="10"/>
  <c r="D28" i="10"/>
  <c r="D9" i="10"/>
  <c r="D21" i="10"/>
  <c r="D20" i="10"/>
  <c r="D16" i="10"/>
  <c r="D14" i="10"/>
  <c r="D24" i="10"/>
  <c r="D3" i="10"/>
  <c r="G3" i="10" s="1"/>
  <c r="D12" i="10"/>
  <c r="G12" i="10" s="1"/>
  <c r="D18" i="10"/>
  <c r="D4" i="10"/>
  <c r="D8" i="10"/>
  <c r="F19" i="10"/>
  <c r="F10" i="10"/>
  <c r="G10" i="10" s="1"/>
  <c r="F24" i="10"/>
  <c r="F21" i="10"/>
  <c r="F20" i="10"/>
  <c r="F15" i="10"/>
  <c r="F7" i="10"/>
  <c r="F23" i="10"/>
  <c r="F16" i="10"/>
  <c r="F8" i="10"/>
  <c r="F18" i="10"/>
  <c r="F9" i="10"/>
  <c r="F4" i="10"/>
  <c r="F26" i="10"/>
  <c r="F17" i="10"/>
  <c r="N31" i="11"/>
  <c r="M31" i="11"/>
  <c r="N39" i="11"/>
  <c r="M39" i="11"/>
  <c r="M26" i="11"/>
  <c r="N26" i="11"/>
  <c r="N38" i="11"/>
  <c r="M38" i="11"/>
  <c r="N23" i="11"/>
  <c r="M23" i="11"/>
  <c r="N37" i="11"/>
  <c r="M37" i="11"/>
  <c r="N33" i="11"/>
  <c r="M33" i="11"/>
  <c r="M24" i="11"/>
  <c r="N24" i="11"/>
  <c r="N25" i="11"/>
  <c r="M25" i="11"/>
  <c r="N27" i="11"/>
  <c r="M27" i="11"/>
  <c r="M32" i="11"/>
  <c r="N32" i="11"/>
  <c r="M30" i="11"/>
  <c r="N30" i="11"/>
  <c r="M35" i="11"/>
  <c r="N35" i="11"/>
  <c r="N29" i="11"/>
  <c r="M29" i="11"/>
  <c r="N34" i="11"/>
  <c r="M34" i="11"/>
  <c r="N36" i="11"/>
  <c r="M36" i="11"/>
  <c r="M28" i="11"/>
  <c r="N28" i="11"/>
  <c r="K15" i="11"/>
  <c r="K22" i="11"/>
  <c r="L4" i="11"/>
  <c r="N4" i="11" s="1"/>
  <c r="K16" i="11"/>
  <c r="K9" i="11"/>
  <c r="K14" i="11"/>
  <c r="L5" i="11"/>
  <c r="M5" i="11" s="1"/>
  <c r="K5" i="11"/>
  <c r="K17" i="11"/>
  <c r="L13" i="11"/>
  <c r="M13" i="11" s="1"/>
  <c r="K13" i="11"/>
  <c r="K12" i="11"/>
  <c r="K20" i="11"/>
  <c r="K21" i="11"/>
  <c r="L6" i="11"/>
  <c r="M6" i="11" s="1"/>
  <c r="K6" i="11"/>
  <c r="K19" i="11"/>
  <c r="L7" i="11"/>
  <c r="M7" i="11" s="1"/>
  <c r="K7" i="11"/>
  <c r="K4" i="11"/>
  <c r="K8" i="11"/>
  <c r="K18" i="11"/>
  <c r="K11" i="11"/>
  <c r="N10" i="11"/>
  <c r="O10" i="11" s="1"/>
  <c r="L8" i="11"/>
  <c r="N8" i="11" s="1"/>
  <c r="L15" i="11"/>
  <c r="M15" i="11" s="1"/>
  <c r="L22" i="11"/>
  <c r="N22" i="11" s="1"/>
  <c r="L21" i="11"/>
  <c r="N21" i="11" s="1"/>
  <c r="L14" i="11"/>
  <c r="N14" i="11" s="1"/>
  <c r="L16" i="11"/>
  <c r="M16" i="11" s="1"/>
  <c r="L9" i="11"/>
  <c r="M9" i="11" s="1"/>
  <c r="L12" i="11"/>
  <c r="N12" i="11" s="1"/>
  <c r="M11" i="11"/>
  <c r="O11" i="11" s="1"/>
  <c r="N7" i="11"/>
  <c r="N19" i="11"/>
  <c r="M19" i="11"/>
  <c r="M20" i="11"/>
  <c r="N20" i="11"/>
  <c r="M17" i="11"/>
  <c r="N17" i="11"/>
  <c r="N18" i="11"/>
  <c r="M18" i="11"/>
  <c r="Y186" i="3"/>
  <c r="Y1363" i="3"/>
  <c r="Y90" i="3"/>
  <c r="Y453" i="3"/>
  <c r="Y778" i="3"/>
  <c r="Y1022" i="3"/>
  <c r="AX608" i="2" s="1"/>
  <c r="Y1243" i="3"/>
  <c r="Y901" i="3"/>
  <c r="Y1280" i="3"/>
  <c r="Y1231" i="3"/>
  <c r="Y95" i="3"/>
  <c r="Y35" i="3"/>
  <c r="Y939" i="3"/>
  <c r="Y739" i="3"/>
  <c r="Y575" i="3"/>
  <c r="Y932" i="3"/>
  <c r="Y911" i="3"/>
  <c r="Y643" i="3"/>
  <c r="Y353" i="3"/>
  <c r="Y85" i="3"/>
  <c r="Y1062" i="3"/>
  <c r="AX601" i="2" s="1"/>
  <c r="Y573" i="3"/>
  <c r="Y1284" i="3"/>
  <c r="Y855" i="3"/>
  <c r="Y590" i="3"/>
  <c r="Y804" i="3"/>
  <c r="Y239" i="3"/>
  <c r="Y748" i="3"/>
  <c r="Y438" i="3"/>
  <c r="Y451" i="3"/>
  <c r="Y617" i="3"/>
  <c r="Y711" i="3"/>
  <c r="Y424" i="3"/>
  <c r="Y328" i="3"/>
  <c r="Y330" i="3"/>
  <c r="Y742" i="3"/>
  <c r="Y228" i="3"/>
  <c r="Y1321" i="3"/>
  <c r="Y1250" i="3"/>
  <c r="AX341" i="2" s="1"/>
  <c r="Y719" i="3"/>
  <c r="Y1207" i="3"/>
  <c r="Y1354" i="3"/>
  <c r="Y857" i="3"/>
  <c r="Y1380" i="3"/>
  <c r="Y419" i="3"/>
  <c r="Y959" i="3"/>
  <c r="Y1360" i="3"/>
  <c r="AX838" i="2" s="1"/>
  <c r="Y856" i="3"/>
  <c r="Y382" i="3"/>
  <c r="Y318" i="3"/>
  <c r="Y487" i="3"/>
  <c r="Y165" i="3"/>
  <c r="Y864" i="3"/>
  <c r="Y600" i="3"/>
  <c r="Y273" i="3"/>
  <c r="Y443" i="3"/>
  <c r="Y372" i="3"/>
  <c r="Y77" i="3"/>
  <c r="Y1208" i="3"/>
  <c r="Y583" i="3"/>
  <c r="Y571" i="3"/>
  <c r="Y1371" i="3"/>
  <c r="Y1225" i="3"/>
  <c r="Y286" i="3"/>
  <c r="Y586" i="3"/>
  <c r="Y737" i="3"/>
  <c r="Y1152" i="3"/>
  <c r="Y1219" i="3"/>
  <c r="Y283" i="3"/>
  <c r="Y1028" i="3"/>
  <c r="Y1193" i="3"/>
  <c r="Y1132" i="3"/>
  <c r="Y242" i="3"/>
  <c r="Y776" i="3"/>
  <c r="Y159" i="3"/>
  <c r="Y475" i="3"/>
  <c r="Y1329" i="3"/>
  <c r="Y489" i="3"/>
  <c r="Y108" i="3"/>
  <c r="Y56" i="3"/>
  <c r="AX421" i="2" s="1"/>
  <c r="Y383" i="3"/>
  <c r="Y1128" i="3"/>
  <c r="Y744" i="3"/>
  <c r="Y746" i="3"/>
  <c r="Y920" i="3"/>
  <c r="AX585" i="2" s="1"/>
  <c r="Y295" i="3"/>
  <c r="Y97" i="3"/>
  <c r="Y334" i="3"/>
  <c r="Y362" i="3"/>
  <c r="Y1008" i="3"/>
  <c r="Y457" i="3"/>
  <c r="Y690" i="3"/>
  <c r="Y888" i="3"/>
  <c r="Y1156" i="3"/>
  <c r="Y444" i="3"/>
  <c r="Y428" i="3"/>
  <c r="Y1221" i="3"/>
  <c r="Y1168" i="3"/>
  <c r="Y172" i="3"/>
  <c r="Y1185" i="3"/>
  <c r="Y994" i="3"/>
  <c r="Y966" i="3"/>
  <c r="Y1342" i="3"/>
  <c r="Y179" i="3"/>
  <c r="Y1056" i="3"/>
  <c r="Y806" i="3"/>
  <c r="Y946" i="3"/>
  <c r="Y386" i="3"/>
  <c r="Y1005" i="3"/>
  <c r="AX501" i="2" s="1"/>
  <c r="Y1214" i="3"/>
  <c r="Y624" i="3"/>
  <c r="Y143" i="3"/>
  <c r="Y82" i="3"/>
  <c r="Y270" i="3"/>
  <c r="Y871" i="3"/>
  <c r="Y657" i="3"/>
  <c r="Y616" i="3"/>
  <c r="Y1228" i="3"/>
  <c r="Y1187" i="3"/>
  <c r="Y788" i="3"/>
  <c r="Y1233" i="3"/>
  <c r="Y975" i="3"/>
  <c r="Y958" i="3"/>
  <c r="Y506" i="3"/>
  <c r="Y533" i="3"/>
  <c r="AX335" i="2" s="1"/>
  <c r="Y370" i="3"/>
  <c r="AX822" i="2" s="1"/>
  <c r="Y19" i="3"/>
  <c r="Y755" i="3"/>
  <c r="Y1302" i="3"/>
  <c r="Y735" i="3"/>
  <c r="Y367" i="3"/>
  <c r="Y530" i="3"/>
  <c r="Y1265" i="3"/>
  <c r="Y99" i="3"/>
  <c r="Y679" i="3"/>
  <c r="Y1147" i="3"/>
  <c r="Y813" i="3"/>
  <c r="Y111" i="3"/>
  <c r="Y1314" i="3"/>
  <c r="Y1110" i="3"/>
  <c r="Y1025" i="3"/>
  <c r="Y1098" i="3"/>
  <c r="Y1184" i="3"/>
  <c r="Y666" i="3"/>
  <c r="Y738" i="3"/>
  <c r="Y73" i="3"/>
  <c r="AX801" i="2" s="1"/>
  <c r="Y149" i="3"/>
  <c r="Y614" i="3"/>
  <c r="Y896" i="3"/>
  <c r="AX876" i="2" s="1"/>
  <c r="Y351" i="3"/>
  <c r="Y1002" i="3"/>
  <c r="Y188" i="3"/>
  <c r="Y794" i="3"/>
  <c r="Y1065" i="3"/>
  <c r="Y724" i="3"/>
  <c r="Y119" i="3"/>
  <c r="Y641" i="3"/>
  <c r="Y1305" i="3"/>
  <c r="Y284" i="3"/>
  <c r="Y860" i="3"/>
  <c r="Y139" i="3"/>
  <c r="Y1384" i="3"/>
  <c r="Y30" i="3"/>
  <c r="Y656" i="3"/>
  <c r="Y648" i="3"/>
  <c r="Y537" i="3"/>
  <c r="Y25" i="3"/>
  <c r="Y722" i="3"/>
  <c r="Y1336" i="3"/>
  <c r="Y39" i="3"/>
  <c r="AX447" i="2" s="1"/>
  <c r="Y1335" i="3"/>
  <c r="Y402" i="3"/>
  <c r="Y685" i="3"/>
  <c r="AX610" i="2" s="1"/>
  <c r="Y567" i="3"/>
  <c r="Y1103" i="3"/>
  <c r="Y1017" i="3"/>
  <c r="Y1355" i="3"/>
  <c r="Y1120" i="3"/>
  <c r="Y300" i="3"/>
  <c r="Y34" i="3"/>
  <c r="AX641" i="2" s="1"/>
  <c r="Y688" i="3"/>
  <c r="Y458" i="3"/>
  <c r="Y84" i="3"/>
  <c r="Y843" i="3"/>
  <c r="Y357" i="3"/>
  <c r="Y942" i="3"/>
  <c r="Y935" i="3"/>
  <c r="Y404" i="3"/>
  <c r="Y1140" i="3"/>
  <c r="Y868" i="3"/>
  <c r="Y770" i="3"/>
  <c r="Y417" i="3"/>
  <c r="Y700" i="3"/>
  <c r="Y850" i="3"/>
  <c r="Y845" i="3"/>
  <c r="Y687" i="3"/>
  <c r="Y1289" i="3"/>
  <c r="Y683" i="3"/>
  <c r="Y16" i="3"/>
  <c r="Y640" i="3"/>
  <c r="Y502" i="3"/>
  <c r="Y355" i="3"/>
  <c r="Y772" i="3"/>
  <c r="Y531" i="3"/>
  <c r="Y261" i="3"/>
  <c r="Y155" i="3"/>
  <c r="Y36" i="3"/>
  <c r="Y426" i="3"/>
  <c r="Y652" i="3"/>
  <c r="Y1254" i="3"/>
  <c r="Y985" i="3"/>
  <c r="Y949" i="3"/>
  <c r="Y957" i="3"/>
  <c r="Y465" i="3"/>
  <c r="Y1242" i="3"/>
  <c r="Y650" i="3"/>
  <c r="Y905" i="3"/>
  <c r="Y156" i="3"/>
  <c r="Y52" i="3"/>
  <c r="Y795" i="3"/>
  <c r="Y810" i="3"/>
  <c r="Y829" i="3"/>
  <c r="Y442" i="3"/>
  <c r="Y777" i="3"/>
  <c r="Y342" i="3"/>
  <c r="Y384" i="3"/>
  <c r="Y696" i="3"/>
  <c r="Y630" i="3"/>
  <c r="Y592" i="3"/>
  <c r="Y14" i="3"/>
  <c r="Y708" i="3"/>
  <c r="Y982" i="3"/>
  <c r="Y940" i="3"/>
  <c r="Y198" i="3"/>
  <c r="Y869" i="3"/>
  <c r="Y1158" i="3"/>
  <c r="Y938" i="3"/>
  <c r="Y638" i="3"/>
  <c r="AX280" i="2" s="1"/>
  <c r="Y955" i="3"/>
  <c r="Y48" i="3"/>
  <c r="Y1162" i="3"/>
  <c r="Y1313" i="3"/>
  <c r="Y900" i="3"/>
  <c r="Y785" i="3"/>
  <c r="Y763" i="3"/>
  <c r="AX748" i="2" s="1"/>
  <c r="Y76" i="3"/>
  <c r="Y1141" i="3"/>
  <c r="Y175" i="3"/>
  <c r="Y986" i="3"/>
  <c r="Y893" i="3"/>
  <c r="Y919" i="3"/>
  <c r="Y1266" i="3"/>
  <c r="Y602" i="3"/>
  <c r="Y331" i="3"/>
  <c r="Y136" i="3"/>
  <c r="Y462" i="3"/>
  <c r="Y751" i="3"/>
  <c r="Y526" i="3"/>
  <c r="Y891" i="3"/>
  <c r="Y251" i="3"/>
  <c r="Y187" i="3"/>
  <c r="Y197" i="3"/>
  <c r="Y1206" i="3"/>
  <c r="Y231" i="3"/>
  <c r="Y1033" i="3"/>
  <c r="Y941" i="3"/>
  <c r="Y569" i="3"/>
  <c r="Y1310" i="3"/>
  <c r="Y120" i="3"/>
  <c r="Y1339" i="3"/>
  <c r="Y872" i="3"/>
  <c r="Y793" i="3"/>
  <c r="Y952" i="3"/>
  <c r="Y1189" i="3"/>
  <c r="Y823" i="3"/>
  <c r="Y271" i="3"/>
  <c r="Y1191" i="3"/>
  <c r="Y244" i="3"/>
  <c r="Y192" i="3"/>
  <c r="Y1295" i="3"/>
  <c r="AX376" i="2" s="1"/>
  <c r="Y667" i="3"/>
  <c r="Y177" i="3"/>
  <c r="Y1368" i="3"/>
  <c r="Y761" i="3"/>
  <c r="Y1366" i="3"/>
  <c r="Y169" i="3"/>
  <c r="Y787" i="3"/>
  <c r="Y1032" i="3"/>
  <c r="Y1122" i="3"/>
  <c r="Y796" i="3"/>
  <c r="Y887" i="3"/>
  <c r="Y1084" i="3"/>
  <c r="Y373" i="3"/>
  <c r="Y945" i="3"/>
  <c r="Y834" i="3"/>
  <c r="Y1051" i="3"/>
  <c r="Y764" i="3"/>
  <c r="Y1182" i="3"/>
  <c r="Y258" i="3"/>
  <c r="Y160" i="3"/>
  <c r="Y483" i="3"/>
  <c r="Y1036" i="3"/>
  <c r="Y132" i="3"/>
  <c r="Y663" i="3"/>
  <c r="Y248" i="3"/>
  <c r="Y488" i="3"/>
  <c r="Y1129" i="3"/>
  <c r="AX647" i="2" s="1"/>
  <c r="Y970" i="3"/>
  <c r="Y981" i="3"/>
  <c r="Y245" i="3"/>
  <c r="AX835" i="2" s="1"/>
  <c r="Y1052" i="3"/>
  <c r="Y546" i="3"/>
  <c r="Y338" i="3"/>
  <c r="Y639" i="3"/>
  <c r="Y635" i="3"/>
  <c r="Y1296" i="3"/>
  <c r="Y978" i="3"/>
  <c r="Y1379" i="3"/>
  <c r="Y1010" i="3"/>
  <c r="Y1111" i="3"/>
  <c r="Y874" i="3"/>
  <c r="Y259" i="3"/>
  <c r="AX565" i="2" s="1"/>
  <c r="Y1003" i="3"/>
  <c r="Y525" i="3"/>
  <c r="Y1252" i="3"/>
  <c r="AX503" i="2" s="1"/>
  <c r="Y53" i="3"/>
  <c r="Y297" i="3"/>
  <c r="Y848" i="3"/>
  <c r="Y183" i="3"/>
  <c r="Y341" i="3"/>
  <c r="Y713" i="3"/>
  <c r="Y570" i="3"/>
  <c r="Y69" i="3"/>
  <c r="Y140" i="3"/>
  <c r="Y1347" i="3"/>
  <c r="Y861" i="3"/>
  <c r="Y599" i="3"/>
  <c r="Y1315" i="3"/>
  <c r="Y1232" i="3"/>
  <c r="Y989" i="3"/>
  <c r="Y1101" i="3"/>
  <c r="Y294" i="3"/>
  <c r="Y951" i="3"/>
  <c r="Y927" i="3"/>
  <c r="Y585" i="3"/>
  <c r="Y1332" i="3"/>
  <c r="Y647" i="3"/>
  <c r="Y626" i="3"/>
  <c r="Y9" i="3"/>
  <c r="Y303" i="3"/>
  <c r="Y1087" i="3"/>
  <c r="Y1118" i="3"/>
  <c r="Y214" i="3"/>
  <c r="Y68" i="3"/>
  <c r="Y675" i="3"/>
  <c r="Y54" i="3"/>
  <c r="Y659" i="3"/>
  <c r="Y749" i="3"/>
  <c r="Y1301" i="3"/>
  <c r="Y1004" i="3"/>
  <c r="Y973" i="3"/>
  <c r="Y1009" i="3"/>
  <c r="Y234" i="3"/>
  <c r="Y1091" i="3"/>
  <c r="Y1138" i="3"/>
  <c r="Y390" i="3"/>
  <c r="Y1334" i="3"/>
  <c r="Y405" i="3"/>
  <c r="AX571" i="2" s="1"/>
  <c r="Y81" i="3"/>
  <c r="Y359" i="3"/>
  <c r="Y343" i="3"/>
  <c r="Y629" i="3"/>
  <c r="Y315" i="3"/>
  <c r="Y898" i="3"/>
  <c r="Y913" i="3"/>
  <c r="Y1095" i="3"/>
  <c r="Y828" i="3"/>
  <c r="Y233" i="3"/>
  <c r="Y324" i="3"/>
  <c r="Y1213" i="3"/>
  <c r="Y190" i="3"/>
  <c r="BH113" i="1" s="1"/>
  <c r="Y1251" i="3"/>
  <c r="Y509" i="3"/>
  <c r="Y494" i="3"/>
  <c r="Y745" i="3"/>
  <c r="Y766" i="3"/>
  <c r="Y1127" i="3"/>
  <c r="Y1041" i="3"/>
  <c r="Y237" i="3"/>
  <c r="Y1137" i="3"/>
  <c r="Y974" i="3"/>
  <c r="Y709" i="3"/>
  <c r="AX325" i="2" s="1"/>
  <c r="Y991" i="3"/>
  <c r="Y717" i="3"/>
  <c r="Y1113" i="3"/>
  <c r="Y216" i="3"/>
  <c r="Y1283" i="3"/>
  <c r="Y66" i="3"/>
  <c r="Y455" i="3"/>
  <c r="Y253" i="3"/>
  <c r="Y993" i="3"/>
  <c r="AX615" i="2" s="1"/>
  <c r="Y1125" i="3"/>
  <c r="Y1080" i="3"/>
  <c r="Y473" i="3"/>
  <c r="AX428" i="2" s="1"/>
  <c r="Y971" i="3"/>
  <c r="Y1241" i="3"/>
  <c r="Y447" i="3"/>
  <c r="Y725" i="3"/>
  <c r="Y885" i="3"/>
  <c r="Y1326" i="3"/>
  <c r="Y996" i="3"/>
  <c r="Y613" i="3"/>
  <c r="Y723" i="3"/>
  <c r="Y825" i="3"/>
  <c r="Y1282" i="3"/>
  <c r="Y50" i="3"/>
  <c r="Y634" i="3"/>
  <c r="Y1112" i="3"/>
  <c r="Y1063" i="3"/>
  <c r="Y1248" i="3"/>
  <c r="Y1169" i="3"/>
  <c r="Y1244" i="3"/>
  <c r="Y803" i="3"/>
  <c r="Y655" i="3"/>
  <c r="Y1341" i="3"/>
  <c r="Y282" i="3"/>
  <c r="Y798" i="3"/>
  <c r="Y207" i="3"/>
  <c r="Y1311" i="3"/>
  <c r="Y705" i="3"/>
  <c r="Y910" i="3"/>
  <c r="Y194" i="3"/>
  <c r="Y1072" i="3"/>
  <c r="Y377" i="3"/>
  <c r="Y226" i="3"/>
  <c r="AX825" i="2" s="1"/>
  <c r="Y1357" i="3"/>
  <c r="AX733" i="2" s="1"/>
  <c r="Y824" i="3"/>
  <c r="Y135" i="3"/>
  <c r="Y1145" i="3"/>
  <c r="Y309" i="3"/>
  <c r="Y125" i="3"/>
  <c r="AX662" i="2" s="1"/>
  <c r="Y348" i="3"/>
  <c r="AX556" i="2" s="1"/>
  <c r="Y225" i="3"/>
  <c r="Y809" i="3"/>
  <c r="Y129" i="3"/>
  <c r="Y915" i="3"/>
  <c r="Y221" i="3"/>
  <c r="Y783" i="3"/>
  <c r="Y32" i="3"/>
  <c r="Y59" i="3"/>
  <c r="Y486" i="3"/>
  <c r="Y1261" i="3"/>
  <c r="Y516" i="3"/>
  <c r="Y454" i="3"/>
  <c r="Y445" i="3"/>
  <c r="AX751" i="2" s="1"/>
  <c r="Y472" i="3"/>
  <c r="Y1000" i="3"/>
  <c r="Y769" i="3"/>
  <c r="BH384" i="1" s="1"/>
  <c r="Y727" i="3"/>
  <c r="Y879" i="3"/>
  <c r="Y1268" i="3"/>
  <c r="Y1238" i="3"/>
  <c r="Y1224" i="3"/>
  <c r="Y984" i="3"/>
  <c r="Y310" i="3"/>
  <c r="Y645" i="3"/>
  <c r="Y1078" i="3"/>
  <c r="Y588" i="3"/>
  <c r="Y96" i="3"/>
  <c r="Y1093" i="3"/>
  <c r="Y219" i="3"/>
  <c r="Y337" i="3"/>
  <c r="Y1343" i="3"/>
  <c r="Y1153" i="3"/>
  <c r="Y61" i="3"/>
  <c r="Y1092" i="3"/>
  <c r="Y791" i="3"/>
  <c r="Y393" i="3"/>
  <c r="Y7" i="3"/>
  <c r="Y553" i="3"/>
  <c r="Y305" i="3"/>
  <c r="Y1300" i="3"/>
  <c r="AX787" i="2" s="1"/>
  <c r="Y892" i="3"/>
  <c r="Y890" i="3"/>
  <c r="Y46" i="3"/>
  <c r="Y517" i="3"/>
  <c r="Y1374" i="3"/>
  <c r="Y1114" i="3"/>
  <c r="Y12" i="3"/>
  <c r="AX728" i="2" s="1"/>
  <c r="Y182" i="3"/>
  <c r="Y142" i="3"/>
  <c r="Y538" i="3"/>
  <c r="Y1288" i="3"/>
  <c r="Y146" i="3"/>
  <c r="Y340" i="3"/>
  <c r="Y1149" i="3"/>
  <c r="Y1198" i="3"/>
  <c r="Y1255" i="3"/>
  <c r="AX854" i="2" s="1"/>
  <c r="Y528" i="3"/>
  <c r="Y376" i="3"/>
  <c r="Y838" i="3"/>
  <c r="Y812" i="3"/>
  <c r="AX759" i="2" s="1"/>
  <c r="Y1297" i="3"/>
  <c r="Y255" i="3"/>
  <c r="Y965" i="3"/>
  <c r="Y1180" i="3"/>
  <c r="Y1026" i="3"/>
  <c r="Y1290" i="3"/>
  <c r="Y529" i="3"/>
  <c r="Y195" i="3"/>
  <c r="Y278" i="3"/>
  <c r="Y501" i="3"/>
  <c r="Y42" i="3"/>
  <c r="Y349" i="3"/>
  <c r="Y601" i="3"/>
  <c r="Y1077" i="3"/>
  <c r="Y1115" i="3"/>
  <c r="Y498" i="3"/>
  <c r="Y1388" i="3"/>
  <c r="Y918" i="3"/>
  <c r="Y1271" i="3"/>
  <c r="Y902" i="3"/>
  <c r="Y926" i="3"/>
  <c r="Y618" i="3"/>
  <c r="BH265" i="1" s="1"/>
  <c r="Y1094" i="3"/>
  <c r="Y964" i="3"/>
  <c r="Y816" i="3"/>
  <c r="Y1262" i="3"/>
  <c r="Y792" i="3"/>
  <c r="Y1267" i="3"/>
  <c r="Y43" i="3"/>
  <c r="Y241" i="3"/>
  <c r="Y210" i="3"/>
  <c r="Y249" i="3"/>
  <c r="Y409" i="3"/>
  <c r="Y914" i="3"/>
  <c r="Y1040" i="3"/>
  <c r="Y466" i="3"/>
  <c r="Y760" i="3"/>
  <c r="Y416" i="3"/>
  <c r="Y1150" i="3"/>
  <c r="Y680" i="3"/>
  <c r="Y392" i="3"/>
  <c r="Y456" i="3"/>
  <c r="Y878" i="3"/>
  <c r="Y464" i="3"/>
  <c r="Y999" i="3"/>
  <c r="Y1014" i="3"/>
  <c r="Y608" i="3"/>
  <c r="Y1016" i="3"/>
  <c r="Y684" i="3"/>
  <c r="Y109" i="3"/>
  <c r="Y1308" i="3"/>
  <c r="Y363" i="3"/>
  <c r="Y491" i="3"/>
  <c r="Y1239" i="3"/>
  <c r="Y1013" i="3"/>
  <c r="Y380" i="3"/>
  <c r="Y11" i="3"/>
  <c r="BH5" i="1" s="1"/>
  <c r="Y1240" i="3"/>
  <c r="Y859" i="3"/>
  <c r="Y579" i="3"/>
  <c r="Y410" i="3"/>
  <c r="Y189" i="3"/>
  <c r="Y495" i="3"/>
  <c r="Y313" i="3"/>
  <c r="Y1083" i="3"/>
  <c r="Y1044" i="3"/>
  <c r="Y947" i="3"/>
  <c r="Y1131" i="3"/>
  <c r="Y604" i="3"/>
  <c r="Y990" i="3"/>
  <c r="Y534" i="3"/>
  <c r="Y145" i="3"/>
  <c r="Y524" i="3"/>
  <c r="Y479" i="3"/>
  <c r="Y93" i="3"/>
  <c r="Y387" i="3"/>
  <c r="AX348" i="2" s="1"/>
  <c r="Y504" i="3"/>
  <c r="Y1148" i="3"/>
  <c r="Y867" i="3"/>
  <c r="Y673" i="3"/>
  <c r="Y1116" i="3"/>
  <c r="Y1023" i="3"/>
  <c r="Y260" i="3"/>
  <c r="Y686" i="3"/>
  <c r="Y800" i="3"/>
  <c r="Y1370" i="3"/>
  <c r="Y1030" i="3"/>
  <c r="Y1178" i="3"/>
  <c r="Y922" i="3"/>
  <c r="Y265" i="3"/>
  <c r="Y732" i="3"/>
  <c r="BH342" i="1" s="1"/>
  <c r="Y1345" i="3"/>
  <c r="Y1275" i="3"/>
  <c r="Y552" i="3"/>
  <c r="Y289" i="3"/>
  <c r="Y870" i="3"/>
  <c r="Y301" i="3"/>
  <c r="Y1139" i="3"/>
  <c r="Y714" i="3"/>
  <c r="Y876" i="3"/>
  <c r="Y1364" i="3"/>
  <c r="Y923" i="3"/>
  <c r="Y881" i="3"/>
  <c r="Y561" i="3"/>
  <c r="Y802" i="3"/>
  <c r="Y977" i="3"/>
  <c r="Y720" i="3"/>
  <c r="Y88" i="3"/>
  <c r="Y1316" i="3"/>
  <c r="Y1359" i="3"/>
  <c r="Y593" i="3"/>
  <c r="Y873" i="3"/>
  <c r="Y636" i="3"/>
  <c r="Y814" i="3"/>
  <c r="Y1270" i="3"/>
  <c r="Y1298" i="3"/>
  <c r="Y1018" i="3"/>
  <c r="Y962" i="3"/>
  <c r="AX668" i="2" s="1"/>
  <c r="Y1106" i="3"/>
  <c r="Y100" i="3"/>
  <c r="Y535" i="3"/>
  <c r="Y924" i="3"/>
  <c r="Y753" i="3"/>
  <c r="Y5" i="3"/>
  <c r="Y1039" i="3"/>
  <c r="Y661" i="3"/>
  <c r="Y422" i="3"/>
  <c r="Y1192" i="3"/>
  <c r="Y1381" i="3"/>
  <c r="Y317" i="3"/>
  <c r="Y83" i="3"/>
  <c r="Y644" i="3"/>
  <c r="Y734" i="3"/>
  <c r="Y752" i="3"/>
  <c r="Y205" i="3"/>
  <c r="Y936" i="3"/>
  <c r="Y759" i="3"/>
  <c r="Y1338" i="3"/>
  <c r="AX727" i="2" s="1"/>
  <c r="Y1226" i="3"/>
  <c r="Y163" i="3"/>
  <c r="Y540" i="3"/>
  <c r="Y615" i="3"/>
  <c r="Y1050" i="3"/>
  <c r="Y1047" i="3"/>
  <c r="Y114" i="3"/>
  <c r="Y147" i="3"/>
  <c r="Y805" i="3"/>
  <c r="Y880" i="3"/>
  <c r="Y37" i="3"/>
  <c r="Y1155" i="3"/>
  <c r="AX606" i="2" s="1"/>
  <c r="Y577" i="3"/>
  <c r="Y837" i="3"/>
  <c r="Y849" i="3"/>
  <c r="Y180" i="3"/>
  <c r="Y967" i="3"/>
  <c r="AX843" i="2" s="1"/>
  <c r="Y1038" i="3"/>
  <c r="Y26" i="3"/>
  <c r="AX23" i="2" s="1"/>
  <c r="Y1171" i="3"/>
  <c r="Y773" i="3"/>
  <c r="Y1020" i="3"/>
  <c r="Y463" i="3"/>
  <c r="Y269" i="3"/>
  <c r="Y178" i="3"/>
  <c r="Y1099" i="3"/>
  <c r="Y1325" i="3"/>
  <c r="Y1249" i="3"/>
  <c r="Y193" i="3"/>
  <c r="Y566" i="3"/>
  <c r="Y285" i="3"/>
  <c r="Y631" i="3"/>
  <c r="Y374" i="3"/>
  <c r="Y1070" i="3"/>
  <c r="AX715" i="2" s="1"/>
  <c r="Y49" i="3"/>
  <c r="Y1024" i="3"/>
  <c r="Y987" i="3"/>
  <c r="Y394" i="3"/>
  <c r="Y660" i="3"/>
  <c r="Y352" i="3"/>
  <c r="Y1247" i="3"/>
  <c r="Y1172" i="3"/>
  <c r="Y948" i="3"/>
  <c r="Y1333" i="3"/>
  <c r="Y976" i="3"/>
  <c r="Y1349" i="3"/>
  <c r="Y835" i="3"/>
  <c r="Y41" i="3"/>
  <c r="Y1383" i="3"/>
  <c r="Y45" i="3"/>
  <c r="Y1048" i="3"/>
  <c r="Y1060" i="3"/>
  <c r="Y1212" i="3"/>
  <c r="BH785" i="1" s="1"/>
  <c r="Y894" i="3"/>
  <c r="Y274" i="3"/>
  <c r="Y1327" i="3"/>
  <c r="Y560" i="3"/>
  <c r="Y117" i="3"/>
  <c r="Y698" i="3"/>
  <c r="AX371" i="2" s="1"/>
  <c r="Y103" i="3"/>
  <c r="Y758" i="3"/>
  <c r="Y916" i="3"/>
  <c r="Y1001" i="3"/>
  <c r="AX559" i="2" s="1"/>
  <c r="Y995" i="3"/>
  <c r="Y819" i="3"/>
  <c r="Y320" i="3"/>
  <c r="Y302" i="3"/>
  <c r="Y822" i="3"/>
  <c r="Y218" i="3"/>
  <c r="Y1276" i="3"/>
  <c r="Y733" i="3"/>
  <c r="Y1076" i="3"/>
  <c r="Y731" i="3"/>
  <c r="Y969" i="3"/>
  <c r="Y716" i="3"/>
  <c r="Y1144" i="3"/>
  <c r="Y1105" i="3"/>
  <c r="Y1067" i="3"/>
  <c r="Y400" i="3"/>
  <c r="Y963" i="3"/>
  <c r="Y235" i="3"/>
  <c r="Y1143" i="3"/>
  <c r="Y580" i="3"/>
  <c r="Y697" i="3"/>
  <c r="BH317" i="1" s="1"/>
  <c r="Y669" i="3"/>
  <c r="Y1235" i="3"/>
  <c r="Y413" i="3"/>
  <c r="Y1035" i="3"/>
  <c r="Y339" i="3"/>
  <c r="Y499" i="3"/>
  <c r="Y703" i="3"/>
  <c r="Y1054" i="3"/>
  <c r="Y1146" i="3"/>
  <c r="Y832" i="3"/>
  <c r="Y1237" i="3"/>
  <c r="Y851" i="3"/>
  <c r="Y230" i="3"/>
  <c r="Y1234" i="3"/>
  <c r="Y436" i="3"/>
  <c r="Y518" i="3"/>
  <c r="Y1027" i="3"/>
  <c r="Y399" i="3"/>
  <c r="Y459" i="3"/>
  <c r="Y267" i="3"/>
  <c r="Y1377" i="3"/>
  <c r="AX663" i="2" s="1"/>
  <c r="Y79" i="3"/>
  <c r="Y401" i="3"/>
  <c r="AX334" i="2" s="1"/>
  <c r="Y1320" i="3"/>
  <c r="Y18" i="3"/>
  <c r="Y621" i="3"/>
  <c r="Y728" i="3"/>
  <c r="Y830" i="3"/>
  <c r="Y597" i="3"/>
  <c r="BH594" i="1" s="1"/>
  <c r="Y589" i="3"/>
  <c r="Y141" i="3"/>
  <c r="Y1378" i="3"/>
  <c r="Y889" i="3"/>
  <c r="Y1006" i="3"/>
  <c r="Y827" i="3"/>
  <c r="Y131" i="3"/>
  <c r="Y1075" i="3"/>
  <c r="Y240" i="3"/>
  <c r="Y1102" i="3"/>
  <c r="Y398" i="3"/>
  <c r="Y594" i="3"/>
  <c r="Y153" i="3"/>
  <c r="Y929" i="3"/>
  <c r="Y706" i="3"/>
  <c r="Y1322" i="3"/>
  <c r="Y718" i="3"/>
  <c r="Y1194" i="3"/>
  <c r="Y863" i="3"/>
  <c r="Y658" i="3"/>
  <c r="Y460" i="3"/>
  <c r="Y203" i="3"/>
  <c r="Y247" i="3"/>
  <c r="Y470" i="3"/>
  <c r="Y396" i="3"/>
  <c r="Y562" i="3"/>
  <c r="AX887" i="2" s="1"/>
  <c r="Y492" i="3"/>
  <c r="Y440" i="3"/>
  <c r="Y321" i="3"/>
  <c r="Y1019" i="3"/>
  <c r="Y63" i="3"/>
  <c r="Y741" i="3"/>
  <c r="Y1134" i="3"/>
  <c r="Y1164" i="3"/>
  <c r="Y415" i="3"/>
  <c r="Y852" i="3"/>
  <c r="Y576" i="3"/>
  <c r="Y1348" i="3"/>
  <c r="Y775" i="3"/>
  <c r="Y693" i="3"/>
  <c r="Y676" i="3"/>
  <c r="Y944" i="3"/>
  <c r="Y1089" i="3"/>
  <c r="Y515" i="3"/>
  <c r="Y481" i="3"/>
  <c r="Y158" i="3"/>
  <c r="Y29" i="3"/>
  <c r="Y27" i="3"/>
  <c r="Y166" i="3"/>
  <c r="Y60" i="3"/>
  <c r="Y144" i="3"/>
  <c r="Y449" i="3"/>
  <c r="Y280" i="3"/>
  <c r="Y23" i="3"/>
  <c r="Y388" i="3"/>
  <c r="Y403" i="3"/>
  <c r="Y476" i="3"/>
  <c r="Y21" i="3"/>
  <c r="Y222" i="3"/>
  <c r="Y47" i="3"/>
  <c r="Y51" i="3"/>
  <c r="Y13" i="3"/>
  <c r="Y171" i="3"/>
  <c r="Y664" i="3"/>
  <c r="Y801" i="3"/>
  <c r="Y527" i="3"/>
  <c r="Y671" i="3"/>
  <c r="Y858" i="3"/>
  <c r="Y912" i="3"/>
  <c r="Y185" i="3"/>
  <c r="Y1229" i="3"/>
  <c r="Y1045" i="3"/>
  <c r="Y992" i="3"/>
  <c r="Y104" i="3"/>
  <c r="Y854" i="3"/>
  <c r="Y316" i="3"/>
  <c r="Y695" i="3"/>
  <c r="Y726" i="3"/>
  <c r="Y123" i="3"/>
  <c r="Y176" i="3"/>
  <c r="Y152" i="3"/>
  <c r="Y568" i="3"/>
  <c r="Y356" i="3"/>
  <c r="Y1124" i="3"/>
  <c r="Y116" i="3"/>
  <c r="Y306" i="3"/>
  <c r="Y477" i="3"/>
  <c r="Y482" i="3"/>
  <c r="Y677" i="3"/>
  <c r="Y883" i="3"/>
  <c r="Y1174" i="3"/>
  <c r="Y505" i="3"/>
  <c r="Y1082" i="3"/>
  <c r="Y1031" i="3"/>
  <c r="AX504" i="2" s="1"/>
  <c r="Y1323" i="3"/>
  <c r="Y907" i="3"/>
  <c r="Y232" i="3"/>
  <c r="AX393" i="2" s="1"/>
  <c r="Y1167" i="3"/>
  <c r="AX598" i="2" s="1"/>
  <c r="Y1386" i="3"/>
  <c r="Y31" i="3"/>
  <c r="Y1088" i="3"/>
  <c r="Y606" i="3"/>
  <c r="Y254" i="3"/>
  <c r="Y536" i="3"/>
  <c r="Y361" i="3"/>
  <c r="Y831" i="3"/>
  <c r="Y662" i="3"/>
  <c r="Y904" i="3"/>
  <c r="Y299" i="3"/>
  <c r="Y931" i="3"/>
  <c r="Y786" i="3"/>
  <c r="Y598" i="3"/>
  <c r="Y291" i="3"/>
  <c r="Y121" i="3"/>
  <c r="Y1130" i="3"/>
  <c r="Y490" i="3"/>
  <c r="Y354" i="3"/>
  <c r="AX868" i="2" s="1"/>
  <c r="Y1196" i="3"/>
  <c r="AX853" i="2" s="1"/>
  <c r="Y909" i="3"/>
  <c r="Y201" i="3"/>
  <c r="AX857" i="2" s="1"/>
  <c r="Y1133" i="3"/>
  <c r="Y1055" i="3"/>
  <c r="Y808" i="3"/>
  <c r="Y622" i="3"/>
  <c r="Y961" i="3"/>
  <c r="AX561" i="2" s="1"/>
  <c r="Y1049" i="3"/>
  <c r="Y782" i="3"/>
  <c r="Y471" i="3"/>
  <c r="Y1186" i="3"/>
  <c r="Y815" i="3"/>
  <c r="Y8" i="3"/>
  <c r="Y429" i="3"/>
  <c r="Y1015" i="3"/>
  <c r="Y545" i="3"/>
  <c r="Y181" i="3"/>
  <c r="Y1356" i="3"/>
  <c r="Y333" i="3"/>
  <c r="Y389" i="3"/>
  <c r="Y215" i="3"/>
  <c r="Y64" i="3"/>
  <c r="Y290" i="3"/>
  <c r="Y997" i="3"/>
  <c r="Y127" i="3"/>
  <c r="Y1277" i="3"/>
  <c r="Y508" i="3"/>
  <c r="Y272" i="3"/>
  <c r="Y407" i="3"/>
  <c r="Y721" i="3"/>
  <c r="Y692" i="3"/>
  <c r="Y584" i="3"/>
  <c r="Y173" i="3"/>
  <c r="Y1269" i="3"/>
  <c r="AX884" i="2" s="1"/>
  <c r="Y1085" i="3"/>
  <c r="Y112" i="3"/>
  <c r="Y257" i="3"/>
  <c r="Y1034" i="3"/>
  <c r="Y988" i="3"/>
  <c r="Y839" i="3"/>
  <c r="Y1108" i="3"/>
  <c r="AX665" i="2" s="1"/>
  <c r="Y799" i="3"/>
  <c r="Y836" i="3"/>
  <c r="Y1119" i="3"/>
  <c r="Y1246" i="3"/>
  <c r="AX576" i="2" s="1"/>
  <c r="Y62" i="3"/>
  <c r="AX860" i="2" s="1"/>
  <c r="Y954" i="3"/>
  <c r="B29" i="10"/>
  <c r="G25" i="10"/>
  <c r="Y420" i="3"/>
  <c r="Y578" i="3"/>
  <c r="Y395" i="3"/>
  <c r="Y371" i="3"/>
  <c r="BH295" i="1" s="1"/>
  <c r="Y521" i="3"/>
  <c r="Y266" i="3"/>
  <c r="Y623" i="3"/>
  <c r="Y15" i="3"/>
  <c r="Y71" i="3"/>
  <c r="Y715" i="3"/>
  <c r="Y287" i="3"/>
  <c r="Y1220" i="3"/>
  <c r="Y681" i="3"/>
  <c r="Y350" i="3"/>
  <c r="Y532" i="3"/>
  <c r="Y853" i="3"/>
  <c r="Y1012" i="3"/>
  <c r="Y1264" i="3"/>
  <c r="Y1069" i="3"/>
  <c r="Y430" i="3"/>
  <c r="Y1029" i="3"/>
  <c r="Y281" i="3"/>
  <c r="Y767" i="3"/>
  <c r="Y335" i="3"/>
  <c r="Y293" i="3"/>
  <c r="Y564" i="3"/>
  <c r="BH122" i="1" s="1"/>
  <c r="Y332" i="3"/>
  <c r="Y612" i="3"/>
  <c r="Y446" i="3"/>
  <c r="Y841" i="3"/>
  <c r="Y979" i="3"/>
  <c r="Y1319" i="3"/>
  <c r="Y587" i="3"/>
  <c r="Y496" i="3"/>
  <c r="Y956" i="3"/>
  <c r="Y1073" i="3"/>
  <c r="Y821" i="3"/>
  <c r="Y784" i="3"/>
  <c r="Y326" i="3"/>
  <c r="Y582" i="3"/>
  <c r="Y1306" i="3"/>
  <c r="Y1211" i="3"/>
  <c r="Y480" i="3"/>
  <c r="Y55" i="3"/>
  <c r="Y563" i="3"/>
  <c r="Y1346" i="3"/>
  <c r="Y1066" i="3"/>
  <c r="Y1165" i="3"/>
  <c r="Y1382" i="3"/>
  <c r="Y574" i="3"/>
  <c r="Y130" i="3"/>
  <c r="Y649" i="3"/>
  <c r="Y1291" i="3"/>
  <c r="Y762" i="3"/>
  <c r="AX756" i="2" s="1"/>
  <c r="Y1286" i="3"/>
  <c r="Y790" i="3"/>
  <c r="AX404" i="2" s="1"/>
  <c r="Y747" i="3"/>
  <c r="AX875" i="2" s="1"/>
  <c r="Y522" i="3"/>
  <c r="Y539" i="3"/>
  <c r="Y642" i="3"/>
  <c r="Y1318" i="3"/>
  <c r="AX968" i="2" s="1"/>
  <c r="Y1373" i="3"/>
  <c r="Y707" i="3"/>
  <c r="Y150" i="3"/>
  <c r="Y134" i="3"/>
  <c r="Y1163" i="3"/>
  <c r="G27" i="10"/>
  <c r="Y322" i="3"/>
  <c r="Y148" i="3"/>
  <c r="Y541" i="3"/>
  <c r="Y779" i="3"/>
  <c r="Y607" i="3"/>
  <c r="Y307" i="3"/>
  <c r="Y1007" i="3"/>
  <c r="Y1199" i="3"/>
  <c r="Y1121" i="3"/>
  <c r="Y452" i="3"/>
  <c r="Y628" i="3"/>
  <c r="Y1011" i="3"/>
  <c r="Y1071" i="3"/>
  <c r="Y1317" i="3"/>
  <c r="Y161" i="3"/>
  <c r="Y559" i="3"/>
  <c r="Y1257" i="3"/>
  <c r="Y243" i="3"/>
  <c r="Y433" i="3"/>
  <c r="Y1109" i="3"/>
  <c r="Y917" i="3"/>
  <c r="Y665" i="3"/>
  <c r="Y206" i="3"/>
  <c r="Y184" i="3"/>
  <c r="Y670" i="3"/>
  <c r="Y1352" i="3"/>
  <c r="Y252" i="3"/>
  <c r="Y572" i="3"/>
  <c r="Y33" i="3"/>
  <c r="Y167" i="3"/>
  <c r="Y308" i="3"/>
  <c r="Y327" i="3"/>
  <c r="Y115" i="3"/>
  <c r="AX795" i="2" s="1"/>
  <c r="Y980" i="3"/>
  <c r="Y162" i="3"/>
  <c r="Y1307" i="3"/>
  <c r="Y78" i="3"/>
  <c r="Y1053" i="3"/>
  <c r="Y98" i="3"/>
  <c r="Y514" i="3"/>
  <c r="Y605" i="3"/>
  <c r="Y314" i="3"/>
  <c r="Y1353" i="3"/>
  <c r="Y1042" i="3"/>
  <c r="AX505" i="2" s="1"/>
  <c r="Y122" i="3"/>
  <c r="Y934" i="3"/>
  <c r="Y1166" i="3"/>
  <c r="Y844" i="3"/>
  <c r="Y542" i="3"/>
  <c r="Y1117" i="3"/>
  <c r="Y347" i="3"/>
  <c r="Y118" i="3"/>
  <c r="Y882" i="3"/>
  <c r="BH142" i="1" s="1"/>
  <c r="Y385" i="3"/>
  <c r="Y174" i="3"/>
  <c r="AX720" i="2" s="1"/>
  <c r="Y346" i="3"/>
  <c r="Y847" i="3"/>
  <c r="Y469" i="3"/>
  <c r="BH759" i="1" s="1"/>
  <c r="Y65" i="3"/>
  <c r="Y191" i="3"/>
  <c r="Y797" i="3"/>
  <c r="Y72" i="3"/>
  <c r="BH492" i="1" s="1"/>
  <c r="Y619" i="3"/>
  <c r="Y105" i="3"/>
  <c r="Y1161" i="3"/>
  <c r="AX394" i="2" s="1"/>
  <c r="Y75" i="3"/>
  <c r="AX418" i="2" s="1"/>
  <c r="Y866" i="3"/>
  <c r="Y408" i="3"/>
  <c r="Y627" i="3"/>
  <c r="Y603" i="3"/>
  <c r="Y298" i="3"/>
  <c r="Y1344" i="3"/>
  <c r="Y1090" i="3"/>
  <c r="BH635" i="1" s="1"/>
  <c r="Y277" i="3"/>
  <c r="Y220" i="3"/>
  <c r="Y86" i="3"/>
  <c r="Y126" i="3"/>
  <c r="AX572" i="2" s="1"/>
  <c r="Y691" i="3"/>
  <c r="Y101" i="3"/>
  <c r="Y877" i="3"/>
  <c r="Y358" i="3"/>
  <c r="Y17" i="3"/>
  <c r="Y250" i="3"/>
  <c r="Y432" i="3"/>
  <c r="Y668" i="3"/>
  <c r="Y106" i="3"/>
  <c r="Y818" i="3"/>
  <c r="Y418" i="3"/>
  <c r="Y414" i="3"/>
  <c r="Y740" i="3"/>
  <c r="Y1205" i="3"/>
  <c r="Y1294" i="3"/>
  <c r="Y1258" i="3"/>
  <c r="Y972" i="3"/>
  <c r="Y1170" i="3"/>
  <c r="Y551" i="3"/>
  <c r="Y983" i="3"/>
  <c r="AX972" i="2" s="1"/>
  <c r="Y1304" i="3"/>
  <c r="Y325" i="3"/>
  <c r="Y928" i="3"/>
  <c r="Y1079" i="3"/>
  <c r="Y1279" i="3"/>
  <c r="Y950" i="3"/>
  <c r="Y38" i="3"/>
  <c r="Y1202" i="3"/>
  <c r="Y682" i="3"/>
  <c r="Y369" i="3"/>
  <c r="Y391" i="3"/>
  <c r="Y1217" i="3"/>
  <c r="Y625" i="3"/>
  <c r="Y296" i="3"/>
  <c r="Y44" i="3"/>
  <c r="Y484" i="3"/>
  <c r="Y556" i="3"/>
  <c r="Y672" i="3"/>
  <c r="Y379" i="3"/>
  <c r="Y729" i="3"/>
  <c r="Y757" i="3"/>
  <c r="Y1287" i="3"/>
  <c r="Y364" i="3"/>
  <c r="BH664" i="1" s="1"/>
  <c r="Y1097" i="3"/>
  <c r="Y699" i="3"/>
  <c r="Y1337" i="3"/>
  <c r="Y1074" i="3"/>
  <c r="Y712" i="3"/>
  <c r="Y28" i="3"/>
  <c r="Y620" i="3"/>
  <c r="Y262" i="3"/>
  <c r="Y22" i="3"/>
  <c r="BH101" i="1" s="1"/>
  <c r="Y1312" i="3"/>
  <c r="Y368" i="3"/>
  <c r="AX620" i="2" s="1"/>
  <c r="Y411" i="3"/>
  <c r="Y202" i="3"/>
  <c r="Y1245" i="3"/>
  <c r="Y74" i="3"/>
  <c r="Y886" i="3"/>
  <c r="Y925" i="3"/>
  <c r="Y1210" i="3"/>
  <c r="Y1043" i="3"/>
  <c r="Y781" i="3"/>
  <c r="Y431" i="3"/>
  <c r="Y1263" i="3"/>
  <c r="Y1387" i="3"/>
  <c r="Y862" i="3"/>
  <c r="Y1096" i="3"/>
  <c r="Y133" i="3"/>
  <c r="Y1259" i="3"/>
  <c r="Y1274" i="3"/>
  <c r="Y581" i="3"/>
  <c r="Y57" i="3"/>
  <c r="Y227" i="3"/>
  <c r="Y953" i="3"/>
  <c r="Y1299" i="3"/>
  <c r="Y209" i="3"/>
  <c r="Y236" i="3"/>
  <c r="Y674" i="3"/>
  <c r="Y1190" i="3"/>
  <c r="Y164" i="3"/>
  <c r="Y1195" i="3"/>
  <c r="Y1351" i="3"/>
  <c r="Y500" i="3"/>
  <c r="Y345" i="3"/>
  <c r="Y1064" i="3"/>
  <c r="Y1273" i="3"/>
  <c r="Y170" i="3"/>
  <c r="Y523" i="3"/>
  <c r="Y1197" i="3"/>
  <c r="Y817" i="3"/>
  <c r="Y1201" i="3"/>
  <c r="Y375" i="3"/>
  <c r="BH495" i="1" s="1"/>
  <c r="Y80" i="3"/>
  <c r="Y513" i="3"/>
  <c r="Y1369" i="3"/>
  <c r="Y493" i="3"/>
  <c r="Y1236" i="3"/>
  <c r="Y1350" i="3"/>
  <c r="Y820" i="3"/>
  <c r="BH617" i="1" s="1"/>
  <c r="Y10" i="3"/>
  <c r="Y1285" i="3"/>
  <c r="Y6" i="3"/>
  <c r="Y1058" i="3"/>
  <c r="Y548" i="3"/>
  <c r="Y263" i="3"/>
  <c r="Y128" i="3"/>
  <c r="Y1081" i="3"/>
  <c r="Y789" i="3"/>
  <c r="Y423" i="3"/>
  <c r="Y743" i="3"/>
  <c r="Y1057" i="3"/>
  <c r="Y555" i="3"/>
  <c r="AX702" i="2" s="1"/>
  <c r="Y689" i="3"/>
  <c r="Y906" i="3"/>
  <c r="Y1303" i="3"/>
  <c r="Y1375" i="3"/>
  <c r="Y1372" i="3"/>
  <c r="BH237" i="1" s="1"/>
  <c r="Y1367" i="3"/>
  <c r="Y1340" i="3"/>
  <c r="AX533" i="2" s="1"/>
  <c r="Y771" i="3"/>
  <c r="BH444" i="1" s="1"/>
  <c r="Y933" i="3"/>
  <c r="Y1188" i="3"/>
  <c r="Y651" i="3"/>
  <c r="Y1218" i="3"/>
  <c r="Y609" i="3"/>
  <c r="Y1200" i="3"/>
  <c r="Y200" i="3"/>
  <c r="Y1100" i="3"/>
  <c r="Y24" i="3"/>
  <c r="Y485" i="3"/>
  <c r="Y511" i="3"/>
  <c r="Y1104" i="3"/>
  <c r="AX877" i="2" s="1"/>
  <c r="Y113" i="3"/>
  <c r="Y780" i="3"/>
  <c r="Y646" i="3"/>
  <c r="Y678" i="3"/>
  <c r="Y846" i="3"/>
  <c r="Y138" i="3"/>
  <c r="Y1151" i="3"/>
  <c r="Y365" i="3"/>
  <c r="Y543" i="3"/>
  <c r="Y503" i="3"/>
  <c r="BH129" i="1" s="1"/>
  <c r="Y736" i="3"/>
  <c r="Y710" i="3"/>
  <c r="Y1059" i="3"/>
  <c r="Y1260" i="3"/>
  <c r="Y1230" i="3"/>
  <c r="Y1181" i="3"/>
  <c r="AX771" i="2" s="1"/>
  <c r="Y89" i="3"/>
  <c r="Y1227" i="3"/>
  <c r="Y908" i="3"/>
  <c r="Y596" i="3"/>
  <c r="Y304" i="3"/>
  <c r="Y865" i="3"/>
  <c r="Y512" i="3"/>
  <c r="Y937" i="3"/>
  <c r="Y654" i="3"/>
  <c r="Y637" i="3"/>
  <c r="Y554" i="3"/>
  <c r="Y1135" i="3"/>
  <c r="Y378" i="3"/>
  <c r="Y1292" i="3"/>
  <c r="Y212" i="3"/>
  <c r="Y1126" i="3"/>
  <c r="Y94" i="3"/>
  <c r="Y276" i="3"/>
  <c r="Y930" i="3"/>
  <c r="Y1179" i="3"/>
  <c r="Y1256" i="3"/>
  <c r="Y633" i="3"/>
  <c r="Y204" i="3"/>
  <c r="Y437" i="3"/>
  <c r="Y765" i="3"/>
  <c r="Y1309" i="3"/>
  <c r="Y632" i="3"/>
  <c r="Y224" i="3"/>
  <c r="Y807" i="3"/>
  <c r="Y434" i="3"/>
  <c r="Y565" i="3"/>
  <c r="Y1068" i="3"/>
  <c r="Y157" i="3"/>
  <c r="Y610" i="3"/>
  <c r="BH558" i="1" s="1"/>
  <c r="Y264" i="3"/>
  <c r="Y91" i="3"/>
  <c r="Y544" i="3"/>
  <c r="Y903" i="3"/>
  <c r="Y67" i="3"/>
  <c r="Y246" i="3"/>
  <c r="Y1159" i="3"/>
  <c r="AX816" i="2" s="1"/>
  <c r="Y238" i="3"/>
  <c r="Y811" i="3"/>
  <c r="Y360" i="3"/>
  <c r="Y756" i="3"/>
  <c r="Y441" i="3"/>
  <c r="Y730" i="3"/>
  <c r="Y591" i="3"/>
  <c r="Y960" i="3"/>
  <c r="Y507" i="3"/>
  <c r="Y275" i="3"/>
  <c r="Y474" i="3"/>
  <c r="Y1223" i="3"/>
  <c r="BH796" i="1" s="1"/>
  <c r="Y998" i="3"/>
  <c r="Y1061" i="3"/>
  <c r="Y897" i="3"/>
  <c r="Y1253" i="3"/>
  <c r="BH49" i="1" s="1"/>
  <c r="Y558" i="3"/>
  <c r="Y1215" i="3"/>
  <c r="Y329" i="3"/>
  <c r="Y87" i="3"/>
  <c r="Y435" i="3"/>
  <c r="Y840" i="3"/>
  <c r="Y1222" i="3"/>
  <c r="Y895" i="3"/>
  <c r="Y279" i="3"/>
  <c r="Y211" i="3"/>
  <c r="Y199" i="3"/>
  <c r="Y826" i="3"/>
  <c r="Y1142" i="3"/>
  <c r="Y425" i="3"/>
  <c r="Y311" i="3"/>
  <c r="Y943" i="3"/>
  <c r="Y704" i="3"/>
  <c r="Y58" i="3"/>
  <c r="Y884" i="3"/>
  <c r="Y124" i="3"/>
  <c r="Y196" i="3"/>
  <c r="Y40" i="3"/>
  <c r="Y217" i="3"/>
  <c r="Y1216" i="3"/>
  <c r="Y110" i="3"/>
  <c r="Y323" i="3"/>
  <c r="AX336" i="2" s="1"/>
  <c r="Y70" i="3"/>
  <c r="Y102" i="3"/>
  <c r="Y1331" i="3"/>
  <c r="Y461" i="3"/>
  <c r="Y336" i="3"/>
  <c r="Y412" i="3"/>
  <c r="Y1362" i="3"/>
  <c r="Y168" i="3"/>
  <c r="Y1324" i="3"/>
  <c r="Y968" i="3"/>
  <c r="Y427" i="3"/>
  <c r="Y1385" i="3"/>
  <c r="Y557" i="3"/>
  <c r="Y1330" i="3"/>
  <c r="Y1358" i="3"/>
  <c r="Y519" i="3"/>
  <c r="Y256" i="3"/>
  <c r="Y448" i="3"/>
  <c r="Y1160" i="3"/>
  <c r="Y497" i="3"/>
  <c r="Y653" i="3"/>
  <c r="Y1157" i="3"/>
  <c r="Y20" i="3"/>
  <c r="Y842" i="3"/>
  <c r="Y468" i="3"/>
  <c r="Y397" i="3"/>
  <c r="Y774" i="3"/>
  <c r="AX883" i="2" s="1"/>
  <c r="Y208" i="3"/>
  <c r="Y701" i="3"/>
  <c r="AX808" i="2" s="1"/>
  <c r="Y1376" i="3"/>
  <c r="Y1328" i="3"/>
  <c r="Y1136" i="3"/>
  <c r="Y595" i="3"/>
  <c r="Y439" i="3"/>
  <c r="Y1177" i="3"/>
  <c r="Y1272" i="3"/>
  <c r="Y1183" i="3"/>
  <c r="Y1046" i="3"/>
  <c r="Y549" i="3"/>
  <c r="Y833" i="3"/>
  <c r="Y223" i="3"/>
  <c r="Y137" i="3"/>
  <c r="Y754" i="3"/>
  <c r="Y550" i="3"/>
  <c r="Y1107" i="3"/>
  <c r="Y1361" i="3"/>
  <c r="Y1281" i="3"/>
  <c r="Y768" i="3"/>
  <c r="Y1278" i="3"/>
  <c r="Y875" i="3"/>
  <c r="Y154" i="3"/>
  <c r="Y319" i="3"/>
  <c r="Y1293" i="3"/>
  <c r="Y478" i="3"/>
  <c r="Y92" i="3"/>
  <c r="Y1365" i="3"/>
  <c r="Y288" i="3"/>
  <c r="BH169" i="1" s="1"/>
  <c r="Y1204" i="3"/>
  <c r="Y921" i="3"/>
  <c r="Y1173" i="3"/>
  <c r="BH226" i="1" s="1"/>
  <c r="Y1021" i="3"/>
  <c r="Y547" i="3"/>
  <c r="Y1203" i="3"/>
  <c r="Y450" i="3"/>
  <c r="Y1209" i="3"/>
  <c r="BH475" i="1" s="1"/>
  <c r="Y381" i="3"/>
  <c r="BH407" i="1"/>
  <c r="Y344" i="3"/>
  <c r="Y1086" i="3"/>
  <c r="AX678" i="2" s="1"/>
  <c r="Y1175" i="3"/>
  <c r="Y292" i="3"/>
  <c r="BH223" i="1" s="1"/>
  <c r="Y151" i="3"/>
  <c r="Y611" i="3"/>
  <c r="Y268" i="3"/>
  <c r="Y1037" i="3"/>
  <c r="Y421" i="3"/>
  <c r="Y510" i="3"/>
  <c r="BH174" i="1" s="1"/>
  <c r="Y467" i="3"/>
  <c r="AX616" i="2" s="1"/>
  <c r="Y899" i="3"/>
  <c r="BH418" i="1" s="1"/>
  <c r="Y1154" i="3"/>
  <c r="Y694" i="3"/>
  <c r="Y107" i="3"/>
  <c r="Y229" i="3"/>
  <c r="Y366" i="3"/>
  <c r="Y406" i="3"/>
  <c r="Y750" i="3"/>
  <c r="Y1176" i="3"/>
  <c r="Y213" i="3"/>
  <c r="Y312" i="3"/>
  <c r="Y702" i="3"/>
  <c r="Y1123" i="3"/>
  <c r="G20" i="10" l="1"/>
  <c r="G19" i="10"/>
  <c r="I19" i="10" s="1"/>
  <c r="E28" i="10"/>
  <c r="G21" i="10"/>
  <c r="G7" i="10"/>
  <c r="G28" i="10"/>
  <c r="G18" i="10"/>
  <c r="G24" i="10"/>
  <c r="G8" i="10"/>
  <c r="E11" i="10"/>
  <c r="I11" i="10" s="1"/>
  <c r="E22" i="10"/>
  <c r="I22" i="10" s="1"/>
  <c r="E19" i="10"/>
  <c r="F29" i="10"/>
  <c r="G23" i="10"/>
  <c r="G9" i="10"/>
  <c r="E26" i="10"/>
  <c r="I26" i="10" s="1"/>
  <c r="E21" i="10"/>
  <c r="I21" i="10" s="1"/>
  <c r="O23" i="11"/>
  <c r="O26" i="11"/>
  <c r="O31" i="11"/>
  <c r="O36" i="11"/>
  <c r="O29" i="11"/>
  <c r="O27" i="11"/>
  <c r="O37" i="11"/>
  <c r="O38" i="11"/>
  <c r="O39" i="11"/>
  <c r="O32" i="11"/>
  <c r="O30" i="11"/>
  <c r="O24" i="11"/>
  <c r="O28" i="11"/>
  <c r="O34" i="11"/>
  <c r="O35" i="11"/>
  <c r="O25" i="11"/>
  <c r="O33" i="11"/>
  <c r="N13" i="11"/>
  <c r="O13" i="11" s="1"/>
  <c r="AX704" i="2"/>
  <c r="AX894" i="2"/>
  <c r="M4" i="11"/>
  <c r="N5" i="11"/>
  <c r="O5" i="11" s="1"/>
  <c r="N6" i="11"/>
  <c r="O6" i="11" s="1"/>
  <c r="E9" i="10"/>
  <c r="E24" i="10"/>
  <c r="I24" i="10" s="1"/>
  <c r="BH344" i="1"/>
  <c r="AX24" i="2"/>
  <c r="AX1040" i="2"/>
  <c r="AX1024" i="2"/>
  <c r="BH583" i="1"/>
  <c r="BH612" i="1"/>
  <c r="BH305" i="1"/>
  <c r="BH199" i="1"/>
  <c r="AX62" i="2"/>
  <c r="BH242" i="1"/>
  <c r="BH47" i="1"/>
  <c r="BH27" i="1"/>
  <c r="BH540" i="1"/>
  <c r="BH570" i="1"/>
  <c r="AX251" i="2"/>
  <c r="AX156" i="2"/>
  <c r="AX144" i="2"/>
  <c r="BH375" i="1"/>
  <c r="BH297" i="1"/>
  <c r="BH463" i="1"/>
  <c r="BH54" i="1"/>
  <c r="BH80" i="1"/>
  <c r="AX199" i="2"/>
  <c r="BH749" i="1"/>
  <c r="BH565" i="1"/>
  <c r="BH517" i="1"/>
  <c r="BH330" i="1"/>
  <c r="AX980" i="2"/>
  <c r="BH523" i="1"/>
  <c r="BH721" i="1"/>
  <c r="BH196" i="1"/>
  <c r="BH337" i="1"/>
  <c r="BH460" i="1"/>
  <c r="BH426" i="1"/>
  <c r="BH473" i="1"/>
  <c r="BH597" i="1"/>
  <c r="BH600" i="1"/>
  <c r="BH546" i="1"/>
  <c r="BH639" i="1"/>
  <c r="BH530" i="1"/>
  <c r="BH355" i="1"/>
  <c r="BH272" i="1"/>
  <c r="BH373" i="1"/>
  <c r="AX237" i="2"/>
  <c r="BH697" i="1"/>
  <c r="AX37" i="2"/>
  <c r="BH245" i="1"/>
  <c r="BH780" i="1"/>
  <c r="BH700" i="1"/>
  <c r="AX1025" i="2"/>
  <c r="BH816" i="1"/>
  <c r="BH348" i="1"/>
  <c r="BH554" i="1"/>
  <c r="BH688" i="1"/>
  <c r="AX540" i="2"/>
  <c r="AX35" i="2"/>
  <c r="AX40" i="2"/>
  <c r="AX106" i="2"/>
  <c r="AX116" i="2"/>
  <c r="BH733" i="1"/>
  <c r="BH798" i="1"/>
  <c r="BH365" i="1"/>
  <c r="AX21" i="2"/>
  <c r="BH587" i="1"/>
  <c r="BH686" i="1"/>
  <c r="AX185" i="2"/>
  <c r="BH651" i="1"/>
  <c r="BH566" i="1"/>
  <c r="BH44" i="1"/>
  <c r="BH216" i="1"/>
  <c r="AX898" i="2"/>
  <c r="BH535" i="1"/>
  <c r="BH781" i="1"/>
  <c r="BH105" i="1"/>
  <c r="AX939" i="2"/>
  <c r="BH467" i="1"/>
  <c r="BH285" i="1"/>
  <c r="BH524" i="1"/>
  <c r="BH288" i="1"/>
  <c r="E5" i="10"/>
  <c r="BH340" i="1"/>
  <c r="BH457" i="1"/>
  <c r="BH269" i="1"/>
  <c r="BH214" i="1"/>
  <c r="AX889" i="2"/>
  <c r="AX149" i="2"/>
  <c r="AX813" i="2"/>
  <c r="AX507" i="2"/>
  <c r="AX946" i="2"/>
  <c r="M8" i="11"/>
  <c r="O8" i="11" s="1"/>
  <c r="AX96" i="2"/>
  <c r="AX5" i="2"/>
  <c r="BH774" i="1"/>
  <c r="AX30" i="2"/>
  <c r="BH480" i="1"/>
  <c r="BH666" i="1"/>
  <c r="AX39" i="2"/>
  <c r="AX442" i="2"/>
  <c r="N15" i="11"/>
  <c r="O15" i="11" s="1"/>
  <c r="AX354" i="2"/>
  <c r="BH758" i="1"/>
  <c r="BH35" i="1"/>
  <c r="BH452" i="1"/>
  <c r="BH367" i="1"/>
  <c r="BH459" i="1"/>
  <c r="BH579" i="1"/>
  <c r="AX290" i="2"/>
  <c r="BH436" i="1"/>
  <c r="BH42" i="1"/>
  <c r="BH8" i="1"/>
  <c r="BH23" i="1"/>
  <c r="AX15" i="2"/>
  <c r="BH370" i="1"/>
  <c r="BH359" i="1"/>
  <c r="BH36" i="1"/>
  <c r="BH107" i="1"/>
  <c r="BH381" i="1"/>
  <c r="AX75" i="2"/>
  <c r="BH6" i="1"/>
  <c r="BH539" i="1"/>
  <c r="AX138" i="2"/>
  <c r="AX1026" i="2"/>
  <c r="BH206" i="1"/>
  <c r="BH790" i="1"/>
  <c r="AX312" i="2"/>
  <c r="BH663" i="1"/>
  <c r="BH652" i="1"/>
  <c r="BH332" i="1"/>
  <c r="BH728" i="1"/>
  <c r="AX11" i="2"/>
  <c r="BH548" i="1"/>
  <c r="BH706" i="1"/>
  <c r="BH19" i="1"/>
  <c r="BH691" i="1"/>
  <c r="BH605" i="1"/>
  <c r="BH180" i="1"/>
  <c r="BH526" i="1"/>
  <c r="BH783" i="1"/>
  <c r="BH582" i="1"/>
  <c r="BH391" i="1"/>
  <c r="BH152" i="1"/>
  <c r="BH145" i="1"/>
  <c r="BH213" i="1"/>
  <c r="BH68" i="1"/>
  <c r="BH760" i="1"/>
  <c r="BH400" i="1"/>
  <c r="BH162" i="1"/>
  <c r="BH751" i="1"/>
  <c r="AX20" i="2"/>
  <c r="AX220" i="2"/>
  <c r="AX68" i="2"/>
  <c r="BH487" i="1"/>
  <c r="AX29" i="2"/>
  <c r="BH437" i="1"/>
  <c r="AX275" i="2"/>
  <c r="BH323" i="1"/>
  <c r="BH675" i="1"/>
  <c r="BH147" i="1"/>
  <c r="AX22" i="2"/>
  <c r="BH222" i="1"/>
  <c r="AX42" i="2"/>
  <c r="AX58" i="2"/>
  <c r="AX957" i="2"/>
  <c r="AX49" i="2"/>
  <c r="BH379" i="1"/>
  <c r="AX900" i="2"/>
  <c r="BH318" i="1"/>
  <c r="AX353" i="2"/>
  <c r="BH659" i="1"/>
  <c r="BH477" i="1"/>
  <c r="BH722" i="1"/>
  <c r="BH717" i="1"/>
  <c r="AX1022" i="2"/>
  <c r="BH89" i="1"/>
  <c r="BH360" i="1"/>
  <c r="BH230" i="1"/>
  <c r="AX6" i="2"/>
  <c r="AX18" i="2"/>
  <c r="E14" i="10"/>
  <c r="I14" i="10" s="1"/>
  <c r="BH646" i="1"/>
  <c r="BH16" i="1"/>
  <c r="BH192" i="1"/>
  <c r="AX48" i="2"/>
  <c r="AX974" i="2"/>
  <c r="AX1035" i="2"/>
  <c r="AX915" i="2"/>
  <c r="BH157" i="1"/>
  <c r="BH51" i="1"/>
  <c r="BH743" i="1"/>
  <c r="BH476" i="1"/>
  <c r="BH761" i="1"/>
  <c r="BH268" i="1"/>
  <c r="BH227" i="1"/>
  <c r="BH809" i="1"/>
  <c r="BH151" i="1"/>
  <c r="BH531" i="1"/>
  <c r="BH127" i="1"/>
  <c r="BH514" i="1"/>
  <c r="BH352" i="1"/>
  <c r="BH74" i="1"/>
  <c r="BH11" i="1"/>
  <c r="BH63" i="1"/>
  <c r="BH183" i="1"/>
  <c r="BH60" i="1"/>
  <c r="BH744" i="1"/>
  <c r="BH275" i="1"/>
  <c r="BH388" i="1"/>
  <c r="BH725" i="1"/>
  <c r="BH177" i="1"/>
  <c r="BH500" i="1"/>
  <c r="BH602" i="1"/>
  <c r="BH195" i="1"/>
  <c r="BH209" i="1"/>
  <c r="BH170" i="1"/>
  <c r="BH649" i="1"/>
  <c r="BH793" i="1"/>
  <c r="BH377" i="1"/>
  <c r="BH45" i="1"/>
  <c r="BH217" i="1"/>
  <c r="BH333" i="1"/>
  <c r="BH357" i="1"/>
  <c r="BH773" i="1"/>
  <c r="BH141" i="1"/>
  <c r="BH619" i="1"/>
  <c r="BH310" i="1"/>
  <c r="BH771" i="1"/>
  <c r="BH246" i="1"/>
  <c r="BH346" i="1"/>
  <c r="BH7" i="1"/>
  <c r="BH33" i="1"/>
  <c r="BH178" i="1"/>
  <c r="BH327" i="1"/>
  <c r="BH812" i="1"/>
  <c r="BH734" i="1"/>
  <c r="BH399" i="1"/>
  <c r="BH302" i="1"/>
  <c r="BH353" i="1"/>
  <c r="BH166" i="1"/>
  <c r="BH140" i="1"/>
  <c r="BH256" i="1"/>
  <c r="BH811" i="1"/>
  <c r="BH679" i="1"/>
  <c r="BH271" i="1"/>
  <c r="BH17" i="1"/>
  <c r="BH91" i="1"/>
  <c r="BH415" i="1"/>
  <c r="BH768" i="1"/>
  <c r="BH307" i="1"/>
  <c r="BH674" i="1"/>
  <c r="BH604" i="1"/>
  <c r="BH409" i="1"/>
  <c r="BH184" i="1"/>
  <c r="BH98" i="1"/>
  <c r="BH235" i="1"/>
  <c r="BH240" i="1"/>
  <c r="BH248" i="1"/>
  <c r="BH792" i="1"/>
  <c r="BH655" i="1"/>
  <c r="BH258" i="1"/>
  <c r="BH489" i="1"/>
  <c r="BH549" i="1"/>
  <c r="BH593" i="1"/>
  <c r="BH382" i="1"/>
  <c r="BH264" i="1"/>
  <c r="BH347" i="1"/>
  <c r="BH187" i="1"/>
  <c r="BH653" i="1"/>
  <c r="BH159" i="1"/>
  <c r="BH428" i="1"/>
  <c r="BH158" i="1"/>
  <c r="BH430" i="1"/>
  <c r="BH181" i="1"/>
  <c r="BH279" i="1"/>
  <c r="BH454" i="1"/>
  <c r="BH677" i="1"/>
  <c r="BH670" i="1"/>
  <c r="BH616" i="1"/>
  <c r="BH212" i="1"/>
  <c r="BH309" i="1"/>
  <c r="BH502" i="1"/>
  <c r="BH395" i="1"/>
  <c r="BH84" i="1"/>
  <c r="BH490" i="1"/>
  <c r="BH304" i="1"/>
  <c r="BH57" i="1"/>
  <c r="BH556" i="1"/>
  <c r="BH614" i="1"/>
  <c r="BH613" i="1"/>
  <c r="BH471" i="1"/>
  <c r="BH110" i="1"/>
  <c r="BH681" i="1"/>
  <c r="BH387" i="1"/>
  <c r="BH584" i="1"/>
  <c r="BH529" i="1"/>
  <c r="BH472" i="1"/>
  <c r="BH94" i="1"/>
  <c r="BH650" i="1"/>
  <c r="BH361" i="1"/>
  <c r="BH403" i="1"/>
  <c r="BH56" i="1"/>
  <c r="BH687" i="1"/>
  <c r="BH632" i="1"/>
  <c r="BH262" i="1"/>
  <c r="BH782" i="1"/>
  <c r="BH541" i="1"/>
  <c r="BH73" i="1"/>
  <c r="BH313" i="1"/>
  <c r="BH293" i="1"/>
  <c r="BH402" i="1"/>
  <c r="BH71" i="1"/>
  <c r="BH772" i="1"/>
  <c r="BH657" i="1"/>
  <c r="BH417" i="1"/>
  <c r="BH542" i="1"/>
  <c r="BH306" i="1"/>
  <c r="BH87" i="1"/>
  <c r="BH234" i="1"/>
  <c r="BH154" i="1"/>
  <c r="BH358" i="1"/>
  <c r="BH411" i="1"/>
  <c r="BH287" i="1"/>
  <c r="BH775" i="1"/>
  <c r="BH364" i="1"/>
  <c r="BH173" i="1"/>
  <c r="BH640" i="1"/>
  <c r="BH779" i="1"/>
  <c r="BH561" i="1"/>
  <c r="BH276" i="1"/>
  <c r="BH439" i="1"/>
  <c r="BH179" i="1"/>
  <c r="BH390" i="1"/>
  <c r="BH116" i="1"/>
  <c r="BH567" i="1"/>
  <c r="BH455" i="1"/>
  <c r="BH277" i="1"/>
  <c r="BH766" i="1"/>
  <c r="BH201" i="1"/>
  <c r="BH193" i="1"/>
  <c r="BH441" i="1"/>
  <c r="BH703" i="1"/>
  <c r="BH300" i="1"/>
  <c r="BH690" i="1"/>
  <c r="BH729" i="1"/>
  <c r="BH719" i="1"/>
  <c r="BH689" i="1"/>
  <c r="BH96" i="1"/>
  <c r="BH86" i="1"/>
  <c r="BH435" i="1"/>
  <c r="BH520" i="1"/>
  <c r="BH461" i="1"/>
  <c r="BH103" i="1"/>
  <c r="BH194" i="1"/>
  <c r="BH802" i="1"/>
  <c r="BH267" i="1"/>
  <c r="BH292" i="1"/>
  <c r="BH197" i="1"/>
  <c r="BH599" i="1"/>
  <c r="BH29" i="1"/>
  <c r="BH175" i="1"/>
  <c r="BH253" i="1"/>
  <c r="BH557" i="1"/>
  <c r="BH186" i="1"/>
  <c r="BH784" i="1"/>
  <c r="BH82" i="1"/>
  <c r="BH134" i="1"/>
  <c r="BH589" i="1"/>
  <c r="BH431" i="1"/>
  <c r="BH31" i="1"/>
  <c r="BH236" i="1"/>
  <c r="BH445" i="1"/>
  <c r="BH247" i="1"/>
  <c r="BH482" i="1"/>
  <c r="BH665" i="1"/>
  <c r="BH278" i="1"/>
  <c r="BH229" i="1"/>
  <c r="BH291" i="1"/>
  <c r="BH704" i="1"/>
  <c r="BH320" i="1"/>
  <c r="BH456" i="1"/>
  <c r="BH114" i="1"/>
  <c r="BH493" i="1"/>
  <c r="BH787" i="1"/>
  <c r="BH778" i="1"/>
  <c r="BH76" i="1"/>
  <c r="BH469" i="1"/>
  <c r="BH338" i="1"/>
  <c r="BH136" i="1"/>
  <c r="BH161" i="1"/>
  <c r="BH736" i="1"/>
  <c r="BH100" i="1"/>
  <c r="BH21" i="1"/>
  <c r="BH79" i="1"/>
  <c r="BH741" i="1"/>
  <c r="BH308" i="1"/>
  <c r="BH200" i="1"/>
  <c r="BH626" i="1"/>
  <c r="BH692" i="1"/>
  <c r="BH547" i="1"/>
  <c r="BH420" i="1"/>
  <c r="BH282" i="1"/>
  <c r="BH801" i="1"/>
  <c r="BH815" i="1"/>
  <c r="BH603" i="1"/>
  <c r="BH767" i="1"/>
  <c r="BH699" i="1"/>
  <c r="BH658" i="1"/>
  <c r="BH576" i="1"/>
  <c r="BH48" i="1"/>
  <c r="BH747" i="1"/>
  <c r="BH363" i="1"/>
  <c r="BH210" i="1"/>
  <c r="BH804" i="1"/>
  <c r="BH88" i="1"/>
  <c r="BH289" i="1"/>
  <c r="BH764" i="1"/>
  <c r="BH329" i="1"/>
  <c r="BH219" i="1"/>
  <c r="BH249" i="1"/>
  <c r="BH396" i="1"/>
  <c r="BH479" i="1"/>
  <c r="BH406" i="1"/>
  <c r="BH412" i="1"/>
  <c r="BH144" i="1"/>
  <c r="BH298" i="1"/>
  <c r="BH753" i="1"/>
  <c r="BH618" i="1"/>
  <c r="BH777" i="1"/>
  <c r="BH569" i="1"/>
  <c r="BH155" i="1"/>
  <c r="BH149" i="1"/>
  <c r="BH590" i="1"/>
  <c r="BH512" i="1"/>
  <c r="BH533" i="1"/>
  <c r="BH351" i="1"/>
  <c r="BH601" i="1"/>
  <c r="BH680" i="1"/>
  <c r="BH637" i="1"/>
  <c r="BH443" i="1"/>
  <c r="BH451" i="1"/>
  <c r="BH299" i="1"/>
  <c r="BH591" i="1"/>
  <c r="BH438" i="1"/>
  <c r="BH55" i="1"/>
  <c r="BH468" i="1"/>
  <c r="BH458" i="1"/>
  <c r="BH104" i="1"/>
  <c r="BH334" i="1"/>
  <c r="BH176" i="1"/>
  <c r="BH634" i="1"/>
  <c r="BH563" i="1"/>
  <c r="BH70" i="1"/>
  <c r="BH799" i="1"/>
  <c r="BH440" i="1"/>
  <c r="BH156" i="1"/>
  <c r="BH786" i="1"/>
  <c r="BH813" i="1"/>
  <c r="BH189" i="1"/>
  <c r="BH366" i="1"/>
  <c r="BH571" i="1"/>
  <c r="BH139" i="1"/>
  <c r="BH491" i="1"/>
  <c r="BH737" i="1"/>
  <c r="BH404" i="1"/>
  <c r="BH580" i="1"/>
  <c r="BH608" i="1"/>
  <c r="BH343" i="1"/>
  <c r="BH18" i="1"/>
  <c r="BH324" i="1"/>
  <c r="BH172" i="1"/>
  <c r="BH41" i="1"/>
  <c r="BH37" i="1"/>
  <c r="BH121" i="1"/>
  <c r="BH28" i="1"/>
  <c r="BH707" i="1"/>
  <c r="BH429" i="1"/>
  <c r="BH581" i="1"/>
  <c r="BH165" i="1"/>
  <c r="BH516" i="1"/>
  <c r="BH532" i="1"/>
  <c r="BH560" i="1"/>
  <c r="BH128" i="1"/>
  <c r="BH410" i="1"/>
  <c r="BH160" i="1"/>
  <c r="BH671" i="1"/>
  <c r="BH191" i="1"/>
  <c r="BH654" i="1"/>
  <c r="BH623" i="1"/>
  <c r="BH163" i="1"/>
  <c r="BH283" i="1"/>
  <c r="BH427" i="1"/>
  <c r="BH125" i="1"/>
  <c r="BH615" i="1"/>
  <c r="BH221" i="1"/>
  <c r="BH620" i="1"/>
  <c r="BH702" i="1"/>
  <c r="BH228" i="1"/>
  <c r="BH627" i="1"/>
  <c r="BH817" i="1"/>
  <c r="BH462" i="1"/>
  <c r="BH315" i="1"/>
  <c r="BH695" i="1"/>
  <c r="BH319" i="1"/>
  <c r="BH15" i="1"/>
  <c r="BH814" i="1"/>
  <c r="BH795" i="1"/>
  <c r="BH423" i="1"/>
  <c r="BH537" i="1"/>
  <c r="BH65" i="1"/>
  <c r="BH59" i="1"/>
  <c r="BH398" i="1"/>
  <c r="BH416" i="1"/>
  <c r="BH504" i="1"/>
  <c r="BH198" i="1"/>
  <c r="BH609" i="1"/>
  <c r="BH470" i="1"/>
  <c r="BH401" i="1"/>
  <c r="BH131" i="1"/>
  <c r="BH225" i="1"/>
  <c r="BH349" i="1"/>
  <c r="BH642" i="1"/>
  <c r="BH137" i="1"/>
  <c r="BH562" i="1"/>
  <c r="BH232" i="1"/>
  <c r="BH641" i="1"/>
  <c r="BH67" i="1"/>
  <c r="BH143" i="1"/>
  <c r="BH250" i="1"/>
  <c r="BH644" i="1"/>
  <c r="BH757" i="1"/>
  <c r="BH592" i="1"/>
  <c r="BH606" i="1"/>
  <c r="BH668" i="1"/>
  <c r="BH414" i="1"/>
  <c r="BH243" i="1"/>
  <c r="BH117" i="1"/>
  <c r="BH301" i="1"/>
  <c r="BH714" i="1"/>
  <c r="BH498" i="1"/>
  <c r="BH527" i="1"/>
  <c r="BH422" i="1"/>
  <c r="BH508" i="1"/>
  <c r="BH769" i="1"/>
  <c r="BH628" i="1"/>
  <c r="BH577" i="1"/>
  <c r="BH20" i="1"/>
  <c r="BH755" i="1"/>
  <c r="BH81" i="1"/>
  <c r="BH182" i="1"/>
  <c r="BH112" i="1"/>
  <c r="BH168" i="1"/>
  <c r="BH678" i="1"/>
  <c r="BH220" i="1"/>
  <c r="BH685" i="1"/>
  <c r="BH553" i="1"/>
  <c r="BH146" i="1"/>
  <c r="BH625" i="1"/>
  <c r="BH389" i="1"/>
  <c r="BH536" i="1"/>
  <c r="BH694" i="1"/>
  <c r="BH656" i="1"/>
  <c r="BH62" i="1"/>
  <c r="BH211" i="1"/>
  <c r="BH788" i="1"/>
  <c r="BH693" i="1"/>
  <c r="BH559" i="1"/>
  <c r="BH280" i="1"/>
  <c r="BH413" i="1"/>
  <c r="BH52" i="1"/>
  <c r="BH494" i="1"/>
  <c r="BH465" i="1"/>
  <c r="BH356" i="1"/>
  <c r="BH726" i="1"/>
  <c r="BH241" i="1"/>
  <c r="BH638" i="1"/>
  <c r="BH607" i="1"/>
  <c r="BH696" i="1"/>
  <c r="BH383" i="1"/>
  <c r="BH534" i="1"/>
  <c r="BH321" i="1"/>
  <c r="BH585" i="1"/>
  <c r="BH61" i="1"/>
  <c r="BH673" i="1"/>
  <c r="BH466" i="1"/>
  <c r="BH709" i="1"/>
  <c r="BH738" i="1"/>
  <c r="BH207" i="1"/>
  <c r="BH69" i="1"/>
  <c r="BH448" i="1"/>
  <c r="BH621" i="1"/>
  <c r="BH716" i="1"/>
  <c r="BH513" i="1"/>
  <c r="BH257" i="1"/>
  <c r="BH568" i="1"/>
  <c r="BH259" i="1"/>
  <c r="BH486" i="1"/>
  <c r="BH273" i="1"/>
  <c r="BH350" i="1"/>
  <c r="BH660" i="1"/>
  <c r="BH488" i="1"/>
  <c r="BH555" i="1"/>
  <c r="BH328" i="1"/>
  <c r="BH171" i="1"/>
  <c r="BH92" i="1"/>
  <c r="BH624" i="1"/>
  <c r="BH550" i="1"/>
  <c r="BH97" i="1"/>
  <c r="BH575" i="1"/>
  <c r="BH718" i="1"/>
  <c r="BH284" i="1"/>
  <c r="BH572" i="1"/>
  <c r="BH762" i="1"/>
  <c r="BH153" i="1"/>
  <c r="BH83" i="1"/>
  <c r="BH610" i="1"/>
  <c r="BH95" i="1"/>
  <c r="BH752" i="1"/>
  <c r="BH765" i="1"/>
  <c r="BH750" i="1"/>
  <c r="BH595" i="1"/>
  <c r="BH507" i="1"/>
  <c r="BH794" i="1"/>
  <c r="BH167" i="1"/>
  <c r="BH109" i="1"/>
  <c r="BH251" i="1"/>
  <c r="BH552" i="1"/>
  <c r="BH13" i="1"/>
  <c r="BH281" i="1"/>
  <c r="BH715" i="1"/>
  <c r="BH424" i="1"/>
  <c r="BH727" i="1"/>
  <c r="BH124" i="1"/>
  <c r="BH669" i="1"/>
  <c r="BH818" i="1"/>
  <c r="BH518" i="1"/>
  <c r="BH115" i="1"/>
  <c r="BH75" i="1"/>
  <c r="BH150" i="1"/>
  <c r="BH705" i="1"/>
  <c r="BH10" i="1"/>
  <c r="BH224" i="1"/>
  <c r="BH745" i="1"/>
  <c r="BH376" i="1"/>
  <c r="BH24" i="1"/>
  <c r="BH12" i="1"/>
  <c r="BH26" i="1"/>
  <c r="BH233" i="1"/>
  <c r="BH354" i="1"/>
  <c r="BH405" i="1"/>
  <c r="BH102" i="1"/>
  <c r="BH203" i="1"/>
  <c r="BH72" i="1"/>
  <c r="BH629" i="1"/>
  <c r="BH372" i="1"/>
  <c r="BH622" i="1"/>
  <c r="BH380" i="1"/>
  <c r="BH164" i="1"/>
  <c r="BH711" i="1"/>
  <c r="BH538" i="1"/>
  <c r="BH133" i="1"/>
  <c r="BH447" i="1"/>
  <c r="BH739" i="1"/>
  <c r="BH263" i="1"/>
  <c r="BH515" i="1"/>
  <c r="BH266" i="1"/>
  <c r="BH712" i="1"/>
  <c r="BH713" i="1"/>
  <c r="BH46" i="1"/>
  <c r="BH573" i="1"/>
  <c r="BH511" i="1"/>
  <c r="BH723" i="1"/>
  <c r="BH252" i="1"/>
  <c r="BH450" i="1"/>
  <c r="BH231" i="1"/>
  <c r="BH77" i="1"/>
  <c r="BH53" i="1"/>
  <c r="BH385" i="1"/>
  <c r="BH528" i="1"/>
  <c r="BH740" i="1"/>
  <c r="BH484" i="1"/>
  <c r="BH331" i="1"/>
  <c r="BH808" i="1"/>
  <c r="BH394" i="1"/>
  <c r="BH238" i="1"/>
  <c r="BH807" i="1"/>
  <c r="BH99" i="1"/>
  <c r="BH14" i="1"/>
  <c r="BH598" i="1"/>
  <c r="BH93" i="1"/>
  <c r="BH419" i="1"/>
  <c r="BH481" i="1"/>
  <c r="BH586" i="1"/>
  <c r="BH748" i="1"/>
  <c r="BH805" i="1"/>
  <c r="BH270" i="1"/>
  <c r="BH296" i="1"/>
  <c r="BH611" i="1"/>
  <c r="BH123" i="1"/>
  <c r="BH791" i="1"/>
  <c r="BH208" i="1"/>
  <c r="BH806" i="1"/>
  <c r="BH682" i="1"/>
  <c r="BH311" i="1"/>
  <c r="BH335" i="1"/>
  <c r="BH770" i="1"/>
  <c r="BH393" i="1"/>
  <c r="BH392" i="1"/>
  <c r="BH633" i="1"/>
  <c r="BH432" i="1"/>
  <c r="BH564" i="1"/>
  <c r="BH254" i="1"/>
  <c r="BH244" i="1"/>
  <c r="BH543" i="1"/>
  <c r="BH672" i="1"/>
  <c r="BH204" i="1"/>
  <c r="BH205" i="1"/>
  <c r="BH631" i="1"/>
  <c r="BH434" i="1"/>
  <c r="BH522" i="1"/>
  <c r="BH519" i="1"/>
  <c r="BH521" i="1"/>
  <c r="BH421" i="1"/>
  <c r="BH578" i="1"/>
  <c r="BH30" i="1"/>
  <c r="BH464" i="1"/>
  <c r="BH724" i="1"/>
  <c r="BH544" i="1"/>
  <c r="BH368" i="1"/>
  <c r="BH341" i="1"/>
  <c r="BH218" i="1"/>
  <c r="BH789" i="1"/>
  <c r="BH499" i="1"/>
  <c r="BH453" i="1"/>
  <c r="BH701" i="1"/>
  <c r="BH386" i="1"/>
  <c r="BH661" i="1"/>
  <c r="BH485" i="1"/>
  <c r="BH446" i="1"/>
  <c r="BH64" i="1"/>
  <c r="BH776" i="1"/>
  <c r="BH643" i="1"/>
  <c r="BH85" i="1"/>
  <c r="BH478" i="1"/>
  <c r="BH118" i="1"/>
  <c r="BH474" i="1"/>
  <c r="BH510" i="1"/>
  <c r="BH442" i="1"/>
  <c r="BH735" i="1"/>
  <c r="BH683" i="1"/>
  <c r="BH497" i="1"/>
  <c r="BH525" i="1"/>
  <c r="BH294" i="1"/>
  <c r="BH286" i="1"/>
  <c r="BH261" i="1"/>
  <c r="BH322" i="1"/>
  <c r="BH662" i="1"/>
  <c r="BH188" i="1"/>
  <c r="BH698" i="1"/>
  <c r="BH202" i="1"/>
  <c r="BH345" i="1"/>
  <c r="BH645" i="1"/>
  <c r="BH138" i="1"/>
  <c r="BH303" i="1"/>
  <c r="AX279" i="2"/>
  <c r="AX975" i="2"/>
  <c r="AX146" i="2"/>
  <c r="AX66" i="2"/>
  <c r="AX942" i="2"/>
  <c r="AX145" i="2"/>
  <c r="AX65" i="2"/>
  <c r="AX173" i="2"/>
  <c r="AX25" i="2"/>
  <c r="AX140" i="2"/>
  <c r="AX264" i="2"/>
  <c r="AX349" i="2"/>
  <c r="AX93" i="2"/>
  <c r="AX429" i="2"/>
  <c r="AX78" i="2"/>
  <c r="AX345" i="2"/>
  <c r="AX118" i="2"/>
  <c r="AX635" i="2"/>
  <c r="AX1011" i="2"/>
  <c r="AX500" i="2"/>
  <c r="AX1003" i="2"/>
  <c r="AX165" i="2"/>
  <c r="AX380" i="2"/>
  <c r="AX196" i="2"/>
  <c r="AX73" i="2"/>
  <c r="AX74" i="2"/>
  <c r="AX904" i="2"/>
  <c r="AX1015" i="2"/>
  <c r="AX187" i="2"/>
  <c r="AX52" i="2"/>
  <c r="AX90" i="2"/>
  <c r="AX81" i="2"/>
  <c r="AX160" i="2"/>
  <c r="AX130" i="2"/>
  <c r="AX51" i="2"/>
  <c r="AX842" i="2"/>
  <c r="AX993" i="2"/>
  <c r="AX433" i="2"/>
  <c r="AX528" i="2"/>
  <c r="AX131" i="2"/>
  <c r="AX103" i="2"/>
  <c r="AX791" i="2"/>
  <c r="AX1048" i="2"/>
  <c r="AX762" i="2"/>
  <c r="AX763" i="2"/>
  <c r="AX253" i="2"/>
  <c r="AX1031" i="2"/>
  <c r="AX1012" i="2"/>
  <c r="AX1020" i="2"/>
  <c r="AX483" i="2"/>
  <c r="AX754" i="2"/>
  <c r="AX142" i="2"/>
  <c r="AX102" i="2"/>
  <c r="AX247" i="2"/>
  <c r="AX927" i="2"/>
  <c r="AX32" i="2"/>
  <c r="AX583" i="2"/>
  <c r="AX331" i="2"/>
  <c r="AX856" i="2"/>
  <c r="AX926" i="2"/>
  <c r="AX462" i="2"/>
  <c r="AX961" i="2"/>
  <c r="AX995" i="2"/>
  <c r="AX1033" i="2"/>
  <c r="AX208" i="2"/>
  <c r="AX985" i="2"/>
  <c r="AX917" i="2"/>
  <c r="AX742" i="2"/>
  <c r="AX776" i="2"/>
  <c r="AX221" i="2"/>
  <c r="AX885" i="2"/>
  <c r="AX934" i="2"/>
  <c r="AX849" i="2"/>
  <c r="AX302" i="2"/>
  <c r="AX195" i="2"/>
  <c r="AX328" i="2"/>
  <c r="AX223" i="2"/>
  <c r="AX449" i="2"/>
  <c r="AX532" i="2"/>
  <c r="AX215" i="2"/>
  <c r="AX450" i="2"/>
  <c r="AX526" i="2"/>
  <c r="AX324" i="2"/>
  <c r="AX70" i="2"/>
  <c r="AX899" i="2"/>
  <c r="AX56" i="2"/>
  <c r="AX171" i="2"/>
  <c r="AX1032" i="2"/>
  <c r="AX1029" i="2"/>
  <c r="AX128" i="2"/>
  <c r="AX981" i="2"/>
  <c r="AX646" i="2"/>
  <c r="AX210" i="2"/>
  <c r="AX411" i="2"/>
  <c r="AX374" i="2"/>
  <c r="AX896" i="2"/>
  <c r="AX180" i="2"/>
  <c r="AX623" i="2"/>
  <c r="AX521" i="2"/>
  <c r="AX177" i="2"/>
  <c r="AX64" i="2"/>
  <c r="AX174" i="2"/>
  <c r="AX1010" i="2"/>
  <c r="AX553" i="2"/>
  <c r="AX923" i="2"/>
  <c r="AX314" i="2"/>
  <c r="AX329" i="2"/>
  <c r="AX818" i="2"/>
  <c r="AX1036" i="2"/>
  <c r="AX257" i="2"/>
  <c r="AX967" i="2"/>
  <c r="AX224" i="2"/>
  <c r="AX233" i="2"/>
  <c r="AX711" i="2"/>
  <c r="AX307" i="2"/>
  <c r="AX206" i="2"/>
  <c r="AX592" i="2"/>
  <c r="AX311" i="2"/>
  <c r="AX963" i="2"/>
  <c r="AX123" i="2"/>
  <c r="AX333" i="2"/>
  <c r="AX133" i="2"/>
  <c r="AX301" i="2"/>
  <c r="AX248" i="2"/>
  <c r="AX931" i="2"/>
  <c r="AX909" i="2"/>
  <c r="AX72" i="2"/>
  <c r="AX912" i="2"/>
  <c r="AX126" i="2"/>
  <c r="AX677" i="2"/>
  <c r="AX194" i="2"/>
  <c r="AX519" i="2"/>
  <c r="AX243" i="2"/>
  <c r="AX321" i="2"/>
  <c r="AX977" i="2"/>
  <c r="AX780" i="2"/>
  <c r="AX784" i="2"/>
  <c r="AX148" i="2"/>
  <c r="AX268" i="2"/>
  <c r="AX261" i="2"/>
  <c r="AX47" i="2"/>
  <c r="AX71" i="2"/>
  <c r="AX258" i="2"/>
  <c r="AX405" i="2"/>
  <c r="AX327" i="2"/>
  <c r="AX578" i="2"/>
  <c r="AX518" i="2"/>
  <c r="AX628" i="2"/>
  <c r="AX113" i="2"/>
  <c r="AX1008" i="2"/>
  <c r="AX1019" i="2"/>
  <c r="AX299" i="2"/>
  <c r="AX235" i="2"/>
  <c r="AX443" i="2"/>
  <c r="AX315" i="2"/>
  <c r="AX119" i="2"/>
  <c r="AX987" i="2"/>
  <c r="AX410" i="2"/>
  <c r="AX259" i="2"/>
  <c r="AX994" i="2"/>
  <c r="AX322" i="2"/>
  <c r="AX933" i="2"/>
  <c r="AX127" i="2"/>
  <c r="AX979" i="2"/>
  <c r="AX46" i="2"/>
  <c r="AX117" i="2"/>
  <c r="AX613" i="2"/>
  <c r="AX272" i="2"/>
  <c r="AX632" i="2"/>
  <c r="AX306" i="2"/>
  <c r="AX740" i="2"/>
  <c r="AX158" i="2"/>
  <c r="AX122" i="2"/>
  <c r="AX919" i="2"/>
  <c r="AX774" i="2"/>
  <c r="AX515" i="2"/>
  <c r="AX54" i="2"/>
  <c r="AX55" i="2"/>
  <c r="AX228" i="2"/>
  <c r="AX109" i="2"/>
  <c r="AX928" i="2"/>
  <c r="AX700" i="2"/>
  <c r="AX346" i="2"/>
  <c r="AX895" i="2"/>
  <c r="AX240" i="2"/>
  <c r="AX924" i="2"/>
  <c r="AX238" i="2"/>
  <c r="AX129" i="2"/>
  <c r="AX304" i="2"/>
  <c r="AX1016" i="2"/>
  <c r="AX955" i="2"/>
  <c r="AX150" i="2"/>
  <c r="AX913" i="2"/>
  <c r="AX167" i="2"/>
  <c r="AX45" i="2"/>
  <c r="AX936" i="2"/>
  <c r="AX976" i="2"/>
  <c r="AX193" i="2"/>
  <c r="AX317" i="2"/>
  <c r="AX1027" i="2"/>
  <c r="AX681" i="2"/>
  <c r="AX941" i="2"/>
  <c r="AX1028" i="2"/>
  <c r="AX79" i="2"/>
  <c r="AX682" i="2"/>
  <c r="AX508" i="2"/>
  <c r="AX212" i="2"/>
  <c r="AX563" i="2"/>
  <c r="AX288" i="2"/>
  <c r="AX637" i="2"/>
  <c r="AX824" i="2"/>
  <c r="AX814" i="2"/>
  <c r="AX92" i="2"/>
  <c r="AX263" i="2"/>
  <c r="AX97" i="2"/>
  <c r="AX98" i="2"/>
  <c r="AX723" i="2"/>
  <c r="AX949" i="2"/>
  <c r="AX902" i="2"/>
  <c r="AX12" i="2"/>
  <c r="AX922" i="2"/>
  <c r="AX782" i="2"/>
  <c r="AX438" i="2"/>
  <c r="AX911" i="2"/>
  <c r="AX250" i="2"/>
  <c r="AX991" i="2"/>
  <c r="AX281" i="2"/>
  <c r="AX151" i="2"/>
  <c r="AX929" i="2"/>
  <c r="AX388" i="2"/>
  <c r="AX930" i="2"/>
  <c r="AX837" i="2"/>
  <c r="AX170" i="2"/>
  <c r="AX855" i="2"/>
  <c r="AX107" i="2"/>
  <c r="AX467" i="2"/>
  <c r="AX907" i="2"/>
  <c r="AX953" i="2"/>
  <c r="AX298" i="2"/>
  <c r="AX236" i="2"/>
  <c r="AX205" i="2"/>
  <c r="AX326" i="2"/>
  <c r="AX229" i="2"/>
  <c r="AX43" i="2"/>
  <c r="AX459" i="2"/>
  <c r="AX57" i="2"/>
  <c r="AX479" i="2"/>
  <c r="AX76" i="2"/>
  <c r="AX239" i="2"/>
  <c r="AX643" i="2"/>
  <c r="AX999" i="2"/>
  <c r="AX937" i="2"/>
  <c r="AX990" i="2"/>
  <c r="AX368" i="2"/>
  <c r="AX731" i="2"/>
  <c r="AX964" i="2"/>
  <c r="AX292" i="2"/>
  <c r="AX365" i="2"/>
  <c r="AX940" i="2"/>
  <c r="AX918" i="2"/>
  <c r="AX416" i="2"/>
  <c r="AX453" i="2"/>
  <c r="AX965" i="2"/>
  <c r="AX804" i="2"/>
  <c r="AX262" i="2"/>
  <c r="AX609" i="2"/>
  <c r="AX154" i="2"/>
  <c r="AX31" i="2"/>
  <c r="AX7" i="2"/>
  <c r="AX945" i="2"/>
  <c r="AX230" i="2"/>
  <c r="AX300" i="2"/>
  <c r="AX958" i="2"/>
  <c r="AX996" i="2"/>
  <c r="AX286" i="2"/>
  <c r="AX684" i="2"/>
  <c r="AX871" i="2"/>
  <c r="AX470" i="2"/>
  <c r="AX242" i="2"/>
  <c r="AX419" i="2"/>
  <c r="AX992" i="2"/>
  <c r="AX1039" i="2"/>
  <c r="AX225" i="2"/>
  <c r="AX938" i="2"/>
  <c r="AX147" i="2"/>
  <c r="AX952" i="2"/>
  <c r="AX998" i="2"/>
  <c r="AX14" i="2"/>
  <c r="AX590" i="2"/>
  <c r="AX351" i="2"/>
  <c r="AX19" i="2"/>
  <c r="AX61" i="2"/>
  <c r="AX287" i="2"/>
  <c r="AX155" i="2"/>
  <c r="AX9" i="2"/>
  <c r="AX667" i="2"/>
  <c r="AX959" i="2"/>
  <c r="AX423" i="2"/>
  <c r="AX231" i="2"/>
  <c r="AX708" i="2"/>
  <c r="AX211" i="2"/>
  <c r="AX735" i="2"/>
  <c r="AX267" i="2"/>
  <c r="AX214" i="2"/>
  <c r="AX971" i="2"/>
  <c r="AX136" i="2"/>
  <c r="AX44" i="2"/>
  <c r="AX439" i="2"/>
  <c r="AX197" i="2"/>
  <c r="AX1034" i="2"/>
  <c r="AX397" i="2"/>
  <c r="AX551" i="2"/>
  <c r="AX989" i="2"/>
  <c r="AX63" i="2"/>
  <c r="AX764" i="2"/>
  <c r="AX688" i="2"/>
  <c r="AX910" i="2"/>
  <c r="AX1030" i="2"/>
  <c r="AX1001" i="2"/>
  <c r="AX794" i="2"/>
  <c r="AX105" i="2"/>
  <c r="AX85" i="2"/>
  <c r="AX282" i="2"/>
  <c r="AX164" i="2"/>
  <c r="AX1021" i="2"/>
  <c r="AX672" i="2"/>
  <c r="AX104" i="2"/>
  <c r="AX466" i="2"/>
  <c r="AX209" i="2"/>
  <c r="AX218" i="2"/>
  <c r="AX100" i="2"/>
  <c r="AX320" i="2"/>
  <c r="AX978" i="2"/>
  <c r="AX494" i="2"/>
  <c r="AX271" i="2"/>
  <c r="AX265" i="2"/>
  <c r="AX506" i="2"/>
  <c r="AX634" i="2"/>
  <c r="AX192" i="2"/>
  <c r="AX377" i="2"/>
  <c r="AX1043" i="2"/>
  <c r="AX498" i="2"/>
  <c r="AX492" i="2"/>
  <c r="AX642" i="2"/>
  <c r="AX511" i="2"/>
  <c r="AX189" i="2"/>
  <c r="AX844" i="2"/>
  <c r="AX26" i="2"/>
  <c r="AX495" i="2"/>
  <c r="AX389" i="2"/>
  <c r="AX547" i="2"/>
  <c r="AX960" i="2"/>
  <c r="AX983" i="2"/>
  <c r="AX363" i="2"/>
  <c r="AX343" i="2"/>
  <c r="AX141" i="2"/>
  <c r="AX775" i="2"/>
  <c r="AX319" i="2"/>
  <c r="AX17" i="2"/>
  <c r="AX852" i="2"/>
  <c r="AX202" i="2"/>
  <c r="AX269" i="2"/>
  <c r="AX1046" i="2"/>
  <c r="AX50" i="2"/>
  <c r="AX833" i="2"/>
  <c r="AX948" i="2"/>
  <c r="AX135" i="2"/>
  <c r="AX217" i="2"/>
  <c r="AX373" i="2"/>
  <c r="AX38" i="2"/>
  <c r="AX153" i="2"/>
  <c r="AX1013" i="2"/>
  <c r="AX270" i="2"/>
  <c r="AX649" i="2"/>
  <c r="AX436" i="2"/>
  <c r="AX89" i="2"/>
  <c r="AX382" i="2"/>
  <c r="AX386" i="2"/>
  <c r="AX474" i="2"/>
  <c r="AX255" i="2"/>
  <c r="AX28" i="2"/>
  <c r="AX692" i="2"/>
  <c r="AX535" i="2"/>
  <c r="AX53" i="2"/>
  <c r="AX1041" i="2"/>
  <c r="AX988" i="2"/>
  <c r="AX313" i="2"/>
  <c r="AX827" i="2"/>
  <c r="AX973" i="2"/>
  <c r="AX84" i="2"/>
  <c r="AX905" i="2"/>
  <c r="AX316" i="2"/>
  <c r="AX60" i="2"/>
  <c r="AX730" i="2"/>
  <c r="AX87" i="2"/>
  <c r="AX8" i="2"/>
  <c r="AX36" i="2"/>
  <c r="AX670" i="2"/>
  <c r="AX124" i="2"/>
  <c r="AX260" i="2"/>
  <c r="AX227" i="2"/>
  <c r="AX82" i="2"/>
  <c r="AX168" i="2"/>
  <c r="AX1023" i="2"/>
  <c r="AX94" i="2"/>
  <c r="AX455" i="2"/>
  <c r="AX191" i="2"/>
  <c r="AX178" i="2"/>
  <c r="AX1002" i="2"/>
  <c r="AX925" i="2"/>
  <c r="AX589" i="2"/>
  <c r="AX143" i="2"/>
  <c r="AX159" i="2"/>
  <c r="AX706" i="2"/>
  <c r="AX101" i="2"/>
  <c r="AX188" i="2"/>
  <c r="AX1038" i="2"/>
  <c r="AX832" i="2"/>
  <c r="AX747" i="2"/>
  <c r="AX966" i="2"/>
  <c r="AX245" i="2"/>
  <c r="AX778" i="2"/>
  <c r="AX175" i="2"/>
  <c r="AX1014" i="2"/>
  <c r="AX424" i="2"/>
  <c r="AX162" i="2"/>
  <c r="AX222" i="2"/>
  <c r="AX456" i="2"/>
  <c r="AX451" i="2"/>
  <c r="AX273" i="2"/>
  <c r="AX1004" i="2"/>
  <c r="AX204" i="2"/>
  <c r="AX1017" i="2"/>
  <c r="AX737" i="2"/>
  <c r="AX83" i="2"/>
  <c r="AX296" i="2"/>
  <c r="AX198" i="2"/>
  <c r="AX132" i="2"/>
  <c r="AX969" i="2"/>
  <c r="AX291" i="2"/>
  <c r="AX201" i="2"/>
  <c r="AX1009" i="2"/>
  <c r="AX478" i="2"/>
  <c r="AX166" i="2"/>
  <c r="AX950" i="2"/>
  <c r="AX294" i="2"/>
  <c r="AX441" i="2"/>
  <c r="AX481" i="2"/>
  <c r="AX184" i="2"/>
  <c r="AX674" i="2"/>
  <c r="AX656" i="2"/>
  <c r="AX181" i="2"/>
  <c r="AX283" i="2"/>
  <c r="AX986" i="2"/>
  <c r="AX383" i="2"/>
  <c r="AX1005" i="2"/>
  <c r="AX785" i="2"/>
  <c r="AX305" i="2"/>
  <c r="AX41" i="2"/>
  <c r="AX33" i="2"/>
  <c r="AX157" i="2"/>
  <c r="AX152" i="2"/>
  <c r="AX1042" i="2"/>
  <c r="AX323" i="2"/>
  <c r="AX88" i="2"/>
  <c r="AX99" i="2"/>
  <c r="AX169" i="2"/>
  <c r="AX69" i="2"/>
  <c r="AX277" i="2"/>
  <c r="AX203" i="2"/>
  <c r="AX172" i="2"/>
  <c r="AX309" i="2"/>
  <c r="AX1018" i="2"/>
  <c r="AX1037" i="2"/>
  <c r="AX241" i="2"/>
  <c r="AX446" i="2"/>
  <c r="AX819" i="2"/>
  <c r="AX216" i="2"/>
  <c r="AX392" i="2"/>
  <c r="AX207" i="2"/>
  <c r="AX183" i="2"/>
  <c r="AX308" i="2"/>
  <c r="AX897" i="2"/>
  <c r="AX671" i="2"/>
  <c r="AX226" i="2"/>
  <c r="AX473" i="2"/>
  <c r="AX108" i="2"/>
  <c r="AX542" i="2"/>
  <c r="AX935" i="2"/>
  <c r="AX86" i="2"/>
  <c r="AX276" i="2"/>
  <c r="AX234" i="2"/>
  <c r="AX729" i="2"/>
  <c r="AX179" i="2"/>
  <c r="AX482" i="2"/>
  <c r="AX517" i="2"/>
  <c r="AX513" i="2"/>
  <c r="AX137" i="2"/>
  <c r="AX13" i="2"/>
  <c r="AX114" i="2"/>
  <c r="AX409" i="2"/>
  <c r="AX584" i="2"/>
  <c r="AX244" i="2"/>
  <c r="AX859" i="2"/>
  <c r="AX361" i="2"/>
  <c r="AX1045" i="2"/>
  <c r="AX134" i="2"/>
  <c r="AX491" i="2"/>
  <c r="AX970" i="2"/>
  <c r="AX10" i="2"/>
  <c r="AX59" i="2"/>
  <c r="AX95" i="2"/>
  <c r="AX651" i="2"/>
  <c r="AX120" i="2"/>
  <c r="AX163" i="2"/>
  <c r="AX555" i="2"/>
  <c r="AX390" i="2"/>
  <c r="AX91" i="2"/>
  <c r="AX139" i="2"/>
  <c r="AX997" i="2"/>
  <c r="AX777" i="2"/>
  <c r="AX951" i="2"/>
  <c r="AX520" i="2"/>
  <c r="AX797" i="2"/>
  <c r="AX176" i="2"/>
  <c r="AX932" i="2"/>
  <c r="AX622" i="2"/>
  <c r="AX658" i="2"/>
  <c r="AX982" i="2"/>
  <c r="AX1044" i="2"/>
  <c r="AX219" i="2"/>
  <c r="AX213" i="2"/>
  <c r="AX426" i="2"/>
  <c r="AX186" i="2"/>
  <c r="AX278" i="2"/>
  <c r="AX1007" i="2"/>
  <c r="AX121" i="2"/>
  <c r="AX943" i="2"/>
  <c r="AX743" i="2"/>
  <c r="AX369" i="2"/>
  <c r="AX908" i="2"/>
  <c r="AX1049" i="2"/>
  <c r="AX115" i="2"/>
  <c r="AX415" i="2"/>
  <c r="AX274" i="2"/>
  <c r="AX1000" i="2"/>
  <c r="AX612" i="2"/>
  <c r="AX297" i="2"/>
  <c r="AX440" i="2"/>
  <c r="AX391" i="2"/>
  <c r="AX284" i="2"/>
  <c r="AX906" i="2"/>
  <c r="AX359" i="2"/>
  <c r="AX16" i="2"/>
  <c r="AX680" i="2"/>
  <c r="AX285" i="2"/>
  <c r="AX303" i="2"/>
  <c r="AX717" i="2"/>
  <c r="AX430" i="2"/>
  <c r="AX254" i="2"/>
  <c r="AX318" i="2"/>
  <c r="AX161" i="2"/>
  <c r="AX914" i="2"/>
  <c r="AX249" i="2"/>
  <c r="AX246" i="2"/>
  <c r="AX289" i="2"/>
  <c r="AX597" i="2"/>
  <c r="AX414" i="2"/>
  <c r="AX190" i="2"/>
  <c r="AX607" i="2"/>
  <c r="AX200" i="2"/>
  <c r="AX916" i="2"/>
  <c r="AX1006" i="2"/>
  <c r="AX954" i="2"/>
  <c r="AX112" i="2"/>
  <c r="AX295" i="2"/>
  <c r="AX1047" i="2"/>
  <c r="AX27" i="2"/>
  <c r="AX125" i="2"/>
  <c r="AX256" i="2"/>
  <c r="AX984" i="2"/>
  <c r="AX252" i="2"/>
  <c r="AX707" i="2"/>
  <c r="AX944" i="2"/>
  <c r="AX110" i="2"/>
  <c r="AX310" i="2"/>
  <c r="AX962" i="2"/>
  <c r="AX666" i="2"/>
  <c r="AX34" i="2"/>
  <c r="AX588" i="2"/>
  <c r="AX111" i="2"/>
  <c r="AX903" i="2"/>
  <c r="AX266" i="2"/>
  <c r="AX293" i="2"/>
  <c r="AX699" i="2"/>
  <c r="AX921" i="2"/>
  <c r="AX489" i="2"/>
  <c r="AX956" i="2"/>
  <c r="AX67" i="2"/>
  <c r="AX232" i="2"/>
  <c r="AX80" i="2"/>
  <c r="AX920" i="2"/>
  <c r="AX947" i="2"/>
  <c r="AX476" i="2"/>
  <c r="M22" i="11"/>
  <c r="O22" i="11" s="1"/>
  <c r="BH316" i="1"/>
  <c r="BH730" i="1"/>
  <c r="BH720" i="1"/>
  <c r="BH34" i="1"/>
  <c r="BH742" i="1"/>
  <c r="BH190" i="1"/>
  <c r="BH58" i="1"/>
  <c r="BH336" i="1"/>
  <c r="BH648" i="1"/>
  <c r="BH90" i="1"/>
  <c r="BH667" i="1"/>
  <c r="BH9" i="1"/>
  <c r="BH630" i="1"/>
  <c r="BH108" i="1"/>
  <c r="BH449" i="1"/>
  <c r="BH763" i="1"/>
  <c r="BH676" i="1"/>
  <c r="BH433" i="1"/>
  <c r="BH756" i="1"/>
  <c r="BH362" i="1"/>
  <c r="BH274" i="1"/>
  <c r="BH39" i="1"/>
  <c r="BH545" i="1"/>
  <c r="AX502" i="2"/>
  <c r="BH509" i="1"/>
  <c r="BH66" i="1"/>
  <c r="BH574" i="1"/>
  <c r="BH506" i="1"/>
  <c r="BH800" i="1"/>
  <c r="BH732" i="1"/>
  <c r="BH636" i="1"/>
  <c r="BH119" i="1"/>
  <c r="BH369" i="1"/>
  <c r="BH496" i="1"/>
  <c r="BH38" i="1"/>
  <c r="BH378" i="1"/>
  <c r="BH22" i="1"/>
  <c r="BH483" i="1"/>
  <c r="BH684" i="1"/>
  <c r="BH371" i="1"/>
  <c r="BH797" i="1"/>
  <c r="BH25" i="1"/>
  <c r="BH135" i="1"/>
  <c r="BH239" i="1"/>
  <c r="BH374" i="1"/>
  <c r="BH551" i="1"/>
  <c r="BH425" i="1"/>
  <c r="BH501" i="1"/>
  <c r="BH185" i="1"/>
  <c r="BH120" i="1"/>
  <c r="BH325" i="1"/>
  <c r="BH647" i="1"/>
  <c r="BH312" i="1"/>
  <c r="BH803" i="1"/>
  <c r="BH40" i="1"/>
  <c r="BH503" i="1"/>
  <c r="BH588" i="1"/>
  <c r="BH708" i="1"/>
  <c r="BH32" i="1"/>
  <c r="BH126" i="1"/>
  <c r="BH339" i="1"/>
  <c r="BH754" i="1"/>
  <c r="BH397" i="1"/>
  <c r="BH111" i="1"/>
  <c r="BH78" i="1"/>
  <c r="BH326" i="1"/>
  <c r="BH408" i="1"/>
  <c r="BH810" i="1"/>
  <c r="BH130" i="1"/>
  <c r="BH710" i="1"/>
  <c r="BH148" i="1"/>
  <c r="BH314" i="1"/>
  <c r="BH215" i="1"/>
  <c r="BH746" i="1"/>
  <c r="BH260" i="1"/>
  <c r="BH43" i="1"/>
  <c r="BH50" i="1"/>
  <c r="BH596" i="1"/>
  <c r="BH290" i="1"/>
  <c r="BH505" i="1"/>
  <c r="BH731" i="1"/>
  <c r="BH106" i="1"/>
  <c r="BH255" i="1"/>
  <c r="BH132" i="1"/>
  <c r="M14" i="11"/>
  <c r="O14" i="11" s="1"/>
  <c r="M21" i="11"/>
  <c r="O21" i="11" s="1"/>
  <c r="N9" i="11"/>
  <c r="O9" i="11" s="1"/>
  <c r="N16" i="11"/>
  <c r="O16" i="11" s="1"/>
  <c r="M12" i="11"/>
  <c r="O12" i="11" s="1"/>
  <c r="O17" i="11"/>
  <c r="O19" i="11"/>
  <c r="O7" i="11"/>
  <c r="O18" i="11"/>
  <c r="O4" i="11"/>
  <c r="O20" i="11"/>
  <c r="G5" i="10"/>
  <c r="G14" i="10"/>
  <c r="E12" i="10"/>
  <c r="I12" i="10" s="1"/>
  <c r="E20" i="10"/>
  <c r="I20" i="10" s="1"/>
  <c r="E15" i="10"/>
  <c r="I15" i="10" s="1"/>
  <c r="E23" i="10"/>
  <c r="I23" i="10" s="1"/>
  <c r="E6" i="10"/>
  <c r="I6" i="10" s="1"/>
  <c r="E25" i="10"/>
  <c r="I25" i="10" s="1"/>
  <c r="E18" i="10"/>
  <c r="I18" i="10" s="1"/>
  <c r="E16" i="10"/>
  <c r="E10" i="10"/>
  <c r="I10" i="10" s="1"/>
  <c r="E7" i="10"/>
  <c r="G16" i="10"/>
  <c r="E17" i="10"/>
  <c r="E27" i="10"/>
  <c r="I27" i="10" s="1"/>
  <c r="E3" i="10"/>
  <c r="I3" i="10" s="1"/>
  <c r="D29" i="10"/>
  <c r="G29" i="10" s="1"/>
  <c r="E4" i="10"/>
  <c r="G17" i="10"/>
  <c r="G4" i="10"/>
  <c r="G13" i="10"/>
  <c r="I13" i="10" s="1"/>
  <c r="C29" i="10"/>
  <c r="E8" i="10"/>
  <c r="Y520" i="3"/>
  <c r="AX182" i="2" s="1"/>
  <c r="I28" i="10" l="1"/>
  <c r="I4" i="10"/>
  <c r="I17" i="10"/>
  <c r="I16" i="10"/>
  <c r="I5" i="10"/>
  <c r="I7" i="10"/>
  <c r="I8" i="10"/>
  <c r="I9" i="10"/>
  <c r="AX77" i="2"/>
  <c r="AX901" i="2"/>
  <c r="E29" i="10"/>
  <c r="AE1" i="3"/>
  <c r="AE3" i="3"/>
</calcChain>
</file>

<file path=xl/sharedStrings.xml><?xml version="1.0" encoding="utf-8"?>
<sst xmlns="http://schemas.openxmlformats.org/spreadsheetml/2006/main" count="49729" uniqueCount="3211">
  <si>
    <t>POS</t>
  </si>
  <si>
    <t>Name</t>
  </si>
  <si>
    <t>Age</t>
  </si>
  <si>
    <t>B</t>
  </si>
  <si>
    <t>T</t>
  </si>
  <si>
    <t>OVR</t>
  </si>
  <si>
    <t>POT</t>
  </si>
  <si>
    <t>WE</t>
  </si>
  <si>
    <t>INT</t>
  </si>
  <si>
    <t>STU</t>
  </si>
  <si>
    <t>MOV</t>
  </si>
  <si>
    <t>CON</t>
  </si>
  <si>
    <t>STU P</t>
  </si>
  <si>
    <t>MOV P</t>
  </si>
  <si>
    <t>CON P</t>
  </si>
  <si>
    <t>FB</t>
  </si>
  <si>
    <t>FBP</t>
  </si>
  <si>
    <t>CH</t>
  </si>
  <si>
    <t>CHP</t>
  </si>
  <si>
    <t>CB</t>
  </si>
  <si>
    <t>CBP</t>
  </si>
  <si>
    <t>SL</t>
  </si>
  <si>
    <t>SLP</t>
  </si>
  <si>
    <t>SI</t>
  </si>
  <si>
    <t>SIP</t>
  </si>
  <si>
    <t>SP</t>
  </si>
  <si>
    <t>SPP</t>
  </si>
  <si>
    <t>CT</t>
  </si>
  <si>
    <t>CTP</t>
  </si>
  <si>
    <t>FO</t>
  </si>
  <si>
    <t>FOP</t>
  </si>
  <si>
    <t>CC</t>
  </si>
  <si>
    <t>CCP</t>
  </si>
  <si>
    <t>SC</t>
  </si>
  <si>
    <t>SCP</t>
  </si>
  <si>
    <t>KC</t>
  </si>
  <si>
    <t>KCP</t>
  </si>
  <si>
    <t>KN</t>
  </si>
  <si>
    <t>KNP</t>
  </si>
  <si>
    <t>VELO</t>
  </si>
  <si>
    <t>STM</t>
  </si>
  <si>
    <t>G/F</t>
  </si>
  <si>
    <t>DEM</t>
  </si>
  <si>
    <t>MR</t>
  </si>
  <si>
    <t>R</t>
  </si>
  <si>
    <t>2 stars</t>
  </si>
  <si>
    <t>Normal</t>
  </si>
  <si>
    <t>Low</t>
  </si>
  <si>
    <t>-</t>
  </si>
  <si>
    <t>97-99 Mph</t>
  </si>
  <si>
    <t>Slot</t>
  </si>
  <si>
    <t>High</t>
  </si>
  <si>
    <t>95-97 Mph</t>
  </si>
  <si>
    <t>CL</t>
  </si>
  <si>
    <t>1 star</t>
  </si>
  <si>
    <t>LF</t>
  </si>
  <si>
    <t>Very High</t>
  </si>
  <si>
    <t>82-84 Mph</t>
  </si>
  <si>
    <t>L</t>
  </si>
  <si>
    <t>94-96 Mph</t>
  </si>
  <si>
    <t>Very Low</t>
  </si>
  <si>
    <t>91-93 Mph</t>
  </si>
  <si>
    <t>90-92 Mph</t>
  </si>
  <si>
    <t>4 stars</t>
  </si>
  <si>
    <t>92-94 Mph</t>
  </si>
  <si>
    <t>98-100 Mph</t>
  </si>
  <si>
    <t>93-95 Mph</t>
  </si>
  <si>
    <t>96-98 Mph</t>
  </si>
  <si>
    <t>S</t>
  </si>
  <si>
    <t>99-101 Mph</t>
  </si>
  <si>
    <t>3 stars</t>
  </si>
  <si>
    <t>87-89 Mph</t>
  </si>
  <si>
    <t>85-87 Mph</t>
  </si>
  <si>
    <t>RF</t>
  </si>
  <si>
    <t>84-86 Mph</t>
  </si>
  <si>
    <t>86-88 Mph</t>
  </si>
  <si>
    <t>3B</t>
  </si>
  <si>
    <t>83-85 Mph</t>
  </si>
  <si>
    <t>2B</t>
  </si>
  <si>
    <t>SS</t>
  </si>
  <si>
    <t>80-83 Mph</t>
  </si>
  <si>
    <t>CF</t>
  </si>
  <si>
    <t>GAP</t>
  </si>
  <si>
    <t>POW</t>
  </si>
  <si>
    <t>EYE</t>
  </si>
  <si>
    <t>K's</t>
  </si>
  <si>
    <t>GAP P</t>
  </si>
  <si>
    <t>POW P</t>
  </si>
  <si>
    <t>EYE P</t>
  </si>
  <si>
    <t>K P</t>
  </si>
  <si>
    <t>IF ARM</t>
  </si>
  <si>
    <t>OF ARM</t>
  </si>
  <si>
    <t>C ARM</t>
  </si>
  <si>
    <t>C</t>
  </si>
  <si>
    <t>1B</t>
  </si>
  <si>
    <t>SPE</t>
  </si>
  <si>
    <t>STE</t>
  </si>
  <si>
    <t>RUN</t>
  </si>
  <si>
    <t>Rat</t>
  </si>
  <si>
    <t>Pot</t>
  </si>
  <si>
    <t>Pitch</t>
  </si>
  <si>
    <t>Qpitch</t>
  </si>
  <si>
    <t>Velo</t>
  </si>
  <si>
    <t>Tot</t>
  </si>
  <si>
    <t>zScore</t>
  </si>
  <si>
    <t>Role</t>
  </si>
  <si>
    <t>Rnk</t>
  </si>
  <si>
    <t>List</t>
  </si>
  <si>
    <t>Sign</t>
  </si>
  <si>
    <t>ML</t>
  </si>
  <si>
    <t>Signed For</t>
  </si>
  <si>
    <t>Extremely Hard</t>
  </si>
  <si>
    <t>Very Easy</t>
  </si>
  <si>
    <t>Abbr</t>
  </si>
  <si>
    <t>VH</t>
  </si>
  <si>
    <t>H</t>
  </si>
  <si>
    <t>N</t>
  </si>
  <si>
    <t>VL</t>
  </si>
  <si>
    <t>Velocity</t>
  </si>
  <si>
    <t>Value</t>
  </si>
  <si>
    <t>&lt;75 Mph</t>
  </si>
  <si>
    <t>81-83 Mph</t>
  </si>
  <si>
    <t>101+ Mph</t>
  </si>
  <si>
    <t>Signability</t>
  </si>
  <si>
    <t>EH</t>
  </si>
  <si>
    <t>Hard</t>
  </si>
  <si>
    <t>Easy</t>
  </si>
  <si>
    <t>EZ</t>
  </si>
  <si>
    <t>VE</t>
  </si>
  <si>
    <t>Run</t>
  </si>
  <si>
    <t>Def</t>
  </si>
  <si>
    <t>Pos</t>
  </si>
  <si>
    <t>PH</t>
  </si>
  <si>
    <t>Luis</t>
  </si>
  <si>
    <t>Richard</t>
  </si>
  <si>
    <t>Dave</t>
  </si>
  <si>
    <t>García</t>
  </si>
  <si>
    <t>Jorge</t>
  </si>
  <si>
    <t>Jon</t>
  </si>
  <si>
    <t>Donald</t>
  </si>
  <si>
    <t>Juan</t>
  </si>
  <si>
    <t>Nelson</t>
  </si>
  <si>
    <t>Jeff</t>
  </si>
  <si>
    <t>Michael</t>
  </si>
  <si>
    <t>Davis</t>
  </si>
  <si>
    <t>Mark</t>
  </si>
  <si>
    <t>Brown</t>
  </si>
  <si>
    <t>Ralph</t>
  </si>
  <si>
    <t>Henry</t>
  </si>
  <si>
    <t>Matt</t>
  </si>
  <si>
    <t>José</t>
  </si>
  <si>
    <t>Steve</t>
  </si>
  <si>
    <t>Jesús</t>
  </si>
  <si>
    <t>Johnson</t>
  </si>
  <si>
    <t>Jack</t>
  </si>
  <si>
    <t>Ron</t>
  </si>
  <si>
    <t>Ortíz</t>
  </si>
  <si>
    <t>Tony</t>
  </si>
  <si>
    <t>Manuel</t>
  </si>
  <si>
    <t>Mike</t>
  </si>
  <si>
    <t>Jackson</t>
  </si>
  <si>
    <t>Clark</t>
  </si>
  <si>
    <t>Bill</t>
  </si>
  <si>
    <t>Tim</t>
  </si>
  <si>
    <t>Scott</t>
  </si>
  <si>
    <t>Alejandro</t>
  </si>
  <si>
    <t>González</t>
  </si>
  <si>
    <t>López</t>
  </si>
  <si>
    <t>Thomas</t>
  </si>
  <si>
    <t>Carter</t>
  </si>
  <si>
    <t>Rafael</t>
  </si>
  <si>
    <t>Rob</t>
  </si>
  <si>
    <t>Wilson</t>
  </si>
  <si>
    <t>Hernández</t>
  </si>
  <si>
    <t>Aaron</t>
  </si>
  <si>
    <t>Pérez</t>
  </si>
  <si>
    <t>Vincent</t>
  </si>
  <si>
    <t>Greg</t>
  </si>
  <si>
    <t>Smith</t>
  </si>
  <si>
    <t>Ramírez</t>
  </si>
  <si>
    <t>Miller</t>
  </si>
  <si>
    <t>Jimmy</t>
  </si>
  <si>
    <t>Javier</t>
  </si>
  <si>
    <t>Manny</t>
  </si>
  <si>
    <t>Kevin</t>
  </si>
  <si>
    <t>Williams</t>
  </si>
  <si>
    <t>Díaz</t>
  </si>
  <si>
    <t>David</t>
  </si>
  <si>
    <t>Joseph</t>
  </si>
  <si>
    <t>Ward</t>
  </si>
  <si>
    <t>Ryan</t>
  </si>
  <si>
    <t>Bob</t>
  </si>
  <si>
    <t>Billy</t>
  </si>
  <si>
    <t>António</t>
  </si>
  <si>
    <t>Anthony</t>
  </si>
  <si>
    <t>Jason</t>
  </si>
  <si>
    <t>Morales</t>
  </si>
  <si>
    <t>Green</t>
  </si>
  <si>
    <t>Pat</t>
  </si>
  <si>
    <t>Paul</t>
  </si>
  <si>
    <t>Garza</t>
  </si>
  <si>
    <t>Ricardo</t>
  </si>
  <si>
    <t>Dennis</t>
  </si>
  <si>
    <t>Pedro</t>
  </si>
  <si>
    <t>Sánchez</t>
  </si>
  <si>
    <t>Martínez</t>
  </si>
  <si>
    <t>Felipe</t>
  </si>
  <si>
    <t>Ramos</t>
  </si>
  <si>
    <t>Joe</t>
  </si>
  <si>
    <t>James</t>
  </si>
  <si>
    <t>Dan</t>
  </si>
  <si>
    <t>Thompson</t>
  </si>
  <si>
    <t>Chris</t>
  </si>
  <si>
    <t>John</t>
  </si>
  <si>
    <t>Ortega</t>
  </si>
  <si>
    <t>César</t>
  </si>
  <si>
    <t>Brian</t>
  </si>
  <si>
    <t>Hall</t>
  </si>
  <si>
    <t>Lou</t>
  </si>
  <si>
    <t>Lee</t>
  </si>
  <si>
    <t>Eric</t>
  </si>
  <si>
    <t>Curt</t>
  </si>
  <si>
    <t>Carlos</t>
  </si>
  <si>
    <t>Martin</t>
  </si>
  <si>
    <t>Miguel</t>
  </si>
  <si>
    <t>Rodríguez</t>
  </si>
  <si>
    <t>Phillips</t>
  </si>
  <si>
    <t>William</t>
  </si>
  <si>
    <t>Anderson</t>
  </si>
  <si>
    <t>Lewis</t>
  </si>
  <si>
    <t>Jones</t>
  </si>
  <si>
    <t>Salvador</t>
  </si>
  <si>
    <t>Maldonado</t>
  </si>
  <si>
    <t>Raúl</t>
  </si>
  <si>
    <t>Fernando</t>
  </si>
  <si>
    <t>wOBA</t>
  </si>
  <si>
    <t>OPS</t>
  </si>
  <si>
    <t>SLG</t>
  </si>
  <si>
    <t>OBP</t>
  </si>
  <si>
    <t>AVG</t>
  </si>
  <si>
    <t>CS</t>
  </si>
  <si>
    <t>SB</t>
  </si>
  <si>
    <t>K</t>
  </si>
  <si>
    <t>BB</t>
  </si>
  <si>
    <t>RBI</t>
  </si>
  <si>
    <t>HR</t>
  </si>
  <si>
    <t>AB</t>
  </si>
  <si>
    <t>G</t>
  </si>
  <si>
    <t>Position</t>
  </si>
  <si>
    <t>Date of Birth</t>
  </si>
  <si>
    <t>Slot Demand</t>
  </si>
  <si>
    <t>Last Name</t>
  </si>
  <si>
    <t>First Name</t>
  </si>
  <si>
    <t>//Format: Player ID</t>
  </si>
  <si>
    <t>P</t>
  </si>
  <si>
    <t>Jerry</t>
  </si>
  <si>
    <t>Nick</t>
  </si>
  <si>
    <t>Flores</t>
  </si>
  <si>
    <t>Robinson</t>
  </si>
  <si>
    <t>Daniel</t>
  </si>
  <si>
    <t>Ernesto</t>
  </si>
  <si>
    <t>Júlio</t>
  </si>
  <si>
    <t>Harris</t>
  </si>
  <si>
    <t>Gabriel</t>
  </si>
  <si>
    <t>Mitchell</t>
  </si>
  <si>
    <t>Washington</t>
  </si>
  <si>
    <t>Larry</t>
  </si>
  <si>
    <t>Francisco</t>
  </si>
  <si>
    <t>Kenny</t>
  </si>
  <si>
    <t>Cruz</t>
  </si>
  <si>
    <t>Charlie</t>
  </si>
  <si>
    <t>Ramón</t>
  </si>
  <si>
    <t>Edwards</t>
  </si>
  <si>
    <t>Cameron</t>
  </si>
  <si>
    <t>Rivera</t>
  </si>
  <si>
    <t>Moore</t>
  </si>
  <si>
    <t>George</t>
  </si>
  <si>
    <t>Fred</t>
  </si>
  <si>
    <t>Aurelio</t>
  </si>
  <si>
    <t>Jim</t>
  </si>
  <si>
    <t>Warren</t>
  </si>
  <si>
    <t>Jordan</t>
  </si>
  <si>
    <t>Andy</t>
  </si>
  <si>
    <t>Torres</t>
  </si>
  <si>
    <t>BABIP</t>
  </si>
  <si>
    <t>OAVG</t>
  </si>
  <si>
    <t>WHIP</t>
  </si>
  <si>
    <t>ER</t>
  </si>
  <si>
    <t>IP</t>
  </si>
  <si>
    <t>GS</t>
  </si>
  <si>
    <t>ERA</t>
  </si>
  <si>
    <t>SHO</t>
  </si>
  <si>
    <t>CG</t>
  </si>
  <si>
    <t>SV</t>
  </si>
  <si>
    <t>W</t>
  </si>
  <si>
    <t>PID</t>
  </si>
  <si>
    <t>CompID</t>
  </si>
  <si>
    <t>Avg:</t>
  </si>
  <si>
    <t>Con</t>
  </si>
  <si>
    <t>Gap</t>
  </si>
  <si>
    <t>Pow</t>
  </si>
  <si>
    <t>Eye</t>
  </si>
  <si>
    <t>AvK</t>
  </si>
  <si>
    <t>Med:</t>
  </si>
  <si>
    <t>Type</t>
  </si>
  <si>
    <t>Stf</t>
  </si>
  <si>
    <t>Mov</t>
  </si>
  <si>
    <t>Sta</t>
  </si>
  <si>
    <t>Demand</t>
  </si>
  <si>
    <t>pRnk</t>
  </si>
  <si>
    <t>TmpList</t>
  </si>
  <si>
    <t>FinList</t>
  </si>
  <si>
    <t>Ovr</t>
  </si>
  <si>
    <t>Rnd</t>
  </si>
  <si>
    <t>Pick</t>
  </si>
  <si>
    <t>Team</t>
  </si>
  <si>
    <t>Draft Diff</t>
  </si>
  <si>
    <t>Slot?</t>
  </si>
  <si>
    <t>Listing Name</t>
  </si>
  <si>
    <t>Dup</t>
  </si>
  <si>
    <t>??</t>
  </si>
  <si>
    <t>Round 1</t>
  </si>
  <si>
    <t>Player</t>
  </si>
  <si>
    <t>Yuma Bulldozers</t>
  </si>
  <si>
    <t>Aurora Borealis</t>
  </si>
  <si>
    <t>Reno Zephyrs</t>
  </si>
  <si>
    <t>Canton Longshoremen</t>
  </si>
  <si>
    <t>Palm Springs Codgers</t>
  </si>
  <si>
    <t>Kalamazoo Badgers</t>
  </si>
  <si>
    <t>Florida Featherheads</t>
  </si>
  <si>
    <t>West Virginia Alleghenies</t>
  </si>
  <si>
    <t>Kentucky Thoroughbreds</t>
  </si>
  <si>
    <t>London Underground</t>
  </si>
  <si>
    <t>Arlington Bureaucrats</t>
  </si>
  <si>
    <t>Crystal Lake Sandgnats</t>
  </si>
  <si>
    <t>Duluth Warriors</t>
  </si>
  <si>
    <t>Bakersfield Bears</t>
  </si>
  <si>
    <t>Round 2</t>
  </si>
  <si>
    <t>New Orleans Trendsetters</t>
  </si>
  <si>
    <t>Fargo Dinosaurs</t>
  </si>
  <si>
    <t>Round 3</t>
  </si>
  <si>
    <t>Round 4</t>
  </si>
  <si>
    <t>Round 5</t>
  </si>
  <si>
    <t>San Antonio Calzones of Laredo</t>
  </si>
  <si>
    <t>Full Text</t>
  </si>
  <si>
    <t>Bonus</t>
  </si>
  <si>
    <t>MLB</t>
  </si>
  <si>
    <t>MLB Salary</t>
  </si>
  <si>
    <t>MLB Term</t>
  </si>
  <si>
    <t>ID</t>
  </si>
  <si>
    <t>Drafted Players</t>
  </si>
  <si>
    <t>Bonus Eligible</t>
  </si>
  <si>
    <t>Signed</t>
  </si>
  <si>
    <t>Unsigned</t>
  </si>
  <si>
    <t>Avg Bonus</t>
  </si>
  <si>
    <t>Tot Bonus</t>
  </si>
  <si>
    <t>Total</t>
  </si>
  <si>
    <t>Len</t>
  </si>
  <si>
    <t>Text</t>
  </si>
  <si>
    <t>1BSherwood Alldritt21</t>
  </si>
  <si>
    <t>SSStan Phillips22</t>
  </si>
  <si>
    <t>1BGeorge Thomas20</t>
  </si>
  <si>
    <t>LFPaul Hughes18</t>
  </si>
  <si>
    <t>SPBartolo Esquivel22</t>
  </si>
  <si>
    <t>SPThad Taylor22</t>
  </si>
  <si>
    <t>SPDan Boorman18</t>
  </si>
  <si>
    <t>SPChris Longworth21</t>
  </si>
  <si>
    <t>MRTed Sepkiechler18</t>
  </si>
  <si>
    <t>CLRick Saunders21</t>
  </si>
  <si>
    <t>MRÁlex Ramos18</t>
  </si>
  <si>
    <t>C-John Klinger21</t>
  </si>
  <si>
    <t>C-Jesús López22</t>
  </si>
  <si>
    <t>Roberto</t>
  </si>
  <si>
    <t>Bryan</t>
  </si>
  <si>
    <t>Roy</t>
  </si>
  <si>
    <t>Marcos</t>
  </si>
  <si>
    <t>Tomás</t>
  </si>
  <si>
    <t>Zavala</t>
  </si>
  <si>
    <t>Robert</t>
  </si>
  <si>
    <t>Iván</t>
  </si>
  <si>
    <t>Will</t>
  </si>
  <si>
    <t>McIntosh</t>
  </si>
  <si>
    <t>Woods</t>
  </si>
  <si>
    <t>Douglas</t>
  </si>
  <si>
    <t>McDonald</t>
  </si>
  <si>
    <t>Reynaldo</t>
  </si>
  <si>
    <t>Gómez</t>
  </si>
  <si>
    <t>Morgan</t>
  </si>
  <si>
    <t>Duncan</t>
  </si>
  <si>
    <t>Walter</t>
  </si>
  <si>
    <t>Salazar</t>
  </si>
  <si>
    <t>Roberts</t>
  </si>
  <si>
    <t>Vaughn</t>
  </si>
  <si>
    <t>Castro</t>
  </si>
  <si>
    <t>Franklin</t>
  </si>
  <si>
    <t>Bass</t>
  </si>
  <si>
    <t>Pancho</t>
  </si>
  <si>
    <t>zScoreBat</t>
  </si>
  <si>
    <t>All Should Remain as Batters Except:</t>
  </si>
  <si>
    <t>posRnk</t>
  </si>
  <si>
    <t>Min Ranked:</t>
  </si>
  <si>
    <t>PEBA Std:</t>
  </si>
  <si>
    <t>PEBA Avg:</t>
  </si>
  <si>
    <t>CFPablo Padilla21</t>
  </si>
  <si>
    <t>MRDaniel Quillen18</t>
  </si>
  <si>
    <t>Picks 1-47</t>
  </si>
  <si>
    <t>48-74</t>
  </si>
  <si>
    <t>75-105</t>
  </si>
  <si>
    <t>106-129</t>
  </si>
  <si>
    <t>130-153</t>
  </si>
  <si>
    <t>//Format: Draft Round</t>
  </si>
  <si>
    <t>Supplemental (1 = yes or 0 = no)</t>
  </si>
  <si>
    <t>Pick in Round</t>
  </si>
  <si>
    <t>Team Name</t>
  </si>
  <si>
    <t>Team ID</t>
  </si>
  <si>
    <t>Player ID</t>
  </si>
  <si>
    <t>eol</t>
  </si>
  <si>
    <t>Draft Round</t>
  </si>
  <si>
    <t>Draft Supp</t>
  </si>
  <si>
    <t>Draft Pick</t>
  </si>
  <si>
    <t>Bradley</t>
  </si>
  <si>
    <t>Gerald</t>
  </si>
  <si>
    <t>Santiago</t>
  </si>
  <si>
    <t>Parker</t>
  </si>
  <si>
    <t>White</t>
  </si>
  <si>
    <t>Soto</t>
  </si>
  <si>
    <t>Johnston</t>
  </si>
  <si>
    <t>Danny</t>
  </si>
  <si>
    <t>Alfonso</t>
  </si>
  <si>
    <t>Ruíz</t>
  </si>
  <si>
    <t>Young</t>
  </si>
  <si>
    <t>Esteban</t>
  </si>
  <si>
    <t>Edward</t>
  </si>
  <si>
    <t>Gary</t>
  </si>
  <si>
    <t>Jesse</t>
  </si>
  <si>
    <t>Patterson</t>
  </si>
  <si>
    <t>Vega</t>
  </si>
  <si>
    <t>Allen</t>
  </si>
  <si>
    <t>Earl</t>
  </si>
  <si>
    <t>Ray</t>
  </si>
  <si>
    <t>Méndez</t>
  </si>
  <si>
    <t>Mendoza</t>
  </si>
  <si>
    <t>Russell</t>
  </si>
  <si>
    <t>Ángel</t>
  </si>
  <si>
    <t>Orlando</t>
  </si>
  <si>
    <t>Bird</t>
  </si>
  <si>
    <t>Enrique</t>
  </si>
  <si>
    <t>Delgado</t>
  </si>
  <si>
    <t>Josh</t>
  </si>
  <si>
    <t>Cole</t>
  </si>
  <si>
    <t>Salas</t>
  </si>
  <si>
    <t>Norberto</t>
  </si>
  <si>
    <t>Burns</t>
  </si>
  <si>
    <t>Alan</t>
  </si>
  <si>
    <t>Jonathan</t>
  </si>
  <si>
    <t>Vázquez</t>
  </si>
  <si>
    <t>Lorenzo</t>
  </si>
  <si>
    <t>Espinoza</t>
  </si>
  <si>
    <t>Wells</t>
  </si>
  <si>
    <t>Metcalf</t>
  </si>
  <si>
    <t>Norm</t>
  </si>
  <si>
    <t>Taylor</t>
  </si>
  <si>
    <t>Bartolo</t>
  </si>
  <si>
    <t>Willis</t>
  </si>
  <si>
    <t>Mejía</t>
  </si>
  <si>
    <t>Morán</t>
  </si>
  <si>
    <t>Bobby</t>
  </si>
  <si>
    <t>Bruce</t>
  </si>
  <si>
    <t>Gamble</t>
  </si>
  <si>
    <t>Willie</t>
  </si>
  <si>
    <t>Téllez</t>
  </si>
  <si>
    <t>Butler</t>
  </si>
  <si>
    <t>Kyle</t>
  </si>
  <si>
    <t>Sasaki</t>
  </si>
  <si>
    <t>Carlisle</t>
  </si>
  <si>
    <t>Castillo</t>
  </si>
  <si>
    <t>León</t>
  </si>
  <si>
    <t>Shelton</t>
  </si>
  <si>
    <t>Gutiérrez</t>
  </si>
  <si>
    <t>Sean</t>
  </si>
  <si>
    <t>Guillermo</t>
  </si>
  <si>
    <t>Ben</t>
  </si>
  <si>
    <t>Félix</t>
  </si>
  <si>
    <t>Burgess</t>
  </si>
  <si>
    <t>Ken</t>
  </si>
  <si>
    <t>Berry</t>
  </si>
  <si>
    <t>Meeks</t>
  </si>
  <si>
    <t>Kent</t>
  </si>
  <si>
    <t>Joaquín</t>
  </si>
  <si>
    <t>Howard</t>
  </si>
  <si>
    <t>Gonzáles</t>
  </si>
  <si>
    <t>Diego</t>
  </si>
  <si>
    <t>Weaver</t>
  </si>
  <si>
    <t>Andrews</t>
  </si>
  <si>
    <t>Sutton</t>
  </si>
  <si>
    <t>Baxter</t>
  </si>
  <si>
    <t>Patrick</t>
  </si>
  <si>
    <t>Armando</t>
  </si>
  <si>
    <t>Domínguez</t>
  </si>
  <si>
    <t>Alex</t>
  </si>
  <si>
    <t>Reed</t>
  </si>
  <si>
    <t>Eaton</t>
  </si>
  <si>
    <t>Ríos</t>
  </si>
  <si>
    <t>Leonard</t>
  </si>
  <si>
    <t>Fox</t>
  </si>
  <si>
    <t>Cisco</t>
  </si>
  <si>
    <t>Quinn</t>
  </si>
  <si>
    <t>Germán</t>
  </si>
  <si>
    <t>Monroe</t>
  </si>
  <si>
    <t>Tyler</t>
  </si>
  <si>
    <t>Harold</t>
  </si>
  <si>
    <t>Glenn</t>
  </si>
  <si>
    <t>Oliver</t>
  </si>
  <si>
    <t>Marshall</t>
  </si>
  <si>
    <t>Pepe</t>
  </si>
  <si>
    <t>Cristián</t>
  </si>
  <si>
    <t>Sergio</t>
  </si>
  <si>
    <t>Hart</t>
  </si>
  <si>
    <t>GB</t>
  </si>
  <si>
    <t>NEU</t>
  </si>
  <si>
    <t>EX GB</t>
  </si>
  <si>
    <t>88-90 Mph</t>
  </si>
  <si>
    <t>89-91 Mph</t>
  </si>
  <si>
    <t>EX FB</t>
  </si>
  <si>
    <t>Found?</t>
  </si>
  <si>
    <t>Roger</t>
  </si>
  <si>
    <t>Jacob</t>
  </si>
  <si>
    <t>Tommy</t>
  </si>
  <si>
    <t>Derek</t>
  </si>
  <si>
    <t>bZscore</t>
  </si>
  <si>
    <t>pZscore</t>
  </si>
  <si>
    <t>tmpRnk</t>
  </si>
  <si>
    <t>cmbList</t>
  </si>
  <si>
    <t>zRnk</t>
  </si>
  <si>
    <t>Rubén</t>
  </si>
  <si>
    <t>Kato</t>
  </si>
  <si>
    <t>Shane</t>
  </si>
  <si>
    <t>Máximo</t>
  </si>
  <si>
    <t>Steele</t>
  </si>
  <si>
    <t>Alfredo</t>
  </si>
  <si>
    <t>Kichida</t>
  </si>
  <si>
    <t>Justin</t>
  </si>
  <si>
    <t>Barnes</t>
  </si>
  <si>
    <t>Adams</t>
  </si>
  <si>
    <t>Correa</t>
  </si>
  <si>
    <t>Doug</t>
  </si>
  <si>
    <t>Myers</t>
  </si>
  <si>
    <t>Peterson</t>
  </si>
  <si>
    <t>Millard</t>
  </si>
  <si>
    <t>River</t>
  </si>
  <si>
    <t>Tom</t>
  </si>
  <si>
    <t>Flynn</t>
  </si>
  <si>
    <t>Travis</t>
  </si>
  <si>
    <t>Mason</t>
  </si>
  <si>
    <t>Yoriie</t>
  </si>
  <si>
    <t>Curtis</t>
  </si>
  <si>
    <t>Morrison</t>
  </si>
  <si>
    <t>Dewitt</t>
  </si>
  <si>
    <t>Hughes</t>
  </si>
  <si>
    <t>Bell</t>
  </si>
  <si>
    <t>Phil</t>
  </si>
  <si>
    <t>Barker</t>
  </si>
  <si>
    <t>Noboru</t>
  </si>
  <si>
    <t>Saikawa</t>
  </si>
  <si>
    <t>Héctor</t>
  </si>
  <si>
    <t>Lonnie</t>
  </si>
  <si>
    <t>Emílio</t>
  </si>
  <si>
    <t>Walsh</t>
  </si>
  <si>
    <t>Goodwin</t>
  </si>
  <si>
    <t>Caden</t>
  </si>
  <si>
    <t>Todd</t>
  </si>
  <si>
    <t>Woodward</t>
  </si>
  <si>
    <t>Simmons</t>
  </si>
  <si>
    <t>Yoshiki</t>
  </si>
  <si>
    <t>Sato</t>
  </si>
  <si>
    <t>Luke</t>
  </si>
  <si>
    <t>Brad</t>
  </si>
  <si>
    <t>Cross</t>
  </si>
  <si>
    <t>Charles</t>
  </si>
  <si>
    <t>Bernard</t>
  </si>
  <si>
    <t>Rick</t>
  </si>
  <si>
    <t>Alonso</t>
  </si>
  <si>
    <t>Piña</t>
  </si>
  <si>
    <t>Ross</t>
  </si>
  <si>
    <t>Gustavo</t>
  </si>
  <si>
    <t>Guerra</t>
  </si>
  <si>
    <t>Ohayashi</t>
  </si>
  <si>
    <t>Leon</t>
  </si>
  <si>
    <t>Hill</t>
  </si>
  <si>
    <t>Jaime</t>
  </si>
  <si>
    <t>Wallace</t>
  </si>
  <si>
    <t>Eugene</t>
  </si>
  <si>
    <t>Reese</t>
  </si>
  <si>
    <t>Ed</t>
  </si>
  <si>
    <t>Yoshihiro</t>
  </si>
  <si>
    <t>Yosai</t>
  </si>
  <si>
    <t>Abe</t>
  </si>
  <si>
    <t>Suzuki</t>
  </si>
  <si>
    <t>Rich</t>
  </si>
  <si>
    <t>Vance</t>
  </si>
  <si>
    <t>Wesley</t>
  </si>
  <si>
    <t>Wall</t>
  </si>
  <si>
    <t>Bernardo</t>
  </si>
  <si>
    <t>Brent</t>
  </si>
  <si>
    <t>Gilbert</t>
  </si>
  <si>
    <t>Tadaaki</t>
  </si>
  <si>
    <t>Yoshida</t>
  </si>
  <si>
    <t>Lara</t>
  </si>
  <si>
    <t>Strickland</t>
  </si>
  <si>
    <t>DeWitt</t>
  </si>
  <si>
    <t>Blake</t>
  </si>
  <si>
    <t>Foster</t>
  </si>
  <si>
    <t>Edgar</t>
  </si>
  <si>
    <t>Corbett</t>
  </si>
  <si>
    <t>Augusto</t>
  </si>
  <si>
    <t>McKinney</t>
  </si>
  <si>
    <t>Owen</t>
  </si>
  <si>
    <t>Nieves</t>
  </si>
  <si>
    <t>Fisher</t>
  </si>
  <si>
    <t>Masaki</t>
  </si>
  <si>
    <t>Brodie</t>
  </si>
  <si>
    <t>Randy</t>
  </si>
  <si>
    <t>Wayne</t>
  </si>
  <si>
    <t>Meredith</t>
  </si>
  <si>
    <t>Guzmán</t>
  </si>
  <si>
    <t>B.J.</t>
  </si>
  <si>
    <t>Moody</t>
  </si>
  <si>
    <t>Ewan</t>
  </si>
  <si>
    <t>Ramsey</t>
  </si>
  <si>
    <t>Arturo</t>
  </si>
  <si>
    <t>Doig</t>
  </si>
  <si>
    <t>Powers</t>
  </si>
  <si>
    <t>Ladd</t>
  </si>
  <si>
    <t>Kouda</t>
  </si>
  <si>
    <t>Campbell</t>
  </si>
  <si>
    <t>MacIntosh</t>
  </si>
  <si>
    <t>Rin</t>
  </si>
  <si>
    <t>Takahashi</t>
  </si>
  <si>
    <t>Bailey</t>
  </si>
  <si>
    <t>Donovan</t>
  </si>
  <si>
    <t>Yamada</t>
  </si>
  <si>
    <t>Olson</t>
  </si>
  <si>
    <t>Kokawa</t>
  </si>
  <si>
    <t>Santos</t>
  </si>
  <si>
    <t>Williamson</t>
  </si>
  <si>
    <t>Ellis</t>
  </si>
  <si>
    <t>Powell</t>
  </si>
  <si>
    <t>Suárez</t>
  </si>
  <si>
    <t>Richardson</t>
  </si>
  <si>
    <t>Kimura</t>
  </si>
  <si>
    <t>Al</t>
  </si>
  <si>
    <t>Gerardo</t>
  </si>
  <si>
    <t>Reyes</t>
  </si>
  <si>
    <t>Corbin</t>
  </si>
  <si>
    <t>Reyna</t>
  </si>
  <si>
    <t>Ogawa</t>
  </si>
  <si>
    <t>Feliciano</t>
  </si>
  <si>
    <t>Arthur</t>
  </si>
  <si>
    <t>Kojima</t>
  </si>
  <si>
    <t>Rhett</t>
  </si>
  <si>
    <t>Encarnación</t>
  </si>
  <si>
    <t>Mushanokoji</t>
  </si>
  <si>
    <t>Jeffrey</t>
  </si>
  <si>
    <t>Terry</t>
  </si>
  <si>
    <t>Carson</t>
  </si>
  <si>
    <t>Woody</t>
  </si>
  <si>
    <t>Yasujiro</t>
  </si>
  <si>
    <t>Bart</t>
  </si>
  <si>
    <t>Walker</t>
  </si>
  <si>
    <t>Garry</t>
  </si>
  <si>
    <t>Chikafuji</t>
  </si>
  <si>
    <t>Otero</t>
  </si>
  <si>
    <t>Lenny</t>
  </si>
  <si>
    <t>Buck</t>
  </si>
  <si>
    <t>Yodo</t>
  </si>
  <si>
    <t>Oscar</t>
  </si>
  <si>
    <t>Clay</t>
  </si>
  <si>
    <t>Tatsukichi</t>
  </si>
  <si>
    <t>Bruno</t>
  </si>
  <si>
    <t>Mauro</t>
  </si>
  <si>
    <t>Blanco</t>
  </si>
  <si>
    <t>Watanabe</t>
  </si>
  <si>
    <t>Vicente</t>
  </si>
  <si>
    <t>Durán</t>
  </si>
  <si>
    <t>Spencer</t>
  </si>
  <si>
    <t>Ryunosuke</t>
  </si>
  <si>
    <t>Tokaji</t>
  </si>
  <si>
    <t>Don</t>
  </si>
  <si>
    <t>Villarreal</t>
  </si>
  <si>
    <t>Kenkichi</t>
  </si>
  <si>
    <t>Alberto</t>
  </si>
  <si>
    <t>Kunimichi</t>
  </si>
  <si>
    <t>Archie</t>
  </si>
  <si>
    <t>Underwood</t>
  </si>
  <si>
    <t>Wade</t>
  </si>
  <si>
    <t>Goodman</t>
  </si>
  <si>
    <t>Kim</t>
  </si>
  <si>
    <t>Andrew</t>
  </si>
  <si>
    <t>Porter</t>
  </si>
  <si>
    <t>Cunningham</t>
  </si>
  <si>
    <t>Rivas</t>
  </si>
  <si>
    <t>Henderson</t>
  </si>
  <si>
    <t>Cox</t>
  </si>
  <si>
    <t>Cabrera</t>
  </si>
  <si>
    <t>Jamie</t>
  </si>
  <si>
    <t>Ángelo</t>
  </si>
  <si>
    <t>Cook</t>
  </si>
  <si>
    <t>Horton</t>
  </si>
  <si>
    <t>Robbie</t>
  </si>
  <si>
    <t>Stephen</t>
  </si>
  <si>
    <t>Tanaka</t>
  </si>
  <si>
    <t>Hayashi</t>
  </si>
  <si>
    <t>Murray</t>
  </si>
  <si>
    <t>Aoki</t>
  </si>
  <si>
    <t>Xavier</t>
  </si>
  <si>
    <t>Muñíz</t>
  </si>
  <si>
    <t>Jude</t>
  </si>
  <si>
    <t>Rod</t>
  </si>
  <si>
    <t>Jeremy</t>
  </si>
  <si>
    <t>Daryl</t>
  </si>
  <si>
    <t>Navarro</t>
  </si>
  <si>
    <t>Vela</t>
  </si>
  <si>
    <t>Barrón</t>
  </si>
  <si>
    <t>McCoy</t>
  </si>
  <si>
    <t>Nicholson</t>
  </si>
  <si>
    <t>Christian</t>
  </si>
  <si>
    <t>Inoue</t>
  </si>
  <si>
    <t>Cooper</t>
  </si>
  <si>
    <t>Alaniz</t>
  </si>
  <si>
    <t>Kumanosuke</t>
  </si>
  <si>
    <t>Motsuzuki</t>
  </si>
  <si>
    <t>Bannatyne</t>
  </si>
  <si>
    <t>Alfred</t>
  </si>
  <si>
    <t>Sparks</t>
  </si>
  <si>
    <t>Martín</t>
  </si>
  <si>
    <t>Katsumi</t>
  </si>
  <si>
    <t>Chet</t>
  </si>
  <si>
    <t>Gill</t>
  </si>
  <si>
    <t>Timothy</t>
  </si>
  <si>
    <t>Katsumoto</t>
  </si>
  <si>
    <t>Ikeda</t>
  </si>
  <si>
    <t>Cory</t>
  </si>
  <si>
    <t>Wood</t>
  </si>
  <si>
    <t>Clint</t>
  </si>
  <si>
    <t>Vásquez</t>
  </si>
  <si>
    <t>Erik</t>
  </si>
  <si>
    <t>Yaichiro</t>
  </si>
  <si>
    <t>Terrence</t>
  </si>
  <si>
    <t>Álex</t>
  </si>
  <si>
    <t>Walt</t>
  </si>
  <si>
    <t>Grady</t>
  </si>
  <si>
    <t>Tatsui</t>
  </si>
  <si>
    <t>Erickson</t>
  </si>
  <si>
    <t>Goff</t>
  </si>
  <si>
    <t>Carl</t>
  </si>
  <si>
    <t>Poole</t>
  </si>
  <si>
    <t>Teague</t>
  </si>
  <si>
    <t>Dwight</t>
  </si>
  <si>
    <t>Rosário</t>
  </si>
  <si>
    <t>Lloyd</t>
  </si>
  <si>
    <t>Stanley</t>
  </si>
  <si>
    <t>Fernández</t>
  </si>
  <si>
    <t>Villa</t>
  </si>
  <si>
    <t>Maloney</t>
  </si>
  <si>
    <t>Norman</t>
  </si>
  <si>
    <t>Castaneda</t>
  </si>
  <si>
    <t>Ohashi</t>
  </si>
  <si>
    <t>Matsui</t>
  </si>
  <si>
    <t>Fujita</t>
  </si>
  <si>
    <t>Murphy</t>
  </si>
  <si>
    <t>Natsu</t>
  </si>
  <si>
    <t>Takata</t>
  </si>
  <si>
    <t>Bascombe</t>
  </si>
  <si>
    <t>Reid</t>
  </si>
  <si>
    <t>Moreno</t>
  </si>
  <si>
    <t>Enríquez</t>
  </si>
  <si>
    <t>Peper</t>
  </si>
  <si>
    <t>Sandro</t>
  </si>
  <si>
    <t>Sanford</t>
  </si>
  <si>
    <t>Waters</t>
  </si>
  <si>
    <t>Yeijiro</t>
  </si>
  <si>
    <t>Noguchi</t>
  </si>
  <si>
    <t>Callum</t>
  </si>
  <si>
    <t>Barrett</t>
  </si>
  <si>
    <t>Perry</t>
  </si>
  <si>
    <t>Yorikane</t>
  </si>
  <si>
    <t>Yamamoto</t>
  </si>
  <si>
    <t>Chip</t>
  </si>
  <si>
    <t>Dane</t>
  </si>
  <si>
    <t>Montés</t>
  </si>
  <si>
    <t>Hal</t>
  </si>
  <si>
    <t>Hidehira</t>
  </si>
  <si>
    <t>Samurakami</t>
  </si>
  <si>
    <t>Takayuki</t>
  </si>
  <si>
    <t>Hashimoto</t>
  </si>
  <si>
    <t>Gareth</t>
  </si>
  <si>
    <t>Shino</t>
  </si>
  <si>
    <t>Samuel</t>
  </si>
  <si>
    <t>Leonardo</t>
  </si>
  <si>
    <t>Peter</t>
  </si>
  <si>
    <t>Moss</t>
  </si>
  <si>
    <t>Juárez</t>
  </si>
  <si>
    <t>Frazier</t>
  </si>
  <si>
    <t>Kikuchi</t>
  </si>
  <si>
    <t>Scot</t>
  </si>
  <si>
    <t>King</t>
  </si>
  <si>
    <t>Honda</t>
  </si>
  <si>
    <t>Ichikawa</t>
  </si>
  <si>
    <t>Ageda</t>
  </si>
  <si>
    <t>Kyoichi</t>
  </si>
  <si>
    <t>Matsumoto</t>
  </si>
  <si>
    <t>Ryuichi</t>
  </si>
  <si>
    <t>First</t>
  </si>
  <si>
    <t>Last</t>
  </si>
  <si>
    <t>Simon</t>
  </si>
  <si>
    <t>Eykelbosch</t>
  </si>
  <si>
    <t>$250k</t>
  </si>
  <si>
    <t>Toju</t>
  </si>
  <si>
    <t>$600k</t>
  </si>
  <si>
    <t>Robby</t>
  </si>
  <si>
    <t>Wiggins</t>
  </si>
  <si>
    <t>$5.0m</t>
  </si>
  <si>
    <t>$750k</t>
  </si>
  <si>
    <t>Kirkpatrick</t>
  </si>
  <si>
    <t>$1.5m</t>
  </si>
  <si>
    <t>$3.4m</t>
  </si>
  <si>
    <t>$180k</t>
  </si>
  <si>
    <t>Zenko</t>
  </si>
  <si>
    <t>Okada</t>
  </si>
  <si>
    <t>$2.8m</t>
  </si>
  <si>
    <t>$1.2m</t>
  </si>
  <si>
    <t>Payne</t>
  </si>
  <si>
    <t>$200k</t>
  </si>
  <si>
    <t>Haywood</t>
  </si>
  <si>
    <t>Riley</t>
  </si>
  <si>
    <t>$310k</t>
  </si>
  <si>
    <t>Toby</t>
  </si>
  <si>
    <t>$850k</t>
  </si>
  <si>
    <t>Black</t>
  </si>
  <si>
    <t>$210k</t>
  </si>
  <si>
    <t>Bowman</t>
  </si>
  <si>
    <t>$700k</t>
  </si>
  <si>
    <t>Carne</t>
  </si>
  <si>
    <t>$100k</t>
  </si>
  <si>
    <t>Hodge</t>
  </si>
  <si>
    <t>$950k</t>
  </si>
  <si>
    <t>Atasuke</t>
  </si>
  <si>
    <t>$2.6m</t>
  </si>
  <si>
    <t>Hubert</t>
  </si>
  <si>
    <t>Jacobs</t>
  </si>
  <si>
    <t>$320k</t>
  </si>
  <si>
    <t>Louis</t>
  </si>
  <si>
    <t>Kossan</t>
  </si>
  <si>
    <t>Makepeace</t>
  </si>
  <si>
    <t>$190k</t>
  </si>
  <si>
    <t>Monnington</t>
  </si>
  <si>
    <t>$4.0m</t>
  </si>
  <si>
    <t>Ogai</t>
  </si>
  <si>
    <t>Ono</t>
  </si>
  <si>
    <t>$2.4m</t>
  </si>
  <si>
    <t>Roland</t>
  </si>
  <si>
    <t>Penwarden</t>
  </si>
  <si>
    <t>Gerard</t>
  </si>
  <si>
    <t>$4.2m</t>
  </si>
  <si>
    <t>Banks</t>
  </si>
  <si>
    <t>$1.1m</t>
  </si>
  <si>
    <t>$1.9m</t>
  </si>
  <si>
    <t>$270k</t>
  </si>
  <si>
    <t>Denton</t>
  </si>
  <si>
    <t>Dixon</t>
  </si>
  <si>
    <t>Doyle</t>
  </si>
  <si>
    <t>$3.6m</t>
  </si>
  <si>
    <t>$230k</t>
  </si>
  <si>
    <t>Gibson</t>
  </si>
  <si>
    <t>$1.3m</t>
  </si>
  <si>
    <t>Hadley</t>
  </si>
  <si>
    <t>Hamilton</t>
  </si>
  <si>
    <t>Freddy</t>
  </si>
  <si>
    <t>$550k</t>
  </si>
  <si>
    <t>Keiji</t>
  </si>
  <si>
    <t>$240k</t>
  </si>
  <si>
    <t>$170k</t>
  </si>
  <si>
    <t>$90k</t>
  </si>
  <si>
    <t>Lange</t>
  </si>
  <si>
    <t>Ledezma</t>
  </si>
  <si>
    <t>RP</t>
  </si>
  <si>
    <t>MacGeachin</t>
  </si>
  <si>
    <t>McKnight</t>
  </si>
  <si>
    <t>$300k</t>
  </si>
  <si>
    <t>Duane</t>
  </si>
  <si>
    <t>Hisayuki</t>
  </si>
  <si>
    <t>Nakano</t>
  </si>
  <si>
    <t>Jo</t>
  </si>
  <si>
    <t>Nii</t>
  </si>
  <si>
    <t>Oglethorpe</t>
  </si>
  <si>
    <t>$1.7m</t>
  </si>
  <si>
    <t>Pacheco</t>
  </si>
  <si>
    <t>$480k</t>
  </si>
  <si>
    <t>Foppe</t>
  </si>
  <si>
    <t>Ros</t>
  </si>
  <si>
    <t>$220k</t>
  </si>
  <si>
    <t>Elias</t>
  </si>
  <si>
    <t>Nathaniel</t>
  </si>
  <si>
    <t>Vanrenen</t>
  </si>
  <si>
    <t>$130k</t>
  </si>
  <si>
    <t>Windus</t>
  </si>
  <si>
    <t>Claudio</t>
  </si>
  <si>
    <t>Alemán</t>
  </si>
  <si>
    <t>Barton</t>
  </si>
  <si>
    <t>$490k</t>
  </si>
  <si>
    <t>Coleman</t>
  </si>
  <si>
    <t>Dale</t>
  </si>
  <si>
    <t>Conway</t>
  </si>
  <si>
    <t>Brandon</t>
  </si>
  <si>
    <t>Coyfe</t>
  </si>
  <si>
    <t>$500k</t>
  </si>
  <si>
    <t>Davidson</t>
  </si>
  <si>
    <t>de Vries</t>
  </si>
  <si>
    <t>$2.2m</t>
  </si>
  <si>
    <t>Erskine</t>
  </si>
  <si>
    <t>Holman</t>
  </si>
  <si>
    <t>Hornsby</t>
  </si>
  <si>
    <t>Horrocks</t>
  </si>
  <si>
    <t>Bastiaan</t>
  </si>
  <si>
    <t>Jansen</t>
  </si>
  <si>
    <t>Lugo</t>
  </si>
  <si>
    <t>MacInnes</t>
  </si>
  <si>
    <t>Eli</t>
  </si>
  <si>
    <t>$1.4m</t>
  </si>
  <si>
    <t>Melton</t>
  </si>
  <si>
    <t>Mora</t>
  </si>
  <si>
    <t>$800k</t>
  </si>
  <si>
    <t>Geert</t>
  </si>
  <si>
    <t>Neefs</t>
  </si>
  <si>
    <t>$330k</t>
  </si>
  <si>
    <t>Nock</t>
  </si>
  <si>
    <t>Alexander</t>
  </si>
  <si>
    <t>Ogilvy</t>
  </si>
  <si>
    <t>Wulf</t>
  </si>
  <si>
    <t>Osman</t>
  </si>
  <si>
    <t>Logan</t>
  </si>
  <si>
    <t>Padgett</t>
  </si>
  <si>
    <t>Padilla</t>
  </si>
  <si>
    <t>Torcall</t>
  </si>
  <si>
    <t>Penrose</t>
  </si>
  <si>
    <t>Lawrence</t>
  </si>
  <si>
    <t>Román</t>
  </si>
  <si>
    <t>Rotheray</t>
  </si>
  <si>
    <t>Rúbio</t>
  </si>
  <si>
    <t>Rutherford</t>
  </si>
  <si>
    <t>$260k</t>
  </si>
  <si>
    <t>Sedman</t>
  </si>
  <si>
    <t>Kouhei</t>
  </si>
  <si>
    <t>Shirokawa</t>
  </si>
  <si>
    <t>Smythe</t>
  </si>
  <si>
    <t>Solíz</t>
  </si>
  <si>
    <t>Stobbie</t>
  </si>
  <si>
    <t>Shimpei</t>
  </si>
  <si>
    <t>Tate</t>
  </si>
  <si>
    <t>$4.6m</t>
  </si>
  <si>
    <t>Colby</t>
  </si>
  <si>
    <t>$2.0m</t>
  </si>
  <si>
    <t>$440k</t>
  </si>
  <si>
    <t>Okakura</t>
  </si>
  <si>
    <t>Tomita</t>
  </si>
  <si>
    <t>$650k</t>
  </si>
  <si>
    <t>Topper</t>
  </si>
  <si>
    <t>Jake</t>
  </si>
  <si>
    <t>Waller</t>
  </si>
  <si>
    <t>Webster</t>
  </si>
  <si>
    <t>Pawl</t>
  </si>
  <si>
    <t>Wilczynski</t>
  </si>
  <si>
    <t>Aguirre</t>
  </si>
  <si>
    <t>Stewart</t>
  </si>
  <si>
    <t>Arundale</t>
  </si>
  <si>
    <t>Beaumond</t>
  </si>
  <si>
    <t>Carey</t>
  </si>
  <si>
    <t>Conrad</t>
  </si>
  <si>
    <t>$280k</t>
  </si>
  <si>
    <t>Floyd</t>
  </si>
  <si>
    <t>Bas</t>
  </si>
  <si>
    <t>Lorentz</t>
  </si>
  <si>
    <t>Lowe</t>
  </si>
  <si>
    <t>Terumoto</t>
  </si>
  <si>
    <t>Matsuo</t>
  </si>
  <si>
    <t>Cam</t>
  </si>
  <si>
    <t>O'Brian</t>
  </si>
  <si>
    <t>Keith</t>
  </si>
  <si>
    <t>Sharpe</t>
  </si>
  <si>
    <t>Frank</t>
  </si>
  <si>
    <t>van der Kamp</t>
  </si>
  <si>
    <t>$350k</t>
  </si>
  <si>
    <t>Subaru</t>
  </si>
  <si>
    <t>$1.6m</t>
  </si>
  <si>
    <t>Abrams</t>
  </si>
  <si>
    <t>Ackerman</t>
  </si>
  <si>
    <t>Arnold</t>
  </si>
  <si>
    <t>$470k</t>
  </si>
  <si>
    <t>Adkins</t>
  </si>
  <si>
    <t>Affleck</t>
  </si>
  <si>
    <t>Agar</t>
  </si>
  <si>
    <t>Nobuhito</t>
  </si>
  <si>
    <t>Albright</t>
  </si>
  <si>
    <t>Altagracia</t>
  </si>
  <si>
    <t>Alvarado</t>
  </si>
  <si>
    <t>Yoshitsune</t>
  </si>
  <si>
    <t>Arellano</t>
  </si>
  <si>
    <t>Albert</t>
  </si>
  <si>
    <t>Arroyo</t>
  </si>
  <si>
    <t>Yunosuke</t>
  </si>
  <si>
    <t>Asada</t>
  </si>
  <si>
    <t>Ashe</t>
  </si>
  <si>
    <t>Asquabal</t>
  </si>
  <si>
    <t>Atkins</t>
  </si>
  <si>
    <t>Auchmulty</t>
  </si>
  <si>
    <t>Ávila</t>
  </si>
  <si>
    <t>Ayala</t>
  </si>
  <si>
    <t>Aynsley</t>
  </si>
  <si>
    <t>Eisaku</t>
  </si>
  <si>
    <t>Azuma</t>
  </si>
  <si>
    <t>Baca</t>
  </si>
  <si>
    <t>Bader</t>
  </si>
  <si>
    <t>Barber</t>
  </si>
  <si>
    <t>Barnard</t>
  </si>
  <si>
    <t>Barrera</t>
  </si>
  <si>
    <t>Bartlett</t>
  </si>
  <si>
    <t>Mac</t>
  </si>
  <si>
    <t>Basile</t>
  </si>
  <si>
    <t>Ethan</t>
  </si>
  <si>
    <t>Batista</t>
  </si>
  <si>
    <t>Batty</t>
  </si>
  <si>
    <t>Beach</t>
  </si>
  <si>
    <t>Bean</t>
  </si>
  <si>
    <t>Becker</t>
  </si>
  <si>
    <t>J.R.</t>
  </si>
  <si>
    <t>Bennett</t>
  </si>
  <si>
    <t>Silas</t>
  </si>
  <si>
    <t>Bentley</t>
  </si>
  <si>
    <t>Troy</t>
  </si>
  <si>
    <t>Betancourt</t>
  </si>
  <si>
    <t>Billington</t>
  </si>
  <si>
    <t>Bishop</t>
  </si>
  <si>
    <t>Blackwell</t>
  </si>
  <si>
    <t>Leo</t>
  </si>
  <si>
    <t>Blackwood</t>
  </si>
  <si>
    <t>Blaeck</t>
  </si>
  <si>
    <t>Ronaldo</t>
  </si>
  <si>
    <t>Impossible</t>
  </si>
  <si>
    <t>Bojórquez</t>
  </si>
  <si>
    <t>Bonilla</t>
  </si>
  <si>
    <t>Roelof</t>
  </si>
  <si>
    <t>Boone</t>
  </si>
  <si>
    <t>Booth</t>
  </si>
  <si>
    <t>Léo-Pier</t>
  </si>
  <si>
    <t>Bourgault</t>
  </si>
  <si>
    <t>Bowen</t>
  </si>
  <si>
    <t>Boyd</t>
  </si>
  <si>
    <t>Boyer</t>
  </si>
  <si>
    <t>Branwell</t>
  </si>
  <si>
    <t>Bromhead</t>
  </si>
  <si>
    <t>Brooks</t>
  </si>
  <si>
    <t>$120k</t>
  </si>
  <si>
    <t>Broomhall</t>
  </si>
  <si>
    <t>Bryant</t>
  </si>
  <si>
    <t>Buchanan</t>
  </si>
  <si>
    <t>$110k</t>
  </si>
  <si>
    <t>Bullard</t>
  </si>
  <si>
    <t>Burton</t>
  </si>
  <si>
    <t>Bush</t>
  </si>
  <si>
    <t>Bywaters</t>
  </si>
  <si>
    <t>Calhoun</t>
  </si>
  <si>
    <t>Callahan</t>
  </si>
  <si>
    <t>Camacho</t>
  </si>
  <si>
    <t>Canales</t>
  </si>
  <si>
    <t>Canó</t>
  </si>
  <si>
    <t>Cardona</t>
  </si>
  <si>
    <t>Carew</t>
  </si>
  <si>
    <t>$1.8m</t>
  </si>
  <si>
    <t>Carlson</t>
  </si>
  <si>
    <t>Carmona</t>
  </si>
  <si>
    <t>Carnegie</t>
  </si>
  <si>
    <t>Brendon</t>
  </si>
  <si>
    <t>Johnny</t>
  </si>
  <si>
    <t>Nicholas</t>
  </si>
  <si>
    <t>Casillas</t>
  </si>
  <si>
    <t>Castellanos</t>
  </si>
  <si>
    <t>Castle</t>
  </si>
  <si>
    <t>Chaffe</t>
  </si>
  <si>
    <t>Chaney</t>
  </si>
  <si>
    <t>Chávez</t>
  </si>
  <si>
    <t>Haranobu</t>
  </si>
  <si>
    <t>Moronobu</t>
  </si>
  <si>
    <t>Jong-your</t>
  </si>
  <si>
    <t>Cho</t>
  </si>
  <si>
    <t>Aubrey</t>
  </si>
  <si>
    <t>Jasper</t>
  </si>
  <si>
    <t>Coates</t>
  </si>
  <si>
    <t>Jeffery</t>
  </si>
  <si>
    <t>Collins</t>
  </si>
  <si>
    <t>Connor</t>
  </si>
  <si>
    <t>Richie</t>
  </si>
  <si>
    <t>Colón</t>
  </si>
  <si>
    <t>Sancho</t>
  </si>
  <si>
    <t>Contreras</t>
  </si>
  <si>
    <t>Cordero</t>
  </si>
  <si>
    <t>Anselmo</t>
  </si>
  <si>
    <t>Courtney</t>
  </si>
  <si>
    <t>Dexter</t>
  </si>
  <si>
    <t>Crockett</t>
  </si>
  <si>
    <t>Crossey</t>
  </si>
  <si>
    <t>Cuevas</t>
  </si>
  <si>
    <t>Adam</t>
  </si>
  <si>
    <t>Dantes</t>
  </si>
  <si>
    <t>Daugherty</t>
  </si>
  <si>
    <t>Forrest</t>
  </si>
  <si>
    <t>Dwayne</t>
  </si>
  <si>
    <t>Dawson</t>
  </si>
  <si>
    <t>Guus</t>
  </si>
  <si>
    <t>de Houtman</t>
  </si>
  <si>
    <t>Paquito</t>
  </si>
  <si>
    <t>de la Cruz</t>
  </si>
  <si>
    <t>De La Madrid</t>
  </si>
  <si>
    <t>Timmy</t>
  </si>
  <si>
    <t>de Vlaming</t>
  </si>
  <si>
    <t>Delaney</t>
  </si>
  <si>
    <t>Ánibal</t>
  </si>
  <si>
    <t>Denby</t>
  </si>
  <si>
    <t>Cristo</t>
  </si>
  <si>
    <t>Ignacio</t>
  </si>
  <si>
    <t>Dickinson</t>
  </si>
  <si>
    <t>Kerry</t>
  </si>
  <si>
    <t>Avery</t>
  </si>
  <si>
    <t>Drewery</t>
  </si>
  <si>
    <t>Allan</t>
  </si>
  <si>
    <t>Dudley</t>
  </si>
  <si>
    <t>Arlen</t>
  </si>
  <si>
    <t>Lanny</t>
  </si>
  <si>
    <t>Dunn</t>
  </si>
  <si>
    <t>François</t>
  </si>
  <si>
    <t>Dupré</t>
  </si>
  <si>
    <t>Dupree</t>
  </si>
  <si>
    <t>Dyer</t>
  </si>
  <si>
    <t>Easterling</t>
  </si>
  <si>
    <t>Edmonds</t>
  </si>
  <si>
    <t>Ehrlich</t>
  </si>
  <si>
    <t>Cipriano</t>
  </si>
  <si>
    <t>Esquivel</t>
  </si>
  <si>
    <t>Euan</t>
  </si>
  <si>
    <t>Esslemont</t>
  </si>
  <si>
    <t>Est</t>
  </si>
  <si>
    <t>Etter</t>
  </si>
  <si>
    <t>Evans</t>
  </si>
  <si>
    <t>Jan</t>
  </si>
  <si>
    <t>Evers</t>
  </si>
  <si>
    <t>Evershed</t>
  </si>
  <si>
    <t>Elton</t>
  </si>
  <si>
    <t>Evison</t>
  </si>
  <si>
    <t>Philip</t>
  </si>
  <si>
    <t>Ewing</t>
  </si>
  <si>
    <t>Excell</t>
  </si>
  <si>
    <t>Fairchild</t>
  </si>
  <si>
    <t>Faulkner</t>
  </si>
  <si>
    <t>Ferguson</t>
  </si>
  <si>
    <t>Ferrell</t>
  </si>
  <si>
    <t>Figueroa</t>
  </si>
  <si>
    <t>Fish</t>
  </si>
  <si>
    <t>Fito</t>
  </si>
  <si>
    <t>Flanhill</t>
  </si>
  <si>
    <t>Ismael</t>
  </si>
  <si>
    <t>Kade</t>
  </si>
  <si>
    <t>Fontenot</t>
  </si>
  <si>
    <t>Fowler</t>
  </si>
  <si>
    <t>Ronnie</t>
  </si>
  <si>
    <t>Fraser</t>
  </si>
  <si>
    <t>Tristan</t>
  </si>
  <si>
    <t>French</t>
  </si>
  <si>
    <t>Fujii</t>
  </si>
  <si>
    <t>Fuller</t>
  </si>
  <si>
    <t>Fullerton</t>
  </si>
  <si>
    <t>Gabino</t>
  </si>
  <si>
    <t>Galeas</t>
  </si>
  <si>
    <t>Galindo</t>
  </si>
  <si>
    <t>Gallagher</t>
  </si>
  <si>
    <t>Gallardo</t>
  </si>
  <si>
    <t>Gallegos</t>
  </si>
  <si>
    <t>Gámez</t>
  </si>
  <si>
    <t>Garbutt</t>
  </si>
  <si>
    <t>Gardner</t>
  </si>
  <si>
    <t>Garouno</t>
  </si>
  <si>
    <t>Edmond</t>
  </si>
  <si>
    <t>Gates</t>
  </si>
  <si>
    <t>Abraham</t>
  </si>
  <si>
    <t>Gidley</t>
  </si>
  <si>
    <t>Ashton</t>
  </si>
  <si>
    <t>Godin</t>
  </si>
  <si>
    <t>Ernest</t>
  </si>
  <si>
    <t>Pablo</t>
  </si>
  <si>
    <t>Gordon</t>
  </si>
  <si>
    <t>Gosse</t>
  </si>
  <si>
    <t>Takuma</t>
  </si>
  <si>
    <t>Goto</t>
  </si>
  <si>
    <t>Takuro</t>
  </si>
  <si>
    <t>Dany</t>
  </si>
  <si>
    <t>Gougeon</t>
  </si>
  <si>
    <t>Graham</t>
  </si>
  <si>
    <t>Grant</t>
  </si>
  <si>
    <t>Graves</t>
  </si>
  <si>
    <t>Gray</t>
  </si>
  <si>
    <t>Greene</t>
  </si>
  <si>
    <t>Greenspan</t>
  </si>
  <si>
    <t>Jean-Charles</t>
  </si>
  <si>
    <t>Grenier</t>
  </si>
  <si>
    <t>Griffin</t>
  </si>
  <si>
    <t>Gruer</t>
  </si>
  <si>
    <t>Guevara</t>
  </si>
  <si>
    <t>Guillén</t>
  </si>
  <si>
    <t>Guthrie</t>
  </si>
  <si>
    <t>Haas</t>
  </si>
  <si>
    <t>Yasuhiro</t>
  </si>
  <si>
    <t>Hagiwara</t>
  </si>
  <si>
    <t>Hahn</t>
  </si>
  <si>
    <t>Hamelton</t>
  </si>
  <si>
    <t>Hammond</t>
  </si>
  <si>
    <t>Hampton</t>
  </si>
  <si>
    <t>Tetsunori</t>
  </si>
  <si>
    <t>Hara</t>
  </si>
  <si>
    <t>Harden</t>
  </si>
  <si>
    <t>Hardy</t>
  </si>
  <si>
    <t>Chandler</t>
  </si>
  <si>
    <t>Neal</t>
  </si>
  <si>
    <t>Kiyonobu</t>
  </si>
  <si>
    <t>Hasegawa</t>
  </si>
  <si>
    <t>Hatfield</t>
  </si>
  <si>
    <t>Head</t>
  </si>
  <si>
    <t>Collin</t>
  </si>
  <si>
    <t>Hensley</t>
  </si>
  <si>
    <t>Heredia</t>
  </si>
  <si>
    <t>Humberto</t>
  </si>
  <si>
    <t>Heywood</t>
  </si>
  <si>
    <t>Hicks</t>
  </si>
  <si>
    <t>Mobumasu</t>
  </si>
  <si>
    <t>Higo</t>
  </si>
  <si>
    <t>Hilliard</t>
  </si>
  <si>
    <t>Hinton</t>
  </si>
  <si>
    <t>Hodges</t>
  </si>
  <si>
    <t>Hoekstra</t>
  </si>
  <si>
    <t>Frederick</t>
  </si>
  <si>
    <t>Hoffman</t>
  </si>
  <si>
    <t>Holdom</t>
  </si>
  <si>
    <t>Hollington</t>
  </si>
  <si>
    <t>Arie</t>
  </si>
  <si>
    <t>Homan</t>
  </si>
  <si>
    <t>Tokutomi</t>
  </si>
  <si>
    <t>Hopper</t>
  </si>
  <si>
    <t>Horowitz</t>
  </si>
  <si>
    <t>Nate</t>
  </si>
  <si>
    <t>Kiichi</t>
  </si>
  <si>
    <t>Hosokaya</t>
  </si>
  <si>
    <t>House</t>
  </si>
  <si>
    <t>Howell</t>
  </si>
  <si>
    <t>Huggins</t>
  </si>
  <si>
    <t>Reggie</t>
  </si>
  <si>
    <t>Hulsbos</t>
  </si>
  <si>
    <t>Hurlson</t>
  </si>
  <si>
    <t>Hutchins</t>
  </si>
  <si>
    <t>Hutchinson</t>
  </si>
  <si>
    <t>Ibarra</t>
  </si>
  <si>
    <t>Ingram</t>
  </si>
  <si>
    <t>Randolph</t>
  </si>
  <si>
    <t>Inman</t>
  </si>
  <si>
    <t>Kenzaburo</t>
  </si>
  <si>
    <t>Ishihara</t>
  </si>
  <si>
    <t>Shihi</t>
  </si>
  <si>
    <t>Ishii</t>
  </si>
  <si>
    <t>Momoru</t>
  </si>
  <si>
    <t>Ishikawa</t>
  </si>
  <si>
    <t>Joji</t>
  </si>
  <si>
    <t>Ito</t>
  </si>
  <si>
    <t>Mitsuo</t>
  </si>
  <si>
    <t>Leroy</t>
  </si>
  <si>
    <t>Yannick</t>
  </si>
  <si>
    <t>Janszen</t>
  </si>
  <si>
    <t>Jáureygui</t>
  </si>
  <si>
    <t>Jensen</t>
  </si>
  <si>
    <t>Johns</t>
  </si>
  <si>
    <t>Cornell</t>
  </si>
  <si>
    <t>Leslie</t>
  </si>
  <si>
    <t>Turner</t>
  </si>
  <si>
    <t>Desmond</t>
  </si>
  <si>
    <t>Gavin</t>
  </si>
  <si>
    <t>Jorisz</t>
  </si>
  <si>
    <t>Joyner</t>
  </si>
  <si>
    <t>Munoto</t>
  </si>
  <si>
    <t>Kaima</t>
  </si>
  <si>
    <t>Wim</t>
  </si>
  <si>
    <t>Kalff</t>
  </si>
  <si>
    <t>Kane</t>
  </si>
  <si>
    <t>Kantor</t>
  </si>
  <si>
    <t>Remon</t>
  </si>
  <si>
    <t>Karsberg</t>
  </si>
  <si>
    <t>Naizen</t>
  </si>
  <si>
    <t>Tomomi</t>
  </si>
  <si>
    <t>Kattenberg</t>
  </si>
  <si>
    <t>Yasuyuki</t>
  </si>
  <si>
    <t>Kawamura</t>
  </si>
  <si>
    <t>Kawasaki</t>
  </si>
  <si>
    <t>Keijzer</t>
  </si>
  <si>
    <t>Kelley</t>
  </si>
  <si>
    <t>Kemp</t>
  </si>
  <si>
    <t>Garth</t>
  </si>
  <si>
    <t>Kenney</t>
  </si>
  <si>
    <t>Kerr</t>
  </si>
  <si>
    <t>Keys</t>
  </si>
  <si>
    <t>Kenji</t>
  </si>
  <si>
    <t>Keiran</t>
  </si>
  <si>
    <t>Yuu</t>
  </si>
  <si>
    <t>Kimiyama</t>
  </si>
  <si>
    <t>Ieyasu</t>
  </si>
  <si>
    <t>Matsuyo</t>
  </si>
  <si>
    <t>Takeji</t>
  </si>
  <si>
    <t>Kirk</t>
  </si>
  <si>
    <t>Knapp</t>
  </si>
  <si>
    <t>Marv</t>
  </si>
  <si>
    <t>Knox</t>
  </si>
  <si>
    <t>Yushiro</t>
  </si>
  <si>
    <t>Toshiaki</t>
  </si>
  <si>
    <t>Tsuneyo</t>
  </si>
  <si>
    <t>Junji</t>
  </si>
  <si>
    <t>Kono</t>
  </si>
  <si>
    <t>Masamune</t>
  </si>
  <si>
    <t>Akira</t>
  </si>
  <si>
    <t>Kotara</t>
  </si>
  <si>
    <t>Kramer</t>
  </si>
  <si>
    <t>Kuhn</t>
  </si>
  <si>
    <t>Shichirobei</t>
  </si>
  <si>
    <t>Kumagai</t>
  </si>
  <si>
    <t>Orinosuke</t>
  </si>
  <si>
    <t>Kurota</t>
  </si>
  <si>
    <t>Labra</t>
  </si>
  <si>
    <t>Deron</t>
  </si>
  <si>
    <t>Ladbrooke</t>
  </si>
  <si>
    <t>Alemu</t>
  </si>
  <si>
    <t>Lahyani</t>
  </si>
  <si>
    <t>Lambe</t>
  </si>
  <si>
    <t>Lambert</t>
  </si>
  <si>
    <t>Evan</t>
  </si>
  <si>
    <t>Lamberts</t>
  </si>
  <si>
    <t>$290k</t>
  </si>
  <si>
    <t>Lambright</t>
  </si>
  <si>
    <t>Lamoureux</t>
  </si>
  <si>
    <t>Lane</t>
  </si>
  <si>
    <t>Langworthy</t>
  </si>
  <si>
    <t>LaPointe</t>
  </si>
  <si>
    <t>Lasalvia</t>
  </si>
  <si>
    <t>Latham</t>
  </si>
  <si>
    <t>Lauzon</t>
  </si>
  <si>
    <t>Lawson</t>
  </si>
  <si>
    <t>Landon</t>
  </si>
  <si>
    <t>Leiker</t>
  </si>
  <si>
    <t>Menachem</t>
  </si>
  <si>
    <t>Levi</t>
  </si>
  <si>
    <t>Wilton</t>
  </si>
  <si>
    <t>Little</t>
  </si>
  <si>
    <t>Lluea</t>
  </si>
  <si>
    <t>Loucks</t>
  </si>
  <si>
    <t>Maarten</t>
  </si>
  <si>
    <t>Louter</t>
  </si>
  <si>
    <t>Loveless</t>
  </si>
  <si>
    <t>Lowry</t>
  </si>
  <si>
    <t>Lucero</t>
  </si>
  <si>
    <t>Lumpkin</t>
  </si>
  <si>
    <t>Lumpkins</t>
  </si>
  <si>
    <t>Luna</t>
  </si>
  <si>
    <t>Ronald</t>
  </si>
  <si>
    <t>Lutz</t>
  </si>
  <si>
    <t>Kai</t>
  </si>
  <si>
    <t>MacCall</t>
  </si>
  <si>
    <t>Hamish</t>
  </si>
  <si>
    <t>MacCambridge</t>
  </si>
  <si>
    <t>Shawn</t>
  </si>
  <si>
    <t>MacCarter</t>
  </si>
  <si>
    <t>MacCormick</t>
  </si>
  <si>
    <t>Farquhar</t>
  </si>
  <si>
    <t>MacCrum</t>
  </si>
  <si>
    <t>MacDougal</t>
  </si>
  <si>
    <t>MacElfrish</t>
  </si>
  <si>
    <t>MacFeat</t>
  </si>
  <si>
    <t>Macías</t>
  </si>
  <si>
    <t>Macinnes</t>
  </si>
  <si>
    <t>Sammy</t>
  </si>
  <si>
    <t>Mack</t>
  </si>
  <si>
    <t>MacLeish</t>
  </si>
  <si>
    <t>MacMaster</t>
  </si>
  <si>
    <t>MacMurchie</t>
  </si>
  <si>
    <t>MacNeill</t>
  </si>
  <si>
    <t>MacOnie</t>
  </si>
  <si>
    <t>Madraso</t>
  </si>
  <si>
    <t>Madrid</t>
  </si>
  <si>
    <t>Alec</t>
  </si>
  <si>
    <t>Manns</t>
  </si>
  <si>
    <t>Jarrod</t>
  </si>
  <si>
    <t>Éric</t>
  </si>
  <si>
    <t>Marcotte</t>
  </si>
  <si>
    <t>Marks</t>
  </si>
  <si>
    <t>Márquez</t>
  </si>
  <si>
    <t>Martiel</t>
  </si>
  <si>
    <t>Ernie</t>
  </si>
  <si>
    <t>Rolando</t>
  </si>
  <si>
    <t>Mathews</t>
  </si>
  <si>
    <t>Otaru</t>
  </si>
  <si>
    <t>Shigekazu</t>
  </si>
  <si>
    <t>Yoritoki</t>
  </si>
  <si>
    <t>Akihisa</t>
  </si>
  <si>
    <t>Matsuura</t>
  </si>
  <si>
    <t>Azumamaro</t>
  </si>
  <si>
    <t>Maxwell</t>
  </si>
  <si>
    <t>May</t>
  </si>
  <si>
    <t>Ric</t>
  </si>
  <si>
    <t>Mayer</t>
  </si>
  <si>
    <t>Mayes</t>
  </si>
  <si>
    <t>McCauley</t>
  </si>
  <si>
    <t>McClain</t>
  </si>
  <si>
    <t>McCluskie</t>
  </si>
  <si>
    <t>Deegan</t>
  </si>
  <si>
    <t>McCoghlan</t>
  </si>
  <si>
    <t>McDermott</t>
  </si>
  <si>
    <t>McFadden</t>
  </si>
  <si>
    <t>McGrath</t>
  </si>
  <si>
    <t>Vern</t>
  </si>
  <si>
    <t>McJannett</t>
  </si>
  <si>
    <t>Hayden</t>
  </si>
  <si>
    <t>Mckinna</t>
  </si>
  <si>
    <t>McLaughlin</t>
  </si>
  <si>
    <t>Nolan</t>
  </si>
  <si>
    <t>McMahon</t>
  </si>
  <si>
    <t>Medrano</t>
  </si>
  <si>
    <t>Irving</t>
  </si>
  <si>
    <t>Meekins</t>
  </si>
  <si>
    <t>Meikle</t>
  </si>
  <si>
    <t>Gus</t>
  </si>
  <si>
    <t>Meikleham</t>
  </si>
  <si>
    <t>Menard</t>
  </si>
  <si>
    <t>Theodore</t>
  </si>
  <si>
    <t>Messer</t>
  </si>
  <si>
    <t>Mícheál</t>
  </si>
  <si>
    <t>Mey</t>
  </si>
  <si>
    <t>Hajime</t>
  </si>
  <si>
    <t>Mifune</t>
  </si>
  <si>
    <t>Miles</t>
  </si>
  <si>
    <t>Minobe</t>
  </si>
  <si>
    <t>Miranda</t>
  </si>
  <si>
    <t>Tadasu</t>
  </si>
  <si>
    <t>Miura</t>
  </si>
  <si>
    <t>Miyajima</t>
  </si>
  <si>
    <t>Mizuno</t>
  </si>
  <si>
    <t>Monterrosa</t>
  </si>
  <si>
    <t>Montoya</t>
  </si>
  <si>
    <t>Ezra</t>
  </si>
  <si>
    <t>Moon</t>
  </si>
  <si>
    <t>Marvin</t>
  </si>
  <si>
    <t>Shannon</t>
  </si>
  <si>
    <t>Dustin</t>
  </si>
  <si>
    <t>Moran</t>
  </si>
  <si>
    <t>Morishita</t>
  </si>
  <si>
    <t>Morris</t>
  </si>
  <si>
    <t>Edwin</t>
  </si>
  <si>
    <t>Morrow</t>
  </si>
  <si>
    <t>Morton</t>
  </si>
  <si>
    <t>Ollie</t>
  </si>
  <si>
    <t>Mounfield</t>
  </si>
  <si>
    <t>Cedric</t>
  </si>
  <si>
    <t>Mounsey</t>
  </si>
  <si>
    <t>Mueller</t>
  </si>
  <si>
    <t>Muñóz</t>
  </si>
  <si>
    <t>Luhan</t>
  </si>
  <si>
    <t>Murchieson</t>
  </si>
  <si>
    <t>Murdock</t>
  </si>
  <si>
    <t>Musialowski</t>
  </si>
  <si>
    <t>Pete</t>
  </si>
  <si>
    <t>Steffen</t>
  </si>
  <si>
    <t>Nabors</t>
  </si>
  <si>
    <t>Kenta</t>
  </si>
  <si>
    <t>Nagai</t>
  </si>
  <si>
    <t>Nagata</t>
  </si>
  <si>
    <t>Mabuchi</t>
  </si>
  <si>
    <t>Naito</t>
  </si>
  <si>
    <t>Junzo</t>
  </si>
  <si>
    <t>Nakadan</t>
  </si>
  <si>
    <t>Nakao</t>
  </si>
  <si>
    <t>Daisuke</t>
  </si>
  <si>
    <t>Nakata</t>
  </si>
  <si>
    <t>Nelligan</t>
  </si>
  <si>
    <t>Nerí</t>
  </si>
  <si>
    <t>Neumann</t>
  </si>
  <si>
    <t>Newell</t>
  </si>
  <si>
    <t>Newman</t>
  </si>
  <si>
    <t>Nichols</t>
  </si>
  <si>
    <t>Clifton</t>
  </si>
  <si>
    <t>Nielsen</t>
  </si>
  <si>
    <t>Noble</t>
  </si>
  <si>
    <t>Tanzan</t>
  </si>
  <si>
    <t>Jay</t>
  </si>
  <si>
    <t>Nordahl</t>
  </si>
  <si>
    <t>Norris</t>
  </si>
  <si>
    <t>Novak</t>
  </si>
  <si>
    <t>Núñez</t>
  </si>
  <si>
    <t>Dylan</t>
  </si>
  <si>
    <t>O'brien</t>
  </si>
  <si>
    <t>O'Brien</t>
  </si>
  <si>
    <t>O'Connor</t>
  </si>
  <si>
    <t>Marcus</t>
  </si>
  <si>
    <t>O'Dell</t>
  </si>
  <si>
    <t>O'Halloran</t>
  </si>
  <si>
    <t>O'Loman</t>
  </si>
  <si>
    <t>O'Neill</t>
  </si>
  <si>
    <t>O'Quinn</t>
  </si>
  <si>
    <t>Isao</t>
  </si>
  <si>
    <t>Yasutoki</t>
  </si>
  <si>
    <t>Ryou</t>
  </si>
  <si>
    <t>Okamura</t>
  </si>
  <si>
    <t>Olivas</t>
  </si>
  <si>
    <t>Olsen</t>
  </si>
  <si>
    <t>Fujio</t>
  </si>
  <si>
    <t>Vic</t>
  </si>
  <si>
    <t>Ordóñez</t>
  </si>
  <si>
    <t>Ornelas</t>
  </si>
  <si>
    <t>Orozco</t>
  </si>
  <si>
    <t>Orr</t>
  </si>
  <si>
    <t>Dirk</t>
  </si>
  <si>
    <t>Kei</t>
  </si>
  <si>
    <t>Osawa</t>
  </si>
  <si>
    <t>Osborn</t>
  </si>
  <si>
    <t>Ostrander</t>
  </si>
  <si>
    <t>Yuuta</t>
  </si>
  <si>
    <t>Ota</t>
  </si>
  <si>
    <t>Feliks</t>
  </si>
  <si>
    <t>Otræbski</t>
  </si>
  <si>
    <t>Otsuka</t>
  </si>
  <si>
    <t>Ouellet</t>
  </si>
  <si>
    <t>Owens</t>
  </si>
  <si>
    <t>Pace</t>
  </si>
  <si>
    <t>Harry</t>
  </si>
  <si>
    <t>Perikles</t>
  </si>
  <si>
    <t>Papadopoulos</t>
  </si>
  <si>
    <t>Patino</t>
  </si>
  <si>
    <t>Peabody</t>
  </si>
  <si>
    <t>Peck</t>
  </si>
  <si>
    <t>Peña</t>
  </si>
  <si>
    <t>Peoples</t>
  </si>
  <si>
    <t>Frits</t>
  </si>
  <si>
    <t>Perea</t>
  </si>
  <si>
    <t>Edgardo</t>
  </si>
  <si>
    <t>Perkins</t>
  </si>
  <si>
    <t>Zach</t>
  </si>
  <si>
    <t>Peters</t>
  </si>
  <si>
    <t>Steven</t>
  </si>
  <si>
    <t>Pike</t>
  </si>
  <si>
    <t>Piniella</t>
  </si>
  <si>
    <t>Pitts</t>
  </si>
  <si>
    <t>Plummer</t>
  </si>
  <si>
    <t>Rory</t>
  </si>
  <si>
    <t>Portillo</t>
  </si>
  <si>
    <t>Potter</t>
  </si>
  <si>
    <t>Potts</t>
  </si>
  <si>
    <t>Pratt</t>
  </si>
  <si>
    <t>Preston</t>
  </si>
  <si>
    <t>Prowse</t>
  </si>
  <si>
    <t>Bernie</t>
  </si>
  <si>
    <t>Purss</t>
  </si>
  <si>
    <t>Quintana</t>
  </si>
  <si>
    <t>Rains</t>
  </si>
  <si>
    <t>Ramey</t>
  </si>
  <si>
    <t>Juan Luis</t>
  </si>
  <si>
    <t>Hu</t>
  </si>
  <si>
    <t>Rang</t>
  </si>
  <si>
    <t>Rangel</t>
  </si>
  <si>
    <t>Shamus</t>
  </si>
  <si>
    <t>Raven</t>
  </si>
  <si>
    <t>R.J.</t>
  </si>
  <si>
    <t>Kelton</t>
  </si>
  <si>
    <t>Render</t>
  </si>
  <si>
    <t>Rentería</t>
  </si>
  <si>
    <t>Luis Antonio</t>
  </si>
  <si>
    <t>Kenneth</t>
  </si>
  <si>
    <t>Reynolds</t>
  </si>
  <si>
    <t>Rex</t>
  </si>
  <si>
    <t>Rice</t>
  </si>
  <si>
    <t>Richards</t>
  </si>
  <si>
    <t>Rietbergen</t>
  </si>
  <si>
    <t>Rijo</t>
  </si>
  <si>
    <t>Shohei</t>
  </si>
  <si>
    <t>Rincón</t>
  </si>
  <si>
    <t>Rinehart</t>
  </si>
  <si>
    <t>Ritchie</t>
  </si>
  <si>
    <t>Rivard</t>
  </si>
  <si>
    <t>Roach</t>
  </si>
  <si>
    <t>Mathew</t>
  </si>
  <si>
    <t>Robbins</t>
  </si>
  <si>
    <t>Eddie</t>
  </si>
  <si>
    <t>Robles</t>
  </si>
  <si>
    <t>Rocha</t>
  </si>
  <si>
    <t>Rodgers</t>
  </si>
  <si>
    <t>Jessie</t>
  </si>
  <si>
    <t>Romero</t>
  </si>
  <si>
    <t>Rosa</t>
  </si>
  <si>
    <t>Rosner</t>
  </si>
  <si>
    <t>Rouse</t>
  </si>
  <si>
    <t>Roussel</t>
  </si>
  <si>
    <t>Dara</t>
  </si>
  <si>
    <t>Routledge</t>
  </si>
  <si>
    <t>Rowarth</t>
  </si>
  <si>
    <t>Rowe</t>
  </si>
  <si>
    <t>Wilbert</t>
  </si>
  <si>
    <t>Rucker</t>
  </si>
  <si>
    <t>Rush</t>
  </si>
  <si>
    <t>Brendan</t>
  </si>
  <si>
    <t>Joey</t>
  </si>
  <si>
    <t>Sáenz</t>
  </si>
  <si>
    <t>Gen</t>
  </si>
  <si>
    <t>Roosevelt</t>
  </si>
  <si>
    <t>Salcido</t>
  </si>
  <si>
    <t>Okura</t>
  </si>
  <si>
    <t>Karl</t>
  </si>
  <si>
    <t>Miguel Angel</t>
  </si>
  <si>
    <t>Sanderson</t>
  </si>
  <si>
    <t>Arinori</t>
  </si>
  <si>
    <t>Sanu</t>
  </si>
  <si>
    <t>Daiki</t>
  </si>
  <si>
    <t>Kawanari</t>
  </si>
  <si>
    <t>Colt</t>
  </si>
  <si>
    <t>Saunders</t>
  </si>
  <si>
    <t>Otis</t>
  </si>
  <si>
    <t>Sauriol</t>
  </si>
  <si>
    <t>Sawyer</t>
  </si>
  <si>
    <t>Schmidt</t>
  </si>
  <si>
    <t>Schmitt</t>
  </si>
  <si>
    <t>Schneider</t>
  </si>
  <si>
    <t>Scrymscoure</t>
  </si>
  <si>
    <t>Seo</t>
  </si>
  <si>
    <t>Cristóbal</t>
  </si>
  <si>
    <t>Serrano</t>
  </si>
  <si>
    <t>Gilberto</t>
  </si>
  <si>
    <t>Sharp</t>
  </si>
  <si>
    <t>Shearer</t>
  </si>
  <si>
    <t>Sheeran</t>
  </si>
  <si>
    <t>Shepherd</t>
  </si>
  <si>
    <t>Sherman</t>
  </si>
  <si>
    <t>Sherratt</t>
  </si>
  <si>
    <t>Masanori</t>
  </si>
  <si>
    <t>Shigeki</t>
  </si>
  <si>
    <t>Silva</t>
  </si>
  <si>
    <t>Caleb</t>
  </si>
  <si>
    <t>Skeels</t>
  </si>
  <si>
    <t>Solís</t>
  </si>
  <si>
    <t>Sousa</t>
  </si>
  <si>
    <t>Spindola</t>
  </si>
  <si>
    <t>Springer</t>
  </si>
  <si>
    <t>Sproston</t>
  </si>
  <si>
    <t>Stafford</t>
  </si>
  <si>
    <t>Stanworth</t>
  </si>
  <si>
    <t>Dirck</t>
  </si>
  <si>
    <t>Stapel</t>
  </si>
  <si>
    <t>Starr</t>
  </si>
  <si>
    <t>Statler</t>
  </si>
  <si>
    <t>Rudy</t>
  </si>
  <si>
    <t>Stephens</t>
  </si>
  <si>
    <t>Stimpson</t>
  </si>
  <si>
    <t>Stinson</t>
  </si>
  <si>
    <t>Stokes</t>
  </si>
  <si>
    <t>Stone</t>
  </si>
  <si>
    <t>Strange</t>
  </si>
  <si>
    <t>Shunsho</t>
  </si>
  <si>
    <t>Sugiura</t>
  </si>
  <si>
    <t>Sullivan</t>
  </si>
  <si>
    <t>Hachemon</t>
  </si>
  <si>
    <t>Koto</t>
  </si>
  <si>
    <t>Swanson</t>
  </si>
  <si>
    <t>Zack</t>
  </si>
  <si>
    <t>Sweet</t>
  </si>
  <si>
    <t>Hiroya</t>
  </si>
  <si>
    <t>Tsurayaki</t>
  </si>
  <si>
    <t>Takeda</t>
  </si>
  <si>
    <t>Talley</t>
  </si>
  <si>
    <t>Kiyoemon</t>
  </si>
  <si>
    <t>Tassell</t>
  </si>
  <si>
    <t>Tatum</t>
  </si>
  <si>
    <t>Taunton</t>
  </si>
  <si>
    <t>Taváres</t>
  </si>
  <si>
    <t>Tebbutt</t>
  </si>
  <si>
    <t>Anton</t>
  </si>
  <si>
    <t>ten Boom</t>
  </si>
  <si>
    <t>Thornton</t>
  </si>
  <si>
    <t>Thyssen</t>
  </si>
  <si>
    <t>Tillman</t>
  </si>
  <si>
    <t>Tinker</t>
  </si>
  <si>
    <t>Tirado</t>
  </si>
  <si>
    <t>Tobías</t>
  </si>
  <si>
    <t>Jai</t>
  </si>
  <si>
    <t>Torley</t>
  </si>
  <si>
    <t>Octávio</t>
  </si>
  <si>
    <t>Tosh</t>
  </si>
  <si>
    <t>Towns</t>
  </si>
  <si>
    <t>Trease</t>
  </si>
  <si>
    <t>Kiminobu</t>
  </si>
  <si>
    <t>Uchiyama</t>
  </si>
  <si>
    <t>Teddy</t>
  </si>
  <si>
    <t>Vader</t>
  </si>
  <si>
    <t>Valadez</t>
  </si>
  <si>
    <t>Valéncia</t>
  </si>
  <si>
    <t>Wilfried</t>
  </si>
  <si>
    <t>Valstar</t>
  </si>
  <si>
    <t>Hieronymous</t>
  </si>
  <si>
    <t>van Wyk</t>
  </si>
  <si>
    <t>Vargas</t>
  </si>
  <si>
    <t>Raymond</t>
  </si>
  <si>
    <t>Vaughan</t>
  </si>
  <si>
    <t>Juan Jose</t>
  </si>
  <si>
    <t>Velasco</t>
  </si>
  <si>
    <t>Vélez</t>
  </si>
  <si>
    <t>Vigil</t>
  </si>
  <si>
    <t>Villegas</t>
  </si>
  <si>
    <t>Rhys</t>
  </si>
  <si>
    <t>Vivian</t>
  </si>
  <si>
    <t>Vodden</t>
  </si>
  <si>
    <t>Wagner</t>
  </si>
  <si>
    <t>Beau</t>
  </si>
  <si>
    <t>Ware</t>
  </si>
  <si>
    <t>Watkins</t>
  </si>
  <si>
    <t>Keefe</t>
  </si>
  <si>
    <t>Wayman</t>
  </si>
  <si>
    <t>Webb</t>
  </si>
  <si>
    <t>Welch</t>
  </si>
  <si>
    <t>Weller</t>
  </si>
  <si>
    <t>Wellings</t>
  </si>
  <si>
    <t>Clement</t>
  </si>
  <si>
    <t>Wally</t>
  </si>
  <si>
    <t>Whitney</t>
  </si>
  <si>
    <t>Whittier</t>
  </si>
  <si>
    <t>Wilcox</t>
  </si>
  <si>
    <t>Wilford</t>
  </si>
  <si>
    <t>Wilhelm</t>
  </si>
  <si>
    <t>Wilkerson</t>
  </si>
  <si>
    <t>Willard</t>
  </si>
  <si>
    <t>Winters</t>
  </si>
  <si>
    <t>Wright</t>
  </si>
  <si>
    <t>Shigemasa</t>
  </si>
  <si>
    <t>Norio</t>
  </si>
  <si>
    <t>Yamaguchi</t>
  </si>
  <si>
    <t>Seiichi</t>
  </si>
  <si>
    <t>Yates</t>
  </si>
  <si>
    <t>Genpaku</t>
  </si>
  <si>
    <t>Yoshizaki</t>
  </si>
  <si>
    <t>Younger</t>
  </si>
  <si>
    <t>Zamora</t>
  </si>
  <si>
    <t>Luz</t>
  </si>
  <si>
    <t>Zavalas</t>
  </si>
  <si>
    <t>Sidney</t>
  </si>
  <si>
    <t>Zintel</t>
  </si>
  <si>
    <t>1BKenta Nagai21</t>
  </si>
  <si>
    <t>1BLuis Figueroa21</t>
  </si>
  <si>
    <t>1BJorge Vela21</t>
  </si>
  <si>
    <t>1BBob Bell21</t>
  </si>
  <si>
    <t>1BRobbie Thornton21</t>
  </si>
  <si>
    <t>1BWill Younger21</t>
  </si>
  <si>
    <t>1BAntónio García21</t>
  </si>
  <si>
    <t>1BJosé Cruz22</t>
  </si>
  <si>
    <t>1BBrendon Carter21</t>
  </si>
  <si>
    <t>1BFred Jensen21</t>
  </si>
  <si>
    <t>1BChris Ross22</t>
  </si>
  <si>
    <t>RFRobby Wright18</t>
  </si>
  <si>
    <t>1BLou Lee21</t>
  </si>
  <si>
    <t>1BGlenn Crossey22</t>
  </si>
  <si>
    <t>1BJuan Rodríguez21</t>
  </si>
  <si>
    <t>1BRobinson Serrano21</t>
  </si>
  <si>
    <t>1BKen Bell21</t>
  </si>
  <si>
    <t>Which</t>
  </si>
  <si>
    <t>1BCarl Kirk22</t>
  </si>
  <si>
    <t>1BRaúl Martínez22</t>
  </si>
  <si>
    <t>1BManny Bryant21</t>
  </si>
  <si>
    <t>1BCurt Howard22</t>
  </si>
  <si>
    <t>1BBilly Taylor23</t>
  </si>
  <si>
    <t>1BOwen Grant21</t>
  </si>
  <si>
    <t>1BRay Bartlett18</t>
  </si>
  <si>
    <t>1BMiguel Angel Sánchez22</t>
  </si>
  <si>
    <t>1BJohn Erickson21</t>
  </si>
  <si>
    <t>1BJames Billington21</t>
  </si>
  <si>
    <t>1BCésar Ledezma21</t>
  </si>
  <si>
    <t>1BRicardo Galindo20</t>
  </si>
  <si>
    <t>CFAndy Edwards21</t>
  </si>
  <si>
    <t>RFAkira Kotara20</t>
  </si>
  <si>
    <t>1BKen Gardner21</t>
  </si>
  <si>
    <t>1BGerald MacOnie21</t>
  </si>
  <si>
    <t>1BJoe Taylor21</t>
  </si>
  <si>
    <t>1BGary O'Quinn21</t>
  </si>
  <si>
    <t>1BPatrick Ward21</t>
  </si>
  <si>
    <t>1BGary Moore21</t>
  </si>
  <si>
    <t>1BRicardo Sánchez22</t>
  </si>
  <si>
    <t>1BRay Bryant21</t>
  </si>
  <si>
    <t>C-Mike Payne21</t>
  </si>
  <si>
    <t>CFToju Samurakami21</t>
  </si>
  <si>
    <t>LFKevin Kirkpatrick21</t>
  </si>
  <si>
    <t>3BAlex Payne21</t>
  </si>
  <si>
    <t>CFToby Woods18</t>
  </si>
  <si>
    <t>C-José Moreno21</t>
  </si>
  <si>
    <t>C-Roberto Ortega21</t>
  </si>
  <si>
    <t>2BLouis Kossan21</t>
  </si>
  <si>
    <t>CFJim Banks18</t>
  </si>
  <si>
    <t>C-Ewan Carne21</t>
  </si>
  <si>
    <t>LFPaul Oglethorpe21</t>
  </si>
  <si>
    <t>1BTerumoto Matsuo21</t>
  </si>
  <si>
    <t>SSGeorge Hill21</t>
  </si>
  <si>
    <t>1BAugusto Castaneda18</t>
  </si>
  <si>
    <t>SSShane Bowman21</t>
  </si>
  <si>
    <t>RFOkakura Tomita21</t>
  </si>
  <si>
    <t>SSSimon Eykelbosch21</t>
  </si>
  <si>
    <t>1BLawrence Reese21</t>
  </si>
  <si>
    <t>C-Foppe Ros21</t>
  </si>
  <si>
    <t>LFBrandon Cook18</t>
  </si>
  <si>
    <t>C-Masaki Sato21</t>
  </si>
  <si>
    <t>LFJake Wallace21</t>
  </si>
  <si>
    <t>C-Doug Young21</t>
  </si>
  <si>
    <t>C-Patrick Anderson21</t>
  </si>
  <si>
    <t>3BTim Hamilton21</t>
  </si>
  <si>
    <t>3BJo Nii21</t>
  </si>
  <si>
    <t>LFWalt Jorisz21</t>
  </si>
  <si>
    <t>1BJohn Baxter18</t>
  </si>
  <si>
    <t>C-Dale Conway21</t>
  </si>
  <si>
    <t>SSDave Pacheco21</t>
  </si>
  <si>
    <t>SSEd Black21</t>
  </si>
  <si>
    <t>1BJorge Mejía21</t>
  </si>
  <si>
    <t>C-Charlie Lange21</t>
  </si>
  <si>
    <t>CFFreddy Hernández21</t>
  </si>
  <si>
    <t>1BKouhei Shirokawa22</t>
  </si>
  <si>
    <t>RFStewart Arundale21</t>
  </si>
  <si>
    <t>2BTakayuki Ikeda21</t>
  </si>
  <si>
    <t>3BHisayuki Nakano21</t>
  </si>
  <si>
    <t>2BRoland Penwarden21</t>
  </si>
  <si>
    <t>CFShimpei Takahashi21</t>
  </si>
  <si>
    <t>C-Robinson Martínez21</t>
  </si>
  <si>
    <t>RFEric Webster21</t>
  </si>
  <si>
    <t>C-Bill Jones21</t>
  </si>
  <si>
    <t>CFMike Thompson21</t>
  </si>
  <si>
    <t>RFMichael Rutherford21</t>
  </si>
  <si>
    <t>2BClaudio Alemán18</t>
  </si>
  <si>
    <t>CFMarcos Ledezma21</t>
  </si>
  <si>
    <t>LFWulf Osman21</t>
  </si>
  <si>
    <t>3BMike Powell21</t>
  </si>
  <si>
    <t>2BKiichi Hosokaya21</t>
  </si>
  <si>
    <t>1BAntónio Canales23</t>
  </si>
  <si>
    <t>C-Vicente Rodríguez18</t>
  </si>
  <si>
    <t>C-Luis Salazar21</t>
  </si>
  <si>
    <t>SSBill Navarro22</t>
  </si>
  <si>
    <t>CFPeter Monnington21</t>
  </si>
  <si>
    <t>RFJesse Graves21</t>
  </si>
  <si>
    <t>SSSalvador Padilla21</t>
  </si>
  <si>
    <t>3BDaniel Hadley21</t>
  </si>
  <si>
    <t>2BAaron Thompson21</t>
  </si>
  <si>
    <t>C-Colby Thompson21</t>
  </si>
  <si>
    <t>C-Walter Stobbie21</t>
  </si>
  <si>
    <t>RFAbraham Gibson18</t>
  </si>
  <si>
    <t>SSClint Thompson21</t>
  </si>
  <si>
    <t>1BRobbie Bader21</t>
  </si>
  <si>
    <t>CFNathaniel Vanrenen21</t>
  </si>
  <si>
    <t>C-Ellis Nock21</t>
  </si>
  <si>
    <t>CFChris Martin21</t>
  </si>
  <si>
    <t>RFLouis MacElfrish21</t>
  </si>
  <si>
    <t>SSAlexander Fish22</t>
  </si>
  <si>
    <t>CFTodd Davis21</t>
  </si>
  <si>
    <t>CFGerard Rotheray21</t>
  </si>
  <si>
    <t>C-Alexander Ogilvy21</t>
  </si>
  <si>
    <t>1BFarquhar MacCrum21</t>
  </si>
  <si>
    <t>3BJohn Wade21</t>
  </si>
  <si>
    <t>3BCorbin King21</t>
  </si>
  <si>
    <t>LFLenny Horrocks21</t>
  </si>
  <si>
    <t>1BNaizen Kato21</t>
  </si>
  <si>
    <t>C-John Carey21</t>
  </si>
  <si>
    <t>C-Sergio Cruz18</t>
  </si>
  <si>
    <t>3BCallum MacInnes21</t>
  </si>
  <si>
    <t>3BMark Melton21</t>
  </si>
  <si>
    <t>LFZenko Abe23</t>
  </si>
  <si>
    <t>C-José Castillo21</t>
  </si>
  <si>
    <t>RFSilas Bentley18</t>
  </si>
  <si>
    <t>RFJorge Torres21</t>
  </si>
  <si>
    <t>SSElias Simmons21</t>
  </si>
  <si>
    <t>SSKatsumoto Sato21</t>
  </si>
  <si>
    <t>C-Carlos Román21</t>
  </si>
  <si>
    <t>C-Mike Floyd21</t>
  </si>
  <si>
    <t>CFDonald Davis21</t>
  </si>
  <si>
    <t>1BJohn Davis21</t>
  </si>
  <si>
    <t>1BWilson Méndez18</t>
  </si>
  <si>
    <t>1BDave Glenn22</t>
  </si>
  <si>
    <t>1BPaul King21</t>
  </si>
  <si>
    <t>1BGeorge Greene21</t>
  </si>
  <si>
    <t>1BJoe Martin22</t>
  </si>
  <si>
    <t>2BRichard Mack21</t>
  </si>
  <si>
    <t>CFKenzaburo Ishihara21</t>
  </si>
  <si>
    <t>1BSamuel Ouellet21</t>
  </si>
  <si>
    <t>1BPedro Moreno21</t>
  </si>
  <si>
    <t>3BKeith Anderson21</t>
  </si>
  <si>
    <t>LFNick Parker24</t>
  </si>
  <si>
    <t>C-Tomás Rúbio21</t>
  </si>
  <si>
    <t>LFJoe McDonald21</t>
  </si>
  <si>
    <t>RFJaime González21</t>
  </si>
  <si>
    <t>1BCharles Tinker23</t>
  </si>
  <si>
    <t>C-Will Jones21</t>
  </si>
  <si>
    <t>2BRick Gosse21</t>
  </si>
  <si>
    <t>2BFernando Flores20</t>
  </si>
  <si>
    <t>1BFrank Stimpson18</t>
  </si>
  <si>
    <t>LFJacob Lewis21</t>
  </si>
  <si>
    <t>2BJosé Lugo21</t>
  </si>
  <si>
    <t>CFJoey Steele21</t>
  </si>
  <si>
    <t>C-Paquito de la Cruz21</t>
  </si>
  <si>
    <t>1BGary Dyer21</t>
  </si>
  <si>
    <t>CFTony Aguirre21</t>
  </si>
  <si>
    <t>3BPat O'Halloran21</t>
  </si>
  <si>
    <t>LFJason Stanley21</t>
  </si>
  <si>
    <t>C-Pablo González23</t>
  </si>
  <si>
    <t>LFJason Talley20</t>
  </si>
  <si>
    <t>3BCam Nelson21</t>
  </si>
  <si>
    <t>3BEmílio González20</t>
  </si>
  <si>
    <t>LFBobby O'Halloran22</t>
  </si>
  <si>
    <t>3BFrank van der Kamp21</t>
  </si>
  <si>
    <t>1BManuel González24</t>
  </si>
  <si>
    <t>RFMike Heywood21</t>
  </si>
  <si>
    <t>3BAbraham Horowitz21</t>
  </si>
  <si>
    <t>C-Curtis Schmidt21</t>
  </si>
  <si>
    <t>C-Jorge Ramos21</t>
  </si>
  <si>
    <t>C-Juan Colón21</t>
  </si>
  <si>
    <t>C-Keefe Wayman21</t>
  </si>
  <si>
    <t>RFGerald Shepherd18</t>
  </si>
  <si>
    <t>1BJoe Hopper21</t>
  </si>
  <si>
    <t>1BGerald Cross21</t>
  </si>
  <si>
    <t>1BBrian Richardson23</t>
  </si>
  <si>
    <t>2BStephen MacFeat21</t>
  </si>
  <si>
    <t>1BMaarten Louter23</t>
  </si>
  <si>
    <t>1BGlenn Novak24</t>
  </si>
  <si>
    <t>2BPedro Martínez21</t>
  </si>
  <si>
    <t>C-Nolan McMahon18</t>
  </si>
  <si>
    <t>RFMiguel Hernández22</t>
  </si>
  <si>
    <t>C-Bryan Collins21</t>
  </si>
  <si>
    <t>LFRonnie Wright21</t>
  </si>
  <si>
    <t>1BBob Weaver21</t>
  </si>
  <si>
    <t>C-Reynaldo Ruíz22</t>
  </si>
  <si>
    <t>2BJason Kenney22</t>
  </si>
  <si>
    <t>SSMatt Smith18</t>
  </si>
  <si>
    <t>1BJúlio Ornelas21</t>
  </si>
  <si>
    <t>LFNorio Yamaguchi23</t>
  </si>
  <si>
    <t>1BRoger Vélez23</t>
  </si>
  <si>
    <t>1BIsmael Flores21</t>
  </si>
  <si>
    <t>LFAlec Manns22</t>
  </si>
  <si>
    <t>1BGen Saikawa23</t>
  </si>
  <si>
    <t>3BVic Ordóñez18</t>
  </si>
  <si>
    <t>RFMark Alexander21</t>
  </si>
  <si>
    <t>3BRay McIntosh22</t>
  </si>
  <si>
    <t>1BBen Clay21</t>
  </si>
  <si>
    <t>1BTom Wagner23</t>
  </si>
  <si>
    <t>C-Jorge Vigil21</t>
  </si>
  <si>
    <t>1BDoug Sherratt22</t>
  </si>
  <si>
    <t>CFGus Meikleham21</t>
  </si>
  <si>
    <t>2BMartín Alemán18</t>
  </si>
  <si>
    <t>2BJesús Maldonado22</t>
  </si>
  <si>
    <t>SSMason Gallagher21</t>
  </si>
  <si>
    <t>C-Erik Wood21</t>
  </si>
  <si>
    <t>C-Jorge Monterrosa22</t>
  </si>
  <si>
    <t>C-Steven Trease18</t>
  </si>
  <si>
    <t>SSRich Clark21</t>
  </si>
  <si>
    <t>RFJeremy Doig21</t>
  </si>
  <si>
    <t>CFFernando Núñez21</t>
  </si>
  <si>
    <t>SSScott Hammond21</t>
  </si>
  <si>
    <t>C-Matt Kirk18</t>
  </si>
  <si>
    <t>2BMiguel Fernández22</t>
  </si>
  <si>
    <t>CFTony Torres18</t>
  </si>
  <si>
    <t>LFJeff Tillman24</t>
  </si>
  <si>
    <t>RFRoy Sparks18</t>
  </si>
  <si>
    <t>2BGeorge O'Brien22</t>
  </si>
  <si>
    <t>RFWilson Portillo21</t>
  </si>
  <si>
    <t>3BJason Rice21</t>
  </si>
  <si>
    <t>2BLen Stanworth21</t>
  </si>
  <si>
    <t>SSEd Hardy21</t>
  </si>
  <si>
    <t>C-Anthony Ray23</t>
  </si>
  <si>
    <t>3BBrandon Neumann24</t>
  </si>
  <si>
    <t>3BDonald Huggins22</t>
  </si>
  <si>
    <t>SSAdam Dupree21</t>
  </si>
  <si>
    <t>C-Gareth Delaney23</t>
  </si>
  <si>
    <t>C-Éric Marcotte21</t>
  </si>
  <si>
    <t>RFTim Young21</t>
  </si>
  <si>
    <t>C-Adam Reed22</t>
  </si>
  <si>
    <t>1BJosé Romero21</t>
  </si>
  <si>
    <t>LFJoe Guthrie24</t>
  </si>
  <si>
    <t>2BSammy MacIntosh23</t>
  </si>
  <si>
    <t>LFMichael Johnson18</t>
  </si>
  <si>
    <t>RFDaniel Knapp21</t>
  </si>
  <si>
    <t>3BTim Rush23</t>
  </si>
  <si>
    <t>C-Paul Steele21</t>
  </si>
  <si>
    <t>1BJosé Ortíz22</t>
  </si>
  <si>
    <t>C-Ray Nicholson23</t>
  </si>
  <si>
    <t>3BMark Johnson21</t>
  </si>
  <si>
    <t>C-Héctor Durán24</t>
  </si>
  <si>
    <t>C-Daniel Lamoureux21</t>
  </si>
  <si>
    <t>1BSteve Roberts24</t>
  </si>
  <si>
    <t>3BCedric Wilson23</t>
  </si>
  <si>
    <t>C-Carl Peters23</t>
  </si>
  <si>
    <t>3BDavid Hicks21</t>
  </si>
  <si>
    <t>CFJorge Miranda23</t>
  </si>
  <si>
    <t>CFEvan Lamberts21</t>
  </si>
  <si>
    <t>LFRonald Lutz18</t>
  </si>
  <si>
    <t>1BTimmy de Vlaming23</t>
  </si>
  <si>
    <t>RFJuan Mendoza18</t>
  </si>
  <si>
    <t>SSScott Russell18</t>
  </si>
  <si>
    <t>RFLawrence Anderson21</t>
  </si>
  <si>
    <t>SSDennis Flores21</t>
  </si>
  <si>
    <t>3BMark Osborn21</t>
  </si>
  <si>
    <t>1BJoe Miller21</t>
  </si>
  <si>
    <t>1BKyle Hall22</t>
  </si>
  <si>
    <t>2BWilbert Rucker24</t>
  </si>
  <si>
    <t>3BLuis Rodríguez23</t>
  </si>
  <si>
    <t>1BDwayne Dawson24</t>
  </si>
  <si>
    <t>SSGarth Kenney18</t>
  </si>
  <si>
    <t>C-Larry Wagner18</t>
  </si>
  <si>
    <t>CFMartín Carmona18</t>
  </si>
  <si>
    <t>RFHenry Horton21</t>
  </si>
  <si>
    <t>C-Joe Morrison23</t>
  </si>
  <si>
    <t>1BTadaaki Kawasaki23</t>
  </si>
  <si>
    <t>C-Ronald Perkins21</t>
  </si>
  <si>
    <t>2BTerry Courtney21</t>
  </si>
  <si>
    <t>RFRaúl Enríquez22</t>
  </si>
  <si>
    <t>3BTommy Bullard21</t>
  </si>
  <si>
    <t>RFRobert MacDougal21</t>
  </si>
  <si>
    <t>1BJack Young21</t>
  </si>
  <si>
    <t>C-Glenn Sutton21</t>
  </si>
  <si>
    <t>3BAlberto García23</t>
  </si>
  <si>
    <t>1BAlfonso Cuevas23</t>
  </si>
  <si>
    <t>C-Paul Ellis23</t>
  </si>
  <si>
    <t>1BJerry Flores21</t>
  </si>
  <si>
    <t>1BJim Est21</t>
  </si>
  <si>
    <t>C-Alejandro Taváres23</t>
  </si>
  <si>
    <t>C-Murray Meikle24</t>
  </si>
  <si>
    <t>CFCory Clark24</t>
  </si>
  <si>
    <t>RFJim Bowen21</t>
  </si>
  <si>
    <t>C-Ryou Okamura21</t>
  </si>
  <si>
    <t>LFMike Neal23</t>
  </si>
  <si>
    <t>SSDanny Phillips22</t>
  </si>
  <si>
    <t>LFGreg Myers23</t>
  </si>
  <si>
    <t>LFWilton Lewis21</t>
  </si>
  <si>
    <t>C-Daisuke Nakata23</t>
  </si>
  <si>
    <t>2BAntónio Heredia21</t>
  </si>
  <si>
    <t>LFDale White21</t>
  </si>
  <si>
    <t>CFHaranobu Chikafuji23</t>
  </si>
  <si>
    <t>LFSergio Ríos23</t>
  </si>
  <si>
    <t>CFThomas Jackson21</t>
  </si>
  <si>
    <t>C-Dale Miller21</t>
  </si>
  <si>
    <t>C-Pat Barton22</t>
  </si>
  <si>
    <t>3BBrian Stone18</t>
  </si>
  <si>
    <t>1BRoberto Delgado23</t>
  </si>
  <si>
    <t>1BLarry Rivera24</t>
  </si>
  <si>
    <t>1BTokaji Ohayashi21</t>
  </si>
  <si>
    <t>1BNelson Canó20</t>
  </si>
  <si>
    <t>2BPepe Vargas23</t>
  </si>
  <si>
    <t>C-Ed Marks21</t>
  </si>
  <si>
    <t>C-Jacob Cook21</t>
  </si>
  <si>
    <t>RFJoe Bailey21</t>
  </si>
  <si>
    <t>1BPablo Guerra21</t>
  </si>
  <si>
    <t>C-Wim Kalff21</t>
  </si>
  <si>
    <t>1BKeiran Kim24</t>
  </si>
  <si>
    <t>3BBrian Fairchild21</t>
  </si>
  <si>
    <t>RFLeroy Jackson21</t>
  </si>
  <si>
    <t>2BCésar López21</t>
  </si>
  <si>
    <t>1BBob Buchanan18</t>
  </si>
  <si>
    <t>SSBrandon Williams21</t>
  </si>
  <si>
    <t>C-Jorge Gallegos23</t>
  </si>
  <si>
    <t>LFDaiki Sasaki21</t>
  </si>
  <si>
    <t>C-Clement White22</t>
  </si>
  <si>
    <t>SSChris Boyd23</t>
  </si>
  <si>
    <t>C-Luis Antonio Reyes24</t>
  </si>
  <si>
    <t>1BRichard Jensen22</t>
  </si>
  <si>
    <t>2BTerry Hughes21</t>
  </si>
  <si>
    <t>2BJohn Woods22</t>
  </si>
  <si>
    <t>CFMenachem Levi18</t>
  </si>
  <si>
    <t>1BDan Murdock21</t>
  </si>
  <si>
    <t>C-John Miller21</t>
  </si>
  <si>
    <t>LFManuel Román23</t>
  </si>
  <si>
    <t>SSNorberto Castro21</t>
  </si>
  <si>
    <t>SSManuel Ramos24</t>
  </si>
  <si>
    <t>SSRhett Wellings21</t>
  </si>
  <si>
    <t>C-George Torres23</t>
  </si>
  <si>
    <t>RFEric Warren21</t>
  </si>
  <si>
    <t>1BJason Warren23</t>
  </si>
  <si>
    <t>3BLanny Duncan23</t>
  </si>
  <si>
    <t>C-Michael Powers24</t>
  </si>
  <si>
    <t>C-Peter Olson22</t>
  </si>
  <si>
    <t>SSÁlex Piña24</t>
  </si>
  <si>
    <t>C-Jai Torley21</t>
  </si>
  <si>
    <t>C-Willie Newman18</t>
  </si>
  <si>
    <t>CFJeffrey Whittier21</t>
  </si>
  <si>
    <t>1BEd Miles23</t>
  </si>
  <si>
    <t>RFSteve Rosner24</t>
  </si>
  <si>
    <t>SSSantiago Butler18</t>
  </si>
  <si>
    <t>RFRoger Williams21</t>
  </si>
  <si>
    <t>C-José Márquez24</t>
  </si>
  <si>
    <t>2BLarry Carter23</t>
  </si>
  <si>
    <t>2BBuck Evans24</t>
  </si>
  <si>
    <t>CFRobert Pratt21</t>
  </si>
  <si>
    <t>1BTom Brooks22</t>
  </si>
  <si>
    <t>C-Frank Hilliard22</t>
  </si>
  <si>
    <t>LFAdam Schmitt21</t>
  </si>
  <si>
    <t>3BJosé Rodríguez23</t>
  </si>
  <si>
    <t>LFJuan Jose Vega23</t>
  </si>
  <si>
    <t>1BJesús Camacho22</t>
  </si>
  <si>
    <t>2BAlbert Fuller18</t>
  </si>
  <si>
    <t>C-Raúl Vázquez23</t>
  </si>
  <si>
    <t>3BArthur Williams23</t>
  </si>
  <si>
    <t>1BKiyoemon Watanabe24</t>
  </si>
  <si>
    <t>SSDirk Ortega17</t>
  </si>
  <si>
    <t>3BNick Joyner21</t>
  </si>
  <si>
    <t>2BKyle O'Neill23</t>
  </si>
  <si>
    <t>CFGeorge Kane18</t>
  </si>
  <si>
    <t>RFFlynn Henderson24</t>
  </si>
  <si>
    <t>RFJoe Lauzon24</t>
  </si>
  <si>
    <t>3BJavier González22</t>
  </si>
  <si>
    <t>3BBernard Ramírez21</t>
  </si>
  <si>
    <t>C-Ryan Sharp22</t>
  </si>
  <si>
    <t>C-Francisco Hernández23</t>
  </si>
  <si>
    <t>2BAllan Martínez22</t>
  </si>
  <si>
    <t>C-Koto Suzuki24</t>
  </si>
  <si>
    <t>LFBrian McKinney18</t>
  </si>
  <si>
    <t>2BMarcus O'Dell22</t>
  </si>
  <si>
    <t>1BPatrick Ehrlich21</t>
  </si>
  <si>
    <t>C-Mark Serrano18</t>
  </si>
  <si>
    <t>C-Ismael Villarreal18</t>
  </si>
  <si>
    <t>2BDara Routledge21</t>
  </si>
  <si>
    <t>CFPorter Morris21</t>
  </si>
  <si>
    <t>2BEarl Myers23</t>
  </si>
  <si>
    <t>3BJason Corbett18</t>
  </si>
  <si>
    <t>2BJesús Colón21</t>
  </si>
  <si>
    <t>C-Robby Harris21</t>
  </si>
  <si>
    <t>SSSean Underwood23</t>
  </si>
  <si>
    <t>1BBeau Walsh21</t>
  </si>
  <si>
    <t>1BJunzo Nakadan21</t>
  </si>
  <si>
    <t>1BThomas Teague24</t>
  </si>
  <si>
    <t>C-Alberto Howell21</t>
  </si>
  <si>
    <t>1BJesse Allen21</t>
  </si>
  <si>
    <t>LFDwight Blaeck23</t>
  </si>
  <si>
    <t>RFSteve Oliver23</t>
  </si>
  <si>
    <t>1BManny Zavalas24</t>
  </si>
  <si>
    <t>C-Alfredo Montoya21</t>
  </si>
  <si>
    <t>C-Randolph Inman23</t>
  </si>
  <si>
    <t>1BRoy Hoekstra23</t>
  </si>
  <si>
    <t>3BJosé Guillén21</t>
  </si>
  <si>
    <t>1BBruce Swanson24</t>
  </si>
  <si>
    <t>2BOrlando Pérez18</t>
  </si>
  <si>
    <t>LFJesús Santos24</t>
  </si>
  <si>
    <t>RFBill Patterson24</t>
  </si>
  <si>
    <t>3BPat Smith21</t>
  </si>
  <si>
    <t>1BDavid Lawson21</t>
  </si>
  <si>
    <t>LFOscar Tebbutt23</t>
  </si>
  <si>
    <t>LFPat Fowler22</t>
  </si>
  <si>
    <t>SSAlexander Patterson21</t>
  </si>
  <si>
    <t>3BPepe Robinson21</t>
  </si>
  <si>
    <t>C-Ryan Roberts18</t>
  </si>
  <si>
    <t>1BMiguel Flores24</t>
  </si>
  <si>
    <t>1BAaron Kantor21</t>
  </si>
  <si>
    <t>RFEric Allen18</t>
  </si>
  <si>
    <t>1BNelson Gonzáles22</t>
  </si>
  <si>
    <t>1BRichie Flores24</t>
  </si>
  <si>
    <t>2BDoug Jones21</t>
  </si>
  <si>
    <t>3BBart Thyssen24</t>
  </si>
  <si>
    <t>SSErnest Goff21</t>
  </si>
  <si>
    <t>1BJosé García23</t>
  </si>
  <si>
    <t>LFOliver Peterson18</t>
  </si>
  <si>
    <t>CFFrançois Dupré24</t>
  </si>
  <si>
    <t>1BSteve Kattenberg21</t>
  </si>
  <si>
    <t>C-Gary Jones18</t>
  </si>
  <si>
    <t>C-Nobuhito Ageda23</t>
  </si>
  <si>
    <t>1BDonald Edwards21</t>
  </si>
  <si>
    <t>C-Timothy Head22</t>
  </si>
  <si>
    <t>2BLonnie Whittier21</t>
  </si>
  <si>
    <t>SSMasanori Shigeki23</t>
  </si>
  <si>
    <t>3BTom Godin24</t>
  </si>
  <si>
    <t>RFShigekazu Matsumoto24</t>
  </si>
  <si>
    <t>1BBill Watkins22</t>
  </si>
  <si>
    <t>2BTristan Frazier21</t>
  </si>
  <si>
    <t>SSToshiaki Kokawa21</t>
  </si>
  <si>
    <t>CFCaleb Simmons21</t>
  </si>
  <si>
    <t>1BRyunosuke Otsuka24</t>
  </si>
  <si>
    <t>1BAl Pitts23</t>
  </si>
  <si>
    <t>C-Shohei Rin23</t>
  </si>
  <si>
    <t>1BFernando González21</t>
  </si>
  <si>
    <t>1BMáximo Moreno22</t>
  </si>
  <si>
    <t>3BJeff Walker21</t>
  </si>
  <si>
    <t>CFFloyd Watkins21</t>
  </si>
  <si>
    <t>2BMartín Betancourt24</t>
  </si>
  <si>
    <t>1BJean-Charles Grenier24</t>
  </si>
  <si>
    <t>CFFujio Ono24</t>
  </si>
  <si>
    <t>RFZack Sweet21</t>
  </si>
  <si>
    <t>C-John Reynolds23</t>
  </si>
  <si>
    <t>1BMike Bowman21</t>
  </si>
  <si>
    <t>C-Leslie Johnson22</t>
  </si>
  <si>
    <t>LFJohn Barnard22</t>
  </si>
  <si>
    <t>CFArturo Gabriel23</t>
  </si>
  <si>
    <t>C-Iván López24</t>
  </si>
  <si>
    <t>1BTom Smith22</t>
  </si>
  <si>
    <t>1BEddie Terry22</t>
  </si>
  <si>
    <t>CFJavier Gámez24</t>
  </si>
  <si>
    <t>2BNelson Solís24</t>
  </si>
  <si>
    <t>C-Vern McJannett21</t>
  </si>
  <si>
    <t>1BDerek Moreno22</t>
  </si>
  <si>
    <t>1BCésar Martínez21</t>
  </si>
  <si>
    <t>1BSteffen Myers21</t>
  </si>
  <si>
    <t>3BBruce Mueller18</t>
  </si>
  <si>
    <t>1BYasuyuki Kawamura21</t>
  </si>
  <si>
    <t>1BShigemasa Yamada24</t>
  </si>
  <si>
    <t>1BRaúl Peña21</t>
  </si>
  <si>
    <t>3BFernando Ortega24</t>
  </si>
  <si>
    <t>RFDoyle Phillips24</t>
  </si>
  <si>
    <t>RFCarlos Vásquez18</t>
  </si>
  <si>
    <t>C-Nick Becker22</t>
  </si>
  <si>
    <t>C-Brandon McLaughlin24</t>
  </si>
  <si>
    <t>1BMarcos Vigil21</t>
  </si>
  <si>
    <t>C-Roberto Velasco22</t>
  </si>
  <si>
    <t>2BGeorge Cole18</t>
  </si>
  <si>
    <t>C-Tom Morris22</t>
  </si>
  <si>
    <t>C-Yuu Kimiyama21</t>
  </si>
  <si>
    <t>C-Chris McCauley24</t>
  </si>
  <si>
    <t>1BWilliam Coates22</t>
  </si>
  <si>
    <t>2BTokutomi Honda21</t>
  </si>
  <si>
    <t>C-Jim Campbell23</t>
  </si>
  <si>
    <t>LFAntónio Peña18</t>
  </si>
  <si>
    <t>C-Todd Moran22</t>
  </si>
  <si>
    <t>2BMike Chaney21</t>
  </si>
  <si>
    <t>1BEwan Macinnes18</t>
  </si>
  <si>
    <t>LFPaul Brown18</t>
  </si>
  <si>
    <t>LFTyler Hughes21</t>
  </si>
  <si>
    <t>1BPatrick Gill21</t>
  </si>
  <si>
    <t>CFDaniel Brown22</t>
  </si>
  <si>
    <t>1BAllan Dudley18</t>
  </si>
  <si>
    <t>C-Pedro Lara23</t>
  </si>
  <si>
    <t>1BYoshihiro Ogawa21</t>
  </si>
  <si>
    <t>1BPedro Sánchez21</t>
  </si>
  <si>
    <t>SPRobby Wiggins21</t>
  </si>
  <si>
    <t>SPZenko Okada21</t>
  </si>
  <si>
    <t>SPGerard Peterson21</t>
  </si>
  <si>
    <t>SPBob Hodge21</t>
  </si>
  <si>
    <t>SPAtasuke Inoue21</t>
  </si>
  <si>
    <t>SPOgai Ono18</t>
  </si>
  <si>
    <t>SPDave Dixon18</t>
  </si>
  <si>
    <t>SPDuane Moss21</t>
  </si>
  <si>
    <t>SPJosé Ortíz21</t>
  </si>
  <si>
    <t>CLHubert Jacobs21</t>
  </si>
  <si>
    <t>SPNorm Gibson21</t>
  </si>
  <si>
    <t>SPPawl Wilczynski21</t>
  </si>
  <si>
    <t>SPJason King21</t>
  </si>
  <si>
    <t>RPMichael MacGeachin18</t>
  </si>
  <si>
    <t>CLKeiji Honda21</t>
  </si>
  <si>
    <t>SPPedro Solíz21</t>
  </si>
  <si>
    <t>CLDaniel López21</t>
  </si>
  <si>
    <t>SPAlonso González21</t>
  </si>
  <si>
    <t>SPMichael Doyle21</t>
  </si>
  <si>
    <t>SPRoberto Guzmán21</t>
  </si>
  <si>
    <t>SPTorcall Penrose21</t>
  </si>
  <si>
    <t>SPKeith Sharpe21</t>
  </si>
  <si>
    <t>SPGeert Neefs21</t>
  </si>
  <si>
    <t>SPMark de Vries18</t>
  </si>
  <si>
    <t>SPChris Morales21</t>
  </si>
  <si>
    <t>SPBas Lorentz18</t>
  </si>
  <si>
    <t>SPLou Denton18</t>
  </si>
  <si>
    <t>SPRyan Coyfe21</t>
  </si>
  <si>
    <t>SPBen Holman18</t>
  </si>
  <si>
    <t>RPMarshall Smythe21</t>
  </si>
  <si>
    <t>CLCisco Ortíz21</t>
  </si>
  <si>
    <t>SPErnesto Martínez21</t>
  </si>
  <si>
    <t>SPAlfred Barnes22</t>
  </si>
  <si>
    <t>SPJúlio Nieves21</t>
  </si>
  <si>
    <t>SPJuan Encarnación18</t>
  </si>
  <si>
    <t>SPRyan Tate21</t>
  </si>
  <si>
    <t>SPPat Plummer21</t>
  </si>
  <si>
    <t>SPJosé Mora18</t>
  </si>
  <si>
    <t>RPJoe Murray22</t>
  </si>
  <si>
    <t>CLYoshiki Ikeda21</t>
  </si>
  <si>
    <t>SPShunsho Sugiura24</t>
  </si>
  <si>
    <t>RPChris Lowe18</t>
  </si>
  <si>
    <t>SPArmando Batista21</t>
  </si>
  <si>
    <t>SPAurelio Baca18</t>
  </si>
  <si>
    <t>SPBen Wallace21</t>
  </si>
  <si>
    <t>SPAkihisa Matsuura21</t>
  </si>
  <si>
    <t>SPÁngel Pérez22</t>
  </si>
  <si>
    <t>SPJude Hollington21</t>
  </si>
  <si>
    <t>CLTodd O'Brian21</t>
  </si>
  <si>
    <t>SPYoriie Suzuki21</t>
  </si>
  <si>
    <t>SPRonald Turner18</t>
  </si>
  <si>
    <t>SPDaniel Menard21</t>
  </si>
  <si>
    <t>SPMartin Clark21</t>
  </si>
  <si>
    <t>SPGreg Ramsey23</t>
  </si>
  <si>
    <t>SPArie Homan21</t>
  </si>
  <si>
    <t>RPHayden Mckinna21</t>
  </si>
  <si>
    <t>SPMike Parker21</t>
  </si>
  <si>
    <t>SPHachemon Suzuki18</t>
  </si>
  <si>
    <t>RPSidney Zintel21</t>
  </si>
  <si>
    <t>CLConnor Collins21</t>
  </si>
  <si>
    <t>SPBill Johnston18</t>
  </si>
  <si>
    <t>RPAzumamaro Matsuura23</t>
  </si>
  <si>
    <t>RPDaryl Hornsby21</t>
  </si>
  <si>
    <t>RPMícheál Mey21</t>
  </si>
  <si>
    <t>SPCharles Rosa18</t>
  </si>
  <si>
    <t>RPCarl Newell21</t>
  </si>
  <si>
    <t>SPGordon MacMurchie18</t>
  </si>
  <si>
    <t>CLMatt Orr18</t>
  </si>
  <si>
    <t>SPBruno Evans21</t>
  </si>
  <si>
    <t>SPBob Fisher18</t>
  </si>
  <si>
    <t>CLJeremy Williams21</t>
  </si>
  <si>
    <t>SPCristián Rodríguez18</t>
  </si>
  <si>
    <t>RPWill Green21</t>
  </si>
  <si>
    <t>CLLorenzo Delgado21</t>
  </si>
  <si>
    <t>SPHumberto Hernández21</t>
  </si>
  <si>
    <t>SPKenji Kikuchi21</t>
  </si>
  <si>
    <t>RPJohn Davis18</t>
  </si>
  <si>
    <t>SPLeon Agar21</t>
  </si>
  <si>
    <t>SPPatrick Affleck21</t>
  </si>
  <si>
    <t>SPJohn Winters18</t>
  </si>
  <si>
    <t>RPCristóbal Serrano22</t>
  </si>
  <si>
    <t>SPKen Jordan18</t>
  </si>
  <si>
    <t>SPJ.R. Bennett21</t>
  </si>
  <si>
    <t>SPAnthony Maloney18</t>
  </si>
  <si>
    <t>CLHoward Lambert23</t>
  </si>
  <si>
    <t>SPKen Lee18</t>
  </si>
  <si>
    <t>SPAllen Lambright18</t>
  </si>
  <si>
    <t>CLIrving Meekins22</t>
  </si>
  <si>
    <t>RPLarry Lowry22</t>
  </si>
  <si>
    <t>CLJeff O'Loman21</t>
  </si>
  <si>
    <t>CLLarry Zavala21</t>
  </si>
  <si>
    <t>SPDan Dunn21</t>
  </si>
  <si>
    <t>SPJoe Clark18</t>
  </si>
  <si>
    <t>SPWesley Bell18</t>
  </si>
  <si>
    <t>RPColt Saunders18</t>
  </si>
  <si>
    <t>RPElton Evison21</t>
  </si>
  <si>
    <t>RPGilberto Serrano22</t>
  </si>
  <si>
    <t>RPSergio Sánchez22</t>
  </si>
  <si>
    <t>SPAshton Gilbert18</t>
  </si>
  <si>
    <t>RPMarvin Nichols21</t>
  </si>
  <si>
    <t>SPFrancisco Solíz18</t>
  </si>
  <si>
    <t>SPArnold Adams18</t>
  </si>
  <si>
    <t>RPDoug Goodman24</t>
  </si>
  <si>
    <t>SPRonald Mitchell21</t>
  </si>
  <si>
    <t>SPShane Donovan21</t>
  </si>
  <si>
    <t>RPCurt Alvarado22</t>
  </si>
  <si>
    <t>SPLou Drewery18</t>
  </si>
  <si>
    <t>RPJosé Barrera21</t>
  </si>
  <si>
    <t>RPDave Marshall21</t>
  </si>
  <si>
    <t>RPDoug Curtis21</t>
  </si>
  <si>
    <t>RPKen Morton21</t>
  </si>
  <si>
    <t>RPRobbie Monroe22</t>
  </si>
  <si>
    <t>SPMobumasu Higo17</t>
  </si>
  <si>
    <t>SPMike King21</t>
  </si>
  <si>
    <t>RPDan Ware22</t>
  </si>
  <si>
    <t>RPDave Jones18</t>
  </si>
  <si>
    <t>RPHarry Padgett18</t>
  </si>
  <si>
    <t>RPJeff O'Connor21</t>
  </si>
  <si>
    <t>CLShawn MacCarter18</t>
  </si>
  <si>
    <t>RPManny Silva22</t>
  </si>
  <si>
    <t>RPOliver Rodríguez21</t>
  </si>
  <si>
    <t>RPJon Warren22</t>
  </si>
  <si>
    <t>SPCristo Díaz21</t>
  </si>
  <si>
    <t>RPAlfonso Gutiérrez20</t>
  </si>
  <si>
    <t>SPPaul Olsen18</t>
  </si>
  <si>
    <t>RPMarvin Moon18</t>
  </si>
  <si>
    <t>SPRoberto García18</t>
  </si>
  <si>
    <t>SPSubaru Abe18</t>
  </si>
  <si>
    <t>RPDon Harold23</t>
  </si>
  <si>
    <t>RPAntónio Sánchez23</t>
  </si>
  <si>
    <t>CLBrian King22</t>
  </si>
  <si>
    <t>SPJake Wilkerson21</t>
  </si>
  <si>
    <t>SPBill Hill21</t>
  </si>
  <si>
    <t>RPDeegan McCoghlan23</t>
  </si>
  <si>
    <t>SPMiguel Tirado18</t>
  </si>
  <si>
    <t>SPJim Padilla22</t>
  </si>
  <si>
    <t>SPBartolo Vásquez23</t>
  </si>
  <si>
    <t>RPJerry Jones18</t>
  </si>
  <si>
    <t>RPBrandon Wilford24</t>
  </si>
  <si>
    <t>RPJason Thompson21</t>
  </si>
  <si>
    <t>SPTim Messer21</t>
  </si>
  <si>
    <t>RPSean Haas22</t>
  </si>
  <si>
    <t>SPJosé Galeas23</t>
  </si>
  <si>
    <t>SPMathew Robbins18</t>
  </si>
  <si>
    <t>RPRon Johnson18</t>
  </si>
  <si>
    <t>SPFélix Gómez18</t>
  </si>
  <si>
    <t>RPJeremy Starr21</t>
  </si>
  <si>
    <t>SPErnie Martínez21</t>
  </si>
  <si>
    <t>CLMartin Martínez21</t>
  </si>
  <si>
    <t>SPJake Aynsley21</t>
  </si>
  <si>
    <t>RPLeo Blackwood23</t>
  </si>
  <si>
    <t>RPNorman Jordan17</t>
  </si>
  <si>
    <t>SPGrady Logan21</t>
  </si>
  <si>
    <t>RPStephen Russell22</t>
  </si>
  <si>
    <t>CLLeonardo Díaz21</t>
  </si>
  <si>
    <t>SPNick Pike23</t>
  </si>
  <si>
    <t>RPPeter Gallardo23</t>
  </si>
  <si>
    <t>RPWayne Taylor22</t>
  </si>
  <si>
    <t>RPÁngel Hernández24</t>
  </si>
  <si>
    <t>CLRaúl Rocha23</t>
  </si>
  <si>
    <t>RPLogan Broomhall21</t>
  </si>
  <si>
    <t>RPDanny Doyle18</t>
  </si>
  <si>
    <t>SPJuan Guevara18</t>
  </si>
  <si>
    <t>RPÁngelo Rodríguez18</t>
  </si>
  <si>
    <t>RPAlonso Soto21</t>
  </si>
  <si>
    <t>RPBrian Carlson22</t>
  </si>
  <si>
    <t>RPEmílio Fernández22</t>
  </si>
  <si>
    <t>RPKenny Stafford24</t>
  </si>
  <si>
    <t>RPBruno Stinson18</t>
  </si>
  <si>
    <t>CLPeter Burton22</t>
  </si>
  <si>
    <t>RPTerry McGrath24</t>
  </si>
  <si>
    <t>RPÁngel Román21</t>
  </si>
  <si>
    <t>RPWayne Gibson23</t>
  </si>
  <si>
    <t>SPVance Taylor18</t>
  </si>
  <si>
    <t>RPEd Sanderson21</t>
  </si>
  <si>
    <t>RPTim Prowse23</t>
  </si>
  <si>
    <t>CLNicholas Tillman23</t>
  </si>
  <si>
    <t>CLArturo García21</t>
  </si>
  <si>
    <t>RPLou Steele21</t>
  </si>
  <si>
    <t>RPOctávio Torres21</t>
  </si>
  <si>
    <t>CLThomas Rinehart23</t>
  </si>
  <si>
    <t>RPJustin Langworthy24</t>
  </si>
  <si>
    <t>RPManny Flanhill24</t>
  </si>
  <si>
    <t>SPEisaku Azuma21</t>
  </si>
  <si>
    <t>RPRoberto Valadez21</t>
  </si>
  <si>
    <t>SPCedric Mounsey23</t>
  </si>
  <si>
    <t>RPRoberto Aguirre21</t>
  </si>
  <si>
    <t>SPJoe Myers22</t>
  </si>
  <si>
    <t>RPOscar Skeels23</t>
  </si>
  <si>
    <t>SPPedro Cabrera18</t>
  </si>
  <si>
    <t>RPLuhan Murchieson23</t>
  </si>
  <si>
    <t>RPRamón Arellano23</t>
  </si>
  <si>
    <t>RPJohn Calhoun23</t>
  </si>
  <si>
    <t>RPRoy Salcido18</t>
  </si>
  <si>
    <t>SPThomas Joseph23</t>
  </si>
  <si>
    <t>CLYannick Janszen21</t>
  </si>
  <si>
    <t>SPJeff Boyd21</t>
  </si>
  <si>
    <t>RPFrits Peper21</t>
  </si>
  <si>
    <t>RPScott Ferguson21</t>
  </si>
  <si>
    <t>SPKeiji Seo18</t>
  </si>
  <si>
    <t>RPJuan Rodríguez23</t>
  </si>
  <si>
    <t>RPJamie Willard22</t>
  </si>
  <si>
    <t>RPShannon Moore22</t>
  </si>
  <si>
    <t>RPOwen Shearer22</t>
  </si>
  <si>
    <t>RPDale Lumpkin22</t>
  </si>
  <si>
    <t>RPTerrence Thomas22</t>
  </si>
  <si>
    <t>RPTom Bywaters22</t>
  </si>
  <si>
    <t>RPTomás Montés21</t>
  </si>
  <si>
    <t>RPArinori Sanu24</t>
  </si>
  <si>
    <t>RPCornell Johnson22</t>
  </si>
  <si>
    <t>CLLuis Castro21</t>
  </si>
  <si>
    <t>CLTetsunori Hara21</t>
  </si>
  <si>
    <t>RPRob Reid18</t>
  </si>
  <si>
    <t>RPLee Barker18</t>
  </si>
  <si>
    <t>RPDennis Ashe23</t>
  </si>
  <si>
    <t>RPDexter Cox22</t>
  </si>
  <si>
    <t>RPPedro Chávez23</t>
  </si>
  <si>
    <t>RPÁlex Perea22</t>
  </si>
  <si>
    <t>RPVicente Orozco24</t>
  </si>
  <si>
    <t>RPMichael Ladd24</t>
  </si>
  <si>
    <t>SPBrian Morris22</t>
  </si>
  <si>
    <t>RPJack Richardson22</t>
  </si>
  <si>
    <t>RPKenneth Reyna18</t>
  </si>
  <si>
    <t>RPFreddy Suárez24</t>
  </si>
  <si>
    <t>RPMark Kelley24</t>
  </si>
  <si>
    <t>RPDennis Graham22</t>
  </si>
  <si>
    <t>SPJuan Rivera21</t>
  </si>
  <si>
    <t>RPDave Robinson24</t>
  </si>
  <si>
    <t>RPEdward Hodges24</t>
  </si>
  <si>
    <t>RPConnor Washington22</t>
  </si>
  <si>
    <t>RPOllie Mounfield23</t>
  </si>
  <si>
    <t>RPPat Wilhelm21</t>
  </si>
  <si>
    <t>RPJosé Vega23</t>
  </si>
  <si>
    <t>RPTim Anthony23</t>
  </si>
  <si>
    <t>SPAntónio Román21</t>
  </si>
  <si>
    <t>RPLou Loveless22</t>
  </si>
  <si>
    <t>RPTravis Hicks22</t>
  </si>
  <si>
    <t>SPShannon Morris23</t>
  </si>
  <si>
    <t>RPTakuma Goto24</t>
  </si>
  <si>
    <t>RPLloyd Joseph22</t>
  </si>
  <si>
    <t>SPFrancisco Rentería21</t>
  </si>
  <si>
    <t>RPVicente Guzmán23</t>
  </si>
  <si>
    <t>SPArthur Etter21</t>
  </si>
  <si>
    <t>RPEthan Bass23</t>
  </si>
  <si>
    <t>RPPaul Noble22</t>
  </si>
  <si>
    <t>CLRalph Scrymscoure18</t>
  </si>
  <si>
    <t>RPJake Rowarth24</t>
  </si>
  <si>
    <t>RPSteve Cruz23</t>
  </si>
  <si>
    <t>RPSalvador Jáureygui24</t>
  </si>
  <si>
    <t>RPRemon Karsberg22</t>
  </si>
  <si>
    <t>RPKeith Miller18</t>
  </si>
  <si>
    <t>CLTatsukichi Nagata24</t>
  </si>
  <si>
    <t>RPGeorge Smith22</t>
  </si>
  <si>
    <t>SPWillie Carson22</t>
  </si>
  <si>
    <t>RPPhilip Ewing24</t>
  </si>
  <si>
    <t>RPBrian Powell23</t>
  </si>
  <si>
    <t>CLRoosevelt Salazar23</t>
  </si>
  <si>
    <t>RPBill Neal21</t>
  </si>
  <si>
    <t>RPDave Hutchinson23</t>
  </si>
  <si>
    <t>RPJosé Salas24</t>
  </si>
  <si>
    <t>RPSteve Whitney24</t>
  </si>
  <si>
    <t>SPSamuel Griffin21</t>
  </si>
  <si>
    <t>SPYuuta Ota21</t>
  </si>
  <si>
    <t>RPRyuichi Yoshida22</t>
  </si>
  <si>
    <t>RPSeiichi Yamamoto23</t>
  </si>
  <si>
    <t>RPBen Miles23</t>
  </si>
  <si>
    <t>RPBrooks Lambright23</t>
  </si>
  <si>
    <t>SPJong-your Cho21</t>
  </si>
  <si>
    <t>RPMike Bradley23</t>
  </si>
  <si>
    <t>CLCharles Preston23</t>
  </si>
  <si>
    <t>RPGabriel Evans23</t>
  </si>
  <si>
    <t>RPAlbert Arnold18</t>
  </si>
  <si>
    <t>RPJoe Ferrell18</t>
  </si>
  <si>
    <t>RPSergio Reyes23</t>
  </si>
  <si>
    <t>RPKenny Sutton23</t>
  </si>
  <si>
    <t>RPTomás Reyes23</t>
  </si>
  <si>
    <t>RPRaymond Vaughan24</t>
  </si>
  <si>
    <t>RPLorenzo Lorenzo24</t>
  </si>
  <si>
    <t>RPDan Peck24</t>
  </si>
  <si>
    <t>RPJohn Gallegos24</t>
  </si>
  <si>
    <t>RPGavin Jordan18</t>
  </si>
  <si>
    <t>RPRon McCluskie22</t>
  </si>
  <si>
    <t>RPJohnny Carter21</t>
  </si>
  <si>
    <t>RPAlex Edwards23</t>
  </si>
  <si>
    <t>RPLarry Waters23</t>
  </si>
  <si>
    <t>RPRay Lane18</t>
  </si>
  <si>
    <t>SPEsteban Fernández21</t>
  </si>
  <si>
    <t>RPTerry Lambe23</t>
  </si>
  <si>
    <t>RPYushiro Kojima24</t>
  </si>
  <si>
    <t>RPÁlex Flores23</t>
  </si>
  <si>
    <t>RPCurtis Brown24</t>
  </si>
  <si>
    <t>RPJunji Kono23</t>
  </si>
  <si>
    <t>RPKumanosuke Kouda24</t>
  </si>
  <si>
    <t>SPArmando Otero22</t>
  </si>
  <si>
    <t>RPChris Harden23</t>
  </si>
  <si>
    <t>RPHenry García23</t>
  </si>
  <si>
    <t>RPJason Castle22</t>
  </si>
  <si>
    <t>SPCharlie Taylor18</t>
  </si>
  <si>
    <t>SPHu Rang24</t>
  </si>
  <si>
    <t>RPCharlie Lee23</t>
  </si>
  <si>
    <t>SPGeorge Jackson24</t>
  </si>
  <si>
    <t>RPEdgardo Pérez23</t>
  </si>
  <si>
    <t>RPJordan Gray21</t>
  </si>
  <si>
    <t>RPSimon Wall23</t>
  </si>
  <si>
    <t>SPAntónio García22</t>
  </si>
  <si>
    <t>RPAlex Keys22</t>
  </si>
  <si>
    <t>RPKunimichi Sato22</t>
  </si>
  <si>
    <t>RPGenpaku Yoshizaki18</t>
  </si>
  <si>
    <t>RPForrest Davis22</t>
  </si>
  <si>
    <t>SPJohn Miller21</t>
  </si>
  <si>
    <t>RPAllen Statler23</t>
  </si>
  <si>
    <t>RPNoboru Hashimoto24</t>
  </si>
  <si>
    <t>SPAntónio López21</t>
  </si>
  <si>
    <t>RPKen Reid23</t>
  </si>
  <si>
    <t>RPRob Cruz22</t>
  </si>
  <si>
    <t>SPArnold Bannatyne24</t>
  </si>
  <si>
    <t>SPTomás Silva24</t>
  </si>
  <si>
    <t>RPSteve Meeks21</t>
  </si>
  <si>
    <t>RPDudley Jackson23</t>
  </si>
  <si>
    <t>RPJon Goodwin18</t>
  </si>
  <si>
    <t>RPMushanokoji Kichida24</t>
  </si>
  <si>
    <t>SPOrlando Barrón23</t>
  </si>
  <si>
    <t>RPOrinosuke Kurota24</t>
  </si>
  <si>
    <t>SPBilly Miller21</t>
  </si>
  <si>
    <t>SPMartin Edwards21</t>
  </si>
  <si>
    <t>RPEd Miller22</t>
  </si>
  <si>
    <t>SPNelson Barrett23</t>
  </si>
  <si>
    <t>RPTakeji Kimura24</t>
  </si>
  <si>
    <t>SPRaúl Bruno18</t>
  </si>
  <si>
    <t>RPMark Cruz23</t>
  </si>
  <si>
    <t>RPGeorge Bishop18</t>
  </si>
  <si>
    <t>RPMatsuyo Kimura23</t>
  </si>
  <si>
    <t>RPJoaquín Esquivel22</t>
  </si>
  <si>
    <t>RPKei Osawa24</t>
  </si>
  <si>
    <t>SPRic Mayer24</t>
  </si>
  <si>
    <t>SPTim Tobías22</t>
  </si>
  <si>
    <t>RPMichael Auchmulty21</t>
  </si>
  <si>
    <t>SPRoberto García21</t>
  </si>
  <si>
    <t>RPBernard Vodden22</t>
  </si>
  <si>
    <t>CLRaúl Villa22</t>
  </si>
  <si>
    <t>RPRicardo Flores24</t>
  </si>
  <si>
    <t>SPCipriano Encarnación22</t>
  </si>
  <si>
    <t>RPNicholas Carter18</t>
  </si>
  <si>
    <t>RPGerard Musialowski23</t>
  </si>
  <si>
    <t>RPSandro Ramírez23</t>
  </si>
  <si>
    <t>RPVaughan Wells23</t>
  </si>
  <si>
    <t>SPAlan Foster23</t>
  </si>
  <si>
    <t>RPArturo Pacheco21</t>
  </si>
  <si>
    <t>RPSteven Phillips24</t>
  </si>
  <si>
    <t>RPReynaldo Owens21</t>
  </si>
  <si>
    <t>RPCharles Moore24</t>
  </si>
  <si>
    <t>RPYosai Miyajima24</t>
  </si>
  <si>
    <t>CLJeff May22</t>
  </si>
  <si>
    <t>SPMark Andrews24</t>
  </si>
  <si>
    <t>RPDoug Bean24</t>
  </si>
  <si>
    <t>RPWally White18</t>
  </si>
  <si>
    <t>RPJames Parker21</t>
  </si>
  <si>
    <t>SPJesse Roussel21</t>
  </si>
  <si>
    <t>RPRay Mendoza22</t>
  </si>
  <si>
    <t>RPGary Lewis22</t>
  </si>
  <si>
    <t>RPTravis Brown21</t>
  </si>
  <si>
    <t>CLJosé Guillén21</t>
  </si>
  <si>
    <t>RPDave Little22</t>
  </si>
  <si>
    <t>RPRoberto Madrid23</t>
  </si>
  <si>
    <t>RPJack Johnston22</t>
  </si>
  <si>
    <t>RPRobbie Cross23</t>
  </si>
  <si>
    <t>RPRoberto Muñíz24</t>
  </si>
  <si>
    <t>RPTim Dawson21</t>
  </si>
  <si>
    <t>RPMike Thomas22</t>
  </si>
  <si>
    <t>RPTony Garza23</t>
  </si>
  <si>
    <t>SPMartin Howard18</t>
  </si>
  <si>
    <t>SPJustin Anderson23</t>
  </si>
  <si>
    <t>RPSergio García23</t>
  </si>
  <si>
    <t>RPMichael Whittier23</t>
  </si>
  <si>
    <t>RPMartín Morales23</t>
  </si>
  <si>
    <t>RPDavid Williams23</t>
  </si>
  <si>
    <t>SPRobinson Torres23</t>
  </si>
  <si>
    <t>SPAdam Curtis18</t>
  </si>
  <si>
    <t>SPMichael Romero18</t>
  </si>
  <si>
    <t>RPYasuhiro Hagiwara24</t>
  </si>
  <si>
    <t>RPDavid Shelton24</t>
  </si>
  <si>
    <t>RPJavier Garouno21</t>
  </si>
  <si>
    <t>RPShamus Raven22</t>
  </si>
  <si>
    <t>RPMasamune Motsuzuki24</t>
  </si>
  <si>
    <t>RPOtis Sauriol23</t>
  </si>
  <si>
    <t>RPVincent Orr17</t>
  </si>
  <si>
    <t>RPRalph Hamelton18</t>
  </si>
  <si>
    <t>RPKelton Render24</t>
  </si>
  <si>
    <t>CLPat Tyler18</t>
  </si>
  <si>
    <t>RPZach Perry21</t>
  </si>
  <si>
    <t>RPXavier Pérez18</t>
  </si>
  <si>
    <t>RPWilliam Holdom24</t>
  </si>
  <si>
    <t>RPOliver Spindola21</t>
  </si>
  <si>
    <t>RPNelson Sánchez23</t>
  </si>
  <si>
    <t>SPEd Williams24</t>
  </si>
  <si>
    <t>RPJoe Wright24</t>
  </si>
  <si>
    <t>RPManuel Hernández21</t>
  </si>
  <si>
    <t>RPTerry Anderson24</t>
  </si>
  <si>
    <t>RPTanzan Noguchi23</t>
  </si>
  <si>
    <t>RPDaniel López24</t>
  </si>
  <si>
    <t>CLVincent House23</t>
  </si>
  <si>
    <t>RPLuis Gallegos23</t>
  </si>
  <si>
    <t>RPGary Wright24</t>
  </si>
  <si>
    <t>RPTurner Jones21</t>
  </si>
  <si>
    <t>RPEddie Roberts23</t>
  </si>
  <si>
    <t>RPKiichi Mizuno18</t>
  </si>
  <si>
    <t>RPTom Willis24</t>
  </si>
  <si>
    <t>RPDave Abrams23</t>
  </si>
  <si>
    <t>RPJeffery Miller23</t>
  </si>
  <si>
    <t>RPJarrod Manuel18</t>
  </si>
  <si>
    <t>RPTomás Piniella24</t>
  </si>
  <si>
    <t>CLEdgar Rijo22</t>
  </si>
  <si>
    <t>RPConnor Gidley23</t>
  </si>
  <si>
    <t>RPGary Lumpkins21</t>
  </si>
  <si>
    <t>RPJon Smith23</t>
  </si>
  <si>
    <t>RPSalvador Castellanos21</t>
  </si>
  <si>
    <t>RPJuan Luis Ramírez21</t>
  </si>
  <si>
    <t>RPWalt MacCormick23</t>
  </si>
  <si>
    <t>RPDewitt Ware22</t>
  </si>
  <si>
    <t>RPEugene Curtis23</t>
  </si>
  <si>
    <t>RPKatsumi Yamada23</t>
  </si>
  <si>
    <t>RPJeremy McClain24</t>
  </si>
  <si>
    <t>RPMike Reed23</t>
  </si>
  <si>
    <t>RPTsuneyo Kokawa24</t>
  </si>
  <si>
    <t>RPRolando Martínez21</t>
  </si>
  <si>
    <t>RPWilfried Valstar23</t>
  </si>
  <si>
    <t>RPGary Jordan22</t>
  </si>
  <si>
    <t>RPTomomi Kato24</t>
  </si>
  <si>
    <t>RPJosé Barrón23</t>
  </si>
  <si>
    <t>RPPhil Evershed23</t>
  </si>
  <si>
    <t>RPMillard Johnston18</t>
  </si>
  <si>
    <t>RPJack Jones22</t>
  </si>
  <si>
    <t>RPTadasu Miura24</t>
  </si>
  <si>
    <t>RPPerikles Papadopoulos18</t>
  </si>
  <si>
    <t>RPJoe Batty23</t>
  </si>
  <si>
    <t>SPGerald Rowe23</t>
  </si>
  <si>
    <t>RPFrancisco Martínez21</t>
  </si>
  <si>
    <t>RPJavier Olivas22</t>
  </si>
  <si>
    <t>RPDaniel Heredia18</t>
  </si>
  <si>
    <t>SPEugene Turner21</t>
  </si>
  <si>
    <t>RPMomoru Ishikawa24</t>
  </si>
  <si>
    <t>RPBill White23</t>
  </si>
  <si>
    <t>RPJuan Ortíz23</t>
  </si>
  <si>
    <t>SPNelson Labra21</t>
  </si>
  <si>
    <t>RPMike Springer23</t>
  </si>
  <si>
    <t>RPTatsui Morishita22</t>
  </si>
  <si>
    <t>RPJosé Rincón21</t>
  </si>
  <si>
    <t>RPDylan O'brien23</t>
  </si>
  <si>
    <t>SPPerry Bradley23</t>
  </si>
  <si>
    <t>RPCarlos Rivera24</t>
  </si>
  <si>
    <t>RPCarlos Téllez24</t>
  </si>
  <si>
    <t>RPChip Robinson23</t>
  </si>
  <si>
    <t>SPCorbin Jones23</t>
  </si>
  <si>
    <t>RPSalvador Nieves18</t>
  </si>
  <si>
    <t>SPBill Smith18</t>
  </si>
  <si>
    <t>SPCarlos León22</t>
  </si>
  <si>
    <t>RPDirck Stapel24</t>
  </si>
  <si>
    <t>RPRobbie Metcalf22</t>
  </si>
  <si>
    <t>RPJonathan Navarro22</t>
  </si>
  <si>
    <t>SPDoug Norris23</t>
  </si>
  <si>
    <t>RPShichirobei Kumagai24</t>
  </si>
  <si>
    <t>RPSteve Bennett23</t>
  </si>
  <si>
    <t>RPMabuchi Naito24</t>
  </si>
  <si>
    <t>RPPhil Weller23</t>
  </si>
  <si>
    <t>CLOtaru Matsui23</t>
  </si>
  <si>
    <t>RPSergio Valadez22</t>
  </si>
  <si>
    <t>SPAlfonso Domínguez21</t>
  </si>
  <si>
    <t>RPHiroya Takata23</t>
  </si>
  <si>
    <t>RPLou Taylor23</t>
  </si>
  <si>
    <t>RPMorris Smith24</t>
  </si>
  <si>
    <t>CLRyan Brown23</t>
  </si>
  <si>
    <t>RPTroy Berry24</t>
  </si>
  <si>
    <t>RPAvery Douglas23</t>
  </si>
  <si>
    <t>RPRoberto Nerí24</t>
  </si>
  <si>
    <t>RPYorikane Ishihara24</t>
  </si>
  <si>
    <t>RPJeff Simmons24</t>
  </si>
  <si>
    <t>RPClaudio Rodríguez24</t>
  </si>
  <si>
    <t>RPFernando Lucero24</t>
  </si>
  <si>
    <t>RPRafael Delgado24</t>
  </si>
  <si>
    <t>RPLee Harris23</t>
  </si>
  <si>
    <t>SPSancho Contreras21</t>
  </si>
  <si>
    <t>RPDoug Hinton22</t>
  </si>
  <si>
    <t>RPEric Young24</t>
  </si>
  <si>
    <t>RPPaul Towns23</t>
  </si>
  <si>
    <t>RPKyoichi Minobe24</t>
  </si>
  <si>
    <t>RPTim King21</t>
  </si>
  <si>
    <t>RPJavier Zamora23</t>
  </si>
  <si>
    <t>RPJorge López24</t>
  </si>
  <si>
    <t>RPMiguel Peña24</t>
  </si>
  <si>
    <t>RPTony Albright24</t>
  </si>
  <si>
    <t>RPRob Moody23</t>
  </si>
  <si>
    <t>SPKen Moore23</t>
  </si>
  <si>
    <t>RPChristian Barber21</t>
  </si>
  <si>
    <t>SPWill Nabors23</t>
  </si>
  <si>
    <t>RPRicardo Román21</t>
  </si>
  <si>
    <t>RPIsao Ogawa24</t>
  </si>
  <si>
    <t>RPDouglas Keijzer23</t>
  </si>
  <si>
    <t>SPIván Pérez24</t>
  </si>
  <si>
    <t>RPMike Daugherty24</t>
  </si>
  <si>
    <t>RPShino Takahashi24</t>
  </si>
  <si>
    <t>RPDon Lee24</t>
  </si>
  <si>
    <t>RPLuis Cordero22</t>
  </si>
  <si>
    <t>RPB.J. Patterson24</t>
  </si>
  <si>
    <t>RPHieronymous van Wyk21</t>
  </si>
  <si>
    <t>RPEzra Moon23</t>
  </si>
  <si>
    <t>SPFrancisco Morán18</t>
  </si>
  <si>
    <t>RPPedro Maldonado24</t>
  </si>
  <si>
    <t>RPGilbert Ramírez22</t>
  </si>
  <si>
    <t>RPRory Poole22</t>
  </si>
  <si>
    <t>RPJuan Ávila24</t>
  </si>
  <si>
    <t>RPGreg Moore23</t>
  </si>
  <si>
    <t>RPLarry Torres18</t>
  </si>
  <si>
    <t>RPPat Moore24</t>
  </si>
  <si>
    <t>RPFrancisco Gonzáles24</t>
  </si>
  <si>
    <t>RPGeorge Wilson24</t>
  </si>
  <si>
    <t>RPLuz Zamora24</t>
  </si>
  <si>
    <t>RPDave Williamson24</t>
  </si>
  <si>
    <t>RPTakuro Goto23</t>
  </si>
  <si>
    <t>SPAntónio Rangel21</t>
  </si>
  <si>
    <t>RPGerald Jones22</t>
  </si>
  <si>
    <t>RPBill Loucks22</t>
  </si>
  <si>
    <t>RPJohn Adkins22</t>
  </si>
  <si>
    <t>SPBob Latham21</t>
  </si>
  <si>
    <t>RPThomas Leiker23</t>
  </si>
  <si>
    <t>RPJorge Fernández21</t>
  </si>
  <si>
    <t>RPJonathan Callahan18</t>
  </si>
  <si>
    <t>SPDane Thompson21</t>
  </si>
  <si>
    <t>CLTheodore Meredith23</t>
  </si>
  <si>
    <t>CLJeff Roy22</t>
  </si>
  <si>
    <t>RPBobby Brown24</t>
  </si>
  <si>
    <t>RPBruce French24</t>
  </si>
  <si>
    <t>RPCaden Graham21</t>
  </si>
  <si>
    <t>RPWillis Edmonds21</t>
  </si>
  <si>
    <t>RPMarcus Sproston23</t>
  </si>
  <si>
    <t>RPJan Evers18</t>
  </si>
  <si>
    <t>RPMike MacNeill23</t>
  </si>
  <si>
    <t>RPIeyasu Kimura24</t>
  </si>
  <si>
    <t>RPCarlos Lasalvia18</t>
  </si>
  <si>
    <t>CLWill Yates24</t>
  </si>
  <si>
    <t>RPEd Cruz22</t>
  </si>
  <si>
    <t>RPJoe Brown22</t>
  </si>
  <si>
    <t>SPBilly Morgan23</t>
  </si>
  <si>
    <t>RPLuis Gonzáles24</t>
  </si>
  <si>
    <t>SPHajime Mifune18</t>
  </si>
  <si>
    <t>RPJoe López23</t>
  </si>
  <si>
    <t>RPFelipe Altagracia23</t>
  </si>
  <si>
    <t>RPPancho Flores23</t>
  </si>
  <si>
    <t>RPBilly Fullerton21</t>
  </si>
  <si>
    <t>RPCarlos Bojórquez21</t>
  </si>
  <si>
    <t>RPLloyd Sheeran23</t>
  </si>
  <si>
    <t>RPMitsuo Ito22</t>
  </si>
  <si>
    <t>RPKane Miller23</t>
  </si>
  <si>
    <t>RPTodd Sherman24</t>
  </si>
  <si>
    <t>RPIván Torres24</t>
  </si>
  <si>
    <t>RPJames Moore18</t>
  </si>
  <si>
    <t>RPCharles Richards24</t>
  </si>
  <si>
    <t>RPRoy Webster22</t>
  </si>
  <si>
    <t>RPCarlos Quintana24</t>
  </si>
  <si>
    <t>RPCharles MacMaster23</t>
  </si>
  <si>
    <t>RPCurt Miller23</t>
  </si>
  <si>
    <t>RPFred Carter23</t>
  </si>
  <si>
    <t>RPHenry Monroe24</t>
  </si>
  <si>
    <t>RPFernando Lluea23</t>
  </si>
  <si>
    <t>RPChris Crockett22</t>
  </si>
  <si>
    <t>RPAlex McCauley24</t>
  </si>
  <si>
    <t>RPLarry Blackwell24</t>
  </si>
  <si>
    <t>SPClifton Nielsen21</t>
  </si>
  <si>
    <t>RPRonaldo Blanco23</t>
  </si>
  <si>
    <t>RPYasutoki Ogawa24</t>
  </si>
  <si>
    <t>SPLeroy Strickland22</t>
  </si>
  <si>
    <t>RPDany Gougeon24</t>
  </si>
  <si>
    <t>RPEd Fox23</t>
  </si>
  <si>
    <t>RPJesús Rodríguez18</t>
  </si>
  <si>
    <t>RPTony Castillo23</t>
  </si>
  <si>
    <t>RPChris Davis21</t>
  </si>
  <si>
    <t>RPFelipe Martínez23</t>
  </si>
  <si>
    <t>RPDale Fisher24</t>
  </si>
  <si>
    <t>RPRichie Collins24</t>
  </si>
  <si>
    <t>RPWarren Miller23</t>
  </si>
  <si>
    <t>SPSergio Cordero23</t>
  </si>
  <si>
    <t>RPHéctor Rodríguez24</t>
  </si>
  <si>
    <t>RPNeal Harris18</t>
  </si>
  <si>
    <t>RPDustin Moran21</t>
  </si>
  <si>
    <t>RPJohn Saunders23</t>
  </si>
  <si>
    <t>RPTomás Rivera22</t>
  </si>
  <si>
    <t>RPDwayne Taunton24</t>
  </si>
  <si>
    <t>RPJúlio Fito22</t>
  </si>
  <si>
    <t>RPAubrey Clark24</t>
  </si>
  <si>
    <t>RPFred Boyer23</t>
  </si>
  <si>
    <t>RPDiego García24</t>
  </si>
  <si>
    <t>RPJoji Ito24</t>
  </si>
  <si>
    <t>RPYaichiro Fujita24</t>
  </si>
  <si>
    <t>RPJeffery Coleman24</t>
  </si>
  <si>
    <t>RPArchie Tassell24</t>
  </si>
  <si>
    <t>RPMasamune Kono23</t>
  </si>
  <si>
    <t>RPMarv Knox24</t>
  </si>
  <si>
    <t>RPJosé Arroyo24</t>
  </si>
  <si>
    <t>RPBernardo Feliciano23</t>
  </si>
  <si>
    <t>SPRick Burgess17</t>
  </si>
  <si>
    <t>CLKawanari Sato24</t>
  </si>
  <si>
    <t>RPMiguel Muñóz23</t>
  </si>
  <si>
    <t>RPJack Branwell23</t>
  </si>
  <si>
    <t>RPTsurayaki Takeda24</t>
  </si>
  <si>
    <t>RPÁngelo Medrano24</t>
  </si>
  <si>
    <t>RPCésar Castillo23</t>
  </si>
  <si>
    <t>RPYunosuke Asada23</t>
  </si>
  <si>
    <t>RPKeith Hall23</t>
  </si>
  <si>
    <t>RPWillie Ward24</t>
  </si>
  <si>
    <t>RPHenry Baxter24</t>
  </si>
  <si>
    <t>RPEdward Brandon24</t>
  </si>
  <si>
    <t>RPAaron Peabody21</t>
  </si>
  <si>
    <t>RPPancho Ruíz23</t>
  </si>
  <si>
    <t>RPHamish MacCambridge23</t>
  </si>
  <si>
    <t>RPEarl James23</t>
  </si>
  <si>
    <t>RPRoosevelt Williamson23</t>
  </si>
  <si>
    <t>SPAnselmo Correa23</t>
  </si>
  <si>
    <t>RPMark Bascombe23</t>
  </si>
  <si>
    <t>CLDan Nelligan24</t>
  </si>
  <si>
    <t>RPLéo-Pier Bourgault24</t>
  </si>
  <si>
    <t>RPFelipe Espinoza24</t>
  </si>
  <si>
    <t>RPJohn Cox24</t>
  </si>
  <si>
    <t>RPYeijiro Nakao24</t>
  </si>
  <si>
    <t>RPAlex Carlisle23</t>
  </si>
  <si>
    <t>RPRoland Johns23</t>
  </si>
  <si>
    <t>RPGerardo Gómez24</t>
  </si>
  <si>
    <t>RPMiguel Hernández24</t>
  </si>
  <si>
    <t>RPPaul Murphy23</t>
  </si>
  <si>
    <t>SPTim Lee18</t>
  </si>
  <si>
    <t>RPGerard Ackerman21</t>
  </si>
  <si>
    <t>RPGreg Gordon24</t>
  </si>
  <si>
    <t>RPKevin Buchanan18</t>
  </si>
  <si>
    <t>RPTeddy Vader22</t>
  </si>
  <si>
    <t>SPDonovan Rietbergen23</t>
  </si>
  <si>
    <t>RPJuan Márquez24</t>
  </si>
  <si>
    <t>RPJoe Ingram24</t>
  </si>
  <si>
    <t>RPLorenzo García23</t>
  </si>
  <si>
    <t>RPJim Peterson22</t>
  </si>
  <si>
    <t>RPR.J. Reed23</t>
  </si>
  <si>
    <t>RPMoronobu Chikafuji23</t>
  </si>
  <si>
    <t>RPChris Hutchinson22</t>
  </si>
  <si>
    <t>RPFeliks Otræbski20</t>
  </si>
  <si>
    <t>RPJohn Davis24</t>
  </si>
  <si>
    <t>SPJoey Sáenz24</t>
  </si>
  <si>
    <t>RPLarry Blake24</t>
  </si>
  <si>
    <t>RPAlejandro De La Madrid23</t>
  </si>
  <si>
    <t>RPMike McCoy24</t>
  </si>
  <si>
    <t>RPLanny Peterson24</t>
  </si>
  <si>
    <t>RPJimmy Rouse24</t>
  </si>
  <si>
    <t>RPChris Bromhead23</t>
  </si>
  <si>
    <t>RPDavid Hamilton22</t>
  </si>
  <si>
    <t>RPDavid Kerr24</t>
  </si>
  <si>
    <t>RPRafael Sousa24</t>
  </si>
  <si>
    <t>RPStephen Carter24</t>
  </si>
  <si>
    <t>RPPablo Pérez24</t>
  </si>
  <si>
    <t>RPOkura Samurakami21</t>
  </si>
  <si>
    <t>RPEuan Esslemont24</t>
  </si>
  <si>
    <t>RPDavid Bart24</t>
  </si>
  <si>
    <t>RPAllan Rodgers24</t>
  </si>
  <si>
    <t>RPHarold Reyes21</t>
  </si>
  <si>
    <t>RPSantiago Robles24</t>
  </si>
  <si>
    <t>RPTomás Ramírez23</t>
  </si>
  <si>
    <t>RPJacob Hampton23</t>
  </si>
  <si>
    <t>RPEric Pace24</t>
  </si>
  <si>
    <t>RPJuan Cardona24</t>
  </si>
  <si>
    <t>RPJosé Martiel24</t>
  </si>
  <si>
    <t>RPAlbert Burns24</t>
  </si>
  <si>
    <t>RPReggie Hulsbos23</t>
  </si>
  <si>
    <t>RPErskine Hill18</t>
  </si>
  <si>
    <t>RPTim Sanford24</t>
  </si>
  <si>
    <t>RPLarry Smith18</t>
  </si>
  <si>
    <t>RPChris Germán21</t>
  </si>
  <si>
    <t>RPErnesto Sánchez21</t>
  </si>
  <si>
    <t>SPJuan Martínez21</t>
  </si>
  <si>
    <t>RPNate Horton22</t>
  </si>
  <si>
    <t>CLMike Jackson18</t>
  </si>
  <si>
    <t>SPPeter McDermott21</t>
  </si>
  <si>
    <t>RPRich Dixon24</t>
  </si>
  <si>
    <t>SPLandon Lee21</t>
  </si>
  <si>
    <t>RPTim Turner21</t>
  </si>
  <si>
    <t>1BRich Moran21</t>
  </si>
  <si>
    <t>1BJosé Casillas23</t>
  </si>
  <si>
    <t>1BGary Murray21</t>
  </si>
  <si>
    <t>3BTerry Hurlson23</t>
  </si>
  <si>
    <t>1BBrodie Excell23</t>
  </si>
  <si>
    <t>1BHenry Ellis21</t>
  </si>
  <si>
    <t>1BTommy Payne22</t>
  </si>
  <si>
    <t>P Action</t>
  </si>
  <si>
    <t>B Action</t>
  </si>
  <si>
    <t>Fin Action</t>
  </si>
  <si>
    <t>SPBryan Lee21</t>
  </si>
  <si>
    <t>SPJake Conrad21</t>
  </si>
  <si>
    <t>SPEsteban Ruíz18</t>
  </si>
  <si>
    <t>SPAlberto Flores18</t>
  </si>
  <si>
    <t>CLÁnibal Delgado18</t>
  </si>
  <si>
    <t>RPRoelof Boone21</t>
  </si>
  <si>
    <t>SPTyler Johnston18</t>
  </si>
  <si>
    <t>SPLogan Padgett22</t>
  </si>
  <si>
    <t>RPCorbin Topper18</t>
  </si>
  <si>
    <t>RPJustin Chaffe22</t>
  </si>
  <si>
    <t>SPRicardo Luna18</t>
  </si>
  <si>
    <t>SPRobert Hutchins21</t>
  </si>
  <si>
    <t>RPAlfredo Peña21</t>
  </si>
  <si>
    <t>SPChris Vega21</t>
  </si>
  <si>
    <t>RPPete Myers21</t>
  </si>
  <si>
    <t>RPFred Sawyer21</t>
  </si>
  <si>
    <t>RPRalph Hahn22</t>
  </si>
  <si>
    <t>CLJames Ostrander21</t>
  </si>
  <si>
    <t>SPRafael García21</t>
  </si>
  <si>
    <t>RPPat Wall18</t>
  </si>
  <si>
    <t>RPAllen Bird21</t>
  </si>
  <si>
    <t>CLAntónio Bonilla18</t>
  </si>
  <si>
    <t>RPRon Lambert18</t>
  </si>
  <si>
    <t>RPJosé Espinoza23</t>
  </si>
  <si>
    <t>CLJorge Hart21</t>
  </si>
  <si>
    <t>RPRhys Vivian22</t>
  </si>
  <si>
    <t>SPNick Roberts18</t>
  </si>
  <si>
    <t>RPGarry Atkins22</t>
  </si>
  <si>
    <t>RPRoy Mayes18</t>
  </si>
  <si>
    <t>RPEllis Carew23</t>
  </si>
  <si>
    <t>RPAndrew Andrews22</t>
  </si>
  <si>
    <t>SPWalt Fisher18</t>
  </si>
  <si>
    <t>SPBrian Cunningham21</t>
  </si>
  <si>
    <t>RPLarry Evans24</t>
  </si>
  <si>
    <t>RPEnrique Gabino22</t>
  </si>
  <si>
    <t>RPJeff Hart21</t>
  </si>
  <si>
    <t>RPRod Steele21</t>
  </si>
  <si>
    <t>RPBill LaPointe24</t>
  </si>
  <si>
    <t>CLRussell Walsh24</t>
  </si>
  <si>
    <t>RPCollin Hensley21</t>
  </si>
  <si>
    <t>RPJack Garbutt21</t>
  </si>
  <si>
    <t>SPEd Woodward21</t>
  </si>
  <si>
    <t>RPJoe Richardson21</t>
  </si>
  <si>
    <t>SPArturo Macías23</t>
  </si>
  <si>
    <t>RPJosé Ibarra21</t>
  </si>
  <si>
    <t>SPDon McFadden21</t>
  </si>
  <si>
    <t>RPEdmond Gates23</t>
  </si>
  <si>
    <t>RPBrendan Ryan21</t>
  </si>
  <si>
    <t>CLJorge Asquabal24</t>
  </si>
  <si>
    <t>RPEnrique Reyes22</t>
  </si>
  <si>
    <t>SPAlex Bush18</t>
  </si>
  <si>
    <t>RPGustavo Rodríguez22</t>
  </si>
  <si>
    <t>SPWesley Eaton18</t>
  </si>
  <si>
    <t>RPWayne Strange23</t>
  </si>
  <si>
    <t>SPArthur Thompson23</t>
  </si>
  <si>
    <t>RPLeonard Hatfield18</t>
  </si>
  <si>
    <t>SPDavid López21</t>
  </si>
  <si>
    <t>RPFelipe Díaz23</t>
  </si>
  <si>
    <t>SPPat Goodman22</t>
  </si>
  <si>
    <t>RPRick Allen23</t>
  </si>
  <si>
    <t>RPJay Nordahl23</t>
  </si>
  <si>
    <t>RPJosé Arroyo23</t>
  </si>
  <si>
    <t>SPRandy Bennett21</t>
  </si>
  <si>
    <t>RPPhil Kemp21</t>
  </si>
  <si>
    <t>RPHidehira Hayashi23</t>
  </si>
  <si>
    <t>RPJesús Ayala21</t>
  </si>
  <si>
    <t>RPBlake Walker18</t>
  </si>
  <si>
    <t>SPJessie Román23</t>
  </si>
  <si>
    <t>RPSergio González24</t>
  </si>
  <si>
    <t>RPBill Gruer22</t>
  </si>
  <si>
    <t>SPMark Moon18</t>
  </si>
  <si>
    <t>RPDon Stokes24</t>
  </si>
  <si>
    <t>RPFernando Villegas22</t>
  </si>
  <si>
    <t>RPBrian Wagner21</t>
  </si>
  <si>
    <t>RPAurelio Reyes23</t>
  </si>
  <si>
    <t>CLYodo Kato24</t>
  </si>
  <si>
    <t>SPDave Faulkner18</t>
  </si>
  <si>
    <t>RPSpencer Gamble24</t>
  </si>
  <si>
    <t>RPAllen Tosh21</t>
  </si>
  <si>
    <t>RPArlen Duncan21</t>
  </si>
  <si>
    <t>RPJosé Martínez22</t>
  </si>
  <si>
    <t>RPRonnie Franklin24</t>
  </si>
  <si>
    <t>RPSean Reyes22</t>
  </si>
  <si>
    <t>RPBernardo García23</t>
  </si>
  <si>
    <t>RPShihi Ishii23</t>
  </si>
  <si>
    <t>RPLarry Anderson23</t>
  </si>
  <si>
    <t>RPToby Watkins24</t>
  </si>
  <si>
    <t>RPDerek Wilcox24</t>
  </si>
  <si>
    <t>SPBernie Purss21</t>
  </si>
  <si>
    <t>RPKiminobu Uchiyama24</t>
  </si>
  <si>
    <t>RPDaniel Tatum24</t>
  </si>
  <si>
    <t>RPJack Ramey24</t>
  </si>
  <si>
    <t>SPJeremy Murray23</t>
  </si>
  <si>
    <t>RPLee Fraser23</t>
  </si>
  <si>
    <t>RPKenkichi Ichikawa21</t>
  </si>
  <si>
    <t>CLBill Ramírez22</t>
  </si>
  <si>
    <t>RPErnesto González23</t>
  </si>
  <si>
    <t>RPCarlos Madraso24</t>
  </si>
  <si>
    <t>RPTravis Rodríguez24</t>
  </si>
  <si>
    <t>CLKent Beach24</t>
  </si>
  <si>
    <t>RPKenny Perry24</t>
  </si>
  <si>
    <t>SPMike Welch24</t>
  </si>
  <si>
    <t>RPQuinn Cooper24</t>
  </si>
  <si>
    <t>RPDesmond Jordan24</t>
  </si>
  <si>
    <t>RPLarry Greenspan23</t>
  </si>
  <si>
    <t>RPAlejandro Dantes24</t>
  </si>
  <si>
    <t>RPJoe Hicks22</t>
  </si>
  <si>
    <t>RPEdgar Rodríguez18</t>
  </si>
  <si>
    <t>RPDeron Ladbrooke18</t>
  </si>
  <si>
    <t>RPStephen DeWitt24</t>
  </si>
  <si>
    <t>2BArmando García21</t>
  </si>
  <si>
    <t>1BSean Makepeace21</t>
  </si>
  <si>
    <t>1BBastiaan Jansen21</t>
  </si>
  <si>
    <t>3BGerald McKnight21</t>
  </si>
  <si>
    <t>C-Archie Moore21</t>
  </si>
  <si>
    <t>3BManny Flores21</t>
  </si>
  <si>
    <t>SSThomas Windus21</t>
  </si>
  <si>
    <t>1BEric Barton21</t>
  </si>
  <si>
    <t>2BJorge Castillo21</t>
  </si>
  <si>
    <t>C-Chris Riley21</t>
  </si>
  <si>
    <t>C-Jerry Waller18</t>
  </si>
  <si>
    <t>C-Arthur Sedman23</t>
  </si>
  <si>
    <t>2BVaughn Davidson21</t>
  </si>
  <si>
    <t>2BJorge Rodríguez21</t>
  </si>
  <si>
    <t>RFGreg Stanley21</t>
  </si>
  <si>
    <t>RFJack Beaumond21</t>
  </si>
  <si>
    <t>LFKarl Sánchez18</t>
  </si>
  <si>
    <t>SSEdgar Valéncia18</t>
  </si>
  <si>
    <t>LFYasujiro Fujii23</t>
  </si>
  <si>
    <t>1BJoe Wright18</t>
  </si>
  <si>
    <t>RFEdwin Morrow18</t>
  </si>
  <si>
    <t>RFBrad Rains22</t>
  </si>
  <si>
    <t>RFJorge Rosário21</t>
  </si>
  <si>
    <t>2BJesús López21</t>
  </si>
  <si>
    <t>CFRoberto Alaniz23</t>
  </si>
  <si>
    <t>SSKiyonobu Hasegawa21</t>
  </si>
  <si>
    <t>1BAlfredo Pérez21</t>
  </si>
  <si>
    <t>1BRiver Potts21</t>
  </si>
  <si>
    <t>C-Miguel Morán21</t>
  </si>
  <si>
    <t>SSTom Dickinson21</t>
  </si>
  <si>
    <t>C-Jasper Clark21</t>
  </si>
  <si>
    <t>LFYoritoki Matsumoto22</t>
  </si>
  <si>
    <t>1BManny Luna21</t>
  </si>
  <si>
    <t>LFArturo Patino22</t>
  </si>
  <si>
    <t>SSRafael Rivera21</t>
  </si>
  <si>
    <t>2BPedro Rivas21</t>
  </si>
  <si>
    <t>1BAntónio González23</t>
  </si>
  <si>
    <t>RFTaylor García18</t>
  </si>
  <si>
    <t>LFAntónio Juárez24</t>
  </si>
  <si>
    <t>1BAntónio Moreno18</t>
  </si>
  <si>
    <t>1BIgnacio Díaz23</t>
  </si>
  <si>
    <t>C-Walt White23</t>
  </si>
  <si>
    <t>RFGeorge Springer22</t>
  </si>
  <si>
    <t>3BNeal Roach21</t>
  </si>
  <si>
    <t>LFAlemu Lahyani24</t>
  </si>
  <si>
    <t>1BRamón Rodríguez23</t>
  </si>
  <si>
    <t>1BBrian Rivard23</t>
  </si>
  <si>
    <t>1BMauro Webb21</t>
  </si>
  <si>
    <t>LFThomas Williamson22</t>
  </si>
  <si>
    <t>2BJosh Potter23</t>
  </si>
  <si>
    <t>C-Munoto Kaima21</t>
  </si>
  <si>
    <t>2BJúlio Rivera22</t>
  </si>
  <si>
    <t>1BFernando Aguirre24</t>
  </si>
  <si>
    <t>3BRon Kramer23</t>
  </si>
  <si>
    <t>3BRyan Shannon21</t>
  </si>
  <si>
    <t>1BCallum MacLeish23</t>
  </si>
  <si>
    <t>1BCristo Torres22</t>
  </si>
  <si>
    <t>1BGuillermo Gonzáles24</t>
  </si>
  <si>
    <t>C-Jeff Denby24</t>
  </si>
  <si>
    <t>C-Tim Grant18</t>
  </si>
  <si>
    <t>C-Thomas Kuhn21</t>
  </si>
  <si>
    <t>1BJosé Alvarado21</t>
  </si>
  <si>
    <t>LFKen Thompson22</t>
  </si>
  <si>
    <t>1BKade Fontenot22</t>
  </si>
  <si>
    <t>C-Rudy Stephens23</t>
  </si>
  <si>
    <t>CFRex Reynolds18</t>
  </si>
  <si>
    <t>1BHaywood Riley21</t>
  </si>
  <si>
    <t>RFNatsu Ohashi21</t>
  </si>
  <si>
    <t>LFJason Coleman21</t>
  </si>
  <si>
    <t>1BLuke Taylor21</t>
  </si>
  <si>
    <t>1BBrent Mathews22</t>
  </si>
  <si>
    <t>SPJesús Booth21</t>
  </si>
  <si>
    <t>RPBill Ritchie23</t>
  </si>
  <si>
    <t>LFGeorge Gutiérrez22</t>
  </si>
  <si>
    <t>1BChristian Edwards22</t>
  </si>
  <si>
    <t>RPChandler Harris24</t>
  </si>
  <si>
    <t>RPJason Maxwell21</t>
  </si>
  <si>
    <t>C-Gordon Griffin21</t>
  </si>
  <si>
    <t>RPJack Travis21</t>
  </si>
  <si>
    <t>3BGuus de Houtman22</t>
  </si>
  <si>
    <t>C-Luis Antonio Torres21</t>
  </si>
  <si>
    <t>RPLarry Sullivan21</t>
  </si>
  <si>
    <t>RFKen Swanson21</t>
  </si>
  <si>
    <t>SSWoody Dyer23</t>
  </si>
  <si>
    <t>LFOliver Gabriel23</t>
  </si>
  <si>
    <t>1BEarl Stewart22</t>
  </si>
  <si>
    <t>SPOwen Cameron21</t>
  </si>
  <si>
    <t>SPAnthony Daniel22</t>
  </si>
  <si>
    <t>RFAnton ten Boom22</t>
  </si>
  <si>
    <t>RPMark Dixon23</t>
  </si>
  <si>
    <t>SPEli McKnight21</t>
  </si>
  <si>
    <t>2BRubén Ortega18</t>
  </si>
  <si>
    <t>CLLogan Garza21</t>
  </si>
  <si>
    <t>LFMac Basile22</t>
  </si>
  <si>
    <t>SPOrlando Rúbio21</t>
  </si>
  <si>
    <t>RPRafael García23</t>
  </si>
  <si>
    <t>RPChet Miller18</t>
  </si>
  <si>
    <t>RPKai MacCall23</t>
  </si>
  <si>
    <t>1BTony Solís23</t>
  </si>
  <si>
    <t>RPFrederick Hoffman24</t>
  </si>
  <si>
    <t>SPCarl Carnegie21</t>
  </si>
  <si>
    <t>RPKiyoemon Tanaka24</t>
  </si>
  <si>
    <t>RPJorge Martínez24</t>
  </si>
  <si>
    <t>SPYoshitsune Aoki21</t>
  </si>
  <si>
    <t>RPMike Nelson22</t>
  </si>
  <si>
    <t>SPDave Easterling22</t>
  </si>
  <si>
    <t>RPFelipe García21</t>
  </si>
  <si>
    <t>RPBill Schneider18</t>
  </si>
  <si>
    <t>RPScot Moore18</t>
  </si>
  <si>
    <t>Diff</t>
  </si>
  <si>
    <t>San Juan Coqui</t>
  </si>
  <si>
    <t>Amsterdam Lions</t>
  </si>
  <si>
    <t>Scottish Claymores</t>
  </si>
  <si>
    <t>Toyama Wind Dancers</t>
  </si>
  <si>
    <t>Neo-Tokyo Akira</t>
  </si>
  <si>
    <t>Havana Leones</t>
  </si>
  <si>
    <t>Shin Seiki Evas</t>
  </si>
  <si>
    <t>Hartford Harpoon</t>
  </si>
  <si>
    <t>Okinawa Shisa</t>
  </si>
  <si>
    <t>Gray Out</t>
  </si>
  <si>
    <t>Amsterdam Lions: Signed Alberto Flores to a minor league contract with a signing bonus of $2,000,000.</t>
  </si>
  <si>
    <t>Amsterdam Lions: Signed Alonso González to a minor league contract with a signing bonus of $600,000.</t>
  </si>
  <si>
    <t>Amsterdam Lions: Signed Ashton Gilbert to a minor league contract with a signing bonus of $140,000.</t>
  </si>
  <si>
    <t>Amsterdam Lions: Signed Ewan Carne to a minor league contract with a signing bonus of $1,200,000.</t>
  </si>
  <si>
    <t>Amsterdam Lions: Signed Mark de Vries to a minor league contract with a signing bonus of $330,000.</t>
  </si>
  <si>
    <t>Arlington Bureaucrats: Signed Erskine Hill to a minor league contract with a signing bonus of $510,000.</t>
  </si>
  <si>
    <t>Arlington Bureaucrats: Signed Jerry Flores to a minor league contract with a signing bonus of $200,000.</t>
  </si>
  <si>
    <t>Arlington Bureaucrats: Signed Torcall Penrose to a minor league contract with a signing bonus of $1,370,000.</t>
  </si>
  <si>
    <t>Aurora Borealis: Signed Humberto Hernández to a minor league contract with a signing bonus of $240,000.</t>
  </si>
  <si>
    <t>Aurora Borealis: Signed James Ostrander to a minor league contract with a signing bonus of $400,000.</t>
  </si>
  <si>
    <t>Bakersfield Bears: Signed Haywood Riley to a minor league contract with a signing bonus of $350,000.</t>
  </si>
  <si>
    <t>Bakersfield Bears: Signed Lenny Horrocks to a minor league contract with a signing bonus of $250,000.</t>
  </si>
  <si>
    <t>Duluth Warriors: Signed Callum MacInnes to a minor league contract with a signing bonus of $140,000.</t>
  </si>
  <si>
    <t>Duluth Warriors: Signed Paquito de la Cruz to a minor league contract with a signing bonus of $180,000.</t>
  </si>
  <si>
    <t>Fargo Dinosaurs: Signed Alexander Ogilvy to a minor league contract with a signing bonus of $190,000.</t>
  </si>
  <si>
    <t>Fargo Dinosaurs: Signed Dave Dixon to a minor league contract with a signing bonus of $4,000,000.</t>
  </si>
  <si>
    <t>Fargo Dinosaurs: Signed Kevin Kirkpatrick to a minor league contract with a signing bonus of $460,000.</t>
  </si>
  <si>
    <t>Florida Featherheads: Signed Bas Lorentz to a minor league contract with a signing bonus of $180,000.</t>
  </si>
  <si>
    <t>Florida Featherheads: Signed Lou Drewery to a minor league contract with a signing bonus of $2,200,000.</t>
  </si>
  <si>
    <t>Florida Featherheads: Signed Mike Thompson to a minor league contract with a signing bonus of $850,000.</t>
  </si>
  <si>
    <t>Florida Featherheads: Signed Ryan Tate to a minor league contract with a signing bonus of $4,400,000.</t>
  </si>
  <si>
    <t>Hartford Harpoon: Signed Ed Black to a minor league contract with a signing bonus of $370,000.</t>
  </si>
  <si>
    <t>Havana Leones: Signed Sean Makepeace to a minor league contract with a signing bonus of $600,000.</t>
  </si>
  <si>
    <t>Kalamazoo Badgers: Signed Alex Payne to a minor league contract with a signing bonus of $220,000.</t>
  </si>
  <si>
    <t>Kalamazoo Badgers: Signed Ogai Ono to a minor league contract with a signing bonus of $2,000,000.</t>
  </si>
  <si>
    <t>Kentucky Thoroughbreds: Signed Ánibal Delgado to a minor league contract with a signing bonus of $500,000.</t>
  </si>
  <si>
    <t>Kentucky Thoroughbreds: Signed José Mora to a minor league contract with a signing bonus of $1,800,000.</t>
  </si>
  <si>
    <t>London Underground: Signed Duane Moss to a minor league contract with a signing bonus of $4,500,000.</t>
  </si>
  <si>
    <t>London Underground: Signed Roberto Alaniz to a minor league contract with a signing bonus of $220,000.</t>
  </si>
  <si>
    <t>Neo-Tokyo Akira: Signed António Bonilla to a minor league contract with a signing bonus of $140,000.</t>
  </si>
  <si>
    <t>Neo-Tokyo Akira: Signed Ben Wallace to a minor league contract with a signing bonus of $300,000.</t>
  </si>
  <si>
    <t>Neo-Tokyo Akira: Signed Ernesto Martínez to a minor league contract with a signing bonus of $1,520,000.</t>
  </si>
  <si>
    <t>Neo-Tokyo Akira: Signed Jake Conrad to a minor league contract with a signing bonus of $200,000.</t>
  </si>
  <si>
    <t>New Orleans Trendsetters: Signed Jason King to a minor league contract with a signing bonus of $500,000.</t>
  </si>
  <si>
    <t>New Orleans Trendsetters: Signed Júlio Nieves to a minor league contract with a signing bonus of $2,500,000.</t>
  </si>
  <si>
    <t>New Orleans Trendsetters: Signed Naizen Kato to a minor league contract with a signing bonus of $300,000.</t>
  </si>
  <si>
    <t>New Orleans Trendsetters: Signed Toby Woods to a minor league contract with a signing bonus of $350,000.</t>
  </si>
  <si>
    <t>Okinawa Shisa: Signed César López to a minor league contract with a signing bonus of $170,000.</t>
  </si>
  <si>
    <t>Okinawa Shisa: Signed Yoshiki Ikeda to a minor league contract with a signing bonus of $150,000.</t>
  </si>
  <si>
    <t>Reno Zephyrs: Signed Geert Neefs to a minor league contract with a signing bonus of $350,000.</t>
  </si>
  <si>
    <t>Reno Zephyrs: Signed Jorge Hart to a minor league contract with a signing bonus of $220,000.</t>
  </si>
  <si>
    <t>San Juan Coqui: Signed Simon Eykelbosch to a minor league contract with a signing bonus of $1,000,000.</t>
  </si>
  <si>
    <t>Scottish Claymores: Signed Corbin King to a minor league contract with a signing bonus of $140,000.</t>
  </si>
  <si>
    <t>Shin Seiki Evas: Signed Nolan McMahon to a minor league contract with a signing bonus of $250,000.</t>
  </si>
  <si>
    <t>Shin Seiki Evas: Signed Ronald Turner to a minor league contract with a signing bonus of $950,000.</t>
  </si>
  <si>
    <t>Toyama Wind Dancers: Signed Juan Encarnación to a minor league contract with a signing bonus of $320,000.</t>
  </si>
  <si>
    <t>Toyama Wind Dancers: Signed Neal Roach to a minor league contract with a signing bonus of $140,000.</t>
  </si>
  <si>
    <t>Toyama Wind Dancers: Signed Zenko Okada to a minor league contract with a signing bonus of $2,600,000.</t>
  </si>
  <si>
    <t>West Virginia Alleghenies: Signed David Lawson to a minor league contract with a signing bonus of $140,000.</t>
  </si>
  <si>
    <t>West Virginia Alleghenies: Signed Mason Gallagher to a minor league contract with a signing bonus of $440,000.</t>
  </si>
  <si>
    <t>Yuma Bulldozers: Signed Bryan Lee to a minor league contract with a signing bonus of $3,000,000.</t>
  </si>
  <si>
    <t>Yuma Bulldozers: Signed Gus Meikleham to a minor league contract with a signing bonus of $300,000.</t>
  </si>
  <si>
    <t>Yuma Bulldozers: Signed John Winters to a minor league contract with a signing bonus of $300,000.</t>
  </si>
  <si>
    <t>Yuma Bulldozers: Signed Ryan Coyfe to a minor league contract with a signing bonus of $500,000.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</si>
</sst>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$&quot;#,##0_);[Red]\(&quot;$&quot;#,##0\)"/>
    <numFmt numFmtId="44" formatCode="_(&quot;$&quot;* #,##0.00_);_(&quot;$&quot;* \(#,##0.00\);_(&quot;$&quot;* &quot;-&quot;??_);_(@_)"/>
    <numFmt numFmtId="164" formatCode="0.000"/>
    <numFmt numFmtId="165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ourier New"/>
      <family val="3"/>
    </font>
    <font>
      <sz val="11"/>
      <color theme="1"/>
      <name val="Courier New"/>
      <family val="3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8">
    <xf numFmtId="0" fontId="0" fillId="0" borderId="0" xfId="0"/>
    <xf numFmtId="0" fontId="0" fillId="2" borderId="0" xfId="0" applyFill="1" applyAlignment="1">
      <alignment wrapText="1"/>
    </xf>
    <xf numFmtId="0" fontId="2" fillId="2" borderId="0" xfId="0" applyFont="1" applyFill="1" applyAlignment="1">
      <alignment wrapText="1"/>
    </xf>
    <xf numFmtId="0" fontId="2" fillId="2" borderId="0" xfId="0" applyFont="1" applyFill="1"/>
    <xf numFmtId="0" fontId="2" fillId="0" borderId="0" xfId="0" applyFont="1"/>
    <xf numFmtId="1" fontId="0" fillId="0" borderId="0" xfId="0" applyNumberFormat="1"/>
    <xf numFmtId="0" fontId="0" fillId="0" borderId="1" xfId="0" applyBorder="1"/>
    <xf numFmtId="0" fontId="2" fillId="0" borderId="1" xfId="0" applyFont="1" applyBorder="1"/>
    <xf numFmtId="2" fontId="0" fillId="0" borderId="0" xfId="0" applyNumberFormat="1"/>
    <xf numFmtId="164" fontId="0" fillId="0" borderId="0" xfId="0" applyNumberFormat="1"/>
    <xf numFmtId="14" fontId="0" fillId="0" borderId="0" xfId="0" applyNumberFormat="1"/>
    <xf numFmtId="165" fontId="0" fillId="0" borderId="0" xfId="1" applyNumberFormat="1" applyFont="1"/>
    <xf numFmtId="0" fontId="0" fillId="0" borderId="4" xfId="0" applyBorder="1"/>
    <xf numFmtId="0" fontId="0" fillId="0" borderId="0" xfId="0" applyBorder="1"/>
    <xf numFmtId="0" fontId="2" fillId="0" borderId="4" xfId="0" applyFont="1" applyBorder="1"/>
    <xf numFmtId="0" fontId="2" fillId="0" borderId="0" xfId="0" applyFont="1" applyBorder="1"/>
    <xf numFmtId="0" fontId="0" fillId="3" borderId="2" xfId="0" applyFill="1" applyBorder="1"/>
    <xf numFmtId="0" fontId="0" fillId="3" borderId="5" xfId="0" applyFill="1" applyBorder="1"/>
    <xf numFmtId="164" fontId="0" fillId="3" borderId="2" xfId="0" applyNumberFormat="1" applyFill="1" applyBorder="1"/>
    <xf numFmtId="164" fontId="0" fillId="3" borderId="5" xfId="0" applyNumberFormat="1" applyFill="1" applyBorder="1"/>
    <xf numFmtId="165" fontId="0" fillId="3" borderId="2" xfId="1" applyNumberFormat="1" applyFont="1" applyFill="1" applyBorder="1"/>
    <xf numFmtId="0" fontId="0" fillId="3" borderId="3" xfId="0" applyFill="1" applyBorder="1"/>
    <xf numFmtId="0" fontId="0" fillId="3" borderId="6" xfId="0" applyFill="1" applyBorder="1"/>
    <xf numFmtId="0" fontId="2" fillId="2" borderId="1" xfId="0" applyFont="1" applyFill="1" applyBorder="1" applyAlignment="1">
      <alignment wrapText="1"/>
    </xf>
    <xf numFmtId="0" fontId="0" fillId="2" borderId="1" xfId="0" applyFill="1" applyBorder="1" applyAlignment="1">
      <alignment wrapText="1"/>
    </xf>
    <xf numFmtId="9" fontId="0" fillId="2" borderId="1" xfId="0" applyNumberFormat="1" applyFill="1" applyBorder="1" applyAlignment="1">
      <alignment wrapText="1"/>
    </xf>
    <xf numFmtId="0" fontId="0" fillId="0" borderId="7" xfId="0" applyBorder="1"/>
    <xf numFmtId="0" fontId="2" fillId="2" borderId="7" xfId="0" applyFont="1" applyFill="1" applyBorder="1" applyAlignment="1">
      <alignment wrapText="1"/>
    </xf>
    <xf numFmtId="164" fontId="0" fillId="0" borderId="1" xfId="0" applyNumberFormat="1" applyBorder="1"/>
    <xf numFmtId="1" fontId="0" fillId="0" borderId="1" xfId="0" applyNumberFormat="1" applyBorder="1"/>
    <xf numFmtId="0" fontId="0" fillId="0" borderId="0" xfId="0" applyNumberFormat="1"/>
    <xf numFmtId="165" fontId="0" fillId="0" borderId="0" xfId="0" applyNumberFormat="1"/>
    <xf numFmtId="165" fontId="2" fillId="0" borderId="0" xfId="0" applyNumberFormat="1" applyFont="1"/>
    <xf numFmtId="0" fontId="3" fillId="0" borderId="0" xfId="0" applyFont="1"/>
    <xf numFmtId="0" fontId="4" fillId="0" borderId="0" xfId="0" applyNumberFormat="1" applyFont="1"/>
    <xf numFmtId="0" fontId="4" fillId="0" borderId="0" xfId="0" applyFont="1"/>
    <xf numFmtId="165" fontId="0" fillId="2" borderId="7" xfId="1" applyNumberFormat="1" applyFont="1" applyFill="1" applyBorder="1" applyAlignment="1">
      <alignment wrapText="1"/>
    </xf>
    <xf numFmtId="0" fontId="5" fillId="0" borderId="1" xfId="0" applyFont="1" applyBorder="1" applyAlignment="1">
      <alignment horizontal="right"/>
    </xf>
    <xf numFmtId="2" fontId="6" fillId="0" borderId="0" xfId="0" applyNumberFormat="1" applyFont="1"/>
    <xf numFmtId="2" fontId="6" fillId="0" borderId="1" xfId="0" applyNumberFormat="1" applyFont="1" applyBorder="1"/>
    <xf numFmtId="0" fontId="2" fillId="0" borderId="0" xfId="0" applyFont="1" applyAlignment="1">
      <alignment horizontal="right"/>
    </xf>
    <xf numFmtId="6" fontId="0" fillId="0" borderId="0" xfId="0" applyNumberFormat="1" applyFont="1"/>
    <xf numFmtId="0" fontId="0" fillId="0" borderId="0" xfId="0" quotePrefix="1"/>
    <xf numFmtId="0" fontId="0" fillId="3" borderId="2" xfId="0" applyFill="1" applyBorder="1" applyAlignment="1">
      <alignment horizontal="right"/>
    </xf>
    <xf numFmtId="0" fontId="0" fillId="0" borderId="0" xfId="0" applyAlignment="1">
      <alignment horizontal="center"/>
    </xf>
    <xf numFmtId="0" fontId="0" fillId="2" borderId="0" xfId="0" applyFill="1" applyAlignment="1"/>
    <xf numFmtId="0" fontId="0" fillId="0" borderId="0" xfId="0" applyFill="1" applyBorder="1"/>
    <xf numFmtId="1" fontId="0" fillId="3" borderId="2" xfId="0" applyNumberFormat="1" applyFill="1" applyBorder="1" applyAlignment="1">
      <alignment horizontal="right"/>
    </xf>
  </cellXfs>
  <cellStyles count="2">
    <cellStyle name="Currency" xfId="1" builtinId="4"/>
    <cellStyle name="Normal" xfId="0" builtinId="0"/>
  </cellStyles>
  <dxfs count="27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ourier New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ill>
        <patternFill>
          <bgColor theme="9" tint="0.79998168889431442"/>
        </patternFill>
      </fill>
    </dxf>
    <dxf>
      <font>
        <strike/>
        <color theme="0" tint="-0.1499679555650502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strike/>
        <color theme="0" tint="-0.14996795556505021"/>
      </font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strike/>
        <color theme="0" tint="-0.2499465926084170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able1" displayName="Table1" ref="A2:I29" totalsRowCount="1" headerRowDxfId="15" totalsRowDxfId="14">
  <autoFilter ref="A2:I28"/>
  <sortState ref="A3:I28">
    <sortCondition descending="1" ref="F3:F28"/>
    <sortCondition descending="1" ref="B3:B28"/>
    <sortCondition descending="1" ref="C3:C28"/>
    <sortCondition descending="1" ref="G3:G28"/>
  </sortState>
  <tableColumns count="9">
    <tableColumn id="1" name="Team" totalsRowLabel="Total" totalsRowDxfId="13"/>
    <tableColumn id="2" name="Drafted Players" totalsRowFunction="sum" totalsRowDxfId="12"/>
    <tableColumn id="3" name="Bonus Eligible" totalsRowFunction="sum" dataDxfId="11" totalsRowDxfId="10">
      <calculatedColumnFormula>SUMPRODUCT(('Draft List'!$AC$5:$AC$2598=$A3)*('Draft List'!$AA$5:$AA$2598&lt;6))+SUMPRODUCT(('Draft List'!$AC$5:$AC$2598=$A3)*('Draft List'!$AA$5:$AA$2598="S1"))+SUMPRODUCT(('Draft List'!$AC$5:$AC$2598=$A3)*('Draft List'!$AA$5:$AA$2598&lt;&gt;"S1")*('Draft List'!$AA$5:$AA$2598&gt;5)*('Draft List'!$AE$5:$AE$2598&gt;0)*('Draft List'!$AE$5:$AE$2598&lt;100000000))</calculatedColumnFormula>
    </tableColumn>
    <tableColumn id="4" name="Signed" totalsRowFunction="sum" totalsRowDxfId="9">
      <calculatedColumnFormula>SUMPRODUCT(('Draft List'!$AC$5:$AC$2598=$A3)*('Draft List'!$AE$5:$AE$2598&gt;0)*('Draft List'!$AE$5:$AE$2598&lt;1000000000))</calculatedColumnFormula>
    </tableColumn>
    <tableColumn id="5" name="Unsigned" totalsRowFunction="sum" totalsRowDxfId="8"/>
    <tableColumn id="6" name="Tot Bonus" totalsRowFunction="sum" dataDxfId="7" totalsRowDxfId="6" dataCellStyle="Currency"/>
    <tableColumn id="7" name="Avg Bonus" totalsRowFunction="custom" dataDxfId="5" totalsRowDxfId="4">
      <calculatedColumnFormula>IF(D3&gt;0,F3/D3,0)</calculatedColumnFormula>
      <totalsRowFormula>Table1[[#Totals],[Tot Bonus]]/Table1[[#Totals],[Signed]]</totalsRowFormula>
    </tableColumn>
    <tableColumn id="8" name="Len" totalsRowFunction="max" dataDxfId="3" totalsRowDxfId="2">
      <calculatedColumnFormula>LEN(Table1[[#This Row],[Team]])</calculatedColumnFormula>
    </tableColumn>
    <tableColumn id="9" name="Text" dataDxfId="1" totalsRowDxfId="0">
      <calculatedColumnFormula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calculatedColumnFormula>
    </tableColumn>
  </tableColumns>
  <tableStyleInfo name="TableStyleMedium1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4"/>
  <sheetViews>
    <sheetView topLeftCell="A12" workbookViewId="0">
      <selection activeCell="K23" sqref="K23"/>
    </sheetView>
  </sheetViews>
  <sheetFormatPr defaultRowHeight="15" x14ac:dyDescent="0.25"/>
  <cols>
    <col min="1" max="1" width="11.7109375" customWidth="1"/>
    <col min="2" max="2" width="6" bestFit="1" customWidth="1"/>
    <col min="3" max="3" width="5.5703125" bestFit="1" customWidth="1"/>
    <col min="4" max="4" width="8.85546875" bestFit="1" customWidth="1"/>
    <col min="5" max="5" width="9.7109375" bestFit="1" customWidth="1"/>
    <col min="6" max="8" width="5.5703125" bestFit="1" customWidth="1"/>
    <col min="9" max="9" width="12.7109375" bestFit="1" customWidth="1"/>
    <col min="10" max="10" width="7.85546875" bestFit="1" customWidth="1"/>
    <col min="11" max="11" width="7.85546875" customWidth="1"/>
    <col min="15" max="15" width="15" customWidth="1"/>
  </cols>
  <sheetData>
    <row r="1" spans="1:15" x14ac:dyDescent="0.25"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43</v>
      </c>
      <c r="J1">
        <v>53</v>
      </c>
    </row>
    <row r="2" spans="1:15" x14ac:dyDescent="0.25">
      <c r="A2" t="s">
        <v>398</v>
      </c>
    </row>
    <row r="3" spans="1:15" x14ac:dyDescent="0.25">
      <c r="A3" s="4" t="s">
        <v>296</v>
      </c>
      <c r="B3" s="4" t="s">
        <v>295</v>
      </c>
      <c r="C3" s="2" t="s">
        <v>0</v>
      </c>
      <c r="D3" s="2" t="s">
        <v>812</v>
      </c>
      <c r="E3" s="2" t="s">
        <v>813</v>
      </c>
      <c r="F3" s="2" t="s">
        <v>2</v>
      </c>
      <c r="G3" s="2" t="s">
        <v>3</v>
      </c>
      <c r="H3" s="2" t="s">
        <v>4</v>
      </c>
      <c r="I3" s="2" t="s">
        <v>529</v>
      </c>
      <c r="J3" s="2" t="s">
        <v>530</v>
      </c>
      <c r="K3" s="2" t="s">
        <v>3146</v>
      </c>
      <c r="L3" s="2" t="s">
        <v>1775</v>
      </c>
      <c r="M3" s="2" t="s">
        <v>2924</v>
      </c>
      <c r="N3" s="2" t="s">
        <v>2925</v>
      </c>
      <c r="O3" s="2" t="s">
        <v>2926</v>
      </c>
    </row>
    <row r="4" spans="1:15" x14ac:dyDescent="0.25">
      <c r="A4" t="s">
        <v>1767</v>
      </c>
      <c r="B4">
        <f>VLOOKUP($A4,Bat!$A$4:$BA$1998,B$1,FALSE)</f>
        <v>14728</v>
      </c>
      <c r="C4" t="str">
        <f>VLOOKUP($A4,Bat!$A$4:$BA$1998,C$1,FALSE)</f>
        <v>1B</v>
      </c>
      <c r="D4" t="str">
        <f>VLOOKUP($A4,Bat!$A$4:$BA$1998,D$1,FALSE)</f>
        <v>Fred</v>
      </c>
      <c r="E4" t="str">
        <f>VLOOKUP($A4,Bat!$A$4:$BA$1998,E$1,FALSE)</f>
        <v>Jensen</v>
      </c>
      <c r="F4">
        <f>VLOOKUP($A4,Bat!$A$4:$BA$1998,F$1,FALSE)</f>
        <v>21</v>
      </c>
      <c r="G4" t="str">
        <f>VLOOKUP($A4,Bat!$A$4:$BA$1998,G$1,FALSE)</f>
        <v>L</v>
      </c>
      <c r="H4" t="str">
        <f>VLOOKUP($A4,Bat!$A$4:$BA$1998,H$1,FALSE)</f>
        <v>L</v>
      </c>
      <c r="I4" s="9">
        <f>VLOOKUP($A4,Bat!$A$4:$BA$1998,I$1,FALSE)</f>
        <v>1.0634502270391619</v>
      </c>
      <c r="J4" s="9" t="e">
        <f>VLOOKUP($A4,Pit!$A$4:$BL$1419,J$1,FALSE)</f>
        <v>#N/A</v>
      </c>
      <c r="K4" s="9" t="e">
        <f>J4-I4</f>
        <v>#N/A</v>
      </c>
      <c r="L4" s="44" t="e">
        <f t="shared" ref="L4:L22" si="0">IF(I4&gt;J4,"B","P")</f>
        <v>#N/A</v>
      </c>
      <c r="M4" t="e">
        <f t="shared" ref="M4:M22" si="1">IF(AND(OR(C4="SP",C4="RP",C4="CL"),L4="P"),"Delete","Keep")</f>
        <v>#N/A</v>
      </c>
      <c r="N4" t="e">
        <f t="shared" ref="N4:N39" si="2">IF(AND(AND($C4&lt;&gt;"SP",$C4&lt;&gt;"RP",$C4&lt;&gt;"CL"),$L4="B"),"Delete","Keep")</f>
        <v>#N/A</v>
      </c>
      <c r="O4" t="e">
        <f t="shared" ref="O4:O22" si="3">IF(OR(M4="Delete",N4="Delete"),"Delete","Keep")</f>
        <v>#N/A</v>
      </c>
    </row>
    <row r="5" spans="1:15" x14ac:dyDescent="0.25">
      <c r="A5" t="s">
        <v>1768</v>
      </c>
      <c r="B5">
        <f>VLOOKUP($A5,Bat!$A$4:$BA$1998,B$1,FALSE)</f>
        <v>14370</v>
      </c>
      <c r="C5" t="str">
        <f>VLOOKUP($A5,Bat!$A$4:$BA$1998,C$1,FALSE)</f>
        <v>1B</v>
      </c>
      <c r="D5" t="str">
        <f>VLOOKUP($A5,Bat!$A$4:$BA$1998,D$1,FALSE)</f>
        <v>Chris</v>
      </c>
      <c r="E5" t="str">
        <f>VLOOKUP($A5,Bat!$A$4:$BA$1998,E$1,FALSE)</f>
        <v>Ross</v>
      </c>
      <c r="F5">
        <f>VLOOKUP($A5,Bat!$A$4:$BA$1998,F$1,FALSE)</f>
        <v>22</v>
      </c>
      <c r="G5" t="str">
        <f>VLOOKUP($A5,Bat!$A$4:$BA$1998,G$1,FALSE)</f>
        <v>L</v>
      </c>
      <c r="H5" t="str">
        <f>VLOOKUP($A5,Bat!$A$4:$BA$1998,H$1,FALSE)</f>
        <v>L</v>
      </c>
      <c r="I5" s="9">
        <f>VLOOKUP($A5,Bat!$A$4:$BA$1998,I$1,FALSE)</f>
        <v>2.3977737486663129</v>
      </c>
      <c r="J5" s="9" t="e">
        <f>VLOOKUP($A5,Pit!$A$4:$BL$1419,J$1,FALSE)</f>
        <v>#N/A</v>
      </c>
      <c r="K5" s="9" t="e">
        <f t="shared" ref="K5:K22" si="4">J5-I5</f>
        <v>#N/A</v>
      </c>
      <c r="L5" s="44" t="e">
        <f t="shared" si="0"/>
        <v>#N/A</v>
      </c>
      <c r="M5" t="e">
        <f t="shared" si="1"/>
        <v>#N/A</v>
      </c>
      <c r="N5" t="e">
        <f t="shared" si="2"/>
        <v>#N/A</v>
      </c>
      <c r="O5" t="e">
        <f t="shared" si="3"/>
        <v>#N/A</v>
      </c>
    </row>
    <row r="6" spans="1:15" x14ac:dyDescent="0.25">
      <c r="A6" t="s">
        <v>1770</v>
      </c>
      <c r="B6">
        <f>VLOOKUP($A6,Bat!$A$4:$BA$1998,B$1,FALSE)</f>
        <v>14536</v>
      </c>
      <c r="C6" t="str">
        <f>VLOOKUP($A6,Bat!$A$4:$BA$1998,C$1,FALSE)</f>
        <v>1B</v>
      </c>
      <c r="D6" t="str">
        <f>VLOOKUP($A6,Bat!$A$4:$BA$1998,D$1,FALSE)</f>
        <v>Lou</v>
      </c>
      <c r="E6" t="str">
        <f>VLOOKUP($A6,Bat!$A$4:$BA$1998,E$1,FALSE)</f>
        <v>Lee</v>
      </c>
      <c r="F6">
        <f>VLOOKUP($A6,Bat!$A$4:$BA$1998,F$1,FALSE)</f>
        <v>21</v>
      </c>
      <c r="G6" t="str">
        <f>VLOOKUP($A6,Bat!$A$4:$BA$1998,G$1,FALSE)</f>
        <v>R</v>
      </c>
      <c r="H6" t="str">
        <f>VLOOKUP($A6,Bat!$A$4:$BA$1998,H$1,FALSE)</f>
        <v>R</v>
      </c>
      <c r="I6" s="9">
        <f>VLOOKUP($A6,Bat!$A$4:$BA$1998,I$1,FALSE)</f>
        <v>-0.12913561050942571</v>
      </c>
      <c r="J6" s="9" t="e">
        <f>VLOOKUP($A6,Pit!$A$4:$BL$1419,J$1,FALSE)</f>
        <v>#N/A</v>
      </c>
      <c r="K6" s="9" t="e">
        <f t="shared" si="4"/>
        <v>#N/A</v>
      </c>
      <c r="L6" s="44" t="e">
        <f t="shared" si="0"/>
        <v>#N/A</v>
      </c>
      <c r="M6" t="e">
        <f t="shared" si="1"/>
        <v>#N/A</v>
      </c>
      <c r="N6" t="e">
        <f t="shared" si="2"/>
        <v>#N/A</v>
      </c>
      <c r="O6" t="e">
        <f t="shared" si="3"/>
        <v>#N/A</v>
      </c>
    </row>
    <row r="7" spans="1:15" x14ac:dyDescent="0.25">
      <c r="A7" t="s">
        <v>2918</v>
      </c>
      <c r="B7">
        <f>VLOOKUP($A7,Bat!$A$4:$BA$1998,B$1,FALSE)</f>
        <v>13626</v>
      </c>
      <c r="C7" t="str">
        <f>VLOOKUP($A7,Bat!$A$4:$BA$1998,C$1,FALSE)</f>
        <v>1B</v>
      </c>
      <c r="D7" t="str">
        <f>VLOOKUP($A7,Bat!$A$4:$BA$1998,D$1,FALSE)</f>
        <v>José</v>
      </c>
      <c r="E7" t="str">
        <f>VLOOKUP($A7,Bat!$A$4:$BA$1998,E$1,FALSE)</f>
        <v>Casillas</v>
      </c>
      <c r="F7">
        <f>VLOOKUP($A7,Bat!$A$4:$BA$1998,F$1,FALSE)</f>
        <v>23</v>
      </c>
      <c r="G7" t="str">
        <f>VLOOKUP($A7,Bat!$A$4:$BA$1998,G$1,FALSE)</f>
        <v>R</v>
      </c>
      <c r="H7" t="str">
        <f>VLOOKUP($A7,Bat!$A$4:$BA$1998,H$1,FALSE)</f>
        <v>R</v>
      </c>
      <c r="I7" s="9">
        <f>VLOOKUP($A7,Bat!$A$4:$BA$1998,I$1,FALSE)</f>
        <v>-0.35259538842091748</v>
      </c>
      <c r="J7" s="9" t="e">
        <f>VLOOKUP($A7,Pit!$A$4:$BL$1419,J$1,FALSE)</f>
        <v>#N/A</v>
      </c>
      <c r="K7" s="9" t="e">
        <f t="shared" si="4"/>
        <v>#N/A</v>
      </c>
      <c r="L7" s="44" t="e">
        <f t="shared" si="0"/>
        <v>#N/A</v>
      </c>
      <c r="M7" t="e">
        <f t="shared" si="1"/>
        <v>#N/A</v>
      </c>
      <c r="N7" t="e">
        <f t="shared" si="2"/>
        <v>#N/A</v>
      </c>
      <c r="O7" t="e">
        <f t="shared" si="3"/>
        <v>#N/A</v>
      </c>
    </row>
    <row r="8" spans="1:15" x14ac:dyDescent="0.25">
      <c r="A8" t="s">
        <v>2919</v>
      </c>
      <c r="B8">
        <f>VLOOKUP($A8,Bat!$A$4:$BA$1998,B$1,FALSE)</f>
        <v>9295</v>
      </c>
      <c r="C8" t="str">
        <f>VLOOKUP($A8,Bat!$A$4:$BA$1998,C$1,FALSE)</f>
        <v>1B</v>
      </c>
      <c r="D8" t="str">
        <f>VLOOKUP($A8,Bat!$A$4:$BA$1998,D$1,FALSE)</f>
        <v>Gary</v>
      </c>
      <c r="E8" t="str">
        <f>VLOOKUP($A8,Bat!$A$4:$BA$1998,E$1,FALSE)</f>
        <v>Murray</v>
      </c>
      <c r="F8">
        <f>VLOOKUP($A8,Bat!$A$4:$BA$1998,F$1,FALSE)</f>
        <v>21</v>
      </c>
      <c r="G8" t="str">
        <f>VLOOKUP($A8,Bat!$A$4:$BA$1998,G$1,FALSE)</f>
        <v>R</v>
      </c>
      <c r="H8" t="str">
        <f>VLOOKUP($A8,Bat!$A$4:$BA$1998,H$1,FALSE)</f>
        <v>R</v>
      </c>
      <c r="I8" s="9">
        <f>VLOOKUP($A8,Bat!$A$4:$BA$1998,I$1,FALSE)</f>
        <v>0.19212399851495338</v>
      </c>
      <c r="J8" s="9" t="e">
        <f>VLOOKUP($A8,Pit!$A$4:$BL$1419,J$1,FALSE)</f>
        <v>#N/A</v>
      </c>
      <c r="K8" s="9" t="e">
        <f t="shared" si="4"/>
        <v>#N/A</v>
      </c>
      <c r="L8" s="44" t="e">
        <f t="shared" si="0"/>
        <v>#N/A</v>
      </c>
      <c r="M8" t="e">
        <f t="shared" si="1"/>
        <v>#N/A</v>
      </c>
      <c r="N8" t="e">
        <f t="shared" si="2"/>
        <v>#N/A</v>
      </c>
      <c r="O8" t="e">
        <f t="shared" si="3"/>
        <v>#N/A</v>
      </c>
    </row>
    <row r="9" spans="1:15" x14ac:dyDescent="0.25">
      <c r="A9" t="s">
        <v>1771</v>
      </c>
      <c r="B9">
        <f>VLOOKUP($A9,Bat!$A$4:$BA$1998,B$1,FALSE)</f>
        <v>13446</v>
      </c>
      <c r="C9" t="str">
        <f>VLOOKUP($A9,Bat!$A$4:$BA$1998,C$1,FALSE)</f>
        <v>1B</v>
      </c>
      <c r="D9" t="str">
        <f>VLOOKUP($A9,Bat!$A$4:$BA$1998,D$1,FALSE)</f>
        <v>Glenn</v>
      </c>
      <c r="E9" t="str">
        <f>VLOOKUP($A9,Bat!$A$4:$BA$1998,E$1,FALSE)</f>
        <v>Crossey</v>
      </c>
      <c r="F9">
        <f>VLOOKUP($A9,Bat!$A$4:$BA$1998,F$1,FALSE)</f>
        <v>22</v>
      </c>
      <c r="G9" t="str">
        <f>VLOOKUP($A9,Bat!$A$4:$BA$1998,G$1,FALSE)</f>
        <v>R</v>
      </c>
      <c r="H9" t="str">
        <f>VLOOKUP($A9,Bat!$A$4:$BA$1998,H$1,FALSE)</f>
        <v>R</v>
      </c>
      <c r="I9" s="9">
        <f>VLOOKUP($A9,Bat!$A$4:$BA$1998,I$1,FALSE)</f>
        <v>-0.24821780300685239</v>
      </c>
      <c r="J9" s="9" t="e">
        <f>VLOOKUP($A9,Pit!$A$4:$BL$1419,J$1,FALSE)</f>
        <v>#N/A</v>
      </c>
      <c r="K9" s="9" t="e">
        <f t="shared" si="4"/>
        <v>#N/A</v>
      </c>
      <c r="L9" s="44" t="e">
        <f t="shared" si="0"/>
        <v>#N/A</v>
      </c>
      <c r="M9" t="e">
        <f t="shared" si="1"/>
        <v>#N/A</v>
      </c>
      <c r="N9" t="e">
        <f t="shared" si="2"/>
        <v>#N/A</v>
      </c>
      <c r="O9" t="e">
        <f t="shared" si="3"/>
        <v>#N/A</v>
      </c>
    </row>
    <row r="10" spans="1:15" x14ac:dyDescent="0.25">
      <c r="A10" t="s">
        <v>1772</v>
      </c>
      <c r="B10">
        <f>VLOOKUP($A10,Bat!$A$4:$BA$1998,B$1,FALSE)</f>
        <v>14549</v>
      </c>
      <c r="C10" t="str">
        <f>VLOOKUP($A10,Bat!$A$4:$BA$1998,C$1,FALSE)</f>
        <v>1B</v>
      </c>
      <c r="D10" t="str">
        <f>VLOOKUP($A10,Bat!$A$4:$BA$1998,D$1,FALSE)</f>
        <v>Juan</v>
      </c>
      <c r="E10" t="str">
        <f>VLOOKUP($A10,Bat!$A$4:$BA$1998,E$1,FALSE)</f>
        <v>Rodríguez</v>
      </c>
      <c r="F10">
        <f>VLOOKUP($A10,Bat!$A$4:$BA$1998,F$1,FALSE)</f>
        <v>21</v>
      </c>
      <c r="G10" t="str">
        <f>VLOOKUP($A10,Bat!$A$4:$BA$1998,G$1,FALSE)</f>
        <v>L</v>
      </c>
      <c r="H10" t="str">
        <f>VLOOKUP($A10,Bat!$A$4:$BA$1998,H$1,FALSE)</f>
        <v>R</v>
      </c>
      <c r="I10" s="9">
        <f>VLOOKUP($A10,Bat!$A$4:$BA$1998,I$1,FALSE)</f>
        <v>-0.25901756075277232</v>
      </c>
      <c r="J10" s="9" t="e">
        <f>VLOOKUP($A10,Pit!$A$4:$BL$1419,J$1,FALSE)</f>
        <v>#N/A</v>
      </c>
      <c r="K10" s="9" t="e">
        <f t="shared" si="4"/>
        <v>#N/A</v>
      </c>
      <c r="L10" s="44" t="e">
        <f t="shared" si="0"/>
        <v>#N/A</v>
      </c>
      <c r="M10" t="e">
        <f t="shared" si="1"/>
        <v>#N/A</v>
      </c>
      <c r="N10" t="e">
        <f t="shared" si="2"/>
        <v>#N/A</v>
      </c>
      <c r="O10" t="e">
        <f t="shared" si="3"/>
        <v>#N/A</v>
      </c>
    </row>
    <row r="11" spans="1:15" x14ac:dyDescent="0.25">
      <c r="A11" t="s">
        <v>1796</v>
      </c>
      <c r="B11">
        <f>VLOOKUP($A11,Bat!$A$4:$BA$1998,B$1,FALSE)</f>
        <v>6122</v>
      </c>
      <c r="C11" t="str">
        <f>VLOOKUP($A11,Bat!$A$4:$BA$1998,C$1,FALSE)</f>
        <v>1B</v>
      </c>
      <c r="D11" t="str">
        <f>VLOOKUP($A11,Bat!$A$4:$BA$1998,D$1,FALSE)</f>
        <v>Ricardo</v>
      </c>
      <c r="E11" t="str">
        <f>VLOOKUP($A11,Bat!$A$4:$BA$1998,E$1,FALSE)</f>
        <v>Sánchez</v>
      </c>
      <c r="F11">
        <f>VLOOKUP($A11,Bat!$A$4:$BA$1998,F$1,FALSE)</f>
        <v>22</v>
      </c>
      <c r="G11" t="str">
        <f>VLOOKUP($A11,Bat!$A$4:$BA$1998,G$1,FALSE)</f>
        <v>R</v>
      </c>
      <c r="H11" t="str">
        <f>VLOOKUP($A11,Bat!$A$4:$BA$1998,H$1,FALSE)</f>
        <v>R</v>
      </c>
      <c r="I11" s="9">
        <f>VLOOKUP($A11,Bat!$A$4:$BA$1998,I$1,FALSE)</f>
        <v>0.18364038426237178</v>
      </c>
      <c r="J11" s="9" t="e">
        <f>VLOOKUP($A11,Pit!$A$4:$BL$1419,J$1,FALSE)</f>
        <v>#N/A</v>
      </c>
      <c r="K11" s="9" t="e">
        <f t="shared" si="4"/>
        <v>#N/A</v>
      </c>
      <c r="L11" s="44" t="e">
        <f t="shared" si="0"/>
        <v>#N/A</v>
      </c>
      <c r="M11" t="e">
        <f t="shared" si="1"/>
        <v>#N/A</v>
      </c>
      <c r="N11" t="e">
        <f t="shared" si="2"/>
        <v>#N/A</v>
      </c>
      <c r="O11" t="e">
        <f t="shared" si="3"/>
        <v>#N/A</v>
      </c>
    </row>
    <row r="12" spans="1:15" x14ac:dyDescent="0.25">
      <c r="A12" t="s">
        <v>1773</v>
      </c>
      <c r="B12">
        <f>VLOOKUP($A12,Bat!$A$4:$BA$1998,B$1,FALSE)</f>
        <v>9189</v>
      </c>
      <c r="C12" t="str">
        <f>VLOOKUP($A12,Bat!$A$4:$BA$1998,C$1,FALSE)</f>
        <v>1B</v>
      </c>
      <c r="D12" t="str">
        <f>VLOOKUP($A12,Bat!$A$4:$BA$1998,D$1,FALSE)</f>
        <v>Robinson</v>
      </c>
      <c r="E12" t="str">
        <f>VLOOKUP($A12,Bat!$A$4:$BA$1998,E$1,FALSE)</f>
        <v>Serrano</v>
      </c>
      <c r="F12">
        <f>VLOOKUP($A12,Bat!$A$4:$BA$1998,F$1,FALSE)</f>
        <v>21</v>
      </c>
      <c r="G12" t="str">
        <f>VLOOKUP($A12,Bat!$A$4:$BA$1998,G$1,FALSE)</f>
        <v>R</v>
      </c>
      <c r="H12" t="str">
        <f>VLOOKUP($A12,Bat!$A$4:$BA$1998,H$1,FALSE)</f>
        <v>L</v>
      </c>
      <c r="I12" s="9">
        <f>VLOOKUP($A12,Bat!$A$4:$BA$1998,I$1,FALSE)</f>
        <v>-1.0594081076429025</v>
      </c>
      <c r="J12" s="9" t="e">
        <f>VLOOKUP($A12,Pit!$A$4:$BL$1419,J$1,FALSE)</f>
        <v>#N/A</v>
      </c>
      <c r="K12" s="9" t="e">
        <f t="shared" si="4"/>
        <v>#N/A</v>
      </c>
      <c r="L12" s="44" t="e">
        <f t="shared" si="0"/>
        <v>#N/A</v>
      </c>
      <c r="M12" t="e">
        <f t="shared" si="1"/>
        <v>#N/A</v>
      </c>
      <c r="N12" t="e">
        <f t="shared" si="2"/>
        <v>#N/A</v>
      </c>
      <c r="O12" t="e">
        <f t="shared" si="3"/>
        <v>#N/A</v>
      </c>
    </row>
    <row r="13" spans="1:15" x14ac:dyDescent="0.25">
      <c r="A13" t="s">
        <v>2920</v>
      </c>
      <c r="B13">
        <f>VLOOKUP($A13,Bat!$A$4:$BA$1998,B$1,FALSE)</f>
        <v>15125</v>
      </c>
      <c r="C13" t="str">
        <f>VLOOKUP($A13,Bat!$A$4:$BA$1998,C$1,FALSE)</f>
        <v>3B</v>
      </c>
      <c r="D13" t="str">
        <f>VLOOKUP($A13,Bat!$A$4:$BA$1998,D$1,FALSE)</f>
        <v>Terry</v>
      </c>
      <c r="E13" t="str">
        <f>VLOOKUP($A13,Bat!$A$4:$BA$1998,E$1,FALSE)</f>
        <v>Hurlson</v>
      </c>
      <c r="F13">
        <f>VLOOKUP($A13,Bat!$A$4:$BA$1998,F$1,FALSE)</f>
        <v>23</v>
      </c>
      <c r="G13" t="str">
        <f>VLOOKUP($A13,Bat!$A$4:$BA$1998,G$1,FALSE)</f>
        <v>S</v>
      </c>
      <c r="H13" t="str">
        <f>VLOOKUP($A13,Bat!$A$4:$BA$1998,H$1,FALSE)</f>
        <v>R</v>
      </c>
      <c r="I13" s="9">
        <f>VLOOKUP($A13,Bat!$A$4:$BA$1998,I$1,FALSE)</f>
        <v>0.88147480249278209</v>
      </c>
      <c r="J13" s="9" t="e">
        <f>VLOOKUP($A13,Pit!$A$4:$BL$1419,J$1,FALSE)</f>
        <v>#N/A</v>
      </c>
      <c r="K13" s="9" t="e">
        <f t="shared" si="4"/>
        <v>#N/A</v>
      </c>
      <c r="L13" s="44" t="e">
        <f t="shared" si="0"/>
        <v>#N/A</v>
      </c>
      <c r="M13" t="e">
        <f t="shared" si="1"/>
        <v>#N/A</v>
      </c>
      <c r="N13" t="e">
        <f t="shared" si="2"/>
        <v>#N/A</v>
      </c>
      <c r="O13" t="e">
        <f t="shared" si="3"/>
        <v>#N/A</v>
      </c>
    </row>
    <row r="14" spans="1:15" x14ac:dyDescent="0.25">
      <c r="A14" t="s">
        <v>3111</v>
      </c>
      <c r="B14">
        <f>VLOOKUP($A14,Bat!$A$4:$BA$1998,B$1,FALSE)</f>
        <v>13438</v>
      </c>
      <c r="C14" t="str">
        <f>VLOOKUP($A14,Bat!$A$4:$BA$1998,C$1,FALSE)</f>
        <v>1B</v>
      </c>
      <c r="D14" t="str">
        <f>VLOOKUP($A14,Bat!$A$4:$BA$1998,D$1,FALSE)</f>
        <v>Christian</v>
      </c>
      <c r="E14" t="str">
        <f>VLOOKUP($A14,Bat!$A$4:$BA$1998,E$1,FALSE)</f>
        <v>Edwards</v>
      </c>
      <c r="F14">
        <f>VLOOKUP($A14,Bat!$A$4:$BA$1998,F$1,FALSE)</f>
        <v>22</v>
      </c>
      <c r="G14" t="str">
        <f>VLOOKUP($A14,Bat!$A$4:$BA$1998,G$1,FALSE)</f>
        <v>R</v>
      </c>
      <c r="H14" t="str">
        <f>VLOOKUP($A14,Bat!$A$4:$BA$1998,H$1,FALSE)</f>
        <v>R</v>
      </c>
      <c r="I14" s="9">
        <f>VLOOKUP($A14,Bat!$A$4:$BA$1998,I$1,FALSE)</f>
        <v>0.39989987618740264</v>
      </c>
      <c r="J14" s="9" t="e">
        <f>VLOOKUP($A14,Pit!$A$4:$BL$1419,J$1,FALSE)</f>
        <v>#N/A</v>
      </c>
      <c r="K14" s="9" t="e">
        <f t="shared" si="4"/>
        <v>#N/A</v>
      </c>
      <c r="L14" s="44" t="e">
        <f t="shared" si="0"/>
        <v>#N/A</v>
      </c>
      <c r="M14" t="e">
        <f t="shared" si="1"/>
        <v>#N/A</v>
      </c>
      <c r="N14" t="e">
        <f t="shared" si="2"/>
        <v>#N/A</v>
      </c>
      <c r="O14" t="e">
        <f t="shared" si="3"/>
        <v>#N/A</v>
      </c>
    </row>
    <row r="15" spans="1:15" x14ac:dyDescent="0.25">
      <c r="A15" t="s">
        <v>1774</v>
      </c>
      <c r="B15">
        <f>VLOOKUP($A15,Bat!$A$4:$BA$1998,B$1,FALSE)</f>
        <v>8470</v>
      </c>
      <c r="C15" t="str">
        <f>VLOOKUP($A15,Bat!$A$4:$BA$1998,C$1,FALSE)</f>
        <v>1B</v>
      </c>
      <c r="D15" t="str">
        <f>VLOOKUP($A15,Bat!$A$4:$BA$1998,D$1,FALSE)</f>
        <v>Ken</v>
      </c>
      <c r="E15" t="str">
        <f>VLOOKUP($A15,Bat!$A$4:$BA$1998,E$1,FALSE)</f>
        <v>Bell</v>
      </c>
      <c r="F15">
        <f>VLOOKUP($A15,Bat!$A$4:$BA$1998,F$1,FALSE)</f>
        <v>21</v>
      </c>
      <c r="G15" t="str">
        <f>VLOOKUP($A15,Bat!$A$4:$BA$1998,G$1,FALSE)</f>
        <v>R</v>
      </c>
      <c r="H15" t="str">
        <f>VLOOKUP($A15,Bat!$A$4:$BA$1998,H$1,FALSE)</f>
        <v>R</v>
      </c>
      <c r="I15" s="9">
        <f>VLOOKUP($A15,Bat!$A$4:$BA$1998,I$1,FALSE)</f>
        <v>-0.67719797853567021</v>
      </c>
      <c r="J15" s="9" t="e">
        <f>VLOOKUP($A15,Pit!$A$4:$BL$1419,J$1,FALSE)</f>
        <v>#N/A</v>
      </c>
      <c r="K15" s="9" t="e">
        <f t="shared" si="4"/>
        <v>#N/A</v>
      </c>
      <c r="L15" s="44" t="e">
        <f t="shared" si="0"/>
        <v>#N/A</v>
      </c>
      <c r="M15" t="e">
        <f t="shared" si="1"/>
        <v>#N/A</v>
      </c>
      <c r="N15" t="e">
        <f t="shared" si="2"/>
        <v>#N/A</v>
      </c>
      <c r="O15" t="e">
        <f t="shared" si="3"/>
        <v>#N/A</v>
      </c>
    </row>
    <row r="16" spans="1:15" x14ac:dyDescent="0.25">
      <c r="A16" t="s">
        <v>2921</v>
      </c>
      <c r="B16">
        <f>VLOOKUP($A16,Bat!$A$4:$BA$1998,B$1,FALSE)</f>
        <v>13609</v>
      </c>
      <c r="C16" t="str">
        <f>VLOOKUP($A16,Bat!$A$4:$BA$1998,C$1,FALSE)</f>
        <v>1B</v>
      </c>
      <c r="D16" t="str">
        <f>VLOOKUP($A16,Bat!$A$4:$BA$1998,D$1,FALSE)</f>
        <v>Brodie</v>
      </c>
      <c r="E16" t="str">
        <f>VLOOKUP($A16,Bat!$A$4:$BA$1998,E$1,FALSE)</f>
        <v>Excell</v>
      </c>
      <c r="F16">
        <f>VLOOKUP($A16,Bat!$A$4:$BA$1998,F$1,FALSE)</f>
        <v>23</v>
      </c>
      <c r="G16" t="str">
        <f>VLOOKUP($A16,Bat!$A$4:$BA$1998,G$1,FALSE)</f>
        <v>R</v>
      </c>
      <c r="H16" t="str">
        <f>VLOOKUP($A16,Bat!$A$4:$BA$1998,H$1,FALSE)</f>
        <v>R</v>
      </c>
      <c r="I16" s="9">
        <f>VLOOKUP($A16,Bat!$A$4:$BA$1998,I$1,FALSE)</f>
        <v>-0.41794022554746563</v>
      </c>
      <c r="J16" s="9" t="e">
        <f>VLOOKUP($A16,Pit!$A$4:$BL$1419,J$1,FALSE)</f>
        <v>#N/A</v>
      </c>
      <c r="K16" s="9" t="e">
        <f t="shared" si="4"/>
        <v>#N/A</v>
      </c>
      <c r="L16" s="44" t="e">
        <f t="shared" si="0"/>
        <v>#N/A</v>
      </c>
      <c r="M16" t="e">
        <f t="shared" si="1"/>
        <v>#N/A</v>
      </c>
      <c r="N16" t="e">
        <f t="shared" si="2"/>
        <v>#N/A</v>
      </c>
      <c r="O16" t="e">
        <f t="shared" si="3"/>
        <v>#N/A</v>
      </c>
    </row>
    <row r="17" spans="1:15" x14ac:dyDescent="0.25">
      <c r="A17" t="s">
        <v>2922</v>
      </c>
      <c r="B17">
        <f>VLOOKUP($A17,Bat!$A$4:$BA$1998,B$1,FALSE)</f>
        <v>14550</v>
      </c>
      <c r="C17" t="str">
        <f>VLOOKUP($A17,Bat!$A$4:$BA$1998,C$1,FALSE)</f>
        <v>1B</v>
      </c>
      <c r="D17" t="str">
        <f>VLOOKUP($A17,Bat!$A$4:$BA$1998,D$1,FALSE)</f>
        <v>Henry</v>
      </c>
      <c r="E17" t="str">
        <f>VLOOKUP($A17,Bat!$A$4:$BA$1998,E$1,FALSE)</f>
        <v>Ellis</v>
      </c>
      <c r="F17">
        <f>VLOOKUP($A17,Bat!$A$4:$BA$1998,F$1,FALSE)</f>
        <v>21</v>
      </c>
      <c r="G17" t="str">
        <f>VLOOKUP($A17,Bat!$A$4:$BA$1998,G$1,FALSE)</f>
        <v>R</v>
      </c>
      <c r="H17" t="str">
        <f>VLOOKUP($A17,Bat!$A$4:$BA$1998,H$1,FALSE)</f>
        <v>L</v>
      </c>
      <c r="I17" s="9">
        <f>VLOOKUP($A17,Bat!$A$4:$BA$1998,I$1,FALSE)</f>
        <v>0.28020113489056553</v>
      </c>
      <c r="J17" s="9" t="e">
        <f>VLOOKUP($A17,Pit!$A$4:$BL$1419,J$1,FALSE)</f>
        <v>#N/A</v>
      </c>
      <c r="K17" s="9" t="e">
        <f t="shared" si="4"/>
        <v>#N/A</v>
      </c>
      <c r="L17" s="44" t="e">
        <f t="shared" si="0"/>
        <v>#N/A</v>
      </c>
      <c r="M17" t="e">
        <f t="shared" si="1"/>
        <v>#N/A</v>
      </c>
      <c r="N17" t="e">
        <f t="shared" si="2"/>
        <v>#N/A</v>
      </c>
      <c r="O17" t="e">
        <f t="shared" si="3"/>
        <v>#N/A</v>
      </c>
    </row>
    <row r="18" spans="1:15" x14ac:dyDescent="0.25">
      <c r="A18" t="s">
        <v>1776</v>
      </c>
      <c r="B18">
        <f>VLOOKUP($A18,Bat!$A$4:$BA$1998,B$1,FALSE)</f>
        <v>6512</v>
      </c>
      <c r="C18" t="str">
        <f>VLOOKUP($A18,Bat!$A$4:$BA$1998,C$1,FALSE)</f>
        <v>1B</v>
      </c>
      <c r="D18" t="str">
        <f>VLOOKUP($A18,Bat!$A$4:$BA$1998,D$1,FALSE)</f>
        <v>Carl</v>
      </c>
      <c r="E18" t="str">
        <f>VLOOKUP($A18,Bat!$A$4:$BA$1998,E$1,FALSE)</f>
        <v>Kirk</v>
      </c>
      <c r="F18">
        <f>VLOOKUP($A18,Bat!$A$4:$BA$1998,F$1,FALSE)</f>
        <v>22</v>
      </c>
      <c r="G18" t="str">
        <f>VLOOKUP($A18,Bat!$A$4:$BA$1998,G$1,FALSE)</f>
        <v>R</v>
      </c>
      <c r="H18" t="str">
        <f>VLOOKUP($A18,Bat!$A$4:$BA$1998,H$1,FALSE)</f>
        <v>R</v>
      </c>
      <c r="I18" s="9">
        <f>VLOOKUP($A18,Bat!$A$4:$BA$1998,I$1,FALSE)</f>
        <v>7.4378163874914888E-2</v>
      </c>
      <c r="J18" s="9" t="e">
        <f>VLOOKUP($A18,Pit!$A$4:$BL$1419,J$1,FALSE)</f>
        <v>#N/A</v>
      </c>
      <c r="K18" s="9" t="e">
        <f t="shared" si="4"/>
        <v>#N/A</v>
      </c>
      <c r="L18" s="44" t="e">
        <f t="shared" si="0"/>
        <v>#N/A</v>
      </c>
      <c r="M18" t="e">
        <f t="shared" si="1"/>
        <v>#N/A</v>
      </c>
      <c r="N18" t="e">
        <f t="shared" si="2"/>
        <v>#N/A</v>
      </c>
      <c r="O18" t="e">
        <f t="shared" si="3"/>
        <v>#N/A</v>
      </c>
    </row>
    <row r="19" spans="1:15" x14ac:dyDescent="0.25">
      <c r="A19" t="s">
        <v>1766</v>
      </c>
      <c r="B19">
        <f>VLOOKUP($A19,Bat!$A$4:$BA$1998,B$1,FALSE)</f>
        <v>14602</v>
      </c>
      <c r="C19" t="str">
        <f>VLOOKUP($A19,Bat!$A$4:$BA$1998,C$1,FALSE)</f>
        <v>1B</v>
      </c>
      <c r="D19" t="str">
        <f>VLOOKUP($A19,Bat!$A$4:$BA$1998,D$1,FALSE)</f>
        <v>Brendon</v>
      </c>
      <c r="E19" t="str">
        <f>VLOOKUP($A19,Bat!$A$4:$BA$1998,E$1,FALSE)</f>
        <v>Carter</v>
      </c>
      <c r="F19">
        <f>VLOOKUP($A19,Bat!$A$4:$BA$1998,F$1,FALSE)</f>
        <v>21</v>
      </c>
      <c r="G19" t="str">
        <f>VLOOKUP($A19,Bat!$A$4:$BA$1998,G$1,FALSE)</f>
        <v>R</v>
      </c>
      <c r="H19" t="str">
        <f>VLOOKUP($A19,Bat!$A$4:$BA$1998,H$1,FALSE)</f>
        <v>R</v>
      </c>
      <c r="I19" s="9">
        <f>VLOOKUP($A19,Bat!$A$4:$BA$1998,I$1,FALSE)</f>
        <v>-0.4162494924897584</v>
      </c>
      <c r="J19" s="9" t="e">
        <f>VLOOKUP($A19,Pit!$A$4:$BL$1419,J$1,FALSE)</f>
        <v>#N/A</v>
      </c>
      <c r="K19" s="9" t="e">
        <f t="shared" si="4"/>
        <v>#N/A</v>
      </c>
      <c r="L19" s="44" t="e">
        <f t="shared" si="0"/>
        <v>#N/A</v>
      </c>
      <c r="M19" t="e">
        <f t="shared" si="1"/>
        <v>#N/A</v>
      </c>
      <c r="N19" t="e">
        <f t="shared" si="2"/>
        <v>#N/A</v>
      </c>
      <c r="O19" t="e">
        <f t="shared" si="3"/>
        <v>#N/A</v>
      </c>
    </row>
    <row r="20" spans="1:15" x14ac:dyDescent="0.25">
      <c r="A20" t="s">
        <v>1769</v>
      </c>
      <c r="B20">
        <f>VLOOKUP($A20,Bat!$A$4:$BA$1998,B$1,FALSE)</f>
        <v>6503</v>
      </c>
      <c r="C20" t="str">
        <f>VLOOKUP($A20,Bat!$A$4:$BA$1998,C$1,FALSE)</f>
        <v>RF</v>
      </c>
      <c r="D20" t="str">
        <f>VLOOKUP($A20,Bat!$A$4:$BA$1998,D$1,FALSE)</f>
        <v>Robby</v>
      </c>
      <c r="E20" t="str">
        <f>VLOOKUP($A20,Bat!$A$4:$BA$1998,E$1,FALSE)</f>
        <v>Wright</v>
      </c>
      <c r="F20">
        <f>VLOOKUP($A20,Bat!$A$4:$BA$1998,F$1,FALSE)</f>
        <v>18</v>
      </c>
      <c r="G20" t="str">
        <f>VLOOKUP($A20,Bat!$A$4:$BA$1998,G$1,FALSE)</f>
        <v>L</v>
      </c>
      <c r="H20" t="str">
        <f>VLOOKUP($A20,Bat!$A$4:$BA$1998,H$1,FALSE)</f>
        <v>L</v>
      </c>
      <c r="I20" s="9">
        <f>VLOOKUP($A20,Bat!$A$4:$BA$1998,I$1,FALSE)</f>
        <v>1.4763396036107592</v>
      </c>
      <c r="J20" s="9" t="e">
        <f>VLOOKUP($A20,Pit!$A$4:$BL$1419,J$1,FALSE)</f>
        <v>#N/A</v>
      </c>
      <c r="K20" s="9" t="e">
        <f t="shared" si="4"/>
        <v>#N/A</v>
      </c>
      <c r="L20" s="44" t="e">
        <f t="shared" si="0"/>
        <v>#N/A</v>
      </c>
      <c r="M20" t="e">
        <f t="shared" si="1"/>
        <v>#N/A</v>
      </c>
      <c r="N20" t="e">
        <f t="shared" si="2"/>
        <v>#N/A</v>
      </c>
      <c r="O20" t="e">
        <f t="shared" si="3"/>
        <v>#N/A</v>
      </c>
    </row>
    <row r="21" spans="1:15" x14ac:dyDescent="0.25">
      <c r="A21" t="s">
        <v>3092</v>
      </c>
      <c r="B21">
        <f>VLOOKUP($A21,Bat!$A$4:$BA$1998,B$1,FALSE)</f>
        <v>13665</v>
      </c>
      <c r="C21" t="str">
        <f>VLOOKUP($A21,Bat!$A$4:$BA$1998,C$1,FALSE)</f>
        <v>1B</v>
      </c>
      <c r="D21" t="str">
        <f>VLOOKUP($A21,Bat!$A$4:$BA$1998,D$1,FALSE)</f>
        <v>Callum</v>
      </c>
      <c r="E21" t="str">
        <f>VLOOKUP($A21,Bat!$A$4:$BA$1998,E$1,FALSE)</f>
        <v>MacLeish</v>
      </c>
      <c r="F21">
        <f>VLOOKUP($A21,Bat!$A$4:$BA$1998,F$1,FALSE)</f>
        <v>23</v>
      </c>
      <c r="G21" t="str">
        <f>VLOOKUP($A21,Bat!$A$4:$BA$1998,G$1,FALSE)</f>
        <v>R</v>
      </c>
      <c r="H21" t="str">
        <f>VLOOKUP($A21,Bat!$A$4:$BA$1998,H$1,FALSE)</f>
        <v>R</v>
      </c>
      <c r="I21" s="9">
        <f>VLOOKUP($A21,Bat!$A$4:$BA$1998,I$1,FALSE)</f>
        <v>-0.26930256823961551</v>
      </c>
      <c r="J21" s="9" t="e">
        <f>VLOOKUP($A21,Pit!$A$4:$BL$1419,J$1,FALSE)</f>
        <v>#N/A</v>
      </c>
      <c r="K21" s="9" t="e">
        <f t="shared" si="4"/>
        <v>#N/A</v>
      </c>
      <c r="L21" s="44" t="e">
        <f t="shared" si="0"/>
        <v>#N/A</v>
      </c>
      <c r="M21" t="e">
        <f t="shared" si="1"/>
        <v>#N/A</v>
      </c>
      <c r="N21" t="e">
        <f t="shared" si="2"/>
        <v>#N/A</v>
      </c>
      <c r="O21" t="e">
        <f t="shared" si="3"/>
        <v>#N/A</v>
      </c>
    </row>
    <row r="22" spans="1:15" x14ac:dyDescent="0.25">
      <c r="A22" t="s">
        <v>1764</v>
      </c>
      <c r="B22">
        <f>VLOOKUP($A22,Bat!$A$4:$BA$1998,B$1,FALSE)</f>
        <v>14737</v>
      </c>
      <c r="C22" t="str">
        <f>VLOOKUP($A22,Bat!$A$4:$BA$1998,C$1,FALSE)</f>
        <v>1B</v>
      </c>
      <c r="D22" t="str">
        <f>VLOOKUP($A22,Bat!$A$4:$BA$1998,D$1,FALSE)</f>
        <v>António</v>
      </c>
      <c r="E22" t="str">
        <f>VLOOKUP($A22,Bat!$A$4:$BA$1998,E$1,FALSE)</f>
        <v>García</v>
      </c>
      <c r="F22">
        <f>VLOOKUP($A22,Bat!$A$4:$BA$1998,F$1,FALSE)</f>
        <v>21</v>
      </c>
      <c r="G22" t="str">
        <f>VLOOKUP($A22,Bat!$A$4:$BA$1998,G$1,FALSE)</f>
        <v>R</v>
      </c>
      <c r="H22" t="str">
        <f>VLOOKUP($A22,Bat!$A$4:$BA$1998,H$1,FALSE)</f>
        <v>R</v>
      </c>
      <c r="I22" s="9">
        <f>VLOOKUP($A22,Bat!$A$4:$BA$1998,I$1,FALSE)</f>
        <v>1.8383962105824526E-2</v>
      </c>
      <c r="J22" s="9" t="e">
        <f>VLOOKUP($A22,Pit!$A$4:$BL$1419,J$1,FALSE)</f>
        <v>#N/A</v>
      </c>
      <c r="K22" s="9" t="e">
        <f t="shared" si="4"/>
        <v>#N/A</v>
      </c>
      <c r="L22" s="44" t="e">
        <f t="shared" si="0"/>
        <v>#N/A</v>
      </c>
      <c r="M22" t="e">
        <f t="shared" si="1"/>
        <v>#N/A</v>
      </c>
      <c r="N22" t="e">
        <f t="shared" si="2"/>
        <v>#N/A</v>
      </c>
      <c r="O22" t="e">
        <f t="shared" si="3"/>
        <v>#N/A</v>
      </c>
    </row>
    <row r="23" spans="1:15" x14ac:dyDescent="0.25">
      <c r="A23" t="s">
        <v>2331</v>
      </c>
      <c r="B23" t="e">
        <f>VLOOKUP($A23,Bat!$A$4:$BA$1998,B$1,FALSE)</f>
        <v>#N/A</v>
      </c>
      <c r="C23" t="e">
        <f>VLOOKUP($A23,Bat!$A$4:$BA$1998,C$1,FALSE)</f>
        <v>#N/A</v>
      </c>
      <c r="D23" t="e">
        <f>VLOOKUP($A23,Bat!$A$4:$BA$1998,D$1,FALSE)</f>
        <v>#N/A</v>
      </c>
      <c r="E23" t="e">
        <f>VLOOKUP($A23,Bat!$A$4:$BA$1998,E$1,FALSE)</f>
        <v>#N/A</v>
      </c>
      <c r="F23" t="e">
        <f>VLOOKUP($A23,Bat!$A$4:$BA$1998,F$1,FALSE)</f>
        <v>#N/A</v>
      </c>
      <c r="G23" t="e">
        <f>VLOOKUP($A23,Bat!$A$4:$BA$1998,G$1,FALSE)</f>
        <v>#N/A</v>
      </c>
      <c r="H23" t="e">
        <f>VLOOKUP($A23,Bat!$A$4:$BA$1998,H$1,FALSE)</f>
        <v>#N/A</v>
      </c>
      <c r="I23" s="9" t="e">
        <f>VLOOKUP($A23,Bat!$A$4:$BA$1998,I$1,FALSE)</f>
        <v>#N/A</v>
      </c>
      <c r="J23" s="9">
        <f>VLOOKUP($A23,Pit!$A$4:$BL$1419,J$1,FALSE)</f>
        <v>0.6592157553559701</v>
      </c>
      <c r="K23" s="9" t="e">
        <f t="shared" ref="K23:K39" si="5">J23-I23</f>
        <v>#N/A</v>
      </c>
      <c r="L23" s="44" t="e">
        <f t="shared" ref="L23:L39" si="6">IF(I23&gt;J23,"B","P")</f>
        <v>#N/A</v>
      </c>
      <c r="M23" t="e">
        <f t="shared" ref="M23:M39" si="7">IF(AND(OR(C23="SP",C23="RP",C23="CL"),L23="P"),"Delete","Keep")</f>
        <v>#N/A</v>
      </c>
      <c r="N23" t="e">
        <f t="shared" si="2"/>
        <v>#N/A</v>
      </c>
      <c r="O23" t="e">
        <f t="shared" ref="O23:O39" si="8">IF(OR(M23="Delete",N23="Delete"),"Delete","Keep")</f>
        <v>#N/A</v>
      </c>
    </row>
    <row r="24" spans="1:15" x14ac:dyDescent="0.25">
      <c r="A24" t="s">
        <v>2327</v>
      </c>
      <c r="B24" t="e">
        <f>VLOOKUP($A24,Bat!$A$4:$BA$1998,B$1,FALSE)</f>
        <v>#N/A</v>
      </c>
      <c r="C24" t="e">
        <f>VLOOKUP($A24,Bat!$A$4:$BA$1998,C$1,FALSE)</f>
        <v>#N/A</v>
      </c>
      <c r="D24" t="e">
        <f>VLOOKUP($A24,Bat!$A$4:$BA$1998,D$1,FALSE)</f>
        <v>#N/A</v>
      </c>
      <c r="E24" t="e">
        <f>VLOOKUP($A24,Bat!$A$4:$BA$1998,E$1,FALSE)</f>
        <v>#N/A</v>
      </c>
      <c r="F24" t="e">
        <f>VLOOKUP($A24,Bat!$A$4:$BA$1998,F$1,FALSE)</f>
        <v>#N/A</v>
      </c>
      <c r="G24" t="e">
        <f>VLOOKUP($A24,Bat!$A$4:$BA$1998,G$1,FALSE)</f>
        <v>#N/A</v>
      </c>
      <c r="H24" t="e">
        <f>VLOOKUP($A24,Bat!$A$4:$BA$1998,H$1,FALSE)</f>
        <v>#N/A</v>
      </c>
      <c r="I24" s="9" t="e">
        <f>VLOOKUP($A24,Bat!$A$4:$BA$1998,I$1,FALSE)</f>
        <v>#N/A</v>
      </c>
      <c r="J24" s="9">
        <f>VLOOKUP($A24,Pit!$A$4:$BL$1419,J$1,FALSE)</f>
        <v>1.0066196186173824</v>
      </c>
      <c r="K24" s="9" t="e">
        <f t="shared" si="5"/>
        <v>#N/A</v>
      </c>
      <c r="L24" s="44" t="e">
        <f t="shared" si="6"/>
        <v>#N/A</v>
      </c>
      <c r="M24" t="e">
        <f t="shared" si="7"/>
        <v>#N/A</v>
      </c>
      <c r="N24" t="e">
        <f t="shared" si="2"/>
        <v>#N/A</v>
      </c>
      <c r="O24" t="e">
        <f t="shared" si="8"/>
        <v>#N/A</v>
      </c>
    </row>
    <row r="25" spans="1:15" x14ac:dyDescent="0.25">
      <c r="A25" t="s">
        <v>2339</v>
      </c>
      <c r="B25" t="e">
        <f>VLOOKUP($A25,Bat!$A$4:$BA$1998,B$1,FALSE)</f>
        <v>#N/A</v>
      </c>
      <c r="C25" t="e">
        <f>VLOOKUP($A25,Bat!$A$4:$BA$1998,C$1,FALSE)</f>
        <v>#N/A</v>
      </c>
      <c r="D25" t="e">
        <f>VLOOKUP($A25,Bat!$A$4:$BA$1998,D$1,FALSE)</f>
        <v>#N/A</v>
      </c>
      <c r="E25" t="e">
        <f>VLOOKUP($A25,Bat!$A$4:$BA$1998,E$1,FALSE)</f>
        <v>#N/A</v>
      </c>
      <c r="F25" t="e">
        <f>VLOOKUP($A25,Bat!$A$4:$BA$1998,F$1,FALSE)</f>
        <v>#N/A</v>
      </c>
      <c r="G25" t="e">
        <f>VLOOKUP($A25,Bat!$A$4:$BA$1998,G$1,FALSE)</f>
        <v>#N/A</v>
      </c>
      <c r="H25" t="e">
        <f>VLOOKUP($A25,Bat!$A$4:$BA$1998,H$1,FALSE)</f>
        <v>#N/A</v>
      </c>
      <c r="I25" s="9" t="e">
        <f>VLOOKUP($A25,Bat!$A$4:$BA$1998,I$1,FALSE)</f>
        <v>#N/A</v>
      </c>
      <c r="J25" s="9">
        <f>VLOOKUP($A25,Pit!$A$4:$BL$1419,J$1,FALSE)</f>
        <v>0.91683039760750096</v>
      </c>
      <c r="K25" s="9" t="e">
        <f t="shared" si="5"/>
        <v>#N/A</v>
      </c>
      <c r="L25" s="44" t="e">
        <f t="shared" si="6"/>
        <v>#N/A</v>
      </c>
      <c r="M25" t="e">
        <f t="shared" si="7"/>
        <v>#N/A</v>
      </c>
      <c r="N25" t="e">
        <f t="shared" si="2"/>
        <v>#N/A</v>
      </c>
      <c r="O25" t="e">
        <f t="shared" si="8"/>
        <v>#N/A</v>
      </c>
    </row>
    <row r="26" spans="1:15" x14ac:dyDescent="0.25">
      <c r="A26" t="s">
        <v>2249</v>
      </c>
      <c r="B26" t="e">
        <f>VLOOKUP($A26,Bat!$A$4:$BA$1998,B$1,FALSE)</f>
        <v>#N/A</v>
      </c>
      <c r="C26" t="e">
        <f>VLOOKUP($A26,Bat!$A$4:$BA$1998,C$1,FALSE)</f>
        <v>#N/A</v>
      </c>
      <c r="D26" t="e">
        <f>VLOOKUP($A26,Bat!$A$4:$BA$1998,D$1,FALSE)</f>
        <v>#N/A</v>
      </c>
      <c r="E26" t="e">
        <f>VLOOKUP($A26,Bat!$A$4:$BA$1998,E$1,FALSE)</f>
        <v>#N/A</v>
      </c>
      <c r="F26" t="e">
        <f>VLOOKUP($A26,Bat!$A$4:$BA$1998,F$1,FALSE)</f>
        <v>#N/A</v>
      </c>
      <c r="G26" t="e">
        <f>VLOOKUP($A26,Bat!$A$4:$BA$1998,G$1,FALSE)</f>
        <v>#N/A</v>
      </c>
      <c r="H26" t="e">
        <f>VLOOKUP($A26,Bat!$A$4:$BA$1998,H$1,FALSE)</f>
        <v>#N/A</v>
      </c>
      <c r="I26" s="9" t="e">
        <f>VLOOKUP($A26,Bat!$A$4:$BA$1998,I$1,FALSE)</f>
        <v>#N/A</v>
      </c>
      <c r="J26" s="9">
        <f>VLOOKUP($A26,Pit!$A$4:$BL$1419,J$1,FALSE)</f>
        <v>2.9373788686976505</v>
      </c>
      <c r="K26" s="9" t="e">
        <f t="shared" si="5"/>
        <v>#N/A</v>
      </c>
      <c r="L26" s="44" t="e">
        <f t="shared" si="6"/>
        <v>#N/A</v>
      </c>
      <c r="M26" t="e">
        <f t="shared" si="7"/>
        <v>#N/A</v>
      </c>
      <c r="N26" t="e">
        <f t="shared" si="2"/>
        <v>#N/A</v>
      </c>
      <c r="O26" t="e">
        <f t="shared" si="8"/>
        <v>#N/A</v>
      </c>
    </row>
    <row r="27" spans="1:15" x14ac:dyDescent="0.25">
      <c r="A27" t="s">
        <v>2319</v>
      </c>
      <c r="B27" t="e">
        <f>VLOOKUP($A27,Bat!$A$4:$BA$1998,B$1,FALSE)</f>
        <v>#N/A</v>
      </c>
      <c r="C27" t="e">
        <f>VLOOKUP($A27,Bat!$A$4:$BA$1998,C$1,FALSE)</f>
        <v>#N/A</v>
      </c>
      <c r="D27" t="e">
        <f>VLOOKUP($A27,Bat!$A$4:$BA$1998,D$1,FALSE)</f>
        <v>#N/A</v>
      </c>
      <c r="E27" t="e">
        <f>VLOOKUP($A27,Bat!$A$4:$BA$1998,E$1,FALSE)</f>
        <v>#N/A</v>
      </c>
      <c r="F27" t="e">
        <f>VLOOKUP($A27,Bat!$A$4:$BA$1998,F$1,FALSE)</f>
        <v>#N/A</v>
      </c>
      <c r="G27" t="e">
        <f>VLOOKUP($A27,Bat!$A$4:$BA$1998,G$1,FALSE)</f>
        <v>#N/A</v>
      </c>
      <c r="H27" t="e">
        <f>VLOOKUP($A27,Bat!$A$4:$BA$1998,H$1,FALSE)</f>
        <v>#N/A</v>
      </c>
      <c r="I27" s="9" t="e">
        <f>VLOOKUP($A27,Bat!$A$4:$BA$1998,I$1,FALSE)</f>
        <v>#N/A</v>
      </c>
      <c r="J27" s="9">
        <f>VLOOKUP($A27,Pit!$A$4:$BL$1419,J$1,FALSE)</f>
        <v>1.1008332106039278</v>
      </c>
      <c r="K27" s="9" t="e">
        <f t="shared" si="5"/>
        <v>#N/A</v>
      </c>
      <c r="L27" s="44" t="e">
        <f t="shared" si="6"/>
        <v>#N/A</v>
      </c>
      <c r="M27" t="e">
        <f t="shared" si="7"/>
        <v>#N/A</v>
      </c>
      <c r="N27" t="e">
        <f t="shared" si="2"/>
        <v>#N/A</v>
      </c>
      <c r="O27" t="e">
        <f t="shared" si="8"/>
        <v>#N/A</v>
      </c>
    </row>
    <row r="28" spans="1:15" x14ac:dyDescent="0.25">
      <c r="A28" t="s">
        <v>2866</v>
      </c>
      <c r="B28" t="e">
        <f>VLOOKUP($A28,Bat!$A$4:$BA$1998,B$1,FALSE)</f>
        <v>#N/A</v>
      </c>
      <c r="C28" t="e">
        <f>VLOOKUP($A28,Bat!$A$4:$BA$1998,C$1,FALSE)</f>
        <v>#N/A</v>
      </c>
      <c r="D28" t="e">
        <f>VLOOKUP($A28,Bat!$A$4:$BA$1998,D$1,FALSE)</f>
        <v>#N/A</v>
      </c>
      <c r="E28" t="e">
        <f>VLOOKUP($A28,Bat!$A$4:$BA$1998,E$1,FALSE)</f>
        <v>#N/A</v>
      </c>
      <c r="F28" t="e">
        <f>VLOOKUP($A28,Bat!$A$4:$BA$1998,F$1,FALSE)</f>
        <v>#N/A</v>
      </c>
      <c r="G28" t="e">
        <f>VLOOKUP($A28,Bat!$A$4:$BA$1998,G$1,FALSE)</f>
        <v>#N/A</v>
      </c>
      <c r="H28" t="e">
        <f>VLOOKUP($A28,Bat!$A$4:$BA$1998,H$1,FALSE)</f>
        <v>#N/A</v>
      </c>
      <c r="I28" s="9" t="e">
        <f>VLOOKUP($A28,Bat!$A$4:$BA$1998,I$1,FALSE)</f>
        <v>#N/A</v>
      </c>
      <c r="J28" s="9">
        <f>VLOOKUP($A28,Pit!$A$4:$BL$1419,J$1,FALSE)</f>
        <v>-1.3005134556413627</v>
      </c>
      <c r="K28" s="9" t="e">
        <f t="shared" si="5"/>
        <v>#N/A</v>
      </c>
      <c r="L28" s="44" t="e">
        <f t="shared" si="6"/>
        <v>#N/A</v>
      </c>
      <c r="M28" t="e">
        <f t="shared" si="7"/>
        <v>#N/A</v>
      </c>
      <c r="N28" t="e">
        <f t="shared" si="2"/>
        <v>#N/A</v>
      </c>
      <c r="O28" t="e">
        <f t="shared" si="8"/>
        <v>#N/A</v>
      </c>
    </row>
    <row r="29" spans="1:15" x14ac:dyDescent="0.25">
      <c r="A29" t="s">
        <v>2608</v>
      </c>
      <c r="B29" t="e">
        <f>VLOOKUP($A29,Bat!$A$4:$BA$1998,B$1,FALSE)</f>
        <v>#N/A</v>
      </c>
      <c r="C29" t="e">
        <f>VLOOKUP($A29,Bat!$A$4:$BA$1998,C$1,FALSE)</f>
        <v>#N/A</v>
      </c>
      <c r="D29" t="e">
        <f>VLOOKUP($A29,Bat!$A$4:$BA$1998,D$1,FALSE)</f>
        <v>#N/A</v>
      </c>
      <c r="E29" t="e">
        <f>VLOOKUP($A29,Bat!$A$4:$BA$1998,E$1,FALSE)</f>
        <v>#N/A</v>
      </c>
      <c r="F29" t="e">
        <f>VLOOKUP($A29,Bat!$A$4:$BA$1998,F$1,FALSE)</f>
        <v>#N/A</v>
      </c>
      <c r="G29" t="e">
        <f>VLOOKUP($A29,Bat!$A$4:$BA$1998,G$1,FALSE)</f>
        <v>#N/A</v>
      </c>
      <c r="H29" t="e">
        <f>VLOOKUP($A29,Bat!$A$4:$BA$1998,H$1,FALSE)</f>
        <v>#N/A</v>
      </c>
      <c r="I29" s="9" t="e">
        <f>VLOOKUP($A29,Bat!$A$4:$BA$1998,I$1,FALSE)</f>
        <v>#N/A</v>
      </c>
      <c r="J29" s="9">
        <f>VLOOKUP($A29,Pit!$A$4:$BL$1419,J$1,FALSE)</f>
        <v>0.38826438828431681</v>
      </c>
      <c r="K29" s="9" t="e">
        <f t="shared" si="5"/>
        <v>#N/A</v>
      </c>
      <c r="L29" s="44" t="e">
        <f t="shared" si="6"/>
        <v>#N/A</v>
      </c>
      <c r="M29" t="e">
        <f t="shared" si="7"/>
        <v>#N/A</v>
      </c>
      <c r="N29" t="e">
        <f t="shared" si="2"/>
        <v>#N/A</v>
      </c>
      <c r="O29" t="e">
        <f t="shared" si="8"/>
        <v>#N/A</v>
      </c>
    </row>
    <row r="30" spans="1:15" x14ac:dyDescent="0.25">
      <c r="A30" t="s">
        <v>2265</v>
      </c>
      <c r="B30" t="e">
        <f>VLOOKUP($A30,Bat!$A$4:$BA$1998,B$1,FALSE)</f>
        <v>#N/A</v>
      </c>
      <c r="C30" t="e">
        <f>VLOOKUP($A30,Bat!$A$4:$BA$1998,C$1,FALSE)</f>
        <v>#N/A</v>
      </c>
      <c r="D30" t="e">
        <f>VLOOKUP($A30,Bat!$A$4:$BA$1998,D$1,FALSE)</f>
        <v>#N/A</v>
      </c>
      <c r="E30" t="e">
        <f>VLOOKUP($A30,Bat!$A$4:$BA$1998,E$1,FALSE)</f>
        <v>#N/A</v>
      </c>
      <c r="F30" t="e">
        <f>VLOOKUP($A30,Bat!$A$4:$BA$1998,F$1,FALSE)</f>
        <v>#N/A</v>
      </c>
      <c r="G30" t="e">
        <f>VLOOKUP($A30,Bat!$A$4:$BA$1998,G$1,FALSE)</f>
        <v>#N/A</v>
      </c>
      <c r="H30" t="e">
        <f>VLOOKUP($A30,Bat!$A$4:$BA$1998,H$1,FALSE)</f>
        <v>#N/A</v>
      </c>
      <c r="I30" s="9" t="e">
        <f>VLOOKUP($A30,Bat!$A$4:$BA$1998,I$1,FALSE)</f>
        <v>#N/A</v>
      </c>
      <c r="J30" s="9">
        <f>VLOOKUP($A30,Pit!$A$4:$BL$1419,J$1,FALSE)</f>
        <v>2.1832730659167812</v>
      </c>
      <c r="K30" s="9" t="e">
        <f t="shared" si="5"/>
        <v>#N/A</v>
      </c>
      <c r="L30" s="44" t="e">
        <f t="shared" si="6"/>
        <v>#N/A</v>
      </c>
      <c r="M30" t="e">
        <f t="shared" si="7"/>
        <v>#N/A</v>
      </c>
      <c r="N30" t="e">
        <f t="shared" si="2"/>
        <v>#N/A</v>
      </c>
      <c r="O30" t="e">
        <f t="shared" si="8"/>
        <v>#N/A</v>
      </c>
    </row>
    <row r="31" spans="1:15" x14ac:dyDescent="0.25">
      <c r="A31" t="s">
        <v>2908</v>
      </c>
      <c r="B31" t="e">
        <f>VLOOKUP($A31,Bat!$A$4:$BA$1998,B$1,FALSE)</f>
        <v>#N/A</v>
      </c>
      <c r="C31" t="e">
        <f>VLOOKUP($A31,Bat!$A$4:$BA$1998,C$1,FALSE)</f>
        <v>#N/A</v>
      </c>
      <c r="D31" t="e">
        <f>VLOOKUP($A31,Bat!$A$4:$BA$1998,D$1,FALSE)</f>
        <v>#N/A</v>
      </c>
      <c r="E31" t="e">
        <f>VLOOKUP($A31,Bat!$A$4:$BA$1998,E$1,FALSE)</f>
        <v>#N/A</v>
      </c>
      <c r="F31" t="e">
        <f>VLOOKUP($A31,Bat!$A$4:$BA$1998,F$1,FALSE)</f>
        <v>#N/A</v>
      </c>
      <c r="G31" t="e">
        <f>VLOOKUP($A31,Bat!$A$4:$BA$1998,G$1,FALSE)</f>
        <v>#N/A</v>
      </c>
      <c r="H31" t="e">
        <f>VLOOKUP($A31,Bat!$A$4:$BA$1998,H$1,FALSE)</f>
        <v>#N/A</v>
      </c>
      <c r="I31" s="9" t="e">
        <f>VLOOKUP($A31,Bat!$A$4:$BA$1998,I$1,FALSE)</f>
        <v>#N/A</v>
      </c>
      <c r="J31" s="9">
        <f>VLOOKUP($A31,Pit!$A$4:$BL$1419,J$1,FALSE)</f>
        <v>0.33847372094907835</v>
      </c>
      <c r="K31" s="9" t="e">
        <f t="shared" si="5"/>
        <v>#N/A</v>
      </c>
      <c r="L31" s="44" t="e">
        <f t="shared" si="6"/>
        <v>#N/A</v>
      </c>
      <c r="M31" t="e">
        <f t="shared" si="7"/>
        <v>#N/A</v>
      </c>
      <c r="N31" t="e">
        <f t="shared" si="2"/>
        <v>#N/A</v>
      </c>
      <c r="O31" t="e">
        <f t="shared" si="8"/>
        <v>#N/A</v>
      </c>
    </row>
    <row r="32" spans="1:15" x14ac:dyDescent="0.25">
      <c r="A32" t="s">
        <v>2874</v>
      </c>
      <c r="B32" t="e">
        <f>VLOOKUP($A32,Bat!$A$4:$BA$1998,B$1,FALSE)</f>
        <v>#N/A</v>
      </c>
      <c r="C32" t="e">
        <f>VLOOKUP($A32,Bat!$A$4:$BA$1998,C$1,FALSE)</f>
        <v>#N/A</v>
      </c>
      <c r="D32" t="e">
        <f>VLOOKUP($A32,Bat!$A$4:$BA$1998,D$1,FALSE)</f>
        <v>#N/A</v>
      </c>
      <c r="E32" t="e">
        <f>VLOOKUP($A32,Bat!$A$4:$BA$1998,E$1,FALSE)</f>
        <v>#N/A</v>
      </c>
      <c r="F32" t="e">
        <f>VLOOKUP($A32,Bat!$A$4:$BA$1998,F$1,FALSE)</f>
        <v>#N/A</v>
      </c>
      <c r="G32" t="e">
        <f>VLOOKUP($A32,Bat!$A$4:$BA$1998,G$1,FALSE)</f>
        <v>#N/A</v>
      </c>
      <c r="H32" t="e">
        <f>VLOOKUP($A32,Bat!$A$4:$BA$1998,H$1,FALSE)</f>
        <v>#N/A</v>
      </c>
      <c r="I32" s="9" t="e">
        <f>VLOOKUP($A32,Bat!$A$4:$BA$1998,I$1,FALSE)</f>
        <v>#N/A</v>
      </c>
      <c r="J32" s="9">
        <f>VLOOKUP($A32,Pit!$A$4:$BL$1419,J$1,FALSE)</f>
        <v>-1.3801925706634124</v>
      </c>
      <c r="K32" s="9" t="e">
        <f t="shared" si="5"/>
        <v>#N/A</v>
      </c>
      <c r="L32" s="44" t="e">
        <f t="shared" si="6"/>
        <v>#N/A</v>
      </c>
      <c r="M32" t="e">
        <f t="shared" si="7"/>
        <v>#N/A</v>
      </c>
      <c r="N32" t="e">
        <f t="shared" si="2"/>
        <v>#N/A</v>
      </c>
      <c r="O32" t="e">
        <f t="shared" si="8"/>
        <v>#N/A</v>
      </c>
    </row>
    <row r="33" spans="1:15" x14ac:dyDescent="0.25">
      <c r="A33" t="s">
        <v>2743</v>
      </c>
      <c r="B33" t="e">
        <f>VLOOKUP($A33,Bat!$A$4:$BA$1998,B$1,FALSE)</f>
        <v>#N/A</v>
      </c>
      <c r="C33" t="e">
        <f>VLOOKUP($A33,Bat!$A$4:$BA$1998,C$1,FALSE)</f>
        <v>#N/A</v>
      </c>
      <c r="D33" t="e">
        <f>VLOOKUP($A33,Bat!$A$4:$BA$1998,D$1,FALSE)</f>
        <v>#N/A</v>
      </c>
      <c r="E33" t="e">
        <f>VLOOKUP($A33,Bat!$A$4:$BA$1998,E$1,FALSE)</f>
        <v>#N/A</v>
      </c>
      <c r="F33" t="e">
        <f>VLOOKUP($A33,Bat!$A$4:$BA$1998,F$1,FALSE)</f>
        <v>#N/A</v>
      </c>
      <c r="G33" t="e">
        <f>VLOOKUP($A33,Bat!$A$4:$BA$1998,G$1,FALSE)</f>
        <v>#N/A</v>
      </c>
      <c r="H33" t="e">
        <f>VLOOKUP($A33,Bat!$A$4:$BA$1998,H$1,FALSE)</f>
        <v>#N/A</v>
      </c>
      <c r="I33" s="9" t="e">
        <f>VLOOKUP($A33,Bat!$A$4:$BA$1998,I$1,FALSE)</f>
        <v>#N/A</v>
      </c>
      <c r="J33" s="9">
        <f>VLOOKUP($A33,Pit!$A$4:$BL$1419,J$1,FALSE)</f>
        <v>-0.69889586457858743</v>
      </c>
      <c r="K33" s="9" t="e">
        <f t="shared" si="5"/>
        <v>#N/A</v>
      </c>
      <c r="L33" s="44" t="e">
        <f t="shared" si="6"/>
        <v>#N/A</v>
      </c>
      <c r="M33" t="e">
        <f t="shared" si="7"/>
        <v>#N/A</v>
      </c>
      <c r="N33" t="e">
        <f t="shared" si="2"/>
        <v>#N/A</v>
      </c>
      <c r="O33" t="e">
        <f t="shared" si="8"/>
        <v>#N/A</v>
      </c>
    </row>
    <row r="34" spans="1:15" x14ac:dyDescent="0.25">
      <c r="A34" t="s">
        <v>2350</v>
      </c>
      <c r="B34" t="e">
        <f>VLOOKUP($A34,Bat!$A$4:$BA$1998,B$1,FALSE)</f>
        <v>#N/A</v>
      </c>
      <c r="C34" t="e">
        <f>VLOOKUP($A34,Bat!$A$4:$BA$1998,C$1,FALSE)</f>
        <v>#N/A</v>
      </c>
      <c r="D34" t="e">
        <f>VLOOKUP($A34,Bat!$A$4:$BA$1998,D$1,FALSE)</f>
        <v>#N/A</v>
      </c>
      <c r="E34" t="e">
        <f>VLOOKUP($A34,Bat!$A$4:$BA$1998,E$1,FALSE)</f>
        <v>#N/A</v>
      </c>
      <c r="F34" t="e">
        <f>VLOOKUP($A34,Bat!$A$4:$BA$1998,F$1,FALSE)</f>
        <v>#N/A</v>
      </c>
      <c r="G34" t="e">
        <f>VLOOKUP($A34,Bat!$A$4:$BA$1998,G$1,FALSE)</f>
        <v>#N/A</v>
      </c>
      <c r="H34" t="e">
        <f>VLOOKUP($A34,Bat!$A$4:$BA$1998,H$1,FALSE)</f>
        <v>#N/A</v>
      </c>
      <c r="I34" s="9" t="e">
        <f>VLOOKUP($A34,Bat!$A$4:$BA$1998,I$1,FALSE)</f>
        <v>#N/A</v>
      </c>
      <c r="J34" s="9">
        <f>VLOOKUP($A34,Pit!$A$4:$BL$1419,J$1,FALSE)</f>
        <v>0.49541266121335875</v>
      </c>
      <c r="K34" s="9" t="e">
        <f t="shared" si="5"/>
        <v>#N/A</v>
      </c>
      <c r="L34" s="44" t="e">
        <f t="shared" si="6"/>
        <v>#N/A</v>
      </c>
      <c r="M34" t="e">
        <f t="shared" si="7"/>
        <v>#N/A</v>
      </c>
      <c r="N34" t="e">
        <f t="shared" si="2"/>
        <v>#N/A</v>
      </c>
      <c r="O34" t="e">
        <f t="shared" si="8"/>
        <v>#N/A</v>
      </c>
    </row>
    <row r="35" spans="1:15" x14ac:dyDescent="0.25">
      <c r="A35" t="s">
        <v>2616</v>
      </c>
      <c r="B35" t="e">
        <f>VLOOKUP($A35,Bat!$A$4:$BA$1998,B$1,FALSE)</f>
        <v>#N/A</v>
      </c>
      <c r="C35" t="e">
        <f>VLOOKUP($A35,Bat!$A$4:$BA$1998,C$1,FALSE)</f>
        <v>#N/A</v>
      </c>
      <c r="D35" t="e">
        <f>VLOOKUP($A35,Bat!$A$4:$BA$1998,D$1,FALSE)</f>
        <v>#N/A</v>
      </c>
      <c r="E35" t="e">
        <f>VLOOKUP($A35,Bat!$A$4:$BA$1998,E$1,FALSE)</f>
        <v>#N/A</v>
      </c>
      <c r="F35" t="e">
        <f>VLOOKUP($A35,Bat!$A$4:$BA$1998,F$1,FALSE)</f>
        <v>#N/A</v>
      </c>
      <c r="G35" t="e">
        <f>VLOOKUP($A35,Bat!$A$4:$BA$1998,G$1,FALSE)</f>
        <v>#N/A</v>
      </c>
      <c r="H35" t="e">
        <f>VLOOKUP($A35,Bat!$A$4:$BA$1998,H$1,FALSE)</f>
        <v>#N/A</v>
      </c>
      <c r="I35" s="9" t="e">
        <f>VLOOKUP($A35,Bat!$A$4:$BA$1998,I$1,FALSE)</f>
        <v>#N/A</v>
      </c>
      <c r="J35" s="9">
        <f>VLOOKUP($A35,Pit!$A$4:$BL$1419,J$1,FALSE)</f>
        <v>-0.33482188581125544</v>
      </c>
      <c r="K35" s="9" t="e">
        <f t="shared" si="5"/>
        <v>#N/A</v>
      </c>
      <c r="L35" s="44" t="e">
        <f t="shared" si="6"/>
        <v>#N/A</v>
      </c>
      <c r="M35" t="e">
        <f t="shared" si="7"/>
        <v>#N/A</v>
      </c>
      <c r="N35" t="e">
        <f t="shared" si="2"/>
        <v>#N/A</v>
      </c>
      <c r="O35" t="e">
        <f t="shared" si="8"/>
        <v>#N/A</v>
      </c>
    </row>
    <row r="36" spans="1:15" x14ac:dyDescent="0.25">
      <c r="A36" t="s">
        <v>2420</v>
      </c>
      <c r="B36" t="e">
        <f>VLOOKUP($A36,Bat!$A$4:$BA$1998,B$1,FALSE)</f>
        <v>#N/A</v>
      </c>
      <c r="C36" t="e">
        <f>VLOOKUP($A36,Bat!$A$4:$BA$1998,C$1,FALSE)</f>
        <v>#N/A</v>
      </c>
      <c r="D36" t="e">
        <f>VLOOKUP($A36,Bat!$A$4:$BA$1998,D$1,FALSE)</f>
        <v>#N/A</v>
      </c>
      <c r="E36" t="e">
        <f>VLOOKUP($A36,Bat!$A$4:$BA$1998,E$1,FALSE)</f>
        <v>#N/A</v>
      </c>
      <c r="F36" t="e">
        <f>VLOOKUP($A36,Bat!$A$4:$BA$1998,F$1,FALSE)</f>
        <v>#N/A</v>
      </c>
      <c r="G36" t="e">
        <f>VLOOKUP($A36,Bat!$A$4:$BA$1998,G$1,FALSE)</f>
        <v>#N/A</v>
      </c>
      <c r="H36" t="e">
        <f>VLOOKUP($A36,Bat!$A$4:$BA$1998,H$1,FALSE)</f>
        <v>#N/A</v>
      </c>
      <c r="I36" s="9" t="e">
        <f>VLOOKUP($A36,Bat!$A$4:$BA$1998,I$1,FALSE)</f>
        <v>#N/A</v>
      </c>
      <c r="J36" s="9">
        <f>VLOOKUP($A36,Pit!$A$4:$BL$1419,J$1,FALSE)</f>
        <v>0.33001978804525794</v>
      </c>
      <c r="K36" s="9" t="e">
        <f t="shared" si="5"/>
        <v>#N/A</v>
      </c>
      <c r="L36" s="44" t="e">
        <f t="shared" si="6"/>
        <v>#N/A</v>
      </c>
      <c r="M36" t="e">
        <f t="shared" si="7"/>
        <v>#N/A</v>
      </c>
      <c r="N36" t="e">
        <f t="shared" si="2"/>
        <v>#N/A</v>
      </c>
      <c r="O36" t="e">
        <f t="shared" si="8"/>
        <v>#N/A</v>
      </c>
    </row>
    <row r="37" spans="1:15" x14ac:dyDescent="0.25">
      <c r="A37" t="s">
        <v>2913</v>
      </c>
      <c r="B37" t="e">
        <f>VLOOKUP($A37,Bat!$A$4:$BA$1998,B$1,FALSE)</f>
        <v>#N/A</v>
      </c>
      <c r="C37" t="e">
        <f>VLOOKUP($A37,Bat!$A$4:$BA$1998,C$1,FALSE)</f>
        <v>#N/A</v>
      </c>
      <c r="D37" t="e">
        <f>VLOOKUP($A37,Bat!$A$4:$BA$1998,D$1,FALSE)</f>
        <v>#N/A</v>
      </c>
      <c r="E37" t="e">
        <f>VLOOKUP($A37,Bat!$A$4:$BA$1998,E$1,FALSE)</f>
        <v>#N/A</v>
      </c>
      <c r="F37" t="e">
        <f>VLOOKUP($A37,Bat!$A$4:$BA$1998,F$1,FALSE)</f>
        <v>#N/A</v>
      </c>
      <c r="G37" t="e">
        <f>VLOOKUP($A37,Bat!$A$4:$BA$1998,G$1,FALSE)</f>
        <v>#N/A</v>
      </c>
      <c r="H37" t="e">
        <f>VLOOKUP($A37,Bat!$A$4:$BA$1998,H$1,FALSE)</f>
        <v>#N/A</v>
      </c>
      <c r="I37" s="9" t="e">
        <f>VLOOKUP($A37,Bat!$A$4:$BA$1998,I$1,FALSE)</f>
        <v>#N/A</v>
      </c>
      <c r="J37" s="9">
        <f>VLOOKUP($A37,Pit!$A$4:$BL$1419,J$1,FALSE)</f>
        <v>1.9114562406993938</v>
      </c>
      <c r="K37" s="9" t="e">
        <f t="shared" si="5"/>
        <v>#N/A</v>
      </c>
      <c r="L37" s="44" t="e">
        <f t="shared" si="6"/>
        <v>#N/A</v>
      </c>
      <c r="M37" t="e">
        <f t="shared" si="7"/>
        <v>#N/A</v>
      </c>
      <c r="N37" t="e">
        <f t="shared" si="2"/>
        <v>#N/A</v>
      </c>
      <c r="O37" t="e">
        <f t="shared" si="8"/>
        <v>#N/A</v>
      </c>
    </row>
    <row r="38" spans="1:15" x14ac:dyDescent="0.25">
      <c r="A38" t="s">
        <v>2970</v>
      </c>
      <c r="B38" t="e">
        <f>VLOOKUP($A38,Bat!$A$4:$BA$1998,B$1,FALSE)</f>
        <v>#N/A</v>
      </c>
      <c r="C38" t="e">
        <f>VLOOKUP($A38,Bat!$A$4:$BA$1998,C$1,FALSE)</f>
        <v>#N/A</v>
      </c>
      <c r="D38" t="e">
        <f>VLOOKUP($A38,Bat!$A$4:$BA$1998,D$1,FALSE)</f>
        <v>#N/A</v>
      </c>
      <c r="E38" t="e">
        <f>VLOOKUP($A38,Bat!$A$4:$BA$1998,E$1,FALSE)</f>
        <v>#N/A</v>
      </c>
      <c r="F38" t="e">
        <f>VLOOKUP($A38,Bat!$A$4:$BA$1998,F$1,FALSE)</f>
        <v>#N/A</v>
      </c>
      <c r="G38" t="e">
        <f>VLOOKUP($A38,Bat!$A$4:$BA$1998,G$1,FALSE)</f>
        <v>#N/A</v>
      </c>
      <c r="H38" t="e">
        <f>VLOOKUP($A38,Bat!$A$4:$BA$1998,H$1,FALSE)</f>
        <v>#N/A</v>
      </c>
      <c r="I38" s="9" t="e">
        <f>VLOOKUP($A38,Bat!$A$4:$BA$1998,I$1,FALSE)</f>
        <v>#N/A</v>
      </c>
      <c r="J38" s="9">
        <f>VLOOKUP($A38,Pit!$A$4:$BL$1419,J$1,FALSE)</f>
        <v>0.66244007799547955</v>
      </c>
      <c r="K38" s="9" t="e">
        <f t="shared" si="5"/>
        <v>#N/A</v>
      </c>
      <c r="L38" s="44" t="e">
        <f t="shared" si="6"/>
        <v>#N/A</v>
      </c>
      <c r="M38" t="e">
        <f t="shared" si="7"/>
        <v>#N/A</v>
      </c>
      <c r="N38" t="e">
        <f t="shared" si="2"/>
        <v>#N/A</v>
      </c>
      <c r="O38" t="e">
        <f t="shared" si="8"/>
        <v>#N/A</v>
      </c>
    </row>
    <row r="39" spans="1:15" x14ac:dyDescent="0.25">
      <c r="A39" t="s">
        <v>2314</v>
      </c>
      <c r="B39" t="e">
        <f>VLOOKUP($A39,Bat!$A$4:$BA$1998,B$1,FALSE)</f>
        <v>#N/A</v>
      </c>
      <c r="C39" t="e">
        <f>VLOOKUP($A39,Bat!$A$4:$BA$1998,C$1,FALSE)</f>
        <v>#N/A</v>
      </c>
      <c r="D39" t="e">
        <f>VLOOKUP($A39,Bat!$A$4:$BA$1998,D$1,FALSE)</f>
        <v>#N/A</v>
      </c>
      <c r="E39" t="e">
        <f>VLOOKUP($A39,Bat!$A$4:$BA$1998,E$1,FALSE)</f>
        <v>#N/A</v>
      </c>
      <c r="F39" t="e">
        <f>VLOOKUP($A39,Bat!$A$4:$BA$1998,F$1,FALSE)</f>
        <v>#N/A</v>
      </c>
      <c r="G39" t="e">
        <f>VLOOKUP($A39,Bat!$A$4:$BA$1998,G$1,FALSE)</f>
        <v>#N/A</v>
      </c>
      <c r="H39" t="e">
        <f>VLOOKUP($A39,Bat!$A$4:$BA$1998,H$1,FALSE)</f>
        <v>#N/A</v>
      </c>
      <c r="I39" s="9" t="e">
        <f>VLOOKUP($A39,Bat!$A$4:$BA$1998,I$1,FALSE)</f>
        <v>#N/A</v>
      </c>
      <c r="J39" s="9">
        <f>VLOOKUP($A39,Pit!$A$4:$BL$1419,J$1,FALSE)</f>
        <v>1.5335602291046881</v>
      </c>
      <c r="K39" s="9" t="e">
        <f t="shared" si="5"/>
        <v>#N/A</v>
      </c>
      <c r="L39" s="44" t="e">
        <f t="shared" si="6"/>
        <v>#N/A</v>
      </c>
      <c r="M39" t="e">
        <f t="shared" si="7"/>
        <v>#N/A</v>
      </c>
      <c r="N39" t="e">
        <f t="shared" si="2"/>
        <v>#N/A</v>
      </c>
      <c r="O39" t="e">
        <f t="shared" si="8"/>
        <v>#N/A</v>
      </c>
    </row>
    <row r="40" spans="1:15" x14ac:dyDescent="0.25">
      <c r="I40" s="9"/>
      <c r="J40" s="9"/>
      <c r="K40" s="9"/>
      <c r="L40" s="44"/>
    </row>
    <row r="41" spans="1:15" x14ac:dyDescent="0.25">
      <c r="I41" s="9"/>
      <c r="J41" s="9"/>
      <c r="K41" s="9"/>
      <c r="L41" s="44"/>
    </row>
    <row r="42" spans="1:15" x14ac:dyDescent="0.25">
      <c r="I42" s="9"/>
      <c r="J42" s="9"/>
      <c r="K42" s="9"/>
      <c r="L42" s="44"/>
    </row>
    <row r="43" spans="1:15" x14ac:dyDescent="0.25">
      <c r="I43" s="9"/>
      <c r="J43" s="9"/>
      <c r="K43" s="9"/>
      <c r="L43" s="44"/>
    </row>
    <row r="44" spans="1:15" x14ac:dyDescent="0.25">
      <c r="I44" s="9"/>
      <c r="J44" s="9"/>
      <c r="K44" s="9"/>
      <c r="L44" s="44"/>
    </row>
    <row r="45" spans="1:15" x14ac:dyDescent="0.25">
      <c r="I45" s="9"/>
      <c r="J45" s="9"/>
      <c r="K45" s="9"/>
      <c r="L45" s="44"/>
    </row>
    <row r="46" spans="1:15" x14ac:dyDescent="0.25">
      <c r="I46" s="9"/>
      <c r="J46" s="9"/>
      <c r="K46" s="9"/>
      <c r="L46" s="44"/>
    </row>
    <row r="47" spans="1:15" x14ac:dyDescent="0.25">
      <c r="I47" s="9"/>
      <c r="J47" s="9"/>
      <c r="K47" s="9"/>
      <c r="L47" s="44"/>
    </row>
    <row r="48" spans="1:15" x14ac:dyDescent="0.25">
      <c r="I48" s="9"/>
      <c r="J48" s="9"/>
      <c r="K48" s="9"/>
      <c r="L48" s="44"/>
    </row>
    <row r="49" spans="9:12" x14ac:dyDescent="0.25">
      <c r="I49" s="9"/>
      <c r="J49" s="9"/>
      <c r="K49" s="9"/>
      <c r="L49" s="44"/>
    </row>
    <row r="50" spans="9:12" x14ac:dyDescent="0.25">
      <c r="I50" s="9"/>
      <c r="J50" s="9"/>
      <c r="K50" s="9"/>
      <c r="L50" s="44"/>
    </row>
    <row r="51" spans="9:12" x14ac:dyDescent="0.25">
      <c r="I51" s="9"/>
      <c r="J51" s="9"/>
      <c r="K51" s="9"/>
      <c r="L51" s="44"/>
    </row>
    <row r="52" spans="9:12" x14ac:dyDescent="0.25">
      <c r="I52" s="9"/>
      <c r="J52" s="9"/>
      <c r="K52" s="9"/>
      <c r="L52" s="44"/>
    </row>
    <row r="53" spans="9:12" x14ac:dyDescent="0.25">
      <c r="I53" s="9"/>
      <c r="J53" s="9"/>
      <c r="K53" s="9"/>
      <c r="L53" s="44"/>
    </row>
    <row r="54" spans="9:12" x14ac:dyDescent="0.25">
      <c r="I54" s="9"/>
      <c r="J54" s="9"/>
      <c r="K54" s="9"/>
      <c r="L54" s="44"/>
    </row>
    <row r="55" spans="9:12" x14ac:dyDescent="0.25">
      <c r="I55" s="9"/>
      <c r="J55" s="9"/>
      <c r="K55" s="9"/>
      <c r="L55" s="44"/>
    </row>
    <row r="56" spans="9:12" x14ac:dyDescent="0.25">
      <c r="I56" s="9"/>
      <c r="J56" s="9"/>
      <c r="K56" s="9"/>
      <c r="L56" s="44"/>
    </row>
    <row r="57" spans="9:12" x14ac:dyDescent="0.25">
      <c r="I57" s="9"/>
      <c r="J57" s="9"/>
      <c r="K57" s="9"/>
      <c r="L57" s="44"/>
    </row>
    <row r="58" spans="9:12" x14ac:dyDescent="0.25">
      <c r="I58" s="9"/>
      <c r="J58" s="9"/>
      <c r="K58" s="9"/>
      <c r="L58" s="44"/>
    </row>
    <row r="59" spans="9:12" x14ac:dyDescent="0.25">
      <c r="I59" s="9"/>
      <c r="J59" s="9"/>
      <c r="K59" s="9"/>
      <c r="L59" s="44"/>
    </row>
    <row r="60" spans="9:12" x14ac:dyDescent="0.25">
      <c r="I60" s="9"/>
      <c r="J60" s="9"/>
      <c r="K60" s="9"/>
      <c r="L60" s="44"/>
    </row>
    <row r="61" spans="9:12" x14ac:dyDescent="0.25">
      <c r="I61" s="9"/>
      <c r="J61" s="9"/>
      <c r="K61" s="9"/>
      <c r="L61" s="44"/>
    </row>
    <row r="62" spans="9:12" x14ac:dyDescent="0.25">
      <c r="I62" s="9"/>
      <c r="J62" s="9"/>
      <c r="K62" s="9"/>
      <c r="L62" s="44"/>
    </row>
    <row r="63" spans="9:12" x14ac:dyDescent="0.25">
      <c r="I63" s="9"/>
      <c r="J63" s="9"/>
      <c r="K63" s="9"/>
      <c r="L63" s="44"/>
    </row>
    <row r="64" spans="9:12" x14ac:dyDescent="0.25">
      <c r="I64" s="9"/>
      <c r="J64" s="9"/>
      <c r="K64" s="9"/>
      <c r="L64" s="44"/>
    </row>
    <row r="65" spans="9:12" x14ac:dyDescent="0.25">
      <c r="I65" s="9"/>
      <c r="J65" s="9"/>
      <c r="K65" s="9"/>
      <c r="L65" s="44"/>
    </row>
    <row r="66" spans="9:12" x14ac:dyDescent="0.25">
      <c r="I66" s="9"/>
      <c r="J66" s="9"/>
      <c r="K66" s="9"/>
      <c r="L66" s="44"/>
    </row>
    <row r="67" spans="9:12" x14ac:dyDescent="0.25">
      <c r="I67" s="9"/>
      <c r="J67" s="9"/>
      <c r="K67" s="9"/>
      <c r="L67" s="44"/>
    </row>
    <row r="68" spans="9:12" x14ac:dyDescent="0.25">
      <c r="I68" s="9"/>
      <c r="J68" s="9"/>
      <c r="K68" s="9"/>
      <c r="L68" s="44"/>
    </row>
    <row r="69" spans="9:12" x14ac:dyDescent="0.25">
      <c r="I69" s="9"/>
      <c r="J69" s="9"/>
      <c r="K69" s="9"/>
      <c r="L69" s="44"/>
    </row>
    <row r="70" spans="9:12" x14ac:dyDescent="0.25">
      <c r="I70" s="9"/>
      <c r="J70" s="9"/>
      <c r="K70" s="9"/>
      <c r="L70" s="44"/>
    </row>
    <row r="71" spans="9:12" x14ac:dyDescent="0.25">
      <c r="I71" s="9"/>
      <c r="J71" s="9"/>
      <c r="K71" s="9"/>
      <c r="L71" s="44"/>
    </row>
    <row r="72" spans="9:12" x14ac:dyDescent="0.25">
      <c r="I72" s="9"/>
      <c r="J72" s="9"/>
      <c r="K72" s="9"/>
      <c r="L72" s="44"/>
    </row>
    <row r="73" spans="9:12" x14ac:dyDescent="0.25">
      <c r="I73" s="9"/>
      <c r="J73" s="9"/>
      <c r="K73" s="9"/>
      <c r="L73" s="44"/>
    </row>
    <row r="74" spans="9:12" x14ac:dyDescent="0.25">
      <c r="I74" s="9"/>
      <c r="J74" s="9"/>
      <c r="K74" s="9"/>
      <c r="L74" s="44"/>
    </row>
    <row r="75" spans="9:12" x14ac:dyDescent="0.25">
      <c r="I75" s="9"/>
      <c r="J75" s="9"/>
      <c r="K75" s="9"/>
      <c r="L75" s="44"/>
    </row>
    <row r="76" spans="9:12" x14ac:dyDescent="0.25">
      <c r="I76" s="9"/>
      <c r="J76" s="9"/>
      <c r="K76" s="9"/>
      <c r="L76" s="44"/>
    </row>
    <row r="77" spans="9:12" x14ac:dyDescent="0.25">
      <c r="I77" s="9"/>
      <c r="J77" s="9"/>
      <c r="K77" s="9"/>
      <c r="L77" s="44"/>
    </row>
    <row r="78" spans="9:12" x14ac:dyDescent="0.25">
      <c r="I78" s="9"/>
      <c r="J78" s="9"/>
      <c r="K78" s="9"/>
      <c r="L78" s="44"/>
    </row>
    <row r="79" spans="9:12" x14ac:dyDescent="0.25">
      <c r="I79" s="9"/>
      <c r="J79" s="9"/>
      <c r="K79" s="9"/>
      <c r="L79" s="44"/>
    </row>
    <row r="80" spans="9:12" x14ac:dyDescent="0.25">
      <c r="I80" s="9"/>
      <c r="J80" s="9"/>
      <c r="K80" s="9"/>
      <c r="L80" s="44"/>
    </row>
    <row r="81" spans="9:12" x14ac:dyDescent="0.25">
      <c r="I81" s="9"/>
      <c r="J81" s="9"/>
      <c r="K81" s="9"/>
      <c r="L81" s="44"/>
    </row>
    <row r="82" spans="9:12" x14ac:dyDescent="0.25">
      <c r="I82" s="9"/>
      <c r="J82" s="9"/>
      <c r="K82" s="9"/>
      <c r="L82" s="44"/>
    </row>
    <row r="83" spans="9:12" x14ac:dyDescent="0.25">
      <c r="I83" s="9"/>
      <c r="J83" s="9"/>
      <c r="K83" s="9"/>
      <c r="L83" s="44"/>
    </row>
    <row r="84" spans="9:12" x14ac:dyDescent="0.25">
      <c r="I84" s="9"/>
      <c r="J84" s="9"/>
      <c r="K84" s="9"/>
      <c r="L84" s="44"/>
    </row>
    <row r="85" spans="9:12" x14ac:dyDescent="0.25">
      <c r="I85" s="9"/>
      <c r="J85" s="9"/>
      <c r="K85" s="9"/>
      <c r="L85" s="44"/>
    </row>
    <row r="86" spans="9:12" x14ac:dyDescent="0.25">
      <c r="I86" s="9"/>
      <c r="J86" s="9"/>
      <c r="K86" s="9"/>
      <c r="L86" s="44"/>
    </row>
    <row r="87" spans="9:12" x14ac:dyDescent="0.25">
      <c r="I87" s="9"/>
      <c r="J87" s="9"/>
      <c r="K87" s="9"/>
      <c r="L87" s="44"/>
    </row>
    <row r="88" spans="9:12" x14ac:dyDescent="0.25">
      <c r="I88" s="9"/>
      <c r="J88" s="9"/>
      <c r="K88" s="9"/>
      <c r="L88" s="44"/>
    </row>
    <row r="89" spans="9:12" x14ac:dyDescent="0.25">
      <c r="I89" s="9"/>
      <c r="J89" s="9"/>
      <c r="K89" s="9"/>
      <c r="L89" s="44"/>
    </row>
    <row r="90" spans="9:12" x14ac:dyDescent="0.25">
      <c r="I90" s="9"/>
      <c r="J90" s="9"/>
      <c r="K90" s="9"/>
      <c r="L90" s="44"/>
    </row>
    <row r="91" spans="9:12" x14ac:dyDescent="0.25">
      <c r="I91" s="9"/>
      <c r="J91" s="9"/>
      <c r="K91" s="9"/>
      <c r="L91" s="44"/>
    </row>
    <row r="92" spans="9:12" x14ac:dyDescent="0.25">
      <c r="I92" s="9"/>
      <c r="J92" s="9"/>
      <c r="K92" s="9"/>
      <c r="L92" s="44"/>
    </row>
    <row r="93" spans="9:12" x14ac:dyDescent="0.25">
      <c r="I93" s="9"/>
      <c r="J93" s="9"/>
      <c r="K93" s="9"/>
      <c r="L93" s="44"/>
    </row>
    <row r="94" spans="9:12" x14ac:dyDescent="0.25">
      <c r="I94" s="9"/>
      <c r="J94" s="9"/>
      <c r="K94" s="9"/>
      <c r="L94" s="44"/>
    </row>
    <row r="95" spans="9:12" x14ac:dyDescent="0.25">
      <c r="I95" s="9"/>
      <c r="J95" s="9"/>
      <c r="K95" s="9"/>
      <c r="L95" s="44"/>
    </row>
    <row r="96" spans="9:12" x14ac:dyDescent="0.25">
      <c r="I96" s="9"/>
      <c r="J96" s="9"/>
      <c r="K96" s="9"/>
      <c r="L96" s="44"/>
    </row>
    <row r="97" spans="9:12" x14ac:dyDescent="0.25">
      <c r="I97" s="9"/>
      <c r="J97" s="9"/>
      <c r="K97" s="9"/>
      <c r="L97" s="44"/>
    </row>
    <row r="98" spans="9:12" x14ac:dyDescent="0.25">
      <c r="I98" s="9"/>
      <c r="J98" s="9"/>
      <c r="K98" s="9"/>
      <c r="L98" s="44"/>
    </row>
    <row r="99" spans="9:12" x14ac:dyDescent="0.25">
      <c r="I99" s="9"/>
      <c r="J99" s="9"/>
      <c r="K99" s="9"/>
      <c r="L99" s="44"/>
    </row>
    <row r="100" spans="9:12" x14ac:dyDescent="0.25">
      <c r="I100" s="9"/>
      <c r="J100" s="9"/>
      <c r="K100" s="9"/>
      <c r="L100" s="44"/>
    </row>
    <row r="101" spans="9:12" x14ac:dyDescent="0.25">
      <c r="I101" s="9"/>
      <c r="J101" s="9"/>
      <c r="K101" s="9"/>
      <c r="L101" s="44"/>
    </row>
    <row r="102" spans="9:12" x14ac:dyDescent="0.25">
      <c r="I102" s="9"/>
      <c r="J102" s="9"/>
      <c r="K102" s="9"/>
      <c r="L102" s="44"/>
    </row>
    <row r="103" spans="9:12" x14ac:dyDescent="0.25">
      <c r="I103" s="9"/>
      <c r="J103" s="9"/>
      <c r="K103" s="9"/>
      <c r="L103" s="44"/>
    </row>
    <row r="104" spans="9:12" x14ac:dyDescent="0.25">
      <c r="I104" s="9"/>
      <c r="J104" s="9"/>
      <c r="K104" s="9"/>
      <c r="L104" s="44"/>
    </row>
    <row r="105" spans="9:12" x14ac:dyDescent="0.25">
      <c r="I105" s="9"/>
      <c r="J105" s="9"/>
      <c r="K105" s="9"/>
      <c r="L105" s="44"/>
    </row>
    <row r="106" spans="9:12" x14ac:dyDescent="0.25">
      <c r="I106" s="9"/>
      <c r="J106" s="9"/>
      <c r="K106" s="9"/>
      <c r="L106" s="44"/>
    </row>
    <row r="107" spans="9:12" x14ac:dyDescent="0.25">
      <c r="I107" s="9"/>
      <c r="J107" s="9"/>
      <c r="K107" s="9"/>
      <c r="L107" s="44"/>
    </row>
    <row r="108" spans="9:12" x14ac:dyDescent="0.25">
      <c r="I108" s="9"/>
      <c r="J108" s="9"/>
      <c r="K108" s="9"/>
      <c r="L108" s="44"/>
    </row>
    <row r="109" spans="9:12" x14ac:dyDescent="0.25">
      <c r="I109" s="9"/>
      <c r="J109" s="9"/>
      <c r="K109" s="9"/>
      <c r="L109" s="44"/>
    </row>
    <row r="110" spans="9:12" x14ac:dyDescent="0.25">
      <c r="I110" s="9"/>
      <c r="J110" s="9"/>
      <c r="K110" s="9"/>
      <c r="L110" s="44"/>
    </row>
    <row r="111" spans="9:12" x14ac:dyDescent="0.25">
      <c r="I111" s="9"/>
      <c r="J111" s="9"/>
      <c r="K111" s="9"/>
      <c r="L111" s="44"/>
    </row>
    <row r="112" spans="9:12" x14ac:dyDescent="0.25">
      <c r="I112" s="9"/>
      <c r="J112" s="9"/>
      <c r="K112" s="9"/>
      <c r="L112" s="44"/>
    </row>
    <row r="113" spans="9:12" x14ac:dyDescent="0.25">
      <c r="I113" s="9"/>
      <c r="J113" s="9"/>
      <c r="K113" s="9"/>
      <c r="L113" s="44"/>
    </row>
    <row r="114" spans="9:12" x14ac:dyDescent="0.25">
      <c r="I114" s="9"/>
      <c r="J114" s="9"/>
      <c r="K114" s="9"/>
      <c r="L114" s="44"/>
    </row>
    <row r="115" spans="9:12" x14ac:dyDescent="0.25">
      <c r="I115" s="9"/>
      <c r="J115" s="9"/>
      <c r="K115" s="9"/>
      <c r="L115" s="44"/>
    </row>
    <row r="116" spans="9:12" x14ac:dyDescent="0.25">
      <c r="I116" s="9"/>
      <c r="J116" s="9"/>
      <c r="K116" s="9"/>
      <c r="L116" s="44"/>
    </row>
    <row r="117" spans="9:12" x14ac:dyDescent="0.25">
      <c r="I117" s="9"/>
      <c r="J117" s="9"/>
      <c r="K117" s="9"/>
      <c r="L117" s="44"/>
    </row>
    <row r="118" spans="9:12" x14ac:dyDescent="0.25">
      <c r="I118" s="9"/>
      <c r="J118" s="9"/>
      <c r="K118" s="9"/>
      <c r="L118" s="44"/>
    </row>
    <row r="119" spans="9:12" x14ac:dyDescent="0.25">
      <c r="I119" s="9"/>
      <c r="J119" s="9"/>
      <c r="K119" s="9"/>
      <c r="L119" s="44"/>
    </row>
    <row r="120" spans="9:12" x14ac:dyDescent="0.25">
      <c r="I120" s="9"/>
      <c r="J120" s="9"/>
      <c r="K120" s="9"/>
      <c r="L120" s="44"/>
    </row>
    <row r="121" spans="9:12" x14ac:dyDescent="0.25">
      <c r="I121" s="9"/>
      <c r="J121" s="9"/>
      <c r="K121" s="9"/>
      <c r="L121" s="44"/>
    </row>
    <row r="122" spans="9:12" x14ac:dyDescent="0.25">
      <c r="I122" s="9"/>
      <c r="J122" s="9"/>
      <c r="K122" s="9"/>
      <c r="L122" s="44"/>
    </row>
    <row r="123" spans="9:12" x14ac:dyDescent="0.25">
      <c r="I123" s="9"/>
      <c r="J123" s="9"/>
      <c r="K123" s="9"/>
      <c r="L123" s="44"/>
    </row>
    <row r="124" spans="9:12" x14ac:dyDescent="0.25">
      <c r="I124" s="9"/>
      <c r="J124" s="9"/>
      <c r="K124" s="9"/>
      <c r="L124" s="44"/>
    </row>
    <row r="125" spans="9:12" x14ac:dyDescent="0.25">
      <c r="I125" s="9"/>
      <c r="J125" s="9"/>
      <c r="K125" s="9"/>
      <c r="L125" s="44"/>
    </row>
    <row r="126" spans="9:12" x14ac:dyDescent="0.25">
      <c r="I126" s="9"/>
      <c r="J126" s="9"/>
      <c r="K126" s="9"/>
      <c r="L126" s="44"/>
    </row>
    <row r="127" spans="9:12" x14ac:dyDescent="0.25">
      <c r="I127" s="9"/>
      <c r="J127" s="9"/>
      <c r="K127" s="9"/>
      <c r="L127" s="44"/>
    </row>
    <row r="128" spans="9:12" x14ac:dyDescent="0.25">
      <c r="I128" s="9"/>
      <c r="J128" s="9"/>
      <c r="K128" s="9"/>
      <c r="L128" s="44"/>
    </row>
    <row r="129" spans="9:12" x14ac:dyDescent="0.25">
      <c r="I129" s="9"/>
      <c r="J129" s="9"/>
      <c r="K129" s="9"/>
      <c r="L129" s="44"/>
    </row>
    <row r="130" spans="9:12" x14ac:dyDescent="0.25">
      <c r="I130" s="9"/>
      <c r="J130" s="9"/>
      <c r="K130" s="9"/>
      <c r="L130" s="44"/>
    </row>
    <row r="131" spans="9:12" x14ac:dyDescent="0.25">
      <c r="I131" s="9"/>
      <c r="J131" s="9"/>
      <c r="K131" s="9"/>
      <c r="L131" s="44"/>
    </row>
    <row r="132" spans="9:12" x14ac:dyDescent="0.25">
      <c r="I132" s="9"/>
      <c r="J132" s="9"/>
      <c r="K132" s="9"/>
      <c r="L132" s="44"/>
    </row>
    <row r="133" spans="9:12" x14ac:dyDescent="0.25">
      <c r="I133" s="9"/>
      <c r="J133" s="9"/>
      <c r="K133" s="9"/>
      <c r="L133" s="44"/>
    </row>
    <row r="134" spans="9:12" x14ac:dyDescent="0.25">
      <c r="I134" s="9"/>
      <c r="J134" s="9"/>
      <c r="K134" s="9"/>
      <c r="L134" s="44"/>
    </row>
  </sheetData>
  <sortState ref="A4:O134">
    <sortCondition descending="1" ref="O4:O134"/>
    <sortCondition descending="1" ref="I4:I134"/>
    <sortCondition descending="1" ref="J4:J134"/>
  </sortState>
  <conditionalFormatting sqref="K4:K3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23"/>
  <sheetViews>
    <sheetView workbookViewId="0">
      <pane ySplit="1" topLeftCell="A2" activePane="bottomLeft" state="frozen"/>
      <selection pane="bottomLeft" activeCell="D2" sqref="D2"/>
    </sheetView>
  </sheetViews>
  <sheetFormatPr defaultRowHeight="15" x14ac:dyDescent="0.25"/>
  <cols>
    <col min="1" max="1" width="22.42578125" bestFit="1" customWidth="1"/>
    <col min="2" max="2" width="18.140625" bestFit="1" customWidth="1"/>
    <col min="3" max="3" width="6.28515625" bestFit="1" customWidth="1"/>
    <col min="4" max="4" width="10.5703125" bestFit="1" customWidth="1"/>
    <col min="5" max="5" width="11.42578125" bestFit="1" customWidth="1"/>
    <col min="6" max="6" width="12.28515625" bestFit="1" customWidth="1"/>
    <col min="7" max="7" width="12.140625" bestFit="1" customWidth="1"/>
    <col min="8" max="8" width="4.42578125" bestFit="1" customWidth="1"/>
    <col min="9" max="9" width="8.28515625" bestFit="1" customWidth="1"/>
    <col min="10" max="10" width="5" bestFit="1" customWidth="1"/>
    <col min="11" max="12" width="3" bestFit="1" customWidth="1"/>
    <col min="13" max="13" width="3.28515625" bestFit="1" customWidth="1"/>
    <col min="14" max="14" width="3.42578125" bestFit="1" customWidth="1"/>
    <col min="15" max="15" width="4.7109375" bestFit="1" customWidth="1"/>
    <col min="16" max="16" width="6" bestFit="1" customWidth="1"/>
    <col min="17" max="17" width="4" bestFit="1" customWidth="1"/>
    <col min="18" max="18" width="3.28515625" bestFit="1" customWidth="1"/>
    <col min="19" max="19" width="6" bestFit="1" customWidth="1"/>
    <col min="20" max="22" width="4" bestFit="1" customWidth="1"/>
    <col min="23" max="23" width="3.42578125" bestFit="1" customWidth="1"/>
    <col min="24" max="25" width="4" bestFit="1" customWidth="1"/>
    <col min="26" max="26" width="5.85546875" bestFit="1" customWidth="1"/>
    <col min="27" max="28" width="6.28515625" bestFit="1" customWidth="1"/>
  </cols>
  <sheetData>
    <row r="1" spans="1:29" s="4" customFormat="1" x14ac:dyDescent="0.25">
      <c r="A1" s="4" t="s">
        <v>296</v>
      </c>
      <c r="B1" s="4" t="s">
        <v>253</v>
      </c>
      <c r="C1" s="4" t="s">
        <v>107</v>
      </c>
      <c r="D1" s="4" t="s">
        <v>252</v>
      </c>
      <c r="E1" s="4" t="s">
        <v>251</v>
      </c>
      <c r="F1" s="4" t="s">
        <v>250</v>
      </c>
      <c r="G1" s="4" t="s">
        <v>249</v>
      </c>
      <c r="H1" s="4" t="s">
        <v>2</v>
      </c>
      <c r="I1" s="4" t="s">
        <v>248</v>
      </c>
      <c r="J1" s="4" t="s">
        <v>105</v>
      </c>
      <c r="K1" s="4" t="s">
        <v>294</v>
      </c>
      <c r="L1" s="4" t="s">
        <v>58</v>
      </c>
      <c r="M1" s="4" t="s">
        <v>293</v>
      </c>
      <c r="N1" s="4" t="s">
        <v>292</v>
      </c>
      <c r="O1" s="4" t="s">
        <v>291</v>
      </c>
      <c r="P1" s="4" t="s">
        <v>290</v>
      </c>
      <c r="Q1" s="4" t="s">
        <v>247</v>
      </c>
      <c r="R1" s="4" t="s">
        <v>289</v>
      </c>
      <c r="S1" s="4" t="s">
        <v>288</v>
      </c>
      <c r="T1" s="4" t="s">
        <v>115</v>
      </c>
      <c r="U1" s="4" t="s">
        <v>44</v>
      </c>
      <c r="V1" s="4" t="s">
        <v>287</v>
      </c>
      <c r="W1" s="4" t="s">
        <v>245</v>
      </c>
      <c r="X1" s="4" t="s">
        <v>243</v>
      </c>
      <c r="Y1" s="4" t="s">
        <v>242</v>
      </c>
      <c r="Z1" s="4" t="s">
        <v>286</v>
      </c>
      <c r="AA1" s="4" t="s">
        <v>285</v>
      </c>
      <c r="AB1" s="4" t="s">
        <v>284</v>
      </c>
      <c r="AC1" s="4" t="s">
        <v>524</v>
      </c>
    </row>
    <row r="2" spans="1:29" x14ac:dyDescent="0.25">
      <c r="A2" t="str">
        <f t="shared" ref="A2:A65" si="0">IF(J2="MR","RP",J2)&amp;D2&amp;" "&amp;E2&amp;H2</f>
        <v>SPRobby Wiggins21</v>
      </c>
      <c r="B2">
        <v>3128</v>
      </c>
      <c r="C2">
        <v>1</v>
      </c>
      <c r="D2" t="s">
        <v>819</v>
      </c>
      <c r="E2" t="s">
        <v>820</v>
      </c>
      <c r="F2">
        <v>5000000</v>
      </c>
      <c r="G2" s="10">
        <v>39123</v>
      </c>
      <c r="H2">
        <v>21</v>
      </c>
      <c r="I2" t="s">
        <v>254</v>
      </c>
      <c r="J2" t="s">
        <v>25</v>
      </c>
      <c r="K2">
        <v>22</v>
      </c>
      <c r="L2">
        <v>6</v>
      </c>
      <c r="M2">
        <v>0</v>
      </c>
      <c r="N2">
        <v>0</v>
      </c>
      <c r="O2">
        <v>0</v>
      </c>
      <c r="P2">
        <v>1.39</v>
      </c>
      <c r="Q2">
        <v>44</v>
      </c>
      <c r="R2">
        <v>44</v>
      </c>
      <c r="S2">
        <v>252.3</v>
      </c>
      <c r="T2">
        <v>150</v>
      </c>
      <c r="U2">
        <v>46</v>
      </c>
      <c r="V2">
        <v>39</v>
      </c>
      <c r="W2">
        <v>17</v>
      </c>
      <c r="X2">
        <v>34</v>
      </c>
      <c r="Y2">
        <v>355</v>
      </c>
      <c r="Z2">
        <v>0.73</v>
      </c>
      <c r="AA2">
        <v>0.16700000000000001</v>
      </c>
      <c r="AB2">
        <v>0.252</v>
      </c>
      <c r="AC2" t="str">
        <f>VLOOKUP($A2,Pit!$A$4:$A$1418,1,FALSE)</f>
        <v>SPRobby Wiggins21</v>
      </c>
    </row>
    <row r="3" spans="1:29" x14ac:dyDescent="0.25">
      <c r="A3" t="str">
        <f t="shared" si="0"/>
        <v>SPBryan Lee21</v>
      </c>
      <c r="B3">
        <v>4608</v>
      </c>
      <c r="C3">
        <v>4</v>
      </c>
      <c r="D3" t="s">
        <v>373</v>
      </c>
      <c r="E3" t="s">
        <v>219</v>
      </c>
      <c r="F3">
        <v>3400000</v>
      </c>
      <c r="G3" s="10">
        <v>39210</v>
      </c>
      <c r="H3">
        <v>21</v>
      </c>
      <c r="I3" t="s">
        <v>254</v>
      </c>
      <c r="J3" t="s">
        <v>25</v>
      </c>
      <c r="K3">
        <v>8</v>
      </c>
      <c r="L3">
        <v>7</v>
      </c>
      <c r="M3">
        <v>0</v>
      </c>
      <c r="N3">
        <v>0</v>
      </c>
      <c r="O3">
        <v>0</v>
      </c>
      <c r="P3">
        <v>2.2000000000000002</v>
      </c>
      <c r="Q3">
        <v>36</v>
      </c>
      <c r="R3">
        <v>36</v>
      </c>
      <c r="S3">
        <v>151.69999999999999</v>
      </c>
      <c r="T3">
        <v>84</v>
      </c>
      <c r="U3">
        <v>41</v>
      </c>
      <c r="V3">
        <v>37</v>
      </c>
      <c r="W3">
        <v>12</v>
      </c>
      <c r="X3">
        <v>31</v>
      </c>
      <c r="Y3">
        <v>181</v>
      </c>
      <c r="Z3">
        <v>0.76</v>
      </c>
      <c r="AA3">
        <v>0.156</v>
      </c>
      <c r="AB3">
        <v>0.20899999999999999</v>
      </c>
      <c r="AC3" t="str">
        <f>VLOOKUP($A3,Pit!$A$4:$A$1418,1,FALSE)</f>
        <v>SPBryan Lee21</v>
      </c>
    </row>
    <row r="4" spans="1:29" x14ac:dyDescent="0.25">
      <c r="A4" t="str">
        <f t="shared" si="0"/>
        <v>CLHubert Jacobs21</v>
      </c>
      <c r="B4">
        <v>3394</v>
      </c>
      <c r="C4">
        <v>5</v>
      </c>
      <c r="D4" t="s">
        <v>848</v>
      </c>
      <c r="E4" t="s">
        <v>849</v>
      </c>
      <c r="F4">
        <v>0</v>
      </c>
      <c r="G4" s="10">
        <v>39029</v>
      </c>
      <c r="H4">
        <v>21</v>
      </c>
      <c r="I4" t="s">
        <v>254</v>
      </c>
      <c r="J4" t="s">
        <v>53</v>
      </c>
      <c r="K4">
        <v>8</v>
      </c>
      <c r="L4">
        <v>3</v>
      </c>
      <c r="M4">
        <v>25</v>
      </c>
      <c r="N4">
        <v>0</v>
      </c>
      <c r="O4">
        <v>0</v>
      </c>
      <c r="P4">
        <v>1.74</v>
      </c>
      <c r="Q4">
        <v>61</v>
      </c>
      <c r="R4">
        <v>3</v>
      </c>
      <c r="S4">
        <v>93</v>
      </c>
      <c r="T4">
        <v>50</v>
      </c>
      <c r="U4">
        <v>18</v>
      </c>
      <c r="V4">
        <v>18</v>
      </c>
      <c r="W4">
        <v>7</v>
      </c>
      <c r="X4">
        <v>27</v>
      </c>
      <c r="Y4">
        <v>166</v>
      </c>
      <c r="Z4">
        <v>0.83</v>
      </c>
      <c r="AA4">
        <v>0.155</v>
      </c>
      <c r="AB4">
        <v>0.28699999999999998</v>
      </c>
      <c r="AC4" t="str">
        <f>VLOOKUP($A4,Pit!$A$4:$A$1418,1,FALSE)</f>
        <v>CLHubert Jacobs21</v>
      </c>
    </row>
    <row r="5" spans="1:29" x14ac:dyDescent="0.25">
      <c r="A5" t="str">
        <f t="shared" si="0"/>
        <v>SPRyan Tate21</v>
      </c>
      <c r="B5">
        <v>4588</v>
      </c>
      <c r="C5">
        <v>6</v>
      </c>
      <c r="D5" t="s">
        <v>190</v>
      </c>
      <c r="E5" t="s">
        <v>958</v>
      </c>
      <c r="F5">
        <v>4600000</v>
      </c>
      <c r="G5" s="10">
        <v>39138</v>
      </c>
      <c r="H5">
        <v>21</v>
      </c>
      <c r="I5" t="s">
        <v>254</v>
      </c>
      <c r="J5" t="s">
        <v>25</v>
      </c>
      <c r="K5">
        <v>11</v>
      </c>
      <c r="L5">
        <v>6</v>
      </c>
      <c r="M5">
        <v>0</v>
      </c>
      <c r="N5">
        <v>0</v>
      </c>
      <c r="O5">
        <v>0</v>
      </c>
      <c r="P5">
        <v>1.92</v>
      </c>
      <c r="Q5">
        <v>29</v>
      </c>
      <c r="R5">
        <v>29</v>
      </c>
      <c r="S5">
        <v>159</v>
      </c>
      <c r="T5">
        <v>105</v>
      </c>
      <c r="U5">
        <v>42</v>
      </c>
      <c r="V5">
        <v>34</v>
      </c>
      <c r="W5">
        <v>8</v>
      </c>
      <c r="X5">
        <v>38</v>
      </c>
      <c r="Y5">
        <v>182</v>
      </c>
      <c r="Z5">
        <v>0.9</v>
      </c>
      <c r="AA5">
        <v>0.185</v>
      </c>
      <c r="AB5">
        <v>0.25700000000000001</v>
      </c>
      <c r="AC5" t="str">
        <f>VLOOKUP($A5,Pit!$A$4:$A$1418,1,FALSE)</f>
        <v>SPRyan Tate21</v>
      </c>
    </row>
    <row r="6" spans="1:29" x14ac:dyDescent="0.25">
      <c r="A6" t="str">
        <f t="shared" si="0"/>
        <v>SPMichael Doyle21</v>
      </c>
      <c r="B6">
        <v>4809</v>
      </c>
      <c r="C6">
        <v>7</v>
      </c>
      <c r="D6" t="s">
        <v>143</v>
      </c>
      <c r="E6" t="s">
        <v>870</v>
      </c>
      <c r="F6">
        <v>3600000</v>
      </c>
      <c r="G6" s="10">
        <v>38968</v>
      </c>
      <c r="H6">
        <v>21</v>
      </c>
      <c r="I6" t="s">
        <v>254</v>
      </c>
      <c r="J6" t="s">
        <v>25</v>
      </c>
      <c r="K6">
        <v>21</v>
      </c>
      <c r="L6">
        <v>11</v>
      </c>
      <c r="M6">
        <v>0</v>
      </c>
      <c r="N6">
        <v>0</v>
      </c>
      <c r="O6">
        <v>0</v>
      </c>
      <c r="P6">
        <v>2.17</v>
      </c>
      <c r="Q6">
        <v>51</v>
      </c>
      <c r="R6">
        <v>51</v>
      </c>
      <c r="S6">
        <v>278</v>
      </c>
      <c r="T6">
        <v>200</v>
      </c>
      <c r="U6">
        <v>74</v>
      </c>
      <c r="V6">
        <v>67</v>
      </c>
      <c r="W6">
        <v>12</v>
      </c>
      <c r="X6">
        <v>49</v>
      </c>
      <c r="Y6">
        <v>320</v>
      </c>
      <c r="Z6">
        <v>0.9</v>
      </c>
      <c r="AA6">
        <v>0.19700000000000001</v>
      </c>
      <c r="AB6">
        <v>0.27300000000000002</v>
      </c>
      <c r="AC6" t="str">
        <f>VLOOKUP($A6,Pit!$A$4:$A$1418,1,FALSE)</f>
        <v>SPMichael Doyle21</v>
      </c>
    </row>
    <row r="7" spans="1:29" x14ac:dyDescent="0.25">
      <c r="A7" t="str">
        <f t="shared" si="0"/>
        <v>SPDuane Moss21</v>
      </c>
      <c r="B7">
        <v>5834</v>
      </c>
      <c r="C7">
        <v>8</v>
      </c>
      <c r="D7" t="s">
        <v>889</v>
      </c>
      <c r="E7" t="s">
        <v>800</v>
      </c>
      <c r="F7">
        <v>4200000</v>
      </c>
      <c r="G7" s="10">
        <v>38930</v>
      </c>
      <c r="H7">
        <v>21</v>
      </c>
      <c r="I7" t="s">
        <v>254</v>
      </c>
      <c r="J7" t="s">
        <v>25</v>
      </c>
      <c r="K7">
        <v>17</v>
      </c>
      <c r="L7">
        <v>7</v>
      </c>
      <c r="M7">
        <v>0</v>
      </c>
      <c r="N7">
        <v>0</v>
      </c>
      <c r="O7">
        <v>0</v>
      </c>
      <c r="P7">
        <v>1.74</v>
      </c>
      <c r="Q7">
        <v>36</v>
      </c>
      <c r="R7">
        <v>36</v>
      </c>
      <c r="S7">
        <v>206.3</v>
      </c>
      <c r="T7">
        <v>126</v>
      </c>
      <c r="U7">
        <v>44</v>
      </c>
      <c r="V7">
        <v>40</v>
      </c>
      <c r="W7">
        <v>12</v>
      </c>
      <c r="X7">
        <v>26</v>
      </c>
      <c r="Y7">
        <v>268</v>
      </c>
      <c r="Z7">
        <v>0.74</v>
      </c>
      <c r="AA7">
        <v>0.17199999999999999</v>
      </c>
      <c r="AB7">
        <v>0.252</v>
      </c>
      <c r="AC7" t="str">
        <f>VLOOKUP($A7,Pit!$A$4:$A$1418,1,FALSE)</f>
        <v>SPDuane Moss21</v>
      </c>
    </row>
    <row r="8" spans="1:29" x14ac:dyDescent="0.25">
      <c r="A8" t="str">
        <f t="shared" si="0"/>
        <v>SPOrlando Rúbio21</v>
      </c>
      <c r="B8">
        <v>2771</v>
      </c>
      <c r="C8">
        <v>10</v>
      </c>
      <c r="D8" t="s">
        <v>444</v>
      </c>
      <c r="E8" t="s">
        <v>948</v>
      </c>
      <c r="F8">
        <v>2800000</v>
      </c>
      <c r="G8" s="10">
        <v>39228</v>
      </c>
      <c r="H8">
        <v>21</v>
      </c>
      <c r="I8" t="s">
        <v>254</v>
      </c>
      <c r="J8" t="s">
        <v>25</v>
      </c>
      <c r="K8">
        <v>17</v>
      </c>
      <c r="L8">
        <v>11</v>
      </c>
      <c r="M8">
        <v>0</v>
      </c>
      <c r="N8">
        <v>1</v>
      </c>
      <c r="O8">
        <v>1</v>
      </c>
      <c r="P8">
        <v>2.2200000000000002</v>
      </c>
      <c r="Q8">
        <v>48</v>
      </c>
      <c r="R8">
        <v>48</v>
      </c>
      <c r="S8">
        <v>259.7</v>
      </c>
      <c r="T8">
        <v>174</v>
      </c>
      <c r="U8">
        <v>71</v>
      </c>
      <c r="V8">
        <v>64</v>
      </c>
      <c r="W8">
        <v>15</v>
      </c>
      <c r="X8">
        <v>66</v>
      </c>
      <c r="Y8">
        <v>323</v>
      </c>
      <c r="Z8">
        <v>0.92</v>
      </c>
      <c r="AA8">
        <v>0.189</v>
      </c>
      <c r="AB8">
        <v>0.27</v>
      </c>
      <c r="AC8" t="str">
        <f>VLOOKUP($A8,Pit!$A$4:$A$1418,1,FALSE)</f>
        <v>SPOrlando Rúbio21</v>
      </c>
    </row>
    <row r="9" spans="1:29" x14ac:dyDescent="0.25">
      <c r="A9" t="str">
        <f t="shared" si="0"/>
        <v>SPGerard Peterson21</v>
      </c>
      <c r="B9">
        <v>3159</v>
      </c>
      <c r="C9">
        <v>12</v>
      </c>
      <c r="D9" t="s">
        <v>862</v>
      </c>
      <c r="E9" t="s">
        <v>547</v>
      </c>
      <c r="F9">
        <v>0</v>
      </c>
      <c r="G9" s="10">
        <v>39165</v>
      </c>
      <c r="H9">
        <v>21</v>
      </c>
      <c r="I9" t="s">
        <v>254</v>
      </c>
      <c r="J9" t="s">
        <v>25</v>
      </c>
      <c r="K9">
        <v>14</v>
      </c>
      <c r="L9">
        <v>6</v>
      </c>
      <c r="M9">
        <v>2</v>
      </c>
      <c r="N9">
        <v>0</v>
      </c>
      <c r="O9">
        <v>0</v>
      </c>
      <c r="P9">
        <v>1.29</v>
      </c>
      <c r="Q9">
        <v>45</v>
      </c>
      <c r="R9">
        <v>33</v>
      </c>
      <c r="S9">
        <v>210</v>
      </c>
      <c r="T9">
        <v>118</v>
      </c>
      <c r="U9">
        <v>38</v>
      </c>
      <c r="V9">
        <v>30</v>
      </c>
      <c r="W9">
        <v>12</v>
      </c>
      <c r="X9">
        <v>33</v>
      </c>
      <c r="Y9">
        <v>325</v>
      </c>
      <c r="Z9">
        <v>0.72</v>
      </c>
      <c r="AA9">
        <v>0.158</v>
      </c>
      <c r="AB9">
        <v>0.25900000000000001</v>
      </c>
      <c r="AC9" t="str">
        <f>VLOOKUP($A9,Pit!$A$4:$A$1418,1,FALSE)</f>
        <v>SPGerard Peterson21</v>
      </c>
    </row>
    <row r="10" spans="1:29" x14ac:dyDescent="0.25">
      <c r="A10" t="str">
        <f t="shared" si="0"/>
        <v>SPErnesto Martínez21</v>
      </c>
      <c r="B10">
        <v>2597</v>
      </c>
      <c r="C10">
        <v>13</v>
      </c>
      <c r="D10" t="s">
        <v>260</v>
      </c>
      <c r="E10" t="s">
        <v>205</v>
      </c>
      <c r="F10">
        <v>0</v>
      </c>
      <c r="G10" s="10">
        <v>39037</v>
      </c>
      <c r="H10">
        <v>21</v>
      </c>
      <c r="I10" t="s">
        <v>254</v>
      </c>
      <c r="J10" t="s">
        <v>25</v>
      </c>
      <c r="K10">
        <v>13</v>
      </c>
      <c r="L10">
        <v>10</v>
      </c>
      <c r="M10">
        <v>0</v>
      </c>
      <c r="N10">
        <v>0</v>
      </c>
      <c r="O10">
        <v>0</v>
      </c>
      <c r="P10">
        <v>2.4700000000000002</v>
      </c>
      <c r="Q10">
        <v>50</v>
      </c>
      <c r="R10">
        <v>50</v>
      </c>
      <c r="S10">
        <v>248</v>
      </c>
      <c r="T10">
        <v>177</v>
      </c>
      <c r="U10">
        <v>73</v>
      </c>
      <c r="V10">
        <v>68</v>
      </c>
      <c r="W10">
        <v>22</v>
      </c>
      <c r="X10">
        <v>49</v>
      </c>
      <c r="Y10">
        <v>344</v>
      </c>
      <c r="Z10">
        <v>0.91</v>
      </c>
      <c r="AA10">
        <v>0.19500000000000001</v>
      </c>
      <c r="AB10">
        <v>0.28299999999999997</v>
      </c>
      <c r="AC10" t="str">
        <f>VLOOKUP($A10,Pit!$A$4:$A$1418,1,FALSE)</f>
        <v>SPErnesto Martínez21</v>
      </c>
    </row>
    <row r="11" spans="1:29" x14ac:dyDescent="0.25">
      <c r="A11" t="str">
        <f t="shared" si="0"/>
        <v>SPOgai Ono18</v>
      </c>
      <c r="B11">
        <v>16118</v>
      </c>
      <c r="C11">
        <v>15</v>
      </c>
      <c r="D11" t="s">
        <v>857</v>
      </c>
      <c r="E11" t="s">
        <v>858</v>
      </c>
      <c r="F11">
        <v>2400000</v>
      </c>
      <c r="G11" s="10">
        <v>40086</v>
      </c>
      <c r="H11">
        <v>18</v>
      </c>
      <c r="I11" t="s">
        <v>254</v>
      </c>
      <c r="J11" t="s">
        <v>25</v>
      </c>
      <c r="K11">
        <v>9</v>
      </c>
      <c r="L11">
        <v>7</v>
      </c>
      <c r="M11">
        <v>0</v>
      </c>
      <c r="N11">
        <v>0</v>
      </c>
      <c r="O11">
        <v>0</v>
      </c>
      <c r="P11">
        <v>1.7</v>
      </c>
      <c r="Q11">
        <v>32</v>
      </c>
      <c r="R11">
        <v>32</v>
      </c>
      <c r="S11">
        <v>174.7</v>
      </c>
      <c r="T11">
        <v>94</v>
      </c>
      <c r="U11">
        <v>34</v>
      </c>
      <c r="V11">
        <v>33</v>
      </c>
      <c r="W11">
        <v>14</v>
      </c>
      <c r="X11">
        <v>19</v>
      </c>
      <c r="Y11">
        <v>234</v>
      </c>
      <c r="Z11">
        <v>0.65</v>
      </c>
      <c r="AA11">
        <v>0.153</v>
      </c>
      <c r="AB11">
        <v>0.217</v>
      </c>
      <c r="AC11" t="str">
        <f>VLOOKUP($A11,Pit!$A$4:$A$1418,1,FALSE)</f>
        <v>SPOgai Ono18</v>
      </c>
    </row>
    <row r="12" spans="1:29" x14ac:dyDescent="0.25">
      <c r="A12" t="str">
        <f t="shared" si="0"/>
        <v>SPAtasuke Inoue21</v>
      </c>
      <c r="B12">
        <v>16072</v>
      </c>
      <c r="C12">
        <v>16</v>
      </c>
      <c r="D12" t="s">
        <v>846</v>
      </c>
      <c r="E12" t="s">
        <v>726</v>
      </c>
      <c r="F12">
        <v>2600000</v>
      </c>
      <c r="G12" s="10">
        <v>39135</v>
      </c>
      <c r="H12">
        <v>21</v>
      </c>
      <c r="I12" t="s">
        <v>254</v>
      </c>
      <c r="J12" t="s">
        <v>25</v>
      </c>
      <c r="K12">
        <v>24</v>
      </c>
      <c r="L12">
        <v>4</v>
      </c>
      <c r="M12">
        <v>0</v>
      </c>
      <c r="N12">
        <v>0</v>
      </c>
      <c r="O12">
        <v>0</v>
      </c>
      <c r="P12">
        <v>1.39</v>
      </c>
      <c r="Q12">
        <v>46</v>
      </c>
      <c r="R12">
        <v>46</v>
      </c>
      <c r="S12">
        <v>265.3</v>
      </c>
      <c r="T12">
        <v>146</v>
      </c>
      <c r="U12">
        <v>51</v>
      </c>
      <c r="V12">
        <v>41</v>
      </c>
      <c r="W12">
        <v>15</v>
      </c>
      <c r="X12">
        <v>50</v>
      </c>
      <c r="Y12">
        <v>310</v>
      </c>
      <c r="Z12">
        <v>0.74</v>
      </c>
      <c r="AA12">
        <v>0.158</v>
      </c>
      <c r="AB12">
        <v>0.218</v>
      </c>
      <c r="AC12" t="str">
        <f>VLOOKUP($A12,Pit!$A$4:$A$1418,1,FALSE)</f>
        <v>SPAtasuke Inoue21</v>
      </c>
    </row>
    <row r="13" spans="1:29" x14ac:dyDescent="0.25">
      <c r="A13" t="str">
        <f t="shared" si="0"/>
        <v>SPShane Donovan21</v>
      </c>
      <c r="B13">
        <v>4477</v>
      </c>
      <c r="C13">
        <v>17</v>
      </c>
      <c r="D13" t="s">
        <v>536</v>
      </c>
      <c r="E13" t="s">
        <v>639</v>
      </c>
      <c r="F13">
        <v>0</v>
      </c>
      <c r="G13" s="10">
        <v>38912</v>
      </c>
      <c r="H13">
        <v>21</v>
      </c>
      <c r="I13" t="s">
        <v>254</v>
      </c>
      <c r="J13" t="s">
        <v>25</v>
      </c>
      <c r="K13">
        <v>18</v>
      </c>
      <c r="L13">
        <v>7</v>
      </c>
      <c r="M13">
        <v>0</v>
      </c>
      <c r="N13">
        <v>2</v>
      </c>
      <c r="O13">
        <v>2</v>
      </c>
      <c r="P13">
        <v>1.85</v>
      </c>
      <c r="Q13">
        <v>51</v>
      </c>
      <c r="R13">
        <v>51</v>
      </c>
      <c r="S13">
        <v>268</v>
      </c>
      <c r="T13">
        <v>140</v>
      </c>
      <c r="U13">
        <v>58</v>
      </c>
      <c r="V13">
        <v>55</v>
      </c>
      <c r="W13">
        <v>17</v>
      </c>
      <c r="X13">
        <v>98</v>
      </c>
      <c r="Y13">
        <v>342</v>
      </c>
      <c r="Z13">
        <v>0.89</v>
      </c>
      <c r="AA13">
        <v>0.153</v>
      </c>
      <c r="AB13">
        <v>0.221</v>
      </c>
      <c r="AC13" t="str">
        <f>VLOOKUP($A13,Pit!$A$4:$A$1418,1,FALSE)</f>
        <v>SPShane Donovan21</v>
      </c>
    </row>
    <row r="14" spans="1:29" x14ac:dyDescent="0.25">
      <c r="A14" t="str">
        <f t="shared" si="0"/>
        <v>SPJosé Ortíz21</v>
      </c>
      <c r="B14">
        <v>16067</v>
      </c>
      <c r="C14">
        <v>18</v>
      </c>
      <c r="D14" t="s">
        <v>150</v>
      </c>
      <c r="E14" t="s">
        <v>156</v>
      </c>
      <c r="F14">
        <v>2600000</v>
      </c>
      <c r="G14" s="10">
        <v>39057</v>
      </c>
      <c r="H14">
        <v>21</v>
      </c>
      <c r="I14" t="s">
        <v>254</v>
      </c>
      <c r="J14" t="s">
        <v>25</v>
      </c>
      <c r="K14">
        <v>16</v>
      </c>
      <c r="L14">
        <v>11</v>
      </c>
      <c r="M14">
        <v>0</v>
      </c>
      <c r="N14">
        <v>1</v>
      </c>
      <c r="O14">
        <v>0</v>
      </c>
      <c r="P14">
        <v>1.98</v>
      </c>
      <c r="Q14">
        <v>45</v>
      </c>
      <c r="R14">
        <v>45</v>
      </c>
      <c r="S14">
        <v>258.7</v>
      </c>
      <c r="T14">
        <v>178</v>
      </c>
      <c r="U14">
        <v>70</v>
      </c>
      <c r="V14">
        <v>57</v>
      </c>
      <c r="W14">
        <v>11</v>
      </c>
      <c r="X14">
        <v>41</v>
      </c>
      <c r="Y14">
        <v>310</v>
      </c>
      <c r="Z14">
        <v>0.85</v>
      </c>
      <c r="AA14">
        <v>0.191</v>
      </c>
      <c r="AB14">
        <v>0.27100000000000002</v>
      </c>
      <c r="AC14" t="str">
        <f>VLOOKUP($A14,Pit!$A$4:$A$1418,1,FALSE)</f>
        <v>SPJosé Ortíz21</v>
      </c>
    </row>
    <row r="15" spans="1:29" x14ac:dyDescent="0.25">
      <c r="A15" t="str">
        <f t="shared" si="0"/>
        <v>CLKeiji Honda21</v>
      </c>
      <c r="B15">
        <v>15632</v>
      </c>
      <c r="C15">
        <v>19</v>
      </c>
      <c r="D15" t="s">
        <v>879</v>
      </c>
      <c r="E15" t="s">
        <v>806</v>
      </c>
      <c r="F15">
        <v>0</v>
      </c>
      <c r="G15" s="10">
        <v>39078</v>
      </c>
      <c r="H15">
        <v>21</v>
      </c>
      <c r="I15" t="s">
        <v>254</v>
      </c>
      <c r="J15" t="s">
        <v>53</v>
      </c>
      <c r="K15">
        <v>8</v>
      </c>
      <c r="L15">
        <v>7</v>
      </c>
      <c r="M15">
        <v>29</v>
      </c>
      <c r="N15">
        <v>0</v>
      </c>
      <c r="O15">
        <v>0</v>
      </c>
      <c r="P15">
        <v>2.97</v>
      </c>
      <c r="Q15">
        <v>86</v>
      </c>
      <c r="R15">
        <v>12</v>
      </c>
      <c r="S15">
        <v>157.30000000000001</v>
      </c>
      <c r="T15">
        <v>120</v>
      </c>
      <c r="U15">
        <v>58</v>
      </c>
      <c r="V15">
        <v>52</v>
      </c>
      <c r="W15">
        <v>14</v>
      </c>
      <c r="X15">
        <v>28</v>
      </c>
      <c r="Y15">
        <v>223</v>
      </c>
      <c r="Z15">
        <v>0.94</v>
      </c>
      <c r="AA15">
        <v>0.20399999999999999</v>
      </c>
      <c r="AB15">
        <v>0.3</v>
      </c>
      <c r="AC15" t="str">
        <f>VLOOKUP($A15,Pit!$A$4:$A$1418,1,FALSE)</f>
        <v>CLKeiji Honda21</v>
      </c>
    </row>
    <row r="16" spans="1:29" x14ac:dyDescent="0.25">
      <c r="A16" t="str">
        <f t="shared" si="0"/>
        <v>SPArmando Batista21</v>
      </c>
      <c r="B16">
        <v>11481</v>
      </c>
      <c r="C16">
        <v>20</v>
      </c>
      <c r="D16" t="s">
        <v>497</v>
      </c>
      <c r="E16" t="s">
        <v>1029</v>
      </c>
      <c r="F16">
        <v>0</v>
      </c>
      <c r="G16" s="10">
        <v>39085</v>
      </c>
      <c r="H16">
        <v>21</v>
      </c>
      <c r="I16" t="s">
        <v>254</v>
      </c>
      <c r="J16" t="s">
        <v>25</v>
      </c>
      <c r="K16">
        <v>21</v>
      </c>
      <c r="L16">
        <v>11</v>
      </c>
      <c r="M16">
        <v>0</v>
      </c>
      <c r="N16">
        <v>0</v>
      </c>
      <c r="O16">
        <v>0</v>
      </c>
      <c r="P16">
        <v>2.36</v>
      </c>
      <c r="Q16">
        <v>45</v>
      </c>
      <c r="R16">
        <v>45</v>
      </c>
      <c r="S16">
        <v>256</v>
      </c>
      <c r="T16">
        <v>178</v>
      </c>
      <c r="U16">
        <v>69</v>
      </c>
      <c r="V16">
        <v>67</v>
      </c>
      <c r="W16">
        <v>17</v>
      </c>
      <c r="X16">
        <v>35</v>
      </c>
      <c r="Y16">
        <v>295</v>
      </c>
      <c r="Z16">
        <v>0.83</v>
      </c>
      <c r="AA16">
        <v>0.191</v>
      </c>
      <c r="AB16">
        <v>0.25900000000000001</v>
      </c>
      <c r="AC16" t="str">
        <f>VLOOKUP($A16,Pit!$A$4:$A$1418,1,FALSE)</f>
        <v>SPArmando Batista21</v>
      </c>
    </row>
    <row r="17" spans="1:29" x14ac:dyDescent="0.25">
      <c r="A17" t="str">
        <f t="shared" si="0"/>
        <v>SPPedro Solíz21</v>
      </c>
      <c r="B17">
        <v>16064</v>
      </c>
      <c r="C17">
        <v>22</v>
      </c>
      <c r="D17" t="s">
        <v>203</v>
      </c>
      <c r="E17" t="s">
        <v>955</v>
      </c>
      <c r="F17">
        <v>0</v>
      </c>
      <c r="G17" s="10">
        <v>39055</v>
      </c>
      <c r="H17">
        <v>21</v>
      </c>
      <c r="I17" t="s">
        <v>254</v>
      </c>
      <c r="J17" t="s">
        <v>25</v>
      </c>
      <c r="K17">
        <v>13</v>
      </c>
      <c r="L17">
        <v>11</v>
      </c>
      <c r="M17">
        <v>0</v>
      </c>
      <c r="N17">
        <v>0</v>
      </c>
      <c r="O17">
        <v>0</v>
      </c>
      <c r="P17">
        <v>2.2799999999999998</v>
      </c>
      <c r="Q17">
        <v>46</v>
      </c>
      <c r="R17">
        <v>46</v>
      </c>
      <c r="S17">
        <v>245</v>
      </c>
      <c r="T17">
        <v>172</v>
      </c>
      <c r="U17">
        <v>68</v>
      </c>
      <c r="V17">
        <v>62</v>
      </c>
      <c r="W17">
        <v>15</v>
      </c>
      <c r="X17">
        <v>64</v>
      </c>
      <c r="Y17">
        <v>321</v>
      </c>
      <c r="Z17">
        <v>0.96</v>
      </c>
      <c r="AA17">
        <v>0.19500000000000001</v>
      </c>
      <c r="AB17">
        <v>0.28599999999999998</v>
      </c>
      <c r="AC17" t="str">
        <f>VLOOKUP($A17,Pit!$A$4:$A$1418,1,FALSE)</f>
        <v>SPPedro Solíz21</v>
      </c>
    </row>
    <row r="18" spans="1:29" x14ac:dyDescent="0.25">
      <c r="A18" t="str">
        <f t="shared" si="0"/>
        <v>SPJúlio Nieves21</v>
      </c>
      <c r="B18">
        <v>16089</v>
      </c>
      <c r="C18">
        <v>25</v>
      </c>
      <c r="D18" t="s">
        <v>261</v>
      </c>
      <c r="E18" t="s">
        <v>617</v>
      </c>
      <c r="F18">
        <v>2200000</v>
      </c>
      <c r="G18" s="10">
        <v>38936</v>
      </c>
      <c r="H18">
        <v>21</v>
      </c>
      <c r="I18" t="s">
        <v>254</v>
      </c>
      <c r="J18" t="s">
        <v>25</v>
      </c>
      <c r="K18">
        <v>14</v>
      </c>
      <c r="L18">
        <v>3</v>
      </c>
      <c r="M18">
        <v>0</v>
      </c>
      <c r="N18">
        <v>0</v>
      </c>
      <c r="O18">
        <v>0</v>
      </c>
      <c r="P18">
        <v>1.67</v>
      </c>
      <c r="Q18">
        <v>42</v>
      </c>
      <c r="R18">
        <v>42</v>
      </c>
      <c r="S18">
        <v>242.3</v>
      </c>
      <c r="T18">
        <v>153</v>
      </c>
      <c r="U18">
        <v>47</v>
      </c>
      <c r="V18">
        <v>45</v>
      </c>
      <c r="W18">
        <v>14</v>
      </c>
      <c r="X18">
        <v>47</v>
      </c>
      <c r="Y18">
        <v>308</v>
      </c>
      <c r="Z18">
        <v>0.83</v>
      </c>
      <c r="AA18">
        <v>0.17699999999999999</v>
      </c>
      <c r="AB18">
        <v>0.25700000000000001</v>
      </c>
      <c r="AC18" t="str">
        <f>VLOOKUP($A18,Pit!$A$4:$A$1418,1,FALSE)</f>
        <v>SPJúlio Nieves21</v>
      </c>
    </row>
    <row r="19" spans="1:29" x14ac:dyDescent="0.25">
      <c r="A19" t="str">
        <f t="shared" si="0"/>
        <v>SPNorm Gibson21</v>
      </c>
      <c r="B19">
        <v>2835</v>
      </c>
      <c r="C19">
        <v>26</v>
      </c>
      <c r="D19" t="s">
        <v>460</v>
      </c>
      <c r="E19" t="s">
        <v>873</v>
      </c>
      <c r="F19">
        <v>950000</v>
      </c>
      <c r="G19" s="10">
        <v>39048</v>
      </c>
      <c r="H19">
        <v>21</v>
      </c>
      <c r="I19" t="s">
        <v>254</v>
      </c>
      <c r="J19" t="s">
        <v>25</v>
      </c>
      <c r="K19">
        <v>12</v>
      </c>
      <c r="L19">
        <v>9</v>
      </c>
      <c r="M19">
        <v>0</v>
      </c>
      <c r="N19">
        <v>0</v>
      </c>
      <c r="O19">
        <v>0</v>
      </c>
      <c r="P19">
        <v>1.5</v>
      </c>
      <c r="Q19">
        <v>49</v>
      </c>
      <c r="R19">
        <v>49</v>
      </c>
      <c r="S19">
        <v>263.3</v>
      </c>
      <c r="T19">
        <v>154</v>
      </c>
      <c r="U19">
        <v>49</v>
      </c>
      <c r="V19">
        <v>44</v>
      </c>
      <c r="W19">
        <v>20</v>
      </c>
      <c r="X19">
        <v>64</v>
      </c>
      <c r="Y19">
        <v>335</v>
      </c>
      <c r="Z19">
        <v>0.83</v>
      </c>
      <c r="AA19">
        <v>0.16600000000000001</v>
      </c>
      <c r="AB19">
        <v>0.23400000000000001</v>
      </c>
      <c r="AC19" t="str">
        <f>VLOOKUP($A19,Pit!$A$4:$A$1418,1,FALSE)</f>
        <v>SPNorm Gibson21</v>
      </c>
    </row>
    <row r="20" spans="1:29" x14ac:dyDescent="0.25">
      <c r="A20" t="str">
        <f t="shared" si="0"/>
        <v>SPZenko Okada21</v>
      </c>
      <c r="B20">
        <v>16031</v>
      </c>
      <c r="C20">
        <v>27</v>
      </c>
      <c r="D20" t="s">
        <v>827</v>
      </c>
      <c r="E20" t="s">
        <v>828</v>
      </c>
      <c r="F20">
        <v>2800000</v>
      </c>
      <c r="G20" s="10">
        <v>39109</v>
      </c>
      <c r="H20">
        <v>21</v>
      </c>
      <c r="I20" t="s">
        <v>254</v>
      </c>
      <c r="J20" t="s">
        <v>25</v>
      </c>
      <c r="K20">
        <v>15</v>
      </c>
      <c r="L20">
        <v>10</v>
      </c>
      <c r="M20">
        <v>0</v>
      </c>
      <c r="N20">
        <v>0</v>
      </c>
      <c r="O20">
        <v>0</v>
      </c>
      <c r="P20">
        <v>1.74</v>
      </c>
      <c r="Q20">
        <v>41</v>
      </c>
      <c r="R20">
        <v>41</v>
      </c>
      <c r="S20">
        <v>222.7</v>
      </c>
      <c r="T20">
        <v>145</v>
      </c>
      <c r="U20">
        <v>45</v>
      </c>
      <c r="V20">
        <v>43</v>
      </c>
      <c r="W20">
        <v>8</v>
      </c>
      <c r="X20">
        <v>38</v>
      </c>
      <c r="Y20">
        <v>254</v>
      </c>
      <c r="Z20">
        <v>0.82</v>
      </c>
      <c r="AA20">
        <v>0.182</v>
      </c>
      <c r="AB20">
        <v>0.25600000000000001</v>
      </c>
      <c r="AC20" t="str">
        <f>VLOOKUP($A20,Pit!$A$4:$A$1418,1,FALSE)</f>
        <v>SPZenko Okada21</v>
      </c>
    </row>
    <row r="21" spans="1:29" x14ac:dyDescent="0.25">
      <c r="A21" t="str">
        <f t="shared" si="0"/>
        <v>SPDave Dixon18</v>
      </c>
      <c r="B21">
        <v>16113</v>
      </c>
      <c r="C21">
        <v>28</v>
      </c>
      <c r="D21" t="s">
        <v>135</v>
      </c>
      <c r="E21" t="s">
        <v>869</v>
      </c>
      <c r="F21">
        <v>4200000</v>
      </c>
      <c r="G21" s="10">
        <v>40141</v>
      </c>
      <c r="H21">
        <v>18</v>
      </c>
      <c r="I21" t="s">
        <v>254</v>
      </c>
      <c r="J21" t="s">
        <v>25</v>
      </c>
      <c r="K21">
        <v>11</v>
      </c>
      <c r="L21">
        <v>9</v>
      </c>
      <c r="M21">
        <v>0</v>
      </c>
      <c r="N21">
        <v>1</v>
      </c>
      <c r="O21">
        <v>0</v>
      </c>
      <c r="P21">
        <v>1.78</v>
      </c>
      <c r="Q21">
        <v>33</v>
      </c>
      <c r="R21">
        <v>33</v>
      </c>
      <c r="S21">
        <v>187</v>
      </c>
      <c r="T21">
        <v>111</v>
      </c>
      <c r="U21">
        <v>45</v>
      </c>
      <c r="V21">
        <v>37</v>
      </c>
      <c r="W21">
        <v>15</v>
      </c>
      <c r="X21">
        <v>18</v>
      </c>
      <c r="Y21">
        <v>223</v>
      </c>
      <c r="Z21">
        <v>0.69</v>
      </c>
      <c r="AA21">
        <v>0.16700000000000001</v>
      </c>
      <c r="AB21">
        <v>0.221</v>
      </c>
      <c r="AC21" t="str">
        <f>VLOOKUP($A21,Pit!$A$4:$A$1418,1,FALSE)</f>
        <v>SPDave Dixon18</v>
      </c>
    </row>
    <row r="22" spans="1:29" x14ac:dyDescent="0.25">
      <c r="A22" t="str">
        <f t="shared" si="0"/>
        <v>SPJosé Mora18</v>
      </c>
      <c r="B22">
        <v>2428</v>
      </c>
      <c r="C22">
        <v>29</v>
      </c>
      <c r="D22" t="s">
        <v>150</v>
      </c>
      <c r="E22" t="s">
        <v>930</v>
      </c>
      <c r="F22">
        <v>1900000</v>
      </c>
      <c r="G22" s="10">
        <v>40125</v>
      </c>
      <c r="H22">
        <v>18</v>
      </c>
      <c r="I22" t="s">
        <v>254</v>
      </c>
      <c r="J22" t="s">
        <v>25</v>
      </c>
      <c r="K22">
        <v>13</v>
      </c>
      <c r="L22">
        <v>12</v>
      </c>
      <c r="M22">
        <v>0</v>
      </c>
      <c r="N22">
        <v>0</v>
      </c>
      <c r="O22">
        <v>0</v>
      </c>
      <c r="P22">
        <v>2.29</v>
      </c>
      <c r="Q22">
        <v>45</v>
      </c>
      <c r="R22">
        <v>45</v>
      </c>
      <c r="S22">
        <v>232.3</v>
      </c>
      <c r="T22">
        <v>152</v>
      </c>
      <c r="U22">
        <v>62</v>
      </c>
      <c r="V22">
        <v>59</v>
      </c>
      <c r="W22">
        <v>12</v>
      </c>
      <c r="X22">
        <v>53</v>
      </c>
      <c r="Y22">
        <v>265</v>
      </c>
      <c r="Z22">
        <v>0.88</v>
      </c>
      <c r="AA22">
        <v>0.184</v>
      </c>
      <c r="AB22">
        <v>0.254</v>
      </c>
      <c r="AC22" t="str">
        <f>VLOOKUP($A22,Pit!$A$4:$A$1418,1,FALSE)</f>
        <v>SPJosé Mora18</v>
      </c>
    </row>
    <row r="23" spans="1:29" x14ac:dyDescent="0.25">
      <c r="A23" t="str">
        <f t="shared" si="0"/>
        <v>SPKenji Kikuchi21</v>
      </c>
      <c r="B23">
        <v>11459</v>
      </c>
      <c r="C23">
        <v>31</v>
      </c>
      <c r="D23" t="s">
        <v>1313</v>
      </c>
      <c r="E23" t="s">
        <v>803</v>
      </c>
      <c r="F23">
        <v>2000000</v>
      </c>
      <c r="G23" s="10">
        <v>38899</v>
      </c>
      <c r="H23">
        <v>21</v>
      </c>
      <c r="I23" t="s">
        <v>254</v>
      </c>
      <c r="J23" t="s">
        <v>25</v>
      </c>
      <c r="K23">
        <v>19</v>
      </c>
      <c r="L23">
        <v>7</v>
      </c>
      <c r="M23">
        <v>0</v>
      </c>
      <c r="N23">
        <v>1</v>
      </c>
      <c r="O23">
        <v>1</v>
      </c>
      <c r="P23">
        <v>1.85</v>
      </c>
      <c r="Q23">
        <v>44</v>
      </c>
      <c r="R23">
        <v>44</v>
      </c>
      <c r="S23">
        <v>238.7</v>
      </c>
      <c r="T23">
        <v>169</v>
      </c>
      <c r="U23">
        <v>58</v>
      </c>
      <c r="V23">
        <v>49</v>
      </c>
      <c r="W23">
        <v>6</v>
      </c>
      <c r="X23">
        <v>48</v>
      </c>
      <c r="Y23">
        <v>278</v>
      </c>
      <c r="Z23">
        <v>0.91</v>
      </c>
      <c r="AA23">
        <v>0.19500000000000001</v>
      </c>
      <c r="AB23">
        <v>0.27800000000000002</v>
      </c>
      <c r="AC23" t="str">
        <f>VLOOKUP($A23,Pit!$A$4:$A$1418,1,FALSE)</f>
        <v>SPKenji Kikuchi21</v>
      </c>
    </row>
    <row r="24" spans="1:29" x14ac:dyDescent="0.25">
      <c r="A24" t="str">
        <f t="shared" si="0"/>
        <v>SPEli McKnight21</v>
      </c>
      <c r="B24">
        <v>9481</v>
      </c>
      <c r="C24">
        <v>32</v>
      </c>
      <c r="D24" t="s">
        <v>927</v>
      </c>
      <c r="E24" t="s">
        <v>887</v>
      </c>
      <c r="F24">
        <v>1400000</v>
      </c>
      <c r="G24" s="10">
        <v>39234</v>
      </c>
      <c r="H24">
        <v>21</v>
      </c>
      <c r="I24" t="s">
        <v>254</v>
      </c>
      <c r="J24" t="s">
        <v>25</v>
      </c>
      <c r="K24">
        <v>8</v>
      </c>
      <c r="L24">
        <v>6</v>
      </c>
      <c r="M24">
        <v>0</v>
      </c>
      <c r="N24">
        <v>2</v>
      </c>
      <c r="O24">
        <v>0</v>
      </c>
      <c r="P24">
        <v>1.81</v>
      </c>
      <c r="Q24">
        <v>39</v>
      </c>
      <c r="R24">
        <v>33</v>
      </c>
      <c r="S24">
        <v>198.7</v>
      </c>
      <c r="T24">
        <v>136</v>
      </c>
      <c r="U24">
        <v>50</v>
      </c>
      <c r="V24">
        <v>40</v>
      </c>
      <c r="W24">
        <v>11</v>
      </c>
      <c r="X24">
        <v>31</v>
      </c>
      <c r="Y24">
        <v>248</v>
      </c>
      <c r="Z24">
        <v>0.84</v>
      </c>
      <c r="AA24">
        <v>0.19</v>
      </c>
      <c r="AB24">
        <v>0.27300000000000002</v>
      </c>
      <c r="AC24" t="str">
        <f>VLOOKUP($A24,Pit!$A$4:$A$1418,1,FALSE)</f>
        <v>SPEli McKnight21</v>
      </c>
    </row>
    <row r="25" spans="1:29" x14ac:dyDescent="0.25">
      <c r="A25" t="str">
        <f t="shared" si="0"/>
        <v>SPAlberto Flores18</v>
      </c>
      <c r="B25">
        <v>1715</v>
      </c>
      <c r="C25">
        <v>34</v>
      </c>
      <c r="D25" t="s">
        <v>690</v>
      </c>
      <c r="E25" t="s">
        <v>257</v>
      </c>
      <c r="F25">
        <v>2200000</v>
      </c>
      <c r="G25" s="10">
        <v>40285</v>
      </c>
      <c r="H25">
        <v>18</v>
      </c>
      <c r="I25" t="s">
        <v>254</v>
      </c>
      <c r="J25" t="s">
        <v>25</v>
      </c>
      <c r="K25">
        <v>17</v>
      </c>
      <c r="L25">
        <v>7</v>
      </c>
      <c r="M25">
        <v>0</v>
      </c>
      <c r="N25">
        <v>0</v>
      </c>
      <c r="O25">
        <v>0</v>
      </c>
      <c r="P25">
        <v>1.7</v>
      </c>
      <c r="Q25">
        <v>47</v>
      </c>
      <c r="R25">
        <v>47</v>
      </c>
      <c r="S25">
        <v>244</v>
      </c>
      <c r="T25">
        <v>125</v>
      </c>
      <c r="U25">
        <v>57</v>
      </c>
      <c r="V25">
        <v>46</v>
      </c>
      <c r="W25">
        <v>9</v>
      </c>
      <c r="X25">
        <v>77</v>
      </c>
      <c r="Y25">
        <v>325</v>
      </c>
      <c r="Z25">
        <v>0.83</v>
      </c>
      <c r="AA25">
        <v>0.14799999999999999</v>
      </c>
      <c r="AB25">
        <v>0.22600000000000001</v>
      </c>
      <c r="AC25" t="str">
        <f>VLOOKUP($A25,Pit!$A$4:$A$1418,1,FALSE)</f>
        <v>SPAlberto Flores18</v>
      </c>
    </row>
    <row r="26" spans="1:29" x14ac:dyDescent="0.25">
      <c r="A26" t="str">
        <f t="shared" si="0"/>
        <v>CLCisco Ortíz21</v>
      </c>
      <c r="B26">
        <v>16041</v>
      </c>
      <c r="C26">
        <v>35</v>
      </c>
      <c r="D26" t="s">
        <v>505</v>
      </c>
      <c r="E26" t="s">
        <v>156</v>
      </c>
      <c r="F26">
        <v>0</v>
      </c>
      <c r="G26" s="10">
        <v>39042</v>
      </c>
      <c r="H26">
        <v>21</v>
      </c>
      <c r="I26" t="s">
        <v>254</v>
      </c>
      <c r="J26" t="s">
        <v>53</v>
      </c>
      <c r="K26">
        <v>12</v>
      </c>
      <c r="L26">
        <v>5</v>
      </c>
      <c r="M26">
        <v>11</v>
      </c>
      <c r="N26">
        <v>0</v>
      </c>
      <c r="O26">
        <v>0</v>
      </c>
      <c r="P26">
        <v>2.61</v>
      </c>
      <c r="Q26">
        <v>49</v>
      </c>
      <c r="R26">
        <v>25</v>
      </c>
      <c r="S26">
        <v>162.30000000000001</v>
      </c>
      <c r="T26">
        <v>127</v>
      </c>
      <c r="U26">
        <v>52</v>
      </c>
      <c r="V26">
        <v>47</v>
      </c>
      <c r="W26">
        <v>14</v>
      </c>
      <c r="X26">
        <v>41</v>
      </c>
      <c r="Y26">
        <v>207</v>
      </c>
      <c r="Z26">
        <v>1.03</v>
      </c>
      <c r="AA26">
        <v>0.21199999999999999</v>
      </c>
      <c r="AB26">
        <v>0.29899999999999999</v>
      </c>
      <c r="AC26" t="str">
        <f>VLOOKUP($A26,Pit!$A$4:$A$1418,1,FALSE)</f>
        <v>CLCisco Ortíz21</v>
      </c>
    </row>
    <row r="27" spans="1:29" x14ac:dyDescent="0.25">
      <c r="A27" t="str">
        <f t="shared" si="0"/>
        <v>SPJuan Encarnación18</v>
      </c>
      <c r="B27">
        <v>7631</v>
      </c>
      <c r="C27">
        <v>36</v>
      </c>
      <c r="D27" t="s">
        <v>140</v>
      </c>
      <c r="E27" t="s">
        <v>660</v>
      </c>
      <c r="F27">
        <v>0</v>
      </c>
      <c r="G27" s="10">
        <v>40172</v>
      </c>
      <c r="H27">
        <v>18</v>
      </c>
      <c r="I27" t="s">
        <v>254</v>
      </c>
      <c r="J27" t="s">
        <v>25</v>
      </c>
      <c r="K27">
        <v>8</v>
      </c>
      <c r="L27">
        <v>7</v>
      </c>
      <c r="M27">
        <v>0</v>
      </c>
      <c r="N27">
        <v>1</v>
      </c>
      <c r="O27">
        <v>1</v>
      </c>
      <c r="P27">
        <v>1.7</v>
      </c>
      <c r="Q27">
        <v>36</v>
      </c>
      <c r="R27">
        <v>36</v>
      </c>
      <c r="S27">
        <v>191</v>
      </c>
      <c r="T27">
        <v>99</v>
      </c>
      <c r="U27">
        <v>47</v>
      </c>
      <c r="V27">
        <v>36</v>
      </c>
      <c r="W27">
        <v>8</v>
      </c>
      <c r="X27">
        <v>54</v>
      </c>
      <c r="Y27">
        <v>258</v>
      </c>
      <c r="Z27">
        <v>0.8</v>
      </c>
      <c r="AA27">
        <v>0.14499999999999999</v>
      </c>
      <c r="AB27">
        <v>0.217</v>
      </c>
      <c r="AC27" t="str">
        <f>VLOOKUP($A27,Pit!$A$4:$A$1418,1,FALSE)</f>
        <v>SPJuan Encarnación18</v>
      </c>
    </row>
    <row r="28" spans="1:29" x14ac:dyDescent="0.25">
      <c r="A28" t="str">
        <f t="shared" si="0"/>
        <v>SPChris Morales21</v>
      </c>
      <c r="B28">
        <v>4814</v>
      </c>
      <c r="C28">
        <v>37</v>
      </c>
      <c r="D28" t="s">
        <v>212</v>
      </c>
      <c r="E28" t="s">
        <v>196</v>
      </c>
      <c r="F28">
        <v>0</v>
      </c>
      <c r="G28" s="10">
        <v>38966</v>
      </c>
      <c r="H28">
        <v>21</v>
      </c>
      <c r="I28" t="s">
        <v>254</v>
      </c>
      <c r="J28" t="s">
        <v>25</v>
      </c>
      <c r="K28">
        <v>15</v>
      </c>
      <c r="L28">
        <v>16</v>
      </c>
      <c r="M28">
        <v>0</v>
      </c>
      <c r="N28">
        <v>0</v>
      </c>
      <c r="O28">
        <v>0</v>
      </c>
      <c r="P28">
        <v>2.62</v>
      </c>
      <c r="Q28">
        <v>46</v>
      </c>
      <c r="R28">
        <v>46</v>
      </c>
      <c r="S28">
        <v>237.3</v>
      </c>
      <c r="T28">
        <v>170</v>
      </c>
      <c r="U28">
        <v>81</v>
      </c>
      <c r="V28">
        <v>69</v>
      </c>
      <c r="W28">
        <v>17</v>
      </c>
      <c r="X28">
        <v>51</v>
      </c>
      <c r="Y28">
        <v>273</v>
      </c>
      <c r="Z28">
        <v>0.93</v>
      </c>
      <c r="AA28">
        <v>0.19500000000000001</v>
      </c>
      <c r="AB28">
        <v>0.26200000000000001</v>
      </c>
      <c r="AC28" t="str">
        <f>VLOOKUP($A28,Pit!$A$4:$A$1418,1,FALSE)</f>
        <v>SPChris Morales21</v>
      </c>
    </row>
    <row r="29" spans="1:29" x14ac:dyDescent="0.25">
      <c r="A29" t="str">
        <f t="shared" si="0"/>
        <v>SPBob Hodge21</v>
      </c>
      <c r="B29">
        <v>16053</v>
      </c>
      <c r="C29">
        <v>40</v>
      </c>
      <c r="D29" t="s">
        <v>191</v>
      </c>
      <c r="E29" t="s">
        <v>844</v>
      </c>
      <c r="F29">
        <v>950000</v>
      </c>
      <c r="G29" s="10">
        <v>38899</v>
      </c>
      <c r="H29">
        <v>21</v>
      </c>
      <c r="I29" t="s">
        <v>254</v>
      </c>
      <c r="J29" t="s">
        <v>25</v>
      </c>
      <c r="K29">
        <v>15</v>
      </c>
      <c r="L29">
        <v>14</v>
      </c>
      <c r="M29">
        <v>0</v>
      </c>
      <c r="N29">
        <v>0</v>
      </c>
      <c r="O29">
        <v>0</v>
      </c>
      <c r="P29">
        <v>3</v>
      </c>
      <c r="Q29">
        <v>43</v>
      </c>
      <c r="R29">
        <v>43</v>
      </c>
      <c r="S29">
        <v>230.7</v>
      </c>
      <c r="T29">
        <v>202</v>
      </c>
      <c r="U29">
        <v>86</v>
      </c>
      <c r="V29">
        <v>77</v>
      </c>
      <c r="W29">
        <v>12</v>
      </c>
      <c r="X29">
        <v>49</v>
      </c>
      <c r="Y29">
        <v>250</v>
      </c>
      <c r="Z29">
        <v>1.0900000000000001</v>
      </c>
      <c r="AA29">
        <v>0.23400000000000001</v>
      </c>
      <c r="AB29">
        <v>0.314</v>
      </c>
      <c r="AC29" t="str">
        <f>VLOOKUP($A29,Pit!$A$4:$A$1418,1,FALSE)</f>
        <v>SPBob Hodge21</v>
      </c>
    </row>
    <row r="30" spans="1:29" x14ac:dyDescent="0.25">
      <c r="A30" t="str">
        <f t="shared" si="0"/>
        <v>SPAlonso González21</v>
      </c>
      <c r="B30">
        <v>9945</v>
      </c>
      <c r="C30">
        <v>43</v>
      </c>
      <c r="D30" t="s">
        <v>581</v>
      </c>
      <c r="E30" t="s">
        <v>166</v>
      </c>
      <c r="F30">
        <v>0</v>
      </c>
      <c r="G30" s="10">
        <v>38926</v>
      </c>
      <c r="H30">
        <v>21</v>
      </c>
      <c r="I30" t="s">
        <v>254</v>
      </c>
      <c r="J30" t="s">
        <v>25</v>
      </c>
      <c r="K30">
        <v>21</v>
      </c>
      <c r="L30">
        <v>9</v>
      </c>
      <c r="M30">
        <v>0</v>
      </c>
      <c r="N30">
        <v>1</v>
      </c>
      <c r="O30">
        <v>1</v>
      </c>
      <c r="P30">
        <v>1.93</v>
      </c>
      <c r="Q30">
        <v>45</v>
      </c>
      <c r="R30">
        <v>45</v>
      </c>
      <c r="S30">
        <v>251.3</v>
      </c>
      <c r="T30">
        <v>167</v>
      </c>
      <c r="U30">
        <v>62</v>
      </c>
      <c r="V30">
        <v>54</v>
      </c>
      <c r="W30">
        <v>18</v>
      </c>
      <c r="X30">
        <v>49</v>
      </c>
      <c r="Y30">
        <v>266</v>
      </c>
      <c r="Z30">
        <v>0.86</v>
      </c>
      <c r="AA30">
        <v>0.185</v>
      </c>
      <c r="AB30">
        <v>0.23899999999999999</v>
      </c>
      <c r="AC30" t="str">
        <f>VLOOKUP($A30,Pit!$A$4:$A$1418,1,FALSE)</f>
        <v>SPAlonso González21</v>
      </c>
    </row>
    <row r="31" spans="1:29" x14ac:dyDescent="0.25">
      <c r="A31" t="str">
        <f t="shared" si="0"/>
        <v>SPKeith Sharpe21</v>
      </c>
      <c r="B31">
        <v>3125</v>
      </c>
      <c r="C31">
        <v>45</v>
      </c>
      <c r="D31" t="s">
        <v>987</v>
      </c>
      <c r="E31" t="s">
        <v>988</v>
      </c>
      <c r="F31">
        <v>0</v>
      </c>
      <c r="G31" s="10">
        <v>39125</v>
      </c>
      <c r="H31">
        <v>21</v>
      </c>
      <c r="I31" t="s">
        <v>254</v>
      </c>
      <c r="J31" t="s">
        <v>25</v>
      </c>
      <c r="K31">
        <v>10</v>
      </c>
      <c r="L31">
        <v>6</v>
      </c>
      <c r="M31">
        <v>7</v>
      </c>
      <c r="N31">
        <v>0</v>
      </c>
      <c r="O31">
        <v>0</v>
      </c>
      <c r="P31">
        <v>1.67</v>
      </c>
      <c r="Q31">
        <v>42</v>
      </c>
      <c r="R31">
        <v>22</v>
      </c>
      <c r="S31">
        <v>151.30000000000001</v>
      </c>
      <c r="T31">
        <v>88</v>
      </c>
      <c r="U31">
        <v>30</v>
      </c>
      <c r="V31">
        <v>28</v>
      </c>
      <c r="W31">
        <v>7</v>
      </c>
      <c r="X31">
        <v>34</v>
      </c>
      <c r="Y31">
        <v>203</v>
      </c>
      <c r="Z31">
        <v>0.81</v>
      </c>
      <c r="AA31">
        <v>0.16400000000000001</v>
      </c>
      <c r="AB31">
        <v>0.247</v>
      </c>
      <c r="AC31" t="str">
        <f>VLOOKUP($A31,Pit!$A$4:$A$1418,1,FALSE)</f>
        <v>SPKeith Sharpe21</v>
      </c>
    </row>
    <row r="32" spans="1:29" x14ac:dyDescent="0.25">
      <c r="A32" t="str">
        <f t="shared" si="0"/>
        <v>SPJason King21</v>
      </c>
      <c r="B32">
        <v>8610</v>
      </c>
      <c r="C32">
        <v>48</v>
      </c>
      <c r="D32" t="s">
        <v>195</v>
      </c>
      <c r="E32" t="s">
        <v>805</v>
      </c>
      <c r="F32">
        <v>0</v>
      </c>
      <c r="G32" s="10">
        <v>39164</v>
      </c>
      <c r="H32">
        <v>21</v>
      </c>
      <c r="I32" t="s">
        <v>254</v>
      </c>
      <c r="J32" t="s">
        <v>25</v>
      </c>
      <c r="K32">
        <v>14</v>
      </c>
      <c r="L32">
        <v>14</v>
      </c>
      <c r="M32">
        <v>0</v>
      </c>
      <c r="N32">
        <v>0</v>
      </c>
      <c r="O32">
        <v>0</v>
      </c>
      <c r="P32">
        <v>2.77</v>
      </c>
      <c r="Q32">
        <v>49</v>
      </c>
      <c r="R32">
        <v>49</v>
      </c>
      <c r="S32">
        <v>246.7</v>
      </c>
      <c r="T32">
        <v>169</v>
      </c>
      <c r="U32">
        <v>83</v>
      </c>
      <c r="V32">
        <v>76</v>
      </c>
      <c r="W32">
        <v>32</v>
      </c>
      <c r="X32">
        <v>93</v>
      </c>
      <c r="Y32">
        <v>332</v>
      </c>
      <c r="Z32">
        <v>1.06</v>
      </c>
      <c r="AA32">
        <v>0.19</v>
      </c>
      <c r="AB32">
        <v>0.26</v>
      </c>
      <c r="AC32" t="str">
        <f>VLOOKUP($A32,Pit!$A$4:$A$1418,1,FALSE)</f>
        <v>SPJason King21</v>
      </c>
    </row>
    <row r="33" spans="1:29" x14ac:dyDescent="0.25">
      <c r="A33" t="str">
        <f t="shared" si="0"/>
        <v>SPDaniel Menard21</v>
      </c>
      <c r="B33">
        <v>11114</v>
      </c>
      <c r="C33">
        <v>49</v>
      </c>
      <c r="D33" t="s">
        <v>259</v>
      </c>
      <c r="E33" t="s">
        <v>1441</v>
      </c>
      <c r="F33">
        <v>0</v>
      </c>
      <c r="G33">
        <v>38984</v>
      </c>
      <c r="H33">
        <v>21</v>
      </c>
      <c r="I33" t="s">
        <v>254</v>
      </c>
      <c r="J33" t="s">
        <v>25</v>
      </c>
      <c r="K33">
        <v>7</v>
      </c>
      <c r="L33">
        <v>6</v>
      </c>
      <c r="M33">
        <v>0</v>
      </c>
      <c r="N33">
        <v>0</v>
      </c>
      <c r="O33">
        <v>0</v>
      </c>
      <c r="P33">
        <v>3.5</v>
      </c>
      <c r="Q33">
        <v>25</v>
      </c>
      <c r="R33">
        <v>25</v>
      </c>
      <c r="S33">
        <v>115.7</v>
      </c>
      <c r="T33">
        <v>100</v>
      </c>
      <c r="U33">
        <v>49</v>
      </c>
      <c r="V33">
        <v>45</v>
      </c>
      <c r="W33">
        <v>9</v>
      </c>
      <c r="X33">
        <v>53</v>
      </c>
      <c r="Y33">
        <v>96</v>
      </c>
      <c r="Z33">
        <v>1.32</v>
      </c>
      <c r="AA33">
        <v>0.23599999999999999</v>
      </c>
      <c r="AB33">
        <v>0.28299999999999997</v>
      </c>
      <c r="AC33" t="str">
        <f>VLOOKUP($A33,Pit!$A$4:$A$1418,1,FALSE)</f>
        <v>SPDaniel Menard21</v>
      </c>
    </row>
    <row r="34" spans="1:29" x14ac:dyDescent="0.25">
      <c r="A34" t="str">
        <f t="shared" si="0"/>
        <v>SPAlfred Barnes22</v>
      </c>
      <c r="B34">
        <v>4923</v>
      </c>
      <c r="C34">
        <v>50</v>
      </c>
      <c r="D34" t="s">
        <v>732</v>
      </c>
      <c r="E34" t="s">
        <v>542</v>
      </c>
      <c r="F34">
        <v>0</v>
      </c>
      <c r="G34" s="10">
        <v>38659</v>
      </c>
      <c r="H34">
        <v>22</v>
      </c>
      <c r="I34" t="s">
        <v>254</v>
      </c>
      <c r="J34" t="s">
        <v>25</v>
      </c>
      <c r="K34">
        <v>7</v>
      </c>
      <c r="L34">
        <v>10</v>
      </c>
      <c r="M34">
        <v>1</v>
      </c>
      <c r="N34">
        <v>0</v>
      </c>
      <c r="O34">
        <v>0</v>
      </c>
      <c r="P34">
        <v>3</v>
      </c>
      <c r="Q34">
        <v>47</v>
      </c>
      <c r="R34">
        <v>29</v>
      </c>
      <c r="S34">
        <v>198.3</v>
      </c>
      <c r="T34">
        <v>152</v>
      </c>
      <c r="U34">
        <v>74</v>
      </c>
      <c r="V34">
        <v>66</v>
      </c>
      <c r="W34">
        <v>16</v>
      </c>
      <c r="X34">
        <v>41</v>
      </c>
      <c r="Y34">
        <v>199</v>
      </c>
      <c r="Z34">
        <v>0.97</v>
      </c>
      <c r="AA34">
        <v>0.21099999999999999</v>
      </c>
      <c r="AB34">
        <v>0.26600000000000001</v>
      </c>
      <c r="AC34" t="str">
        <f>VLOOKUP($A34,Pit!$A$4:$A$1418,1,FALSE)</f>
        <v>SPAlfred Barnes22</v>
      </c>
    </row>
    <row r="35" spans="1:29" x14ac:dyDescent="0.25">
      <c r="A35" t="str">
        <f t="shared" si="0"/>
        <v>CLJorge Hart21</v>
      </c>
      <c r="B35">
        <v>14558</v>
      </c>
      <c r="C35">
        <v>51</v>
      </c>
      <c r="D35" t="s">
        <v>137</v>
      </c>
      <c r="E35" t="s">
        <v>517</v>
      </c>
      <c r="F35">
        <v>0</v>
      </c>
      <c r="G35" s="10">
        <v>39210</v>
      </c>
      <c r="H35">
        <v>21</v>
      </c>
      <c r="I35" t="s">
        <v>254</v>
      </c>
      <c r="J35" t="s">
        <v>53</v>
      </c>
      <c r="K35">
        <v>29</v>
      </c>
      <c r="L35">
        <v>3</v>
      </c>
      <c r="M35">
        <v>19</v>
      </c>
      <c r="N35">
        <v>0</v>
      </c>
      <c r="O35">
        <v>0</v>
      </c>
      <c r="P35">
        <v>1.34</v>
      </c>
      <c r="Q35">
        <v>109</v>
      </c>
      <c r="R35">
        <v>12</v>
      </c>
      <c r="S35">
        <v>228.3</v>
      </c>
      <c r="T35">
        <v>128</v>
      </c>
      <c r="U35">
        <v>49</v>
      </c>
      <c r="V35">
        <v>34</v>
      </c>
      <c r="W35">
        <v>11</v>
      </c>
      <c r="X35">
        <v>66</v>
      </c>
      <c r="Y35">
        <v>291</v>
      </c>
      <c r="Z35">
        <v>0.85</v>
      </c>
      <c r="AA35">
        <v>0.161</v>
      </c>
      <c r="AB35">
        <v>0.23599999999999999</v>
      </c>
      <c r="AC35" t="str">
        <f>VLOOKUP($A35,Pit!$A$4:$A$1418,1,FALSE)</f>
        <v>CLJorge Hart21</v>
      </c>
    </row>
    <row r="36" spans="1:29" x14ac:dyDescent="0.25">
      <c r="A36" t="str">
        <f t="shared" si="0"/>
        <v>SPRoberto Guzmán21</v>
      </c>
      <c r="B36">
        <v>10598</v>
      </c>
      <c r="C36">
        <v>52</v>
      </c>
      <c r="D36" t="s">
        <v>372</v>
      </c>
      <c r="E36" t="s">
        <v>624</v>
      </c>
      <c r="F36">
        <v>0</v>
      </c>
      <c r="G36" s="10">
        <v>39069</v>
      </c>
      <c r="H36">
        <v>21</v>
      </c>
      <c r="I36" t="s">
        <v>254</v>
      </c>
      <c r="J36" t="s">
        <v>25</v>
      </c>
      <c r="K36">
        <v>12</v>
      </c>
      <c r="L36">
        <v>14</v>
      </c>
      <c r="M36">
        <v>0</v>
      </c>
      <c r="N36">
        <v>0</v>
      </c>
      <c r="O36">
        <v>0</v>
      </c>
      <c r="P36">
        <v>2.29</v>
      </c>
      <c r="Q36">
        <v>51</v>
      </c>
      <c r="R36">
        <v>51</v>
      </c>
      <c r="S36">
        <v>274.7</v>
      </c>
      <c r="T36">
        <v>182</v>
      </c>
      <c r="U36">
        <v>82</v>
      </c>
      <c r="V36">
        <v>70</v>
      </c>
      <c r="W36">
        <v>26</v>
      </c>
      <c r="X36">
        <v>72</v>
      </c>
      <c r="Y36">
        <v>340</v>
      </c>
      <c r="Z36">
        <v>0.92</v>
      </c>
      <c r="AA36">
        <v>0.184</v>
      </c>
      <c r="AB36">
        <v>0.248</v>
      </c>
      <c r="AC36" t="str">
        <f>VLOOKUP($A36,Pit!$A$4:$A$1418,1,FALSE)</f>
        <v>SPRoberto Guzmán21</v>
      </c>
    </row>
    <row r="37" spans="1:29" x14ac:dyDescent="0.25">
      <c r="A37" t="str">
        <f t="shared" si="0"/>
        <v>SPLou Drewery18</v>
      </c>
      <c r="B37">
        <v>6585</v>
      </c>
      <c r="C37">
        <v>54</v>
      </c>
      <c r="D37" t="s">
        <v>218</v>
      </c>
      <c r="E37" t="s">
        <v>1132</v>
      </c>
      <c r="F37">
        <v>1700000</v>
      </c>
      <c r="G37" s="10">
        <v>40138</v>
      </c>
      <c r="H37">
        <v>18</v>
      </c>
      <c r="I37" t="s">
        <v>254</v>
      </c>
      <c r="J37" t="s">
        <v>25</v>
      </c>
      <c r="K37">
        <v>16</v>
      </c>
      <c r="L37">
        <v>9</v>
      </c>
      <c r="M37">
        <v>0</v>
      </c>
      <c r="N37">
        <v>0</v>
      </c>
      <c r="O37">
        <v>0</v>
      </c>
      <c r="P37">
        <v>1.58</v>
      </c>
      <c r="Q37">
        <v>47</v>
      </c>
      <c r="R37">
        <v>47</v>
      </c>
      <c r="S37">
        <v>239.7</v>
      </c>
      <c r="T37">
        <v>150</v>
      </c>
      <c r="U37">
        <v>50</v>
      </c>
      <c r="V37">
        <v>42</v>
      </c>
      <c r="W37">
        <v>16</v>
      </c>
      <c r="X37">
        <v>66</v>
      </c>
      <c r="Y37">
        <v>297</v>
      </c>
      <c r="Z37">
        <v>0.9</v>
      </c>
      <c r="AA37">
        <v>0.17699999999999999</v>
      </c>
      <c r="AB37">
        <v>0.249</v>
      </c>
      <c r="AC37" t="str">
        <f>VLOOKUP($A37,Pit!$A$4:$A$1418,1,FALSE)</f>
        <v>SPLou Drewery18</v>
      </c>
    </row>
    <row r="38" spans="1:29" x14ac:dyDescent="0.25">
      <c r="A38" t="str">
        <f t="shared" si="0"/>
        <v>CLDaniel López21</v>
      </c>
      <c r="B38">
        <v>10267</v>
      </c>
      <c r="C38">
        <v>55</v>
      </c>
      <c r="D38" t="s">
        <v>259</v>
      </c>
      <c r="E38" t="s">
        <v>167</v>
      </c>
      <c r="F38">
        <v>0</v>
      </c>
      <c r="G38" s="10">
        <v>38878</v>
      </c>
      <c r="H38">
        <v>21</v>
      </c>
      <c r="I38" t="s">
        <v>254</v>
      </c>
      <c r="J38" t="s">
        <v>53</v>
      </c>
      <c r="K38">
        <v>13</v>
      </c>
      <c r="L38">
        <v>5</v>
      </c>
      <c r="M38">
        <v>14</v>
      </c>
      <c r="N38">
        <v>0</v>
      </c>
      <c r="O38">
        <v>0</v>
      </c>
      <c r="P38">
        <v>2.12</v>
      </c>
      <c r="Q38">
        <v>73</v>
      </c>
      <c r="R38">
        <v>9</v>
      </c>
      <c r="S38">
        <v>148.69999999999999</v>
      </c>
      <c r="T38">
        <v>87</v>
      </c>
      <c r="U38">
        <v>47</v>
      </c>
      <c r="V38">
        <v>35</v>
      </c>
      <c r="W38">
        <v>15</v>
      </c>
      <c r="X38">
        <v>58</v>
      </c>
      <c r="Y38">
        <v>205</v>
      </c>
      <c r="Z38">
        <v>0.98</v>
      </c>
      <c r="AA38">
        <v>0.16500000000000001</v>
      </c>
      <c r="AB38">
        <v>0.23300000000000001</v>
      </c>
      <c r="AC38" t="str">
        <f>VLOOKUP($A38,Pit!$A$4:$A$1418,1,FALSE)</f>
        <v>CLDaniel López21</v>
      </c>
    </row>
    <row r="39" spans="1:29" x14ac:dyDescent="0.25">
      <c r="A39" t="str">
        <f t="shared" si="0"/>
        <v>SPTorcall Penrose21</v>
      </c>
      <c r="B39">
        <v>16073</v>
      </c>
      <c r="C39">
        <v>57</v>
      </c>
      <c r="D39" t="s">
        <v>943</v>
      </c>
      <c r="E39" t="s">
        <v>944</v>
      </c>
      <c r="F39">
        <v>0</v>
      </c>
      <c r="G39" s="10">
        <v>38908</v>
      </c>
      <c r="H39">
        <v>21</v>
      </c>
      <c r="I39" t="s">
        <v>254</v>
      </c>
      <c r="J39" t="s">
        <v>25</v>
      </c>
      <c r="K39">
        <v>13</v>
      </c>
      <c r="L39">
        <v>8</v>
      </c>
      <c r="M39">
        <v>0</v>
      </c>
      <c r="N39">
        <v>0</v>
      </c>
      <c r="O39">
        <v>0</v>
      </c>
      <c r="P39">
        <v>2.2999999999999998</v>
      </c>
      <c r="Q39">
        <v>40</v>
      </c>
      <c r="R39">
        <v>40</v>
      </c>
      <c r="S39">
        <v>222.7</v>
      </c>
      <c r="T39">
        <v>160</v>
      </c>
      <c r="U39">
        <v>65</v>
      </c>
      <c r="V39">
        <v>57</v>
      </c>
      <c r="W39">
        <v>20</v>
      </c>
      <c r="X39">
        <v>35</v>
      </c>
      <c r="Y39">
        <v>201</v>
      </c>
      <c r="Z39">
        <v>0.88</v>
      </c>
      <c r="AA39">
        <v>0.19600000000000001</v>
      </c>
      <c r="AB39">
        <v>0.23400000000000001</v>
      </c>
      <c r="AC39" t="str">
        <f>VLOOKUP($A39,Pit!$A$4:$A$1418,1,FALSE)</f>
        <v>SPTorcall Penrose21</v>
      </c>
    </row>
    <row r="40" spans="1:29" x14ac:dyDescent="0.25">
      <c r="A40" t="str">
        <f t="shared" si="0"/>
        <v>SPBen Holman18</v>
      </c>
      <c r="B40">
        <v>2249</v>
      </c>
      <c r="C40">
        <v>59</v>
      </c>
      <c r="D40" t="s">
        <v>481</v>
      </c>
      <c r="E40" t="s">
        <v>920</v>
      </c>
      <c r="F40">
        <v>0</v>
      </c>
      <c r="G40" s="10">
        <v>40117</v>
      </c>
      <c r="H40">
        <v>18</v>
      </c>
      <c r="I40" t="s">
        <v>254</v>
      </c>
      <c r="J40" t="s">
        <v>25</v>
      </c>
      <c r="K40">
        <v>18</v>
      </c>
      <c r="L40">
        <v>11</v>
      </c>
      <c r="M40">
        <v>0</v>
      </c>
      <c r="N40">
        <v>1</v>
      </c>
      <c r="O40">
        <v>1</v>
      </c>
      <c r="P40">
        <v>1.83</v>
      </c>
      <c r="Q40">
        <v>49</v>
      </c>
      <c r="R40">
        <v>49</v>
      </c>
      <c r="S40">
        <v>281</v>
      </c>
      <c r="T40">
        <v>172</v>
      </c>
      <c r="U40">
        <v>68</v>
      </c>
      <c r="V40">
        <v>57</v>
      </c>
      <c r="W40">
        <v>27</v>
      </c>
      <c r="X40">
        <v>37</v>
      </c>
      <c r="Y40">
        <v>313</v>
      </c>
      <c r="Z40">
        <v>0.74</v>
      </c>
      <c r="AA40">
        <v>0.17100000000000001</v>
      </c>
      <c r="AB40">
        <v>0.218</v>
      </c>
      <c r="AC40" t="str">
        <f>VLOOKUP($A40,Pit!$A$4:$A$1418,1,FALSE)</f>
        <v>SPBen Holman18</v>
      </c>
    </row>
    <row r="41" spans="1:29" x14ac:dyDescent="0.25">
      <c r="A41" t="str">
        <f t="shared" si="0"/>
        <v>SPJohn Winters18</v>
      </c>
      <c r="B41">
        <v>1090</v>
      </c>
      <c r="C41">
        <v>60</v>
      </c>
      <c r="D41" t="s">
        <v>213</v>
      </c>
      <c r="E41" t="s">
        <v>1743</v>
      </c>
      <c r="F41">
        <v>0</v>
      </c>
      <c r="G41" s="10">
        <v>40221</v>
      </c>
      <c r="H41">
        <v>18</v>
      </c>
      <c r="I41" t="s">
        <v>254</v>
      </c>
      <c r="J41" t="s">
        <v>25</v>
      </c>
      <c r="K41">
        <v>18</v>
      </c>
      <c r="L41">
        <v>8</v>
      </c>
      <c r="M41">
        <v>0</v>
      </c>
      <c r="N41">
        <v>2</v>
      </c>
      <c r="O41">
        <v>2</v>
      </c>
      <c r="P41">
        <v>1.81</v>
      </c>
      <c r="Q41">
        <v>46</v>
      </c>
      <c r="R41">
        <v>46</v>
      </c>
      <c r="S41">
        <v>258.3</v>
      </c>
      <c r="T41">
        <v>146</v>
      </c>
      <c r="U41">
        <v>61</v>
      </c>
      <c r="V41">
        <v>52</v>
      </c>
      <c r="W41">
        <v>23</v>
      </c>
      <c r="X41">
        <v>40</v>
      </c>
      <c r="Y41">
        <v>333</v>
      </c>
      <c r="Z41">
        <v>0.72</v>
      </c>
      <c r="AA41">
        <v>0.16200000000000001</v>
      </c>
      <c r="AB41">
        <v>0.224</v>
      </c>
      <c r="AC41" t="str">
        <f>VLOOKUP($A41,Pit!$A$4:$A$1418,1,FALSE)</f>
        <v>SPJohn Winters18</v>
      </c>
    </row>
    <row r="42" spans="1:29" x14ac:dyDescent="0.25">
      <c r="A42" t="str">
        <f t="shared" si="0"/>
        <v>CLÁnibal Delgado18</v>
      </c>
      <c r="B42">
        <v>7301</v>
      </c>
      <c r="C42">
        <v>63</v>
      </c>
      <c r="D42" t="s">
        <v>1125</v>
      </c>
      <c r="E42" t="s">
        <v>447</v>
      </c>
      <c r="F42">
        <v>0</v>
      </c>
      <c r="G42" s="10">
        <v>40106</v>
      </c>
      <c r="H42">
        <v>18</v>
      </c>
      <c r="I42" t="s">
        <v>254</v>
      </c>
      <c r="J42" t="s">
        <v>53</v>
      </c>
      <c r="K42">
        <v>11</v>
      </c>
      <c r="L42">
        <v>5</v>
      </c>
      <c r="M42">
        <v>8</v>
      </c>
      <c r="N42">
        <v>0</v>
      </c>
      <c r="O42">
        <v>0</v>
      </c>
      <c r="P42">
        <v>1.88</v>
      </c>
      <c r="Q42">
        <v>35</v>
      </c>
      <c r="R42">
        <v>20</v>
      </c>
      <c r="S42">
        <v>115</v>
      </c>
      <c r="T42">
        <v>67</v>
      </c>
      <c r="U42">
        <v>27</v>
      </c>
      <c r="V42">
        <v>24</v>
      </c>
      <c r="W42">
        <v>11</v>
      </c>
      <c r="X42">
        <v>23</v>
      </c>
      <c r="Y42">
        <v>152</v>
      </c>
      <c r="Z42">
        <v>0.78</v>
      </c>
      <c r="AA42">
        <v>0.16400000000000001</v>
      </c>
      <c r="AB42">
        <v>0.22800000000000001</v>
      </c>
      <c r="AC42" t="str">
        <f>VLOOKUP($A42,Pit!$A$4:$A$1418,1,FALSE)</f>
        <v>CLÁnibal Delgado18</v>
      </c>
    </row>
    <row r="43" spans="1:29" x14ac:dyDescent="0.25">
      <c r="A43" t="str">
        <f t="shared" si="0"/>
        <v>SPPat Plummer21</v>
      </c>
      <c r="B43">
        <v>3892</v>
      </c>
      <c r="C43">
        <v>64</v>
      </c>
      <c r="D43" t="s">
        <v>198</v>
      </c>
      <c r="E43" t="s">
        <v>1559</v>
      </c>
      <c r="F43">
        <v>0</v>
      </c>
      <c r="G43" s="10">
        <v>39014</v>
      </c>
      <c r="H43">
        <v>21</v>
      </c>
      <c r="I43" t="s">
        <v>254</v>
      </c>
      <c r="J43" t="s">
        <v>25</v>
      </c>
      <c r="K43">
        <v>8</v>
      </c>
      <c r="L43">
        <v>13</v>
      </c>
      <c r="M43">
        <v>9</v>
      </c>
      <c r="N43">
        <v>0</v>
      </c>
      <c r="O43">
        <v>0</v>
      </c>
      <c r="P43">
        <v>3.4</v>
      </c>
      <c r="Q43">
        <v>53</v>
      </c>
      <c r="R43">
        <v>41</v>
      </c>
      <c r="S43">
        <v>217.3</v>
      </c>
      <c r="T43">
        <v>182</v>
      </c>
      <c r="U43">
        <v>88</v>
      </c>
      <c r="V43">
        <v>82</v>
      </c>
      <c r="W43">
        <v>27</v>
      </c>
      <c r="X43">
        <v>81</v>
      </c>
      <c r="Y43">
        <v>230</v>
      </c>
      <c r="Z43">
        <v>1.21</v>
      </c>
      <c r="AA43">
        <v>0.223</v>
      </c>
      <c r="AB43">
        <v>0.27700000000000002</v>
      </c>
      <c r="AC43" t="str">
        <f>VLOOKUP($A43,Pit!$A$4:$A$1418,1,FALSE)</f>
        <v>SPPat Plummer21</v>
      </c>
    </row>
    <row r="44" spans="1:29" x14ac:dyDescent="0.25">
      <c r="A44" t="str">
        <f t="shared" si="0"/>
        <v>CLShawn MacCarter18</v>
      </c>
      <c r="B44">
        <v>1218</v>
      </c>
      <c r="C44">
        <v>65</v>
      </c>
      <c r="D44" t="s">
        <v>1379</v>
      </c>
      <c r="E44" t="s">
        <v>1380</v>
      </c>
      <c r="F44">
        <v>0</v>
      </c>
      <c r="G44" s="10">
        <v>40230</v>
      </c>
      <c r="H44">
        <v>18</v>
      </c>
      <c r="I44" t="s">
        <v>254</v>
      </c>
      <c r="J44" t="s">
        <v>53</v>
      </c>
      <c r="K44">
        <v>6</v>
      </c>
      <c r="L44">
        <v>8</v>
      </c>
      <c r="M44">
        <v>18</v>
      </c>
      <c r="N44">
        <v>0</v>
      </c>
      <c r="O44">
        <v>0</v>
      </c>
      <c r="P44">
        <v>2.36</v>
      </c>
      <c r="Q44">
        <v>59</v>
      </c>
      <c r="R44">
        <v>12</v>
      </c>
      <c r="S44">
        <v>129.69999999999999</v>
      </c>
      <c r="T44">
        <v>91</v>
      </c>
      <c r="U44">
        <v>36</v>
      </c>
      <c r="V44">
        <v>34</v>
      </c>
      <c r="W44">
        <v>11</v>
      </c>
      <c r="X44">
        <v>37</v>
      </c>
      <c r="Y44">
        <v>187</v>
      </c>
      <c r="Z44">
        <v>0.99</v>
      </c>
      <c r="AA44">
        <v>0.191</v>
      </c>
      <c r="AB44">
        <v>0.28699999999999998</v>
      </c>
      <c r="AC44" t="str">
        <f>VLOOKUP($A44,Pit!$A$4:$A$1418,1,FALSE)</f>
        <v>CLShawn MacCarter18</v>
      </c>
    </row>
    <row r="45" spans="1:29" x14ac:dyDescent="0.25">
      <c r="A45" t="str">
        <f t="shared" si="0"/>
        <v>CLLarry Zavala21</v>
      </c>
      <c r="B45">
        <v>4639</v>
      </c>
      <c r="C45">
        <v>66</v>
      </c>
      <c r="D45" t="s">
        <v>266</v>
      </c>
      <c r="E45" t="s">
        <v>377</v>
      </c>
      <c r="F45">
        <v>0</v>
      </c>
      <c r="G45" s="10">
        <v>39068</v>
      </c>
      <c r="H45">
        <v>21</v>
      </c>
      <c r="I45" t="s">
        <v>254</v>
      </c>
      <c r="J45" t="s">
        <v>53</v>
      </c>
      <c r="K45">
        <v>5</v>
      </c>
      <c r="L45">
        <v>5</v>
      </c>
      <c r="M45">
        <v>18</v>
      </c>
      <c r="N45">
        <v>0</v>
      </c>
      <c r="O45">
        <v>0</v>
      </c>
      <c r="P45">
        <v>2.77</v>
      </c>
      <c r="Q45">
        <v>63</v>
      </c>
      <c r="R45">
        <v>10</v>
      </c>
      <c r="S45">
        <v>123.3</v>
      </c>
      <c r="T45">
        <v>100</v>
      </c>
      <c r="U45">
        <v>39</v>
      </c>
      <c r="V45">
        <v>38</v>
      </c>
      <c r="W45">
        <v>11</v>
      </c>
      <c r="X45">
        <v>52</v>
      </c>
      <c r="Y45">
        <v>153</v>
      </c>
      <c r="Z45">
        <v>1.23</v>
      </c>
      <c r="AA45">
        <v>0.222</v>
      </c>
      <c r="AB45">
        <v>0.308</v>
      </c>
      <c r="AC45" t="str">
        <f>VLOOKUP($A45,Pit!$A$4:$A$1418,1,FALSE)</f>
        <v>CLLarry Zavala21</v>
      </c>
    </row>
    <row r="46" spans="1:29" x14ac:dyDescent="0.25">
      <c r="A46" t="str">
        <f t="shared" si="0"/>
        <v>SPBob Fisher18</v>
      </c>
      <c r="B46">
        <v>1919</v>
      </c>
      <c r="C46">
        <v>67</v>
      </c>
      <c r="D46" t="s">
        <v>191</v>
      </c>
      <c r="E46" t="s">
        <v>618</v>
      </c>
      <c r="F46">
        <v>0</v>
      </c>
      <c r="G46" s="10">
        <v>40231</v>
      </c>
      <c r="H46">
        <v>18</v>
      </c>
      <c r="I46" t="s">
        <v>254</v>
      </c>
      <c r="J46" t="s">
        <v>25</v>
      </c>
      <c r="K46">
        <v>11</v>
      </c>
      <c r="L46">
        <v>12</v>
      </c>
      <c r="M46">
        <v>2</v>
      </c>
      <c r="N46">
        <v>0</v>
      </c>
      <c r="O46">
        <v>0</v>
      </c>
      <c r="P46">
        <v>3.06</v>
      </c>
      <c r="Q46">
        <v>50</v>
      </c>
      <c r="R46">
        <v>48</v>
      </c>
      <c r="S46">
        <v>253</v>
      </c>
      <c r="T46">
        <v>209</v>
      </c>
      <c r="U46">
        <v>94</v>
      </c>
      <c r="V46">
        <v>86</v>
      </c>
      <c r="W46">
        <v>32</v>
      </c>
      <c r="X46">
        <v>57</v>
      </c>
      <c r="Y46">
        <v>250</v>
      </c>
      <c r="Z46">
        <v>1.05</v>
      </c>
      <c r="AA46">
        <v>0.221</v>
      </c>
      <c r="AB46">
        <v>0.26500000000000001</v>
      </c>
      <c r="AC46" t="str">
        <f>VLOOKUP($A46,Pit!$A$4:$A$1418,1,FALSE)</f>
        <v>SPBob Fisher18</v>
      </c>
    </row>
    <row r="47" spans="1:29" x14ac:dyDescent="0.25">
      <c r="A47" t="str">
        <f t="shared" si="0"/>
        <v>RPErskine Hill18</v>
      </c>
      <c r="B47">
        <v>16107</v>
      </c>
      <c r="C47">
        <v>69</v>
      </c>
      <c r="D47" t="s">
        <v>919</v>
      </c>
      <c r="E47" t="s">
        <v>588</v>
      </c>
      <c r="F47">
        <v>0</v>
      </c>
      <c r="G47" s="10">
        <v>40169</v>
      </c>
      <c r="H47">
        <v>18</v>
      </c>
      <c r="I47" t="s">
        <v>254</v>
      </c>
      <c r="J47" t="s">
        <v>43</v>
      </c>
      <c r="K47">
        <v>10</v>
      </c>
      <c r="L47">
        <v>8</v>
      </c>
      <c r="M47">
        <v>12</v>
      </c>
      <c r="N47">
        <v>0</v>
      </c>
      <c r="O47">
        <v>0</v>
      </c>
      <c r="P47">
        <v>2.5499999999999998</v>
      </c>
      <c r="Q47">
        <v>56</v>
      </c>
      <c r="R47">
        <v>9</v>
      </c>
      <c r="S47">
        <v>116.7</v>
      </c>
      <c r="T47">
        <v>73</v>
      </c>
      <c r="U47">
        <v>38</v>
      </c>
      <c r="V47">
        <v>33</v>
      </c>
      <c r="W47">
        <v>14</v>
      </c>
      <c r="X47">
        <v>27</v>
      </c>
      <c r="Y47">
        <v>163</v>
      </c>
      <c r="Z47">
        <v>0.86</v>
      </c>
      <c r="AA47">
        <v>0.17599999999999999</v>
      </c>
      <c r="AB47">
        <v>0.24399999999999999</v>
      </c>
      <c r="AC47" t="str">
        <f>VLOOKUP($A47,Pit!$A$4:$A$1418,1,FALSE)</f>
        <v>RPErskine Hill18</v>
      </c>
    </row>
    <row r="48" spans="1:29" x14ac:dyDescent="0.25">
      <c r="A48" t="str">
        <f t="shared" si="0"/>
        <v>SPAshton Gilbert18</v>
      </c>
      <c r="B48">
        <v>1899</v>
      </c>
      <c r="C48">
        <v>71</v>
      </c>
      <c r="D48" t="s">
        <v>1193</v>
      </c>
      <c r="E48" t="s">
        <v>604</v>
      </c>
      <c r="F48">
        <v>0</v>
      </c>
      <c r="G48" s="10">
        <v>40025</v>
      </c>
      <c r="H48">
        <v>18</v>
      </c>
      <c r="I48" t="s">
        <v>254</v>
      </c>
      <c r="J48" t="s">
        <v>25</v>
      </c>
      <c r="K48">
        <v>16</v>
      </c>
      <c r="L48">
        <v>13</v>
      </c>
      <c r="M48">
        <v>0</v>
      </c>
      <c r="N48">
        <v>0</v>
      </c>
      <c r="O48">
        <v>0</v>
      </c>
      <c r="P48">
        <v>2.88</v>
      </c>
      <c r="Q48">
        <v>44</v>
      </c>
      <c r="R48">
        <v>44</v>
      </c>
      <c r="S48">
        <v>221.7</v>
      </c>
      <c r="T48">
        <v>155</v>
      </c>
      <c r="U48">
        <v>82</v>
      </c>
      <c r="V48">
        <v>71</v>
      </c>
      <c r="W48">
        <v>22</v>
      </c>
      <c r="X48">
        <v>61</v>
      </c>
      <c r="Y48">
        <v>244</v>
      </c>
      <c r="Z48">
        <v>0.97</v>
      </c>
      <c r="AA48">
        <v>0.193</v>
      </c>
      <c r="AB48">
        <v>0.248</v>
      </c>
      <c r="AC48" t="str">
        <f>VLOOKUP($A48,Pit!$A$4:$A$1418,1,FALSE)</f>
        <v>SPAshton Gilbert18</v>
      </c>
    </row>
    <row r="49" spans="1:29" x14ac:dyDescent="0.25">
      <c r="A49" t="str">
        <f t="shared" si="0"/>
        <v>SPÁngel Pérez22</v>
      </c>
      <c r="B49">
        <v>8896</v>
      </c>
      <c r="C49">
        <v>73</v>
      </c>
      <c r="D49" t="s">
        <v>443</v>
      </c>
      <c r="E49" t="s">
        <v>175</v>
      </c>
      <c r="F49">
        <v>0</v>
      </c>
      <c r="G49" s="10">
        <v>38565</v>
      </c>
      <c r="H49">
        <v>22</v>
      </c>
      <c r="I49" t="s">
        <v>254</v>
      </c>
      <c r="J49" t="s">
        <v>25</v>
      </c>
      <c r="K49">
        <v>13</v>
      </c>
      <c r="L49">
        <v>12</v>
      </c>
      <c r="M49">
        <v>0</v>
      </c>
      <c r="N49">
        <v>0</v>
      </c>
      <c r="O49">
        <v>0</v>
      </c>
      <c r="P49">
        <v>2.75</v>
      </c>
      <c r="Q49">
        <v>54</v>
      </c>
      <c r="R49">
        <v>48</v>
      </c>
      <c r="S49">
        <v>261.7</v>
      </c>
      <c r="T49">
        <v>188</v>
      </c>
      <c r="U49">
        <v>92</v>
      </c>
      <c r="V49">
        <v>80</v>
      </c>
      <c r="W49">
        <v>23</v>
      </c>
      <c r="X49">
        <v>70</v>
      </c>
      <c r="Y49">
        <v>238</v>
      </c>
      <c r="Z49">
        <v>0.99</v>
      </c>
      <c r="AA49">
        <v>0.20100000000000001</v>
      </c>
      <c r="AB49">
        <v>0.24199999999999999</v>
      </c>
      <c r="AC49" t="str">
        <f>VLOOKUP($A49,Pit!$A$4:$A$1418,1,FALSE)</f>
        <v>SPÁngel Pérez22</v>
      </c>
    </row>
    <row r="50" spans="1:29" x14ac:dyDescent="0.25">
      <c r="A50" t="str">
        <f t="shared" si="0"/>
        <v>RPElton Evison21</v>
      </c>
      <c r="B50">
        <v>16052</v>
      </c>
      <c r="C50">
        <v>74</v>
      </c>
      <c r="D50" t="s">
        <v>1155</v>
      </c>
      <c r="E50" t="s">
        <v>1156</v>
      </c>
      <c r="F50">
        <v>0</v>
      </c>
      <c r="G50">
        <v>39086</v>
      </c>
      <c r="H50">
        <v>21</v>
      </c>
      <c r="I50" t="s">
        <v>254</v>
      </c>
      <c r="J50" t="s">
        <v>43</v>
      </c>
      <c r="K50">
        <v>8</v>
      </c>
      <c r="L50">
        <v>2</v>
      </c>
      <c r="M50">
        <v>11</v>
      </c>
      <c r="N50">
        <v>0</v>
      </c>
      <c r="O50">
        <v>0</v>
      </c>
      <c r="P50">
        <v>2.36</v>
      </c>
      <c r="Q50">
        <v>62</v>
      </c>
      <c r="R50">
        <v>3</v>
      </c>
      <c r="S50">
        <v>76.3</v>
      </c>
      <c r="T50">
        <v>58</v>
      </c>
      <c r="U50">
        <v>22</v>
      </c>
      <c r="V50">
        <v>20</v>
      </c>
      <c r="W50">
        <v>4</v>
      </c>
      <c r="X50">
        <v>29</v>
      </c>
      <c r="Y50">
        <v>95</v>
      </c>
      <c r="Z50">
        <v>1.1399999999999999</v>
      </c>
      <c r="AA50">
        <v>0.21199999999999999</v>
      </c>
      <c r="AB50">
        <v>0.30499999999999999</v>
      </c>
      <c r="AC50" t="str">
        <f>VLOOKUP($A50,Pit!$A$4:$A$1418,1,FALSE)</f>
        <v>RPElton Evison21</v>
      </c>
    </row>
    <row r="51" spans="1:29" x14ac:dyDescent="0.25">
      <c r="A51" t="str">
        <f t="shared" si="0"/>
        <v>SPBen Wallace21</v>
      </c>
      <c r="B51">
        <v>3390</v>
      </c>
      <c r="C51">
        <v>77</v>
      </c>
      <c r="D51" t="s">
        <v>481</v>
      </c>
      <c r="E51" t="s">
        <v>590</v>
      </c>
      <c r="F51">
        <v>0</v>
      </c>
      <c r="G51" s="10">
        <v>38894</v>
      </c>
      <c r="H51">
        <v>21</v>
      </c>
      <c r="I51" t="s">
        <v>254</v>
      </c>
      <c r="J51" t="s">
        <v>25</v>
      </c>
      <c r="K51">
        <v>12</v>
      </c>
      <c r="L51">
        <v>9</v>
      </c>
      <c r="M51">
        <v>8</v>
      </c>
      <c r="N51">
        <v>0</v>
      </c>
      <c r="O51">
        <v>0</v>
      </c>
      <c r="P51">
        <v>2.4</v>
      </c>
      <c r="Q51">
        <v>56</v>
      </c>
      <c r="R51">
        <v>36</v>
      </c>
      <c r="S51">
        <v>195</v>
      </c>
      <c r="T51">
        <v>127</v>
      </c>
      <c r="U51">
        <v>59</v>
      </c>
      <c r="V51">
        <v>52</v>
      </c>
      <c r="W51">
        <v>19</v>
      </c>
      <c r="X51">
        <v>59</v>
      </c>
      <c r="Y51">
        <v>233</v>
      </c>
      <c r="Z51">
        <v>0.95</v>
      </c>
      <c r="AA51">
        <v>0.182</v>
      </c>
      <c r="AB51">
        <v>0.24099999999999999</v>
      </c>
      <c r="AC51" t="str">
        <f>VLOOKUP($A51,Pit!$A$4:$A$1418,1,FALSE)</f>
        <v>SPBen Wallace21</v>
      </c>
    </row>
    <row r="52" spans="1:29" x14ac:dyDescent="0.25">
      <c r="A52" t="str">
        <f t="shared" si="0"/>
        <v>CLJames Ostrander21</v>
      </c>
      <c r="B52">
        <v>4533</v>
      </c>
      <c r="C52">
        <v>78</v>
      </c>
      <c r="D52" t="s">
        <v>209</v>
      </c>
      <c r="E52" t="s">
        <v>1532</v>
      </c>
      <c r="F52">
        <v>0</v>
      </c>
      <c r="G52">
        <v>39178</v>
      </c>
      <c r="H52">
        <v>21</v>
      </c>
      <c r="I52" t="s">
        <v>254</v>
      </c>
      <c r="J52" t="s">
        <v>53</v>
      </c>
      <c r="K52">
        <v>4</v>
      </c>
      <c r="L52">
        <v>4</v>
      </c>
      <c r="M52">
        <v>11</v>
      </c>
      <c r="N52">
        <v>0</v>
      </c>
      <c r="O52">
        <v>0</v>
      </c>
      <c r="P52">
        <v>3.53</v>
      </c>
      <c r="Q52">
        <v>45</v>
      </c>
      <c r="R52">
        <v>4</v>
      </c>
      <c r="S52">
        <v>81.7</v>
      </c>
      <c r="T52">
        <v>77</v>
      </c>
      <c r="U52">
        <v>36</v>
      </c>
      <c r="V52">
        <v>32</v>
      </c>
      <c r="W52">
        <v>10</v>
      </c>
      <c r="X52">
        <v>26</v>
      </c>
      <c r="Y52">
        <v>109</v>
      </c>
      <c r="Z52">
        <v>1.26</v>
      </c>
      <c r="AA52">
        <v>0.23799999999999999</v>
      </c>
      <c r="AB52">
        <v>0.32700000000000001</v>
      </c>
      <c r="AC52" t="str">
        <f>VLOOKUP($A52,Pit!$A$4:$A$1418,1,FALSE)</f>
        <v>CLJames Ostrander21</v>
      </c>
    </row>
    <row r="53" spans="1:29" x14ac:dyDescent="0.25">
      <c r="A53" t="str">
        <f t="shared" si="0"/>
        <v>SPCristián Rodríguez18</v>
      </c>
      <c r="B53">
        <v>16101</v>
      </c>
      <c r="C53">
        <v>79</v>
      </c>
      <c r="D53" t="s">
        <v>515</v>
      </c>
      <c r="E53" t="s">
        <v>225</v>
      </c>
      <c r="F53">
        <v>280000</v>
      </c>
      <c r="G53" s="10">
        <v>40053</v>
      </c>
      <c r="H53">
        <v>18</v>
      </c>
      <c r="I53" t="s">
        <v>254</v>
      </c>
      <c r="J53" t="s">
        <v>25</v>
      </c>
      <c r="K53">
        <v>12</v>
      </c>
      <c r="L53">
        <v>9</v>
      </c>
      <c r="M53">
        <v>0</v>
      </c>
      <c r="N53">
        <v>1</v>
      </c>
      <c r="O53">
        <v>1</v>
      </c>
      <c r="P53">
        <v>2</v>
      </c>
      <c r="Q53">
        <v>36</v>
      </c>
      <c r="R53">
        <v>36</v>
      </c>
      <c r="S53">
        <v>202.7</v>
      </c>
      <c r="T53">
        <v>112</v>
      </c>
      <c r="U53">
        <v>51</v>
      </c>
      <c r="V53">
        <v>45</v>
      </c>
      <c r="W53">
        <v>15</v>
      </c>
      <c r="X53">
        <v>19</v>
      </c>
      <c r="Y53">
        <v>246</v>
      </c>
      <c r="Z53">
        <v>0.65</v>
      </c>
      <c r="AA53">
        <v>0.158</v>
      </c>
      <c r="AB53">
        <v>0.216</v>
      </c>
      <c r="AC53" t="str">
        <f>VLOOKUP($A53,Pit!$A$4:$A$1418,1,FALSE)</f>
        <v>SPCristián Rodríguez18</v>
      </c>
    </row>
    <row r="54" spans="1:29" x14ac:dyDescent="0.25">
      <c r="A54" t="str">
        <f t="shared" si="0"/>
        <v>SPJuan Guevara18</v>
      </c>
      <c r="B54">
        <v>1021</v>
      </c>
      <c r="C54">
        <v>81</v>
      </c>
      <c r="D54" t="s">
        <v>140</v>
      </c>
      <c r="E54" t="s">
        <v>1214</v>
      </c>
      <c r="F54">
        <v>0</v>
      </c>
      <c r="G54" s="10">
        <v>40134</v>
      </c>
      <c r="H54">
        <v>18</v>
      </c>
      <c r="I54" t="s">
        <v>254</v>
      </c>
      <c r="J54" t="s">
        <v>25</v>
      </c>
      <c r="K54">
        <v>13</v>
      </c>
      <c r="L54">
        <v>21</v>
      </c>
      <c r="M54">
        <v>0</v>
      </c>
      <c r="N54">
        <v>0</v>
      </c>
      <c r="O54">
        <v>0</v>
      </c>
      <c r="P54">
        <v>2.88</v>
      </c>
      <c r="Q54">
        <v>48</v>
      </c>
      <c r="R54">
        <v>48</v>
      </c>
      <c r="S54">
        <v>240.7</v>
      </c>
      <c r="T54">
        <v>189</v>
      </c>
      <c r="U54">
        <v>96</v>
      </c>
      <c r="V54">
        <v>77</v>
      </c>
      <c r="W54">
        <v>36</v>
      </c>
      <c r="X54">
        <v>61</v>
      </c>
      <c r="Y54">
        <v>240</v>
      </c>
      <c r="Z54">
        <v>1.04</v>
      </c>
      <c r="AA54">
        <v>0.20899999999999999</v>
      </c>
      <c r="AB54">
        <v>0.24399999999999999</v>
      </c>
      <c r="AC54" t="str">
        <f>VLOOKUP($A54,Pit!$A$4:$A$1418,1,FALSE)</f>
        <v>SPJuan Guevara18</v>
      </c>
    </row>
    <row r="55" spans="1:29" x14ac:dyDescent="0.25">
      <c r="A55" t="str">
        <f t="shared" si="0"/>
        <v>SPLou Denton18</v>
      </c>
      <c r="B55">
        <v>1834</v>
      </c>
      <c r="C55">
        <v>82</v>
      </c>
      <c r="D55" t="s">
        <v>218</v>
      </c>
      <c r="E55" t="s">
        <v>868</v>
      </c>
      <c r="F55">
        <v>1500000</v>
      </c>
      <c r="G55" s="10">
        <v>40162</v>
      </c>
      <c r="H55">
        <v>18</v>
      </c>
      <c r="I55" t="s">
        <v>254</v>
      </c>
      <c r="J55" t="s">
        <v>25</v>
      </c>
      <c r="K55">
        <v>6</v>
      </c>
      <c r="L55">
        <v>16</v>
      </c>
      <c r="M55">
        <v>0</v>
      </c>
      <c r="N55">
        <v>0</v>
      </c>
      <c r="O55">
        <v>0</v>
      </c>
      <c r="P55">
        <v>2.81</v>
      </c>
      <c r="Q55">
        <v>46</v>
      </c>
      <c r="R55">
        <v>46</v>
      </c>
      <c r="S55">
        <v>227.7</v>
      </c>
      <c r="T55">
        <v>160</v>
      </c>
      <c r="U55">
        <v>86</v>
      </c>
      <c r="V55">
        <v>71</v>
      </c>
      <c r="W55">
        <v>29</v>
      </c>
      <c r="X55">
        <v>65</v>
      </c>
      <c r="Y55">
        <v>236</v>
      </c>
      <c r="Z55">
        <v>0.99</v>
      </c>
      <c r="AA55">
        <v>0.192</v>
      </c>
      <c r="AB55">
        <v>0.23100000000000001</v>
      </c>
      <c r="AC55" t="str">
        <f>VLOOKUP($A55,Pit!$A$4:$A$1418,1,FALSE)</f>
        <v>SPLou Denton18</v>
      </c>
    </row>
    <row r="56" spans="1:29" x14ac:dyDescent="0.25">
      <c r="A56" t="str">
        <f t="shared" si="0"/>
        <v>SPRonald Turner18</v>
      </c>
      <c r="B56">
        <v>2372</v>
      </c>
      <c r="C56">
        <v>83</v>
      </c>
      <c r="D56" t="s">
        <v>1373</v>
      </c>
      <c r="E56" t="s">
        <v>1287</v>
      </c>
      <c r="F56">
        <v>0</v>
      </c>
      <c r="G56" s="10">
        <v>39979</v>
      </c>
      <c r="H56">
        <v>18</v>
      </c>
      <c r="I56" t="s">
        <v>254</v>
      </c>
      <c r="J56" t="s">
        <v>25</v>
      </c>
      <c r="K56">
        <v>14</v>
      </c>
      <c r="L56">
        <v>10</v>
      </c>
      <c r="M56">
        <v>0</v>
      </c>
      <c r="N56">
        <v>0</v>
      </c>
      <c r="O56">
        <v>0</v>
      </c>
      <c r="P56">
        <v>1.71</v>
      </c>
      <c r="Q56">
        <v>48</v>
      </c>
      <c r="R56">
        <v>48</v>
      </c>
      <c r="S56">
        <v>247</v>
      </c>
      <c r="T56">
        <v>137</v>
      </c>
      <c r="U56">
        <v>55</v>
      </c>
      <c r="V56">
        <v>47</v>
      </c>
      <c r="W56">
        <v>26</v>
      </c>
      <c r="X56">
        <v>60</v>
      </c>
      <c r="Y56">
        <v>344</v>
      </c>
      <c r="Z56">
        <v>0.8</v>
      </c>
      <c r="AA56">
        <v>0.158</v>
      </c>
      <c r="AB56">
        <v>0.224</v>
      </c>
      <c r="AC56" t="str">
        <f>VLOOKUP($A56,Pit!$A$4:$A$1418,1,FALSE)</f>
        <v>SPRonald Turner18</v>
      </c>
    </row>
    <row r="57" spans="1:29" x14ac:dyDescent="0.25">
      <c r="A57" t="str">
        <f t="shared" si="0"/>
        <v>SPGeert Neefs21</v>
      </c>
      <c r="B57">
        <v>16056</v>
      </c>
      <c r="C57">
        <v>84</v>
      </c>
      <c r="D57" t="s">
        <v>932</v>
      </c>
      <c r="E57" t="s">
        <v>933</v>
      </c>
      <c r="F57">
        <v>0</v>
      </c>
      <c r="G57" s="10">
        <v>38891</v>
      </c>
      <c r="H57">
        <v>21</v>
      </c>
      <c r="I57" t="s">
        <v>254</v>
      </c>
      <c r="J57" t="s">
        <v>25</v>
      </c>
      <c r="K57">
        <v>11</v>
      </c>
      <c r="L57">
        <v>9</v>
      </c>
      <c r="M57">
        <v>0</v>
      </c>
      <c r="N57">
        <v>0</v>
      </c>
      <c r="O57">
        <v>0</v>
      </c>
      <c r="P57">
        <v>2.39</v>
      </c>
      <c r="Q57">
        <v>42</v>
      </c>
      <c r="R57">
        <v>42</v>
      </c>
      <c r="S57">
        <v>233.3</v>
      </c>
      <c r="T57">
        <v>186</v>
      </c>
      <c r="U57">
        <v>70</v>
      </c>
      <c r="V57">
        <v>62</v>
      </c>
      <c r="W57">
        <v>18</v>
      </c>
      <c r="X57">
        <v>49</v>
      </c>
      <c r="Y57">
        <v>221</v>
      </c>
      <c r="Z57">
        <v>1.01</v>
      </c>
      <c r="AA57">
        <v>0.217</v>
      </c>
      <c r="AB57">
        <v>0.27100000000000002</v>
      </c>
      <c r="AC57" t="str">
        <f>VLOOKUP($A57,Pit!$A$4:$A$1418,1,FALSE)</f>
        <v>SPGeert Neefs21</v>
      </c>
    </row>
    <row r="58" spans="1:29" x14ac:dyDescent="0.25">
      <c r="A58" t="str">
        <f t="shared" si="0"/>
        <v>SPMark de Vries18</v>
      </c>
      <c r="B58">
        <v>16119</v>
      </c>
      <c r="C58">
        <v>88</v>
      </c>
      <c r="D58" t="s">
        <v>145</v>
      </c>
      <c r="E58" t="s">
        <v>917</v>
      </c>
      <c r="F58">
        <v>0</v>
      </c>
      <c r="G58" s="10">
        <v>40097</v>
      </c>
      <c r="H58">
        <v>18</v>
      </c>
      <c r="I58" t="s">
        <v>254</v>
      </c>
      <c r="J58" t="s">
        <v>25</v>
      </c>
      <c r="K58">
        <v>12</v>
      </c>
      <c r="L58">
        <v>6</v>
      </c>
      <c r="M58">
        <v>0</v>
      </c>
      <c r="N58">
        <v>0</v>
      </c>
      <c r="O58">
        <v>0</v>
      </c>
      <c r="P58">
        <v>1.52</v>
      </c>
      <c r="Q58">
        <v>35</v>
      </c>
      <c r="R58">
        <v>35</v>
      </c>
      <c r="S58">
        <v>189</v>
      </c>
      <c r="T58">
        <v>109</v>
      </c>
      <c r="U58">
        <v>39</v>
      </c>
      <c r="V58">
        <v>32</v>
      </c>
      <c r="W58">
        <v>16</v>
      </c>
      <c r="X58">
        <v>35</v>
      </c>
      <c r="Y58">
        <v>241</v>
      </c>
      <c r="Z58">
        <v>0.76</v>
      </c>
      <c r="AA58">
        <v>0.16200000000000001</v>
      </c>
      <c r="AB58">
        <v>0.223</v>
      </c>
      <c r="AC58" t="str">
        <f>VLOOKUP($A58,Pit!$A$4:$A$1418,1,FALSE)</f>
        <v>SPMark de Vries18</v>
      </c>
    </row>
    <row r="59" spans="1:29" x14ac:dyDescent="0.25">
      <c r="A59" t="str">
        <f t="shared" si="0"/>
        <v>SPRafael García21</v>
      </c>
      <c r="B59">
        <v>6125</v>
      </c>
      <c r="C59">
        <v>89</v>
      </c>
      <c r="D59" t="s">
        <v>170</v>
      </c>
      <c r="E59" t="s">
        <v>136</v>
      </c>
      <c r="F59">
        <v>0</v>
      </c>
      <c r="G59">
        <v>39200</v>
      </c>
      <c r="H59">
        <v>21</v>
      </c>
      <c r="I59" t="s">
        <v>254</v>
      </c>
      <c r="J59" t="s">
        <v>25</v>
      </c>
      <c r="K59">
        <v>5</v>
      </c>
      <c r="L59">
        <v>2</v>
      </c>
      <c r="M59">
        <v>0</v>
      </c>
      <c r="N59">
        <v>0</v>
      </c>
      <c r="O59">
        <v>0</v>
      </c>
      <c r="P59">
        <v>2.91</v>
      </c>
      <c r="Q59">
        <v>11</v>
      </c>
      <c r="R59">
        <v>11</v>
      </c>
      <c r="S59">
        <v>58.7</v>
      </c>
      <c r="T59">
        <v>55</v>
      </c>
      <c r="U59">
        <v>21</v>
      </c>
      <c r="V59">
        <v>19</v>
      </c>
      <c r="W59">
        <v>3</v>
      </c>
      <c r="X59">
        <v>16</v>
      </c>
      <c r="Y59">
        <v>53</v>
      </c>
      <c r="Z59">
        <v>1.21</v>
      </c>
      <c r="AA59">
        <v>0.248</v>
      </c>
      <c r="AB59">
        <v>0.313</v>
      </c>
      <c r="AC59" t="str">
        <f>VLOOKUP($A59,Pit!$A$4:$A$1418,1,FALSE)</f>
        <v>SPRafael García21</v>
      </c>
    </row>
    <row r="60" spans="1:29" x14ac:dyDescent="0.25">
      <c r="A60" t="str">
        <f t="shared" si="0"/>
        <v>SPRandy Bennett21</v>
      </c>
      <c r="B60">
        <v>4611</v>
      </c>
      <c r="C60">
        <v>90</v>
      </c>
      <c r="D60" t="s">
        <v>621</v>
      </c>
      <c r="E60" t="s">
        <v>1035</v>
      </c>
      <c r="F60">
        <v>0</v>
      </c>
      <c r="G60" s="10">
        <v>39205</v>
      </c>
      <c r="H60">
        <v>21</v>
      </c>
      <c r="I60" t="s">
        <v>254</v>
      </c>
      <c r="J60" t="s">
        <v>25</v>
      </c>
      <c r="K60">
        <v>16</v>
      </c>
      <c r="L60">
        <v>11</v>
      </c>
      <c r="M60">
        <v>0</v>
      </c>
      <c r="N60">
        <v>0</v>
      </c>
      <c r="O60">
        <v>0</v>
      </c>
      <c r="P60">
        <v>3.01</v>
      </c>
      <c r="Q60">
        <v>50</v>
      </c>
      <c r="R60">
        <v>50</v>
      </c>
      <c r="S60">
        <v>260.3</v>
      </c>
      <c r="T60">
        <v>205</v>
      </c>
      <c r="U60">
        <v>99</v>
      </c>
      <c r="V60">
        <v>87</v>
      </c>
      <c r="W60">
        <v>25</v>
      </c>
      <c r="X60">
        <v>64</v>
      </c>
      <c r="Y60">
        <v>306</v>
      </c>
      <c r="Z60">
        <v>1.03</v>
      </c>
      <c r="AA60">
        <v>0.21299999999999999</v>
      </c>
      <c r="AB60">
        <v>0.28100000000000003</v>
      </c>
      <c r="AC60" t="str">
        <f>VLOOKUP($A60,Pit!$A$4:$A$1418,1,FALSE)</f>
        <v>SPRandy Bennett21</v>
      </c>
    </row>
    <row r="61" spans="1:29" x14ac:dyDescent="0.25">
      <c r="A61" t="str">
        <f t="shared" si="0"/>
        <v>SPPatrick Affleck21</v>
      </c>
      <c r="B61">
        <v>11458</v>
      </c>
      <c r="C61">
        <v>92</v>
      </c>
      <c r="D61" t="s">
        <v>496</v>
      </c>
      <c r="E61" t="s">
        <v>999</v>
      </c>
      <c r="F61">
        <v>0</v>
      </c>
      <c r="G61" s="10">
        <v>39119</v>
      </c>
      <c r="H61">
        <v>21</v>
      </c>
      <c r="I61" t="s">
        <v>254</v>
      </c>
      <c r="J61" t="s">
        <v>25</v>
      </c>
      <c r="K61">
        <v>10</v>
      </c>
      <c r="L61">
        <v>12</v>
      </c>
      <c r="M61">
        <v>0</v>
      </c>
      <c r="N61">
        <v>2</v>
      </c>
      <c r="O61">
        <v>2</v>
      </c>
      <c r="P61">
        <v>3.76</v>
      </c>
      <c r="Q61">
        <v>42</v>
      </c>
      <c r="R61">
        <v>42</v>
      </c>
      <c r="S61">
        <v>225</v>
      </c>
      <c r="T61">
        <v>222</v>
      </c>
      <c r="U61">
        <v>100</v>
      </c>
      <c r="V61">
        <v>94</v>
      </c>
      <c r="W61">
        <v>24</v>
      </c>
      <c r="X61">
        <v>58</v>
      </c>
      <c r="Y61">
        <v>189</v>
      </c>
      <c r="Z61">
        <v>1.24</v>
      </c>
      <c r="AA61">
        <v>0.255</v>
      </c>
      <c r="AB61">
        <v>0.29899999999999999</v>
      </c>
      <c r="AC61" t="str">
        <f>VLOOKUP($A61,Pit!$A$4:$A$1418,1,FALSE)</f>
        <v>SPPatrick Affleck21</v>
      </c>
    </row>
    <row r="62" spans="1:29" x14ac:dyDescent="0.25">
      <c r="A62" t="str">
        <f t="shared" si="0"/>
        <v>SPBas Lorentz18</v>
      </c>
      <c r="B62">
        <v>7484</v>
      </c>
      <c r="C62">
        <v>93</v>
      </c>
      <c r="D62" t="s">
        <v>980</v>
      </c>
      <c r="E62" t="s">
        <v>981</v>
      </c>
      <c r="F62">
        <v>0</v>
      </c>
      <c r="G62" s="10">
        <v>40112</v>
      </c>
      <c r="H62">
        <v>18</v>
      </c>
      <c r="I62" t="s">
        <v>254</v>
      </c>
      <c r="J62" t="s">
        <v>25</v>
      </c>
      <c r="K62">
        <v>12</v>
      </c>
      <c r="L62">
        <v>9</v>
      </c>
      <c r="M62">
        <v>0</v>
      </c>
      <c r="N62">
        <v>0</v>
      </c>
      <c r="O62">
        <v>0</v>
      </c>
      <c r="P62">
        <v>2.6</v>
      </c>
      <c r="Q62">
        <v>37</v>
      </c>
      <c r="R62">
        <v>37</v>
      </c>
      <c r="S62">
        <v>194</v>
      </c>
      <c r="T62">
        <v>110</v>
      </c>
      <c r="U62">
        <v>60</v>
      </c>
      <c r="V62">
        <v>56</v>
      </c>
      <c r="W62">
        <v>22</v>
      </c>
      <c r="X62">
        <v>61</v>
      </c>
      <c r="Y62">
        <v>263</v>
      </c>
      <c r="Z62">
        <v>0.88</v>
      </c>
      <c r="AA62">
        <v>0.161</v>
      </c>
      <c r="AB62">
        <v>0.22</v>
      </c>
      <c r="AC62" t="str">
        <f>VLOOKUP($A62,Pit!$A$4:$A$1418,1,FALSE)</f>
        <v>SPBas Lorentz18</v>
      </c>
    </row>
    <row r="63" spans="1:29" x14ac:dyDescent="0.25">
      <c r="A63" t="str">
        <f t="shared" si="0"/>
        <v>SPRyan Coyfe21</v>
      </c>
      <c r="B63">
        <v>16095</v>
      </c>
      <c r="C63">
        <v>94</v>
      </c>
      <c r="D63" t="s">
        <v>190</v>
      </c>
      <c r="E63" t="s">
        <v>914</v>
      </c>
      <c r="F63">
        <v>0</v>
      </c>
      <c r="G63" s="10">
        <v>38900</v>
      </c>
      <c r="H63">
        <v>21</v>
      </c>
      <c r="I63" t="s">
        <v>254</v>
      </c>
      <c r="J63" t="s">
        <v>25</v>
      </c>
      <c r="K63">
        <v>10</v>
      </c>
      <c r="L63">
        <v>13</v>
      </c>
      <c r="M63">
        <v>0</v>
      </c>
      <c r="N63">
        <v>0</v>
      </c>
      <c r="O63">
        <v>0</v>
      </c>
      <c r="P63">
        <v>3.25</v>
      </c>
      <c r="Q63">
        <v>45</v>
      </c>
      <c r="R63">
        <v>45</v>
      </c>
      <c r="S63">
        <v>235.7</v>
      </c>
      <c r="T63">
        <v>208</v>
      </c>
      <c r="U63">
        <v>89</v>
      </c>
      <c r="V63">
        <v>85</v>
      </c>
      <c r="W63">
        <v>17</v>
      </c>
      <c r="X63">
        <v>70</v>
      </c>
      <c r="Y63">
        <v>218</v>
      </c>
      <c r="Z63">
        <v>1.18</v>
      </c>
      <c r="AA63">
        <v>0.23599999999999999</v>
      </c>
      <c r="AB63">
        <v>0.29199999999999998</v>
      </c>
      <c r="AC63" t="str">
        <f>VLOOKUP($A63,Pit!$A$4:$A$1418,1,FALSE)</f>
        <v>SPRyan Coyfe21</v>
      </c>
    </row>
    <row r="64" spans="1:29" x14ac:dyDescent="0.25">
      <c r="A64" t="str">
        <f t="shared" si="0"/>
        <v>CLConnor Collins21</v>
      </c>
      <c r="B64">
        <v>14693</v>
      </c>
      <c r="C64">
        <v>95</v>
      </c>
      <c r="D64" t="s">
        <v>1099</v>
      </c>
      <c r="E64" t="s">
        <v>1098</v>
      </c>
      <c r="F64">
        <v>0</v>
      </c>
      <c r="G64" s="10">
        <v>38965</v>
      </c>
      <c r="H64">
        <v>21</v>
      </c>
      <c r="I64" t="s">
        <v>254</v>
      </c>
      <c r="J64" t="s">
        <v>53</v>
      </c>
      <c r="K64">
        <v>17</v>
      </c>
      <c r="L64">
        <v>13</v>
      </c>
      <c r="M64">
        <v>14</v>
      </c>
      <c r="N64">
        <v>0</v>
      </c>
      <c r="O64">
        <v>0</v>
      </c>
      <c r="P64">
        <v>2.68</v>
      </c>
      <c r="Q64">
        <v>70</v>
      </c>
      <c r="R64">
        <v>37</v>
      </c>
      <c r="S64">
        <v>265</v>
      </c>
      <c r="T64">
        <v>228</v>
      </c>
      <c r="U64">
        <v>100</v>
      </c>
      <c r="V64">
        <v>79</v>
      </c>
      <c r="W64">
        <v>18</v>
      </c>
      <c r="X64">
        <v>45</v>
      </c>
      <c r="Y64">
        <v>199</v>
      </c>
      <c r="Z64">
        <v>1.03</v>
      </c>
      <c r="AA64">
        <v>0.23100000000000001</v>
      </c>
      <c r="AB64">
        <v>0.27100000000000002</v>
      </c>
      <c r="AC64" t="str">
        <f>VLOOKUP($A64,Pit!$A$4:$A$1418,1,FALSE)</f>
        <v>CLConnor Collins21</v>
      </c>
    </row>
    <row r="65" spans="1:29" x14ac:dyDescent="0.25">
      <c r="A65" t="str">
        <f t="shared" si="0"/>
        <v>SPJake Conrad21</v>
      </c>
      <c r="B65">
        <v>2551</v>
      </c>
      <c r="C65">
        <v>103</v>
      </c>
      <c r="D65" t="s">
        <v>967</v>
      </c>
      <c r="E65" t="s">
        <v>977</v>
      </c>
      <c r="F65">
        <v>0</v>
      </c>
      <c r="G65" s="10">
        <v>39178</v>
      </c>
      <c r="H65">
        <v>21</v>
      </c>
      <c r="I65" t="s">
        <v>254</v>
      </c>
      <c r="J65" t="s">
        <v>25</v>
      </c>
      <c r="K65">
        <v>22</v>
      </c>
      <c r="L65">
        <v>14</v>
      </c>
      <c r="M65">
        <v>0</v>
      </c>
      <c r="N65">
        <v>0</v>
      </c>
      <c r="O65">
        <v>0</v>
      </c>
      <c r="P65">
        <v>2.35</v>
      </c>
      <c r="Q65">
        <v>50</v>
      </c>
      <c r="R65">
        <v>50</v>
      </c>
      <c r="S65">
        <v>275.7</v>
      </c>
      <c r="T65">
        <v>195</v>
      </c>
      <c r="U65">
        <v>79</v>
      </c>
      <c r="V65">
        <v>72</v>
      </c>
      <c r="W65">
        <v>21</v>
      </c>
      <c r="X65">
        <v>52</v>
      </c>
      <c r="Y65">
        <v>247</v>
      </c>
      <c r="Z65">
        <v>0.9</v>
      </c>
      <c r="AA65">
        <v>0.19400000000000001</v>
      </c>
      <c r="AB65">
        <v>0.23499999999999999</v>
      </c>
      <c r="AC65" t="str">
        <f>VLOOKUP($A65,Pit!$A$4:$A$1418,1,FALSE)</f>
        <v>SPJake Conrad21</v>
      </c>
    </row>
    <row r="66" spans="1:29" x14ac:dyDescent="0.25">
      <c r="A66" t="str">
        <f t="shared" ref="A66:A129" si="1">IF(J66="MR","RP",J66)&amp;D66&amp;" "&amp;E66&amp;H66</f>
        <v>RPDave Jones18</v>
      </c>
      <c r="B66">
        <v>16108</v>
      </c>
      <c r="C66">
        <v>110</v>
      </c>
      <c r="D66" t="s">
        <v>135</v>
      </c>
      <c r="E66" t="s">
        <v>230</v>
      </c>
      <c r="F66">
        <v>0</v>
      </c>
      <c r="G66">
        <v>40182</v>
      </c>
      <c r="H66">
        <v>18</v>
      </c>
      <c r="I66" t="s">
        <v>254</v>
      </c>
      <c r="J66" t="s">
        <v>43</v>
      </c>
      <c r="K66">
        <v>2</v>
      </c>
      <c r="L66">
        <v>2</v>
      </c>
      <c r="M66">
        <v>11</v>
      </c>
      <c r="N66">
        <v>0</v>
      </c>
      <c r="O66">
        <v>0</v>
      </c>
      <c r="P66">
        <v>0.63</v>
      </c>
      <c r="Q66">
        <v>51</v>
      </c>
      <c r="R66">
        <v>0</v>
      </c>
      <c r="S66">
        <v>86.3</v>
      </c>
      <c r="T66">
        <v>40</v>
      </c>
      <c r="U66">
        <v>11</v>
      </c>
      <c r="V66">
        <v>6</v>
      </c>
      <c r="W66">
        <v>4</v>
      </c>
      <c r="X66">
        <v>17</v>
      </c>
      <c r="Y66">
        <v>114</v>
      </c>
      <c r="Z66">
        <v>0.66</v>
      </c>
      <c r="AA66">
        <v>0.13400000000000001</v>
      </c>
      <c r="AB66">
        <v>0.19900000000000001</v>
      </c>
      <c r="AC66" t="str">
        <f>VLOOKUP($A66,Pit!$A$4:$A$1418,1,FALSE)</f>
        <v>RPDave Jones18</v>
      </c>
    </row>
    <row r="67" spans="1:29" x14ac:dyDescent="0.25">
      <c r="A67" t="str">
        <f t="shared" si="1"/>
        <v>SPEsteban Ruíz18</v>
      </c>
      <c r="B67">
        <v>612</v>
      </c>
      <c r="C67">
        <v>123</v>
      </c>
      <c r="D67" t="s">
        <v>431</v>
      </c>
      <c r="E67" t="s">
        <v>429</v>
      </c>
      <c r="F67">
        <v>0</v>
      </c>
      <c r="G67" s="10">
        <v>40317</v>
      </c>
      <c r="H67">
        <v>18</v>
      </c>
      <c r="I67" t="s">
        <v>254</v>
      </c>
      <c r="J67" t="s">
        <v>25</v>
      </c>
      <c r="K67">
        <v>13</v>
      </c>
      <c r="L67">
        <v>11</v>
      </c>
      <c r="M67">
        <v>0</v>
      </c>
      <c r="N67">
        <v>0</v>
      </c>
      <c r="O67">
        <v>0</v>
      </c>
      <c r="P67">
        <v>2.93</v>
      </c>
      <c r="Q67">
        <v>48</v>
      </c>
      <c r="R67">
        <v>48</v>
      </c>
      <c r="S67">
        <v>233.7</v>
      </c>
      <c r="T67">
        <v>166</v>
      </c>
      <c r="U67">
        <v>101</v>
      </c>
      <c r="V67">
        <v>76</v>
      </c>
      <c r="W67">
        <v>24</v>
      </c>
      <c r="X67">
        <v>107</v>
      </c>
      <c r="Y67">
        <v>278</v>
      </c>
      <c r="Z67">
        <v>1.17</v>
      </c>
      <c r="AA67">
        <v>0.192</v>
      </c>
      <c r="AB67">
        <v>0.251</v>
      </c>
      <c r="AC67" t="str">
        <f>VLOOKUP($A67,Pit!$A$4:$A$1418,1,FALSE)</f>
        <v>SPEsteban Ruíz18</v>
      </c>
    </row>
    <row r="68" spans="1:29" x14ac:dyDescent="0.25">
      <c r="A68" t="str">
        <f t="shared" si="1"/>
        <v>SPHumberto Hernández21</v>
      </c>
      <c r="B68">
        <v>9796</v>
      </c>
      <c r="C68">
        <v>124</v>
      </c>
      <c r="D68" t="s">
        <v>1237</v>
      </c>
      <c r="E68" t="s">
        <v>173</v>
      </c>
      <c r="F68">
        <v>0</v>
      </c>
      <c r="G68" s="10">
        <v>38976</v>
      </c>
      <c r="H68">
        <v>21</v>
      </c>
      <c r="I68" t="s">
        <v>254</v>
      </c>
      <c r="J68" t="s">
        <v>25</v>
      </c>
      <c r="K68">
        <v>13</v>
      </c>
      <c r="L68">
        <v>12</v>
      </c>
      <c r="M68">
        <v>0</v>
      </c>
      <c r="N68">
        <v>0</v>
      </c>
      <c r="O68">
        <v>0</v>
      </c>
      <c r="P68">
        <v>3.17</v>
      </c>
      <c r="Q68">
        <v>46</v>
      </c>
      <c r="R68">
        <v>46</v>
      </c>
      <c r="S68">
        <v>227</v>
      </c>
      <c r="T68">
        <v>182</v>
      </c>
      <c r="U68">
        <v>91</v>
      </c>
      <c r="V68">
        <v>80</v>
      </c>
      <c r="W68">
        <v>15</v>
      </c>
      <c r="X68">
        <v>120</v>
      </c>
      <c r="Y68">
        <v>205</v>
      </c>
      <c r="Z68">
        <v>1.33</v>
      </c>
      <c r="AA68">
        <v>0.218</v>
      </c>
      <c r="AB68">
        <v>0.26900000000000002</v>
      </c>
      <c r="AC68" t="str">
        <f>VLOOKUP($A68,Pit!$A$4:$A$1418,1,FALSE)</f>
        <v>SPHumberto Hernández21</v>
      </c>
    </row>
    <row r="69" spans="1:29" x14ac:dyDescent="0.25">
      <c r="A69" t="str">
        <f t="shared" si="1"/>
        <v>SPJake Aynsley21</v>
      </c>
      <c r="B69">
        <v>11316</v>
      </c>
      <c r="C69">
        <v>126</v>
      </c>
      <c r="D69" t="s">
        <v>967</v>
      </c>
      <c r="E69" t="s">
        <v>1017</v>
      </c>
      <c r="F69">
        <v>0</v>
      </c>
      <c r="G69" s="10">
        <v>38914</v>
      </c>
      <c r="H69">
        <v>21</v>
      </c>
      <c r="I69" t="s">
        <v>254</v>
      </c>
      <c r="J69" t="s">
        <v>25</v>
      </c>
      <c r="K69">
        <v>12</v>
      </c>
      <c r="L69">
        <v>14</v>
      </c>
      <c r="M69">
        <v>0</v>
      </c>
      <c r="N69">
        <v>4</v>
      </c>
      <c r="O69">
        <v>0</v>
      </c>
      <c r="P69">
        <v>3.81</v>
      </c>
      <c r="Q69">
        <v>40</v>
      </c>
      <c r="R69">
        <v>40</v>
      </c>
      <c r="S69">
        <v>210.3</v>
      </c>
      <c r="T69">
        <v>211</v>
      </c>
      <c r="U69">
        <v>96</v>
      </c>
      <c r="V69">
        <v>89</v>
      </c>
      <c r="W69">
        <v>21</v>
      </c>
      <c r="X69">
        <v>57</v>
      </c>
      <c r="Y69">
        <v>157</v>
      </c>
      <c r="Z69">
        <v>1.27</v>
      </c>
      <c r="AA69">
        <v>0.25600000000000001</v>
      </c>
      <c r="AB69">
        <v>0.29399999999999998</v>
      </c>
      <c r="AC69" t="str">
        <f>VLOOKUP($A69,Pit!$A$4:$A$1418,1,FALSE)</f>
        <v>SPJake Aynsley21</v>
      </c>
    </row>
    <row r="70" spans="1:29" x14ac:dyDescent="0.25">
      <c r="A70" t="str">
        <f t="shared" si="1"/>
        <v>CLLogan Garza21</v>
      </c>
      <c r="B70">
        <v>3180</v>
      </c>
      <c r="C70">
        <v>130</v>
      </c>
      <c r="D70" t="s">
        <v>940</v>
      </c>
      <c r="E70" t="s">
        <v>200</v>
      </c>
      <c r="F70">
        <v>0</v>
      </c>
      <c r="G70" s="10">
        <v>39027</v>
      </c>
      <c r="H70">
        <v>21</v>
      </c>
      <c r="I70" t="s">
        <v>254</v>
      </c>
      <c r="J70" t="s">
        <v>53</v>
      </c>
      <c r="K70">
        <v>6</v>
      </c>
      <c r="L70">
        <v>9</v>
      </c>
      <c r="M70">
        <v>7</v>
      </c>
      <c r="N70">
        <v>0</v>
      </c>
      <c r="O70">
        <v>0</v>
      </c>
      <c r="P70">
        <v>2.8</v>
      </c>
      <c r="Q70">
        <v>54</v>
      </c>
      <c r="R70">
        <v>32</v>
      </c>
      <c r="S70">
        <v>183</v>
      </c>
      <c r="T70">
        <v>161</v>
      </c>
      <c r="U70">
        <v>70</v>
      </c>
      <c r="V70">
        <v>57</v>
      </c>
      <c r="W70">
        <v>12</v>
      </c>
      <c r="X70">
        <v>62</v>
      </c>
      <c r="Y70">
        <v>148</v>
      </c>
      <c r="Z70">
        <v>1.22</v>
      </c>
      <c r="AA70">
        <v>0.23100000000000001</v>
      </c>
      <c r="AB70">
        <v>0.27500000000000002</v>
      </c>
      <c r="AC70" t="str">
        <f>VLOOKUP($A70,Pit!$A$4:$A$1418,1,FALSE)</f>
        <v>CLLogan Garza21</v>
      </c>
    </row>
    <row r="71" spans="1:29" x14ac:dyDescent="0.25">
      <c r="A71" t="str">
        <f t="shared" si="1"/>
        <v>SPOwen Cameron21</v>
      </c>
      <c r="B71">
        <v>4319</v>
      </c>
      <c r="C71">
        <v>132</v>
      </c>
      <c r="D71" t="s">
        <v>616</v>
      </c>
      <c r="E71" t="s">
        <v>273</v>
      </c>
      <c r="F71">
        <v>0</v>
      </c>
      <c r="G71" s="10">
        <v>39234</v>
      </c>
      <c r="H71">
        <v>21</v>
      </c>
      <c r="I71" t="s">
        <v>254</v>
      </c>
      <c r="J71" t="s">
        <v>25</v>
      </c>
      <c r="K71">
        <v>14</v>
      </c>
      <c r="L71">
        <v>13</v>
      </c>
      <c r="M71">
        <v>0</v>
      </c>
      <c r="N71">
        <v>0</v>
      </c>
      <c r="O71">
        <v>0</v>
      </c>
      <c r="P71">
        <v>3.35</v>
      </c>
      <c r="Q71">
        <v>48</v>
      </c>
      <c r="R71">
        <v>48</v>
      </c>
      <c r="S71">
        <v>247.3</v>
      </c>
      <c r="T71">
        <v>221</v>
      </c>
      <c r="U71">
        <v>100</v>
      </c>
      <c r="V71">
        <v>92</v>
      </c>
      <c r="W71">
        <v>32</v>
      </c>
      <c r="X71">
        <v>67</v>
      </c>
      <c r="Y71">
        <v>254</v>
      </c>
      <c r="Z71">
        <v>1.1599999999999999</v>
      </c>
      <c r="AA71">
        <v>0.23599999999999999</v>
      </c>
      <c r="AB71">
        <v>0.28799999999999998</v>
      </c>
      <c r="AC71" t="str">
        <f>VLOOKUP($A71,Pit!$A$4:$A$1418,1,FALSE)</f>
        <v>SPOwen Cameron21</v>
      </c>
    </row>
    <row r="72" spans="1:29" x14ac:dyDescent="0.25">
      <c r="A72" t="str">
        <f t="shared" si="1"/>
        <v>RPEnrique Reyes22</v>
      </c>
      <c r="B72">
        <v>6251</v>
      </c>
      <c r="C72">
        <v>134</v>
      </c>
      <c r="D72" t="s">
        <v>446</v>
      </c>
      <c r="E72" t="s">
        <v>652</v>
      </c>
      <c r="F72">
        <v>0</v>
      </c>
      <c r="G72" s="10">
        <v>38830</v>
      </c>
      <c r="H72">
        <v>22</v>
      </c>
      <c r="I72" t="s">
        <v>254</v>
      </c>
      <c r="J72" t="s">
        <v>43</v>
      </c>
      <c r="K72">
        <v>6</v>
      </c>
      <c r="L72">
        <v>5</v>
      </c>
      <c r="M72">
        <v>4</v>
      </c>
      <c r="N72">
        <v>0</v>
      </c>
      <c r="O72">
        <v>0</v>
      </c>
      <c r="P72" s="8">
        <v>3.17</v>
      </c>
      <c r="Q72">
        <v>55</v>
      </c>
      <c r="R72">
        <v>11</v>
      </c>
      <c r="S72">
        <v>136.30000000000001</v>
      </c>
      <c r="T72">
        <v>124</v>
      </c>
      <c r="U72">
        <v>59</v>
      </c>
      <c r="V72">
        <v>48</v>
      </c>
      <c r="W72">
        <v>6</v>
      </c>
      <c r="X72">
        <v>57</v>
      </c>
      <c r="Y72">
        <v>136</v>
      </c>
      <c r="Z72" s="8">
        <v>1.33</v>
      </c>
      <c r="AA72" s="9">
        <v>0.24</v>
      </c>
      <c r="AB72" s="9">
        <v>0.314</v>
      </c>
      <c r="AC72" t="str">
        <f>VLOOKUP($A72,Pit!$A$4:$A$1418,1,FALSE)</f>
        <v>RPEnrique Reyes22</v>
      </c>
    </row>
    <row r="73" spans="1:29" x14ac:dyDescent="0.25">
      <c r="A73" t="str">
        <f t="shared" si="1"/>
        <v>CLLorenzo Delgado21</v>
      </c>
      <c r="B73">
        <v>3139</v>
      </c>
      <c r="C73">
        <v>135</v>
      </c>
      <c r="D73" t="s">
        <v>456</v>
      </c>
      <c r="E73" t="s">
        <v>447</v>
      </c>
      <c r="F73">
        <v>0</v>
      </c>
      <c r="G73">
        <v>38967</v>
      </c>
      <c r="H73">
        <v>21</v>
      </c>
      <c r="I73" t="s">
        <v>254</v>
      </c>
      <c r="J73" t="s">
        <v>53</v>
      </c>
      <c r="K73">
        <v>4</v>
      </c>
      <c r="L73">
        <v>4</v>
      </c>
      <c r="M73">
        <v>22</v>
      </c>
      <c r="N73">
        <v>0</v>
      </c>
      <c r="O73">
        <v>0</v>
      </c>
      <c r="P73">
        <v>2.12</v>
      </c>
      <c r="Q73">
        <v>52</v>
      </c>
      <c r="R73">
        <v>3</v>
      </c>
      <c r="S73">
        <v>72.3</v>
      </c>
      <c r="T73">
        <v>44</v>
      </c>
      <c r="U73">
        <v>21</v>
      </c>
      <c r="V73">
        <v>17</v>
      </c>
      <c r="W73">
        <v>5</v>
      </c>
      <c r="X73">
        <v>43</v>
      </c>
      <c r="Y73">
        <v>95</v>
      </c>
      <c r="Z73">
        <v>1.2</v>
      </c>
      <c r="AA73">
        <v>0.17199999999999999</v>
      </c>
      <c r="AB73">
        <v>0.245</v>
      </c>
      <c r="AC73" t="str">
        <f>VLOOKUP($A73,Pit!$A$4:$A$1418,1,FALSE)</f>
        <v>CLLorenzo Delgado21</v>
      </c>
    </row>
    <row r="74" spans="1:29" x14ac:dyDescent="0.25">
      <c r="A74" t="str">
        <f t="shared" si="1"/>
        <v>SPArie Homan21</v>
      </c>
      <c r="B74">
        <v>16085</v>
      </c>
      <c r="C74">
        <v>136</v>
      </c>
      <c r="D74" t="s">
        <v>1250</v>
      </c>
      <c r="E74" t="s">
        <v>1251</v>
      </c>
      <c r="F74">
        <v>0</v>
      </c>
      <c r="G74" s="10">
        <v>39044</v>
      </c>
      <c r="H74">
        <v>21</v>
      </c>
      <c r="I74" t="s">
        <v>254</v>
      </c>
      <c r="J74" t="s">
        <v>25</v>
      </c>
      <c r="K74">
        <v>8</v>
      </c>
      <c r="L74">
        <v>18</v>
      </c>
      <c r="M74">
        <v>0</v>
      </c>
      <c r="N74">
        <v>0</v>
      </c>
      <c r="O74">
        <v>0</v>
      </c>
      <c r="P74">
        <v>4.0999999999999996</v>
      </c>
      <c r="Q74">
        <v>41</v>
      </c>
      <c r="R74">
        <v>41</v>
      </c>
      <c r="S74">
        <v>193.3</v>
      </c>
      <c r="T74">
        <v>193</v>
      </c>
      <c r="U74">
        <v>97</v>
      </c>
      <c r="V74">
        <v>88</v>
      </c>
      <c r="W74">
        <v>24</v>
      </c>
      <c r="X74">
        <v>59</v>
      </c>
      <c r="Y74">
        <v>177</v>
      </c>
      <c r="Z74">
        <v>1.3</v>
      </c>
      <c r="AA74">
        <v>0.25700000000000001</v>
      </c>
      <c r="AB74">
        <v>0.30499999999999999</v>
      </c>
      <c r="AC74" t="str">
        <f>VLOOKUP($A74,Pit!$A$4:$A$1418,1,FALSE)</f>
        <v>SPArie Homan21</v>
      </c>
    </row>
    <row r="75" spans="1:29" x14ac:dyDescent="0.25">
      <c r="A75" t="str">
        <f t="shared" si="1"/>
        <v>RPDave Marshall21</v>
      </c>
      <c r="B75">
        <v>9038</v>
      </c>
      <c r="C75">
        <v>139</v>
      </c>
      <c r="D75" t="s">
        <v>135</v>
      </c>
      <c r="E75" t="s">
        <v>513</v>
      </c>
      <c r="F75">
        <v>0</v>
      </c>
      <c r="G75" s="10">
        <v>38893</v>
      </c>
      <c r="H75">
        <v>21</v>
      </c>
      <c r="I75" t="s">
        <v>254</v>
      </c>
      <c r="J75" t="s">
        <v>43</v>
      </c>
      <c r="K75">
        <v>9</v>
      </c>
      <c r="L75">
        <v>8</v>
      </c>
      <c r="M75">
        <v>5</v>
      </c>
      <c r="N75">
        <v>0</v>
      </c>
      <c r="O75">
        <v>0</v>
      </c>
      <c r="P75">
        <v>3.9</v>
      </c>
      <c r="Q75">
        <v>90</v>
      </c>
      <c r="R75">
        <v>12</v>
      </c>
      <c r="S75">
        <v>166</v>
      </c>
      <c r="T75">
        <v>174</v>
      </c>
      <c r="U75">
        <v>88</v>
      </c>
      <c r="V75">
        <v>72</v>
      </c>
      <c r="W75">
        <v>19</v>
      </c>
      <c r="X75">
        <v>63</v>
      </c>
      <c r="Y75">
        <v>178</v>
      </c>
      <c r="Z75">
        <v>1.43</v>
      </c>
      <c r="AA75">
        <v>0.26800000000000002</v>
      </c>
      <c r="AB75">
        <v>0.33800000000000002</v>
      </c>
      <c r="AC75" t="str">
        <f>VLOOKUP($A75,Pit!$A$4:$A$1418,1,FALSE)</f>
        <v>RPDave Marshall21</v>
      </c>
    </row>
    <row r="76" spans="1:29" x14ac:dyDescent="0.25">
      <c r="A76" t="str">
        <f t="shared" si="1"/>
        <v>SPJ.R. Bennett21</v>
      </c>
      <c r="B76">
        <v>4384</v>
      </c>
      <c r="C76">
        <v>140</v>
      </c>
      <c r="D76" t="s">
        <v>1034</v>
      </c>
      <c r="E76" t="s">
        <v>1035</v>
      </c>
      <c r="F76">
        <v>0</v>
      </c>
      <c r="G76" s="10">
        <v>38952</v>
      </c>
      <c r="H76">
        <v>21</v>
      </c>
      <c r="I76" t="s">
        <v>254</v>
      </c>
      <c r="J76" t="s">
        <v>25</v>
      </c>
      <c r="K76">
        <v>13</v>
      </c>
      <c r="L76">
        <v>8</v>
      </c>
      <c r="M76">
        <v>0</v>
      </c>
      <c r="N76">
        <v>0</v>
      </c>
      <c r="O76">
        <v>0</v>
      </c>
      <c r="P76">
        <v>2.46</v>
      </c>
      <c r="Q76">
        <v>46</v>
      </c>
      <c r="R76">
        <v>46</v>
      </c>
      <c r="S76">
        <v>219.7</v>
      </c>
      <c r="T76">
        <v>177</v>
      </c>
      <c r="U76">
        <v>68</v>
      </c>
      <c r="V76">
        <v>60</v>
      </c>
      <c r="W76">
        <v>12</v>
      </c>
      <c r="X76">
        <v>71</v>
      </c>
      <c r="Y76">
        <v>224</v>
      </c>
      <c r="Z76">
        <v>1.1299999999999999</v>
      </c>
      <c r="AA76">
        <v>0.218</v>
      </c>
      <c r="AB76">
        <v>0.28399999999999997</v>
      </c>
      <c r="AC76" t="str">
        <f>VLOOKUP($A76,Pit!$A$4:$A$1418,1,FALSE)</f>
        <v>SPJ.R. Bennett21</v>
      </c>
    </row>
    <row r="77" spans="1:29" x14ac:dyDescent="0.25">
      <c r="A77" t="str">
        <f t="shared" si="1"/>
        <v>RPDanny Doyle18</v>
      </c>
      <c r="B77">
        <v>1006</v>
      </c>
      <c r="C77">
        <v>143</v>
      </c>
      <c r="D77" t="s">
        <v>427</v>
      </c>
      <c r="E77" t="s">
        <v>870</v>
      </c>
      <c r="F77">
        <v>2000000</v>
      </c>
      <c r="G77" s="10">
        <v>40178</v>
      </c>
      <c r="H77">
        <v>18</v>
      </c>
      <c r="I77" t="s">
        <v>254</v>
      </c>
      <c r="J77" t="s">
        <v>43</v>
      </c>
      <c r="K77">
        <v>5</v>
      </c>
      <c r="L77">
        <v>8</v>
      </c>
      <c r="M77">
        <v>1</v>
      </c>
      <c r="N77">
        <v>0</v>
      </c>
      <c r="O77">
        <v>0</v>
      </c>
      <c r="P77">
        <v>3</v>
      </c>
      <c r="Q77">
        <v>36</v>
      </c>
      <c r="R77">
        <v>30</v>
      </c>
      <c r="S77">
        <v>162</v>
      </c>
      <c r="T77">
        <v>141</v>
      </c>
      <c r="U77">
        <v>62</v>
      </c>
      <c r="V77">
        <v>54</v>
      </c>
      <c r="W77">
        <v>18</v>
      </c>
      <c r="X77">
        <v>60</v>
      </c>
      <c r="Y77">
        <v>144</v>
      </c>
      <c r="Z77">
        <v>1.24</v>
      </c>
      <c r="AA77">
        <v>0.23300000000000001</v>
      </c>
      <c r="AB77">
        <v>0.27600000000000002</v>
      </c>
      <c r="AC77" t="str">
        <f>VLOOKUP($A77,Pit!$A$4:$A$1418,1,FALSE)</f>
        <v>RPDanny Doyle18</v>
      </c>
    </row>
    <row r="78" spans="1:29" x14ac:dyDescent="0.25">
      <c r="A78" t="str">
        <f t="shared" si="1"/>
        <v>SPRobert Hutchins21</v>
      </c>
      <c r="B78">
        <v>3916</v>
      </c>
      <c r="C78">
        <v>146</v>
      </c>
      <c r="D78" t="s">
        <v>378</v>
      </c>
      <c r="E78" t="s">
        <v>1264</v>
      </c>
      <c r="F78">
        <v>0</v>
      </c>
      <c r="G78" s="10">
        <v>39197</v>
      </c>
      <c r="H78">
        <v>21</v>
      </c>
      <c r="I78" t="s">
        <v>254</v>
      </c>
      <c r="J78" t="s">
        <v>25</v>
      </c>
      <c r="K78">
        <v>8</v>
      </c>
      <c r="L78">
        <v>12</v>
      </c>
      <c r="M78">
        <v>1</v>
      </c>
      <c r="N78">
        <v>0</v>
      </c>
      <c r="O78">
        <v>0</v>
      </c>
      <c r="P78">
        <v>3.25</v>
      </c>
      <c r="Q78">
        <v>46</v>
      </c>
      <c r="R78">
        <v>34</v>
      </c>
      <c r="S78">
        <v>188.3</v>
      </c>
      <c r="T78">
        <v>144</v>
      </c>
      <c r="U78">
        <v>81</v>
      </c>
      <c r="V78">
        <v>68</v>
      </c>
      <c r="W78">
        <v>16</v>
      </c>
      <c r="X78">
        <v>68</v>
      </c>
      <c r="Y78">
        <v>189</v>
      </c>
      <c r="Z78">
        <v>1.1299999999999999</v>
      </c>
      <c r="AA78">
        <v>0.20699999999999999</v>
      </c>
      <c r="AB78">
        <v>0.26</v>
      </c>
      <c r="AC78" t="str">
        <f>VLOOKUP($A78,Pit!$A$4:$A$1418,1,FALSE)</f>
        <v>SPRobert Hutchins21</v>
      </c>
    </row>
    <row r="79" spans="1:29" x14ac:dyDescent="0.25">
      <c r="A79" t="str">
        <f t="shared" si="1"/>
        <v>SPRick Burgess17</v>
      </c>
      <c r="B79">
        <v>9604</v>
      </c>
      <c r="C79">
        <v>148</v>
      </c>
      <c r="D79" t="s">
        <v>580</v>
      </c>
      <c r="E79" t="s">
        <v>483</v>
      </c>
      <c r="F79">
        <v>0</v>
      </c>
      <c r="G79" s="10">
        <v>40336</v>
      </c>
      <c r="H79">
        <v>17</v>
      </c>
      <c r="I79" t="s">
        <v>254</v>
      </c>
      <c r="J79" t="s">
        <v>25</v>
      </c>
      <c r="K79">
        <v>3</v>
      </c>
      <c r="L79">
        <v>9</v>
      </c>
      <c r="M79">
        <v>0</v>
      </c>
      <c r="N79">
        <v>0</v>
      </c>
      <c r="O79">
        <v>0</v>
      </c>
      <c r="P79">
        <v>2.81</v>
      </c>
      <c r="Q79">
        <v>32</v>
      </c>
      <c r="R79">
        <v>32</v>
      </c>
      <c r="S79">
        <v>137.69999999999999</v>
      </c>
      <c r="T79">
        <v>105</v>
      </c>
      <c r="U79">
        <v>48</v>
      </c>
      <c r="V79">
        <v>43</v>
      </c>
      <c r="W79">
        <v>18</v>
      </c>
      <c r="X79">
        <v>49</v>
      </c>
      <c r="Y79">
        <v>163</v>
      </c>
      <c r="Z79">
        <v>1.1200000000000001</v>
      </c>
      <c r="AA79">
        <v>0.20499999999999999</v>
      </c>
      <c r="AB79">
        <v>0.26300000000000001</v>
      </c>
      <c r="AC79" t="str">
        <f>VLOOKUP($A79,Pit!$A$4:$A$1418,1,FALSE)</f>
        <v>SPRick Burgess17</v>
      </c>
    </row>
    <row r="80" spans="1:29" x14ac:dyDescent="0.25">
      <c r="A80" t="str">
        <f t="shared" si="1"/>
        <v>RPMarshall Smythe21</v>
      </c>
      <c r="B80">
        <v>10973</v>
      </c>
      <c r="C80">
        <v>152</v>
      </c>
      <c r="D80" t="s">
        <v>513</v>
      </c>
      <c r="E80" t="s">
        <v>954</v>
      </c>
      <c r="F80">
        <v>0</v>
      </c>
      <c r="G80">
        <v>38940</v>
      </c>
      <c r="H80">
        <v>21</v>
      </c>
      <c r="I80" t="s">
        <v>254</v>
      </c>
      <c r="J80" t="s">
        <v>43</v>
      </c>
      <c r="K80">
        <v>6</v>
      </c>
      <c r="L80">
        <v>2</v>
      </c>
      <c r="M80">
        <v>12</v>
      </c>
      <c r="N80">
        <v>0</v>
      </c>
      <c r="O80">
        <v>0</v>
      </c>
      <c r="P80">
        <v>2.91</v>
      </c>
      <c r="Q80">
        <v>61</v>
      </c>
      <c r="R80">
        <v>3</v>
      </c>
      <c r="S80">
        <v>99</v>
      </c>
      <c r="T80">
        <v>85</v>
      </c>
      <c r="U80">
        <v>33</v>
      </c>
      <c r="V80">
        <v>32</v>
      </c>
      <c r="W80">
        <v>10</v>
      </c>
      <c r="X80">
        <v>42</v>
      </c>
      <c r="Y80">
        <v>119</v>
      </c>
      <c r="Z80">
        <v>1.28</v>
      </c>
      <c r="AA80">
        <v>0.23599999999999999</v>
      </c>
      <c r="AB80">
        <v>0.32100000000000001</v>
      </c>
      <c r="AC80" t="str">
        <f>VLOOKUP($A80,Pit!$A$4:$A$1418,1,FALSE)</f>
        <v>RPMarshall Smythe21</v>
      </c>
    </row>
    <row r="81" spans="1:29" x14ac:dyDescent="0.25">
      <c r="A81" t="str">
        <f t="shared" si="1"/>
        <v>SPEisaku Azuma21</v>
      </c>
      <c r="B81">
        <v>16084</v>
      </c>
      <c r="C81">
        <v>153</v>
      </c>
      <c r="D81" t="s">
        <v>1018</v>
      </c>
      <c r="E81" t="s">
        <v>1019</v>
      </c>
      <c r="F81">
        <v>0</v>
      </c>
      <c r="G81" s="10">
        <v>38922</v>
      </c>
      <c r="H81">
        <v>21</v>
      </c>
      <c r="I81" t="s">
        <v>254</v>
      </c>
      <c r="J81" t="s">
        <v>25</v>
      </c>
      <c r="K81">
        <v>10</v>
      </c>
      <c r="L81">
        <v>14</v>
      </c>
      <c r="M81">
        <v>0</v>
      </c>
      <c r="N81">
        <v>1</v>
      </c>
      <c r="O81">
        <v>0</v>
      </c>
      <c r="P81">
        <v>4.07</v>
      </c>
      <c r="Q81">
        <v>40</v>
      </c>
      <c r="R81">
        <v>40</v>
      </c>
      <c r="S81">
        <v>190</v>
      </c>
      <c r="T81">
        <v>187</v>
      </c>
      <c r="U81">
        <v>90</v>
      </c>
      <c r="V81">
        <v>86</v>
      </c>
      <c r="W81">
        <v>17</v>
      </c>
      <c r="X81">
        <v>64</v>
      </c>
      <c r="Y81">
        <v>169</v>
      </c>
      <c r="Z81">
        <v>1.32</v>
      </c>
      <c r="AA81">
        <v>0.26200000000000001</v>
      </c>
      <c r="AB81">
        <v>0.317</v>
      </c>
      <c r="AC81" t="str">
        <f>VLOOKUP($A81,Pit!$A$4:$A$1418,1,FALSE)</f>
        <v>SPEisaku Azuma21</v>
      </c>
    </row>
    <row r="82" spans="1:29" x14ac:dyDescent="0.25">
      <c r="A82" t="str">
        <f t="shared" si="1"/>
        <v>RPGeorge Smith22</v>
      </c>
      <c r="B82">
        <v>1996</v>
      </c>
      <c r="C82">
        <v>155</v>
      </c>
      <c r="D82" t="s">
        <v>276</v>
      </c>
      <c r="E82" t="s">
        <v>178</v>
      </c>
      <c r="F82">
        <v>0</v>
      </c>
      <c r="G82">
        <v>38730</v>
      </c>
      <c r="H82">
        <v>22</v>
      </c>
      <c r="I82" t="s">
        <v>254</v>
      </c>
      <c r="J82" t="s">
        <v>43</v>
      </c>
      <c r="K82">
        <v>5</v>
      </c>
      <c r="L82">
        <v>5</v>
      </c>
      <c r="M82">
        <v>8</v>
      </c>
      <c r="N82">
        <v>0</v>
      </c>
      <c r="O82">
        <v>0</v>
      </c>
      <c r="P82">
        <v>3.51</v>
      </c>
      <c r="Q82">
        <v>58</v>
      </c>
      <c r="R82">
        <v>12</v>
      </c>
      <c r="S82">
        <v>133.30000000000001</v>
      </c>
      <c r="T82">
        <v>119</v>
      </c>
      <c r="U82">
        <v>54</v>
      </c>
      <c r="V82">
        <v>52</v>
      </c>
      <c r="W82">
        <v>13</v>
      </c>
      <c r="X82">
        <v>45</v>
      </c>
      <c r="Y82">
        <v>114</v>
      </c>
      <c r="Z82">
        <v>1.23</v>
      </c>
      <c r="AA82">
        <v>0.23400000000000001</v>
      </c>
      <c r="AB82">
        <v>0.27700000000000002</v>
      </c>
      <c r="AC82" t="str">
        <f>VLOOKUP($A82,Pit!$A$4:$A$1418,1,FALSE)</f>
        <v>RPGeorge Smith22</v>
      </c>
    </row>
    <row r="83" spans="1:29" x14ac:dyDescent="0.25">
      <c r="A83" t="str">
        <f t="shared" si="1"/>
        <v>SPAntónio García22</v>
      </c>
      <c r="B83">
        <v>6039</v>
      </c>
      <c r="C83">
        <v>156</v>
      </c>
      <c r="D83" t="s">
        <v>193</v>
      </c>
      <c r="E83" t="s">
        <v>136</v>
      </c>
      <c r="F83">
        <v>0</v>
      </c>
      <c r="G83" s="10">
        <v>38676</v>
      </c>
      <c r="H83">
        <v>22</v>
      </c>
      <c r="I83" t="s">
        <v>254</v>
      </c>
      <c r="J83" t="s">
        <v>25</v>
      </c>
      <c r="K83">
        <v>14</v>
      </c>
      <c r="L83">
        <v>11</v>
      </c>
      <c r="M83">
        <v>1</v>
      </c>
      <c r="N83">
        <v>0</v>
      </c>
      <c r="O83">
        <v>0</v>
      </c>
      <c r="P83">
        <v>3.34</v>
      </c>
      <c r="Q83">
        <v>63</v>
      </c>
      <c r="R83">
        <v>40</v>
      </c>
      <c r="S83">
        <v>261</v>
      </c>
      <c r="T83">
        <v>224</v>
      </c>
      <c r="U83">
        <v>102</v>
      </c>
      <c r="V83">
        <v>97</v>
      </c>
      <c r="W83">
        <v>34</v>
      </c>
      <c r="X83">
        <v>82</v>
      </c>
      <c r="Y83">
        <v>248</v>
      </c>
      <c r="Z83">
        <v>1.17</v>
      </c>
      <c r="AA83">
        <v>0.23</v>
      </c>
      <c r="AB83">
        <v>0.27200000000000002</v>
      </c>
      <c r="AC83" t="str">
        <f>VLOOKUP($A83,Pit!$A$4:$A$1418,1,FALSE)</f>
        <v>SPAntónio García22</v>
      </c>
    </row>
    <row r="84" spans="1:29" x14ac:dyDescent="0.25">
      <c r="A84" t="str">
        <f t="shared" si="1"/>
        <v>RPTim King21</v>
      </c>
      <c r="B84">
        <v>8892</v>
      </c>
      <c r="C84">
        <v>157</v>
      </c>
      <c r="D84" t="s">
        <v>163</v>
      </c>
      <c r="E84" t="s">
        <v>805</v>
      </c>
      <c r="F84">
        <v>0</v>
      </c>
      <c r="G84">
        <v>39077</v>
      </c>
      <c r="H84">
        <v>21</v>
      </c>
      <c r="I84" t="s">
        <v>254</v>
      </c>
      <c r="J84" t="s">
        <v>43</v>
      </c>
      <c r="K84">
        <v>8</v>
      </c>
      <c r="L84">
        <v>2</v>
      </c>
      <c r="M84">
        <v>3</v>
      </c>
      <c r="N84">
        <v>0</v>
      </c>
      <c r="O84">
        <v>0</v>
      </c>
      <c r="P84">
        <v>2.3199999999999998</v>
      </c>
      <c r="Q84">
        <v>38</v>
      </c>
      <c r="R84">
        <v>11</v>
      </c>
      <c r="S84">
        <v>104.7</v>
      </c>
      <c r="T84">
        <v>70</v>
      </c>
      <c r="U84">
        <v>27</v>
      </c>
      <c r="V84">
        <v>27</v>
      </c>
      <c r="W84">
        <v>11</v>
      </c>
      <c r="X84">
        <v>44</v>
      </c>
      <c r="Y84">
        <v>99</v>
      </c>
      <c r="Z84">
        <v>1.0900000000000001</v>
      </c>
      <c r="AA84">
        <v>0.188</v>
      </c>
      <c r="AB84">
        <v>0.224</v>
      </c>
      <c r="AC84" t="str">
        <f>VLOOKUP($A84,Pit!$A$4:$A$1418,1,FALSE)</f>
        <v>RPTim King21</v>
      </c>
    </row>
    <row r="85" spans="1:29" x14ac:dyDescent="0.25">
      <c r="A85" t="str">
        <f t="shared" si="1"/>
        <v>CLLuis Castro21</v>
      </c>
      <c r="B85">
        <v>2741</v>
      </c>
      <c r="C85">
        <v>161</v>
      </c>
      <c r="D85" t="s">
        <v>133</v>
      </c>
      <c r="E85" t="s">
        <v>393</v>
      </c>
      <c r="F85">
        <v>0</v>
      </c>
      <c r="G85" s="10">
        <v>38880</v>
      </c>
      <c r="H85">
        <v>21</v>
      </c>
      <c r="I85" t="s">
        <v>254</v>
      </c>
      <c r="J85" t="s">
        <v>53</v>
      </c>
      <c r="K85">
        <v>10</v>
      </c>
      <c r="L85">
        <v>8</v>
      </c>
      <c r="M85">
        <v>30</v>
      </c>
      <c r="N85">
        <v>0</v>
      </c>
      <c r="O85">
        <v>0</v>
      </c>
      <c r="P85" s="8">
        <v>3</v>
      </c>
      <c r="Q85">
        <v>80</v>
      </c>
      <c r="R85">
        <v>12</v>
      </c>
      <c r="S85">
        <v>132</v>
      </c>
      <c r="T85">
        <v>103</v>
      </c>
      <c r="U85">
        <v>49</v>
      </c>
      <c r="V85">
        <v>44</v>
      </c>
      <c r="W85">
        <v>11</v>
      </c>
      <c r="X85">
        <v>54</v>
      </c>
      <c r="Y85">
        <v>140</v>
      </c>
      <c r="Z85" s="8">
        <v>1.19</v>
      </c>
      <c r="AA85" s="9">
        <v>0.20799999999999999</v>
      </c>
      <c r="AB85" s="9">
        <v>0.26400000000000001</v>
      </c>
      <c r="AC85" t="str">
        <f>VLOOKUP($A85,Pit!$A$4:$A$1418,1,FALSE)</f>
        <v>CLLuis Castro21</v>
      </c>
    </row>
    <row r="86" spans="1:29" x14ac:dyDescent="0.25">
      <c r="A86" t="str">
        <f t="shared" si="1"/>
        <v>SPBruno Evans21</v>
      </c>
      <c r="B86">
        <v>5825</v>
      </c>
      <c r="C86">
        <v>162</v>
      </c>
      <c r="D86" t="s">
        <v>678</v>
      </c>
      <c r="E86" t="s">
        <v>1151</v>
      </c>
      <c r="F86">
        <v>0</v>
      </c>
      <c r="G86" s="10">
        <v>38972</v>
      </c>
      <c r="H86">
        <v>21</v>
      </c>
      <c r="I86" t="s">
        <v>254</v>
      </c>
      <c r="J86" t="s">
        <v>25</v>
      </c>
      <c r="K86">
        <v>9</v>
      </c>
      <c r="L86">
        <v>7</v>
      </c>
      <c r="M86">
        <v>6</v>
      </c>
      <c r="N86">
        <v>1</v>
      </c>
      <c r="O86">
        <v>0</v>
      </c>
      <c r="P86">
        <v>3.1</v>
      </c>
      <c r="Q86">
        <v>58</v>
      </c>
      <c r="R86">
        <v>15</v>
      </c>
      <c r="S86">
        <v>148</v>
      </c>
      <c r="T86">
        <v>110</v>
      </c>
      <c r="U86">
        <v>58</v>
      </c>
      <c r="V86">
        <v>51</v>
      </c>
      <c r="W86">
        <v>18</v>
      </c>
      <c r="X86">
        <v>38</v>
      </c>
      <c r="Y86">
        <v>144</v>
      </c>
      <c r="Z86">
        <v>1</v>
      </c>
      <c r="AA86">
        <v>0.2</v>
      </c>
      <c r="AB86">
        <v>0.23599999999999999</v>
      </c>
      <c r="AC86" t="str">
        <f>VLOOKUP($A86,Pit!$A$4:$A$1418,1,FALSE)</f>
        <v>SPBruno Evans21</v>
      </c>
    </row>
    <row r="87" spans="1:29" x14ac:dyDescent="0.25">
      <c r="A87" t="str">
        <f t="shared" si="1"/>
        <v>SPJesús Booth21</v>
      </c>
      <c r="B87">
        <v>14718</v>
      </c>
      <c r="C87">
        <v>163</v>
      </c>
      <c r="D87" t="s">
        <v>152</v>
      </c>
      <c r="E87" t="s">
        <v>1052</v>
      </c>
      <c r="F87">
        <v>0</v>
      </c>
      <c r="G87" s="10">
        <v>39235</v>
      </c>
      <c r="H87">
        <v>21</v>
      </c>
      <c r="I87" t="s">
        <v>254</v>
      </c>
      <c r="J87" t="s">
        <v>25</v>
      </c>
      <c r="K87">
        <v>16</v>
      </c>
      <c r="L87">
        <v>9</v>
      </c>
      <c r="M87">
        <v>1</v>
      </c>
      <c r="N87">
        <v>0</v>
      </c>
      <c r="O87">
        <v>0</v>
      </c>
      <c r="P87">
        <v>3.02</v>
      </c>
      <c r="Q87">
        <v>102</v>
      </c>
      <c r="R87">
        <v>23</v>
      </c>
      <c r="S87">
        <v>202.3</v>
      </c>
      <c r="T87">
        <v>165</v>
      </c>
      <c r="U87">
        <v>83</v>
      </c>
      <c r="V87">
        <v>68</v>
      </c>
      <c r="W87">
        <v>20</v>
      </c>
      <c r="X87">
        <v>80</v>
      </c>
      <c r="Y87">
        <v>238</v>
      </c>
      <c r="Z87">
        <v>1.21</v>
      </c>
      <c r="AA87">
        <v>0.22</v>
      </c>
      <c r="AB87">
        <v>0.28999999999999998</v>
      </c>
      <c r="AC87" t="str">
        <f>VLOOKUP($A87,Pit!$A$4:$A$1418,1,FALSE)</f>
        <v>SPJesús Booth21</v>
      </c>
    </row>
    <row r="88" spans="1:29" x14ac:dyDescent="0.25">
      <c r="A88" t="str">
        <f t="shared" si="1"/>
        <v>SPJude Hollington21</v>
      </c>
      <c r="B88">
        <v>5878</v>
      </c>
      <c r="C88">
        <v>164</v>
      </c>
      <c r="D88" t="s">
        <v>716</v>
      </c>
      <c r="E88" t="s">
        <v>1249</v>
      </c>
      <c r="F88">
        <v>0</v>
      </c>
      <c r="G88" s="10">
        <v>38940</v>
      </c>
      <c r="H88">
        <v>21</v>
      </c>
      <c r="I88" t="s">
        <v>254</v>
      </c>
      <c r="J88" t="s">
        <v>25</v>
      </c>
      <c r="K88">
        <v>4</v>
      </c>
      <c r="L88">
        <v>8</v>
      </c>
      <c r="M88">
        <v>0</v>
      </c>
      <c r="N88">
        <v>0</v>
      </c>
      <c r="O88">
        <v>0</v>
      </c>
      <c r="P88">
        <v>2.79</v>
      </c>
      <c r="Q88">
        <v>33</v>
      </c>
      <c r="R88">
        <v>33</v>
      </c>
      <c r="S88">
        <v>167.7</v>
      </c>
      <c r="T88">
        <v>130</v>
      </c>
      <c r="U88">
        <v>53</v>
      </c>
      <c r="V88">
        <v>52</v>
      </c>
      <c r="W88">
        <v>9</v>
      </c>
      <c r="X88">
        <v>56</v>
      </c>
      <c r="Y88">
        <v>170</v>
      </c>
      <c r="Z88">
        <v>1.1100000000000001</v>
      </c>
      <c r="AA88">
        <v>0.20899999999999999</v>
      </c>
      <c r="AB88">
        <v>0.27100000000000002</v>
      </c>
      <c r="AC88" t="str">
        <f>VLOOKUP($A88,Pit!$A$4:$A$1418,1,FALSE)</f>
        <v>SPJude Hollington21</v>
      </c>
    </row>
    <row r="89" spans="1:29" x14ac:dyDescent="0.25">
      <c r="A89" t="str">
        <f t="shared" si="1"/>
        <v>CLIrving Meekins22</v>
      </c>
      <c r="B89">
        <v>13445</v>
      </c>
      <c r="C89">
        <v>165</v>
      </c>
      <c r="D89" t="s">
        <v>1436</v>
      </c>
      <c r="E89" t="s">
        <v>1437</v>
      </c>
      <c r="F89">
        <v>1500000</v>
      </c>
      <c r="G89" s="10">
        <v>38767</v>
      </c>
      <c r="H89">
        <v>22</v>
      </c>
      <c r="I89" t="s">
        <v>254</v>
      </c>
      <c r="J89" t="s">
        <v>53</v>
      </c>
      <c r="K89">
        <v>14</v>
      </c>
      <c r="L89">
        <v>15</v>
      </c>
      <c r="M89">
        <v>14</v>
      </c>
      <c r="N89">
        <v>0</v>
      </c>
      <c r="O89">
        <v>0</v>
      </c>
      <c r="P89">
        <v>5.18</v>
      </c>
      <c r="Q89">
        <v>89</v>
      </c>
      <c r="R89">
        <v>26</v>
      </c>
      <c r="S89">
        <v>208.3</v>
      </c>
      <c r="T89">
        <v>234</v>
      </c>
      <c r="U89">
        <v>130</v>
      </c>
      <c r="V89">
        <v>120</v>
      </c>
      <c r="W89">
        <v>29</v>
      </c>
      <c r="X89">
        <v>81</v>
      </c>
      <c r="Y89">
        <v>188</v>
      </c>
      <c r="Z89">
        <v>1.51</v>
      </c>
      <c r="AA89">
        <v>0.28399999999999997</v>
      </c>
      <c r="AB89">
        <v>0.33200000000000002</v>
      </c>
      <c r="AC89" t="str">
        <f>VLOOKUP($A89,Pit!$A$4:$A$1418,1,FALSE)</f>
        <v>CLIrving Meekins22</v>
      </c>
    </row>
    <row r="90" spans="1:29" x14ac:dyDescent="0.25">
      <c r="A90" t="str">
        <f t="shared" si="1"/>
        <v>SPRaúl Bruno18</v>
      </c>
      <c r="B90">
        <v>6293</v>
      </c>
      <c r="C90">
        <v>166</v>
      </c>
      <c r="D90" t="s">
        <v>233</v>
      </c>
      <c r="E90" t="s">
        <v>678</v>
      </c>
      <c r="F90">
        <v>0</v>
      </c>
      <c r="G90" s="10">
        <v>40116</v>
      </c>
      <c r="H90">
        <v>18</v>
      </c>
      <c r="I90" t="s">
        <v>254</v>
      </c>
      <c r="J90" t="s">
        <v>25</v>
      </c>
      <c r="K90">
        <v>9</v>
      </c>
      <c r="L90">
        <v>11</v>
      </c>
      <c r="M90">
        <v>1</v>
      </c>
      <c r="N90">
        <v>0</v>
      </c>
      <c r="O90">
        <v>0</v>
      </c>
      <c r="P90">
        <v>3.93</v>
      </c>
      <c r="Q90">
        <v>52</v>
      </c>
      <c r="R90">
        <v>21</v>
      </c>
      <c r="S90">
        <v>178.7</v>
      </c>
      <c r="T90">
        <v>148</v>
      </c>
      <c r="U90">
        <v>90</v>
      </c>
      <c r="V90">
        <v>78</v>
      </c>
      <c r="W90">
        <v>26</v>
      </c>
      <c r="X90">
        <v>64</v>
      </c>
      <c r="Y90">
        <v>209</v>
      </c>
      <c r="Z90">
        <v>1.19</v>
      </c>
      <c r="AA90">
        <v>0.217</v>
      </c>
      <c r="AB90">
        <v>0.27100000000000002</v>
      </c>
      <c r="AC90" t="str">
        <f>VLOOKUP($A90,Pit!$A$4:$A$1418,1,FALSE)</f>
        <v>SPRaúl Bruno18</v>
      </c>
    </row>
    <row r="91" spans="1:29" x14ac:dyDescent="0.25">
      <c r="A91" t="str">
        <f t="shared" si="1"/>
        <v>SPMark Moon18</v>
      </c>
      <c r="B91">
        <v>16102</v>
      </c>
      <c r="C91">
        <v>167</v>
      </c>
      <c r="D91" t="s">
        <v>145</v>
      </c>
      <c r="E91" t="s">
        <v>1458</v>
      </c>
      <c r="F91">
        <v>0</v>
      </c>
      <c r="G91" s="10">
        <v>40277</v>
      </c>
      <c r="H91">
        <v>18</v>
      </c>
      <c r="I91" t="s">
        <v>254</v>
      </c>
      <c r="J91" t="s">
        <v>25</v>
      </c>
      <c r="K91">
        <v>4</v>
      </c>
      <c r="L91">
        <v>6</v>
      </c>
      <c r="M91">
        <v>0</v>
      </c>
      <c r="N91">
        <v>0</v>
      </c>
      <c r="O91">
        <v>0</v>
      </c>
      <c r="P91" s="8">
        <v>2.77</v>
      </c>
      <c r="Q91">
        <v>38</v>
      </c>
      <c r="R91">
        <v>25</v>
      </c>
      <c r="S91">
        <v>149.69999999999999</v>
      </c>
      <c r="T91">
        <v>125</v>
      </c>
      <c r="U91">
        <v>54</v>
      </c>
      <c r="V91">
        <v>46</v>
      </c>
      <c r="W91">
        <v>11</v>
      </c>
      <c r="X91">
        <v>44</v>
      </c>
      <c r="Y91">
        <v>138</v>
      </c>
      <c r="Z91" s="8">
        <v>1.1299999999999999</v>
      </c>
      <c r="AA91" s="9">
        <v>0.217</v>
      </c>
      <c r="AB91" s="9">
        <v>0.26500000000000001</v>
      </c>
      <c r="AC91" t="str">
        <f>VLOOKUP($A91,Pit!$A$4:$A$1418,1,FALSE)</f>
        <v>SPMark Moon18</v>
      </c>
    </row>
    <row r="92" spans="1:29" x14ac:dyDescent="0.25">
      <c r="A92" t="str">
        <f t="shared" si="1"/>
        <v>SPPawl Wilczynski21</v>
      </c>
      <c r="B92">
        <v>242</v>
      </c>
      <c r="C92">
        <v>169</v>
      </c>
      <c r="D92" t="s">
        <v>970</v>
      </c>
      <c r="E92" t="s">
        <v>971</v>
      </c>
      <c r="F92">
        <v>0</v>
      </c>
      <c r="G92" s="10">
        <v>39138</v>
      </c>
      <c r="H92">
        <v>21</v>
      </c>
      <c r="I92" t="s">
        <v>254</v>
      </c>
      <c r="J92" t="s">
        <v>25</v>
      </c>
      <c r="K92">
        <v>10</v>
      </c>
      <c r="L92">
        <v>16</v>
      </c>
      <c r="M92">
        <v>1</v>
      </c>
      <c r="N92">
        <v>1</v>
      </c>
      <c r="O92">
        <v>0</v>
      </c>
      <c r="P92">
        <v>3.96</v>
      </c>
      <c r="Q92">
        <v>53</v>
      </c>
      <c r="R92">
        <v>21</v>
      </c>
      <c r="S92">
        <v>170.3</v>
      </c>
      <c r="T92">
        <v>183</v>
      </c>
      <c r="U92">
        <v>87</v>
      </c>
      <c r="V92">
        <v>75</v>
      </c>
      <c r="W92">
        <v>15</v>
      </c>
      <c r="X92">
        <v>49</v>
      </c>
      <c r="Y92">
        <v>157</v>
      </c>
      <c r="Z92">
        <v>1.36</v>
      </c>
      <c r="AA92">
        <v>0.27400000000000002</v>
      </c>
      <c r="AB92">
        <v>0.33500000000000002</v>
      </c>
      <c r="AC92" t="str">
        <f>VLOOKUP($A92,Pit!$A$4:$A$1418,1,FALSE)</f>
        <v>SPPawl Wilczynski21</v>
      </c>
    </row>
    <row r="93" spans="1:29" x14ac:dyDescent="0.25">
      <c r="A93" t="str">
        <f t="shared" si="1"/>
        <v>RPOllie Mounfield23</v>
      </c>
      <c r="B93">
        <v>10349</v>
      </c>
      <c r="C93">
        <v>170</v>
      </c>
      <c r="D93" t="s">
        <v>1468</v>
      </c>
      <c r="E93" t="s">
        <v>1469</v>
      </c>
      <c r="F93">
        <v>0</v>
      </c>
      <c r="G93" s="10">
        <v>38344</v>
      </c>
      <c r="H93">
        <v>23</v>
      </c>
      <c r="I93" t="s">
        <v>254</v>
      </c>
      <c r="J93" t="s">
        <v>43</v>
      </c>
      <c r="K93">
        <v>21</v>
      </c>
      <c r="L93">
        <v>26</v>
      </c>
      <c r="M93">
        <v>5</v>
      </c>
      <c r="N93">
        <v>0</v>
      </c>
      <c r="O93">
        <v>0</v>
      </c>
      <c r="P93">
        <v>5.22</v>
      </c>
      <c r="Q93">
        <v>111</v>
      </c>
      <c r="R93">
        <v>43</v>
      </c>
      <c r="S93">
        <v>300</v>
      </c>
      <c r="T93">
        <v>400</v>
      </c>
      <c r="U93">
        <v>205</v>
      </c>
      <c r="V93">
        <v>174</v>
      </c>
      <c r="W93">
        <v>25</v>
      </c>
      <c r="X93">
        <v>133</v>
      </c>
      <c r="Y93">
        <v>171</v>
      </c>
      <c r="Z93">
        <v>1.78</v>
      </c>
      <c r="AA93">
        <v>0.32300000000000001</v>
      </c>
      <c r="AB93">
        <v>0.35399999999999998</v>
      </c>
      <c r="AC93" t="str">
        <f>VLOOKUP($A93,Pit!$A$4:$A$1418,1,FALSE)</f>
        <v>RPOllie Mounfield23</v>
      </c>
    </row>
    <row r="94" spans="1:29" x14ac:dyDescent="0.25">
      <c r="A94" t="str">
        <f t="shared" si="1"/>
        <v>SPArnold Adams18</v>
      </c>
      <c r="B94">
        <v>1045</v>
      </c>
      <c r="C94">
        <v>171</v>
      </c>
      <c r="D94" t="s">
        <v>996</v>
      </c>
      <c r="E94" t="s">
        <v>543</v>
      </c>
      <c r="F94">
        <v>0</v>
      </c>
      <c r="G94" s="10">
        <v>40193</v>
      </c>
      <c r="H94">
        <v>18</v>
      </c>
      <c r="I94" t="s">
        <v>254</v>
      </c>
      <c r="J94" t="s">
        <v>25</v>
      </c>
      <c r="K94">
        <v>4</v>
      </c>
      <c r="L94">
        <v>5</v>
      </c>
      <c r="M94">
        <v>4</v>
      </c>
      <c r="N94">
        <v>0</v>
      </c>
      <c r="O94">
        <v>0</v>
      </c>
      <c r="P94">
        <v>1.53</v>
      </c>
      <c r="Q94">
        <v>48</v>
      </c>
      <c r="R94">
        <v>12</v>
      </c>
      <c r="S94">
        <v>141</v>
      </c>
      <c r="T94">
        <v>90</v>
      </c>
      <c r="U94">
        <v>34</v>
      </c>
      <c r="V94">
        <v>24</v>
      </c>
      <c r="W94">
        <v>11</v>
      </c>
      <c r="X94">
        <v>24</v>
      </c>
      <c r="Y94">
        <v>179</v>
      </c>
      <c r="Z94">
        <v>0.81</v>
      </c>
      <c r="AA94">
        <v>0.17899999999999999</v>
      </c>
      <c r="AB94">
        <v>0.249</v>
      </c>
      <c r="AC94" t="str">
        <f>VLOOKUP($A94,Pit!$A$4:$A$1418,1,FALSE)</f>
        <v>SPArnold Adams18</v>
      </c>
    </row>
    <row r="95" spans="1:29" x14ac:dyDescent="0.25">
      <c r="A95" t="str">
        <f t="shared" si="1"/>
        <v>SPRoberto García21</v>
      </c>
      <c r="B95">
        <v>9013</v>
      </c>
      <c r="C95">
        <v>173</v>
      </c>
      <c r="D95" t="s">
        <v>372</v>
      </c>
      <c r="E95" t="s">
        <v>136</v>
      </c>
      <c r="F95">
        <v>0</v>
      </c>
      <c r="G95" s="10">
        <v>39113</v>
      </c>
      <c r="H95">
        <v>21</v>
      </c>
      <c r="I95" t="s">
        <v>254</v>
      </c>
      <c r="J95" t="s">
        <v>25</v>
      </c>
      <c r="K95">
        <v>6</v>
      </c>
      <c r="L95">
        <v>10</v>
      </c>
      <c r="M95">
        <v>2</v>
      </c>
      <c r="N95">
        <v>0</v>
      </c>
      <c r="O95">
        <v>0</v>
      </c>
      <c r="P95">
        <v>3.8</v>
      </c>
      <c r="Q95">
        <v>50</v>
      </c>
      <c r="R95">
        <v>20</v>
      </c>
      <c r="S95">
        <v>170.7</v>
      </c>
      <c r="T95">
        <v>157</v>
      </c>
      <c r="U95">
        <v>77</v>
      </c>
      <c r="V95">
        <v>72</v>
      </c>
      <c r="W95">
        <v>21</v>
      </c>
      <c r="X95">
        <v>69</v>
      </c>
      <c r="Y95">
        <v>160</v>
      </c>
      <c r="Z95">
        <v>1.32</v>
      </c>
      <c r="AA95">
        <v>0.24399999999999999</v>
      </c>
      <c r="AB95">
        <v>0.29199999999999998</v>
      </c>
      <c r="AC95" t="str">
        <f>VLOOKUP($A95,Pit!$A$4:$A$1418,1,FALSE)</f>
        <v>SPRoberto García21</v>
      </c>
    </row>
    <row r="96" spans="1:29" x14ac:dyDescent="0.25">
      <c r="A96" t="str">
        <f t="shared" si="1"/>
        <v>CLTetsunori Hara21</v>
      </c>
      <c r="B96">
        <v>11493</v>
      </c>
      <c r="C96">
        <v>174</v>
      </c>
      <c r="D96" t="s">
        <v>1224</v>
      </c>
      <c r="E96" t="s">
        <v>1225</v>
      </c>
      <c r="F96">
        <v>0</v>
      </c>
      <c r="G96">
        <v>39085</v>
      </c>
      <c r="H96">
        <v>21</v>
      </c>
      <c r="I96" t="s">
        <v>254</v>
      </c>
      <c r="J96" t="s">
        <v>53</v>
      </c>
      <c r="K96">
        <v>3</v>
      </c>
      <c r="L96">
        <v>11</v>
      </c>
      <c r="M96">
        <v>31</v>
      </c>
      <c r="N96">
        <v>0</v>
      </c>
      <c r="O96">
        <v>0</v>
      </c>
      <c r="P96">
        <v>3.8</v>
      </c>
      <c r="Q96">
        <v>73</v>
      </c>
      <c r="R96">
        <v>0</v>
      </c>
      <c r="S96">
        <v>73.3</v>
      </c>
      <c r="T96">
        <v>67</v>
      </c>
      <c r="U96">
        <v>37</v>
      </c>
      <c r="V96">
        <v>31</v>
      </c>
      <c r="W96">
        <v>10</v>
      </c>
      <c r="X96">
        <v>27</v>
      </c>
      <c r="Y96">
        <v>110</v>
      </c>
      <c r="Z96">
        <v>1.28</v>
      </c>
      <c r="AA96">
        <v>0.23799999999999999</v>
      </c>
      <c r="AB96">
        <v>0.34799999999999998</v>
      </c>
      <c r="AC96" t="str">
        <f>VLOOKUP($A96,Pit!$A$4:$A$1418,1,FALSE)</f>
        <v>CLTetsunori Hara21</v>
      </c>
    </row>
    <row r="97" spans="1:29" x14ac:dyDescent="0.25">
      <c r="A97" t="str">
        <f t="shared" si="1"/>
        <v>SPNick Roberts18</v>
      </c>
      <c r="B97">
        <v>1923</v>
      </c>
      <c r="C97">
        <v>178</v>
      </c>
      <c r="D97" t="s">
        <v>256</v>
      </c>
      <c r="E97" t="s">
        <v>391</v>
      </c>
      <c r="F97">
        <v>0</v>
      </c>
      <c r="G97" s="10">
        <v>40281</v>
      </c>
      <c r="H97">
        <v>18</v>
      </c>
      <c r="I97" t="s">
        <v>254</v>
      </c>
      <c r="J97" t="s">
        <v>25</v>
      </c>
      <c r="K97">
        <v>6</v>
      </c>
      <c r="L97">
        <v>5</v>
      </c>
      <c r="M97">
        <v>12</v>
      </c>
      <c r="N97">
        <v>0</v>
      </c>
      <c r="O97">
        <v>0</v>
      </c>
      <c r="P97" s="8">
        <v>2.82</v>
      </c>
      <c r="Q97">
        <v>43</v>
      </c>
      <c r="R97">
        <v>11</v>
      </c>
      <c r="S97">
        <v>102</v>
      </c>
      <c r="T97">
        <v>70</v>
      </c>
      <c r="U97">
        <v>33</v>
      </c>
      <c r="V97">
        <v>32</v>
      </c>
      <c r="W97">
        <v>19</v>
      </c>
      <c r="X97">
        <v>33</v>
      </c>
      <c r="Y97">
        <v>138</v>
      </c>
      <c r="Z97" s="8">
        <v>1.01</v>
      </c>
      <c r="AA97" s="9">
        <v>0.187</v>
      </c>
      <c r="AB97" s="9">
        <v>0.23499999999999999</v>
      </c>
      <c r="AC97" t="str">
        <f>VLOOKUP($A97,Pit!$A$4:$A$1418,1,FALSE)</f>
        <v>SPNick Roberts18</v>
      </c>
    </row>
    <row r="98" spans="1:29" x14ac:dyDescent="0.25">
      <c r="A98" t="str">
        <f t="shared" si="1"/>
        <v>SPDave Faulkner18</v>
      </c>
      <c r="B98">
        <v>1203</v>
      </c>
      <c r="C98">
        <v>179</v>
      </c>
      <c r="D98" t="s">
        <v>135</v>
      </c>
      <c r="E98" t="s">
        <v>1161</v>
      </c>
      <c r="F98">
        <v>0</v>
      </c>
      <c r="G98" s="10">
        <v>40299</v>
      </c>
      <c r="H98">
        <v>18</v>
      </c>
      <c r="I98" t="s">
        <v>254</v>
      </c>
      <c r="J98" t="s">
        <v>25</v>
      </c>
      <c r="K98">
        <v>8</v>
      </c>
      <c r="L98">
        <v>13</v>
      </c>
      <c r="M98">
        <v>9</v>
      </c>
      <c r="N98">
        <v>0</v>
      </c>
      <c r="O98">
        <v>0</v>
      </c>
      <c r="P98">
        <v>2.4500000000000002</v>
      </c>
      <c r="Q98">
        <v>56</v>
      </c>
      <c r="R98">
        <v>34</v>
      </c>
      <c r="S98">
        <v>205.3</v>
      </c>
      <c r="T98">
        <v>158</v>
      </c>
      <c r="U98">
        <v>69</v>
      </c>
      <c r="V98">
        <v>56</v>
      </c>
      <c r="W98">
        <v>24</v>
      </c>
      <c r="X98">
        <v>63</v>
      </c>
      <c r="Y98">
        <v>184</v>
      </c>
      <c r="Z98">
        <v>1.08</v>
      </c>
      <c r="AA98">
        <v>0.20799999999999999</v>
      </c>
      <c r="AB98">
        <v>0.24199999999999999</v>
      </c>
      <c r="AC98" t="str">
        <f>VLOOKUP($A98,Pit!$A$4:$A$1418,1,FALSE)</f>
        <v>SPDave Faulkner18</v>
      </c>
    </row>
    <row r="99" spans="1:29" x14ac:dyDescent="0.25">
      <c r="A99" t="str">
        <f t="shared" si="1"/>
        <v>SPHachemon Suzuki18</v>
      </c>
      <c r="B99">
        <v>7605</v>
      </c>
      <c r="C99">
        <v>186</v>
      </c>
      <c r="D99" t="s">
        <v>1674</v>
      </c>
      <c r="E99" t="s">
        <v>597</v>
      </c>
      <c r="F99">
        <v>2200000</v>
      </c>
      <c r="G99" s="10">
        <v>40071</v>
      </c>
      <c r="H99">
        <v>18</v>
      </c>
      <c r="I99" t="s">
        <v>254</v>
      </c>
      <c r="J99" t="s">
        <v>25</v>
      </c>
      <c r="K99">
        <v>9</v>
      </c>
      <c r="L99">
        <v>12</v>
      </c>
      <c r="M99">
        <v>0</v>
      </c>
      <c r="N99">
        <v>0</v>
      </c>
      <c r="O99">
        <v>0</v>
      </c>
      <c r="P99">
        <v>2.0499999999999998</v>
      </c>
      <c r="Q99">
        <v>36</v>
      </c>
      <c r="R99">
        <v>36</v>
      </c>
      <c r="S99">
        <v>193.3</v>
      </c>
      <c r="T99">
        <v>104</v>
      </c>
      <c r="U99">
        <v>53</v>
      </c>
      <c r="V99">
        <v>44</v>
      </c>
      <c r="W99">
        <v>14</v>
      </c>
      <c r="X99">
        <v>52</v>
      </c>
      <c r="Y99">
        <v>229</v>
      </c>
      <c r="Z99">
        <v>0.81</v>
      </c>
      <c r="AA99">
        <v>0.153</v>
      </c>
      <c r="AB99">
        <v>0.20399999999999999</v>
      </c>
      <c r="AC99" t="str">
        <f>VLOOKUP($A99,Pit!$A$4:$A$1418,1,FALSE)</f>
        <v>SPHachemon Suzuki18</v>
      </c>
    </row>
    <row r="100" spans="1:29" x14ac:dyDescent="0.25">
      <c r="A100" t="str">
        <f t="shared" si="1"/>
        <v>SPDan Dunn21</v>
      </c>
      <c r="B100">
        <v>4337</v>
      </c>
      <c r="C100">
        <v>188</v>
      </c>
      <c r="D100" t="s">
        <v>210</v>
      </c>
      <c r="E100" t="s">
        <v>1137</v>
      </c>
      <c r="F100">
        <v>0</v>
      </c>
      <c r="G100" s="10">
        <v>39169</v>
      </c>
      <c r="H100">
        <v>21</v>
      </c>
      <c r="I100" t="s">
        <v>254</v>
      </c>
      <c r="J100" t="s">
        <v>25</v>
      </c>
      <c r="K100">
        <v>9</v>
      </c>
      <c r="L100">
        <v>12</v>
      </c>
      <c r="M100">
        <v>1</v>
      </c>
      <c r="N100">
        <v>0</v>
      </c>
      <c r="O100">
        <v>0</v>
      </c>
      <c r="P100">
        <v>3.57</v>
      </c>
      <c r="Q100">
        <v>52</v>
      </c>
      <c r="R100">
        <v>36</v>
      </c>
      <c r="S100">
        <v>194</v>
      </c>
      <c r="T100">
        <v>167</v>
      </c>
      <c r="U100">
        <v>94</v>
      </c>
      <c r="V100">
        <v>77</v>
      </c>
      <c r="W100">
        <v>20</v>
      </c>
      <c r="X100">
        <v>65</v>
      </c>
      <c r="Y100">
        <v>213</v>
      </c>
      <c r="Z100">
        <v>1.2</v>
      </c>
      <c r="AA100">
        <v>0.22800000000000001</v>
      </c>
      <c r="AB100">
        <v>0.29199999999999998</v>
      </c>
      <c r="AC100" t="str">
        <f>VLOOKUP($A100,Pit!$A$4:$A$1418,1,FALSE)</f>
        <v>SPDan Dunn21</v>
      </c>
    </row>
    <row r="101" spans="1:29" x14ac:dyDescent="0.25">
      <c r="A101" t="str">
        <f t="shared" si="1"/>
        <v>SPTyler Johnston18</v>
      </c>
      <c r="B101">
        <v>1920</v>
      </c>
      <c r="C101">
        <v>189</v>
      </c>
      <c r="D101" t="s">
        <v>509</v>
      </c>
      <c r="E101" t="s">
        <v>426</v>
      </c>
      <c r="F101">
        <v>0</v>
      </c>
      <c r="G101" s="10">
        <v>40275</v>
      </c>
      <c r="H101">
        <v>18</v>
      </c>
      <c r="I101" t="s">
        <v>254</v>
      </c>
      <c r="J101" t="s">
        <v>25</v>
      </c>
      <c r="K101">
        <v>8</v>
      </c>
      <c r="L101">
        <v>13</v>
      </c>
      <c r="M101">
        <v>7</v>
      </c>
      <c r="N101">
        <v>0</v>
      </c>
      <c r="O101">
        <v>0</v>
      </c>
      <c r="P101">
        <v>2.89</v>
      </c>
      <c r="Q101">
        <v>48</v>
      </c>
      <c r="R101">
        <v>29</v>
      </c>
      <c r="S101">
        <v>174.3</v>
      </c>
      <c r="T101">
        <v>121</v>
      </c>
      <c r="U101">
        <v>67</v>
      </c>
      <c r="V101">
        <v>56</v>
      </c>
      <c r="W101">
        <v>16</v>
      </c>
      <c r="X101">
        <v>57</v>
      </c>
      <c r="Y101">
        <v>179</v>
      </c>
      <c r="Z101">
        <v>1.02</v>
      </c>
      <c r="AA101">
        <v>0.19</v>
      </c>
      <c r="AB101">
        <v>0.23599999999999999</v>
      </c>
      <c r="AC101" t="str">
        <f>VLOOKUP($A101,Pit!$A$4:$A$1418,1,FALSE)</f>
        <v>SPTyler Johnston18</v>
      </c>
    </row>
    <row r="102" spans="1:29" x14ac:dyDescent="0.25">
      <c r="A102" t="str">
        <f t="shared" si="1"/>
        <v>SPJeff Boyd21</v>
      </c>
      <c r="B102">
        <v>11173</v>
      </c>
      <c r="C102">
        <v>192</v>
      </c>
      <c r="D102" t="s">
        <v>142</v>
      </c>
      <c r="E102" t="s">
        <v>1056</v>
      </c>
      <c r="F102">
        <v>0</v>
      </c>
      <c r="G102" s="10">
        <v>39105</v>
      </c>
      <c r="H102">
        <v>21</v>
      </c>
      <c r="I102" t="s">
        <v>254</v>
      </c>
      <c r="J102" t="s">
        <v>25</v>
      </c>
      <c r="K102">
        <v>6</v>
      </c>
      <c r="L102">
        <v>8</v>
      </c>
      <c r="M102">
        <v>15</v>
      </c>
      <c r="N102">
        <v>1</v>
      </c>
      <c r="O102">
        <v>0</v>
      </c>
      <c r="P102">
        <v>2.93</v>
      </c>
      <c r="Q102">
        <v>59</v>
      </c>
      <c r="R102">
        <v>11</v>
      </c>
      <c r="S102">
        <v>135</v>
      </c>
      <c r="T102">
        <v>97</v>
      </c>
      <c r="U102">
        <v>45</v>
      </c>
      <c r="V102">
        <v>44</v>
      </c>
      <c r="W102">
        <v>16</v>
      </c>
      <c r="X102">
        <v>41</v>
      </c>
      <c r="Y102">
        <v>156</v>
      </c>
      <c r="Z102">
        <v>1.02</v>
      </c>
      <c r="AA102">
        <v>0.20399999999999999</v>
      </c>
      <c r="AB102">
        <v>0.26600000000000001</v>
      </c>
      <c r="AC102" t="str">
        <f>VLOOKUP($A102,Pit!$A$4:$A$1418,1,FALSE)</f>
        <v>SPJeff Boyd21</v>
      </c>
    </row>
    <row r="103" spans="1:29" x14ac:dyDescent="0.25">
      <c r="A103" t="str">
        <f t="shared" si="1"/>
        <v>RPRoy Mayes18</v>
      </c>
      <c r="B103">
        <v>2071</v>
      </c>
      <c r="C103">
        <v>201</v>
      </c>
      <c r="D103" t="s">
        <v>374</v>
      </c>
      <c r="E103" t="s">
        <v>1419</v>
      </c>
      <c r="F103">
        <v>0</v>
      </c>
      <c r="G103" s="10">
        <v>40320</v>
      </c>
      <c r="H103">
        <v>18</v>
      </c>
      <c r="I103" t="s">
        <v>254</v>
      </c>
      <c r="J103" t="s">
        <v>43</v>
      </c>
      <c r="K103">
        <v>6</v>
      </c>
      <c r="L103">
        <v>10</v>
      </c>
      <c r="M103">
        <v>10</v>
      </c>
      <c r="N103">
        <v>0</v>
      </c>
      <c r="O103">
        <v>0</v>
      </c>
      <c r="P103">
        <v>2.5</v>
      </c>
      <c r="Q103">
        <v>56</v>
      </c>
      <c r="R103">
        <v>13</v>
      </c>
      <c r="S103">
        <v>140.69999999999999</v>
      </c>
      <c r="T103">
        <v>84</v>
      </c>
      <c r="U103">
        <v>46</v>
      </c>
      <c r="V103">
        <v>39</v>
      </c>
      <c r="W103">
        <v>15</v>
      </c>
      <c r="X103">
        <v>47</v>
      </c>
      <c r="Y103">
        <v>191</v>
      </c>
      <c r="Z103">
        <v>0.93</v>
      </c>
      <c r="AA103">
        <v>0.17100000000000001</v>
      </c>
      <c r="AB103">
        <v>0.24</v>
      </c>
      <c r="AC103" t="str">
        <f>VLOOKUP($A103,Pit!$A$4:$A$1418,1,FALSE)</f>
        <v>RPRoy Mayes18</v>
      </c>
    </row>
    <row r="104" spans="1:29" x14ac:dyDescent="0.25">
      <c r="A104" t="str">
        <f t="shared" si="1"/>
        <v>SPDon McFadden21</v>
      </c>
      <c r="B104">
        <v>10036</v>
      </c>
      <c r="C104">
        <v>203</v>
      </c>
      <c r="D104" t="s">
        <v>687</v>
      </c>
      <c r="E104" t="s">
        <v>1426</v>
      </c>
      <c r="F104">
        <v>0</v>
      </c>
      <c r="G104" s="10">
        <v>39185</v>
      </c>
      <c r="H104">
        <v>21</v>
      </c>
      <c r="I104" t="s">
        <v>254</v>
      </c>
      <c r="J104" t="s">
        <v>25</v>
      </c>
      <c r="K104">
        <v>11</v>
      </c>
      <c r="L104">
        <v>17</v>
      </c>
      <c r="M104">
        <v>0</v>
      </c>
      <c r="N104">
        <v>0</v>
      </c>
      <c r="O104">
        <v>0</v>
      </c>
      <c r="P104">
        <v>4.38</v>
      </c>
      <c r="Q104">
        <v>49</v>
      </c>
      <c r="R104">
        <v>49</v>
      </c>
      <c r="S104">
        <v>232.3</v>
      </c>
      <c r="T104">
        <v>227</v>
      </c>
      <c r="U104">
        <v>120</v>
      </c>
      <c r="V104">
        <v>113</v>
      </c>
      <c r="W104">
        <v>35</v>
      </c>
      <c r="X104">
        <v>97</v>
      </c>
      <c r="Y104">
        <v>178</v>
      </c>
      <c r="Z104">
        <v>1.39</v>
      </c>
      <c r="AA104">
        <v>0.252</v>
      </c>
      <c r="AB104">
        <v>0.27800000000000002</v>
      </c>
      <c r="AC104" t="str">
        <f>VLOOKUP($A104,Pit!$A$4:$A$1418,1,FALSE)</f>
        <v>SPDon McFadden21</v>
      </c>
    </row>
    <row r="105" spans="1:29" x14ac:dyDescent="0.25">
      <c r="A105" t="str">
        <f t="shared" si="1"/>
        <v>SPMartin Howard18</v>
      </c>
      <c r="B105">
        <v>5068</v>
      </c>
      <c r="C105">
        <v>204</v>
      </c>
      <c r="D105" t="s">
        <v>223</v>
      </c>
      <c r="E105" t="s">
        <v>489</v>
      </c>
      <c r="F105">
        <v>0</v>
      </c>
      <c r="G105" s="10">
        <v>40075</v>
      </c>
      <c r="H105">
        <v>18</v>
      </c>
      <c r="I105" t="s">
        <v>254</v>
      </c>
      <c r="J105" t="s">
        <v>25</v>
      </c>
      <c r="K105">
        <v>7</v>
      </c>
      <c r="L105">
        <v>16</v>
      </c>
      <c r="M105">
        <v>1</v>
      </c>
      <c r="N105">
        <v>0</v>
      </c>
      <c r="O105">
        <v>0</v>
      </c>
      <c r="P105">
        <v>2.29</v>
      </c>
      <c r="Q105">
        <v>43</v>
      </c>
      <c r="R105">
        <v>41</v>
      </c>
      <c r="S105">
        <v>219.7</v>
      </c>
      <c r="T105">
        <v>160</v>
      </c>
      <c r="U105">
        <v>75</v>
      </c>
      <c r="V105">
        <v>56</v>
      </c>
      <c r="W105">
        <v>11</v>
      </c>
      <c r="X105">
        <v>63</v>
      </c>
      <c r="Y105">
        <v>208</v>
      </c>
      <c r="Z105">
        <v>1.02</v>
      </c>
      <c r="AA105">
        <v>0.19700000000000001</v>
      </c>
      <c r="AB105">
        <v>0.251</v>
      </c>
      <c r="AC105" t="str">
        <f>VLOOKUP($A105,Pit!$A$4:$A$1418,1,FALSE)</f>
        <v>SPMartin Howard18</v>
      </c>
    </row>
    <row r="106" spans="1:29" x14ac:dyDescent="0.25">
      <c r="A106" t="str">
        <f t="shared" si="1"/>
        <v>CLJeremy Williams21</v>
      </c>
      <c r="B106">
        <v>14543</v>
      </c>
      <c r="C106">
        <v>207</v>
      </c>
      <c r="D106" t="s">
        <v>718</v>
      </c>
      <c r="E106" t="s">
        <v>185</v>
      </c>
      <c r="F106">
        <v>2400000</v>
      </c>
      <c r="G106">
        <v>39001</v>
      </c>
      <c r="H106">
        <v>21</v>
      </c>
      <c r="I106" t="s">
        <v>254</v>
      </c>
      <c r="J106" t="s">
        <v>53</v>
      </c>
      <c r="K106">
        <v>6</v>
      </c>
      <c r="L106">
        <v>8</v>
      </c>
      <c r="M106">
        <v>14</v>
      </c>
      <c r="N106">
        <v>0</v>
      </c>
      <c r="O106">
        <v>0</v>
      </c>
      <c r="P106">
        <v>3.94</v>
      </c>
      <c r="Q106">
        <v>68</v>
      </c>
      <c r="R106">
        <v>0</v>
      </c>
      <c r="S106">
        <v>118.7</v>
      </c>
      <c r="T106">
        <v>110</v>
      </c>
      <c r="U106">
        <v>61</v>
      </c>
      <c r="V106">
        <v>52</v>
      </c>
      <c r="W106">
        <v>18</v>
      </c>
      <c r="X106">
        <v>39</v>
      </c>
      <c r="Y106">
        <v>70</v>
      </c>
      <c r="Z106">
        <v>1.26</v>
      </c>
      <c r="AA106">
        <v>0.24199999999999999</v>
      </c>
      <c r="AB106">
        <v>0.249</v>
      </c>
      <c r="AC106" t="str">
        <f>VLOOKUP($A106,Pit!$A$4:$A$1418,1,FALSE)</f>
        <v>CLJeremy Williams21</v>
      </c>
    </row>
    <row r="107" spans="1:29" x14ac:dyDescent="0.25">
      <c r="A107" t="str">
        <f t="shared" si="1"/>
        <v>SPWesley Bell18</v>
      </c>
      <c r="B107">
        <v>1635</v>
      </c>
      <c r="C107">
        <v>208</v>
      </c>
      <c r="D107" t="s">
        <v>600</v>
      </c>
      <c r="E107" t="s">
        <v>559</v>
      </c>
      <c r="F107">
        <v>0</v>
      </c>
      <c r="G107" s="10">
        <v>40210</v>
      </c>
      <c r="H107">
        <v>18</v>
      </c>
      <c r="I107" t="s">
        <v>254</v>
      </c>
      <c r="J107" t="s">
        <v>25</v>
      </c>
      <c r="K107">
        <v>6</v>
      </c>
      <c r="L107">
        <v>7</v>
      </c>
      <c r="M107">
        <v>0</v>
      </c>
      <c r="N107">
        <v>0</v>
      </c>
      <c r="O107">
        <v>0</v>
      </c>
      <c r="P107">
        <v>3.14</v>
      </c>
      <c r="Q107">
        <v>38</v>
      </c>
      <c r="R107">
        <v>38</v>
      </c>
      <c r="S107">
        <v>180.7</v>
      </c>
      <c r="T107">
        <v>150</v>
      </c>
      <c r="U107">
        <v>70</v>
      </c>
      <c r="V107">
        <v>63</v>
      </c>
      <c r="W107">
        <v>19</v>
      </c>
      <c r="X107">
        <v>66</v>
      </c>
      <c r="Y107">
        <v>154</v>
      </c>
      <c r="Z107">
        <v>1.2</v>
      </c>
      <c r="AA107">
        <v>0.22500000000000001</v>
      </c>
      <c r="AB107">
        <v>0.26600000000000001</v>
      </c>
      <c r="AC107" t="str">
        <f>VLOOKUP($A107,Pit!$A$4:$A$1418,1,FALSE)</f>
        <v>SPWesley Bell18</v>
      </c>
    </row>
    <row r="108" spans="1:29" x14ac:dyDescent="0.25">
      <c r="A108" t="str">
        <f t="shared" si="1"/>
        <v>SPAdam Curtis18</v>
      </c>
      <c r="B108">
        <v>1728</v>
      </c>
      <c r="C108">
        <v>209</v>
      </c>
      <c r="D108" t="s">
        <v>1111</v>
      </c>
      <c r="E108" t="s">
        <v>555</v>
      </c>
      <c r="F108">
        <v>0</v>
      </c>
      <c r="G108" s="10">
        <v>39983</v>
      </c>
      <c r="H108">
        <v>18</v>
      </c>
      <c r="I108" t="s">
        <v>254</v>
      </c>
      <c r="J108" t="s">
        <v>25</v>
      </c>
      <c r="K108">
        <v>9</v>
      </c>
      <c r="L108">
        <v>10</v>
      </c>
      <c r="M108">
        <v>1</v>
      </c>
      <c r="N108">
        <v>0</v>
      </c>
      <c r="O108">
        <v>0</v>
      </c>
      <c r="P108">
        <v>2.83</v>
      </c>
      <c r="Q108">
        <v>43</v>
      </c>
      <c r="R108">
        <v>38</v>
      </c>
      <c r="S108">
        <v>200</v>
      </c>
      <c r="T108">
        <v>162</v>
      </c>
      <c r="U108">
        <v>79</v>
      </c>
      <c r="V108">
        <v>63</v>
      </c>
      <c r="W108">
        <v>16</v>
      </c>
      <c r="X108">
        <v>49</v>
      </c>
      <c r="Y108">
        <v>222</v>
      </c>
      <c r="Z108">
        <v>1.05</v>
      </c>
      <c r="AA108">
        <v>0.214</v>
      </c>
      <c r="AB108">
        <v>0.28000000000000003</v>
      </c>
      <c r="AC108" t="str">
        <f>VLOOKUP($A108,Pit!$A$4:$A$1418,1,FALSE)</f>
        <v>SPAdam Curtis18</v>
      </c>
    </row>
    <row r="109" spans="1:29" x14ac:dyDescent="0.25">
      <c r="A109" t="str">
        <f t="shared" si="1"/>
        <v>CLArturo García21</v>
      </c>
      <c r="B109">
        <v>14526</v>
      </c>
      <c r="C109">
        <v>210</v>
      </c>
      <c r="D109" t="s">
        <v>629</v>
      </c>
      <c r="E109" t="s">
        <v>136</v>
      </c>
      <c r="F109">
        <v>0</v>
      </c>
      <c r="G109" s="10">
        <v>39058</v>
      </c>
      <c r="H109">
        <v>21</v>
      </c>
      <c r="I109" t="s">
        <v>254</v>
      </c>
      <c r="J109" t="s">
        <v>53</v>
      </c>
      <c r="K109">
        <v>14</v>
      </c>
      <c r="L109">
        <v>5</v>
      </c>
      <c r="M109">
        <v>14</v>
      </c>
      <c r="N109">
        <v>0</v>
      </c>
      <c r="O109">
        <v>0</v>
      </c>
      <c r="P109">
        <v>3.79</v>
      </c>
      <c r="Q109">
        <v>101</v>
      </c>
      <c r="R109">
        <v>0</v>
      </c>
      <c r="S109">
        <v>128.30000000000001</v>
      </c>
      <c r="T109">
        <v>106</v>
      </c>
      <c r="U109">
        <v>58</v>
      </c>
      <c r="V109">
        <v>54</v>
      </c>
      <c r="W109">
        <v>8</v>
      </c>
      <c r="X109">
        <v>66</v>
      </c>
      <c r="Y109">
        <v>144</v>
      </c>
      <c r="Z109">
        <v>1.34</v>
      </c>
      <c r="AA109">
        <v>0.223</v>
      </c>
      <c r="AB109">
        <v>0.3</v>
      </c>
      <c r="AC109" t="str">
        <f>VLOOKUP($A109,Pit!$A$4:$A$1418,1,FALSE)</f>
        <v>CLArturo García21</v>
      </c>
    </row>
    <row r="110" spans="1:29" x14ac:dyDescent="0.25">
      <c r="A110" t="str">
        <f t="shared" si="1"/>
        <v>RPFrits Peper21</v>
      </c>
      <c r="B110">
        <v>11102</v>
      </c>
      <c r="C110">
        <v>212</v>
      </c>
      <c r="D110" t="s">
        <v>1549</v>
      </c>
      <c r="E110" t="s">
        <v>776</v>
      </c>
      <c r="F110">
        <v>0</v>
      </c>
      <c r="G110">
        <v>38982</v>
      </c>
      <c r="H110">
        <v>21</v>
      </c>
      <c r="I110" t="s">
        <v>254</v>
      </c>
      <c r="J110" t="s">
        <v>43</v>
      </c>
      <c r="K110">
        <v>7</v>
      </c>
      <c r="L110">
        <v>7</v>
      </c>
      <c r="M110">
        <v>1</v>
      </c>
      <c r="N110">
        <v>0</v>
      </c>
      <c r="O110">
        <v>0</v>
      </c>
      <c r="P110">
        <v>5.96</v>
      </c>
      <c r="Q110">
        <v>57</v>
      </c>
      <c r="R110">
        <v>4</v>
      </c>
      <c r="S110">
        <v>119.3</v>
      </c>
      <c r="T110">
        <v>126</v>
      </c>
      <c r="U110">
        <v>84</v>
      </c>
      <c r="V110">
        <v>79</v>
      </c>
      <c r="W110">
        <v>18</v>
      </c>
      <c r="X110">
        <v>57</v>
      </c>
      <c r="Y110">
        <v>121</v>
      </c>
      <c r="Z110">
        <v>1.53</v>
      </c>
      <c r="AA110">
        <v>0.27100000000000002</v>
      </c>
      <c r="AB110">
        <v>0.32600000000000001</v>
      </c>
      <c r="AC110" t="str">
        <f>VLOOKUP($A110,Pit!$A$4:$A$1418,1,FALSE)</f>
        <v>RPFrits Peper21</v>
      </c>
    </row>
    <row r="111" spans="1:29" x14ac:dyDescent="0.25">
      <c r="A111" t="str">
        <f t="shared" si="1"/>
        <v>RPEnrique Gabino22</v>
      </c>
      <c r="B111">
        <v>5105</v>
      </c>
      <c r="C111">
        <v>214</v>
      </c>
      <c r="D111" t="s">
        <v>446</v>
      </c>
      <c r="E111" t="s">
        <v>1179</v>
      </c>
      <c r="F111">
        <v>0</v>
      </c>
      <c r="G111" s="10">
        <v>38768</v>
      </c>
      <c r="H111">
        <v>22</v>
      </c>
      <c r="I111" t="s">
        <v>254</v>
      </c>
      <c r="J111" t="s">
        <v>43</v>
      </c>
      <c r="K111">
        <v>5</v>
      </c>
      <c r="L111">
        <v>2</v>
      </c>
      <c r="M111">
        <v>3</v>
      </c>
      <c r="N111">
        <v>0</v>
      </c>
      <c r="O111">
        <v>0</v>
      </c>
      <c r="P111" s="8">
        <v>2.2999999999999998</v>
      </c>
      <c r="Q111">
        <v>36</v>
      </c>
      <c r="R111">
        <v>11</v>
      </c>
      <c r="S111">
        <v>113.7</v>
      </c>
      <c r="T111">
        <v>72</v>
      </c>
      <c r="U111">
        <v>31</v>
      </c>
      <c r="V111">
        <v>29</v>
      </c>
      <c r="W111">
        <v>7</v>
      </c>
      <c r="X111">
        <v>45</v>
      </c>
      <c r="Y111">
        <v>128</v>
      </c>
      <c r="Z111" s="8">
        <v>1.03</v>
      </c>
      <c r="AA111" s="9">
        <v>0.18099999999999999</v>
      </c>
      <c r="AB111" s="9">
        <v>0.24399999999999999</v>
      </c>
      <c r="AC111" t="str">
        <f>VLOOKUP($A111,Pit!$A$4:$A$1418,1,FALSE)</f>
        <v>RPEnrique Gabino22</v>
      </c>
    </row>
    <row r="112" spans="1:29" x14ac:dyDescent="0.25">
      <c r="A112" t="str">
        <f t="shared" si="1"/>
        <v>SPPeter McDermott21</v>
      </c>
      <c r="B112">
        <v>9655</v>
      </c>
      <c r="C112">
        <v>215</v>
      </c>
      <c r="D112" t="s">
        <v>799</v>
      </c>
      <c r="E112" t="s">
        <v>1425</v>
      </c>
      <c r="F112">
        <v>0</v>
      </c>
      <c r="G112" s="10">
        <v>39223</v>
      </c>
      <c r="H112">
        <v>21</v>
      </c>
      <c r="I112" t="s">
        <v>254</v>
      </c>
      <c r="J112" t="s">
        <v>25</v>
      </c>
      <c r="K112">
        <v>9</v>
      </c>
      <c r="L112">
        <v>17</v>
      </c>
      <c r="M112">
        <v>0</v>
      </c>
      <c r="N112">
        <v>0</v>
      </c>
      <c r="O112">
        <v>0</v>
      </c>
      <c r="P112">
        <v>2.97</v>
      </c>
      <c r="Q112">
        <v>42</v>
      </c>
      <c r="R112">
        <v>42</v>
      </c>
      <c r="S112">
        <v>206.3</v>
      </c>
      <c r="T112">
        <v>172</v>
      </c>
      <c r="U112">
        <v>86</v>
      </c>
      <c r="V112">
        <v>68</v>
      </c>
      <c r="W112">
        <v>23</v>
      </c>
      <c r="X112">
        <v>65</v>
      </c>
      <c r="Y112">
        <v>192</v>
      </c>
      <c r="Z112">
        <v>1.1499999999999999</v>
      </c>
      <c r="AA112">
        <v>0.221</v>
      </c>
      <c r="AB112">
        <v>0.26300000000000001</v>
      </c>
      <c r="AC112" t="str">
        <f>VLOOKUP($A112,Pit!$A$4:$A$1418,1,FALSE)</f>
        <v>SPPeter McDermott21</v>
      </c>
    </row>
    <row r="113" spans="1:29" x14ac:dyDescent="0.25">
      <c r="A113" t="str">
        <f t="shared" si="1"/>
        <v>SPGrady Logan21</v>
      </c>
      <c r="B113">
        <v>14604</v>
      </c>
      <c r="C113">
        <v>216</v>
      </c>
      <c r="D113" t="s">
        <v>750</v>
      </c>
      <c r="E113" t="s">
        <v>940</v>
      </c>
      <c r="F113">
        <v>0</v>
      </c>
      <c r="G113">
        <v>39069</v>
      </c>
      <c r="H113">
        <v>21</v>
      </c>
      <c r="I113" t="s">
        <v>254</v>
      </c>
      <c r="J113" t="s">
        <v>25</v>
      </c>
      <c r="K113">
        <v>6</v>
      </c>
      <c r="L113">
        <v>9</v>
      </c>
      <c r="M113">
        <v>1</v>
      </c>
      <c r="N113">
        <v>1</v>
      </c>
      <c r="O113">
        <v>0</v>
      </c>
      <c r="P113">
        <v>3.71</v>
      </c>
      <c r="Q113">
        <v>50</v>
      </c>
      <c r="R113">
        <v>12</v>
      </c>
      <c r="S113">
        <v>99.3</v>
      </c>
      <c r="T113">
        <v>101</v>
      </c>
      <c r="U113">
        <v>45</v>
      </c>
      <c r="V113">
        <v>41</v>
      </c>
      <c r="W113">
        <v>8</v>
      </c>
      <c r="X113">
        <v>31</v>
      </c>
      <c r="Y113">
        <v>96</v>
      </c>
      <c r="Z113">
        <v>1.33</v>
      </c>
      <c r="AA113">
        <v>0.26</v>
      </c>
      <c r="AB113">
        <v>0.32400000000000001</v>
      </c>
      <c r="AC113" t="str">
        <f>VLOOKUP($A113,Pit!$A$4:$A$1418,1,FALSE)</f>
        <v>SPGrady Logan21</v>
      </c>
    </row>
    <row r="114" spans="1:29" x14ac:dyDescent="0.25">
      <c r="A114" t="str">
        <f t="shared" si="1"/>
        <v>SPBartolo Vásquez23</v>
      </c>
      <c r="B114">
        <v>5265</v>
      </c>
      <c r="C114">
        <v>217</v>
      </c>
      <c r="D114" t="s">
        <v>462</v>
      </c>
      <c r="E114" t="s">
        <v>744</v>
      </c>
      <c r="F114">
        <v>0</v>
      </c>
      <c r="G114" s="10">
        <v>38275</v>
      </c>
      <c r="H114">
        <v>23</v>
      </c>
      <c r="I114" t="s">
        <v>254</v>
      </c>
      <c r="J114" t="s">
        <v>25</v>
      </c>
      <c r="K114">
        <v>13</v>
      </c>
      <c r="L114">
        <v>30</v>
      </c>
      <c r="M114">
        <v>0</v>
      </c>
      <c r="N114">
        <v>0</v>
      </c>
      <c r="O114">
        <v>0</v>
      </c>
      <c r="P114">
        <v>5.15</v>
      </c>
      <c r="Q114">
        <v>57</v>
      </c>
      <c r="R114">
        <v>56</v>
      </c>
      <c r="S114">
        <v>267.3</v>
      </c>
      <c r="T114">
        <v>324</v>
      </c>
      <c r="U114">
        <v>181</v>
      </c>
      <c r="V114">
        <v>153</v>
      </c>
      <c r="W114">
        <v>31</v>
      </c>
      <c r="X114">
        <v>91</v>
      </c>
      <c r="Y114">
        <v>149</v>
      </c>
      <c r="Z114">
        <v>1.55</v>
      </c>
      <c r="AA114">
        <v>0.29399999999999998</v>
      </c>
      <c r="AB114">
        <v>0.314</v>
      </c>
      <c r="AC114" t="str">
        <f>VLOOKUP($A114,Pit!$A$4:$A$1418,1,FALSE)</f>
        <v>SPBartolo Vásquez23</v>
      </c>
    </row>
    <row r="115" spans="1:29" x14ac:dyDescent="0.25">
      <c r="A115" t="str">
        <f t="shared" si="1"/>
        <v>RPBill White23</v>
      </c>
      <c r="B115">
        <v>1055</v>
      </c>
      <c r="C115">
        <v>221</v>
      </c>
      <c r="D115" t="s">
        <v>162</v>
      </c>
      <c r="E115" t="s">
        <v>424</v>
      </c>
      <c r="F115">
        <v>0</v>
      </c>
      <c r="G115">
        <v>38187</v>
      </c>
      <c r="H115">
        <v>23</v>
      </c>
      <c r="I115" t="s">
        <v>254</v>
      </c>
      <c r="J115" t="s">
        <v>43</v>
      </c>
      <c r="K115">
        <v>7</v>
      </c>
      <c r="L115">
        <v>6</v>
      </c>
      <c r="M115">
        <v>1</v>
      </c>
      <c r="N115">
        <v>0</v>
      </c>
      <c r="O115">
        <v>0</v>
      </c>
      <c r="P115">
        <v>4.5</v>
      </c>
      <c r="Q115">
        <v>40</v>
      </c>
      <c r="R115">
        <v>13</v>
      </c>
      <c r="S115">
        <v>134</v>
      </c>
      <c r="T115">
        <v>147</v>
      </c>
      <c r="U115">
        <v>72</v>
      </c>
      <c r="V115">
        <v>67</v>
      </c>
      <c r="W115">
        <v>14</v>
      </c>
      <c r="X115">
        <v>54</v>
      </c>
      <c r="Y115">
        <v>106</v>
      </c>
      <c r="Z115">
        <v>1.5</v>
      </c>
      <c r="AA115">
        <v>0.27300000000000002</v>
      </c>
      <c r="AB115">
        <v>0.316</v>
      </c>
      <c r="AC115" t="str">
        <f>VLOOKUP($A115,Pit!$A$4:$A$1418,1,FALSE)</f>
        <v>RPBill White23</v>
      </c>
    </row>
    <row r="116" spans="1:29" x14ac:dyDescent="0.25">
      <c r="A116" t="str">
        <f t="shared" si="1"/>
        <v>SPErnie Martínez21</v>
      </c>
      <c r="B116">
        <v>2885</v>
      </c>
      <c r="C116">
        <v>224</v>
      </c>
      <c r="D116" t="s">
        <v>1406</v>
      </c>
      <c r="E116" t="s">
        <v>205</v>
      </c>
      <c r="F116">
        <v>0</v>
      </c>
      <c r="G116">
        <v>38958</v>
      </c>
      <c r="H116">
        <v>21</v>
      </c>
      <c r="I116" t="s">
        <v>254</v>
      </c>
      <c r="J116" t="s">
        <v>25</v>
      </c>
      <c r="K116">
        <v>5</v>
      </c>
      <c r="L116">
        <v>9</v>
      </c>
      <c r="M116">
        <v>9</v>
      </c>
      <c r="N116">
        <v>0</v>
      </c>
      <c r="O116">
        <v>0</v>
      </c>
      <c r="P116">
        <v>5.0199999999999996</v>
      </c>
      <c r="Q116">
        <v>43</v>
      </c>
      <c r="R116">
        <v>12</v>
      </c>
      <c r="S116">
        <v>86</v>
      </c>
      <c r="T116">
        <v>83</v>
      </c>
      <c r="U116">
        <v>56</v>
      </c>
      <c r="V116">
        <v>48</v>
      </c>
      <c r="W116">
        <v>12</v>
      </c>
      <c r="X116">
        <v>38</v>
      </c>
      <c r="Y116">
        <v>90</v>
      </c>
      <c r="Z116">
        <v>1.41</v>
      </c>
      <c r="AA116">
        <v>0.248</v>
      </c>
      <c r="AB116">
        <v>0.30199999999999999</v>
      </c>
      <c r="AC116" t="str">
        <f>VLOOKUP($A116,Pit!$A$4:$A$1418,1,FALSE)</f>
        <v>SPErnie Martínez21</v>
      </c>
    </row>
    <row r="117" spans="1:29" x14ac:dyDescent="0.25">
      <c r="A117" t="str">
        <f t="shared" si="1"/>
        <v>RPSteve Cruz23</v>
      </c>
      <c r="B117">
        <v>13658</v>
      </c>
      <c r="C117">
        <v>225</v>
      </c>
      <c r="D117" t="s">
        <v>151</v>
      </c>
      <c r="E117" t="s">
        <v>269</v>
      </c>
      <c r="F117">
        <v>0</v>
      </c>
      <c r="G117">
        <v>38239</v>
      </c>
      <c r="H117">
        <v>23</v>
      </c>
      <c r="I117" t="s">
        <v>254</v>
      </c>
      <c r="J117" t="s">
        <v>43</v>
      </c>
      <c r="K117">
        <v>5</v>
      </c>
      <c r="L117">
        <v>9</v>
      </c>
      <c r="M117">
        <v>1</v>
      </c>
      <c r="N117">
        <v>0</v>
      </c>
      <c r="O117">
        <v>0</v>
      </c>
      <c r="P117">
        <v>4.03</v>
      </c>
      <c r="Q117">
        <v>102</v>
      </c>
      <c r="R117">
        <v>7</v>
      </c>
      <c r="S117">
        <v>140.69999999999999</v>
      </c>
      <c r="T117">
        <v>140</v>
      </c>
      <c r="U117">
        <v>70</v>
      </c>
      <c r="V117">
        <v>63</v>
      </c>
      <c r="W117">
        <v>14</v>
      </c>
      <c r="X117">
        <v>59</v>
      </c>
      <c r="Y117">
        <v>119</v>
      </c>
      <c r="Z117">
        <v>1.41</v>
      </c>
      <c r="AA117">
        <v>0.26200000000000001</v>
      </c>
      <c r="AB117">
        <v>0.308</v>
      </c>
      <c r="AC117" t="str">
        <f>VLOOKUP($A117,Pit!$A$4:$A$1418,1,FALSE)</f>
        <v>RPSteve Cruz23</v>
      </c>
    </row>
    <row r="118" spans="1:29" x14ac:dyDescent="0.25">
      <c r="A118" t="str">
        <f t="shared" si="1"/>
        <v>SPKen Lee18</v>
      </c>
      <c r="B118">
        <v>2196</v>
      </c>
      <c r="C118">
        <v>226</v>
      </c>
      <c r="D118" t="s">
        <v>484</v>
      </c>
      <c r="E118" t="s">
        <v>219</v>
      </c>
      <c r="F118">
        <v>1900000</v>
      </c>
      <c r="G118" s="10">
        <v>40164</v>
      </c>
      <c r="H118">
        <v>18</v>
      </c>
      <c r="I118" t="s">
        <v>254</v>
      </c>
      <c r="J118" t="s">
        <v>25</v>
      </c>
      <c r="K118">
        <v>4</v>
      </c>
      <c r="L118">
        <v>22</v>
      </c>
      <c r="M118">
        <v>0</v>
      </c>
      <c r="N118">
        <v>0</v>
      </c>
      <c r="O118">
        <v>0</v>
      </c>
      <c r="P118">
        <v>3.56</v>
      </c>
      <c r="Q118">
        <v>42</v>
      </c>
      <c r="R118">
        <v>42</v>
      </c>
      <c r="S118">
        <v>210</v>
      </c>
      <c r="T118">
        <v>187</v>
      </c>
      <c r="U118">
        <v>92</v>
      </c>
      <c r="V118">
        <v>83</v>
      </c>
      <c r="W118">
        <v>23</v>
      </c>
      <c r="X118">
        <v>58</v>
      </c>
      <c r="Y118">
        <v>205</v>
      </c>
      <c r="Z118">
        <v>1.17</v>
      </c>
      <c r="AA118">
        <v>0.23400000000000001</v>
      </c>
      <c r="AB118">
        <v>0.28499999999999998</v>
      </c>
      <c r="AC118" t="str">
        <f>VLOOKUP($A118,Pit!$A$4:$A$1418,1,FALSE)</f>
        <v>SPKen Lee18</v>
      </c>
    </row>
    <row r="119" spans="1:29" x14ac:dyDescent="0.25">
      <c r="A119" t="str">
        <f t="shared" si="1"/>
        <v>RPMícheál Mey21</v>
      </c>
      <c r="B119">
        <v>11498</v>
      </c>
      <c r="C119">
        <v>227</v>
      </c>
      <c r="D119" t="s">
        <v>1444</v>
      </c>
      <c r="E119" t="s">
        <v>1445</v>
      </c>
      <c r="F119">
        <v>0</v>
      </c>
      <c r="G119">
        <v>38944</v>
      </c>
      <c r="H119">
        <v>21</v>
      </c>
      <c r="I119" t="s">
        <v>254</v>
      </c>
      <c r="J119" t="s">
        <v>43</v>
      </c>
      <c r="K119">
        <v>6</v>
      </c>
      <c r="L119">
        <v>3</v>
      </c>
      <c r="M119">
        <v>1</v>
      </c>
      <c r="N119">
        <v>0</v>
      </c>
      <c r="O119">
        <v>0</v>
      </c>
      <c r="P119">
        <v>3.65</v>
      </c>
      <c r="Q119">
        <v>49</v>
      </c>
      <c r="R119">
        <v>2</v>
      </c>
      <c r="S119">
        <v>111</v>
      </c>
      <c r="T119">
        <v>86</v>
      </c>
      <c r="U119">
        <v>46</v>
      </c>
      <c r="V119">
        <v>45</v>
      </c>
      <c r="W119">
        <v>11</v>
      </c>
      <c r="X119">
        <v>44</v>
      </c>
      <c r="Y119">
        <v>120</v>
      </c>
      <c r="Z119">
        <v>1.17</v>
      </c>
      <c r="AA119">
        <v>0.214</v>
      </c>
      <c r="AB119">
        <v>0.27400000000000002</v>
      </c>
      <c r="AC119" t="str">
        <f>VLOOKUP($A119,Pit!$A$4:$A$1418,1,FALSE)</f>
        <v>RPMícheál Mey21</v>
      </c>
    </row>
    <row r="120" spans="1:29" x14ac:dyDescent="0.25">
      <c r="A120" t="str">
        <f t="shared" si="1"/>
        <v>SPCipriano Encarnación22</v>
      </c>
      <c r="B120">
        <v>3257</v>
      </c>
      <c r="C120">
        <v>229</v>
      </c>
      <c r="D120" t="s">
        <v>1145</v>
      </c>
      <c r="E120" t="s">
        <v>660</v>
      </c>
      <c r="F120">
        <v>0</v>
      </c>
      <c r="G120">
        <v>38555</v>
      </c>
      <c r="H120">
        <v>22</v>
      </c>
      <c r="I120" t="s">
        <v>254</v>
      </c>
      <c r="J120" t="s">
        <v>25</v>
      </c>
      <c r="K120">
        <v>4</v>
      </c>
      <c r="L120">
        <v>10</v>
      </c>
      <c r="M120">
        <v>9</v>
      </c>
      <c r="N120">
        <v>0</v>
      </c>
      <c r="O120">
        <v>0</v>
      </c>
      <c r="P120">
        <v>5.1100000000000003</v>
      </c>
      <c r="Q120">
        <v>47</v>
      </c>
      <c r="R120">
        <v>9</v>
      </c>
      <c r="S120">
        <v>93.3</v>
      </c>
      <c r="T120">
        <v>118</v>
      </c>
      <c r="U120">
        <v>62</v>
      </c>
      <c r="V120">
        <v>53</v>
      </c>
      <c r="W120">
        <v>7</v>
      </c>
      <c r="X120">
        <v>33</v>
      </c>
      <c r="Y120">
        <v>87</v>
      </c>
      <c r="Z120">
        <v>1.62</v>
      </c>
      <c r="AA120">
        <v>0.30399999999999999</v>
      </c>
      <c r="AB120">
        <v>0.372</v>
      </c>
      <c r="AC120" t="str">
        <f>VLOOKUP($A120,Pit!$A$4:$A$1418,1,FALSE)</f>
        <v>SPCipriano Encarnación22</v>
      </c>
    </row>
    <row r="121" spans="1:29" x14ac:dyDescent="0.25">
      <c r="A121" t="str">
        <f t="shared" si="1"/>
        <v>CLAntónio Bonilla18</v>
      </c>
      <c r="B121">
        <v>1824</v>
      </c>
      <c r="C121">
        <v>230</v>
      </c>
      <c r="D121" t="s">
        <v>193</v>
      </c>
      <c r="E121" t="s">
        <v>1049</v>
      </c>
      <c r="F121">
        <v>0</v>
      </c>
      <c r="G121">
        <v>40146</v>
      </c>
      <c r="H121">
        <v>18</v>
      </c>
      <c r="I121" t="s">
        <v>254</v>
      </c>
      <c r="J121" t="s">
        <v>53</v>
      </c>
      <c r="K121">
        <v>3</v>
      </c>
      <c r="L121">
        <v>4</v>
      </c>
      <c r="M121">
        <v>19</v>
      </c>
      <c r="N121">
        <v>0</v>
      </c>
      <c r="O121">
        <v>0</v>
      </c>
      <c r="P121">
        <v>2.76</v>
      </c>
      <c r="Q121">
        <v>47</v>
      </c>
      <c r="R121">
        <v>5</v>
      </c>
      <c r="S121">
        <v>84.7</v>
      </c>
      <c r="T121">
        <v>53</v>
      </c>
      <c r="U121">
        <v>31</v>
      </c>
      <c r="V121">
        <v>26</v>
      </c>
      <c r="W121">
        <v>10</v>
      </c>
      <c r="X121">
        <v>33</v>
      </c>
      <c r="Y121">
        <v>92</v>
      </c>
      <c r="Z121">
        <v>1.02</v>
      </c>
      <c r="AA121">
        <v>0.17399999999999999</v>
      </c>
      <c r="AB121">
        <v>0.21199999999999999</v>
      </c>
      <c r="AC121" t="str">
        <f>VLOOKUP($A121,Pit!$A$4:$A$1418,1,FALSE)</f>
        <v>CLAntónio Bonilla18</v>
      </c>
    </row>
    <row r="122" spans="1:29" x14ac:dyDescent="0.25">
      <c r="A122" t="str">
        <f t="shared" si="1"/>
        <v>CLBrian King22</v>
      </c>
      <c r="B122">
        <v>7903</v>
      </c>
      <c r="C122">
        <v>231</v>
      </c>
      <c r="D122" t="s">
        <v>216</v>
      </c>
      <c r="E122" t="s">
        <v>805</v>
      </c>
      <c r="F122">
        <v>0</v>
      </c>
      <c r="G122">
        <v>38691</v>
      </c>
      <c r="H122">
        <v>22</v>
      </c>
      <c r="I122" t="s">
        <v>254</v>
      </c>
      <c r="J122" t="s">
        <v>53</v>
      </c>
      <c r="K122">
        <v>8</v>
      </c>
      <c r="L122">
        <v>9</v>
      </c>
      <c r="M122">
        <v>19</v>
      </c>
      <c r="N122">
        <v>0</v>
      </c>
      <c r="O122">
        <v>0</v>
      </c>
      <c r="P122">
        <v>4.47</v>
      </c>
      <c r="Q122">
        <v>65</v>
      </c>
      <c r="R122">
        <v>21</v>
      </c>
      <c r="S122">
        <v>149</v>
      </c>
      <c r="T122">
        <v>130</v>
      </c>
      <c r="U122">
        <v>82</v>
      </c>
      <c r="V122">
        <v>74</v>
      </c>
      <c r="W122">
        <v>15</v>
      </c>
      <c r="X122">
        <v>66</v>
      </c>
      <c r="Y122">
        <v>120</v>
      </c>
      <c r="Z122">
        <v>1.32</v>
      </c>
      <c r="AA122">
        <v>0.23100000000000001</v>
      </c>
      <c r="AB122">
        <v>0.26500000000000001</v>
      </c>
      <c r="AC122" t="str">
        <f>VLOOKUP($A122,Pit!$A$4:$A$1418,1,FALSE)</f>
        <v>CLBrian King22</v>
      </c>
    </row>
    <row r="123" spans="1:29" x14ac:dyDescent="0.25">
      <c r="A123" t="str">
        <f t="shared" si="1"/>
        <v>RPDaryl Hornsby21</v>
      </c>
      <c r="B123">
        <v>11933</v>
      </c>
      <c r="C123">
        <v>232</v>
      </c>
      <c r="D123" t="s">
        <v>719</v>
      </c>
      <c r="E123" t="s">
        <v>921</v>
      </c>
      <c r="F123">
        <v>0</v>
      </c>
      <c r="G123">
        <v>39043</v>
      </c>
      <c r="H123">
        <v>21</v>
      </c>
      <c r="I123" t="s">
        <v>254</v>
      </c>
      <c r="J123" t="s">
        <v>43</v>
      </c>
      <c r="K123">
        <v>6</v>
      </c>
      <c r="L123">
        <v>2</v>
      </c>
      <c r="M123">
        <v>3</v>
      </c>
      <c r="N123">
        <v>0</v>
      </c>
      <c r="O123">
        <v>0</v>
      </c>
      <c r="P123">
        <v>2.11</v>
      </c>
      <c r="Q123">
        <v>50</v>
      </c>
      <c r="R123">
        <v>0</v>
      </c>
      <c r="S123">
        <v>81</v>
      </c>
      <c r="T123">
        <v>54</v>
      </c>
      <c r="U123">
        <v>22</v>
      </c>
      <c r="V123">
        <v>19</v>
      </c>
      <c r="W123">
        <v>7</v>
      </c>
      <c r="X123">
        <v>29</v>
      </c>
      <c r="Y123">
        <v>108</v>
      </c>
      <c r="Z123">
        <v>1.02</v>
      </c>
      <c r="AA123">
        <v>0.188</v>
      </c>
      <c r="AB123">
        <v>0.26700000000000002</v>
      </c>
      <c r="AC123" t="str">
        <f>VLOOKUP($A123,Pit!$A$4:$A$1418,1,FALSE)</f>
        <v>RPDaryl Hornsby21</v>
      </c>
    </row>
    <row r="124" spans="1:29" x14ac:dyDescent="0.25">
      <c r="A124" t="str">
        <f t="shared" si="1"/>
        <v>RPTomás Montés21</v>
      </c>
      <c r="B124">
        <v>16065</v>
      </c>
      <c r="C124">
        <v>234</v>
      </c>
      <c r="D124" t="s">
        <v>376</v>
      </c>
      <c r="E124" t="s">
        <v>789</v>
      </c>
      <c r="F124">
        <v>0</v>
      </c>
      <c r="G124" s="10">
        <v>38887</v>
      </c>
      <c r="H124">
        <v>21</v>
      </c>
      <c r="I124" t="s">
        <v>254</v>
      </c>
      <c r="J124" t="s">
        <v>43</v>
      </c>
      <c r="K124">
        <v>6</v>
      </c>
      <c r="L124">
        <v>11</v>
      </c>
      <c r="M124">
        <v>0</v>
      </c>
      <c r="N124">
        <v>0</v>
      </c>
      <c r="O124">
        <v>0</v>
      </c>
      <c r="P124" s="8">
        <v>4.9400000000000004</v>
      </c>
      <c r="Q124">
        <v>39</v>
      </c>
      <c r="R124">
        <v>30</v>
      </c>
      <c r="S124">
        <v>140.30000000000001</v>
      </c>
      <c r="T124">
        <v>150</v>
      </c>
      <c r="U124">
        <v>82</v>
      </c>
      <c r="V124">
        <v>77</v>
      </c>
      <c r="W124">
        <v>16</v>
      </c>
      <c r="X124">
        <v>54</v>
      </c>
      <c r="Y124">
        <v>133</v>
      </c>
      <c r="Z124" s="8">
        <v>1.45</v>
      </c>
      <c r="AA124" s="9">
        <v>0.27400000000000002</v>
      </c>
      <c r="AB124" s="9">
        <v>0.33400000000000002</v>
      </c>
      <c r="AC124" t="str">
        <f>VLOOKUP($A124,Pit!$A$4:$A$1418,1,FALSE)</f>
        <v>RPTomás Montés21</v>
      </c>
    </row>
    <row r="125" spans="1:29" x14ac:dyDescent="0.25">
      <c r="A125" t="str">
        <f t="shared" si="1"/>
        <v>SPMathew Robbins18</v>
      </c>
      <c r="B125">
        <v>1825</v>
      </c>
      <c r="C125">
        <v>235</v>
      </c>
      <c r="D125" t="s">
        <v>1596</v>
      </c>
      <c r="E125" t="s">
        <v>1597</v>
      </c>
      <c r="F125">
        <v>1500000</v>
      </c>
      <c r="G125" s="10">
        <v>40064</v>
      </c>
      <c r="H125">
        <v>18</v>
      </c>
      <c r="I125" t="s">
        <v>254</v>
      </c>
      <c r="J125" t="s">
        <v>25</v>
      </c>
      <c r="K125">
        <v>5</v>
      </c>
      <c r="L125">
        <v>10</v>
      </c>
      <c r="M125">
        <v>2</v>
      </c>
      <c r="N125">
        <v>0</v>
      </c>
      <c r="O125">
        <v>0</v>
      </c>
      <c r="P125">
        <v>3.42</v>
      </c>
      <c r="Q125">
        <v>41</v>
      </c>
      <c r="R125">
        <v>21</v>
      </c>
      <c r="S125">
        <v>163</v>
      </c>
      <c r="T125">
        <v>134</v>
      </c>
      <c r="U125">
        <v>67</v>
      </c>
      <c r="V125">
        <v>62</v>
      </c>
      <c r="W125">
        <v>24</v>
      </c>
      <c r="X125">
        <v>65</v>
      </c>
      <c r="Y125">
        <v>151</v>
      </c>
      <c r="Z125">
        <v>1.22</v>
      </c>
      <c r="AA125">
        <v>0.222</v>
      </c>
      <c r="AB125">
        <v>0.254</v>
      </c>
      <c r="AC125" t="str">
        <f>VLOOKUP($A125,Pit!$A$4:$A$1418,1,FALSE)</f>
        <v>SPMathew Robbins18</v>
      </c>
    </row>
    <row r="126" spans="1:29" x14ac:dyDescent="0.25">
      <c r="A126" t="str">
        <f t="shared" si="1"/>
        <v>RPMichael MacGeachin18</v>
      </c>
      <c r="B126">
        <v>1198</v>
      </c>
      <c r="C126">
        <v>236</v>
      </c>
      <c r="D126" t="s">
        <v>143</v>
      </c>
      <c r="E126" t="s">
        <v>886</v>
      </c>
      <c r="F126">
        <v>0</v>
      </c>
      <c r="G126">
        <v>40034</v>
      </c>
      <c r="H126">
        <v>18</v>
      </c>
      <c r="I126" t="s">
        <v>254</v>
      </c>
      <c r="J126" t="s">
        <v>43</v>
      </c>
      <c r="K126">
        <v>8</v>
      </c>
      <c r="L126">
        <v>6</v>
      </c>
      <c r="M126">
        <v>15</v>
      </c>
      <c r="N126">
        <v>0</v>
      </c>
      <c r="O126">
        <v>0</v>
      </c>
      <c r="P126">
        <v>2.12</v>
      </c>
      <c r="Q126">
        <v>62</v>
      </c>
      <c r="R126">
        <v>7</v>
      </c>
      <c r="S126">
        <v>101.7</v>
      </c>
      <c r="T126">
        <v>56</v>
      </c>
      <c r="U126">
        <v>28</v>
      </c>
      <c r="V126">
        <v>24</v>
      </c>
      <c r="W126">
        <v>10</v>
      </c>
      <c r="X126">
        <v>37</v>
      </c>
      <c r="Y126">
        <v>112</v>
      </c>
      <c r="Z126">
        <v>0.91</v>
      </c>
      <c r="AA126">
        <v>0.156</v>
      </c>
      <c r="AB126">
        <v>0.192</v>
      </c>
      <c r="AC126" t="str">
        <f>VLOOKUP($A126,Pit!$A$4:$A$1418,1,FALSE)</f>
        <v>RPMichael MacGeachin18</v>
      </c>
    </row>
    <row r="127" spans="1:29" x14ac:dyDescent="0.25">
      <c r="A127" t="str">
        <f t="shared" si="1"/>
        <v>RPRhys Vivian22</v>
      </c>
      <c r="B127">
        <v>3866</v>
      </c>
      <c r="C127">
        <v>237</v>
      </c>
      <c r="D127" t="s">
        <v>1721</v>
      </c>
      <c r="E127" t="s">
        <v>1722</v>
      </c>
      <c r="F127">
        <v>0</v>
      </c>
      <c r="G127">
        <v>38840</v>
      </c>
      <c r="H127">
        <v>22</v>
      </c>
      <c r="I127" t="s">
        <v>254</v>
      </c>
      <c r="J127" t="s">
        <v>43</v>
      </c>
      <c r="K127">
        <v>3</v>
      </c>
      <c r="L127">
        <v>3</v>
      </c>
      <c r="M127">
        <v>1</v>
      </c>
      <c r="N127">
        <v>0</v>
      </c>
      <c r="O127">
        <v>0</v>
      </c>
      <c r="P127">
        <v>6.06</v>
      </c>
      <c r="Q127">
        <v>41</v>
      </c>
      <c r="R127">
        <v>0</v>
      </c>
      <c r="S127">
        <v>78.7</v>
      </c>
      <c r="T127">
        <v>90</v>
      </c>
      <c r="U127">
        <v>56</v>
      </c>
      <c r="V127">
        <v>53</v>
      </c>
      <c r="W127">
        <v>13</v>
      </c>
      <c r="X127">
        <v>37</v>
      </c>
      <c r="Y127">
        <v>72</v>
      </c>
      <c r="Z127">
        <v>1.61</v>
      </c>
      <c r="AA127">
        <v>0.28399999999999997</v>
      </c>
      <c r="AB127">
        <v>0.32500000000000001</v>
      </c>
      <c r="AC127" t="str">
        <f>VLOOKUP($A127,Pit!$A$4:$A$1418,1,FALSE)</f>
        <v>RPRhys Vivian22</v>
      </c>
    </row>
    <row r="128" spans="1:29" x14ac:dyDescent="0.25">
      <c r="A128" t="str">
        <f t="shared" si="1"/>
        <v>SPSubaru Abe18</v>
      </c>
      <c r="B128">
        <v>7562</v>
      </c>
      <c r="C128">
        <v>242</v>
      </c>
      <c r="D128" t="s">
        <v>992</v>
      </c>
      <c r="E128" t="s">
        <v>596</v>
      </c>
      <c r="F128">
        <v>1600000</v>
      </c>
      <c r="G128">
        <v>40236</v>
      </c>
      <c r="H128">
        <v>18</v>
      </c>
      <c r="I128" t="s">
        <v>254</v>
      </c>
      <c r="J128" t="s">
        <v>25</v>
      </c>
      <c r="K128">
        <v>5</v>
      </c>
      <c r="L128">
        <v>11</v>
      </c>
      <c r="M128">
        <v>2</v>
      </c>
      <c r="N128">
        <v>1</v>
      </c>
      <c r="O128">
        <v>1</v>
      </c>
      <c r="P128">
        <v>2.9</v>
      </c>
      <c r="Q128">
        <v>32</v>
      </c>
      <c r="R128">
        <v>18</v>
      </c>
      <c r="S128">
        <v>105.7</v>
      </c>
      <c r="T128">
        <v>82</v>
      </c>
      <c r="U128">
        <v>39</v>
      </c>
      <c r="V128">
        <v>34</v>
      </c>
      <c r="W128">
        <v>12</v>
      </c>
      <c r="X128">
        <v>32</v>
      </c>
      <c r="Y128">
        <v>106</v>
      </c>
      <c r="Z128">
        <v>1.08</v>
      </c>
      <c r="AA128">
        <v>0.21299999999999999</v>
      </c>
      <c r="AB128">
        <v>0.25900000000000001</v>
      </c>
      <c r="AC128" t="str">
        <f>VLOOKUP($A128,Pit!$A$4:$A$1418,1,FALSE)</f>
        <v>SPSubaru Abe18</v>
      </c>
    </row>
    <row r="129" spans="1:29" x14ac:dyDescent="0.25">
      <c r="A129" t="str">
        <f t="shared" si="1"/>
        <v>RPVicente Orozco24</v>
      </c>
      <c r="B129">
        <v>15723</v>
      </c>
      <c r="C129">
        <v>244</v>
      </c>
      <c r="D129" t="s">
        <v>682</v>
      </c>
      <c r="E129" t="s">
        <v>1526</v>
      </c>
      <c r="F129">
        <v>0</v>
      </c>
      <c r="G129">
        <v>38015</v>
      </c>
      <c r="H129">
        <v>24</v>
      </c>
      <c r="I129" t="s">
        <v>254</v>
      </c>
      <c r="J129" t="s">
        <v>43</v>
      </c>
      <c r="K129">
        <v>3</v>
      </c>
      <c r="L129">
        <v>5</v>
      </c>
      <c r="M129">
        <v>3</v>
      </c>
      <c r="N129">
        <v>0</v>
      </c>
      <c r="O129">
        <v>0</v>
      </c>
      <c r="P129">
        <v>2.75</v>
      </c>
      <c r="Q129">
        <v>35</v>
      </c>
      <c r="R129">
        <v>11</v>
      </c>
      <c r="S129">
        <v>75.3</v>
      </c>
      <c r="T129">
        <v>64</v>
      </c>
      <c r="U129">
        <v>28</v>
      </c>
      <c r="V129">
        <v>23</v>
      </c>
      <c r="W129">
        <v>2</v>
      </c>
      <c r="X129">
        <v>34</v>
      </c>
      <c r="Y129">
        <v>54</v>
      </c>
      <c r="Z129">
        <v>1.3</v>
      </c>
      <c r="AA129">
        <v>0.23</v>
      </c>
      <c r="AB129">
        <v>0.27700000000000002</v>
      </c>
      <c r="AC129" t="str">
        <f>VLOOKUP($A129,Pit!$A$4:$A$1418,1,FALSE)</f>
        <v>RPVicente Orozco24</v>
      </c>
    </row>
    <row r="130" spans="1:29" x14ac:dyDescent="0.25">
      <c r="A130" t="str">
        <f t="shared" ref="A130:A193" si="2">IF(J130="MR","RP",J130)&amp;D130&amp;" "&amp;E130&amp;H130</f>
        <v>SPAllen Lambright18</v>
      </c>
      <c r="B130">
        <v>6390</v>
      </c>
      <c r="C130">
        <v>245</v>
      </c>
      <c r="D130" t="s">
        <v>437</v>
      </c>
      <c r="E130" t="s">
        <v>1348</v>
      </c>
      <c r="F130">
        <v>0</v>
      </c>
      <c r="G130">
        <v>40209</v>
      </c>
      <c r="H130">
        <v>18</v>
      </c>
      <c r="I130" t="s">
        <v>254</v>
      </c>
      <c r="J130" t="s">
        <v>25</v>
      </c>
      <c r="K130">
        <v>8</v>
      </c>
      <c r="L130">
        <v>6</v>
      </c>
      <c r="M130">
        <v>7</v>
      </c>
      <c r="N130">
        <v>0</v>
      </c>
      <c r="O130">
        <v>0</v>
      </c>
      <c r="P130">
        <v>2.85</v>
      </c>
      <c r="Q130">
        <v>50</v>
      </c>
      <c r="R130">
        <v>12</v>
      </c>
      <c r="S130">
        <v>116.7</v>
      </c>
      <c r="T130">
        <v>95</v>
      </c>
      <c r="U130">
        <v>39</v>
      </c>
      <c r="V130">
        <v>37</v>
      </c>
      <c r="W130">
        <v>15</v>
      </c>
      <c r="X130">
        <v>34</v>
      </c>
      <c r="Y130">
        <v>102</v>
      </c>
      <c r="Z130">
        <v>1.1100000000000001</v>
      </c>
      <c r="AA130">
        <v>0.218</v>
      </c>
      <c r="AB130">
        <v>0.251</v>
      </c>
      <c r="AC130" t="str">
        <f>VLOOKUP($A130,Pit!$A$4:$A$1418,1,FALSE)</f>
        <v>SPAllen Lambright18</v>
      </c>
    </row>
    <row r="131" spans="1:29" x14ac:dyDescent="0.25">
      <c r="A131" t="str">
        <f t="shared" si="2"/>
        <v>SPAlan Foster23</v>
      </c>
      <c r="B131">
        <v>6114</v>
      </c>
      <c r="C131">
        <v>247</v>
      </c>
      <c r="D131" t="s">
        <v>453</v>
      </c>
      <c r="E131" t="s">
        <v>611</v>
      </c>
      <c r="F131">
        <v>0</v>
      </c>
      <c r="G131">
        <v>38208</v>
      </c>
      <c r="H131">
        <v>23</v>
      </c>
      <c r="I131" t="s">
        <v>254</v>
      </c>
      <c r="J131" t="s">
        <v>25</v>
      </c>
      <c r="K131">
        <v>5</v>
      </c>
      <c r="L131">
        <v>8</v>
      </c>
      <c r="M131">
        <v>0</v>
      </c>
      <c r="N131">
        <v>0</v>
      </c>
      <c r="O131">
        <v>0</v>
      </c>
      <c r="P131">
        <v>2.93</v>
      </c>
      <c r="Q131">
        <v>23</v>
      </c>
      <c r="R131">
        <v>23</v>
      </c>
      <c r="S131">
        <v>119.7</v>
      </c>
      <c r="T131">
        <v>95</v>
      </c>
      <c r="U131">
        <v>45</v>
      </c>
      <c r="V131">
        <v>39</v>
      </c>
      <c r="W131">
        <v>13</v>
      </c>
      <c r="X131">
        <v>42</v>
      </c>
      <c r="Y131">
        <v>108</v>
      </c>
      <c r="Z131">
        <v>1.1399999999999999</v>
      </c>
      <c r="AA131">
        <v>0.215</v>
      </c>
      <c r="AB131">
        <v>0.254</v>
      </c>
      <c r="AC131" t="str">
        <f>VLOOKUP($A131,Pit!$A$4:$A$1418,1,FALSE)</f>
        <v>SPAlan Foster23</v>
      </c>
    </row>
    <row r="132" spans="1:29" x14ac:dyDescent="0.25">
      <c r="A132" t="str">
        <f t="shared" si="2"/>
        <v>SPMartin Edwards21</v>
      </c>
      <c r="B132">
        <v>9396</v>
      </c>
      <c r="C132">
        <v>248</v>
      </c>
      <c r="D132" t="s">
        <v>223</v>
      </c>
      <c r="E132" t="s">
        <v>272</v>
      </c>
      <c r="F132">
        <v>0</v>
      </c>
      <c r="G132" s="10">
        <v>38964</v>
      </c>
      <c r="H132">
        <v>21</v>
      </c>
      <c r="I132" t="s">
        <v>254</v>
      </c>
      <c r="J132" t="s">
        <v>25</v>
      </c>
      <c r="K132">
        <v>7</v>
      </c>
      <c r="L132">
        <v>13</v>
      </c>
      <c r="M132">
        <v>4</v>
      </c>
      <c r="N132">
        <v>0</v>
      </c>
      <c r="O132">
        <v>0</v>
      </c>
      <c r="P132">
        <v>3.71</v>
      </c>
      <c r="Q132">
        <v>49</v>
      </c>
      <c r="R132">
        <v>31</v>
      </c>
      <c r="S132">
        <v>179.7</v>
      </c>
      <c r="T132">
        <v>162</v>
      </c>
      <c r="U132">
        <v>90</v>
      </c>
      <c r="V132">
        <v>74</v>
      </c>
      <c r="W132">
        <v>20</v>
      </c>
      <c r="X132">
        <v>66</v>
      </c>
      <c r="Y132">
        <v>177</v>
      </c>
      <c r="Z132">
        <v>1.27</v>
      </c>
      <c r="AA132">
        <v>0.23599999999999999</v>
      </c>
      <c r="AB132">
        <v>0.28999999999999998</v>
      </c>
      <c r="AC132" t="str">
        <f>VLOOKUP($A132,Pit!$A$4:$A$1418,1,FALSE)</f>
        <v>SPMartin Edwards21</v>
      </c>
    </row>
    <row r="133" spans="1:29" x14ac:dyDescent="0.25">
      <c r="A133" t="str">
        <f t="shared" si="2"/>
        <v>CLLeonardo Díaz21</v>
      </c>
      <c r="B133">
        <v>4604</v>
      </c>
      <c r="C133">
        <v>249</v>
      </c>
      <c r="D133" t="s">
        <v>798</v>
      </c>
      <c r="E133" t="s">
        <v>186</v>
      </c>
      <c r="F133">
        <v>0</v>
      </c>
      <c r="G133">
        <v>38918</v>
      </c>
      <c r="H133">
        <v>21</v>
      </c>
      <c r="I133" t="s">
        <v>254</v>
      </c>
      <c r="J133" t="s">
        <v>53</v>
      </c>
      <c r="K133">
        <v>3</v>
      </c>
      <c r="L133">
        <v>7</v>
      </c>
      <c r="M133">
        <v>4</v>
      </c>
      <c r="N133">
        <v>0</v>
      </c>
      <c r="O133">
        <v>0</v>
      </c>
      <c r="P133">
        <v>4.62</v>
      </c>
      <c r="Q133">
        <v>44</v>
      </c>
      <c r="R133">
        <v>5</v>
      </c>
      <c r="S133">
        <v>87.7</v>
      </c>
      <c r="T133">
        <v>86</v>
      </c>
      <c r="U133">
        <v>53</v>
      </c>
      <c r="V133">
        <v>45</v>
      </c>
      <c r="W133">
        <v>15</v>
      </c>
      <c r="X133">
        <v>34</v>
      </c>
      <c r="Y133">
        <v>73</v>
      </c>
      <c r="Z133">
        <v>1.37</v>
      </c>
      <c r="AA133">
        <v>0.26</v>
      </c>
      <c r="AB133">
        <v>0.28899999999999998</v>
      </c>
      <c r="AC133" t="str">
        <f>VLOOKUP($A133,Pit!$A$4:$A$1418,1,FALSE)</f>
        <v>CLLeonardo Díaz21</v>
      </c>
    </row>
    <row r="134" spans="1:29" x14ac:dyDescent="0.25">
      <c r="A134" t="str">
        <f t="shared" si="2"/>
        <v>RPJustin Chaffe22</v>
      </c>
      <c r="B134">
        <v>15594</v>
      </c>
      <c r="C134">
        <v>250</v>
      </c>
      <c r="D134" t="s">
        <v>541</v>
      </c>
      <c r="E134" t="s">
        <v>1087</v>
      </c>
      <c r="F134">
        <v>0</v>
      </c>
      <c r="G134">
        <v>38834</v>
      </c>
      <c r="H134">
        <v>22</v>
      </c>
      <c r="I134" t="s">
        <v>254</v>
      </c>
      <c r="J134" t="s">
        <v>43</v>
      </c>
      <c r="K134">
        <v>2</v>
      </c>
      <c r="L134">
        <v>4</v>
      </c>
      <c r="M134">
        <v>1</v>
      </c>
      <c r="N134">
        <v>0</v>
      </c>
      <c r="O134">
        <v>0</v>
      </c>
      <c r="P134">
        <v>6.63</v>
      </c>
      <c r="Q134">
        <v>37</v>
      </c>
      <c r="R134">
        <v>0</v>
      </c>
      <c r="S134">
        <v>57</v>
      </c>
      <c r="T134">
        <v>69</v>
      </c>
      <c r="U134">
        <v>46</v>
      </c>
      <c r="V134">
        <v>42</v>
      </c>
      <c r="W134">
        <v>3</v>
      </c>
      <c r="X134">
        <v>37</v>
      </c>
      <c r="Y134">
        <v>38</v>
      </c>
      <c r="Z134">
        <v>1.86</v>
      </c>
      <c r="AA134">
        <v>0.30099999999999999</v>
      </c>
      <c r="AB134">
        <v>0.35099999999999998</v>
      </c>
      <c r="AC134" t="str">
        <f>VLOOKUP($A134,Pit!$A$4:$A$1418,1,FALSE)</f>
        <v>RPJustin Chaffe22</v>
      </c>
    </row>
    <row r="135" spans="1:29" x14ac:dyDescent="0.25">
      <c r="A135" t="str">
        <f t="shared" si="2"/>
        <v>RPBrian Carlson22</v>
      </c>
      <c r="B135">
        <v>5261</v>
      </c>
      <c r="C135">
        <v>251</v>
      </c>
      <c r="D135" t="s">
        <v>216</v>
      </c>
      <c r="E135" t="s">
        <v>1078</v>
      </c>
      <c r="F135">
        <v>0</v>
      </c>
      <c r="G135" s="10">
        <v>38625</v>
      </c>
      <c r="H135">
        <v>22</v>
      </c>
      <c r="I135" t="s">
        <v>254</v>
      </c>
      <c r="J135" t="s">
        <v>43</v>
      </c>
      <c r="K135">
        <v>6</v>
      </c>
      <c r="L135">
        <v>3</v>
      </c>
      <c r="M135">
        <v>5</v>
      </c>
      <c r="N135">
        <v>0</v>
      </c>
      <c r="O135">
        <v>0</v>
      </c>
      <c r="P135" s="8">
        <v>2.89</v>
      </c>
      <c r="Q135">
        <v>60</v>
      </c>
      <c r="R135">
        <v>1</v>
      </c>
      <c r="S135">
        <v>115.3</v>
      </c>
      <c r="T135">
        <v>92</v>
      </c>
      <c r="U135">
        <v>37</v>
      </c>
      <c r="V135">
        <v>37</v>
      </c>
      <c r="W135">
        <v>16</v>
      </c>
      <c r="X135">
        <v>35</v>
      </c>
      <c r="Y135">
        <v>138</v>
      </c>
      <c r="Z135" s="8">
        <v>1.1000000000000001</v>
      </c>
      <c r="AA135" s="9">
        <v>0.217</v>
      </c>
      <c r="AB135" s="9">
        <v>0.28000000000000003</v>
      </c>
      <c r="AC135" t="str">
        <f>VLOOKUP($A135,Pit!$A$4:$A$1418,1,FALSE)</f>
        <v>RPBrian Carlson22</v>
      </c>
    </row>
    <row r="136" spans="1:29" x14ac:dyDescent="0.25">
      <c r="A136" t="str">
        <f t="shared" si="2"/>
        <v>RPJerry Jones18</v>
      </c>
      <c r="B136">
        <v>6563</v>
      </c>
      <c r="C136">
        <v>253</v>
      </c>
      <c r="D136" t="s">
        <v>255</v>
      </c>
      <c r="E136" t="s">
        <v>230</v>
      </c>
      <c r="F136">
        <v>0</v>
      </c>
      <c r="G136" s="10">
        <v>40031</v>
      </c>
      <c r="H136">
        <v>18</v>
      </c>
      <c r="I136" t="s">
        <v>254</v>
      </c>
      <c r="J136" t="s">
        <v>43</v>
      </c>
      <c r="K136">
        <v>14</v>
      </c>
      <c r="L136">
        <v>5</v>
      </c>
      <c r="M136">
        <v>3</v>
      </c>
      <c r="N136">
        <v>0</v>
      </c>
      <c r="O136">
        <v>0</v>
      </c>
      <c r="P136" s="8">
        <v>3.14</v>
      </c>
      <c r="Q136">
        <v>53</v>
      </c>
      <c r="R136">
        <v>6</v>
      </c>
      <c r="S136">
        <v>143.30000000000001</v>
      </c>
      <c r="T136">
        <v>120</v>
      </c>
      <c r="U136">
        <v>61</v>
      </c>
      <c r="V136">
        <v>50</v>
      </c>
      <c r="W136">
        <v>14</v>
      </c>
      <c r="X136">
        <v>48</v>
      </c>
      <c r="Y136">
        <v>126</v>
      </c>
      <c r="Z136" s="8">
        <v>1.17</v>
      </c>
      <c r="AA136" s="9">
        <v>0.22700000000000001</v>
      </c>
      <c r="AB136" s="9">
        <v>0.27100000000000002</v>
      </c>
      <c r="AC136" t="str">
        <f>VLOOKUP($A136,Pit!$A$4:$A$1418,1,FALSE)</f>
        <v>RPJerry Jones18</v>
      </c>
    </row>
    <row r="137" spans="1:29" x14ac:dyDescent="0.25">
      <c r="A137" t="str">
        <f t="shared" si="2"/>
        <v>RPDale Lumpkin22</v>
      </c>
      <c r="B137">
        <v>1460</v>
      </c>
      <c r="C137">
        <v>254</v>
      </c>
      <c r="D137" t="s">
        <v>911</v>
      </c>
      <c r="E137" t="s">
        <v>1370</v>
      </c>
      <c r="F137">
        <v>0</v>
      </c>
      <c r="G137">
        <v>38578</v>
      </c>
      <c r="H137">
        <v>22</v>
      </c>
      <c r="I137" t="s">
        <v>254</v>
      </c>
      <c r="J137" t="s">
        <v>43</v>
      </c>
      <c r="K137">
        <v>9</v>
      </c>
      <c r="L137">
        <v>4</v>
      </c>
      <c r="M137">
        <v>1</v>
      </c>
      <c r="N137">
        <v>0</v>
      </c>
      <c r="O137">
        <v>0</v>
      </c>
      <c r="P137">
        <v>2.71</v>
      </c>
      <c r="Q137">
        <v>40</v>
      </c>
      <c r="R137">
        <v>5</v>
      </c>
      <c r="S137">
        <v>106.3</v>
      </c>
      <c r="T137">
        <v>85</v>
      </c>
      <c r="U137">
        <v>35</v>
      </c>
      <c r="V137">
        <v>32</v>
      </c>
      <c r="W137">
        <v>16</v>
      </c>
      <c r="X137">
        <v>32</v>
      </c>
      <c r="Y137">
        <v>116</v>
      </c>
      <c r="Z137">
        <v>1.1000000000000001</v>
      </c>
      <c r="AA137">
        <v>0.215</v>
      </c>
      <c r="AB137">
        <v>0.26200000000000001</v>
      </c>
      <c r="AC137" t="str">
        <f>VLOOKUP($A137,Pit!$A$4:$A$1418,1,FALSE)</f>
        <v>RPDale Lumpkin22</v>
      </c>
    </row>
    <row r="138" spans="1:29" x14ac:dyDescent="0.25">
      <c r="A138" t="str">
        <f t="shared" si="2"/>
        <v>RPXavier Pérez18</v>
      </c>
      <c r="B138">
        <v>7296</v>
      </c>
      <c r="C138">
        <v>257</v>
      </c>
      <c r="D138" t="s">
        <v>714</v>
      </c>
      <c r="E138" t="s">
        <v>175</v>
      </c>
      <c r="F138">
        <v>0</v>
      </c>
      <c r="G138">
        <v>40041</v>
      </c>
      <c r="H138">
        <v>18</v>
      </c>
      <c r="I138" t="s">
        <v>254</v>
      </c>
      <c r="J138" t="s">
        <v>43</v>
      </c>
      <c r="K138">
        <v>1</v>
      </c>
      <c r="L138">
        <v>3</v>
      </c>
      <c r="M138">
        <v>1</v>
      </c>
      <c r="N138">
        <v>0</v>
      </c>
      <c r="O138">
        <v>0</v>
      </c>
      <c r="P138">
        <v>2.48</v>
      </c>
      <c r="Q138">
        <v>33</v>
      </c>
      <c r="R138">
        <v>0</v>
      </c>
      <c r="S138">
        <v>54.3</v>
      </c>
      <c r="T138">
        <v>37</v>
      </c>
      <c r="U138">
        <v>18</v>
      </c>
      <c r="V138">
        <v>15</v>
      </c>
      <c r="W138">
        <v>3</v>
      </c>
      <c r="X138">
        <v>20</v>
      </c>
      <c r="Y138">
        <v>63</v>
      </c>
      <c r="Z138">
        <v>1.05</v>
      </c>
      <c r="AA138">
        <v>0.189</v>
      </c>
      <c r="AB138">
        <v>0.26200000000000001</v>
      </c>
      <c r="AC138" t="str">
        <f>VLOOKUP($A138,Pit!$A$4:$A$1418,1,FALSE)</f>
        <v>RPXavier Pérez18</v>
      </c>
    </row>
    <row r="139" spans="1:29" x14ac:dyDescent="0.25">
      <c r="A139" t="str">
        <f t="shared" si="2"/>
        <v>SPWalt Fisher18</v>
      </c>
      <c r="B139">
        <v>4793</v>
      </c>
      <c r="C139">
        <v>261</v>
      </c>
      <c r="D139" t="s">
        <v>749</v>
      </c>
      <c r="E139" t="s">
        <v>618</v>
      </c>
      <c r="F139">
        <v>0</v>
      </c>
      <c r="G139">
        <v>40297</v>
      </c>
      <c r="H139">
        <v>18</v>
      </c>
      <c r="I139" t="s">
        <v>254</v>
      </c>
      <c r="J139" t="s">
        <v>25</v>
      </c>
      <c r="K139">
        <v>5</v>
      </c>
      <c r="L139">
        <v>8</v>
      </c>
      <c r="M139">
        <v>3</v>
      </c>
      <c r="N139">
        <v>0</v>
      </c>
      <c r="O139">
        <v>0</v>
      </c>
      <c r="P139">
        <v>4.3499999999999996</v>
      </c>
      <c r="Q139">
        <v>29</v>
      </c>
      <c r="R139">
        <v>16</v>
      </c>
      <c r="S139">
        <v>97.3</v>
      </c>
      <c r="T139">
        <v>90</v>
      </c>
      <c r="U139">
        <v>49</v>
      </c>
      <c r="V139">
        <v>47</v>
      </c>
      <c r="W139">
        <v>10</v>
      </c>
      <c r="X139">
        <v>38</v>
      </c>
      <c r="Y139">
        <v>98</v>
      </c>
      <c r="Z139">
        <v>1.32</v>
      </c>
      <c r="AA139">
        <v>0.24199999999999999</v>
      </c>
      <c r="AB139">
        <v>0.3</v>
      </c>
      <c r="AC139" t="str">
        <f>VLOOKUP($A139,Pit!$A$4:$A$1418,1,FALSE)</f>
        <v>SPWalt Fisher18</v>
      </c>
    </row>
    <row r="140" spans="1:29" x14ac:dyDescent="0.25">
      <c r="A140" t="str">
        <f t="shared" si="2"/>
        <v>RPTim Anthony23</v>
      </c>
      <c r="B140">
        <v>14747</v>
      </c>
      <c r="C140">
        <v>265</v>
      </c>
      <c r="D140" t="s">
        <v>163</v>
      </c>
      <c r="E140" t="s">
        <v>194</v>
      </c>
      <c r="F140">
        <v>0</v>
      </c>
      <c r="G140" s="10">
        <v>38270</v>
      </c>
      <c r="H140">
        <v>23</v>
      </c>
      <c r="I140" t="s">
        <v>254</v>
      </c>
      <c r="J140" t="s">
        <v>43</v>
      </c>
      <c r="K140">
        <v>8</v>
      </c>
      <c r="L140">
        <v>15</v>
      </c>
      <c r="M140">
        <v>2</v>
      </c>
      <c r="N140">
        <v>0</v>
      </c>
      <c r="O140">
        <v>0</v>
      </c>
      <c r="P140" s="8">
        <v>6.05</v>
      </c>
      <c r="Q140">
        <v>84</v>
      </c>
      <c r="R140">
        <v>26</v>
      </c>
      <c r="S140">
        <v>196.3</v>
      </c>
      <c r="T140">
        <v>253</v>
      </c>
      <c r="U140">
        <v>157</v>
      </c>
      <c r="V140">
        <v>132</v>
      </c>
      <c r="W140">
        <v>18</v>
      </c>
      <c r="X140">
        <v>84</v>
      </c>
      <c r="Y140">
        <v>136</v>
      </c>
      <c r="Z140" s="8">
        <v>1.72</v>
      </c>
      <c r="AA140" s="9">
        <v>0.314</v>
      </c>
      <c r="AB140" s="9">
        <v>0.35299999999999998</v>
      </c>
      <c r="AC140" t="str">
        <f>VLOOKUP($A140,Pit!$A$4:$A$1418,1,FALSE)</f>
        <v>RPTim Anthony23</v>
      </c>
    </row>
    <row r="141" spans="1:29" x14ac:dyDescent="0.25">
      <c r="A141" t="str">
        <f t="shared" si="2"/>
        <v>RPStephen Russell22</v>
      </c>
      <c r="B141">
        <v>7939</v>
      </c>
      <c r="C141">
        <v>266</v>
      </c>
      <c r="D141" t="s">
        <v>709</v>
      </c>
      <c r="E141" t="s">
        <v>442</v>
      </c>
      <c r="F141">
        <v>0</v>
      </c>
      <c r="G141">
        <v>38793</v>
      </c>
      <c r="H141">
        <v>22</v>
      </c>
      <c r="I141" t="s">
        <v>254</v>
      </c>
      <c r="J141" t="s">
        <v>43</v>
      </c>
      <c r="K141">
        <v>2</v>
      </c>
      <c r="L141">
        <v>6</v>
      </c>
      <c r="M141">
        <v>1</v>
      </c>
      <c r="N141">
        <v>0</v>
      </c>
      <c r="O141">
        <v>0</v>
      </c>
      <c r="P141">
        <v>2.84</v>
      </c>
      <c r="Q141">
        <v>46</v>
      </c>
      <c r="R141">
        <v>0</v>
      </c>
      <c r="S141">
        <v>63.3</v>
      </c>
      <c r="T141">
        <v>41</v>
      </c>
      <c r="U141">
        <v>23</v>
      </c>
      <c r="V141">
        <v>20</v>
      </c>
      <c r="W141">
        <v>10</v>
      </c>
      <c r="X141">
        <v>22</v>
      </c>
      <c r="Y141">
        <v>77</v>
      </c>
      <c r="Z141">
        <v>0.99</v>
      </c>
      <c r="AA141">
        <v>0.184</v>
      </c>
      <c r="AB141">
        <v>0.22600000000000001</v>
      </c>
      <c r="AC141" t="str">
        <f>VLOOKUP($A141,Pit!$A$4:$A$1418,1,FALSE)</f>
        <v>RPStephen Russell22</v>
      </c>
    </row>
    <row r="142" spans="1:29" x14ac:dyDescent="0.25">
      <c r="A142" t="str">
        <f t="shared" si="2"/>
        <v>SPAntónio López21</v>
      </c>
      <c r="B142">
        <v>6155</v>
      </c>
      <c r="C142">
        <v>268</v>
      </c>
      <c r="D142" t="s">
        <v>193</v>
      </c>
      <c r="E142" t="s">
        <v>167</v>
      </c>
      <c r="F142">
        <v>0</v>
      </c>
      <c r="G142">
        <v>38922</v>
      </c>
      <c r="H142">
        <v>21</v>
      </c>
      <c r="I142" t="s">
        <v>254</v>
      </c>
      <c r="J142" t="s">
        <v>25</v>
      </c>
      <c r="K142">
        <v>5</v>
      </c>
      <c r="L142">
        <v>6</v>
      </c>
      <c r="M142">
        <v>1</v>
      </c>
      <c r="N142">
        <v>0</v>
      </c>
      <c r="O142">
        <v>0</v>
      </c>
      <c r="P142">
        <v>2.93</v>
      </c>
      <c r="Q142">
        <v>30</v>
      </c>
      <c r="R142">
        <v>21</v>
      </c>
      <c r="S142">
        <v>119.7</v>
      </c>
      <c r="T142">
        <v>92</v>
      </c>
      <c r="U142">
        <v>44</v>
      </c>
      <c r="V142">
        <v>39</v>
      </c>
      <c r="W142">
        <v>8</v>
      </c>
      <c r="X142">
        <v>49</v>
      </c>
      <c r="Y142">
        <v>99</v>
      </c>
      <c r="Z142">
        <v>1.18</v>
      </c>
      <c r="AA142">
        <v>0.21199999999999999</v>
      </c>
      <c r="AB142">
        <v>0.255</v>
      </c>
      <c r="AC142" t="str">
        <f>VLOOKUP($A142,Pit!$A$4:$A$1418,1,FALSE)</f>
        <v>SPAntónio López21</v>
      </c>
    </row>
    <row r="143" spans="1:29" x14ac:dyDescent="0.25">
      <c r="A143" t="str">
        <f t="shared" si="2"/>
        <v>SPBill Smith18</v>
      </c>
      <c r="B143">
        <v>1375</v>
      </c>
      <c r="C143">
        <v>269</v>
      </c>
      <c r="D143" t="s">
        <v>162</v>
      </c>
      <c r="E143" t="s">
        <v>178</v>
      </c>
      <c r="F143">
        <v>0</v>
      </c>
      <c r="G143" s="10">
        <v>40109</v>
      </c>
      <c r="H143">
        <v>18</v>
      </c>
      <c r="I143" t="s">
        <v>254</v>
      </c>
      <c r="J143" t="s">
        <v>25</v>
      </c>
      <c r="K143">
        <v>10</v>
      </c>
      <c r="L143">
        <v>7</v>
      </c>
      <c r="M143">
        <v>2</v>
      </c>
      <c r="N143">
        <v>1</v>
      </c>
      <c r="O143">
        <v>1</v>
      </c>
      <c r="P143">
        <v>2.87</v>
      </c>
      <c r="Q143">
        <v>42</v>
      </c>
      <c r="R143">
        <v>21</v>
      </c>
      <c r="S143">
        <v>156.69999999999999</v>
      </c>
      <c r="T143">
        <v>112</v>
      </c>
      <c r="U143">
        <v>58</v>
      </c>
      <c r="V143">
        <v>50</v>
      </c>
      <c r="W143">
        <v>24</v>
      </c>
      <c r="X143">
        <v>49</v>
      </c>
      <c r="Y143">
        <v>152</v>
      </c>
      <c r="Z143">
        <v>1.03</v>
      </c>
      <c r="AA143">
        <v>0.19700000000000001</v>
      </c>
      <c r="AB143">
        <v>0.223</v>
      </c>
      <c r="AC143" t="str">
        <f>VLOOKUP($A143,Pit!$A$4:$A$1418,1,FALSE)</f>
        <v>SPBill Smith18</v>
      </c>
    </row>
    <row r="144" spans="1:29" x14ac:dyDescent="0.25">
      <c r="A144" t="str">
        <f t="shared" si="2"/>
        <v>RPCollin Hensley21</v>
      </c>
      <c r="B144">
        <v>8964</v>
      </c>
      <c r="C144">
        <v>272</v>
      </c>
      <c r="D144" t="s">
        <v>1234</v>
      </c>
      <c r="E144" t="s">
        <v>1235</v>
      </c>
      <c r="F144">
        <v>0</v>
      </c>
      <c r="G144">
        <v>38918</v>
      </c>
      <c r="H144">
        <v>21</v>
      </c>
      <c r="I144" t="s">
        <v>254</v>
      </c>
      <c r="J144" t="s">
        <v>43</v>
      </c>
      <c r="K144">
        <v>7</v>
      </c>
      <c r="L144">
        <v>5</v>
      </c>
      <c r="M144">
        <v>0</v>
      </c>
      <c r="N144">
        <v>0</v>
      </c>
      <c r="O144">
        <v>0</v>
      </c>
      <c r="P144">
        <v>3.34</v>
      </c>
      <c r="Q144">
        <v>43</v>
      </c>
      <c r="R144">
        <v>11</v>
      </c>
      <c r="S144">
        <v>118.7</v>
      </c>
      <c r="T144">
        <v>98</v>
      </c>
      <c r="U144">
        <v>48</v>
      </c>
      <c r="V144">
        <v>44</v>
      </c>
      <c r="W144">
        <v>9</v>
      </c>
      <c r="X144">
        <v>52</v>
      </c>
      <c r="Y144">
        <v>106</v>
      </c>
      <c r="Z144">
        <v>1.26</v>
      </c>
      <c r="AA144">
        <v>0.223</v>
      </c>
      <c r="AB144">
        <v>0.27100000000000002</v>
      </c>
      <c r="AC144" t="str">
        <f>VLOOKUP($A144,Pit!$A$4:$A$1418,1,FALSE)</f>
        <v>RPCollin Hensley21</v>
      </c>
    </row>
    <row r="145" spans="1:29" x14ac:dyDescent="0.25">
      <c r="A145" t="str">
        <f t="shared" si="2"/>
        <v>RPRobbie Monroe22</v>
      </c>
      <c r="B145">
        <v>13452</v>
      </c>
      <c r="C145">
        <v>280</v>
      </c>
      <c r="D145" t="s">
        <v>708</v>
      </c>
      <c r="E145" t="s">
        <v>508</v>
      </c>
      <c r="F145">
        <v>2400000</v>
      </c>
      <c r="G145" s="10">
        <v>38731</v>
      </c>
      <c r="H145">
        <v>22</v>
      </c>
      <c r="I145" t="s">
        <v>254</v>
      </c>
      <c r="J145" t="s">
        <v>43</v>
      </c>
      <c r="K145">
        <v>6</v>
      </c>
      <c r="L145">
        <v>8</v>
      </c>
      <c r="M145">
        <v>19</v>
      </c>
      <c r="N145">
        <v>0</v>
      </c>
      <c r="O145">
        <v>0</v>
      </c>
      <c r="P145" s="8">
        <v>3.33</v>
      </c>
      <c r="Q145">
        <v>102</v>
      </c>
      <c r="R145">
        <v>0</v>
      </c>
      <c r="S145">
        <v>137.69999999999999</v>
      </c>
      <c r="T145">
        <v>115</v>
      </c>
      <c r="U145">
        <v>54</v>
      </c>
      <c r="V145">
        <v>51</v>
      </c>
      <c r="W145">
        <v>12</v>
      </c>
      <c r="X145">
        <v>66</v>
      </c>
      <c r="Y145">
        <v>139</v>
      </c>
      <c r="Z145" s="8">
        <v>1.31</v>
      </c>
      <c r="AA145" s="9">
        <v>0.22700000000000001</v>
      </c>
      <c r="AB145" s="9">
        <v>0.28599999999999998</v>
      </c>
      <c r="AC145" t="str">
        <f>VLOOKUP($A145,Pit!$A$4:$A$1418,1,FALSE)</f>
        <v>RPRobbie Monroe22</v>
      </c>
    </row>
    <row r="146" spans="1:29" x14ac:dyDescent="0.25">
      <c r="A146" t="str">
        <f t="shared" si="2"/>
        <v>RPLarry Smith18</v>
      </c>
      <c r="B146">
        <v>1803</v>
      </c>
      <c r="C146">
        <v>281</v>
      </c>
      <c r="D146" t="s">
        <v>266</v>
      </c>
      <c r="E146" t="s">
        <v>178</v>
      </c>
      <c r="F146">
        <v>2600000</v>
      </c>
      <c r="G146">
        <v>40248</v>
      </c>
      <c r="H146">
        <v>18</v>
      </c>
      <c r="I146" t="s">
        <v>254</v>
      </c>
      <c r="J146" t="s">
        <v>43</v>
      </c>
      <c r="K146">
        <v>4</v>
      </c>
      <c r="L146">
        <v>4</v>
      </c>
      <c r="M146">
        <v>0</v>
      </c>
      <c r="N146">
        <v>0</v>
      </c>
      <c r="O146">
        <v>0</v>
      </c>
      <c r="P146">
        <v>3.25</v>
      </c>
      <c r="Q146">
        <v>20</v>
      </c>
      <c r="R146">
        <v>12</v>
      </c>
      <c r="S146">
        <v>72</v>
      </c>
      <c r="T146">
        <v>52</v>
      </c>
      <c r="U146">
        <v>32</v>
      </c>
      <c r="V146">
        <v>26</v>
      </c>
      <c r="W146">
        <v>12</v>
      </c>
      <c r="X146">
        <v>19</v>
      </c>
      <c r="Y146">
        <v>73</v>
      </c>
      <c r="Z146">
        <v>0.99</v>
      </c>
      <c r="AA146">
        <v>0.19800000000000001</v>
      </c>
      <c r="AB146">
        <v>0.22500000000000001</v>
      </c>
      <c r="AC146" t="str">
        <f>VLOOKUP($A146,Pit!$A$4:$A$1418,1,FALSE)</f>
        <v>RPLarry Smith18</v>
      </c>
    </row>
    <row r="147" spans="1:29" x14ac:dyDescent="0.25">
      <c r="A147" t="str">
        <f t="shared" si="2"/>
        <v>RPWally White18</v>
      </c>
      <c r="B147">
        <v>1982</v>
      </c>
      <c r="C147">
        <v>282</v>
      </c>
      <c r="D147" t="s">
        <v>1735</v>
      </c>
      <c r="E147" t="s">
        <v>424</v>
      </c>
      <c r="F147">
        <v>0</v>
      </c>
      <c r="G147">
        <v>40180</v>
      </c>
      <c r="H147">
        <v>18</v>
      </c>
      <c r="I147" t="s">
        <v>254</v>
      </c>
      <c r="J147" t="s">
        <v>43</v>
      </c>
      <c r="K147">
        <v>3</v>
      </c>
      <c r="L147">
        <v>7</v>
      </c>
      <c r="M147">
        <v>7</v>
      </c>
      <c r="N147">
        <v>0</v>
      </c>
      <c r="O147">
        <v>0</v>
      </c>
      <c r="P147">
        <v>3.15</v>
      </c>
      <c r="Q147">
        <v>37</v>
      </c>
      <c r="R147">
        <v>6</v>
      </c>
      <c r="S147">
        <v>80</v>
      </c>
      <c r="T147">
        <v>74</v>
      </c>
      <c r="U147">
        <v>33</v>
      </c>
      <c r="V147">
        <v>28</v>
      </c>
      <c r="W147">
        <v>7</v>
      </c>
      <c r="X147">
        <v>23</v>
      </c>
      <c r="Y147">
        <v>77</v>
      </c>
      <c r="Z147">
        <v>1.21</v>
      </c>
      <c r="AA147">
        <v>0.23799999999999999</v>
      </c>
      <c r="AB147">
        <v>0.29399999999999998</v>
      </c>
      <c r="AC147" t="str">
        <f>VLOOKUP($A147,Pit!$A$4:$A$1418,1,FALSE)</f>
        <v>RPWally White18</v>
      </c>
    </row>
    <row r="148" spans="1:29" x14ac:dyDescent="0.25">
      <c r="A148" t="str">
        <f t="shared" si="2"/>
        <v>RPJuan Rodríguez23</v>
      </c>
      <c r="B148">
        <v>9401</v>
      </c>
      <c r="C148">
        <v>283</v>
      </c>
      <c r="D148" t="s">
        <v>140</v>
      </c>
      <c r="E148" t="s">
        <v>225</v>
      </c>
      <c r="F148">
        <v>2400000</v>
      </c>
      <c r="G148" s="10">
        <v>38308</v>
      </c>
      <c r="H148">
        <v>23</v>
      </c>
      <c r="I148" t="s">
        <v>254</v>
      </c>
      <c r="J148" t="s">
        <v>43</v>
      </c>
      <c r="K148">
        <v>13</v>
      </c>
      <c r="L148">
        <v>16</v>
      </c>
      <c r="M148">
        <v>5</v>
      </c>
      <c r="N148">
        <v>0</v>
      </c>
      <c r="O148">
        <v>0</v>
      </c>
      <c r="P148" s="8">
        <v>4.8600000000000003</v>
      </c>
      <c r="Q148">
        <v>89</v>
      </c>
      <c r="R148">
        <v>43</v>
      </c>
      <c r="S148">
        <v>300</v>
      </c>
      <c r="T148">
        <v>352</v>
      </c>
      <c r="U148">
        <v>185</v>
      </c>
      <c r="V148">
        <v>162</v>
      </c>
      <c r="W148">
        <v>31</v>
      </c>
      <c r="X148">
        <v>111</v>
      </c>
      <c r="Y148">
        <v>184</v>
      </c>
      <c r="Z148" s="8">
        <v>1.54</v>
      </c>
      <c r="AA148" s="9">
        <v>0.29099999999999998</v>
      </c>
      <c r="AB148" s="9">
        <v>0.32</v>
      </c>
      <c r="AC148" t="str">
        <f>VLOOKUP($A148,Pit!$A$4:$A$1418,1,FALSE)</f>
        <v>RPJuan Rodríguez23</v>
      </c>
    </row>
    <row r="149" spans="1:29" x14ac:dyDescent="0.25">
      <c r="A149" t="str">
        <f t="shared" si="2"/>
        <v>RPMichael Whittier23</v>
      </c>
      <c r="B149">
        <v>15286</v>
      </c>
      <c r="C149">
        <v>288</v>
      </c>
      <c r="D149" t="s">
        <v>143</v>
      </c>
      <c r="E149" t="s">
        <v>1737</v>
      </c>
      <c r="F149">
        <v>0</v>
      </c>
      <c r="G149">
        <v>38187</v>
      </c>
      <c r="H149">
        <v>23</v>
      </c>
      <c r="I149" t="s">
        <v>254</v>
      </c>
      <c r="J149" t="s">
        <v>43</v>
      </c>
      <c r="K149">
        <v>7</v>
      </c>
      <c r="L149">
        <v>5</v>
      </c>
      <c r="M149">
        <v>1</v>
      </c>
      <c r="N149">
        <v>0</v>
      </c>
      <c r="O149">
        <v>0</v>
      </c>
      <c r="P149">
        <v>3.62</v>
      </c>
      <c r="Q149">
        <v>58</v>
      </c>
      <c r="R149">
        <v>1</v>
      </c>
      <c r="S149">
        <v>114.3</v>
      </c>
      <c r="T149">
        <v>115</v>
      </c>
      <c r="U149">
        <v>54</v>
      </c>
      <c r="V149">
        <v>46</v>
      </c>
      <c r="W149">
        <v>13</v>
      </c>
      <c r="X149">
        <v>51</v>
      </c>
      <c r="Y149">
        <v>116</v>
      </c>
      <c r="Z149">
        <v>1.45</v>
      </c>
      <c r="AA149">
        <v>0.26700000000000002</v>
      </c>
      <c r="AB149">
        <v>0.33200000000000002</v>
      </c>
      <c r="AC149" t="str">
        <f>VLOOKUP($A149,Pit!$A$4:$A$1418,1,FALSE)</f>
        <v>RPMichael Whittier23</v>
      </c>
    </row>
    <row r="150" spans="1:29" x14ac:dyDescent="0.25">
      <c r="A150" t="str">
        <f t="shared" si="2"/>
        <v>RPScott Ferguson21</v>
      </c>
      <c r="B150">
        <v>9645</v>
      </c>
      <c r="C150">
        <v>290</v>
      </c>
      <c r="D150" t="s">
        <v>164</v>
      </c>
      <c r="E150" t="s">
        <v>1162</v>
      </c>
      <c r="F150">
        <v>0</v>
      </c>
      <c r="G150">
        <v>38924</v>
      </c>
      <c r="H150">
        <v>21</v>
      </c>
      <c r="I150" t="s">
        <v>254</v>
      </c>
      <c r="J150" t="s">
        <v>43</v>
      </c>
      <c r="K150">
        <v>11</v>
      </c>
      <c r="L150">
        <v>5</v>
      </c>
      <c r="M150">
        <v>6</v>
      </c>
      <c r="N150">
        <v>0</v>
      </c>
      <c r="O150">
        <v>0</v>
      </c>
      <c r="P150">
        <v>3.99</v>
      </c>
      <c r="Q150">
        <v>53</v>
      </c>
      <c r="R150">
        <v>8</v>
      </c>
      <c r="S150">
        <v>88</v>
      </c>
      <c r="T150">
        <v>68</v>
      </c>
      <c r="U150">
        <v>40</v>
      </c>
      <c r="V150">
        <v>39</v>
      </c>
      <c r="W150">
        <v>11</v>
      </c>
      <c r="X150">
        <v>46</v>
      </c>
      <c r="Y150">
        <v>97</v>
      </c>
      <c r="Z150">
        <v>1.3</v>
      </c>
      <c r="AA150">
        <v>0.214</v>
      </c>
      <c r="AB150">
        <v>0.26600000000000001</v>
      </c>
      <c r="AC150" t="str">
        <f>VLOOKUP($A150,Pit!$A$4:$A$1418,1,FALSE)</f>
        <v>RPScott Ferguson21</v>
      </c>
    </row>
    <row r="151" spans="1:29" x14ac:dyDescent="0.25">
      <c r="A151" t="str">
        <f t="shared" si="2"/>
        <v>RPErnesto González23</v>
      </c>
      <c r="B151">
        <v>10403</v>
      </c>
      <c r="C151">
        <v>291</v>
      </c>
      <c r="D151" t="s">
        <v>260</v>
      </c>
      <c r="E151" t="s">
        <v>166</v>
      </c>
      <c r="F151">
        <v>0</v>
      </c>
      <c r="G151" s="10">
        <v>38460</v>
      </c>
      <c r="H151">
        <v>23</v>
      </c>
      <c r="I151" t="s">
        <v>254</v>
      </c>
      <c r="J151" t="s">
        <v>43</v>
      </c>
      <c r="K151">
        <v>7</v>
      </c>
      <c r="L151">
        <v>28</v>
      </c>
      <c r="M151">
        <v>3</v>
      </c>
      <c r="N151">
        <v>0</v>
      </c>
      <c r="O151">
        <v>0</v>
      </c>
      <c r="P151">
        <v>6.14</v>
      </c>
      <c r="Q151">
        <v>94</v>
      </c>
      <c r="R151">
        <v>54</v>
      </c>
      <c r="S151">
        <v>316.7</v>
      </c>
      <c r="T151">
        <v>385</v>
      </c>
      <c r="U151">
        <v>244</v>
      </c>
      <c r="V151">
        <v>216</v>
      </c>
      <c r="W151">
        <v>37</v>
      </c>
      <c r="X151">
        <v>169</v>
      </c>
      <c r="Y151">
        <v>263</v>
      </c>
      <c r="Z151">
        <v>1.75</v>
      </c>
      <c r="AA151">
        <v>0.29499999999999998</v>
      </c>
      <c r="AB151">
        <v>0.34200000000000003</v>
      </c>
      <c r="AC151" t="str">
        <f>VLOOKUP($A151,Pit!$A$4:$A$1418,1,FALSE)</f>
        <v>RPErnesto González23</v>
      </c>
    </row>
    <row r="152" spans="1:29" x14ac:dyDescent="0.25">
      <c r="A152" t="str">
        <f t="shared" si="2"/>
        <v>RPRobbie Cross23</v>
      </c>
      <c r="B152">
        <v>8523</v>
      </c>
      <c r="C152">
        <v>292</v>
      </c>
      <c r="D152" t="s">
        <v>708</v>
      </c>
      <c r="E152" t="s">
        <v>577</v>
      </c>
      <c r="F152">
        <v>0</v>
      </c>
      <c r="G152" s="10">
        <v>38425</v>
      </c>
      <c r="H152">
        <v>23</v>
      </c>
      <c r="I152" t="s">
        <v>254</v>
      </c>
      <c r="J152" t="s">
        <v>43</v>
      </c>
      <c r="K152">
        <v>7</v>
      </c>
      <c r="L152">
        <v>4</v>
      </c>
      <c r="M152">
        <v>3</v>
      </c>
      <c r="N152">
        <v>0</v>
      </c>
      <c r="O152">
        <v>0</v>
      </c>
      <c r="P152" s="8">
        <v>4.42</v>
      </c>
      <c r="Q152">
        <v>52</v>
      </c>
      <c r="R152">
        <v>14</v>
      </c>
      <c r="S152">
        <v>144.69999999999999</v>
      </c>
      <c r="T152">
        <v>141</v>
      </c>
      <c r="U152">
        <v>78</v>
      </c>
      <c r="V152">
        <v>71</v>
      </c>
      <c r="W152">
        <v>19</v>
      </c>
      <c r="X152">
        <v>68</v>
      </c>
      <c r="Y152">
        <v>141</v>
      </c>
      <c r="Z152" s="8">
        <v>1.44</v>
      </c>
      <c r="AA152" s="9">
        <v>0.26100000000000001</v>
      </c>
      <c r="AB152" s="9">
        <v>0.317</v>
      </c>
      <c r="AC152" t="str">
        <f>VLOOKUP($A152,Pit!$A$4:$A$1418,1,FALSE)</f>
        <v>RPRobbie Cross23</v>
      </c>
    </row>
    <row r="153" spans="1:29" x14ac:dyDescent="0.25">
      <c r="A153" t="str">
        <f t="shared" si="2"/>
        <v>SPMark Andrews24</v>
      </c>
      <c r="B153">
        <v>16541</v>
      </c>
      <c r="C153">
        <v>294</v>
      </c>
      <c r="D153" t="s">
        <v>145</v>
      </c>
      <c r="E153" t="s">
        <v>493</v>
      </c>
      <c r="F153">
        <v>0</v>
      </c>
      <c r="G153">
        <v>37920</v>
      </c>
      <c r="H153">
        <v>24</v>
      </c>
      <c r="I153" t="s">
        <v>254</v>
      </c>
      <c r="J153" t="s">
        <v>25</v>
      </c>
      <c r="K153">
        <v>3</v>
      </c>
      <c r="L153">
        <v>4</v>
      </c>
      <c r="M153">
        <v>0</v>
      </c>
      <c r="N153">
        <v>0</v>
      </c>
      <c r="O153">
        <v>0</v>
      </c>
      <c r="P153">
        <v>4.53</v>
      </c>
      <c r="Q153">
        <v>12</v>
      </c>
      <c r="R153">
        <v>12</v>
      </c>
      <c r="S153">
        <v>53.7</v>
      </c>
      <c r="T153">
        <v>45</v>
      </c>
      <c r="U153">
        <v>27</v>
      </c>
      <c r="V153">
        <v>27</v>
      </c>
      <c r="W153">
        <v>6</v>
      </c>
      <c r="X153">
        <v>30</v>
      </c>
      <c r="Y153">
        <v>46</v>
      </c>
      <c r="Z153">
        <v>1.4</v>
      </c>
      <c r="AA153">
        <v>0.22500000000000001</v>
      </c>
      <c r="AB153">
        <v>0.25800000000000001</v>
      </c>
      <c r="AC153" t="str">
        <f>VLOOKUP($A153,Pit!$A$4:$A$1418,1,FALSE)</f>
        <v>SPMark Andrews24</v>
      </c>
    </row>
    <row r="154" spans="1:29" x14ac:dyDescent="0.25">
      <c r="A154" t="str">
        <f t="shared" si="2"/>
        <v>CLTodd O'Brian21</v>
      </c>
      <c r="B154">
        <v>9647</v>
      </c>
      <c r="C154">
        <v>297</v>
      </c>
      <c r="D154" t="s">
        <v>570</v>
      </c>
      <c r="E154" t="s">
        <v>986</v>
      </c>
      <c r="F154">
        <v>0</v>
      </c>
      <c r="G154">
        <v>39116</v>
      </c>
      <c r="H154">
        <v>21</v>
      </c>
      <c r="I154" t="s">
        <v>254</v>
      </c>
      <c r="J154" t="s">
        <v>53</v>
      </c>
      <c r="K154">
        <v>4</v>
      </c>
      <c r="L154">
        <v>3</v>
      </c>
      <c r="M154">
        <v>18</v>
      </c>
      <c r="N154">
        <v>0</v>
      </c>
      <c r="O154">
        <v>0</v>
      </c>
      <c r="P154">
        <v>2.2999999999999998</v>
      </c>
      <c r="Q154">
        <v>57</v>
      </c>
      <c r="R154">
        <v>1</v>
      </c>
      <c r="S154">
        <v>97.7</v>
      </c>
      <c r="T154">
        <v>70</v>
      </c>
      <c r="U154">
        <v>28</v>
      </c>
      <c r="V154">
        <v>25</v>
      </c>
      <c r="W154">
        <v>10</v>
      </c>
      <c r="X154">
        <v>48</v>
      </c>
      <c r="Y154">
        <v>125</v>
      </c>
      <c r="Z154">
        <v>1.21</v>
      </c>
      <c r="AA154">
        <v>0.19900000000000001</v>
      </c>
      <c r="AB154">
        <v>0.27800000000000002</v>
      </c>
      <c r="AC154" t="str">
        <f>VLOOKUP($A154,Pit!$A$4:$A$1418,1,FALSE)</f>
        <v>CLTodd O'Brian21</v>
      </c>
    </row>
    <row r="155" spans="1:29" x14ac:dyDescent="0.25">
      <c r="A155" t="str">
        <f t="shared" si="2"/>
        <v>SPBill Hill21</v>
      </c>
      <c r="B155">
        <v>2883</v>
      </c>
      <c r="C155">
        <v>298</v>
      </c>
      <c r="D155" t="s">
        <v>162</v>
      </c>
      <c r="E155" t="s">
        <v>588</v>
      </c>
      <c r="F155">
        <v>0</v>
      </c>
      <c r="G155" s="10">
        <v>39115</v>
      </c>
      <c r="H155">
        <v>21</v>
      </c>
      <c r="I155" t="s">
        <v>254</v>
      </c>
      <c r="J155" t="s">
        <v>25</v>
      </c>
      <c r="K155">
        <v>15</v>
      </c>
      <c r="L155">
        <v>18</v>
      </c>
      <c r="M155">
        <v>0</v>
      </c>
      <c r="N155">
        <v>0</v>
      </c>
      <c r="O155">
        <v>0</v>
      </c>
      <c r="P155">
        <v>2.88</v>
      </c>
      <c r="Q155">
        <v>51</v>
      </c>
      <c r="R155">
        <v>51</v>
      </c>
      <c r="S155">
        <v>262.7</v>
      </c>
      <c r="T155">
        <v>218</v>
      </c>
      <c r="U155">
        <v>101</v>
      </c>
      <c r="V155">
        <v>84</v>
      </c>
      <c r="W155">
        <v>29</v>
      </c>
      <c r="X155">
        <v>75</v>
      </c>
      <c r="Y155">
        <v>241</v>
      </c>
      <c r="Z155">
        <v>1.1200000000000001</v>
      </c>
      <c r="AA155">
        <v>0.223</v>
      </c>
      <c r="AB155">
        <v>0.26500000000000001</v>
      </c>
      <c r="AC155" t="str">
        <f>VLOOKUP($A155,Pit!$A$4:$A$1418,1,FALSE)</f>
        <v>SPBill Hill21</v>
      </c>
    </row>
    <row r="156" spans="1:29" x14ac:dyDescent="0.25">
      <c r="A156" t="str">
        <f t="shared" si="2"/>
        <v>RPDennis Ashe23</v>
      </c>
      <c r="B156">
        <v>7814</v>
      </c>
      <c r="C156">
        <v>300</v>
      </c>
      <c r="D156" t="s">
        <v>202</v>
      </c>
      <c r="E156" t="s">
        <v>1011</v>
      </c>
      <c r="F156">
        <v>0</v>
      </c>
      <c r="G156">
        <v>38394</v>
      </c>
      <c r="H156">
        <v>23</v>
      </c>
      <c r="I156" t="s">
        <v>254</v>
      </c>
      <c r="J156" t="s">
        <v>43</v>
      </c>
      <c r="K156">
        <v>2</v>
      </c>
      <c r="L156">
        <v>6</v>
      </c>
      <c r="M156">
        <v>2</v>
      </c>
      <c r="N156">
        <v>0</v>
      </c>
      <c r="O156">
        <v>0</v>
      </c>
      <c r="P156">
        <v>5.16</v>
      </c>
      <c r="Q156">
        <v>36</v>
      </c>
      <c r="R156">
        <v>1</v>
      </c>
      <c r="S156">
        <v>82</v>
      </c>
      <c r="T156">
        <v>98</v>
      </c>
      <c r="U156">
        <v>52</v>
      </c>
      <c r="V156">
        <v>47</v>
      </c>
      <c r="W156">
        <v>16</v>
      </c>
      <c r="X156">
        <v>23</v>
      </c>
      <c r="Y156">
        <v>57</v>
      </c>
      <c r="Z156">
        <v>1.48</v>
      </c>
      <c r="AA156">
        <v>0.30099999999999999</v>
      </c>
      <c r="AB156">
        <v>0.317</v>
      </c>
      <c r="AC156" t="str">
        <f>VLOOKUP($A156,Pit!$A$4:$A$1418,1,FALSE)</f>
        <v>RPDennis Ashe23</v>
      </c>
    </row>
    <row r="157" spans="1:29" x14ac:dyDescent="0.25">
      <c r="A157" t="str">
        <f t="shared" si="2"/>
        <v>SPSancho Contreras21</v>
      </c>
      <c r="B157">
        <v>3082</v>
      </c>
      <c r="C157">
        <v>302</v>
      </c>
      <c r="D157" t="s">
        <v>1102</v>
      </c>
      <c r="E157" t="s">
        <v>1103</v>
      </c>
      <c r="F157">
        <v>0</v>
      </c>
      <c r="G157" s="10">
        <v>39112</v>
      </c>
      <c r="H157">
        <v>21</v>
      </c>
      <c r="I157" t="s">
        <v>254</v>
      </c>
      <c r="J157" t="s">
        <v>25</v>
      </c>
      <c r="K157">
        <v>11</v>
      </c>
      <c r="L157">
        <v>7</v>
      </c>
      <c r="M157">
        <v>0</v>
      </c>
      <c r="N157">
        <v>0</v>
      </c>
      <c r="O157">
        <v>0</v>
      </c>
      <c r="P157">
        <v>3.21</v>
      </c>
      <c r="Q157">
        <v>36</v>
      </c>
      <c r="R157">
        <v>34</v>
      </c>
      <c r="S157">
        <v>168</v>
      </c>
      <c r="T157">
        <v>129</v>
      </c>
      <c r="U157">
        <v>61</v>
      </c>
      <c r="V157">
        <v>60</v>
      </c>
      <c r="W157">
        <v>15</v>
      </c>
      <c r="X157">
        <v>66</v>
      </c>
      <c r="Y157">
        <v>143</v>
      </c>
      <c r="Z157">
        <v>1.1599999999999999</v>
      </c>
      <c r="AA157">
        <v>0.21</v>
      </c>
      <c r="AB157">
        <v>0.249</v>
      </c>
      <c r="AC157" t="str">
        <f>VLOOKUP($A157,Pit!$A$4:$A$1418,1,FALSE)</f>
        <v>SPSancho Contreras21</v>
      </c>
    </row>
    <row r="158" spans="1:29" x14ac:dyDescent="0.25">
      <c r="A158" t="str">
        <f t="shared" si="2"/>
        <v>SPYoriie Suzuki21</v>
      </c>
      <c r="B158">
        <v>16046</v>
      </c>
      <c r="C158">
        <v>303</v>
      </c>
      <c r="D158" t="s">
        <v>554</v>
      </c>
      <c r="E158" t="s">
        <v>597</v>
      </c>
      <c r="F158">
        <v>0</v>
      </c>
      <c r="G158" s="10">
        <v>38944</v>
      </c>
      <c r="H158">
        <v>21</v>
      </c>
      <c r="I158" t="s">
        <v>254</v>
      </c>
      <c r="J158" t="s">
        <v>25</v>
      </c>
      <c r="K158">
        <v>9</v>
      </c>
      <c r="L158">
        <v>5</v>
      </c>
      <c r="M158">
        <v>0</v>
      </c>
      <c r="N158">
        <v>1</v>
      </c>
      <c r="O158">
        <v>1</v>
      </c>
      <c r="P158">
        <v>2.5299999999999998</v>
      </c>
      <c r="Q158">
        <v>45</v>
      </c>
      <c r="R158">
        <v>31</v>
      </c>
      <c r="S158">
        <v>156.69999999999999</v>
      </c>
      <c r="T158">
        <v>142</v>
      </c>
      <c r="U158">
        <v>49</v>
      </c>
      <c r="V158">
        <v>44</v>
      </c>
      <c r="W158">
        <v>9</v>
      </c>
      <c r="X158">
        <v>51</v>
      </c>
      <c r="Y158">
        <v>145</v>
      </c>
      <c r="Z158">
        <v>1.23</v>
      </c>
      <c r="AA158">
        <v>0.24</v>
      </c>
      <c r="AB158">
        <v>0.30199999999999999</v>
      </c>
      <c r="AC158" t="str">
        <f>VLOOKUP($A158,Pit!$A$4:$A$1418,1,FALSE)</f>
        <v>SPYoriie Suzuki21</v>
      </c>
    </row>
    <row r="159" spans="1:29" x14ac:dyDescent="0.25">
      <c r="A159" t="str">
        <f t="shared" si="2"/>
        <v>CLMartin Martínez21</v>
      </c>
      <c r="B159">
        <v>14506</v>
      </c>
      <c r="C159">
        <v>304</v>
      </c>
      <c r="D159" t="s">
        <v>223</v>
      </c>
      <c r="E159" t="s">
        <v>205</v>
      </c>
      <c r="F159">
        <v>0</v>
      </c>
      <c r="G159" s="10">
        <v>38970</v>
      </c>
      <c r="H159">
        <v>21</v>
      </c>
      <c r="I159" t="s">
        <v>254</v>
      </c>
      <c r="J159" t="s">
        <v>53</v>
      </c>
      <c r="K159">
        <v>9</v>
      </c>
      <c r="L159">
        <v>7</v>
      </c>
      <c r="M159">
        <v>14</v>
      </c>
      <c r="N159">
        <v>0</v>
      </c>
      <c r="O159">
        <v>0</v>
      </c>
      <c r="P159" s="8">
        <v>4.0999999999999996</v>
      </c>
      <c r="Q159">
        <v>91</v>
      </c>
      <c r="R159">
        <v>0</v>
      </c>
      <c r="S159">
        <v>136</v>
      </c>
      <c r="T159">
        <v>121</v>
      </c>
      <c r="U159">
        <v>73</v>
      </c>
      <c r="V159">
        <v>62</v>
      </c>
      <c r="W159">
        <v>19</v>
      </c>
      <c r="X159">
        <v>50</v>
      </c>
      <c r="Y159">
        <v>131</v>
      </c>
      <c r="Z159" s="8">
        <v>1.26</v>
      </c>
      <c r="AA159" s="9">
        <v>0.23300000000000001</v>
      </c>
      <c r="AB159" s="9">
        <v>0.27400000000000002</v>
      </c>
      <c r="AC159" t="str">
        <f>VLOOKUP($A159,Pit!$A$4:$A$1418,1,FALSE)</f>
        <v>CLMartin Martínez21</v>
      </c>
    </row>
    <row r="160" spans="1:29" x14ac:dyDescent="0.25">
      <c r="A160" t="str">
        <f t="shared" si="2"/>
        <v>SPMiguel Tirado18</v>
      </c>
      <c r="B160">
        <v>16106</v>
      </c>
      <c r="C160">
        <v>306</v>
      </c>
      <c r="D160" t="s">
        <v>224</v>
      </c>
      <c r="E160" t="s">
        <v>1695</v>
      </c>
      <c r="F160">
        <v>2200000</v>
      </c>
      <c r="G160" s="10">
        <v>40248</v>
      </c>
      <c r="H160">
        <v>18</v>
      </c>
      <c r="I160" t="s">
        <v>254</v>
      </c>
      <c r="J160" t="s">
        <v>25</v>
      </c>
      <c r="K160">
        <v>9</v>
      </c>
      <c r="L160">
        <v>10</v>
      </c>
      <c r="M160">
        <v>0</v>
      </c>
      <c r="N160">
        <v>0</v>
      </c>
      <c r="O160">
        <v>0</v>
      </c>
      <c r="P160">
        <v>2.6</v>
      </c>
      <c r="Q160">
        <v>35</v>
      </c>
      <c r="R160">
        <v>34</v>
      </c>
      <c r="S160">
        <v>179.7</v>
      </c>
      <c r="T160">
        <v>143</v>
      </c>
      <c r="U160">
        <v>66</v>
      </c>
      <c r="V160">
        <v>52</v>
      </c>
      <c r="W160">
        <v>22</v>
      </c>
      <c r="X160">
        <v>44</v>
      </c>
      <c r="Y160">
        <v>165</v>
      </c>
      <c r="Z160">
        <v>1.04</v>
      </c>
      <c r="AA160">
        <v>0.214</v>
      </c>
      <c r="AB160">
        <v>0.249</v>
      </c>
      <c r="AC160" t="str">
        <f>VLOOKUP($A160,Pit!$A$4:$A$1418,1,FALSE)</f>
        <v>SPMiguel Tirado18</v>
      </c>
    </row>
    <row r="161" spans="1:29" x14ac:dyDescent="0.25">
      <c r="A161" t="str">
        <f t="shared" si="2"/>
        <v>RPBill Gruer22</v>
      </c>
      <c r="B161">
        <v>5992</v>
      </c>
      <c r="C161">
        <v>307</v>
      </c>
      <c r="D161" t="s">
        <v>162</v>
      </c>
      <c r="E161" t="s">
        <v>1213</v>
      </c>
      <c r="F161">
        <v>0</v>
      </c>
      <c r="G161">
        <v>38821</v>
      </c>
      <c r="H161">
        <v>22</v>
      </c>
      <c r="I161" t="s">
        <v>254</v>
      </c>
      <c r="J161" t="s">
        <v>43</v>
      </c>
      <c r="K161">
        <v>3</v>
      </c>
      <c r="L161">
        <v>4</v>
      </c>
      <c r="M161">
        <v>3</v>
      </c>
      <c r="N161">
        <v>0</v>
      </c>
      <c r="O161">
        <v>0</v>
      </c>
      <c r="P161">
        <v>5.5</v>
      </c>
      <c r="Q161">
        <v>25</v>
      </c>
      <c r="R161">
        <v>7</v>
      </c>
      <c r="S161">
        <v>70.3</v>
      </c>
      <c r="T161">
        <v>74</v>
      </c>
      <c r="U161">
        <v>45</v>
      </c>
      <c r="V161">
        <v>43</v>
      </c>
      <c r="W161">
        <v>10</v>
      </c>
      <c r="X161">
        <v>34</v>
      </c>
      <c r="Y161">
        <v>50</v>
      </c>
      <c r="Z161">
        <v>1.54</v>
      </c>
      <c r="AA161">
        <v>0.26700000000000002</v>
      </c>
      <c r="AB161">
        <v>0.29399999999999998</v>
      </c>
      <c r="AC161" t="str">
        <f>VLOOKUP($A161,Pit!$A$4:$A$1418,1,FALSE)</f>
        <v>RPBill Gruer22</v>
      </c>
    </row>
    <row r="162" spans="1:29" x14ac:dyDescent="0.25">
      <c r="A162" t="str">
        <f t="shared" si="2"/>
        <v>RPRemon Karsberg22</v>
      </c>
      <c r="B162">
        <v>3726</v>
      </c>
      <c r="C162">
        <v>308</v>
      </c>
      <c r="D162" t="s">
        <v>1298</v>
      </c>
      <c r="E162" t="s">
        <v>1299</v>
      </c>
      <c r="F162">
        <v>0</v>
      </c>
      <c r="G162">
        <v>38620</v>
      </c>
      <c r="H162">
        <v>22</v>
      </c>
      <c r="I162" t="s">
        <v>254</v>
      </c>
      <c r="J162" t="s">
        <v>43</v>
      </c>
      <c r="K162">
        <v>4</v>
      </c>
      <c r="L162">
        <v>3</v>
      </c>
      <c r="M162">
        <v>2</v>
      </c>
      <c r="N162">
        <v>0</v>
      </c>
      <c r="O162">
        <v>0</v>
      </c>
      <c r="P162">
        <v>4.3</v>
      </c>
      <c r="Q162">
        <v>38</v>
      </c>
      <c r="R162">
        <v>0</v>
      </c>
      <c r="S162">
        <v>67</v>
      </c>
      <c r="T162">
        <v>75</v>
      </c>
      <c r="U162">
        <v>37</v>
      </c>
      <c r="V162">
        <v>32</v>
      </c>
      <c r="W162">
        <v>8</v>
      </c>
      <c r="X162">
        <v>25</v>
      </c>
      <c r="Y162">
        <v>45</v>
      </c>
      <c r="Z162">
        <v>1.49</v>
      </c>
      <c r="AA162">
        <v>0.28399999999999997</v>
      </c>
      <c r="AB162">
        <v>0.315</v>
      </c>
      <c r="AC162" t="str">
        <f>VLOOKUP($A162,Pit!$A$4:$A$1418,1,FALSE)</f>
        <v>RPRemon Karsberg22</v>
      </c>
    </row>
    <row r="163" spans="1:29" x14ac:dyDescent="0.25">
      <c r="A163" t="str">
        <f t="shared" si="2"/>
        <v>SPTim Lee18</v>
      </c>
      <c r="B163">
        <v>6945</v>
      </c>
      <c r="C163">
        <v>309</v>
      </c>
      <c r="D163" t="s">
        <v>163</v>
      </c>
      <c r="E163" t="s">
        <v>219</v>
      </c>
      <c r="F163">
        <v>0</v>
      </c>
      <c r="G163" s="10">
        <v>40003</v>
      </c>
      <c r="H163">
        <v>18</v>
      </c>
      <c r="I163" t="s">
        <v>254</v>
      </c>
      <c r="J163" t="s">
        <v>25</v>
      </c>
      <c r="K163">
        <v>9</v>
      </c>
      <c r="L163">
        <v>13</v>
      </c>
      <c r="M163">
        <v>2</v>
      </c>
      <c r="N163">
        <v>2</v>
      </c>
      <c r="O163">
        <v>0</v>
      </c>
      <c r="P163" s="8">
        <v>3.24</v>
      </c>
      <c r="Q163">
        <v>45</v>
      </c>
      <c r="R163">
        <v>29</v>
      </c>
      <c r="S163">
        <v>172.3</v>
      </c>
      <c r="T163">
        <v>133</v>
      </c>
      <c r="U163">
        <v>73</v>
      </c>
      <c r="V163">
        <v>62</v>
      </c>
      <c r="W163">
        <v>24</v>
      </c>
      <c r="X163">
        <v>47</v>
      </c>
      <c r="Y163">
        <v>140</v>
      </c>
      <c r="Z163" s="8">
        <v>1.04</v>
      </c>
      <c r="AA163" s="9">
        <v>0.21</v>
      </c>
      <c r="AB163" s="9">
        <v>0.22900000000000001</v>
      </c>
      <c r="AC163" t="str">
        <f>VLOOKUP($A163,Pit!$A$4:$A$1418,1,FALSE)</f>
        <v>SPTim Lee18</v>
      </c>
    </row>
    <row r="164" spans="1:29" x14ac:dyDescent="0.25">
      <c r="A164" t="str">
        <f t="shared" si="2"/>
        <v>RPGerald Jones22</v>
      </c>
      <c r="B164">
        <v>8968</v>
      </c>
      <c r="C164">
        <v>310</v>
      </c>
      <c r="D164" t="s">
        <v>421</v>
      </c>
      <c r="E164" t="s">
        <v>230</v>
      </c>
      <c r="F164">
        <v>0</v>
      </c>
      <c r="G164">
        <v>38680</v>
      </c>
      <c r="H164">
        <v>22</v>
      </c>
      <c r="I164" t="s">
        <v>254</v>
      </c>
      <c r="J164" t="s">
        <v>43</v>
      </c>
      <c r="K164">
        <v>10</v>
      </c>
      <c r="L164">
        <v>5</v>
      </c>
      <c r="M164">
        <v>1</v>
      </c>
      <c r="N164">
        <v>0</v>
      </c>
      <c r="O164">
        <v>0</v>
      </c>
      <c r="P164">
        <v>3.38</v>
      </c>
      <c r="Q164">
        <v>48</v>
      </c>
      <c r="R164">
        <v>8</v>
      </c>
      <c r="S164">
        <v>133.30000000000001</v>
      </c>
      <c r="T164">
        <v>126</v>
      </c>
      <c r="U164">
        <v>57</v>
      </c>
      <c r="V164">
        <v>50</v>
      </c>
      <c r="W164">
        <v>11</v>
      </c>
      <c r="X164">
        <v>51</v>
      </c>
      <c r="Y164">
        <v>101</v>
      </c>
      <c r="Z164">
        <v>1.33</v>
      </c>
      <c r="AA164">
        <v>0.246</v>
      </c>
      <c r="AB164">
        <v>0.28399999999999997</v>
      </c>
      <c r="AC164" t="str">
        <f>VLOOKUP($A164,Pit!$A$4:$A$1418,1,FALSE)</f>
        <v>RPGerald Jones22</v>
      </c>
    </row>
    <row r="165" spans="1:29" x14ac:dyDescent="0.25">
      <c r="A165" t="str">
        <f t="shared" si="2"/>
        <v>SPEsteban Fernández21</v>
      </c>
      <c r="B165">
        <v>16054</v>
      </c>
      <c r="C165">
        <v>311</v>
      </c>
      <c r="D165" t="s">
        <v>431</v>
      </c>
      <c r="E165" t="s">
        <v>761</v>
      </c>
      <c r="F165">
        <v>0</v>
      </c>
      <c r="G165" s="10">
        <v>39150</v>
      </c>
      <c r="H165">
        <v>21</v>
      </c>
      <c r="I165" t="s">
        <v>254</v>
      </c>
      <c r="J165" t="s">
        <v>25</v>
      </c>
      <c r="K165">
        <v>6</v>
      </c>
      <c r="L165">
        <v>18</v>
      </c>
      <c r="M165">
        <v>0</v>
      </c>
      <c r="N165">
        <v>0</v>
      </c>
      <c r="O165">
        <v>0</v>
      </c>
      <c r="P165">
        <v>4.21</v>
      </c>
      <c r="Q165">
        <v>41</v>
      </c>
      <c r="R165">
        <v>41</v>
      </c>
      <c r="S165">
        <v>205.3</v>
      </c>
      <c r="T165">
        <v>213</v>
      </c>
      <c r="U165">
        <v>106</v>
      </c>
      <c r="V165">
        <v>96</v>
      </c>
      <c r="W165">
        <v>23</v>
      </c>
      <c r="X165">
        <v>58</v>
      </c>
      <c r="Y165">
        <v>176</v>
      </c>
      <c r="Z165">
        <v>1.32</v>
      </c>
      <c r="AA165">
        <v>0.26500000000000001</v>
      </c>
      <c r="AB165">
        <v>0.31</v>
      </c>
      <c r="AC165" t="str">
        <f>VLOOKUP($A165,Pit!$A$4:$A$1418,1,FALSE)</f>
        <v>SPEsteban Fernández21</v>
      </c>
    </row>
    <row r="166" spans="1:29" x14ac:dyDescent="0.25">
      <c r="A166" t="str">
        <f t="shared" si="2"/>
        <v>RPJeff Hart21</v>
      </c>
      <c r="B166">
        <v>15634</v>
      </c>
      <c r="C166">
        <v>313</v>
      </c>
      <c r="D166" t="s">
        <v>142</v>
      </c>
      <c r="E166" t="s">
        <v>517</v>
      </c>
      <c r="F166">
        <v>0</v>
      </c>
      <c r="G166" s="10">
        <v>38981</v>
      </c>
      <c r="H166">
        <v>21</v>
      </c>
      <c r="I166" t="s">
        <v>254</v>
      </c>
      <c r="J166" t="s">
        <v>43</v>
      </c>
      <c r="K166">
        <v>14</v>
      </c>
      <c r="L166">
        <v>19</v>
      </c>
      <c r="M166">
        <v>3</v>
      </c>
      <c r="N166">
        <v>1</v>
      </c>
      <c r="O166">
        <v>0</v>
      </c>
      <c r="P166">
        <v>4.76</v>
      </c>
      <c r="Q166">
        <v>90</v>
      </c>
      <c r="R166">
        <v>31</v>
      </c>
      <c r="S166">
        <v>274</v>
      </c>
      <c r="T166">
        <v>309</v>
      </c>
      <c r="U166">
        <v>178</v>
      </c>
      <c r="V166">
        <v>145</v>
      </c>
      <c r="W166">
        <v>30</v>
      </c>
      <c r="X166">
        <v>118</v>
      </c>
      <c r="Y166">
        <v>178</v>
      </c>
      <c r="Z166">
        <v>1.56</v>
      </c>
      <c r="AA166">
        <v>0.28399999999999997</v>
      </c>
      <c r="AB166">
        <v>0.312</v>
      </c>
      <c r="AC166" t="str">
        <f>VLOOKUP($A166,Pit!$A$4:$A$1418,1,FALSE)</f>
        <v>RPJeff Hart21</v>
      </c>
    </row>
    <row r="167" spans="1:29" x14ac:dyDescent="0.25">
      <c r="A167" t="str">
        <f t="shared" si="2"/>
        <v>RPPhil Weller23</v>
      </c>
      <c r="B167">
        <v>10307</v>
      </c>
      <c r="C167">
        <v>314</v>
      </c>
      <c r="D167" t="s">
        <v>560</v>
      </c>
      <c r="E167" t="s">
        <v>1732</v>
      </c>
      <c r="F167">
        <v>0</v>
      </c>
      <c r="G167" s="10">
        <v>38178</v>
      </c>
      <c r="H167">
        <v>23</v>
      </c>
      <c r="I167" t="s">
        <v>254</v>
      </c>
      <c r="J167" t="s">
        <v>43</v>
      </c>
      <c r="K167">
        <v>8</v>
      </c>
      <c r="L167">
        <v>22</v>
      </c>
      <c r="M167">
        <v>3</v>
      </c>
      <c r="N167">
        <v>0</v>
      </c>
      <c r="O167">
        <v>0</v>
      </c>
      <c r="P167">
        <v>5.5</v>
      </c>
      <c r="Q167">
        <v>69</v>
      </c>
      <c r="R167">
        <v>43</v>
      </c>
      <c r="S167">
        <v>253.7</v>
      </c>
      <c r="T167">
        <v>262</v>
      </c>
      <c r="U167">
        <v>168</v>
      </c>
      <c r="V167">
        <v>155</v>
      </c>
      <c r="W167">
        <v>34</v>
      </c>
      <c r="X167">
        <v>139</v>
      </c>
      <c r="Y167">
        <v>196</v>
      </c>
      <c r="Z167">
        <v>1.58</v>
      </c>
      <c r="AA167">
        <v>0.26500000000000001</v>
      </c>
      <c r="AB167">
        <v>0.29899999999999999</v>
      </c>
      <c r="AC167" t="str">
        <f>VLOOKUP($A167,Pit!$A$4:$A$1418,1,FALSE)</f>
        <v>RPPhil Weller23</v>
      </c>
    </row>
    <row r="168" spans="1:29" x14ac:dyDescent="0.25">
      <c r="A168" t="str">
        <f t="shared" si="2"/>
        <v>SPPaul Olsen18</v>
      </c>
      <c r="B168">
        <v>4510</v>
      </c>
      <c r="C168">
        <v>315</v>
      </c>
      <c r="D168" t="s">
        <v>199</v>
      </c>
      <c r="E168" t="s">
        <v>1521</v>
      </c>
      <c r="F168">
        <v>2600000</v>
      </c>
      <c r="G168">
        <v>40249</v>
      </c>
      <c r="H168">
        <v>18</v>
      </c>
      <c r="I168" t="s">
        <v>254</v>
      </c>
      <c r="J168" t="s">
        <v>25</v>
      </c>
      <c r="K168">
        <v>3</v>
      </c>
      <c r="L168">
        <v>8</v>
      </c>
      <c r="M168">
        <v>1</v>
      </c>
      <c r="N168">
        <v>0</v>
      </c>
      <c r="O168">
        <v>0</v>
      </c>
      <c r="P168">
        <v>3.45</v>
      </c>
      <c r="Q168">
        <v>32</v>
      </c>
      <c r="R168">
        <v>12</v>
      </c>
      <c r="S168">
        <v>109.7</v>
      </c>
      <c r="T168">
        <v>90</v>
      </c>
      <c r="U168">
        <v>49</v>
      </c>
      <c r="V168">
        <v>42</v>
      </c>
      <c r="W168">
        <v>19</v>
      </c>
      <c r="X168">
        <v>20</v>
      </c>
      <c r="Y168">
        <v>125</v>
      </c>
      <c r="Z168">
        <v>1</v>
      </c>
      <c r="AA168">
        <v>0.214</v>
      </c>
      <c r="AB168">
        <v>0.25600000000000001</v>
      </c>
      <c r="AC168" t="str">
        <f>VLOOKUP($A168,Pit!$A$4:$A$1418,1,FALSE)</f>
        <v>SPPaul Olsen18</v>
      </c>
    </row>
    <row r="169" spans="1:29" x14ac:dyDescent="0.25">
      <c r="A169" t="str">
        <f t="shared" si="2"/>
        <v>RPBrian Powell23</v>
      </c>
      <c r="B169">
        <v>2125</v>
      </c>
      <c r="C169">
        <v>316</v>
      </c>
      <c r="D169" t="s">
        <v>216</v>
      </c>
      <c r="E169" t="s">
        <v>646</v>
      </c>
      <c r="F169">
        <v>0</v>
      </c>
      <c r="G169">
        <v>38420</v>
      </c>
      <c r="H169">
        <v>23</v>
      </c>
      <c r="I169" t="s">
        <v>254</v>
      </c>
      <c r="J169" t="s">
        <v>43</v>
      </c>
      <c r="K169">
        <v>7</v>
      </c>
      <c r="L169">
        <v>4</v>
      </c>
      <c r="M169">
        <v>24</v>
      </c>
      <c r="N169">
        <v>0</v>
      </c>
      <c r="O169">
        <v>0</v>
      </c>
      <c r="P169">
        <v>3.69</v>
      </c>
      <c r="Q169">
        <v>71</v>
      </c>
      <c r="R169">
        <v>4</v>
      </c>
      <c r="S169">
        <v>100</v>
      </c>
      <c r="T169">
        <v>82</v>
      </c>
      <c r="U169">
        <v>42</v>
      </c>
      <c r="V169">
        <v>41</v>
      </c>
      <c r="W169">
        <v>13</v>
      </c>
      <c r="X169">
        <v>44</v>
      </c>
      <c r="Y169">
        <v>99</v>
      </c>
      <c r="Z169">
        <v>1.26</v>
      </c>
      <c r="AA169">
        <v>0.221</v>
      </c>
      <c r="AB169">
        <v>0.26400000000000001</v>
      </c>
      <c r="AC169" t="str">
        <f>VLOOKUP($A169,Pit!$A$4:$A$1418,1,FALSE)</f>
        <v>RPBrian Powell23</v>
      </c>
    </row>
    <row r="170" spans="1:29" x14ac:dyDescent="0.25">
      <c r="A170" t="str">
        <f t="shared" si="2"/>
        <v>SPKeiji Seo18</v>
      </c>
      <c r="B170">
        <v>16097</v>
      </c>
      <c r="C170">
        <v>317</v>
      </c>
      <c r="D170" t="s">
        <v>879</v>
      </c>
      <c r="E170" t="s">
        <v>1638</v>
      </c>
      <c r="F170">
        <v>0</v>
      </c>
      <c r="G170" s="10">
        <v>40119</v>
      </c>
      <c r="H170">
        <v>18</v>
      </c>
      <c r="I170" t="s">
        <v>254</v>
      </c>
      <c r="J170" t="s">
        <v>25</v>
      </c>
      <c r="K170">
        <v>8</v>
      </c>
      <c r="L170">
        <v>13</v>
      </c>
      <c r="M170">
        <v>0</v>
      </c>
      <c r="N170">
        <v>2</v>
      </c>
      <c r="O170">
        <v>0</v>
      </c>
      <c r="P170">
        <v>1.81</v>
      </c>
      <c r="Q170">
        <v>35</v>
      </c>
      <c r="R170">
        <v>35</v>
      </c>
      <c r="S170">
        <v>183.7</v>
      </c>
      <c r="T170">
        <v>130</v>
      </c>
      <c r="U170">
        <v>52</v>
      </c>
      <c r="V170">
        <v>37</v>
      </c>
      <c r="W170">
        <v>12</v>
      </c>
      <c r="X170">
        <v>39</v>
      </c>
      <c r="Y170">
        <v>191</v>
      </c>
      <c r="Z170">
        <v>0.92</v>
      </c>
      <c r="AA170">
        <v>0.193</v>
      </c>
      <c r="AB170">
        <v>0.25</v>
      </c>
      <c r="AC170" t="str">
        <f>VLOOKUP($A170,Pit!$A$4:$A$1418,1,FALSE)</f>
        <v>SPKeiji Seo18</v>
      </c>
    </row>
    <row r="171" spans="1:29" x14ac:dyDescent="0.25">
      <c r="A171" t="str">
        <f t="shared" si="2"/>
        <v>RPQuinn Cooper24</v>
      </c>
      <c r="B171">
        <v>8435</v>
      </c>
      <c r="C171">
        <v>318</v>
      </c>
      <c r="D171" t="s">
        <v>506</v>
      </c>
      <c r="E171" t="s">
        <v>727</v>
      </c>
      <c r="F171">
        <v>0</v>
      </c>
      <c r="G171">
        <v>38109</v>
      </c>
      <c r="H171">
        <v>24</v>
      </c>
      <c r="I171" t="s">
        <v>254</v>
      </c>
      <c r="J171" t="s">
        <v>43</v>
      </c>
      <c r="K171">
        <v>1</v>
      </c>
      <c r="L171">
        <v>3</v>
      </c>
      <c r="M171">
        <v>0</v>
      </c>
      <c r="N171">
        <v>0</v>
      </c>
      <c r="O171">
        <v>0</v>
      </c>
      <c r="P171">
        <v>6.28</v>
      </c>
      <c r="Q171">
        <v>8</v>
      </c>
      <c r="R171">
        <v>8</v>
      </c>
      <c r="S171">
        <v>28.7</v>
      </c>
      <c r="T171">
        <v>38</v>
      </c>
      <c r="U171">
        <v>22</v>
      </c>
      <c r="V171">
        <v>20</v>
      </c>
      <c r="W171">
        <v>6</v>
      </c>
      <c r="X171">
        <v>7</v>
      </c>
      <c r="Y171">
        <v>25</v>
      </c>
      <c r="Z171">
        <v>1.57</v>
      </c>
      <c r="AA171">
        <v>0.311</v>
      </c>
      <c r="AB171">
        <v>0.34799999999999998</v>
      </c>
      <c r="AC171" t="str">
        <f>VLOOKUP($A171,Pit!$A$4:$A$1418,1,FALSE)</f>
        <v>RPQuinn Cooper24</v>
      </c>
    </row>
    <row r="172" spans="1:29" x14ac:dyDescent="0.25">
      <c r="A172" t="str">
        <f t="shared" si="2"/>
        <v>RPKenny Stafford24</v>
      </c>
      <c r="B172">
        <v>3528</v>
      </c>
      <c r="C172">
        <v>319</v>
      </c>
      <c r="D172" t="s">
        <v>268</v>
      </c>
      <c r="E172" t="s">
        <v>1658</v>
      </c>
      <c r="F172">
        <v>0</v>
      </c>
      <c r="G172">
        <v>37970</v>
      </c>
      <c r="H172">
        <v>24</v>
      </c>
      <c r="I172" t="s">
        <v>254</v>
      </c>
      <c r="J172" t="s">
        <v>43</v>
      </c>
      <c r="K172">
        <v>3</v>
      </c>
      <c r="L172">
        <v>4</v>
      </c>
      <c r="M172">
        <v>4</v>
      </c>
      <c r="N172">
        <v>0</v>
      </c>
      <c r="O172">
        <v>0</v>
      </c>
      <c r="P172">
        <v>4.09</v>
      </c>
      <c r="Q172">
        <v>57</v>
      </c>
      <c r="R172">
        <v>0</v>
      </c>
      <c r="S172">
        <v>103.3</v>
      </c>
      <c r="T172">
        <v>87</v>
      </c>
      <c r="U172">
        <v>53</v>
      </c>
      <c r="V172">
        <v>47</v>
      </c>
      <c r="W172">
        <v>12</v>
      </c>
      <c r="X172">
        <v>42</v>
      </c>
      <c r="Y172">
        <v>117</v>
      </c>
      <c r="Z172">
        <v>1.25</v>
      </c>
      <c r="AA172">
        <v>0.22600000000000001</v>
      </c>
      <c r="AB172">
        <v>0.28999999999999998</v>
      </c>
      <c r="AC172" t="str">
        <f>VLOOKUP($A172,Pit!$A$4:$A$1418,1,FALSE)</f>
        <v>RPKenny Stafford24</v>
      </c>
    </row>
    <row r="173" spans="1:29" x14ac:dyDescent="0.25">
      <c r="A173" t="str">
        <f t="shared" si="2"/>
        <v>RPCarlos Quintana24</v>
      </c>
      <c r="B173">
        <v>955</v>
      </c>
      <c r="C173">
        <v>320</v>
      </c>
      <c r="D173" t="s">
        <v>222</v>
      </c>
      <c r="E173" t="s">
        <v>1569</v>
      </c>
      <c r="F173">
        <v>0</v>
      </c>
      <c r="G173">
        <v>37809</v>
      </c>
      <c r="H173">
        <v>24</v>
      </c>
      <c r="I173" t="s">
        <v>254</v>
      </c>
      <c r="J173" t="s">
        <v>43</v>
      </c>
      <c r="K173">
        <v>5</v>
      </c>
      <c r="L173">
        <v>3</v>
      </c>
      <c r="M173">
        <v>4</v>
      </c>
      <c r="N173">
        <v>0</v>
      </c>
      <c r="O173">
        <v>0</v>
      </c>
      <c r="P173">
        <v>4.0599999999999996</v>
      </c>
      <c r="Q173">
        <v>23</v>
      </c>
      <c r="R173">
        <v>7</v>
      </c>
      <c r="S173">
        <v>68.7</v>
      </c>
      <c r="T173">
        <v>59</v>
      </c>
      <c r="U173">
        <v>32</v>
      </c>
      <c r="V173">
        <v>31</v>
      </c>
      <c r="W173">
        <v>5</v>
      </c>
      <c r="X173">
        <v>20</v>
      </c>
      <c r="Y173">
        <v>45</v>
      </c>
      <c r="Z173">
        <v>1.1499999999999999</v>
      </c>
      <c r="AA173">
        <v>0.23200000000000001</v>
      </c>
      <c r="AB173">
        <v>0.26100000000000001</v>
      </c>
      <c r="AC173" t="str">
        <f>VLOOKUP($A173,Pit!$A$4:$A$1418,1,FALSE)</f>
        <v>RPCarlos Quintana24</v>
      </c>
    </row>
    <row r="174" spans="1:29" x14ac:dyDescent="0.25">
      <c r="A174" t="str">
        <f t="shared" si="2"/>
        <v>SPOrlando Barrón23</v>
      </c>
      <c r="B174">
        <v>4697</v>
      </c>
      <c r="C174">
        <v>324</v>
      </c>
      <c r="D174" t="s">
        <v>444</v>
      </c>
      <c r="E174" t="s">
        <v>722</v>
      </c>
      <c r="F174">
        <v>0</v>
      </c>
      <c r="G174" s="10">
        <v>38144</v>
      </c>
      <c r="H174">
        <v>23</v>
      </c>
      <c r="I174" t="s">
        <v>254</v>
      </c>
      <c r="J174" t="s">
        <v>25</v>
      </c>
      <c r="K174">
        <v>11</v>
      </c>
      <c r="L174">
        <v>7</v>
      </c>
      <c r="M174">
        <v>1</v>
      </c>
      <c r="N174">
        <v>0</v>
      </c>
      <c r="O174">
        <v>0</v>
      </c>
      <c r="P174" s="8">
        <v>4.72</v>
      </c>
      <c r="Q174">
        <v>89</v>
      </c>
      <c r="R174">
        <v>17</v>
      </c>
      <c r="S174">
        <v>173.7</v>
      </c>
      <c r="T174">
        <v>188</v>
      </c>
      <c r="U174">
        <v>96</v>
      </c>
      <c r="V174">
        <v>91</v>
      </c>
      <c r="W174">
        <v>23</v>
      </c>
      <c r="X174">
        <v>78</v>
      </c>
      <c r="Y174">
        <v>129</v>
      </c>
      <c r="Z174" s="8">
        <v>1.53</v>
      </c>
      <c r="AA174" s="9">
        <v>0.27100000000000002</v>
      </c>
      <c r="AB174" s="9">
        <v>0.30099999999999999</v>
      </c>
      <c r="AC174" t="str">
        <f>VLOOKUP($A174,Pit!$A$4:$A$1418,1,FALSE)</f>
        <v>SPOrlando Barrón23</v>
      </c>
    </row>
    <row r="175" spans="1:29" x14ac:dyDescent="0.25">
      <c r="A175" t="str">
        <f t="shared" si="2"/>
        <v>SPMichael Romero18</v>
      </c>
      <c r="B175">
        <v>1720</v>
      </c>
      <c r="C175">
        <v>325</v>
      </c>
      <c r="D175" t="s">
        <v>143</v>
      </c>
      <c r="E175" t="s">
        <v>1603</v>
      </c>
      <c r="F175">
        <v>0</v>
      </c>
      <c r="G175" s="10">
        <v>39974</v>
      </c>
      <c r="H175">
        <v>18</v>
      </c>
      <c r="I175" t="s">
        <v>254</v>
      </c>
      <c r="J175" t="s">
        <v>25</v>
      </c>
      <c r="K175">
        <v>15</v>
      </c>
      <c r="L175">
        <v>10</v>
      </c>
      <c r="M175">
        <v>0</v>
      </c>
      <c r="N175">
        <v>0</v>
      </c>
      <c r="O175">
        <v>0</v>
      </c>
      <c r="P175">
        <v>2.9</v>
      </c>
      <c r="Q175">
        <v>47</v>
      </c>
      <c r="R175">
        <v>47</v>
      </c>
      <c r="S175">
        <v>238.7</v>
      </c>
      <c r="T175">
        <v>186</v>
      </c>
      <c r="U175">
        <v>91</v>
      </c>
      <c r="V175">
        <v>77</v>
      </c>
      <c r="W175">
        <v>25</v>
      </c>
      <c r="X175">
        <v>53</v>
      </c>
      <c r="Y175">
        <v>257</v>
      </c>
      <c r="Z175">
        <v>1</v>
      </c>
      <c r="AA175">
        <v>0.20599999999999999</v>
      </c>
      <c r="AB175">
        <v>0.25900000000000001</v>
      </c>
      <c r="AC175" t="str">
        <f>VLOOKUP($A175,Pit!$A$4:$A$1418,1,FALSE)</f>
        <v>SPMichael Romero18</v>
      </c>
    </row>
    <row r="176" spans="1:29" x14ac:dyDescent="0.25">
      <c r="A176" t="str">
        <f t="shared" si="2"/>
        <v>RPJoe Batty23</v>
      </c>
      <c r="B176">
        <v>13638</v>
      </c>
      <c r="C176">
        <v>326</v>
      </c>
      <c r="D176" t="s">
        <v>208</v>
      </c>
      <c r="E176" t="s">
        <v>1030</v>
      </c>
      <c r="F176">
        <v>0</v>
      </c>
      <c r="G176" s="10">
        <v>38223</v>
      </c>
      <c r="H176">
        <v>23</v>
      </c>
      <c r="I176" t="s">
        <v>254</v>
      </c>
      <c r="J176" t="s">
        <v>43</v>
      </c>
      <c r="K176">
        <v>5</v>
      </c>
      <c r="L176">
        <v>12</v>
      </c>
      <c r="M176">
        <v>13</v>
      </c>
      <c r="N176">
        <v>0</v>
      </c>
      <c r="O176">
        <v>0</v>
      </c>
      <c r="P176">
        <v>5.7</v>
      </c>
      <c r="Q176">
        <v>67</v>
      </c>
      <c r="R176">
        <v>25</v>
      </c>
      <c r="S176">
        <v>181.7</v>
      </c>
      <c r="T176">
        <v>216</v>
      </c>
      <c r="U176">
        <v>127</v>
      </c>
      <c r="V176">
        <v>115</v>
      </c>
      <c r="W176">
        <v>24</v>
      </c>
      <c r="X176">
        <v>86</v>
      </c>
      <c r="Y176">
        <v>176</v>
      </c>
      <c r="Z176">
        <v>1.66</v>
      </c>
      <c r="AA176">
        <v>0.29299999999999998</v>
      </c>
      <c r="AB176">
        <v>0.35399999999999998</v>
      </c>
      <c r="AC176" t="str">
        <f>VLOOKUP($A176,Pit!$A$4:$A$1418,1,FALSE)</f>
        <v>RPJoe Batty23</v>
      </c>
    </row>
    <row r="177" spans="1:29" x14ac:dyDescent="0.25">
      <c r="A177" t="str">
        <f t="shared" si="2"/>
        <v>SPMike Welch24</v>
      </c>
      <c r="B177">
        <v>6140</v>
      </c>
      <c r="C177">
        <v>328</v>
      </c>
      <c r="D177" t="s">
        <v>159</v>
      </c>
      <c r="E177" t="s">
        <v>1731</v>
      </c>
      <c r="F177">
        <v>0</v>
      </c>
      <c r="G177">
        <v>38122</v>
      </c>
      <c r="H177">
        <v>24</v>
      </c>
      <c r="I177" t="s">
        <v>254</v>
      </c>
      <c r="J177" t="s">
        <v>25</v>
      </c>
      <c r="K177">
        <v>3</v>
      </c>
      <c r="L177">
        <v>6</v>
      </c>
      <c r="M177">
        <v>0</v>
      </c>
      <c r="N177">
        <v>0</v>
      </c>
      <c r="O177">
        <v>0</v>
      </c>
      <c r="P177">
        <v>4.67</v>
      </c>
      <c r="Q177">
        <v>13</v>
      </c>
      <c r="R177">
        <v>13</v>
      </c>
      <c r="S177">
        <v>61.7</v>
      </c>
      <c r="T177">
        <v>63</v>
      </c>
      <c r="U177">
        <v>39</v>
      </c>
      <c r="V177">
        <v>32</v>
      </c>
      <c r="W177">
        <v>7</v>
      </c>
      <c r="X177">
        <v>28</v>
      </c>
      <c r="Y177">
        <v>40</v>
      </c>
      <c r="Z177">
        <v>1.48</v>
      </c>
      <c r="AA177">
        <v>0.25600000000000001</v>
      </c>
      <c r="AB177">
        <v>0.27500000000000002</v>
      </c>
      <c r="AC177" t="str">
        <f>VLOOKUP($A177,Pit!$A$4:$A$1418,1,FALSE)</f>
        <v>SPMike Welch24</v>
      </c>
    </row>
    <row r="178" spans="1:29" x14ac:dyDescent="0.25">
      <c r="A178" t="str">
        <f t="shared" si="2"/>
        <v>RPLarry Sullivan21</v>
      </c>
      <c r="B178">
        <v>14743</v>
      </c>
      <c r="C178">
        <v>330</v>
      </c>
      <c r="D178" t="s">
        <v>266</v>
      </c>
      <c r="E178" t="s">
        <v>1673</v>
      </c>
      <c r="F178">
        <v>0</v>
      </c>
      <c r="G178" s="10">
        <v>39075</v>
      </c>
      <c r="H178">
        <v>21</v>
      </c>
      <c r="I178" t="s">
        <v>254</v>
      </c>
      <c r="J178" t="s">
        <v>885</v>
      </c>
      <c r="K178">
        <v>8</v>
      </c>
      <c r="L178">
        <v>6</v>
      </c>
      <c r="M178">
        <v>13</v>
      </c>
      <c r="N178">
        <v>0</v>
      </c>
      <c r="O178">
        <v>0</v>
      </c>
      <c r="P178">
        <v>6.09</v>
      </c>
      <c r="Q178">
        <v>95</v>
      </c>
      <c r="R178">
        <v>0</v>
      </c>
      <c r="S178">
        <v>106.3</v>
      </c>
      <c r="T178">
        <v>124</v>
      </c>
      <c r="U178">
        <v>75</v>
      </c>
      <c r="V178">
        <v>72</v>
      </c>
      <c r="W178">
        <v>18</v>
      </c>
      <c r="X178">
        <v>49</v>
      </c>
      <c r="Y178">
        <v>101</v>
      </c>
      <c r="Z178">
        <v>1.63</v>
      </c>
      <c r="AA178">
        <v>0.29099999999999998</v>
      </c>
      <c r="AB178">
        <v>0.34200000000000003</v>
      </c>
      <c r="AC178" t="str">
        <f>VLOOKUP($A178,Pit!$A$4:$A$1418,1,FALSE)</f>
        <v>RPLarry Sullivan21</v>
      </c>
    </row>
    <row r="179" spans="1:29" x14ac:dyDescent="0.25">
      <c r="A179" t="str">
        <f t="shared" si="2"/>
        <v>RPRoosevelt Williamson23</v>
      </c>
      <c r="B179">
        <v>10351</v>
      </c>
      <c r="C179">
        <v>331</v>
      </c>
      <c r="D179" t="s">
        <v>1619</v>
      </c>
      <c r="E179" t="s">
        <v>644</v>
      </c>
      <c r="F179">
        <v>0</v>
      </c>
      <c r="G179" s="10">
        <v>38356</v>
      </c>
      <c r="H179">
        <v>23</v>
      </c>
      <c r="I179" t="s">
        <v>254</v>
      </c>
      <c r="J179" t="s">
        <v>43</v>
      </c>
      <c r="K179">
        <v>11</v>
      </c>
      <c r="L179">
        <v>13</v>
      </c>
      <c r="M179">
        <v>2</v>
      </c>
      <c r="N179">
        <v>0</v>
      </c>
      <c r="O179">
        <v>0</v>
      </c>
      <c r="P179">
        <v>5.31</v>
      </c>
      <c r="Q179">
        <v>66</v>
      </c>
      <c r="R179">
        <v>43</v>
      </c>
      <c r="S179">
        <v>251</v>
      </c>
      <c r="T179">
        <v>305</v>
      </c>
      <c r="U179">
        <v>172</v>
      </c>
      <c r="V179">
        <v>148</v>
      </c>
      <c r="W179">
        <v>26</v>
      </c>
      <c r="X179">
        <v>107</v>
      </c>
      <c r="Y179">
        <v>184</v>
      </c>
      <c r="Z179">
        <v>1.64</v>
      </c>
      <c r="AA179">
        <v>0.29599999999999999</v>
      </c>
      <c r="AB179">
        <v>0.33500000000000002</v>
      </c>
      <c r="AC179" t="str">
        <f>VLOOKUP($A179,Pit!$A$4:$A$1418,1,FALSE)</f>
        <v>RPRoosevelt Williamson23</v>
      </c>
    </row>
    <row r="180" spans="1:29" x14ac:dyDescent="0.25">
      <c r="A180" t="str">
        <f t="shared" si="2"/>
        <v>RPJack Jones22</v>
      </c>
      <c r="B180">
        <v>13231</v>
      </c>
      <c r="C180">
        <v>332</v>
      </c>
      <c r="D180" t="s">
        <v>154</v>
      </c>
      <c r="E180" t="s">
        <v>230</v>
      </c>
      <c r="F180">
        <v>0</v>
      </c>
      <c r="G180" s="10">
        <v>38521</v>
      </c>
      <c r="H180">
        <v>22</v>
      </c>
      <c r="I180" t="s">
        <v>254</v>
      </c>
      <c r="J180" t="s">
        <v>43</v>
      </c>
      <c r="K180">
        <v>9</v>
      </c>
      <c r="L180">
        <v>19</v>
      </c>
      <c r="M180">
        <v>4</v>
      </c>
      <c r="N180">
        <v>0</v>
      </c>
      <c r="O180">
        <v>0</v>
      </c>
      <c r="P180">
        <v>6.61</v>
      </c>
      <c r="Q180">
        <v>78</v>
      </c>
      <c r="R180">
        <v>47</v>
      </c>
      <c r="S180">
        <v>286</v>
      </c>
      <c r="T180">
        <v>373</v>
      </c>
      <c r="U180">
        <v>243</v>
      </c>
      <c r="V180">
        <v>210</v>
      </c>
      <c r="W180">
        <v>34</v>
      </c>
      <c r="X180">
        <v>122</v>
      </c>
      <c r="Y180">
        <v>170</v>
      </c>
      <c r="Z180">
        <v>1.73</v>
      </c>
      <c r="AA180">
        <v>0.311</v>
      </c>
      <c r="AB180">
        <v>0.33400000000000002</v>
      </c>
      <c r="AC180" t="str">
        <f>VLOOKUP($A180,Pit!$A$4:$A$1418,1,FALSE)</f>
        <v>RPJack Jones22</v>
      </c>
    </row>
    <row r="181" spans="1:29" x14ac:dyDescent="0.25">
      <c r="A181" t="str">
        <f t="shared" si="2"/>
        <v>RPDale Fisher24</v>
      </c>
      <c r="B181">
        <v>3530</v>
      </c>
      <c r="C181">
        <v>333</v>
      </c>
      <c r="D181" t="s">
        <v>911</v>
      </c>
      <c r="E181" t="s">
        <v>618</v>
      </c>
      <c r="F181">
        <v>0</v>
      </c>
      <c r="G181">
        <v>37913</v>
      </c>
      <c r="H181">
        <v>24</v>
      </c>
      <c r="I181" t="s">
        <v>254</v>
      </c>
      <c r="J181" t="s">
        <v>43</v>
      </c>
      <c r="K181">
        <v>7</v>
      </c>
      <c r="L181">
        <v>2</v>
      </c>
      <c r="M181">
        <v>1</v>
      </c>
      <c r="N181">
        <v>0</v>
      </c>
      <c r="O181">
        <v>0</v>
      </c>
      <c r="P181">
        <v>2.88</v>
      </c>
      <c r="Q181">
        <v>38</v>
      </c>
      <c r="R181">
        <v>6</v>
      </c>
      <c r="S181">
        <v>93.7</v>
      </c>
      <c r="T181">
        <v>80</v>
      </c>
      <c r="U181">
        <v>36</v>
      </c>
      <c r="V181">
        <v>30</v>
      </c>
      <c r="W181">
        <v>7</v>
      </c>
      <c r="X181">
        <v>45</v>
      </c>
      <c r="Y181">
        <v>68</v>
      </c>
      <c r="Z181">
        <v>1.33</v>
      </c>
      <c r="AA181">
        <v>0.22700000000000001</v>
      </c>
      <c r="AB181">
        <v>0.26400000000000001</v>
      </c>
      <c r="AC181" t="str">
        <f>VLOOKUP($A181,Pit!$A$4:$A$1418,1,FALSE)</f>
        <v>RPDale Fisher24</v>
      </c>
    </row>
    <row r="182" spans="1:29" x14ac:dyDescent="0.25">
      <c r="A182" t="str">
        <f t="shared" si="2"/>
        <v>RPEugene Curtis23</v>
      </c>
      <c r="B182">
        <v>5673</v>
      </c>
      <c r="C182">
        <v>334</v>
      </c>
      <c r="D182" t="s">
        <v>591</v>
      </c>
      <c r="E182" t="s">
        <v>555</v>
      </c>
      <c r="F182">
        <v>0</v>
      </c>
      <c r="G182">
        <v>38273</v>
      </c>
      <c r="H182">
        <v>23</v>
      </c>
      <c r="I182" t="s">
        <v>254</v>
      </c>
      <c r="J182" t="s">
        <v>43</v>
      </c>
      <c r="K182">
        <v>5</v>
      </c>
      <c r="L182">
        <v>14</v>
      </c>
      <c r="M182">
        <v>2</v>
      </c>
      <c r="N182">
        <v>0</v>
      </c>
      <c r="O182">
        <v>0</v>
      </c>
      <c r="P182">
        <v>4.26</v>
      </c>
      <c r="Q182">
        <v>76</v>
      </c>
      <c r="R182">
        <v>24</v>
      </c>
      <c r="S182">
        <v>217.7</v>
      </c>
      <c r="T182">
        <v>248</v>
      </c>
      <c r="U182">
        <v>118</v>
      </c>
      <c r="V182">
        <v>103</v>
      </c>
      <c r="W182">
        <v>18</v>
      </c>
      <c r="X182">
        <v>73</v>
      </c>
      <c r="Y182">
        <v>122</v>
      </c>
      <c r="Z182">
        <v>1.47</v>
      </c>
      <c r="AA182">
        <v>0.28599999999999998</v>
      </c>
      <c r="AB182">
        <v>0.312</v>
      </c>
      <c r="AC182" t="str">
        <f>VLOOKUP($A182,Pit!$A$4:$A$1418,1,FALSE)</f>
        <v>RPEugene Curtis23</v>
      </c>
    </row>
    <row r="183" spans="1:29" x14ac:dyDescent="0.25">
      <c r="A183" t="str">
        <f t="shared" si="2"/>
        <v>RPJosé Martínez22</v>
      </c>
      <c r="B183">
        <v>8904</v>
      </c>
      <c r="C183">
        <v>339</v>
      </c>
      <c r="D183" t="s">
        <v>150</v>
      </c>
      <c r="E183" t="s">
        <v>205</v>
      </c>
      <c r="F183">
        <v>0</v>
      </c>
      <c r="G183">
        <v>38830</v>
      </c>
      <c r="H183">
        <v>22</v>
      </c>
      <c r="I183" t="s">
        <v>254</v>
      </c>
      <c r="J183" t="s">
        <v>43</v>
      </c>
      <c r="K183">
        <v>7</v>
      </c>
      <c r="L183">
        <v>13</v>
      </c>
      <c r="M183">
        <v>14</v>
      </c>
      <c r="N183">
        <v>0</v>
      </c>
      <c r="O183">
        <v>0</v>
      </c>
      <c r="P183">
        <v>4.2699999999999996</v>
      </c>
      <c r="Q183">
        <v>75</v>
      </c>
      <c r="R183">
        <v>12</v>
      </c>
      <c r="S183">
        <v>130.69999999999999</v>
      </c>
      <c r="T183">
        <v>124</v>
      </c>
      <c r="U183">
        <v>77</v>
      </c>
      <c r="V183">
        <v>62</v>
      </c>
      <c r="W183">
        <v>21</v>
      </c>
      <c r="X183">
        <v>65</v>
      </c>
      <c r="Y183">
        <v>116</v>
      </c>
      <c r="Z183">
        <v>1.45</v>
      </c>
      <c r="AA183">
        <v>0.255</v>
      </c>
      <c r="AB183">
        <v>0.29099999999999998</v>
      </c>
      <c r="AC183" t="str">
        <f>VLOOKUP($A183,Pit!$A$4:$A$1418,1,FALSE)</f>
        <v>RPJosé Martínez22</v>
      </c>
    </row>
    <row r="184" spans="1:29" x14ac:dyDescent="0.25">
      <c r="A184" t="str">
        <f t="shared" si="2"/>
        <v>SPLeon Agar21</v>
      </c>
      <c r="B184">
        <v>16044</v>
      </c>
      <c r="C184">
        <v>340</v>
      </c>
      <c r="D184" t="s">
        <v>587</v>
      </c>
      <c r="E184" t="s">
        <v>1000</v>
      </c>
      <c r="F184">
        <v>0</v>
      </c>
      <c r="G184" s="10">
        <v>38925</v>
      </c>
      <c r="H184">
        <v>21</v>
      </c>
      <c r="I184" t="s">
        <v>254</v>
      </c>
      <c r="J184" t="s">
        <v>25</v>
      </c>
      <c r="K184">
        <v>9</v>
      </c>
      <c r="L184">
        <v>19</v>
      </c>
      <c r="M184">
        <v>0</v>
      </c>
      <c r="N184">
        <v>0</v>
      </c>
      <c r="O184">
        <v>0</v>
      </c>
      <c r="P184">
        <v>3.85</v>
      </c>
      <c r="Q184">
        <v>46</v>
      </c>
      <c r="R184">
        <v>46</v>
      </c>
      <c r="S184">
        <v>226.7</v>
      </c>
      <c r="T184">
        <v>216</v>
      </c>
      <c r="U184">
        <v>108</v>
      </c>
      <c r="V184">
        <v>97</v>
      </c>
      <c r="W184">
        <v>20</v>
      </c>
      <c r="X184">
        <v>80</v>
      </c>
      <c r="Y184">
        <v>216</v>
      </c>
      <c r="Z184">
        <v>1.31</v>
      </c>
      <c r="AA184">
        <v>0.248</v>
      </c>
      <c r="AB184">
        <v>0.30599999999999999</v>
      </c>
      <c r="AC184" t="str">
        <f>VLOOKUP($A184,Pit!$A$4:$A$1418,1,FALSE)</f>
        <v>SPLeon Agar21</v>
      </c>
    </row>
    <row r="185" spans="1:29" x14ac:dyDescent="0.25">
      <c r="A185" t="str">
        <f t="shared" si="2"/>
        <v>RPRoland Johns23</v>
      </c>
      <c r="B185">
        <v>3717</v>
      </c>
      <c r="C185">
        <v>341</v>
      </c>
      <c r="D185" t="s">
        <v>860</v>
      </c>
      <c r="E185" t="s">
        <v>1284</v>
      </c>
      <c r="F185">
        <v>0</v>
      </c>
      <c r="G185" s="10">
        <v>38428</v>
      </c>
      <c r="H185">
        <v>23</v>
      </c>
      <c r="I185" t="s">
        <v>254</v>
      </c>
      <c r="J185" t="s">
        <v>43</v>
      </c>
      <c r="K185">
        <v>11</v>
      </c>
      <c r="L185">
        <v>7</v>
      </c>
      <c r="M185">
        <v>2</v>
      </c>
      <c r="N185">
        <v>0</v>
      </c>
      <c r="O185">
        <v>0</v>
      </c>
      <c r="P185" s="8">
        <v>4.18</v>
      </c>
      <c r="Q185">
        <v>63</v>
      </c>
      <c r="R185">
        <v>21</v>
      </c>
      <c r="S185">
        <v>183</v>
      </c>
      <c r="T185">
        <v>175</v>
      </c>
      <c r="U185">
        <v>100</v>
      </c>
      <c r="V185">
        <v>85</v>
      </c>
      <c r="W185">
        <v>23</v>
      </c>
      <c r="X185">
        <v>67</v>
      </c>
      <c r="Y185">
        <v>141</v>
      </c>
      <c r="Z185" s="8">
        <v>1.32</v>
      </c>
      <c r="AA185" s="9">
        <v>0.25</v>
      </c>
      <c r="AB185" s="9">
        <v>0.28199999999999997</v>
      </c>
      <c r="AC185" t="str">
        <f>VLOOKUP($A185,Pit!$A$4:$A$1418,1,FALSE)</f>
        <v>RPRoland Johns23</v>
      </c>
    </row>
    <row r="186" spans="1:29" x14ac:dyDescent="0.25">
      <c r="A186" t="str">
        <f t="shared" si="2"/>
        <v>SPJosé Galeas23</v>
      </c>
      <c r="B186">
        <v>9543</v>
      </c>
      <c r="C186">
        <v>344</v>
      </c>
      <c r="D186" t="s">
        <v>150</v>
      </c>
      <c r="E186" t="s">
        <v>1180</v>
      </c>
      <c r="F186">
        <v>0</v>
      </c>
      <c r="G186" s="10">
        <v>38381</v>
      </c>
      <c r="H186">
        <v>23</v>
      </c>
      <c r="I186" t="s">
        <v>254</v>
      </c>
      <c r="J186" t="s">
        <v>25</v>
      </c>
      <c r="K186">
        <v>10</v>
      </c>
      <c r="L186">
        <v>8</v>
      </c>
      <c r="M186">
        <v>1</v>
      </c>
      <c r="N186">
        <v>0</v>
      </c>
      <c r="O186">
        <v>0</v>
      </c>
      <c r="P186" s="8">
        <v>3.64</v>
      </c>
      <c r="Q186">
        <v>41</v>
      </c>
      <c r="R186">
        <v>29</v>
      </c>
      <c r="S186">
        <v>168</v>
      </c>
      <c r="T186">
        <v>180</v>
      </c>
      <c r="U186">
        <v>79</v>
      </c>
      <c r="V186">
        <v>68</v>
      </c>
      <c r="W186">
        <v>16</v>
      </c>
      <c r="X186">
        <v>37</v>
      </c>
      <c r="Y186">
        <v>135</v>
      </c>
      <c r="Z186" s="8">
        <v>1.29</v>
      </c>
      <c r="AA186" s="9">
        <v>0.27600000000000002</v>
      </c>
      <c r="AB186" s="9">
        <v>0.32400000000000001</v>
      </c>
      <c r="AC186" t="str">
        <f>VLOOKUP($A186,Pit!$A$4:$A$1418,1,FALSE)</f>
        <v>SPJosé Galeas23</v>
      </c>
    </row>
    <row r="187" spans="1:29" x14ac:dyDescent="0.25">
      <c r="A187" t="str">
        <f t="shared" si="2"/>
        <v>SPRonald Mitchell21</v>
      </c>
      <c r="B187">
        <v>3046</v>
      </c>
      <c r="C187">
        <v>345</v>
      </c>
      <c r="D187" t="s">
        <v>1373</v>
      </c>
      <c r="E187" t="s">
        <v>264</v>
      </c>
      <c r="F187">
        <v>0</v>
      </c>
      <c r="G187">
        <v>39163</v>
      </c>
      <c r="H187">
        <v>21</v>
      </c>
      <c r="I187" t="s">
        <v>254</v>
      </c>
      <c r="J187" t="s">
        <v>25</v>
      </c>
      <c r="K187">
        <v>7</v>
      </c>
      <c r="L187">
        <v>5</v>
      </c>
      <c r="M187">
        <v>2</v>
      </c>
      <c r="N187">
        <v>0</v>
      </c>
      <c r="O187">
        <v>0</v>
      </c>
      <c r="P187">
        <v>3.36</v>
      </c>
      <c r="Q187">
        <v>30</v>
      </c>
      <c r="R187">
        <v>13</v>
      </c>
      <c r="S187">
        <v>91</v>
      </c>
      <c r="T187">
        <v>76</v>
      </c>
      <c r="U187">
        <v>37</v>
      </c>
      <c r="V187">
        <v>34</v>
      </c>
      <c r="W187">
        <v>12</v>
      </c>
      <c r="X187">
        <v>27</v>
      </c>
      <c r="Y187">
        <v>70</v>
      </c>
      <c r="Z187">
        <v>1.1299999999999999</v>
      </c>
      <c r="AA187">
        <v>0.22500000000000001</v>
      </c>
      <c r="AB187">
        <v>0.248</v>
      </c>
      <c r="AC187" t="str">
        <f>VLOOKUP($A187,Pit!$A$4:$A$1418,1,FALSE)</f>
        <v>SPRonald Mitchell21</v>
      </c>
    </row>
    <row r="188" spans="1:29" x14ac:dyDescent="0.25">
      <c r="A188" t="str">
        <f t="shared" si="2"/>
        <v>CLJeff Roy22</v>
      </c>
      <c r="B188">
        <v>7203</v>
      </c>
      <c r="C188">
        <v>346</v>
      </c>
      <c r="D188" t="s">
        <v>142</v>
      </c>
      <c r="E188" t="s">
        <v>374</v>
      </c>
      <c r="F188">
        <v>0</v>
      </c>
      <c r="G188">
        <v>38700</v>
      </c>
      <c r="H188">
        <v>22</v>
      </c>
      <c r="I188" t="s">
        <v>254</v>
      </c>
      <c r="J188" t="s">
        <v>53</v>
      </c>
      <c r="K188">
        <v>6</v>
      </c>
      <c r="L188">
        <v>12</v>
      </c>
      <c r="M188">
        <v>18</v>
      </c>
      <c r="N188">
        <v>0</v>
      </c>
      <c r="O188">
        <v>0</v>
      </c>
      <c r="P188">
        <v>3.73</v>
      </c>
      <c r="Q188">
        <v>56</v>
      </c>
      <c r="R188">
        <v>22</v>
      </c>
      <c r="S188">
        <v>147</v>
      </c>
      <c r="T188">
        <v>135</v>
      </c>
      <c r="U188">
        <v>65</v>
      </c>
      <c r="V188">
        <v>61</v>
      </c>
      <c r="W188">
        <v>14</v>
      </c>
      <c r="X188">
        <v>64</v>
      </c>
      <c r="Y188">
        <v>93</v>
      </c>
      <c r="Z188">
        <v>1.35</v>
      </c>
      <c r="AA188">
        <v>0.24299999999999999</v>
      </c>
      <c r="AB188">
        <v>0.26800000000000002</v>
      </c>
      <c r="AC188" t="str">
        <f>VLOOKUP($A188,Pit!$A$4:$A$1418,1,FALSE)</f>
        <v>CLJeff Roy22</v>
      </c>
    </row>
    <row r="189" spans="1:29" x14ac:dyDescent="0.25">
      <c r="A189" t="str">
        <f t="shared" si="2"/>
        <v>RPChristian Barber21</v>
      </c>
      <c r="B189">
        <v>2889</v>
      </c>
      <c r="C189">
        <v>347</v>
      </c>
      <c r="D189" t="s">
        <v>725</v>
      </c>
      <c r="E189" t="s">
        <v>1022</v>
      </c>
      <c r="F189">
        <v>0</v>
      </c>
      <c r="G189" s="10">
        <v>39016</v>
      </c>
      <c r="H189">
        <v>21</v>
      </c>
      <c r="I189" t="s">
        <v>254</v>
      </c>
      <c r="J189" t="s">
        <v>43</v>
      </c>
      <c r="K189">
        <v>10</v>
      </c>
      <c r="L189">
        <v>11</v>
      </c>
      <c r="M189">
        <v>1</v>
      </c>
      <c r="N189">
        <v>0</v>
      </c>
      <c r="O189">
        <v>0</v>
      </c>
      <c r="P189" s="8">
        <v>3.73</v>
      </c>
      <c r="Q189">
        <v>46</v>
      </c>
      <c r="R189">
        <v>24</v>
      </c>
      <c r="S189">
        <v>171.3</v>
      </c>
      <c r="T189">
        <v>162</v>
      </c>
      <c r="U189">
        <v>78</v>
      </c>
      <c r="V189">
        <v>71</v>
      </c>
      <c r="W189">
        <v>15</v>
      </c>
      <c r="X189">
        <v>68</v>
      </c>
      <c r="Y189">
        <v>138</v>
      </c>
      <c r="Z189" s="8">
        <v>1.34</v>
      </c>
      <c r="AA189" s="9">
        <v>0.248</v>
      </c>
      <c r="AB189" s="9">
        <v>0.29299999999999998</v>
      </c>
      <c r="AC189" t="str">
        <f>VLOOKUP($A189,Pit!$A$4:$A$1418,1,FALSE)</f>
        <v>RPChristian Barber21</v>
      </c>
    </row>
    <row r="190" spans="1:29" x14ac:dyDescent="0.25">
      <c r="A190" t="str">
        <f t="shared" si="2"/>
        <v>RPRory Poole22</v>
      </c>
      <c r="B190">
        <v>8475</v>
      </c>
      <c r="C190">
        <v>348</v>
      </c>
      <c r="D190" t="s">
        <v>1560</v>
      </c>
      <c r="E190" t="s">
        <v>755</v>
      </c>
      <c r="F190">
        <v>0</v>
      </c>
      <c r="G190" s="10">
        <v>38681</v>
      </c>
      <c r="H190">
        <v>22</v>
      </c>
      <c r="I190" t="s">
        <v>254</v>
      </c>
      <c r="J190" t="s">
        <v>43</v>
      </c>
      <c r="K190">
        <v>7</v>
      </c>
      <c r="L190">
        <v>17</v>
      </c>
      <c r="M190">
        <v>0</v>
      </c>
      <c r="N190">
        <v>0</v>
      </c>
      <c r="O190">
        <v>0</v>
      </c>
      <c r="P190" s="8">
        <v>3.81</v>
      </c>
      <c r="Q190">
        <v>42</v>
      </c>
      <c r="R190">
        <v>42</v>
      </c>
      <c r="S190">
        <v>201</v>
      </c>
      <c r="T190">
        <v>210</v>
      </c>
      <c r="U190">
        <v>97</v>
      </c>
      <c r="V190">
        <v>85</v>
      </c>
      <c r="W190">
        <v>22</v>
      </c>
      <c r="X190">
        <v>74</v>
      </c>
      <c r="Y190">
        <v>141</v>
      </c>
      <c r="Z190" s="8">
        <v>1.41</v>
      </c>
      <c r="AA190" s="9">
        <v>0.26600000000000001</v>
      </c>
      <c r="AB190" s="9">
        <v>0.29799999999999999</v>
      </c>
      <c r="AC190" t="str">
        <f>VLOOKUP($A190,Pit!$A$4:$A$1418,1,FALSE)</f>
        <v>RPRory Poole22</v>
      </c>
    </row>
    <row r="191" spans="1:29" x14ac:dyDescent="0.25">
      <c r="A191" t="str">
        <f t="shared" si="2"/>
        <v>RPCharles Moore24</v>
      </c>
      <c r="B191">
        <v>14494</v>
      </c>
      <c r="C191">
        <v>349</v>
      </c>
      <c r="D191" t="s">
        <v>578</v>
      </c>
      <c r="E191" t="s">
        <v>275</v>
      </c>
      <c r="F191">
        <v>0</v>
      </c>
      <c r="G191">
        <v>37819</v>
      </c>
      <c r="H191">
        <v>24</v>
      </c>
      <c r="I191" t="s">
        <v>254</v>
      </c>
      <c r="J191" t="s">
        <v>43</v>
      </c>
      <c r="K191">
        <v>7</v>
      </c>
      <c r="L191">
        <v>4</v>
      </c>
      <c r="M191">
        <v>1</v>
      </c>
      <c r="N191">
        <v>0</v>
      </c>
      <c r="O191">
        <v>0</v>
      </c>
      <c r="P191">
        <v>5.2</v>
      </c>
      <c r="Q191">
        <v>75</v>
      </c>
      <c r="R191">
        <v>3</v>
      </c>
      <c r="S191">
        <v>114.3</v>
      </c>
      <c r="T191">
        <v>129</v>
      </c>
      <c r="U191">
        <v>80</v>
      </c>
      <c r="V191">
        <v>66</v>
      </c>
      <c r="W191">
        <v>22</v>
      </c>
      <c r="X191">
        <v>57</v>
      </c>
      <c r="Y191">
        <v>108</v>
      </c>
      <c r="Z191">
        <v>1.63</v>
      </c>
      <c r="AA191">
        <v>0.28799999999999998</v>
      </c>
      <c r="AB191">
        <v>0.32900000000000001</v>
      </c>
      <c r="AC191" t="str">
        <f>VLOOKUP($A191,Pit!$A$4:$A$1418,1,FALSE)</f>
        <v>RPCharles Moore24</v>
      </c>
    </row>
    <row r="192" spans="1:29" x14ac:dyDescent="0.25">
      <c r="A192" t="str">
        <f t="shared" si="2"/>
        <v>RPTakuma Goto24</v>
      </c>
      <c r="B192">
        <v>9222</v>
      </c>
      <c r="C192">
        <v>353</v>
      </c>
      <c r="D192" t="s">
        <v>1199</v>
      </c>
      <c r="E192" t="s">
        <v>1200</v>
      </c>
      <c r="F192">
        <v>0</v>
      </c>
      <c r="G192">
        <v>37966</v>
      </c>
      <c r="H192">
        <v>24</v>
      </c>
      <c r="I192" t="s">
        <v>254</v>
      </c>
      <c r="J192" t="s">
        <v>43</v>
      </c>
      <c r="K192">
        <v>9</v>
      </c>
      <c r="L192">
        <v>2</v>
      </c>
      <c r="M192">
        <v>1</v>
      </c>
      <c r="N192">
        <v>0</v>
      </c>
      <c r="O192">
        <v>0</v>
      </c>
      <c r="P192">
        <v>6.99</v>
      </c>
      <c r="Q192">
        <v>69</v>
      </c>
      <c r="R192">
        <v>0</v>
      </c>
      <c r="S192">
        <v>85</v>
      </c>
      <c r="T192">
        <v>116</v>
      </c>
      <c r="U192">
        <v>71</v>
      </c>
      <c r="V192">
        <v>66</v>
      </c>
      <c r="W192">
        <v>17</v>
      </c>
      <c r="X192">
        <v>57</v>
      </c>
      <c r="Y192">
        <v>79</v>
      </c>
      <c r="Z192">
        <v>2.04</v>
      </c>
      <c r="AA192">
        <v>0.32200000000000001</v>
      </c>
      <c r="AB192">
        <v>0.371</v>
      </c>
      <c r="AC192" t="str">
        <f>VLOOKUP($A192,Pit!$A$4:$A$1418,1,FALSE)</f>
        <v>RPTakuma Goto24</v>
      </c>
    </row>
    <row r="193" spans="1:29" x14ac:dyDescent="0.25">
      <c r="A193" t="str">
        <f t="shared" si="2"/>
        <v>SPMartin Clark21</v>
      </c>
      <c r="B193">
        <v>5843</v>
      </c>
      <c r="C193">
        <v>356</v>
      </c>
      <c r="D193" t="s">
        <v>223</v>
      </c>
      <c r="E193" t="s">
        <v>161</v>
      </c>
      <c r="F193">
        <v>0</v>
      </c>
      <c r="G193">
        <v>39027</v>
      </c>
      <c r="H193">
        <v>21</v>
      </c>
      <c r="I193" t="s">
        <v>254</v>
      </c>
      <c r="J193" t="s">
        <v>25</v>
      </c>
      <c r="K193">
        <v>3</v>
      </c>
      <c r="L193">
        <v>8</v>
      </c>
      <c r="M193">
        <v>1</v>
      </c>
      <c r="N193">
        <v>0</v>
      </c>
      <c r="O193">
        <v>0</v>
      </c>
      <c r="P193">
        <v>3.27</v>
      </c>
      <c r="Q193">
        <v>22</v>
      </c>
      <c r="R193">
        <v>18</v>
      </c>
      <c r="S193">
        <v>99</v>
      </c>
      <c r="T193">
        <v>101</v>
      </c>
      <c r="U193">
        <v>40</v>
      </c>
      <c r="V193">
        <v>36</v>
      </c>
      <c r="W193">
        <v>10</v>
      </c>
      <c r="X193">
        <v>35</v>
      </c>
      <c r="Y193">
        <v>100</v>
      </c>
      <c r="Z193">
        <v>1.37</v>
      </c>
      <c r="AA193">
        <v>0.26500000000000001</v>
      </c>
      <c r="AB193">
        <v>0.33100000000000002</v>
      </c>
      <c r="AC193" t="str">
        <f>VLOOKUP($A193,Pit!$A$4:$A$1418,1,FALSE)</f>
        <v>SPMartin Clark21</v>
      </c>
    </row>
    <row r="194" spans="1:29" x14ac:dyDescent="0.25">
      <c r="A194" t="str">
        <f t="shared" ref="A194:A257" si="3">IF(J194="MR","RP",J194)&amp;D194&amp;" "&amp;E194&amp;H194</f>
        <v>RPDon Stokes24</v>
      </c>
      <c r="B194">
        <v>5044</v>
      </c>
      <c r="C194">
        <v>358</v>
      </c>
      <c r="D194" t="s">
        <v>687</v>
      </c>
      <c r="E194" t="s">
        <v>1668</v>
      </c>
      <c r="F194">
        <v>0</v>
      </c>
      <c r="G194">
        <v>38119</v>
      </c>
      <c r="H194">
        <v>24</v>
      </c>
      <c r="I194" t="s">
        <v>254</v>
      </c>
      <c r="J194" t="s">
        <v>43</v>
      </c>
      <c r="K194">
        <v>2</v>
      </c>
      <c r="L194">
        <v>4</v>
      </c>
      <c r="M194">
        <v>4</v>
      </c>
      <c r="N194">
        <v>0</v>
      </c>
      <c r="O194">
        <v>0</v>
      </c>
      <c r="P194">
        <v>4.9000000000000004</v>
      </c>
      <c r="Q194">
        <v>50</v>
      </c>
      <c r="R194">
        <v>13</v>
      </c>
      <c r="S194">
        <v>108.3</v>
      </c>
      <c r="T194">
        <v>118</v>
      </c>
      <c r="U194">
        <v>76</v>
      </c>
      <c r="V194">
        <v>59</v>
      </c>
      <c r="W194">
        <v>12</v>
      </c>
      <c r="X194">
        <v>57</v>
      </c>
      <c r="Y194">
        <v>87</v>
      </c>
      <c r="Z194">
        <v>1.62</v>
      </c>
      <c r="AA194">
        <v>0.27300000000000002</v>
      </c>
      <c r="AB194">
        <v>0.315</v>
      </c>
      <c r="AC194" t="str">
        <f>VLOOKUP($A194,Pit!$A$4:$A$1418,1,FALSE)</f>
        <v>RPDon Stokes24</v>
      </c>
    </row>
    <row r="195" spans="1:29" x14ac:dyDescent="0.25">
      <c r="A195" t="str">
        <f t="shared" si="3"/>
        <v>RPDoug Bean24</v>
      </c>
      <c r="B195">
        <v>4979</v>
      </c>
      <c r="C195">
        <v>359</v>
      </c>
      <c r="D195" t="s">
        <v>545</v>
      </c>
      <c r="E195" t="s">
        <v>1032</v>
      </c>
      <c r="F195">
        <v>0</v>
      </c>
      <c r="G195" s="10">
        <v>37839</v>
      </c>
      <c r="H195">
        <v>24</v>
      </c>
      <c r="I195" t="s">
        <v>254</v>
      </c>
      <c r="J195" t="s">
        <v>43</v>
      </c>
      <c r="K195">
        <v>11</v>
      </c>
      <c r="L195">
        <v>19</v>
      </c>
      <c r="M195">
        <v>0</v>
      </c>
      <c r="N195">
        <v>0</v>
      </c>
      <c r="O195">
        <v>0</v>
      </c>
      <c r="P195">
        <v>5.95</v>
      </c>
      <c r="Q195">
        <v>61</v>
      </c>
      <c r="R195">
        <v>38</v>
      </c>
      <c r="S195">
        <v>230</v>
      </c>
      <c r="T195">
        <v>283</v>
      </c>
      <c r="U195">
        <v>175</v>
      </c>
      <c r="V195">
        <v>152</v>
      </c>
      <c r="W195">
        <v>23</v>
      </c>
      <c r="X195">
        <v>123</v>
      </c>
      <c r="Y195">
        <v>167</v>
      </c>
      <c r="Z195">
        <v>1.77</v>
      </c>
      <c r="AA195">
        <v>0.30399999999999999</v>
      </c>
      <c r="AB195">
        <v>0.34499999999999997</v>
      </c>
      <c r="AC195" t="str">
        <f>VLOOKUP($A195,Pit!$A$4:$A$1418,1,FALSE)</f>
        <v>RPDoug Bean24</v>
      </c>
    </row>
    <row r="196" spans="1:29" x14ac:dyDescent="0.25">
      <c r="A196" t="str">
        <f t="shared" si="3"/>
        <v>SPBilly Miller21</v>
      </c>
      <c r="B196">
        <v>9743</v>
      </c>
      <c r="C196">
        <v>360</v>
      </c>
      <c r="D196" t="s">
        <v>192</v>
      </c>
      <c r="E196" t="s">
        <v>180</v>
      </c>
      <c r="F196">
        <v>0</v>
      </c>
      <c r="G196" s="10">
        <v>38928</v>
      </c>
      <c r="H196">
        <v>21</v>
      </c>
      <c r="I196" t="s">
        <v>254</v>
      </c>
      <c r="J196" t="s">
        <v>25</v>
      </c>
      <c r="K196">
        <v>16</v>
      </c>
      <c r="L196">
        <v>6</v>
      </c>
      <c r="M196">
        <v>1</v>
      </c>
      <c r="N196">
        <v>0</v>
      </c>
      <c r="O196">
        <v>0</v>
      </c>
      <c r="P196">
        <v>2.65</v>
      </c>
      <c r="Q196">
        <v>45</v>
      </c>
      <c r="R196">
        <v>44</v>
      </c>
      <c r="S196">
        <v>234.3</v>
      </c>
      <c r="T196">
        <v>190</v>
      </c>
      <c r="U196">
        <v>72</v>
      </c>
      <c r="V196">
        <v>69</v>
      </c>
      <c r="W196">
        <v>21</v>
      </c>
      <c r="X196">
        <v>68</v>
      </c>
      <c r="Y196">
        <v>245</v>
      </c>
      <c r="Z196">
        <v>1.1000000000000001</v>
      </c>
      <c r="AA196">
        <v>0.22</v>
      </c>
      <c r="AB196">
        <v>0.28000000000000003</v>
      </c>
      <c r="AC196" t="str">
        <f>VLOOKUP($A196,Pit!$A$4:$A$1418,1,FALSE)</f>
        <v>SPBilly Miller21</v>
      </c>
    </row>
    <row r="197" spans="1:29" x14ac:dyDescent="0.25">
      <c r="A197" t="str">
        <f t="shared" si="3"/>
        <v>SPJake Wilkerson21</v>
      </c>
      <c r="B197">
        <v>2557</v>
      </c>
      <c r="C197">
        <v>361</v>
      </c>
      <c r="D197" t="s">
        <v>967</v>
      </c>
      <c r="E197" t="s">
        <v>1741</v>
      </c>
      <c r="F197">
        <v>0</v>
      </c>
      <c r="G197" s="10">
        <v>39091</v>
      </c>
      <c r="H197">
        <v>21</v>
      </c>
      <c r="I197" t="s">
        <v>254</v>
      </c>
      <c r="J197" t="s">
        <v>25</v>
      </c>
      <c r="K197">
        <v>8</v>
      </c>
      <c r="L197">
        <v>13</v>
      </c>
      <c r="M197">
        <v>11</v>
      </c>
      <c r="N197">
        <v>0</v>
      </c>
      <c r="O197">
        <v>0</v>
      </c>
      <c r="P197">
        <v>3.09</v>
      </c>
      <c r="Q197">
        <v>48</v>
      </c>
      <c r="R197">
        <v>24</v>
      </c>
      <c r="S197">
        <v>139.69999999999999</v>
      </c>
      <c r="T197">
        <v>110</v>
      </c>
      <c r="U197">
        <v>55</v>
      </c>
      <c r="V197">
        <v>48</v>
      </c>
      <c r="W197">
        <v>10</v>
      </c>
      <c r="X197">
        <v>59</v>
      </c>
      <c r="Y197">
        <v>167</v>
      </c>
      <c r="Z197">
        <v>1.21</v>
      </c>
      <c r="AA197">
        <v>0.20899999999999999</v>
      </c>
      <c r="AB197">
        <v>0.28599999999999998</v>
      </c>
      <c r="AC197" t="str">
        <f>VLOOKUP($A197,Pit!$A$4:$A$1418,1,FALSE)</f>
        <v>SPJake Wilkerson21</v>
      </c>
    </row>
    <row r="198" spans="1:29" x14ac:dyDescent="0.25">
      <c r="A198" t="str">
        <f t="shared" si="3"/>
        <v>RPRob Cruz22</v>
      </c>
      <c r="B198">
        <v>2213</v>
      </c>
      <c r="C198">
        <v>362</v>
      </c>
      <c r="D198" t="s">
        <v>171</v>
      </c>
      <c r="E198" t="s">
        <v>269</v>
      </c>
      <c r="F198">
        <v>0</v>
      </c>
      <c r="G198">
        <v>38777</v>
      </c>
      <c r="H198">
        <v>22</v>
      </c>
      <c r="I198" t="s">
        <v>254</v>
      </c>
      <c r="J198" t="s">
        <v>43</v>
      </c>
      <c r="K198">
        <v>9</v>
      </c>
      <c r="L198">
        <v>4</v>
      </c>
      <c r="M198">
        <v>1</v>
      </c>
      <c r="N198">
        <v>0</v>
      </c>
      <c r="O198">
        <v>0</v>
      </c>
      <c r="P198">
        <v>3.35</v>
      </c>
      <c r="Q198">
        <v>54</v>
      </c>
      <c r="R198">
        <v>14</v>
      </c>
      <c r="S198">
        <v>158.30000000000001</v>
      </c>
      <c r="T198">
        <v>143</v>
      </c>
      <c r="U198">
        <v>68</v>
      </c>
      <c r="V198">
        <v>59</v>
      </c>
      <c r="W198">
        <v>14</v>
      </c>
      <c r="X198">
        <v>58</v>
      </c>
      <c r="Y198">
        <v>124</v>
      </c>
      <c r="Z198">
        <v>1.27</v>
      </c>
      <c r="AA198">
        <v>0.23799999999999999</v>
      </c>
      <c r="AB198">
        <v>0.27400000000000002</v>
      </c>
      <c r="AC198" t="str">
        <f>VLOOKUP($A198,Pit!$A$4:$A$1418,1,FALSE)</f>
        <v>RPRob Cruz22</v>
      </c>
    </row>
    <row r="199" spans="1:29" x14ac:dyDescent="0.25">
      <c r="A199" t="str">
        <f t="shared" si="3"/>
        <v>SPJessie Román23</v>
      </c>
      <c r="B199">
        <v>16550</v>
      </c>
      <c r="C199">
        <v>363</v>
      </c>
      <c r="D199" t="s">
        <v>1602</v>
      </c>
      <c r="E199" t="s">
        <v>946</v>
      </c>
      <c r="F199">
        <v>0</v>
      </c>
      <c r="G199">
        <v>38474</v>
      </c>
      <c r="H199">
        <v>23</v>
      </c>
      <c r="I199" t="s">
        <v>254</v>
      </c>
      <c r="J199" t="s">
        <v>25</v>
      </c>
      <c r="K199">
        <v>0</v>
      </c>
      <c r="L199">
        <v>8</v>
      </c>
      <c r="M199">
        <v>0</v>
      </c>
      <c r="N199">
        <v>0</v>
      </c>
      <c r="O199">
        <v>0</v>
      </c>
      <c r="P199">
        <v>7.19</v>
      </c>
      <c r="Q199">
        <v>12</v>
      </c>
      <c r="R199">
        <v>12</v>
      </c>
      <c r="S199">
        <v>51.3</v>
      </c>
      <c r="T199">
        <v>67</v>
      </c>
      <c r="U199">
        <v>45</v>
      </c>
      <c r="V199">
        <v>41</v>
      </c>
      <c r="W199">
        <v>10</v>
      </c>
      <c r="X199">
        <v>27</v>
      </c>
      <c r="Y199">
        <v>48</v>
      </c>
      <c r="Z199">
        <v>1.83</v>
      </c>
      <c r="AA199">
        <v>0.30299999999999999</v>
      </c>
      <c r="AB199">
        <v>0.35</v>
      </c>
      <c r="AC199" t="str">
        <f>VLOOKUP($A199,Pit!$A$4:$A$1418,1,FALSE)</f>
        <v>SPJessie Román23</v>
      </c>
    </row>
    <row r="200" spans="1:29" x14ac:dyDescent="0.25">
      <c r="A200" t="str">
        <f t="shared" si="3"/>
        <v>RPWill Green21</v>
      </c>
      <c r="B200">
        <v>14578</v>
      </c>
      <c r="C200">
        <v>364</v>
      </c>
      <c r="D200" t="s">
        <v>380</v>
      </c>
      <c r="E200" t="s">
        <v>197</v>
      </c>
      <c r="F200">
        <v>0</v>
      </c>
      <c r="G200" s="10">
        <v>39072</v>
      </c>
      <c r="H200">
        <v>21</v>
      </c>
      <c r="I200" t="s">
        <v>254</v>
      </c>
      <c r="J200" t="s">
        <v>43</v>
      </c>
      <c r="K200">
        <v>10</v>
      </c>
      <c r="L200">
        <v>7</v>
      </c>
      <c r="M200">
        <v>2</v>
      </c>
      <c r="N200">
        <v>0</v>
      </c>
      <c r="O200">
        <v>0</v>
      </c>
      <c r="P200" s="8">
        <v>3.34</v>
      </c>
      <c r="Q200">
        <v>68</v>
      </c>
      <c r="R200">
        <v>6</v>
      </c>
      <c r="S200">
        <v>145.69999999999999</v>
      </c>
      <c r="T200">
        <v>114</v>
      </c>
      <c r="U200">
        <v>58</v>
      </c>
      <c r="V200">
        <v>54</v>
      </c>
      <c r="W200">
        <v>14</v>
      </c>
      <c r="X200">
        <v>68</v>
      </c>
      <c r="Y200">
        <v>138</v>
      </c>
      <c r="Z200" s="8">
        <v>1.25</v>
      </c>
      <c r="AA200" s="9">
        <v>0.21299999999999999</v>
      </c>
      <c r="AB200" s="9">
        <v>0.25800000000000001</v>
      </c>
      <c r="AC200" t="str">
        <f>VLOOKUP($A200,Pit!$A$4:$A$1418,1,FALSE)</f>
        <v>RPWill Green21</v>
      </c>
    </row>
    <row r="201" spans="1:29" x14ac:dyDescent="0.25">
      <c r="A201" t="str">
        <f t="shared" si="3"/>
        <v>RPTravis Hicks22</v>
      </c>
      <c r="B201">
        <v>7428</v>
      </c>
      <c r="C201">
        <v>365</v>
      </c>
      <c r="D201" t="s">
        <v>552</v>
      </c>
      <c r="E201" t="s">
        <v>1239</v>
      </c>
      <c r="F201">
        <v>0</v>
      </c>
      <c r="G201">
        <v>38540</v>
      </c>
      <c r="H201">
        <v>22</v>
      </c>
      <c r="I201" t="s">
        <v>254</v>
      </c>
      <c r="J201" t="s">
        <v>43</v>
      </c>
      <c r="K201">
        <v>5</v>
      </c>
      <c r="L201">
        <v>5</v>
      </c>
      <c r="M201">
        <v>6</v>
      </c>
      <c r="N201">
        <v>0</v>
      </c>
      <c r="O201">
        <v>0</v>
      </c>
      <c r="P201">
        <v>3.19</v>
      </c>
      <c r="Q201">
        <v>58</v>
      </c>
      <c r="R201">
        <v>7</v>
      </c>
      <c r="S201">
        <v>129.69999999999999</v>
      </c>
      <c r="T201">
        <v>108</v>
      </c>
      <c r="U201">
        <v>54</v>
      </c>
      <c r="V201">
        <v>46</v>
      </c>
      <c r="W201">
        <v>12</v>
      </c>
      <c r="X201">
        <v>61</v>
      </c>
      <c r="Y201">
        <v>108</v>
      </c>
      <c r="Z201">
        <v>1.3</v>
      </c>
      <c r="AA201">
        <v>0.23100000000000001</v>
      </c>
      <c r="AB201">
        <v>0.27500000000000002</v>
      </c>
      <c r="AC201" t="str">
        <f>VLOOKUP($A201,Pit!$A$4:$A$1418,1,FALSE)</f>
        <v>RPTravis Hicks22</v>
      </c>
    </row>
    <row r="202" spans="1:29" x14ac:dyDescent="0.25">
      <c r="A202" t="str">
        <f t="shared" si="3"/>
        <v>RPTerrence Thomas22</v>
      </c>
      <c r="B202">
        <v>5311</v>
      </c>
      <c r="C202">
        <v>366</v>
      </c>
      <c r="D202" t="s">
        <v>747</v>
      </c>
      <c r="E202" t="s">
        <v>168</v>
      </c>
      <c r="F202">
        <v>0</v>
      </c>
      <c r="G202">
        <v>38749</v>
      </c>
      <c r="H202">
        <v>22</v>
      </c>
      <c r="I202" t="s">
        <v>254</v>
      </c>
      <c r="J202" t="s">
        <v>43</v>
      </c>
      <c r="K202">
        <v>8</v>
      </c>
      <c r="L202">
        <v>10</v>
      </c>
      <c r="M202">
        <v>5</v>
      </c>
      <c r="N202">
        <v>0</v>
      </c>
      <c r="O202">
        <v>0</v>
      </c>
      <c r="P202">
        <v>4.5</v>
      </c>
      <c r="Q202">
        <v>57</v>
      </c>
      <c r="R202">
        <v>8</v>
      </c>
      <c r="S202">
        <v>118</v>
      </c>
      <c r="T202">
        <v>119</v>
      </c>
      <c r="U202">
        <v>67</v>
      </c>
      <c r="V202">
        <v>59</v>
      </c>
      <c r="W202">
        <v>18</v>
      </c>
      <c r="X202">
        <v>52</v>
      </c>
      <c r="Y202">
        <v>117</v>
      </c>
      <c r="Z202">
        <v>1.45</v>
      </c>
      <c r="AA202">
        <v>0.26100000000000001</v>
      </c>
      <c r="AB202">
        <v>0.312</v>
      </c>
      <c r="AC202" t="str">
        <f>VLOOKUP($A202,Pit!$A$4:$A$1418,1,FALSE)</f>
        <v>RPTerrence Thomas22</v>
      </c>
    </row>
    <row r="203" spans="1:29" x14ac:dyDescent="0.25">
      <c r="A203" t="str">
        <f t="shared" si="3"/>
        <v>SPTim Messer21</v>
      </c>
      <c r="B203">
        <v>6178</v>
      </c>
      <c r="C203">
        <v>367</v>
      </c>
      <c r="D203" t="s">
        <v>163</v>
      </c>
      <c r="E203" t="s">
        <v>1443</v>
      </c>
      <c r="F203">
        <v>0</v>
      </c>
      <c r="G203">
        <v>39024</v>
      </c>
      <c r="H203">
        <v>21</v>
      </c>
      <c r="I203" t="s">
        <v>254</v>
      </c>
      <c r="J203" t="s">
        <v>25</v>
      </c>
      <c r="K203">
        <v>7</v>
      </c>
      <c r="L203">
        <v>6</v>
      </c>
      <c r="M203">
        <v>0</v>
      </c>
      <c r="N203">
        <v>1</v>
      </c>
      <c r="O203">
        <v>1</v>
      </c>
      <c r="P203">
        <v>2.77</v>
      </c>
      <c r="Q203">
        <v>30</v>
      </c>
      <c r="R203">
        <v>20</v>
      </c>
      <c r="S203">
        <v>120.3</v>
      </c>
      <c r="T203">
        <v>83</v>
      </c>
      <c r="U203">
        <v>43</v>
      </c>
      <c r="V203">
        <v>37</v>
      </c>
      <c r="W203">
        <v>13</v>
      </c>
      <c r="X203">
        <v>43</v>
      </c>
      <c r="Y203">
        <v>115</v>
      </c>
      <c r="Z203">
        <v>1.05</v>
      </c>
      <c r="AA203">
        <v>0.19</v>
      </c>
      <c r="AB203">
        <v>0.22600000000000001</v>
      </c>
      <c r="AC203" t="str">
        <f>VLOOKUP($A203,Pit!$A$4:$A$1418,1,FALSE)</f>
        <v>SPTim Messer21</v>
      </c>
    </row>
    <row r="204" spans="1:29" x14ac:dyDescent="0.25">
      <c r="A204" t="str">
        <f t="shared" si="3"/>
        <v>RPÁlex Perea22</v>
      </c>
      <c r="B204">
        <v>11467</v>
      </c>
      <c r="C204">
        <v>368</v>
      </c>
      <c r="D204" t="s">
        <v>748</v>
      </c>
      <c r="E204" t="s">
        <v>1550</v>
      </c>
      <c r="F204">
        <v>0</v>
      </c>
      <c r="G204">
        <v>38566</v>
      </c>
      <c r="H204">
        <v>22</v>
      </c>
      <c r="I204" t="s">
        <v>254</v>
      </c>
      <c r="J204" t="s">
        <v>43</v>
      </c>
      <c r="K204">
        <v>8</v>
      </c>
      <c r="L204">
        <v>6</v>
      </c>
      <c r="M204">
        <v>0</v>
      </c>
      <c r="N204">
        <v>0</v>
      </c>
      <c r="O204">
        <v>0</v>
      </c>
      <c r="P204">
        <v>2.94</v>
      </c>
      <c r="Q204">
        <v>43</v>
      </c>
      <c r="R204">
        <v>9</v>
      </c>
      <c r="S204">
        <v>107</v>
      </c>
      <c r="T204">
        <v>96</v>
      </c>
      <c r="U204">
        <v>38</v>
      </c>
      <c r="V204">
        <v>35</v>
      </c>
      <c r="W204">
        <v>7</v>
      </c>
      <c r="X204">
        <v>48</v>
      </c>
      <c r="Y204">
        <v>79</v>
      </c>
      <c r="Z204">
        <v>1.35</v>
      </c>
      <c r="AA204">
        <v>0.24399999999999999</v>
      </c>
      <c r="AB204">
        <v>0.28399999999999997</v>
      </c>
      <c r="AC204" t="str">
        <f>VLOOKUP($A204,Pit!$A$4:$A$1418,1,FALSE)</f>
        <v>RPÁlex Perea22</v>
      </c>
    </row>
    <row r="205" spans="1:29" x14ac:dyDescent="0.25">
      <c r="A205" t="str">
        <f t="shared" si="3"/>
        <v>SPMike Parker21</v>
      </c>
      <c r="B205">
        <v>2768</v>
      </c>
      <c r="C205">
        <v>374</v>
      </c>
      <c r="D205" t="s">
        <v>159</v>
      </c>
      <c r="E205" t="s">
        <v>423</v>
      </c>
      <c r="F205">
        <v>0</v>
      </c>
      <c r="G205" s="10">
        <v>39165</v>
      </c>
      <c r="H205">
        <v>21</v>
      </c>
      <c r="I205" t="s">
        <v>254</v>
      </c>
      <c r="J205" t="s">
        <v>25</v>
      </c>
      <c r="K205">
        <v>7</v>
      </c>
      <c r="L205">
        <v>22</v>
      </c>
      <c r="M205">
        <v>0</v>
      </c>
      <c r="N205">
        <v>0</v>
      </c>
      <c r="O205">
        <v>0</v>
      </c>
      <c r="P205">
        <v>4.58</v>
      </c>
      <c r="Q205">
        <v>44</v>
      </c>
      <c r="R205">
        <v>44</v>
      </c>
      <c r="S205">
        <v>212</v>
      </c>
      <c r="T205">
        <v>218</v>
      </c>
      <c r="U205">
        <v>123</v>
      </c>
      <c r="V205">
        <v>108</v>
      </c>
      <c r="W205">
        <v>32</v>
      </c>
      <c r="X205">
        <v>66</v>
      </c>
      <c r="Y205">
        <v>181</v>
      </c>
      <c r="Z205">
        <v>1.34</v>
      </c>
      <c r="AA205">
        <v>0.26100000000000001</v>
      </c>
      <c r="AB205">
        <v>0.29599999999999999</v>
      </c>
      <c r="AC205" t="str">
        <f>VLOOKUP($A205,Pit!$A$4:$A$1418,1,FALSE)</f>
        <v>SPMike Parker21</v>
      </c>
    </row>
    <row r="206" spans="1:29" x14ac:dyDescent="0.25">
      <c r="A206" t="str">
        <f t="shared" si="3"/>
        <v>SPEd Woodward21</v>
      </c>
      <c r="B206">
        <v>2521</v>
      </c>
      <c r="C206">
        <v>376</v>
      </c>
      <c r="D206" t="s">
        <v>593</v>
      </c>
      <c r="E206" t="s">
        <v>571</v>
      </c>
      <c r="F206">
        <v>0</v>
      </c>
      <c r="G206" s="10">
        <v>39203</v>
      </c>
      <c r="H206">
        <v>21</v>
      </c>
      <c r="I206" t="s">
        <v>254</v>
      </c>
      <c r="J206" t="s">
        <v>25</v>
      </c>
      <c r="K206">
        <v>9</v>
      </c>
      <c r="L206">
        <v>16</v>
      </c>
      <c r="M206">
        <v>3</v>
      </c>
      <c r="N206">
        <v>0</v>
      </c>
      <c r="O206">
        <v>0</v>
      </c>
      <c r="P206">
        <v>3.75</v>
      </c>
      <c r="Q206">
        <v>49</v>
      </c>
      <c r="R206">
        <v>41</v>
      </c>
      <c r="S206">
        <v>209</v>
      </c>
      <c r="T206">
        <v>181</v>
      </c>
      <c r="U206">
        <v>94</v>
      </c>
      <c r="V206">
        <v>87</v>
      </c>
      <c r="W206">
        <v>20</v>
      </c>
      <c r="X206">
        <v>85</v>
      </c>
      <c r="Y206">
        <v>190</v>
      </c>
      <c r="Z206">
        <v>1.27</v>
      </c>
      <c r="AA206">
        <v>0.23200000000000001</v>
      </c>
      <c r="AB206">
        <v>0.28000000000000003</v>
      </c>
      <c r="AC206" t="str">
        <f>VLOOKUP($A206,Pit!$A$4:$A$1418,1,FALSE)</f>
        <v>SPEd Woodward21</v>
      </c>
    </row>
    <row r="207" spans="1:29" x14ac:dyDescent="0.25">
      <c r="A207" t="str">
        <f t="shared" si="3"/>
        <v>RPYosai Miyajima24</v>
      </c>
      <c r="B207">
        <v>11020</v>
      </c>
      <c r="C207">
        <v>377</v>
      </c>
      <c r="D207" t="s">
        <v>595</v>
      </c>
      <c r="E207" t="s">
        <v>1453</v>
      </c>
      <c r="F207">
        <v>0</v>
      </c>
      <c r="G207">
        <v>38022</v>
      </c>
      <c r="H207">
        <v>24</v>
      </c>
      <c r="I207" t="s">
        <v>254</v>
      </c>
      <c r="J207" t="s">
        <v>43</v>
      </c>
      <c r="K207">
        <v>4</v>
      </c>
      <c r="L207">
        <v>8</v>
      </c>
      <c r="M207">
        <v>0</v>
      </c>
      <c r="N207">
        <v>0</v>
      </c>
      <c r="O207">
        <v>0</v>
      </c>
      <c r="P207">
        <v>4.43</v>
      </c>
      <c r="Q207">
        <v>28</v>
      </c>
      <c r="R207">
        <v>11</v>
      </c>
      <c r="S207">
        <v>67</v>
      </c>
      <c r="T207">
        <v>73</v>
      </c>
      <c r="U207">
        <v>43</v>
      </c>
      <c r="V207">
        <v>33</v>
      </c>
      <c r="W207">
        <v>8</v>
      </c>
      <c r="X207">
        <v>31</v>
      </c>
      <c r="Y207">
        <v>62</v>
      </c>
      <c r="Z207">
        <v>1.55</v>
      </c>
      <c r="AA207">
        <v>0.27</v>
      </c>
      <c r="AB207">
        <v>0.32300000000000001</v>
      </c>
      <c r="AC207" t="str">
        <f>VLOOKUP($A207,Pit!$A$4:$A$1418,1,FALSE)</f>
        <v>RPYosai Miyajima24</v>
      </c>
    </row>
    <row r="208" spans="1:29" x14ac:dyDescent="0.25">
      <c r="A208" t="str">
        <f t="shared" si="3"/>
        <v>RPRoberto Aguirre21</v>
      </c>
      <c r="B208">
        <v>6161</v>
      </c>
      <c r="C208">
        <v>378</v>
      </c>
      <c r="D208" t="s">
        <v>372</v>
      </c>
      <c r="E208" t="s">
        <v>972</v>
      </c>
      <c r="F208">
        <v>0</v>
      </c>
      <c r="G208">
        <v>39168</v>
      </c>
      <c r="H208">
        <v>21</v>
      </c>
      <c r="I208" t="s">
        <v>254</v>
      </c>
      <c r="J208" t="s">
        <v>43</v>
      </c>
      <c r="K208">
        <v>2</v>
      </c>
      <c r="L208">
        <v>4</v>
      </c>
      <c r="M208">
        <v>3</v>
      </c>
      <c r="N208">
        <v>0</v>
      </c>
      <c r="O208">
        <v>0</v>
      </c>
      <c r="P208">
        <v>5.31</v>
      </c>
      <c r="Q208">
        <v>29</v>
      </c>
      <c r="R208">
        <v>5</v>
      </c>
      <c r="S208">
        <v>61</v>
      </c>
      <c r="T208">
        <v>62</v>
      </c>
      <c r="U208">
        <v>45</v>
      </c>
      <c r="V208">
        <v>36</v>
      </c>
      <c r="W208">
        <v>11</v>
      </c>
      <c r="X208">
        <v>36</v>
      </c>
      <c r="Y208">
        <v>48</v>
      </c>
      <c r="Z208">
        <v>1.61</v>
      </c>
      <c r="AA208">
        <v>0.25600000000000001</v>
      </c>
      <c r="AB208">
        <v>0.27600000000000002</v>
      </c>
      <c r="AC208" t="str">
        <f>VLOOKUP($A208,Pit!$A$4:$A$1418,1,FALSE)</f>
        <v>RPRoberto Aguirre21</v>
      </c>
    </row>
    <row r="209" spans="1:29" x14ac:dyDescent="0.25">
      <c r="A209" t="str">
        <f t="shared" si="3"/>
        <v>SPGordon MacMurchie18</v>
      </c>
      <c r="B209">
        <v>16111</v>
      </c>
      <c r="C209">
        <v>379</v>
      </c>
      <c r="D209" t="s">
        <v>1197</v>
      </c>
      <c r="E209" t="s">
        <v>1393</v>
      </c>
      <c r="F209">
        <v>0</v>
      </c>
      <c r="G209" s="10">
        <v>40014</v>
      </c>
      <c r="H209">
        <v>18</v>
      </c>
      <c r="I209" t="s">
        <v>254</v>
      </c>
      <c r="J209" t="s">
        <v>25</v>
      </c>
      <c r="K209">
        <v>8</v>
      </c>
      <c r="L209">
        <v>9</v>
      </c>
      <c r="M209">
        <v>0</v>
      </c>
      <c r="N209">
        <v>0</v>
      </c>
      <c r="O209">
        <v>0</v>
      </c>
      <c r="P209">
        <v>2.46</v>
      </c>
      <c r="Q209">
        <v>34</v>
      </c>
      <c r="R209">
        <v>34</v>
      </c>
      <c r="S209">
        <v>179</v>
      </c>
      <c r="T209">
        <v>116</v>
      </c>
      <c r="U209">
        <v>53</v>
      </c>
      <c r="V209">
        <v>49</v>
      </c>
      <c r="W209">
        <v>15</v>
      </c>
      <c r="X209">
        <v>40</v>
      </c>
      <c r="Y209">
        <v>193</v>
      </c>
      <c r="Z209">
        <v>0.87</v>
      </c>
      <c r="AA209">
        <v>0.183</v>
      </c>
      <c r="AB209">
        <v>0.23499999999999999</v>
      </c>
      <c r="AC209" t="str">
        <f>VLOOKUP($A209,Pit!$A$4:$A$1418,1,FALSE)</f>
        <v>SPGordon MacMurchie18</v>
      </c>
    </row>
    <row r="210" spans="1:29" x14ac:dyDescent="0.25">
      <c r="A210" t="str">
        <f t="shared" si="3"/>
        <v>RPEdgar Rodríguez18</v>
      </c>
      <c r="B210">
        <v>5115</v>
      </c>
      <c r="C210">
        <v>385</v>
      </c>
      <c r="D210" t="s">
        <v>612</v>
      </c>
      <c r="E210" t="s">
        <v>225</v>
      </c>
      <c r="F210">
        <v>0</v>
      </c>
      <c r="G210">
        <v>40275</v>
      </c>
      <c r="H210">
        <v>18</v>
      </c>
      <c r="I210" t="s">
        <v>254</v>
      </c>
      <c r="J210" t="s">
        <v>43</v>
      </c>
      <c r="K210">
        <v>4</v>
      </c>
      <c r="L210">
        <v>4</v>
      </c>
      <c r="M210">
        <v>2</v>
      </c>
      <c r="N210">
        <v>0</v>
      </c>
      <c r="O210">
        <v>0</v>
      </c>
      <c r="P210">
        <v>2.83</v>
      </c>
      <c r="Q210">
        <v>30</v>
      </c>
      <c r="R210">
        <v>10</v>
      </c>
      <c r="S210">
        <v>70</v>
      </c>
      <c r="T210">
        <v>48</v>
      </c>
      <c r="U210">
        <v>25</v>
      </c>
      <c r="V210">
        <v>22</v>
      </c>
      <c r="W210">
        <v>9</v>
      </c>
      <c r="X210">
        <v>28</v>
      </c>
      <c r="Y210">
        <v>54</v>
      </c>
      <c r="Z210">
        <v>1.0900000000000001</v>
      </c>
      <c r="AA210">
        <v>0.191</v>
      </c>
      <c r="AB210">
        <v>0.20300000000000001</v>
      </c>
      <c r="AC210" t="str">
        <f>VLOOKUP($A210,Pit!$A$4:$A$1418,1,FALSE)</f>
        <v>RPEdgar Rodríguez18</v>
      </c>
    </row>
    <row r="211" spans="1:29" x14ac:dyDescent="0.25">
      <c r="A211" t="str">
        <f t="shared" si="3"/>
        <v>RPSteve Meeks21</v>
      </c>
      <c r="B211">
        <v>14586</v>
      </c>
      <c r="C211">
        <v>386</v>
      </c>
      <c r="D211" t="s">
        <v>151</v>
      </c>
      <c r="E211" t="s">
        <v>486</v>
      </c>
      <c r="F211">
        <v>0</v>
      </c>
      <c r="G211" s="10">
        <v>39096</v>
      </c>
      <c r="H211">
        <v>21</v>
      </c>
      <c r="I211" t="s">
        <v>254</v>
      </c>
      <c r="J211" t="s">
        <v>43</v>
      </c>
      <c r="K211">
        <v>7</v>
      </c>
      <c r="L211">
        <v>11</v>
      </c>
      <c r="M211">
        <v>2</v>
      </c>
      <c r="N211">
        <v>0</v>
      </c>
      <c r="O211">
        <v>0</v>
      </c>
      <c r="P211">
        <v>5.24</v>
      </c>
      <c r="Q211">
        <v>78</v>
      </c>
      <c r="R211">
        <v>11</v>
      </c>
      <c r="S211">
        <v>171.7</v>
      </c>
      <c r="T211">
        <v>183</v>
      </c>
      <c r="U211">
        <v>106</v>
      </c>
      <c r="V211">
        <v>100</v>
      </c>
      <c r="W211">
        <v>28</v>
      </c>
      <c r="X211">
        <v>72</v>
      </c>
      <c r="Y211">
        <v>149</v>
      </c>
      <c r="Z211">
        <v>1.49</v>
      </c>
      <c r="AA211">
        <v>0.27400000000000002</v>
      </c>
      <c r="AB211">
        <v>0.311</v>
      </c>
      <c r="AC211" t="str">
        <f>VLOOKUP($A211,Pit!$A$4:$A$1418,1,FALSE)</f>
        <v>RPSteve Meeks21</v>
      </c>
    </row>
    <row r="212" spans="1:29" x14ac:dyDescent="0.25">
      <c r="A212" t="str">
        <f t="shared" si="3"/>
        <v>RPKumanosuke Kouda24</v>
      </c>
      <c r="B212">
        <v>9337</v>
      </c>
      <c r="C212">
        <v>388</v>
      </c>
      <c r="D212" t="s">
        <v>729</v>
      </c>
      <c r="E212" t="s">
        <v>633</v>
      </c>
      <c r="F212">
        <v>0</v>
      </c>
      <c r="G212">
        <v>38029</v>
      </c>
      <c r="H212">
        <v>24</v>
      </c>
      <c r="I212" t="s">
        <v>254</v>
      </c>
      <c r="J212" t="s">
        <v>43</v>
      </c>
      <c r="K212">
        <v>4</v>
      </c>
      <c r="L212">
        <v>20</v>
      </c>
      <c r="M212">
        <v>4</v>
      </c>
      <c r="N212">
        <v>0</v>
      </c>
      <c r="O212">
        <v>0</v>
      </c>
      <c r="P212">
        <v>5.95</v>
      </c>
      <c r="Q212">
        <v>82</v>
      </c>
      <c r="R212">
        <v>15</v>
      </c>
      <c r="S212">
        <v>186</v>
      </c>
      <c r="T212">
        <v>214</v>
      </c>
      <c r="U212">
        <v>135</v>
      </c>
      <c r="V212">
        <v>123</v>
      </c>
      <c r="W212">
        <v>29</v>
      </c>
      <c r="X212">
        <v>97</v>
      </c>
      <c r="Y212">
        <v>125</v>
      </c>
      <c r="Z212">
        <v>1.67</v>
      </c>
      <c r="AA212">
        <v>0.28699999999999998</v>
      </c>
      <c r="AB212">
        <v>0.31</v>
      </c>
      <c r="AC212" t="str">
        <f>VLOOKUP($A212,Pit!$A$4:$A$1418,1,FALSE)</f>
        <v>RPKumanosuke Kouda24</v>
      </c>
    </row>
    <row r="213" spans="1:29" x14ac:dyDescent="0.25">
      <c r="A213" t="str">
        <f t="shared" si="3"/>
        <v>RPJorge López24</v>
      </c>
      <c r="B213">
        <v>2073</v>
      </c>
      <c r="C213">
        <v>389</v>
      </c>
      <c r="D213" t="s">
        <v>137</v>
      </c>
      <c r="E213" t="s">
        <v>167</v>
      </c>
      <c r="F213">
        <v>0</v>
      </c>
      <c r="G213">
        <v>38061</v>
      </c>
      <c r="H213">
        <v>24</v>
      </c>
      <c r="I213" t="s">
        <v>254</v>
      </c>
      <c r="J213" t="s">
        <v>43</v>
      </c>
      <c r="K213">
        <v>4</v>
      </c>
      <c r="L213">
        <v>3</v>
      </c>
      <c r="M213">
        <v>4</v>
      </c>
      <c r="N213">
        <v>0</v>
      </c>
      <c r="O213">
        <v>0</v>
      </c>
      <c r="P213">
        <v>3</v>
      </c>
      <c r="Q213">
        <v>35</v>
      </c>
      <c r="R213">
        <v>1</v>
      </c>
      <c r="S213">
        <v>72</v>
      </c>
      <c r="T213">
        <v>59</v>
      </c>
      <c r="U213">
        <v>35</v>
      </c>
      <c r="V213">
        <v>24</v>
      </c>
      <c r="W213">
        <v>7</v>
      </c>
      <c r="X213">
        <v>29</v>
      </c>
      <c r="Y213">
        <v>55</v>
      </c>
      <c r="Z213">
        <v>1.22</v>
      </c>
      <c r="AA213">
        <v>0.218</v>
      </c>
      <c r="AB213">
        <v>0.246</v>
      </c>
      <c r="AC213" t="str">
        <f>VLOOKUP($A213,Pit!$A$4:$A$1418,1,FALSE)</f>
        <v>RPJorge López24</v>
      </c>
    </row>
    <row r="214" spans="1:29" x14ac:dyDescent="0.25">
      <c r="A214" t="str">
        <f t="shared" si="3"/>
        <v>RPJack Richardson22</v>
      </c>
      <c r="B214">
        <v>8562</v>
      </c>
      <c r="C214">
        <v>390</v>
      </c>
      <c r="D214" t="s">
        <v>154</v>
      </c>
      <c r="E214" t="s">
        <v>648</v>
      </c>
      <c r="F214">
        <v>0</v>
      </c>
      <c r="G214">
        <v>38706</v>
      </c>
      <c r="H214">
        <v>22</v>
      </c>
      <c r="I214" t="s">
        <v>254</v>
      </c>
      <c r="J214" t="s">
        <v>43</v>
      </c>
      <c r="K214">
        <v>11</v>
      </c>
      <c r="L214">
        <v>11</v>
      </c>
      <c r="M214">
        <v>3</v>
      </c>
      <c r="N214">
        <v>0</v>
      </c>
      <c r="O214">
        <v>0</v>
      </c>
      <c r="P214">
        <v>5.44</v>
      </c>
      <c r="Q214">
        <v>80</v>
      </c>
      <c r="R214">
        <v>9</v>
      </c>
      <c r="S214">
        <v>188.7</v>
      </c>
      <c r="T214">
        <v>210</v>
      </c>
      <c r="U214">
        <v>126</v>
      </c>
      <c r="V214">
        <v>114</v>
      </c>
      <c r="W214">
        <v>29</v>
      </c>
      <c r="X214">
        <v>73</v>
      </c>
      <c r="Y214">
        <v>126</v>
      </c>
      <c r="Z214">
        <v>1.5</v>
      </c>
      <c r="AA214">
        <v>0.27800000000000002</v>
      </c>
      <c r="AB214">
        <v>0.3</v>
      </c>
      <c r="AC214" t="str">
        <f>VLOOKUP($A214,Pit!$A$4:$A$1418,1,FALSE)</f>
        <v>RPJack Richardson22</v>
      </c>
    </row>
    <row r="215" spans="1:29" x14ac:dyDescent="0.25">
      <c r="A215" t="str">
        <f t="shared" si="3"/>
        <v>RPLuhan Murchieson23</v>
      </c>
      <c r="B215">
        <v>11125</v>
      </c>
      <c r="C215">
        <v>391</v>
      </c>
      <c r="D215" t="s">
        <v>1474</v>
      </c>
      <c r="E215" t="s">
        <v>1475</v>
      </c>
      <c r="F215">
        <v>0</v>
      </c>
      <c r="G215">
        <v>38410</v>
      </c>
      <c r="H215">
        <v>23</v>
      </c>
      <c r="I215" t="s">
        <v>254</v>
      </c>
      <c r="J215" t="s">
        <v>43</v>
      </c>
      <c r="K215">
        <v>0</v>
      </c>
      <c r="L215">
        <v>1</v>
      </c>
      <c r="M215">
        <v>1</v>
      </c>
      <c r="N215">
        <v>0</v>
      </c>
      <c r="O215">
        <v>0</v>
      </c>
      <c r="P215">
        <v>11.12</v>
      </c>
      <c r="Q215">
        <v>6</v>
      </c>
      <c r="R215">
        <v>0</v>
      </c>
      <c r="S215">
        <v>5.7</v>
      </c>
      <c r="T215">
        <v>13</v>
      </c>
      <c r="U215">
        <v>7</v>
      </c>
      <c r="V215">
        <v>7</v>
      </c>
      <c r="W215">
        <v>1</v>
      </c>
      <c r="X215">
        <v>4</v>
      </c>
      <c r="Y215">
        <v>3</v>
      </c>
      <c r="Z215">
        <v>3</v>
      </c>
      <c r="AA215">
        <v>0.46400000000000002</v>
      </c>
      <c r="AB215">
        <v>0.5</v>
      </c>
      <c r="AC215" t="str">
        <f>VLOOKUP($A215,Pit!$A$4:$A$1418,1,FALSE)</f>
        <v>RPLuhan Murchieson23</v>
      </c>
    </row>
    <row r="216" spans="1:29" x14ac:dyDescent="0.25">
      <c r="A216" t="str">
        <f t="shared" si="3"/>
        <v>RPMiguel Peña24</v>
      </c>
      <c r="B216">
        <v>3292</v>
      </c>
      <c r="C216">
        <v>394</v>
      </c>
      <c r="D216" t="s">
        <v>224</v>
      </c>
      <c r="E216" t="s">
        <v>1547</v>
      </c>
      <c r="F216">
        <v>0</v>
      </c>
      <c r="G216" s="10">
        <v>37942</v>
      </c>
      <c r="H216">
        <v>24</v>
      </c>
      <c r="I216" t="s">
        <v>254</v>
      </c>
      <c r="J216" t="s">
        <v>43</v>
      </c>
      <c r="K216">
        <v>14</v>
      </c>
      <c r="L216">
        <v>15</v>
      </c>
      <c r="M216">
        <v>0</v>
      </c>
      <c r="N216">
        <v>0</v>
      </c>
      <c r="O216">
        <v>0</v>
      </c>
      <c r="P216">
        <v>5.62</v>
      </c>
      <c r="Q216">
        <v>83</v>
      </c>
      <c r="R216">
        <v>29</v>
      </c>
      <c r="S216">
        <v>232.3</v>
      </c>
      <c r="T216">
        <v>273</v>
      </c>
      <c r="U216">
        <v>171</v>
      </c>
      <c r="V216">
        <v>145</v>
      </c>
      <c r="W216">
        <v>29</v>
      </c>
      <c r="X216">
        <v>120</v>
      </c>
      <c r="Y216">
        <v>168</v>
      </c>
      <c r="Z216">
        <v>1.69</v>
      </c>
      <c r="AA216">
        <v>0.28999999999999998</v>
      </c>
      <c r="AB216">
        <v>0.32400000000000001</v>
      </c>
      <c r="AC216" t="str">
        <f>VLOOKUP($A216,Pit!$A$4:$A$1418,1,FALSE)</f>
        <v>RPMiguel Peña24</v>
      </c>
    </row>
    <row r="217" spans="1:29" x14ac:dyDescent="0.25">
      <c r="A217" t="str">
        <f t="shared" si="3"/>
        <v>RPKen Morton21</v>
      </c>
      <c r="B217">
        <v>8699</v>
      </c>
      <c r="C217">
        <v>396</v>
      </c>
      <c r="D217" t="s">
        <v>484</v>
      </c>
      <c r="E217" t="s">
        <v>1467</v>
      </c>
      <c r="F217">
        <v>0</v>
      </c>
      <c r="G217" s="10">
        <v>39029</v>
      </c>
      <c r="H217">
        <v>21</v>
      </c>
      <c r="I217" t="s">
        <v>254</v>
      </c>
      <c r="J217" t="s">
        <v>43</v>
      </c>
      <c r="K217">
        <v>7</v>
      </c>
      <c r="L217">
        <v>14</v>
      </c>
      <c r="M217">
        <v>0</v>
      </c>
      <c r="N217">
        <v>1</v>
      </c>
      <c r="O217">
        <v>0</v>
      </c>
      <c r="P217">
        <v>3.41</v>
      </c>
      <c r="Q217">
        <v>32</v>
      </c>
      <c r="R217">
        <v>30</v>
      </c>
      <c r="S217">
        <v>153</v>
      </c>
      <c r="T217">
        <v>125</v>
      </c>
      <c r="U217">
        <v>76</v>
      </c>
      <c r="V217">
        <v>58</v>
      </c>
      <c r="W217">
        <v>13</v>
      </c>
      <c r="X217">
        <v>53</v>
      </c>
      <c r="Y217">
        <v>146</v>
      </c>
      <c r="Z217">
        <v>1.1599999999999999</v>
      </c>
      <c r="AA217">
        <v>0.217</v>
      </c>
      <c r="AB217">
        <v>0.26500000000000001</v>
      </c>
      <c r="AC217" t="str">
        <f>VLOOKUP($A217,Pit!$A$4:$A$1418,1,FALSE)</f>
        <v>RPKen Morton21</v>
      </c>
    </row>
    <row r="218" spans="1:29" x14ac:dyDescent="0.25">
      <c r="A218" t="str">
        <f t="shared" si="3"/>
        <v>SPYuuta Ota21</v>
      </c>
      <c r="B218">
        <v>7225</v>
      </c>
      <c r="C218">
        <v>397</v>
      </c>
      <c r="D218" t="s">
        <v>1533</v>
      </c>
      <c r="E218" t="s">
        <v>1534</v>
      </c>
      <c r="F218">
        <v>0</v>
      </c>
      <c r="G218" s="10">
        <v>39031</v>
      </c>
      <c r="H218">
        <v>21</v>
      </c>
      <c r="I218" t="s">
        <v>254</v>
      </c>
      <c r="J218" t="s">
        <v>25</v>
      </c>
      <c r="K218">
        <v>6</v>
      </c>
      <c r="L218">
        <v>15</v>
      </c>
      <c r="M218">
        <v>0</v>
      </c>
      <c r="N218">
        <v>0</v>
      </c>
      <c r="O218">
        <v>0</v>
      </c>
      <c r="P218">
        <v>4.47</v>
      </c>
      <c r="Q218">
        <v>38</v>
      </c>
      <c r="R218">
        <v>38</v>
      </c>
      <c r="S218">
        <v>193.3</v>
      </c>
      <c r="T218">
        <v>182</v>
      </c>
      <c r="U218">
        <v>104</v>
      </c>
      <c r="V218">
        <v>96</v>
      </c>
      <c r="W218">
        <v>17</v>
      </c>
      <c r="X218">
        <v>60</v>
      </c>
      <c r="Y218">
        <v>156</v>
      </c>
      <c r="Z218">
        <v>1.25</v>
      </c>
      <c r="AA218">
        <v>0.247</v>
      </c>
      <c r="AB218">
        <v>0.28899999999999998</v>
      </c>
      <c r="AC218" t="str">
        <f>VLOOKUP($A218,Pit!$A$4:$A$1418,1,FALSE)</f>
        <v>SPYuuta Ota21</v>
      </c>
    </row>
    <row r="219" spans="1:29" x14ac:dyDescent="0.25">
      <c r="A219" t="str">
        <f t="shared" si="3"/>
        <v>RPJoe Ferrell18</v>
      </c>
      <c r="B219">
        <v>1374</v>
      </c>
      <c r="C219">
        <v>401</v>
      </c>
      <c r="D219" t="s">
        <v>208</v>
      </c>
      <c r="E219" t="s">
        <v>1163</v>
      </c>
      <c r="F219">
        <v>0</v>
      </c>
      <c r="G219">
        <v>40156</v>
      </c>
      <c r="H219">
        <v>18</v>
      </c>
      <c r="I219" t="s">
        <v>254</v>
      </c>
      <c r="J219" t="s">
        <v>43</v>
      </c>
      <c r="K219">
        <v>10</v>
      </c>
      <c r="L219">
        <v>5</v>
      </c>
      <c r="M219">
        <v>8</v>
      </c>
      <c r="N219">
        <v>0</v>
      </c>
      <c r="O219">
        <v>0</v>
      </c>
      <c r="P219">
        <v>2.12</v>
      </c>
      <c r="Q219">
        <v>41</v>
      </c>
      <c r="R219">
        <v>9</v>
      </c>
      <c r="S219">
        <v>110.3</v>
      </c>
      <c r="T219">
        <v>73</v>
      </c>
      <c r="U219">
        <v>36</v>
      </c>
      <c r="V219">
        <v>26</v>
      </c>
      <c r="W219">
        <v>11</v>
      </c>
      <c r="X219">
        <v>34</v>
      </c>
      <c r="Y219">
        <v>101</v>
      </c>
      <c r="Z219">
        <v>0.97</v>
      </c>
      <c r="AA219">
        <v>0.185</v>
      </c>
      <c r="AB219">
        <v>0.215</v>
      </c>
      <c r="AC219" t="str">
        <f>VLOOKUP($A219,Pit!$A$4:$A$1418,1,FALSE)</f>
        <v>RPJoe Ferrell18</v>
      </c>
    </row>
    <row r="220" spans="1:29" x14ac:dyDescent="0.25">
      <c r="A220" t="str">
        <f t="shared" si="3"/>
        <v>SPCarl Carnegie21</v>
      </c>
      <c r="B220">
        <v>9613</v>
      </c>
      <c r="C220">
        <v>402</v>
      </c>
      <c r="D220" t="s">
        <v>754</v>
      </c>
      <c r="E220" t="s">
        <v>1080</v>
      </c>
      <c r="F220">
        <v>0</v>
      </c>
      <c r="G220" s="10">
        <v>39228</v>
      </c>
      <c r="H220">
        <v>21</v>
      </c>
      <c r="I220" t="s">
        <v>254</v>
      </c>
      <c r="J220" t="s">
        <v>25</v>
      </c>
      <c r="K220">
        <v>5</v>
      </c>
      <c r="L220">
        <v>10</v>
      </c>
      <c r="M220">
        <v>4</v>
      </c>
      <c r="N220">
        <v>0</v>
      </c>
      <c r="O220">
        <v>0</v>
      </c>
      <c r="P220">
        <v>4.3</v>
      </c>
      <c r="Q220">
        <v>40</v>
      </c>
      <c r="R220">
        <v>23</v>
      </c>
      <c r="S220">
        <v>132</v>
      </c>
      <c r="T220">
        <v>130</v>
      </c>
      <c r="U220">
        <v>69</v>
      </c>
      <c r="V220">
        <v>63</v>
      </c>
      <c r="W220">
        <v>13</v>
      </c>
      <c r="X220">
        <v>50</v>
      </c>
      <c r="Y220">
        <v>97</v>
      </c>
      <c r="Z220">
        <v>1.36</v>
      </c>
      <c r="AA220">
        <v>0.252</v>
      </c>
      <c r="AB220">
        <v>0.28499999999999998</v>
      </c>
      <c r="AC220" t="str">
        <f>VLOOKUP($A220,Pit!$A$4:$A$1418,1,FALSE)</f>
        <v>SPCarl Carnegie21</v>
      </c>
    </row>
    <row r="221" spans="1:29" x14ac:dyDescent="0.25">
      <c r="A221" t="str">
        <f t="shared" si="3"/>
        <v>RPPeter Gallardo23</v>
      </c>
      <c r="B221">
        <v>15646</v>
      </c>
      <c r="C221">
        <v>403</v>
      </c>
      <c r="D221" t="s">
        <v>799</v>
      </c>
      <c r="E221" t="s">
        <v>1183</v>
      </c>
      <c r="F221">
        <v>0</v>
      </c>
      <c r="G221">
        <v>38189</v>
      </c>
      <c r="H221">
        <v>23</v>
      </c>
      <c r="I221" t="s">
        <v>254</v>
      </c>
      <c r="J221" t="s">
        <v>43</v>
      </c>
      <c r="K221">
        <v>2</v>
      </c>
      <c r="L221">
        <v>7</v>
      </c>
      <c r="M221">
        <v>4</v>
      </c>
      <c r="N221">
        <v>0</v>
      </c>
      <c r="O221">
        <v>0</v>
      </c>
      <c r="P221">
        <v>3.82</v>
      </c>
      <c r="Q221">
        <v>44</v>
      </c>
      <c r="R221">
        <v>0</v>
      </c>
      <c r="S221">
        <v>61.3</v>
      </c>
      <c r="T221">
        <v>66</v>
      </c>
      <c r="U221">
        <v>34</v>
      </c>
      <c r="V221">
        <v>26</v>
      </c>
      <c r="W221">
        <v>10</v>
      </c>
      <c r="X221">
        <v>21</v>
      </c>
      <c r="Y221">
        <v>51</v>
      </c>
      <c r="Z221">
        <v>1.42</v>
      </c>
      <c r="AA221">
        <v>0.28100000000000003</v>
      </c>
      <c r="AB221">
        <v>0.32</v>
      </c>
      <c r="AC221" t="str">
        <f>VLOOKUP($A221,Pit!$A$4:$A$1418,1,FALSE)</f>
        <v>RPPeter Gallardo23</v>
      </c>
    </row>
    <row r="222" spans="1:29" x14ac:dyDescent="0.25">
      <c r="A222" t="str">
        <f t="shared" si="3"/>
        <v>RPAlbert Arnold18</v>
      </c>
      <c r="B222">
        <v>2086</v>
      </c>
      <c r="C222">
        <v>404</v>
      </c>
      <c r="D222" t="s">
        <v>1007</v>
      </c>
      <c r="E222" t="s">
        <v>996</v>
      </c>
      <c r="F222">
        <v>0</v>
      </c>
      <c r="G222" s="10">
        <v>40261</v>
      </c>
      <c r="H222">
        <v>18</v>
      </c>
      <c r="I222" t="s">
        <v>254</v>
      </c>
      <c r="J222" t="s">
        <v>43</v>
      </c>
      <c r="K222">
        <v>8</v>
      </c>
      <c r="L222">
        <v>8</v>
      </c>
      <c r="M222">
        <v>10</v>
      </c>
      <c r="N222">
        <v>0</v>
      </c>
      <c r="O222">
        <v>0</v>
      </c>
      <c r="P222" s="8">
        <v>2.82</v>
      </c>
      <c r="Q222">
        <v>50</v>
      </c>
      <c r="R222">
        <v>12</v>
      </c>
      <c r="S222">
        <v>131</v>
      </c>
      <c r="T222">
        <v>85</v>
      </c>
      <c r="U222">
        <v>45</v>
      </c>
      <c r="V222">
        <v>41</v>
      </c>
      <c r="W222">
        <v>20</v>
      </c>
      <c r="X222">
        <v>39</v>
      </c>
      <c r="Y222">
        <v>138</v>
      </c>
      <c r="Z222" s="8">
        <v>0.95</v>
      </c>
      <c r="AA222" s="9">
        <v>0.17699999999999999</v>
      </c>
      <c r="AB222" s="9">
        <v>0.2</v>
      </c>
      <c r="AC222" t="str">
        <f>VLOOKUP($A222,Pit!$A$4:$A$1418,1,FALSE)</f>
        <v>RPAlbert Arnold18</v>
      </c>
    </row>
    <row r="223" spans="1:29" x14ac:dyDescent="0.25">
      <c r="A223" t="str">
        <f t="shared" si="3"/>
        <v>SPAnthony Maloney18</v>
      </c>
      <c r="B223">
        <v>16116</v>
      </c>
      <c r="C223">
        <v>405</v>
      </c>
      <c r="D223" t="s">
        <v>194</v>
      </c>
      <c r="E223" t="s">
        <v>763</v>
      </c>
      <c r="F223">
        <v>0</v>
      </c>
      <c r="G223" s="10">
        <v>39991</v>
      </c>
      <c r="H223">
        <v>18</v>
      </c>
      <c r="I223" t="s">
        <v>254</v>
      </c>
      <c r="J223" t="s">
        <v>25</v>
      </c>
      <c r="K223">
        <v>10</v>
      </c>
      <c r="L223">
        <v>10</v>
      </c>
      <c r="M223">
        <v>0</v>
      </c>
      <c r="N223">
        <v>0</v>
      </c>
      <c r="O223">
        <v>0</v>
      </c>
      <c r="P223">
        <v>2.0299999999999998</v>
      </c>
      <c r="Q223">
        <v>37</v>
      </c>
      <c r="R223">
        <v>37</v>
      </c>
      <c r="S223">
        <v>190.3</v>
      </c>
      <c r="T223">
        <v>127</v>
      </c>
      <c r="U223">
        <v>51</v>
      </c>
      <c r="V223">
        <v>43</v>
      </c>
      <c r="W223">
        <v>11</v>
      </c>
      <c r="X223">
        <v>39</v>
      </c>
      <c r="Y223">
        <v>199</v>
      </c>
      <c r="Z223">
        <v>0.87</v>
      </c>
      <c r="AA223">
        <v>0.184</v>
      </c>
      <c r="AB223">
        <v>0.24199999999999999</v>
      </c>
      <c r="AC223" t="str">
        <f>VLOOKUP($A223,Pit!$A$4:$A$1418,1,FALSE)</f>
        <v>SPAnthony Maloney18</v>
      </c>
    </row>
    <row r="224" spans="1:29" x14ac:dyDescent="0.25">
      <c r="A224" t="str">
        <f t="shared" si="3"/>
        <v>RPMartín Morales23</v>
      </c>
      <c r="B224">
        <v>5144</v>
      </c>
      <c r="C224">
        <v>406</v>
      </c>
      <c r="D224" t="s">
        <v>734</v>
      </c>
      <c r="E224" t="s">
        <v>196</v>
      </c>
      <c r="F224">
        <v>0</v>
      </c>
      <c r="G224">
        <v>38222</v>
      </c>
      <c r="H224">
        <v>23</v>
      </c>
      <c r="I224" t="s">
        <v>254</v>
      </c>
      <c r="J224" t="s">
        <v>43</v>
      </c>
      <c r="K224">
        <v>8</v>
      </c>
      <c r="L224">
        <v>4</v>
      </c>
      <c r="M224">
        <v>2</v>
      </c>
      <c r="N224">
        <v>0</v>
      </c>
      <c r="O224">
        <v>0</v>
      </c>
      <c r="P224">
        <v>3.86</v>
      </c>
      <c r="Q224">
        <v>54</v>
      </c>
      <c r="R224">
        <v>8</v>
      </c>
      <c r="S224">
        <v>112</v>
      </c>
      <c r="T224">
        <v>94</v>
      </c>
      <c r="U224">
        <v>57</v>
      </c>
      <c r="V224">
        <v>48</v>
      </c>
      <c r="W224">
        <v>9</v>
      </c>
      <c r="X224">
        <v>48</v>
      </c>
      <c r="Y224">
        <v>81</v>
      </c>
      <c r="Z224">
        <v>1.27</v>
      </c>
      <c r="AA224">
        <v>0.22800000000000001</v>
      </c>
      <c r="AB224">
        <v>0.26100000000000001</v>
      </c>
      <c r="AC224" t="str">
        <f>VLOOKUP($A224,Pit!$A$4:$A$1418,1,FALSE)</f>
        <v>RPMartín Morales23</v>
      </c>
    </row>
    <row r="225" spans="1:29" x14ac:dyDescent="0.25">
      <c r="A225" t="str">
        <f t="shared" si="3"/>
        <v>SPNelson Barrett23</v>
      </c>
      <c r="B225">
        <v>9629</v>
      </c>
      <c r="C225">
        <v>409</v>
      </c>
      <c r="D225" t="s">
        <v>141</v>
      </c>
      <c r="E225" t="s">
        <v>783</v>
      </c>
      <c r="F225">
        <v>0</v>
      </c>
      <c r="G225" s="10">
        <v>38348</v>
      </c>
      <c r="H225">
        <v>23</v>
      </c>
      <c r="I225" t="s">
        <v>254</v>
      </c>
      <c r="J225" t="s">
        <v>25</v>
      </c>
      <c r="K225">
        <v>23</v>
      </c>
      <c r="L225">
        <v>24</v>
      </c>
      <c r="M225">
        <v>2</v>
      </c>
      <c r="N225">
        <v>0</v>
      </c>
      <c r="O225">
        <v>0</v>
      </c>
      <c r="P225">
        <v>4.7699999999999996</v>
      </c>
      <c r="Q225">
        <v>105</v>
      </c>
      <c r="R225">
        <v>60</v>
      </c>
      <c r="S225">
        <v>351</v>
      </c>
      <c r="T225">
        <v>400</v>
      </c>
      <c r="U225">
        <v>207</v>
      </c>
      <c r="V225">
        <v>186</v>
      </c>
      <c r="W225">
        <v>46</v>
      </c>
      <c r="X225">
        <v>126</v>
      </c>
      <c r="Y225">
        <v>322</v>
      </c>
      <c r="Z225">
        <v>1.5</v>
      </c>
      <c r="AA225">
        <v>0.28599999999999998</v>
      </c>
      <c r="AB225">
        <v>0.34</v>
      </c>
      <c r="AC225" t="str">
        <f>VLOOKUP($A225,Pit!$A$4:$A$1418,1,FALSE)</f>
        <v>SPNelson Barrett23</v>
      </c>
    </row>
    <row r="226" spans="1:29" x14ac:dyDescent="0.25">
      <c r="A226" t="str">
        <f t="shared" si="3"/>
        <v>SPJoe Myers22</v>
      </c>
      <c r="B226">
        <v>1753</v>
      </c>
      <c r="C226">
        <v>410</v>
      </c>
      <c r="D226" t="s">
        <v>208</v>
      </c>
      <c r="E226" t="s">
        <v>546</v>
      </c>
      <c r="F226">
        <v>0</v>
      </c>
      <c r="G226" s="10">
        <v>38591</v>
      </c>
      <c r="H226">
        <v>22</v>
      </c>
      <c r="I226" t="s">
        <v>254</v>
      </c>
      <c r="J226" t="s">
        <v>25</v>
      </c>
      <c r="K226">
        <v>9</v>
      </c>
      <c r="L226">
        <v>16</v>
      </c>
      <c r="M226">
        <v>1</v>
      </c>
      <c r="N226">
        <v>0</v>
      </c>
      <c r="O226">
        <v>0</v>
      </c>
      <c r="P226">
        <v>3.72</v>
      </c>
      <c r="Q226">
        <v>47</v>
      </c>
      <c r="R226">
        <v>44</v>
      </c>
      <c r="S226">
        <v>215.3</v>
      </c>
      <c r="T226">
        <v>218</v>
      </c>
      <c r="U226">
        <v>107</v>
      </c>
      <c r="V226">
        <v>89</v>
      </c>
      <c r="W226">
        <v>26</v>
      </c>
      <c r="X226">
        <v>54</v>
      </c>
      <c r="Y226">
        <v>223</v>
      </c>
      <c r="Z226">
        <v>1.26</v>
      </c>
      <c r="AA226">
        <v>0.25800000000000001</v>
      </c>
      <c r="AB226">
        <v>0.32</v>
      </c>
      <c r="AC226" t="str">
        <f>VLOOKUP($A226,Pit!$A$4:$A$1418,1,FALSE)</f>
        <v>SPJoe Myers22</v>
      </c>
    </row>
    <row r="227" spans="1:29" x14ac:dyDescent="0.25">
      <c r="A227" t="str">
        <f t="shared" si="3"/>
        <v>RPBen Miles23</v>
      </c>
      <c r="B227">
        <v>9399</v>
      </c>
      <c r="C227">
        <v>411</v>
      </c>
      <c r="D227" t="s">
        <v>481</v>
      </c>
      <c r="E227" t="s">
        <v>1448</v>
      </c>
      <c r="F227">
        <v>0</v>
      </c>
      <c r="G227" s="10">
        <v>38168</v>
      </c>
      <c r="H227">
        <v>23</v>
      </c>
      <c r="I227" t="s">
        <v>254</v>
      </c>
      <c r="J227" t="s">
        <v>43</v>
      </c>
      <c r="K227">
        <v>9</v>
      </c>
      <c r="L227">
        <v>7</v>
      </c>
      <c r="M227">
        <v>9</v>
      </c>
      <c r="N227">
        <v>0</v>
      </c>
      <c r="O227">
        <v>0</v>
      </c>
      <c r="P227">
        <v>3.56</v>
      </c>
      <c r="Q227">
        <v>85</v>
      </c>
      <c r="R227">
        <v>15</v>
      </c>
      <c r="S227">
        <v>182</v>
      </c>
      <c r="T227">
        <v>158</v>
      </c>
      <c r="U227">
        <v>81</v>
      </c>
      <c r="V227">
        <v>72</v>
      </c>
      <c r="W227">
        <v>14</v>
      </c>
      <c r="X227">
        <v>79</v>
      </c>
      <c r="Y227">
        <v>193</v>
      </c>
      <c r="Z227">
        <v>1.3</v>
      </c>
      <c r="AA227">
        <v>0.23</v>
      </c>
      <c r="AB227">
        <v>0.29699999999999999</v>
      </c>
      <c r="AC227" t="str">
        <f>VLOOKUP($A227,Pit!$A$4:$A$1418,1,FALSE)</f>
        <v>RPBen Miles23</v>
      </c>
    </row>
    <row r="228" spans="1:29" x14ac:dyDescent="0.25">
      <c r="A228" t="str">
        <f t="shared" si="3"/>
        <v>RPRoy Salcido18</v>
      </c>
      <c r="B228">
        <v>5114</v>
      </c>
      <c r="C228">
        <v>412</v>
      </c>
      <c r="D228" t="s">
        <v>374</v>
      </c>
      <c r="E228" t="s">
        <v>1620</v>
      </c>
      <c r="F228">
        <v>2200000</v>
      </c>
      <c r="G228" s="10">
        <v>40267</v>
      </c>
      <c r="H228">
        <v>18</v>
      </c>
      <c r="I228" t="s">
        <v>254</v>
      </c>
      <c r="J228" t="s">
        <v>43</v>
      </c>
      <c r="K228">
        <v>6</v>
      </c>
      <c r="L228">
        <v>7</v>
      </c>
      <c r="M228">
        <v>0</v>
      </c>
      <c r="N228">
        <v>0</v>
      </c>
      <c r="O228">
        <v>0</v>
      </c>
      <c r="P228" s="8">
        <v>3.72</v>
      </c>
      <c r="Q228">
        <v>42</v>
      </c>
      <c r="R228">
        <v>7</v>
      </c>
      <c r="S228">
        <v>130.69999999999999</v>
      </c>
      <c r="T228">
        <v>108</v>
      </c>
      <c r="U228">
        <v>60</v>
      </c>
      <c r="V228">
        <v>54</v>
      </c>
      <c r="W228">
        <v>23</v>
      </c>
      <c r="X228">
        <v>39</v>
      </c>
      <c r="Y228">
        <v>140</v>
      </c>
      <c r="Z228" s="8">
        <v>1.1200000000000001</v>
      </c>
      <c r="AA228" s="9">
        <v>0.218</v>
      </c>
      <c r="AB228" s="9">
        <v>0.255</v>
      </c>
      <c r="AC228" t="str">
        <f>VLOOKUP($A228,Pit!$A$4:$A$1418,1,FALSE)</f>
        <v>RPRoy Salcido18</v>
      </c>
    </row>
    <row r="229" spans="1:29" x14ac:dyDescent="0.25">
      <c r="A229" t="str">
        <f t="shared" si="3"/>
        <v>RPJosé Vega23</v>
      </c>
      <c r="B229">
        <v>9094</v>
      </c>
      <c r="C229">
        <v>413</v>
      </c>
      <c r="D229" t="s">
        <v>150</v>
      </c>
      <c r="E229" t="s">
        <v>436</v>
      </c>
      <c r="F229">
        <v>2200000</v>
      </c>
      <c r="G229" s="10">
        <v>38297</v>
      </c>
      <c r="H229">
        <v>23</v>
      </c>
      <c r="I229" t="s">
        <v>254</v>
      </c>
      <c r="J229" t="s">
        <v>43</v>
      </c>
      <c r="K229">
        <v>7</v>
      </c>
      <c r="L229">
        <v>9</v>
      </c>
      <c r="M229">
        <v>6</v>
      </c>
      <c r="N229">
        <v>0</v>
      </c>
      <c r="O229">
        <v>0</v>
      </c>
      <c r="P229" s="8">
        <v>2.5499999999999998</v>
      </c>
      <c r="Q229">
        <v>50</v>
      </c>
      <c r="R229">
        <v>20</v>
      </c>
      <c r="S229">
        <v>141</v>
      </c>
      <c r="T229">
        <v>118</v>
      </c>
      <c r="U229">
        <v>50</v>
      </c>
      <c r="V229">
        <v>40</v>
      </c>
      <c r="W229">
        <v>10</v>
      </c>
      <c r="X229">
        <v>45</v>
      </c>
      <c r="Y229">
        <v>130</v>
      </c>
      <c r="Z229" s="8">
        <v>1.1599999999999999</v>
      </c>
      <c r="AA229" s="9">
        <v>0.224</v>
      </c>
      <c r="AB229" s="9">
        <v>0.27500000000000002</v>
      </c>
      <c r="AC229" t="str">
        <f>VLOOKUP($A229,Pit!$A$4:$A$1418,1,FALSE)</f>
        <v>RPJosé Vega23</v>
      </c>
    </row>
    <row r="230" spans="1:29" x14ac:dyDescent="0.25">
      <c r="A230" t="str">
        <f t="shared" si="3"/>
        <v>SPRobinson Torres23</v>
      </c>
      <c r="B230">
        <v>10384</v>
      </c>
      <c r="C230">
        <v>414</v>
      </c>
      <c r="D230" t="s">
        <v>258</v>
      </c>
      <c r="E230" t="s">
        <v>283</v>
      </c>
      <c r="F230">
        <v>0</v>
      </c>
      <c r="G230">
        <v>38336</v>
      </c>
      <c r="H230">
        <v>23</v>
      </c>
      <c r="I230" t="s">
        <v>254</v>
      </c>
      <c r="J230" t="s">
        <v>25</v>
      </c>
      <c r="K230">
        <v>10</v>
      </c>
      <c r="L230">
        <v>9</v>
      </c>
      <c r="M230">
        <v>7</v>
      </c>
      <c r="N230">
        <v>0</v>
      </c>
      <c r="O230">
        <v>0</v>
      </c>
      <c r="P230">
        <v>2.74</v>
      </c>
      <c r="Q230">
        <v>48</v>
      </c>
      <c r="R230">
        <v>23</v>
      </c>
      <c r="S230">
        <v>154.30000000000001</v>
      </c>
      <c r="T230">
        <v>125</v>
      </c>
      <c r="U230">
        <v>56</v>
      </c>
      <c r="V230">
        <v>47</v>
      </c>
      <c r="W230">
        <v>13</v>
      </c>
      <c r="X230">
        <v>60</v>
      </c>
      <c r="Y230">
        <v>112</v>
      </c>
      <c r="Z230">
        <v>1.2</v>
      </c>
      <c r="AA230">
        <v>0.218</v>
      </c>
      <c r="AB230">
        <v>0.249</v>
      </c>
      <c r="AC230" t="str">
        <f>VLOOKUP($A230,Pit!$A$4:$A$1418,1,FALSE)</f>
        <v>SPRobinson Torres23</v>
      </c>
    </row>
    <row r="231" spans="1:29" x14ac:dyDescent="0.25">
      <c r="A231" t="str">
        <f t="shared" si="3"/>
        <v>RPJohn Davis18</v>
      </c>
      <c r="B231">
        <v>16120</v>
      </c>
      <c r="C231">
        <v>415</v>
      </c>
      <c r="D231" t="s">
        <v>213</v>
      </c>
      <c r="E231" t="s">
        <v>144</v>
      </c>
      <c r="F231">
        <v>0</v>
      </c>
      <c r="G231">
        <v>39982</v>
      </c>
      <c r="H231">
        <v>18</v>
      </c>
      <c r="I231" t="s">
        <v>254</v>
      </c>
      <c r="J231" t="s">
        <v>43</v>
      </c>
      <c r="K231">
        <v>5</v>
      </c>
      <c r="L231">
        <v>3</v>
      </c>
      <c r="M231">
        <v>1</v>
      </c>
      <c r="N231">
        <v>0</v>
      </c>
      <c r="O231">
        <v>0</v>
      </c>
      <c r="P231">
        <v>2.44</v>
      </c>
      <c r="Q231">
        <v>48</v>
      </c>
      <c r="R231">
        <v>0</v>
      </c>
      <c r="S231">
        <v>70</v>
      </c>
      <c r="T231">
        <v>46</v>
      </c>
      <c r="U231">
        <v>22</v>
      </c>
      <c r="V231">
        <v>19</v>
      </c>
      <c r="W231">
        <v>10</v>
      </c>
      <c r="X231">
        <v>26</v>
      </c>
      <c r="Y231">
        <v>92</v>
      </c>
      <c r="Z231">
        <v>1.03</v>
      </c>
      <c r="AA231">
        <v>0.17799999999999999</v>
      </c>
      <c r="AB231">
        <v>0.22900000000000001</v>
      </c>
      <c r="AC231" t="str">
        <f>VLOOKUP($A231,Pit!$A$4:$A$1418,1,FALSE)</f>
        <v>RPJohn Davis18</v>
      </c>
    </row>
    <row r="232" spans="1:29" x14ac:dyDescent="0.25">
      <c r="A232" t="str">
        <f t="shared" si="3"/>
        <v>RPRay Lane18</v>
      </c>
      <c r="B232">
        <v>16117</v>
      </c>
      <c r="C232">
        <v>417</v>
      </c>
      <c r="D232" t="s">
        <v>439</v>
      </c>
      <c r="E232" t="s">
        <v>1350</v>
      </c>
      <c r="F232">
        <v>0</v>
      </c>
      <c r="G232" s="10">
        <v>40145</v>
      </c>
      <c r="H232">
        <v>18</v>
      </c>
      <c r="I232" t="s">
        <v>254</v>
      </c>
      <c r="J232" t="s">
        <v>43</v>
      </c>
      <c r="K232">
        <v>7</v>
      </c>
      <c r="L232">
        <v>7</v>
      </c>
      <c r="M232">
        <v>14</v>
      </c>
      <c r="N232">
        <v>0</v>
      </c>
      <c r="O232">
        <v>0</v>
      </c>
      <c r="P232" s="8">
        <v>2.38</v>
      </c>
      <c r="Q232">
        <v>58</v>
      </c>
      <c r="R232">
        <v>10</v>
      </c>
      <c r="S232">
        <v>109.7</v>
      </c>
      <c r="T232">
        <v>56</v>
      </c>
      <c r="U232">
        <v>32</v>
      </c>
      <c r="V232">
        <v>29</v>
      </c>
      <c r="W232">
        <v>15</v>
      </c>
      <c r="X232">
        <v>29</v>
      </c>
      <c r="Y232">
        <v>134</v>
      </c>
      <c r="Z232" s="8">
        <v>0.78</v>
      </c>
      <c r="AA232" s="9">
        <v>0.14899999999999999</v>
      </c>
      <c r="AB232" s="9">
        <v>0.17799999999999999</v>
      </c>
      <c r="AC232" t="str">
        <f>VLOOKUP($A232,Pit!$A$4:$A$1418,1,FALSE)</f>
        <v>RPRay Lane18</v>
      </c>
    </row>
    <row r="233" spans="1:29" x14ac:dyDescent="0.25">
      <c r="A233" t="str">
        <f t="shared" si="3"/>
        <v>SPJuan Rivera21</v>
      </c>
      <c r="B233">
        <v>11274</v>
      </c>
      <c r="C233">
        <v>422</v>
      </c>
      <c r="D233" t="s">
        <v>140</v>
      </c>
      <c r="E233" t="s">
        <v>274</v>
      </c>
      <c r="F233">
        <v>0</v>
      </c>
      <c r="G233" s="10">
        <v>39137</v>
      </c>
      <c r="H233">
        <v>21</v>
      </c>
      <c r="I233" t="s">
        <v>254</v>
      </c>
      <c r="J233" t="s">
        <v>25</v>
      </c>
      <c r="K233">
        <v>11</v>
      </c>
      <c r="L233">
        <v>11</v>
      </c>
      <c r="M233">
        <v>0</v>
      </c>
      <c r="N233">
        <v>0</v>
      </c>
      <c r="O233">
        <v>0</v>
      </c>
      <c r="P233">
        <v>4.54</v>
      </c>
      <c r="Q233">
        <v>43</v>
      </c>
      <c r="R233">
        <v>43</v>
      </c>
      <c r="S233">
        <v>204</v>
      </c>
      <c r="T233">
        <v>215</v>
      </c>
      <c r="U233">
        <v>113</v>
      </c>
      <c r="V233">
        <v>103</v>
      </c>
      <c r="W233">
        <v>24</v>
      </c>
      <c r="X233">
        <v>55</v>
      </c>
      <c r="Y233">
        <v>167</v>
      </c>
      <c r="Z233">
        <v>1.32</v>
      </c>
      <c r="AA233">
        <v>0.26900000000000002</v>
      </c>
      <c r="AB233">
        <v>0.31</v>
      </c>
      <c r="AC233" t="str">
        <f>VLOOKUP($A233,Pit!$A$4:$A$1418,1,FALSE)</f>
        <v>SPJuan Rivera21</v>
      </c>
    </row>
    <row r="234" spans="1:29" x14ac:dyDescent="0.25">
      <c r="A234" t="str">
        <f t="shared" si="3"/>
        <v>RPGeorge Bishop18</v>
      </c>
      <c r="B234">
        <v>1600</v>
      </c>
      <c r="C234">
        <v>423</v>
      </c>
      <c r="D234" t="s">
        <v>276</v>
      </c>
      <c r="E234" t="s">
        <v>1041</v>
      </c>
      <c r="F234">
        <v>0</v>
      </c>
      <c r="G234">
        <v>40142</v>
      </c>
      <c r="H234">
        <v>18</v>
      </c>
      <c r="I234" t="s">
        <v>254</v>
      </c>
      <c r="J234" t="s">
        <v>43</v>
      </c>
      <c r="K234">
        <v>6</v>
      </c>
      <c r="L234">
        <v>7</v>
      </c>
      <c r="M234">
        <v>20</v>
      </c>
      <c r="N234">
        <v>0</v>
      </c>
      <c r="O234">
        <v>0</v>
      </c>
      <c r="P234">
        <v>2</v>
      </c>
      <c r="Q234">
        <v>67</v>
      </c>
      <c r="R234">
        <v>8</v>
      </c>
      <c r="S234">
        <v>117</v>
      </c>
      <c r="T234">
        <v>72</v>
      </c>
      <c r="U234">
        <v>32</v>
      </c>
      <c r="V234">
        <v>26</v>
      </c>
      <c r="W234">
        <v>12</v>
      </c>
      <c r="X234">
        <v>48</v>
      </c>
      <c r="Y234">
        <v>115</v>
      </c>
      <c r="Z234">
        <v>1.03</v>
      </c>
      <c r="AA234">
        <v>0.17399999999999999</v>
      </c>
      <c r="AB234">
        <v>0.20799999999999999</v>
      </c>
      <c r="AC234" t="str">
        <f>VLOOKUP($A234,Pit!$A$4:$A$1418,1,FALSE)</f>
        <v>RPGeorge Bishop18</v>
      </c>
    </row>
    <row r="235" spans="1:29" x14ac:dyDescent="0.25">
      <c r="A235" t="str">
        <f t="shared" si="3"/>
        <v>RPSalvador Nieves18</v>
      </c>
      <c r="B235">
        <v>7512</v>
      </c>
      <c r="C235">
        <v>424</v>
      </c>
      <c r="D235" t="s">
        <v>231</v>
      </c>
      <c r="E235" t="s">
        <v>617</v>
      </c>
      <c r="F235">
        <v>0</v>
      </c>
      <c r="G235">
        <v>39999</v>
      </c>
      <c r="H235">
        <v>18</v>
      </c>
      <c r="I235" t="s">
        <v>254</v>
      </c>
      <c r="J235" t="s">
        <v>43</v>
      </c>
      <c r="K235">
        <v>1</v>
      </c>
      <c r="L235">
        <v>1</v>
      </c>
      <c r="M235">
        <v>2</v>
      </c>
      <c r="N235">
        <v>0</v>
      </c>
      <c r="O235">
        <v>0</v>
      </c>
      <c r="P235">
        <v>3.14</v>
      </c>
      <c r="Q235">
        <v>20</v>
      </c>
      <c r="R235">
        <v>1</v>
      </c>
      <c r="S235">
        <v>43</v>
      </c>
      <c r="T235">
        <v>36</v>
      </c>
      <c r="U235">
        <v>17</v>
      </c>
      <c r="V235">
        <v>15</v>
      </c>
      <c r="W235">
        <v>8</v>
      </c>
      <c r="X235">
        <v>9</v>
      </c>
      <c r="Y235">
        <v>34</v>
      </c>
      <c r="Z235">
        <v>1.05</v>
      </c>
      <c r="AA235">
        <v>0.221</v>
      </c>
      <c r="AB235">
        <v>0.23</v>
      </c>
      <c r="AC235" t="str">
        <f>VLOOKUP($A235,Pit!$A$4:$A$1418,1,FALSE)</f>
        <v>RPSalvador Nieves18</v>
      </c>
    </row>
    <row r="236" spans="1:29" x14ac:dyDescent="0.25">
      <c r="A236" t="str">
        <f t="shared" si="3"/>
        <v>SPAurelio Baca18</v>
      </c>
      <c r="B236">
        <v>2224</v>
      </c>
      <c r="C236">
        <v>425</v>
      </c>
      <c r="D236" t="s">
        <v>278</v>
      </c>
      <c r="E236" t="s">
        <v>1020</v>
      </c>
      <c r="F236">
        <v>0</v>
      </c>
      <c r="G236">
        <v>40149</v>
      </c>
      <c r="H236">
        <v>18</v>
      </c>
      <c r="I236" t="s">
        <v>254</v>
      </c>
      <c r="J236" t="s">
        <v>25</v>
      </c>
      <c r="K236">
        <v>9</v>
      </c>
      <c r="L236">
        <v>4</v>
      </c>
      <c r="M236">
        <v>2</v>
      </c>
      <c r="N236">
        <v>0</v>
      </c>
      <c r="O236">
        <v>0</v>
      </c>
      <c r="P236">
        <v>2.33</v>
      </c>
      <c r="Q236">
        <v>28</v>
      </c>
      <c r="R236">
        <v>14</v>
      </c>
      <c r="S236">
        <v>92.7</v>
      </c>
      <c r="T236">
        <v>60</v>
      </c>
      <c r="U236">
        <v>28</v>
      </c>
      <c r="V236">
        <v>24</v>
      </c>
      <c r="W236">
        <v>8</v>
      </c>
      <c r="X236">
        <v>29</v>
      </c>
      <c r="Y236">
        <v>120</v>
      </c>
      <c r="Z236">
        <v>0.96</v>
      </c>
      <c r="AA236">
        <v>0.183</v>
      </c>
      <c r="AB236">
        <v>0.25700000000000001</v>
      </c>
      <c r="AC236" t="str">
        <f>VLOOKUP($A236,Pit!$A$4:$A$1418,1,FALSE)</f>
        <v>SPAurelio Baca18</v>
      </c>
    </row>
    <row r="237" spans="1:29" x14ac:dyDescent="0.25">
      <c r="A237" t="str">
        <f t="shared" si="3"/>
        <v>RPJason Thompson21</v>
      </c>
      <c r="B237">
        <v>10489</v>
      </c>
      <c r="C237">
        <v>430</v>
      </c>
      <c r="D237" t="s">
        <v>195</v>
      </c>
      <c r="E237" t="s">
        <v>211</v>
      </c>
      <c r="F237">
        <v>0</v>
      </c>
      <c r="G237">
        <v>39031</v>
      </c>
      <c r="H237">
        <v>21</v>
      </c>
      <c r="I237" t="s">
        <v>254</v>
      </c>
      <c r="J237" t="s">
        <v>43</v>
      </c>
      <c r="K237">
        <v>5</v>
      </c>
      <c r="L237">
        <v>2</v>
      </c>
      <c r="M237">
        <v>1</v>
      </c>
      <c r="N237">
        <v>0</v>
      </c>
      <c r="O237">
        <v>0</v>
      </c>
      <c r="P237">
        <v>3.52</v>
      </c>
      <c r="Q237">
        <v>19</v>
      </c>
      <c r="R237">
        <v>2</v>
      </c>
      <c r="S237">
        <v>46</v>
      </c>
      <c r="T237">
        <v>50</v>
      </c>
      <c r="U237">
        <v>30</v>
      </c>
      <c r="V237">
        <v>18</v>
      </c>
      <c r="W237">
        <v>9</v>
      </c>
      <c r="X237">
        <v>10</v>
      </c>
      <c r="Y237">
        <v>28</v>
      </c>
      <c r="Z237">
        <v>1.3</v>
      </c>
      <c r="AA237">
        <v>0.26300000000000001</v>
      </c>
      <c r="AB237">
        <v>0.26800000000000002</v>
      </c>
      <c r="AC237" t="str">
        <f>VLOOKUP($A237,Pit!$A$4:$A$1418,1,FALSE)</f>
        <v>RPJason Thompson21</v>
      </c>
    </row>
    <row r="238" spans="1:29" x14ac:dyDescent="0.25">
      <c r="A238" t="str">
        <f t="shared" si="3"/>
        <v>RPNorman Jordan17</v>
      </c>
      <c r="B238">
        <v>4926</v>
      </c>
      <c r="C238">
        <v>431</v>
      </c>
      <c r="D238" t="s">
        <v>764</v>
      </c>
      <c r="E238" t="s">
        <v>281</v>
      </c>
      <c r="F238">
        <v>0</v>
      </c>
      <c r="G238">
        <v>40333</v>
      </c>
      <c r="H238">
        <v>17</v>
      </c>
      <c r="I238" t="s">
        <v>254</v>
      </c>
      <c r="J238" t="s">
        <v>43</v>
      </c>
      <c r="K238">
        <v>6</v>
      </c>
      <c r="L238">
        <v>9</v>
      </c>
      <c r="M238">
        <v>12</v>
      </c>
      <c r="N238">
        <v>0</v>
      </c>
      <c r="O238">
        <v>0</v>
      </c>
      <c r="P238">
        <v>4.5</v>
      </c>
      <c r="Q238">
        <v>39</v>
      </c>
      <c r="R238">
        <v>9</v>
      </c>
      <c r="S238">
        <v>74</v>
      </c>
      <c r="T238">
        <v>69</v>
      </c>
      <c r="U238">
        <v>38</v>
      </c>
      <c r="V238">
        <v>37</v>
      </c>
      <c r="W238">
        <v>15</v>
      </c>
      <c r="X238">
        <v>22</v>
      </c>
      <c r="Y238">
        <v>68</v>
      </c>
      <c r="Z238">
        <v>1.23</v>
      </c>
      <c r="AA238">
        <v>0.246</v>
      </c>
      <c r="AB238">
        <v>0.27400000000000002</v>
      </c>
      <c r="AC238" t="str">
        <f>VLOOKUP($A238,Pit!$A$4:$A$1418,1,FALSE)</f>
        <v>RPNorman Jordan17</v>
      </c>
    </row>
    <row r="239" spans="1:29" x14ac:dyDescent="0.25">
      <c r="A239" t="str">
        <f t="shared" si="3"/>
        <v>RPAlex Edwards23</v>
      </c>
      <c r="B239">
        <v>8543</v>
      </c>
      <c r="C239">
        <v>432</v>
      </c>
      <c r="D239" t="s">
        <v>499</v>
      </c>
      <c r="E239" t="s">
        <v>272</v>
      </c>
      <c r="F239">
        <v>0</v>
      </c>
      <c r="G239">
        <v>38399</v>
      </c>
      <c r="H239">
        <v>23</v>
      </c>
      <c r="I239" t="s">
        <v>254</v>
      </c>
      <c r="J239" t="s">
        <v>43</v>
      </c>
      <c r="K239">
        <v>10</v>
      </c>
      <c r="L239">
        <v>12</v>
      </c>
      <c r="M239">
        <v>2</v>
      </c>
      <c r="N239">
        <v>0</v>
      </c>
      <c r="O239">
        <v>0</v>
      </c>
      <c r="P239">
        <v>5.35</v>
      </c>
      <c r="Q239">
        <v>49</v>
      </c>
      <c r="R239">
        <v>18</v>
      </c>
      <c r="S239">
        <v>158</v>
      </c>
      <c r="T239">
        <v>174</v>
      </c>
      <c r="U239">
        <v>99</v>
      </c>
      <c r="V239">
        <v>94</v>
      </c>
      <c r="W239">
        <v>21</v>
      </c>
      <c r="X239">
        <v>65</v>
      </c>
      <c r="Y239">
        <v>115</v>
      </c>
      <c r="Z239">
        <v>1.51</v>
      </c>
      <c r="AA239">
        <v>0.27800000000000002</v>
      </c>
      <c r="AB239">
        <v>0.307</v>
      </c>
      <c r="AC239" t="str">
        <f>VLOOKUP($A239,Pit!$A$4:$A$1418,1,FALSE)</f>
        <v>RPAlex Edwards23</v>
      </c>
    </row>
    <row r="240" spans="1:29" x14ac:dyDescent="0.25">
      <c r="A240" t="str">
        <f t="shared" si="3"/>
        <v>RPConnor Gidley23</v>
      </c>
      <c r="B240">
        <v>15133</v>
      </c>
      <c r="C240">
        <v>433</v>
      </c>
      <c r="D240" t="s">
        <v>1099</v>
      </c>
      <c r="E240" t="s">
        <v>1192</v>
      </c>
      <c r="F240">
        <v>0</v>
      </c>
      <c r="G240">
        <v>38195</v>
      </c>
      <c r="H240">
        <v>23</v>
      </c>
      <c r="I240" t="s">
        <v>254</v>
      </c>
      <c r="J240" t="s">
        <v>43</v>
      </c>
      <c r="K240">
        <v>5</v>
      </c>
      <c r="L240">
        <v>6</v>
      </c>
      <c r="M240">
        <v>7</v>
      </c>
      <c r="N240">
        <v>0</v>
      </c>
      <c r="O240">
        <v>0</v>
      </c>
      <c r="P240">
        <v>3.01</v>
      </c>
      <c r="Q240">
        <v>90</v>
      </c>
      <c r="R240">
        <v>0</v>
      </c>
      <c r="S240">
        <v>83.7</v>
      </c>
      <c r="T240">
        <v>63</v>
      </c>
      <c r="U240">
        <v>34</v>
      </c>
      <c r="V240">
        <v>28</v>
      </c>
      <c r="W240">
        <v>4</v>
      </c>
      <c r="X240">
        <v>40</v>
      </c>
      <c r="Y240">
        <v>75</v>
      </c>
      <c r="Z240">
        <v>1.23</v>
      </c>
      <c r="AA240">
        <v>0.21</v>
      </c>
      <c r="AB240">
        <v>0.26200000000000001</v>
      </c>
      <c r="AC240" t="str">
        <f>VLOOKUP($A240,Pit!$A$4:$A$1418,1,FALSE)</f>
        <v>RPConnor Gidley23</v>
      </c>
    </row>
    <row r="241" spans="1:29" x14ac:dyDescent="0.25">
      <c r="A241" t="str">
        <f t="shared" si="3"/>
        <v>SPCharlie Taylor18</v>
      </c>
      <c r="B241">
        <v>2420</v>
      </c>
      <c r="C241">
        <v>435</v>
      </c>
      <c r="D241" t="s">
        <v>270</v>
      </c>
      <c r="E241" t="s">
        <v>461</v>
      </c>
      <c r="F241">
        <v>1400000</v>
      </c>
      <c r="G241">
        <v>39991</v>
      </c>
      <c r="H241">
        <v>18</v>
      </c>
      <c r="I241" t="s">
        <v>254</v>
      </c>
      <c r="J241" t="s">
        <v>25</v>
      </c>
      <c r="K241">
        <v>4</v>
      </c>
      <c r="L241">
        <v>5</v>
      </c>
      <c r="M241">
        <v>2</v>
      </c>
      <c r="N241">
        <v>0</v>
      </c>
      <c r="O241">
        <v>0</v>
      </c>
      <c r="P241">
        <v>2.13</v>
      </c>
      <c r="Q241">
        <v>26</v>
      </c>
      <c r="R241">
        <v>6</v>
      </c>
      <c r="S241">
        <v>71.7</v>
      </c>
      <c r="T241">
        <v>37</v>
      </c>
      <c r="U241">
        <v>21</v>
      </c>
      <c r="V241">
        <v>17</v>
      </c>
      <c r="W241">
        <v>5</v>
      </c>
      <c r="X241">
        <v>18</v>
      </c>
      <c r="Y241">
        <v>86</v>
      </c>
      <c r="Z241">
        <v>0.77</v>
      </c>
      <c r="AA241">
        <v>0.14799999999999999</v>
      </c>
      <c r="AB241">
        <v>0.2</v>
      </c>
      <c r="AC241" t="str">
        <f>VLOOKUP($A241,Pit!$A$4:$A$1418,1,FALSE)</f>
        <v>SPCharlie Taylor18</v>
      </c>
    </row>
    <row r="242" spans="1:29" x14ac:dyDescent="0.25">
      <c r="A242" t="str">
        <f t="shared" si="3"/>
        <v>RPJavier Garouno21</v>
      </c>
      <c r="B242">
        <v>3231</v>
      </c>
      <c r="C242">
        <v>436</v>
      </c>
      <c r="D242" t="s">
        <v>182</v>
      </c>
      <c r="E242" t="s">
        <v>1188</v>
      </c>
      <c r="F242">
        <v>0</v>
      </c>
      <c r="G242">
        <v>38971</v>
      </c>
      <c r="H242">
        <v>21</v>
      </c>
      <c r="I242" t="s">
        <v>254</v>
      </c>
      <c r="J242" t="s">
        <v>43</v>
      </c>
      <c r="K242">
        <v>6</v>
      </c>
      <c r="L242">
        <v>11</v>
      </c>
      <c r="M242">
        <v>3</v>
      </c>
      <c r="N242">
        <v>0</v>
      </c>
      <c r="O242">
        <v>0</v>
      </c>
      <c r="P242">
        <v>3.36</v>
      </c>
      <c r="Q242">
        <v>59</v>
      </c>
      <c r="R242">
        <v>13</v>
      </c>
      <c r="S242">
        <v>128.69999999999999</v>
      </c>
      <c r="T242">
        <v>112</v>
      </c>
      <c r="U242">
        <v>57</v>
      </c>
      <c r="V242">
        <v>48</v>
      </c>
      <c r="W242">
        <v>8</v>
      </c>
      <c r="X242">
        <v>58</v>
      </c>
      <c r="Y242">
        <v>101</v>
      </c>
      <c r="Z242">
        <v>1.32</v>
      </c>
      <c r="AA242">
        <v>0.23599999999999999</v>
      </c>
      <c r="AB242">
        <v>0.28100000000000003</v>
      </c>
      <c r="AC242" t="str">
        <f>VLOOKUP($A242,Pit!$A$4:$A$1418,1,FALSE)</f>
        <v>RPJavier Garouno21</v>
      </c>
    </row>
    <row r="243" spans="1:29" x14ac:dyDescent="0.25">
      <c r="A243" t="str">
        <f t="shared" si="3"/>
        <v>RPScot Moore18</v>
      </c>
      <c r="B243">
        <v>2458</v>
      </c>
      <c r="C243">
        <v>437</v>
      </c>
      <c r="D243" t="s">
        <v>804</v>
      </c>
      <c r="E243" t="s">
        <v>275</v>
      </c>
      <c r="F243">
        <v>0</v>
      </c>
      <c r="G243" s="10">
        <v>40326</v>
      </c>
      <c r="H243">
        <v>18</v>
      </c>
      <c r="I243" t="s">
        <v>254</v>
      </c>
      <c r="J243" t="s">
        <v>43</v>
      </c>
      <c r="K243">
        <v>3</v>
      </c>
      <c r="L243">
        <v>8</v>
      </c>
      <c r="M243">
        <v>1</v>
      </c>
      <c r="N243">
        <v>0</v>
      </c>
      <c r="O243">
        <v>0</v>
      </c>
      <c r="P243">
        <v>2.7</v>
      </c>
      <c r="Q243">
        <v>37</v>
      </c>
      <c r="R243">
        <v>3</v>
      </c>
      <c r="S243">
        <v>73.3</v>
      </c>
      <c r="T243">
        <v>61</v>
      </c>
      <c r="U243">
        <v>30</v>
      </c>
      <c r="V243">
        <v>22</v>
      </c>
      <c r="W243">
        <v>9</v>
      </c>
      <c r="X243">
        <v>25</v>
      </c>
      <c r="Y243">
        <v>94</v>
      </c>
      <c r="Z243">
        <v>1.17</v>
      </c>
      <c r="AA243">
        <v>0.224</v>
      </c>
      <c r="AB243">
        <v>0.308</v>
      </c>
      <c r="AC243" t="str">
        <f>VLOOKUP($A243,Pit!$A$4:$A$1418,1,FALSE)</f>
        <v>RPScot Moore18</v>
      </c>
    </row>
    <row r="244" spans="1:29" x14ac:dyDescent="0.25">
      <c r="A244" t="str">
        <f t="shared" si="3"/>
        <v>SPJoe Clark18</v>
      </c>
      <c r="B244">
        <v>4916</v>
      </c>
      <c r="C244">
        <v>438</v>
      </c>
      <c r="D244" t="s">
        <v>208</v>
      </c>
      <c r="E244" t="s">
        <v>161</v>
      </c>
      <c r="F244">
        <v>0</v>
      </c>
      <c r="G244">
        <v>40169</v>
      </c>
      <c r="H244">
        <v>18</v>
      </c>
      <c r="I244" t="s">
        <v>254</v>
      </c>
      <c r="J244" t="s">
        <v>25</v>
      </c>
      <c r="K244">
        <v>3</v>
      </c>
      <c r="L244">
        <v>7</v>
      </c>
      <c r="M244">
        <v>0</v>
      </c>
      <c r="N244">
        <v>0</v>
      </c>
      <c r="O244">
        <v>0</v>
      </c>
      <c r="P244">
        <v>3.8</v>
      </c>
      <c r="Q244">
        <v>15</v>
      </c>
      <c r="R244">
        <v>12</v>
      </c>
      <c r="S244">
        <v>66.3</v>
      </c>
      <c r="T244">
        <v>47</v>
      </c>
      <c r="U244">
        <v>36</v>
      </c>
      <c r="V244">
        <v>28</v>
      </c>
      <c r="W244">
        <v>12</v>
      </c>
      <c r="X244">
        <v>22</v>
      </c>
      <c r="Y244">
        <v>76</v>
      </c>
      <c r="Z244">
        <v>1.04</v>
      </c>
      <c r="AA244">
        <v>0.192</v>
      </c>
      <c r="AB244">
        <v>0.223</v>
      </c>
      <c r="AC244" t="str">
        <f>VLOOKUP($A244,Pit!$A$4:$A$1418,1,FALSE)</f>
        <v>SPJoe Clark18</v>
      </c>
    </row>
    <row r="245" spans="1:29" x14ac:dyDescent="0.25">
      <c r="A245" t="str">
        <f t="shared" si="3"/>
        <v>RPDoug Goodman24</v>
      </c>
      <c r="B245">
        <v>5085</v>
      </c>
      <c r="C245">
        <v>439</v>
      </c>
      <c r="D245" t="s">
        <v>545</v>
      </c>
      <c r="E245" t="s">
        <v>695</v>
      </c>
      <c r="F245">
        <v>0</v>
      </c>
      <c r="G245">
        <v>38044</v>
      </c>
      <c r="H245">
        <v>24</v>
      </c>
      <c r="I245" t="s">
        <v>254</v>
      </c>
      <c r="J245" t="s">
        <v>43</v>
      </c>
      <c r="K245">
        <v>11</v>
      </c>
      <c r="L245">
        <v>6</v>
      </c>
      <c r="M245">
        <v>12</v>
      </c>
      <c r="N245">
        <v>0</v>
      </c>
      <c r="O245">
        <v>0</v>
      </c>
      <c r="P245">
        <v>5.01</v>
      </c>
      <c r="Q245">
        <v>126</v>
      </c>
      <c r="R245">
        <v>0</v>
      </c>
      <c r="S245">
        <v>194</v>
      </c>
      <c r="T245">
        <v>232</v>
      </c>
      <c r="U245">
        <v>123</v>
      </c>
      <c r="V245">
        <v>108</v>
      </c>
      <c r="W245">
        <v>26</v>
      </c>
      <c r="X245">
        <v>88</v>
      </c>
      <c r="Y245">
        <v>113</v>
      </c>
      <c r="Z245">
        <v>1.65</v>
      </c>
      <c r="AA245">
        <v>0.29899999999999999</v>
      </c>
      <c r="AB245">
        <v>0.31900000000000001</v>
      </c>
      <c r="AC245" t="str">
        <f>VLOOKUP($A245,Pit!$A$4:$A$1418,1,FALSE)</f>
        <v>RPDoug Goodman24</v>
      </c>
    </row>
    <row r="246" spans="1:29" x14ac:dyDescent="0.25">
      <c r="A246" t="str">
        <f t="shared" si="3"/>
        <v>RPBill Ritchie23</v>
      </c>
      <c r="B246">
        <v>10409</v>
      </c>
      <c r="C246">
        <v>443</v>
      </c>
      <c r="D246" t="s">
        <v>162</v>
      </c>
      <c r="E246" t="s">
        <v>1593</v>
      </c>
      <c r="F246">
        <v>0</v>
      </c>
      <c r="G246" s="10">
        <v>38497</v>
      </c>
      <c r="H246">
        <v>23</v>
      </c>
      <c r="I246" t="s">
        <v>254</v>
      </c>
      <c r="J246" t="s">
        <v>43</v>
      </c>
      <c r="K246">
        <v>7</v>
      </c>
      <c r="L246">
        <v>20</v>
      </c>
      <c r="M246">
        <v>3</v>
      </c>
      <c r="N246">
        <v>0</v>
      </c>
      <c r="O246">
        <v>0</v>
      </c>
      <c r="P246">
        <v>4.5199999999999996</v>
      </c>
      <c r="Q246">
        <v>92</v>
      </c>
      <c r="R246">
        <v>34</v>
      </c>
      <c r="S246">
        <v>233</v>
      </c>
      <c r="T246">
        <v>232</v>
      </c>
      <c r="U246">
        <v>126</v>
      </c>
      <c r="V246">
        <v>117</v>
      </c>
      <c r="W246">
        <v>24</v>
      </c>
      <c r="X246">
        <v>119</v>
      </c>
      <c r="Y246">
        <v>195</v>
      </c>
      <c r="Z246">
        <v>1.51</v>
      </c>
      <c r="AA246">
        <v>0.25700000000000001</v>
      </c>
      <c r="AB246">
        <v>0.30299999999999999</v>
      </c>
      <c r="AC246" t="str">
        <f>VLOOKUP($A246,Pit!$A$4:$A$1418,1,FALSE)</f>
        <v>RPBill Ritchie23</v>
      </c>
    </row>
    <row r="247" spans="1:29" x14ac:dyDescent="0.25">
      <c r="A247" t="str">
        <f t="shared" si="3"/>
        <v>SPVance Taylor18</v>
      </c>
      <c r="B247">
        <v>5051</v>
      </c>
      <c r="C247">
        <v>444</v>
      </c>
      <c r="D247" t="s">
        <v>599</v>
      </c>
      <c r="E247" t="s">
        <v>461</v>
      </c>
      <c r="F247">
        <v>1900000</v>
      </c>
      <c r="G247" s="10">
        <v>40078</v>
      </c>
      <c r="H247">
        <v>18</v>
      </c>
      <c r="I247" t="s">
        <v>254</v>
      </c>
      <c r="J247" t="s">
        <v>25</v>
      </c>
      <c r="K247">
        <v>13</v>
      </c>
      <c r="L247">
        <v>7</v>
      </c>
      <c r="M247">
        <v>4</v>
      </c>
      <c r="N247">
        <v>0</v>
      </c>
      <c r="O247">
        <v>0</v>
      </c>
      <c r="P247">
        <v>2.21</v>
      </c>
      <c r="Q247">
        <v>46</v>
      </c>
      <c r="R247">
        <v>26</v>
      </c>
      <c r="S247">
        <v>159</v>
      </c>
      <c r="T247">
        <v>122</v>
      </c>
      <c r="U247">
        <v>43</v>
      </c>
      <c r="V247">
        <v>39</v>
      </c>
      <c r="W247">
        <v>16</v>
      </c>
      <c r="X247">
        <v>31</v>
      </c>
      <c r="Y247">
        <v>158</v>
      </c>
      <c r="Z247">
        <v>0.96</v>
      </c>
      <c r="AA247">
        <v>0.20499999999999999</v>
      </c>
      <c r="AB247">
        <v>0.252</v>
      </c>
      <c r="AC247" t="str">
        <f>VLOOKUP($A247,Pit!$A$4:$A$1418,1,FALSE)</f>
        <v>SPVance Taylor18</v>
      </c>
    </row>
    <row r="248" spans="1:29" x14ac:dyDescent="0.25">
      <c r="A248" t="str">
        <f t="shared" si="3"/>
        <v>CLTatsukichi Nagata24</v>
      </c>
      <c r="B248">
        <v>8676</v>
      </c>
      <c r="C248">
        <v>445</v>
      </c>
      <c r="D248" t="s">
        <v>677</v>
      </c>
      <c r="E248" t="s">
        <v>1483</v>
      </c>
      <c r="F248">
        <v>1800000</v>
      </c>
      <c r="G248">
        <v>37876</v>
      </c>
      <c r="H248">
        <v>24</v>
      </c>
      <c r="I248" t="s">
        <v>254</v>
      </c>
      <c r="J248" t="s">
        <v>53</v>
      </c>
      <c r="K248">
        <v>6</v>
      </c>
      <c r="L248">
        <v>16</v>
      </c>
      <c r="M248">
        <v>20</v>
      </c>
      <c r="N248">
        <v>0</v>
      </c>
      <c r="O248">
        <v>0</v>
      </c>
      <c r="P248">
        <v>5.79</v>
      </c>
      <c r="Q248">
        <v>103</v>
      </c>
      <c r="R248">
        <v>9</v>
      </c>
      <c r="S248">
        <v>147.69999999999999</v>
      </c>
      <c r="T248">
        <v>170</v>
      </c>
      <c r="U248">
        <v>107</v>
      </c>
      <c r="V248">
        <v>95</v>
      </c>
      <c r="W248">
        <v>22</v>
      </c>
      <c r="X248">
        <v>89</v>
      </c>
      <c r="Y248">
        <v>110</v>
      </c>
      <c r="Z248">
        <v>1.75</v>
      </c>
      <c r="AA248">
        <v>0.28999999999999998</v>
      </c>
      <c r="AB248">
        <v>0.31900000000000001</v>
      </c>
      <c r="AC248" t="str">
        <f>VLOOKUP($A248,Pit!$A$4:$A$1418,1,FALSE)</f>
        <v>CLTatsukichi Nagata24</v>
      </c>
    </row>
    <row r="249" spans="1:29" x14ac:dyDescent="0.25">
      <c r="A249" t="str">
        <f t="shared" si="3"/>
        <v>RPRalph Hamelton18</v>
      </c>
      <c r="B249">
        <v>1969</v>
      </c>
      <c r="C249">
        <v>446</v>
      </c>
      <c r="D249" t="s">
        <v>147</v>
      </c>
      <c r="E249" t="s">
        <v>1221</v>
      </c>
      <c r="F249">
        <v>0</v>
      </c>
      <c r="G249">
        <v>39983</v>
      </c>
      <c r="H249">
        <v>18</v>
      </c>
      <c r="I249" t="s">
        <v>254</v>
      </c>
      <c r="J249" t="s">
        <v>43</v>
      </c>
      <c r="K249">
        <v>5</v>
      </c>
      <c r="L249">
        <v>2</v>
      </c>
      <c r="M249">
        <v>3</v>
      </c>
      <c r="N249">
        <v>0</v>
      </c>
      <c r="O249">
        <v>0</v>
      </c>
      <c r="P249">
        <v>2</v>
      </c>
      <c r="Q249">
        <v>38</v>
      </c>
      <c r="R249">
        <v>2</v>
      </c>
      <c r="S249">
        <v>67.3</v>
      </c>
      <c r="T249">
        <v>45</v>
      </c>
      <c r="U249">
        <v>20</v>
      </c>
      <c r="V249">
        <v>15</v>
      </c>
      <c r="W249">
        <v>11</v>
      </c>
      <c r="X249">
        <v>24</v>
      </c>
      <c r="Y249">
        <v>68</v>
      </c>
      <c r="Z249">
        <v>1.02</v>
      </c>
      <c r="AA249">
        <v>0.188</v>
      </c>
      <c r="AB249">
        <v>0.20899999999999999</v>
      </c>
      <c r="AC249" t="str">
        <f>VLOOKUP($A249,Pit!$A$4:$A$1418,1,FALSE)</f>
        <v>RPRalph Hamelton18</v>
      </c>
    </row>
    <row r="250" spans="1:29" x14ac:dyDescent="0.25">
      <c r="A250" t="str">
        <f t="shared" si="3"/>
        <v>RPSean Haas22</v>
      </c>
      <c r="B250">
        <v>9434</v>
      </c>
      <c r="C250">
        <v>447</v>
      </c>
      <c r="D250" t="s">
        <v>479</v>
      </c>
      <c r="E250" t="s">
        <v>1217</v>
      </c>
      <c r="F250">
        <v>0</v>
      </c>
      <c r="G250" s="10">
        <v>38510</v>
      </c>
      <c r="H250">
        <v>22</v>
      </c>
      <c r="I250" t="s">
        <v>254</v>
      </c>
      <c r="J250" t="s">
        <v>43</v>
      </c>
      <c r="K250">
        <v>15</v>
      </c>
      <c r="L250">
        <v>20</v>
      </c>
      <c r="M250">
        <v>3</v>
      </c>
      <c r="N250">
        <v>0</v>
      </c>
      <c r="O250">
        <v>0</v>
      </c>
      <c r="P250">
        <v>4.5599999999999996</v>
      </c>
      <c r="Q250">
        <v>100</v>
      </c>
      <c r="R250">
        <v>51</v>
      </c>
      <c r="S250">
        <v>335.3</v>
      </c>
      <c r="T250">
        <v>352</v>
      </c>
      <c r="U250">
        <v>211</v>
      </c>
      <c r="V250">
        <v>170</v>
      </c>
      <c r="W250">
        <v>34</v>
      </c>
      <c r="X250">
        <v>160</v>
      </c>
      <c r="Y250">
        <v>318</v>
      </c>
      <c r="Z250">
        <v>1.53</v>
      </c>
      <c r="AA250">
        <v>0.26900000000000002</v>
      </c>
      <c r="AB250">
        <v>0.33</v>
      </c>
      <c r="AC250" t="str">
        <f>VLOOKUP($A250,Pit!$A$4:$A$1418,1,FALSE)</f>
        <v>RPSean Haas22</v>
      </c>
    </row>
    <row r="251" spans="1:29" x14ac:dyDescent="0.25">
      <c r="A251" t="str">
        <f t="shared" si="3"/>
        <v>RPJonathan Navarro22</v>
      </c>
      <c r="B251">
        <v>8359</v>
      </c>
      <c r="C251">
        <v>448</v>
      </c>
      <c r="D251" t="s">
        <v>454</v>
      </c>
      <c r="E251" t="s">
        <v>720</v>
      </c>
      <c r="F251">
        <v>0</v>
      </c>
      <c r="G251">
        <v>38746</v>
      </c>
      <c r="H251">
        <v>22</v>
      </c>
      <c r="I251" t="s">
        <v>254</v>
      </c>
      <c r="J251" t="s">
        <v>43</v>
      </c>
      <c r="K251">
        <v>5</v>
      </c>
      <c r="L251">
        <v>5</v>
      </c>
      <c r="M251">
        <v>0</v>
      </c>
      <c r="N251">
        <v>0</v>
      </c>
      <c r="O251">
        <v>0</v>
      </c>
      <c r="P251">
        <v>5.07</v>
      </c>
      <c r="Q251">
        <v>26</v>
      </c>
      <c r="R251">
        <v>9</v>
      </c>
      <c r="S251">
        <v>81.7</v>
      </c>
      <c r="T251">
        <v>88</v>
      </c>
      <c r="U251">
        <v>51</v>
      </c>
      <c r="V251">
        <v>46</v>
      </c>
      <c r="W251">
        <v>12</v>
      </c>
      <c r="X251">
        <v>35</v>
      </c>
      <c r="Y251">
        <v>56</v>
      </c>
      <c r="Z251">
        <v>1.51</v>
      </c>
      <c r="AA251">
        <v>0.27900000000000003</v>
      </c>
      <c r="AB251">
        <v>0.30299999999999999</v>
      </c>
      <c r="AC251" t="str">
        <f>VLOOKUP($A251,Pit!$A$4:$A$1418,1,FALSE)</f>
        <v>RPJonathan Navarro22</v>
      </c>
    </row>
    <row r="252" spans="1:29" x14ac:dyDescent="0.25">
      <c r="A252" t="str">
        <f t="shared" si="3"/>
        <v>RPRoelof Boone21</v>
      </c>
      <c r="B252">
        <v>16042</v>
      </c>
      <c r="C252">
        <v>449</v>
      </c>
      <c r="D252" t="s">
        <v>1050</v>
      </c>
      <c r="E252" t="s">
        <v>1051</v>
      </c>
      <c r="F252">
        <v>0</v>
      </c>
      <c r="G252" s="10">
        <v>38978</v>
      </c>
      <c r="H252">
        <v>21</v>
      </c>
      <c r="I252" t="s">
        <v>254</v>
      </c>
      <c r="J252" t="s">
        <v>43</v>
      </c>
      <c r="K252">
        <v>8</v>
      </c>
      <c r="L252">
        <v>13</v>
      </c>
      <c r="M252">
        <v>0</v>
      </c>
      <c r="N252">
        <v>1</v>
      </c>
      <c r="O252">
        <v>0</v>
      </c>
      <c r="P252">
        <v>3.18</v>
      </c>
      <c r="Q252">
        <v>34</v>
      </c>
      <c r="R252">
        <v>34</v>
      </c>
      <c r="S252">
        <v>158.30000000000001</v>
      </c>
      <c r="T252">
        <v>150</v>
      </c>
      <c r="U252">
        <v>61</v>
      </c>
      <c r="V252">
        <v>56</v>
      </c>
      <c r="W252">
        <v>13</v>
      </c>
      <c r="X252">
        <v>49</v>
      </c>
      <c r="Y252">
        <v>155</v>
      </c>
      <c r="Z252">
        <v>1.26</v>
      </c>
      <c r="AA252">
        <v>0.247</v>
      </c>
      <c r="AB252">
        <v>0.309</v>
      </c>
      <c r="AC252" t="str">
        <f>VLOOKUP($A252,Pit!$A$4:$A$1418,1,FALSE)</f>
        <v>RPRoelof Boone21</v>
      </c>
    </row>
    <row r="253" spans="1:29" x14ac:dyDescent="0.25">
      <c r="A253" t="str">
        <f t="shared" si="3"/>
        <v>SPRicardo Luna18</v>
      </c>
      <c r="B253">
        <v>6894</v>
      </c>
      <c r="C253">
        <v>450</v>
      </c>
      <c r="D253" t="s">
        <v>201</v>
      </c>
      <c r="E253" t="s">
        <v>1372</v>
      </c>
      <c r="F253">
        <v>2200000</v>
      </c>
      <c r="G253" s="10">
        <v>40285</v>
      </c>
      <c r="H253">
        <v>18</v>
      </c>
      <c r="I253" t="s">
        <v>254</v>
      </c>
      <c r="J253" t="s">
        <v>25</v>
      </c>
      <c r="K253">
        <v>10</v>
      </c>
      <c r="L253">
        <v>12</v>
      </c>
      <c r="M253">
        <v>0</v>
      </c>
      <c r="N253">
        <v>0</v>
      </c>
      <c r="O253">
        <v>0</v>
      </c>
      <c r="P253">
        <v>1.93</v>
      </c>
      <c r="Q253">
        <v>40</v>
      </c>
      <c r="R253">
        <v>40</v>
      </c>
      <c r="S253">
        <v>196.3</v>
      </c>
      <c r="T253">
        <v>134</v>
      </c>
      <c r="U253">
        <v>55</v>
      </c>
      <c r="V253">
        <v>42</v>
      </c>
      <c r="W253">
        <v>19</v>
      </c>
      <c r="X253">
        <v>58</v>
      </c>
      <c r="Y253">
        <v>212</v>
      </c>
      <c r="Z253">
        <v>0.98</v>
      </c>
      <c r="AA253">
        <v>0.187</v>
      </c>
      <c r="AB253">
        <v>0.23499999999999999</v>
      </c>
      <c r="AC253" t="str">
        <f>VLOOKUP($A253,Pit!$A$4:$A$1418,1,FALSE)</f>
        <v>SPRicardo Luna18</v>
      </c>
    </row>
    <row r="254" spans="1:29" x14ac:dyDescent="0.25">
      <c r="A254" t="str">
        <f t="shared" si="3"/>
        <v>SPHu Rang24</v>
      </c>
      <c r="B254">
        <v>4896</v>
      </c>
      <c r="C254">
        <v>451</v>
      </c>
      <c r="D254" t="s">
        <v>1573</v>
      </c>
      <c r="E254" t="s">
        <v>1574</v>
      </c>
      <c r="F254">
        <v>0</v>
      </c>
      <c r="G254" s="10">
        <v>37985</v>
      </c>
      <c r="H254">
        <v>24</v>
      </c>
      <c r="I254" t="s">
        <v>254</v>
      </c>
      <c r="J254" t="s">
        <v>25</v>
      </c>
      <c r="K254">
        <v>22</v>
      </c>
      <c r="L254">
        <v>21</v>
      </c>
      <c r="M254">
        <v>3</v>
      </c>
      <c r="N254">
        <v>1</v>
      </c>
      <c r="O254">
        <v>0</v>
      </c>
      <c r="P254">
        <v>6.03</v>
      </c>
      <c r="Q254">
        <v>114</v>
      </c>
      <c r="R254">
        <v>56</v>
      </c>
      <c r="S254">
        <v>398.7</v>
      </c>
      <c r="T254">
        <v>495</v>
      </c>
      <c r="U254">
        <v>303</v>
      </c>
      <c r="V254">
        <v>267</v>
      </c>
      <c r="W254">
        <v>42</v>
      </c>
      <c r="X254">
        <v>195</v>
      </c>
      <c r="Y254">
        <v>266</v>
      </c>
      <c r="Z254">
        <v>1.73</v>
      </c>
      <c r="AA254">
        <v>0.307</v>
      </c>
      <c r="AB254">
        <v>0.34200000000000003</v>
      </c>
      <c r="AC254" t="str">
        <f>VLOOKUP($A254,Pit!$A$4:$A$1418,1,FALSE)</f>
        <v>SPHu Rang24</v>
      </c>
    </row>
    <row r="255" spans="1:29" x14ac:dyDescent="0.25">
      <c r="A255" t="str">
        <f t="shared" si="3"/>
        <v>RPConnor Washington22</v>
      </c>
      <c r="B255">
        <v>16548</v>
      </c>
      <c r="C255">
        <v>452</v>
      </c>
      <c r="D255" t="s">
        <v>1099</v>
      </c>
      <c r="E255" t="s">
        <v>265</v>
      </c>
      <c r="F255">
        <v>0</v>
      </c>
      <c r="G255">
        <v>38796</v>
      </c>
      <c r="H255">
        <v>22</v>
      </c>
      <c r="I255" t="s">
        <v>254</v>
      </c>
      <c r="J255" t="s">
        <v>43</v>
      </c>
      <c r="K255">
        <v>3</v>
      </c>
      <c r="L255">
        <v>0</v>
      </c>
      <c r="M255">
        <v>3</v>
      </c>
      <c r="N255">
        <v>0</v>
      </c>
      <c r="O255">
        <v>0</v>
      </c>
      <c r="P255">
        <v>2.1</v>
      </c>
      <c r="Q255">
        <v>19</v>
      </c>
      <c r="R255">
        <v>0</v>
      </c>
      <c r="S255">
        <v>34.299999999999997</v>
      </c>
      <c r="T255">
        <v>22</v>
      </c>
      <c r="U255">
        <v>9</v>
      </c>
      <c r="V255">
        <v>8</v>
      </c>
      <c r="W255">
        <v>2</v>
      </c>
      <c r="X255">
        <v>19</v>
      </c>
      <c r="Y255">
        <v>44</v>
      </c>
      <c r="Z255">
        <v>1.19</v>
      </c>
      <c r="AA255">
        <v>0.17899999999999999</v>
      </c>
      <c r="AB255">
        <v>0.26</v>
      </c>
      <c r="AC255" t="str">
        <f>VLOOKUP($A255,Pit!$A$4:$A$1418,1,FALSE)</f>
        <v>RPConnor Washington22</v>
      </c>
    </row>
    <row r="256" spans="1:29" x14ac:dyDescent="0.25">
      <c r="A256" t="str">
        <f t="shared" si="3"/>
        <v>SPShannon Morris23</v>
      </c>
      <c r="B256">
        <v>2206</v>
      </c>
      <c r="C256">
        <v>453</v>
      </c>
      <c r="D256" t="s">
        <v>1460</v>
      </c>
      <c r="E256" t="s">
        <v>1464</v>
      </c>
      <c r="F256">
        <v>0</v>
      </c>
      <c r="G256" s="10">
        <v>38277</v>
      </c>
      <c r="H256">
        <v>23</v>
      </c>
      <c r="I256" t="s">
        <v>254</v>
      </c>
      <c r="J256" t="s">
        <v>25</v>
      </c>
      <c r="K256">
        <v>10</v>
      </c>
      <c r="L256">
        <v>9</v>
      </c>
      <c r="M256">
        <v>10</v>
      </c>
      <c r="N256">
        <v>0</v>
      </c>
      <c r="O256">
        <v>0</v>
      </c>
      <c r="P256" s="8">
        <v>3.97</v>
      </c>
      <c r="Q256">
        <v>65</v>
      </c>
      <c r="R256">
        <v>22</v>
      </c>
      <c r="S256">
        <v>156.30000000000001</v>
      </c>
      <c r="T256">
        <v>144</v>
      </c>
      <c r="U256">
        <v>78</v>
      </c>
      <c r="V256">
        <v>69</v>
      </c>
      <c r="W256">
        <v>11</v>
      </c>
      <c r="X256">
        <v>71</v>
      </c>
      <c r="Y256">
        <v>136</v>
      </c>
      <c r="Z256" s="8">
        <v>1.38</v>
      </c>
      <c r="AA256" s="9">
        <v>0.24399999999999999</v>
      </c>
      <c r="AB256" s="9">
        <v>0.29699999999999999</v>
      </c>
      <c r="AC256" t="str">
        <f>VLOOKUP($A256,Pit!$A$4:$A$1418,1,FALSE)</f>
        <v>SPShannon Morris23</v>
      </c>
    </row>
    <row r="257" spans="1:29" x14ac:dyDescent="0.25">
      <c r="A257" t="str">
        <f t="shared" si="3"/>
        <v>RPCarlos Bojórquez21</v>
      </c>
      <c r="B257">
        <v>9507</v>
      </c>
      <c r="C257">
        <v>455</v>
      </c>
      <c r="D257" t="s">
        <v>222</v>
      </c>
      <c r="E257" t="s">
        <v>1048</v>
      </c>
      <c r="F257">
        <v>0</v>
      </c>
      <c r="G257">
        <v>39020</v>
      </c>
      <c r="H257">
        <v>21</v>
      </c>
      <c r="I257" t="s">
        <v>254</v>
      </c>
      <c r="J257" t="s">
        <v>43</v>
      </c>
      <c r="K257">
        <v>7</v>
      </c>
      <c r="L257">
        <v>12</v>
      </c>
      <c r="M257">
        <v>2</v>
      </c>
      <c r="N257">
        <v>0</v>
      </c>
      <c r="O257">
        <v>0</v>
      </c>
      <c r="P257">
        <v>5.55</v>
      </c>
      <c r="Q257">
        <v>67</v>
      </c>
      <c r="R257">
        <v>10</v>
      </c>
      <c r="S257">
        <v>160.69999999999999</v>
      </c>
      <c r="T257">
        <v>177</v>
      </c>
      <c r="U257">
        <v>103</v>
      </c>
      <c r="V257">
        <v>99</v>
      </c>
      <c r="W257">
        <v>28</v>
      </c>
      <c r="X257">
        <v>87</v>
      </c>
      <c r="Y257">
        <v>112</v>
      </c>
      <c r="Z257">
        <v>1.64</v>
      </c>
      <c r="AA257">
        <v>0.28000000000000003</v>
      </c>
      <c r="AB257">
        <v>0.29899999999999999</v>
      </c>
      <c r="AC257" t="str">
        <f>VLOOKUP($A257,Pit!$A$4:$A$1418,1,FALSE)</f>
        <v>RPCarlos Bojórquez21</v>
      </c>
    </row>
    <row r="258" spans="1:29" x14ac:dyDescent="0.25">
      <c r="A258" t="str">
        <f t="shared" ref="A258:A321" si="4">IF(J258="MR","RP",J258)&amp;D258&amp;" "&amp;E258&amp;H258</f>
        <v>RPBernardo García23</v>
      </c>
      <c r="B258">
        <v>8183</v>
      </c>
      <c r="C258">
        <v>459</v>
      </c>
      <c r="D258" t="s">
        <v>602</v>
      </c>
      <c r="E258" t="s">
        <v>136</v>
      </c>
      <c r="F258">
        <v>0</v>
      </c>
      <c r="G258">
        <v>38484</v>
      </c>
      <c r="H258">
        <v>23</v>
      </c>
      <c r="I258" t="s">
        <v>254</v>
      </c>
      <c r="J258" t="s">
        <v>43</v>
      </c>
      <c r="K258">
        <v>1</v>
      </c>
      <c r="L258">
        <v>4</v>
      </c>
      <c r="M258">
        <v>1</v>
      </c>
      <c r="N258">
        <v>0</v>
      </c>
      <c r="O258">
        <v>0</v>
      </c>
      <c r="P258">
        <v>5.49</v>
      </c>
      <c r="Q258">
        <v>28</v>
      </c>
      <c r="R258">
        <v>11</v>
      </c>
      <c r="S258">
        <v>78.7</v>
      </c>
      <c r="T258">
        <v>91</v>
      </c>
      <c r="U258">
        <v>48</v>
      </c>
      <c r="V258">
        <v>48</v>
      </c>
      <c r="W258">
        <v>9</v>
      </c>
      <c r="X258">
        <v>36</v>
      </c>
      <c r="Y258">
        <v>40</v>
      </c>
      <c r="Z258">
        <v>1.61</v>
      </c>
      <c r="AA258">
        <v>0.28899999999999998</v>
      </c>
      <c r="AB258">
        <v>0.30499999999999999</v>
      </c>
      <c r="AC258" t="str">
        <f>VLOOKUP($A258,Pit!$A$4:$A$1418,1,FALSE)</f>
        <v>RPBernardo García23</v>
      </c>
    </row>
    <row r="259" spans="1:29" x14ac:dyDescent="0.25">
      <c r="A259" t="str">
        <f t="shared" si="4"/>
        <v>RPAurelio Reyes23</v>
      </c>
      <c r="B259">
        <v>5259</v>
      </c>
      <c r="C259">
        <v>460</v>
      </c>
      <c r="D259" t="s">
        <v>278</v>
      </c>
      <c r="E259" t="s">
        <v>652</v>
      </c>
      <c r="F259">
        <v>0</v>
      </c>
      <c r="G259" s="10">
        <v>38463</v>
      </c>
      <c r="H259">
        <v>23</v>
      </c>
      <c r="I259" t="s">
        <v>254</v>
      </c>
      <c r="J259" t="s">
        <v>43</v>
      </c>
      <c r="K259">
        <v>8</v>
      </c>
      <c r="L259">
        <v>8</v>
      </c>
      <c r="M259">
        <v>3</v>
      </c>
      <c r="N259">
        <v>0</v>
      </c>
      <c r="O259">
        <v>0</v>
      </c>
      <c r="P259" s="8">
        <v>3.44</v>
      </c>
      <c r="Q259">
        <v>65</v>
      </c>
      <c r="R259">
        <v>12</v>
      </c>
      <c r="S259">
        <v>146.69999999999999</v>
      </c>
      <c r="T259">
        <v>116</v>
      </c>
      <c r="U259">
        <v>62</v>
      </c>
      <c r="V259">
        <v>56</v>
      </c>
      <c r="W259">
        <v>13</v>
      </c>
      <c r="X259">
        <v>74</v>
      </c>
      <c r="Y259">
        <v>132</v>
      </c>
      <c r="Z259" s="8">
        <v>1.3</v>
      </c>
      <c r="AA259" s="9">
        <v>0.216</v>
      </c>
      <c r="AB259" s="9">
        <v>0.25900000000000001</v>
      </c>
      <c r="AC259" t="str">
        <f>VLOOKUP($A259,Pit!$A$4:$A$1418,1,FALSE)</f>
        <v>RPAurelio Reyes23</v>
      </c>
    </row>
    <row r="260" spans="1:29" x14ac:dyDescent="0.25">
      <c r="A260" t="str">
        <f t="shared" si="4"/>
        <v>RPGabriel Evans23</v>
      </c>
      <c r="B260">
        <v>10416</v>
      </c>
      <c r="C260">
        <v>462</v>
      </c>
      <c r="D260" t="s">
        <v>263</v>
      </c>
      <c r="E260" t="s">
        <v>1151</v>
      </c>
      <c r="F260">
        <v>0</v>
      </c>
      <c r="G260">
        <v>38431</v>
      </c>
      <c r="H260">
        <v>23</v>
      </c>
      <c r="I260" t="s">
        <v>254</v>
      </c>
      <c r="J260" t="s">
        <v>43</v>
      </c>
      <c r="K260">
        <v>12</v>
      </c>
      <c r="L260">
        <v>13</v>
      </c>
      <c r="M260">
        <v>7</v>
      </c>
      <c r="N260">
        <v>0</v>
      </c>
      <c r="O260">
        <v>0</v>
      </c>
      <c r="P260">
        <v>3.48</v>
      </c>
      <c r="Q260">
        <v>68</v>
      </c>
      <c r="R260">
        <v>21</v>
      </c>
      <c r="S260">
        <v>168.3</v>
      </c>
      <c r="T260">
        <v>166</v>
      </c>
      <c r="U260">
        <v>72</v>
      </c>
      <c r="V260">
        <v>65</v>
      </c>
      <c r="W260">
        <v>19</v>
      </c>
      <c r="X260">
        <v>71</v>
      </c>
      <c r="Y260">
        <v>122</v>
      </c>
      <c r="Z260">
        <v>1.41</v>
      </c>
      <c r="AA260">
        <v>0.25800000000000001</v>
      </c>
      <c r="AB260">
        <v>0.28799999999999998</v>
      </c>
      <c r="AC260" t="str">
        <f>VLOOKUP($A260,Pit!$A$4:$A$1418,1,FALSE)</f>
        <v>RPGabriel Evans23</v>
      </c>
    </row>
    <row r="261" spans="1:29" x14ac:dyDescent="0.25">
      <c r="A261" t="str">
        <f t="shared" si="4"/>
        <v>RPGerard Musialowski23</v>
      </c>
      <c r="B261">
        <v>15162</v>
      </c>
      <c r="C261">
        <v>463</v>
      </c>
      <c r="D261" t="s">
        <v>862</v>
      </c>
      <c r="E261" t="s">
        <v>1477</v>
      </c>
      <c r="F261">
        <v>0</v>
      </c>
      <c r="G261">
        <v>38146</v>
      </c>
      <c r="H261">
        <v>23</v>
      </c>
      <c r="I261" t="s">
        <v>254</v>
      </c>
      <c r="J261" t="s">
        <v>43</v>
      </c>
      <c r="K261">
        <v>3</v>
      </c>
      <c r="L261">
        <v>4</v>
      </c>
      <c r="M261">
        <v>2</v>
      </c>
      <c r="N261">
        <v>0</v>
      </c>
      <c r="O261">
        <v>0</v>
      </c>
      <c r="P261">
        <v>3.72</v>
      </c>
      <c r="Q261">
        <v>60</v>
      </c>
      <c r="R261">
        <v>0</v>
      </c>
      <c r="S261">
        <v>116</v>
      </c>
      <c r="T261">
        <v>118</v>
      </c>
      <c r="U261">
        <v>58</v>
      </c>
      <c r="V261">
        <v>48</v>
      </c>
      <c r="W261">
        <v>12</v>
      </c>
      <c r="X261">
        <v>43</v>
      </c>
      <c r="Y261">
        <v>95</v>
      </c>
      <c r="Z261">
        <v>1.39</v>
      </c>
      <c r="AA261">
        <v>0.26</v>
      </c>
      <c r="AB261">
        <v>0.30399999999999999</v>
      </c>
      <c r="AC261" t="str">
        <f>VLOOKUP($A261,Pit!$A$4:$A$1418,1,FALSE)</f>
        <v>RPGerard Musialowski23</v>
      </c>
    </row>
    <row r="262" spans="1:29" x14ac:dyDescent="0.25">
      <c r="A262" t="str">
        <f t="shared" si="4"/>
        <v>RPAllen Statler23</v>
      </c>
      <c r="B262">
        <v>15725</v>
      </c>
      <c r="C262">
        <v>466</v>
      </c>
      <c r="D262" t="s">
        <v>437</v>
      </c>
      <c r="E262" t="s">
        <v>1663</v>
      </c>
      <c r="F262">
        <v>0</v>
      </c>
      <c r="G262">
        <v>38338</v>
      </c>
      <c r="H262">
        <v>23</v>
      </c>
      <c r="I262" t="s">
        <v>254</v>
      </c>
      <c r="J262" t="s">
        <v>43</v>
      </c>
      <c r="K262">
        <v>5</v>
      </c>
      <c r="L262">
        <v>4</v>
      </c>
      <c r="M262">
        <v>2</v>
      </c>
      <c r="N262">
        <v>0</v>
      </c>
      <c r="O262">
        <v>0</v>
      </c>
      <c r="P262">
        <v>4.78</v>
      </c>
      <c r="Q262">
        <v>46</v>
      </c>
      <c r="R262">
        <v>11</v>
      </c>
      <c r="S262">
        <v>131.69999999999999</v>
      </c>
      <c r="T262">
        <v>130</v>
      </c>
      <c r="U262">
        <v>79</v>
      </c>
      <c r="V262">
        <v>70</v>
      </c>
      <c r="W262">
        <v>21</v>
      </c>
      <c r="X262">
        <v>59</v>
      </c>
      <c r="Y262">
        <v>93</v>
      </c>
      <c r="Z262">
        <v>1.44</v>
      </c>
      <c r="AA262">
        <v>0.252</v>
      </c>
      <c r="AB262">
        <v>0.26900000000000002</v>
      </c>
      <c r="AC262" t="str">
        <f>VLOOKUP($A262,Pit!$A$4:$A$1418,1,FALSE)</f>
        <v>RPAllen Statler23</v>
      </c>
    </row>
    <row r="263" spans="1:29" x14ac:dyDescent="0.25">
      <c r="A263" t="str">
        <f t="shared" si="4"/>
        <v>RPFelipe García21</v>
      </c>
      <c r="B263">
        <v>4732</v>
      </c>
      <c r="C263">
        <v>467</v>
      </c>
      <c r="D263" t="s">
        <v>206</v>
      </c>
      <c r="E263" t="s">
        <v>136</v>
      </c>
      <c r="F263">
        <v>0</v>
      </c>
      <c r="G263" s="10">
        <v>39234</v>
      </c>
      <c r="H263">
        <v>21</v>
      </c>
      <c r="I263" t="s">
        <v>254</v>
      </c>
      <c r="J263" t="s">
        <v>885</v>
      </c>
      <c r="K263">
        <v>8</v>
      </c>
      <c r="L263">
        <v>11</v>
      </c>
      <c r="M263">
        <v>1</v>
      </c>
      <c r="N263">
        <v>0</v>
      </c>
      <c r="O263">
        <v>0</v>
      </c>
      <c r="P263">
        <v>4.2699999999999996</v>
      </c>
      <c r="Q263">
        <v>44</v>
      </c>
      <c r="R263">
        <v>27</v>
      </c>
      <c r="S263">
        <v>166.7</v>
      </c>
      <c r="T263">
        <v>173</v>
      </c>
      <c r="U263">
        <v>92</v>
      </c>
      <c r="V263">
        <v>79</v>
      </c>
      <c r="W263">
        <v>23</v>
      </c>
      <c r="X263">
        <v>71</v>
      </c>
      <c r="Y263">
        <v>123</v>
      </c>
      <c r="Z263">
        <v>1.46</v>
      </c>
      <c r="AA263">
        <v>0.26500000000000001</v>
      </c>
      <c r="AB263">
        <v>0.29199999999999998</v>
      </c>
      <c r="AC263" t="str">
        <f>VLOOKUP($A263,Pit!$A$4:$A$1418,1,FALSE)</f>
        <v>RPFelipe García21</v>
      </c>
    </row>
    <row r="264" spans="1:29" x14ac:dyDescent="0.25">
      <c r="A264" t="str">
        <f t="shared" si="4"/>
        <v>SPFélix Gómez18</v>
      </c>
      <c r="B264">
        <v>7405</v>
      </c>
      <c r="C264">
        <v>472</v>
      </c>
      <c r="D264" t="s">
        <v>482</v>
      </c>
      <c r="E264" t="s">
        <v>386</v>
      </c>
      <c r="F264">
        <v>1900000</v>
      </c>
      <c r="G264" s="10">
        <v>39980</v>
      </c>
      <c r="H264">
        <v>18</v>
      </c>
      <c r="I264" t="s">
        <v>254</v>
      </c>
      <c r="J264" t="s">
        <v>25</v>
      </c>
      <c r="K264">
        <v>7</v>
      </c>
      <c r="L264">
        <v>10</v>
      </c>
      <c r="M264">
        <v>0</v>
      </c>
      <c r="N264">
        <v>0</v>
      </c>
      <c r="O264">
        <v>0</v>
      </c>
      <c r="P264" s="8">
        <v>2.5099999999999998</v>
      </c>
      <c r="Q264">
        <v>33</v>
      </c>
      <c r="R264">
        <v>33</v>
      </c>
      <c r="S264">
        <v>172</v>
      </c>
      <c r="T264">
        <v>127</v>
      </c>
      <c r="U264">
        <v>58</v>
      </c>
      <c r="V264">
        <v>48</v>
      </c>
      <c r="W264">
        <v>17</v>
      </c>
      <c r="X264">
        <v>50</v>
      </c>
      <c r="Y264">
        <v>141</v>
      </c>
      <c r="Z264" s="8">
        <v>1.03</v>
      </c>
      <c r="AA264" s="9">
        <v>0.20300000000000001</v>
      </c>
      <c r="AB264" s="9">
        <v>0.23499999999999999</v>
      </c>
      <c r="AC264" t="str">
        <f>VLOOKUP($A264,Pit!$A$4:$A$1418,1,FALSE)</f>
        <v>SPFélix Gómez18</v>
      </c>
    </row>
    <row r="265" spans="1:29" x14ac:dyDescent="0.25">
      <c r="A265" t="str">
        <f t="shared" si="4"/>
        <v>RPKenneth Reyna18</v>
      </c>
      <c r="B265">
        <v>5831</v>
      </c>
      <c r="C265">
        <v>473</v>
      </c>
      <c r="D265" t="s">
        <v>1583</v>
      </c>
      <c r="E265" t="s">
        <v>654</v>
      </c>
      <c r="F265">
        <v>0</v>
      </c>
      <c r="G265">
        <v>40018</v>
      </c>
      <c r="H265">
        <v>18</v>
      </c>
      <c r="I265" t="s">
        <v>254</v>
      </c>
      <c r="J265" t="s">
        <v>43</v>
      </c>
      <c r="K265">
        <v>9</v>
      </c>
      <c r="L265">
        <v>3</v>
      </c>
      <c r="M265">
        <v>0</v>
      </c>
      <c r="N265">
        <v>0</v>
      </c>
      <c r="O265">
        <v>0</v>
      </c>
      <c r="P265">
        <v>3.32</v>
      </c>
      <c r="Q265">
        <v>43</v>
      </c>
      <c r="R265">
        <v>6</v>
      </c>
      <c r="S265">
        <v>111</v>
      </c>
      <c r="T265">
        <v>94</v>
      </c>
      <c r="U265">
        <v>50</v>
      </c>
      <c r="V265">
        <v>41</v>
      </c>
      <c r="W265">
        <v>16</v>
      </c>
      <c r="X265">
        <v>47</v>
      </c>
      <c r="Y265">
        <v>109</v>
      </c>
      <c r="Z265">
        <v>1.27</v>
      </c>
      <c r="AA265">
        <v>0.224</v>
      </c>
      <c r="AB265">
        <v>0.26400000000000001</v>
      </c>
      <c r="AC265" t="str">
        <f>VLOOKUP($A265,Pit!$A$4:$A$1418,1,FALSE)</f>
        <v>RPKenneth Reyna18</v>
      </c>
    </row>
    <row r="266" spans="1:29" x14ac:dyDescent="0.25">
      <c r="A266" t="str">
        <f t="shared" si="4"/>
        <v>RPEd Miller22</v>
      </c>
      <c r="B266">
        <v>7708</v>
      </c>
      <c r="C266">
        <v>474</v>
      </c>
      <c r="D266" t="s">
        <v>593</v>
      </c>
      <c r="E266" t="s">
        <v>180</v>
      </c>
      <c r="F266">
        <v>0</v>
      </c>
      <c r="G266">
        <v>38680</v>
      </c>
      <c r="H266">
        <v>22</v>
      </c>
      <c r="I266" t="s">
        <v>254</v>
      </c>
      <c r="J266" t="s">
        <v>43</v>
      </c>
      <c r="K266">
        <v>2</v>
      </c>
      <c r="L266">
        <v>0</v>
      </c>
      <c r="M266">
        <v>5</v>
      </c>
      <c r="N266">
        <v>0</v>
      </c>
      <c r="O266">
        <v>0</v>
      </c>
      <c r="P266">
        <v>2.81</v>
      </c>
      <c r="Q266">
        <v>17</v>
      </c>
      <c r="R266">
        <v>1</v>
      </c>
      <c r="S266">
        <v>32</v>
      </c>
      <c r="T266">
        <v>26</v>
      </c>
      <c r="U266">
        <v>10</v>
      </c>
      <c r="V266">
        <v>10</v>
      </c>
      <c r="W266">
        <v>6</v>
      </c>
      <c r="X266">
        <v>11</v>
      </c>
      <c r="Y266">
        <v>34</v>
      </c>
      <c r="Z266">
        <v>1.1599999999999999</v>
      </c>
      <c r="AA266">
        <v>0.218</v>
      </c>
      <c r="AB266">
        <v>0.253</v>
      </c>
      <c r="AC266" t="str">
        <f>VLOOKUP($A266,Pit!$A$4:$A$1418,1,FALSE)</f>
        <v>RPEd Miller22</v>
      </c>
    </row>
    <row r="267" spans="1:29" x14ac:dyDescent="0.25">
      <c r="A267" t="str">
        <f t="shared" si="4"/>
        <v>RPSergio Sánchez22</v>
      </c>
      <c r="B267">
        <v>7861</v>
      </c>
      <c r="C267">
        <v>478</v>
      </c>
      <c r="D267" t="s">
        <v>516</v>
      </c>
      <c r="E267" t="s">
        <v>204</v>
      </c>
      <c r="F267">
        <v>2000000</v>
      </c>
      <c r="G267">
        <v>38778</v>
      </c>
      <c r="H267">
        <v>22</v>
      </c>
      <c r="I267" t="s">
        <v>254</v>
      </c>
      <c r="J267" t="s">
        <v>43</v>
      </c>
      <c r="K267">
        <v>3</v>
      </c>
      <c r="L267">
        <v>2</v>
      </c>
      <c r="M267">
        <v>2</v>
      </c>
      <c r="N267">
        <v>0</v>
      </c>
      <c r="O267">
        <v>0</v>
      </c>
      <c r="P267">
        <v>3.96</v>
      </c>
      <c r="Q267">
        <v>48</v>
      </c>
      <c r="R267">
        <v>0</v>
      </c>
      <c r="S267">
        <v>63.7</v>
      </c>
      <c r="T267">
        <v>63</v>
      </c>
      <c r="U267">
        <v>34</v>
      </c>
      <c r="V267">
        <v>28</v>
      </c>
      <c r="W267">
        <v>12</v>
      </c>
      <c r="X267">
        <v>26</v>
      </c>
      <c r="Y267">
        <v>68</v>
      </c>
      <c r="Z267">
        <v>1.4</v>
      </c>
      <c r="AA267">
        <v>0.252</v>
      </c>
      <c r="AB267">
        <v>0.3</v>
      </c>
      <c r="AC267" t="str">
        <f>VLOOKUP($A267,Pit!$A$4:$A$1418,1,FALSE)</f>
        <v>RPSergio Sánchez22</v>
      </c>
    </row>
    <row r="268" spans="1:29" x14ac:dyDescent="0.25">
      <c r="A268" t="str">
        <f t="shared" si="4"/>
        <v>RPBrandon Wilford24</v>
      </c>
      <c r="B268">
        <v>9652</v>
      </c>
      <c r="C268">
        <v>479</v>
      </c>
      <c r="D268" t="s">
        <v>913</v>
      </c>
      <c r="E268" t="s">
        <v>1739</v>
      </c>
      <c r="F268">
        <v>0</v>
      </c>
      <c r="G268">
        <v>37890</v>
      </c>
      <c r="H268">
        <v>24</v>
      </c>
      <c r="I268" t="s">
        <v>254</v>
      </c>
      <c r="J268" t="s">
        <v>43</v>
      </c>
      <c r="K268">
        <v>4</v>
      </c>
      <c r="L268">
        <v>6</v>
      </c>
      <c r="M268">
        <v>2</v>
      </c>
      <c r="N268">
        <v>0</v>
      </c>
      <c r="O268">
        <v>0</v>
      </c>
      <c r="P268">
        <v>4.7699999999999996</v>
      </c>
      <c r="Q268">
        <v>43</v>
      </c>
      <c r="R268">
        <v>20</v>
      </c>
      <c r="S268">
        <v>132</v>
      </c>
      <c r="T268">
        <v>135</v>
      </c>
      <c r="U268">
        <v>76</v>
      </c>
      <c r="V268">
        <v>70</v>
      </c>
      <c r="W268">
        <v>13</v>
      </c>
      <c r="X268">
        <v>61</v>
      </c>
      <c r="Y268">
        <v>108</v>
      </c>
      <c r="Z268">
        <v>1.48</v>
      </c>
      <c r="AA268">
        <v>0.26400000000000001</v>
      </c>
      <c r="AB268">
        <v>0.31</v>
      </c>
      <c r="AC268" t="str">
        <f>VLOOKUP($A268,Pit!$A$4:$A$1418,1,FALSE)</f>
        <v>RPBrandon Wilford24</v>
      </c>
    </row>
    <row r="269" spans="1:29" x14ac:dyDescent="0.25">
      <c r="A269" t="str">
        <f t="shared" si="4"/>
        <v>RPSeiichi Yamamoto23</v>
      </c>
      <c r="B269">
        <v>15149</v>
      </c>
      <c r="C269">
        <v>480</v>
      </c>
      <c r="D269" t="s">
        <v>1748</v>
      </c>
      <c r="E269" t="s">
        <v>786</v>
      </c>
      <c r="F269">
        <v>0</v>
      </c>
      <c r="G269">
        <v>38319</v>
      </c>
      <c r="H269">
        <v>23</v>
      </c>
      <c r="I269" t="s">
        <v>254</v>
      </c>
      <c r="J269" t="s">
        <v>43</v>
      </c>
      <c r="K269">
        <v>4</v>
      </c>
      <c r="L269">
        <v>11</v>
      </c>
      <c r="M269">
        <v>11</v>
      </c>
      <c r="N269">
        <v>0</v>
      </c>
      <c r="O269">
        <v>0</v>
      </c>
      <c r="P269">
        <v>5.65</v>
      </c>
      <c r="Q269">
        <v>60</v>
      </c>
      <c r="R269">
        <v>4</v>
      </c>
      <c r="S269">
        <v>86</v>
      </c>
      <c r="T269">
        <v>97</v>
      </c>
      <c r="U269">
        <v>59</v>
      </c>
      <c r="V269">
        <v>54</v>
      </c>
      <c r="W269">
        <v>4</v>
      </c>
      <c r="X269">
        <v>58</v>
      </c>
      <c r="Y269">
        <v>71</v>
      </c>
      <c r="Z269">
        <v>1.8</v>
      </c>
      <c r="AA269">
        <v>0.28399999999999997</v>
      </c>
      <c r="AB269">
        <v>0.34200000000000003</v>
      </c>
      <c r="AC269" t="str">
        <f>VLOOKUP($A269,Pit!$A$4:$A$1418,1,FALSE)</f>
        <v>RPSeiichi Yamamoto23</v>
      </c>
    </row>
    <row r="270" spans="1:29" x14ac:dyDescent="0.25">
      <c r="A270" t="str">
        <f t="shared" si="4"/>
        <v>CLRalph Scrymscoure18</v>
      </c>
      <c r="B270">
        <v>16110</v>
      </c>
      <c r="C270">
        <v>482</v>
      </c>
      <c r="D270" t="s">
        <v>147</v>
      </c>
      <c r="E270" t="s">
        <v>1637</v>
      </c>
      <c r="F270">
        <v>0</v>
      </c>
      <c r="G270">
        <v>40044</v>
      </c>
      <c r="H270">
        <v>18</v>
      </c>
      <c r="I270" t="s">
        <v>254</v>
      </c>
      <c r="J270" t="s">
        <v>53</v>
      </c>
      <c r="K270">
        <v>3</v>
      </c>
      <c r="L270">
        <v>4</v>
      </c>
      <c r="M270">
        <v>15</v>
      </c>
      <c r="N270">
        <v>0</v>
      </c>
      <c r="O270">
        <v>0</v>
      </c>
      <c r="P270">
        <v>2.0299999999999998</v>
      </c>
      <c r="Q270">
        <v>43</v>
      </c>
      <c r="R270">
        <v>0</v>
      </c>
      <c r="S270">
        <v>62</v>
      </c>
      <c r="T270">
        <v>41</v>
      </c>
      <c r="U270">
        <v>14</v>
      </c>
      <c r="V270">
        <v>14</v>
      </c>
      <c r="W270">
        <v>4</v>
      </c>
      <c r="X270">
        <v>19</v>
      </c>
      <c r="Y270">
        <v>61</v>
      </c>
      <c r="Z270">
        <v>0.97</v>
      </c>
      <c r="AA270">
        <v>0.189</v>
      </c>
      <c r="AB270">
        <v>0.24199999999999999</v>
      </c>
      <c r="AC270" t="str">
        <f>VLOOKUP($A270,Pit!$A$4:$A$1418,1,FALSE)</f>
        <v>CLRalph Scrymscoure18</v>
      </c>
    </row>
    <row r="271" spans="1:29" x14ac:dyDescent="0.25">
      <c r="A271" t="str">
        <f t="shared" si="4"/>
        <v>RPCaden Graham21</v>
      </c>
      <c r="B271">
        <v>14707</v>
      </c>
      <c r="C271">
        <v>484</v>
      </c>
      <c r="D271" t="s">
        <v>569</v>
      </c>
      <c r="E271" t="s">
        <v>1204</v>
      </c>
      <c r="F271">
        <v>0</v>
      </c>
      <c r="G271">
        <v>38991</v>
      </c>
      <c r="H271">
        <v>21</v>
      </c>
      <c r="I271" t="s">
        <v>254</v>
      </c>
      <c r="J271" t="s">
        <v>43</v>
      </c>
      <c r="K271">
        <v>6</v>
      </c>
      <c r="L271">
        <v>9</v>
      </c>
      <c r="M271">
        <v>3</v>
      </c>
      <c r="N271">
        <v>0</v>
      </c>
      <c r="O271">
        <v>0</v>
      </c>
      <c r="P271">
        <v>4.34</v>
      </c>
      <c r="Q271">
        <v>51</v>
      </c>
      <c r="R271">
        <v>10</v>
      </c>
      <c r="S271">
        <v>101.7</v>
      </c>
      <c r="T271">
        <v>113</v>
      </c>
      <c r="U271">
        <v>55</v>
      </c>
      <c r="V271">
        <v>49</v>
      </c>
      <c r="W271">
        <v>10</v>
      </c>
      <c r="X271">
        <v>36</v>
      </c>
      <c r="Y271">
        <v>64</v>
      </c>
      <c r="Z271">
        <v>1.47</v>
      </c>
      <c r="AA271">
        <v>0.28199999999999997</v>
      </c>
      <c r="AB271">
        <v>0.314</v>
      </c>
      <c r="AC271" t="str">
        <f>VLOOKUP($A271,Pit!$A$4:$A$1418,1,FALSE)</f>
        <v>RPCaden Graham21</v>
      </c>
    </row>
    <row r="272" spans="1:29" x14ac:dyDescent="0.25">
      <c r="A272" t="str">
        <f t="shared" si="4"/>
        <v>CLRussell Walsh24</v>
      </c>
      <c r="B272">
        <v>6085</v>
      </c>
      <c r="C272">
        <v>488</v>
      </c>
      <c r="D272" t="s">
        <v>442</v>
      </c>
      <c r="E272" t="s">
        <v>567</v>
      </c>
      <c r="F272">
        <v>0</v>
      </c>
      <c r="G272">
        <v>38102</v>
      </c>
      <c r="H272">
        <v>24</v>
      </c>
      <c r="I272" t="s">
        <v>254</v>
      </c>
      <c r="J272" t="s">
        <v>53</v>
      </c>
      <c r="K272">
        <v>8</v>
      </c>
      <c r="L272">
        <v>10</v>
      </c>
      <c r="M272">
        <v>37</v>
      </c>
      <c r="N272">
        <v>0</v>
      </c>
      <c r="O272">
        <v>0</v>
      </c>
      <c r="P272">
        <v>3.98</v>
      </c>
      <c r="Q272">
        <v>92</v>
      </c>
      <c r="R272">
        <v>0</v>
      </c>
      <c r="S272">
        <v>97.3</v>
      </c>
      <c r="T272">
        <v>94</v>
      </c>
      <c r="U272">
        <v>50</v>
      </c>
      <c r="V272">
        <v>43</v>
      </c>
      <c r="W272">
        <v>17</v>
      </c>
      <c r="X272">
        <v>39</v>
      </c>
      <c r="Y272">
        <v>118</v>
      </c>
      <c r="Z272">
        <v>1.37</v>
      </c>
      <c r="AA272">
        <v>0.25600000000000001</v>
      </c>
      <c r="AB272">
        <v>0.33100000000000002</v>
      </c>
      <c r="AC272" t="str">
        <f>VLOOKUP($A272,Pit!$A$4:$A$1418,1,FALSE)</f>
        <v>CLRussell Walsh24</v>
      </c>
    </row>
    <row r="273" spans="1:29" x14ac:dyDescent="0.25">
      <c r="A273" t="str">
        <f t="shared" si="4"/>
        <v>RPDon Harold23</v>
      </c>
      <c r="B273">
        <v>5618</v>
      </c>
      <c r="C273">
        <v>489</v>
      </c>
      <c r="D273" t="s">
        <v>687</v>
      </c>
      <c r="E273" t="s">
        <v>510</v>
      </c>
      <c r="F273">
        <v>0</v>
      </c>
      <c r="G273">
        <v>38188</v>
      </c>
      <c r="H273">
        <v>23</v>
      </c>
      <c r="I273" t="s">
        <v>254</v>
      </c>
      <c r="J273" t="s">
        <v>43</v>
      </c>
      <c r="K273">
        <v>2</v>
      </c>
      <c r="L273">
        <v>6</v>
      </c>
      <c r="M273">
        <v>3</v>
      </c>
      <c r="N273">
        <v>0</v>
      </c>
      <c r="O273">
        <v>0</v>
      </c>
      <c r="P273">
        <v>3.14</v>
      </c>
      <c r="Q273">
        <v>40</v>
      </c>
      <c r="R273">
        <v>1</v>
      </c>
      <c r="S273">
        <v>80.3</v>
      </c>
      <c r="T273">
        <v>68</v>
      </c>
      <c r="U273">
        <v>30</v>
      </c>
      <c r="V273">
        <v>28</v>
      </c>
      <c r="W273">
        <v>7</v>
      </c>
      <c r="X273">
        <v>24</v>
      </c>
      <c r="Y273">
        <v>70</v>
      </c>
      <c r="Z273">
        <v>1.1499999999999999</v>
      </c>
      <c r="AA273">
        <v>0.222</v>
      </c>
      <c r="AB273">
        <v>0.26100000000000001</v>
      </c>
      <c r="AC273" t="str">
        <f>VLOOKUP($A273,Pit!$A$4:$A$1418,1,FALSE)</f>
        <v>RPDon Harold23</v>
      </c>
    </row>
    <row r="274" spans="1:29" x14ac:dyDescent="0.25">
      <c r="A274" t="str">
        <f t="shared" si="4"/>
        <v>RPLarry Torres18</v>
      </c>
      <c r="B274">
        <v>5145</v>
      </c>
      <c r="C274">
        <v>490</v>
      </c>
      <c r="D274" t="s">
        <v>266</v>
      </c>
      <c r="E274" t="s">
        <v>283</v>
      </c>
      <c r="F274">
        <v>2200000</v>
      </c>
      <c r="G274">
        <v>40060</v>
      </c>
      <c r="H274">
        <v>18</v>
      </c>
      <c r="I274" t="s">
        <v>254</v>
      </c>
      <c r="J274" t="s">
        <v>43</v>
      </c>
      <c r="K274">
        <v>3</v>
      </c>
      <c r="L274">
        <v>6</v>
      </c>
      <c r="M274">
        <v>1</v>
      </c>
      <c r="N274">
        <v>0</v>
      </c>
      <c r="O274">
        <v>0</v>
      </c>
      <c r="P274">
        <v>4.29</v>
      </c>
      <c r="Q274">
        <v>26</v>
      </c>
      <c r="R274">
        <v>9</v>
      </c>
      <c r="S274">
        <v>77.7</v>
      </c>
      <c r="T274">
        <v>75</v>
      </c>
      <c r="U274">
        <v>44</v>
      </c>
      <c r="V274">
        <v>37</v>
      </c>
      <c r="W274">
        <v>9</v>
      </c>
      <c r="X274">
        <v>28</v>
      </c>
      <c r="Y274">
        <v>54</v>
      </c>
      <c r="Z274">
        <v>1.33</v>
      </c>
      <c r="AA274">
        <v>0.24299999999999999</v>
      </c>
      <c r="AB274">
        <v>0.26900000000000002</v>
      </c>
      <c r="AC274" t="str">
        <f>VLOOKUP($A274,Pit!$A$4:$A$1418,1,FALSE)</f>
        <v>RPLarry Torres18</v>
      </c>
    </row>
    <row r="275" spans="1:29" x14ac:dyDescent="0.25">
      <c r="A275" t="str">
        <f t="shared" si="4"/>
        <v>RPAllen Bird21</v>
      </c>
      <c r="B275">
        <v>15621</v>
      </c>
      <c r="C275">
        <v>491</v>
      </c>
      <c r="D275" t="s">
        <v>437</v>
      </c>
      <c r="E275" t="s">
        <v>445</v>
      </c>
      <c r="F275">
        <v>0</v>
      </c>
      <c r="G275" s="10">
        <v>39141</v>
      </c>
      <c r="H275">
        <v>21</v>
      </c>
      <c r="I275" t="s">
        <v>254</v>
      </c>
      <c r="J275" t="s">
        <v>43</v>
      </c>
      <c r="K275">
        <v>7</v>
      </c>
      <c r="L275">
        <v>5</v>
      </c>
      <c r="M275">
        <v>6</v>
      </c>
      <c r="N275">
        <v>0</v>
      </c>
      <c r="O275">
        <v>0</v>
      </c>
      <c r="P275">
        <v>2.4900000000000002</v>
      </c>
      <c r="Q275">
        <v>77</v>
      </c>
      <c r="R275">
        <v>9</v>
      </c>
      <c r="S275">
        <v>155.30000000000001</v>
      </c>
      <c r="T275">
        <v>116</v>
      </c>
      <c r="U275">
        <v>46</v>
      </c>
      <c r="V275">
        <v>43</v>
      </c>
      <c r="W275">
        <v>6</v>
      </c>
      <c r="X275">
        <v>61</v>
      </c>
      <c r="Y275">
        <v>145</v>
      </c>
      <c r="Z275">
        <v>1.1399999999999999</v>
      </c>
      <c r="AA275">
        <v>0.20699999999999999</v>
      </c>
      <c r="AB275">
        <v>0.26800000000000002</v>
      </c>
      <c r="AC275" t="str">
        <f>VLOOKUP($A275,Pit!$A$4:$A$1418,1,FALSE)</f>
        <v>RPAllen Bird21</v>
      </c>
    </row>
    <row r="276" spans="1:29" x14ac:dyDescent="0.25">
      <c r="A276" t="str">
        <f t="shared" si="4"/>
        <v>SPJuan Martínez21</v>
      </c>
      <c r="B276">
        <v>3596</v>
      </c>
      <c r="C276">
        <v>492</v>
      </c>
      <c r="D276" t="s">
        <v>140</v>
      </c>
      <c r="E276" t="s">
        <v>205</v>
      </c>
      <c r="F276">
        <v>0</v>
      </c>
      <c r="G276">
        <v>39218</v>
      </c>
      <c r="H276">
        <v>21</v>
      </c>
      <c r="I276" t="s">
        <v>254</v>
      </c>
      <c r="J276" t="s">
        <v>25</v>
      </c>
      <c r="K276">
        <v>3</v>
      </c>
      <c r="L276">
        <v>9</v>
      </c>
      <c r="M276">
        <v>2</v>
      </c>
      <c r="N276">
        <v>1</v>
      </c>
      <c r="O276">
        <v>0</v>
      </c>
      <c r="P276">
        <v>5.0999999999999996</v>
      </c>
      <c r="Q276">
        <v>34</v>
      </c>
      <c r="R276">
        <v>11</v>
      </c>
      <c r="S276">
        <v>84.7</v>
      </c>
      <c r="T276">
        <v>83</v>
      </c>
      <c r="U276">
        <v>52</v>
      </c>
      <c r="V276">
        <v>48</v>
      </c>
      <c r="W276">
        <v>16</v>
      </c>
      <c r="X276">
        <v>40</v>
      </c>
      <c r="Y276">
        <v>78</v>
      </c>
      <c r="Z276">
        <v>1.45</v>
      </c>
      <c r="AA276">
        <v>0.254</v>
      </c>
      <c r="AB276">
        <v>0.28499999999999998</v>
      </c>
      <c r="AC276" t="str">
        <f>VLOOKUP($A276,Pit!$A$4:$A$1418,1,FALSE)</f>
        <v>SPJuan Martínez21</v>
      </c>
    </row>
    <row r="277" spans="1:29" x14ac:dyDescent="0.25">
      <c r="A277" t="str">
        <f t="shared" si="4"/>
        <v>RPEd Cruz22</v>
      </c>
      <c r="B277">
        <v>13453</v>
      </c>
      <c r="C277">
        <v>493</v>
      </c>
      <c r="D277" t="s">
        <v>593</v>
      </c>
      <c r="E277" t="s">
        <v>269</v>
      </c>
      <c r="F277">
        <v>0</v>
      </c>
      <c r="G277" s="10">
        <v>38633</v>
      </c>
      <c r="H277">
        <v>22</v>
      </c>
      <c r="I277" t="s">
        <v>254</v>
      </c>
      <c r="J277" t="s">
        <v>43</v>
      </c>
      <c r="K277">
        <v>4</v>
      </c>
      <c r="L277">
        <v>9</v>
      </c>
      <c r="M277">
        <v>12</v>
      </c>
      <c r="N277">
        <v>0</v>
      </c>
      <c r="O277">
        <v>0</v>
      </c>
      <c r="P277">
        <v>3.28</v>
      </c>
      <c r="Q277">
        <v>88</v>
      </c>
      <c r="R277">
        <v>10</v>
      </c>
      <c r="S277">
        <v>170</v>
      </c>
      <c r="T277">
        <v>143</v>
      </c>
      <c r="U277">
        <v>71</v>
      </c>
      <c r="V277">
        <v>62</v>
      </c>
      <c r="W277">
        <v>12</v>
      </c>
      <c r="X277">
        <v>78</v>
      </c>
      <c r="Y277">
        <v>181</v>
      </c>
      <c r="Z277">
        <v>1.3</v>
      </c>
      <c r="AA277">
        <v>0.223</v>
      </c>
      <c r="AB277">
        <v>0.28999999999999998</v>
      </c>
      <c r="AC277" t="str">
        <f>VLOOKUP($A277,Pit!$A$4:$A$1418,1,FALSE)</f>
        <v>RPEd Cruz22</v>
      </c>
    </row>
    <row r="278" spans="1:29" x14ac:dyDescent="0.25">
      <c r="A278" t="str">
        <f t="shared" si="4"/>
        <v>RPChris Lowe18</v>
      </c>
      <c r="B278">
        <v>1357</v>
      </c>
      <c r="C278">
        <v>495</v>
      </c>
      <c r="D278" t="s">
        <v>212</v>
      </c>
      <c r="E278" t="s">
        <v>982</v>
      </c>
      <c r="F278">
        <v>0</v>
      </c>
      <c r="G278">
        <v>40052</v>
      </c>
      <c r="H278">
        <v>18</v>
      </c>
      <c r="I278" t="s">
        <v>254</v>
      </c>
      <c r="J278" t="s">
        <v>43</v>
      </c>
      <c r="K278">
        <v>8</v>
      </c>
      <c r="L278">
        <v>4</v>
      </c>
      <c r="M278">
        <v>7</v>
      </c>
      <c r="N278">
        <v>0</v>
      </c>
      <c r="O278">
        <v>0</v>
      </c>
      <c r="P278">
        <v>2.0099999999999998</v>
      </c>
      <c r="Q278">
        <v>41</v>
      </c>
      <c r="R278">
        <v>7</v>
      </c>
      <c r="S278">
        <v>94</v>
      </c>
      <c r="T278">
        <v>53</v>
      </c>
      <c r="U278">
        <v>27</v>
      </c>
      <c r="V278">
        <v>21</v>
      </c>
      <c r="W278">
        <v>10</v>
      </c>
      <c r="X278">
        <v>32</v>
      </c>
      <c r="Y278">
        <v>98</v>
      </c>
      <c r="Z278">
        <v>0.9</v>
      </c>
      <c r="AA278">
        <v>0.155</v>
      </c>
      <c r="AB278">
        <v>0.184</v>
      </c>
      <c r="AC278" t="str">
        <f>VLOOKUP($A278,Pit!$A$4:$A$1418,1,FALSE)</f>
        <v>RPChris Lowe18</v>
      </c>
    </row>
    <row r="279" spans="1:29" x14ac:dyDescent="0.25">
      <c r="A279" t="str">
        <f t="shared" si="4"/>
        <v>RPKiichi Mizuno18</v>
      </c>
      <c r="B279">
        <v>16114</v>
      </c>
      <c r="C279">
        <v>496</v>
      </c>
      <c r="D279" t="s">
        <v>1256</v>
      </c>
      <c r="E279" t="s">
        <v>1454</v>
      </c>
      <c r="F279">
        <v>0</v>
      </c>
      <c r="G279" s="10">
        <v>40057</v>
      </c>
      <c r="H279">
        <v>18</v>
      </c>
      <c r="I279" t="s">
        <v>254</v>
      </c>
      <c r="J279" t="s">
        <v>43</v>
      </c>
      <c r="K279">
        <v>1</v>
      </c>
      <c r="L279">
        <v>5</v>
      </c>
      <c r="M279">
        <v>1</v>
      </c>
      <c r="N279">
        <v>0</v>
      </c>
      <c r="O279">
        <v>0</v>
      </c>
      <c r="P279" s="8">
        <v>2.2599999999999998</v>
      </c>
      <c r="Q279">
        <v>47</v>
      </c>
      <c r="R279">
        <v>6</v>
      </c>
      <c r="S279">
        <v>91.7</v>
      </c>
      <c r="T279">
        <v>60</v>
      </c>
      <c r="U279">
        <v>26</v>
      </c>
      <c r="V279">
        <v>23</v>
      </c>
      <c r="W279">
        <v>11</v>
      </c>
      <c r="X279">
        <v>32</v>
      </c>
      <c r="Y279">
        <v>127</v>
      </c>
      <c r="Z279" s="8">
        <v>1</v>
      </c>
      <c r="AA279" s="9">
        <v>0.17899999999999999</v>
      </c>
      <c r="AB279" s="9">
        <v>0.246</v>
      </c>
      <c r="AC279" t="str">
        <f>VLOOKUP($A279,Pit!$A$4:$A$1418,1,FALSE)</f>
        <v>RPKiichi Mizuno18</v>
      </c>
    </row>
    <row r="280" spans="1:29" x14ac:dyDescent="0.25">
      <c r="A280" t="str">
        <f t="shared" si="4"/>
        <v>SPJohn Miller21</v>
      </c>
      <c r="B280">
        <v>8612</v>
      </c>
      <c r="C280">
        <v>497</v>
      </c>
      <c r="D280" t="s">
        <v>213</v>
      </c>
      <c r="E280" t="s">
        <v>180</v>
      </c>
      <c r="F280">
        <v>0</v>
      </c>
      <c r="G280" s="10">
        <v>39116</v>
      </c>
      <c r="H280">
        <v>21</v>
      </c>
      <c r="I280" t="s">
        <v>254</v>
      </c>
      <c r="J280" t="s">
        <v>25</v>
      </c>
      <c r="K280">
        <v>10</v>
      </c>
      <c r="L280">
        <v>11</v>
      </c>
      <c r="M280">
        <v>0</v>
      </c>
      <c r="N280">
        <v>0</v>
      </c>
      <c r="O280">
        <v>0</v>
      </c>
      <c r="P280">
        <v>4.32</v>
      </c>
      <c r="Q280">
        <v>45</v>
      </c>
      <c r="R280">
        <v>45</v>
      </c>
      <c r="S280">
        <v>222.7</v>
      </c>
      <c r="T280">
        <v>228</v>
      </c>
      <c r="U280">
        <v>113</v>
      </c>
      <c r="V280">
        <v>107</v>
      </c>
      <c r="W280">
        <v>24</v>
      </c>
      <c r="X280">
        <v>65</v>
      </c>
      <c r="Y280">
        <v>212</v>
      </c>
      <c r="Z280">
        <v>1.32</v>
      </c>
      <c r="AA280">
        <v>0.26200000000000001</v>
      </c>
      <c r="AB280">
        <v>0.318</v>
      </c>
      <c r="AC280" t="str">
        <f>VLOOKUP($A280,Pit!$A$4:$A$1418,1,FALSE)</f>
        <v>SPJohn Miller21</v>
      </c>
    </row>
    <row r="281" spans="1:29" x14ac:dyDescent="0.25">
      <c r="A281" t="str">
        <f t="shared" si="4"/>
        <v>RPMark Kelley24</v>
      </c>
      <c r="B281">
        <v>805</v>
      </c>
      <c r="C281">
        <v>502</v>
      </c>
      <c r="D281" t="s">
        <v>145</v>
      </c>
      <c r="E281" t="s">
        <v>1307</v>
      </c>
      <c r="F281">
        <v>0</v>
      </c>
      <c r="G281">
        <v>37806</v>
      </c>
      <c r="H281">
        <v>24</v>
      </c>
      <c r="I281" t="s">
        <v>254</v>
      </c>
      <c r="J281" t="s">
        <v>43</v>
      </c>
      <c r="K281">
        <v>6</v>
      </c>
      <c r="L281">
        <v>3</v>
      </c>
      <c r="M281">
        <v>3</v>
      </c>
      <c r="N281">
        <v>0</v>
      </c>
      <c r="O281">
        <v>0</v>
      </c>
      <c r="P281">
        <v>4.12</v>
      </c>
      <c r="Q281">
        <v>33</v>
      </c>
      <c r="R281">
        <v>10</v>
      </c>
      <c r="S281">
        <v>83</v>
      </c>
      <c r="T281">
        <v>71</v>
      </c>
      <c r="U281">
        <v>41</v>
      </c>
      <c r="V281">
        <v>38</v>
      </c>
      <c r="W281">
        <v>7</v>
      </c>
      <c r="X281">
        <v>35</v>
      </c>
      <c r="Y281">
        <v>63</v>
      </c>
      <c r="Z281">
        <v>1.28</v>
      </c>
      <c r="AA281">
        <v>0.23499999999999999</v>
      </c>
      <c r="AB281">
        <v>0.27500000000000002</v>
      </c>
      <c r="AC281" t="str">
        <f>VLOOKUP($A281,Pit!$A$4:$A$1418,1,FALSE)</f>
        <v>RPMark Kelley24</v>
      </c>
    </row>
    <row r="282" spans="1:29" x14ac:dyDescent="0.25">
      <c r="A282" t="str">
        <f t="shared" si="4"/>
        <v>RPBill Schneider18</v>
      </c>
      <c r="B282">
        <v>7018</v>
      </c>
      <c r="C282">
        <v>506</v>
      </c>
      <c r="D282" t="s">
        <v>162</v>
      </c>
      <c r="E282" t="s">
        <v>1636</v>
      </c>
      <c r="F282">
        <v>0</v>
      </c>
      <c r="G282" s="10">
        <v>40325</v>
      </c>
      <c r="H282">
        <v>18</v>
      </c>
      <c r="I282" t="s">
        <v>254</v>
      </c>
      <c r="J282" t="s">
        <v>43</v>
      </c>
      <c r="K282">
        <v>9</v>
      </c>
      <c r="L282">
        <v>7</v>
      </c>
      <c r="M282">
        <v>3</v>
      </c>
      <c r="N282">
        <v>0</v>
      </c>
      <c r="O282">
        <v>0</v>
      </c>
      <c r="P282">
        <v>2.6</v>
      </c>
      <c r="Q282">
        <v>51</v>
      </c>
      <c r="R282">
        <v>14</v>
      </c>
      <c r="S282">
        <v>156</v>
      </c>
      <c r="T282">
        <v>132</v>
      </c>
      <c r="U282">
        <v>57</v>
      </c>
      <c r="V282">
        <v>45</v>
      </c>
      <c r="W282">
        <v>11</v>
      </c>
      <c r="X282">
        <v>60</v>
      </c>
      <c r="Y282">
        <v>151</v>
      </c>
      <c r="Z282">
        <v>1.23</v>
      </c>
      <c r="AA282">
        <v>0.224</v>
      </c>
      <c r="AB282">
        <v>0.28000000000000003</v>
      </c>
      <c r="AC282" t="str">
        <f>VLOOKUP($A282,Pit!$A$4:$A$1418,1,FALSE)</f>
        <v>RPBill Schneider18</v>
      </c>
    </row>
    <row r="283" spans="1:29" x14ac:dyDescent="0.25">
      <c r="A283" t="str">
        <f t="shared" si="4"/>
        <v>RPAlfonso Gutiérrez20</v>
      </c>
      <c r="B283">
        <v>16091</v>
      </c>
      <c r="C283">
        <v>508</v>
      </c>
      <c r="D283" t="s">
        <v>428</v>
      </c>
      <c r="E283" t="s">
        <v>478</v>
      </c>
      <c r="F283">
        <v>0</v>
      </c>
      <c r="G283">
        <v>39238</v>
      </c>
      <c r="H283">
        <v>20</v>
      </c>
      <c r="I283" t="s">
        <v>254</v>
      </c>
      <c r="J283" t="s">
        <v>43</v>
      </c>
      <c r="K283">
        <v>5</v>
      </c>
      <c r="L283">
        <v>9</v>
      </c>
      <c r="M283">
        <v>1</v>
      </c>
      <c r="N283">
        <v>0</v>
      </c>
      <c r="O283">
        <v>0</v>
      </c>
      <c r="P283">
        <v>3.35</v>
      </c>
      <c r="Q283">
        <v>57</v>
      </c>
      <c r="R283">
        <v>15</v>
      </c>
      <c r="S283">
        <v>131.69999999999999</v>
      </c>
      <c r="T283">
        <v>115</v>
      </c>
      <c r="U283">
        <v>56</v>
      </c>
      <c r="V283">
        <v>49</v>
      </c>
      <c r="W283">
        <v>9</v>
      </c>
      <c r="X283">
        <v>55</v>
      </c>
      <c r="Y283">
        <v>88</v>
      </c>
      <c r="Z283">
        <v>1.29</v>
      </c>
      <c r="AA283">
        <v>0.23400000000000001</v>
      </c>
      <c r="AB283">
        <v>0.26800000000000002</v>
      </c>
      <c r="AC283" t="str">
        <f>VLOOKUP($A283,Pit!$A$4:$A$1418,1,FALSE)</f>
        <v>RPAlfonso Gutiérrez20</v>
      </c>
    </row>
    <row r="284" spans="1:29" x14ac:dyDescent="0.25">
      <c r="A284" t="str">
        <f t="shared" si="4"/>
        <v>SPGreg Ramsey23</v>
      </c>
      <c r="B284">
        <v>9093</v>
      </c>
      <c r="C284">
        <v>509</v>
      </c>
      <c r="D284" t="s">
        <v>177</v>
      </c>
      <c r="E284" t="s">
        <v>628</v>
      </c>
      <c r="F284">
        <v>0</v>
      </c>
      <c r="G284">
        <v>38387</v>
      </c>
      <c r="H284">
        <v>23</v>
      </c>
      <c r="I284" t="s">
        <v>254</v>
      </c>
      <c r="J284" t="s">
        <v>25</v>
      </c>
      <c r="K284">
        <v>3</v>
      </c>
      <c r="L284">
        <v>6</v>
      </c>
      <c r="M284">
        <v>3</v>
      </c>
      <c r="N284">
        <v>0</v>
      </c>
      <c r="O284">
        <v>0</v>
      </c>
      <c r="P284">
        <v>3.61</v>
      </c>
      <c r="Q284">
        <v>53</v>
      </c>
      <c r="R284">
        <v>12</v>
      </c>
      <c r="S284">
        <v>92.3</v>
      </c>
      <c r="T284">
        <v>81</v>
      </c>
      <c r="U284">
        <v>37</v>
      </c>
      <c r="V284">
        <v>37</v>
      </c>
      <c r="W284">
        <v>11</v>
      </c>
      <c r="X284">
        <v>40</v>
      </c>
      <c r="Y284">
        <v>88</v>
      </c>
      <c r="Z284">
        <v>1.31</v>
      </c>
      <c r="AA284">
        <v>0.23699999999999999</v>
      </c>
      <c r="AB284">
        <v>0.28599999999999998</v>
      </c>
      <c r="AC284" t="str">
        <f>VLOOKUP($A284,Pit!$A$4:$A$1418,1,FALSE)</f>
        <v>SPGreg Ramsey23</v>
      </c>
    </row>
    <row r="285" spans="1:29" x14ac:dyDescent="0.25">
      <c r="A285" t="str">
        <f t="shared" si="4"/>
        <v>RPOliver Spindola21</v>
      </c>
      <c r="B285">
        <v>14694</v>
      </c>
      <c r="C285">
        <v>510</v>
      </c>
      <c r="D285" t="s">
        <v>512</v>
      </c>
      <c r="E285" t="s">
        <v>1655</v>
      </c>
      <c r="F285">
        <v>0</v>
      </c>
      <c r="G285">
        <v>39090</v>
      </c>
      <c r="H285">
        <v>21</v>
      </c>
      <c r="I285" t="s">
        <v>254</v>
      </c>
      <c r="J285" t="s">
        <v>43</v>
      </c>
      <c r="K285">
        <v>3</v>
      </c>
      <c r="L285">
        <v>10</v>
      </c>
      <c r="M285">
        <v>28</v>
      </c>
      <c r="N285">
        <v>0</v>
      </c>
      <c r="O285">
        <v>0</v>
      </c>
      <c r="P285">
        <v>5.19</v>
      </c>
      <c r="Q285">
        <v>93</v>
      </c>
      <c r="R285">
        <v>1</v>
      </c>
      <c r="S285">
        <v>100.7</v>
      </c>
      <c r="T285">
        <v>114</v>
      </c>
      <c r="U285">
        <v>70</v>
      </c>
      <c r="V285">
        <v>58</v>
      </c>
      <c r="W285">
        <v>18</v>
      </c>
      <c r="X285">
        <v>39</v>
      </c>
      <c r="Y285">
        <v>95</v>
      </c>
      <c r="Z285">
        <v>1.52</v>
      </c>
      <c r="AA285">
        <v>0.28299999999999997</v>
      </c>
      <c r="AB285">
        <v>0.32500000000000001</v>
      </c>
      <c r="AC285" t="str">
        <f>VLOOKUP($A285,Pit!$A$4:$A$1418,1,FALSE)</f>
        <v>RPOliver Spindola21</v>
      </c>
    </row>
    <row r="286" spans="1:29" x14ac:dyDescent="0.25">
      <c r="A286" t="str">
        <f t="shared" si="4"/>
        <v>RPAaron Peabody21</v>
      </c>
      <c r="B286">
        <v>5760</v>
      </c>
      <c r="C286">
        <v>512</v>
      </c>
      <c r="D286" t="s">
        <v>174</v>
      </c>
      <c r="E286" t="s">
        <v>1545</v>
      </c>
      <c r="F286">
        <v>2200000</v>
      </c>
      <c r="G286" s="10">
        <v>38961</v>
      </c>
      <c r="H286">
        <v>21</v>
      </c>
      <c r="I286" t="s">
        <v>254</v>
      </c>
      <c r="J286" t="s">
        <v>43</v>
      </c>
      <c r="K286">
        <v>13</v>
      </c>
      <c r="L286">
        <v>7</v>
      </c>
      <c r="M286">
        <v>2</v>
      </c>
      <c r="N286">
        <v>0</v>
      </c>
      <c r="O286">
        <v>0</v>
      </c>
      <c r="P286" s="8">
        <v>3.28</v>
      </c>
      <c r="Q286">
        <v>63</v>
      </c>
      <c r="R286">
        <v>6</v>
      </c>
      <c r="S286">
        <v>159</v>
      </c>
      <c r="T286">
        <v>116</v>
      </c>
      <c r="U286">
        <v>67</v>
      </c>
      <c r="V286">
        <v>58</v>
      </c>
      <c r="W286">
        <v>18</v>
      </c>
      <c r="X286">
        <v>76</v>
      </c>
      <c r="Y286">
        <v>126</v>
      </c>
      <c r="Z286" s="8">
        <v>1.21</v>
      </c>
      <c r="AA286" s="9">
        <v>0.2</v>
      </c>
      <c r="AB286" s="9">
        <v>0.222</v>
      </c>
      <c r="AC286" t="str">
        <f>VLOOKUP($A286,Pit!$A$4:$A$1418,1,FALSE)</f>
        <v>RPAaron Peabody21</v>
      </c>
    </row>
    <row r="287" spans="1:29" x14ac:dyDescent="0.25">
      <c r="A287" t="str">
        <f t="shared" si="4"/>
        <v>RPMarvin Moon18</v>
      </c>
      <c r="B287">
        <v>1469</v>
      </c>
      <c r="C287">
        <v>513</v>
      </c>
      <c r="D287" t="s">
        <v>1459</v>
      </c>
      <c r="E287" t="s">
        <v>1458</v>
      </c>
      <c r="F287">
        <v>0</v>
      </c>
      <c r="G287">
        <v>40066</v>
      </c>
      <c r="H287">
        <v>18</v>
      </c>
      <c r="I287" t="s">
        <v>254</v>
      </c>
      <c r="J287" t="s">
        <v>43</v>
      </c>
      <c r="K287">
        <v>3</v>
      </c>
      <c r="L287">
        <v>11</v>
      </c>
      <c r="M287">
        <v>3</v>
      </c>
      <c r="N287">
        <v>0</v>
      </c>
      <c r="O287">
        <v>0</v>
      </c>
      <c r="P287">
        <v>4.5599999999999996</v>
      </c>
      <c r="Q287">
        <v>41</v>
      </c>
      <c r="R287">
        <v>11</v>
      </c>
      <c r="S287">
        <v>98.7</v>
      </c>
      <c r="T287">
        <v>100</v>
      </c>
      <c r="U287">
        <v>55</v>
      </c>
      <c r="V287">
        <v>50</v>
      </c>
      <c r="W287">
        <v>18</v>
      </c>
      <c r="X287">
        <v>34</v>
      </c>
      <c r="Y287">
        <v>120</v>
      </c>
      <c r="Z287">
        <v>1.36</v>
      </c>
      <c r="AA287">
        <v>0.251</v>
      </c>
      <c r="AB287">
        <v>0.315</v>
      </c>
      <c r="AC287" t="str">
        <f>VLOOKUP($A287,Pit!$A$4:$A$1418,1,FALSE)</f>
        <v>RPMarvin Moon18</v>
      </c>
    </row>
    <row r="288" spans="1:29" x14ac:dyDescent="0.25">
      <c r="A288" t="str">
        <f t="shared" si="4"/>
        <v>RPDoug Curtis21</v>
      </c>
      <c r="B288">
        <v>14565</v>
      </c>
      <c r="C288">
        <v>516</v>
      </c>
      <c r="D288" t="s">
        <v>545</v>
      </c>
      <c r="E288" t="s">
        <v>555</v>
      </c>
      <c r="F288">
        <v>0</v>
      </c>
      <c r="G288">
        <v>39099</v>
      </c>
      <c r="H288">
        <v>21</v>
      </c>
      <c r="I288" t="s">
        <v>254</v>
      </c>
      <c r="J288" t="s">
        <v>43</v>
      </c>
      <c r="K288">
        <v>5</v>
      </c>
      <c r="L288">
        <v>1</v>
      </c>
      <c r="M288">
        <v>4</v>
      </c>
      <c r="N288">
        <v>0</v>
      </c>
      <c r="O288">
        <v>0</v>
      </c>
      <c r="P288">
        <v>2.2599999999999998</v>
      </c>
      <c r="Q288">
        <v>48</v>
      </c>
      <c r="R288">
        <v>0</v>
      </c>
      <c r="S288">
        <v>67.7</v>
      </c>
      <c r="T288">
        <v>62</v>
      </c>
      <c r="U288">
        <v>25</v>
      </c>
      <c r="V288">
        <v>17</v>
      </c>
      <c r="W288">
        <v>3</v>
      </c>
      <c r="X288">
        <v>25</v>
      </c>
      <c r="Y288">
        <v>46</v>
      </c>
      <c r="Z288">
        <v>1.29</v>
      </c>
      <c r="AA288">
        <v>0.23799999999999999</v>
      </c>
      <c r="AB288">
        <v>0.27700000000000002</v>
      </c>
      <c r="AC288" t="str">
        <f>VLOOKUP($A288,Pit!$A$4:$A$1418,1,FALSE)</f>
        <v>RPDoug Curtis21</v>
      </c>
    </row>
    <row r="289" spans="1:29" x14ac:dyDescent="0.25">
      <c r="A289" t="str">
        <f t="shared" si="4"/>
        <v>SPAlex Bush18</v>
      </c>
      <c r="B289">
        <v>7665</v>
      </c>
      <c r="C289">
        <v>517</v>
      </c>
      <c r="D289" t="s">
        <v>499</v>
      </c>
      <c r="E289" t="s">
        <v>1068</v>
      </c>
      <c r="F289">
        <v>0</v>
      </c>
      <c r="G289" s="10">
        <v>40275</v>
      </c>
      <c r="H289">
        <v>18</v>
      </c>
      <c r="I289" t="s">
        <v>254</v>
      </c>
      <c r="J289" t="s">
        <v>25</v>
      </c>
      <c r="K289">
        <v>8</v>
      </c>
      <c r="L289">
        <v>3</v>
      </c>
      <c r="M289">
        <v>1</v>
      </c>
      <c r="N289">
        <v>0</v>
      </c>
      <c r="O289">
        <v>0</v>
      </c>
      <c r="P289" s="8">
        <v>1.73</v>
      </c>
      <c r="Q289">
        <v>41</v>
      </c>
      <c r="R289">
        <v>17</v>
      </c>
      <c r="S289">
        <v>135</v>
      </c>
      <c r="T289">
        <v>76</v>
      </c>
      <c r="U289">
        <v>32</v>
      </c>
      <c r="V289">
        <v>26</v>
      </c>
      <c r="W289">
        <v>10</v>
      </c>
      <c r="X289">
        <v>31</v>
      </c>
      <c r="Y289">
        <v>137</v>
      </c>
      <c r="Z289" s="8">
        <v>0.79</v>
      </c>
      <c r="AA289" s="9">
        <v>0.158</v>
      </c>
      <c r="AB289" s="9">
        <v>0.19800000000000001</v>
      </c>
      <c r="AC289" t="str">
        <f>VLOOKUP($A289,Pit!$A$4:$A$1418,1,FALSE)</f>
        <v>SPAlex Bush18</v>
      </c>
    </row>
    <row r="290" spans="1:29" x14ac:dyDescent="0.25">
      <c r="A290" t="str">
        <f t="shared" si="4"/>
        <v>SPKen Moore23</v>
      </c>
      <c r="B290">
        <v>2155</v>
      </c>
      <c r="C290">
        <v>518</v>
      </c>
      <c r="D290" t="s">
        <v>484</v>
      </c>
      <c r="E290" t="s">
        <v>275</v>
      </c>
      <c r="F290">
        <v>0</v>
      </c>
      <c r="G290" s="10">
        <v>38215</v>
      </c>
      <c r="H290">
        <v>23</v>
      </c>
      <c r="I290" t="s">
        <v>254</v>
      </c>
      <c r="J290" t="s">
        <v>25</v>
      </c>
      <c r="K290">
        <v>13</v>
      </c>
      <c r="L290">
        <v>10</v>
      </c>
      <c r="M290">
        <v>6</v>
      </c>
      <c r="N290">
        <v>0</v>
      </c>
      <c r="O290">
        <v>0</v>
      </c>
      <c r="P290">
        <v>3.3</v>
      </c>
      <c r="Q290">
        <v>53</v>
      </c>
      <c r="R290">
        <v>38</v>
      </c>
      <c r="S290">
        <v>213</v>
      </c>
      <c r="T290">
        <v>181</v>
      </c>
      <c r="U290">
        <v>86</v>
      </c>
      <c r="V290">
        <v>78</v>
      </c>
      <c r="W290">
        <v>16</v>
      </c>
      <c r="X290">
        <v>85</v>
      </c>
      <c r="Y290">
        <v>176</v>
      </c>
      <c r="Z290">
        <v>1.25</v>
      </c>
      <c r="AA290">
        <v>0.22500000000000001</v>
      </c>
      <c r="AB290">
        <v>0.26800000000000002</v>
      </c>
      <c r="AC290" t="str">
        <f>VLOOKUP($A290,Pit!$A$4:$A$1418,1,FALSE)</f>
        <v>SPKen Moore23</v>
      </c>
    </row>
    <row r="291" spans="1:29" x14ac:dyDescent="0.25">
      <c r="A291" t="str">
        <f t="shared" si="4"/>
        <v>RPAzumamaro Matsuura23</v>
      </c>
      <c r="B291">
        <v>9407</v>
      </c>
      <c r="C291">
        <v>520</v>
      </c>
      <c r="D291" t="s">
        <v>1414</v>
      </c>
      <c r="E291" t="s">
        <v>1413</v>
      </c>
      <c r="F291">
        <v>0</v>
      </c>
      <c r="G291" s="10">
        <v>38424</v>
      </c>
      <c r="H291">
        <v>23</v>
      </c>
      <c r="I291" t="s">
        <v>254</v>
      </c>
      <c r="J291" t="s">
        <v>43</v>
      </c>
      <c r="K291">
        <v>6</v>
      </c>
      <c r="L291">
        <v>11</v>
      </c>
      <c r="M291">
        <v>15</v>
      </c>
      <c r="N291">
        <v>0</v>
      </c>
      <c r="O291">
        <v>0</v>
      </c>
      <c r="P291" s="8">
        <v>3.24</v>
      </c>
      <c r="Q291">
        <v>79</v>
      </c>
      <c r="R291">
        <v>16</v>
      </c>
      <c r="S291">
        <v>161</v>
      </c>
      <c r="T291">
        <v>163</v>
      </c>
      <c r="U291">
        <v>67</v>
      </c>
      <c r="V291">
        <v>58</v>
      </c>
      <c r="W291">
        <v>18</v>
      </c>
      <c r="X291">
        <v>50</v>
      </c>
      <c r="Y291">
        <v>136</v>
      </c>
      <c r="Z291" s="8">
        <v>1.32</v>
      </c>
      <c r="AA291" s="9">
        <v>0.26600000000000001</v>
      </c>
      <c r="AB291" s="9">
        <v>0.311</v>
      </c>
      <c r="AC291" t="str">
        <f>VLOOKUP($A291,Pit!$A$4:$A$1418,1,FALSE)</f>
        <v>RPAzumamaro Matsuura23</v>
      </c>
    </row>
    <row r="292" spans="1:29" x14ac:dyDescent="0.25">
      <c r="A292" t="str">
        <f t="shared" si="4"/>
        <v>SPClifton Nielsen21</v>
      </c>
      <c r="B292">
        <v>4783</v>
      </c>
      <c r="C292">
        <v>524</v>
      </c>
      <c r="D292" t="s">
        <v>1497</v>
      </c>
      <c r="E292" t="s">
        <v>1498</v>
      </c>
      <c r="F292">
        <v>0</v>
      </c>
      <c r="G292">
        <v>39021</v>
      </c>
      <c r="H292">
        <v>21</v>
      </c>
      <c r="I292" t="s">
        <v>254</v>
      </c>
      <c r="J292" t="s">
        <v>25</v>
      </c>
      <c r="K292">
        <v>6</v>
      </c>
      <c r="L292">
        <v>4</v>
      </c>
      <c r="M292">
        <v>8</v>
      </c>
      <c r="N292">
        <v>0</v>
      </c>
      <c r="O292">
        <v>0</v>
      </c>
      <c r="P292">
        <v>3.73</v>
      </c>
      <c r="Q292">
        <v>36</v>
      </c>
      <c r="R292">
        <v>12</v>
      </c>
      <c r="S292">
        <v>91.7</v>
      </c>
      <c r="T292">
        <v>83</v>
      </c>
      <c r="U292">
        <v>42</v>
      </c>
      <c r="V292">
        <v>38</v>
      </c>
      <c r="W292">
        <v>15</v>
      </c>
      <c r="X292">
        <v>30</v>
      </c>
      <c r="Y292">
        <v>94</v>
      </c>
      <c r="Z292">
        <v>1.23</v>
      </c>
      <c r="AA292">
        <v>0.23200000000000001</v>
      </c>
      <c r="AB292">
        <v>0.27200000000000002</v>
      </c>
      <c r="AC292" t="str">
        <f>VLOOKUP($A292,Pit!$A$4:$A$1418,1,FALSE)</f>
        <v>SPClifton Nielsen21</v>
      </c>
    </row>
    <row r="293" spans="1:29" x14ac:dyDescent="0.25">
      <c r="A293" t="str">
        <f t="shared" si="4"/>
        <v>RPForrest Davis22</v>
      </c>
      <c r="B293">
        <v>1992</v>
      </c>
      <c r="C293">
        <v>526</v>
      </c>
      <c r="D293" t="s">
        <v>1114</v>
      </c>
      <c r="E293" t="s">
        <v>144</v>
      </c>
      <c r="F293">
        <v>0</v>
      </c>
      <c r="G293">
        <v>38758</v>
      </c>
      <c r="H293">
        <v>22</v>
      </c>
      <c r="I293" t="s">
        <v>254</v>
      </c>
      <c r="J293" t="s">
        <v>43</v>
      </c>
      <c r="K293">
        <v>8</v>
      </c>
      <c r="L293">
        <v>8</v>
      </c>
      <c r="M293">
        <v>2</v>
      </c>
      <c r="N293">
        <v>0</v>
      </c>
      <c r="O293">
        <v>0</v>
      </c>
      <c r="P293">
        <v>4.87</v>
      </c>
      <c r="Q293">
        <v>46</v>
      </c>
      <c r="R293">
        <v>14</v>
      </c>
      <c r="S293">
        <v>133</v>
      </c>
      <c r="T293">
        <v>154</v>
      </c>
      <c r="U293">
        <v>81</v>
      </c>
      <c r="V293">
        <v>72</v>
      </c>
      <c r="W293">
        <v>12</v>
      </c>
      <c r="X293">
        <v>61</v>
      </c>
      <c r="Y293">
        <v>91</v>
      </c>
      <c r="Z293">
        <v>1.62</v>
      </c>
      <c r="AA293">
        <v>0.29099999999999998</v>
      </c>
      <c r="AB293">
        <v>0.32800000000000001</v>
      </c>
      <c r="AC293" t="str">
        <f>VLOOKUP($A293,Pit!$A$4:$A$1418,1,FALSE)</f>
        <v>RPForrest Davis22</v>
      </c>
    </row>
    <row r="294" spans="1:29" x14ac:dyDescent="0.25">
      <c r="A294" t="str">
        <f t="shared" si="4"/>
        <v>SPCorbin Jones23</v>
      </c>
      <c r="B294">
        <v>1152</v>
      </c>
      <c r="C294">
        <v>528</v>
      </c>
      <c r="D294" t="s">
        <v>653</v>
      </c>
      <c r="E294" t="s">
        <v>230</v>
      </c>
      <c r="F294">
        <v>0</v>
      </c>
      <c r="G294">
        <v>38275</v>
      </c>
      <c r="H294">
        <v>23</v>
      </c>
      <c r="I294" t="s">
        <v>254</v>
      </c>
      <c r="J294" t="s">
        <v>25</v>
      </c>
      <c r="K294">
        <v>6</v>
      </c>
      <c r="L294">
        <v>9</v>
      </c>
      <c r="M294">
        <v>2</v>
      </c>
      <c r="N294">
        <v>0</v>
      </c>
      <c r="O294">
        <v>0</v>
      </c>
      <c r="P294">
        <v>3.09</v>
      </c>
      <c r="Q294">
        <v>31</v>
      </c>
      <c r="R294">
        <v>21</v>
      </c>
      <c r="S294">
        <v>137</v>
      </c>
      <c r="T294">
        <v>113</v>
      </c>
      <c r="U294">
        <v>58</v>
      </c>
      <c r="V294">
        <v>47</v>
      </c>
      <c r="W294">
        <v>9</v>
      </c>
      <c r="X294">
        <v>45</v>
      </c>
      <c r="Y294">
        <v>123</v>
      </c>
      <c r="Z294">
        <v>1.1499999999999999</v>
      </c>
      <c r="AA294">
        <v>0.219</v>
      </c>
      <c r="AB294">
        <v>0.26900000000000002</v>
      </c>
      <c r="AC294" t="str">
        <f>VLOOKUP($A294,Pit!$A$4:$A$1418,1,FALSE)</f>
        <v>SPCorbin Jones23</v>
      </c>
    </row>
    <row r="295" spans="1:29" x14ac:dyDescent="0.25">
      <c r="A295" t="str">
        <f t="shared" si="4"/>
        <v>RPEllis Carew23</v>
      </c>
      <c r="B295">
        <v>13654</v>
      </c>
      <c r="C295">
        <v>530</v>
      </c>
      <c r="D295" t="s">
        <v>645</v>
      </c>
      <c r="E295" t="s">
        <v>1076</v>
      </c>
      <c r="F295">
        <v>1800000</v>
      </c>
      <c r="G295">
        <v>38467</v>
      </c>
      <c r="H295">
        <v>23</v>
      </c>
      <c r="I295" t="s">
        <v>254</v>
      </c>
      <c r="J295" t="s">
        <v>43</v>
      </c>
      <c r="K295">
        <v>5</v>
      </c>
      <c r="L295">
        <v>6</v>
      </c>
      <c r="M295">
        <v>12</v>
      </c>
      <c r="N295">
        <v>0</v>
      </c>
      <c r="O295">
        <v>0</v>
      </c>
      <c r="P295">
        <v>5.14</v>
      </c>
      <c r="Q295">
        <v>75</v>
      </c>
      <c r="R295">
        <v>0</v>
      </c>
      <c r="S295">
        <v>98</v>
      </c>
      <c r="T295">
        <v>103</v>
      </c>
      <c r="U295">
        <v>62</v>
      </c>
      <c r="V295">
        <v>56</v>
      </c>
      <c r="W295">
        <v>11</v>
      </c>
      <c r="X295">
        <v>56</v>
      </c>
      <c r="Y295">
        <v>84</v>
      </c>
      <c r="Z295">
        <v>1.62</v>
      </c>
      <c r="AA295">
        <v>0.27300000000000002</v>
      </c>
      <c r="AB295">
        <v>0.31900000000000001</v>
      </c>
      <c r="AC295" t="str">
        <f>VLOOKUP($A295,Pit!$A$4:$A$1418,1,FALSE)</f>
        <v>RPEllis Carew23</v>
      </c>
    </row>
    <row r="296" spans="1:29" x14ac:dyDescent="0.25">
      <c r="A296" t="str">
        <f t="shared" si="4"/>
        <v>RPAlfredo Peña21</v>
      </c>
      <c r="B296">
        <v>16068</v>
      </c>
      <c r="C296">
        <v>531</v>
      </c>
      <c r="D296" t="s">
        <v>539</v>
      </c>
      <c r="E296" t="s">
        <v>1547</v>
      </c>
      <c r="F296">
        <v>0</v>
      </c>
      <c r="G296">
        <v>39223</v>
      </c>
      <c r="H296">
        <v>21</v>
      </c>
      <c r="I296" t="s">
        <v>254</v>
      </c>
      <c r="J296" t="s">
        <v>43</v>
      </c>
      <c r="K296">
        <v>9</v>
      </c>
      <c r="L296">
        <v>4</v>
      </c>
      <c r="M296">
        <v>1</v>
      </c>
      <c r="N296">
        <v>0</v>
      </c>
      <c r="O296">
        <v>0</v>
      </c>
      <c r="P296">
        <v>3.21</v>
      </c>
      <c r="Q296">
        <v>52</v>
      </c>
      <c r="R296">
        <v>2</v>
      </c>
      <c r="S296">
        <v>81.3</v>
      </c>
      <c r="T296">
        <v>85</v>
      </c>
      <c r="U296">
        <v>34</v>
      </c>
      <c r="V296">
        <v>29</v>
      </c>
      <c r="W296">
        <v>4</v>
      </c>
      <c r="X296">
        <v>30</v>
      </c>
      <c r="Y296">
        <v>64</v>
      </c>
      <c r="Z296">
        <v>1.41</v>
      </c>
      <c r="AA296">
        <v>0.27200000000000002</v>
      </c>
      <c r="AB296">
        <v>0.32500000000000001</v>
      </c>
      <c r="AC296" t="str">
        <f>VLOOKUP($A296,Pit!$A$4:$A$1418,1,FALSE)</f>
        <v>RPAlfredo Peña21</v>
      </c>
    </row>
    <row r="297" spans="1:29" x14ac:dyDescent="0.25">
      <c r="A297" t="str">
        <f t="shared" si="4"/>
        <v>SPArmando Otero22</v>
      </c>
      <c r="B297">
        <v>5354</v>
      </c>
      <c r="C297">
        <v>533</v>
      </c>
      <c r="D297" t="s">
        <v>497</v>
      </c>
      <c r="E297" t="s">
        <v>671</v>
      </c>
      <c r="F297">
        <v>0</v>
      </c>
      <c r="G297" s="10">
        <v>38546</v>
      </c>
      <c r="H297">
        <v>22</v>
      </c>
      <c r="I297" t="s">
        <v>254</v>
      </c>
      <c r="J297" t="s">
        <v>25</v>
      </c>
      <c r="K297">
        <v>6</v>
      </c>
      <c r="L297">
        <v>12</v>
      </c>
      <c r="M297">
        <v>0</v>
      </c>
      <c r="N297">
        <v>0</v>
      </c>
      <c r="O297">
        <v>0</v>
      </c>
      <c r="P297">
        <v>3.7</v>
      </c>
      <c r="Q297">
        <v>33</v>
      </c>
      <c r="R297">
        <v>33</v>
      </c>
      <c r="S297">
        <v>170.3</v>
      </c>
      <c r="T297">
        <v>152</v>
      </c>
      <c r="U297">
        <v>74</v>
      </c>
      <c r="V297">
        <v>70</v>
      </c>
      <c r="W297">
        <v>21</v>
      </c>
      <c r="X297">
        <v>48</v>
      </c>
      <c r="Y297">
        <v>154</v>
      </c>
      <c r="Z297">
        <v>1.17</v>
      </c>
      <c r="AA297">
        <v>0.23699999999999999</v>
      </c>
      <c r="AB297">
        <v>0.28000000000000003</v>
      </c>
      <c r="AC297" t="str">
        <f>VLOOKUP($A297,Pit!$A$4:$A$1418,1,FALSE)</f>
        <v>SPArmando Otero22</v>
      </c>
    </row>
    <row r="298" spans="1:29" x14ac:dyDescent="0.25">
      <c r="A298" t="str">
        <f t="shared" si="4"/>
        <v>RPJosé Espinoza23</v>
      </c>
      <c r="B298">
        <v>15293</v>
      </c>
      <c r="C298">
        <v>534</v>
      </c>
      <c r="D298" t="s">
        <v>150</v>
      </c>
      <c r="E298" t="s">
        <v>457</v>
      </c>
      <c r="F298">
        <v>0</v>
      </c>
      <c r="G298">
        <v>38475</v>
      </c>
      <c r="H298">
        <v>23</v>
      </c>
      <c r="I298" t="s">
        <v>254</v>
      </c>
      <c r="J298" t="s">
        <v>43</v>
      </c>
      <c r="K298">
        <v>1</v>
      </c>
      <c r="L298">
        <v>4</v>
      </c>
      <c r="M298">
        <v>5</v>
      </c>
      <c r="N298">
        <v>0</v>
      </c>
      <c r="O298">
        <v>0</v>
      </c>
      <c r="P298">
        <v>5.6</v>
      </c>
      <c r="Q298">
        <v>51</v>
      </c>
      <c r="R298">
        <v>0</v>
      </c>
      <c r="S298">
        <v>88.3</v>
      </c>
      <c r="T298">
        <v>78</v>
      </c>
      <c r="U298">
        <v>55</v>
      </c>
      <c r="V298">
        <v>55</v>
      </c>
      <c r="W298">
        <v>16</v>
      </c>
      <c r="X298">
        <v>39</v>
      </c>
      <c r="Y298">
        <v>92</v>
      </c>
      <c r="Z298">
        <v>1.32</v>
      </c>
      <c r="AA298">
        <v>0.23599999999999999</v>
      </c>
      <c r="AB298">
        <v>0.27800000000000002</v>
      </c>
      <c r="AC298" t="str">
        <f>VLOOKUP($A298,Pit!$A$4:$A$1418,1,FALSE)</f>
        <v>RPJosé Espinoza23</v>
      </c>
    </row>
    <row r="299" spans="1:29" x14ac:dyDescent="0.25">
      <c r="A299" t="str">
        <f t="shared" si="4"/>
        <v>RPMark Dixon23</v>
      </c>
      <c r="B299">
        <v>10298</v>
      </c>
      <c r="C299">
        <v>538</v>
      </c>
      <c r="D299" t="s">
        <v>145</v>
      </c>
      <c r="E299" t="s">
        <v>869</v>
      </c>
      <c r="F299">
        <v>1700000</v>
      </c>
      <c r="G299" s="10">
        <v>38500</v>
      </c>
      <c r="H299">
        <v>23</v>
      </c>
      <c r="I299" t="s">
        <v>254</v>
      </c>
      <c r="J299" t="s">
        <v>43</v>
      </c>
      <c r="K299">
        <v>11</v>
      </c>
      <c r="L299">
        <v>34</v>
      </c>
      <c r="M299">
        <v>1</v>
      </c>
      <c r="N299">
        <v>0</v>
      </c>
      <c r="O299">
        <v>0</v>
      </c>
      <c r="P299" s="8">
        <v>7.44</v>
      </c>
      <c r="Q299">
        <v>98</v>
      </c>
      <c r="R299">
        <v>56</v>
      </c>
      <c r="S299">
        <v>302.3</v>
      </c>
      <c r="T299">
        <v>418</v>
      </c>
      <c r="U299">
        <v>290</v>
      </c>
      <c r="V299">
        <v>250</v>
      </c>
      <c r="W299">
        <v>40</v>
      </c>
      <c r="X299">
        <v>186</v>
      </c>
      <c r="Y299">
        <v>131</v>
      </c>
      <c r="Z299" s="8">
        <v>2</v>
      </c>
      <c r="AA299" s="9">
        <v>0.32700000000000001</v>
      </c>
      <c r="AB299" s="9">
        <v>0.33800000000000002</v>
      </c>
      <c r="AC299" t="str">
        <f>VLOOKUP($A299,Pit!$A$4:$A$1418,1,FALSE)</f>
        <v>RPMark Dixon23</v>
      </c>
    </row>
    <row r="300" spans="1:29" x14ac:dyDescent="0.25">
      <c r="A300" t="str">
        <f t="shared" si="4"/>
        <v>RPGenpaku Yoshizaki18</v>
      </c>
      <c r="B300">
        <v>16100</v>
      </c>
      <c r="C300">
        <v>539</v>
      </c>
      <c r="D300" t="s">
        <v>1750</v>
      </c>
      <c r="E300" t="s">
        <v>1751</v>
      </c>
      <c r="F300">
        <v>2800000</v>
      </c>
      <c r="G300" s="10">
        <v>40166</v>
      </c>
      <c r="H300">
        <v>18</v>
      </c>
      <c r="I300" t="s">
        <v>254</v>
      </c>
      <c r="J300" t="s">
        <v>43</v>
      </c>
      <c r="K300">
        <v>8</v>
      </c>
      <c r="L300">
        <v>18</v>
      </c>
      <c r="M300">
        <v>0</v>
      </c>
      <c r="N300">
        <v>0</v>
      </c>
      <c r="O300">
        <v>0</v>
      </c>
      <c r="P300">
        <v>4.4000000000000004</v>
      </c>
      <c r="Q300">
        <v>52</v>
      </c>
      <c r="R300">
        <v>18</v>
      </c>
      <c r="S300">
        <v>143.30000000000001</v>
      </c>
      <c r="T300">
        <v>135</v>
      </c>
      <c r="U300">
        <v>84</v>
      </c>
      <c r="V300">
        <v>70</v>
      </c>
      <c r="W300">
        <v>27</v>
      </c>
      <c r="X300">
        <v>49</v>
      </c>
      <c r="Y300">
        <v>156</v>
      </c>
      <c r="Z300">
        <v>1.28</v>
      </c>
      <c r="AA300">
        <v>0.24099999999999999</v>
      </c>
      <c r="AB300">
        <v>0.28399999999999997</v>
      </c>
      <c r="AC300" t="str">
        <f>VLOOKUP($A300,Pit!$A$4:$A$1418,1,FALSE)</f>
        <v>RPGenpaku Yoshizaki18</v>
      </c>
    </row>
    <row r="301" spans="1:29" x14ac:dyDescent="0.25">
      <c r="A301" t="str">
        <f t="shared" si="4"/>
        <v>RPRon Lambert18</v>
      </c>
      <c r="B301">
        <v>6652</v>
      </c>
      <c r="C301">
        <v>540</v>
      </c>
      <c r="D301" t="s">
        <v>155</v>
      </c>
      <c r="E301" t="s">
        <v>1344</v>
      </c>
      <c r="F301">
        <v>0</v>
      </c>
      <c r="G301" s="10">
        <v>40072</v>
      </c>
      <c r="H301">
        <v>18</v>
      </c>
      <c r="I301" t="s">
        <v>254</v>
      </c>
      <c r="J301" t="s">
        <v>43</v>
      </c>
      <c r="K301">
        <v>15</v>
      </c>
      <c r="L301">
        <v>11</v>
      </c>
      <c r="M301">
        <v>0</v>
      </c>
      <c r="N301">
        <v>0</v>
      </c>
      <c r="O301">
        <v>0</v>
      </c>
      <c r="P301">
        <v>2.57</v>
      </c>
      <c r="Q301">
        <v>45</v>
      </c>
      <c r="R301">
        <v>45</v>
      </c>
      <c r="S301">
        <v>227.7</v>
      </c>
      <c r="T301">
        <v>172</v>
      </c>
      <c r="U301">
        <v>76</v>
      </c>
      <c r="V301">
        <v>65</v>
      </c>
      <c r="W301">
        <v>22</v>
      </c>
      <c r="X301">
        <v>76</v>
      </c>
      <c r="Y301">
        <v>233</v>
      </c>
      <c r="Z301">
        <v>1.0900000000000001</v>
      </c>
      <c r="AA301">
        <v>0.20499999999999999</v>
      </c>
      <c r="AB301">
        <v>0.25600000000000001</v>
      </c>
      <c r="AC301" t="str">
        <f>VLOOKUP($A301,Pit!$A$4:$A$1418,1,FALSE)</f>
        <v>RPRon Lambert18</v>
      </c>
    </row>
    <row r="302" spans="1:29" x14ac:dyDescent="0.25">
      <c r="A302" t="str">
        <f t="shared" si="4"/>
        <v>RPClaudio Rodríguez24</v>
      </c>
      <c r="B302">
        <v>2057</v>
      </c>
      <c r="C302">
        <v>541</v>
      </c>
      <c r="D302" t="s">
        <v>906</v>
      </c>
      <c r="E302" t="s">
        <v>225</v>
      </c>
      <c r="F302">
        <v>0</v>
      </c>
      <c r="G302">
        <v>37868</v>
      </c>
      <c r="H302">
        <v>24</v>
      </c>
      <c r="I302" t="s">
        <v>254</v>
      </c>
      <c r="J302" t="s">
        <v>43</v>
      </c>
      <c r="K302">
        <v>2</v>
      </c>
      <c r="L302">
        <v>1</v>
      </c>
      <c r="M302">
        <v>1</v>
      </c>
      <c r="N302">
        <v>0</v>
      </c>
      <c r="O302">
        <v>0</v>
      </c>
      <c r="P302">
        <v>1.55</v>
      </c>
      <c r="Q302">
        <v>17</v>
      </c>
      <c r="R302">
        <v>1</v>
      </c>
      <c r="S302">
        <v>46.3</v>
      </c>
      <c r="T302">
        <v>36</v>
      </c>
      <c r="U302">
        <v>15</v>
      </c>
      <c r="V302">
        <v>8</v>
      </c>
      <c r="W302">
        <v>3</v>
      </c>
      <c r="X302">
        <v>15</v>
      </c>
      <c r="Y302">
        <v>36</v>
      </c>
      <c r="Z302">
        <v>1.1000000000000001</v>
      </c>
      <c r="AA302">
        <v>0.216</v>
      </c>
      <c r="AB302">
        <v>0.25</v>
      </c>
      <c r="AC302" t="str">
        <f>VLOOKUP($A302,Pit!$A$4:$A$1418,1,FALSE)</f>
        <v>RPClaudio Rodríguez24</v>
      </c>
    </row>
    <row r="303" spans="1:29" x14ac:dyDescent="0.25">
      <c r="A303" t="str">
        <f t="shared" si="4"/>
        <v>RPPerikles Papadopoulos18</v>
      </c>
      <c r="B303">
        <v>16109</v>
      </c>
      <c r="C303">
        <v>542</v>
      </c>
      <c r="D303" t="s">
        <v>1542</v>
      </c>
      <c r="E303" t="s">
        <v>1543</v>
      </c>
      <c r="F303">
        <v>0</v>
      </c>
      <c r="G303">
        <v>40020</v>
      </c>
      <c r="H303">
        <v>18</v>
      </c>
      <c r="I303" t="s">
        <v>254</v>
      </c>
      <c r="J303" t="s">
        <v>43</v>
      </c>
      <c r="K303">
        <v>1</v>
      </c>
      <c r="L303">
        <v>4</v>
      </c>
      <c r="M303">
        <v>0</v>
      </c>
      <c r="N303">
        <v>0</v>
      </c>
      <c r="O303">
        <v>0</v>
      </c>
      <c r="P303">
        <v>2.4500000000000002</v>
      </c>
      <c r="Q303">
        <v>17</v>
      </c>
      <c r="R303">
        <v>0</v>
      </c>
      <c r="S303">
        <v>22</v>
      </c>
      <c r="T303">
        <v>13</v>
      </c>
      <c r="U303">
        <v>9</v>
      </c>
      <c r="V303">
        <v>6</v>
      </c>
      <c r="W303">
        <v>3</v>
      </c>
      <c r="X303">
        <v>16</v>
      </c>
      <c r="Y303">
        <v>22</v>
      </c>
      <c r="Z303">
        <v>1.32</v>
      </c>
      <c r="AA303">
        <v>0.17100000000000001</v>
      </c>
      <c r="AB303">
        <v>0.19600000000000001</v>
      </c>
      <c r="AC303" t="str">
        <f>VLOOKUP($A303,Pit!$A$4:$A$1418,1,FALSE)</f>
        <v>RPPerikles Papadopoulos18</v>
      </c>
    </row>
    <row r="304" spans="1:29" x14ac:dyDescent="0.25">
      <c r="A304" t="str">
        <f t="shared" si="4"/>
        <v>CLJeff O'Loman21</v>
      </c>
      <c r="B304">
        <v>9164</v>
      </c>
      <c r="C304">
        <v>543</v>
      </c>
      <c r="D304" t="s">
        <v>142</v>
      </c>
      <c r="E304" t="s">
        <v>1513</v>
      </c>
      <c r="F304">
        <v>0</v>
      </c>
      <c r="G304">
        <v>39113</v>
      </c>
      <c r="H304">
        <v>21</v>
      </c>
      <c r="I304" t="s">
        <v>254</v>
      </c>
      <c r="J304" t="s">
        <v>53</v>
      </c>
      <c r="K304">
        <v>6</v>
      </c>
      <c r="L304">
        <v>6</v>
      </c>
      <c r="M304">
        <v>1</v>
      </c>
      <c r="N304">
        <v>0</v>
      </c>
      <c r="O304">
        <v>0</v>
      </c>
      <c r="P304">
        <v>3.56</v>
      </c>
      <c r="Q304">
        <v>28</v>
      </c>
      <c r="R304">
        <v>16</v>
      </c>
      <c r="S304">
        <v>101</v>
      </c>
      <c r="T304">
        <v>93</v>
      </c>
      <c r="U304">
        <v>41</v>
      </c>
      <c r="V304">
        <v>40</v>
      </c>
      <c r="W304">
        <v>14</v>
      </c>
      <c r="X304">
        <v>35</v>
      </c>
      <c r="Y304">
        <v>88</v>
      </c>
      <c r="Z304">
        <v>1.27</v>
      </c>
      <c r="AA304">
        <v>0.24299999999999999</v>
      </c>
      <c r="AB304">
        <v>0.28000000000000003</v>
      </c>
      <c r="AC304" t="str">
        <f>VLOOKUP($A304,Pit!$A$4:$A$1418,1,FALSE)</f>
        <v>CLJeff O'Loman21</v>
      </c>
    </row>
    <row r="305" spans="1:29" x14ac:dyDescent="0.25">
      <c r="A305" t="str">
        <f t="shared" si="4"/>
        <v>RPOrinosuke Kurota24</v>
      </c>
      <c r="B305">
        <v>13711</v>
      </c>
      <c r="C305">
        <v>544</v>
      </c>
      <c r="D305" t="s">
        <v>1336</v>
      </c>
      <c r="E305" t="s">
        <v>1337</v>
      </c>
      <c r="F305">
        <v>0</v>
      </c>
      <c r="G305" s="10">
        <v>37972</v>
      </c>
      <c r="H305">
        <v>24</v>
      </c>
      <c r="I305" t="s">
        <v>254</v>
      </c>
      <c r="J305" t="s">
        <v>43</v>
      </c>
      <c r="K305">
        <v>6</v>
      </c>
      <c r="L305">
        <v>17</v>
      </c>
      <c r="M305">
        <v>22</v>
      </c>
      <c r="N305">
        <v>0</v>
      </c>
      <c r="O305">
        <v>0</v>
      </c>
      <c r="P305" s="8">
        <v>5.95</v>
      </c>
      <c r="Q305">
        <v>108</v>
      </c>
      <c r="R305">
        <v>7</v>
      </c>
      <c r="S305">
        <v>143.69999999999999</v>
      </c>
      <c r="T305">
        <v>150</v>
      </c>
      <c r="U305">
        <v>110</v>
      </c>
      <c r="V305">
        <v>95</v>
      </c>
      <c r="W305">
        <v>21</v>
      </c>
      <c r="X305">
        <v>57</v>
      </c>
      <c r="Y305">
        <v>139</v>
      </c>
      <c r="Z305" s="8">
        <v>1.44</v>
      </c>
      <c r="AA305" s="9">
        <v>0.26300000000000001</v>
      </c>
      <c r="AB305" s="9">
        <v>0.311</v>
      </c>
      <c r="AC305" t="str">
        <f>VLOOKUP($A305,Pit!$A$4:$A$1418,1,FALSE)</f>
        <v>RPOrinosuke Kurota24</v>
      </c>
    </row>
    <row r="306" spans="1:29" x14ac:dyDescent="0.25">
      <c r="A306" t="str">
        <f t="shared" si="4"/>
        <v>RPTravis Brown21</v>
      </c>
      <c r="B306">
        <v>2051</v>
      </c>
      <c r="C306">
        <v>546</v>
      </c>
      <c r="D306" t="s">
        <v>552</v>
      </c>
      <c r="E306" t="s">
        <v>146</v>
      </c>
      <c r="F306">
        <v>0</v>
      </c>
      <c r="G306">
        <v>38877</v>
      </c>
      <c r="H306">
        <v>21</v>
      </c>
      <c r="I306" t="s">
        <v>254</v>
      </c>
      <c r="J306" t="s">
        <v>43</v>
      </c>
      <c r="K306">
        <v>9</v>
      </c>
      <c r="L306">
        <v>14</v>
      </c>
      <c r="M306">
        <v>3</v>
      </c>
      <c r="N306">
        <v>0</v>
      </c>
      <c r="O306">
        <v>0</v>
      </c>
      <c r="P306">
        <v>4.5</v>
      </c>
      <c r="Q306">
        <v>69</v>
      </c>
      <c r="R306">
        <v>14</v>
      </c>
      <c r="S306">
        <v>136</v>
      </c>
      <c r="T306">
        <v>113</v>
      </c>
      <c r="U306">
        <v>83</v>
      </c>
      <c r="V306">
        <v>68</v>
      </c>
      <c r="W306">
        <v>22</v>
      </c>
      <c r="X306">
        <v>65</v>
      </c>
      <c r="Y306">
        <v>115</v>
      </c>
      <c r="Z306">
        <v>1.31</v>
      </c>
      <c r="AA306">
        <v>0.22900000000000001</v>
      </c>
      <c r="AB306">
        <v>0.249</v>
      </c>
      <c r="AC306" t="str">
        <f>VLOOKUP($A306,Pit!$A$4:$A$1418,1,FALSE)</f>
        <v>RPTravis Brown21</v>
      </c>
    </row>
    <row r="307" spans="1:29" x14ac:dyDescent="0.25">
      <c r="A307" t="str">
        <f t="shared" si="4"/>
        <v>RPPhil Kemp21</v>
      </c>
      <c r="B307">
        <v>14619</v>
      </c>
      <c r="C307">
        <v>547</v>
      </c>
      <c r="D307" t="s">
        <v>560</v>
      </c>
      <c r="E307" t="s">
        <v>1308</v>
      </c>
      <c r="F307">
        <v>0</v>
      </c>
      <c r="G307" s="10">
        <v>39187</v>
      </c>
      <c r="H307">
        <v>21</v>
      </c>
      <c r="I307" t="s">
        <v>254</v>
      </c>
      <c r="J307" t="s">
        <v>43</v>
      </c>
      <c r="K307">
        <v>10</v>
      </c>
      <c r="L307">
        <v>5</v>
      </c>
      <c r="M307">
        <v>5</v>
      </c>
      <c r="N307">
        <v>0</v>
      </c>
      <c r="O307">
        <v>0</v>
      </c>
      <c r="P307" s="8">
        <v>3.97</v>
      </c>
      <c r="Q307">
        <v>90</v>
      </c>
      <c r="R307">
        <v>2</v>
      </c>
      <c r="S307">
        <v>158.69999999999999</v>
      </c>
      <c r="T307">
        <v>151</v>
      </c>
      <c r="U307">
        <v>80</v>
      </c>
      <c r="V307">
        <v>70</v>
      </c>
      <c r="W307">
        <v>23</v>
      </c>
      <c r="X307">
        <v>50</v>
      </c>
      <c r="Y307">
        <v>138</v>
      </c>
      <c r="Z307" s="8">
        <v>1.27</v>
      </c>
      <c r="AA307" s="9">
        <v>0.247</v>
      </c>
      <c r="AB307" s="9">
        <v>0.28399999999999997</v>
      </c>
      <c r="AC307" t="str">
        <f>VLOOKUP($A307,Pit!$A$4:$A$1418,1,FALSE)</f>
        <v>RPPhil Kemp21</v>
      </c>
    </row>
    <row r="308" spans="1:29" x14ac:dyDescent="0.25">
      <c r="A308" t="str">
        <f t="shared" si="4"/>
        <v>CLYoshiki Ikeda21</v>
      </c>
      <c r="B308">
        <v>16055</v>
      </c>
      <c r="C308">
        <v>548</v>
      </c>
      <c r="D308" t="s">
        <v>573</v>
      </c>
      <c r="E308" t="s">
        <v>740</v>
      </c>
      <c r="F308">
        <v>0</v>
      </c>
      <c r="G308">
        <v>39088</v>
      </c>
      <c r="H308">
        <v>21</v>
      </c>
      <c r="I308" t="s">
        <v>254</v>
      </c>
      <c r="J308" t="s">
        <v>53</v>
      </c>
      <c r="K308">
        <v>4</v>
      </c>
      <c r="L308">
        <v>8</v>
      </c>
      <c r="M308">
        <v>35</v>
      </c>
      <c r="N308">
        <v>0</v>
      </c>
      <c r="O308">
        <v>0</v>
      </c>
      <c r="P308">
        <v>4.07</v>
      </c>
      <c r="Q308">
        <v>71</v>
      </c>
      <c r="R308">
        <v>0</v>
      </c>
      <c r="S308">
        <v>66.3</v>
      </c>
      <c r="T308">
        <v>62</v>
      </c>
      <c r="U308">
        <v>31</v>
      </c>
      <c r="V308">
        <v>30</v>
      </c>
      <c r="W308">
        <v>6</v>
      </c>
      <c r="X308">
        <v>33</v>
      </c>
      <c r="Y308">
        <v>99</v>
      </c>
      <c r="Z308">
        <v>1.43</v>
      </c>
      <c r="AA308">
        <v>0.24399999999999999</v>
      </c>
      <c r="AB308">
        <v>0.373</v>
      </c>
      <c r="AC308" t="str">
        <f>VLOOKUP($A308,Pit!$A$4:$A$1418,1,FALSE)</f>
        <v>CLYoshiki Ikeda21</v>
      </c>
    </row>
    <row r="309" spans="1:29" x14ac:dyDescent="0.25">
      <c r="A309" t="str">
        <f t="shared" si="4"/>
        <v>SPJustin Anderson23</v>
      </c>
      <c r="B309">
        <v>2065</v>
      </c>
      <c r="C309">
        <v>550</v>
      </c>
      <c r="D309" t="s">
        <v>541</v>
      </c>
      <c r="E309" t="s">
        <v>228</v>
      </c>
      <c r="F309">
        <v>0</v>
      </c>
      <c r="G309" s="10">
        <v>38300</v>
      </c>
      <c r="H309">
        <v>23</v>
      </c>
      <c r="I309" t="s">
        <v>254</v>
      </c>
      <c r="J309" t="s">
        <v>25</v>
      </c>
      <c r="K309">
        <v>4</v>
      </c>
      <c r="L309">
        <v>9</v>
      </c>
      <c r="M309">
        <v>0</v>
      </c>
      <c r="N309">
        <v>0</v>
      </c>
      <c r="O309">
        <v>0</v>
      </c>
      <c r="P309">
        <v>4.3899999999999997</v>
      </c>
      <c r="Q309">
        <v>66</v>
      </c>
      <c r="R309">
        <v>21</v>
      </c>
      <c r="S309">
        <v>182.3</v>
      </c>
      <c r="T309">
        <v>186</v>
      </c>
      <c r="U309">
        <v>92</v>
      </c>
      <c r="V309">
        <v>89</v>
      </c>
      <c r="W309">
        <v>30</v>
      </c>
      <c r="X309">
        <v>85</v>
      </c>
      <c r="Y309">
        <v>175</v>
      </c>
      <c r="Z309">
        <v>1.49</v>
      </c>
      <c r="AA309">
        <v>0.26400000000000001</v>
      </c>
      <c r="AB309">
        <v>0.309</v>
      </c>
      <c r="AC309" t="str">
        <f>VLOOKUP($A309,Pit!$A$4:$A$1418,1,FALSE)</f>
        <v>SPJustin Anderson23</v>
      </c>
    </row>
    <row r="310" spans="1:29" x14ac:dyDescent="0.25">
      <c r="A310" t="str">
        <f t="shared" si="4"/>
        <v>RPJon Smith23</v>
      </c>
      <c r="B310">
        <v>10290</v>
      </c>
      <c r="C310">
        <v>552</v>
      </c>
      <c r="D310" t="s">
        <v>138</v>
      </c>
      <c r="E310" t="s">
        <v>178</v>
      </c>
      <c r="F310">
        <v>2000000</v>
      </c>
      <c r="G310" s="10">
        <v>38283</v>
      </c>
      <c r="H310">
        <v>23</v>
      </c>
      <c r="I310" t="s">
        <v>254</v>
      </c>
      <c r="J310" t="s">
        <v>43</v>
      </c>
      <c r="K310">
        <v>9</v>
      </c>
      <c r="L310">
        <v>23</v>
      </c>
      <c r="M310">
        <v>0</v>
      </c>
      <c r="N310">
        <v>0</v>
      </c>
      <c r="O310">
        <v>0</v>
      </c>
      <c r="P310">
        <v>6.87</v>
      </c>
      <c r="Q310">
        <v>87</v>
      </c>
      <c r="R310">
        <v>43</v>
      </c>
      <c r="S310">
        <v>284.3</v>
      </c>
      <c r="T310">
        <v>397</v>
      </c>
      <c r="U310">
        <v>254</v>
      </c>
      <c r="V310">
        <v>217</v>
      </c>
      <c r="W310">
        <v>31</v>
      </c>
      <c r="X310">
        <v>134</v>
      </c>
      <c r="Y310">
        <v>183</v>
      </c>
      <c r="Z310">
        <v>1.87</v>
      </c>
      <c r="AA310">
        <v>0.32600000000000001</v>
      </c>
      <c r="AB310">
        <v>0.36</v>
      </c>
      <c r="AC310" t="str">
        <f>VLOOKUP($A310,Pit!$A$4:$A$1418,1,FALSE)</f>
        <v>RPJon Smith23</v>
      </c>
    </row>
    <row r="311" spans="1:29" x14ac:dyDescent="0.25">
      <c r="A311" t="str">
        <f t="shared" si="4"/>
        <v>RPGilberto Serrano22</v>
      </c>
      <c r="B311">
        <v>5962</v>
      </c>
      <c r="C311">
        <v>553</v>
      </c>
      <c r="D311" t="s">
        <v>1641</v>
      </c>
      <c r="E311" t="s">
        <v>1640</v>
      </c>
      <c r="F311">
        <v>0</v>
      </c>
      <c r="G311">
        <v>38698</v>
      </c>
      <c r="H311">
        <v>22</v>
      </c>
      <c r="I311" t="s">
        <v>254</v>
      </c>
      <c r="J311" t="s">
        <v>43</v>
      </c>
      <c r="K311">
        <v>5</v>
      </c>
      <c r="L311">
        <v>7</v>
      </c>
      <c r="M311">
        <v>2</v>
      </c>
      <c r="N311">
        <v>0</v>
      </c>
      <c r="O311">
        <v>0</v>
      </c>
      <c r="P311">
        <v>4.82</v>
      </c>
      <c r="Q311">
        <v>47</v>
      </c>
      <c r="R311">
        <v>2</v>
      </c>
      <c r="S311">
        <v>84</v>
      </c>
      <c r="T311">
        <v>81</v>
      </c>
      <c r="U311">
        <v>55</v>
      </c>
      <c r="V311">
        <v>45</v>
      </c>
      <c r="W311">
        <v>10</v>
      </c>
      <c r="X311">
        <v>47</v>
      </c>
      <c r="Y311">
        <v>65</v>
      </c>
      <c r="Z311">
        <v>1.52</v>
      </c>
      <c r="AA311">
        <v>0.254</v>
      </c>
      <c r="AB311">
        <v>0.29099999999999998</v>
      </c>
      <c r="AC311" t="str">
        <f>VLOOKUP($A311,Pit!$A$4:$A$1418,1,FALSE)</f>
        <v>RPGilberto Serrano22</v>
      </c>
    </row>
    <row r="312" spans="1:29" x14ac:dyDescent="0.25">
      <c r="A312" t="str">
        <f t="shared" si="4"/>
        <v>RPShichirobei Kumagai24</v>
      </c>
      <c r="B312">
        <v>9333</v>
      </c>
      <c r="C312">
        <v>554</v>
      </c>
      <c r="D312" t="s">
        <v>1334</v>
      </c>
      <c r="E312" t="s">
        <v>1335</v>
      </c>
      <c r="F312">
        <v>0</v>
      </c>
      <c r="G312">
        <v>37933</v>
      </c>
      <c r="H312">
        <v>24</v>
      </c>
      <c r="I312" t="s">
        <v>254</v>
      </c>
      <c r="J312" t="s">
        <v>43</v>
      </c>
      <c r="K312">
        <v>6</v>
      </c>
      <c r="L312">
        <v>6</v>
      </c>
      <c r="M312">
        <v>8</v>
      </c>
      <c r="N312">
        <v>0</v>
      </c>
      <c r="O312">
        <v>0</v>
      </c>
      <c r="P312">
        <v>5.44</v>
      </c>
      <c r="Q312">
        <v>74</v>
      </c>
      <c r="R312">
        <v>0</v>
      </c>
      <c r="S312">
        <v>99.3</v>
      </c>
      <c r="T312">
        <v>103</v>
      </c>
      <c r="U312">
        <v>67</v>
      </c>
      <c r="V312">
        <v>60</v>
      </c>
      <c r="W312">
        <v>11</v>
      </c>
      <c r="X312">
        <v>47</v>
      </c>
      <c r="Y312">
        <v>83</v>
      </c>
      <c r="Z312">
        <v>1.51</v>
      </c>
      <c r="AA312">
        <v>0.26100000000000001</v>
      </c>
      <c r="AB312">
        <v>0.30399999999999999</v>
      </c>
      <c r="AC312" t="str">
        <f>VLOOKUP($A312,Pit!$A$4:$A$1418,1,FALSE)</f>
        <v>RPShichirobei Kumagai24</v>
      </c>
    </row>
    <row r="313" spans="1:29" x14ac:dyDescent="0.25">
      <c r="A313" t="str">
        <f t="shared" si="4"/>
        <v>RPRoberto Muñíz24</v>
      </c>
      <c r="B313">
        <v>6593</v>
      </c>
      <c r="C313">
        <v>555</v>
      </c>
      <c r="D313" t="s">
        <v>372</v>
      </c>
      <c r="E313" t="s">
        <v>715</v>
      </c>
      <c r="F313">
        <v>0</v>
      </c>
      <c r="G313">
        <v>38078</v>
      </c>
      <c r="H313">
        <v>24</v>
      </c>
      <c r="I313" t="s">
        <v>254</v>
      </c>
      <c r="J313" t="s">
        <v>43</v>
      </c>
      <c r="K313">
        <v>5</v>
      </c>
      <c r="L313">
        <v>4</v>
      </c>
      <c r="M313">
        <v>3</v>
      </c>
      <c r="N313">
        <v>0</v>
      </c>
      <c r="O313">
        <v>0</v>
      </c>
      <c r="P313">
        <v>5.28</v>
      </c>
      <c r="Q313">
        <v>37</v>
      </c>
      <c r="R313">
        <v>0</v>
      </c>
      <c r="S313">
        <v>46</v>
      </c>
      <c r="T313">
        <v>42</v>
      </c>
      <c r="U313">
        <v>29</v>
      </c>
      <c r="V313">
        <v>27</v>
      </c>
      <c r="W313">
        <v>4</v>
      </c>
      <c r="X313">
        <v>28</v>
      </c>
      <c r="Y313">
        <v>56</v>
      </c>
      <c r="Z313">
        <v>1.52</v>
      </c>
      <c r="AA313">
        <v>0.23699999999999999</v>
      </c>
      <c r="AB313">
        <v>0.32200000000000001</v>
      </c>
      <c r="AC313" t="str">
        <f>VLOOKUP($A313,Pit!$A$4:$A$1418,1,FALSE)</f>
        <v>RPRoberto Muñíz24</v>
      </c>
    </row>
    <row r="314" spans="1:29" x14ac:dyDescent="0.25">
      <c r="A314" t="str">
        <f t="shared" si="4"/>
        <v>SPBrian Morris22</v>
      </c>
      <c r="B314">
        <v>8371</v>
      </c>
      <c r="C314">
        <v>556</v>
      </c>
      <c r="D314" t="s">
        <v>216</v>
      </c>
      <c r="E314" t="s">
        <v>1464</v>
      </c>
      <c r="F314">
        <v>0</v>
      </c>
      <c r="G314" s="10">
        <v>38506</v>
      </c>
      <c r="H314">
        <v>22</v>
      </c>
      <c r="I314" t="s">
        <v>254</v>
      </c>
      <c r="J314" t="s">
        <v>25</v>
      </c>
      <c r="K314">
        <v>7</v>
      </c>
      <c r="L314">
        <v>13</v>
      </c>
      <c r="M314">
        <v>1</v>
      </c>
      <c r="N314">
        <v>0</v>
      </c>
      <c r="O314">
        <v>0</v>
      </c>
      <c r="P314">
        <v>4.67</v>
      </c>
      <c r="Q314">
        <v>37</v>
      </c>
      <c r="R314">
        <v>34</v>
      </c>
      <c r="S314">
        <v>165.7</v>
      </c>
      <c r="T314">
        <v>153</v>
      </c>
      <c r="U314">
        <v>91</v>
      </c>
      <c r="V314">
        <v>86</v>
      </c>
      <c r="W314">
        <v>16</v>
      </c>
      <c r="X314">
        <v>68</v>
      </c>
      <c r="Y314">
        <v>159</v>
      </c>
      <c r="Z314">
        <v>1.33</v>
      </c>
      <c r="AA314">
        <v>0.24399999999999999</v>
      </c>
      <c r="AB314">
        <v>0.29799999999999999</v>
      </c>
      <c r="AC314" t="str">
        <f>VLOOKUP($A314,Pit!$A$4:$A$1418,1,FALSE)</f>
        <v>SPBrian Morris22</v>
      </c>
    </row>
    <row r="315" spans="1:29" x14ac:dyDescent="0.25">
      <c r="A315" t="str">
        <f t="shared" si="4"/>
        <v>SPDoug Norris23</v>
      </c>
      <c r="B315">
        <v>10346</v>
      </c>
      <c r="C315">
        <v>557</v>
      </c>
      <c r="D315" t="s">
        <v>545</v>
      </c>
      <c r="E315" t="s">
        <v>1503</v>
      </c>
      <c r="F315">
        <v>0</v>
      </c>
      <c r="G315" s="10">
        <v>38353</v>
      </c>
      <c r="H315">
        <v>23</v>
      </c>
      <c r="I315" t="s">
        <v>254</v>
      </c>
      <c r="J315" t="s">
        <v>25</v>
      </c>
      <c r="K315">
        <v>11</v>
      </c>
      <c r="L315">
        <v>6</v>
      </c>
      <c r="M315">
        <v>1</v>
      </c>
      <c r="N315">
        <v>0</v>
      </c>
      <c r="O315">
        <v>0</v>
      </c>
      <c r="P315" s="8">
        <v>4.51</v>
      </c>
      <c r="Q315">
        <v>40</v>
      </c>
      <c r="R315">
        <v>28</v>
      </c>
      <c r="S315">
        <v>157.69999999999999</v>
      </c>
      <c r="T315">
        <v>161</v>
      </c>
      <c r="U315">
        <v>88</v>
      </c>
      <c r="V315">
        <v>79</v>
      </c>
      <c r="W315">
        <v>17</v>
      </c>
      <c r="X315">
        <v>58</v>
      </c>
      <c r="Y315">
        <v>138</v>
      </c>
      <c r="Z315" s="8">
        <v>1.39</v>
      </c>
      <c r="AA315" s="9">
        <v>0.25900000000000001</v>
      </c>
      <c r="AB315" s="9">
        <v>0.307</v>
      </c>
      <c r="AC315" t="str">
        <f>VLOOKUP($A315,Pit!$A$4:$A$1418,1,FALSE)</f>
        <v>SPDoug Norris23</v>
      </c>
    </row>
    <row r="316" spans="1:29" x14ac:dyDescent="0.25">
      <c r="A316" t="str">
        <f t="shared" si="4"/>
        <v>RPTomomi Kato24</v>
      </c>
      <c r="B316">
        <v>9261</v>
      </c>
      <c r="C316">
        <v>561</v>
      </c>
      <c r="D316" t="s">
        <v>1301</v>
      </c>
      <c r="E316" t="s">
        <v>535</v>
      </c>
      <c r="F316">
        <v>0</v>
      </c>
      <c r="G316">
        <v>37871</v>
      </c>
      <c r="H316">
        <v>24</v>
      </c>
      <c r="I316" t="s">
        <v>254</v>
      </c>
      <c r="J316" t="s">
        <v>43</v>
      </c>
      <c r="K316">
        <v>8</v>
      </c>
      <c r="L316">
        <v>8</v>
      </c>
      <c r="M316">
        <v>2</v>
      </c>
      <c r="N316">
        <v>0</v>
      </c>
      <c r="O316">
        <v>0</v>
      </c>
      <c r="P316">
        <v>5.17</v>
      </c>
      <c r="Q316">
        <v>72</v>
      </c>
      <c r="R316">
        <v>9</v>
      </c>
      <c r="S316">
        <v>189.7</v>
      </c>
      <c r="T316">
        <v>226</v>
      </c>
      <c r="U316">
        <v>123</v>
      </c>
      <c r="V316">
        <v>109</v>
      </c>
      <c r="W316">
        <v>17</v>
      </c>
      <c r="X316">
        <v>83</v>
      </c>
      <c r="Y316">
        <v>98</v>
      </c>
      <c r="Z316">
        <v>1.63</v>
      </c>
      <c r="AA316">
        <v>0.29599999999999999</v>
      </c>
      <c r="AB316">
        <v>0.32</v>
      </c>
      <c r="AC316" t="str">
        <f>VLOOKUP($A316,Pit!$A$4:$A$1418,1,FALSE)</f>
        <v>RPTomomi Kato24</v>
      </c>
    </row>
    <row r="317" spans="1:29" x14ac:dyDescent="0.25">
      <c r="A317" t="str">
        <f t="shared" si="4"/>
        <v>RPSergio Reyes23</v>
      </c>
      <c r="B317">
        <v>9620</v>
      </c>
      <c r="C317">
        <v>562</v>
      </c>
      <c r="D317" t="s">
        <v>516</v>
      </c>
      <c r="E317" t="s">
        <v>652</v>
      </c>
      <c r="F317">
        <v>0</v>
      </c>
      <c r="G317">
        <v>38247</v>
      </c>
      <c r="H317">
        <v>23</v>
      </c>
      <c r="I317" t="s">
        <v>254</v>
      </c>
      <c r="J317" t="s">
        <v>43</v>
      </c>
      <c r="K317">
        <v>6</v>
      </c>
      <c r="L317">
        <v>2</v>
      </c>
      <c r="M317">
        <v>2</v>
      </c>
      <c r="N317">
        <v>0</v>
      </c>
      <c r="O317">
        <v>0</v>
      </c>
      <c r="P317">
        <v>3.74</v>
      </c>
      <c r="Q317">
        <v>52</v>
      </c>
      <c r="R317">
        <v>0</v>
      </c>
      <c r="S317">
        <v>79.3</v>
      </c>
      <c r="T317">
        <v>73</v>
      </c>
      <c r="U317">
        <v>39</v>
      </c>
      <c r="V317">
        <v>33</v>
      </c>
      <c r="W317">
        <v>8</v>
      </c>
      <c r="X317">
        <v>35</v>
      </c>
      <c r="Y317">
        <v>73</v>
      </c>
      <c r="Z317">
        <v>1.36</v>
      </c>
      <c r="AA317">
        <v>0.23799999999999999</v>
      </c>
      <c r="AB317">
        <v>0.28599999999999998</v>
      </c>
      <c r="AC317" t="str">
        <f>VLOOKUP($A317,Pit!$A$4:$A$1418,1,FALSE)</f>
        <v>RPSergio Reyes23</v>
      </c>
    </row>
    <row r="318" spans="1:29" x14ac:dyDescent="0.25">
      <c r="A318" t="str">
        <f t="shared" si="4"/>
        <v>RPOctávio Torres21</v>
      </c>
      <c r="B318">
        <v>11450</v>
      </c>
      <c r="C318">
        <v>563</v>
      </c>
      <c r="D318" t="s">
        <v>1699</v>
      </c>
      <c r="E318" t="s">
        <v>283</v>
      </c>
      <c r="F318">
        <v>0</v>
      </c>
      <c r="G318">
        <v>38930</v>
      </c>
      <c r="H318">
        <v>21</v>
      </c>
      <c r="I318" t="s">
        <v>254</v>
      </c>
      <c r="J318" t="s">
        <v>43</v>
      </c>
      <c r="K318">
        <v>3</v>
      </c>
      <c r="L318">
        <v>5</v>
      </c>
      <c r="M318">
        <v>1</v>
      </c>
      <c r="N318">
        <v>0</v>
      </c>
      <c r="O318">
        <v>0</v>
      </c>
      <c r="P318">
        <v>5.27</v>
      </c>
      <c r="Q318">
        <v>42</v>
      </c>
      <c r="R318">
        <v>3</v>
      </c>
      <c r="S318">
        <v>85.3</v>
      </c>
      <c r="T318">
        <v>85</v>
      </c>
      <c r="U318">
        <v>52</v>
      </c>
      <c r="V318">
        <v>50</v>
      </c>
      <c r="W318">
        <v>15</v>
      </c>
      <c r="X318">
        <v>36</v>
      </c>
      <c r="Y318">
        <v>67</v>
      </c>
      <c r="Z318">
        <v>1.42</v>
      </c>
      <c r="AA318">
        <v>0.25900000000000001</v>
      </c>
      <c r="AB318">
        <v>0.28199999999999997</v>
      </c>
      <c r="AC318" t="str">
        <f>VLOOKUP($A318,Pit!$A$4:$A$1418,1,FALSE)</f>
        <v>RPOctávio Torres21</v>
      </c>
    </row>
    <row r="319" spans="1:29" x14ac:dyDescent="0.25">
      <c r="A319" t="str">
        <f t="shared" si="4"/>
        <v>SPJeremy Murray23</v>
      </c>
      <c r="B319">
        <v>2070</v>
      </c>
      <c r="C319">
        <v>564</v>
      </c>
      <c r="D319" t="s">
        <v>718</v>
      </c>
      <c r="E319" t="s">
        <v>712</v>
      </c>
      <c r="F319">
        <v>0</v>
      </c>
      <c r="G319" s="10">
        <v>38462</v>
      </c>
      <c r="H319">
        <v>23</v>
      </c>
      <c r="I319" t="s">
        <v>254</v>
      </c>
      <c r="J319" t="s">
        <v>25</v>
      </c>
      <c r="K319">
        <v>8</v>
      </c>
      <c r="L319">
        <v>15</v>
      </c>
      <c r="M319">
        <v>2</v>
      </c>
      <c r="N319">
        <v>0</v>
      </c>
      <c r="O319">
        <v>0</v>
      </c>
      <c r="P319">
        <v>3.46</v>
      </c>
      <c r="Q319">
        <v>48</v>
      </c>
      <c r="R319">
        <v>33</v>
      </c>
      <c r="S319">
        <v>187.3</v>
      </c>
      <c r="T319">
        <v>151</v>
      </c>
      <c r="U319">
        <v>85</v>
      </c>
      <c r="V319">
        <v>72</v>
      </c>
      <c r="W319">
        <v>16</v>
      </c>
      <c r="X319">
        <v>78</v>
      </c>
      <c r="Y319">
        <v>181</v>
      </c>
      <c r="Z319">
        <v>1.22</v>
      </c>
      <c r="AA319">
        <v>0.22</v>
      </c>
      <c r="AB319">
        <v>0.27100000000000002</v>
      </c>
      <c r="AC319" t="str">
        <f>VLOOKUP($A319,Pit!$A$4:$A$1418,1,FALSE)</f>
        <v>SPJeremy Murray23</v>
      </c>
    </row>
    <row r="320" spans="1:29" x14ac:dyDescent="0.25">
      <c r="A320" t="str">
        <f t="shared" si="4"/>
        <v>CLRyan Brown23</v>
      </c>
      <c r="B320">
        <v>2423</v>
      </c>
      <c r="C320">
        <v>565</v>
      </c>
      <c r="D320" t="s">
        <v>190</v>
      </c>
      <c r="E320" t="s">
        <v>146</v>
      </c>
      <c r="F320">
        <v>0</v>
      </c>
      <c r="G320">
        <v>38403</v>
      </c>
      <c r="H320">
        <v>23</v>
      </c>
      <c r="I320" t="s">
        <v>254</v>
      </c>
      <c r="J320" t="s">
        <v>53</v>
      </c>
      <c r="K320">
        <v>4</v>
      </c>
      <c r="L320">
        <v>5</v>
      </c>
      <c r="M320">
        <v>7</v>
      </c>
      <c r="N320">
        <v>0</v>
      </c>
      <c r="O320">
        <v>0</v>
      </c>
      <c r="P320">
        <v>5.34</v>
      </c>
      <c r="Q320">
        <v>48</v>
      </c>
      <c r="R320">
        <v>8</v>
      </c>
      <c r="S320">
        <v>96</v>
      </c>
      <c r="T320">
        <v>98</v>
      </c>
      <c r="U320">
        <v>60</v>
      </c>
      <c r="V320">
        <v>57</v>
      </c>
      <c r="W320">
        <v>18</v>
      </c>
      <c r="X320">
        <v>40</v>
      </c>
      <c r="Y320">
        <v>75</v>
      </c>
      <c r="Z320">
        <v>1.44</v>
      </c>
      <c r="AA320">
        <v>0.26600000000000001</v>
      </c>
      <c r="AB320">
        <v>0.28799999999999998</v>
      </c>
      <c r="AC320" t="str">
        <f>VLOOKUP($A320,Pit!$A$4:$A$1418,1,FALSE)</f>
        <v>CLRyan Brown23</v>
      </c>
    </row>
    <row r="321" spans="1:29" x14ac:dyDescent="0.25">
      <c r="A321" t="str">
        <f t="shared" si="4"/>
        <v>SPIván Pérez24</v>
      </c>
      <c r="B321">
        <v>4714</v>
      </c>
      <c r="C321">
        <v>567</v>
      </c>
      <c r="D321" t="s">
        <v>379</v>
      </c>
      <c r="E321" t="s">
        <v>175</v>
      </c>
      <c r="F321">
        <v>0</v>
      </c>
      <c r="G321" s="10">
        <v>37907</v>
      </c>
      <c r="H321">
        <v>24</v>
      </c>
      <c r="I321" t="s">
        <v>254</v>
      </c>
      <c r="J321" t="s">
        <v>25</v>
      </c>
      <c r="K321">
        <v>13</v>
      </c>
      <c r="L321">
        <v>35</v>
      </c>
      <c r="M321">
        <v>0</v>
      </c>
      <c r="N321">
        <v>0</v>
      </c>
      <c r="O321">
        <v>0</v>
      </c>
      <c r="P321">
        <v>4.8499999999999996</v>
      </c>
      <c r="Q321">
        <v>95</v>
      </c>
      <c r="R321">
        <v>95</v>
      </c>
      <c r="S321">
        <v>471.3</v>
      </c>
      <c r="T321">
        <v>552</v>
      </c>
      <c r="U321">
        <v>299</v>
      </c>
      <c r="V321">
        <v>254</v>
      </c>
      <c r="W321">
        <v>51</v>
      </c>
      <c r="X321">
        <v>186</v>
      </c>
      <c r="Y321">
        <v>335</v>
      </c>
      <c r="Z321">
        <v>1.57</v>
      </c>
      <c r="AA321">
        <v>0.29099999999999998</v>
      </c>
      <c r="AB321">
        <v>0.32700000000000001</v>
      </c>
      <c r="AC321" t="str">
        <f>VLOOKUP($A321,Pit!$A$4:$A$1418,1,FALSE)</f>
        <v>SPIván Pérez24</v>
      </c>
    </row>
    <row r="322" spans="1:29" x14ac:dyDescent="0.25">
      <c r="A322" t="str">
        <f t="shared" ref="A322:A385" si="5">IF(J322="MR","RP",J322)&amp;D322&amp;" "&amp;E322&amp;H322</f>
        <v>RPWillis Edmonds21</v>
      </c>
      <c r="B322">
        <v>11615</v>
      </c>
      <c r="C322">
        <v>568</v>
      </c>
      <c r="D322" t="s">
        <v>463</v>
      </c>
      <c r="E322" t="s">
        <v>1143</v>
      </c>
      <c r="F322">
        <v>0</v>
      </c>
      <c r="G322">
        <v>39103</v>
      </c>
      <c r="H322">
        <v>21</v>
      </c>
      <c r="I322" t="s">
        <v>254</v>
      </c>
      <c r="J322" t="s">
        <v>43</v>
      </c>
      <c r="K322">
        <v>4</v>
      </c>
      <c r="L322">
        <v>5</v>
      </c>
      <c r="M322">
        <v>1</v>
      </c>
      <c r="N322">
        <v>0</v>
      </c>
      <c r="O322">
        <v>0</v>
      </c>
      <c r="P322">
        <v>3.53</v>
      </c>
      <c r="Q322">
        <v>22</v>
      </c>
      <c r="R322">
        <v>1</v>
      </c>
      <c r="S322">
        <v>43.3</v>
      </c>
      <c r="T322">
        <v>40</v>
      </c>
      <c r="U322">
        <v>19</v>
      </c>
      <c r="V322">
        <v>17</v>
      </c>
      <c r="W322">
        <v>6</v>
      </c>
      <c r="X322">
        <v>17</v>
      </c>
      <c r="Y322">
        <v>36</v>
      </c>
      <c r="Z322">
        <v>1.32</v>
      </c>
      <c r="AA322">
        <v>0.253</v>
      </c>
      <c r="AB322">
        <v>0.28799999999999998</v>
      </c>
      <c r="AC322" t="str">
        <f>VLOOKUP($A322,Pit!$A$4:$A$1418,1,FALSE)</f>
        <v>RPWillis Edmonds21</v>
      </c>
    </row>
    <row r="323" spans="1:29" x14ac:dyDescent="0.25">
      <c r="A323" t="str">
        <f t="shared" si="5"/>
        <v>SPArnold Bannatyne24</v>
      </c>
      <c r="B323">
        <v>6538</v>
      </c>
      <c r="C323">
        <v>569</v>
      </c>
      <c r="D323" t="s">
        <v>996</v>
      </c>
      <c r="E323" t="s">
        <v>731</v>
      </c>
      <c r="F323">
        <v>0</v>
      </c>
      <c r="G323" s="10">
        <v>37894</v>
      </c>
      <c r="H323">
        <v>24</v>
      </c>
      <c r="I323" t="s">
        <v>254</v>
      </c>
      <c r="J323" t="s">
        <v>25</v>
      </c>
      <c r="K323">
        <v>10</v>
      </c>
      <c r="L323">
        <v>15</v>
      </c>
      <c r="M323">
        <v>0</v>
      </c>
      <c r="N323">
        <v>0</v>
      </c>
      <c r="O323">
        <v>0</v>
      </c>
      <c r="P323" s="8">
        <v>4.68</v>
      </c>
      <c r="Q323">
        <v>63</v>
      </c>
      <c r="R323">
        <v>37</v>
      </c>
      <c r="S323">
        <v>234.7</v>
      </c>
      <c r="T323">
        <v>261</v>
      </c>
      <c r="U323">
        <v>131</v>
      </c>
      <c r="V323">
        <v>122</v>
      </c>
      <c r="W323">
        <v>22</v>
      </c>
      <c r="X323">
        <v>93</v>
      </c>
      <c r="Y323">
        <v>141</v>
      </c>
      <c r="Z323" s="8">
        <v>1.51</v>
      </c>
      <c r="AA323" s="9">
        <v>0.28100000000000003</v>
      </c>
      <c r="AB323" s="9">
        <v>0.31</v>
      </c>
      <c r="AC323" t="str">
        <f>VLOOKUP($A323,Pit!$A$4:$A$1418,1,FALSE)</f>
        <v>SPArnold Bannatyne24</v>
      </c>
    </row>
    <row r="324" spans="1:29" x14ac:dyDescent="0.25">
      <c r="A324" t="str">
        <f t="shared" si="5"/>
        <v>SPGeorge Jackson24</v>
      </c>
      <c r="B324">
        <v>4922</v>
      </c>
      <c r="C324">
        <v>573</v>
      </c>
      <c r="D324" t="s">
        <v>276</v>
      </c>
      <c r="E324" t="s">
        <v>160</v>
      </c>
      <c r="F324">
        <v>0</v>
      </c>
      <c r="G324" s="10">
        <v>38066</v>
      </c>
      <c r="H324">
        <v>24</v>
      </c>
      <c r="I324" t="s">
        <v>254</v>
      </c>
      <c r="J324" t="s">
        <v>25</v>
      </c>
      <c r="K324">
        <v>24</v>
      </c>
      <c r="L324">
        <v>21</v>
      </c>
      <c r="M324">
        <v>5</v>
      </c>
      <c r="N324">
        <v>0</v>
      </c>
      <c r="O324">
        <v>0</v>
      </c>
      <c r="P324">
        <v>4.38</v>
      </c>
      <c r="Q324">
        <v>147</v>
      </c>
      <c r="R324">
        <v>35</v>
      </c>
      <c r="S324">
        <v>347.3</v>
      </c>
      <c r="T324">
        <v>336</v>
      </c>
      <c r="U324">
        <v>195</v>
      </c>
      <c r="V324">
        <v>169</v>
      </c>
      <c r="W324">
        <v>31</v>
      </c>
      <c r="X324">
        <v>160</v>
      </c>
      <c r="Y324">
        <v>302</v>
      </c>
      <c r="Z324">
        <v>1.43</v>
      </c>
      <c r="AA324">
        <v>0.251</v>
      </c>
      <c r="AB324">
        <v>0.29899999999999999</v>
      </c>
      <c r="AC324" t="str">
        <f>VLOOKUP($A324,Pit!$A$4:$A$1418,1,FALSE)</f>
        <v>SPGeorge Jackson24</v>
      </c>
    </row>
    <row r="325" spans="1:29" x14ac:dyDescent="0.25">
      <c r="A325" t="str">
        <f t="shared" si="5"/>
        <v>RPMarvin Nichols21</v>
      </c>
      <c r="B325">
        <v>14534</v>
      </c>
      <c r="C325">
        <v>576</v>
      </c>
      <c r="D325" t="s">
        <v>1459</v>
      </c>
      <c r="E325" t="s">
        <v>1496</v>
      </c>
      <c r="F325">
        <v>2600000</v>
      </c>
      <c r="G325" s="10">
        <v>39014</v>
      </c>
      <c r="H325">
        <v>21</v>
      </c>
      <c r="I325" t="s">
        <v>254</v>
      </c>
      <c r="J325" t="s">
        <v>43</v>
      </c>
      <c r="K325">
        <v>8</v>
      </c>
      <c r="L325">
        <v>12</v>
      </c>
      <c r="M325">
        <v>7</v>
      </c>
      <c r="N325">
        <v>0</v>
      </c>
      <c r="O325">
        <v>0</v>
      </c>
      <c r="P325">
        <v>2.87</v>
      </c>
      <c r="Q325">
        <v>97</v>
      </c>
      <c r="R325">
        <v>13</v>
      </c>
      <c r="S325">
        <v>191</v>
      </c>
      <c r="T325">
        <v>161</v>
      </c>
      <c r="U325">
        <v>71</v>
      </c>
      <c r="V325">
        <v>61</v>
      </c>
      <c r="W325">
        <v>22</v>
      </c>
      <c r="X325">
        <v>61</v>
      </c>
      <c r="Y325">
        <v>157</v>
      </c>
      <c r="Z325">
        <v>1.1599999999999999</v>
      </c>
      <c r="AA325">
        <v>0.22900000000000001</v>
      </c>
      <c r="AB325">
        <v>0.26300000000000001</v>
      </c>
      <c r="AC325" t="str">
        <f>VLOOKUP($A325,Pit!$A$4:$A$1418,1,FALSE)</f>
        <v>RPMarvin Nichols21</v>
      </c>
    </row>
    <row r="326" spans="1:29" x14ac:dyDescent="0.25">
      <c r="A326" t="str">
        <f t="shared" si="5"/>
        <v>SPAlfonso Domínguez21</v>
      </c>
      <c r="B326">
        <v>16040</v>
      </c>
      <c r="C326">
        <v>578</v>
      </c>
      <c r="D326" t="s">
        <v>428</v>
      </c>
      <c r="E326" t="s">
        <v>498</v>
      </c>
      <c r="F326">
        <v>0</v>
      </c>
      <c r="G326">
        <v>39008</v>
      </c>
      <c r="H326">
        <v>21</v>
      </c>
      <c r="I326" t="s">
        <v>254</v>
      </c>
      <c r="J326" t="s">
        <v>25</v>
      </c>
      <c r="K326">
        <v>3</v>
      </c>
      <c r="L326">
        <v>12</v>
      </c>
      <c r="M326">
        <v>0</v>
      </c>
      <c r="N326">
        <v>0</v>
      </c>
      <c r="O326">
        <v>0</v>
      </c>
      <c r="P326">
        <v>4.42</v>
      </c>
      <c r="Q326">
        <v>32</v>
      </c>
      <c r="R326">
        <v>30</v>
      </c>
      <c r="S326">
        <v>128.30000000000001</v>
      </c>
      <c r="T326">
        <v>149</v>
      </c>
      <c r="U326">
        <v>73</v>
      </c>
      <c r="V326">
        <v>63</v>
      </c>
      <c r="W326">
        <v>14</v>
      </c>
      <c r="X326">
        <v>49</v>
      </c>
      <c r="Y326">
        <v>88</v>
      </c>
      <c r="Z326">
        <v>1.54</v>
      </c>
      <c r="AA326">
        <v>0.29199999999999998</v>
      </c>
      <c r="AB326">
        <v>0.32600000000000001</v>
      </c>
      <c r="AC326" t="str">
        <f>VLOOKUP($A326,Pit!$A$4:$A$1418,1,FALSE)</f>
        <v>SPAlfonso Domínguez21</v>
      </c>
    </row>
    <row r="327" spans="1:29" x14ac:dyDescent="0.25">
      <c r="A327" t="str">
        <f t="shared" si="5"/>
        <v>RPPete Myers21</v>
      </c>
      <c r="B327">
        <v>4852</v>
      </c>
      <c r="C327">
        <v>580</v>
      </c>
      <c r="D327" t="s">
        <v>1478</v>
      </c>
      <c r="E327" t="s">
        <v>546</v>
      </c>
      <c r="F327">
        <v>0</v>
      </c>
      <c r="G327">
        <v>39200</v>
      </c>
      <c r="H327">
        <v>21</v>
      </c>
      <c r="I327" t="s">
        <v>254</v>
      </c>
      <c r="J327" t="s">
        <v>43</v>
      </c>
      <c r="K327">
        <v>9</v>
      </c>
      <c r="L327">
        <v>6</v>
      </c>
      <c r="M327">
        <v>9</v>
      </c>
      <c r="N327">
        <v>0</v>
      </c>
      <c r="O327">
        <v>0</v>
      </c>
      <c r="P327">
        <v>3.45</v>
      </c>
      <c r="Q327">
        <v>40</v>
      </c>
      <c r="R327">
        <v>10</v>
      </c>
      <c r="S327">
        <v>88.7</v>
      </c>
      <c r="T327">
        <v>71</v>
      </c>
      <c r="U327">
        <v>36</v>
      </c>
      <c r="V327">
        <v>34</v>
      </c>
      <c r="W327">
        <v>7</v>
      </c>
      <c r="X327">
        <v>38</v>
      </c>
      <c r="Y327">
        <v>95</v>
      </c>
      <c r="Z327">
        <v>1.23</v>
      </c>
      <c r="AA327">
        <v>0.216</v>
      </c>
      <c r="AB327">
        <v>0.28000000000000003</v>
      </c>
      <c r="AC327" t="str">
        <f>VLOOKUP($A327,Pit!$A$4:$A$1418,1,FALSE)</f>
        <v>RPPete Myers21</v>
      </c>
    </row>
    <row r="328" spans="1:29" x14ac:dyDescent="0.25">
      <c r="A328" t="str">
        <f t="shared" si="5"/>
        <v>CLHoward Lambert23</v>
      </c>
      <c r="B328">
        <v>10313</v>
      </c>
      <c r="C328">
        <v>581</v>
      </c>
      <c r="D328" t="s">
        <v>489</v>
      </c>
      <c r="E328" t="s">
        <v>1344</v>
      </c>
      <c r="F328">
        <v>0</v>
      </c>
      <c r="G328">
        <v>38153</v>
      </c>
      <c r="H328">
        <v>23</v>
      </c>
      <c r="I328" t="s">
        <v>254</v>
      </c>
      <c r="J328" t="s">
        <v>53</v>
      </c>
      <c r="K328">
        <v>9</v>
      </c>
      <c r="L328">
        <v>8</v>
      </c>
      <c r="M328">
        <v>16</v>
      </c>
      <c r="N328">
        <v>0</v>
      </c>
      <c r="O328">
        <v>0</v>
      </c>
      <c r="P328">
        <v>4.0999999999999996</v>
      </c>
      <c r="Q328">
        <v>100</v>
      </c>
      <c r="R328">
        <v>0</v>
      </c>
      <c r="S328">
        <v>140.30000000000001</v>
      </c>
      <c r="T328">
        <v>137</v>
      </c>
      <c r="U328">
        <v>79</v>
      </c>
      <c r="V328">
        <v>64</v>
      </c>
      <c r="W328">
        <v>10</v>
      </c>
      <c r="X328">
        <v>65</v>
      </c>
      <c r="Y328">
        <v>104</v>
      </c>
      <c r="Z328">
        <v>1.44</v>
      </c>
      <c r="AA328">
        <v>0.25</v>
      </c>
      <c r="AB328">
        <v>0.29099999999999998</v>
      </c>
      <c r="AC328" t="str">
        <f>VLOOKUP($A328,Pit!$A$4:$A$1418,1,FALSE)</f>
        <v>CLHoward Lambert23</v>
      </c>
    </row>
    <row r="329" spans="1:29" x14ac:dyDescent="0.25">
      <c r="A329" t="str">
        <f t="shared" si="5"/>
        <v>RPJúlio Fito22</v>
      </c>
      <c r="B329">
        <v>15726</v>
      </c>
      <c r="C329">
        <v>585</v>
      </c>
      <c r="D329" t="s">
        <v>261</v>
      </c>
      <c r="E329" t="s">
        <v>1166</v>
      </c>
      <c r="F329">
        <v>0</v>
      </c>
      <c r="G329">
        <v>38699</v>
      </c>
      <c r="H329">
        <v>22</v>
      </c>
      <c r="I329" t="s">
        <v>254</v>
      </c>
      <c r="J329" t="s">
        <v>43</v>
      </c>
      <c r="K329">
        <v>11</v>
      </c>
      <c r="L329">
        <v>8</v>
      </c>
      <c r="M329">
        <v>3</v>
      </c>
      <c r="N329">
        <v>0</v>
      </c>
      <c r="O329">
        <v>0</v>
      </c>
      <c r="P329">
        <v>3.79</v>
      </c>
      <c r="Q329">
        <v>59</v>
      </c>
      <c r="R329">
        <v>13</v>
      </c>
      <c r="S329">
        <v>140</v>
      </c>
      <c r="T329">
        <v>133</v>
      </c>
      <c r="U329">
        <v>76</v>
      </c>
      <c r="V329">
        <v>59</v>
      </c>
      <c r="W329">
        <v>11</v>
      </c>
      <c r="X329">
        <v>74</v>
      </c>
      <c r="Y329">
        <v>105</v>
      </c>
      <c r="Z329">
        <v>1.48</v>
      </c>
      <c r="AA329">
        <v>0.246</v>
      </c>
      <c r="AB329">
        <v>0.28599999999999998</v>
      </c>
      <c r="AC329" t="str">
        <f>VLOOKUP($A329,Pit!$A$4:$A$1418,1,FALSE)</f>
        <v>RPJúlio Fito22</v>
      </c>
    </row>
    <row r="330" spans="1:29" x14ac:dyDescent="0.25">
      <c r="A330" t="str">
        <f t="shared" si="5"/>
        <v>RPOscar Skeels23</v>
      </c>
      <c r="B330">
        <v>9871</v>
      </c>
      <c r="C330">
        <v>586</v>
      </c>
      <c r="D330" t="s">
        <v>675</v>
      </c>
      <c r="E330" t="s">
        <v>1652</v>
      </c>
      <c r="F330">
        <v>0</v>
      </c>
      <c r="G330">
        <v>38178</v>
      </c>
      <c r="H330">
        <v>23</v>
      </c>
      <c r="I330" t="s">
        <v>254</v>
      </c>
      <c r="J330" t="s">
        <v>43</v>
      </c>
      <c r="K330">
        <v>7</v>
      </c>
      <c r="L330">
        <v>6</v>
      </c>
      <c r="M330">
        <v>2</v>
      </c>
      <c r="N330">
        <v>0</v>
      </c>
      <c r="O330">
        <v>0</v>
      </c>
      <c r="P330">
        <v>2.2799999999999998</v>
      </c>
      <c r="Q330">
        <v>43</v>
      </c>
      <c r="R330">
        <v>6</v>
      </c>
      <c r="S330">
        <v>79</v>
      </c>
      <c r="T330">
        <v>61</v>
      </c>
      <c r="U330">
        <v>24</v>
      </c>
      <c r="V330">
        <v>20</v>
      </c>
      <c r="W330">
        <v>7</v>
      </c>
      <c r="X330">
        <v>18</v>
      </c>
      <c r="Y330">
        <v>85</v>
      </c>
      <c r="Z330">
        <v>1</v>
      </c>
      <c r="AA330">
        <v>0.20799999999999999</v>
      </c>
      <c r="AB330">
        <v>0.26700000000000002</v>
      </c>
      <c r="AC330" t="str">
        <f>VLOOKUP($A330,Pit!$A$4:$A$1418,1,FALSE)</f>
        <v>RPOscar Skeels23</v>
      </c>
    </row>
    <row r="331" spans="1:29" x14ac:dyDescent="0.25">
      <c r="A331" t="str">
        <f t="shared" si="5"/>
        <v>SPChris Vega21</v>
      </c>
      <c r="B331">
        <v>16544</v>
      </c>
      <c r="C331">
        <v>587</v>
      </c>
      <c r="D331" t="s">
        <v>212</v>
      </c>
      <c r="E331" t="s">
        <v>436</v>
      </c>
      <c r="F331">
        <v>0</v>
      </c>
      <c r="G331">
        <v>39220</v>
      </c>
      <c r="H331">
        <v>21</v>
      </c>
      <c r="I331" t="s">
        <v>254</v>
      </c>
      <c r="J331" t="s">
        <v>25</v>
      </c>
      <c r="K331">
        <v>2</v>
      </c>
      <c r="L331">
        <v>8</v>
      </c>
      <c r="M331">
        <v>1</v>
      </c>
      <c r="N331">
        <v>0</v>
      </c>
      <c r="O331">
        <v>0</v>
      </c>
      <c r="P331">
        <v>3.04</v>
      </c>
      <c r="Q331">
        <v>25</v>
      </c>
      <c r="R331">
        <v>17</v>
      </c>
      <c r="S331">
        <v>94.7</v>
      </c>
      <c r="T331">
        <v>81</v>
      </c>
      <c r="U331">
        <v>44</v>
      </c>
      <c r="V331">
        <v>32</v>
      </c>
      <c r="W331">
        <v>8</v>
      </c>
      <c r="X331">
        <v>41</v>
      </c>
      <c r="Y331">
        <v>94</v>
      </c>
      <c r="Z331">
        <v>1.29</v>
      </c>
      <c r="AA331">
        <v>0.22700000000000001</v>
      </c>
      <c r="AB331">
        <v>0.28399999999999997</v>
      </c>
      <c r="AC331" t="str">
        <f>VLOOKUP($A331,Pit!$A$4:$A$1418,1,FALSE)</f>
        <v>SPChris Vega21</v>
      </c>
    </row>
    <row r="332" spans="1:29" x14ac:dyDescent="0.25">
      <c r="A332" t="str">
        <f t="shared" si="5"/>
        <v>RPLuis Cordero22</v>
      </c>
      <c r="B332">
        <v>15729</v>
      </c>
      <c r="C332">
        <v>588</v>
      </c>
      <c r="D332" t="s">
        <v>133</v>
      </c>
      <c r="E332" t="s">
        <v>1104</v>
      </c>
      <c r="F332">
        <v>0</v>
      </c>
      <c r="G332">
        <v>38688</v>
      </c>
      <c r="H332">
        <v>22</v>
      </c>
      <c r="I332" t="s">
        <v>254</v>
      </c>
      <c r="J332" t="s">
        <v>43</v>
      </c>
      <c r="K332">
        <v>6</v>
      </c>
      <c r="L332">
        <v>3</v>
      </c>
      <c r="M332">
        <v>4</v>
      </c>
      <c r="N332">
        <v>0</v>
      </c>
      <c r="O332">
        <v>0</v>
      </c>
      <c r="P332">
        <v>3.4</v>
      </c>
      <c r="Q332">
        <v>43</v>
      </c>
      <c r="R332">
        <v>0</v>
      </c>
      <c r="S332">
        <v>79.3</v>
      </c>
      <c r="T332">
        <v>78</v>
      </c>
      <c r="U332">
        <v>34</v>
      </c>
      <c r="V332">
        <v>30</v>
      </c>
      <c r="W332">
        <v>6</v>
      </c>
      <c r="X332">
        <v>31</v>
      </c>
      <c r="Y332">
        <v>61</v>
      </c>
      <c r="Z332">
        <v>1.37</v>
      </c>
      <c r="AA332">
        <v>0.26200000000000001</v>
      </c>
      <c r="AB332">
        <v>0.30499999999999999</v>
      </c>
      <c r="AC332" t="str">
        <f>VLOOKUP($A332,Pit!$A$4:$A$1418,1,FALSE)</f>
        <v>RPLuis Cordero22</v>
      </c>
    </row>
    <row r="333" spans="1:29" x14ac:dyDescent="0.25">
      <c r="A333" t="str">
        <f t="shared" si="5"/>
        <v>RPRobbie Metcalf22</v>
      </c>
      <c r="B333">
        <v>2048</v>
      </c>
      <c r="C333">
        <v>589</v>
      </c>
      <c r="D333" t="s">
        <v>708</v>
      </c>
      <c r="E333" t="s">
        <v>459</v>
      </c>
      <c r="F333">
        <v>0</v>
      </c>
      <c r="G333">
        <v>38563</v>
      </c>
      <c r="H333">
        <v>22</v>
      </c>
      <c r="I333" t="s">
        <v>254</v>
      </c>
      <c r="J333" t="s">
        <v>43</v>
      </c>
      <c r="K333">
        <v>1</v>
      </c>
      <c r="L333">
        <v>4</v>
      </c>
      <c r="M333">
        <v>2</v>
      </c>
      <c r="N333">
        <v>0</v>
      </c>
      <c r="O333">
        <v>0</v>
      </c>
      <c r="P333">
        <v>5.84</v>
      </c>
      <c r="Q333">
        <v>25</v>
      </c>
      <c r="R333">
        <v>0</v>
      </c>
      <c r="S333">
        <v>37</v>
      </c>
      <c r="T333">
        <v>41</v>
      </c>
      <c r="U333">
        <v>29</v>
      </c>
      <c r="V333">
        <v>24</v>
      </c>
      <c r="W333">
        <v>7</v>
      </c>
      <c r="X333">
        <v>19</v>
      </c>
      <c r="Y333">
        <v>34</v>
      </c>
      <c r="Z333">
        <v>1.62</v>
      </c>
      <c r="AA333">
        <v>0.27900000000000003</v>
      </c>
      <c r="AB333">
        <v>0.315</v>
      </c>
      <c r="AC333" t="str">
        <f>VLOOKUP($A333,Pit!$A$4:$A$1418,1,FALSE)</f>
        <v>RPRobbie Metcalf22</v>
      </c>
    </row>
    <row r="334" spans="1:29" x14ac:dyDescent="0.25">
      <c r="A334" t="str">
        <f t="shared" si="5"/>
        <v>SPPat Goodman22</v>
      </c>
      <c r="B334">
        <v>7757</v>
      </c>
      <c r="C334">
        <v>590</v>
      </c>
      <c r="D334" t="s">
        <v>198</v>
      </c>
      <c r="E334" t="s">
        <v>695</v>
      </c>
      <c r="F334">
        <v>0</v>
      </c>
      <c r="G334" s="10">
        <v>38848</v>
      </c>
      <c r="H334">
        <v>22</v>
      </c>
      <c r="I334" t="s">
        <v>254</v>
      </c>
      <c r="J334" t="s">
        <v>25</v>
      </c>
      <c r="K334">
        <v>9</v>
      </c>
      <c r="L334">
        <v>11</v>
      </c>
      <c r="M334">
        <v>1</v>
      </c>
      <c r="N334">
        <v>0</v>
      </c>
      <c r="O334">
        <v>0</v>
      </c>
      <c r="P334" s="8">
        <v>3.93</v>
      </c>
      <c r="Q334">
        <v>41</v>
      </c>
      <c r="R334">
        <v>26</v>
      </c>
      <c r="S334">
        <v>160.30000000000001</v>
      </c>
      <c r="T334">
        <v>136</v>
      </c>
      <c r="U334">
        <v>73</v>
      </c>
      <c r="V334">
        <v>70</v>
      </c>
      <c r="W334">
        <v>17</v>
      </c>
      <c r="X334">
        <v>67</v>
      </c>
      <c r="Y334">
        <v>133</v>
      </c>
      <c r="Z334" s="8">
        <v>1.27</v>
      </c>
      <c r="AA334" s="9">
        <v>0.223</v>
      </c>
      <c r="AB334" s="9">
        <v>0.25700000000000001</v>
      </c>
      <c r="AC334" t="str">
        <f>VLOOKUP($A334,Pit!$A$4:$A$1418,1,FALSE)</f>
        <v>SPPat Goodman22</v>
      </c>
    </row>
    <row r="335" spans="1:29" x14ac:dyDescent="0.25">
      <c r="A335" t="str">
        <f t="shared" si="5"/>
        <v>RPWillie Ward24</v>
      </c>
      <c r="B335">
        <v>5465</v>
      </c>
      <c r="C335">
        <v>592</v>
      </c>
      <c r="D335" t="s">
        <v>469</v>
      </c>
      <c r="E335" t="s">
        <v>189</v>
      </c>
      <c r="F335">
        <v>0</v>
      </c>
      <c r="G335">
        <v>37854</v>
      </c>
      <c r="H335">
        <v>24</v>
      </c>
      <c r="I335" t="s">
        <v>254</v>
      </c>
      <c r="J335" t="s">
        <v>43</v>
      </c>
      <c r="K335">
        <v>6</v>
      </c>
      <c r="L335">
        <v>14</v>
      </c>
      <c r="M335">
        <v>1</v>
      </c>
      <c r="N335">
        <v>0</v>
      </c>
      <c r="O335">
        <v>0</v>
      </c>
      <c r="P335">
        <v>4.68</v>
      </c>
      <c r="Q335">
        <v>32</v>
      </c>
      <c r="R335">
        <v>30</v>
      </c>
      <c r="S335">
        <v>146</v>
      </c>
      <c r="T335">
        <v>166</v>
      </c>
      <c r="U335">
        <v>84</v>
      </c>
      <c r="V335">
        <v>76</v>
      </c>
      <c r="W335">
        <v>19</v>
      </c>
      <c r="X335">
        <v>54</v>
      </c>
      <c r="Y335">
        <v>87</v>
      </c>
      <c r="Z335">
        <v>1.51</v>
      </c>
      <c r="AA335">
        <v>0.28299999999999997</v>
      </c>
      <c r="AB335">
        <v>0.30499999999999999</v>
      </c>
      <c r="AC335" t="str">
        <f>VLOOKUP($A335,Pit!$A$4:$A$1418,1,FALSE)</f>
        <v>RPWillie Ward24</v>
      </c>
    </row>
    <row r="336" spans="1:29" x14ac:dyDescent="0.25">
      <c r="A336" t="str">
        <f t="shared" si="5"/>
        <v>CLPat Tyler18</v>
      </c>
      <c r="B336">
        <v>1699</v>
      </c>
      <c r="C336">
        <v>593</v>
      </c>
      <c r="D336" t="s">
        <v>198</v>
      </c>
      <c r="E336" t="s">
        <v>509</v>
      </c>
      <c r="F336">
        <v>0</v>
      </c>
      <c r="G336">
        <v>40056</v>
      </c>
      <c r="H336">
        <v>18</v>
      </c>
      <c r="I336" t="s">
        <v>254</v>
      </c>
      <c r="J336" t="s">
        <v>53</v>
      </c>
      <c r="K336">
        <v>4</v>
      </c>
      <c r="L336">
        <v>8</v>
      </c>
      <c r="M336">
        <v>21</v>
      </c>
      <c r="N336">
        <v>0</v>
      </c>
      <c r="O336">
        <v>0</v>
      </c>
      <c r="P336">
        <v>3.15</v>
      </c>
      <c r="Q336">
        <v>56</v>
      </c>
      <c r="R336">
        <v>12</v>
      </c>
      <c r="S336">
        <v>105.7</v>
      </c>
      <c r="T336">
        <v>81</v>
      </c>
      <c r="U336">
        <v>44</v>
      </c>
      <c r="V336">
        <v>37</v>
      </c>
      <c r="W336">
        <v>7</v>
      </c>
      <c r="X336">
        <v>46</v>
      </c>
      <c r="Y336">
        <v>97</v>
      </c>
      <c r="Z336">
        <v>1.2</v>
      </c>
      <c r="AA336">
        <v>0.20699999999999999</v>
      </c>
      <c r="AB336">
        <v>0.255</v>
      </c>
      <c r="AC336" t="str">
        <f>VLOOKUP($A336,Pit!$A$4:$A$1418,1,FALSE)</f>
        <v>CLPat Tyler18</v>
      </c>
    </row>
    <row r="337" spans="1:29" x14ac:dyDescent="0.25">
      <c r="A337" t="str">
        <f t="shared" si="5"/>
        <v>SPNelson Labra21</v>
      </c>
      <c r="B337">
        <v>8550</v>
      </c>
      <c r="C337">
        <v>594</v>
      </c>
      <c r="D337" t="s">
        <v>141</v>
      </c>
      <c r="E337" t="s">
        <v>1338</v>
      </c>
      <c r="F337">
        <v>0</v>
      </c>
      <c r="G337">
        <v>39115</v>
      </c>
      <c r="H337">
        <v>21</v>
      </c>
      <c r="I337" t="s">
        <v>254</v>
      </c>
      <c r="J337" t="s">
        <v>25</v>
      </c>
      <c r="K337">
        <v>4</v>
      </c>
      <c r="L337">
        <v>5</v>
      </c>
      <c r="M337">
        <v>2</v>
      </c>
      <c r="N337">
        <v>0</v>
      </c>
      <c r="O337">
        <v>0</v>
      </c>
      <c r="P337">
        <v>3.43</v>
      </c>
      <c r="Q337">
        <v>29</v>
      </c>
      <c r="R337">
        <v>12</v>
      </c>
      <c r="S337">
        <v>94.3</v>
      </c>
      <c r="T337">
        <v>78</v>
      </c>
      <c r="U337">
        <v>44</v>
      </c>
      <c r="V337">
        <v>36</v>
      </c>
      <c r="W337">
        <v>9</v>
      </c>
      <c r="X337">
        <v>32</v>
      </c>
      <c r="Y337">
        <v>72</v>
      </c>
      <c r="Z337">
        <v>1.17</v>
      </c>
      <c r="AA337">
        <v>0.22</v>
      </c>
      <c r="AB337">
        <v>0.249</v>
      </c>
      <c r="AC337" t="str">
        <f>VLOOKUP($A337,Pit!$A$4:$A$1418,1,FALSE)</f>
        <v>SPNelson Labra21</v>
      </c>
    </row>
    <row r="338" spans="1:29" x14ac:dyDescent="0.25">
      <c r="A338" t="str">
        <f t="shared" si="5"/>
        <v>CLMike Jackson18</v>
      </c>
      <c r="B338">
        <v>6933</v>
      </c>
      <c r="C338">
        <v>595</v>
      </c>
      <c r="D338" t="s">
        <v>159</v>
      </c>
      <c r="E338" t="s">
        <v>160</v>
      </c>
      <c r="F338">
        <v>0</v>
      </c>
      <c r="G338">
        <v>40320</v>
      </c>
      <c r="H338">
        <v>18</v>
      </c>
      <c r="I338" t="s">
        <v>254</v>
      </c>
      <c r="J338" t="s">
        <v>53</v>
      </c>
      <c r="K338">
        <v>6</v>
      </c>
      <c r="L338">
        <v>3</v>
      </c>
      <c r="M338">
        <v>19</v>
      </c>
      <c r="N338">
        <v>0</v>
      </c>
      <c r="O338">
        <v>0</v>
      </c>
      <c r="P338">
        <v>1.0900000000000001</v>
      </c>
      <c r="Q338">
        <v>56</v>
      </c>
      <c r="R338">
        <v>1</v>
      </c>
      <c r="S338">
        <v>91</v>
      </c>
      <c r="T338">
        <v>43</v>
      </c>
      <c r="U338">
        <v>12</v>
      </c>
      <c r="V338">
        <v>11</v>
      </c>
      <c r="W338">
        <v>4</v>
      </c>
      <c r="X338">
        <v>18</v>
      </c>
      <c r="Y338">
        <v>107</v>
      </c>
      <c r="Z338">
        <v>0.67</v>
      </c>
      <c r="AA338">
        <v>0.13600000000000001</v>
      </c>
      <c r="AB338">
        <v>0.19</v>
      </c>
      <c r="AC338" t="str">
        <f>VLOOKUP($A338,Pit!$A$4:$A$1418,1,FALSE)</f>
        <v>CLMike Jackson18</v>
      </c>
    </row>
    <row r="339" spans="1:29" x14ac:dyDescent="0.25">
      <c r="A339" t="str">
        <f t="shared" si="5"/>
        <v>RPKeith Miller18</v>
      </c>
      <c r="B339">
        <v>6607</v>
      </c>
      <c r="C339">
        <v>597</v>
      </c>
      <c r="D339" t="s">
        <v>987</v>
      </c>
      <c r="E339" t="s">
        <v>180</v>
      </c>
      <c r="F339">
        <v>2200000</v>
      </c>
      <c r="G339" s="10">
        <v>40152</v>
      </c>
      <c r="H339">
        <v>18</v>
      </c>
      <c r="I339" t="s">
        <v>254</v>
      </c>
      <c r="J339" t="s">
        <v>43</v>
      </c>
      <c r="K339">
        <v>13</v>
      </c>
      <c r="L339">
        <v>14</v>
      </c>
      <c r="M339">
        <v>10</v>
      </c>
      <c r="N339">
        <v>0</v>
      </c>
      <c r="O339">
        <v>0</v>
      </c>
      <c r="P339">
        <v>3.16</v>
      </c>
      <c r="Q339">
        <v>59</v>
      </c>
      <c r="R339">
        <v>23</v>
      </c>
      <c r="S339">
        <v>165</v>
      </c>
      <c r="T339">
        <v>148</v>
      </c>
      <c r="U339">
        <v>84</v>
      </c>
      <c r="V339">
        <v>58</v>
      </c>
      <c r="W339">
        <v>16</v>
      </c>
      <c r="X339">
        <v>66</v>
      </c>
      <c r="Y339">
        <v>151</v>
      </c>
      <c r="Z339">
        <v>1.3</v>
      </c>
      <c r="AA339">
        <v>0.23699999999999999</v>
      </c>
      <c r="AB339">
        <v>0.28399999999999997</v>
      </c>
      <c r="AC339" t="str">
        <f>VLOOKUP($A339,Pit!$A$4:$A$1418,1,FALSE)</f>
        <v>RPKeith Miller18</v>
      </c>
    </row>
    <row r="340" spans="1:29" x14ac:dyDescent="0.25">
      <c r="A340" t="str">
        <f t="shared" si="5"/>
        <v>RPTom Willis24</v>
      </c>
      <c r="B340">
        <v>4863</v>
      </c>
      <c r="C340">
        <v>598</v>
      </c>
      <c r="D340" t="s">
        <v>550</v>
      </c>
      <c r="E340" t="s">
        <v>463</v>
      </c>
      <c r="F340">
        <v>0</v>
      </c>
      <c r="G340" s="10">
        <v>37996</v>
      </c>
      <c r="H340">
        <v>24</v>
      </c>
      <c r="I340" t="s">
        <v>254</v>
      </c>
      <c r="J340" t="s">
        <v>43</v>
      </c>
      <c r="K340">
        <v>5</v>
      </c>
      <c r="L340">
        <v>10</v>
      </c>
      <c r="M340">
        <v>9</v>
      </c>
      <c r="N340">
        <v>0</v>
      </c>
      <c r="O340">
        <v>0</v>
      </c>
      <c r="P340">
        <v>4.32</v>
      </c>
      <c r="Q340">
        <v>101</v>
      </c>
      <c r="R340">
        <v>14</v>
      </c>
      <c r="S340">
        <v>198</v>
      </c>
      <c r="T340">
        <v>222</v>
      </c>
      <c r="U340">
        <v>114</v>
      </c>
      <c r="V340">
        <v>95</v>
      </c>
      <c r="W340">
        <v>24</v>
      </c>
      <c r="X340">
        <v>75</v>
      </c>
      <c r="Y340">
        <v>151</v>
      </c>
      <c r="Z340">
        <v>1.5</v>
      </c>
      <c r="AA340">
        <v>0.27700000000000002</v>
      </c>
      <c r="AB340">
        <v>0.315</v>
      </c>
      <c r="AC340" t="str">
        <f>VLOOKUP($A340,Pit!$A$4:$A$1418,1,FALSE)</f>
        <v>RPTom Willis24</v>
      </c>
    </row>
    <row r="341" spans="1:29" x14ac:dyDescent="0.25">
      <c r="A341" t="str">
        <f t="shared" si="5"/>
        <v>RPPancho Flores23</v>
      </c>
      <c r="B341">
        <v>13592</v>
      </c>
      <c r="C341">
        <v>599</v>
      </c>
      <c r="D341" t="s">
        <v>396</v>
      </c>
      <c r="E341" t="s">
        <v>257</v>
      </c>
      <c r="F341">
        <v>0</v>
      </c>
      <c r="G341" s="10">
        <v>38296</v>
      </c>
      <c r="H341">
        <v>23</v>
      </c>
      <c r="I341" t="s">
        <v>254</v>
      </c>
      <c r="J341" t="s">
        <v>43</v>
      </c>
      <c r="K341">
        <v>15</v>
      </c>
      <c r="L341">
        <v>14</v>
      </c>
      <c r="M341">
        <v>2</v>
      </c>
      <c r="N341">
        <v>0</v>
      </c>
      <c r="O341">
        <v>0</v>
      </c>
      <c r="P341">
        <v>3.93</v>
      </c>
      <c r="Q341">
        <v>60</v>
      </c>
      <c r="R341">
        <v>33</v>
      </c>
      <c r="S341">
        <v>210.7</v>
      </c>
      <c r="T341">
        <v>222</v>
      </c>
      <c r="U341">
        <v>108</v>
      </c>
      <c r="V341">
        <v>92</v>
      </c>
      <c r="W341">
        <v>13</v>
      </c>
      <c r="X341">
        <v>92</v>
      </c>
      <c r="Y341">
        <v>160</v>
      </c>
      <c r="Z341">
        <v>1.49</v>
      </c>
      <c r="AA341">
        <v>0.27200000000000002</v>
      </c>
      <c r="AB341">
        <v>0.32100000000000001</v>
      </c>
      <c r="AC341" t="str">
        <f>VLOOKUP($A341,Pit!$A$4:$A$1418,1,FALSE)</f>
        <v>RPPancho Flores23</v>
      </c>
    </row>
    <row r="342" spans="1:29" x14ac:dyDescent="0.25">
      <c r="A342" t="str">
        <f t="shared" si="5"/>
        <v>CLMatt Orr18</v>
      </c>
      <c r="B342">
        <v>1539</v>
      </c>
      <c r="C342">
        <v>600</v>
      </c>
      <c r="D342" t="s">
        <v>149</v>
      </c>
      <c r="E342" t="s">
        <v>1527</v>
      </c>
      <c r="F342">
        <v>0</v>
      </c>
      <c r="G342" s="10">
        <v>40042</v>
      </c>
      <c r="H342">
        <v>18</v>
      </c>
      <c r="I342" t="s">
        <v>254</v>
      </c>
      <c r="J342" t="s">
        <v>53</v>
      </c>
      <c r="K342">
        <v>9</v>
      </c>
      <c r="L342">
        <v>5</v>
      </c>
      <c r="M342">
        <v>28</v>
      </c>
      <c r="N342">
        <v>0</v>
      </c>
      <c r="O342">
        <v>0</v>
      </c>
      <c r="P342">
        <v>2.2799999999999998</v>
      </c>
      <c r="Q342">
        <v>75</v>
      </c>
      <c r="R342">
        <v>11</v>
      </c>
      <c r="S342">
        <v>142</v>
      </c>
      <c r="T342">
        <v>96</v>
      </c>
      <c r="U342">
        <v>43</v>
      </c>
      <c r="V342">
        <v>36</v>
      </c>
      <c r="W342">
        <v>14</v>
      </c>
      <c r="X342">
        <v>42</v>
      </c>
      <c r="Y342">
        <v>158</v>
      </c>
      <c r="Z342">
        <v>0.97</v>
      </c>
      <c r="AA342">
        <v>0.186</v>
      </c>
      <c r="AB342">
        <v>0.23699999999999999</v>
      </c>
      <c r="AC342" t="str">
        <f>VLOOKUP($A342,Pit!$A$4:$A$1418,1,FALSE)</f>
        <v>CLMatt Orr18</v>
      </c>
    </row>
    <row r="343" spans="1:29" x14ac:dyDescent="0.25">
      <c r="A343" t="str">
        <f t="shared" si="5"/>
        <v>RPBlake Walker18</v>
      </c>
      <c r="B343">
        <v>2220</v>
      </c>
      <c r="C343">
        <v>602</v>
      </c>
      <c r="D343" t="s">
        <v>610</v>
      </c>
      <c r="E343" t="s">
        <v>668</v>
      </c>
      <c r="F343">
        <v>0</v>
      </c>
      <c r="G343">
        <v>40316</v>
      </c>
      <c r="H343">
        <v>18</v>
      </c>
      <c r="I343" t="s">
        <v>254</v>
      </c>
      <c r="J343" t="s">
        <v>43</v>
      </c>
      <c r="K343">
        <v>3</v>
      </c>
      <c r="L343">
        <v>1</v>
      </c>
      <c r="M343">
        <v>1</v>
      </c>
      <c r="N343">
        <v>0</v>
      </c>
      <c r="O343">
        <v>0</v>
      </c>
      <c r="P343">
        <v>4.8600000000000003</v>
      </c>
      <c r="Q343">
        <v>25</v>
      </c>
      <c r="R343">
        <v>5</v>
      </c>
      <c r="S343">
        <v>63</v>
      </c>
      <c r="T343">
        <v>69</v>
      </c>
      <c r="U343">
        <v>40</v>
      </c>
      <c r="V343">
        <v>34</v>
      </c>
      <c r="W343">
        <v>13</v>
      </c>
      <c r="X343">
        <v>22</v>
      </c>
      <c r="Y343">
        <v>73</v>
      </c>
      <c r="Z343">
        <v>1.44</v>
      </c>
      <c r="AA343">
        <v>0.27100000000000002</v>
      </c>
      <c r="AB343">
        <v>0.32800000000000001</v>
      </c>
      <c r="AC343" t="str">
        <f>VLOOKUP($A343,Pit!$A$4:$A$1418,1,FALSE)</f>
        <v>RPBlake Walker18</v>
      </c>
    </row>
    <row r="344" spans="1:29" x14ac:dyDescent="0.25">
      <c r="A344" t="str">
        <f t="shared" si="5"/>
        <v>SPYoshitsune Aoki21</v>
      </c>
      <c r="B344">
        <v>12348</v>
      </c>
      <c r="C344">
        <v>603</v>
      </c>
      <c r="D344" t="s">
        <v>1005</v>
      </c>
      <c r="E344" t="s">
        <v>713</v>
      </c>
      <c r="F344">
        <v>0</v>
      </c>
      <c r="G344" s="10">
        <v>39233</v>
      </c>
      <c r="H344">
        <v>21</v>
      </c>
      <c r="I344" t="s">
        <v>254</v>
      </c>
      <c r="J344" t="s">
        <v>25</v>
      </c>
      <c r="K344">
        <v>5</v>
      </c>
      <c r="L344">
        <v>9</v>
      </c>
      <c r="M344">
        <v>0</v>
      </c>
      <c r="N344">
        <v>0</v>
      </c>
      <c r="O344">
        <v>0</v>
      </c>
      <c r="P344">
        <v>5.36</v>
      </c>
      <c r="Q344">
        <v>28</v>
      </c>
      <c r="R344">
        <v>14</v>
      </c>
      <c r="S344">
        <v>102.3</v>
      </c>
      <c r="T344">
        <v>122</v>
      </c>
      <c r="U344">
        <v>74</v>
      </c>
      <c r="V344">
        <v>61</v>
      </c>
      <c r="W344">
        <v>12</v>
      </c>
      <c r="X344">
        <v>35</v>
      </c>
      <c r="Y344">
        <v>90</v>
      </c>
      <c r="Z344">
        <v>1.53</v>
      </c>
      <c r="AA344">
        <v>0.29399999999999998</v>
      </c>
      <c r="AB344">
        <v>0.35</v>
      </c>
      <c r="AC344" t="str">
        <f>VLOOKUP($A344,Pit!$A$4:$A$1418,1,FALSE)</f>
        <v>SPYoshitsune Aoki21</v>
      </c>
    </row>
    <row r="345" spans="1:29" x14ac:dyDescent="0.25">
      <c r="A345" t="str">
        <f t="shared" si="5"/>
        <v>RPRod Steele21</v>
      </c>
      <c r="B345">
        <v>5853</v>
      </c>
      <c r="C345">
        <v>604</v>
      </c>
      <c r="D345" t="s">
        <v>717</v>
      </c>
      <c r="E345" t="s">
        <v>538</v>
      </c>
      <c r="F345">
        <v>0</v>
      </c>
      <c r="G345">
        <v>39220</v>
      </c>
      <c r="H345">
        <v>21</v>
      </c>
      <c r="I345" t="s">
        <v>254</v>
      </c>
      <c r="J345" t="s">
        <v>43</v>
      </c>
      <c r="K345">
        <v>5</v>
      </c>
      <c r="L345">
        <v>7</v>
      </c>
      <c r="M345">
        <v>11</v>
      </c>
      <c r="N345">
        <v>0</v>
      </c>
      <c r="O345">
        <v>0</v>
      </c>
      <c r="P345">
        <v>3.86</v>
      </c>
      <c r="Q345">
        <v>41</v>
      </c>
      <c r="R345">
        <v>9</v>
      </c>
      <c r="S345">
        <v>79.3</v>
      </c>
      <c r="T345">
        <v>67</v>
      </c>
      <c r="U345">
        <v>49</v>
      </c>
      <c r="V345">
        <v>34</v>
      </c>
      <c r="W345">
        <v>11</v>
      </c>
      <c r="X345">
        <v>30</v>
      </c>
      <c r="Y345">
        <v>71</v>
      </c>
      <c r="Z345">
        <v>1.22</v>
      </c>
      <c r="AA345">
        <v>0.219</v>
      </c>
      <c r="AB345">
        <v>0.247</v>
      </c>
      <c r="AC345" t="str">
        <f>VLOOKUP($A345,Pit!$A$4:$A$1418,1,FALSE)</f>
        <v>RPRod Steele21</v>
      </c>
    </row>
    <row r="346" spans="1:29" x14ac:dyDescent="0.25">
      <c r="A346" t="str">
        <f t="shared" si="5"/>
        <v>SPAnthony Daniel22</v>
      </c>
      <c r="B346">
        <v>6571</v>
      </c>
      <c r="C346">
        <v>605</v>
      </c>
      <c r="D346" t="s">
        <v>194</v>
      </c>
      <c r="E346" t="s">
        <v>259</v>
      </c>
      <c r="F346">
        <v>0</v>
      </c>
      <c r="G346" s="10">
        <v>38866</v>
      </c>
      <c r="H346">
        <v>22</v>
      </c>
      <c r="I346" t="s">
        <v>254</v>
      </c>
      <c r="J346" t="s">
        <v>25</v>
      </c>
      <c r="K346">
        <v>5</v>
      </c>
      <c r="L346">
        <v>3</v>
      </c>
      <c r="M346">
        <v>0</v>
      </c>
      <c r="N346">
        <v>0</v>
      </c>
      <c r="O346">
        <v>0</v>
      </c>
      <c r="P346">
        <v>3.14</v>
      </c>
      <c r="Q346">
        <v>50</v>
      </c>
      <c r="R346">
        <v>13</v>
      </c>
      <c r="S346">
        <v>140.69999999999999</v>
      </c>
      <c r="T346">
        <v>120</v>
      </c>
      <c r="U346">
        <v>65</v>
      </c>
      <c r="V346">
        <v>49</v>
      </c>
      <c r="W346">
        <v>12</v>
      </c>
      <c r="X346">
        <v>51</v>
      </c>
      <c r="Y346">
        <v>102</v>
      </c>
      <c r="Z346">
        <v>1.22</v>
      </c>
      <c r="AA346">
        <v>0.22600000000000001</v>
      </c>
      <c r="AB346">
        <v>0.25800000000000001</v>
      </c>
      <c r="AC346" t="str">
        <f>VLOOKUP($A346,Pit!$A$4:$A$1418,1,FALSE)</f>
        <v>SPAnthony Daniel22</v>
      </c>
    </row>
    <row r="347" spans="1:29" x14ac:dyDescent="0.25">
      <c r="A347" t="str">
        <f t="shared" si="5"/>
        <v>RPTomás Rivera22</v>
      </c>
      <c r="B347">
        <v>6166</v>
      </c>
      <c r="C347">
        <v>606</v>
      </c>
      <c r="D347" t="s">
        <v>376</v>
      </c>
      <c r="E347" t="s">
        <v>274</v>
      </c>
      <c r="F347">
        <v>0</v>
      </c>
      <c r="G347">
        <v>38769</v>
      </c>
      <c r="H347">
        <v>22</v>
      </c>
      <c r="I347" t="s">
        <v>254</v>
      </c>
      <c r="J347" t="s">
        <v>43</v>
      </c>
      <c r="K347">
        <v>4</v>
      </c>
      <c r="L347">
        <v>2</v>
      </c>
      <c r="M347">
        <v>1</v>
      </c>
      <c r="N347">
        <v>0</v>
      </c>
      <c r="O347">
        <v>0</v>
      </c>
      <c r="P347">
        <v>4.18</v>
      </c>
      <c r="Q347">
        <v>16</v>
      </c>
      <c r="R347">
        <v>0</v>
      </c>
      <c r="S347">
        <v>32.299999999999997</v>
      </c>
      <c r="T347">
        <v>29</v>
      </c>
      <c r="U347">
        <v>15</v>
      </c>
      <c r="V347">
        <v>15</v>
      </c>
      <c r="W347">
        <v>3</v>
      </c>
      <c r="X347">
        <v>15</v>
      </c>
      <c r="Y347">
        <v>30</v>
      </c>
      <c r="Z347">
        <v>1.36</v>
      </c>
      <c r="AA347">
        <v>0.24199999999999999</v>
      </c>
      <c r="AB347">
        <v>0.29199999999999998</v>
      </c>
      <c r="AC347" t="str">
        <f>VLOOKUP($A347,Pit!$A$4:$A$1418,1,FALSE)</f>
        <v>RPTomás Rivera22</v>
      </c>
    </row>
    <row r="348" spans="1:29" x14ac:dyDescent="0.25">
      <c r="A348" t="str">
        <f t="shared" si="5"/>
        <v>CLJosé Guillén21</v>
      </c>
      <c r="B348">
        <v>14544</v>
      </c>
      <c r="C348">
        <v>608</v>
      </c>
      <c r="D348" t="s">
        <v>150</v>
      </c>
      <c r="E348" t="s">
        <v>1215</v>
      </c>
      <c r="F348">
        <v>0</v>
      </c>
      <c r="G348">
        <v>38876</v>
      </c>
      <c r="H348">
        <v>21</v>
      </c>
      <c r="I348" t="s">
        <v>254</v>
      </c>
      <c r="J348" t="s">
        <v>53</v>
      </c>
      <c r="K348">
        <v>6</v>
      </c>
      <c r="L348">
        <v>6</v>
      </c>
      <c r="M348">
        <v>8</v>
      </c>
      <c r="N348">
        <v>0</v>
      </c>
      <c r="O348">
        <v>0</v>
      </c>
      <c r="P348">
        <v>4.26</v>
      </c>
      <c r="Q348">
        <v>60</v>
      </c>
      <c r="R348">
        <v>0</v>
      </c>
      <c r="S348">
        <v>86.7</v>
      </c>
      <c r="T348">
        <v>79</v>
      </c>
      <c r="U348">
        <v>45</v>
      </c>
      <c r="V348">
        <v>41</v>
      </c>
      <c r="W348">
        <v>8</v>
      </c>
      <c r="X348">
        <v>34</v>
      </c>
      <c r="Y348">
        <v>99</v>
      </c>
      <c r="Z348">
        <v>1.3</v>
      </c>
      <c r="AA348">
        <v>0.24</v>
      </c>
      <c r="AB348">
        <v>0.317</v>
      </c>
      <c r="AC348" t="str">
        <f>VLOOKUP($A348,Pit!$A$4:$A$1418,1,FALSE)</f>
        <v>CLJosé Guillén21</v>
      </c>
    </row>
    <row r="349" spans="1:29" x14ac:dyDescent="0.25">
      <c r="A349" t="str">
        <f t="shared" si="5"/>
        <v>RPFelipe Díaz23</v>
      </c>
      <c r="B349">
        <v>6035</v>
      </c>
      <c r="C349">
        <v>611</v>
      </c>
      <c r="D349" t="s">
        <v>206</v>
      </c>
      <c r="E349" t="s">
        <v>186</v>
      </c>
      <c r="F349">
        <v>0</v>
      </c>
      <c r="G349">
        <v>38489</v>
      </c>
      <c r="H349">
        <v>23</v>
      </c>
      <c r="I349" t="s">
        <v>254</v>
      </c>
      <c r="J349" t="s">
        <v>43</v>
      </c>
      <c r="K349">
        <v>3</v>
      </c>
      <c r="L349">
        <v>4</v>
      </c>
      <c r="M349">
        <v>1</v>
      </c>
      <c r="N349">
        <v>0</v>
      </c>
      <c r="O349">
        <v>0</v>
      </c>
      <c r="P349">
        <v>3.69</v>
      </c>
      <c r="Q349">
        <v>23</v>
      </c>
      <c r="R349">
        <v>1</v>
      </c>
      <c r="S349">
        <v>63.3</v>
      </c>
      <c r="T349">
        <v>53</v>
      </c>
      <c r="U349">
        <v>26</v>
      </c>
      <c r="V349">
        <v>26</v>
      </c>
      <c r="W349">
        <v>10</v>
      </c>
      <c r="X349">
        <v>26</v>
      </c>
      <c r="Y349">
        <v>62</v>
      </c>
      <c r="Z349">
        <v>1.25</v>
      </c>
      <c r="AA349">
        <v>0.22800000000000001</v>
      </c>
      <c r="AB349">
        <v>0.26500000000000001</v>
      </c>
      <c r="AC349" t="str">
        <f>VLOOKUP($A349,Pit!$A$4:$A$1418,1,FALSE)</f>
        <v>RPFelipe Díaz23</v>
      </c>
    </row>
    <row r="350" spans="1:29" x14ac:dyDescent="0.25">
      <c r="A350" t="str">
        <f t="shared" si="5"/>
        <v>RPKen Reid23</v>
      </c>
      <c r="B350">
        <v>7949</v>
      </c>
      <c r="C350">
        <v>612</v>
      </c>
      <c r="D350" t="s">
        <v>484</v>
      </c>
      <c r="E350" t="s">
        <v>773</v>
      </c>
      <c r="F350">
        <v>0</v>
      </c>
      <c r="G350">
        <v>38160</v>
      </c>
      <c r="H350">
        <v>23</v>
      </c>
      <c r="I350" t="s">
        <v>254</v>
      </c>
      <c r="J350" t="s">
        <v>43</v>
      </c>
      <c r="K350">
        <v>4</v>
      </c>
      <c r="L350">
        <v>2</v>
      </c>
      <c r="M350">
        <v>7</v>
      </c>
      <c r="N350">
        <v>0</v>
      </c>
      <c r="O350">
        <v>0</v>
      </c>
      <c r="P350">
        <v>2.65</v>
      </c>
      <c r="Q350">
        <v>58</v>
      </c>
      <c r="R350">
        <v>1</v>
      </c>
      <c r="S350">
        <v>68</v>
      </c>
      <c r="T350">
        <v>44</v>
      </c>
      <c r="U350">
        <v>24</v>
      </c>
      <c r="V350">
        <v>20</v>
      </c>
      <c r="W350">
        <v>4</v>
      </c>
      <c r="X350">
        <v>29</v>
      </c>
      <c r="Y350">
        <v>65</v>
      </c>
      <c r="Z350">
        <v>1.07</v>
      </c>
      <c r="AA350">
        <v>0.183</v>
      </c>
      <c r="AB350">
        <v>0.23</v>
      </c>
      <c r="AC350" t="str">
        <f>VLOOKUP($A350,Pit!$A$4:$A$1418,1,FALSE)</f>
        <v>RPKen Reid23</v>
      </c>
    </row>
    <row r="351" spans="1:29" x14ac:dyDescent="0.25">
      <c r="A351" t="str">
        <f t="shared" si="5"/>
        <v>SPPedro Cabrera18</v>
      </c>
      <c r="B351">
        <v>2149</v>
      </c>
      <c r="C351">
        <v>613</v>
      </c>
      <c r="D351" t="s">
        <v>203</v>
      </c>
      <c r="E351" t="s">
        <v>703</v>
      </c>
      <c r="F351">
        <v>0</v>
      </c>
      <c r="G351">
        <v>40100</v>
      </c>
      <c r="H351">
        <v>18</v>
      </c>
      <c r="I351" t="s">
        <v>254</v>
      </c>
      <c r="J351" t="s">
        <v>25</v>
      </c>
      <c r="K351">
        <v>2</v>
      </c>
      <c r="L351">
        <v>8</v>
      </c>
      <c r="M351">
        <v>0</v>
      </c>
      <c r="N351">
        <v>0</v>
      </c>
      <c r="O351">
        <v>0</v>
      </c>
      <c r="P351">
        <v>3.83</v>
      </c>
      <c r="Q351">
        <v>25</v>
      </c>
      <c r="R351">
        <v>25</v>
      </c>
      <c r="S351">
        <v>108</v>
      </c>
      <c r="T351">
        <v>102</v>
      </c>
      <c r="U351">
        <v>66</v>
      </c>
      <c r="V351">
        <v>46</v>
      </c>
      <c r="W351">
        <v>11</v>
      </c>
      <c r="X351">
        <v>37</v>
      </c>
      <c r="Y351">
        <v>101</v>
      </c>
      <c r="Z351">
        <v>1.29</v>
      </c>
      <c r="AA351">
        <v>0.23699999999999999</v>
      </c>
      <c r="AB351">
        <v>0.28299999999999997</v>
      </c>
      <c r="AC351" t="str">
        <f>VLOOKUP($A351,Pit!$A$4:$A$1418,1,FALSE)</f>
        <v>SPPedro Cabrera18</v>
      </c>
    </row>
    <row r="352" spans="1:29" x14ac:dyDescent="0.25">
      <c r="A352" t="str">
        <f t="shared" si="5"/>
        <v>CLYannick Janszen21</v>
      </c>
      <c r="B352">
        <v>11227</v>
      </c>
      <c r="C352">
        <v>614</v>
      </c>
      <c r="D352" t="s">
        <v>1280</v>
      </c>
      <c r="E352" t="s">
        <v>1281</v>
      </c>
      <c r="F352">
        <v>0</v>
      </c>
      <c r="G352">
        <v>38893</v>
      </c>
      <c r="H352">
        <v>21</v>
      </c>
      <c r="I352" t="s">
        <v>254</v>
      </c>
      <c r="J352" t="s">
        <v>53</v>
      </c>
      <c r="K352">
        <v>8</v>
      </c>
      <c r="L352">
        <v>11</v>
      </c>
      <c r="M352">
        <v>44</v>
      </c>
      <c r="N352">
        <v>0</v>
      </c>
      <c r="O352">
        <v>0</v>
      </c>
      <c r="P352">
        <v>2.1</v>
      </c>
      <c r="Q352">
        <v>84</v>
      </c>
      <c r="R352">
        <v>0</v>
      </c>
      <c r="S352">
        <v>94.3</v>
      </c>
      <c r="T352">
        <v>66</v>
      </c>
      <c r="U352">
        <v>26</v>
      </c>
      <c r="V352">
        <v>22</v>
      </c>
      <c r="W352">
        <v>4</v>
      </c>
      <c r="X352">
        <v>32</v>
      </c>
      <c r="Y352">
        <v>96</v>
      </c>
      <c r="Z352">
        <v>1.04</v>
      </c>
      <c r="AA352">
        <v>0.192</v>
      </c>
      <c r="AB352">
        <v>0.251</v>
      </c>
      <c r="AC352" t="str">
        <f>VLOOKUP($A352,Pit!$A$4:$A$1418,1,FALSE)</f>
        <v>CLYannick Janszen21</v>
      </c>
    </row>
    <row r="353" spans="1:29" x14ac:dyDescent="0.25">
      <c r="A353" t="str">
        <f t="shared" si="5"/>
        <v>RPFelipe Altagracia23</v>
      </c>
      <c r="B353">
        <v>7736</v>
      </c>
      <c r="C353">
        <v>617</v>
      </c>
      <c r="D353" t="s">
        <v>206</v>
      </c>
      <c r="E353" t="s">
        <v>1003</v>
      </c>
      <c r="F353">
        <v>0</v>
      </c>
      <c r="G353">
        <v>38318</v>
      </c>
      <c r="H353">
        <v>23</v>
      </c>
      <c r="I353" t="s">
        <v>254</v>
      </c>
      <c r="J353" t="s">
        <v>43</v>
      </c>
      <c r="K353">
        <v>1</v>
      </c>
      <c r="L353">
        <v>5</v>
      </c>
      <c r="M353">
        <v>0</v>
      </c>
      <c r="N353">
        <v>0</v>
      </c>
      <c r="O353">
        <v>0</v>
      </c>
      <c r="P353">
        <v>5.59</v>
      </c>
      <c r="Q353">
        <v>15</v>
      </c>
      <c r="R353">
        <v>9</v>
      </c>
      <c r="S353">
        <v>48.3</v>
      </c>
      <c r="T353">
        <v>50</v>
      </c>
      <c r="U353">
        <v>32</v>
      </c>
      <c r="V353">
        <v>30</v>
      </c>
      <c r="W353">
        <v>3</v>
      </c>
      <c r="X353">
        <v>25</v>
      </c>
      <c r="Y353">
        <v>47</v>
      </c>
      <c r="Z353">
        <v>1.55</v>
      </c>
      <c r="AA353">
        <v>0.27</v>
      </c>
      <c r="AB353">
        <v>0.33600000000000002</v>
      </c>
      <c r="AC353" t="str">
        <f>VLOOKUP($A353,Pit!$A$4:$A$1418,1,FALSE)</f>
        <v>RPFelipe Altagracia23</v>
      </c>
    </row>
    <row r="354" spans="1:29" x14ac:dyDescent="0.25">
      <c r="A354" t="str">
        <f t="shared" si="5"/>
        <v>RPRay Mendoza22</v>
      </c>
      <c r="B354">
        <v>6123</v>
      </c>
      <c r="C354">
        <v>618</v>
      </c>
      <c r="D354" t="s">
        <v>439</v>
      </c>
      <c r="E354" t="s">
        <v>441</v>
      </c>
      <c r="F354">
        <v>0</v>
      </c>
      <c r="G354">
        <v>38681</v>
      </c>
      <c r="H354">
        <v>22</v>
      </c>
      <c r="I354" t="s">
        <v>254</v>
      </c>
      <c r="J354" t="s">
        <v>43</v>
      </c>
      <c r="P354">
        <v>0</v>
      </c>
      <c r="S354">
        <v>0</v>
      </c>
      <c r="Z354">
        <v>0</v>
      </c>
      <c r="AA354">
        <v>0</v>
      </c>
      <c r="AB354">
        <v>0</v>
      </c>
      <c r="AC354" t="str">
        <f>VLOOKUP($A354,Pit!$A$4:$A$1418,1,FALSE)</f>
        <v>RPRay Mendoza22</v>
      </c>
    </row>
    <row r="355" spans="1:29" x14ac:dyDescent="0.25">
      <c r="A355" t="str">
        <f t="shared" si="5"/>
        <v>RPKunimichi Sato22</v>
      </c>
      <c r="B355">
        <v>11194</v>
      </c>
      <c r="C355">
        <v>619</v>
      </c>
      <c r="D355" t="s">
        <v>691</v>
      </c>
      <c r="E355" t="s">
        <v>574</v>
      </c>
      <c r="F355">
        <v>0</v>
      </c>
      <c r="G355">
        <v>38590</v>
      </c>
      <c r="H355">
        <v>22</v>
      </c>
      <c r="I355" t="s">
        <v>254</v>
      </c>
      <c r="J355" t="s">
        <v>43</v>
      </c>
      <c r="K355">
        <v>5</v>
      </c>
      <c r="L355">
        <v>10</v>
      </c>
      <c r="M355">
        <v>9</v>
      </c>
      <c r="N355">
        <v>0</v>
      </c>
      <c r="O355">
        <v>0</v>
      </c>
      <c r="P355">
        <v>5.62</v>
      </c>
      <c r="Q355">
        <v>54</v>
      </c>
      <c r="R355">
        <v>0</v>
      </c>
      <c r="S355">
        <v>72</v>
      </c>
      <c r="T355">
        <v>73</v>
      </c>
      <c r="U355">
        <v>50</v>
      </c>
      <c r="V355">
        <v>45</v>
      </c>
      <c r="W355">
        <v>12</v>
      </c>
      <c r="X355">
        <v>28</v>
      </c>
      <c r="Y355">
        <v>57</v>
      </c>
      <c r="Z355">
        <v>1.4</v>
      </c>
      <c r="AA355">
        <v>0.26300000000000001</v>
      </c>
      <c r="AB355">
        <v>0.29199999999999998</v>
      </c>
      <c r="AC355" t="str">
        <f>VLOOKUP($A355,Pit!$A$4:$A$1418,1,FALSE)</f>
        <v>RPKunimichi Sato22</v>
      </c>
    </row>
    <row r="356" spans="1:29" x14ac:dyDescent="0.25">
      <c r="A356" t="str">
        <f t="shared" si="5"/>
        <v>RPEdmond Gates23</v>
      </c>
      <c r="B356">
        <v>13614</v>
      </c>
      <c r="C356">
        <v>620</v>
      </c>
      <c r="D356" t="s">
        <v>1189</v>
      </c>
      <c r="E356" t="s">
        <v>1190</v>
      </c>
      <c r="F356">
        <v>0</v>
      </c>
      <c r="G356">
        <v>38457</v>
      </c>
      <c r="H356">
        <v>23</v>
      </c>
      <c r="I356" t="s">
        <v>254</v>
      </c>
      <c r="J356" t="s">
        <v>43</v>
      </c>
      <c r="K356">
        <v>10</v>
      </c>
      <c r="L356">
        <v>16</v>
      </c>
      <c r="M356">
        <v>5</v>
      </c>
      <c r="N356">
        <v>0</v>
      </c>
      <c r="O356">
        <v>0</v>
      </c>
      <c r="P356">
        <v>5.52</v>
      </c>
      <c r="Q356">
        <v>97</v>
      </c>
      <c r="R356">
        <v>11</v>
      </c>
      <c r="S356">
        <v>184.3</v>
      </c>
      <c r="T356">
        <v>213</v>
      </c>
      <c r="U356">
        <v>127</v>
      </c>
      <c r="V356">
        <v>113</v>
      </c>
      <c r="W356">
        <v>17</v>
      </c>
      <c r="X356">
        <v>123</v>
      </c>
      <c r="Y356">
        <v>89</v>
      </c>
      <c r="Z356">
        <v>1.82</v>
      </c>
      <c r="AA356">
        <v>0.29299999999999998</v>
      </c>
      <c r="AB356">
        <v>0.31</v>
      </c>
      <c r="AC356" t="str">
        <f>VLOOKUP($A356,Pit!$A$4:$A$1418,1,FALSE)</f>
        <v>RPEdmond Gates23</v>
      </c>
    </row>
    <row r="357" spans="1:29" x14ac:dyDescent="0.25">
      <c r="A357" t="str">
        <f t="shared" si="5"/>
        <v>RPPancho Ruíz23</v>
      </c>
      <c r="B357">
        <v>10556</v>
      </c>
      <c r="C357">
        <v>622</v>
      </c>
      <c r="D357" t="s">
        <v>396</v>
      </c>
      <c r="E357" t="s">
        <v>429</v>
      </c>
      <c r="F357">
        <v>0</v>
      </c>
      <c r="G357" s="10">
        <v>38330</v>
      </c>
      <c r="H357">
        <v>23</v>
      </c>
      <c r="I357" t="s">
        <v>254</v>
      </c>
      <c r="J357" t="s">
        <v>43</v>
      </c>
      <c r="K357">
        <v>13</v>
      </c>
      <c r="L357">
        <v>20</v>
      </c>
      <c r="M357">
        <v>3</v>
      </c>
      <c r="N357">
        <v>0</v>
      </c>
      <c r="O357">
        <v>0</v>
      </c>
      <c r="P357">
        <v>5.44</v>
      </c>
      <c r="Q357">
        <v>104</v>
      </c>
      <c r="R357">
        <v>45</v>
      </c>
      <c r="S357">
        <v>298</v>
      </c>
      <c r="T357">
        <v>341</v>
      </c>
      <c r="U357">
        <v>213</v>
      </c>
      <c r="V357">
        <v>180</v>
      </c>
      <c r="W357">
        <v>34</v>
      </c>
      <c r="X357">
        <v>182</v>
      </c>
      <c r="Y357">
        <v>251</v>
      </c>
      <c r="Z357">
        <v>1.75</v>
      </c>
      <c r="AA357">
        <v>0.28699999999999998</v>
      </c>
      <c r="AB357">
        <v>0.33700000000000002</v>
      </c>
      <c r="AC357" t="str">
        <f>VLOOKUP($A357,Pit!$A$4:$A$1418,1,FALSE)</f>
        <v>RPPancho Ruíz23</v>
      </c>
    </row>
    <row r="358" spans="1:29" x14ac:dyDescent="0.25">
      <c r="A358" t="str">
        <f t="shared" si="5"/>
        <v>RPOwen Shearer22</v>
      </c>
      <c r="B358">
        <v>3465</v>
      </c>
      <c r="C358">
        <v>623</v>
      </c>
      <c r="D358" t="s">
        <v>616</v>
      </c>
      <c r="E358" t="s">
        <v>1643</v>
      </c>
      <c r="F358">
        <v>0</v>
      </c>
      <c r="G358">
        <v>38551</v>
      </c>
      <c r="H358">
        <v>22</v>
      </c>
      <c r="I358" t="s">
        <v>254</v>
      </c>
      <c r="J358" t="s">
        <v>43</v>
      </c>
      <c r="K358">
        <v>7</v>
      </c>
      <c r="L358">
        <v>4</v>
      </c>
      <c r="M358">
        <v>3</v>
      </c>
      <c r="N358">
        <v>0</v>
      </c>
      <c r="O358">
        <v>0</v>
      </c>
      <c r="P358">
        <v>5.18</v>
      </c>
      <c r="Q358">
        <v>61</v>
      </c>
      <c r="R358">
        <v>9</v>
      </c>
      <c r="S358">
        <v>106</v>
      </c>
      <c r="T358">
        <v>128</v>
      </c>
      <c r="U358">
        <v>69</v>
      </c>
      <c r="V358">
        <v>61</v>
      </c>
      <c r="W358">
        <v>8</v>
      </c>
      <c r="X358">
        <v>49</v>
      </c>
      <c r="Y358">
        <v>75</v>
      </c>
      <c r="Z358">
        <v>1.67</v>
      </c>
      <c r="AA358">
        <v>0.29899999999999999</v>
      </c>
      <c r="AB358">
        <v>0.34799999999999998</v>
      </c>
      <c r="AC358" t="str">
        <f>VLOOKUP($A358,Pit!$A$4:$A$1418,1,FALSE)</f>
        <v>RPOwen Shearer22</v>
      </c>
    </row>
    <row r="359" spans="1:29" x14ac:dyDescent="0.25">
      <c r="A359" t="str">
        <f t="shared" si="5"/>
        <v>RPJoe López23</v>
      </c>
      <c r="B359">
        <v>7707</v>
      </c>
      <c r="C359">
        <v>625</v>
      </c>
      <c r="D359" t="s">
        <v>208</v>
      </c>
      <c r="E359" t="s">
        <v>167</v>
      </c>
      <c r="F359">
        <v>1700000</v>
      </c>
      <c r="G359">
        <v>38348</v>
      </c>
      <c r="H359">
        <v>23</v>
      </c>
      <c r="I359" t="s">
        <v>254</v>
      </c>
      <c r="J359" t="s">
        <v>43</v>
      </c>
      <c r="K359">
        <v>8</v>
      </c>
      <c r="L359">
        <v>4</v>
      </c>
      <c r="M359">
        <v>3</v>
      </c>
      <c r="N359">
        <v>0</v>
      </c>
      <c r="O359">
        <v>0</v>
      </c>
      <c r="P359">
        <v>4.26</v>
      </c>
      <c r="Q359">
        <v>65</v>
      </c>
      <c r="R359">
        <v>0</v>
      </c>
      <c r="S359">
        <v>114</v>
      </c>
      <c r="T359">
        <v>127</v>
      </c>
      <c r="U359">
        <v>64</v>
      </c>
      <c r="V359">
        <v>54</v>
      </c>
      <c r="W359">
        <v>15</v>
      </c>
      <c r="X359">
        <v>53</v>
      </c>
      <c r="Y359">
        <v>68</v>
      </c>
      <c r="Z359">
        <v>1.58</v>
      </c>
      <c r="AA359">
        <v>0.28100000000000003</v>
      </c>
      <c r="AB359">
        <v>0.29799999999999999</v>
      </c>
      <c r="AC359" t="str">
        <f>VLOOKUP($A359,Pit!$A$4:$A$1418,1,FALSE)</f>
        <v>RPJoe López23</v>
      </c>
    </row>
    <row r="360" spans="1:29" x14ac:dyDescent="0.25">
      <c r="A360" t="str">
        <f t="shared" si="5"/>
        <v>RPJeremy McClain24</v>
      </c>
      <c r="B360">
        <v>15303</v>
      </c>
      <c r="C360">
        <v>626</v>
      </c>
      <c r="D360" t="s">
        <v>718</v>
      </c>
      <c r="E360" t="s">
        <v>1421</v>
      </c>
      <c r="F360">
        <v>0</v>
      </c>
      <c r="G360">
        <v>37815</v>
      </c>
      <c r="H360">
        <v>24</v>
      </c>
      <c r="I360" t="s">
        <v>254</v>
      </c>
      <c r="J360" t="s">
        <v>43</v>
      </c>
      <c r="K360">
        <v>2</v>
      </c>
      <c r="L360">
        <v>0</v>
      </c>
      <c r="M360">
        <v>1</v>
      </c>
      <c r="N360">
        <v>0</v>
      </c>
      <c r="O360">
        <v>0</v>
      </c>
      <c r="P360">
        <v>2.52</v>
      </c>
      <c r="Q360">
        <v>41</v>
      </c>
      <c r="R360">
        <v>0</v>
      </c>
      <c r="S360">
        <v>64.3</v>
      </c>
      <c r="T360">
        <v>54</v>
      </c>
      <c r="U360">
        <v>19</v>
      </c>
      <c r="V360">
        <v>18</v>
      </c>
      <c r="W360">
        <v>2</v>
      </c>
      <c r="X360">
        <v>31</v>
      </c>
      <c r="Y360">
        <v>42</v>
      </c>
      <c r="Z360">
        <v>1.32</v>
      </c>
      <c r="AA360">
        <v>0.23200000000000001</v>
      </c>
      <c r="AB360">
        <v>0.27200000000000002</v>
      </c>
      <c r="AC360" t="str">
        <f>VLOOKUP($A360,Pit!$A$4:$A$1418,1,FALSE)</f>
        <v>RPJeremy McClain24</v>
      </c>
    </row>
    <row r="361" spans="1:29" x14ac:dyDescent="0.25">
      <c r="A361" t="str">
        <f t="shared" si="5"/>
        <v>RPJason Maxwell21</v>
      </c>
      <c r="B361">
        <v>9783</v>
      </c>
      <c r="C361">
        <v>627</v>
      </c>
      <c r="D361" t="s">
        <v>195</v>
      </c>
      <c r="E361" t="s">
        <v>1415</v>
      </c>
      <c r="F361">
        <v>0</v>
      </c>
      <c r="G361" s="10">
        <v>39024</v>
      </c>
      <c r="H361">
        <v>21</v>
      </c>
      <c r="I361" t="s">
        <v>254</v>
      </c>
      <c r="J361" t="s">
        <v>885</v>
      </c>
      <c r="K361">
        <v>10</v>
      </c>
      <c r="L361">
        <v>11</v>
      </c>
      <c r="M361">
        <v>5</v>
      </c>
      <c r="N361">
        <v>0</v>
      </c>
      <c r="O361">
        <v>0</v>
      </c>
      <c r="P361">
        <v>4.3099999999999996</v>
      </c>
      <c r="Q361">
        <v>48</v>
      </c>
      <c r="R361">
        <v>13</v>
      </c>
      <c r="S361">
        <v>125.3</v>
      </c>
      <c r="T361">
        <v>119</v>
      </c>
      <c r="U361">
        <v>64</v>
      </c>
      <c r="V361">
        <v>60</v>
      </c>
      <c r="W361">
        <v>16</v>
      </c>
      <c r="X361">
        <v>46</v>
      </c>
      <c r="Y361">
        <v>118</v>
      </c>
      <c r="Z361">
        <v>1.32</v>
      </c>
      <c r="AA361">
        <v>0.251</v>
      </c>
      <c r="AB361">
        <v>0.3</v>
      </c>
      <c r="AC361" t="str">
        <f>VLOOKUP($A361,Pit!$A$4:$A$1418,1,FALSE)</f>
        <v>RPJason Maxwell21</v>
      </c>
    </row>
    <row r="362" spans="1:29" x14ac:dyDescent="0.25">
      <c r="A362" t="str">
        <f t="shared" si="5"/>
        <v>SPRoberto García18</v>
      </c>
      <c r="B362">
        <v>1566</v>
      </c>
      <c r="C362">
        <v>628</v>
      </c>
      <c r="D362" t="s">
        <v>372</v>
      </c>
      <c r="E362" t="s">
        <v>136</v>
      </c>
      <c r="F362">
        <v>2200000</v>
      </c>
      <c r="G362" s="10">
        <v>40185</v>
      </c>
      <c r="H362">
        <v>18</v>
      </c>
      <c r="I362" t="s">
        <v>254</v>
      </c>
      <c r="J362" t="s">
        <v>25</v>
      </c>
      <c r="K362">
        <v>8</v>
      </c>
      <c r="L362">
        <v>9</v>
      </c>
      <c r="M362">
        <v>1</v>
      </c>
      <c r="N362">
        <v>0</v>
      </c>
      <c r="O362">
        <v>0</v>
      </c>
      <c r="P362">
        <v>2.6</v>
      </c>
      <c r="Q362">
        <v>43</v>
      </c>
      <c r="R362">
        <v>22</v>
      </c>
      <c r="S362">
        <v>152.30000000000001</v>
      </c>
      <c r="T362">
        <v>123</v>
      </c>
      <c r="U362">
        <v>57</v>
      </c>
      <c r="V362">
        <v>44</v>
      </c>
      <c r="W362">
        <v>17</v>
      </c>
      <c r="X362">
        <v>45</v>
      </c>
      <c r="Y362">
        <v>158</v>
      </c>
      <c r="Z362">
        <v>1.1000000000000001</v>
      </c>
      <c r="AA362">
        <v>0.215</v>
      </c>
      <c r="AB362">
        <v>0.26400000000000001</v>
      </c>
      <c r="AC362" t="str">
        <f>VLOOKUP($A362,Pit!$A$4:$A$1418,1,FALSE)</f>
        <v>SPRoberto García18</v>
      </c>
    </row>
    <row r="363" spans="1:29" x14ac:dyDescent="0.25">
      <c r="A363" t="str">
        <f t="shared" si="5"/>
        <v>RPJoe Richardson21</v>
      </c>
      <c r="B363">
        <v>16057</v>
      </c>
      <c r="C363">
        <v>631</v>
      </c>
      <c r="D363" t="s">
        <v>208</v>
      </c>
      <c r="E363" t="s">
        <v>648</v>
      </c>
      <c r="F363">
        <v>0</v>
      </c>
      <c r="G363">
        <v>39004</v>
      </c>
      <c r="H363">
        <v>21</v>
      </c>
      <c r="I363" t="s">
        <v>254</v>
      </c>
      <c r="J363" t="s">
        <v>43</v>
      </c>
      <c r="K363">
        <v>10</v>
      </c>
      <c r="L363">
        <v>3</v>
      </c>
      <c r="M363">
        <v>1</v>
      </c>
      <c r="N363">
        <v>0</v>
      </c>
      <c r="O363">
        <v>0</v>
      </c>
      <c r="P363">
        <v>3.3</v>
      </c>
      <c r="Q363">
        <v>42</v>
      </c>
      <c r="R363">
        <v>9</v>
      </c>
      <c r="S363">
        <v>92.7</v>
      </c>
      <c r="T363">
        <v>93</v>
      </c>
      <c r="U363">
        <v>38</v>
      </c>
      <c r="V363">
        <v>34</v>
      </c>
      <c r="W363">
        <v>9</v>
      </c>
      <c r="X363">
        <v>41</v>
      </c>
      <c r="Y363">
        <v>68</v>
      </c>
      <c r="Z363">
        <v>1.45</v>
      </c>
      <c r="AA363">
        <v>0.26700000000000002</v>
      </c>
      <c r="AB363">
        <v>0.30499999999999999</v>
      </c>
      <c r="AC363" t="str">
        <f>VLOOKUP($A363,Pit!$A$4:$A$1418,1,FALSE)</f>
        <v>RPJoe Richardson21</v>
      </c>
    </row>
    <row r="364" spans="1:29" x14ac:dyDescent="0.25">
      <c r="A364" t="str">
        <f t="shared" si="5"/>
        <v>SPArthur Etter21</v>
      </c>
      <c r="B364">
        <v>10499</v>
      </c>
      <c r="C364">
        <v>632</v>
      </c>
      <c r="D364" t="s">
        <v>657</v>
      </c>
      <c r="E364" t="s">
        <v>1150</v>
      </c>
      <c r="F364">
        <v>0</v>
      </c>
      <c r="G364" s="10">
        <v>39095</v>
      </c>
      <c r="H364">
        <v>21</v>
      </c>
      <c r="I364" t="s">
        <v>254</v>
      </c>
      <c r="J364" t="s">
        <v>25</v>
      </c>
      <c r="K364">
        <v>16</v>
      </c>
      <c r="L364">
        <v>13</v>
      </c>
      <c r="M364">
        <v>4</v>
      </c>
      <c r="N364">
        <v>0</v>
      </c>
      <c r="O364">
        <v>0</v>
      </c>
      <c r="P364">
        <v>2.66</v>
      </c>
      <c r="Q364">
        <v>48</v>
      </c>
      <c r="R364">
        <v>40</v>
      </c>
      <c r="S364">
        <v>226.7</v>
      </c>
      <c r="T364">
        <v>161</v>
      </c>
      <c r="U364">
        <v>78</v>
      </c>
      <c r="V364">
        <v>67</v>
      </c>
      <c r="W364">
        <v>17</v>
      </c>
      <c r="X364">
        <v>72</v>
      </c>
      <c r="Y364">
        <v>221</v>
      </c>
      <c r="Z364">
        <v>1.03</v>
      </c>
      <c r="AA364">
        <v>0.19700000000000001</v>
      </c>
      <c r="AB364">
        <v>0.246</v>
      </c>
      <c r="AC364" t="str">
        <f>VLOOKUP($A364,Pit!$A$4:$A$1418,1,FALSE)</f>
        <v>SPArthur Etter21</v>
      </c>
    </row>
    <row r="365" spans="1:29" x14ac:dyDescent="0.25">
      <c r="A365" t="str">
        <f t="shared" si="5"/>
        <v>SPLandon Lee21</v>
      </c>
      <c r="B365">
        <v>16554</v>
      </c>
      <c r="C365">
        <v>633</v>
      </c>
      <c r="D365" t="s">
        <v>1357</v>
      </c>
      <c r="E365" t="s">
        <v>219</v>
      </c>
      <c r="F365">
        <v>0</v>
      </c>
      <c r="G365">
        <v>38961</v>
      </c>
      <c r="H365">
        <v>21</v>
      </c>
      <c r="I365" t="s">
        <v>254</v>
      </c>
      <c r="J365" t="s">
        <v>25</v>
      </c>
      <c r="K365">
        <v>4</v>
      </c>
      <c r="L365">
        <v>5</v>
      </c>
      <c r="M365">
        <v>0</v>
      </c>
      <c r="N365">
        <v>0</v>
      </c>
      <c r="O365">
        <v>0</v>
      </c>
      <c r="P365">
        <v>3</v>
      </c>
      <c r="Q365">
        <v>31</v>
      </c>
      <c r="R365">
        <v>4</v>
      </c>
      <c r="S365">
        <v>72</v>
      </c>
      <c r="T365">
        <v>55</v>
      </c>
      <c r="U365">
        <v>24</v>
      </c>
      <c r="V365">
        <v>24</v>
      </c>
      <c r="W365">
        <v>8</v>
      </c>
      <c r="X365">
        <v>30</v>
      </c>
      <c r="Y365">
        <v>76</v>
      </c>
      <c r="Z365">
        <v>1.18</v>
      </c>
      <c r="AA365">
        <v>0.21199999999999999</v>
      </c>
      <c r="AB365">
        <v>0.26700000000000002</v>
      </c>
      <c r="AC365" t="str">
        <f>VLOOKUP($A365,Pit!$A$4:$A$1418,1,FALSE)</f>
        <v>SPLandon Lee21</v>
      </c>
    </row>
    <row r="366" spans="1:29" x14ac:dyDescent="0.25">
      <c r="A366" t="str">
        <f t="shared" si="5"/>
        <v>RPJavier Olivas22</v>
      </c>
      <c r="B366">
        <v>7817</v>
      </c>
      <c r="C366">
        <v>638</v>
      </c>
      <c r="D366" t="s">
        <v>182</v>
      </c>
      <c r="E366" t="s">
        <v>1520</v>
      </c>
      <c r="F366">
        <v>0</v>
      </c>
      <c r="G366">
        <v>38693</v>
      </c>
      <c r="H366">
        <v>22</v>
      </c>
      <c r="I366" t="s">
        <v>254</v>
      </c>
      <c r="J366" t="s">
        <v>43</v>
      </c>
      <c r="K366">
        <v>5</v>
      </c>
      <c r="L366">
        <v>3</v>
      </c>
      <c r="M366">
        <v>2</v>
      </c>
      <c r="N366">
        <v>0</v>
      </c>
      <c r="O366">
        <v>0</v>
      </c>
      <c r="P366">
        <v>3.48</v>
      </c>
      <c r="Q366">
        <v>22</v>
      </c>
      <c r="R366">
        <v>2</v>
      </c>
      <c r="S366">
        <v>41.3</v>
      </c>
      <c r="T366">
        <v>35</v>
      </c>
      <c r="U366">
        <v>16</v>
      </c>
      <c r="V366">
        <v>16</v>
      </c>
      <c r="W366">
        <v>1</v>
      </c>
      <c r="X366">
        <v>17</v>
      </c>
      <c r="Y366">
        <v>23</v>
      </c>
      <c r="Z366">
        <v>1.26</v>
      </c>
      <c r="AA366">
        <v>0.22700000000000001</v>
      </c>
      <c r="AB366">
        <v>0.25800000000000001</v>
      </c>
      <c r="AC366" t="str">
        <f>VLOOKUP($A366,Pit!$A$4:$A$1418,1,FALSE)</f>
        <v>RPJavier Olivas22</v>
      </c>
    </row>
    <row r="367" spans="1:29" x14ac:dyDescent="0.25">
      <c r="A367" t="str">
        <f t="shared" si="5"/>
        <v>RPPat Moore24</v>
      </c>
      <c r="B367">
        <v>4712</v>
      </c>
      <c r="C367">
        <v>639</v>
      </c>
      <c r="D367" t="s">
        <v>198</v>
      </c>
      <c r="E367" t="s">
        <v>275</v>
      </c>
      <c r="F367">
        <v>0</v>
      </c>
      <c r="G367">
        <v>38044</v>
      </c>
      <c r="H367">
        <v>24</v>
      </c>
      <c r="I367" t="s">
        <v>254</v>
      </c>
      <c r="J367" t="s">
        <v>43</v>
      </c>
      <c r="K367">
        <v>7</v>
      </c>
      <c r="L367">
        <v>7</v>
      </c>
      <c r="M367">
        <v>3</v>
      </c>
      <c r="N367">
        <v>0</v>
      </c>
      <c r="O367">
        <v>0</v>
      </c>
      <c r="P367">
        <v>5.91</v>
      </c>
      <c r="Q367">
        <v>84</v>
      </c>
      <c r="R367">
        <v>9</v>
      </c>
      <c r="S367">
        <v>172</v>
      </c>
      <c r="T367">
        <v>236</v>
      </c>
      <c r="U367">
        <v>132</v>
      </c>
      <c r="V367">
        <v>113</v>
      </c>
      <c r="W367">
        <v>23</v>
      </c>
      <c r="X367">
        <v>90</v>
      </c>
      <c r="Y367">
        <v>75</v>
      </c>
      <c r="Z367">
        <v>1.9</v>
      </c>
      <c r="AA367">
        <v>0.32800000000000001</v>
      </c>
      <c r="AB367">
        <v>0.34100000000000003</v>
      </c>
      <c r="AC367" t="str">
        <f>VLOOKUP($A367,Pit!$A$4:$A$1418,1,FALSE)</f>
        <v>RPPat Moore24</v>
      </c>
    </row>
    <row r="368" spans="1:29" x14ac:dyDescent="0.25">
      <c r="A368" t="str">
        <f t="shared" si="5"/>
        <v>RPCarlos Lasalvia18</v>
      </c>
      <c r="B368">
        <v>1747</v>
      </c>
      <c r="C368">
        <v>640</v>
      </c>
      <c r="D368" t="s">
        <v>222</v>
      </c>
      <c r="E368" t="s">
        <v>1353</v>
      </c>
      <c r="F368">
        <v>0</v>
      </c>
      <c r="G368">
        <v>40205</v>
      </c>
      <c r="H368">
        <v>18</v>
      </c>
      <c r="I368" t="s">
        <v>254</v>
      </c>
      <c r="J368" t="s">
        <v>43</v>
      </c>
      <c r="K368">
        <v>7</v>
      </c>
      <c r="L368">
        <v>3</v>
      </c>
      <c r="M368">
        <v>7</v>
      </c>
      <c r="N368">
        <v>0</v>
      </c>
      <c r="O368">
        <v>0</v>
      </c>
      <c r="P368">
        <v>3.15</v>
      </c>
      <c r="Q368">
        <v>50</v>
      </c>
      <c r="R368">
        <v>7</v>
      </c>
      <c r="S368">
        <v>108.7</v>
      </c>
      <c r="T368">
        <v>107</v>
      </c>
      <c r="U368">
        <v>44</v>
      </c>
      <c r="V368">
        <v>38</v>
      </c>
      <c r="W368">
        <v>10</v>
      </c>
      <c r="X368">
        <v>44</v>
      </c>
      <c r="Y368">
        <v>81</v>
      </c>
      <c r="Z368">
        <v>1.39</v>
      </c>
      <c r="AA368">
        <v>0.254</v>
      </c>
      <c r="AB368">
        <v>0.28999999999999998</v>
      </c>
      <c r="AC368" t="str">
        <f>VLOOKUP($A368,Pit!$A$4:$A$1418,1,FALSE)</f>
        <v>RPCarlos Lasalvia18</v>
      </c>
    </row>
    <row r="369" spans="1:29" x14ac:dyDescent="0.25">
      <c r="A369" t="str">
        <f t="shared" si="5"/>
        <v>RPCorbin Topper18</v>
      </c>
      <c r="B369">
        <v>2215</v>
      </c>
      <c r="C369">
        <v>641</v>
      </c>
      <c r="D369" t="s">
        <v>653</v>
      </c>
      <c r="E369" t="s">
        <v>966</v>
      </c>
      <c r="F369">
        <v>0</v>
      </c>
      <c r="G369">
        <v>40282</v>
      </c>
      <c r="H369">
        <v>18</v>
      </c>
      <c r="I369" t="s">
        <v>254</v>
      </c>
      <c r="J369" t="s">
        <v>43</v>
      </c>
      <c r="K369">
        <v>1</v>
      </c>
      <c r="L369">
        <v>4</v>
      </c>
      <c r="M369">
        <v>1</v>
      </c>
      <c r="N369">
        <v>0</v>
      </c>
      <c r="O369">
        <v>0</v>
      </c>
      <c r="P369">
        <v>3.98</v>
      </c>
      <c r="Q369">
        <v>33</v>
      </c>
      <c r="R369">
        <v>11</v>
      </c>
      <c r="S369">
        <v>86</v>
      </c>
      <c r="T369">
        <v>76</v>
      </c>
      <c r="U369">
        <v>46</v>
      </c>
      <c r="V369">
        <v>38</v>
      </c>
      <c r="W369">
        <v>9</v>
      </c>
      <c r="X369">
        <v>26</v>
      </c>
      <c r="Y369">
        <v>93</v>
      </c>
      <c r="Z369">
        <v>1.19</v>
      </c>
      <c r="AA369">
        <v>0.23100000000000001</v>
      </c>
      <c r="AB369">
        <v>0.29099999999999998</v>
      </c>
      <c r="AC369" t="str">
        <f>VLOOKUP($A369,Pit!$A$4:$A$1418,1,FALSE)</f>
        <v>RPCorbin Topper18</v>
      </c>
    </row>
    <row r="370" spans="1:29" x14ac:dyDescent="0.25">
      <c r="A370" t="str">
        <f t="shared" si="5"/>
        <v>RPMillard Johnston18</v>
      </c>
      <c r="B370">
        <v>6168</v>
      </c>
      <c r="C370">
        <v>642</v>
      </c>
      <c r="D370" t="s">
        <v>548</v>
      </c>
      <c r="E370" t="s">
        <v>426</v>
      </c>
      <c r="F370">
        <v>0</v>
      </c>
      <c r="G370">
        <v>40068</v>
      </c>
      <c r="H370">
        <v>18</v>
      </c>
      <c r="I370" t="s">
        <v>254</v>
      </c>
      <c r="J370" t="s">
        <v>43</v>
      </c>
      <c r="K370">
        <v>3</v>
      </c>
      <c r="L370">
        <v>1</v>
      </c>
      <c r="M370">
        <v>4</v>
      </c>
      <c r="N370">
        <v>0</v>
      </c>
      <c r="O370">
        <v>0</v>
      </c>
      <c r="P370">
        <v>2.8</v>
      </c>
      <c r="Q370">
        <v>32</v>
      </c>
      <c r="R370">
        <v>0</v>
      </c>
      <c r="S370">
        <v>74</v>
      </c>
      <c r="T370">
        <v>59</v>
      </c>
      <c r="U370">
        <v>26</v>
      </c>
      <c r="V370">
        <v>23</v>
      </c>
      <c r="W370">
        <v>5</v>
      </c>
      <c r="X370">
        <v>19</v>
      </c>
      <c r="Y370">
        <v>72</v>
      </c>
      <c r="Z370">
        <v>1.05</v>
      </c>
      <c r="AA370">
        <v>0.217</v>
      </c>
      <c r="AB370">
        <v>0.27700000000000002</v>
      </c>
      <c r="AC370" t="str">
        <f>VLOOKUP($A370,Pit!$A$4:$A$1418,1,FALSE)</f>
        <v>RPMillard Johnston18</v>
      </c>
    </row>
    <row r="371" spans="1:29" x14ac:dyDescent="0.25">
      <c r="A371" t="str">
        <f t="shared" si="5"/>
        <v>SPWillie Carson22</v>
      </c>
      <c r="B371">
        <v>5543</v>
      </c>
      <c r="C371">
        <v>643</v>
      </c>
      <c r="D371" t="s">
        <v>469</v>
      </c>
      <c r="E371" t="s">
        <v>664</v>
      </c>
      <c r="F371">
        <v>0</v>
      </c>
      <c r="G371">
        <v>38535</v>
      </c>
      <c r="H371">
        <v>22</v>
      </c>
      <c r="I371" t="s">
        <v>254</v>
      </c>
      <c r="J371" t="s">
        <v>25</v>
      </c>
      <c r="K371">
        <v>2</v>
      </c>
      <c r="L371">
        <v>9</v>
      </c>
      <c r="M371">
        <v>1</v>
      </c>
      <c r="N371">
        <v>0</v>
      </c>
      <c r="O371">
        <v>0</v>
      </c>
      <c r="P371">
        <v>6.44</v>
      </c>
      <c r="Q371">
        <v>29</v>
      </c>
      <c r="R371">
        <v>17</v>
      </c>
      <c r="S371">
        <v>107.7</v>
      </c>
      <c r="T371">
        <v>147</v>
      </c>
      <c r="U371">
        <v>85</v>
      </c>
      <c r="V371">
        <v>77</v>
      </c>
      <c r="W371">
        <v>22</v>
      </c>
      <c r="X371">
        <v>36</v>
      </c>
      <c r="Y371">
        <v>76</v>
      </c>
      <c r="Z371">
        <v>1.7</v>
      </c>
      <c r="AA371">
        <v>0.32600000000000001</v>
      </c>
      <c r="AB371">
        <v>0.35</v>
      </c>
      <c r="AC371" t="str">
        <f>VLOOKUP($A371,Pit!$A$4:$A$1418,1,FALSE)</f>
        <v>SPWillie Carson22</v>
      </c>
    </row>
    <row r="372" spans="1:29" x14ac:dyDescent="0.25">
      <c r="A372" t="str">
        <f t="shared" si="5"/>
        <v>RPJohn Saunders23</v>
      </c>
      <c r="B372">
        <v>5611</v>
      </c>
      <c r="C372">
        <v>644</v>
      </c>
      <c r="D372" t="s">
        <v>213</v>
      </c>
      <c r="E372" t="s">
        <v>1630</v>
      </c>
      <c r="F372">
        <v>0</v>
      </c>
      <c r="G372">
        <v>38351</v>
      </c>
      <c r="H372">
        <v>23</v>
      </c>
      <c r="I372" t="s">
        <v>254</v>
      </c>
      <c r="J372" t="s">
        <v>43</v>
      </c>
      <c r="K372">
        <v>7</v>
      </c>
      <c r="L372">
        <v>9</v>
      </c>
      <c r="M372">
        <v>0</v>
      </c>
      <c r="N372">
        <v>0</v>
      </c>
      <c r="O372">
        <v>0</v>
      </c>
      <c r="P372">
        <v>5.91</v>
      </c>
      <c r="Q372">
        <v>36</v>
      </c>
      <c r="R372">
        <v>13</v>
      </c>
      <c r="S372">
        <v>115.7</v>
      </c>
      <c r="T372">
        <v>159</v>
      </c>
      <c r="U372">
        <v>86</v>
      </c>
      <c r="V372">
        <v>76</v>
      </c>
      <c r="W372">
        <v>13</v>
      </c>
      <c r="X372">
        <v>41</v>
      </c>
      <c r="Y372">
        <v>91</v>
      </c>
      <c r="Z372">
        <v>1.73</v>
      </c>
      <c r="AA372">
        <v>0.32900000000000001</v>
      </c>
      <c r="AB372">
        <v>0.38200000000000001</v>
      </c>
      <c r="AC372" t="str">
        <f>VLOOKUP($A372,Pit!$A$4:$A$1418,1,FALSE)</f>
        <v>RPJohn Saunders23</v>
      </c>
    </row>
    <row r="373" spans="1:29" x14ac:dyDescent="0.25">
      <c r="A373" t="str">
        <f t="shared" si="5"/>
        <v>RPLloyd Joseph22</v>
      </c>
      <c r="B373">
        <v>2106</v>
      </c>
      <c r="C373">
        <v>645</v>
      </c>
      <c r="D373" t="s">
        <v>759</v>
      </c>
      <c r="E373" t="s">
        <v>188</v>
      </c>
      <c r="F373">
        <v>0</v>
      </c>
      <c r="G373">
        <v>38786</v>
      </c>
      <c r="H373">
        <v>22</v>
      </c>
      <c r="I373" t="s">
        <v>254</v>
      </c>
      <c r="J373" t="s">
        <v>43</v>
      </c>
      <c r="K373">
        <v>4</v>
      </c>
      <c r="L373">
        <v>10</v>
      </c>
      <c r="M373">
        <v>9</v>
      </c>
      <c r="N373">
        <v>0</v>
      </c>
      <c r="O373">
        <v>0</v>
      </c>
      <c r="P373">
        <v>3.94</v>
      </c>
      <c r="Q373">
        <v>60</v>
      </c>
      <c r="R373">
        <v>10</v>
      </c>
      <c r="S373">
        <v>114.3</v>
      </c>
      <c r="T373">
        <v>113</v>
      </c>
      <c r="U373">
        <v>55</v>
      </c>
      <c r="V373">
        <v>50</v>
      </c>
      <c r="W373">
        <v>8</v>
      </c>
      <c r="X373">
        <v>64</v>
      </c>
      <c r="Y373">
        <v>88</v>
      </c>
      <c r="Z373">
        <v>1.55</v>
      </c>
      <c r="AA373">
        <v>0.26100000000000001</v>
      </c>
      <c r="AB373">
        <v>0.30599999999999999</v>
      </c>
      <c r="AC373" t="str">
        <f>VLOOKUP($A373,Pit!$A$4:$A$1418,1,FALSE)</f>
        <v>RPLloyd Joseph22</v>
      </c>
    </row>
    <row r="374" spans="1:29" x14ac:dyDescent="0.25">
      <c r="A374" t="str">
        <f t="shared" si="5"/>
        <v>RPFrancisco Gonzáles24</v>
      </c>
      <c r="B374">
        <v>7748</v>
      </c>
      <c r="C374">
        <v>646</v>
      </c>
      <c r="D374" t="s">
        <v>267</v>
      </c>
      <c r="E374" t="s">
        <v>490</v>
      </c>
      <c r="F374">
        <v>0</v>
      </c>
      <c r="G374">
        <v>38072</v>
      </c>
      <c r="H374">
        <v>24</v>
      </c>
      <c r="I374" t="s">
        <v>254</v>
      </c>
      <c r="J374" t="s">
        <v>43</v>
      </c>
      <c r="K374">
        <v>7</v>
      </c>
      <c r="L374">
        <v>3</v>
      </c>
      <c r="M374">
        <v>2</v>
      </c>
      <c r="N374">
        <v>0</v>
      </c>
      <c r="O374">
        <v>0</v>
      </c>
      <c r="P374">
        <v>4.62</v>
      </c>
      <c r="Q374">
        <v>35</v>
      </c>
      <c r="R374">
        <v>0</v>
      </c>
      <c r="S374">
        <v>60.3</v>
      </c>
      <c r="T374">
        <v>66</v>
      </c>
      <c r="U374">
        <v>37</v>
      </c>
      <c r="V374">
        <v>31</v>
      </c>
      <c r="W374">
        <v>8</v>
      </c>
      <c r="X374">
        <v>36</v>
      </c>
      <c r="Y374">
        <v>54</v>
      </c>
      <c r="Z374">
        <v>1.69</v>
      </c>
      <c r="AA374">
        <v>0.28199999999999997</v>
      </c>
      <c r="AB374">
        <v>0.33500000000000002</v>
      </c>
      <c r="AC374" t="str">
        <f>VLOOKUP($A374,Pit!$A$4:$A$1418,1,FALSE)</f>
        <v>RPFrancisco Gonzáles24</v>
      </c>
    </row>
    <row r="375" spans="1:29" x14ac:dyDescent="0.25">
      <c r="A375" t="str">
        <f t="shared" si="5"/>
        <v>RPChandler Harris24</v>
      </c>
      <c r="B375">
        <v>2661</v>
      </c>
      <c r="C375">
        <v>647</v>
      </c>
      <c r="D375" t="s">
        <v>1228</v>
      </c>
      <c r="E375" t="s">
        <v>262</v>
      </c>
      <c r="F375">
        <v>0</v>
      </c>
      <c r="G375" s="10">
        <v>38137</v>
      </c>
      <c r="H375">
        <v>24</v>
      </c>
      <c r="I375" t="s">
        <v>254</v>
      </c>
      <c r="J375" t="s">
        <v>43</v>
      </c>
      <c r="K375">
        <v>4</v>
      </c>
      <c r="L375">
        <v>10</v>
      </c>
      <c r="M375">
        <v>11</v>
      </c>
      <c r="N375">
        <v>0</v>
      </c>
      <c r="O375">
        <v>0</v>
      </c>
      <c r="P375">
        <v>5.0999999999999996</v>
      </c>
      <c r="Q375">
        <v>63</v>
      </c>
      <c r="R375">
        <v>15</v>
      </c>
      <c r="S375">
        <v>118.3</v>
      </c>
      <c r="T375">
        <v>122</v>
      </c>
      <c r="U375">
        <v>80</v>
      </c>
      <c r="V375">
        <v>67</v>
      </c>
      <c r="W375">
        <v>14</v>
      </c>
      <c r="X375">
        <v>49</v>
      </c>
      <c r="Y375">
        <v>110</v>
      </c>
      <c r="Z375">
        <v>1.45</v>
      </c>
      <c r="AA375">
        <v>0.26100000000000001</v>
      </c>
      <c r="AB375">
        <v>0.311</v>
      </c>
      <c r="AC375" t="str">
        <f>VLOOKUP($A375,Pit!$A$4:$A$1418,1,FALSE)</f>
        <v>RPChandler Harris24</v>
      </c>
    </row>
    <row r="376" spans="1:29" x14ac:dyDescent="0.25">
      <c r="A376" t="str">
        <f t="shared" si="5"/>
        <v>CLRaúl Villa22</v>
      </c>
      <c r="B376">
        <v>8397</v>
      </c>
      <c r="C376">
        <v>649</v>
      </c>
      <c r="D376" t="s">
        <v>233</v>
      </c>
      <c r="E376" t="s">
        <v>762</v>
      </c>
      <c r="F376">
        <v>0</v>
      </c>
      <c r="G376">
        <v>38714</v>
      </c>
      <c r="H376">
        <v>22</v>
      </c>
      <c r="I376" t="s">
        <v>254</v>
      </c>
      <c r="J376" t="s">
        <v>53</v>
      </c>
      <c r="K376">
        <v>3</v>
      </c>
      <c r="L376">
        <v>2</v>
      </c>
      <c r="M376">
        <v>13</v>
      </c>
      <c r="N376">
        <v>0</v>
      </c>
      <c r="O376">
        <v>0</v>
      </c>
      <c r="P376">
        <v>4.0199999999999996</v>
      </c>
      <c r="Q376">
        <v>34</v>
      </c>
      <c r="R376">
        <v>2</v>
      </c>
      <c r="S376">
        <v>65</v>
      </c>
      <c r="T376">
        <v>55</v>
      </c>
      <c r="U376">
        <v>30</v>
      </c>
      <c r="V376">
        <v>29</v>
      </c>
      <c r="W376">
        <v>4</v>
      </c>
      <c r="X376">
        <v>28</v>
      </c>
      <c r="Y376">
        <v>65</v>
      </c>
      <c r="Z376">
        <v>1.28</v>
      </c>
      <c r="AA376">
        <v>0.22700000000000001</v>
      </c>
      <c r="AB376">
        <v>0.28999999999999998</v>
      </c>
      <c r="AC376" t="str">
        <f>VLOOKUP($A376,Pit!$A$4:$A$1418,1,FALSE)</f>
        <v>CLRaúl Villa22</v>
      </c>
    </row>
    <row r="377" spans="1:29" x14ac:dyDescent="0.25">
      <c r="A377" t="str">
        <f t="shared" si="5"/>
        <v>RPSergio González24</v>
      </c>
      <c r="B377">
        <v>374</v>
      </c>
      <c r="C377">
        <v>654</v>
      </c>
      <c r="D377" t="s">
        <v>516</v>
      </c>
      <c r="E377" t="s">
        <v>166</v>
      </c>
      <c r="F377">
        <v>0</v>
      </c>
      <c r="G377">
        <v>38099</v>
      </c>
      <c r="H377">
        <v>24</v>
      </c>
      <c r="I377" t="s">
        <v>254</v>
      </c>
      <c r="J377" t="s">
        <v>43</v>
      </c>
      <c r="K377">
        <v>1</v>
      </c>
      <c r="L377">
        <v>10</v>
      </c>
      <c r="M377">
        <v>0</v>
      </c>
      <c r="N377">
        <v>0</v>
      </c>
      <c r="O377">
        <v>0</v>
      </c>
      <c r="P377">
        <v>6.36</v>
      </c>
      <c r="Q377">
        <v>24</v>
      </c>
      <c r="R377">
        <v>22</v>
      </c>
      <c r="S377">
        <v>99</v>
      </c>
      <c r="T377">
        <v>119</v>
      </c>
      <c r="U377">
        <v>75</v>
      </c>
      <c r="V377">
        <v>70</v>
      </c>
      <c r="W377">
        <v>12</v>
      </c>
      <c r="X377">
        <v>54</v>
      </c>
      <c r="Y377">
        <v>60</v>
      </c>
      <c r="Z377">
        <v>1.75</v>
      </c>
      <c r="AA377">
        <v>0.29799999999999999</v>
      </c>
      <c r="AB377">
        <v>0.32300000000000001</v>
      </c>
      <c r="AC377" t="str">
        <f>VLOOKUP($A377,Pit!$A$4:$A$1418,1,FALSE)</f>
        <v>RPSergio González24</v>
      </c>
    </row>
    <row r="378" spans="1:29" x14ac:dyDescent="0.25">
      <c r="A378" t="str">
        <f t="shared" si="5"/>
        <v>RPGarry Atkins22</v>
      </c>
      <c r="B378">
        <v>7165</v>
      </c>
      <c r="C378">
        <v>655</v>
      </c>
      <c r="D378" t="s">
        <v>669</v>
      </c>
      <c r="E378" t="s">
        <v>1013</v>
      </c>
      <c r="F378">
        <v>0</v>
      </c>
      <c r="G378" s="10">
        <v>38777</v>
      </c>
      <c r="H378">
        <v>22</v>
      </c>
      <c r="I378" t="s">
        <v>254</v>
      </c>
      <c r="J378" t="s">
        <v>43</v>
      </c>
      <c r="K378">
        <v>9</v>
      </c>
      <c r="L378">
        <v>22</v>
      </c>
      <c r="M378">
        <v>0</v>
      </c>
      <c r="N378">
        <v>0</v>
      </c>
      <c r="O378">
        <v>0</v>
      </c>
      <c r="P378">
        <v>5.52</v>
      </c>
      <c r="Q378">
        <v>44</v>
      </c>
      <c r="R378">
        <v>44</v>
      </c>
      <c r="S378">
        <v>205.3</v>
      </c>
      <c r="T378">
        <v>234</v>
      </c>
      <c r="U378">
        <v>137</v>
      </c>
      <c r="V378">
        <v>126</v>
      </c>
      <c r="W378">
        <v>29</v>
      </c>
      <c r="X378">
        <v>83</v>
      </c>
      <c r="Y378">
        <v>155</v>
      </c>
      <c r="Z378">
        <v>1.54</v>
      </c>
      <c r="AA378">
        <v>0.28100000000000003</v>
      </c>
      <c r="AB378">
        <v>0.315</v>
      </c>
      <c r="AC378" t="str">
        <f>VLOOKUP($A378,Pit!$A$4:$A$1418,1,FALSE)</f>
        <v>RPGarry Atkins22</v>
      </c>
    </row>
    <row r="379" spans="1:29" x14ac:dyDescent="0.25">
      <c r="A379" t="str">
        <f t="shared" si="5"/>
        <v>RPLarry Waters23</v>
      </c>
      <c r="B379">
        <v>8621</v>
      </c>
      <c r="C379">
        <v>656</v>
      </c>
      <c r="D379" t="s">
        <v>266</v>
      </c>
      <c r="E379" t="s">
        <v>779</v>
      </c>
      <c r="F379">
        <v>0</v>
      </c>
      <c r="G379">
        <v>38172</v>
      </c>
      <c r="H379">
        <v>23</v>
      </c>
      <c r="I379" t="s">
        <v>254</v>
      </c>
      <c r="J379" t="s">
        <v>43</v>
      </c>
      <c r="K379">
        <v>3</v>
      </c>
      <c r="L379">
        <v>4</v>
      </c>
      <c r="M379">
        <v>2</v>
      </c>
      <c r="N379">
        <v>0</v>
      </c>
      <c r="O379">
        <v>0</v>
      </c>
      <c r="P379">
        <v>5.14</v>
      </c>
      <c r="Q379">
        <v>58</v>
      </c>
      <c r="R379">
        <v>0</v>
      </c>
      <c r="S379">
        <v>105</v>
      </c>
      <c r="T379">
        <v>116</v>
      </c>
      <c r="U379">
        <v>69</v>
      </c>
      <c r="V379">
        <v>60</v>
      </c>
      <c r="W379">
        <v>14</v>
      </c>
      <c r="X379">
        <v>37</v>
      </c>
      <c r="Y379">
        <v>65</v>
      </c>
      <c r="Z379">
        <v>1.46</v>
      </c>
      <c r="AA379">
        <v>0.28000000000000003</v>
      </c>
      <c r="AB379">
        <v>0.29699999999999999</v>
      </c>
      <c r="AC379" t="str">
        <f>VLOOKUP($A379,Pit!$A$4:$A$1418,1,FALSE)</f>
        <v>RPLarry Waters23</v>
      </c>
    </row>
    <row r="380" spans="1:29" x14ac:dyDescent="0.25">
      <c r="A380" t="str">
        <f t="shared" si="5"/>
        <v>SPMobumasu Higo17</v>
      </c>
      <c r="B380">
        <v>16112</v>
      </c>
      <c r="C380">
        <v>657</v>
      </c>
      <c r="D380" t="s">
        <v>1240</v>
      </c>
      <c r="E380" t="s">
        <v>1241</v>
      </c>
      <c r="F380">
        <v>0</v>
      </c>
      <c r="G380" s="10">
        <v>40334</v>
      </c>
      <c r="H380">
        <v>17</v>
      </c>
      <c r="I380" t="s">
        <v>254</v>
      </c>
      <c r="J380" t="s">
        <v>25</v>
      </c>
      <c r="K380">
        <v>6</v>
      </c>
      <c r="L380">
        <v>10</v>
      </c>
      <c r="M380">
        <v>0</v>
      </c>
      <c r="N380">
        <v>0</v>
      </c>
      <c r="O380">
        <v>0</v>
      </c>
      <c r="P380">
        <v>3.01</v>
      </c>
      <c r="Q380">
        <v>39</v>
      </c>
      <c r="R380">
        <v>22</v>
      </c>
      <c r="S380">
        <v>137.30000000000001</v>
      </c>
      <c r="T380">
        <v>98</v>
      </c>
      <c r="U380">
        <v>47</v>
      </c>
      <c r="V380">
        <v>46</v>
      </c>
      <c r="W380">
        <v>19</v>
      </c>
      <c r="X380">
        <v>27</v>
      </c>
      <c r="Y380">
        <v>154</v>
      </c>
      <c r="Z380">
        <v>0.91</v>
      </c>
      <c r="AA380">
        <v>0.191</v>
      </c>
      <c r="AB380">
        <v>0.23300000000000001</v>
      </c>
      <c r="AC380" t="str">
        <f>VLOOKUP($A380,Pit!$A$4:$A$1418,1,FALSE)</f>
        <v>SPMobumasu Higo17</v>
      </c>
    </row>
    <row r="381" spans="1:29" x14ac:dyDescent="0.25">
      <c r="A381" t="str">
        <f t="shared" si="5"/>
        <v>RPEddie Roberts23</v>
      </c>
      <c r="B381">
        <v>9412</v>
      </c>
      <c r="C381">
        <v>658</v>
      </c>
      <c r="D381" t="s">
        <v>1598</v>
      </c>
      <c r="E381" t="s">
        <v>391</v>
      </c>
      <c r="F381">
        <v>0</v>
      </c>
      <c r="G381">
        <v>38340</v>
      </c>
      <c r="H381">
        <v>23</v>
      </c>
      <c r="I381" t="s">
        <v>254</v>
      </c>
      <c r="J381" t="s">
        <v>43</v>
      </c>
      <c r="K381">
        <v>3</v>
      </c>
      <c r="L381">
        <v>11</v>
      </c>
      <c r="M381">
        <v>15</v>
      </c>
      <c r="N381">
        <v>0</v>
      </c>
      <c r="O381">
        <v>0</v>
      </c>
      <c r="P381">
        <v>5.51</v>
      </c>
      <c r="Q381">
        <v>75</v>
      </c>
      <c r="R381">
        <v>8</v>
      </c>
      <c r="S381">
        <v>125.7</v>
      </c>
      <c r="T381">
        <v>156</v>
      </c>
      <c r="U381">
        <v>84</v>
      </c>
      <c r="V381">
        <v>77</v>
      </c>
      <c r="W381">
        <v>11</v>
      </c>
      <c r="X381">
        <v>58</v>
      </c>
      <c r="Y381">
        <v>112</v>
      </c>
      <c r="Z381">
        <v>1.7</v>
      </c>
      <c r="AA381">
        <v>0.29799999999999999</v>
      </c>
      <c r="AB381">
        <v>0.36</v>
      </c>
      <c r="AC381" t="str">
        <f>VLOOKUP($A381,Pit!$A$4:$A$1418,1,FALSE)</f>
        <v>RPEddie Roberts23</v>
      </c>
    </row>
    <row r="382" spans="1:29" x14ac:dyDescent="0.25">
      <c r="A382" t="str">
        <f t="shared" si="5"/>
        <v>SPShunsho Sugiura24</v>
      </c>
      <c r="B382">
        <v>8673</v>
      </c>
      <c r="C382">
        <v>660</v>
      </c>
      <c r="D382" t="s">
        <v>1671</v>
      </c>
      <c r="E382" t="s">
        <v>1672</v>
      </c>
      <c r="F382">
        <v>0</v>
      </c>
      <c r="G382" s="10">
        <v>37961</v>
      </c>
      <c r="H382">
        <v>24</v>
      </c>
      <c r="I382" t="s">
        <v>254</v>
      </c>
      <c r="J382" t="s">
        <v>25</v>
      </c>
      <c r="K382">
        <v>17</v>
      </c>
      <c r="L382">
        <v>18</v>
      </c>
      <c r="M382">
        <v>19</v>
      </c>
      <c r="N382">
        <v>0</v>
      </c>
      <c r="O382">
        <v>0</v>
      </c>
      <c r="P382">
        <v>4.42</v>
      </c>
      <c r="Q382">
        <v>105</v>
      </c>
      <c r="R382">
        <v>40</v>
      </c>
      <c r="S382">
        <v>295.3</v>
      </c>
      <c r="T382">
        <v>296</v>
      </c>
      <c r="U382">
        <v>155</v>
      </c>
      <c r="V382">
        <v>145</v>
      </c>
      <c r="W382">
        <v>39</v>
      </c>
      <c r="X382">
        <v>105</v>
      </c>
      <c r="Y382">
        <v>297</v>
      </c>
      <c r="Z382">
        <v>1.36</v>
      </c>
      <c r="AA382">
        <v>0.25800000000000001</v>
      </c>
      <c r="AB382">
        <v>0.313</v>
      </c>
      <c r="AC382" t="str">
        <f>VLOOKUP($A382,Pit!$A$4:$A$1418,1,FALSE)</f>
        <v>SPShunsho Sugiura24</v>
      </c>
    </row>
    <row r="383" spans="1:29" x14ac:dyDescent="0.25">
      <c r="A383" t="str">
        <f t="shared" si="5"/>
        <v>RPÁngel Hernández24</v>
      </c>
      <c r="B383">
        <v>13688</v>
      </c>
      <c r="C383">
        <v>661</v>
      </c>
      <c r="D383" t="s">
        <v>443</v>
      </c>
      <c r="E383" t="s">
        <v>173</v>
      </c>
      <c r="F383">
        <v>0</v>
      </c>
      <c r="G383">
        <v>38001</v>
      </c>
      <c r="H383">
        <v>24</v>
      </c>
      <c r="I383" t="s">
        <v>254</v>
      </c>
      <c r="J383" t="s">
        <v>43</v>
      </c>
      <c r="K383">
        <v>10</v>
      </c>
      <c r="L383">
        <v>8</v>
      </c>
      <c r="M383">
        <v>17</v>
      </c>
      <c r="N383">
        <v>0</v>
      </c>
      <c r="O383">
        <v>0</v>
      </c>
      <c r="P383">
        <v>4.42</v>
      </c>
      <c r="Q383">
        <v>78</v>
      </c>
      <c r="R383">
        <v>0</v>
      </c>
      <c r="S383">
        <v>97.7</v>
      </c>
      <c r="T383">
        <v>89</v>
      </c>
      <c r="U383">
        <v>50</v>
      </c>
      <c r="V383">
        <v>48</v>
      </c>
      <c r="W383">
        <v>13</v>
      </c>
      <c r="X383">
        <v>47</v>
      </c>
      <c r="Y383">
        <v>90</v>
      </c>
      <c r="Z383">
        <v>1.39</v>
      </c>
      <c r="AA383">
        <v>0.24399999999999999</v>
      </c>
      <c r="AB383">
        <v>0.28399999999999997</v>
      </c>
      <c r="AC383" t="str">
        <f>VLOOKUP($A383,Pit!$A$4:$A$1418,1,FALSE)</f>
        <v>RPÁngel Hernández24</v>
      </c>
    </row>
    <row r="384" spans="1:29" x14ac:dyDescent="0.25">
      <c r="A384" t="str">
        <f t="shared" si="5"/>
        <v>RPJesús Ayala21</v>
      </c>
      <c r="B384">
        <v>14531</v>
      </c>
      <c r="C384">
        <v>664</v>
      </c>
      <c r="D384" t="s">
        <v>152</v>
      </c>
      <c r="E384" t="s">
        <v>1016</v>
      </c>
      <c r="F384">
        <v>0</v>
      </c>
      <c r="G384">
        <v>39202</v>
      </c>
      <c r="H384">
        <v>21</v>
      </c>
      <c r="I384" t="s">
        <v>254</v>
      </c>
      <c r="J384" t="s">
        <v>43</v>
      </c>
      <c r="K384">
        <v>6</v>
      </c>
      <c r="L384">
        <v>11</v>
      </c>
      <c r="M384">
        <v>10</v>
      </c>
      <c r="N384">
        <v>0</v>
      </c>
      <c r="O384">
        <v>0</v>
      </c>
      <c r="P384">
        <v>4.5199999999999996</v>
      </c>
      <c r="Q384">
        <v>75</v>
      </c>
      <c r="R384">
        <v>7</v>
      </c>
      <c r="S384">
        <v>137.30000000000001</v>
      </c>
      <c r="T384">
        <v>145</v>
      </c>
      <c r="U384">
        <v>79</v>
      </c>
      <c r="V384">
        <v>69</v>
      </c>
      <c r="W384">
        <v>17</v>
      </c>
      <c r="X384">
        <v>75</v>
      </c>
      <c r="Y384">
        <v>117</v>
      </c>
      <c r="Z384">
        <v>1.6</v>
      </c>
      <c r="AA384">
        <v>0.26700000000000002</v>
      </c>
      <c r="AB384">
        <v>0.308</v>
      </c>
      <c r="AC384" t="str">
        <f>VLOOKUP($A384,Pit!$A$4:$A$1418,1,FALSE)</f>
        <v>RPJesús Ayala21</v>
      </c>
    </row>
    <row r="385" spans="1:29" x14ac:dyDescent="0.25">
      <c r="A385" t="str">
        <f t="shared" si="5"/>
        <v>RPDerek Wilcox24</v>
      </c>
      <c r="B385">
        <v>6611</v>
      </c>
      <c r="C385">
        <v>671</v>
      </c>
      <c r="D385" t="s">
        <v>528</v>
      </c>
      <c r="E385" t="s">
        <v>1738</v>
      </c>
      <c r="F385">
        <v>0</v>
      </c>
      <c r="G385">
        <v>38103</v>
      </c>
      <c r="H385">
        <v>24</v>
      </c>
      <c r="I385" t="s">
        <v>254</v>
      </c>
      <c r="J385" t="s">
        <v>43</v>
      </c>
      <c r="K385">
        <v>4</v>
      </c>
      <c r="L385">
        <v>3</v>
      </c>
      <c r="M385">
        <v>3</v>
      </c>
      <c r="N385">
        <v>0</v>
      </c>
      <c r="O385">
        <v>0</v>
      </c>
      <c r="P385">
        <v>4.0599999999999996</v>
      </c>
      <c r="Q385">
        <v>40</v>
      </c>
      <c r="R385">
        <v>0</v>
      </c>
      <c r="S385">
        <v>77.7</v>
      </c>
      <c r="T385">
        <v>79</v>
      </c>
      <c r="U385">
        <v>37</v>
      </c>
      <c r="V385">
        <v>35</v>
      </c>
      <c r="W385">
        <v>10</v>
      </c>
      <c r="X385">
        <v>30</v>
      </c>
      <c r="Y385">
        <v>60</v>
      </c>
      <c r="Z385">
        <v>1.4</v>
      </c>
      <c r="AA385">
        <v>0.26600000000000001</v>
      </c>
      <c r="AB385">
        <v>0.30399999999999999</v>
      </c>
      <c r="AC385" t="str">
        <f>VLOOKUP($A385,Pit!$A$4:$A$1418,1,FALSE)</f>
        <v>RPDerek Wilcox24</v>
      </c>
    </row>
    <row r="386" spans="1:29" x14ac:dyDescent="0.25">
      <c r="A386" t="str">
        <f t="shared" ref="A386:A449" si="6">IF(J386="MR","RP",J386)&amp;D386&amp;" "&amp;E386&amp;H386</f>
        <v>RPNate Horton22</v>
      </c>
      <c r="B386">
        <v>6130</v>
      </c>
      <c r="C386">
        <v>672</v>
      </c>
      <c r="D386" t="s">
        <v>1255</v>
      </c>
      <c r="E386" t="s">
        <v>707</v>
      </c>
      <c r="F386">
        <v>0</v>
      </c>
      <c r="G386" s="10">
        <v>38660</v>
      </c>
      <c r="H386">
        <v>22</v>
      </c>
      <c r="I386" t="s">
        <v>254</v>
      </c>
      <c r="J386" t="s">
        <v>43</v>
      </c>
      <c r="K386">
        <v>7</v>
      </c>
      <c r="L386">
        <v>18</v>
      </c>
      <c r="M386">
        <v>0</v>
      </c>
      <c r="N386">
        <v>0</v>
      </c>
      <c r="O386">
        <v>0</v>
      </c>
      <c r="P386">
        <v>3.66</v>
      </c>
      <c r="Q386">
        <v>46</v>
      </c>
      <c r="R386">
        <v>41</v>
      </c>
      <c r="S386">
        <v>204</v>
      </c>
      <c r="T386">
        <v>170</v>
      </c>
      <c r="U386">
        <v>91</v>
      </c>
      <c r="V386">
        <v>83</v>
      </c>
      <c r="W386">
        <v>16</v>
      </c>
      <c r="X386">
        <v>96</v>
      </c>
      <c r="Y386">
        <v>208</v>
      </c>
      <c r="Z386">
        <v>1.3</v>
      </c>
      <c r="AA386">
        <v>0.22500000000000001</v>
      </c>
      <c r="AB386">
        <v>0.28599999999999998</v>
      </c>
      <c r="AC386" t="str">
        <f>VLOOKUP($A386,Pit!$A$4:$A$1418,1,FALSE)</f>
        <v>RPNate Horton22</v>
      </c>
    </row>
    <row r="387" spans="1:29" x14ac:dyDescent="0.25">
      <c r="A387" t="str">
        <f t="shared" si="6"/>
        <v>SPEugene Turner21</v>
      </c>
      <c r="B387">
        <v>16549</v>
      </c>
      <c r="C387">
        <v>673</v>
      </c>
      <c r="D387" t="s">
        <v>591</v>
      </c>
      <c r="E387" t="s">
        <v>1287</v>
      </c>
      <c r="F387">
        <v>0</v>
      </c>
      <c r="G387">
        <v>38919</v>
      </c>
      <c r="H387">
        <v>21</v>
      </c>
      <c r="I387" t="s">
        <v>254</v>
      </c>
      <c r="J387" t="s">
        <v>25</v>
      </c>
      <c r="K387">
        <v>3</v>
      </c>
      <c r="L387">
        <v>5</v>
      </c>
      <c r="M387">
        <v>0</v>
      </c>
      <c r="N387">
        <v>0</v>
      </c>
      <c r="O387">
        <v>0</v>
      </c>
      <c r="P387">
        <v>3.29</v>
      </c>
      <c r="Q387">
        <v>22</v>
      </c>
      <c r="R387">
        <v>11</v>
      </c>
      <c r="S387">
        <v>65.7</v>
      </c>
      <c r="T387">
        <v>63</v>
      </c>
      <c r="U387">
        <v>26</v>
      </c>
      <c r="V387">
        <v>24</v>
      </c>
      <c r="W387">
        <v>8</v>
      </c>
      <c r="X387">
        <v>28</v>
      </c>
      <c r="Y387">
        <v>69</v>
      </c>
      <c r="Z387">
        <v>1.39</v>
      </c>
      <c r="AA387">
        <v>0.251</v>
      </c>
      <c r="AB387">
        <v>0.311</v>
      </c>
      <c r="AC387" t="str">
        <f>VLOOKUP($A387,Pit!$A$4:$A$1418,1,FALSE)</f>
        <v>SPEugene Turner21</v>
      </c>
    </row>
    <row r="388" spans="1:29" x14ac:dyDescent="0.25">
      <c r="A388" t="str">
        <f t="shared" si="6"/>
        <v>RPSimon Wall23</v>
      </c>
      <c r="B388">
        <v>13281</v>
      </c>
      <c r="C388">
        <v>675</v>
      </c>
      <c r="D388" t="s">
        <v>814</v>
      </c>
      <c r="E388" t="s">
        <v>601</v>
      </c>
      <c r="F388">
        <v>0</v>
      </c>
      <c r="G388">
        <v>38332</v>
      </c>
      <c r="H388">
        <v>23</v>
      </c>
      <c r="I388" t="s">
        <v>254</v>
      </c>
      <c r="J388" t="s">
        <v>43</v>
      </c>
      <c r="K388">
        <v>13</v>
      </c>
      <c r="L388">
        <v>7</v>
      </c>
      <c r="M388">
        <v>7</v>
      </c>
      <c r="N388">
        <v>0</v>
      </c>
      <c r="O388">
        <v>0</v>
      </c>
      <c r="P388">
        <v>5.07</v>
      </c>
      <c r="Q388">
        <v>100</v>
      </c>
      <c r="R388">
        <v>0</v>
      </c>
      <c r="S388">
        <v>126</v>
      </c>
      <c r="T388">
        <v>130</v>
      </c>
      <c r="U388">
        <v>81</v>
      </c>
      <c r="V388">
        <v>71</v>
      </c>
      <c r="W388">
        <v>16</v>
      </c>
      <c r="X388">
        <v>51</v>
      </c>
      <c r="Y388">
        <v>94</v>
      </c>
      <c r="Z388">
        <v>1.44</v>
      </c>
      <c r="AA388">
        <v>0.27100000000000002</v>
      </c>
      <c r="AB388">
        <v>0.30099999999999999</v>
      </c>
      <c r="AC388" t="str">
        <f>VLOOKUP($A388,Pit!$A$4:$A$1418,1,FALSE)</f>
        <v>RPSimon Wall23</v>
      </c>
    </row>
    <row r="389" spans="1:29" x14ac:dyDescent="0.25">
      <c r="A389" t="str">
        <f t="shared" si="6"/>
        <v>RPMichael Ladd24</v>
      </c>
      <c r="B389">
        <v>8922</v>
      </c>
      <c r="C389">
        <v>676</v>
      </c>
      <c r="D389" t="s">
        <v>143</v>
      </c>
      <c r="E389" t="s">
        <v>632</v>
      </c>
      <c r="F389">
        <v>0</v>
      </c>
      <c r="G389">
        <v>37786</v>
      </c>
      <c r="H389">
        <v>24</v>
      </c>
      <c r="I389" t="s">
        <v>254</v>
      </c>
      <c r="J389" t="s">
        <v>43</v>
      </c>
      <c r="K389">
        <v>3</v>
      </c>
      <c r="L389">
        <v>5</v>
      </c>
      <c r="M389">
        <v>2</v>
      </c>
      <c r="N389">
        <v>0</v>
      </c>
      <c r="O389">
        <v>0</v>
      </c>
      <c r="P389">
        <v>5.92</v>
      </c>
      <c r="Q389">
        <v>48</v>
      </c>
      <c r="R389">
        <v>1</v>
      </c>
      <c r="S389">
        <v>73</v>
      </c>
      <c r="T389">
        <v>79</v>
      </c>
      <c r="U389">
        <v>61</v>
      </c>
      <c r="V389">
        <v>48</v>
      </c>
      <c r="W389">
        <v>13</v>
      </c>
      <c r="X389">
        <v>41</v>
      </c>
      <c r="Y389">
        <v>71</v>
      </c>
      <c r="Z389">
        <v>1.64</v>
      </c>
      <c r="AA389">
        <v>0.26500000000000001</v>
      </c>
      <c r="AB389">
        <v>0.308</v>
      </c>
      <c r="AC389" t="str">
        <f>VLOOKUP($A389,Pit!$A$4:$A$1418,1,FALSE)</f>
        <v>RPMichael Ladd24</v>
      </c>
    </row>
    <row r="390" spans="1:29" x14ac:dyDescent="0.25">
      <c r="A390" t="str">
        <f t="shared" si="6"/>
        <v>RPJoaquín Esquivel22</v>
      </c>
      <c r="B390">
        <v>2067</v>
      </c>
      <c r="C390">
        <v>678</v>
      </c>
      <c r="D390" t="s">
        <v>488</v>
      </c>
      <c r="E390" t="s">
        <v>1146</v>
      </c>
      <c r="F390">
        <v>0</v>
      </c>
      <c r="G390">
        <v>38689</v>
      </c>
      <c r="H390">
        <v>22</v>
      </c>
      <c r="I390" t="s">
        <v>254</v>
      </c>
      <c r="J390" t="s">
        <v>43</v>
      </c>
      <c r="K390">
        <v>9</v>
      </c>
      <c r="L390">
        <v>4</v>
      </c>
      <c r="M390">
        <v>3</v>
      </c>
      <c r="N390">
        <v>0</v>
      </c>
      <c r="O390">
        <v>0</v>
      </c>
      <c r="P390">
        <v>5.53</v>
      </c>
      <c r="Q390">
        <v>58</v>
      </c>
      <c r="R390">
        <v>1</v>
      </c>
      <c r="S390">
        <v>83</v>
      </c>
      <c r="T390">
        <v>90</v>
      </c>
      <c r="U390">
        <v>56</v>
      </c>
      <c r="V390">
        <v>51</v>
      </c>
      <c r="W390">
        <v>9</v>
      </c>
      <c r="X390">
        <v>35</v>
      </c>
      <c r="Y390">
        <v>68</v>
      </c>
      <c r="Z390">
        <v>1.51</v>
      </c>
      <c r="AA390">
        <v>0.27300000000000002</v>
      </c>
      <c r="AB390">
        <v>0.314</v>
      </c>
      <c r="AC390" t="str">
        <f>VLOOKUP($A390,Pit!$A$4:$A$1418,1,FALSE)</f>
        <v>RPJoaquín Esquivel22</v>
      </c>
    </row>
    <row r="391" spans="1:29" x14ac:dyDescent="0.25">
      <c r="A391" t="str">
        <f t="shared" si="6"/>
        <v>RPArturo Pacheco21</v>
      </c>
      <c r="B391">
        <v>14711</v>
      </c>
      <c r="C391">
        <v>679</v>
      </c>
      <c r="D391" t="s">
        <v>629</v>
      </c>
      <c r="E391" t="s">
        <v>896</v>
      </c>
      <c r="F391">
        <v>0</v>
      </c>
      <c r="G391" s="10">
        <v>39051</v>
      </c>
      <c r="H391">
        <v>21</v>
      </c>
      <c r="I391" t="s">
        <v>254</v>
      </c>
      <c r="J391" t="s">
        <v>43</v>
      </c>
      <c r="K391">
        <v>9</v>
      </c>
      <c r="L391">
        <v>9</v>
      </c>
      <c r="M391">
        <v>8</v>
      </c>
      <c r="N391">
        <v>0</v>
      </c>
      <c r="O391">
        <v>0</v>
      </c>
      <c r="P391" s="8">
        <v>3.96</v>
      </c>
      <c r="Q391">
        <v>99</v>
      </c>
      <c r="R391">
        <v>1</v>
      </c>
      <c r="S391">
        <v>168</v>
      </c>
      <c r="T391">
        <v>166</v>
      </c>
      <c r="U391">
        <v>82</v>
      </c>
      <c r="V391">
        <v>74</v>
      </c>
      <c r="W391">
        <v>17</v>
      </c>
      <c r="X391">
        <v>79</v>
      </c>
      <c r="Y391">
        <v>130</v>
      </c>
      <c r="Z391" s="8">
        <v>1.46</v>
      </c>
      <c r="AA391" s="9">
        <v>0.25900000000000001</v>
      </c>
      <c r="AB391" s="9">
        <v>0.29699999999999999</v>
      </c>
      <c r="AC391" t="str">
        <f>VLOOKUP($A391,Pit!$A$4:$A$1418,1,FALSE)</f>
        <v>RPArturo Pacheco21</v>
      </c>
    </row>
    <row r="392" spans="1:29" x14ac:dyDescent="0.25">
      <c r="A392" t="str">
        <f t="shared" si="6"/>
        <v>SPSamuel Griffin21</v>
      </c>
      <c r="B392">
        <v>3500</v>
      </c>
      <c r="C392">
        <v>680</v>
      </c>
      <c r="D392" t="s">
        <v>797</v>
      </c>
      <c r="E392" t="s">
        <v>1212</v>
      </c>
      <c r="F392">
        <v>0</v>
      </c>
      <c r="G392">
        <v>38963</v>
      </c>
      <c r="H392">
        <v>21</v>
      </c>
      <c r="I392" t="s">
        <v>254</v>
      </c>
      <c r="J392" t="s">
        <v>25</v>
      </c>
      <c r="K392">
        <v>8</v>
      </c>
      <c r="L392">
        <v>10</v>
      </c>
      <c r="M392">
        <v>15</v>
      </c>
      <c r="N392">
        <v>0</v>
      </c>
      <c r="O392">
        <v>0</v>
      </c>
      <c r="P392">
        <v>5.08</v>
      </c>
      <c r="Q392">
        <v>64</v>
      </c>
      <c r="R392">
        <v>12</v>
      </c>
      <c r="S392">
        <v>117</v>
      </c>
      <c r="T392">
        <v>86</v>
      </c>
      <c r="U392">
        <v>71</v>
      </c>
      <c r="V392">
        <v>66</v>
      </c>
      <c r="W392">
        <v>20</v>
      </c>
      <c r="X392">
        <v>65</v>
      </c>
      <c r="Y392">
        <v>121</v>
      </c>
      <c r="Z392">
        <v>1.29</v>
      </c>
      <c r="AA392">
        <v>0.20699999999999999</v>
      </c>
      <c r="AB392">
        <v>0.23799999999999999</v>
      </c>
      <c r="AC392" t="str">
        <f>VLOOKUP($A392,Pit!$A$4:$A$1418,1,FALSE)</f>
        <v>SPSamuel Griffin21</v>
      </c>
    </row>
    <row r="393" spans="1:29" x14ac:dyDescent="0.25">
      <c r="A393" t="str">
        <f t="shared" si="6"/>
        <v>RPTom Bywaters22</v>
      </c>
      <c r="B393">
        <v>15550</v>
      </c>
      <c r="C393">
        <v>681</v>
      </c>
      <c r="D393" t="s">
        <v>550</v>
      </c>
      <c r="E393" t="s">
        <v>1069</v>
      </c>
      <c r="F393">
        <v>0</v>
      </c>
      <c r="G393">
        <v>38660</v>
      </c>
      <c r="H393">
        <v>22</v>
      </c>
      <c r="I393" t="s">
        <v>254</v>
      </c>
      <c r="J393" t="s">
        <v>43</v>
      </c>
      <c r="K393">
        <v>0</v>
      </c>
      <c r="L393">
        <v>2</v>
      </c>
      <c r="M393">
        <v>0</v>
      </c>
      <c r="N393">
        <v>0</v>
      </c>
      <c r="O393">
        <v>0</v>
      </c>
      <c r="P393">
        <v>6</v>
      </c>
      <c r="Q393">
        <v>43</v>
      </c>
      <c r="R393">
        <v>0</v>
      </c>
      <c r="S393">
        <v>24</v>
      </c>
      <c r="T393">
        <v>33</v>
      </c>
      <c r="U393">
        <v>17</v>
      </c>
      <c r="V393">
        <v>16</v>
      </c>
      <c r="W393">
        <v>0</v>
      </c>
      <c r="X393">
        <v>14</v>
      </c>
      <c r="Y393">
        <v>11</v>
      </c>
      <c r="Z393">
        <v>1.96</v>
      </c>
      <c r="AA393">
        <v>0.34</v>
      </c>
      <c r="AB393">
        <v>0.379</v>
      </c>
      <c r="AC393" t="str">
        <f>VLOOKUP($A393,Pit!$A$4:$A$1418,1,FALSE)</f>
        <v>RPTom Bywaters22</v>
      </c>
    </row>
    <row r="394" spans="1:29" x14ac:dyDescent="0.25">
      <c r="A394" t="str">
        <f t="shared" si="6"/>
        <v>SPWesley Eaton18</v>
      </c>
      <c r="B394">
        <v>618</v>
      </c>
      <c r="C394">
        <v>682</v>
      </c>
      <c r="D394" t="s">
        <v>600</v>
      </c>
      <c r="E394" t="s">
        <v>501</v>
      </c>
      <c r="F394">
        <v>1700000</v>
      </c>
      <c r="G394" s="10">
        <v>40307</v>
      </c>
      <c r="H394">
        <v>18</v>
      </c>
      <c r="I394" t="s">
        <v>254</v>
      </c>
      <c r="J394" t="s">
        <v>25</v>
      </c>
      <c r="K394">
        <v>12</v>
      </c>
      <c r="L394">
        <v>3</v>
      </c>
      <c r="M394">
        <v>5</v>
      </c>
      <c r="N394">
        <v>1</v>
      </c>
      <c r="O394">
        <v>1</v>
      </c>
      <c r="P394">
        <v>1.51</v>
      </c>
      <c r="Q394">
        <v>47</v>
      </c>
      <c r="R394">
        <v>21</v>
      </c>
      <c r="S394">
        <v>160.69999999999999</v>
      </c>
      <c r="T394">
        <v>77</v>
      </c>
      <c r="U394">
        <v>29</v>
      </c>
      <c r="V394">
        <v>27</v>
      </c>
      <c r="W394">
        <v>17</v>
      </c>
      <c r="X394">
        <v>46</v>
      </c>
      <c r="Y394">
        <v>195</v>
      </c>
      <c r="Z394">
        <v>0.77</v>
      </c>
      <c r="AA394">
        <v>0.13900000000000001</v>
      </c>
      <c r="AB394">
        <v>0.17399999999999999</v>
      </c>
      <c r="AC394" t="str">
        <f>VLOOKUP($A394,Pit!$A$4:$A$1418,1,FALSE)</f>
        <v>SPWesley Eaton18</v>
      </c>
    </row>
    <row r="395" spans="1:29" x14ac:dyDescent="0.25">
      <c r="A395" t="str">
        <f t="shared" si="6"/>
        <v>RPHarold Reyes21</v>
      </c>
      <c r="B395">
        <v>14611</v>
      </c>
      <c r="C395">
        <v>684</v>
      </c>
      <c r="D395" t="s">
        <v>510</v>
      </c>
      <c r="E395" t="s">
        <v>652</v>
      </c>
      <c r="F395">
        <v>2200000</v>
      </c>
      <c r="G395">
        <v>38898</v>
      </c>
      <c r="H395">
        <v>21</v>
      </c>
      <c r="I395" t="s">
        <v>254</v>
      </c>
      <c r="J395" t="s">
        <v>43</v>
      </c>
      <c r="K395">
        <v>11</v>
      </c>
      <c r="L395">
        <v>11</v>
      </c>
      <c r="M395">
        <v>6</v>
      </c>
      <c r="N395">
        <v>0</v>
      </c>
      <c r="O395">
        <v>0</v>
      </c>
      <c r="P395">
        <v>3.75</v>
      </c>
      <c r="Q395">
        <v>73</v>
      </c>
      <c r="R395">
        <v>12</v>
      </c>
      <c r="S395">
        <v>170.3</v>
      </c>
      <c r="T395">
        <v>174</v>
      </c>
      <c r="U395">
        <v>81</v>
      </c>
      <c r="V395">
        <v>71</v>
      </c>
      <c r="W395">
        <v>18</v>
      </c>
      <c r="X395">
        <v>75</v>
      </c>
      <c r="Y395">
        <v>118</v>
      </c>
      <c r="Z395">
        <v>1.46</v>
      </c>
      <c r="AA395">
        <v>0.26400000000000001</v>
      </c>
      <c r="AB395">
        <v>0.29699999999999999</v>
      </c>
      <c r="AC395" t="str">
        <f>VLOOKUP($A395,Pit!$A$4:$A$1418,1,FALSE)</f>
        <v>RPHarold Reyes21</v>
      </c>
    </row>
    <row r="396" spans="1:29" x14ac:dyDescent="0.25">
      <c r="A396" t="str">
        <f t="shared" si="6"/>
        <v>RPCarl Newell21</v>
      </c>
      <c r="B396">
        <v>5948</v>
      </c>
      <c r="C396">
        <v>685</v>
      </c>
      <c r="D396" t="s">
        <v>754</v>
      </c>
      <c r="E396" t="s">
        <v>1494</v>
      </c>
      <c r="F396">
        <v>0</v>
      </c>
      <c r="G396">
        <v>39038</v>
      </c>
      <c r="H396">
        <v>21</v>
      </c>
      <c r="I396" t="s">
        <v>254</v>
      </c>
      <c r="J396" t="s">
        <v>43</v>
      </c>
      <c r="K396">
        <v>2</v>
      </c>
      <c r="L396">
        <v>4</v>
      </c>
      <c r="M396">
        <v>4</v>
      </c>
      <c r="N396">
        <v>0</v>
      </c>
      <c r="O396">
        <v>0</v>
      </c>
      <c r="P396">
        <v>5.17</v>
      </c>
      <c r="Q396">
        <v>27</v>
      </c>
      <c r="R396">
        <v>1</v>
      </c>
      <c r="S396">
        <v>55.7</v>
      </c>
      <c r="T396">
        <v>68</v>
      </c>
      <c r="U396">
        <v>36</v>
      </c>
      <c r="V396">
        <v>32</v>
      </c>
      <c r="W396">
        <v>9</v>
      </c>
      <c r="X396">
        <v>23</v>
      </c>
      <c r="Y396">
        <v>59</v>
      </c>
      <c r="Z396">
        <v>1.63</v>
      </c>
      <c r="AA396">
        <v>0.3</v>
      </c>
      <c r="AB396">
        <v>0.371</v>
      </c>
      <c r="AC396" t="str">
        <f>VLOOKUP($A396,Pit!$A$4:$A$1418,1,FALSE)</f>
        <v>RPCarl Newell21</v>
      </c>
    </row>
    <row r="397" spans="1:29" x14ac:dyDescent="0.25">
      <c r="A397" t="str">
        <f t="shared" si="6"/>
        <v>RPCurtis Brown24</v>
      </c>
      <c r="B397">
        <v>5707</v>
      </c>
      <c r="C397">
        <v>686</v>
      </c>
      <c r="D397" t="s">
        <v>555</v>
      </c>
      <c r="E397" t="s">
        <v>146</v>
      </c>
      <c r="F397">
        <v>0</v>
      </c>
      <c r="G397">
        <v>37819</v>
      </c>
      <c r="H397">
        <v>24</v>
      </c>
      <c r="I397" t="s">
        <v>254</v>
      </c>
      <c r="J397" t="s">
        <v>43</v>
      </c>
      <c r="K397">
        <v>2</v>
      </c>
      <c r="L397">
        <v>2</v>
      </c>
      <c r="M397">
        <v>4</v>
      </c>
      <c r="N397">
        <v>0</v>
      </c>
      <c r="O397">
        <v>0</v>
      </c>
      <c r="P397">
        <v>4.96</v>
      </c>
      <c r="Q397">
        <v>42</v>
      </c>
      <c r="R397">
        <v>0</v>
      </c>
      <c r="S397">
        <v>69</v>
      </c>
      <c r="T397">
        <v>78</v>
      </c>
      <c r="U397">
        <v>45</v>
      </c>
      <c r="V397">
        <v>38</v>
      </c>
      <c r="W397">
        <v>10</v>
      </c>
      <c r="X397">
        <v>41</v>
      </c>
      <c r="Y397">
        <v>53</v>
      </c>
      <c r="Z397">
        <v>1.72</v>
      </c>
      <c r="AA397">
        <v>0.28999999999999998</v>
      </c>
      <c r="AB397">
        <v>0.32500000000000001</v>
      </c>
      <c r="AC397" t="str">
        <f>VLOOKUP($A397,Pit!$A$4:$A$1418,1,FALSE)</f>
        <v>RPCurtis Brown24</v>
      </c>
    </row>
    <row r="398" spans="1:29" x14ac:dyDescent="0.25">
      <c r="A398" t="str">
        <f t="shared" si="6"/>
        <v>RPDudley Jackson23</v>
      </c>
      <c r="B398">
        <v>6268</v>
      </c>
      <c r="C398">
        <v>687</v>
      </c>
      <c r="D398" t="s">
        <v>1134</v>
      </c>
      <c r="E398" t="s">
        <v>160</v>
      </c>
      <c r="F398">
        <v>2000000</v>
      </c>
      <c r="G398">
        <v>38226</v>
      </c>
      <c r="H398">
        <v>23</v>
      </c>
      <c r="I398" t="s">
        <v>254</v>
      </c>
      <c r="J398" t="s">
        <v>43</v>
      </c>
      <c r="K398">
        <v>11</v>
      </c>
      <c r="L398">
        <v>1</v>
      </c>
      <c r="M398">
        <v>2</v>
      </c>
      <c r="N398">
        <v>0</v>
      </c>
      <c r="O398">
        <v>0</v>
      </c>
      <c r="P398">
        <v>3.07</v>
      </c>
      <c r="Q398">
        <v>42</v>
      </c>
      <c r="R398">
        <v>0</v>
      </c>
      <c r="S398">
        <v>91</v>
      </c>
      <c r="T398">
        <v>63</v>
      </c>
      <c r="U398">
        <v>33</v>
      </c>
      <c r="V398">
        <v>31</v>
      </c>
      <c r="W398">
        <v>10</v>
      </c>
      <c r="X398">
        <v>34</v>
      </c>
      <c r="Y398">
        <v>91</v>
      </c>
      <c r="Z398">
        <v>1.07</v>
      </c>
      <c r="AA398">
        <v>0.19500000000000001</v>
      </c>
      <c r="AB398">
        <v>0.23799999999999999</v>
      </c>
      <c r="AC398" t="str">
        <f>VLOOKUP($A398,Pit!$A$4:$A$1418,1,FALSE)</f>
        <v>RPDudley Jackson23</v>
      </c>
    </row>
    <row r="399" spans="1:29" x14ac:dyDescent="0.25">
      <c r="A399" t="str">
        <f t="shared" si="6"/>
        <v>SPTomás Silva24</v>
      </c>
      <c r="B399">
        <v>4709</v>
      </c>
      <c r="C399">
        <v>688</v>
      </c>
      <c r="D399" t="s">
        <v>376</v>
      </c>
      <c r="E399" t="s">
        <v>1650</v>
      </c>
      <c r="F399">
        <v>0</v>
      </c>
      <c r="G399" s="10">
        <v>38058</v>
      </c>
      <c r="H399">
        <v>24</v>
      </c>
      <c r="I399" t="s">
        <v>254</v>
      </c>
      <c r="J399" t="s">
        <v>25</v>
      </c>
      <c r="K399">
        <v>13</v>
      </c>
      <c r="L399">
        <v>25</v>
      </c>
      <c r="M399">
        <v>1</v>
      </c>
      <c r="N399">
        <v>0</v>
      </c>
      <c r="O399">
        <v>0</v>
      </c>
      <c r="P399">
        <v>6.76</v>
      </c>
      <c r="Q399">
        <v>96</v>
      </c>
      <c r="R399">
        <v>56</v>
      </c>
      <c r="S399">
        <v>315.7</v>
      </c>
      <c r="T399">
        <v>417</v>
      </c>
      <c r="U399">
        <v>267</v>
      </c>
      <c r="V399">
        <v>237</v>
      </c>
      <c r="W399">
        <v>56</v>
      </c>
      <c r="X399">
        <v>131</v>
      </c>
      <c r="Y399">
        <v>190</v>
      </c>
      <c r="Z399">
        <v>1.74</v>
      </c>
      <c r="AA399">
        <v>0.317</v>
      </c>
      <c r="AB399">
        <v>0.33400000000000002</v>
      </c>
      <c r="AC399" t="str">
        <f>VLOOKUP($A399,Pit!$A$4:$A$1418,1,FALSE)</f>
        <v>SPTomás Silva24</v>
      </c>
    </row>
    <row r="400" spans="1:29" x14ac:dyDescent="0.25">
      <c r="A400" t="str">
        <f t="shared" si="6"/>
        <v>RPKiminobu Uchiyama24</v>
      </c>
      <c r="B400">
        <v>9371</v>
      </c>
      <c r="C400">
        <v>689</v>
      </c>
      <c r="D400" t="s">
        <v>1703</v>
      </c>
      <c r="E400" t="s">
        <v>1704</v>
      </c>
      <c r="F400">
        <v>0</v>
      </c>
      <c r="G400" s="10">
        <v>38092</v>
      </c>
      <c r="H400">
        <v>24</v>
      </c>
      <c r="I400" t="s">
        <v>254</v>
      </c>
      <c r="J400" t="s">
        <v>43</v>
      </c>
      <c r="K400">
        <v>10</v>
      </c>
      <c r="L400">
        <v>7</v>
      </c>
      <c r="M400">
        <v>3</v>
      </c>
      <c r="N400">
        <v>0</v>
      </c>
      <c r="O400">
        <v>0</v>
      </c>
      <c r="P400" s="8">
        <v>4.03</v>
      </c>
      <c r="Q400">
        <v>73</v>
      </c>
      <c r="R400">
        <v>9</v>
      </c>
      <c r="S400">
        <v>152</v>
      </c>
      <c r="T400">
        <v>155</v>
      </c>
      <c r="U400">
        <v>79</v>
      </c>
      <c r="V400">
        <v>68</v>
      </c>
      <c r="W400">
        <v>18</v>
      </c>
      <c r="X400">
        <v>77</v>
      </c>
      <c r="Y400">
        <v>130</v>
      </c>
      <c r="Z400" s="8">
        <v>1.53</v>
      </c>
      <c r="AA400" s="9">
        <v>0.26500000000000001</v>
      </c>
      <c r="AB400" s="9">
        <v>0.309</v>
      </c>
      <c r="AC400" t="str">
        <f>VLOOKUP($A400,Pit!$A$4:$A$1418,1,FALSE)</f>
        <v>RPKiminobu Uchiyama24</v>
      </c>
    </row>
    <row r="401" spans="1:29" x14ac:dyDescent="0.25">
      <c r="A401" t="str">
        <f t="shared" si="6"/>
        <v>RPJoe Hicks22</v>
      </c>
      <c r="B401">
        <v>10077</v>
      </c>
      <c r="C401">
        <v>690</v>
      </c>
      <c r="D401" t="s">
        <v>208</v>
      </c>
      <c r="E401" t="s">
        <v>1239</v>
      </c>
      <c r="F401">
        <v>0</v>
      </c>
      <c r="G401">
        <v>38817</v>
      </c>
      <c r="H401">
        <v>22</v>
      </c>
      <c r="I401" t="s">
        <v>254</v>
      </c>
      <c r="J401" t="s">
        <v>43</v>
      </c>
      <c r="K401">
        <v>7</v>
      </c>
      <c r="L401">
        <v>9</v>
      </c>
      <c r="M401">
        <v>7</v>
      </c>
      <c r="N401">
        <v>0</v>
      </c>
      <c r="O401">
        <v>0</v>
      </c>
      <c r="P401">
        <v>4.3499999999999996</v>
      </c>
      <c r="Q401">
        <v>49</v>
      </c>
      <c r="R401">
        <v>10</v>
      </c>
      <c r="S401">
        <v>107.7</v>
      </c>
      <c r="T401">
        <v>95</v>
      </c>
      <c r="U401">
        <v>54</v>
      </c>
      <c r="V401">
        <v>52</v>
      </c>
      <c r="W401">
        <v>10</v>
      </c>
      <c r="X401">
        <v>48</v>
      </c>
      <c r="Y401">
        <v>57</v>
      </c>
      <c r="Z401">
        <v>1.33</v>
      </c>
      <c r="AA401">
        <v>0.23300000000000001</v>
      </c>
      <c r="AB401">
        <v>0.247</v>
      </c>
      <c r="AC401" t="str">
        <f>VLOOKUP($A401,Pit!$A$4:$A$1418,1,FALSE)</f>
        <v>RPJoe Hicks22</v>
      </c>
    </row>
    <row r="402" spans="1:29" x14ac:dyDescent="0.25">
      <c r="A402" t="str">
        <f t="shared" si="6"/>
        <v>RPPedro Chávez23</v>
      </c>
      <c r="B402">
        <v>11017</v>
      </c>
      <c r="C402">
        <v>691</v>
      </c>
      <c r="D402" t="s">
        <v>203</v>
      </c>
      <c r="E402" t="s">
        <v>1089</v>
      </c>
      <c r="F402">
        <v>0</v>
      </c>
      <c r="G402">
        <v>38376</v>
      </c>
      <c r="H402">
        <v>23</v>
      </c>
      <c r="I402" t="s">
        <v>254</v>
      </c>
      <c r="J402" t="s">
        <v>43</v>
      </c>
      <c r="K402">
        <v>8</v>
      </c>
      <c r="L402">
        <v>10</v>
      </c>
      <c r="M402">
        <v>0</v>
      </c>
      <c r="N402">
        <v>0</v>
      </c>
      <c r="O402">
        <v>0</v>
      </c>
      <c r="P402">
        <v>3.95</v>
      </c>
      <c r="Q402">
        <v>53</v>
      </c>
      <c r="R402">
        <v>15</v>
      </c>
      <c r="S402">
        <v>118.3</v>
      </c>
      <c r="T402">
        <v>123</v>
      </c>
      <c r="U402">
        <v>56</v>
      </c>
      <c r="V402">
        <v>52</v>
      </c>
      <c r="W402">
        <v>7</v>
      </c>
      <c r="X402">
        <v>45</v>
      </c>
      <c r="Y402">
        <v>107</v>
      </c>
      <c r="Z402">
        <v>1.42</v>
      </c>
      <c r="AA402">
        <v>0.26</v>
      </c>
      <c r="AB402">
        <v>0.32300000000000001</v>
      </c>
      <c r="AC402" t="str">
        <f>VLOOKUP($A402,Pit!$A$4:$A$1418,1,FALSE)</f>
        <v>RPPedro Chávez23</v>
      </c>
    </row>
    <row r="403" spans="1:29" x14ac:dyDescent="0.25">
      <c r="A403" t="str">
        <f t="shared" si="6"/>
        <v>SPDavid López21</v>
      </c>
      <c r="B403">
        <v>15645</v>
      </c>
      <c r="C403">
        <v>692</v>
      </c>
      <c r="D403" t="s">
        <v>187</v>
      </c>
      <c r="E403" t="s">
        <v>167</v>
      </c>
      <c r="F403">
        <v>0</v>
      </c>
      <c r="G403">
        <v>39222</v>
      </c>
      <c r="H403">
        <v>21</v>
      </c>
      <c r="I403" t="s">
        <v>254</v>
      </c>
      <c r="J403" t="s">
        <v>25</v>
      </c>
      <c r="K403">
        <v>1</v>
      </c>
      <c r="L403">
        <v>7</v>
      </c>
      <c r="M403">
        <v>3</v>
      </c>
      <c r="N403">
        <v>0</v>
      </c>
      <c r="O403">
        <v>0</v>
      </c>
      <c r="P403">
        <v>3.75</v>
      </c>
      <c r="Q403">
        <v>37</v>
      </c>
      <c r="R403">
        <v>12</v>
      </c>
      <c r="S403">
        <v>105.7</v>
      </c>
      <c r="T403">
        <v>103</v>
      </c>
      <c r="U403">
        <v>49</v>
      </c>
      <c r="V403">
        <v>44</v>
      </c>
      <c r="W403">
        <v>12</v>
      </c>
      <c r="X403">
        <v>31</v>
      </c>
      <c r="Y403">
        <v>73</v>
      </c>
      <c r="Z403">
        <v>1.27</v>
      </c>
      <c r="AA403">
        <v>0.25700000000000001</v>
      </c>
      <c r="AB403">
        <v>0.28599999999999998</v>
      </c>
      <c r="AC403" t="str">
        <f>VLOOKUP($A403,Pit!$A$4:$A$1418,1,FALSE)</f>
        <v>SPDavid López21</v>
      </c>
    </row>
    <row r="404" spans="1:29" x14ac:dyDescent="0.25">
      <c r="A404" t="str">
        <f t="shared" si="6"/>
        <v>RPBobby Brown24</v>
      </c>
      <c r="B404">
        <v>5539</v>
      </c>
      <c r="C404">
        <v>694</v>
      </c>
      <c r="D404" t="s">
        <v>466</v>
      </c>
      <c r="E404" t="s">
        <v>146</v>
      </c>
      <c r="F404">
        <v>0</v>
      </c>
      <c r="G404" s="10">
        <v>37950</v>
      </c>
      <c r="H404">
        <v>24</v>
      </c>
      <c r="I404" t="s">
        <v>254</v>
      </c>
      <c r="J404" t="s">
        <v>43</v>
      </c>
      <c r="K404">
        <v>13</v>
      </c>
      <c r="L404">
        <v>26</v>
      </c>
      <c r="M404">
        <v>5</v>
      </c>
      <c r="N404">
        <v>0</v>
      </c>
      <c r="O404">
        <v>0</v>
      </c>
      <c r="P404">
        <v>5.8</v>
      </c>
      <c r="Q404">
        <v>120</v>
      </c>
      <c r="R404">
        <v>54</v>
      </c>
      <c r="S404">
        <v>333.7</v>
      </c>
      <c r="T404">
        <v>382</v>
      </c>
      <c r="U404">
        <v>245</v>
      </c>
      <c r="V404">
        <v>215</v>
      </c>
      <c r="W404">
        <v>43</v>
      </c>
      <c r="X404">
        <v>206</v>
      </c>
      <c r="Y404">
        <v>279</v>
      </c>
      <c r="Z404">
        <v>1.76</v>
      </c>
      <c r="AA404">
        <v>0.28899999999999998</v>
      </c>
      <c r="AB404">
        <v>0.33600000000000002</v>
      </c>
      <c r="AC404" t="str">
        <f>VLOOKUP($A404,Pit!$A$4:$A$1418,1,FALSE)</f>
        <v>RPBobby Brown24</v>
      </c>
    </row>
    <row r="405" spans="1:29" x14ac:dyDescent="0.25">
      <c r="A405" t="str">
        <f t="shared" si="6"/>
        <v>SPRic Mayer24</v>
      </c>
      <c r="B405">
        <v>4938</v>
      </c>
      <c r="C405">
        <v>695</v>
      </c>
      <c r="D405" t="s">
        <v>1417</v>
      </c>
      <c r="E405" t="s">
        <v>1418</v>
      </c>
      <c r="F405">
        <v>0</v>
      </c>
      <c r="G405" s="10">
        <v>37875</v>
      </c>
      <c r="H405">
        <v>24</v>
      </c>
      <c r="I405" t="s">
        <v>254</v>
      </c>
      <c r="J405" t="s">
        <v>25</v>
      </c>
      <c r="K405">
        <v>12</v>
      </c>
      <c r="L405">
        <v>13</v>
      </c>
      <c r="M405">
        <v>2</v>
      </c>
      <c r="N405">
        <v>0</v>
      </c>
      <c r="O405">
        <v>0</v>
      </c>
      <c r="P405">
        <v>4.53</v>
      </c>
      <c r="Q405">
        <v>96</v>
      </c>
      <c r="R405">
        <v>40</v>
      </c>
      <c r="S405">
        <v>280</v>
      </c>
      <c r="T405">
        <v>304</v>
      </c>
      <c r="U405">
        <v>162</v>
      </c>
      <c r="V405">
        <v>141</v>
      </c>
      <c r="W405">
        <v>30</v>
      </c>
      <c r="X405">
        <v>143</v>
      </c>
      <c r="Y405">
        <v>250</v>
      </c>
      <c r="Z405">
        <v>1.6</v>
      </c>
      <c r="AA405">
        <v>0.27300000000000002</v>
      </c>
      <c r="AB405">
        <v>0.32600000000000001</v>
      </c>
      <c r="AC405" t="str">
        <f>VLOOKUP($A405,Pit!$A$4:$A$1418,1,FALSE)</f>
        <v>SPRic Mayer24</v>
      </c>
    </row>
    <row r="406" spans="1:29" x14ac:dyDescent="0.25">
      <c r="A406" t="str">
        <f t="shared" si="6"/>
        <v>RPJan Evers18</v>
      </c>
      <c r="B406">
        <v>16098</v>
      </c>
      <c r="C406">
        <v>696</v>
      </c>
      <c r="D406" t="s">
        <v>1152</v>
      </c>
      <c r="E406" t="s">
        <v>1153</v>
      </c>
      <c r="F406">
        <v>0</v>
      </c>
      <c r="G406">
        <v>40173</v>
      </c>
      <c r="H406">
        <v>18</v>
      </c>
      <c r="I406" t="s">
        <v>254</v>
      </c>
      <c r="J406" t="s">
        <v>43</v>
      </c>
      <c r="K406">
        <v>4</v>
      </c>
      <c r="L406">
        <v>3</v>
      </c>
      <c r="M406">
        <v>4</v>
      </c>
      <c r="N406">
        <v>0</v>
      </c>
      <c r="O406">
        <v>0</v>
      </c>
      <c r="P406">
        <v>2.31</v>
      </c>
      <c r="Q406">
        <v>36</v>
      </c>
      <c r="R406">
        <v>0</v>
      </c>
      <c r="S406">
        <v>58.3</v>
      </c>
      <c r="T406">
        <v>30</v>
      </c>
      <c r="U406">
        <v>21</v>
      </c>
      <c r="V406">
        <v>15</v>
      </c>
      <c r="W406">
        <v>4</v>
      </c>
      <c r="X406">
        <v>45</v>
      </c>
      <c r="Y406">
        <v>57</v>
      </c>
      <c r="Z406">
        <v>1.29</v>
      </c>
      <c r="AA406">
        <v>0.14799999999999999</v>
      </c>
      <c r="AB406">
        <v>0.183</v>
      </c>
      <c r="AC406" t="str">
        <f>VLOOKUP($A406,Pit!$A$4:$A$1418,1,FALSE)</f>
        <v>RPJan Evers18</v>
      </c>
    </row>
    <row r="407" spans="1:29" x14ac:dyDescent="0.25">
      <c r="A407" t="str">
        <f t="shared" si="6"/>
        <v>RPLee Barker18</v>
      </c>
      <c r="B407">
        <v>5911</v>
      </c>
      <c r="C407">
        <v>697</v>
      </c>
      <c r="D407" t="s">
        <v>219</v>
      </c>
      <c r="E407" t="s">
        <v>561</v>
      </c>
      <c r="F407">
        <v>0</v>
      </c>
      <c r="G407">
        <v>40040</v>
      </c>
      <c r="H407">
        <v>18</v>
      </c>
      <c r="I407" t="s">
        <v>254</v>
      </c>
      <c r="J407" t="s">
        <v>43</v>
      </c>
      <c r="K407">
        <v>1</v>
      </c>
      <c r="L407">
        <v>7</v>
      </c>
      <c r="M407">
        <v>10</v>
      </c>
      <c r="N407">
        <v>0</v>
      </c>
      <c r="O407">
        <v>0</v>
      </c>
      <c r="P407">
        <v>3.86</v>
      </c>
      <c r="Q407">
        <v>36</v>
      </c>
      <c r="R407">
        <v>1</v>
      </c>
      <c r="S407">
        <v>51.3</v>
      </c>
      <c r="T407">
        <v>49</v>
      </c>
      <c r="U407">
        <v>28</v>
      </c>
      <c r="V407">
        <v>22</v>
      </c>
      <c r="W407">
        <v>9</v>
      </c>
      <c r="X407">
        <v>15</v>
      </c>
      <c r="Y407">
        <v>56</v>
      </c>
      <c r="Z407">
        <v>1.25</v>
      </c>
      <c r="AA407">
        <v>0.245</v>
      </c>
      <c r="AB407">
        <v>0.29599999999999999</v>
      </c>
      <c r="AC407" t="str">
        <f>VLOOKUP($A407,Pit!$A$4:$A$1418,1,FALSE)</f>
        <v>RPLee Barker18</v>
      </c>
    </row>
    <row r="408" spans="1:29" x14ac:dyDescent="0.25">
      <c r="A408" t="str">
        <f t="shared" si="6"/>
        <v>CLYodo Kato24</v>
      </c>
      <c r="B408">
        <v>8656</v>
      </c>
      <c r="C408">
        <v>698</v>
      </c>
      <c r="D408" t="s">
        <v>674</v>
      </c>
      <c r="E408" t="s">
        <v>535</v>
      </c>
      <c r="F408">
        <v>0</v>
      </c>
      <c r="G408">
        <v>38082</v>
      </c>
      <c r="H408">
        <v>24</v>
      </c>
      <c r="I408" t="s">
        <v>254</v>
      </c>
      <c r="J408" t="s">
        <v>53</v>
      </c>
      <c r="K408">
        <v>8</v>
      </c>
      <c r="L408">
        <v>6</v>
      </c>
      <c r="M408">
        <v>13</v>
      </c>
      <c r="N408">
        <v>0</v>
      </c>
      <c r="O408">
        <v>0</v>
      </c>
      <c r="P408">
        <v>5.0599999999999996</v>
      </c>
      <c r="Q408">
        <v>74</v>
      </c>
      <c r="R408">
        <v>1</v>
      </c>
      <c r="S408">
        <v>117.3</v>
      </c>
      <c r="T408">
        <v>115</v>
      </c>
      <c r="U408">
        <v>76</v>
      </c>
      <c r="V408">
        <v>66</v>
      </c>
      <c r="W408">
        <v>17</v>
      </c>
      <c r="X408">
        <v>62</v>
      </c>
      <c r="Y408">
        <v>114</v>
      </c>
      <c r="Z408">
        <v>1.51</v>
      </c>
      <c r="AA408">
        <v>0.25700000000000001</v>
      </c>
      <c r="AB408">
        <v>0.30299999999999999</v>
      </c>
      <c r="AC408" t="str">
        <f>VLOOKUP($A408,Pit!$A$4:$A$1418,1,FALSE)</f>
        <v>CLYodo Kato24</v>
      </c>
    </row>
    <row r="409" spans="1:29" x14ac:dyDescent="0.25">
      <c r="A409" t="str">
        <f t="shared" si="6"/>
        <v>RPJohn Gallegos24</v>
      </c>
      <c r="B409">
        <v>16552</v>
      </c>
      <c r="C409">
        <v>699</v>
      </c>
      <c r="D409" t="s">
        <v>213</v>
      </c>
      <c r="E409" t="s">
        <v>1184</v>
      </c>
      <c r="F409">
        <v>0</v>
      </c>
      <c r="G409">
        <v>38071</v>
      </c>
      <c r="H409">
        <v>24</v>
      </c>
      <c r="I409" t="s">
        <v>254</v>
      </c>
      <c r="J409" t="s">
        <v>43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10.119999999999999</v>
      </c>
      <c r="Q409">
        <v>1</v>
      </c>
      <c r="R409">
        <v>0</v>
      </c>
      <c r="S409">
        <v>2.7</v>
      </c>
      <c r="T409">
        <v>5</v>
      </c>
      <c r="U409">
        <v>3</v>
      </c>
      <c r="V409">
        <v>3</v>
      </c>
      <c r="W409">
        <v>0</v>
      </c>
      <c r="X409">
        <v>2</v>
      </c>
      <c r="Y409">
        <v>1</v>
      </c>
      <c r="Z409">
        <v>2.62</v>
      </c>
      <c r="AA409">
        <v>0.38500000000000001</v>
      </c>
      <c r="AB409">
        <v>0.41699999999999998</v>
      </c>
      <c r="AC409" t="str">
        <f>VLOOKUP($A409,Pit!$A$4:$A$1418,1,FALSE)</f>
        <v>RPJohn Gallegos24</v>
      </c>
    </row>
    <row r="410" spans="1:29" x14ac:dyDescent="0.25">
      <c r="A410" t="str">
        <f t="shared" si="6"/>
        <v>RPOtis Sauriol23</v>
      </c>
      <c r="B410">
        <v>13590</v>
      </c>
      <c r="C410">
        <v>702</v>
      </c>
      <c r="D410" t="s">
        <v>1631</v>
      </c>
      <c r="E410" t="s">
        <v>1632</v>
      </c>
      <c r="F410">
        <v>0</v>
      </c>
      <c r="G410">
        <v>38224</v>
      </c>
      <c r="H410">
        <v>23</v>
      </c>
      <c r="I410" t="s">
        <v>254</v>
      </c>
      <c r="J410" t="s">
        <v>43</v>
      </c>
      <c r="K410">
        <v>6</v>
      </c>
      <c r="L410">
        <v>7</v>
      </c>
      <c r="M410">
        <v>1</v>
      </c>
      <c r="N410">
        <v>0</v>
      </c>
      <c r="O410">
        <v>0</v>
      </c>
      <c r="P410">
        <v>3.69</v>
      </c>
      <c r="Q410">
        <v>69</v>
      </c>
      <c r="R410">
        <v>0</v>
      </c>
      <c r="S410">
        <v>114.7</v>
      </c>
      <c r="T410">
        <v>123</v>
      </c>
      <c r="U410">
        <v>57</v>
      </c>
      <c r="V410">
        <v>47</v>
      </c>
      <c r="W410">
        <v>11</v>
      </c>
      <c r="X410">
        <v>63</v>
      </c>
      <c r="Y410">
        <v>96</v>
      </c>
      <c r="Z410">
        <v>1.62</v>
      </c>
      <c r="AA410">
        <v>0.27600000000000002</v>
      </c>
      <c r="AB410">
        <v>0.32700000000000001</v>
      </c>
      <c r="AC410" t="str">
        <f>VLOOKUP($A410,Pit!$A$4:$A$1418,1,FALSE)</f>
        <v>RPOtis Sauriol23</v>
      </c>
    </row>
    <row r="411" spans="1:29" x14ac:dyDescent="0.25">
      <c r="A411" t="str">
        <f t="shared" si="6"/>
        <v>RPJason Castle22</v>
      </c>
      <c r="B411">
        <v>7055</v>
      </c>
      <c r="C411">
        <v>703</v>
      </c>
      <c r="D411" t="s">
        <v>195</v>
      </c>
      <c r="E411" t="s">
        <v>1086</v>
      </c>
      <c r="F411">
        <v>0</v>
      </c>
      <c r="G411">
        <v>38802</v>
      </c>
      <c r="H411">
        <v>22</v>
      </c>
      <c r="I411" t="s">
        <v>254</v>
      </c>
      <c r="J411" t="s">
        <v>43</v>
      </c>
      <c r="K411">
        <v>6</v>
      </c>
      <c r="L411">
        <v>3</v>
      </c>
      <c r="M411">
        <v>1</v>
      </c>
      <c r="N411">
        <v>0</v>
      </c>
      <c r="O411">
        <v>0</v>
      </c>
      <c r="P411">
        <v>3.96</v>
      </c>
      <c r="Q411">
        <v>44</v>
      </c>
      <c r="R411">
        <v>0</v>
      </c>
      <c r="S411">
        <v>77.3</v>
      </c>
      <c r="T411">
        <v>85</v>
      </c>
      <c r="U411">
        <v>40</v>
      </c>
      <c r="V411">
        <v>34</v>
      </c>
      <c r="W411">
        <v>11</v>
      </c>
      <c r="X411">
        <v>32</v>
      </c>
      <c r="Y411">
        <v>59</v>
      </c>
      <c r="Z411">
        <v>1.51</v>
      </c>
      <c r="AA411">
        <v>0.28000000000000003</v>
      </c>
      <c r="AB411">
        <v>0.315</v>
      </c>
      <c r="AC411" t="str">
        <f>VLOOKUP($A411,Pit!$A$4:$A$1418,1,FALSE)</f>
        <v>RPJason Castle22</v>
      </c>
    </row>
    <row r="412" spans="1:29" x14ac:dyDescent="0.25">
      <c r="A412" t="str">
        <f t="shared" si="6"/>
        <v>RPKenkichi Ichikawa21</v>
      </c>
      <c r="B412">
        <v>11176</v>
      </c>
      <c r="C412">
        <v>704</v>
      </c>
      <c r="D412" t="s">
        <v>689</v>
      </c>
      <c r="E412" t="s">
        <v>807</v>
      </c>
      <c r="F412">
        <v>0</v>
      </c>
      <c r="G412">
        <v>39177</v>
      </c>
      <c r="H412">
        <v>21</v>
      </c>
      <c r="I412" t="s">
        <v>254</v>
      </c>
      <c r="J412" t="s">
        <v>43</v>
      </c>
      <c r="K412">
        <v>6</v>
      </c>
      <c r="L412">
        <v>5</v>
      </c>
      <c r="M412">
        <v>3</v>
      </c>
      <c r="N412">
        <v>0</v>
      </c>
      <c r="O412">
        <v>0</v>
      </c>
      <c r="P412">
        <v>3.61</v>
      </c>
      <c r="Q412">
        <v>62</v>
      </c>
      <c r="R412">
        <v>0</v>
      </c>
      <c r="S412">
        <v>84.7</v>
      </c>
      <c r="T412">
        <v>65</v>
      </c>
      <c r="U412">
        <v>37</v>
      </c>
      <c r="V412">
        <v>34</v>
      </c>
      <c r="W412">
        <v>11</v>
      </c>
      <c r="X412">
        <v>30</v>
      </c>
      <c r="Y412">
        <v>66</v>
      </c>
      <c r="Z412">
        <v>1.1200000000000001</v>
      </c>
      <c r="AA412">
        <v>0.21</v>
      </c>
      <c r="AB412">
        <v>0.22900000000000001</v>
      </c>
      <c r="AC412" t="str">
        <f>VLOOKUP($A412,Pit!$A$4:$A$1418,1,FALSE)</f>
        <v>RPKenkichi Ichikawa21</v>
      </c>
    </row>
    <row r="413" spans="1:29" x14ac:dyDescent="0.25">
      <c r="A413" t="str">
        <f t="shared" si="6"/>
        <v>RPMatsuyo Kimura23</v>
      </c>
      <c r="B413">
        <v>9372</v>
      </c>
      <c r="C413">
        <v>705</v>
      </c>
      <c r="D413" t="s">
        <v>1318</v>
      </c>
      <c r="E413" t="s">
        <v>649</v>
      </c>
      <c r="F413">
        <v>0</v>
      </c>
      <c r="G413">
        <v>38143</v>
      </c>
      <c r="H413">
        <v>23</v>
      </c>
      <c r="I413" t="s">
        <v>254</v>
      </c>
      <c r="J413" t="s">
        <v>43</v>
      </c>
      <c r="K413">
        <v>2</v>
      </c>
      <c r="L413">
        <v>11</v>
      </c>
      <c r="M413">
        <v>18</v>
      </c>
      <c r="N413">
        <v>0</v>
      </c>
      <c r="O413">
        <v>0</v>
      </c>
      <c r="P413">
        <v>6.62</v>
      </c>
      <c r="Q413">
        <v>88</v>
      </c>
      <c r="R413">
        <v>0</v>
      </c>
      <c r="S413">
        <v>107.3</v>
      </c>
      <c r="T413">
        <v>144</v>
      </c>
      <c r="U413">
        <v>81</v>
      </c>
      <c r="V413">
        <v>79</v>
      </c>
      <c r="W413">
        <v>14</v>
      </c>
      <c r="X413">
        <v>67</v>
      </c>
      <c r="Y413">
        <v>66</v>
      </c>
      <c r="Z413">
        <v>1.97</v>
      </c>
      <c r="AA413">
        <v>0.32300000000000001</v>
      </c>
      <c r="AB413">
        <v>0.35299999999999998</v>
      </c>
      <c r="AC413" t="str">
        <f>VLOOKUP($A413,Pit!$A$4:$A$1418,1,FALSE)</f>
        <v>RPMatsuyo Kimura23</v>
      </c>
    </row>
    <row r="414" spans="1:29" x14ac:dyDescent="0.25">
      <c r="A414" t="str">
        <f t="shared" si="6"/>
        <v>RPJames Moore18</v>
      </c>
      <c r="B414">
        <v>5278</v>
      </c>
      <c r="C414">
        <v>706</v>
      </c>
      <c r="D414" t="s">
        <v>209</v>
      </c>
      <c r="E414" t="s">
        <v>275</v>
      </c>
      <c r="F414">
        <v>2200000</v>
      </c>
      <c r="G414">
        <v>40169</v>
      </c>
      <c r="H414">
        <v>18</v>
      </c>
      <c r="I414" t="s">
        <v>254</v>
      </c>
      <c r="J414" t="s">
        <v>43</v>
      </c>
      <c r="K414">
        <v>7</v>
      </c>
      <c r="L414">
        <v>11</v>
      </c>
      <c r="M414">
        <v>6</v>
      </c>
      <c r="N414">
        <v>0</v>
      </c>
      <c r="O414">
        <v>0</v>
      </c>
      <c r="P414">
        <v>3.01</v>
      </c>
      <c r="Q414">
        <v>46</v>
      </c>
      <c r="R414">
        <v>9</v>
      </c>
      <c r="S414">
        <v>116.7</v>
      </c>
      <c r="T414">
        <v>111</v>
      </c>
      <c r="U414">
        <v>47</v>
      </c>
      <c r="V414">
        <v>39</v>
      </c>
      <c r="W414">
        <v>9</v>
      </c>
      <c r="X414">
        <v>47</v>
      </c>
      <c r="Y414">
        <v>97</v>
      </c>
      <c r="Z414">
        <v>1.35</v>
      </c>
      <c r="AA414">
        <v>0.24199999999999999</v>
      </c>
      <c r="AB414">
        <v>0.28799999999999998</v>
      </c>
      <c r="AC414" t="str">
        <f>VLOOKUP($A414,Pit!$A$4:$A$1418,1,FALSE)</f>
        <v>RPJames Moore18</v>
      </c>
    </row>
    <row r="415" spans="1:29" x14ac:dyDescent="0.25">
      <c r="A415" t="str">
        <f t="shared" si="6"/>
        <v>RPJay Nordahl23</v>
      </c>
      <c r="B415">
        <v>15160</v>
      </c>
      <c r="C415">
        <v>709</v>
      </c>
      <c r="D415" t="s">
        <v>1501</v>
      </c>
      <c r="E415" t="s">
        <v>1502</v>
      </c>
      <c r="F415">
        <v>0</v>
      </c>
      <c r="G415">
        <v>38468</v>
      </c>
      <c r="H415">
        <v>23</v>
      </c>
      <c r="I415" t="s">
        <v>254</v>
      </c>
      <c r="J415" t="s">
        <v>43</v>
      </c>
      <c r="K415">
        <v>7</v>
      </c>
      <c r="L415">
        <v>5</v>
      </c>
      <c r="M415">
        <v>3</v>
      </c>
      <c r="N415">
        <v>0</v>
      </c>
      <c r="O415">
        <v>0</v>
      </c>
      <c r="P415">
        <v>6.23</v>
      </c>
      <c r="Q415">
        <v>50</v>
      </c>
      <c r="R415">
        <v>0</v>
      </c>
      <c r="S415">
        <v>104</v>
      </c>
      <c r="T415">
        <v>129</v>
      </c>
      <c r="U415">
        <v>79</v>
      </c>
      <c r="V415">
        <v>72</v>
      </c>
      <c r="W415">
        <v>19</v>
      </c>
      <c r="X415">
        <v>39</v>
      </c>
      <c r="Y415">
        <v>78</v>
      </c>
      <c r="Z415">
        <v>1.62</v>
      </c>
      <c r="AA415">
        <v>0.30599999999999999</v>
      </c>
      <c r="AB415">
        <v>0.33600000000000002</v>
      </c>
      <c r="AC415" t="str">
        <f>VLOOKUP($A415,Pit!$A$4:$A$1418,1,FALSE)</f>
        <v>RPJay Nordahl23</v>
      </c>
    </row>
    <row r="416" spans="1:29" x14ac:dyDescent="0.25">
      <c r="A416" t="str">
        <f t="shared" si="6"/>
        <v>RPJuan Ávila24</v>
      </c>
      <c r="B416">
        <v>4908</v>
      </c>
      <c r="C416">
        <v>710</v>
      </c>
      <c r="D416" t="s">
        <v>140</v>
      </c>
      <c r="E416" t="s">
        <v>1015</v>
      </c>
      <c r="F416">
        <v>0</v>
      </c>
      <c r="G416" s="10">
        <v>37829</v>
      </c>
      <c r="H416">
        <v>24</v>
      </c>
      <c r="I416" t="s">
        <v>254</v>
      </c>
      <c r="J416" t="s">
        <v>43</v>
      </c>
      <c r="K416">
        <v>14</v>
      </c>
      <c r="L416">
        <v>11</v>
      </c>
      <c r="M416">
        <v>3</v>
      </c>
      <c r="N416">
        <v>0</v>
      </c>
      <c r="O416">
        <v>0</v>
      </c>
      <c r="P416">
        <v>5.48</v>
      </c>
      <c r="Q416">
        <v>70</v>
      </c>
      <c r="R416">
        <v>28</v>
      </c>
      <c r="S416">
        <v>236.7</v>
      </c>
      <c r="T416">
        <v>265</v>
      </c>
      <c r="U416">
        <v>162</v>
      </c>
      <c r="V416">
        <v>144</v>
      </c>
      <c r="W416">
        <v>21</v>
      </c>
      <c r="X416">
        <v>134</v>
      </c>
      <c r="Y416">
        <v>150</v>
      </c>
      <c r="Z416">
        <v>1.69</v>
      </c>
      <c r="AA416">
        <v>0.28000000000000003</v>
      </c>
      <c r="AB416">
        <v>0.31</v>
      </c>
      <c r="AC416" t="str">
        <f>VLOOKUP($A416,Pit!$A$4:$A$1418,1,FALSE)</f>
        <v>RPJuan Ávila24</v>
      </c>
    </row>
    <row r="417" spans="1:29" x14ac:dyDescent="0.25">
      <c r="A417" t="str">
        <f t="shared" si="6"/>
        <v>RPRoberto Valadez21</v>
      </c>
      <c r="B417">
        <v>14687</v>
      </c>
      <c r="C417">
        <v>711</v>
      </c>
      <c r="D417" t="s">
        <v>372</v>
      </c>
      <c r="E417" t="s">
        <v>1707</v>
      </c>
      <c r="F417">
        <v>0</v>
      </c>
      <c r="G417">
        <v>38910</v>
      </c>
      <c r="H417">
        <v>21</v>
      </c>
      <c r="I417" t="s">
        <v>254</v>
      </c>
      <c r="J417" t="s">
        <v>43</v>
      </c>
      <c r="K417">
        <v>5</v>
      </c>
      <c r="L417">
        <v>3</v>
      </c>
      <c r="M417">
        <v>6</v>
      </c>
      <c r="N417">
        <v>0</v>
      </c>
      <c r="O417">
        <v>0</v>
      </c>
      <c r="P417">
        <v>2.0299999999999998</v>
      </c>
      <c r="Q417">
        <v>39</v>
      </c>
      <c r="R417">
        <v>0</v>
      </c>
      <c r="S417">
        <v>44.3</v>
      </c>
      <c r="T417">
        <v>30</v>
      </c>
      <c r="U417">
        <v>13</v>
      </c>
      <c r="V417">
        <v>10</v>
      </c>
      <c r="W417">
        <v>4</v>
      </c>
      <c r="X417">
        <v>17</v>
      </c>
      <c r="Y417">
        <v>47</v>
      </c>
      <c r="Z417">
        <v>1.06</v>
      </c>
      <c r="AA417">
        <v>0.188</v>
      </c>
      <c r="AB417">
        <v>0.23400000000000001</v>
      </c>
      <c r="AC417" t="str">
        <f>VLOOKUP($A417,Pit!$A$4:$A$1418,1,FALSE)</f>
        <v>RPRoberto Valadez21</v>
      </c>
    </row>
    <row r="418" spans="1:29" x14ac:dyDescent="0.25">
      <c r="A418" t="str">
        <f t="shared" si="6"/>
        <v>RPÁlex Flores23</v>
      </c>
      <c r="B418">
        <v>15148</v>
      </c>
      <c r="C418">
        <v>712</v>
      </c>
      <c r="D418" t="s">
        <v>748</v>
      </c>
      <c r="E418" t="s">
        <v>257</v>
      </c>
      <c r="F418">
        <v>0</v>
      </c>
      <c r="G418">
        <v>38164</v>
      </c>
      <c r="H418">
        <v>23</v>
      </c>
      <c r="I418" t="s">
        <v>254</v>
      </c>
      <c r="J418" t="s">
        <v>43</v>
      </c>
      <c r="K418">
        <v>3</v>
      </c>
      <c r="L418">
        <v>5</v>
      </c>
      <c r="M418">
        <v>2</v>
      </c>
      <c r="N418">
        <v>0</v>
      </c>
      <c r="O418">
        <v>0</v>
      </c>
      <c r="P418">
        <v>4.95</v>
      </c>
      <c r="Q418">
        <v>63</v>
      </c>
      <c r="R418">
        <v>0</v>
      </c>
      <c r="S418">
        <v>92.7</v>
      </c>
      <c r="T418">
        <v>122</v>
      </c>
      <c r="U418">
        <v>61</v>
      </c>
      <c r="V418">
        <v>51</v>
      </c>
      <c r="W418">
        <v>11</v>
      </c>
      <c r="X418">
        <v>50</v>
      </c>
      <c r="Y418">
        <v>63</v>
      </c>
      <c r="Z418">
        <v>1.86</v>
      </c>
      <c r="AA418">
        <v>0.32300000000000001</v>
      </c>
      <c r="AB418">
        <v>0.35899999999999999</v>
      </c>
      <c r="AC418" t="str">
        <f>VLOOKUP($A418,Pit!$A$4:$A$1418,1,FALSE)</f>
        <v>RPÁlex Flores23</v>
      </c>
    </row>
    <row r="419" spans="1:29" x14ac:dyDescent="0.25">
      <c r="A419" t="str">
        <f t="shared" si="6"/>
        <v>RPVincent Orr17</v>
      </c>
      <c r="B419">
        <v>10160</v>
      </c>
      <c r="C419">
        <v>713</v>
      </c>
      <c r="D419" t="s">
        <v>176</v>
      </c>
      <c r="E419" t="s">
        <v>1527</v>
      </c>
      <c r="F419">
        <v>0</v>
      </c>
      <c r="G419">
        <v>40335</v>
      </c>
      <c r="H419">
        <v>17</v>
      </c>
      <c r="I419" t="s">
        <v>254</v>
      </c>
      <c r="J419" t="s">
        <v>43</v>
      </c>
      <c r="K419">
        <v>6</v>
      </c>
      <c r="L419">
        <v>5</v>
      </c>
      <c r="M419">
        <v>16</v>
      </c>
      <c r="N419">
        <v>0</v>
      </c>
      <c r="O419">
        <v>0</v>
      </c>
      <c r="P419">
        <v>2</v>
      </c>
      <c r="Q419">
        <v>53</v>
      </c>
      <c r="R419">
        <v>1</v>
      </c>
      <c r="S419">
        <v>76.3</v>
      </c>
      <c r="T419">
        <v>50</v>
      </c>
      <c r="U419">
        <v>24</v>
      </c>
      <c r="V419">
        <v>17</v>
      </c>
      <c r="W419">
        <v>7</v>
      </c>
      <c r="X419">
        <v>16</v>
      </c>
      <c r="Y419">
        <v>99</v>
      </c>
      <c r="Z419">
        <v>0.86</v>
      </c>
      <c r="AA419">
        <v>0.184</v>
      </c>
      <c r="AB419">
        <v>0.25800000000000001</v>
      </c>
      <c r="AC419" t="str">
        <f>VLOOKUP($A419,Pit!$A$4:$A$1418,1,FALSE)</f>
        <v>RPVincent Orr17</v>
      </c>
    </row>
    <row r="420" spans="1:29" x14ac:dyDescent="0.25">
      <c r="A420" t="str">
        <f t="shared" si="6"/>
        <v>SPFrancisco Morán18</v>
      </c>
      <c r="B420">
        <v>1186</v>
      </c>
      <c r="C420">
        <v>714</v>
      </c>
      <c r="D420" t="s">
        <v>267</v>
      </c>
      <c r="E420" t="s">
        <v>465</v>
      </c>
      <c r="F420">
        <v>0</v>
      </c>
      <c r="G420" s="10">
        <v>40058</v>
      </c>
      <c r="H420">
        <v>18</v>
      </c>
      <c r="I420" t="s">
        <v>254</v>
      </c>
      <c r="J420" t="s">
        <v>25</v>
      </c>
      <c r="K420">
        <v>4</v>
      </c>
      <c r="L420">
        <v>19</v>
      </c>
      <c r="M420">
        <v>0</v>
      </c>
      <c r="N420">
        <v>0</v>
      </c>
      <c r="O420">
        <v>0</v>
      </c>
      <c r="P420">
        <v>4.07</v>
      </c>
      <c r="Q420">
        <v>44</v>
      </c>
      <c r="R420">
        <v>44</v>
      </c>
      <c r="S420">
        <v>219</v>
      </c>
      <c r="T420">
        <v>198</v>
      </c>
      <c r="U420">
        <v>116</v>
      </c>
      <c r="V420">
        <v>99</v>
      </c>
      <c r="W420">
        <v>34</v>
      </c>
      <c r="X420">
        <v>81</v>
      </c>
      <c r="Y420">
        <v>212</v>
      </c>
      <c r="Z420">
        <v>1.27</v>
      </c>
      <c r="AA420">
        <v>0.23400000000000001</v>
      </c>
      <c r="AB420">
        <v>0.27100000000000002</v>
      </c>
      <c r="AC420" t="str">
        <f>VLOOKUP($A420,Pit!$A$4:$A$1418,1,FALSE)</f>
        <v>SPFrancisco Morán18</v>
      </c>
    </row>
    <row r="421" spans="1:29" x14ac:dyDescent="0.25">
      <c r="A421" t="str">
        <f t="shared" si="6"/>
        <v>SPCharles Rosa18</v>
      </c>
      <c r="B421">
        <v>463</v>
      </c>
      <c r="C421">
        <v>716</v>
      </c>
      <c r="D421" t="s">
        <v>578</v>
      </c>
      <c r="E421" t="s">
        <v>1604</v>
      </c>
      <c r="F421">
        <v>0</v>
      </c>
      <c r="G421">
        <v>39981</v>
      </c>
      <c r="H421">
        <v>18</v>
      </c>
      <c r="I421" t="s">
        <v>254</v>
      </c>
      <c r="J421" t="s">
        <v>25</v>
      </c>
      <c r="K421">
        <v>7</v>
      </c>
      <c r="L421">
        <v>6</v>
      </c>
      <c r="M421">
        <v>6</v>
      </c>
      <c r="N421">
        <v>0</v>
      </c>
      <c r="O421">
        <v>0</v>
      </c>
      <c r="P421">
        <v>3.37</v>
      </c>
      <c r="Q421">
        <v>35</v>
      </c>
      <c r="R421">
        <v>15</v>
      </c>
      <c r="S421">
        <v>117.7</v>
      </c>
      <c r="T421">
        <v>91</v>
      </c>
      <c r="U421">
        <v>47</v>
      </c>
      <c r="V421">
        <v>44</v>
      </c>
      <c r="W421">
        <v>19</v>
      </c>
      <c r="X421">
        <v>30</v>
      </c>
      <c r="Y421">
        <v>96</v>
      </c>
      <c r="Z421">
        <v>1.03</v>
      </c>
      <c r="AA421">
        <v>0.20599999999999999</v>
      </c>
      <c r="AB421">
        <v>0.218</v>
      </c>
      <c r="AC421" t="str">
        <f>VLOOKUP($A421,Pit!$A$4:$A$1418,1,FALSE)</f>
        <v>SPCharles Rosa18</v>
      </c>
    </row>
    <row r="422" spans="1:29" x14ac:dyDescent="0.25">
      <c r="A422" t="str">
        <f t="shared" si="6"/>
        <v>RPManny Flanhill24</v>
      </c>
      <c r="B422">
        <v>9801</v>
      </c>
      <c r="C422">
        <v>717</v>
      </c>
      <c r="D422" t="s">
        <v>183</v>
      </c>
      <c r="E422" t="s">
        <v>1167</v>
      </c>
      <c r="F422">
        <v>0</v>
      </c>
      <c r="G422">
        <v>38076</v>
      </c>
      <c r="H422">
        <v>24</v>
      </c>
      <c r="I422" t="s">
        <v>254</v>
      </c>
      <c r="J422" t="s">
        <v>43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4.28</v>
      </c>
      <c r="Q422">
        <v>22</v>
      </c>
      <c r="R422">
        <v>0</v>
      </c>
      <c r="S422">
        <v>33.700000000000003</v>
      </c>
      <c r="T422">
        <v>34</v>
      </c>
      <c r="U422">
        <v>20</v>
      </c>
      <c r="V422">
        <v>16</v>
      </c>
      <c r="W422">
        <v>2</v>
      </c>
      <c r="X422">
        <v>16</v>
      </c>
      <c r="Y422">
        <v>29</v>
      </c>
      <c r="Z422">
        <v>1.49</v>
      </c>
      <c r="AA422">
        <v>0.25800000000000001</v>
      </c>
      <c r="AB422">
        <v>0.317</v>
      </c>
      <c r="AC422" t="str">
        <f>VLOOKUP($A422,Pit!$A$4:$A$1418,1,FALSE)</f>
        <v>RPManny Flanhill24</v>
      </c>
    </row>
    <row r="423" spans="1:29" x14ac:dyDescent="0.25">
      <c r="A423" t="str">
        <f t="shared" si="6"/>
        <v>SPGerald Rowe23</v>
      </c>
      <c r="B423">
        <v>2854</v>
      </c>
      <c r="C423">
        <v>718</v>
      </c>
      <c r="D423" t="s">
        <v>421</v>
      </c>
      <c r="E423" t="s">
        <v>1611</v>
      </c>
      <c r="F423">
        <v>0</v>
      </c>
      <c r="G423" s="10">
        <v>38202</v>
      </c>
      <c r="H423">
        <v>23</v>
      </c>
      <c r="I423" t="s">
        <v>254</v>
      </c>
      <c r="J423" t="s">
        <v>25</v>
      </c>
      <c r="K423">
        <v>5</v>
      </c>
      <c r="L423">
        <v>10</v>
      </c>
      <c r="M423">
        <v>0</v>
      </c>
      <c r="N423">
        <v>0</v>
      </c>
      <c r="O423">
        <v>0</v>
      </c>
      <c r="P423">
        <v>3.9</v>
      </c>
      <c r="Q423">
        <v>52</v>
      </c>
      <c r="R423">
        <v>26</v>
      </c>
      <c r="S423">
        <v>161.69999999999999</v>
      </c>
      <c r="T423">
        <v>149</v>
      </c>
      <c r="U423">
        <v>78</v>
      </c>
      <c r="V423">
        <v>70</v>
      </c>
      <c r="W423">
        <v>18</v>
      </c>
      <c r="X423">
        <v>65</v>
      </c>
      <c r="Y423">
        <v>151</v>
      </c>
      <c r="Z423">
        <v>1.32</v>
      </c>
      <c r="AA423">
        <v>0.245</v>
      </c>
      <c r="AB423">
        <v>0.29199999999999998</v>
      </c>
      <c r="AC423" t="str">
        <f>VLOOKUP($A423,Pit!$A$4:$A$1418,1,FALSE)</f>
        <v>SPGerald Rowe23</v>
      </c>
    </row>
    <row r="424" spans="1:29" x14ac:dyDescent="0.25">
      <c r="A424" t="str">
        <f t="shared" si="6"/>
        <v>RPIsao Ogawa24</v>
      </c>
      <c r="B424">
        <v>9272</v>
      </c>
      <c r="C424">
        <v>720</v>
      </c>
      <c r="D424" t="s">
        <v>1516</v>
      </c>
      <c r="E424" t="s">
        <v>655</v>
      </c>
      <c r="F424">
        <v>0</v>
      </c>
      <c r="G424" s="10">
        <v>37938</v>
      </c>
      <c r="H424">
        <v>24</v>
      </c>
      <c r="I424" t="s">
        <v>254</v>
      </c>
      <c r="J424" t="s">
        <v>43</v>
      </c>
      <c r="K424">
        <v>7</v>
      </c>
      <c r="L424">
        <v>9</v>
      </c>
      <c r="M424">
        <v>1</v>
      </c>
      <c r="N424">
        <v>0</v>
      </c>
      <c r="O424">
        <v>0</v>
      </c>
      <c r="P424">
        <v>5.04</v>
      </c>
      <c r="Q424">
        <v>92</v>
      </c>
      <c r="R424">
        <v>10</v>
      </c>
      <c r="S424">
        <v>185.7</v>
      </c>
      <c r="T424">
        <v>205</v>
      </c>
      <c r="U424">
        <v>111</v>
      </c>
      <c r="V424">
        <v>104</v>
      </c>
      <c r="W424">
        <v>24</v>
      </c>
      <c r="X424">
        <v>82</v>
      </c>
      <c r="Y424">
        <v>161</v>
      </c>
      <c r="Z424">
        <v>1.55</v>
      </c>
      <c r="AA424">
        <v>0.27500000000000002</v>
      </c>
      <c r="AB424">
        <v>0.318</v>
      </c>
      <c r="AC424" t="str">
        <f>VLOOKUP($A424,Pit!$A$4:$A$1418,1,FALSE)</f>
        <v>RPIsao Ogawa24</v>
      </c>
    </row>
    <row r="425" spans="1:29" x14ac:dyDescent="0.25">
      <c r="A425" t="str">
        <f t="shared" si="6"/>
        <v>RPKerry Dixon22</v>
      </c>
      <c r="B425">
        <v>15649</v>
      </c>
      <c r="C425">
        <v>721</v>
      </c>
      <c r="D425" t="s">
        <v>1130</v>
      </c>
      <c r="E425" t="s">
        <v>869</v>
      </c>
      <c r="F425">
        <v>0</v>
      </c>
      <c r="G425" s="10">
        <v>38783</v>
      </c>
      <c r="H425">
        <v>22</v>
      </c>
      <c r="I425" t="s">
        <v>254</v>
      </c>
      <c r="J425" t="s">
        <v>43</v>
      </c>
      <c r="K425">
        <v>3</v>
      </c>
      <c r="L425">
        <v>5</v>
      </c>
      <c r="M425">
        <v>2</v>
      </c>
      <c r="N425">
        <v>0</v>
      </c>
      <c r="O425">
        <v>0</v>
      </c>
      <c r="P425">
        <v>4.66</v>
      </c>
      <c r="Q425">
        <v>55</v>
      </c>
      <c r="R425">
        <v>1</v>
      </c>
      <c r="S425">
        <v>106.3</v>
      </c>
      <c r="T425">
        <v>102</v>
      </c>
      <c r="U425">
        <v>64</v>
      </c>
      <c r="V425">
        <v>55</v>
      </c>
      <c r="W425">
        <v>15</v>
      </c>
      <c r="X425">
        <v>51</v>
      </c>
      <c r="Y425">
        <v>72</v>
      </c>
      <c r="Z425">
        <v>1.44</v>
      </c>
      <c r="AA425">
        <v>0.248</v>
      </c>
      <c r="AB425">
        <v>0.26400000000000001</v>
      </c>
      <c r="AC425" t="e">
        <f>VLOOKUP($A425,Pit!$A$4:$A$1418,1,FALSE)</f>
        <v>#N/A</v>
      </c>
    </row>
    <row r="426" spans="1:29" x14ac:dyDescent="0.25">
      <c r="A426" t="str">
        <f t="shared" si="6"/>
        <v>RPEric Young24</v>
      </c>
      <c r="B426">
        <v>2225</v>
      </c>
      <c r="C426">
        <v>722</v>
      </c>
      <c r="D426" t="s">
        <v>220</v>
      </c>
      <c r="E426" t="s">
        <v>430</v>
      </c>
      <c r="F426">
        <v>0</v>
      </c>
      <c r="G426">
        <v>37815</v>
      </c>
      <c r="H426">
        <v>24</v>
      </c>
      <c r="I426" t="s">
        <v>254</v>
      </c>
      <c r="J426" t="s">
        <v>43</v>
      </c>
      <c r="K426">
        <v>2</v>
      </c>
      <c r="L426">
        <v>3</v>
      </c>
      <c r="M426">
        <v>1</v>
      </c>
      <c r="N426">
        <v>0</v>
      </c>
      <c r="O426">
        <v>0</v>
      </c>
      <c r="P426">
        <v>2.57</v>
      </c>
      <c r="Q426">
        <v>17</v>
      </c>
      <c r="R426">
        <v>0</v>
      </c>
      <c r="S426">
        <v>35</v>
      </c>
      <c r="T426">
        <v>29</v>
      </c>
      <c r="U426">
        <v>14</v>
      </c>
      <c r="V426">
        <v>10</v>
      </c>
      <c r="W426">
        <v>2</v>
      </c>
      <c r="X426">
        <v>12</v>
      </c>
      <c r="Y426">
        <v>25</v>
      </c>
      <c r="Z426">
        <v>1.17</v>
      </c>
      <c r="AA426">
        <v>0.22500000000000001</v>
      </c>
      <c r="AB426">
        <v>0.26200000000000001</v>
      </c>
      <c r="AC426" t="str">
        <f>VLOOKUP($A426,Pit!$A$4:$A$1418,1,FALSE)</f>
        <v>RPEric Young24</v>
      </c>
    </row>
    <row r="427" spans="1:29" x14ac:dyDescent="0.25">
      <c r="A427" t="str">
        <f t="shared" si="6"/>
        <v>CLWill Yates24</v>
      </c>
      <c r="B427">
        <v>5946</v>
      </c>
      <c r="C427">
        <v>723</v>
      </c>
      <c r="D427" t="s">
        <v>380</v>
      </c>
      <c r="E427" t="s">
        <v>1749</v>
      </c>
      <c r="F427">
        <v>0</v>
      </c>
      <c r="G427">
        <v>38075</v>
      </c>
      <c r="H427">
        <v>24</v>
      </c>
      <c r="I427" t="s">
        <v>254</v>
      </c>
      <c r="J427" t="s">
        <v>53</v>
      </c>
      <c r="K427">
        <v>6</v>
      </c>
      <c r="L427">
        <v>1</v>
      </c>
      <c r="M427">
        <v>2</v>
      </c>
      <c r="N427">
        <v>0</v>
      </c>
      <c r="O427">
        <v>0</v>
      </c>
      <c r="P427">
        <v>2.46</v>
      </c>
      <c r="Q427">
        <v>39</v>
      </c>
      <c r="R427">
        <v>5</v>
      </c>
      <c r="S427">
        <v>80.3</v>
      </c>
      <c r="T427">
        <v>65</v>
      </c>
      <c r="U427">
        <v>23</v>
      </c>
      <c r="V427">
        <v>22</v>
      </c>
      <c r="W427">
        <v>3</v>
      </c>
      <c r="X427">
        <v>20</v>
      </c>
      <c r="Y427">
        <v>65</v>
      </c>
      <c r="Z427">
        <v>1.06</v>
      </c>
      <c r="AA427">
        <v>0.22</v>
      </c>
      <c r="AB427">
        <v>0.27100000000000002</v>
      </c>
      <c r="AC427" t="str">
        <f>VLOOKUP($A427,Pit!$A$4:$A$1418,1,FALSE)</f>
        <v>CLWill Yates24</v>
      </c>
    </row>
    <row r="428" spans="1:29" x14ac:dyDescent="0.25">
      <c r="A428" t="str">
        <f t="shared" si="6"/>
        <v>SPTim Tobías22</v>
      </c>
      <c r="B428">
        <v>5848</v>
      </c>
      <c r="C428">
        <v>724</v>
      </c>
      <c r="D428" t="s">
        <v>163</v>
      </c>
      <c r="E428" t="s">
        <v>1696</v>
      </c>
      <c r="F428">
        <v>0</v>
      </c>
      <c r="G428" s="10">
        <v>38796</v>
      </c>
      <c r="H428">
        <v>22</v>
      </c>
      <c r="I428" t="s">
        <v>254</v>
      </c>
      <c r="J428" t="s">
        <v>25</v>
      </c>
      <c r="K428">
        <v>5</v>
      </c>
      <c r="L428">
        <v>15</v>
      </c>
      <c r="M428">
        <v>0</v>
      </c>
      <c r="N428">
        <v>0</v>
      </c>
      <c r="O428">
        <v>0</v>
      </c>
      <c r="P428">
        <v>4.32</v>
      </c>
      <c r="Q428">
        <v>41</v>
      </c>
      <c r="R428">
        <v>41</v>
      </c>
      <c r="S428">
        <v>200</v>
      </c>
      <c r="T428">
        <v>209</v>
      </c>
      <c r="U428">
        <v>100</v>
      </c>
      <c r="V428">
        <v>96</v>
      </c>
      <c r="W428">
        <v>24</v>
      </c>
      <c r="X428">
        <v>63</v>
      </c>
      <c r="Y428">
        <v>196</v>
      </c>
      <c r="Z428">
        <v>1.36</v>
      </c>
      <c r="AA428">
        <v>0.26700000000000002</v>
      </c>
      <c r="AB428">
        <v>0.32600000000000001</v>
      </c>
      <c r="AC428" t="str">
        <f>VLOOKUP($A428,Pit!$A$4:$A$1418,1,FALSE)</f>
        <v>SPTim Tobías22</v>
      </c>
    </row>
    <row r="429" spans="1:29" x14ac:dyDescent="0.25">
      <c r="A429" t="str">
        <f t="shared" si="6"/>
        <v>RPShihi Ishii23</v>
      </c>
      <c r="B429">
        <v>9738</v>
      </c>
      <c r="C429">
        <v>726</v>
      </c>
      <c r="D429" t="s">
        <v>1272</v>
      </c>
      <c r="E429" t="s">
        <v>1273</v>
      </c>
      <c r="F429">
        <v>0</v>
      </c>
      <c r="G429">
        <v>38482</v>
      </c>
      <c r="H429">
        <v>23</v>
      </c>
      <c r="I429" t="s">
        <v>254</v>
      </c>
      <c r="J429" t="s">
        <v>43</v>
      </c>
      <c r="K429">
        <v>2</v>
      </c>
      <c r="L429">
        <v>4</v>
      </c>
      <c r="M429">
        <v>0</v>
      </c>
      <c r="N429">
        <v>0</v>
      </c>
      <c r="O429">
        <v>0</v>
      </c>
      <c r="P429">
        <v>5.14</v>
      </c>
      <c r="Q429">
        <v>21</v>
      </c>
      <c r="R429">
        <v>9</v>
      </c>
      <c r="S429">
        <v>61.3</v>
      </c>
      <c r="T429">
        <v>77</v>
      </c>
      <c r="U429">
        <v>39</v>
      </c>
      <c r="V429">
        <v>35</v>
      </c>
      <c r="W429">
        <v>7</v>
      </c>
      <c r="X429">
        <v>16</v>
      </c>
      <c r="Y429">
        <v>42</v>
      </c>
      <c r="Z429">
        <v>1.52</v>
      </c>
      <c r="AA429">
        <v>0.3</v>
      </c>
      <c r="AB429">
        <v>0.33200000000000002</v>
      </c>
      <c r="AC429" t="str">
        <f>VLOOKUP($A429,Pit!$A$4:$A$1418,1,FALSE)</f>
        <v>RPShihi Ishii23</v>
      </c>
    </row>
    <row r="430" spans="1:29" x14ac:dyDescent="0.25">
      <c r="A430" t="str">
        <f t="shared" si="6"/>
        <v>RPAntónio Sánchez23</v>
      </c>
      <c r="B430">
        <v>15120</v>
      </c>
      <c r="C430">
        <v>727</v>
      </c>
      <c r="D430" t="s">
        <v>193</v>
      </c>
      <c r="E430" t="s">
        <v>204</v>
      </c>
      <c r="F430">
        <v>0</v>
      </c>
      <c r="G430">
        <v>38429</v>
      </c>
      <c r="H430">
        <v>23</v>
      </c>
      <c r="I430" t="s">
        <v>254</v>
      </c>
      <c r="J430" t="s">
        <v>43</v>
      </c>
      <c r="K430">
        <v>11</v>
      </c>
      <c r="L430">
        <v>6</v>
      </c>
      <c r="M430">
        <v>2</v>
      </c>
      <c r="N430">
        <v>0</v>
      </c>
      <c r="O430">
        <v>0</v>
      </c>
      <c r="P430">
        <v>4.6100000000000003</v>
      </c>
      <c r="Q430">
        <v>46</v>
      </c>
      <c r="R430">
        <v>12</v>
      </c>
      <c r="S430">
        <v>123</v>
      </c>
      <c r="T430">
        <v>118</v>
      </c>
      <c r="U430">
        <v>66</v>
      </c>
      <c r="V430">
        <v>63</v>
      </c>
      <c r="W430">
        <v>14</v>
      </c>
      <c r="X430">
        <v>49</v>
      </c>
      <c r="Y430">
        <v>104</v>
      </c>
      <c r="Z430">
        <v>1.36</v>
      </c>
      <c r="AA430">
        <v>0.249</v>
      </c>
      <c r="AB430">
        <v>0.28799999999999998</v>
      </c>
      <c r="AC430" t="str">
        <f>VLOOKUP($A430,Pit!$A$4:$A$1418,1,FALSE)</f>
        <v>RPAntónio Sánchez23</v>
      </c>
    </row>
    <row r="431" spans="1:29" x14ac:dyDescent="0.25">
      <c r="A431" t="str">
        <f t="shared" si="6"/>
        <v>RPTanzan Noguchi23</v>
      </c>
      <c r="B431">
        <v>13589</v>
      </c>
      <c r="C431">
        <v>728</v>
      </c>
      <c r="D431" t="s">
        <v>1500</v>
      </c>
      <c r="E431" t="s">
        <v>781</v>
      </c>
      <c r="F431">
        <v>0</v>
      </c>
      <c r="G431">
        <v>38157</v>
      </c>
      <c r="H431">
        <v>23</v>
      </c>
      <c r="I431" t="s">
        <v>254</v>
      </c>
      <c r="J431" t="s">
        <v>43</v>
      </c>
      <c r="K431">
        <v>8</v>
      </c>
      <c r="L431">
        <v>6</v>
      </c>
      <c r="M431">
        <v>5</v>
      </c>
      <c r="N431">
        <v>0</v>
      </c>
      <c r="O431">
        <v>0</v>
      </c>
      <c r="P431">
        <v>4.82</v>
      </c>
      <c r="Q431">
        <v>50</v>
      </c>
      <c r="R431">
        <v>12</v>
      </c>
      <c r="S431">
        <v>127</v>
      </c>
      <c r="T431">
        <v>133</v>
      </c>
      <c r="U431">
        <v>74</v>
      </c>
      <c r="V431">
        <v>68</v>
      </c>
      <c r="W431">
        <v>11</v>
      </c>
      <c r="X431">
        <v>58</v>
      </c>
      <c r="Y431">
        <v>103</v>
      </c>
      <c r="Z431">
        <v>1.5</v>
      </c>
      <c r="AA431">
        <v>0.27</v>
      </c>
      <c r="AB431">
        <v>0.31900000000000001</v>
      </c>
      <c r="AC431" t="str">
        <f>VLOOKUP($A431,Pit!$A$4:$A$1418,1,FALSE)</f>
        <v>RPTanzan Noguchi23</v>
      </c>
    </row>
    <row r="432" spans="1:29" x14ac:dyDescent="0.25">
      <c r="A432" t="str">
        <f t="shared" si="6"/>
        <v>RPEthan Bass23</v>
      </c>
      <c r="B432">
        <v>8990</v>
      </c>
      <c r="C432">
        <v>729</v>
      </c>
      <c r="D432" t="s">
        <v>1028</v>
      </c>
      <c r="E432" t="s">
        <v>395</v>
      </c>
      <c r="F432">
        <v>0</v>
      </c>
      <c r="G432">
        <v>38370</v>
      </c>
      <c r="H432">
        <v>23</v>
      </c>
      <c r="I432" t="s">
        <v>254</v>
      </c>
      <c r="J432" t="s">
        <v>43</v>
      </c>
      <c r="K432">
        <v>9</v>
      </c>
      <c r="L432">
        <v>4</v>
      </c>
      <c r="M432">
        <v>6</v>
      </c>
      <c r="N432">
        <v>0</v>
      </c>
      <c r="O432">
        <v>0</v>
      </c>
      <c r="P432">
        <v>3.19</v>
      </c>
      <c r="Q432">
        <v>54</v>
      </c>
      <c r="R432">
        <v>9</v>
      </c>
      <c r="S432">
        <v>107.3</v>
      </c>
      <c r="T432">
        <v>90</v>
      </c>
      <c r="U432">
        <v>42</v>
      </c>
      <c r="V432">
        <v>38</v>
      </c>
      <c r="W432">
        <v>9</v>
      </c>
      <c r="X432">
        <v>50</v>
      </c>
      <c r="Y432">
        <v>84</v>
      </c>
      <c r="Z432">
        <v>1.3</v>
      </c>
      <c r="AA432">
        <v>0.23100000000000001</v>
      </c>
      <c r="AB432">
        <v>0.27</v>
      </c>
      <c r="AC432" t="str">
        <f>VLOOKUP($A432,Pit!$A$4:$A$1418,1,FALSE)</f>
        <v>RPEthan Bass23</v>
      </c>
    </row>
    <row r="433" spans="1:29" x14ac:dyDescent="0.25">
      <c r="A433" t="str">
        <f t="shared" si="6"/>
        <v>CLJorge Asquabal24</v>
      </c>
      <c r="B433">
        <v>4717</v>
      </c>
      <c r="C433">
        <v>731</v>
      </c>
      <c r="D433" t="s">
        <v>137</v>
      </c>
      <c r="E433" t="s">
        <v>1012</v>
      </c>
      <c r="F433">
        <v>0</v>
      </c>
      <c r="G433">
        <v>38089</v>
      </c>
      <c r="H433">
        <v>24</v>
      </c>
      <c r="I433" t="s">
        <v>254</v>
      </c>
      <c r="J433" t="s">
        <v>53</v>
      </c>
      <c r="K433">
        <v>9</v>
      </c>
      <c r="L433">
        <v>6</v>
      </c>
      <c r="M433">
        <v>22</v>
      </c>
      <c r="N433">
        <v>0</v>
      </c>
      <c r="O433">
        <v>0</v>
      </c>
      <c r="P433">
        <v>3.93</v>
      </c>
      <c r="Q433">
        <v>114</v>
      </c>
      <c r="R433">
        <v>1</v>
      </c>
      <c r="S433">
        <v>132.69999999999999</v>
      </c>
      <c r="T433">
        <v>133</v>
      </c>
      <c r="U433">
        <v>72</v>
      </c>
      <c r="V433">
        <v>58</v>
      </c>
      <c r="W433">
        <v>17</v>
      </c>
      <c r="X433">
        <v>70</v>
      </c>
      <c r="Y433">
        <v>114</v>
      </c>
      <c r="Z433">
        <v>1.53</v>
      </c>
      <c r="AA433">
        <v>0.26100000000000001</v>
      </c>
      <c r="AB433">
        <v>0.30399999999999999</v>
      </c>
      <c r="AC433" t="str">
        <f>VLOOKUP($A433,Pit!$A$4:$A$1418,1,FALSE)</f>
        <v>CLJorge Asquabal24</v>
      </c>
    </row>
    <row r="434" spans="1:29" x14ac:dyDescent="0.25">
      <c r="A434" t="str">
        <f t="shared" si="6"/>
        <v>RPMasamune Motsuzuki24</v>
      </c>
      <c r="B434">
        <v>9260</v>
      </c>
      <c r="C434">
        <v>732</v>
      </c>
      <c r="D434" t="s">
        <v>1329</v>
      </c>
      <c r="E434" t="s">
        <v>730</v>
      </c>
      <c r="F434">
        <v>0</v>
      </c>
      <c r="G434">
        <v>37928</v>
      </c>
      <c r="H434">
        <v>24</v>
      </c>
      <c r="I434" t="s">
        <v>254</v>
      </c>
      <c r="J434" t="s">
        <v>43</v>
      </c>
      <c r="K434">
        <v>9</v>
      </c>
      <c r="L434">
        <v>7</v>
      </c>
      <c r="M434">
        <v>4</v>
      </c>
      <c r="N434">
        <v>0</v>
      </c>
      <c r="O434">
        <v>0</v>
      </c>
      <c r="P434">
        <v>4.05</v>
      </c>
      <c r="Q434">
        <v>82</v>
      </c>
      <c r="R434">
        <v>6</v>
      </c>
      <c r="S434">
        <v>144.30000000000001</v>
      </c>
      <c r="T434">
        <v>135</v>
      </c>
      <c r="U434">
        <v>73</v>
      </c>
      <c r="V434">
        <v>65</v>
      </c>
      <c r="W434">
        <v>12</v>
      </c>
      <c r="X434">
        <v>94</v>
      </c>
      <c r="Y434">
        <v>115</v>
      </c>
      <c r="Z434">
        <v>1.59</v>
      </c>
      <c r="AA434">
        <v>0.247</v>
      </c>
      <c r="AB434">
        <v>0.29099999999999998</v>
      </c>
      <c r="AC434" t="str">
        <f>VLOOKUP($A434,Pit!$A$4:$A$1418,1,FALSE)</f>
        <v>RPMasamune Motsuzuki24</v>
      </c>
    </row>
    <row r="435" spans="1:29" x14ac:dyDescent="0.25">
      <c r="A435" t="str">
        <f t="shared" si="6"/>
        <v>SPArthur Thompson23</v>
      </c>
      <c r="B435">
        <v>10315</v>
      </c>
      <c r="C435">
        <v>733</v>
      </c>
      <c r="D435" t="s">
        <v>657</v>
      </c>
      <c r="E435" t="s">
        <v>211</v>
      </c>
      <c r="F435">
        <v>2400000</v>
      </c>
      <c r="G435" s="10">
        <v>38463</v>
      </c>
      <c r="H435">
        <v>23</v>
      </c>
      <c r="I435" t="s">
        <v>254</v>
      </c>
      <c r="J435" t="s">
        <v>25</v>
      </c>
      <c r="K435">
        <v>19</v>
      </c>
      <c r="L435">
        <v>16</v>
      </c>
      <c r="M435">
        <v>1</v>
      </c>
      <c r="N435">
        <v>0</v>
      </c>
      <c r="O435">
        <v>0</v>
      </c>
      <c r="P435">
        <v>3.99</v>
      </c>
      <c r="Q435">
        <v>97</v>
      </c>
      <c r="R435">
        <v>34</v>
      </c>
      <c r="S435">
        <v>273</v>
      </c>
      <c r="T435">
        <v>272</v>
      </c>
      <c r="U435">
        <v>127</v>
      </c>
      <c r="V435">
        <v>121</v>
      </c>
      <c r="W435">
        <v>36</v>
      </c>
      <c r="X435">
        <v>102</v>
      </c>
      <c r="Y435">
        <v>245</v>
      </c>
      <c r="Z435">
        <v>1.37</v>
      </c>
      <c r="AA435">
        <v>0.25900000000000001</v>
      </c>
      <c r="AB435">
        <v>0.30399999999999999</v>
      </c>
      <c r="AC435" t="str">
        <f>VLOOKUP($A435,Pit!$A$4:$A$1418,1,FALSE)</f>
        <v>SPArthur Thompson23</v>
      </c>
    </row>
    <row r="436" spans="1:29" x14ac:dyDescent="0.25">
      <c r="A436" t="str">
        <f t="shared" si="6"/>
        <v>RPFernando Lluea23</v>
      </c>
      <c r="B436">
        <v>3024</v>
      </c>
      <c r="C436">
        <v>734</v>
      </c>
      <c r="D436" t="s">
        <v>234</v>
      </c>
      <c r="E436" t="s">
        <v>1363</v>
      </c>
      <c r="F436">
        <v>0</v>
      </c>
      <c r="G436">
        <v>38356</v>
      </c>
      <c r="H436">
        <v>23</v>
      </c>
      <c r="I436" t="s">
        <v>254</v>
      </c>
      <c r="J436" t="s">
        <v>43</v>
      </c>
      <c r="K436">
        <v>7</v>
      </c>
      <c r="L436">
        <v>10</v>
      </c>
      <c r="M436">
        <v>3</v>
      </c>
      <c r="N436">
        <v>0</v>
      </c>
      <c r="O436">
        <v>0</v>
      </c>
      <c r="P436">
        <v>4.38</v>
      </c>
      <c r="Q436">
        <v>59</v>
      </c>
      <c r="R436">
        <v>12</v>
      </c>
      <c r="S436">
        <v>125.3</v>
      </c>
      <c r="T436">
        <v>139</v>
      </c>
      <c r="U436">
        <v>68</v>
      </c>
      <c r="V436">
        <v>61</v>
      </c>
      <c r="W436">
        <v>20</v>
      </c>
      <c r="X436">
        <v>54</v>
      </c>
      <c r="Y436">
        <v>91</v>
      </c>
      <c r="Z436">
        <v>1.54</v>
      </c>
      <c r="AA436">
        <v>0.27900000000000003</v>
      </c>
      <c r="AB436">
        <v>0.307</v>
      </c>
      <c r="AC436" t="str">
        <f>VLOOKUP($A436,Pit!$A$4:$A$1418,1,FALSE)</f>
        <v>RPFernando Lluea23</v>
      </c>
    </row>
    <row r="437" spans="1:29" x14ac:dyDescent="0.25">
      <c r="A437" t="str">
        <f t="shared" si="6"/>
        <v>RPHenry Baxter24</v>
      </c>
      <c r="B437">
        <v>4705</v>
      </c>
      <c r="C437">
        <v>736</v>
      </c>
      <c r="D437" t="s">
        <v>148</v>
      </c>
      <c r="E437" t="s">
        <v>495</v>
      </c>
      <c r="F437">
        <v>0</v>
      </c>
      <c r="G437">
        <v>38016</v>
      </c>
      <c r="H437">
        <v>24</v>
      </c>
      <c r="I437" t="s">
        <v>254</v>
      </c>
      <c r="J437" t="s">
        <v>43</v>
      </c>
      <c r="K437">
        <v>5</v>
      </c>
      <c r="L437">
        <v>10</v>
      </c>
      <c r="M437">
        <v>2</v>
      </c>
      <c r="N437">
        <v>0</v>
      </c>
      <c r="O437">
        <v>0</v>
      </c>
      <c r="P437">
        <v>5.75</v>
      </c>
      <c r="Q437">
        <v>67</v>
      </c>
      <c r="R437">
        <v>12</v>
      </c>
      <c r="S437">
        <v>119</v>
      </c>
      <c r="T437">
        <v>144</v>
      </c>
      <c r="U437">
        <v>96</v>
      </c>
      <c r="V437">
        <v>76</v>
      </c>
      <c r="W437">
        <v>17</v>
      </c>
      <c r="X437">
        <v>66</v>
      </c>
      <c r="Y437">
        <v>92</v>
      </c>
      <c r="Z437">
        <v>1.76</v>
      </c>
      <c r="AA437">
        <v>0.29299999999999998</v>
      </c>
      <c r="AB437">
        <v>0.32700000000000001</v>
      </c>
      <c r="AC437" t="str">
        <f>VLOOKUP($A437,Pit!$A$4:$A$1418,1,FALSE)</f>
        <v>RPHenry Baxter24</v>
      </c>
    </row>
    <row r="438" spans="1:29" x14ac:dyDescent="0.25">
      <c r="A438" t="str">
        <f t="shared" si="6"/>
        <v>RPMike Thomas22</v>
      </c>
      <c r="B438">
        <v>13428</v>
      </c>
      <c r="C438">
        <v>738</v>
      </c>
      <c r="D438" t="s">
        <v>159</v>
      </c>
      <c r="E438" t="s">
        <v>168</v>
      </c>
      <c r="F438">
        <v>2200000</v>
      </c>
      <c r="G438" s="10">
        <v>38793</v>
      </c>
      <c r="H438">
        <v>22</v>
      </c>
      <c r="I438" t="s">
        <v>254</v>
      </c>
      <c r="J438" t="s">
        <v>43</v>
      </c>
      <c r="K438">
        <v>13</v>
      </c>
      <c r="L438">
        <v>14</v>
      </c>
      <c r="M438">
        <v>16</v>
      </c>
      <c r="N438">
        <v>0</v>
      </c>
      <c r="O438">
        <v>0</v>
      </c>
      <c r="P438">
        <v>3.67</v>
      </c>
      <c r="Q438">
        <v>120</v>
      </c>
      <c r="R438">
        <v>15</v>
      </c>
      <c r="S438">
        <v>203.3</v>
      </c>
      <c r="T438">
        <v>188</v>
      </c>
      <c r="U438">
        <v>88</v>
      </c>
      <c r="V438">
        <v>83</v>
      </c>
      <c r="W438">
        <v>18</v>
      </c>
      <c r="X438">
        <v>94</v>
      </c>
      <c r="Y438">
        <v>191</v>
      </c>
      <c r="Z438">
        <v>1.39</v>
      </c>
      <c r="AA438">
        <v>0.24399999999999999</v>
      </c>
      <c r="AB438">
        <v>0.3</v>
      </c>
      <c r="AC438" t="str">
        <f>VLOOKUP($A438,Pit!$A$4:$A$1418,1,FALSE)</f>
        <v>RPMike Thomas22</v>
      </c>
    </row>
    <row r="439" spans="1:29" x14ac:dyDescent="0.25">
      <c r="A439" t="str">
        <f t="shared" si="6"/>
        <v>RPPaul Noble22</v>
      </c>
      <c r="B439">
        <v>7591</v>
      </c>
      <c r="C439">
        <v>739</v>
      </c>
      <c r="D439" t="s">
        <v>199</v>
      </c>
      <c r="E439" t="s">
        <v>1499</v>
      </c>
      <c r="F439">
        <v>0</v>
      </c>
      <c r="G439">
        <v>38743</v>
      </c>
      <c r="H439">
        <v>22</v>
      </c>
      <c r="I439" t="s">
        <v>254</v>
      </c>
      <c r="J439" t="s">
        <v>43</v>
      </c>
      <c r="K439">
        <v>2</v>
      </c>
      <c r="L439">
        <v>6</v>
      </c>
      <c r="M439">
        <v>0</v>
      </c>
      <c r="N439">
        <v>0</v>
      </c>
      <c r="O439">
        <v>0</v>
      </c>
      <c r="P439">
        <v>4.4400000000000004</v>
      </c>
      <c r="Q439">
        <v>35</v>
      </c>
      <c r="R439">
        <v>0</v>
      </c>
      <c r="S439">
        <v>48.7</v>
      </c>
      <c r="T439">
        <v>47</v>
      </c>
      <c r="U439">
        <v>31</v>
      </c>
      <c r="V439">
        <v>24</v>
      </c>
      <c r="W439">
        <v>6</v>
      </c>
      <c r="X439">
        <v>23</v>
      </c>
      <c r="Y439">
        <v>53</v>
      </c>
      <c r="Z439">
        <v>1.44</v>
      </c>
      <c r="AA439">
        <v>0.247</v>
      </c>
      <c r="AB439">
        <v>0.311</v>
      </c>
      <c r="AC439" t="str">
        <f>VLOOKUP($A439,Pit!$A$4:$A$1418,1,FALSE)</f>
        <v>RPPaul Noble22</v>
      </c>
    </row>
    <row r="440" spans="1:29" x14ac:dyDescent="0.25">
      <c r="A440" t="str">
        <f t="shared" si="6"/>
        <v>RPRafael García23</v>
      </c>
      <c r="B440">
        <v>8551</v>
      </c>
      <c r="C440">
        <v>740</v>
      </c>
      <c r="D440" t="s">
        <v>170</v>
      </c>
      <c r="E440" t="s">
        <v>136</v>
      </c>
      <c r="F440">
        <v>0</v>
      </c>
      <c r="G440" s="10">
        <v>38498</v>
      </c>
      <c r="H440">
        <v>23</v>
      </c>
      <c r="I440" t="s">
        <v>254</v>
      </c>
      <c r="J440" t="s">
        <v>43</v>
      </c>
      <c r="K440">
        <v>2</v>
      </c>
      <c r="L440">
        <v>3</v>
      </c>
      <c r="M440">
        <v>1</v>
      </c>
      <c r="N440">
        <v>0</v>
      </c>
      <c r="O440">
        <v>0</v>
      </c>
      <c r="P440">
        <v>4.17</v>
      </c>
      <c r="Q440">
        <v>23</v>
      </c>
      <c r="R440">
        <v>1</v>
      </c>
      <c r="S440">
        <v>54</v>
      </c>
      <c r="T440">
        <v>59</v>
      </c>
      <c r="U440">
        <v>38</v>
      </c>
      <c r="V440">
        <v>25</v>
      </c>
      <c r="W440">
        <v>7</v>
      </c>
      <c r="X440">
        <v>34</v>
      </c>
      <c r="Y440">
        <v>59</v>
      </c>
      <c r="Z440">
        <v>1.72</v>
      </c>
      <c r="AA440">
        <v>0.27800000000000002</v>
      </c>
      <c r="AB440">
        <v>0.34899999999999998</v>
      </c>
      <c r="AC440" t="str">
        <f>VLOOKUP($A440,Pit!$A$4:$A$1418,1,FALSE)</f>
        <v>RPRafael García23</v>
      </c>
    </row>
    <row r="441" spans="1:29" x14ac:dyDescent="0.25">
      <c r="A441" t="str">
        <f t="shared" si="6"/>
        <v>SPCristo Díaz21</v>
      </c>
      <c r="B441">
        <v>11956</v>
      </c>
      <c r="C441">
        <v>742</v>
      </c>
      <c r="D441" t="s">
        <v>1127</v>
      </c>
      <c r="E441" t="s">
        <v>186</v>
      </c>
      <c r="F441">
        <v>0</v>
      </c>
      <c r="G441">
        <v>39047</v>
      </c>
      <c r="H441">
        <v>21</v>
      </c>
      <c r="I441" t="s">
        <v>254</v>
      </c>
      <c r="J441" t="s">
        <v>25</v>
      </c>
      <c r="K441">
        <v>7</v>
      </c>
      <c r="L441">
        <v>6</v>
      </c>
      <c r="M441">
        <v>0</v>
      </c>
      <c r="N441">
        <v>0</v>
      </c>
      <c r="O441">
        <v>0</v>
      </c>
      <c r="P441">
        <v>4.72</v>
      </c>
      <c r="Q441">
        <v>23</v>
      </c>
      <c r="R441">
        <v>20</v>
      </c>
      <c r="S441">
        <v>103</v>
      </c>
      <c r="T441">
        <v>99</v>
      </c>
      <c r="U441">
        <v>57</v>
      </c>
      <c r="V441">
        <v>54</v>
      </c>
      <c r="W441">
        <v>15</v>
      </c>
      <c r="X441">
        <v>31</v>
      </c>
      <c r="Y441">
        <v>92</v>
      </c>
      <c r="Z441">
        <v>1.26</v>
      </c>
      <c r="AA441">
        <v>0.254</v>
      </c>
      <c r="AB441">
        <v>0.29699999999999999</v>
      </c>
      <c r="AC441" t="str">
        <f>VLOOKUP($A441,Pit!$A$4:$A$1418,1,FALSE)</f>
        <v>SPCristo Díaz21</v>
      </c>
    </row>
    <row r="442" spans="1:29" x14ac:dyDescent="0.25">
      <c r="A442" t="str">
        <f t="shared" si="6"/>
        <v>RPLeo Blackwood23</v>
      </c>
      <c r="B442">
        <v>13608</v>
      </c>
      <c r="C442">
        <v>743</v>
      </c>
      <c r="D442" t="s">
        <v>1043</v>
      </c>
      <c r="E442" t="s">
        <v>1044</v>
      </c>
      <c r="F442">
        <v>1700000</v>
      </c>
      <c r="G442">
        <v>38419</v>
      </c>
      <c r="H442">
        <v>23</v>
      </c>
      <c r="I442" t="s">
        <v>254</v>
      </c>
      <c r="J442" t="s">
        <v>43</v>
      </c>
      <c r="K442">
        <v>2</v>
      </c>
      <c r="L442">
        <v>2</v>
      </c>
      <c r="M442">
        <v>0</v>
      </c>
      <c r="N442">
        <v>0</v>
      </c>
      <c r="O442">
        <v>0</v>
      </c>
      <c r="P442">
        <v>5.65</v>
      </c>
      <c r="Q442">
        <v>47</v>
      </c>
      <c r="R442">
        <v>0</v>
      </c>
      <c r="S442">
        <v>63.7</v>
      </c>
      <c r="T442">
        <v>74</v>
      </c>
      <c r="U442">
        <v>49</v>
      </c>
      <c r="V442">
        <v>40</v>
      </c>
      <c r="W442">
        <v>8</v>
      </c>
      <c r="X442">
        <v>37</v>
      </c>
      <c r="Y442">
        <v>58</v>
      </c>
      <c r="Z442">
        <v>1.74</v>
      </c>
      <c r="AA442">
        <v>0.29099999999999998</v>
      </c>
      <c r="AB442">
        <v>0.34200000000000003</v>
      </c>
      <c r="AC442" t="str">
        <f>VLOOKUP($A442,Pit!$A$4:$A$1418,1,FALSE)</f>
        <v>RPLeo Blackwood23</v>
      </c>
    </row>
    <row r="443" spans="1:29" x14ac:dyDescent="0.25">
      <c r="A443" t="str">
        <f t="shared" si="6"/>
        <v>SPJesse Roussel21</v>
      </c>
      <c r="B443">
        <v>4589</v>
      </c>
      <c r="C443">
        <v>745</v>
      </c>
      <c r="D443" t="s">
        <v>434</v>
      </c>
      <c r="E443" t="s">
        <v>1607</v>
      </c>
      <c r="F443">
        <v>0</v>
      </c>
      <c r="G443">
        <v>38961</v>
      </c>
      <c r="H443">
        <v>21</v>
      </c>
      <c r="I443" t="s">
        <v>254</v>
      </c>
      <c r="J443" t="s">
        <v>25</v>
      </c>
      <c r="K443">
        <v>7</v>
      </c>
      <c r="L443">
        <v>12</v>
      </c>
      <c r="M443">
        <v>0</v>
      </c>
      <c r="N443">
        <v>0</v>
      </c>
      <c r="O443">
        <v>0</v>
      </c>
      <c r="P443">
        <v>3.98</v>
      </c>
      <c r="Q443">
        <v>31</v>
      </c>
      <c r="R443">
        <v>31</v>
      </c>
      <c r="S443">
        <v>144.69999999999999</v>
      </c>
      <c r="T443">
        <v>143</v>
      </c>
      <c r="U443">
        <v>73</v>
      </c>
      <c r="V443">
        <v>64</v>
      </c>
      <c r="W443">
        <v>14</v>
      </c>
      <c r="X443">
        <v>52</v>
      </c>
      <c r="Y443">
        <v>113</v>
      </c>
      <c r="Z443">
        <v>1.35</v>
      </c>
      <c r="AA443">
        <v>0.25</v>
      </c>
      <c r="AB443">
        <v>0.28699999999999998</v>
      </c>
      <c r="AC443" t="str">
        <f>VLOOKUP($A443,Pit!$A$4:$A$1418,1,FALSE)</f>
        <v>SPJesse Roussel21</v>
      </c>
    </row>
    <row r="444" spans="1:29" x14ac:dyDescent="0.25">
      <c r="A444" t="str">
        <f t="shared" si="6"/>
        <v>RPTomás Piniella24</v>
      </c>
      <c r="B444">
        <v>5013</v>
      </c>
      <c r="C444">
        <v>746</v>
      </c>
      <c r="D444" t="s">
        <v>376</v>
      </c>
      <c r="E444" t="s">
        <v>1557</v>
      </c>
      <c r="F444">
        <v>0</v>
      </c>
      <c r="G444" s="10">
        <v>37805</v>
      </c>
      <c r="H444">
        <v>24</v>
      </c>
      <c r="I444" t="s">
        <v>254</v>
      </c>
      <c r="J444" t="s">
        <v>43</v>
      </c>
      <c r="K444">
        <v>18</v>
      </c>
      <c r="L444">
        <v>15</v>
      </c>
      <c r="M444">
        <v>6</v>
      </c>
      <c r="N444">
        <v>1</v>
      </c>
      <c r="O444">
        <v>0</v>
      </c>
      <c r="P444">
        <v>4.26</v>
      </c>
      <c r="Q444">
        <v>117</v>
      </c>
      <c r="R444">
        <v>32</v>
      </c>
      <c r="S444">
        <v>325</v>
      </c>
      <c r="T444">
        <v>360</v>
      </c>
      <c r="U444">
        <v>174</v>
      </c>
      <c r="V444">
        <v>154</v>
      </c>
      <c r="W444">
        <v>29</v>
      </c>
      <c r="X444">
        <v>95</v>
      </c>
      <c r="Y444">
        <v>234</v>
      </c>
      <c r="Z444">
        <v>1.4</v>
      </c>
      <c r="AA444">
        <v>0.27600000000000002</v>
      </c>
      <c r="AB444">
        <v>0.314</v>
      </c>
      <c r="AC444" t="str">
        <f>VLOOKUP($A444,Pit!$A$4:$A$1418,1,FALSE)</f>
        <v>RPTomás Piniella24</v>
      </c>
    </row>
    <row r="445" spans="1:29" x14ac:dyDescent="0.25">
      <c r="A445" t="str">
        <f t="shared" si="6"/>
        <v>RPLarry Anderson23</v>
      </c>
      <c r="B445">
        <v>9110</v>
      </c>
      <c r="C445">
        <v>747</v>
      </c>
      <c r="D445" t="s">
        <v>266</v>
      </c>
      <c r="E445" t="s">
        <v>228</v>
      </c>
      <c r="F445">
        <v>0</v>
      </c>
      <c r="G445">
        <v>38449</v>
      </c>
      <c r="H445">
        <v>23</v>
      </c>
      <c r="I445" t="s">
        <v>254</v>
      </c>
      <c r="J445" t="s">
        <v>43</v>
      </c>
      <c r="K445">
        <v>7</v>
      </c>
      <c r="L445">
        <v>8</v>
      </c>
      <c r="M445">
        <v>8</v>
      </c>
      <c r="N445">
        <v>0</v>
      </c>
      <c r="O445">
        <v>0</v>
      </c>
      <c r="P445">
        <v>4.22</v>
      </c>
      <c r="Q445">
        <v>48</v>
      </c>
      <c r="R445">
        <v>16</v>
      </c>
      <c r="S445">
        <v>134.30000000000001</v>
      </c>
      <c r="T445">
        <v>125</v>
      </c>
      <c r="U445">
        <v>69</v>
      </c>
      <c r="V445">
        <v>63</v>
      </c>
      <c r="W445">
        <v>12</v>
      </c>
      <c r="X445">
        <v>65</v>
      </c>
      <c r="Y445">
        <v>82</v>
      </c>
      <c r="Z445">
        <v>1.41</v>
      </c>
      <c r="AA445">
        <v>0.246</v>
      </c>
      <c r="AB445">
        <v>0.27100000000000002</v>
      </c>
      <c r="AC445" t="str">
        <f>VLOOKUP($A445,Pit!$A$4:$A$1418,1,FALSE)</f>
        <v>RPLarry Anderson23</v>
      </c>
    </row>
    <row r="446" spans="1:29" x14ac:dyDescent="0.25">
      <c r="A446" t="str">
        <f t="shared" si="6"/>
        <v>RPNeal Harris18</v>
      </c>
      <c r="B446">
        <v>1125</v>
      </c>
      <c r="C446">
        <v>748</v>
      </c>
      <c r="D446" t="s">
        <v>1229</v>
      </c>
      <c r="E446" t="s">
        <v>262</v>
      </c>
      <c r="F446">
        <v>0</v>
      </c>
      <c r="G446" s="10">
        <v>40073</v>
      </c>
      <c r="H446">
        <v>18</v>
      </c>
      <c r="I446" t="s">
        <v>254</v>
      </c>
      <c r="J446" t="s">
        <v>43</v>
      </c>
      <c r="K446">
        <v>7</v>
      </c>
      <c r="L446">
        <v>9</v>
      </c>
      <c r="M446">
        <v>4</v>
      </c>
      <c r="N446">
        <v>0</v>
      </c>
      <c r="O446">
        <v>0</v>
      </c>
      <c r="P446" s="8">
        <v>4.3600000000000003</v>
      </c>
      <c r="Q446">
        <v>64</v>
      </c>
      <c r="R446">
        <v>9</v>
      </c>
      <c r="S446">
        <v>128</v>
      </c>
      <c r="T446">
        <v>134</v>
      </c>
      <c r="U446">
        <v>68</v>
      </c>
      <c r="V446">
        <v>62</v>
      </c>
      <c r="W446">
        <v>20</v>
      </c>
      <c r="X446">
        <v>39</v>
      </c>
      <c r="Y446">
        <v>129</v>
      </c>
      <c r="Z446" s="8">
        <v>1.35</v>
      </c>
      <c r="AA446" s="9">
        <v>0.26700000000000002</v>
      </c>
      <c r="AB446" s="9">
        <v>0.32</v>
      </c>
      <c r="AC446" t="str">
        <f>VLOOKUP($A446,Pit!$A$4:$A$1418,1,FALSE)</f>
        <v>RPNeal Harris18</v>
      </c>
    </row>
    <row r="447" spans="1:29" x14ac:dyDescent="0.25">
      <c r="A447" t="str">
        <f t="shared" si="6"/>
        <v>RPTeddy Vader22</v>
      </c>
      <c r="B447">
        <v>11206</v>
      </c>
      <c r="C447">
        <v>749</v>
      </c>
      <c r="D447" t="s">
        <v>1705</v>
      </c>
      <c r="E447" t="s">
        <v>1706</v>
      </c>
      <c r="F447">
        <v>0</v>
      </c>
      <c r="G447">
        <v>38577</v>
      </c>
      <c r="H447">
        <v>22</v>
      </c>
      <c r="I447" t="s">
        <v>254</v>
      </c>
      <c r="J447" t="s">
        <v>43</v>
      </c>
      <c r="K447">
        <v>1</v>
      </c>
      <c r="L447">
        <v>1</v>
      </c>
      <c r="M447">
        <v>0</v>
      </c>
      <c r="N447">
        <v>0</v>
      </c>
      <c r="O447">
        <v>0</v>
      </c>
      <c r="P447">
        <v>2.4500000000000002</v>
      </c>
      <c r="Q447">
        <v>20</v>
      </c>
      <c r="R447">
        <v>0</v>
      </c>
      <c r="S447">
        <v>33</v>
      </c>
      <c r="T447">
        <v>32</v>
      </c>
      <c r="U447">
        <v>16</v>
      </c>
      <c r="V447">
        <v>9</v>
      </c>
      <c r="W447">
        <v>4</v>
      </c>
      <c r="X447">
        <v>16</v>
      </c>
      <c r="Y447">
        <v>24</v>
      </c>
      <c r="Z447">
        <v>1.45</v>
      </c>
      <c r="AA447">
        <v>0.252</v>
      </c>
      <c r="AB447">
        <v>0.28000000000000003</v>
      </c>
      <c r="AC447" t="str">
        <f>VLOOKUP($A447,Pit!$A$4:$A$1418,1,FALSE)</f>
        <v>RPTeddy Vader22</v>
      </c>
    </row>
    <row r="448" spans="1:29" x14ac:dyDescent="0.25">
      <c r="A448" t="str">
        <f t="shared" si="6"/>
        <v>RPB.J. Patterson24</v>
      </c>
      <c r="B448">
        <v>5281</v>
      </c>
      <c r="C448">
        <v>750</v>
      </c>
      <c r="D448" t="s">
        <v>625</v>
      </c>
      <c r="E448" t="s">
        <v>435</v>
      </c>
      <c r="F448">
        <v>0</v>
      </c>
      <c r="G448">
        <v>37818</v>
      </c>
      <c r="H448">
        <v>24</v>
      </c>
      <c r="I448" t="s">
        <v>254</v>
      </c>
      <c r="J448" t="s">
        <v>43</v>
      </c>
      <c r="K448">
        <v>1</v>
      </c>
      <c r="L448">
        <v>4</v>
      </c>
      <c r="M448">
        <v>0</v>
      </c>
      <c r="N448">
        <v>0</v>
      </c>
      <c r="O448">
        <v>0</v>
      </c>
      <c r="P448">
        <v>4.26</v>
      </c>
      <c r="Q448">
        <v>32</v>
      </c>
      <c r="R448">
        <v>0</v>
      </c>
      <c r="S448">
        <v>50.7</v>
      </c>
      <c r="T448">
        <v>53</v>
      </c>
      <c r="U448">
        <v>28</v>
      </c>
      <c r="V448">
        <v>24</v>
      </c>
      <c r="W448">
        <v>5</v>
      </c>
      <c r="X448">
        <v>28</v>
      </c>
      <c r="Y448">
        <v>35</v>
      </c>
      <c r="Z448">
        <v>1.6</v>
      </c>
      <c r="AA448">
        <v>0.26400000000000001</v>
      </c>
      <c r="AB448">
        <v>0.29599999999999999</v>
      </c>
      <c r="AC448" t="str">
        <f>VLOOKUP($A448,Pit!$A$4:$A$1418,1,FALSE)</f>
        <v>RPB.J. Patterson24</v>
      </c>
    </row>
    <row r="449" spans="1:29" x14ac:dyDescent="0.25">
      <c r="A449" t="str">
        <f t="shared" si="6"/>
        <v>RPJon Goodwin18</v>
      </c>
      <c r="B449">
        <v>16105</v>
      </c>
      <c r="C449">
        <v>752</v>
      </c>
      <c r="D449" t="s">
        <v>138</v>
      </c>
      <c r="E449" t="s">
        <v>568</v>
      </c>
      <c r="F449">
        <v>0</v>
      </c>
      <c r="G449">
        <v>40108</v>
      </c>
      <c r="H449">
        <v>18</v>
      </c>
      <c r="I449" t="s">
        <v>254</v>
      </c>
      <c r="J449" t="s">
        <v>43</v>
      </c>
      <c r="K449">
        <v>5</v>
      </c>
      <c r="L449">
        <v>7</v>
      </c>
      <c r="M449">
        <v>1</v>
      </c>
      <c r="N449">
        <v>0</v>
      </c>
      <c r="O449">
        <v>0</v>
      </c>
      <c r="P449">
        <v>4.29</v>
      </c>
      <c r="Q449">
        <v>56</v>
      </c>
      <c r="R449">
        <v>0</v>
      </c>
      <c r="S449">
        <v>113.3</v>
      </c>
      <c r="T449">
        <v>94</v>
      </c>
      <c r="U449">
        <v>60</v>
      </c>
      <c r="V449">
        <v>54</v>
      </c>
      <c r="W449">
        <v>19</v>
      </c>
      <c r="X449">
        <v>51</v>
      </c>
      <c r="Y449">
        <v>106</v>
      </c>
      <c r="Z449">
        <v>1.28</v>
      </c>
      <c r="AA449">
        <v>0.224</v>
      </c>
      <c r="AB449">
        <v>0.252</v>
      </c>
      <c r="AC449" t="str">
        <f>VLOOKUP($A449,Pit!$A$4:$A$1418,1,FALSE)</f>
        <v>RPJon Goodwin18</v>
      </c>
    </row>
    <row r="450" spans="1:29" x14ac:dyDescent="0.25">
      <c r="A450" t="str">
        <f t="shared" ref="A450:A513" si="7">IF(J450="MR","RP",J450)&amp;D450&amp;" "&amp;E450&amp;H450</f>
        <v>RPSean Reyes22</v>
      </c>
      <c r="B450">
        <v>2115</v>
      </c>
      <c r="C450">
        <v>753</v>
      </c>
      <c r="D450" t="s">
        <v>479</v>
      </c>
      <c r="E450" t="s">
        <v>652</v>
      </c>
      <c r="F450">
        <v>0</v>
      </c>
      <c r="G450">
        <v>38817</v>
      </c>
      <c r="H450">
        <v>22</v>
      </c>
      <c r="I450" t="s">
        <v>254</v>
      </c>
      <c r="J450" t="s">
        <v>43</v>
      </c>
      <c r="K450">
        <v>1</v>
      </c>
      <c r="L450">
        <v>1</v>
      </c>
      <c r="M450">
        <v>1</v>
      </c>
      <c r="N450">
        <v>0</v>
      </c>
      <c r="O450">
        <v>0</v>
      </c>
      <c r="P450">
        <v>6.11</v>
      </c>
      <c r="Q450">
        <v>19</v>
      </c>
      <c r="R450">
        <v>1</v>
      </c>
      <c r="S450">
        <v>35.299999999999997</v>
      </c>
      <c r="T450">
        <v>34</v>
      </c>
      <c r="U450">
        <v>24</v>
      </c>
      <c r="V450">
        <v>24</v>
      </c>
      <c r="W450">
        <v>9</v>
      </c>
      <c r="X450">
        <v>23</v>
      </c>
      <c r="Y450">
        <v>33</v>
      </c>
      <c r="Z450">
        <v>1.61</v>
      </c>
      <c r="AA450">
        <v>0.245</v>
      </c>
      <c r="AB450">
        <v>0.255</v>
      </c>
      <c r="AC450" t="str">
        <f>VLOOKUP($A450,Pit!$A$4:$A$1418,1,FALSE)</f>
        <v>RPSean Reyes22</v>
      </c>
    </row>
    <row r="451" spans="1:29" x14ac:dyDescent="0.25">
      <c r="A451" t="str">
        <f t="shared" si="7"/>
        <v>RPFred Sawyer21</v>
      </c>
      <c r="B451">
        <v>6058</v>
      </c>
      <c r="C451">
        <v>754</v>
      </c>
      <c r="D451" t="s">
        <v>277</v>
      </c>
      <c r="E451" t="s">
        <v>1633</v>
      </c>
      <c r="F451">
        <v>0</v>
      </c>
      <c r="G451" s="10">
        <v>38876</v>
      </c>
      <c r="H451">
        <v>21</v>
      </c>
      <c r="I451" t="s">
        <v>254</v>
      </c>
      <c r="J451" t="s">
        <v>43</v>
      </c>
      <c r="K451">
        <v>5</v>
      </c>
      <c r="L451">
        <v>6</v>
      </c>
      <c r="M451">
        <v>1</v>
      </c>
      <c r="N451">
        <v>0</v>
      </c>
      <c r="O451">
        <v>0</v>
      </c>
      <c r="P451" s="8">
        <v>3.63</v>
      </c>
      <c r="Q451">
        <v>37</v>
      </c>
      <c r="R451">
        <v>26</v>
      </c>
      <c r="S451">
        <v>134</v>
      </c>
      <c r="T451">
        <v>114</v>
      </c>
      <c r="U451">
        <v>58</v>
      </c>
      <c r="V451">
        <v>54</v>
      </c>
      <c r="W451">
        <v>13</v>
      </c>
      <c r="X451">
        <v>52</v>
      </c>
      <c r="Y451">
        <v>131</v>
      </c>
      <c r="Z451" s="8">
        <v>1.24</v>
      </c>
      <c r="AA451" s="9">
        <v>0.22900000000000001</v>
      </c>
      <c r="AB451" s="9">
        <v>0.28199999999999997</v>
      </c>
      <c r="AC451" t="str">
        <f>VLOOKUP($A451,Pit!$A$4:$A$1418,1,FALSE)</f>
        <v>RPFred Sawyer21</v>
      </c>
    </row>
    <row r="452" spans="1:29" x14ac:dyDescent="0.25">
      <c r="A452" t="str">
        <f t="shared" si="7"/>
        <v>CLOtaru Matsui23</v>
      </c>
      <c r="B452">
        <v>6907</v>
      </c>
      <c r="C452">
        <v>755</v>
      </c>
      <c r="D452" t="s">
        <v>1409</v>
      </c>
      <c r="E452" t="s">
        <v>767</v>
      </c>
      <c r="F452">
        <v>0</v>
      </c>
      <c r="G452">
        <v>38166</v>
      </c>
      <c r="H452">
        <v>23</v>
      </c>
      <c r="I452" t="s">
        <v>254</v>
      </c>
      <c r="J452" t="s">
        <v>53</v>
      </c>
      <c r="K452">
        <v>3</v>
      </c>
      <c r="L452">
        <v>6</v>
      </c>
      <c r="M452">
        <v>3</v>
      </c>
      <c r="N452">
        <v>0</v>
      </c>
      <c r="O452">
        <v>0</v>
      </c>
      <c r="P452">
        <v>7.75</v>
      </c>
      <c r="Q452">
        <v>49</v>
      </c>
      <c r="R452">
        <v>2</v>
      </c>
      <c r="S452">
        <v>69.7</v>
      </c>
      <c r="T452">
        <v>106</v>
      </c>
      <c r="U452">
        <v>74</v>
      </c>
      <c r="V452">
        <v>60</v>
      </c>
      <c r="W452">
        <v>12</v>
      </c>
      <c r="X452">
        <v>37</v>
      </c>
      <c r="Y452">
        <v>34</v>
      </c>
      <c r="Z452">
        <v>2.0499999999999998</v>
      </c>
      <c r="AA452">
        <v>0.35099999999999998</v>
      </c>
      <c r="AB452">
        <v>0.36399999999999999</v>
      </c>
      <c r="AC452" t="str">
        <f>VLOOKUP($A452,Pit!$A$4:$A$1418,1,FALSE)</f>
        <v>CLOtaru Matsui23</v>
      </c>
    </row>
    <row r="453" spans="1:29" x14ac:dyDescent="0.25">
      <c r="A453" t="str">
        <f t="shared" si="7"/>
        <v>RPJordan Gray21</v>
      </c>
      <c r="B453">
        <v>16546</v>
      </c>
      <c r="C453">
        <v>757</v>
      </c>
      <c r="D453" t="s">
        <v>281</v>
      </c>
      <c r="E453" t="s">
        <v>1207</v>
      </c>
      <c r="F453">
        <v>0</v>
      </c>
      <c r="G453">
        <v>38977</v>
      </c>
      <c r="H453">
        <v>21</v>
      </c>
      <c r="I453" t="s">
        <v>254</v>
      </c>
      <c r="J453" t="s">
        <v>43</v>
      </c>
      <c r="K453">
        <v>2</v>
      </c>
      <c r="L453">
        <v>1</v>
      </c>
      <c r="M453">
        <v>1</v>
      </c>
      <c r="N453">
        <v>0</v>
      </c>
      <c r="O453">
        <v>0</v>
      </c>
      <c r="P453">
        <v>3.33</v>
      </c>
      <c r="Q453">
        <v>24</v>
      </c>
      <c r="R453">
        <v>0</v>
      </c>
      <c r="S453">
        <v>48.7</v>
      </c>
      <c r="T453">
        <v>35</v>
      </c>
      <c r="U453">
        <v>23</v>
      </c>
      <c r="V453">
        <v>18</v>
      </c>
      <c r="W453">
        <v>3</v>
      </c>
      <c r="X453">
        <v>25</v>
      </c>
      <c r="Y453">
        <v>47</v>
      </c>
      <c r="Z453">
        <v>1.23</v>
      </c>
      <c r="AA453">
        <v>0.19800000000000001</v>
      </c>
      <c r="AB453">
        <v>0.25</v>
      </c>
      <c r="AC453" t="str">
        <f>VLOOKUP($A453,Pit!$A$4:$A$1418,1,FALSE)</f>
        <v>RPJordan Gray21</v>
      </c>
    </row>
    <row r="454" spans="1:29" x14ac:dyDescent="0.25">
      <c r="A454" t="str">
        <f t="shared" si="7"/>
        <v>SPJoey Sáenz24</v>
      </c>
      <c r="B454">
        <v>6164</v>
      </c>
      <c r="C454">
        <v>761</v>
      </c>
      <c r="D454" t="s">
        <v>1616</v>
      </c>
      <c r="E454" t="s">
        <v>1617</v>
      </c>
      <c r="F454">
        <v>0</v>
      </c>
      <c r="G454">
        <v>37807</v>
      </c>
      <c r="H454">
        <v>24</v>
      </c>
      <c r="I454" t="s">
        <v>254</v>
      </c>
      <c r="J454" t="s">
        <v>25</v>
      </c>
      <c r="K454">
        <v>1</v>
      </c>
      <c r="L454">
        <v>7</v>
      </c>
      <c r="M454">
        <v>0</v>
      </c>
      <c r="N454">
        <v>0</v>
      </c>
      <c r="O454">
        <v>0</v>
      </c>
      <c r="P454">
        <v>3.69</v>
      </c>
      <c r="Q454">
        <v>12</v>
      </c>
      <c r="R454">
        <v>11</v>
      </c>
      <c r="S454">
        <v>61</v>
      </c>
      <c r="T454">
        <v>51</v>
      </c>
      <c r="U454">
        <v>28</v>
      </c>
      <c r="V454">
        <v>25</v>
      </c>
      <c r="W454">
        <v>9</v>
      </c>
      <c r="X454">
        <v>23</v>
      </c>
      <c r="Y454">
        <v>51</v>
      </c>
      <c r="Z454">
        <v>1.21</v>
      </c>
      <c r="AA454">
        <v>0.22800000000000001</v>
      </c>
      <c r="AB454">
        <v>0.25600000000000001</v>
      </c>
      <c r="AC454" t="str">
        <f>VLOOKUP($A454,Pit!$A$4:$A$1418,1,FALSE)</f>
        <v>SPJoey Sáenz24</v>
      </c>
    </row>
    <row r="455" spans="1:29" x14ac:dyDescent="0.25">
      <c r="A455" t="str">
        <f t="shared" si="7"/>
        <v>RPFernando Lucero24</v>
      </c>
      <c r="B455">
        <v>5028</v>
      </c>
      <c r="C455">
        <v>763</v>
      </c>
      <c r="D455" t="s">
        <v>234</v>
      </c>
      <c r="E455" t="s">
        <v>1369</v>
      </c>
      <c r="F455">
        <v>0</v>
      </c>
      <c r="G455">
        <v>37987</v>
      </c>
      <c r="H455">
        <v>24</v>
      </c>
      <c r="I455" t="s">
        <v>254</v>
      </c>
      <c r="J455" t="s">
        <v>43</v>
      </c>
      <c r="K455">
        <v>9</v>
      </c>
      <c r="L455">
        <v>9</v>
      </c>
      <c r="M455">
        <v>7</v>
      </c>
      <c r="N455">
        <v>0</v>
      </c>
      <c r="O455">
        <v>0</v>
      </c>
      <c r="P455">
        <v>3.84</v>
      </c>
      <c r="Q455">
        <v>96</v>
      </c>
      <c r="R455">
        <v>1</v>
      </c>
      <c r="S455">
        <v>175.7</v>
      </c>
      <c r="T455">
        <v>175</v>
      </c>
      <c r="U455">
        <v>94</v>
      </c>
      <c r="V455">
        <v>75</v>
      </c>
      <c r="W455">
        <v>18</v>
      </c>
      <c r="X455">
        <v>73</v>
      </c>
      <c r="Y455">
        <v>120</v>
      </c>
      <c r="Z455">
        <v>1.41</v>
      </c>
      <c r="AA455">
        <v>0.26100000000000001</v>
      </c>
      <c r="AB455">
        <v>0.29299999999999998</v>
      </c>
      <c r="AC455" t="str">
        <f>VLOOKUP($A455,Pit!$A$4:$A$1418,1,FALSE)</f>
        <v>RPFernando Lucero24</v>
      </c>
    </row>
    <row r="456" spans="1:29" x14ac:dyDescent="0.25">
      <c r="A456" t="str">
        <f t="shared" si="7"/>
        <v>RPLarry Evans24</v>
      </c>
      <c r="B456">
        <v>6080</v>
      </c>
      <c r="C456">
        <v>764</v>
      </c>
      <c r="D456" t="s">
        <v>266</v>
      </c>
      <c r="E456" t="s">
        <v>1151</v>
      </c>
      <c r="F456">
        <v>0</v>
      </c>
      <c r="G456">
        <v>38118</v>
      </c>
      <c r="H456">
        <v>24</v>
      </c>
      <c r="I456" t="s">
        <v>254</v>
      </c>
      <c r="J456" t="s">
        <v>43</v>
      </c>
      <c r="K456">
        <v>2</v>
      </c>
      <c r="L456">
        <v>3</v>
      </c>
      <c r="M456">
        <v>4</v>
      </c>
      <c r="N456">
        <v>0</v>
      </c>
      <c r="O456">
        <v>0</v>
      </c>
      <c r="P456">
        <v>6.13</v>
      </c>
      <c r="Q456">
        <v>27</v>
      </c>
      <c r="R456">
        <v>1</v>
      </c>
      <c r="S456">
        <v>39.700000000000003</v>
      </c>
      <c r="T456">
        <v>52</v>
      </c>
      <c r="U456">
        <v>28</v>
      </c>
      <c r="V456">
        <v>27</v>
      </c>
      <c r="W456">
        <v>7</v>
      </c>
      <c r="X456">
        <v>26</v>
      </c>
      <c r="Y456">
        <v>37</v>
      </c>
      <c r="Z456">
        <v>1.97</v>
      </c>
      <c r="AA456">
        <v>0.313</v>
      </c>
      <c r="AB456">
        <v>0.36599999999999999</v>
      </c>
      <c r="AC456" t="str">
        <f>VLOOKUP($A456,Pit!$A$4:$A$1418,1,FALSE)</f>
        <v>RPLarry Evans24</v>
      </c>
    </row>
    <row r="457" spans="1:29" x14ac:dyDescent="0.25">
      <c r="A457" t="str">
        <f t="shared" si="7"/>
        <v>RPJack Johnston22</v>
      </c>
      <c r="B457">
        <v>15666</v>
      </c>
      <c r="C457">
        <v>765</v>
      </c>
      <c r="D457" t="s">
        <v>154</v>
      </c>
      <c r="E457" t="s">
        <v>426</v>
      </c>
      <c r="F457">
        <v>2000000</v>
      </c>
      <c r="G457">
        <v>38740</v>
      </c>
      <c r="H457">
        <v>22</v>
      </c>
      <c r="I457" t="s">
        <v>254</v>
      </c>
      <c r="J457" t="s">
        <v>43</v>
      </c>
      <c r="K457">
        <v>11</v>
      </c>
      <c r="L457">
        <v>4</v>
      </c>
      <c r="M457">
        <v>0</v>
      </c>
      <c r="N457">
        <v>0</v>
      </c>
      <c r="O457">
        <v>0</v>
      </c>
      <c r="P457">
        <v>4.9800000000000004</v>
      </c>
      <c r="Q457">
        <v>72</v>
      </c>
      <c r="R457">
        <v>4</v>
      </c>
      <c r="S457">
        <v>135.69999999999999</v>
      </c>
      <c r="T457">
        <v>127</v>
      </c>
      <c r="U457">
        <v>88</v>
      </c>
      <c r="V457">
        <v>75</v>
      </c>
      <c r="W457">
        <v>23</v>
      </c>
      <c r="X457">
        <v>75</v>
      </c>
      <c r="Y457">
        <v>123</v>
      </c>
      <c r="Z457">
        <v>1.49</v>
      </c>
      <c r="AA457">
        <v>0.24199999999999999</v>
      </c>
      <c r="AB457">
        <v>0.27200000000000002</v>
      </c>
      <c r="AC457" t="str">
        <f>VLOOKUP($A457,Pit!$A$4:$A$1418,1,FALSE)</f>
        <v>RPJack Johnston22</v>
      </c>
    </row>
    <row r="458" spans="1:29" x14ac:dyDescent="0.25">
      <c r="A458" t="str">
        <f t="shared" si="7"/>
        <v>SPCedric Mounsey23</v>
      </c>
      <c r="B458">
        <v>15159</v>
      </c>
      <c r="C458">
        <v>766</v>
      </c>
      <c r="D458" t="s">
        <v>1470</v>
      </c>
      <c r="E458" t="s">
        <v>1471</v>
      </c>
      <c r="F458">
        <v>0</v>
      </c>
      <c r="G458" s="10">
        <v>38300</v>
      </c>
      <c r="H458">
        <v>23</v>
      </c>
      <c r="I458" t="s">
        <v>254</v>
      </c>
      <c r="J458" t="s">
        <v>25</v>
      </c>
      <c r="K458">
        <v>7</v>
      </c>
      <c r="L458">
        <v>14</v>
      </c>
      <c r="M458">
        <v>0</v>
      </c>
      <c r="N458">
        <v>0</v>
      </c>
      <c r="O458">
        <v>0</v>
      </c>
      <c r="P458">
        <v>3.71</v>
      </c>
      <c r="Q458">
        <v>40</v>
      </c>
      <c r="R458">
        <v>40</v>
      </c>
      <c r="S458">
        <v>199</v>
      </c>
      <c r="T458">
        <v>183</v>
      </c>
      <c r="U458">
        <v>98</v>
      </c>
      <c r="V458">
        <v>82</v>
      </c>
      <c r="W458">
        <v>15</v>
      </c>
      <c r="X458">
        <v>70</v>
      </c>
      <c r="Y458">
        <v>168</v>
      </c>
      <c r="Z458">
        <v>1.27</v>
      </c>
      <c r="AA458">
        <v>0.23899999999999999</v>
      </c>
      <c r="AB458">
        <v>0.28499999999999998</v>
      </c>
      <c r="AC458" t="str">
        <f>VLOOKUP($A458,Pit!$A$4:$A$1418,1,FALSE)</f>
        <v>SPCedric Mounsey23</v>
      </c>
    </row>
    <row r="459" spans="1:29" x14ac:dyDescent="0.25">
      <c r="A459" t="str">
        <f t="shared" si="7"/>
        <v>SPLeroy Strickland22</v>
      </c>
      <c r="B459">
        <v>7680</v>
      </c>
      <c r="C459">
        <v>770</v>
      </c>
      <c r="D459" t="s">
        <v>1279</v>
      </c>
      <c r="E459" t="s">
        <v>608</v>
      </c>
      <c r="F459">
        <v>0</v>
      </c>
      <c r="G459" s="10">
        <v>38784</v>
      </c>
      <c r="H459">
        <v>22</v>
      </c>
      <c r="I459" t="s">
        <v>254</v>
      </c>
      <c r="J459" t="s">
        <v>25</v>
      </c>
      <c r="K459">
        <v>8</v>
      </c>
      <c r="L459">
        <v>14</v>
      </c>
      <c r="M459">
        <v>1</v>
      </c>
      <c r="N459">
        <v>0</v>
      </c>
      <c r="O459">
        <v>0</v>
      </c>
      <c r="P459">
        <v>3.2</v>
      </c>
      <c r="Q459">
        <v>42</v>
      </c>
      <c r="R459">
        <v>36</v>
      </c>
      <c r="S459">
        <v>194.3</v>
      </c>
      <c r="T459">
        <v>161</v>
      </c>
      <c r="U459">
        <v>80</v>
      </c>
      <c r="V459">
        <v>69</v>
      </c>
      <c r="W459">
        <v>21</v>
      </c>
      <c r="X459">
        <v>79</v>
      </c>
      <c r="Y459">
        <v>159</v>
      </c>
      <c r="Z459">
        <v>1.24</v>
      </c>
      <c r="AA459">
        <v>0.22500000000000001</v>
      </c>
      <c r="AB459">
        <v>0.25800000000000001</v>
      </c>
      <c r="AC459" t="str">
        <f>VLOOKUP($A459,Pit!$A$4:$A$1418,1,FALSE)</f>
        <v>SPLeroy Strickland22</v>
      </c>
    </row>
    <row r="460" spans="1:29" x14ac:dyDescent="0.25">
      <c r="A460" t="str">
        <f t="shared" si="7"/>
        <v>RPTerry McGrath24</v>
      </c>
      <c r="B460">
        <v>5160</v>
      </c>
      <c r="C460">
        <v>771</v>
      </c>
      <c r="D460" t="s">
        <v>663</v>
      </c>
      <c r="E460" t="s">
        <v>1427</v>
      </c>
      <c r="F460">
        <v>0</v>
      </c>
      <c r="G460">
        <v>38010</v>
      </c>
      <c r="H460">
        <v>24</v>
      </c>
      <c r="I460" t="s">
        <v>254</v>
      </c>
      <c r="J460" t="s">
        <v>43</v>
      </c>
      <c r="K460">
        <v>7</v>
      </c>
      <c r="L460">
        <v>10</v>
      </c>
      <c r="M460">
        <v>3</v>
      </c>
      <c r="N460">
        <v>0</v>
      </c>
      <c r="O460">
        <v>0</v>
      </c>
      <c r="P460">
        <v>7.92</v>
      </c>
      <c r="Q460">
        <v>49</v>
      </c>
      <c r="R460">
        <v>9</v>
      </c>
      <c r="S460">
        <v>94.3</v>
      </c>
      <c r="T460">
        <v>144</v>
      </c>
      <c r="U460">
        <v>97</v>
      </c>
      <c r="V460">
        <v>83</v>
      </c>
      <c r="W460">
        <v>14</v>
      </c>
      <c r="X460">
        <v>51</v>
      </c>
      <c r="Y460">
        <v>87</v>
      </c>
      <c r="Z460">
        <v>2.0699999999999998</v>
      </c>
      <c r="AA460">
        <v>0.34399999999999997</v>
      </c>
      <c r="AB460">
        <v>0.40600000000000003</v>
      </c>
      <c r="AC460" t="str">
        <f>VLOOKUP($A460,Pit!$A$4:$A$1418,1,FALSE)</f>
        <v>RPTerry McGrath24</v>
      </c>
    </row>
    <row r="461" spans="1:29" x14ac:dyDescent="0.25">
      <c r="A461" t="str">
        <f t="shared" si="7"/>
        <v>RPTurner Jones21</v>
      </c>
      <c r="B461">
        <v>9212</v>
      </c>
      <c r="C461">
        <v>772</v>
      </c>
      <c r="D461" t="s">
        <v>1287</v>
      </c>
      <c r="E461" t="s">
        <v>230</v>
      </c>
      <c r="F461">
        <v>0</v>
      </c>
      <c r="G461" s="10">
        <v>39113</v>
      </c>
      <c r="H461">
        <v>21</v>
      </c>
      <c r="I461" t="s">
        <v>254</v>
      </c>
      <c r="J461" t="s">
        <v>43</v>
      </c>
      <c r="K461">
        <v>8</v>
      </c>
      <c r="L461">
        <v>10</v>
      </c>
      <c r="M461">
        <v>3</v>
      </c>
      <c r="N461">
        <v>0</v>
      </c>
      <c r="O461">
        <v>0</v>
      </c>
      <c r="P461" s="8">
        <v>3.58</v>
      </c>
      <c r="Q461">
        <v>59</v>
      </c>
      <c r="R461">
        <v>13</v>
      </c>
      <c r="S461">
        <v>153.30000000000001</v>
      </c>
      <c r="T461">
        <v>139</v>
      </c>
      <c r="U461">
        <v>68</v>
      </c>
      <c r="V461">
        <v>61</v>
      </c>
      <c r="W461">
        <v>18</v>
      </c>
      <c r="X461">
        <v>89</v>
      </c>
      <c r="Y461">
        <v>137</v>
      </c>
      <c r="Z461" s="8">
        <v>1.49</v>
      </c>
      <c r="AA461" s="9">
        <v>0.24099999999999999</v>
      </c>
      <c r="AB461" s="9">
        <v>0.28299999999999997</v>
      </c>
      <c r="AC461" t="str">
        <f>VLOOKUP($A461,Pit!$A$4:$A$1418,1,FALSE)</f>
        <v>RPTurner Jones21</v>
      </c>
    </row>
    <row r="462" spans="1:29" x14ac:dyDescent="0.25">
      <c r="A462" t="str">
        <f t="shared" si="7"/>
        <v>CLPeter Burton22</v>
      </c>
      <c r="B462">
        <v>3322</v>
      </c>
      <c r="C462">
        <v>773</v>
      </c>
      <c r="D462" t="s">
        <v>799</v>
      </c>
      <c r="E462" t="s">
        <v>1067</v>
      </c>
      <c r="F462">
        <v>0</v>
      </c>
      <c r="G462">
        <v>38670</v>
      </c>
      <c r="H462">
        <v>22</v>
      </c>
      <c r="I462" t="s">
        <v>254</v>
      </c>
      <c r="J462" t="s">
        <v>53</v>
      </c>
      <c r="K462">
        <v>5</v>
      </c>
      <c r="L462">
        <v>5</v>
      </c>
      <c r="M462">
        <v>1</v>
      </c>
      <c r="N462">
        <v>0</v>
      </c>
      <c r="O462">
        <v>0</v>
      </c>
      <c r="P462">
        <v>5.8</v>
      </c>
      <c r="Q462">
        <v>59</v>
      </c>
      <c r="R462">
        <v>4</v>
      </c>
      <c r="S462">
        <v>49.7</v>
      </c>
      <c r="T462">
        <v>62</v>
      </c>
      <c r="U462">
        <v>35</v>
      </c>
      <c r="V462">
        <v>32</v>
      </c>
      <c r="W462">
        <v>5</v>
      </c>
      <c r="X462">
        <v>26</v>
      </c>
      <c r="Y462">
        <v>28</v>
      </c>
      <c r="Z462">
        <v>1.77</v>
      </c>
      <c r="AA462">
        <v>0.313</v>
      </c>
      <c r="AB462">
        <v>0.34100000000000003</v>
      </c>
      <c r="AC462" t="str">
        <f>VLOOKUP($A462,Pit!$A$4:$A$1418,1,FALSE)</f>
        <v>CLPeter Burton22</v>
      </c>
    </row>
    <row r="463" spans="1:29" x14ac:dyDescent="0.25">
      <c r="A463" t="str">
        <f t="shared" si="7"/>
        <v>RPJeremy Starr21</v>
      </c>
      <c r="B463">
        <v>14712</v>
      </c>
      <c r="C463">
        <v>774</v>
      </c>
      <c r="D463" t="s">
        <v>718</v>
      </c>
      <c r="E463" t="s">
        <v>1662</v>
      </c>
      <c r="F463">
        <v>2400000</v>
      </c>
      <c r="G463">
        <v>38940</v>
      </c>
      <c r="H463">
        <v>21</v>
      </c>
      <c r="I463" t="s">
        <v>254</v>
      </c>
      <c r="J463" t="s">
        <v>43</v>
      </c>
      <c r="K463">
        <v>2</v>
      </c>
      <c r="L463">
        <v>5</v>
      </c>
      <c r="M463">
        <v>10</v>
      </c>
      <c r="N463">
        <v>0</v>
      </c>
      <c r="O463">
        <v>0</v>
      </c>
      <c r="P463">
        <v>3.76</v>
      </c>
      <c r="Q463">
        <v>45</v>
      </c>
      <c r="R463">
        <v>0</v>
      </c>
      <c r="S463">
        <v>64.7</v>
      </c>
      <c r="T463">
        <v>76</v>
      </c>
      <c r="U463">
        <v>43</v>
      </c>
      <c r="V463">
        <v>27</v>
      </c>
      <c r="W463">
        <v>7</v>
      </c>
      <c r="X463">
        <v>25</v>
      </c>
      <c r="Y463">
        <v>52</v>
      </c>
      <c r="Z463">
        <v>1.56</v>
      </c>
      <c r="AA463">
        <v>0.28899999999999998</v>
      </c>
      <c r="AB463">
        <v>0.33500000000000002</v>
      </c>
      <c r="AC463" t="str">
        <f>VLOOKUP($A463,Pit!$A$4:$A$1418,1,FALSE)</f>
        <v>RPJeremy Starr21</v>
      </c>
    </row>
    <row r="464" spans="1:29" x14ac:dyDescent="0.25">
      <c r="A464" t="str">
        <f t="shared" si="7"/>
        <v>RPVicente Guzmán23</v>
      </c>
      <c r="B464">
        <v>15285</v>
      </c>
      <c r="C464">
        <v>775</v>
      </c>
      <c r="D464" t="s">
        <v>682</v>
      </c>
      <c r="E464" t="s">
        <v>624</v>
      </c>
      <c r="F464">
        <v>0</v>
      </c>
      <c r="G464">
        <v>38294</v>
      </c>
      <c r="H464">
        <v>23</v>
      </c>
      <c r="I464" t="s">
        <v>254</v>
      </c>
      <c r="J464" t="s">
        <v>43</v>
      </c>
      <c r="K464">
        <v>1</v>
      </c>
      <c r="L464">
        <v>3</v>
      </c>
      <c r="M464">
        <v>5</v>
      </c>
      <c r="N464">
        <v>0</v>
      </c>
      <c r="O464">
        <v>0</v>
      </c>
      <c r="P464">
        <v>4.78</v>
      </c>
      <c r="Q464">
        <v>36</v>
      </c>
      <c r="R464">
        <v>0</v>
      </c>
      <c r="S464">
        <v>49</v>
      </c>
      <c r="T464">
        <v>48</v>
      </c>
      <c r="U464">
        <v>30</v>
      </c>
      <c r="V464">
        <v>26</v>
      </c>
      <c r="W464">
        <v>12</v>
      </c>
      <c r="X464">
        <v>15</v>
      </c>
      <c r="Y464">
        <v>49</v>
      </c>
      <c r="Z464">
        <v>1.29</v>
      </c>
      <c r="AA464">
        <v>0.253</v>
      </c>
      <c r="AB464">
        <v>0.27300000000000002</v>
      </c>
      <c r="AC464" t="str">
        <f>VLOOKUP($A464,Pit!$A$4:$A$1418,1,FALSE)</f>
        <v>RPVicente Guzmán23</v>
      </c>
    </row>
    <row r="465" spans="1:29" x14ac:dyDescent="0.25">
      <c r="A465" t="str">
        <f t="shared" si="7"/>
        <v>RPKenny Sutton23</v>
      </c>
      <c r="B465">
        <v>9566</v>
      </c>
      <c r="C465">
        <v>776</v>
      </c>
      <c r="D465" t="s">
        <v>268</v>
      </c>
      <c r="E465" t="s">
        <v>494</v>
      </c>
      <c r="F465">
        <v>0</v>
      </c>
      <c r="G465">
        <v>38339</v>
      </c>
      <c r="H465">
        <v>23</v>
      </c>
      <c r="I465" t="s">
        <v>254</v>
      </c>
      <c r="J465" t="s">
        <v>43</v>
      </c>
      <c r="K465">
        <v>4</v>
      </c>
      <c r="L465">
        <v>1</v>
      </c>
      <c r="M465">
        <v>4</v>
      </c>
      <c r="N465">
        <v>0</v>
      </c>
      <c r="O465">
        <v>0</v>
      </c>
      <c r="P465">
        <v>4.1900000000000004</v>
      </c>
      <c r="Q465">
        <v>78</v>
      </c>
      <c r="R465">
        <v>0</v>
      </c>
      <c r="S465">
        <v>101</v>
      </c>
      <c r="T465">
        <v>100</v>
      </c>
      <c r="U465">
        <v>50</v>
      </c>
      <c r="V465">
        <v>47</v>
      </c>
      <c r="W465">
        <v>14</v>
      </c>
      <c r="X465">
        <v>47</v>
      </c>
      <c r="Y465">
        <v>112</v>
      </c>
      <c r="Z465">
        <v>1.46</v>
      </c>
      <c r="AA465">
        <v>0.254</v>
      </c>
      <c r="AB465">
        <v>0.32</v>
      </c>
      <c r="AC465" t="str">
        <f>VLOOKUP($A465,Pit!$A$4:$A$1418,1,FALSE)</f>
        <v>RPKenny Sutton23</v>
      </c>
    </row>
    <row r="466" spans="1:29" x14ac:dyDescent="0.25">
      <c r="A466" t="str">
        <f t="shared" si="7"/>
        <v>RPJack Ramey24</v>
      </c>
      <c r="B466">
        <v>6729</v>
      </c>
      <c r="C466">
        <v>778</v>
      </c>
      <c r="D466" t="s">
        <v>154</v>
      </c>
      <c r="E466" t="s">
        <v>1571</v>
      </c>
      <c r="F466">
        <v>0</v>
      </c>
      <c r="G466">
        <v>38117</v>
      </c>
      <c r="H466">
        <v>24</v>
      </c>
      <c r="I466" t="s">
        <v>254</v>
      </c>
      <c r="J466" t="s">
        <v>43</v>
      </c>
      <c r="K466">
        <v>13</v>
      </c>
      <c r="L466">
        <v>2</v>
      </c>
      <c r="M466">
        <v>0</v>
      </c>
      <c r="N466">
        <v>0</v>
      </c>
      <c r="O466">
        <v>0</v>
      </c>
      <c r="P466">
        <v>2.65</v>
      </c>
      <c r="Q466">
        <v>58</v>
      </c>
      <c r="R466">
        <v>1</v>
      </c>
      <c r="S466">
        <v>132.69999999999999</v>
      </c>
      <c r="T466">
        <v>107</v>
      </c>
      <c r="U466">
        <v>49</v>
      </c>
      <c r="V466">
        <v>39</v>
      </c>
      <c r="W466">
        <v>14</v>
      </c>
      <c r="X466">
        <v>67</v>
      </c>
      <c r="Y466">
        <v>100</v>
      </c>
      <c r="Z466">
        <v>1.31</v>
      </c>
      <c r="AA466">
        <v>0.22600000000000001</v>
      </c>
      <c r="AB466">
        <v>0.25600000000000001</v>
      </c>
      <c r="AC466" t="str">
        <f>VLOOKUP($A466,Pit!$A$4:$A$1418,1,FALSE)</f>
        <v>RPJack Ramey24</v>
      </c>
    </row>
    <row r="467" spans="1:29" x14ac:dyDescent="0.25">
      <c r="A467" t="str">
        <f t="shared" si="7"/>
        <v>RPCarlos Téllez24</v>
      </c>
      <c r="B467">
        <v>15307</v>
      </c>
      <c r="C467">
        <v>779</v>
      </c>
      <c r="D467" t="s">
        <v>222</v>
      </c>
      <c r="E467" t="s">
        <v>470</v>
      </c>
      <c r="F467">
        <v>0</v>
      </c>
      <c r="G467">
        <v>37838</v>
      </c>
      <c r="H467">
        <v>24</v>
      </c>
      <c r="I467" t="s">
        <v>254</v>
      </c>
      <c r="J467" t="s">
        <v>43</v>
      </c>
      <c r="K467">
        <v>2</v>
      </c>
      <c r="L467">
        <v>1</v>
      </c>
      <c r="M467">
        <v>1</v>
      </c>
      <c r="N467">
        <v>0</v>
      </c>
      <c r="O467">
        <v>0</v>
      </c>
      <c r="P467">
        <v>5.34</v>
      </c>
      <c r="Q467">
        <v>15</v>
      </c>
      <c r="R467">
        <v>0</v>
      </c>
      <c r="S467">
        <v>28.7</v>
      </c>
      <c r="T467">
        <v>29</v>
      </c>
      <c r="U467">
        <v>21</v>
      </c>
      <c r="V467">
        <v>17</v>
      </c>
      <c r="W467">
        <v>3</v>
      </c>
      <c r="X467">
        <v>16</v>
      </c>
      <c r="Y467">
        <v>22</v>
      </c>
      <c r="Z467">
        <v>1.57</v>
      </c>
      <c r="AA467">
        <v>0.26100000000000001</v>
      </c>
      <c r="AB467">
        <v>0.30199999999999999</v>
      </c>
      <c r="AC467" t="str">
        <f>VLOOKUP($A467,Pit!$A$4:$A$1418,1,FALSE)</f>
        <v>RPCarlos Téllez24</v>
      </c>
    </row>
    <row r="468" spans="1:29" x14ac:dyDescent="0.25">
      <c r="A468" t="str">
        <f t="shared" si="7"/>
        <v>SPThomas Joseph23</v>
      </c>
      <c r="B468">
        <v>5596</v>
      </c>
      <c r="C468">
        <v>780</v>
      </c>
      <c r="D468" t="s">
        <v>168</v>
      </c>
      <c r="E468" t="s">
        <v>188</v>
      </c>
      <c r="F468">
        <v>0</v>
      </c>
      <c r="G468">
        <v>38181</v>
      </c>
      <c r="H468">
        <v>23</v>
      </c>
      <c r="I468" t="s">
        <v>254</v>
      </c>
      <c r="J468" t="s">
        <v>25</v>
      </c>
      <c r="K468">
        <v>8</v>
      </c>
      <c r="L468">
        <v>6</v>
      </c>
      <c r="M468">
        <v>5</v>
      </c>
      <c r="N468">
        <v>0</v>
      </c>
      <c r="O468">
        <v>0</v>
      </c>
      <c r="P468">
        <v>3.54</v>
      </c>
      <c r="Q468">
        <v>48</v>
      </c>
      <c r="R468">
        <v>11</v>
      </c>
      <c r="S468">
        <v>112</v>
      </c>
      <c r="T468">
        <v>86</v>
      </c>
      <c r="U468">
        <v>44</v>
      </c>
      <c r="V468">
        <v>44</v>
      </c>
      <c r="W468">
        <v>7</v>
      </c>
      <c r="X468">
        <v>53</v>
      </c>
      <c r="Y468">
        <v>101</v>
      </c>
      <c r="Z468">
        <v>1.24</v>
      </c>
      <c r="AA468">
        <v>0.21299999999999999</v>
      </c>
      <c r="AB468">
        <v>0.26500000000000001</v>
      </c>
      <c r="AC468" t="str">
        <f>VLOOKUP($A468,Pit!$A$4:$A$1418,1,FALSE)</f>
        <v>SPThomas Joseph23</v>
      </c>
    </row>
    <row r="469" spans="1:29" x14ac:dyDescent="0.25">
      <c r="A469" t="str">
        <f t="shared" si="7"/>
        <v>RPWalt MacCormick23</v>
      </c>
      <c r="B469">
        <v>5119</v>
      </c>
      <c r="C469">
        <v>781</v>
      </c>
      <c r="D469" t="s">
        <v>749</v>
      </c>
      <c r="E469" t="s">
        <v>1381</v>
      </c>
      <c r="F469">
        <v>0</v>
      </c>
      <c r="G469">
        <v>38347</v>
      </c>
      <c r="H469">
        <v>23</v>
      </c>
      <c r="I469" t="s">
        <v>254</v>
      </c>
      <c r="J469" t="s">
        <v>43</v>
      </c>
      <c r="K469">
        <v>1</v>
      </c>
      <c r="L469">
        <v>1</v>
      </c>
      <c r="M469">
        <v>0</v>
      </c>
      <c r="N469">
        <v>0</v>
      </c>
      <c r="O469">
        <v>0</v>
      </c>
      <c r="P469">
        <v>4.55</v>
      </c>
      <c r="Q469">
        <v>67</v>
      </c>
      <c r="R469">
        <v>0</v>
      </c>
      <c r="S469">
        <v>63.3</v>
      </c>
      <c r="T469">
        <v>72</v>
      </c>
      <c r="U469">
        <v>37</v>
      </c>
      <c r="V469">
        <v>32</v>
      </c>
      <c r="W469">
        <v>8</v>
      </c>
      <c r="X469">
        <v>29</v>
      </c>
      <c r="Y469">
        <v>58</v>
      </c>
      <c r="Z469">
        <v>1.59</v>
      </c>
      <c r="AA469">
        <v>0.28799999999999998</v>
      </c>
      <c r="AB469">
        <v>0.34200000000000003</v>
      </c>
      <c r="AC469" t="str">
        <f>VLOOKUP($A469,Pit!$A$4:$A$1418,1,FALSE)</f>
        <v>RPWalt MacCormick23</v>
      </c>
    </row>
    <row r="470" spans="1:29" x14ac:dyDescent="0.25">
      <c r="A470" t="str">
        <f t="shared" si="7"/>
        <v>RPHieronymous van Wyk21</v>
      </c>
      <c r="B470">
        <v>14511</v>
      </c>
      <c r="C470">
        <v>782</v>
      </c>
      <c r="D470" t="s">
        <v>1711</v>
      </c>
      <c r="E470" t="s">
        <v>1712</v>
      </c>
      <c r="F470">
        <v>2400000</v>
      </c>
      <c r="G470" s="10">
        <v>39087</v>
      </c>
      <c r="H470">
        <v>21</v>
      </c>
      <c r="I470" t="s">
        <v>254</v>
      </c>
      <c r="J470" t="s">
        <v>43</v>
      </c>
      <c r="K470">
        <v>8</v>
      </c>
      <c r="L470">
        <v>10</v>
      </c>
      <c r="M470">
        <v>5</v>
      </c>
      <c r="N470">
        <v>0</v>
      </c>
      <c r="O470">
        <v>0</v>
      </c>
      <c r="P470" s="8">
        <v>4.45</v>
      </c>
      <c r="Q470">
        <v>80</v>
      </c>
      <c r="R470">
        <v>17</v>
      </c>
      <c r="S470">
        <v>192</v>
      </c>
      <c r="T470">
        <v>197</v>
      </c>
      <c r="U470">
        <v>100</v>
      </c>
      <c r="V470">
        <v>95</v>
      </c>
      <c r="W470">
        <v>21</v>
      </c>
      <c r="X470">
        <v>82</v>
      </c>
      <c r="Y470">
        <v>138</v>
      </c>
      <c r="Z470" s="8">
        <v>1.45</v>
      </c>
      <c r="AA470" s="9">
        <v>0.26500000000000001</v>
      </c>
      <c r="AB470" s="9">
        <v>0.29699999999999999</v>
      </c>
      <c r="AC470" t="str">
        <f>VLOOKUP($A470,Pit!$A$4:$A$1418,1,FALSE)</f>
        <v>RPHieronymous van Wyk21</v>
      </c>
    </row>
    <row r="471" spans="1:29" x14ac:dyDescent="0.25">
      <c r="A471" t="str">
        <f t="shared" si="7"/>
        <v>RPLarry Lowry22</v>
      </c>
      <c r="B471">
        <v>7499</v>
      </c>
      <c r="C471">
        <v>783</v>
      </c>
      <c r="D471" t="s">
        <v>266</v>
      </c>
      <c r="E471" t="s">
        <v>1368</v>
      </c>
      <c r="F471">
        <v>0</v>
      </c>
      <c r="G471" s="10">
        <v>38617</v>
      </c>
      <c r="H471">
        <v>22</v>
      </c>
      <c r="I471" t="s">
        <v>254</v>
      </c>
      <c r="J471" t="s">
        <v>43</v>
      </c>
      <c r="K471">
        <v>9</v>
      </c>
      <c r="L471">
        <v>11</v>
      </c>
      <c r="M471">
        <v>4</v>
      </c>
      <c r="N471">
        <v>0</v>
      </c>
      <c r="O471">
        <v>0</v>
      </c>
      <c r="P471" s="8">
        <v>3.51</v>
      </c>
      <c r="Q471">
        <v>72</v>
      </c>
      <c r="R471">
        <v>11</v>
      </c>
      <c r="S471">
        <v>172</v>
      </c>
      <c r="T471">
        <v>152</v>
      </c>
      <c r="U471">
        <v>70</v>
      </c>
      <c r="V471">
        <v>67</v>
      </c>
      <c r="W471">
        <v>20</v>
      </c>
      <c r="X471">
        <v>62</v>
      </c>
      <c r="Y471">
        <v>134</v>
      </c>
      <c r="Z471" s="8">
        <v>1.24</v>
      </c>
      <c r="AA471" s="9">
        <v>0.23599999999999999</v>
      </c>
      <c r="AB471" s="9">
        <v>0.26800000000000002</v>
      </c>
      <c r="AC471" t="str">
        <f>VLOOKUP($A471,Pit!$A$4:$A$1418,1,FALSE)</f>
        <v>RPLarry Lowry22</v>
      </c>
    </row>
    <row r="472" spans="1:29" x14ac:dyDescent="0.25">
      <c r="A472" t="str">
        <f t="shared" si="7"/>
        <v>RPMike Bradley23</v>
      </c>
      <c r="B472">
        <v>9413</v>
      </c>
      <c r="C472">
        <v>784</v>
      </c>
      <c r="D472" t="s">
        <v>159</v>
      </c>
      <c r="E472" t="s">
        <v>420</v>
      </c>
      <c r="F472">
        <v>2600000</v>
      </c>
      <c r="G472">
        <v>38255</v>
      </c>
      <c r="H472">
        <v>23</v>
      </c>
      <c r="I472" t="s">
        <v>254</v>
      </c>
      <c r="J472" t="s">
        <v>43</v>
      </c>
      <c r="K472">
        <v>13</v>
      </c>
      <c r="L472">
        <v>14</v>
      </c>
      <c r="M472">
        <v>4</v>
      </c>
      <c r="N472">
        <v>0</v>
      </c>
      <c r="O472">
        <v>0</v>
      </c>
      <c r="P472">
        <v>5.73</v>
      </c>
      <c r="Q472">
        <v>118</v>
      </c>
      <c r="R472">
        <v>15</v>
      </c>
      <c r="S472">
        <v>224.7</v>
      </c>
      <c r="T472">
        <v>275</v>
      </c>
      <c r="U472">
        <v>154</v>
      </c>
      <c r="V472">
        <v>143</v>
      </c>
      <c r="W472">
        <v>20</v>
      </c>
      <c r="X472">
        <v>87</v>
      </c>
      <c r="Y472">
        <v>126</v>
      </c>
      <c r="Z472">
        <v>1.61</v>
      </c>
      <c r="AA472">
        <v>0.30099999999999999</v>
      </c>
      <c r="AB472">
        <v>0.32900000000000001</v>
      </c>
      <c r="AC472" t="str">
        <f>VLOOKUP($A472,Pit!$A$4:$A$1418,1,FALSE)</f>
        <v>RPMike Bradley23</v>
      </c>
    </row>
    <row r="473" spans="1:29" x14ac:dyDescent="0.25">
      <c r="A473" t="str">
        <f t="shared" si="7"/>
        <v>RPHayden Mckinna21</v>
      </c>
      <c r="B473">
        <v>11293</v>
      </c>
      <c r="C473">
        <v>787</v>
      </c>
      <c r="D473" t="s">
        <v>1430</v>
      </c>
      <c r="E473" t="s">
        <v>1431</v>
      </c>
      <c r="F473">
        <v>0</v>
      </c>
      <c r="G473" s="10">
        <v>38931</v>
      </c>
      <c r="H473">
        <v>21</v>
      </c>
      <c r="I473" t="s">
        <v>254</v>
      </c>
      <c r="J473" t="s">
        <v>43</v>
      </c>
      <c r="K473">
        <v>8</v>
      </c>
      <c r="L473">
        <v>11</v>
      </c>
      <c r="M473">
        <v>1</v>
      </c>
      <c r="N473">
        <v>0</v>
      </c>
      <c r="O473">
        <v>0</v>
      </c>
      <c r="P473">
        <v>3.84</v>
      </c>
      <c r="Q473">
        <v>51</v>
      </c>
      <c r="R473">
        <v>35</v>
      </c>
      <c r="S473">
        <v>204</v>
      </c>
      <c r="T473">
        <v>220</v>
      </c>
      <c r="U473">
        <v>96</v>
      </c>
      <c r="V473">
        <v>87</v>
      </c>
      <c r="W473">
        <v>13</v>
      </c>
      <c r="X473">
        <v>57</v>
      </c>
      <c r="Y473">
        <v>167</v>
      </c>
      <c r="Z473">
        <v>1.36</v>
      </c>
      <c r="AA473">
        <v>0.27500000000000002</v>
      </c>
      <c r="AB473">
        <v>0.33100000000000002</v>
      </c>
      <c r="AC473" t="str">
        <f>VLOOKUP($A473,Pit!$A$4:$A$1418,1,FALSE)</f>
        <v>RPHayden Mckinna21</v>
      </c>
    </row>
    <row r="474" spans="1:29" x14ac:dyDescent="0.25">
      <c r="A474" t="str">
        <f t="shared" si="7"/>
        <v>RPMichael Auchmulty21</v>
      </c>
      <c r="B474">
        <v>11142</v>
      </c>
      <c r="C474">
        <v>788</v>
      </c>
      <c r="D474" t="s">
        <v>143</v>
      </c>
      <c r="E474" t="s">
        <v>1014</v>
      </c>
      <c r="F474">
        <v>0</v>
      </c>
      <c r="G474">
        <v>38922</v>
      </c>
      <c r="H474">
        <v>21</v>
      </c>
      <c r="I474" t="s">
        <v>254</v>
      </c>
      <c r="J474" t="s">
        <v>43</v>
      </c>
      <c r="K474">
        <v>9</v>
      </c>
      <c r="L474">
        <v>8</v>
      </c>
      <c r="M474">
        <v>6</v>
      </c>
      <c r="N474">
        <v>0</v>
      </c>
      <c r="O474">
        <v>0</v>
      </c>
      <c r="P474">
        <v>4.42</v>
      </c>
      <c r="Q474">
        <v>63</v>
      </c>
      <c r="R474">
        <v>0</v>
      </c>
      <c r="S474">
        <v>114</v>
      </c>
      <c r="T474">
        <v>111</v>
      </c>
      <c r="U474">
        <v>66</v>
      </c>
      <c r="V474">
        <v>56</v>
      </c>
      <c r="W474">
        <v>14</v>
      </c>
      <c r="X474">
        <v>51</v>
      </c>
      <c r="Y474">
        <v>109</v>
      </c>
      <c r="Z474">
        <v>1.42</v>
      </c>
      <c r="AA474">
        <v>0.25</v>
      </c>
      <c r="AB474">
        <v>0.29799999999999999</v>
      </c>
      <c r="AC474" t="str">
        <f>VLOOKUP($A474,Pit!$A$4:$A$1418,1,FALSE)</f>
        <v>RPMichael Auchmulty21</v>
      </c>
    </row>
    <row r="475" spans="1:29" x14ac:dyDescent="0.25">
      <c r="A475" t="str">
        <f t="shared" si="7"/>
        <v>RPPhil Evershed23</v>
      </c>
      <c r="B475">
        <v>10314</v>
      </c>
      <c r="C475">
        <v>789</v>
      </c>
      <c r="D475" t="s">
        <v>560</v>
      </c>
      <c r="E475" t="s">
        <v>1154</v>
      </c>
      <c r="F475">
        <v>0</v>
      </c>
      <c r="G475">
        <v>38339</v>
      </c>
      <c r="H475">
        <v>23</v>
      </c>
      <c r="I475" t="s">
        <v>254</v>
      </c>
      <c r="J475" t="s">
        <v>43</v>
      </c>
      <c r="K475">
        <v>6</v>
      </c>
      <c r="L475">
        <v>1</v>
      </c>
      <c r="M475">
        <v>4</v>
      </c>
      <c r="N475">
        <v>0</v>
      </c>
      <c r="O475">
        <v>0</v>
      </c>
      <c r="P475">
        <v>6.01</v>
      </c>
      <c r="Q475">
        <v>44</v>
      </c>
      <c r="R475">
        <v>0</v>
      </c>
      <c r="S475">
        <v>73.3</v>
      </c>
      <c r="T475">
        <v>72</v>
      </c>
      <c r="U475">
        <v>50</v>
      </c>
      <c r="V475">
        <v>49</v>
      </c>
      <c r="W475">
        <v>16</v>
      </c>
      <c r="X475">
        <v>50</v>
      </c>
      <c r="Y475">
        <v>59</v>
      </c>
      <c r="Z475">
        <v>1.66</v>
      </c>
      <c r="AA475">
        <v>0.25800000000000001</v>
      </c>
      <c r="AB475">
        <v>0.26800000000000002</v>
      </c>
      <c r="AC475" t="str">
        <f>VLOOKUP($A475,Pit!$A$4:$A$1418,1,FALSE)</f>
        <v>RPPhil Evershed23</v>
      </c>
    </row>
    <row r="476" spans="1:29" x14ac:dyDescent="0.25">
      <c r="A476" t="str">
        <f t="shared" si="7"/>
        <v>RPJoe Murray22</v>
      </c>
      <c r="B476">
        <v>10330</v>
      </c>
      <c r="C476">
        <v>790</v>
      </c>
      <c r="D476" t="s">
        <v>208</v>
      </c>
      <c r="E476" t="s">
        <v>712</v>
      </c>
      <c r="F476">
        <v>0</v>
      </c>
      <c r="G476">
        <v>38800</v>
      </c>
      <c r="H476">
        <v>22</v>
      </c>
      <c r="I476" t="s">
        <v>254</v>
      </c>
      <c r="J476" t="s">
        <v>43</v>
      </c>
      <c r="K476">
        <v>4</v>
      </c>
      <c r="L476">
        <v>0</v>
      </c>
      <c r="M476">
        <v>2</v>
      </c>
      <c r="N476">
        <v>0</v>
      </c>
      <c r="O476">
        <v>0</v>
      </c>
      <c r="P476">
        <v>2.41</v>
      </c>
      <c r="Q476">
        <v>38</v>
      </c>
      <c r="R476">
        <v>0</v>
      </c>
      <c r="S476">
        <v>71</v>
      </c>
      <c r="T476">
        <v>57</v>
      </c>
      <c r="U476">
        <v>20</v>
      </c>
      <c r="V476">
        <v>19</v>
      </c>
      <c r="W476">
        <v>6</v>
      </c>
      <c r="X476">
        <v>21</v>
      </c>
      <c r="Y476">
        <v>63</v>
      </c>
      <c r="Z476">
        <v>1.1000000000000001</v>
      </c>
      <c r="AA476">
        <v>0.224</v>
      </c>
      <c r="AB476">
        <v>0.27300000000000002</v>
      </c>
      <c r="AC476" t="str">
        <f>VLOOKUP($A476,Pit!$A$4:$A$1418,1,FALSE)</f>
        <v>RPJoe Murray22</v>
      </c>
    </row>
    <row r="477" spans="1:29" x14ac:dyDescent="0.25">
      <c r="A477" t="str">
        <f t="shared" si="7"/>
        <v>RPSteven Phillips24</v>
      </c>
      <c r="B477">
        <v>15728</v>
      </c>
      <c r="C477">
        <v>791</v>
      </c>
      <c r="D477" t="s">
        <v>1555</v>
      </c>
      <c r="E477" t="s">
        <v>226</v>
      </c>
      <c r="F477">
        <v>0</v>
      </c>
      <c r="G477">
        <v>37844</v>
      </c>
      <c r="H477">
        <v>24</v>
      </c>
      <c r="I477" t="s">
        <v>254</v>
      </c>
      <c r="J477" t="s">
        <v>43</v>
      </c>
      <c r="K477">
        <v>3</v>
      </c>
      <c r="L477">
        <v>3</v>
      </c>
      <c r="M477">
        <v>1</v>
      </c>
      <c r="N477">
        <v>0</v>
      </c>
      <c r="O477">
        <v>0</v>
      </c>
      <c r="P477">
        <v>3.86</v>
      </c>
      <c r="Q477">
        <v>17</v>
      </c>
      <c r="R477">
        <v>0</v>
      </c>
      <c r="S477">
        <v>21</v>
      </c>
      <c r="T477">
        <v>17</v>
      </c>
      <c r="U477">
        <v>13</v>
      </c>
      <c r="V477">
        <v>9</v>
      </c>
      <c r="W477">
        <v>3</v>
      </c>
      <c r="X477">
        <v>18</v>
      </c>
      <c r="Y477">
        <v>25</v>
      </c>
      <c r="Z477">
        <v>1.67</v>
      </c>
      <c r="AA477">
        <v>0.218</v>
      </c>
      <c r="AB477">
        <v>0.27500000000000002</v>
      </c>
      <c r="AC477" t="str">
        <f>VLOOKUP($A477,Pit!$A$4:$A$1418,1,FALSE)</f>
        <v>RPSteven Phillips24</v>
      </c>
    </row>
    <row r="478" spans="1:29" x14ac:dyDescent="0.25">
      <c r="A478" t="str">
        <f t="shared" si="7"/>
        <v>RPKatsumi Yamada23</v>
      </c>
      <c r="B478">
        <v>13656</v>
      </c>
      <c r="C478">
        <v>793</v>
      </c>
      <c r="D478" t="s">
        <v>735</v>
      </c>
      <c r="E478" t="s">
        <v>640</v>
      </c>
      <c r="F478">
        <v>0</v>
      </c>
      <c r="G478">
        <v>38334</v>
      </c>
      <c r="H478">
        <v>23</v>
      </c>
      <c r="I478" t="s">
        <v>254</v>
      </c>
      <c r="J478" t="s">
        <v>43</v>
      </c>
      <c r="K478">
        <v>3</v>
      </c>
      <c r="L478">
        <v>7</v>
      </c>
      <c r="M478">
        <v>4</v>
      </c>
      <c r="N478">
        <v>0</v>
      </c>
      <c r="O478">
        <v>0</v>
      </c>
      <c r="P478">
        <v>7.43</v>
      </c>
      <c r="Q478">
        <v>72</v>
      </c>
      <c r="R478">
        <v>1</v>
      </c>
      <c r="S478">
        <v>95.7</v>
      </c>
      <c r="T478">
        <v>132</v>
      </c>
      <c r="U478">
        <v>88</v>
      </c>
      <c r="V478">
        <v>79</v>
      </c>
      <c r="W478">
        <v>15</v>
      </c>
      <c r="X478">
        <v>57</v>
      </c>
      <c r="Y478">
        <v>61</v>
      </c>
      <c r="Z478">
        <v>1.98</v>
      </c>
      <c r="AA478">
        <v>0.32600000000000001</v>
      </c>
      <c r="AB478">
        <v>0.34599999999999997</v>
      </c>
      <c r="AC478" t="str">
        <f>VLOOKUP($A478,Pit!$A$4:$A$1418,1,FALSE)</f>
        <v>RPKatsumi Yamada23</v>
      </c>
    </row>
    <row r="479" spans="1:29" x14ac:dyDescent="0.25">
      <c r="A479" t="str">
        <f t="shared" si="7"/>
        <v>CLRaúl Rocha23</v>
      </c>
      <c r="B479">
        <v>10689</v>
      </c>
      <c r="C479">
        <v>794</v>
      </c>
      <c r="D479" t="s">
        <v>233</v>
      </c>
      <c r="E479" t="s">
        <v>1600</v>
      </c>
      <c r="F479">
        <v>0</v>
      </c>
      <c r="G479" s="10">
        <v>38356</v>
      </c>
      <c r="H479">
        <v>23</v>
      </c>
      <c r="I479" t="s">
        <v>254</v>
      </c>
      <c r="J479" t="s">
        <v>53</v>
      </c>
      <c r="K479">
        <v>14</v>
      </c>
      <c r="L479">
        <v>12</v>
      </c>
      <c r="M479">
        <v>15</v>
      </c>
      <c r="N479">
        <v>0</v>
      </c>
      <c r="O479">
        <v>0</v>
      </c>
      <c r="P479">
        <v>5.63</v>
      </c>
      <c r="Q479">
        <v>115</v>
      </c>
      <c r="R479">
        <v>12</v>
      </c>
      <c r="S479">
        <v>171</v>
      </c>
      <c r="T479">
        <v>172</v>
      </c>
      <c r="U479">
        <v>123</v>
      </c>
      <c r="V479">
        <v>107</v>
      </c>
      <c r="W479">
        <v>29</v>
      </c>
      <c r="X479">
        <v>103</v>
      </c>
      <c r="Y479">
        <v>183</v>
      </c>
      <c r="Z479">
        <v>1.61</v>
      </c>
      <c r="AA479">
        <v>0.255</v>
      </c>
      <c r="AB479">
        <v>0.30599999999999999</v>
      </c>
      <c r="AC479" t="str">
        <f>VLOOKUP($A479,Pit!$A$4:$A$1418,1,FALSE)</f>
        <v>CLRaúl Rocha23</v>
      </c>
    </row>
    <row r="480" spans="1:29" x14ac:dyDescent="0.25">
      <c r="A480" t="str">
        <f t="shared" si="7"/>
        <v>RPMike Daugherty24</v>
      </c>
      <c r="B480">
        <v>4885</v>
      </c>
      <c r="C480">
        <v>798</v>
      </c>
      <c r="D480" t="s">
        <v>159</v>
      </c>
      <c r="E480" t="s">
        <v>1113</v>
      </c>
      <c r="F480">
        <v>0</v>
      </c>
      <c r="G480" s="10">
        <v>37904</v>
      </c>
      <c r="H480">
        <v>24</v>
      </c>
      <c r="I480" t="s">
        <v>254</v>
      </c>
      <c r="J480" t="s">
        <v>43</v>
      </c>
      <c r="K480">
        <v>7</v>
      </c>
      <c r="L480">
        <v>25</v>
      </c>
      <c r="M480">
        <v>4</v>
      </c>
      <c r="N480">
        <v>0</v>
      </c>
      <c r="O480">
        <v>0</v>
      </c>
      <c r="P480">
        <v>5.93</v>
      </c>
      <c r="Q480">
        <v>95</v>
      </c>
      <c r="R480">
        <v>33</v>
      </c>
      <c r="S480">
        <v>256.3</v>
      </c>
      <c r="T480">
        <v>289</v>
      </c>
      <c r="U480">
        <v>186</v>
      </c>
      <c r="V480">
        <v>169</v>
      </c>
      <c r="W480">
        <v>41</v>
      </c>
      <c r="X480">
        <v>153</v>
      </c>
      <c r="Y480">
        <v>178</v>
      </c>
      <c r="Z480">
        <v>1.72</v>
      </c>
      <c r="AA480">
        <v>0.28299999999999997</v>
      </c>
      <c r="AB480">
        <v>0.30599999999999999</v>
      </c>
      <c r="AC480" t="str">
        <f>VLOOKUP($A480,Pit!$A$4:$A$1418,1,FALSE)</f>
        <v>RPMike Daugherty24</v>
      </c>
    </row>
    <row r="481" spans="1:29" x14ac:dyDescent="0.25">
      <c r="A481" t="str">
        <f t="shared" si="7"/>
        <v>RPMomoru Ishikawa24</v>
      </c>
      <c r="B481">
        <v>9149</v>
      </c>
      <c r="C481">
        <v>799</v>
      </c>
      <c r="D481" t="s">
        <v>1274</v>
      </c>
      <c r="E481" t="s">
        <v>1275</v>
      </c>
      <c r="F481">
        <v>2600000</v>
      </c>
      <c r="G481">
        <v>37932</v>
      </c>
      <c r="H481">
        <v>24</v>
      </c>
      <c r="I481" t="s">
        <v>254</v>
      </c>
      <c r="J481" t="s">
        <v>43</v>
      </c>
      <c r="K481">
        <v>2</v>
      </c>
      <c r="L481">
        <v>0</v>
      </c>
      <c r="M481">
        <v>1</v>
      </c>
      <c r="N481">
        <v>0</v>
      </c>
      <c r="O481">
        <v>0</v>
      </c>
      <c r="P481">
        <v>5.57</v>
      </c>
      <c r="Q481">
        <v>45</v>
      </c>
      <c r="R481">
        <v>0</v>
      </c>
      <c r="S481">
        <v>84</v>
      </c>
      <c r="T481">
        <v>132</v>
      </c>
      <c r="U481">
        <v>67</v>
      </c>
      <c r="V481">
        <v>52</v>
      </c>
      <c r="W481">
        <v>12</v>
      </c>
      <c r="X481">
        <v>48</v>
      </c>
      <c r="Y481">
        <v>37</v>
      </c>
      <c r="Z481">
        <v>2.14</v>
      </c>
      <c r="AA481">
        <v>0.35799999999999998</v>
      </c>
      <c r="AB481">
        <v>0.373</v>
      </c>
      <c r="AC481" t="str">
        <f>VLOOKUP($A481,Pit!$A$4:$A$1418,1,FALSE)</f>
        <v>RPMomoru Ishikawa24</v>
      </c>
    </row>
    <row r="482" spans="1:29" x14ac:dyDescent="0.25">
      <c r="A482" t="str">
        <f t="shared" si="7"/>
        <v>RPKane Miller23</v>
      </c>
      <c r="B482">
        <v>1989</v>
      </c>
      <c r="C482">
        <v>801</v>
      </c>
      <c r="D482" t="s">
        <v>1296</v>
      </c>
      <c r="E482" t="s">
        <v>180</v>
      </c>
      <c r="F482">
        <v>0</v>
      </c>
      <c r="G482">
        <v>38268</v>
      </c>
      <c r="H482">
        <v>23</v>
      </c>
      <c r="I482" t="s">
        <v>254</v>
      </c>
      <c r="J482" t="s">
        <v>43</v>
      </c>
      <c r="K482">
        <v>11</v>
      </c>
      <c r="L482">
        <v>4</v>
      </c>
      <c r="M482">
        <v>8</v>
      </c>
      <c r="N482">
        <v>0</v>
      </c>
      <c r="O482">
        <v>0</v>
      </c>
      <c r="P482">
        <v>3.22</v>
      </c>
      <c r="Q482">
        <v>62</v>
      </c>
      <c r="R482">
        <v>17</v>
      </c>
      <c r="S482">
        <v>142.69999999999999</v>
      </c>
      <c r="T482">
        <v>142</v>
      </c>
      <c r="U482">
        <v>55</v>
      </c>
      <c r="V482">
        <v>51</v>
      </c>
      <c r="W482">
        <v>13</v>
      </c>
      <c r="X482">
        <v>60</v>
      </c>
      <c r="Y482">
        <v>94</v>
      </c>
      <c r="Z482">
        <v>1.42</v>
      </c>
      <c r="AA482">
        <v>0.26100000000000001</v>
      </c>
      <c r="AB482">
        <v>0.29399999999999998</v>
      </c>
      <c r="AC482" t="str">
        <f>VLOOKUP($A482,Pit!$A$4:$A$1418,1,FALSE)</f>
        <v>RPKane Miller23</v>
      </c>
    </row>
    <row r="483" spans="1:29" x14ac:dyDescent="0.25">
      <c r="A483" t="str">
        <f t="shared" si="7"/>
        <v>RPShamus Raven22</v>
      </c>
      <c r="B483">
        <v>11152</v>
      </c>
      <c r="C483">
        <v>802</v>
      </c>
      <c r="D483" t="s">
        <v>1576</v>
      </c>
      <c r="E483" t="s">
        <v>1577</v>
      </c>
      <c r="F483">
        <v>0</v>
      </c>
      <c r="G483">
        <v>38690</v>
      </c>
      <c r="H483">
        <v>22</v>
      </c>
      <c r="I483" t="s">
        <v>254</v>
      </c>
      <c r="J483" t="s">
        <v>43</v>
      </c>
      <c r="K483">
        <v>3</v>
      </c>
      <c r="L483">
        <v>3</v>
      </c>
      <c r="M483">
        <v>23</v>
      </c>
      <c r="N483">
        <v>0</v>
      </c>
      <c r="O483">
        <v>0</v>
      </c>
      <c r="P483">
        <v>3.99</v>
      </c>
      <c r="Q483">
        <v>74</v>
      </c>
      <c r="R483">
        <v>0</v>
      </c>
      <c r="S483">
        <v>65.3</v>
      </c>
      <c r="T483">
        <v>62</v>
      </c>
      <c r="U483">
        <v>31</v>
      </c>
      <c r="V483">
        <v>29</v>
      </c>
      <c r="W483">
        <v>7</v>
      </c>
      <c r="X483">
        <v>18</v>
      </c>
      <c r="Y483">
        <v>50</v>
      </c>
      <c r="Z483">
        <v>1.22</v>
      </c>
      <c r="AA483">
        <v>0.24199999999999999</v>
      </c>
      <c r="AB483">
        <v>0.27500000000000002</v>
      </c>
      <c r="AC483" t="str">
        <f>VLOOKUP($A483,Pit!$A$4:$A$1418,1,FALSE)</f>
        <v>RPShamus Raven22</v>
      </c>
    </row>
    <row r="484" spans="1:29" x14ac:dyDescent="0.25">
      <c r="A484" t="str">
        <f t="shared" si="7"/>
        <v>RPCharlie Lee23</v>
      </c>
      <c r="B484">
        <v>10424</v>
      </c>
      <c r="C484">
        <v>803</v>
      </c>
      <c r="D484" t="s">
        <v>270</v>
      </c>
      <c r="E484" t="s">
        <v>219</v>
      </c>
      <c r="F484">
        <v>0</v>
      </c>
      <c r="G484" s="10">
        <v>38197</v>
      </c>
      <c r="H484">
        <v>23</v>
      </c>
      <c r="I484" t="s">
        <v>254</v>
      </c>
      <c r="J484" t="s">
        <v>43</v>
      </c>
      <c r="K484">
        <v>11</v>
      </c>
      <c r="L484">
        <v>15</v>
      </c>
      <c r="M484">
        <v>2</v>
      </c>
      <c r="N484">
        <v>0</v>
      </c>
      <c r="O484">
        <v>0</v>
      </c>
      <c r="P484">
        <v>5.28</v>
      </c>
      <c r="Q484">
        <v>77</v>
      </c>
      <c r="R484">
        <v>28</v>
      </c>
      <c r="S484">
        <v>220</v>
      </c>
      <c r="T484">
        <v>246</v>
      </c>
      <c r="U484">
        <v>145</v>
      </c>
      <c r="V484">
        <v>129</v>
      </c>
      <c r="W484">
        <v>24</v>
      </c>
      <c r="X484">
        <v>120</v>
      </c>
      <c r="Y484">
        <v>203</v>
      </c>
      <c r="Z484">
        <v>1.66</v>
      </c>
      <c r="AA484">
        <v>0.28100000000000003</v>
      </c>
      <c r="AB484">
        <v>0.33900000000000002</v>
      </c>
      <c r="AC484" t="str">
        <f>VLOOKUP($A484,Pit!$A$4:$A$1418,1,FALSE)</f>
        <v>RPCharlie Lee23</v>
      </c>
    </row>
    <row r="485" spans="1:29" x14ac:dyDescent="0.25">
      <c r="A485" t="str">
        <f t="shared" si="7"/>
        <v>RPAlonso Soto21</v>
      </c>
      <c r="B485">
        <v>16540</v>
      </c>
      <c r="C485">
        <v>805</v>
      </c>
      <c r="D485" t="s">
        <v>581</v>
      </c>
      <c r="E485" t="s">
        <v>425</v>
      </c>
      <c r="F485">
        <v>0</v>
      </c>
      <c r="G485">
        <v>39096</v>
      </c>
      <c r="H485">
        <v>21</v>
      </c>
      <c r="I485" t="s">
        <v>254</v>
      </c>
      <c r="J485" t="s">
        <v>43</v>
      </c>
      <c r="K485">
        <v>2</v>
      </c>
      <c r="L485">
        <v>2</v>
      </c>
      <c r="M485">
        <v>1</v>
      </c>
      <c r="N485">
        <v>0</v>
      </c>
      <c r="O485">
        <v>0</v>
      </c>
      <c r="P485">
        <v>4.4000000000000004</v>
      </c>
      <c r="Q485">
        <v>21</v>
      </c>
      <c r="R485">
        <v>0</v>
      </c>
      <c r="S485">
        <v>30.7</v>
      </c>
      <c r="T485">
        <v>25</v>
      </c>
      <c r="U485">
        <v>15</v>
      </c>
      <c r="V485">
        <v>15</v>
      </c>
      <c r="W485">
        <v>7</v>
      </c>
      <c r="X485">
        <v>16</v>
      </c>
      <c r="Y485">
        <v>28</v>
      </c>
      <c r="Z485">
        <v>1.34</v>
      </c>
      <c r="AA485">
        <v>0.215</v>
      </c>
      <c r="AB485">
        <v>0.22</v>
      </c>
      <c r="AC485" t="str">
        <f>VLOOKUP($A485,Pit!$A$4:$A$1418,1,FALSE)</f>
        <v>RPAlonso Soto21</v>
      </c>
    </row>
    <row r="486" spans="1:29" x14ac:dyDescent="0.25">
      <c r="A486" t="str">
        <f t="shared" si="7"/>
        <v>RPJosé Barrón23</v>
      </c>
      <c r="B486">
        <v>9409</v>
      </c>
      <c r="C486">
        <v>808</v>
      </c>
      <c r="D486" t="s">
        <v>150</v>
      </c>
      <c r="E486" t="s">
        <v>722</v>
      </c>
      <c r="F486">
        <v>0</v>
      </c>
      <c r="G486">
        <v>38419</v>
      </c>
      <c r="H486">
        <v>23</v>
      </c>
      <c r="I486" t="s">
        <v>254</v>
      </c>
      <c r="J486" t="s">
        <v>43</v>
      </c>
      <c r="K486">
        <v>6</v>
      </c>
      <c r="L486">
        <v>2</v>
      </c>
      <c r="M486">
        <v>1</v>
      </c>
      <c r="N486">
        <v>0</v>
      </c>
      <c r="O486">
        <v>0</v>
      </c>
      <c r="P486">
        <v>4.6399999999999997</v>
      </c>
      <c r="Q486">
        <v>50</v>
      </c>
      <c r="R486">
        <v>0</v>
      </c>
      <c r="S486">
        <v>73.7</v>
      </c>
      <c r="T486">
        <v>84</v>
      </c>
      <c r="U486">
        <v>45</v>
      </c>
      <c r="V486">
        <v>38</v>
      </c>
      <c r="W486">
        <v>4</v>
      </c>
      <c r="X486">
        <v>34</v>
      </c>
      <c r="Y486">
        <v>61</v>
      </c>
      <c r="Z486">
        <v>1.6</v>
      </c>
      <c r="AA486">
        <v>0.29199999999999998</v>
      </c>
      <c r="AB486">
        <v>0.35099999999999998</v>
      </c>
      <c r="AC486" t="str">
        <f>VLOOKUP($A486,Pit!$A$4:$A$1418,1,FALSE)</f>
        <v>RPJosé Barrón23</v>
      </c>
    </row>
    <row r="487" spans="1:29" x14ac:dyDescent="0.25">
      <c r="A487" t="str">
        <f t="shared" si="7"/>
        <v>RPTroy Berry24</v>
      </c>
      <c r="B487">
        <v>13107</v>
      </c>
      <c r="C487">
        <v>809</v>
      </c>
      <c r="D487" t="s">
        <v>1038</v>
      </c>
      <c r="E487" t="s">
        <v>485</v>
      </c>
      <c r="F487">
        <v>0</v>
      </c>
      <c r="G487">
        <v>37984</v>
      </c>
      <c r="H487">
        <v>24</v>
      </c>
      <c r="I487" t="s">
        <v>254</v>
      </c>
      <c r="J487" t="s">
        <v>43</v>
      </c>
      <c r="K487">
        <v>0</v>
      </c>
      <c r="L487">
        <v>1</v>
      </c>
      <c r="M487">
        <v>7</v>
      </c>
      <c r="N487">
        <v>0</v>
      </c>
      <c r="O487">
        <v>0</v>
      </c>
      <c r="P487">
        <v>3.38</v>
      </c>
      <c r="Q487">
        <v>20</v>
      </c>
      <c r="R487">
        <v>0</v>
      </c>
      <c r="S487">
        <v>21.3</v>
      </c>
      <c r="T487">
        <v>17</v>
      </c>
      <c r="U487">
        <v>8</v>
      </c>
      <c r="V487">
        <v>8</v>
      </c>
      <c r="W487">
        <v>2</v>
      </c>
      <c r="X487">
        <v>17</v>
      </c>
      <c r="Y487">
        <v>17</v>
      </c>
      <c r="Z487">
        <v>1.59</v>
      </c>
      <c r="AA487">
        <v>0.221</v>
      </c>
      <c r="AB487">
        <v>0.254</v>
      </c>
      <c r="AC487" t="str">
        <f>VLOOKUP($A487,Pit!$A$4:$A$1418,1,FALSE)</f>
        <v>RPTroy Berry24</v>
      </c>
    </row>
    <row r="488" spans="1:29" x14ac:dyDescent="0.25">
      <c r="A488" t="str">
        <f t="shared" si="7"/>
        <v>RPAndrew Andrews22</v>
      </c>
      <c r="B488">
        <v>3508</v>
      </c>
      <c r="C488">
        <v>810</v>
      </c>
      <c r="D488" t="s">
        <v>697</v>
      </c>
      <c r="E488" t="s">
        <v>493</v>
      </c>
      <c r="F488">
        <v>0</v>
      </c>
      <c r="G488">
        <v>38846</v>
      </c>
      <c r="H488">
        <v>22</v>
      </c>
      <c r="I488" t="s">
        <v>254</v>
      </c>
      <c r="J488" t="s">
        <v>43</v>
      </c>
      <c r="K488">
        <v>7</v>
      </c>
      <c r="L488">
        <v>8</v>
      </c>
      <c r="M488">
        <v>23</v>
      </c>
      <c r="N488">
        <v>0</v>
      </c>
      <c r="O488">
        <v>0</v>
      </c>
      <c r="P488">
        <v>3.89</v>
      </c>
      <c r="Q488">
        <v>79</v>
      </c>
      <c r="R488">
        <v>0</v>
      </c>
      <c r="S488">
        <v>83.3</v>
      </c>
      <c r="T488">
        <v>76</v>
      </c>
      <c r="U488">
        <v>42</v>
      </c>
      <c r="V488">
        <v>36</v>
      </c>
      <c r="W488">
        <v>13</v>
      </c>
      <c r="X488">
        <v>30</v>
      </c>
      <c r="Y488">
        <v>104</v>
      </c>
      <c r="Z488">
        <v>1.27</v>
      </c>
      <c r="AA488">
        <v>0.23</v>
      </c>
      <c r="AB488">
        <v>0.29199999999999998</v>
      </c>
      <c r="AC488" t="str">
        <f>VLOOKUP($A488,Pit!$A$4:$A$1418,1,FALSE)</f>
        <v>RPAndrew Andrews22</v>
      </c>
    </row>
    <row r="489" spans="1:29" x14ac:dyDescent="0.25">
      <c r="A489" t="str">
        <f t="shared" si="7"/>
        <v>RPLuis Gallegos23</v>
      </c>
      <c r="B489">
        <v>9583</v>
      </c>
      <c r="C489">
        <v>811</v>
      </c>
      <c r="D489" t="s">
        <v>133</v>
      </c>
      <c r="E489" t="s">
        <v>1184</v>
      </c>
      <c r="F489">
        <v>0</v>
      </c>
      <c r="G489">
        <v>38238</v>
      </c>
      <c r="H489">
        <v>23</v>
      </c>
      <c r="I489" t="s">
        <v>254</v>
      </c>
      <c r="J489" t="s">
        <v>43</v>
      </c>
      <c r="K489">
        <v>5</v>
      </c>
      <c r="L489">
        <v>2</v>
      </c>
      <c r="M489">
        <v>2</v>
      </c>
      <c r="N489">
        <v>0</v>
      </c>
      <c r="O489">
        <v>0</v>
      </c>
      <c r="P489">
        <v>3.84</v>
      </c>
      <c r="Q489">
        <v>41</v>
      </c>
      <c r="R489">
        <v>0</v>
      </c>
      <c r="S489">
        <v>65.7</v>
      </c>
      <c r="T489">
        <v>62</v>
      </c>
      <c r="U489">
        <v>31</v>
      </c>
      <c r="V489">
        <v>28</v>
      </c>
      <c r="W489">
        <v>8</v>
      </c>
      <c r="X489">
        <v>30</v>
      </c>
      <c r="Y489">
        <v>62</v>
      </c>
      <c r="Z489">
        <v>1.4</v>
      </c>
      <c r="AA489">
        <v>0.247</v>
      </c>
      <c r="AB489">
        <v>0.29699999999999999</v>
      </c>
      <c r="AC489" t="str">
        <f>VLOOKUP($A489,Pit!$A$4:$A$1418,1,FALSE)</f>
        <v>RPLuis Gallegos23</v>
      </c>
    </row>
    <row r="490" spans="1:29" x14ac:dyDescent="0.25">
      <c r="A490" t="str">
        <f t="shared" si="7"/>
        <v>RPHenry García23</v>
      </c>
      <c r="B490">
        <v>8976</v>
      </c>
      <c r="C490">
        <v>812</v>
      </c>
      <c r="D490" t="s">
        <v>148</v>
      </c>
      <c r="E490" t="s">
        <v>136</v>
      </c>
      <c r="F490">
        <v>0</v>
      </c>
      <c r="G490">
        <v>38382</v>
      </c>
      <c r="H490">
        <v>23</v>
      </c>
      <c r="I490" t="s">
        <v>254</v>
      </c>
      <c r="J490" t="s">
        <v>43</v>
      </c>
      <c r="K490">
        <v>0</v>
      </c>
      <c r="L490">
        <v>3</v>
      </c>
      <c r="M490">
        <v>2</v>
      </c>
      <c r="N490">
        <v>0</v>
      </c>
      <c r="O490">
        <v>0</v>
      </c>
      <c r="P490">
        <v>3.41</v>
      </c>
      <c r="Q490">
        <v>31</v>
      </c>
      <c r="R490">
        <v>0</v>
      </c>
      <c r="S490">
        <v>63.3</v>
      </c>
      <c r="T490">
        <v>66</v>
      </c>
      <c r="U490">
        <v>28</v>
      </c>
      <c r="V490">
        <v>24</v>
      </c>
      <c r="W490">
        <v>10</v>
      </c>
      <c r="X490">
        <v>26</v>
      </c>
      <c r="Y490">
        <v>53</v>
      </c>
      <c r="Z490">
        <v>1.45</v>
      </c>
      <c r="AA490">
        <v>0.26200000000000001</v>
      </c>
      <c r="AB490">
        <v>0.29299999999999998</v>
      </c>
      <c r="AC490" t="str">
        <f>VLOOKUP($A490,Pit!$A$4:$A$1418,1,FALSE)</f>
        <v>RPHenry García23</v>
      </c>
    </row>
    <row r="491" spans="1:29" x14ac:dyDescent="0.25">
      <c r="A491" t="str">
        <f t="shared" si="7"/>
        <v>RPEdward Hodges24</v>
      </c>
      <c r="B491">
        <v>6662</v>
      </c>
      <c r="C491">
        <v>813</v>
      </c>
      <c r="D491" t="s">
        <v>432</v>
      </c>
      <c r="E491" t="s">
        <v>1244</v>
      </c>
      <c r="F491">
        <v>0</v>
      </c>
      <c r="G491">
        <v>38067</v>
      </c>
      <c r="H491">
        <v>24</v>
      </c>
      <c r="I491" t="s">
        <v>254</v>
      </c>
      <c r="J491" t="s">
        <v>43</v>
      </c>
      <c r="K491">
        <v>1</v>
      </c>
      <c r="L491">
        <v>5</v>
      </c>
      <c r="M491">
        <v>8</v>
      </c>
      <c r="N491">
        <v>0</v>
      </c>
      <c r="O491">
        <v>0</v>
      </c>
      <c r="P491">
        <v>7.71</v>
      </c>
      <c r="Q491">
        <v>24</v>
      </c>
      <c r="R491">
        <v>2</v>
      </c>
      <c r="S491">
        <v>37.299999999999997</v>
      </c>
      <c r="T491">
        <v>47</v>
      </c>
      <c r="U491">
        <v>32</v>
      </c>
      <c r="V491">
        <v>32</v>
      </c>
      <c r="W491">
        <v>6</v>
      </c>
      <c r="X491">
        <v>19</v>
      </c>
      <c r="Y491">
        <v>38</v>
      </c>
      <c r="Z491">
        <v>1.77</v>
      </c>
      <c r="AA491">
        <v>0.309</v>
      </c>
      <c r="AB491">
        <v>0.38</v>
      </c>
      <c r="AC491" t="str">
        <f>VLOOKUP($A491,Pit!$A$4:$A$1418,1,FALSE)</f>
        <v>RPEdward Hodges24</v>
      </c>
    </row>
    <row r="492" spans="1:29" x14ac:dyDescent="0.25">
      <c r="A492" t="str">
        <f t="shared" si="7"/>
        <v>SPBill Johnston18</v>
      </c>
      <c r="B492">
        <v>1502</v>
      </c>
      <c r="C492">
        <v>814</v>
      </c>
      <c r="D492" t="s">
        <v>162</v>
      </c>
      <c r="E492" t="s">
        <v>426</v>
      </c>
      <c r="F492">
        <v>0</v>
      </c>
      <c r="G492">
        <v>40093</v>
      </c>
      <c r="H492">
        <v>18</v>
      </c>
      <c r="I492" t="s">
        <v>254</v>
      </c>
      <c r="J492" t="s">
        <v>25</v>
      </c>
      <c r="K492">
        <v>4</v>
      </c>
      <c r="L492">
        <v>7</v>
      </c>
      <c r="M492">
        <v>1</v>
      </c>
      <c r="N492">
        <v>0</v>
      </c>
      <c r="O492">
        <v>0</v>
      </c>
      <c r="P492">
        <v>2.92</v>
      </c>
      <c r="Q492">
        <v>35</v>
      </c>
      <c r="R492">
        <v>20</v>
      </c>
      <c r="S492">
        <v>129.69999999999999</v>
      </c>
      <c r="T492">
        <v>96</v>
      </c>
      <c r="U492">
        <v>51</v>
      </c>
      <c r="V492">
        <v>42</v>
      </c>
      <c r="W492">
        <v>16</v>
      </c>
      <c r="X492">
        <v>49</v>
      </c>
      <c r="Y492">
        <v>104</v>
      </c>
      <c r="Z492">
        <v>1.1200000000000001</v>
      </c>
      <c r="AA492">
        <v>0.2</v>
      </c>
      <c r="AB492">
        <v>0.221</v>
      </c>
      <c r="AC492" t="str">
        <f>VLOOKUP($A492,Pit!$A$4:$A$1418,1,FALSE)</f>
        <v>SPBill Johnston18</v>
      </c>
    </row>
    <row r="493" spans="1:29" x14ac:dyDescent="0.25">
      <c r="A493" t="str">
        <f t="shared" si="7"/>
        <v>SPFrancisco Solíz18</v>
      </c>
      <c r="B493">
        <v>1170</v>
      </c>
      <c r="C493">
        <v>819</v>
      </c>
      <c r="D493" t="s">
        <v>267</v>
      </c>
      <c r="E493" t="s">
        <v>955</v>
      </c>
      <c r="F493">
        <v>1800000</v>
      </c>
      <c r="G493">
        <v>40267</v>
      </c>
      <c r="H493">
        <v>18</v>
      </c>
      <c r="I493" t="s">
        <v>254</v>
      </c>
      <c r="J493" t="s">
        <v>25</v>
      </c>
      <c r="K493">
        <v>1</v>
      </c>
      <c r="L493">
        <v>10</v>
      </c>
      <c r="M493">
        <v>9</v>
      </c>
      <c r="N493">
        <v>0</v>
      </c>
      <c r="O493">
        <v>0</v>
      </c>
      <c r="P493">
        <v>3.11</v>
      </c>
      <c r="Q493">
        <v>41</v>
      </c>
      <c r="R493">
        <v>15</v>
      </c>
      <c r="S493">
        <v>104.3</v>
      </c>
      <c r="T493">
        <v>79</v>
      </c>
      <c r="U493">
        <v>49</v>
      </c>
      <c r="V493">
        <v>36</v>
      </c>
      <c r="W493">
        <v>18</v>
      </c>
      <c r="X493">
        <v>22</v>
      </c>
      <c r="Y493">
        <v>110</v>
      </c>
      <c r="Z493">
        <v>0.97</v>
      </c>
      <c r="AA493">
        <v>0.20300000000000001</v>
      </c>
      <c r="AB493">
        <v>0.23100000000000001</v>
      </c>
      <c r="AC493" t="str">
        <f>VLOOKUP($A493,Pit!$A$4:$A$1418,1,FALSE)</f>
        <v>SPFrancisco Solíz18</v>
      </c>
    </row>
    <row r="494" spans="1:29" x14ac:dyDescent="0.25">
      <c r="A494" t="str">
        <f t="shared" si="7"/>
        <v>CLBill Ramírez22</v>
      </c>
      <c r="B494">
        <v>8978</v>
      </c>
      <c r="C494">
        <v>820</v>
      </c>
      <c r="D494" t="s">
        <v>162</v>
      </c>
      <c r="E494" t="s">
        <v>179</v>
      </c>
      <c r="F494">
        <v>0</v>
      </c>
      <c r="G494">
        <v>38817</v>
      </c>
      <c r="H494">
        <v>22</v>
      </c>
      <c r="I494" t="s">
        <v>254</v>
      </c>
      <c r="J494" t="s">
        <v>53</v>
      </c>
      <c r="K494">
        <v>6</v>
      </c>
      <c r="L494">
        <v>4</v>
      </c>
      <c r="M494">
        <v>7</v>
      </c>
      <c r="N494">
        <v>0</v>
      </c>
      <c r="O494">
        <v>0</v>
      </c>
      <c r="P494">
        <v>5.67</v>
      </c>
      <c r="Q494">
        <v>54</v>
      </c>
      <c r="R494">
        <v>0</v>
      </c>
      <c r="S494">
        <v>79.3</v>
      </c>
      <c r="T494">
        <v>93</v>
      </c>
      <c r="U494">
        <v>58</v>
      </c>
      <c r="V494">
        <v>50</v>
      </c>
      <c r="W494">
        <v>14</v>
      </c>
      <c r="X494">
        <v>38</v>
      </c>
      <c r="Y494">
        <v>59</v>
      </c>
      <c r="Z494">
        <v>1.65</v>
      </c>
      <c r="AA494">
        <v>0.28399999999999997</v>
      </c>
      <c r="AB494">
        <v>0.311</v>
      </c>
      <c r="AC494" t="str">
        <f>VLOOKUP($A494,Pit!$A$4:$A$1418,1,FALSE)</f>
        <v>CLBill Ramírez22</v>
      </c>
    </row>
    <row r="495" spans="1:29" x14ac:dyDescent="0.25">
      <c r="A495" t="str">
        <f t="shared" si="7"/>
        <v>SPPerry Bradley23</v>
      </c>
      <c r="B495">
        <v>10425</v>
      </c>
      <c r="C495">
        <v>821</v>
      </c>
      <c r="D495" t="s">
        <v>784</v>
      </c>
      <c r="E495" t="s">
        <v>420</v>
      </c>
      <c r="F495">
        <v>1800000</v>
      </c>
      <c r="G495" s="10">
        <v>38356</v>
      </c>
      <c r="H495">
        <v>23</v>
      </c>
      <c r="I495" t="s">
        <v>254</v>
      </c>
      <c r="J495" t="s">
        <v>25</v>
      </c>
      <c r="K495">
        <v>18</v>
      </c>
      <c r="L495">
        <v>23</v>
      </c>
      <c r="M495">
        <v>12</v>
      </c>
      <c r="N495">
        <v>0</v>
      </c>
      <c r="O495">
        <v>0</v>
      </c>
      <c r="P495">
        <v>5.03</v>
      </c>
      <c r="Q495">
        <v>114</v>
      </c>
      <c r="R495">
        <v>38</v>
      </c>
      <c r="S495">
        <v>290</v>
      </c>
      <c r="T495">
        <v>340</v>
      </c>
      <c r="U495">
        <v>188</v>
      </c>
      <c r="V495">
        <v>162</v>
      </c>
      <c r="W495">
        <v>31</v>
      </c>
      <c r="X495">
        <v>132</v>
      </c>
      <c r="Y495">
        <v>144</v>
      </c>
      <c r="Z495">
        <v>1.63</v>
      </c>
      <c r="AA495">
        <v>0.29099999999999998</v>
      </c>
      <c r="AB495">
        <v>0.308</v>
      </c>
      <c r="AC495" t="str">
        <f>VLOOKUP($A495,Pit!$A$4:$A$1418,1,FALSE)</f>
        <v>SPPerry Bradley23</v>
      </c>
    </row>
    <row r="496" spans="1:29" x14ac:dyDescent="0.25">
      <c r="A496" t="str">
        <f t="shared" si="7"/>
        <v>RPSandro Ramírez23</v>
      </c>
      <c r="B496">
        <v>13607</v>
      </c>
      <c r="C496">
        <v>822</v>
      </c>
      <c r="D496" t="s">
        <v>777</v>
      </c>
      <c r="E496" t="s">
        <v>179</v>
      </c>
      <c r="F496">
        <v>2200000</v>
      </c>
      <c r="G496">
        <v>38288</v>
      </c>
      <c r="H496">
        <v>23</v>
      </c>
      <c r="I496" t="s">
        <v>254</v>
      </c>
      <c r="J496" t="s">
        <v>43</v>
      </c>
      <c r="K496">
        <v>10</v>
      </c>
      <c r="L496">
        <v>7</v>
      </c>
      <c r="M496">
        <v>4</v>
      </c>
      <c r="N496">
        <v>0</v>
      </c>
      <c r="O496">
        <v>0</v>
      </c>
      <c r="P496">
        <v>5.79</v>
      </c>
      <c r="Q496">
        <v>96</v>
      </c>
      <c r="R496">
        <v>0</v>
      </c>
      <c r="S496">
        <v>154</v>
      </c>
      <c r="T496">
        <v>191</v>
      </c>
      <c r="U496">
        <v>113</v>
      </c>
      <c r="V496">
        <v>99</v>
      </c>
      <c r="W496">
        <v>16</v>
      </c>
      <c r="X496">
        <v>91</v>
      </c>
      <c r="Y496">
        <v>116</v>
      </c>
      <c r="Z496">
        <v>1.83</v>
      </c>
      <c r="AA496">
        <v>0.307</v>
      </c>
      <c r="AB496">
        <v>0.35099999999999998</v>
      </c>
      <c r="AC496" t="str">
        <f>VLOOKUP($A496,Pit!$A$4:$A$1418,1,FALSE)</f>
        <v>RPSandro Ramírez23</v>
      </c>
    </row>
    <row r="497" spans="1:29" x14ac:dyDescent="0.25">
      <c r="A497" t="str">
        <f t="shared" si="7"/>
        <v>RPDon Lee24</v>
      </c>
      <c r="B497">
        <v>4878</v>
      </c>
      <c r="C497">
        <v>824</v>
      </c>
      <c r="D497" t="s">
        <v>687</v>
      </c>
      <c r="E497" t="s">
        <v>219</v>
      </c>
      <c r="F497">
        <v>0</v>
      </c>
      <c r="G497" s="10">
        <v>37870</v>
      </c>
      <c r="H497">
        <v>24</v>
      </c>
      <c r="I497" t="s">
        <v>254</v>
      </c>
      <c r="J497" t="s">
        <v>43</v>
      </c>
      <c r="K497">
        <v>8</v>
      </c>
      <c r="L497">
        <v>19</v>
      </c>
      <c r="M497">
        <v>14</v>
      </c>
      <c r="N497">
        <v>0</v>
      </c>
      <c r="O497">
        <v>0</v>
      </c>
      <c r="P497">
        <v>4.63</v>
      </c>
      <c r="Q497">
        <v>103</v>
      </c>
      <c r="R497">
        <v>37</v>
      </c>
      <c r="S497">
        <v>268</v>
      </c>
      <c r="T497">
        <v>278</v>
      </c>
      <c r="U497">
        <v>154</v>
      </c>
      <c r="V497">
        <v>138</v>
      </c>
      <c r="W497">
        <v>32</v>
      </c>
      <c r="X497">
        <v>83</v>
      </c>
      <c r="Y497">
        <v>267</v>
      </c>
      <c r="Z497">
        <v>1.35</v>
      </c>
      <c r="AA497">
        <v>0.26500000000000001</v>
      </c>
      <c r="AB497">
        <v>0.32200000000000001</v>
      </c>
      <c r="AC497" t="str">
        <f>VLOOKUP($A497,Pit!$A$4:$A$1418,1,FALSE)</f>
        <v>RPDon Lee24</v>
      </c>
    </row>
    <row r="498" spans="1:29" x14ac:dyDescent="0.25">
      <c r="A498" t="str">
        <f t="shared" si="7"/>
        <v>RPFeliks Otræbski20</v>
      </c>
      <c r="B498">
        <v>12169</v>
      </c>
      <c r="C498">
        <v>825</v>
      </c>
      <c r="D498" t="s">
        <v>1535</v>
      </c>
      <c r="E498" t="s">
        <v>1536</v>
      </c>
      <c r="F498">
        <v>0</v>
      </c>
      <c r="G498">
        <v>39240</v>
      </c>
      <c r="H498">
        <v>20</v>
      </c>
      <c r="I498" t="s">
        <v>254</v>
      </c>
      <c r="J498" t="s">
        <v>43</v>
      </c>
      <c r="K498">
        <v>3</v>
      </c>
      <c r="L498">
        <v>5</v>
      </c>
      <c r="M498">
        <v>1</v>
      </c>
      <c r="N498">
        <v>0</v>
      </c>
      <c r="O498">
        <v>0</v>
      </c>
      <c r="P498">
        <v>5.18</v>
      </c>
      <c r="Q498">
        <v>54</v>
      </c>
      <c r="R498">
        <v>1</v>
      </c>
      <c r="S498">
        <v>90.3</v>
      </c>
      <c r="T498">
        <v>125</v>
      </c>
      <c r="U498">
        <v>57</v>
      </c>
      <c r="V498">
        <v>52</v>
      </c>
      <c r="W498">
        <v>8</v>
      </c>
      <c r="X498">
        <v>38</v>
      </c>
      <c r="Y498">
        <v>65</v>
      </c>
      <c r="Z498">
        <v>1.8</v>
      </c>
      <c r="AA498">
        <v>0.33200000000000002</v>
      </c>
      <c r="AB498">
        <v>0.38200000000000001</v>
      </c>
      <c r="AC498" t="str">
        <f>VLOOKUP($A498,Pit!$A$4:$A$1418,1,FALSE)</f>
        <v>RPFeliks Otræbski20</v>
      </c>
    </row>
    <row r="499" spans="1:29" x14ac:dyDescent="0.25">
      <c r="A499" t="str">
        <f t="shared" si="7"/>
        <v>SPAntónio Román21</v>
      </c>
      <c r="B499">
        <v>16094</v>
      </c>
      <c r="C499">
        <v>826</v>
      </c>
      <c r="D499" t="s">
        <v>193</v>
      </c>
      <c r="E499" t="s">
        <v>946</v>
      </c>
      <c r="F499">
        <v>0</v>
      </c>
      <c r="G499">
        <v>38878</v>
      </c>
      <c r="H499">
        <v>21</v>
      </c>
      <c r="I499" t="s">
        <v>254</v>
      </c>
      <c r="J499" t="s">
        <v>25</v>
      </c>
      <c r="K499">
        <v>4</v>
      </c>
      <c r="L499">
        <v>8</v>
      </c>
      <c r="M499">
        <v>2</v>
      </c>
      <c r="N499">
        <v>0</v>
      </c>
      <c r="O499">
        <v>0</v>
      </c>
      <c r="P499">
        <v>6.36</v>
      </c>
      <c r="Q499">
        <v>38</v>
      </c>
      <c r="R499">
        <v>14</v>
      </c>
      <c r="S499">
        <v>86.3</v>
      </c>
      <c r="T499">
        <v>105</v>
      </c>
      <c r="U499">
        <v>62</v>
      </c>
      <c r="V499">
        <v>61</v>
      </c>
      <c r="W499">
        <v>9</v>
      </c>
      <c r="X499">
        <v>44</v>
      </c>
      <c r="Y499">
        <v>62</v>
      </c>
      <c r="Z499">
        <v>1.73</v>
      </c>
      <c r="AA499">
        <v>0.29699999999999999</v>
      </c>
      <c r="AB499">
        <v>0.33900000000000002</v>
      </c>
      <c r="AC499" t="str">
        <f>VLOOKUP($A499,Pit!$A$4:$A$1418,1,FALSE)</f>
        <v>SPAntónio Román21</v>
      </c>
    </row>
    <row r="500" spans="1:29" x14ac:dyDescent="0.25">
      <c r="A500" t="str">
        <f t="shared" si="7"/>
        <v>RPPat Wall18</v>
      </c>
      <c r="B500">
        <v>16104</v>
      </c>
      <c r="C500">
        <v>827</v>
      </c>
      <c r="D500" t="s">
        <v>198</v>
      </c>
      <c r="E500" t="s">
        <v>601</v>
      </c>
      <c r="F500">
        <v>2200000</v>
      </c>
      <c r="G500">
        <v>40059</v>
      </c>
      <c r="H500">
        <v>18</v>
      </c>
      <c r="I500" t="s">
        <v>254</v>
      </c>
      <c r="J500" t="s">
        <v>43</v>
      </c>
      <c r="K500">
        <v>6</v>
      </c>
      <c r="L500">
        <v>8</v>
      </c>
      <c r="M500">
        <v>1</v>
      </c>
      <c r="N500">
        <v>0</v>
      </c>
      <c r="O500">
        <v>0</v>
      </c>
      <c r="P500">
        <v>3.46</v>
      </c>
      <c r="Q500">
        <v>39</v>
      </c>
      <c r="R500">
        <v>7</v>
      </c>
      <c r="S500">
        <v>88.3</v>
      </c>
      <c r="T500">
        <v>74</v>
      </c>
      <c r="U500">
        <v>39</v>
      </c>
      <c r="V500">
        <v>34</v>
      </c>
      <c r="W500">
        <v>12</v>
      </c>
      <c r="X500">
        <v>30</v>
      </c>
      <c r="Y500">
        <v>75</v>
      </c>
      <c r="Z500">
        <v>1.18</v>
      </c>
      <c r="AA500">
        <v>0.223</v>
      </c>
      <c r="AB500">
        <v>0.251</v>
      </c>
      <c r="AC500" t="str">
        <f>VLOOKUP($A500,Pit!$A$4:$A$1418,1,FALSE)</f>
        <v>RPPat Wall18</v>
      </c>
    </row>
    <row r="501" spans="1:29" x14ac:dyDescent="0.25">
      <c r="A501" t="str">
        <f t="shared" si="7"/>
        <v>SPJong-your Cho21</v>
      </c>
      <c r="B501">
        <v>14726</v>
      </c>
      <c r="C501">
        <v>828</v>
      </c>
      <c r="D501" t="s">
        <v>1092</v>
      </c>
      <c r="E501" t="s">
        <v>1093</v>
      </c>
      <c r="F501">
        <v>2600000</v>
      </c>
      <c r="G501" s="10">
        <v>39148</v>
      </c>
      <c r="H501">
        <v>21</v>
      </c>
      <c r="I501" t="s">
        <v>254</v>
      </c>
      <c r="J501" t="s">
        <v>25</v>
      </c>
      <c r="K501">
        <v>12</v>
      </c>
      <c r="L501">
        <v>14</v>
      </c>
      <c r="M501">
        <v>0</v>
      </c>
      <c r="N501">
        <v>0</v>
      </c>
      <c r="O501">
        <v>0</v>
      </c>
      <c r="P501">
        <v>4.29</v>
      </c>
      <c r="Q501">
        <v>45</v>
      </c>
      <c r="R501">
        <v>45</v>
      </c>
      <c r="S501">
        <v>224.3</v>
      </c>
      <c r="T501">
        <v>232</v>
      </c>
      <c r="U501">
        <v>132</v>
      </c>
      <c r="V501">
        <v>107</v>
      </c>
      <c r="W501">
        <v>24</v>
      </c>
      <c r="X501">
        <v>71</v>
      </c>
      <c r="Y501">
        <v>176</v>
      </c>
      <c r="Z501">
        <v>1.35</v>
      </c>
      <c r="AA501">
        <v>0.26400000000000001</v>
      </c>
      <c r="AB501">
        <v>0.30199999999999999</v>
      </c>
      <c r="AC501" t="str">
        <f>VLOOKUP($A501,Pit!$A$4:$A$1418,1,FALSE)</f>
        <v>SPJong-your Cho21</v>
      </c>
    </row>
    <row r="502" spans="1:29" x14ac:dyDescent="0.25">
      <c r="A502" t="str">
        <f t="shared" si="7"/>
        <v>RPJamie Willard22</v>
      </c>
      <c r="B502">
        <v>13230</v>
      </c>
      <c r="C502">
        <v>830</v>
      </c>
      <c r="D502" t="s">
        <v>704</v>
      </c>
      <c r="E502" t="s">
        <v>1742</v>
      </c>
      <c r="F502">
        <v>0</v>
      </c>
      <c r="G502" s="10">
        <v>38660</v>
      </c>
      <c r="H502">
        <v>22</v>
      </c>
      <c r="I502" t="s">
        <v>254</v>
      </c>
      <c r="J502" t="s">
        <v>43</v>
      </c>
      <c r="K502">
        <v>11</v>
      </c>
      <c r="L502">
        <v>12</v>
      </c>
      <c r="M502">
        <v>4</v>
      </c>
      <c r="N502">
        <v>0</v>
      </c>
      <c r="O502">
        <v>0</v>
      </c>
      <c r="P502" s="8">
        <v>3.63</v>
      </c>
      <c r="Q502">
        <v>70</v>
      </c>
      <c r="R502">
        <v>13</v>
      </c>
      <c r="S502">
        <v>156</v>
      </c>
      <c r="T502">
        <v>163</v>
      </c>
      <c r="U502">
        <v>87</v>
      </c>
      <c r="V502">
        <v>63</v>
      </c>
      <c r="W502">
        <v>14</v>
      </c>
      <c r="X502">
        <v>66</v>
      </c>
      <c r="Y502">
        <v>141</v>
      </c>
      <c r="Z502" s="8">
        <v>1.47</v>
      </c>
      <c r="AA502" s="9">
        <v>0.26100000000000001</v>
      </c>
      <c r="AB502" s="9">
        <v>0.315</v>
      </c>
      <c r="AC502" t="str">
        <f>VLOOKUP($A502,Pit!$A$4:$A$1418,1,FALSE)</f>
        <v>RPJamie Willard22</v>
      </c>
    </row>
    <row r="503" spans="1:29" x14ac:dyDescent="0.25">
      <c r="A503" t="str">
        <f t="shared" si="7"/>
        <v>RPLou Taylor23</v>
      </c>
      <c r="B503">
        <v>9008</v>
      </c>
      <c r="C503">
        <v>832</v>
      </c>
      <c r="D503" t="s">
        <v>218</v>
      </c>
      <c r="E503" t="s">
        <v>461</v>
      </c>
      <c r="F503">
        <v>0</v>
      </c>
      <c r="G503">
        <v>38377</v>
      </c>
      <c r="H503">
        <v>23</v>
      </c>
      <c r="I503" t="s">
        <v>254</v>
      </c>
      <c r="J503" t="s">
        <v>43</v>
      </c>
      <c r="K503">
        <v>9</v>
      </c>
      <c r="L503">
        <v>6</v>
      </c>
      <c r="M503">
        <v>2</v>
      </c>
      <c r="N503">
        <v>0</v>
      </c>
      <c r="O503">
        <v>0</v>
      </c>
      <c r="P503">
        <v>4.96</v>
      </c>
      <c r="Q503">
        <v>53</v>
      </c>
      <c r="R503">
        <v>0</v>
      </c>
      <c r="S503">
        <v>101.7</v>
      </c>
      <c r="T503">
        <v>110</v>
      </c>
      <c r="U503">
        <v>61</v>
      </c>
      <c r="V503">
        <v>56</v>
      </c>
      <c r="W503">
        <v>16</v>
      </c>
      <c r="X503">
        <v>51</v>
      </c>
      <c r="Y503">
        <v>59</v>
      </c>
      <c r="Z503">
        <v>1.58</v>
      </c>
      <c r="AA503">
        <v>0.28000000000000003</v>
      </c>
      <c r="AB503">
        <v>0.29299999999999998</v>
      </c>
      <c r="AC503" t="str">
        <f>VLOOKUP($A503,Pit!$A$4:$A$1418,1,FALSE)</f>
        <v>RPLou Taylor23</v>
      </c>
    </row>
    <row r="504" spans="1:29" x14ac:dyDescent="0.25">
      <c r="A504" t="str">
        <f t="shared" si="7"/>
        <v>RPFreddy Suárez24</v>
      </c>
      <c r="B504">
        <v>6169</v>
      </c>
      <c r="C504">
        <v>834</v>
      </c>
      <c r="D504" t="s">
        <v>877</v>
      </c>
      <c r="E504" t="s">
        <v>647</v>
      </c>
      <c r="F504">
        <v>0</v>
      </c>
      <c r="G504">
        <v>37908</v>
      </c>
      <c r="H504">
        <v>24</v>
      </c>
      <c r="I504" t="s">
        <v>254</v>
      </c>
      <c r="J504" t="s">
        <v>43</v>
      </c>
      <c r="K504">
        <v>0</v>
      </c>
      <c r="L504">
        <v>1</v>
      </c>
      <c r="M504">
        <v>1</v>
      </c>
      <c r="N504">
        <v>0</v>
      </c>
      <c r="O504">
        <v>0</v>
      </c>
      <c r="P504">
        <v>2.61</v>
      </c>
      <c r="Q504">
        <v>6</v>
      </c>
      <c r="R504">
        <v>0</v>
      </c>
      <c r="S504">
        <v>10.3</v>
      </c>
      <c r="T504">
        <v>7</v>
      </c>
      <c r="U504">
        <v>3</v>
      </c>
      <c r="V504">
        <v>3</v>
      </c>
      <c r="W504">
        <v>0</v>
      </c>
      <c r="X504">
        <v>2</v>
      </c>
      <c r="Y504">
        <v>8</v>
      </c>
      <c r="Z504">
        <v>0.87</v>
      </c>
      <c r="AA504">
        <v>0.19400000000000001</v>
      </c>
      <c r="AB504">
        <v>0.22600000000000001</v>
      </c>
      <c r="AC504" t="str">
        <f>VLOOKUP($A504,Pit!$A$4:$A$1418,1,FALSE)</f>
        <v>RPFreddy Suárez24</v>
      </c>
    </row>
    <row r="505" spans="1:29" x14ac:dyDescent="0.25">
      <c r="A505" t="str">
        <f t="shared" si="7"/>
        <v>RPDave Abrams23</v>
      </c>
      <c r="B505">
        <v>9084</v>
      </c>
      <c r="C505">
        <v>836</v>
      </c>
      <c r="D505" t="s">
        <v>135</v>
      </c>
      <c r="E505" t="s">
        <v>994</v>
      </c>
      <c r="F505">
        <v>0</v>
      </c>
      <c r="G505">
        <v>38192</v>
      </c>
      <c r="H505">
        <v>23</v>
      </c>
      <c r="I505" t="s">
        <v>254</v>
      </c>
      <c r="J505" t="s">
        <v>43</v>
      </c>
      <c r="K505">
        <v>3</v>
      </c>
      <c r="L505">
        <v>0</v>
      </c>
      <c r="M505">
        <v>1</v>
      </c>
      <c r="N505">
        <v>0</v>
      </c>
      <c r="O505">
        <v>0</v>
      </c>
      <c r="P505">
        <v>5.4</v>
      </c>
      <c r="Q505">
        <v>18</v>
      </c>
      <c r="R505">
        <v>0</v>
      </c>
      <c r="S505">
        <v>43.3</v>
      </c>
      <c r="T505">
        <v>46</v>
      </c>
      <c r="U505">
        <v>28</v>
      </c>
      <c r="V505">
        <v>26</v>
      </c>
      <c r="W505">
        <v>7</v>
      </c>
      <c r="X505">
        <v>15</v>
      </c>
      <c r="Y505">
        <v>26</v>
      </c>
      <c r="Z505">
        <v>1.41</v>
      </c>
      <c r="AA505">
        <v>0.27500000000000002</v>
      </c>
      <c r="AB505">
        <v>0.29099999999999998</v>
      </c>
      <c r="AC505" t="str">
        <f>VLOOKUP($A505,Pit!$A$4:$A$1418,1,FALSE)</f>
        <v>RPDave Abrams23</v>
      </c>
    </row>
    <row r="506" spans="1:29" x14ac:dyDescent="0.25">
      <c r="A506" t="str">
        <f t="shared" si="7"/>
        <v>RPKei Osawa24</v>
      </c>
      <c r="B506">
        <v>9781</v>
      </c>
      <c r="C506">
        <v>837</v>
      </c>
      <c r="D506" t="s">
        <v>1529</v>
      </c>
      <c r="E506" t="s">
        <v>1530</v>
      </c>
      <c r="F506">
        <v>0</v>
      </c>
      <c r="G506">
        <v>37938</v>
      </c>
      <c r="H506">
        <v>24</v>
      </c>
      <c r="I506" t="s">
        <v>254</v>
      </c>
      <c r="J506" t="s">
        <v>43</v>
      </c>
      <c r="K506">
        <v>5</v>
      </c>
      <c r="L506">
        <v>4</v>
      </c>
      <c r="M506">
        <v>0</v>
      </c>
      <c r="N506">
        <v>0</v>
      </c>
      <c r="O506">
        <v>0</v>
      </c>
      <c r="P506">
        <v>4.54</v>
      </c>
      <c r="Q506">
        <v>42</v>
      </c>
      <c r="R506">
        <v>9</v>
      </c>
      <c r="S506">
        <v>105</v>
      </c>
      <c r="T506">
        <v>96</v>
      </c>
      <c r="U506">
        <v>54</v>
      </c>
      <c r="V506">
        <v>53</v>
      </c>
      <c r="W506">
        <v>11</v>
      </c>
      <c r="X506">
        <v>57</v>
      </c>
      <c r="Y506">
        <v>86</v>
      </c>
      <c r="Z506">
        <v>1.46</v>
      </c>
      <c r="AA506">
        <v>0.24399999999999999</v>
      </c>
      <c r="AB506">
        <v>0.28299999999999997</v>
      </c>
      <c r="AC506" t="str">
        <f>VLOOKUP($A506,Pit!$A$4:$A$1418,1,FALSE)</f>
        <v>RPKei Osawa24</v>
      </c>
    </row>
    <row r="507" spans="1:29" x14ac:dyDescent="0.25">
      <c r="A507" t="str">
        <f t="shared" si="7"/>
        <v>RPJosé Rincón21</v>
      </c>
      <c r="B507">
        <v>10228</v>
      </c>
      <c r="C507">
        <v>838</v>
      </c>
      <c r="D507" t="s">
        <v>150</v>
      </c>
      <c r="E507" t="s">
        <v>1591</v>
      </c>
      <c r="F507">
        <v>0</v>
      </c>
      <c r="G507">
        <v>38888</v>
      </c>
      <c r="H507">
        <v>21</v>
      </c>
      <c r="I507" t="s">
        <v>254</v>
      </c>
      <c r="J507" t="s">
        <v>43</v>
      </c>
      <c r="K507">
        <v>4</v>
      </c>
      <c r="L507">
        <v>4</v>
      </c>
      <c r="M507">
        <v>2</v>
      </c>
      <c r="N507">
        <v>0</v>
      </c>
      <c r="O507">
        <v>0</v>
      </c>
      <c r="P507">
        <v>2.97</v>
      </c>
      <c r="Q507">
        <v>41</v>
      </c>
      <c r="R507">
        <v>0</v>
      </c>
      <c r="S507">
        <v>88</v>
      </c>
      <c r="T507">
        <v>63</v>
      </c>
      <c r="U507">
        <v>30</v>
      </c>
      <c r="V507">
        <v>29</v>
      </c>
      <c r="W507">
        <v>11</v>
      </c>
      <c r="X507">
        <v>41</v>
      </c>
      <c r="Y507">
        <v>65</v>
      </c>
      <c r="Z507">
        <v>1.18</v>
      </c>
      <c r="AA507">
        <v>0.20300000000000001</v>
      </c>
      <c r="AB507">
        <v>0.22</v>
      </c>
      <c r="AC507" t="str">
        <f>VLOOKUP($A507,Pit!$A$4:$A$1418,1,FALSE)</f>
        <v>RPJosé Rincón21</v>
      </c>
    </row>
    <row r="508" spans="1:29" x14ac:dyDescent="0.25">
      <c r="A508" t="str">
        <f t="shared" si="7"/>
        <v>RPHenry Monroe24</v>
      </c>
      <c r="B508">
        <v>5597</v>
      </c>
      <c r="C508">
        <v>842</v>
      </c>
      <c r="D508" t="s">
        <v>148</v>
      </c>
      <c r="E508" t="s">
        <v>508</v>
      </c>
      <c r="F508">
        <v>0</v>
      </c>
      <c r="G508" s="10">
        <v>37976</v>
      </c>
      <c r="H508">
        <v>24</v>
      </c>
      <c r="I508" t="s">
        <v>254</v>
      </c>
      <c r="J508" t="s">
        <v>43</v>
      </c>
      <c r="K508">
        <v>15</v>
      </c>
      <c r="L508">
        <v>6</v>
      </c>
      <c r="M508">
        <v>6</v>
      </c>
      <c r="N508">
        <v>0</v>
      </c>
      <c r="O508">
        <v>0</v>
      </c>
      <c r="P508">
        <v>4.9800000000000004</v>
      </c>
      <c r="Q508">
        <v>118</v>
      </c>
      <c r="R508">
        <v>1</v>
      </c>
      <c r="S508">
        <v>193.3</v>
      </c>
      <c r="T508">
        <v>194</v>
      </c>
      <c r="U508">
        <v>114</v>
      </c>
      <c r="V508">
        <v>107</v>
      </c>
      <c r="W508">
        <v>27</v>
      </c>
      <c r="X508">
        <v>98</v>
      </c>
      <c r="Y508">
        <v>188</v>
      </c>
      <c r="Z508">
        <v>1.51</v>
      </c>
      <c r="AA508">
        <v>0.25900000000000001</v>
      </c>
      <c r="AB508">
        <v>0.308</v>
      </c>
      <c r="AC508" t="str">
        <f>VLOOKUP($A508,Pit!$A$4:$A$1418,1,FALSE)</f>
        <v>RPHenry Monroe24</v>
      </c>
    </row>
    <row r="509" spans="1:29" x14ac:dyDescent="0.25">
      <c r="A509" t="str">
        <f t="shared" si="7"/>
        <v>RPNoboru Hashimoto24</v>
      </c>
      <c r="B509">
        <v>9236</v>
      </c>
      <c r="C509">
        <v>843</v>
      </c>
      <c r="D509" t="s">
        <v>562</v>
      </c>
      <c r="E509" t="s">
        <v>794</v>
      </c>
      <c r="F509">
        <v>0</v>
      </c>
      <c r="G509">
        <v>37938</v>
      </c>
      <c r="H509">
        <v>24</v>
      </c>
      <c r="I509" t="s">
        <v>254</v>
      </c>
      <c r="J509" t="s">
        <v>43</v>
      </c>
      <c r="K509">
        <v>0</v>
      </c>
      <c r="L509">
        <v>0</v>
      </c>
      <c r="M509">
        <v>2</v>
      </c>
      <c r="N509">
        <v>0</v>
      </c>
      <c r="O509">
        <v>0</v>
      </c>
      <c r="P509">
        <v>4.29</v>
      </c>
      <c r="Q509">
        <v>29</v>
      </c>
      <c r="R509">
        <v>0</v>
      </c>
      <c r="S509">
        <v>56.7</v>
      </c>
      <c r="T509">
        <v>53</v>
      </c>
      <c r="U509">
        <v>37</v>
      </c>
      <c r="V509">
        <v>27</v>
      </c>
      <c r="W509">
        <v>7</v>
      </c>
      <c r="X509">
        <v>27</v>
      </c>
      <c r="Y509">
        <v>47</v>
      </c>
      <c r="Z509">
        <v>1.41</v>
      </c>
      <c r="AA509">
        <v>0.24399999999999999</v>
      </c>
      <c r="AB509">
        <v>0.27700000000000002</v>
      </c>
      <c r="AC509" t="str">
        <f>VLOOKUP($A509,Pit!$A$4:$A$1418,1,FALSE)</f>
        <v>RPNoboru Hashimoto24</v>
      </c>
    </row>
    <row r="510" spans="1:29" x14ac:dyDescent="0.25">
      <c r="A510" t="str">
        <f t="shared" si="7"/>
        <v>RPTim Turner21</v>
      </c>
      <c r="B510">
        <v>8982</v>
      </c>
      <c r="C510">
        <v>844</v>
      </c>
      <c r="D510" t="s">
        <v>163</v>
      </c>
      <c r="E510" t="s">
        <v>1287</v>
      </c>
      <c r="F510">
        <v>0</v>
      </c>
      <c r="G510">
        <v>39193</v>
      </c>
      <c r="H510">
        <v>21</v>
      </c>
      <c r="I510" t="s">
        <v>254</v>
      </c>
      <c r="J510" t="s">
        <v>43</v>
      </c>
      <c r="K510">
        <v>3</v>
      </c>
      <c r="L510">
        <v>9</v>
      </c>
      <c r="M510">
        <v>2</v>
      </c>
      <c r="N510">
        <v>0</v>
      </c>
      <c r="O510">
        <v>0</v>
      </c>
      <c r="P510">
        <v>4.7300000000000004</v>
      </c>
      <c r="Q510">
        <v>40</v>
      </c>
      <c r="R510">
        <v>13</v>
      </c>
      <c r="S510">
        <v>102.7</v>
      </c>
      <c r="T510">
        <v>83</v>
      </c>
      <c r="U510">
        <v>60</v>
      </c>
      <c r="V510">
        <v>54</v>
      </c>
      <c r="W510">
        <v>16</v>
      </c>
      <c r="X510">
        <v>66</v>
      </c>
      <c r="Y510">
        <v>65</v>
      </c>
      <c r="Z510">
        <v>1.45</v>
      </c>
      <c r="AA510">
        <v>0.218</v>
      </c>
      <c r="AB510">
        <v>0.223</v>
      </c>
      <c r="AC510" t="str">
        <f>VLOOKUP($A510,Pit!$A$4:$A$1418,1,FALSE)</f>
        <v>RPTim Turner21</v>
      </c>
    </row>
    <row r="511" spans="1:29" x14ac:dyDescent="0.25">
      <c r="A511" t="str">
        <f t="shared" si="7"/>
        <v>RPCharles Richards24</v>
      </c>
      <c r="B511">
        <v>2817</v>
      </c>
      <c r="C511">
        <v>845</v>
      </c>
      <c r="D511" t="s">
        <v>578</v>
      </c>
      <c r="E511" t="s">
        <v>1587</v>
      </c>
      <c r="F511">
        <v>0</v>
      </c>
      <c r="G511">
        <v>37828</v>
      </c>
      <c r="H511">
        <v>24</v>
      </c>
      <c r="I511" t="s">
        <v>254</v>
      </c>
      <c r="J511" t="s">
        <v>43</v>
      </c>
      <c r="K511">
        <v>0</v>
      </c>
      <c r="L511">
        <v>2</v>
      </c>
      <c r="M511">
        <v>5</v>
      </c>
      <c r="N511">
        <v>0</v>
      </c>
      <c r="O511">
        <v>0</v>
      </c>
      <c r="P511">
        <v>4.74</v>
      </c>
      <c r="Q511">
        <v>22</v>
      </c>
      <c r="R511">
        <v>0</v>
      </c>
      <c r="S511">
        <v>24.7</v>
      </c>
      <c r="T511">
        <v>27</v>
      </c>
      <c r="U511">
        <v>13</v>
      </c>
      <c r="V511">
        <v>13</v>
      </c>
      <c r="W511">
        <v>6</v>
      </c>
      <c r="X511">
        <v>5</v>
      </c>
      <c r="Y511">
        <v>16</v>
      </c>
      <c r="Z511">
        <v>1.3</v>
      </c>
      <c r="AA511">
        <v>0.27800000000000002</v>
      </c>
      <c r="AB511">
        <v>0.28000000000000003</v>
      </c>
      <c r="AC511" t="str">
        <f>VLOOKUP($A511,Pit!$A$4:$A$1418,1,FALSE)</f>
        <v>RPCharles Richards24</v>
      </c>
    </row>
    <row r="512" spans="1:29" x14ac:dyDescent="0.25">
      <c r="A512" t="str">
        <f t="shared" si="7"/>
        <v>RPÁngelo Rodríguez18</v>
      </c>
      <c r="B512">
        <v>2439</v>
      </c>
      <c r="C512">
        <v>846</v>
      </c>
      <c r="D512" t="s">
        <v>705</v>
      </c>
      <c r="E512" t="s">
        <v>225</v>
      </c>
      <c r="F512">
        <v>0</v>
      </c>
      <c r="G512">
        <v>39985</v>
      </c>
      <c r="H512">
        <v>18</v>
      </c>
      <c r="I512" t="s">
        <v>254</v>
      </c>
      <c r="J512" t="s">
        <v>43</v>
      </c>
      <c r="K512">
        <v>5</v>
      </c>
      <c r="L512">
        <v>5</v>
      </c>
      <c r="M512">
        <v>4</v>
      </c>
      <c r="N512">
        <v>0</v>
      </c>
      <c r="O512">
        <v>0</v>
      </c>
      <c r="P512">
        <v>2.5</v>
      </c>
      <c r="Q512">
        <v>30</v>
      </c>
      <c r="R512">
        <v>12</v>
      </c>
      <c r="S512">
        <v>82.7</v>
      </c>
      <c r="T512">
        <v>81</v>
      </c>
      <c r="U512">
        <v>29</v>
      </c>
      <c r="V512">
        <v>23</v>
      </c>
      <c r="W512">
        <v>4</v>
      </c>
      <c r="X512">
        <v>33</v>
      </c>
      <c r="Y512">
        <v>30</v>
      </c>
      <c r="Z512">
        <v>1.38</v>
      </c>
      <c r="AA512">
        <v>0.253</v>
      </c>
      <c r="AB512">
        <v>0.26800000000000002</v>
      </c>
      <c r="AC512" t="str">
        <f>VLOOKUP($A512,Pit!$A$4:$A$1418,1,FALSE)</f>
        <v>RPÁngelo Rodríguez18</v>
      </c>
    </row>
    <row r="513" spans="1:29" x14ac:dyDescent="0.25">
      <c r="A513" t="str">
        <f t="shared" si="7"/>
        <v>RPDewitt Ware22</v>
      </c>
      <c r="B513">
        <v>1810</v>
      </c>
      <c r="C513">
        <v>847</v>
      </c>
      <c r="D513" t="s">
        <v>557</v>
      </c>
      <c r="E513" t="s">
        <v>1726</v>
      </c>
      <c r="F513">
        <v>0</v>
      </c>
      <c r="G513">
        <v>38579</v>
      </c>
      <c r="H513">
        <v>22</v>
      </c>
      <c r="I513" t="s">
        <v>254</v>
      </c>
      <c r="J513" t="s">
        <v>43</v>
      </c>
      <c r="K513">
        <v>3</v>
      </c>
      <c r="L513">
        <v>6</v>
      </c>
      <c r="M513">
        <v>3</v>
      </c>
      <c r="N513">
        <v>0</v>
      </c>
      <c r="O513">
        <v>0</v>
      </c>
      <c r="P513">
        <v>4</v>
      </c>
      <c r="Q513">
        <v>44</v>
      </c>
      <c r="R513">
        <v>13</v>
      </c>
      <c r="S513">
        <v>99</v>
      </c>
      <c r="T513">
        <v>97</v>
      </c>
      <c r="U513">
        <v>52</v>
      </c>
      <c r="V513">
        <v>44</v>
      </c>
      <c r="W513">
        <v>17</v>
      </c>
      <c r="X513">
        <v>44</v>
      </c>
      <c r="Y513">
        <v>69</v>
      </c>
      <c r="Z513">
        <v>1.42</v>
      </c>
      <c r="AA513">
        <v>0.251</v>
      </c>
      <c r="AB513">
        <v>0.26500000000000001</v>
      </c>
      <c r="AC513" t="str">
        <f>VLOOKUP($A513,Pit!$A$4:$A$1418,1,FALSE)</f>
        <v>RPDewitt Ware22</v>
      </c>
    </row>
    <row r="514" spans="1:29" x14ac:dyDescent="0.25">
      <c r="A514" t="str">
        <f t="shared" ref="A514:A577" si="8">IF(J514="MR","RP",J514)&amp;D514&amp;" "&amp;E514&amp;H514</f>
        <v>SPFrancisco Rentería21</v>
      </c>
      <c r="B514">
        <v>8947</v>
      </c>
      <c r="C514">
        <v>852</v>
      </c>
      <c r="D514" t="s">
        <v>267</v>
      </c>
      <c r="E514" t="s">
        <v>1581</v>
      </c>
      <c r="F514">
        <v>0</v>
      </c>
      <c r="G514">
        <v>39055</v>
      </c>
      <c r="H514">
        <v>21</v>
      </c>
      <c r="I514" t="s">
        <v>254</v>
      </c>
      <c r="J514" t="s">
        <v>25</v>
      </c>
      <c r="K514">
        <v>10</v>
      </c>
      <c r="L514">
        <v>9</v>
      </c>
      <c r="M514">
        <v>2</v>
      </c>
      <c r="N514">
        <v>0</v>
      </c>
      <c r="O514">
        <v>0</v>
      </c>
      <c r="P514">
        <v>4.28</v>
      </c>
      <c r="Q514">
        <v>46</v>
      </c>
      <c r="R514">
        <v>20</v>
      </c>
      <c r="S514">
        <v>134.69999999999999</v>
      </c>
      <c r="T514">
        <v>129</v>
      </c>
      <c r="U514">
        <v>68</v>
      </c>
      <c r="V514">
        <v>64</v>
      </c>
      <c r="W514">
        <v>16</v>
      </c>
      <c r="X514">
        <v>57</v>
      </c>
      <c r="Y514">
        <v>115</v>
      </c>
      <c r="Z514">
        <v>1.38</v>
      </c>
      <c r="AA514">
        <v>0.252</v>
      </c>
      <c r="AB514">
        <v>0.29599999999999999</v>
      </c>
      <c r="AC514" t="str">
        <f>VLOOKUP($A514,Pit!$A$4:$A$1418,1,FALSE)</f>
        <v>SPFrancisco Rentería21</v>
      </c>
    </row>
    <row r="515" spans="1:29" x14ac:dyDescent="0.25">
      <c r="A515" t="str">
        <f t="shared" si="8"/>
        <v>SPDave Easterling22</v>
      </c>
      <c r="B515">
        <v>1424</v>
      </c>
      <c r="C515">
        <v>854</v>
      </c>
      <c r="D515" t="s">
        <v>135</v>
      </c>
      <c r="E515" t="s">
        <v>1142</v>
      </c>
      <c r="F515">
        <v>0</v>
      </c>
      <c r="G515" s="10">
        <v>38868</v>
      </c>
      <c r="H515">
        <v>22</v>
      </c>
      <c r="I515" t="s">
        <v>254</v>
      </c>
      <c r="J515" t="s">
        <v>25</v>
      </c>
      <c r="K515">
        <v>8</v>
      </c>
      <c r="L515">
        <v>4</v>
      </c>
      <c r="M515">
        <v>7</v>
      </c>
      <c r="N515">
        <v>0</v>
      </c>
      <c r="O515">
        <v>0</v>
      </c>
      <c r="P515">
        <v>3.08</v>
      </c>
      <c r="Q515">
        <v>47</v>
      </c>
      <c r="R515">
        <v>12</v>
      </c>
      <c r="S515">
        <v>120</v>
      </c>
      <c r="T515">
        <v>109</v>
      </c>
      <c r="U515">
        <v>44</v>
      </c>
      <c r="V515">
        <v>41</v>
      </c>
      <c r="W515">
        <v>13</v>
      </c>
      <c r="X515">
        <v>43</v>
      </c>
      <c r="Y515">
        <v>106</v>
      </c>
      <c r="Z515">
        <v>1.27</v>
      </c>
      <c r="AA515">
        <v>0.24</v>
      </c>
      <c r="AB515">
        <v>0.28399999999999997</v>
      </c>
      <c r="AC515" t="str">
        <f>VLOOKUP($A515,Pit!$A$4:$A$1418,1,FALSE)</f>
        <v>SPDave Easterling22</v>
      </c>
    </row>
    <row r="516" spans="1:29" x14ac:dyDescent="0.25">
      <c r="A516" t="str">
        <f t="shared" si="8"/>
        <v>RPAllen Tosh21</v>
      </c>
      <c r="B516">
        <v>8339</v>
      </c>
      <c r="C516">
        <v>859</v>
      </c>
      <c r="D516" t="s">
        <v>437</v>
      </c>
      <c r="E516" t="s">
        <v>1700</v>
      </c>
      <c r="F516">
        <v>0</v>
      </c>
      <c r="G516">
        <v>39212</v>
      </c>
      <c r="H516">
        <v>21</v>
      </c>
      <c r="I516" t="s">
        <v>254</v>
      </c>
      <c r="J516" t="s">
        <v>43</v>
      </c>
      <c r="K516">
        <v>5</v>
      </c>
      <c r="L516">
        <v>6</v>
      </c>
      <c r="M516">
        <v>0</v>
      </c>
      <c r="N516">
        <v>0</v>
      </c>
      <c r="O516">
        <v>0</v>
      </c>
      <c r="P516">
        <v>5.7</v>
      </c>
      <c r="Q516">
        <v>38</v>
      </c>
      <c r="R516">
        <v>0</v>
      </c>
      <c r="S516">
        <v>71</v>
      </c>
      <c r="T516">
        <v>79</v>
      </c>
      <c r="U516">
        <v>56</v>
      </c>
      <c r="V516">
        <v>45</v>
      </c>
      <c r="W516">
        <v>6</v>
      </c>
      <c r="X516">
        <v>43</v>
      </c>
      <c r="Y516">
        <v>45</v>
      </c>
      <c r="Z516">
        <v>1.72</v>
      </c>
      <c r="AA516">
        <v>0.28100000000000003</v>
      </c>
      <c r="AB516">
        <v>0.312</v>
      </c>
      <c r="AC516" t="str">
        <f>VLOOKUP($A516,Pit!$A$4:$A$1418,1,FALSE)</f>
        <v>RPAllen Tosh21</v>
      </c>
    </row>
    <row r="517" spans="1:29" x14ac:dyDescent="0.25">
      <c r="A517" t="str">
        <f t="shared" si="8"/>
        <v>RPGeorge Wilson24</v>
      </c>
      <c r="B517">
        <v>4832</v>
      </c>
      <c r="C517">
        <v>860</v>
      </c>
      <c r="D517" t="s">
        <v>276</v>
      </c>
      <c r="E517" t="s">
        <v>172</v>
      </c>
      <c r="F517">
        <v>0</v>
      </c>
      <c r="G517" s="10">
        <v>37973</v>
      </c>
      <c r="H517">
        <v>24</v>
      </c>
      <c r="I517" t="s">
        <v>254</v>
      </c>
      <c r="J517" t="s">
        <v>43</v>
      </c>
      <c r="K517">
        <v>5</v>
      </c>
      <c r="L517">
        <v>19</v>
      </c>
      <c r="M517">
        <v>3</v>
      </c>
      <c r="N517">
        <v>0</v>
      </c>
      <c r="O517">
        <v>0</v>
      </c>
      <c r="P517">
        <v>8.6</v>
      </c>
      <c r="Q517">
        <v>98</v>
      </c>
      <c r="R517">
        <v>33</v>
      </c>
      <c r="S517">
        <v>226</v>
      </c>
      <c r="T517">
        <v>304</v>
      </c>
      <c r="U517">
        <v>246</v>
      </c>
      <c r="V517">
        <v>216</v>
      </c>
      <c r="W517">
        <v>43</v>
      </c>
      <c r="X517">
        <v>196</v>
      </c>
      <c r="Y517">
        <v>155</v>
      </c>
      <c r="Z517">
        <v>2.21</v>
      </c>
      <c r="AA517">
        <v>0.32300000000000001</v>
      </c>
      <c r="AB517">
        <v>0.34699999999999998</v>
      </c>
      <c r="AC517" t="str">
        <f>VLOOKUP($A517,Pit!$A$4:$A$1418,1,FALSE)</f>
        <v>RPGeorge Wilson24</v>
      </c>
    </row>
    <row r="518" spans="1:29" x14ac:dyDescent="0.25">
      <c r="A518" t="str">
        <f t="shared" si="8"/>
        <v>RPReggie Hulsbos23</v>
      </c>
      <c r="B518">
        <v>13598</v>
      </c>
      <c r="C518">
        <v>861</v>
      </c>
      <c r="D518" t="s">
        <v>1261</v>
      </c>
      <c r="E518" t="s">
        <v>1262</v>
      </c>
      <c r="F518">
        <v>1600000</v>
      </c>
      <c r="G518">
        <v>38492</v>
      </c>
      <c r="H518">
        <v>23</v>
      </c>
      <c r="I518" t="s">
        <v>254</v>
      </c>
      <c r="J518" t="s">
        <v>43</v>
      </c>
      <c r="K518">
        <v>5</v>
      </c>
      <c r="L518">
        <v>5</v>
      </c>
      <c r="M518">
        <v>9</v>
      </c>
      <c r="N518">
        <v>0</v>
      </c>
      <c r="O518">
        <v>0</v>
      </c>
      <c r="P518">
        <v>4.6399999999999997</v>
      </c>
      <c r="Q518">
        <v>54</v>
      </c>
      <c r="R518">
        <v>0</v>
      </c>
      <c r="S518">
        <v>95</v>
      </c>
      <c r="T518">
        <v>105</v>
      </c>
      <c r="U518">
        <v>63</v>
      </c>
      <c r="V518">
        <v>49</v>
      </c>
      <c r="W518">
        <v>8</v>
      </c>
      <c r="X518">
        <v>46</v>
      </c>
      <c r="Y518">
        <v>45</v>
      </c>
      <c r="Z518">
        <v>1.59</v>
      </c>
      <c r="AA518">
        <v>0.27600000000000002</v>
      </c>
      <c r="AB518">
        <v>0.29099999999999998</v>
      </c>
      <c r="AC518" t="str">
        <f>VLOOKUP($A518,Pit!$A$4:$A$1418,1,FALSE)</f>
        <v>RPReggie Hulsbos23</v>
      </c>
    </row>
    <row r="519" spans="1:29" x14ac:dyDescent="0.25">
      <c r="A519" t="str">
        <f t="shared" si="8"/>
        <v>RPDirck Stapel24</v>
      </c>
      <c r="B519">
        <v>6091</v>
      </c>
      <c r="C519">
        <v>862</v>
      </c>
      <c r="D519" t="s">
        <v>1660</v>
      </c>
      <c r="E519" t="s">
        <v>1661</v>
      </c>
      <c r="F519">
        <v>0</v>
      </c>
      <c r="G519">
        <v>37911</v>
      </c>
      <c r="H519">
        <v>24</v>
      </c>
      <c r="I519" t="s">
        <v>254</v>
      </c>
      <c r="J519" t="s">
        <v>43</v>
      </c>
      <c r="K519">
        <v>4</v>
      </c>
      <c r="L519">
        <v>4</v>
      </c>
      <c r="M519">
        <v>2</v>
      </c>
      <c r="N519">
        <v>0</v>
      </c>
      <c r="O519">
        <v>0</v>
      </c>
      <c r="P519">
        <v>3.82</v>
      </c>
      <c r="Q519">
        <v>25</v>
      </c>
      <c r="R519">
        <v>7</v>
      </c>
      <c r="S519">
        <v>73</v>
      </c>
      <c r="T519">
        <v>85</v>
      </c>
      <c r="U519">
        <v>34</v>
      </c>
      <c r="V519">
        <v>31</v>
      </c>
      <c r="W519">
        <v>4</v>
      </c>
      <c r="X519">
        <v>22</v>
      </c>
      <c r="Y519">
        <v>62</v>
      </c>
      <c r="Z519">
        <v>1.47</v>
      </c>
      <c r="AA519">
        <v>0.29199999999999998</v>
      </c>
      <c r="AB519">
        <v>0.35699999999999998</v>
      </c>
      <c r="AC519" t="str">
        <f>VLOOKUP($A519,Pit!$A$4:$A$1418,1,FALSE)</f>
        <v>RPDirck Stapel24</v>
      </c>
    </row>
    <row r="520" spans="1:29" x14ac:dyDescent="0.25">
      <c r="A520" t="str">
        <f t="shared" si="8"/>
        <v>RPSpencer Gamble24</v>
      </c>
      <c r="B520">
        <v>16547</v>
      </c>
      <c r="C520">
        <v>864</v>
      </c>
      <c r="D520" t="s">
        <v>684</v>
      </c>
      <c r="E520" t="s">
        <v>468</v>
      </c>
      <c r="F520">
        <v>0</v>
      </c>
      <c r="G520">
        <v>38103</v>
      </c>
      <c r="H520">
        <v>24</v>
      </c>
      <c r="I520" t="s">
        <v>254</v>
      </c>
      <c r="J520" t="s">
        <v>43</v>
      </c>
      <c r="K520">
        <v>1</v>
      </c>
      <c r="L520">
        <v>2</v>
      </c>
      <c r="M520">
        <v>0</v>
      </c>
      <c r="N520">
        <v>0</v>
      </c>
      <c r="O520">
        <v>0</v>
      </c>
      <c r="P520">
        <v>4.5</v>
      </c>
      <c r="Q520">
        <v>8</v>
      </c>
      <c r="R520">
        <v>0</v>
      </c>
      <c r="S520">
        <v>16</v>
      </c>
      <c r="T520">
        <v>18</v>
      </c>
      <c r="U520">
        <v>9</v>
      </c>
      <c r="V520">
        <v>8</v>
      </c>
      <c r="W520">
        <v>1</v>
      </c>
      <c r="X520">
        <v>16</v>
      </c>
      <c r="Y520">
        <v>16</v>
      </c>
      <c r="Z520">
        <v>2.12</v>
      </c>
      <c r="AA520">
        <v>0.28999999999999998</v>
      </c>
      <c r="AB520">
        <v>0.378</v>
      </c>
      <c r="AC520" t="str">
        <f>VLOOKUP($A520,Pit!$A$4:$A$1418,1,FALSE)</f>
        <v>RPSpencer Gamble24</v>
      </c>
    </row>
    <row r="521" spans="1:29" x14ac:dyDescent="0.25">
      <c r="A521" t="str">
        <f t="shared" si="8"/>
        <v>RPTerry Lambe23</v>
      </c>
      <c r="B521">
        <v>7957</v>
      </c>
      <c r="C521">
        <v>866</v>
      </c>
      <c r="D521" t="s">
        <v>663</v>
      </c>
      <c r="E521" t="s">
        <v>1343</v>
      </c>
      <c r="F521">
        <v>0</v>
      </c>
      <c r="G521">
        <v>38160</v>
      </c>
      <c r="H521">
        <v>23</v>
      </c>
      <c r="I521" t="s">
        <v>254</v>
      </c>
      <c r="J521" t="s">
        <v>43</v>
      </c>
      <c r="K521">
        <v>2</v>
      </c>
      <c r="L521">
        <v>9</v>
      </c>
      <c r="M521">
        <v>11</v>
      </c>
      <c r="N521">
        <v>0</v>
      </c>
      <c r="O521">
        <v>0</v>
      </c>
      <c r="P521">
        <v>5.79</v>
      </c>
      <c r="Q521">
        <v>54</v>
      </c>
      <c r="R521">
        <v>0</v>
      </c>
      <c r="S521">
        <v>79.3</v>
      </c>
      <c r="T521">
        <v>91</v>
      </c>
      <c r="U521">
        <v>53</v>
      </c>
      <c r="V521">
        <v>51</v>
      </c>
      <c r="W521">
        <v>7</v>
      </c>
      <c r="X521">
        <v>35</v>
      </c>
      <c r="Y521">
        <v>68</v>
      </c>
      <c r="Z521">
        <v>1.59</v>
      </c>
      <c r="AA521">
        <v>0.28799999999999998</v>
      </c>
      <c r="AB521">
        <v>0.34300000000000003</v>
      </c>
      <c r="AC521" t="str">
        <f>VLOOKUP($A521,Pit!$A$4:$A$1418,1,FALSE)</f>
        <v>RPTerry Lambe23</v>
      </c>
    </row>
    <row r="522" spans="1:29" x14ac:dyDescent="0.25">
      <c r="A522" t="str">
        <f t="shared" si="8"/>
        <v>RPGavin Jordan18</v>
      </c>
      <c r="B522">
        <v>6531</v>
      </c>
      <c r="C522">
        <v>867</v>
      </c>
      <c r="D522" t="s">
        <v>1289</v>
      </c>
      <c r="E522" t="s">
        <v>281</v>
      </c>
      <c r="F522">
        <v>0</v>
      </c>
      <c r="G522">
        <v>40146</v>
      </c>
      <c r="H522">
        <v>18</v>
      </c>
      <c r="I522" t="s">
        <v>254</v>
      </c>
      <c r="J522" t="s">
        <v>43</v>
      </c>
      <c r="K522">
        <v>9</v>
      </c>
      <c r="L522">
        <v>4</v>
      </c>
      <c r="M522">
        <v>11</v>
      </c>
      <c r="N522">
        <v>0</v>
      </c>
      <c r="O522">
        <v>0</v>
      </c>
      <c r="P522">
        <v>2.13</v>
      </c>
      <c r="Q522">
        <v>59</v>
      </c>
      <c r="R522">
        <v>9</v>
      </c>
      <c r="S522">
        <v>126.7</v>
      </c>
      <c r="T522">
        <v>87</v>
      </c>
      <c r="U522">
        <v>38</v>
      </c>
      <c r="V522">
        <v>30</v>
      </c>
      <c r="W522">
        <v>10</v>
      </c>
      <c r="X522">
        <v>36</v>
      </c>
      <c r="Y522">
        <v>117</v>
      </c>
      <c r="Z522">
        <v>0.97</v>
      </c>
      <c r="AA522">
        <v>0.191</v>
      </c>
      <c r="AB522">
        <v>0.23300000000000001</v>
      </c>
      <c r="AC522" t="str">
        <f>VLOOKUP($A522,Pit!$A$4:$A$1418,1,FALSE)</f>
        <v>RPGavin Jordan18</v>
      </c>
    </row>
    <row r="523" spans="1:29" x14ac:dyDescent="0.25">
      <c r="A523" t="str">
        <f t="shared" si="8"/>
        <v>RPDeegan McCoghlan23</v>
      </c>
      <c r="B523">
        <v>15126</v>
      </c>
      <c r="C523">
        <v>869</v>
      </c>
      <c r="D523" t="s">
        <v>1423</v>
      </c>
      <c r="E523" t="s">
        <v>1424</v>
      </c>
      <c r="F523">
        <v>0</v>
      </c>
      <c r="G523">
        <v>38424</v>
      </c>
      <c r="H523">
        <v>23</v>
      </c>
      <c r="I523" t="s">
        <v>254</v>
      </c>
      <c r="J523" t="s">
        <v>43</v>
      </c>
      <c r="K523">
        <v>9</v>
      </c>
      <c r="L523">
        <v>8</v>
      </c>
      <c r="M523">
        <v>2</v>
      </c>
      <c r="N523">
        <v>0</v>
      </c>
      <c r="O523">
        <v>0</v>
      </c>
      <c r="P523">
        <v>3.64</v>
      </c>
      <c r="Q523">
        <v>77</v>
      </c>
      <c r="R523">
        <v>3</v>
      </c>
      <c r="S523">
        <v>118.7</v>
      </c>
      <c r="T523">
        <v>138</v>
      </c>
      <c r="U523">
        <v>56</v>
      </c>
      <c r="V523">
        <v>48</v>
      </c>
      <c r="W523">
        <v>8</v>
      </c>
      <c r="X523">
        <v>33</v>
      </c>
      <c r="Y523">
        <v>104</v>
      </c>
      <c r="Z523">
        <v>1.44</v>
      </c>
      <c r="AA523">
        <v>0.29099999999999998</v>
      </c>
      <c r="AB523">
        <v>0.34799999999999998</v>
      </c>
      <c r="AC523" t="str">
        <f>VLOOKUP($A523,Pit!$A$4:$A$1418,1,FALSE)</f>
        <v>RPDeegan McCoghlan23</v>
      </c>
    </row>
    <row r="524" spans="1:29" x14ac:dyDescent="0.25">
      <c r="A524" t="str">
        <f t="shared" si="8"/>
        <v>RPJoe Ingram24</v>
      </c>
      <c r="B524">
        <v>5035</v>
      </c>
      <c r="C524">
        <v>870</v>
      </c>
      <c r="D524" t="s">
        <v>208</v>
      </c>
      <c r="E524" t="s">
        <v>1267</v>
      </c>
      <c r="F524">
        <v>0</v>
      </c>
      <c r="G524" s="10">
        <v>38074</v>
      </c>
      <c r="H524">
        <v>24</v>
      </c>
      <c r="I524" t="s">
        <v>254</v>
      </c>
      <c r="J524" t="s">
        <v>43</v>
      </c>
      <c r="K524">
        <v>10</v>
      </c>
      <c r="L524">
        <v>8</v>
      </c>
      <c r="M524">
        <v>2</v>
      </c>
      <c r="N524">
        <v>0</v>
      </c>
      <c r="O524">
        <v>0</v>
      </c>
      <c r="P524">
        <v>4.8899999999999997</v>
      </c>
      <c r="Q524">
        <v>98</v>
      </c>
      <c r="R524">
        <v>12</v>
      </c>
      <c r="S524">
        <v>195</v>
      </c>
      <c r="T524">
        <v>224</v>
      </c>
      <c r="U524">
        <v>129</v>
      </c>
      <c r="V524">
        <v>106</v>
      </c>
      <c r="W524">
        <v>24</v>
      </c>
      <c r="X524">
        <v>120</v>
      </c>
      <c r="Y524">
        <v>166</v>
      </c>
      <c r="Z524">
        <v>1.76</v>
      </c>
      <c r="AA524">
        <v>0.28699999999999998</v>
      </c>
      <c r="AB524">
        <v>0.33400000000000002</v>
      </c>
      <c r="AC524" t="str">
        <f>VLOOKUP($A524,Pit!$A$4:$A$1418,1,FALSE)</f>
        <v>RPJoe Ingram24</v>
      </c>
    </row>
    <row r="525" spans="1:29" x14ac:dyDescent="0.25">
      <c r="A525" t="str">
        <f t="shared" si="8"/>
        <v>SPAntónio Rangel21</v>
      </c>
      <c r="B525">
        <v>14613</v>
      </c>
      <c r="C525">
        <v>871</v>
      </c>
      <c r="D525" t="s">
        <v>193</v>
      </c>
      <c r="E525" t="s">
        <v>1575</v>
      </c>
      <c r="F525">
        <v>1700000</v>
      </c>
      <c r="G525" s="10">
        <v>39099</v>
      </c>
      <c r="H525">
        <v>21</v>
      </c>
      <c r="I525" t="s">
        <v>254</v>
      </c>
      <c r="J525" t="s">
        <v>25</v>
      </c>
      <c r="K525">
        <v>8</v>
      </c>
      <c r="L525">
        <v>9</v>
      </c>
      <c r="M525">
        <v>5</v>
      </c>
      <c r="N525">
        <v>0</v>
      </c>
      <c r="O525">
        <v>0</v>
      </c>
      <c r="P525" s="8">
        <v>3.3</v>
      </c>
      <c r="Q525">
        <v>63</v>
      </c>
      <c r="R525">
        <v>19</v>
      </c>
      <c r="S525">
        <v>174.3</v>
      </c>
      <c r="T525">
        <v>147</v>
      </c>
      <c r="U525">
        <v>74</v>
      </c>
      <c r="V525">
        <v>64</v>
      </c>
      <c r="W525">
        <v>22</v>
      </c>
      <c r="X525">
        <v>69</v>
      </c>
      <c r="Y525">
        <v>135</v>
      </c>
      <c r="Z525" s="8">
        <v>1.24</v>
      </c>
      <c r="AA525" s="9">
        <v>0.22700000000000001</v>
      </c>
      <c r="AB525" s="9">
        <v>0.253</v>
      </c>
      <c r="AC525" t="str">
        <f>VLOOKUP($A525,Pit!$A$4:$A$1418,1,FALSE)</f>
        <v>SPAntónio Rangel21</v>
      </c>
    </row>
    <row r="526" spans="1:29" x14ac:dyDescent="0.25">
      <c r="A526" t="str">
        <f t="shared" si="8"/>
        <v>RPNelson Sánchez23</v>
      </c>
      <c r="B526">
        <v>3249</v>
      </c>
      <c r="C526">
        <v>874</v>
      </c>
      <c r="D526" t="s">
        <v>141</v>
      </c>
      <c r="E526" t="s">
        <v>204</v>
      </c>
      <c r="F526">
        <v>0</v>
      </c>
      <c r="G526" s="10">
        <v>38306</v>
      </c>
      <c r="H526">
        <v>23</v>
      </c>
      <c r="I526" t="s">
        <v>254</v>
      </c>
      <c r="J526" t="s">
        <v>43</v>
      </c>
      <c r="K526">
        <v>5</v>
      </c>
      <c r="L526">
        <v>14</v>
      </c>
      <c r="M526">
        <v>14</v>
      </c>
      <c r="N526">
        <v>0</v>
      </c>
      <c r="O526">
        <v>0</v>
      </c>
      <c r="P526" s="8">
        <v>4.47</v>
      </c>
      <c r="Q526">
        <v>86</v>
      </c>
      <c r="R526">
        <v>0</v>
      </c>
      <c r="S526">
        <v>110.7</v>
      </c>
      <c r="T526">
        <v>107</v>
      </c>
      <c r="U526">
        <v>64</v>
      </c>
      <c r="V526">
        <v>55</v>
      </c>
      <c r="W526">
        <v>18</v>
      </c>
      <c r="X526">
        <v>47</v>
      </c>
      <c r="Y526">
        <v>127</v>
      </c>
      <c r="Z526" s="8">
        <v>1.39</v>
      </c>
      <c r="AA526" s="9">
        <v>0.252</v>
      </c>
      <c r="AB526" s="9">
        <v>0.315</v>
      </c>
      <c r="AC526" t="str">
        <f>VLOOKUP($A526,Pit!$A$4:$A$1418,1,FALSE)</f>
        <v>RPNelson Sánchez23</v>
      </c>
    </row>
    <row r="527" spans="1:29" x14ac:dyDescent="0.25">
      <c r="A527" t="str">
        <f t="shared" si="8"/>
        <v>RPManuel Hernández21</v>
      </c>
      <c r="B527">
        <v>15587</v>
      </c>
      <c r="C527">
        <v>877</v>
      </c>
      <c r="D527" t="s">
        <v>158</v>
      </c>
      <c r="E527" t="s">
        <v>173</v>
      </c>
      <c r="F527">
        <v>2200000</v>
      </c>
      <c r="G527">
        <v>39159</v>
      </c>
      <c r="H527">
        <v>21</v>
      </c>
      <c r="I527" t="s">
        <v>254</v>
      </c>
      <c r="J527" t="s">
        <v>43</v>
      </c>
      <c r="K527">
        <v>3</v>
      </c>
      <c r="L527">
        <v>3</v>
      </c>
      <c r="M527">
        <v>4</v>
      </c>
      <c r="N527">
        <v>0</v>
      </c>
      <c r="O527">
        <v>0</v>
      </c>
      <c r="P527">
        <v>5.43</v>
      </c>
      <c r="Q527">
        <v>42</v>
      </c>
      <c r="R527">
        <v>0</v>
      </c>
      <c r="S527">
        <v>69.7</v>
      </c>
      <c r="T527">
        <v>63</v>
      </c>
      <c r="U527">
        <v>46</v>
      </c>
      <c r="V527">
        <v>42</v>
      </c>
      <c r="W527">
        <v>9</v>
      </c>
      <c r="X527">
        <v>33</v>
      </c>
      <c r="Y527">
        <v>32</v>
      </c>
      <c r="Z527">
        <v>1.38</v>
      </c>
      <c r="AA527">
        <v>0.24</v>
      </c>
      <c r="AB527">
        <v>0.24199999999999999</v>
      </c>
      <c r="AC527" t="str">
        <f>VLOOKUP($A527,Pit!$A$4:$A$1418,1,FALSE)</f>
        <v>RPManuel Hernández21</v>
      </c>
    </row>
    <row r="528" spans="1:29" x14ac:dyDescent="0.25">
      <c r="A528" t="str">
        <f t="shared" si="8"/>
        <v>RPRick Allen23</v>
      </c>
      <c r="B528">
        <v>10381</v>
      </c>
      <c r="C528">
        <v>878</v>
      </c>
      <c r="D528" t="s">
        <v>580</v>
      </c>
      <c r="E528" t="s">
        <v>437</v>
      </c>
      <c r="F528">
        <v>0</v>
      </c>
      <c r="G528">
        <v>38494</v>
      </c>
      <c r="H528">
        <v>23</v>
      </c>
      <c r="I528" t="s">
        <v>254</v>
      </c>
      <c r="J528" t="s">
        <v>43</v>
      </c>
      <c r="K528">
        <v>4</v>
      </c>
      <c r="L528">
        <v>13</v>
      </c>
      <c r="M528">
        <v>1</v>
      </c>
      <c r="N528">
        <v>0</v>
      </c>
      <c r="O528">
        <v>0</v>
      </c>
      <c r="P528">
        <v>8.06</v>
      </c>
      <c r="Q528">
        <v>59</v>
      </c>
      <c r="R528">
        <v>24</v>
      </c>
      <c r="S528">
        <v>137.30000000000001</v>
      </c>
      <c r="T528">
        <v>232</v>
      </c>
      <c r="U528">
        <v>141</v>
      </c>
      <c r="V528">
        <v>123</v>
      </c>
      <c r="W528">
        <v>26</v>
      </c>
      <c r="X528">
        <v>81</v>
      </c>
      <c r="Y528">
        <v>48</v>
      </c>
      <c r="Z528">
        <v>2.2799999999999998</v>
      </c>
      <c r="AA528">
        <v>0.372</v>
      </c>
      <c r="AB528">
        <v>0.37</v>
      </c>
      <c r="AC528" t="str">
        <f>VLOOKUP($A528,Pit!$A$4:$A$1418,1,FALSE)</f>
        <v>RPRick Allen23</v>
      </c>
    </row>
    <row r="529" spans="1:29" x14ac:dyDescent="0.25">
      <c r="A529" t="str">
        <f t="shared" si="8"/>
        <v>CLRoosevelt Salazar23</v>
      </c>
      <c r="B529">
        <v>13675</v>
      </c>
      <c r="C529">
        <v>879</v>
      </c>
      <c r="D529" t="s">
        <v>1619</v>
      </c>
      <c r="E529" t="s">
        <v>390</v>
      </c>
      <c r="F529">
        <v>0</v>
      </c>
      <c r="G529">
        <v>38338</v>
      </c>
      <c r="H529">
        <v>23</v>
      </c>
      <c r="I529" t="s">
        <v>254</v>
      </c>
      <c r="J529" t="s">
        <v>53</v>
      </c>
      <c r="K529">
        <v>6</v>
      </c>
      <c r="L529">
        <v>10</v>
      </c>
      <c r="M529">
        <v>11</v>
      </c>
      <c r="N529">
        <v>0</v>
      </c>
      <c r="O529">
        <v>0</v>
      </c>
      <c r="P529">
        <v>5.86</v>
      </c>
      <c r="Q529">
        <v>73</v>
      </c>
      <c r="R529">
        <v>0</v>
      </c>
      <c r="S529">
        <v>106</v>
      </c>
      <c r="T529">
        <v>132</v>
      </c>
      <c r="U529">
        <v>74</v>
      </c>
      <c r="V529">
        <v>69</v>
      </c>
      <c r="W529">
        <v>14</v>
      </c>
      <c r="X529">
        <v>55</v>
      </c>
      <c r="Y529">
        <v>92</v>
      </c>
      <c r="Z529">
        <v>1.76</v>
      </c>
      <c r="AA529">
        <v>0.308</v>
      </c>
      <c r="AB529">
        <v>0.36399999999999999</v>
      </c>
      <c r="AC529" t="str">
        <f>VLOOKUP($A529,Pit!$A$4:$A$1418,1,FALSE)</f>
        <v>CLRoosevelt Salazar23</v>
      </c>
    </row>
    <row r="530" spans="1:29" x14ac:dyDescent="0.25">
      <c r="A530" t="str">
        <f t="shared" si="8"/>
        <v>RPRon Johnson18</v>
      </c>
      <c r="B530">
        <v>6943</v>
      </c>
      <c r="C530">
        <v>886</v>
      </c>
      <c r="D530" t="s">
        <v>155</v>
      </c>
      <c r="E530" t="s">
        <v>153</v>
      </c>
      <c r="F530">
        <v>2400000</v>
      </c>
      <c r="G530">
        <v>40259</v>
      </c>
      <c r="H530">
        <v>18</v>
      </c>
      <c r="I530" t="s">
        <v>254</v>
      </c>
      <c r="J530" t="s">
        <v>43</v>
      </c>
      <c r="K530">
        <v>4</v>
      </c>
      <c r="L530">
        <v>1</v>
      </c>
      <c r="M530">
        <v>1</v>
      </c>
      <c r="N530">
        <v>0</v>
      </c>
      <c r="O530">
        <v>0</v>
      </c>
      <c r="P530">
        <v>2.2799999999999998</v>
      </c>
      <c r="Q530">
        <v>33</v>
      </c>
      <c r="R530">
        <v>0</v>
      </c>
      <c r="S530">
        <v>43.3</v>
      </c>
      <c r="T530">
        <v>27</v>
      </c>
      <c r="U530">
        <v>12</v>
      </c>
      <c r="V530">
        <v>11</v>
      </c>
      <c r="W530">
        <v>6</v>
      </c>
      <c r="X530">
        <v>20</v>
      </c>
      <c r="Y530">
        <v>48</v>
      </c>
      <c r="Z530">
        <v>1.08</v>
      </c>
      <c r="AA530">
        <v>0.18099999999999999</v>
      </c>
      <c r="AB530">
        <v>0.219</v>
      </c>
      <c r="AC530" t="str">
        <f>VLOOKUP($A530,Pit!$A$4:$A$1418,1,FALSE)</f>
        <v>RPRon Johnson18</v>
      </c>
    </row>
    <row r="531" spans="1:29" x14ac:dyDescent="0.25">
      <c r="A531" t="str">
        <f t="shared" si="8"/>
        <v>RPNicholas Carter18</v>
      </c>
      <c r="B531">
        <v>7024</v>
      </c>
      <c r="C531">
        <v>888</v>
      </c>
      <c r="D531" t="s">
        <v>1083</v>
      </c>
      <c r="E531" t="s">
        <v>169</v>
      </c>
      <c r="F531">
        <v>2200000</v>
      </c>
      <c r="G531">
        <v>40102</v>
      </c>
      <c r="H531">
        <v>18</v>
      </c>
      <c r="I531" t="s">
        <v>254</v>
      </c>
      <c r="J531" t="s">
        <v>43</v>
      </c>
      <c r="K531">
        <v>7</v>
      </c>
      <c r="L531">
        <v>7</v>
      </c>
      <c r="M531">
        <v>6</v>
      </c>
      <c r="N531">
        <v>0</v>
      </c>
      <c r="O531">
        <v>0</v>
      </c>
      <c r="P531">
        <v>2.58</v>
      </c>
      <c r="Q531">
        <v>53</v>
      </c>
      <c r="R531">
        <v>2</v>
      </c>
      <c r="S531">
        <v>104.7</v>
      </c>
      <c r="T531">
        <v>90</v>
      </c>
      <c r="U531">
        <v>35</v>
      </c>
      <c r="V531">
        <v>30</v>
      </c>
      <c r="W531">
        <v>11</v>
      </c>
      <c r="X531">
        <v>32</v>
      </c>
      <c r="Y531">
        <v>73</v>
      </c>
      <c r="Z531">
        <v>1.17</v>
      </c>
      <c r="AA531">
        <v>0.22700000000000001</v>
      </c>
      <c r="AB531">
        <v>0.252</v>
      </c>
      <c r="AC531" t="str">
        <f>VLOOKUP($A531,Pit!$A$4:$A$1418,1,FALSE)</f>
        <v>RPNicholas Carter18</v>
      </c>
    </row>
    <row r="532" spans="1:29" x14ac:dyDescent="0.25">
      <c r="A532" t="str">
        <f t="shared" si="8"/>
        <v>RPJosé Ibarra21</v>
      </c>
      <c r="B532">
        <v>8837</v>
      </c>
      <c r="C532">
        <v>889</v>
      </c>
      <c r="D532" t="s">
        <v>150</v>
      </c>
      <c r="E532" t="s">
        <v>1266</v>
      </c>
      <c r="F532">
        <v>0</v>
      </c>
      <c r="G532" s="10">
        <v>39183</v>
      </c>
      <c r="H532">
        <v>21</v>
      </c>
      <c r="I532" t="s">
        <v>254</v>
      </c>
      <c r="J532" t="s">
        <v>43</v>
      </c>
      <c r="K532">
        <v>17</v>
      </c>
      <c r="L532">
        <v>14</v>
      </c>
      <c r="M532">
        <v>0</v>
      </c>
      <c r="N532">
        <v>0</v>
      </c>
      <c r="O532">
        <v>0</v>
      </c>
      <c r="P532">
        <v>3.53</v>
      </c>
      <c r="Q532">
        <v>43</v>
      </c>
      <c r="R532">
        <v>43</v>
      </c>
      <c r="S532">
        <v>216.7</v>
      </c>
      <c r="T532">
        <v>213</v>
      </c>
      <c r="U532">
        <v>99</v>
      </c>
      <c r="V532">
        <v>85</v>
      </c>
      <c r="W532">
        <v>14</v>
      </c>
      <c r="X532">
        <v>75</v>
      </c>
      <c r="Y532">
        <v>178</v>
      </c>
      <c r="Z532">
        <v>1.33</v>
      </c>
      <c r="AA532">
        <v>0.255</v>
      </c>
      <c r="AB532">
        <v>0.308</v>
      </c>
      <c r="AC532" t="str">
        <f>VLOOKUP($A532,Pit!$A$4:$A$1418,1,FALSE)</f>
        <v>RPJosé Ibarra21</v>
      </c>
    </row>
    <row r="533" spans="1:29" x14ac:dyDescent="0.25">
      <c r="A533" t="str">
        <f t="shared" si="8"/>
        <v>RPTakuro Goto23</v>
      </c>
      <c r="B533">
        <v>13601</v>
      </c>
      <c r="C533">
        <v>890</v>
      </c>
      <c r="D533" t="s">
        <v>1201</v>
      </c>
      <c r="E533" t="s">
        <v>1200</v>
      </c>
      <c r="F533">
        <v>1500000</v>
      </c>
      <c r="G533">
        <v>38311</v>
      </c>
      <c r="H533">
        <v>23</v>
      </c>
      <c r="I533" t="s">
        <v>254</v>
      </c>
      <c r="J533" t="s">
        <v>43</v>
      </c>
      <c r="K533">
        <v>3</v>
      </c>
      <c r="L533">
        <v>5</v>
      </c>
      <c r="M533">
        <v>2</v>
      </c>
      <c r="N533">
        <v>0</v>
      </c>
      <c r="O533">
        <v>0</v>
      </c>
      <c r="P533">
        <v>6.68</v>
      </c>
      <c r="Q533">
        <v>55</v>
      </c>
      <c r="R533">
        <v>1</v>
      </c>
      <c r="S533">
        <v>93</v>
      </c>
      <c r="T533">
        <v>109</v>
      </c>
      <c r="U533">
        <v>77</v>
      </c>
      <c r="V533">
        <v>69</v>
      </c>
      <c r="W533">
        <v>15</v>
      </c>
      <c r="X533">
        <v>63</v>
      </c>
      <c r="Y533">
        <v>56</v>
      </c>
      <c r="Z533">
        <v>1.85</v>
      </c>
      <c r="AA533">
        <v>0.29499999999999998</v>
      </c>
      <c r="AB533">
        <v>0.311</v>
      </c>
      <c r="AC533" t="str">
        <f>VLOOKUP($A533,Pit!$A$4:$A$1418,1,FALSE)</f>
        <v>RPTakuro Goto23</v>
      </c>
    </row>
    <row r="534" spans="1:29" x14ac:dyDescent="0.25">
      <c r="A534" t="str">
        <f t="shared" si="8"/>
        <v>RPRalph Hahn22</v>
      </c>
      <c r="B534">
        <v>13437</v>
      </c>
      <c r="C534">
        <v>891</v>
      </c>
      <c r="D534" t="s">
        <v>147</v>
      </c>
      <c r="E534" t="s">
        <v>1220</v>
      </c>
      <c r="F534">
        <v>2400000</v>
      </c>
      <c r="G534" s="10">
        <v>38553</v>
      </c>
      <c r="H534">
        <v>22</v>
      </c>
      <c r="I534" t="s">
        <v>254</v>
      </c>
      <c r="J534" t="s">
        <v>43</v>
      </c>
      <c r="K534">
        <v>11</v>
      </c>
      <c r="L534">
        <v>20</v>
      </c>
      <c r="M534">
        <v>11</v>
      </c>
      <c r="N534">
        <v>0</v>
      </c>
      <c r="O534">
        <v>0</v>
      </c>
      <c r="P534">
        <v>5.55</v>
      </c>
      <c r="Q534">
        <v>103</v>
      </c>
      <c r="R534">
        <v>25</v>
      </c>
      <c r="S534">
        <v>189.7</v>
      </c>
      <c r="T534">
        <v>228</v>
      </c>
      <c r="U534">
        <v>134</v>
      </c>
      <c r="V534">
        <v>117</v>
      </c>
      <c r="W534">
        <v>23</v>
      </c>
      <c r="X534">
        <v>78</v>
      </c>
      <c r="Y534">
        <v>153</v>
      </c>
      <c r="Z534">
        <v>1.61</v>
      </c>
      <c r="AA534">
        <v>0.29099999999999998</v>
      </c>
      <c r="AB534">
        <v>0.33600000000000002</v>
      </c>
      <c r="AC534" t="str">
        <f>VLOOKUP($A534,Pit!$A$4:$A$1418,1,FALSE)</f>
        <v>RPRalph Hahn22</v>
      </c>
    </row>
    <row r="535" spans="1:29" x14ac:dyDescent="0.25">
      <c r="A535" t="str">
        <f t="shared" si="8"/>
        <v>RPEmílio Fernández22</v>
      </c>
      <c r="B535">
        <v>7754</v>
      </c>
      <c r="C535">
        <v>892</v>
      </c>
      <c r="D535" t="s">
        <v>566</v>
      </c>
      <c r="E535" t="s">
        <v>761</v>
      </c>
      <c r="F535">
        <v>0</v>
      </c>
      <c r="G535">
        <v>38677</v>
      </c>
      <c r="H535">
        <v>22</v>
      </c>
      <c r="I535" t="s">
        <v>254</v>
      </c>
      <c r="J535" t="s">
        <v>43</v>
      </c>
      <c r="K535">
        <v>8</v>
      </c>
      <c r="L535">
        <v>5</v>
      </c>
      <c r="M535">
        <v>1</v>
      </c>
      <c r="N535">
        <v>0</v>
      </c>
      <c r="O535">
        <v>0</v>
      </c>
      <c r="P535">
        <v>2.99</v>
      </c>
      <c r="Q535">
        <v>55</v>
      </c>
      <c r="R535">
        <v>1</v>
      </c>
      <c r="S535">
        <v>114.3</v>
      </c>
      <c r="T535">
        <v>94</v>
      </c>
      <c r="U535">
        <v>41</v>
      </c>
      <c r="V535">
        <v>38</v>
      </c>
      <c r="W535">
        <v>6</v>
      </c>
      <c r="X535">
        <v>53</v>
      </c>
      <c r="Y535">
        <v>106</v>
      </c>
      <c r="Z535">
        <v>1.29</v>
      </c>
      <c r="AA535">
        <v>0.22700000000000001</v>
      </c>
      <c r="AB535">
        <v>0.28499999999999998</v>
      </c>
      <c r="AC535" t="str">
        <f>VLOOKUP($A535,Pit!$A$4:$A$1418,1,FALSE)</f>
        <v>RPEmílio Fernández22</v>
      </c>
    </row>
    <row r="536" spans="1:29" x14ac:dyDescent="0.25">
      <c r="A536" t="str">
        <f t="shared" si="8"/>
        <v>RPJohn Calhoun23</v>
      </c>
      <c r="B536">
        <v>15295</v>
      </c>
      <c r="C536">
        <v>893</v>
      </c>
      <c r="D536" t="s">
        <v>213</v>
      </c>
      <c r="E536" t="s">
        <v>1070</v>
      </c>
      <c r="F536">
        <v>0</v>
      </c>
      <c r="G536">
        <v>38241</v>
      </c>
      <c r="H536">
        <v>23</v>
      </c>
      <c r="I536" t="s">
        <v>254</v>
      </c>
      <c r="J536" t="s">
        <v>43</v>
      </c>
      <c r="K536">
        <v>5</v>
      </c>
      <c r="L536">
        <v>6</v>
      </c>
      <c r="M536">
        <v>1</v>
      </c>
      <c r="N536">
        <v>0</v>
      </c>
      <c r="O536">
        <v>0</v>
      </c>
      <c r="P536">
        <v>3.97</v>
      </c>
      <c r="Q536">
        <v>53</v>
      </c>
      <c r="R536">
        <v>2</v>
      </c>
      <c r="S536">
        <v>104.3</v>
      </c>
      <c r="T536">
        <v>97</v>
      </c>
      <c r="U536">
        <v>51</v>
      </c>
      <c r="V536">
        <v>46</v>
      </c>
      <c r="W536">
        <v>9</v>
      </c>
      <c r="X536">
        <v>49</v>
      </c>
      <c r="Y536">
        <v>62</v>
      </c>
      <c r="Z536">
        <v>1.4</v>
      </c>
      <c r="AA536">
        <v>0.249</v>
      </c>
      <c r="AB536">
        <v>0.27400000000000002</v>
      </c>
      <c r="AC536" t="str">
        <f>VLOOKUP($A536,Pit!$A$4:$A$1418,1,FALSE)</f>
        <v>RPJohn Calhoun23</v>
      </c>
    </row>
    <row r="537" spans="1:29" x14ac:dyDescent="0.25">
      <c r="A537" t="str">
        <f t="shared" si="8"/>
        <v>RPJohnny Carter21</v>
      </c>
      <c r="B537">
        <v>14708</v>
      </c>
      <c r="C537">
        <v>896</v>
      </c>
      <c r="D537" t="s">
        <v>1082</v>
      </c>
      <c r="E537" t="s">
        <v>169</v>
      </c>
      <c r="F537">
        <v>2400000</v>
      </c>
      <c r="G537" s="10">
        <v>38956</v>
      </c>
      <c r="H537">
        <v>21</v>
      </c>
      <c r="I537" t="s">
        <v>254</v>
      </c>
      <c r="J537" t="s">
        <v>43</v>
      </c>
      <c r="K537">
        <v>13</v>
      </c>
      <c r="L537">
        <v>3</v>
      </c>
      <c r="M537">
        <v>4</v>
      </c>
      <c r="N537">
        <v>0</v>
      </c>
      <c r="O537">
        <v>0</v>
      </c>
      <c r="P537" s="8">
        <v>5</v>
      </c>
      <c r="Q537">
        <v>78</v>
      </c>
      <c r="R537">
        <v>1</v>
      </c>
      <c r="S537">
        <v>142.30000000000001</v>
      </c>
      <c r="T537">
        <v>141</v>
      </c>
      <c r="U537">
        <v>88</v>
      </c>
      <c r="V537">
        <v>79</v>
      </c>
      <c r="W537">
        <v>23</v>
      </c>
      <c r="X537">
        <v>57</v>
      </c>
      <c r="Y537">
        <v>130</v>
      </c>
      <c r="Z537" s="8">
        <v>1.39</v>
      </c>
      <c r="AA537" s="9">
        <v>0.26100000000000001</v>
      </c>
      <c r="AB537" s="9">
        <v>0.30199999999999999</v>
      </c>
      <c r="AC537" t="str">
        <f>VLOOKUP($A537,Pit!$A$4:$A$1418,1,FALSE)</f>
        <v>RPJohnny Carter21</v>
      </c>
    </row>
    <row r="538" spans="1:29" x14ac:dyDescent="0.25">
      <c r="A538" t="str">
        <f t="shared" si="8"/>
        <v>RPGary Lumpkins21</v>
      </c>
      <c r="B538">
        <v>10552</v>
      </c>
      <c r="C538">
        <v>897</v>
      </c>
      <c r="D538" t="s">
        <v>433</v>
      </c>
      <c r="E538" t="s">
        <v>1371</v>
      </c>
      <c r="F538">
        <v>0</v>
      </c>
      <c r="G538" s="10">
        <v>38880</v>
      </c>
      <c r="H538">
        <v>21</v>
      </c>
      <c r="I538" t="s">
        <v>254</v>
      </c>
      <c r="J538" t="s">
        <v>43</v>
      </c>
      <c r="K538">
        <v>8</v>
      </c>
      <c r="L538">
        <v>8</v>
      </c>
      <c r="M538">
        <v>1</v>
      </c>
      <c r="N538">
        <v>0</v>
      </c>
      <c r="O538">
        <v>0</v>
      </c>
      <c r="P538" s="8">
        <v>4.32</v>
      </c>
      <c r="Q538">
        <v>71</v>
      </c>
      <c r="R538">
        <v>11</v>
      </c>
      <c r="S538">
        <v>145.69999999999999</v>
      </c>
      <c r="T538">
        <v>142</v>
      </c>
      <c r="U538">
        <v>81</v>
      </c>
      <c r="V538">
        <v>70</v>
      </c>
      <c r="W538">
        <v>14</v>
      </c>
      <c r="X538">
        <v>78</v>
      </c>
      <c r="Y538">
        <v>136</v>
      </c>
      <c r="Z538" s="8">
        <v>1.51</v>
      </c>
      <c r="AA538" s="9">
        <v>0.25</v>
      </c>
      <c r="AB538" s="9">
        <v>0.30299999999999999</v>
      </c>
      <c r="AC538" t="str">
        <f>VLOOKUP($A538,Pit!$A$4:$A$1418,1,FALSE)</f>
        <v>RPGary Lumpkins21</v>
      </c>
    </row>
    <row r="539" spans="1:29" x14ac:dyDescent="0.25">
      <c r="A539" t="str">
        <f t="shared" si="8"/>
        <v>RPJarrod Manuel18</v>
      </c>
      <c r="B539">
        <v>1947</v>
      </c>
      <c r="C539">
        <v>900</v>
      </c>
      <c r="D539" t="s">
        <v>1400</v>
      </c>
      <c r="E539" t="s">
        <v>158</v>
      </c>
      <c r="F539">
        <v>2200000</v>
      </c>
      <c r="G539">
        <v>40020</v>
      </c>
      <c r="H539">
        <v>18</v>
      </c>
      <c r="I539" t="s">
        <v>254</v>
      </c>
      <c r="J539" t="s">
        <v>43</v>
      </c>
      <c r="K539">
        <v>4</v>
      </c>
      <c r="L539">
        <v>1</v>
      </c>
      <c r="M539">
        <v>4</v>
      </c>
      <c r="N539">
        <v>0</v>
      </c>
      <c r="O539">
        <v>0</v>
      </c>
      <c r="P539">
        <v>3.81</v>
      </c>
      <c r="Q539">
        <v>26</v>
      </c>
      <c r="R539">
        <v>0</v>
      </c>
      <c r="S539">
        <v>54.3</v>
      </c>
      <c r="T539">
        <v>37</v>
      </c>
      <c r="U539">
        <v>26</v>
      </c>
      <c r="V539">
        <v>23</v>
      </c>
      <c r="W539">
        <v>7</v>
      </c>
      <c r="X539">
        <v>25</v>
      </c>
      <c r="Y539">
        <v>60</v>
      </c>
      <c r="Z539">
        <v>1.1399999999999999</v>
      </c>
      <c r="AA539">
        <v>0.19500000000000001</v>
      </c>
      <c r="AB539">
        <v>0.24399999999999999</v>
      </c>
      <c r="AC539" t="str">
        <f>VLOOKUP($A539,Pit!$A$4:$A$1418,1,FALSE)</f>
        <v>RPJarrod Manuel18</v>
      </c>
    </row>
    <row r="540" spans="1:29" x14ac:dyDescent="0.25">
      <c r="A540" t="str">
        <f t="shared" si="8"/>
        <v>SPWill Nabors23</v>
      </c>
      <c r="B540">
        <v>10331</v>
      </c>
      <c r="C540">
        <v>902</v>
      </c>
      <c r="D540" t="s">
        <v>380</v>
      </c>
      <c r="E540" t="s">
        <v>1480</v>
      </c>
      <c r="F540">
        <v>0</v>
      </c>
      <c r="G540">
        <v>38431</v>
      </c>
      <c r="H540">
        <v>23</v>
      </c>
      <c r="I540" t="s">
        <v>254</v>
      </c>
      <c r="J540" t="s">
        <v>25</v>
      </c>
      <c r="K540">
        <v>10</v>
      </c>
      <c r="L540">
        <v>7</v>
      </c>
      <c r="M540">
        <v>4</v>
      </c>
      <c r="N540">
        <v>0</v>
      </c>
      <c r="O540">
        <v>0</v>
      </c>
      <c r="P540">
        <v>4.5</v>
      </c>
      <c r="Q540">
        <v>64</v>
      </c>
      <c r="R540">
        <v>5</v>
      </c>
      <c r="S540">
        <v>108</v>
      </c>
      <c r="T540">
        <v>111</v>
      </c>
      <c r="U540">
        <v>60</v>
      </c>
      <c r="V540">
        <v>54</v>
      </c>
      <c r="W540">
        <v>11</v>
      </c>
      <c r="X540">
        <v>44</v>
      </c>
      <c r="Y540">
        <v>96</v>
      </c>
      <c r="Z540">
        <v>1.44</v>
      </c>
      <c r="AA540">
        <v>0.26800000000000002</v>
      </c>
      <c r="AB540">
        <v>0.32</v>
      </c>
      <c r="AC540" t="str">
        <f>VLOOKUP($A540,Pit!$A$4:$A$1418,1,FALSE)</f>
        <v>SPWill Nabors23</v>
      </c>
    </row>
    <row r="541" spans="1:29" x14ac:dyDescent="0.25">
      <c r="A541" t="str">
        <f t="shared" si="8"/>
        <v>RPLarry Greenspan23</v>
      </c>
      <c r="B541">
        <v>1257</v>
      </c>
      <c r="C541">
        <v>904</v>
      </c>
      <c r="D541" t="s">
        <v>266</v>
      </c>
      <c r="E541" t="s">
        <v>1209</v>
      </c>
      <c r="F541">
        <v>0</v>
      </c>
      <c r="G541">
        <v>38483</v>
      </c>
      <c r="H541">
        <v>23</v>
      </c>
      <c r="I541" t="s">
        <v>254</v>
      </c>
      <c r="J541" t="s">
        <v>43</v>
      </c>
      <c r="K541">
        <v>3</v>
      </c>
      <c r="L541">
        <v>4</v>
      </c>
      <c r="M541">
        <v>8</v>
      </c>
      <c r="N541">
        <v>0</v>
      </c>
      <c r="O541">
        <v>0</v>
      </c>
      <c r="P541">
        <v>2.65</v>
      </c>
      <c r="Q541">
        <v>39</v>
      </c>
      <c r="R541">
        <v>9</v>
      </c>
      <c r="S541">
        <v>88.3</v>
      </c>
      <c r="T541">
        <v>78</v>
      </c>
      <c r="U541">
        <v>30</v>
      </c>
      <c r="V541">
        <v>26</v>
      </c>
      <c r="W541">
        <v>6</v>
      </c>
      <c r="X541">
        <v>37</v>
      </c>
      <c r="Y541">
        <v>53</v>
      </c>
      <c r="Z541">
        <v>1.3</v>
      </c>
      <c r="AA541">
        <v>0.24099999999999999</v>
      </c>
      <c r="AB541">
        <v>0.26500000000000001</v>
      </c>
      <c r="AC541" t="str">
        <f>VLOOKUP($A541,Pit!$A$4:$A$1418,1,FALSE)</f>
        <v>RPLarry Greenspan23</v>
      </c>
    </row>
    <row r="542" spans="1:29" x14ac:dyDescent="0.25">
      <c r="A542" t="str">
        <f t="shared" si="8"/>
        <v>RPTony Garza23</v>
      </c>
      <c r="B542">
        <v>10254</v>
      </c>
      <c r="C542">
        <v>906</v>
      </c>
      <c r="D542" t="s">
        <v>157</v>
      </c>
      <c r="E542" t="s">
        <v>200</v>
      </c>
      <c r="F542">
        <v>0</v>
      </c>
      <c r="G542" s="10">
        <v>38154</v>
      </c>
      <c r="H542">
        <v>23</v>
      </c>
      <c r="I542" t="s">
        <v>254</v>
      </c>
      <c r="J542" t="s">
        <v>43</v>
      </c>
      <c r="K542">
        <v>10</v>
      </c>
      <c r="L542">
        <v>13</v>
      </c>
      <c r="M542">
        <v>15</v>
      </c>
      <c r="N542">
        <v>0</v>
      </c>
      <c r="O542">
        <v>0</v>
      </c>
      <c r="P542">
        <v>6.63</v>
      </c>
      <c r="Q542">
        <v>95</v>
      </c>
      <c r="R542">
        <v>15</v>
      </c>
      <c r="S542">
        <v>164.3</v>
      </c>
      <c r="T542">
        <v>216</v>
      </c>
      <c r="U542">
        <v>135</v>
      </c>
      <c r="V542">
        <v>121</v>
      </c>
      <c r="W542">
        <v>26</v>
      </c>
      <c r="X542">
        <v>100</v>
      </c>
      <c r="Y542">
        <v>144</v>
      </c>
      <c r="Z542">
        <v>1.92</v>
      </c>
      <c r="AA542">
        <v>0.318</v>
      </c>
      <c r="AB542">
        <v>0.36499999999999999</v>
      </c>
      <c r="AC542" t="str">
        <f>VLOOKUP($A542,Pit!$A$4:$A$1418,1,FALSE)</f>
        <v>RPTony Garza23</v>
      </c>
    </row>
    <row r="543" spans="1:29" x14ac:dyDescent="0.25">
      <c r="A543" t="str">
        <f t="shared" si="8"/>
        <v>RPDave Little22</v>
      </c>
      <c r="B543">
        <v>13451</v>
      </c>
      <c r="C543">
        <v>907</v>
      </c>
      <c r="D543" t="s">
        <v>135</v>
      </c>
      <c r="E543" t="s">
        <v>1362</v>
      </c>
      <c r="F543">
        <v>0</v>
      </c>
      <c r="G543" s="10">
        <v>38556</v>
      </c>
      <c r="H543">
        <v>22</v>
      </c>
      <c r="I543" t="s">
        <v>254</v>
      </c>
      <c r="J543" t="s">
        <v>43</v>
      </c>
      <c r="K543">
        <v>18</v>
      </c>
      <c r="L543">
        <v>6</v>
      </c>
      <c r="M543">
        <v>7</v>
      </c>
      <c r="N543">
        <v>0</v>
      </c>
      <c r="O543">
        <v>0</v>
      </c>
      <c r="P543">
        <v>3.96</v>
      </c>
      <c r="Q543">
        <v>112</v>
      </c>
      <c r="R543">
        <v>0</v>
      </c>
      <c r="S543">
        <v>172.7</v>
      </c>
      <c r="T543">
        <v>178</v>
      </c>
      <c r="U543">
        <v>83</v>
      </c>
      <c r="V543">
        <v>76</v>
      </c>
      <c r="W543">
        <v>18</v>
      </c>
      <c r="X543">
        <v>69</v>
      </c>
      <c r="Y543">
        <v>143</v>
      </c>
      <c r="Z543">
        <v>1.43</v>
      </c>
      <c r="AA543">
        <v>0.26600000000000001</v>
      </c>
      <c r="AB543">
        <v>0.312</v>
      </c>
      <c r="AC543" t="str">
        <f>VLOOKUP($A543,Pit!$A$4:$A$1418,1,FALSE)</f>
        <v>RPDave Little22</v>
      </c>
    </row>
    <row r="544" spans="1:29" x14ac:dyDescent="0.25">
      <c r="A544" t="str">
        <f t="shared" si="8"/>
        <v>RPBernard Vodden22</v>
      </c>
      <c r="B544">
        <v>10998</v>
      </c>
      <c r="C544">
        <v>908</v>
      </c>
      <c r="D544" t="s">
        <v>579</v>
      </c>
      <c r="E544" t="s">
        <v>1723</v>
      </c>
      <c r="F544">
        <v>0</v>
      </c>
      <c r="G544">
        <v>38624</v>
      </c>
      <c r="H544">
        <v>22</v>
      </c>
      <c r="I544" t="s">
        <v>254</v>
      </c>
      <c r="J544" t="s">
        <v>43</v>
      </c>
      <c r="K544">
        <v>3</v>
      </c>
      <c r="L544">
        <v>7</v>
      </c>
      <c r="M544">
        <v>3</v>
      </c>
      <c r="N544">
        <v>0</v>
      </c>
      <c r="O544">
        <v>0</v>
      </c>
      <c r="P544">
        <v>4.93</v>
      </c>
      <c r="Q544">
        <v>35</v>
      </c>
      <c r="R544">
        <v>10</v>
      </c>
      <c r="S544">
        <v>73</v>
      </c>
      <c r="T544">
        <v>84</v>
      </c>
      <c r="U544">
        <v>46</v>
      </c>
      <c r="V544">
        <v>40</v>
      </c>
      <c r="W544">
        <v>5</v>
      </c>
      <c r="X544">
        <v>33</v>
      </c>
      <c r="Y544">
        <v>57</v>
      </c>
      <c r="Z544">
        <v>1.6</v>
      </c>
      <c r="AA544">
        <v>0.28599999999999998</v>
      </c>
      <c r="AB544">
        <v>0.33900000000000002</v>
      </c>
      <c r="AC544" t="str">
        <f>VLOOKUP($A544,Pit!$A$4:$A$1418,1,FALSE)</f>
        <v>RPBernard Vodden22</v>
      </c>
    </row>
    <row r="545" spans="1:29" x14ac:dyDescent="0.25">
      <c r="A545" t="str">
        <f t="shared" si="8"/>
        <v>RPRob Reid18</v>
      </c>
      <c r="B545">
        <v>5797</v>
      </c>
      <c r="C545">
        <v>909</v>
      </c>
      <c r="D545" t="s">
        <v>171</v>
      </c>
      <c r="E545" t="s">
        <v>773</v>
      </c>
      <c r="F545">
        <v>0</v>
      </c>
      <c r="G545">
        <v>40102</v>
      </c>
      <c r="H545">
        <v>18</v>
      </c>
      <c r="I545" t="s">
        <v>254</v>
      </c>
      <c r="J545" t="s">
        <v>43</v>
      </c>
      <c r="K545">
        <v>7</v>
      </c>
      <c r="L545">
        <v>6</v>
      </c>
      <c r="M545">
        <v>3</v>
      </c>
      <c r="N545">
        <v>0</v>
      </c>
      <c r="O545">
        <v>0</v>
      </c>
      <c r="P545">
        <v>3.04</v>
      </c>
      <c r="Q545">
        <v>41</v>
      </c>
      <c r="R545">
        <v>2</v>
      </c>
      <c r="S545">
        <v>74</v>
      </c>
      <c r="T545">
        <v>57</v>
      </c>
      <c r="U545">
        <v>32</v>
      </c>
      <c r="V545">
        <v>25</v>
      </c>
      <c r="W545">
        <v>11</v>
      </c>
      <c r="X545">
        <v>22</v>
      </c>
      <c r="Y545">
        <v>83</v>
      </c>
      <c r="Z545">
        <v>1.07</v>
      </c>
      <c r="AA545">
        <v>0.20699999999999999</v>
      </c>
      <c r="AB545">
        <v>0.253</v>
      </c>
      <c r="AC545" t="str">
        <f>VLOOKUP($A545,Pit!$A$4:$A$1418,1,FALSE)</f>
        <v>RPRob Reid18</v>
      </c>
    </row>
    <row r="546" spans="1:29" x14ac:dyDescent="0.25">
      <c r="A546" t="str">
        <f t="shared" si="8"/>
        <v>SPAkihisa Matsuura21</v>
      </c>
      <c r="B546">
        <v>11494</v>
      </c>
      <c r="C546">
        <v>910</v>
      </c>
      <c r="D546" t="s">
        <v>1412</v>
      </c>
      <c r="E546" t="s">
        <v>1413</v>
      </c>
      <c r="F546">
        <v>0</v>
      </c>
      <c r="G546" s="10">
        <v>39171</v>
      </c>
      <c r="H546">
        <v>21</v>
      </c>
      <c r="I546" t="s">
        <v>254</v>
      </c>
      <c r="J546" t="s">
        <v>25</v>
      </c>
      <c r="K546">
        <v>8</v>
      </c>
      <c r="L546">
        <v>18</v>
      </c>
      <c r="M546">
        <v>0</v>
      </c>
      <c r="N546">
        <v>0</v>
      </c>
      <c r="O546">
        <v>0</v>
      </c>
      <c r="P546">
        <v>4.38</v>
      </c>
      <c r="Q546">
        <v>42</v>
      </c>
      <c r="R546">
        <v>42</v>
      </c>
      <c r="S546">
        <v>187</v>
      </c>
      <c r="T546">
        <v>213</v>
      </c>
      <c r="U546">
        <v>106</v>
      </c>
      <c r="V546">
        <v>91</v>
      </c>
      <c r="W546">
        <v>25</v>
      </c>
      <c r="X546">
        <v>54</v>
      </c>
      <c r="Y546">
        <v>148</v>
      </c>
      <c r="Z546">
        <v>1.43</v>
      </c>
      <c r="AA546">
        <v>0.28199999999999997</v>
      </c>
      <c r="AB546">
        <v>0.32</v>
      </c>
      <c r="AC546" t="str">
        <f>VLOOKUP($A546,Pit!$A$4:$A$1418,1,FALSE)</f>
        <v>SPAkihisa Matsuura21</v>
      </c>
    </row>
    <row r="547" spans="1:29" x14ac:dyDescent="0.25">
      <c r="A547" t="str">
        <f t="shared" si="8"/>
        <v>RPLogan Broomhall21</v>
      </c>
      <c r="B547">
        <v>11270</v>
      </c>
      <c r="C547">
        <v>915</v>
      </c>
      <c r="D547" t="s">
        <v>940</v>
      </c>
      <c r="E547" t="s">
        <v>1062</v>
      </c>
      <c r="F547">
        <v>0</v>
      </c>
      <c r="G547">
        <v>39120</v>
      </c>
      <c r="H547">
        <v>21</v>
      </c>
      <c r="I547" t="s">
        <v>254</v>
      </c>
      <c r="J547" t="s">
        <v>43</v>
      </c>
      <c r="K547">
        <v>5</v>
      </c>
      <c r="L547">
        <v>1</v>
      </c>
      <c r="M547">
        <v>1</v>
      </c>
      <c r="N547">
        <v>0</v>
      </c>
      <c r="O547">
        <v>0</v>
      </c>
      <c r="P547">
        <v>4.6500000000000004</v>
      </c>
      <c r="Q547">
        <v>33</v>
      </c>
      <c r="R547">
        <v>0</v>
      </c>
      <c r="S547">
        <v>60</v>
      </c>
      <c r="T547">
        <v>56</v>
      </c>
      <c r="U547">
        <v>37</v>
      </c>
      <c r="V547">
        <v>31</v>
      </c>
      <c r="W547">
        <v>7</v>
      </c>
      <c r="X547">
        <v>22</v>
      </c>
      <c r="Y547">
        <v>58</v>
      </c>
      <c r="Z547">
        <v>1.3</v>
      </c>
      <c r="AA547">
        <v>0.24299999999999999</v>
      </c>
      <c r="AB547">
        <v>0.29499999999999998</v>
      </c>
      <c r="AC547" t="str">
        <f>VLOOKUP($A547,Pit!$A$4:$A$1418,1,FALSE)</f>
        <v>RPLogan Broomhall21</v>
      </c>
    </row>
    <row r="548" spans="1:29" x14ac:dyDescent="0.25">
      <c r="A548" t="str">
        <f t="shared" si="8"/>
        <v>RPJosé Martiel24</v>
      </c>
      <c r="B548">
        <v>5097</v>
      </c>
      <c r="C548">
        <v>917</v>
      </c>
      <c r="D548" t="s">
        <v>150</v>
      </c>
      <c r="E548" t="s">
        <v>1405</v>
      </c>
      <c r="F548">
        <v>0</v>
      </c>
      <c r="G548">
        <v>37869</v>
      </c>
      <c r="H548">
        <v>24</v>
      </c>
      <c r="I548" t="s">
        <v>254</v>
      </c>
      <c r="J548" t="s">
        <v>43</v>
      </c>
      <c r="K548">
        <v>5</v>
      </c>
      <c r="L548">
        <v>8</v>
      </c>
      <c r="M548">
        <v>2</v>
      </c>
      <c r="N548">
        <v>0</v>
      </c>
      <c r="O548">
        <v>0</v>
      </c>
      <c r="P548">
        <v>6.6</v>
      </c>
      <c r="Q548">
        <v>43</v>
      </c>
      <c r="R548">
        <v>13</v>
      </c>
      <c r="S548">
        <v>133.69999999999999</v>
      </c>
      <c r="T548">
        <v>174</v>
      </c>
      <c r="U548">
        <v>110</v>
      </c>
      <c r="V548">
        <v>98</v>
      </c>
      <c r="W548">
        <v>20</v>
      </c>
      <c r="X548">
        <v>67</v>
      </c>
      <c r="Y548">
        <v>114</v>
      </c>
      <c r="Z548">
        <v>1.8</v>
      </c>
      <c r="AA548">
        <v>0.314</v>
      </c>
      <c r="AB548">
        <v>0.36099999999999999</v>
      </c>
      <c r="AC548" t="str">
        <f>VLOOKUP($A548,Pit!$A$4:$A$1418,1,FALSE)</f>
        <v>RPJosé Martiel24</v>
      </c>
    </row>
    <row r="549" spans="1:29" x14ac:dyDescent="0.25">
      <c r="A549" t="str">
        <f t="shared" si="8"/>
        <v>RPMike Springer23</v>
      </c>
      <c r="B549">
        <v>10398</v>
      </c>
      <c r="C549">
        <v>918</v>
      </c>
      <c r="D549" t="s">
        <v>159</v>
      </c>
      <c r="E549" t="s">
        <v>1656</v>
      </c>
      <c r="F549">
        <v>2200000</v>
      </c>
      <c r="G549">
        <v>38401</v>
      </c>
      <c r="H549">
        <v>23</v>
      </c>
      <c r="I549" t="s">
        <v>254</v>
      </c>
      <c r="J549" t="s">
        <v>43</v>
      </c>
      <c r="K549">
        <v>7</v>
      </c>
      <c r="L549">
        <v>7</v>
      </c>
      <c r="M549">
        <v>8</v>
      </c>
      <c r="N549">
        <v>0</v>
      </c>
      <c r="O549">
        <v>0</v>
      </c>
      <c r="P549">
        <v>4.17</v>
      </c>
      <c r="Q549">
        <v>63</v>
      </c>
      <c r="R549">
        <v>8</v>
      </c>
      <c r="S549">
        <v>123</v>
      </c>
      <c r="T549">
        <v>129</v>
      </c>
      <c r="U549">
        <v>65</v>
      </c>
      <c r="V549">
        <v>57</v>
      </c>
      <c r="W549">
        <v>18</v>
      </c>
      <c r="X549">
        <v>42</v>
      </c>
      <c r="Y549">
        <v>79</v>
      </c>
      <c r="Z549">
        <v>1.39</v>
      </c>
      <c r="AA549">
        <v>0.26800000000000002</v>
      </c>
      <c r="AB549">
        <v>0.28399999999999997</v>
      </c>
      <c r="AC549" t="str">
        <f>VLOOKUP($A549,Pit!$A$4:$A$1418,1,FALSE)</f>
        <v>RPMike Springer23</v>
      </c>
    </row>
    <row r="550" spans="1:29" x14ac:dyDescent="0.25">
      <c r="A550" t="str">
        <f t="shared" si="8"/>
        <v>RPLloyd Sheeran23</v>
      </c>
      <c r="B550">
        <v>10093</v>
      </c>
      <c r="C550">
        <v>920</v>
      </c>
      <c r="D550" t="s">
        <v>759</v>
      </c>
      <c r="E550" t="s">
        <v>1644</v>
      </c>
      <c r="F550">
        <v>0</v>
      </c>
      <c r="G550">
        <v>38370</v>
      </c>
      <c r="H550">
        <v>23</v>
      </c>
      <c r="I550" t="s">
        <v>254</v>
      </c>
      <c r="J550" t="s">
        <v>43</v>
      </c>
      <c r="K550">
        <v>4</v>
      </c>
      <c r="L550">
        <v>12</v>
      </c>
      <c r="M550">
        <v>7</v>
      </c>
      <c r="N550">
        <v>0</v>
      </c>
      <c r="O550">
        <v>0</v>
      </c>
      <c r="P550">
        <v>7.16</v>
      </c>
      <c r="Q550">
        <v>80</v>
      </c>
      <c r="R550">
        <v>19</v>
      </c>
      <c r="S550">
        <v>191</v>
      </c>
      <c r="T550">
        <v>276</v>
      </c>
      <c r="U550">
        <v>169</v>
      </c>
      <c r="V550">
        <v>152</v>
      </c>
      <c r="W550">
        <v>26</v>
      </c>
      <c r="X550">
        <v>132</v>
      </c>
      <c r="Y550">
        <v>77</v>
      </c>
      <c r="Z550">
        <v>2.14</v>
      </c>
      <c r="AA550">
        <v>0.34100000000000003</v>
      </c>
      <c r="AB550">
        <v>0.34899999999999998</v>
      </c>
      <c r="AC550" t="str">
        <f>VLOOKUP($A550,Pit!$A$4:$A$1418,1,FALSE)</f>
        <v>RPLloyd Sheeran23</v>
      </c>
    </row>
    <row r="551" spans="1:29" x14ac:dyDescent="0.25">
      <c r="A551" t="str">
        <f t="shared" si="8"/>
        <v>RPLeonard Hatfield18</v>
      </c>
      <c r="B551">
        <v>6990</v>
      </c>
      <c r="C551">
        <v>921</v>
      </c>
      <c r="D551" t="s">
        <v>503</v>
      </c>
      <c r="E551" t="s">
        <v>1232</v>
      </c>
      <c r="F551">
        <v>0</v>
      </c>
      <c r="G551" s="10">
        <v>40313</v>
      </c>
      <c r="H551">
        <v>18</v>
      </c>
      <c r="I551" t="s">
        <v>254</v>
      </c>
      <c r="J551" t="s">
        <v>43</v>
      </c>
      <c r="K551">
        <v>8</v>
      </c>
      <c r="L551">
        <v>8</v>
      </c>
      <c r="M551">
        <v>4</v>
      </c>
      <c r="N551">
        <v>0</v>
      </c>
      <c r="O551">
        <v>0</v>
      </c>
      <c r="P551" s="8">
        <v>2.91</v>
      </c>
      <c r="Q551">
        <v>49</v>
      </c>
      <c r="R551">
        <v>11</v>
      </c>
      <c r="S551">
        <v>126.7</v>
      </c>
      <c r="T551">
        <v>110</v>
      </c>
      <c r="U551">
        <v>53</v>
      </c>
      <c r="V551">
        <v>41</v>
      </c>
      <c r="W551">
        <v>8</v>
      </c>
      <c r="X551">
        <v>49</v>
      </c>
      <c r="Y551">
        <v>135</v>
      </c>
      <c r="Z551" s="8">
        <v>1.26</v>
      </c>
      <c r="AA551" s="9">
        <v>0.22500000000000001</v>
      </c>
      <c r="AB551" s="9">
        <v>0.29099999999999998</v>
      </c>
      <c r="AC551" t="str">
        <f>VLOOKUP($A551,Pit!$A$4:$A$1418,1,FALSE)</f>
        <v>RPLeonard Hatfield18</v>
      </c>
    </row>
    <row r="552" spans="1:29" x14ac:dyDescent="0.25">
      <c r="A552" t="str">
        <f t="shared" si="8"/>
        <v>SPEd Williams24</v>
      </c>
      <c r="B552">
        <v>4901</v>
      </c>
      <c r="C552">
        <v>922</v>
      </c>
      <c r="D552" t="s">
        <v>593</v>
      </c>
      <c r="E552" t="s">
        <v>185</v>
      </c>
      <c r="F552">
        <v>0</v>
      </c>
      <c r="G552" s="10">
        <v>38045</v>
      </c>
      <c r="H552">
        <v>24</v>
      </c>
      <c r="I552" t="s">
        <v>254</v>
      </c>
      <c r="J552" t="s">
        <v>25</v>
      </c>
      <c r="K552">
        <v>12</v>
      </c>
      <c r="L552">
        <v>12</v>
      </c>
      <c r="M552">
        <v>8</v>
      </c>
      <c r="N552">
        <v>0</v>
      </c>
      <c r="O552">
        <v>0</v>
      </c>
      <c r="P552">
        <v>4.58</v>
      </c>
      <c r="Q552">
        <v>109</v>
      </c>
      <c r="R552">
        <v>12</v>
      </c>
      <c r="S552">
        <v>196.3</v>
      </c>
      <c r="T552">
        <v>218</v>
      </c>
      <c r="U552">
        <v>130</v>
      </c>
      <c r="V552">
        <v>100</v>
      </c>
      <c r="W552">
        <v>20</v>
      </c>
      <c r="X552">
        <v>108</v>
      </c>
      <c r="Y552">
        <v>153</v>
      </c>
      <c r="Z552">
        <v>1.66</v>
      </c>
      <c r="AA552">
        <v>0.28100000000000003</v>
      </c>
      <c r="AB552">
        <v>0.32600000000000001</v>
      </c>
      <c r="AC552" t="str">
        <f>VLOOKUP($A552,Pit!$A$4:$A$1418,1,FALSE)</f>
        <v>SPEd Williams24</v>
      </c>
    </row>
    <row r="553" spans="1:29" x14ac:dyDescent="0.25">
      <c r="A553" t="str">
        <f t="shared" si="8"/>
        <v>SPLogan Padgett22</v>
      </c>
      <c r="B553">
        <v>13436</v>
      </c>
      <c r="C553">
        <v>926</v>
      </c>
      <c r="D553" t="s">
        <v>940</v>
      </c>
      <c r="E553" t="s">
        <v>941</v>
      </c>
      <c r="F553">
        <v>0</v>
      </c>
      <c r="G553">
        <v>38514</v>
      </c>
      <c r="H553">
        <v>22</v>
      </c>
      <c r="I553" t="s">
        <v>254</v>
      </c>
      <c r="J553" t="s">
        <v>25</v>
      </c>
      <c r="K553">
        <v>6</v>
      </c>
      <c r="L553">
        <v>8</v>
      </c>
      <c r="M553">
        <v>17</v>
      </c>
      <c r="N553">
        <v>0</v>
      </c>
      <c r="O553">
        <v>0</v>
      </c>
      <c r="P553">
        <v>5.3</v>
      </c>
      <c r="Q553">
        <v>103</v>
      </c>
      <c r="R553">
        <v>1</v>
      </c>
      <c r="S553">
        <v>120.7</v>
      </c>
      <c r="T553">
        <v>140</v>
      </c>
      <c r="U553">
        <v>74</v>
      </c>
      <c r="V553">
        <v>71</v>
      </c>
      <c r="W553">
        <v>15</v>
      </c>
      <c r="X553">
        <v>76</v>
      </c>
      <c r="Y553">
        <v>122</v>
      </c>
      <c r="Z553">
        <v>1.79</v>
      </c>
      <c r="AA553">
        <v>0.28299999999999997</v>
      </c>
      <c r="AB553">
        <v>0.34699999999999998</v>
      </c>
      <c r="AC553" t="str">
        <f>VLOOKUP($A553,Pit!$A$4:$A$1418,1,FALSE)</f>
        <v>SPLogan Padgett22</v>
      </c>
    </row>
    <row r="554" spans="1:29" x14ac:dyDescent="0.25">
      <c r="A554" t="str">
        <f t="shared" si="8"/>
        <v>SPMike King21</v>
      </c>
      <c r="B554">
        <v>14513</v>
      </c>
      <c r="C554">
        <v>930</v>
      </c>
      <c r="D554" t="s">
        <v>159</v>
      </c>
      <c r="E554" t="s">
        <v>805</v>
      </c>
      <c r="F554">
        <v>0</v>
      </c>
      <c r="G554" s="10">
        <v>39118</v>
      </c>
      <c r="H554">
        <v>21</v>
      </c>
      <c r="I554" t="s">
        <v>254</v>
      </c>
      <c r="J554" t="s">
        <v>25</v>
      </c>
      <c r="K554">
        <v>11</v>
      </c>
      <c r="L554">
        <v>7</v>
      </c>
      <c r="M554">
        <v>12</v>
      </c>
      <c r="N554">
        <v>0</v>
      </c>
      <c r="O554">
        <v>0</v>
      </c>
      <c r="P554" s="8">
        <v>3.7</v>
      </c>
      <c r="Q554">
        <v>57</v>
      </c>
      <c r="R554">
        <v>23</v>
      </c>
      <c r="S554">
        <v>151</v>
      </c>
      <c r="T554">
        <v>130</v>
      </c>
      <c r="U554">
        <v>75</v>
      </c>
      <c r="V554">
        <v>62</v>
      </c>
      <c r="W554">
        <v>22</v>
      </c>
      <c r="X554">
        <v>46</v>
      </c>
      <c r="Y554">
        <v>140</v>
      </c>
      <c r="Z554" s="8">
        <v>1.17</v>
      </c>
      <c r="AA554" s="9">
        <v>0.22700000000000001</v>
      </c>
      <c r="AB554" s="9">
        <v>0.26300000000000001</v>
      </c>
      <c r="AC554" t="str">
        <f>VLOOKUP($A554,Pit!$A$4:$A$1418,1,FALSE)</f>
        <v>SPMike King21</v>
      </c>
    </row>
    <row r="555" spans="1:29" x14ac:dyDescent="0.25">
      <c r="A555" t="str">
        <f t="shared" si="8"/>
        <v>RPYasutoki Ogawa24</v>
      </c>
      <c r="B555">
        <v>9306</v>
      </c>
      <c r="C555">
        <v>931</v>
      </c>
      <c r="D555" t="s">
        <v>1517</v>
      </c>
      <c r="E555" t="s">
        <v>655</v>
      </c>
      <c r="F555">
        <v>0</v>
      </c>
      <c r="G555">
        <v>38024</v>
      </c>
      <c r="H555">
        <v>24</v>
      </c>
      <c r="I555" t="s">
        <v>254</v>
      </c>
      <c r="J555" t="s">
        <v>43</v>
      </c>
      <c r="K555">
        <v>7</v>
      </c>
      <c r="L555">
        <v>8</v>
      </c>
      <c r="M555">
        <v>1</v>
      </c>
      <c r="N555">
        <v>0</v>
      </c>
      <c r="O555">
        <v>0</v>
      </c>
      <c r="P555">
        <v>6.84</v>
      </c>
      <c r="Q555">
        <v>55</v>
      </c>
      <c r="R555">
        <v>9</v>
      </c>
      <c r="S555">
        <v>104</v>
      </c>
      <c r="T555">
        <v>133</v>
      </c>
      <c r="U555">
        <v>85</v>
      </c>
      <c r="V555">
        <v>79</v>
      </c>
      <c r="W555">
        <v>15</v>
      </c>
      <c r="X555">
        <v>88</v>
      </c>
      <c r="Y555">
        <v>55</v>
      </c>
      <c r="Z555">
        <v>2.12</v>
      </c>
      <c r="AA555">
        <v>0.32</v>
      </c>
      <c r="AB555">
        <v>0.33300000000000002</v>
      </c>
      <c r="AC555" t="str">
        <f>VLOOKUP($A555,Pit!$A$4:$A$1418,1,FALSE)</f>
        <v>RPYasutoki Ogawa24</v>
      </c>
    </row>
    <row r="556" spans="1:29" x14ac:dyDescent="0.25">
      <c r="A556" t="str">
        <f t="shared" si="8"/>
        <v>RPJosé Arroyo23</v>
      </c>
      <c r="B556">
        <v>9024</v>
      </c>
      <c r="C556">
        <v>932</v>
      </c>
      <c r="D556" t="s">
        <v>150</v>
      </c>
      <c r="E556" t="s">
        <v>1008</v>
      </c>
      <c r="F556">
        <v>0</v>
      </c>
      <c r="G556">
        <v>38478</v>
      </c>
      <c r="H556">
        <v>23</v>
      </c>
      <c r="I556" t="s">
        <v>254</v>
      </c>
      <c r="J556" t="s">
        <v>43</v>
      </c>
      <c r="K556">
        <v>4</v>
      </c>
      <c r="L556">
        <v>4</v>
      </c>
      <c r="M556">
        <v>2</v>
      </c>
      <c r="N556">
        <v>0</v>
      </c>
      <c r="O556">
        <v>0</v>
      </c>
      <c r="P556">
        <v>6.29</v>
      </c>
      <c r="Q556">
        <v>41</v>
      </c>
      <c r="R556">
        <v>0</v>
      </c>
      <c r="S556">
        <v>73</v>
      </c>
      <c r="T556">
        <v>79</v>
      </c>
      <c r="U556">
        <v>60</v>
      </c>
      <c r="V556">
        <v>51</v>
      </c>
      <c r="W556">
        <v>13</v>
      </c>
      <c r="X556">
        <v>37</v>
      </c>
      <c r="Y556">
        <v>62</v>
      </c>
      <c r="Z556">
        <v>1.59</v>
      </c>
      <c r="AA556">
        <v>0.28399999999999997</v>
      </c>
      <c r="AB556">
        <v>0.32</v>
      </c>
      <c r="AC556" t="str">
        <f>VLOOKUP($A556,Pit!$A$4:$A$1418,1,FALSE)</f>
        <v>RPJosé Arroyo23</v>
      </c>
    </row>
    <row r="557" spans="1:29" x14ac:dyDescent="0.25">
      <c r="A557" t="str">
        <f t="shared" si="8"/>
        <v>SPBilly Morgan23</v>
      </c>
      <c r="B557">
        <v>5111</v>
      </c>
      <c r="C557">
        <v>933</v>
      </c>
      <c r="D557" t="s">
        <v>192</v>
      </c>
      <c r="E557" t="s">
        <v>387</v>
      </c>
      <c r="F557">
        <v>0</v>
      </c>
      <c r="G557">
        <v>38208</v>
      </c>
      <c r="H557">
        <v>23</v>
      </c>
      <c r="I557" t="s">
        <v>254</v>
      </c>
      <c r="J557" t="s">
        <v>25</v>
      </c>
      <c r="K557">
        <v>5</v>
      </c>
      <c r="L557">
        <v>8</v>
      </c>
      <c r="M557">
        <v>1</v>
      </c>
      <c r="N557">
        <v>0</v>
      </c>
      <c r="O557">
        <v>0</v>
      </c>
      <c r="P557">
        <v>3.28</v>
      </c>
      <c r="Q557">
        <v>38</v>
      </c>
      <c r="R557">
        <v>21</v>
      </c>
      <c r="S557">
        <v>126.3</v>
      </c>
      <c r="T557">
        <v>108</v>
      </c>
      <c r="U557">
        <v>55</v>
      </c>
      <c r="V557">
        <v>46</v>
      </c>
      <c r="W557">
        <v>14</v>
      </c>
      <c r="X557">
        <v>48</v>
      </c>
      <c r="Y557">
        <v>88</v>
      </c>
      <c r="Z557">
        <v>1.23</v>
      </c>
      <c r="AA557">
        <v>0.23</v>
      </c>
      <c r="AB557">
        <v>0.254</v>
      </c>
      <c r="AC557" t="str">
        <f>VLOOKUP($A557,Pit!$A$4:$A$1418,1,FALSE)</f>
        <v>SPBilly Morgan23</v>
      </c>
    </row>
    <row r="558" spans="1:29" x14ac:dyDescent="0.25">
      <c r="A558" t="str">
        <f t="shared" si="8"/>
        <v>RPVaughan Wells23</v>
      </c>
      <c r="B558">
        <v>10399</v>
      </c>
      <c r="C558">
        <v>934</v>
      </c>
      <c r="D558" t="s">
        <v>1715</v>
      </c>
      <c r="E558" t="s">
        <v>458</v>
      </c>
      <c r="F558">
        <v>0</v>
      </c>
      <c r="G558" s="10">
        <v>38424</v>
      </c>
      <c r="H558">
        <v>23</v>
      </c>
      <c r="I558" t="s">
        <v>254</v>
      </c>
      <c r="J558" t="s">
        <v>43</v>
      </c>
      <c r="K558">
        <v>17</v>
      </c>
      <c r="L558">
        <v>7</v>
      </c>
      <c r="M558">
        <v>24</v>
      </c>
      <c r="N558">
        <v>0</v>
      </c>
      <c r="O558">
        <v>0</v>
      </c>
      <c r="P558">
        <v>3.9</v>
      </c>
      <c r="Q558">
        <v>105</v>
      </c>
      <c r="R558">
        <v>13</v>
      </c>
      <c r="S558">
        <v>180</v>
      </c>
      <c r="T558">
        <v>153</v>
      </c>
      <c r="U558">
        <v>89</v>
      </c>
      <c r="V558">
        <v>78</v>
      </c>
      <c r="W558">
        <v>18</v>
      </c>
      <c r="X558">
        <v>71</v>
      </c>
      <c r="Y558">
        <v>173</v>
      </c>
      <c r="Z558">
        <v>1.24</v>
      </c>
      <c r="AA558">
        <v>0.22500000000000001</v>
      </c>
      <c r="AB558">
        <v>0.27300000000000002</v>
      </c>
      <c r="AC558" t="str">
        <f>VLOOKUP($A558,Pit!$A$4:$A$1418,1,FALSE)</f>
        <v>RPVaughan Wells23</v>
      </c>
    </row>
    <row r="559" spans="1:29" x14ac:dyDescent="0.25">
      <c r="A559" t="str">
        <f t="shared" si="8"/>
        <v>RPMiguel Muñóz23</v>
      </c>
      <c r="B559">
        <v>14902</v>
      </c>
      <c r="C559">
        <v>936</v>
      </c>
      <c r="D559" t="s">
        <v>224</v>
      </c>
      <c r="E559" t="s">
        <v>1473</v>
      </c>
      <c r="F559">
        <v>0</v>
      </c>
      <c r="G559">
        <v>38416</v>
      </c>
      <c r="H559">
        <v>23</v>
      </c>
      <c r="I559" t="s">
        <v>254</v>
      </c>
      <c r="J559" t="s">
        <v>43</v>
      </c>
      <c r="K559">
        <v>3</v>
      </c>
      <c r="L559">
        <v>1</v>
      </c>
      <c r="M559">
        <v>0</v>
      </c>
      <c r="N559">
        <v>0</v>
      </c>
      <c r="O559">
        <v>0</v>
      </c>
      <c r="P559">
        <v>2.38</v>
      </c>
      <c r="Q559">
        <v>17</v>
      </c>
      <c r="R559">
        <v>1</v>
      </c>
      <c r="S559">
        <v>45.3</v>
      </c>
      <c r="T559">
        <v>40</v>
      </c>
      <c r="U559">
        <v>13</v>
      </c>
      <c r="V559">
        <v>12</v>
      </c>
      <c r="W559">
        <v>0</v>
      </c>
      <c r="X559">
        <v>22</v>
      </c>
      <c r="Y559">
        <v>41</v>
      </c>
      <c r="Z559">
        <v>1.37</v>
      </c>
      <c r="AA559">
        <v>0.23499999999999999</v>
      </c>
      <c r="AB559">
        <v>0.308</v>
      </c>
      <c r="AC559" t="str">
        <f>VLOOKUP($A559,Pit!$A$4:$A$1418,1,FALSE)</f>
        <v>RPMiguel Muñóz23</v>
      </c>
    </row>
    <row r="560" spans="1:29" x14ac:dyDescent="0.25">
      <c r="A560" t="str">
        <f t="shared" si="8"/>
        <v>RPBill Neal21</v>
      </c>
      <c r="B560">
        <v>7522</v>
      </c>
      <c r="C560">
        <v>937</v>
      </c>
      <c r="D560" t="s">
        <v>162</v>
      </c>
      <c r="E560" t="s">
        <v>1229</v>
      </c>
      <c r="F560">
        <v>0</v>
      </c>
      <c r="G560" s="10">
        <v>38949</v>
      </c>
      <c r="H560">
        <v>21</v>
      </c>
      <c r="I560" t="s">
        <v>254</v>
      </c>
      <c r="J560" t="s">
        <v>43</v>
      </c>
      <c r="K560">
        <v>8</v>
      </c>
      <c r="L560">
        <v>1</v>
      </c>
      <c r="M560">
        <v>1</v>
      </c>
      <c r="N560">
        <v>0</v>
      </c>
      <c r="O560">
        <v>0</v>
      </c>
      <c r="P560" s="8">
        <v>1.9</v>
      </c>
      <c r="Q560">
        <v>85</v>
      </c>
      <c r="R560">
        <v>1</v>
      </c>
      <c r="S560">
        <v>151.69999999999999</v>
      </c>
      <c r="T560">
        <v>119</v>
      </c>
      <c r="U560">
        <v>45</v>
      </c>
      <c r="V560">
        <v>32</v>
      </c>
      <c r="W560">
        <v>11</v>
      </c>
      <c r="X560">
        <v>66</v>
      </c>
      <c r="Y560">
        <v>132</v>
      </c>
      <c r="Z560" s="8">
        <v>1.22</v>
      </c>
      <c r="AA560" s="9">
        <v>0.216</v>
      </c>
      <c r="AB560" s="9">
        <v>0.26300000000000001</v>
      </c>
      <c r="AC560" t="str">
        <f>VLOOKUP($A560,Pit!$A$4:$A$1418,1,FALSE)</f>
        <v>RPBill Neal21</v>
      </c>
    </row>
    <row r="561" spans="1:29" x14ac:dyDescent="0.25">
      <c r="A561" t="str">
        <f t="shared" si="8"/>
        <v>RPSidney Zintel21</v>
      </c>
      <c r="B561">
        <v>11521</v>
      </c>
      <c r="C561">
        <v>942</v>
      </c>
      <c r="D561" t="s">
        <v>1756</v>
      </c>
      <c r="E561" t="s">
        <v>1757</v>
      </c>
      <c r="F561">
        <v>0</v>
      </c>
      <c r="G561">
        <v>39170</v>
      </c>
      <c r="H561">
        <v>21</v>
      </c>
      <c r="I561" t="s">
        <v>254</v>
      </c>
      <c r="J561" t="s">
        <v>43</v>
      </c>
      <c r="K561">
        <v>0</v>
      </c>
      <c r="L561">
        <v>1</v>
      </c>
      <c r="M561">
        <v>0</v>
      </c>
      <c r="N561">
        <v>0</v>
      </c>
      <c r="O561">
        <v>0</v>
      </c>
      <c r="P561">
        <v>7.46</v>
      </c>
      <c r="Q561">
        <v>18</v>
      </c>
      <c r="R561">
        <v>0</v>
      </c>
      <c r="S561">
        <v>25.3</v>
      </c>
      <c r="T561">
        <v>36</v>
      </c>
      <c r="U561">
        <v>23</v>
      </c>
      <c r="V561">
        <v>21</v>
      </c>
      <c r="W561">
        <v>3</v>
      </c>
      <c r="X561">
        <v>12</v>
      </c>
      <c r="Y561">
        <v>18</v>
      </c>
      <c r="Z561">
        <v>1.89</v>
      </c>
      <c r="AA561">
        <v>0.34</v>
      </c>
      <c r="AB561">
        <v>0.379</v>
      </c>
      <c r="AC561" t="str">
        <f>VLOOKUP($A561,Pit!$A$4:$A$1418,1,FALSE)</f>
        <v>RPSidney Zintel21</v>
      </c>
    </row>
    <row r="562" spans="1:29" x14ac:dyDescent="0.25">
      <c r="A562" t="str">
        <f t="shared" si="8"/>
        <v>RPDave Hutchinson23</v>
      </c>
      <c r="B562">
        <v>15331</v>
      </c>
      <c r="C562">
        <v>944</v>
      </c>
      <c r="D562" t="s">
        <v>135</v>
      </c>
      <c r="E562" t="s">
        <v>1265</v>
      </c>
      <c r="F562">
        <v>0</v>
      </c>
      <c r="G562">
        <v>38293</v>
      </c>
      <c r="H562">
        <v>23</v>
      </c>
      <c r="I562" t="s">
        <v>254</v>
      </c>
      <c r="J562" t="s">
        <v>43</v>
      </c>
      <c r="K562">
        <v>3</v>
      </c>
      <c r="L562">
        <v>3</v>
      </c>
      <c r="M562">
        <v>2</v>
      </c>
      <c r="N562">
        <v>0</v>
      </c>
      <c r="O562">
        <v>0</v>
      </c>
      <c r="P562">
        <v>2.82</v>
      </c>
      <c r="Q562">
        <v>44</v>
      </c>
      <c r="R562">
        <v>6</v>
      </c>
      <c r="S562">
        <v>70.3</v>
      </c>
      <c r="T562">
        <v>60</v>
      </c>
      <c r="U562">
        <v>24</v>
      </c>
      <c r="V562">
        <v>22</v>
      </c>
      <c r="W562">
        <v>10</v>
      </c>
      <c r="X562">
        <v>20</v>
      </c>
      <c r="Y562">
        <v>63</v>
      </c>
      <c r="Z562">
        <v>1.1399999999999999</v>
      </c>
      <c r="AA562">
        <v>0.23699999999999999</v>
      </c>
      <c r="AB562">
        <v>0.27600000000000002</v>
      </c>
      <c r="AC562" t="str">
        <f>VLOOKUP($A562,Pit!$A$4:$A$1418,1,FALSE)</f>
        <v>RPDave Hutchinson23</v>
      </c>
    </row>
    <row r="563" spans="1:29" x14ac:dyDescent="0.25">
      <c r="A563" t="str">
        <f t="shared" si="8"/>
        <v>RPLorenzo Lorenzo24</v>
      </c>
      <c r="B563">
        <v>4703</v>
      </c>
      <c r="C563">
        <v>945</v>
      </c>
      <c r="D563" t="s">
        <v>456</v>
      </c>
      <c r="E563" t="s">
        <v>456</v>
      </c>
      <c r="F563">
        <v>0</v>
      </c>
      <c r="G563">
        <v>38015</v>
      </c>
      <c r="H563">
        <v>24</v>
      </c>
      <c r="I563" t="s">
        <v>254</v>
      </c>
      <c r="J563" t="s">
        <v>43</v>
      </c>
      <c r="K563">
        <v>1</v>
      </c>
      <c r="L563">
        <v>2</v>
      </c>
      <c r="M563">
        <v>0</v>
      </c>
      <c r="N563">
        <v>0</v>
      </c>
      <c r="O563">
        <v>0</v>
      </c>
      <c r="P563">
        <v>5.18</v>
      </c>
      <c r="Q563">
        <v>26</v>
      </c>
      <c r="R563">
        <v>0</v>
      </c>
      <c r="S563">
        <v>41.7</v>
      </c>
      <c r="T563">
        <v>45</v>
      </c>
      <c r="U563">
        <v>28</v>
      </c>
      <c r="V563">
        <v>24</v>
      </c>
      <c r="W563">
        <v>7</v>
      </c>
      <c r="X563">
        <v>29</v>
      </c>
      <c r="Y563">
        <v>28</v>
      </c>
      <c r="Z563">
        <v>1.78</v>
      </c>
      <c r="AA563">
        <v>0.27300000000000002</v>
      </c>
      <c r="AB563">
        <v>0.29199999999999998</v>
      </c>
      <c r="AC563" t="str">
        <f>VLOOKUP($A563,Pit!$A$4:$A$1418,1,FALSE)</f>
        <v>RPLorenzo Lorenzo24</v>
      </c>
    </row>
    <row r="564" spans="1:29" x14ac:dyDescent="0.25">
      <c r="A564" t="str">
        <f t="shared" si="8"/>
        <v>RPDan Ware22</v>
      </c>
      <c r="B564">
        <v>10530</v>
      </c>
      <c r="C564">
        <v>946</v>
      </c>
      <c r="D564" t="s">
        <v>210</v>
      </c>
      <c r="E564" t="s">
        <v>1726</v>
      </c>
      <c r="F564">
        <v>2200000</v>
      </c>
      <c r="G564">
        <v>38737</v>
      </c>
      <c r="H564">
        <v>22</v>
      </c>
      <c r="I564" t="s">
        <v>254</v>
      </c>
      <c r="J564" t="s">
        <v>43</v>
      </c>
      <c r="K564">
        <v>2</v>
      </c>
      <c r="L564">
        <v>4</v>
      </c>
      <c r="M564">
        <v>3</v>
      </c>
      <c r="N564">
        <v>0</v>
      </c>
      <c r="O564">
        <v>0</v>
      </c>
      <c r="P564">
        <v>2.88</v>
      </c>
      <c r="Q564">
        <v>38</v>
      </c>
      <c r="R564">
        <v>0</v>
      </c>
      <c r="S564">
        <v>56.3</v>
      </c>
      <c r="T564">
        <v>53</v>
      </c>
      <c r="U564">
        <v>21</v>
      </c>
      <c r="V564">
        <v>18</v>
      </c>
      <c r="W564">
        <v>4</v>
      </c>
      <c r="X564">
        <v>29</v>
      </c>
      <c r="Y564">
        <v>54</v>
      </c>
      <c r="Z564">
        <v>1.46</v>
      </c>
      <c r="AA564">
        <v>0.24399999999999999</v>
      </c>
      <c r="AB564">
        <v>0.30399999999999999</v>
      </c>
      <c r="AC564" t="str">
        <f>VLOOKUP($A564,Pit!$A$4:$A$1418,1,FALSE)</f>
        <v>RPDan Ware22</v>
      </c>
    </row>
    <row r="565" spans="1:29" x14ac:dyDescent="0.25">
      <c r="A565" t="str">
        <f t="shared" si="8"/>
        <v>RPRonaldo Blanco23</v>
      </c>
      <c r="B565">
        <v>10379</v>
      </c>
      <c r="C565">
        <v>950</v>
      </c>
      <c r="D565" t="s">
        <v>1046</v>
      </c>
      <c r="E565" t="s">
        <v>680</v>
      </c>
      <c r="F565">
        <v>1700000</v>
      </c>
      <c r="G565">
        <v>38344</v>
      </c>
      <c r="H565">
        <v>23</v>
      </c>
      <c r="I565" t="s">
        <v>254</v>
      </c>
      <c r="J565" t="s">
        <v>43</v>
      </c>
      <c r="K565">
        <v>6</v>
      </c>
      <c r="L565">
        <v>10</v>
      </c>
      <c r="M565">
        <v>21</v>
      </c>
      <c r="N565">
        <v>0</v>
      </c>
      <c r="O565">
        <v>0</v>
      </c>
      <c r="P565">
        <v>5.23</v>
      </c>
      <c r="Q565">
        <v>73</v>
      </c>
      <c r="R565">
        <v>0</v>
      </c>
      <c r="S565">
        <v>84.3</v>
      </c>
      <c r="T565">
        <v>107</v>
      </c>
      <c r="U565">
        <v>58</v>
      </c>
      <c r="V565">
        <v>49</v>
      </c>
      <c r="W565">
        <v>4</v>
      </c>
      <c r="X565">
        <v>40</v>
      </c>
      <c r="Y565">
        <v>44</v>
      </c>
      <c r="Z565">
        <v>1.74</v>
      </c>
      <c r="AA565">
        <v>0.3</v>
      </c>
      <c r="AB565">
        <v>0.32600000000000001</v>
      </c>
      <c r="AC565" t="str">
        <f>VLOOKUP($A565,Pit!$A$4:$A$1418,1,FALSE)</f>
        <v>RPRonaldo Blanco23</v>
      </c>
    </row>
    <row r="566" spans="1:29" x14ac:dyDescent="0.25">
      <c r="A566" t="str">
        <f t="shared" si="8"/>
        <v>SPJim Padilla22</v>
      </c>
      <c r="B566">
        <v>7429</v>
      </c>
      <c r="C566">
        <v>953</v>
      </c>
      <c r="D566" t="s">
        <v>279</v>
      </c>
      <c r="E566" t="s">
        <v>942</v>
      </c>
      <c r="F566">
        <v>0</v>
      </c>
      <c r="G566">
        <v>38748</v>
      </c>
      <c r="H566">
        <v>22</v>
      </c>
      <c r="I566" t="s">
        <v>254</v>
      </c>
      <c r="J566" t="s">
        <v>25</v>
      </c>
      <c r="K566">
        <v>4</v>
      </c>
      <c r="L566">
        <v>2</v>
      </c>
      <c r="M566">
        <v>0</v>
      </c>
      <c r="N566">
        <v>0</v>
      </c>
      <c r="O566">
        <v>0</v>
      </c>
      <c r="P566">
        <v>5.22</v>
      </c>
      <c r="Q566">
        <v>13</v>
      </c>
      <c r="R566">
        <v>12</v>
      </c>
      <c r="S566">
        <v>60.3</v>
      </c>
      <c r="T566">
        <v>59</v>
      </c>
      <c r="U566">
        <v>35</v>
      </c>
      <c r="V566">
        <v>35</v>
      </c>
      <c r="W566">
        <v>7</v>
      </c>
      <c r="X566">
        <v>23</v>
      </c>
      <c r="Y566">
        <v>52</v>
      </c>
      <c r="Z566">
        <v>1.36</v>
      </c>
      <c r="AA566">
        <v>0.254</v>
      </c>
      <c r="AB566">
        <v>0.29699999999999999</v>
      </c>
      <c r="AC566" t="str">
        <f>VLOOKUP($A566,Pit!$A$4:$A$1418,1,FALSE)</f>
        <v>SPJim Padilla22</v>
      </c>
    </row>
    <row r="567" spans="1:29" x14ac:dyDescent="0.25">
      <c r="A567" t="str">
        <f t="shared" si="8"/>
        <v>RPJustin Langworthy24</v>
      </c>
      <c r="B567">
        <v>6508</v>
      </c>
      <c r="C567">
        <v>954</v>
      </c>
      <c r="D567" t="s">
        <v>541</v>
      </c>
      <c r="E567" t="s">
        <v>1351</v>
      </c>
      <c r="F567">
        <v>0</v>
      </c>
      <c r="G567">
        <v>37918</v>
      </c>
      <c r="H567">
        <v>24</v>
      </c>
      <c r="I567" t="s">
        <v>254</v>
      </c>
      <c r="J567" t="s">
        <v>43</v>
      </c>
      <c r="K567">
        <v>4</v>
      </c>
      <c r="L567">
        <v>6</v>
      </c>
      <c r="M567">
        <v>0</v>
      </c>
      <c r="N567">
        <v>0</v>
      </c>
      <c r="O567">
        <v>0</v>
      </c>
      <c r="P567">
        <v>3.63</v>
      </c>
      <c r="Q567">
        <v>44</v>
      </c>
      <c r="R567">
        <v>0</v>
      </c>
      <c r="S567">
        <v>62</v>
      </c>
      <c r="T567">
        <v>60</v>
      </c>
      <c r="U567">
        <v>31</v>
      </c>
      <c r="V567">
        <v>25</v>
      </c>
      <c r="W567">
        <v>1</v>
      </c>
      <c r="X567">
        <v>27</v>
      </c>
      <c r="Y567">
        <v>57</v>
      </c>
      <c r="Z567">
        <v>1.4</v>
      </c>
      <c r="AA567">
        <v>0.25</v>
      </c>
      <c r="AB567">
        <v>0.32200000000000001</v>
      </c>
      <c r="AC567" t="str">
        <f>VLOOKUP($A567,Pit!$A$4:$A$1418,1,FALSE)</f>
        <v>RPJustin Langworthy24</v>
      </c>
    </row>
    <row r="568" spans="1:29" x14ac:dyDescent="0.25">
      <c r="A568" t="str">
        <f t="shared" si="8"/>
        <v>RPHidehira Hayashi23</v>
      </c>
      <c r="B568">
        <v>13567</v>
      </c>
      <c r="C568">
        <v>956</v>
      </c>
      <c r="D568" t="s">
        <v>791</v>
      </c>
      <c r="E568" t="s">
        <v>711</v>
      </c>
      <c r="F568">
        <v>2200000</v>
      </c>
      <c r="G568">
        <v>38482</v>
      </c>
      <c r="H568">
        <v>23</v>
      </c>
      <c r="I568" t="s">
        <v>254</v>
      </c>
      <c r="J568" t="s">
        <v>43</v>
      </c>
      <c r="K568">
        <v>7</v>
      </c>
      <c r="L568">
        <v>7</v>
      </c>
      <c r="M568">
        <v>3</v>
      </c>
      <c r="N568">
        <v>0</v>
      </c>
      <c r="O568">
        <v>0</v>
      </c>
      <c r="P568">
        <v>3.61</v>
      </c>
      <c r="Q568">
        <v>70</v>
      </c>
      <c r="R568">
        <v>0</v>
      </c>
      <c r="S568">
        <v>102.3</v>
      </c>
      <c r="T568">
        <v>112</v>
      </c>
      <c r="U568">
        <v>46</v>
      </c>
      <c r="V568">
        <v>41</v>
      </c>
      <c r="W568">
        <v>9</v>
      </c>
      <c r="X568">
        <v>56</v>
      </c>
      <c r="Y568">
        <v>70</v>
      </c>
      <c r="Z568">
        <v>1.64</v>
      </c>
      <c r="AA568">
        <v>0.27800000000000002</v>
      </c>
      <c r="AB568">
        <v>0.316</v>
      </c>
      <c r="AC568" t="str">
        <f>VLOOKUP($A568,Pit!$A$4:$A$1418,1,FALSE)</f>
        <v>RPHidehira Hayashi23</v>
      </c>
    </row>
    <row r="569" spans="1:29" x14ac:dyDescent="0.25">
      <c r="A569" t="str">
        <f t="shared" si="8"/>
        <v>SPArturo Macías23</v>
      </c>
      <c r="B569">
        <v>10318</v>
      </c>
      <c r="C569">
        <v>957</v>
      </c>
      <c r="D569" t="s">
        <v>629</v>
      </c>
      <c r="E569" t="s">
        <v>1387</v>
      </c>
      <c r="F569">
        <v>2200000</v>
      </c>
      <c r="G569" s="10">
        <v>38471</v>
      </c>
      <c r="H569">
        <v>23</v>
      </c>
      <c r="I569" t="s">
        <v>254</v>
      </c>
      <c r="J569" t="s">
        <v>25</v>
      </c>
      <c r="K569">
        <v>20</v>
      </c>
      <c r="L569">
        <v>17</v>
      </c>
      <c r="M569">
        <v>17</v>
      </c>
      <c r="N569">
        <v>0</v>
      </c>
      <c r="O569">
        <v>0</v>
      </c>
      <c r="P569">
        <v>4.1500000000000004</v>
      </c>
      <c r="Q569">
        <v>130</v>
      </c>
      <c r="R569">
        <v>38</v>
      </c>
      <c r="S569">
        <v>299.3</v>
      </c>
      <c r="T569">
        <v>296</v>
      </c>
      <c r="U569">
        <v>150</v>
      </c>
      <c r="V569">
        <v>138</v>
      </c>
      <c r="W569">
        <v>37</v>
      </c>
      <c r="X569">
        <v>118</v>
      </c>
      <c r="Y569">
        <v>250</v>
      </c>
      <c r="Z569">
        <v>1.38</v>
      </c>
      <c r="AA569">
        <v>0.25600000000000001</v>
      </c>
      <c r="AB569">
        <v>0.29499999999999998</v>
      </c>
      <c r="AC569" t="str">
        <f>VLOOKUP($A569,Pit!$A$4:$A$1418,1,FALSE)</f>
        <v>SPArturo Macías23</v>
      </c>
    </row>
    <row r="570" spans="1:29" x14ac:dyDescent="0.25">
      <c r="A570" t="str">
        <f t="shared" si="8"/>
        <v>RPShannon Moore22</v>
      </c>
      <c r="B570">
        <v>10192</v>
      </c>
      <c r="C570">
        <v>958</v>
      </c>
      <c r="D570" t="s">
        <v>1460</v>
      </c>
      <c r="E570" t="s">
        <v>275</v>
      </c>
      <c r="F570">
        <v>2400000</v>
      </c>
      <c r="G570">
        <v>38674</v>
      </c>
      <c r="H570">
        <v>22</v>
      </c>
      <c r="I570" t="s">
        <v>254</v>
      </c>
      <c r="J570" t="s">
        <v>43</v>
      </c>
      <c r="K570">
        <v>4</v>
      </c>
      <c r="L570">
        <v>5</v>
      </c>
      <c r="M570">
        <v>0</v>
      </c>
      <c r="N570">
        <v>0</v>
      </c>
      <c r="O570">
        <v>0</v>
      </c>
      <c r="P570">
        <v>3.17</v>
      </c>
      <c r="Q570">
        <v>40</v>
      </c>
      <c r="R570">
        <v>1</v>
      </c>
      <c r="S570">
        <v>76.7</v>
      </c>
      <c r="T570">
        <v>77</v>
      </c>
      <c r="U570">
        <v>33</v>
      </c>
      <c r="V570">
        <v>27</v>
      </c>
      <c r="W570">
        <v>6</v>
      </c>
      <c r="X570">
        <v>38</v>
      </c>
      <c r="Y570">
        <v>68</v>
      </c>
      <c r="Z570">
        <v>1.5</v>
      </c>
      <c r="AA570">
        <v>0.26100000000000001</v>
      </c>
      <c r="AB570">
        <v>0.318</v>
      </c>
      <c r="AC570" t="str">
        <f>VLOOKUP($A570,Pit!$A$4:$A$1418,1,FALSE)</f>
        <v>RPShannon Moore22</v>
      </c>
    </row>
    <row r="571" spans="1:29" x14ac:dyDescent="0.25">
      <c r="A571" t="str">
        <f t="shared" si="8"/>
        <v>SPBrian Cunningham21</v>
      </c>
      <c r="B571">
        <v>8660</v>
      </c>
      <c r="C571">
        <v>959</v>
      </c>
      <c r="D571" t="s">
        <v>216</v>
      </c>
      <c r="E571" t="s">
        <v>699</v>
      </c>
      <c r="F571">
        <v>0</v>
      </c>
      <c r="G571">
        <v>39177</v>
      </c>
      <c r="H571">
        <v>21</v>
      </c>
      <c r="I571" t="s">
        <v>254</v>
      </c>
      <c r="J571" t="s">
        <v>25</v>
      </c>
      <c r="K571">
        <v>10</v>
      </c>
      <c r="L571">
        <v>14</v>
      </c>
      <c r="M571">
        <v>11</v>
      </c>
      <c r="N571">
        <v>0</v>
      </c>
      <c r="O571">
        <v>0</v>
      </c>
      <c r="P571">
        <v>5.43</v>
      </c>
      <c r="Q571">
        <v>70</v>
      </c>
      <c r="R571">
        <v>6</v>
      </c>
      <c r="S571">
        <v>104.3</v>
      </c>
      <c r="T571">
        <v>111</v>
      </c>
      <c r="U571">
        <v>73</v>
      </c>
      <c r="V571">
        <v>63</v>
      </c>
      <c r="W571">
        <v>23</v>
      </c>
      <c r="X571">
        <v>53</v>
      </c>
      <c r="Y571">
        <v>87</v>
      </c>
      <c r="Z571">
        <v>1.57</v>
      </c>
      <c r="AA571">
        <v>0.26800000000000002</v>
      </c>
      <c r="AB571">
        <v>0.28299999999999997</v>
      </c>
      <c r="AC571" t="str">
        <f>VLOOKUP($A571,Pit!$A$4:$A$1418,1,FALSE)</f>
        <v>SPBrian Cunningham21</v>
      </c>
    </row>
    <row r="572" spans="1:29" x14ac:dyDescent="0.25">
      <c r="A572" t="str">
        <f t="shared" si="8"/>
        <v>RPTodd Sherman24</v>
      </c>
      <c r="B572">
        <v>3482</v>
      </c>
      <c r="C572">
        <v>962</v>
      </c>
      <c r="D572" t="s">
        <v>570</v>
      </c>
      <c r="E572" t="s">
        <v>1646</v>
      </c>
      <c r="F572">
        <v>0</v>
      </c>
      <c r="G572">
        <v>37978</v>
      </c>
      <c r="H572">
        <v>24</v>
      </c>
      <c r="I572" t="s">
        <v>254</v>
      </c>
      <c r="J572" t="s">
        <v>43</v>
      </c>
      <c r="K572">
        <v>2</v>
      </c>
      <c r="L572">
        <v>2</v>
      </c>
      <c r="M572">
        <v>0</v>
      </c>
      <c r="N572">
        <v>0</v>
      </c>
      <c r="O572">
        <v>0</v>
      </c>
      <c r="P572">
        <v>2.4500000000000002</v>
      </c>
      <c r="Q572">
        <v>9</v>
      </c>
      <c r="R572">
        <v>0</v>
      </c>
      <c r="S572">
        <v>22</v>
      </c>
      <c r="T572">
        <v>10</v>
      </c>
      <c r="U572">
        <v>6</v>
      </c>
      <c r="V572">
        <v>6</v>
      </c>
      <c r="W572">
        <v>1</v>
      </c>
      <c r="X572">
        <v>12</v>
      </c>
      <c r="Y572">
        <v>16</v>
      </c>
      <c r="Z572">
        <v>1</v>
      </c>
      <c r="AA572">
        <v>0.13900000000000001</v>
      </c>
      <c r="AB572">
        <v>0.16400000000000001</v>
      </c>
      <c r="AC572" t="str">
        <f>VLOOKUP($A572,Pit!$A$4:$A$1418,1,FALSE)</f>
        <v>RPTodd Sherman24</v>
      </c>
    </row>
    <row r="573" spans="1:29" x14ac:dyDescent="0.25">
      <c r="A573" t="str">
        <f t="shared" si="8"/>
        <v>RPTim Dawson21</v>
      </c>
      <c r="B573">
        <v>6258</v>
      </c>
      <c r="C573">
        <v>963</v>
      </c>
      <c r="D573" t="s">
        <v>163</v>
      </c>
      <c r="E573" t="s">
        <v>1116</v>
      </c>
      <c r="F573">
        <v>0</v>
      </c>
      <c r="G573">
        <v>39133</v>
      </c>
      <c r="H573">
        <v>21</v>
      </c>
      <c r="I573" t="s">
        <v>254</v>
      </c>
      <c r="J573" t="s">
        <v>43</v>
      </c>
      <c r="K573">
        <v>8</v>
      </c>
      <c r="L573">
        <v>4</v>
      </c>
      <c r="M573">
        <v>0</v>
      </c>
      <c r="N573">
        <v>0</v>
      </c>
      <c r="O573">
        <v>0</v>
      </c>
      <c r="P573">
        <v>4.28</v>
      </c>
      <c r="Q573">
        <v>57</v>
      </c>
      <c r="R573">
        <v>0</v>
      </c>
      <c r="S573">
        <v>101</v>
      </c>
      <c r="T573">
        <v>104</v>
      </c>
      <c r="U573">
        <v>58</v>
      </c>
      <c r="V573">
        <v>48</v>
      </c>
      <c r="W573">
        <v>14</v>
      </c>
      <c r="X573">
        <v>53</v>
      </c>
      <c r="Y573">
        <v>62</v>
      </c>
      <c r="Z573">
        <v>1.55</v>
      </c>
      <c r="AA573">
        <v>0.26500000000000001</v>
      </c>
      <c r="AB573">
        <v>0.28100000000000003</v>
      </c>
      <c r="AC573" t="str">
        <f>VLOOKUP($A573,Pit!$A$4:$A$1418,1,FALSE)</f>
        <v>RPTim Dawson21</v>
      </c>
    </row>
    <row r="574" spans="1:29" x14ac:dyDescent="0.25">
      <c r="A574" t="str">
        <f t="shared" si="8"/>
        <v>RPLou Loveless22</v>
      </c>
      <c r="B574">
        <v>11182</v>
      </c>
      <c r="C574">
        <v>964</v>
      </c>
      <c r="D574" t="s">
        <v>218</v>
      </c>
      <c r="E574" t="s">
        <v>1367</v>
      </c>
      <c r="F574">
        <v>0</v>
      </c>
      <c r="G574">
        <v>38742</v>
      </c>
      <c r="H574">
        <v>22</v>
      </c>
      <c r="I574" t="s">
        <v>254</v>
      </c>
      <c r="J574" t="s">
        <v>43</v>
      </c>
      <c r="K574">
        <v>1</v>
      </c>
      <c r="L574">
        <v>1</v>
      </c>
      <c r="M574">
        <v>4</v>
      </c>
      <c r="N574">
        <v>0</v>
      </c>
      <c r="O574">
        <v>0</v>
      </c>
      <c r="P574">
        <v>4</v>
      </c>
      <c r="Q574">
        <v>23</v>
      </c>
      <c r="R574">
        <v>0</v>
      </c>
      <c r="S574">
        <v>45</v>
      </c>
      <c r="T574">
        <v>41</v>
      </c>
      <c r="U574">
        <v>20</v>
      </c>
      <c r="V574">
        <v>20</v>
      </c>
      <c r="W574">
        <v>6</v>
      </c>
      <c r="X574">
        <v>18</v>
      </c>
      <c r="Y574">
        <v>37</v>
      </c>
      <c r="Z574">
        <v>1.31</v>
      </c>
      <c r="AA574">
        <v>0.24299999999999999</v>
      </c>
      <c r="AB574">
        <v>0.27800000000000002</v>
      </c>
      <c r="AC574" t="str">
        <f>VLOOKUP($A574,Pit!$A$4:$A$1418,1,FALSE)</f>
        <v>RPLou Loveless22</v>
      </c>
    </row>
    <row r="575" spans="1:29" x14ac:dyDescent="0.25">
      <c r="A575" t="str">
        <f t="shared" si="8"/>
        <v>SPHajime Mifune18</v>
      </c>
      <c r="B575">
        <v>7697</v>
      </c>
      <c r="C575">
        <v>965</v>
      </c>
      <c r="D575" t="s">
        <v>1446</v>
      </c>
      <c r="E575" t="s">
        <v>1447</v>
      </c>
      <c r="F575">
        <v>0</v>
      </c>
      <c r="G575" s="10">
        <v>40037</v>
      </c>
      <c r="H575">
        <v>18</v>
      </c>
      <c r="I575" t="s">
        <v>254</v>
      </c>
      <c r="J575" t="s">
        <v>25</v>
      </c>
      <c r="K575">
        <v>4</v>
      </c>
      <c r="L575">
        <v>11</v>
      </c>
      <c r="M575">
        <v>0</v>
      </c>
      <c r="N575">
        <v>0</v>
      </c>
      <c r="O575">
        <v>0</v>
      </c>
      <c r="P575" s="8">
        <v>2.31</v>
      </c>
      <c r="Q575">
        <v>27</v>
      </c>
      <c r="R575">
        <v>27</v>
      </c>
      <c r="S575">
        <v>148.30000000000001</v>
      </c>
      <c r="T575">
        <v>94</v>
      </c>
      <c r="U575">
        <v>46</v>
      </c>
      <c r="V575">
        <v>38</v>
      </c>
      <c r="W575">
        <v>18</v>
      </c>
      <c r="X575">
        <v>25</v>
      </c>
      <c r="Y575">
        <v>137</v>
      </c>
      <c r="Z575" s="8">
        <v>0.8</v>
      </c>
      <c r="AA575" s="9">
        <v>0.17599999999999999</v>
      </c>
      <c r="AB575" s="9">
        <v>0.2</v>
      </c>
      <c r="AC575" t="str">
        <f>VLOOKUP($A575,Pit!$A$4:$A$1418,1,FALSE)</f>
        <v>SPHajime Mifune18</v>
      </c>
    </row>
    <row r="576" spans="1:29" x14ac:dyDescent="0.25">
      <c r="A576" t="str">
        <f t="shared" si="8"/>
        <v>SPDane Thompson21</v>
      </c>
      <c r="B576">
        <v>4738</v>
      </c>
      <c r="C576">
        <v>966</v>
      </c>
      <c r="D576" t="s">
        <v>788</v>
      </c>
      <c r="E576" t="s">
        <v>211</v>
      </c>
      <c r="F576">
        <v>0</v>
      </c>
      <c r="G576">
        <v>38953</v>
      </c>
      <c r="H576">
        <v>21</v>
      </c>
      <c r="I576" t="s">
        <v>254</v>
      </c>
      <c r="J576" t="s">
        <v>25</v>
      </c>
      <c r="K576">
        <v>8</v>
      </c>
      <c r="L576">
        <v>5</v>
      </c>
      <c r="M576">
        <v>4</v>
      </c>
      <c r="N576">
        <v>0</v>
      </c>
      <c r="O576">
        <v>0</v>
      </c>
      <c r="P576">
        <v>2.56</v>
      </c>
      <c r="Q576">
        <v>23</v>
      </c>
      <c r="R576">
        <v>12</v>
      </c>
      <c r="S576">
        <v>77.3</v>
      </c>
      <c r="T576">
        <v>52</v>
      </c>
      <c r="U576">
        <v>33</v>
      </c>
      <c r="V576">
        <v>22</v>
      </c>
      <c r="W576">
        <v>7</v>
      </c>
      <c r="X576">
        <v>37</v>
      </c>
      <c r="Y576">
        <v>66</v>
      </c>
      <c r="Z576">
        <v>1.1499999999999999</v>
      </c>
      <c r="AA576">
        <v>0.188</v>
      </c>
      <c r="AB576">
        <v>0.217</v>
      </c>
      <c r="AC576" t="str">
        <f>VLOOKUP($A576,Pit!$A$4:$A$1418,1,FALSE)</f>
        <v>SPDane Thompson21</v>
      </c>
    </row>
    <row r="577" spans="1:29" x14ac:dyDescent="0.25">
      <c r="A577" t="str">
        <f t="shared" si="8"/>
        <v>SPAnselmo Correa23</v>
      </c>
      <c r="B577">
        <v>13561</v>
      </c>
      <c r="C577">
        <v>967</v>
      </c>
      <c r="D577" t="s">
        <v>1105</v>
      </c>
      <c r="E577" t="s">
        <v>544</v>
      </c>
      <c r="F577">
        <v>0</v>
      </c>
      <c r="G577" s="10">
        <v>38266</v>
      </c>
      <c r="H577">
        <v>23</v>
      </c>
      <c r="I577" t="s">
        <v>254</v>
      </c>
      <c r="J577" t="s">
        <v>25</v>
      </c>
      <c r="K577">
        <v>14</v>
      </c>
      <c r="L577">
        <v>21</v>
      </c>
      <c r="M577">
        <v>0</v>
      </c>
      <c r="N577">
        <v>0</v>
      </c>
      <c r="O577">
        <v>0</v>
      </c>
      <c r="P577">
        <v>5.04</v>
      </c>
      <c r="Q577">
        <v>70</v>
      </c>
      <c r="R577">
        <v>57</v>
      </c>
      <c r="S577">
        <v>310.7</v>
      </c>
      <c r="T577">
        <v>353</v>
      </c>
      <c r="U577">
        <v>209</v>
      </c>
      <c r="V577">
        <v>174</v>
      </c>
      <c r="W577">
        <v>32</v>
      </c>
      <c r="X577">
        <v>113</v>
      </c>
      <c r="Y577">
        <v>291</v>
      </c>
      <c r="Z577">
        <v>1.5</v>
      </c>
      <c r="AA577">
        <v>0.28399999999999997</v>
      </c>
      <c r="AB577">
        <v>0.34599999999999997</v>
      </c>
      <c r="AC577" t="str">
        <f>VLOOKUP($A577,Pit!$A$4:$A$1418,1,FALSE)</f>
        <v>SPAnselmo Correa23</v>
      </c>
    </row>
    <row r="578" spans="1:29" x14ac:dyDescent="0.25">
      <c r="A578" t="str">
        <f t="shared" ref="A578:A641" si="9">IF(J578="MR","RP",J578)&amp;D578&amp;" "&amp;E578&amp;H578</f>
        <v>RPCarlos Rivera24</v>
      </c>
      <c r="B578">
        <v>1142</v>
      </c>
      <c r="C578">
        <v>968</v>
      </c>
      <c r="D578" t="s">
        <v>222</v>
      </c>
      <c r="E578" t="s">
        <v>274</v>
      </c>
      <c r="F578">
        <v>0</v>
      </c>
      <c r="G578">
        <v>37781</v>
      </c>
      <c r="H578">
        <v>24</v>
      </c>
      <c r="I578" t="s">
        <v>254</v>
      </c>
      <c r="J578" t="s">
        <v>43</v>
      </c>
      <c r="K578">
        <v>0</v>
      </c>
      <c r="L578">
        <v>3</v>
      </c>
      <c r="M578">
        <v>6</v>
      </c>
      <c r="N578">
        <v>0</v>
      </c>
      <c r="O578">
        <v>0</v>
      </c>
      <c r="P578">
        <v>2.89</v>
      </c>
      <c r="Q578">
        <v>27</v>
      </c>
      <c r="R578">
        <v>0</v>
      </c>
      <c r="S578">
        <v>37.299999999999997</v>
      </c>
      <c r="T578">
        <v>39</v>
      </c>
      <c r="U578">
        <v>17</v>
      </c>
      <c r="V578">
        <v>12</v>
      </c>
      <c r="W578">
        <v>4</v>
      </c>
      <c r="X578">
        <v>6</v>
      </c>
      <c r="Y578">
        <v>23</v>
      </c>
      <c r="Z578">
        <v>1.21</v>
      </c>
      <c r="AA578">
        <v>0.27300000000000002</v>
      </c>
      <c r="AB578">
        <v>0.29699999999999999</v>
      </c>
      <c r="AC578" t="str">
        <f>VLOOKUP($A578,Pit!$A$4:$A$1418,1,FALSE)</f>
        <v>RPCarlos Rivera24</v>
      </c>
    </row>
    <row r="579" spans="1:29" x14ac:dyDescent="0.25">
      <c r="A579" t="str">
        <f t="shared" si="9"/>
        <v>RPSalvador Castellanos21</v>
      </c>
      <c r="B579">
        <v>10951</v>
      </c>
      <c r="C579">
        <v>969</v>
      </c>
      <c r="D579" t="s">
        <v>231</v>
      </c>
      <c r="E579" t="s">
        <v>1085</v>
      </c>
      <c r="F579">
        <v>0</v>
      </c>
      <c r="G579">
        <v>39031</v>
      </c>
      <c r="H579">
        <v>21</v>
      </c>
      <c r="I579" t="s">
        <v>254</v>
      </c>
      <c r="J579" t="s">
        <v>43</v>
      </c>
      <c r="K579">
        <v>4</v>
      </c>
      <c r="L579">
        <v>4</v>
      </c>
      <c r="M579">
        <v>0</v>
      </c>
      <c r="N579">
        <v>0</v>
      </c>
      <c r="O579">
        <v>0</v>
      </c>
      <c r="P579">
        <v>6.38</v>
      </c>
      <c r="Q579">
        <v>34</v>
      </c>
      <c r="R579">
        <v>0</v>
      </c>
      <c r="S579">
        <v>55</v>
      </c>
      <c r="T579">
        <v>66</v>
      </c>
      <c r="U579">
        <v>48</v>
      </c>
      <c r="V579">
        <v>39</v>
      </c>
      <c r="W579">
        <v>11</v>
      </c>
      <c r="X579">
        <v>26</v>
      </c>
      <c r="Y579">
        <v>45</v>
      </c>
      <c r="Z579">
        <v>1.67</v>
      </c>
      <c r="AA579">
        <v>0.28899999999999998</v>
      </c>
      <c r="AB579">
        <v>0.311</v>
      </c>
      <c r="AC579" t="str">
        <f>VLOOKUP($A579,Pit!$A$4:$A$1418,1,FALSE)</f>
        <v>RPSalvador Castellanos21</v>
      </c>
    </row>
    <row r="580" spans="1:29" x14ac:dyDescent="0.25">
      <c r="A580" t="str">
        <f t="shared" si="9"/>
        <v>RPRyuichi Yoshida22</v>
      </c>
      <c r="B580">
        <v>3506</v>
      </c>
      <c r="C580">
        <v>970</v>
      </c>
      <c r="D580" t="s">
        <v>811</v>
      </c>
      <c r="E580" t="s">
        <v>606</v>
      </c>
      <c r="F580">
        <v>0</v>
      </c>
      <c r="G580">
        <v>38665</v>
      </c>
      <c r="H580">
        <v>22</v>
      </c>
      <c r="I580" t="s">
        <v>254</v>
      </c>
      <c r="J580" t="s">
        <v>43</v>
      </c>
      <c r="K580">
        <v>3</v>
      </c>
      <c r="L580">
        <v>5</v>
      </c>
      <c r="M580">
        <v>1</v>
      </c>
      <c r="N580">
        <v>0</v>
      </c>
      <c r="O580">
        <v>0</v>
      </c>
      <c r="P580">
        <v>4.41</v>
      </c>
      <c r="Q580">
        <v>34</v>
      </c>
      <c r="R580">
        <v>8</v>
      </c>
      <c r="S580">
        <v>79.7</v>
      </c>
      <c r="T580">
        <v>76</v>
      </c>
      <c r="U580">
        <v>40</v>
      </c>
      <c r="V580">
        <v>39</v>
      </c>
      <c r="W580">
        <v>4</v>
      </c>
      <c r="X580">
        <v>38</v>
      </c>
      <c r="Y580">
        <v>58</v>
      </c>
      <c r="Z580">
        <v>1.43</v>
      </c>
      <c r="AA580">
        <v>0.246</v>
      </c>
      <c r="AB580">
        <v>0.28799999999999998</v>
      </c>
      <c r="AC580" t="str">
        <f>VLOOKUP($A580,Pit!$A$4:$A$1418,1,FALSE)</f>
        <v>RPRyuichi Yoshida22</v>
      </c>
    </row>
    <row r="581" spans="1:29" x14ac:dyDescent="0.25">
      <c r="A581" t="str">
        <f t="shared" si="9"/>
        <v>RPRob Moody23</v>
      </c>
      <c r="B581">
        <v>10309</v>
      </c>
      <c r="C581">
        <v>971</v>
      </c>
      <c r="D581" t="s">
        <v>171</v>
      </c>
      <c r="E581" t="s">
        <v>626</v>
      </c>
      <c r="F581">
        <v>0</v>
      </c>
      <c r="G581">
        <v>38416</v>
      </c>
      <c r="H581">
        <v>23</v>
      </c>
      <c r="I581" t="s">
        <v>254</v>
      </c>
      <c r="J581" t="s">
        <v>43</v>
      </c>
      <c r="K581">
        <v>9</v>
      </c>
      <c r="L581">
        <v>5</v>
      </c>
      <c r="M581">
        <v>2</v>
      </c>
      <c r="N581">
        <v>0</v>
      </c>
      <c r="O581">
        <v>0</v>
      </c>
      <c r="P581">
        <v>5.6</v>
      </c>
      <c r="Q581">
        <v>97</v>
      </c>
      <c r="R581">
        <v>1</v>
      </c>
      <c r="S581">
        <v>149.30000000000001</v>
      </c>
      <c r="T581">
        <v>180</v>
      </c>
      <c r="U581">
        <v>112</v>
      </c>
      <c r="V581">
        <v>93</v>
      </c>
      <c r="W581">
        <v>20</v>
      </c>
      <c r="X581">
        <v>96</v>
      </c>
      <c r="Y581">
        <v>103</v>
      </c>
      <c r="Z581">
        <v>1.85</v>
      </c>
      <c r="AA581">
        <v>0.29299999999999998</v>
      </c>
      <c r="AB581">
        <v>0.32200000000000001</v>
      </c>
      <c r="AC581" t="str">
        <f>VLOOKUP($A581,Pit!$A$4:$A$1418,1,FALSE)</f>
        <v>RPRob Moody23</v>
      </c>
    </row>
    <row r="582" spans="1:29" x14ac:dyDescent="0.25">
      <c r="A582" t="str">
        <f t="shared" si="9"/>
        <v>RPDaniel Heredia18</v>
      </c>
      <c r="B582">
        <v>2228</v>
      </c>
      <c r="C582">
        <v>972</v>
      </c>
      <c r="D582" t="s">
        <v>259</v>
      </c>
      <c r="E582" t="s">
        <v>1236</v>
      </c>
      <c r="F582">
        <v>1800000</v>
      </c>
      <c r="G582">
        <v>40071</v>
      </c>
      <c r="H582">
        <v>18</v>
      </c>
      <c r="I582" t="s">
        <v>254</v>
      </c>
      <c r="J582" t="s">
        <v>43</v>
      </c>
      <c r="K582">
        <v>1</v>
      </c>
      <c r="L582">
        <v>6</v>
      </c>
      <c r="M582">
        <v>3</v>
      </c>
      <c r="N582">
        <v>0</v>
      </c>
      <c r="O582">
        <v>0</v>
      </c>
      <c r="P582">
        <v>3.8</v>
      </c>
      <c r="Q582">
        <v>32</v>
      </c>
      <c r="R582">
        <v>0</v>
      </c>
      <c r="S582">
        <v>64</v>
      </c>
      <c r="T582">
        <v>60</v>
      </c>
      <c r="U582">
        <v>28</v>
      </c>
      <c r="V582">
        <v>27</v>
      </c>
      <c r="W582">
        <v>11</v>
      </c>
      <c r="X582">
        <v>26</v>
      </c>
      <c r="Y582">
        <v>55</v>
      </c>
      <c r="Z582">
        <v>1.34</v>
      </c>
      <c r="AA582">
        <v>0.23799999999999999</v>
      </c>
      <c r="AB582">
        <v>0.26300000000000001</v>
      </c>
      <c r="AC582" t="str">
        <f>VLOOKUP($A582,Pit!$A$4:$A$1418,1,FALSE)</f>
        <v>RPDaniel Heredia18</v>
      </c>
    </row>
    <row r="583" spans="1:29" x14ac:dyDescent="0.25">
      <c r="A583" t="str">
        <f t="shared" si="9"/>
        <v>RPLuke Taylor21</v>
      </c>
      <c r="B583">
        <v>8149</v>
      </c>
      <c r="C583">
        <v>973</v>
      </c>
      <c r="D583" t="s">
        <v>575</v>
      </c>
      <c r="E583" t="s">
        <v>461</v>
      </c>
      <c r="F583">
        <v>0</v>
      </c>
      <c r="G583" s="10">
        <v>39008</v>
      </c>
      <c r="H583">
        <v>21</v>
      </c>
      <c r="I583" t="s">
        <v>254</v>
      </c>
      <c r="J583" t="s">
        <v>43</v>
      </c>
      <c r="K583">
        <v>8</v>
      </c>
      <c r="L583">
        <v>4</v>
      </c>
      <c r="M583">
        <v>2</v>
      </c>
      <c r="N583">
        <v>0</v>
      </c>
      <c r="O583">
        <v>0</v>
      </c>
      <c r="P583">
        <v>4.28</v>
      </c>
      <c r="Q583">
        <v>34</v>
      </c>
      <c r="R583">
        <v>4</v>
      </c>
      <c r="S583">
        <v>80</v>
      </c>
      <c r="T583">
        <v>77</v>
      </c>
      <c r="U583">
        <v>46</v>
      </c>
      <c r="V583">
        <v>38</v>
      </c>
      <c r="W583">
        <v>7</v>
      </c>
      <c r="X583">
        <v>33</v>
      </c>
      <c r="Y583">
        <v>39</v>
      </c>
      <c r="Z583">
        <v>1.38</v>
      </c>
      <c r="AA583">
        <v>0.248</v>
      </c>
      <c r="AB583">
        <v>0.26100000000000001</v>
      </c>
      <c r="AC583" t="e">
        <f>VLOOKUP($A583,Pit!$A$4:$A$1418,1,FALSE)</f>
        <v>#N/A</v>
      </c>
    </row>
    <row r="584" spans="1:29" x14ac:dyDescent="0.25">
      <c r="A584" t="str">
        <f t="shared" si="9"/>
        <v>SPKen Jordan18</v>
      </c>
      <c r="B584">
        <v>1978</v>
      </c>
      <c r="C584">
        <v>976</v>
      </c>
      <c r="D584" t="s">
        <v>484</v>
      </c>
      <c r="E584" t="s">
        <v>281</v>
      </c>
      <c r="F584">
        <v>0</v>
      </c>
      <c r="G584">
        <v>40211</v>
      </c>
      <c r="H584">
        <v>18</v>
      </c>
      <c r="I584" t="s">
        <v>254</v>
      </c>
      <c r="J584" t="s">
        <v>25</v>
      </c>
      <c r="K584">
        <v>4</v>
      </c>
      <c r="L584">
        <v>4</v>
      </c>
      <c r="M584">
        <v>4</v>
      </c>
      <c r="N584">
        <v>0</v>
      </c>
      <c r="O584">
        <v>0</v>
      </c>
      <c r="P584">
        <v>3.38</v>
      </c>
      <c r="Q584">
        <v>24</v>
      </c>
      <c r="R584">
        <v>10</v>
      </c>
      <c r="S584">
        <v>72</v>
      </c>
      <c r="T584">
        <v>62</v>
      </c>
      <c r="U584">
        <v>32</v>
      </c>
      <c r="V584">
        <v>27</v>
      </c>
      <c r="W584">
        <v>10</v>
      </c>
      <c r="X584">
        <v>17</v>
      </c>
      <c r="Y584">
        <v>72</v>
      </c>
      <c r="Z584">
        <v>1.1000000000000001</v>
      </c>
      <c r="AA584">
        <v>0.221</v>
      </c>
      <c r="AB584">
        <v>0.25900000000000001</v>
      </c>
      <c r="AC584" t="str">
        <f>VLOOKUP($A584,Pit!$A$4:$A$1418,1,FALSE)</f>
        <v>SPKen Jordan18</v>
      </c>
    </row>
    <row r="585" spans="1:29" x14ac:dyDescent="0.25">
      <c r="A585" t="str">
        <f t="shared" si="9"/>
        <v>RPDave Williamson24</v>
      </c>
      <c r="B585">
        <v>1884</v>
      </c>
      <c r="C585">
        <v>979</v>
      </c>
      <c r="D585" t="s">
        <v>135</v>
      </c>
      <c r="E585" t="s">
        <v>644</v>
      </c>
      <c r="F585">
        <v>0</v>
      </c>
      <c r="G585">
        <v>37911</v>
      </c>
      <c r="H585">
        <v>24</v>
      </c>
      <c r="I585" t="s">
        <v>254</v>
      </c>
      <c r="J585" t="s">
        <v>43</v>
      </c>
      <c r="K585">
        <v>7</v>
      </c>
      <c r="L585">
        <v>2</v>
      </c>
      <c r="M585">
        <v>6</v>
      </c>
      <c r="N585">
        <v>0</v>
      </c>
      <c r="O585">
        <v>0</v>
      </c>
      <c r="P585">
        <v>3.9</v>
      </c>
      <c r="Q585">
        <v>55</v>
      </c>
      <c r="R585">
        <v>2</v>
      </c>
      <c r="S585">
        <v>101.7</v>
      </c>
      <c r="T585">
        <v>94</v>
      </c>
      <c r="U585">
        <v>52</v>
      </c>
      <c r="V585">
        <v>44</v>
      </c>
      <c r="W585">
        <v>6</v>
      </c>
      <c r="X585">
        <v>59</v>
      </c>
      <c r="Y585">
        <v>97</v>
      </c>
      <c r="Z585">
        <v>1.5</v>
      </c>
      <c r="AA585">
        <v>0.253</v>
      </c>
      <c r="AB585">
        <v>0.32100000000000001</v>
      </c>
      <c r="AC585" t="str">
        <f>VLOOKUP($A585,Pit!$A$4:$A$1418,1,FALSE)</f>
        <v>RPDave Williamson24</v>
      </c>
    </row>
    <row r="586" spans="1:29" x14ac:dyDescent="0.25">
      <c r="A586" t="str">
        <f t="shared" si="9"/>
        <v>RPAlex Carlisle23</v>
      </c>
      <c r="B586">
        <v>9402</v>
      </c>
      <c r="C586">
        <v>980</v>
      </c>
      <c r="D586" t="s">
        <v>499</v>
      </c>
      <c r="E586" t="s">
        <v>474</v>
      </c>
      <c r="F586">
        <v>0</v>
      </c>
      <c r="G586">
        <v>38299</v>
      </c>
      <c r="H586">
        <v>23</v>
      </c>
      <c r="I586" t="s">
        <v>254</v>
      </c>
      <c r="J586" t="s">
        <v>43</v>
      </c>
      <c r="K586">
        <v>5</v>
      </c>
      <c r="L586">
        <v>3</v>
      </c>
      <c r="M586">
        <v>0</v>
      </c>
      <c r="N586">
        <v>0</v>
      </c>
      <c r="O586">
        <v>0</v>
      </c>
      <c r="P586">
        <v>5.23</v>
      </c>
      <c r="Q586">
        <v>74</v>
      </c>
      <c r="R586">
        <v>0</v>
      </c>
      <c r="S586">
        <v>118.7</v>
      </c>
      <c r="T586">
        <v>124</v>
      </c>
      <c r="U586">
        <v>75</v>
      </c>
      <c r="V586">
        <v>69</v>
      </c>
      <c r="W586">
        <v>20</v>
      </c>
      <c r="X586">
        <v>62</v>
      </c>
      <c r="Y586">
        <v>81</v>
      </c>
      <c r="Z586">
        <v>1.57</v>
      </c>
      <c r="AA586">
        <v>0.26600000000000001</v>
      </c>
      <c r="AB586">
        <v>0.28199999999999997</v>
      </c>
      <c r="AC586" t="str">
        <f>VLOOKUP($A586,Pit!$A$4:$A$1418,1,FALSE)</f>
        <v>RPAlex Carlisle23</v>
      </c>
    </row>
    <row r="587" spans="1:29" x14ac:dyDescent="0.25">
      <c r="A587" t="str">
        <f t="shared" si="9"/>
        <v>RPChip Robinson23</v>
      </c>
      <c r="B587">
        <v>5362</v>
      </c>
      <c r="C587">
        <v>981</v>
      </c>
      <c r="D587" t="s">
        <v>787</v>
      </c>
      <c r="E587" t="s">
        <v>258</v>
      </c>
      <c r="F587">
        <v>0</v>
      </c>
      <c r="G587">
        <v>38272</v>
      </c>
      <c r="H587">
        <v>23</v>
      </c>
      <c r="I587" t="s">
        <v>254</v>
      </c>
      <c r="J587" t="s">
        <v>43</v>
      </c>
      <c r="K587">
        <v>0</v>
      </c>
      <c r="L587">
        <v>2</v>
      </c>
      <c r="M587">
        <v>3</v>
      </c>
      <c r="N587">
        <v>0</v>
      </c>
      <c r="O587">
        <v>0</v>
      </c>
      <c r="P587">
        <v>3.28</v>
      </c>
      <c r="Q587">
        <v>34</v>
      </c>
      <c r="R587">
        <v>2</v>
      </c>
      <c r="S587">
        <v>60.3</v>
      </c>
      <c r="T587">
        <v>49</v>
      </c>
      <c r="U587">
        <v>28</v>
      </c>
      <c r="V587">
        <v>22</v>
      </c>
      <c r="W587">
        <v>9</v>
      </c>
      <c r="X587">
        <v>24</v>
      </c>
      <c r="Y587">
        <v>60</v>
      </c>
      <c r="Z587">
        <v>1.21</v>
      </c>
      <c r="AA587">
        <v>0.217</v>
      </c>
      <c r="AB587">
        <v>0.248</v>
      </c>
      <c r="AC587" t="str">
        <f>VLOOKUP($A587,Pit!$A$4:$A$1418,1,FALSE)</f>
        <v>RPChip Robinson23</v>
      </c>
    </row>
    <row r="588" spans="1:29" x14ac:dyDescent="0.25">
      <c r="A588" t="str">
        <f t="shared" si="9"/>
        <v>SPBob Latham21</v>
      </c>
      <c r="B588">
        <v>6283</v>
      </c>
      <c r="C588">
        <v>982</v>
      </c>
      <c r="D588" t="s">
        <v>191</v>
      </c>
      <c r="E588" t="s">
        <v>1354</v>
      </c>
      <c r="F588">
        <v>0</v>
      </c>
      <c r="G588">
        <v>39090</v>
      </c>
      <c r="H588">
        <v>21</v>
      </c>
      <c r="I588" t="s">
        <v>254</v>
      </c>
      <c r="J588" t="s">
        <v>25</v>
      </c>
      <c r="K588">
        <v>4</v>
      </c>
      <c r="L588">
        <v>6</v>
      </c>
      <c r="M588">
        <v>5</v>
      </c>
      <c r="N588">
        <v>0</v>
      </c>
      <c r="O588">
        <v>0</v>
      </c>
      <c r="P588">
        <v>2.33</v>
      </c>
      <c r="Q588">
        <v>42</v>
      </c>
      <c r="R588">
        <v>15</v>
      </c>
      <c r="S588">
        <v>127.3</v>
      </c>
      <c r="T588">
        <v>94</v>
      </c>
      <c r="U588">
        <v>44</v>
      </c>
      <c r="V588">
        <v>33</v>
      </c>
      <c r="W588">
        <v>16</v>
      </c>
      <c r="X588">
        <v>44</v>
      </c>
      <c r="Y588">
        <v>105</v>
      </c>
      <c r="Z588">
        <v>1.08</v>
      </c>
      <c r="AA588">
        <v>0.2</v>
      </c>
      <c r="AB588">
        <v>0.224</v>
      </c>
      <c r="AC588" t="str">
        <f>VLOOKUP($A588,Pit!$A$4:$A$1418,1,FALSE)</f>
        <v>SPBob Latham21</v>
      </c>
    </row>
    <row r="589" spans="1:29" x14ac:dyDescent="0.25">
      <c r="A589" t="str">
        <f t="shared" si="9"/>
        <v>RPStephen Carter24</v>
      </c>
      <c r="B589">
        <v>4868</v>
      </c>
      <c r="C589">
        <v>984</v>
      </c>
      <c r="D589" t="s">
        <v>709</v>
      </c>
      <c r="E589" t="s">
        <v>169</v>
      </c>
      <c r="F589">
        <v>0</v>
      </c>
      <c r="G589" s="10">
        <v>37981</v>
      </c>
      <c r="H589">
        <v>24</v>
      </c>
      <c r="I589" t="s">
        <v>254</v>
      </c>
      <c r="J589" t="s">
        <v>43</v>
      </c>
      <c r="K589">
        <v>19</v>
      </c>
      <c r="L589">
        <v>25</v>
      </c>
      <c r="M589">
        <v>11</v>
      </c>
      <c r="N589">
        <v>0</v>
      </c>
      <c r="O589">
        <v>0</v>
      </c>
      <c r="P589">
        <v>6.48</v>
      </c>
      <c r="Q589">
        <v>130</v>
      </c>
      <c r="R589">
        <v>39</v>
      </c>
      <c r="S589">
        <v>350</v>
      </c>
      <c r="T589">
        <v>432</v>
      </c>
      <c r="U589">
        <v>285</v>
      </c>
      <c r="V589">
        <v>252</v>
      </c>
      <c r="W589">
        <v>48</v>
      </c>
      <c r="X589">
        <v>210</v>
      </c>
      <c r="Y589">
        <v>205</v>
      </c>
      <c r="Z589">
        <v>1.83</v>
      </c>
      <c r="AA589">
        <v>0.307</v>
      </c>
      <c r="AB589">
        <v>0.32800000000000001</v>
      </c>
      <c r="AC589" t="str">
        <f>VLOOKUP($A589,Pit!$A$4:$A$1418,1,FALSE)</f>
        <v>RPStephen Carter24</v>
      </c>
    </row>
    <row r="590" spans="1:29" x14ac:dyDescent="0.25">
      <c r="A590" t="str">
        <f t="shared" si="9"/>
        <v>RPTatsui Morishita22</v>
      </c>
      <c r="B590">
        <v>4079</v>
      </c>
      <c r="C590">
        <v>985</v>
      </c>
      <c r="D590" t="s">
        <v>751</v>
      </c>
      <c r="E590" t="s">
        <v>1463</v>
      </c>
      <c r="F590">
        <v>0</v>
      </c>
      <c r="G590">
        <v>38593</v>
      </c>
      <c r="H590">
        <v>22</v>
      </c>
      <c r="I590" t="s">
        <v>254</v>
      </c>
      <c r="J590" t="s">
        <v>43</v>
      </c>
      <c r="K590">
        <v>0</v>
      </c>
      <c r="L590">
        <v>0</v>
      </c>
      <c r="M590">
        <v>1</v>
      </c>
      <c r="N590">
        <v>0</v>
      </c>
      <c r="O590">
        <v>0</v>
      </c>
      <c r="P590">
        <v>14.16</v>
      </c>
      <c r="Q590">
        <v>14</v>
      </c>
      <c r="R590">
        <v>0</v>
      </c>
      <c r="S590">
        <v>20.3</v>
      </c>
      <c r="T590">
        <v>37</v>
      </c>
      <c r="U590">
        <v>34</v>
      </c>
      <c r="V590">
        <v>32</v>
      </c>
      <c r="W590">
        <v>9</v>
      </c>
      <c r="X590">
        <v>12</v>
      </c>
      <c r="Y590">
        <v>8</v>
      </c>
      <c r="Z590">
        <v>2.41</v>
      </c>
      <c r="AA590">
        <v>0.40200000000000002</v>
      </c>
      <c r="AB590">
        <v>0.373</v>
      </c>
      <c r="AC590" t="str">
        <f>VLOOKUP($A590,Pit!$A$4:$A$1418,1,FALSE)</f>
        <v>RPTatsui Morishita22</v>
      </c>
    </row>
    <row r="591" spans="1:29" x14ac:dyDescent="0.25">
      <c r="A591" t="str">
        <f t="shared" si="9"/>
        <v>RPKelton Render24</v>
      </c>
      <c r="B591">
        <v>9821</v>
      </c>
      <c r="C591">
        <v>986</v>
      </c>
      <c r="D591" t="s">
        <v>1579</v>
      </c>
      <c r="E591" t="s">
        <v>1580</v>
      </c>
      <c r="F591">
        <v>0</v>
      </c>
      <c r="G591">
        <v>38062</v>
      </c>
      <c r="H591">
        <v>24</v>
      </c>
      <c r="I591" t="s">
        <v>254</v>
      </c>
      <c r="J591" t="s">
        <v>43</v>
      </c>
      <c r="K591">
        <v>0</v>
      </c>
      <c r="L591">
        <v>2</v>
      </c>
      <c r="M591">
        <v>0</v>
      </c>
      <c r="N591">
        <v>0</v>
      </c>
      <c r="O591">
        <v>0</v>
      </c>
      <c r="P591">
        <v>5</v>
      </c>
      <c r="Q591">
        <v>24</v>
      </c>
      <c r="R591">
        <v>0</v>
      </c>
      <c r="S591">
        <v>18</v>
      </c>
      <c r="T591">
        <v>21</v>
      </c>
      <c r="U591">
        <v>12</v>
      </c>
      <c r="V591">
        <v>10</v>
      </c>
      <c r="W591">
        <v>3</v>
      </c>
      <c r="X591">
        <v>12</v>
      </c>
      <c r="Y591">
        <v>6</v>
      </c>
      <c r="Z591">
        <v>1.83</v>
      </c>
      <c r="AA591">
        <v>0.309</v>
      </c>
      <c r="AB591">
        <v>0.28599999999999998</v>
      </c>
      <c r="AC591" t="str">
        <f>VLOOKUP($A591,Pit!$A$4:$A$1418,1,FALSE)</f>
        <v>RPKelton Render24</v>
      </c>
    </row>
    <row r="592" spans="1:29" x14ac:dyDescent="0.25">
      <c r="A592" t="str">
        <f t="shared" si="9"/>
        <v>RPHiroya Takata23</v>
      </c>
      <c r="B592">
        <v>9209</v>
      </c>
      <c r="C592">
        <v>991</v>
      </c>
      <c r="D592" t="s">
        <v>1679</v>
      </c>
      <c r="E592" t="s">
        <v>771</v>
      </c>
      <c r="F592">
        <v>2200000</v>
      </c>
      <c r="G592">
        <v>38149</v>
      </c>
      <c r="H592">
        <v>23</v>
      </c>
      <c r="I592" t="s">
        <v>254</v>
      </c>
      <c r="J592" t="s">
        <v>43</v>
      </c>
      <c r="K592">
        <v>6</v>
      </c>
      <c r="L592">
        <v>2</v>
      </c>
      <c r="M592">
        <v>0</v>
      </c>
      <c r="N592">
        <v>0</v>
      </c>
      <c r="O592">
        <v>0</v>
      </c>
      <c r="P592">
        <v>6.06</v>
      </c>
      <c r="Q592">
        <v>48</v>
      </c>
      <c r="R592">
        <v>0</v>
      </c>
      <c r="S592">
        <v>87.7</v>
      </c>
      <c r="T592">
        <v>110</v>
      </c>
      <c r="U592">
        <v>71</v>
      </c>
      <c r="V592">
        <v>59</v>
      </c>
      <c r="W592">
        <v>22</v>
      </c>
      <c r="X592">
        <v>57</v>
      </c>
      <c r="Y592">
        <v>44</v>
      </c>
      <c r="Z592">
        <v>1.9</v>
      </c>
      <c r="AA592">
        <v>0.31</v>
      </c>
      <c r="AB592">
        <v>0.29699999999999999</v>
      </c>
      <c r="AC592" t="str">
        <f>VLOOKUP($A592,Pit!$A$4:$A$1418,1,FALSE)</f>
        <v>RPHiroya Takata23</v>
      </c>
    </row>
    <row r="593" spans="1:29" x14ac:dyDescent="0.25">
      <c r="A593" t="str">
        <f t="shared" si="9"/>
        <v>RPDavid Williams23</v>
      </c>
      <c r="B593">
        <v>10642</v>
      </c>
      <c r="C593">
        <v>992</v>
      </c>
      <c r="D593" t="s">
        <v>187</v>
      </c>
      <c r="E593" t="s">
        <v>185</v>
      </c>
      <c r="F593">
        <v>0</v>
      </c>
      <c r="G593" s="10">
        <v>38360</v>
      </c>
      <c r="H593">
        <v>23</v>
      </c>
      <c r="I593" t="s">
        <v>254</v>
      </c>
      <c r="J593" t="s">
        <v>43</v>
      </c>
      <c r="K593">
        <v>10</v>
      </c>
      <c r="L593">
        <v>12</v>
      </c>
      <c r="M593">
        <v>31</v>
      </c>
      <c r="N593">
        <v>0</v>
      </c>
      <c r="O593">
        <v>0</v>
      </c>
      <c r="P593">
        <v>4.46</v>
      </c>
      <c r="Q593">
        <v>116</v>
      </c>
      <c r="R593">
        <v>6</v>
      </c>
      <c r="S593">
        <v>155.30000000000001</v>
      </c>
      <c r="T593">
        <v>168</v>
      </c>
      <c r="U593">
        <v>86</v>
      </c>
      <c r="V593">
        <v>77</v>
      </c>
      <c r="W593">
        <v>18</v>
      </c>
      <c r="X593">
        <v>85</v>
      </c>
      <c r="Y593">
        <v>170</v>
      </c>
      <c r="Z593">
        <v>1.63</v>
      </c>
      <c r="AA593">
        <v>0.26800000000000002</v>
      </c>
      <c r="AB593">
        <v>0.34200000000000003</v>
      </c>
      <c r="AC593" t="str">
        <f>VLOOKUP($A593,Pit!$A$4:$A$1418,1,FALSE)</f>
        <v>RPDavid Williams23</v>
      </c>
    </row>
    <row r="594" spans="1:29" x14ac:dyDescent="0.25">
      <c r="A594" t="str">
        <f t="shared" si="9"/>
        <v>RPJonathan Callahan18</v>
      </c>
      <c r="B594">
        <v>6915</v>
      </c>
      <c r="C594">
        <v>993</v>
      </c>
      <c r="D594" t="s">
        <v>454</v>
      </c>
      <c r="E594" t="s">
        <v>1071</v>
      </c>
      <c r="F594">
        <v>0</v>
      </c>
      <c r="G594">
        <v>40181</v>
      </c>
      <c r="H594">
        <v>18</v>
      </c>
      <c r="I594" t="s">
        <v>254</v>
      </c>
      <c r="J594" t="s">
        <v>43</v>
      </c>
      <c r="K594">
        <v>5</v>
      </c>
      <c r="L594">
        <v>4</v>
      </c>
      <c r="M594">
        <v>8</v>
      </c>
      <c r="N594">
        <v>0</v>
      </c>
      <c r="O594">
        <v>0</v>
      </c>
      <c r="P594">
        <v>2.9</v>
      </c>
      <c r="Q594">
        <v>37</v>
      </c>
      <c r="R594">
        <v>0</v>
      </c>
      <c r="S594">
        <v>71.3</v>
      </c>
      <c r="T594">
        <v>53</v>
      </c>
      <c r="U594">
        <v>24</v>
      </c>
      <c r="V594">
        <v>23</v>
      </c>
      <c r="W594">
        <v>8</v>
      </c>
      <c r="X594">
        <v>16</v>
      </c>
      <c r="Y594">
        <v>82</v>
      </c>
      <c r="Z594">
        <v>0.97</v>
      </c>
      <c r="AA594">
        <v>0.20200000000000001</v>
      </c>
      <c r="AB594">
        <v>0.25700000000000001</v>
      </c>
      <c r="AC594" t="str">
        <f>VLOOKUP($A594,Pit!$A$4:$A$1418,1,FALSE)</f>
        <v>RPJonathan Callahan18</v>
      </c>
    </row>
    <row r="595" spans="1:29" x14ac:dyDescent="0.25">
      <c r="A595" t="str">
        <f t="shared" si="9"/>
        <v>RPTim Prowse23</v>
      </c>
      <c r="B595">
        <v>13635</v>
      </c>
      <c r="C595">
        <v>995</v>
      </c>
      <c r="D595" t="s">
        <v>163</v>
      </c>
      <c r="E595" t="s">
        <v>1566</v>
      </c>
      <c r="F595">
        <v>0</v>
      </c>
      <c r="G595">
        <v>38191</v>
      </c>
      <c r="H595">
        <v>23</v>
      </c>
      <c r="I595" t="s">
        <v>254</v>
      </c>
      <c r="J595" t="s">
        <v>43</v>
      </c>
      <c r="K595">
        <v>6</v>
      </c>
      <c r="L595">
        <v>5</v>
      </c>
      <c r="M595">
        <v>0</v>
      </c>
      <c r="N595">
        <v>0</v>
      </c>
      <c r="O595">
        <v>0</v>
      </c>
      <c r="P595">
        <v>4.99</v>
      </c>
      <c r="Q595">
        <v>48</v>
      </c>
      <c r="R595">
        <v>0</v>
      </c>
      <c r="S595">
        <v>70.3</v>
      </c>
      <c r="T595">
        <v>77</v>
      </c>
      <c r="U595">
        <v>41</v>
      </c>
      <c r="V595">
        <v>39</v>
      </c>
      <c r="W595">
        <v>10</v>
      </c>
      <c r="X595">
        <v>30</v>
      </c>
      <c r="Y595">
        <v>56</v>
      </c>
      <c r="Z595">
        <v>1.52</v>
      </c>
      <c r="AA595">
        <v>0.28299999999999997</v>
      </c>
      <c r="AB595">
        <v>0.318</v>
      </c>
      <c r="AC595" t="str">
        <f>VLOOKUP($A595,Pit!$A$4:$A$1418,1,FALSE)</f>
        <v>RPTim Prowse23</v>
      </c>
    </row>
    <row r="596" spans="1:29" x14ac:dyDescent="0.25">
      <c r="A596" t="str">
        <f t="shared" si="9"/>
        <v>RPRonnie Franklin24</v>
      </c>
      <c r="B596">
        <v>13265</v>
      </c>
      <c r="C596">
        <v>997</v>
      </c>
      <c r="D596" t="s">
        <v>1172</v>
      </c>
      <c r="E596" t="s">
        <v>394</v>
      </c>
      <c r="F596">
        <v>0</v>
      </c>
      <c r="G596">
        <v>38099</v>
      </c>
      <c r="H596">
        <v>24</v>
      </c>
      <c r="I596" t="s">
        <v>254</v>
      </c>
      <c r="J596" t="s">
        <v>43</v>
      </c>
      <c r="K596">
        <v>8</v>
      </c>
      <c r="L596">
        <v>4</v>
      </c>
      <c r="M596">
        <v>6</v>
      </c>
      <c r="N596">
        <v>0</v>
      </c>
      <c r="O596">
        <v>0</v>
      </c>
      <c r="P596">
        <v>5.14</v>
      </c>
      <c r="Q596">
        <v>84</v>
      </c>
      <c r="R596">
        <v>0</v>
      </c>
      <c r="S596">
        <v>122.7</v>
      </c>
      <c r="T596">
        <v>149</v>
      </c>
      <c r="U596">
        <v>80</v>
      </c>
      <c r="V596">
        <v>70</v>
      </c>
      <c r="W596">
        <v>15</v>
      </c>
      <c r="X596">
        <v>53</v>
      </c>
      <c r="Y596">
        <v>93</v>
      </c>
      <c r="Z596">
        <v>1.65</v>
      </c>
      <c r="AA596">
        <v>0.3</v>
      </c>
      <c r="AB596">
        <v>0.34200000000000003</v>
      </c>
      <c r="AC596" t="str">
        <f>VLOOKUP($A596,Pit!$A$4:$A$1418,1,FALSE)</f>
        <v>RPRonnie Franklin24</v>
      </c>
    </row>
    <row r="597" spans="1:29" x14ac:dyDescent="0.25">
      <c r="A597" t="str">
        <f t="shared" si="9"/>
        <v>SPCarlos León22</v>
      </c>
      <c r="B597">
        <v>11228</v>
      </c>
      <c r="C597">
        <v>998</v>
      </c>
      <c r="D597" t="s">
        <v>222</v>
      </c>
      <c r="E597" t="s">
        <v>476</v>
      </c>
      <c r="F597">
        <v>0</v>
      </c>
      <c r="G597">
        <v>38556</v>
      </c>
      <c r="H597">
        <v>22</v>
      </c>
      <c r="I597" t="s">
        <v>254</v>
      </c>
      <c r="J597" t="s">
        <v>25</v>
      </c>
      <c r="K597">
        <v>6</v>
      </c>
      <c r="L597">
        <v>1</v>
      </c>
      <c r="M597">
        <v>3</v>
      </c>
      <c r="N597">
        <v>0</v>
      </c>
      <c r="O597">
        <v>0</v>
      </c>
      <c r="P597">
        <v>3.99</v>
      </c>
      <c r="Q597">
        <v>23</v>
      </c>
      <c r="R597">
        <v>10</v>
      </c>
      <c r="S597">
        <v>76.7</v>
      </c>
      <c r="T597">
        <v>80</v>
      </c>
      <c r="U597">
        <v>35</v>
      </c>
      <c r="V597">
        <v>34</v>
      </c>
      <c r="W597">
        <v>5</v>
      </c>
      <c r="X597">
        <v>14</v>
      </c>
      <c r="Y597">
        <v>59</v>
      </c>
      <c r="Z597">
        <v>1.23</v>
      </c>
      <c r="AA597">
        <v>0.26300000000000001</v>
      </c>
      <c r="AB597">
        <v>0.31</v>
      </c>
      <c r="AC597" t="str">
        <f>VLOOKUP($A597,Pit!$A$4:$A$1418,1,FALSE)</f>
        <v>SPCarlos León22</v>
      </c>
    </row>
    <row r="598" spans="1:29" x14ac:dyDescent="0.25">
      <c r="A598" t="str">
        <f t="shared" si="9"/>
        <v>RPWayne Gibson23</v>
      </c>
      <c r="B598">
        <v>15223</v>
      </c>
      <c r="C598">
        <v>999</v>
      </c>
      <c r="D598" t="s">
        <v>622</v>
      </c>
      <c r="E598" t="s">
        <v>873</v>
      </c>
      <c r="F598">
        <v>0</v>
      </c>
      <c r="G598">
        <v>38173</v>
      </c>
      <c r="H598">
        <v>23</v>
      </c>
      <c r="I598" t="s">
        <v>254</v>
      </c>
      <c r="J598" t="s">
        <v>43</v>
      </c>
      <c r="K598">
        <v>4</v>
      </c>
      <c r="L598">
        <v>2</v>
      </c>
      <c r="M598">
        <v>1</v>
      </c>
      <c r="N598">
        <v>0</v>
      </c>
      <c r="O598">
        <v>0</v>
      </c>
      <c r="P598">
        <v>6.48</v>
      </c>
      <c r="Q598">
        <v>45</v>
      </c>
      <c r="R598">
        <v>0</v>
      </c>
      <c r="S598">
        <v>66.7</v>
      </c>
      <c r="T598">
        <v>72</v>
      </c>
      <c r="U598">
        <v>54</v>
      </c>
      <c r="V598">
        <v>48</v>
      </c>
      <c r="W598">
        <v>10</v>
      </c>
      <c r="X598">
        <v>32</v>
      </c>
      <c r="Y598">
        <v>48</v>
      </c>
      <c r="Z598">
        <v>1.56</v>
      </c>
      <c r="AA598">
        <v>0.27800000000000002</v>
      </c>
      <c r="AB598">
        <v>0.29899999999999999</v>
      </c>
      <c r="AC598" t="str">
        <f>VLOOKUP($A598,Pit!$A$4:$A$1418,1,FALSE)</f>
        <v>RPWayne Gibson23</v>
      </c>
    </row>
    <row r="599" spans="1:29" x14ac:dyDescent="0.25">
      <c r="A599" t="str">
        <f t="shared" si="9"/>
        <v>RPGilbert Ramírez22</v>
      </c>
      <c r="B599">
        <v>7434</v>
      </c>
      <c r="C599">
        <v>1000</v>
      </c>
      <c r="D599" t="s">
        <v>604</v>
      </c>
      <c r="E599" t="s">
        <v>179</v>
      </c>
      <c r="F599">
        <v>0</v>
      </c>
      <c r="G599">
        <v>38788</v>
      </c>
      <c r="H599">
        <v>22</v>
      </c>
      <c r="I599" t="s">
        <v>254</v>
      </c>
      <c r="J599" t="s">
        <v>43</v>
      </c>
      <c r="K599">
        <v>3</v>
      </c>
      <c r="L599">
        <v>3</v>
      </c>
      <c r="M599">
        <v>4</v>
      </c>
      <c r="N599">
        <v>0</v>
      </c>
      <c r="O599">
        <v>0</v>
      </c>
      <c r="P599">
        <v>2.84</v>
      </c>
      <c r="Q599">
        <v>28</v>
      </c>
      <c r="R599">
        <v>0</v>
      </c>
      <c r="S599">
        <v>44.3</v>
      </c>
      <c r="T599">
        <v>37</v>
      </c>
      <c r="U599">
        <v>15</v>
      </c>
      <c r="V599">
        <v>14</v>
      </c>
      <c r="W599">
        <v>2</v>
      </c>
      <c r="X599">
        <v>17</v>
      </c>
      <c r="Y599">
        <v>41</v>
      </c>
      <c r="Z599">
        <v>1.22</v>
      </c>
      <c r="AA599">
        <v>0.223</v>
      </c>
      <c r="AB599">
        <v>0.28199999999999997</v>
      </c>
      <c r="AC599" t="str">
        <f>VLOOKUP($A599,Pit!$A$4:$A$1418,1,FALSE)</f>
        <v>RPGilbert Ramírez22</v>
      </c>
    </row>
    <row r="600" spans="1:29" x14ac:dyDescent="0.25">
      <c r="A600" t="str">
        <f t="shared" si="9"/>
        <v>SPSergio Cordero23</v>
      </c>
      <c r="B600">
        <v>10288</v>
      </c>
      <c r="C600">
        <v>1004</v>
      </c>
      <c r="D600" t="s">
        <v>516</v>
      </c>
      <c r="E600" t="s">
        <v>1104</v>
      </c>
      <c r="F600">
        <v>0</v>
      </c>
      <c r="G600" s="10">
        <v>38437</v>
      </c>
      <c r="H600">
        <v>23</v>
      </c>
      <c r="I600" t="s">
        <v>254</v>
      </c>
      <c r="J600" t="s">
        <v>25</v>
      </c>
      <c r="K600">
        <v>11</v>
      </c>
      <c r="L600">
        <v>7</v>
      </c>
      <c r="M600">
        <v>0</v>
      </c>
      <c r="N600">
        <v>0</v>
      </c>
      <c r="O600">
        <v>0</v>
      </c>
      <c r="P600">
        <v>5.52</v>
      </c>
      <c r="Q600">
        <v>110</v>
      </c>
      <c r="R600">
        <v>6</v>
      </c>
      <c r="S600">
        <v>190.7</v>
      </c>
      <c r="T600">
        <v>205</v>
      </c>
      <c r="U600">
        <v>132</v>
      </c>
      <c r="V600">
        <v>117</v>
      </c>
      <c r="W600">
        <v>25</v>
      </c>
      <c r="X600">
        <v>114</v>
      </c>
      <c r="Y600">
        <v>148</v>
      </c>
      <c r="Z600">
        <v>1.67</v>
      </c>
      <c r="AA600">
        <v>0.27300000000000002</v>
      </c>
      <c r="AB600">
        <v>0.308</v>
      </c>
      <c r="AC600" t="str">
        <f>VLOOKUP($A600,Pit!$A$4:$A$1418,1,FALSE)</f>
        <v>SPSergio Cordero23</v>
      </c>
    </row>
    <row r="601" spans="1:29" x14ac:dyDescent="0.25">
      <c r="A601" t="str">
        <f t="shared" si="9"/>
        <v>RPOkura Samurakami21</v>
      </c>
      <c r="B601">
        <v>11434</v>
      </c>
      <c r="C601">
        <v>1006</v>
      </c>
      <c r="D601" t="s">
        <v>1621</v>
      </c>
      <c r="E601" t="s">
        <v>792</v>
      </c>
      <c r="F601">
        <v>0</v>
      </c>
      <c r="G601">
        <v>39033</v>
      </c>
      <c r="H601">
        <v>21</v>
      </c>
      <c r="I601" t="s">
        <v>254</v>
      </c>
      <c r="J601" t="s">
        <v>43</v>
      </c>
      <c r="K601">
        <v>7</v>
      </c>
      <c r="L601">
        <v>4</v>
      </c>
      <c r="M601">
        <v>20</v>
      </c>
      <c r="N601">
        <v>0</v>
      </c>
      <c r="O601">
        <v>0</v>
      </c>
      <c r="P601">
        <v>3.07</v>
      </c>
      <c r="Q601">
        <v>62</v>
      </c>
      <c r="R601">
        <v>0</v>
      </c>
      <c r="S601">
        <v>85</v>
      </c>
      <c r="T601">
        <v>83</v>
      </c>
      <c r="U601">
        <v>35</v>
      </c>
      <c r="V601">
        <v>29</v>
      </c>
      <c r="W601">
        <v>7</v>
      </c>
      <c r="X601">
        <v>30</v>
      </c>
      <c r="Y601">
        <v>95</v>
      </c>
      <c r="Z601">
        <v>1.33</v>
      </c>
      <c r="AA601">
        <v>0.253</v>
      </c>
      <c r="AB601">
        <v>0.33500000000000002</v>
      </c>
      <c r="AC601" t="str">
        <f>VLOOKUP($A601,Pit!$A$4:$A$1418,1,FALSE)</f>
        <v>RPOkura Samurakami21</v>
      </c>
    </row>
    <row r="602" spans="1:29" x14ac:dyDescent="0.25">
      <c r="A602" t="str">
        <f t="shared" si="9"/>
        <v>RPTomás Reyes23</v>
      </c>
      <c r="B602">
        <v>15226</v>
      </c>
      <c r="C602">
        <v>1007</v>
      </c>
      <c r="D602" t="s">
        <v>376</v>
      </c>
      <c r="E602" t="s">
        <v>652</v>
      </c>
      <c r="F602">
        <v>0</v>
      </c>
      <c r="G602">
        <v>38220</v>
      </c>
      <c r="H602">
        <v>23</v>
      </c>
      <c r="I602" t="s">
        <v>254</v>
      </c>
      <c r="J602" t="s">
        <v>43</v>
      </c>
      <c r="K602">
        <v>2</v>
      </c>
      <c r="L602">
        <v>3</v>
      </c>
      <c r="M602">
        <v>1</v>
      </c>
      <c r="N602">
        <v>0</v>
      </c>
      <c r="O602">
        <v>0</v>
      </c>
      <c r="P602">
        <v>3.75</v>
      </c>
      <c r="Q602">
        <v>27</v>
      </c>
      <c r="R602">
        <v>0</v>
      </c>
      <c r="S602">
        <v>36</v>
      </c>
      <c r="T602">
        <v>33</v>
      </c>
      <c r="U602">
        <v>17</v>
      </c>
      <c r="V602">
        <v>15</v>
      </c>
      <c r="W602">
        <v>6</v>
      </c>
      <c r="X602">
        <v>27</v>
      </c>
      <c r="Y602">
        <v>32</v>
      </c>
      <c r="Z602">
        <v>1.67</v>
      </c>
      <c r="AA602">
        <v>0.252</v>
      </c>
      <c r="AB602">
        <v>0.28699999999999998</v>
      </c>
      <c r="AC602" t="str">
        <f>VLOOKUP($A602,Pit!$A$4:$A$1418,1,FALSE)</f>
        <v>RPTomás Reyes23</v>
      </c>
    </row>
    <row r="603" spans="1:29" x14ac:dyDescent="0.25">
      <c r="A603" t="str">
        <f t="shared" si="9"/>
        <v>SPBernie Purss21</v>
      </c>
      <c r="B603">
        <v>16045</v>
      </c>
      <c r="C603">
        <v>1008</v>
      </c>
      <c r="D603" t="s">
        <v>1567</v>
      </c>
      <c r="E603" t="s">
        <v>1568</v>
      </c>
      <c r="F603">
        <v>0</v>
      </c>
      <c r="G603">
        <v>39178</v>
      </c>
      <c r="H603">
        <v>21</v>
      </c>
      <c r="I603" t="s">
        <v>254</v>
      </c>
      <c r="J603" t="s">
        <v>25</v>
      </c>
      <c r="K603">
        <v>1</v>
      </c>
      <c r="L603">
        <v>12</v>
      </c>
      <c r="M603">
        <v>0</v>
      </c>
      <c r="N603">
        <v>0</v>
      </c>
      <c r="O603">
        <v>0</v>
      </c>
      <c r="P603">
        <v>5.0199999999999996</v>
      </c>
      <c r="Q603">
        <v>29</v>
      </c>
      <c r="R603">
        <v>24</v>
      </c>
      <c r="S603">
        <v>109.3</v>
      </c>
      <c r="T603">
        <v>126</v>
      </c>
      <c r="U603">
        <v>67</v>
      </c>
      <c r="V603">
        <v>61</v>
      </c>
      <c r="W603">
        <v>9</v>
      </c>
      <c r="X603">
        <v>40</v>
      </c>
      <c r="Y603">
        <v>74</v>
      </c>
      <c r="Z603">
        <v>1.52</v>
      </c>
      <c r="AA603">
        <v>0.28999999999999998</v>
      </c>
      <c r="AB603">
        <v>0.33</v>
      </c>
      <c r="AC603" t="str">
        <f>VLOOKUP($A603,Pit!$A$4:$A$1418,1,FALSE)</f>
        <v>SPBernie Purss21</v>
      </c>
    </row>
    <row r="604" spans="1:29" x14ac:dyDescent="0.25">
      <c r="A604" t="str">
        <f t="shared" si="9"/>
        <v>CLEdgar Rijo22</v>
      </c>
      <c r="B604">
        <v>8107</v>
      </c>
      <c r="C604">
        <v>1009</v>
      </c>
      <c r="D604" t="s">
        <v>612</v>
      </c>
      <c r="E604" t="s">
        <v>1589</v>
      </c>
      <c r="F604">
        <v>0</v>
      </c>
      <c r="G604">
        <v>38539</v>
      </c>
      <c r="H604">
        <v>22</v>
      </c>
      <c r="I604" t="s">
        <v>254</v>
      </c>
      <c r="J604" t="s">
        <v>53</v>
      </c>
      <c r="K604">
        <v>1</v>
      </c>
      <c r="L604">
        <v>3</v>
      </c>
      <c r="M604">
        <v>3</v>
      </c>
      <c r="N604">
        <v>0</v>
      </c>
      <c r="O604">
        <v>0</v>
      </c>
      <c r="P604">
        <v>3.35</v>
      </c>
      <c r="Q604">
        <v>23</v>
      </c>
      <c r="R604">
        <v>0</v>
      </c>
      <c r="S604">
        <v>43</v>
      </c>
      <c r="T604">
        <v>41</v>
      </c>
      <c r="U604">
        <v>16</v>
      </c>
      <c r="V604">
        <v>16</v>
      </c>
      <c r="W604">
        <v>2</v>
      </c>
      <c r="X604">
        <v>23</v>
      </c>
      <c r="Y604">
        <v>23</v>
      </c>
      <c r="Z604">
        <v>1.49</v>
      </c>
      <c r="AA604">
        <v>0.27</v>
      </c>
      <c r="AB604">
        <v>0.30199999999999999</v>
      </c>
      <c r="AC604" t="str">
        <f>VLOOKUP($A604,Pit!$A$4:$A$1418,1,FALSE)</f>
        <v>CLEdgar Rijo22</v>
      </c>
    </row>
    <row r="605" spans="1:29" x14ac:dyDescent="0.25">
      <c r="A605" t="str">
        <f t="shared" si="9"/>
        <v>RPGary Lewis22</v>
      </c>
      <c r="B605">
        <v>6976</v>
      </c>
      <c r="C605">
        <v>1011</v>
      </c>
      <c r="D605" t="s">
        <v>433</v>
      </c>
      <c r="E605" t="s">
        <v>229</v>
      </c>
      <c r="F605">
        <v>0</v>
      </c>
      <c r="G605">
        <v>38569</v>
      </c>
      <c r="H605">
        <v>22</v>
      </c>
      <c r="I605" t="s">
        <v>254</v>
      </c>
      <c r="J605" t="s">
        <v>43</v>
      </c>
      <c r="K605">
        <v>11</v>
      </c>
      <c r="L605">
        <v>6</v>
      </c>
      <c r="M605">
        <v>2</v>
      </c>
      <c r="N605">
        <v>0</v>
      </c>
      <c r="O605">
        <v>0</v>
      </c>
      <c r="P605">
        <v>3.61</v>
      </c>
      <c r="Q605">
        <v>62</v>
      </c>
      <c r="R605">
        <v>4</v>
      </c>
      <c r="S605">
        <v>84.7</v>
      </c>
      <c r="T605">
        <v>76</v>
      </c>
      <c r="U605">
        <v>40</v>
      </c>
      <c r="V605">
        <v>34</v>
      </c>
      <c r="W605">
        <v>3</v>
      </c>
      <c r="X605">
        <v>38</v>
      </c>
      <c r="Y605">
        <v>71</v>
      </c>
      <c r="Z605">
        <v>1.35</v>
      </c>
      <c r="AA605">
        <v>0.24199999999999999</v>
      </c>
      <c r="AB605">
        <v>0.29899999999999999</v>
      </c>
      <c r="AC605" t="str">
        <f>VLOOKUP($A605,Pit!$A$4:$A$1418,1,FALSE)</f>
        <v>RPGary Lewis22</v>
      </c>
    </row>
    <row r="606" spans="1:29" x14ac:dyDescent="0.25">
      <c r="A606" t="str">
        <f t="shared" si="9"/>
        <v>RPErnesto Sánchez21</v>
      </c>
      <c r="B606">
        <v>16090</v>
      </c>
      <c r="C606">
        <v>1012</v>
      </c>
      <c r="D606" t="s">
        <v>260</v>
      </c>
      <c r="E606" t="s">
        <v>204</v>
      </c>
      <c r="F606">
        <v>0</v>
      </c>
      <c r="G606">
        <v>39185</v>
      </c>
      <c r="H606">
        <v>21</v>
      </c>
      <c r="I606" t="s">
        <v>254</v>
      </c>
      <c r="J606" t="s">
        <v>43</v>
      </c>
      <c r="K606">
        <v>6</v>
      </c>
      <c r="L606">
        <v>3</v>
      </c>
      <c r="M606">
        <v>0</v>
      </c>
      <c r="N606">
        <v>0</v>
      </c>
      <c r="O606">
        <v>0</v>
      </c>
      <c r="P606">
        <v>4.09</v>
      </c>
      <c r="Q606">
        <v>50</v>
      </c>
      <c r="R606">
        <v>0</v>
      </c>
      <c r="S606">
        <v>77</v>
      </c>
      <c r="T606">
        <v>79</v>
      </c>
      <c r="U606">
        <v>38</v>
      </c>
      <c r="V606">
        <v>35</v>
      </c>
      <c r="W606">
        <v>7</v>
      </c>
      <c r="X606">
        <v>31</v>
      </c>
      <c r="Y606">
        <v>63</v>
      </c>
      <c r="Z606">
        <v>1.43</v>
      </c>
      <c r="AA606">
        <v>0.26200000000000001</v>
      </c>
      <c r="AB606">
        <v>0.309</v>
      </c>
      <c r="AC606" t="str">
        <f>VLOOKUP($A606,Pit!$A$4:$A$1418,1,FALSE)</f>
        <v>RPErnesto Sánchez21</v>
      </c>
    </row>
    <row r="607" spans="1:29" x14ac:dyDescent="0.25">
      <c r="A607" t="str">
        <f t="shared" si="9"/>
        <v>CLThomas Rinehart23</v>
      </c>
      <c r="B607">
        <v>10222</v>
      </c>
      <c r="C607">
        <v>1014</v>
      </c>
      <c r="D607" t="s">
        <v>168</v>
      </c>
      <c r="E607" t="s">
        <v>1592</v>
      </c>
      <c r="F607">
        <v>0</v>
      </c>
      <c r="G607">
        <v>38256</v>
      </c>
      <c r="H607">
        <v>23</v>
      </c>
      <c r="I607" t="s">
        <v>254</v>
      </c>
      <c r="J607" t="s">
        <v>53</v>
      </c>
      <c r="K607">
        <v>7</v>
      </c>
      <c r="L607">
        <v>8</v>
      </c>
      <c r="M607">
        <v>18</v>
      </c>
      <c r="N607">
        <v>0</v>
      </c>
      <c r="O607">
        <v>0</v>
      </c>
      <c r="P607">
        <v>4.41</v>
      </c>
      <c r="Q607">
        <v>73</v>
      </c>
      <c r="R607">
        <v>0</v>
      </c>
      <c r="S607">
        <v>79.7</v>
      </c>
      <c r="T607">
        <v>86</v>
      </c>
      <c r="U607">
        <v>51</v>
      </c>
      <c r="V607">
        <v>39</v>
      </c>
      <c r="W607">
        <v>10</v>
      </c>
      <c r="X607">
        <v>43</v>
      </c>
      <c r="Y607">
        <v>92</v>
      </c>
      <c r="Z607">
        <v>1.62</v>
      </c>
      <c r="AA607">
        <v>0.26700000000000002</v>
      </c>
      <c r="AB607">
        <v>0.34100000000000003</v>
      </c>
      <c r="AC607" t="str">
        <f>VLOOKUP($A607,Pit!$A$4:$A$1418,1,FALSE)</f>
        <v>CLThomas Rinehart23</v>
      </c>
    </row>
    <row r="608" spans="1:29" x14ac:dyDescent="0.25">
      <c r="A608" t="str">
        <f t="shared" si="9"/>
        <v>RPMushanokoji Kichida24</v>
      </c>
      <c r="B608">
        <v>9274</v>
      </c>
      <c r="C608">
        <v>1017</v>
      </c>
      <c r="D608" t="s">
        <v>661</v>
      </c>
      <c r="E608" t="s">
        <v>540</v>
      </c>
      <c r="F608">
        <v>0</v>
      </c>
      <c r="G608">
        <v>38067</v>
      </c>
      <c r="H608">
        <v>24</v>
      </c>
      <c r="I608" t="s">
        <v>254</v>
      </c>
      <c r="J608" t="s">
        <v>43</v>
      </c>
      <c r="K608">
        <v>8</v>
      </c>
      <c r="L608">
        <v>2</v>
      </c>
      <c r="M608">
        <v>1</v>
      </c>
      <c r="N608">
        <v>0</v>
      </c>
      <c r="O608">
        <v>0</v>
      </c>
      <c r="P608">
        <v>4.53</v>
      </c>
      <c r="Q608">
        <v>60</v>
      </c>
      <c r="R608">
        <v>1</v>
      </c>
      <c r="S608">
        <v>91.3</v>
      </c>
      <c r="T608">
        <v>112</v>
      </c>
      <c r="U608">
        <v>49</v>
      </c>
      <c r="V608">
        <v>46</v>
      </c>
      <c r="W608">
        <v>6</v>
      </c>
      <c r="X608">
        <v>50</v>
      </c>
      <c r="Y608">
        <v>56</v>
      </c>
      <c r="Z608">
        <v>1.77</v>
      </c>
      <c r="AA608">
        <v>0.315</v>
      </c>
      <c r="AB608">
        <v>0.35399999999999998</v>
      </c>
      <c r="AC608" t="str">
        <f>VLOOKUP($A608,Pit!$A$4:$A$1418,1,FALSE)</f>
        <v>RPMushanokoji Kichida24</v>
      </c>
    </row>
    <row r="609" spans="1:29" x14ac:dyDescent="0.25">
      <c r="A609" t="str">
        <f t="shared" si="9"/>
        <v>RPDany Gougeon24</v>
      </c>
      <c r="B609">
        <v>14629</v>
      </c>
      <c r="C609">
        <v>1018</v>
      </c>
      <c r="D609" t="s">
        <v>1202</v>
      </c>
      <c r="E609" t="s">
        <v>1203</v>
      </c>
      <c r="F609">
        <v>0</v>
      </c>
      <c r="G609">
        <v>38006</v>
      </c>
      <c r="H609">
        <v>24</v>
      </c>
      <c r="I609" t="s">
        <v>254</v>
      </c>
      <c r="J609" t="s">
        <v>43</v>
      </c>
      <c r="K609">
        <v>3</v>
      </c>
      <c r="L609">
        <v>2</v>
      </c>
      <c r="M609">
        <v>2</v>
      </c>
      <c r="N609">
        <v>0</v>
      </c>
      <c r="O609">
        <v>0</v>
      </c>
      <c r="P609">
        <v>5.8</v>
      </c>
      <c r="Q609">
        <v>50</v>
      </c>
      <c r="R609">
        <v>0</v>
      </c>
      <c r="S609">
        <v>59</v>
      </c>
      <c r="T609">
        <v>70</v>
      </c>
      <c r="U609">
        <v>41</v>
      </c>
      <c r="V609">
        <v>38</v>
      </c>
      <c r="W609">
        <v>11</v>
      </c>
      <c r="X609">
        <v>16</v>
      </c>
      <c r="Y609">
        <v>33</v>
      </c>
      <c r="Z609">
        <v>1.46</v>
      </c>
      <c r="AA609">
        <v>0.30199999999999999</v>
      </c>
      <c r="AB609">
        <v>0.309</v>
      </c>
      <c r="AC609" t="str">
        <f>VLOOKUP($A609,Pit!$A$4:$A$1418,1,FALSE)</f>
        <v>RPDany Gougeon24</v>
      </c>
    </row>
    <row r="610" spans="1:29" x14ac:dyDescent="0.25">
      <c r="A610" t="str">
        <f t="shared" si="9"/>
        <v>RPRon McCluskie22</v>
      </c>
      <c r="B610">
        <v>9354</v>
      </c>
      <c r="C610">
        <v>1019</v>
      </c>
      <c r="D610" t="s">
        <v>155</v>
      </c>
      <c r="E610" t="s">
        <v>1422</v>
      </c>
      <c r="F610">
        <v>0</v>
      </c>
      <c r="G610">
        <v>38591</v>
      </c>
      <c r="H610">
        <v>22</v>
      </c>
      <c r="I610" t="s">
        <v>254</v>
      </c>
      <c r="J610" t="s">
        <v>43</v>
      </c>
      <c r="K610">
        <v>4</v>
      </c>
      <c r="L610">
        <v>5</v>
      </c>
      <c r="M610">
        <v>1</v>
      </c>
      <c r="N610">
        <v>0</v>
      </c>
      <c r="O610">
        <v>0</v>
      </c>
      <c r="P610">
        <v>5.66</v>
      </c>
      <c r="Q610">
        <v>35</v>
      </c>
      <c r="R610">
        <v>1</v>
      </c>
      <c r="S610">
        <v>49.3</v>
      </c>
      <c r="T610">
        <v>58</v>
      </c>
      <c r="U610">
        <v>33</v>
      </c>
      <c r="V610">
        <v>31</v>
      </c>
      <c r="W610">
        <v>9</v>
      </c>
      <c r="X610">
        <v>21</v>
      </c>
      <c r="Y610">
        <v>34</v>
      </c>
      <c r="Z610">
        <v>1.6</v>
      </c>
      <c r="AA610">
        <v>0.29299999999999998</v>
      </c>
      <c r="AB610">
        <v>0.314</v>
      </c>
      <c r="AC610" t="str">
        <f>VLOOKUP($A610,Pit!$A$4:$A$1418,1,FALSE)</f>
        <v>RPRon McCluskie22</v>
      </c>
    </row>
    <row r="611" spans="1:29" x14ac:dyDescent="0.25">
      <c r="A611" t="str">
        <f t="shared" si="9"/>
        <v>RPJosé Barrera21</v>
      </c>
      <c r="B611">
        <v>10547</v>
      </c>
      <c r="C611">
        <v>1020</v>
      </c>
      <c r="D611" t="s">
        <v>150</v>
      </c>
      <c r="E611" t="s">
        <v>1024</v>
      </c>
      <c r="F611">
        <v>0</v>
      </c>
      <c r="G611">
        <v>38895</v>
      </c>
      <c r="H611">
        <v>21</v>
      </c>
      <c r="I611" t="s">
        <v>254</v>
      </c>
      <c r="J611" t="s">
        <v>43</v>
      </c>
      <c r="K611">
        <v>2</v>
      </c>
      <c r="L611">
        <v>4</v>
      </c>
      <c r="M611">
        <v>2</v>
      </c>
      <c r="N611">
        <v>0</v>
      </c>
      <c r="O611">
        <v>0</v>
      </c>
      <c r="P611">
        <v>5.4</v>
      </c>
      <c r="Q611">
        <v>44</v>
      </c>
      <c r="R611">
        <v>0</v>
      </c>
      <c r="S611">
        <v>73.3</v>
      </c>
      <c r="T611">
        <v>71</v>
      </c>
      <c r="U611">
        <v>46</v>
      </c>
      <c r="V611">
        <v>44</v>
      </c>
      <c r="W611">
        <v>13</v>
      </c>
      <c r="X611">
        <v>26</v>
      </c>
      <c r="Y611">
        <v>65</v>
      </c>
      <c r="Z611">
        <v>1.32</v>
      </c>
      <c r="AA611">
        <v>0.25800000000000001</v>
      </c>
      <c r="AB611">
        <v>0.29299999999999998</v>
      </c>
      <c r="AC611" t="str">
        <f>VLOOKUP($A611,Pit!$A$4:$A$1418,1,FALSE)</f>
        <v>RPJosé Barrera21</v>
      </c>
    </row>
    <row r="612" spans="1:29" x14ac:dyDescent="0.25">
      <c r="A612" t="str">
        <f t="shared" si="9"/>
        <v>RPDouglas Keijzer23</v>
      </c>
      <c r="B612">
        <v>13612</v>
      </c>
      <c r="C612">
        <v>1021</v>
      </c>
      <c r="D612" t="s">
        <v>383</v>
      </c>
      <c r="E612" t="s">
        <v>1306</v>
      </c>
      <c r="F612">
        <v>0</v>
      </c>
      <c r="G612">
        <v>38291</v>
      </c>
      <c r="H612">
        <v>23</v>
      </c>
      <c r="I612" t="s">
        <v>254</v>
      </c>
      <c r="J612" t="s">
        <v>43</v>
      </c>
      <c r="K612">
        <v>11</v>
      </c>
      <c r="L612">
        <v>12</v>
      </c>
      <c r="M612">
        <v>3</v>
      </c>
      <c r="N612">
        <v>0</v>
      </c>
      <c r="O612">
        <v>0</v>
      </c>
      <c r="P612">
        <v>5.97</v>
      </c>
      <c r="Q612">
        <v>72</v>
      </c>
      <c r="R612">
        <v>15</v>
      </c>
      <c r="S612">
        <v>146.30000000000001</v>
      </c>
      <c r="T612">
        <v>186</v>
      </c>
      <c r="U612">
        <v>109</v>
      </c>
      <c r="V612">
        <v>97</v>
      </c>
      <c r="W612">
        <v>23</v>
      </c>
      <c r="X612">
        <v>76</v>
      </c>
      <c r="Y612">
        <v>117</v>
      </c>
      <c r="Z612">
        <v>1.79</v>
      </c>
      <c r="AA612">
        <v>0.312</v>
      </c>
      <c r="AB612">
        <v>0.35</v>
      </c>
      <c r="AC612" t="str">
        <f>VLOOKUP($A612,Pit!$A$4:$A$1418,1,FALSE)</f>
        <v>RPDouglas Keijzer23</v>
      </c>
    </row>
    <row r="613" spans="1:29" x14ac:dyDescent="0.25">
      <c r="A613" t="str">
        <f t="shared" si="9"/>
        <v>RPRolando Martínez21</v>
      </c>
      <c r="B613">
        <v>11439</v>
      </c>
      <c r="C613">
        <v>1022</v>
      </c>
      <c r="D613" t="s">
        <v>1407</v>
      </c>
      <c r="E613" t="s">
        <v>205</v>
      </c>
      <c r="F613">
        <v>0</v>
      </c>
      <c r="G613">
        <v>38959</v>
      </c>
      <c r="H613">
        <v>21</v>
      </c>
      <c r="I613" t="s">
        <v>254</v>
      </c>
      <c r="J613" t="s">
        <v>43</v>
      </c>
      <c r="K613">
        <v>3</v>
      </c>
      <c r="L613">
        <v>6</v>
      </c>
      <c r="M613">
        <v>3</v>
      </c>
      <c r="N613">
        <v>0</v>
      </c>
      <c r="O613">
        <v>0</v>
      </c>
      <c r="P613">
        <v>6.81</v>
      </c>
      <c r="Q613">
        <v>50</v>
      </c>
      <c r="R613">
        <v>0</v>
      </c>
      <c r="S613">
        <v>75.3</v>
      </c>
      <c r="T613">
        <v>101</v>
      </c>
      <c r="U613">
        <v>59</v>
      </c>
      <c r="V613">
        <v>57</v>
      </c>
      <c r="W613">
        <v>10</v>
      </c>
      <c r="X613">
        <v>45</v>
      </c>
      <c r="Y613">
        <v>62</v>
      </c>
      <c r="Z613">
        <v>1.94</v>
      </c>
      <c r="AA613">
        <v>0.318</v>
      </c>
      <c r="AB613">
        <v>0.37</v>
      </c>
      <c r="AC613" t="str">
        <f>VLOOKUP($A613,Pit!$A$4:$A$1418,1,FALSE)</f>
        <v>RPRolando Martínez21</v>
      </c>
    </row>
    <row r="614" spans="1:29" x14ac:dyDescent="0.25">
      <c r="A614" t="str">
        <f t="shared" si="9"/>
        <v>RPArinori Sanu24</v>
      </c>
      <c r="B614">
        <v>9268</v>
      </c>
      <c r="C614">
        <v>1023</v>
      </c>
      <c r="D614" t="s">
        <v>1625</v>
      </c>
      <c r="E614" t="s">
        <v>1626</v>
      </c>
      <c r="F614">
        <v>0</v>
      </c>
      <c r="G614">
        <v>38009</v>
      </c>
      <c r="H614">
        <v>24</v>
      </c>
      <c r="I614" t="s">
        <v>254</v>
      </c>
      <c r="J614" t="s">
        <v>43</v>
      </c>
      <c r="K614">
        <v>2</v>
      </c>
      <c r="L614">
        <v>3</v>
      </c>
      <c r="M614">
        <v>2</v>
      </c>
      <c r="N614">
        <v>0</v>
      </c>
      <c r="O614">
        <v>0</v>
      </c>
      <c r="P614">
        <v>7.82</v>
      </c>
      <c r="Q614">
        <v>36</v>
      </c>
      <c r="R614">
        <v>0</v>
      </c>
      <c r="S614">
        <v>58.7</v>
      </c>
      <c r="T614">
        <v>83</v>
      </c>
      <c r="U614">
        <v>58</v>
      </c>
      <c r="V614">
        <v>51</v>
      </c>
      <c r="W614">
        <v>14</v>
      </c>
      <c r="X614">
        <v>42</v>
      </c>
      <c r="Y614">
        <v>44</v>
      </c>
      <c r="Z614">
        <v>2.13</v>
      </c>
      <c r="AA614">
        <v>0.33700000000000002</v>
      </c>
      <c r="AB614">
        <v>0.35899999999999999</v>
      </c>
      <c r="AC614" t="str">
        <f>VLOOKUP($A614,Pit!$A$4:$A$1418,1,FALSE)</f>
        <v>RPArinori Sanu24</v>
      </c>
    </row>
    <row r="615" spans="1:29" x14ac:dyDescent="0.25">
      <c r="A615" t="str">
        <f t="shared" si="9"/>
        <v>RPYorikane Ishihara24</v>
      </c>
      <c r="B615">
        <v>9143</v>
      </c>
      <c r="C615">
        <v>1024</v>
      </c>
      <c r="D615" t="s">
        <v>785</v>
      </c>
      <c r="E615" t="s">
        <v>1271</v>
      </c>
      <c r="F615">
        <v>0</v>
      </c>
      <c r="G615">
        <v>37992</v>
      </c>
      <c r="H615">
        <v>24</v>
      </c>
      <c r="I615" t="s">
        <v>254</v>
      </c>
      <c r="J615" t="s">
        <v>43</v>
      </c>
      <c r="K615">
        <v>1</v>
      </c>
      <c r="L615">
        <v>1</v>
      </c>
      <c r="M615">
        <v>2</v>
      </c>
      <c r="N615">
        <v>0</v>
      </c>
      <c r="O615">
        <v>0</v>
      </c>
      <c r="P615">
        <v>3.89</v>
      </c>
      <c r="Q615">
        <v>25</v>
      </c>
      <c r="R615">
        <v>1</v>
      </c>
      <c r="S615">
        <v>41.7</v>
      </c>
      <c r="T615">
        <v>43</v>
      </c>
      <c r="U615">
        <v>18</v>
      </c>
      <c r="V615">
        <v>18</v>
      </c>
      <c r="W615">
        <v>2</v>
      </c>
      <c r="X615">
        <v>15</v>
      </c>
      <c r="Y615">
        <v>36</v>
      </c>
      <c r="Z615">
        <v>1.39</v>
      </c>
      <c r="AA615">
        <v>0.25600000000000001</v>
      </c>
      <c r="AB615">
        <v>0.315</v>
      </c>
      <c r="AC615" t="str">
        <f>VLOOKUP($A615,Pit!$A$4:$A$1418,1,FALSE)</f>
        <v>RPYorikane Ishihara24</v>
      </c>
    </row>
    <row r="616" spans="1:29" x14ac:dyDescent="0.25">
      <c r="A616" t="str">
        <f t="shared" si="9"/>
        <v>RPJosé Salas24</v>
      </c>
      <c r="B616">
        <v>14676</v>
      </c>
      <c r="C616">
        <v>1025</v>
      </c>
      <c r="D616" t="s">
        <v>150</v>
      </c>
      <c r="E616" t="s">
        <v>450</v>
      </c>
      <c r="F616">
        <v>0</v>
      </c>
      <c r="G616">
        <v>37959</v>
      </c>
      <c r="H616">
        <v>24</v>
      </c>
      <c r="I616" t="s">
        <v>254</v>
      </c>
      <c r="J616" t="s">
        <v>43</v>
      </c>
      <c r="K616">
        <v>6</v>
      </c>
      <c r="L616">
        <v>0</v>
      </c>
      <c r="M616">
        <v>3</v>
      </c>
      <c r="N616">
        <v>0</v>
      </c>
      <c r="O616">
        <v>0</v>
      </c>
      <c r="P616">
        <v>5.34</v>
      </c>
      <c r="Q616">
        <v>59</v>
      </c>
      <c r="R616">
        <v>0</v>
      </c>
      <c r="S616">
        <v>89.3</v>
      </c>
      <c r="T616">
        <v>101</v>
      </c>
      <c r="U616">
        <v>58</v>
      </c>
      <c r="V616">
        <v>53</v>
      </c>
      <c r="W616">
        <v>14</v>
      </c>
      <c r="X616">
        <v>38</v>
      </c>
      <c r="Y616">
        <v>72</v>
      </c>
      <c r="Z616">
        <v>1.56</v>
      </c>
      <c r="AA616">
        <v>0.28599999999999998</v>
      </c>
      <c r="AB616">
        <v>0.32200000000000001</v>
      </c>
      <c r="AC616" t="str">
        <f>VLOOKUP($A616,Pit!$A$4:$A$1418,1,FALSE)</f>
        <v>RPJosé Salas24</v>
      </c>
    </row>
    <row r="617" spans="1:29" x14ac:dyDescent="0.25">
      <c r="A617" t="str">
        <f t="shared" si="9"/>
        <v>RPArlen Duncan21</v>
      </c>
      <c r="B617">
        <v>6106</v>
      </c>
      <c r="C617">
        <v>1030</v>
      </c>
      <c r="D617" t="s">
        <v>1135</v>
      </c>
      <c r="E617" t="s">
        <v>388</v>
      </c>
      <c r="F617">
        <v>2200000</v>
      </c>
      <c r="G617">
        <v>38908</v>
      </c>
      <c r="H617">
        <v>21</v>
      </c>
      <c r="I617" t="s">
        <v>254</v>
      </c>
      <c r="J617" t="s">
        <v>43</v>
      </c>
      <c r="K617">
        <v>3</v>
      </c>
      <c r="L617">
        <v>2</v>
      </c>
      <c r="M617">
        <v>2</v>
      </c>
      <c r="N617">
        <v>0</v>
      </c>
      <c r="O617">
        <v>0</v>
      </c>
      <c r="P617">
        <v>4.9400000000000004</v>
      </c>
      <c r="Q617">
        <v>27</v>
      </c>
      <c r="R617">
        <v>8</v>
      </c>
      <c r="S617">
        <v>62</v>
      </c>
      <c r="T617">
        <v>57</v>
      </c>
      <c r="U617">
        <v>41</v>
      </c>
      <c r="V617">
        <v>34</v>
      </c>
      <c r="W617">
        <v>12</v>
      </c>
      <c r="X617">
        <v>27</v>
      </c>
      <c r="Y617">
        <v>52</v>
      </c>
      <c r="Z617">
        <v>1.35</v>
      </c>
      <c r="AA617">
        <v>0.23899999999999999</v>
      </c>
      <c r="AB617">
        <v>0.25700000000000001</v>
      </c>
      <c r="AC617" t="str">
        <f>VLOOKUP($A617,Pit!$A$4:$A$1418,1,FALSE)</f>
        <v>RPArlen Duncan21</v>
      </c>
    </row>
    <row r="618" spans="1:29" x14ac:dyDescent="0.25">
      <c r="A618" t="str">
        <f t="shared" si="9"/>
        <v>RPEd Fox23</v>
      </c>
      <c r="B618">
        <v>7185</v>
      </c>
      <c r="C618">
        <v>1031</v>
      </c>
      <c r="D618" t="s">
        <v>593</v>
      </c>
      <c r="E618" t="s">
        <v>504</v>
      </c>
      <c r="F618">
        <v>1700000</v>
      </c>
      <c r="G618">
        <v>38356</v>
      </c>
      <c r="H618">
        <v>23</v>
      </c>
      <c r="I618" t="s">
        <v>254</v>
      </c>
      <c r="J618" t="s">
        <v>43</v>
      </c>
      <c r="K618">
        <v>5</v>
      </c>
      <c r="L618">
        <v>8</v>
      </c>
      <c r="M618">
        <v>10</v>
      </c>
      <c r="N618">
        <v>0</v>
      </c>
      <c r="O618">
        <v>0</v>
      </c>
      <c r="P618">
        <v>5.15</v>
      </c>
      <c r="Q618">
        <v>60</v>
      </c>
      <c r="R618">
        <v>2</v>
      </c>
      <c r="S618">
        <v>113.7</v>
      </c>
      <c r="T618">
        <v>134</v>
      </c>
      <c r="U618">
        <v>69</v>
      </c>
      <c r="V618">
        <v>65</v>
      </c>
      <c r="W618">
        <v>16</v>
      </c>
      <c r="X618">
        <v>44</v>
      </c>
      <c r="Y618">
        <v>91</v>
      </c>
      <c r="Z618">
        <v>1.57</v>
      </c>
      <c r="AA618">
        <v>0.29099999999999998</v>
      </c>
      <c r="AB618">
        <v>0.33200000000000002</v>
      </c>
      <c r="AC618" t="str">
        <f>VLOOKUP($A618,Pit!$A$4:$A$1418,1,FALSE)</f>
        <v>RPEd Fox23</v>
      </c>
    </row>
    <row r="619" spans="1:29" x14ac:dyDescent="0.25">
      <c r="A619" t="str">
        <f t="shared" si="9"/>
        <v>RPRoberto Madrid23</v>
      </c>
      <c r="B619">
        <v>15122</v>
      </c>
      <c r="C619">
        <v>1032</v>
      </c>
      <c r="D619" t="s">
        <v>372</v>
      </c>
      <c r="E619" t="s">
        <v>1397</v>
      </c>
      <c r="F619">
        <v>0</v>
      </c>
      <c r="G619">
        <v>38355</v>
      </c>
      <c r="H619">
        <v>23</v>
      </c>
      <c r="I619" t="s">
        <v>254</v>
      </c>
      <c r="J619" t="s">
        <v>43</v>
      </c>
      <c r="K619">
        <v>2</v>
      </c>
      <c r="L619">
        <v>3</v>
      </c>
      <c r="M619">
        <v>3</v>
      </c>
      <c r="N619">
        <v>0</v>
      </c>
      <c r="O619">
        <v>0</v>
      </c>
      <c r="P619">
        <v>3.84</v>
      </c>
      <c r="Q619">
        <v>62</v>
      </c>
      <c r="R619">
        <v>0</v>
      </c>
      <c r="S619">
        <v>75</v>
      </c>
      <c r="T619">
        <v>68</v>
      </c>
      <c r="U619">
        <v>38</v>
      </c>
      <c r="V619">
        <v>32</v>
      </c>
      <c r="W619">
        <v>8</v>
      </c>
      <c r="X619">
        <v>30</v>
      </c>
      <c r="Y619">
        <v>65</v>
      </c>
      <c r="Z619">
        <v>1.31</v>
      </c>
      <c r="AA619">
        <v>0.23799999999999999</v>
      </c>
      <c r="AB619">
        <v>0.27900000000000003</v>
      </c>
      <c r="AC619" t="str">
        <f>VLOOKUP($A619,Pit!$A$4:$A$1418,1,FALSE)</f>
        <v>RPRoberto Madrid23</v>
      </c>
    </row>
    <row r="620" spans="1:29" x14ac:dyDescent="0.25">
      <c r="A620" t="str">
        <f t="shared" si="9"/>
        <v>RPOliver Rodríguez21</v>
      </c>
      <c r="B620">
        <v>15662</v>
      </c>
      <c r="C620">
        <v>1033</v>
      </c>
      <c r="D620" t="s">
        <v>512</v>
      </c>
      <c r="E620" t="s">
        <v>225</v>
      </c>
      <c r="F620">
        <v>1800000</v>
      </c>
      <c r="G620">
        <v>39020</v>
      </c>
      <c r="H620">
        <v>21</v>
      </c>
      <c r="I620" t="s">
        <v>254</v>
      </c>
      <c r="J620" t="s">
        <v>43</v>
      </c>
      <c r="K620">
        <v>1</v>
      </c>
      <c r="L620">
        <v>3</v>
      </c>
      <c r="M620">
        <v>1</v>
      </c>
      <c r="N620">
        <v>0</v>
      </c>
      <c r="O620">
        <v>0</v>
      </c>
      <c r="P620">
        <v>3.76</v>
      </c>
      <c r="Q620">
        <v>16</v>
      </c>
      <c r="R620">
        <v>6</v>
      </c>
      <c r="S620">
        <v>52.7</v>
      </c>
      <c r="T620">
        <v>63</v>
      </c>
      <c r="U620">
        <v>24</v>
      </c>
      <c r="V620">
        <v>22</v>
      </c>
      <c r="W620">
        <v>6</v>
      </c>
      <c r="X620">
        <v>21</v>
      </c>
      <c r="Y620">
        <v>36</v>
      </c>
      <c r="Z620">
        <v>1.59</v>
      </c>
      <c r="AA620">
        <v>0.29899999999999999</v>
      </c>
      <c r="AB620">
        <v>0.33</v>
      </c>
      <c r="AC620" t="str">
        <f>VLOOKUP($A620,Pit!$A$4:$A$1418,1,FALSE)</f>
        <v>RPOliver Rodríguez21</v>
      </c>
    </row>
    <row r="621" spans="1:29" x14ac:dyDescent="0.25">
      <c r="A621" t="str">
        <f t="shared" si="9"/>
        <v>RPHarry Padgett18</v>
      </c>
      <c r="B621">
        <v>7007</v>
      </c>
      <c r="C621">
        <v>1034</v>
      </c>
      <c r="D621" t="s">
        <v>1541</v>
      </c>
      <c r="E621" t="s">
        <v>941</v>
      </c>
      <c r="F621">
        <v>0</v>
      </c>
      <c r="G621">
        <v>40217</v>
      </c>
      <c r="H621">
        <v>18</v>
      </c>
      <c r="I621" t="s">
        <v>254</v>
      </c>
      <c r="J621" t="s">
        <v>43</v>
      </c>
      <c r="K621">
        <v>2</v>
      </c>
      <c r="L621">
        <v>5</v>
      </c>
      <c r="M621">
        <v>4</v>
      </c>
      <c r="N621">
        <v>0</v>
      </c>
      <c r="O621">
        <v>0</v>
      </c>
      <c r="P621">
        <v>2.86</v>
      </c>
      <c r="Q621">
        <v>28</v>
      </c>
      <c r="R621">
        <v>3</v>
      </c>
      <c r="S621">
        <v>56.7</v>
      </c>
      <c r="T621">
        <v>41</v>
      </c>
      <c r="U621">
        <v>21</v>
      </c>
      <c r="V621">
        <v>18</v>
      </c>
      <c r="W621">
        <v>8</v>
      </c>
      <c r="X621">
        <v>16</v>
      </c>
      <c r="Y621">
        <v>50</v>
      </c>
      <c r="Z621">
        <v>1.01</v>
      </c>
      <c r="AA621">
        <v>0.19900000000000001</v>
      </c>
      <c r="AB621">
        <v>0.223</v>
      </c>
      <c r="AC621" t="str">
        <f>VLOOKUP($A621,Pit!$A$4:$A$1418,1,FALSE)</f>
        <v>RPHarry Padgett18</v>
      </c>
    </row>
    <row r="622" spans="1:29" x14ac:dyDescent="0.25">
      <c r="A622" t="str">
        <f t="shared" si="9"/>
        <v>RPCharles MacMaster23</v>
      </c>
      <c r="B622">
        <v>13634</v>
      </c>
      <c r="C622">
        <v>1035</v>
      </c>
      <c r="D622" t="s">
        <v>578</v>
      </c>
      <c r="E622" t="s">
        <v>1392</v>
      </c>
      <c r="F622">
        <v>0</v>
      </c>
      <c r="G622">
        <v>38319</v>
      </c>
      <c r="H622">
        <v>23</v>
      </c>
      <c r="I622" t="s">
        <v>254</v>
      </c>
      <c r="J622" t="s">
        <v>43</v>
      </c>
      <c r="K622">
        <v>2</v>
      </c>
      <c r="L622">
        <v>3</v>
      </c>
      <c r="M622">
        <v>0</v>
      </c>
      <c r="N622">
        <v>0</v>
      </c>
      <c r="O622">
        <v>0</v>
      </c>
      <c r="P622">
        <v>3.56</v>
      </c>
      <c r="Q622">
        <v>38</v>
      </c>
      <c r="R622">
        <v>3</v>
      </c>
      <c r="S622">
        <v>60.7</v>
      </c>
      <c r="T622">
        <v>64</v>
      </c>
      <c r="U622">
        <v>28</v>
      </c>
      <c r="V622">
        <v>24</v>
      </c>
      <c r="W622">
        <v>6</v>
      </c>
      <c r="X622">
        <v>25</v>
      </c>
      <c r="Y622">
        <v>30</v>
      </c>
      <c r="Z622">
        <v>1.47</v>
      </c>
      <c r="AA622">
        <v>0.27800000000000002</v>
      </c>
      <c r="AB622">
        <v>0.29599999999999999</v>
      </c>
      <c r="AC622" t="str">
        <f>VLOOKUP($A622,Pit!$A$4:$A$1418,1,FALSE)</f>
        <v>RPCharles MacMaster23</v>
      </c>
    </row>
    <row r="623" spans="1:29" x14ac:dyDescent="0.25">
      <c r="A623" t="str">
        <f t="shared" si="9"/>
        <v>RPReynaldo Owens21</v>
      </c>
      <c r="B623">
        <v>9490</v>
      </c>
      <c r="C623">
        <v>1037</v>
      </c>
      <c r="D623" t="s">
        <v>385</v>
      </c>
      <c r="E623" t="s">
        <v>1539</v>
      </c>
      <c r="F623">
        <v>0</v>
      </c>
      <c r="G623">
        <v>39065</v>
      </c>
      <c r="H623">
        <v>21</v>
      </c>
      <c r="I623" t="s">
        <v>254</v>
      </c>
      <c r="J623" t="s">
        <v>43</v>
      </c>
      <c r="K623">
        <v>1</v>
      </c>
      <c r="L623">
        <v>3</v>
      </c>
      <c r="M623">
        <v>0</v>
      </c>
      <c r="N623">
        <v>0</v>
      </c>
      <c r="O623">
        <v>0</v>
      </c>
      <c r="P623">
        <v>4.04</v>
      </c>
      <c r="Q623">
        <v>31</v>
      </c>
      <c r="R623">
        <v>7</v>
      </c>
      <c r="S623">
        <v>69</v>
      </c>
      <c r="T623">
        <v>74</v>
      </c>
      <c r="U623">
        <v>35</v>
      </c>
      <c r="V623">
        <v>31</v>
      </c>
      <c r="W623">
        <v>7</v>
      </c>
      <c r="X623">
        <v>26</v>
      </c>
      <c r="Y623">
        <v>49</v>
      </c>
      <c r="Z623">
        <v>1.45</v>
      </c>
      <c r="AA623">
        <v>0.27400000000000002</v>
      </c>
      <c r="AB623">
        <v>0.312</v>
      </c>
      <c r="AC623" t="str">
        <f>VLOOKUP($A623,Pit!$A$4:$A$1418,1,FALSE)</f>
        <v>RPReynaldo Owens21</v>
      </c>
    </row>
    <row r="624" spans="1:29" x14ac:dyDescent="0.25">
      <c r="A624" t="str">
        <f t="shared" si="9"/>
        <v>RPBrian Wagner21</v>
      </c>
      <c r="B624">
        <v>8582</v>
      </c>
      <c r="C624">
        <v>1038</v>
      </c>
      <c r="D624" t="s">
        <v>216</v>
      </c>
      <c r="E624" t="s">
        <v>1724</v>
      </c>
      <c r="F624">
        <v>0</v>
      </c>
      <c r="G624">
        <v>38898</v>
      </c>
      <c r="H624">
        <v>21</v>
      </c>
      <c r="I624" t="s">
        <v>254</v>
      </c>
      <c r="J624" t="s">
        <v>43</v>
      </c>
      <c r="K624">
        <v>3</v>
      </c>
      <c r="L624">
        <v>7</v>
      </c>
      <c r="M624">
        <v>2</v>
      </c>
      <c r="N624">
        <v>0</v>
      </c>
      <c r="O624">
        <v>0</v>
      </c>
      <c r="P624">
        <v>4.8899999999999997</v>
      </c>
      <c r="Q624">
        <v>24</v>
      </c>
      <c r="R624">
        <v>10</v>
      </c>
      <c r="S624">
        <v>70</v>
      </c>
      <c r="T624">
        <v>65</v>
      </c>
      <c r="U624">
        <v>46</v>
      </c>
      <c r="V624">
        <v>38</v>
      </c>
      <c r="W624">
        <v>15</v>
      </c>
      <c r="X624">
        <v>32</v>
      </c>
      <c r="Y624">
        <v>50</v>
      </c>
      <c r="Z624">
        <v>1.39</v>
      </c>
      <c r="AA624">
        <v>0.24399999999999999</v>
      </c>
      <c r="AB624">
        <v>0.245</v>
      </c>
      <c r="AC624" t="str">
        <f>VLOOKUP($A624,Pit!$A$4:$A$1418,1,FALSE)</f>
        <v>RPBrian Wagner21</v>
      </c>
    </row>
    <row r="625" spans="1:29" x14ac:dyDescent="0.25">
      <c r="A625" t="str">
        <f t="shared" si="9"/>
        <v>RPJack Travis21</v>
      </c>
      <c r="B625">
        <v>7780</v>
      </c>
      <c r="C625">
        <v>1039</v>
      </c>
      <c r="D625" t="s">
        <v>154</v>
      </c>
      <c r="E625" t="s">
        <v>552</v>
      </c>
      <c r="F625">
        <v>0</v>
      </c>
      <c r="G625" s="10">
        <v>39230</v>
      </c>
      <c r="H625">
        <v>21</v>
      </c>
      <c r="I625" t="s">
        <v>254</v>
      </c>
      <c r="J625" t="s">
        <v>43</v>
      </c>
      <c r="K625">
        <v>8</v>
      </c>
      <c r="L625">
        <v>3</v>
      </c>
      <c r="M625">
        <v>0</v>
      </c>
      <c r="N625">
        <v>0</v>
      </c>
      <c r="O625">
        <v>0</v>
      </c>
      <c r="P625">
        <v>3.77</v>
      </c>
      <c r="Q625">
        <v>38</v>
      </c>
      <c r="R625">
        <v>1</v>
      </c>
      <c r="S625">
        <v>88.3</v>
      </c>
      <c r="T625">
        <v>90</v>
      </c>
      <c r="U625">
        <v>40</v>
      </c>
      <c r="V625">
        <v>37</v>
      </c>
      <c r="W625">
        <v>12</v>
      </c>
      <c r="X625">
        <v>38</v>
      </c>
      <c r="Y625">
        <v>59</v>
      </c>
      <c r="Z625">
        <v>1.45</v>
      </c>
      <c r="AA625">
        <v>0.26800000000000002</v>
      </c>
      <c r="AB625">
        <v>0.29099999999999998</v>
      </c>
      <c r="AC625" t="str">
        <f>VLOOKUP($A625,Pit!$A$4:$A$1418,1,FALSE)</f>
        <v>RPJack Travis21</v>
      </c>
    </row>
    <row r="626" spans="1:29" x14ac:dyDescent="0.25">
      <c r="A626" t="str">
        <f t="shared" si="9"/>
        <v>RPJack Garbutt21</v>
      </c>
      <c r="B626">
        <v>15638</v>
      </c>
      <c r="C626">
        <v>1040</v>
      </c>
      <c r="D626" t="s">
        <v>154</v>
      </c>
      <c r="E626" t="s">
        <v>1186</v>
      </c>
      <c r="F626">
        <v>0</v>
      </c>
      <c r="G626">
        <v>39182</v>
      </c>
      <c r="H626">
        <v>21</v>
      </c>
      <c r="I626" t="s">
        <v>254</v>
      </c>
      <c r="J626" t="s">
        <v>43</v>
      </c>
      <c r="K626">
        <v>5</v>
      </c>
      <c r="L626">
        <v>5</v>
      </c>
      <c r="M626">
        <v>1</v>
      </c>
      <c r="N626">
        <v>0</v>
      </c>
      <c r="O626">
        <v>0</v>
      </c>
      <c r="P626">
        <v>6.04</v>
      </c>
      <c r="Q626">
        <v>51</v>
      </c>
      <c r="R626">
        <v>1</v>
      </c>
      <c r="S626">
        <v>73</v>
      </c>
      <c r="T626">
        <v>80</v>
      </c>
      <c r="U626">
        <v>55</v>
      </c>
      <c r="V626">
        <v>49</v>
      </c>
      <c r="W626">
        <v>12</v>
      </c>
      <c r="X626">
        <v>41</v>
      </c>
      <c r="Y626">
        <v>56</v>
      </c>
      <c r="Z626">
        <v>1.66</v>
      </c>
      <c r="AA626">
        <v>0.27600000000000002</v>
      </c>
      <c r="AB626">
        <v>0.30199999999999999</v>
      </c>
      <c r="AC626" t="str">
        <f>VLOOKUP($A626,Pit!$A$4:$A$1418,1,FALSE)</f>
        <v>RPJack Garbutt21</v>
      </c>
    </row>
    <row r="627" spans="1:29" x14ac:dyDescent="0.25">
      <c r="A627" t="str">
        <f t="shared" si="9"/>
        <v>RPMabuchi Naito24</v>
      </c>
      <c r="B627">
        <v>5481</v>
      </c>
      <c r="C627">
        <v>1045</v>
      </c>
      <c r="D627" t="s">
        <v>1484</v>
      </c>
      <c r="E627" t="s">
        <v>1485</v>
      </c>
      <c r="F627">
        <v>0</v>
      </c>
      <c r="G627">
        <v>37927</v>
      </c>
      <c r="H627">
        <v>24</v>
      </c>
      <c r="I627" t="s">
        <v>254</v>
      </c>
      <c r="J627" t="s">
        <v>43</v>
      </c>
      <c r="K627">
        <v>4</v>
      </c>
      <c r="L627">
        <v>3</v>
      </c>
      <c r="M627">
        <v>10</v>
      </c>
      <c r="N627">
        <v>0</v>
      </c>
      <c r="O627">
        <v>0</v>
      </c>
      <c r="P627">
        <v>4.88</v>
      </c>
      <c r="Q627">
        <v>61</v>
      </c>
      <c r="R627">
        <v>0</v>
      </c>
      <c r="S627">
        <v>79.3</v>
      </c>
      <c r="T627">
        <v>76</v>
      </c>
      <c r="U627">
        <v>53</v>
      </c>
      <c r="V627">
        <v>43</v>
      </c>
      <c r="W627">
        <v>9</v>
      </c>
      <c r="X627">
        <v>51</v>
      </c>
      <c r="Y627">
        <v>43</v>
      </c>
      <c r="Z627">
        <v>1.6</v>
      </c>
      <c r="AA627">
        <v>0.253</v>
      </c>
      <c r="AB627">
        <v>0.26500000000000001</v>
      </c>
      <c r="AC627" t="str">
        <f>VLOOKUP($A627,Pit!$A$4:$A$1418,1,FALSE)</f>
        <v>RPMabuchi Naito24</v>
      </c>
    </row>
    <row r="628" spans="1:29" x14ac:dyDescent="0.25">
      <c r="A628" t="str">
        <f t="shared" si="9"/>
        <v>RPCornell Johnson22</v>
      </c>
      <c r="B628">
        <v>9022</v>
      </c>
      <c r="C628">
        <v>1046</v>
      </c>
      <c r="D628" t="s">
        <v>1285</v>
      </c>
      <c r="E628" t="s">
        <v>153</v>
      </c>
      <c r="F628">
        <v>1600000</v>
      </c>
      <c r="G628">
        <v>38637</v>
      </c>
      <c r="H628">
        <v>22</v>
      </c>
      <c r="I628" t="s">
        <v>254</v>
      </c>
      <c r="J628" t="s">
        <v>43</v>
      </c>
      <c r="K628">
        <v>4</v>
      </c>
      <c r="L628">
        <v>6</v>
      </c>
      <c r="M628">
        <v>1</v>
      </c>
      <c r="N628">
        <v>0</v>
      </c>
      <c r="O628">
        <v>0</v>
      </c>
      <c r="P628">
        <v>3.95</v>
      </c>
      <c r="Q628">
        <v>39</v>
      </c>
      <c r="R628">
        <v>0</v>
      </c>
      <c r="S628">
        <v>57</v>
      </c>
      <c r="T628">
        <v>43</v>
      </c>
      <c r="U628">
        <v>35</v>
      </c>
      <c r="V628">
        <v>25</v>
      </c>
      <c r="W628">
        <v>10</v>
      </c>
      <c r="X628">
        <v>32</v>
      </c>
      <c r="Y628">
        <v>44</v>
      </c>
      <c r="Z628">
        <v>1.32</v>
      </c>
      <c r="AA628">
        <v>0.21099999999999999</v>
      </c>
      <c r="AB628">
        <v>0.217</v>
      </c>
      <c r="AC628" t="str">
        <f>VLOOKUP($A628,Pit!$A$4:$A$1418,1,FALSE)</f>
        <v>RPCornell Johnson22</v>
      </c>
    </row>
    <row r="629" spans="1:29" x14ac:dyDescent="0.25">
      <c r="A629" t="str">
        <f t="shared" si="9"/>
        <v>RPRicardo Román21</v>
      </c>
      <c r="B629">
        <v>8366</v>
      </c>
      <c r="C629">
        <v>1047</v>
      </c>
      <c r="D629" t="s">
        <v>201</v>
      </c>
      <c r="E629" t="s">
        <v>946</v>
      </c>
      <c r="F629">
        <v>0</v>
      </c>
      <c r="G629">
        <v>38899</v>
      </c>
      <c r="H629">
        <v>21</v>
      </c>
      <c r="I629" t="s">
        <v>254</v>
      </c>
      <c r="J629" t="s">
        <v>43</v>
      </c>
      <c r="K629">
        <v>6</v>
      </c>
      <c r="L629">
        <v>5</v>
      </c>
      <c r="M629">
        <v>1</v>
      </c>
      <c r="N629">
        <v>0</v>
      </c>
      <c r="O629">
        <v>0</v>
      </c>
      <c r="P629">
        <v>4.1900000000000004</v>
      </c>
      <c r="Q629">
        <v>47</v>
      </c>
      <c r="R629">
        <v>6</v>
      </c>
      <c r="S629">
        <v>118</v>
      </c>
      <c r="T629">
        <v>125</v>
      </c>
      <c r="U629">
        <v>73</v>
      </c>
      <c r="V629">
        <v>55</v>
      </c>
      <c r="W629">
        <v>16</v>
      </c>
      <c r="X629">
        <v>51</v>
      </c>
      <c r="Y629">
        <v>81</v>
      </c>
      <c r="Z629">
        <v>1.49</v>
      </c>
      <c r="AA629">
        <v>0.27100000000000002</v>
      </c>
      <c r="AB629">
        <v>0.29299999999999998</v>
      </c>
      <c r="AC629" t="str">
        <f>VLOOKUP($A629,Pit!$A$4:$A$1418,1,FALSE)</f>
        <v>RPRicardo Román21</v>
      </c>
    </row>
    <row r="630" spans="1:29" x14ac:dyDescent="0.25">
      <c r="A630" t="str">
        <f t="shared" si="9"/>
        <v>RPWayne Strange23</v>
      </c>
      <c r="B630">
        <v>421</v>
      </c>
      <c r="C630">
        <v>1048</v>
      </c>
      <c r="D630" t="s">
        <v>622</v>
      </c>
      <c r="E630" t="s">
        <v>1670</v>
      </c>
      <c r="F630">
        <v>0</v>
      </c>
      <c r="G630">
        <v>38481</v>
      </c>
      <c r="H630">
        <v>23</v>
      </c>
      <c r="I630" t="s">
        <v>254</v>
      </c>
      <c r="J630" t="s">
        <v>43</v>
      </c>
      <c r="K630">
        <v>2</v>
      </c>
      <c r="L630">
        <v>0</v>
      </c>
      <c r="M630">
        <v>2</v>
      </c>
      <c r="N630">
        <v>0</v>
      </c>
      <c r="O630">
        <v>0</v>
      </c>
      <c r="P630">
        <v>8.65</v>
      </c>
      <c r="Q630">
        <v>21</v>
      </c>
      <c r="R630">
        <v>0</v>
      </c>
      <c r="S630">
        <v>26</v>
      </c>
      <c r="T630">
        <v>36</v>
      </c>
      <c r="U630">
        <v>27</v>
      </c>
      <c r="V630">
        <v>25</v>
      </c>
      <c r="W630">
        <v>3</v>
      </c>
      <c r="X630">
        <v>28</v>
      </c>
      <c r="Y630">
        <v>28</v>
      </c>
      <c r="Z630">
        <v>2.46</v>
      </c>
      <c r="AA630">
        <v>0.33300000000000002</v>
      </c>
      <c r="AB630">
        <v>0.41199999999999998</v>
      </c>
      <c r="AC630" t="str">
        <f>VLOOKUP($A630,Pit!$A$4:$A$1418,1,FALSE)</f>
        <v>RPWayne Strange23</v>
      </c>
    </row>
    <row r="631" spans="1:29" x14ac:dyDescent="0.25">
      <c r="A631" t="str">
        <f t="shared" si="9"/>
        <v>RPJoe Brown22</v>
      </c>
      <c r="B631">
        <v>1724</v>
      </c>
      <c r="C631">
        <v>1049</v>
      </c>
      <c r="D631" t="s">
        <v>208</v>
      </c>
      <c r="E631" t="s">
        <v>146</v>
      </c>
      <c r="F631">
        <v>0</v>
      </c>
      <c r="G631">
        <v>38716</v>
      </c>
      <c r="H631">
        <v>22</v>
      </c>
      <c r="I631" t="s">
        <v>254</v>
      </c>
      <c r="J631" t="s">
        <v>43</v>
      </c>
      <c r="K631">
        <v>1</v>
      </c>
      <c r="L631">
        <v>6</v>
      </c>
      <c r="M631">
        <v>0</v>
      </c>
      <c r="N631">
        <v>0</v>
      </c>
      <c r="O631">
        <v>0</v>
      </c>
      <c r="P631">
        <v>4.58</v>
      </c>
      <c r="Q631">
        <v>20</v>
      </c>
      <c r="R631">
        <v>10</v>
      </c>
      <c r="S631">
        <v>57</v>
      </c>
      <c r="T631">
        <v>55</v>
      </c>
      <c r="U631">
        <v>31</v>
      </c>
      <c r="V631">
        <v>29</v>
      </c>
      <c r="W631">
        <v>5</v>
      </c>
      <c r="X631">
        <v>32</v>
      </c>
      <c r="Y631">
        <v>51</v>
      </c>
      <c r="Z631">
        <v>1.53</v>
      </c>
      <c r="AA631">
        <v>0.25</v>
      </c>
      <c r="AB631">
        <v>0.29899999999999999</v>
      </c>
      <c r="AC631" t="str">
        <f>VLOOKUP($A631,Pit!$A$4:$A$1418,1,FALSE)</f>
        <v>RPJoe Brown22</v>
      </c>
    </row>
    <row r="632" spans="1:29" x14ac:dyDescent="0.25">
      <c r="A632" t="str">
        <f t="shared" si="9"/>
        <v>RPPaul Murphy23</v>
      </c>
      <c r="B632">
        <v>13270</v>
      </c>
      <c r="C632">
        <v>1050</v>
      </c>
      <c r="D632" t="s">
        <v>199</v>
      </c>
      <c r="E632" t="s">
        <v>769</v>
      </c>
      <c r="F632">
        <v>0</v>
      </c>
      <c r="G632">
        <v>38283</v>
      </c>
      <c r="H632">
        <v>23</v>
      </c>
      <c r="I632" t="s">
        <v>254</v>
      </c>
      <c r="J632" t="s">
        <v>43</v>
      </c>
      <c r="K632">
        <v>1</v>
      </c>
      <c r="L632">
        <v>6</v>
      </c>
      <c r="M632">
        <v>1</v>
      </c>
      <c r="N632">
        <v>0</v>
      </c>
      <c r="O632">
        <v>0</v>
      </c>
      <c r="P632">
        <v>6.45</v>
      </c>
      <c r="Q632">
        <v>33</v>
      </c>
      <c r="R632">
        <v>2</v>
      </c>
      <c r="S632">
        <v>53</v>
      </c>
      <c r="T632">
        <v>71</v>
      </c>
      <c r="U632">
        <v>44</v>
      </c>
      <c r="V632">
        <v>38</v>
      </c>
      <c r="W632">
        <v>16</v>
      </c>
      <c r="X632">
        <v>39</v>
      </c>
      <c r="Y632">
        <v>29</v>
      </c>
      <c r="Z632">
        <v>2.08</v>
      </c>
      <c r="AA632">
        <v>0.32100000000000001</v>
      </c>
      <c r="AB632">
        <v>0.307</v>
      </c>
      <c r="AC632" t="str">
        <f>VLOOKUP($A632,Pit!$A$4:$A$1418,1,FALSE)</f>
        <v>RPPaul Murphy23</v>
      </c>
    </row>
    <row r="633" spans="1:29" x14ac:dyDescent="0.25">
      <c r="A633" t="str">
        <f t="shared" si="9"/>
        <v>RPArchie Tassell24</v>
      </c>
      <c r="B633">
        <v>13679</v>
      </c>
      <c r="C633">
        <v>1051</v>
      </c>
      <c r="D633" t="s">
        <v>692</v>
      </c>
      <c r="E633" t="s">
        <v>1684</v>
      </c>
      <c r="F633">
        <v>0</v>
      </c>
      <c r="G633">
        <v>37877</v>
      </c>
      <c r="H633">
        <v>24</v>
      </c>
      <c r="I633" t="s">
        <v>254</v>
      </c>
      <c r="J633" t="s">
        <v>43</v>
      </c>
      <c r="K633">
        <v>12</v>
      </c>
      <c r="L633">
        <v>11</v>
      </c>
      <c r="M633">
        <v>27</v>
      </c>
      <c r="N633">
        <v>0</v>
      </c>
      <c r="O633">
        <v>0</v>
      </c>
      <c r="P633">
        <v>5.05</v>
      </c>
      <c r="Q633">
        <v>117</v>
      </c>
      <c r="R633">
        <v>0</v>
      </c>
      <c r="S633">
        <v>135.30000000000001</v>
      </c>
      <c r="T633">
        <v>156</v>
      </c>
      <c r="U633">
        <v>80</v>
      </c>
      <c r="V633">
        <v>76</v>
      </c>
      <c r="W633">
        <v>17</v>
      </c>
      <c r="X633">
        <v>67</v>
      </c>
      <c r="Y633">
        <v>115</v>
      </c>
      <c r="Z633">
        <v>1.65</v>
      </c>
      <c r="AA633">
        <v>0.28799999999999998</v>
      </c>
      <c r="AB633">
        <v>0.33800000000000002</v>
      </c>
      <c r="AC633" t="str">
        <f>VLOOKUP($A633,Pit!$A$4:$A$1418,1,FALSE)</f>
        <v>RPArchie Tassell24</v>
      </c>
    </row>
    <row r="634" spans="1:29" x14ac:dyDescent="0.25">
      <c r="A634" t="str">
        <f t="shared" si="9"/>
        <v>RPYasuhiro Hagiwara24</v>
      </c>
      <c r="B634">
        <v>8627</v>
      </c>
      <c r="C634">
        <v>1052</v>
      </c>
      <c r="D634" t="s">
        <v>1218</v>
      </c>
      <c r="E634" t="s">
        <v>1219</v>
      </c>
      <c r="F634">
        <v>0</v>
      </c>
      <c r="G634">
        <v>37970</v>
      </c>
      <c r="H634">
        <v>24</v>
      </c>
      <c r="I634" t="s">
        <v>254</v>
      </c>
      <c r="J634" t="s">
        <v>43</v>
      </c>
      <c r="K634">
        <v>4</v>
      </c>
      <c r="L634">
        <v>2</v>
      </c>
      <c r="M634">
        <v>0</v>
      </c>
      <c r="N634">
        <v>0</v>
      </c>
      <c r="O634">
        <v>0</v>
      </c>
      <c r="P634">
        <v>3.17</v>
      </c>
      <c r="Q634">
        <v>33</v>
      </c>
      <c r="R634">
        <v>0</v>
      </c>
      <c r="S634">
        <v>54</v>
      </c>
      <c r="T634">
        <v>53</v>
      </c>
      <c r="U634">
        <v>21</v>
      </c>
      <c r="V634">
        <v>19</v>
      </c>
      <c r="W634">
        <v>9</v>
      </c>
      <c r="X634">
        <v>28</v>
      </c>
      <c r="Y634">
        <v>40</v>
      </c>
      <c r="Z634">
        <v>1.5</v>
      </c>
      <c r="AA634">
        <v>0.25700000000000001</v>
      </c>
      <c r="AB634">
        <v>0.27900000000000003</v>
      </c>
      <c r="AC634" t="str">
        <f>VLOOKUP($A634,Pit!$A$4:$A$1418,1,FALSE)</f>
        <v>RPYasuhiro Hagiwara24</v>
      </c>
    </row>
    <row r="635" spans="1:29" x14ac:dyDescent="0.25">
      <c r="A635" t="str">
        <f t="shared" si="9"/>
        <v>RPBrooks Lambright23</v>
      </c>
      <c r="B635">
        <v>15655</v>
      </c>
      <c r="C635">
        <v>1053</v>
      </c>
      <c r="D635" t="s">
        <v>1060</v>
      </c>
      <c r="E635" t="s">
        <v>1348</v>
      </c>
      <c r="F635">
        <v>0</v>
      </c>
      <c r="G635">
        <v>38285</v>
      </c>
      <c r="H635">
        <v>23</v>
      </c>
      <c r="I635" t="s">
        <v>254</v>
      </c>
      <c r="J635" t="s">
        <v>43</v>
      </c>
      <c r="K635">
        <v>9</v>
      </c>
      <c r="L635">
        <v>6</v>
      </c>
      <c r="M635">
        <v>4</v>
      </c>
      <c r="N635">
        <v>0</v>
      </c>
      <c r="O635">
        <v>0</v>
      </c>
      <c r="P635">
        <v>3.66</v>
      </c>
      <c r="Q635">
        <v>83</v>
      </c>
      <c r="R635">
        <v>0</v>
      </c>
      <c r="S635">
        <v>128</v>
      </c>
      <c r="T635">
        <v>110</v>
      </c>
      <c r="U635">
        <v>61</v>
      </c>
      <c r="V635">
        <v>52</v>
      </c>
      <c r="W635">
        <v>12</v>
      </c>
      <c r="X635">
        <v>62</v>
      </c>
      <c r="Y635">
        <v>112</v>
      </c>
      <c r="Z635">
        <v>1.34</v>
      </c>
      <c r="AA635">
        <v>0.23100000000000001</v>
      </c>
      <c r="AB635">
        <v>0.27500000000000002</v>
      </c>
      <c r="AC635" t="str">
        <f>VLOOKUP($A635,Pit!$A$4:$A$1418,1,FALSE)</f>
        <v>RPBrooks Lambright23</v>
      </c>
    </row>
    <row r="636" spans="1:29" x14ac:dyDescent="0.25">
      <c r="A636" t="str">
        <f t="shared" si="9"/>
        <v>RPÁngel Román21</v>
      </c>
      <c r="B636">
        <v>10580</v>
      </c>
      <c r="C636">
        <v>1055</v>
      </c>
      <c r="D636" t="s">
        <v>443</v>
      </c>
      <c r="E636" t="s">
        <v>946</v>
      </c>
      <c r="F636">
        <v>0</v>
      </c>
      <c r="G636">
        <v>38940</v>
      </c>
      <c r="H636">
        <v>21</v>
      </c>
      <c r="I636" t="s">
        <v>254</v>
      </c>
      <c r="J636" t="s">
        <v>43</v>
      </c>
      <c r="K636">
        <v>2</v>
      </c>
      <c r="L636">
        <v>3</v>
      </c>
      <c r="M636">
        <v>0</v>
      </c>
      <c r="N636">
        <v>0</v>
      </c>
      <c r="O636">
        <v>0</v>
      </c>
      <c r="P636">
        <v>4</v>
      </c>
      <c r="Q636">
        <v>26</v>
      </c>
      <c r="R636">
        <v>0</v>
      </c>
      <c r="S636">
        <v>54</v>
      </c>
      <c r="T636">
        <v>55</v>
      </c>
      <c r="U636">
        <v>28</v>
      </c>
      <c r="V636">
        <v>24</v>
      </c>
      <c r="W636">
        <v>4</v>
      </c>
      <c r="X636">
        <v>20</v>
      </c>
      <c r="Y636">
        <v>38</v>
      </c>
      <c r="Z636">
        <v>1.39</v>
      </c>
      <c r="AA636">
        <v>0.26600000000000001</v>
      </c>
      <c r="AB636">
        <v>0.30499999999999999</v>
      </c>
      <c r="AC636" t="str">
        <f>VLOOKUP($A636,Pit!$A$4:$A$1418,1,FALSE)</f>
        <v>RPÁngel Román21</v>
      </c>
    </row>
    <row r="637" spans="1:29" x14ac:dyDescent="0.25">
      <c r="A637" t="str">
        <f t="shared" si="9"/>
        <v>RPRamón Arellano23</v>
      </c>
      <c r="B637">
        <v>15165</v>
      </c>
      <c r="C637">
        <v>1060</v>
      </c>
      <c r="D637" t="s">
        <v>271</v>
      </c>
      <c r="E637" t="s">
        <v>1006</v>
      </c>
      <c r="F637">
        <v>0</v>
      </c>
      <c r="G637">
        <v>38171</v>
      </c>
      <c r="H637">
        <v>23</v>
      </c>
      <c r="I637" t="s">
        <v>254</v>
      </c>
      <c r="J637" t="s">
        <v>43</v>
      </c>
      <c r="K637">
        <v>3</v>
      </c>
      <c r="L637">
        <v>1</v>
      </c>
      <c r="M637">
        <v>1</v>
      </c>
      <c r="N637">
        <v>0</v>
      </c>
      <c r="O637">
        <v>0</v>
      </c>
      <c r="P637">
        <v>4.21</v>
      </c>
      <c r="Q637">
        <v>38</v>
      </c>
      <c r="R637">
        <v>0</v>
      </c>
      <c r="S637">
        <v>66.3</v>
      </c>
      <c r="T637">
        <v>70</v>
      </c>
      <c r="U637">
        <v>42</v>
      </c>
      <c r="V637">
        <v>31</v>
      </c>
      <c r="W637">
        <v>5</v>
      </c>
      <c r="X637">
        <v>33</v>
      </c>
      <c r="Y637">
        <v>59</v>
      </c>
      <c r="Z637">
        <v>1.55</v>
      </c>
      <c r="AA637">
        <v>0.27</v>
      </c>
      <c r="AB637">
        <v>0.32800000000000001</v>
      </c>
      <c r="AC637" t="str">
        <f>VLOOKUP($A637,Pit!$A$4:$A$1418,1,FALSE)</f>
        <v>RPRamón Arellano23</v>
      </c>
    </row>
    <row r="638" spans="1:29" x14ac:dyDescent="0.25">
      <c r="A638" t="str">
        <f t="shared" si="9"/>
        <v>RPDexter Cox22</v>
      </c>
      <c r="B638">
        <v>7407</v>
      </c>
      <c r="C638">
        <v>1061</v>
      </c>
      <c r="D638" t="s">
        <v>1107</v>
      </c>
      <c r="E638" t="s">
        <v>702</v>
      </c>
      <c r="F638">
        <v>0</v>
      </c>
      <c r="G638">
        <v>38597</v>
      </c>
      <c r="H638">
        <v>22</v>
      </c>
      <c r="I638" t="s">
        <v>254</v>
      </c>
      <c r="J638" t="s">
        <v>43</v>
      </c>
      <c r="K638">
        <v>3</v>
      </c>
      <c r="L638">
        <v>5</v>
      </c>
      <c r="M638">
        <v>3</v>
      </c>
      <c r="N638">
        <v>0</v>
      </c>
      <c r="O638">
        <v>0</v>
      </c>
      <c r="P638">
        <v>4.78</v>
      </c>
      <c r="Q638">
        <v>50</v>
      </c>
      <c r="R638">
        <v>0</v>
      </c>
      <c r="S638">
        <v>43.3</v>
      </c>
      <c r="T638">
        <v>45</v>
      </c>
      <c r="U638">
        <v>26</v>
      </c>
      <c r="V638">
        <v>23</v>
      </c>
      <c r="W638">
        <v>6</v>
      </c>
      <c r="X638">
        <v>26</v>
      </c>
      <c r="Y638">
        <v>39</v>
      </c>
      <c r="Z638">
        <v>1.64</v>
      </c>
      <c r="AA638">
        <v>0.27300000000000002</v>
      </c>
      <c r="AB638">
        <v>0.32</v>
      </c>
      <c r="AC638" t="str">
        <f>VLOOKUP($A638,Pit!$A$4:$A$1418,1,FALSE)</f>
        <v>RPDexter Cox22</v>
      </c>
    </row>
    <row r="639" spans="1:29" x14ac:dyDescent="0.25">
      <c r="A639" t="str">
        <f t="shared" si="9"/>
        <v>RPYaichiro Fujita24</v>
      </c>
      <c r="B639">
        <v>9369</v>
      </c>
      <c r="C639">
        <v>1062</v>
      </c>
      <c r="D639" t="s">
        <v>746</v>
      </c>
      <c r="E639" t="s">
        <v>768</v>
      </c>
      <c r="F639">
        <v>0</v>
      </c>
      <c r="G639">
        <v>38075</v>
      </c>
      <c r="H639">
        <v>24</v>
      </c>
      <c r="I639" t="s">
        <v>254</v>
      </c>
      <c r="J639" t="s">
        <v>43</v>
      </c>
      <c r="K639">
        <v>6</v>
      </c>
      <c r="L639">
        <v>6</v>
      </c>
      <c r="M639">
        <v>1</v>
      </c>
      <c r="N639">
        <v>0</v>
      </c>
      <c r="O639">
        <v>0</v>
      </c>
      <c r="P639">
        <v>6.35</v>
      </c>
      <c r="Q639">
        <v>69</v>
      </c>
      <c r="R639">
        <v>9</v>
      </c>
      <c r="S639">
        <v>130.30000000000001</v>
      </c>
      <c r="T639">
        <v>161</v>
      </c>
      <c r="U639">
        <v>96</v>
      </c>
      <c r="V639">
        <v>92</v>
      </c>
      <c r="W639">
        <v>12</v>
      </c>
      <c r="X639">
        <v>81</v>
      </c>
      <c r="Y639">
        <v>75</v>
      </c>
      <c r="Z639">
        <v>1.86</v>
      </c>
      <c r="AA639">
        <v>0.309</v>
      </c>
      <c r="AB639">
        <v>0.33700000000000002</v>
      </c>
      <c r="AC639" t="str">
        <f>VLOOKUP($A639,Pit!$A$4:$A$1418,1,FALSE)</f>
        <v>RPYaichiro Fujita24</v>
      </c>
    </row>
    <row r="640" spans="1:29" x14ac:dyDescent="0.25">
      <c r="A640" t="str">
        <f t="shared" si="9"/>
        <v>RPJorge Fernández21</v>
      </c>
      <c r="B640">
        <v>8146</v>
      </c>
      <c r="C640">
        <v>1063</v>
      </c>
      <c r="D640" t="s">
        <v>137</v>
      </c>
      <c r="E640" t="s">
        <v>761</v>
      </c>
      <c r="F640">
        <v>0</v>
      </c>
      <c r="G640" s="10">
        <v>39026</v>
      </c>
      <c r="H640">
        <v>21</v>
      </c>
      <c r="I640" t="s">
        <v>254</v>
      </c>
      <c r="J640" t="s">
        <v>43</v>
      </c>
      <c r="K640">
        <v>12</v>
      </c>
      <c r="L640">
        <v>7</v>
      </c>
      <c r="M640">
        <v>5</v>
      </c>
      <c r="N640">
        <v>0</v>
      </c>
      <c r="O640">
        <v>0</v>
      </c>
      <c r="P640" s="8">
        <v>6.33</v>
      </c>
      <c r="Q640">
        <v>86</v>
      </c>
      <c r="R640">
        <v>0</v>
      </c>
      <c r="S640">
        <v>128</v>
      </c>
      <c r="T640">
        <v>135</v>
      </c>
      <c r="U640">
        <v>99</v>
      </c>
      <c r="V640">
        <v>90</v>
      </c>
      <c r="W640">
        <v>24</v>
      </c>
      <c r="X640">
        <v>92</v>
      </c>
      <c r="Y640">
        <v>130</v>
      </c>
      <c r="Z640" s="8">
        <v>1.77</v>
      </c>
      <c r="AA640" s="9">
        <v>0.26800000000000002</v>
      </c>
      <c r="AB640" s="9">
        <v>0.313</v>
      </c>
      <c r="AC640" t="str">
        <f>VLOOKUP($A640,Pit!$A$4:$A$1418,1,FALSE)</f>
        <v>RPJorge Fernández21</v>
      </c>
    </row>
    <row r="641" spans="1:29" x14ac:dyDescent="0.25">
      <c r="A641" t="str">
        <f t="shared" si="9"/>
        <v>RPBilly Fullerton21</v>
      </c>
      <c r="B641">
        <v>12962</v>
      </c>
      <c r="C641">
        <v>1067</v>
      </c>
      <c r="D641" t="s">
        <v>192</v>
      </c>
      <c r="E641" t="s">
        <v>1178</v>
      </c>
      <c r="F641">
        <v>2200000</v>
      </c>
      <c r="G641">
        <v>39139</v>
      </c>
      <c r="H641">
        <v>21</v>
      </c>
      <c r="I641" t="s">
        <v>254</v>
      </c>
      <c r="J641" t="s">
        <v>43</v>
      </c>
      <c r="K641">
        <v>14</v>
      </c>
      <c r="L641">
        <v>4</v>
      </c>
      <c r="M641">
        <v>2</v>
      </c>
      <c r="N641">
        <v>0</v>
      </c>
      <c r="O641">
        <v>0</v>
      </c>
      <c r="P641">
        <v>3.42</v>
      </c>
      <c r="Q641">
        <v>58</v>
      </c>
      <c r="R641">
        <v>12</v>
      </c>
      <c r="S641">
        <v>165.7</v>
      </c>
      <c r="T641">
        <v>150</v>
      </c>
      <c r="U641">
        <v>76</v>
      </c>
      <c r="V641">
        <v>63</v>
      </c>
      <c r="W641">
        <v>13</v>
      </c>
      <c r="X641">
        <v>95</v>
      </c>
      <c r="Y641">
        <v>81</v>
      </c>
      <c r="Z641">
        <v>1.48</v>
      </c>
      <c r="AA641">
        <v>0.22800000000000001</v>
      </c>
      <c r="AB641">
        <v>0.24199999999999999</v>
      </c>
      <c r="AC641" t="str">
        <f>VLOOKUP($A641,Pit!$A$4:$A$1418,1,FALSE)</f>
        <v>RPBilly Fullerton21</v>
      </c>
    </row>
    <row r="642" spans="1:29" x14ac:dyDescent="0.25">
      <c r="A642" t="str">
        <f t="shared" ref="A642:A705" si="10">IF(J642="MR","RP",J642)&amp;D642&amp;" "&amp;E642&amp;H642</f>
        <v>RPMike MacNeill23</v>
      </c>
      <c r="B642">
        <v>13286</v>
      </c>
      <c r="C642">
        <v>1068</v>
      </c>
      <c r="D642" t="s">
        <v>159</v>
      </c>
      <c r="E642" t="s">
        <v>1394</v>
      </c>
      <c r="F642">
        <v>0</v>
      </c>
      <c r="G642">
        <v>38179</v>
      </c>
      <c r="H642">
        <v>23</v>
      </c>
      <c r="I642" t="s">
        <v>254</v>
      </c>
      <c r="J642" t="s">
        <v>43</v>
      </c>
      <c r="K642">
        <v>5</v>
      </c>
      <c r="L642">
        <v>5</v>
      </c>
      <c r="M642">
        <v>1</v>
      </c>
      <c r="N642">
        <v>0</v>
      </c>
      <c r="O642">
        <v>0</v>
      </c>
      <c r="P642">
        <v>5.38</v>
      </c>
      <c r="Q642">
        <v>61</v>
      </c>
      <c r="R642">
        <v>2</v>
      </c>
      <c r="S642">
        <v>85.3</v>
      </c>
      <c r="T642">
        <v>107</v>
      </c>
      <c r="U642">
        <v>59</v>
      </c>
      <c r="V642">
        <v>51</v>
      </c>
      <c r="W642">
        <v>12</v>
      </c>
      <c r="X642">
        <v>39</v>
      </c>
      <c r="Y642">
        <v>63</v>
      </c>
      <c r="Z642">
        <v>1.71</v>
      </c>
      <c r="AA642">
        <v>0.30399999999999999</v>
      </c>
      <c r="AB642">
        <v>0.34200000000000003</v>
      </c>
      <c r="AC642" t="str">
        <f>VLOOKUP($A642,Pit!$A$4:$A$1418,1,FALSE)</f>
        <v>RPMike MacNeill23</v>
      </c>
    </row>
    <row r="643" spans="1:29" x14ac:dyDescent="0.25">
      <c r="A643" t="str">
        <f t="shared" si="10"/>
        <v>RPPaul Towns23</v>
      </c>
      <c r="B643">
        <v>5758</v>
      </c>
      <c r="C643">
        <v>1071</v>
      </c>
      <c r="D643" t="s">
        <v>199</v>
      </c>
      <c r="E643" t="s">
        <v>1701</v>
      </c>
      <c r="F643">
        <v>2400000</v>
      </c>
      <c r="G643">
        <v>38169</v>
      </c>
      <c r="H643">
        <v>23</v>
      </c>
      <c r="I643" t="s">
        <v>254</v>
      </c>
      <c r="J643" t="s">
        <v>43</v>
      </c>
      <c r="K643">
        <v>6</v>
      </c>
      <c r="L643">
        <v>1</v>
      </c>
      <c r="M643">
        <v>2</v>
      </c>
      <c r="N643">
        <v>0</v>
      </c>
      <c r="O643">
        <v>0</v>
      </c>
      <c r="P643">
        <v>4.04</v>
      </c>
      <c r="Q643">
        <v>48</v>
      </c>
      <c r="R643">
        <v>0</v>
      </c>
      <c r="S643">
        <v>89</v>
      </c>
      <c r="T643">
        <v>88</v>
      </c>
      <c r="U643">
        <v>43</v>
      </c>
      <c r="V643">
        <v>40</v>
      </c>
      <c r="W643">
        <v>10</v>
      </c>
      <c r="X643">
        <v>29</v>
      </c>
      <c r="Y643">
        <v>82</v>
      </c>
      <c r="Z643">
        <v>1.31</v>
      </c>
      <c r="AA643">
        <v>0.255</v>
      </c>
      <c r="AB643">
        <v>0.30299999999999999</v>
      </c>
      <c r="AC643" t="str">
        <f>VLOOKUP($A643,Pit!$A$4:$A$1418,1,FALSE)</f>
        <v>RPPaul Towns23</v>
      </c>
    </row>
    <row r="644" spans="1:29" x14ac:dyDescent="0.25">
      <c r="A644" t="str">
        <f t="shared" si="10"/>
        <v>RPZach Perry21</v>
      </c>
      <c r="B644">
        <v>6828</v>
      </c>
      <c r="C644">
        <v>1074</v>
      </c>
      <c r="D644" t="s">
        <v>1553</v>
      </c>
      <c r="E644" t="s">
        <v>784</v>
      </c>
      <c r="F644">
        <v>0</v>
      </c>
      <c r="G644">
        <v>39055</v>
      </c>
      <c r="H644">
        <v>21</v>
      </c>
      <c r="I644" t="s">
        <v>254</v>
      </c>
      <c r="J644" t="s">
        <v>43</v>
      </c>
      <c r="K644">
        <v>2</v>
      </c>
      <c r="L644">
        <v>3</v>
      </c>
      <c r="M644">
        <v>7</v>
      </c>
      <c r="N644">
        <v>0</v>
      </c>
      <c r="O644">
        <v>0</v>
      </c>
      <c r="P644">
        <v>2.4500000000000002</v>
      </c>
      <c r="Q644">
        <v>44</v>
      </c>
      <c r="R644">
        <v>3</v>
      </c>
      <c r="S644">
        <v>77</v>
      </c>
      <c r="T644">
        <v>63</v>
      </c>
      <c r="U644">
        <v>25</v>
      </c>
      <c r="V644">
        <v>21</v>
      </c>
      <c r="W644">
        <v>4</v>
      </c>
      <c r="X644">
        <v>30</v>
      </c>
      <c r="Y644">
        <v>70</v>
      </c>
      <c r="Z644">
        <v>1.21</v>
      </c>
      <c r="AA644">
        <v>0.221</v>
      </c>
      <c r="AB644">
        <v>0.27700000000000002</v>
      </c>
      <c r="AC644" t="str">
        <f>VLOOKUP($A644,Pit!$A$4:$A$1418,1,FALSE)</f>
        <v>RPZach Perry21</v>
      </c>
    </row>
    <row r="645" spans="1:29" x14ac:dyDescent="0.25">
      <c r="A645" t="str">
        <f t="shared" si="10"/>
        <v>RPBrendan Ryan21</v>
      </c>
      <c r="B645">
        <v>15656</v>
      </c>
      <c r="C645">
        <v>1075</v>
      </c>
      <c r="D645" t="s">
        <v>1615</v>
      </c>
      <c r="E645" t="s">
        <v>190</v>
      </c>
      <c r="F645">
        <v>2000000</v>
      </c>
      <c r="G645">
        <v>39210</v>
      </c>
      <c r="H645">
        <v>21</v>
      </c>
      <c r="I645" t="s">
        <v>254</v>
      </c>
      <c r="J645" t="s">
        <v>43</v>
      </c>
      <c r="K645">
        <v>5</v>
      </c>
      <c r="L645">
        <v>9</v>
      </c>
      <c r="M645">
        <v>1</v>
      </c>
      <c r="N645">
        <v>0</v>
      </c>
      <c r="O645">
        <v>0</v>
      </c>
      <c r="P645">
        <v>4.08</v>
      </c>
      <c r="Q645">
        <v>75</v>
      </c>
      <c r="R645">
        <v>0</v>
      </c>
      <c r="S645">
        <v>117</v>
      </c>
      <c r="T645">
        <v>106</v>
      </c>
      <c r="U645">
        <v>59</v>
      </c>
      <c r="V645">
        <v>53</v>
      </c>
      <c r="W645">
        <v>13</v>
      </c>
      <c r="X645">
        <v>52</v>
      </c>
      <c r="Y645">
        <v>94</v>
      </c>
      <c r="Z645">
        <v>1.35</v>
      </c>
      <c r="AA645">
        <v>0.23699999999999999</v>
      </c>
      <c r="AB645">
        <v>0.27</v>
      </c>
      <c r="AC645" t="str">
        <f>VLOOKUP($A645,Pit!$A$4:$A$1418,1,FALSE)</f>
        <v>RPBrendan Ryan21</v>
      </c>
    </row>
    <row r="646" spans="1:29" x14ac:dyDescent="0.25">
      <c r="A646" t="str">
        <f t="shared" si="10"/>
        <v>RPAlejandro Dantes24</v>
      </c>
      <c r="B646">
        <v>4341</v>
      </c>
      <c r="C646">
        <v>1076</v>
      </c>
      <c r="D646" t="s">
        <v>165</v>
      </c>
      <c r="E646" t="s">
        <v>1112</v>
      </c>
      <c r="F646">
        <v>0</v>
      </c>
      <c r="G646">
        <v>38089</v>
      </c>
      <c r="H646">
        <v>24</v>
      </c>
      <c r="I646" t="s">
        <v>254</v>
      </c>
      <c r="J646" t="s">
        <v>43</v>
      </c>
      <c r="K646">
        <v>2</v>
      </c>
      <c r="L646">
        <v>2</v>
      </c>
      <c r="M646">
        <v>0</v>
      </c>
      <c r="N646">
        <v>0</v>
      </c>
      <c r="O646">
        <v>0</v>
      </c>
      <c r="P646">
        <v>2.29</v>
      </c>
      <c r="Q646">
        <v>33</v>
      </c>
      <c r="R646">
        <v>0</v>
      </c>
      <c r="S646">
        <v>39.299999999999997</v>
      </c>
      <c r="T646">
        <v>37</v>
      </c>
      <c r="U646">
        <v>11</v>
      </c>
      <c r="V646">
        <v>10</v>
      </c>
      <c r="W646">
        <v>3</v>
      </c>
      <c r="X646">
        <v>23</v>
      </c>
      <c r="Y646">
        <v>30</v>
      </c>
      <c r="Z646">
        <v>1.53</v>
      </c>
      <c r="AA646">
        <v>0.252</v>
      </c>
      <c r="AB646">
        <v>0.29599999999999999</v>
      </c>
      <c r="AC646" t="str">
        <f>VLOOKUP($A646,Pit!$A$4:$A$1418,1,FALSE)</f>
        <v>RPAlejandro Dantes24</v>
      </c>
    </row>
    <row r="647" spans="1:29" x14ac:dyDescent="0.25">
      <c r="A647" t="str">
        <f t="shared" si="10"/>
        <v>RPEd Sanderson21</v>
      </c>
      <c r="B647">
        <v>6837</v>
      </c>
      <c r="C647">
        <v>1077</v>
      </c>
      <c r="D647" t="s">
        <v>593</v>
      </c>
      <c r="E647" t="s">
        <v>1624</v>
      </c>
      <c r="F647">
        <v>0</v>
      </c>
      <c r="G647">
        <v>38970</v>
      </c>
      <c r="H647">
        <v>21</v>
      </c>
      <c r="I647" t="s">
        <v>254</v>
      </c>
      <c r="J647" t="s">
        <v>43</v>
      </c>
      <c r="K647">
        <v>4</v>
      </c>
      <c r="L647">
        <v>6</v>
      </c>
      <c r="M647">
        <v>3</v>
      </c>
      <c r="N647">
        <v>0</v>
      </c>
      <c r="O647">
        <v>0</v>
      </c>
      <c r="P647">
        <v>3.31</v>
      </c>
      <c r="Q647">
        <v>32</v>
      </c>
      <c r="R647">
        <v>2</v>
      </c>
      <c r="S647">
        <v>51.7</v>
      </c>
      <c r="T647">
        <v>38</v>
      </c>
      <c r="U647">
        <v>21</v>
      </c>
      <c r="V647">
        <v>19</v>
      </c>
      <c r="W647">
        <v>3</v>
      </c>
      <c r="X647">
        <v>27</v>
      </c>
      <c r="Y647">
        <v>46</v>
      </c>
      <c r="Z647">
        <v>1.26</v>
      </c>
      <c r="AA647">
        <v>0.20200000000000001</v>
      </c>
      <c r="AB647">
        <v>0.25</v>
      </c>
      <c r="AC647" t="str">
        <f>VLOOKUP($A647,Pit!$A$4:$A$1418,1,FALSE)</f>
        <v>RPEd Sanderson21</v>
      </c>
    </row>
    <row r="648" spans="1:29" x14ac:dyDescent="0.25">
      <c r="A648" t="str">
        <f t="shared" si="10"/>
        <v>RPWilfried Valstar23</v>
      </c>
      <c r="B648">
        <v>13596</v>
      </c>
      <c r="C648">
        <v>1078</v>
      </c>
      <c r="D648" t="s">
        <v>1709</v>
      </c>
      <c r="E648" t="s">
        <v>1710</v>
      </c>
      <c r="F648">
        <v>0</v>
      </c>
      <c r="G648">
        <v>38243</v>
      </c>
      <c r="H648">
        <v>23</v>
      </c>
      <c r="I648" t="s">
        <v>254</v>
      </c>
      <c r="J648" t="s">
        <v>43</v>
      </c>
      <c r="K648">
        <v>7</v>
      </c>
      <c r="L648">
        <v>6</v>
      </c>
      <c r="M648">
        <v>1</v>
      </c>
      <c r="N648">
        <v>0</v>
      </c>
      <c r="O648">
        <v>0</v>
      </c>
      <c r="P648">
        <v>5.64</v>
      </c>
      <c r="Q648">
        <v>68</v>
      </c>
      <c r="R648">
        <v>0</v>
      </c>
      <c r="S648">
        <v>118</v>
      </c>
      <c r="T648">
        <v>139</v>
      </c>
      <c r="U648">
        <v>82</v>
      </c>
      <c r="V648">
        <v>74</v>
      </c>
      <c r="W648">
        <v>17</v>
      </c>
      <c r="X648">
        <v>62</v>
      </c>
      <c r="Y648">
        <v>70</v>
      </c>
      <c r="Z648">
        <v>1.7</v>
      </c>
      <c r="AA648">
        <v>0.29799999999999999</v>
      </c>
      <c r="AB648">
        <v>0.31900000000000001</v>
      </c>
      <c r="AC648" t="str">
        <f>VLOOKUP($A648,Pit!$A$4:$A$1418,1,FALSE)</f>
        <v>RPWilfried Valstar23</v>
      </c>
    </row>
    <row r="649" spans="1:29" x14ac:dyDescent="0.25">
      <c r="A649" t="str">
        <f t="shared" si="10"/>
        <v>RPJames Parker21</v>
      </c>
      <c r="B649">
        <v>5242</v>
      </c>
      <c r="C649">
        <v>1079</v>
      </c>
      <c r="D649" t="s">
        <v>209</v>
      </c>
      <c r="E649" t="s">
        <v>423</v>
      </c>
      <c r="F649">
        <v>0</v>
      </c>
      <c r="G649">
        <v>38911</v>
      </c>
      <c r="H649">
        <v>21</v>
      </c>
      <c r="I649" t="s">
        <v>254</v>
      </c>
      <c r="J649" t="s">
        <v>43</v>
      </c>
      <c r="K649">
        <v>5</v>
      </c>
      <c r="L649">
        <v>6</v>
      </c>
      <c r="M649">
        <v>0</v>
      </c>
      <c r="N649">
        <v>0</v>
      </c>
      <c r="O649">
        <v>0</v>
      </c>
      <c r="P649">
        <v>5.13</v>
      </c>
      <c r="Q649">
        <v>32</v>
      </c>
      <c r="R649">
        <v>9</v>
      </c>
      <c r="S649">
        <v>93</v>
      </c>
      <c r="T649">
        <v>119</v>
      </c>
      <c r="U649">
        <v>60</v>
      </c>
      <c r="V649">
        <v>53</v>
      </c>
      <c r="W649">
        <v>21</v>
      </c>
      <c r="X649">
        <v>42</v>
      </c>
      <c r="Y649">
        <v>73</v>
      </c>
      <c r="Z649">
        <v>1.73</v>
      </c>
      <c r="AA649">
        <v>0.308</v>
      </c>
      <c r="AB649">
        <v>0.33500000000000002</v>
      </c>
      <c r="AC649" t="str">
        <f>VLOOKUP($A649,Pit!$A$4:$A$1418,1,FALSE)</f>
        <v>RPJames Parker21</v>
      </c>
    </row>
    <row r="650" spans="1:29" x14ac:dyDescent="0.25">
      <c r="A650" t="str">
        <f t="shared" si="10"/>
        <v>RPGerard Ackerman21</v>
      </c>
      <c r="B650">
        <v>14587</v>
      </c>
      <c r="C650">
        <v>1081</v>
      </c>
      <c r="D650" t="s">
        <v>862</v>
      </c>
      <c r="E650" t="s">
        <v>995</v>
      </c>
      <c r="F650">
        <v>0</v>
      </c>
      <c r="G650">
        <v>39076</v>
      </c>
      <c r="H650">
        <v>21</v>
      </c>
      <c r="I650" t="s">
        <v>254</v>
      </c>
      <c r="J650" t="s">
        <v>43</v>
      </c>
      <c r="K650">
        <v>6</v>
      </c>
      <c r="L650">
        <v>0</v>
      </c>
      <c r="M650">
        <v>1</v>
      </c>
      <c r="N650">
        <v>0</v>
      </c>
      <c r="O650">
        <v>0</v>
      </c>
      <c r="P650">
        <v>5.48</v>
      </c>
      <c r="Q650">
        <v>52</v>
      </c>
      <c r="R650">
        <v>0</v>
      </c>
      <c r="S650">
        <v>95.3</v>
      </c>
      <c r="T650">
        <v>107</v>
      </c>
      <c r="U650">
        <v>66</v>
      </c>
      <c r="V650">
        <v>58</v>
      </c>
      <c r="W650">
        <v>15</v>
      </c>
      <c r="X650">
        <v>55</v>
      </c>
      <c r="Y650">
        <v>69</v>
      </c>
      <c r="Z650">
        <v>1.7</v>
      </c>
      <c r="AA650">
        <v>0.28499999999999998</v>
      </c>
      <c r="AB650">
        <v>0.31</v>
      </c>
      <c r="AC650" t="str">
        <f>VLOOKUP($A650,Pit!$A$4:$A$1418,1,FALSE)</f>
        <v>RPGerard Ackerman21</v>
      </c>
    </row>
    <row r="651" spans="1:29" x14ac:dyDescent="0.25">
      <c r="A651" t="str">
        <f t="shared" si="10"/>
        <v>RPDavid Shelton24</v>
      </c>
      <c r="B651">
        <v>3680</v>
      </c>
      <c r="C651">
        <v>1083</v>
      </c>
      <c r="D651" t="s">
        <v>187</v>
      </c>
      <c r="E651" t="s">
        <v>477</v>
      </c>
      <c r="F651">
        <v>0</v>
      </c>
      <c r="G651">
        <v>37942</v>
      </c>
      <c r="H651">
        <v>24</v>
      </c>
      <c r="I651" t="s">
        <v>254</v>
      </c>
      <c r="J651" t="s">
        <v>43</v>
      </c>
      <c r="K651">
        <v>5</v>
      </c>
      <c r="L651">
        <v>3</v>
      </c>
      <c r="M651">
        <v>1</v>
      </c>
      <c r="N651">
        <v>0</v>
      </c>
      <c r="O651">
        <v>0</v>
      </c>
      <c r="P651">
        <v>5.73</v>
      </c>
      <c r="Q651">
        <v>25</v>
      </c>
      <c r="R651">
        <v>4</v>
      </c>
      <c r="S651">
        <v>48.7</v>
      </c>
      <c r="T651">
        <v>42</v>
      </c>
      <c r="U651">
        <v>31</v>
      </c>
      <c r="V651">
        <v>31</v>
      </c>
      <c r="W651">
        <v>7</v>
      </c>
      <c r="X651">
        <v>24</v>
      </c>
      <c r="Y651">
        <v>40</v>
      </c>
      <c r="Z651">
        <v>1.36</v>
      </c>
      <c r="AA651">
        <v>0.23100000000000001</v>
      </c>
      <c r="AB651">
        <v>0.25700000000000001</v>
      </c>
      <c r="AC651" t="str">
        <f>VLOOKUP($A651,Pit!$A$4:$A$1418,1,FALSE)</f>
        <v>RPDavid Shelton24</v>
      </c>
    </row>
    <row r="652" spans="1:29" x14ac:dyDescent="0.25">
      <c r="A652" t="str">
        <f t="shared" si="10"/>
        <v>RPEarl James23</v>
      </c>
      <c r="B652">
        <v>10493</v>
      </c>
      <c r="C652">
        <v>1084</v>
      </c>
      <c r="D652" t="s">
        <v>438</v>
      </c>
      <c r="E652" t="s">
        <v>209</v>
      </c>
      <c r="F652">
        <v>0</v>
      </c>
      <c r="G652">
        <v>38390</v>
      </c>
      <c r="H652">
        <v>23</v>
      </c>
      <c r="I652" t="s">
        <v>254</v>
      </c>
      <c r="J652" t="s">
        <v>43</v>
      </c>
      <c r="K652">
        <v>3</v>
      </c>
      <c r="L652">
        <v>7</v>
      </c>
      <c r="M652">
        <v>1</v>
      </c>
      <c r="N652">
        <v>0</v>
      </c>
      <c r="O652">
        <v>0</v>
      </c>
      <c r="P652">
        <v>5.35</v>
      </c>
      <c r="Q652">
        <v>39</v>
      </c>
      <c r="R652">
        <v>10</v>
      </c>
      <c r="S652">
        <v>99.3</v>
      </c>
      <c r="T652">
        <v>117</v>
      </c>
      <c r="U652">
        <v>60</v>
      </c>
      <c r="V652">
        <v>59</v>
      </c>
      <c r="W652">
        <v>9</v>
      </c>
      <c r="X652">
        <v>53</v>
      </c>
      <c r="Y652">
        <v>84</v>
      </c>
      <c r="Z652">
        <v>1.71</v>
      </c>
      <c r="AA652">
        <v>0.29799999999999999</v>
      </c>
      <c r="AB652">
        <v>0.35299999999999998</v>
      </c>
      <c r="AC652" t="str">
        <f>VLOOKUP($A652,Pit!$A$4:$A$1418,1,FALSE)</f>
        <v>RPEarl James23</v>
      </c>
    </row>
    <row r="653" spans="1:29" x14ac:dyDescent="0.25">
      <c r="A653" t="str">
        <f t="shared" si="10"/>
        <v>RPCurt Alvarado22</v>
      </c>
      <c r="B653">
        <v>10567</v>
      </c>
      <c r="C653">
        <v>1085</v>
      </c>
      <c r="D653" t="s">
        <v>221</v>
      </c>
      <c r="E653" t="s">
        <v>1004</v>
      </c>
      <c r="F653">
        <v>1600000</v>
      </c>
      <c r="G653">
        <v>38739</v>
      </c>
      <c r="H653">
        <v>22</v>
      </c>
      <c r="I653" t="s">
        <v>254</v>
      </c>
      <c r="J653" t="s">
        <v>43</v>
      </c>
      <c r="K653">
        <v>6</v>
      </c>
      <c r="L653">
        <v>9</v>
      </c>
      <c r="M653">
        <v>7</v>
      </c>
      <c r="N653">
        <v>0</v>
      </c>
      <c r="O653">
        <v>0</v>
      </c>
      <c r="P653">
        <v>4.6100000000000003</v>
      </c>
      <c r="Q653">
        <v>64</v>
      </c>
      <c r="R653">
        <v>1</v>
      </c>
      <c r="S653">
        <v>97.7</v>
      </c>
      <c r="T653">
        <v>101</v>
      </c>
      <c r="U653">
        <v>50</v>
      </c>
      <c r="V653">
        <v>50</v>
      </c>
      <c r="W653">
        <v>10</v>
      </c>
      <c r="X653">
        <v>36</v>
      </c>
      <c r="Y653">
        <v>69</v>
      </c>
      <c r="Z653">
        <v>1.4</v>
      </c>
      <c r="AA653">
        <v>0.27100000000000002</v>
      </c>
      <c r="AB653">
        <v>0.30599999999999999</v>
      </c>
      <c r="AC653" t="str">
        <f>VLOOKUP($A653,Pit!$A$4:$A$1418,1,FALSE)</f>
        <v>RPCurt Alvarado22</v>
      </c>
    </row>
    <row r="654" spans="1:29" x14ac:dyDescent="0.25">
      <c r="A654" t="str">
        <f t="shared" si="10"/>
        <v>RPJoji Ito24</v>
      </c>
      <c r="B654">
        <v>13695</v>
      </c>
      <c r="C654">
        <v>1087</v>
      </c>
      <c r="D654" t="s">
        <v>1276</v>
      </c>
      <c r="E654" t="s">
        <v>1277</v>
      </c>
      <c r="F654">
        <v>0</v>
      </c>
      <c r="G654">
        <v>37834</v>
      </c>
      <c r="H654">
        <v>24</v>
      </c>
      <c r="I654" t="s">
        <v>254</v>
      </c>
      <c r="J654" t="s">
        <v>43</v>
      </c>
      <c r="K654">
        <v>4</v>
      </c>
      <c r="L654">
        <v>5</v>
      </c>
      <c r="M654">
        <v>2</v>
      </c>
      <c r="N654">
        <v>0</v>
      </c>
      <c r="O654">
        <v>0</v>
      </c>
      <c r="P654">
        <v>4.68</v>
      </c>
      <c r="Q654">
        <v>50</v>
      </c>
      <c r="R654">
        <v>0</v>
      </c>
      <c r="S654">
        <v>77</v>
      </c>
      <c r="T654">
        <v>81</v>
      </c>
      <c r="U654">
        <v>42</v>
      </c>
      <c r="V654">
        <v>40</v>
      </c>
      <c r="W654">
        <v>11</v>
      </c>
      <c r="X654">
        <v>39</v>
      </c>
      <c r="Y654">
        <v>57</v>
      </c>
      <c r="Z654">
        <v>1.56</v>
      </c>
      <c r="AA654">
        <v>0.27300000000000002</v>
      </c>
      <c r="AB654">
        <v>0.30299999999999999</v>
      </c>
      <c r="AC654" t="str">
        <f>VLOOKUP($A654,Pit!$A$4:$A$1418,1,FALSE)</f>
        <v>RPJoji Ito24</v>
      </c>
    </row>
    <row r="655" spans="1:29" x14ac:dyDescent="0.25">
      <c r="A655" t="str">
        <f t="shared" si="10"/>
        <v>RPMark Cruz23</v>
      </c>
      <c r="B655">
        <v>15724</v>
      </c>
      <c r="C655">
        <v>1089</v>
      </c>
      <c r="D655" t="s">
        <v>145</v>
      </c>
      <c r="E655" t="s">
        <v>269</v>
      </c>
      <c r="F655">
        <v>0</v>
      </c>
      <c r="G655">
        <v>38257</v>
      </c>
      <c r="H655">
        <v>23</v>
      </c>
      <c r="I655" t="s">
        <v>254</v>
      </c>
      <c r="J655" t="s">
        <v>43</v>
      </c>
      <c r="K655">
        <v>2</v>
      </c>
      <c r="L655">
        <v>9</v>
      </c>
      <c r="M655">
        <v>6</v>
      </c>
      <c r="N655">
        <v>0</v>
      </c>
      <c r="O655">
        <v>0</v>
      </c>
      <c r="P655">
        <v>4.41</v>
      </c>
      <c r="Q655">
        <v>69</v>
      </c>
      <c r="R655">
        <v>0</v>
      </c>
      <c r="S655">
        <v>98</v>
      </c>
      <c r="T655">
        <v>95</v>
      </c>
      <c r="U655">
        <v>53</v>
      </c>
      <c r="V655">
        <v>48</v>
      </c>
      <c r="W655">
        <v>18</v>
      </c>
      <c r="X655">
        <v>38</v>
      </c>
      <c r="Y655">
        <v>111</v>
      </c>
      <c r="Z655">
        <v>1.36</v>
      </c>
      <c r="AA655">
        <v>0.252</v>
      </c>
      <c r="AB655">
        <v>0.309</v>
      </c>
      <c r="AC655" t="str">
        <f>VLOOKUP($A655,Pit!$A$4:$A$1418,1,FALSE)</f>
        <v>RPMark Cruz23</v>
      </c>
    </row>
    <row r="656" spans="1:29" x14ac:dyDescent="0.25">
      <c r="A656" t="str">
        <f t="shared" si="10"/>
        <v>RPJohn Davis24</v>
      </c>
      <c r="B656">
        <v>4807</v>
      </c>
      <c r="C656">
        <v>1091</v>
      </c>
      <c r="D656" t="s">
        <v>213</v>
      </c>
      <c r="E656" t="s">
        <v>144</v>
      </c>
      <c r="F656">
        <v>0</v>
      </c>
      <c r="G656">
        <v>38009</v>
      </c>
      <c r="H656">
        <v>24</v>
      </c>
      <c r="I656" t="s">
        <v>254</v>
      </c>
      <c r="J656" t="s">
        <v>43</v>
      </c>
      <c r="K656">
        <v>8</v>
      </c>
      <c r="L656">
        <v>4</v>
      </c>
      <c r="M656">
        <v>1</v>
      </c>
      <c r="N656">
        <v>0</v>
      </c>
      <c r="O656">
        <v>0</v>
      </c>
      <c r="P656">
        <v>4.75</v>
      </c>
      <c r="Q656">
        <v>72</v>
      </c>
      <c r="R656">
        <v>8</v>
      </c>
      <c r="S656">
        <v>127</v>
      </c>
      <c r="T656">
        <v>139</v>
      </c>
      <c r="U656">
        <v>74</v>
      </c>
      <c r="V656">
        <v>67</v>
      </c>
      <c r="W656">
        <v>14</v>
      </c>
      <c r="X656">
        <v>70</v>
      </c>
      <c r="Y656">
        <v>84</v>
      </c>
      <c r="Z656">
        <v>1.65</v>
      </c>
      <c r="AA656">
        <v>0.27700000000000002</v>
      </c>
      <c r="AB656">
        <v>0.307</v>
      </c>
      <c r="AC656" t="str">
        <f>VLOOKUP($A656,Pit!$A$4:$A$1418,1,FALSE)</f>
        <v>RPJohn Davis24</v>
      </c>
    </row>
    <row r="657" spans="1:29" x14ac:dyDescent="0.25">
      <c r="A657" t="str">
        <f t="shared" si="10"/>
        <v>RPJon Warren22</v>
      </c>
      <c r="B657">
        <v>15644</v>
      </c>
      <c r="C657">
        <v>1092</v>
      </c>
      <c r="D657" t="s">
        <v>138</v>
      </c>
      <c r="E657" t="s">
        <v>280</v>
      </c>
      <c r="F657">
        <v>0</v>
      </c>
      <c r="G657">
        <v>38634</v>
      </c>
      <c r="H657">
        <v>22</v>
      </c>
      <c r="I657" t="s">
        <v>254</v>
      </c>
      <c r="J657" t="s">
        <v>43</v>
      </c>
      <c r="K657">
        <v>6</v>
      </c>
      <c r="L657">
        <v>3</v>
      </c>
      <c r="M657">
        <v>4</v>
      </c>
      <c r="N657">
        <v>0</v>
      </c>
      <c r="O657">
        <v>0</v>
      </c>
      <c r="P657">
        <v>4.28</v>
      </c>
      <c r="Q657">
        <v>50</v>
      </c>
      <c r="R657">
        <v>0</v>
      </c>
      <c r="S657">
        <v>75.7</v>
      </c>
      <c r="T657">
        <v>71</v>
      </c>
      <c r="U657">
        <v>38</v>
      </c>
      <c r="V657">
        <v>36</v>
      </c>
      <c r="W657">
        <v>11</v>
      </c>
      <c r="X657">
        <v>33</v>
      </c>
      <c r="Y657">
        <v>83</v>
      </c>
      <c r="Z657">
        <v>1.37</v>
      </c>
      <c r="AA657">
        <v>0.24399999999999999</v>
      </c>
      <c r="AB657">
        <v>0.30099999999999999</v>
      </c>
      <c r="AC657" t="str">
        <f>VLOOKUP($A657,Pit!$A$4:$A$1418,1,FALSE)</f>
        <v>RPJon Warren22</v>
      </c>
    </row>
    <row r="658" spans="1:29" x14ac:dyDescent="0.25">
      <c r="A658" t="str">
        <f t="shared" si="10"/>
        <v>RPGustavo Rodríguez22</v>
      </c>
      <c r="B658">
        <v>7891</v>
      </c>
      <c r="C658">
        <v>1093</v>
      </c>
      <c r="D658" t="s">
        <v>584</v>
      </c>
      <c r="E658" t="s">
        <v>225</v>
      </c>
      <c r="F658">
        <v>0</v>
      </c>
      <c r="G658">
        <v>38835</v>
      </c>
      <c r="H658">
        <v>22</v>
      </c>
      <c r="I658" t="s">
        <v>254</v>
      </c>
      <c r="J658" t="s">
        <v>43</v>
      </c>
      <c r="K658">
        <v>3</v>
      </c>
      <c r="L658">
        <v>4</v>
      </c>
      <c r="M658">
        <v>1</v>
      </c>
      <c r="N658">
        <v>0</v>
      </c>
      <c r="O658">
        <v>0</v>
      </c>
      <c r="P658">
        <v>4.18</v>
      </c>
      <c r="Q658">
        <v>23</v>
      </c>
      <c r="R658">
        <v>0</v>
      </c>
      <c r="S658">
        <v>28</v>
      </c>
      <c r="T658">
        <v>27</v>
      </c>
      <c r="U658">
        <v>15</v>
      </c>
      <c r="V658">
        <v>13</v>
      </c>
      <c r="W658">
        <v>2</v>
      </c>
      <c r="X658">
        <v>20</v>
      </c>
      <c r="Y658">
        <v>30</v>
      </c>
      <c r="Z658">
        <v>1.68</v>
      </c>
      <c r="AA658">
        <v>0.252</v>
      </c>
      <c r="AB658">
        <v>0.32900000000000001</v>
      </c>
      <c r="AC658" t="str">
        <f>VLOOKUP($A658,Pit!$A$4:$A$1418,1,FALSE)</f>
        <v>RPGustavo Rodríguez22</v>
      </c>
    </row>
    <row r="659" spans="1:29" x14ac:dyDescent="0.25">
      <c r="A659" t="str">
        <f t="shared" si="10"/>
        <v>RPBruce French24</v>
      </c>
      <c r="B659">
        <v>1859</v>
      </c>
      <c r="C659">
        <v>1099</v>
      </c>
      <c r="D659" t="s">
        <v>467</v>
      </c>
      <c r="E659" t="s">
        <v>1175</v>
      </c>
      <c r="F659">
        <v>0</v>
      </c>
      <c r="G659">
        <v>37904</v>
      </c>
      <c r="H659">
        <v>24</v>
      </c>
      <c r="I659" t="s">
        <v>254</v>
      </c>
      <c r="J659" t="s">
        <v>43</v>
      </c>
      <c r="K659">
        <v>1</v>
      </c>
      <c r="L659">
        <v>1</v>
      </c>
      <c r="M659">
        <v>0</v>
      </c>
      <c r="N659">
        <v>0</v>
      </c>
      <c r="O659">
        <v>0</v>
      </c>
      <c r="P659">
        <v>7.46</v>
      </c>
      <c r="Q659">
        <v>21</v>
      </c>
      <c r="R659">
        <v>0</v>
      </c>
      <c r="S659">
        <v>41</v>
      </c>
      <c r="T659">
        <v>62</v>
      </c>
      <c r="U659">
        <v>39</v>
      </c>
      <c r="V659">
        <v>34</v>
      </c>
      <c r="W659">
        <v>9</v>
      </c>
      <c r="X659">
        <v>17</v>
      </c>
      <c r="Y659">
        <v>23</v>
      </c>
      <c r="Z659">
        <v>1.93</v>
      </c>
      <c r="AA659">
        <v>0.34799999999999998</v>
      </c>
      <c r="AB659">
        <v>0.36</v>
      </c>
      <c r="AC659" t="str">
        <f>VLOOKUP($A659,Pit!$A$4:$A$1418,1,FALSE)</f>
        <v>RPBruce French24</v>
      </c>
    </row>
    <row r="660" spans="1:29" x14ac:dyDescent="0.25">
      <c r="A660" t="str">
        <f t="shared" si="10"/>
        <v>RPJuan Luis Ramírez21</v>
      </c>
      <c r="B660">
        <v>9173</v>
      </c>
      <c r="C660">
        <v>1100</v>
      </c>
      <c r="D660" t="s">
        <v>1572</v>
      </c>
      <c r="E660" t="s">
        <v>179</v>
      </c>
      <c r="F660">
        <v>0</v>
      </c>
      <c r="G660">
        <v>39096</v>
      </c>
      <c r="H660">
        <v>21</v>
      </c>
      <c r="I660" t="s">
        <v>254</v>
      </c>
      <c r="J660" t="s">
        <v>43</v>
      </c>
      <c r="K660">
        <v>6</v>
      </c>
      <c r="L660">
        <v>5</v>
      </c>
      <c r="M660">
        <v>0</v>
      </c>
      <c r="N660">
        <v>0</v>
      </c>
      <c r="O660">
        <v>0</v>
      </c>
      <c r="P660">
        <v>5.27</v>
      </c>
      <c r="Q660">
        <v>75</v>
      </c>
      <c r="R660">
        <v>3</v>
      </c>
      <c r="S660">
        <v>123</v>
      </c>
      <c r="T660">
        <v>144</v>
      </c>
      <c r="U660">
        <v>84</v>
      </c>
      <c r="V660">
        <v>72</v>
      </c>
      <c r="W660">
        <v>15</v>
      </c>
      <c r="X660">
        <v>60</v>
      </c>
      <c r="Y660">
        <v>59</v>
      </c>
      <c r="Z660">
        <v>1.66</v>
      </c>
      <c r="AA660">
        <v>0.28599999999999998</v>
      </c>
      <c r="AB660">
        <v>0.29899999999999999</v>
      </c>
      <c r="AC660" t="str">
        <f>VLOOKUP($A660,Pit!$A$4:$A$1418,1,FALSE)</f>
        <v>RPJuan Luis Ramírez21</v>
      </c>
    </row>
    <row r="661" spans="1:29" x14ac:dyDescent="0.25">
      <c r="A661" t="str">
        <f t="shared" si="10"/>
        <v>RPKevin Buchanan18</v>
      </c>
      <c r="B661">
        <v>6623</v>
      </c>
      <c r="C661">
        <v>1101</v>
      </c>
      <c r="D661" t="s">
        <v>184</v>
      </c>
      <c r="E661" t="s">
        <v>1064</v>
      </c>
      <c r="F661">
        <v>0</v>
      </c>
      <c r="G661">
        <v>40071</v>
      </c>
      <c r="H661">
        <v>18</v>
      </c>
      <c r="I661" t="s">
        <v>254</v>
      </c>
      <c r="J661" t="s">
        <v>43</v>
      </c>
      <c r="K661">
        <v>3</v>
      </c>
      <c r="L661">
        <v>3</v>
      </c>
      <c r="M661">
        <v>2</v>
      </c>
      <c r="N661">
        <v>0</v>
      </c>
      <c r="O661">
        <v>0</v>
      </c>
      <c r="P661">
        <v>3.36</v>
      </c>
      <c r="Q661">
        <v>50</v>
      </c>
      <c r="R661">
        <v>0</v>
      </c>
      <c r="S661">
        <v>80.3</v>
      </c>
      <c r="T661">
        <v>69</v>
      </c>
      <c r="U661">
        <v>36</v>
      </c>
      <c r="V661">
        <v>30</v>
      </c>
      <c r="W661">
        <v>9</v>
      </c>
      <c r="X661">
        <v>26</v>
      </c>
      <c r="Y661">
        <v>61</v>
      </c>
      <c r="Z661">
        <v>1.18</v>
      </c>
      <c r="AA661">
        <v>0.22600000000000001</v>
      </c>
      <c r="AB661">
        <v>0.253</v>
      </c>
      <c r="AC661" t="str">
        <f>VLOOKUP($A661,Pit!$A$4:$A$1418,1,FALSE)</f>
        <v>RPKevin Buchanan18</v>
      </c>
    </row>
    <row r="662" spans="1:29" x14ac:dyDescent="0.25">
      <c r="A662" t="str">
        <f t="shared" si="10"/>
        <v>RPMarv Knox24</v>
      </c>
      <c r="B662">
        <v>1559</v>
      </c>
      <c r="C662">
        <v>1102</v>
      </c>
      <c r="D662" t="s">
        <v>1322</v>
      </c>
      <c r="E662" t="s">
        <v>1323</v>
      </c>
      <c r="F662">
        <v>0</v>
      </c>
      <c r="G662">
        <v>37939</v>
      </c>
      <c r="H662">
        <v>24</v>
      </c>
      <c r="I662" t="s">
        <v>254</v>
      </c>
      <c r="J662" t="s">
        <v>43</v>
      </c>
      <c r="K662">
        <v>9</v>
      </c>
      <c r="L662">
        <v>1</v>
      </c>
      <c r="M662">
        <v>1</v>
      </c>
      <c r="N662">
        <v>0</v>
      </c>
      <c r="O662">
        <v>0</v>
      </c>
      <c r="P662">
        <v>5.19</v>
      </c>
      <c r="Q662">
        <v>37</v>
      </c>
      <c r="R662">
        <v>0</v>
      </c>
      <c r="S662">
        <v>52</v>
      </c>
      <c r="T662">
        <v>57</v>
      </c>
      <c r="U662">
        <v>35</v>
      </c>
      <c r="V662">
        <v>30</v>
      </c>
      <c r="W662">
        <v>5</v>
      </c>
      <c r="X662">
        <v>36</v>
      </c>
      <c r="Y662">
        <v>40</v>
      </c>
      <c r="Z662">
        <v>1.79</v>
      </c>
      <c r="AA662">
        <v>0.27900000000000003</v>
      </c>
      <c r="AB662">
        <v>0.32500000000000001</v>
      </c>
      <c r="AC662" t="str">
        <f>VLOOKUP($A662,Pit!$A$4:$A$1418,1,FALSE)</f>
        <v>RPMarv Knox24</v>
      </c>
    </row>
    <row r="663" spans="1:29" x14ac:dyDescent="0.25">
      <c r="A663" t="str">
        <f t="shared" si="10"/>
        <v>RPLarry Blackwell24</v>
      </c>
      <c r="B663">
        <v>5131</v>
      </c>
      <c r="C663">
        <v>1104</v>
      </c>
      <c r="D663" t="s">
        <v>266</v>
      </c>
      <c r="E663" t="s">
        <v>1042</v>
      </c>
      <c r="F663">
        <v>0</v>
      </c>
      <c r="G663">
        <v>37810</v>
      </c>
      <c r="H663">
        <v>24</v>
      </c>
      <c r="I663" t="s">
        <v>254</v>
      </c>
      <c r="J663" t="s">
        <v>43</v>
      </c>
      <c r="K663">
        <v>4</v>
      </c>
      <c r="L663">
        <v>3</v>
      </c>
      <c r="M663">
        <v>1</v>
      </c>
      <c r="N663">
        <v>0</v>
      </c>
      <c r="O663">
        <v>0</v>
      </c>
      <c r="P663">
        <v>6.17</v>
      </c>
      <c r="Q663">
        <v>36</v>
      </c>
      <c r="R663">
        <v>1</v>
      </c>
      <c r="S663">
        <v>54</v>
      </c>
      <c r="T663">
        <v>67</v>
      </c>
      <c r="U663">
        <v>44</v>
      </c>
      <c r="V663">
        <v>37</v>
      </c>
      <c r="W663">
        <v>7</v>
      </c>
      <c r="X663">
        <v>39</v>
      </c>
      <c r="Y663">
        <v>33</v>
      </c>
      <c r="Z663">
        <v>1.96</v>
      </c>
      <c r="AA663">
        <v>0.3</v>
      </c>
      <c r="AB663">
        <v>0.32100000000000001</v>
      </c>
      <c r="AC663" t="str">
        <f>VLOOKUP($A663,Pit!$A$4:$A$1418,1,FALSE)</f>
        <v>RPLarry Blackwell24</v>
      </c>
    </row>
    <row r="664" spans="1:29" x14ac:dyDescent="0.25">
      <c r="A664" t="str">
        <f t="shared" si="10"/>
        <v>RPWilliam Holdom24</v>
      </c>
      <c r="B664">
        <v>4788</v>
      </c>
      <c r="C664">
        <v>1106</v>
      </c>
      <c r="D664" t="s">
        <v>227</v>
      </c>
      <c r="E664" t="s">
        <v>1248</v>
      </c>
      <c r="F664">
        <v>0</v>
      </c>
      <c r="G664" s="10">
        <v>37831</v>
      </c>
      <c r="H664">
        <v>24</v>
      </c>
      <c r="I664" t="s">
        <v>254</v>
      </c>
      <c r="J664" t="s">
        <v>43</v>
      </c>
      <c r="K664">
        <v>13</v>
      </c>
      <c r="L664">
        <v>7</v>
      </c>
      <c r="M664">
        <v>20</v>
      </c>
      <c r="N664">
        <v>0</v>
      </c>
      <c r="O664">
        <v>0</v>
      </c>
      <c r="P664">
        <v>2.94</v>
      </c>
      <c r="Q664">
        <v>121</v>
      </c>
      <c r="R664">
        <v>0</v>
      </c>
      <c r="S664">
        <v>165.3</v>
      </c>
      <c r="T664">
        <v>127</v>
      </c>
      <c r="U664">
        <v>68</v>
      </c>
      <c r="V664">
        <v>54</v>
      </c>
      <c r="W664">
        <v>20</v>
      </c>
      <c r="X664">
        <v>71</v>
      </c>
      <c r="Y664">
        <v>155</v>
      </c>
      <c r="Z664">
        <v>1.2</v>
      </c>
      <c r="AA664">
        <v>0.21099999999999999</v>
      </c>
      <c r="AB664">
        <v>0.248</v>
      </c>
      <c r="AC664" t="str">
        <f>VLOOKUP($A664,Pit!$A$4:$A$1418,1,FALSE)</f>
        <v>RPWilliam Holdom24</v>
      </c>
    </row>
    <row r="665" spans="1:29" x14ac:dyDescent="0.25">
      <c r="A665" t="str">
        <f t="shared" si="10"/>
        <v>RPAlbert Burns24</v>
      </c>
      <c r="B665">
        <v>8130</v>
      </c>
      <c r="C665">
        <v>1107</v>
      </c>
      <c r="D665" t="s">
        <v>1007</v>
      </c>
      <c r="E665" t="s">
        <v>452</v>
      </c>
      <c r="F665">
        <v>0</v>
      </c>
      <c r="G665">
        <v>37817</v>
      </c>
      <c r="H665">
        <v>24</v>
      </c>
      <c r="I665" t="s">
        <v>254</v>
      </c>
      <c r="J665" t="s">
        <v>43</v>
      </c>
      <c r="K665">
        <v>2</v>
      </c>
      <c r="L665">
        <v>4</v>
      </c>
      <c r="M665">
        <v>4</v>
      </c>
      <c r="N665">
        <v>0</v>
      </c>
      <c r="O665">
        <v>0</v>
      </c>
      <c r="P665">
        <v>4.5599999999999996</v>
      </c>
      <c r="Q665">
        <v>20</v>
      </c>
      <c r="R665">
        <v>7</v>
      </c>
      <c r="S665">
        <v>47.3</v>
      </c>
      <c r="T665">
        <v>45</v>
      </c>
      <c r="U665">
        <v>27</v>
      </c>
      <c r="V665">
        <v>24</v>
      </c>
      <c r="W665">
        <v>6</v>
      </c>
      <c r="X665">
        <v>22</v>
      </c>
      <c r="Y665">
        <v>28</v>
      </c>
      <c r="Z665">
        <v>1.42</v>
      </c>
      <c r="AA665">
        <v>0.247</v>
      </c>
      <c r="AB665">
        <v>0.26200000000000001</v>
      </c>
      <c r="AC665" t="str">
        <f>VLOOKUP($A665,Pit!$A$4:$A$1418,1,FALSE)</f>
        <v>RPAlbert Burns24</v>
      </c>
    </row>
    <row r="666" spans="1:29" x14ac:dyDescent="0.25">
      <c r="A666" t="str">
        <f t="shared" si="10"/>
        <v>RPDavid Bart24</v>
      </c>
      <c r="B666">
        <v>4881</v>
      </c>
      <c r="C666">
        <v>1108</v>
      </c>
      <c r="D666" t="s">
        <v>187</v>
      </c>
      <c r="E666" t="s">
        <v>667</v>
      </c>
      <c r="F666">
        <v>0</v>
      </c>
      <c r="G666">
        <v>37946</v>
      </c>
      <c r="H666">
        <v>24</v>
      </c>
      <c r="I666" t="s">
        <v>254</v>
      </c>
      <c r="J666" t="s">
        <v>43</v>
      </c>
      <c r="K666">
        <v>8</v>
      </c>
      <c r="L666">
        <v>14</v>
      </c>
      <c r="M666">
        <v>1</v>
      </c>
      <c r="N666">
        <v>0</v>
      </c>
      <c r="O666">
        <v>0</v>
      </c>
      <c r="P666">
        <v>6.89</v>
      </c>
      <c r="Q666">
        <v>66</v>
      </c>
      <c r="R666">
        <v>20</v>
      </c>
      <c r="S666">
        <v>176.3</v>
      </c>
      <c r="T666">
        <v>235</v>
      </c>
      <c r="U666">
        <v>159</v>
      </c>
      <c r="V666">
        <v>135</v>
      </c>
      <c r="W666">
        <v>20</v>
      </c>
      <c r="X666">
        <v>111</v>
      </c>
      <c r="Y666">
        <v>84</v>
      </c>
      <c r="Z666">
        <v>1.96</v>
      </c>
      <c r="AA666">
        <v>0.317</v>
      </c>
      <c r="AB666">
        <v>0.33200000000000002</v>
      </c>
      <c r="AC666" t="str">
        <f>VLOOKUP($A666,Pit!$A$4:$A$1418,1,FALSE)</f>
        <v>RPDavid Bart24</v>
      </c>
    </row>
    <row r="667" spans="1:29" x14ac:dyDescent="0.25">
      <c r="A667" t="str">
        <f t="shared" si="10"/>
        <v>RPJake Rowarth24</v>
      </c>
      <c r="B667">
        <v>13699</v>
      </c>
      <c r="C667">
        <v>1109</v>
      </c>
      <c r="D667" t="s">
        <v>967</v>
      </c>
      <c r="E667" t="s">
        <v>1610</v>
      </c>
      <c r="F667">
        <v>0</v>
      </c>
      <c r="G667">
        <v>38075</v>
      </c>
      <c r="H667">
        <v>24</v>
      </c>
      <c r="I667" t="s">
        <v>254</v>
      </c>
      <c r="J667" t="s">
        <v>43</v>
      </c>
      <c r="K667">
        <v>3</v>
      </c>
      <c r="L667">
        <v>5</v>
      </c>
      <c r="M667">
        <v>4</v>
      </c>
      <c r="N667">
        <v>0</v>
      </c>
      <c r="O667">
        <v>0</v>
      </c>
      <c r="P667">
        <v>5.12</v>
      </c>
      <c r="Q667">
        <v>40</v>
      </c>
      <c r="R667">
        <v>0</v>
      </c>
      <c r="S667">
        <v>58</v>
      </c>
      <c r="T667">
        <v>61</v>
      </c>
      <c r="U667">
        <v>37</v>
      </c>
      <c r="V667">
        <v>33</v>
      </c>
      <c r="W667">
        <v>5</v>
      </c>
      <c r="X667">
        <v>34</v>
      </c>
      <c r="Y667">
        <v>50</v>
      </c>
      <c r="Z667">
        <v>1.64</v>
      </c>
      <c r="AA667">
        <v>0.27100000000000002</v>
      </c>
      <c r="AB667">
        <v>0.32600000000000001</v>
      </c>
      <c r="AC667" t="str">
        <f>VLOOKUP($A667,Pit!$A$4:$A$1418,1,FALSE)</f>
        <v>RPJake Rowarth24</v>
      </c>
    </row>
    <row r="668" spans="1:29" x14ac:dyDescent="0.25">
      <c r="A668" t="str">
        <f t="shared" si="10"/>
        <v>RPDylan O'brien23</v>
      </c>
      <c r="B668">
        <v>13575</v>
      </c>
      <c r="C668">
        <v>1111</v>
      </c>
      <c r="D668" t="s">
        <v>1506</v>
      </c>
      <c r="E668" t="s">
        <v>1507</v>
      </c>
      <c r="F668">
        <v>0</v>
      </c>
      <c r="G668">
        <v>38228</v>
      </c>
      <c r="H668">
        <v>23</v>
      </c>
      <c r="I668" t="s">
        <v>254</v>
      </c>
      <c r="J668" t="s">
        <v>43</v>
      </c>
      <c r="K668">
        <v>4</v>
      </c>
      <c r="L668">
        <v>2</v>
      </c>
      <c r="M668">
        <v>1</v>
      </c>
      <c r="N668">
        <v>0</v>
      </c>
      <c r="O668">
        <v>0</v>
      </c>
      <c r="P668">
        <v>5.91</v>
      </c>
      <c r="Q668">
        <v>46</v>
      </c>
      <c r="R668">
        <v>0</v>
      </c>
      <c r="S668">
        <v>88.3</v>
      </c>
      <c r="T668">
        <v>108</v>
      </c>
      <c r="U668">
        <v>62</v>
      </c>
      <c r="V668">
        <v>58</v>
      </c>
      <c r="W668">
        <v>7</v>
      </c>
      <c r="X668">
        <v>43</v>
      </c>
      <c r="Y668">
        <v>58</v>
      </c>
      <c r="Z668">
        <v>1.71</v>
      </c>
      <c r="AA668">
        <v>0.3</v>
      </c>
      <c r="AB668">
        <v>0.34</v>
      </c>
      <c r="AC668" t="str">
        <f>VLOOKUP($A668,Pit!$A$4:$A$1418,1,FALSE)</f>
        <v>RPDylan O'brien23</v>
      </c>
    </row>
    <row r="669" spans="1:29" x14ac:dyDescent="0.25">
      <c r="A669" t="str">
        <f t="shared" si="10"/>
        <v>RPMike Nelson22</v>
      </c>
      <c r="B669">
        <v>6167</v>
      </c>
      <c r="C669">
        <v>1113</v>
      </c>
      <c r="D669" t="s">
        <v>159</v>
      </c>
      <c r="E669" t="s">
        <v>141</v>
      </c>
      <c r="F669">
        <v>0</v>
      </c>
      <c r="G669" s="10">
        <v>38866</v>
      </c>
      <c r="H669">
        <v>22</v>
      </c>
      <c r="I669" t="s">
        <v>254</v>
      </c>
      <c r="J669" t="s">
        <v>43</v>
      </c>
      <c r="K669">
        <v>7</v>
      </c>
      <c r="L669">
        <v>1</v>
      </c>
      <c r="M669">
        <v>4</v>
      </c>
      <c r="N669">
        <v>0</v>
      </c>
      <c r="O669">
        <v>0</v>
      </c>
      <c r="P669">
        <v>4.3600000000000003</v>
      </c>
      <c r="Q669">
        <v>32</v>
      </c>
      <c r="R669">
        <v>1</v>
      </c>
      <c r="S669">
        <v>64</v>
      </c>
      <c r="T669">
        <v>73</v>
      </c>
      <c r="U669">
        <v>32</v>
      </c>
      <c r="V669">
        <v>31</v>
      </c>
      <c r="W669">
        <v>7</v>
      </c>
      <c r="X669">
        <v>32</v>
      </c>
      <c r="Y669">
        <v>58</v>
      </c>
      <c r="Z669">
        <v>1.64</v>
      </c>
      <c r="AA669">
        <v>0.28499999999999998</v>
      </c>
      <c r="AB669">
        <v>0.34200000000000003</v>
      </c>
      <c r="AC669" t="str">
        <f>VLOOKUP($A669,Pit!$A$4:$A$1418,1,FALSE)</f>
        <v>RPMike Nelson22</v>
      </c>
    </row>
    <row r="670" spans="1:29" x14ac:dyDescent="0.25">
      <c r="A670" t="str">
        <f t="shared" si="10"/>
        <v>RPRoy Webster22</v>
      </c>
      <c r="B670">
        <v>15664</v>
      </c>
      <c r="C670">
        <v>1114</v>
      </c>
      <c r="D670" t="s">
        <v>374</v>
      </c>
      <c r="E670" t="s">
        <v>969</v>
      </c>
      <c r="F670">
        <v>0</v>
      </c>
      <c r="G670">
        <v>38520</v>
      </c>
      <c r="H670">
        <v>22</v>
      </c>
      <c r="I670" t="s">
        <v>254</v>
      </c>
      <c r="J670" t="s">
        <v>43</v>
      </c>
      <c r="K670">
        <v>3</v>
      </c>
      <c r="L670">
        <v>5</v>
      </c>
      <c r="M670">
        <v>4</v>
      </c>
      <c r="N670">
        <v>0</v>
      </c>
      <c r="O670">
        <v>0</v>
      </c>
      <c r="P670">
        <v>3.48</v>
      </c>
      <c r="Q670">
        <v>49</v>
      </c>
      <c r="R670">
        <v>0</v>
      </c>
      <c r="S670">
        <v>72.3</v>
      </c>
      <c r="T670">
        <v>60</v>
      </c>
      <c r="U670">
        <v>29</v>
      </c>
      <c r="V670">
        <v>28</v>
      </c>
      <c r="W670">
        <v>4</v>
      </c>
      <c r="X670">
        <v>25</v>
      </c>
      <c r="Y670">
        <v>71</v>
      </c>
      <c r="Z670">
        <v>1.18</v>
      </c>
      <c r="AA670">
        <v>0.219</v>
      </c>
      <c r="AB670">
        <v>0.28000000000000003</v>
      </c>
      <c r="AC670" t="str">
        <f>VLOOKUP($A670,Pit!$A$4:$A$1418,1,FALSE)</f>
        <v>RPRoy Webster22</v>
      </c>
    </row>
    <row r="671" spans="1:29" x14ac:dyDescent="0.25">
      <c r="A671" t="str">
        <f t="shared" si="10"/>
        <v>RPBernardo Feliciano23</v>
      </c>
      <c r="B671">
        <v>10368</v>
      </c>
      <c r="C671">
        <v>1118</v>
      </c>
      <c r="D671" t="s">
        <v>602</v>
      </c>
      <c r="E671" t="s">
        <v>656</v>
      </c>
      <c r="F671">
        <v>1800000</v>
      </c>
      <c r="G671" s="10">
        <v>38348</v>
      </c>
      <c r="H671">
        <v>23</v>
      </c>
      <c r="I671" t="s">
        <v>254</v>
      </c>
      <c r="J671" t="s">
        <v>43</v>
      </c>
      <c r="K671">
        <v>6</v>
      </c>
      <c r="L671">
        <v>17</v>
      </c>
      <c r="M671">
        <v>3</v>
      </c>
      <c r="N671">
        <v>0</v>
      </c>
      <c r="O671">
        <v>0</v>
      </c>
      <c r="P671">
        <v>5.0599999999999996</v>
      </c>
      <c r="Q671">
        <v>101</v>
      </c>
      <c r="R671">
        <v>37</v>
      </c>
      <c r="S671">
        <v>252.3</v>
      </c>
      <c r="T671">
        <v>288</v>
      </c>
      <c r="U671">
        <v>177</v>
      </c>
      <c r="V671">
        <v>142</v>
      </c>
      <c r="W671">
        <v>26</v>
      </c>
      <c r="X671">
        <v>141</v>
      </c>
      <c r="Y671">
        <v>193</v>
      </c>
      <c r="Z671">
        <v>1.7</v>
      </c>
      <c r="AA671">
        <v>0.27900000000000003</v>
      </c>
      <c r="AB671">
        <v>0.31900000000000001</v>
      </c>
      <c r="AC671" t="str">
        <f>VLOOKUP($A671,Pit!$A$4:$A$1418,1,FALSE)</f>
        <v>RPBernardo Feliciano23</v>
      </c>
    </row>
    <row r="672" spans="1:29" x14ac:dyDescent="0.25">
      <c r="A672" t="str">
        <f t="shared" si="10"/>
        <v>RPMorris Smith24</v>
      </c>
      <c r="B672">
        <v>5150</v>
      </c>
      <c r="C672">
        <v>1119</v>
      </c>
      <c r="D672" t="s">
        <v>1464</v>
      </c>
      <c r="E672" t="s">
        <v>178</v>
      </c>
      <c r="F672">
        <v>0</v>
      </c>
      <c r="G672">
        <v>38045</v>
      </c>
      <c r="H672">
        <v>24</v>
      </c>
      <c r="I672" t="s">
        <v>254</v>
      </c>
      <c r="J672" t="s">
        <v>43</v>
      </c>
      <c r="K672">
        <v>7</v>
      </c>
      <c r="L672">
        <v>17</v>
      </c>
      <c r="M672">
        <v>11</v>
      </c>
      <c r="N672">
        <v>0</v>
      </c>
      <c r="O672">
        <v>0</v>
      </c>
      <c r="P672">
        <v>5.79</v>
      </c>
      <c r="Q672">
        <v>115</v>
      </c>
      <c r="R672">
        <v>0</v>
      </c>
      <c r="S672">
        <v>171</v>
      </c>
      <c r="T672">
        <v>232</v>
      </c>
      <c r="U672">
        <v>130</v>
      </c>
      <c r="V672">
        <v>110</v>
      </c>
      <c r="W672">
        <v>26</v>
      </c>
      <c r="X672">
        <v>83</v>
      </c>
      <c r="Y672">
        <v>110</v>
      </c>
      <c r="Z672">
        <v>1.84</v>
      </c>
      <c r="AA672">
        <v>0.32500000000000001</v>
      </c>
      <c r="AB672">
        <v>0.35099999999999998</v>
      </c>
      <c r="AC672" t="str">
        <f>VLOOKUP($A672,Pit!$A$4:$A$1418,1,FALSE)</f>
        <v>RPMorris Smith24</v>
      </c>
    </row>
    <row r="673" spans="1:29" x14ac:dyDescent="0.25">
      <c r="A673" t="str">
        <f t="shared" si="10"/>
        <v>RPFelipe Martínez23</v>
      </c>
      <c r="B673">
        <v>14749</v>
      </c>
      <c r="C673">
        <v>1120</v>
      </c>
      <c r="D673" t="s">
        <v>206</v>
      </c>
      <c r="E673" t="s">
        <v>205</v>
      </c>
      <c r="F673">
        <v>0</v>
      </c>
      <c r="G673">
        <v>38429</v>
      </c>
      <c r="H673">
        <v>23</v>
      </c>
      <c r="I673" t="s">
        <v>254</v>
      </c>
      <c r="J673" t="s">
        <v>43</v>
      </c>
      <c r="K673">
        <v>5</v>
      </c>
      <c r="L673">
        <v>4</v>
      </c>
      <c r="M673">
        <v>6</v>
      </c>
      <c r="N673">
        <v>0</v>
      </c>
      <c r="O673">
        <v>0</v>
      </c>
      <c r="P673">
        <v>4.97</v>
      </c>
      <c r="Q673">
        <v>47</v>
      </c>
      <c r="R673">
        <v>0</v>
      </c>
      <c r="S673">
        <v>63.3</v>
      </c>
      <c r="T673">
        <v>68</v>
      </c>
      <c r="U673">
        <v>40</v>
      </c>
      <c r="V673">
        <v>35</v>
      </c>
      <c r="W673">
        <v>12</v>
      </c>
      <c r="X673">
        <v>31</v>
      </c>
      <c r="Y673">
        <v>47</v>
      </c>
      <c r="Z673">
        <v>1.56</v>
      </c>
      <c r="AA673">
        <v>0.27</v>
      </c>
      <c r="AB673">
        <v>0.28699999999999998</v>
      </c>
      <c r="AC673" t="str">
        <f>VLOOKUP($A673,Pit!$A$4:$A$1418,1,FALSE)</f>
        <v>RPFelipe Martínez23</v>
      </c>
    </row>
    <row r="674" spans="1:29" x14ac:dyDescent="0.25">
      <c r="A674" t="str">
        <f t="shared" si="10"/>
        <v>RPTsuneyo Kokawa24</v>
      </c>
      <c r="B674">
        <v>9155</v>
      </c>
      <c r="C674">
        <v>1121</v>
      </c>
      <c r="D674" t="s">
        <v>1326</v>
      </c>
      <c r="E674" t="s">
        <v>642</v>
      </c>
      <c r="F674">
        <v>0</v>
      </c>
      <c r="G674">
        <v>38023</v>
      </c>
      <c r="H674">
        <v>24</v>
      </c>
      <c r="I674" t="s">
        <v>254</v>
      </c>
      <c r="J674" t="s">
        <v>43</v>
      </c>
      <c r="K674">
        <v>6</v>
      </c>
      <c r="L674">
        <v>2</v>
      </c>
      <c r="M674">
        <v>5</v>
      </c>
      <c r="N674">
        <v>0</v>
      </c>
      <c r="O674">
        <v>0</v>
      </c>
      <c r="P674">
        <v>6.77</v>
      </c>
      <c r="Q674">
        <v>57</v>
      </c>
      <c r="R674">
        <v>0</v>
      </c>
      <c r="S674">
        <v>98.3</v>
      </c>
      <c r="T674">
        <v>128</v>
      </c>
      <c r="U674">
        <v>85</v>
      </c>
      <c r="V674">
        <v>74</v>
      </c>
      <c r="W674">
        <v>15</v>
      </c>
      <c r="X674">
        <v>49</v>
      </c>
      <c r="Y674">
        <v>57</v>
      </c>
      <c r="Z674">
        <v>1.8</v>
      </c>
      <c r="AA674">
        <v>0.315</v>
      </c>
      <c r="AB674">
        <v>0.33400000000000002</v>
      </c>
      <c r="AC674" t="str">
        <f>VLOOKUP($A674,Pit!$A$4:$A$1418,1,FALSE)</f>
        <v>RPTsuneyo Kokawa24</v>
      </c>
    </row>
    <row r="675" spans="1:29" x14ac:dyDescent="0.25">
      <c r="A675" t="str">
        <f t="shared" si="10"/>
        <v>RPStephen DeWitt24</v>
      </c>
      <c r="B675">
        <v>5734</v>
      </c>
      <c r="C675">
        <v>1122</v>
      </c>
      <c r="D675" t="s">
        <v>709</v>
      </c>
      <c r="E675" t="s">
        <v>609</v>
      </c>
      <c r="F675">
        <v>0</v>
      </c>
      <c r="G675">
        <v>38109</v>
      </c>
      <c r="H675">
        <v>24</v>
      </c>
      <c r="I675" t="s">
        <v>254</v>
      </c>
      <c r="J675" t="s">
        <v>43</v>
      </c>
      <c r="K675">
        <v>6</v>
      </c>
      <c r="L675">
        <v>6</v>
      </c>
      <c r="M675">
        <v>1</v>
      </c>
      <c r="N675">
        <v>0</v>
      </c>
      <c r="O675">
        <v>0</v>
      </c>
      <c r="P675">
        <v>4.4400000000000004</v>
      </c>
      <c r="Q675">
        <v>32</v>
      </c>
      <c r="R675">
        <v>17</v>
      </c>
      <c r="S675">
        <v>101.3</v>
      </c>
      <c r="T675">
        <v>93</v>
      </c>
      <c r="U675">
        <v>61</v>
      </c>
      <c r="V675">
        <v>50</v>
      </c>
      <c r="W675">
        <v>11</v>
      </c>
      <c r="X675">
        <v>55</v>
      </c>
      <c r="Y675">
        <v>66</v>
      </c>
      <c r="Z675">
        <v>1.46</v>
      </c>
      <c r="AA675">
        <v>0.23799999999999999</v>
      </c>
      <c r="AB675">
        <v>0.25800000000000001</v>
      </c>
      <c r="AC675" t="str">
        <f>VLOOKUP($A675,Pit!$A$4:$A$1418,1,FALSE)</f>
        <v>RPStephen DeWitt24</v>
      </c>
    </row>
    <row r="676" spans="1:29" x14ac:dyDescent="0.25">
      <c r="A676" t="str">
        <f t="shared" si="10"/>
        <v>RPDoug Hinton22</v>
      </c>
      <c r="B676">
        <v>8099</v>
      </c>
      <c r="C676">
        <v>1124</v>
      </c>
      <c r="D676" t="s">
        <v>545</v>
      </c>
      <c r="E676" t="s">
        <v>1243</v>
      </c>
      <c r="F676">
        <v>0</v>
      </c>
      <c r="G676">
        <v>38537</v>
      </c>
      <c r="H676">
        <v>22</v>
      </c>
      <c r="I676" t="s">
        <v>254</v>
      </c>
      <c r="J676" t="s">
        <v>43</v>
      </c>
      <c r="K676">
        <v>7</v>
      </c>
      <c r="L676">
        <v>10</v>
      </c>
      <c r="M676">
        <v>1</v>
      </c>
      <c r="N676">
        <v>0</v>
      </c>
      <c r="O676">
        <v>0</v>
      </c>
      <c r="P676">
        <v>5.77</v>
      </c>
      <c r="Q676">
        <v>46</v>
      </c>
      <c r="R676">
        <v>2</v>
      </c>
      <c r="S676">
        <v>82.7</v>
      </c>
      <c r="T676">
        <v>94</v>
      </c>
      <c r="U676">
        <v>61</v>
      </c>
      <c r="V676">
        <v>53</v>
      </c>
      <c r="W676">
        <v>13</v>
      </c>
      <c r="X676">
        <v>62</v>
      </c>
      <c r="Y676">
        <v>39</v>
      </c>
      <c r="Z676">
        <v>1.89</v>
      </c>
      <c r="AA676">
        <v>0.29499999999999998</v>
      </c>
      <c r="AB676">
        <v>0.29799999999999999</v>
      </c>
      <c r="AC676" t="str">
        <f>VLOOKUP($A676,Pit!$A$4:$A$1418,1,FALSE)</f>
        <v>RPDoug Hinton22</v>
      </c>
    </row>
    <row r="677" spans="1:29" x14ac:dyDescent="0.25">
      <c r="A677" t="str">
        <f t="shared" si="10"/>
        <v>RPYeijiro Nakao24</v>
      </c>
      <c r="B677">
        <v>8675</v>
      </c>
      <c r="C677">
        <v>1125</v>
      </c>
      <c r="D677" t="s">
        <v>780</v>
      </c>
      <c r="E677" t="s">
        <v>1488</v>
      </c>
      <c r="F677">
        <v>0</v>
      </c>
      <c r="G677">
        <v>37980</v>
      </c>
      <c r="H677">
        <v>24</v>
      </c>
      <c r="I677" t="s">
        <v>254</v>
      </c>
      <c r="J677" t="s">
        <v>43</v>
      </c>
      <c r="K677">
        <v>2</v>
      </c>
      <c r="L677">
        <v>1</v>
      </c>
      <c r="M677">
        <v>1</v>
      </c>
      <c r="N677">
        <v>0</v>
      </c>
      <c r="O677">
        <v>0</v>
      </c>
      <c r="P677">
        <v>9.07</v>
      </c>
      <c r="Q677">
        <v>28</v>
      </c>
      <c r="R677">
        <v>1</v>
      </c>
      <c r="S677">
        <v>40.700000000000003</v>
      </c>
      <c r="T677">
        <v>65</v>
      </c>
      <c r="U677">
        <v>45</v>
      </c>
      <c r="V677">
        <v>41</v>
      </c>
      <c r="W677">
        <v>4</v>
      </c>
      <c r="X677">
        <v>30</v>
      </c>
      <c r="Y677">
        <v>27</v>
      </c>
      <c r="Z677">
        <v>2.34</v>
      </c>
      <c r="AA677">
        <v>0.36299999999999999</v>
      </c>
      <c r="AB677">
        <v>0.40899999999999997</v>
      </c>
      <c r="AC677" t="str">
        <f>VLOOKUP($A677,Pit!$A$4:$A$1418,1,FALSE)</f>
        <v>RPYeijiro Nakao24</v>
      </c>
    </row>
    <row r="678" spans="1:29" x14ac:dyDescent="0.25">
      <c r="A678" t="str">
        <f t="shared" si="10"/>
        <v>RPAlex Keys22</v>
      </c>
      <c r="B678">
        <v>11153</v>
      </c>
      <c r="C678">
        <v>1126</v>
      </c>
      <c r="D678" t="s">
        <v>499</v>
      </c>
      <c r="E678" t="s">
        <v>1312</v>
      </c>
      <c r="F678">
        <v>0</v>
      </c>
      <c r="G678">
        <v>38611</v>
      </c>
      <c r="H678">
        <v>22</v>
      </c>
      <c r="I678" t="s">
        <v>254</v>
      </c>
      <c r="J678" t="s">
        <v>43</v>
      </c>
      <c r="K678">
        <v>1</v>
      </c>
      <c r="L678">
        <v>2</v>
      </c>
      <c r="M678">
        <v>0</v>
      </c>
      <c r="N678">
        <v>0</v>
      </c>
      <c r="O678">
        <v>0</v>
      </c>
      <c r="P678">
        <v>4.9800000000000004</v>
      </c>
      <c r="Q678">
        <v>21</v>
      </c>
      <c r="R678">
        <v>0</v>
      </c>
      <c r="S678">
        <v>34.299999999999997</v>
      </c>
      <c r="T678">
        <v>44</v>
      </c>
      <c r="U678">
        <v>19</v>
      </c>
      <c r="V678">
        <v>19</v>
      </c>
      <c r="W678">
        <v>4</v>
      </c>
      <c r="X678">
        <v>19</v>
      </c>
      <c r="Y678">
        <v>29</v>
      </c>
      <c r="Z678">
        <v>1.83</v>
      </c>
      <c r="AA678">
        <v>0.33300000000000002</v>
      </c>
      <c r="AB678">
        <v>0.40400000000000003</v>
      </c>
      <c r="AC678" t="str">
        <f>VLOOKUP($A678,Pit!$A$4:$A$1418,1,FALSE)</f>
        <v>RPAlex Keys22</v>
      </c>
    </row>
    <row r="679" spans="1:29" x14ac:dyDescent="0.25">
      <c r="A679" t="str">
        <f t="shared" si="10"/>
        <v>RPSalvador Jáureygui24</v>
      </c>
      <c r="B679">
        <v>7937</v>
      </c>
      <c r="C679">
        <v>1127</v>
      </c>
      <c r="D679" t="s">
        <v>231</v>
      </c>
      <c r="E679" t="s">
        <v>1282</v>
      </c>
      <c r="F679">
        <v>0</v>
      </c>
      <c r="G679">
        <v>37913</v>
      </c>
      <c r="H679">
        <v>24</v>
      </c>
      <c r="I679" t="s">
        <v>254</v>
      </c>
      <c r="J679" t="s">
        <v>43</v>
      </c>
      <c r="K679">
        <v>8</v>
      </c>
      <c r="L679">
        <v>2</v>
      </c>
      <c r="M679">
        <v>3</v>
      </c>
      <c r="N679">
        <v>0</v>
      </c>
      <c r="O679">
        <v>0</v>
      </c>
      <c r="P679">
        <v>4.16</v>
      </c>
      <c r="Q679">
        <v>54</v>
      </c>
      <c r="R679">
        <v>1</v>
      </c>
      <c r="S679">
        <v>88.7</v>
      </c>
      <c r="T679">
        <v>74</v>
      </c>
      <c r="U679">
        <v>44</v>
      </c>
      <c r="V679">
        <v>41</v>
      </c>
      <c r="W679">
        <v>9</v>
      </c>
      <c r="X679">
        <v>42</v>
      </c>
      <c r="Y679">
        <v>76</v>
      </c>
      <c r="Z679">
        <v>1.31</v>
      </c>
      <c r="AA679">
        <v>0.22800000000000001</v>
      </c>
      <c r="AB679">
        <v>0.26800000000000002</v>
      </c>
      <c r="AC679" t="str">
        <f>VLOOKUP($A679,Pit!$A$4:$A$1418,1,FALSE)</f>
        <v>RPSalvador Jáureygui24</v>
      </c>
    </row>
    <row r="680" spans="1:29" x14ac:dyDescent="0.25">
      <c r="A680" t="str">
        <f t="shared" si="10"/>
        <v>RPLou Steele21</v>
      </c>
      <c r="B680">
        <v>6843</v>
      </c>
      <c r="C680">
        <v>1130</v>
      </c>
      <c r="D680" t="s">
        <v>218</v>
      </c>
      <c r="E680" t="s">
        <v>538</v>
      </c>
      <c r="F680">
        <v>0</v>
      </c>
      <c r="G680">
        <v>39131</v>
      </c>
      <c r="H680">
        <v>21</v>
      </c>
      <c r="I680" t="s">
        <v>254</v>
      </c>
      <c r="J680" t="s">
        <v>43</v>
      </c>
      <c r="K680">
        <v>8</v>
      </c>
      <c r="L680">
        <v>6</v>
      </c>
      <c r="M680">
        <v>6</v>
      </c>
      <c r="N680">
        <v>0</v>
      </c>
      <c r="O680">
        <v>0</v>
      </c>
      <c r="P680">
        <v>4.07</v>
      </c>
      <c r="Q680">
        <v>58</v>
      </c>
      <c r="R680">
        <v>0</v>
      </c>
      <c r="S680">
        <v>73</v>
      </c>
      <c r="T680">
        <v>60</v>
      </c>
      <c r="U680">
        <v>37</v>
      </c>
      <c r="V680">
        <v>33</v>
      </c>
      <c r="W680">
        <v>8</v>
      </c>
      <c r="X680">
        <v>40</v>
      </c>
      <c r="Y680">
        <v>80</v>
      </c>
      <c r="Z680">
        <v>1.37</v>
      </c>
      <c r="AA680">
        <v>0.222</v>
      </c>
      <c r="AB680">
        <v>0.28000000000000003</v>
      </c>
      <c r="AC680" t="str">
        <f>VLOOKUP($A680,Pit!$A$4:$A$1418,1,FALSE)</f>
        <v>RPLou Steele21</v>
      </c>
    </row>
    <row r="681" spans="1:29" x14ac:dyDescent="0.25">
      <c r="A681" t="str">
        <f t="shared" si="10"/>
        <v>RPJack Branwell23</v>
      </c>
      <c r="B681">
        <v>10301</v>
      </c>
      <c r="C681">
        <v>1131</v>
      </c>
      <c r="D681" t="s">
        <v>154</v>
      </c>
      <c r="E681" t="s">
        <v>1058</v>
      </c>
      <c r="F681">
        <v>0</v>
      </c>
      <c r="G681" s="10">
        <v>38328</v>
      </c>
      <c r="H681">
        <v>23</v>
      </c>
      <c r="I681" t="s">
        <v>254</v>
      </c>
      <c r="J681" t="s">
        <v>43</v>
      </c>
      <c r="K681">
        <v>9</v>
      </c>
      <c r="L681">
        <v>14</v>
      </c>
      <c r="M681">
        <v>5</v>
      </c>
      <c r="N681">
        <v>0</v>
      </c>
      <c r="O681">
        <v>0</v>
      </c>
      <c r="P681" s="8">
        <v>6.26</v>
      </c>
      <c r="Q681">
        <v>49</v>
      </c>
      <c r="R681">
        <v>33</v>
      </c>
      <c r="S681">
        <v>168.3</v>
      </c>
      <c r="T681">
        <v>200</v>
      </c>
      <c r="U681">
        <v>131</v>
      </c>
      <c r="V681">
        <v>117</v>
      </c>
      <c r="W681">
        <v>18</v>
      </c>
      <c r="X681">
        <v>114</v>
      </c>
      <c r="Y681">
        <v>138</v>
      </c>
      <c r="Z681" s="8">
        <v>1.87</v>
      </c>
      <c r="AA681" s="9">
        <v>0.29299999999999998</v>
      </c>
      <c r="AB681" s="9">
        <v>0.34300000000000003</v>
      </c>
      <c r="AC681" t="str">
        <f>VLOOKUP($A681,Pit!$A$4:$A$1418,1,FALSE)</f>
        <v>RPJack Branwell23</v>
      </c>
    </row>
    <row r="682" spans="1:29" x14ac:dyDescent="0.25">
      <c r="A682" t="str">
        <f t="shared" si="10"/>
        <v>CLNicholas Tillman23</v>
      </c>
      <c r="B682">
        <v>4826</v>
      </c>
      <c r="C682">
        <v>1132</v>
      </c>
      <c r="D682" t="s">
        <v>1083</v>
      </c>
      <c r="E682" t="s">
        <v>1693</v>
      </c>
      <c r="F682">
        <v>0</v>
      </c>
      <c r="G682">
        <v>38272</v>
      </c>
      <c r="H682">
        <v>23</v>
      </c>
      <c r="I682" t="s">
        <v>254</v>
      </c>
      <c r="J682" t="s">
        <v>53</v>
      </c>
      <c r="K682">
        <v>2</v>
      </c>
      <c r="L682">
        <v>11</v>
      </c>
      <c r="M682">
        <v>5</v>
      </c>
      <c r="N682">
        <v>0</v>
      </c>
      <c r="O682">
        <v>0</v>
      </c>
      <c r="P682">
        <v>5.15</v>
      </c>
      <c r="Q682">
        <v>30</v>
      </c>
      <c r="R682">
        <v>16</v>
      </c>
      <c r="S682">
        <v>85.7</v>
      </c>
      <c r="T682">
        <v>106</v>
      </c>
      <c r="U682">
        <v>54</v>
      </c>
      <c r="V682">
        <v>49</v>
      </c>
      <c r="W682">
        <v>9</v>
      </c>
      <c r="X682">
        <v>23</v>
      </c>
      <c r="Y682">
        <v>49</v>
      </c>
      <c r="Z682">
        <v>1.51</v>
      </c>
      <c r="AA682">
        <v>0.30399999999999999</v>
      </c>
      <c r="AB682">
        <v>0.32700000000000001</v>
      </c>
      <c r="AC682" t="str">
        <f>VLOOKUP($A682,Pit!$A$4:$A$1418,1,FALSE)</f>
        <v>CLNicholas Tillman23</v>
      </c>
    </row>
    <row r="683" spans="1:29" x14ac:dyDescent="0.25">
      <c r="A683" t="str">
        <f t="shared" si="10"/>
        <v>RPManny Silva22</v>
      </c>
      <c r="B683">
        <v>6795</v>
      </c>
      <c r="C683">
        <v>1133</v>
      </c>
      <c r="D683" t="s">
        <v>183</v>
      </c>
      <c r="E683" t="s">
        <v>1650</v>
      </c>
      <c r="F683">
        <v>0</v>
      </c>
      <c r="G683">
        <v>38804</v>
      </c>
      <c r="H683">
        <v>22</v>
      </c>
      <c r="I683" t="s">
        <v>254</v>
      </c>
      <c r="J683" t="s">
        <v>43</v>
      </c>
      <c r="K683">
        <v>2</v>
      </c>
      <c r="L683">
        <v>9</v>
      </c>
      <c r="M683">
        <v>0</v>
      </c>
      <c r="N683">
        <v>0</v>
      </c>
      <c r="O683">
        <v>0</v>
      </c>
      <c r="P683">
        <v>4.4800000000000004</v>
      </c>
      <c r="Q683">
        <v>41</v>
      </c>
      <c r="R683">
        <v>0</v>
      </c>
      <c r="S683">
        <v>88.3</v>
      </c>
      <c r="T683">
        <v>95</v>
      </c>
      <c r="U683">
        <v>48</v>
      </c>
      <c r="V683">
        <v>44</v>
      </c>
      <c r="W683">
        <v>10</v>
      </c>
      <c r="X683">
        <v>54</v>
      </c>
      <c r="Y683">
        <v>71</v>
      </c>
      <c r="Z683">
        <v>1.69</v>
      </c>
      <c r="AA683">
        <v>0.27600000000000002</v>
      </c>
      <c r="AB683">
        <v>0.32</v>
      </c>
      <c r="AC683" t="str">
        <f>VLOOKUP($A683,Pit!$A$4:$A$1418,1,FALSE)</f>
        <v>RPManny Silva22</v>
      </c>
    </row>
    <row r="684" spans="1:29" x14ac:dyDescent="0.25">
      <c r="A684" t="str">
        <f t="shared" si="10"/>
        <v>CLCharles Preston23</v>
      </c>
      <c r="B684">
        <v>10422</v>
      </c>
      <c r="C684">
        <v>1134</v>
      </c>
      <c r="D684" t="s">
        <v>578</v>
      </c>
      <c r="E684" t="s">
        <v>1565</v>
      </c>
      <c r="F684">
        <v>0</v>
      </c>
      <c r="G684">
        <v>38242</v>
      </c>
      <c r="H684">
        <v>23</v>
      </c>
      <c r="I684" t="s">
        <v>254</v>
      </c>
      <c r="J684" t="s">
        <v>53</v>
      </c>
      <c r="K684">
        <v>6</v>
      </c>
      <c r="L684">
        <v>8</v>
      </c>
      <c r="M684">
        <v>26</v>
      </c>
      <c r="N684">
        <v>0</v>
      </c>
      <c r="O684">
        <v>0</v>
      </c>
      <c r="P684">
        <v>4.26</v>
      </c>
      <c r="Q684">
        <v>93</v>
      </c>
      <c r="R684">
        <v>0</v>
      </c>
      <c r="S684">
        <v>105.7</v>
      </c>
      <c r="T684">
        <v>111</v>
      </c>
      <c r="U684">
        <v>61</v>
      </c>
      <c r="V684">
        <v>50</v>
      </c>
      <c r="W684">
        <v>13</v>
      </c>
      <c r="X684">
        <v>45</v>
      </c>
      <c r="Y684">
        <v>96</v>
      </c>
      <c r="Z684">
        <v>1.48</v>
      </c>
      <c r="AA684">
        <v>0.26100000000000001</v>
      </c>
      <c r="AB684">
        <v>0.308</v>
      </c>
      <c r="AC684" t="str">
        <f>VLOOKUP($A684,Pit!$A$4:$A$1418,1,FALSE)</f>
        <v>CLCharles Preston23</v>
      </c>
    </row>
    <row r="685" spans="1:29" x14ac:dyDescent="0.25">
      <c r="A685" t="str">
        <f t="shared" si="10"/>
        <v>RPYushiro Kojima24</v>
      </c>
      <c r="B685">
        <v>9226</v>
      </c>
      <c r="C685">
        <v>1135</v>
      </c>
      <c r="D685" t="s">
        <v>1324</v>
      </c>
      <c r="E685" t="s">
        <v>658</v>
      </c>
      <c r="F685">
        <v>0</v>
      </c>
      <c r="G685">
        <v>37795</v>
      </c>
      <c r="H685">
        <v>24</v>
      </c>
      <c r="I685" t="s">
        <v>254</v>
      </c>
      <c r="J685" t="s">
        <v>43</v>
      </c>
      <c r="K685">
        <v>8</v>
      </c>
      <c r="L685">
        <v>8</v>
      </c>
      <c r="M685">
        <v>11</v>
      </c>
      <c r="N685">
        <v>0</v>
      </c>
      <c r="O685">
        <v>0</v>
      </c>
      <c r="P685">
        <v>4.08</v>
      </c>
      <c r="Q685">
        <v>86</v>
      </c>
      <c r="R685">
        <v>1</v>
      </c>
      <c r="S685">
        <v>121.3</v>
      </c>
      <c r="T685">
        <v>101</v>
      </c>
      <c r="U685">
        <v>68</v>
      </c>
      <c r="V685">
        <v>55</v>
      </c>
      <c r="W685">
        <v>19</v>
      </c>
      <c r="X685">
        <v>65</v>
      </c>
      <c r="Y685">
        <v>109</v>
      </c>
      <c r="Z685">
        <v>1.37</v>
      </c>
      <c r="AA685">
        <v>0.223</v>
      </c>
      <c r="AB685">
        <v>0.248</v>
      </c>
      <c r="AC685" t="str">
        <f>VLOOKUP($A685,Pit!$A$4:$A$1418,1,FALSE)</f>
        <v>RPYushiro Kojima24</v>
      </c>
    </row>
    <row r="686" spans="1:29" x14ac:dyDescent="0.25">
      <c r="A686" t="str">
        <f t="shared" si="10"/>
        <v>RPChet Miller18</v>
      </c>
      <c r="B686">
        <v>6923</v>
      </c>
      <c r="C686">
        <v>1136</v>
      </c>
      <c r="D686" t="s">
        <v>736</v>
      </c>
      <c r="E686" t="s">
        <v>180</v>
      </c>
      <c r="F686">
        <v>0</v>
      </c>
      <c r="G686" s="10">
        <v>40330</v>
      </c>
      <c r="H686">
        <v>18</v>
      </c>
      <c r="I686" t="s">
        <v>254</v>
      </c>
      <c r="J686" t="s">
        <v>43</v>
      </c>
      <c r="K686">
        <v>7</v>
      </c>
      <c r="L686">
        <v>8</v>
      </c>
      <c r="M686">
        <v>1</v>
      </c>
      <c r="N686">
        <v>0</v>
      </c>
      <c r="O686">
        <v>0</v>
      </c>
      <c r="P686">
        <v>4.78</v>
      </c>
      <c r="Q686">
        <v>48</v>
      </c>
      <c r="R686">
        <v>12</v>
      </c>
      <c r="S686">
        <v>128</v>
      </c>
      <c r="T686">
        <v>158</v>
      </c>
      <c r="U686">
        <v>81</v>
      </c>
      <c r="V686">
        <v>68</v>
      </c>
      <c r="W686">
        <v>19</v>
      </c>
      <c r="X686">
        <v>53</v>
      </c>
      <c r="Y686">
        <v>75</v>
      </c>
      <c r="Z686">
        <v>1.65</v>
      </c>
      <c r="AA686">
        <v>0.30199999999999999</v>
      </c>
      <c r="AB686">
        <v>0.32100000000000001</v>
      </c>
      <c r="AC686" t="str">
        <f>VLOOKUP($A686,Pit!$A$4:$A$1418,1,FALSE)</f>
        <v>RPChet Miller18</v>
      </c>
    </row>
    <row r="687" spans="1:29" x14ac:dyDescent="0.25">
      <c r="A687" t="str">
        <f t="shared" si="10"/>
        <v>RPFred Boyer23</v>
      </c>
      <c r="B687">
        <v>10305</v>
      </c>
      <c r="C687">
        <v>1137</v>
      </c>
      <c r="D687" t="s">
        <v>277</v>
      </c>
      <c r="E687" t="s">
        <v>1057</v>
      </c>
      <c r="F687">
        <v>0</v>
      </c>
      <c r="G687">
        <v>38402</v>
      </c>
      <c r="H687">
        <v>23</v>
      </c>
      <c r="I687" t="s">
        <v>254</v>
      </c>
      <c r="J687" t="s">
        <v>43</v>
      </c>
      <c r="K687">
        <v>7</v>
      </c>
      <c r="L687">
        <v>7</v>
      </c>
      <c r="M687">
        <v>6</v>
      </c>
      <c r="N687">
        <v>0</v>
      </c>
      <c r="O687">
        <v>0</v>
      </c>
      <c r="P687">
        <v>5.15</v>
      </c>
      <c r="Q687">
        <v>82</v>
      </c>
      <c r="R687">
        <v>0</v>
      </c>
      <c r="S687">
        <v>110</v>
      </c>
      <c r="T687">
        <v>115</v>
      </c>
      <c r="U687">
        <v>72</v>
      </c>
      <c r="V687">
        <v>63</v>
      </c>
      <c r="W687">
        <v>14</v>
      </c>
      <c r="X687">
        <v>58</v>
      </c>
      <c r="Y687">
        <v>83</v>
      </c>
      <c r="Z687">
        <v>1.57</v>
      </c>
      <c r="AA687">
        <v>0.26800000000000002</v>
      </c>
      <c r="AB687">
        <v>0.29899999999999999</v>
      </c>
      <c r="AC687" t="str">
        <f>VLOOKUP($A687,Pit!$A$4:$A$1418,1,FALSE)</f>
        <v>RPFred Boyer23</v>
      </c>
    </row>
    <row r="688" spans="1:29" x14ac:dyDescent="0.25">
      <c r="A688" t="str">
        <f t="shared" si="10"/>
        <v>RPKeith Hall23</v>
      </c>
      <c r="B688">
        <v>2032</v>
      </c>
      <c r="C688">
        <v>1140</v>
      </c>
      <c r="D688" t="s">
        <v>987</v>
      </c>
      <c r="E688" t="s">
        <v>217</v>
      </c>
      <c r="F688">
        <v>0</v>
      </c>
      <c r="G688">
        <v>38152</v>
      </c>
      <c r="H688">
        <v>23</v>
      </c>
      <c r="I688" t="s">
        <v>254</v>
      </c>
      <c r="J688" t="s">
        <v>43</v>
      </c>
      <c r="K688">
        <v>5</v>
      </c>
      <c r="L688">
        <v>4</v>
      </c>
      <c r="M688">
        <v>1</v>
      </c>
      <c r="N688">
        <v>0</v>
      </c>
      <c r="O688">
        <v>0</v>
      </c>
      <c r="P688">
        <v>6.27</v>
      </c>
      <c r="Q688">
        <v>33</v>
      </c>
      <c r="R688">
        <v>8</v>
      </c>
      <c r="S688">
        <v>79</v>
      </c>
      <c r="T688">
        <v>93</v>
      </c>
      <c r="U688">
        <v>62</v>
      </c>
      <c r="V688">
        <v>55</v>
      </c>
      <c r="W688">
        <v>9</v>
      </c>
      <c r="X688">
        <v>34</v>
      </c>
      <c r="Y688">
        <v>42</v>
      </c>
      <c r="Z688">
        <v>1.61</v>
      </c>
      <c r="AA688">
        <v>0.29599999999999999</v>
      </c>
      <c r="AB688">
        <v>0.31</v>
      </c>
      <c r="AC688" t="str">
        <f>VLOOKUP($A688,Pit!$A$4:$A$1418,1,FALSE)</f>
        <v>RPKeith Hall23</v>
      </c>
    </row>
    <row r="689" spans="1:29" x14ac:dyDescent="0.25">
      <c r="A689" t="str">
        <f t="shared" si="10"/>
        <v>RPTadasu Miura24</v>
      </c>
      <c r="B689">
        <v>9366</v>
      </c>
      <c r="C689">
        <v>1141</v>
      </c>
      <c r="D689" t="s">
        <v>1451</v>
      </c>
      <c r="E689" t="s">
        <v>1452</v>
      </c>
      <c r="F689">
        <v>0</v>
      </c>
      <c r="G689">
        <v>37863</v>
      </c>
      <c r="H689">
        <v>24</v>
      </c>
      <c r="I689" t="s">
        <v>254</v>
      </c>
      <c r="J689" t="s">
        <v>43</v>
      </c>
      <c r="K689">
        <v>9</v>
      </c>
      <c r="L689">
        <v>6</v>
      </c>
      <c r="M689">
        <v>2</v>
      </c>
      <c r="N689">
        <v>0</v>
      </c>
      <c r="O689">
        <v>0</v>
      </c>
      <c r="P689">
        <v>6.88</v>
      </c>
      <c r="Q689">
        <v>53</v>
      </c>
      <c r="R689">
        <v>8</v>
      </c>
      <c r="S689">
        <v>106</v>
      </c>
      <c r="T689">
        <v>150</v>
      </c>
      <c r="U689">
        <v>89</v>
      </c>
      <c r="V689">
        <v>81</v>
      </c>
      <c r="W689">
        <v>18</v>
      </c>
      <c r="X689">
        <v>51</v>
      </c>
      <c r="Y689">
        <v>68</v>
      </c>
      <c r="Z689">
        <v>1.9</v>
      </c>
      <c r="AA689">
        <v>0.33900000000000002</v>
      </c>
      <c r="AB689">
        <v>0.36699999999999999</v>
      </c>
      <c r="AC689" t="str">
        <f>VLOOKUP($A689,Pit!$A$4:$A$1418,1,FALSE)</f>
        <v>RPTadasu Miura24</v>
      </c>
    </row>
    <row r="690" spans="1:29" x14ac:dyDescent="0.25">
      <c r="A690" t="str">
        <f t="shared" si="10"/>
        <v>RPJavier Zamora23</v>
      </c>
      <c r="B690">
        <v>13591</v>
      </c>
      <c r="C690">
        <v>1142</v>
      </c>
      <c r="D690" t="s">
        <v>182</v>
      </c>
      <c r="E690" t="s">
        <v>1753</v>
      </c>
      <c r="F690">
        <v>0</v>
      </c>
      <c r="G690">
        <v>38349</v>
      </c>
      <c r="H690">
        <v>23</v>
      </c>
      <c r="I690" t="s">
        <v>254</v>
      </c>
      <c r="J690" t="s">
        <v>43</v>
      </c>
      <c r="K690">
        <v>4</v>
      </c>
      <c r="L690">
        <v>0</v>
      </c>
      <c r="M690">
        <v>3</v>
      </c>
      <c r="N690">
        <v>0</v>
      </c>
      <c r="O690">
        <v>0</v>
      </c>
      <c r="P690">
        <v>3.87</v>
      </c>
      <c r="Q690">
        <v>40</v>
      </c>
      <c r="R690">
        <v>0</v>
      </c>
      <c r="S690">
        <v>79</v>
      </c>
      <c r="T690">
        <v>83</v>
      </c>
      <c r="U690">
        <v>40</v>
      </c>
      <c r="V690">
        <v>34</v>
      </c>
      <c r="W690">
        <v>9</v>
      </c>
      <c r="X690">
        <v>35</v>
      </c>
      <c r="Y690">
        <v>59</v>
      </c>
      <c r="Z690">
        <v>1.49</v>
      </c>
      <c r="AA690">
        <v>0.26400000000000001</v>
      </c>
      <c r="AB690">
        <v>0.29799999999999999</v>
      </c>
      <c r="AC690" t="str">
        <f>VLOOKUP($A690,Pit!$A$4:$A$1418,1,FALSE)</f>
        <v>RPJavier Zamora23</v>
      </c>
    </row>
    <row r="691" spans="1:29" x14ac:dyDescent="0.25">
      <c r="A691" t="str">
        <f t="shared" si="10"/>
        <v>RPCristóbal Serrano22</v>
      </c>
      <c r="B691">
        <v>7577</v>
      </c>
      <c r="C691">
        <v>1143</v>
      </c>
      <c r="D691" t="s">
        <v>1639</v>
      </c>
      <c r="E691" t="s">
        <v>1640</v>
      </c>
      <c r="F691">
        <v>0</v>
      </c>
      <c r="G691">
        <v>38761</v>
      </c>
      <c r="H691">
        <v>22</v>
      </c>
      <c r="I691" t="s">
        <v>254</v>
      </c>
      <c r="J691" t="s">
        <v>43</v>
      </c>
      <c r="K691">
        <v>3</v>
      </c>
      <c r="L691">
        <v>4</v>
      </c>
      <c r="M691">
        <v>1</v>
      </c>
      <c r="N691">
        <v>0</v>
      </c>
      <c r="O691">
        <v>0</v>
      </c>
      <c r="P691">
        <v>3.28</v>
      </c>
      <c r="Q691">
        <v>37</v>
      </c>
      <c r="R691">
        <v>2</v>
      </c>
      <c r="S691">
        <v>71.3</v>
      </c>
      <c r="T691">
        <v>68</v>
      </c>
      <c r="U691">
        <v>29</v>
      </c>
      <c r="V691">
        <v>26</v>
      </c>
      <c r="W691">
        <v>3</v>
      </c>
      <c r="X691">
        <v>31</v>
      </c>
      <c r="Y691">
        <v>44</v>
      </c>
      <c r="Z691">
        <v>1.39</v>
      </c>
      <c r="AA691">
        <v>0.251</v>
      </c>
      <c r="AB691">
        <v>0.28599999999999998</v>
      </c>
      <c r="AC691" t="str">
        <f>VLOOKUP($A691,Pit!$A$4:$A$1418,1,FALSE)</f>
        <v>RPCristóbal Serrano22</v>
      </c>
    </row>
    <row r="692" spans="1:29" x14ac:dyDescent="0.25">
      <c r="A692" t="str">
        <f t="shared" si="10"/>
        <v>RPFernando Villegas22</v>
      </c>
      <c r="B692">
        <v>3351</v>
      </c>
      <c r="C692">
        <v>1145</v>
      </c>
      <c r="D692" t="s">
        <v>234</v>
      </c>
      <c r="E692" t="s">
        <v>1720</v>
      </c>
      <c r="F692">
        <v>0</v>
      </c>
      <c r="G692">
        <v>38826</v>
      </c>
      <c r="H692">
        <v>22</v>
      </c>
      <c r="I692" t="s">
        <v>254</v>
      </c>
      <c r="J692" t="s">
        <v>43</v>
      </c>
      <c r="K692">
        <v>8</v>
      </c>
      <c r="L692">
        <v>3</v>
      </c>
      <c r="M692">
        <v>2</v>
      </c>
      <c r="N692">
        <v>0</v>
      </c>
      <c r="O692">
        <v>0</v>
      </c>
      <c r="P692">
        <v>4.5599999999999996</v>
      </c>
      <c r="Q692">
        <v>39</v>
      </c>
      <c r="R692">
        <v>0</v>
      </c>
      <c r="S692">
        <v>71</v>
      </c>
      <c r="T692">
        <v>74</v>
      </c>
      <c r="U692">
        <v>42</v>
      </c>
      <c r="V692">
        <v>36</v>
      </c>
      <c r="W692">
        <v>9</v>
      </c>
      <c r="X692">
        <v>34</v>
      </c>
      <c r="Y692">
        <v>38</v>
      </c>
      <c r="Z692">
        <v>1.52</v>
      </c>
      <c r="AA692">
        <v>0.27200000000000002</v>
      </c>
      <c r="AB692">
        <v>0.28799999999999998</v>
      </c>
      <c r="AC692" t="str">
        <f>VLOOKUP($A692,Pit!$A$4:$A$1418,1,FALSE)</f>
        <v>RPFernando Villegas22</v>
      </c>
    </row>
    <row r="693" spans="1:29" x14ac:dyDescent="0.25">
      <c r="A693" t="str">
        <f t="shared" si="10"/>
        <v>RPDennis Graham22</v>
      </c>
      <c r="B693">
        <v>13427</v>
      </c>
      <c r="C693">
        <v>1148</v>
      </c>
      <c r="D693" t="s">
        <v>202</v>
      </c>
      <c r="E693" t="s">
        <v>1204</v>
      </c>
      <c r="F693">
        <v>0</v>
      </c>
      <c r="G693">
        <v>38567</v>
      </c>
      <c r="H693">
        <v>22</v>
      </c>
      <c r="I693" t="s">
        <v>254</v>
      </c>
      <c r="J693" t="s">
        <v>43</v>
      </c>
      <c r="K693">
        <v>12</v>
      </c>
      <c r="L693">
        <v>6</v>
      </c>
      <c r="M693">
        <v>22</v>
      </c>
      <c r="N693">
        <v>0</v>
      </c>
      <c r="O693">
        <v>0</v>
      </c>
      <c r="P693">
        <v>3.32</v>
      </c>
      <c r="Q693">
        <v>91</v>
      </c>
      <c r="R693">
        <v>0</v>
      </c>
      <c r="S693">
        <v>119.3</v>
      </c>
      <c r="T693">
        <v>118</v>
      </c>
      <c r="U693">
        <v>52</v>
      </c>
      <c r="V693">
        <v>44</v>
      </c>
      <c r="W693">
        <v>8</v>
      </c>
      <c r="X693">
        <v>59</v>
      </c>
      <c r="Y693">
        <v>97</v>
      </c>
      <c r="Z693">
        <v>1.48</v>
      </c>
      <c r="AA693">
        <v>0.26100000000000001</v>
      </c>
      <c r="AB693">
        <v>0.313</v>
      </c>
      <c r="AC693" t="str">
        <f>VLOOKUP($A693,Pit!$A$4:$A$1418,1,FALSE)</f>
        <v>RPDennis Graham22</v>
      </c>
    </row>
    <row r="694" spans="1:29" x14ac:dyDescent="0.25">
      <c r="A694" t="str">
        <f t="shared" si="10"/>
        <v>RPJunji Kono23</v>
      </c>
      <c r="B694">
        <v>15143</v>
      </c>
      <c r="C694">
        <v>1150</v>
      </c>
      <c r="D694" t="s">
        <v>1327</v>
      </c>
      <c r="E694" t="s">
        <v>1328</v>
      </c>
      <c r="F694">
        <v>0</v>
      </c>
      <c r="G694">
        <v>38324</v>
      </c>
      <c r="H694">
        <v>23</v>
      </c>
      <c r="I694" t="s">
        <v>254</v>
      </c>
      <c r="J694" t="s">
        <v>43</v>
      </c>
      <c r="K694">
        <v>6</v>
      </c>
      <c r="L694">
        <v>3</v>
      </c>
      <c r="M694">
        <v>2</v>
      </c>
      <c r="N694">
        <v>0</v>
      </c>
      <c r="O694">
        <v>0</v>
      </c>
      <c r="P694">
        <v>4.75</v>
      </c>
      <c r="Q694">
        <v>72</v>
      </c>
      <c r="R694">
        <v>0</v>
      </c>
      <c r="S694">
        <v>110</v>
      </c>
      <c r="T694">
        <v>100</v>
      </c>
      <c r="U694">
        <v>65</v>
      </c>
      <c r="V694">
        <v>58</v>
      </c>
      <c r="W694">
        <v>15</v>
      </c>
      <c r="X694">
        <v>46</v>
      </c>
      <c r="Y694">
        <v>87</v>
      </c>
      <c r="Z694">
        <v>1.33</v>
      </c>
      <c r="AA694">
        <v>0.24</v>
      </c>
      <c r="AB694">
        <v>0.26600000000000001</v>
      </c>
      <c r="AC694" t="str">
        <f>VLOOKUP($A694,Pit!$A$4:$A$1418,1,FALSE)</f>
        <v>RPJunji Kono23</v>
      </c>
    </row>
    <row r="695" spans="1:29" x14ac:dyDescent="0.25">
      <c r="A695" t="str">
        <f t="shared" si="10"/>
        <v>RPShino Takahashi24</v>
      </c>
      <c r="B695">
        <v>9347</v>
      </c>
      <c r="C695">
        <v>1151</v>
      </c>
      <c r="D695" t="s">
        <v>796</v>
      </c>
      <c r="E695" t="s">
        <v>637</v>
      </c>
      <c r="F695">
        <v>0</v>
      </c>
      <c r="G695">
        <v>37972</v>
      </c>
      <c r="H695">
        <v>24</v>
      </c>
      <c r="I695" t="s">
        <v>254</v>
      </c>
      <c r="J695" t="s">
        <v>43</v>
      </c>
      <c r="K695">
        <v>1</v>
      </c>
      <c r="L695">
        <v>0</v>
      </c>
      <c r="M695">
        <v>0</v>
      </c>
      <c r="N695">
        <v>0</v>
      </c>
      <c r="O695">
        <v>0</v>
      </c>
      <c r="P695">
        <v>8.84</v>
      </c>
      <c r="Q695">
        <v>23</v>
      </c>
      <c r="R695">
        <v>0</v>
      </c>
      <c r="S695">
        <v>36.700000000000003</v>
      </c>
      <c r="T695">
        <v>49</v>
      </c>
      <c r="U695">
        <v>41</v>
      </c>
      <c r="V695">
        <v>36</v>
      </c>
      <c r="W695">
        <v>7</v>
      </c>
      <c r="X695">
        <v>37</v>
      </c>
      <c r="Y695">
        <v>30</v>
      </c>
      <c r="Z695">
        <v>2.35</v>
      </c>
      <c r="AA695">
        <v>0.31</v>
      </c>
      <c r="AB695">
        <v>0.34399999999999997</v>
      </c>
      <c r="AC695" t="str">
        <f>VLOOKUP($A695,Pit!$A$4:$A$1418,1,FALSE)</f>
        <v>RPShino Takahashi24</v>
      </c>
    </row>
    <row r="696" spans="1:29" x14ac:dyDescent="0.25">
      <c r="A696" t="str">
        <f t="shared" si="10"/>
        <v>RPRichie Collins24</v>
      </c>
      <c r="B696">
        <v>15314</v>
      </c>
      <c r="C696">
        <v>1153</v>
      </c>
      <c r="D696" t="s">
        <v>1100</v>
      </c>
      <c r="E696" t="s">
        <v>1098</v>
      </c>
      <c r="F696">
        <v>0</v>
      </c>
      <c r="G696">
        <v>37909</v>
      </c>
      <c r="H696">
        <v>24</v>
      </c>
      <c r="I696" t="s">
        <v>254</v>
      </c>
      <c r="J696" t="s">
        <v>43</v>
      </c>
      <c r="K696">
        <v>1</v>
      </c>
      <c r="L696">
        <v>1</v>
      </c>
      <c r="M696">
        <v>0</v>
      </c>
      <c r="N696">
        <v>0</v>
      </c>
      <c r="O696">
        <v>0</v>
      </c>
      <c r="P696">
        <v>5.4</v>
      </c>
      <c r="Q696">
        <v>17</v>
      </c>
      <c r="R696">
        <v>0</v>
      </c>
      <c r="S696">
        <v>30</v>
      </c>
      <c r="T696">
        <v>41</v>
      </c>
      <c r="U696">
        <v>21</v>
      </c>
      <c r="V696">
        <v>18</v>
      </c>
      <c r="W696">
        <v>4</v>
      </c>
      <c r="X696">
        <v>15</v>
      </c>
      <c r="Y696">
        <v>19</v>
      </c>
      <c r="Z696">
        <v>1.87</v>
      </c>
      <c r="AA696">
        <v>0.32800000000000001</v>
      </c>
      <c r="AB696">
        <v>0.35599999999999998</v>
      </c>
      <c r="AC696" t="str">
        <f>VLOOKUP($A696,Pit!$A$4:$A$1418,1,FALSE)</f>
        <v>RPRichie Collins24</v>
      </c>
    </row>
    <row r="697" spans="1:29" x14ac:dyDescent="0.25">
      <c r="A697" t="str">
        <f t="shared" si="10"/>
        <v>RPSteve Bennett23</v>
      </c>
      <c r="B697">
        <v>10345</v>
      </c>
      <c r="C697">
        <v>1154</v>
      </c>
      <c r="D697" t="s">
        <v>151</v>
      </c>
      <c r="E697" t="s">
        <v>1035</v>
      </c>
      <c r="F697">
        <v>0</v>
      </c>
      <c r="G697">
        <v>38433</v>
      </c>
      <c r="H697">
        <v>23</v>
      </c>
      <c r="I697" t="s">
        <v>254</v>
      </c>
      <c r="J697" t="s">
        <v>43</v>
      </c>
      <c r="K697">
        <v>10</v>
      </c>
      <c r="L697">
        <v>15</v>
      </c>
      <c r="M697">
        <v>6</v>
      </c>
      <c r="N697">
        <v>0</v>
      </c>
      <c r="O697">
        <v>0</v>
      </c>
      <c r="P697">
        <v>5.6</v>
      </c>
      <c r="Q697">
        <v>108</v>
      </c>
      <c r="R697">
        <v>12</v>
      </c>
      <c r="S697">
        <v>196</v>
      </c>
      <c r="T697">
        <v>240</v>
      </c>
      <c r="U697">
        <v>144</v>
      </c>
      <c r="V697">
        <v>122</v>
      </c>
      <c r="W697">
        <v>19</v>
      </c>
      <c r="X697">
        <v>107</v>
      </c>
      <c r="Y697">
        <v>117</v>
      </c>
      <c r="Z697">
        <v>1.77</v>
      </c>
      <c r="AA697">
        <v>0.29799999999999999</v>
      </c>
      <c r="AB697">
        <v>0.32700000000000001</v>
      </c>
      <c r="AC697" t="str">
        <f>VLOOKUP($A697,Pit!$A$4:$A$1418,1,FALSE)</f>
        <v>RPSteve Bennett23</v>
      </c>
    </row>
    <row r="698" spans="1:29" x14ac:dyDescent="0.25">
      <c r="A698" t="str">
        <f t="shared" si="10"/>
        <v>RPDaniel López24</v>
      </c>
      <c r="B698">
        <v>9746</v>
      </c>
      <c r="C698">
        <v>1155</v>
      </c>
      <c r="D698" t="s">
        <v>259</v>
      </c>
      <c r="E698" t="s">
        <v>167</v>
      </c>
      <c r="F698">
        <v>0</v>
      </c>
      <c r="G698">
        <v>37983</v>
      </c>
      <c r="H698">
        <v>24</v>
      </c>
      <c r="I698" t="s">
        <v>254</v>
      </c>
      <c r="J698" t="s">
        <v>43</v>
      </c>
      <c r="K698">
        <v>0</v>
      </c>
      <c r="L698">
        <v>1</v>
      </c>
      <c r="M698">
        <v>0</v>
      </c>
      <c r="N698">
        <v>0</v>
      </c>
      <c r="O698">
        <v>0</v>
      </c>
      <c r="P698">
        <v>6.12</v>
      </c>
      <c r="Q698">
        <v>15</v>
      </c>
      <c r="R698">
        <v>0</v>
      </c>
      <c r="S698">
        <v>25</v>
      </c>
      <c r="T698">
        <v>28</v>
      </c>
      <c r="U698">
        <v>17</v>
      </c>
      <c r="V698">
        <v>17</v>
      </c>
      <c r="W698">
        <v>1</v>
      </c>
      <c r="X698">
        <v>20</v>
      </c>
      <c r="Y698">
        <v>13</v>
      </c>
      <c r="Z698">
        <v>1.92</v>
      </c>
      <c r="AA698">
        <v>0.29499999999999998</v>
      </c>
      <c r="AB698">
        <v>0.32900000000000001</v>
      </c>
      <c r="AC698" t="str">
        <f>VLOOKUP($A698,Pit!$A$4:$A$1418,1,FALSE)</f>
        <v>RPDaniel López24</v>
      </c>
    </row>
    <row r="699" spans="1:29" x14ac:dyDescent="0.25">
      <c r="A699" t="str">
        <f t="shared" si="10"/>
        <v>RPEdgardo Pérez23</v>
      </c>
      <c r="B699">
        <v>13605</v>
      </c>
      <c r="C699">
        <v>1156</v>
      </c>
      <c r="D699" t="s">
        <v>1551</v>
      </c>
      <c r="E699" t="s">
        <v>175</v>
      </c>
      <c r="F699">
        <v>0</v>
      </c>
      <c r="G699">
        <v>38323</v>
      </c>
      <c r="H699">
        <v>23</v>
      </c>
      <c r="I699" t="s">
        <v>254</v>
      </c>
      <c r="J699" t="s">
        <v>43</v>
      </c>
      <c r="K699">
        <v>1</v>
      </c>
      <c r="L699">
        <v>2</v>
      </c>
      <c r="M699">
        <v>0</v>
      </c>
      <c r="N699">
        <v>0</v>
      </c>
      <c r="O699">
        <v>0</v>
      </c>
      <c r="P699">
        <v>6.91</v>
      </c>
      <c r="Q699">
        <v>23</v>
      </c>
      <c r="R699">
        <v>0</v>
      </c>
      <c r="S699">
        <v>28.7</v>
      </c>
      <c r="T699">
        <v>48</v>
      </c>
      <c r="U699">
        <v>26</v>
      </c>
      <c r="V699">
        <v>22</v>
      </c>
      <c r="W699">
        <v>4</v>
      </c>
      <c r="X699">
        <v>15</v>
      </c>
      <c r="Y699">
        <v>17</v>
      </c>
      <c r="Z699">
        <v>2.2000000000000002</v>
      </c>
      <c r="AA699">
        <v>0.36599999999999999</v>
      </c>
      <c r="AB699">
        <v>0.39600000000000002</v>
      </c>
      <c r="AC699" t="str">
        <f>VLOOKUP($A699,Pit!$A$4:$A$1418,1,FALSE)</f>
        <v>RPEdgardo Pérez23</v>
      </c>
    </row>
    <row r="700" spans="1:29" x14ac:dyDescent="0.25">
      <c r="A700" t="str">
        <f t="shared" si="10"/>
        <v>RPEdward Brandon24</v>
      </c>
      <c r="B700">
        <v>4849</v>
      </c>
      <c r="C700">
        <v>1158</v>
      </c>
      <c r="D700" t="s">
        <v>432</v>
      </c>
      <c r="E700" t="s">
        <v>913</v>
      </c>
      <c r="F700">
        <v>0</v>
      </c>
      <c r="G700" s="10">
        <v>37808</v>
      </c>
      <c r="H700">
        <v>24</v>
      </c>
      <c r="I700" t="s">
        <v>254</v>
      </c>
      <c r="J700" t="s">
        <v>43</v>
      </c>
      <c r="K700">
        <v>9</v>
      </c>
      <c r="L700">
        <v>14</v>
      </c>
      <c r="M700">
        <v>2</v>
      </c>
      <c r="N700">
        <v>0</v>
      </c>
      <c r="O700">
        <v>0</v>
      </c>
      <c r="P700" s="8">
        <v>5.68</v>
      </c>
      <c r="Q700">
        <v>87</v>
      </c>
      <c r="R700">
        <v>7</v>
      </c>
      <c r="S700">
        <v>160</v>
      </c>
      <c r="T700">
        <v>201</v>
      </c>
      <c r="U700">
        <v>112</v>
      </c>
      <c r="V700">
        <v>101</v>
      </c>
      <c r="W700">
        <v>18</v>
      </c>
      <c r="X700">
        <v>78</v>
      </c>
      <c r="Y700">
        <v>130</v>
      </c>
      <c r="Z700" s="8">
        <v>1.74</v>
      </c>
      <c r="AA700" s="9">
        <v>0.30499999999999999</v>
      </c>
      <c r="AB700" s="9">
        <v>0.35599999999999998</v>
      </c>
      <c r="AC700" t="str">
        <f>VLOOKUP($A700,Pit!$A$4:$A$1418,1,FALSE)</f>
        <v>RPEdward Brandon24</v>
      </c>
    </row>
    <row r="701" spans="1:29" x14ac:dyDescent="0.25">
      <c r="A701" t="str">
        <f t="shared" si="10"/>
        <v>RPTakeji Kimura24</v>
      </c>
      <c r="B701">
        <v>9385</v>
      </c>
      <c r="C701">
        <v>1161</v>
      </c>
      <c r="D701" t="s">
        <v>1319</v>
      </c>
      <c r="E701" t="s">
        <v>649</v>
      </c>
      <c r="F701">
        <v>0</v>
      </c>
      <c r="G701">
        <v>37901</v>
      </c>
      <c r="H701">
        <v>24</v>
      </c>
      <c r="I701" t="s">
        <v>254</v>
      </c>
      <c r="J701" t="s">
        <v>43</v>
      </c>
      <c r="K701">
        <v>3</v>
      </c>
      <c r="L701">
        <v>9</v>
      </c>
      <c r="M701">
        <v>9</v>
      </c>
      <c r="N701">
        <v>0</v>
      </c>
      <c r="O701">
        <v>0</v>
      </c>
      <c r="P701">
        <v>4.99</v>
      </c>
      <c r="Q701">
        <v>58</v>
      </c>
      <c r="R701">
        <v>11</v>
      </c>
      <c r="S701">
        <v>117.3</v>
      </c>
      <c r="T701">
        <v>130</v>
      </c>
      <c r="U701">
        <v>80</v>
      </c>
      <c r="V701">
        <v>65</v>
      </c>
      <c r="W701">
        <v>12</v>
      </c>
      <c r="X701">
        <v>85</v>
      </c>
      <c r="Y701">
        <v>121</v>
      </c>
      <c r="Z701">
        <v>1.83</v>
      </c>
      <c r="AA701">
        <v>0.28299999999999997</v>
      </c>
      <c r="AB701">
        <v>0.35499999999999998</v>
      </c>
      <c r="AC701" t="str">
        <f>VLOOKUP($A701,Pit!$A$4:$A$1418,1,FALSE)</f>
        <v>RPTakeji Kimura24</v>
      </c>
    </row>
    <row r="702" spans="1:29" x14ac:dyDescent="0.25">
      <c r="A702" t="str">
        <f t="shared" si="10"/>
        <v>RPFrederick Hoffman24</v>
      </c>
      <c r="B702">
        <v>4985</v>
      </c>
      <c r="C702">
        <v>1162</v>
      </c>
      <c r="D702" t="s">
        <v>1246</v>
      </c>
      <c r="E702" t="s">
        <v>1247</v>
      </c>
      <c r="F702">
        <v>0</v>
      </c>
      <c r="G702" s="10">
        <v>38131</v>
      </c>
      <c r="H702">
        <v>24</v>
      </c>
      <c r="I702" t="s">
        <v>254</v>
      </c>
      <c r="J702" t="s">
        <v>43</v>
      </c>
      <c r="K702">
        <v>3</v>
      </c>
      <c r="L702">
        <v>3</v>
      </c>
      <c r="M702">
        <v>3</v>
      </c>
      <c r="N702">
        <v>0</v>
      </c>
      <c r="O702">
        <v>0</v>
      </c>
      <c r="P702">
        <v>7.41</v>
      </c>
      <c r="Q702">
        <v>61</v>
      </c>
      <c r="R702">
        <v>0</v>
      </c>
      <c r="S702">
        <v>68</v>
      </c>
      <c r="T702">
        <v>84</v>
      </c>
      <c r="U702">
        <v>62</v>
      </c>
      <c r="V702">
        <v>56</v>
      </c>
      <c r="W702">
        <v>10</v>
      </c>
      <c r="X702">
        <v>67</v>
      </c>
      <c r="Y702">
        <v>66</v>
      </c>
      <c r="Z702">
        <v>2.2200000000000002</v>
      </c>
      <c r="AA702">
        <v>0.307</v>
      </c>
      <c r="AB702">
        <v>0.36399999999999999</v>
      </c>
      <c r="AC702" t="str">
        <f>VLOOKUP($A702,Pit!$A$4:$A$1418,1,FALSE)</f>
        <v>RPFrederick Hoffman24</v>
      </c>
    </row>
    <row r="703" spans="1:29" x14ac:dyDescent="0.25">
      <c r="A703" t="str">
        <f t="shared" si="10"/>
        <v>RPJoe Wright24</v>
      </c>
      <c r="B703">
        <v>2858</v>
      </c>
      <c r="C703">
        <v>1164</v>
      </c>
      <c r="D703" t="s">
        <v>208</v>
      </c>
      <c r="E703" t="s">
        <v>1744</v>
      </c>
      <c r="F703">
        <v>0</v>
      </c>
      <c r="G703">
        <v>37796</v>
      </c>
      <c r="H703">
        <v>24</v>
      </c>
      <c r="I703" t="s">
        <v>254</v>
      </c>
      <c r="J703" t="s">
        <v>43</v>
      </c>
      <c r="K703">
        <v>3</v>
      </c>
      <c r="L703">
        <v>2</v>
      </c>
      <c r="M703">
        <v>1</v>
      </c>
      <c r="N703">
        <v>0</v>
      </c>
      <c r="O703">
        <v>0</v>
      </c>
      <c r="P703">
        <v>5.72</v>
      </c>
      <c r="Q703">
        <v>27</v>
      </c>
      <c r="R703">
        <v>0</v>
      </c>
      <c r="S703">
        <v>28.3</v>
      </c>
      <c r="T703">
        <v>32</v>
      </c>
      <c r="U703">
        <v>18</v>
      </c>
      <c r="V703">
        <v>18</v>
      </c>
      <c r="W703">
        <v>5</v>
      </c>
      <c r="X703">
        <v>10</v>
      </c>
      <c r="Y703">
        <v>33</v>
      </c>
      <c r="Z703">
        <v>1.48</v>
      </c>
      <c r="AA703">
        <v>0.28100000000000003</v>
      </c>
      <c r="AB703">
        <v>0.35099999999999998</v>
      </c>
      <c r="AC703" t="str">
        <f>VLOOKUP($A703,Pit!$A$4:$A$1418,1,FALSE)</f>
        <v>RPJoe Wright24</v>
      </c>
    </row>
    <row r="704" spans="1:29" x14ac:dyDescent="0.25">
      <c r="A704" t="str">
        <f t="shared" si="10"/>
        <v>RPDustin Moran21</v>
      </c>
      <c r="B704">
        <v>3603</v>
      </c>
      <c r="C704">
        <v>1165</v>
      </c>
      <c r="D704" t="s">
        <v>1461</v>
      </c>
      <c r="E704" t="s">
        <v>1462</v>
      </c>
      <c r="F704">
        <v>0</v>
      </c>
      <c r="G704">
        <v>39075</v>
      </c>
      <c r="H704">
        <v>21</v>
      </c>
      <c r="I704" t="s">
        <v>254</v>
      </c>
      <c r="J704" t="s">
        <v>43</v>
      </c>
      <c r="K704">
        <v>2</v>
      </c>
      <c r="L704">
        <v>6</v>
      </c>
      <c r="M704">
        <v>0</v>
      </c>
      <c r="N704">
        <v>0</v>
      </c>
      <c r="O704">
        <v>0</v>
      </c>
      <c r="P704">
        <v>4.38</v>
      </c>
      <c r="Q704">
        <v>36</v>
      </c>
      <c r="R704">
        <v>7</v>
      </c>
      <c r="S704">
        <v>86.3</v>
      </c>
      <c r="T704">
        <v>92</v>
      </c>
      <c r="U704">
        <v>51</v>
      </c>
      <c r="V704">
        <v>42</v>
      </c>
      <c r="W704">
        <v>10</v>
      </c>
      <c r="X704">
        <v>33</v>
      </c>
      <c r="Y704">
        <v>62</v>
      </c>
      <c r="Z704">
        <v>1.45</v>
      </c>
      <c r="AA704">
        <v>0.26800000000000002</v>
      </c>
      <c r="AB704">
        <v>0.29899999999999999</v>
      </c>
      <c r="AC704" t="str">
        <f>VLOOKUP($A704,Pit!$A$4:$A$1418,1,FALSE)</f>
        <v>RPDustin Moran21</v>
      </c>
    </row>
    <row r="705" spans="1:29" x14ac:dyDescent="0.25">
      <c r="A705" t="str">
        <f t="shared" si="10"/>
        <v>RPJeffery Coleman24</v>
      </c>
      <c r="B705">
        <v>4767</v>
      </c>
      <c r="C705">
        <v>1167</v>
      </c>
      <c r="D705" t="s">
        <v>1097</v>
      </c>
      <c r="E705" t="s">
        <v>910</v>
      </c>
      <c r="F705">
        <v>0</v>
      </c>
      <c r="G705">
        <v>38005</v>
      </c>
      <c r="H705">
        <v>24</v>
      </c>
      <c r="I705" t="s">
        <v>254</v>
      </c>
      <c r="J705" t="s">
        <v>43</v>
      </c>
      <c r="K705">
        <v>5</v>
      </c>
      <c r="L705">
        <v>1</v>
      </c>
      <c r="M705">
        <v>1</v>
      </c>
      <c r="N705">
        <v>0</v>
      </c>
      <c r="O705">
        <v>0</v>
      </c>
      <c r="P705">
        <v>2.88</v>
      </c>
      <c r="Q705">
        <v>45</v>
      </c>
      <c r="R705">
        <v>0</v>
      </c>
      <c r="S705">
        <v>65.7</v>
      </c>
      <c r="T705">
        <v>48</v>
      </c>
      <c r="U705">
        <v>23</v>
      </c>
      <c r="V705">
        <v>21</v>
      </c>
      <c r="W705">
        <v>5</v>
      </c>
      <c r="X705">
        <v>25</v>
      </c>
      <c r="Y705">
        <v>58</v>
      </c>
      <c r="Z705">
        <v>1.1100000000000001</v>
      </c>
      <c r="AA705">
        <v>0.20100000000000001</v>
      </c>
      <c r="AB705">
        <v>0.24299999999999999</v>
      </c>
      <c r="AC705" t="str">
        <f>VLOOKUP($A705,Pit!$A$4:$A$1418,1,FALSE)</f>
        <v>RPJeffery Coleman24</v>
      </c>
    </row>
    <row r="706" spans="1:29" x14ac:dyDescent="0.25">
      <c r="A706" t="str">
        <f t="shared" ref="A706:A769" si="11">IF(J706="MR","RP",J706)&amp;D706&amp;" "&amp;E706&amp;H706</f>
        <v>RPJeff O'Connor21</v>
      </c>
      <c r="B706">
        <v>8844</v>
      </c>
      <c r="C706">
        <v>1168</v>
      </c>
      <c r="D706" t="s">
        <v>142</v>
      </c>
      <c r="E706" t="s">
        <v>1509</v>
      </c>
      <c r="F706">
        <v>0</v>
      </c>
      <c r="G706">
        <v>39089</v>
      </c>
      <c r="H706">
        <v>21</v>
      </c>
      <c r="I706" t="s">
        <v>254</v>
      </c>
      <c r="J706" t="s">
        <v>43</v>
      </c>
      <c r="K706">
        <v>0</v>
      </c>
      <c r="L706">
        <v>1</v>
      </c>
      <c r="M706">
        <v>2</v>
      </c>
      <c r="N706">
        <v>0</v>
      </c>
      <c r="O706">
        <v>0</v>
      </c>
      <c r="P706">
        <v>3.48</v>
      </c>
      <c r="Q706">
        <v>25</v>
      </c>
      <c r="R706">
        <v>0</v>
      </c>
      <c r="S706">
        <v>41.3</v>
      </c>
      <c r="T706">
        <v>37</v>
      </c>
      <c r="U706">
        <v>19</v>
      </c>
      <c r="V706">
        <v>16</v>
      </c>
      <c r="W706">
        <v>6</v>
      </c>
      <c r="X706">
        <v>20</v>
      </c>
      <c r="Y706">
        <v>36</v>
      </c>
      <c r="Z706">
        <v>1.38</v>
      </c>
      <c r="AA706">
        <v>0.23300000000000001</v>
      </c>
      <c r="AB706">
        <v>0.26500000000000001</v>
      </c>
      <c r="AC706" t="str">
        <f>VLOOKUP($A706,Pit!$A$4:$A$1418,1,FALSE)</f>
        <v>RPJeff O'Connor21</v>
      </c>
    </row>
    <row r="707" spans="1:29" x14ac:dyDescent="0.25">
      <c r="A707" t="str">
        <f t="shared" si="11"/>
        <v>RPDeron Ladbrooke18</v>
      </c>
      <c r="B707">
        <v>6518</v>
      </c>
      <c r="C707">
        <v>1169</v>
      </c>
      <c r="D707" t="s">
        <v>1339</v>
      </c>
      <c r="E707" t="s">
        <v>1340</v>
      </c>
      <c r="F707">
        <v>0</v>
      </c>
      <c r="G707">
        <v>40312</v>
      </c>
      <c r="H707">
        <v>18</v>
      </c>
      <c r="I707" t="s">
        <v>254</v>
      </c>
      <c r="J707" t="s">
        <v>43</v>
      </c>
      <c r="K707">
        <v>2</v>
      </c>
      <c r="L707">
        <v>11</v>
      </c>
      <c r="M707">
        <v>1</v>
      </c>
      <c r="N707">
        <v>0</v>
      </c>
      <c r="O707">
        <v>0</v>
      </c>
      <c r="P707">
        <v>4.29</v>
      </c>
      <c r="Q707">
        <v>41</v>
      </c>
      <c r="R707">
        <v>6</v>
      </c>
      <c r="S707">
        <v>94.3</v>
      </c>
      <c r="T707">
        <v>97</v>
      </c>
      <c r="U707">
        <v>60</v>
      </c>
      <c r="V707">
        <v>45</v>
      </c>
      <c r="W707">
        <v>13</v>
      </c>
      <c r="X707">
        <v>31</v>
      </c>
      <c r="Y707">
        <v>84</v>
      </c>
      <c r="Z707">
        <v>1.36</v>
      </c>
      <c r="AA707">
        <v>0.25700000000000001</v>
      </c>
      <c r="AB707">
        <v>0.29799999999999999</v>
      </c>
      <c r="AC707" t="str">
        <f>VLOOKUP($A707,Pit!$A$4:$A$1418,1,FALSE)</f>
        <v>RPDeron Ladbrooke18</v>
      </c>
    </row>
    <row r="708" spans="1:29" x14ac:dyDescent="0.25">
      <c r="A708" t="str">
        <f t="shared" si="11"/>
        <v>RPSteve Whitney24</v>
      </c>
      <c r="B708">
        <v>5399</v>
      </c>
      <c r="C708">
        <v>1170</v>
      </c>
      <c r="D708" t="s">
        <v>151</v>
      </c>
      <c r="E708" t="s">
        <v>1736</v>
      </c>
      <c r="F708">
        <v>0</v>
      </c>
      <c r="G708">
        <v>38045</v>
      </c>
      <c r="H708">
        <v>24</v>
      </c>
      <c r="I708" t="s">
        <v>254</v>
      </c>
      <c r="J708" t="s">
        <v>43</v>
      </c>
      <c r="K708">
        <v>2</v>
      </c>
      <c r="L708">
        <v>3</v>
      </c>
      <c r="M708">
        <v>4</v>
      </c>
      <c r="N708">
        <v>0</v>
      </c>
      <c r="O708">
        <v>0</v>
      </c>
      <c r="P708">
        <v>3.62</v>
      </c>
      <c r="Q708">
        <v>31</v>
      </c>
      <c r="R708">
        <v>0</v>
      </c>
      <c r="S708">
        <v>37.299999999999997</v>
      </c>
      <c r="T708">
        <v>37</v>
      </c>
      <c r="U708">
        <v>15</v>
      </c>
      <c r="V708">
        <v>15</v>
      </c>
      <c r="W708">
        <v>4</v>
      </c>
      <c r="X708">
        <v>15</v>
      </c>
      <c r="Y708">
        <v>30</v>
      </c>
      <c r="Z708">
        <v>1.39</v>
      </c>
      <c r="AA708">
        <v>0.26100000000000001</v>
      </c>
      <c r="AB708">
        <v>0.3</v>
      </c>
      <c r="AC708" t="str">
        <f>VLOOKUP($A708,Pit!$A$4:$A$1418,1,FALSE)</f>
        <v>RPSteve Whitney24</v>
      </c>
    </row>
    <row r="709" spans="1:29" x14ac:dyDescent="0.25">
      <c r="A709" t="str">
        <f t="shared" si="11"/>
        <v>RPRicardo Flores24</v>
      </c>
      <c r="B709">
        <v>2679</v>
      </c>
      <c r="C709">
        <v>1171</v>
      </c>
      <c r="D709" t="s">
        <v>201</v>
      </c>
      <c r="E709" t="s">
        <v>257</v>
      </c>
      <c r="F709">
        <v>0</v>
      </c>
      <c r="G709">
        <v>37969</v>
      </c>
      <c r="H709">
        <v>24</v>
      </c>
      <c r="I709" t="s">
        <v>254</v>
      </c>
      <c r="J709" t="s">
        <v>43</v>
      </c>
      <c r="K709">
        <v>4</v>
      </c>
      <c r="L709">
        <v>5</v>
      </c>
      <c r="M709">
        <v>2</v>
      </c>
      <c r="N709">
        <v>0</v>
      </c>
      <c r="O709">
        <v>0</v>
      </c>
      <c r="P709">
        <v>4.5199999999999996</v>
      </c>
      <c r="Q709">
        <v>49</v>
      </c>
      <c r="R709">
        <v>0</v>
      </c>
      <c r="S709">
        <v>63.7</v>
      </c>
      <c r="T709">
        <v>55</v>
      </c>
      <c r="U709">
        <v>38</v>
      </c>
      <c r="V709">
        <v>32</v>
      </c>
      <c r="W709">
        <v>10</v>
      </c>
      <c r="X709">
        <v>42</v>
      </c>
      <c r="Y709">
        <v>49</v>
      </c>
      <c r="Z709">
        <v>1.52</v>
      </c>
      <c r="AA709">
        <v>0.23100000000000001</v>
      </c>
      <c r="AB709">
        <v>0.249</v>
      </c>
      <c r="AC709" t="str">
        <f>VLOOKUP($A709,Pit!$A$4:$A$1418,1,FALSE)</f>
        <v>RPRicardo Flores24</v>
      </c>
    </row>
    <row r="710" spans="1:29" x14ac:dyDescent="0.25">
      <c r="A710" t="str">
        <f t="shared" si="11"/>
        <v>RPToby Watkins24</v>
      </c>
      <c r="B710">
        <v>9813</v>
      </c>
      <c r="C710">
        <v>1172</v>
      </c>
      <c r="D710" t="s">
        <v>836</v>
      </c>
      <c r="E710" t="s">
        <v>1727</v>
      </c>
      <c r="F710">
        <v>0</v>
      </c>
      <c r="G710">
        <v>38118</v>
      </c>
      <c r="H710">
        <v>24</v>
      </c>
      <c r="I710" t="s">
        <v>254</v>
      </c>
      <c r="J710" t="s">
        <v>43</v>
      </c>
      <c r="K710">
        <v>4</v>
      </c>
      <c r="L710">
        <v>2</v>
      </c>
      <c r="M710">
        <v>1</v>
      </c>
      <c r="N710">
        <v>0</v>
      </c>
      <c r="O710">
        <v>0</v>
      </c>
      <c r="P710">
        <v>3.96</v>
      </c>
      <c r="Q710">
        <v>34</v>
      </c>
      <c r="R710">
        <v>0</v>
      </c>
      <c r="S710">
        <v>52.3</v>
      </c>
      <c r="T710">
        <v>61</v>
      </c>
      <c r="U710">
        <v>30</v>
      </c>
      <c r="V710">
        <v>23</v>
      </c>
      <c r="W710">
        <v>8</v>
      </c>
      <c r="X710">
        <v>17</v>
      </c>
      <c r="Y710">
        <v>35</v>
      </c>
      <c r="Z710">
        <v>1.49</v>
      </c>
      <c r="AA710">
        <v>0.28799999999999998</v>
      </c>
      <c r="AB710">
        <v>0.31</v>
      </c>
      <c r="AC710" t="str">
        <f>VLOOKUP($A710,Pit!$A$4:$A$1418,1,FALSE)</f>
        <v>RPToby Watkins24</v>
      </c>
    </row>
    <row r="711" spans="1:29" x14ac:dyDescent="0.25">
      <c r="A711" t="str">
        <f t="shared" si="11"/>
        <v>RPChris Crockett22</v>
      </c>
      <c r="B711">
        <v>7302</v>
      </c>
      <c r="C711">
        <v>1173</v>
      </c>
      <c r="D711" t="s">
        <v>212</v>
      </c>
      <c r="E711" t="s">
        <v>1108</v>
      </c>
      <c r="F711">
        <v>0</v>
      </c>
      <c r="G711">
        <v>38548</v>
      </c>
      <c r="H711">
        <v>22</v>
      </c>
      <c r="I711" t="s">
        <v>254</v>
      </c>
      <c r="J711" t="s">
        <v>43</v>
      </c>
      <c r="K711">
        <v>4</v>
      </c>
      <c r="L711">
        <v>2</v>
      </c>
      <c r="M711">
        <v>3</v>
      </c>
      <c r="N711">
        <v>0</v>
      </c>
      <c r="O711">
        <v>0</v>
      </c>
      <c r="P711">
        <v>1.89</v>
      </c>
      <c r="Q711">
        <v>26</v>
      </c>
      <c r="R711">
        <v>3</v>
      </c>
      <c r="S711">
        <v>57</v>
      </c>
      <c r="T711">
        <v>61</v>
      </c>
      <c r="U711">
        <v>16</v>
      </c>
      <c r="V711">
        <v>12</v>
      </c>
      <c r="W711">
        <v>6</v>
      </c>
      <c r="X711">
        <v>22</v>
      </c>
      <c r="Y711">
        <v>41</v>
      </c>
      <c r="Z711">
        <v>1.46</v>
      </c>
      <c r="AA711">
        <v>0.26900000000000002</v>
      </c>
      <c r="AB711">
        <v>0.30399999999999999</v>
      </c>
      <c r="AC711" t="str">
        <f>VLOOKUP($A711,Pit!$A$4:$A$1418,1,FALSE)</f>
        <v>RPChris Crockett22</v>
      </c>
    </row>
    <row r="712" spans="1:29" x14ac:dyDescent="0.25">
      <c r="A712" t="str">
        <f t="shared" si="11"/>
        <v>RPRaymond Vaughan24</v>
      </c>
      <c r="B712">
        <v>4833</v>
      </c>
      <c r="C712">
        <v>1174</v>
      </c>
      <c r="D712" t="s">
        <v>1714</v>
      </c>
      <c r="E712" t="s">
        <v>1715</v>
      </c>
      <c r="F712">
        <v>0</v>
      </c>
      <c r="G712">
        <v>37884</v>
      </c>
      <c r="H712">
        <v>24</v>
      </c>
      <c r="I712" t="s">
        <v>254</v>
      </c>
      <c r="J712" t="s">
        <v>43</v>
      </c>
      <c r="K712">
        <v>0</v>
      </c>
      <c r="L712">
        <v>2</v>
      </c>
      <c r="M712">
        <v>0</v>
      </c>
      <c r="N712">
        <v>0</v>
      </c>
      <c r="O712">
        <v>0</v>
      </c>
      <c r="P712">
        <v>6.81</v>
      </c>
      <c r="Q712">
        <v>22</v>
      </c>
      <c r="R712">
        <v>0</v>
      </c>
      <c r="S712">
        <v>35.700000000000003</v>
      </c>
      <c r="T712">
        <v>42</v>
      </c>
      <c r="U712">
        <v>29</v>
      </c>
      <c r="V712">
        <v>27</v>
      </c>
      <c r="W712">
        <v>5</v>
      </c>
      <c r="X712">
        <v>13</v>
      </c>
      <c r="Y712">
        <v>17</v>
      </c>
      <c r="Z712">
        <v>1.54</v>
      </c>
      <c r="AA712">
        <v>0.28399999999999997</v>
      </c>
      <c r="AB712">
        <v>0.29099999999999998</v>
      </c>
      <c r="AC712" t="str">
        <f>VLOOKUP($A712,Pit!$A$4:$A$1418,1,FALSE)</f>
        <v>RPRaymond Vaughan24</v>
      </c>
    </row>
    <row r="713" spans="1:29" x14ac:dyDescent="0.25">
      <c r="A713" t="str">
        <f t="shared" si="11"/>
        <v>RPAlex McCauley24</v>
      </c>
      <c r="B713">
        <v>4808</v>
      </c>
      <c r="C713">
        <v>1176</v>
      </c>
      <c r="D713" t="s">
        <v>499</v>
      </c>
      <c r="E713" t="s">
        <v>1420</v>
      </c>
      <c r="F713">
        <v>0</v>
      </c>
      <c r="G713">
        <v>38063</v>
      </c>
      <c r="H713">
        <v>24</v>
      </c>
      <c r="I713" t="s">
        <v>254</v>
      </c>
      <c r="J713" t="s">
        <v>43</v>
      </c>
      <c r="K713">
        <v>5</v>
      </c>
      <c r="L713">
        <v>3</v>
      </c>
      <c r="M713">
        <v>1</v>
      </c>
      <c r="N713">
        <v>0</v>
      </c>
      <c r="O713">
        <v>0</v>
      </c>
      <c r="P713">
        <v>5.7</v>
      </c>
      <c r="Q713">
        <v>50</v>
      </c>
      <c r="R713">
        <v>0</v>
      </c>
      <c r="S713">
        <v>90</v>
      </c>
      <c r="T713">
        <v>117</v>
      </c>
      <c r="U713">
        <v>71</v>
      </c>
      <c r="V713">
        <v>57</v>
      </c>
      <c r="W713">
        <v>11</v>
      </c>
      <c r="X713">
        <v>59</v>
      </c>
      <c r="Y713">
        <v>60</v>
      </c>
      <c r="Z713">
        <v>1.96</v>
      </c>
      <c r="AA713">
        <v>0.32</v>
      </c>
      <c r="AB713">
        <v>0.35699999999999998</v>
      </c>
      <c r="AC713" t="str">
        <f>VLOOKUP($A713,Pit!$A$4:$A$1418,1,FALSE)</f>
        <v>RPAlex McCauley24</v>
      </c>
    </row>
    <row r="714" spans="1:29" x14ac:dyDescent="0.25">
      <c r="A714" t="str">
        <f t="shared" si="11"/>
        <v>RPDavid Kerr24</v>
      </c>
      <c r="B714">
        <v>4804</v>
      </c>
      <c r="C714">
        <v>1177</v>
      </c>
      <c r="D714" t="s">
        <v>187</v>
      </c>
      <c r="E714" t="s">
        <v>1311</v>
      </c>
      <c r="F714">
        <v>0</v>
      </c>
      <c r="G714">
        <v>37947</v>
      </c>
      <c r="H714">
        <v>24</v>
      </c>
      <c r="I714" t="s">
        <v>254</v>
      </c>
      <c r="J714" t="s">
        <v>43</v>
      </c>
      <c r="K714">
        <v>5</v>
      </c>
      <c r="L714">
        <v>8</v>
      </c>
      <c r="M714">
        <v>3</v>
      </c>
      <c r="N714">
        <v>0</v>
      </c>
      <c r="O714">
        <v>0</v>
      </c>
      <c r="P714">
        <v>4.51</v>
      </c>
      <c r="Q714">
        <v>61</v>
      </c>
      <c r="R714">
        <v>4</v>
      </c>
      <c r="S714">
        <v>109.7</v>
      </c>
      <c r="T714">
        <v>114</v>
      </c>
      <c r="U714">
        <v>66</v>
      </c>
      <c r="V714">
        <v>55</v>
      </c>
      <c r="W714">
        <v>7</v>
      </c>
      <c r="X714">
        <v>60</v>
      </c>
      <c r="Y714">
        <v>98</v>
      </c>
      <c r="Z714">
        <v>1.59</v>
      </c>
      <c r="AA714">
        <v>0.26600000000000001</v>
      </c>
      <c r="AB714">
        <v>0.32400000000000001</v>
      </c>
      <c r="AC714" t="str">
        <f>VLOOKUP($A714,Pit!$A$4:$A$1418,1,FALSE)</f>
        <v>RPDavid Kerr24</v>
      </c>
    </row>
    <row r="715" spans="1:29" x14ac:dyDescent="0.25">
      <c r="A715" t="str">
        <f t="shared" si="11"/>
        <v>SPDonovan Rietbergen23</v>
      </c>
      <c r="B715">
        <v>15145</v>
      </c>
      <c r="C715">
        <v>1179</v>
      </c>
      <c r="D715" t="s">
        <v>639</v>
      </c>
      <c r="E715" t="s">
        <v>1588</v>
      </c>
      <c r="F715">
        <v>0</v>
      </c>
      <c r="G715">
        <v>38316</v>
      </c>
      <c r="H715">
        <v>23</v>
      </c>
      <c r="I715" t="s">
        <v>254</v>
      </c>
      <c r="J715" t="s">
        <v>25</v>
      </c>
      <c r="K715">
        <v>2</v>
      </c>
      <c r="L715">
        <v>4</v>
      </c>
      <c r="M715">
        <v>3</v>
      </c>
      <c r="N715">
        <v>0</v>
      </c>
      <c r="O715">
        <v>0</v>
      </c>
      <c r="P715">
        <v>5.97</v>
      </c>
      <c r="Q715">
        <v>48</v>
      </c>
      <c r="R715">
        <v>4</v>
      </c>
      <c r="S715">
        <v>92</v>
      </c>
      <c r="T715">
        <v>123</v>
      </c>
      <c r="U715">
        <v>62</v>
      </c>
      <c r="V715">
        <v>61</v>
      </c>
      <c r="W715">
        <v>11</v>
      </c>
      <c r="X715">
        <v>61</v>
      </c>
      <c r="Y715">
        <v>76</v>
      </c>
      <c r="Z715">
        <v>2</v>
      </c>
      <c r="AA715">
        <v>0.33200000000000002</v>
      </c>
      <c r="AB715">
        <v>0.39</v>
      </c>
      <c r="AC715" t="str">
        <f>VLOOKUP($A715,Pit!$A$4:$A$1418,1,FALSE)</f>
        <v>SPDonovan Rietbergen23</v>
      </c>
    </row>
    <row r="716" spans="1:29" x14ac:dyDescent="0.25">
      <c r="A716" t="str">
        <f t="shared" si="11"/>
        <v>RPEzra Moon23</v>
      </c>
      <c r="B716">
        <v>10350</v>
      </c>
      <c r="C716">
        <v>1180</v>
      </c>
      <c r="D716" t="s">
        <v>1457</v>
      </c>
      <c r="E716" t="s">
        <v>1458</v>
      </c>
      <c r="F716">
        <v>0</v>
      </c>
      <c r="G716">
        <v>38253</v>
      </c>
      <c r="H716">
        <v>23</v>
      </c>
      <c r="I716" t="s">
        <v>254</v>
      </c>
      <c r="J716" t="s">
        <v>43</v>
      </c>
      <c r="K716">
        <v>8</v>
      </c>
      <c r="L716">
        <v>8</v>
      </c>
      <c r="M716">
        <v>14</v>
      </c>
      <c r="N716">
        <v>0</v>
      </c>
      <c r="O716">
        <v>0</v>
      </c>
      <c r="P716">
        <v>5.0199999999999996</v>
      </c>
      <c r="Q716">
        <v>87</v>
      </c>
      <c r="R716">
        <v>2</v>
      </c>
      <c r="S716">
        <v>104</v>
      </c>
      <c r="T716">
        <v>105</v>
      </c>
      <c r="U716">
        <v>63</v>
      </c>
      <c r="V716">
        <v>58</v>
      </c>
      <c r="W716">
        <v>12</v>
      </c>
      <c r="X716">
        <v>52</v>
      </c>
      <c r="Y716">
        <v>111</v>
      </c>
      <c r="Z716">
        <v>1.51</v>
      </c>
      <c r="AA716">
        <v>0.26200000000000001</v>
      </c>
      <c r="AB716">
        <v>0.32500000000000001</v>
      </c>
      <c r="AC716" t="str">
        <f>VLOOKUP($A716,Pit!$A$4:$A$1418,1,FALSE)</f>
        <v>RPEzra Moon23</v>
      </c>
    </row>
    <row r="717" spans="1:29" x14ac:dyDescent="0.25">
      <c r="A717" t="str">
        <f t="shared" si="11"/>
        <v>SPNick Pike23</v>
      </c>
      <c r="B717">
        <v>15651</v>
      </c>
      <c r="C717">
        <v>1182</v>
      </c>
      <c r="D717" t="s">
        <v>256</v>
      </c>
      <c r="E717" t="s">
        <v>1556</v>
      </c>
      <c r="F717">
        <v>0</v>
      </c>
      <c r="G717">
        <v>38444</v>
      </c>
      <c r="H717">
        <v>23</v>
      </c>
      <c r="I717" t="s">
        <v>254</v>
      </c>
      <c r="J717" t="s">
        <v>25</v>
      </c>
      <c r="K717">
        <v>8</v>
      </c>
      <c r="L717">
        <v>9</v>
      </c>
      <c r="M717">
        <v>1</v>
      </c>
      <c r="N717">
        <v>0</v>
      </c>
      <c r="O717">
        <v>0</v>
      </c>
      <c r="P717">
        <v>3.75</v>
      </c>
      <c r="Q717">
        <v>49</v>
      </c>
      <c r="R717">
        <v>7</v>
      </c>
      <c r="S717">
        <v>93.7</v>
      </c>
      <c r="T717">
        <v>90</v>
      </c>
      <c r="U717">
        <v>48</v>
      </c>
      <c r="V717">
        <v>39</v>
      </c>
      <c r="W717">
        <v>10</v>
      </c>
      <c r="X717">
        <v>40</v>
      </c>
      <c r="Y717">
        <v>67</v>
      </c>
      <c r="Z717">
        <v>1.39</v>
      </c>
      <c r="AA717">
        <v>0.249</v>
      </c>
      <c r="AB717">
        <v>0.27700000000000002</v>
      </c>
      <c r="AC717" t="str">
        <f>VLOOKUP($A717,Pit!$A$4:$A$1418,1,FALSE)</f>
        <v>SPNick Pike23</v>
      </c>
    </row>
    <row r="718" spans="1:29" x14ac:dyDescent="0.25">
      <c r="A718" t="str">
        <f t="shared" si="11"/>
        <v>RPSergio Valadez22</v>
      </c>
      <c r="B718">
        <v>8076</v>
      </c>
      <c r="C718">
        <v>1184</v>
      </c>
      <c r="D718" t="s">
        <v>516</v>
      </c>
      <c r="E718" t="s">
        <v>1707</v>
      </c>
      <c r="F718">
        <v>0</v>
      </c>
      <c r="G718">
        <v>38695</v>
      </c>
      <c r="H718">
        <v>22</v>
      </c>
      <c r="I718" t="s">
        <v>254</v>
      </c>
      <c r="J718" t="s">
        <v>43</v>
      </c>
      <c r="K718">
        <v>6</v>
      </c>
      <c r="L718">
        <v>9</v>
      </c>
      <c r="M718">
        <v>6</v>
      </c>
      <c r="N718">
        <v>0</v>
      </c>
      <c r="O718">
        <v>0</v>
      </c>
      <c r="P718">
        <v>4.42</v>
      </c>
      <c r="Q718">
        <v>60</v>
      </c>
      <c r="R718">
        <v>0</v>
      </c>
      <c r="S718">
        <v>93.7</v>
      </c>
      <c r="T718">
        <v>92</v>
      </c>
      <c r="U718">
        <v>55</v>
      </c>
      <c r="V718">
        <v>46</v>
      </c>
      <c r="W718">
        <v>11</v>
      </c>
      <c r="X718">
        <v>36</v>
      </c>
      <c r="Y718">
        <v>64</v>
      </c>
      <c r="Z718">
        <v>1.37</v>
      </c>
      <c r="AA718">
        <v>0.25800000000000001</v>
      </c>
      <c r="AB718">
        <v>0.28199999999999997</v>
      </c>
      <c r="AC718" t="str">
        <f>VLOOKUP($A718,Pit!$A$4:$A$1418,1,FALSE)</f>
        <v>RPSergio Valadez22</v>
      </c>
    </row>
    <row r="719" spans="1:29" x14ac:dyDescent="0.25">
      <c r="A719" t="str">
        <f t="shared" si="11"/>
        <v>RPColt Saunders18</v>
      </c>
      <c r="B719">
        <v>16115</v>
      </c>
      <c r="C719">
        <v>1185</v>
      </c>
      <c r="D719" t="s">
        <v>1629</v>
      </c>
      <c r="E719" t="s">
        <v>1630</v>
      </c>
      <c r="F719">
        <v>0</v>
      </c>
      <c r="G719">
        <v>40199</v>
      </c>
      <c r="H719">
        <v>18</v>
      </c>
      <c r="I719" t="s">
        <v>254</v>
      </c>
      <c r="J719" t="s">
        <v>43</v>
      </c>
      <c r="K719">
        <v>3</v>
      </c>
      <c r="L719">
        <v>5</v>
      </c>
      <c r="M719">
        <v>1</v>
      </c>
      <c r="N719">
        <v>0</v>
      </c>
      <c r="O719">
        <v>0</v>
      </c>
      <c r="P719">
        <v>2.0699999999999998</v>
      </c>
      <c r="Q719">
        <v>40</v>
      </c>
      <c r="R719">
        <v>0</v>
      </c>
      <c r="S719">
        <v>74</v>
      </c>
      <c r="T719">
        <v>59</v>
      </c>
      <c r="U719">
        <v>26</v>
      </c>
      <c r="V719">
        <v>17</v>
      </c>
      <c r="W719">
        <v>2</v>
      </c>
      <c r="X719">
        <v>26</v>
      </c>
      <c r="Y719">
        <v>72</v>
      </c>
      <c r="Z719">
        <v>1.1499999999999999</v>
      </c>
      <c r="AA719">
        <v>0.214</v>
      </c>
      <c r="AB719">
        <v>0.27500000000000002</v>
      </c>
      <c r="AC719" t="str">
        <f>VLOOKUP($A719,Pit!$A$4:$A$1418,1,FALSE)</f>
        <v>RPColt Saunders18</v>
      </c>
    </row>
    <row r="720" spans="1:29" x14ac:dyDescent="0.25">
      <c r="A720" t="str">
        <f t="shared" si="11"/>
        <v>RPSergio García23</v>
      </c>
      <c r="B720">
        <v>15648</v>
      </c>
      <c r="C720">
        <v>1186</v>
      </c>
      <c r="D720" t="s">
        <v>516</v>
      </c>
      <c r="E720" t="s">
        <v>136</v>
      </c>
      <c r="F720">
        <v>0</v>
      </c>
      <c r="G720">
        <v>38162</v>
      </c>
      <c r="H720">
        <v>23</v>
      </c>
      <c r="I720" t="s">
        <v>254</v>
      </c>
      <c r="J720" t="s">
        <v>43</v>
      </c>
      <c r="K720">
        <v>4</v>
      </c>
      <c r="L720">
        <v>3</v>
      </c>
      <c r="M720">
        <v>2</v>
      </c>
      <c r="N720">
        <v>0</v>
      </c>
      <c r="O720">
        <v>0</v>
      </c>
      <c r="P720">
        <v>3.05</v>
      </c>
      <c r="Q720">
        <v>39</v>
      </c>
      <c r="R720">
        <v>0</v>
      </c>
      <c r="S720">
        <v>73.7</v>
      </c>
      <c r="T720">
        <v>59</v>
      </c>
      <c r="U720">
        <v>29</v>
      </c>
      <c r="V720">
        <v>25</v>
      </c>
      <c r="W720">
        <v>6</v>
      </c>
      <c r="X720">
        <v>27</v>
      </c>
      <c r="Y720">
        <v>64</v>
      </c>
      <c r="Z720">
        <v>1.17</v>
      </c>
      <c r="AA720">
        <v>0.223</v>
      </c>
      <c r="AB720">
        <v>0.26800000000000002</v>
      </c>
      <c r="AC720" t="str">
        <f>VLOOKUP($A720,Pit!$A$4:$A$1418,1,FALSE)</f>
        <v>RPSergio García23</v>
      </c>
    </row>
    <row r="721" spans="1:29" x14ac:dyDescent="0.25">
      <c r="A721" t="str">
        <f t="shared" si="11"/>
        <v>RPCarlos Madraso24</v>
      </c>
      <c r="B721">
        <v>4799</v>
      </c>
      <c r="C721">
        <v>1187</v>
      </c>
      <c r="D721" t="s">
        <v>222</v>
      </c>
      <c r="E721" t="s">
        <v>1396</v>
      </c>
      <c r="F721">
        <v>0</v>
      </c>
      <c r="G721">
        <v>38083</v>
      </c>
      <c r="H721">
        <v>24</v>
      </c>
      <c r="I721" t="s">
        <v>254</v>
      </c>
      <c r="J721" t="s">
        <v>43</v>
      </c>
      <c r="K721">
        <v>3</v>
      </c>
      <c r="L721">
        <v>9</v>
      </c>
      <c r="M721">
        <v>3</v>
      </c>
      <c r="N721">
        <v>0</v>
      </c>
      <c r="O721">
        <v>0</v>
      </c>
      <c r="P721">
        <v>4.72</v>
      </c>
      <c r="Q721">
        <v>67</v>
      </c>
      <c r="R721">
        <v>7</v>
      </c>
      <c r="S721">
        <v>95.3</v>
      </c>
      <c r="T721">
        <v>88</v>
      </c>
      <c r="U721">
        <v>57</v>
      </c>
      <c r="V721">
        <v>50</v>
      </c>
      <c r="W721">
        <v>8</v>
      </c>
      <c r="X721">
        <v>67</v>
      </c>
      <c r="Y721">
        <v>81</v>
      </c>
      <c r="Z721">
        <v>1.63</v>
      </c>
      <c r="AA721">
        <v>0.247</v>
      </c>
      <c r="AB721">
        <v>0.29299999999999998</v>
      </c>
      <c r="AC721" t="str">
        <f>VLOOKUP($A721,Pit!$A$4:$A$1418,1,FALSE)</f>
        <v>RPCarlos Madraso24</v>
      </c>
    </row>
    <row r="722" spans="1:29" x14ac:dyDescent="0.25">
      <c r="A722" t="str">
        <f t="shared" si="11"/>
        <v>RPLee Fraser23</v>
      </c>
      <c r="B722">
        <v>15128</v>
      </c>
      <c r="C722">
        <v>1190</v>
      </c>
      <c r="D722" t="s">
        <v>219</v>
      </c>
      <c r="E722" t="s">
        <v>1173</v>
      </c>
      <c r="F722">
        <v>0</v>
      </c>
      <c r="G722">
        <v>38466</v>
      </c>
      <c r="H722">
        <v>23</v>
      </c>
      <c r="I722" t="s">
        <v>254</v>
      </c>
      <c r="J722" t="s">
        <v>43</v>
      </c>
      <c r="K722">
        <v>1</v>
      </c>
      <c r="L722">
        <v>0</v>
      </c>
      <c r="M722">
        <v>0</v>
      </c>
      <c r="N722">
        <v>0</v>
      </c>
      <c r="O722">
        <v>0</v>
      </c>
      <c r="P722">
        <v>5.4</v>
      </c>
      <c r="Q722">
        <v>11</v>
      </c>
      <c r="R722">
        <v>0</v>
      </c>
      <c r="S722">
        <v>20</v>
      </c>
      <c r="T722">
        <v>26</v>
      </c>
      <c r="U722">
        <v>15</v>
      </c>
      <c r="V722">
        <v>12</v>
      </c>
      <c r="W722">
        <v>2</v>
      </c>
      <c r="X722">
        <v>16</v>
      </c>
      <c r="Y722">
        <v>16</v>
      </c>
      <c r="Z722">
        <v>2.1</v>
      </c>
      <c r="AA722">
        <v>0.313</v>
      </c>
      <c r="AB722">
        <v>0.36399999999999999</v>
      </c>
      <c r="AC722" t="str">
        <f>VLOOKUP($A722,Pit!$A$4:$A$1418,1,FALSE)</f>
        <v>RPLee Fraser23</v>
      </c>
    </row>
    <row r="723" spans="1:29" x14ac:dyDescent="0.25">
      <c r="A723" t="str">
        <f t="shared" si="11"/>
        <v>RPR.J. Reed23</v>
      </c>
      <c r="B723">
        <v>15335</v>
      </c>
      <c r="C723">
        <v>1191</v>
      </c>
      <c r="D723" t="s">
        <v>1578</v>
      </c>
      <c r="E723" t="s">
        <v>500</v>
      </c>
      <c r="F723">
        <v>0</v>
      </c>
      <c r="G723">
        <v>38311</v>
      </c>
      <c r="H723">
        <v>23</v>
      </c>
      <c r="I723" t="s">
        <v>254</v>
      </c>
      <c r="J723" t="s">
        <v>43</v>
      </c>
      <c r="K723">
        <v>8</v>
      </c>
      <c r="L723">
        <v>7</v>
      </c>
      <c r="M723">
        <v>3</v>
      </c>
      <c r="N723">
        <v>0</v>
      </c>
      <c r="O723">
        <v>0</v>
      </c>
      <c r="P723">
        <v>4.1399999999999997</v>
      </c>
      <c r="Q723">
        <v>64</v>
      </c>
      <c r="R723">
        <v>1</v>
      </c>
      <c r="S723">
        <v>113</v>
      </c>
      <c r="T723">
        <v>120</v>
      </c>
      <c r="U723">
        <v>58</v>
      </c>
      <c r="V723">
        <v>52</v>
      </c>
      <c r="W723">
        <v>8</v>
      </c>
      <c r="X723">
        <v>66</v>
      </c>
      <c r="Y723">
        <v>64</v>
      </c>
      <c r="Z723">
        <v>1.65</v>
      </c>
      <c r="AA723">
        <v>0.27200000000000002</v>
      </c>
      <c r="AB723">
        <v>0.3</v>
      </c>
      <c r="AC723" t="str">
        <f>VLOOKUP($A723,Pit!$A$4:$A$1418,1,FALSE)</f>
        <v>RPR.J. Reed23</v>
      </c>
    </row>
    <row r="724" spans="1:29" x14ac:dyDescent="0.25">
      <c r="A724" t="str">
        <f t="shared" si="11"/>
        <v>RPDan Peck24</v>
      </c>
      <c r="B724">
        <v>8517</v>
      </c>
      <c r="C724">
        <v>1192</v>
      </c>
      <c r="D724" t="s">
        <v>210</v>
      </c>
      <c r="E724" t="s">
        <v>1546</v>
      </c>
      <c r="F724">
        <v>0</v>
      </c>
      <c r="G724">
        <v>37830</v>
      </c>
      <c r="H724">
        <v>24</v>
      </c>
      <c r="I724" t="s">
        <v>254</v>
      </c>
      <c r="J724" t="s">
        <v>43</v>
      </c>
      <c r="K724">
        <v>7</v>
      </c>
      <c r="L724">
        <v>6</v>
      </c>
      <c r="M724">
        <v>2</v>
      </c>
      <c r="N724">
        <v>0</v>
      </c>
      <c r="O724">
        <v>0</v>
      </c>
      <c r="P724">
        <v>4.9400000000000004</v>
      </c>
      <c r="Q724">
        <v>97</v>
      </c>
      <c r="R724">
        <v>0</v>
      </c>
      <c r="S724">
        <v>116.7</v>
      </c>
      <c r="T724">
        <v>123</v>
      </c>
      <c r="U724">
        <v>74</v>
      </c>
      <c r="V724">
        <v>64</v>
      </c>
      <c r="W724">
        <v>9</v>
      </c>
      <c r="X724">
        <v>72</v>
      </c>
      <c r="Y724">
        <v>101</v>
      </c>
      <c r="Z724">
        <v>1.67</v>
      </c>
      <c r="AA724">
        <v>0.27300000000000002</v>
      </c>
      <c r="AB724">
        <v>0.32800000000000001</v>
      </c>
      <c r="AC724" t="str">
        <f>VLOOKUP($A724,Pit!$A$4:$A$1418,1,FALSE)</f>
        <v>RPDan Peck24</v>
      </c>
    </row>
    <row r="725" spans="1:29" x14ac:dyDescent="0.25">
      <c r="A725" t="str">
        <f t="shared" si="11"/>
        <v>RPChris Davis21</v>
      </c>
      <c r="B725">
        <v>8883</v>
      </c>
      <c r="C725">
        <v>1193</v>
      </c>
      <c r="D725" t="s">
        <v>212</v>
      </c>
      <c r="E725" t="s">
        <v>144</v>
      </c>
      <c r="F725">
        <v>0</v>
      </c>
      <c r="G725">
        <v>38975</v>
      </c>
      <c r="H725">
        <v>21</v>
      </c>
      <c r="I725" t="s">
        <v>254</v>
      </c>
      <c r="J725" t="s">
        <v>43</v>
      </c>
      <c r="K725">
        <v>6</v>
      </c>
      <c r="L725">
        <v>2</v>
      </c>
      <c r="M725">
        <v>11</v>
      </c>
      <c r="N725">
        <v>0</v>
      </c>
      <c r="O725">
        <v>0</v>
      </c>
      <c r="P725">
        <v>2.88</v>
      </c>
      <c r="Q725">
        <v>69</v>
      </c>
      <c r="R725">
        <v>0</v>
      </c>
      <c r="S725">
        <v>103</v>
      </c>
      <c r="T725">
        <v>93</v>
      </c>
      <c r="U725">
        <v>38</v>
      </c>
      <c r="V725">
        <v>33</v>
      </c>
      <c r="W725">
        <v>7</v>
      </c>
      <c r="X725">
        <v>47</v>
      </c>
      <c r="Y725">
        <v>103</v>
      </c>
      <c r="Z725">
        <v>1.36</v>
      </c>
      <c r="AA725">
        <v>0.23799999999999999</v>
      </c>
      <c r="AB725">
        <v>0.30599999999999999</v>
      </c>
      <c r="AC725" t="str">
        <f>VLOOKUP($A725,Pit!$A$4:$A$1418,1,FALSE)</f>
        <v>RPChris Davis21</v>
      </c>
    </row>
    <row r="726" spans="1:29" x14ac:dyDescent="0.25">
      <c r="A726" t="str">
        <f t="shared" si="11"/>
        <v>RPDave Robinson24</v>
      </c>
      <c r="B726">
        <v>5431</v>
      </c>
      <c r="C726">
        <v>1194</v>
      </c>
      <c r="D726" t="s">
        <v>135</v>
      </c>
      <c r="E726" t="s">
        <v>258</v>
      </c>
      <c r="F726">
        <v>0</v>
      </c>
      <c r="G726">
        <v>37800</v>
      </c>
      <c r="H726">
        <v>24</v>
      </c>
      <c r="I726" t="s">
        <v>254</v>
      </c>
      <c r="J726" t="s">
        <v>43</v>
      </c>
      <c r="K726">
        <v>2</v>
      </c>
      <c r="L726">
        <v>3</v>
      </c>
      <c r="M726">
        <v>1</v>
      </c>
      <c r="N726">
        <v>0</v>
      </c>
      <c r="O726">
        <v>0</v>
      </c>
      <c r="P726">
        <v>7.07</v>
      </c>
      <c r="Q726">
        <v>44</v>
      </c>
      <c r="R726">
        <v>0</v>
      </c>
      <c r="S726">
        <v>56</v>
      </c>
      <c r="T726">
        <v>82</v>
      </c>
      <c r="U726">
        <v>47</v>
      </c>
      <c r="V726">
        <v>44</v>
      </c>
      <c r="W726">
        <v>13</v>
      </c>
      <c r="X726">
        <v>28</v>
      </c>
      <c r="Y726">
        <v>55</v>
      </c>
      <c r="Z726">
        <v>1.96</v>
      </c>
      <c r="AA726">
        <v>0.34200000000000003</v>
      </c>
      <c r="AB726">
        <v>0.39400000000000002</v>
      </c>
      <c r="AC726" t="str">
        <f>VLOOKUP($A726,Pit!$A$4:$A$1418,1,FALSE)</f>
        <v>RPDave Robinson24</v>
      </c>
    </row>
    <row r="727" spans="1:29" x14ac:dyDescent="0.25">
      <c r="A727" t="str">
        <f t="shared" si="11"/>
        <v>CLJeff May22</v>
      </c>
      <c r="B727">
        <v>2058</v>
      </c>
      <c r="C727">
        <v>1197</v>
      </c>
      <c r="D727" t="s">
        <v>142</v>
      </c>
      <c r="E727" t="s">
        <v>1416</v>
      </c>
      <c r="F727">
        <v>0</v>
      </c>
      <c r="G727">
        <v>38606</v>
      </c>
      <c r="H727">
        <v>22</v>
      </c>
      <c r="I727" t="s">
        <v>254</v>
      </c>
      <c r="J727" t="s">
        <v>53</v>
      </c>
      <c r="K727">
        <v>1</v>
      </c>
      <c r="L727">
        <v>3</v>
      </c>
      <c r="M727">
        <v>2</v>
      </c>
      <c r="N727">
        <v>0</v>
      </c>
      <c r="O727">
        <v>0</v>
      </c>
      <c r="P727">
        <v>5.24</v>
      </c>
      <c r="Q727">
        <v>24</v>
      </c>
      <c r="R727">
        <v>0</v>
      </c>
      <c r="S727">
        <v>44.7</v>
      </c>
      <c r="T727">
        <v>44</v>
      </c>
      <c r="U727">
        <v>29</v>
      </c>
      <c r="V727">
        <v>26</v>
      </c>
      <c r="W727">
        <v>6</v>
      </c>
      <c r="X727">
        <v>22</v>
      </c>
      <c r="Y727">
        <v>45</v>
      </c>
      <c r="Z727">
        <v>1.48</v>
      </c>
      <c r="AA727">
        <v>0.26200000000000001</v>
      </c>
      <c r="AB727">
        <v>0.32200000000000001</v>
      </c>
      <c r="AC727" t="str">
        <f>VLOOKUP($A727,Pit!$A$4:$A$1418,1,FALSE)</f>
        <v>CLJeff May22</v>
      </c>
    </row>
    <row r="728" spans="1:29" x14ac:dyDescent="0.25">
      <c r="A728" t="str">
        <f t="shared" si="11"/>
        <v>RPBill Loucks22</v>
      </c>
      <c r="B728">
        <v>8909</v>
      </c>
      <c r="C728">
        <v>1198</v>
      </c>
      <c r="D728" t="s">
        <v>162</v>
      </c>
      <c r="E728" t="s">
        <v>1364</v>
      </c>
      <c r="F728">
        <v>0</v>
      </c>
      <c r="G728">
        <v>38706</v>
      </c>
      <c r="H728">
        <v>22</v>
      </c>
      <c r="I728" t="s">
        <v>254</v>
      </c>
      <c r="J728" t="s">
        <v>43</v>
      </c>
      <c r="K728">
        <v>4</v>
      </c>
      <c r="L728">
        <v>3</v>
      </c>
      <c r="M728">
        <v>2</v>
      </c>
      <c r="N728">
        <v>0</v>
      </c>
      <c r="O728">
        <v>0</v>
      </c>
      <c r="P728">
        <v>1.98</v>
      </c>
      <c r="Q728">
        <v>32</v>
      </c>
      <c r="R728">
        <v>0</v>
      </c>
      <c r="S728">
        <v>54.7</v>
      </c>
      <c r="T728">
        <v>31</v>
      </c>
      <c r="U728">
        <v>15</v>
      </c>
      <c r="V728">
        <v>12</v>
      </c>
      <c r="W728">
        <v>2</v>
      </c>
      <c r="X728">
        <v>27</v>
      </c>
      <c r="Y728">
        <v>52</v>
      </c>
      <c r="Z728">
        <v>1.06</v>
      </c>
      <c r="AA728">
        <v>0.16500000000000001</v>
      </c>
      <c r="AB728">
        <v>0.21199999999999999</v>
      </c>
      <c r="AC728" t="str">
        <f>VLOOKUP($A728,Pit!$A$4:$A$1418,1,FALSE)</f>
        <v>RPBill Loucks22</v>
      </c>
    </row>
    <row r="729" spans="1:29" x14ac:dyDescent="0.25">
      <c r="A729" t="str">
        <f t="shared" si="11"/>
        <v>RPÁngelo Medrano24</v>
      </c>
      <c r="B729">
        <v>5149</v>
      </c>
      <c r="C729">
        <v>1201</v>
      </c>
      <c r="D729" t="s">
        <v>705</v>
      </c>
      <c r="E729" t="s">
        <v>1435</v>
      </c>
      <c r="F729">
        <v>0</v>
      </c>
      <c r="G729" s="10">
        <v>37800</v>
      </c>
      <c r="H729">
        <v>24</v>
      </c>
      <c r="I729" t="s">
        <v>254</v>
      </c>
      <c r="J729" t="s">
        <v>43</v>
      </c>
      <c r="K729">
        <v>14</v>
      </c>
      <c r="L729">
        <v>9</v>
      </c>
      <c r="M729">
        <v>6</v>
      </c>
      <c r="N729">
        <v>0</v>
      </c>
      <c r="O729">
        <v>0</v>
      </c>
      <c r="P729">
        <v>4.6500000000000004</v>
      </c>
      <c r="Q729">
        <v>125</v>
      </c>
      <c r="R729">
        <v>24</v>
      </c>
      <c r="S729">
        <v>296.3</v>
      </c>
      <c r="T729">
        <v>316</v>
      </c>
      <c r="U729">
        <v>169</v>
      </c>
      <c r="V729">
        <v>153</v>
      </c>
      <c r="W729">
        <v>41</v>
      </c>
      <c r="X729">
        <v>120</v>
      </c>
      <c r="Y729">
        <v>275</v>
      </c>
      <c r="Z729">
        <v>1.47</v>
      </c>
      <c r="AA729">
        <v>0.27</v>
      </c>
      <c r="AB729">
        <v>0.31900000000000001</v>
      </c>
      <c r="AC729" t="str">
        <f>VLOOKUP($A729,Pit!$A$4:$A$1418,1,FALSE)</f>
        <v>RPÁngelo Medrano24</v>
      </c>
    </row>
    <row r="730" spans="1:29" x14ac:dyDescent="0.25">
      <c r="A730" t="str">
        <f t="shared" si="11"/>
        <v>RPKenny Perry24</v>
      </c>
      <c r="B730">
        <v>2662</v>
      </c>
      <c r="C730">
        <v>1203</v>
      </c>
      <c r="D730" t="s">
        <v>268</v>
      </c>
      <c r="E730" t="s">
        <v>784</v>
      </c>
      <c r="F730">
        <v>0</v>
      </c>
      <c r="G730">
        <v>38093</v>
      </c>
      <c r="H730">
        <v>24</v>
      </c>
      <c r="I730" t="s">
        <v>254</v>
      </c>
      <c r="J730" t="s">
        <v>43</v>
      </c>
      <c r="K730">
        <v>1</v>
      </c>
      <c r="L730">
        <v>0</v>
      </c>
      <c r="M730">
        <v>0</v>
      </c>
      <c r="N730">
        <v>0</v>
      </c>
      <c r="O730">
        <v>0</v>
      </c>
      <c r="P730">
        <v>7.12</v>
      </c>
      <c r="Q730">
        <v>29</v>
      </c>
      <c r="R730">
        <v>0</v>
      </c>
      <c r="S730">
        <v>43</v>
      </c>
      <c r="T730">
        <v>57</v>
      </c>
      <c r="U730">
        <v>36</v>
      </c>
      <c r="V730">
        <v>34</v>
      </c>
      <c r="W730">
        <v>8</v>
      </c>
      <c r="X730">
        <v>26</v>
      </c>
      <c r="Y730">
        <v>24</v>
      </c>
      <c r="Z730">
        <v>1.93</v>
      </c>
      <c r="AA730">
        <v>0.32</v>
      </c>
      <c r="AB730">
        <v>0.32500000000000001</v>
      </c>
      <c r="AC730" t="str">
        <f>VLOOKUP($A730,Pit!$A$4:$A$1418,1,FALSE)</f>
        <v>RPKenny Perry24</v>
      </c>
    </row>
    <row r="731" spans="1:29" x14ac:dyDescent="0.25">
      <c r="A731" t="str">
        <f t="shared" si="11"/>
        <v>RPGary Jordan22</v>
      </c>
      <c r="B731">
        <v>1649</v>
      </c>
      <c r="C731">
        <v>1204</v>
      </c>
      <c r="D731" t="s">
        <v>433</v>
      </c>
      <c r="E731" t="s">
        <v>281</v>
      </c>
      <c r="F731">
        <v>0</v>
      </c>
      <c r="G731">
        <v>38518</v>
      </c>
      <c r="H731">
        <v>22</v>
      </c>
      <c r="I731" t="s">
        <v>254</v>
      </c>
      <c r="J731" t="s">
        <v>43</v>
      </c>
      <c r="K731">
        <v>4</v>
      </c>
      <c r="L731">
        <v>4</v>
      </c>
      <c r="M731">
        <v>5</v>
      </c>
      <c r="N731">
        <v>0</v>
      </c>
      <c r="O731">
        <v>0</v>
      </c>
      <c r="P731">
        <v>4.96</v>
      </c>
      <c r="Q731">
        <v>36</v>
      </c>
      <c r="R731">
        <v>4</v>
      </c>
      <c r="S731">
        <v>45.3</v>
      </c>
      <c r="T731">
        <v>52</v>
      </c>
      <c r="U731">
        <v>34</v>
      </c>
      <c r="V731">
        <v>25</v>
      </c>
      <c r="W731">
        <v>9</v>
      </c>
      <c r="X731">
        <v>12</v>
      </c>
      <c r="Y731">
        <v>24</v>
      </c>
      <c r="Z731">
        <v>1.41</v>
      </c>
      <c r="AA731">
        <v>0.27800000000000002</v>
      </c>
      <c r="AB731">
        <v>0.27400000000000002</v>
      </c>
      <c r="AC731" t="str">
        <f>VLOOKUP($A731,Pit!$A$4:$A$1418,1,FALSE)</f>
        <v>RPGary Jordan22</v>
      </c>
    </row>
    <row r="732" spans="1:29" x14ac:dyDescent="0.25">
      <c r="A732" t="str">
        <f t="shared" si="11"/>
        <v>CLVincent House23</v>
      </c>
      <c r="B732">
        <v>1991</v>
      </c>
      <c r="C732">
        <v>1205</v>
      </c>
      <c r="D732" t="s">
        <v>176</v>
      </c>
      <c r="E732" t="s">
        <v>1258</v>
      </c>
      <c r="F732">
        <v>0</v>
      </c>
      <c r="G732">
        <v>38355</v>
      </c>
      <c r="H732">
        <v>23</v>
      </c>
      <c r="I732" t="s">
        <v>254</v>
      </c>
      <c r="J732" t="s">
        <v>53</v>
      </c>
      <c r="K732">
        <v>4</v>
      </c>
      <c r="L732">
        <v>7</v>
      </c>
      <c r="M732">
        <v>14</v>
      </c>
      <c r="N732">
        <v>0</v>
      </c>
      <c r="O732">
        <v>0</v>
      </c>
      <c r="P732">
        <v>4.4000000000000004</v>
      </c>
      <c r="Q732">
        <v>46</v>
      </c>
      <c r="R732">
        <v>0</v>
      </c>
      <c r="S732">
        <v>59.3</v>
      </c>
      <c r="T732">
        <v>68</v>
      </c>
      <c r="U732">
        <v>33</v>
      </c>
      <c r="V732">
        <v>29</v>
      </c>
      <c r="W732">
        <v>9</v>
      </c>
      <c r="X732">
        <v>24</v>
      </c>
      <c r="Y732">
        <v>43</v>
      </c>
      <c r="Z732">
        <v>1.55</v>
      </c>
      <c r="AA732">
        <v>0.29099999999999998</v>
      </c>
      <c r="AB732">
        <v>0.32200000000000001</v>
      </c>
      <c r="AC732" t="str">
        <f>VLOOKUP($A732,Pit!$A$4:$A$1418,1,FALSE)</f>
        <v>CLVincent House23</v>
      </c>
    </row>
    <row r="733" spans="1:29" x14ac:dyDescent="0.25">
      <c r="A733" t="str">
        <f t="shared" si="11"/>
        <v>RPPedro Maldonado24</v>
      </c>
      <c r="B733">
        <v>4522</v>
      </c>
      <c r="C733">
        <v>1207</v>
      </c>
      <c r="D733" t="s">
        <v>203</v>
      </c>
      <c r="E733" t="s">
        <v>232</v>
      </c>
      <c r="F733">
        <v>0</v>
      </c>
      <c r="G733">
        <v>37833</v>
      </c>
      <c r="H733">
        <v>24</v>
      </c>
      <c r="I733" t="s">
        <v>254</v>
      </c>
      <c r="J733" t="s">
        <v>43</v>
      </c>
      <c r="K733">
        <v>5</v>
      </c>
      <c r="L733">
        <v>3</v>
      </c>
      <c r="M733">
        <v>9</v>
      </c>
      <c r="N733">
        <v>0</v>
      </c>
      <c r="O733">
        <v>0</v>
      </c>
      <c r="P733">
        <v>4.82</v>
      </c>
      <c r="Q733">
        <v>31</v>
      </c>
      <c r="R733">
        <v>0</v>
      </c>
      <c r="S733">
        <v>37.299999999999997</v>
      </c>
      <c r="T733">
        <v>37</v>
      </c>
      <c r="U733">
        <v>22</v>
      </c>
      <c r="V733">
        <v>20</v>
      </c>
      <c r="W733">
        <v>7</v>
      </c>
      <c r="X733">
        <v>16</v>
      </c>
      <c r="Y733">
        <v>33</v>
      </c>
      <c r="Z733">
        <v>1.42</v>
      </c>
      <c r="AA733">
        <v>0.26100000000000001</v>
      </c>
      <c r="AB733">
        <v>0.28799999999999998</v>
      </c>
      <c r="AC733" t="str">
        <f>VLOOKUP($A733,Pit!$A$4:$A$1418,1,FALSE)</f>
        <v>RPPedro Maldonado24</v>
      </c>
    </row>
    <row r="734" spans="1:29" x14ac:dyDescent="0.25">
      <c r="A734" t="str">
        <f t="shared" si="11"/>
        <v>RPDaniel Tatum24</v>
      </c>
      <c r="B734">
        <v>4997</v>
      </c>
      <c r="C734">
        <v>1210</v>
      </c>
      <c r="D734" t="s">
        <v>259</v>
      </c>
      <c r="E734" t="s">
        <v>1685</v>
      </c>
      <c r="F734">
        <v>0</v>
      </c>
      <c r="G734">
        <v>38110</v>
      </c>
      <c r="H734">
        <v>24</v>
      </c>
      <c r="I734" t="s">
        <v>254</v>
      </c>
      <c r="J734" t="s">
        <v>43</v>
      </c>
      <c r="K734">
        <v>0</v>
      </c>
      <c r="L734">
        <v>2</v>
      </c>
      <c r="M734">
        <v>0</v>
      </c>
      <c r="N734">
        <v>0</v>
      </c>
      <c r="O734">
        <v>0</v>
      </c>
      <c r="P734">
        <v>10.199999999999999</v>
      </c>
      <c r="Q734">
        <v>37</v>
      </c>
      <c r="R734">
        <v>0</v>
      </c>
      <c r="S734">
        <v>47.7</v>
      </c>
      <c r="T734">
        <v>83</v>
      </c>
      <c r="U734">
        <v>61</v>
      </c>
      <c r="V734">
        <v>54</v>
      </c>
      <c r="W734">
        <v>13</v>
      </c>
      <c r="X734">
        <v>43</v>
      </c>
      <c r="Y734">
        <v>23</v>
      </c>
      <c r="Z734">
        <v>2.64</v>
      </c>
      <c r="AA734">
        <v>0.38300000000000001</v>
      </c>
      <c r="AB734">
        <v>0.38</v>
      </c>
      <c r="AC734" t="str">
        <f>VLOOKUP($A734,Pit!$A$4:$A$1418,1,FALSE)</f>
        <v>RPDaniel Tatum24</v>
      </c>
    </row>
    <row r="735" spans="1:29" x14ac:dyDescent="0.25">
      <c r="A735" t="str">
        <f t="shared" si="11"/>
        <v>RPJeff Simmons24</v>
      </c>
      <c r="B735">
        <v>1376</v>
      </c>
      <c r="C735">
        <v>1211</v>
      </c>
      <c r="D735" t="s">
        <v>142</v>
      </c>
      <c r="E735" t="s">
        <v>572</v>
      </c>
      <c r="F735">
        <v>0</v>
      </c>
      <c r="G735">
        <v>37888</v>
      </c>
      <c r="H735">
        <v>24</v>
      </c>
      <c r="I735" t="s">
        <v>254</v>
      </c>
      <c r="J735" t="s">
        <v>43</v>
      </c>
      <c r="K735">
        <v>7</v>
      </c>
      <c r="L735">
        <v>3</v>
      </c>
      <c r="M735">
        <v>4</v>
      </c>
      <c r="N735">
        <v>0</v>
      </c>
      <c r="O735">
        <v>0</v>
      </c>
      <c r="P735">
        <v>6.75</v>
      </c>
      <c r="Q735">
        <v>31</v>
      </c>
      <c r="R735">
        <v>8</v>
      </c>
      <c r="S735">
        <v>57.3</v>
      </c>
      <c r="T735">
        <v>72</v>
      </c>
      <c r="U735">
        <v>47</v>
      </c>
      <c r="V735">
        <v>43</v>
      </c>
      <c r="W735">
        <v>8</v>
      </c>
      <c r="X735">
        <v>24</v>
      </c>
      <c r="Y735">
        <v>25</v>
      </c>
      <c r="Z735">
        <v>1.67</v>
      </c>
      <c r="AA735">
        <v>0.309</v>
      </c>
      <c r="AB735">
        <v>0.317</v>
      </c>
      <c r="AC735" t="str">
        <f>VLOOKUP($A735,Pit!$A$4:$A$1418,1,FALSE)</f>
        <v>RPJeff Simmons24</v>
      </c>
    </row>
    <row r="736" spans="1:29" x14ac:dyDescent="0.25">
      <c r="A736" t="str">
        <f t="shared" si="11"/>
        <v>RPChris Harden23</v>
      </c>
      <c r="B736">
        <v>1885</v>
      </c>
      <c r="C736">
        <v>1212</v>
      </c>
      <c r="D736" t="s">
        <v>212</v>
      </c>
      <c r="E736" t="s">
        <v>1226</v>
      </c>
      <c r="F736">
        <v>0</v>
      </c>
      <c r="G736">
        <v>38395</v>
      </c>
      <c r="H736">
        <v>23</v>
      </c>
      <c r="I736" t="s">
        <v>254</v>
      </c>
      <c r="J736" t="s">
        <v>43</v>
      </c>
      <c r="K736">
        <v>3</v>
      </c>
      <c r="L736">
        <v>3</v>
      </c>
      <c r="M736">
        <v>16</v>
      </c>
      <c r="N736">
        <v>0</v>
      </c>
      <c r="O736">
        <v>0</v>
      </c>
      <c r="P736">
        <v>2.25</v>
      </c>
      <c r="Q736">
        <v>56</v>
      </c>
      <c r="R736">
        <v>1</v>
      </c>
      <c r="S736">
        <v>84</v>
      </c>
      <c r="T736">
        <v>56</v>
      </c>
      <c r="U736">
        <v>24</v>
      </c>
      <c r="V736">
        <v>21</v>
      </c>
      <c r="W736">
        <v>5</v>
      </c>
      <c r="X736">
        <v>38</v>
      </c>
      <c r="Y736">
        <v>62</v>
      </c>
      <c r="Z736">
        <v>1.1200000000000001</v>
      </c>
      <c r="AA736">
        <v>0.187</v>
      </c>
      <c r="AB736">
        <v>0.218</v>
      </c>
      <c r="AC736" t="str">
        <f>VLOOKUP($A736,Pit!$A$4:$A$1418,1,FALSE)</f>
        <v>RPChris Harden23</v>
      </c>
    </row>
    <row r="737" spans="1:29" x14ac:dyDescent="0.25">
      <c r="A737" t="str">
        <f t="shared" si="11"/>
        <v>RPLorenzo García23</v>
      </c>
      <c r="B737">
        <v>13606</v>
      </c>
      <c r="C737">
        <v>1213</v>
      </c>
      <c r="D737" t="s">
        <v>456</v>
      </c>
      <c r="E737" t="s">
        <v>136</v>
      </c>
      <c r="F737">
        <v>0</v>
      </c>
      <c r="G737">
        <v>38185</v>
      </c>
      <c r="H737">
        <v>23</v>
      </c>
      <c r="I737" t="s">
        <v>254</v>
      </c>
      <c r="J737" t="s">
        <v>43</v>
      </c>
      <c r="K737">
        <v>4</v>
      </c>
      <c r="L737">
        <v>9</v>
      </c>
      <c r="M737">
        <v>3</v>
      </c>
      <c r="N737">
        <v>0</v>
      </c>
      <c r="O737">
        <v>0</v>
      </c>
      <c r="P737">
        <v>5.21</v>
      </c>
      <c r="Q737">
        <v>65</v>
      </c>
      <c r="R737">
        <v>0</v>
      </c>
      <c r="S737">
        <v>129.69999999999999</v>
      </c>
      <c r="T737">
        <v>174</v>
      </c>
      <c r="U737">
        <v>102</v>
      </c>
      <c r="V737">
        <v>75</v>
      </c>
      <c r="W737">
        <v>13</v>
      </c>
      <c r="X737">
        <v>66</v>
      </c>
      <c r="Y737">
        <v>67</v>
      </c>
      <c r="Z737">
        <v>1.85</v>
      </c>
      <c r="AA737">
        <v>0.32800000000000001</v>
      </c>
      <c r="AB737">
        <v>0.34799999999999998</v>
      </c>
      <c r="AC737" t="str">
        <f>VLOOKUP($A737,Pit!$A$4:$A$1418,1,FALSE)</f>
        <v>RPLorenzo García23</v>
      </c>
    </row>
    <row r="738" spans="1:29" x14ac:dyDescent="0.25">
      <c r="A738" t="str">
        <f t="shared" si="11"/>
        <v>RPJim Peterson22</v>
      </c>
      <c r="B738">
        <v>13259</v>
      </c>
      <c r="C738">
        <v>1214</v>
      </c>
      <c r="D738" t="s">
        <v>279</v>
      </c>
      <c r="E738" t="s">
        <v>547</v>
      </c>
      <c r="F738">
        <v>0</v>
      </c>
      <c r="G738">
        <v>38736</v>
      </c>
      <c r="H738">
        <v>22</v>
      </c>
      <c r="I738" t="s">
        <v>254</v>
      </c>
      <c r="J738" t="s">
        <v>43</v>
      </c>
      <c r="K738">
        <v>4</v>
      </c>
      <c r="L738">
        <v>3</v>
      </c>
      <c r="M738">
        <v>1</v>
      </c>
      <c r="N738">
        <v>0</v>
      </c>
      <c r="O738">
        <v>0</v>
      </c>
      <c r="P738">
        <v>5.82</v>
      </c>
      <c r="Q738">
        <v>70</v>
      </c>
      <c r="R738">
        <v>2</v>
      </c>
      <c r="S738">
        <v>102</v>
      </c>
      <c r="T738">
        <v>108</v>
      </c>
      <c r="U738">
        <v>71</v>
      </c>
      <c r="V738">
        <v>66</v>
      </c>
      <c r="W738">
        <v>4</v>
      </c>
      <c r="X738">
        <v>64</v>
      </c>
      <c r="Y738">
        <v>64</v>
      </c>
      <c r="Z738">
        <v>1.69</v>
      </c>
      <c r="AA738">
        <v>0.26700000000000002</v>
      </c>
      <c r="AB738">
        <v>0.309</v>
      </c>
      <c r="AC738" t="str">
        <f>VLOOKUP($A738,Pit!$A$4:$A$1418,1,FALSE)</f>
        <v>RPJim Peterson22</v>
      </c>
    </row>
    <row r="739" spans="1:29" x14ac:dyDescent="0.25">
      <c r="A739" t="str">
        <f t="shared" si="11"/>
        <v>RPThomas Leiker23</v>
      </c>
      <c r="B739">
        <v>10317</v>
      </c>
      <c r="C739">
        <v>1215</v>
      </c>
      <c r="D739" t="s">
        <v>168</v>
      </c>
      <c r="E739" t="s">
        <v>1358</v>
      </c>
      <c r="F739">
        <v>0</v>
      </c>
      <c r="G739">
        <v>38363</v>
      </c>
      <c r="H739">
        <v>23</v>
      </c>
      <c r="I739" t="s">
        <v>254</v>
      </c>
      <c r="J739" t="s">
        <v>43</v>
      </c>
      <c r="K739">
        <v>2</v>
      </c>
      <c r="L739">
        <v>10</v>
      </c>
      <c r="M739">
        <v>8</v>
      </c>
      <c r="N739">
        <v>0</v>
      </c>
      <c r="O739">
        <v>0</v>
      </c>
      <c r="P739">
        <v>5.32</v>
      </c>
      <c r="Q739">
        <v>83</v>
      </c>
      <c r="R739">
        <v>1</v>
      </c>
      <c r="S739">
        <v>94.7</v>
      </c>
      <c r="T739">
        <v>109</v>
      </c>
      <c r="U739">
        <v>67</v>
      </c>
      <c r="V739">
        <v>56</v>
      </c>
      <c r="W739">
        <v>6</v>
      </c>
      <c r="X739">
        <v>53</v>
      </c>
      <c r="Y739">
        <v>89</v>
      </c>
      <c r="Z739">
        <v>1.71</v>
      </c>
      <c r="AA739">
        <v>0.28000000000000003</v>
      </c>
      <c r="AB739">
        <v>0.34799999999999998</v>
      </c>
      <c r="AC739" t="str">
        <f>VLOOKUP($A739,Pit!$A$4:$A$1418,1,FALSE)</f>
        <v>RPThomas Leiker23</v>
      </c>
    </row>
    <row r="740" spans="1:29" x14ac:dyDescent="0.25">
      <c r="A740" t="str">
        <f t="shared" si="11"/>
        <v>RPJacob Hampton23</v>
      </c>
      <c r="B740">
        <v>10524</v>
      </c>
      <c r="C740">
        <v>1219</v>
      </c>
      <c r="D740" t="s">
        <v>526</v>
      </c>
      <c r="E740" t="s">
        <v>1223</v>
      </c>
      <c r="F740">
        <v>1900000</v>
      </c>
      <c r="G740">
        <v>38161</v>
      </c>
      <c r="H740">
        <v>23</v>
      </c>
      <c r="I740" t="s">
        <v>254</v>
      </c>
      <c r="J740" t="s">
        <v>43</v>
      </c>
      <c r="K740">
        <v>8</v>
      </c>
      <c r="L740">
        <v>13</v>
      </c>
      <c r="M740">
        <v>10</v>
      </c>
      <c r="N740">
        <v>0</v>
      </c>
      <c r="O740">
        <v>0</v>
      </c>
      <c r="P740">
        <v>9.4499999999999993</v>
      </c>
      <c r="Q740">
        <v>85</v>
      </c>
      <c r="R740">
        <v>0</v>
      </c>
      <c r="S740">
        <v>93.3</v>
      </c>
      <c r="T740">
        <v>149</v>
      </c>
      <c r="U740">
        <v>108</v>
      </c>
      <c r="V740">
        <v>98</v>
      </c>
      <c r="W740">
        <v>17</v>
      </c>
      <c r="X740">
        <v>65</v>
      </c>
      <c r="Y740">
        <v>29</v>
      </c>
      <c r="Z740">
        <v>2.29</v>
      </c>
      <c r="AA740">
        <v>0.35299999999999998</v>
      </c>
      <c r="AB740">
        <v>0.34699999999999998</v>
      </c>
      <c r="AC740" t="str">
        <f>VLOOKUP($A740,Pit!$A$4:$A$1418,1,FALSE)</f>
        <v>RPJacob Hampton23</v>
      </c>
    </row>
    <row r="741" spans="1:29" x14ac:dyDescent="0.25">
      <c r="A741" t="str">
        <f t="shared" si="11"/>
        <v>RPLee Harris23</v>
      </c>
      <c r="B741">
        <v>10538</v>
      </c>
      <c r="C741">
        <v>1220</v>
      </c>
      <c r="D741" t="s">
        <v>219</v>
      </c>
      <c r="E741" t="s">
        <v>262</v>
      </c>
      <c r="F741">
        <v>0</v>
      </c>
      <c r="G741">
        <v>38268</v>
      </c>
      <c r="H741">
        <v>23</v>
      </c>
      <c r="I741" t="s">
        <v>254</v>
      </c>
      <c r="J741" t="s">
        <v>43</v>
      </c>
      <c r="K741">
        <v>7</v>
      </c>
      <c r="L741">
        <v>16</v>
      </c>
      <c r="M741">
        <v>11</v>
      </c>
      <c r="N741">
        <v>0</v>
      </c>
      <c r="O741">
        <v>0</v>
      </c>
      <c r="P741">
        <v>7.97</v>
      </c>
      <c r="Q741">
        <v>73</v>
      </c>
      <c r="R741">
        <v>28</v>
      </c>
      <c r="S741">
        <v>169.3</v>
      </c>
      <c r="T741">
        <v>240</v>
      </c>
      <c r="U741">
        <v>171</v>
      </c>
      <c r="V741">
        <v>150</v>
      </c>
      <c r="W741">
        <v>16</v>
      </c>
      <c r="X741">
        <v>126</v>
      </c>
      <c r="Y741">
        <v>102</v>
      </c>
      <c r="Z741">
        <v>2.16</v>
      </c>
      <c r="AA741">
        <v>0.34200000000000003</v>
      </c>
      <c r="AB741">
        <v>0.378</v>
      </c>
      <c r="AC741" t="str">
        <f>VLOOKUP($A741,Pit!$A$4:$A$1418,1,FALSE)</f>
        <v>RPLee Harris23</v>
      </c>
    </row>
    <row r="742" spans="1:29" x14ac:dyDescent="0.25">
      <c r="A742" t="str">
        <f t="shared" si="11"/>
        <v>RPWarren Miller23</v>
      </c>
      <c r="B742">
        <v>10465</v>
      </c>
      <c r="C742">
        <v>1221</v>
      </c>
      <c r="D742" t="s">
        <v>280</v>
      </c>
      <c r="E742" t="s">
        <v>180</v>
      </c>
      <c r="F742">
        <v>0</v>
      </c>
      <c r="G742">
        <v>38280</v>
      </c>
      <c r="H742">
        <v>23</v>
      </c>
      <c r="I742" t="s">
        <v>254</v>
      </c>
      <c r="J742" t="s">
        <v>43</v>
      </c>
      <c r="K742">
        <v>3</v>
      </c>
      <c r="L742">
        <v>3</v>
      </c>
      <c r="M742">
        <v>2</v>
      </c>
      <c r="N742">
        <v>0</v>
      </c>
      <c r="O742">
        <v>0</v>
      </c>
      <c r="P742">
        <v>4.6100000000000003</v>
      </c>
      <c r="Q742">
        <v>61</v>
      </c>
      <c r="R742">
        <v>0</v>
      </c>
      <c r="S742">
        <v>82</v>
      </c>
      <c r="T742">
        <v>96</v>
      </c>
      <c r="U742">
        <v>48</v>
      </c>
      <c r="V742">
        <v>42</v>
      </c>
      <c r="W742">
        <v>11</v>
      </c>
      <c r="X742">
        <v>42</v>
      </c>
      <c r="Y742">
        <v>79</v>
      </c>
      <c r="Z742">
        <v>1.68</v>
      </c>
      <c r="AA742">
        <v>0.29299999999999998</v>
      </c>
      <c r="AB742">
        <v>0.35299999999999998</v>
      </c>
      <c r="AC742" t="str">
        <f>VLOOKUP($A742,Pit!$A$4:$A$1418,1,FALSE)</f>
        <v>RPWarren Miller23</v>
      </c>
    </row>
    <row r="743" spans="1:29" x14ac:dyDescent="0.25">
      <c r="A743" t="str">
        <f t="shared" si="11"/>
        <v>RPJohn Adkins22</v>
      </c>
      <c r="B743">
        <v>7824</v>
      </c>
      <c r="C743">
        <v>1222</v>
      </c>
      <c r="D743" t="s">
        <v>213</v>
      </c>
      <c r="E743" t="s">
        <v>998</v>
      </c>
      <c r="F743">
        <v>0</v>
      </c>
      <c r="G743">
        <v>38528</v>
      </c>
      <c r="H743">
        <v>22</v>
      </c>
      <c r="I743" t="s">
        <v>254</v>
      </c>
      <c r="J743" t="s">
        <v>43</v>
      </c>
      <c r="K743">
        <v>4</v>
      </c>
      <c r="L743">
        <v>2</v>
      </c>
      <c r="M743">
        <v>3</v>
      </c>
      <c r="N743">
        <v>0</v>
      </c>
      <c r="O743">
        <v>0</v>
      </c>
      <c r="P743">
        <v>3.63</v>
      </c>
      <c r="Q743">
        <v>34</v>
      </c>
      <c r="R743">
        <v>0</v>
      </c>
      <c r="S743">
        <v>44.7</v>
      </c>
      <c r="T743">
        <v>41</v>
      </c>
      <c r="U743">
        <v>22</v>
      </c>
      <c r="V743">
        <v>18</v>
      </c>
      <c r="W743">
        <v>3</v>
      </c>
      <c r="X743">
        <v>21</v>
      </c>
      <c r="Y743">
        <v>32</v>
      </c>
      <c r="Z743">
        <v>1.39</v>
      </c>
      <c r="AA743">
        <v>0.25</v>
      </c>
      <c r="AB743">
        <v>0.29199999999999998</v>
      </c>
      <c r="AC743" t="str">
        <f>VLOOKUP($A743,Pit!$A$4:$A$1418,1,FALSE)</f>
        <v>RPJohn Adkins22</v>
      </c>
    </row>
    <row r="744" spans="1:29" x14ac:dyDescent="0.25">
      <c r="A744" t="str">
        <f t="shared" si="11"/>
        <v>RPDwayne Taunton24</v>
      </c>
      <c r="B744">
        <v>13693</v>
      </c>
      <c r="C744">
        <v>1223</v>
      </c>
      <c r="D744" t="s">
        <v>1115</v>
      </c>
      <c r="E744" t="s">
        <v>1686</v>
      </c>
      <c r="F744">
        <v>0</v>
      </c>
      <c r="G744">
        <v>38012</v>
      </c>
      <c r="H744">
        <v>24</v>
      </c>
      <c r="I744" t="s">
        <v>254</v>
      </c>
      <c r="J744" t="s">
        <v>43</v>
      </c>
      <c r="K744">
        <v>11</v>
      </c>
      <c r="L744">
        <v>11</v>
      </c>
      <c r="M744">
        <v>21</v>
      </c>
      <c r="N744">
        <v>0</v>
      </c>
      <c r="O744">
        <v>0</v>
      </c>
      <c r="P744">
        <v>4.75</v>
      </c>
      <c r="Q744">
        <v>95</v>
      </c>
      <c r="R744">
        <v>0</v>
      </c>
      <c r="S744">
        <v>127</v>
      </c>
      <c r="T744">
        <v>125</v>
      </c>
      <c r="U744">
        <v>75</v>
      </c>
      <c r="V744">
        <v>67</v>
      </c>
      <c r="W744">
        <v>17</v>
      </c>
      <c r="X744">
        <v>63</v>
      </c>
      <c r="Y744">
        <v>119</v>
      </c>
      <c r="Z744">
        <v>1.48</v>
      </c>
      <c r="AA744">
        <v>0.25600000000000001</v>
      </c>
      <c r="AB744">
        <v>0.30499999999999999</v>
      </c>
      <c r="AC744" t="str">
        <f>VLOOKUP($A744,Pit!$A$4:$A$1418,1,FALSE)</f>
        <v>RPDwayne Taunton24</v>
      </c>
    </row>
    <row r="745" spans="1:29" x14ac:dyDescent="0.25">
      <c r="A745" t="str">
        <f t="shared" si="11"/>
        <v>RPPat Wilhelm21</v>
      </c>
      <c r="B745">
        <v>14584</v>
      </c>
      <c r="C745">
        <v>1225</v>
      </c>
      <c r="D745" t="s">
        <v>198</v>
      </c>
      <c r="E745" t="s">
        <v>1740</v>
      </c>
      <c r="F745">
        <v>200000</v>
      </c>
      <c r="G745">
        <v>39108</v>
      </c>
      <c r="H745">
        <v>21</v>
      </c>
      <c r="I745" t="s">
        <v>254</v>
      </c>
      <c r="J745" t="s">
        <v>43</v>
      </c>
      <c r="K745">
        <v>5</v>
      </c>
      <c r="L745">
        <v>2</v>
      </c>
      <c r="M745">
        <v>3</v>
      </c>
      <c r="N745">
        <v>0</v>
      </c>
      <c r="O745">
        <v>0</v>
      </c>
      <c r="P745">
        <v>3.73</v>
      </c>
      <c r="Q745">
        <v>56</v>
      </c>
      <c r="R745">
        <v>0</v>
      </c>
      <c r="S745">
        <v>94</v>
      </c>
      <c r="T745">
        <v>99</v>
      </c>
      <c r="U745">
        <v>42</v>
      </c>
      <c r="V745">
        <v>39</v>
      </c>
      <c r="W745">
        <v>9</v>
      </c>
      <c r="X745">
        <v>43</v>
      </c>
      <c r="Y745">
        <v>73</v>
      </c>
      <c r="Z745">
        <v>1.51</v>
      </c>
      <c r="AA745">
        <v>0.27</v>
      </c>
      <c r="AB745">
        <v>0.315</v>
      </c>
      <c r="AC745" t="str">
        <f>VLOOKUP($A745,Pit!$A$4:$A$1418,1,FALSE)</f>
        <v>RPPat Wilhelm21</v>
      </c>
    </row>
    <row r="746" spans="1:29" x14ac:dyDescent="0.25">
      <c r="A746" t="str">
        <f t="shared" si="11"/>
        <v>RPBill LaPointe24</v>
      </c>
      <c r="B746">
        <v>14646</v>
      </c>
      <c r="C746">
        <v>1226</v>
      </c>
      <c r="D746" t="s">
        <v>162</v>
      </c>
      <c r="E746" t="s">
        <v>1352</v>
      </c>
      <c r="F746">
        <v>0</v>
      </c>
      <c r="G746">
        <v>38093</v>
      </c>
      <c r="H746">
        <v>24</v>
      </c>
      <c r="I746" t="s">
        <v>254</v>
      </c>
      <c r="J746" t="s">
        <v>43</v>
      </c>
      <c r="K746">
        <v>10</v>
      </c>
      <c r="L746">
        <v>9</v>
      </c>
      <c r="M746">
        <v>7</v>
      </c>
      <c r="N746">
        <v>0</v>
      </c>
      <c r="O746">
        <v>0</v>
      </c>
      <c r="P746">
        <v>6.97</v>
      </c>
      <c r="Q746">
        <v>80</v>
      </c>
      <c r="R746">
        <v>9</v>
      </c>
      <c r="S746">
        <v>130.30000000000001</v>
      </c>
      <c r="T746">
        <v>179</v>
      </c>
      <c r="U746">
        <v>112</v>
      </c>
      <c r="V746">
        <v>101</v>
      </c>
      <c r="W746">
        <v>21</v>
      </c>
      <c r="X746">
        <v>46</v>
      </c>
      <c r="Y746">
        <v>105</v>
      </c>
      <c r="Z746">
        <v>1.73</v>
      </c>
      <c r="AA746">
        <v>0.32400000000000001</v>
      </c>
      <c r="AB746">
        <v>0.36599999999999999</v>
      </c>
      <c r="AC746" t="str">
        <f>VLOOKUP($A746,Pit!$A$4:$A$1418,1,FALSE)</f>
        <v>RPBill LaPointe24</v>
      </c>
    </row>
    <row r="747" spans="1:29" x14ac:dyDescent="0.25">
      <c r="A747" t="str">
        <f t="shared" si="11"/>
        <v>RPDesmond Jordan24</v>
      </c>
      <c r="B747">
        <v>8556</v>
      </c>
      <c r="C747">
        <v>1227</v>
      </c>
      <c r="D747" t="s">
        <v>1288</v>
      </c>
      <c r="E747" t="s">
        <v>281</v>
      </c>
      <c r="F747">
        <v>0</v>
      </c>
      <c r="G747">
        <v>38117</v>
      </c>
      <c r="H747">
        <v>24</v>
      </c>
      <c r="I747" t="s">
        <v>254</v>
      </c>
      <c r="J747" t="s">
        <v>43</v>
      </c>
      <c r="K747">
        <v>2</v>
      </c>
      <c r="L747">
        <v>3</v>
      </c>
      <c r="M747">
        <v>2</v>
      </c>
      <c r="N747">
        <v>0</v>
      </c>
      <c r="O747">
        <v>0</v>
      </c>
      <c r="P747">
        <v>4.41</v>
      </c>
      <c r="Q747">
        <v>44</v>
      </c>
      <c r="R747">
        <v>7</v>
      </c>
      <c r="S747">
        <v>65.3</v>
      </c>
      <c r="T747">
        <v>69</v>
      </c>
      <c r="U747">
        <v>39</v>
      </c>
      <c r="V747">
        <v>32</v>
      </c>
      <c r="W747">
        <v>8</v>
      </c>
      <c r="X747">
        <v>28</v>
      </c>
      <c r="Y747">
        <v>30</v>
      </c>
      <c r="Z747">
        <v>1.48</v>
      </c>
      <c r="AA747">
        <v>0.27500000000000002</v>
      </c>
      <c r="AB747">
        <v>0.28000000000000003</v>
      </c>
      <c r="AC747" t="str">
        <f>VLOOKUP($A747,Pit!$A$4:$A$1418,1,FALSE)</f>
        <v>RPDesmond Jordan24</v>
      </c>
    </row>
    <row r="748" spans="1:29" x14ac:dyDescent="0.25">
      <c r="A748" t="str">
        <f t="shared" si="11"/>
        <v>RPRich Dixon24</v>
      </c>
      <c r="B748">
        <v>712</v>
      </c>
      <c r="C748">
        <v>1228</v>
      </c>
      <c r="D748" t="s">
        <v>598</v>
      </c>
      <c r="E748" t="s">
        <v>869</v>
      </c>
      <c r="F748">
        <v>0</v>
      </c>
      <c r="G748">
        <v>38083</v>
      </c>
      <c r="H748">
        <v>24</v>
      </c>
      <c r="I748" t="s">
        <v>254</v>
      </c>
      <c r="J748" t="s">
        <v>43</v>
      </c>
      <c r="K748">
        <v>3</v>
      </c>
      <c r="L748">
        <v>2</v>
      </c>
      <c r="M748">
        <v>3</v>
      </c>
      <c r="N748">
        <v>0</v>
      </c>
      <c r="O748">
        <v>0</v>
      </c>
      <c r="P748">
        <v>6.85</v>
      </c>
      <c r="Q748">
        <v>17</v>
      </c>
      <c r="R748">
        <v>0</v>
      </c>
      <c r="S748">
        <v>22.3</v>
      </c>
      <c r="T748">
        <v>26</v>
      </c>
      <c r="U748">
        <v>17</v>
      </c>
      <c r="V748">
        <v>17</v>
      </c>
      <c r="W748">
        <v>4</v>
      </c>
      <c r="X748">
        <v>12</v>
      </c>
      <c r="Y748">
        <v>14</v>
      </c>
      <c r="Z748">
        <v>1.7</v>
      </c>
      <c r="AA748">
        <v>0.309</v>
      </c>
      <c r="AB748">
        <v>0.33300000000000002</v>
      </c>
      <c r="AC748" t="str">
        <f>VLOOKUP($A748,Pit!$A$4:$A$1418,1,FALSE)</f>
        <v>RPRich Dixon24</v>
      </c>
    </row>
    <row r="749" spans="1:29" x14ac:dyDescent="0.25">
      <c r="A749" t="str">
        <f t="shared" si="11"/>
        <v>RPTomás Ramírez23</v>
      </c>
      <c r="B749">
        <v>10450</v>
      </c>
      <c r="C749">
        <v>1230</v>
      </c>
      <c r="D749" t="s">
        <v>376</v>
      </c>
      <c r="E749" t="s">
        <v>179</v>
      </c>
      <c r="F749">
        <v>0</v>
      </c>
      <c r="G749">
        <v>38314</v>
      </c>
      <c r="H749">
        <v>23</v>
      </c>
      <c r="I749" t="s">
        <v>254</v>
      </c>
      <c r="J749" t="s">
        <v>43</v>
      </c>
      <c r="K749">
        <v>3</v>
      </c>
      <c r="L749">
        <v>10</v>
      </c>
      <c r="M749">
        <v>0</v>
      </c>
      <c r="N749">
        <v>0</v>
      </c>
      <c r="O749">
        <v>0</v>
      </c>
      <c r="P749">
        <v>5.33</v>
      </c>
      <c r="Q749">
        <v>49</v>
      </c>
      <c r="R749">
        <v>11</v>
      </c>
      <c r="S749">
        <v>104.7</v>
      </c>
      <c r="T749">
        <v>105</v>
      </c>
      <c r="U749">
        <v>69</v>
      </c>
      <c r="V749">
        <v>62</v>
      </c>
      <c r="W749">
        <v>11</v>
      </c>
      <c r="X749">
        <v>59</v>
      </c>
      <c r="Y749">
        <v>56</v>
      </c>
      <c r="Z749">
        <v>1.57</v>
      </c>
      <c r="AA749">
        <v>0.25800000000000001</v>
      </c>
      <c r="AB749">
        <v>0.27300000000000002</v>
      </c>
      <c r="AC749" t="str">
        <f>VLOOKUP($A749,Pit!$A$4:$A$1418,1,FALSE)</f>
        <v>RPTomás Ramírez23</v>
      </c>
    </row>
    <row r="750" spans="1:29" x14ac:dyDescent="0.25">
      <c r="A750" t="str">
        <f t="shared" si="11"/>
        <v>RPTony Albright24</v>
      </c>
      <c r="B750">
        <v>13282</v>
      </c>
      <c r="C750">
        <v>1233</v>
      </c>
      <c r="D750" t="s">
        <v>157</v>
      </c>
      <c r="E750" t="s">
        <v>1002</v>
      </c>
      <c r="F750">
        <v>0</v>
      </c>
      <c r="G750">
        <v>38034</v>
      </c>
      <c r="H750">
        <v>24</v>
      </c>
      <c r="I750" t="s">
        <v>254</v>
      </c>
      <c r="J750" t="s">
        <v>43</v>
      </c>
      <c r="K750">
        <v>1</v>
      </c>
      <c r="L750">
        <v>0</v>
      </c>
      <c r="M750">
        <v>0</v>
      </c>
      <c r="N750">
        <v>0</v>
      </c>
      <c r="O750">
        <v>0</v>
      </c>
      <c r="P750">
        <v>6.28</v>
      </c>
      <c r="Q750">
        <v>10</v>
      </c>
      <c r="R750">
        <v>0</v>
      </c>
      <c r="S750">
        <v>14.3</v>
      </c>
      <c r="T750">
        <v>18</v>
      </c>
      <c r="U750">
        <v>11</v>
      </c>
      <c r="V750">
        <v>10</v>
      </c>
      <c r="W750">
        <v>3</v>
      </c>
      <c r="X750">
        <v>8</v>
      </c>
      <c r="Y750">
        <v>8</v>
      </c>
      <c r="Z750">
        <v>1.81</v>
      </c>
      <c r="AA750">
        <v>0.3</v>
      </c>
      <c r="AB750">
        <v>0.30599999999999999</v>
      </c>
      <c r="AC750" t="str">
        <f>VLOOKUP($A750,Pit!$A$4:$A$1418,1,FALSE)</f>
        <v>RPTony Albright24</v>
      </c>
    </row>
    <row r="751" spans="1:29" x14ac:dyDescent="0.25">
      <c r="A751" t="str">
        <f t="shared" si="11"/>
        <v>RPIván Torres24</v>
      </c>
      <c r="B751">
        <v>3471</v>
      </c>
      <c r="C751">
        <v>1234</v>
      </c>
      <c r="D751" t="s">
        <v>379</v>
      </c>
      <c r="E751" t="s">
        <v>283</v>
      </c>
      <c r="F751">
        <v>0</v>
      </c>
      <c r="G751">
        <v>37944</v>
      </c>
      <c r="H751">
        <v>24</v>
      </c>
      <c r="I751" t="s">
        <v>254</v>
      </c>
      <c r="J751" t="s">
        <v>43</v>
      </c>
      <c r="K751">
        <v>6</v>
      </c>
      <c r="L751">
        <v>2</v>
      </c>
      <c r="M751">
        <v>5</v>
      </c>
      <c r="N751">
        <v>0</v>
      </c>
      <c r="O751">
        <v>0</v>
      </c>
      <c r="P751">
        <v>4.59</v>
      </c>
      <c r="Q751">
        <v>58</v>
      </c>
      <c r="R751">
        <v>4</v>
      </c>
      <c r="S751">
        <v>104</v>
      </c>
      <c r="T751">
        <v>111</v>
      </c>
      <c r="U751">
        <v>59</v>
      </c>
      <c r="V751">
        <v>53</v>
      </c>
      <c r="W751">
        <v>6</v>
      </c>
      <c r="X751">
        <v>55</v>
      </c>
      <c r="Y751">
        <v>51</v>
      </c>
      <c r="Z751">
        <v>1.6</v>
      </c>
      <c r="AA751">
        <v>0.27400000000000002</v>
      </c>
      <c r="AB751">
        <v>0.29699999999999999</v>
      </c>
      <c r="AC751" t="str">
        <f>VLOOKUP($A751,Pit!$A$4:$A$1418,1,FALSE)</f>
        <v>RPIván Torres24</v>
      </c>
    </row>
    <row r="752" spans="1:29" x14ac:dyDescent="0.25">
      <c r="A752" t="str">
        <f t="shared" si="11"/>
        <v>RPGary Wright24</v>
      </c>
      <c r="B752">
        <v>8067</v>
      </c>
      <c r="C752">
        <v>1235</v>
      </c>
      <c r="D752" t="s">
        <v>433</v>
      </c>
      <c r="E752" t="s">
        <v>1744</v>
      </c>
      <c r="F752">
        <v>0</v>
      </c>
      <c r="G752">
        <v>37888</v>
      </c>
      <c r="H752">
        <v>24</v>
      </c>
      <c r="I752" t="s">
        <v>254</v>
      </c>
      <c r="J752" t="s">
        <v>43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3</v>
      </c>
      <c r="R752">
        <v>0</v>
      </c>
      <c r="S752">
        <v>5.3</v>
      </c>
      <c r="T752">
        <v>3</v>
      </c>
      <c r="U752">
        <v>0</v>
      </c>
      <c r="V752">
        <v>0</v>
      </c>
      <c r="W752">
        <v>0</v>
      </c>
      <c r="X752">
        <v>0</v>
      </c>
      <c r="Y752">
        <v>2</v>
      </c>
      <c r="Z752">
        <v>0.56000000000000005</v>
      </c>
      <c r="AA752">
        <v>0.16700000000000001</v>
      </c>
      <c r="AB752">
        <v>0.188</v>
      </c>
      <c r="AC752" t="str">
        <f>VLOOKUP($A752,Pit!$A$4:$A$1418,1,FALSE)</f>
        <v>RPGary Wright24</v>
      </c>
    </row>
    <row r="753" spans="1:29" x14ac:dyDescent="0.25">
      <c r="A753" t="str">
        <f t="shared" si="11"/>
        <v>RPJuan Ortíz23</v>
      </c>
      <c r="B753">
        <v>5852</v>
      </c>
      <c r="C753">
        <v>1239</v>
      </c>
      <c r="D753" t="s">
        <v>140</v>
      </c>
      <c r="E753" t="s">
        <v>156</v>
      </c>
      <c r="F753">
        <v>0</v>
      </c>
      <c r="G753">
        <v>38295</v>
      </c>
      <c r="H753">
        <v>23</v>
      </c>
      <c r="I753" t="s">
        <v>254</v>
      </c>
      <c r="J753" t="s">
        <v>43</v>
      </c>
      <c r="K753">
        <v>3</v>
      </c>
      <c r="L753">
        <v>1</v>
      </c>
      <c r="M753">
        <v>1</v>
      </c>
      <c r="N753">
        <v>0</v>
      </c>
      <c r="O753">
        <v>0</v>
      </c>
      <c r="P753">
        <v>6.02</v>
      </c>
      <c r="Q753">
        <v>26</v>
      </c>
      <c r="R753">
        <v>0</v>
      </c>
      <c r="S753">
        <v>49.3</v>
      </c>
      <c r="T753">
        <v>62</v>
      </c>
      <c r="U753">
        <v>33</v>
      </c>
      <c r="V753">
        <v>33</v>
      </c>
      <c r="W753">
        <v>5</v>
      </c>
      <c r="X753">
        <v>22</v>
      </c>
      <c r="Y753">
        <v>35</v>
      </c>
      <c r="Z753">
        <v>1.7</v>
      </c>
      <c r="AA753">
        <v>0.307</v>
      </c>
      <c r="AB753">
        <v>0.35</v>
      </c>
      <c r="AC753" t="str">
        <f>VLOOKUP($A753,Pit!$A$4:$A$1418,1,FALSE)</f>
        <v>RPJuan Ortíz23</v>
      </c>
    </row>
    <row r="754" spans="1:29" x14ac:dyDescent="0.25">
      <c r="A754" t="str">
        <f t="shared" si="11"/>
        <v>RPJeffery Miller23</v>
      </c>
      <c r="B754">
        <v>10050</v>
      </c>
      <c r="C754">
        <v>1240</v>
      </c>
      <c r="D754" t="s">
        <v>1097</v>
      </c>
      <c r="E754" t="s">
        <v>180</v>
      </c>
      <c r="F754">
        <v>0</v>
      </c>
      <c r="G754">
        <v>38336</v>
      </c>
      <c r="H754">
        <v>23</v>
      </c>
      <c r="I754" t="s">
        <v>254</v>
      </c>
      <c r="J754" t="s">
        <v>43</v>
      </c>
      <c r="K754">
        <v>8</v>
      </c>
      <c r="L754">
        <v>1</v>
      </c>
      <c r="M754">
        <v>5</v>
      </c>
      <c r="N754">
        <v>0</v>
      </c>
      <c r="O754">
        <v>0</v>
      </c>
      <c r="P754">
        <v>4.71</v>
      </c>
      <c r="Q754">
        <v>51</v>
      </c>
      <c r="R754">
        <v>1</v>
      </c>
      <c r="S754">
        <v>84</v>
      </c>
      <c r="T754">
        <v>90</v>
      </c>
      <c r="U754">
        <v>47</v>
      </c>
      <c r="V754">
        <v>44</v>
      </c>
      <c r="W754">
        <v>12</v>
      </c>
      <c r="X754">
        <v>41</v>
      </c>
      <c r="Y754">
        <v>46</v>
      </c>
      <c r="Z754">
        <v>1.56</v>
      </c>
      <c r="AA754">
        <v>0.27600000000000002</v>
      </c>
      <c r="AB754">
        <v>0.28599999999999998</v>
      </c>
      <c r="AC754" t="str">
        <f>VLOOKUP($A754,Pit!$A$4:$A$1418,1,FALSE)</f>
        <v>RPJeffery Miller23</v>
      </c>
    </row>
    <row r="755" spans="1:29" x14ac:dyDescent="0.25">
      <c r="A755" t="str">
        <f t="shared" si="11"/>
        <v>RPJorge Martínez24</v>
      </c>
      <c r="B755">
        <v>10703</v>
      </c>
      <c r="C755">
        <v>1241</v>
      </c>
      <c r="D755" t="s">
        <v>137</v>
      </c>
      <c r="E755" t="s">
        <v>205</v>
      </c>
      <c r="F755">
        <v>0</v>
      </c>
      <c r="G755" s="10">
        <v>38140</v>
      </c>
      <c r="H755">
        <v>24</v>
      </c>
      <c r="I755" t="s">
        <v>254</v>
      </c>
      <c r="J755" t="s">
        <v>43</v>
      </c>
      <c r="K755">
        <v>7</v>
      </c>
      <c r="L755">
        <v>17</v>
      </c>
      <c r="M755">
        <v>12</v>
      </c>
      <c r="N755">
        <v>0</v>
      </c>
      <c r="O755">
        <v>0</v>
      </c>
      <c r="P755">
        <v>8.1</v>
      </c>
      <c r="Q755">
        <v>92</v>
      </c>
      <c r="R755">
        <v>5</v>
      </c>
      <c r="S755">
        <v>123.3</v>
      </c>
      <c r="T755">
        <v>172</v>
      </c>
      <c r="U755">
        <v>114</v>
      </c>
      <c r="V755">
        <v>111</v>
      </c>
      <c r="W755">
        <v>23</v>
      </c>
      <c r="X755">
        <v>82</v>
      </c>
      <c r="Y755">
        <v>78</v>
      </c>
      <c r="Z755">
        <v>2.06</v>
      </c>
      <c r="AA755">
        <v>0.33600000000000002</v>
      </c>
      <c r="AB755">
        <v>0.35499999999999998</v>
      </c>
      <c r="AC755" t="str">
        <f>VLOOKUP($A755,Pit!$A$4:$A$1418,1,FALSE)</f>
        <v>RPJorge Martínez24</v>
      </c>
    </row>
    <row r="756" spans="1:29" x14ac:dyDescent="0.25">
      <c r="A756" t="str">
        <f t="shared" si="11"/>
        <v>RPEric Pace24</v>
      </c>
      <c r="B756">
        <v>5198</v>
      </c>
      <c r="C756">
        <v>1242</v>
      </c>
      <c r="D756" t="s">
        <v>220</v>
      </c>
      <c r="E756" t="s">
        <v>1540</v>
      </c>
      <c r="F756">
        <v>0</v>
      </c>
      <c r="G756" s="10">
        <v>37845</v>
      </c>
      <c r="H756">
        <v>24</v>
      </c>
      <c r="I756" t="s">
        <v>254</v>
      </c>
      <c r="J756" t="s">
        <v>43</v>
      </c>
      <c r="K756">
        <v>12</v>
      </c>
      <c r="L756">
        <v>11</v>
      </c>
      <c r="M756">
        <v>5</v>
      </c>
      <c r="N756">
        <v>0</v>
      </c>
      <c r="O756">
        <v>0</v>
      </c>
      <c r="P756">
        <v>6.61</v>
      </c>
      <c r="Q756">
        <v>77</v>
      </c>
      <c r="R756">
        <v>38</v>
      </c>
      <c r="S756">
        <v>232.7</v>
      </c>
      <c r="T756">
        <v>298</v>
      </c>
      <c r="U756">
        <v>184</v>
      </c>
      <c r="V756">
        <v>171</v>
      </c>
      <c r="W756">
        <v>26</v>
      </c>
      <c r="X756">
        <v>158</v>
      </c>
      <c r="Y756">
        <v>151</v>
      </c>
      <c r="Z756">
        <v>1.96</v>
      </c>
      <c r="AA756">
        <v>0.316</v>
      </c>
      <c r="AB756">
        <v>0.35</v>
      </c>
      <c r="AC756" t="str">
        <f>VLOOKUP($A756,Pit!$A$4:$A$1418,1,FALSE)</f>
        <v>RPEric Pace24</v>
      </c>
    </row>
    <row r="757" spans="1:29" x14ac:dyDescent="0.25">
      <c r="A757" t="str">
        <f t="shared" si="11"/>
        <v>RPJesús Rodríguez18</v>
      </c>
      <c r="B757">
        <v>2144</v>
      </c>
      <c r="C757">
        <v>1244</v>
      </c>
      <c r="D757" t="s">
        <v>152</v>
      </c>
      <c r="E757" t="s">
        <v>225</v>
      </c>
      <c r="F757">
        <v>2400000</v>
      </c>
      <c r="G757">
        <v>39975</v>
      </c>
      <c r="H757">
        <v>18</v>
      </c>
      <c r="I757" t="s">
        <v>254</v>
      </c>
      <c r="J757" t="s">
        <v>43</v>
      </c>
      <c r="K757">
        <v>4</v>
      </c>
      <c r="L757">
        <v>3</v>
      </c>
      <c r="M757">
        <v>4</v>
      </c>
      <c r="N757">
        <v>0</v>
      </c>
      <c r="O757">
        <v>0</v>
      </c>
      <c r="P757">
        <v>2.8</v>
      </c>
      <c r="Q757">
        <v>25</v>
      </c>
      <c r="R757">
        <v>0</v>
      </c>
      <c r="S757">
        <v>45</v>
      </c>
      <c r="T757">
        <v>43</v>
      </c>
      <c r="U757">
        <v>30</v>
      </c>
      <c r="V757">
        <v>14</v>
      </c>
      <c r="W757">
        <v>11</v>
      </c>
      <c r="X757">
        <v>16</v>
      </c>
      <c r="Y757">
        <v>20</v>
      </c>
      <c r="Z757">
        <v>1.31</v>
      </c>
      <c r="AA757">
        <v>0.247</v>
      </c>
      <c r="AB757">
        <v>0.221</v>
      </c>
      <c r="AC757" t="str">
        <f>VLOOKUP($A757,Pit!$A$4:$A$1418,1,FALSE)</f>
        <v>RPJesús Rodríguez18</v>
      </c>
    </row>
    <row r="758" spans="1:29" x14ac:dyDescent="0.25">
      <c r="A758" t="str">
        <f t="shared" si="11"/>
        <v>RPPablo Pérez24</v>
      </c>
      <c r="B758">
        <v>4917</v>
      </c>
      <c r="C758">
        <v>1247</v>
      </c>
      <c r="D758" t="s">
        <v>1196</v>
      </c>
      <c r="E758" t="s">
        <v>175</v>
      </c>
      <c r="F758">
        <v>0</v>
      </c>
      <c r="G758">
        <v>37965</v>
      </c>
      <c r="H758">
        <v>24</v>
      </c>
      <c r="I758" t="s">
        <v>254</v>
      </c>
      <c r="J758" t="s">
        <v>43</v>
      </c>
      <c r="K758">
        <v>4</v>
      </c>
      <c r="L758">
        <v>13</v>
      </c>
      <c r="M758">
        <v>3</v>
      </c>
      <c r="N758">
        <v>0</v>
      </c>
      <c r="O758">
        <v>0</v>
      </c>
      <c r="P758">
        <v>7.92</v>
      </c>
      <c r="Q758">
        <v>72</v>
      </c>
      <c r="R758">
        <v>19</v>
      </c>
      <c r="S758">
        <v>161.30000000000001</v>
      </c>
      <c r="T758">
        <v>226</v>
      </c>
      <c r="U758">
        <v>157</v>
      </c>
      <c r="V758">
        <v>142</v>
      </c>
      <c r="W758">
        <v>21</v>
      </c>
      <c r="X758">
        <v>91</v>
      </c>
      <c r="Y758">
        <v>86</v>
      </c>
      <c r="Z758">
        <v>1.96</v>
      </c>
      <c r="AA758">
        <v>0.33</v>
      </c>
      <c r="AB758">
        <v>0.35</v>
      </c>
      <c r="AC758" t="str">
        <f>VLOOKUP($A758,Pit!$A$4:$A$1418,1,FALSE)</f>
        <v>RPPablo Pérez24</v>
      </c>
    </row>
    <row r="759" spans="1:29" x14ac:dyDescent="0.25">
      <c r="A759" t="str">
        <f t="shared" si="11"/>
        <v>RPPhilip Ewing24</v>
      </c>
      <c r="B759">
        <v>4128</v>
      </c>
      <c r="C759">
        <v>1248</v>
      </c>
      <c r="D759" t="s">
        <v>1157</v>
      </c>
      <c r="E759" t="s">
        <v>1158</v>
      </c>
      <c r="F759">
        <v>0</v>
      </c>
      <c r="G759">
        <v>37798</v>
      </c>
      <c r="H759">
        <v>24</v>
      </c>
      <c r="I759" t="s">
        <v>254</v>
      </c>
      <c r="J759" t="s">
        <v>43</v>
      </c>
      <c r="K759">
        <v>1</v>
      </c>
      <c r="L759">
        <v>7</v>
      </c>
      <c r="M759">
        <v>0</v>
      </c>
      <c r="N759">
        <v>0</v>
      </c>
      <c r="O759">
        <v>0</v>
      </c>
      <c r="P759">
        <v>6.55</v>
      </c>
      <c r="Q759">
        <v>15</v>
      </c>
      <c r="R759">
        <v>13</v>
      </c>
      <c r="S759">
        <v>55</v>
      </c>
      <c r="T759">
        <v>68</v>
      </c>
      <c r="U759">
        <v>43</v>
      </c>
      <c r="V759">
        <v>40</v>
      </c>
      <c r="W759">
        <v>10</v>
      </c>
      <c r="X759">
        <v>22</v>
      </c>
      <c r="Y759">
        <v>27</v>
      </c>
      <c r="Z759">
        <v>1.64</v>
      </c>
      <c r="AA759">
        <v>0.30399999999999999</v>
      </c>
      <c r="AB759">
        <v>0.307</v>
      </c>
      <c r="AC759" t="str">
        <f>VLOOKUP($A759,Pit!$A$4:$A$1418,1,FALSE)</f>
        <v>RPPhilip Ewing24</v>
      </c>
    </row>
    <row r="760" spans="1:29" x14ac:dyDescent="0.25">
      <c r="A760" t="str">
        <f t="shared" si="11"/>
        <v>RPYunosuke Asada23</v>
      </c>
      <c r="B760">
        <v>15039</v>
      </c>
      <c r="C760">
        <v>1249</v>
      </c>
      <c r="D760" t="s">
        <v>1009</v>
      </c>
      <c r="E760" t="s">
        <v>1010</v>
      </c>
      <c r="F760">
        <v>0</v>
      </c>
      <c r="G760">
        <v>38418</v>
      </c>
      <c r="H760">
        <v>23</v>
      </c>
      <c r="I760" t="s">
        <v>254</v>
      </c>
      <c r="J760" t="s">
        <v>43</v>
      </c>
      <c r="K760">
        <v>1</v>
      </c>
      <c r="L760">
        <v>2</v>
      </c>
      <c r="M760">
        <v>0</v>
      </c>
      <c r="N760">
        <v>0</v>
      </c>
      <c r="O760">
        <v>0</v>
      </c>
      <c r="P760">
        <v>8.1</v>
      </c>
      <c r="Q760">
        <v>10</v>
      </c>
      <c r="R760">
        <v>0</v>
      </c>
      <c r="S760">
        <v>13.3</v>
      </c>
      <c r="T760">
        <v>24</v>
      </c>
      <c r="U760">
        <v>12</v>
      </c>
      <c r="V760">
        <v>12</v>
      </c>
      <c r="W760">
        <v>3</v>
      </c>
      <c r="X760">
        <v>3</v>
      </c>
      <c r="Y760">
        <v>4</v>
      </c>
      <c r="Z760">
        <v>2.02</v>
      </c>
      <c r="AA760">
        <v>0.40699999999999997</v>
      </c>
      <c r="AB760">
        <v>0.39600000000000002</v>
      </c>
      <c r="AC760" t="str">
        <f>VLOOKUP($A760,Pit!$A$4:$A$1418,1,FALSE)</f>
        <v>RPYunosuke Asada23</v>
      </c>
    </row>
    <row r="761" spans="1:29" x14ac:dyDescent="0.25">
      <c r="A761" t="str">
        <f t="shared" si="11"/>
        <v>RPRafael Sousa24</v>
      </c>
      <c r="B761">
        <v>5195</v>
      </c>
      <c r="C761">
        <v>1256</v>
      </c>
      <c r="D761" t="s">
        <v>170</v>
      </c>
      <c r="E761" t="s">
        <v>1654</v>
      </c>
      <c r="F761">
        <v>0</v>
      </c>
      <c r="G761">
        <v>37888</v>
      </c>
      <c r="H761">
        <v>24</v>
      </c>
      <c r="I761" t="s">
        <v>254</v>
      </c>
      <c r="J761" t="s">
        <v>43</v>
      </c>
      <c r="K761">
        <v>5</v>
      </c>
      <c r="L761">
        <v>0</v>
      </c>
      <c r="M761">
        <v>1</v>
      </c>
      <c r="N761">
        <v>0</v>
      </c>
      <c r="O761">
        <v>0</v>
      </c>
      <c r="P761">
        <v>6.63</v>
      </c>
      <c r="Q761">
        <v>52</v>
      </c>
      <c r="R761">
        <v>0</v>
      </c>
      <c r="S761">
        <v>74.7</v>
      </c>
      <c r="T761">
        <v>95</v>
      </c>
      <c r="U761">
        <v>64</v>
      </c>
      <c r="V761">
        <v>55</v>
      </c>
      <c r="W761">
        <v>11</v>
      </c>
      <c r="X761">
        <v>50</v>
      </c>
      <c r="Y761">
        <v>35</v>
      </c>
      <c r="Z761">
        <v>1.94</v>
      </c>
      <c r="AA761">
        <v>0.30499999999999999</v>
      </c>
      <c r="AB761">
        <v>0.313</v>
      </c>
      <c r="AC761" t="str">
        <f>VLOOKUP($A761,Pit!$A$4:$A$1418,1,FALSE)</f>
        <v>RPRafael Sousa24</v>
      </c>
    </row>
    <row r="762" spans="1:29" x14ac:dyDescent="0.25">
      <c r="A762" t="str">
        <f t="shared" si="11"/>
        <v>RPLuz Zamora24</v>
      </c>
      <c r="B762">
        <v>5301</v>
      </c>
      <c r="C762">
        <v>1259</v>
      </c>
      <c r="D762" t="s">
        <v>1754</v>
      </c>
      <c r="E762" t="s">
        <v>1753</v>
      </c>
      <c r="F762">
        <v>0</v>
      </c>
      <c r="G762">
        <v>37903</v>
      </c>
      <c r="H762">
        <v>24</v>
      </c>
      <c r="I762" t="s">
        <v>254</v>
      </c>
      <c r="J762" t="s">
        <v>43</v>
      </c>
      <c r="K762">
        <v>4</v>
      </c>
      <c r="L762">
        <v>4</v>
      </c>
      <c r="M762">
        <v>2</v>
      </c>
      <c r="N762">
        <v>0</v>
      </c>
      <c r="O762">
        <v>0</v>
      </c>
      <c r="P762">
        <v>6.05</v>
      </c>
      <c r="Q762">
        <v>36</v>
      </c>
      <c r="R762">
        <v>2</v>
      </c>
      <c r="S762">
        <v>77.3</v>
      </c>
      <c r="T762">
        <v>86</v>
      </c>
      <c r="U762">
        <v>58</v>
      </c>
      <c r="V762">
        <v>52</v>
      </c>
      <c r="W762">
        <v>17</v>
      </c>
      <c r="X762">
        <v>41</v>
      </c>
      <c r="Y762">
        <v>77</v>
      </c>
      <c r="Z762">
        <v>1.64</v>
      </c>
      <c r="AA762">
        <v>0.28100000000000003</v>
      </c>
      <c r="AB762">
        <v>0.32100000000000001</v>
      </c>
      <c r="AC762" t="str">
        <f>VLOOKUP($A762,Pit!$A$4:$A$1418,1,FALSE)</f>
        <v>RPLuz Zamora24</v>
      </c>
    </row>
    <row r="763" spans="1:29" x14ac:dyDescent="0.25">
      <c r="A763" t="str">
        <f t="shared" si="11"/>
        <v>RPMike Reed23</v>
      </c>
      <c r="B763">
        <v>2671</v>
      </c>
      <c r="C763">
        <v>1260</v>
      </c>
      <c r="D763" t="s">
        <v>159</v>
      </c>
      <c r="E763" t="s">
        <v>500</v>
      </c>
      <c r="F763">
        <v>0</v>
      </c>
      <c r="G763">
        <v>38145</v>
      </c>
      <c r="H763">
        <v>23</v>
      </c>
      <c r="I763" t="s">
        <v>254</v>
      </c>
      <c r="J763" t="s">
        <v>43</v>
      </c>
      <c r="K763">
        <v>3</v>
      </c>
      <c r="L763">
        <v>3</v>
      </c>
      <c r="M763">
        <v>3</v>
      </c>
      <c r="N763">
        <v>0</v>
      </c>
      <c r="O763">
        <v>0</v>
      </c>
      <c r="P763">
        <v>4.34</v>
      </c>
      <c r="Q763">
        <v>32</v>
      </c>
      <c r="R763">
        <v>0</v>
      </c>
      <c r="S763">
        <v>47.7</v>
      </c>
      <c r="T763">
        <v>43</v>
      </c>
      <c r="U763">
        <v>24</v>
      </c>
      <c r="V763">
        <v>23</v>
      </c>
      <c r="W763">
        <v>8</v>
      </c>
      <c r="X763">
        <v>21</v>
      </c>
      <c r="Y763">
        <v>32</v>
      </c>
      <c r="Z763">
        <v>1.34</v>
      </c>
      <c r="AA763">
        <v>0.24199999999999999</v>
      </c>
      <c r="AB763">
        <v>0.254</v>
      </c>
      <c r="AC763" t="str">
        <f>VLOOKUP($A763,Pit!$A$4:$A$1418,1,FALSE)</f>
        <v>RPMike Reed23</v>
      </c>
    </row>
    <row r="764" spans="1:29" x14ac:dyDescent="0.25">
      <c r="A764" t="str">
        <f t="shared" si="11"/>
        <v>RPFred Carter23</v>
      </c>
      <c r="B764">
        <v>10444</v>
      </c>
      <c r="C764">
        <v>1261</v>
      </c>
      <c r="D764" t="s">
        <v>277</v>
      </c>
      <c r="E764" t="s">
        <v>169</v>
      </c>
      <c r="F764">
        <v>0</v>
      </c>
      <c r="G764">
        <v>38238</v>
      </c>
      <c r="H764">
        <v>23</v>
      </c>
      <c r="I764" t="s">
        <v>254</v>
      </c>
      <c r="J764" t="s">
        <v>43</v>
      </c>
      <c r="K764">
        <v>9</v>
      </c>
      <c r="L764">
        <v>6</v>
      </c>
      <c r="M764">
        <v>1</v>
      </c>
      <c r="N764">
        <v>0</v>
      </c>
      <c r="O764">
        <v>0</v>
      </c>
      <c r="P764">
        <v>7.69</v>
      </c>
      <c r="Q764">
        <v>81</v>
      </c>
      <c r="R764">
        <v>0</v>
      </c>
      <c r="S764">
        <v>91.3</v>
      </c>
      <c r="T764">
        <v>145</v>
      </c>
      <c r="U764">
        <v>97</v>
      </c>
      <c r="V764">
        <v>78</v>
      </c>
      <c r="W764">
        <v>11</v>
      </c>
      <c r="X764">
        <v>62</v>
      </c>
      <c r="Y764">
        <v>39</v>
      </c>
      <c r="Z764">
        <v>2.27</v>
      </c>
      <c r="AA764">
        <v>0.36299999999999999</v>
      </c>
      <c r="AB764">
        <v>0.378</v>
      </c>
      <c r="AC764" t="str">
        <f>VLOOKUP($A764,Pit!$A$4:$A$1418,1,FALSE)</f>
        <v>RPFred Carter23</v>
      </c>
    </row>
    <row r="765" spans="1:29" x14ac:dyDescent="0.25">
      <c r="A765" t="str">
        <f t="shared" si="11"/>
        <v>RPRoberto Nerí24</v>
      </c>
      <c r="B765">
        <v>3450</v>
      </c>
      <c r="C765">
        <v>1262</v>
      </c>
      <c r="D765" t="s">
        <v>372</v>
      </c>
      <c r="E765" t="s">
        <v>1492</v>
      </c>
      <c r="F765">
        <v>0</v>
      </c>
      <c r="G765">
        <v>37885</v>
      </c>
      <c r="H765">
        <v>24</v>
      </c>
      <c r="I765" t="s">
        <v>254</v>
      </c>
      <c r="J765" t="s">
        <v>43</v>
      </c>
      <c r="K765">
        <v>2</v>
      </c>
      <c r="L765">
        <v>1</v>
      </c>
      <c r="M765">
        <v>3</v>
      </c>
      <c r="N765">
        <v>0</v>
      </c>
      <c r="O765">
        <v>0</v>
      </c>
      <c r="P765">
        <v>3.32</v>
      </c>
      <c r="Q765">
        <v>23</v>
      </c>
      <c r="R765">
        <v>0</v>
      </c>
      <c r="S765">
        <v>40.700000000000003</v>
      </c>
      <c r="T765">
        <v>39</v>
      </c>
      <c r="U765">
        <v>16</v>
      </c>
      <c r="V765">
        <v>15</v>
      </c>
      <c r="W765">
        <v>4</v>
      </c>
      <c r="X765">
        <v>17</v>
      </c>
      <c r="Y765">
        <v>26</v>
      </c>
      <c r="Z765">
        <v>1.38</v>
      </c>
      <c r="AA765">
        <v>0.245</v>
      </c>
      <c r="AB765">
        <v>0.26900000000000002</v>
      </c>
      <c r="AC765" t="str">
        <f>VLOOKUP($A765,Pit!$A$4:$A$1418,1,FALSE)</f>
        <v>RPRoberto Nerí24</v>
      </c>
    </row>
    <row r="766" spans="1:29" x14ac:dyDescent="0.25">
      <c r="A766" t="str">
        <f t="shared" si="11"/>
        <v>RPHéctor Rodríguez24</v>
      </c>
      <c r="B766">
        <v>15322</v>
      </c>
      <c r="C766">
        <v>1263</v>
      </c>
      <c r="D766" t="s">
        <v>564</v>
      </c>
      <c r="E766" t="s">
        <v>225</v>
      </c>
      <c r="F766">
        <v>0</v>
      </c>
      <c r="G766">
        <v>37838</v>
      </c>
      <c r="H766">
        <v>24</v>
      </c>
      <c r="I766" t="s">
        <v>254</v>
      </c>
      <c r="J766" t="s">
        <v>43</v>
      </c>
      <c r="K766">
        <v>6</v>
      </c>
      <c r="L766">
        <v>3</v>
      </c>
      <c r="M766">
        <v>3</v>
      </c>
      <c r="N766">
        <v>0</v>
      </c>
      <c r="O766">
        <v>0</v>
      </c>
      <c r="P766">
        <v>2.97</v>
      </c>
      <c r="Q766">
        <v>53</v>
      </c>
      <c r="R766">
        <v>0</v>
      </c>
      <c r="S766">
        <v>60.7</v>
      </c>
      <c r="T766">
        <v>48</v>
      </c>
      <c r="U766">
        <v>20</v>
      </c>
      <c r="V766">
        <v>20</v>
      </c>
      <c r="W766">
        <v>1</v>
      </c>
      <c r="X766">
        <v>29</v>
      </c>
      <c r="Y766">
        <v>45</v>
      </c>
      <c r="Z766">
        <v>1.27</v>
      </c>
      <c r="AA766">
        <v>0.218</v>
      </c>
      <c r="AB766">
        <v>0.27</v>
      </c>
      <c r="AC766" t="str">
        <f>VLOOKUP($A766,Pit!$A$4:$A$1418,1,FALSE)</f>
        <v>RPHéctor Rodríguez24</v>
      </c>
    </row>
    <row r="767" spans="1:29" x14ac:dyDescent="0.25">
      <c r="A767" t="str">
        <f t="shared" si="11"/>
        <v>RPCurt Miller23</v>
      </c>
      <c r="B767">
        <v>10289</v>
      </c>
      <c r="C767">
        <v>1266</v>
      </c>
      <c r="D767" t="s">
        <v>221</v>
      </c>
      <c r="E767" t="s">
        <v>180</v>
      </c>
      <c r="F767">
        <v>0</v>
      </c>
      <c r="G767">
        <v>38379</v>
      </c>
      <c r="H767">
        <v>23</v>
      </c>
      <c r="I767" t="s">
        <v>254</v>
      </c>
      <c r="J767" t="s">
        <v>43</v>
      </c>
      <c r="K767">
        <v>10</v>
      </c>
      <c r="L767">
        <v>6</v>
      </c>
      <c r="M767">
        <v>5</v>
      </c>
      <c r="N767">
        <v>0</v>
      </c>
      <c r="O767">
        <v>0</v>
      </c>
      <c r="P767">
        <v>6.48</v>
      </c>
      <c r="Q767">
        <v>85</v>
      </c>
      <c r="R767">
        <v>0</v>
      </c>
      <c r="S767">
        <v>100</v>
      </c>
      <c r="T767">
        <v>153</v>
      </c>
      <c r="U767">
        <v>81</v>
      </c>
      <c r="V767">
        <v>72</v>
      </c>
      <c r="W767">
        <v>14</v>
      </c>
      <c r="X767">
        <v>64</v>
      </c>
      <c r="Y767">
        <v>51</v>
      </c>
      <c r="Z767">
        <v>2.17</v>
      </c>
      <c r="AA767">
        <v>0.35699999999999998</v>
      </c>
      <c r="AB767">
        <v>0.377</v>
      </c>
      <c r="AC767" t="str">
        <f>VLOOKUP($A767,Pit!$A$4:$A$1418,1,FALSE)</f>
        <v>RPCurt Miller23</v>
      </c>
    </row>
    <row r="768" spans="1:29" x14ac:dyDescent="0.25">
      <c r="A768" t="str">
        <f t="shared" si="11"/>
        <v>RPDiego García24</v>
      </c>
      <c r="B768">
        <v>3527</v>
      </c>
      <c r="C768">
        <v>1267</v>
      </c>
      <c r="D768" t="s">
        <v>491</v>
      </c>
      <c r="E768" t="s">
        <v>136</v>
      </c>
      <c r="F768">
        <v>0</v>
      </c>
      <c r="G768">
        <v>37855</v>
      </c>
      <c r="H768">
        <v>24</v>
      </c>
      <c r="I768" t="s">
        <v>254</v>
      </c>
      <c r="J768" t="s">
        <v>43</v>
      </c>
      <c r="K768">
        <v>1</v>
      </c>
      <c r="L768">
        <v>0</v>
      </c>
      <c r="M768">
        <v>2</v>
      </c>
      <c r="N768">
        <v>0</v>
      </c>
      <c r="O768">
        <v>0</v>
      </c>
      <c r="P768">
        <v>4.7300000000000004</v>
      </c>
      <c r="Q768">
        <v>29</v>
      </c>
      <c r="R768">
        <v>0</v>
      </c>
      <c r="S768">
        <v>45.7</v>
      </c>
      <c r="T768">
        <v>42</v>
      </c>
      <c r="U768">
        <v>25</v>
      </c>
      <c r="V768">
        <v>24</v>
      </c>
      <c r="W768">
        <v>8</v>
      </c>
      <c r="X768">
        <v>16</v>
      </c>
      <c r="Y768">
        <v>41</v>
      </c>
      <c r="Z768">
        <v>1.27</v>
      </c>
      <c r="AA768">
        <v>0.24399999999999999</v>
      </c>
      <c r="AB768">
        <v>0.27400000000000002</v>
      </c>
      <c r="AC768" t="str">
        <f>VLOOKUP($A768,Pit!$A$4:$A$1418,1,FALSE)</f>
        <v>RPDiego García24</v>
      </c>
    </row>
    <row r="769" spans="1:29" x14ac:dyDescent="0.25">
      <c r="A769" t="str">
        <f t="shared" si="11"/>
        <v>RPIeyasu Kimura24</v>
      </c>
      <c r="B769">
        <v>7885</v>
      </c>
      <c r="C769">
        <v>1271</v>
      </c>
      <c r="D769" t="s">
        <v>1317</v>
      </c>
      <c r="E769" t="s">
        <v>649</v>
      </c>
      <c r="F769">
        <v>0</v>
      </c>
      <c r="G769">
        <v>37892</v>
      </c>
      <c r="H769">
        <v>24</v>
      </c>
      <c r="I769" t="s">
        <v>254</v>
      </c>
      <c r="J769" t="s">
        <v>43</v>
      </c>
      <c r="K769">
        <v>0</v>
      </c>
      <c r="L769">
        <v>1</v>
      </c>
      <c r="M769">
        <v>0</v>
      </c>
      <c r="N769">
        <v>0</v>
      </c>
      <c r="O769">
        <v>0</v>
      </c>
      <c r="P769">
        <v>9</v>
      </c>
      <c r="Q769">
        <v>1</v>
      </c>
      <c r="R769">
        <v>0</v>
      </c>
      <c r="S769">
        <v>2</v>
      </c>
      <c r="T769">
        <v>3</v>
      </c>
      <c r="U769">
        <v>2</v>
      </c>
      <c r="V769">
        <v>2</v>
      </c>
      <c r="W769">
        <v>0</v>
      </c>
      <c r="X769">
        <v>2</v>
      </c>
      <c r="Y769">
        <v>1</v>
      </c>
      <c r="Z769">
        <v>2.5</v>
      </c>
      <c r="AA769">
        <v>0.5</v>
      </c>
      <c r="AB769">
        <v>0.6</v>
      </c>
      <c r="AC769" t="str">
        <f>VLOOKUP($A769,Pit!$A$4:$A$1418,1,FALSE)</f>
        <v>RPIeyasu Kimura24</v>
      </c>
    </row>
    <row r="770" spans="1:29" x14ac:dyDescent="0.25">
      <c r="A770" t="str">
        <f t="shared" ref="A770:A816" si="12">IF(J770="MR","RP",J770)&amp;D770&amp;" "&amp;E770&amp;H770</f>
        <v>RPSantiago Robles24</v>
      </c>
      <c r="B770">
        <v>4847</v>
      </c>
      <c r="C770">
        <v>1272</v>
      </c>
      <c r="D770" t="s">
        <v>422</v>
      </c>
      <c r="E770" t="s">
        <v>1599</v>
      </c>
      <c r="F770">
        <v>0</v>
      </c>
      <c r="G770">
        <v>37919</v>
      </c>
      <c r="H770">
        <v>24</v>
      </c>
      <c r="I770" t="s">
        <v>254</v>
      </c>
      <c r="J770" t="s">
        <v>43</v>
      </c>
      <c r="K770">
        <v>3</v>
      </c>
      <c r="L770">
        <v>5</v>
      </c>
      <c r="M770">
        <v>1</v>
      </c>
      <c r="N770">
        <v>0</v>
      </c>
      <c r="O770">
        <v>0</v>
      </c>
      <c r="P770">
        <v>7.32</v>
      </c>
      <c r="Q770">
        <v>37</v>
      </c>
      <c r="R770">
        <v>8</v>
      </c>
      <c r="S770">
        <v>75</v>
      </c>
      <c r="T770">
        <v>107</v>
      </c>
      <c r="U770">
        <v>67</v>
      </c>
      <c r="V770">
        <v>61</v>
      </c>
      <c r="W770">
        <v>8</v>
      </c>
      <c r="X770">
        <v>45</v>
      </c>
      <c r="Y770">
        <v>42</v>
      </c>
      <c r="Z770">
        <v>2.0299999999999998</v>
      </c>
      <c r="AA770">
        <v>0.32800000000000001</v>
      </c>
      <c r="AB770">
        <v>0.35399999999999998</v>
      </c>
      <c r="AC770" t="str">
        <f>VLOOKUP($A770,Pit!$A$4:$A$1418,1,FALSE)</f>
        <v>RPSantiago Robles24</v>
      </c>
    </row>
    <row r="771" spans="1:29" x14ac:dyDescent="0.25">
      <c r="A771" t="str">
        <f t="shared" si="12"/>
        <v>RPChris Hutchinson22</v>
      </c>
      <c r="B771">
        <v>3183</v>
      </c>
      <c r="C771">
        <v>1274</v>
      </c>
      <c r="D771" t="s">
        <v>212</v>
      </c>
      <c r="E771" t="s">
        <v>1265</v>
      </c>
      <c r="F771">
        <v>0</v>
      </c>
      <c r="G771">
        <v>38527</v>
      </c>
      <c r="H771">
        <v>22</v>
      </c>
      <c r="I771" t="s">
        <v>254</v>
      </c>
      <c r="J771" t="s">
        <v>43</v>
      </c>
      <c r="K771">
        <v>1</v>
      </c>
      <c r="L771">
        <v>1</v>
      </c>
      <c r="M771">
        <v>2</v>
      </c>
      <c r="N771">
        <v>0</v>
      </c>
      <c r="O771">
        <v>0</v>
      </c>
      <c r="P771">
        <v>2.86</v>
      </c>
      <c r="Q771">
        <v>18</v>
      </c>
      <c r="R771">
        <v>0</v>
      </c>
      <c r="S771">
        <v>34.700000000000003</v>
      </c>
      <c r="T771">
        <v>30</v>
      </c>
      <c r="U771">
        <v>12</v>
      </c>
      <c r="V771">
        <v>11</v>
      </c>
      <c r="W771">
        <v>3</v>
      </c>
      <c r="X771">
        <v>14</v>
      </c>
      <c r="Y771">
        <v>26</v>
      </c>
      <c r="Z771">
        <v>1.27</v>
      </c>
      <c r="AA771">
        <v>0.23100000000000001</v>
      </c>
      <c r="AB771">
        <v>0.26700000000000002</v>
      </c>
      <c r="AC771" t="str">
        <f>VLOOKUP($A771,Pit!$A$4:$A$1418,1,FALSE)</f>
        <v>RPChris Hutchinson22</v>
      </c>
    </row>
    <row r="772" spans="1:29" x14ac:dyDescent="0.25">
      <c r="A772" t="str">
        <f t="shared" si="12"/>
        <v>RPGreg Moore23</v>
      </c>
      <c r="B772">
        <v>3475</v>
      </c>
      <c r="C772">
        <v>1275</v>
      </c>
      <c r="D772" t="s">
        <v>177</v>
      </c>
      <c r="E772" t="s">
        <v>275</v>
      </c>
      <c r="F772">
        <v>0</v>
      </c>
      <c r="G772">
        <v>38194</v>
      </c>
      <c r="H772">
        <v>23</v>
      </c>
      <c r="I772" t="s">
        <v>254</v>
      </c>
      <c r="J772" t="s">
        <v>43</v>
      </c>
      <c r="K772">
        <v>8</v>
      </c>
      <c r="L772">
        <v>2</v>
      </c>
      <c r="M772">
        <v>2</v>
      </c>
      <c r="N772">
        <v>0</v>
      </c>
      <c r="O772">
        <v>0</v>
      </c>
      <c r="P772">
        <v>3.09</v>
      </c>
      <c r="Q772">
        <v>35</v>
      </c>
      <c r="R772">
        <v>11</v>
      </c>
      <c r="S772">
        <v>99</v>
      </c>
      <c r="T772">
        <v>76</v>
      </c>
      <c r="U772">
        <v>37</v>
      </c>
      <c r="V772">
        <v>34</v>
      </c>
      <c r="W772">
        <v>10</v>
      </c>
      <c r="X772">
        <v>33</v>
      </c>
      <c r="Y772">
        <v>84</v>
      </c>
      <c r="Z772">
        <v>1.1000000000000001</v>
      </c>
      <c r="AA772">
        <v>0.21099999999999999</v>
      </c>
      <c r="AB772">
        <v>0.247</v>
      </c>
      <c r="AC772" t="str">
        <f>VLOOKUP($A772,Pit!$A$4:$A$1418,1,FALSE)</f>
        <v>RPGreg Moore23</v>
      </c>
    </row>
    <row r="773" spans="1:29" x14ac:dyDescent="0.25">
      <c r="A773" t="str">
        <f t="shared" si="12"/>
        <v>CLKawanari Sato24</v>
      </c>
      <c r="B773">
        <v>9356</v>
      </c>
      <c r="C773">
        <v>1276</v>
      </c>
      <c r="D773" t="s">
        <v>1628</v>
      </c>
      <c r="E773" t="s">
        <v>574</v>
      </c>
      <c r="F773">
        <v>0</v>
      </c>
      <c r="G773">
        <v>38051</v>
      </c>
      <c r="H773">
        <v>24</v>
      </c>
      <c r="I773" t="s">
        <v>254</v>
      </c>
      <c r="J773" t="s">
        <v>53</v>
      </c>
      <c r="K773">
        <v>8</v>
      </c>
      <c r="L773">
        <v>14</v>
      </c>
      <c r="M773">
        <v>29</v>
      </c>
      <c r="N773">
        <v>0</v>
      </c>
      <c r="O773">
        <v>0</v>
      </c>
      <c r="P773">
        <v>5.73</v>
      </c>
      <c r="Q773">
        <v>102</v>
      </c>
      <c r="R773">
        <v>0</v>
      </c>
      <c r="S773">
        <v>113</v>
      </c>
      <c r="T773">
        <v>121</v>
      </c>
      <c r="U773">
        <v>84</v>
      </c>
      <c r="V773">
        <v>72</v>
      </c>
      <c r="W773">
        <v>18</v>
      </c>
      <c r="X773">
        <v>85</v>
      </c>
      <c r="Y773">
        <v>95</v>
      </c>
      <c r="Z773">
        <v>1.82</v>
      </c>
      <c r="AA773">
        <v>0.27300000000000002</v>
      </c>
      <c r="AB773">
        <v>0.308</v>
      </c>
      <c r="AC773" t="str">
        <f>VLOOKUP($A773,Pit!$A$4:$A$1418,1,FALSE)</f>
        <v>CLKawanari Sato24</v>
      </c>
    </row>
    <row r="774" spans="1:29" x14ac:dyDescent="0.25">
      <c r="A774" t="str">
        <f t="shared" si="12"/>
        <v>RPEuan Esslemont24</v>
      </c>
      <c r="B774">
        <v>9631</v>
      </c>
      <c r="C774">
        <v>1282</v>
      </c>
      <c r="D774" t="s">
        <v>1147</v>
      </c>
      <c r="E774" t="s">
        <v>1148</v>
      </c>
      <c r="F774">
        <v>0</v>
      </c>
      <c r="G774">
        <v>37985</v>
      </c>
      <c r="H774">
        <v>24</v>
      </c>
      <c r="I774" t="s">
        <v>254</v>
      </c>
      <c r="J774" t="s">
        <v>43</v>
      </c>
      <c r="K774">
        <v>1</v>
      </c>
      <c r="L774">
        <v>1</v>
      </c>
      <c r="M774">
        <v>0</v>
      </c>
      <c r="N774">
        <v>0</v>
      </c>
      <c r="O774">
        <v>0</v>
      </c>
      <c r="P774">
        <v>3.28</v>
      </c>
      <c r="Q774">
        <v>16</v>
      </c>
      <c r="R774">
        <v>0</v>
      </c>
      <c r="S774">
        <v>24.7</v>
      </c>
      <c r="T774">
        <v>19</v>
      </c>
      <c r="U774">
        <v>9</v>
      </c>
      <c r="V774">
        <v>9</v>
      </c>
      <c r="W774">
        <v>1</v>
      </c>
      <c r="X774">
        <v>10</v>
      </c>
      <c r="Y774">
        <v>21</v>
      </c>
      <c r="Z774">
        <v>1.18</v>
      </c>
      <c r="AA774">
        <v>0.216</v>
      </c>
      <c r="AB774">
        <v>0.26900000000000002</v>
      </c>
      <c r="AC774" t="str">
        <f>VLOOKUP($A774,Pit!$A$4:$A$1418,1,FALSE)</f>
        <v>RPEuan Esslemont24</v>
      </c>
    </row>
    <row r="775" spans="1:29" x14ac:dyDescent="0.25">
      <c r="A775" t="str">
        <f t="shared" si="12"/>
        <v>CLKent Beach24</v>
      </c>
      <c r="B775">
        <v>4995</v>
      </c>
      <c r="C775">
        <v>1283</v>
      </c>
      <c r="D775" t="s">
        <v>487</v>
      </c>
      <c r="E775" t="s">
        <v>1031</v>
      </c>
      <c r="F775">
        <v>0</v>
      </c>
      <c r="G775">
        <v>38118</v>
      </c>
      <c r="H775">
        <v>24</v>
      </c>
      <c r="I775" t="s">
        <v>254</v>
      </c>
      <c r="J775" t="s">
        <v>53</v>
      </c>
      <c r="K775">
        <v>2</v>
      </c>
      <c r="L775">
        <v>5</v>
      </c>
      <c r="M775">
        <v>6</v>
      </c>
      <c r="N775">
        <v>0</v>
      </c>
      <c r="O775">
        <v>0</v>
      </c>
      <c r="P775">
        <v>4.71</v>
      </c>
      <c r="Q775">
        <v>53</v>
      </c>
      <c r="R775">
        <v>0</v>
      </c>
      <c r="S775">
        <v>65</v>
      </c>
      <c r="T775">
        <v>67</v>
      </c>
      <c r="U775">
        <v>40</v>
      </c>
      <c r="V775">
        <v>34</v>
      </c>
      <c r="W775">
        <v>8</v>
      </c>
      <c r="X775">
        <v>38</v>
      </c>
      <c r="Y775">
        <v>29</v>
      </c>
      <c r="Z775">
        <v>1.62</v>
      </c>
      <c r="AA775">
        <v>0.26100000000000001</v>
      </c>
      <c r="AB775">
        <v>0.26700000000000002</v>
      </c>
      <c r="AC775" t="str">
        <f>VLOOKUP($A775,Pit!$A$4:$A$1418,1,FALSE)</f>
        <v>CLKent Beach24</v>
      </c>
    </row>
    <row r="776" spans="1:29" x14ac:dyDescent="0.25">
      <c r="A776" t="str">
        <f t="shared" si="12"/>
        <v>RPAubrey Clark24</v>
      </c>
      <c r="B776">
        <v>1811</v>
      </c>
      <c r="C776">
        <v>1284</v>
      </c>
      <c r="D776" t="s">
        <v>1094</v>
      </c>
      <c r="E776" t="s">
        <v>161</v>
      </c>
      <c r="F776">
        <v>0</v>
      </c>
      <c r="G776">
        <v>37969</v>
      </c>
      <c r="H776">
        <v>24</v>
      </c>
      <c r="I776" t="s">
        <v>254</v>
      </c>
      <c r="J776" t="s">
        <v>43</v>
      </c>
      <c r="K776">
        <v>0</v>
      </c>
      <c r="L776">
        <v>0</v>
      </c>
      <c r="M776">
        <v>4</v>
      </c>
      <c r="N776">
        <v>0</v>
      </c>
      <c r="O776">
        <v>0</v>
      </c>
      <c r="P776">
        <v>4.26</v>
      </c>
      <c r="Q776">
        <v>20</v>
      </c>
      <c r="R776">
        <v>0</v>
      </c>
      <c r="S776">
        <v>25.3</v>
      </c>
      <c r="T776">
        <v>24</v>
      </c>
      <c r="U776">
        <v>14</v>
      </c>
      <c r="V776">
        <v>12</v>
      </c>
      <c r="W776">
        <v>5</v>
      </c>
      <c r="X776">
        <v>16</v>
      </c>
      <c r="Y776">
        <v>14</v>
      </c>
      <c r="Z776">
        <v>1.58</v>
      </c>
      <c r="AA776">
        <v>0.25800000000000001</v>
      </c>
      <c r="AB776">
        <v>0.25</v>
      </c>
      <c r="AC776" t="str">
        <f>VLOOKUP($A776,Pit!$A$4:$A$1418,1,FALSE)</f>
        <v>RPAubrey Clark24</v>
      </c>
    </row>
    <row r="777" spans="1:29" x14ac:dyDescent="0.25">
      <c r="A777" t="str">
        <f t="shared" si="12"/>
        <v>RPLarry Blake24</v>
      </c>
      <c r="B777">
        <v>4910</v>
      </c>
      <c r="C777">
        <v>1285</v>
      </c>
      <c r="D777" t="s">
        <v>266</v>
      </c>
      <c r="E777" t="s">
        <v>610</v>
      </c>
      <c r="F777">
        <v>0</v>
      </c>
      <c r="G777">
        <v>38033</v>
      </c>
      <c r="H777">
        <v>24</v>
      </c>
      <c r="I777" t="s">
        <v>254</v>
      </c>
      <c r="J777" t="s">
        <v>43</v>
      </c>
      <c r="K777">
        <v>4</v>
      </c>
      <c r="L777">
        <v>16</v>
      </c>
      <c r="M777">
        <v>2</v>
      </c>
      <c r="N777">
        <v>0</v>
      </c>
      <c r="O777">
        <v>0</v>
      </c>
      <c r="P777">
        <v>5.74</v>
      </c>
      <c r="Q777">
        <v>94</v>
      </c>
      <c r="R777">
        <v>7</v>
      </c>
      <c r="S777">
        <v>166.3</v>
      </c>
      <c r="T777">
        <v>192</v>
      </c>
      <c r="U777">
        <v>129</v>
      </c>
      <c r="V777">
        <v>106</v>
      </c>
      <c r="W777">
        <v>19</v>
      </c>
      <c r="X777">
        <v>128</v>
      </c>
      <c r="Y777">
        <v>95</v>
      </c>
      <c r="Z777">
        <v>1.92</v>
      </c>
      <c r="AA777">
        <v>0.29099999999999998</v>
      </c>
      <c r="AB777">
        <v>0.309</v>
      </c>
      <c r="AC777" t="str">
        <f>VLOOKUP($A777,Pit!$A$4:$A$1418,1,FALSE)</f>
        <v>RPLarry Blake24</v>
      </c>
    </row>
    <row r="778" spans="1:29" x14ac:dyDescent="0.25">
      <c r="A778" t="str">
        <f t="shared" si="12"/>
        <v>RPAllan Rodgers24</v>
      </c>
      <c r="B778">
        <v>5197</v>
      </c>
      <c r="C778">
        <v>1286</v>
      </c>
      <c r="D778" t="s">
        <v>1133</v>
      </c>
      <c r="E778" t="s">
        <v>1601</v>
      </c>
      <c r="F778">
        <v>0</v>
      </c>
      <c r="G778">
        <v>38080</v>
      </c>
      <c r="H778">
        <v>24</v>
      </c>
      <c r="I778" t="s">
        <v>254</v>
      </c>
      <c r="J778" t="s">
        <v>43</v>
      </c>
      <c r="K778">
        <v>6</v>
      </c>
      <c r="L778">
        <v>5</v>
      </c>
      <c r="M778">
        <v>0</v>
      </c>
      <c r="N778">
        <v>0</v>
      </c>
      <c r="O778">
        <v>0</v>
      </c>
      <c r="P778">
        <v>7.98</v>
      </c>
      <c r="Q778">
        <v>67</v>
      </c>
      <c r="R778">
        <v>0</v>
      </c>
      <c r="S778">
        <v>102.7</v>
      </c>
      <c r="T778">
        <v>169</v>
      </c>
      <c r="U778">
        <v>107</v>
      </c>
      <c r="V778">
        <v>91</v>
      </c>
      <c r="W778">
        <v>15</v>
      </c>
      <c r="X778">
        <v>67</v>
      </c>
      <c r="Y778">
        <v>62</v>
      </c>
      <c r="Z778">
        <v>2.2999999999999998</v>
      </c>
      <c r="AA778">
        <v>0.36599999999999999</v>
      </c>
      <c r="AB778">
        <v>0.39500000000000002</v>
      </c>
      <c r="AC778" t="str">
        <f>VLOOKUP($A778,Pit!$A$4:$A$1418,1,FALSE)</f>
        <v>RPAllan Rodgers24</v>
      </c>
    </row>
    <row r="779" spans="1:29" x14ac:dyDescent="0.25">
      <c r="A779" t="str">
        <f t="shared" si="12"/>
        <v>RPRafael Delgado24</v>
      </c>
      <c r="B779">
        <v>4797</v>
      </c>
      <c r="C779">
        <v>1288</v>
      </c>
      <c r="D779" t="s">
        <v>170</v>
      </c>
      <c r="E779" t="s">
        <v>447</v>
      </c>
      <c r="F779">
        <v>0</v>
      </c>
      <c r="G779">
        <v>38018</v>
      </c>
      <c r="H779">
        <v>24</v>
      </c>
      <c r="I779" t="s">
        <v>254</v>
      </c>
      <c r="J779" t="s">
        <v>43</v>
      </c>
      <c r="K779">
        <v>1</v>
      </c>
      <c r="L779">
        <v>3</v>
      </c>
      <c r="M779">
        <v>2</v>
      </c>
      <c r="N779">
        <v>0</v>
      </c>
      <c r="O779">
        <v>0</v>
      </c>
      <c r="P779">
        <v>4.53</v>
      </c>
      <c r="Q779">
        <v>33</v>
      </c>
      <c r="R779">
        <v>0</v>
      </c>
      <c r="S779">
        <v>47.7</v>
      </c>
      <c r="T779">
        <v>46</v>
      </c>
      <c r="U779">
        <v>28</v>
      </c>
      <c r="V779">
        <v>24</v>
      </c>
      <c r="W779">
        <v>9</v>
      </c>
      <c r="X779">
        <v>28</v>
      </c>
      <c r="Y779">
        <v>29</v>
      </c>
      <c r="Z779">
        <v>1.55</v>
      </c>
      <c r="AA779">
        <v>0.25600000000000001</v>
      </c>
      <c r="AB779">
        <v>0.253</v>
      </c>
      <c r="AC779" t="str">
        <f>VLOOKUP($A779,Pit!$A$4:$A$1418,1,FALSE)</f>
        <v>RPRafael Delgado24</v>
      </c>
    </row>
    <row r="780" spans="1:29" x14ac:dyDescent="0.25">
      <c r="A780" t="str">
        <f t="shared" si="12"/>
        <v>CLDan Nelligan24</v>
      </c>
      <c r="B780">
        <v>4919</v>
      </c>
      <c r="C780">
        <v>1289</v>
      </c>
      <c r="D780" t="s">
        <v>210</v>
      </c>
      <c r="E780" t="s">
        <v>1491</v>
      </c>
      <c r="F780">
        <v>0</v>
      </c>
      <c r="G780">
        <v>37866</v>
      </c>
      <c r="H780">
        <v>24</v>
      </c>
      <c r="I780" t="s">
        <v>254</v>
      </c>
      <c r="J780" t="s">
        <v>53</v>
      </c>
      <c r="K780">
        <v>4</v>
      </c>
      <c r="L780">
        <v>5</v>
      </c>
      <c r="M780">
        <v>6</v>
      </c>
      <c r="N780">
        <v>0</v>
      </c>
      <c r="O780">
        <v>0</v>
      </c>
      <c r="P780">
        <v>5.54</v>
      </c>
      <c r="Q780">
        <v>84</v>
      </c>
      <c r="R780">
        <v>0</v>
      </c>
      <c r="S780">
        <v>118.7</v>
      </c>
      <c r="T780">
        <v>150</v>
      </c>
      <c r="U780">
        <v>90</v>
      </c>
      <c r="V780">
        <v>73</v>
      </c>
      <c r="W780">
        <v>11</v>
      </c>
      <c r="X780">
        <v>83</v>
      </c>
      <c r="Y780">
        <v>97</v>
      </c>
      <c r="Z780">
        <v>1.96</v>
      </c>
      <c r="AA780">
        <v>0.30399999999999999</v>
      </c>
      <c r="AB780">
        <v>0.35499999999999998</v>
      </c>
      <c r="AC780" t="str">
        <f>VLOOKUP($A780,Pit!$A$4:$A$1418,1,FALSE)</f>
        <v>CLDan Nelligan24</v>
      </c>
    </row>
    <row r="781" spans="1:29" x14ac:dyDescent="0.25">
      <c r="A781" t="str">
        <f t="shared" si="12"/>
        <v>RPMiguel Hernández24</v>
      </c>
      <c r="B781">
        <v>5106</v>
      </c>
      <c r="C781">
        <v>1290</v>
      </c>
      <c r="D781" t="s">
        <v>224</v>
      </c>
      <c r="E781" t="s">
        <v>173</v>
      </c>
      <c r="F781">
        <v>0</v>
      </c>
      <c r="G781">
        <v>37982</v>
      </c>
      <c r="H781">
        <v>24</v>
      </c>
      <c r="I781" t="s">
        <v>254</v>
      </c>
      <c r="J781" t="s">
        <v>43</v>
      </c>
      <c r="K781">
        <v>3</v>
      </c>
      <c r="L781">
        <v>8</v>
      </c>
      <c r="M781">
        <v>2</v>
      </c>
      <c r="N781">
        <v>0</v>
      </c>
      <c r="O781">
        <v>0</v>
      </c>
      <c r="P781">
        <v>7.56</v>
      </c>
      <c r="Q781">
        <v>42</v>
      </c>
      <c r="R781">
        <v>0</v>
      </c>
      <c r="S781">
        <v>50</v>
      </c>
      <c r="T781">
        <v>65</v>
      </c>
      <c r="U781">
        <v>50</v>
      </c>
      <c r="V781">
        <v>42</v>
      </c>
      <c r="W781">
        <v>5</v>
      </c>
      <c r="X781">
        <v>39</v>
      </c>
      <c r="Y781">
        <v>24</v>
      </c>
      <c r="Z781">
        <v>2.08</v>
      </c>
      <c r="AA781">
        <v>0.317</v>
      </c>
      <c r="AB781">
        <v>0.33</v>
      </c>
      <c r="AC781" t="str">
        <f>VLOOKUP($A781,Pit!$A$4:$A$1418,1,FALSE)</f>
        <v>RPMiguel Hernández24</v>
      </c>
    </row>
    <row r="782" spans="1:29" x14ac:dyDescent="0.25">
      <c r="A782" t="str">
        <f t="shared" si="12"/>
        <v>RPLéo-Pier Bourgault24</v>
      </c>
      <c r="B782">
        <v>13683</v>
      </c>
      <c r="C782">
        <v>1291</v>
      </c>
      <c r="D782" t="s">
        <v>1053</v>
      </c>
      <c r="E782" t="s">
        <v>1054</v>
      </c>
      <c r="F782">
        <v>0</v>
      </c>
      <c r="G782">
        <v>37822</v>
      </c>
      <c r="H782">
        <v>24</v>
      </c>
      <c r="I782" t="s">
        <v>254</v>
      </c>
      <c r="J782" t="s">
        <v>43</v>
      </c>
      <c r="K782">
        <v>6</v>
      </c>
      <c r="L782">
        <v>4</v>
      </c>
      <c r="M782">
        <v>2</v>
      </c>
      <c r="N782">
        <v>0</v>
      </c>
      <c r="O782">
        <v>0</v>
      </c>
      <c r="P782">
        <v>4.8600000000000003</v>
      </c>
      <c r="Q782">
        <v>55</v>
      </c>
      <c r="R782">
        <v>0</v>
      </c>
      <c r="S782">
        <v>76</v>
      </c>
      <c r="T782">
        <v>85</v>
      </c>
      <c r="U782">
        <v>48</v>
      </c>
      <c r="V782">
        <v>41</v>
      </c>
      <c r="W782">
        <v>8</v>
      </c>
      <c r="X782">
        <v>35</v>
      </c>
      <c r="Y782">
        <v>81</v>
      </c>
      <c r="Z782">
        <v>1.58</v>
      </c>
      <c r="AA782">
        <v>0.27600000000000002</v>
      </c>
      <c r="AB782">
        <v>0.34200000000000003</v>
      </c>
      <c r="AC782" t="str">
        <f>VLOOKUP($A782,Pit!$A$4:$A$1418,1,FALSE)</f>
        <v>RPLéo-Pier Bourgault24</v>
      </c>
    </row>
    <row r="783" spans="1:29" x14ac:dyDescent="0.25">
      <c r="A783" t="str">
        <f t="shared" si="12"/>
        <v>CLTheodore Meredith23</v>
      </c>
      <c r="B783">
        <v>15618</v>
      </c>
      <c r="C783">
        <v>1293</v>
      </c>
      <c r="D783" t="s">
        <v>1442</v>
      </c>
      <c r="E783" t="s">
        <v>623</v>
      </c>
      <c r="F783">
        <v>0</v>
      </c>
      <c r="G783">
        <v>38212</v>
      </c>
      <c r="H783">
        <v>23</v>
      </c>
      <c r="I783" t="s">
        <v>254</v>
      </c>
      <c r="J783" t="s">
        <v>53</v>
      </c>
      <c r="K783">
        <v>1</v>
      </c>
      <c r="L783">
        <v>7</v>
      </c>
      <c r="M783">
        <v>18</v>
      </c>
      <c r="N783">
        <v>0</v>
      </c>
      <c r="O783">
        <v>0</v>
      </c>
      <c r="P783">
        <v>4.18</v>
      </c>
      <c r="Q783">
        <v>50</v>
      </c>
      <c r="R783">
        <v>0</v>
      </c>
      <c r="S783">
        <v>60.3</v>
      </c>
      <c r="T783">
        <v>68</v>
      </c>
      <c r="U783">
        <v>29</v>
      </c>
      <c r="V783">
        <v>28</v>
      </c>
      <c r="W783">
        <v>6</v>
      </c>
      <c r="X783">
        <v>40</v>
      </c>
      <c r="Y783">
        <v>48</v>
      </c>
      <c r="Z783">
        <v>1.79</v>
      </c>
      <c r="AA783">
        <v>0.28299999999999997</v>
      </c>
      <c r="AB783">
        <v>0.33300000000000002</v>
      </c>
      <c r="AC783" t="str">
        <f>VLOOKUP($A783,Pit!$A$4:$A$1418,1,FALSE)</f>
        <v>CLTheodore Meredith23</v>
      </c>
    </row>
    <row r="784" spans="1:29" x14ac:dyDescent="0.25">
      <c r="A784" t="str">
        <f t="shared" si="12"/>
        <v>RPLuis Gonzáles24</v>
      </c>
      <c r="B784">
        <v>7532</v>
      </c>
      <c r="C784">
        <v>1294</v>
      </c>
      <c r="D784" t="s">
        <v>133</v>
      </c>
      <c r="E784" t="s">
        <v>490</v>
      </c>
      <c r="F784">
        <v>0</v>
      </c>
      <c r="G784">
        <v>37987</v>
      </c>
      <c r="H784">
        <v>24</v>
      </c>
      <c r="I784" t="s">
        <v>254</v>
      </c>
      <c r="J784" t="s">
        <v>43</v>
      </c>
      <c r="K784">
        <v>8</v>
      </c>
      <c r="L784">
        <v>7</v>
      </c>
      <c r="M784">
        <v>1</v>
      </c>
      <c r="N784">
        <v>0</v>
      </c>
      <c r="O784">
        <v>0</v>
      </c>
      <c r="P784">
        <v>3.92</v>
      </c>
      <c r="Q784">
        <v>30</v>
      </c>
      <c r="R784">
        <v>17</v>
      </c>
      <c r="S784">
        <v>117</v>
      </c>
      <c r="T784">
        <v>122</v>
      </c>
      <c r="U784">
        <v>55</v>
      </c>
      <c r="V784">
        <v>51</v>
      </c>
      <c r="W784">
        <v>14</v>
      </c>
      <c r="X784">
        <v>34</v>
      </c>
      <c r="Y784">
        <v>66</v>
      </c>
      <c r="Z784">
        <v>1.33</v>
      </c>
      <c r="AA784">
        <v>0.26800000000000002</v>
      </c>
      <c r="AB784">
        <v>0.28499999999999998</v>
      </c>
      <c r="AC784" t="str">
        <f>VLOOKUP($A784,Pit!$A$4:$A$1418,1,FALSE)</f>
        <v>RPLuis Gonzáles24</v>
      </c>
    </row>
    <row r="785" spans="1:29" x14ac:dyDescent="0.25">
      <c r="A785" t="str">
        <f t="shared" si="12"/>
        <v>RPTravis Rodríguez24</v>
      </c>
      <c r="B785">
        <v>13710</v>
      </c>
      <c r="C785">
        <v>1295</v>
      </c>
      <c r="D785" t="s">
        <v>552</v>
      </c>
      <c r="E785" t="s">
        <v>225</v>
      </c>
      <c r="F785">
        <v>0</v>
      </c>
      <c r="G785">
        <v>38105</v>
      </c>
      <c r="H785">
        <v>24</v>
      </c>
      <c r="I785" t="s">
        <v>254</v>
      </c>
      <c r="J785" t="s">
        <v>43</v>
      </c>
      <c r="K785">
        <v>2</v>
      </c>
      <c r="L785">
        <v>0</v>
      </c>
      <c r="M785">
        <v>1</v>
      </c>
      <c r="N785">
        <v>0</v>
      </c>
      <c r="O785">
        <v>0</v>
      </c>
      <c r="P785">
        <v>4.91</v>
      </c>
      <c r="Q785">
        <v>37</v>
      </c>
      <c r="R785">
        <v>0</v>
      </c>
      <c r="S785">
        <v>55</v>
      </c>
      <c r="T785">
        <v>56</v>
      </c>
      <c r="U785">
        <v>31</v>
      </c>
      <c r="V785">
        <v>30</v>
      </c>
      <c r="W785">
        <v>8</v>
      </c>
      <c r="X785">
        <v>29</v>
      </c>
      <c r="Y785">
        <v>31</v>
      </c>
      <c r="Z785">
        <v>1.55</v>
      </c>
      <c r="AA785">
        <v>0.26500000000000001</v>
      </c>
      <c r="AB785">
        <v>0.27600000000000002</v>
      </c>
      <c r="AC785" t="str">
        <f>VLOOKUP($A785,Pit!$A$4:$A$1418,1,FALSE)</f>
        <v>RPTravis Rodríguez24</v>
      </c>
    </row>
    <row r="786" spans="1:29" x14ac:dyDescent="0.25">
      <c r="A786" t="str">
        <f t="shared" si="12"/>
        <v>RPJuan Márquez24</v>
      </c>
      <c r="B786">
        <v>4945</v>
      </c>
      <c r="C786">
        <v>1297</v>
      </c>
      <c r="D786" t="s">
        <v>140</v>
      </c>
      <c r="E786" t="s">
        <v>1404</v>
      </c>
      <c r="F786">
        <v>0</v>
      </c>
      <c r="G786">
        <v>37831</v>
      </c>
      <c r="H786">
        <v>24</v>
      </c>
      <c r="I786" t="s">
        <v>254</v>
      </c>
      <c r="J786" t="s">
        <v>43</v>
      </c>
      <c r="K786">
        <v>4</v>
      </c>
      <c r="L786">
        <v>3</v>
      </c>
      <c r="M786">
        <v>4</v>
      </c>
      <c r="N786">
        <v>0</v>
      </c>
      <c r="O786">
        <v>0</v>
      </c>
      <c r="P786">
        <v>9.02</v>
      </c>
      <c r="Q786">
        <v>80</v>
      </c>
      <c r="R786">
        <v>0</v>
      </c>
      <c r="S786">
        <v>125.7</v>
      </c>
      <c r="T786">
        <v>190</v>
      </c>
      <c r="U786">
        <v>137</v>
      </c>
      <c r="V786">
        <v>126</v>
      </c>
      <c r="W786">
        <v>16</v>
      </c>
      <c r="X786">
        <v>116</v>
      </c>
      <c r="Y786">
        <v>56</v>
      </c>
      <c r="Z786">
        <v>2.44</v>
      </c>
      <c r="AA786">
        <v>0.35099999999999998</v>
      </c>
      <c r="AB786">
        <v>0.36199999999999999</v>
      </c>
      <c r="AC786" t="str">
        <f>VLOOKUP($A786,Pit!$A$4:$A$1418,1,FALSE)</f>
        <v>RPJuan Márquez24</v>
      </c>
    </row>
    <row r="787" spans="1:29" x14ac:dyDescent="0.25">
      <c r="A787" t="str">
        <f t="shared" si="12"/>
        <v>RPBruno Stinson18</v>
      </c>
      <c r="B787">
        <v>6805</v>
      </c>
      <c r="C787">
        <v>1299</v>
      </c>
      <c r="D787" t="s">
        <v>678</v>
      </c>
      <c r="E787" t="s">
        <v>1667</v>
      </c>
      <c r="F787">
        <v>0</v>
      </c>
      <c r="G787">
        <v>40257</v>
      </c>
      <c r="H787">
        <v>18</v>
      </c>
      <c r="I787" t="s">
        <v>254</v>
      </c>
      <c r="J787" t="s">
        <v>43</v>
      </c>
      <c r="K787">
        <v>5</v>
      </c>
      <c r="L787">
        <v>5</v>
      </c>
      <c r="M787">
        <v>5</v>
      </c>
      <c r="N787">
        <v>0</v>
      </c>
      <c r="O787">
        <v>0</v>
      </c>
      <c r="P787">
        <v>3.99</v>
      </c>
      <c r="Q787">
        <v>56</v>
      </c>
      <c r="R787">
        <v>0</v>
      </c>
      <c r="S787">
        <v>70</v>
      </c>
      <c r="T787">
        <v>66</v>
      </c>
      <c r="U787">
        <v>34</v>
      </c>
      <c r="V787">
        <v>31</v>
      </c>
      <c r="W787">
        <v>13</v>
      </c>
      <c r="X787">
        <v>25</v>
      </c>
      <c r="Y787">
        <v>78</v>
      </c>
      <c r="Z787">
        <v>1.3</v>
      </c>
      <c r="AA787">
        <v>0.247</v>
      </c>
      <c r="AB787">
        <v>0.29899999999999999</v>
      </c>
      <c r="AC787" t="str">
        <f>VLOOKUP($A787,Pit!$A$4:$A$1418,1,FALSE)</f>
        <v>RPBruno Stinson18</v>
      </c>
    </row>
    <row r="788" spans="1:29" x14ac:dyDescent="0.25">
      <c r="A788" t="str">
        <f t="shared" si="12"/>
        <v>RPTim Sanford24</v>
      </c>
      <c r="B788">
        <v>4848</v>
      </c>
      <c r="C788">
        <v>1300</v>
      </c>
      <c r="D788" t="s">
        <v>163</v>
      </c>
      <c r="E788" t="s">
        <v>778</v>
      </c>
      <c r="F788">
        <v>0</v>
      </c>
      <c r="G788">
        <v>38113</v>
      </c>
      <c r="H788">
        <v>24</v>
      </c>
      <c r="I788" t="s">
        <v>254</v>
      </c>
      <c r="J788" t="s">
        <v>43</v>
      </c>
      <c r="K788">
        <v>0</v>
      </c>
      <c r="L788">
        <v>2</v>
      </c>
      <c r="M788">
        <v>1</v>
      </c>
      <c r="N788">
        <v>0</v>
      </c>
      <c r="O788">
        <v>0</v>
      </c>
      <c r="P788">
        <v>6.71</v>
      </c>
      <c r="Q788">
        <v>37</v>
      </c>
      <c r="R788">
        <v>0</v>
      </c>
      <c r="S788">
        <v>60.3</v>
      </c>
      <c r="T788">
        <v>77</v>
      </c>
      <c r="U788">
        <v>51</v>
      </c>
      <c r="V788">
        <v>45</v>
      </c>
      <c r="W788">
        <v>9</v>
      </c>
      <c r="X788">
        <v>44</v>
      </c>
      <c r="Y788">
        <v>31</v>
      </c>
      <c r="Z788">
        <v>2.0099999999999998</v>
      </c>
      <c r="AA788">
        <v>0.307</v>
      </c>
      <c r="AB788">
        <v>0.318</v>
      </c>
      <c r="AC788" t="str">
        <f>VLOOKUP($A788,Pit!$A$4:$A$1418,1,FALSE)</f>
        <v>RPTim Sanford24</v>
      </c>
    </row>
    <row r="789" spans="1:29" x14ac:dyDescent="0.25">
      <c r="A789" t="str">
        <f t="shared" si="12"/>
        <v>RPMarcus Sproston23</v>
      </c>
      <c r="B789">
        <v>13587</v>
      </c>
      <c r="C789">
        <v>1302</v>
      </c>
      <c r="D789" t="s">
        <v>1510</v>
      </c>
      <c r="E789" t="s">
        <v>1657</v>
      </c>
      <c r="F789">
        <v>0</v>
      </c>
      <c r="G789">
        <v>38440</v>
      </c>
      <c r="H789">
        <v>23</v>
      </c>
      <c r="I789" t="s">
        <v>254</v>
      </c>
      <c r="J789" t="s">
        <v>43</v>
      </c>
      <c r="K789">
        <v>5</v>
      </c>
      <c r="L789">
        <v>11</v>
      </c>
      <c r="M789">
        <v>0</v>
      </c>
      <c r="N789">
        <v>0</v>
      </c>
      <c r="O789">
        <v>0</v>
      </c>
      <c r="P789">
        <v>4.5999999999999996</v>
      </c>
      <c r="Q789">
        <v>40</v>
      </c>
      <c r="R789">
        <v>14</v>
      </c>
      <c r="S789">
        <v>107.7</v>
      </c>
      <c r="T789">
        <v>131</v>
      </c>
      <c r="U789">
        <v>79</v>
      </c>
      <c r="V789">
        <v>55</v>
      </c>
      <c r="W789">
        <v>15</v>
      </c>
      <c r="X789">
        <v>53</v>
      </c>
      <c r="Y789">
        <v>85</v>
      </c>
      <c r="Z789">
        <v>1.71</v>
      </c>
      <c r="AA789">
        <v>0.29599999999999999</v>
      </c>
      <c r="AB789">
        <v>0.33700000000000002</v>
      </c>
      <c r="AC789" t="str">
        <f>VLOOKUP($A789,Pit!$A$4:$A$1418,1,FALSE)</f>
        <v>RPMarcus Sproston23</v>
      </c>
    </row>
    <row r="790" spans="1:29" x14ac:dyDescent="0.25">
      <c r="A790" t="str">
        <f t="shared" si="12"/>
        <v>RPFelipe Espinoza24</v>
      </c>
      <c r="B790">
        <v>9619</v>
      </c>
      <c r="C790">
        <v>1305</v>
      </c>
      <c r="D790" t="s">
        <v>206</v>
      </c>
      <c r="E790" t="s">
        <v>457</v>
      </c>
      <c r="F790">
        <v>0</v>
      </c>
      <c r="G790">
        <v>38052</v>
      </c>
      <c r="H790">
        <v>24</v>
      </c>
      <c r="I790" t="s">
        <v>254</v>
      </c>
      <c r="J790" t="s">
        <v>43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5.36</v>
      </c>
      <c r="Q790">
        <v>29</v>
      </c>
      <c r="R790">
        <v>0</v>
      </c>
      <c r="S790">
        <v>40.299999999999997</v>
      </c>
      <c r="T790">
        <v>46</v>
      </c>
      <c r="U790">
        <v>32</v>
      </c>
      <c r="V790">
        <v>24</v>
      </c>
      <c r="W790">
        <v>3</v>
      </c>
      <c r="X790">
        <v>17</v>
      </c>
      <c r="Y790">
        <v>25</v>
      </c>
      <c r="Z790">
        <v>1.56</v>
      </c>
      <c r="AA790">
        <v>0.27900000000000003</v>
      </c>
      <c r="AB790">
        <v>0.309</v>
      </c>
      <c r="AC790" t="str">
        <f>VLOOKUP($A790,Pit!$A$4:$A$1418,1,FALSE)</f>
        <v>RPFelipe Espinoza24</v>
      </c>
    </row>
    <row r="791" spans="1:29" x14ac:dyDescent="0.25">
      <c r="A791" t="str">
        <f t="shared" si="12"/>
        <v>RPKyoichi Minobe24</v>
      </c>
      <c r="B791">
        <v>9349</v>
      </c>
      <c r="C791">
        <v>1310</v>
      </c>
      <c r="D791" t="s">
        <v>809</v>
      </c>
      <c r="E791" t="s">
        <v>1449</v>
      </c>
      <c r="F791">
        <v>0</v>
      </c>
      <c r="G791">
        <v>37901</v>
      </c>
      <c r="H791">
        <v>24</v>
      </c>
      <c r="I791" t="s">
        <v>254</v>
      </c>
      <c r="J791" t="s">
        <v>43</v>
      </c>
      <c r="K791">
        <v>6</v>
      </c>
      <c r="L791">
        <v>3</v>
      </c>
      <c r="M791">
        <v>2</v>
      </c>
      <c r="N791">
        <v>0</v>
      </c>
      <c r="O791">
        <v>0</v>
      </c>
      <c r="P791">
        <v>5.24</v>
      </c>
      <c r="Q791">
        <v>54</v>
      </c>
      <c r="R791">
        <v>1</v>
      </c>
      <c r="S791">
        <v>77.3</v>
      </c>
      <c r="T791">
        <v>81</v>
      </c>
      <c r="U791">
        <v>46</v>
      </c>
      <c r="V791">
        <v>45</v>
      </c>
      <c r="W791">
        <v>13</v>
      </c>
      <c r="X791">
        <v>47</v>
      </c>
      <c r="Y791">
        <v>53</v>
      </c>
      <c r="Z791">
        <v>1.66</v>
      </c>
      <c r="AA791">
        <v>0.27700000000000002</v>
      </c>
      <c r="AB791">
        <v>0.29399999999999998</v>
      </c>
      <c r="AC791" t="str">
        <f>VLOOKUP($A791,Pit!$A$4:$A$1418,1,FALSE)</f>
        <v>RPKyoichi Minobe24</v>
      </c>
    </row>
    <row r="792" spans="1:29" x14ac:dyDescent="0.25">
      <c r="A792" t="str">
        <f t="shared" si="12"/>
        <v>RPWayne Taylor22</v>
      </c>
      <c r="B792">
        <v>13240</v>
      </c>
      <c r="C792">
        <v>1311</v>
      </c>
      <c r="D792" t="s">
        <v>622</v>
      </c>
      <c r="E792" t="s">
        <v>461</v>
      </c>
      <c r="F792">
        <v>0</v>
      </c>
      <c r="G792">
        <v>38570</v>
      </c>
      <c r="H792">
        <v>22</v>
      </c>
      <c r="I792" t="s">
        <v>254</v>
      </c>
      <c r="J792" t="s">
        <v>43</v>
      </c>
      <c r="K792">
        <v>8</v>
      </c>
      <c r="L792">
        <v>9</v>
      </c>
      <c r="M792">
        <v>3</v>
      </c>
      <c r="N792">
        <v>0</v>
      </c>
      <c r="O792">
        <v>0</v>
      </c>
      <c r="P792">
        <v>5.87</v>
      </c>
      <c r="Q792">
        <v>79</v>
      </c>
      <c r="R792">
        <v>0</v>
      </c>
      <c r="S792">
        <v>95</v>
      </c>
      <c r="T792">
        <v>117</v>
      </c>
      <c r="U792">
        <v>79</v>
      </c>
      <c r="V792">
        <v>62</v>
      </c>
      <c r="W792">
        <v>11</v>
      </c>
      <c r="X792">
        <v>60</v>
      </c>
      <c r="Y792">
        <v>68</v>
      </c>
      <c r="Z792">
        <v>1.86</v>
      </c>
      <c r="AA792">
        <v>0.29499999999999998</v>
      </c>
      <c r="AB792">
        <v>0.33100000000000002</v>
      </c>
      <c r="AC792" t="str">
        <f>VLOOKUP($A792,Pit!$A$4:$A$1418,1,FALSE)</f>
        <v>RPWayne Taylor22</v>
      </c>
    </row>
    <row r="793" spans="1:29" x14ac:dyDescent="0.25">
      <c r="A793" t="str">
        <f t="shared" si="12"/>
        <v>RPFrancisco Martínez21</v>
      </c>
      <c r="B793">
        <v>14710</v>
      </c>
      <c r="C793">
        <v>1312</v>
      </c>
      <c r="D793" t="s">
        <v>267</v>
      </c>
      <c r="E793" t="s">
        <v>205</v>
      </c>
      <c r="F793">
        <v>0</v>
      </c>
      <c r="G793">
        <v>38959</v>
      </c>
      <c r="H793">
        <v>21</v>
      </c>
      <c r="I793" t="s">
        <v>254</v>
      </c>
      <c r="J793" t="s">
        <v>43</v>
      </c>
      <c r="K793">
        <v>3</v>
      </c>
      <c r="L793">
        <v>5</v>
      </c>
      <c r="M793">
        <v>3</v>
      </c>
      <c r="N793">
        <v>0</v>
      </c>
      <c r="O793">
        <v>0</v>
      </c>
      <c r="P793">
        <v>4.99</v>
      </c>
      <c r="Q793">
        <v>47</v>
      </c>
      <c r="R793">
        <v>2</v>
      </c>
      <c r="S793">
        <v>83</v>
      </c>
      <c r="T793">
        <v>92</v>
      </c>
      <c r="U793">
        <v>50</v>
      </c>
      <c r="V793">
        <v>46</v>
      </c>
      <c r="W793">
        <v>10</v>
      </c>
      <c r="X793">
        <v>33</v>
      </c>
      <c r="Y793">
        <v>44</v>
      </c>
      <c r="Z793">
        <v>1.51</v>
      </c>
      <c r="AA793">
        <v>0.28100000000000003</v>
      </c>
      <c r="AB793">
        <v>0.29899999999999999</v>
      </c>
      <c r="AC793" t="str">
        <f>VLOOKUP($A793,Pit!$A$4:$A$1418,1,FALSE)</f>
        <v>RPFrancisco Martínez21</v>
      </c>
    </row>
    <row r="794" spans="1:29" x14ac:dyDescent="0.25">
      <c r="A794" t="str">
        <f t="shared" si="12"/>
        <v>RPMitsuo Ito22</v>
      </c>
      <c r="B794">
        <v>11403</v>
      </c>
      <c r="C794">
        <v>1316</v>
      </c>
      <c r="D794" t="s">
        <v>1278</v>
      </c>
      <c r="E794" t="s">
        <v>1277</v>
      </c>
      <c r="F794">
        <v>0</v>
      </c>
      <c r="G794">
        <v>38524</v>
      </c>
      <c r="H794">
        <v>22</v>
      </c>
      <c r="I794" t="s">
        <v>254</v>
      </c>
      <c r="J794" t="s">
        <v>43</v>
      </c>
      <c r="K794">
        <v>1</v>
      </c>
      <c r="L794">
        <v>3</v>
      </c>
      <c r="M794">
        <v>2</v>
      </c>
      <c r="N794">
        <v>0</v>
      </c>
      <c r="O794">
        <v>0</v>
      </c>
      <c r="P794">
        <v>9.51</v>
      </c>
      <c r="Q794">
        <v>41</v>
      </c>
      <c r="R794">
        <v>0</v>
      </c>
      <c r="S794">
        <v>58.7</v>
      </c>
      <c r="T794">
        <v>100</v>
      </c>
      <c r="U794">
        <v>68</v>
      </c>
      <c r="V794">
        <v>62</v>
      </c>
      <c r="W794">
        <v>11</v>
      </c>
      <c r="X794">
        <v>44</v>
      </c>
      <c r="Y794">
        <v>30</v>
      </c>
      <c r="Z794">
        <v>2.4500000000000002</v>
      </c>
      <c r="AA794">
        <v>0.38600000000000001</v>
      </c>
      <c r="AB794">
        <v>0.39700000000000002</v>
      </c>
      <c r="AC794" t="str">
        <f>VLOOKUP($A794,Pit!$A$4:$A$1418,1,FALSE)</f>
        <v>RPMitsuo Ito22</v>
      </c>
    </row>
    <row r="795" spans="1:29" x14ac:dyDescent="0.25">
      <c r="A795" t="str">
        <f t="shared" si="12"/>
        <v>RPGerardo Gómez24</v>
      </c>
      <c r="B795">
        <v>3488</v>
      </c>
      <c r="C795">
        <v>1317</v>
      </c>
      <c r="D795" t="s">
        <v>651</v>
      </c>
      <c r="E795" t="s">
        <v>386</v>
      </c>
      <c r="F795">
        <v>0</v>
      </c>
      <c r="G795">
        <v>37899</v>
      </c>
      <c r="H795">
        <v>24</v>
      </c>
      <c r="I795" t="s">
        <v>254</v>
      </c>
      <c r="J795" t="s">
        <v>43</v>
      </c>
      <c r="K795">
        <v>0</v>
      </c>
      <c r="L795">
        <v>1</v>
      </c>
      <c r="M795">
        <v>7</v>
      </c>
      <c r="N795">
        <v>0</v>
      </c>
      <c r="O795">
        <v>0</v>
      </c>
      <c r="P795">
        <v>4.42</v>
      </c>
      <c r="Q795">
        <v>43</v>
      </c>
      <c r="R795">
        <v>0</v>
      </c>
      <c r="S795">
        <v>57</v>
      </c>
      <c r="T795">
        <v>61</v>
      </c>
      <c r="U795">
        <v>31</v>
      </c>
      <c r="V795">
        <v>28</v>
      </c>
      <c r="W795">
        <v>9</v>
      </c>
      <c r="X795">
        <v>25</v>
      </c>
      <c r="Y795">
        <v>32</v>
      </c>
      <c r="Z795">
        <v>1.51</v>
      </c>
      <c r="AA795">
        <v>0.28399999999999997</v>
      </c>
      <c r="AB795">
        <v>0.29399999999999998</v>
      </c>
      <c r="AC795" t="str">
        <f>VLOOKUP($A795,Pit!$A$4:$A$1418,1,FALSE)</f>
        <v>RPGerardo Gómez24</v>
      </c>
    </row>
    <row r="796" spans="1:29" x14ac:dyDescent="0.25">
      <c r="A796" t="str">
        <f t="shared" si="12"/>
        <v>RPJimmy Rouse24</v>
      </c>
      <c r="B796">
        <v>4819</v>
      </c>
      <c r="C796">
        <v>1318</v>
      </c>
      <c r="D796" t="s">
        <v>181</v>
      </c>
      <c r="E796" t="s">
        <v>1606</v>
      </c>
      <c r="F796">
        <v>0</v>
      </c>
      <c r="G796">
        <v>37795</v>
      </c>
      <c r="H796">
        <v>24</v>
      </c>
      <c r="I796" t="s">
        <v>254</v>
      </c>
      <c r="J796" t="s">
        <v>43</v>
      </c>
      <c r="K796">
        <v>12</v>
      </c>
      <c r="L796">
        <v>5</v>
      </c>
      <c r="M796">
        <v>2</v>
      </c>
      <c r="N796">
        <v>0</v>
      </c>
      <c r="O796">
        <v>0</v>
      </c>
      <c r="P796">
        <v>6.85</v>
      </c>
      <c r="Q796">
        <v>98</v>
      </c>
      <c r="R796">
        <v>0</v>
      </c>
      <c r="S796">
        <v>132.69999999999999</v>
      </c>
      <c r="T796">
        <v>171</v>
      </c>
      <c r="U796">
        <v>120</v>
      </c>
      <c r="V796">
        <v>101</v>
      </c>
      <c r="W796">
        <v>20</v>
      </c>
      <c r="X796">
        <v>90</v>
      </c>
      <c r="Y796">
        <v>89</v>
      </c>
      <c r="Z796">
        <v>1.97</v>
      </c>
      <c r="AA796">
        <v>0.309</v>
      </c>
      <c r="AB796">
        <v>0.33600000000000002</v>
      </c>
      <c r="AC796" t="str">
        <f>VLOOKUP($A796,Pit!$A$4:$A$1418,1,FALSE)</f>
        <v>RPJimmy Rouse24</v>
      </c>
    </row>
    <row r="797" spans="1:29" x14ac:dyDescent="0.25">
      <c r="A797" t="str">
        <f t="shared" si="12"/>
        <v>RPHamish MacCambridge23</v>
      </c>
      <c r="B797">
        <v>9646</v>
      </c>
      <c r="C797">
        <v>1319</v>
      </c>
      <c r="D797" t="s">
        <v>1377</v>
      </c>
      <c r="E797" t="s">
        <v>1378</v>
      </c>
      <c r="F797">
        <v>0</v>
      </c>
      <c r="G797">
        <v>38326</v>
      </c>
      <c r="H797">
        <v>23</v>
      </c>
      <c r="I797" t="s">
        <v>254</v>
      </c>
      <c r="J797" t="s">
        <v>43</v>
      </c>
      <c r="K797">
        <v>5</v>
      </c>
      <c r="L797">
        <v>8</v>
      </c>
      <c r="M797">
        <v>0</v>
      </c>
      <c r="N797">
        <v>0</v>
      </c>
      <c r="O797">
        <v>0</v>
      </c>
      <c r="P797">
        <v>6.03</v>
      </c>
      <c r="Q797">
        <v>20</v>
      </c>
      <c r="R797">
        <v>13</v>
      </c>
      <c r="S797">
        <v>68.7</v>
      </c>
      <c r="T797">
        <v>81</v>
      </c>
      <c r="U797">
        <v>49</v>
      </c>
      <c r="V797">
        <v>46</v>
      </c>
      <c r="W797">
        <v>6</v>
      </c>
      <c r="X797">
        <v>30</v>
      </c>
      <c r="Y797">
        <v>48</v>
      </c>
      <c r="Z797">
        <v>1.62</v>
      </c>
      <c r="AA797">
        <v>0.29699999999999999</v>
      </c>
      <c r="AB797">
        <v>0.33800000000000002</v>
      </c>
      <c r="AC797" t="str">
        <f>VLOOKUP($A797,Pit!$A$4:$A$1418,1,FALSE)</f>
        <v>RPHamish MacCambridge23</v>
      </c>
    </row>
    <row r="798" spans="1:29" x14ac:dyDescent="0.25">
      <c r="A798" t="str">
        <f t="shared" si="12"/>
        <v>RPChris Germán21</v>
      </c>
      <c r="B798">
        <v>14551</v>
      </c>
      <c r="C798">
        <v>1321</v>
      </c>
      <c r="D798" t="s">
        <v>212</v>
      </c>
      <c r="E798" t="s">
        <v>507</v>
      </c>
      <c r="F798">
        <v>2800000</v>
      </c>
      <c r="G798" s="10">
        <v>39209</v>
      </c>
      <c r="H798">
        <v>21</v>
      </c>
      <c r="I798" t="s">
        <v>254</v>
      </c>
      <c r="J798" t="s">
        <v>43</v>
      </c>
      <c r="K798">
        <v>13</v>
      </c>
      <c r="L798">
        <v>7</v>
      </c>
      <c r="M798">
        <v>4</v>
      </c>
      <c r="N798">
        <v>0</v>
      </c>
      <c r="O798">
        <v>0</v>
      </c>
      <c r="P798">
        <v>4.59</v>
      </c>
      <c r="Q798">
        <v>120</v>
      </c>
      <c r="R798">
        <v>0</v>
      </c>
      <c r="S798">
        <v>170.7</v>
      </c>
      <c r="T798">
        <v>178</v>
      </c>
      <c r="U798">
        <v>109</v>
      </c>
      <c r="V798">
        <v>87</v>
      </c>
      <c r="W798">
        <v>14</v>
      </c>
      <c r="X798">
        <v>109</v>
      </c>
      <c r="Y798">
        <v>145</v>
      </c>
      <c r="Z798">
        <v>1.68</v>
      </c>
      <c r="AA798">
        <v>0.26500000000000001</v>
      </c>
      <c r="AB798">
        <v>0.315</v>
      </c>
      <c r="AC798" t="str">
        <f>VLOOKUP($A798,Pit!$A$4:$A$1418,1,FALSE)</f>
        <v>RPChris Germán21</v>
      </c>
    </row>
    <row r="799" spans="1:29" x14ac:dyDescent="0.25">
      <c r="A799" t="str">
        <f t="shared" si="12"/>
        <v>RPDavid Hamilton22</v>
      </c>
      <c r="B799">
        <v>2034</v>
      </c>
      <c r="C799">
        <v>1323</v>
      </c>
      <c r="D799" t="s">
        <v>187</v>
      </c>
      <c r="E799" t="s">
        <v>876</v>
      </c>
      <c r="F799">
        <v>0</v>
      </c>
      <c r="G799">
        <v>38529</v>
      </c>
      <c r="H799">
        <v>22</v>
      </c>
      <c r="I799" t="s">
        <v>254</v>
      </c>
      <c r="J799" t="s">
        <v>43</v>
      </c>
      <c r="K799">
        <v>6</v>
      </c>
      <c r="L799">
        <v>3</v>
      </c>
      <c r="M799">
        <v>10</v>
      </c>
      <c r="N799">
        <v>0</v>
      </c>
      <c r="O799">
        <v>0</v>
      </c>
      <c r="P799">
        <v>3.51</v>
      </c>
      <c r="Q799">
        <v>49</v>
      </c>
      <c r="R799">
        <v>10</v>
      </c>
      <c r="S799">
        <v>118</v>
      </c>
      <c r="T799">
        <v>111</v>
      </c>
      <c r="U799">
        <v>47</v>
      </c>
      <c r="V799">
        <v>46</v>
      </c>
      <c r="W799">
        <v>18</v>
      </c>
      <c r="X799">
        <v>42</v>
      </c>
      <c r="Y799">
        <v>84</v>
      </c>
      <c r="Z799">
        <v>1.3</v>
      </c>
      <c r="AA799">
        <v>0.249</v>
      </c>
      <c r="AB799">
        <v>0.27</v>
      </c>
      <c r="AC799" t="str">
        <f>VLOOKUP($A799,Pit!$A$4:$A$1418,1,FALSE)</f>
        <v>RPDavid Hamilton22</v>
      </c>
    </row>
    <row r="800" spans="1:29" x14ac:dyDescent="0.25">
      <c r="A800" t="str">
        <f t="shared" si="12"/>
        <v>RPMasamune Kono23</v>
      </c>
      <c r="B800">
        <v>13611</v>
      </c>
      <c r="C800">
        <v>1327</v>
      </c>
      <c r="D800" t="s">
        <v>1329</v>
      </c>
      <c r="E800" t="s">
        <v>1328</v>
      </c>
      <c r="F800">
        <v>0</v>
      </c>
      <c r="G800">
        <v>38315</v>
      </c>
      <c r="H800">
        <v>23</v>
      </c>
      <c r="I800" t="s">
        <v>254</v>
      </c>
      <c r="J800" t="s">
        <v>43</v>
      </c>
      <c r="K800">
        <v>4</v>
      </c>
      <c r="L800">
        <v>2</v>
      </c>
      <c r="M800">
        <v>3</v>
      </c>
      <c r="N800">
        <v>0</v>
      </c>
      <c r="O800">
        <v>0</v>
      </c>
      <c r="P800">
        <v>5.77</v>
      </c>
      <c r="Q800">
        <v>49</v>
      </c>
      <c r="R800">
        <v>0</v>
      </c>
      <c r="S800">
        <v>73.3</v>
      </c>
      <c r="T800">
        <v>80</v>
      </c>
      <c r="U800">
        <v>58</v>
      </c>
      <c r="V800">
        <v>47</v>
      </c>
      <c r="W800">
        <v>11</v>
      </c>
      <c r="X800">
        <v>43</v>
      </c>
      <c r="Y800">
        <v>59</v>
      </c>
      <c r="Z800">
        <v>1.68</v>
      </c>
      <c r="AA800">
        <v>0.27100000000000002</v>
      </c>
      <c r="AB800">
        <v>0.30499999999999999</v>
      </c>
      <c r="AC800" t="str">
        <f>VLOOKUP($A800,Pit!$A$4:$A$1418,1,FALSE)</f>
        <v>RPMasamune Kono23</v>
      </c>
    </row>
    <row r="801" spans="1:29" x14ac:dyDescent="0.25">
      <c r="A801" t="str">
        <f t="shared" si="12"/>
        <v>RPAvery Douglas23</v>
      </c>
      <c r="B801">
        <v>13624</v>
      </c>
      <c r="C801">
        <v>1328</v>
      </c>
      <c r="D801" t="s">
        <v>1131</v>
      </c>
      <c r="E801" t="s">
        <v>383</v>
      </c>
      <c r="F801">
        <v>0</v>
      </c>
      <c r="G801">
        <v>38164</v>
      </c>
      <c r="H801">
        <v>23</v>
      </c>
      <c r="I801" t="s">
        <v>254</v>
      </c>
      <c r="J801" t="s">
        <v>43</v>
      </c>
      <c r="K801">
        <v>1</v>
      </c>
      <c r="L801">
        <v>2</v>
      </c>
      <c r="M801">
        <v>1</v>
      </c>
      <c r="N801">
        <v>0</v>
      </c>
      <c r="O801">
        <v>0</v>
      </c>
      <c r="P801">
        <v>6.11</v>
      </c>
      <c r="Q801">
        <v>36</v>
      </c>
      <c r="R801">
        <v>0</v>
      </c>
      <c r="S801">
        <v>56</v>
      </c>
      <c r="T801">
        <v>79</v>
      </c>
      <c r="U801">
        <v>41</v>
      </c>
      <c r="V801">
        <v>38</v>
      </c>
      <c r="W801">
        <v>11</v>
      </c>
      <c r="X801">
        <v>30</v>
      </c>
      <c r="Y801">
        <v>24</v>
      </c>
      <c r="Z801">
        <v>1.95</v>
      </c>
      <c r="AA801">
        <v>0.33600000000000002</v>
      </c>
      <c r="AB801">
        <v>0.33300000000000002</v>
      </c>
      <c r="AC801" t="str">
        <f>VLOOKUP($A801,Pit!$A$4:$A$1418,1,FALSE)</f>
        <v>RPAvery Douglas23</v>
      </c>
    </row>
    <row r="802" spans="1:29" x14ac:dyDescent="0.25">
      <c r="A802" t="str">
        <f t="shared" si="12"/>
        <v>RPLanny Peterson24</v>
      </c>
      <c r="B802">
        <v>4986</v>
      </c>
      <c r="C802">
        <v>1331</v>
      </c>
      <c r="D802" t="s">
        <v>1136</v>
      </c>
      <c r="E802" t="s">
        <v>547</v>
      </c>
      <c r="F802">
        <v>0</v>
      </c>
      <c r="G802">
        <v>37998</v>
      </c>
      <c r="H802">
        <v>24</v>
      </c>
      <c r="I802" t="s">
        <v>254</v>
      </c>
      <c r="J802" t="s">
        <v>43</v>
      </c>
      <c r="K802">
        <v>7</v>
      </c>
      <c r="L802">
        <v>6</v>
      </c>
      <c r="M802">
        <v>5</v>
      </c>
      <c r="N802">
        <v>0</v>
      </c>
      <c r="O802">
        <v>0</v>
      </c>
      <c r="P802">
        <v>6.63</v>
      </c>
      <c r="Q802">
        <v>74</v>
      </c>
      <c r="R802">
        <v>8</v>
      </c>
      <c r="S802">
        <v>115.3</v>
      </c>
      <c r="T802">
        <v>132</v>
      </c>
      <c r="U802">
        <v>91</v>
      </c>
      <c r="V802">
        <v>85</v>
      </c>
      <c r="W802">
        <v>19</v>
      </c>
      <c r="X802">
        <v>76</v>
      </c>
      <c r="Y802">
        <v>78</v>
      </c>
      <c r="Z802">
        <v>1.8</v>
      </c>
      <c r="AA802">
        <v>0.28299999999999997</v>
      </c>
      <c r="AB802">
        <v>0.30299999999999999</v>
      </c>
      <c r="AC802" t="str">
        <f>VLOOKUP($A802,Pit!$A$4:$A$1418,1,FALSE)</f>
        <v>RPLanny Peterson24</v>
      </c>
    </row>
    <row r="803" spans="1:29" x14ac:dyDescent="0.25">
      <c r="A803" t="str">
        <f t="shared" si="12"/>
        <v>RPTony Castillo23</v>
      </c>
      <c r="B803">
        <v>7187</v>
      </c>
      <c r="C803">
        <v>1337</v>
      </c>
      <c r="D803" t="s">
        <v>157</v>
      </c>
      <c r="E803" t="s">
        <v>475</v>
      </c>
      <c r="F803">
        <v>0</v>
      </c>
      <c r="G803">
        <v>38373</v>
      </c>
      <c r="H803">
        <v>23</v>
      </c>
      <c r="I803" t="s">
        <v>254</v>
      </c>
      <c r="J803" t="s">
        <v>43</v>
      </c>
      <c r="K803">
        <v>7</v>
      </c>
      <c r="L803">
        <v>1</v>
      </c>
      <c r="M803">
        <v>3</v>
      </c>
      <c r="N803">
        <v>0</v>
      </c>
      <c r="O803">
        <v>0</v>
      </c>
      <c r="P803">
        <v>3.52</v>
      </c>
      <c r="Q803">
        <v>57</v>
      </c>
      <c r="R803">
        <v>0</v>
      </c>
      <c r="S803">
        <v>76.7</v>
      </c>
      <c r="T803">
        <v>78</v>
      </c>
      <c r="U803">
        <v>37</v>
      </c>
      <c r="V803">
        <v>30</v>
      </c>
      <c r="W803">
        <v>4</v>
      </c>
      <c r="X803">
        <v>30</v>
      </c>
      <c r="Y803">
        <v>74</v>
      </c>
      <c r="Z803">
        <v>1.41</v>
      </c>
      <c r="AA803">
        <v>0.26300000000000001</v>
      </c>
      <c r="AB803">
        <v>0.33300000000000002</v>
      </c>
      <c r="AC803" t="str">
        <f>VLOOKUP($A803,Pit!$A$4:$A$1418,1,FALSE)</f>
        <v>RPTony Castillo23</v>
      </c>
    </row>
    <row r="804" spans="1:29" x14ac:dyDescent="0.25">
      <c r="A804" t="str">
        <f t="shared" si="12"/>
        <v>RPTsurayaki Takeda24</v>
      </c>
      <c r="B804">
        <v>9373</v>
      </c>
      <c r="C804">
        <v>1338</v>
      </c>
      <c r="D804" t="s">
        <v>1680</v>
      </c>
      <c r="E804" t="s">
        <v>1681</v>
      </c>
      <c r="F804">
        <v>0</v>
      </c>
      <c r="G804">
        <v>37826</v>
      </c>
      <c r="H804">
        <v>24</v>
      </c>
      <c r="I804" t="s">
        <v>254</v>
      </c>
      <c r="J804" t="s">
        <v>43</v>
      </c>
      <c r="K804">
        <v>1</v>
      </c>
      <c r="L804">
        <v>4</v>
      </c>
      <c r="M804">
        <v>10</v>
      </c>
      <c r="N804">
        <v>0</v>
      </c>
      <c r="O804">
        <v>0</v>
      </c>
      <c r="P804">
        <v>3.99</v>
      </c>
      <c r="Q804">
        <v>34</v>
      </c>
      <c r="R804">
        <v>0</v>
      </c>
      <c r="S804">
        <v>47.3</v>
      </c>
      <c r="T804">
        <v>44</v>
      </c>
      <c r="U804">
        <v>28</v>
      </c>
      <c r="V804">
        <v>21</v>
      </c>
      <c r="W804">
        <v>3</v>
      </c>
      <c r="X804">
        <v>25</v>
      </c>
      <c r="Y804">
        <v>35</v>
      </c>
      <c r="Z804">
        <v>1.46</v>
      </c>
      <c r="AA804">
        <v>0.246</v>
      </c>
      <c r="AB804">
        <v>0.29099999999999998</v>
      </c>
      <c r="AC804" t="str">
        <f>VLOOKUP($A804,Pit!$A$4:$A$1418,1,FALSE)</f>
        <v>RPTsurayaki Takeda24</v>
      </c>
    </row>
    <row r="805" spans="1:29" x14ac:dyDescent="0.25">
      <c r="A805" t="str">
        <f t="shared" si="12"/>
        <v>RPKiyoemon Tanaka24</v>
      </c>
      <c r="B805">
        <v>9375</v>
      </c>
      <c r="C805">
        <v>1339</v>
      </c>
      <c r="D805" t="s">
        <v>1683</v>
      </c>
      <c r="E805" t="s">
        <v>710</v>
      </c>
      <c r="F805">
        <v>0</v>
      </c>
      <c r="G805" s="10">
        <v>38138</v>
      </c>
      <c r="H805">
        <v>24</v>
      </c>
      <c r="I805" t="s">
        <v>254</v>
      </c>
      <c r="J805" t="s">
        <v>43</v>
      </c>
      <c r="K805">
        <v>4</v>
      </c>
      <c r="L805">
        <v>2</v>
      </c>
      <c r="M805">
        <v>3</v>
      </c>
      <c r="N805">
        <v>0</v>
      </c>
      <c r="O805">
        <v>0</v>
      </c>
      <c r="P805">
        <v>6.47</v>
      </c>
      <c r="Q805">
        <v>40</v>
      </c>
      <c r="R805">
        <v>0</v>
      </c>
      <c r="S805">
        <v>48.7</v>
      </c>
      <c r="T805">
        <v>63</v>
      </c>
      <c r="U805">
        <v>37</v>
      </c>
      <c r="V805">
        <v>35</v>
      </c>
      <c r="W805">
        <v>10</v>
      </c>
      <c r="X805">
        <v>29</v>
      </c>
      <c r="Y805">
        <v>24</v>
      </c>
      <c r="Z805">
        <v>1.89</v>
      </c>
      <c r="AA805">
        <v>0.30599999999999999</v>
      </c>
      <c r="AB805">
        <v>0.30599999999999999</v>
      </c>
      <c r="AC805" t="str">
        <f>VLOOKUP($A805,Pit!$A$4:$A$1418,1,FALSE)</f>
        <v>RPKiyoemon Tanaka24</v>
      </c>
    </row>
    <row r="806" spans="1:29" x14ac:dyDescent="0.25">
      <c r="A806" t="str">
        <f t="shared" si="12"/>
        <v>RPCésar Castillo23</v>
      </c>
      <c r="B806">
        <v>13678</v>
      </c>
      <c r="C806">
        <v>1343</v>
      </c>
      <c r="D806" t="s">
        <v>215</v>
      </c>
      <c r="E806" t="s">
        <v>475</v>
      </c>
      <c r="F806">
        <v>0</v>
      </c>
      <c r="G806">
        <v>38234</v>
      </c>
      <c r="H806">
        <v>23</v>
      </c>
      <c r="I806" t="s">
        <v>254</v>
      </c>
      <c r="J806" t="s">
        <v>43</v>
      </c>
      <c r="K806">
        <v>5</v>
      </c>
      <c r="L806">
        <v>1</v>
      </c>
      <c r="M806">
        <v>2</v>
      </c>
      <c r="N806">
        <v>0</v>
      </c>
      <c r="O806">
        <v>0</v>
      </c>
      <c r="P806">
        <v>5.47</v>
      </c>
      <c r="Q806">
        <v>46</v>
      </c>
      <c r="R806">
        <v>0</v>
      </c>
      <c r="S806">
        <v>79</v>
      </c>
      <c r="T806">
        <v>113</v>
      </c>
      <c r="U806">
        <v>58</v>
      </c>
      <c r="V806">
        <v>48</v>
      </c>
      <c r="W806">
        <v>7</v>
      </c>
      <c r="X806">
        <v>32</v>
      </c>
      <c r="Y806">
        <v>60</v>
      </c>
      <c r="Z806">
        <v>1.84</v>
      </c>
      <c r="AA806">
        <v>0.33600000000000002</v>
      </c>
      <c r="AB806">
        <v>0.38800000000000001</v>
      </c>
      <c r="AC806" t="str">
        <f>VLOOKUP($A806,Pit!$A$4:$A$1418,1,FALSE)</f>
        <v>RPCésar Castillo23</v>
      </c>
    </row>
    <row r="807" spans="1:29" x14ac:dyDescent="0.25">
      <c r="A807" t="str">
        <f t="shared" si="12"/>
        <v>RPMark Bascombe23</v>
      </c>
      <c r="B807">
        <v>10486</v>
      </c>
      <c r="C807">
        <v>1347</v>
      </c>
      <c r="D807" t="s">
        <v>145</v>
      </c>
      <c r="E807" t="s">
        <v>772</v>
      </c>
      <c r="F807">
        <v>0</v>
      </c>
      <c r="G807">
        <v>38318</v>
      </c>
      <c r="H807">
        <v>23</v>
      </c>
      <c r="I807" t="s">
        <v>254</v>
      </c>
      <c r="J807" t="s">
        <v>43</v>
      </c>
      <c r="K807">
        <v>11</v>
      </c>
      <c r="L807">
        <v>11</v>
      </c>
      <c r="M807">
        <v>11</v>
      </c>
      <c r="N807">
        <v>0</v>
      </c>
      <c r="O807">
        <v>0</v>
      </c>
      <c r="P807">
        <v>7.6</v>
      </c>
      <c r="Q807">
        <v>110</v>
      </c>
      <c r="R807">
        <v>0</v>
      </c>
      <c r="S807">
        <v>156.30000000000001</v>
      </c>
      <c r="T807">
        <v>215</v>
      </c>
      <c r="U807">
        <v>161</v>
      </c>
      <c r="V807">
        <v>132</v>
      </c>
      <c r="W807">
        <v>15</v>
      </c>
      <c r="X807">
        <v>139</v>
      </c>
      <c r="Y807">
        <v>112</v>
      </c>
      <c r="Z807">
        <v>2.2599999999999998</v>
      </c>
      <c r="AA807">
        <v>0.32700000000000001</v>
      </c>
      <c r="AB807">
        <v>0.372</v>
      </c>
      <c r="AC807" t="str">
        <f>VLOOKUP($A807,Pit!$A$4:$A$1418,1,FALSE)</f>
        <v>RPMark Bascombe23</v>
      </c>
    </row>
    <row r="808" spans="1:29" x14ac:dyDescent="0.25">
      <c r="A808" t="str">
        <f t="shared" si="12"/>
        <v>RPAlejandro De La Madrid23</v>
      </c>
      <c r="B808">
        <v>15342</v>
      </c>
      <c r="C808">
        <v>1352</v>
      </c>
      <c r="D808" t="s">
        <v>165</v>
      </c>
      <c r="E808" t="s">
        <v>1121</v>
      </c>
      <c r="F808">
        <v>0</v>
      </c>
      <c r="G808">
        <v>38152</v>
      </c>
      <c r="H808">
        <v>23</v>
      </c>
      <c r="I808" t="s">
        <v>254</v>
      </c>
      <c r="J808" t="s">
        <v>43</v>
      </c>
      <c r="K808">
        <v>9</v>
      </c>
      <c r="L808">
        <v>3</v>
      </c>
      <c r="M808">
        <v>4</v>
      </c>
      <c r="N808">
        <v>0</v>
      </c>
      <c r="O808">
        <v>0</v>
      </c>
      <c r="P808">
        <v>4.67</v>
      </c>
      <c r="Q808">
        <v>44</v>
      </c>
      <c r="R808">
        <v>0</v>
      </c>
      <c r="S808">
        <v>52</v>
      </c>
      <c r="T808">
        <v>52</v>
      </c>
      <c r="U808">
        <v>31</v>
      </c>
      <c r="V808">
        <v>27</v>
      </c>
      <c r="W808">
        <v>3</v>
      </c>
      <c r="X808">
        <v>22</v>
      </c>
      <c r="Y808">
        <v>44</v>
      </c>
      <c r="Z808">
        <v>1.42</v>
      </c>
      <c r="AA808">
        <v>0.249</v>
      </c>
      <c r="AB808">
        <v>0.29499999999999998</v>
      </c>
      <c r="AC808" t="str">
        <f>VLOOKUP($A808,Pit!$A$4:$A$1418,1,FALSE)</f>
        <v>RPAlejandro De La Madrid23</v>
      </c>
    </row>
    <row r="809" spans="1:29" x14ac:dyDescent="0.25">
      <c r="A809" t="str">
        <f t="shared" si="12"/>
        <v>RPJosé Arroyo24</v>
      </c>
      <c r="B809">
        <v>3289</v>
      </c>
      <c r="C809">
        <v>1355</v>
      </c>
      <c r="D809" t="s">
        <v>150</v>
      </c>
      <c r="E809" t="s">
        <v>1008</v>
      </c>
      <c r="F809">
        <v>0</v>
      </c>
      <c r="G809">
        <v>37939</v>
      </c>
      <c r="H809">
        <v>24</v>
      </c>
      <c r="I809" t="s">
        <v>254</v>
      </c>
      <c r="J809" t="s">
        <v>43</v>
      </c>
      <c r="K809">
        <v>6</v>
      </c>
      <c r="L809">
        <v>0</v>
      </c>
      <c r="M809">
        <v>3</v>
      </c>
      <c r="N809">
        <v>0</v>
      </c>
      <c r="O809">
        <v>0</v>
      </c>
      <c r="P809">
        <v>4.71</v>
      </c>
      <c r="Q809">
        <v>55</v>
      </c>
      <c r="R809">
        <v>0</v>
      </c>
      <c r="S809">
        <v>70.7</v>
      </c>
      <c r="T809">
        <v>74</v>
      </c>
      <c r="U809">
        <v>45</v>
      </c>
      <c r="V809">
        <v>37</v>
      </c>
      <c r="W809">
        <v>8</v>
      </c>
      <c r="X809">
        <v>50</v>
      </c>
      <c r="Y809">
        <v>32</v>
      </c>
      <c r="Z809">
        <v>1.75</v>
      </c>
      <c r="AA809">
        <v>0.26400000000000001</v>
      </c>
      <c r="AB809">
        <v>0.27300000000000002</v>
      </c>
      <c r="AC809" t="str">
        <f>VLOOKUP($A809,Pit!$A$4:$A$1418,1,FALSE)</f>
        <v>RPJosé Arroyo24</v>
      </c>
    </row>
    <row r="810" spans="1:29" x14ac:dyDescent="0.25">
      <c r="A810" t="str">
        <f t="shared" si="12"/>
        <v>RPGreg Gordon24</v>
      </c>
      <c r="B810">
        <v>1795</v>
      </c>
      <c r="C810">
        <v>1357</v>
      </c>
      <c r="D810" t="s">
        <v>177</v>
      </c>
      <c r="E810" t="s">
        <v>1197</v>
      </c>
      <c r="F810">
        <v>0</v>
      </c>
      <c r="G810">
        <v>37978</v>
      </c>
      <c r="H810">
        <v>24</v>
      </c>
      <c r="I810" t="s">
        <v>254</v>
      </c>
      <c r="J810" t="s">
        <v>43</v>
      </c>
      <c r="K810">
        <v>2</v>
      </c>
      <c r="L810">
        <v>0</v>
      </c>
      <c r="M810">
        <v>18</v>
      </c>
      <c r="N810">
        <v>0</v>
      </c>
      <c r="O810">
        <v>0</v>
      </c>
      <c r="P810">
        <v>3.55</v>
      </c>
      <c r="Q810">
        <v>39</v>
      </c>
      <c r="R810">
        <v>0</v>
      </c>
      <c r="S810">
        <v>45.7</v>
      </c>
      <c r="T810">
        <v>41</v>
      </c>
      <c r="U810">
        <v>22</v>
      </c>
      <c r="V810">
        <v>18</v>
      </c>
      <c r="W810">
        <v>4</v>
      </c>
      <c r="X810">
        <v>28</v>
      </c>
      <c r="Y810">
        <v>28</v>
      </c>
      <c r="Z810">
        <v>1.51</v>
      </c>
      <c r="AA810">
        <v>0.24099999999999999</v>
      </c>
      <c r="AB810">
        <v>0.26200000000000001</v>
      </c>
      <c r="AC810" t="str">
        <f>VLOOKUP($A810,Pit!$A$4:$A$1418,1,FALSE)</f>
        <v>RPGreg Gordon24</v>
      </c>
    </row>
    <row r="811" spans="1:29" x14ac:dyDescent="0.25">
      <c r="A811" t="str">
        <f t="shared" si="12"/>
        <v>RPMike McCoy24</v>
      </c>
      <c r="B811">
        <v>1648</v>
      </c>
      <c r="C811">
        <v>1358</v>
      </c>
      <c r="D811" t="s">
        <v>159</v>
      </c>
      <c r="E811" t="s">
        <v>723</v>
      </c>
      <c r="F811">
        <v>0</v>
      </c>
      <c r="G811">
        <v>37988</v>
      </c>
      <c r="H811">
        <v>24</v>
      </c>
      <c r="I811" t="s">
        <v>254</v>
      </c>
      <c r="J811" t="s">
        <v>43</v>
      </c>
      <c r="K811">
        <v>3</v>
      </c>
      <c r="L811">
        <v>3</v>
      </c>
      <c r="M811">
        <v>5</v>
      </c>
      <c r="N811">
        <v>0</v>
      </c>
      <c r="O811">
        <v>0</v>
      </c>
      <c r="P811">
        <v>5.77</v>
      </c>
      <c r="Q811">
        <v>38</v>
      </c>
      <c r="R811">
        <v>0</v>
      </c>
      <c r="S811">
        <v>57.7</v>
      </c>
      <c r="T811">
        <v>72</v>
      </c>
      <c r="U811">
        <v>38</v>
      </c>
      <c r="V811">
        <v>37</v>
      </c>
      <c r="W811">
        <v>11</v>
      </c>
      <c r="X811">
        <v>26</v>
      </c>
      <c r="Y811">
        <v>57</v>
      </c>
      <c r="Z811">
        <v>1.7</v>
      </c>
      <c r="AA811">
        <v>0.309</v>
      </c>
      <c r="AB811">
        <v>0.36299999999999999</v>
      </c>
      <c r="AC811" t="str">
        <f>VLOOKUP($A811,Pit!$A$4:$A$1418,1,FALSE)</f>
        <v>RPMike McCoy24</v>
      </c>
    </row>
    <row r="812" spans="1:29" x14ac:dyDescent="0.25">
      <c r="A812" t="str">
        <f t="shared" si="12"/>
        <v>RPChris Bromhead23</v>
      </c>
      <c r="B812">
        <v>10675</v>
      </c>
      <c r="C812">
        <v>1361</v>
      </c>
      <c r="D812" t="s">
        <v>212</v>
      </c>
      <c r="E812" t="s">
        <v>1059</v>
      </c>
      <c r="F812">
        <v>0</v>
      </c>
      <c r="G812">
        <v>38337</v>
      </c>
      <c r="H812">
        <v>23</v>
      </c>
      <c r="I812" t="s">
        <v>254</v>
      </c>
      <c r="J812" t="s">
        <v>43</v>
      </c>
      <c r="K812">
        <v>9</v>
      </c>
      <c r="L812">
        <v>13</v>
      </c>
      <c r="M812">
        <v>14</v>
      </c>
      <c r="N812">
        <v>0</v>
      </c>
      <c r="O812">
        <v>0</v>
      </c>
      <c r="P812">
        <v>6.67</v>
      </c>
      <c r="Q812">
        <v>98</v>
      </c>
      <c r="R812">
        <v>0</v>
      </c>
      <c r="S812">
        <v>110.7</v>
      </c>
      <c r="T812">
        <v>129</v>
      </c>
      <c r="U812">
        <v>95</v>
      </c>
      <c r="V812">
        <v>82</v>
      </c>
      <c r="W812">
        <v>11</v>
      </c>
      <c r="X812">
        <v>73</v>
      </c>
      <c r="Y812">
        <v>81</v>
      </c>
      <c r="Z812">
        <v>1.83</v>
      </c>
      <c r="AA812">
        <v>0.28999999999999998</v>
      </c>
      <c r="AB812">
        <v>0.33</v>
      </c>
      <c r="AC812" t="str">
        <f>VLOOKUP($A812,Pit!$A$4:$A$1418,1,FALSE)</f>
        <v>RPChris Bromhead23</v>
      </c>
    </row>
    <row r="813" spans="1:29" x14ac:dyDescent="0.25">
      <c r="A813" t="str">
        <f t="shared" si="12"/>
        <v>RPJohn Cox24</v>
      </c>
      <c r="B813">
        <v>4865</v>
      </c>
      <c r="C813">
        <v>1362</v>
      </c>
      <c r="D813" t="s">
        <v>213</v>
      </c>
      <c r="E813" t="s">
        <v>702</v>
      </c>
      <c r="F813">
        <v>0</v>
      </c>
      <c r="G813">
        <v>38079</v>
      </c>
      <c r="H813">
        <v>24</v>
      </c>
      <c r="I813" t="s">
        <v>254</v>
      </c>
      <c r="J813" t="s">
        <v>43</v>
      </c>
      <c r="K813">
        <v>4</v>
      </c>
      <c r="L813">
        <v>10</v>
      </c>
      <c r="M813">
        <v>8</v>
      </c>
      <c r="N813">
        <v>0</v>
      </c>
      <c r="O813">
        <v>0</v>
      </c>
      <c r="P813">
        <v>6.63</v>
      </c>
      <c r="Q813">
        <v>104</v>
      </c>
      <c r="R813">
        <v>0</v>
      </c>
      <c r="S813">
        <v>137</v>
      </c>
      <c r="T813">
        <v>186</v>
      </c>
      <c r="U813">
        <v>109</v>
      </c>
      <c r="V813">
        <v>101</v>
      </c>
      <c r="W813">
        <v>22</v>
      </c>
      <c r="X813">
        <v>94</v>
      </c>
      <c r="Y813">
        <v>63</v>
      </c>
      <c r="Z813">
        <v>2.04</v>
      </c>
      <c r="AA813">
        <v>0.32100000000000001</v>
      </c>
      <c r="AB813">
        <v>0.33100000000000002</v>
      </c>
      <c r="AC813" t="str">
        <f>VLOOKUP($A813,Pit!$A$4:$A$1418,1,FALSE)</f>
        <v>RPJohn Cox24</v>
      </c>
    </row>
    <row r="814" spans="1:29" x14ac:dyDescent="0.25">
      <c r="A814" t="str">
        <f t="shared" si="12"/>
        <v>RPMoronobu Chikafuji23</v>
      </c>
      <c r="B814">
        <v>9270</v>
      </c>
      <c r="C814">
        <v>1363</v>
      </c>
      <c r="D814" t="s">
        <v>1091</v>
      </c>
      <c r="E814" t="s">
        <v>670</v>
      </c>
      <c r="F814">
        <v>0</v>
      </c>
      <c r="G814">
        <v>38142</v>
      </c>
      <c r="H814">
        <v>23</v>
      </c>
      <c r="I814" t="s">
        <v>254</v>
      </c>
      <c r="J814" t="s">
        <v>43</v>
      </c>
      <c r="K814">
        <v>1</v>
      </c>
      <c r="L814">
        <v>3</v>
      </c>
      <c r="M814">
        <v>4</v>
      </c>
      <c r="N814">
        <v>0</v>
      </c>
      <c r="O814">
        <v>0</v>
      </c>
      <c r="P814">
        <v>5.34</v>
      </c>
      <c r="Q814">
        <v>51</v>
      </c>
      <c r="R814">
        <v>0</v>
      </c>
      <c r="S814">
        <v>57.3</v>
      </c>
      <c r="T814">
        <v>65</v>
      </c>
      <c r="U814">
        <v>39</v>
      </c>
      <c r="V814">
        <v>34</v>
      </c>
      <c r="W814">
        <v>10</v>
      </c>
      <c r="X814">
        <v>41</v>
      </c>
      <c r="Y814">
        <v>56</v>
      </c>
      <c r="Z814">
        <v>1.85</v>
      </c>
      <c r="AA814">
        <v>0.28799999999999998</v>
      </c>
      <c r="AB814">
        <v>0.34399999999999997</v>
      </c>
      <c r="AC814" t="str">
        <f>VLOOKUP($A814,Pit!$A$4:$A$1418,1,FALSE)</f>
        <v>RPMoronobu Chikafuji23</v>
      </c>
    </row>
    <row r="815" spans="1:29" x14ac:dyDescent="0.25">
      <c r="A815" t="str">
        <f t="shared" si="12"/>
        <v>RPTerry Anderson24</v>
      </c>
      <c r="B815">
        <v>5032</v>
      </c>
      <c r="C815">
        <v>1369</v>
      </c>
      <c r="D815" t="s">
        <v>663</v>
      </c>
      <c r="E815" t="s">
        <v>228</v>
      </c>
      <c r="F815">
        <v>0</v>
      </c>
      <c r="G815">
        <v>37947</v>
      </c>
      <c r="H815">
        <v>24</v>
      </c>
      <c r="I815" t="s">
        <v>254</v>
      </c>
      <c r="J815" t="s">
        <v>43</v>
      </c>
      <c r="K815">
        <v>3</v>
      </c>
      <c r="L815">
        <v>3</v>
      </c>
      <c r="M815">
        <v>2</v>
      </c>
      <c r="N815">
        <v>0</v>
      </c>
      <c r="O815">
        <v>0</v>
      </c>
      <c r="P815">
        <v>6.27</v>
      </c>
      <c r="Q815">
        <v>39</v>
      </c>
      <c r="R815">
        <v>0</v>
      </c>
      <c r="S815">
        <v>66</v>
      </c>
      <c r="T815">
        <v>87</v>
      </c>
      <c r="U815">
        <v>63</v>
      </c>
      <c r="V815">
        <v>46</v>
      </c>
      <c r="W815">
        <v>9</v>
      </c>
      <c r="X815">
        <v>48</v>
      </c>
      <c r="Y815">
        <v>38</v>
      </c>
      <c r="Z815">
        <v>2.0499999999999998</v>
      </c>
      <c r="AA815">
        <v>0.30199999999999999</v>
      </c>
      <c r="AB815">
        <v>0.32</v>
      </c>
      <c r="AC815" t="str">
        <f>VLOOKUP($A815,Pit!$A$4:$A$1418,1,FALSE)</f>
        <v>RPTerry Anderson24</v>
      </c>
    </row>
    <row r="816" spans="1:29" x14ac:dyDescent="0.25">
      <c r="A816" t="str">
        <f t="shared" si="12"/>
        <v>RPJuan Cardona24</v>
      </c>
      <c r="B816">
        <v>4701</v>
      </c>
      <c r="C816">
        <v>1383</v>
      </c>
      <c r="D816" t="s">
        <v>140</v>
      </c>
      <c r="E816" t="s">
        <v>1075</v>
      </c>
      <c r="F816">
        <v>0</v>
      </c>
      <c r="G816">
        <v>37985</v>
      </c>
      <c r="H816">
        <v>24</v>
      </c>
      <c r="I816" t="s">
        <v>254</v>
      </c>
      <c r="J816" t="s">
        <v>43</v>
      </c>
      <c r="K816">
        <v>1</v>
      </c>
      <c r="L816">
        <v>2</v>
      </c>
      <c r="M816">
        <v>0</v>
      </c>
      <c r="N816">
        <v>0</v>
      </c>
      <c r="O816">
        <v>0</v>
      </c>
      <c r="P816">
        <v>4.8099999999999996</v>
      </c>
      <c r="Q816">
        <v>16</v>
      </c>
      <c r="R816">
        <v>0</v>
      </c>
      <c r="S816">
        <v>24.3</v>
      </c>
      <c r="T816">
        <v>24</v>
      </c>
      <c r="U816">
        <v>15</v>
      </c>
      <c r="V816">
        <v>13</v>
      </c>
      <c r="W816">
        <v>3</v>
      </c>
      <c r="X816">
        <v>14</v>
      </c>
      <c r="Y816">
        <v>16</v>
      </c>
      <c r="Z816">
        <v>1.56</v>
      </c>
      <c r="AA816">
        <v>0.26400000000000001</v>
      </c>
      <c r="AB816">
        <v>0.28799999999999998</v>
      </c>
      <c r="AC816" t="str">
        <f>VLOOKUP($A816,Pit!$A$4:$A$1418,1,FALSE)</f>
        <v>RPJuan Cardona24</v>
      </c>
    </row>
    <row r="823" spans="1:29" x14ac:dyDescent="0.25">
      <c r="A823" t="str">
        <f t="shared" ref="A823" si="13">IF(J823="MR","RP",J823)&amp;D823&amp;" "&amp;E823&amp;H823</f>
        <v>RPKai MacCall23</v>
      </c>
      <c r="B823">
        <v>13623</v>
      </c>
      <c r="D823" t="s">
        <v>1375</v>
      </c>
      <c r="E823" t="s">
        <v>1376</v>
      </c>
      <c r="G823" s="10">
        <v>38439</v>
      </c>
      <c r="H823">
        <v>23</v>
      </c>
      <c r="I823" t="s">
        <v>254</v>
      </c>
      <c r="J823" t="s">
        <v>43</v>
      </c>
      <c r="AC823" t="str">
        <f>VLOOKUP($A823,Pit!$A$4:$A$1418,1,FALSE)</f>
        <v>RPKai MacCall23</v>
      </c>
    </row>
  </sheetData>
  <autoFilter ref="A1:AC823"/>
  <sortState ref="A2:AC816">
    <sortCondition ref="C2:C816"/>
    <sortCondition ref="E2:E816"/>
    <sortCondition ref="D2:D816"/>
    <sortCondition ref="B2:B81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"/>
  <sheetViews>
    <sheetView topLeftCell="A49" workbookViewId="0">
      <selection activeCell="A62" sqref="A62"/>
    </sheetView>
  </sheetViews>
  <sheetFormatPr defaultRowHeight="15" x14ac:dyDescent="0.25"/>
  <cols>
    <col min="1" max="1" width="138.85546875" bestFit="1" customWidth="1"/>
    <col min="2" max="2" width="11.42578125" customWidth="1"/>
    <col min="3" max="3" width="20.28515625" bestFit="1" customWidth="1"/>
    <col min="4" max="4" width="24.5703125" bestFit="1" customWidth="1"/>
    <col min="5" max="5" width="10.140625" bestFit="1" customWidth="1"/>
    <col min="6" max="6" width="10.5703125" bestFit="1" customWidth="1"/>
  </cols>
  <sheetData>
    <row r="1" spans="1:7" s="4" customFormat="1" x14ac:dyDescent="0.25">
      <c r="A1" s="4" t="s">
        <v>344</v>
      </c>
      <c r="B1" s="4" t="s">
        <v>349</v>
      </c>
      <c r="C1" s="4" t="s">
        <v>322</v>
      </c>
      <c r="D1" s="4" t="s">
        <v>315</v>
      </c>
      <c r="E1" s="4" t="s">
        <v>345</v>
      </c>
      <c r="F1" s="4" t="s">
        <v>347</v>
      </c>
      <c r="G1" s="4" t="s">
        <v>348</v>
      </c>
    </row>
    <row r="2" spans="1:7" s="4" customFormat="1" x14ac:dyDescent="0.25">
      <c r="A2" s="40" t="s">
        <v>321</v>
      </c>
      <c r="B2" s="41">
        <v>3000000</v>
      </c>
      <c r="C2" t="s">
        <v>405</v>
      </c>
    </row>
    <row r="3" spans="1:7" s="4" customFormat="1" x14ac:dyDescent="0.25">
      <c r="A3" s="40" t="s">
        <v>337</v>
      </c>
      <c r="B3" s="41">
        <v>1000000</v>
      </c>
      <c r="C3" s="42" t="s">
        <v>406</v>
      </c>
    </row>
    <row r="4" spans="1:7" s="4" customFormat="1" x14ac:dyDescent="0.25">
      <c r="A4" s="40" t="s">
        <v>340</v>
      </c>
      <c r="B4" s="41">
        <v>400000</v>
      </c>
      <c r="C4" s="42" t="s">
        <v>407</v>
      </c>
    </row>
    <row r="5" spans="1:7" s="4" customFormat="1" x14ac:dyDescent="0.25">
      <c r="A5" s="40" t="s">
        <v>341</v>
      </c>
      <c r="B5" s="41">
        <v>300000</v>
      </c>
      <c r="C5" s="42" t="s">
        <v>408</v>
      </c>
    </row>
    <row r="6" spans="1:7" s="4" customFormat="1" x14ac:dyDescent="0.25">
      <c r="A6" s="40" t="s">
        <v>342</v>
      </c>
      <c r="B6" s="41">
        <v>250000</v>
      </c>
      <c r="C6" s="42" t="s">
        <v>409</v>
      </c>
    </row>
    <row r="7" spans="1:7" s="4" customFormat="1" x14ac:dyDescent="0.25"/>
    <row r="8" spans="1:7" x14ac:dyDescent="0.25">
      <c r="A8" t="s">
        <v>3157</v>
      </c>
      <c r="B8" t="str">
        <f>D8&amp;"-"&amp;C8</f>
        <v>Amsterdam Lions-Alberto Flores</v>
      </c>
      <c r="C8" t="str">
        <f>MID(A8,FIND("Signed",A8)+7,FIND("to a minor",A8)-FIND("Signed",A8)-8)</f>
        <v>Alberto Flores</v>
      </c>
      <c r="D8" t="str">
        <f>MID($A8,1,FIND(":",$A8)-1)</f>
        <v>Amsterdam Lions</v>
      </c>
      <c r="E8" t="str">
        <f>IF(ISERROR(FIND("major league contract",$A8)),MID($A8,FIND("$",$A8),FIND(".",$A8,FIND("$",$A8))-FIND("$",$A8)),MID($A8,FIND("$",$A8),FIND(" ",$A8,FIND("$",$A8))-FIND("$",$A8)))</f>
        <v>$2,000,000</v>
      </c>
      <c r="F8" t="str">
        <f>IF(ISERROR(FIND("major league contract",$A8)),"",MID($A8,FIND("major league contract",$A8)+39,LEN($A8)-FIND("major league contract",$A8)-39))</f>
        <v/>
      </c>
      <c r="G8" t="str">
        <f>IF(ISERROR(FIND("major league contract",$A8)),"",MID($A8,FIND("major league contract",$A8)-7,1))</f>
        <v/>
      </c>
    </row>
    <row r="9" spans="1:7" x14ac:dyDescent="0.25">
      <c r="A9" t="s">
        <v>3158</v>
      </c>
      <c r="B9" t="str">
        <f t="shared" ref="B9:B72" si="0">D9&amp;"-"&amp;C9</f>
        <v>Amsterdam Lions-Alonso González</v>
      </c>
      <c r="C9" t="str">
        <f t="shared" ref="C9:C72" si="1">MID(A9,FIND("Signed",A9)+7,FIND("to a minor",A9)-FIND("Signed",A9)-8)</f>
        <v>Alonso González</v>
      </c>
      <c r="D9" t="str">
        <f t="shared" ref="D9:D72" si="2">MID($A9,1,FIND(":",$A9)-1)</f>
        <v>Amsterdam Lions</v>
      </c>
      <c r="E9" t="str">
        <f t="shared" ref="E9:E72" si="3">IF(ISERROR(FIND("major league contract",$A9)),MID($A9,FIND("$",$A9),FIND(".",$A9,FIND("$",$A9))-FIND("$",$A9)),MID($A9,FIND("$",$A9),FIND(" ",$A9,FIND("$",$A9))-FIND("$",$A9)))</f>
        <v>$600,000</v>
      </c>
      <c r="F9" t="str">
        <f t="shared" ref="F9:F72" si="4">IF(ISERROR(FIND("major league contract",$A9)),"",MID($A9,FIND("major league contract",$A9)+39,LEN($A9)-FIND("major league contract",$A9)-39))</f>
        <v/>
      </c>
      <c r="G9" t="str">
        <f t="shared" ref="G9:G72" si="5">IF(ISERROR(FIND("major league contract",$A9)),"",MID($A9,FIND("major league contract",$A9)-7,1))</f>
        <v/>
      </c>
    </row>
    <row r="10" spans="1:7" x14ac:dyDescent="0.25">
      <c r="A10" t="s">
        <v>3159</v>
      </c>
      <c r="B10" t="str">
        <f t="shared" si="0"/>
        <v>Amsterdam Lions-Ashton Gilbert</v>
      </c>
      <c r="C10" t="str">
        <f t="shared" si="1"/>
        <v>Ashton Gilbert</v>
      </c>
      <c r="D10" t="str">
        <f t="shared" si="2"/>
        <v>Amsterdam Lions</v>
      </c>
      <c r="E10" t="str">
        <f t="shared" si="3"/>
        <v>$140,000</v>
      </c>
      <c r="F10" t="str">
        <f t="shared" si="4"/>
        <v/>
      </c>
      <c r="G10" t="str">
        <f t="shared" si="5"/>
        <v/>
      </c>
    </row>
    <row r="11" spans="1:7" x14ac:dyDescent="0.25">
      <c r="A11" t="s">
        <v>3160</v>
      </c>
      <c r="B11" t="str">
        <f t="shared" si="0"/>
        <v>Amsterdam Lions-Ewan Carne</v>
      </c>
      <c r="C11" t="str">
        <f t="shared" si="1"/>
        <v>Ewan Carne</v>
      </c>
      <c r="D11" t="str">
        <f t="shared" si="2"/>
        <v>Amsterdam Lions</v>
      </c>
      <c r="E11" t="str">
        <f t="shared" si="3"/>
        <v>$1,200,000</v>
      </c>
      <c r="F11" t="str">
        <f t="shared" si="4"/>
        <v/>
      </c>
      <c r="G11" t="str">
        <f t="shared" si="5"/>
        <v/>
      </c>
    </row>
    <row r="12" spans="1:7" x14ac:dyDescent="0.25">
      <c r="A12" t="s">
        <v>3161</v>
      </c>
      <c r="B12" t="str">
        <f t="shared" si="0"/>
        <v>Amsterdam Lions-Mark de Vries</v>
      </c>
      <c r="C12" t="str">
        <f t="shared" si="1"/>
        <v>Mark de Vries</v>
      </c>
      <c r="D12" t="str">
        <f t="shared" si="2"/>
        <v>Amsterdam Lions</v>
      </c>
      <c r="E12" t="str">
        <f t="shared" si="3"/>
        <v>$330,000</v>
      </c>
      <c r="F12" t="str">
        <f t="shared" si="4"/>
        <v/>
      </c>
      <c r="G12" t="str">
        <f t="shared" si="5"/>
        <v/>
      </c>
    </row>
    <row r="13" spans="1:7" x14ac:dyDescent="0.25">
      <c r="A13" t="s">
        <v>3162</v>
      </c>
      <c r="B13" t="str">
        <f t="shared" si="0"/>
        <v>Arlington Bureaucrats-Erskine Hill</v>
      </c>
      <c r="C13" t="str">
        <f t="shared" si="1"/>
        <v>Erskine Hill</v>
      </c>
      <c r="D13" t="str">
        <f t="shared" si="2"/>
        <v>Arlington Bureaucrats</v>
      </c>
      <c r="E13" t="str">
        <f t="shared" si="3"/>
        <v>$510,000</v>
      </c>
      <c r="F13" t="str">
        <f t="shared" si="4"/>
        <v/>
      </c>
      <c r="G13" t="str">
        <f t="shared" si="5"/>
        <v/>
      </c>
    </row>
    <row r="14" spans="1:7" x14ac:dyDescent="0.25">
      <c r="A14" t="s">
        <v>3163</v>
      </c>
      <c r="B14" t="str">
        <f t="shared" si="0"/>
        <v>Arlington Bureaucrats-Jerry Flores</v>
      </c>
      <c r="C14" t="str">
        <f t="shared" si="1"/>
        <v>Jerry Flores</v>
      </c>
      <c r="D14" t="str">
        <f t="shared" si="2"/>
        <v>Arlington Bureaucrats</v>
      </c>
      <c r="E14" t="str">
        <f t="shared" si="3"/>
        <v>$200,000</v>
      </c>
      <c r="F14" t="str">
        <f t="shared" si="4"/>
        <v/>
      </c>
      <c r="G14" t="str">
        <f t="shared" si="5"/>
        <v/>
      </c>
    </row>
    <row r="15" spans="1:7" x14ac:dyDescent="0.25">
      <c r="A15" t="s">
        <v>3164</v>
      </c>
      <c r="B15" t="str">
        <f t="shared" si="0"/>
        <v>Arlington Bureaucrats-Torcall Penrose</v>
      </c>
      <c r="C15" t="str">
        <f t="shared" si="1"/>
        <v>Torcall Penrose</v>
      </c>
      <c r="D15" t="str">
        <f t="shared" si="2"/>
        <v>Arlington Bureaucrats</v>
      </c>
      <c r="E15" t="str">
        <f t="shared" si="3"/>
        <v>$1,370,000</v>
      </c>
      <c r="F15" t="str">
        <f t="shared" si="4"/>
        <v/>
      </c>
      <c r="G15" t="str">
        <f t="shared" si="5"/>
        <v/>
      </c>
    </row>
    <row r="16" spans="1:7" x14ac:dyDescent="0.25">
      <c r="A16" t="s">
        <v>3165</v>
      </c>
      <c r="B16" t="str">
        <f t="shared" si="0"/>
        <v>Aurora Borealis-Humberto Hernández</v>
      </c>
      <c r="C16" t="str">
        <f t="shared" si="1"/>
        <v>Humberto Hernández</v>
      </c>
      <c r="D16" t="str">
        <f t="shared" si="2"/>
        <v>Aurora Borealis</v>
      </c>
      <c r="E16" t="str">
        <f t="shared" si="3"/>
        <v>$240,000</v>
      </c>
      <c r="F16" t="str">
        <f t="shared" si="4"/>
        <v/>
      </c>
      <c r="G16" t="str">
        <f t="shared" si="5"/>
        <v/>
      </c>
    </row>
    <row r="17" spans="1:7" x14ac:dyDescent="0.25">
      <c r="A17" t="s">
        <v>3166</v>
      </c>
      <c r="B17" t="str">
        <f t="shared" si="0"/>
        <v>Aurora Borealis-James Ostrander</v>
      </c>
      <c r="C17" t="str">
        <f t="shared" si="1"/>
        <v>James Ostrander</v>
      </c>
      <c r="D17" t="str">
        <f t="shared" si="2"/>
        <v>Aurora Borealis</v>
      </c>
      <c r="E17" t="str">
        <f t="shared" si="3"/>
        <v>$400,000</v>
      </c>
      <c r="F17" t="str">
        <f t="shared" si="4"/>
        <v/>
      </c>
      <c r="G17" t="str">
        <f t="shared" si="5"/>
        <v/>
      </c>
    </row>
    <row r="18" spans="1:7" x14ac:dyDescent="0.25">
      <c r="A18" t="s">
        <v>3167</v>
      </c>
      <c r="B18" t="str">
        <f t="shared" si="0"/>
        <v>Bakersfield Bears-Haywood Riley</v>
      </c>
      <c r="C18" t="str">
        <f t="shared" si="1"/>
        <v>Haywood Riley</v>
      </c>
      <c r="D18" t="str">
        <f t="shared" si="2"/>
        <v>Bakersfield Bears</v>
      </c>
      <c r="E18" t="str">
        <f t="shared" si="3"/>
        <v>$350,000</v>
      </c>
      <c r="F18" t="str">
        <f t="shared" si="4"/>
        <v/>
      </c>
      <c r="G18" t="str">
        <f t="shared" si="5"/>
        <v/>
      </c>
    </row>
    <row r="19" spans="1:7" x14ac:dyDescent="0.25">
      <c r="A19" t="s">
        <v>3168</v>
      </c>
      <c r="B19" t="str">
        <f t="shared" si="0"/>
        <v>Bakersfield Bears-Lenny Horrocks</v>
      </c>
      <c r="C19" t="str">
        <f t="shared" si="1"/>
        <v>Lenny Horrocks</v>
      </c>
      <c r="D19" t="str">
        <f t="shared" si="2"/>
        <v>Bakersfield Bears</v>
      </c>
      <c r="E19" t="str">
        <f t="shared" si="3"/>
        <v>$250,000</v>
      </c>
      <c r="F19" t="str">
        <f t="shared" si="4"/>
        <v/>
      </c>
      <c r="G19" t="str">
        <f t="shared" si="5"/>
        <v/>
      </c>
    </row>
    <row r="20" spans="1:7" x14ac:dyDescent="0.25">
      <c r="A20" t="s">
        <v>3169</v>
      </c>
      <c r="B20" t="str">
        <f t="shared" si="0"/>
        <v>Duluth Warriors-Callum MacInnes</v>
      </c>
      <c r="C20" t="str">
        <f t="shared" si="1"/>
        <v>Callum MacInnes</v>
      </c>
      <c r="D20" t="str">
        <f t="shared" si="2"/>
        <v>Duluth Warriors</v>
      </c>
      <c r="E20" t="str">
        <f t="shared" si="3"/>
        <v>$140,000</v>
      </c>
      <c r="F20" t="str">
        <f t="shared" si="4"/>
        <v/>
      </c>
      <c r="G20" t="str">
        <f t="shared" si="5"/>
        <v/>
      </c>
    </row>
    <row r="21" spans="1:7" x14ac:dyDescent="0.25">
      <c r="A21" t="s">
        <v>3170</v>
      </c>
      <c r="B21" t="str">
        <f t="shared" si="0"/>
        <v>Duluth Warriors-Paquito de la Cruz</v>
      </c>
      <c r="C21" t="str">
        <f t="shared" si="1"/>
        <v>Paquito de la Cruz</v>
      </c>
      <c r="D21" t="str">
        <f t="shared" si="2"/>
        <v>Duluth Warriors</v>
      </c>
      <c r="E21" t="str">
        <f t="shared" si="3"/>
        <v>$180,000</v>
      </c>
      <c r="F21" t="str">
        <f t="shared" si="4"/>
        <v/>
      </c>
      <c r="G21" t="str">
        <f t="shared" si="5"/>
        <v/>
      </c>
    </row>
    <row r="22" spans="1:7" x14ac:dyDescent="0.25">
      <c r="A22" t="s">
        <v>3171</v>
      </c>
      <c r="B22" t="str">
        <f t="shared" si="0"/>
        <v>Fargo Dinosaurs-Alexander Ogilvy</v>
      </c>
      <c r="C22" t="str">
        <f t="shared" si="1"/>
        <v>Alexander Ogilvy</v>
      </c>
      <c r="D22" t="str">
        <f t="shared" si="2"/>
        <v>Fargo Dinosaurs</v>
      </c>
      <c r="E22" t="str">
        <f t="shared" si="3"/>
        <v>$190,000</v>
      </c>
      <c r="F22" t="str">
        <f t="shared" si="4"/>
        <v/>
      </c>
      <c r="G22" t="str">
        <f t="shared" si="5"/>
        <v/>
      </c>
    </row>
    <row r="23" spans="1:7" x14ac:dyDescent="0.25">
      <c r="A23" t="s">
        <v>3172</v>
      </c>
      <c r="B23" t="str">
        <f t="shared" si="0"/>
        <v>Fargo Dinosaurs-Dave Dixon</v>
      </c>
      <c r="C23" t="str">
        <f t="shared" si="1"/>
        <v>Dave Dixon</v>
      </c>
      <c r="D23" t="str">
        <f t="shared" si="2"/>
        <v>Fargo Dinosaurs</v>
      </c>
      <c r="E23" t="str">
        <f t="shared" si="3"/>
        <v>$4,000,000</v>
      </c>
      <c r="F23" t="str">
        <f t="shared" si="4"/>
        <v/>
      </c>
      <c r="G23" t="str">
        <f t="shared" si="5"/>
        <v/>
      </c>
    </row>
    <row r="24" spans="1:7" x14ac:dyDescent="0.25">
      <c r="A24" t="s">
        <v>3173</v>
      </c>
      <c r="B24" t="str">
        <f t="shared" si="0"/>
        <v>Fargo Dinosaurs-Kevin Kirkpatrick</v>
      </c>
      <c r="C24" t="str">
        <f t="shared" si="1"/>
        <v>Kevin Kirkpatrick</v>
      </c>
      <c r="D24" t="str">
        <f t="shared" si="2"/>
        <v>Fargo Dinosaurs</v>
      </c>
      <c r="E24" t="str">
        <f t="shared" si="3"/>
        <v>$460,000</v>
      </c>
      <c r="F24" t="str">
        <f t="shared" si="4"/>
        <v/>
      </c>
      <c r="G24" t="str">
        <f t="shared" si="5"/>
        <v/>
      </c>
    </row>
    <row r="25" spans="1:7" x14ac:dyDescent="0.25">
      <c r="A25" t="s">
        <v>3174</v>
      </c>
      <c r="B25" t="str">
        <f t="shared" si="0"/>
        <v>Florida Featherheads-Bas Lorentz</v>
      </c>
      <c r="C25" t="str">
        <f t="shared" si="1"/>
        <v>Bas Lorentz</v>
      </c>
      <c r="D25" t="str">
        <f t="shared" si="2"/>
        <v>Florida Featherheads</v>
      </c>
      <c r="E25" t="str">
        <f t="shared" si="3"/>
        <v>$180,000</v>
      </c>
      <c r="F25" t="str">
        <f t="shared" si="4"/>
        <v/>
      </c>
      <c r="G25" t="str">
        <f t="shared" si="5"/>
        <v/>
      </c>
    </row>
    <row r="26" spans="1:7" x14ac:dyDescent="0.25">
      <c r="A26" t="s">
        <v>3175</v>
      </c>
      <c r="B26" t="str">
        <f t="shared" si="0"/>
        <v>Florida Featherheads-Lou Drewery</v>
      </c>
      <c r="C26" t="str">
        <f t="shared" si="1"/>
        <v>Lou Drewery</v>
      </c>
      <c r="D26" t="str">
        <f t="shared" si="2"/>
        <v>Florida Featherheads</v>
      </c>
      <c r="E26" t="str">
        <f t="shared" si="3"/>
        <v>$2,200,000</v>
      </c>
      <c r="F26" t="str">
        <f t="shared" si="4"/>
        <v/>
      </c>
      <c r="G26" t="str">
        <f t="shared" si="5"/>
        <v/>
      </c>
    </row>
    <row r="27" spans="1:7" x14ac:dyDescent="0.25">
      <c r="A27" t="s">
        <v>3176</v>
      </c>
      <c r="B27" t="str">
        <f t="shared" si="0"/>
        <v>Florida Featherheads-Mike Thompson</v>
      </c>
      <c r="C27" t="str">
        <f t="shared" si="1"/>
        <v>Mike Thompson</v>
      </c>
      <c r="D27" t="str">
        <f t="shared" si="2"/>
        <v>Florida Featherheads</v>
      </c>
      <c r="E27" t="str">
        <f t="shared" si="3"/>
        <v>$850,000</v>
      </c>
      <c r="F27" t="str">
        <f t="shared" si="4"/>
        <v/>
      </c>
      <c r="G27" t="str">
        <f t="shared" si="5"/>
        <v/>
      </c>
    </row>
    <row r="28" spans="1:7" x14ac:dyDescent="0.25">
      <c r="A28" t="s">
        <v>3177</v>
      </c>
      <c r="B28" t="str">
        <f t="shared" si="0"/>
        <v>Florida Featherheads-Ryan Tate</v>
      </c>
      <c r="C28" t="str">
        <f t="shared" si="1"/>
        <v>Ryan Tate</v>
      </c>
      <c r="D28" t="str">
        <f t="shared" si="2"/>
        <v>Florida Featherheads</v>
      </c>
      <c r="E28" t="str">
        <f t="shared" si="3"/>
        <v>$4,400,000</v>
      </c>
      <c r="F28" t="str">
        <f t="shared" si="4"/>
        <v/>
      </c>
      <c r="G28" t="str">
        <f t="shared" si="5"/>
        <v/>
      </c>
    </row>
    <row r="29" spans="1:7" x14ac:dyDescent="0.25">
      <c r="A29" t="s">
        <v>3178</v>
      </c>
      <c r="B29" t="str">
        <f t="shared" si="0"/>
        <v>Hartford Harpoon-Ed Black</v>
      </c>
      <c r="C29" t="str">
        <f t="shared" si="1"/>
        <v>Ed Black</v>
      </c>
      <c r="D29" t="str">
        <f t="shared" si="2"/>
        <v>Hartford Harpoon</v>
      </c>
      <c r="E29" t="str">
        <f t="shared" si="3"/>
        <v>$370,000</v>
      </c>
      <c r="F29" t="str">
        <f t="shared" si="4"/>
        <v/>
      </c>
      <c r="G29" t="str">
        <f t="shared" si="5"/>
        <v/>
      </c>
    </row>
    <row r="30" spans="1:7" x14ac:dyDescent="0.25">
      <c r="A30" t="s">
        <v>3179</v>
      </c>
      <c r="B30" t="str">
        <f t="shared" si="0"/>
        <v>Havana Leones-Sean Makepeace</v>
      </c>
      <c r="C30" t="str">
        <f t="shared" si="1"/>
        <v>Sean Makepeace</v>
      </c>
      <c r="D30" t="str">
        <f t="shared" si="2"/>
        <v>Havana Leones</v>
      </c>
      <c r="E30" t="str">
        <f t="shared" si="3"/>
        <v>$600,000</v>
      </c>
      <c r="F30" t="str">
        <f t="shared" si="4"/>
        <v/>
      </c>
      <c r="G30" t="str">
        <f t="shared" si="5"/>
        <v/>
      </c>
    </row>
    <row r="31" spans="1:7" x14ac:dyDescent="0.25">
      <c r="A31" t="s">
        <v>3180</v>
      </c>
      <c r="B31" t="str">
        <f t="shared" si="0"/>
        <v>Kalamazoo Badgers-Alex Payne</v>
      </c>
      <c r="C31" t="str">
        <f t="shared" si="1"/>
        <v>Alex Payne</v>
      </c>
      <c r="D31" t="str">
        <f t="shared" si="2"/>
        <v>Kalamazoo Badgers</v>
      </c>
      <c r="E31" t="str">
        <f t="shared" si="3"/>
        <v>$220,000</v>
      </c>
      <c r="F31" t="str">
        <f t="shared" si="4"/>
        <v/>
      </c>
      <c r="G31" t="str">
        <f t="shared" si="5"/>
        <v/>
      </c>
    </row>
    <row r="32" spans="1:7" x14ac:dyDescent="0.25">
      <c r="A32" t="s">
        <v>3181</v>
      </c>
      <c r="B32" t="str">
        <f t="shared" si="0"/>
        <v>Kalamazoo Badgers-Ogai Ono</v>
      </c>
      <c r="C32" t="str">
        <f t="shared" si="1"/>
        <v>Ogai Ono</v>
      </c>
      <c r="D32" t="str">
        <f t="shared" si="2"/>
        <v>Kalamazoo Badgers</v>
      </c>
      <c r="E32" t="str">
        <f t="shared" si="3"/>
        <v>$2,000,000</v>
      </c>
      <c r="F32" t="str">
        <f t="shared" si="4"/>
        <v/>
      </c>
      <c r="G32" t="str">
        <f t="shared" si="5"/>
        <v/>
      </c>
    </row>
    <row r="33" spans="1:7" x14ac:dyDescent="0.25">
      <c r="A33" t="s">
        <v>3182</v>
      </c>
      <c r="B33" t="str">
        <f t="shared" si="0"/>
        <v>Kentucky Thoroughbreds-Ánibal Delgado</v>
      </c>
      <c r="C33" t="str">
        <f t="shared" si="1"/>
        <v>Ánibal Delgado</v>
      </c>
      <c r="D33" t="str">
        <f t="shared" si="2"/>
        <v>Kentucky Thoroughbreds</v>
      </c>
      <c r="E33" t="str">
        <f t="shared" si="3"/>
        <v>$500,000</v>
      </c>
      <c r="F33" t="str">
        <f t="shared" si="4"/>
        <v/>
      </c>
      <c r="G33" t="str">
        <f t="shared" si="5"/>
        <v/>
      </c>
    </row>
    <row r="34" spans="1:7" x14ac:dyDescent="0.25">
      <c r="A34" t="s">
        <v>3183</v>
      </c>
      <c r="B34" t="str">
        <f t="shared" si="0"/>
        <v>Kentucky Thoroughbreds-José Mora</v>
      </c>
      <c r="C34" t="str">
        <f t="shared" si="1"/>
        <v>José Mora</v>
      </c>
      <c r="D34" t="str">
        <f t="shared" si="2"/>
        <v>Kentucky Thoroughbreds</v>
      </c>
      <c r="E34" t="str">
        <f t="shared" si="3"/>
        <v>$1,800,000</v>
      </c>
      <c r="F34" t="str">
        <f t="shared" si="4"/>
        <v/>
      </c>
      <c r="G34" t="str">
        <f t="shared" si="5"/>
        <v/>
      </c>
    </row>
    <row r="35" spans="1:7" x14ac:dyDescent="0.25">
      <c r="A35" t="s">
        <v>3184</v>
      </c>
      <c r="B35" t="str">
        <f t="shared" si="0"/>
        <v>London Underground-Duane Moss</v>
      </c>
      <c r="C35" t="str">
        <f t="shared" si="1"/>
        <v>Duane Moss</v>
      </c>
      <c r="D35" t="str">
        <f t="shared" si="2"/>
        <v>London Underground</v>
      </c>
      <c r="E35" t="str">
        <f t="shared" si="3"/>
        <v>$4,500,000</v>
      </c>
      <c r="F35" t="str">
        <f t="shared" si="4"/>
        <v/>
      </c>
      <c r="G35" t="str">
        <f t="shared" si="5"/>
        <v/>
      </c>
    </row>
    <row r="36" spans="1:7" x14ac:dyDescent="0.25">
      <c r="A36" t="s">
        <v>3185</v>
      </c>
      <c r="B36" t="str">
        <f t="shared" si="0"/>
        <v>London Underground-Roberto Alaniz</v>
      </c>
      <c r="C36" t="str">
        <f t="shared" si="1"/>
        <v>Roberto Alaniz</v>
      </c>
      <c r="D36" t="str">
        <f t="shared" si="2"/>
        <v>London Underground</v>
      </c>
      <c r="E36" t="str">
        <f t="shared" si="3"/>
        <v>$220,000</v>
      </c>
      <c r="F36" t="str">
        <f t="shared" si="4"/>
        <v/>
      </c>
      <c r="G36" t="str">
        <f t="shared" si="5"/>
        <v/>
      </c>
    </row>
    <row r="37" spans="1:7" x14ac:dyDescent="0.25">
      <c r="A37" t="s">
        <v>3186</v>
      </c>
      <c r="B37" t="str">
        <f t="shared" si="0"/>
        <v>Neo-Tokyo Akira-António Bonilla</v>
      </c>
      <c r="C37" t="str">
        <f t="shared" si="1"/>
        <v>António Bonilla</v>
      </c>
      <c r="D37" t="str">
        <f t="shared" si="2"/>
        <v>Neo-Tokyo Akira</v>
      </c>
      <c r="E37" t="str">
        <f t="shared" si="3"/>
        <v>$140,000</v>
      </c>
      <c r="F37" t="str">
        <f t="shared" si="4"/>
        <v/>
      </c>
      <c r="G37" t="str">
        <f t="shared" si="5"/>
        <v/>
      </c>
    </row>
    <row r="38" spans="1:7" x14ac:dyDescent="0.25">
      <c r="A38" t="s">
        <v>3187</v>
      </c>
      <c r="B38" t="str">
        <f t="shared" si="0"/>
        <v>Neo-Tokyo Akira-Ben Wallace</v>
      </c>
      <c r="C38" t="str">
        <f t="shared" si="1"/>
        <v>Ben Wallace</v>
      </c>
      <c r="D38" t="str">
        <f t="shared" si="2"/>
        <v>Neo-Tokyo Akira</v>
      </c>
      <c r="E38" t="str">
        <f t="shared" si="3"/>
        <v>$300,000</v>
      </c>
      <c r="F38" t="str">
        <f t="shared" si="4"/>
        <v/>
      </c>
      <c r="G38" t="str">
        <f t="shared" si="5"/>
        <v/>
      </c>
    </row>
    <row r="39" spans="1:7" x14ac:dyDescent="0.25">
      <c r="A39" t="s">
        <v>3188</v>
      </c>
      <c r="B39" t="str">
        <f t="shared" si="0"/>
        <v>Neo-Tokyo Akira-Ernesto Martínez</v>
      </c>
      <c r="C39" t="str">
        <f t="shared" si="1"/>
        <v>Ernesto Martínez</v>
      </c>
      <c r="D39" t="str">
        <f t="shared" si="2"/>
        <v>Neo-Tokyo Akira</v>
      </c>
      <c r="E39" t="str">
        <f t="shared" si="3"/>
        <v>$1,520,000</v>
      </c>
      <c r="F39" t="str">
        <f t="shared" si="4"/>
        <v/>
      </c>
      <c r="G39" t="str">
        <f t="shared" si="5"/>
        <v/>
      </c>
    </row>
    <row r="40" spans="1:7" x14ac:dyDescent="0.25">
      <c r="A40" t="s">
        <v>3189</v>
      </c>
      <c r="B40" t="str">
        <f t="shared" si="0"/>
        <v>Neo-Tokyo Akira-Jake Conrad</v>
      </c>
      <c r="C40" t="str">
        <f t="shared" si="1"/>
        <v>Jake Conrad</v>
      </c>
      <c r="D40" t="str">
        <f t="shared" si="2"/>
        <v>Neo-Tokyo Akira</v>
      </c>
      <c r="E40" t="str">
        <f t="shared" si="3"/>
        <v>$200,000</v>
      </c>
      <c r="F40" t="str">
        <f t="shared" si="4"/>
        <v/>
      </c>
      <c r="G40" t="str">
        <f t="shared" si="5"/>
        <v/>
      </c>
    </row>
    <row r="41" spans="1:7" x14ac:dyDescent="0.25">
      <c r="A41" t="s">
        <v>3190</v>
      </c>
      <c r="B41" t="str">
        <f t="shared" si="0"/>
        <v>New Orleans Trendsetters-Jason King</v>
      </c>
      <c r="C41" t="str">
        <f t="shared" si="1"/>
        <v>Jason King</v>
      </c>
      <c r="D41" t="str">
        <f t="shared" si="2"/>
        <v>New Orleans Trendsetters</v>
      </c>
      <c r="E41" t="str">
        <f t="shared" si="3"/>
        <v>$500,000</v>
      </c>
      <c r="F41" t="str">
        <f t="shared" si="4"/>
        <v/>
      </c>
      <c r="G41" t="str">
        <f t="shared" si="5"/>
        <v/>
      </c>
    </row>
    <row r="42" spans="1:7" x14ac:dyDescent="0.25">
      <c r="A42" t="s">
        <v>3191</v>
      </c>
      <c r="B42" t="str">
        <f t="shared" si="0"/>
        <v>New Orleans Trendsetters-Júlio Nieves</v>
      </c>
      <c r="C42" t="str">
        <f t="shared" si="1"/>
        <v>Júlio Nieves</v>
      </c>
      <c r="D42" t="str">
        <f t="shared" si="2"/>
        <v>New Orleans Trendsetters</v>
      </c>
      <c r="E42" t="str">
        <f t="shared" si="3"/>
        <v>$2,500,000</v>
      </c>
      <c r="F42" t="str">
        <f t="shared" si="4"/>
        <v/>
      </c>
      <c r="G42" t="str">
        <f t="shared" si="5"/>
        <v/>
      </c>
    </row>
    <row r="43" spans="1:7" x14ac:dyDescent="0.25">
      <c r="A43" t="s">
        <v>3192</v>
      </c>
      <c r="B43" t="str">
        <f t="shared" si="0"/>
        <v>New Orleans Trendsetters-Naizen Kato</v>
      </c>
      <c r="C43" t="str">
        <f t="shared" si="1"/>
        <v>Naizen Kato</v>
      </c>
      <c r="D43" t="str">
        <f t="shared" si="2"/>
        <v>New Orleans Trendsetters</v>
      </c>
      <c r="E43" t="str">
        <f t="shared" si="3"/>
        <v>$300,000</v>
      </c>
      <c r="F43" t="str">
        <f t="shared" si="4"/>
        <v/>
      </c>
      <c r="G43" t="str">
        <f t="shared" si="5"/>
        <v/>
      </c>
    </row>
    <row r="44" spans="1:7" x14ac:dyDescent="0.25">
      <c r="A44" t="s">
        <v>3193</v>
      </c>
      <c r="B44" t="str">
        <f t="shared" si="0"/>
        <v>New Orleans Trendsetters-Toby Woods</v>
      </c>
      <c r="C44" t="str">
        <f t="shared" si="1"/>
        <v>Toby Woods</v>
      </c>
      <c r="D44" t="str">
        <f t="shared" si="2"/>
        <v>New Orleans Trendsetters</v>
      </c>
      <c r="E44" t="str">
        <f t="shared" si="3"/>
        <v>$350,000</v>
      </c>
      <c r="F44" t="str">
        <f t="shared" si="4"/>
        <v/>
      </c>
      <c r="G44" t="str">
        <f t="shared" si="5"/>
        <v/>
      </c>
    </row>
    <row r="45" spans="1:7" x14ac:dyDescent="0.25">
      <c r="A45" t="s">
        <v>3194</v>
      </c>
      <c r="B45" t="str">
        <f t="shared" si="0"/>
        <v>Okinawa Shisa-César López</v>
      </c>
      <c r="C45" t="str">
        <f t="shared" si="1"/>
        <v>César López</v>
      </c>
      <c r="D45" t="str">
        <f t="shared" si="2"/>
        <v>Okinawa Shisa</v>
      </c>
      <c r="E45" t="str">
        <f t="shared" si="3"/>
        <v>$170,000</v>
      </c>
      <c r="F45" t="str">
        <f t="shared" si="4"/>
        <v/>
      </c>
      <c r="G45" t="str">
        <f t="shared" si="5"/>
        <v/>
      </c>
    </row>
    <row r="46" spans="1:7" x14ac:dyDescent="0.25">
      <c r="A46" t="s">
        <v>3195</v>
      </c>
      <c r="B46" t="str">
        <f t="shared" si="0"/>
        <v>Okinawa Shisa-Yoshiki Ikeda</v>
      </c>
      <c r="C46" t="str">
        <f t="shared" si="1"/>
        <v>Yoshiki Ikeda</v>
      </c>
      <c r="D46" t="str">
        <f t="shared" si="2"/>
        <v>Okinawa Shisa</v>
      </c>
      <c r="E46" t="str">
        <f t="shared" si="3"/>
        <v>$150,000</v>
      </c>
      <c r="F46" t="str">
        <f t="shared" si="4"/>
        <v/>
      </c>
      <c r="G46" t="str">
        <f t="shared" si="5"/>
        <v/>
      </c>
    </row>
    <row r="47" spans="1:7" x14ac:dyDescent="0.25">
      <c r="A47" t="s">
        <v>3196</v>
      </c>
      <c r="B47" t="str">
        <f t="shared" si="0"/>
        <v>Reno Zephyrs-Geert Neefs</v>
      </c>
      <c r="C47" t="str">
        <f t="shared" si="1"/>
        <v>Geert Neefs</v>
      </c>
      <c r="D47" t="str">
        <f t="shared" si="2"/>
        <v>Reno Zephyrs</v>
      </c>
      <c r="E47" t="str">
        <f t="shared" si="3"/>
        <v>$350,000</v>
      </c>
      <c r="F47" t="str">
        <f t="shared" si="4"/>
        <v/>
      </c>
      <c r="G47" t="str">
        <f t="shared" si="5"/>
        <v/>
      </c>
    </row>
    <row r="48" spans="1:7" x14ac:dyDescent="0.25">
      <c r="A48" t="s">
        <v>3197</v>
      </c>
      <c r="B48" t="str">
        <f t="shared" si="0"/>
        <v>Reno Zephyrs-Jorge Hart</v>
      </c>
      <c r="C48" t="str">
        <f t="shared" si="1"/>
        <v>Jorge Hart</v>
      </c>
      <c r="D48" t="str">
        <f t="shared" si="2"/>
        <v>Reno Zephyrs</v>
      </c>
      <c r="E48" t="str">
        <f t="shared" si="3"/>
        <v>$220,000</v>
      </c>
      <c r="F48" t="str">
        <f t="shared" si="4"/>
        <v/>
      </c>
      <c r="G48" t="str">
        <f t="shared" si="5"/>
        <v/>
      </c>
    </row>
    <row r="49" spans="1:7" x14ac:dyDescent="0.25">
      <c r="A49" t="s">
        <v>3198</v>
      </c>
      <c r="B49" t="str">
        <f t="shared" si="0"/>
        <v>San Juan Coqui-Simon Eykelbosch</v>
      </c>
      <c r="C49" t="str">
        <f t="shared" si="1"/>
        <v>Simon Eykelbosch</v>
      </c>
      <c r="D49" t="str">
        <f t="shared" si="2"/>
        <v>San Juan Coqui</v>
      </c>
      <c r="E49" t="str">
        <f t="shared" si="3"/>
        <v>$1,000,000</v>
      </c>
      <c r="F49" t="str">
        <f t="shared" si="4"/>
        <v/>
      </c>
      <c r="G49" t="str">
        <f t="shared" si="5"/>
        <v/>
      </c>
    </row>
    <row r="50" spans="1:7" x14ac:dyDescent="0.25">
      <c r="A50" t="s">
        <v>3199</v>
      </c>
      <c r="B50" t="str">
        <f t="shared" si="0"/>
        <v>Scottish Claymores-Corbin King</v>
      </c>
      <c r="C50" t="str">
        <f t="shared" si="1"/>
        <v>Corbin King</v>
      </c>
      <c r="D50" t="str">
        <f t="shared" si="2"/>
        <v>Scottish Claymores</v>
      </c>
      <c r="E50" t="str">
        <f t="shared" si="3"/>
        <v>$140,000</v>
      </c>
      <c r="F50" t="str">
        <f t="shared" si="4"/>
        <v/>
      </c>
      <c r="G50" t="str">
        <f t="shared" si="5"/>
        <v/>
      </c>
    </row>
    <row r="51" spans="1:7" x14ac:dyDescent="0.25">
      <c r="A51" t="s">
        <v>3200</v>
      </c>
      <c r="B51" t="str">
        <f t="shared" si="0"/>
        <v>Shin Seiki Evas-Nolan McMahon</v>
      </c>
      <c r="C51" t="str">
        <f t="shared" si="1"/>
        <v>Nolan McMahon</v>
      </c>
      <c r="D51" t="str">
        <f t="shared" si="2"/>
        <v>Shin Seiki Evas</v>
      </c>
      <c r="E51" t="str">
        <f t="shared" si="3"/>
        <v>$250,000</v>
      </c>
      <c r="F51" t="str">
        <f t="shared" si="4"/>
        <v/>
      </c>
      <c r="G51" t="str">
        <f t="shared" si="5"/>
        <v/>
      </c>
    </row>
    <row r="52" spans="1:7" x14ac:dyDescent="0.25">
      <c r="A52" t="s">
        <v>3201</v>
      </c>
      <c r="B52" t="str">
        <f t="shared" si="0"/>
        <v>Shin Seiki Evas-Ronald Turner</v>
      </c>
      <c r="C52" t="str">
        <f t="shared" si="1"/>
        <v>Ronald Turner</v>
      </c>
      <c r="D52" t="str">
        <f t="shared" si="2"/>
        <v>Shin Seiki Evas</v>
      </c>
      <c r="E52" t="str">
        <f t="shared" si="3"/>
        <v>$950,000</v>
      </c>
      <c r="F52" t="str">
        <f t="shared" si="4"/>
        <v/>
      </c>
      <c r="G52" t="str">
        <f t="shared" si="5"/>
        <v/>
      </c>
    </row>
    <row r="53" spans="1:7" x14ac:dyDescent="0.25">
      <c r="A53" t="s">
        <v>3202</v>
      </c>
      <c r="B53" t="str">
        <f t="shared" si="0"/>
        <v>Toyama Wind Dancers-Juan Encarnación</v>
      </c>
      <c r="C53" t="str">
        <f t="shared" si="1"/>
        <v>Juan Encarnación</v>
      </c>
      <c r="D53" t="str">
        <f t="shared" si="2"/>
        <v>Toyama Wind Dancers</v>
      </c>
      <c r="E53" t="str">
        <f t="shared" si="3"/>
        <v>$320,000</v>
      </c>
      <c r="F53" t="str">
        <f t="shared" si="4"/>
        <v/>
      </c>
      <c r="G53" t="str">
        <f t="shared" si="5"/>
        <v/>
      </c>
    </row>
    <row r="54" spans="1:7" x14ac:dyDescent="0.25">
      <c r="A54" t="s">
        <v>3203</v>
      </c>
      <c r="B54" t="str">
        <f t="shared" si="0"/>
        <v>Toyama Wind Dancers-Neal Roach</v>
      </c>
      <c r="C54" t="str">
        <f t="shared" si="1"/>
        <v>Neal Roach</v>
      </c>
      <c r="D54" t="str">
        <f t="shared" si="2"/>
        <v>Toyama Wind Dancers</v>
      </c>
      <c r="E54" t="str">
        <f t="shared" si="3"/>
        <v>$140,000</v>
      </c>
      <c r="F54" t="str">
        <f t="shared" si="4"/>
        <v/>
      </c>
      <c r="G54" t="str">
        <f t="shared" si="5"/>
        <v/>
      </c>
    </row>
    <row r="55" spans="1:7" x14ac:dyDescent="0.25">
      <c r="A55" t="s">
        <v>3204</v>
      </c>
      <c r="B55" t="str">
        <f t="shared" si="0"/>
        <v>Toyama Wind Dancers-Zenko Okada</v>
      </c>
      <c r="C55" t="str">
        <f t="shared" si="1"/>
        <v>Zenko Okada</v>
      </c>
      <c r="D55" t="str">
        <f t="shared" si="2"/>
        <v>Toyama Wind Dancers</v>
      </c>
      <c r="E55" t="str">
        <f t="shared" si="3"/>
        <v>$2,600,000</v>
      </c>
      <c r="F55" t="str">
        <f t="shared" si="4"/>
        <v/>
      </c>
      <c r="G55" t="str">
        <f t="shared" si="5"/>
        <v/>
      </c>
    </row>
    <row r="56" spans="1:7" x14ac:dyDescent="0.25">
      <c r="A56" t="s">
        <v>3205</v>
      </c>
      <c r="B56" t="str">
        <f t="shared" si="0"/>
        <v>West Virginia Alleghenies-David Lawson</v>
      </c>
      <c r="C56" t="str">
        <f t="shared" si="1"/>
        <v>David Lawson</v>
      </c>
      <c r="D56" t="str">
        <f t="shared" si="2"/>
        <v>West Virginia Alleghenies</v>
      </c>
      <c r="E56" t="str">
        <f t="shared" si="3"/>
        <v>$140,000</v>
      </c>
      <c r="F56" t="str">
        <f t="shared" si="4"/>
        <v/>
      </c>
      <c r="G56" t="str">
        <f t="shared" si="5"/>
        <v/>
      </c>
    </row>
    <row r="57" spans="1:7" x14ac:dyDescent="0.25">
      <c r="A57" t="s">
        <v>3206</v>
      </c>
      <c r="B57" t="str">
        <f t="shared" si="0"/>
        <v>West Virginia Alleghenies-Mason Gallagher</v>
      </c>
      <c r="C57" t="str">
        <f t="shared" si="1"/>
        <v>Mason Gallagher</v>
      </c>
      <c r="D57" t="str">
        <f t="shared" si="2"/>
        <v>West Virginia Alleghenies</v>
      </c>
      <c r="E57" t="str">
        <f t="shared" si="3"/>
        <v>$440,000</v>
      </c>
      <c r="F57" t="str">
        <f t="shared" si="4"/>
        <v/>
      </c>
      <c r="G57" t="str">
        <f t="shared" si="5"/>
        <v/>
      </c>
    </row>
    <row r="58" spans="1:7" x14ac:dyDescent="0.25">
      <c r="A58" t="s">
        <v>3207</v>
      </c>
      <c r="B58" t="str">
        <f t="shared" si="0"/>
        <v>Yuma Bulldozers-Bryan Lee</v>
      </c>
      <c r="C58" t="str">
        <f t="shared" si="1"/>
        <v>Bryan Lee</v>
      </c>
      <c r="D58" t="str">
        <f t="shared" si="2"/>
        <v>Yuma Bulldozers</v>
      </c>
      <c r="E58" t="str">
        <f t="shared" si="3"/>
        <v>$3,000,000</v>
      </c>
      <c r="F58" t="str">
        <f t="shared" si="4"/>
        <v/>
      </c>
      <c r="G58" t="str">
        <f t="shared" si="5"/>
        <v/>
      </c>
    </row>
    <row r="59" spans="1:7" x14ac:dyDescent="0.25">
      <c r="A59" t="s">
        <v>3208</v>
      </c>
      <c r="B59" t="str">
        <f t="shared" si="0"/>
        <v>Yuma Bulldozers-Gus Meikleham</v>
      </c>
      <c r="C59" t="str">
        <f t="shared" si="1"/>
        <v>Gus Meikleham</v>
      </c>
      <c r="D59" t="str">
        <f t="shared" si="2"/>
        <v>Yuma Bulldozers</v>
      </c>
      <c r="E59" t="str">
        <f t="shared" si="3"/>
        <v>$300,000</v>
      </c>
      <c r="F59" t="str">
        <f t="shared" si="4"/>
        <v/>
      </c>
      <c r="G59" t="str">
        <f t="shared" si="5"/>
        <v/>
      </c>
    </row>
    <row r="60" spans="1:7" x14ac:dyDescent="0.25">
      <c r="A60" t="s">
        <v>3209</v>
      </c>
      <c r="B60" t="str">
        <f t="shared" si="0"/>
        <v>Yuma Bulldozers-John Winters</v>
      </c>
      <c r="C60" t="str">
        <f t="shared" si="1"/>
        <v>John Winters</v>
      </c>
      <c r="D60" t="str">
        <f t="shared" si="2"/>
        <v>Yuma Bulldozers</v>
      </c>
      <c r="E60" t="str">
        <f t="shared" si="3"/>
        <v>$300,000</v>
      </c>
      <c r="F60" t="str">
        <f t="shared" si="4"/>
        <v/>
      </c>
      <c r="G60" t="str">
        <f t="shared" si="5"/>
        <v/>
      </c>
    </row>
    <row r="61" spans="1:7" x14ac:dyDescent="0.25">
      <c r="A61" t="s">
        <v>3210</v>
      </c>
      <c r="B61" t="str">
        <f t="shared" si="0"/>
        <v>Yuma Bulldozers-Ryan Coyfe</v>
      </c>
      <c r="C61" t="str">
        <f t="shared" si="1"/>
        <v>Ryan Coyfe</v>
      </c>
      <c r="D61" t="str">
        <f t="shared" si="2"/>
        <v>Yuma Bulldozers</v>
      </c>
      <c r="E61" t="str">
        <f t="shared" si="3"/>
        <v>$500,000</v>
      </c>
      <c r="F61" t="str">
        <f t="shared" si="4"/>
        <v/>
      </c>
      <c r="G61" t="str">
        <f t="shared" si="5"/>
        <v/>
      </c>
    </row>
    <row r="62" spans="1:7" x14ac:dyDescent="0.25">
      <c r="B62" t="e">
        <f t="shared" si="0"/>
        <v>#VALUE!</v>
      </c>
      <c r="C62" t="e">
        <f t="shared" si="1"/>
        <v>#VALUE!</v>
      </c>
      <c r="D62" t="e">
        <f t="shared" si="2"/>
        <v>#VALUE!</v>
      </c>
      <c r="E62" t="e">
        <f t="shared" si="3"/>
        <v>#VALUE!</v>
      </c>
      <c r="F62" t="str">
        <f t="shared" si="4"/>
        <v/>
      </c>
      <c r="G62" t="str">
        <f t="shared" si="5"/>
        <v/>
      </c>
    </row>
    <row r="63" spans="1:7" x14ac:dyDescent="0.25">
      <c r="B63" t="e">
        <f t="shared" si="0"/>
        <v>#VALUE!</v>
      </c>
      <c r="C63" t="e">
        <f t="shared" si="1"/>
        <v>#VALUE!</v>
      </c>
      <c r="D63" t="e">
        <f t="shared" si="2"/>
        <v>#VALUE!</v>
      </c>
      <c r="E63" t="e">
        <f t="shared" si="3"/>
        <v>#VALUE!</v>
      </c>
      <c r="F63" t="str">
        <f t="shared" si="4"/>
        <v/>
      </c>
      <c r="G63" t="str">
        <f t="shared" si="5"/>
        <v/>
      </c>
    </row>
    <row r="64" spans="1:7" x14ac:dyDescent="0.25">
      <c r="B64" t="e">
        <f t="shared" si="0"/>
        <v>#VALUE!</v>
      </c>
      <c r="C64" t="e">
        <f t="shared" si="1"/>
        <v>#VALUE!</v>
      </c>
      <c r="D64" t="e">
        <f t="shared" si="2"/>
        <v>#VALUE!</v>
      </c>
      <c r="E64" t="e">
        <f t="shared" si="3"/>
        <v>#VALUE!</v>
      </c>
      <c r="F64" t="str">
        <f t="shared" si="4"/>
        <v/>
      </c>
      <c r="G64" t="str">
        <f t="shared" si="5"/>
        <v/>
      </c>
    </row>
    <row r="65" spans="2:7" x14ac:dyDescent="0.25">
      <c r="B65" t="e">
        <f t="shared" si="0"/>
        <v>#VALUE!</v>
      </c>
      <c r="C65" t="e">
        <f t="shared" si="1"/>
        <v>#VALUE!</v>
      </c>
      <c r="D65" t="e">
        <f t="shared" si="2"/>
        <v>#VALUE!</v>
      </c>
      <c r="E65" t="e">
        <f t="shared" si="3"/>
        <v>#VALUE!</v>
      </c>
      <c r="F65" t="str">
        <f t="shared" si="4"/>
        <v/>
      </c>
      <c r="G65" t="str">
        <f t="shared" si="5"/>
        <v/>
      </c>
    </row>
    <row r="66" spans="2:7" x14ac:dyDescent="0.25">
      <c r="B66" t="e">
        <f t="shared" si="0"/>
        <v>#VALUE!</v>
      </c>
      <c r="C66" t="e">
        <f t="shared" si="1"/>
        <v>#VALUE!</v>
      </c>
      <c r="D66" t="e">
        <f t="shared" si="2"/>
        <v>#VALUE!</v>
      </c>
      <c r="E66" t="e">
        <f t="shared" si="3"/>
        <v>#VALUE!</v>
      </c>
      <c r="F66" t="str">
        <f t="shared" si="4"/>
        <v/>
      </c>
      <c r="G66" t="str">
        <f t="shared" si="5"/>
        <v/>
      </c>
    </row>
    <row r="67" spans="2:7" x14ac:dyDescent="0.25">
      <c r="B67" t="e">
        <f t="shared" si="0"/>
        <v>#VALUE!</v>
      </c>
      <c r="C67" t="e">
        <f t="shared" si="1"/>
        <v>#VALUE!</v>
      </c>
      <c r="D67" t="e">
        <f t="shared" si="2"/>
        <v>#VALUE!</v>
      </c>
      <c r="E67" t="e">
        <f t="shared" si="3"/>
        <v>#VALUE!</v>
      </c>
      <c r="F67" t="str">
        <f t="shared" si="4"/>
        <v/>
      </c>
      <c r="G67" t="str">
        <f t="shared" si="5"/>
        <v/>
      </c>
    </row>
    <row r="68" spans="2:7" x14ac:dyDescent="0.25">
      <c r="B68" t="e">
        <f t="shared" si="0"/>
        <v>#VALUE!</v>
      </c>
      <c r="C68" t="e">
        <f t="shared" si="1"/>
        <v>#VALUE!</v>
      </c>
      <c r="D68" t="e">
        <f t="shared" si="2"/>
        <v>#VALUE!</v>
      </c>
      <c r="E68" t="e">
        <f t="shared" si="3"/>
        <v>#VALUE!</v>
      </c>
      <c r="F68" t="str">
        <f t="shared" si="4"/>
        <v/>
      </c>
      <c r="G68" t="str">
        <f t="shared" si="5"/>
        <v/>
      </c>
    </row>
    <row r="69" spans="2:7" x14ac:dyDescent="0.25">
      <c r="B69" t="e">
        <f t="shared" si="0"/>
        <v>#VALUE!</v>
      </c>
      <c r="C69" t="e">
        <f t="shared" si="1"/>
        <v>#VALUE!</v>
      </c>
      <c r="D69" t="e">
        <f t="shared" si="2"/>
        <v>#VALUE!</v>
      </c>
      <c r="E69" t="e">
        <f t="shared" si="3"/>
        <v>#VALUE!</v>
      </c>
      <c r="F69" t="str">
        <f t="shared" si="4"/>
        <v/>
      </c>
      <c r="G69" t="str">
        <f t="shared" si="5"/>
        <v/>
      </c>
    </row>
    <row r="70" spans="2:7" x14ac:dyDescent="0.25">
      <c r="B70" t="e">
        <f t="shared" si="0"/>
        <v>#VALUE!</v>
      </c>
      <c r="C70" t="e">
        <f t="shared" si="1"/>
        <v>#VALUE!</v>
      </c>
      <c r="D70" t="e">
        <f t="shared" si="2"/>
        <v>#VALUE!</v>
      </c>
      <c r="E70" t="e">
        <f t="shared" si="3"/>
        <v>#VALUE!</v>
      </c>
      <c r="F70" t="str">
        <f t="shared" si="4"/>
        <v/>
      </c>
      <c r="G70" t="str">
        <f t="shared" si="5"/>
        <v/>
      </c>
    </row>
    <row r="71" spans="2:7" x14ac:dyDescent="0.25">
      <c r="B71" t="e">
        <f t="shared" si="0"/>
        <v>#VALUE!</v>
      </c>
      <c r="C71" t="e">
        <f t="shared" si="1"/>
        <v>#VALUE!</v>
      </c>
      <c r="D71" t="e">
        <f t="shared" si="2"/>
        <v>#VALUE!</v>
      </c>
      <c r="E71" t="e">
        <f t="shared" si="3"/>
        <v>#VALUE!</v>
      </c>
      <c r="F71" t="str">
        <f t="shared" si="4"/>
        <v/>
      </c>
      <c r="G71" t="str">
        <f t="shared" si="5"/>
        <v/>
      </c>
    </row>
    <row r="72" spans="2:7" x14ac:dyDescent="0.25">
      <c r="B72" t="e">
        <f t="shared" si="0"/>
        <v>#VALUE!</v>
      </c>
      <c r="C72" t="e">
        <f t="shared" si="1"/>
        <v>#VALUE!</v>
      </c>
      <c r="D72" t="e">
        <f t="shared" si="2"/>
        <v>#VALUE!</v>
      </c>
      <c r="E72" t="e">
        <f t="shared" si="3"/>
        <v>#VALUE!</v>
      </c>
      <c r="F72" t="str">
        <f t="shared" si="4"/>
        <v/>
      </c>
      <c r="G72" t="str">
        <f t="shared" si="5"/>
        <v/>
      </c>
    </row>
    <row r="73" spans="2:7" x14ac:dyDescent="0.25">
      <c r="B73" t="e">
        <f t="shared" ref="B73:B106" si="6">D73&amp;"-"&amp;C73</f>
        <v>#VALUE!</v>
      </c>
      <c r="C73" t="e">
        <f t="shared" ref="C73:C106" si="7">MID(A73,FIND("Signed",A73)+7,FIND("to a minor",A73)-FIND("Signed",A73)-8)</f>
        <v>#VALUE!</v>
      </c>
      <c r="D73" t="e">
        <f t="shared" ref="D73:D106" si="8">MID($A73,1,FIND(":",$A73)-1)</f>
        <v>#VALUE!</v>
      </c>
      <c r="E73" t="e">
        <f t="shared" ref="E73:E106" si="9">IF(ISERROR(FIND("major league contract",$A73)),MID($A73,FIND("$",$A73),FIND(".",$A73,FIND("$",$A73))-FIND("$",$A73)),MID($A73,FIND("$",$A73),FIND(" ",$A73,FIND("$",$A73))-FIND("$",$A73)))</f>
        <v>#VALUE!</v>
      </c>
      <c r="F73" t="str">
        <f t="shared" ref="F73:F106" si="10">IF(ISERROR(FIND("major league contract",$A73)),"",MID($A73,FIND("major league contract",$A73)+39,LEN($A73)-FIND("major league contract",$A73)-39))</f>
        <v/>
      </c>
      <c r="G73" t="str">
        <f t="shared" ref="G73:G106" si="11">IF(ISERROR(FIND("major league contract",$A73)),"",MID($A73,FIND("major league contract",$A73)-7,1))</f>
        <v/>
      </c>
    </row>
    <row r="74" spans="2:7" x14ac:dyDescent="0.25">
      <c r="B74" t="e">
        <f t="shared" si="6"/>
        <v>#VALUE!</v>
      </c>
      <c r="C74" t="e">
        <f t="shared" si="7"/>
        <v>#VALUE!</v>
      </c>
      <c r="D74" t="e">
        <f t="shared" si="8"/>
        <v>#VALUE!</v>
      </c>
      <c r="E74" t="e">
        <f t="shared" si="9"/>
        <v>#VALUE!</v>
      </c>
      <c r="F74" t="str">
        <f t="shared" si="10"/>
        <v/>
      </c>
      <c r="G74" t="str">
        <f t="shared" si="11"/>
        <v/>
      </c>
    </row>
    <row r="75" spans="2:7" x14ac:dyDescent="0.25">
      <c r="B75" t="e">
        <f t="shared" si="6"/>
        <v>#VALUE!</v>
      </c>
      <c r="C75" t="e">
        <f t="shared" si="7"/>
        <v>#VALUE!</v>
      </c>
      <c r="D75" t="e">
        <f t="shared" si="8"/>
        <v>#VALUE!</v>
      </c>
      <c r="E75" t="e">
        <f t="shared" si="9"/>
        <v>#VALUE!</v>
      </c>
      <c r="F75" t="str">
        <f t="shared" si="10"/>
        <v/>
      </c>
      <c r="G75" t="str">
        <f t="shared" si="11"/>
        <v/>
      </c>
    </row>
    <row r="76" spans="2:7" x14ac:dyDescent="0.25">
      <c r="B76" t="e">
        <f t="shared" si="6"/>
        <v>#VALUE!</v>
      </c>
      <c r="C76" t="e">
        <f t="shared" si="7"/>
        <v>#VALUE!</v>
      </c>
      <c r="D76" t="e">
        <f t="shared" si="8"/>
        <v>#VALUE!</v>
      </c>
      <c r="E76" t="e">
        <f t="shared" si="9"/>
        <v>#VALUE!</v>
      </c>
      <c r="F76" t="str">
        <f t="shared" si="10"/>
        <v/>
      </c>
      <c r="G76" t="str">
        <f t="shared" si="11"/>
        <v/>
      </c>
    </row>
    <row r="77" spans="2:7" x14ac:dyDescent="0.25">
      <c r="B77" t="e">
        <f t="shared" si="6"/>
        <v>#VALUE!</v>
      </c>
      <c r="C77" t="e">
        <f t="shared" si="7"/>
        <v>#VALUE!</v>
      </c>
      <c r="D77" t="e">
        <f t="shared" si="8"/>
        <v>#VALUE!</v>
      </c>
      <c r="E77" t="e">
        <f t="shared" si="9"/>
        <v>#VALUE!</v>
      </c>
      <c r="F77" t="str">
        <f t="shared" si="10"/>
        <v/>
      </c>
      <c r="G77" t="str">
        <f t="shared" si="11"/>
        <v/>
      </c>
    </row>
    <row r="78" spans="2:7" x14ac:dyDescent="0.25">
      <c r="B78" t="e">
        <f t="shared" si="6"/>
        <v>#VALUE!</v>
      </c>
      <c r="C78" t="e">
        <f t="shared" si="7"/>
        <v>#VALUE!</v>
      </c>
      <c r="D78" t="e">
        <f t="shared" si="8"/>
        <v>#VALUE!</v>
      </c>
      <c r="E78" t="e">
        <f t="shared" si="9"/>
        <v>#VALUE!</v>
      </c>
      <c r="F78" t="str">
        <f t="shared" si="10"/>
        <v/>
      </c>
      <c r="G78" t="str">
        <f t="shared" si="11"/>
        <v/>
      </c>
    </row>
    <row r="79" spans="2:7" x14ac:dyDescent="0.25">
      <c r="B79" t="e">
        <f t="shared" si="6"/>
        <v>#VALUE!</v>
      </c>
      <c r="C79" t="e">
        <f t="shared" si="7"/>
        <v>#VALUE!</v>
      </c>
      <c r="D79" t="e">
        <f t="shared" si="8"/>
        <v>#VALUE!</v>
      </c>
      <c r="E79" t="e">
        <f t="shared" si="9"/>
        <v>#VALUE!</v>
      </c>
      <c r="F79" t="str">
        <f t="shared" si="10"/>
        <v/>
      </c>
      <c r="G79" t="str">
        <f t="shared" si="11"/>
        <v/>
      </c>
    </row>
    <row r="80" spans="2:7" x14ac:dyDescent="0.25">
      <c r="B80" t="e">
        <f t="shared" si="6"/>
        <v>#VALUE!</v>
      </c>
      <c r="C80" t="e">
        <f t="shared" si="7"/>
        <v>#VALUE!</v>
      </c>
      <c r="D80" t="e">
        <f t="shared" si="8"/>
        <v>#VALUE!</v>
      </c>
      <c r="E80" t="e">
        <f t="shared" si="9"/>
        <v>#VALUE!</v>
      </c>
      <c r="F80" t="str">
        <f t="shared" si="10"/>
        <v/>
      </c>
      <c r="G80" t="str">
        <f t="shared" si="11"/>
        <v/>
      </c>
    </row>
    <row r="81" spans="2:7" x14ac:dyDescent="0.25">
      <c r="B81" t="e">
        <f t="shared" si="6"/>
        <v>#VALUE!</v>
      </c>
      <c r="C81" t="e">
        <f t="shared" si="7"/>
        <v>#VALUE!</v>
      </c>
      <c r="D81" t="e">
        <f t="shared" si="8"/>
        <v>#VALUE!</v>
      </c>
      <c r="E81" t="e">
        <f t="shared" si="9"/>
        <v>#VALUE!</v>
      </c>
      <c r="F81" t="str">
        <f t="shared" si="10"/>
        <v/>
      </c>
      <c r="G81" t="str">
        <f t="shared" si="11"/>
        <v/>
      </c>
    </row>
    <row r="82" spans="2:7" x14ac:dyDescent="0.25">
      <c r="B82" t="e">
        <f t="shared" si="6"/>
        <v>#VALUE!</v>
      </c>
      <c r="C82" t="e">
        <f t="shared" si="7"/>
        <v>#VALUE!</v>
      </c>
      <c r="D82" t="e">
        <f t="shared" si="8"/>
        <v>#VALUE!</v>
      </c>
      <c r="E82" t="e">
        <f t="shared" si="9"/>
        <v>#VALUE!</v>
      </c>
      <c r="F82" t="str">
        <f t="shared" si="10"/>
        <v/>
      </c>
      <c r="G82" t="str">
        <f t="shared" si="11"/>
        <v/>
      </c>
    </row>
    <row r="83" spans="2:7" x14ac:dyDescent="0.25">
      <c r="B83" t="e">
        <f t="shared" si="6"/>
        <v>#VALUE!</v>
      </c>
      <c r="C83" t="e">
        <f t="shared" si="7"/>
        <v>#VALUE!</v>
      </c>
      <c r="D83" t="e">
        <f t="shared" si="8"/>
        <v>#VALUE!</v>
      </c>
      <c r="E83" t="e">
        <f t="shared" si="9"/>
        <v>#VALUE!</v>
      </c>
      <c r="F83" t="str">
        <f t="shared" si="10"/>
        <v/>
      </c>
      <c r="G83" t="str">
        <f t="shared" si="11"/>
        <v/>
      </c>
    </row>
    <row r="84" spans="2:7" x14ac:dyDescent="0.25">
      <c r="B84" t="e">
        <f t="shared" si="6"/>
        <v>#VALUE!</v>
      </c>
      <c r="C84" t="e">
        <f t="shared" si="7"/>
        <v>#VALUE!</v>
      </c>
      <c r="D84" t="e">
        <f t="shared" si="8"/>
        <v>#VALUE!</v>
      </c>
      <c r="E84" t="e">
        <f t="shared" si="9"/>
        <v>#VALUE!</v>
      </c>
      <c r="F84" t="str">
        <f t="shared" si="10"/>
        <v/>
      </c>
      <c r="G84" t="str">
        <f t="shared" si="11"/>
        <v/>
      </c>
    </row>
    <row r="85" spans="2:7" x14ac:dyDescent="0.25">
      <c r="B85" t="e">
        <f t="shared" si="6"/>
        <v>#VALUE!</v>
      </c>
      <c r="C85" t="e">
        <f t="shared" si="7"/>
        <v>#VALUE!</v>
      </c>
      <c r="D85" t="e">
        <f t="shared" si="8"/>
        <v>#VALUE!</v>
      </c>
      <c r="E85" t="e">
        <f t="shared" si="9"/>
        <v>#VALUE!</v>
      </c>
      <c r="F85" t="str">
        <f t="shared" si="10"/>
        <v/>
      </c>
      <c r="G85" t="str">
        <f t="shared" si="11"/>
        <v/>
      </c>
    </row>
    <row r="86" spans="2:7" x14ac:dyDescent="0.25">
      <c r="B86" t="e">
        <f t="shared" si="6"/>
        <v>#VALUE!</v>
      </c>
      <c r="C86" t="e">
        <f t="shared" si="7"/>
        <v>#VALUE!</v>
      </c>
      <c r="D86" t="e">
        <f t="shared" si="8"/>
        <v>#VALUE!</v>
      </c>
      <c r="E86" t="e">
        <f t="shared" si="9"/>
        <v>#VALUE!</v>
      </c>
      <c r="F86" t="str">
        <f t="shared" si="10"/>
        <v/>
      </c>
      <c r="G86" t="str">
        <f t="shared" si="11"/>
        <v/>
      </c>
    </row>
    <row r="87" spans="2:7" x14ac:dyDescent="0.25">
      <c r="B87" t="e">
        <f t="shared" si="6"/>
        <v>#VALUE!</v>
      </c>
      <c r="C87" t="e">
        <f t="shared" si="7"/>
        <v>#VALUE!</v>
      </c>
      <c r="D87" t="e">
        <f t="shared" si="8"/>
        <v>#VALUE!</v>
      </c>
      <c r="E87" t="e">
        <f t="shared" si="9"/>
        <v>#VALUE!</v>
      </c>
      <c r="F87" t="str">
        <f t="shared" si="10"/>
        <v/>
      </c>
      <c r="G87" t="str">
        <f t="shared" si="11"/>
        <v/>
      </c>
    </row>
    <row r="88" spans="2:7" x14ac:dyDescent="0.25">
      <c r="B88" t="e">
        <f t="shared" si="6"/>
        <v>#VALUE!</v>
      </c>
      <c r="C88" t="e">
        <f t="shared" si="7"/>
        <v>#VALUE!</v>
      </c>
      <c r="D88" t="e">
        <f t="shared" si="8"/>
        <v>#VALUE!</v>
      </c>
      <c r="E88" t="e">
        <f t="shared" si="9"/>
        <v>#VALUE!</v>
      </c>
      <c r="F88" t="str">
        <f t="shared" si="10"/>
        <v/>
      </c>
      <c r="G88" t="str">
        <f t="shared" si="11"/>
        <v/>
      </c>
    </row>
    <row r="89" spans="2:7" x14ac:dyDescent="0.25">
      <c r="B89" t="e">
        <f t="shared" si="6"/>
        <v>#VALUE!</v>
      </c>
      <c r="C89" t="e">
        <f t="shared" si="7"/>
        <v>#VALUE!</v>
      </c>
      <c r="D89" t="e">
        <f t="shared" si="8"/>
        <v>#VALUE!</v>
      </c>
      <c r="E89" t="e">
        <f t="shared" si="9"/>
        <v>#VALUE!</v>
      </c>
      <c r="F89" t="str">
        <f t="shared" si="10"/>
        <v/>
      </c>
      <c r="G89" t="str">
        <f t="shared" si="11"/>
        <v/>
      </c>
    </row>
    <row r="90" spans="2:7" x14ac:dyDescent="0.25">
      <c r="B90" t="e">
        <f t="shared" si="6"/>
        <v>#VALUE!</v>
      </c>
      <c r="C90" t="e">
        <f t="shared" si="7"/>
        <v>#VALUE!</v>
      </c>
      <c r="D90" t="e">
        <f t="shared" si="8"/>
        <v>#VALUE!</v>
      </c>
      <c r="E90" t="e">
        <f t="shared" si="9"/>
        <v>#VALUE!</v>
      </c>
      <c r="F90" t="str">
        <f t="shared" si="10"/>
        <v/>
      </c>
      <c r="G90" t="str">
        <f t="shared" si="11"/>
        <v/>
      </c>
    </row>
    <row r="91" spans="2:7" x14ac:dyDescent="0.25">
      <c r="B91" t="e">
        <f t="shared" si="6"/>
        <v>#VALUE!</v>
      </c>
      <c r="C91" t="e">
        <f t="shared" si="7"/>
        <v>#VALUE!</v>
      </c>
      <c r="D91" t="e">
        <f t="shared" si="8"/>
        <v>#VALUE!</v>
      </c>
      <c r="E91" t="e">
        <f t="shared" si="9"/>
        <v>#VALUE!</v>
      </c>
      <c r="F91" t="str">
        <f t="shared" si="10"/>
        <v/>
      </c>
      <c r="G91" t="str">
        <f t="shared" si="11"/>
        <v/>
      </c>
    </row>
    <row r="92" spans="2:7" x14ac:dyDescent="0.25">
      <c r="B92" t="e">
        <f t="shared" si="6"/>
        <v>#VALUE!</v>
      </c>
      <c r="C92" t="e">
        <f t="shared" si="7"/>
        <v>#VALUE!</v>
      </c>
      <c r="D92" t="e">
        <f t="shared" si="8"/>
        <v>#VALUE!</v>
      </c>
      <c r="E92" t="e">
        <f t="shared" si="9"/>
        <v>#VALUE!</v>
      </c>
      <c r="F92" t="str">
        <f t="shared" si="10"/>
        <v/>
      </c>
      <c r="G92" t="str">
        <f t="shared" si="11"/>
        <v/>
      </c>
    </row>
    <row r="93" spans="2:7" x14ac:dyDescent="0.25">
      <c r="B93" t="e">
        <f t="shared" si="6"/>
        <v>#VALUE!</v>
      </c>
      <c r="C93" t="e">
        <f t="shared" si="7"/>
        <v>#VALUE!</v>
      </c>
      <c r="D93" t="e">
        <f t="shared" si="8"/>
        <v>#VALUE!</v>
      </c>
      <c r="E93" t="e">
        <f t="shared" si="9"/>
        <v>#VALUE!</v>
      </c>
      <c r="F93" t="str">
        <f t="shared" si="10"/>
        <v/>
      </c>
      <c r="G93" t="str">
        <f t="shared" si="11"/>
        <v/>
      </c>
    </row>
    <row r="94" spans="2:7" x14ac:dyDescent="0.25">
      <c r="B94" t="e">
        <f t="shared" si="6"/>
        <v>#VALUE!</v>
      </c>
      <c r="C94" t="e">
        <f t="shared" si="7"/>
        <v>#VALUE!</v>
      </c>
      <c r="D94" t="e">
        <f t="shared" si="8"/>
        <v>#VALUE!</v>
      </c>
      <c r="E94" t="e">
        <f t="shared" si="9"/>
        <v>#VALUE!</v>
      </c>
      <c r="F94" t="str">
        <f t="shared" si="10"/>
        <v/>
      </c>
      <c r="G94" t="str">
        <f t="shared" si="11"/>
        <v/>
      </c>
    </row>
    <row r="95" spans="2:7" x14ac:dyDescent="0.25">
      <c r="B95" t="e">
        <f t="shared" si="6"/>
        <v>#VALUE!</v>
      </c>
      <c r="C95" t="e">
        <f t="shared" si="7"/>
        <v>#VALUE!</v>
      </c>
      <c r="D95" t="e">
        <f t="shared" si="8"/>
        <v>#VALUE!</v>
      </c>
      <c r="E95" t="e">
        <f t="shared" si="9"/>
        <v>#VALUE!</v>
      </c>
      <c r="F95" t="str">
        <f t="shared" si="10"/>
        <v/>
      </c>
      <c r="G95" t="str">
        <f t="shared" si="11"/>
        <v/>
      </c>
    </row>
    <row r="96" spans="2:7" x14ac:dyDescent="0.25">
      <c r="B96" t="e">
        <f t="shared" si="6"/>
        <v>#VALUE!</v>
      </c>
      <c r="C96" t="e">
        <f t="shared" si="7"/>
        <v>#VALUE!</v>
      </c>
      <c r="D96" t="e">
        <f t="shared" si="8"/>
        <v>#VALUE!</v>
      </c>
      <c r="E96" t="e">
        <f t="shared" si="9"/>
        <v>#VALUE!</v>
      </c>
      <c r="F96" t="str">
        <f t="shared" si="10"/>
        <v/>
      </c>
      <c r="G96" t="str">
        <f t="shared" si="11"/>
        <v/>
      </c>
    </row>
    <row r="97" spans="2:7" x14ac:dyDescent="0.25">
      <c r="B97" t="e">
        <f t="shared" si="6"/>
        <v>#VALUE!</v>
      </c>
      <c r="C97" t="e">
        <f t="shared" si="7"/>
        <v>#VALUE!</v>
      </c>
      <c r="D97" t="e">
        <f t="shared" si="8"/>
        <v>#VALUE!</v>
      </c>
      <c r="E97" t="e">
        <f t="shared" si="9"/>
        <v>#VALUE!</v>
      </c>
      <c r="F97" t="str">
        <f t="shared" si="10"/>
        <v/>
      </c>
      <c r="G97" t="str">
        <f t="shared" si="11"/>
        <v/>
      </c>
    </row>
    <row r="98" spans="2:7" x14ac:dyDescent="0.25">
      <c r="B98" t="e">
        <f t="shared" si="6"/>
        <v>#VALUE!</v>
      </c>
      <c r="C98" t="e">
        <f t="shared" si="7"/>
        <v>#VALUE!</v>
      </c>
      <c r="D98" t="e">
        <f t="shared" si="8"/>
        <v>#VALUE!</v>
      </c>
      <c r="E98" t="e">
        <f t="shared" si="9"/>
        <v>#VALUE!</v>
      </c>
      <c r="F98" t="str">
        <f t="shared" si="10"/>
        <v/>
      </c>
      <c r="G98" t="str">
        <f t="shared" si="11"/>
        <v/>
      </c>
    </row>
    <row r="99" spans="2:7" x14ac:dyDescent="0.25">
      <c r="B99" t="e">
        <f t="shared" si="6"/>
        <v>#VALUE!</v>
      </c>
      <c r="C99" t="e">
        <f t="shared" si="7"/>
        <v>#VALUE!</v>
      </c>
      <c r="D99" t="e">
        <f t="shared" si="8"/>
        <v>#VALUE!</v>
      </c>
      <c r="E99" t="e">
        <f t="shared" si="9"/>
        <v>#VALUE!</v>
      </c>
      <c r="F99" t="str">
        <f t="shared" si="10"/>
        <v/>
      </c>
      <c r="G99" t="str">
        <f t="shared" si="11"/>
        <v/>
      </c>
    </row>
    <row r="100" spans="2:7" x14ac:dyDescent="0.25">
      <c r="B100" t="e">
        <f t="shared" si="6"/>
        <v>#VALUE!</v>
      </c>
      <c r="C100" t="e">
        <f t="shared" si="7"/>
        <v>#VALUE!</v>
      </c>
      <c r="D100" t="e">
        <f t="shared" si="8"/>
        <v>#VALUE!</v>
      </c>
      <c r="E100" t="e">
        <f t="shared" si="9"/>
        <v>#VALUE!</v>
      </c>
      <c r="F100" t="str">
        <f t="shared" si="10"/>
        <v/>
      </c>
      <c r="G100" t="str">
        <f t="shared" si="11"/>
        <v/>
      </c>
    </row>
    <row r="101" spans="2:7" x14ac:dyDescent="0.25">
      <c r="B101" t="e">
        <f t="shared" si="6"/>
        <v>#VALUE!</v>
      </c>
      <c r="C101" t="e">
        <f t="shared" si="7"/>
        <v>#VALUE!</v>
      </c>
      <c r="D101" t="e">
        <f t="shared" si="8"/>
        <v>#VALUE!</v>
      </c>
      <c r="E101" t="e">
        <f t="shared" si="9"/>
        <v>#VALUE!</v>
      </c>
      <c r="F101" t="str">
        <f t="shared" si="10"/>
        <v/>
      </c>
      <c r="G101" t="str">
        <f t="shared" si="11"/>
        <v/>
      </c>
    </row>
    <row r="102" spans="2:7" x14ac:dyDescent="0.25">
      <c r="B102" t="e">
        <f t="shared" si="6"/>
        <v>#VALUE!</v>
      </c>
      <c r="C102" t="e">
        <f t="shared" si="7"/>
        <v>#VALUE!</v>
      </c>
      <c r="D102" t="e">
        <f t="shared" si="8"/>
        <v>#VALUE!</v>
      </c>
      <c r="E102" t="e">
        <f t="shared" si="9"/>
        <v>#VALUE!</v>
      </c>
      <c r="F102" t="str">
        <f t="shared" si="10"/>
        <v/>
      </c>
      <c r="G102" t="str">
        <f t="shared" si="11"/>
        <v/>
      </c>
    </row>
    <row r="103" spans="2:7" x14ac:dyDescent="0.25">
      <c r="B103" t="e">
        <f t="shared" si="6"/>
        <v>#VALUE!</v>
      </c>
      <c r="C103" t="e">
        <f t="shared" si="7"/>
        <v>#VALUE!</v>
      </c>
      <c r="D103" t="e">
        <f t="shared" si="8"/>
        <v>#VALUE!</v>
      </c>
      <c r="E103" t="e">
        <f t="shared" si="9"/>
        <v>#VALUE!</v>
      </c>
      <c r="F103" t="str">
        <f t="shared" si="10"/>
        <v/>
      </c>
      <c r="G103" t="str">
        <f t="shared" si="11"/>
        <v/>
      </c>
    </row>
    <row r="104" spans="2:7" x14ac:dyDescent="0.25">
      <c r="B104" t="e">
        <f t="shared" si="6"/>
        <v>#VALUE!</v>
      </c>
      <c r="C104" t="e">
        <f t="shared" si="7"/>
        <v>#VALUE!</v>
      </c>
      <c r="D104" t="e">
        <f t="shared" si="8"/>
        <v>#VALUE!</v>
      </c>
      <c r="E104" t="e">
        <f t="shared" si="9"/>
        <v>#VALUE!</v>
      </c>
      <c r="F104" t="str">
        <f t="shared" si="10"/>
        <v/>
      </c>
      <c r="G104" t="str">
        <f t="shared" si="11"/>
        <v/>
      </c>
    </row>
    <row r="105" spans="2:7" x14ac:dyDescent="0.25">
      <c r="B105" t="e">
        <f t="shared" si="6"/>
        <v>#VALUE!</v>
      </c>
      <c r="C105" t="e">
        <f t="shared" si="7"/>
        <v>#VALUE!</v>
      </c>
      <c r="D105" t="e">
        <f t="shared" si="8"/>
        <v>#VALUE!</v>
      </c>
      <c r="E105" t="e">
        <f t="shared" si="9"/>
        <v>#VALUE!</v>
      </c>
      <c r="F105" t="str">
        <f t="shared" si="10"/>
        <v/>
      </c>
      <c r="G105" t="str">
        <f t="shared" si="11"/>
        <v/>
      </c>
    </row>
    <row r="106" spans="2:7" x14ac:dyDescent="0.25">
      <c r="B106" t="e">
        <f t="shared" si="6"/>
        <v>#VALUE!</v>
      </c>
      <c r="C106" t="e">
        <f t="shared" si="7"/>
        <v>#VALUE!</v>
      </c>
      <c r="D106" t="e">
        <f t="shared" si="8"/>
        <v>#VALUE!</v>
      </c>
      <c r="E106" t="e">
        <f t="shared" si="9"/>
        <v>#VALUE!</v>
      </c>
      <c r="F106" t="str">
        <f t="shared" si="10"/>
        <v/>
      </c>
      <c r="G106" t="str">
        <f t="shared" si="11"/>
        <v/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"/>
  <sheetViews>
    <sheetView workbookViewId="0">
      <selection activeCell="A3" sqref="A3"/>
    </sheetView>
  </sheetViews>
  <sheetFormatPr defaultRowHeight="15" x14ac:dyDescent="0.25"/>
  <sheetData>
    <row r="2" spans="1:2" x14ac:dyDescent="0.25">
      <c r="A2">
        <v>2019</v>
      </c>
      <c r="B2">
        <v>2018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A1401"/>
  <sheetViews>
    <sheetView workbookViewId="0">
      <pane xSplit="8" ySplit="4" topLeftCell="I5" activePane="bottomRight" state="frozenSplit"/>
      <selection pane="topRight" activeCell="H1" sqref="H1"/>
      <selection pane="bottomLeft" activeCell="A3" sqref="A3"/>
      <selection pane="bottomRight" activeCell="A55" sqref="A55"/>
    </sheetView>
  </sheetViews>
  <sheetFormatPr defaultRowHeight="15" x14ac:dyDescent="0.25"/>
  <cols>
    <col min="1" max="1" width="18.42578125" customWidth="1"/>
    <col min="2" max="2" width="6" bestFit="1" customWidth="1"/>
    <col min="3" max="3" width="4.5703125" bestFit="1" customWidth="1"/>
    <col min="4" max="4" width="21.140625" bestFit="1" customWidth="1"/>
    <col min="5" max="5" width="21.140625" customWidth="1"/>
    <col min="6" max="6" width="4.42578125" bestFit="1" customWidth="1"/>
    <col min="7" max="8" width="2.140625" bestFit="1" customWidth="1"/>
    <col min="9" max="9" width="5.7109375" bestFit="1" customWidth="1"/>
    <col min="10" max="10" width="6.5703125" style="6" bestFit="1" customWidth="1"/>
    <col min="11" max="11" width="9.5703125" bestFit="1" customWidth="1"/>
    <col min="12" max="12" width="9.5703125" style="6" bestFit="1" customWidth="1"/>
    <col min="13" max="13" width="5" bestFit="1" customWidth="1"/>
    <col min="14" max="14" width="4.85546875" bestFit="1" customWidth="1"/>
    <col min="15" max="15" width="5.5703125" bestFit="1" customWidth="1"/>
    <col min="16" max="16" width="4.140625" bestFit="1" customWidth="1"/>
    <col min="17" max="17" width="3.5703125" style="6" bestFit="1" customWidth="1"/>
    <col min="18" max="18" width="6.7109375" bestFit="1" customWidth="1"/>
    <col min="19" max="19" width="6.5703125" bestFit="1" customWidth="1"/>
    <col min="20" max="20" width="7.28515625" bestFit="1" customWidth="1"/>
    <col min="21" max="21" width="5.85546875" bestFit="1" customWidth="1"/>
    <col min="22" max="22" width="4.5703125" style="6" bestFit="1" customWidth="1"/>
    <col min="23" max="23" width="7.28515625" bestFit="1" customWidth="1"/>
    <col min="24" max="24" width="8.140625" bestFit="1" customWidth="1"/>
    <col min="25" max="25" width="6.85546875" style="6" bestFit="1" customWidth="1"/>
    <col min="26" max="26" width="4.42578125" bestFit="1" customWidth="1"/>
    <col min="27" max="29" width="5.42578125" bestFit="1" customWidth="1"/>
    <col min="30" max="30" width="5.28515625" bestFit="1" customWidth="1"/>
    <col min="31" max="31" width="5.140625" bestFit="1" customWidth="1"/>
    <col min="32" max="32" width="5.42578125" bestFit="1" customWidth="1"/>
    <col min="33" max="33" width="5.42578125" style="6" bestFit="1" customWidth="1"/>
    <col min="34" max="34" width="4.140625" bestFit="1" customWidth="1"/>
    <col min="35" max="35" width="4" bestFit="1" customWidth="1"/>
    <col min="36" max="36" width="5" style="6" bestFit="1" customWidth="1"/>
    <col min="37" max="37" width="12" style="26" bestFit="1" customWidth="1"/>
    <col min="38" max="40" width="9.140625" customWidth="1"/>
    <col min="41" max="41" width="9.140625" style="6" customWidth="1"/>
    <col min="43" max="43" width="9.140625" style="6"/>
    <col min="44" max="44" width="4.140625" bestFit="1" customWidth="1"/>
    <col min="45" max="45" width="6.5703125" bestFit="1" customWidth="1"/>
    <col min="46" max="46" width="6.28515625" bestFit="1" customWidth="1"/>
    <col min="47" max="47" width="7" bestFit="1" customWidth="1"/>
    <col min="51" max="51" width="6.7109375" bestFit="1" customWidth="1"/>
    <col min="52" max="52" width="6.85546875" bestFit="1" customWidth="1"/>
  </cols>
  <sheetData>
    <row r="1" spans="1:53" x14ac:dyDescent="0.25">
      <c r="Q1" s="37" t="s">
        <v>402</v>
      </c>
      <c r="R1" s="38">
        <v>4.728698379508625</v>
      </c>
      <c r="S1" s="38">
        <v>5.8180867746994247</v>
      </c>
      <c r="T1" s="38">
        <v>3.6194458964976475</v>
      </c>
      <c r="U1" s="38">
        <v>4.2420282279142709</v>
      </c>
      <c r="V1" s="39">
        <v>4.1787767903815993</v>
      </c>
    </row>
    <row r="2" spans="1:53" x14ac:dyDescent="0.25">
      <c r="Q2" s="37" t="s">
        <v>401</v>
      </c>
      <c r="R2" s="38">
        <v>1.5197247217792171</v>
      </c>
      <c r="S2" s="38">
        <v>1.9200831732936996</v>
      </c>
      <c r="T2" s="38">
        <v>2.1245775832603435</v>
      </c>
      <c r="U2" s="38">
        <v>1.748562389191409</v>
      </c>
      <c r="V2" s="39">
        <v>1.9599836693593933</v>
      </c>
    </row>
    <row r="3" spans="1:53" x14ac:dyDescent="0.25">
      <c r="K3">
        <v>5</v>
      </c>
      <c r="L3" s="6">
        <v>5</v>
      </c>
      <c r="M3" s="5">
        <f>R3</f>
        <v>25</v>
      </c>
      <c r="N3" s="5">
        <f>S3</f>
        <v>5</v>
      </c>
      <c r="O3" s="5">
        <f>T3</f>
        <v>9</v>
      </c>
      <c r="P3" s="5">
        <f>U3</f>
        <v>8</v>
      </c>
      <c r="Q3" s="29">
        <f>V3</f>
        <v>4</v>
      </c>
      <c r="R3">
        <v>25</v>
      </c>
      <c r="S3">
        <v>5</v>
      </c>
      <c r="T3">
        <v>9</v>
      </c>
      <c r="U3">
        <v>8</v>
      </c>
      <c r="V3" s="6">
        <v>4</v>
      </c>
      <c r="AL3">
        <v>0.1</v>
      </c>
      <c r="AM3">
        <v>12</v>
      </c>
      <c r="AN3">
        <f>1/6</f>
        <v>0.16666666666666666</v>
      </c>
      <c r="AO3" s="6">
        <v>1</v>
      </c>
      <c r="AU3">
        <f>MAX(AU5:AU284)+1</f>
        <v>1</v>
      </c>
      <c r="AX3">
        <v>23</v>
      </c>
      <c r="AY3">
        <v>24</v>
      </c>
      <c r="AZ3">
        <v>25</v>
      </c>
      <c r="BA3">
        <v>26</v>
      </c>
    </row>
    <row r="4" spans="1:53" s="4" customFormat="1" x14ac:dyDescent="0.25">
      <c r="A4" s="4" t="s">
        <v>296</v>
      </c>
      <c r="B4" s="4" t="s">
        <v>295</v>
      </c>
      <c r="C4" s="2" t="s">
        <v>0</v>
      </c>
      <c r="D4" s="2" t="s">
        <v>812</v>
      </c>
      <c r="E4" s="2" t="s">
        <v>813</v>
      </c>
      <c r="F4" s="2" t="s">
        <v>2</v>
      </c>
      <c r="G4" s="2" t="s">
        <v>3</v>
      </c>
      <c r="H4" s="2" t="s">
        <v>4</v>
      </c>
      <c r="I4" s="2" t="s">
        <v>5</v>
      </c>
      <c r="J4" s="23" t="s">
        <v>6</v>
      </c>
      <c r="K4" s="2" t="s">
        <v>7</v>
      </c>
      <c r="L4" s="23" t="s">
        <v>8</v>
      </c>
      <c r="M4" s="2" t="s">
        <v>11</v>
      </c>
      <c r="N4" s="2" t="s">
        <v>82</v>
      </c>
      <c r="O4" s="2" t="s">
        <v>83</v>
      </c>
      <c r="P4" s="2" t="s">
        <v>84</v>
      </c>
      <c r="Q4" s="23" t="s">
        <v>85</v>
      </c>
      <c r="R4" s="2" t="s">
        <v>14</v>
      </c>
      <c r="S4" s="2" t="s">
        <v>86</v>
      </c>
      <c r="T4" s="2" t="s">
        <v>87</v>
      </c>
      <c r="U4" s="2" t="s">
        <v>88</v>
      </c>
      <c r="V4" s="23" t="s">
        <v>89</v>
      </c>
      <c r="W4" s="2" t="s">
        <v>90</v>
      </c>
      <c r="X4" s="2" t="s">
        <v>91</v>
      </c>
      <c r="Y4" s="23" t="s">
        <v>92</v>
      </c>
      <c r="Z4" s="2" t="s">
        <v>93</v>
      </c>
      <c r="AA4" s="2" t="s">
        <v>94</v>
      </c>
      <c r="AB4" s="2" t="s">
        <v>78</v>
      </c>
      <c r="AC4" s="2" t="s">
        <v>76</v>
      </c>
      <c r="AD4" s="2" t="s">
        <v>79</v>
      </c>
      <c r="AE4" s="2" t="s">
        <v>55</v>
      </c>
      <c r="AF4" s="2" t="s">
        <v>81</v>
      </c>
      <c r="AG4" s="23" t="s">
        <v>73</v>
      </c>
      <c r="AH4" s="2" t="s">
        <v>95</v>
      </c>
      <c r="AI4" s="2" t="s">
        <v>96</v>
      </c>
      <c r="AJ4" s="23" t="s">
        <v>97</v>
      </c>
      <c r="AK4" s="27" t="s">
        <v>42</v>
      </c>
      <c r="AL4" s="3" t="s">
        <v>98</v>
      </c>
      <c r="AM4" s="4" t="s">
        <v>99</v>
      </c>
      <c r="AN4" s="4" t="s">
        <v>129</v>
      </c>
      <c r="AO4" s="7" t="s">
        <v>130</v>
      </c>
      <c r="AP4" s="4" t="s">
        <v>103</v>
      </c>
      <c r="AQ4" s="7" t="s">
        <v>104</v>
      </c>
      <c r="AR4" s="4" t="s">
        <v>131</v>
      </c>
      <c r="AS4" s="4" t="s">
        <v>106</v>
      </c>
      <c r="AT4" s="4" t="s">
        <v>107</v>
      </c>
      <c r="AU4" s="4" t="s">
        <v>108</v>
      </c>
      <c r="AV4" s="4" t="s">
        <v>109</v>
      </c>
      <c r="AW4" s="4" t="s">
        <v>110</v>
      </c>
      <c r="AX4" s="4" t="s">
        <v>312</v>
      </c>
      <c r="AY4" s="4" t="s">
        <v>313</v>
      </c>
      <c r="AZ4" s="4" t="s">
        <v>314</v>
      </c>
      <c r="BA4" s="4" t="s">
        <v>315</v>
      </c>
    </row>
    <row r="5" spans="1:53" hidden="1" x14ac:dyDescent="0.25">
      <c r="A5" t="str">
        <f t="shared" ref="A5:A68" si="0">IF(C5="C","C-",C5)&amp;D5&amp;" "&amp;E5&amp;F5</f>
        <v>SSShane Bowman21</v>
      </c>
      <c r="B5">
        <f>VLOOKUP($A5,draft_listing_batters_stats!$A$1:$B$1324,2,FALSE)</f>
        <v>3701</v>
      </c>
      <c r="C5" s="1" t="s">
        <v>79</v>
      </c>
      <c r="D5" s="1" t="s">
        <v>536</v>
      </c>
      <c r="E5" s="1" t="s">
        <v>840</v>
      </c>
      <c r="F5" s="1">
        <v>21</v>
      </c>
      <c r="G5" s="1" t="s">
        <v>44</v>
      </c>
      <c r="H5" s="1" t="s">
        <v>44</v>
      </c>
      <c r="I5" s="1" t="s">
        <v>54</v>
      </c>
      <c r="J5" s="24" t="s">
        <v>70</v>
      </c>
      <c r="K5" s="1" t="s">
        <v>46</v>
      </c>
      <c r="L5" s="24" t="s">
        <v>46</v>
      </c>
      <c r="M5" s="1">
        <v>4</v>
      </c>
      <c r="N5" s="1">
        <v>4</v>
      </c>
      <c r="O5" s="1">
        <v>3</v>
      </c>
      <c r="P5" s="1">
        <v>5</v>
      </c>
      <c r="Q5" s="24">
        <v>3</v>
      </c>
      <c r="R5" s="1">
        <v>6</v>
      </c>
      <c r="S5" s="1">
        <v>6</v>
      </c>
      <c r="T5" s="1">
        <v>3</v>
      </c>
      <c r="U5" s="1">
        <v>6</v>
      </c>
      <c r="V5" s="24">
        <v>6</v>
      </c>
      <c r="W5" s="1">
        <v>7</v>
      </c>
      <c r="X5" s="1">
        <v>6</v>
      </c>
      <c r="Y5" s="24">
        <v>1</v>
      </c>
      <c r="Z5" s="1" t="s">
        <v>48</v>
      </c>
      <c r="AA5" s="1" t="s">
        <v>48</v>
      </c>
      <c r="AB5" s="1" t="s">
        <v>48</v>
      </c>
      <c r="AC5" s="1" t="s">
        <v>48</v>
      </c>
      <c r="AD5" s="1">
        <v>7</v>
      </c>
      <c r="AE5" s="1" t="s">
        <v>48</v>
      </c>
      <c r="AF5" s="1" t="s">
        <v>48</v>
      </c>
      <c r="AG5" s="24" t="s">
        <v>48</v>
      </c>
      <c r="AH5" s="1">
        <v>8</v>
      </c>
      <c r="AI5" s="1">
        <v>4</v>
      </c>
      <c r="AJ5" s="24">
        <v>2</v>
      </c>
      <c r="AK5" s="36" t="s">
        <v>841</v>
      </c>
      <c r="AL5" s="9">
        <f t="shared" ref="AL5:AL68" si="1">($M$3*(M5-$R$1)/$R$2+$N$3*(N5-$S$1)/$S$2+$O$3*(O5-$T$1)/$T$2+$P$3*(P5-$U$1)/$U$2+$Q$3*(Q5-$V$1)/$V$2)/(SUM($M$3:$Q$3))</f>
        <v>-0.35850233464314329</v>
      </c>
      <c r="AM5" s="9">
        <f t="shared" ref="AM5:AM68" si="2">($M$3*(R5-$R$1)/$R$2+$N$3*(S5-$S$1)/$S$2+$O$3*(T5-$T$1)/$T$2+$P$3*(U5-$U$1)/$U$2+$Q$3*(V5-$V$1)/$V$2)/(SUM($M$3:$Q$3))</f>
        <v>0.5984876664604446</v>
      </c>
      <c r="AN5">
        <f t="shared" ref="AN5:AN68" si="3">IF(AVERAGE(AH5:AI5)&gt;9,1,0)+IF(AVERAGE(AH5:AI5)&gt;7,1,0)+IF(AH5&gt;7,1,0)+IF(AI5&gt;7,1,0)+IF(AJ5&gt;8,1,0)+IF(AJ5&gt;6,1,0)</f>
        <v>1</v>
      </c>
      <c r="AO5" s="6">
        <f t="shared" ref="AO5:AO68" si="4">MIN(2,IF(OR(Z5="-",Y5&lt;5),0,1+IF(Z5&gt;7,1+IF(Y5&gt;7,0.25,0),IF(Z5&gt;4,0.5+IF(Y5&gt;7,0.25,0),0+IF(Y5&gt;7,0.25))))+IF(AA5="-",0,IF(AA5&gt;9,0.5,IF(AA5&gt;7,0.25,0)))+IF(AB5="-",0,IF(AB5&gt;7,1.1,IF(AB5&gt;4,0.6,0)))+IF(OR(AC5="-",W5&lt;5),0,IF(AC5&gt;7,1+IF(W5&gt;7,0.25,0),IF(AC5&gt;4,0.5+IF(W5&gt;7,0.25,0),0)))+IF(AD5="-",0,IF(AD5&gt;7,1.5,IF(AD5&gt;4,1,0)))+IF(AE5="-",0,IF(AE5&gt;9,0.5,IF(AE5&gt;7,0.25,0)))+IF(AF5="-",0,IF(AF5&gt;7,1.25,IF(AF5&gt;4,0.75,0)))+IF(OR(AG5="-",X5&lt;4),0,IF(AG5&gt;7,1+IF(X5&gt;7,0.15,0),IF(AG5&gt;4,0.5+IF(X5&gt;7,0.15,0),0))))</f>
        <v>1</v>
      </c>
      <c r="AP5" s="9">
        <f>($AL$3*AL5+$AM$3*AM5+$AN$3*AN5+$AO$3*AO5)+$K$3*VLOOKUP(K5,COND!$A$2:$C$7,2,FALSE)+$L$3*VLOOKUP(L5,COND!$A$2:$C$7,3,FALSE)</f>
        <v>18.312668430727687</v>
      </c>
      <c r="AQ5" s="28">
        <f t="shared" ref="AQ5:AQ68" si="5">STANDARDIZE(AP5,AVERAGE($AP$5:$AP$1292),STDEVP($AP$5:$AP$1292))</f>
        <v>3.0256126612039651</v>
      </c>
      <c r="AR5" t="str">
        <f t="shared" ref="AR5:AR68" si="6">IF(AND(Z5&lt;&gt;"-",Y5&gt;1),"C",IF(AB5=MAX(AB5:AD5),"2B",IF(AD5=MAX(AB5:AD5),"SS",IF(OR(AC5=MAX(AA5:AD5),AND(AC5&lt;&gt;"-",AC5&gt;4,W5&gt;5)),"3B",IF(AF5=MAX(AE5:AG5),"CF",IF(AND(AG5=MAX(AE5,AG5),AND(X5&gt;5,AE5&lt;&gt;"-")),"RF",IF(AE5&lt;&gt;"-","LF",IF(AA5&lt;&gt;"-","1B","DH"))))))))</f>
        <v>SS</v>
      </c>
      <c r="AS5">
        <v>1</v>
      </c>
      <c r="AT5">
        <v>1</v>
      </c>
      <c r="AV5" t="str">
        <f t="shared" ref="AV5:AV68" si="7">IF(AND($R5&gt;=6,AVERAGE($T5:$U5)&gt;=6),"Likely",IF(OR($R5&gt;6,AND($R5=6,AVERAGE($T5:$U5)&gt;=3),AND($R5&gt;=5,AVERAGE($T5:$U5)&gt;=5),AVERAGE($R5,$T5:$U5)&gt;5),"Possible","Unlikely"))</f>
        <v>Possible</v>
      </c>
      <c r="AX5">
        <f>IF(VLOOKUP($B5,'Draft List'!$D$4:$AC$2598,AX$3,FALSE)&lt;&gt;0,VLOOKUP($B5,'Draft List'!$D$4:$AC$2598,AX$3,FALSE),"")</f>
        <v>8</v>
      </c>
      <c r="AY5">
        <f>IF(VLOOKUP($B5,'Draft List'!$D$4:$AC$2598,AY$3,FALSE)&lt;&gt;0,VLOOKUP($B5,'Draft List'!$D$4:$AC$2598,AY$3,FALSE),"")</f>
        <v>1</v>
      </c>
      <c r="AZ5">
        <f>IF(VLOOKUP($B5,'Draft List'!$D$4:$AC$2598,AZ$3,FALSE)&lt;&gt;0,VLOOKUP($B5,'Draft List'!$D$4:$AC$2598,AZ$3,FALSE),"")</f>
        <v>8</v>
      </c>
      <c r="BA5" t="str">
        <f>IF(VLOOKUP($B5,'Draft List'!$D$4:$AC$2598,BA$3,FALSE)&lt;&gt;0,VLOOKUP($B5,'Draft List'!$D$4:$AC$2598,BA$3,FALSE),"")</f>
        <v>Reno Zephyrs</v>
      </c>
    </row>
    <row r="6" spans="1:53" hidden="1" x14ac:dyDescent="0.25">
      <c r="A6" t="str">
        <f t="shared" si="0"/>
        <v>C-José Moreno21</v>
      </c>
      <c r="B6">
        <f>VLOOKUP($A6,draft_listing_batters_stats!$A$1:$B$1324,2,FALSE)</f>
        <v>16074</v>
      </c>
      <c r="C6" s="1" t="s">
        <v>93</v>
      </c>
      <c r="D6" s="1" t="s">
        <v>150</v>
      </c>
      <c r="E6" s="1" t="s">
        <v>774</v>
      </c>
      <c r="F6" s="1">
        <v>21</v>
      </c>
      <c r="G6" s="1" t="s">
        <v>58</v>
      </c>
      <c r="H6" s="1" t="s">
        <v>44</v>
      </c>
      <c r="I6" s="1" t="s">
        <v>54</v>
      </c>
      <c r="J6" s="24" t="s">
        <v>70</v>
      </c>
      <c r="K6" s="1" t="s">
        <v>46</v>
      </c>
      <c r="L6" s="24" t="s">
        <v>46</v>
      </c>
      <c r="M6" s="1">
        <v>5</v>
      </c>
      <c r="N6" s="1">
        <v>4</v>
      </c>
      <c r="O6" s="1">
        <v>4</v>
      </c>
      <c r="P6" s="1">
        <v>6</v>
      </c>
      <c r="Q6" s="24">
        <v>5</v>
      </c>
      <c r="R6" s="1">
        <v>6</v>
      </c>
      <c r="S6" s="1">
        <v>4</v>
      </c>
      <c r="T6" s="1">
        <v>5</v>
      </c>
      <c r="U6" s="1">
        <v>8</v>
      </c>
      <c r="V6" s="24">
        <v>5</v>
      </c>
      <c r="W6" s="1">
        <v>6</v>
      </c>
      <c r="X6" s="1">
        <v>5</v>
      </c>
      <c r="Y6" s="24">
        <v>7</v>
      </c>
      <c r="Z6" s="1">
        <v>6</v>
      </c>
      <c r="AA6" s="1" t="s">
        <v>48</v>
      </c>
      <c r="AB6" s="1" t="s">
        <v>48</v>
      </c>
      <c r="AC6" s="1" t="s">
        <v>48</v>
      </c>
      <c r="AD6" s="1" t="s">
        <v>48</v>
      </c>
      <c r="AE6" s="1" t="s">
        <v>48</v>
      </c>
      <c r="AF6" s="1" t="s">
        <v>48</v>
      </c>
      <c r="AG6" s="24" t="s">
        <v>48</v>
      </c>
      <c r="AH6" s="1">
        <v>1</v>
      </c>
      <c r="AI6" s="1">
        <v>1</v>
      </c>
      <c r="AJ6" s="24">
        <v>2</v>
      </c>
      <c r="AK6" s="36" t="s">
        <v>826</v>
      </c>
      <c r="AL6" s="9">
        <f t="shared" si="1"/>
        <v>0.21685722522718087</v>
      </c>
      <c r="AM6" s="9">
        <f t="shared" si="2"/>
        <v>0.80189365547291913</v>
      </c>
      <c r="AN6">
        <f t="shared" si="3"/>
        <v>0</v>
      </c>
      <c r="AO6" s="6">
        <f t="shared" si="4"/>
        <v>1.5</v>
      </c>
      <c r="AP6" s="9">
        <f>($AL$3*AL6+$AM$3*AM6+$AN$3*AN6+$AO$3*AO6)+$K$3*VLOOKUP(K6,COND!$A$2:$C$7,2,FALSE)+$L$3*VLOOKUP(L6,COND!$A$2:$C$7,3,FALSE)</f>
        <v>21.144409588197746</v>
      </c>
      <c r="AQ6" s="28">
        <f t="shared" si="5"/>
        <v>3.429352186830966</v>
      </c>
      <c r="AR6" t="str">
        <f t="shared" si="6"/>
        <v>C</v>
      </c>
      <c r="AS6">
        <v>1</v>
      </c>
      <c r="AT6">
        <v>2</v>
      </c>
      <c r="AV6" t="str">
        <f t="shared" si="7"/>
        <v>Likely</v>
      </c>
      <c r="AX6">
        <f>IF(VLOOKUP($B6,'Draft List'!$D$4:$AC$2598,AX$3,FALSE)&lt;&gt;0,VLOOKUP($B6,'Draft List'!$D$4:$AC$2598,AX$3,FALSE),"")</f>
        <v>60</v>
      </c>
      <c r="AY6">
        <f>IF(VLOOKUP($B6,'Draft List'!$D$4:$AC$2598,AY$3,FALSE)&lt;&gt;0,VLOOKUP($B6,'Draft List'!$D$4:$AC$2598,AY$3,FALSE),"")</f>
        <v>3</v>
      </c>
      <c r="AZ6">
        <f>IF(VLOOKUP($B6,'Draft List'!$D$4:$AC$2598,AZ$3,FALSE)&lt;&gt;0,VLOOKUP($B6,'Draft List'!$D$4:$AC$2598,AZ$3,FALSE),"")</f>
        <v>2</v>
      </c>
      <c r="BA6" t="str">
        <f>IF(VLOOKUP($B6,'Draft List'!$D$4:$AC$2598,BA$3,FALSE)&lt;&gt;0,VLOOKUP($B6,'Draft List'!$D$4:$AC$2598,BA$3,FALSE),"")</f>
        <v>Kalamazoo Badgers</v>
      </c>
    </row>
    <row r="7" spans="1:53" hidden="1" x14ac:dyDescent="0.25">
      <c r="A7" t="str">
        <f t="shared" si="0"/>
        <v>CFToju Samurakami21</v>
      </c>
      <c r="B7">
        <f>VLOOKUP($A7,draft_listing_batters_stats!$A$1:$B$1324,2,FALSE)</f>
        <v>16051</v>
      </c>
      <c r="C7" s="1" t="s">
        <v>81</v>
      </c>
      <c r="D7" s="1" t="s">
        <v>817</v>
      </c>
      <c r="E7" s="1" t="s">
        <v>792</v>
      </c>
      <c r="F7" s="1">
        <v>21</v>
      </c>
      <c r="G7" s="1" t="s">
        <v>44</v>
      </c>
      <c r="H7" s="1" t="s">
        <v>44</v>
      </c>
      <c r="I7" s="1" t="s">
        <v>54</v>
      </c>
      <c r="J7" s="24" t="s">
        <v>70</v>
      </c>
      <c r="K7" s="1" t="s">
        <v>46</v>
      </c>
      <c r="L7" s="24" t="s">
        <v>46</v>
      </c>
      <c r="M7" s="1">
        <v>6</v>
      </c>
      <c r="N7" s="1">
        <v>5</v>
      </c>
      <c r="O7" s="1">
        <v>4</v>
      </c>
      <c r="P7" s="1">
        <v>4</v>
      </c>
      <c r="Q7" s="24">
        <v>6</v>
      </c>
      <c r="R7" s="1">
        <v>7</v>
      </c>
      <c r="S7" s="1">
        <v>5</v>
      </c>
      <c r="T7" s="1">
        <v>4</v>
      </c>
      <c r="U7" s="1">
        <v>6</v>
      </c>
      <c r="V7" s="24">
        <v>8</v>
      </c>
      <c r="W7" s="1">
        <v>4</v>
      </c>
      <c r="X7" s="1">
        <v>7</v>
      </c>
      <c r="Y7" s="24">
        <v>1</v>
      </c>
      <c r="Z7" s="1" t="s">
        <v>48</v>
      </c>
      <c r="AA7" s="1" t="s">
        <v>48</v>
      </c>
      <c r="AB7" s="1" t="s">
        <v>48</v>
      </c>
      <c r="AC7" s="1" t="s">
        <v>48</v>
      </c>
      <c r="AD7" s="1" t="s">
        <v>48</v>
      </c>
      <c r="AE7" s="1">
        <v>1</v>
      </c>
      <c r="AF7" s="1">
        <v>10</v>
      </c>
      <c r="AG7" s="24">
        <v>1</v>
      </c>
      <c r="AH7" s="1">
        <v>10</v>
      </c>
      <c r="AI7" s="1">
        <v>7</v>
      </c>
      <c r="AJ7" s="24">
        <v>5</v>
      </c>
      <c r="AK7" s="36" t="s">
        <v>818</v>
      </c>
      <c r="AL7" s="9">
        <f t="shared" si="1"/>
        <v>0.45107018084648043</v>
      </c>
      <c r="AM7" s="9">
        <f t="shared" si="2"/>
        <v>1.033077796702484</v>
      </c>
      <c r="AN7">
        <f t="shared" si="3"/>
        <v>2</v>
      </c>
      <c r="AO7" s="6">
        <f t="shared" si="4"/>
        <v>1.25</v>
      </c>
      <c r="AP7" s="9">
        <f>($AL$3*AL7+$AM$3*AM7+$AN$3*AN7+$AO$3*AO7)+$K$3*VLOOKUP(K7,COND!$A$2:$C$7,2,FALSE)+$L$3*VLOOKUP(L7,COND!$A$2:$C$7,3,FALSE)</f>
        <v>24.02537391184779</v>
      </c>
      <c r="AQ7" s="28">
        <f t="shared" si="5"/>
        <v>3.8401097754299101</v>
      </c>
      <c r="AR7" t="str">
        <f t="shared" si="6"/>
        <v>CF</v>
      </c>
      <c r="AS7">
        <v>1</v>
      </c>
      <c r="AT7">
        <v>3</v>
      </c>
      <c r="AV7" t="str">
        <f t="shared" si="7"/>
        <v>Possible</v>
      </c>
      <c r="AX7">
        <f>IF(VLOOKUP($B7,'Draft List'!$D$4:$AC$2598,AX$3,FALSE)&lt;&gt;0,VLOOKUP($B7,'Draft List'!$D$4:$AC$2598,AX$3,FALSE),"")</f>
        <v>55</v>
      </c>
      <c r="AY7">
        <f>IF(VLOOKUP($B7,'Draft List'!$D$4:$AC$2598,AY$3,FALSE)&lt;&gt;0,VLOOKUP($B7,'Draft List'!$D$4:$AC$2598,AY$3,FALSE),"")</f>
        <v>2</v>
      </c>
      <c r="AZ7">
        <f>IF(VLOOKUP($B7,'Draft List'!$D$4:$AC$2598,AZ$3,FALSE)&lt;&gt;0,VLOOKUP($B7,'Draft List'!$D$4:$AC$2598,AZ$3,FALSE),"")</f>
        <v>21</v>
      </c>
      <c r="BA7" t="str">
        <f>IF(VLOOKUP($B7,'Draft List'!$D$4:$AC$2598,BA$3,FALSE)&lt;&gt;0,VLOOKUP($B7,'Draft List'!$D$4:$AC$2598,BA$3,FALSE),"")</f>
        <v>San Juan Coqui</v>
      </c>
    </row>
    <row r="8" spans="1:53" hidden="1" x14ac:dyDescent="0.25">
      <c r="A8" t="str">
        <f t="shared" si="0"/>
        <v>1BSean Makepeace21</v>
      </c>
      <c r="B8">
        <f>VLOOKUP($A8,draft_listing_batters_stats!$A$1:$B$1324,2,FALSE)</f>
        <v>16081</v>
      </c>
      <c r="C8" s="1" t="s">
        <v>94</v>
      </c>
      <c r="D8" s="1" t="s">
        <v>479</v>
      </c>
      <c r="E8" s="1" t="s">
        <v>853</v>
      </c>
      <c r="F8" s="1">
        <v>21</v>
      </c>
      <c r="G8" s="1" t="s">
        <v>44</v>
      </c>
      <c r="H8" s="1" t="s">
        <v>44</v>
      </c>
      <c r="I8" s="1" t="s">
        <v>54</v>
      </c>
      <c r="J8" s="24" t="s">
        <v>45</v>
      </c>
      <c r="K8" s="1" t="s">
        <v>46</v>
      </c>
      <c r="L8" s="24" t="s">
        <v>46</v>
      </c>
      <c r="M8" s="1">
        <v>4</v>
      </c>
      <c r="N8" s="1">
        <v>6</v>
      </c>
      <c r="O8" s="1">
        <v>4</v>
      </c>
      <c r="P8" s="1">
        <v>3</v>
      </c>
      <c r="Q8" s="24">
        <v>4</v>
      </c>
      <c r="R8" s="1">
        <v>6</v>
      </c>
      <c r="S8" s="1">
        <v>6</v>
      </c>
      <c r="T8" s="1">
        <v>6</v>
      </c>
      <c r="U8" s="1">
        <v>6</v>
      </c>
      <c r="V8" s="24">
        <v>6</v>
      </c>
      <c r="W8" s="1">
        <v>4</v>
      </c>
      <c r="X8" s="1">
        <v>3</v>
      </c>
      <c r="Y8" s="24">
        <v>1</v>
      </c>
      <c r="Z8" s="1" t="s">
        <v>48</v>
      </c>
      <c r="AA8" s="1">
        <v>5</v>
      </c>
      <c r="AB8" s="1" t="s">
        <v>48</v>
      </c>
      <c r="AC8" s="1" t="s">
        <v>48</v>
      </c>
      <c r="AD8" s="1" t="s">
        <v>48</v>
      </c>
      <c r="AE8" s="1" t="s">
        <v>48</v>
      </c>
      <c r="AF8" s="1" t="s">
        <v>48</v>
      </c>
      <c r="AG8" s="24" t="s">
        <v>48</v>
      </c>
      <c r="AH8" s="1">
        <v>6</v>
      </c>
      <c r="AI8" s="1">
        <v>3</v>
      </c>
      <c r="AJ8" s="24">
        <v>1</v>
      </c>
      <c r="AK8" s="36" t="s">
        <v>854</v>
      </c>
      <c r="AL8" s="9">
        <f t="shared" si="1"/>
        <v>-0.31272384158391342</v>
      </c>
      <c r="AM8" s="9">
        <f t="shared" si="2"/>
        <v>0.84767214853214912</v>
      </c>
      <c r="AN8">
        <f t="shared" si="3"/>
        <v>0</v>
      </c>
      <c r="AO8" s="6">
        <f t="shared" si="4"/>
        <v>0</v>
      </c>
      <c r="AP8" s="9">
        <f>($AL$3*AL8+$AM$3*AM8+$AN$3*AN8+$AO$3*AO8)+$K$3*VLOOKUP(K8,COND!$A$2:$C$7,2,FALSE)+$L$3*VLOOKUP(L8,COND!$A$2:$C$7,3,FALSE)</f>
        <v>20.140793398227398</v>
      </c>
      <c r="AQ8" s="28">
        <f t="shared" si="5"/>
        <v>3.2862601802111868</v>
      </c>
      <c r="AR8" t="str">
        <f t="shared" si="6"/>
        <v>1B</v>
      </c>
      <c r="AS8">
        <v>1</v>
      </c>
      <c r="AT8">
        <v>4</v>
      </c>
      <c r="AV8" t="str">
        <f t="shared" si="7"/>
        <v>Likely</v>
      </c>
      <c r="AX8">
        <f>IF(VLOOKUP($B8,'Draft List'!$D$4:$AC$2598,AX$3,FALSE)&lt;&gt;0,VLOOKUP($B8,'Draft List'!$D$4:$AC$2598,AX$3,FALSE),"")</f>
        <v>53</v>
      </c>
      <c r="AY8">
        <f>IF(VLOOKUP($B8,'Draft List'!$D$4:$AC$2598,AY$3,FALSE)&lt;&gt;0,VLOOKUP($B8,'Draft List'!$D$4:$AC$2598,AY$3,FALSE),"")</f>
        <v>2</v>
      </c>
      <c r="AZ8">
        <f>IF(VLOOKUP($B8,'Draft List'!$D$4:$AC$2598,AZ$3,FALSE)&lt;&gt;0,VLOOKUP($B8,'Draft List'!$D$4:$AC$2598,AZ$3,FALSE),"")</f>
        <v>19</v>
      </c>
      <c r="BA8" t="str">
        <f>IF(VLOOKUP($B8,'Draft List'!$D$4:$AC$2598,BA$3,FALSE)&lt;&gt;0,VLOOKUP($B8,'Draft List'!$D$4:$AC$2598,BA$3,FALSE),"")</f>
        <v>Havana Leones</v>
      </c>
    </row>
    <row r="9" spans="1:53" hidden="1" x14ac:dyDescent="0.25">
      <c r="A9" t="str">
        <f t="shared" si="0"/>
        <v>LFPaul Oglethorpe21</v>
      </c>
      <c r="B9">
        <f>VLOOKUP($A9,draft_listing_batters_stats!$A$1:$B$1324,2,FALSE)</f>
        <v>3027</v>
      </c>
      <c r="C9" s="1" t="s">
        <v>55</v>
      </c>
      <c r="D9" s="1" t="s">
        <v>199</v>
      </c>
      <c r="E9" s="1" t="s">
        <v>894</v>
      </c>
      <c r="F9" s="1">
        <v>21</v>
      </c>
      <c r="G9" s="1" t="s">
        <v>44</v>
      </c>
      <c r="H9" s="1" t="s">
        <v>44</v>
      </c>
      <c r="I9" s="1" t="s">
        <v>54</v>
      </c>
      <c r="J9" s="24" t="s">
        <v>45</v>
      </c>
      <c r="K9" s="1" t="s">
        <v>46</v>
      </c>
      <c r="L9" s="24" t="s">
        <v>51</v>
      </c>
      <c r="M9" s="1">
        <v>2</v>
      </c>
      <c r="N9" s="1">
        <v>4</v>
      </c>
      <c r="O9" s="1">
        <v>3</v>
      </c>
      <c r="P9" s="1">
        <v>5</v>
      </c>
      <c r="Q9" s="24">
        <v>2</v>
      </c>
      <c r="R9" s="1">
        <v>5</v>
      </c>
      <c r="S9" s="1">
        <v>7</v>
      </c>
      <c r="T9" s="1">
        <v>6</v>
      </c>
      <c r="U9" s="1">
        <v>6</v>
      </c>
      <c r="V9" s="24">
        <v>4</v>
      </c>
      <c r="W9" s="1">
        <v>6</v>
      </c>
      <c r="X9" s="1">
        <v>9</v>
      </c>
      <c r="Y9" s="24">
        <v>1</v>
      </c>
      <c r="Z9" s="1" t="s">
        <v>48</v>
      </c>
      <c r="AA9" s="1" t="s">
        <v>48</v>
      </c>
      <c r="AB9" s="1" t="s">
        <v>48</v>
      </c>
      <c r="AC9" s="1" t="s">
        <v>48</v>
      </c>
      <c r="AD9" s="1" t="s">
        <v>48</v>
      </c>
      <c r="AE9" s="1">
        <v>4</v>
      </c>
      <c r="AF9" s="1" t="s">
        <v>48</v>
      </c>
      <c r="AG9" s="24" t="s">
        <v>48</v>
      </c>
      <c r="AH9" s="1">
        <v>2</v>
      </c>
      <c r="AI9" s="1">
        <v>1</v>
      </c>
      <c r="AJ9" s="24">
        <v>1</v>
      </c>
      <c r="AK9" s="36" t="s">
        <v>895</v>
      </c>
      <c r="AL9" s="9">
        <f t="shared" si="1"/>
        <v>-1.0436303468655763</v>
      </c>
      <c r="AM9" s="9">
        <f t="shared" si="2"/>
        <v>0.49614351231401088</v>
      </c>
      <c r="AN9">
        <f t="shared" si="3"/>
        <v>0</v>
      </c>
      <c r="AO9" s="6">
        <f t="shared" si="4"/>
        <v>0</v>
      </c>
      <c r="AP9" s="9">
        <f>($AL$3*AL9+$AM$3*AM9+$AN$3*AN9+$AO$3*AO9)+$K$3*VLOOKUP(K9,COND!$A$2:$C$7,2,FALSE)+$L$3*VLOOKUP(L9,COND!$A$2:$C$7,3,FALSE)</f>
        <v>15.949359113081572</v>
      </c>
      <c r="AQ9" s="28">
        <f t="shared" si="5"/>
        <v>2.6886604718065468</v>
      </c>
      <c r="AR9" t="str">
        <f t="shared" si="6"/>
        <v>LF</v>
      </c>
      <c r="AS9">
        <v>1</v>
      </c>
      <c r="AT9">
        <v>5</v>
      </c>
      <c r="AV9" t="str">
        <f t="shared" si="7"/>
        <v>Possible</v>
      </c>
      <c r="AX9">
        <f>IF(VLOOKUP($B9,'Draft List'!$D$4:$AC$2598,AX$3,FALSE)&lt;&gt;0,VLOOKUP($B9,'Draft List'!$D$4:$AC$2598,AX$3,FALSE),"")</f>
        <v>19</v>
      </c>
      <c r="AY9">
        <f>IF(VLOOKUP($B9,'Draft List'!$D$4:$AC$2598,AY$3,FALSE)&lt;&gt;0,VLOOKUP($B9,'Draft List'!$D$4:$AC$2598,AY$3,FALSE),"")</f>
        <v>1</v>
      </c>
      <c r="AZ9">
        <f>IF(VLOOKUP($B9,'Draft List'!$D$4:$AC$2598,AZ$3,FALSE)&lt;&gt;0,VLOOKUP($B9,'Draft List'!$D$4:$AC$2598,AZ$3,FALSE),"")</f>
        <v>19</v>
      </c>
      <c r="BA9" t="str">
        <f>IF(VLOOKUP($B9,'Draft List'!$D$4:$AC$2598,BA$3,FALSE)&lt;&gt;0,VLOOKUP($B9,'Draft List'!$D$4:$AC$2598,BA$3,FALSE),"")</f>
        <v>Havana Leones</v>
      </c>
    </row>
    <row r="10" spans="1:53" hidden="1" x14ac:dyDescent="0.25">
      <c r="A10" t="str">
        <f t="shared" si="0"/>
        <v>LFKevin Kirkpatrick21</v>
      </c>
      <c r="B10">
        <f>VLOOKUP($A10,draft_listing_batters_stats!$A$1:$B$1324,2,FALSE)</f>
        <v>2907</v>
      </c>
      <c r="C10" s="1" t="s">
        <v>55</v>
      </c>
      <c r="D10" s="1" t="s">
        <v>184</v>
      </c>
      <c r="E10" s="1" t="s">
        <v>823</v>
      </c>
      <c r="F10" s="1">
        <v>21</v>
      </c>
      <c r="G10" s="1" t="s">
        <v>44</v>
      </c>
      <c r="H10" s="1" t="s">
        <v>44</v>
      </c>
      <c r="I10" s="1" t="s">
        <v>54</v>
      </c>
      <c r="J10" s="24" t="s">
        <v>70</v>
      </c>
      <c r="K10" s="1" t="s">
        <v>46</v>
      </c>
      <c r="L10" s="24" t="s">
        <v>46</v>
      </c>
      <c r="M10" s="1">
        <v>5</v>
      </c>
      <c r="N10" s="1">
        <v>8</v>
      </c>
      <c r="O10" s="1">
        <v>3</v>
      </c>
      <c r="P10" s="1">
        <v>4</v>
      </c>
      <c r="Q10" s="24">
        <v>4</v>
      </c>
      <c r="R10" s="1">
        <v>7</v>
      </c>
      <c r="S10" s="1">
        <v>9</v>
      </c>
      <c r="T10" s="1">
        <v>6</v>
      </c>
      <c r="U10" s="1">
        <v>6</v>
      </c>
      <c r="V10" s="24">
        <v>5</v>
      </c>
      <c r="W10" s="1">
        <v>6</v>
      </c>
      <c r="X10" s="1">
        <v>8</v>
      </c>
      <c r="Y10" s="24">
        <v>1</v>
      </c>
      <c r="Z10" s="1" t="s">
        <v>48</v>
      </c>
      <c r="AA10" s="1" t="s">
        <v>48</v>
      </c>
      <c r="AB10" s="1" t="s">
        <v>48</v>
      </c>
      <c r="AC10" s="1" t="s">
        <v>48</v>
      </c>
      <c r="AD10" s="1" t="s">
        <v>48</v>
      </c>
      <c r="AE10" s="1">
        <v>8</v>
      </c>
      <c r="AF10" s="1" t="s">
        <v>48</v>
      </c>
      <c r="AG10" s="24" t="s">
        <v>48</v>
      </c>
      <c r="AH10" s="1">
        <v>3</v>
      </c>
      <c r="AI10" s="1">
        <v>7</v>
      </c>
      <c r="AJ10" s="24">
        <v>10</v>
      </c>
      <c r="AK10" s="36" t="s">
        <v>824</v>
      </c>
      <c r="AL10" s="9">
        <f t="shared" si="1"/>
        <v>0.11859980984184781</v>
      </c>
      <c r="AM10" s="9">
        <f t="shared" si="2"/>
        <v>1.2833912837738506</v>
      </c>
      <c r="AN10">
        <f t="shared" si="3"/>
        <v>2</v>
      </c>
      <c r="AO10" s="6">
        <f t="shared" si="4"/>
        <v>0.25</v>
      </c>
      <c r="AP10" s="9">
        <f>($AL$3*AL10+$AM$3*AM10+$AN$3*AN10+$AO$3*AO10)+$K$3*VLOOKUP(K10,COND!$A$2:$C$7,2,FALSE)+$L$3*VLOOKUP(L10,COND!$A$2:$C$7,3,FALSE)</f>
        <v>25.995888719603727</v>
      </c>
      <c r="AQ10" s="28">
        <f t="shared" si="5"/>
        <v>4.1210587285592091</v>
      </c>
      <c r="AR10" t="str">
        <f t="shared" si="6"/>
        <v>LF</v>
      </c>
      <c r="AS10">
        <v>2</v>
      </c>
      <c r="AT10">
        <v>6</v>
      </c>
      <c r="AV10" t="str">
        <f t="shared" si="7"/>
        <v>Likely</v>
      </c>
      <c r="AX10">
        <f>IF(VLOOKUP($B10,'Draft List'!$D$4:$AC$2598,AX$3,FALSE)&lt;&gt;0,VLOOKUP($B10,'Draft List'!$D$4:$AC$2598,AX$3,FALSE),"")</f>
        <v>47</v>
      </c>
      <c r="AY10">
        <f>IF(VLOOKUP($B10,'Draft List'!$D$4:$AC$2598,AY$3,FALSE)&lt;&gt;0,VLOOKUP($B10,'Draft List'!$D$4:$AC$2598,AY$3,FALSE),"")</f>
        <v>2</v>
      </c>
      <c r="AZ10">
        <f>IF(VLOOKUP($B10,'Draft List'!$D$4:$AC$2598,AZ$3,FALSE)&lt;&gt;0,VLOOKUP($B10,'Draft List'!$D$4:$AC$2598,AZ$3,FALSE),"")</f>
        <v>13</v>
      </c>
      <c r="BA10" t="str">
        <f>IF(VLOOKUP($B10,'Draft List'!$D$4:$AC$2598,BA$3,FALSE)&lt;&gt;0,VLOOKUP($B10,'Draft List'!$D$4:$AC$2598,BA$3,FALSE),"")</f>
        <v>Fargo Dinosaurs</v>
      </c>
    </row>
    <row r="11" spans="1:53" hidden="1" x14ac:dyDescent="0.25">
      <c r="A11" t="str">
        <f t="shared" si="0"/>
        <v>C-Roberto Ortega21</v>
      </c>
      <c r="B11">
        <f>VLOOKUP($A11,draft_listing_batters_stats!$A$1:$B$1324,2,FALSE)</f>
        <v>16079</v>
      </c>
      <c r="C11" s="1" t="s">
        <v>93</v>
      </c>
      <c r="D11" s="1" t="s">
        <v>372</v>
      </c>
      <c r="E11" s="1" t="s">
        <v>214</v>
      </c>
      <c r="F11" s="1">
        <v>21</v>
      </c>
      <c r="G11" s="1" t="s">
        <v>44</v>
      </c>
      <c r="H11" s="1" t="s">
        <v>44</v>
      </c>
      <c r="I11" s="1" t="s">
        <v>54</v>
      </c>
      <c r="J11" s="24" t="s">
        <v>70</v>
      </c>
      <c r="K11" s="1" t="s">
        <v>46</v>
      </c>
      <c r="L11" s="24" t="s">
        <v>46</v>
      </c>
      <c r="M11" s="1">
        <v>4</v>
      </c>
      <c r="N11" s="1">
        <v>5</v>
      </c>
      <c r="O11" s="1">
        <v>4</v>
      </c>
      <c r="P11" s="1">
        <v>3</v>
      </c>
      <c r="Q11" s="24">
        <v>4</v>
      </c>
      <c r="R11" s="1">
        <v>6</v>
      </c>
      <c r="S11" s="1">
        <v>5</v>
      </c>
      <c r="T11" s="1">
        <v>6</v>
      </c>
      <c r="U11" s="1">
        <v>6</v>
      </c>
      <c r="V11" s="24">
        <v>6</v>
      </c>
      <c r="W11" s="1">
        <v>4</v>
      </c>
      <c r="X11" s="1">
        <v>3</v>
      </c>
      <c r="Y11" s="24">
        <v>7</v>
      </c>
      <c r="Z11" s="1">
        <v>5</v>
      </c>
      <c r="AA11" s="1" t="s">
        <v>48</v>
      </c>
      <c r="AB11" s="1" t="s">
        <v>48</v>
      </c>
      <c r="AC11" s="1" t="s">
        <v>48</v>
      </c>
      <c r="AD11" s="1" t="s">
        <v>48</v>
      </c>
      <c r="AE11" s="1" t="s">
        <v>48</v>
      </c>
      <c r="AF11" s="1" t="s">
        <v>48</v>
      </c>
      <c r="AG11" s="24" t="s">
        <v>48</v>
      </c>
      <c r="AH11" s="1">
        <v>3</v>
      </c>
      <c r="AI11" s="1">
        <v>5</v>
      </c>
      <c r="AJ11" s="24">
        <v>1</v>
      </c>
      <c r="AK11" s="36" t="s">
        <v>830</v>
      </c>
      <c r="AL11" s="9">
        <f t="shared" si="1"/>
        <v>-0.36378372120261693</v>
      </c>
      <c r="AM11" s="9">
        <f t="shared" si="2"/>
        <v>0.79661226891344561</v>
      </c>
      <c r="AN11">
        <f t="shared" si="3"/>
        <v>0</v>
      </c>
      <c r="AO11" s="6">
        <f t="shared" si="4"/>
        <v>1.5</v>
      </c>
      <c r="AP11" s="9">
        <f>($AL$3*AL11+$AM$3*AM11+$AN$3*AN11+$AO$3*AO11)+$K$3*VLOOKUP(K11,COND!$A$2:$C$7,2,FALSE)+$L$3*VLOOKUP(L11,COND!$A$2:$C$7,3,FALSE)</f>
        <v>21.022968854841086</v>
      </c>
      <c r="AQ11" s="28">
        <f t="shared" si="5"/>
        <v>3.412037601439617</v>
      </c>
      <c r="AR11" t="str">
        <f t="shared" si="6"/>
        <v>C</v>
      </c>
      <c r="AS11">
        <v>2</v>
      </c>
      <c r="AT11">
        <v>7</v>
      </c>
      <c r="AV11" t="str">
        <f t="shared" si="7"/>
        <v>Likely</v>
      </c>
      <c r="AX11">
        <f>IF(VLOOKUP($B11,'Draft List'!$D$4:$AC$2598,AX$3,FALSE)&lt;&gt;0,VLOOKUP($B11,'Draft List'!$D$4:$AC$2598,AX$3,FALSE),"")</f>
        <v>43</v>
      </c>
      <c r="AY11">
        <f>IF(VLOOKUP($B11,'Draft List'!$D$4:$AC$2598,AY$3,FALSE)&lt;&gt;0,VLOOKUP($B11,'Draft List'!$D$4:$AC$2598,AY$3,FALSE),"")</f>
        <v>2</v>
      </c>
      <c r="AZ11">
        <f>IF(VLOOKUP($B11,'Draft List'!$D$4:$AC$2598,AZ$3,FALSE)&lt;&gt;0,VLOOKUP($B11,'Draft List'!$D$4:$AC$2598,AZ$3,FALSE),"")</f>
        <v>9</v>
      </c>
      <c r="BA11" t="str">
        <f>IF(VLOOKUP($B11,'Draft List'!$D$4:$AC$2598,BA$3,FALSE)&lt;&gt;0,VLOOKUP($B11,'Draft List'!$D$4:$AC$2598,BA$3,FALSE),"")</f>
        <v>Bakersfield Bears</v>
      </c>
    </row>
    <row r="12" spans="1:53" hidden="1" x14ac:dyDescent="0.25">
      <c r="A12" t="str">
        <f t="shared" si="0"/>
        <v>C-Ewan Carne21</v>
      </c>
      <c r="B12">
        <f>VLOOKUP($A12,draft_listing_batters_stats!$A$1:$B$1324,2,FALSE)</f>
        <v>16076</v>
      </c>
      <c r="C12" s="1" t="s">
        <v>93</v>
      </c>
      <c r="D12" s="1" t="s">
        <v>627</v>
      </c>
      <c r="E12" s="1" t="s">
        <v>842</v>
      </c>
      <c r="F12" s="1">
        <v>21</v>
      </c>
      <c r="G12" s="1" t="s">
        <v>44</v>
      </c>
      <c r="H12" s="1" t="s">
        <v>44</v>
      </c>
      <c r="I12" s="1" t="s">
        <v>54</v>
      </c>
      <c r="J12" s="24" t="s">
        <v>70</v>
      </c>
      <c r="K12" s="1" t="s">
        <v>51</v>
      </c>
      <c r="L12" s="24" t="s">
        <v>46</v>
      </c>
      <c r="M12" s="1">
        <v>4</v>
      </c>
      <c r="N12" s="1">
        <v>9</v>
      </c>
      <c r="O12" s="1">
        <v>3</v>
      </c>
      <c r="P12" s="1">
        <v>5</v>
      </c>
      <c r="Q12" s="24">
        <v>4</v>
      </c>
      <c r="R12" s="1">
        <v>5</v>
      </c>
      <c r="S12" s="1">
        <v>10</v>
      </c>
      <c r="T12" s="1">
        <v>5</v>
      </c>
      <c r="U12" s="1">
        <v>6</v>
      </c>
      <c r="V12" s="24">
        <v>5</v>
      </c>
      <c r="W12" s="1">
        <v>4</v>
      </c>
      <c r="X12" s="1">
        <v>5</v>
      </c>
      <c r="Y12" s="24">
        <v>6</v>
      </c>
      <c r="Z12" s="1">
        <v>3</v>
      </c>
      <c r="AA12" s="1" t="s">
        <v>48</v>
      </c>
      <c r="AB12" s="1" t="s">
        <v>48</v>
      </c>
      <c r="AC12" s="1" t="s">
        <v>48</v>
      </c>
      <c r="AD12" s="1" t="s">
        <v>48</v>
      </c>
      <c r="AE12" s="1" t="s">
        <v>48</v>
      </c>
      <c r="AF12" s="1" t="s">
        <v>48</v>
      </c>
      <c r="AG12" s="24" t="s">
        <v>48</v>
      </c>
      <c r="AH12" s="1">
        <v>1</v>
      </c>
      <c r="AI12" s="1">
        <v>3</v>
      </c>
      <c r="AJ12" s="24">
        <v>2</v>
      </c>
      <c r="AK12" s="36" t="s">
        <v>830</v>
      </c>
      <c r="AL12" s="9">
        <f t="shared" si="1"/>
        <v>-6.3186596732542358E-2</v>
      </c>
      <c r="AM12" s="9">
        <f t="shared" si="2"/>
        <v>0.60627799696330331</v>
      </c>
      <c r="AN12">
        <f t="shared" si="3"/>
        <v>0</v>
      </c>
      <c r="AO12" s="6">
        <f t="shared" si="4"/>
        <v>1</v>
      </c>
      <c r="AP12" s="9">
        <f>($AL$3*AL12+$AM$3*AM12+$AN$3*AN12+$AO$3*AO12)+$K$3*VLOOKUP(K12,COND!$A$2:$C$7,2,FALSE)+$L$3*VLOOKUP(L12,COND!$A$2:$C$7,3,FALSE)</f>
        <v>18.369017303886388</v>
      </c>
      <c r="AQ12" s="28">
        <f t="shared" si="5"/>
        <v>3.03364668198962</v>
      </c>
      <c r="AR12" t="str">
        <f t="shared" si="6"/>
        <v>C</v>
      </c>
      <c r="AS12">
        <v>1</v>
      </c>
      <c r="AT12">
        <v>8</v>
      </c>
      <c r="AV12" t="str">
        <f t="shared" si="7"/>
        <v>Possible</v>
      </c>
      <c r="AX12">
        <f>IF(VLOOKUP($B12,'Draft List'!$D$4:$AC$2598,AX$3,FALSE)&lt;&gt;0,VLOOKUP($B12,'Draft List'!$D$4:$AC$2598,AX$3,FALSE),"")</f>
        <v>23</v>
      </c>
      <c r="AY12" t="str">
        <f>IF(VLOOKUP($B12,'Draft List'!$D$4:$AC$2598,AY$3,FALSE)&lt;&gt;0,VLOOKUP($B12,'Draft List'!$D$4:$AC$2598,AY$3,FALSE),"")</f>
        <v>S1</v>
      </c>
      <c r="AZ12">
        <f>IF(VLOOKUP($B12,'Draft List'!$D$4:$AC$2598,AZ$3,FALSE)&lt;&gt;0,VLOOKUP($B12,'Draft List'!$D$4:$AC$2598,AZ$3,FALSE),"")</f>
        <v>2</v>
      </c>
      <c r="BA12" t="str">
        <f>IF(VLOOKUP($B12,'Draft List'!$D$4:$AC$2598,BA$3,FALSE)&lt;&gt;0,VLOOKUP($B12,'Draft List'!$D$4:$AC$2598,BA$3,FALSE),"")</f>
        <v>Amsterdam Lions</v>
      </c>
    </row>
    <row r="13" spans="1:53" x14ac:dyDescent="0.25">
      <c r="A13" t="str">
        <f t="shared" si="0"/>
        <v>3BJo Nii21</v>
      </c>
      <c r="B13">
        <f>VLOOKUP($A13,draft_listing_batters_stats!$A$1:$B$1324,2,FALSE)</f>
        <v>16035</v>
      </c>
      <c r="C13" s="1" t="s">
        <v>76</v>
      </c>
      <c r="D13" s="1" t="s">
        <v>892</v>
      </c>
      <c r="E13" s="1" t="s">
        <v>893</v>
      </c>
      <c r="F13" s="1">
        <v>21</v>
      </c>
      <c r="G13" s="1" t="s">
        <v>44</v>
      </c>
      <c r="H13" s="1" t="s">
        <v>44</v>
      </c>
      <c r="I13" s="1" t="s">
        <v>54</v>
      </c>
      <c r="J13" s="24" t="s">
        <v>45</v>
      </c>
      <c r="K13" s="1" t="s">
        <v>51</v>
      </c>
      <c r="L13" s="24" t="s">
        <v>51</v>
      </c>
      <c r="M13" s="1">
        <v>3</v>
      </c>
      <c r="N13" s="1">
        <v>4</v>
      </c>
      <c r="O13" s="1">
        <v>4</v>
      </c>
      <c r="P13" s="1">
        <v>3</v>
      </c>
      <c r="Q13" s="24">
        <v>4</v>
      </c>
      <c r="R13" s="1">
        <v>5</v>
      </c>
      <c r="S13" s="1">
        <v>4</v>
      </c>
      <c r="T13" s="1">
        <v>4</v>
      </c>
      <c r="U13" s="1">
        <v>5</v>
      </c>
      <c r="V13" s="24">
        <v>6</v>
      </c>
      <c r="W13" s="1">
        <v>9</v>
      </c>
      <c r="X13" s="1">
        <v>8</v>
      </c>
      <c r="Y13" s="24">
        <v>1</v>
      </c>
      <c r="Z13" s="1" t="s">
        <v>48</v>
      </c>
      <c r="AA13" s="1">
        <v>3</v>
      </c>
      <c r="AB13" s="1" t="s">
        <v>48</v>
      </c>
      <c r="AC13" s="1">
        <v>8</v>
      </c>
      <c r="AD13" s="1" t="s">
        <v>48</v>
      </c>
      <c r="AE13" s="1" t="s">
        <v>48</v>
      </c>
      <c r="AF13" s="1" t="s">
        <v>48</v>
      </c>
      <c r="AG13" s="24" t="s">
        <v>48</v>
      </c>
      <c r="AH13" s="1">
        <v>6</v>
      </c>
      <c r="AI13" s="1">
        <v>6</v>
      </c>
      <c r="AJ13" s="24">
        <v>3</v>
      </c>
      <c r="AK13" s="36" t="s">
        <v>832</v>
      </c>
      <c r="AL13" s="9">
        <f t="shared" si="1"/>
        <v>-0.73739943702399513</v>
      </c>
      <c r="AM13" s="9">
        <f t="shared" si="2"/>
        <v>0.16716401503468326</v>
      </c>
      <c r="AN13">
        <f t="shared" si="3"/>
        <v>0</v>
      </c>
      <c r="AO13" s="6">
        <f t="shared" si="4"/>
        <v>1.25</v>
      </c>
      <c r="AP13" s="9">
        <f>($AL$3*AL13+$AM$3*AM13+$AN$3*AN13+$AO$3*AO13)+$K$3*VLOOKUP(K13,COND!$A$2:$C$7,2,FALSE)+$L$3*VLOOKUP(L13,COND!$A$2:$C$7,3,FALSE)</f>
        <v>13.382228236713798</v>
      </c>
      <c r="AQ13" s="28">
        <f t="shared" si="5"/>
        <v>2.3226481335979439</v>
      </c>
      <c r="AR13" t="str">
        <f t="shared" si="6"/>
        <v>3B</v>
      </c>
      <c r="AS13">
        <v>1</v>
      </c>
      <c r="AT13">
        <v>9</v>
      </c>
      <c r="AV13" t="str">
        <f t="shared" si="7"/>
        <v>Unlikely</v>
      </c>
      <c r="AX13">
        <f>IF(VLOOKUP($B13,'Draft List'!$D$4:$AC$2598,AX$3,FALSE)&lt;&gt;0,VLOOKUP($B13,'Draft List'!$D$4:$AC$2598,AX$3,FALSE),"")</f>
        <v>22</v>
      </c>
      <c r="AY13" t="str">
        <f>IF(VLOOKUP($B13,'Draft List'!$D$4:$AC$2598,AY$3,FALSE)&lt;&gt;0,VLOOKUP($B13,'Draft List'!$D$4:$AC$2598,AY$3,FALSE),"")</f>
        <v>S1</v>
      </c>
      <c r="AZ13">
        <f>IF(VLOOKUP($B13,'Draft List'!$D$4:$AC$2598,AZ$3,FALSE)&lt;&gt;0,VLOOKUP($B13,'Draft List'!$D$4:$AC$2598,AZ$3,FALSE),"")</f>
        <v>1</v>
      </c>
      <c r="BA13" t="str">
        <f>IF(VLOOKUP($B13,'Draft List'!$D$4:$AC$2598,BA$3,FALSE)&lt;&gt;0,VLOOKUP($B13,'Draft List'!$D$4:$AC$2598,BA$3,FALSE),"")</f>
        <v>Amsterdam Lions</v>
      </c>
    </row>
    <row r="14" spans="1:53" x14ac:dyDescent="0.25">
      <c r="A14" t="str">
        <f t="shared" si="0"/>
        <v>3BAlex Payne21</v>
      </c>
      <c r="B14">
        <f>VLOOKUP($A14,draft_listing_batters_stats!$A$1:$B$1324,2,FALSE)</f>
        <v>3704</v>
      </c>
      <c r="C14" s="1" t="s">
        <v>76</v>
      </c>
      <c r="D14" s="1" t="s">
        <v>499</v>
      </c>
      <c r="E14" s="1" t="s">
        <v>831</v>
      </c>
      <c r="F14" s="1">
        <v>21</v>
      </c>
      <c r="G14" s="1" t="s">
        <v>44</v>
      </c>
      <c r="H14" s="1" t="s">
        <v>44</v>
      </c>
      <c r="I14" s="1" t="s">
        <v>54</v>
      </c>
      <c r="J14" s="24" t="s">
        <v>70</v>
      </c>
      <c r="K14" s="1" t="s">
        <v>46</v>
      </c>
      <c r="L14" s="24" t="s">
        <v>46</v>
      </c>
      <c r="M14" s="1">
        <v>4</v>
      </c>
      <c r="N14" s="1">
        <v>4</v>
      </c>
      <c r="O14" s="1">
        <v>3</v>
      </c>
      <c r="P14" s="1">
        <v>3</v>
      </c>
      <c r="Q14" s="24">
        <v>3</v>
      </c>
      <c r="R14" s="1">
        <v>6</v>
      </c>
      <c r="S14" s="1">
        <v>4</v>
      </c>
      <c r="T14" s="1">
        <v>5</v>
      </c>
      <c r="U14" s="1">
        <v>4</v>
      </c>
      <c r="V14" s="24">
        <v>5</v>
      </c>
      <c r="W14" s="1">
        <v>8</v>
      </c>
      <c r="X14" s="1">
        <v>10</v>
      </c>
      <c r="Y14" s="24">
        <v>1</v>
      </c>
      <c r="Z14" s="1" t="s">
        <v>48</v>
      </c>
      <c r="AA14" s="1" t="s">
        <v>48</v>
      </c>
      <c r="AB14" s="1" t="s">
        <v>48</v>
      </c>
      <c r="AC14" s="1">
        <v>7</v>
      </c>
      <c r="AD14" s="1" t="s">
        <v>48</v>
      </c>
      <c r="AE14" s="1" t="s">
        <v>48</v>
      </c>
      <c r="AF14" s="1" t="s">
        <v>48</v>
      </c>
      <c r="AG14" s="24" t="s">
        <v>48</v>
      </c>
      <c r="AH14" s="1">
        <v>1</v>
      </c>
      <c r="AI14" s="1">
        <v>1</v>
      </c>
      <c r="AJ14" s="24">
        <v>1</v>
      </c>
      <c r="AK14" s="36" t="s">
        <v>832</v>
      </c>
      <c r="AL14" s="9">
        <f t="shared" si="1"/>
        <v>-0.53792143466230535</v>
      </c>
      <c r="AM14" s="9">
        <f t="shared" si="2"/>
        <v>0.44305545543459496</v>
      </c>
      <c r="AN14">
        <f t="shared" si="3"/>
        <v>0</v>
      </c>
      <c r="AO14" s="6">
        <f t="shared" si="4"/>
        <v>0.75</v>
      </c>
      <c r="AP14" s="9">
        <f>($AL$3*AL14+$AM$3*AM14+$AN$3*AN14+$AO$3*AO14)+$K$3*VLOOKUP(K14,COND!$A$2:$C$7,2,FALSE)+$L$3*VLOOKUP(L14,COND!$A$2:$C$7,3,FALSE)</f>
        <v>16.012873321748909</v>
      </c>
      <c r="AQ14" s="28">
        <f t="shared" si="5"/>
        <v>2.6977161004999672</v>
      </c>
      <c r="AR14" t="str">
        <f t="shared" si="6"/>
        <v>3B</v>
      </c>
      <c r="AS14">
        <v>2</v>
      </c>
      <c r="AT14">
        <v>10</v>
      </c>
      <c r="AV14" t="str">
        <f t="shared" si="7"/>
        <v>Possible</v>
      </c>
      <c r="AX14">
        <f>IF(VLOOKUP($B14,'Draft List'!$D$4:$AC$2598,AX$3,FALSE)&lt;&gt;0,VLOOKUP($B14,'Draft List'!$D$4:$AC$2598,AX$3,FALSE),"")</f>
        <v>87</v>
      </c>
      <c r="AY14">
        <f>IF(VLOOKUP($B14,'Draft List'!$D$4:$AC$2598,AY$3,FALSE)&lt;&gt;0,VLOOKUP($B14,'Draft List'!$D$4:$AC$2598,AY$3,FALSE),"")</f>
        <v>4</v>
      </c>
      <c r="AZ14">
        <f>IF(VLOOKUP($B14,'Draft List'!$D$4:$AC$2598,AZ$3,FALSE)&lt;&gt;0,VLOOKUP($B14,'Draft List'!$D$4:$AC$2598,AZ$3,FALSE),"")</f>
        <v>2</v>
      </c>
      <c r="BA14" t="str">
        <f>IF(VLOOKUP($B14,'Draft List'!$D$4:$AC$2598,BA$3,FALSE)&lt;&gt;0,VLOOKUP($B14,'Draft List'!$D$4:$AC$2598,BA$3,FALSE),"")</f>
        <v>Kalamazoo Badgers</v>
      </c>
    </row>
    <row r="15" spans="1:53" hidden="1" x14ac:dyDescent="0.25">
      <c r="A15" t="str">
        <f t="shared" si="0"/>
        <v>RFOkakura Tomita21</v>
      </c>
      <c r="B15">
        <f>VLOOKUP($A15,draft_listing_batters_stats!$A$1:$B$1324,2,FALSE)</f>
        <v>16060</v>
      </c>
      <c r="C15" s="1" t="s">
        <v>73</v>
      </c>
      <c r="D15" s="1" t="s">
        <v>963</v>
      </c>
      <c r="E15" s="1" t="s">
        <v>964</v>
      </c>
      <c r="F15" s="1">
        <v>21</v>
      </c>
      <c r="G15" s="1" t="s">
        <v>44</v>
      </c>
      <c r="H15" s="1" t="s">
        <v>44</v>
      </c>
      <c r="I15" s="1" t="s">
        <v>54</v>
      </c>
      <c r="J15" s="24" t="s">
        <v>45</v>
      </c>
      <c r="K15" s="1" t="s">
        <v>51</v>
      </c>
      <c r="L15" s="24" t="s">
        <v>51</v>
      </c>
      <c r="M15" s="1">
        <v>3</v>
      </c>
      <c r="N15" s="1">
        <v>6</v>
      </c>
      <c r="O15" s="1">
        <v>4</v>
      </c>
      <c r="P15" s="1">
        <v>4</v>
      </c>
      <c r="Q15" s="24">
        <v>3</v>
      </c>
      <c r="R15" s="1">
        <v>5</v>
      </c>
      <c r="S15" s="1">
        <v>6</v>
      </c>
      <c r="T15" s="1">
        <v>5</v>
      </c>
      <c r="U15" s="1">
        <v>5</v>
      </c>
      <c r="V15" s="24">
        <v>5</v>
      </c>
      <c r="W15" s="1">
        <v>6</v>
      </c>
      <c r="X15" s="1">
        <v>9</v>
      </c>
      <c r="Y15" s="24">
        <v>1</v>
      </c>
      <c r="Z15" s="1" t="s">
        <v>48</v>
      </c>
      <c r="AA15" s="1">
        <v>1</v>
      </c>
      <c r="AB15" s="1" t="s">
        <v>48</v>
      </c>
      <c r="AC15" s="1" t="s">
        <v>48</v>
      </c>
      <c r="AD15" s="1" t="s">
        <v>48</v>
      </c>
      <c r="AE15" s="1">
        <v>2</v>
      </c>
      <c r="AF15" s="1" t="s">
        <v>48</v>
      </c>
      <c r="AG15" s="24">
        <v>6</v>
      </c>
      <c r="AH15" s="1">
        <v>2</v>
      </c>
      <c r="AI15" s="1">
        <v>2</v>
      </c>
      <c r="AJ15" s="24">
        <v>1</v>
      </c>
      <c r="AK15" s="36" t="s">
        <v>965</v>
      </c>
      <c r="AL15" s="9">
        <f t="shared" si="1"/>
        <v>-0.5855864675940905</v>
      </c>
      <c r="AM15" s="9">
        <f t="shared" si="2"/>
        <v>0.31232892847890831</v>
      </c>
      <c r="AN15">
        <f t="shared" si="3"/>
        <v>0</v>
      </c>
      <c r="AO15" s="6">
        <f t="shared" si="4"/>
        <v>0.65</v>
      </c>
      <c r="AP15" s="9">
        <f>($AL$3*AL15+$AM$3*AM15+$AN$3*AN15+$AO$3*AO15)+$K$3*VLOOKUP(K15,COND!$A$2:$C$7,2,FALSE)+$L$3*VLOOKUP(L15,COND!$A$2:$C$7,3,FALSE)</f>
        <v>14.53938849498749</v>
      </c>
      <c r="AQ15" s="28">
        <f t="shared" si="5"/>
        <v>2.4876319042781838</v>
      </c>
      <c r="AR15" t="str">
        <f t="shared" si="6"/>
        <v>RF</v>
      </c>
      <c r="AS15">
        <v>1</v>
      </c>
      <c r="AT15">
        <v>11</v>
      </c>
      <c r="AV15" t="str">
        <f t="shared" si="7"/>
        <v>Possible</v>
      </c>
      <c r="AX15">
        <f>IF(VLOOKUP($B15,'Draft List'!$D$4:$AC$2598,AX$3,FALSE)&lt;&gt;0,VLOOKUP($B15,'Draft List'!$D$4:$AC$2598,AX$3,FALSE),"")</f>
        <v>40</v>
      </c>
      <c r="AY15">
        <f>IF(VLOOKUP($B15,'Draft List'!$D$4:$AC$2598,AY$3,FALSE)&lt;&gt;0,VLOOKUP($B15,'Draft List'!$D$4:$AC$2598,AY$3,FALSE),"")</f>
        <v>2</v>
      </c>
      <c r="AZ15">
        <f>IF(VLOOKUP($B15,'Draft List'!$D$4:$AC$2598,AZ$3,FALSE)&lt;&gt;0,VLOOKUP($B15,'Draft List'!$D$4:$AC$2598,AZ$3,FALSE),"")</f>
        <v>6</v>
      </c>
      <c r="BA15" t="str">
        <f>IF(VLOOKUP($B15,'Draft List'!$D$4:$AC$2598,BA$3,FALSE)&lt;&gt;0,VLOOKUP($B15,'Draft List'!$D$4:$AC$2598,BA$3,FALSE),"")</f>
        <v>Toyama Wind Dancers</v>
      </c>
    </row>
    <row r="16" spans="1:53" hidden="1" x14ac:dyDescent="0.25">
      <c r="A16" t="str">
        <f t="shared" si="0"/>
        <v>2BArmando García21</v>
      </c>
      <c r="B16">
        <f>VLOOKUP($A16,draft_listing_batters_stats!$A$1:$B$1324,2,FALSE)</f>
        <v>9398</v>
      </c>
      <c r="C16" s="1" t="s">
        <v>78</v>
      </c>
      <c r="D16" s="1" t="s">
        <v>497</v>
      </c>
      <c r="E16" s="1" t="s">
        <v>136</v>
      </c>
      <c r="F16" s="1">
        <v>21</v>
      </c>
      <c r="G16" s="1" t="s">
        <v>58</v>
      </c>
      <c r="H16" s="1" t="s">
        <v>44</v>
      </c>
      <c r="I16" s="1" t="s">
        <v>54</v>
      </c>
      <c r="J16" s="24" t="s">
        <v>70</v>
      </c>
      <c r="K16" s="1" t="s">
        <v>46</v>
      </c>
      <c r="L16" s="24" t="s">
        <v>51</v>
      </c>
      <c r="M16" s="1">
        <v>4</v>
      </c>
      <c r="N16" s="1">
        <v>4</v>
      </c>
      <c r="O16" s="1">
        <v>3</v>
      </c>
      <c r="P16" s="1">
        <v>3</v>
      </c>
      <c r="Q16" s="24">
        <v>3</v>
      </c>
      <c r="R16" s="1">
        <v>7</v>
      </c>
      <c r="S16" s="1">
        <v>4</v>
      </c>
      <c r="T16" s="1">
        <v>5</v>
      </c>
      <c r="U16" s="1">
        <v>4</v>
      </c>
      <c r="V16" s="24">
        <v>4</v>
      </c>
      <c r="W16" s="1">
        <v>7</v>
      </c>
      <c r="X16" s="1">
        <v>7</v>
      </c>
      <c r="Y16" s="24">
        <v>1</v>
      </c>
      <c r="Z16" s="1" t="s">
        <v>48</v>
      </c>
      <c r="AA16" s="1" t="s">
        <v>48</v>
      </c>
      <c r="AB16" s="1">
        <v>7</v>
      </c>
      <c r="AC16" s="1">
        <v>2</v>
      </c>
      <c r="AD16" s="1">
        <v>3</v>
      </c>
      <c r="AE16" s="1" t="s">
        <v>48</v>
      </c>
      <c r="AF16" s="1" t="s">
        <v>48</v>
      </c>
      <c r="AG16" s="24">
        <v>1</v>
      </c>
      <c r="AH16" s="1">
        <v>7</v>
      </c>
      <c r="AI16" s="1">
        <v>7</v>
      </c>
      <c r="AJ16" s="24">
        <v>6</v>
      </c>
      <c r="AK16" s="36" t="s">
        <v>822</v>
      </c>
      <c r="AL16" s="9">
        <f t="shared" si="1"/>
        <v>-0.53792143466230535</v>
      </c>
      <c r="AM16" s="9">
        <f t="shared" si="2"/>
        <v>0.7255949518201863</v>
      </c>
      <c r="AN16">
        <f t="shared" si="3"/>
        <v>0</v>
      </c>
      <c r="AO16" s="6">
        <f t="shared" si="4"/>
        <v>0.6</v>
      </c>
      <c r="AP16" s="9">
        <f>($AL$3*AL16+$AM$3*AM16+$AN$3*AN16+$AO$3*AO16)+$K$3*VLOOKUP(K16,COND!$A$2:$C$7,2,FALSE)+$L$3*VLOOKUP(L16,COND!$A$2:$C$7,3,FALSE)</f>
        <v>19.353347278376006</v>
      </c>
      <c r="AQ16" s="28">
        <f t="shared" si="5"/>
        <v>3.1739889289893193</v>
      </c>
      <c r="AR16" t="str">
        <f t="shared" si="6"/>
        <v>2B</v>
      </c>
      <c r="AS16">
        <v>1</v>
      </c>
      <c r="AT16">
        <v>12</v>
      </c>
      <c r="AV16" t="str">
        <f t="shared" si="7"/>
        <v>Possible</v>
      </c>
      <c r="AX16">
        <f>IF(VLOOKUP($B16,'Draft List'!$D$4:$AC$2598,AX$3,FALSE)&lt;&gt;0,VLOOKUP($B16,'Draft List'!$D$4:$AC$2598,AX$3,FALSE),"")</f>
        <v>59</v>
      </c>
      <c r="AY16">
        <f>IF(VLOOKUP($B16,'Draft List'!$D$4:$AC$2598,AY$3,FALSE)&lt;&gt;0,VLOOKUP($B16,'Draft List'!$D$4:$AC$2598,AY$3,FALSE),"")</f>
        <v>3</v>
      </c>
      <c r="AZ16">
        <f>IF(VLOOKUP($B16,'Draft List'!$D$4:$AC$2598,AZ$3,FALSE)&lt;&gt;0,VLOOKUP($B16,'Draft List'!$D$4:$AC$2598,AZ$3,FALSE),"")</f>
        <v>1</v>
      </c>
      <c r="BA16" t="str">
        <f>IF(VLOOKUP($B16,'Draft List'!$D$4:$AC$2598,BA$3,FALSE)&lt;&gt;0,VLOOKUP($B16,'Draft List'!$D$4:$AC$2598,BA$3,FALSE),"")</f>
        <v>Yuma Bulldozers</v>
      </c>
    </row>
    <row r="17" spans="1:53" hidden="1" x14ac:dyDescent="0.25">
      <c r="A17" t="str">
        <f t="shared" si="0"/>
        <v>2BLouis Kossan21</v>
      </c>
      <c r="B17">
        <f>VLOOKUP($A17,draft_listing_batters_stats!$A$1:$B$1324,2,FALSE)</f>
        <v>17</v>
      </c>
      <c r="C17" s="1" t="s">
        <v>78</v>
      </c>
      <c r="D17" s="1" t="s">
        <v>851</v>
      </c>
      <c r="E17" s="1" t="s">
        <v>852</v>
      </c>
      <c r="F17" s="1">
        <v>21</v>
      </c>
      <c r="G17" s="1" t="s">
        <v>68</v>
      </c>
      <c r="H17" s="1" t="s">
        <v>44</v>
      </c>
      <c r="I17" s="1" t="s">
        <v>54</v>
      </c>
      <c r="J17" s="24" t="s">
        <v>45</v>
      </c>
      <c r="K17" s="1" t="s">
        <v>51</v>
      </c>
      <c r="L17" s="24" t="s">
        <v>46</v>
      </c>
      <c r="M17" s="1">
        <v>4</v>
      </c>
      <c r="N17" s="1">
        <v>8</v>
      </c>
      <c r="O17" s="1">
        <v>4</v>
      </c>
      <c r="P17" s="1">
        <v>1</v>
      </c>
      <c r="Q17" s="24">
        <v>4</v>
      </c>
      <c r="R17" s="1">
        <v>5</v>
      </c>
      <c r="S17" s="1">
        <v>8</v>
      </c>
      <c r="T17" s="1">
        <v>6</v>
      </c>
      <c r="U17" s="1">
        <v>2</v>
      </c>
      <c r="V17" s="24">
        <v>8</v>
      </c>
      <c r="W17" s="1">
        <v>9</v>
      </c>
      <c r="X17" s="1">
        <v>7</v>
      </c>
      <c r="Y17" s="24">
        <v>1</v>
      </c>
      <c r="Z17" s="1" t="s">
        <v>48</v>
      </c>
      <c r="AA17" s="1" t="s">
        <v>48</v>
      </c>
      <c r="AB17" s="1">
        <v>7</v>
      </c>
      <c r="AC17" s="1">
        <v>2</v>
      </c>
      <c r="AD17" s="1">
        <v>2</v>
      </c>
      <c r="AE17" s="1" t="s">
        <v>48</v>
      </c>
      <c r="AF17" s="1" t="s">
        <v>48</v>
      </c>
      <c r="AG17" s="24" t="s">
        <v>48</v>
      </c>
      <c r="AH17" s="1">
        <v>4</v>
      </c>
      <c r="AI17" s="1">
        <v>4</v>
      </c>
      <c r="AJ17" s="24">
        <v>6</v>
      </c>
      <c r="AK17" s="36" t="s">
        <v>818</v>
      </c>
      <c r="AL17" s="9">
        <f t="shared" si="1"/>
        <v>-0.39002318236566852</v>
      </c>
      <c r="AM17" s="9">
        <f t="shared" si="2"/>
        <v>0.34843055116272403</v>
      </c>
      <c r="AN17">
        <f t="shared" si="3"/>
        <v>0</v>
      </c>
      <c r="AO17" s="6">
        <f t="shared" si="4"/>
        <v>0.6</v>
      </c>
      <c r="AP17" s="9">
        <f>($AL$3*AL17+$AM$3*AM17+$AN$3*AN17+$AO$3*AO17)+$K$3*VLOOKUP(K17,COND!$A$2:$C$7,2,FALSE)+$L$3*VLOOKUP(L17,COND!$A$2:$C$7,3,FALSE)</f>
        <v>14.84216429571612</v>
      </c>
      <c r="AQ17" s="28">
        <f t="shared" si="5"/>
        <v>2.5308005949740271</v>
      </c>
      <c r="AR17" t="str">
        <f t="shared" si="6"/>
        <v>2B</v>
      </c>
      <c r="AS17">
        <v>2</v>
      </c>
      <c r="AT17">
        <v>13</v>
      </c>
      <c r="AV17" t="str">
        <f t="shared" si="7"/>
        <v>Unlikely</v>
      </c>
      <c r="AX17">
        <f>IF(VLOOKUP($B17,'Draft List'!$D$4:$AC$2598,AX$3,FALSE)&lt;&gt;0,VLOOKUP($B17,'Draft List'!$D$4:$AC$2598,AX$3,FALSE),"")</f>
        <v>25</v>
      </c>
      <c r="AY17" t="str">
        <f>IF(VLOOKUP($B17,'Draft List'!$D$4:$AC$2598,AY$3,FALSE)&lt;&gt;0,VLOOKUP($B17,'Draft List'!$D$4:$AC$2598,AY$3,FALSE),"")</f>
        <v>S1</v>
      </c>
      <c r="AZ17">
        <f>IF(VLOOKUP($B17,'Draft List'!$D$4:$AC$2598,AZ$3,FALSE)&lt;&gt;0,VLOOKUP($B17,'Draft List'!$D$4:$AC$2598,AZ$3,FALSE),"")</f>
        <v>4</v>
      </c>
      <c r="BA17" t="str">
        <f>IF(VLOOKUP($B17,'Draft List'!$D$4:$AC$2598,BA$3,FALSE)&lt;&gt;0,VLOOKUP($B17,'Draft List'!$D$4:$AC$2598,BA$3,FALSE),"")</f>
        <v>New Orleans Trendsetters</v>
      </c>
    </row>
    <row r="18" spans="1:53" hidden="1" x14ac:dyDescent="0.25">
      <c r="A18" t="str">
        <f t="shared" si="0"/>
        <v>SSSimon Eykelbosch21</v>
      </c>
      <c r="B18">
        <f>VLOOKUP($A18,draft_listing_batters_stats!$A$1:$B$1324,2,FALSE)</f>
        <v>11327</v>
      </c>
      <c r="C18" s="1" t="s">
        <v>79</v>
      </c>
      <c r="D18" s="1" t="s">
        <v>814</v>
      </c>
      <c r="E18" s="1" t="s">
        <v>815</v>
      </c>
      <c r="F18" s="1">
        <v>21</v>
      </c>
      <c r="G18" s="1" t="s">
        <v>44</v>
      </c>
      <c r="H18" s="1" t="s">
        <v>44</v>
      </c>
      <c r="I18" s="1" t="s">
        <v>54</v>
      </c>
      <c r="J18" s="24" t="s">
        <v>70</v>
      </c>
      <c r="K18" s="1" t="s">
        <v>46</v>
      </c>
      <c r="L18" s="24" t="s">
        <v>46</v>
      </c>
      <c r="M18" s="1">
        <v>3</v>
      </c>
      <c r="N18" s="1">
        <v>3</v>
      </c>
      <c r="O18" s="1">
        <v>1</v>
      </c>
      <c r="P18" s="1">
        <v>3</v>
      </c>
      <c r="Q18" s="24">
        <v>2</v>
      </c>
      <c r="R18" s="1">
        <v>6</v>
      </c>
      <c r="S18" s="1">
        <v>5</v>
      </c>
      <c r="T18" s="1">
        <v>4</v>
      </c>
      <c r="U18" s="1">
        <v>6</v>
      </c>
      <c r="V18" s="24">
        <v>3</v>
      </c>
      <c r="W18" s="1">
        <v>9</v>
      </c>
      <c r="X18" s="1">
        <v>7</v>
      </c>
      <c r="Y18" s="24">
        <v>1</v>
      </c>
      <c r="Z18" s="1" t="s">
        <v>48</v>
      </c>
      <c r="AA18" s="1">
        <v>3</v>
      </c>
      <c r="AB18" s="1" t="s">
        <v>48</v>
      </c>
      <c r="AC18" s="1" t="s">
        <v>48</v>
      </c>
      <c r="AD18" s="1">
        <v>9</v>
      </c>
      <c r="AE18" s="1" t="s">
        <v>48</v>
      </c>
      <c r="AF18" s="1" t="s">
        <v>48</v>
      </c>
      <c r="AG18" s="24" t="s">
        <v>48</v>
      </c>
      <c r="AH18" s="1">
        <v>9</v>
      </c>
      <c r="AI18" s="1">
        <v>10</v>
      </c>
      <c r="AJ18" s="24">
        <v>8</v>
      </c>
      <c r="AK18" s="36" t="s">
        <v>816</v>
      </c>
      <c r="AL18" s="9">
        <f t="shared" si="1"/>
        <v>-1.11767647834857</v>
      </c>
      <c r="AM18" s="9">
        <f t="shared" si="2"/>
        <v>0.51044026141439214</v>
      </c>
      <c r="AN18">
        <f t="shared" si="3"/>
        <v>5</v>
      </c>
      <c r="AO18" s="6">
        <f t="shared" si="4"/>
        <v>1.5</v>
      </c>
      <c r="AP18" s="9">
        <f>($AL$3*AL18+$AM$3*AM18+$AN$3*AN18+$AO$3*AO18)+$K$3*VLOOKUP(K18,COND!$A$2:$C$7,2,FALSE)+$L$3*VLOOKUP(L18,COND!$A$2:$C$7,3,FALSE)</f>
        <v>18.346848822471181</v>
      </c>
      <c r="AQ18" s="28">
        <f t="shared" si="5"/>
        <v>3.030485979201925</v>
      </c>
      <c r="AR18" t="str">
        <f t="shared" si="6"/>
        <v>SS</v>
      </c>
      <c r="AS18">
        <v>2</v>
      </c>
      <c r="AT18">
        <v>14</v>
      </c>
      <c r="AV18" t="str">
        <f t="shared" si="7"/>
        <v>Possible</v>
      </c>
      <c r="AX18">
        <f>IF(VLOOKUP($B18,'Draft List'!$D$4:$AC$2598,AX$3,FALSE)&lt;&gt;0,VLOOKUP($B18,'Draft List'!$D$4:$AC$2598,AX$3,FALSE),"")</f>
        <v>61</v>
      </c>
      <c r="AY18">
        <f>IF(VLOOKUP($B18,'Draft List'!$D$4:$AC$2598,AY$3,FALSE)&lt;&gt;0,VLOOKUP($B18,'Draft List'!$D$4:$AC$2598,AY$3,FALSE),"")</f>
        <v>3</v>
      </c>
      <c r="AZ18">
        <f>IF(VLOOKUP($B18,'Draft List'!$D$4:$AC$2598,AZ$3,FALSE)&lt;&gt;0,VLOOKUP($B18,'Draft List'!$D$4:$AC$2598,AZ$3,FALSE),"")</f>
        <v>3</v>
      </c>
      <c r="BA18" t="str">
        <f>IF(VLOOKUP($B18,'Draft List'!$D$4:$AC$2598,BA$3,FALSE)&lt;&gt;0,VLOOKUP($B18,'Draft List'!$D$4:$AC$2598,BA$3,FALSE),"")</f>
        <v>San Juan Coqui</v>
      </c>
    </row>
    <row r="19" spans="1:53" hidden="1" x14ac:dyDescent="0.25">
      <c r="A19" t="str">
        <f t="shared" si="0"/>
        <v>CFFreddy Hernández21</v>
      </c>
      <c r="B19">
        <f>VLOOKUP($A19,draft_listing_batters_stats!$A$1:$B$1324,2,FALSE)</f>
        <v>16059</v>
      </c>
      <c r="C19" s="1" t="s">
        <v>81</v>
      </c>
      <c r="D19" s="1" t="s">
        <v>877</v>
      </c>
      <c r="E19" s="1" t="s">
        <v>173</v>
      </c>
      <c r="F19" s="1">
        <v>21</v>
      </c>
      <c r="G19" s="1" t="s">
        <v>58</v>
      </c>
      <c r="H19" s="1" t="s">
        <v>44</v>
      </c>
      <c r="I19" s="1" t="s">
        <v>54</v>
      </c>
      <c r="J19" s="24" t="s">
        <v>45</v>
      </c>
      <c r="K19" s="1" t="s">
        <v>51</v>
      </c>
      <c r="L19" s="24" t="s">
        <v>46</v>
      </c>
      <c r="M19" s="1">
        <v>5</v>
      </c>
      <c r="N19" s="1">
        <v>5</v>
      </c>
      <c r="O19" s="1">
        <v>3</v>
      </c>
      <c r="P19" s="1">
        <v>3</v>
      </c>
      <c r="Q19" s="24">
        <v>4</v>
      </c>
      <c r="R19" s="1">
        <v>5</v>
      </c>
      <c r="S19" s="1">
        <v>6</v>
      </c>
      <c r="T19" s="1">
        <v>3</v>
      </c>
      <c r="U19" s="1">
        <v>4</v>
      </c>
      <c r="V19" s="24">
        <v>5</v>
      </c>
      <c r="W19" s="1">
        <v>5</v>
      </c>
      <c r="X19" s="1">
        <v>7</v>
      </c>
      <c r="Y19" s="24">
        <v>1</v>
      </c>
      <c r="Z19" s="1" t="s">
        <v>48</v>
      </c>
      <c r="AA19" s="1">
        <v>5</v>
      </c>
      <c r="AB19" s="1">
        <v>3</v>
      </c>
      <c r="AC19" s="1" t="s">
        <v>48</v>
      </c>
      <c r="AD19" s="1" t="s">
        <v>48</v>
      </c>
      <c r="AE19" s="1">
        <v>3</v>
      </c>
      <c r="AF19" s="1">
        <v>7</v>
      </c>
      <c r="AG19" s="24">
        <v>3</v>
      </c>
      <c r="AH19" s="1">
        <v>10</v>
      </c>
      <c r="AI19" s="1">
        <v>10</v>
      </c>
      <c r="AJ19" s="24">
        <v>10</v>
      </c>
      <c r="AK19" s="36" t="s">
        <v>878</v>
      </c>
      <c r="AL19" s="9">
        <f t="shared" si="1"/>
        <v>-0.12428937902384372</v>
      </c>
      <c r="AM19" s="9">
        <f t="shared" si="2"/>
        <v>5.6496390421524267E-2</v>
      </c>
      <c r="AN19">
        <f t="shared" si="3"/>
        <v>6</v>
      </c>
      <c r="AO19" s="6">
        <f t="shared" si="4"/>
        <v>0.75</v>
      </c>
      <c r="AP19" s="9">
        <f>($AL$3*AL19+$AM$3*AM19+$AN$3*AN19+$AO$3*AO19)+$K$3*VLOOKUP(K19,COND!$A$2:$C$7,2,FALSE)+$L$3*VLOOKUP(L19,COND!$A$2:$C$7,3,FALSE)</f>
        <v>12.515527747155907</v>
      </c>
      <c r="AQ19" s="28">
        <f t="shared" si="5"/>
        <v>2.1990770778212849</v>
      </c>
      <c r="AR19" t="str">
        <f t="shared" si="6"/>
        <v>2B</v>
      </c>
      <c r="AS19">
        <v>2</v>
      </c>
      <c r="AT19">
        <v>15</v>
      </c>
      <c r="AV19" t="str">
        <f t="shared" si="7"/>
        <v>Unlikely</v>
      </c>
      <c r="AX19">
        <f>IF(VLOOKUP($B19,'Draft List'!$D$4:$AC$2598,AX$3,FALSE)&lt;&gt;0,VLOOKUP($B19,'Draft List'!$D$4:$AC$2598,AX$3,FALSE),"")</f>
        <v>45</v>
      </c>
      <c r="AY19">
        <f>IF(VLOOKUP($B19,'Draft List'!$D$4:$AC$2598,AY$3,FALSE)&lt;&gt;0,VLOOKUP($B19,'Draft List'!$D$4:$AC$2598,AY$3,FALSE),"")</f>
        <v>2</v>
      </c>
      <c r="AZ19">
        <f>IF(VLOOKUP($B19,'Draft List'!$D$4:$AC$2598,AZ$3,FALSE)&lt;&gt;0,VLOOKUP($B19,'Draft List'!$D$4:$AC$2598,AZ$3,FALSE),"")</f>
        <v>11</v>
      </c>
      <c r="BA19" t="str">
        <f>IF(VLOOKUP($B19,'Draft List'!$D$4:$AC$2598,BA$3,FALSE)&lt;&gt;0,VLOOKUP($B19,'Draft List'!$D$4:$AC$2598,BA$3,FALSE),"")</f>
        <v>Canton Longshoremen</v>
      </c>
    </row>
    <row r="20" spans="1:53" hidden="1" x14ac:dyDescent="0.25">
      <c r="A20" t="str">
        <f t="shared" si="0"/>
        <v>CFToby Woods18</v>
      </c>
      <c r="B20">
        <f>VLOOKUP($A20,draft_listing_batters_stats!$A$1:$B$1324,2,FALSE)</f>
        <v>2015</v>
      </c>
      <c r="C20" s="1" t="s">
        <v>81</v>
      </c>
      <c r="D20" s="1" t="s">
        <v>836</v>
      </c>
      <c r="E20" s="1" t="s">
        <v>382</v>
      </c>
      <c r="F20" s="1">
        <v>18</v>
      </c>
      <c r="G20" s="1" t="s">
        <v>58</v>
      </c>
      <c r="H20" s="1" t="s">
        <v>58</v>
      </c>
      <c r="I20" s="1" t="s">
        <v>54</v>
      </c>
      <c r="J20" s="24" t="s">
        <v>70</v>
      </c>
      <c r="K20" s="1" t="s">
        <v>46</v>
      </c>
      <c r="L20" s="24" t="s">
        <v>47</v>
      </c>
      <c r="M20" s="1">
        <v>2</v>
      </c>
      <c r="N20" s="1">
        <v>1</v>
      </c>
      <c r="O20" s="1">
        <v>3</v>
      </c>
      <c r="P20" s="1">
        <v>1</v>
      </c>
      <c r="Q20" s="24">
        <v>1</v>
      </c>
      <c r="R20" s="1">
        <v>7</v>
      </c>
      <c r="S20" s="1">
        <v>2</v>
      </c>
      <c r="T20" s="1">
        <v>6</v>
      </c>
      <c r="U20" s="1">
        <v>4</v>
      </c>
      <c r="V20" s="24">
        <v>5</v>
      </c>
      <c r="W20" s="1">
        <v>6</v>
      </c>
      <c r="X20" s="1">
        <v>8</v>
      </c>
      <c r="Y20" s="24">
        <v>1</v>
      </c>
      <c r="Z20" s="1" t="s">
        <v>48</v>
      </c>
      <c r="AA20" s="1" t="s">
        <v>48</v>
      </c>
      <c r="AB20" s="1" t="s">
        <v>48</v>
      </c>
      <c r="AC20" s="1" t="s">
        <v>48</v>
      </c>
      <c r="AD20" s="1" t="s">
        <v>48</v>
      </c>
      <c r="AE20" s="1" t="s">
        <v>48</v>
      </c>
      <c r="AF20" s="1">
        <v>6</v>
      </c>
      <c r="AG20" s="24" t="s">
        <v>48</v>
      </c>
      <c r="AH20" s="1">
        <v>10</v>
      </c>
      <c r="AI20" s="1">
        <v>10</v>
      </c>
      <c r="AJ20" s="24">
        <v>5</v>
      </c>
      <c r="AK20" s="36" t="s">
        <v>837</v>
      </c>
      <c r="AL20" s="9">
        <f t="shared" si="1"/>
        <v>-1.5956645255770943</v>
      </c>
      <c r="AM20" s="9">
        <f t="shared" si="2"/>
        <v>0.7465530264237642</v>
      </c>
      <c r="AN20">
        <f t="shared" si="3"/>
        <v>4</v>
      </c>
      <c r="AO20" s="6">
        <f t="shared" si="4"/>
        <v>0.75</v>
      </c>
      <c r="AP20" s="9">
        <f>($AL$3*AL20+$AM$3*AM20+$AN$3*AN20+$AO$3*AO20)+$K$3*VLOOKUP(K20,COND!$A$2:$C$7,2,FALSE)+$L$3*VLOOKUP(L20,COND!$A$2:$C$7,3,FALSE)</f>
        <v>20.115736531194127</v>
      </c>
      <c r="AQ20" s="28">
        <f t="shared" si="5"/>
        <v>3.2826876617332799</v>
      </c>
      <c r="AR20" t="str">
        <f t="shared" si="6"/>
        <v>CF</v>
      </c>
      <c r="AS20">
        <v>2</v>
      </c>
      <c r="AT20">
        <v>16</v>
      </c>
      <c r="AV20" t="str">
        <f t="shared" si="7"/>
        <v>Possible</v>
      </c>
      <c r="AX20">
        <f>IF(VLOOKUP($B20,'Draft List'!$D$4:$AC$2598,AX$3,FALSE)&lt;&gt;0,VLOOKUP($B20,'Draft List'!$D$4:$AC$2598,AX$3,FALSE),"")</f>
        <v>94</v>
      </c>
      <c r="AY20">
        <f>IF(VLOOKUP($B20,'Draft List'!$D$4:$AC$2598,AY$3,FALSE)&lt;&gt;0,VLOOKUP($B20,'Draft List'!$D$4:$AC$2598,AY$3,FALSE),"")</f>
        <v>4</v>
      </c>
      <c r="AZ20">
        <f>IF(VLOOKUP($B20,'Draft List'!$D$4:$AC$2598,AZ$3,FALSE)&lt;&gt;0,VLOOKUP($B20,'Draft List'!$D$4:$AC$2598,AZ$3,FALSE),"")</f>
        <v>9</v>
      </c>
      <c r="BA20" t="str">
        <f>IF(VLOOKUP($B20,'Draft List'!$D$4:$AC$2598,BA$3,FALSE)&lt;&gt;0,VLOOKUP($B20,'Draft List'!$D$4:$AC$2598,BA$3,FALSE),"")</f>
        <v>New Orleans Trendsetters</v>
      </c>
    </row>
    <row r="21" spans="1:53" hidden="1" x14ac:dyDescent="0.25">
      <c r="A21" t="str">
        <f t="shared" si="0"/>
        <v>1BBastiaan Jansen21</v>
      </c>
      <c r="B21">
        <f>VLOOKUP($A21,draft_listing_batters_stats!$A$1:$B$1324,2,FALSE)</f>
        <v>14716</v>
      </c>
      <c r="C21" s="1" t="s">
        <v>94</v>
      </c>
      <c r="D21" s="1" t="s">
        <v>923</v>
      </c>
      <c r="E21" s="1" t="s">
        <v>924</v>
      </c>
      <c r="F21" s="1">
        <v>21</v>
      </c>
      <c r="G21" s="1" t="s">
        <v>44</v>
      </c>
      <c r="H21" s="1" t="s">
        <v>58</v>
      </c>
      <c r="I21" s="1" t="s">
        <v>54</v>
      </c>
      <c r="J21" s="24" t="s">
        <v>45</v>
      </c>
      <c r="K21" s="1" t="s">
        <v>46</v>
      </c>
      <c r="L21" s="24" t="s">
        <v>51</v>
      </c>
      <c r="M21" s="1">
        <v>3</v>
      </c>
      <c r="N21" s="1">
        <v>3</v>
      </c>
      <c r="O21" s="1">
        <v>2</v>
      </c>
      <c r="P21" s="1">
        <v>6</v>
      </c>
      <c r="Q21" s="24">
        <v>3</v>
      </c>
      <c r="R21" s="1">
        <v>6</v>
      </c>
      <c r="S21" s="1">
        <v>3</v>
      </c>
      <c r="T21" s="1">
        <v>5</v>
      </c>
      <c r="U21" s="1">
        <v>8</v>
      </c>
      <c r="V21" s="24">
        <v>4</v>
      </c>
      <c r="W21" s="1">
        <v>5</v>
      </c>
      <c r="X21" s="1">
        <v>4</v>
      </c>
      <c r="Y21" s="24">
        <v>1</v>
      </c>
      <c r="Z21" s="1" t="s">
        <v>48</v>
      </c>
      <c r="AA21" s="1">
        <v>1</v>
      </c>
      <c r="AB21" s="1" t="s">
        <v>48</v>
      </c>
      <c r="AC21" s="1" t="s">
        <v>48</v>
      </c>
      <c r="AD21" s="1" t="s">
        <v>48</v>
      </c>
      <c r="AE21" s="1" t="s">
        <v>48</v>
      </c>
      <c r="AF21" s="1" t="s">
        <v>48</v>
      </c>
      <c r="AG21" s="24" t="s">
        <v>48</v>
      </c>
      <c r="AH21" s="1">
        <v>1</v>
      </c>
      <c r="AI21" s="1">
        <v>1</v>
      </c>
      <c r="AJ21" s="24">
        <v>3</v>
      </c>
      <c r="AK21" s="36" t="s">
        <v>854</v>
      </c>
      <c r="AL21" s="9">
        <f t="shared" si="1"/>
        <v>-0.72546999447884186</v>
      </c>
      <c r="AM21" s="9">
        <f t="shared" si="2"/>
        <v>0.71081743603713221</v>
      </c>
      <c r="AN21">
        <f t="shared" si="3"/>
        <v>0</v>
      </c>
      <c r="AO21" s="6">
        <f t="shared" si="4"/>
        <v>0</v>
      </c>
      <c r="AP21" s="9">
        <f>($AL$3*AL21+$AM$3*AM21+$AN$3*AN21+$AO$3*AO21)+$K$3*VLOOKUP(K21,COND!$A$2:$C$7,2,FALSE)+$L$3*VLOOKUP(L21,COND!$A$2:$C$7,3,FALSE)</f>
        <v>18.557262232997701</v>
      </c>
      <c r="AQ21" s="28">
        <f t="shared" si="5"/>
        <v>3.0604859706656344</v>
      </c>
      <c r="AR21" t="str">
        <f t="shared" si="6"/>
        <v>1B</v>
      </c>
      <c r="AS21">
        <v>2</v>
      </c>
      <c r="AT21">
        <v>17</v>
      </c>
      <c r="AV21" t="str">
        <f t="shared" si="7"/>
        <v>Likely</v>
      </c>
      <c r="AX21">
        <f>IF(VLOOKUP($B21,'Draft List'!$D$4:$AC$2598,AX$3,FALSE)&lt;&gt;0,VLOOKUP($B21,'Draft List'!$D$4:$AC$2598,AX$3,FALSE),"")</f>
        <v>182</v>
      </c>
      <c r="AY21">
        <f>IF(VLOOKUP($B21,'Draft List'!$D$4:$AC$2598,AY$3,FALSE)&lt;&gt;0,VLOOKUP($B21,'Draft List'!$D$4:$AC$2598,AY$3,FALSE),"")</f>
        <v>7</v>
      </c>
      <c r="AZ21">
        <f>IF(VLOOKUP($B21,'Draft List'!$D$4:$AC$2598,AZ$3,FALSE)&lt;&gt;0,VLOOKUP($B21,'Draft List'!$D$4:$AC$2598,AZ$3,FALSE),"")</f>
        <v>20</v>
      </c>
      <c r="BA21" t="str">
        <f>IF(VLOOKUP($B21,'Draft List'!$D$4:$AC$2598,BA$3,FALSE)&lt;&gt;0,VLOOKUP($B21,'Draft List'!$D$4:$AC$2598,BA$3,FALSE),"")</f>
        <v>West Virginia Alleghenies</v>
      </c>
    </row>
    <row r="22" spans="1:53" hidden="1" x14ac:dyDescent="0.25">
      <c r="A22" t="str">
        <f t="shared" si="0"/>
        <v>C-Foppe Ros21</v>
      </c>
      <c r="B22">
        <f>VLOOKUP($A22,draft_listing_batters_stats!$A$1:$B$1324,2,FALSE)</f>
        <v>16069</v>
      </c>
      <c r="C22" s="1" t="s">
        <v>93</v>
      </c>
      <c r="D22" s="1" t="s">
        <v>898</v>
      </c>
      <c r="E22" s="1" t="s">
        <v>899</v>
      </c>
      <c r="F22" s="1">
        <v>21</v>
      </c>
      <c r="G22" s="1" t="s">
        <v>44</v>
      </c>
      <c r="H22" s="1" t="s">
        <v>44</v>
      </c>
      <c r="I22" s="1" t="s">
        <v>54</v>
      </c>
      <c r="J22" s="24" t="s">
        <v>45</v>
      </c>
      <c r="K22" s="1" t="s">
        <v>46</v>
      </c>
      <c r="L22" s="24" t="s">
        <v>46</v>
      </c>
      <c r="M22" s="1">
        <v>5</v>
      </c>
      <c r="N22" s="1">
        <v>7</v>
      </c>
      <c r="O22" s="1">
        <v>4</v>
      </c>
      <c r="P22" s="1">
        <v>3</v>
      </c>
      <c r="Q22" s="24">
        <v>6</v>
      </c>
      <c r="R22" s="1">
        <v>5</v>
      </c>
      <c r="S22" s="1">
        <v>8</v>
      </c>
      <c r="T22" s="1">
        <v>4</v>
      </c>
      <c r="U22" s="1">
        <v>3</v>
      </c>
      <c r="V22" s="24">
        <v>7</v>
      </c>
      <c r="W22" s="1">
        <v>6</v>
      </c>
      <c r="X22" s="1">
        <v>6</v>
      </c>
      <c r="Y22" s="24">
        <v>8</v>
      </c>
      <c r="Z22" s="1">
        <v>6</v>
      </c>
      <c r="AA22" s="1" t="s">
        <v>48</v>
      </c>
      <c r="AB22" s="1" t="s">
        <v>48</v>
      </c>
      <c r="AC22" s="1" t="s">
        <v>48</v>
      </c>
      <c r="AD22" s="1" t="s">
        <v>48</v>
      </c>
      <c r="AE22" s="1" t="s">
        <v>48</v>
      </c>
      <c r="AF22" s="1" t="s">
        <v>48</v>
      </c>
      <c r="AG22" s="24" t="s">
        <v>48</v>
      </c>
      <c r="AH22" s="1">
        <v>2</v>
      </c>
      <c r="AI22" s="1">
        <v>1</v>
      </c>
      <c r="AJ22" s="24">
        <v>1</v>
      </c>
      <c r="AK22" s="36" t="s">
        <v>845</v>
      </c>
      <c r="AL22" s="9">
        <f t="shared" si="1"/>
        <v>0.14092455387163166</v>
      </c>
      <c r="AM22" s="9">
        <f t="shared" si="2"/>
        <v>0.23200077330741861</v>
      </c>
      <c r="AN22">
        <f t="shared" si="3"/>
        <v>0</v>
      </c>
      <c r="AO22" s="6">
        <f t="shared" si="4"/>
        <v>1.75</v>
      </c>
      <c r="AP22" s="9">
        <f>($AL$3*AL22+$AM$3*AM22+$AN$3*AN22+$AO$3*AO22)+$K$3*VLOOKUP(K22,COND!$A$2:$C$7,2,FALSE)+$L$3*VLOOKUP(L22,COND!$A$2:$C$7,3,FALSE)</f>
        <v>14.548101735076187</v>
      </c>
      <c r="AQ22" s="28">
        <f t="shared" si="5"/>
        <v>2.488874206884411</v>
      </c>
      <c r="AR22" t="str">
        <f t="shared" si="6"/>
        <v>C</v>
      </c>
      <c r="AS22">
        <v>3</v>
      </c>
      <c r="AT22">
        <v>18</v>
      </c>
      <c r="AV22" t="str">
        <f t="shared" si="7"/>
        <v>Unlikely</v>
      </c>
      <c r="AX22">
        <f>IF(VLOOKUP($B22,'Draft List'!$D$4:$AC$2598,AX$3,FALSE)&lt;&gt;0,VLOOKUP($B22,'Draft List'!$D$4:$AC$2598,AX$3,FALSE),"")</f>
        <v>28</v>
      </c>
      <c r="AY22" t="str">
        <f>IF(VLOOKUP($B22,'Draft List'!$D$4:$AC$2598,AY$3,FALSE)&lt;&gt;0,VLOOKUP($B22,'Draft List'!$D$4:$AC$2598,AY$3,FALSE),"")</f>
        <v>S1</v>
      </c>
      <c r="AZ22">
        <f>IF(VLOOKUP($B22,'Draft List'!$D$4:$AC$2598,AZ$3,FALSE)&lt;&gt;0,VLOOKUP($B22,'Draft List'!$D$4:$AC$2598,AZ$3,FALSE),"")</f>
        <v>7</v>
      </c>
      <c r="BA22" t="str">
        <f>IF(VLOOKUP($B22,'Draft List'!$D$4:$AC$2598,BA$3,FALSE)&lt;&gt;0,VLOOKUP($B22,'Draft List'!$D$4:$AC$2598,BA$3,FALSE),"")</f>
        <v>Havana Leones</v>
      </c>
    </row>
    <row r="23" spans="1:53" hidden="1" x14ac:dyDescent="0.25">
      <c r="A23" t="str">
        <f t="shared" si="0"/>
        <v>CFPeter Monnington21</v>
      </c>
      <c r="B23">
        <f>VLOOKUP($A23,draft_listing_batters_stats!$A$1:$B$1324,2,FALSE)</f>
        <v>16082</v>
      </c>
      <c r="C23" s="1" t="s">
        <v>81</v>
      </c>
      <c r="D23" s="1" t="s">
        <v>799</v>
      </c>
      <c r="E23" s="1" t="s">
        <v>855</v>
      </c>
      <c r="F23" s="1">
        <v>21</v>
      </c>
      <c r="G23" s="1" t="s">
        <v>44</v>
      </c>
      <c r="H23" s="1" t="s">
        <v>44</v>
      </c>
      <c r="I23" s="1" t="s">
        <v>54</v>
      </c>
      <c r="J23" s="24" t="s">
        <v>70</v>
      </c>
      <c r="K23" s="1" t="s">
        <v>46</v>
      </c>
      <c r="L23" s="24" t="s">
        <v>51</v>
      </c>
      <c r="M23" s="1">
        <v>4</v>
      </c>
      <c r="N23" s="1">
        <v>5</v>
      </c>
      <c r="O23" s="1">
        <v>4</v>
      </c>
      <c r="P23" s="1">
        <v>3</v>
      </c>
      <c r="Q23" s="24">
        <v>3</v>
      </c>
      <c r="R23" s="1">
        <v>4</v>
      </c>
      <c r="S23" s="1">
        <v>5</v>
      </c>
      <c r="T23" s="1">
        <v>6</v>
      </c>
      <c r="U23" s="1">
        <v>4</v>
      </c>
      <c r="V23" s="24">
        <v>6</v>
      </c>
      <c r="W23" s="1">
        <v>4</v>
      </c>
      <c r="X23" s="1">
        <v>7</v>
      </c>
      <c r="Y23" s="24">
        <v>1</v>
      </c>
      <c r="Z23" s="1" t="s">
        <v>48</v>
      </c>
      <c r="AA23" s="1" t="s">
        <v>48</v>
      </c>
      <c r="AB23" s="1" t="s">
        <v>48</v>
      </c>
      <c r="AC23" s="1" t="s">
        <v>48</v>
      </c>
      <c r="AD23" s="1" t="s">
        <v>48</v>
      </c>
      <c r="AE23" s="1">
        <v>1</v>
      </c>
      <c r="AF23" s="1">
        <v>9</v>
      </c>
      <c r="AG23" s="24">
        <v>3</v>
      </c>
      <c r="AH23" s="1">
        <v>9</v>
      </c>
      <c r="AI23" s="1">
        <v>7</v>
      </c>
      <c r="AJ23" s="24">
        <v>5</v>
      </c>
      <c r="AK23" s="36" t="s">
        <v>856</v>
      </c>
      <c r="AL23" s="9">
        <f t="shared" si="1"/>
        <v>-0.40380006101970034</v>
      </c>
      <c r="AM23" s="9">
        <f t="shared" si="2"/>
        <v>-2.7918503511066006E-2</v>
      </c>
      <c r="AN23">
        <f t="shared" si="3"/>
        <v>2</v>
      </c>
      <c r="AO23" s="6">
        <f t="shared" si="4"/>
        <v>1.25</v>
      </c>
      <c r="AP23" s="9">
        <f>($AL$3*AL23+$AM$3*AM23+$AN$3*AN23+$AO$3*AO23)+$K$3*VLOOKUP(K23,COND!$A$2:$C$7,2,FALSE)+$L$3*VLOOKUP(L23,COND!$A$2:$C$7,3,FALSE)</f>
        <v>11.30793128509857</v>
      </c>
      <c r="AQ23" s="28">
        <f t="shared" si="5"/>
        <v>2.0269022936063794</v>
      </c>
      <c r="AR23" t="str">
        <f t="shared" si="6"/>
        <v>CF</v>
      </c>
      <c r="AS23">
        <v>3</v>
      </c>
      <c r="AT23">
        <v>19</v>
      </c>
      <c r="AV23" t="str">
        <f t="shared" si="7"/>
        <v>Unlikely</v>
      </c>
      <c r="AX23">
        <f>IF(VLOOKUP($B23,'Draft List'!$D$4:$AC$2598,AX$3,FALSE)&lt;&gt;0,VLOOKUP($B23,'Draft List'!$D$4:$AC$2598,AX$3,FALSE),"")</f>
        <v>21</v>
      </c>
      <c r="AY23">
        <f>IF(VLOOKUP($B23,'Draft List'!$D$4:$AC$2598,AY$3,FALSE)&lt;&gt;0,VLOOKUP($B23,'Draft List'!$D$4:$AC$2598,AY$3,FALSE),"")</f>
        <v>1</v>
      </c>
      <c r="AZ23">
        <f>IF(VLOOKUP($B23,'Draft List'!$D$4:$AC$2598,AZ$3,FALSE)&lt;&gt;0,VLOOKUP($B23,'Draft List'!$D$4:$AC$2598,AZ$3,FALSE),"")</f>
        <v>21</v>
      </c>
      <c r="BA23" t="str">
        <f>IF(VLOOKUP($B23,'Draft List'!$D$4:$AC$2598,BA$3,FALSE)&lt;&gt;0,VLOOKUP($B23,'Draft List'!$D$4:$AC$2598,BA$3,FALSE),"")</f>
        <v>Shin Seiki Evas</v>
      </c>
    </row>
    <row r="24" spans="1:53" hidden="1" x14ac:dyDescent="0.25">
      <c r="A24" t="str">
        <f t="shared" si="0"/>
        <v>1BHaywood Riley21</v>
      </c>
      <c r="B24">
        <f>VLOOKUP($A24,draft_listing_batters_stats!$A$1:$B$1324,2,FALSE)</f>
        <v>14697</v>
      </c>
      <c r="C24" s="1" t="s">
        <v>94</v>
      </c>
      <c r="D24" s="1" t="s">
        <v>833</v>
      </c>
      <c r="E24" s="1" t="s">
        <v>834</v>
      </c>
      <c r="F24" s="1">
        <v>21</v>
      </c>
      <c r="G24" s="1" t="s">
        <v>58</v>
      </c>
      <c r="H24" s="1" t="s">
        <v>58</v>
      </c>
      <c r="I24" s="1" t="s">
        <v>54</v>
      </c>
      <c r="J24" s="24" t="s">
        <v>70</v>
      </c>
      <c r="K24" s="1" t="s">
        <v>46</v>
      </c>
      <c r="L24" s="24" t="s">
        <v>51</v>
      </c>
      <c r="M24" s="1">
        <v>3</v>
      </c>
      <c r="N24" s="1">
        <v>4</v>
      </c>
      <c r="O24" s="1">
        <v>3</v>
      </c>
      <c r="P24" s="1">
        <v>6</v>
      </c>
      <c r="Q24" s="24">
        <v>4</v>
      </c>
      <c r="R24" s="1">
        <v>6</v>
      </c>
      <c r="S24" s="1">
        <v>4</v>
      </c>
      <c r="T24" s="1">
        <v>5</v>
      </c>
      <c r="U24" s="1">
        <v>8</v>
      </c>
      <c r="V24" s="24">
        <v>4</v>
      </c>
      <c r="W24" s="1">
        <v>3</v>
      </c>
      <c r="X24" s="1">
        <v>2</v>
      </c>
      <c r="Y24" s="24">
        <v>1</v>
      </c>
      <c r="Z24" s="1" t="s">
        <v>48</v>
      </c>
      <c r="AA24" s="1">
        <v>6</v>
      </c>
      <c r="AB24" s="1" t="s">
        <v>48</v>
      </c>
      <c r="AC24" s="1" t="s">
        <v>48</v>
      </c>
      <c r="AD24" s="1" t="s">
        <v>48</v>
      </c>
      <c r="AE24" s="1" t="s">
        <v>48</v>
      </c>
      <c r="AF24" s="1" t="s">
        <v>48</v>
      </c>
      <c r="AG24" s="24" t="s">
        <v>48</v>
      </c>
      <c r="AH24" s="1">
        <v>2</v>
      </c>
      <c r="AI24" s="1">
        <v>1</v>
      </c>
      <c r="AJ24" s="24">
        <v>1</v>
      </c>
      <c r="AK24" s="36" t="s">
        <v>835</v>
      </c>
      <c r="AL24" s="9">
        <f t="shared" si="1"/>
        <v>-0.55133228101915355</v>
      </c>
      <c r="AM24" s="9">
        <f t="shared" si="2"/>
        <v>0.76187731565583561</v>
      </c>
      <c r="AN24">
        <f t="shared" si="3"/>
        <v>0</v>
      </c>
      <c r="AO24" s="6">
        <f t="shared" si="4"/>
        <v>0</v>
      </c>
      <c r="AP24" s="9">
        <f>($AL$3*AL24+$AM$3*AM24+$AN$3*AN24+$AO$3*AO24)+$K$3*VLOOKUP(K24,COND!$A$2:$C$7,2,FALSE)+$L$3*VLOOKUP(L24,COND!$A$2:$C$7,3,FALSE)</f>
        <v>19.187394559768109</v>
      </c>
      <c r="AQ24" s="28">
        <f t="shared" si="5"/>
        <v>3.1503279839518412</v>
      </c>
      <c r="AR24" t="str">
        <f t="shared" si="6"/>
        <v>1B</v>
      </c>
      <c r="AS24">
        <v>3</v>
      </c>
      <c r="AT24">
        <v>20</v>
      </c>
      <c r="AV24" t="str">
        <f t="shared" si="7"/>
        <v>Likely</v>
      </c>
      <c r="AX24">
        <f>IF(VLOOKUP($B24,'Draft List'!$D$4:$AC$2598,AX$3,FALSE)&lt;&gt;0,VLOOKUP($B24,'Draft List'!$D$4:$AC$2598,AX$3,FALSE),"")</f>
        <v>69</v>
      </c>
      <c r="AY24">
        <f>IF(VLOOKUP($B24,'Draft List'!$D$4:$AC$2598,AY$3,FALSE)&lt;&gt;0,VLOOKUP($B24,'Draft List'!$D$4:$AC$2598,AY$3,FALSE),"")</f>
        <v>3</v>
      </c>
      <c r="AZ24">
        <f>IF(VLOOKUP($B24,'Draft List'!$D$4:$AC$2598,AZ$3,FALSE)&lt;&gt;0,VLOOKUP($B24,'Draft List'!$D$4:$AC$2598,AZ$3,FALSE),"")</f>
        <v>11</v>
      </c>
      <c r="BA24" t="str">
        <f>IF(VLOOKUP($B24,'Draft List'!$D$4:$AC$2598,BA$3,FALSE)&lt;&gt;0,VLOOKUP($B24,'Draft List'!$D$4:$AC$2598,BA$3,FALSE),"")</f>
        <v>Bakersfield Bears</v>
      </c>
    </row>
    <row r="25" spans="1:53" hidden="1" x14ac:dyDescent="0.25">
      <c r="A25" t="str">
        <f t="shared" si="0"/>
        <v>1BJorge Mejía21</v>
      </c>
      <c r="B25">
        <f>VLOOKUP($A25,draft_listing_batters_stats!$A$1:$B$1324,2,FALSE)</f>
        <v>3489</v>
      </c>
      <c r="C25" s="1" t="s">
        <v>94</v>
      </c>
      <c r="D25" s="1" t="s">
        <v>137</v>
      </c>
      <c r="E25" s="1" t="s">
        <v>464</v>
      </c>
      <c r="F25" s="1">
        <v>21</v>
      </c>
      <c r="G25" s="1" t="s">
        <v>44</v>
      </c>
      <c r="H25" s="1" t="s">
        <v>44</v>
      </c>
      <c r="I25" s="1" t="s">
        <v>54</v>
      </c>
      <c r="J25" s="24" t="s">
        <v>45</v>
      </c>
      <c r="K25" s="1" t="s">
        <v>51</v>
      </c>
      <c r="L25" s="24" t="s">
        <v>51</v>
      </c>
      <c r="M25" s="1">
        <v>3</v>
      </c>
      <c r="N25" s="1">
        <v>4</v>
      </c>
      <c r="O25" s="1">
        <v>4</v>
      </c>
      <c r="P25" s="1">
        <v>3</v>
      </c>
      <c r="Q25" s="24">
        <v>2</v>
      </c>
      <c r="R25" s="1">
        <v>5</v>
      </c>
      <c r="S25" s="1">
        <v>5</v>
      </c>
      <c r="T25" s="1">
        <v>7</v>
      </c>
      <c r="U25" s="1">
        <v>5</v>
      </c>
      <c r="V25" s="24">
        <v>3</v>
      </c>
      <c r="W25" s="1">
        <v>3</v>
      </c>
      <c r="X25" s="1">
        <v>2</v>
      </c>
      <c r="Y25" s="24">
        <v>1</v>
      </c>
      <c r="Z25" s="1" t="s">
        <v>48</v>
      </c>
      <c r="AA25" s="1">
        <v>5</v>
      </c>
      <c r="AB25" s="1" t="s">
        <v>48</v>
      </c>
      <c r="AC25" s="1" t="s">
        <v>48</v>
      </c>
      <c r="AD25" s="1" t="s">
        <v>48</v>
      </c>
      <c r="AE25" s="1" t="s">
        <v>48</v>
      </c>
      <c r="AF25" s="1" t="s">
        <v>48</v>
      </c>
      <c r="AG25" s="24" t="s">
        <v>48</v>
      </c>
      <c r="AH25" s="1">
        <v>1</v>
      </c>
      <c r="AI25" s="1">
        <v>2</v>
      </c>
      <c r="AJ25" s="24">
        <v>2</v>
      </c>
      <c r="AK25" s="36" t="s">
        <v>843</v>
      </c>
      <c r="AL25" s="9">
        <f t="shared" si="1"/>
        <v>-0.81743211665816218</v>
      </c>
      <c r="AM25" s="9">
        <f t="shared" si="2"/>
        <v>0.34735935727384099</v>
      </c>
      <c r="AN25">
        <f t="shared" si="3"/>
        <v>0</v>
      </c>
      <c r="AO25" s="6">
        <f t="shared" si="4"/>
        <v>0</v>
      </c>
      <c r="AP25" s="9">
        <f>($AL$3*AL25+$AM$3*AM25+$AN$3*AN25+$AO$3*AO25)+$K$3*VLOOKUP(K25,COND!$A$2:$C$7,2,FALSE)+$L$3*VLOOKUP(L25,COND!$A$2:$C$7,3,FALSE)</f>
        <v>14.286569075620276</v>
      </c>
      <c r="AQ25" s="28">
        <f t="shared" si="5"/>
        <v>2.4515858157522796</v>
      </c>
      <c r="AR25" t="str">
        <f t="shared" si="6"/>
        <v>1B</v>
      </c>
      <c r="AS25">
        <v>4</v>
      </c>
      <c r="AT25">
        <v>21</v>
      </c>
      <c r="AV25" t="str">
        <f t="shared" si="7"/>
        <v>Possible</v>
      </c>
      <c r="AX25">
        <f>IF(VLOOKUP($B25,'Draft List'!$D$4:$AC$2598,AX$3,FALSE)&lt;&gt;0,VLOOKUP($B25,'Draft List'!$D$4:$AC$2598,AX$3,FALSE),"")</f>
        <v>112</v>
      </c>
      <c r="AY25">
        <f>IF(VLOOKUP($B25,'Draft List'!$D$4:$AC$2598,AY$3,FALSE)&lt;&gt;0,VLOOKUP($B25,'Draft List'!$D$4:$AC$2598,AY$3,FALSE),"")</f>
        <v>5</v>
      </c>
      <c r="AZ25">
        <f>IF(VLOOKUP($B25,'Draft List'!$D$4:$AC$2598,AZ$3,FALSE)&lt;&gt;0,VLOOKUP($B25,'Draft List'!$D$4:$AC$2598,AZ$3,FALSE),"")</f>
        <v>2</v>
      </c>
      <c r="BA25" t="str">
        <f>IF(VLOOKUP($B25,'Draft List'!$D$4:$AC$2598,BA$3,FALSE)&lt;&gt;0,VLOOKUP($B25,'Draft List'!$D$4:$AC$2598,BA$3,FALSE),"")</f>
        <v>Kalamazoo Badgers</v>
      </c>
    </row>
    <row r="26" spans="1:53" x14ac:dyDescent="0.25">
      <c r="A26" t="str">
        <f t="shared" si="0"/>
        <v>3BGerald McKnight21</v>
      </c>
      <c r="B26">
        <f>VLOOKUP($A26,draft_listing_batters_stats!$A$1:$B$1324,2,FALSE)</f>
        <v>2949</v>
      </c>
      <c r="C26" s="1" t="s">
        <v>76</v>
      </c>
      <c r="D26" s="1" t="s">
        <v>421</v>
      </c>
      <c r="E26" s="1" t="s">
        <v>887</v>
      </c>
      <c r="F26" s="1">
        <v>21</v>
      </c>
      <c r="G26" s="1" t="s">
        <v>58</v>
      </c>
      <c r="H26" s="1" t="s">
        <v>44</v>
      </c>
      <c r="I26" s="1" t="s">
        <v>54</v>
      </c>
      <c r="J26" s="24" t="s">
        <v>45</v>
      </c>
      <c r="K26" s="1" t="s">
        <v>46</v>
      </c>
      <c r="L26" s="24" t="s">
        <v>51</v>
      </c>
      <c r="M26" s="1">
        <v>4</v>
      </c>
      <c r="N26" s="1">
        <v>4</v>
      </c>
      <c r="O26" s="1">
        <v>3</v>
      </c>
      <c r="P26" s="1">
        <v>3</v>
      </c>
      <c r="Q26" s="24">
        <v>5</v>
      </c>
      <c r="R26" s="1">
        <v>5</v>
      </c>
      <c r="S26" s="1">
        <v>4</v>
      </c>
      <c r="T26" s="1">
        <v>4</v>
      </c>
      <c r="U26" s="1">
        <v>4</v>
      </c>
      <c r="V26" s="24">
        <v>7</v>
      </c>
      <c r="W26" s="1">
        <v>8</v>
      </c>
      <c r="X26" s="1">
        <v>6</v>
      </c>
      <c r="Y26" s="24">
        <v>1</v>
      </c>
      <c r="Z26" s="1" t="s">
        <v>48</v>
      </c>
      <c r="AA26" s="1" t="s">
        <v>48</v>
      </c>
      <c r="AB26" s="1" t="s">
        <v>48</v>
      </c>
      <c r="AC26" s="1">
        <v>6</v>
      </c>
      <c r="AD26" s="1" t="s">
        <v>48</v>
      </c>
      <c r="AE26" s="1" t="s">
        <v>48</v>
      </c>
      <c r="AF26" s="1">
        <v>1</v>
      </c>
      <c r="AG26" s="24">
        <v>2</v>
      </c>
      <c r="AH26" s="1">
        <v>5</v>
      </c>
      <c r="AI26" s="1">
        <v>1</v>
      </c>
      <c r="AJ26" s="24">
        <v>1</v>
      </c>
      <c r="AK26" s="36" t="s">
        <v>888</v>
      </c>
      <c r="AL26" s="9">
        <f t="shared" si="1"/>
        <v>-0.45788875502813847</v>
      </c>
      <c r="AM26" s="9">
        <f t="shared" si="2"/>
        <v>0.11747080484218567</v>
      </c>
      <c r="AN26">
        <f t="shared" si="3"/>
        <v>0</v>
      </c>
      <c r="AO26" s="6">
        <f t="shared" si="4"/>
        <v>0.75</v>
      </c>
      <c r="AP26" s="9">
        <f>($AL$3*AL26+$AM$3*AM26+$AN$3*AN26+$AO$3*AO26)+$K$3*VLOOKUP(K26,COND!$A$2:$C$7,2,FALSE)+$L$3*VLOOKUP(L26,COND!$A$2:$C$7,3,FALSE)</f>
        <v>12.213860782603414</v>
      </c>
      <c r="AQ26" s="28">
        <f t="shared" si="5"/>
        <v>2.1560664810213375</v>
      </c>
      <c r="AR26" t="str">
        <f t="shared" si="6"/>
        <v>3B</v>
      </c>
      <c r="AS26">
        <v>3</v>
      </c>
      <c r="AT26">
        <v>22</v>
      </c>
      <c r="AV26" t="str">
        <f t="shared" si="7"/>
        <v>Unlikely</v>
      </c>
      <c r="AX26">
        <f>IF(VLOOKUP($B26,'Draft List'!$D$4:$AC$2598,AX$3,FALSE)&lt;&gt;0,VLOOKUP($B26,'Draft List'!$D$4:$AC$2598,AX$3,FALSE),"")</f>
        <v>70</v>
      </c>
      <c r="AY26">
        <f>IF(VLOOKUP($B26,'Draft List'!$D$4:$AC$2598,AY$3,FALSE)&lt;&gt;0,VLOOKUP($B26,'Draft List'!$D$4:$AC$2598,AY$3,FALSE),"")</f>
        <v>3</v>
      </c>
      <c r="AZ26">
        <f>IF(VLOOKUP($B26,'Draft List'!$D$4:$AC$2598,AZ$3,FALSE)&lt;&gt;0,VLOOKUP($B26,'Draft List'!$D$4:$AC$2598,AZ$3,FALSE),"")</f>
        <v>12</v>
      </c>
      <c r="BA26" t="str">
        <f>IF(VLOOKUP($B26,'Draft List'!$D$4:$AC$2598,BA$3,FALSE)&lt;&gt;0,VLOOKUP($B26,'Draft List'!$D$4:$AC$2598,BA$3,FALSE),"")</f>
        <v>Arlington Bureaucrats</v>
      </c>
    </row>
    <row r="27" spans="1:53" hidden="1" x14ac:dyDescent="0.25">
      <c r="A27" t="str">
        <f t="shared" si="0"/>
        <v>C-Robinson Martínez21</v>
      </c>
      <c r="B27">
        <f>VLOOKUP($A27,draft_listing_batters_stats!$A$1:$B$1324,2,FALSE)</f>
        <v>16083</v>
      </c>
      <c r="C27" s="1" t="s">
        <v>93</v>
      </c>
      <c r="D27" s="1" t="s">
        <v>258</v>
      </c>
      <c r="E27" s="1" t="s">
        <v>205</v>
      </c>
      <c r="F27" s="1">
        <v>21</v>
      </c>
      <c r="G27" s="1" t="s">
        <v>44</v>
      </c>
      <c r="H27" s="1" t="s">
        <v>44</v>
      </c>
      <c r="I27" s="1" t="s">
        <v>54</v>
      </c>
      <c r="J27" s="24" t="s">
        <v>45</v>
      </c>
      <c r="K27" s="1" t="s">
        <v>46</v>
      </c>
      <c r="L27" s="24" t="s">
        <v>51</v>
      </c>
      <c r="M27" s="1">
        <v>2</v>
      </c>
      <c r="N27" s="1">
        <v>3</v>
      </c>
      <c r="O27" s="1">
        <v>4</v>
      </c>
      <c r="P27" s="1">
        <v>4</v>
      </c>
      <c r="Q27" s="24">
        <v>2</v>
      </c>
      <c r="R27" s="1">
        <v>5</v>
      </c>
      <c r="S27" s="1">
        <v>3</v>
      </c>
      <c r="T27" s="1">
        <v>6</v>
      </c>
      <c r="U27" s="1">
        <v>5</v>
      </c>
      <c r="V27" s="24">
        <v>2</v>
      </c>
      <c r="W27" s="1">
        <v>3</v>
      </c>
      <c r="X27" s="1">
        <v>3</v>
      </c>
      <c r="Y27" s="24">
        <v>6</v>
      </c>
      <c r="Z27" s="1">
        <v>3</v>
      </c>
      <c r="AA27" s="1" t="s">
        <v>48</v>
      </c>
      <c r="AB27" s="1" t="s">
        <v>48</v>
      </c>
      <c r="AC27" s="1" t="s">
        <v>48</v>
      </c>
      <c r="AD27" s="1" t="s">
        <v>48</v>
      </c>
      <c r="AE27" s="1" t="s">
        <v>48</v>
      </c>
      <c r="AF27" s="1" t="s">
        <v>48</v>
      </c>
      <c r="AG27" s="24" t="s">
        <v>48</v>
      </c>
      <c r="AH27" s="1">
        <v>1</v>
      </c>
      <c r="AI27" s="1">
        <v>1</v>
      </c>
      <c r="AJ27" s="24">
        <v>1</v>
      </c>
      <c r="AK27" s="36" t="s">
        <v>881</v>
      </c>
      <c r="AL27" s="9">
        <f t="shared" si="1"/>
        <v>-1.1013382824699594</v>
      </c>
      <c r="AM27" s="9">
        <f t="shared" si="2"/>
        <v>0.12216176419544897</v>
      </c>
      <c r="AN27">
        <f t="shared" si="3"/>
        <v>0</v>
      </c>
      <c r="AO27" s="6">
        <f t="shared" si="4"/>
        <v>1</v>
      </c>
      <c r="AP27" s="9">
        <f>($AL$3*AL27+$AM$3*AM27+$AN$3*AN27+$AO$3*AO27)+$K$3*VLOOKUP(K27,COND!$A$2:$C$7,2,FALSE)+$L$3*VLOOKUP(L27,COND!$A$2:$C$7,3,FALSE)</f>
        <v>12.455807342098392</v>
      </c>
      <c r="AQ27" s="28">
        <f t="shared" si="5"/>
        <v>2.1905623560768319</v>
      </c>
      <c r="AR27" t="str">
        <f t="shared" si="6"/>
        <v>C</v>
      </c>
      <c r="AS27">
        <v>3</v>
      </c>
      <c r="AT27">
        <v>23</v>
      </c>
      <c r="AV27" t="str">
        <f t="shared" si="7"/>
        <v>Possible</v>
      </c>
      <c r="AX27">
        <f>IF(VLOOKUP($B27,'Draft List'!$D$4:$AC$2598,AX$3,FALSE)&lt;&gt;0,VLOOKUP($B27,'Draft List'!$D$4:$AC$2598,AX$3,FALSE),"")</f>
        <v>190</v>
      </c>
      <c r="AY27">
        <f>IF(VLOOKUP($B27,'Draft List'!$D$4:$AC$2598,AY$3,FALSE)&lt;&gt;0,VLOOKUP($B27,'Draft List'!$D$4:$AC$2598,AY$3,FALSE),"")</f>
        <v>8</v>
      </c>
      <c r="AZ27">
        <f>IF(VLOOKUP($B27,'Draft List'!$D$4:$AC$2598,AZ$3,FALSE)&lt;&gt;0,VLOOKUP($B27,'Draft List'!$D$4:$AC$2598,AZ$3,FALSE),"")</f>
        <v>2</v>
      </c>
      <c r="BA27" t="str">
        <f>IF(VLOOKUP($B27,'Draft List'!$D$4:$AC$2598,BA$3,FALSE)&lt;&gt;0,VLOOKUP($B27,'Draft List'!$D$4:$AC$2598,BA$3,FALSE),"")</f>
        <v>Kalamazoo Badgers</v>
      </c>
    </row>
    <row r="28" spans="1:53" x14ac:dyDescent="0.25">
      <c r="A28" t="str">
        <f t="shared" si="0"/>
        <v>3BMike Powell21</v>
      </c>
      <c r="B28">
        <f>VLOOKUP($A28,draft_listing_batters_stats!$A$1:$B$1324,2,FALSE)</f>
        <v>3174</v>
      </c>
      <c r="C28" s="1" t="s">
        <v>76</v>
      </c>
      <c r="D28" s="1" t="s">
        <v>159</v>
      </c>
      <c r="E28" s="1" t="s">
        <v>646</v>
      </c>
      <c r="F28" s="1">
        <v>21</v>
      </c>
      <c r="G28" s="1" t="s">
        <v>44</v>
      </c>
      <c r="H28" s="1" t="s">
        <v>44</v>
      </c>
      <c r="I28" s="1" t="s">
        <v>54</v>
      </c>
      <c r="J28" s="24" t="s">
        <v>45</v>
      </c>
      <c r="K28" s="1" t="s">
        <v>46</v>
      </c>
      <c r="L28" s="24" t="s">
        <v>46</v>
      </c>
      <c r="M28" s="1">
        <v>4</v>
      </c>
      <c r="N28" s="1">
        <v>3</v>
      </c>
      <c r="O28" s="1">
        <v>3</v>
      </c>
      <c r="P28" s="1">
        <v>2</v>
      </c>
      <c r="Q28" s="24">
        <v>4</v>
      </c>
      <c r="R28" s="1">
        <v>5</v>
      </c>
      <c r="S28" s="1">
        <v>3</v>
      </c>
      <c r="T28" s="1">
        <v>3</v>
      </c>
      <c r="U28" s="1">
        <v>5</v>
      </c>
      <c r="V28" s="24">
        <v>6</v>
      </c>
      <c r="W28" s="1">
        <v>9</v>
      </c>
      <c r="X28" s="1">
        <v>7</v>
      </c>
      <c r="Y28" s="24">
        <v>1</v>
      </c>
      <c r="Z28" s="1" t="s">
        <v>48</v>
      </c>
      <c r="AA28" s="1">
        <v>2</v>
      </c>
      <c r="AB28" s="1" t="s">
        <v>48</v>
      </c>
      <c r="AC28" s="1">
        <v>6</v>
      </c>
      <c r="AD28" s="1" t="s">
        <v>48</v>
      </c>
      <c r="AE28" s="1" t="s">
        <v>48</v>
      </c>
      <c r="AF28" s="1" t="s">
        <v>48</v>
      </c>
      <c r="AG28" s="24">
        <v>2</v>
      </c>
      <c r="AH28" s="1">
        <v>9</v>
      </c>
      <c r="AI28" s="1">
        <v>7</v>
      </c>
      <c r="AJ28" s="24">
        <v>6</v>
      </c>
      <c r="AK28" s="36" t="s">
        <v>839</v>
      </c>
      <c r="AL28" s="9">
        <f t="shared" si="1"/>
        <v>-0.63867452447350637</v>
      </c>
      <c r="AM28" s="9">
        <f t="shared" si="2"/>
        <v>3.3042641392078263E-2</v>
      </c>
      <c r="AN28">
        <f t="shared" si="3"/>
        <v>2</v>
      </c>
      <c r="AO28" s="6">
        <f t="shared" si="4"/>
        <v>0.75</v>
      </c>
      <c r="AP28" s="9">
        <f>($AL$3*AL28+$AM$3*AM28+$AN$3*AN28+$AO$3*AO28)+$K$3*VLOOKUP(K28,COND!$A$2:$C$7,2,FALSE)+$L$3*VLOOKUP(L28,COND!$A$2:$C$7,3,FALSE)</f>
        <v>11.415977577590922</v>
      </c>
      <c r="AQ28" s="28">
        <f t="shared" si="5"/>
        <v>2.0423071475286894</v>
      </c>
      <c r="AR28" t="str">
        <f t="shared" si="6"/>
        <v>3B</v>
      </c>
      <c r="AS28">
        <v>4</v>
      </c>
      <c r="AT28">
        <v>24</v>
      </c>
      <c r="AV28" t="str">
        <f t="shared" si="7"/>
        <v>Unlikely</v>
      </c>
      <c r="AX28">
        <f>IF(VLOOKUP($B28,'Draft List'!$D$4:$AC$2598,AX$3,FALSE)&lt;&gt;0,VLOOKUP($B28,'Draft List'!$D$4:$AC$2598,AX$3,FALSE),"")</f>
        <v>178</v>
      </c>
      <c r="AY28">
        <f>IF(VLOOKUP($B28,'Draft List'!$D$4:$AC$2598,AY$3,FALSE)&lt;&gt;0,VLOOKUP($B28,'Draft List'!$D$4:$AC$2598,AY$3,FALSE),"")</f>
        <v>7</v>
      </c>
      <c r="AZ28">
        <f>IF(VLOOKUP($B28,'Draft List'!$D$4:$AC$2598,AZ$3,FALSE)&lt;&gt;0,VLOOKUP($B28,'Draft List'!$D$4:$AC$2598,AZ$3,FALSE),"")</f>
        <v>16</v>
      </c>
      <c r="BA28" t="str">
        <f>IF(VLOOKUP($B28,'Draft List'!$D$4:$AC$2598,BA$3,FALSE)&lt;&gt;0,VLOOKUP($B28,'Draft List'!$D$4:$AC$2598,BA$3,FALSE),"")</f>
        <v>Fargo Dinosaurs</v>
      </c>
    </row>
    <row r="29" spans="1:53" hidden="1" x14ac:dyDescent="0.25">
      <c r="A29" t="str">
        <f t="shared" si="0"/>
        <v>RFStewart Arundale21</v>
      </c>
      <c r="B29">
        <f>VLOOKUP($A29,draft_listing_batters_stats!$A$1:$B$1324,2,FALSE)</f>
        <v>16047</v>
      </c>
      <c r="C29" s="1" t="s">
        <v>73</v>
      </c>
      <c r="D29" s="1" t="s">
        <v>973</v>
      </c>
      <c r="E29" s="1" t="s">
        <v>974</v>
      </c>
      <c r="F29" s="1">
        <v>21</v>
      </c>
      <c r="G29" s="1" t="s">
        <v>44</v>
      </c>
      <c r="H29" s="1" t="s">
        <v>44</v>
      </c>
      <c r="I29" s="1" t="s">
        <v>54</v>
      </c>
      <c r="J29" s="24" t="s">
        <v>54</v>
      </c>
      <c r="K29" s="1" t="s">
        <v>46</v>
      </c>
      <c r="L29" s="24" t="s">
        <v>47</v>
      </c>
      <c r="M29" s="1">
        <v>4</v>
      </c>
      <c r="N29" s="1">
        <v>6</v>
      </c>
      <c r="O29" s="1">
        <v>1</v>
      </c>
      <c r="P29" s="1">
        <v>4</v>
      </c>
      <c r="Q29" s="24">
        <v>4</v>
      </c>
      <c r="R29" s="1">
        <v>5</v>
      </c>
      <c r="S29" s="1">
        <v>6</v>
      </c>
      <c r="T29" s="1">
        <v>1</v>
      </c>
      <c r="U29" s="1">
        <v>5</v>
      </c>
      <c r="V29" s="24">
        <v>8</v>
      </c>
      <c r="W29" s="1">
        <v>7</v>
      </c>
      <c r="X29" s="1">
        <v>10</v>
      </c>
      <c r="Y29" s="24">
        <v>1</v>
      </c>
      <c r="Z29" s="1" t="s">
        <v>48</v>
      </c>
      <c r="AA29" s="1">
        <v>2</v>
      </c>
      <c r="AB29" s="1" t="s">
        <v>48</v>
      </c>
      <c r="AC29" s="1" t="s">
        <v>48</v>
      </c>
      <c r="AD29" s="1" t="s">
        <v>48</v>
      </c>
      <c r="AE29" s="1">
        <v>3</v>
      </c>
      <c r="AF29" s="1" t="s">
        <v>48</v>
      </c>
      <c r="AG29" s="24">
        <v>5</v>
      </c>
      <c r="AH29" s="1">
        <v>10</v>
      </c>
      <c r="AI29" s="1">
        <v>7</v>
      </c>
      <c r="AJ29" s="24">
        <v>10</v>
      </c>
      <c r="AK29" s="36" t="s">
        <v>837</v>
      </c>
      <c r="AL29" s="9">
        <f t="shared" si="1"/>
        <v>-0.47219877364603685</v>
      </c>
      <c r="AM29" s="9">
        <f t="shared" si="2"/>
        <v>0.10013197183455264</v>
      </c>
      <c r="AN29">
        <f t="shared" si="3"/>
        <v>4</v>
      </c>
      <c r="AO29" s="6">
        <f t="shared" si="4"/>
        <v>0.65</v>
      </c>
      <c r="AP29" s="9">
        <f>($AL$3*AL29+$AM$3*AM29+$AN$3*AN29+$AO$3*AO29)+$K$3*VLOOKUP(K29,COND!$A$2:$C$7,2,FALSE)+$L$3*VLOOKUP(L29,COND!$A$2:$C$7,3,FALSE)</f>
        <v>12.371030451316695</v>
      </c>
      <c r="AQ29" s="28">
        <f t="shared" si="5"/>
        <v>2.1784751702201577</v>
      </c>
      <c r="AR29" t="str">
        <f t="shared" si="6"/>
        <v>RF</v>
      </c>
      <c r="AS29">
        <v>2</v>
      </c>
      <c r="AT29">
        <v>25</v>
      </c>
      <c r="AV29" t="str">
        <f t="shared" si="7"/>
        <v>Unlikely</v>
      </c>
      <c r="AX29">
        <f>IF(VLOOKUP($B29,'Draft List'!$D$4:$AC$2598,AX$3,FALSE)&lt;&gt;0,VLOOKUP($B29,'Draft List'!$D$4:$AC$2598,AX$3,FALSE),"")</f>
        <v>34</v>
      </c>
      <c r="AY29" t="str">
        <f>IF(VLOOKUP($B29,'Draft List'!$D$4:$AC$2598,AY$3,FALSE)&lt;&gt;0,VLOOKUP($B29,'Draft List'!$D$4:$AC$2598,AY$3,FALSE),"")</f>
        <v>S1</v>
      </c>
      <c r="AZ29">
        <f>IF(VLOOKUP($B29,'Draft List'!$D$4:$AC$2598,AZ$3,FALSE)&lt;&gt;0,VLOOKUP($B29,'Draft List'!$D$4:$AC$2598,AZ$3,FALSE),"")</f>
        <v>13</v>
      </c>
      <c r="BA29" t="str">
        <f>IF(VLOOKUP($B29,'Draft List'!$D$4:$AC$2598,BA$3,FALSE)&lt;&gt;0,VLOOKUP($B29,'Draft List'!$D$4:$AC$2598,BA$3,FALSE),"")</f>
        <v>Aurora Borealis</v>
      </c>
    </row>
    <row r="30" spans="1:53" hidden="1" x14ac:dyDescent="0.25">
      <c r="A30" t="str">
        <f t="shared" si="0"/>
        <v>RFNatsu Ohashi21</v>
      </c>
      <c r="B30">
        <f>VLOOKUP($A30,draft_listing_batters_stats!$A$1:$B$1324,2,FALSE)</f>
        <v>16078</v>
      </c>
      <c r="C30" s="1" t="s">
        <v>73</v>
      </c>
      <c r="D30" s="1" t="s">
        <v>770</v>
      </c>
      <c r="E30" s="1" t="s">
        <v>766</v>
      </c>
      <c r="F30" s="1">
        <v>21</v>
      </c>
      <c r="G30" s="1" t="s">
        <v>68</v>
      </c>
      <c r="H30" s="1" t="s">
        <v>44</v>
      </c>
      <c r="I30" s="1" t="s">
        <v>54</v>
      </c>
      <c r="J30" s="24" t="s">
        <v>45</v>
      </c>
      <c r="K30" s="1" t="s">
        <v>46</v>
      </c>
      <c r="L30" s="24" t="s">
        <v>46</v>
      </c>
      <c r="M30" s="1">
        <v>2</v>
      </c>
      <c r="N30" s="1">
        <v>3</v>
      </c>
      <c r="O30" s="1">
        <v>4</v>
      </c>
      <c r="P30" s="1">
        <v>5</v>
      </c>
      <c r="Q30" s="24">
        <v>5</v>
      </c>
      <c r="R30" s="1">
        <v>5</v>
      </c>
      <c r="S30" s="1">
        <v>3</v>
      </c>
      <c r="T30" s="1">
        <v>4</v>
      </c>
      <c r="U30" s="1">
        <v>7</v>
      </c>
      <c r="V30" s="24">
        <v>6</v>
      </c>
      <c r="W30" s="1">
        <v>4</v>
      </c>
      <c r="X30" s="1">
        <v>8</v>
      </c>
      <c r="Y30" s="24">
        <v>1</v>
      </c>
      <c r="Z30" s="1" t="s">
        <v>48</v>
      </c>
      <c r="AA30" s="1" t="s">
        <v>48</v>
      </c>
      <c r="AB30" s="1" t="s">
        <v>48</v>
      </c>
      <c r="AC30" s="1" t="s">
        <v>48</v>
      </c>
      <c r="AD30" s="1" t="s">
        <v>48</v>
      </c>
      <c r="AE30" s="1">
        <v>2</v>
      </c>
      <c r="AF30" s="1" t="s">
        <v>48</v>
      </c>
      <c r="AG30" s="24">
        <v>6</v>
      </c>
      <c r="AH30" s="1">
        <v>3</v>
      </c>
      <c r="AI30" s="1">
        <v>4</v>
      </c>
      <c r="AJ30" s="24">
        <v>2</v>
      </c>
      <c r="AK30" s="36" t="s">
        <v>882</v>
      </c>
      <c r="AL30" s="9">
        <f t="shared" si="1"/>
        <v>-0.89157971300912797</v>
      </c>
      <c r="AM30" s="9">
        <f t="shared" si="2"/>
        <v>0.29552323543514186</v>
      </c>
      <c r="AN30">
        <f t="shared" si="3"/>
        <v>0</v>
      </c>
      <c r="AO30" s="6">
        <f t="shared" si="4"/>
        <v>0.65</v>
      </c>
      <c r="AP30" s="9">
        <f>($AL$3*AL30+$AM$3*AM30+$AN$3*AN30+$AO$3*AO30)+$K$3*VLOOKUP(K30,COND!$A$2:$C$7,2,FALSE)+$L$3*VLOOKUP(L30,COND!$A$2:$C$7,3,FALSE)</f>
        <v>14.10712085392079</v>
      </c>
      <c r="AQ30" s="28">
        <f t="shared" si="5"/>
        <v>2.4260007301548772</v>
      </c>
      <c r="AR30" t="str">
        <f t="shared" si="6"/>
        <v>RF</v>
      </c>
      <c r="AS30">
        <v>4</v>
      </c>
      <c r="AT30">
        <v>26</v>
      </c>
      <c r="AV30" t="str">
        <f t="shared" si="7"/>
        <v>Possible</v>
      </c>
      <c r="AX30">
        <f>IF(VLOOKUP($B30,'Draft List'!$D$4:$AC$2598,AX$3,FALSE)&lt;&gt;0,VLOOKUP($B30,'Draft List'!$D$4:$AC$2598,AX$3,FALSE),"")</f>
        <v>164</v>
      </c>
      <c r="AY30">
        <f>IF(VLOOKUP($B30,'Draft List'!$D$4:$AC$2598,AY$3,FALSE)&lt;&gt;0,VLOOKUP($B30,'Draft List'!$D$4:$AC$2598,AY$3,FALSE),"")</f>
        <v>7</v>
      </c>
      <c r="AZ30">
        <f>IF(VLOOKUP($B30,'Draft List'!$D$4:$AC$2598,AZ$3,FALSE)&lt;&gt;0,VLOOKUP($B30,'Draft List'!$D$4:$AC$2598,AZ$3,FALSE),"")</f>
        <v>2</v>
      </c>
      <c r="BA30" t="str">
        <f>IF(VLOOKUP($B30,'Draft List'!$D$4:$AC$2598,BA$3,FALSE)&lt;&gt;0,VLOOKUP($B30,'Draft List'!$D$4:$AC$2598,BA$3,FALSE),"")</f>
        <v>Kalamazoo Badgers</v>
      </c>
    </row>
    <row r="31" spans="1:53" hidden="1" x14ac:dyDescent="0.25">
      <c r="A31" t="str">
        <f t="shared" si="0"/>
        <v>SSSalvador Padilla21</v>
      </c>
      <c r="B31">
        <f>VLOOKUP($A31,draft_listing_batters_stats!$A$1:$B$1324,2,FALSE)</f>
        <v>2893</v>
      </c>
      <c r="C31" s="1" t="s">
        <v>79</v>
      </c>
      <c r="D31" s="1" t="s">
        <v>231</v>
      </c>
      <c r="E31" s="1" t="s">
        <v>942</v>
      </c>
      <c r="F31" s="1">
        <v>21</v>
      </c>
      <c r="G31" s="1" t="s">
        <v>44</v>
      </c>
      <c r="H31" s="1" t="s">
        <v>44</v>
      </c>
      <c r="I31" s="1" t="s">
        <v>54</v>
      </c>
      <c r="J31" s="24" t="s">
        <v>45</v>
      </c>
      <c r="K31" s="1" t="s">
        <v>46</v>
      </c>
      <c r="L31" s="24" t="s">
        <v>46</v>
      </c>
      <c r="M31" s="1">
        <v>3</v>
      </c>
      <c r="N31" s="1">
        <v>4</v>
      </c>
      <c r="O31" s="1">
        <v>2</v>
      </c>
      <c r="P31" s="1">
        <v>3</v>
      </c>
      <c r="Q31" s="24">
        <v>2</v>
      </c>
      <c r="R31" s="1">
        <v>5</v>
      </c>
      <c r="S31" s="1">
        <v>4</v>
      </c>
      <c r="T31" s="1">
        <v>2</v>
      </c>
      <c r="U31" s="1">
        <v>4</v>
      </c>
      <c r="V31" s="24">
        <v>5</v>
      </c>
      <c r="W31" s="1">
        <v>7</v>
      </c>
      <c r="X31" s="1">
        <v>6</v>
      </c>
      <c r="Y31" s="24">
        <v>1</v>
      </c>
      <c r="Z31" s="1" t="s">
        <v>48</v>
      </c>
      <c r="AA31" s="1" t="s">
        <v>48</v>
      </c>
      <c r="AB31" s="1">
        <v>7</v>
      </c>
      <c r="AC31" s="1">
        <v>2</v>
      </c>
      <c r="AD31" s="1">
        <v>6</v>
      </c>
      <c r="AE31" s="1" t="s">
        <v>48</v>
      </c>
      <c r="AF31" s="1" t="s">
        <v>48</v>
      </c>
      <c r="AG31" s="24" t="s">
        <v>48</v>
      </c>
      <c r="AH31" s="1">
        <v>6</v>
      </c>
      <c r="AI31" s="1">
        <v>7</v>
      </c>
      <c r="AJ31" s="24">
        <v>7</v>
      </c>
      <c r="AK31" s="36" t="s">
        <v>832</v>
      </c>
      <c r="AL31" s="9">
        <f t="shared" si="1"/>
        <v>-0.98355510470596508</v>
      </c>
      <c r="AM31" s="9">
        <f t="shared" si="2"/>
        <v>-0.12868486283978423</v>
      </c>
      <c r="AN31">
        <f t="shared" si="3"/>
        <v>1</v>
      </c>
      <c r="AO31" s="6">
        <f t="shared" si="4"/>
        <v>1.6</v>
      </c>
      <c r="AP31" s="9">
        <f>($AL$3*AL31+$AM$3*AM31+$AN$3*AN31+$AO$3*AO31)+$K$3*VLOOKUP(K31,COND!$A$2:$C$7,2,FALSE)+$L$3*VLOOKUP(L31,COND!$A$2:$C$7,3,FALSE)</f>
        <v>10.12409280211866</v>
      </c>
      <c r="AQ31" s="28">
        <f t="shared" si="5"/>
        <v>1.8581148370705145</v>
      </c>
      <c r="AR31" t="str">
        <f t="shared" si="6"/>
        <v>2B</v>
      </c>
      <c r="AS31">
        <v>3</v>
      </c>
      <c r="AT31">
        <v>27</v>
      </c>
      <c r="AV31" t="str">
        <f t="shared" si="7"/>
        <v>Unlikely</v>
      </c>
      <c r="AX31">
        <f>IF(VLOOKUP($B31,'Draft List'!$D$4:$AC$2598,AX$3,FALSE)&lt;&gt;0,VLOOKUP($B31,'Draft List'!$D$4:$AC$2598,AX$3,FALSE),"")</f>
        <v>192</v>
      </c>
      <c r="AY31">
        <f>IF(VLOOKUP($B31,'Draft List'!$D$4:$AC$2598,AY$3,FALSE)&lt;&gt;0,VLOOKUP($B31,'Draft List'!$D$4:$AC$2598,AY$3,FALSE),"")</f>
        <v>8</v>
      </c>
      <c r="AZ31">
        <f>IF(VLOOKUP($B31,'Draft List'!$D$4:$AC$2598,AZ$3,FALSE)&lt;&gt;0,VLOOKUP($B31,'Draft List'!$D$4:$AC$2598,AZ$3,FALSE),"")</f>
        <v>4</v>
      </c>
      <c r="BA31" t="str">
        <f>IF(VLOOKUP($B31,'Draft List'!$D$4:$AC$2598,BA$3,FALSE)&lt;&gt;0,VLOOKUP($B31,'Draft List'!$D$4:$AC$2598,BA$3,FALSE),"")</f>
        <v>Amsterdam Lions</v>
      </c>
    </row>
    <row r="32" spans="1:53" hidden="1" x14ac:dyDescent="0.25">
      <c r="A32" t="str">
        <f t="shared" si="0"/>
        <v>C-José Castillo21</v>
      </c>
      <c r="B32">
        <f>VLOOKUP($A32,draft_listing_batters_stats!$A$1:$B$1324,2,FALSE)</f>
        <v>3724</v>
      </c>
      <c r="C32" s="1" t="s">
        <v>93</v>
      </c>
      <c r="D32" s="1" t="s">
        <v>150</v>
      </c>
      <c r="E32" s="1" t="s">
        <v>475</v>
      </c>
      <c r="F32" s="1">
        <v>21</v>
      </c>
      <c r="G32" s="1" t="s">
        <v>44</v>
      </c>
      <c r="H32" s="1" t="s">
        <v>44</v>
      </c>
      <c r="I32" s="1" t="s">
        <v>54</v>
      </c>
      <c r="J32" s="24" t="s">
        <v>45</v>
      </c>
      <c r="K32" s="1" t="s">
        <v>46</v>
      </c>
      <c r="L32" s="24" t="s">
        <v>46</v>
      </c>
      <c r="M32" s="1">
        <v>1</v>
      </c>
      <c r="N32" s="1">
        <v>5</v>
      </c>
      <c r="O32" s="1">
        <v>4</v>
      </c>
      <c r="P32" s="1">
        <v>3</v>
      </c>
      <c r="Q32" s="24">
        <v>3</v>
      </c>
      <c r="R32" s="1">
        <v>5</v>
      </c>
      <c r="S32" s="1">
        <v>5</v>
      </c>
      <c r="T32" s="1">
        <v>4</v>
      </c>
      <c r="U32" s="1">
        <v>3</v>
      </c>
      <c r="V32" s="24">
        <v>4</v>
      </c>
      <c r="W32" s="1">
        <v>5</v>
      </c>
      <c r="X32" s="1">
        <v>5</v>
      </c>
      <c r="Y32" s="24">
        <v>7</v>
      </c>
      <c r="Z32" s="1">
        <v>5</v>
      </c>
      <c r="AA32" s="1" t="s">
        <v>48</v>
      </c>
      <c r="AB32" s="1" t="s">
        <v>48</v>
      </c>
      <c r="AC32" s="1" t="s">
        <v>48</v>
      </c>
      <c r="AD32" s="1" t="s">
        <v>48</v>
      </c>
      <c r="AE32" s="1" t="s">
        <v>48</v>
      </c>
      <c r="AF32" s="1" t="s">
        <v>48</v>
      </c>
      <c r="AG32" s="24" t="s">
        <v>48</v>
      </c>
      <c r="AH32" s="1">
        <v>4</v>
      </c>
      <c r="AI32" s="1">
        <v>5</v>
      </c>
      <c r="AJ32" s="24">
        <v>8</v>
      </c>
      <c r="AK32" s="36" t="s">
        <v>909</v>
      </c>
      <c r="AL32" s="9">
        <f t="shared" si="1"/>
        <v>-1.3714675696277245</v>
      </c>
      <c r="AM32" s="9">
        <f t="shared" si="2"/>
        <v>-4.1227884999942219E-2</v>
      </c>
      <c r="AN32">
        <f t="shared" si="3"/>
        <v>1</v>
      </c>
      <c r="AO32" s="6">
        <f t="shared" si="4"/>
        <v>1.5</v>
      </c>
      <c r="AP32" s="9">
        <f>($AL$3*AL32+$AM$3*AM32+$AN$3*AN32+$AO$3*AO32)+$K$3*VLOOKUP(K32,COND!$A$2:$C$7,2,FALSE)+$L$3*VLOOKUP(L32,COND!$A$2:$C$7,3,FALSE)</f>
        <v>11.034785289704587</v>
      </c>
      <c r="AQ32" s="28">
        <f t="shared" si="5"/>
        <v>1.9879581145749146</v>
      </c>
      <c r="AR32" t="str">
        <f t="shared" si="6"/>
        <v>C</v>
      </c>
      <c r="AS32">
        <v>4</v>
      </c>
      <c r="AT32">
        <v>28</v>
      </c>
      <c r="AV32" t="str">
        <f t="shared" si="7"/>
        <v>Unlikely</v>
      </c>
      <c r="AX32">
        <f>IF(VLOOKUP($B32,'Draft List'!$D$4:$AC$2598,AX$3,FALSE)&lt;&gt;0,VLOOKUP($B32,'Draft List'!$D$4:$AC$2598,AX$3,FALSE),"")</f>
        <v>32</v>
      </c>
      <c r="AY32" t="str">
        <f>IF(VLOOKUP($B32,'Draft List'!$D$4:$AC$2598,AY$3,FALSE)&lt;&gt;0,VLOOKUP($B32,'Draft List'!$D$4:$AC$2598,AY$3,FALSE),"")</f>
        <v>S1</v>
      </c>
      <c r="AZ32">
        <f>IF(VLOOKUP($B32,'Draft List'!$D$4:$AC$2598,AZ$3,FALSE)&lt;&gt;0,VLOOKUP($B32,'Draft List'!$D$4:$AC$2598,AZ$3,FALSE),"")</f>
        <v>11</v>
      </c>
      <c r="BA32" t="str">
        <f>IF(VLOOKUP($B32,'Draft List'!$D$4:$AC$2598,BA$3,FALSE)&lt;&gt;0,VLOOKUP($B32,'Draft List'!$D$4:$AC$2598,BA$3,FALSE),"")</f>
        <v>Duluth Warriors</v>
      </c>
    </row>
    <row r="33" spans="1:53" hidden="1" x14ac:dyDescent="0.25">
      <c r="A33" t="str">
        <f t="shared" si="0"/>
        <v>RFMichael Rutherford21</v>
      </c>
      <c r="B33">
        <f>VLOOKUP($A33,draft_listing_batters_stats!$A$1:$B$1324,2,FALSE)</f>
        <v>4617</v>
      </c>
      <c r="C33" s="1" t="s">
        <v>73</v>
      </c>
      <c r="D33" s="1" t="s">
        <v>143</v>
      </c>
      <c r="E33" s="1" t="s">
        <v>949</v>
      </c>
      <c r="F33" s="1">
        <v>21</v>
      </c>
      <c r="G33" s="1" t="s">
        <v>58</v>
      </c>
      <c r="H33" s="1" t="s">
        <v>58</v>
      </c>
      <c r="I33" s="1" t="s">
        <v>54</v>
      </c>
      <c r="J33" s="24" t="s">
        <v>45</v>
      </c>
      <c r="K33" s="1" t="s">
        <v>46</v>
      </c>
      <c r="L33" s="24" t="s">
        <v>47</v>
      </c>
      <c r="M33" s="1">
        <v>3</v>
      </c>
      <c r="N33" s="1">
        <v>5</v>
      </c>
      <c r="O33" s="1">
        <v>4</v>
      </c>
      <c r="P33" s="1">
        <v>3</v>
      </c>
      <c r="Q33" s="24">
        <v>3</v>
      </c>
      <c r="R33" s="1">
        <v>4</v>
      </c>
      <c r="S33" s="1">
        <v>5</v>
      </c>
      <c r="T33" s="1">
        <v>6</v>
      </c>
      <c r="U33" s="1">
        <v>6</v>
      </c>
      <c r="V33" s="24">
        <v>4</v>
      </c>
      <c r="W33" s="1">
        <v>7</v>
      </c>
      <c r="X33" s="1">
        <v>10</v>
      </c>
      <c r="Y33" s="24">
        <v>1</v>
      </c>
      <c r="Z33" s="1" t="s">
        <v>48</v>
      </c>
      <c r="AA33" s="1">
        <v>1</v>
      </c>
      <c r="AB33" s="1" t="s">
        <v>48</v>
      </c>
      <c r="AC33" s="1" t="s">
        <v>48</v>
      </c>
      <c r="AD33" s="1" t="s">
        <v>48</v>
      </c>
      <c r="AE33" s="1">
        <v>2</v>
      </c>
      <c r="AF33" s="1">
        <v>1</v>
      </c>
      <c r="AG33" s="24">
        <v>7</v>
      </c>
      <c r="AH33" s="1">
        <v>9</v>
      </c>
      <c r="AI33" s="1">
        <v>8</v>
      </c>
      <c r="AJ33" s="24">
        <v>6</v>
      </c>
      <c r="AK33" s="36" t="s">
        <v>934</v>
      </c>
      <c r="AL33" s="9">
        <f t="shared" si="1"/>
        <v>-0.72635589722237515</v>
      </c>
      <c r="AM33" s="9">
        <f t="shared" si="2"/>
        <v>7.1467916873929171E-2</v>
      </c>
      <c r="AN33">
        <f t="shared" si="3"/>
        <v>3</v>
      </c>
      <c r="AO33" s="6">
        <f t="shared" si="4"/>
        <v>0.65</v>
      </c>
      <c r="AP33" s="9">
        <f>($AL$3*AL33+$AM$3*AM33+$AN$3*AN33+$AO$3*AO33)+$K$3*VLOOKUP(K33,COND!$A$2:$C$7,2,FALSE)+$L$3*VLOOKUP(L33,COND!$A$2:$C$7,3,FALSE)</f>
        <v>11.834979412764913</v>
      </c>
      <c r="AQ33" s="28">
        <f t="shared" si="5"/>
        <v>2.1020469304971043</v>
      </c>
      <c r="AR33" t="str">
        <f t="shared" si="6"/>
        <v>RF</v>
      </c>
      <c r="AS33">
        <v>3</v>
      </c>
      <c r="AT33">
        <v>29</v>
      </c>
      <c r="AV33" t="str">
        <f t="shared" si="7"/>
        <v>Possible</v>
      </c>
      <c r="AX33">
        <f>IF(VLOOKUP($B33,'Draft List'!$D$4:$AC$2598,AX$3,FALSE)&lt;&gt;0,VLOOKUP($B33,'Draft List'!$D$4:$AC$2598,AX$3,FALSE),"")</f>
        <v>54</v>
      </c>
      <c r="AY33">
        <f>IF(VLOOKUP($B33,'Draft List'!$D$4:$AC$2598,AY$3,FALSE)&lt;&gt;0,VLOOKUP($B33,'Draft List'!$D$4:$AC$2598,AY$3,FALSE),"")</f>
        <v>2</v>
      </c>
      <c r="AZ33">
        <f>IF(VLOOKUP($B33,'Draft List'!$D$4:$AC$2598,AZ$3,FALSE)&lt;&gt;0,VLOOKUP($B33,'Draft List'!$D$4:$AC$2598,AZ$3,FALSE),"")</f>
        <v>20</v>
      </c>
      <c r="BA33" t="str">
        <f>IF(VLOOKUP($B33,'Draft List'!$D$4:$AC$2598,BA$3,FALSE)&lt;&gt;0,VLOOKUP($B33,'Draft List'!$D$4:$AC$2598,BA$3,FALSE),"")</f>
        <v>Florida Featherheads</v>
      </c>
    </row>
    <row r="34" spans="1:53" hidden="1" x14ac:dyDescent="0.25">
      <c r="A34" t="str">
        <f t="shared" si="0"/>
        <v>2BRoland Penwarden21</v>
      </c>
      <c r="B34">
        <f>VLOOKUP($A34,draft_listing_batters_stats!$A$1:$B$1324,2,FALSE)</f>
        <v>8618</v>
      </c>
      <c r="C34" s="1" t="s">
        <v>78</v>
      </c>
      <c r="D34" s="1" t="s">
        <v>860</v>
      </c>
      <c r="E34" s="1" t="s">
        <v>861</v>
      </c>
      <c r="F34" s="1">
        <v>21</v>
      </c>
      <c r="G34" s="1" t="s">
        <v>44</v>
      </c>
      <c r="H34" s="1" t="s">
        <v>44</v>
      </c>
      <c r="I34" s="1" t="s">
        <v>54</v>
      </c>
      <c r="J34" s="24" t="s">
        <v>45</v>
      </c>
      <c r="K34" s="1" t="s">
        <v>46</v>
      </c>
      <c r="L34" s="24" t="s">
        <v>51</v>
      </c>
      <c r="M34" s="1">
        <v>2</v>
      </c>
      <c r="N34" s="1">
        <v>3</v>
      </c>
      <c r="O34" s="1">
        <v>2</v>
      </c>
      <c r="P34" s="1">
        <v>3</v>
      </c>
      <c r="Q34" s="24">
        <v>4</v>
      </c>
      <c r="R34" s="1">
        <v>5</v>
      </c>
      <c r="S34" s="1">
        <v>4</v>
      </c>
      <c r="T34" s="1">
        <v>4</v>
      </c>
      <c r="U34" s="1">
        <v>5</v>
      </c>
      <c r="V34" s="24">
        <v>6</v>
      </c>
      <c r="W34" s="1">
        <v>10</v>
      </c>
      <c r="X34" s="1">
        <v>9</v>
      </c>
      <c r="Y34" s="24">
        <v>1</v>
      </c>
      <c r="Z34" s="1" t="s">
        <v>48</v>
      </c>
      <c r="AA34" s="1" t="s">
        <v>48</v>
      </c>
      <c r="AB34" s="1">
        <v>8</v>
      </c>
      <c r="AC34" s="1" t="s">
        <v>48</v>
      </c>
      <c r="AD34" s="1">
        <v>5</v>
      </c>
      <c r="AE34" s="1" t="s">
        <v>48</v>
      </c>
      <c r="AF34" s="1" t="s">
        <v>48</v>
      </c>
      <c r="AG34" s="24" t="s">
        <v>48</v>
      </c>
      <c r="AH34" s="1">
        <v>8</v>
      </c>
      <c r="AI34" s="1">
        <v>8</v>
      </c>
      <c r="AJ34" s="24">
        <v>7</v>
      </c>
      <c r="AK34" s="36" t="s">
        <v>839</v>
      </c>
      <c r="AL34" s="9">
        <f t="shared" si="1"/>
        <v>-1.2771381408931763</v>
      </c>
      <c r="AM34" s="9">
        <f t="shared" si="2"/>
        <v>0.16716401503468326</v>
      </c>
      <c r="AN34">
        <f t="shared" si="3"/>
        <v>4</v>
      </c>
      <c r="AO34" s="6">
        <f t="shared" si="4"/>
        <v>2</v>
      </c>
      <c r="AP34" s="9">
        <f>($AL$3*AL34+$AM$3*AM34+$AN$3*AN34+$AO$3*AO34)+$K$3*VLOOKUP(K34,COND!$A$2:$C$7,2,FALSE)+$L$3*VLOOKUP(L34,COND!$A$2:$C$7,3,FALSE)</f>
        <v>14.644921032993548</v>
      </c>
      <c r="AQ34" s="28">
        <f t="shared" si="5"/>
        <v>2.5026783560770647</v>
      </c>
      <c r="AR34" t="str">
        <f t="shared" si="6"/>
        <v>2B</v>
      </c>
      <c r="AS34">
        <v>4</v>
      </c>
      <c r="AT34">
        <v>30</v>
      </c>
      <c r="AV34" t="str">
        <f t="shared" si="7"/>
        <v>Unlikely</v>
      </c>
      <c r="AX34">
        <f>IF(VLOOKUP($B34,'Draft List'!$D$4:$AC$2598,AX$3,FALSE)&lt;&gt;0,VLOOKUP($B34,'Draft List'!$D$4:$AC$2598,AX$3,FALSE),"")</f>
        <v>236</v>
      </c>
      <c r="AY34">
        <f>IF(VLOOKUP($B34,'Draft List'!$D$4:$AC$2598,AY$3,FALSE)&lt;&gt;0,VLOOKUP($B34,'Draft List'!$D$4:$AC$2598,AY$3,FALSE),"")</f>
        <v>9</v>
      </c>
      <c r="AZ34">
        <f>IF(VLOOKUP($B34,'Draft List'!$D$4:$AC$2598,AZ$3,FALSE)&lt;&gt;0,VLOOKUP($B34,'Draft List'!$D$4:$AC$2598,AZ$3,FALSE),"")</f>
        <v>22</v>
      </c>
      <c r="BA34" t="str">
        <f>IF(VLOOKUP($B34,'Draft List'!$D$4:$AC$2598,BA$3,FALSE)&lt;&gt;0,VLOOKUP($B34,'Draft List'!$D$4:$AC$2598,BA$3,FALSE),"")</f>
        <v>Florida Featherheads</v>
      </c>
    </row>
    <row r="35" spans="1:53" hidden="1" x14ac:dyDescent="0.25">
      <c r="A35" t="str">
        <f t="shared" si="0"/>
        <v>SSEd Black21</v>
      </c>
      <c r="B35">
        <f>VLOOKUP($A35,draft_listing_batters_stats!$A$1:$B$1324,2,FALSE)</f>
        <v>10284</v>
      </c>
      <c r="C35" s="1" t="s">
        <v>79</v>
      </c>
      <c r="D35" s="1" t="s">
        <v>593</v>
      </c>
      <c r="E35" s="1" t="s">
        <v>838</v>
      </c>
      <c r="F35" s="1">
        <v>21</v>
      </c>
      <c r="G35" s="1" t="s">
        <v>58</v>
      </c>
      <c r="H35" s="1" t="s">
        <v>44</v>
      </c>
      <c r="I35" s="1" t="s">
        <v>54</v>
      </c>
      <c r="J35" s="24" t="s">
        <v>45</v>
      </c>
      <c r="K35" s="1" t="s">
        <v>51</v>
      </c>
      <c r="L35" s="24" t="s">
        <v>51</v>
      </c>
      <c r="M35" s="1">
        <v>4</v>
      </c>
      <c r="N35" s="1">
        <v>5</v>
      </c>
      <c r="O35" s="1">
        <v>2</v>
      </c>
      <c r="P35" s="1">
        <v>4</v>
      </c>
      <c r="Q35" s="24">
        <v>5</v>
      </c>
      <c r="R35" s="1">
        <v>5</v>
      </c>
      <c r="S35" s="1">
        <v>5</v>
      </c>
      <c r="T35" s="1">
        <v>2</v>
      </c>
      <c r="U35" s="1">
        <v>5</v>
      </c>
      <c r="V35" s="24">
        <v>6</v>
      </c>
      <c r="W35" s="1">
        <v>9</v>
      </c>
      <c r="X35" s="1">
        <v>8</v>
      </c>
      <c r="Y35" s="24">
        <v>1</v>
      </c>
      <c r="Z35" s="1" t="s">
        <v>48</v>
      </c>
      <c r="AA35" s="1" t="s">
        <v>48</v>
      </c>
      <c r="AB35" s="1">
        <v>2</v>
      </c>
      <c r="AC35" s="1" t="s">
        <v>48</v>
      </c>
      <c r="AD35" s="1">
        <v>10</v>
      </c>
      <c r="AE35" s="1" t="s">
        <v>48</v>
      </c>
      <c r="AF35" s="1" t="s">
        <v>48</v>
      </c>
      <c r="AG35" s="24" t="s">
        <v>48</v>
      </c>
      <c r="AH35" s="1">
        <v>8</v>
      </c>
      <c r="AI35" s="1">
        <v>5</v>
      </c>
      <c r="AJ35" s="24">
        <v>3</v>
      </c>
      <c r="AK35" s="36" t="s">
        <v>839</v>
      </c>
      <c r="AL35" s="9">
        <f t="shared" si="1"/>
        <v>-0.40018081942375544</v>
      </c>
      <c r="AM35" s="9">
        <f t="shared" si="2"/>
        <v>5.2100906605583745E-2</v>
      </c>
      <c r="AN35">
        <f t="shared" si="3"/>
        <v>1</v>
      </c>
      <c r="AO35" s="6">
        <f t="shared" si="4"/>
        <v>1.5</v>
      </c>
      <c r="AP35" s="9">
        <f>($AL$3*AL35+$AM$3*AM35+$AN$3*AN35+$AO$3*AO35)+$K$3*VLOOKUP(K35,COND!$A$2:$C$7,2,FALSE)+$L$3*VLOOKUP(L35,COND!$A$2:$C$7,3,FALSE)</f>
        <v>12.451859463991296</v>
      </c>
      <c r="AQ35" s="28">
        <f t="shared" si="5"/>
        <v>2.1899994817371389</v>
      </c>
      <c r="AR35" t="str">
        <f t="shared" si="6"/>
        <v>SS</v>
      </c>
      <c r="AS35">
        <v>3</v>
      </c>
      <c r="AT35">
        <v>31</v>
      </c>
      <c r="AV35" t="str">
        <f t="shared" si="7"/>
        <v>Unlikely</v>
      </c>
      <c r="AX35">
        <f>IF(VLOOKUP($B35,'Draft List'!$D$4:$AC$2598,AX$3,FALSE)&lt;&gt;0,VLOOKUP($B35,'Draft List'!$D$4:$AC$2598,AX$3,FALSE),"")</f>
        <v>56</v>
      </c>
      <c r="AY35">
        <f>IF(VLOOKUP($B35,'Draft List'!$D$4:$AC$2598,AY$3,FALSE)&lt;&gt;0,VLOOKUP($B35,'Draft List'!$D$4:$AC$2598,AY$3,FALSE),"")</f>
        <v>2</v>
      </c>
      <c r="AZ35">
        <f>IF(VLOOKUP($B35,'Draft List'!$D$4:$AC$2598,AZ$3,FALSE)&lt;&gt;0,VLOOKUP($B35,'Draft List'!$D$4:$AC$2598,AZ$3,FALSE),"")</f>
        <v>22</v>
      </c>
      <c r="BA35" t="str">
        <f>IF(VLOOKUP($B35,'Draft List'!$D$4:$AC$2598,BA$3,FALSE)&lt;&gt;0,VLOOKUP($B35,'Draft List'!$D$4:$AC$2598,BA$3,FALSE),"")</f>
        <v>Hartford Harpoon</v>
      </c>
    </row>
    <row r="36" spans="1:53" hidden="1" x14ac:dyDescent="0.25">
      <c r="A36" t="str">
        <f t="shared" si="0"/>
        <v>RFJorge Torres21</v>
      </c>
      <c r="B36">
        <f>VLOOKUP($A36,draft_listing_batters_stats!$A$1:$B$1324,2,FALSE)</f>
        <v>8393</v>
      </c>
      <c r="C36" s="1" t="s">
        <v>73</v>
      </c>
      <c r="D36" s="1" t="s">
        <v>137</v>
      </c>
      <c r="E36" s="1" t="s">
        <v>283</v>
      </c>
      <c r="F36" s="1">
        <v>21</v>
      </c>
      <c r="G36" s="1" t="s">
        <v>44</v>
      </c>
      <c r="H36" s="1" t="s">
        <v>44</v>
      </c>
      <c r="I36" s="1" t="s">
        <v>54</v>
      </c>
      <c r="J36" s="24" t="s">
        <v>54</v>
      </c>
      <c r="K36" s="1" t="s">
        <v>51</v>
      </c>
      <c r="L36" s="24" t="s">
        <v>46</v>
      </c>
      <c r="M36" s="1">
        <v>2</v>
      </c>
      <c r="N36" s="1">
        <v>2</v>
      </c>
      <c r="O36" s="1">
        <v>1</v>
      </c>
      <c r="P36" s="1">
        <v>3</v>
      </c>
      <c r="Q36" s="24">
        <v>1</v>
      </c>
      <c r="R36" s="1">
        <v>5</v>
      </c>
      <c r="S36" s="1">
        <v>2</v>
      </c>
      <c r="T36" s="1">
        <v>2</v>
      </c>
      <c r="U36" s="1">
        <v>5</v>
      </c>
      <c r="V36" s="24">
        <v>5</v>
      </c>
      <c r="W36" s="1">
        <v>5</v>
      </c>
      <c r="X36" s="1">
        <v>7</v>
      </c>
      <c r="Y36" s="24">
        <v>1</v>
      </c>
      <c r="Z36" s="1" t="s">
        <v>48</v>
      </c>
      <c r="AA36" s="1" t="s">
        <v>48</v>
      </c>
      <c r="AB36" s="1">
        <v>2</v>
      </c>
      <c r="AC36" s="1" t="s">
        <v>48</v>
      </c>
      <c r="AD36" s="1" t="s">
        <v>48</v>
      </c>
      <c r="AE36" s="1">
        <v>6</v>
      </c>
      <c r="AF36" s="1">
        <v>2</v>
      </c>
      <c r="AG36" s="24">
        <v>6</v>
      </c>
      <c r="AH36" s="1">
        <v>9</v>
      </c>
      <c r="AI36" s="1">
        <v>10</v>
      </c>
      <c r="AJ36" s="24">
        <v>9</v>
      </c>
      <c r="AK36" s="36" t="s">
        <v>826</v>
      </c>
      <c r="AL36" s="9">
        <f t="shared" si="1"/>
        <v>-1.5313085339870318</v>
      </c>
      <c r="AM36" s="9">
        <f t="shared" si="2"/>
        <v>-0.14109507206761018</v>
      </c>
      <c r="AN36">
        <f t="shared" si="3"/>
        <v>6</v>
      </c>
      <c r="AO36" s="6">
        <f t="shared" si="4"/>
        <v>0.5</v>
      </c>
      <c r="AP36" s="9">
        <f>($AL$3*AL36+$AM$3*AM36+$AN$3*AN36+$AO$3*AO36)+$K$3*VLOOKUP(K36,COND!$A$2:$C$7,2,FALSE)+$L$3*VLOOKUP(L36,COND!$A$2:$C$7,3,FALSE)</f>
        <v>9.7537282817899751</v>
      </c>
      <c r="AQ36" s="28">
        <f t="shared" si="5"/>
        <v>1.8053095884862231</v>
      </c>
      <c r="AR36" t="str">
        <f t="shared" si="6"/>
        <v>2B</v>
      </c>
      <c r="AS36">
        <v>3</v>
      </c>
      <c r="AT36">
        <v>32</v>
      </c>
      <c r="AV36" t="str">
        <f t="shared" si="7"/>
        <v>Unlikely</v>
      </c>
      <c r="AX36">
        <f>IF(VLOOKUP($B36,'Draft List'!$D$4:$AC$2598,AX$3,FALSE)&lt;&gt;0,VLOOKUP($B36,'Draft List'!$D$4:$AC$2598,AX$3,FALSE),"")</f>
        <v>242</v>
      </c>
      <c r="AY36">
        <f>IF(VLOOKUP($B36,'Draft List'!$D$4:$AC$2598,AY$3,FALSE)&lt;&gt;0,VLOOKUP($B36,'Draft List'!$D$4:$AC$2598,AY$3,FALSE),"")</f>
        <v>10</v>
      </c>
      <c r="AZ36">
        <f>IF(VLOOKUP($B36,'Draft List'!$D$4:$AC$2598,AZ$3,FALSE)&lt;&gt;0,VLOOKUP($B36,'Draft List'!$D$4:$AC$2598,AZ$3,FALSE),"")</f>
        <v>2</v>
      </c>
      <c r="BA36" t="str">
        <f>IF(VLOOKUP($B36,'Draft List'!$D$4:$AC$2598,BA$3,FALSE)&lt;&gt;0,VLOOKUP($B36,'Draft List'!$D$4:$AC$2598,BA$3,FALSE),"")</f>
        <v>Kalamazoo Badgers</v>
      </c>
    </row>
    <row r="37" spans="1:53" hidden="1" x14ac:dyDescent="0.25">
      <c r="A37" t="str">
        <f t="shared" si="0"/>
        <v>C-Alexander Ogilvy21</v>
      </c>
      <c r="B37">
        <f>VLOOKUP($A37,draft_listing_batters_stats!$A$1:$B$1324,2,FALSE)</f>
        <v>11237</v>
      </c>
      <c r="C37" s="1" t="s">
        <v>93</v>
      </c>
      <c r="D37" s="1" t="s">
        <v>936</v>
      </c>
      <c r="E37" s="1" t="s">
        <v>937</v>
      </c>
      <c r="F37" s="1">
        <v>21</v>
      </c>
      <c r="G37" s="1" t="s">
        <v>58</v>
      </c>
      <c r="H37" s="1" t="s">
        <v>44</v>
      </c>
      <c r="I37" s="1" t="s">
        <v>54</v>
      </c>
      <c r="J37" s="24" t="s">
        <v>45</v>
      </c>
      <c r="K37" s="1" t="s">
        <v>46</v>
      </c>
      <c r="L37" s="24" t="s">
        <v>46</v>
      </c>
      <c r="M37" s="1">
        <v>3</v>
      </c>
      <c r="N37" s="1">
        <v>2</v>
      </c>
      <c r="O37" s="1">
        <v>2</v>
      </c>
      <c r="P37" s="1">
        <v>3</v>
      </c>
      <c r="Q37" s="24">
        <v>3</v>
      </c>
      <c r="R37" s="1">
        <v>4</v>
      </c>
      <c r="S37" s="1">
        <v>3</v>
      </c>
      <c r="T37" s="1">
        <v>6</v>
      </c>
      <c r="U37" s="1">
        <v>5</v>
      </c>
      <c r="V37" s="24">
        <v>4</v>
      </c>
      <c r="W37" s="1">
        <v>5</v>
      </c>
      <c r="X37" s="1">
        <v>5</v>
      </c>
      <c r="Y37" s="24">
        <v>7</v>
      </c>
      <c r="Z37" s="1">
        <v>5</v>
      </c>
      <c r="AA37" s="1" t="s">
        <v>48</v>
      </c>
      <c r="AB37" s="1" t="s">
        <v>48</v>
      </c>
      <c r="AC37" s="1" t="s">
        <v>48</v>
      </c>
      <c r="AD37" s="1" t="s">
        <v>48</v>
      </c>
      <c r="AE37" s="1" t="s">
        <v>48</v>
      </c>
      <c r="AF37" s="1" t="s">
        <v>48</v>
      </c>
      <c r="AG37" s="24" t="s">
        <v>48</v>
      </c>
      <c r="AH37" s="1">
        <v>1</v>
      </c>
      <c r="AI37" s="1">
        <v>1</v>
      </c>
      <c r="AJ37" s="24">
        <v>1</v>
      </c>
      <c r="AK37" s="36" t="s">
        <v>832</v>
      </c>
      <c r="AL37" s="9">
        <f t="shared" si="1"/>
        <v>-1.0456585241262888</v>
      </c>
      <c r="AM37" s="9">
        <f t="shared" si="2"/>
        <v>-0.12036139237305883</v>
      </c>
      <c r="AN37">
        <f t="shared" si="3"/>
        <v>0</v>
      </c>
      <c r="AO37" s="6">
        <f t="shared" si="4"/>
        <v>1.5</v>
      </c>
      <c r="AP37" s="9">
        <f>($AL$3*AL37+$AM$3*AM37+$AN$3*AN37+$AO$3*AO37)+$K$3*VLOOKUP(K37,COND!$A$2:$C$7,2,FALSE)+$L$3*VLOOKUP(L37,COND!$A$2:$C$7,3,FALSE)</f>
        <v>9.951097439110665</v>
      </c>
      <c r="AQ37" s="28">
        <f t="shared" si="5"/>
        <v>1.8334497769846838</v>
      </c>
      <c r="AR37" t="str">
        <f t="shared" si="6"/>
        <v>C</v>
      </c>
      <c r="AS37">
        <v>5</v>
      </c>
      <c r="AT37">
        <v>33</v>
      </c>
      <c r="AV37" t="str">
        <f t="shared" si="7"/>
        <v>Unlikely</v>
      </c>
      <c r="AX37">
        <f>IF(VLOOKUP($B37,'Draft List'!$D$4:$AC$2598,AX$3,FALSE)&lt;&gt;0,VLOOKUP($B37,'Draft List'!$D$4:$AC$2598,AX$3,FALSE),"")</f>
        <v>100</v>
      </c>
      <c r="AY37">
        <f>IF(VLOOKUP($B37,'Draft List'!$D$4:$AC$2598,AY$3,FALSE)&lt;&gt;0,VLOOKUP($B37,'Draft List'!$D$4:$AC$2598,AY$3,FALSE),"")</f>
        <v>4</v>
      </c>
      <c r="AZ37">
        <f>IF(VLOOKUP($B37,'Draft List'!$D$4:$AC$2598,AZ$3,FALSE)&lt;&gt;0,VLOOKUP($B37,'Draft List'!$D$4:$AC$2598,AZ$3,FALSE),"")</f>
        <v>15</v>
      </c>
      <c r="BA37" t="str">
        <f>IF(VLOOKUP($B37,'Draft List'!$D$4:$AC$2598,BA$3,FALSE)&lt;&gt;0,VLOOKUP($B37,'Draft List'!$D$4:$AC$2598,BA$3,FALSE),"")</f>
        <v>Fargo Dinosaurs</v>
      </c>
    </row>
    <row r="38" spans="1:53" hidden="1" x14ac:dyDescent="0.25">
      <c r="A38" t="str">
        <f t="shared" si="0"/>
        <v>SSDave Pacheco21</v>
      </c>
      <c r="B38">
        <f>VLOOKUP($A38,draft_listing_batters_stats!$A$1:$B$1324,2,FALSE)</f>
        <v>3304</v>
      </c>
      <c r="C38" s="1" t="s">
        <v>79</v>
      </c>
      <c r="D38" s="1" t="s">
        <v>135</v>
      </c>
      <c r="E38" s="1" t="s">
        <v>896</v>
      </c>
      <c r="F38" s="1">
        <v>21</v>
      </c>
      <c r="G38" s="1" t="s">
        <v>58</v>
      </c>
      <c r="H38" s="1" t="s">
        <v>44</v>
      </c>
      <c r="I38" s="1" t="s">
        <v>54</v>
      </c>
      <c r="J38" s="24" t="s">
        <v>45</v>
      </c>
      <c r="K38" s="1" t="s">
        <v>46</v>
      </c>
      <c r="L38" s="24" t="s">
        <v>46</v>
      </c>
      <c r="M38" s="1">
        <v>4</v>
      </c>
      <c r="N38" s="1">
        <v>4</v>
      </c>
      <c r="O38" s="1">
        <v>3</v>
      </c>
      <c r="P38" s="1">
        <v>3</v>
      </c>
      <c r="Q38" s="24">
        <v>5</v>
      </c>
      <c r="R38" s="1">
        <v>4</v>
      </c>
      <c r="S38" s="1">
        <v>4</v>
      </c>
      <c r="T38" s="1">
        <v>4</v>
      </c>
      <c r="U38" s="1">
        <v>3</v>
      </c>
      <c r="V38" s="24">
        <v>7</v>
      </c>
      <c r="W38" s="1">
        <v>10</v>
      </c>
      <c r="X38" s="1">
        <v>10</v>
      </c>
      <c r="Y38" s="24">
        <v>1</v>
      </c>
      <c r="Z38" s="1" t="s">
        <v>48</v>
      </c>
      <c r="AA38" s="1" t="s">
        <v>48</v>
      </c>
      <c r="AB38" s="1" t="s">
        <v>48</v>
      </c>
      <c r="AC38" s="1" t="s">
        <v>48</v>
      </c>
      <c r="AD38" s="1">
        <v>10</v>
      </c>
      <c r="AE38" s="1" t="s">
        <v>48</v>
      </c>
      <c r="AF38" s="1" t="s">
        <v>48</v>
      </c>
      <c r="AG38" s="24" t="s">
        <v>48</v>
      </c>
      <c r="AH38" s="1">
        <v>8</v>
      </c>
      <c r="AI38" s="1">
        <v>10</v>
      </c>
      <c r="AJ38" s="24">
        <v>9</v>
      </c>
      <c r="AK38" s="36" t="s">
        <v>897</v>
      </c>
      <c r="AL38" s="9">
        <f t="shared" si="1"/>
        <v>-0.45788875502813847</v>
      </c>
      <c r="AM38" s="9">
        <f t="shared" si="2"/>
        <v>-0.29479458137007009</v>
      </c>
      <c r="AN38">
        <f t="shared" si="3"/>
        <v>5</v>
      </c>
      <c r="AO38" s="6">
        <f t="shared" si="4"/>
        <v>1.5</v>
      </c>
      <c r="AP38" s="9">
        <f>($AL$3*AL38+$AM$3*AM38+$AN$3*AN38+$AO$3*AO38)+$K$3*VLOOKUP(K38,COND!$A$2:$C$7,2,FALSE)+$L$3*VLOOKUP(L38,COND!$A$2:$C$7,3,FALSE)</f>
        <v>8.7500094813896787</v>
      </c>
      <c r="AQ38" s="28">
        <f t="shared" si="5"/>
        <v>1.6622029520383603</v>
      </c>
      <c r="AR38" t="str">
        <f t="shared" si="6"/>
        <v>SS</v>
      </c>
      <c r="AS38">
        <v>4</v>
      </c>
      <c r="AT38">
        <v>34</v>
      </c>
      <c r="AV38" t="str">
        <f t="shared" si="7"/>
        <v>Unlikely</v>
      </c>
      <c r="AX38">
        <f>IF(VLOOKUP($B38,'Draft List'!$D$4:$AC$2598,AX$3,FALSE)&lt;&gt;0,VLOOKUP($B38,'Draft List'!$D$4:$AC$2598,AX$3,FALSE),"")</f>
        <v>51</v>
      </c>
      <c r="AY38">
        <f>IF(VLOOKUP($B38,'Draft List'!$D$4:$AC$2598,AY$3,FALSE)&lt;&gt;0,VLOOKUP($B38,'Draft List'!$D$4:$AC$2598,AY$3,FALSE),"")</f>
        <v>2</v>
      </c>
      <c r="AZ38">
        <f>IF(VLOOKUP($B38,'Draft List'!$D$4:$AC$2598,AZ$3,FALSE)&lt;&gt;0,VLOOKUP($B38,'Draft List'!$D$4:$AC$2598,AZ$3,FALSE),"")</f>
        <v>17</v>
      </c>
      <c r="BA38" t="str">
        <f>IF(VLOOKUP($B38,'Draft List'!$D$4:$AC$2598,BA$3,FALSE)&lt;&gt;0,VLOOKUP($B38,'Draft List'!$D$4:$AC$2598,BA$3,FALSE),"")</f>
        <v>Duluth Warriors</v>
      </c>
    </row>
    <row r="39" spans="1:53" hidden="1" x14ac:dyDescent="0.25">
      <c r="A39" t="str">
        <f t="shared" si="0"/>
        <v>LFBrandon Cook18</v>
      </c>
      <c r="B39">
        <f>VLOOKUP($A39,draft_listing_batters_stats!$A$1:$B$1324,2,FALSE)</f>
        <v>2221</v>
      </c>
      <c r="C39" s="1" t="s">
        <v>55</v>
      </c>
      <c r="D39" s="1" t="s">
        <v>913</v>
      </c>
      <c r="E39" s="1" t="s">
        <v>706</v>
      </c>
      <c r="F39" s="1">
        <v>18</v>
      </c>
      <c r="G39" s="1" t="s">
        <v>58</v>
      </c>
      <c r="H39" s="1" t="s">
        <v>44</v>
      </c>
      <c r="I39" s="1" t="s">
        <v>54</v>
      </c>
      <c r="J39" s="24" t="s">
        <v>45</v>
      </c>
      <c r="K39" s="1" t="s">
        <v>46</v>
      </c>
      <c r="L39" s="24" t="s">
        <v>46</v>
      </c>
      <c r="M39" s="1">
        <v>1</v>
      </c>
      <c r="N39" s="1">
        <v>2</v>
      </c>
      <c r="O39" s="1">
        <v>2</v>
      </c>
      <c r="P39" s="1">
        <v>2</v>
      </c>
      <c r="Q39" s="24">
        <v>2</v>
      </c>
      <c r="R39" s="1">
        <v>5</v>
      </c>
      <c r="S39" s="1">
        <v>5</v>
      </c>
      <c r="T39" s="1">
        <v>6</v>
      </c>
      <c r="U39" s="1">
        <v>5</v>
      </c>
      <c r="V39" s="24">
        <v>4</v>
      </c>
      <c r="W39" s="1">
        <v>7</v>
      </c>
      <c r="X39" s="1">
        <v>9</v>
      </c>
      <c r="Y39" s="24">
        <v>1</v>
      </c>
      <c r="Z39" s="1" t="s">
        <v>48</v>
      </c>
      <c r="AA39" s="1" t="s">
        <v>48</v>
      </c>
      <c r="AB39" s="1" t="s">
        <v>48</v>
      </c>
      <c r="AC39" s="1" t="s">
        <v>48</v>
      </c>
      <c r="AD39" s="1" t="s">
        <v>48</v>
      </c>
      <c r="AE39" s="1">
        <v>2</v>
      </c>
      <c r="AF39" s="1" t="s">
        <v>48</v>
      </c>
      <c r="AG39" s="24" t="s">
        <v>48</v>
      </c>
      <c r="AH39" s="1">
        <v>3</v>
      </c>
      <c r="AI39" s="1">
        <v>7</v>
      </c>
      <c r="AJ39" s="24">
        <v>3</v>
      </c>
      <c r="AK39" s="36" t="s">
        <v>881</v>
      </c>
      <c r="AL39" s="9">
        <f t="shared" si="1"/>
        <v>-1.8204960863583022</v>
      </c>
      <c r="AM39" s="9">
        <f t="shared" si="2"/>
        <v>0.30431420306702284</v>
      </c>
      <c r="AN39">
        <f t="shared" si="3"/>
        <v>0</v>
      </c>
      <c r="AO39" s="6">
        <f t="shared" si="4"/>
        <v>0</v>
      </c>
      <c r="AP39" s="9">
        <f>($AL$3*AL39+$AM$3*AM39+$AN$3*AN39+$AO$3*AO39)+$K$3*VLOOKUP(K39,COND!$A$2:$C$7,2,FALSE)+$L$3*VLOOKUP(L39,COND!$A$2:$C$7,3,FALSE)</f>
        <v>13.469720828168445</v>
      </c>
      <c r="AQ39" s="28">
        <f t="shared" si="5"/>
        <v>2.3351225143430172</v>
      </c>
      <c r="AR39" t="str">
        <f t="shared" si="6"/>
        <v>LF</v>
      </c>
      <c r="AS39">
        <v>4</v>
      </c>
      <c r="AT39">
        <v>35</v>
      </c>
      <c r="AV39" t="str">
        <f t="shared" si="7"/>
        <v>Possible</v>
      </c>
      <c r="AX39">
        <f>IF(VLOOKUP($B39,'Draft List'!$D$4:$AC$2598,AX$3,FALSE)&lt;&gt;0,VLOOKUP($B39,'Draft List'!$D$4:$AC$2598,AX$3,FALSE),"")</f>
        <v>231</v>
      </c>
      <c r="AY39">
        <f>IF(VLOOKUP($B39,'Draft List'!$D$4:$AC$2598,AY$3,FALSE)&lt;&gt;0,VLOOKUP($B39,'Draft List'!$D$4:$AC$2598,AY$3,FALSE),"")</f>
        <v>9</v>
      </c>
      <c r="AZ39">
        <f>IF(VLOOKUP($B39,'Draft List'!$D$4:$AC$2598,AZ$3,FALSE)&lt;&gt;0,VLOOKUP($B39,'Draft List'!$D$4:$AC$2598,AZ$3,FALSE),"")</f>
        <v>17</v>
      </c>
      <c r="BA39" t="str">
        <f>IF(VLOOKUP($B39,'Draft List'!$D$4:$AC$2598,BA$3,FALSE)&lt;&gt;0,VLOOKUP($B39,'Draft List'!$D$4:$AC$2598,BA$3,FALSE),"")</f>
        <v>Kentucky Thoroughbreds</v>
      </c>
    </row>
    <row r="40" spans="1:53" hidden="1" x14ac:dyDescent="0.25">
      <c r="A40" t="str">
        <f t="shared" si="0"/>
        <v>CFTony Aguirre21</v>
      </c>
      <c r="B40">
        <f>VLOOKUP($A40,draft_listing_batters_stats!$A$1:$B$1324,2,FALSE)</f>
        <v>9766</v>
      </c>
      <c r="C40" s="1" t="s">
        <v>81</v>
      </c>
      <c r="D40" s="1" t="s">
        <v>157</v>
      </c>
      <c r="E40" s="1" t="s">
        <v>972</v>
      </c>
      <c r="F40" s="1">
        <v>21</v>
      </c>
      <c r="G40" s="1" t="s">
        <v>58</v>
      </c>
      <c r="H40" s="1" t="s">
        <v>58</v>
      </c>
      <c r="I40" s="1" t="s">
        <v>54</v>
      </c>
      <c r="J40" s="24" t="s">
        <v>54</v>
      </c>
      <c r="K40" s="1" t="s">
        <v>46</v>
      </c>
      <c r="L40" s="24" t="s">
        <v>46</v>
      </c>
      <c r="M40" s="1">
        <v>3</v>
      </c>
      <c r="N40" s="1">
        <v>4</v>
      </c>
      <c r="O40" s="1">
        <v>2</v>
      </c>
      <c r="P40" s="1">
        <v>1</v>
      </c>
      <c r="Q40" s="24">
        <v>2</v>
      </c>
      <c r="R40" s="1">
        <v>5</v>
      </c>
      <c r="S40" s="1">
        <v>5</v>
      </c>
      <c r="T40" s="1">
        <v>3</v>
      </c>
      <c r="U40" s="1">
        <v>2</v>
      </c>
      <c r="V40" s="24">
        <v>5</v>
      </c>
      <c r="W40" s="1">
        <v>2</v>
      </c>
      <c r="X40" s="1">
        <v>3</v>
      </c>
      <c r="Y40" s="24">
        <v>1</v>
      </c>
      <c r="Z40" s="1" t="s">
        <v>48</v>
      </c>
      <c r="AA40" s="1" t="s">
        <v>48</v>
      </c>
      <c r="AB40" s="1" t="s">
        <v>48</v>
      </c>
      <c r="AC40" s="1" t="s">
        <v>48</v>
      </c>
      <c r="AD40" s="1" t="s">
        <v>48</v>
      </c>
      <c r="AE40" s="1">
        <v>7</v>
      </c>
      <c r="AF40" s="1">
        <v>7</v>
      </c>
      <c r="AG40" s="24" t="s">
        <v>48</v>
      </c>
      <c r="AH40" s="1">
        <v>9</v>
      </c>
      <c r="AI40" s="1">
        <v>8</v>
      </c>
      <c r="AJ40" s="24">
        <v>8</v>
      </c>
      <c r="AK40" s="36" t="s">
        <v>854</v>
      </c>
      <c r="AL40" s="9">
        <f t="shared" si="1"/>
        <v>-1.1629742047251272</v>
      </c>
      <c r="AM40" s="9">
        <f t="shared" si="2"/>
        <v>-0.1739825892163413</v>
      </c>
      <c r="AN40">
        <f t="shared" si="3"/>
        <v>4</v>
      </c>
      <c r="AO40" s="6">
        <f t="shared" si="4"/>
        <v>0.75</v>
      </c>
      <c r="AP40" s="9">
        <f>($AL$3*AL40+$AM$3*AM40+$AN$3*AN40+$AO$3*AO40)+$K$3*VLOOKUP(K40,COND!$A$2:$C$7,2,FALSE)+$L$3*VLOOKUP(L40,COND!$A$2:$C$7,3,FALSE)</f>
        <v>9.2125781755980576</v>
      </c>
      <c r="AQ40" s="28">
        <f t="shared" si="5"/>
        <v>1.7281543419374445</v>
      </c>
      <c r="AR40" t="str">
        <f t="shared" si="6"/>
        <v>CF</v>
      </c>
      <c r="AS40">
        <v>4</v>
      </c>
      <c r="AT40">
        <v>36</v>
      </c>
      <c r="AV40" t="str">
        <f t="shared" si="7"/>
        <v>Unlikely</v>
      </c>
      <c r="AX40">
        <f>IF(VLOOKUP($B40,'Draft List'!$D$4:$AC$2598,AX$3,FALSE)&lt;&gt;0,VLOOKUP($B40,'Draft List'!$D$4:$AC$2598,AX$3,FALSE),"")</f>
        <v>128</v>
      </c>
      <c r="AY40">
        <f>IF(VLOOKUP($B40,'Draft List'!$D$4:$AC$2598,AY$3,FALSE)&lt;&gt;0,VLOOKUP($B40,'Draft List'!$D$4:$AC$2598,AY$3,FALSE),"")</f>
        <v>5</v>
      </c>
      <c r="AZ40">
        <f>IF(VLOOKUP($B40,'Draft List'!$D$4:$AC$2598,AZ$3,FALSE)&lt;&gt;0,VLOOKUP($B40,'Draft List'!$D$4:$AC$2598,AZ$3,FALSE),"")</f>
        <v>18</v>
      </c>
      <c r="BA40" t="str">
        <f>IF(VLOOKUP($B40,'Draft List'!$D$4:$AC$2598,BA$3,FALSE)&lt;&gt;0,VLOOKUP($B40,'Draft List'!$D$4:$AC$2598,BA$3,FALSE),"")</f>
        <v>Yuma Bulldozers</v>
      </c>
    </row>
    <row r="41" spans="1:53" hidden="1" x14ac:dyDescent="0.25">
      <c r="A41" t="str">
        <f t="shared" si="0"/>
        <v>SSElias Simmons21</v>
      </c>
      <c r="B41">
        <f>VLOOKUP($A41,draft_listing_batters_stats!$A$1:$B$1324,2,FALSE)</f>
        <v>10585</v>
      </c>
      <c r="C41" s="1" t="s">
        <v>79</v>
      </c>
      <c r="D41" s="1" t="s">
        <v>901</v>
      </c>
      <c r="E41" s="1" t="s">
        <v>572</v>
      </c>
      <c r="F41" s="1">
        <v>21</v>
      </c>
      <c r="G41" s="1" t="s">
        <v>44</v>
      </c>
      <c r="H41" s="1" t="s">
        <v>44</v>
      </c>
      <c r="I41" s="1" t="s">
        <v>54</v>
      </c>
      <c r="J41" s="24" t="s">
        <v>45</v>
      </c>
      <c r="K41" s="1" t="s">
        <v>51</v>
      </c>
      <c r="L41" s="24" t="s">
        <v>51</v>
      </c>
      <c r="M41" s="1">
        <v>2</v>
      </c>
      <c r="N41" s="1">
        <v>2</v>
      </c>
      <c r="O41" s="1">
        <v>1</v>
      </c>
      <c r="P41" s="1">
        <v>1</v>
      </c>
      <c r="Q41" s="24">
        <v>1</v>
      </c>
      <c r="R41" s="1">
        <v>5</v>
      </c>
      <c r="S41" s="1">
        <v>6</v>
      </c>
      <c r="T41" s="1">
        <v>4</v>
      </c>
      <c r="U41" s="1">
        <v>1</v>
      </c>
      <c r="V41" s="24">
        <v>3</v>
      </c>
      <c r="W41" s="1">
        <v>5</v>
      </c>
      <c r="X41" s="1">
        <v>4</v>
      </c>
      <c r="Y41" s="24">
        <v>1</v>
      </c>
      <c r="Z41" s="1" t="s">
        <v>48</v>
      </c>
      <c r="AA41" s="1" t="s">
        <v>48</v>
      </c>
      <c r="AB41" s="1" t="s">
        <v>48</v>
      </c>
      <c r="AC41" s="1" t="s">
        <v>48</v>
      </c>
      <c r="AD41" s="1">
        <v>9</v>
      </c>
      <c r="AE41" s="1" t="s">
        <v>48</v>
      </c>
      <c r="AF41" s="1" t="s">
        <v>48</v>
      </c>
      <c r="AG41" s="24" t="s">
        <v>48</v>
      </c>
      <c r="AH41" s="1">
        <v>10</v>
      </c>
      <c r="AI41" s="1">
        <v>9</v>
      </c>
      <c r="AJ41" s="24">
        <v>8</v>
      </c>
      <c r="AK41" s="36" t="s">
        <v>872</v>
      </c>
      <c r="AL41" s="9">
        <f t="shared" si="1"/>
        <v>-1.7107276340061941</v>
      </c>
      <c r="AM41" s="9">
        <f t="shared" si="2"/>
        <v>-0.20960344521748428</v>
      </c>
      <c r="AN41">
        <f t="shared" si="3"/>
        <v>5</v>
      </c>
      <c r="AO41" s="6">
        <f t="shared" si="4"/>
        <v>1.5</v>
      </c>
      <c r="AP41" s="9">
        <f>($AL$3*AL41+$AM$3*AM41+$AN$3*AN41+$AO$3*AO41)+$K$3*VLOOKUP(K41,COND!$A$2:$C$7,2,FALSE)+$L$3*VLOOKUP(L41,COND!$A$2:$C$7,3,FALSE)</f>
        <v>9.8470192273229031</v>
      </c>
      <c r="AQ41" s="28">
        <f t="shared" si="5"/>
        <v>1.8186106778161568</v>
      </c>
      <c r="AR41" t="str">
        <f t="shared" si="6"/>
        <v>SS</v>
      </c>
      <c r="AS41">
        <v>5</v>
      </c>
      <c r="AT41">
        <v>37</v>
      </c>
      <c r="AV41" t="str">
        <f t="shared" si="7"/>
        <v>Unlikely</v>
      </c>
      <c r="AX41">
        <f>IF(VLOOKUP($B41,'Draft List'!$D$4:$AC$2598,AX$3,FALSE)&lt;&gt;0,VLOOKUP($B41,'Draft List'!$D$4:$AC$2598,AX$3,FALSE),"")</f>
        <v>268</v>
      </c>
      <c r="AY41">
        <f>IF(VLOOKUP($B41,'Draft List'!$D$4:$AC$2598,AY$3,FALSE)&lt;&gt;0,VLOOKUP($B41,'Draft List'!$D$4:$AC$2598,AY$3,FALSE),"")</f>
        <v>11</v>
      </c>
      <c r="AZ41">
        <f>IF(VLOOKUP($B41,'Draft List'!$D$4:$AC$2598,AZ$3,FALSE)&lt;&gt;0,VLOOKUP($B41,'Draft List'!$D$4:$AC$2598,AZ$3,FALSE),"")</f>
        <v>2</v>
      </c>
      <c r="BA41" t="str">
        <f>IF(VLOOKUP($B41,'Draft List'!$D$4:$AC$2598,BA$3,FALSE)&lt;&gt;0,VLOOKUP($B41,'Draft List'!$D$4:$AC$2598,BA$3,FALSE),"")</f>
        <v>Kalamazoo Badgers</v>
      </c>
    </row>
    <row r="42" spans="1:53" hidden="1" x14ac:dyDescent="0.25">
      <c r="A42" t="str">
        <f t="shared" si="0"/>
        <v>RFEric Webster21</v>
      </c>
      <c r="B42">
        <f>VLOOKUP($A42,draft_listing_batters_stats!$A$1:$B$1324,2,FALSE)</f>
        <v>4299</v>
      </c>
      <c r="C42" s="1" t="s">
        <v>73</v>
      </c>
      <c r="D42" s="1" t="s">
        <v>220</v>
      </c>
      <c r="E42" s="1" t="s">
        <v>969</v>
      </c>
      <c r="F42" s="1">
        <v>21</v>
      </c>
      <c r="G42" s="1" t="s">
        <v>58</v>
      </c>
      <c r="H42" s="1" t="s">
        <v>58</v>
      </c>
      <c r="I42" s="1" t="s">
        <v>54</v>
      </c>
      <c r="J42" s="24" t="s">
        <v>54</v>
      </c>
      <c r="K42" s="1" t="s">
        <v>47</v>
      </c>
      <c r="L42" s="24" t="s">
        <v>46</v>
      </c>
      <c r="M42" s="1">
        <v>4</v>
      </c>
      <c r="N42" s="1">
        <v>4</v>
      </c>
      <c r="O42" s="1">
        <v>1</v>
      </c>
      <c r="P42" s="1">
        <v>3</v>
      </c>
      <c r="Q42" s="24">
        <v>3</v>
      </c>
      <c r="R42" s="1">
        <v>5</v>
      </c>
      <c r="S42" s="1">
        <v>4</v>
      </c>
      <c r="T42" s="1">
        <v>1</v>
      </c>
      <c r="U42" s="1">
        <v>6</v>
      </c>
      <c r="V42" s="24">
        <v>5</v>
      </c>
      <c r="W42" s="1">
        <v>6</v>
      </c>
      <c r="X42" s="1">
        <v>9</v>
      </c>
      <c r="Y42" s="24">
        <v>1</v>
      </c>
      <c r="Z42" s="1" t="s">
        <v>48</v>
      </c>
      <c r="AA42" s="1" t="s">
        <v>48</v>
      </c>
      <c r="AB42" s="1" t="s">
        <v>48</v>
      </c>
      <c r="AC42" s="1" t="s">
        <v>48</v>
      </c>
      <c r="AD42" s="1" t="s">
        <v>48</v>
      </c>
      <c r="AE42" s="1">
        <v>2</v>
      </c>
      <c r="AF42" s="1" t="s">
        <v>48</v>
      </c>
      <c r="AG42" s="24">
        <v>6</v>
      </c>
      <c r="AH42" s="1">
        <v>6</v>
      </c>
      <c r="AI42" s="1">
        <v>10</v>
      </c>
      <c r="AJ42" s="24">
        <v>6</v>
      </c>
      <c r="AK42" s="36" t="s">
        <v>872</v>
      </c>
      <c r="AL42" s="9">
        <f t="shared" si="1"/>
        <v>-0.70404442271010848</v>
      </c>
      <c r="AM42" s="9">
        <f t="shared" si="2"/>
        <v>-3.2327256844523651E-2</v>
      </c>
      <c r="AN42">
        <f t="shared" si="3"/>
        <v>2</v>
      </c>
      <c r="AO42" s="6">
        <f t="shared" si="4"/>
        <v>0.65</v>
      </c>
      <c r="AP42" s="9">
        <f>($AL$3*AL42+$AM$3*AM42+$AN$3*AN42+$AO$3*AO42)+$K$3*VLOOKUP(K42,COND!$A$2:$C$7,2,FALSE)+$L$3*VLOOKUP(L42,COND!$A$2:$C$7,3,FALSE)</f>
        <v>10.425001808928039</v>
      </c>
      <c r="AQ42" s="28">
        <f t="shared" si="5"/>
        <v>1.9010173669665209</v>
      </c>
      <c r="AR42" t="str">
        <f t="shared" si="6"/>
        <v>RF</v>
      </c>
      <c r="AS42">
        <v>5</v>
      </c>
      <c r="AT42">
        <v>38</v>
      </c>
      <c r="AV42" t="str">
        <f t="shared" si="7"/>
        <v>Unlikely</v>
      </c>
      <c r="AX42">
        <f>IF(VLOOKUP($B42,'Draft List'!$D$4:$AC$2598,AX$3,FALSE)&lt;&gt;0,VLOOKUP($B42,'Draft List'!$D$4:$AC$2598,AX$3,FALSE),"")</f>
        <v>165</v>
      </c>
      <c r="AY42">
        <f>IF(VLOOKUP($B42,'Draft List'!$D$4:$AC$2598,AY$3,FALSE)&lt;&gt;0,VLOOKUP($B42,'Draft List'!$D$4:$AC$2598,AY$3,FALSE),"")</f>
        <v>7</v>
      </c>
      <c r="AZ42">
        <f>IF(VLOOKUP($B42,'Draft List'!$D$4:$AC$2598,AZ$3,FALSE)&lt;&gt;0,VLOOKUP($B42,'Draft List'!$D$4:$AC$2598,AZ$3,FALSE),"")</f>
        <v>3</v>
      </c>
      <c r="BA42" t="str">
        <f>IF(VLOOKUP($B42,'Draft List'!$D$4:$AC$2598,BA$3,FALSE)&lt;&gt;0,VLOOKUP($B42,'Draft List'!$D$4:$AC$2598,BA$3,FALSE),"")</f>
        <v>San Juan Coqui</v>
      </c>
    </row>
    <row r="43" spans="1:53" x14ac:dyDescent="0.25">
      <c r="A43" t="str">
        <f t="shared" si="0"/>
        <v>3BCorbin King21</v>
      </c>
      <c r="B43">
        <f>VLOOKUP($A43,draft_listing_batters_stats!$A$1:$B$1324,2,FALSE)</f>
        <v>3999</v>
      </c>
      <c r="C43" s="1" t="s">
        <v>76</v>
      </c>
      <c r="D43" s="1" t="s">
        <v>653</v>
      </c>
      <c r="E43" s="1" t="s">
        <v>805</v>
      </c>
      <c r="F43" s="1">
        <v>21</v>
      </c>
      <c r="G43" s="1" t="s">
        <v>44</v>
      </c>
      <c r="H43" s="1" t="s">
        <v>44</v>
      </c>
      <c r="I43" s="1" t="s">
        <v>54</v>
      </c>
      <c r="J43" s="24" t="s">
        <v>45</v>
      </c>
      <c r="K43" s="1" t="s">
        <v>46</v>
      </c>
      <c r="L43" s="24" t="s">
        <v>46</v>
      </c>
      <c r="M43" s="1">
        <v>4</v>
      </c>
      <c r="N43" s="1">
        <v>4</v>
      </c>
      <c r="O43" s="1">
        <v>4</v>
      </c>
      <c r="P43" s="1">
        <v>3</v>
      </c>
      <c r="Q43" s="24">
        <v>3</v>
      </c>
      <c r="R43" s="1">
        <v>4</v>
      </c>
      <c r="S43" s="1">
        <v>5</v>
      </c>
      <c r="T43" s="1">
        <v>5</v>
      </c>
      <c r="U43" s="1">
        <v>5</v>
      </c>
      <c r="V43" s="24">
        <v>4</v>
      </c>
      <c r="W43" s="1">
        <v>10</v>
      </c>
      <c r="X43" s="1">
        <v>9</v>
      </c>
      <c r="Y43" s="24">
        <v>1</v>
      </c>
      <c r="Z43" s="1" t="s">
        <v>48</v>
      </c>
      <c r="AA43" s="1" t="s">
        <v>48</v>
      </c>
      <c r="AB43" s="1">
        <v>2</v>
      </c>
      <c r="AC43" s="1">
        <v>6</v>
      </c>
      <c r="AD43" s="1">
        <v>1</v>
      </c>
      <c r="AE43" s="1" t="s">
        <v>48</v>
      </c>
      <c r="AF43" s="1" t="s">
        <v>48</v>
      </c>
      <c r="AG43" s="24" t="s">
        <v>48</v>
      </c>
      <c r="AH43" s="1">
        <v>3</v>
      </c>
      <c r="AI43" s="1">
        <v>7</v>
      </c>
      <c r="AJ43" s="24">
        <v>4</v>
      </c>
      <c r="AK43" s="36" t="s">
        <v>832</v>
      </c>
      <c r="AL43" s="9">
        <f t="shared" si="1"/>
        <v>-0.45485994063840385</v>
      </c>
      <c r="AM43" s="9">
        <f t="shared" si="2"/>
        <v>-0.10130312715955338</v>
      </c>
      <c r="AN43">
        <f t="shared" si="3"/>
        <v>0</v>
      </c>
      <c r="AO43" s="6">
        <f t="shared" si="4"/>
        <v>0.75</v>
      </c>
      <c r="AP43" s="9">
        <f>($AL$3*AL43+$AM$3*AM43+$AN$3*AN43+$AO$3*AO43)+$K$3*VLOOKUP(K43,COND!$A$2:$C$7,2,FALSE)+$L$3*VLOOKUP(L43,COND!$A$2:$C$7,3,FALSE)</f>
        <v>9.4888764800215188</v>
      </c>
      <c r="AQ43" s="28">
        <f t="shared" si="5"/>
        <v>1.7675479659151165</v>
      </c>
      <c r="AR43" t="str">
        <f t="shared" si="6"/>
        <v>3B</v>
      </c>
      <c r="AS43">
        <v>5</v>
      </c>
      <c r="AT43">
        <v>39</v>
      </c>
      <c r="AV43" t="str">
        <f t="shared" si="7"/>
        <v>Unlikely</v>
      </c>
      <c r="AX43">
        <f>IF(VLOOKUP($B43,'Draft List'!$D$4:$AC$2598,AX$3,FALSE)&lt;&gt;0,VLOOKUP($B43,'Draft List'!$D$4:$AC$2598,AX$3,FALSE),"")</f>
        <v>116</v>
      </c>
      <c r="AY43">
        <f>IF(VLOOKUP($B43,'Draft List'!$D$4:$AC$2598,AY$3,FALSE)&lt;&gt;0,VLOOKUP($B43,'Draft List'!$D$4:$AC$2598,AY$3,FALSE),"")</f>
        <v>5</v>
      </c>
      <c r="AZ43">
        <f>IF(VLOOKUP($B43,'Draft List'!$D$4:$AC$2598,AZ$3,FALSE)&lt;&gt;0,VLOOKUP($B43,'Draft List'!$D$4:$AC$2598,AZ$3,FALSE),"")</f>
        <v>6</v>
      </c>
      <c r="BA43" t="str">
        <f>IF(VLOOKUP($B43,'Draft List'!$D$4:$AC$2598,BA$3,FALSE)&lt;&gt;0,VLOOKUP($B43,'Draft List'!$D$4:$AC$2598,BA$3,FALSE),"")</f>
        <v>Scottish Claymores</v>
      </c>
    </row>
    <row r="44" spans="1:53" hidden="1" x14ac:dyDescent="0.25">
      <c r="A44" t="str">
        <f t="shared" si="0"/>
        <v>2BVaughn Davidson21</v>
      </c>
      <c r="B44">
        <f>VLOOKUP($A44,draft_listing_batters_stats!$A$1:$B$1324,2,FALSE)</f>
        <v>14609</v>
      </c>
      <c r="C44" s="1" t="s">
        <v>78</v>
      </c>
      <c r="D44" s="1" t="s">
        <v>392</v>
      </c>
      <c r="E44" s="1" t="s">
        <v>916</v>
      </c>
      <c r="F44" s="1">
        <v>21</v>
      </c>
      <c r="G44" s="1" t="s">
        <v>44</v>
      </c>
      <c r="H44" s="1" t="s">
        <v>44</v>
      </c>
      <c r="I44" s="1" t="s">
        <v>54</v>
      </c>
      <c r="J44" s="24" t="s">
        <v>54</v>
      </c>
      <c r="K44" s="1" t="s">
        <v>51</v>
      </c>
      <c r="L44" s="24" t="s">
        <v>46</v>
      </c>
      <c r="M44" s="1">
        <v>1</v>
      </c>
      <c r="N44" s="1">
        <v>5</v>
      </c>
      <c r="O44" s="1">
        <v>3</v>
      </c>
      <c r="P44" s="1">
        <v>4</v>
      </c>
      <c r="Q44" s="24">
        <v>2</v>
      </c>
      <c r="R44" s="1">
        <v>3</v>
      </c>
      <c r="S44" s="1">
        <v>5</v>
      </c>
      <c r="T44" s="1">
        <v>3</v>
      </c>
      <c r="U44" s="1">
        <v>6</v>
      </c>
      <c r="V44" s="24">
        <v>6</v>
      </c>
      <c r="W44" s="1">
        <v>4</v>
      </c>
      <c r="X44" s="1">
        <v>1</v>
      </c>
      <c r="Y44" s="24">
        <v>1</v>
      </c>
      <c r="Z44" s="1" t="s">
        <v>48</v>
      </c>
      <c r="AA44" s="1" t="s">
        <v>48</v>
      </c>
      <c r="AB44" s="1">
        <v>6</v>
      </c>
      <c r="AC44" s="1" t="s">
        <v>48</v>
      </c>
      <c r="AD44" s="1" t="s">
        <v>48</v>
      </c>
      <c r="AE44" s="1" t="s">
        <v>48</v>
      </c>
      <c r="AF44" s="1" t="s">
        <v>48</v>
      </c>
      <c r="AG44" s="24" t="s">
        <v>48</v>
      </c>
      <c r="AH44" s="1">
        <v>8</v>
      </c>
      <c r="AI44" s="1">
        <v>10</v>
      </c>
      <c r="AJ44" s="24">
        <v>8</v>
      </c>
      <c r="AK44" s="36" t="s">
        <v>818</v>
      </c>
      <c r="AL44" s="9">
        <f t="shared" si="1"/>
        <v>-1.4048358534591285</v>
      </c>
      <c r="AM44" s="9">
        <f t="shared" si="2"/>
        <v>-0.4202397217662831</v>
      </c>
      <c r="AN44">
        <f t="shared" si="3"/>
        <v>4</v>
      </c>
      <c r="AO44" s="6">
        <f t="shared" si="4"/>
        <v>0.6</v>
      </c>
      <c r="AP44" s="9">
        <f>($AL$3*AL44+$AM$3*AM44+$AN$3*AN44+$AO$3*AO44)+$K$3*VLOOKUP(K44,COND!$A$2:$C$7,2,FALSE)+$L$3*VLOOKUP(L44,COND!$A$2:$C$7,3,FALSE)</f>
        <v>6.1833064201253567</v>
      </c>
      <c r="AQ44" s="28">
        <f t="shared" si="5"/>
        <v>1.2962516101769932</v>
      </c>
      <c r="AR44" t="str">
        <f t="shared" si="6"/>
        <v>2B</v>
      </c>
      <c r="AS44">
        <v>5</v>
      </c>
      <c r="AT44">
        <v>40</v>
      </c>
      <c r="AV44" t="str">
        <f t="shared" si="7"/>
        <v>Unlikely</v>
      </c>
      <c r="AX44">
        <f>IF(VLOOKUP($B44,'Draft List'!$D$4:$AC$2598,AX$3,FALSE)&lt;&gt;0,VLOOKUP($B44,'Draft List'!$D$4:$AC$2598,AX$3,FALSE),"")</f>
        <v>1</v>
      </c>
      <c r="AY44">
        <f>IF(VLOOKUP($B44,'Draft List'!$D$4:$AC$2598,AY$3,FALSE)&lt;&gt;0,VLOOKUP($B44,'Draft List'!$D$4:$AC$2598,AY$3,FALSE),"")</f>
        <v>1</v>
      </c>
      <c r="AZ44">
        <f>IF(VLOOKUP($B44,'Draft List'!$D$4:$AC$2598,AZ$3,FALSE)&lt;&gt;0,VLOOKUP($B44,'Draft List'!$D$4:$AC$2598,AZ$3,FALSE),"")</f>
        <v>1</v>
      </c>
      <c r="BA44" t="str">
        <f>IF(VLOOKUP($B44,'Draft List'!$D$4:$AC$2598,BA$3,FALSE)&lt;&gt;0,VLOOKUP($B44,'Draft List'!$D$4:$AC$2598,BA$3,FALSE),"")</f>
        <v>Yuma Bulldozers</v>
      </c>
    </row>
    <row r="45" spans="1:53" hidden="1" x14ac:dyDescent="0.25">
      <c r="A45" t="str">
        <f t="shared" si="0"/>
        <v>LFJoe McDonald21</v>
      </c>
      <c r="B45">
        <f>VLOOKUP($A45,draft_listing_batters_stats!$A$1:$B$1324,2,FALSE)</f>
        <v>9151</v>
      </c>
      <c r="C45" s="1" t="s">
        <v>55</v>
      </c>
      <c r="D45" s="1" t="s">
        <v>208</v>
      </c>
      <c r="E45" s="1" t="s">
        <v>384</v>
      </c>
      <c r="F45" s="1">
        <v>21</v>
      </c>
      <c r="G45" s="1" t="s">
        <v>58</v>
      </c>
      <c r="H45" s="1" t="s">
        <v>44</v>
      </c>
      <c r="I45" s="1" t="s">
        <v>54</v>
      </c>
      <c r="J45" s="24" t="s">
        <v>54</v>
      </c>
      <c r="K45" s="1" t="s">
        <v>46</v>
      </c>
      <c r="L45" s="24" t="s">
        <v>46</v>
      </c>
      <c r="M45" s="1">
        <v>3</v>
      </c>
      <c r="N45" s="1">
        <v>2</v>
      </c>
      <c r="O45" s="1">
        <v>3</v>
      </c>
      <c r="P45" s="1">
        <v>1</v>
      </c>
      <c r="Q45" s="24">
        <v>2</v>
      </c>
      <c r="R45" s="1">
        <v>5</v>
      </c>
      <c r="S45" s="1">
        <v>5</v>
      </c>
      <c r="T45" s="1">
        <v>3</v>
      </c>
      <c r="U45" s="1">
        <v>3</v>
      </c>
      <c r="V45" s="24">
        <v>5</v>
      </c>
      <c r="W45" s="1">
        <v>7</v>
      </c>
      <c r="X45" s="1">
        <v>10</v>
      </c>
      <c r="Y45" s="24">
        <v>1</v>
      </c>
      <c r="Z45" s="1" t="s">
        <v>48</v>
      </c>
      <c r="AA45" s="1" t="s">
        <v>48</v>
      </c>
      <c r="AB45" s="1" t="s">
        <v>48</v>
      </c>
      <c r="AC45" s="1" t="s">
        <v>48</v>
      </c>
      <c r="AD45" s="1" t="s">
        <v>48</v>
      </c>
      <c r="AE45" s="1">
        <v>6</v>
      </c>
      <c r="AF45" s="1" t="s">
        <v>48</v>
      </c>
      <c r="AG45" s="24">
        <v>1</v>
      </c>
      <c r="AH45" s="1">
        <v>3</v>
      </c>
      <c r="AI45" s="1">
        <v>4</v>
      </c>
      <c r="AJ45" s="24">
        <v>3</v>
      </c>
      <c r="AK45" s="36" t="s">
        <v>854</v>
      </c>
      <c r="AL45" s="9">
        <f t="shared" si="1"/>
        <v>-1.1820324699386326</v>
      </c>
      <c r="AM45" s="9">
        <f t="shared" si="2"/>
        <v>-8.4273039206760283E-2</v>
      </c>
      <c r="AN45">
        <f t="shared" si="3"/>
        <v>0</v>
      </c>
      <c r="AO45" s="6">
        <f t="shared" si="4"/>
        <v>0</v>
      </c>
      <c r="AP45" s="9">
        <f>($AL$3*AL45+$AM$3*AM45+$AN$3*AN45+$AO$3*AO45)+$K$3*VLOOKUP(K45,COND!$A$2:$C$7,2,FALSE)+$L$3*VLOOKUP(L45,COND!$A$2:$C$7,3,FALSE)</f>
        <v>8.870520282525014</v>
      </c>
      <c r="AQ45" s="28">
        <f t="shared" si="5"/>
        <v>1.6793849510197854</v>
      </c>
      <c r="AR45" t="str">
        <f t="shared" si="6"/>
        <v>LF</v>
      </c>
      <c r="AS45">
        <v>5</v>
      </c>
      <c r="AT45">
        <v>41</v>
      </c>
      <c r="AV45" t="str">
        <f t="shared" si="7"/>
        <v>Unlikely</v>
      </c>
      <c r="AX45">
        <f>IF(VLOOKUP($B45,'Draft List'!$D$4:$AC$2598,AX$3,FALSE)&lt;&gt;0,VLOOKUP($B45,'Draft List'!$D$4:$AC$2598,AX$3,FALSE),"")</f>
        <v>199</v>
      </c>
      <c r="AY45">
        <f>IF(VLOOKUP($B45,'Draft List'!$D$4:$AC$2598,AY$3,FALSE)&lt;&gt;0,VLOOKUP($B45,'Draft List'!$D$4:$AC$2598,AY$3,FALSE),"")</f>
        <v>8</v>
      </c>
      <c r="AZ45">
        <f>IF(VLOOKUP($B45,'Draft List'!$D$4:$AC$2598,AZ$3,FALSE)&lt;&gt;0,VLOOKUP($B45,'Draft List'!$D$4:$AC$2598,AZ$3,FALSE),"")</f>
        <v>11</v>
      </c>
      <c r="BA45" t="str">
        <f>IF(VLOOKUP($B45,'Draft List'!$D$4:$AC$2598,BA$3,FALSE)&lt;&gt;0,VLOOKUP($B45,'Draft List'!$D$4:$AC$2598,BA$3,FALSE),"")</f>
        <v>Neo-Tokyo Akira</v>
      </c>
    </row>
    <row r="46" spans="1:53" hidden="1" x14ac:dyDescent="0.25">
      <c r="A46" t="str">
        <f t="shared" si="0"/>
        <v>1BChris Ross22</v>
      </c>
      <c r="B46">
        <f>VLOOKUP($A46,draft_listing_batters_stats!$A$1:$B$1324,2,FALSE)</f>
        <v>14370</v>
      </c>
      <c r="C46" s="1" t="s">
        <v>94</v>
      </c>
      <c r="D46" s="1" t="s">
        <v>212</v>
      </c>
      <c r="E46" s="1" t="s">
        <v>583</v>
      </c>
      <c r="F46" s="1">
        <v>22</v>
      </c>
      <c r="G46" s="1" t="s">
        <v>58</v>
      </c>
      <c r="H46" s="1" t="s">
        <v>58</v>
      </c>
      <c r="I46" s="1" t="s">
        <v>54</v>
      </c>
      <c r="J46" s="24" t="s">
        <v>54</v>
      </c>
      <c r="K46" s="1" t="s">
        <v>46</v>
      </c>
      <c r="L46" s="24" t="s">
        <v>51</v>
      </c>
      <c r="M46" s="1">
        <v>3</v>
      </c>
      <c r="N46" s="1">
        <v>2</v>
      </c>
      <c r="O46" s="1">
        <v>1</v>
      </c>
      <c r="P46" s="1">
        <v>6</v>
      </c>
      <c r="Q46" s="24">
        <v>4</v>
      </c>
      <c r="R46" s="1">
        <v>5</v>
      </c>
      <c r="S46" s="1">
        <v>5</v>
      </c>
      <c r="T46" s="1">
        <v>3</v>
      </c>
      <c r="U46" s="1">
        <v>8</v>
      </c>
      <c r="V46" s="24">
        <v>4</v>
      </c>
      <c r="W46" s="1">
        <v>8</v>
      </c>
      <c r="X46" s="1">
        <v>4</v>
      </c>
      <c r="Y46" s="24">
        <v>1</v>
      </c>
      <c r="Z46" s="1" t="s">
        <v>48</v>
      </c>
      <c r="AA46" s="1">
        <v>3</v>
      </c>
      <c r="AB46" s="1" t="s">
        <v>48</v>
      </c>
      <c r="AC46" s="1" t="s">
        <v>48</v>
      </c>
      <c r="AD46" s="1" t="s">
        <v>48</v>
      </c>
      <c r="AE46" s="1" t="s">
        <v>48</v>
      </c>
      <c r="AF46" s="1" t="s">
        <v>48</v>
      </c>
      <c r="AG46" s="24" t="s">
        <v>48</v>
      </c>
      <c r="AH46" s="1">
        <v>1</v>
      </c>
      <c r="AI46" s="1">
        <v>1</v>
      </c>
      <c r="AJ46" s="24">
        <v>1</v>
      </c>
      <c r="AK46" s="36" t="s">
        <v>881</v>
      </c>
      <c r="AL46" s="9">
        <f t="shared" si="1"/>
        <v>-0.81957502830436357</v>
      </c>
      <c r="AM46" s="9">
        <f t="shared" si="2"/>
        <v>0.32425837102406146</v>
      </c>
      <c r="AN46">
        <f t="shared" si="3"/>
        <v>0</v>
      </c>
      <c r="AO46" s="6">
        <f t="shared" si="4"/>
        <v>0</v>
      </c>
      <c r="AP46" s="9">
        <f>($AL$3*AL46+$AM$3*AM46+$AN$3*AN46+$AO$3*AO46)+$K$3*VLOOKUP(K46,COND!$A$2:$C$7,2,FALSE)+$L$3*VLOOKUP(L46,COND!$A$2:$C$7,3,FALSE)</f>
        <v>13.909142949458301</v>
      </c>
      <c r="AQ46" s="28">
        <f t="shared" si="5"/>
        <v>2.3977737486663129</v>
      </c>
      <c r="AR46" t="str">
        <f t="shared" si="6"/>
        <v>1B</v>
      </c>
      <c r="AS46">
        <v>5</v>
      </c>
      <c r="AT46">
        <v>42</v>
      </c>
      <c r="AV46" t="str">
        <f t="shared" si="7"/>
        <v>Possible</v>
      </c>
      <c r="AX46">
        <f>IF(VLOOKUP($B46,'Draft List'!$D$4:$AC$2598,AX$3,FALSE)&lt;&gt;0,VLOOKUP($B46,'Draft List'!$D$4:$AC$2598,AX$3,FALSE),"")</f>
        <v>118</v>
      </c>
      <c r="AY46">
        <f>IF(VLOOKUP($B46,'Draft List'!$D$4:$AC$2598,AY$3,FALSE)&lt;&gt;0,VLOOKUP($B46,'Draft List'!$D$4:$AC$2598,AY$3,FALSE),"")</f>
        <v>5</v>
      </c>
      <c r="AZ46">
        <f>IF(VLOOKUP($B46,'Draft List'!$D$4:$AC$2598,AZ$3,FALSE)&lt;&gt;0,VLOOKUP($B46,'Draft List'!$D$4:$AC$2598,AZ$3,FALSE),"")</f>
        <v>8</v>
      </c>
      <c r="BA46" t="str">
        <f>IF(VLOOKUP($B46,'Draft List'!$D$4:$AC$2598,BA$3,FALSE)&lt;&gt;0,VLOOKUP($B46,'Draft List'!$D$4:$AC$2598,BA$3,FALSE),"")</f>
        <v>Reno Zephyrs</v>
      </c>
    </row>
    <row r="47" spans="1:53" hidden="1" x14ac:dyDescent="0.25">
      <c r="A47" t="str">
        <f t="shared" si="0"/>
        <v>1BLawrence Reese21</v>
      </c>
      <c r="B47">
        <f>VLOOKUP($A47,draft_listing_batters_stats!$A$1:$B$1324,2,FALSE)</f>
        <v>2789</v>
      </c>
      <c r="C47" s="1" t="s">
        <v>94</v>
      </c>
      <c r="D47" s="1" t="s">
        <v>945</v>
      </c>
      <c r="E47" s="1" t="s">
        <v>592</v>
      </c>
      <c r="F47" s="1">
        <v>21</v>
      </c>
      <c r="G47" s="1" t="s">
        <v>58</v>
      </c>
      <c r="H47" s="1" t="s">
        <v>58</v>
      </c>
      <c r="I47" s="1" t="s">
        <v>54</v>
      </c>
      <c r="J47" s="24" t="s">
        <v>45</v>
      </c>
      <c r="K47" s="1" t="s">
        <v>46</v>
      </c>
      <c r="L47" s="24" t="s">
        <v>46</v>
      </c>
      <c r="M47" s="1">
        <v>4</v>
      </c>
      <c r="N47" s="1">
        <v>4</v>
      </c>
      <c r="O47" s="1">
        <v>2</v>
      </c>
      <c r="P47" s="1">
        <v>3</v>
      </c>
      <c r="Q47" s="24">
        <v>3</v>
      </c>
      <c r="R47" s="1">
        <v>5</v>
      </c>
      <c r="S47" s="1">
        <v>4</v>
      </c>
      <c r="T47" s="1">
        <v>4</v>
      </c>
      <c r="U47" s="1">
        <v>5</v>
      </c>
      <c r="V47" s="24">
        <v>4</v>
      </c>
      <c r="W47" s="1">
        <v>4</v>
      </c>
      <c r="X47" s="1">
        <v>2</v>
      </c>
      <c r="Y47" s="24">
        <v>1</v>
      </c>
      <c r="Z47" s="1" t="s">
        <v>48</v>
      </c>
      <c r="AA47" s="1">
        <v>7</v>
      </c>
      <c r="AB47" s="1" t="s">
        <v>48</v>
      </c>
      <c r="AC47" s="1" t="s">
        <v>48</v>
      </c>
      <c r="AD47" s="1" t="s">
        <v>48</v>
      </c>
      <c r="AE47" s="1" t="s">
        <v>48</v>
      </c>
      <c r="AF47" s="1" t="s">
        <v>48</v>
      </c>
      <c r="AG47" s="24" t="s">
        <v>48</v>
      </c>
      <c r="AH47" s="1">
        <v>8</v>
      </c>
      <c r="AI47" s="1">
        <v>4</v>
      </c>
      <c r="AJ47" s="24">
        <v>5</v>
      </c>
      <c r="AK47" s="36" t="s">
        <v>854</v>
      </c>
      <c r="AL47" s="9">
        <f t="shared" si="1"/>
        <v>-0.62098292868620686</v>
      </c>
      <c r="AM47" s="9">
        <f t="shared" si="2"/>
        <v>8.713133540051636E-2</v>
      </c>
      <c r="AN47">
        <f t="shared" si="3"/>
        <v>1</v>
      </c>
      <c r="AO47" s="6">
        <f t="shared" si="4"/>
        <v>0</v>
      </c>
      <c r="AP47" s="9">
        <f>($AL$3*AL47+$AM$3*AM47+$AN$3*AN47+$AO$3*AO47)+$K$3*VLOOKUP(K47,COND!$A$2:$C$7,2,FALSE)+$L$3*VLOOKUP(L47,COND!$A$2:$C$7,3,FALSE)</f>
        <v>11.150144398604242</v>
      </c>
      <c r="AQ47" s="28">
        <f t="shared" si="5"/>
        <v>2.0044056037040097</v>
      </c>
      <c r="AR47" t="str">
        <f t="shared" si="6"/>
        <v>1B</v>
      </c>
      <c r="AS47">
        <v>6</v>
      </c>
      <c r="AT47">
        <v>43</v>
      </c>
      <c r="AV47" t="str">
        <f t="shared" si="7"/>
        <v>Unlikely</v>
      </c>
      <c r="AX47">
        <f>IF(VLOOKUP($B47,'Draft List'!$D$4:$AC$2598,AX$3,FALSE)&lt;&gt;0,VLOOKUP($B47,'Draft List'!$D$4:$AC$2598,AX$3,FALSE),"")</f>
        <v>279</v>
      </c>
      <c r="AY47">
        <f>IF(VLOOKUP($B47,'Draft List'!$D$4:$AC$2598,AY$3,FALSE)&lt;&gt;0,VLOOKUP($B47,'Draft List'!$D$4:$AC$2598,AY$3,FALSE),"")</f>
        <v>11</v>
      </c>
      <c r="AZ47">
        <f>IF(VLOOKUP($B47,'Draft List'!$D$4:$AC$2598,AZ$3,FALSE)&lt;&gt;0,VLOOKUP($B47,'Draft List'!$D$4:$AC$2598,AZ$3,FALSE),"")</f>
        <v>13</v>
      </c>
      <c r="BA47" t="str">
        <f>IF(VLOOKUP($B47,'Draft List'!$D$4:$AC$2598,BA$3,FALSE)&lt;&gt;0,VLOOKUP($B47,'Draft List'!$D$4:$AC$2598,BA$3,FALSE),"")</f>
        <v>Arlington Bureaucrats</v>
      </c>
    </row>
    <row r="48" spans="1:53" hidden="1" x14ac:dyDescent="0.25">
      <c r="A48" t="str">
        <f t="shared" si="0"/>
        <v>2BTakayuki Ikeda21</v>
      </c>
      <c r="B48">
        <f>VLOOKUP($A48,draft_listing_batters_stats!$A$1:$B$1324,2,FALSE)</f>
        <v>16088</v>
      </c>
      <c r="C48" s="1" t="s">
        <v>78</v>
      </c>
      <c r="D48" s="1" t="s">
        <v>793</v>
      </c>
      <c r="E48" s="1" t="s">
        <v>740</v>
      </c>
      <c r="F48" s="1">
        <v>21</v>
      </c>
      <c r="G48" s="1" t="s">
        <v>58</v>
      </c>
      <c r="H48" s="1" t="s">
        <v>44</v>
      </c>
      <c r="I48" s="1" t="s">
        <v>54</v>
      </c>
      <c r="J48" s="24" t="s">
        <v>45</v>
      </c>
      <c r="K48" s="1" t="s">
        <v>47</v>
      </c>
      <c r="L48" s="24" t="s">
        <v>46</v>
      </c>
      <c r="M48" s="1">
        <v>3</v>
      </c>
      <c r="N48" s="1">
        <v>5</v>
      </c>
      <c r="O48" s="1">
        <v>1</v>
      </c>
      <c r="P48" s="1">
        <v>4</v>
      </c>
      <c r="Q48" s="24">
        <v>5</v>
      </c>
      <c r="R48" s="1">
        <v>6</v>
      </c>
      <c r="S48" s="1">
        <v>6</v>
      </c>
      <c r="T48" s="1">
        <v>1</v>
      </c>
      <c r="U48" s="1">
        <v>6</v>
      </c>
      <c r="V48" s="24">
        <v>7</v>
      </c>
      <c r="W48" s="1">
        <v>4</v>
      </c>
      <c r="X48" s="1">
        <v>4</v>
      </c>
      <c r="Y48" s="24">
        <v>1</v>
      </c>
      <c r="Z48" s="1" t="s">
        <v>48</v>
      </c>
      <c r="AA48" s="1" t="s">
        <v>48</v>
      </c>
      <c r="AB48" s="1">
        <v>6</v>
      </c>
      <c r="AC48" s="1" t="s">
        <v>48</v>
      </c>
      <c r="AD48" s="1">
        <v>1</v>
      </c>
      <c r="AE48" s="1" t="s">
        <v>48</v>
      </c>
      <c r="AF48" s="1" t="s">
        <v>48</v>
      </c>
      <c r="AG48" s="24" t="s">
        <v>48</v>
      </c>
      <c r="AH48" s="1">
        <v>4</v>
      </c>
      <c r="AI48" s="1">
        <v>4</v>
      </c>
      <c r="AJ48" s="24">
        <v>2</v>
      </c>
      <c r="AK48" s="36" t="s">
        <v>881</v>
      </c>
      <c r="AL48" s="9">
        <f t="shared" si="1"/>
        <v>-0.80579814965033159</v>
      </c>
      <c r="AM48" s="9">
        <f t="shared" si="2"/>
        <v>0.47238101822972495</v>
      </c>
      <c r="AN48">
        <f t="shared" si="3"/>
        <v>0</v>
      </c>
      <c r="AO48" s="6">
        <f t="shared" si="4"/>
        <v>0.6</v>
      </c>
      <c r="AP48" s="9">
        <f>($AL$3*AL48+$AM$3*AM48+$AN$3*AN48+$AO$3*AO48)+$K$3*VLOOKUP(K48,COND!$A$2:$C$7,2,FALSE)+$L$3*VLOOKUP(L48,COND!$A$2:$C$7,3,FALSE)</f>
        <v>16.087992403791667</v>
      </c>
      <c r="AQ48" s="28">
        <f t="shared" si="5"/>
        <v>2.7084263105308075</v>
      </c>
      <c r="AR48" t="str">
        <f t="shared" si="6"/>
        <v>2B</v>
      </c>
      <c r="AS48">
        <v>6</v>
      </c>
      <c r="AT48">
        <v>44</v>
      </c>
      <c r="AV48" t="str">
        <f t="shared" si="7"/>
        <v>Possible</v>
      </c>
      <c r="AX48">
        <f>IF(VLOOKUP($B48,'Draft List'!$D$4:$AC$2598,AX$3,FALSE)&lt;&gt;0,VLOOKUP($B48,'Draft List'!$D$4:$AC$2598,AX$3,FALSE),"")</f>
        <v>320</v>
      </c>
      <c r="AY48">
        <f>IF(VLOOKUP($B48,'Draft List'!$D$4:$AC$2598,AY$3,FALSE)&lt;&gt;0,VLOOKUP($B48,'Draft List'!$D$4:$AC$2598,AY$3,FALSE),"")</f>
        <v>13</v>
      </c>
      <c r="AZ48">
        <f>IF(VLOOKUP($B48,'Draft List'!$D$4:$AC$2598,AZ$3,FALSE)&lt;&gt;0,VLOOKUP($B48,'Draft List'!$D$4:$AC$2598,AZ$3,FALSE),"")</f>
        <v>2</v>
      </c>
      <c r="BA48" t="str">
        <f>IF(VLOOKUP($B48,'Draft List'!$D$4:$AC$2598,BA$3,FALSE)&lt;&gt;0,VLOOKUP($B48,'Draft List'!$D$4:$AC$2598,BA$3,FALSE),"")</f>
        <v>Kalamazoo Badgers</v>
      </c>
    </row>
    <row r="49" spans="1:53" hidden="1" x14ac:dyDescent="0.25">
      <c r="A49" t="str">
        <f t="shared" si="0"/>
        <v>CFDonald Davis21</v>
      </c>
      <c r="B49">
        <f>VLOOKUP($A49,draft_listing_batters_stats!$A$1:$B$1324,2,FALSE)</f>
        <v>8679</v>
      </c>
      <c r="C49" s="1" t="s">
        <v>81</v>
      </c>
      <c r="D49" s="1" t="s">
        <v>139</v>
      </c>
      <c r="E49" s="1" t="s">
        <v>144</v>
      </c>
      <c r="F49" s="1">
        <v>21</v>
      </c>
      <c r="G49" s="1" t="s">
        <v>44</v>
      </c>
      <c r="H49" s="1" t="s">
        <v>44</v>
      </c>
      <c r="I49" s="1" t="s">
        <v>54</v>
      </c>
      <c r="J49" s="24" t="s">
        <v>45</v>
      </c>
      <c r="K49" s="1" t="s">
        <v>46</v>
      </c>
      <c r="L49" s="24" t="s">
        <v>46</v>
      </c>
      <c r="M49" s="1">
        <v>1</v>
      </c>
      <c r="N49" s="1">
        <v>4</v>
      </c>
      <c r="O49" s="1">
        <v>1</v>
      </c>
      <c r="P49" s="1">
        <v>3</v>
      </c>
      <c r="Q49" s="24">
        <v>1</v>
      </c>
      <c r="R49" s="1">
        <v>4</v>
      </c>
      <c r="S49" s="1">
        <v>4</v>
      </c>
      <c r="T49" s="1">
        <v>2</v>
      </c>
      <c r="U49" s="1">
        <v>6</v>
      </c>
      <c r="V49" s="24">
        <v>1</v>
      </c>
      <c r="W49" s="1">
        <v>6</v>
      </c>
      <c r="X49" s="1">
        <v>8</v>
      </c>
      <c r="Y49" s="24">
        <v>1</v>
      </c>
      <c r="Z49" s="1" t="s">
        <v>48</v>
      </c>
      <c r="AA49" s="1" t="s">
        <v>48</v>
      </c>
      <c r="AB49" s="1" t="s">
        <v>48</v>
      </c>
      <c r="AC49" s="1">
        <v>1</v>
      </c>
      <c r="AD49" s="1" t="s">
        <v>48</v>
      </c>
      <c r="AE49" s="1">
        <v>5</v>
      </c>
      <c r="AF49" s="1">
        <v>10</v>
      </c>
      <c r="AG49" s="24">
        <v>3</v>
      </c>
      <c r="AH49" s="1">
        <v>10</v>
      </c>
      <c r="AI49" s="1">
        <v>10</v>
      </c>
      <c r="AJ49" s="24">
        <v>9</v>
      </c>
      <c r="AK49" s="36" t="s">
        <v>839</v>
      </c>
      <c r="AL49" s="9">
        <f t="shared" si="1"/>
        <v>-1.7517446109522994</v>
      </c>
      <c r="AM49" s="9">
        <f t="shared" si="2"/>
        <v>-0.43188695829163065</v>
      </c>
      <c r="AN49">
        <f t="shared" si="3"/>
        <v>6</v>
      </c>
      <c r="AO49" s="6">
        <f t="shared" si="4"/>
        <v>1.25</v>
      </c>
      <c r="AP49" s="9">
        <f>($AL$3*AL49+$AM$3*AM49+$AN$3*AN49+$AO$3*AO49)+$K$3*VLOOKUP(K49,COND!$A$2:$C$7,2,FALSE)+$L$3*VLOOKUP(L49,COND!$A$2:$C$7,3,FALSE)</f>
        <v>6.8921820394052027</v>
      </c>
      <c r="AQ49" s="28">
        <f t="shared" si="5"/>
        <v>1.3973205604592605</v>
      </c>
      <c r="AR49" t="str">
        <f t="shared" si="6"/>
        <v>3B</v>
      </c>
      <c r="AS49">
        <v>6</v>
      </c>
      <c r="AT49">
        <v>45</v>
      </c>
      <c r="AV49" t="str">
        <f t="shared" si="7"/>
        <v>Unlikely</v>
      </c>
      <c r="AX49">
        <f>IF(VLOOKUP($B49,'Draft List'!$D$4:$AC$2598,AX$3,FALSE)&lt;&gt;0,VLOOKUP($B49,'Draft List'!$D$4:$AC$2598,AX$3,FALSE),"")</f>
        <v>258</v>
      </c>
      <c r="AY49">
        <f>IF(VLOOKUP($B49,'Draft List'!$D$4:$AC$2598,AY$3,FALSE)&lt;&gt;0,VLOOKUP($B49,'Draft List'!$D$4:$AC$2598,AY$3,FALSE),"")</f>
        <v>10</v>
      </c>
      <c r="AZ49">
        <f>IF(VLOOKUP($B49,'Draft List'!$D$4:$AC$2598,AZ$3,FALSE)&lt;&gt;0,VLOOKUP($B49,'Draft List'!$D$4:$AC$2598,AZ$3,FALSE),"")</f>
        <v>18</v>
      </c>
      <c r="BA49" t="str">
        <f>IF(VLOOKUP($B49,'Draft List'!$D$4:$AC$2598,BA$3,FALSE)&lt;&gt;0,VLOOKUP($B49,'Draft List'!$D$4:$AC$2598,BA$3,FALSE),"")</f>
        <v>Yuma Bulldozers</v>
      </c>
    </row>
    <row r="50" spans="1:53" hidden="1" x14ac:dyDescent="0.25">
      <c r="A50" t="str">
        <f t="shared" si="0"/>
        <v>LFLenny Horrocks21</v>
      </c>
      <c r="B50">
        <f>VLOOKUP($A50,draft_listing_batters_stats!$A$1:$B$1324,2,FALSE)</f>
        <v>11500</v>
      </c>
      <c r="C50" s="1" t="s">
        <v>55</v>
      </c>
      <c r="D50" s="1" t="s">
        <v>672</v>
      </c>
      <c r="E50" s="1" t="s">
        <v>922</v>
      </c>
      <c r="F50" s="1">
        <v>21</v>
      </c>
      <c r="G50" s="1" t="s">
        <v>58</v>
      </c>
      <c r="H50" s="1" t="s">
        <v>58</v>
      </c>
      <c r="I50" s="1" t="s">
        <v>54</v>
      </c>
      <c r="J50" s="24" t="s">
        <v>45</v>
      </c>
      <c r="K50" s="1" t="s">
        <v>51</v>
      </c>
      <c r="L50" s="24" t="s">
        <v>46</v>
      </c>
      <c r="M50" s="1">
        <v>2</v>
      </c>
      <c r="N50" s="1">
        <v>5</v>
      </c>
      <c r="O50" s="1">
        <v>4</v>
      </c>
      <c r="P50" s="1">
        <v>6</v>
      </c>
      <c r="Q50" s="24">
        <v>2</v>
      </c>
      <c r="R50" s="1">
        <v>3</v>
      </c>
      <c r="S50" s="1">
        <v>5</v>
      </c>
      <c r="T50" s="1">
        <v>5</v>
      </c>
      <c r="U50" s="1">
        <v>9</v>
      </c>
      <c r="V50" s="24">
        <v>4</v>
      </c>
      <c r="W50" s="1">
        <v>3</v>
      </c>
      <c r="X50" s="1">
        <v>7</v>
      </c>
      <c r="Y50" s="24">
        <v>1</v>
      </c>
      <c r="Z50" s="1" t="s">
        <v>48</v>
      </c>
      <c r="AA50" s="1" t="s">
        <v>48</v>
      </c>
      <c r="AB50" s="1" t="s">
        <v>48</v>
      </c>
      <c r="AC50" s="1" t="s">
        <v>48</v>
      </c>
      <c r="AD50" s="1" t="s">
        <v>48</v>
      </c>
      <c r="AE50" s="1">
        <v>7</v>
      </c>
      <c r="AF50" s="1" t="s">
        <v>48</v>
      </c>
      <c r="AG50" s="24">
        <v>4</v>
      </c>
      <c r="AH50" s="1">
        <v>4</v>
      </c>
      <c r="AI50" s="1">
        <v>6</v>
      </c>
      <c r="AJ50" s="24">
        <v>7</v>
      </c>
      <c r="AK50" s="36" t="s">
        <v>881</v>
      </c>
      <c r="AL50" s="9">
        <f t="shared" si="1"/>
        <v>-0.81979942321339028</v>
      </c>
      <c r="AM50" s="9">
        <f t="shared" si="2"/>
        <v>-6.5020763323903955E-2</v>
      </c>
      <c r="AN50">
        <f t="shared" si="3"/>
        <v>1</v>
      </c>
      <c r="AO50" s="6">
        <f t="shared" si="4"/>
        <v>0</v>
      </c>
      <c r="AP50" s="9">
        <f>($AL$3*AL50+$AM$3*AM50+$AN$3*AN50+$AO$3*AO50)+$K$3*VLOOKUP(K50,COND!$A$2:$C$7,2,FALSE)+$L$3*VLOOKUP(L50,COND!$A$2:$C$7,3,FALSE)</f>
        <v>9.4044375644584797</v>
      </c>
      <c r="AQ50" s="28">
        <f t="shared" si="5"/>
        <v>1.7555089673562447</v>
      </c>
      <c r="AR50" t="str">
        <f t="shared" si="6"/>
        <v>LF</v>
      </c>
      <c r="AS50">
        <v>6</v>
      </c>
      <c r="AT50">
        <v>46</v>
      </c>
      <c r="AV50" t="str">
        <f t="shared" si="7"/>
        <v>Possible</v>
      </c>
      <c r="AX50">
        <f>IF(VLOOKUP($B50,'Draft List'!$D$4:$AC$2598,AX$3,FALSE)&lt;&gt;0,VLOOKUP($B50,'Draft List'!$D$4:$AC$2598,AX$3,FALSE),"")</f>
        <v>122</v>
      </c>
      <c r="AY50">
        <f>IF(VLOOKUP($B50,'Draft List'!$D$4:$AC$2598,AY$3,FALSE)&lt;&gt;0,VLOOKUP($B50,'Draft List'!$D$4:$AC$2598,AY$3,FALSE),"")</f>
        <v>5</v>
      </c>
      <c r="AZ50">
        <f>IF(VLOOKUP($B50,'Draft List'!$D$4:$AC$2598,AZ$3,FALSE)&lt;&gt;0,VLOOKUP($B50,'Draft List'!$D$4:$AC$2598,AZ$3,FALSE),"")</f>
        <v>12</v>
      </c>
      <c r="BA50" t="str">
        <f>IF(VLOOKUP($B50,'Draft List'!$D$4:$AC$2598,BA$3,FALSE)&lt;&gt;0,VLOOKUP($B50,'Draft List'!$D$4:$AC$2598,BA$3,FALSE),"")</f>
        <v>Bakersfield Bears</v>
      </c>
    </row>
    <row r="51" spans="1:53" hidden="1" x14ac:dyDescent="0.25">
      <c r="A51" t="str">
        <f t="shared" si="0"/>
        <v>CFTodd Davis21</v>
      </c>
      <c r="B51">
        <f>VLOOKUP($A51,draft_listing_batters_stats!$A$1:$B$1324,2,FALSE)</f>
        <v>2742</v>
      </c>
      <c r="C51" s="1" t="s">
        <v>81</v>
      </c>
      <c r="D51" s="1" t="s">
        <v>570</v>
      </c>
      <c r="E51" s="1" t="s">
        <v>144</v>
      </c>
      <c r="F51" s="1">
        <v>21</v>
      </c>
      <c r="G51" s="1" t="s">
        <v>44</v>
      </c>
      <c r="H51" s="1" t="s">
        <v>44</v>
      </c>
      <c r="I51" s="1" t="s">
        <v>54</v>
      </c>
      <c r="J51" s="24" t="s">
        <v>45</v>
      </c>
      <c r="K51" s="1" t="s">
        <v>46</v>
      </c>
      <c r="L51" s="24" t="s">
        <v>46</v>
      </c>
      <c r="M51" s="1">
        <v>3</v>
      </c>
      <c r="N51" s="1">
        <v>2</v>
      </c>
      <c r="O51" s="1">
        <v>3</v>
      </c>
      <c r="P51" s="1">
        <v>2</v>
      </c>
      <c r="Q51" s="24">
        <v>3</v>
      </c>
      <c r="R51" s="1">
        <v>4</v>
      </c>
      <c r="S51" s="1">
        <v>3</v>
      </c>
      <c r="T51" s="1">
        <v>3</v>
      </c>
      <c r="U51" s="1">
        <v>3</v>
      </c>
      <c r="V51" s="24">
        <v>6</v>
      </c>
      <c r="W51" s="1">
        <v>6</v>
      </c>
      <c r="X51" s="1">
        <v>8</v>
      </c>
      <c r="Y51" s="24">
        <v>1</v>
      </c>
      <c r="Z51" s="1" t="s">
        <v>48</v>
      </c>
      <c r="AA51" s="1" t="s">
        <v>48</v>
      </c>
      <c r="AB51" s="1" t="s">
        <v>48</v>
      </c>
      <c r="AC51" s="1" t="s">
        <v>48</v>
      </c>
      <c r="AD51" s="1" t="s">
        <v>48</v>
      </c>
      <c r="AE51" s="1">
        <v>2</v>
      </c>
      <c r="AF51" s="1">
        <v>7</v>
      </c>
      <c r="AG51" s="24">
        <v>4</v>
      </c>
      <c r="AH51" s="1">
        <v>10</v>
      </c>
      <c r="AI51" s="1">
        <v>10</v>
      </c>
      <c r="AJ51" s="24">
        <v>9</v>
      </c>
      <c r="AK51" s="36" t="s">
        <v>867</v>
      </c>
      <c r="AL51" s="9">
        <f t="shared" si="1"/>
        <v>-1.0523065801119682</v>
      </c>
      <c r="AM51" s="9">
        <f t="shared" si="2"/>
        <v>-0.46893229482975851</v>
      </c>
      <c r="AN51">
        <f t="shared" si="3"/>
        <v>6</v>
      </c>
      <c r="AO51" s="6">
        <f t="shared" si="4"/>
        <v>0.75</v>
      </c>
      <c r="AP51" s="9">
        <f>($AL$3*AL51+$AM$3*AM51+$AN$3*AN51+$AO$3*AO51)+$K$3*VLOOKUP(K51,COND!$A$2:$C$7,2,FALSE)+$L$3*VLOOKUP(L51,COND!$A$2:$C$7,3,FALSE)</f>
        <v>6.0175818040317006</v>
      </c>
      <c r="AQ51" s="28">
        <f t="shared" si="5"/>
        <v>1.2726231871801159</v>
      </c>
      <c r="AR51" t="str">
        <f t="shared" si="6"/>
        <v>CF</v>
      </c>
      <c r="AS51">
        <v>7</v>
      </c>
      <c r="AT51">
        <v>47</v>
      </c>
      <c r="AV51" t="str">
        <f t="shared" si="7"/>
        <v>Unlikely</v>
      </c>
      <c r="AX51">
        <f>IF(VLOOKUP($B51,'Draft List'!$D$4:$AC$2598,AX$3,FALSE)&lt;&gt;0,VLOOKUP($B51,'Draft List'!$D$4:$AC$2598,AX$3,FALSE),"")</f>
        <v>139</v>
      </c>
      <c r="AY51">
        <f>IF(VLOOKUP($B51,'Draft List'!$D$4:$AC$2598,AY$3,FALSE)&lt;&gt;0,VLOOKUP($B51,'Draft List'!$D$4:$AC$2598,AY$3,FALSE),"")</f>
        <v>6</v>
      </c>
      <c r="AZ51">
        <f>IF(VLOOKUP($B51,'Draft List'!$D$4:$AC$2598,AZ$3,FALSE)&lt;&gt;0,VLOOKUP($B51,'Draft List'!$D$4:$AC$2598,AZ$3,FALSE),"")</f>
        <v>3</v>
      </c>
      <c r="BA51" t="str">
        <f>IF(VLOOKUP($B51,'Draft List'!$D$4:$AC$2598,BA$3,FALSE)&lt;&gt;0,VLOOKUP($B51,'Draft List'!$D$4:$AC$2598,BA$3,FALSE),"")</f>
        <v>San Juan Coqui</v>
      </c>
    </row>
    <row r="52" spans="1:53" hidden="1" x14ac:dyDescent="0.25">
      <c r="A52" t="str">
        <f t="shared" si="0"/>
        <v>SSClint Thompson21</v>
      </c>
      <c r="B52">
        <f>VLOOKUP($A52,draft_listing_batters_stats!$A$1:$B$1324,2,FALSE)</f>
        <v>3034</v>
      </c>
      <c r="C52" s="1" t="s">
        <v>79</v>
      </c>
      <c r="D52" s="1" t="s">
        <v>743</v>
      </c>
      <c r="E52" s="1" t="s">
        <v>211</v>
      </c>
      <c r="F52" s="1">
        <v>21</v>
      </c>
      <c r="G52" s="1" t="s">
        <v>44</v>
      </c>
      <c r="H52" s="1" t="s">
        <v>44</v>
      </c>
      <c r="I52" s="1" t="s">
        <v>54</v>
      </c>
      <c r="J52" s="24" t="s">
        <v>45</v>
      </c>
      <c r="K52" s="1" t="s">
        <v>47</v>
      </c>
      <c r="L52" s="24" t="s">
        <v>46</v>
      </c>
      <c r="M52" s="1">
        <v>2</v>
      </c>
      <c r="N52" s="1">
        <v>4</v>
      </c>
      <c r="O52" s="1">
        <v>2</v>
      </c>
      <c r="P52" s="1">
        <v>2</v>
      </c>
      <c r="Q52" s="24">
        <v>2</v>
      </c>
      <c r="R52" s="1">
        <v>5</v>
      </c>
      <c r="S52" s="1">
        <v>4</v>
      </c>
      <c r="T52" s="1">
        <v>2</v>
      </c>
      <c r="U52" s="1">
        <v>3</v>
      </c>
      <c r="V52" s="24">
        <v>4</v>
      </c>
      <c r="W52" s="1">
        <v>8</v>
      </c>
      <c r="X52" s="1">
        <v>7</v>
      </c>
      <c r="Y52" s="24">
        <v>1</v>
      </c>
      <c r="Z52" s="1" t="s">
        <v>48</v>
      </c>
      <c r="AA52" s="1" t="s">
        <v>48</v>
      </c>
      <c r="AB52" s="1">
        <v>2</v>
      </c>
      <c r="AC52" s="1">
        <v>2</v>
      </c>
      <c r="AD52" s="1">
        <v>8</v>
      </c>
      <c r="AE52" s="1" t="s">
        <v>48</v>
      </c>
      <c r="AF52" s="1" t="s">
        <v>48</v>
      </c>
      <c r="AG52" s="24" t="s">
        <v>48</v>
      </c>
      <c r="AH52" s="1">
        <v>5</v>
      </c>
      <c r="AI52" s="1">
        <v>9</v>
      </c>
      <c r="AJ52" s="24">
        <v>6</v>
      </c>
      <c r="AK52" s="36" t="s">
        <v>843</v>
      </c>
      <c r="AL52" s="9">
        <f t="shared" si="1"/>
        <v>-1.3958204909182206</v>
      </c>
      <c r="AM52" s="9">
        <f t="shared" si="2"/>
        <v>-0.25841075266644875</v>
      </c>
      <c r="AN52">
        <f t="shared" si="3"/>
        <v>1</v>
      </c>
      <c r="AO52" s="6">
        <f t="shared" si="4"/>
        <v>1.5</v>
      </c>
      <c r="AP52" s="9">
        <f>($AL$3*AL52+$AM$3*AM52+$AN$3*AN52+$AO$3*AO52)+$K$3*VLOOKUP(K52,COND!$A$2:$C$7,2,FALSE)+$L$3*VLOOKUP(L52,COND!$A$2:$C$7,3,FALSE)</f>
        <v>8.3261555855774603</v>
      </c>
      <c r="AQ52" s="28">
        <f t="shared" si="5"/>
        <v>1.6017713796190542</v>
      </c>
      <c r="AR52" t="str">
        <f t="shared" si="6"/>
        <v>SS</v>
      </c>
      <c r="AS52">
        <v>7</v>
      </c>
      <c r="AT52">
        <v>48</v>
      </c>
      <c r="AV52" t="str">
        <f t="shared" si="7"/>
        <v>Unlikely</v>
      </c>
      <c r="AX52">
        <f>IF(VLOOKUP($B52,'Draft List'!$D$4:$AC$2598,AX$3,FALSE)&lt;&gt;0,VLOOKUP($B52,'Draft List'!$D$4:$AC$2598,AX$3,FALSE),"")</f>
        <v>346</v>
      </c>
      <c r="AY52">
        <f>IF(VLOOKUP($B52,'Draft List'!$D$4:$AC$2598,AY$3,FALSE)&lt;&gt;0,VLOOKUP($B52,'Draft List'!$D$4:$AC$2598,AY$3,FALSE),"")</f>
        <v>14</v>
      </c>
      <c r="AZ52">
        <f>IF(VLOOKUP($B52,'Draft List'!$D$4:$AC$2598,AZ$3,FALSE)&lt;&gt;0,VLOOKUP($B52,'Draft List'!$D$4:$AC$2598,AZ$3,FALSE),"")</f>
        <v>2</v>
      </c>
      <c r="BA52" t="str">
        <f>IF(VLOOKUP($B52,'Draft List'!$D$4:$AC$2598,BA$3,FALSE)&lt;&gt;0,VLOOKUP($B52,'Draft List'!$D$4:$AC$2598,BA$3,FALSE),"")</f>
        <v>Kalamazoo Badgers</v>
      </c>
    </row>
    <row r="53" spans="1:53" hidden="1" x14ac:dyDescent="0.25">
      <c r="A53" t="str">
        <f t="shared" si="0"/>
        <v>LFWalt Jorisz21</v>
      </c>
      <c r="B53">
        <f>VLOOKUP($A53,draft_listing_batters_stats!$A$1:$B$1324,2,FALSE)</f>
        <v>16036</v>
      </c>
      <c r="C53" s="1" t="s">
        <v>55</v>
      </c>
      <c r="D53" s="1" t="s">
        <v>749</v>
      </c>
      <c r="E53" s="1" t="s">
        <v>1290</v>
      </c>
      <c r="F53" s="1">
        <v>21</v>
      </c>
      <c r="G53" s="1" t="s">
        <v>58</v>
      </c>
      <c r="H53" s="1" t="s">
        <v>44</v>
      </c>
      <c r="I53" s="1" t="s">
        <v>54</v>
      </c>
      <c r="J53" s="24" t="s">
        <v>54</v>
      </c>
      <c r="K53" s="1" t="s">
        <v>46</v>
      </c>
      <c r="L53" s="24" t="s">
        <v>51</v>
      </c>
      <c r="M53" s="1">
        <v>5</v>
      </c>
      <c r="N53" s="1">
        <v>5</v>
      </c>
      <c r="O53" s="1">
        <v>3</v>
      </c>
      <c r="P53" s="1">
        <v>2</v>
      </c>
      <c r="Q53" s="24">
        <v>6</v>
      </c>
      <c r="R53" s="1">
        <v>7</v>
      </c>
      <c r="S53" s="1">
        <v>5</v>
      </c>
      <c r="T53" s="1">
        <v>3</v>
      </c>
      <c r="U53" s="1">
        <v>3</v>
      </c>
      <c r="V53" s="24">
        <v>8</v>
      </c>
      <c r="W53" s="1">
        <v>7</v>
      </c>
      <c r="X53" s="1">
        <v>8</v>
      </c>
      <c r="Y53" s="24">
        <v>1</v>
      </c>
      <c r="Z53" s="1" t="s">
        <v>48</v>
      </c>
      <c r="AA53" s="1" t="s">
        <v>48</v>
      </c>
      <c r="AB53" s="1" t="s">
        <v>48</v>
      </c>
      <c r="AC53" s="1" t="s">
        <v>48</v>
      </c>
      <c r="AD53" s="1" t="s">
        <v>48</v>
      </c>
      <c r="AE53" s="1">
        <v>3</v>
      </c>
      <c r="AF53" s="1" t="s">
        <v>48</v>
      </c>
      <c r="AG53" s="24">
        <v>1</v>
      </c>
      <c r="AH53" s="1">
        <v>1</v>
      </c>
      <c r="AI53" s="1">
        <v>1</v>
      </c>
      <c r="AJ53" s="24">
        <v>1</v>
      </c>
      <c r="AK53" s="36" t="s">
        <v>882</v>
      </c>
      <c r="AL53" s="9">
        <f t="shared" si="1"/>
        <v>-0.13396624939925786</v>
      </c>
      <c r="AM53" s="9">
        <f t="shared" si="2"/>
        <v>0.68088765264983953</v>
      </c>
      <c r="AN53">
        <f t="shared" si="3"/>
        <v>0</v>
      </c>
      <c r="AO53" s="6">
        <f t="shared" si="4"/>
        <v>0</v>
      </c>
      <c r="AP53" s="9">
        <f>($AL$3*AL53+$AM$3*AM53+$AN$3*AN53+$AO$3*AO53)+$K$3*VLOOKUP(K53,COND!$A$2:$C$7,2,FALSE)+$L$3*VLOOKUP(L53,COND!$A$2:$C$7,3,FALSE)</f>
        <v>18.257255206858147</v>
      </c>
      <c r="AQ53" s="28">
        <f t="shared" si="5"/>
        <v>3.0177120419473167</v>
      </c>
      <c r="AR53" t="str">
        <f t="shared" si="6"/>
        <v>LF</v>
      </c>
      <c r="AS53">
        <v>50</v>
      </c>
      <c r="AT53">
        <v>49</v>
      </c>
      <c r="AV53" t="str">
        <f t="shared" si="7"/>
        <v>Possible</v>
      </c>
      <c r="AX53">
        <f>IF(VLOOKUP($B53,'Draft List'!$D$4:$AC$2598,AX$3,FALSE)&lt;&gt;0,VLOOKUP($B53,'Draft List'!$D$4:$AC$2598,AX$3,FALSE),"")</f>
        <v>98</v>
      </c>
      <c r="AY53">
        <f>IF(VLOOKUP($B53,'Draft List'!$D$4:$AC$2598,AY$3,FALSE)&lt;&gt;0,VLOOKUP($B53,'Draft List'!$D$4:$AC$2598,AY$3,FALSE),"")</f>
        <v>4</v>
      </c>
      <c r="AZ53">
        <f>IF(VLOOKUP($B53,'Draft List'!$D$4:$AC$2598,AZ$3,FALSE)&lt;&gt;0,VLOOKUP($B53,'Draft List'!$D$4:$AC$2598,AZ$3,FALSE),"")</f>
        <v>13</v>
      </c>
      <c r="BA53" t="str">
        <f>IF(VLOOKUP($B53,'Draft List'!$D$4:$AC$2598,BA$3,FALSE)&lt;&gt;0,VLOOKUP($B53,'Draft List'!$D$4:$AC$2598,BA$3,FALSE),"")</f>
        <v>Canton Longshoremen</v>
      </c>
    </row>
    <row r="54" spans="1:53" hidden="1" x14ac:dyDescent="0.25">
      <c r="A54" t="str">
        <f t="shared" si="0"/>
        <v>C-Masaki Sato21</v>
      </c>
      <c r="B54">
        <f>VLOOKUP($A54,draft_listing_batters_stats!$A$1:$B$1324,2,FALSE)</f>
        <v>16038</v>
      </c>
      <c r="C54" s="1" t="s">
        <v>93</v>
      </c>
      <c r="D54" s="1" t="s">
        <v>619</v>
      </c>
      <c r="E54" s="1" t="s">
        <v>574</v>
      </c>
      <c r="F54" s="1">
        <v>21</v>
      </c>
      <c r="G54" s="1" t="s">
        <v>44</v>
      </c>
      <c r="H54" s="1" t="s">
        <v>44</v>
      </c>
      <c r="I54" s="1" t="s">
        <v>54</v>
      </c>
      <c r="J54" s="24" t="s">
        <v>45</v>
      </c>
      <c r="K54" s="1" t="s">
        <v>46</v>
      </c>
      <c r="L54" s="24" t="s">
        <v>46</v>
      </c>
      <c r="M54" s="1">
        <v>3</v>
      </c>
      <c r="N54" s="1">
        <v>5</v>
      </c>
      <c r="O54" s="1">
        <v>5</v>
      </c>
      <c r="P54" s="1">
        <v>3</v>
      </c>
      <c r="Q54" s="24">
        <v>6</v>
      </c>
      <c r="R54" s="1">
        <v>5</v>
      </c>
      <c r="S54" s="1">
        <v>6</v>
      </c>
      <c r="T54" s="1">
        <v>5</v>
      </c>
      <c r="U54" s="1">
        <v>4</v>
      </c>
      <c r="V54" s="24">
        <v>6</v>
      </c>
      <c r="W54" s="1">
        <v>5</v>
      </c>
      <c r="X54" s="1">
        <v>4</v>
      </c>
      <c r="Y54" s="24">
        <v>5</v>
      </c>
      <c r="Z54" s="1">
        <v>4</v>
      </c>
      <c r="AA54" s="1" t="s">
        <v>48</v>
      </c>
      <c r="AB54" s="1" t="s">
        <v>48</v>
      </c>
      <c r="AC54" s="1" t="s">
        <v>48</v>
      </c>
      <c r="AD54" s="1" t="s">
        <v>48</v>
      </c>
      <c r="AE54" s="1" t="s">
        <v>48</v>
      </c>
      <c r="AF54" s="1" t="s">
        <v>48</v>
      </c>
      <c r="AG54" s="24" t="s">
        <v>48</v>
      </c>
      <c r="AH54" s="1">
        <v>1</v>
      </c>
      <c r="AI54" s="1">
        <v>3</v>
      </c>
      <c r="AJ54" s="24">
        <v>1</v>
      </c>
      <c r="AK54" s="36" t="s">
        <v>900</v>
      </c>
      <c r="AL54" s="9">
        <f t="shared" si="1"/>
        <v>-0.52324538374722318</v>
      </c>
      <c r="AM54" s="9">
        <f t="shared" si="2"/>
        <v>0.26263571828641075</v>
      </c>
      <c r="AN54">
        <f t="shared" si="3"/>
        <v>0</v>
      </c>
      <c r="AO54" s="6">
        <f t="shared" si="4"/>
        <v>1</v>
      </c>
      <c r="AP54" s="9">
        <f>($AL$3*AL54+$AM$3*AM54+$AN$3*AN54+$AO$3*AO54)+$K$3*VLOOKUP(K54,COND!$A$2:$C$7,2,FALSE)+$L$3*VLOOKUP(L54,COND!$A$2:$C$7,3,FALSE)</f>
        <v>14.099304081062208</v>
      </c>
      <c r="AQ54" s="28">
        <f t="shared" si="5"/>
        <v>2.4248862426398254</v>
      </c>
      <c r="AR54" t="str">
        <f t="shared" si="6"/>
        <v>C</v>
      </c>
      <c r="AS54">
        <v>50</v>
      </c>
      <c r="AT54">
        <v>50</v>
      </c>
      <c r="AV54" t="str">
        <f t="shared" si="7"/>
        <v>Unlikely</v>
      </c>
      <c r="AX54">
        <f>IF(VLOOKUP($B54,'Draft List'!$D$4:$AC$2598,AX$3,FALSE)&lt;&gt;0,VLOOKUP($B54,'Draft List'!$D$4:$AC$2598,AX$3,FALSE),"")</f>
        <v>140</v>
      </c>
      <c r="AY54">
        <f>IF(VLOOKUP($B54,'Draft List'!$D$4:$AC$2598,AY$3,FALSE)&lt;&gt;0,VLOOKUP($B54,'Draft List'!$D$4:$AC$2598,AY$3,FALSE),"")</f>
        <v>6</v>
      </c>
      <c r="AZ54">
        <f>IF(VLOOKUP($B54,'Draft List'!$D$4:$AC$2598,AZ$3,FALSE)&lt;&gt;0,VLOOKUP($B54,'Draft List'!$D$4:$AC$2598,AZ$3,FALSE),"")</f>
        <v>4</v>
      </c>
      <c r="BA54" t="str">
        <f>IF(VLOOKUP($B54,'Draft List'!$D$4:$AC$2598,BA$3,FALSE)&lt;&gt;0,VLOOKUP($B54,'Draft List'!$D$4:$AC$2598,BA$3,FALSE),"")</f>
        <v>Amsterdam Lions</v>
      </c>
    </row>
    <row r="55" spans="1:53" x14ac:dyDescent="0.25">
      <c r="A55" t="str">
        <f t="shared" si="0"/>
        <v>3BTim Hamilton21</v>
      </c>
      <c r="B55">
        <f>VLOOKUP($A55,draft_listing_batters_stats!$A$1:$B$1324,2,FALSE)</f>
        <v>9584</v>
      </c>
      <c r="C55" s="1" t="s">
        <v>76</v>
      </c>
      <c r="D55" s="1" t="s">
        <v>163</v>
      </c>
      <c r="E55" s="1" t="s">
        <v>876</v>
      </c>
      <c r="F55" s="1">
        <v>21</v>
      </c>
      <c r="G55" s="1" t="s">
        <v>58</v>
      </c>
      <c r="H55" s="1" t="s">
        <v>44</v>
      </c>
      <c r="I55" s="1" t="s">
        <v>54</v>
      </c>
      <c r="J55" s="24" t="s">
        <v>45</v>
      </c>
      <c r="K55" s="1" t="s">
        <v>46</v>
      </c>
      <c r="L55" s="24" t="s">
        <v>46</v>
      </c>
      <c r="M55" s="1">
        <v>2</v>
      </c>
      <c r="N55" s="1">
        <v>4</v>
      </c>
      <c r="O55" s="1">
        <v>2</v>
      </c>
      <c r="P55" s="1">
        <v>3</v>
      </c>
      <c r="Q55" s="24">
        <v>3</v>
      </c>
      <c r="R55" s="1">
        <v>5</v>
      </c>
      <c r="S55" s="1">
        <v>4</v>
      </c>
      <c r="T55" s="1">
        <v>4</v>
      </c>
      <c r="U55" s="1">
        <v>5</v>
      </c>
      <c r="V55" s="24">
        <v>6</v>
      </c>
      <c r="W55" s="1">
        <v>9</v>
      </c>
      <c r="X55" s="1">
        <v>8</v>
      </c>
      <c r="Y55" s="24">
        <v>1</v>
      </c>
      <c r="Z55" s="1" t="s">
        <v>48</v>
      </c>
      <c r="AA55" s="1">
        <v>6</v>
      </c>
      <c r="AB55" s="1" t="s">
        <v>48</v>
      </c>
      <c r="AC55" s="1">
        <v>7</v>
      </c>
      <c r="AD55" s="1" t="s">
        <v>48</v>
      </c>
      <c r="AE55" s="1" t="s">
        <v>48</v>
      </c>
      <c r="AF55" s="1">
        <v>1</v>
      </c>
      <c r="AG55" s="24" t="s">
        <v>48</v>
      </c>
      <c r="AH55" s="1">
        <v>3</v>
      </c>
      <c r="AI55" s="1">
        <v>4</v>
      </c>
      <c r="AJ55" s="24">
        <v>4</v>
      </c>
      <c r="AK55" s="36" t="s">
        <v>839</v>
      </c>
      <c r="AL55" s="9">
        <f t="shared" si="1"/>
        <v>-1.2660946010915564</v>
      </c>
      <c r="AM55" s="9">
        <f t="shared" si="2"/>
        <v>0.16716401503468326</v>
      </c>
      <c r="AN55">
        <f t="shared" si="3"/>
        <v>0</v>
      </c>
      <c r="AO55" s="6">
        <f t="shared" si="4"/>
        <v>0.75</v>
      </c>
      <c r="AP55" s="9">
        <f>($AL$3*AL55+$AM$3*AM55+$AN$3*AN55+$AO$3*AO55)+$K$3*VLOOKUP(K55,COND!$A$2:$C$7,2,FALSE)+$L$3*VLOOKUP(L55,COND!$A$2:$C$7,3,FALSE)</f>
        <v>12.629358720307042</v>
      </c>
      <c r="AQ55" s="28">
        <f t="shared" si="5"/>
        <v>2.21530669082121</v>
      </c>
      <c r="AR55" t="str">
        <f t="shared" si="6"/>
        <v>3B</v>
      </c>
      <c r="AS55">
        <v>50</v>
      </c>
      <c r="AT55">
        <v>51</v>
      </c>
      <c r="AV55" t="str">
        <f t="shared" si="7"/>
        <v>Unlikely</v>
      </c>
      <c r="AX55">
        <f>IF(VLOOKUP($B55,'Draft List'!$D$4:$AC$2598,AX$3,FALSE)&lt;&gt;0,VLOOKUP($B55,'Draft List'!$D$4:$AC$2598,AX$3,FALSE),"")</f>
        <v>372</v>
      </c>
      <c r="AY55">
        <f>IF(VLOOKUP($B55,'Draft List'!$D$4:$AC$2598,AY$3,FALSE)&lt;&gt;0,VLOOKUP($B55,'Draft List'!$D$4:$AC$2598,AY$3,FALSE),"")</f>
        <v>15</v>
      </c>
      <c r="AZ55">
        <f>IF(VLOOKUP($B55,'Draft List'!$D$4:$AC$2598,AZ$3,FALSE)&lt;&gt;0,VLOOKUP($B55,'Draft List'!$D$4:$AC$2598,AZ$3,FALSE),"")</f>
        <v>2</v>
      </c>
      <c r="BA55" t="str">
        <f>IF(VLOOKUP($B55,'Draft List'!$D$4:$AC$2598,BA$3,FALSE)&lt;&gt;0,VLOOKUP($B55,'Draft List'!$D$4:$AC$2598,BA$3,FALSE),"")</f>
        <v>Kalamazoo Badgers</v>
      </c>
    </row>
    <row r="56" spans="1:53" hidden="1" x14ac:dyDescent="0.25">
      <c r="A56" t="str">
        <f t="shared" si="0"/>
        <v>CFMike Thompson21</v>
      </c>
      <c r="B56">
        <f>VLOOKUP($A56,draft_listing_batters_stats!$A$1:$B$1324,2,FALSE)</f>
        <v>3385</v>
      </c>
      <c r="C56" s="1" t="s">
        <v>81</v>
      </c>
      <c r="D56" s="1" t="s">
        <v>159</v>
      </c>
      <c r="E56" s="1" t="s">
        <v>211</v>
      </c>
      <c r="F56" s="1">
        <v>21</v>
      </c>
      <c r="G56" s="1" t="s">
        <v>58</v>
      </c>
      <c r="H56" s="1" t="s">
        <v>58</v>
      </c>
      <c r="I56" s="1" t="s">
        <v>54</v>
      </c>
      <c r="J56" s="24" t="s">
        <v>45</v>
      </c>
      <c r="K56" s="1" t="s">
        <v>46</v>
      </c>
      <c r="L56" s="24" t="s">
        <v>46</v>
      </c>
      <c r="M56" s="1">
        <v>4</v>
      </c>
      <c r="N56" s="1">
        <v>6</v>
      </c>
      <c r="O56" s="1">
        <v>2</v>
      </c>
      <c r="P56" s="1">
        <v>3</v>
      </c>
      <c r="Q56" s="24">
        <v>3</v>
      </c>
      <c r="R56" s="1">
        <v>4</v>
      </c>
      <c r="S56" s="1">
        <v>7</v>
      </c>
      <c r="T56" s="1">
        <v>4</v>
      </c>
      <c r="U56" s="1">
        <v>5</v>
      </c>
      <c r="V56" s="24">
        <v>6</v>
      </c>
      <c r="W56" s="1">
        <v>2</v>
      </c>
      <c r="X56" s="1">
        <v>5</v>
      </c>
      <c r="Y56" s="24">
        <v>1</v>
      </c>
      <c r="Z56" s="1" t="s">
        <v>48</v>
      </c>
      <c r="AA56" s="1" t="s">
        <v>48</v>
      </c>
      <c r="AB56" s="1" t="s">
        <v>48</v>
      </c>
      <c r="AC56" s="1" t="s">
        <v>48</v>
      </c>
      <c r="AD56" s="1" t="s">
        <v>48</v>
      </c>
      <c r="AE56" s="1">
        <v>3</v>
      </c>
      <c r="AF56" s="1">
        <v>8</v>
      </c>
      <c r="AG56" s="24">
        <v>2</v>
      </c>
      <c r="AH56" s="1">
        <v>5</v>
      </c>
      <c r="AI56" s="1">
        <v>5</v>
      </c>
      <c r="AJ56" s="24">
        <v>7</v>
      </c>
      <c r="AK56" s="36" t="s">
        <v>962</v>
      </c>
      <c r="AL56" s="9">
        <f t="shared" si="1"/>
        <v>-0.51886316944879984</v>
      </c>
      <c r="AM56" s="9">
        <f t="shared" si="2"/>
        <v>-2.2121823118809625E-3</v>
      </c>
      <c r="AN56">
        <f t="shared" si="3"/>
        <v>1</v>
      </c>
      <c r="AO56" s="6">
        <f t="shared" si="4"/>
        <v>1.25</v>
      </c>
      <c r="AP56" s="9">
        <f>($AL$3*AL56+$AM$3*AM56+$AN$3*AN56+$AO$3*AO56)+$K$3*VLOOKUP(K56,COND!$A$2:$C$7,2,FALSE)+$L$3*VLOOKUP(L56,COND!$A$2:$C$7,3,FALSE)</f>
        <v>11.338234161979216</v>
      </c>
      <c r="AQ56" s="28">
        <f t="shared" si="5"/>
        <v>2.0312227694043354</v>
      </c>
      <c r="AR56" t="str">
        <f t="shared" si="6"/>
        <v>CF</v>
      </c>
      <c r="AS56">
        <v>50</v>
      </c>
      <c r="AT56">
        <v>52</v>
      </c>
      <c r="AV56" t="str">
        <f t="shared" si="7"/>
        <v>Unlikely</v>
      </c>
      <c r="AX56">
        <f>IF(VLOOKUP($B56,'Draft List'!$D$4:$AC$2598,AX$3,FALSE)&lt;&gt;0,VLOOKUP($B56,'Draft List'!$D$4:$AC$2598,AX$3,FALSE),"")</f>
        <v>30</v>
      </c>
      <c r="AY56" t="str">
        <f>IF(VLOOKUP($B56,'Draft List'!$D$4:$AC$2598,AY$3,FALSE)&lt;&gt;0,VLOOKUP($B56,'Draft List'!$D$4:$AC$2598,AY$3,FALSE),"")</f>
        <v>S1</v>
      </c>
      <c r="AZ56">
        <f>IF(VLOOKUP($B56,'Draft List'!$D$4:$AC$2598,AZ$3,FALSE)&lt;&gt;0,VLOOKUP($B56,'Draft List'!$D$4:$AC$2598,AZ$3,FALSE),"")</f>
        <v>9</v>
      </c>
      <c r="BA56" t="str">
        <f>IF(VLOOKUP($B56,'Draft List'!$D$4:$AC$2598,BA$3,FALSE)&lt;&gt;0,VLOOKUP($B56,'Draft List'!$D$4:$AC$2598,BA$3,FALSE),"")</f>
        <v>Florida Featherheads</v>
      </c>
    </row>
    <row r="57" spans="1:53" hidden="1" x14ac:dyDescent="0.25">
      <c r="A57" t="str">
        <f t="shared" si="0"/>
        <v>C-Dale Conway21</v>
      </c>
      <c r="B57">
        <f>VLOOKUP($A57,draft_listing_batters_stats!$A$1:$B$1324,2,FALSE)</f>
        <v>3545</v>
      </c>
      <c r="C57" s="1" t="s">
        <v>93</v>
      </c>
      <c r="D57" s="1" t="s">
        <v>911</v>
      </c>
      <c r="E57" s="1" t="s">
        <v>912</v>
      </c>
      <c r="F57" s="1">
        <v>21</v>
      </c>
      <c r="G57" s="1" t="s">
        <v>44</v>
      </c>
      <c r="H57" s="1" t="s">
        <v>44</v>
      </c>
      <c r="I57" s="1" t="s">
        <v>54</v>
      </c>
      <c r="J57" s="24" t="s">
        <v>45</v>
      </c>
      <c r="K57" s="1" t="s">
        <v>46</v>
      </c>
      <c r="L57" s="24" t="s">
        <v>46</v>
      </c>
      <c r="M57" s="1">
        <v>3</v>
      </c>
      <c r="N57" s="1">
        <v>2</v>
      </c>
      <c r="O57" s="1">
        <v>2</v>
      </c>
      <c r="P57" s="1">
        <v>2</v>
      </c>
      <c r="Q57" s="24">
        <v>2</v>
      </c>
      <c r="R57" s="1">
        <v>6</v>
      </c>
      <c r="S57" s="1">
        <v>3</v>
      </c>
      <c r="T57" s="1">
        <v>3</v>
      </c>
      <c r="U57" s="1">
        <v>3</v>
      </c>
      <c r="V57" s="24">
        <v>5</v>
      </c>
      <c r="W57" s="1">
        <v>5</v>
      </c>
      <c r="X57" s="1">
        <v>4</v>
      </c>
      <c r="Y57" s="24">
        <v>7</v>
      </c>
      <c r="Z57" s="1">
        <v>4</v>
      </c>
      <c r="AA57" s="1" t="s">
        <v>48</v>
      </c>
      <c r="AB57" s="1" t="s">
        <v>48</v>
      </c>
      <c r="AC57" s="1" t="s">
        <v>48</v>
      </c>
      <c r="AD57" s="1" t="s">
        <v>48</v>
      </c>
      <c r="AE57" s="1" t="s">
        <v>48</v>
      </c>
      <c r="AF57" s="1" t="s">
        <v>48</v>
      </c>
      <c r="AG57" s="24" t="s">
        <v>48</v>
      </c>
      <c r="AH57" s="1">
        <v>1</v>
      </c>
      <c r="AI57" s="1">
        <v>3</v>
      </c>
      <c r="AJ57" s="24">
        <v>1</v>
      </c>
      <c r="AK57" s="36" t="s">
        <v>882</v>
      </c>
      <c r="AL57" s="9">
        <f t="shared" si="1"/>
        <v>-1.175384413952953</v>
      </c>
      <c r="AM57" s="9">
        <f t="shared" si="2"/>
        <v>0.13616303775850747</v>
      </c>
      <c r="AN57">
        <f t="shared" si="3"/>
        <v>0</v>
      </c>
      <c r="AO57" s="6">
        <f t="shared" si="4"/>
        <v>1</v>
      </c>
      <c r="AP57" s="9">
        <f>($AL$3*AL57+$AM$3*AM57+$AN$3*AN57+$AO$3*AO57)+$K$3*VLOOKUP(K57,COND!$A$2:$C$7,2,FALSE)+$L$3*VLOOKUP(L57,COND!$A$2:$C$7,3,FALSE)</f>
        <v>12.516418011706794</v>
      </c>
      <c r="AQ57" s="28">
        <f t="shared" si="5"/>
        <v>2.1992040085566416</v>
      </c>
      <c r="AR57" t="str">
        <f t="shared" si="6"/>
        <v>C</v>
      </c>
      <c r="AS57">
        <v>50</v>
      </c>
      <c r="AT57">
        <v>53</v>
      </c>
      <c r="AV57" t="str">
        <f t="shared" si="7"/>
        <v>Possible</v>
      </c>
      <c r="AX57">
        <f>IF(VLOOKUP($B57,'Draft List'!$D$4:$AC$2598,AX$3,FALSE)&lt;&gt;0,VLOOKUP($B57,'Draft List'!$D$4:$AC$2598,AX$3,FALSE),"")</f>
        <v>169</v>
      </c>
      <c r="AY57">
        <f>IF(VLOOKUP($B57,'Draft List'!$D$4:$AC$2598,AY$3,FALSE)&lt;&gt;0,VLOOKUP($B57,'Draft List'!$D$4:$AC$2598,AY$3,FALSE),"")</f>
        <v>7</v>
      </c>
      <c r="AZ57">
        <f>IF(VLOOKUP($B57,'Draft List'!$D$4:$AC$2598,AZ$3,FALSE)&lt;&gt;0,VLOOKUP($B57,'Draft List'!$D$4:$AC$2598,AZ$3,FALSE),"")</f>
        <v>7</v>
      </c>
      <c r="BA57" t="str">
        <f>IF(VLOOKUP($B57,'Draft List'!$D$4:$AC$2598,BA$3,FALSE)&lt;&gt;0,VLOOKUP($B57,'Draft List'!$D$4:$AC$2598,BA$3,FALSE),"")</f>
        <v>Toyama Wind Dancers</v>
      </c>
    </row>
    <row r="58" spans="1:53" hidden="1" x14ac:dyDescent="0.25">
      <c r="A58" t="str">
        <f t="shared" si="0"/>
        <v>CFNathaniel Vanrenen21</v>
      </c>
      <c r="B58">
        <f>VLOOKUP($A58,draft_listing_batters_stats!$A$1:$B$1324,2,FALSE)</f>
        <v>16071</v>
      </c>
      <c r="C58" s="1" t="s">
        <v>81</v>
      </c>
      <c r="D58" s="1" t="s">
        <v>902</v>
      </c>
      <c r="E58" s="1" t="s">
        <v>903</v>
      </c>
      <c r="F58" s="1">
        <v>21</v>
      </c>
      <c r="G58" s="1" t="s">
        <v>68</v>
      </c>
      <c r="H58" s="1" t="s">
        <v>44</v>
      </c>
      <c r="I58" s="1" t="s">
        <v>54</v>
      </c>
      <c r="J58" s="24" t="s">
        <v>45</v>
      </c>
      <c r="K58" s="1" t="s">
        <v>46</v>
      </c>
      <c r="L58" s="24" t="s">
        <v>46</v>
      </c>
      <c r="M58" s="1">
        <v>3</v>
      </c>
      <c r="N58" s="1">
        <v>5</v>
      </c>
      <c r="O58" s="1">
        <v>3</v>
      </c>
      <c r="P58" s="1">
        <v>6</v>
      </c>
      <c r="Q58" s="24">
        <v>2</v>
      </c>
      <c r="R58" s="1">
        <v>3</v>
      </c>
      <c r="S58" s="1">
        <v>5</v>
      </c>
      <c r="T58" s="1">
        <v>4</v>
      </c>
      <c r="U58" s="1">
        <v>7</v>
      </c>
      <c r="V58" s="24">
        <v>4</v>
      </c>
      <c r="W58" s="1">
        <v>8</v>
      </c>
      <c r="X58" s="1">
        <v>10</v>
      </c>
      <c r="Y58" s="24">
        <v>1</v>
      </c>
      <c r="Z58" s="1" t="s">
        <v>48</v>
      </c>
      <c r="AA58" s="1" t="s">
        <v>48</v>
      </c>
      <c r="AB58" s="1" t="s">
        <v>48</v>
      </c>
      <c r="AC58" s="1" t="s">
        <v>48</v>
      </c>
      <c r="AD58" s="1" t="s">
        <v>48</v>
      </c>
      <c r="AE58" s="1">
        <v>3</v>
      </c>
      <c r="AF58" s="1">
        <v>8</v>
      </c>
      <c r="AG58" s="24" t="s">
        <v>48</v>
      </c>
      <c r="AH58" s="1">
        <v>10</v>
      </c>
      <c r="AI58" s="1">
        <v>9</v>
      </c>
      <c r="AJ58" s="24">
        <v>10</v>
      </c>
      <c r="AK58" s="36" t="s">
        <v>904</v>
      </c>
      <c r="AL58" s="9">
        <f t="shared" si="1"/>
        <v>-0.58030508103461698</v>
      </c>
      <c r="AM58" s="9">
        <f t="shared" si="2"/>
        <v>-0.32750135736696745</v>
      </c>
      <c r="AN58">
        <f t="shared" si="3"/>
        <v>6</v>
      </c>
      <c r="AO58" s="6">
        <f t="shared" si="4"/>
        <v>1.25</v>
      </c>
      <c r="AP58" s="9">
        <f>($AL$3*AL58+$AM$3*AM58+$AN$3*AN58+$AO$3*AO58)+$K$3*VLOOKUP(K58,COND!$A$2:$C$7,2,FALSE)+$L$3*VLOOKUP(L58,COND!$A$2:$C$7,3,FALSE)</f>
        <v>8.2619532034929293</v>
      </c>
      <c r="AQ58" s="28">
        <f t="shared" si="5"/>
        <v>1.5926176336212772</v>
      </c>
      <c r="AR58" t="str">
        <f t="shared" si="6"/>
        <v>CF</v>
      </c>
      <c r="AS58">
        <v>50</v>
      </c>
      <c r="AT58">
        <v>54</v>
      </c>
      <c r="AV58" t="str">
        <f t="shared" si="7"/>
        <v>Unlikely</v>
      </c>
      <c r="AX58">
        <f>IF(VLOOKUP($B58,'Draft List'!$D$4:$AC$2598,AX$3,FALSE)&lt;&gt;0,VLOOKUP($B58,'Draft List'!$D$4:$AC$2598,AX$3,FALSE),"")</f>
        <v>57</v>
      </c>
      <c r="AY58">
        <f>IF(VLOOKUP($B58,'Draft List'!$D$4:$AC$2598,AY$3,FALSE)&lt;&gt;0,VLOOKUP($B58,'Draft List'!$D$4:$AC$2598,AY$3,FALSE),"")</f>
        <v>2</v>
      </c>
      <c r="AZ58">
        <f>IF(VLOOKUP($B58,'Draft List'!$D$4:$AC$2598,AZ$3,FALSE)&lt;&gt;0,VLOOKUP($B58,'Draft List'!$D$4:$AC$2598,AZ$3,FALSE),"")</f>
        <v>23</v>
      </c>
      <c r="BA58" t="str">
        <f>IF(VLOOKUP($B58,'Draft List'!$D$4:$AC$2598,BA$3,FALSE)&lt;&gt;0,VLOOKUP($B58,'Draft List'!$D$4:$AC$2598,BA$3,FALSE),"")</f>
        <v>Aurora Borealis</v>
      </c>
    </row>
    <row r="59" spans="1:53" hidden="1" x14ac:dyDescent="0.25">
      <c r="A59" t="str">
        <f t="shared" si="0"/>
        <v>SSGeorge Hill21</v>
      </c>
      <c r="B59">
        <f>VLOOKUP($A59,draft_listing_batters_stats!$A$1:$B$1324,2,FALSE)</f>
        <v>9862</v>
      </c>
      <c r="C59" s="1" t="s">
        <v>79</v>
      </c>
      <c r="D59" s="1" t="s">
        <v>276</v>
      </c>
      <c r="E59" s="1" t="s">
        <v>588</v>
      </c>
      <c r="F59" s="1">
        <v>21</v>
      </c>
      <c r="G59" s="1" t="s">
        <v>44</v>
      </c>
      <c r="H59" s="1" t="s">
        <v>44</v>
      </c>
      <c r="I59" s="1" t="s">
        <v>54</v>
      </c>
      <c r="J59" s="24" t="s">
        <v>45</v>
      </c>
      <c r="K59" s="1" t="s">
        <v>46</v>
      </c>
      <c r="L59" s="24" t="s">
        <v>46</v>
      </c>
      <c r="M59" s="1">
        <v>3</v>
      </c>
      <c r="N59" s="1">
        <v>2</v>
      </c>
      <c r="O59" s="1">
        <v>2</v>
      </c>
      <c r="P59" s="1">
        <v>2</v>
      </c>
      <c r="Q59" s="24">
        <v>3</v>
      </c>
      <c r="R59" s="1">
        <v>4</v>
      </c>
      <c r="S59" s="1">
        <v>4</v>
      </c>
      <c r="T59" s="1">
        <v>4</v>
      </c>
      <c r="U59" s="1">
        <v>5</v>
      </c>
      <c r="V59" s="24">
        <v>5</v>
      </c>
      <c r="W59" s="1">
        <v>6</v>
      </c>
      <c r="X59" s="1">
        <v>5</v>
      </c>
      <c r="Y59" s="24">
        <v>1</v>
      </c>
      <c r="Z59" s="1" t="s">
        <v>48</v>
      </c>
      <c r="AA59" s="1" t="s">
        <v>48</v>
      </c>
      <c r="AB59" s="1">
        <v>3</v>
      </c>
      <c r="AC59" s="1">
        <v>2</v>
      </c>
      <c r="AD59" s="1">
        <v>6</v>
      </c>
      <c r="AE59" s="1" t="s">
        <v>48</v>
      </c>
      <c r="AF59" s="1" t="s">
        <v>48</v>
      </c>
      <c r="AG59" s="24" t="s">
        <v>48</v>
      </c>
      <c r="AH59" s="1">
        <v>9</v>
      </c>
      <c r="AI59" s="1">
        <v>9</v>
      </c>
      <c r="AJ59" s="24">
        <v>5</v>
      </c>
      <c r="AK59" s="36" t="s">
        <v>854</v>
      </c>
      <c r="AL59" s="9">
        <f t="shared" si="1"/>
        <v>-1.1353680741358696</v>
      </c>
      <c r="AM59" s="9">
        <f t="shared" si="2"/>
        <v>-0.19540816098507491</v>
      </c>
      <c r="AN59">
        <f t="shared" si="3"/>
        <v>3</v>
      </c>
      <c r="AO59" s="6">
        <f t="shared" si="4"/>
        <v>1</v>
      </c>
      <c r="AP59" s="9">
        <f>($AL$3*AL59+$AM$3*AM59+$AN$3*AN59+$AO$3*AO59)+$K$3*VLOOKUP(K59,COND!$A$2:$C$7,2,FALSE)+$L$3*VLOOKUP(L59,COND!$A$2:$C$7,3,FALSE)</f>
        <v>9.0415652607655144</v>
      </c>
      <c r="AQ59" s="28">
        <f t="shared" si="5"/>
        <v>1.7037719322216258</v>
      </c>
      <c r="AR59" t="str">
        <f t="shared" si="6"/>
        <v>SS</v>
      </c>
      <c r="AS59">
        <v>50</v>
      </c>
      <c r="AT59">
        <v>55</v>
      </c>
      <c r="AV59" t="str">
        <f t="shared" si="7"/>
        <v>Unlikely</v>
      </c>
      <c r="AX59">
        <f>IF(VLOOKUP($B59,'Draft List'!$D$4:$AC$2598,AX$3,FALSE)&lt;&gt;0,VLOOKUP($B59,'Draft List'!$D$4:$AC$2598,AX$3,FALSE),"")</f>
        <v>220</v>
      </c>
      <c r="AY59">
        <f>IF(VLOOKUP($B59,'Draft List'!$D$4:$AC$2598,AY$3,FALSE)&lt;&gt;0,VLOOKUP($B59,'Draft List'!$D$4:$AC$2598,AY$3,FALSE),"")</f>
        <v>9</v>
      </c>
      <c r="AZ59">
        <f>IF(VLOOKUP($B59,'Draft List'!$D$4:$AC$2598,AZ$3,FALSE)&lt;&gt;0,VLOOKUP($B59,'Draft List'!$D$4:$AC$2598,AZ$3,FALSE),"")</f>
        <v>6</v>
      </c>
      <c r="BA59" t="str">
        <f>IF(VLOOKUP($B59,'Draft List'!$D$4:$AC$2598,BA$3,FALSE)&lt;&gt;0,VLOOKUP($B59,'Draft List'!$D$4:$AC$2598,BA$3,FALSE),"")</f>
        <v>Scottish Claymores</v>
      </c>
    </row>
    <row r="60" spans="1:53" hidden="1" x14ac:dyDescent="0.25">
      <c r="A60" t="str">
        <f t="shared" si="0"/>
        <v>2BClaudio Alemán18</v>
      </c>
      <c r="B60">
        <f>VLOOKUP($A60,draft_listing_batters_stats!$A$1:$B$1324,2,FALSE)</f>
        <v>1816</v>
      </c>
      <c r="C60" s="1" t="s">
        <v>78</v>
      </c>
      <c r="D60" s="1" t="s">
        <v>906</v>
      </c>
      <c r="E60" s="1" t="s">
        <v>907</v>
      </c>
      <c r="F60" s="1">
        <v>18</v>
      </c>
      <c r="G60" s="1" t="s">
        <v>44</v>
      </c>
      <c r="H60" s="1" t="s">
        <v>44</v>
      </c>
      <c r="I60" s="1" t="s">
        <v>54</v>
      </c>
      <c r="J60" s="24" t="s">
        <v>54</v>
      </c>
      <c r="K60" s="1" t="s">
        <v>46</v>
      </c>
      <c r="L60" s="24" t="s">
        <v>46</v>
      </c>
      <c r="M60" s="1">
        <v>1</v>
      </c>
      <c r="N60" s="1">
        <v>1</v>
      </c>
      <c r="O60" s="1">
        <v>1</v>
      </c>
      <c r="P60" s="1">
        <v>1</v>
      </c>
      <c r="Q60" s="24">
        <v>1</v>
      </c>
      <c r="R60" s="1">
        <v>5</v>
      </c>
      <c r="S60" s="1">
        <v>4</v>
      </c>
      <c r="T60" s="1">
        <v>2</v>
      </c>
      <c r="U60" s="1">
        <v>4</v>
      </c>
      <c r="V60" s="24">
        <v>6</v>
      </c>
      <c r="W60" s="1">
        <v>3</v>
      </c>
      <c r="X60" s="1">
        <v>2</v>
      </c>
      <c r="Y60" s="24">
        <v>1</v>
      </c>
      <c r="Z60" s="1" t="s">
        <v>48</v>
      </c>
      <c r="AA60" s="1" t="s">
        <v>48</v>
      </c>
      <c r="AB60" s="1">
        <v>5</v>
      </c>
      <c r="AC60" s="1" t="s">
        <v>48</v>
      </c>
      <c r="AD60" s="1" t="s">
        <v>48</v>
      </c>
      <c r="AE60" s="1" t="s">
        <v>48</v>
      </c>
      <c r="AF60" s="1" t="s">
        <v>48</v>
      </c>
      <c r="AG60" s="24" t="s">
        <v>48</v>
      </c>
      <c r="AH60" s="1">
        <v>7</v>
      </c>
      <c r="AI60" s="1">
        <v>5</v>
      </c>
      <c r="AJ60" s="24">
        <v>3</v>
      </c>
      <c r="AK60" s="36" t="s">
        <v>832</v>
      </c>
      <c r="AL60" s="9">
        <f t="shared" si="1"/>
        <v>-2.0843433498275723</v>
      </c>
      <c r="AM60" s="9">
        <f t="shared" si="2"/>
        <v>-8.8668523022700785E-2</v>
      </c>
      <c r="AN60">
        <f t="shared" si="3"/>
        <v>0</v>
      </c>
      <c r="AO60" s="6">
        <f t="shared" si="4"/>
        <v>0.6</v>
      </c>
      <c r="AP60" s="9">
        <f>($AL$3*AL60+$AM$3*AM60+$AN$3*AN60+$AO$3*AO60)+$K$3*VLOOKUP(K60,COND!$A$2:$C$7,2,FALSE)+$L$3*VLOOKUP(L60,COND!$A$2:$C$7,3,FALSE)</f>
        <v>9.3275433887448322</v>
      </c>
      <c r="AQ60" s="28">
        <f t="shared" si="5"/>
        <v>1.744545670818985</v>
      </c>
      <c r="AR60" t="str">
        <f t="shared" si="6"/>
        <v>2B</v>
      </c>
      <c r="AS60">
        <v>50</v>
      </c>
      <c r="AT60">
        <v>56</v>
      </c>
      <c r="AV60" t="str">
        <f t="shared" si="7"/>
        <v>Unlikely</v>
      </c>
      <c r="AX60">
        <f>IF(VLOOKUP($B60,'Draft List'!$D$4:$AC$2598,AX$3,FALSE)&lt;&gt;0,VLOOKUP($B60,'Draft List'!$D$4:$AC$2598,AX$3,FALSE),"")</f>
        <v>365</v>
      </c>
      <c r="AY60">
        <f>IF(VLOOKUP($B60,'Draft List'!$D$4:$AC$2598,AY$3,FALSE)&lt;&gt;0,VLOOKUP($B60,'Draft List'!$D$4:$AC$2598,AY$3,FALSE),"")</f>
        <v>14</v>
      </c>
      <c r="AZ60">
        <f>IF(VLOOKUP($B60,'Draft List'!$D$4:$AC$2598,AZ$3,FALSE)&lt;&gt;0,VLOOKUP($B60,'Draft List'!$D$4:$AC$2598,AZ$3,FALSE),"")</f>
        <v>21</v>
      </c>
      <c r="BA60" t="str">
        <f>IF(VLOOKUP($B60,'Draft List'!$D$4:$AC$2598,BA$3,FALSE)&lt;&gt;0,VLOOKUP($B60,'Draft List'!$D$4:$AC$2598,BA$3,FALSE),"")</f>
        <v>Havana Leones</v>
      </c>
    </row>
    <row r="61" spans="1:53" hidden="1" x14ac:dyDescent="0.25">
      <c r="A61" t="str">
        <f t="shared" si="0"/>
        <v>1BRobbie Bader21</v>
      </c>
      <c r="B61">
        <f>VLOOKUP($A61,draft_listing_batters_stats!$A$1:$B$1324,2,FALSE)</f>
        <v>14585</v>
      </c>
      <c r="C61" s="1" t="s">
        <v>94</v>
      </c>
      <c r="D61" s="1" t="s">
        <v>708</v>
      </c>
      <c r="E61" s="1" t="s">
        <v>1021</v>
      </c>
      <c r="F61" s="1">
        <v>21</v>
      </c>
      <c r="G61" s="1" t="s">
        <v>58</v>
      </c>
      <c r="H61" s="1" t="s">
        <v>58</v>
      </c>
      <c r="I61" s="1" t="s">
        <v>54</v>
      </c>
      <c r="J61" s="24" t="s">
        <v>54</v>
      </c>
      <c r="K61" s="1" t="s">
        <v>46</v>
      </c>
      <c r="L61" s="24" t="s">
        <v>46</v>
      </c>
      <c r="M61" s="1">
        <v>2</v>
      </c>
      <c r="N61" s="1">
        <v>2</v>
      </c>
      <c r="O61" s="1">
        <v>2</v>
      </c>
      <c r="P61" s="1">
        <v>2</v>
      </c>
      <c r="Q61" s="24">
        <v>2</v>
      </c>
      <c r="R61" s="1">
        <v>6</v>
      </c>
      <c r="S61" s="1">
        <v>2</v>
      </c>
      <c r="T61" s="1">
        <v>3</v>
      </c>
      <c r="U61" s="1">
        <v>7</v>
      </c>
      <c r="V61" s="24">
        <v>2</v>
      </c>
      <c r="W61" s="1">
        <v>5</v>
      </c>
      <c r="X61" s="1">
        <v>5</v>
      </c>
      <c r="Y61" s="24">
        <v>1</v>
      </c>
      <c r="Z61" s="1" t="s">
        <v>48</v>
      </c>
      <c r="AA61" s="1" t="s">
        <v>48</v>
      </c>
      <c r="AB61" s="1" t="s">
        <v>48</v>
      </c>
      <c r="AC61" s="1" t="s">
        <v>48</v>
      </c>
      <c r="AD61" s="1" t="s">
        <v>48</v>
      </c>
      <c r="AE61" s="1" t="s">
        <v>48</v>
      </c>
      <c r="AF61" s="1" t="s">
        <v>48</v>
      </c>
      <c r="AG61" s="24" t="s">
        <v>48</v>
      </c>
      <c r="AH61" s="1">
        <v>1</v>
      </c>
      <c r="AI61" s="1">
        <v>2</v>
      </c>
      <c r="AJ61" s="24">
        <v>1</v>
      </c>
      <c r="AK61" s="36" t="s">
        <v>900</v>
      </c>
      <c r="AL61" s="9">
        <f t="shared" si="1"/>
        <v>-1.4979402501556278</v>
      </c>
      <c r="AM61" s="9">
        <f t="shared" si="2"/>
        <v>0.32389233872687784</v>
      </c>
      <c r="AN61">
        <f t="shared" si="3"/>
        <v>0</v>
      </c>
      <c r="AO61" s="6">
        <f t="shared" si="4"/>
        <v>0</v>
      </c>
      <c r="AP61" s="9">
        <f>($AL$3*AL61+$AM$3*AM61+$AN$3*AN61+$AO$3*AO61)+$K$3*VLOOKUP(K61,COND!$A$2:$C$7,2,FALSE)+$L$3*VLOOKUP(L61,COND!$A$2:$C$7,3,FALSE)</f>
        <v>13.736914039706971</v>
      </c>
      <c r="AQ61" s="28">
        <f t="shared" si="5"/>
        <v>2.3732179667443583</v>
      </c>
      <c r="AR61" t="str">
        <f t="shared" si="6"/>
        <v>DH</v>
      </c>
      <c r="AS61">
        <v>50</v>
      </c>
      <c r="AT61">
        <v>57</v>
      </c>
      <c r="AV61" t="str">
        <f t="shared" si="7"/>
        <v>Possible</v>
      </c>
      <c r="AX61" t="str">
        <f>IF(VLOOKUP($B61,'Draft List'!$D$4:$AC$2598,AX$3,FALSE)&lt;&gt;0,VLOOKUP($B61,'Draft List'!$D$4:$AC$2598,AX$3,FALSE),"")</f>
        <v/>
      </c>
      <c r="AY61" t="str">
        <f>IF(VLOOKUP($B61,'Draft List'!$D$4:$AC$2598,AY$3,FALSE)&lt;&gt;0,VLOOKUP($B61,'Draft List'!$D$4:$AC$2598,AY$3,FALSE),"")</f>
        <v/>
      </c>
      <c r="AZ61" t="str">
        <f>IF(VLOOKUP($B61,'Draft List'!$D$4:$AC$2598,AZ$3,FALSE)&lt;&gt;0,VLOOKUP($B61,'Draft List'!$D$4:$AC$2598,AZ$3,FALSE),"")</f>
        <v/>
      </c>
      <c r="BA61" t="str">
        <f>IF(VLOOKUP($B61,'Draft List'!$D$4:$AC$2598,BA$3,FALSE)&lt;&gt;0,VLOOKUP($B61,'Draft List'!$D$4:$AC$2598,BA$3,FALSE),"")</f>
        <v/>
      </c>
    </row>
    <row r="62" spans="1:53" hidden="1" x14ac:dyDescent="0.25">
      <c r="A62" t="str">
        <f t="shared" si="0"/>
        <v>1BJohn Baxter18</v>
      </c>
      <c r="B62">
        <f>VLOOKUP($A62,draft_listing_batters_stats!$A$1:$B$1324,2,FALSE)</f>
        <v>7529</v>
      </c>
      <c r="C62" s="1" t="s">
        <v>94</v>
      </c>
      <c r="D62" s="1" t="s">
        <v>213</v>
      </c>
      <c r="E62" s="1" t="s">
        <v>495</v>
      </c>
      <c r="F62" s="1">
        <v>18</v>
      </c>
      <c r="G62" s="1" t="s">
        <v>58</v>
      </c>
      <c r="H62" s="1" t="s">
        <v>58</v>
      </c>
      <c r="I62" s="1" t="s">
        <v>54</v>
      </c>
      <c r="J62" s="24" t="s">
        <v>54</v>
      </c>
      <c r="K62" s="1" t="s">
        <v>46</v>
      </c>
      <c r="L62" s="24" t="s">
        <v>46</v>
      </c>
      <c r="M62" s="1">
        <v>1</v>
      </c>
      <c r="N62" s="1">
        <v>1</v>
      </c>
      <c r="O62" s="1">
        <v>1</v>
      </c>
      <c r="P62" s="1">
        <v>1</v>
      </c>
      <c r="Q62" s="24">
        <v>2</v>
      </c>
      <c r="R62" s="1">
        <v>6</v>
      </c>
      <c r="S62" s="1">
        <v>1</v>
      </c>
      <c r="T62" s="1">
        <v>6</v>
      </c>
      <c r="U62" s="1">
        <v>3</v>
      </c>
      <c r="V62" s="24">
        <v>4</v>
      </c>
      <c r="W62" s="1">
        <v>3</v>
      </c>
      <c r="X62" s="1">
        <v>3</v>
      </c>
      <c r="Y62" s="24">
        <v>1</v>
      </c>
      <c r="Z62" s="1" t="s">
        <v>48</v>
      </c>
      <c r="AA62" s="1">
        <v>2</v>
      </c>
      <c r="AB62" s="1" t="s">
        <v>48</v>
      </c>
      <c r="AC62" s="1" t="s">
        <v>48</v>
      </c>
      <c r="AD62" s="1" t="s">
        <v>48</v>
      </c>
      <c r="AE62" s="1" t="s">
        <v>48</v>
      </c>
      <c r="AF62" s="1" t="s">
        <v>48</v>
      </c>
      <c r="AG62" s="24" t="s">
        <v>48</v>
      </c>
      <c r="AH62" s="1">
        <v>1</v>
      </c>
      <c r="AI62" s="1">
        <v>2</v>
      </c>
      <c r="AJ62" s="24">
        <v>1</v>
      </c>
      <c r="AK62" s="36" t="s">
        <v>832</v>
      </c>
      <c r="AL62" s="9">
        <f t="shared" si="1"/>
        <v>-2.0443270100104884</v>
      </c>
      <c r="AM62" s="9">
        <f t="shared" si="2"/>
        <v>0.2432114207757215</v>
      </c>
      <c r="AN62">
        <f t="shared" si="3"/>
        <v>0</v>
      </c>
      <c r="AO62" s="6">
        <f t="shared" si="4"/>
        <v>0</v>
      </c>
      <c r="AP62" s="9">
        <f>($AL$3*AL62+$AM$3*AM62+$AN$3*AN62+$AO$3*AO62)+$K$3*VLOOKUP(K62,COND!$A$2:$C$7,2,FALSE)+$L$3*VLOOKUP(L62,COND!$A$2:$C$7,3,FALSE)</f>
        <v>12.714104348307609</v>
      </c>
      <c r="AQ62" s="28">
        <f t="shared" si="5"/>
        <v>2.227389419342372</v>
      </c>
      <c r="AR62" t="str">
        <f t="shared" si="6"/>
        <v>1B</v>
      </c>
      <c r="AS62">
        <v>50</v>
      </c>
      <c r="AT62">
        <v>58</v>
      </c>
      <c r="AV62" t="str">
        <f t="shared" si="7"/>
        <v>Possible</v>
      </c>
      <c r="AX62">
        <f>IF(VLOOKUP($B62,'Draft List'!$D$4:$AC$2598,AX$3,FALSE)&lt;&gt;0,VLOOKUP($B62,'Draft List'!$D$4:$AC$2598,AX$3,FALSE),"")</f>
        <v>383</v>
      </c>
      <c r="AY62">
        <f>IF(VLOOKUP($B62,'Draft List'!$D$4:$AC$2598,AY$3,FALSE)&lt;&gt;0,VLOOKUP($B62,'Draft List'!$D$4:$AC$2598,AY$3,FALSE),"")</f>
        <v>15</v>
      </c>
      <c r="AZ62">
        <f>IF(VLOOKUP($B62,'Draft List'!$D$4:$AC$2598,AZ$3,FALSE)&lt;&gt;0,VLOOKUP($B62,'Draft List'!$D$4:$AC$2598,AZ$3,FALSE),"")</f>
        <v>13</v>
      </c>
      <c r="BA62" t="str">
        <f>IF(VLOOKUP($B62,'Draft List'!$D$4:$AC$2598,BA$3,FALSE)&lt;&gt;0,VLOOKUP($B62,'Draft List'!$D$4:$AC$2598,BA$3,FALSE),"")</f>
        <v>Arlington Bureaucrats</v>
      </c>
    </row>
    <row r="63" spans="1:53" hidden="1" x14ac:dyDescent="0.25">
      <c r="A63" t="str">
        <f t="shared" si="0"/>
        <v>CFAndy Edwards21</v>
      </c>
      <c r="B63">
        <f>VLOOKUP($A63,draft_listing_batters_stats!$A$1:$B$1324,2,FALSE)</f>
        <v>4535</v>
      </c>
      <c r="C63" s="1" t="s">
        <v>81</v>
      </c>
      <c r="D63" s="1" t="s">
        <v>282</v>
      </c>
      <c r="E63" s="1" t="s">
        <v>272</v>
      </c>
      <c r="F63" s="1">
        <v>21</v>
      </c>
      <c r="G63" s="1" t="s">
        <v>44</v>
      </c>
      <c r="H63" s="1" t="s">
        <v>44</v>
      </c>
      <c r="I63" s="1" t="s">
        <v>54</v>
      </c>
      <c r="J63" s="24" t="s">
        <v>45</v>
      </c>
      <c r="K63" s="1" t="s">
        <v>46</v>
      </c>
      <c r="L63" s="24" t="s">
        <v>46</v>
      </c>
      <c r="M63" s="1">
        <v>3</v>
      </c>
      <c r="N63" s="1">
        <v>4</v>
      </c>
      <c r="O63" s="1">
        <v>3</v>
      </c>
      <c r="P63" s="1">
        <v>2</v>
      </c>
      <c r="Q63" s="24">
        <v>4</v>
      </c>
      <c r="R63" s="1">
        <v>4</v>
      </c>
      <c r="S63" s="1">
        <v>5</v>
      </c>
      <c r="T63" s="1">
        <v>5</v>
      </c>
      <c r="U63" s="1">
        <v>6</v>
      </c>
      <c r="V63" s="24">
        <v>7</v>
      </c>
      <c r="W63" s="1">
        <v>5</v>
      </c>
      <c r="X63" s="1">
        <v>8</v>
      </c>
      <c r="Y63" s="24">
        <v>1</v>
      </c>
      <c r="Z63" s="1" t="s">
        <v>48</v>
      </c>
      <c r="AA63" s="1">
        <v>2</v>
      </c>
      <c r="AB63" s="1" t="s">
        <v>48</v>
      </c>
      <c r="AC63" s="1" t="s">
        <v>48</v>
      </c>
      <c r="AD63" s="1" t="s">
        <v>48</v>
      </c>
      <c r="AE63" s="1">
        <v>3</v>
      </c>
      <c r="AF63" s="1">
        <v>5</v>
      </c>
      <c r="AG63" s="24">
        <v>3</v>
      </c>
      <c r="AH63" s="1">
        <v>5</v>
      </c>
      <c r="AI63" s="1">
        <v>6</v>
      </c>
      <c r="AJ63" s="24">
        <v>8</v>
      </c>
      <c r="AK63" s="36" t="s">
        <v>859</v>
      </c>
      <c r="AL63" s="9">
        <f t="shared" si="1"/>
        <v>-0.91017048105747766</v>
      </c>
      <c r="AM63" s="9">
        <f t="shared" si="2"/>
        <v>0.108455442301278</v>
      </c>
      <c r="AN63">
        <f t="shared" si="3"/>
        <v>1</v>
      </c>
      <c r="AO63" s="6">
        <f t="shared" si="4"/>
        <v>0.75</v>
      </c>
      <c r="AP63" s="9">
        <f>($AL$3*AL63+$AM$3*AM63+$AN$3*AN63+$AO$3*AO63)+$K$3*VLOOKUP(K63,COND!$A$2:$C$7,2,FALSE)+$L$3*VLOOKUP(L63,COND!$A$2:$C$7,3,FALSE)</f>
        <v>12.127114926176255</v>
      </c>
      <c r="AQ63" s="28">
        <f t="shared" si="5"/>
        <v>2.1436985670855528</v>
      </c>
      <c r="AR63" t="str">
        <f t="shared" si="6"/>
        <v>CF</v>
      </c>
      <c r="AS63">
        <v>50</v>
      </c>
      <c r="AT63">
        <v>59</v>
      </c>
      <c r="AV63" t="str">
        <f t="shared" si="7"/>
        <v>Unlikely</v>
      </c>
      <c r="AX63">
        <f>IF(VLOOKUP($B63,'Draft List'!$D$4:$AC$2598,AX$3,FALSE)&lt;&gt;0,VLOOKUP($B63,'Draft List'!$D$4:$AC$2598,AX$3,FALSE),"")</f>
        <v>13</v>
      </c>
      <c r="AY63">
        <f>IF(VLOOKUP($B63,'Draft List'!$D$4:$AC$2598,AY$3,FALSE)&lt;&gt;0,VLOOKUP($B63,'Draft List'!$D$4:$AC$2598,AY$3,FALSE),"")</f>
        <v>1</v>
      </c>
      <c r="AZ63">
        <f>IF(VLOOKUP($B63,'Draft List'!$D$4:$AC$2598,AZ$3,FALSE)&lt;&gt;0,VLOOKUP($B63,'Draft List'!$D$4:$AC$2598,AZ$3,FALSE),"")</f>
        <v>13</v>
      </c>
      <c r="BA63" t="str">
        <f>IF(VLOOKUP($B63,'Draft List'!$D$4:$AC$2598,BA$3,FALSE)&lt;&gt;0,VLOOKUP($B63,'Draft List'!$D$4:$AC$2598,BA$3,FALSE),"")</f>
        <v>San Antonio Calzones of Laredo</v>
      </c>
    </row>
    <row r="64" spans="1:53" hidden="1" x14ac:dyDescent="0.25">
      <c r="A64" t="str">
        <f t="shared" si="0"/>
        <v>C-Larry Wagner18</v>
      </c>
      <c r="B64">
        <f>VLOOKUP($A64,draft_listing_batters_stats!$A$1:$B$1324,2,FALSE)</f>
        <v>1116</v>
      </c>
      <c r="C64" s="1" t="s">
        <v>93</v>
      </c>
      <c r="D64" s="1" t="s">
        <v>266</v>
      </c>
      <c r="E64" s="1" t="s">
        <v>1724</v>
      </c>
      <c r="F64" s="1">
        <v>18</v>
      </c>
      <c r="G64" s="1" t="s">
        <v>44</v>
      </c>
      <c r="H64" s="1" t="s">
        <v>44</v>
      </c>
      <c r="I64" s="1" t="s">
        <v>54</v>
      </c>
      <c r="J64" s="24" t="s">
        <v>54</v>
      </c>
      <c r="K64" s="1" t="s">
        <v>46</v>
      </c>
      <c r="L64" s="24" t="s">
        <v>46</v>
      </c>
      <c r="M64" s="1">
        <v>1</v>
      </c>
      <c r="N64" s="1">
        <v>2</v>
      </c>
      <c r="O64" s="1">
        <v>1</v>
      </c>
      <c r="P64" s="1">
        <v>1</v>
      </c>
      <c r="Q64" s="24">
        <v>1</v>
      </c>
      <c r="R64" s="1">
        <v>6</v>
      </c>
      <c r="S64" s="1">
        <v>3</v>
      </c>
      <c r="T64" s="1">
        <v>3</v>
      </c>
      <c r="U64" s="1">
        <v>4</v>
      </c>
      <c r="V64" s="24">
        <v>1</v>
      </c>
      <c r="W64" s="1">
        <v>6</v>
      </c>
      <c r="X64" s="1">
        <v>5</v>
      </c>
      <c r="Y64" s="24">
        <v>6</v>
      </c>
      <c r="Z64" s="1">
        <v>2</v>
      </c>
      <c r="AA64" s="1" t="s">
        <v>48</v>
      </c>
      <c r="AB64" s="1" t="s">
        <v>48</v>
      </c>
      <c r="AC64" s="1" t="s">
        <v>48</v>
      </c>
      <c r="AD64" s="1" t="s">
        <v>48</v>
      </c>
      <c r="AE64" s="1" t="s">
        <v>48</v>
      </c>
      <c r="AF64" s="1" t="s">
        <v>48</v>
      </c>
      <c r="AG64" s="24" t="s">
        <v>48</v>
      </c>
      <c r="AH64" s="1">
        <v>1</v>
      </c>
      <c r="AI64" s="1">
        <v>2</v>
      </c>
      <c r="AJ64" s="24">
        <v>1</v>
      </c>
      <c r="AK64" s="36" t="s">
        <v>854</v>
      </c>
      <c r="AL64" s="9">
        <f t="shared" si="1"/>
        <v>-2.0332834702088682</v>
      </c>
      <c r="AM64" s="9">
        <f t="shared" si="2"/>
        <v>6.5807228499754733E-2</v>
      </c>
      <c r="AN64">
        <f t="shared" si="3"/>
        <v>0</v>
      </c>
      <c r="AO64" s="6">
        <f t="shared" si="4"/>
        <v>1</v>
      </c>
      <c r="AP64" s="9">
        <f>($AL$3*AL64+$AM$3*AM64+$AN$3*AN64+$AO$3*AO64)+$K$3*VLOOKUP(K64,COND!$A$2:$C$7,2,FALSE)+$L$3*VLOOKUP(L64,COND!$A$2:$C$7,3,FALSE)</f>
        <v>11.58635839497617</v>
      </c>
      <c r="AQ64" s="28">
        <f t="shared" si="5"/>
        <v>2.0665994350513661</v>
      </c>
      <c r="AR64" t="str">
        <f t="shared" si="6"/>
        <v>C</v>
      </c>
      <c r="AS64">
        <v>50</v>
      </c>
      <c r="AT64">
        <v>60</v>
      </c>
      <c r="AV64" t="str">
        <f t="shared" si="7"/>
        <v>Possible</v>
      </c>
      <c r="AX64">
        <f>IF(VLOOKUP($B64,'Draft List'!$D$4:$AC$2598,AX$3,FALSE)&lt;&gt;0,VLOOKUP($B64,'Draft List'!$D$4:$AC$2598,AX$3,FALSE),"")</f>
        <v>329</v>
      </c>
      <c r="AY64">
        <f>IF(VLOOKUP($B64,'Draft List'!$D$4:$AC$2598,AY$3,FALSE)&lt;&gt;0,VLOOKUP($B64,'Draft List'!$D$4:$AC$2598,AY$3,FALSE),"")</f>
        <v>13</v>
      </c>
      <c r="AZ64">
        <f>IF(VLOOKUP($B64,'Draft List'!$D$4:$AC$2598,AZ$3,FALSE)&lt;&gt;0,VLOOKUP($B64,'Draft List'!$D$4:$AC$2598,AZ$3,FALSE),"")</f>
        <v>11</v>
      </c>
      <c r="BA64" t="str">
        <f>IF(VLOOKUP($B64,'Draft List'!$D$4:$AC$2598,BA$3,FALSE)&lt;&gt;0,VLOOKUP($B64,'Draft List'!$D$4:$AC$2598,BA$3,FALSE),"")</f>
        <v>Neo-Tokyo Akira</v>
      </c>
    </row>
    <row r="65" spans="1:53" hidden="1" x14ac:dyDescent="0.25">
      <c r="A65" t="str">
        <f t="shared" si="0"/>
        <v>C-Charlie Lange21</v>
      </c>
      <c r="B65">
        <f>VLOOKUP($A65,draft_listing_batters_stats!$A$1:$B$1324,2,FALSE)</f>
        <v>2878</v>
      </c>
      <c r="C65" s="1" t="s">
        <v>93</v>
      </c>
      <c r="D65" s="1" t="s">
        <v>270</v>
      </c>
      <c r="E65" s="1" t="s">
        <v>883</v>
      </c>
      <c r="F65" s="1">
        <v>21</v>
      </c>
      <c r="G65" s="1" t="s">
        <v>44</v>
      </c>
      <c r="H65" s="1" t="s">
        <v>44</v>
      </c>
      <c r="I65" s="1" t="s">
        <v>54</v>
      </c>
      <c r="J65" s="24" t="s">
        <v>45</v>
      </c>
      <c r="K65" s="1" t="s">
        <v>46</v>
      </c>
      <c r="L65" s="24" t="s">
        <v>46</v>
      </c>
      <c r="M65" s="1">
        <v>2</v>
      </c>
      <c r="N65" s="1">
        <v>3</v>
      </c>
      <c r="O65" s="1">
        <v>4</v>
      </c>
      <c r="P65" s="1">
        <v>2</v>
      </c>
      <c r="Q65" s="24">
        <v>2</v>
      </c>
      <c r="R65" s="1">
        <v>5</v>
      </c>
      <c r="S65" s="1">
        <v>4</v>
      </c>
      <c r="T65" s="1">
        <v>4</v>
      </c>
      <c r="U65" s="1">
        <v>5</v>
      </c>
      <c r="V65" s="24">
        <v>3</v>
      </c>
      <c r="W65" s="1">
        <v>4</v>
      </c>
      <c r="X65" s="1">
        <v>4</v>
      </c>
      <c r="Y65" s="24">
        <v>5</v>
      </c>
      <c r="Z65" s="1">
        <v>4</v>
      </c>
      <c r="AA65" s="1" t="s">
        <v>48</v>
      </c>
      <c r="AB65" s="1" t="s">
        <v>48</v>
      </c>
      <c r="AC65" s="1" t="s">
        <v>48</v>
      </c>
      <c r="AD65" s="1" t="s">
        <v>48</v>
      </c>
      <c r="AE65" s="1" t="s">
        <v>48</v>
      </c>
      <c r="AF65" s="1" t="s">
        <v>48</v>
      </c>
      <c r="AG65" s="24" t="s">
        <v>48</v>
      </c>
      <c r="AH65" s="1">
        <v>1</v>
      </c>
      <c r="AI65" s="1">
        <v>1</v>
      </c>
      <c r="AJ65" s="24">
        <v>1</v>
      </c>
      <c r="AK65" s="36" t="s">
        <v>826</v>
      </c>
      <c r="AL65" s="9">
        <f t="shared" si="1"/>
        <v>-1.2807573824891214</v>
      </c>
      <c r="AM65" s="9">
        <f t="shared" si="2"/>
        <v>4.711499558343292E-2</v>
      </c>
      <c r="AN65">
        <f t="shared" si="3"/>
        <v>0</v>
      </c>
      <c r="AO65" s="6">
        <f t="shared" si="4"/>
        <v>1</v>
      </c>
      <c r="AP65" s="9">
        <f>($AL$3*AL65+$AM$3*AM65+$AN$3*AN65+$AO$3*AO65)+$K$3*VLOOKUP(K65,COND!$A$2:$C$7,2,FALSE)+$L$3*VLOOKUP(L65,COND!$A$2:$C$7,3,FALSE)</f>
        <v>11.437304208752284</v>
      </c>
      <c r="AQ65" s="28">
        <f t="shared" si="5"/>
        <v>2.0453478223183308</v>
      </c>
      <c r="AR65" t="str">
        <f t="shared" si="6"/>
        <v>C</v>
      </c>
      <c r="AS65">
        <v>50</v>
      </c>
      <c r="AT65">
        <v>61</v>
      </c>
      <c r="AV65" t="str">
        <f t="shared" si="7"/>
        <v>Unlikely</v>
      </c>
      <c r="AX65" t="str">
        <f>IF(VLOOKUP($B65,'Draft List'!$D$4:$AC$2598,AX$3,FALSE)&lt;&gt;0,VLOOKUP($B65,'Draft List'!$D$4:$AC$2598,AX$3,FALSE),"")</f>
        <v/>
      </c>
      <c r="AY65" t="str">
        <f>IF(VLOOKUP($B65,'Draft List'!$D$4:$AC$2598,AY$3,FALSE)&lt;&gt;0,VLOOKUP($B65,'Draft List'!$D$4:$AC$2598,AY$3,FALSE),"")</f>
        <v/>
      </c>
      <c r="AZ65" t="str">
        <f>IF(VLOOKUP($B65,'Draft List'!$D$4:$AC$2598,AZ$3,FALSE)&lt;&gt;0,VLOOKUP($B65,'Draft List'!$D$4:$AC$2598,AZ$3,FALSE),"")</f>
        <v/>
      </c>
      <c r="BA65" t="str">
        <f>IF(VLOOKUP($B65,'Draft List'!$D$4:$AC$2598,BA$3,FALSE)&lt;&gt;0,VLOOKUP($B65,'Draft List'!$D$4:$AC$2598,BA$3,FALSE),"")</f>
        <v/>
      </c>
    </row>
    <row r="66" spans="1:53" hidden="1" x14ac:dyDescent="0.25">
      <c r="A66" t="str">
        <f t="shared" si="0"/>
        <v>RFJesse Graves21</v>
      </c>
      <c r="B66">
        <f>VLOOKUP($A66,draft_listing_batters_stats!$A$1:$B$1324,2,FALSE)</f>
        <v>10561</v>
      </c>
      <c r="C66" s="1" t="s">
        <v>73</v>
      </c>
      <c r="D66" s="1" t="s">
        <v>434</v>
      </c>
      <c r="E66" s="1" t="s">
        <v>1206</v>
      </c>
      <c r="F66" s="1">
        <v>21</v>
      </c>
      <c r="G66" s="1" t="s">
        <v>58</v>
      </c>
      <c r="H66" s="1" t="s">
        <v>58</v>
      </c>
      <c r="I66" s="1" t="s">
        <v>54</v>
      </c>
      <c r="J66" s="24" t="s">
        <v>54</v>
      </c>
      <c r="K66" s="1" t="s">
        <v>46</v>
      </c>
      <c r="L66" s="24" t="s">
        <v>46</v>
      </c>
      <c r="M66" s="1">
        <v>2</v>
      </c>
      <c r="N66" s="1">
        <v>5</v>
      </c>
      <c r="O66" s="1">
        <v>3</v>
      </c>
      <c r="P66" s="1">
        <v>2</v>
      </c>
      <c r="Q66" s="24">
        <v>1</v>
      </c>
      <c r="R66" s="1">
        <v>5</v>
      </c>
      <c r="S66" s="1">
        <v>5</v>
      </c>
      <c r="T66" s="1">
        <v>4</v>
      </c>
      <c r="U66" s="1">
        <v>5</v>
      </c>
      <c r="V66" s="24">
        <v>1</v>
      </c>
      <c r="W66" s="1">
        <v>5</v>
      </c>
      <c r="X66" s="1">
        <v>6</v>
      </c>
      <c r="Y66" s="24">
        <v>1</v>
      </c>
      <c r="Z66" s="1" t="s">
        <v>48</v>
      </c>
      <c r="AA66" s="1" t="s">
        <v>48</v>
      </c>
      <c r="AB66" s="1" t="s">
        <v>48</v>
      </c>
      <c r="AC66" s="1" t="s">
        <v>48</v>
      </c>
      <c r="AD66" s="1" t="s">
        <v>48</v>
      </c>
      <c r="AE66" s="1">
        <v>2</v>
      </c>
      <c r="AF66" s="1" t="s">
        <v>48</v>
      </c>
      <c r="AG66" s="24">
        <v>3</v>
      </c>
      <c r="AH66" s="1">
        <v>5</v>
      </c>
      <c r="AI66" s="1">
        <v>4</v>
      </c>
      <c r="AJ66" s="24">
        <v>8</v>
      </c>
      <c r="AK66" s="36" t="s">
        <v>900</v>
      </c>
      <c r="AL66" s="9">
        <f t="shared" si="1"/>
        <v>-1.3017154570926994</v>
      </c>
      <c r="AM66" s="9">
        <f t="shared" si="2"/>
        <v>1.8142195567969522E-2</v>
      </c>
      <c r="AN66">
        <f t="shared" si="3"/>
        <v>1</v>
      </c>
      <c r="AO66" s="6">
        <f t="shared" si="4"/>
        <v>0</v>
      </c>
      <c r="AP66" s="9">
        <f>($AL$3*AL66+$AM$3*AM66+$AN$3*AN66+$AO$3*AO66)+$K$3*VLOOKUP(K66,COND!$A$2:$C$7,2,FALSE)+$L$3*VLOOKUP(L66,COND!$A$2:$C$7,3,FALSE)</f>
        <v>10.254201467773031</v>
      </c>
      <c r="AQ66" s="28">
        <f t="shared" si="5"/>
        <v>1.8766652652453091</v>
      </c>
      <c r="AR66" t="str">
        <f t="shared" si="6"/>
        <v>RF</v>
      </c>
      <c r="AS66">
        <v>50</v>
      </c>
      <c r="AT66">
        <v>62</v>
      </c>
      <c r="AV66" t="str">
        <f t="shared" si="7"/>
        <v>Unlikely</v>
      </c>
      <c r="AX66">
        <f>IF(VLOOKUP($B66,'Draft List'!$D$4:$AC$2598,AX$3,FALSE)&lt;&gt;0,VLOOKUP($B66,'Draft List'!$D$4:$AC$2598,AX$3,FALSE),"")</f>
        <v>252</v>
      </c>
      <c r="AY66">
        <f>IF(VLOOKUP($B66,'Draft List'!$D$4:$AC$2598,AY$3,FALSE)&lt;&gt;0,VLOOKUP($B66,'Draft List'!$D$4:$AC$2598,AY$3,FALSE),"")</f>
        <v>10</v>
      </c>
      <c r="AZ66">
        <f>IF(VLOOKUP($B66,'Draft List'!$D$4:$AC$2598,AZ$3,FALSE)&lt;&gt;0,VLOOKUP($B66,'Draft List'!$D$4:$AC$2598,AZ$3,FALSE),"")</f>
        <v>12</v>
      </c>
      <c r="BA66" t="str">
        <f>IF(VLOOKUP($B66,'Draft List'!$D$4:$AC$2598,BA$3,FALSE)&lt;&gt;0,VLOOKUP($B66,'Draft List'!$D$4:$AC$2598,BA$3,FALSE),"")</f>
        <v>Bakersfield Bears</v>
      </c>
    </row>
    <row r="67" spans="1:53" hidden="1" x14ac:dyDescent="0.25">
      <c r="A67" t="str">
        <f t="shared" si="0"/>
        <v>1BSamuel Ouellet21</v>
      </c>
      <c r="B67">
        <f>VLOOKUP($A67,draft_listing_batters_stats!$A$1:$B$1324,2,FALSE)</f>
        <v>16050</v>
      </c>
      <c r="C67" s="1" t="s">
        <v>94</v>
      </c>
      <c r="D67" s="1" t="s">
        <v>797</v>
      </c>
      <c r="E67" s="1" t="s">
        <v>1538</v>
      </c>
      <c r="F67" s="1">
        <v>21</v>
      </c>
      <c r="G67" s="1" t="s">
        <v>44</v>
      </c>
      <c r="H67" s="1" t="s">
        <v>58</v>
      </c>
      <c r="I67" s="1" t="s">
        <v>54</v>
      </c>
      <c r="J67" s="24" t="s">
        <v>45</v>
      </c>
      <c r="K67" s="1" t="s">
        <v>46</v>
      </c>
      <c r="L67" s="24" t="s">
        <v>46</v>
      </c>
      <c r="M67" s="1">
        <v>3</v>
      </c>
      <c r="N67" s="1">
        <v>5</v>
      </c>
      <c r="O67" s="1">
        <v>5</v>
      </c>
      <c r="P67" s="1">
        <v>4</v>
      </c>
      <c r="Q67" s="24">
        <v>2</v>
      </c>
      <c r="R67" s="1">
        <v>4</v>
      </c>
      <c r="S67" s="1">
        <v>5</v>
      </c>
      <c r="T67" s="1">
        <v>6</v>
      </c>
      <c r="U67" s="1">
        <v>5</v>
      </c>
      <c r="V67" s="24">
        <v>5</v>
      </c>
      <c r="W67" s="1">
        <v>3</v>
      </c>
      <c r="X67" s="1">
        <v>3</v>
      </c>
      <c r="Y67" s="24">
        <v>1</v>
      </c>
      <c r="Z67" s="1" t="s">
        <v>48</v>
      </c>
      <c r="AA67" s="1">
        <v>6</v>
      </c>
      <c r="AB67" s="1" t="s">
        <v>48</v>
      </c>
      <c r="AC67" s="1" t="s">
        <v>48</v>
      </c>
      <c r="AD67" s="1" t="s">
        <v>48</v>
      </c>
      <c r="AE67" s="1" t="s">
        <v>48</v>
      </c>
      <c r="AF67" s="1" t="s">
        <v>48</v>
      </c>
      <c r="AG67" s="24" t="s">
        <v>48</v>
      </c>
      <c r="AH67" s="1">
        <v>1</v>
      </c>
      <c r="AI67" s="1">
        <v>2</v>
      </c>
      <c r="AJ67" s="24">
        <v>4</v>
      </c>
      <c r="AK67" s="36" t="s">
        <v>832</v>
      </c>
      <c r="AL67" s="9">
        <f t="shared" si="1"/>
        <v>-0.59360119300597602</v>
      </c>
      <c r="AM67" s="9">
        <f t="shared" si="2"/>
        <v>2.177470668143159E-2</v>
      </c>
      <c r="AN67">
        <f t="shared" si="3"/>
        <v>0</v>
      </c>
      <c r="AO67" s="6">
        <f t="shared" si="4"/>
        <v>0</v>
      </c>
      <c r="AP67" s="9">
        <f>($AL$3*AL67+$AM$3*AM67+$AN$3*AN67+$AO$3*AO67)+$K$3*VLOOKUP(K67,COND!$A$2:$C$7,2,FALSE)+$L$3*VLOOKUP(L67,COND!$A$2:$C$7,3,FALSE)</f>
        <v>10.201936360876582</v>
      </c>
      <c r="AQ67" s="28">
        <f t="shared" si="5"/>
        <v>1.8692134932464624</v>
      </c>
      <c r="AR67" t="str">
        <f t="shared" si="6"/>
        <v>1B</v>
      </c>
      <c r="AS67">
        <v>50</v>
      </c>
      <c r="AT67">
        <v>63</v>
      </c>
      <c r="AV67" t="str">
        <f t="shared" si="7"/>
        <v>Unlikely</v>
      </c>
      <c r="AX67">
        <f>IF(VLOOKUP($B67,'Draft List'!$D$4:$AC$2598,AX$3,FALSE)&lt;&gt;0,VLOOKUP($B67,'Draft List'!$D$4:$AC$2598,AX$3,FALSE),"")</f>
        <v>174</v>
      </c>
      <c r="AY67">
        <f>IF(VLOOKUP($B67,'Draft List'!$D$4:$AC$2598,AY$3,FALSE)&lt;&gt;0,VLOOKUP($B67,'Draft List'!$D$4:$AC$2598,AY$3,FALSE),"")</f>
        <v>7</v>
      </c>
      <c r="AZ67">
        <f>IF(VLOOKUP($B67,'Draft List'!$D$4:$AC$2598,AZ$3,FALSE)&lt;&gt;0,VLOOKUP($B67,'Draft List'!$D$4:$AC$2598,AZ$3,FALSE),"")</f>
        <v>12</v>
      </c>
      <c r="BA67" t="str">
        <f>IF(VLOOKUP($B67,'Draft List'!$D$4:$AC$2598,BA$3,FALSE)&lt;&gt;0,VLOOKUP($B67,'Draft List'!$D$4:$AC$2598,BA$3,FALSE),"")</f>
        <v>Bakersfield Bears</v>
      </c>
    </row>
    <row r="68" spans="1:53" hidden="1" x14ac:dyDescent="0.25">
      <c r="A68" t="str">
        <f t="shared" si="0"/>
        <v>C-Patrick Anderson21</v>
      </c>
      <c r="B68">
        <f>VLOOKUP($A68,draft_listing_batters_stats!$A$1:$B$1324,2,FALSE)</f>
        <v>14741</v>
      </c>
      <c r="C68" s="1" t="s">
        <v>93</v>
      </c>
      <c r="D68" s="1" t="s">
        <v>496</v>
      </c>
      <c r="E68" s="1" t="s">
        <v>228</v>
      </c>
      <c r="F68" s="1">
        <v>21</v>
      </c>
      <c r="G68" s="1" t="s">
        <v>44</v>
      </c>
      <c r="H68" s="1" t="s">
        <v>44</v>
      </c>
      <c r="I68" s="1" t="s">
        <v>54</v>
      </c>
      <c r="J68" s="24" t="s">
        <v>45</v>
      </c>
      <c r="K68" s="1" t="s">
        <v>46</v>
      </c>
      <c r="L68" s="24" t="s">
        <v>46</v>
      </c>
      <c r="M68" s="1">
        <v>2</v>
      </c>
      <c r="N68" s="1">
        <v>4</v>
      </c>
      <c r="O68" s="1">
        <v>2</v>
      </c>
      <c r="P68" s="1">
        <v>5</v>
      </c>
      <c r="Q68" s="24">
        <v>3</v>
      </c>
      <c r="R68" s="1">
        <v>4</v>
      </c>
      <c r="S68" s="1">
        <v>4</v>
      </c>
      <c r="T68" s="1">
        <v>4</v>
      </c>
      <c r="U68" s="1">
        <v>7</v>
      </c>
      <c r="V68" s="24">
        <v>5</v>
      </c>
      <c r="W68" s="1">
        <v>4</v>
      </c>
      <c r="X68" s="1">
        <v>3</v>
      </c>
      <c r="Y68" s="24">
        <v>5</v>
      </c>
      <c r="Z68" s="1" t="s">
        <v>48</v>
      </c>
      <c r="AA68" s="1" t="s">
        <v>48</v>
      </c>
      <c r="AB68" s="1" t="s">
        <v>48</v>
      </c>
      <c r="AC68" s="1" t="s">
        <v>48</v>
      </c>
      <c r="AD68" s="1" t="s">
        <v>48</v>
      </c>
      <c r="AE68" s="1" t="s">
        <v>48</v>
      </c>
      <c r="AF68" s="1" t="s">
        <v>48</v>
      </c>
      <c r="AG68" s="24" t="s">
        <v>48</v>
      </c>
      <c r="AH68" s="1">
        <v>1</v>
      </c>
      <c r="AI68" s="1">
        <v>6</v>
      </c>
      <c r="AJ68" s="24">
        <v>7</v>
      </c>
      <c r="AK68" s="36" t="s">
        <v>832</v>
      </c>
      <c r="AL68" s="9">
        <f t="shared" si="1"/>
        <v>-1.0866755010723943</v>
      </c>
      <c r="AM68" s="9">
        <f t="shared" si="2"/>
        <v>-1.5989060965912828E-2</v>
      </c>
      <c r="AN68">
        <f t="shared" si="3"/>
        <v>1</v>
      </c>
      <c r="AO68" s="6">
        <f t="shared" si="4"/>
        <v>0</v>
      </c>
      <c r="AP68" s="9">
        <f>($AL$3*AL68+$AM$3*AM68+$AN$3*AN68+$AO$3*AO68)+$K$3*VLOOKUP(K68,COND!$A$2:$C$7,2,FALSE)+$L$3*VLOOKUP(L68,COND!$A$2:$C$7,3,FALSE)</f>
        <v>9.8661303849684732</v>
      </c>
      <c r="AQ68" s="28">
        <f t="shared" si="5"/>
        <v>1.8213354783162488</v>
      </c>
      <c r="AR68" t="str">
        <f t="shared" si="6"/>
        <v>DH</v>
      </c>
      <c r="AS68">
        <v>50</v>
      </c>
      <c r="AT68">
        <v>64</v>
      </c>
      <c r="AV68" t="str">
        <f t="shared" si="7"/>
        <v>Unlikely</v>
      </c>
      <c r="AX68">
        <f>IF(VLOOKUP($B68,'Draft List'!$D$4:$AC$2598,AX$3,FALSE)&lt;&gt;0,VLOOKUP($B68,'Draft List'!$D$4:$AC$2598,AX$3,FALSE),"")</f>
        <v>213</v>
      </c>
      <c r="AY68">
        <f>IF(VLOOKUP($B68,'Draft List'!$D$4:$AC$2598,AY$3,FALSE)&lt;&gt;0,VLOOKUP($B68,'Draft List'!$D$4:$AC$2598,AY$3,FALSE),"")</f>
        <v>8</v>
      </c>
      <c r="AZ68">
        <f>IF(VLOOKUP($B68,'Draft List'!$D$4:$AC$2598,AZ$3,FALSE)&lt;&gt;0,VLOOKUP($B68,'Draft List'!$D$4:$AC$2598,AZ$3,FALSE),"")</f>
        <v>25</v>
      </c>
      <c r="BA68" t="str">
        <f>IF(VLOOKUP($B68,'Draft List'!$D$4:$AC$2598,BA$3,FALSE)&lt;&gt;0,VLOOKUP($B68,'Draft List'!$D$4:$AC$2598,BA$3,FALSE),"")</f>
        <v>Shin Seiki Evas</v>
      </c>
    </row>
    <row r="69" spans="1:53" hidden="1" x14ac:dyDescent="0.25">
      <c r="A69" t="str">
        <f t="shared" ref="A69:A132" si="8">IF(C69="C","C-",C69)&amp;D69&amp;" "&amp;E69&amp;F69</f>
        <v>C-Paquito de la Cruz21</v>
      </c>
      <c r="B69">
        <f>VLOOKUP($A69,draft_listing_batters_stats!$A$1:$B$1324,2,FALSE)</f>
        <v>14523</v>
      </c>
      <c r="C69" s="1" t="s">
        <v>93</v>
      </c>
      <c r="D69" s="1" t="s">
        <v>1119</v>
      </c>
      <c r="E69" s="1" t="s">
        <v>1120</v>
      </c>
      <c r="F69" s="1">
        <v>21</v>
      </c>
      <c r="G69" s="1" t="s">
        <v>44</v>
      </c>
      <c r="H69" s="1" t="s">
        <v>44</v>
      </c>
      <c r="I69" s="1" t="s">
        <v>54</v>
      </c>
      <c r="J69" s="24" t="s">
        <v>45</v>
      </c>
      <c r="K69" s="1" t="s">
        <v>46</v>
      </c>
      <c r="L69" s="24" t="s">
        <v>46</v>
      </c>
      <c r="M69" s="1">
        <v>2</v>
      </c>
      <c r="N69" s="1">
        <v>3</v>
      </c>
      <c r="O69" s="1">
        <v>2</v>
      </c>
      <c r="P69" s="1">
        <v>3</v>
      </c>
      <c r="Q69" s="24">
        <v>2</v>
      </c>
      <c r="R69" s="1">
        <v>5</v>
      </c>
      <c r="S69" s="1">
        <v>3</v>
      </c>
      <c r="T69" s="1">
        <v>2</v>
      </c>
      <c r="U69" s="1">
        <v>5</v>
      </c>
      <c r="V69" s="24">
        <v>4</v>
      </c>
      <c r="W69" s="1">
        <v>6</v>
      </c>
      <c r="X69" s="1">
        <v>5</v>
      </c>
      <c r="Y69" s="24">
        <v>7</v>
      </c>
      <c r="Z69" s="1">
        <v>2</v>
      </c>
      <c r="AA69" s="1" t="s">
        <v>48</v>
      </c>
      <c r="AB69" s="1" t="s">
        <v>48</v>
      </c>
      <c r="AC69" s="1" t="s">
        <v>48</v>
      </c>
      <c r="AD69" s="1" t="s">
        <v>48</v>
      </c>
      <c r="AE69" s="1" t="s">
        <v>48</v>
      </c>
      <c r="AF69" s="1" t="s">
        <v>48</v>
      </c>
      <c r="AG69" s="24" t="s">
        <v>48</v>
      </c>
      <c r="AH69" s="1">
        <v>4</v>
      </c>
      <c r="AI69" s="1">
        <v>6</v>
      </c>
      <c r="AJ69" s="24">
        <v>7</v>
      </c>
      <c r="AK69" s="36" t="s">
        <v>881</v>
      </c>
      <c r="AL69" s="9">
        <f t="shared" ref="AL69:AL132" si="9">($M$3*(M69-$R$1)/$R$2+$N$3*(N69-$S$1)/$S$2+$O$3*(O69-$T$1)/$T$2+$P$3*(P69-$U$1)/$U$2+$Q$3*(Q69-$V$1)/$V$2)/(SUM($M$3:$Q$3))</f>
        <v>-1.3571708205273432</v>
      </c>
      <c r="AM69" s="9">
        <f t="shared" ref="AM69:AM132" si="10">($M$3*(R69-$R$1)/$R$2+$N$3*(S69-$S$1)/$S$2+$O$3*(T69-$T$1)/$T$2+$P$3*(U69-$U$1)/$U$2+$Q$3*(V69-$V$1)/$V$2)/(SUM($M$3:$Q$3))</f>
        <v>-0.13005153226599014</v>
      </c>
      <c r="AN69">
        <f t="shared" ref="AN69:AN132" si="11">IF(AVERAGE(AH69:AI69)&gt;9,1,0)+IF(AVERAGE(AH69:AI69)&gt;7,1,0)+IF(AH69&gt;7,1,0)+IF(AI69&gt;7,1,0)+IF(AJ69&gt;8,1,0)+IF(AJ69&gt;6,1,0)</f>
        <v>1</v>
      </c>
      <c r="AO69" s="6">
        <f t="shared" ref="AO69:AO132" si="12">MIN(2,IF(OR(Z69="-",Y69&lt;5),0,1+IF(Z69&gt;7,1+IF(Y69&gt;7,0.25,0),IF(Z69&gt;4,0.5+IF(Y69&gt;7,0.25,0),0+IF(Y69&gt;7,0.25))))+IF(AA69="-",0,IF(AA69&gt;9,0.5,IF(AA69&gt;7,0.25,0)))+IF(AB69="-",0,IF(AB69&gt;7,1.1,IF(AB69&gt;4,0.6,0)))+IF(OR(AC69="-",W69&lt;5),0,IF(AC69&gt;7,1+IF(W69&gt;7,0.25,0),IF(AC69&gt;4,0.5+IF(W69&gt;7,0.25,0),0)))+IF(AD69="-",0,IF(AD69&gt;7,1.5,IF(AD69&gt;4,1,0)))+IF(AE69="-",0,IF(AE69&gt;9,0.5,IF(AE69&gt;7,0.25,0)))+IF(AF69="-",0,IF(AF69&gt;7,1.25,IF(AF69&gt;4,0.75,0)))+IF(OR(AG69="-",X69&lt;4),0,IF(AG69&gt;7,1+IF(X69&gt;7,0.15,0),IF(AG69&gt;4,0.5+IF(X69&gt;7,0.15,0),0))))</f>
        <v>1</v>
      </c>
      <c r="AP69" s="9">
        <f>($AL$3*AL69+$AM$3*AM69+$AN$3*AN69+$AO$3*AO69)+$K$3*VLOOKUP(K69,COND!$A$2:$C$7,2,FALSE)+$L$3*VLOOKUP(L69,COND!$A$2:$C$7,3,FALSE)</f>
        <v>9.4703311974220519</v>
      </c>
      <c r="AQ69" s="28">
        <f t="shared" ref="AQ69:AQ132" si="13">STANDARDIZE(AP69,AVERAGE($AP$5:$AP$1292),STDEVP($AP$5:$AP$1292))</f>
        <v>1.7649038458550694</v>
      </c>
      <c r="AR69" t="str">
        <f t="shared" ref="AR69:AR132" si="14">IF(AND(Z69&lt;&gt;"-",Y69&gt;1),"C",IF(AB69=MAX(AB69:AD69),"2B",IF(AD69=MAX(AB69:AD69),"SS",IF(OR(AC69=MAX(AA69:AD69),AND(AC69&lt;&gt;"-",AC69&gt;4,W69&gt;5)),"3B",IF(AF69=MAX(AE69:AG69),"CF",IF(AND(AG69=MAX(AE69,AG69),AND(X69&gt;5,AE69&lt;&gt;"-")),"RF",IF(AE69&lt;&gt;"-","LF",IF(AA69&lt;&gt;"-","1B","DH"))))))))</f>
        <v>C</v>
      </c>
      <c r="AS69">
        <v>50</v>
      </c>
      <c r="AT69">
        <v>65</v>
      </c>
      <c r="AV69" t="str">
        <f t="shared" ref="AV69:AV132" si="15">IF(AND($R69&gt;=6,AVERAGE($T69:$U69)&gt;=6),"Likely",IF(OR($R69&gt;6,AND($R69=6,AVERAGE($T69:$U69)&gt;=3),AND($R69&gt;=5,AVERAGE($T69:$U69)&gt;=5),AVERAGE($R69,$T69:$U69)&gt;5),"Possible","Unlikely"))</f>
        <v>Unlikely</v>
      </c>
      <c r="AX69">
        <f>IF(VLOOKUP($B69,'Draft List'!$D$4:$AC$2598,AX$3,FALSE)&lt;&gt;0,VLOOKUP($B69,'Draft List'!$D$4:$AC$2598,AX$3,FALSE),"")</f>
        <v>103</v>
      </c>
      <c r="AY69">
        <f>IF(VLOOKUP($B69,'Draft List'!$D$4:$AC$2598,AY$3,FALSE)&lt;&gt;0,VLOOKUP($B69,'Draft List'!$D$4:$AC$2598,AY$3,FALSE),"")</f>
        <v>4</v>
      </c>
      <c r="AZ69">
        <f>IF(VLOOKUP($B69,'Draft List'!$D$4:$AC$2598,AZ$3,FALSE)&lt;&gt;0,VLOOKUP($B69,'Draft List'!$D$4:$AC$2598,AZ$3,FALSE),"")</f>
        <v>18</v>
      </c>
      <c r="BA69" t="str">
        <f>IF(VLOOKUP($B69,'Draft List'!$D$4:$AC$2598,BA$3,FALSE)&lt;&gt;0,VLOOKUP($B69,'Draft List'!$D$4:$AC$2598,BA$3,FALSE),"")</f>
        <v>Duluth Warriors</v>
      </c>
    </row>
    <row r="70" spans="1:53" hidden="1" x14ac:dyDescent="0.25">
      <c r="A70" t="str">
        <f t="shared" si="8"/>
        <v>2BGeorge O'Brien22</v>
      </c>
      <c r="B70">
        <f>VLOOKUP($A70,draft_listing_batters_stats!$A$1:$B$1324,2,FALSE)</f>
        <v>13419</v>
      </c>
      <c r="C70" s="1" t="s">
        <v>78</v>
      </c>
      <c r="D70" s="1" t="s">
        <v>276</v>
      </c>
      <c r="E70" s="1" t="s">
        <v>1508</v>
      </c>
      <c r="F70" s="1">
        <v>22</v>
      </c>
      <c r="G70" s="1" t="s">
        <v>44</v>
      </c>
      <c r="H70" s="1" t="s">
        <v>44</v>
      </c>
      <c r="I70" s="1" t="s">
        <v>54</v>
      </c>
      <c r="J70" s="24" t="s">
        <v>45</v>
      </c>
      <c r="K70" s="1" t="s">
        <v>46</v>
      </c>
      <c r="L70" s="24" t="s">
        <v>46</v>
      </c>
      <c r="M70" s="1">
        <v>2</v>
      </c>
      <c r="N70" s="1">
        <v>2</v>
      </c>
      <c r="O70" s="1">
        <v>2</v>
      </c>
      <c r="P70" s="1">
        <v>4</v>
      </c>
      <c r="Q70" s="24">
        <v>2</v>
      </c>
      <c r="R70" s="1">
        <v>5</v>
      </c>
      <c r="S70" s="1">
        <v>4</v>
      </c>
      <c r="T70" s="1">
        <v>3</v>
      </c>
      <c r="U70" s="1">
        <v>5</v>
      </c>
      <c r="V70" s="24">
        <v>2</v>
      </c>
      <c r="W70" s="1">
        <v>4</v>
      </c>
      <c r="X70" s="1">
        <v>2</v>
      </c>
      <c r="Y70" s="24">
        <v>1</v>
      </c>
      <c r="Z70" s="1" t="s">
        <v>48</v>
      </c>
      <c r="AA70" s="1" t="s">
        <v>48</v>
      </c>
      <c r="AB70" s="1">
        <v>3</v>
      </c>
      <c r="AC70" s="1" t="s">
        <v>48</v>
      </c>
      <c r="AD70" s="1" t="s">
        <v>48</v>
      </c>
      <c r="AE70" s="1" t="s">
        <v>48</v>
      </c>
      <c r="AF70" s="1" t="s">
        <v>48</v>
      </c>
      <c r="AG70" s="24" t="s">
        <v>48</v>
      </c>
      <c r="AH70" s="1">
        <v>3</v>
      </c>
      <c r="AI70" s="1">
        <v>8</v>
      </c>
      <c r="AJ70" s="24">
        <v>10</v>
      </c>
      <c r="AK70" s="36" t="s">
        <v>826</v>
      </c>
      <c r="AL70" s="9">
        <f t="shared" si="9"/>
        <v>-1.3185211501364655</v>
      </c>
      <c r="AM70" s="9">
        <f t="shared" si="10"/>
        <v>-7.5962838257552026E-2</v>
      </c>
      <c r="AN70">
        <f t="shared" si="11"/>
        <v>3</v>
      </c>
      <c r="AO70" s="6">
        <f t="shared" si="12"/>
        <v>0</v>
      </c>
      <c r="AP70" s="9">
        <f>($AL$3*AL70+$AM$3*AM70+$AN$3*AN70+$AO$3*AO70)+$K$3*VLOOKUP(K70,COND!$A$2:$C$7,2,FALSE)+$L$3*VLOOKUP(L70,COND!$A$2:$C$7,3,FALSE)</f>
        <v>9.4565938258957303</v>
      </c>
      <c r="AQ70" s="28">
        <f t="shared" si="13"/>
        <v>1.7629452205588387</v>
      </c>
      <c r="AR70" t="str">
        <f t="shared" si="14"/>
        <v>2B</v>
      </c>
      <c r="AS70">
        <v>50</v>
      </c>
      <c r="AT70">
        <v>66</v>
      </c>
      <c r="AV70" t="str">
        <f t="shared" si="15"/>
        <v>Unlikely</v>
      </c>
      <c r="AX70" t="str">
        <f>IF(VLOOKUP($B70,'Draft List'!$D$4:$AC$2598,AX$3,FALSE)&lt;&gt;0,VLOOKUP($B70,'Draft List'!$D$4:$AC$2598,AX$3,FALSE),"")</f>
        <v/>
      </c>
      <c r="AY70" t="str">
        <f>IF(VLOOKUP($B70,'Draft List'!$D$4:$AC$2598,AY$3,FALSE)&lt;&gt;0,VLOOKUP($B70,'Draft List'!$D$4:$AC$2598,AY$3,FALSE),"")</f>
        <v/>
      </c>
      <c r="AZ70" t="str">
        <f>IF(VLOOKUP($B70,'Draft List'!$D$4:$AC$2598,AZ$3,FALSE)&lt;&gt;0,VLOOKUP($B70,'Draft List'!$D$4:$AC$2598,AZ$3,FALSE),"")</f>
        <v/>
      </c>
      <c r="BA70" t="str">
        <f>IF(VLOOKUP($B70,'Draft List'!$D$4:$AC$2598,BA$3,FALSE)&lt;&gt;0,VLOOKUP($B70,'Draft List'!$D$4:$AC$2598,BA$3,FALSE),"")</f>
        <v/>
      </c>
    </row>
    <row r="71" spans="1:53" hidden="1" x14ac:dyDescent="0.25">
      <c r="A71" t="str">
        <f t="shared" si="8"/>
        <v>1BRich Moran21</v>
      </c>
      <c r="B71">
        <f>VLOOKUP($A71,draft_listing_batters_stats!$A$1:$B$1324,2,FALSE)</f>
        <v>14527</v>
      </c>
      <c r="C71" s="1" t="s">
        <v>94</v>
      </c>
      <c r="D71" s="1" t="s">
        <v>598</v>
      </c>
      <c r="E71" s="1" t="s">
        <v>1462</v>
      </c>
      <c r="F71" s="1">
        <v>21</v>
      </c>
      <c r="G71" s="1" t="s">
        <v>44</v>
      </c>
      <c r="H71" s="1" t="s">
        <v>58</v>
      </c>
      <c r="I71" s="1" t="s">
        <v>54</v>
      </c>
      <c r="J71" s="24" t="s">
        <v>54</v>
      </c>
      <c r="K71" s="1" t="s">
        <v>46</v>
      </c>
      <c r="L71" s="24" t="s">
        <v>51</v>
      </c>
      <c r="M71" s="1">
        <v>3</v>
      </c>
      <c r="N71" s="1">
        <v>1</v>
      </c>
      <c r="O71" s="1">
        <v>1</v>
      </c>
      <c r="P71" s="1">
        <v>3</v>
      </c>
      <c r="Q71" s="24">
        <v>1</v>
      </c>
      <c r="R71" s="1">
        <v>5</v>
      </c>
      <c r="S71" s="1">
        <v>2</v>
      </c>
      <c r="T71" s="1">
        <v>1</v>
      </c>
      <c r="U71" s="1">
        <v>7</v>
      </c>
      <c r="V71" s="24">
        <v>5</v>
      </c>
      <c r="W71" s="1">
        <v>6</v>
      </c>
      <c r="X71" s="1">
        <v>2</v>
      </c>
      <c r="Y71" s="24">
        <v>1</v>
      </c>
      <c r="Z71" s="1" t="s">
        <v>48</v>
      </c>
      <c r="AA71" s="1" t="s">
        <v>48</v>
      </c>
      <c r="AB71" s="1" t="s">
        <v>48</v>
      </c>
      <c r="AC71" s="1" t="s">
        <v>48</v>
      </c>
      <c r="AD71" s="1" t="s">
        <v>48</v>
      </c>
      <c r="AE71" s="1" t="s">
        <v>48</v>
      </c>
      <c r="AF71" s="1" t="s">
        <v>48</v>
      </c>
      <c r="AG71" s="24" t="s">
        <v>48</v>
      </c>
      <c r="AH71" s="1">
        <v>1</v>
      </c>
      <c r="AI71" s="1">
        <v>1</v>
      </c>
      <c r="AJ71" s="24">
        <v>1</v>
      </c>
      <c r="AK71" s="36" t="s">
        <v>847</v>
      </c>
      <c r="AL71" s="9">
        <f t="shared" si="9"/>
        <v>-1.2598125774030604</v>
      </c>
      <c r="AM71" s="9">
        <f t="shared" si="10"/>
        <v>-4.4737466072349567E-2</v>
      </c>
      <c r="AN71">
        <f t="shared" si="11"/>
        <v>0</v>
      </c>
      <c r="AO71" s="6">
        <f t="shared" si="12"/>
        <v>0</v>
      </c>
      <c r="AP71" s="9">
        <f>($AL$3*AL71+$AM$3*AM71+$AN$3*AN71+$AO$3*AO71)+$K$3*VLOOKUP(K71,COND!$A$2:$C$7,2,FALSE)+$L$3*VLOOKUP(L71,COND!$A$2:$C$7,3,FALSE)</f>
        <v>9.4371691493914991</v>
      </c>
      <c r="AQ71" s="28">
        <f t="shared" si="13"/>
        <v>1.7601757196612768</v>
      </c>
      <c r="AR71" t="str">
        <f t="shared" si="14"/>
        <v>DH</v>
      </c>
      <c r="AS71">
        <v>50</v>
      </c>
      <c r="AT71">
        <v>67</v>
      </c>
      <c r="AV71" t="str">
        <f t="shared" si="15"/>
        <v>Unlikely</v>
      </c>
      <c r="AX71">
        <f>IF(VLOOKUP($B71,'Draft List'!$D$4:$AC$2598,AX$3,FALSE)&lt;&gt;0,VLOOKUP($B71,'Draft List'!$D$4:$AC$2598,AX$3,FALSE),"")</f>
        <v>389</v>
      </c>
      <c r="AY71">
        <f>IF(VLOOKUP($B71,'Draft List'!$D$4:$AC$2598,AY$3,FALSE)&lt;&gt;0,VLOOKUP($B71,'Draft List'!$D$4:$AC$2598,AY$3,FALSE),"")</f>
        <v>15</v>
      </c>
      <c r="AZ71">
        <f>IF(VLOOKUP($B71,'Draft List'!$D$4:$AC$2598,AZ$3,FALSE)&lt;&gt;0,VLOOKUP($B71,'Draft List'!$D$4:$AC$2598,AZ$3,FALSE),"")</f>
        <v>19</v>
      </c>
      <c r="BA71" t="str">
        <f>IF(VLOOKUP($B71,'Draft List'!$D$4:$AC$2598,BA$3,FALSE)&lt;&gt;0,VLOOKUP($B71,'Draft List'!$D$4:$AC$2598,BA$3,FALSE),"")</f>
        <v>Duluth Warriors</v>
      </c>
    </row>
    <row r="72" spans="1:53" hidden="1" x14ac:dyDescent="0.25">
      <c r="A72" t="str">
        <f t="shared" si="8"/>
        <v>LFJacob Lewis21</v>
      </c>
      <c r="B72">
        <f>VLOOKUP($A72,draft_listing_batters_stats!$A$1:$B$1324,2,FALSE)</f>
        <v>10482</v>
      </c>
      <c r="C72" s="1" t="s">
        <v>55</v>
      </c>
      <c r="D72" s="1" t="s">
        <v>526</v>
      </c>
      <c r="E72" s="1" t="s">
        <v>229</v>
      </c>
      <c r="F72" s="1">
        <v>21</v>
      </c>
      <c r="G72" s="1" t="s">
        <v>44</v>
      </c>
      <c r="H72" s="1" t="s">
        <v>58</v>
      </c>
      <c r="I72" s="1" t="s">
        <v>54</v>
      </c>
      <c r="J72" s="24" t="s">
        <v>54</v>
      </c>
      <c r="K72" s="1" t="s">
        <v>46</v>
      </c>
      <c r="L72" s="24" t="s">
        <v>46</v>
      </c>
      <c r="M72" s="1">
        <v>1</v>
      </c>
      <c r="N72" s="1">
        <v>2</v>
      </c>
      <c r="O72" s="1">
        <v>2</v>
      </c>
      <c r="P72" s="1">
        <v>3</v>
      </c>
      <c r="Q72" s="24">
        <v>1</v>
      </c>
      <c r="R72" s="1">
        <v>5</v>
      </c>
      <c r="S72" s="1">
        <v>2</v>
      </c>
      <c r="T72" s="1">
        <v>3</v>
      </c>
      <c r="U72" s="1">
        <v>7</v>
      </c>
      <c r="V72" s="24">
        <v>1</v>
      </c>
      <c r="W72" s="1">
        <v>6</v>
      </c>
      <c r="X72" s="1">
        <v>7</v>
      </c>
      <c r="Y72" s="24">
        <v>1</v>
      </c>
      <c r="Z72" s="1" t="s">
        <v>48</v>
      </c>
      <c r="AA72" s="1">
        <v>2</v>
      </c>
      <c r="AB72" s="1" t="s">
        <v>48</v>
      </c>
      <c r="AC72" s="1" t="s">
        <v>48</v>
      </c>
      <c r="AD72" s="1" t="s">
        <v>48</v>
      </c>
      <c r="AE72" s="1">
        <v>3</v>
      </c>
      <c r="AF72" s="1" t="s">
        <v>48</v>
      </c>
      <c r="AG72" s="24">
        <v>2</v>
      </c>
      <c r="AH72" s="1">
        <v>2</v>
      </c>
      <c r="AI72" s="1">
        <v>3</v>
      </c>
      <c r="AJ72" s="24">
        <v>3</v>
      </c>
      <c r="AK72" s="36" t="s">
        <v>839</v>
      </c>
      <c r="AL72" s="9">
        <f t="shared" si="9"/>
        <v>-1.7708028761658048</v>
      </c>
      <c r="AM72" s="9">
        <f t="shared" si="10"/>
        <v>-3.8679837292880367E-2</v>
      </c>
      <c r="AN72">
        <f t="shared" si="11"/>
        <v>0</v>
      </c>
      <c r="AO72" s="6">
        <f t="shared" si="12"/>
        <v>0</v>
      </c>
      <c r="AP72" s="9">
        <f>($AL$3*AL72+$AM$3*AM72+$AN$3*AN72+$AO$3*AO72)+$K$3*VLOOKUP(K72,COND!$A$2:$C$7,2,FALSE)+$L$3*VLOOKUP(L72,COND!$A$2:$C$7,3,FALSE)</f>
        <v>9.3587616648688545</v>
      </c>
      <c r="AQ72" s="28">
        <f t="shared" si="13"/>
        <v>1.748996660966851</v>
      </c>
      <c r="AR72" t="str">
        <f t="shared" si="14"/>
        <v>LF</v>
      </c>
      <c r="AS72">
        <v>50</v>
      </c>
      <c r="AT72">
        <v>68</v>
      </c>
      <c r="AV72" t="str">
        <f t="shared" si="15"/>
        <v>Possible</v>
      </c>
      <c r="AX72">
        <f>IF(VLOOKUP($B72,'Draft List'!$D$4:$AC$2598,AX$3,FALSE)&lt;&gt;0,VLOOKUP($B72,'Draft List'!$D$4:$AC$2598,AX$3,FALSE),"")</f>
        <v>353</v>
      </c>
      <c r="AY72">
        <f>IF(VLOOKUP($B72,'Draft List'!$D$4:$AC$2598,AY$3,FALSE)&lt;&gt;0,VLOOKUP($B72,'Draft List'!$D$4:$AC$2598,AY$3,FALSE),"")</f>
        <v>14</v>
      </c>
      <c r="AZ72">
        <f>IF(VLOOKUP($B72,'Draft List'!$D$4:$AC$2598,AZ$3,FALSE)&lt;&gt;0,VLOOKUP($B72,'Draft List'!$D$4:$AC$2598,AZ$3,FALSE),"")</f>
        <v>9</v>
      </c>
      <c r="BA72" t="str">
        <f>IF(VLOOKUP($B72,'Draft List'!$D$4:$AC$2598,BA$3,FALSE)&lt;&gt;0,VLOOKUP($B72,'Draft List'!$D$4:$AC$2598,BA$3,FALSE),"")</f>
        <v>Palm Springs Codgers</v>
      </c>
    </row>
    <row r="73" spans="1:53" hidden="1" x14ac:dyDescent="0.25">
      <c r="A73" t="str">
        <f t="shared" si="8"/>
        <v>C-Ellis Nock21</v>
      </c>
      <c r="B73">
        <f>VLOOKUP($A73,draft_listing_batters_stats!$A$1:$B$1324,2,FALSE)</f>
        <v>16061</v>
      </c>
      <c r="C73" s="1" t="s">
        <v>93</v>
      </c>
      <c r="D73" s="1" t="s">
        <v>645</v>
      </c>
      <c r="E73" s="1" t="s">
        <v>935</v>
      </c>
      <c r="F73" s="1">
        <v>21</v>
      </c>
      <c r="G73" s="1" t="s">
        <v>44</v>
      </c>
      <c r="H73" s="1" t="s">
        <v>44</v>
      </c>
      <c r="I73" s="1" t="s">
        <v>54</v>
      </c>
      <c r="J73" s="24" t="s">
        <v>54</v>
      </c>
      <c r="K73" s="1" t="s">
        <v>46</v>
      </c>
      <c r="L73" s="24" t="s">
        <v>46</v>
      </c>
      <c r="M73" s="1">
        <v>3</v>
      </c>
      <c r="N73" s="1">
        <v>5</v>
      </c>
      <c r="O73" s="1">
        <v>3</v>
      </c>
      <c r="P73" s="1">
        <v>4</v>
      </c>
      <c r="Q73" s="24">
        <v>4</v>
      </c>
      <c r="R73" s="1">
        <v>4</v>
      </c>
      <c r="S73" s="1">
        <v>5</v>
      </c>
      <c r="T73" s="1">
        <v>3</v>
      </c>
      <c r="U73" s="1">
        <v>5</v>
      </c>
      <c r="V73" s="24">
        <v>6</v>
      </c>
      <c r="W73" s="1">
        <v>5</v>
      </c>
      <c r="X73" s="1">
        <v>5</v>
      </c>
      <c r="Y73" s="24">
        <v>6</v>
      </c>
      <c r="Z73" s="1">
        <v>5</v>
      </c>
      <c r="AA73" s="1" t="s">
        <v>48</v>
      </c>
      <c r="AB73" s="1" t="s">
        <v>48</v>
      </c>
      <c r="AC73" s="1" t="s">
        <v>48</v>
      </c>
      <c r="AD73" s="1" t="s">
        <v>48</v>
      </c>
      <c r="AE73" s="1" t="s">
        <v>48</v>
      </c>
      <c r="AF73" s="1" t="s">
        <v>48</v>
      </c>
      <c r="AG73" s="24" t="s">
        <v>48</v>
      </c>
      <c r="AH73" s="1">
        <v>3</v>
      </c>
      <c r="AI73" s="1">
        <v>1</v>
      </c>
      <c r="AJ73" s="24">
        <v>1</v>
      </c>
      <c r="AK73" s="36" t="s">
        <v>839</v>
      </c>
      <c r="AL73" s="9">
        <f t="shared" si="9"/>
        <v>-0.6796915014196121</v>
      </c>
      <c r="AM73" s="9">
        <f t="shared" si="10"/>
        <v>-0.18739343557318944</v>
      </c>
      <c r="AN73">
        <f t="shared" si="11"/>
        <v>0</v>
      </c>
      <c r="AO73" s="6">
        <f t="shared" si="12"/>
        <v>1.5</v>
      </c>
      <c r="AP73" s="9">
        <f>($AL$3*AL73+$AM$3*AM73+$AN$3*AN73+$AO$3*AO73)+$K$3*VLOOKUP(K73,COND!$A$2:$C$7,2,FALSE)+$L$3*VLOOKUP(L73,COND!$A$2:$C$7,3,FALSE)</f>
        <v>9.1833096229797651</v>
      </c>
      <c r="AQ73" s="28">
        <f t="shared" si="13"/>
        <v>1.7239813363932317</v>
      </c>
      <c r="AR73" t="str">
        <f t="shared" si="14"/>
        <v>C</v>
      </c>
      <c r="AS73">
        <v>50</v>
      </c>
      <c r="AT73">
        <v>69</v>
      </c>
      <c r="AV73" t="str">
        <f t="shared" si="15"/>
        <v>Unlikely</v>
      </c>
      <c r="AX73">
        <f>IF(VLOOKUP($B73,'Draft List'!$D$4:$AC$2598,AX$3,FALSE)&lt;&gt;0,VLOOKUP($B73,'Draft List'!$D$4:$AC$2598,AX$3,FALSE),"")</f>
        <v>124</v>
      </c>
      <c r="AY73">
        <f>IF(VLOOKUP($B73,'Draft List'!$D$4:$AC$2598,AY$3,FALSE)&lt;&gt;0,VLOOKUP($B73,'Draft List'!$D$4:$AC$2598,AY$3,FALSE),"")</f>
        <v>5</v>
      </c>
      <c r="AZ73">
        <f>IF(VLOOKUP($B73,'Draft List'!$D$4:$AC$2598,AZ$3,FALSE)&lt;&gt;0,VLOOKUP($B73,'Draft List'!$D$4:$AC$2598,AZ$3,FALSE),"")</f>
        <v>14</v>
      </c>
      <c r="BA73" t="str">
        <f>IF(VLOOKUP($B73,'Draft List'!$D$4:$AC$2598,BA$3,FALSE)&lt;&gt;0,VLOOKUP($B73,'Draft List'!$D$4:$AC$2598,BA$3,FALSE),"")</f>
        <v>Canton Longshoremen</v>
      </c>
    </row>
    <row r="74" spans="1:53" hidden="1" x14ac:dyDescent="0.25">
      <c r="A74" t="str">
        <f t="shared" si="8"/>
        <v>SSEdgar Valéncia18</v>
      </c>
      <c r="B74">
        <f>VLOOKUP($A74,draft_listing_batters_stats!$A$1:$B$1324,2,FALSE)</f>
        <v>7021</v>
      </c>
      <c r="C74" s="1" t="s">
        <v>79</v>
      </c>
      <c r="D74" s="1" t="s">
        <v>612</v>
      </c>
      <c r="E74" s="1" t="s">
        <v>1708</v>
      </c>
      <c r="F74" s="1">
        <v>18</v>
      </c>
      <c r="G74" s="1" t="s">
        <v>58</v>
      </c>
      <c r="H74" s="1" t="s">
        <v>44</v>
      </c>
      <c r="I74" s="1" t="s">
        <v>54</v>
      </c>
      <c r="J74" s="24" t="s">
        <v>54</v>
      </c>
      <c r="K74" s="1" t="s">
        <v>46</v>
      </c>
      <c r="L74" s="24" t="s">
        <v>46</v>
      </c>
      <c r="M74" s="1">
        <v>1</v>
      </c>
      <c r="N74" s="1">
        <v>1</v>
      </c>
      <c r="O74" s="1">
        <v>2</v>
      </c>
      <c r="P74" s="1">
        <v>2</v>
      </c>
      <c r="Q74" s="24">
        <v>1</v>
      </c>
      <c r="R74" s="1">
        <v>5</v>
      </c>
      <c r="S74" s="1">
        <v>2</v>
      </c>
      <c r="T74" s="1">
        <v>2</v>
      </c>
      <c r="U74" s="1">
        <v>7</v>
      </c>
      <c r="V74" s="24">
        <v>1</v>
      </c>
      <c r="W74" s="1">
        <v>7</v>
      </c>
      <c r="X74" s="1">
        <v>6</v>
      </c>
      <c r="Y74" s="24">
        <v>1</v>
      </c>
      <c r="Z74" s="1" t="s">
        <v>48</v>
      </c>
      <c r="AA74" s="1" t="s">
        <v>48</v>
      </c>
      <c r="AB74" s="1">
        <v>1</v>
      </c>
      <c r="AC74" s="1" t="s">
        <v>48</v>
      </c>
      <c r="AD74" s="1">
        <v>4</v>
      </c>
      <c r="AE74" s="1" t="s">
        <v>48</v>
      </c>
      <c r="AF74" s="1" t="s">
        <v>48</v>
      </c>
      <c r="AG74" s="24">
        <v>2</v>
      </c>
      <c r="AH74" s="1">
        <v>7</v>
      </c>
      <c r="AI74" s="1">
        <v>10</v>
      </c>
      <c r="AJ74" s="24">
        <v>9</v>
      </c>
      <c r="AK74" s="36" t="s">
        <v>826</v>
      </c>
      <c r="AL74" s="9">
        <f t="shared" si="9"/>
        <v>-1.9115723057940897</v>
      </c>
      <c r="AM74" s="9">
        <f t="shared" si="10"/>
        <v>-0.12174133131678189</v>
      </c>
      <c r="AN74">
        <f t="shared" si="11"/>
        <v>4</v>
      </c>
      <c r="AO74" s="6">
        <f t="shared" si="12"/>
        <v>0</v>
      </c>
      <c r="AP74" s="9">
        <f>($AL$3*AL74+$AM$3*AM74+$AN$3*AN74+$AO$3*AO74)+$K$3*VLOOKUP(K74,COND!$A$2:$C$7,2,FALSE)+$L$3*VLOOKUP(L74,COND!$A$2:$C$7,3,FALSE)</f>
        <v>9.0146134602858758</v>
      </c>
      <c r="AQ74" s="28">
        <f t="shared" si="13"/>
        <v>1.699929240910756</v>
      </c>
      <c r="AR74" t="str">
        <f t="shared" si="14"/>
        <v>SS</v>
      </c>
      <c r="AS74">
        <v>50</v>
      </c>
      <c r="AT74">
        <v>70</v>
      </c>
      <c r="AV74" t="str">
        <f t="shared" si="15"/>
        <v>Unlikely</v>
      </c>
      <c r="AX74" t="str">
        <f>IF(VLOOKUP($B74,'Draft List'!$D$4:$AC$2598,AX$3,FALSE)&lt;&gt;0,VLOOKUP($B74,'Draft List'!$D$4:$AC$2598,AX$3,FALSE),"")</f>
        <v/>
      </c>
      <c r="AY74" t="str">
        <f>IF(VLOOKUP($B74,'Draft List'!$D$4:$AC$2598,AY$3,FALSE)&lt;&gt;0,VLOOKUP($B74,'Draft List'!$D$4:$AC$2598,AY$3,FALSE),"")</f>
        <v/>
      </c>
      <c r="AZ74" t="str">
        <f>IF(VLOOKUP($B74,'Draft List'!$D$4:$AC$2598,AZ$3,FALSE)&lt;&gt;0,VLOOKUP($B74,'Draft List'!$D$4:$AC$2598,AZ$3,FALSE),"")</f>
        <v/>
      </c>
      <c r="BA74" t="str">
        <f>IF(VLOOKUP($B74,'Draft List'!$D$4:$AC$2598,BA$3,FALSE)&lt;&gt;0,VLOOKUP($B74,'Draft List'!$D$4:$AC$2598,BA$3,FALSE),"")</f>
        <v/>
      </c>
    </row>
    <row r="75" spans="1:53" x14ac:dyDescent="0.25">
      <c r="A75" t="str">
        <f t="shared" si="8"/>
        <v>3BCallum MacInnes21</v>
      </c>
      <c r="B75">
        <f>VLOOKUP($A75,draft_listing_batters_stats!$A$1:$B$1324,2,FALSE)</f>
        <v>16032</v>
      </c>
      <c r="C75" s="1" t="s">
        <v>76</v>
      </c>
      <c r="D75" s="1" t="s">
        <v>782</v>
      </c>
      <c r="E75" s="1" t="s">
        <v>926</v>
      </c>
      <c r="F75" s="1">
        <v>21</v>
      </c>
      <c r="G75" s="1" t="s">
        <v>44</v>
      </c>
      <c r="H75" s="1" t="s">
        <v>44</v>
      </c>
      <c r="I75" s="1" t="s">
        <v>54</v>
      </c>
      <c r="J75" s="24" t="s">
        <v>54</v>
      </c>
      <c r="K75" s="1" t="s">
        <v>46</v>
      </c>
      <c r="L75" s="24" t="s">
        <v>51</v>
      </c>
      <c r="M75" s="1">
        <v>3</v>
      </c>
      <c r="N75" s="1">
        <v>3</v>
      </c>
      <c r="O75" s="1">
        <v>4</v>
      </c>
      <c r="P75" s="1">
        <v>5</v>
      </c>
      <c r="Q75" s="24">
        <v>4</v>
      </c>
      <c r="R75" s="1">
        <v>3</v>
      </c>
      <c r="S75" s="1">
        <v>3</v>
      </c>
      <c r="T75" s="1">
        <v>6</v>
      </c>
      <c r="U75" s="1">
        <v>7</v>
      </c>
      <c r="V75" s="24">
        <v>6</v>
      </c>
      <c r="W75" s="1">
        <v>9</v>
      </c>
      <c r="X75" s="1">
        <v>7</v>
      </c>
      <c r="Y75" s="24">
        <v>1</v>
      </c>
      <c r="Z75" s="1" t="s">
        <v>48</v>
      </c>
      <c r="AA75" s="1" t="s">
        <v>48</v>
      </c>
      <c r="AB75" s="1" t="s">
        <v>48</v>
      </c>
      <c r="AC75" s="1">
        <v>6</v>
      </c>
      <c r="AD75" s="1" t="s">
        <v>48</v>
      </c>
      <c r="AE75" s="1" t="s">
        <v>48</v>
      </c>
      <c r="AF75" s="1" t="s">
        <v>48</v>
      </c>
      <c r="AG75" s="24" t="s">
        <v>48</v>
      </c>
      <c r="AH75" s="1">
        <v>3</v>
      </c>
      <c r="AI75" s="1">
        <v>4</v>
      </c>
      <c r="AJ75" s="24">
        <v>5</v>
      </c>
      <c r="AK75" s="36" t="s">
        <v>900</v>
      </c>
      <c r="AL75" s="9">
        <f t="shared" si="9"/>
        <v>-0.60904021662353647</v>
      </c>
      <c r="AM75" s="9">
        <f t="shared" si="10"/>
        <v>-0.1834654489224046</v>
      </c>
      <c r="AN75">
        <f t="shared" si="11"/>
        <v>0</v>
      </c>
      <c r="AO75" s="6">
        <f t="shared" si="12"/>
        <v>0.75</v>
      </c>
      <c r="AP75" s="9">
        <f>($AL$3*AL75+$AM$3*AM75+$AN$3*AN75+$AO$3*AO75)+$K$3*VLOOKUP(K75,COND!$A$2:$C$7,2,FALSE)+$L$3*VLOOKUP(L75,COND!$A$2:$C$7,3,FALSE)</f>
        <v>8.5875105912687903</v>
      </c>
      <c r="AQ75" s="28">
        <f t="shared" si="13"/>
        <v>1.6390344415128655</v>
      </c>
      <c r="AR75" t="str">
        <f t="shared" si="14"/>
        <v>3B</v>
      </c>
      <c r="AS75">
        <v>50</v>
      </c>
      <c r="AT75">
        <v>71</v>
      </c>
      <c r="AV75" t="str">
        <f t="shared" si="15"/>
        <v>Possible</v>
      </c>
      <c r="AX75">
        <f>IF(VLOOKUP($B75,'Draft List'!$D$4:$AC$2598,AX$3,FALSE)&lt;&gt;0,VLOOKUP($B75,'Draft List'!$D$4:$AC$2598,AX$3,FALSE),"")</f>
        <v>129</v>
      </c>
      <c r="AY75">
        <f>IF(VLOOKUP($B75,'Draft List'!$D$4:$AC$2598,AY$3,FALSE)&lt;&gt;0,VLOOKUP($B75,'Draft List'!$D$4:$AC$2598,AY$3,FALSE),"")</f>
        <v>5</v>
      </c>
      <c r="AZ75">
        <f>IF(VLOOKUP($B75,'Draft List'!$D$4:$AC$2598,AZ$3,FALSE)&lt;&gt;0,VLOOKUP($B75,'Draft List'!$D$4:$AC$2598,AZ$3,FALSE),"")</f>
        <v>19</v>
      </c>
      <c r="BA75" t="str">
        <f>IF(VLOOKUP($B75,'Draft List'!$D$4:$AC$2598,BA$3,FALSE)&lt;&gt;0,VLOOKUP($B75,'Draft List'!$D$4:$AC$2598,BA$3,FALSE),"")</f>
        <v>Duluth Warriors</v>
      </c>
    </row>
    <row r="76" spans="1:53" hidden="1" x14ac:dyDescent="0.25">
      <c r="A76" t="str">
        <f t="shared" si="8"/>
        <v>RFJack Beaumond21</v>
      </c>
      <c r="B76">
        <f>VLOOKUP($A76,draft_listing_batters_stats!$A$1:$B$1324,2,FALSE)</f>
        <v>16087</v>
      </c>
      <c r="C76" s="1" t="s">
        <v>73</v>
      </c>
      <c r="D76" s="1" t="s">
        <v>154</v>
      </c>
      <c r="E76" s="1" t="s">
        <v>975</v>
      </c>
      <c r="F76" s="1">
        <v>21</v>
      </c>
      <c r="G76" s="1" t="s">
        <v>58</v>
      </c>
      <c r="H76" s="1" t="s">
        <v>58</v>
      </c>
      <c r="I76" s="1" t="s">
        <v>54</v>
      </c>
      <c r="J76" s="24" t="s">
        <v>54</v>
      </c>
      <c r="K76" s="1" t="s">
        <v>46</v>
      </c>
      <c r="L76" s="24" t="s">
        <v>46</v>
      </c>
      <c r="M76" s="1">
        <v>2</v>
      </c>
      <c r="N76" s="1">
        <v>4</v>
      </c>
      <c r="O76" s="1">
        <v>3</v>
      </c>
      <c r="P76" s="1">
        <v>6</v>
      </c>
      <c r="Q76" s="24">
        <v>2</v>
      </c>
      <c r="R76" s="1">
        <v>3</v>
      </c>
      <c r="S76" s="1">
        <v>4</v>
      </c>
      <c r="T76" s="1">
        <v>5</v>
      </c>
      <c r="U76" s="1">
        <v>8</v>
      </c>
      <c r="V76" s="24">
        <v>4</v>
      </c>
      <c r="W76" s="1">
        <v>6</v>
      </c>
      <c r="X76" s="1">
        <v>7</v>
      </c>
      <c r="Y76" s="24">
        <v>1</v>
      </c>
      <c r="Z76" s="1" t="s">
        <v>48</v>
      </c>
      <c r="AA76" s="1" t="s">
        <v>48</v>
      </c>
      <c r="AB76" s="1" t="s">
        <v>48</v>
      </c>
      <c r="AC76" s="1" t="s">
        <v>48</v>
      </c>
      <c r="AD76" s="1" t="s">
        <v>48</v>
      </c>
      <c r="AE76" s="1">
        <v>3</v>
      </c>
      <c r="AF76" s="1" t="s">
        <v>48</v>
      </c>
      <c r="AG76" s="24">
        <v>5</v>
      </c>
      <c r="AH76" s="1">
        <v>4</v>
      </c>
      <c r="AI76" s="1">
        <v>2</v>
      </c>
      <c r="AJ76" s="24">
        <v>4</v>
      </c>
      <c r="AK76" s="36" t="s">
        <v>839</v>
      </c>
      <c r="AL76" s="9">
        <f t="shared" si="9"/>
        <v>-0.95392079685599518</v>
      </c>
      <c r="AM76" s="9">
        <f t="shared" si="10"/>
        <v>-0.20579019295218851</v>
      </c>
      <c r="AN76">
        <f t="shared" si="11"/>
        <v>0</v>
      </c>
      <c r="AO76" s="6">
        <f t="shared" si="12"/>
        <v>0.5</v>
      </c>
      <c r="AP76" s="9">
        <f>($AL$3*AL76+$AM$3*AM76+$AN$3*AN76+$AO$3*AO76)+$K$3*VLOOKUP(K76,COND!$A$2:$C$7,2,FALSE)+$L$3*VLOOKUP(L76,COND!$A$2:$C$7,3,FALSE)</f>
        <v>7.9351256048881389</v>
      </c>
      <c r="AQ76" s="28">
        <f t="shared" si="13"/>
        <v>1.5460197236130051</v>
      </c>
      <c r="AR76" t="str">
        <f t="shared" si="14"/>
        <v>RF</v>
      </c>
      <c r="AS76">
        <v>50</v>
      </c>
      <c r="AT76">
        <v>72</v>
      </c>
      <c r="AV76" t="str">
        <f t="shared" si="15"/>
        <v>Possible</v>
      </c>
      <c r="AX76">
        <f>IF(VLOOKUP($B76,'Draft List'!$D$4:$AC$2598,AX$3,FALSE)&lt;&gt;0,VLOOKUP($B76,'Draft List'!$D$4:$AC$2598,AX$3,FALSE),"")</f>
        <v>80</v>
      </c>
      <c r="AY76">
        <f>IF(VLOOKUP($B76,'Draft List'!$D$4:$AC$2598,AY$3,FALSE)&lt;&gt;0,VLOOKUP($B76,'Draft List'!$D$4:$AC$2598,AY$3,FALSE),"")</f>
        <v>3</v>
      </c>
      <c r="AZ76">
        <f>IF(VLOOKUP($B76,'Draft List'!$D$4:$AC$2598,AZ$3,FALSE)&lt;&gt;0,VLOOKUP($B76,'Draft List'!$D$4:$AC$2598,AZ$3,FALSE),"")</f>
        <v>22</v>
      </c>
      <c r="BA76" t="str">
        <f>IF(VLOOKUP($B76,'Draft List'!$D$4:$AC$2598,BA$3,FALSE)&lt;&gt;0,VLOOKUP($B76,'Draft List'!$D$4:$AC$2598,BA$3,FALSE),"")</f>
        <v>Hartford Harpoon</v>
      </c>
    </row>
    <row r="77" spans="1:53" hidden="1" x14ac:dyDescent="0.25">
      <c r="A77" t="str">
        <f t="shared" si="8"/>
        <v>2BAaron Thompson21</v>
      </c>
      <c r="B77">
        <f>VLOOKUP($A77,draft_listing_batters_stats!$A$1:$B$1324,2,FALSE)</f>
        <v>14508</v>
      </c>
      <c r="C77" s="1" t="s">
        <v>78</v>
      </c>
      <c r="D77" s="1" t="s">
        <v>174</v>
      </c>
      <c r="E77" s="1" t="s">
        <v>211</v>
      </c>
      <c r="F77" s="1">
        <v>21</v>
      </c>
      <c r="G77" s="1" t="s">
        <v>44</v>
      </c>
      <c r="H77" s="1" t="s">
        <v>44</v>
      </c>
      <c r="I77" s="1" t="s">
        <v>54</v>
      </c>
      <c r="J77" s="24" t="s">
        <v>45</v>
      </c>
      <c r="K77" s="1" t="s">
        <v>46</v>
      </c>
      <c r="L77" s="24" t="s">
        <v>46</v>
      </c>
      <c r="M77" s="1">
        <v>2</v>
      </c>
      <c r="N77" s="1">
        <v>3</v>
      </c>
      <c r="O77" s="1">
        <v>1</v>
      </c>
      <c r="P77" s="1">
        <v>3</v>
      </c>
      <c r="Q77" s="24">
        <v>2</v>
      </c>
      <c r="R77" s="1">
        <v>4</v>
      </c>
      <c r="S77" s="1">
        <v>4</v>
      </c>
      <c r="T77" s="1">
        <v>4</v>
      </c>
      <c r="U77" s="1">
        <v>5</v>
      </c>
      <c r="V77" s="24">
        <v>4</v>
      </c>
      <c r="W77" s="1">
        <v>8</v>
      </c>
      <c r="X77" s="1">
        <v>9</v>
      </c>
      <c r="Y77" s="24">
        <v>1</v>
      </c>
      <c r="Z77" s="1" t="s">
        <v>48</v>
      </c>
      <c r="AA77" s="1" t="s">
        <v>48</v>
      </c>
      <c r="AB77" s="1">
        <v>2</v>
      </c>
      <c r="AC77" s="1">
        <v>2</v>
      </c>
      <c r="AD77" s="1" t="s">
        <v>48</v>
      </c>
      <c r="AE77" s="1" t="s">
        <v>48</v>
      </c>
      <c r="AF77" s="1" t="s">
        <v>48</v>
      </c>
      <c r="AG77" s="24" t="s">
        <v>48</v>
      </c>
      <c r="AH77" s="1">
        <v>8</v>
      </c>
      <c r="AI77" s="1">
        <v>10</v>
      </c>
      <c r="AJ77" s="24">
        <v>10</v>
      </c>
      <c r="AK77" s="36" t="s">
        <v>854</v>
      </c>
      <c r="AL77" s="9">
        <f t="shared" si="9"/>
        <v>-1.4402323145512448</v>
      </c>
      <c r="AM77" s="9">
        <f t="shared" si="10"/>
        <v>-0.23542450080215838</v>
      </c>
      <c r="AN77">
        <f t="shared" si="11"/>
        <v>5</v>
      </c>
      <c r="AO77" s="6">
        <f t="shared" si="12"/>
        <v>0</v>
      </c>
      <c r="AP77" s="9">
        <f>($AL$3*AL77+$AM$3*AM77+$AN$3*AN77+$AO$3*AO77)+$K$3*VLOOKUP(K77,COND!$A$2:$C$7,2,FALSE)+$L$3*VLOOKUP(L77,COND!$A$2:$C$7,3,FALSE)</f>
        <v>7.8642160922523079</v>
      </c>
      <c r="AQ77" s="28">
        <f t="shared" si="13"/>
        <v>1.5359096989313672</v>
      </c>
      <c r="AR77" t="str">
        <f t="shared" si="14"/>
        <v>2B</v>
      </c>
      <c r="AS77">
        <v>50</v>
      </c>
      <c r="AT77">
        <v>73</v>
      </c>
      <c r="AV77" t="str">
        <f t="shared" si="15"/>
        <v>Unlikely</v>
      </c>
      <c r="AX77" t="str">
        <f>IF(VLOOKUP($B77,'Draft List'!$D$4:$AC$2598,AX$3,FALSE)&lt;&gt;0,VLOOKUP($B77,'Draft List'!$D$4:$AC$2598,AX$3,FALSE),"")</f>
        <v/>
      </c>
      <c r="AY77" t="str">
        <f>IF(VLOOKUP($B77,'Draft List'!$D$4:$AC$2598,AY$3,FALSE)&lt;&gt;0,VLOOKUP($B77,'Draft List'!$D$4:$AC$2598,AY$3,FALSE),"")</f>
        <v/>
      </c>
      <c r="AZ77" t="str">
        <f>IF(VLOOKUP($B77,'Draft List'!$D$4:$AC$2598,AZ$3,FALSE)&lt;&gt;0,VLOOKUP($B77,'Draft List'!$D$4:$AC$2598,AZ$3,FALSE),"")</f>
        <v/>
      </c>
      <c r="BA77" t="str">
        <f>IF(VLOOKUP($B77,'Draft List'!$D$4:$AC$2598,BA$3,FALSE)&lt;&gt;0,VLOOKUP($B77,'Draft List'!$D$4:$AC$2598,BA$3,FALSE),"")</f>
        <v/>
      </c>
    </row>
    <row r="78" spans="1:53" hidden="1" x14ac:dyDescent="0.25">
      <c r="A78" t="str">
        <f t="shared" si="8"/>
        <v>1BJoe Taylor21</v>
      </c>
      <c r="B78">
        <f>VLOOKUP($A78,draft_listing_batters_stats!$A$1:$B$1324,2,FALSE)</f>
        <v>9067</v>
      </c>
      <c r="C78" s="1" t="s">
        <v>94</v>
      </c>
      <c r="D78" s="1" t="s">
        <v>208</v>
      </c>
      <c r="E78" s="1" t="s">
        <v>461</v>
      </c>
      <c r="F78" s="1">
        <v>21</v>
      </c>
      <c r="G78" s="1" t="s">
        <v>44</v>
      </c>
      <c r="H78" s="1" t="s">
        <v>58</v>
      </c>
      <c r="I78" s="1" t="s">
        <v>54</v>
      </c>
      <c r="J78" s="24" t="s">
        <v>54</v>
      </c>
      <c r="K78" s="1" t="s">
        <v>46</v>
      </c>
      <c r="L78" s="24" t="s">
        <v>46</v>
      </c>
      <c r="M78" s="1">
        <v>2</v>
      </c>
      <c r="N78" s="1">
        <v>3</v>
      </c>
      <c r="O78" s="1">
        <v>2</v>
      </c>
      <c r="P78" s="1">
        <v>1</v>
      </c>
      <c r="Q78" s="24">
        <v>3</v>
      </c>
      <c r="R78" s="1">
        <v>6</v>
      </c>
      <c r="S78" s="1">
        <v>3</v>
      </c>
      <c r="T78" s="1">
        <v>2</v>
      </c>
      <c r="U78" s="1">
        <v>1</v>
      </c>
      <c r="V78" s="24">
        <v>4</v>
      </c>
      <c r="W78" s="1">
        <v>8</v>
      </c>
      <c r="X78" s="1">
        <v>4</v>
      </c>
      <c r="Y78" s="24">
        <v>1</v>
      </c>
      <c r="Z78" s="1" t="s">
        <v>48</v>
      </c>
      <c r="AA78" s="1" t="s">
        <v>48</v>
      </c>
      <c r="AB78" s="1" t="s">
        <v>48</v>
      </c>
      <c r="AC78" s="1" t="s">
        <v>48</v>
      </c>
      <c r="AD78" s="1" t="s">
        <v>48</v>
      </c>
      <c r="AE78" s="1" t="s">
        <v>48</v>
      </c>
      <c r="AF78" s="1" t="s">
        <v>48</v>
      </c>
      <c r="AG78" s="24" t="s">
        <v>48</v>
      </c>
      <c r="AH78" s="1">
        <v>2</v>
      </c>
      <c r="AI78" s="1">
        <v>1</v>
      </c>
      <c r="AJ78" s="24">
        <v>1</v>
      </c>
      <c r="AK78" s="36" t="s">
        <v>854</v>
      </c>
      <c r="AL78" s="9">
        <f t="shared" si="9"/>
        <v>-1.496573580729422</v>
      </c>
      <c r="AM78" s="9">
        <f t="shared" si="10"/>
        <v>-0.16633389610163954</v>
      </c>
      <c r="AN78">
        <f t="shared" si="11"/>
        <v>0</v>
      </c>
      <c r="AO78" s="6">
        <f t="shared" si="12"/>
        <v>0</v>
      </c>
      <c r="AP78" s="9">
        <f>($AL$3*AL78+$AM$3*AM78+$AN$3*AN78+$AO$3*AO78)+$K$3*VLOOKUP(K78,COND!$A$2:$C$7,2,FALSE)+$L$3*VLOOKUP(L78,COND!$A$2:$C$7,3,FALSE)</f>
        <v>7.8543358887073831</v>
      </c>
      <c r="AQ78" s="28">
        <f t="shared" si="13"/>
        <v>1.5345010148495601</v>
      </c>
      <c r="AR78" t="str">
        <f t="shared" si="14"/>
        <v>DH</v>
      </c>
      <c r="AS78">
        <v>50</v>
      </c>
      <c r="AT78">
        <v>74</v>
      </c>
      <c r="AV78" t="str">
        <f t="shared" si="15"/>
        <v>Unlikely</v>
      </c>
      <c r="AX78" t="str">
        <f>IF(VLOOKUP($B78,'Draft List'!$D$4:$AC$2598,AX$3,FALSE)&lt;&gt;0,VLOOKUP($B78,'Draft List'!$D$4:$AC$2598,AX$3,FALSE),"")</f>
        <v/>
      </c>
      <c r="AY78" t="str">
        <f>IF(VLOOKUP($B78,'Draft List'!$D$4:$AC$2598,AY$3,FALSE)&lt;&gt;0,VLOOKUP($B78,'Draft List'!$D$4:$AC$2598,AY$3,FALSE),"")</f>
        <v/>
      </c>
      <c r="AZ78" t="str">
        <f>IF(VLOOKUP($B78,'Draft List'!$D$4:$AC$2598,AZ$3,FALSE)&lt;&gt;0,VLOOKUP($B78,'Draft List'!$D$4:$AC$2598,AZ$3,FALSE),"")</f>
        <v/>
      </c>
      <c r="BA78" t="str">
        <f>IF(VLOOKUP($B78,'Draft List'!$D$4:$AC$2598,BA$3,FALSE)&lt;&gt;0,VLOOKUP($B78,'Draft List'!$D$4:$AC$2598,BA$3,FALSE),"")</f>
        <v/>
      </c>
    </row>
    <row r="79" spans="1:53" hidden="1" x14ac:dyDescent="0.25">
      <c r="A79" t="str">
        <f t="shared" si="8"/>
        <v>C-Jorge Ramos21</v>
      </c>
      <c r="B79">
        <f>VLOOKUP($A79,draft_listing_batters_stats!$A$1:$B$1324,2,FALSE)</f>
        <v>16049</v>
      </c>
      <c r="C79" s="1" t="s">
        <v>93</v>
      </c>
      <c r="D79" s="1" t="s">
        <v>137</v>
      </c>
      <c r="E79" s="1" t="s">
        <v>207</v>
      </c>
      <c r="F79" s="1">
        <v>21</v>
      </c>
      <c r="G79" s="1" t="s">
        <v>58</v>
      </c>
      <c r="H79" s="1" t="s">
        <v>44</v>
      </c>
      <c r="I79" s="1" t="s">
        <v>54</v>
      </c>
      <c r="J79" s="24" t="s">
        <v>54</v>
      </c>
      <c r="K79" s="1" t="s">
        <v>46</v>
      </c>
      <c r="L79" s="24" t="s">
        <v>46</v>
      </c>
      <c r="M79" s="1">
        <v>4</v>
      </c>
      <c r="N79" s="1">
        <v>4</v>
      </c>
      <c r="O79" s="1">
        <v>3</v>
      </c>
      <c r="P79" s="1">
        <v>3</v>
      </c>
      <c r="Q79" s="24">
        <v>2</v>
      </c>
      <c r="R79" s="1">
        <v>4</v>
      </c>
      <c r="S79" s="1">
        <v>5</v>
      </c>
      <c r="T79" s="1">
        <v>3</v>
      </c>
      <c r="U79" s="1">
        <v>4</v>
      </c>
      <c r="V79" s="24">
        <v>5</v>
      </c>
      <c r="W79" s="1">
        <v>3</v>
      </c>
      <c r="X79" s="1">
        <v>3</v>
      </c>
      <c r="Y79" s="24">
        <v>6</v>
      </c>
      <c r="Z79" s="1">
        <v>5</v>
      </c>
      <c r="AA79" s="1" t="s">
        <v>48</v>
      </c>
      <c r="AB79" s="1" t="s">
        <v>48</v>
      </c>
      <c r="AC79" s="1" t="s">
        <v>48</v>
      </c>
      <c r="AD79" s="1" t="s">
        <v>48</v>
      </c>
      <c r="AE79" s="1" t="s">
        <v>48</v>
      </c>
      <c r="AF79" s="1" t="s">
        <v>48</v>
      </c>
      <c r="AG79" s="24" t="s">
        <v>48</v>
      </c>
      <c r="AH79" s="1">
        <v>1</v>
      </c>
      <c r="AI79" s="1">
        <v>2</v>
      </c>
      <c r="AJ79" s="24">
        <v>3</v>
      </c>
      <c r="AK79" s="36" t="s">
        <v>900</v>
      </c>
      <c r="AL79" s="9">
        <f t="shared" si="9"/>
        <v>-0.57793777447938877</v>
      </c>
      <c r="AM79" s="9">
        <f t="shared" si="10"/>
        <v>-0.31711932539985394</v>
      </c>
      <c r="AN79">
        <f t="shared" si="11"/>
        <v>0</v>
      </c>
      <c r="AO79" s="6">
        <f t="shared" si="12"/>
        <v>1.5</v>
      </c>
      <c r="AP79" s="9">
        <f>($AL$3*AL79+$AM$3*AM79+$AN$3*AN79+$AO$3*AO79)+$K$3*VLOOKUP(K79,COND!$A$2:$C$7,2,FALSE)+$L$3*VLOOKUP(L79,COND!$A$2:$C$7,3,FALSE)</f>
        <v>7.6367743177538134</v>
      </c>
      <c r="AQ79" s="28">
        <f t="shared" si="13"/>
        <v>1.503481864239786</v>
      </c>
      <c r="AR79" t="str">
        <f t="shared" si="14"/>
        <v>C</v>
      </c>
      <c r="AS79">
        <v>50</v>
      </c>
      <c r="AT79">
        <v>75</v>
      </c>
      <c r="AV79" t="str">
        <f t="shared" si="15"/>
        <v>Unlikely</v>
      </c>
      <c r="AX79">
        <f>IF(VLOOKUP($B79,'Draft List'!$D$4:$AC$2598,AX$3,FALSE)&lt;&gt;0,VLOOKUP($B79,'Draft List'!$D$4:$AC$2598,AX$3,FALSE),"")</f>
        <v>90</v>
      </c>
      <c r="AY79">
        <f>IF(VLOOKUP($B79,'Draft List'!$D$4:$AC$2598,AY$3,FALSE)&lt;&gt;0,VLOOKUP($B79,'Draft List'!$D$4:$AC$2598,AY$3,FALSE),"")</f>
        <v>4</v>
      </c>
      <c r="AZ79">
        <f>IF(VLOOKUP($B79,'Draft List'!$D$4:$AC$2598,AZ$3,FALSE)&lt;&gt;0,VLOOKUP($B79,'Draft List'!$D$4:$AC$2598,AZ$3,FALSE),"")</f>
        <v>5</v>
      </c>
      <c r="BA79" t="str">
        <f>IF(VLOOKUP($B79,'Draft List'!$D$4:$AC$2598,BA$3,FALSE)&lt;&gt;0,VLOOKUP($B79,'Draft List'!$D$4:$AC$2598,BA$3,FALSE),"")</f>
        <v>Scottish Claymores</v>
      </c>
    </row>
    <row r="80" spans="1:53" hidden="1" x14ac:dyDescent="0.25">
      <c r="A80" t="str">
        <f t="shared" si="8"/>
        <v>2BJorge Castillo21</v>
      </c>
      <c r="B80">
        <f>VLOOKUP($A80,draft_listing_batters_stats!$A$1:$B$1324,2,FALSE)</f>
        <v>14548</v>
      </c>
      <c r="C80" s="1" t="s">
        <v>78</v>
      </c>
      <c r="D80" s="1" t="s">
        <v>137</v>
      </c>
      <c r="E80" s="1" t="s">
        <v>475</v>
      </c>
      <c r="F80" s="1">
        <v>21</v>
      </c>
      <c r="G80" s="1" t="s">
        <v>44</v>
      </c>
      <c r="H80" s="1" t="s">
        <v>44</v>
      </c>
      <c r="I80" s="1" t="s">
        <v>54</v>
      </c>
      <c r="J80" s="24" t="s">
        <v>45</v>
      </c>
      <c r="K80" s="1" t="s">
        <v>51</v>
      </c>
      <c r="L80" s="24" t="s">
        <v>46</v>
      </c>
      <c r="M80" s="1">
        <v>2</v>
      </c>
      <c r="N80" s="1">
        <v>3</v>
      </c>
      <c r="O80" s="1">
        <v>1</v>
      </c>
      <c r="P80" s="1">
        <v>3</v>
      </c>
      <c r="Q80" s="24">
        <v>3</v>
      </c>
      <c r="R80" s="1">
        <v>4</v>
      </c>
      <c r="S80" s="1">
        <v>3</v>
      </c>
      <c r="T80" s="1">
        <v>2</v>
      </c>
      <c r="U80" s="1">
        <v>6</v>
      </c>
      <c r="V80" s="24">
        <v>4</v>
      </c>
      <c r="W80" s="1">
        <v>4</v>
      </c>
      <c r="X80" s="1">
        <v>3</v>
      </c>
      <c r="Y80" s="24">
        <v>1</v>
      </c>
      <c r="Z80" s="1" t="s">
        <v>48</v>
      </c>
      <c r="AA80" s="1" t="s">
        <v>48</v>
      </c>
      <c r="AB80" s="1">
        <v>5</v>
      </c>
      <c r="AC80" s="1" t="s">
        <v>48</v>
      </c>
      <c r="AD80" s="1">
        <v>1</v>
      </c>
      <c r="AE80" s="1" t="s">
        <v>48</v>
      </c>
      <c r="AF80" s="1" t="s">
        <v>48</v>
      </c>
      <c r="AG80" s="24" t="s">
        <v>48</v>
      </c>
      <c r="AH80" s="1">
        <v>10</v>
      </c>
      <c r="AI80" s="1">
        <v>10</v>
      </c>
      <c r="AJ80" s="24">
        <v>10</v>
      </c>
      <c r="AK80" s="36" t="s">
        <v>866</v>
      </c>
      <c r="AL80" s="9">
        <f t="shared" si="9"/>
        <v>-1.4002159747341614</v>
      </c>
      <c r="AM80" s="9">
        <f t="shared" si="10"/>
        <v>-0.36289781845908381</v>
      </c>
      <c r="AN80">
        <f t="shared" si="11"/>
        <v>6</v>
      </c>
      <c r="AO80" s="6">
        <f t="shared" si="12"/>
        <v>0.6</v>
      </c>
      <c r="AP80" s="9">
        <f>($AL$3*AL80+$AM$3*AM80+$AN$3*AN80+$AO$3*AO80)+$K$3*VLOOKUP(K80,COND!$A$2:$C$7,2,FALSE)+$L$3*VLOOKUP(L80,COND!$A$2:$C$7,3,FALSE)</f>
        <v>7.2052045810175773</v>
      </c>
      <c r="AQ80" s="28">
        <f t="shared" si="13"/>
        <v>1.4419501948196443</v>
      </c>
      <c r="AR80" t="str">
        <f t="shared" si="14"/>
        <v>2B</v>
      </c>
      <c r="AS80">
        <v>50</v>
      </c>
      <c r="AT80">
        <v>76</v>
      </c>
      <c r="AV80" t="str">
        <f t="shared" si="15"/>
        <v>Unlikely</v>
      </c>
      <c r="AX80" t="str">
        <f>IF(VLOOKUP($B80,'Draft List'!$D$4:$AC$2598,AX$3,FALSE)&lt;&gt;0,VLOOKUP($B80,'Draft List'!$D$4:$AC$2598,AX$3,FALSE),"")</f>
        <v/>
      </c>
      <c r="AY80" t="str">
        <f>IF(VLOOKUP($B80,'Draft List'!$D$4:$AC$2598,AY$3,FALSE)&lt;&gt;0,VLOOKUP($B80,'Draft List'!$D$4:$AC$2598,AY$3,FALSE),"")</f>
        <v/>
      </c>
      <c r="AZ80" t="str">
        <f>IF(VLOOKUP($B80,'Draft List'!$D$4:$AC$2598,AZ$3,FALSE)&lt;&gt;0,VLOOKUP($B80,'Draft List'!$D$4:$AC$2598,AZ$3,FALSE),"")</f>
        <v/>
      </c>
      <c r="BA80" t="str">
        <f>IF(VLOOKUP($B80,'Draft List'!$D$4:$AC$2598,BA$3,FALSE)&lt;&gt;0,VLOOKUP($B80,'Draft List'!$D$4:$AC$2598,BA$3,FALSE),"")</f>
        <v/>
      </c>
    </row>
    <row r="81" spans="1:53" hidden="1" x14ac:dyDescent="0.25">
      <c r="A81" t="str">
        <f t="shared" si="8"/>
        <v>C-Carlos Román21</v>
      </c>
      <c r="B81">
        <f>VLOOKUP($A81,draft_listing_batters_stats!$A$1:$B$1324,2,FALSE)</f>
        <v>14538</v>
      </c>
      <c r="C81" s="1" t="s">
        <v>93</v>
      </c>
      <c r="D81" s="1" t="s">
        <v>222</v>
      </c>
      <c r="E81" s="1" t="s">
        <v>946</v>
      </c>
      <c r="F81" s="1">
        <v>21</v>
      </c>
      <c r="G81" s="1" t="s">
        <v>44</v>
      </c>
      <c r="H81" s="1" t="s">
        <v>44</v>
      </c>
      <c r="I81" s="1" t="s">
        <v>54</v>
      </c>
      <c r="J81" s="24" t="s">
        <v>45</v>
      </c>
      <c r="K81" s="1" t="s">
        <v>51</v>
      </c>
      <c r="L81" s="24" t="s">
        <v>46</v>
      </c>
      <c r="M81" s="1">
        <v>3</v>
      </c>
      <c r="N81" s="1">
        <v>3</v>
      </c>
      <c r="O81" s="1">
        <v>3</v>
      </c>
      <c r="P81" s="1">
        <v>2</v>
      </c>
      <c r="Q81" s="24">
        <v>2</v>
      </c>
      <c r="R81" s="1">
        <v>4</v>
      </c>
      <c r="S81" s="1">
        <v>5</v>
      </c>
      <c r="T81" s="1">
        <v>3</v>
      </c>
      <c r="U81" s="1">
        <v>5</v>
      </c>
      <c r="V81" s="24">
        <v>4</v>
      </c>
      <c r="W81" s="1">
        <v>4</v>
      </c>
      <c r="X81" s="1">
        <v>3</v>
      </c>
      <c r="Y81" s="24">
        <v>4</v>
      </c>
      <c r="Z81" s="1">
        <v>1</v>
      </c>
      <c r="AA81" s="1" t="s">
        <v>48</v>
      </c>
      <c r="AB81" s="1" t="s">
        <v>48</v>
      </c>
      <c r="AC81" s="1" t="s">
        <v>48</v>
      </c>
      <c r="AD81" s="1" t="s">
        <v>48</v>
      </c>
      <c r="AE81" s="1" t="s">
        <v>48</v>
      </c>
      <c r="AF81" s="1" t="s">
        <v>48</v>
      </c>
      <c r="AG81" s="24" t="s">
        <v>48</v>
      </c>
      <c r="AH81" s="1">
        <v>2</v>
      </c>
      <c r="AI81" s="1">
        <v>8</v>
      </c>
      <c r="AJ81" s="24">
        <v>5</v>
      </c>
      <c r="AK81" s="36" t="s">
        <v>832</v>
      </c>
      <c r="AL81" s="9">
        <f t="shared" si="9"/>
        <v>-1.041263040310348</v>
      </c>
      <c r="AM81" s="9">
        <f t="shared" si="10"/>
        <v>-0.26742611520735632</v>
      </c>
      <c r="AN81">
        <f t="shared" si="11"/>
        <v>1</v>
      </c>
      <c r="AO81" s="6">
        <f t="shared" si="12"/>
        <v>0</v>
      </c>
      <c r="AP81" s="9">
        <f>($AL$3*AL81+$AM$3*AM81+$AN$3*AN81+$AO$3*AO81)+$K$3*VLOOKUP(K81,COND!$A$2:$C$7,2,FALSE)+$L$3*VLOOKUP(L81,COND!$A$2:$C$7,3,FALSE)</f>
        <v>6.9534269801473556</v>
      </c>
      <c r="AQ81" s="28">
        <f t="shared" si="13"/>
        <v>1.4060526450486521</v>
      </c>
      <c r="AR81" t="str">
        <f t="shared" si="14"/>
        <v>C</v>
      </c>
      <c r="AS81">
        <v>50</v>
      </c>
      <c r="AT81">
        <v>77</v>
      </c>
      <c r="AV81" t="str">
        <f t="shared" si="15"/>
        <v>Unlikely</v>
      </c>
      <c r="AX81">
        <f>IF(VLOOKUP($B81,'Draft List'!$D$4:$AC$2598,AX$3,FALSE)&lt;&gt;0,VLOOKUP($B81,'Draft List'!$D$4:$AC$2598,AX$3,FALSE),"")</f>
        <v>229</v>
      </c>
      <c r="AY81">
        <f>IF(VLOOKUP($B81,'Draft List'!$D$4:$AC$2598,AY$3,FALSE)&lt;&gt;0,VLOOKUP($B81,'Draft List'!$D$4:$AC$2598,AY$3,FALSE),"")</f>
        <v>9</v>
      </c>
      <c r="AZ81">
        <f>IF(VLOOKUP($B81,'Draft List'!$D$4:$AC$2598,AZ$3,FALSE)&lt;&gt;0,VLOOKUP($B81,'Draft List'!$D$4:$AC$2598,AZ$3,FALSE),"")</f>
        <v>15</v>
      </c>
      <c r="BA81" t="str">
        <f>IF(VLOOKUP($B81,'Draft List'!$D$4:$AC$2598,BA$3,FALSE)&lt;&gt;0,VLOOKUP($B81,'Draft List'!$D$4:$AC$2598,BA$3,FALSE),"")</f>
        <v>San Antonio Calzones of Laredo</v>
      </c>
    </row>
    <row r="82" spans="1:53" hidden="1" x14ac:dyDescent="0.25">
      <c r="A82" t="str">
        <f t="shared" si="8"/>
        <v>SSThomas Windus21</v>
      </c>
      <c r="B82">
        <f>VLOOKUP($A82,draft_listing_batters_stats!$A$1:$B$1324,2,FALSE)</f>
        <v>11145</v>
      </c>
      <c r="C82" s="1" t="s">
        <v>79</v>
      </c>
      <c r="D82" s="1" t="s">
        <v>168</v>
      </c>
      <c r="E82" s="1" t="s">
        <v>905</v>
      </c>
      <c r="F82" s="1">
        <v>21</v>
      </c>
      <c r="G82" s="1" t="s">
        <v>44</v>
      </c>
      <c r="H82" s="1" t="s">
        <v>44</v>
      </c>
      <c r="I82" s="1" t="s">
        <v>54</v>
      </c>
      <c r="J82" s="24" t="s">
        <v>45</v>
      </c>
      <c r="K82" s="1" t="s">
        <v>46</v>
      </c>
      <c r="L82" s="24" t="s">
        <v>51</v>
      </c>
      <c r="M82" s="1">
        <v>3</v>
      </c>
      <c r="N82" s="1">
        <v>3</v>
      </c>
      <c r="O82" s="1">
        <v>2</v>
      </c>
      <c r="P82" s="1">
        <v>1</v>
      </c>
      <c r="Q82" s="24">
        <v>1</v>
      </c>
      <c r="R82" s="1">
        <v>4</v>
      </c>
      <c r="S82" s="1">
        <v>5</v>
      </c>
      <c r="T82" s="1">
        <v>2</v>
      </c>
      <c r="U82" s="1">
        <v>4</v>
      </c>
      <c r="V82" s="24">
        <v>3</v>
      </c>
      <c r="W82" s="1">
        <v>5</v>
      </c>
      <c r="X82" s="1">
        <v>5</v>
      </c>
      <c r="Y82" s="24">
        <v>1</v>
      </c>
      <c r="Z82" s="1" t="s">
        <v>48</v>
      </c>
      <c r="AA82" s="1" t="s">
        <v>48</v>
      </c>
      <c r="AB82" s="1">
        <v>4</v>
      </c>
      <c r="AC82" s="1">
        <v>3</v>
      </c>
      <c r="AD82" s="1">
        <v>9</v>
      </c>
      <c r="AE82" s="1">
        <v>1</v>
      </c>
      <c r="AF82" s="1" t="s">
        <v>48</v>
      </c>
      <c r="AG82" s="24" t="s">
        <v>48</v>
      </c>
      <c r="AH82" s="1">
        <v>10</v>
      </c>
      <c r="AI82" s="1">
        <v>8</v>
      </c>
      <c r="AJ82" s="24">
        <v>9</v>
      </c>
      <c r="AK82" s="36" t="s">
        <v>900</v>
      </c>
      <c r="AL82" s="9">
        <f t="shared" si="9"/>
        <v>-1.2540504241609141</v>
      </c>
      <c r="AM82" s="9">
        <f t="shared" si="10"/>
        <v>-0.48021349905792232</v>
      </c>
      <c r="AN82">
        <f t="shared" si="11"/>
        <v>5</v>
      </c>
      <c r="AO82" s="6">
        <f t="shared" si="12"/>
        <v>1.5</v>
      </c>
      <c r="AP82" s="9">
        <f>($AL$3*AL82+$AM$3*AM82+$AN$3*AN82+$AO$3*AO82)+$K$3*VLOOKUP(K82,COND!$A$2:$C$7,2,FALSE)+$L$3*VLOOKUP(L82,COND!$A$2:$C$7,3,FALSE)</f>
        <v>6.5453663022221731</v>
      </c>
      <c r="AQ82" s="28">
        <f t="shared" si="13"/>
        <v>1.3478728131463125</v>
      </c>
      <c r="AR82" t="str">
        <f t="shared" si="14"/>
        <v>SS</v>
      </c>
      <c r="AS82">
        <v>50</v>
      </c>
      <c r="AT82">
        <v>78</v>
      </c>
      <c r="AV82" t="str">
        <f t="shared" si="15"/>
        <v>Unlikely</v>
      </c>
      <c r="AX82">
        <f>IF(VLOOKUP($B82,'Draft List'!$D$4:$AC$2598,AX$3,FALSE)&lt;&gt;0,VLOOKUP($B82,'Draft List'!$D$4:$AC$2598,AX$3,FALSE),"")</f>
        <v>63</v>
      </c>
      <c r="AY82">
        <f>IF(VLOOKUP($B82,'Draft List'!$D$4:$AC$2598,AY$3,FALSE)&lt;&gt;0,VLOOKUP($B82,'Draft List'!$D$4:$AC$2598,AY$3,FALSE),"")</f>
        <v>3</v>
      </c>
      <c r="AZ82">
        <f>IF(VLOOKUP($B82,'Draft List'!$D$4:$AC$2598,AZ$3,FALSE)&lt;&gt;0,VLOOKUP($B82,'Draft List'!$D$4:$AC$2598,AZ$3,FALSE),"")</f>
        <v>5</v>
      </c>
      <c r="BA82" t="str">
        <f>IF(VLOOKUP($B82,'Draft List'!$D$4:$AC$2598,BA$3,FALSE)&lt;&gt;0,VLOOKUP($B82,'Draft List'!$D$4:$AC$2598,BA$3,FALSE),"")</f>
        <v>Scottish Claymores</v>
      </c>
    </row>
    <row r="83" spans="1:53" hidden="1" x14ac:dyDescent="0.25">
      <c r="A83" t="str">
        <f t="shared" si="8"/>
        <v>1BRaúl Martínez22</v>
      </c>
      <c r="B83">
        <f>VLOOKUP($A83,draft_listing_batters_stats!$A$1:$B$1324,2,FALSE)</f>
        <v>13637</v>
      </c>
      <c r="C83" s="1" t="s">
        <v>94</v>
      </c>
      <c r="D83" s="1" t="s">
        <v>233</v>
      </c>
      <c r="E83" s="1" t="s">
        <v>205</v>
      </c>
      <c r="F83" s="1">
        <v>22</v>
      </c>
      <c r="G83" s="1" t="s">
        <v>58</v>
      </c>
      <c r="H83" s="1" t="s">
        <v>58</v>
      </c>
      <c r="I83" s="1" t="s">
        <v>54</v>
      </c>
      <c r="J83" s="24" t="s">
        <v>54</v>
      </c>
      <c r="K83" s="1" t="s">
        <v>46</v>
      </c>
      <c r="L83" s="24" t="s">
        <v>46</v>
      </c>
      <c r="M83" s="1">
        <v>3</v>
      </c>
      <c r="N83" s="1">
        <v>3</v>
      </c>
      <c r="O83" s="1">
        <v>1</v>
      </c>
      <c r="P83" s="1">
        <v>5</v>
      </c>
      <c r="Q83" s="24">
        <v>3</v>
      </c>
      <c r="R83" s="1">
        <v>5</v>
      </c>
      <c r="S83" s="1">
        <v>3</v>
      </c>
      <c r="T83" s="1">
        <v>1</v>
      </c>
      <c r="U83" s="1">
        <v>6</v>
      </c>
      <c r="V83" s="24">
        <v>5</v>
      </c>
      <c r="W83" s="1">
        <v>8</v>
      </c>
      <c r="X83" s="1">
        <v>2</v>
      </c>
      <c r="Y83" s="24">
        <v>1</v>
      </c>
      <c r="Z83" s="1" t="s">
        <v>48</v>
      </c>
      <c r="AA83" s="1" t="s">
        <v>48</v>
      </c>
      <c r="AB83" s="1" t="s">
        <v>48</v>
      </c>
      <c r="AC83" s="1" t="s">
        <v>48</v>
      </c>
      <c r="AD83" s="1" t="s">
        <v>48</v>
      </c>
      <c r="AE83" s="1" t="s">
        <v>48</v>
      </c>
      <c r="AF83" s="1" t="s">
        <v>48</v>
      </c>
      <c r="AG83" s="24" t="s">
        <v>48</v>
      </c>
      <c r="AH83" s="1">
        <v>1</v>
      </c>
      <c r="AI83" s="1">
        <v>7</v>
      </c>
      <c r="AJ83" s="24">
        <v>6</v>
      </c>
      <c r="AK83" s="36" t="s">
        <v>826</v>
      </c>
      <c r="AL83" s="9">
        <f t="shared" si="9"/>
        <v>-0.89824103851232451</v>
      </c>
      <c r="AM83" s="9">
        <f t="shared" si="10"/>
        <v>-8.3387136463227166E-2</v>
      </c>
      <c r="AN83">
        <f t="shared" si="11"/>
        <v>0</v>
      </c>
      <c r="AO83" s="6">
        <f t="shared" si="12"/>
        <v>0</v>
      </c>
      <c r="AP83" s="9">
        <f>($AL$3*AL83+$AM$3*AM83+$AN$3*AN83+$AO$3*AO83)+$K$3*VLOOKUP(K83,COND!$A$2:$C$7,2,FALSE)+$L$3*VLOOKUP(L83,COND!$A$2:$C$7,3,FALSE)</f>
        <v>8.909530258590042</v>
      </c>
      <c r="AQ83" s="28">
        <f t="shared" si="13"/>
        <v>1.6849468538757959</v>
      </c>
      <c r="AR83" t="str">
        <f t="shared" si="14"/>
        <v>DH</v>
      </c>
      <c r="AS83">
        <v>50</v>
      </c>
      <c r="AT83">
        <v>79</v>
      </c>
      <c r="AV83" t="str">
        <f t="shared" si="15"/>
        <v>Unlikely</v>
      </c>
      <c r="AX83" t="str">
        <f>IF(VLOOKUP($B83,'Draft List'!$D$4:$AC$2598,AX$3,FALSE)&lt;&gt;0,VLOOKUP($B83,'Draft List'!$D$4:$AC$2598,AX$3,FALSE),"")</f>
        <v/>
      </c>
      <c r="AY83" t="str">
        <f>IF(VLOOKUP($B83,'Draft List'!$D$4:$AC$2598,AY$3,FALSE)&lt;&gt;0,VLOOKUP($B83,'Draft List'!$D$4:$AC$2598,AY$3,FALSE),"")</f>
        <v/>
      </c>
      <c r="AZ83" t="str">
        <f>IF(VLOOKUP($B83,'Draft List'!$D$4:$AC$2598,AZ$3,FALSE)&lt;&gt;0,VLOOKUP($B83,'Draft List'!$D$4:$AC$2598,AZ$3,FALSE),"")</f>
        <v/>
      </c>
      <c r="BA83" t="str">
        <f>IF(VLOOKUP($B83,'Draft List'!$D$4:$AC$2598,BA$3,FALSE)&lt;&gt;0,VLOOKUP($B83,'Draft List'!$D$4:$AC$2598,BA$3,FALSE),"")</f>
        <v/>
      </c>
    </row>
    <row r="84" spans="1:53" hidden="1" x14ac:dyDescent="0.25">
      <c r="A84" t="str">
        <f t="shared" si="8"/>
        <v>1BJoe Martin22</v>
      </c>
      <c r="B84">
        <f>VLOOKUP($A84,draft_listing_batters_stats!$A$1:$B$1324,2,FALSE)</f>
        <v>13249</v>
      </c>
      <c r="C84" s="1" t="s">
        <v>94</v>
      </c>
      <c r="D84" s="1" t="s">
        <v>208</v>
      </c>
      <c r="E84" s="1" t="s">
        <v>223</v>
      </c>
      <c r="F84" s="1">
        <v>22</v>
      </c>
      <c r="G84" s="1" t="s">
        <v>44</v>
      </c>
      <c r="H84" s="1" t="s">
        <v>44</v>
      </c>
      <c r="I84" s="1" t="s">
        <v>54</v>
      </c>
      <c r="J84" s="24" t="s">
        <v>54</v>
      </c>
      <c r="K84" s="1" t="s">
        <v>51</v>
      </c>
      <c r="L84" s="24" t="s">
        <v>46</v>
      </c>
      <c r="M84" s="1">
        <v>2</v>
      </c>
      <c r="N84" s="1">
        <v>2</v>
      </c>
      <c r="O84" s="1">
        <v>1</v>
      </c>
      <c r="P84" s="1">
        <v>1</v>
      </c>
      <c r="Q84" s="24">
        <v>2</v>
      </c>
      <c r="R84" s="1">
        <v>5</v>
      </c>
      <c r="S84" s="1">
        <v>2</v>
      </c>
      <c r="T84" s="1">
        <v>2</v>
      </c>
      <c r="U84" s="1">
        <v>5</v>
      </c>
      <c r="V84" s="24">
        <v>4</v>
      </c>
      <c r="W84" s="1">
        <v>6</v>
      </c>
      <c r="X84" s="1">
        <v>7</v>
      </c>
      <c r="Y84" s="24">
        <v>1</v>
      </c>
      <c r="Z84" s="1" t="s">
        <v>48</v>
      </c>
      <c r="AA84" s="1">
        <v>6</v>
      </c>
      <c r="AB84" s="1" t="s">
        <v>48</v>
      </c>
      <c r="AC84" s="1">
        <v>1</v>
      </c>
      <c r="AD84" s="1" t="s">
        <v>48</v>
      </c>
      <c r="AE84" s="1">
        <v>3</v>
      </c>
      <c r="AF84" s="1">
        <v>1</v>
      </c>
      <c r="AG84" s="24" t="s">
        <v>48</v>
      </c>
      <c r="AH84" s="1">
        <v>7</v>
      </c>
      <c r="AI84" s="1">
        <v>5</v>
      </c>
      <c r="AJ84" s="24">
        <v>4</v>
      </c>
      <c r="AK84" s="36" t="s">
        <v>961</v>
      </c>
      <c r="AL84" s="9">
        <f t="shared" si="9"/>
        <v>-1.6707112941891105</v>
      </c>
      <c r="AM84" s="9">
        <f t="shared" si="10"/>
        <v>-0.18111141188469362</v>
      </c>
      <c r="AN84">
        <f t="shared" si="11"/>
        <v>0</v>
      </c>
      <c r="AO84" s="6">
        <f t="shared" si="12"/>
        <v>0</v>
      </c>
      <c r="AP84" s="9">
        <f>($AL$3*AL84+$AM$3*AM84+$AN$3*AN84+$AO$3*AO84)+$K$3*VLOOKUP(K84,COND!$A$2:$C$7,2,FALSE)+$L$3*VLOOKUP(L84,COND!$A$2:$C$7,3,FALSE)</f>
        <v>7.7595919279647649</v>
      </c>
      <c r="AQ84" s="28">
        <f t="shared" si="13"/>
        <v>1.5209927598081907</v>
      </c>
      <c r="AR84" t="str">
        <f t="shared" si="14"/>
        <v>LF</v>
      </c>
      <c r="AS84">
        <v>50</v>
      </c>
      <c r="AT84">
        <v>80</v>
      </c>
      <c r="AV84" t="str">
        <f t="shared" si="15"/>
        <v>Unlikely</v>
      </c>
      <c r="AX84" t="str">
        <f>IF(VLOOKUP($B84,'Draft List'!$D$4:$AC$2598,AX$3,FALSE)&lt;&gt;0,VLOOKUP($B84,'Draft List'!$D$4:$AC$2598,AX$3,FALSE),"")</f>
        <v/>
      </c>
      <c r="AY84" t="str">
        <f>IF(VLOOKUP($B84,'Draft List'!$D$4:$AC$2598,AY$3,FALSE)&lt;&gt;0,VLOOKUP($B84,'Draft List'!$D$4:$AC$2598,AY$3,FALSE),"")</f>
        <v/>
      </c>
      <c r="AZ84" t="str">
        <f>IF(VLOOKUP($B84,'Draft List'!$D$4:$AC$2598,AZ$3,FALSE)&lt;&gt;0,VLOOKUP($B84,'Draft List'!$D$4:$AC$2598,AZ$3,FALSE),"")</f>
        <v/>
      </c>
      <c r="BA84" t="str">
        <f>IF(VLOOKUP($B84,'Draft List'!$D$4:$AC$2598,BA$3,FALSE)&lt;&gt;0,VLOOKUP($B84,'Draft List'!$D$4:$AC$2598,BA$3,FALSE),"")</f>
        <v/>
      </c>
    </row>
    <row r="85" spans="1:53" hidden="1" x14ac:dyDescent="0.25">
      <c r="A85" t="str">
        <f t="shared" si="8"/>
        <v>RFRobby Wright18</v>
      </c>
      <c r="B85">
        <f>VLOOKUP($A85,draft_listing_batters_stats!$A$1:$B$1324,2,FALSE)</f>
        <v>6503</v>
      </c>
      <c r="C85" s="1" t="s">
        <v>73</v>
      </c>
      <c r="D85" s="1" t="s">
        <v>819</v>
      </c>
      <c r="E85" s="1" t="s">
        <v>1744</v>
      </c>
      <c r="F85" s="1">
        <v>18</v>
      </c>
      <c r="G85" s="1" t="s">
        <v>58</v>
      </c>
      <c r="H85" s="1" t="s">
        <v>58</v>
      </c>
      <c r="I85" s="1" t="s">
        <v>54</v>
      </c>
      <c r="J85" s="24" t="s">
        <v>54</v>
      </c>
      <c r="K85" s="1" t="s">
        <v>46</v>
      </c>
      <c r="L85" s="24" t="s">
        <v>46</v>
      </c>
      <c r="M85" s="1">
        <v>1</v>
      </c>
      <c r="N85" s="1">
        <v>2</v>
      </c>
      <c r="O85" s="1">
        <v>1</v>
      </c>
      <c r="P85" s="1">
        <v>2</v>
      </c>
      <c r="Q85" s="24">
        <v>1</v>
      </c>
      <c r="R85" s="1">
        <v>4</v>
      </c>
      <c r="S85" s="1">
        <v>5</v>
      </c>
      <c r="T85" s="1">
        <v>4</v>
      </c>
      <c r="U85" s="1">
        <v>5</v>
      </c>
      <c r="V85" s="24">
        <v>3</v>
      </c>
      <c r="W85" s="1">
        <v>4</v>
      </c>
      <c r="X85" s="1">
        <v>6</v>
      </c>
      <c r="Y85" s="24">
        <v>1</v>
      </c>
      <c r="Z85" s="1" t="s">
        <v>48</v>
      </c>
      <c r="AA85" s="1" t="s">
        <v>48</v>
      </c>
      <c r="AB85" s="1" t="s">
        <v>48</v>
      </c>
      <c r="AC85" s="1" t="s">
        <v>48</v>
      </c>
      <c r="AD85" s="1" t="s">
        <v>48</v>
      </c>
      <c r="AE85" s="1" t="s">
        <v>48</v>
      </c>
      <c r="AF85" s="1" t="s">
        <v>48</v>
      </c>
      <c r="AG85" s="24">
        <v>3</v>
      </c>
      <c r="AH85" s="1">
        <v>9</v>
      </c>
      <c r="AI85" s="1">
        <v>7</v>
      </c>
      <c r="AJ85" s="24">
        <v>5</v>
      </c>
      <c r="AK85" s="36" t="s">
        <v>961</v>
      </c>
      <c r="AL85" s="9">
        <f t="shared" si="9"/>
        <v>-1.9435739201992874</v>
      </c>
      <c r="AM85" s="9">
        <f t="shared" si="10"/>
        <v>-0.22438096100053834</v>
      </c>
      <c r="AN85">
        <f t="shared" si="11"/>
        <v>2</v>
      </c>
      <c r="AO85" s="6">
        <f t="shared" si="12"/>
        <v>0</v>
      </c>
      <c r="AP85" s="9">
        <f>($AL$3*AL85+$AM$3*AM85+$AN$3*AN85+$AO$3*AO85)+$K$3*VLOOKUP(K85,COND!$A$2:$C$7,2,FALSE)+$L$3*VLOOKUP(L85,COND!$A$2:$C$7,3,FALSE)</f>
        <v>7.446404409306945</v>
      </c>
      <c r="AQ85" s="28">
        <f t="shared" si="13"/>
        <v>1.4763396036107592</v>
      </c>
      <c r="AR85" t="str">
        <f t="shared" si="14"/>
        <v>DH</v>
      </c>
      <c r="AS85">
        <v>55</v>
      </c>
      <c r="AT85">
        <v>81</v>
      </c>
      <c r="AV85" t="str">
        <f t="shared" si="15"/>
        <v>Unlikely</v>
      </c>
      <c r="AX85" t="str">
        <f>IF(VLOOKUP($B85,'Draft List'!$D$4:$AC$2598,AX$3,FALSE)&lt;&gt;0,VLOOKUP($B85,'Draft List'!$D$4:$AC$2598,AX$3,FALSE),"")</f>
        <v/>
      </c>
      <c r="AY85" t="str">
        <f>IF(VLOOKUP($B85,'Draft List'!$D$4:$AC$2598,AY$3,FALSE)&lt;&gt;0,VLOOKUP($B85,'Draft List'!$D$4:$AC$2598,AY$3,FALSE),"")</f>
        <v/>
      </c>
      <c r="AZ85" t="str">
        <f>IF(VLOOKUP($B85,'Draft List'!$D$4:$AC$2598,AZ$3,FALSE)&lt;&gt;0,VLOOKUP($B85,'Draft List'!$D$4:$AC$2598,AZ$3,FALSE),"")</f>
        <v/>
      </c>
      <c r="BA85" t="str">
        <f>IF(VLOOKUP($B85,'Draft List'!$D$4:$AC$2598,BA$3,FALSE)&lt;&gt;0,VLOOKUP($B85,'Draft List'!$D$4:$AC$2598,BA$3,FALSE),"")</f>
        <v/>
      </c>
    </row>
    <row r="86" spans="1:53" hidden="1" x14ac:dyDescent="0.25">
      <c r="A86" t="str">
        <f t="shared" si="8"/>
        <v>RFSilas Bentley18</v>
      </c>
      <c r="B86">
        <f>VLOOKUP($A86,draft_listing_batters_stats!$A$1:$B$1324,2,FALSE)</f>
        <v>6988</v>
      </c>
      <c r="C86" s="1" t="s">
        <v>73</v>
      </c>
      <c r="D86" s="1" t="s">
        <v>1036</v>
      </c>
      <c r="E86" s="1" t="s">
        <v>1037</v>
      </c>
      <c r="F86" s="1">
        <v>18</v>
      </c>
      <c r="G86" s="1" t="s">
        <v>44</v>
      </c>
      <c r="H86" s="1" t="s">
        <v>58</v>
      </c>
      <c r="I86" s="1" t="s">
        <v>54</v>
      </c>
      <c r="J86" s="24" t="s">
        <v>54</v>
      </c>
      <c r="K86" s="1" t="s">
        <v>46</v>
      </c>
      <c r="L86" s="24" t="s">
        <v>46</v>
      </c>
      <c r="M86" s="1">
        <v>1</v>
      </c>
      <c r="N86" s="1">
        <v>1</v>
      </c>
      <c r="O86" s="1">
        <v>2</v>
      </c>
      <c r="P86" s="1">
        <v>1</v>
      </c>
      <c r="Q86" s="24">
        <v>1</v>
      </c>
      <c r="R86" s="1">
        <v>4</v>
      </c>
      <c r="S86" s="1">
        <v>2</v>
      </c>
      <c r="T86" s="1">
        <v>6</v>
      </c>
      <c r="U86" s="1">
        <v>5</v>
      </c>
      <c r="V86" s="24">
        <v>2</v>
      </c>
      <c r="W86" s="1">
        <v>5</v>
      </c>
      <c r="X86" s="1">
        <v>7</v>
      </c>
      <c r="Y86" s="24">
        <v>1</v>
      </c>
      <c r="Z86" s="1" t="s">
        <v>48</v>
      </c>
      <c r="AA86" s="1" t="s">
        <v>48</v>
      </c>
      <c r="AB86" s="1" t="s">
        <v>48</v>
      </c>
      <c r="AC86" s="1" t="s">
        <v>48</v>
      </c>
      <c r="AD86" s="1" t="s">
        <v>48</v>
      </c>
      <c r="AE86" s="1">
        <v>1</v>
      </c>
      <c r="AF86" s="1" t="s">
        <v>48</v>
      </c>
      <c r="AG86" s="24">
        <v>4</v>
      </c>
      <c r="AH86" s="1">
        <v>9</v>
      </c>
      <c r="AI86" s="1">
        <v>6</v>
      </c>
      <c r="AJ86" s="24">
        <v>7</v>
      </c>
      <c r="AK86" s="36" t="s">
        <v>854</v>
      </c>
      <c r="AL86" s="9">
        <f t="shared" si="9"/>
        <v>-2.0012818558036707</v>
      </c>
      <c r="AM86" s="9">
        <f t="shared" si="10"/>
        <v>-0.25145395162592926</v>
      </c>
      <c r="AN86">
        <f t="shared" si="11"/>
        <v>3</v>
      </c>
      <c r="AO86" s="6">
        <f t="shared" si="12"/>
        <v>0</v>
      </c>
      <c r="AP86" s="9">
        <f>($AL$3*AL86+$AM$3*AM86+$AN$3*AN86+$AO$3*AO86)+$K$3*VLOOKUP(K86,COND!$A$2:$C$7,2,FALSE)+$L$3*VLOOKUP(L86,COND!$A$2:$C$7,3,FALSE)</f>
        <v>7.2824243949084817</v>
      </c>
      <c r="AQ86" s="28">
        <f t="shared" si="13"/>
        <v>1.4529599196834706</v>
      </c>
      <c r="AR86" t="str">
        <f t="shared" si="14"/>
        <v>RF</v>
      </c>
      <c r="AS86">
        <v>55</v>
      </c>
      <c r="AT86">
        <v>82</v>
      </c>
      <c r="AV86" t="str">
        <f t="shared" si="15"/>
        <v>Unlikely</v>
      </c>
      <c r="AX86">
        <f>IF(VLOOKUP($B86,'Draft List'!$D$4:$AC$2598,AX$3,FALSE)&lt;&gt;0,VLOOKUP($B86,'Draft List'!$D$4:$AC$2598,AX$3,FALSE),"")</f>
        <v>283</v>
      </c>
      <c r="AY86">
        <f>IF(VLOOKUP($B86,'Draft List'!$D$4:$AC$2598,AY$3,FALSE)&lt;&gt;0,VLOOKUP($B86,'Draft List'!$D$4:$AC$2598,AY$3,FALSE),"")</f>
        <v>11</v>
      </c>
      <c r="AZ86">
        <f>IF(VLOOKUP($B86,'Draft List'!$D$4:$AC$2598,AZ$3,FALSE)&lt;&gt;0,VLOOKUP($B86,'Draft List'!$D$4:$AC$2598,AZ$3,FALSE),"")</f>
        <v>17</v>
      </c>
      <c r="BA86" t="str">
        <f>IF(VLOOKUP($B86,'Draft List'!$D$4:$AC$2598,BA$3,FALSE)&lt;&gt;0,VLOOKUP($B86,'Draft List'!$D$4:$AC$2598,BA$3,FALSE),"")</f>
        <v>Kentucky Thoroughbreds</v>
      </c>
    </row>
    <row r="87" spans="1:53" hidden="1" x14ac:dyDescent="0.25">
      <c r="A87" t="str">
        <f t="shared" si="8"/>
        <v>2BRichard Mack21</v>
      </c>
      <c r="B87">
        <f>VLOOKUP($A87,draft_listing_batters_stats!$A$1:$B$1324,2,FALSE)</f>
        <v>3439</v>
      </c>
      <c r="C87" s="1" t="s">
        <v>78</v>
      </c>
      <c r="D87" s="1" t="s">
        <v>134</v>
      </c>
      <c r="E87" s="1" t="s">
        <v>1390</v>
      </c>
      <c r="F87" s="1">
        <v>21</v>
      </c>
      <c r="G87" s="1" t="s">
        <v>44</v>
      </c>
      <c r="H87" s="1" t="s">
        <v>44</v>
      </c>
      <c r="I87" s="1" t="s">
        <v>54</v>
      </c>
      <c r="J87" s="24" t="s">
        <v>54</v>
      </c>
      <c r="K87" s="1" t="s">
        <v>46</v>
      </c>
      <c r="L87" s="24" t="s">
        <v>46</v>
      </c>
      <c r="M87" s="1">
        <v>3</v>
      </c>
      <c r="N87" s="1">
        <v>3</v>
      </c>
      <c r="O87" s="1">
        <v>2</v>
      </c>
      <c r="P87" s="1">
        <v>3</v>
      </c>
      <c r="Q87" s="24">
        <v>5</v>
      </c>
      <c r="R87" s="1">
        <v>4</v>
      </c>
      <c r="S87" s="1">
        <v>3</v>
      </c>
      <c r="T87" s="1">
        <v>2</v>
      </c>
      <c r="U87" s="1">
        <v>5</v>
      </c>
      <c r="V87" s="24">
        <v>6</v>
      </c>
      <c r="W87" s="1">
        <v>1</v>
      </c>
      <c r="X87" s="1">
        <v>1</v>
      </c>
      <c r="Y87" s="24">
        <v>1</v>
      </c>
      <c r="Z87" s="1" t="s">
        <v>48</v>
      </c>
      <c r="AA87" s="1" t="s">
        <v>48</v>
      </c>
      <c r="AB87" s="1">
        <v>5</v>
      </c>
      <c r="AC87" s="1" t="s">
        <v>48</v>
      </c>
      <c r="AD87" s="1" t="s">
        <v>48</v>
      </c>
      <c r="AE87" s="1" t="s">
        <v>48</v>
      </c>
      <c r="AF87" s="1" t="s">
        <v>48</v>
      </c>
      <c r="AG87" s="24" t="s">
        <v>48</v>
      </c>
      <c r="AH87" s="1">
        <v>6</v>
      </c>
      <c r="AI87" s="1">
        <v>5</v>
      </c>
      <c r="AJ87" s="24">
        <v>4</v>
      </c>
      <c r="AK87" s="36" t="s">
        <v>881</v>
      </c>
      <c r="AL87" s="9">
        <f t="shared" si="9"/>
        <v>-0.91456596487341812</v>
      </c>
      <c r="AM87" s="9">
        <f t="shared" si="10"/>
        <v>-0.3725746888344979</v>
      </c>
      <c r="AN87">
        <f t="shared" si="11"/>
        <v>0</v>
      </c>
      <c r="AO87" s="6">
        <f t="shared" si="12"/>
        <v>0.6</v>
      </c>
      <c r="AP87" s="9">
        <f>($AL$3*AL87+$AM$3*AM87+$AN$3*AN87+$AO$3*AO87)+$K$3*VLOOKUP(K87,COND!$A$2:$C$7,2,FALSE)+$L$3*VLOOKUP(L87,COND!$A$2:$C$7,3,FALSE)</f>
        <v>6.0376471374986824</v>
      </c>
      <c r="AQ87" s="28">
        <f t="shared" si="13"/>
        <v>1.2754840306559172</v>
      </c>
      <c r="AR87" t="str">
        <f t="shared" si="14"/>
        <v>2B</v>
      </c>
      <c r="AS87">
        <v>55</v>
      </c>
      <c r="AT87">
        <v>83</v>
      </c>
      <c r="AV87" t="str">
        <f t="shared" si="15"/>
        <v>Unlikely</v>
      </c>
      <c r="AX87" t="str">
        <f>IF(VLOOKUP($B87,'Draft List'!$D$4:$AC$2598,AX$3,FALSE)&lt;&gt;0,VLOOKUP($B87,'Draft List'!$D$4:$AC$2598,AX$3,FALSE),"")</f>
        <v/>
      </c>
      <c r="AY87" t="str">
        <f>IF(VLOOKUP($B87,'Draft List'!$D$4:$AC$2598,AY$3,FALSE)&lt;&gt;0,VLOOKUP($B87,'Draft List'!$D$4:$AC$2598,AY$3,FALSE),"")</f>
        <v/>
      </c>
      <c r="AZ87" t="str">
        <f>IF(VLOOKUP($B87,'Draft List'!$D$4:$AC$2598,AZ$3,FALSE)&lt;&gt;0,VLOOKUP($B87,'Draft List'!$D$4:$AC$2598,AZ$3,FALSE),"")</f>
        <v/>
      </c>
      <c r="BA87" t="str">
        <f>IF(VLOOKUP($B87,'Draft List'!$D$4:$AC$2598,BA$3,FALSE)&lt;&gt;0,VLOOKUP($B87,'Draft List'!$D$4:$AC$2598,BA$3,FALSE),"")</f>
        <v/>
      </c>
    </row>
    <row r="88" spans="1:53" hidden="1" x14ac:dyDescent="0.25">
      <c r="A88" t="str">
        <f t="shared" si="8"/>
        <v>SSKiyonobu Hasegawa21</v>
      </c>
      <c r="B88">
        <f>VLOOKUP($A88,draft_listing_batters_stats!$A$1:$B$1324,2,FALSE)</f>
        <v>11463</v>
      </c>
      <c r="C88" s="1" t="s">
        <v>79</v>
      </c>
      <c r="D88" s="1" t="s">
        <v>1230</v>
      </c>
      <c r="E88" s="1" t="s">
        <v>1231</v>
      </c>
      <c r="F88" s="1">
        <v>21</v>
      </c>
      <c r="G88" s="1" t="s">
        <v>44</v>
      </c>
      <c r="H88" s="1" t="s">
        <v>44</v>
      </c>
      <c r="I88" s="1" t="s">
        <v>54</v>
      </c>
      <c r="J88" s="24" t="s">
        <v>54</v>
      </c>
      <c r="K88" s="1" t="s">
        <v>51</v>
      </c>
      <c r="L88" s="24" t="s">
        <v>46</v>
      </c>
      <c r="M88" s="1">
        <v>2</v>
      </c>
      <c r="N88" s="1">
        <v>5</v>
      </c>
      <c r="O88" s="1">
        <v>2</v>
      </c>
      <c r="P88" s="1">
        <v>3</v>
      </c>
      <c r="Q88" s="24">
        <v>1</v>
      </c>
      <c r="R88" s="1">
        <v>3</v>
      </c>
      <c r="S88" s="1">
        <v>5</v>
      </c>
      <c r="T88" s="1">
        <v>5</v>
      </c>
      <c r="U88" s="1">
        <v>4</v>
      </c>
      <c r="V88" s="24">
        <v>4</v>
      </c>
      <c r="W88" s="1">
        <v>6</v>
      </c>
      <c r="X88" s="1">
        <v>5</v>
      </c>
      <c r="Y88" s="24">
        <v>2</v>
      </c>
      <c r="Z88" s="1" t="s">
        <v>48</v>
      </c>
      <c r="AA88" s="1" t="s">
        <v>48</v>
      </c>
      <c r="AB88" s="1">
        <v>3</v>
      </c>
      <c r="AC88" s="1">
        <v>5</v>
      </c>
      <c r="AD88" s="1">
        <v>5</v>
      </c>
      <c r="AE88" s="1" t="s">
        <v>48</v>
      </c>
      <c r="AF88" s="1">
        <v>2</v>
      </c>
      <c r="AG88" s="24" t="s">
        <v>48</v>
      </c>
      <c r="AH88" s="1">
        <v>9</v>
      </c>
      <c r="AI88" s="1">
        <v>6</v>
      </c>
      <c r="AJ88" s="24">
        <v>6</v>
      </c>
      <c r="AK88" s="36" t="s">
        <v>826</v>
      </c>
      <c r="AL88" s="9">
        <f t="shared" si="9"/>
        <v>-1.2950674011070198</v>
      </c>
      <c r="AM88" s="9">
        <f t="shared" si="10"/>
        <v>-0.51356851337180909</v>
      </c>
      <c r="AN88">
        <f t="shared" si="11"/>
        <v>2</v>
      </c>
      <c r="AO88" s="6">
        <f t="shared" si="12"/>
        <v>1.5</v>
      </c>
      <c r="AP88" s="9">
        <f>($AL$3*AL88+$AM$3*AM88+$AN$3*AN88+$AO$3*AO88)+$K$3*VLOOKUP(K88,COND!$A$2:$C$7,2,FALSE)+$L$3*VLOOKUP(L88,COND!$A$2:$C$7,3,FALSE)</f>
        <v>5.6410044327609219</v>
      </c>
      <c r="AQ88" s="28">
        <f t="shared" si="13"/>
        <v>1.2189321325306992</v>
      </c>
      <c r="AR88" t="str">
        <f t="shared" si="14"/>
        <v>SS</v>
      </c>
      <c r="AS88">
        <v>55</v>
      </c>
      <c r="AT88">
        <v>84</v>
      </c>
      <c r="AV88" t="str">
        <f t="shared" si="15"/>
        <v>Unlikely</v>
      </c>
      <c r="AX88">
        <f>IF(VLOOKUP($B88,'Draft List'!$D$4:$AC$2598,AX$3,FALSE)&lt;&gt;0,VLOOKUP($B88,'Draft List'!$D$4:$AC$2598,AX$3,FALSE),"")</f>
        <v>257</v>
      </c>
      <c r="AY88">
        <f>IF(VLOOKUP($B88,'Draft List'!$D$4:$AC$2598,AY$3,FALSE)&lt;&gt;0,VLOOKUP($B88,'Draft List'!$D$4:$AC$2598,AY$3,FALSE),"")</f>
        <v>10</v>
      </c>
      <c r="AZ88">
        <f>IF(VLOOKUP($B88,'Draft List'!$D$4:$AC$2598,AZ$3,FALSE)&lt;&gt;0,VLOOKUP($B88,'Draft List'!$D$4:$AC$2598,AZ$3,FALSE),"")</f>
        <v>17</v>
      </c>
      <c r="BA88" t="str">
        <f>IF(VLOOKUP($B88,'Draft List'!$D$4:$AC$2598,BA$3,FALSE)&lt;&gt;0,VLOOKUP($B88,'Draft List'!$D$4:$AC$2598,BA$3,FALSE),"")</f>
        <v>Kentucky Thoroughbreds</v>
      </c>
    </row>
    <row r="89" spans="1:53" hidden="1" x14ac:dyDescent="0.25">
      <c r="A89" t="str">
        <f t="shared" si="8"/>
        <v>CFKenzaburo Ishihara21</v>
      </c>
      <c r="B89">
        <f>VLOOKUP($A89,draft_listing_batters_stats!$A$1:$B$1324,2,FALSE)</f>
        <v>16092</v>
      </c>
      <c r="C89" s="1" t="s">
        <v>81</v>
      </c>
      <c r="D89" s="1" t="s">
        <v>1270</v>
      </c>
      <c r="E89" s="1" t="s">
        <v>1271</v>
      </c>
      <c r="F89" s="1">
        <v>21</v>
      </c>
      <c r="G89" s="1" t="s">
        <v>58</v>
      </c>
      <c r="H89" s="1" t="s">
        <v>58</v>
      </c>
      <c r="I89" s="1" t="s">
        <v>54</v>
      </c>
      <c r="J89" s="24" t="s">
        <v>54</v>
      </c>
      <c r="K89" s="1" t="s">
        <v>46</v>
      </c>
      <c r="L89" s="24" t="s">
        <v>46</v>
      </c>
      <c r="M89" s="1">
        <v>4</v>
      </c>
      <c r="N89" s="1">
        <v>3</v>
      </c>
      <c r="O89" s="1">
        <v>1</v>
      </c>
      <c r="P89" s="1">
        <v>5</v>
      </c>
      <c r="Q89" s="24">
        <v>4</v>
      </c>
      <c r="R89" s="1">
        <v>4</v>
      </c>
      <c r="S89" s="1">
        <v>3</v>
      </c>
      <c r="T89" s="1">
        <v>1</v>
      </c>
      <c r="U89" s="1">
        <v>6</v>
      </c>
      <c r="V89" s="24">
        <v>4</v>
      </c>
      <c r="W89" s="1">
        <v>1</v>
      </c>
      <c r="X89" s="1">
        <v>5</v>
      </c>
      <c r="Y89" s="24">
        <v>1</v>
      </c>
      <c r="Z89" s="1" t="s">
        <v>48</v>
      </c>
      <c r="AA89" s="1" t="s">
        <v>48</v>
      </c>
      <c r="AB89" s="1" t="s">
        <v>48</v>
      </c>
      <c r="AC89" s="1" t="s">
        <v>48</v>
      </c>
      <c r="AD89" s="1" t="s">
        <v>48</v>
      </c>
      <c r="AE89" s="1">
        <v>2</v>
      </c>
      <c r="AF89" s="1">
        <v>5</v>
      </c>
      <c r="AG89" s="24">
        <v>2</v>
      </c>
      <c r="AH89" s="1">
        <v>10</v>
      </c>
      <c r="AI89" s="1">
        <v>2</v>
      </c>
      <c r="AJ89" s="24">
        <v>1</v>
      </c>
      <c r="AK89" s="36" t="s">
        <v>826</v>
      </c>
      <c r="AL89" s="9">
        <f t="shared" si="9"/>
        <v>-0.53566886249256629</v>
      </c>
      <c r="AM89" s="9">
        <f t="shared" si="10"/>
        <v>-0.44595931248298532</v>
      </c>
      <c r="AN89">
        <f t="shared" si="11"/>
        <v>1</v>
      </c>
      <c r="AO89" s="6">
        <f t="shared" si="12"/>
        <v>0.75</v>
      </c>
      <c r="AP89" s="9">
        <f>($AL$3*AL89+$AM$3*AM89+$AN$3*AN89+$AO$3*AO89)+$K$3*VLOOKUP(K89,COND!$A$2:$C$7,2,FALSE)+$L$3*VLOOKUP(L89,COND!$A$2:$C$7,3,FALSE)</f>
        <v>5.5115880306215868</v>
      </c>
      <c r="AQ89" s="28">
        <f t="shared" si="13"/>
        <v>1.2004804048117821</v>
      </c>
      <c r="AR89" t="str">
        <f t="shared" si="14"/>
        <v>CF</v>
      </c>
      <c r="AS89">
        <v>55</v>
      </c>
      <c r="AT89">
        <v>85</v>
      </c>
      <c r="AV89" t="str">
        <f t="shared" si="15"/>
        <v>Unlikely</v>
      </c>
      <c r="AX89">
        <f>IF(VLOOKUP($B89,'Draft List'!$D$4:$AC$2598,AX$3,FALSE)&lt;&gt;0,VLOOKUP($B89,'Draft List'!$D$4:$AC$2598,AX$3,FALSE),"")</f>
        <v>89</v>
      </c>
      <c r="AY89">
        <f>IF(VLOOKUP($B89,'Draft List'!$D$4:$AC$2598,AY$3,FALSE)&lt;&gt;0,VLOOKUP($B89,'Draft List'!$D$4:$AC$2598,AY$3,FALSE),"")</f>
        <v>4</v>
      </c>
      <c r="AZ89">
        <f>IF(VLOOKUP($B89,'Draft List'!$D$4:$AC$2598,AZ$3,FALSE)&lt;&gt;0,VLOOKUP($B89,'Draft List'!$D$4:$AC$2598,AZ$3,FALSE),"")</f>
        <v>4</v>
      </c>
      <c r="BA89" t="str">
        <f>IF(VLOOKUP($B89,'Draft List'!$D$4:$AC$2598,BA$3,FALSE)&lt;&gt;0,VLOOKUP($B89,'Draft List'!$D$4:$AC$2598,BA$3,FALSE),"")</f>
        <v>Amsterdam Lions</v>
      </c>
    </row>
    <row r="90" spans="1:53" hidden="1" x14ac:dyDescent="0.25">
      <c r="A90" t="str">
        <f t="shared" si="8"/>
        <v>1BNaizen Kato21</v>
      </c>
      <c r="B90">
        <f>VLOOKUP($A90,draft_listing_batters_stats!$A$1:$B$1324,2,FALSE)</f>
        <v>16062</v>
      </c>
      <c r="C90" s="1" t="s">
        <v>94</v>
      </c>
      <c r="D90" s="1" t="s">
        <v>1300</v>
      </c>
      <c r="E90" s="1" t="s">
        <v>535</v>
      </c>
      <c r="F90" s="1">
        <v>21</v>
      </c>
      <c r="G90" s="1" t="s">
        <v>44</v>
      </c>
      <c r="H90" s="1" t="s">
        <v>44</v>
      </c>
      <c r="I90" s="1" t="s">
        <v>54</v>
      </c>
      <c r="J90" s="24" t="s">
        <v>54</v>
      </c>
      <c r="K90" s="1" t="s">
        <v>46</v>
      </c>
      <c r="L90" s="24" t="s">
        <v>46</v>
      </c>
      <c r="M90" s="1">
        <v>2</v>
      </c>
      <c r="N90" s="1">
        <v>2</v>
      </c>
      <c r="O90" s="1">
        <v>4</v>
      </c>
      <c r="P90" s="1">
        <v>4</v>
      </c>
      <c r="Q90" s="24">
        <v>4</v>
      </c>
      <c r="R90" s="1">
        <v>4</v>
      </c>
      <c r="S90" s="1">
        <v>2</v>
      </c>
      <c r="T90" s="1">
        <v>6</v>
      </c>
      <c r="U90" s="1">
        <v>4</v>
      </c>
      <c r="V90" s="24">
        <v>5</v>
      </c>
      <c r="W90" s="1">
        <v>2</v>
      </c>
      <c r="X90" s="1">
        <v>3</v>
      </c>
      <c r="Y90" s="24">
        <v>1</v>
      </c>
      <c r="Z90" s="1" t="s">
        <v>48</v>
      </c>
      <c r="AA90" s="1">
        <v>6</v>
      </c>
      <c r="AB90" s="1" t="s">
        <v>48</v>
      </c>
      <c r="AC90" s="1" t="s">
        <v>48</v>
      </c>
      <c r="AD90" s="1" t="s">
        <v>48</v>
      </c>
      <c r="AE90" s="1" t="s">
        <v>48</v>
      </c>
      <c r="AF90" s="1" t="s">
        <v>48</v>
      </c>
      <c r="AG90" s="24" t="s">
        <v>48</v>
      </c>
      <c r="AH90" s="1">
        <v>3</v>
      </c>
      <c r="AI90" s="1">
        <v>1</v>
      </c>
      <c r="AJ90" s="24">
        <v>1</v>
      </c>
      <c r="AK90" s="36" t="s">
        <v>900</v>
      </c>
      <c r="AL90" s="9">
        <f t="shared" si="9"/>
        <v>-1.0723654824544957</v>
      </c>
      <c r="AM90" s="9">
        <f t="shared" si="10"/>
        <v>-0.22111448218425991</v>
      </c>
      <c r="AN90">
        <f t="shared" si="11"/>
        <v>0</v>
      </c>
      <c r="AO90" s="6">
        <f t="shared" si="12"/>
        <v>0</v>
      </c>
      <c r="AP90" s="9">
        <f>($AL$3*AL90+$AM$3*AM90+$AN$3*AN90+$AO$3*AO90)+$K$3*VLOOKUP(K90,COND!$A$2:$C$7,2,FALSE)+$L$3*VLOOKUP(L90,COND!$A$2:$C$7,3,FALSE)</f>
        <v>7.2393896655434311</v>
      </c>
      <c r="AQ90" s="28">
        <f t="shared" si="13"/>
        <v>1.4468241818977279</v>
      </c>
      <c r="AR90" t="str">
        <f t="shared" si="14"/>
        <v>1B</v>
      </c>
      <c r="AS90">
        <v>55</v>
      </c>
      <c r="AT90">
        <v>86</v>
      </c>
      <c r="AV90" t="str">
        <f t="shared" si="15"/>
        <v>Unlikely</v>
      </c>
      <c r="AX90">
        <f>IF(VLOOKUP($B90,'Draft List'!$D$4:$AC$2598,AX$3,FALSE)&lt;&gt;0,VLOOKUP($B90,'Draft List'!$D$4:$AC$2598,AX$3,FALSE),"")</f>
        <v>120</v>
      </c>
      <c r="AY90">
        <f>IF(VLOOKUP($B90,'Draft List'!$D$4:$AC$2598,AY$3,FALSE)&lt;&gt;0,VLOOKUP($B90,'Draft List'!$D$4:$AC$2598,AY$3,FALSE),"")</f>
        <v>5</v>
      </c>
      <c r="AZ90">
        <f>IF(VLOOKUP($B90,'Draft List'!$D$4:$AC$2598,AZ$3,FALSE)&lt;&gt;0,VLOOKUP($B90,'Draft List'!$D$4:$AC$2598,AZ$3,FALSE),"")</f>
        <v>10</v>
      </c>
      <c r="BA90" t="str">
        <f>IF(VLOOKUP($B90,'Draft List'!$D$4:$AC$2598,BA$3,FALSE)&lt;&gt;0,VLOOKUP($B90,'Draft List'!$D$4:$AC$2598,BA$3,FALSE),"")</f>
        <v>New Orleans Trendsetters</v>
      </c>
    </row>
    <row r="91" spans="1:53" hidden="1" x14ac:dyDescent="0.25">
      <c r="A91" t="str">
        <f t="shared" si="8"/>
        <v>1BJohn Davis21</v>
      </c>
      <c r="B91">
        <f>VLOOKUP($A91,draft_listing_batters_stats!$A$1:$B$1324,2,FALSE)</f>
        <v>4627</v>
      </c>
      <c r="C91" s="1" t="s">
        <v>94</v>
      </c>
      <c r="D91" s="1" t="s">
        <v>213</v>
      </c>
      <c r="E91" s="1" t="s">
        <v>144</v>
      </c>
      <c r="F91" s="1">
        <v>21</v>
      </c>
      <c r="G91" s="1" t="s">
        <v>44</v>
      </c>
      <c r="H91" s="1" t="s">
        <v>44</v>
      </c>
      <c r="I91" s="1" t="s">
        <v>54</v>
      </c>
      <c r="J91" s="24" t="s">
        <v>54</v>
      </c>
      <c r="K91" s="1" t="s">
        <v>46</v>
      </c>
      <c r="L91" s="24" t="s">
        <v>51</v>
      </c>
      <c r="M91" s="1">
        <v>2</v>
      </c>
      <c r="N91" s="1">
        <v>6</v>
      </c>
      <c r="O91" s="1">
        <v>2</v>
      </c>
      <c r="P91" s="1">
        <v>2</v>
      </c>
      <c r="Q91" s="24">
        <v>2</v>
      </c>
      <c r="R91" s="1">
        <v>4</v>
      </c>
      <c r="S91" s="1">
        <v>6</v>
      </c>
      <c r="T91" s="1">
        <v>2</v>
      </c>
      <c r="U91" s="1">
        <v>4</v>
      </c>
      <c r="V91" s="24">
        <v>6</v>
      </c>
      <c r="W91" s="1">
        <v>5</v>
      </c>
      <c r="X91" s="1">
        <v>6</v>
      </c>
      <c r="Y91" s="24">
        <v>1</v>
      </c>
      <c r="Z91" s="1" t="s">
        <v>48</v>
      </c>
      <c r="AA91" s="1">
        <v>8</v>
      </c>
      <c r="AB91" s="1" t="s">
        <v>48</v>
      </c>
      <c r="AC91" s="1">
        <v>3</v>
      </c>
      <c r="AD91" s="1" t="s">
        <v>48</v>
      </c>
      <c r="AE91" s="1" t="s">
        <v>48</v>
      </c>
      <c r="AF91" s="1" t="s">
        <v>48</v>
      </c>
      <c r="AG91" s="24" t="s">
        <v>48</v>
      </c>
      <c r="AH91" s="1">
        <v>6</v>
      </c>
      <c r="AI91" s="1">
        <v>5</v>
      </c>
      <c r="AJ91" s="24">
        <v>6</v>
      </c>
      <c r="AK91" s="36" t="s">
        <v>839</v>
      </c>
      <c r="AL91" s="9">
        <f t="shared" si="9"/>
        <v>-1.2937007316808138</v>
      </c>
      <c r="AM91" s="9">
        <f t="shared" si="10"/>
        <v>-0.30910459998796846</v>
      </c>
      <c r="AN91">
        <f t="shared" si="11"/>
        <v>0</v>
      </c>
      <c r="AO91" s="6">
        <f t="shared" si="12"/>
        <v>0.25</v>
      </c>
      <c r="AP91" s="9">
        <f>($AL$3*AL91+$AM$3*AM91+$AN$3*AN91+$AO$3*AO91)+$K$3*VLOOKUP(K91,COND!$A$2:$C$7,2,FALSE)+$L$3*VLOOKUP(L91,COND!$A$2:$C$7,3,FALSE)</f>
        <v>6.511374726976296</v>
      </c>
      <c r="AQ91" s="28">
        <f t="shared" si="13"/>
        <v>1.3430264159292213</v>
      </c>
      <c r="AR91" t="str">
        <f t="shared" si="14"/>
        <v>1B</v>
      </c>
      <c r="AS91">
        <v>55</v>
      </c>
      <c r="AT91">
        <v>87</v>
      </c>
      <c r="AV91" t="str">
        <f t="shared" si="15"/>
        <v>Unlikely</v>
      </c>
      <c r="AX91">
        <f>IF(VLOOKUP($B91,'Draft List'!$D$4:$AC$2598,AX$3,FALSE)&lt;&gt;0,VLOOKUP($B91,'Draft List'!$D$4:$AC$2598,AX$3,FALSE),"")</f>
        <v>123</v>
      </c>
      <c r="AY91">
        <f>IF(VLOOKUP($B91,'Draft List'!$D$4:$AC$2598,AY$3,FALSE)&lt;&gt;0,VLOOKUP($B91,'Draft List'!$D$4:$AC$2598,AY$3,FALSE),"")</f>
        <v>5</v>
      </c>
      <c r="AZ91">
        <f>IF(VLOOKUP($B91,'Draft List'!$D$4:$AC$2598,AZ$3,FALSE)&lt;&gt;0,VLOOKUP($B91,'Draft List'!$D$4:$AC$2598,AZ$3,FALSE),"")</f>
        <v>13</v>
      </c>
      <c r="BA91" t="str">
        <f>IF(VLOOKUP($B91,'Draft List'!$D$4:$AC$2598,BA$3,FALSE)&lt;&gt;0,VLOOKUP($B91,'Draft List'!$D$4:$AC$2598,BA$3,FALSE),"")</f>
        <v>Arlington Bureaucrats</v>
      </c>
    </row>
    <row r="92" spans="1:53" hidden="1" x14ac:dyDescent="0.25">
      <c r="A92" t="str">
        <f t="shared" si="8"/>
        <v>1BFernando González21</v>
      </c>
      <c r="B92">
        <f>VLOOKUP($A92,draft_listing_batters_stats!$A$1:$B$1324,2,FALSE)</f>
        <v>14572</v>
      </c>
      <c r="C92" s="1" t="s">
        <v>94</v>
      </c>
      <c r="D92" s="1" t="s">
        <v>234</v>
      </c>
      <c r="E92" s="1" t="s">
        <v>166</v>
      </c>
      <c r="F92" s="1">
        <v>21</v>
      </c>
      <c r="G92" s="1" t="s">
        <v>68</v>
      </c>
      <c r="H92" s="1" t="s">
        <v>44</v>
      </c>
      <c r="I92" s="1" t="s">
        <v>54</v>
      </c>
      <c r="J92" s="24" t="s">
        <v>54</v>
      </c>
      <c r="K92" s="1" t="s">
        <v>46</v>
      </c>
      <c r="L92" s="24" t="s">
        <v>46</v>
      </c>
      <c r="M92" s="1">
        <v>1</v>
      </c>
      <c r="N92" s="1">
        <v>1</v>
      </c>
      <c r="O92" s="1">
        <v>1</v>
      </c>
      <c r="P92" s="1">
        <v>3</v>
      </c>
      <c r="Q92" s="24">
        <v>1</v>
      </c>
      <c r="R92" s="1">
        <v>4</v>
      </c>
      <c r="S92" s="1">
        <v>1</v>
      </c>
      <c r="T92" s="1">
        <v>4</v>
      </c>
      <c r="U92" s="1">
        <v>7</v>
      </c>
      <c r="V92" s="24">
        <v>1</v>
      </c>
      <c r="W92" s="1">
        <v>8</v>
      </c>
      <c r="X92" s="1">
        <v>2</v>
      </c>
      <c r="Y92" s="24">
        <v>1</v>
      </c>
      <c r="Z92" s="1" t="s">
        <v>48</v>
      </c>
      <c r="AA92" s="1" t="s">
        <v>48</v>
      </c>
      <c r="AB92" s="1" t="s">
        <v>48</v>
      </c>
      <c r="AC92" s="1" t="s">
        <v>48</v>
      </c>
      <c r="AD92" s="1" t="s">
        <v>48</v>
      </c>
      <c r="AE92" s="1" t="s">
        <v>48</v>
      </c>
      <c r="AF92" s="1" t="s">
        <v>48</v>
      </c>
      <c r="AG92" s="24" t="s">
        <v>48</v>
      </c>
      <c r="AH92" s="1">
        <v>2</v>
      </c>
      <c r="AI92" s="1">
        <v>1</v>
      </c>
      <c r="AJ92" s="24">
        <v>2</v>
      </c>
      <c r="AK92" s="36" t="s">
        <v>839</v>
      </c>
      <c r="AL92" s="9">
        <f t="shared" si="9"/>
        <v>-1.90492424980841</v>
      </c>
      <c r="AM92" s="9">
        <f t="shared" si="10"/>
        <v>-0.32923405909035708</v>
      </c>
      <c r="AN92">
        <f t="shared" si="11"/>
        <v>0</v>
      </c>
      <c r="AO92" s="6">
        <f t="shared" si="12"/>
        <v>0</v>
      </c>
      <c r="AP92" s="9">
        <f>($AL$3*AL92+$AM$3*AM92+$AN$3*AN92+$AO$3*AO92)+$K$3*VLOOKUP(K92,COND!$A$2:$C$7,2,FALSE)+$L$3*VLOOKUP(L92,COND!$A$2:$C$7,3,FALSE)</f>
        <v>5.8586988659348744</v>
      </c>
      <c r="AQ92" s="28">
        <f t="shared" si="13"/>
        <v>1.249970226160632</v>
      </c>
      <c r="AR92" t="str">
        <f t="shared" si="14"/>
        <v>DH</v>
      </c>
      <c r="AS92">
        <v>55</v>
      </c>
      <c r="AT92">
        <v>88</v>
      </c>
      <c r="AV92" t="str">
        <f t="shared" si="15"/>
        <v>Unlikely</v>
      </c>
      <c r="AX92" t="str">
        <f>IF(VLOOKUP($B92,'Draft List'!$D$4:$AC$2598,AX$3,FALSE)&lt;&gt;0,VLOOKUP($B92,'Draft List'!$D$4:$AC$2598,AX$3,FALSE),"")</f>
        <v/>
      </c>
      <c r="AY92" t="str">
        <f>IF(VLOOKUP($B92,'Draft List'!$D$4:$AC$2598,AY$3,FALSE)&lt;&gt;0,VLOOKUP($B92,'Draft List'!$D$4:$AC$2598,AY$3,FALSE),"")</f>
        <v/>
      </c>
      <c r="AZ92" t="str">
        <f>IF(VLOOKUP($B92,'Draft List'!$D$4:$AC$2598,AZ$3,FALSE)&lt;&gt;0,VLOOKUP($B92,'Draft List'!$D$4:$AC$2598,AZ$3,FALSE),"")</f>
        <v/>
      </c>
      <c r="BA92" t="str">
        <f>IF(VLOOKUP($B92,'Draft List'!$D$4:$AC$2598,BA$3,FALSE)&lt;&gt;0,VLOOKUP($B92,'Draft List'!$D$4:$AC$2598,BA$3,FALSE),"")</f>
        <v/>
      </c>
    </row>
    <row r="93" spans="1:53" hidden="1" x14ac:dyDescent="0.25">
      <c r="A93" t="str">
        <f t="shared" si="8"/>
        <v>C-Wim Kalff21</v>
      </c>
      <c r="B93">
        <f>VLOOKUP($A93,draft_listing_batters_stats!$A$1:$B$1324,2,FALSE)</f>
        <v>14721</v>
      </c>
      <c r="C93" s="1" t="s">
        <v>93</v>
      </c>
      <c r="D93" s="1" t="s">
        <v>1294</v>
      </c>
      <c r="E93" s="1" t="s">
        <v>1295</v>
      </c>
      <c r="F93" s="1">
        <v>21</v>
      </c>
      <c r="G93" s="1" t="s">
        <v>44</v>
      </c>
      <c r="H93" s="1" t="s">
        <v>44</v>
      </c>
      <c r="I93" s="1" t="s">
        <v>54</v>
      </c>
      <c r="J93" s="24" t="s">
        <v>54</v>
      </c>
      <c r="K93" s="1" t="s">
        <v>46</v>
      </c>
      <c r="L93" s="24" t="s">
        <v>46</v>
      </c>
      <c r="M93" s="1">
        <v>2</v>
      </c>
      <c r="N93" s="1">
        <v>2</v>
      </c>
      <c r="O93" s="1">
        <v>1</v>
      </c>
      <c r="P93" s="1">
        <v>2</v>
      </c>
      <c r="Q93" s="24">
        <v>2</v>
      </c>
      <c r="R93" s="1">
        <v>5</v>
      </c>
      <c r="S93" s="1">
        <v>5</v>
      </c>
      <c r="T93" s="1">
        <v>1</v>
      </c>
      <c r="U93" s="1">
        <v>2</v>
      </c>
      <c r="V93" s="24">
        <v>5</v>
      </c>
      <c r="W93" s="1">
        <v>3</v>
      </c>
      <c r="X93" s="1">
        <v>2</v>
      </c>
      <c r="Y93" s="24">
        <v>4</v>
      </c>
      <c r="Z93" s="1" t="s">
        <v>48</v>
      </c>
      <c r="AA93" s="1" t="s">
        <v>48</v>
      </c>
      <c r="AB93" s="1" t="s">
        <v>48</v>
      </c>
      <c r="AC93" s="1" t="s">
        <v>48</v>
      </c>
      <c r="AD93" s="1" t="s">
        <v>48</v>
      </c>
      <c r="AE93" s="1" t="s">
        <v>48</v>
      </c>
      <c r="AF93" s="1" t="s">
        <v>48</v>
      </c>
      <c r="AG93" s="24" t="s">
        <v>48</v>
      </c>
      <c r="AH93" s="1">
        <v>1</v>
      </c>
      <c r="AI93" s="1">
        <v>6</v>
      </c>
      <c r="AJ93" s="24">
        <v>4</v>
      </c>
      <c r="AK93" s="36" t="s">
        <v>832</v>
      </c>
      <c r="AL93" s="9">
        <f t="shared" si="9"/>
        <v>-1.5810017441795292</v>
      </c>
      <c r="AM93" s="9">
        <f t="shared" si="10"/>
        <v>-0.34010557726414431</v>
      </c>
      <c r="AN93">
        <f t="shared" si="11"/>
        <v>0</v>
      </c>
      <c r="AO93" s="6">
        <f t="shared" si="12"/>
        <v>0</v>
      </c>
      <c r="AP93" s="9">
        <f>($AL$3*AL93+$AM$3*AM93+$AN$3*AN93+$AO$3*AO93)+$K$3*VLOOKUP(K93,COND!$A$2:$C$7,2,FALSE)+$L$3*VLOOKUP(L93,COND!$A$2:$C$7,3,FALSE)</f>
        <v>5.7606328984123154</v>
      </c>
      <c r="AQ93" s="28">
        <f t="shared" si="13"/>
        <v>1.2359883312747719</v>
      </c>
      <c r="AR93" t="str">
        <f t="shared" si="14"/>
        <v>DH</v>
      </c>
      <c r="AS93">
        <v>55</v>
      </c>
      <c r="AT93">
        <v>89</v>
      </c>
      <c r="AV93" t="str">
        <f t="shared" si="15"/>
        <v>Unlikely</v>
      </c>
      <c r="AX93" t="str">
        <f>IF(VLOOKUP($B93,'Draft List'!$D$4:$AC$2598,AX$3,FALSE)&lt;&gt;0,VLOOKUP($B93,'Draft List'!$D$4:$AC$2598,AX$3,FALSE),"")</f>
        <v/>
      </c>
      <c r="AY93" t="str">
        <f>IF(VLOOKUP($B93,'Draft List'!$D$4:$AC$2598,AY$3,FALSE)&lt;&gt;0,VLOOKUP($B93,'Draft List'!$D$4:$AC$2598,AY$3,FALSE),"")</f>
        <v/>
      </c>
      <c r="AZ93" t="str">
        <f>IF(VLOOKUP($B93,'Draft List'!$D$4:$AC$2598,AZ$3,FALSE)&lt;&gt;0,VLOOKUP($B93,'Draft List'!$D$4:$AC$2598,AZ$3,FALSE),"")</f>
        <v/>
      </c>
      <c r="BA93" t="str">
        <f>IF(VLOOKUP($B93,'Draft List'!$D$4:$AC$2598,BA$3,FALSE)&lt;&gt;0,VLOOKUP($B93,'Draft List'!$D$4:$AC$2598,BA$3,FALSE),"")</f>
        <v/>
      </c>
    </row>
    <row r="94" spans="1:53" hidden="1" x14ac:dyDescent="0.25">
      <c r="A94" t="str">
        <f t="shared" si="8"/>
        <v>RFRobert MacDougal21</v>
      </c>
      <c r="B94">
        <f>VLOOKUP($A94,draft_listing_batters_stats!$A$1:$B$1324,2,FALSE)</f>
        <v>9250</v>
      </c>
      <c r="C94" s="1" t="s">
        <v>73</v>
      </c>
      <c r="D94" s="1" t="s">
        <v>378</v>
      </c>
      <c r="E94" s="1" t="s">
        <v>1384</v>
      </c>
      <c r="F94" s="1">
        <v>21</v>
      </c>
      <c r="G94" s="1" t="s">
        <v>44</v>
      </c>
      <c r="H94" s="1" t="s">
        <v>44</v>
      </c>
      <c r="I94" s="1" t="s">
        <v>54</v>
      </c>
      <c r="J94" s="24" t="s">
        <v>54</v>
      </c>
      <c r="K94" s="1" t="s">
        <v>46</v>
      </c>
      <c r="L94" s="24" t="s">
        <v>51</v>
      </c>
      <c r="M94" s="1">
        <v>2</v>
      </c>
      <c r="N94" s="1">
        <v>1</v>
      </c>
      <c r="O94" s="1">
        <v>1</v>
      </c>
      <c r="P94" s="1">
        <v>3</v>
      </c>
      <c r="Q94" s="24">
        <v>2</v>
      </c>
      <c r="R94" s="1">
        <v>4</v>
      </c>
      <c r="S94" s="1">
        <v>3</v>
      </c>
      <c r="T94" s="1">
        <v>1</v>
      </c>
      <c r="U94" s="1">
        <v>5</v>
      </c>
      <c r="V94" s="24">
        <v>5</v>
      </c>
      <c r="W94" s="1">
        <v>8</v>
      </c>
      <c r="X94" s="1">
        <v>9</v>
      </c>
      <c r="Y94" s="24">
        <v>1</v>
      </c>
      <c r="Z94" s="1" t="s">
        <v>48</v>
      </c>
      <c r="AA94" s="1" t="s">
        <v>48</v>
      </c>
      <c r="AB94" s="1" t="s">
        <v>48</v>
      </c>
      <c r="AC94" s="1" t="s">
        <v>48</v>
      </c>
      <c r="AD94" s="1" t="s">
        <v>48</v>
      </c>
      <c r="AE94" s="1">
        <v>3</v>
      </c>
      <c r="AF94" s="1" t="s">
        <v>48</v>
      </c>
      <c r="AG94" s="24">
        <v>6</v>
      </c>
      <c r="AH94" s="1">
        <v>9</v>
      </c>
      <c r="AI94" s="1">
        <v>10</v>
      </c>
      <c r="AJ94" s="24">
        <v>10</v>
      </c>
      <c r="AK94" s="36" t="s">
        <v>993</v>
      </c>
      <c r="AL94" s="9">
        <f t="shared" si="9"/>
        <v>-1.5423520737886516</v>
      </c>
      <c r="AM94" s="9">
        <f t="shared" si="10"/>
        <v>-0.49565252267548288</v>
      </c>
      <c r="AN94">
        <f t="shared" si="11"/>
        <v>6</v>
      </c>
      <c r="AO94" s="6">
        <f t="shared" si="12"/>
        <v>0.65</v>
      </c>
      <c r="AP94" s="9">
        <f>($AL$3*AL94+$AM$3*AM94+$AN$3*AN94+$AO$3*AO94)+$K$3*VLOOKUP(K94,COND!$A$2:$C$7,2,FALSE)+$L$3*VLOOKUP(L94,COND!$A$2:$C$7,3,FALSE)</f>
        <v>5.6479345205153404</v>
      </c>
      <c r="AQ94" s="28">
        <f t="shared" si="13"/>
        <v>1.2199201996551048</v>
      </c>
      <c r="AR94" t="str">
        <f t="shared" si="14"/>
        <v>RF</v>
      </c>
      <c r="AS94">
        <v>55</v>
      </c>
      <c r="AT94">
        <v>90</v>
      </c>
      <c r="AV94" t="str">
        <f t="shared" si="15"/>
        <v>Unlikely</v>
      </c>
      <c r="AX94">
        <f>IF(VLOOKUP($B94,'Draft List'!$D$4:$AC$2598,AX$3,FALSE)&lt;&gt;0,VLOOKUP($B94,'Draft List'!$D$4:$AC$2598,AX$3,FALSE),"")</f>
        <v>368</v>
      </c>
      <c r="AY94">
        <f>IF(VLOOKUP($B94,'Draft List'!$D$4:$AC$2598,AY$3,FALSE)&lt;&gt;0,VLOOKUP($B94,'Draft List'!$D$4:$AC$2598,AY$3,FALSE),"")</f>
        <v>14</v>
      </c>
      <c r="AZ94">
        <f>IF(VLOOKUP($B94,'Draft List'!$D$4:$AC$2598,AZ$3,FALSE)&lt;&gt;0,VLOOKUP($B94,'Draft List'!$D$4:$AC$2598,AZ$3,FALSE),"")</f>
        <v>24</v>
      </c>
      <c r="BA94" t="str">
        <f>IF(VLOOKUP($B94,'Draft List'!$D$4:$AC$2598,BA$3,FALSE)&lt;&gt;0,VLOOKUP($B94,'Draft List'!$D$4:$AC$2598,BA$3,FALSE),"")</f>
        <v>Aurora Borealis</v>
      </c>
    </row>
    <row r="95" spans="1:53" hidden="1" x14ac:dyDescent="0.25">
      <c r="A95" t="str">
        <f t="shared" si="8"/>
        <v>SSBill Navarro22</v>
      </c>
      <c r="B95">
        <f>VLOOKUP($A95,draft_listing_batters_stats!$A$1:$B$1324,2,FALSE)</f>
        <v>8169</v>
      </c>
      <c r="C95" s="1" t="s">
        <v>79</v>
      </c>
      <c r="D95" s="1" t="s">
        <v>162</v>
      </c>
      <c r="E95" s="1" t="s">
        <v>720</v>
      </c>
      <c r="F95" s="1">
        <v>22</v>
      </c>
      <c r="G95" s="1" t="s">
        <v>58</v>
      </c>
      <c r="H95" s="1" t="s">
        <v>44</v>
      </c>
      <c r="I95" s="1" t="s">
        <v>54</v>
      </c>
      <c r="J95" s="24" t="s">
        <v>54</v>
      </c>
      <c r="K95" s="1" t="s">
        <v>46</v>
      </c>
      <c r="L95" s="24" t="s">
        <v>46</v>
      </c>
      <c r="M95" s="1">
        <v>2</v>
      </c>
      <c r="N95" s="1">
        <v>5</v>
      </c>
      <c r="O95" s="1">
        <v>1</v>
      </c>
      <c r="P95" s="1">
        <v>3</v>
      </c>
      <c r="Q95" s="24">
        <v>5</v>
      </c>
      <c r="R95" s="1">
        <v>4</v>
      </c>
      <c r="S95" s="1">
        <v>5</v>
      </c>
      <c r="T95" s="1">
        <v>1</v>
      </c>
      <c r="U95" s="1">
        <v>3</v>
      </c>
      <c r="V95" s="24">
        <v>6</v>
      </c>
      <c r="W95" s="1">
        <v>9</v>
      </c>
      <c r="X95" s="1">
        <v>8</v>
      </c>
      <c r="Y95" s="24">
        <v>1</v>
      </c>
      <c r="Z95" s="1" t="s">
        <v>48</v>
      </c>
      <c r="AA95" s="1" t="s">
        <v>48</v>
      </c>
      <c r="AB95" s="1" t="s">
        <v>48</v>
      </c>
      <c r="AC95" s="1">
        <v>2</v>
      </c>
      <c r="AD95" s="1">
        <v>8</v>
      </c>
      <c r="AE95" s="1" t="s">
        <v>48</v>
      </c>
      <c r="AF95" s="1" t="s">
        <v>48</v>
      </c>
      <c r="AG95" s="24" t="s">
        <v>48</v>
      </c>
      <c r="AH95" s="1">
        <v>10</v>
      </c>
      <c r="AI95" s="1">
        <v>9</v>
      </c>
      <c r="AJ95" s="24">
        <v>10</v>
      </c>
      <c r="AK95" s="36" t="s">
        <v>839</v>
      </c>
      <c r="AL95" s="9">
        <f t="shared" si="9"/>
        <v>-1.2180635358625875</v>
      </c>
      <c r="AM95" s="9">
        <f t="shared" si="10"/>
        <v>-0.53293552364015451</v>
      </c>
      <c r="AN95">
        <f t="shared" si="11"/>
        <v>6</v>
      </c>
      <c r="AO95" s="6">
        <f t="shared" si="12"/>
        <v>1.5</v>
      </c>
      <c r="AP95" s="9">
        <f>($AL$3*AL95+$AM$3*AM95+$AN$3*AN95+$AO$3*AO95)+$K$3*VLOOKUP(K95,COND!$A$2:$C$7,2,FALSE)+$L$3*VLOOKUP(L95,COND!$A$2:$C$7,3,FALSE)</f>
        <v>5.9829673627318876</v>
      </c>
      <c r="AQ95" s="28">
        <f t="shared" si="13"/>
        <v>1.2676879839489292</v>
      </c>
      <c r="AR95" t="str">
        <f t="shared" si="14"/>
        <v>SS</v>
      </c>
      <c r="AS95">
        <v>55</v>
      </c>
      <c r="AT95">
        <v>91</v>
      </c>
      <c r="AV95" t="str">
        <f t="shared" si="15"/>
        <v>Unlikely</v>
      </c>
      <c r="AX95">
        <f>IF(VLOOKUP($B95,'Draft List'!$D$4:$AC$2598,AX$3,FALSE)&lt;&gt;0,VLOOKUP($B95,'Draft List'!$D$4:$AC$2598,AX$3,FALSE),"")</f>
        <v>158</v>
      </c>
      <c r="AY95">
        <f>IF(VLOOKUP($B95,'Draft List'!$D$4:$AC$2598,AY$3,FALSE)&lt;&gt;0,VLOOKUP($B95,'Draft List'!$D$4:$AC$2598,AY$3,FALSE),"")</f>
        <v>6</v>
      </c>
      <c r="AZ95">
        <f>IF(VLOOKUP($B95,'Draft List'!$D$4:$AC$2598,AZ$3,FALSE)&lt;&gt;0,VLOOKUP($B95,'Draft List'!$D$4:$AC$2598,AZ$3,FALSE),"")</f>
        <v>22</v>
      </c>
      <c r="BA95" t="str">
        <f>IF(VLOOKUP($B95,'Draft List'!$D$4:$AC$2598,BA$3,FALSE)&lt;&gt;0,VLOOKUP($B95,'Draft List'!$D$4:$AC$2598,BA$3,FALSE),"")</f>
        <v>Florida Featherheads</v>
      </c>
    </row>
    <row r="96" spans="1:53" hidden="1" x14ac:dyDescent="0.25">
      <c r="A96" t="str">
        <f t="shared" si="8"/>
        <v>1BBrent Mathews22</v>
      </c>
      <c r="B96">
        <f>VLOOKUP($A96,draft_listing_batters_stats!$A$1:$B$1324,2,FALSE)</f>
        <v>13429</v>
      </c>
      <c r="C96" s="1" t="s">
        <v>94</v>
      </c>
      <c r="D96" s="1" t="s">
        <v>603</v>
      </c>
      <c r="E96" s="1" t="s">
        <v>1408</v>
      </c>
      <c r="F96" s="1">
        <v>22</v>
      </c>
      <c r="G96" s="1" t="s">
        <v>44</v>
      </c>
      <c r="H96" s="1" t="s">
        <v>44</v>
      </c>
      <c r="I96" s="1" t="s">
        <v>54</v>
      </c>
      <c r="J96" s="24" t="s">
        <v>54</v>
      </c>
      <c r="K96" s="1" t="s">
        <v>46</v>
      </c>
      <c r="L96" s="24" t="s">
        <v>46</v>
      </c>
      <c r="M96" s="1">
        <v>1</v>
      </c>
      <c r="N96" s="1">
        <v>3</v>
      </c>
      <c r="O96" s="1">
        <v>1</v>
      </c>
      <c r="P96" s="1">
        <v>3</v>
      </c>
      <c r="Q96" s="24">
        <v>1</v>
      </c>
      <c r="R96" s="1">
        <v>4</v>
      </c>
      <c r="S96" s="1">
        <v>3</v>
      </c>
      <c r="T96" s="1">
        <v>3</v>
      </c>
      <c r="U96" s="1">
        <v>7</v>
      </c>
      <c r="V96" s="24">
        <v>3</v>
      </c>
      <c r="W96" s="1">
        <v>5</v>
      </c>
      <c r="X96" s="1">
        <v>4</v>
      </c>
      <c r="Y96" s="24">
        <v>1</v>
      </c>
      <c r="Z96" s="1" t="s">
        <v>48</v>
      </c>
      <c r="AA96" s="1" t="s">
        <v>48</v>
      </c>
      <c r="AB96" s="1" t="s">
        <v>48</v>
      </c>
      <c r="AC96" s="1" t="s">
        <v>48</v>
      </c>
      <c r="AD96" s="1" t="s">
        <v>48</v>
      </c>
      <c r="AE96" s="1" t="s">
        <v>48</v>
      </c>
      <c r="AF96" s="1" t="s">
        <v>48</v>
      </c>
      <c r="AG96" s="24" t="s">
        <v>48</v>
      </c>
      <c r="AH96" s="1">
        <v>2</v>
      </c>
      <c r="AI96" s="1">
        <v>2</v>
      </c>
      <c r="AJ96" s="24">
        <v>1</v>
      </c>
      <c r="AK96" s="36" t="s">
        <v>900</v>
      </c>
      <c r="AL96" s="9">
        <f t="shared" si="9"/>
        <v>-1.8028044905710028</v>
      </c>
      <c r="AM96" s="9">
        <f t="shared" si="10"/>
        <v>-0.23014311424268466</v>
      </c>
      <c r="AN96">
        <f t="shared" si="11"/>
        <v>0</v>
      </c>
      <c r="AO96" s="6">
        <f t="shared" si="12"/>
        <v>0</v>
      </c>
      <c r="AP96" s="9">
        <f>($AL$3*AL96+$AM$3*AM96+$AN$3*AN96+$AO$3*AO96)+$K$3*VLOOKUP(K96,COND!$A$2:$C$7,2,FALSE)+$L$3*VLOOKUP(L96,COND!$A$2:$C$7,3,FALSE)</f>
        <v>7.0580021800306838</v>
      </c>
      <c r="AQ96" s="28">
        <f t="shared" si="13"/>
        <v>1.4209626030022122</v>
      </c>
      <c r="AR96" t="str">
        <f t="shared" si="14"/>
        <v>DH</v>
      </c>
      <c r="AS96">
        <v>55</v>
      </c>
      <c r="AT96">
        <v>92</v>
      </c>
      <c r="AV96" t="str">
        <f t="shared" si="15"/>
        <v>Unlikely</v>
      </c>
      <c r="AX96" t="str">
        <f>IF(VLOOKUP($B96,'Draft List'!$D$4:$AC$2598,AX$3,FALSE)&lt;&gt;0,VLOOKUP($B96,'Draft List'!$D$4:$AC$2598,AX$3,FALSE),"")</f>
        <v/>
      </c>
      <c r="AY96" t="str">
        <f>IF(VLOOKUP($B96,'Draft List'!$D$4:$AC$2598,AY$3,FALSE)&lt;&gt;0,VLOOKUP($B96,'Draft List'!$D$4:$AC$2598,AY$3,FALSE),"")</f>
        <v/>
      </c>
      <c r="AZ96" t="str">
        <f>IF(VLOOKUP($B96,'Draft List'!$D$4:$AC$2598,AZ$3,FALSE)&lt;&gt;0,VLOOKUP($B96,'Draft List'!$D$4:$AC$2598,AZ$3,FALSE),"")</f>
        <v/>
      </c>
      <c r="BA96" t="str">
        <f>IF(VLOOKUP($B96,'Draft List'!$D$4:$AC$2598,BA$3,FALSE)&lt;&gt;0,VLOOKUP($B96,'Draft List'!$D$4:$AC$2598,BA$3,FALSE),"")</f>
        <v/>
      </c>
    </row>
    <row r="97" spans="1:53" hidden="1" x14ac:dyDescent="0.25">
      <c r="A97" t="str">
        <f t="shared" si="8"/>
        <v>2BJesús Maldonado22</v>
      </c>
      <c r="B97">
        <f>VLOOKUP($A97,draft_listing_batters_stats!$A$1:$B$1324,2,FALSE)</f>
        <v>13431</v>
      </c>
      <c r="C97" s="1" t="s">
        <v>78</v>
      </c>
      <c r="D97" s="1" t="s">
        <v>152</v>
      </c>
      <c r="E97" s="1" t="s">
        <v>232</v>
      </c>
      <c r="F97" s="1">
        <v>22</v>
      </c>
      <c r="G97" s="1" t="s">
        <v>44</v>
      </c>
      <c r="H97" s="1" t="s">
        <v>44</v>
      </c>
      <c r="I97" s="1" t="s">
        <v>54</v>
      </c>
      <c r="J97" s="24" t="s">
        <v>54</v>
      </c>
      <c r="K97" s="1" t="s">
        <v>46</v>
      </c>
      <c r="L97" s="24" t="s">
        <v>46</v>
      </c>
      <c r="M97" s="1">
        <v>2</v>
      </c>
      <c r="N97" s="1">
        <v>2</v>
      </c>
      <c r="O97" s="1">
        <v>1</v>
      </c>
      <c r="P97" s="1">
        <v>2</v>
      </c>
      <c r="Q97" s="24">
        <v>2</v>
      </c>
      <c r="R97" s="1">
        <v>5</v>
      </c>
      <c r="S97" s="1">
        <v>2</v>
      </c>
      <c r="T97" s="1">
        <v>1</v>
      </c>
      <c r="U97" s="1">
        <v>4</v>
      </c>
      <c r="V97" s="24">
        <v>3</v>
      </c>
      <c r="W97" s="1">
        <v>8</v>
      </c>
      <c r="X97" s="1">
        <v>6</v>
      </c>
      <c r="Y97" s="24">
        <v>1</v>
      </c>
      <c r="Z97" s="1" t="s">
        <v>48</v>
      </c>
      <c r="AA97" s="1" t="s">
        <v>48</v>
      </c>
      <c r="AB97" s="1">
        <v>5</v>
      </c>
      <c r="AC97" s="1">
        <v>1</v>
      </c>
      <c r="AD97" s="1">
        <v>2</v>
      </c>
      <c r="AE97" s="1" t="s">
        <v>48</v>
      </c>
      <c r="AF97" s="1" t="s">
        <v>48</v>
      </c>
      <c r="AG97" s="24" t="s">
        <v>48</v>
      </c>
      <c r="AH97" s="1">
        <v>9</v>
      </c>
      <c r="AI97" s="1">
        <v>4</v>
      </c>
      <c r="AJ97" s="24">
        <v>1</v>
      </c>
      <c r="AK97" s="36" t="s">
        <v>881</v>
      </c>
      <c r="AL97" s="9">
        <f t="shared" si="9"/>
        <v>-1.5810017441795292</v>
      </c>
      <c r="AM97" s="9">
        <f t="shared" si="10"/>
        <v>-0.39389879573525954</v>
      </c>
      <c r="AN97">
        <f t="shared" si="11"/>
        <v>1</v>
      </c>
      <c r="AO97" s="6">
        <f t="shared" si="12"/>
        <v>0.6</v>
      </c>
      <c r="AP97" s="9">
        <f>($AL$3*AL97+$AM$3*AM97+$AN$3*AN97+$AO$3*AO97)+$K$3*VLOOKUP(K97,COND!$A$2:$C$7,2,FALSE)+$L$3*VLOOKUP(L97,COND!$A$2:$C$7,3,FALSE)</f>
        <v>5.881780943425599</v>
      </c>
      <c r="AQ97" s="28">
        <f t="shared" si="13"/>
        <v>1.2532611862090135</v>
      </c>
      <c r="AR97" t="str">
        <f t="shared" si="14"/>
        <v>2B</v>
      </c>
      <c r="AS97">
        <v>55</v>
      </c>
      <c r="AT97">
        <v>93</v>
      </c>
      <c r="AV97" t="str">
        <f t="shared" si="15"/>
        <v>Unlikely</v>
      </c>
      <c r="AX97" t="str">
        <f>IF(VLOOKUP($B97,'Draft List'!$D$4:$AC$2598,AX$3,FALSE)&lt;&gt;0,VLOOKUP($B97,'Draft List'!$D$4:$AC$2598,AX$3,FALSE),"")</f>
        <v/>
      </c>
      <c r="AY97" t="str">
        <f>IF(VLOOKUP($B97,'Draft List'!$D$4:$AC$2598,AY$3,FALSE)&lt;&gt;0,VLOOKUP($B97,'Draft List'!$D$4:$AC$2598,AY$3,FALSE),"")</f>
        <v/>
      </c>
      <c r="AZ97" t="str">
        <f>IF(VLOOKUP($B97,'Draft List'!$D$4:$AC$2598,AZ$3,FALSE)&lt;&gt;0,VLOOKUP($B97,'Draft List'!$D$4:$AC$2598,AZ$3,FALSE),"")</f>
        <v/>
      </c>
      <c r="BA97" t="str">
        <f>IF(VLOOKUP($B97,'Draft List'!$D$4:$AC$2598,BA$3,FALSE)&lt;&gt;0,VLOOKUP($B97,'Draft List'!$D$4:$AC$2598,BA$3,FALSE),"")</f>
        <v/>
      </c>
    </row>
    <row r="98" spans="1:53" hidden="1" x14ac:dyDescent="0.25">
      <c r="A98" t="str">
        <f t="shared" si="8"/>
        <v>C-Colby Thompson21</v>
      </c>
      <c r="B98">
        <f>VLOOKUP($A98,draft_listing_batters_stats!$A$1:$B$1324,2,FALSE)</f>
        <v>14740</v>
      </c>
      <c r="C98" s="1" t="s">
        <v>93</v>
      </c>
      <c r="D98" s="1" t="s">
        <v>960</v>
      </c>
      <c r="E98" s="1" t="s">
        <v>211</v>
      </c>
      <c r="F98" s="1">
        <v>21</v>
      </c>
      <c r="G98" s="1" t="s">
        <v>68</v>
      </c>
      <c r="H98" s="1" t="s">
        <v>44</v>
      </c>
      <c r="I98" s="1" t="s">
        <v>54</v>
      </c>
      <c r="J98" s="24" t="s">
        <v>45</v>
      </c>
      <c r="K98" s="1" t="s">
        <v>47</v>
      </c>
      <c r="L98" s="24" t="s">
        <v>51</v>
      </c>
      <c r="M98" s="1">
        <v>2</v>
      </c>
      <c r="N98" s="1">
        <v>2</v>
      </c>
      <c r="O98" s="1">
        <v>2</v>
      </c>
      <c r="P98" s="1">
        <v>5</v>
      </c>
      <c r="Q98" s="24">
        <v>2</v>
      </c>
      <c r="R98" s="1">
        <v>4</v>
      </c>
      <c r="S98" s="1">
        <v>2</v>
      </c>
      <c r="T98" s="1">
        <v>4</v>
      </c>
      <c r="U98" s="1">
        <v>8</v>
      </c>
      <c r="V98" s="24">
        <v>4</v>
      </c>
      <c r="W98" s="1">
        <v>1</v>
      </c>
      <c r="X98" s="1">
        <v>1</v>
      </c>
      <c r="Y98" s="24">
        <v>5</v>
      </c>
      <c r="Z98" s="1" t="s">
        <v>48</v>
      </c>
      <c r="AA98" s="1" t="s">
        <v>48</v>
      </c>
      <c r="AB98" s="1" t="s">
        <v>48</v>
      </c>
      <c r="AC98" s="1" t="s">
        <v>48</v>
      </c>
      <c r="AD98" s="1" t="s">
        <v>48</v>
      </c>
      <c r="AE98" s="1" t="s">
        <v>48</v>
      </c>
      <c r="AF98" s="1" t="s">
        <v>48</v>
      </c>
      <c r="AG98" s="24" t="s">
        <v>48</v>
      </c>
      <c r="AH98" s="1">
        <v>1</v>
      </c>
      <c r="AI98" s="1">
        <v>5</v>
      </c>
      <c r="AJ98" s="24">
        <v>4</v>
      </c>
      <c r="AK98" s="36" t="s">
        <v>961</v>
      </c>
      <c r="AL98" s="9">
        <f t="shared" si="9"/>
        <v>-1.2288116001268847</v>
      </c>
      <c r="AM98" s="9">
        <f t="shared" si="10"/>
        <v>-6.8415610010822234E-2</v>
      </c>
      <c r="AN98">
        <f t="shared" si="11"/>
        <v>0</v>
      </c>
      <c r="AO98" s="6">
        <f t="shared" si="12"/>
        <v>0</v>
      </c>
      <c r="AP98" s="9">
        <f>($AL$3*AL98+$AM$3*AM98+$AN$3*AN98+$AO$3*AO98)+$K$3*VLOOKUP(K98,COND!$A$2:$C$7,2,FALSE)+$L$3*VLOOKUP(L98,COND!$A$2:$C$7,3,FALSE)</f>
        <v>9.0561315198574448</v>
      </c>
      <c r="AQ98" s="28">
        <f t="shared" si="13"/>
        <v>1.7058487373421864</v>
      </c>
      <c r="AR98" t="str">
        <f t="shared" si="14"/>
        <v>DH</v>
      </c>
      <c r="AS98">
        <v>60</v>
      </c>
      <c r="AT98">
        <v>94</v>
      </c>
      <c r="AV98" t="str">
        <f t="shared" si="15"/>
        <v>Possible</v>
      </c>
      <c r="AX98" t="str">
        <f>IF(VLOOKUP($B98,'Draft List'!$D$4:$AC$2598,AX$3,FALSE)&lt;&gt;0,VLOOKUP($B98,'Draft List'!$D$4:$AC$2598,AX$3,FALSE),"")</f>
        <v/>
      </c>
      <c r="AY98" t="str">
        <f>IF(VLOOKUP($B98,'Draft List'!$D$4:$AC$2598,AY$3,FALSE)&lt;&gt;0,VLOOKUP($B98,'Draft List'!$D$4:$AC$2598,AY$3,FALSE),"")</f>
        <v/>
      </c>
      <c r="AZ98" t="str">
        <f>IF(VLOOKUP($B98,'Draft List'!$D$4:$AC$2598,AZ$3,FALSE)&lt;&gt;0,VLOOKUP($B98,'Draft List'!$D$4:$AC$2598,AZ$3,FALSE),"")</f>
        <v/>
      </c>
      <c r="BA98" t="str">
        <f>IF(VLOOKUP($B98,'Draft List'!$D$4:$AC$2598,BA$3,FALSE)&lt;&gt;0,VLOOKUP($B98,'Draft List'!$D$4:$AC$2598,BA$3,FALSE),"")</f>
        <v/>
      </c>
    </row>
    <row r="99" spans="1:53" hidden="1" x14ac:dyDescent="0.25">
      <c r="A99" t="str">
        <f t="shared" si="8"/>
        <v>2BFernando Flores20</v>
      </c>
      <c r="B99">
        <f>VLOOKUP($A99,draft_listing_batters_stats!$A$1:$B$1324,2,FALSE)</f>
        <v>14701</v>
      </c>
      <c r="C99" s="1" t="s">
        <v>78</v>
      </c>
      <c r="D99" s="1" t="s">
        <v>234</v>
      </c>
      <c r="E99" s="1" t="s">
        <v>257</v>
      </c>
      <c r="F99" s="1">
        <v>20</v>
      </c>
      <c r="G99" s="1" t="s">
        <v>44</v>
      </c>
      <c r="H99" s="1" t="s">
        <v>44</v>
      </c>
      <c r="I99" s="1" t="s">
        <v>54</v>
      </c>
      <c r="J99" s="24" t="s">
        <v>54</v>
      </c>
      <c r="K99" s="1" t="s">
        <v>51</v>
      </c>
      <c r="L99" s="24" t="s">
        <v>51</v>
      </c>
      <c r="M99" s="1">
        <v>2</v>
      </c>
      <c r="N99" s="1">
        <v>2</v>
      </c>
      <c r="O99" s="1">
        <v>1</v>
      </c>
      <c r="P99" s="1">
        <v>2</v>
      </c>
      <c r="Q99" s="24">
        <v>3</v>
      </c>
      <c r="R99" s="1">
        <v>5</v>
      </c>
      <c r="S99" s="1">
        <v>5</v>
      </c>
      <c r="T99" s="1">
        <v>3</v>
      </c>
      <c r="U99" s="1">
        <v>3</v>
      </c>
      <c r="V99" s="24">
        <v>6</v>
      </c>
      <c r="W99" s="1">
        <v>8</v>
      </c>
      <c r="X99" s="1">
        <v>5</v>
      </c>
      <c r="Y99" s="24">
        <v>1</v>
      </c>
      <c r="Z99" s="1" t="s">
        <v>48</v>
      </c>
      <c r="AA99" s="1" t="s">
        <v>48</v>
      </c>
      <c r="AB99" s="1">
        <v>4</v>
      </c>
      <c r="AC99" s="1" t="s">
        <v>48</v>
      </c>
      <c r="AD99" s="1" t="s">
        <v>48</v>
      </c>
      <c r="AE99" s="1" t="s">
        <v>48</v>
      </c>
      <c r="AF99" s="1" t="s">
        <v>48</v>
      </c>
      <c r="AG99" s="24" t="s">
        <v>48</v>
      </c>
      <c r="AH99" s="1">
        <v>9</v>
      </c>
      <c r="AI99" s="1">
        <v>6</v>
      </c>
      <c r="AJ99" s="24">
        <v>7</v>
      </c>
      <c r="AK99" s="36" t="s">
        <v>839</v>
      </c>
      <c r="AL99" s="9">
        <f t="shared" si="9"/>
        <v>-1.540985404362446</v>
      </c>
      <c r="AM99" s="9">
        <f t="shared" si="10"/>
        <v>-4.4256699389676829E-2</v>
      </c>
      <c r="AN99">
        <f t="shared" si="11"/>
        <v>3</v>
      </c>
      <c r="AO99" s="6">
        <f t="shared" si="12"/>
        <v>0</v>
      </c>
      <c r="AP99" s="9">
        <f>($AL$3*AL99+$AM$3*AM99+$AN$3*AN99+$AO$3*AO99)+$K$3*VLOOKUP(K99,COND!$A$2:$C$7,2,FALSE)+$L$3*VLOOKUP(L99,COND!$A$2:$C$7,3,FALSE)</f>
        <v>10.014821066887633</v>
      </c>
      <c r="AQ99" s="28">
        <f t="shared" si="13"/>
        <v>1.8425352639057024</v>
      </c>
      <c r="AR99" t="str">
        <f t="shared" si="14"/>
        <v>2B</v>
      </c>
      <c r="AS99">
        <v>70</v>
      </c>
      <c r="AT99">
        <v>95</v>
      </c>
      <c r="AV99" t="str">
        <f t="shared" si="15"/>
        <v>Unlikely</v>
      </c>
      <c r="AX99" t="str">
        <f>IF(VLOOKUP($B99,'Draft List'!$D$4:$AC$2598,AX$3,FALSE)&lt;&gt;0,VLOOKUP($B99,'Draft List'!$D$4:$AC$2598,AX$3,FALSE),"")</f>
        <v/>
      </c>
      <c r="AY99" t="str">
        <f>IF(VLOOKUP($B99,'Draft List'!$D$4:$AC$2598,AY$3,FALSE)&lt;&gt;0,VLOOKUP($B99,'Draft List'!$D$4:$AC$2598,AY$3,FALSE),"")</f>
        <v/>
      </c>
      <c r="AZ99" t="str">
        <f>IF(VLOOKUP($B99,'Draft List'!$D$4:$AC$2598,AZ$3,FALSE)&lt;&gt;0,VLOOKUP($B99,'Draft List'!$D$4:$AC$2598,AZ$3,FALSE),"")</f>
        <v/>
      </c>
      <c r="BA99" t="str">
        <f>IF(VLOOKUP($B99,'Draft List'!$D$4:$AC$2598,BA$3,FALSE)&lt;&gt;0,VLOOKUP($B99,'Draft List'!$D$4:$AC$2598,BA$3,FALSE),"")</f>
        <v/>
      </c>
    </row>
    <row r="100" spans="1:53" hidden="1" x14ac:dyDescent="0.25">
      <c r="A100" t="str">
        <f t="shared" si="8"/>
        <v>SSEd Hardy21</v>
      </c>
      <c r="B100">
        <f>VLOOKUP($A100,draft_listing_batters_stats!$A$1:$B$1324,2,FALSE)</f>
        <v>2945</v>
      </c>
      <c r="C100" s="1" t="s">
        <v>79</v>
      </c>
      <c r="D100" s="1" t="s">
        <v>593</v>
      </c>
      <c r="E100" s="1" t="s">
        <v>1227</v>
      </c>
      <c r="F100" s="1">
        <v>21</v>
      </c>
      <c r="G100" s="1" t="s">
        <v>44</v>
      </c>
      <c r="H100" s="1" t="s">
        <v>44</v>
      </c>
      <c r="I100" s="1" t="s">
        <v>54</v>
      </c>
      <c r="J100" s="24" t="s">
        <v>54</v>
      </c>
      <c r="K100" s="1" t="s">
        <v>51</v>
      </c>
      <c r="L100" s="24" t="s">
        <v>51</v>
      </c>
      <c r="M100" s="1">
        <v>2</v>
      </c>
      <c r="N100" s="1">
        <v>3</v>
      </c>
      <c r="O100" s="1">
        <v>3</v>
      </c>
      <c r="P100" s="1">
        <v>3</v>
      </c>
      <c r="Q100" s="24">
        <v>1</v>
      </c>
      <c r="R100" s="1">
        <v>2</v>
      </c>
      <c r="S100" s="1">
        <v>3</v>
      </c>
      <c r="T100" s="1">
        <v>6</v>
      </c>
      <c r="U100" s="1">
        <v>5</v>
      </c>
      <c r="V100" s="24">
        <v>4</v>
      </c>
      <c r="W100" s="1">
        <v>8</v>
      </c>
      <c r="X100" s="1">
        <v>6</v>
      </c>
      <c r="Y100" s="24">
        <v>1</v>
      </c>
      <c r="Z100" s="1" t="s">
        <v>48</v>
      </c>
      <c r="AA100" s="1" t="s">
        <v>48</v>
      </c>
      <c r="AB100" s="1">
        <v>5</v>
      </c>
      <c r="AC100" s="1">
        <v>3</v>
      </c>
      <c r="AD100" s="1">
        <v>8</v>
      </c>
      <c r="AE100" s="1">
        <v>4</v>
      </c>
      <c r="AF100" s="1">
        <v>2</v>
      </c>
      <c r="AG100" s="24">
        <v>2</v>
      </c>
      <c r="AH100" s="1">
        <v>8</v>
      </c>
      <c r="AI100" s="1">
        <v>7</v>
      </c>
      <c r="AJ100" s="24">
        <v>9</v>
      </c>
      <c r="AK100" s="36" t="s">
        <v>843</v>
      </c>
      <c r="AL100" s="9">
        <f t="shared" si="9"/>
        <v>-1.3141256663205254</v>
      </c>
      <c r="AM100" s="9">
        <f t="shared" si="10"/>
        <v>-0.76547306477840837</v>
      </c>
      <c r="AN100">
        <f t="shared" si="11"/>
        <v>4</v>
      </c>
      <c r="AO100" s="6">
        <f t="shared" si="12"/>
        <v>2</v>
      </c>
      <c r="AP100" s="9">
        <f>($AL$3*AL100+$AM$3*AM100+$AN$3*AN100+$AO$3*AO100)+$K$3*VLOOKUP(K100,COND!$A$2:$C$7,2,FALSE)+$L$3*VLOOKUP(L100,COND!$A$2:$C$7,3,FALSE)</f>
        <v>3.5495773226937128</v>
      </c>
      <c r="AQ100" s="28">
        <f t="shared" si="13"/>
        <v>0.92074393581840375</v>
      </c>
      <c r="AR100" t="str">
        <f t="shared" si="14"/>
        <v>SS</v>
      </c>
      <c r="AS100">
        <v>70</v>
      </c>
      <c r="AT100">
        <v>96</v>
      </c>
      <c r="AV100" t="str">
        <f t="shared" si="15"/>
        <v>Unlikely</v>
      </c>
      <c r="AX100" t="str">
        <f>IF(VLOOKUP($B100,'Draft List'!$D$4:$AC$2598,AX$3,FALSE)&lt;&gt;0,VLOOKUP($B100,'Draft List'!$D$4:$AC$2598,AX$3,FALSE),"")</f>
        <v/>
      </c>
      <c r="AY100" t="str">
        <f>IF(VLOOKUP($B100,'Draft List'!$D$4:$AC$2598,AY$3,FALSE)&lt;&gt;0,VLOOKUP($B100,'Draft List'!$D$4:$AC$2598,AY$3,FALSE),"")</f>
        <v/>
      </c>
      <c r="AZ100" t="str">
        <f>IF(VLOOKUP($B100,'Draft List'!$D$4:$AC$2598,AZ$3,FALSE)&lt;&gt;0,VLOOKUP($B100,'Draft List'!$D$4:$AC$2598,AZ$3,FALSE),"")</f>
        <v/>
      </c>
      <c r="BA100" t="str">
        <f>IF(VLOOKUP($B100,'Draft List'!$D$4:$AC$2598,BA$3,FALSE)&lt;&gt;0,VLOOKUP($B100,'Draft List'!$D$4:$AC$2598,BA$3,FALSE),"")</f>
        <v/>
      </c>
    </row>
    <row r="101" spans="1:53" x14ac:dyDescent="0.25">
      <c r="A101" t="str">
        <f t="shared" si="8"/>
        <v>3BVic Ordóñez18</v>
      </c>
      <c r="B101">
        <f>VLOOKUP($A101,draft_listing_batters_stats!$A$1:$B$1324,2,FALSE)</f>
        <v>2383</v>
      </c>
      <c r="C101" s="1" t="s">
        <v>76</v>
      </c>
      <c r="D101" s="1" t="s">
        <v>1523</v>
      </c>
      <c r="E101" s="1" t="s">
        <v>1524</v>
      </c>
      <c r="F101" s="1">
        <v>18</v>
      </c>
      <c r="G101" s="1" t="s">
        <v>44</v>
      </c>
      <c r="H101" s="1" t="s">
        <v>44</v>
      </c>
      <c r="I101" s="1" t="s">
        <v>54</v>
      </c>
      <c r="J101" s="24" t="s">
        <v>54</v>
      </c>
      <c r="K101" s="1" t="s">
        <v>51</v>
      </c>
      <c r="L101" s="24" t="s">
        <v>51</v>
      </c>
      <c r="M101" s="1">
        <v>1</v>
      </c>
      <c r="N101" s="1">
        <v>2</v>
      </c>
      <c r="O101" s="1">
        <v>3</v>
      </c>
      <c r="P101" s="1">
        <v>1</v>
      </c>
      <c r="Q101" s="24">
        <v>1</v>
      </c>
      <c r="R101" s="1">
        <v>4</v>
      </c>
      <c r="S101" s="1">
        <v>2</v>
      </c>
      <c r="T101" s="1">
        <v>5</v>
      </c>
      <c r="U101" s="1">
        <v>1</v>
      </c>
      <c r="V101" s="24">
        <v>3</v>
      </c>
      <c r="W101" s="1">
        <v>8</v>
      </c>
      <c r="X101" s="1">
        <v>7</v>
      </c>
      <c r="Y101" s="24">
        <v>1</v>
      </c>
      <c r="Z101" s="1" t="s">
        <v>48</v>
      </c>
      <c r="AA101" s="1" t="s">
        <v>48</v>
      </c>
      <c r="AB101" s="1" t="s">
        <v>48</v>
      </c>
      <c r="AC101" s="1">
        <v>4</v>
      </c>
      <c r="AD101" s="1" t="s">
        <v>48</v>
      </c>
      <c r="AE101" s="1" t="s">
        <v>48</v>
      </c>
      <c r="AF101" s="1" t="s">
        <v>48</v>
      </c>
      <c r="AG101" s="24" t="s">
        <v>48</v>
      </c>
      <c r="AH101" s="1">
        <v>2</v>
      </c>
      <c r="AI101" s="1">
        <v>6</v>
      </c>
      <c r="AJ101" s="24">
        <v>2</v>
      </c>
      <c r="AK101" s="36" t="s">
        <v>993</v>
      </c>
      <c r="AL101" s="9">
        <f t="shared" si="9"/>
        <v>-1.8671604821610654</v>
      </c>
      <c r="AM101" s="9">
        <f t="shared" si="10"/>
        <v>-0.65333730587107153</v>
      </c>
      <c r="AN101">
        <f t="shared" si="11"/>
        <v>0</v>
      </c>
      <c r="AO101" s="6">
        <f t="shared" si="12"/>
        <v>0</v>
      </c>
      <c r="AP101" s="9">
        <f>($AL$3*AL101+$AM$3*AM101+$AN$3*AN101+$AO$3*AO101)+$K$3*VLOOKUP(K101,COND!$A$2:$C$7,2,FALSE)+$L$3*VLOOKUP(L101,COND!$A$2:$C$7,3,FALSE)</f>
        <v>2.1732362813310342</v>
      </c>
      <c r="AQ101" s="28">
        <f t="shared" si="13"/>
        <v>0.72451015305373867</v>
      </c>
      <c r="AR101" t="str">
        <f t="shared" si="14"/>
        <v>3B</v>
      </c>
      <c r="AS101">
        <v>70</v>
      </c>
      <c r="AT101">
        <v>97</v>
      </c>
      <c r="AV101" t="str">
        <f t="shared" si="15"/>
        <v>Unlikely</v>
      </c>
      <c r="AX101">
        <f>IF(VLOOKUP($B101,'Draft List'!$D$4:$AC$2598,AX$3,FALSE)&lt;&gt;0,VLOOKUP($B101,'Draft List'!$D$4:$AC$2598,AX$3,FALSE),"")</f>
        <v>202</v>
      </c>
      <c r="AY101">
        <f>IF(VLOOKUP($B101,'Draft List'!$D$4:$AC$2598,AY$3,FALSE)&lt;&gt;0,VLOOKUP($B101,'Draft List'!$D$4:$AC$2598,AY$3,FALSE),"")</f>
        <v>8</v>
      </c>
      <c r="AZ101">
        <f>IF(VLOOKUP($B101,'Draft List'!$D$4:$AC$2598,AZ$3,FALSE)&lt;&gt;0,VLOOKUP($B101,'Draft List'!$D$4:$AC$2598,AZ$3,FALSE),"")</f>
        <v>14</v>
      </c>
      <c r="BA101" t="str">
        <f>IF(VLOOKUP($B101,'Draft List'!$D$4:$AC$2598,BA$3,FALSE)&lt;&gt;0,VLOOKUP($B101,'Draft List'!$D$4:$AC$2598,BA$3,FALSE),"")</f>
        <v>Canton Longshoremen</v>
      </c>
    </row>
    <row r="102" spans="1:53" hidden="1" x14ac:dyDescent="0.25">
      <c r="A102" t="str">
        <f t="shared" si="8"/>
        <v>LFJake Wallace21</v>
      </c>
      <c r="B102">
        <f>VLOOKUP($A102,draft_listing_batters_stats!$A$1:$B$1324,2,FALSE)</f>
        <v>3112</v>
      </c>
      <c r="C102" s="1" t="s">
        <v>55</v>
      </c>
      <c r="D102" s="1" t="s">
        <v>967</v>
      </c>
      <c r="E102" s="1" t="s">
        <v>590</v>
      </c>
      <c r="F102" s="1">
        <v>21</v>
      </c>
      <c r="G102" s="1" t="s">
        <v>44</v>
      </c>
      <c r="H102" s="1" t="s">
        <v>44</v>
      </c>
      <c r="I102" s="1" t="s">
        <v>54</v>
      </c>
      <c r="J102" s="24" t="s">
        <v>54</v>
      </c>
      <c r="K102" s="1" t="s">
        <v>51</v>
      </c>
      <c r="L102" s="24" t="s">
        <v>51</v>
      </c>
      <c r="M102" s="1">
        <v>2</v>
      </c>
      <c r="N102" s="1">
        <v>3</v>
      </c>
      <c r="O102" s="1">
        <v>2</v>
      </c>
      <c r="P102" s="1">
        <v>3</v>
      </c>
      <c r="Q102" s="24">
        <v>2</v>
      </c>
      <c r="R102" s="1">
        <v>4</v>
      </c>
      <c r="S102" s="1">
        <v>5</v>
      </c>
      <c r="T102" s="1">
        <v>4</v>
      </c>
      <c r="U102" s="1">
        <v>5</v>
      </c>
      <c r="V102" s="24">
        <v>6</v>
      </c>
      <c r="W102" s="1">
        <v>4</v>
      </c>
      <c r="X102" s="1">
        <v>6</v>
      </c>
      <c r="Y102" s="24">
        <v>1</v>
      </c>
      <c r="Z102" s="1" t="s">
        <v>48</v>
      </c>
      <c r="AA102" s="1">
        <v>1</v>
      </c>
      <c r="AB102" s="1" t="s">
        <v>48</v>
      </c>
      <c r="AC102" s="1" t="s">
        <v>48</v>
      </c>
      <c r="AD102" s="1" t="s">
        <v>48</v>
      </c>
      <c r="AE102" s="1">
        <v>4</v>
      </c>
      <c r="AF102" s="1" t="s">
        <v>48</v>
      </c>
      <c r="AG102" s="24">
        <v>1</v>
      </c>
      <c r="AH102" s="1">
        <v>2</v>
      </c>
      <c r="AI102" s="1">
        <v>5</v>
      </c>
      <c r="AJ102" s="24">
        <v>1</v>
      </c>
      <c r="AK102" s="36" t="s">
        <v>843</v>
      </c>
      <c r="AL102" s="9">
        <f t="shared" si="9"/>
        <v>-1.3571708205273432</v>
      </c>
      <c r="AM102" s="9">
        <f t="shared" si="10"/>
        <v>-0.10433194154928796</v>
      </c>
      <c r="AN102">
        <f t="shared" si="11"/>
        <v>0</v>
      </c>
      <c r="AO102" s="6">
        <f t="shared" si="12"/>
        <v>0</v>
      </c>
      <c r="AP102" s="9">
        <f>($AL$3*AL102+$AM$3*AM102+$AN$3*AN102+$AO$3*AO102)+$K$3*VLOOKUP(K102,COND!$A$2:$C$7,2,FALSE)+$L$3*VLOOKUP(L102,COND!$A$2:$C$7,3,FALSE)</f>
        <v>8.8122996193558087</v>
      </c>
      <c r="AQ102" s="28">
        <f t="shared" si="13"/>
        <v>1.6710840571094729</v>
      </c>
      <c r="AR102" t="str">
        <f t="shared" si="14"/>
        <v>LF</v>
      </c>
      <c r="AS102">
        <v>70</v>
      </c>
      <c r="AT102">
        <v>98</v>
      </c>
      <c r="AV102" t="str">
        <f t="shared" si="15"/>
        <v>Unlikely</v>
      </c>
      <c r="AX102">
        <f>IF(VLOOKUP($B102,'Draft List'!$D$4:$AC$2598,AX$3,FALSE)&lt;&gt;0,VLOOKUP($B102,'Draft List'!$D$4:$AC$2598,AX$3,FALSE),"")</f>
        <v>141</v>
      </c>
      <c r="AY102">
        <f>IF(VLOOKUP($B102,'Draft List'!$D$4:$AC$2598,AY$3,FALSE)&lt;&gt;0,VLOOKUP($B102,'Draft List'!$D$4:$AC$2598,AY$3,FALSE),"")</f>
        <v>6</v>
      </c>
      <c r="AZ102">
        <f>IF(VLOOKUP($B102,'Draft List'!$D$4:$AC$2598,AZ$3,FALSE)&lt;&gt;0,VLOOKUP($B102,'Draft List'!$D$4:$AC$2598,AZ$3,FALSE),"")</f>
        <v>5</v>
      </c>
      <c r="BA102" t="str">
        <f>IF(VLOOKUP($B102,'Draft List'!$D$4:$AC$2598,BA$3,FALSE)&lt;&gt;0,VLOOKUP($B102,'Draft List'!$D$4:$AC$2598,BA$3,FALSE),"")</f>
        <v>London Underground</v>
      </c>
    </row>
    <row r="103" spans="1:53" hidden="1" x14ac:dyDescent="0.25">
      <c r="A103" t="str">
        <f t="shared" si="8"/>
        <v>LFBrian McKinney18</v>
      </c>
      <c r="B103">
        <f>VLOOKUP($A103,draft_listing_batters_stats!$A$1:$B$1324,2,FALSE)</f>
        <v>7546</v>
      </c>
      <c r="C103" s="1" t="s">
        <v>55</v>
      </c>
      <c r="D103" s="1" t="s">
        <v>216</v>
      </c>
      <c r="E103" s="1" t="s">
        <v>615</v>
      </c>
      <c r="F103" s="1">
        <v>18</v>
      </c>
      <c r="G103" s="1" t="s">
        <v>44</v>
      </c>
      <c r="H103" s="1" t="s">
        <v>44</v>
      </c>
      <c r="I103" s="1" t="s">
        <v>54</v>
      </c>
      <c r="J103" s="24" t="s">
        <v>54</v>
      </c>
      <c r="K103" s="1" t="s">
        <v>51</v>
      </c>
      <c r="L103" s="24" t="s">
        <v>46</v>
      </c>
      <c r="M103" s="1">
        <v>1</v>
      </c>
      <c r="N103" s="1">
        <v>1</v>
      </c>
      <c r="O103" s="1">
        <v>1</v>
      </c>
      <c r="P103" s="1">
        <v>1</v>
      </c>
      <c r="Q103" s="24">
        <v>1</v>
      </c>
      <c r="R103" s="1">
        <v>2</v>
      </c>
      <c r="S103" s="1">
        <v>3</v>
      </c>
      <c r="T103" s="1">
        <v>3</v>
      </c>
      <c r="U103" s="1">
        <v>2</v>
      </c>
      <c r="V103" s="24">
        <v>3</v>
      </c>
      <c r="W103" s="1">
        <v>6</v>
      </c>
      <c r="X103" s="1">
        <v>9</v>
      </c>
      <c r="Y103" s="24">
        <v>1</v>
      </c>
      <c r="Z103" s="1" t="s">
        <v>48</v>
      </c>
      <c r="AA103" s="1" t="s">
        <v>48</v>
      </c>
      <c r="AB103" s="1" t="s">
        <v>48</v>
      </c>
      <c r="AC103" s="1">
        <v>1</v>
      </c>
      <c r="AD103" s="1">
        <v>1</v>
      </c>
      <c r="AE103" s="1">
        <v>3</v>
      </c>
      <c r="AF103" s="1" t="s">
        <v>48</v>
      </c>
      <c r="AG103" s="24" t="s">
        <v>48</v>
      </c>
      <c r="AH103" s="1">
        <v>8</v>
      </c>
      <c r="AI103" s="1">
        <v>8</v>
      </c>
      <c r="AJ103" s="24">
        <v>9</v>
      </c>
      <c r="AK103" s="36" t="s">
        <v>854</v>
      </c>
      <c r="AL103" s="9">
        <f t="shared" si="9"/>
        <v>-2.0843433498275723</v>
      </c>
      <c r="AM103" s="9">
        <f t="shared" si="10"/>
        <v>-1.3238025366959394</v>
      </c>
      <c r="AN103">
        <f t="shared" si="11"/>
        <v>5</v>
      </c>
      <c r="AO103" s="6">
        <f t="shared" si="12"/>
        <v>0</v>
      </c>
      <c r="AP103" s="9">
        <f>($AL$3*AL103+$AM$3*AM103+$AN$3*AN103+$AO$3*AO103)+$K$3*VLOOKUP(K103,COND!$A$2:$C$7,2,FALSE)+$L$3*VLOOKUP(L103,COND!$A$2:$C$7,3,FALSE)</f>
        <v>-5.1607314420006958</v>
      </c>
      <c r="AQ103" s="28">
        <f t="shared" si="13"/>
        <v>-0.3211407327168822</v>
      </c>
      <c r="AR103" t="str">
        <f t="shared" si="14"/>
        <v>SS</v>
      </c>
      <c r="AS103">
        <v>70</v>
      </c>
      <c r="AT103">
        <v>99</v>
      </c>
      <c r="AV103" t="str">
        <f t="shared" si="15"/>
        <v>Unlikely</v>
      </c>
      <c r="AX103" t="str">
        <f>IF(VLOOKUP($B103,'Draft List'!$D$4:$AC$2598,AX$3,FALSE)&lt;&gt;0,VLOOKUP($B103,'Draft List'!$D$4:$AC$2598,AX$3,FALSE),"")</f>
        <v/>
      </c>
      <c r="AY103" t="str">
        <f>IF(VLOOKUP($B103,'Draft List'!$D$4:$AC$2598,AY$3,FALSE)&lt;&gt;0,VLOOKUP($B103,'Draft List'!$D$4:$AC$2598,AY$3,FALSE),"")</f>
        <v/>
      </c>
      <c r="AZ103" t="str">
        <f>IF(VLOOKUP($B103,'Draft List'!$D$4:$AC$2598,AZ$3,FALSE)&lt;&gt;0,VLOOKUP($B103,'Draft List'!$D$4:$AC$2598,AZ$3,FALSE),"")</f>
        <v/>
      </c>
      <c r="BA103" t="str">
        <f>IF(VLOOKUP($B103,'Draft List'!$D$4:$AC$2598,BA$3,FALSE)&lt;&gt;0,VLOOKUP($B103,'Draft List'!$D$4:$AC$2598,BA$3,FALSE),"")</f>
        <v/>
      </c>
    </row>
    <row r="104" spans="1:53" hidden="1" x14ac:dyDescent="0.25">
      <c r="A104" t="str">
        <f t="shared" si="8"/>
        <v>C-Jorge Vigil21</v>
      </c>
      <c r="B104">
        <f>VLOOKUP($A104,draft_listing_batters_stats!$A$1:$B$1324,2,FALSE)</f>
        <v>7713</v>
      </c>
      <c r="C104" s="1" t="s">
        <v>93</v>
      </c>
      <c r="D104" s="1" t="s">
        <v>137</v>
      </c>
      <c r="E104" s="1" t="s">
        <v>1719</v>
      </c>
      <c r="F104" s="1">
        <v>21</v>
      </c>
      <c r="G104" s="1" t="s">
        <v>44</v>
      </c>
      <c r="H104" s="1" t="s">
        <v>44</v>
      </c>
      <c r="I104" s="1" t="s">
        <v>54</v>
      </c>
      <c r="J104" s="24" t="s">
        <v>54</v>
      </c>
      <c r="K104" s="1" t="s">
        <v>51</v>
      </c>
      <c r="L104" s="24" t="s">
        <v>51</v>
      </c>
      <c r="M104" s="1">
        <v>1</v>
      </c>
      <c r="N104" s="1">
        <v>2</v>
      </c>
      <c r="O104" s="1">
        <v>1</v>
      </c>
      <c r="P104" s="1">
        <v>1</v>
      </c>
      <c r="Q104" s="24">
        <v>1</v>
      </c>
      <c r="R104" s="1">
        <v>4</v>
      </c>
      <c r="S104" s="1">
        <v>2</v>
      </c>
      <c r="T104" s="1">
        <v>1</v>
      </c>
      <c r="U104" s="1">
        <v>4</v>
      </c>
      <c r="V104" s="24">
        <v>4</v>
      </c>
      <c r="W104" s="1">
        <v>4</v>
      </c>
      <c r="X104" s="1">
        <v>2</v>
      </c>
      <c r="Y104" s="24">
        <v>4</v>
      </c>
      <c r="Z104" s="1" t="s">
        <v>48</v>
      </c>
      <c r="AA104" s="1" t="s">
        <v>48</v>
      </c>
      <c r="AB104" s="1" t="s">
        <v>48</v>
      </c>
      <c r="AC104" s="1" t="s">
        <v>48</v>
      </c>
      <c r="AD104" s="1" t="s">
        <v>48</v>
      </c>
      <c r="AE104" s="1" t="s">
        <v>48</v>
      </c>
      <c r="AF104" s="1" t="s">
        <v>48</v>
      </c>
      <c r="AG104" s="24" t="s">
        <v>48</v>
      </c>
      <c r="AH104" s="1">
        <v>3</v>
      </c>
      <c r="AI104" s="1">
        <v>4</v>
      </c>
      <c r="AJ104" s="24">
        <v>2</v>
      </c>
      <c r="AK104" s="36" t="s">
        <v>859</v>
      </c>
      <c r="AL104" s="9">
        <f t="shared" si="9"/>
        <v>-2.0332834702088682</v>
      </c>
      <c r="AM104" s="9">
        <f t="shared" si="10"/>
        <v>-0.67643829212085083</v>
      </c>
      <c r="AN104">
        <f t="shared" si="11"/>
        <v>0</v>
      </c>
      <c r="AO104" s="6">
        <f t="shared" si="12"/>
        <v>0</v>
      </c>
      <c r="AP104" s="9">
        <f>($AL$3*AL104+$AM$3*AM104+$AN$3*AN104+$AO$3*AO104)+$K$3*VLOOKUP(K104,COND!$A$2:$C$7,2,FALSE)+$L$3*VLOOKUP(L104,COND!$A$2:$C$7,3,FALSE)</f>
        <v>1.8794121475289014</v>
      </c>
      <c r="AQ104" s="28">
        <f t="shared" si="13"/>
        <v>0.68261775900984845</v>
      </c>
      <c r="AR104" t="str">
        <f t="shared" si="14"/>
        <v>DH</v>
      </c>
      <c r="AS104">
        <v>70</v>
      </c>
      <c r="AT104">
        <v>100</v>
      </c>
      <c r="AV104" t="str">
        <f t="shared" si="15"/>
        <v>Unlikely</v>
      </c>
      <c r="AX104" t="str">
        <f>IF(VLOOKUP($B104,'Draft List'!$D$4:$AC$2598,AX$3,FALSE)&lt;&gt;0,VLOOKUP($B104,'Draft List'!$D$4:$AC$2598,AX$3,FALSE),"")</f>
        <v/>
      </c>
      <c r="AY104" t="str">
        <f>IF(VLOOKUP($B104,'Draft List'!$D$4:$AC$2598,AY$3,FALSE)&lt;&gt;0,VLOOKUP($B104,'Draft List'!$D$4:$AC$2598,AY$3,FALSE),"")</f>
        <v/>
      </c>
      <c r="AZ104" t="str">
        <f>IF(VLOOKUP($B104,'Draft List'!$D$4:$AC$2598,AZ$3,FALSE)&lt;&gt;0,VLOOKUP($B104,'Draft List'!$D$4:$AC$2598,AZ$3,FALSE),"")</f>
        <v/>
      </c>
      <c r="BA104" t="str">
        <f>IF(VLOOKUP($B104,'Draft List'!$D$4:$AC$2598,BA$3,FALSE)&lt;&gt;0,VLOOKUP($B104,'Draft List'!$D$4:$AC$2598,BA$3,FALSE),"")</f>
        <v/>
      </c>
    </row>
    <row r="105" spans="1:53" hidden="1" x14ac:dyDescent="0.25">
      <c r="A105" t="str">
        <f t="shared" si="8"/>
        <v>CFEvan Lamberts21</v>
      </c>
      <c r="B105">
        <f>VLOOKUP($A105,draft_listing_batters_stats!$A$1:$B$1324,2,FALSE)</f>
        <v>11281</v>
      </c>
      <c r="C105" s="1" t="s">
        <v>81</v>
      </c>
      <c r="D105" s="1" t="s">
        <v>1345</v>
      </c>
      <c r="E105" s="1" t="s">
        <v>1346</v>
      </c>
      <c r="F105" s="1">
        <v>21</v>
      </c>
      <c r="G105" s="1" t="s">
        <v>58</v>
      </c>
      <c r="H105" s="1" t="s">
        <v>58</v>
      </c>
      <c r="I105" s="1" t="s">
        <v>54</v>
      </c>
      <c r="J105" s="24" t="s">
        <v>54</v>
      </c>
      <c r="K105" s="1" t="s">
        <v>51</v>
      </c>
      <c r="L105" s="24" t="s">
        <v>51</v>
      </c>
      <c r="M105" s="1">
        <v>2</v>
      </c>
      <c r="N105" s="1">
        <v>3</v>
      </c>
      <c r="O105" s="1">
        <v>4</v>
      </c>
      <c r="P105" s="1">
        <v>2</v>
      </c>
      <c r="Q105" s="24">
        <v>2</v>
      </c>
      <c r="R105" s="1">
        <v>2</v>
      </c>
      <c r="S105" s="1">
        <v>5</v>
      </c>
      <c r="T105" s="1">
        <v>5</v>
      </c>
      <c r="U105" s="1">
        <v>4</v>
      </c>
      <c r="V105" s="24">
        <v>3</v>
      </c>
      <c r="W105" s="1">
        <v>7</v>
      </c>
      <c r="X105" s="1">
        <v>9</v>
      </c>
      <c r="Y105" s="24">
        <v>1</v>
      </c>
      <c r="Z105" s="1" t="s">
        <v>48</v>
      </c>
      <c r="AA105" s="1" t="s">
        <v>48</v>
      </c>
      <c r="AB105" s="1" t="s">
        <v>48</v>
      </c>
      <c r="AC105" s="1" t="s">
        <v>48</v>
      </c>
      <c r="AD105" s="1" t="s">
        <v>48</v>
      </c>
      <c r="AE105" s="1">
        <v>6</v>
      </c>
      <c r="AF105" s="1">
        <v>6</v>
      </c>
      <c r="AG105" s="24">
        <v>3</v>
      </c>
      <c r="AH105" s="1">
        <v>10</v>
      </c>
      <c r="AI105" s="1">
        <v>7</v>
      </c>
      <c r="AJ105" s="24">
        <v>8</v>
      </c>
      <c r="AK105" s="36" t="s">
        <v>1347</v>
      </c>
      <c r="AL105" s="9">
        <f t="shared" si="9"/>
        <v>-1.2807573824891214</v>
      </c>
      <c r="AM105" s="9">
        <f t="shared" si="10"/>
        <v>-0.87614068939156742</v>
      </c>
      <c r="AN105">
        <f t="shared" si="11"/>
        <v>3</v>
      </c>
      <c r="AO105" s="6">
        <f t="shared" si="12"/>
        <v>0.75</v>
      </c>
      <c r="AP105" s="9">
        <f>($AL$3*AL105+$AM$3*AM105+$AN$3*AN105+$AO$3*AO105)+$K$3*VLOOKUP(K105,COND!$A$2:$C$7,2,FALSE)+$L$3*VLOOKUP(L105,COND!$A$2:$C$7,3,FALSE)</f>
        <v>0.80823598905227811</v>
      </c>
      <c r="AQ105" s="28">
        <f t="shared" si="13"/>
        <v>0.5298932937297347</v>
      </c>
      <c r="AR105" t="str">
        <f t="shared" si="14"/>
        <v>CF</v>
      </c>
      <c r="AS105">
        <v>70</v>
      </c>
      <c r="AT105">
        <v>101</v>
      </c>
      <c r="AV105" t="str">
        <f t="shared" si="15"/>
        <v>Unlikely</v>
      </c>
      <c r="AX105">
        <f>IF(VLOOKUP($B105,'Draft List'!$D$4:$AC$2598,AX$3,FALSE)&lt;&gt;0,VLOOKUP($B105,'Draft List'!$D$4:$AC$2598,AX$3,FALSE),"")</f>
        <v>77</v>
      </c>
      <c r="AY105">
        <f>IF(VLOOKUP($B105,'Draft List'!$D$4:$AC$2598,AY$3,FALSE)&lt;&gt;0,VLOOKUP($B105,'Draft List'!$D$4:$AC$2598,AY$3,FALSE),"")</f>
        <v>3</v>
      </c>
      <c r="AZ105">
        <f>IF(VLOOKUP($B105,'Draft List'!$D$4:$AC$2598,AZ$3,FALSE)&lt;&gt;0,VLOOKUP($B105,'Draft List'!$D$4:$AC$2598,AZ$3,FALSE),"")</f>
        <v>19</v>
      </c>
      <c r="BA105" t="str">
        <f>IF(VLOOKUP($B105,'Draft List'!$D$4:$AC$2598,BA$3,FALSE)&lt;&gt;0,VLOOKUP($B105,'Draft List'!$D$4:$AC$2598,BA$3,FALSE),"")</f>
        <v>West Virginia Alleghenies</v>
      </c>
    </row>
    <row r="106" spans="1:53" hidden="1" x14ac:dyDescent="0.25">
      <c r="A106" t="str">
        <f t="shared" si="8"/>
        <v>1BBob Bell21</v>
      </c>
      <c r="B106">
        <f>VLOOKUP($A106,draft_listing_batters_stats!$A$1:$B$1324,2,FALSE)</f>
        <v>9522</v>
      </c>
      <c r="C106" s="1" t="s">
        <v>94</v>
      </c>
      <c r="D106" s="1" t="s">
        <v>191</v>
      </c>
      <c r="E106" s="1" t="s">
        <v>559</v>
      </c>
      <c r="F106" s="1">
        <v>21</v>
      </c>
      <c r="G106" s="1" t="s">
        <v>58</v>
      </c>
      <c r="H106" s="1" t="s">
        <v>58</v>
      </c>
      <c r="I106" s="1" t="s">
        <v>54</v>
      </c>
      <c r="J106" s="24" t="s">
        <v>54</v>
      </c>
      <c r="K106" s="1" t="s">
        <v>51</v>
      </c>
      <c r="L106" s="24" t="s">
        <v>51</v>
      </c>
      <c r="M106" s="1">
        <v>3</v>
      </c>
      <c r="N106" s="1">
        <v>2</v>
      </c>
      <c r="O106" s="1">
        <v>2</v>
      </c>
      <c r="P106" s="1">
        <v>3</v>
      </c>
      <c r="Q106" s="24">
        <v>2</v>
      </c>
      <c r="R106" s="1">
        <v>3</v>
      </c>
      <c r="S106" s="1">
        <v>2</v>
      </c>
      <c r="T106" s="1">
        <v>2</v>
      </c>
      <c r="U106" s="1">
        <v>4</v>
      </c>
      <c r="V106" s="24">
        <v>4</v>
      </c>
      <c r="W106" s="1">
        <v>7</v>
      </c>
      <c r="X106" s="1">
        <v>3</v>
      </c>
      <c r="Y106" s="24">
        <v>1</v>
      </c>
      <c r="Z106" s="1" t="s">
        <v>48</v>
      </c>
      <c r="AA106" s="1" t="s">
        <v>48</v>
      </c>
      <c r="AB106" s="1" t="s">
        <v>48</v>
      </c>
      <c r="AC106" s="1" t="s">
        <v>48</v>
      </c>
      <c r="AD106" s="1" t="s">
        <v>48</v>
      </c>
      <c r="AE106" s="1" t="s">
        <v>48</v>
      </c>
      <c r="AF106" s="1" t="s">
        <v>48</v>
      </c>
      <c r="AG106" s="24" t="s">
        <v>48</v>
      </c>
      <c r="AH106" s="1">
        <v>2</v>
      </c>
      <c r="AI106" s="1">
        <v>5</v>
      </c>
      <c r="AJ106" s="24">
        <v>5</v>
      </c>
      <c r="AK106" s="36" t="s">
        <v>900</v>
      </c>
      <c r="AL106" s="9">
        <f t="shared" si="9"/>
        <v>-1.0856748639433722</v>
      </c>
      <c r="AM106" s="9">
        <f t="shared" si="10"/>
        <v>-0.91593263429962402</v>
      </c>
      <c r="AN106">
        <f t="shared" si="11"/>
        <v>0</v>
      </c>
      <c r="AO106" s="6">
        <f t="shared" si="12"/>
        <v>0</v>
      </c>
      <c r="AP106" s="9">
        <f>($AL$3*AL106+$AM$3*AM106+$AN$3*AN106+$AO$3*AO106)+$K$3*VLOOKUP(K106,COND!$A$2:$C$7,2,FALSE)+$L$3*VLOOKUP(L106,COND!$A$2:$C$7,3,FALSE)</f>
        <v>-0.89975909798982556</v>
      </c>
      <c r="AQ106" s="28">
        <f t="shared" si="13"/>
        <v>0.2863734633961888</v>
      </c>
      <c r="AR106" t="str">
        <f t="shared" si="14"/>
        <v>DH</v>
      </c>
      <c r="AS106">
        <v>70</v>
      </c>
      <c r="AT106">
        <v>102</v>
      </c>
      <c r="AV106" t="str">
        <f t="shared" si="15"/>
        <v>Unlikely</v>
      </c>
      <c r="AX106" t="str">
        <f>IF(VLOOKUP($B106,'Draft List'!$D$4:$AC$2598,AX$3,FALSE)&lt;&gt;0,VLOOKUP($B106,'Draft List'!$D$4:$AC$2598,AX$3,FALSE),"")</f>
        <v/>
      </c>
      <c r="AY106" t="str">
        <f>IF(VLOOKUP($B106,'Draft List'!$D$4:$AC$2598,AY$3,FALSE)&lt;&gt;0,VLOOKUP($B106,'Draft List'!$D$4:$AC$2598,AY$3,FALSE),"")</f>
        <v/>
      </c>
      <c r="AZ106" t="str">
        <f>IF(VLOOKUP($B106,'Draft List'!$D$4:$AC$2598,AZ$3,FALSE)&lt;&gt;0,VLOOKUP($B106,'Draft List'!$D$4:$AC$2598,AZ$3,FALSE),"")</f>
        <v/>
      </c>
      <c r="BA106" t="str">
        <f>IF(VLOOKUP($B106,'Draft List'!$D$4:$AC$2598,BA$3,FALSE)&lt;&gt;0,VLOOKUP($B106,'Draft List'!$D$4:$AC$2598,BA$3,FALSE),"")</f>
        <v/>
      </c>
    </row>
    <row r="107" spans="1:53" hidden="1" x14ac:dyDescent="0.25">
      <c r="A107" t="str">
        <f t="shared" si="8"/>
        <v>LFDale White21</v>
      </c>
      <c r="B107">
        <f>VLOOKUP($A107,draft_listing_batters_stats!$A$1:$B$1324,2,FALSE)</f>
        <v>14580</v>
      </c>
      <c r="C107" s="1" t="s">
        <v>55</v>
      </c>
      <c r="D107" s="1" t="s">
        <v>911</v>
      </c>
      <c r="E107" s="1" t="s">
        <v>424</v>
      </c>
      <c r="F107" s="1">
        <v>21</v>
      </c>
      <c r="G107" s="1" t="s">
        <v>44</v>
      </c>
      <c r="H107" s="1" t="s">
        <v>44</v>
      </c>
      <c r="I107" s="1" t="s">
        <v>54</v>
      </c>
      <c r="J107" s="24" t="s">
        <v>54</v>
      </c>
      <c r="K107" s="1" t="s">
        <v>51</v>
      </c>
      <c r="L107" s="24" t="s">
        <v>51</v>
      </c>
      <c r="M107" s="1">
        <v>1</v>
      </c>
      <c r="N107" s="1">
        <v>3</v>
      </c>
      <c r="O107" s="1">
        <v>2</v>
      </c>
      <c r="P107" s="1">
        <v>3</v>
      </c>
      <c r="Q107" s="24">
        <v>1</v>
      </c>
      <c r="R107" s="1">
        <v>1</v>
      </c>
      <c r="S107" s="1">
        <v>3</v>
      </c>
      <c r="T107" s="1">
        <v>4</v>
      </c>
      <c r="U107" s="1">
        <v>6</v>
      </c>
      <c r="V107" s="24">
        <v>4</v>
      </c>
      <c r="W107" s="1">
        <v>4</v>
      </c>
      <c r="X107" s="1">
        <v>5</v>
      </c>
      <c r="Y107" s="24">
        <v>1</v>
      </c>
      <c r="Z107" s="1" t="s">
        <v>48</v>
      </c>
      <c r="AA107" s="1" t="s">
        <v>48</v>
      </c>
      <c r="AB107" s="1" t="s">
        <v>48</v>
      </c>
      <c r="AC107" s="1" t="s">
        <v>48</v>
      </c>
      <c r="AD107" s="1" t="s">
        <v>48</v>
      </c>
      <c r="AE107" s="1" t="s">
        <v>48</v>
      </c>
      <c r="AF107" s="1" t="s">
        <v>48</v>
      </c>
      <c r="AG107" s="24" t="s">
        <v>48</v>
      </c>
      <c r="AH107" s="1">
        <v>2</v>
      </c>
      <c r="AI107" s="1">
        <v>5</v>
      </c>
      <c r="AJ107" s="24">
        <v>2</v>
      </c>
      <c r="AK107" s="36" t="s">
        <v>866</v>
      </c>
      <c r="AL107" s="9">
        <f t="shared" si="9"/>
        <v>-1.7197429965471014</v>
      </c>
      <c r="AM107" s="9">
        <f t="shared" si="10"/>
        <v>-1.1644423390193046</v>
      </c>
      <c r="AN107">
        <f t="shared" si="11"/>
        <v>0</v>
      </c>
      <c r="AO107" s="6">
        <f t="shared" si="12"/>
        <v>0</v>
      </c>
      <c r="AP107" s="9">
        <f>($AL$3*AL107+$AM$3*AM107+$AN$3*AN107+$AO$3*AO107)+$K$3*VLOOKUP(K107,COND!$A$2:$C$7,2,FALSE)+$L$3*VLOOKUP(L107,COND!$A$2:$C$7,3,FALSE)</f>
        <v>-3.9452823678863673</v>
      </c>
      <c r="AQ107" s="28">
        <f t="shared" si="13"/>
        <v>-0.14784635116220601</v>
      </c>
      <c r="AR107" t="str">
        <f t="shared" si="14"/>
        <v>DH</v>
      </c>
      <c r="AS107">
        <v>70</v>
      </c>
      <c r="AT107">
        <v>103</v>
      </c>
      <c r="AV107" t="str">
        <f t="shared" si="15"/>
        <v>Unlikely</v>
      </c>
      <c r="AX107" t="str">
        <f>IF(VLOOKUP($B107,'Draft List'!$D$4:$AC$2598,AX$3,FALSE)&lt;&gt;0,VLOOKUP($B107,'Draft List'!$D$4:$AC$2598,AX$3,FALSE),"")</f>
        <v/>
      </c>
      <c r="AY107" t="str">
        <f>IF(VLOOKUP($B107,'Draft List'!$D$4:$AC$2598,AY$3,FALSE)&lt;&gt;0,VLOOKUP($B107,'Draft List'!$D$4:$AC$2598,AY$3,FALSE),"")</f>
        <v/>
      </c>
      <c r="AZ107" t="str">
        <f>IF(VLOOKUP($B107,'Draft List'!$D$4:$AC$2598,AZ$3,FALSE)&lt;&gt;0,VLOOKUP($B107,'Draft List'!$D$4:$AC$2598,AZ$3,FALSE),"")</f>
        <v/>
      </c>
      <c r="BA107" t="str">
        <f>IF(VLOOKUP($B107,'Draft List'!$D$4:$AC$2598,BA$3,FALSE)&lt;&gt;0,VLOOKUP($B107,'Draft List'!$D$4:$AC$2598,BA$3,FALSE),"")</f>
        <v/>
      </c>
    </row>
    <row r="108" spans="1:53" hidden="1" x14ac:dyDescent="0.25">
      <c r="A108" t="str">
        <f t="shared" si="8"/>
        <v>1BJorge Vela21</v>
      </c>
      <c r="B108">
        <f>VLOOKUP($A108,draft_listing_batters_stats!$A$1:$B$1324,2,FALSE)</f>
        <v>8306</v>
      </c>
      <c r="C108" s="1" t="s">
        <v>94</v>
      </c>
      <c r="D108" s="1" t="s">
        <v>137</v>
      </c>
      <c r="E108" s="1" t="s">
        <v>721</v>
      </c>
      <c r="F108" s="1">
        <v>21</v>
      </c>
      <c r="G108" s="1" t="s">
        <v>44</v>
      </c>
      <c r="H108" s="1" t="s">
        <v>44</v>
      </c>
      <c r="I108" s="1" t="s">
        <v>54</v>
      </c>
      <c r="J108" s="24" t="s">
        <v>54</v>
      </c>
      <c r="K108" s="1" t="s">
        <v>51</v>
      </c>
      <c r="L108" s="24" t="s">
        <v>51</v>
      </c>
      <c r="M108" s="1">
        <v>1</v>
      </c>
      <c r="N108" s="1">
        <v>1</v>
      </c>
      <c r="O108" s="1">
        <v>2</v>
      </c>
      <c r="P108" s="1">
        <v>2</v>
      </c>
      <c r="Q108" s="24">
        <v>1</v>
      </c>
      <c r="R108" s="1">
        <v>2</v>
      </c>
      <c r="S108" s="1">
        <v>1</v>
      </c>
      <c r="T108" s="1">
        <v>3</v>
      </c>
      <c r="U108" s="1">
        <v>4</v>
      </c>
      <c r="V108" s="24">
        <v>3</v>
      </c>
      <c r="W108" s="1">
        <v>7</v>
      </c>
      <c r="X108" s="1">
        <v>1</v>
      </c>
      <c r="Y108" s="24">
        <v>1</v>
      </c>
      <c r="Z108" s="1" t="s">
        <v>48</v>
      </c>
      <c r="AA108" s="1" t="s">
        <v>48</v>
      </c>
      <c r="AB108" s="1" t="s">
        <v>48</v>
      </c>
      <c r="AC108" s="1" t="s">
        <v>48</v>
      </c>
      <c r="AD108" s="1" t="s">
        <v>48</v>
      </c>
      <c r="AE108" s="1" t="s">
        <v>48</v>
      </c>
      <c r="AF108" s="1" t="s">
        <v>48</v>
      </c>
      <c r="AG108" s="24" t="s">
        <v>48</v>
      </c>
      <c r="AH108" s="1">
        <v>5</v>
      </c>
      <c r="AI108" s="1">
        <v>3</v>
      </c>
      <c r="AJ108" s="24">
        <v>5</v>
      </c>
      <c r="AK108" s="36" t="s">
        <v>882</v>
      </c>
      <c r="AL108" s="9">
        <f t="shared" si="9"/>
        <v>-1.9115723057940897</v>
      </c>
      <c r="AM108" s="9">
        <f t="shared" si="10"/>
        <v>-1.2465031959141843</v>
      </c>
      <c r="AN108">
        <f t="shared" si="11"/>
        <v>0</v>
      </c>
      <c r="AO108" s="6">
        <f t="shared" si="12"/>
        <v>0</v>
      </c>
      <c r="AP108" s="9">
        <f>($AL$3*AL108+$AM$3*AM108+$AN$3*AN108+$AO$3*AO108)+$K$3*VLOOKUP(K108,COND!$A$2:$C$7,2,FALSE)+$L$3*VLOOKUP(L108,COND!$A$2:$C$7,3,FALSE)</f>
        <v>-4.9491955815496222</v>
      </c>
      <c r="AQ108" s="28">
        <f t="shared" si="13"/>
        <v>-0.29098070635772194</v>
      </c>
      <c r="AR108" t="str">
        <f t="shared" si="14"/>
        <v>DH</v>
      </c>
      <c r="AS108">
        <v>70</v>
      </c>
      <c r="AT108">
        <v>104</v>
      </c>
      <c r="AV108" t="str">
        <f t="shared" si="15"/>
        <v>Unlikely</v>
      </c>
      <c r="AX108" t="str">
        <f>IF(VLOOKUP($B108,'Draft List'!$D$4:$AC$2598,AX$3,FALSE)&lt;&gt;0,VLOOKUP($B108,'Draft List'!$D$4:$AC$2598,AX$3,FALSE),"")</f>
        <v/>
      </c>
      <c r="AY108" t="str">
        <f>IF(VLOOKUP($B108,'Draft List'!$D$4:$AC$2598,AY$3,FALSE)&lt;&gt;0,VLOOKUP($B108,'Draft List'!$D$4:$AC$2598,AY$3,FALSE),"")</f>
        <v/>
      </c>
      <c r="AZ108" t="str">
        <f>IF(VLOOKUP($B108,'Draft List'!$D$4:$AC$2598,AZ$3,FALSE)&lt;&gt;0,VLOOKUP($B108,'Draft List'!$D$4:$AC$2598,AZ$3,FALSE),"")</f>
        <v/>
      </c>
      <c r="BA108" t="str">
        <f>IF(VLOOKUP($B108,'Draft List'!$D$4:$AC$2598,BA$3,FALSE)&lt;&gt;0,VLOOKUP($B108,'Draft List'!$D$4:$AC$2598,BA$3,FALSE),"")</f>
        <v/>
      </c>
    </row>
    <row r="109" spans="1:53" hidden="1" x14ac:dyDescent="0.25">
      <c r="A109" t="str">
        <f t="shared" si="8"/>
        <v>2BPedro Rivas21</v>
      </c>
      <c r="B109">
        <f>VLOOKUP($A109,draft_listing_batters_stats!$A$1:$B$1324,2,FALSE)</f>
        <v>8694</v>
      </c>
      <c r="C109" s="1" t="s">
        <v>78</v>
      </c>
      <c r="D109" s="1" t="s">
        <v>203</v>
      </c>
      <c r="E109" s="1" t="s">
        <v>700</v>
      </c>
      <c r="F109" s="1">
        <v>21</v>
      </c>
      <c r="G109" s="1" t="s">
        <v>44</v>
      </c>
      <c r="H109" s="1" t="s">
        <v>44</v>
      </c>
      <c r="I109" s="1" t="s">
        <v>54</v>
      </c>
      <c r="J109" s="24" t="s">
        <v>54</v>
      </c>
      <c r="K109" s="1" t="s">
        <v>51</v>
      </c>
      <c r="L109" s="24" t="s">
        <v>51</v>
      </c>
      <c r="M109" s="1">
        <v>1</v>
      </c>
      <c r="N109" s="1">
        <v>4</v>
      </c>
      <c r="O109" s="1">
        <v>1</v>
      </c>
      <c r="P109" s="1">
        <v>2</v>
      </c>
      <c r="Q109" s="24">
        <v>1</v>
      </c>
      <c r="R109" s="1">
        <v>2</v>
      </c>
      <c r="S109" s="1">
        <v>4</v>
      </c>
      <c r="T109" s="1">
        <v>2</v>
      </c>
      <c r="U109" s="1">
        <v>2</v>
      </c>
      <c r="V109" s="24">
        <v>1</v>
      </c>
      <c r="W109" s="1">
        <v>3</v>
      </c>
      <c r="X109" s="1">
        <v>1</v>
      </c>
      <c r="Y109" s="24">
        <v>1</v>
      </c>
      <c r="Z109" s="1" t="s">
        <v>48</v>
      </c>
      <c r="AA109" s="1" t="s">
        <v>48</v>
      </c>
      <c r="AB109" s="1">
        <v>5</v>
      </c>
      <c r="AC109" s="1" t="s">
        <v>48</v>
      </c>
      <c r="AD109" s="1" t="s">
        <v>48</v>
      </c>
      <c r="AE109" s="1" t="s">
        <v>48</v>
      </c>
      <c r="AF109" s="1" t="s">
        <v>48</v>
      </c>
      <c r="AG109" s="24" t="s">
        <v>48</v>
      </c>
      <c r="AH109" s="1">
        <v>9</v>
      </c>
      <c r="AI109" s="1">
        <v>9</v>
      </c>
      <c r="AJ109" s="24">
        <v>7</v>
      </c>
      <c r="AK109" s="36" t="s">
        <v>881</v>
      </c>
      <c r="AL109" s="9">
        <f t="shared" si="9"/>
        <v>-1.8414541609618804</v>
      </c>
      <c r="AM109" s="9">
        <f t="shared" si="10"/>
        <v>-1.4358368307353042</v>
      </c>
      <c r="AN109">
        <f t="shared" si="11"/>
        <v>4</v>
      </c>
      <c r="AO109" s="6">
        <f t="shared" si="12"/>
        <v>0.6</v>
      </c>
      <c r="AP109" s="9">
        <f>($AL$3*AL109+$AM$3*AM109+$AN$3*AN109+$AO$3*AO109)+$K$3*VLOOKUP(K109,COND!$A$2:$C$7,2,FALSE)+$L$3*VLOOKUP(L109,COND!$A$2:$C$7,3,FALSE)</f>
        <v>-5.9475207182531697</v>
      </c>
      <c r="AQ109" s="28">
        <f t="shared" si="13"/>
        <v>-0.43331833352782217</v>
      </c>
      <c r="AR109" t="str">
        <f t="shared" si="14"/>
        <v>2B</v>
      </c>
      <c r="AS109">
        <v>70</v>
      </c>
      <c r="AT109">
        <v>105</v>
      </c>
      <c r="AV109" t="str">
        <f t="shared" si="15"/>
        <v>Unlikely</v>
      </c>
      <c r="AX109">
        <f>IF(VLOOKUP($B109,'Draft List'!$D$4:$AC$2598,AX$3,FALSE)&lt;&gt;0,VLOOKUP($B109,'Draft List'!$D$4:$AC$2598,AX$3,FALSE),"")</f>
        <v>260</v>
      </c>
      <c r="AY109">
        <f>IF(VLOOKUP($B109,'Draft List'!$D$4:$AC$2598,AY$3,FALSE)&lt;&gt;0,VLOOKUP($B109,'Draft List'!$D$4:$AC$2598,AY$3,FALSE),"")</f>
        <v>10</v>
      </c>
      <c r="AZ109">
        <f>IF(VLOOKUP($B109,'Draft List'!$D$4:$AC$2598,AZ$3,FALSE)&lt;&gt;0,VLOOKUP($B109,'Draft List'!$D$4:$AC$2598,AZ$3,FALSE),"")</f>
        <v>20</v>
      </c>
      <c r="BA109" t="str">
        <f>IF(VLOOKUP($B109,'Draft List'!$D$4:$AC$2598,BA$3,FALSE)&lt;&gt;0,VLOOKUP($B109,'Draft List'!$D$4:$AC$2598,BA$3,FALSE),"")</f>
        <v>West Virginia Alleghenies</v>
      </c>
    </row>
    <row r="110" spans="1:53" hidden="1" x14ac:dyDescent="0.25">
      <c r="A110" t="str">
        <f t="shared" si="8"/>
        <v>C-Alfredo Montoya21</v>
      </c>
      <c r="B110">
        <f>VLOOKUP($A110,draft_listing_batters_stats!$A$1:$B$1324,2,FALSE)</f>
        <v>9509</v>
      </c>
      <c r="C110" s="1" t="s">
        <v>93</v>
      </c>
      <c r="D110" s="1" t="s">
        <v>539</v>
      </c>
      <c r="E110" s="1" t="s">
        <v>1456</v>
      </c>
      <c r="F110" s="1">
        <v>21</v>
      </c>
      <c r="G110" s="1" t="s">
        <v>44</v>
      </c>
      <c r="H110" s="1" t="s">
        <v>44</v>
      </c>
      <c r="I110" s="1" t="s">
        <v>54</v>
      </c>
      <c r="J110" s="24" t="s">
        <v>54</v>
      </c>
      <c r="K110" s="1" t="s">
        <v>51</v>
      </c>
      <c r="L110" s="24" t="s">
        <v>51</v>
      </c>
      <c r="M110" s="1">
        <v>1</v>
      </c>
      <c r="N110" s="1">
        <v>1</v>
      </c>
      <c r="O110" s="1">
        <v>2</v>
      </c>
      <c r="P110" s="1">
        <v>2</v>
      </c>
      <c r="Q110" s="24">
        <v>1</v>
      </c>
      <c r="R110" s="1">
        <v>1</v>
      </c>
      <c r="S110" s="1">
        <v>3</v>
      </c>
      <c r="T110" s="1">
        <v>3</v>
      </c>
      <c r="U110" s="1">
        <v>5</v>
      </c>
      <c r="V110" s="24">
        <v>1</v>
      </c>
      <c r="W110" s="1">
        <v>5</v>
      </c>
      <c r="X110" s="1">
        <v>5</v>
      </c>
      <c r="Y110" s="24">
        <v>7</v>
      </c>
      <c r="Z110" s="1">
        <v>6</v>
      </c>
      <c r="AA110" s="1" t="s">
        <v>48</v>
      </c>
      <c r="AB110" s="1" t="s">
        <v>48</v>
      </c>
      <c r="AC110" s="1" t="s">
        <v>48</v>
      </c>
      <c r="AD110" s="1" t="s">
        <v>48</v>
      </c>
      <c r="AE110" s="1" t="s">
        <v>48</v>
      </c>
      <c r="AF110" s="1" t="s">
        <v>48</v>
      </c>
      <c r="AG110" s="24" t="s">
        <v>48</v>
      </c>
      <c r="AH110" s="1">
        <v>4</v>
      </c>
      <c r="AI110" s="1">
        <v>3</v>
      </c>
      <c r="AJ110" s="24">
        <v>6</v>
      </c>
      <c r="AK110" s="36" t="s">
        <v>839</v>
      </c>
      <c r="AL110" s="9">
        <f t="shared" si="9"/>
        <v>-1.9115723057940897</v>
      </c>
      <c r="AM110" s="9">
        <f t="shared" si="10"/>
        <v>-1.4572624025040379</v>
      </c>
      <c r="AN110">
        <f t="shared" si="11"/>
        <v>0</v>
      </c>
      <c r="AO110" s="6">
        <f t="shared" si="12"/>
        <v>1.5</v>
      </c>
      <c r="AP110" s="9">
        <f>($AL$3*AL110+$AM$3*AM110+$AN$3*AN110+$AO$3*AO110)+$K$3*VLOOKUP(K110,COND!$A$2:$C$7,2,FALSE)+$L$3*VLOOKUP(L110,COND!$A$2:$C$7,3,FALSE)</f>
        <v>-5.9783060606278653</v>
      </c>
      <c r="AQ110" s="28">
        <f t="shared" si="13"/>
        <v>-0.43770759753023158</v>
      </c>
      <c r="AR110" t="str">
        <f t="shared" si="14"/>
        <v>C</v>
      </c>
      <c r="AS110">
        <v>70</v>
      </c>
      <c r="AT110">
        <v>106</v>
      </c>
      <c r="AV110" t="str">
        <f t="shared" si="15"/>
        <v>Unlikely</v>
      </c>
      <c r="AX110">
        <f>IF(VLOOKUP($B110,'Draft List'!$D$4:$AC$2598,AX$3,FALSE)&lt;&gt;0,VLOOKUP($B110,'Draft List'!$D$4:$AC$2598,AX$3,FALSE),"")</f>
        <v>107</v>
      </c>
      <c r="AY110">
        <f>IF(VLOOKUP($B110,'Draft List'!$D$4:$AC$2598,AY$3,FALSE)&lt;&gt;0,VLOOKUP($B110,'Draft List'!$D$4:$AC$2598,AY$3,FALSE),"")</f>
        <v>4</v>
      </c>
      <c r="AZ110">
        <f>IF(VLOOKUP($B110,'Draft List'!$D$4:$AC$2598,AZ$3,FALSE)&lt;&gt;0,VLOOKUP($B110,'Draft List'!$D$4:$AC$2598,AZ$3,FALSE),"")</f>
        <v>22</v>
      </c>
      <c r="BA110" t="str">
        <f>IF(VLOOKUP($B110,'Draft List'!$D$4:$AC$2598,BA$3,FALSE)&lt;&gt;0,VLOOKUP($B110,'Draft List'!$D$4:$AC$2598,BA$3,FALSE),"")</f>
        <v>Hartford Harpoon</v>
      </c>
    </row>
    <row r="111" spans="1:53" hidden="1" x14ac:dyDescent="0.25">
      <c r="A111" t="str">
        <f t="shared" si="8"/>
        <v>1BJosé Cruz22</v>
      </c>
      <c r="B111">
        <f>VLOOKUP($A111,draft_listing_batters_stats!$A$1:$B$1324,2,FALSE)</f>
        <v>8901</v>
      </c>
      <c r="C111" s="1" t="s">
        <v>94</v>
      </c>
      <c r="D111" s="1" t="s">
        <v>150</v>
      </c>
      <c r="E111" s="1" t="s">
        <v>269</v>
      </c>
      <c r="F111" s="1">
        <v>22</v>
      </c>
      <c r="G111" s="1" t="s">
        <v>44</v>
      </c>
      <c r="H111" s="1" t="s">
        <v>44</v>
      </c>
      <c r="I111" s="1" t="s">
        <v>54</v>
      </c>
      <c r="J111" s="24" t="s">
        <v>54</v>
      </c>
      <c r="K111" s="1" t="s">
        <v>51</v>
      </c>
      <c r="L111" s="24" t="s">
        <v>51</v>
      </c>
      <c r="M111" s="1">
        <v>3</v>
      </c>
      <c r="N111" s="1">
        <v>1</v>
      </c>
      <c r="O111" s="1">
        <v>1</v>
      </c>
      <c r="P111" s="1">
        <v>5</v>
      </c>
      <c r="Q111" s="24">
        <v>2</v>
      </c>
      <c r="R111" s="1">
        <v>5</v>
      </c>
      <c r="S111" s="1">
        <v>1</v>
      </c>
      <c r="T111" s="1">
        <v>1</v>
      </c>
      <c r="U111" s="1">
        <v>8</v>
      </c>
      <c r="V111" s="24">
        <v>3</v>
      </c>
      <c r="W111" s="1">
        <v>5</v>
      </c>
      <c r="X111" s="1">
        <v>3</v>
      </c>
      <c r="Y111" s="24">
        <v>1</v>
      </c>
      <c r="Z111" s="1" t="s">
        <v>48</v>
      </c>
      <c r="AA111" s="1">
        <v>1</v>
      </c>
      <c r="AB111" s="1" t="s">
        <v>48</v>
      </c>
      <c r="AC111" s="1" t="s">
        <v>48</v>
      </c>
      <c r="AD111" s="1" t="s">
        <v>48</v>
      </c>
      <c r="AE111" s="1" t="s">
        <v>48</v>
      </c>
      <c r="AF111" s="1" t="s">
        <v>48</v>
      </c>
      <c r="AG111" s="24" t="s">
        <v>48</v>
      </c>
      <c r="AH111" s="1">
        <v>1</v>
      </c>
      <c r="AI111" s="1">
        <v>1</v>
      </c>
      <c r="AJ111" s="24">
        <v>1</v>
      </c>
      <c r="AK111" s="36" t="s">
        <v>832</v>
      </c>
      <c r="AL111" s="9">
        <f t="shared" si="9"/>
        <v>-1.0403771375668152</v>
      </c>
      <c r="AM111" s="9">
        <f t="shared" si="10"/>
        <v>-8.6120475315638961E-2</v>
      </c>
      <c r="AN111">
        <f t="shared" si="11"/>
        <v>0</v>
      </c>
      <c r="AO111" s="6">
        <f t="shared" si="12"/>
        <v>0</v>
      </c>
      <c r="AP111" s="9">
        <f>($AL$3*AL111+$AM$3*AM111+$AN$3*AN111+$AO$3*AO111)+$K$3*VLOOKUP(K111,COND!$A$2:$C$7,2,FALSE)+$L$3*VLOOKUP(L111,COND!$A$2:$C$7,3,FALSE)</f>
        <v>9.0625165824556504</v>
      </c>
      <c r="AQ111" s="28">
        <f t="shared" si="13"/>
        <v>1.7067590967292716</v>
      </c>
      <c r="AR111" t="str">
        <f t="shared" si="14"/>
        <v>1B</v>
      </c>
      <c r="AS111">
        <v>70</v>
      </c>
      <c r="AT111">
        <v>107</v>
      </c>
      <c r="AV111" t="str">
        <f t="shared" si="15"/>
        <v>Unlikely</v>
      </c>
      <c r="AX111" t="str">
        <f>IF(VLOOKUP($B111,'Draft List'!$D$4:$AC$2598,AX$3,FALSE)&lt;&gt;0,VLOOKUP($B111,'Draft List'!$D$4:$AC$2598,AX$3,FALSE),"")</f>
        <v/>
      </c>
      <c r="AY111" t="str">
        <f>IF(VLOOKUP($B111,'Draft List'!$D$4:$AC$2598,AY$3,FALSE)&lt;&gt;0,VLOOKUP($B111,'Draft List'!$D$4:$AC$2598,AY$3,FALSE),"")</f>
        <v/>
      </c>
      <c r="AZ111" t="str">
        <f>IF(VLOOKUP($B111,'Draft List'!$D$4:$AC$2598,AZ$3,FALSE)&lt;&gt;0,VLOOKUP($B111,'Draft List'!$D$4:$AC$2598,AZ$3,FALSE),"")</f>
        <v/>
      </c>
      <c r="BA111" t="str">
        <f>IF(VLOOKUP($B111,'Draft List'!$D$4:$AC$2598,BA$3,FALSE)&lt;&gt;0,VLOOKUP($B111,'Draft List'!$D$4:$AC$2598,BA$3,FALSE),"")</f>
        <v/>
      </c>
    </row>
    <row r="112" spans="1:53" hidden="1" x14ac:dyDescent="0.25">
      <c r="A112" t="str">
        <f t="shared" si="8"/>
        <v>C-Nolan McMahon18</v>
      </c>
      <c r="B112">
        <f>VLOOKUP($A112,draft_listing_batters_stats!$A$1:$B$1324,2,FALSE)</f>
        <v>1034</v>
      </c>
      <c r="C112" s="1" t="s">
        <v>93</v>
      </c>
      <c r="D112" s="1" t="s">
        <v>1433</v>
      </c>
      <c r="E112" s="1" t="s">
        <v>1434</v>
      </c>
      <c r="F112" s="1">
        <v>18</v>
      </c>
      <c r="G112" s="1" t="s">
        <v>44</v>
      </c>
      <c r="H112" s="1" t="s">
        <v>44</v>
      </c>
      <c r="I112" s="1" t="s">
        <v>54</v>
      </c>
      <c r="J112" s="24" t="s">
        <v>54</v>
      </c>
      <c r="K112" s="1" t="s">
        <v>46</v>
      </c>
      <c r="L112" s="24" t="s">
        <v>51</v>
      </c>
      <c r="M112" s="1">
        <v>1</v>
      </c>
      <c r="N112" s="1">
        <v>2</v>
      </c>
      <c r="O112" s="1">
        <v>1</v>
      </c>
      <c r="P112" s="1">
        <v>1</v>
      </c>
      <c r="Q112" s="24">
        <v>1</v>
      </c>
      <c r="R112" s="1">
        <v>4</v>
      </c>
      <c r="S112" s="1">
        <v>3</v>
      </c>
      <c r="T112" s="1">
        <v>4</v>
      </c>
      <c r="U112" s="1">
        <v>1</v>
      </c>
      <c r="V112" s="24">
        <v>5</v>
      </c>
      <c r="W112" s="1">
        <v>7</v>
      </c>
      <c r="X112" s="1">
        <v>7</v>
      </c>
      <c r="Y112" s="24">
        <v>7</v>
      </c>
      <c r="Z112" s="1">
        <v>2</v>
      </c>
      <c r="AA112" s="1" t="s">
        <v>48</v>
      </c>
      <c r="AB112" s="1" t="s">
        <v>48</v>
      </c>
      <c r="AC112" s="1" t="s">
        <v>48</v>
      </c>
      <c r="AD112" s="1" t="s">
        <v>48</v>
      </c>
      <c r="AE112" s="1" t="s">
        <v>48</v>
      </c>
      <c r="AF112" s="1" t="s">
        <v>48</v>
      </c>
      <c r="AG112" s="24" t="s">
        <v>48</v>
      </c>
      <c r="AH112" s="1">
        <v>1</v>
      </c>
      <c r="AI112" s="1">
        <v>2</v>
      </c>
      <c r="AJ112" s="24">
        <v>1</v>
      </c>
      <c r="AK112" s="36" t="s">
        <v>888</v>
      </c>
      <c r="AL112" s="9">
        <f t="shared" si="9"/>
        <v>-2.0332834702088682</v>
      </c>
      <c r="AM112" s="9">
        <f t="shared" si="10"/>
        <v>-0.60530624064210259</v>
      </c>
      <c r="AN112">
        <f t="shared" si="11"/>
        <v>0</v>
      </c>
      <c r="AO112" s="6">
        <f t="shared" si="12"/>
        <v>1</v>
      </c>
      <c r="AP112" s="9">
        <f>($AL$3*AL112+$AM$3*AM112+$AN$3*AN112+$AO$3*AO112)+$K$3*VLOOKUP(K112,COND!$A$2:$C$7,2,FALSE)+$L$3*VLOOKUP(L112,COND!$A$2:$C$7,3,FALSE)</f>
        <v>3.6329967652738819</v>
      </c>
      <c r="AQ112" s="28">
        <f t="shared" si="13"/>
        <v>0.93263758156584076</v>
      </c>
      <c r="AR112" t="str">
        <f t="shared" si="14"/>
        <v>C</v>
      </c>
      <c r="AS112">
        <v>70</v>
      </c>
      <c r="AT112">
        <v>108</v>
      </c>
      <c r="AV112" t="str">
        <f t="shared" si="15"/>
        <v>Unlikely</v>
      </c>
      <c r="AX112">
        <f>IF(VLOOKUP($B112,'Draft List'!$D$4:$AC$2598,AX$3,FALSE)&lt;&gt;0,VLOOKUP($B112,'Draft List'!$D$4:$AC$2598,AX$3,FALSE),"")</f>
        <v>109</v>
      </c>
      <c r="AY112">
        <f>IF(VLOOKUP($B112,'Draft List'!$D$4:$AC$2598,AY$3,FALSE)&lt;&gt;0,VLOOKUP($B112,'Draft List'!$D$4:$AC$2598,AY$3,FALSE),"")</f>
        <v>4</v>
      </c>
      <c r="AZ112">
        <f>IF(VLOOKUP($B112,'Draft List'!$D$4:$AC$2598,AZ$3,FALSE)&lt;&gt;0,VLOOKUP($B112,'Draft List'!$D$4:$AC$2598,AZ$3,FALSE),"")</f>
        <v>24</v>
      </c>
      <c r="BA112" t="str">
        <f>IF(VLOOKUP($B112,'Draft List'!$D$4:$AC$2598,BA$3,FALSE)&lt;&gt;0,VLOOKUP($B112,'Draft List'!$D$4:$AC$2598,BA$3,FALSE),"")</f>
        <v>Shin Seiki Evas</v>
      </c>
    </row>
    <row r="113" spans="1:53" hidden="1" x14ac:dyDescent="0.25">
      <c r="A113" t="str">
        <f t="shared" si="8"/>
        <v>2BMartín Alemán18</v>
      </c>
      <c r="B113">
        <f>VLOOKUP($A113,draft_listing_batters_stats!$A$1:$B$1324,2,FALSE)</f>
        <v>6948</v>
      </c>
      <c r="C113" s="1" t="s">
        <v>78</v>
      </c>
      <c r="D113" s="1" t="s">
        <v>734</v>
      </c>
      <c r="E113" s="1" t="s">
        <v>907</v>
      </c>
      <c r="F113" s="1">
        <v>18</v>
      </c>
      <c r="G113" s="1" t="s">
        <v>44</v>
      </c>
      <c r="H113" s="1" t="s">
        <v>44</v>
      </c>
      <c r="I113" s="1" t="s">
        <v>54</v>
      </c>
      <c r="J113" s="24" t="s">
        <v>54</v>
      </c>
      <c r="K113" s="1" t="s">
        <v>46</v>
      </c>
      <c r="L113" s="24" t="s">
        <v>51</v>
      </c>
      <c r="M113" s="1">
        <v>1</v>
      </c>
      <c r="N113" s="1">
        <v>1</v>
      </c>
      <c r="O113" s="1">
        <v>2</v>
      </c>
      <c r="P113" s="1">
        <v>1</v>
      </c>
      <c r="Q113" s="24">
        <v>1</v>
      </c>
      <c r="R113" s="1">
        <v>4</v>
      </c>
      <c r="S113" s="1">
        <v>2</v>
      </c>
      <c r="T113" s="1">
        <v>5</v>
      </c>
      <c r="U113" s="1">
        <v>1</v>
      </c>
      <c r="V113" s="24">
        <v>1</v>
      </c>
      <c r="W113" s="1">
        <v>8</v>
      </c>
      <c r="X113" s="1">
        <v>7</v>
      </c>
      <c r="Y113" s="24">
        <v>1</v>
      </c>
      <c r="Z113" s="1" t="s">
        <v>48</v>
      </c>
      <c r="AA113" s="1">
        <v>1</v>
      </c>
      <c r="AB113" s="1">
        <v>1</v>
      </c>
      <c r="AC113" s="1">
        <v>1</v>
      </c>
      <c r="AD113" s="1" t="s">
        <v>48</v>
      </c>
      <c r="AE113" s="1">
        <v>1</v>
      </c>
      <c r="AF113" s="1" t="s">
        <v>48</v>
      </c>
      <c r="AG113" s="24" t="s">
        <v>48</v>
      </c>
      <c r="AH113" s="1">
        <v>9</v>
      </c>
      <c r="AI113" s="1">
        <v>8</v>
      </c>
      <c r="AJ113" s="24">
        <v>9</v>
      </c>
      <c r="AK113" s="36" t="s">
        <v>832</v>
      </c>
      <c r="AL113" s="9">
        <f t="shared" si="9"/>
        <v>-2.0012818558036707</v>
      </c>
      <c r="AM113" s="9">
        <f t="shared" si="10"/>
        <v>-0.73336998550523835</v>
      </c>
      <c r="AN113">
        <f t="shared" si="11"/>
        <v>5</v>
      </c>
      <c r="AO113" s="6">
        <f t="shared" si="12"/>
        <v>0</v>
      </c>
      <c r="AP113" s="9">
        <f>($AL$3*AL113+$AM$3*AM113+$AN$3*AN113+$AO$3*AO113)+$K$3*VLOOKUP(K113,COND!$A$2:$C$7,2,FALSE)+$L$3*VLOOKUP(L113,COND!$A$2:$C$7,3,FALSE)</f>
        <v>1.9327653216901073</v>
      </c>
      <c r="AQ113" s="28">
        <f t="shared" si="13"/>
        <v>0.69022466374749225</v>
      </c>
      <c r="AR113" t="str">
        <f t="shared" si="14"/>
        <v>2B</v>
      </c>
      <c r="AS113">
        <v>70</v>
      </c>
      <c r="AT113">
        <v>109</v>
      </c>
      <c r="AV113" t="str">
        <f t="shared" si="15"/>
        <v>Unlikely</v>
      </c>
      <c r="AX113">
        <f>IF(VLOOKUP($B113,'Draft List'!$D$4:$AC$2598,AX$3,FALSE)&lt;&gt;0,VLOOKUP($B113,'Draft List'!$D$4:$AC$2598,AX$3,FALSE),"")</f>
        <v>340</v>
      </c>
      <c r="AY113">
        <f>IF(VLOOKUP($B113,'Draft List'!$D$4:$AC$2598,AY$3,FALSE)&lt;&gt;0,VLOOKUP($B113,'Draft List'!$D$4:$AC$2598,AY$3,FALSE),"")</f>
        <v>13</v>
      </c>
      <c r="AZ113">
        <f>IF(VLOOKUP($B113,'Draft List'!$D$4:$AC$2598,AZ$3,FALSE)&lt;&gt;0,VLOOKUP($B113,'Draft List'!$D$4:$AC$2598,AZ$3,FALSE),"")</f>
        <v>22</v>
      </c>
      <c r="BA113" t="str">
        <f>IF(VLOOKUP($B113,'Draft List'!$D$4:$AC$2598,BA$3,FALSE)&lt;&gt;0,VLOOKUP($B113,'Draft List'!$D$4:$AC$2598,BA$3,FALSE),"")</f>
        <v>Florida Featherheads</v>
      </c>
    </row>
    <row r="114" spans="1:53" hidden="1" x14ac:dyDescent="0.25">
      <c r="A114" t="str">
        <f t="shared" si="8"/>
        <v>2BOrlando Pérez18</v>
      </c>
      <c r="B114">
        <f>VLOOKUP($A114,draft_listing_batters_stats!$A$1:$B$1324,2,FALSE)</f>
        <v>793</v>
      </c>
      <c r="C114" s="1" t="s">
        <v>78</v>
      </c>
      <c r="D114" s="1" t="s">
        <v>444</v>
      </c>
      <c r="E114" s="1" t="s">
        <v>175</v>
      </c>
      <c r="F114" s="1">
        <v>18</v>
      </c>
      <c r="G114" s="1" t="s">
        <v>68</v>
      </c>
      <c r="H114" s="1" t="s">
        <v>44</v>
      </c>
      <c r="I114" s="1" t="s">
        <v>54</v>
      </c>
      <c r="J114" s="24" t="s">
        <v>54</v>
      </c>
      <c r="K114" s="1" t="s">
        <v>46</v>
      </c>
      <c r="L114" s="24" t="s">
        <v>51</v>
      </c>
      <c r="M114" s="1">
        <v>1</v>
      </c>
      <c r="N114" s="1">
        <v>1</v>
      </c>
      <c r="O114" s="1">
        <v>3</v>
      </c>
      <c r="P114" s="1">
        <v>3</v>
      </c>
      <c r="Q114" s="24">
        <v>1</v>
      </c>
      <c r="R114" s="1">
        <v>1</v>
      </c>
      <c r="S114" s="1">
        <v>2</v>
      </c>
      <c r="T114" s="1">
        <v>4</v>
      </c>
      <c r="U114" s="1">
        <v>6</v>
      </c>
      <c r="V114" s="24">
        <v>1</v>
      </c>
      <c r="W114" s="1">
        <v>7</v>
      </c>
      <c r="X114" s="1">
        <v>7</v>
      </c>
      <c r="Y114" s="24">
        <v>1</v>
      </c>
      <c r="Z114" s="1" t="s">
        <v>48</v>
      </c>
      <c r="AA114" s="1" t="s">
        <v>48</v>
      </c>
      <c r="AB114" s="1">
        <v>1</v>
      </c>
      <c r="AC114" s="1">
        <v>1</v>
      </c>
      <c r="AD114" s="1" t="s">
        <v>48</v>
      </c>
      <c r="AE114" s="1" t="s">
        <v>48</v>
      </c>
      <c r="AF114" s="1" t="s">
        <v>48</v>
      </c>
      <c r="AG114" s="24" t="s">
        <v>48</v>
      </c>
      <c r="AH114" s="1">
        <v>4</v>
      </c>
      <c r="AI114" s="1">
        <v>6</v>
      </c>
      <c r="AJ114" s="24">
        <v>8</v>
      </c>
      <c r="AK114" s="36" t="s">
        <v>961</v>
      </c>
      <c r="AL114" s="9">
        <f t="shared" si="9"/>
        <v>-1.738801261760607</v>
      </c>
      <c r="AM114" s="9">
        <f t="shared" si="10"/>
        <v>-1.3355512380892585</v>
      </c>
      <c r="AN114">
        <f t="shared" si="11"/>
        <v>1</v>
      </c>
      <c r="AO114" s="6">
        <f t="shared" si="12"/>
        <v>0</v>
      </c>
      <c r="AP114" s="9">
        <f>($AL$3*AL114+$AM$3*AM114+$AN$3*AN114+$AO$3*AO114)+$K$3*VLOOKUP(K114,COND!$A$2:$C$7,2,FALSE)+$L$3*VLOOKUP(L114,COND!$A$2:$C$7,3,FALSE)</f>
        <v>-5.933828316580497</v>
      </c>
      <c r="AQ114" s="28">
        <f t="shared" si="13"/>
        <v>-0.43136611987247586</v>
      </c>
      <c r="AR114" t="str">
        <f t="shared" si="14"/>
        <v>2B</v>
      </c>
      <c r="AS114">
        <v>70</v>
      </c>
      <c r="AT114">
        <v>110</v>
      </c>
      <c r="AV114" t="str">
        <f t="shared" si="15"/>
        <v>Unlikely</v>
      </c>
      <c r="AX114" t="str">
        <f>IF(VLOOKUP($B114,'Draft List'!$D$4:$AC$2598,AX$3,FALSE)&lt;&gt;0,VLOOKUP($B114,'Draft List'!$D$4:$AC$2598,AX$3,FALSE),"")</f>
        <v/>
      </c>
      <c r="AY114" t="str">
        <f>IF(VLOOKUP($B114,'Draft List'!$D$4:$AC$2598,AY$3,FALSE)&lt;&gt;0,VLOOKUP($B114,'Draft List'!$D$4:$AC$2598,AY$3,FALSE),"")</f>
        <v/>
      </c>
      <c r="AZ114" t="str">
        <f>IF(VLOOKUP($B114,'Draft List'!$D$4:$AC$2598,AZ$3,FALSE)&lt;&gt;0,VLOOKUP($B114,'Draft List'!$D$4:$AC$2598,AZ$3,FALSE),"")</f>
        <v/>
      </c>
      <c r="BA114" t="str">
        <f>IF(VLOOKUP($B114,'Draft List'!$D$4:$AC$2598,BA$3,FALSE)&lt;&gt;0,VLOOKUP($B114,'Draft List'!$D$4:$AC$2598,BA$3,FALSE),"")</f>
        <v/>
      </c>
    </row>
    <row r="115" spans="1:53" hidden="1" x14ac:dyDescent="0.25">
      <c r="A115" t="str">
        <f t="shared" si="8"/>
        <v>LFRonald Lutz18</v>
      </c>
      <c r="B115">
        <f>VLOOKUP($A115,draft_listing_batters_stats!$A$1:$B$1324,2,FALSE)</f>
        <v>2283</v>
      </c>
      <c r="C115" s="1" t="s">
        <v>55</v>
      </c>
      <c r="D115" s="1" t="s">
        <v>1373</v>
      </c>
      <c r="E115" s="1" t="s">
        <v>1374</v>
      </c>
      <c r="F115" s="1">
        <v>18</v>
      </c>
      <c r="G115" s="1" t="s">
        <v>58</v>
      </c>
      <c r="H115" s="1" t="s">
        <v>58</v>
      </c>
      <c r="I115" s="1" t="s">
        <v>54</v>
      </c>
      <c r="J115" s="24" t="s">
        <v>54</v>
      </c>
      <c r="K115" s="1" t="s">
        <v>46</v>
      </c>
      <c r="L115" s="24" t="s">
        <v>51</v>
      </c>
      <c r="M115" s="1">
        <v>1</v>
      </c>
      <c r="N115" s="1">
        <v>1</v>
      </c>
      <c r="O115" s="1">
        <v>2</v>
      </c>
      <c r="P115" s="1">
        <v>2</v>
      </c>
      <c r="Q115" s="24">
        <v>1</v>
      </c>
      <c r="R115" s="1">
        <v>2</v>
      </c>
      <c r="S115" s="1">
        <v>4</v>
      </c>
      <c r="T115" s="1">
        <v>6</v>
      </c>
      <c r="U115" s="1">
        <v>5</v>
      </c>
      <c r="V115" s="24">
        <v>5</v>
      </c>
      <c r="W115" s="1">
        <v>3</v>
      </c>
      <c r="X115" s="1">
        <v>8</v>
      </c>
      <c r="Y115" s="24">
        <v>1</v>
      </c>
      <c r="Z115" s="1" t="s">
        <v>48</v>
      </c>
      <c r="AA115" s="1" t="s">
        <v>48</v>
      </c>
      <c r="AB115" s="1" t="s">
        <v>48</v>
      </c>
      <c r="AC115" s="1" t="s">
        <v>48</v>
      </c>
      <c r="AD115" s="1" t="s">
        <v>48</v>
      </c>
      <c r="AE115" s="1" t="s">
        <v>48</v>
      </c>
      <c r="AF115" s="1" t="s">
        <v>48</v>
      </c>
      <c r="AG115" s="24" t="s">
        <v>48</v>
      </c>
      <c r="AH115" s="1">
        <v>1</v>
      </c>
      <c r="AI115" s="1">
        <v>1</v>
      </c>
      <c r="AJ115" s="24">
        <v>1</v>
      </c>
      <c r="AK115" s="36" t="s">
        <v>854</v>
      </c>
      <c r="AL115" s="9">
        <f t="shared" si="9"/>
        <v>-1.9115723057940897</v>
      </c>
      <c r="AM115" s="9">
        <f t="shared" si="10"/>
        <v>-0.67439684534262145</v>
      </c>
      <c r="AN115">
        <f t="shared" si="11"/>
        <v>0</v>
      </c>
      <c r="AO115" s="6">
        <f t="shared" si="12"/>
        <v>0</v>
      </c>
      <c r="AP115" s="9">
        <f>($AL$3*AL115+$AM$3*AM115+$AN$3*AN115+$AO$3*AO115)+$K$3*VLOOKUP(K115,COND!$A$2:$C$7,2,FALSE)+$L$3*VLOOKUP(L115,COND!$A$2:$C$7,3,FALSE)</f>
        <v>1.8160806253091337</v>
      </c>
      <c r="AQ115" s="28">
        <f t="shared" si="13"/>
        <v>0.6735881770966875</v>
      </c>
      <c r="AR115" t="str">
        <f t="shared" si="14"/>
        <v>DH</v>
      </c>
      <c r="AS115">
        <v>70</v>
      </c>
      <c r="AT115">
        <v>111</v>
      </c>
      <c r="AV115" t="str">
        <f t="shared" si="15"/>
        <v>Unlikely</v>
      </c>
      <c r="AX115">
        <f>IF(VLOOKUP($B115,'Draft List'!$D$4:$AC$2598,AX$3,FALSE)&lt;&gt;0,VLOOKUP($B115,'Draft List'!$D$4:$AC$2598,AX$3,FALSE),"")</f>
        <v>203</v>
      </c>
      <c r="AY115">
        <f>IF(VLOOKUP($B115,'Draft List'!$D$4:$AC$2598,AY$3,FALSE)&lt;&gt;0,VLOOKUP($B115,'Draft List'!$D$4:$AC$2598,AY$3,FALSE),"")</f>
        <v>8</v>
      </c>
      <c r="AZ115">
        <f>IF(VLOOKUP($B115,'Draft List'!$D$4:$AC$2598,AZ$3,FALSE)&lt;&gt;0,VLOOKUP($B115,'Draft List'!$D$4:$AC$2598,AZ$3,FALSE),"")</f>
        <v>15</v>
      </c>
      <c r="BA115" t="str">
        <f>IF(VLOOKUP($B115,'Draft List'!$D$4:$AC$2598,BA$3,FALSE)&lt;&gt;0,VLOOKUP($B115,'Draft List'!$D$4:$AC$2598,BA$3,FALSE),"")</f>
        <v>San Antonio Calzones of Laredo</v>
      </c>
    </row>
    <row r="116" spans="1:53" hidden="1" x14ac:dyDescent="0.25">
      <c r="A116" t="str">
        <f t="shared" si="8"/>
        <v>C-Munoto Kaima21</v>
      </c>
      <c r="B116">
        <f>VLOOKUP($A116,draft_listing_batters_stats!$A$1:$B$1324,2,FALSE)</f>
        <v>7694</v>
      </c>
      <c r="C116" s="1" t="s">
        <v>93</v>
      </c>
      <c r="D116" s="1" t="s">
        <v>1292</v>
      </c>
      <c r="E116" s="1" t="s">
        <v>1293</v>
      </c>
      <c r="F116" s="1">
        <v>21</v>
      </c>
      <c r="G116" s="1" t="s">
        <v>58</v>
      </c>
      <c r="H116" s="1" t="s">
        <v>44</v>
      </c>
      <c r="I116" s="1" t="s">
        <v>54</v>
      </c>
      <c r="J116" s="24" t="s">
        <v>45</v>
      </c>
      <c r="K116" s="1" t="s">
        <v>47</v>
      </c>
      <c r="L116" s="24" t="s">
        <v>51</v>
      </c>
      <c r="M116" s="1">
        <v>1</v>
      </c>
      <c r="N116" s="1">
        <v>2</v>
      </c>
      <c r="O116" s="1">
        <v>2</v>
      </c>
      <c r="P116" s="1">
        <v>3</v>
      </c>
      <c r="Q116" s="24">
        <v>1</v>
      </c>
      <c r="R116" s="1">
        <v>4</v>
      </c>
      <c r="S116" s="1">
        <v>4</v>
      </c>
      <c r="T116" s="1">
        <v>3</v>
      </c>
      <c r="U116" s="1">
        <v>7</v>
      </c>
      <c r="V116" s="24">
        <v>2</v>
      </c>
      <c r="W116" s="1">
        <v>4</v>
      </c>
      <c r="X116" s="1">
        <v>4</v>
      </c>
      <c r="Y116" s="24">
        <v>7</v>
      </c>
      <c r="Z116" s="1" t="s">
        <v>48</v>
      </c>
      <c r="AA116" s="1" t="s">
        <v>48</v>
      </c>
      <c r="AB116" s="1" t="s">
        <v>48</v>
      </c>
      <c r="AC116" s="1" t="s">
        <v>48</v>
      </c>
      <c r="AD116" s="1" t="s">
        <v>48</v>
      </c>
      <c r="AE116" s="1" t="s">
        <v>48</v>
      </c>
      <c r="AF116" s="1" t="s">
        <v>48</v>
      </c>
      <c r="AG116" s="24" t="s">
        <v>48</v>
      </c>
      <c r="AH116" s="1">
        <v>1</v>
      </c>
      <c r="AI116" s="1">
        <v>2</v>
      </c>
      <c r="AJ116" s="24">
        <v>1</v>
      </c>
      <c r="AK116" s="36" t="s">
        <v>859</v>
      </c>
      <c r="AL116" s="9">
        <f t="shared" si="9"/>
        <v>-1.7708028761658048</v>
      </c>
      <c r="AM116" s="9">
        <f t="shared" si="10"/>
        <v>-0.21909957444106465</v>
      </c>
      <c r="AN116">
        <f t="shared" si="11"/>
        <v>0</v>
      </c>
      <c r="AO116" s="6">
        <f t="shared" si="12"/>
        <v>0</v>
      </c>
      <c r="AP116" s="9">
        <f>($AL$3*AL116+$AM$3*AM116+$AN$3*AN116+$AO$3*AO116)+$K$3*VLOOKUP(K116,COND!$A$2:$C$7,2,FALSE)+$L$3*VLOOKUP(L116,COND!$A$2:$C$7,3,FALSE)</f>
        <v>7.1937248190906438</v>
      </c>
      <c r="AQ116" s="28">
        <f t="shared" si="13"/>
        <v>1.4403134514250495</v>
      </c>
      <c r="AR116" t="str">
        <f t="shared" si="14"/>
        <v>DH</v>
      </c>
      <c r="AS116">
        <v>70</v>
      </c>
      <c r="AT116">
        <v>112</v>
      </c>
      <c r="AV116" t="str">
        <f t="shared" si="15"/>
        <v>Unlikely</v>
      </c>
      <c r="AX116" t="str">
        <f>IF(VLOOKUP($B116,'Draft List'!$D$4:$AC$2598,AX$3,FALSE)&lt;&gt;0,VLOOKUP($B116,'Draft List'!$D$4:$AC$2598,AX$3,FALSE),"")</f>
        <v/>
      </c>
      <c r="AY116" t="str">
        <f>IF(VLOOKUP($B116,'Draft List'!$D$4:$AC$2598,AY$3,FALSE)&lt;&gt;0,VLOOKUP($B116,'Draft List'!$D$4:$AC$2598,AY$3,FALSE),"")</f>
        <v/>
      </c>
      <c r="AZ116" t="str">
        <f>IF(VLOOKUP($B116,'Draft List'!$D$4:$AC$2598,AZ$3,FALSE)&lt;&gt;0,VLOOKUP($B116,'Draft List'!$D$4:$AC$2598,AZ$3,FALSE),"")</f>
        <v/>
      </c>
      <c r="BA116" t="str">
        <f>IF(VLOOKUP($B116,'Draft List'!$D$4:$AC$2598,BA$3,FALSE)&lt;&gt;0,VLOOKUP($B116,'Draft List'!$D$4:$AC$2598,BA$3,FALSE),"")</f>
        <v/>
      </c>
    </row>
    <row r="117" spans="1:53" hidden="1" x14ac:dyDescent="0.25">
      <c r="A117" t="str">
        <f t="shared" si="8"/>
        <v>1BWilson Méndez18</v>
      </c>
      <c r="B117">
        <f>VLOOKUP($A117,draft_listing_batters_stats!$A$1:$B$1324,2,FALSE)</f>
        <v>11537</v>
      </c>
      <c r="C117" s="1" t="s">
        <v>94</v>
      </c>
      <c r="D117" s="1" t="s">
        <v>172</v>
      </c>
      <c r="E117" s="1" t="s">
        <v>440</v>
      </c>
      <c r="F117" s="1">
        <v>18</v>
      </c>
      <c r="G117" s="1" t="s">
        <v>58</v>
      </c>
      <c r="H117" s="1" t="s">
        <v>58</v>
      </c>
      <c r="I117" s="1" t="s">
        <v>54</v>
      </c>
      <c r="J117" s="24" t="s">
        <v>54</v>
      </c>
      <c r="K117" s="1" t="s">
        <v>51</v>
      </c>
      <c r="L117" s="24" t="s">
        <v>47</v>
      </c>
      <c r="M117" s="1">
        <v>1</v>
      </c>
      <c r="N117" s="1">
        <v>3</v>
      </c>
      <c r="O117" s="1">
        <v>1</v>
      </c>
      <c r="P117" s="1">
        <v>1</v>
      </c>
      <c r="Q117" s="24">
        <v>1</v>
      </c>
      <c r="R117" s="1">
        <v>5</v>
      </c>
      <c r="S117" s="1">
        <v>4</v>
      </c>
      <c r="T117" s="1">
        <v>4</v>
      </c>
      <c r="U117" s="1">
        <v>1</v>
      </c>
      <c r="V117" s="24">
        <v>4</v>
      </c>
      <c r="W117" s="1">
        <v>4</v>
      </c>
      <c r="X117" s="1">
        <v>2</v>
      </c>
      <c r="Y117" s="24">
        <v>1</v>
      </c>
      <c r="Z117" s="1" t="s">
        <v>48</v>
      </c>
      <c r="AA117" s="1" t="s">
        <v>48</v>
      </c>
      <c r="AB117" s="1" t="s">
        <v>48</v>
      </c>
      <c r="AC117" s="1" t="s">
        <v>48</v>
      </c>
      <c r="AD117" s="1" t="s">
        <v>48</v>
      </c>
      <c r="AE117" s="1" t="s">
        <v>48</v>
      </c>
      <c r="AF117" s="1" t="s">
        <v>48</v>
      </c>
      <c r="AG117" s="24" t="s">
        <v>48</v>
      </c>
      <c r="AH117" s="1">
        <v>1</v>
      </c>
      <c r="AI117" s="1">
        <v>1</v>
      </c>
      <c r="AJ117" s="24">
        <v>1</v>
      </c>
      <c r="AK117" s="36" t="s">
        <v>839</v>
      </c>
      <c r="AL117" s="9">
        <f t="shared" si="9"/>
        <v>-1.9822235905901651</v>
      </c>
      <c r="AM117" s="9">
        <f t="shared" si="10"/>
        <v>-0.2717068646378078</v>
      </c>
      <c r="AN117">
        <f t="shared" si="11"/>
        <v>0</v>
      </c>
      <c r="AO117" s="6">
        <f t="shared" si="12"/>
        <v>0</v>
      </c>
      <c r="AP117" s="9">
        <f>($AL$3*AL117+$AM$3*AM117+$AN$3*AN117+$AO$3*AO117)+$K$3*VLOOKUP(K117,COND!$A$2:$C$7,2,FALSE)+$L$3*VLOOKUP(L117,COND!$A$2:$C$7,3,FALSE)</f>
        <v>6.5412952652872898</v>
      </c>
      <c r="AQ117" s="28">
        <f t="shared" si="13"/>
        <v>1.3472923792614695</v>
      </c>
      <c r="AR117" t="str">
        <f t="shared" si="14"/>
        <v>DH</v>
      </c>
      <c r="AS117">
        <v>100</v>
      </c>
      <c r="AT117">
        <v>113</v>
      </c>
      <c r="AV117" t="str">
        <f t="shared" si="15"/>
        <v>Unlikely</v>
      </c>
      <c r="AX117" t="str">
        <f>IF(VLOOKUP($B117,'Draft List'!$D$4:$AC$2598,AX$3,FALSE)&lt;&gt;0,VLOOKUP($B117,'Draft List'!$D$4:$AC$2598,AX$3,FALSE),"")</f>
        <v/>
      </c>
      <c r="AY117" t="str">
        <f>IF(VLOOKUP($B117,'Draft List'!$D$4:$AC$2598,AY$3,FALSE)&lt;&gt;0,VLOOKUP($B117,'Draft List'!$D$4:$AC$2598,AY$3,FALSE),"")</f>
        <v/>
      </c>
      <c r="AZ117" t="str">
        <f>IF(VLOOKUP($B117,'Draft List'!$D$4:$AC$2598,AZ$3,FALSE)&lt;&gt;0,VLOOKUP($B117,'Draft List'!$D$4:$AC$2598,AZ$3,FALSE),"")</f>
        <v/>
      </c>
      <c r="BA117" t="str">
        <f>IF(VLOOKUP($B117,'Draft List'!$D$4:$AC$2598,BA$3,FALSE)&lt;&gt;0,VLOOKUP($B117,'Draft List'!$D$4:$AC$2598,BA$3,FALSE),"")</f>
        <v/>
      </c>
    </row>
    <row r="118" spans="1:53" hidden="1" x14ac:dyDescent="0.25">
      <c r="A118" t="str">
        <f t="shared" si="8"/>
        <v>SSDirk Ortega17</v>
      </c>
      <c r="B118">
        <f>VLOOKUP($A118,draft_listing_batters_stats!$A$1:$B$1324,2,FALSE)</f>
        <v>7001</v>
      </c>
      <c r="C118" s="1" t="s">
        <v>79</v>
      </c>
      <c r="D118" s="1" t="s">
        <v>1528</v>
      </c>
      <c r="E118" s="1" t="s">
        <v>214</v>
      </c>
      <c r="F118" s="1">
        <v>17</v>
      </c>
      <c r="G118" s="1" t="s">
        <v>58</v>
      </c>
      <c r="H118" s="1" t="s">
        <v>44</v>
      </c>
      <c r="I118" s="1" t="s">
        <v>54</v>
      </c>
      <c r="J118" s="24" t="s">
        <v>54</v>
      </c>
      <c r="K118" s="1" t="s">
        <v>46</v>
      </c>
      <c r="L118" s="24" t="s">
        <v>46</v>
      </c>
      <c r="M118" s="1">
        <v>1</v>
      </c>
      <c r="N118" s="1">
        <v>2</v>
      </c>
      <c r="O118" s="1">
        <v>1</v>
      </c>
      <c r="P118" s="1">
        <v>1</v>
      </c>
      <c r="Q118" s="24">
        <v>1</v>
      </c>
      <c r="R118" s="1">
        <v>3</v>
      </c>
      <c r="S118" s="1">
        <v>5</v>
      </c>
      <c r="T118" s="1">
        <v>3</v>
      </c>
      <c r="U118" s="1">
        <v>3</v>
      </c>
      <c r="V118" s="24">
        <v>4</v>
      </c>
      <c r="W118" s="1">
        <v>8</v>
      </c>
      <c r="X118" s="1">
        <v>9</v>
      </c>
      <c r="Y118" s="24">
        <v>1</v>
      </c>
      <c r="Z118" s="1" t="s">
        <v>48</v>
      </c>
      <c r="AA118" s="1" t="s">
        <v>48</v>
      </c>
      <c r="AB118" s="1">
        <v>1</v>
      </c>
      <c r="AC118" s="1" t="s">
        <v>48</v>
      </c>
      <c r="AD118" s="1">
        <v>3</v>
      </c>
      <c r="AE118" s="1" t="s">
        <v>48</v>
      </c>
      <c r="AF118" s="1" t="s">
        <v>48</v>
      </c>
      <c r="AG118" s="24" t="s">
        <v>48</v>
      </c>
      <c r="AH118" s="1">
        <v>9</v>
      </c>
      <c r="AI118" s="1">
        <v>6</v>
      </c>
      <c r="AJ118" s="24">
        <v>6</v>
      </c>
      <c r="AK118" s="36" t="s">
        <v>826</v>
      </c>
      <c r="AL118" s="9">
        <f t="shared" si="9"/>
        <v>-2.0332834702088682</v>
      </c>
      <c r="AM118" s="9">
        <f t="shared" si="10"/>
        <v>-0.76940105142919324</v>
      </c>
      <c r="AN118">
        <f t="shared" si="11"/>
        <v>2</v>
      </c>
      <c r="AO118" s="6">
        <f t="shared" si="12"/>
        <v>0</v>
      </c>
      <c r="AP118" s="9">
        <f>($AL$3*AL118+$AM$3*AM118+$AN$3*AN118+$AO$3*AO118)+$K$3*VLOOKUP(K118,COND!$A$2:$C$7,2,FALSE)+$L$3*VLOOKUP(L118,COND!$A$2:$C$7,3,FALSE)</f>
        <v>0.89719236916212708</v>
      </c>
      <c r="AQ118" s="28">
        <f t="shared" si="13"/>
        <v>0.5425763762255702</v>
      </c>
      <c r="AR118" t="str">
        <f t="shared" si="14"/>
        <v>SS</v>
      </c>
      <c r="AS118">
        <v>100</v>
      </c>
      <c r="AT118">
        <v>114</v>
      </c>
      <c r="AV118" t="str">
        <f t="shared" si="15"/>
        <v>Unlikely</v>
      </c>
      <c r="AX118">
        <f>IF(VLOOKUP($B118,'Draft List'!$D$4:$AC$2598,AX$3,FALSE)&lt;&gt;0,VLOOKUP($B118,'Draft List'!$D$4:$AC$2598,AX$3,FALSE),"")</f>
        <v>319</v>
      </c>
      <c r="AY118">
        <f>IF(VLOOKUP($B118,'Draft List'!$D$4:$AC$2598,AY$3,FALSE)&lt;&gt;0,VLOOKUP($B118,'Draft List'!$D$4:$AC$2598,AY$3,FALSE),"")</f>
        <v>13</v>
      </c>
      <c r="AZ118">
        <f>IF(VLOOKUP($B118,'Draft List'!$D$4:$AC$2598,AZ$3,FALSE)&lt;&gt;0,VLOOKUP($B118,'Draft List'!$D$4:$AC$2598,AZ$3,FALSE),"")</f>
        <v>1</v>
      </c>
      <c r="BA118" t="str">
        <f>IF(VLOOKUP($B118,'Draft List'!$D$4:$AC$2598,BA$3,FALSE)&lt;&gt;0,VLOOKUP($B118,'Draft List'!$D$4:$AC$2598,BA$3,FALSE),"")</f>
        <v>Yuma Bulldozers</v>
      </c>
    </row>
    <row r="119" spans="1:53" hidden="1" x14ac:dyDescent="0.25">
      <c r="A119" t="str">
        <f t="shared" si="8"/>
        <v>1BAntónio Canales23</v>
      </c>
      <c r="B119">
        <f>VLOOKUP($A119,draft_listing_batters_stats!$A$1:$B$1324,2,FALSE)</f>
        <v>13569</v>
      </c>
      <c r="C119" s="1" t="s">
        <v>94</v>
      </c>
      <c r="D119" s="1" t="s">
        <v>193</v>
      </c>
      <c r="E119" s="1" t="s">
        <v>1073</v>
      </c>
      <c r="F119" s="1">
        <v>23</v>
      </c>
      <c r="G119" s="1" t="s">
        <v>44</v>
      </c>
      <c r="H119" s="1" t="s">
        <v>44</v>
      </c>
      <c r="I119" s="1" t="s">
        <v>54</v>
      </c>
      <c r="J119" s="24" t="s">
        <v>54</v>
      </c>
      <c r="K119" s="1" t="s">
        <v>46</v>
      </c>
      <c r="L119" s="24" t="s">
        <v>46</v>
      </c>
      <c r="M119" s="1">
        <v>3</v>
      </c>
      <c r="N119" s="1">
        <v>2</v>
      </c>
      <c r="O119" s="1">
        <v>2</v>
      </c>
      <c r="P119" s="1">
        <v>5</v>
      </c>
      <c r="Q119" s="24">
        <v>2</v>
      </c>
      <c r="R119" s="1">
        <v>5</v>
      </c>
      <c r="S119" s="1">
        <v>4</v>
      </c>
      <c r="T119" s="1">
        <v>2</v>
      </c>
      <c r="U119" s="1">
        <v>7</v>
      </c>
      <c r="V119" s="24">
        <v>3</v>
      </c>
      <c r="W119" s="1">
        <v>5</v>
      </c>
      <c r="X119" s="1">
        <v>2</v>
      </c>
      <c r="Y119" s="24">
        <v>1</v>
      </c>
      <c r="Z119" s="1" t="s">
        <v>48</v>
      </c>
      <c r="AA119" s="1" t="s">
        <v>48</v>
      </c>
      <c r="AB119" s="1" t="s">
        <v>48</v>
      </c>
      <c r="AC119" s="1" t="s">
        <v>48</v>
      </c>
      <c r="AD119" s="1" t="s">
        <v>48</v>
      </c>
      <c r="AE119" s="1" t="s">
        <v>48</v>
      </c>
      <c r="AF119" s="1" t="s">
        <v>48</v>
      </c>
      <c r="AG119" s="24" t="s">
        <v>48</v>
      </c>
      <c r="AH119" s="1">
        <v>1</v>
      </c>
      <c r="AI119" s="1">
        <v>1</v>
      </c>
      <c r="AJ119" s="24">
        <v>1</v>
      </c>
      <c r="AK119" s="36" t="s">
        <v>881</v>
      </c>
      <c r="AL119" s="9">
        <f t="shared" si="9"/>
        <v>-0.90625576392421003</v>
      </c>
      <c r="AM119" s="9">
        <f t="shared" si="10"/>
        <v>6.0411107554791989E-2</v>
      </c>
      <c r="AN119">
        <f t="shared" si="11"/>
        <v>0</v>
      </c>
      <c r="AO119" s="6">
        <f t="shared" si="12"/>
        <v>0</v>
      </c>
      <c r="AP119" s="9">
        <f>($AL$3*AL119+$AM$3*AM119+$AN$3*AN119+$AO$3*AO119)+$K$3*VLOOKUP(K119,COND!$A$2:$C$7,2,FALSE)+$L$3*VLOOKUP(L119,COND!$A$2:$C$7,3,FALSE)</f>
        <v>10.634307714265084</v>
      </c>
      <c r="AQ119" s="28">
        <f t="shared" si="13"/>
        <v>1.9308594543016526</v>
      </c>
      <c r="AR119" t="str">
        <f t="shared" si="14"/>
        <v>DH</v>
      </c>
      <c r="AS119">
        <v>100</v>
      </c>
      <c r="AT119">
        <v>115</v>
      </c>
      <c r="AV119" t="str">
        <f t="shared" si="15"/>
        <v>Unlikely</v>
      </c>
      <c r="AX119" t="str">
        <f>IF(VLOOKUP($B119,'Draft List'!$D$4:$AC$2598,AX$3,FALSE)&lt;&gt;0,VLOOKUP($B119,'Draft List'!$D$4:$AC$2598,AX$3,FALSE),"")</f>
        <v/>
      </c>
      <c r="AY119" t="str">
        <f>IF(VLOOKUP($B119,'Draft List'!$D$4:$AC$2598,AY$3,FALSE)&lt;&gt;0,VLOOKUP($B119,'Draft List'!$D$4:$AC$2598,AY$3,FALSE),"")</f>
        <v/>
      </c>
      <c r="AZ119" t="str">
        <f>IF(VLOOKUP($B119,'Draft List'!$D$4:$AC$2598,AZ$3,FALSE)&lt;&gt;0,VLOOKUP($B119,'Draft List'!$D$4:$AC$2598,AZ$3,FALSE),"")</f>
        <v/>
      </c>
      <c r="BA119" t="str">
        <f>IF(VLOOKUP($B119,'Draft List'!$D$4:$AC$2598,BA$3,FALSE)&lt;&gt;0,VLOOKUP($B119,'Draft List'!$D$4:$AC$2598,BA$3,FALSE),"")</f>
        <v/>
      </c>
    </row>
    <row r="120" spans="1:53" hidden="1" x14ac:dyDescent="0.25">
      <c r="A120" t="str">
        <f t="shared" si="8"/>
        <v>RFJeremy Doig21</v>
      </c>
      <c r="B120">
        <f>VLOOKUP($A120,draft_listing_batters_stats!$A$1:$B$1324,2,FALSE)</f>
        <v>16066</v>
      </c>
      <c r="C120" s="1" t="s">
        <v>73</v>
      </c>
      <c r="D120" s="1" t="s">
        <v>718</v>
      </c>
      <c r="E120" s="1" t="s">
        <v>630</v>
      </c>
      <c r="F120" s="1">
        <v>21</v>
      </c>
      <c r="G120" s="1" t="s">
        <v>44</v>
      </c>
      <c r="H120" s="1" t="s">
        <v>44</v>
      </c>
      <c r="I120" s="1" t="s">
        <v>54</v>
      </c>
      <c r="J120" s="24" t="s">
        <v>54</v>
      </c>
      <c r="K120" s="1" t="s">
        <v>51</v>
      </c>
      <c r="L120" s="24" t="s">
        <v>46</v>
      </c>
      <c r="M120" s="1">
        <v>2</v>
      </c>
      <c r="N120" s="1">
        <v>5</v>
      </c>
      <c r="O120" s="1">
        <v>4</v>
      </c>
      <c r="P120" s="1">
        <v>3</v>
      </c>
      <c r="Q120" s="24">
        <v>2</v>
      </c>
      <c r="R120" s="1">
        <v>2</v>
      </c>
      <c r="S120" s="1">
        <v>5</v>
      </c>
      <c r="T120" s="1">
        <v>6</v>
      </c>
      <c r="U120" s="1">
        <v>5</v>
      </c>
      <c r="V120" s="24">
        <v>2</v>
      </c>
      <c r="W120" s="1">
        <v>4</v>
      </c>
      <c r="X120" s="1">
        <v>6</v>
      </c>
      <c r="Y120" s="24">
        <v>1</v>
      </c>
      <c r="Z120" s="1" t="s">
        <v>48</v>
      </c>
      <c r="AA120" s="1" t="s">
        <v>48</v>
      </c>
      <c r="AB120" s="1" t="s">
        <v>48</v>
      </c>
      <c r="AC120" s="1" t="s">
        <v>48</v>
      </c>
      <c r="AD120" s="1" t="s">
        <v>48</v>
      </c>
      <c r="AE120" s="1">
        <v>2</v>
      </c>
      <c r="AF120" s="1" t="s">
        <v>48</v>
      </c>
      <c r="AG120" s="24">
        <v>2</v>
      </c>
      <c r="AH120" s="1">
        <v>1</v>
      </c>
      <c r="AI120" s="1">
        <v>1</v>
      </c>
      <c r="AJ120" s="24">
        <v>1</v>
      </c>
      <c r="AK120" s="36" t="s">
        <v>832</v>
      </c>
      <c r="AL120" s="9">
        <f t="shared" si="9"/>
        <v>-1.0889280732421334</v>
      </c>
      <c r="AM120" s="9">
        <f t="shared" si="10"/>
        <v>-0.74338598517516841</v>
      </c>
      <c r="AN120">
        <f t="shared" si="11"/>
        <v>0</v>
      </c>
      <c r="AO120" s="6">
        <f t="shared" si="12"/>
        <v>0</v>
      </c>
      <c r="AP120" s="9">
        <f>($AL$3*AL120+$AM$3*AM120+$AN$3*AN120+$AO$3*AO120)+$K$3*VLOOKUP(K120,COND!$A$2:$C$7,2,FALSE)+$L$3*VLOOKUP(L120,COND!$A$2:$C$7,3,FALSE)</f>
        <v>1.0704753705737655</v>
      </c>
      <c r="AQ120" s="28">
        <f t="shared" si="13"/>
        <v>0.56728244676616402</v>
      </c>
      <c r="AR120" t="str">
        <f t="shared" si="14"/>
        <v>RF</v>
      </c>
      <c r="AS120">
        <v>500</v>
      </c>
      <c r="AT120">
        <v>116</v>
      </c>
      <c r="AV120" t="str">
        <f t="shared" si="15"/>
        <v>Unlikely</v>
      </c>
      <c r="AX120">
        <f>IF(VLOOKUP($B120,'Draft List'!$D$4:$AC$2598,AX$3,FALSE)&lt;&gt;0,VLOOKUP($B120,'Draft List'!$D$4:$AC$2598,AX$3,FALSE),"")</f>
        <v>166</v>
      </c>
      <c r="AY120">
        <f>IF(VLOOKUP($B120,'Draft List'!$D$4:$AC$2598,AY$3,FALSE)&lt;&gt;0,VLOOKUP($B120,'Draft List'!$D$4:$AC$2598,AY$3,FALSE),"")</f>
        <v>7</v>
      </c>
      <c r="AZ120">
        <f>IF(VLOOKUP($B120,'Draft List'!$D$4:$AC$2598,AZ$3,FALSE)&lt;&gt;0,VLOOKUP($B120,'Draft List'!$D$4:$AC$2598,AZ$3,FALSE),"")</f>
        <v>4</v>
      </c>
      <c r="BA120" t="str">
        <f>IF(VLOOKUP($B120,'Draft List'!$D$4:$AC$2598,BA$3,FALSE)&lt;&gt;0,VLOOKUP($B120,'Draft List'!$D$4:$AC$2598,BA$3,FALSE),"")</f>
        <v>Amsterdam Lions</v>
      </c>
    </row>
    <row r="121" spans="1:53" x14ac:dyDescent="0.25">
      <c r="A121" t="str">
        <f t="shared" si="8"/>
        <v>3BMark Johnson21</v>
      </c>
      <c r="B121">
        <f>VLOOKUP($A121,draft_listing_batters_stats!$A$1:$B$1324,2,FALSE)</f>
        <v>14606</v>
      </c>
      <c r="C121" s="1" t="s">
        <v>76</v>
      </c>
      <c r="D121" s="1" t="s">
        <v>145</v>
      </c>
      <c r="E121" s="1" t="s">
        <v>153</v>
      </c>
      <c r="F121" s="1">
        <v>21</v>
      </c>
      <c r="G121" s="1" t="s">
        <v>58</v>
      </c>
      <c r="H121" s="1" t="s">
        <v>44</v>
      </c>
      <c r="I121" s="1" t="s">
        <v>54</v>
      </c>
      <c r="J121" s="24" t="s">
        <v>54</v>
      </c>
      <c r="K121" s="1" t="s">
        <v>51</v>
      </c>
      <c r="L121" s="24" t="s">
        <v>46</v>
      </c>
      <c r="M121" s="1">
        <v>2</v>
      </c>
      <c r="N121" s="1">
        <v>3</v>
      </c>
      <c r="O121" s="1">
        <v>2</v>
      </c>
      <c r="P121" s="1">
        <v>7</v>
      </c>
      <c r="Q121" s="24">
        <v>1</v>
      </c>
      <c r="R121" s="1">
        <v>2</v>
      </c>
      <c r="S121" s="1">
        <v>3</v>
      </c>
      <c r="T121" s="1">
        <v>3</v>
      </c>
      <c r="U121" s="1">
        <v>9</v>
      </c>
      <c r="V121" s="24">
        <v>1</v>
      </c>
      <c r="W121" s="1">
        <v>9</v>
      </c>
      <c r="X121" s="1">
        <v>5</v>
      </c>
      <c r="Y121" s="24">
        <v>1</v>
      </c>
      <c r="Z121" s="1" t="s">
        <v>48</v>
      </c>
      <c r="AA121" s="1" t="s">
        <v>48</v>
      </c>
      <c r="AB121" s="1" t="s">
        <v>48</v>
      </c>
      <c r="AC121" s="1" t="s">
        <v>48</v>
      </c>
      <c r="AD121" s="1" t="s">
        <v>48</v>
      </c>
      <c r="AE121" s="1" t="s">
        <v>48</v>
      </c>
      <c r="AF121" s="1" t="s">
        <v>48</v>
      </c>
      <c r="AG121" s="24" t="s">
        <v>48</v>
      </c>
      <c r="AH121" s="1">
        <v>2</v>
      </c>
      <c r="AI121" s="1">
        <v>10</v>
      </c>
      <c r="AJ121" s="24">
        <v>7</v>
      </c>
      <c r="AK121" s="36" t="s">
        <v>826</v>
      </c>
      <c r="AL121" s="9">
        <f t="shared" si="9"/>
        <v>-1.0383489603061027</v>
      </c>
      <c r="AM121" s="9">
        <f t="shared" si="10"/>
        <v>-0.77586836626303912</v>
      </c>
      <c r="AN121">
        <f t="shared" si="11"/>
        <v>2</v>
      </c>
      <c r="AO121" s="6">
        <f t="shared" si="12"/>
        <v>0</v>
      </c>
      <c r="AP121" s="9">
        <f>($AL$3*AL121+$AM$3*AM121+$AN$3*AN121+$AO$3*AO121)+$K$3*VLOOKUP(K121,COND!$A$2:$C$7,2,FALSE)+$L$3*VLOOKUP(L121,COND!$A$2:$C$7,3,FALSE)</f>
        <v>1.0190780421462531</v>
      </c>
      <c r="AQ121" s="28">
        <f t="shared" si="13"/>
        <v>0.55995439951753812</v>
      </c>
      <c r="AR121" t="str">
        <f t="shared" si="14"/>
        <v>DH</v>
      </c>
      <c r="AS121">
        <v>500</v>
      </c>
      <c r="AT121">
        <v>117</v>
      </c>
      <c r="AV121" t="str">
        <f t="shared" si="15"/>
        <v>Unlikely</v>
      </c>
      <c r="AX121">
        <f>IF(VLOOKUP($B121,'Draft List'!$D$4:$AC$2598,AX$3,FALSE)&lt;&gt;0,VLOOKUP($B121,'Draft List'!$D$4:$AC$2598,AX$3,FALSE),"")</f>
        <v>177</v>
      </c>
      <c r="AY121">
        <f>IF(VLOOKUP($B121,'Draft List'!$D$4:$AC$2598,AY$3,FALSE)&lt;&gt;0,VLOOKUP($B121,'Draft List'!$D$4:$AC$2598,AY$3,FALSE),"")</f>
        <v>7</v>
      </c>
      <c r="AZ121">
        <f>IF(VLOOKUP($B121,'Draft List'!$D$4:$AC$2598,AZ$3,FALSE)&lt;&gt;0,VLOOKUP($B121,'Draft List'!$D$4:$AC$2598,AZ$3,FALSE),"")</f>
        <v>15</v>
      </c>
      <c r="BA121" t="str">
        <f>IF(VLOOKUP($B121,'Draft List'!$D$4:$AC$2598,BA$3,FALSE)&lt;&gt;0,VLOOKUP($B121,'Draft List'!$D$4:$AC$2598,BA$3,FALSE),"")</f>
        <v>San Antonio Calzones of Laredo</v>
      </c>
    </row>
    <row r="122" spans="1:53" hidden="1" x14ac:dyDescent="0.25">
      <c r="A122" t="str">
        <f t="shared" si="8"/>
        <v>C-Glenn Sutton21</v>
      </c>
      <c r="B122">
        <f>VLOOKUP($A122,draft_listing_batters_stats!$A$1:$B$1324,2,FALSE)</f>
        <v>1985</v>
      </c>
      <c r="C122" s="1" t="s">
        <v>93</v>
      </c>
      <c r="D122" s="1" t="s">
        <v>511</v>
      </c>
      <c r="E122" s="1" t="s">
        <v>494</v>
      </c>
      <c r="F122" s="1">
        <v>21</v>
      </c>
      <c r="G122" s="1" t="s">
        <v>44</v>
      </c>
      <c r="H122" s="1" t="s">
        <v>44</v>
      </c>
      <c r="I122" s="1" t="s">
        <v>54</v>
      </c>
      <c r="J122" s="24" t="s">
        <v>54</v>
      </c>
      <c r="K122" s="1" t="s">
        <v>51</v>
      </c>
      <c r="L122" s="24" t="s">
        <v>46</v>
      </c>
      <c r="M122" s="1">
        <v>3</v>
      </c>
      <c r="N122" s="1">
        <v>2</v>
      </c>
      <c r="O122" s="1">
        <v>3</v>
      </c>
      <c r="P122" s="1">
        <v>3</v>
      </c>
      <c r="Q122" s="24">
        <v>2</v>
      </c>
      <c r="R122" s="1">
        <v>3</v>
      </c>
      <c r="S122" s="1">
        <v>2</v>
      </c>
      <c r="T122" s="1">
        <v>3</v>
      </c>
      <c r="U122" s="1">
        <v>4</v>
      </c>
      <c r="V122" s="24">
        <v>4</v>
      </c>
      <c r="W122" s="1">
        <v>4</v>
      </c>
      <c r="X122" s="1">
        <v>2</v>
      </c>
      <c r="Y122" s="24">
        <v>3</v>
      </c>
      <c r="Z122" s="1">
        <v>1</v>
      </c>
      <c r="AA122" s="1" t="s">
        <v>48</v>
      </c>
      <c r="AB122" s="1" t="s">
        <v>48</v>
      </c>
      <c r="AC122" s="1" t="s">
        <v>48</v>
      </c>
      <c r="AD122" s="1" t="s">
        <v>48</v>
      </c>
      <c r="AE122" s="1" t="s">
        <v>48</v>
      </c>
      <c r="AF122" s="1" t="s">
        <v>48</v>
      </c>
      <c r="AG122" s="24" t="s">
        <v>48</v>
      </c>
      <c r="AH122" s="1">
        <v>3</v>
      </c>
      <c r="AI122" s="1">
        <v>1</v>
      </c>
      <c r="AJ122" s="24">
        <v>1</v>
      </c>
      <c r="AK122" s="36" t="s">
        <v>900</v>
      </c>
      <c r="AL122" s="9">
        <f t="shared" si="9"/>
        <v>-1.0026133699194706</v>
      </c>
      <c r="AM122" s="9">
        <f t="shared" si="10"/>
        <v>-0.83287114027572251</v>
      </c>
      <c r="AN122">
        <f t="shared" si="11"/>
        <v>0</v>
      </c>
      <c r="AO122" s="6">
        <f t="shared" si="12"/>
        <v>0</v>
      </c>
      <c r="AP122" s="9">
        <f>($AL$3*AL122+$AM$3*AM122+$AN$3*AN122+$AO$3*AO122)+$K$3*VLOOKUP(K122,COND!$A$2:$C$7,2,FALSE)+$L$3*VLOOKUP(L122,COND!$A$2:$C$7,3,FALSE)</f>
        <v>5.2849796993825748E-3</v>
      </c>
      <c r="AQ122" s="28">
        <f t="shared" si="13"/>
        <v>0.41541141082081362</v>
      </c>
      <c r="AR122" t="str">
        <f t="shared" si="14"/>
        <v>C</v>
      </c>
      <c r="AS122">
        <v>500</v>
      </c>
      <c r="AT122">
        <v>118</v>
      </c>
      <c r="AV122" t="str">
        <f t="shared" si="15"/>
        <v>Unlikely</v>
      </c>
      <c r="AX122" t="str">
        <f>IF(VLOOKUP($B122,'Draft List'!$D$4:$AC$2598,AX$3,FALSE)&lt;&gt;0,VLOOKUP($B122,'Draft List'!$D$4:$AC$2598,AX$3,FALSE),"")</f>
        <v/>
      </c>
      <c r="AY122" t="str">
        <f>IF(VLOOKUP($B122,'Draft List'!$D$4:$AC$2598,AY$3,FALSE)&lt;&gt;0,VLOOKUP($B122,'Draft List'!$D$4:$AC$2598,AY$3,FALSE),"")</f>
        <v/>
      </c>
      <c r="AZ122" t="str">
        <f>IF(VLOOKUP($B122,'Draft List'!$D$4:$AC$2598,AZ$3,FALSE)&lt;&gt;0,VLOOKUP($B122,'Draft List'!$D$4:$AC$2598,AZ$3,FALSE),"")</f>
        <v/>
      </c>
      <c r="BA122" t="str">
        <f>IF(VLOOKUP($B122,'Draft List'!$D$4:$AC$2598,BA$3,FALSE)&lt;&gt;0,VLOOKUP($B122,'Draft List'!$D$4:$AC$2598,BA$3,FALSE),"")</f>
        <v/>
      </c>
    </row>
    <row r="123" spans="1:53" hidden="1" x14ac:dyDescent="0.25">
      <c r="A123" t="str">
        <f t="shared" si="8"/>
        <v>C-Reynaldo Ruíz22</v>
      </c>
      <c r="B123">
        <f>VLOOKUP($A123,draft_listing_batters_stats!$A$1:$B$1324,2,FALSE)</f>
        <v>11159</v>
      </c>
      <c r="C123" s="1" t="s">
        <v>93</v>
      </c>
      <c r="D123" s="1" t="s">
        <v>385</v>
      </c>
      <c r="E123" s="1" t="s">
        <v>429</v>
      </c>
      <c r="F123" s="1">
        <v>22</v>
      </c>
      <c r="G123" s="1" t="s">
        <v>58</v>
      </c>
      <c r="H123" s="1" t="s">
        <v>44</v>
      </c>
      <c r="I123" s="1" t="s">
        <v>54</v>
      </c>
      <c r="J123" s="24" t="s">
        <v>54</v>
      </c>
      <c r="K123" s="1" t="s">
        <v>51</v>
      </c>
      <c r="L123" s="24" t="s">
        <v>46</v>
      </c>
      <c r="M123" s="1">
        <v>2</v>
      </c>
      <c r="N123" s="1">
        <v>3</v>
      </c>
      <c r="O123" s="1">
        <v>3</v>
      </c>
      <c r="P123" s="1">
        <v>4</v>
      </c>
      <c r="Q123" s="24">
        <v>2</v>
      </c>
      <c r="R123" s="1">
        <v>3</v>
      </c>
      <c r="S123" s="1">
        <v>3</v>
      </c>
      <c r="T123" s="1">
        <v>4</v>
      </c>
      <c r="U123" s="1">
        <v>5</v>
      </c>
      <c r="V123" s="24">
        <v>3</v>
      </c>
      <c r="W123" s="1">
        <v>3</v>
      </c>
      <c r="X123" s="1">
        <v>3</v>
      </c>
      <c r="Y123" s="24">
        <v>5</v>
      </c>
      <c r="Z123" s="1">
        <v>3</v>
      </c>
      <c r="AA123" s="1" t="s">
        <v>48</v>
      </c>
      <c r="AB123" s="1" t="s">
        <v>48</v>
      </c>
      <c r="AC123" s="1" t="s">
        <v>48</v>
      </c>
      <c r="AD123" s="1" t="s">
        <v>48</v>
      </c>
      <c r="AE123" s="1" t="s">
        <v>48</v>
      </c>
      <c r="AF123" s="1" t="s">
        <v>48</v>
      </c>
      <c r="AG123" s="24" t="s">
        <v>48</v>
      </c>
      <c r="AH123" s="1">
        <v>2</v>
      </c>
      <c r="AI123" s="1">
        <v>5</v>
      </c>
      <c r="AJ123" s="24">
        <v>6</v>
      </c>
      <c r="AK123" s="36" t="s">
        <v>48</v>
      </c>
      <c r="AL123" s="9">
        <f t="shared" si="9"/>
        <v>-1.1843997764938607</v>
      </c>
      <c r="AM123" s="9">
        <f t="shared" si="10"/>
        <v>-0.64905655644061999</v>
      </c>
      <c r="AN123">
        <f t="shared" si="11"/>
        <v>0</v>
      </c>
      <c r="AO123" s="6">
        <f t="shared" si="12"/>
        <v>1</v>
      </c>
      <c r="AP123" s="9">
        <f>($AL$3*AL123+$AM$3*AM123+$AN$3*AN123+$AO$3*AO123)+$K$3*VLOOKUP(K123,COND!$A$2:$C$7,2,FALSE)+$L$3*VLOOKUP(L123,COND!$A$2:$C$7,3,FALSE)</f>
        <v>3.1928813450631743</v>
      </c>
      <c r="AQ123" s="28">
        <f t="shared" si="13"/>
        <v>0.86988749916220987</v>
      </c>
      <c r="AR123" t="str">
        <f t="shared" si="14"/>
        <v>C</v>
      </c>
      <c r="AS123">
        <v>500</v>
      </c>
      <c r="AT123">
        <v>119</v>
      </c>
      <c r="AV123" t="str">
        <f t="shared" si="15"/>
        <v>Unlikely</v>
      </c>
      <c r="AX123" t="str">
        <f>IF(VLOOKUP($B123,'Draft List'!$D$4:$AC$2598,AX$3,FALSE)&lt;&gt;0,VLOOKUP($B123,'Draft List'!$D$4:$AC$2598,AX$3,FALSE),"")</f>
        <v/>
      </c>
      <c r="AY123" t="str">
        <f>IF(VLOOKUP($B123,'Draft List'!$D$4:$AC$2598,AY$3,FALSE)&lt;&gt;0,VLOOKUP($B123,'Draft List'!$D$4:$AC$2598,AY$3,FALSE),"")</f>
        <v/>
      </c>
      <c r="AZ123" t="str">
        <f>IF(VLOOKUP($B123,'Draft List'!$D$4:$AC$2598,AZ$3,FALSE)&lt;&gt;0,VLOOKUP($B123,'Draft List'!$D$4:$AC$2598,AZ$3,FALSE),"")</f>
        <v/>
      </c>
      <c r="BA123" t="str">
        <f>IF(VLOOKUP($B123,'Draft List'!$D$4:$AC$2598,BA$3,FALSE)&lt;&gt;0,VLOOKUP($B123,'Draft List'!$D$4:$AC$2598,BA$3,FALSE),"")</f>
        <v/>
      </c>
    </row>
    <row r="124" spans="1:53" hidden="1" x14ac:dyDescent="0.25">
      <c r="A124" t="str">
        <f t="shared" si="8"/>
        <v>SSScott Hammond21</v>
      </c>
      <c r="B124">
        <f>VLOOKUP($A124,draft_listing_batters_stats!$A$1:$B$1324,2,FALSE)</f>
        <v>9557</v>
      </c>
      <c r="C124" s="1" t="s">
        <v>79</v>
      </c>
      <c r="D124" s="1" t="s">
        <v>164</v>
      </c>
      <c r="E124" s="1" t="s">
        <v>1222</v>
      </c>
      <c r="F124" s="1">
        <v>21</v>
      </c>
      <c r="G124" s="1" t="s">
        <v>44</v>
      </c>
      <c r="H124" s="1" t="s">
        <v>44</v>
      </c>
      <c r="I124" s="1" t="s">
        <v>54</v>
      </c>
      <c r="J124" s="24" t="s">
        <v>54</v>
      </c>
      <c r="K124" s="1" t="s">
        <v>51</v>
      </c>
      <c r="L124" s="24" t="s">
        <v>46</v>
      </c>
      <c r="M124" s="1">
        <v>1</v>
      </c>
      <c r="N124" s="1">
        <v>1</v>
      </c>
      <c r="O124" s="1">
        <v>2</v>
      </c>
      <c r="P124" s="1">
        <v>1</v>
      </c>
      <c r="Q124" s="24">
        <v>2</v>
      </c>
      <c r="R124" s="1">
        <v>3</v>
      </c>
      <c r="S124" s="1">
        <v>5</v>
      </c>
      <c r="T124" s="1">
        <v>2</v>
      </c>
      <c r="U124" s="1">
        <v>1</v>
      </c>
      <c r="V124" s="24">
        <v>3</v>
      </c>
      <c r="W124" s="1">
        <v>6</v>
      </c>
      <c r="X124" s="1">
        <v>5</v>
      </c>
      <c r="Y124" s="24">
        <v>1</v>
      </c>
      <c r="Z124" s="1" t="s">
        <v>48</v>
      </c>
      <c r="AA124" s="1">
        <v>1</v>
      </c>
      <c r="AB124" s="1" t="s">
        <v>48</v>
      </c>
      <c r="AC124" s="1">
        <v>2</v>
      </c>
      <c r="AD124" s="1">
        <v>6</v>
      </c>
      <c r="AE124" s="1">
        <v>1</v>
      </c>
      <c r="AF124" s="1" t="s">
        <v>48</v>
      </c>
      <c r="AG124" s="24" t="s">
        <v>48</v>
      </c>
      <c r="AH124" s="1">
        <v>9</v>
      </c>
      <c r="AI124" s="1">
        <v>6</v>
      </c>
      <c r="AJ124" s="24">
        <v>7</v>
      </c>
      <c r="AK124" s="36" t="s">
        <v>900</v>
      </c>
      <c r="AL124" s="9">
        <f t="shared" si="9"/>
        <v>-1.961265515986587</v>
      </c>
      <c r="AM124" s="9">
        <f t="shared" si="10"/>
        <v>-1.0718979852893404</v>
      </c>
      <c r="AN124">
        <f t="shared" si="11"/>
        <v>3</v>
      </c>
      <c r="AO124" s="6">
        <f t="shared" si="12"/>
        <v>1</v>
      </c>
      <c r="AP124" s="9">
        <f>($AL$3*AL124+$AM$3*AM124+$AN$3*AN124+$AO$3*AO124)+$K$3*VLOOKUP(K124,COND!$A$2:$C$7,2,FALSE)+$L$3*VLOOKUP(L124,COND!$A$2:$C$7,3,FALSE)</f>
        <v>-1.4589023750707426</v>
      </c>
      <c r="AQ124" s="28">
        <f t="shared" si="13"/>
        <v>0.2066528149002419</v>
      </c>
      <c r="AR124" t="str">
        <f t="shared" si="14"/>
        <v>SS</v>
      </c>
      <c r="AS124">
        <v>500</v>
      </c>
      <c r="AT124">
        <v>120</v>
      </c>
      <c r="AV124" t="str">
        <f t="shared" si="15"/>
        <v>Unlikely</v>
      </c>
      <c r="AX124">
        <f>IF(VLOOKUP($B124,'Draft List'!$D$4:$AC$2598,AX$3,FALSE)&lt;&gt;0,VLOOKUP($B124,'Draft List'!$D$4:$AC$2598,AX$3,FALSE),"")</f>
        <v>267</v>
      </c>
      <c r="AY124">
        <f>IF(VLOOKUP($B124,'Draft List'!$D$4:$AC$2598,AY$3,FALSE)&lt;&gt;0,VLOOKUP($B124,'Draft List'!$D$4:$AC$2598,AY$3,FALSE),"")</f>
        <v>11</v>
      </c>
      <c r="AZ124">
        <f>IF(VLOOKUP($B124,'Draft List'!$D$4:$AC$2598,AZ$3,FALSE)&lt;&gt;0,VLOOKUP($B124,'Draft List'!$D$4:$AC$2598,AZ$3,FALSE),"")</f>
        <v>1</v>
      </c>
      <c r="BA124" t="str">
        <f>IF(VLOOKUP($B124,'Draft List'!$D$4:$AC$2598,BA$3,FALSE)&lt;&gt;0,VLOOKUP($B124,'Draft List'!$D$4:$AC$2598,BA$3,FALSE),"")</f>
        <v>Yuma Bulldozers</v>
      </c>
    </row>
    <row r="125" spans="1:53" hidden="1" x14ac:dyDescent="0.25">
      <c r="A125" t="str">
        <f t="shared" si="8"/>
        <v>RFRaúl Enríquez22</v>
      </c>
      <c r="B125">
        <f>VLOOKUP($A125,draft_listing_batters_stats!$A$1:$B$1324,2,FALSE)</f>
        <v>13261</v>
      </c>
      <c r="C125" s="1" t="s">
        <v>73</v>
      </c>
      <c r="D125" s="1" t="s">
        <v>233</v>
      </c>
      <c r="E125" s="1" t="s">
        <v>775</v>
      </c>
      <c r="F125" s="1">
        <v>22</v>
      </c>
      <c r="G125" s="1" t="s">
        <v>44</v>
      </c>
      <c r="H125" s="1" t="s">
        <v>44</v>
      </c>
      <c r="I125" s="1" t="s">
        <v>54</v>
      </c>
      <c r="J125" s="24" t="s">
        <v>54</v>
      </c>
      <c r="K125" s="1" t="s">
        <v>51</v>
      </c>
      <c r="L125" s="24" t="s">
        <v>46</v>
      </c>
      <c r="M125" s="1">
        <v>2</v>
      </c>
      <c r="N125" s="1">
        <v>2</v>
      </c>
      <c r="O125" s="1">
        <v>2</v>
      </c>
      <c r="P125" s="1">
        <v>4</v>
      </c>
      <c r="Q125" s="24">
        <v>1</v>
      </c>
      <c r="R125" s="1">
        <v>2</v>
      </c>
      <c r="S125" s="1">
        <v>2</v>
      </c>
      <c r="T125" s="1">
        <v>5</v>
      </c>
      <c r="U125" s="1">
        <v>5</v>
      </c>
      <c r="V125" s="24">
        <v>2</v>
      </c>
      <c r="W125" s="1">
        <v>5</v>
      </c>
      <c r="X125" s="1">
        <v>4</v>
      </c>
      <c r="Y125" s="24">
        <v>3</v>
      </c>
      <c r="Z125" s="1" t="s">
        <v>48</v>
      </c>
      <c r="AA125" s="1" t="s">
        <v>48</v>
      </c>
      <c r="AB125" s="1" t="s">
        <v>48</v>
      </c>
      <c r="AC125" s="1" t="s">
        <v>48</v>
      </c>
      <c r="AD125" s="1" t="s">
        <v>48</v>
      </c>
      <c r="AE125" s="1" t="s">
        <v>48</v>
      </c>
      <c r="AF125" s="1" t="s">
        <v>48</v>
      </c>
      <c r="AG125" s="24">
        <v>2</v>
      </c>
      <c r="AH125" s="1">
        <v>8</v>
      </c>
      <c r="AI125" s="1">
        <v>10</v>
      </c>
      <c r="AJ125" s="24">
        <v>9</v>
      </c>
      <c r="AK125" s="36" t="s">
        <v>839</v>
      </c>
      <c r="AL125" s="9">
        <f t="shared" si="9"/>
        <v>-1.3585374899535492</v>
      </c>
      <c r="AM125" s="9">
        <f t="shared" si="10"/>
        <v>-0.97962711805518032</v>
      </c>
      <c r="AN125">
        <f t="shared" si="11"/>
        <v>5</v>
      </c>
      <c r="AO125" s="6">
        <f t="shared" si="12"/>
        <v>0</v>
      </c>
      <c r="AP125" s="9">
        <f>($AL$3*AL125+$AM$3*AM125+$AN$3*AN125+$AO$3*AO125)+$K$3*VLOOKUP(K125,COND!$A$2:$C$7,2,FALSE)+$L$3*VLOOKUP(L125,COND!$A$2:$C$7,3,FALSE)</f>
        <v>-0.95804583232418494</v>
      </c>
      <c r="AQ125" s="28">
        <f t="shared" si="13"/>
        <v>0.27806314929547277</v>
      </c>
      <c r="AR125" t="str">
        <f t="shared" si="14"/>
        <v>DH</v>
      </c>
      <c r="AS125">
        <v>500</v>
      </c>
      <c r="AT125">
        <v>121</v>
      </c>
      <c r="AV125" t="str">
        <f t="shared" si="15"/>
        <v>Unlikely</v>
      </c>
      <c r="AX125" t="str">
        <f>IF(VLOOKUP($B125,'Draft List'!$D$4:$AC$2598,AX$3,FALSE)&lt;&gt;0,VLOOKUP($B125,'Draft List'!$D$4:$AC$2598,AX$3,FALSE),"")</f>
        <v/>
      </c>
      <c r="AY125" t="str">
        <f>IF(VLOOKUP($B125,'Draft List'!$D$4:$AC$2598,AY$3,FALSE)&lt;&gt;0,VLOOKUP($B125,'Draft List'!$D$4:$AC$2598,AY$3,FALSE),"")</f>
        <v/>
      </c>
      <c r="AZ125" t="str">
        <f>IF(VLOOKUP($B125,'Draft List'!$D$4:$AC$2598,AZ$3,FALSE)&lt;&gt;0,VLOOKUP($B125,'Draft List'!$D$4:$AC$2598,AZ$3,FALSE),"")</f>
        <v/>
      </c>
      <c r="BA125" t="str">
        <f>IF(VLOOKUP($B125,'Draft List'!$D$4:$AC$2598,BA$3,FALSE)&lt;&gt;0,VLOOKUP($B125,'Draft List'!$D$4:$AC$2598,BA$3,FALSE),"")</f>
        <v/>
      </c>
    </row>
    <row r="126" spans="1:53" hidden="1" x14ac:dyDescent="0.25">
      <c r="A126" t="str">
        <f t="shared" si="8"/>
        <v>CFCaleb Simmons21</v>
      </c>
      <c r="B126">
        <f>VLOOKUP($A126,draft_listing_batters_stats!$A$1:$B$1324,2,FALSE)</f>
        <v>6089</v>
      </c>
      <c r="C126" s="1" t="s">
        <v>81</v>
      </c>
      <c r="D126" s="1" t="s">
        <v>1651</v>
      </c>
      <c r="E126" s="1" t="s">
        <v>572</v>
      </c>
      <c r="F126" s="1">
        <v>21</v>
      </c>
      <c r="G126" s="1" t="s">
        <v>58</v>
      </c>
      <c r="H126" s="1" t="s">
        <v>58</v>
      </c>
      <c r="I126" s="1" t="s">
        <v>54</v>
      </c>
      <c r="J126" s="24" t="s">
        <v>54</v>
      </c>
      <c r="K126" s="1" t="s">
        <v>51</v>
      </c>
      <c r="L126" s="24" t="s">
        <v>46</v>
      </c>
      <c r="M126" s="1">
        <v>1</v>
      </c>
      <c r="N126" s="1">
        <v>2</v>
      </c>
      <c r="O126" s="1">
        <v>1</v>
      </c>
      <c r="P126" s="1">
        <v>2</v>
      </c>
      <c r="Q126" s="24">
        <v>3</v>
      </c>
      <c r="R126" s="1">
        <v>1</v>
      </c>
      <c r="S126" s="1">
        <v>3</v>
      </c>
      <c r="T126" s="1">
        <v>1</v>
      </c>
      <c r="U126" s="1">
        <v>6</v>
      </c>
      <c r="V126" s="24">
        <v>6</v>
      </c>
      <c r="W126" s="1">
        <v>2</v>
      </c>
      <c r="X126" s="1">
        <v>6</v>
      </c>
      <c r="Y126" s="24">
        <v>2</v>
      </c>
      <c r="Z126" s="1" t="s">
        <v>48</v>
      </c>
      <c r="AA126" s="1">
        <v>4</v>
      </c>
      <c r="AB126" s="1" t="s">
        <v>48</v>
      </c>
      <c r="AC126" s="1" t="s">
        <v>48</v>
      </c>
      <c r="AD126" s="1" t="s">
        <v>48</v>
      </c>
      <c r="AE126" s="1">
        <v>3</v>
      </c>
      <c r="AF126" s="1">
        <v>6</v>
      </c>
      <c r="AG126" s="24">
        <v>4</v>
      </c>
      <c r="AH126" s="1">
        <v>9</v>
      </c>
      <c r="AI126" s="1">
        <v>3</v>
      </c>
      <c r="AJ126" s="24">
        <v>2</v>
      </c>
      <c r="AK126" s="36" t="s">
        <v>881</v>
      </c>
      <c r="AL126" s="9">
        <f t="shared" si="9"/>
        <v>-1.8635412405651204</v>
      </c>
      <c r="AM126" s="9">
        <f t="shared" si="10"/>
        <v>-1.3335941414568424</v>
      </c>
      <c r="AN126">
        <f t="shared" si="11"/>
        <v>1</v>
      </c>
      <c r="AO126" s="6">
        <f t="shared" si="12"/>
        <v>0.75</v>
      </c>
      <c r="AP126" s="9">
        <f>($AL$3*AL126+$AM$3*AM126+$AN$3*AN126+$AO$3*AO126)+$K$3*VLOOKUP(K126,COND!$A$2:$C$7,2,FALSE)+$L$3*VLOOKUP(L126,COND!$A$2:$C$7,3,FALSE)</f>
        <v>-5.1728171548719519</v>
      </c>
      <c r="AQ126" s="28">
        <f t="shared" si="13"/>
        <v>-0.32286387042974596</v>
      </c>
      <c r="AR126" t="str">
        <f t="shared" si="14"/>
        <v>CF</v>
      </c>
      <c r="AS126">
        <v>500</v>
      </c>
      <c r="AT126">
        <v>122</v>
      </c>
      <c r="AV126" t="str">
        <f t="shared" si="15"/>
        <v>Unlikely</v>
      </c>
      <c r="AX126">
        <f>IF(VLOOKUP($B126,'Draft List'!$D$4:$AC$2598,AX$3,FALSE)&lt;&gt;0,VLOOKUP($B126,'Draft List'!$D$4:$AC$2598,AX$3,FALSE),"")</f>
        <v>195</v>
      </c>
      <c r="AY126">
        <f>IF(VLOOKUP($B126,'Draft List'!$D$4:$AC$2598,AY$3,FALSE)&lt;&gt;0,VLOOKUP($B126,'Draft List'!$D$4:$AC$2598,AY$3,FALSE),"")</f>
        <v>8</v>
      </c>
      <c r="AZ126">
        <f>IF(VLOOKUP($B126,'Draft List'!$D$4:$AC$2598,AZ$3,FALSE)&lt;&gt;0,VLOOKUP($B126,'Draft List'!$D$4:$AC$2598,AZ$3,FALSE),"")</f>
        <v>7</v>
      </c>
      <c r="BA126" t="str">
        <f>IF(VLOOKUP($B126,'Draft List'!$D$4:$AC$2598,BA$3,FALSE)&lt;&gt;0,VLOOKUP($B126,'Draft List'!$D$4:$AC$2598,BA$3,FALSE),"")</f>
        <v>Toyama Wind Dancers</v>
      </c>
    </row>
    <row r="127" spans="1:53" hidden="1" x14ac:dyDescent="0.25">
      <c r="A127" t="str">
        <f t="shared" si="8"/>
        <v>1BRicardo Sánchez22</v>
      </c>
      <c r="B127">
        <f>VLOOKUP($A127,draft_listing_batters_stats!$A$1:$B$1324,2,FALSE)</f>
        <v>6122</v>
      </c>
      <c r="C127" s="1" t="s">
        <v>94</v>
      </c>
      <c r="D127" s="1" t="s">
        <v>201</v>
      </c>
      <c r="E127" s="1" t="s">
        <v>204</v>
      </c>
      <c r="F127" s="1">
        <v>22</v>
      </c>
      <c r="G127" s="1" t="s">
        <v>44</v>
      </c>
      <c r="H127" s="1" t="s">
        <v>44</v>
      </c>
      <c r="I127" s="1" t="s">
        <v>54</v>
      </c>
      <c r="J127" s="24" t="s">
        <v>54</v>
      </c>
      <c r="K127" s="1" t="s">
        <v>51</v>
      </c>
      <c r="L127" s="24" t="s">
        <v>46</v>
      </c>
      <c r="M127" s="1">
        <v>1</v>
      </c>
      <c r="N127" s="1">
        <v>2</v>
      </c>
      <c r="O127" s="1">
        <v>2</v>
      </c>
      <c r="P127" s="1">
        <v>3</v>
      </c>
      <c r="Q127" s="24">
        <v>1</v>
      </c>
      <c r="R127" s="1">
        <v>2</v>
      </c>
      <c r="S127" s="1">
        <v>3</v>
      </c>
      <c r="T127" s="1">
        <v>4</v>
      </c>
      <c r="U127" s="1">
        <v>6</v>
      </c>
      <c r="V127" s="24">
        <v>1</v>
      </c>
      <c r="W127" s="1">
        <v>5</v>
      </c>
      <c r="X127" s="1">
        <v>3</v>
      </c>
      <c r="Y127" s="24">
        <v>1</v>
      </c>
      <c r="Z127" s="1" t="s">
        <v>48</v>
      </c>
      <c r="AA127" s="1" t="s">
        <v>48</v>
      </c>
      <c r="AB127" s="1" t="s">
        <v>48</v>
      </c>
      <c r="AC127" s="1" t="s">
        <v>48</v>
      </c>
      <c r="AD127" s="1" t="s">
        <v>48</v>
      </c>
      <c r="AE127" s="1" t="s">
        <v>48</v>
      </c>
      <c r="AF127" s="1" t="s">
        <v>48</v>
      </c>
      <c r="AG127" s="24" t="s">
        <v>48</v>
      </c>
      <c r="AH127" s="1">
        <v>1</v>
      </c>
      <c r="AI127" s="1">
        <v>1</v>
      </c>
      <c r="AJ127" s="24">
        <v>3</v>
      </c>
      <c r="AK127" s="36" t="s">
        <v>839</v>
      </c>
      <c r="AL127" s="9">
        <f t="shared" si="9"/>
        <v>-1.7708028761658048</v>
      </c>
      <c r="AM127" s="9">
        <f t="shared" si="10"/>
        <v>-0.9619355222678807</v>
      </c>
      <c r="AN127">
        <f t="shared" si="11"/>
        <v>0</v>
      </c>
      <c r="AO127" s="6">
        <f t="shared" si="12"/>
        <v>0</v>
      </c>
      <c r="AP127" s="9">
        <f>($AL$3*AL127+$AM$3*AM127+$AN$3*AN127+$AO$3*AO127)+$K$3*VLOOKUP(K127,COND!$A$2:$C$7,2,FALSE)+$L$3*VLOOKUP(L127,COND!$A$2:$C$7,3,FALSE)</f>
        <v>-1.6203065548311493</v>
      </c>
      <c r="AQ127" s="28">
        <f t="shared" si="13"/>
        <v>0.18364038426237178</v>
      </c>
      <c r="AR127" t="str">
        <f t="shared" si="14"/>
        <v>DH</v>
      </c>
      <c r="AS127">
        <v>500</v>
      </c>
      <c r="AT127">
        <v>123</v>
      </c>
      <c r="AV127" t="str">
        <f t="shared" si="15"/>
        <v>Unlikely</v>
      </c>
      <c r="AX127" t="str">
        <f>IF(VLOOKUP($B127,'Draft List'!$D$4:$AC$2598,AX$3,FALSE)&lt;&gt;0,VLOOKUP($B127,'Draft List'!$D$4:$AC$2598,AX$3,FALSE),"")</f>
        <v/>
      </c>
      <c r="AY127" t="str">
        <f>IF(VLOOKUP($B127,'Draft List'!$D$4:$AC$2598,AY$3,FALSE)&lt;&gt;0,VLOOKUP($B127,'Draft List'!$D$4:$AC$2598,AY$3,FALSE),"")</f>
        <v/>
      </c>
      <c r="AZ127" t="str">
        <f>IF(VLOOKUP($B127,'Draft List'!$D$4:$AC$2598,AZ$3,FALSE)&lt;&gt;0,VLOOKUP($B127,'Draft List'!$D$4:$AC$2598,AZ$3,FALSE),"")</f>
        <v/>
      </c>
      <c r="BA127" t="str">
        <f>IF(VLOOKUP($B127,'Draft List'!$D$4:$AC$2598,BA$3,FALSE)&lt;&gt;0,VLOOKUP($B127,'Draft List'!$D$4:$AC$2598,BA$3,FALSE),"")</f>
        <v/>
      </c>
    </row>
    <row r="128" spans="1:53" x14ac:dyDescent="0.25">
      <c r="A128" t="str">
        <f t="shared" si="8"/>
        <v>3BGuus de Houtman22</v>
      </c>
      <c r="B128">
        <f>VLOOKUP($A128,draft_listing_batters_stats!$A$1:$B$1324,2,FALSE)</f>
        <v>13263</v>
      </c>
      <c r="C128" s="1" t="s">
        <v>76</v>
      </c>
      <c r="D128" s="1" t="s">
        <v>1117</v>
      </c>
      <c r="E128" s="1" t="s">
        <v>1118</v>
      </c>
      <c r="F128" s="1">
        <v>22</v>
      </c>
      <c r="G128" s="1" t="s">
        <v>44</v>
      </c>
      <c r="H128" s="1" t="s">
        <v>44</v>
      </c>
      <c r="I128" s="1" t="s">
        <v>54</v>
      </c>
      <c r="J128" s="24" t="s">
        <v>54</v>
      </c>
      <c r="K128" s="1" t="s">
        <v>51</v>
      </c>
      <c r="L128" s="24" t="s">
        <v>46</v>
      </c>
      <c r="M128" s="1">
        <v>2</v>
      </c>
      <c r="N128" s="1">
        <v>1</v>
      </c>
      <c r="O128" s="1">
        <v>1</v>
      </c>
      <c r="P128" s="1">
        <v>1</v>
      </c>
      <c r="Q128" s="24">
        <v>3</v>
      </c>
      <c r="R128" s="1">
        <v>3</v>
      </c>
      <c r="S128" s="1">
        <v>1</v>
      </c>
      <c r="T128" s="1">
        <v>2</v>
      </c>
      <c r="U128" s="1">
        <v>3</v>
      </c>
      <c r="V128" s="24">
        <v>3</v>
      </c>
      <c r="W128" s="1">
        <v>7</v>
      </c>
      <c r="X128" s="1">
        <v>6</v>
      </c>
      <c r="Y128" s="24">
        <v>1</v>
      </c>
      <c r="Z128" s="1" t="s">
        <v>48</v>
      </c>
      <c r="AA128" s="1">
        <v>1</v>
      </c>
      <c r="AB128" s="1" t="s">
        <v>48</v>
      </c>
      <c r="AC128" s="1">
        <v>2</v>
      </c>
      <c r="AD128" s="1">
        <v>1</v>
      </c>
      <c r="AE128" s="1" t="s">
        <v>48</v>
      </c>
      <c r="AF128" s="1" t="s">
        <v>48</v>
      </c>
      <c r="AG128" s="24" t="s">
        <v>48</v>
      </c>
      <c r="AH128" s="1">
        <v>10</v>
      </c>
      <c r="AI128" s="1">
        <v>10</v>
      </c>
      <c r="AJ128" s="24">
        <v>10</v>
      </c>
      <c r="AK128" s="36" t="s">
        <v>1061</v>
      </c>
      <c r="AL128" s="9">
        <f t="shared" si="9"/>
        <v>-1.6817548339907307</v>
      </c>
      <c r="AM128" s="9">
        <f t="shared" si="10"/>
        <v>-1.0967184037449922</v>
      </c>
      <c r="AN128">
        <f t="shared" si="11"/>
        <v>6</v>
      </c>
      <c r="AO128" s="6">
        <f t="shared" si="12"/>
        <v>0</v>
      </c>
      <c r="AP128" s="9">
        <f>($AL$3*AL128+$AM$3*AM128+$AN$3*AN128+$AO$3*AO128)+$K$3*VLOOKUP(K128,COND!$A$2:$C$7,2,FALSE)+$L$3*VLOOKUP(L128,COND!$A$2:$C$7,3,FALSE)</f>
        <v>-2.22879632833898</v>
      </c>
      <c r="AQ128" s="28">
        <f t="shared" si="13"/>
        <v>9.6884088809004384E-2</v>
      </c>
      <c r="AR128" t="str">
        <f t="shared" si="14"/>
        <v>3B</v>
      </c>
      <c r="AS128">
        <v>500</v>
      </c>
      <c r="AT128">
        <v>124</v>
      </c>
      <c r="AV128" t="str">
        <f t="shared" si="15"/>
        <v>Unlikely</v>
      </c>
      <c r="AX128" t="str">
        <f>IF(VLOOKUP($B128,'Draft List'!$D$4:$AC$2598,AX$3,FALSE)&lt;&gt;0,VLOOKUP($B128,'Draft List'!$D$4:$AC$2598,AX$3,FALSE),"")</f>
        <v/>
      </c>
      <c r="AY128" t="str">
        <f>IF(VLOOKUP($B128,'Draft List'!$D$4:$AC$2598,AY$3,FALSE)&lt;&gt;0,VLOOKUP($B128,'Draft List'!$D$4:$AC$2598,AY$3,FALSE),"")</f>
        <v/>
      </c>
      <c r="AZ128" t="str">
        <f>IF(VLOOKUP($B128,'Draft List'!$D$4:$AC$2598,AZ$3,FALSE)&lt;&gt;0,VLOOKUP($B128,'Draft List'!$D$4:$AC$2598,AZ$3,FALSE),"")</f>
        <v/>
      </c>
      <c r="BA128" t="str">
        <f>IF(VLOOKUP($B128,'Draft List'!$D$4:$AC$2598,BA$3,FALSE)&lt;&gt;0,VLOOKUP($B128,'Draft List'!$D$4:$AC$2598,BA$3,FALSE),"")</f>
        <v/>
      </c>
    </row>
    <row r="129" spans="1:53" x14ac:dyDescent="0.25">
      <c r="A129" t="str">
        <f t="shared" si="8"/>
        <v>3BJavier González22</v>
      </c>
      <c r="B129">
        <f>VLOOKUP($A129,draft_listing_batters_stats!$A$1:$B$1324,2,FALSE)</f>
        <v>1737</v>
      </c>
      <c r="C129" s="1" t="s">
        <v>76</v>
      </c>
      <c r="D129" s="1" t="s">
        <v>182</v>
      </c>
      <c r="E129" s="1" t="s">
        <v>166</v>
      </c>
      <c r="F129" s="1">
        <v>22</v>
      </c>
      <c r="G129" s="1" t="s">
        <v>44</v>
      </c>
      <c r="H129" s="1" t="s">
        <v>44</v>
      </c>
      <c r="I129" s="1" t="s">
        <v>54</v>
      </c>
      <c r="J129" s="24" t="s">
        <v>54</v>
      </c>
      <c r="K129" s="1" t="s">
        <v>51</v>
      </c>
      <c r="L129" s="24" t="s">
        <v>46</v>
      </c>
      <c r="M129" s="1">
        <v>2</v>
      </c>
      <c r="N129" s="1">
        <v>2</v>
      </c>
      <c r="O129" s="1">
        <v>2</v>
      </c>
      <c r="P129" s="1">
        <v>3</v>
      </c>
      <c r="Q129" s="24">
        <v>2</v>
      </c>
      <c r="R129" s="1">
        <v>2</v>
      </c>
      <c r="S129" s="1">
        <v>3</v>
      </c>
      <c r="T129" s="1">
        <v>2</v>
      </c>
      <c r="U129" s="1">
        <v>5</v>
      </c>
      <c r="V129" s="24">
        <v>2</v>
      </c>
      <c r="W129" s="1">
        <v>6</v>
      </c>
      <c r="X129" s="1">
        <v>4</v>
      </c>
      <c r="Y129" s="24">
        <v>1</v>
      </c>
      <c r="Z129" s="1" t="s">
        <v>48</v>
      </c>
      <c r="AA129" s="1">
        <v>1</v>
      </c>
      <c r="AB129" s="1">
        <v>1</v>
      </c>
      <c r="AC129" s="1">
        <v>3</v>
      </c>
      <c r="AD129" s="1">
        <v>2</v>
      </c>
      <c r="AE129" s="1" t="s">
        <v>48</v>
      </c>
      <c r="AF129" s="1" t="s">
        <v>48</v>
      </c>
      <c r="AG129" s="24" t="s">
        <v>48</v>
      </c>
      <c r="AH129" s="1">
        <v>10</v>
      </c>
      <c r="AI129" s="1">
        <v>5</v>
      </c>
      <c r="AJ129" s="24">
        <v>3</v>
      </c>
      <c r="AK129" s="36" t="s">
        <v>48</v>
      </c>
      <c r="AL129" s="9">
        <f t="shared" si="9"/>
        <v>-1.4082307001460468</v>
      </c>
      <c r="AM129" s="9">
        <f t="shared" si="10"/>
        <v>-1.1777517205081813</v>
      </c>
      <c r="AN129">
        <f t="shared" si="11"/>
        <v>2</v>
      </c>
      <c r="AO129" s="6">
        <f t="shared" si="12"/>
        <v>0</v>
      </c>
      <c r="AP129" s="9">
        <f>($AL$3*AL129+$AM$3*AM129+$AN$3*AN129+$AO$3*AO129)+$K$3*VLOOKUP(K129,COND!$A$2:$C$7,2,FALSE)+$L$3*VLOOKUP(L129,COND!$A$2:$C$7,3,FALSE)</f>
        <v>-3.8405103827794473</v>
      </c>
      <c r="AQ129" s="28">
        <f t="shared" si="13"/>
        <v>-0.13290833627533005</v>
      </c>
      <c r="AR129" t="str">
        <f t="shared" si="14"/>
        <v>3B</v>
      </c>
      <c r="AS129">
        <v>500</v>
      </c>
      <c r="AT129">
        <v>125</v>
      </c>
      <c r="AV129" t="str">
        <f t="shared" si="15"/>
        <v>Unlikely</v>
      </c>
      <c r="AX129" t="str">
        <f>IF(VLOOKUP($B129,'Draft List'!$D$4:$AC$2598,AX$3,FALSE)&lt;&gt;0,VLOOKUP($B129,'Draft List'!$D$4:$AC$2598,AX$3,FALSE),"")</f>
        <v/>
      </c>
      <c r="AY129" t="str">
        <f>IF(VLOOKUP($B129,'Draft List'!$D$4:$AC$2598,AY$3,FALSE)&lt;&gt;0,VLOOKUP($B129,'Draft List'!$D$4:$AC$2598,AY$3,FALSE),"")</f>
        <v/>
      </c>
      <c r="AZ129" t="str">
        <f>IF(VLOOKUP($B129,'Draft List'!$D$4:$AC$2598,AZ$3,FALSE)&lt;&gt;0,VLOOKUP($B129,'Draft List'!$D$4:$AC$2598,AZ$3,FALSE),"")</f>
        <v/>
      </c>
      <c r="BA129" t="str">
        <f>IF(VLOOKUP($B129,'Draft List'!$D$4:$AC$2598,BA$3,FALSE)&lt;&gt;0,VLOOKUP($B129,'Draft List'!$D$4:$AC$2598,BA$3,FALSE),"")</f>
        <v/>
      </c>
    </row>
    <row r="130" spans="1:53" hidden="1" x14ac:dyDescent="0.25">
      <c r="A130" t="str">
        <f t="shared" si="8"/>
        <v>C-Tomás Rúbio21</v>
      </c>
      <c r="B130">
        <f>VLOOKUP($A130,draft_listing_batters_stats!$A$1:$B$1324,2,FALSE)</f>
        <v>16080</v>
      </c>
      <c r="C130" s="1" t="s">
        <v>93</v>
      </c>
      <c r="D130" s="1" t="s">
        <v>376</v>
      </c>
      <c r="E130" s="1" t="s">
        <v>948</v>
      </c>
      <c r="F130" s="1">
        <v>21</v>
      </c>
      <c r="G130" s="1" t="s">
        <v>44</v>
      </c>
      <c r="H130" s="1" t="s">
        <v>44</v>
      </c>
      <c r="I130" s="1" t="s">
        <v>54</v>
      </c>
      <c r="J130" s="24" t="s">
        <v>54</v>
      </c>
      <c r="K130" s="1" t="s">
        <v>51</v>
      </c>
      <c r="L130" s="24" t="s">
        <v>47</v>
      </c>
      <c r="M130" s="1">
        <v>2</v>
      </c>
      <c r="N130" s="1">
        <v>6</v>
      </c>
      <c r="O130" s="1">
        <v>5</v>
      </c>
      <c r="P130" s="1">
        <v>5</v>
      </c>
      <c r="Q130" s="24">
        <v>2</v>
      </c>
      <c r="R130" s="1">
        <v>2</v>
      </c>
      <c r="S130" s="1">
        <v>6</v>
      </c>
      <c r="T130" s="1">
        <v>7</v>
      </c>
      <c r="U130" s="1">
        <v>7</v>
      </c>
      <c r="V130" s="24">
        <v>4</v>
      </c>
      <c r="W130" s="1">
        <v>2</v>
      </c>
      <c r="X130" s="1">
        <v>3</v>
      </c>
      <c r="Y130" s="24">
        <v>4</v>
      </c>
      <c r="Z130" s="1">
        <v>4</v>
      </c>
      <c r="AA130" s="1" t="s">
        <v>48</v>
      </c>
      <c r="AB130" s="1" t="s">
        <v>48</v>
      </c>
      <c r="AC130" s="1" t="s">
        <v>48</v>
      </c>
      <c r="AD130" s="1" t="s">
        <v>48</v>
      </c>
      <c r="AE130" s="1" t="s">
        <v>48</v>
      </c>
      <c r="AF130" s="1" t="s">
        <v>48</v>
      </c>
      <c r="AG130" s="24" t="s">
        <v>48</v>
      </c>
      <c r="AH130" s="1">
        <v>1</v>
      </c>
      <c r="AI130" s="1">
        <v>1</v>
      </c>
      <c r="AJ130" s="24">
        <v>2</v>
      </c>
      <c r="AK130" s="36" t="s">
        <v>839</v>
      </c>
      <c r="AL130" s="9">
        <f t="shared" si="9"/>
        <v>-0.7753875995803664</v>
      </c>
      <c r="AM130" s="9">
        <f t="shared" si="10"/>
        <v>-0.34981283187923429</v>
      </c>
      <c r="AN130">
        <f t="shared" si="11"/>
        <v>0</v>
      </c>
      <c r="AO130" s="6">
        <f t="shared" si="12"/>
        <v>0</v>
      </c>
      <c r="AP130" s="9">
        <f>($AL$3*AL130+$AM$3*AM130+$AN$3*AN130+$AO$3*AO130)+$K$3*VLOOKUP(K130,COND!$A$2:$C$7,2,FALSE)+$L$3*VLOOKUP(L130,COND!$A$2:$C$7,3,FALSE)</f>
        <v>5.7247072574911524</v>
      </c>
      <c r="AQ130" s="28">
        <f t="shared" si="13"/>
        <v>1.2308661818914874</v>
      </c>
      <c r="AR130" t="str">
        <f t="shared" si="14"/>
        <v>C</v>
      </c>
      <c r="AS130">
        <v>500</v>
      </c>
      <c r="AT130">
        <v>126</v>
      </c>
      <c r="AV130" t="str">
        <f t="shared" si="15"/>
        <v>Possible</v>
      </c>
      <c r="AX130">
        <f>IF(VLOOKUP($B130,'Draft List'!$D$4:$AC$2598,AX$3,FALSE)&lt;&gt;0,VLOOKUP($B130,'Draft List'!$D$4:$AC$2598,AX$3,FALSE),"")</f>
        <v>390</v>
      </c>
      <c r="AY130">
        <f>IF(VLOOKUP($B130,'Draft List'!$D$4:$AC$2598,AY$3,FALSE)&lt;&gt;0,VLOOKUP($B130,'Draft List'!$D$4:$AC$2598,AY$3,FALSE),"")</f>
        <v>15</v>
      </c>
      <c r="AZ130">
        <f>IF(VLOOKUP($B130,'Draft List'!$D$4:$AC$2598,AZ$3,FALSE)&lt;&gt;0,VLOOKUP($B130,'Draft List'!$D$4:$AC$2598,AZ$3,FALSE),"")</f>
        <v>20</v>
      </c>
      <c r="BA130" t="str">
        <f>IF(VLOOKUP($B130,'Draft List'!$D$4:$AC$2598,BA$3,FALSE)&lt;&gt;0,VLOOKUP($B130,'Draft List'!$D$4:$AC$2598,BA$3,FALSE),"")</f>
        <v>West Virginia Alleghenies</v>
      </c>
    </row>
    <row r="131" spans="1:53" hidden="1" x14ac:dyDescent="0.25">
      <c r="A131" t="str">
        <f t="shared" si="8"/>
        <v>2BStephen MacFeat21</v>
      </c>
      <c r="B131">
        <f>VLOOKUP($A131,draft_listing_batters_stats!$A$1:$B$1324,2,FALSE)</f>
        <v>14616</v>
      </c>
      <c r="C131" s="1" t="s">
        <v>78</v>
      </c>
      <c r="D131" s="1" t="s">
        <v>709</v>
      </c>
      <c r="E131" s="1" t="s">
        <v>1386</v>
      </c>
      <c r="F131" s="1">
        <v>21</v>
      </c>
      <c r="G131" s="1" t="s">
        <v>68</v>
      </c>
      <c r="H131" s="1" t="s">
        <v>44</v>
      </c>
      <c r="I131" s="1" t="s">
        <v>54</v>
      </c>
      <c r="J131" s="24" t="s">
        <v>54</v>
      </c>
      <c r="K131" s="1" t="s">
        <v>51</v>
      </c>
      <c r="L131" s="24" t="s">
        <v>47</v>
      </c>
      <c r="M131" s="1">
        <v>2</v>
      </c>
      <c r="N131" s="1">
        <v>3</v>
      </c>
      <c r="O131" s="1">
        <v>2</v>
      </c>
      <c r="P131" s="1">
        <v>4</v>
      </c>
      <c r="Q131" s="24">
        <v>2</v>
      </c>
      <c r="R131" s="1">
        <v>3</v>
      </c>
      <c r="S131" s="1">
        <v>5</v>
      </c>
      <c r="T131" s="1">
        <v>3</v>
      </c>
      <c r="U131" s="1">
        <v>7</v>
      </c>
      <c r="V131" s="24">
        <v>2</v>
      </c>
      <c r="W131" s="1">
        <v>4</v>
      </c>
      <c r="X131" s="1">
        <v>2</v>
      </c>
      <c r="Y131" s="24">
        <v>1</v>
      </c>
      <c r="Z131" s="1" t="s">
        <v>48</v>
      </c>
      <c r="AA131" s="1" t="s">
        <v>48</v>
      </c>
      <c r="AB131" s="1" t="s">
        <v>48</v>
      </c>
      <c r="AC131" s="1" t="s">
        <v>48</v>
      </c>
      <c r="AD131" s="1" t="s">
        <v>48</v>
      </c>
      <c r="AE131" s="1" t="s">
        <v>48</v>
      </c>
      <c r="AF131" s="1" t="s">
        <v>48</v>
      </c>
      <c r="AG131" s="24" t="s">
        <v>48</v>
      </c>
      <c r="AH131" s="1">
        <v>10</v>
      </c>
      <c r="AI131" s="1">
        <v>10</v>
      </c>
      <c r="AJ131" s="24">
        <v>8</v>
      </c>
      <c r="AK131" s="36" t="s">
        <v>826</v>
      </c>
      <c r="AL131" s="9">
        <f t="shared" si="9"/>
        <v>-1.2674612705177621</v>
      </c>
      <c r="AM131" s="9">
        <f t="shared" si="10"/>
        <v>-0.490595531025036</v>
      </c>
      <c r="AN131">
        <f t="shared" si="11"/>
        <v>5</v>
      </c>
      <c r="AO131" s="6">
        <f t="shared" si="12"/>
        <v>0</v>
      </c>
      <c r="AP131" s="9">
        <f>($AL$3*AL131+$AM$3*AM131+$AN$3*AN131+$AO$3*AO131)+$K$3*VLOOKUP(K131,COND!$A$2:$C$7,2,FALSE)+$L$3*VLOOKUP(L131,COND!$A$2:$C$7,3,FALSE)</f>
        <v>4.8194408339811252</v>
      </c>
      <c r="AQ131" s="28">
        <f t="shared" si="13"/>
        <v>1.1017965331950195</v>
      </c>
      <c r="AR131" t="str">
        <f t="shared" si="14"/>
        <v>DH</v>
      </c>
      <c r="AS131">
        <v>500</v>
      </c>
      <c r="AT131">
        <v>127</v>
      </c>
      <c r="AV131" t="str">
        <f t="shared" si="15"/>
        <v>Unlikely</v>
      </c>
      <c r="AX131">
        <f>IF(VLOOKUP($B131,'Draft List'!$D$4:$AC$2598,AX$3,FALSE)&lt;&gt;0,VLOOKUP($B131,'Draft List'!$D$4:$AC$2598,AX$3,FALSE),"")</f>
        <v>269</v>
      </c>
      <c r="AY131">
        <f>IF(VLOOKUP($B131,'Draft List'!$D$4:$AC$2598,AY$3,FALSE)&lt;&gt;0,VLOOKUP($B131,'Draft List'!$D$4:$AC$2598,AY$3,FALSE),"")</f>
        <v>11</v>
      </c>
      <c r="AZ131">
        <f>IF(VLOOKUP($B131,'Draft List'!$D$4:$AC$2598,AZ$3,FALSE)&lt;&gt;0,VLOOKUP($B131,'Draft List'!$D$4:$AC$2598,AZ$3,FALSE),"")</f>
        <v>3</v>
      </c>
      <c r="BA131" t="str">
        <f>IF(VLOOKUP($B131,'Draft List'!$D$4:$AC$2598,BA$3,FALSE)&lt;&gt;0,VLOOKUP($B131,'Draft List'!$D$4:$AC$2598,BA$3,FALSE),"")</f>
        <v>San Juan Coqui</v>
      </c>
    </row>
    <row r="132" spans="1:53" hidden="1" x14ac:dyDescent="0.25">
      <c r="A132" t="str">
        <f t="shared" si="8"/>
        <v>C-Curtis Schmidt21</v>
      </c>
      <c r="B132">
        <f>VLOOKUP($A132,draft_listing_batters_stats!$A$1:$B$1324,2,FALSE)</f>
        <v>14562</v>
      </c>
      <c r="C132" s="1" t="s">
        <v>93</v>
      </c>
      <c r="D132" s="1" t="s">
        <v>555</v>
      </c>
      <c r="E132" s="1" t="s">
        <v>1634</v>
      </c>
      <c r="F132" s="1">
        <v>21</v>
      </c>
      <c r="G132" s="1" t="s">
        <v>44</v>
      </c>
      <c r="H132" s="1" t="s">
        <v>44</v>
      </c>
      <c r="I132" s="1" t="s">
        <v>54</v>
      </c>
      <c r="J132" s="24" t="s">
        <v>54</v>
      </c>
      <c r="K132" s="1" t="s">
        <v>51</v>
      </c>
      <c r="L132" s="24" t="s">
        <v>47</v>
      </c>
      <c r="M132" s="1">
        <v>2</v>
      </c>
      <c r="N132" s="1">
        <v>3</v>
      </c>
      <c r="O132" s="1">
        <v>1</v>
      </c>
      <c r="P132" s="1">
        <v>2</v>
      </c>
      <c r="Q132" s="24">
        <v>1</v>
      </c>
      <c r="R132" s="1">
        <v>3</v>
      </c>
      <c r="S132" s="1">
        <v>3</v>
      </c>
      <c r="T132" s="1">
        <v>1</v>
      </c>
      <c r="U132" s="1">
        <v>4</v>
      </c>
      <c r="V132" s="24">
        <v>3</v>
      </c>
      <c r="W132" s="1">
        <v>2</v>
      </c>
      <c r="X132" s="1">
        <v>2</v>
      </c>
      <c r="Y132" s="24">
        <v>5</v>
      </c>
      <c r="Z132" s="1">
        <v>2</v>
      </c>
      <c r="AA132" s="1" t="s">
        <v>48</v>
      </c>
      <c r="AB132" s="1" t="s">
        <v>48</v>
      </c>
      <c r="AC132" s="1" t="s">
        <v>48</v>
      </c>
      <c r="AD132" s="1" t="s">
        <v>48</v>
      </c>
      <c r="AE132" s="1" t="s">
        <v>48</v>
      </c>
      <c r="AF132" s="1" t="s">
        <v>48</v>
      </c>
      <c r="AG132" s="24" t="s">
        <v>48</v>
      </c>
      <c r="AH132" s="1">
        <v>1</v>
      </c>
      <c r="AI132" s="1">
        <v>1</v>
      </c>
      <c r="AJ132" s="24">
        <v>1</v>
      </c>
      <c r="AK132" s="36" t="s">
        <v>832</v>
      </c>
      <c r="AL132" s="9">
        <f t="shared" si="9"/>
        <v>-1.5699582043779094</v>
      </c>
      <c r="AM132" s="9">
        <f t="shared" si="10"/>
        <v>-0.98795058852190554</v>
      </c>
      <c r="AN132">
        <f t="shared" si="11"/>
        <v>0</v>
      </c>
      <c r="AO132" s="6">
        <f t="shared" si="12"/>
        <v>1</v>
      </c>
      <c r="AP132" s="9">
        <f>($AL$3*AL132+$AM$3*AM132+$AN$3*AN132+$AO$3*AO132)+$K$3*VLOOKUP(K132,COND!$A$2:$C$7,2,FALSE)+$L$3*VLOOKUP(L132,COND!$A$2:$C$7,3,FALSE)</f>
        <v>-1.0124028827006573</v>
      </c>
      <c r="AQ132" s="28">
        <f t="shared" si="13"/>
        <v>0.27031311547773251</v>
      </c>
      <c r="AR132" t="str">
        <f t="shared" si="14"/>
        <v>C</v>
      </c>
      <c r="AS132">
        <v>500</v>
      </c>
      <c r="AT132">
        <v>128</v>
      </c>
      <c r="AV132" t="str">
        <f t="shared" si="15"/>
        <v>Unlikely</v>
      </c>
      <c r="AX132">
        <f>IF(VLOOKUP($B132,'Draft List'!$D$4:$AC$2598,AX$3,FALSE)&lt;&gt;0,VLOOKUP($B132,'Draft List'!$D$4:$AC$2598,AX$3,FALSE),"")</f>
        <v>355</v>
      </c>
      <c r="AY132">
        <f>IF(VLOOKUP($B132,'Draft List'!$D$4:$AC$2598,AY$3,FALSE)&lt;&gt;0,VLOOKUP($B132,'Draft List'!$D$4:$AC$2598,AY$3,FALSE),"")</f>
        <v>14</v>
      </c>
      <c r="AZ132">
        <f>IF(VLOOKUP($B132,'Draft List'!$D$4:$AC$2598,AZ$3,FALSE)&lt;&gt;0,VLOOKUP($B132,'Draft List'!$D$4:$AC$2598,AZ$3,FALSE),"")</f>
        <v>11</v>
      </c>
      <c r="BA132" t="str">
        <f>IF(VLOOKUP($B132,'Draft List'!$D$4:$AC$2598,BA$3,FALSE)&lt;&gt;0,VLOOKUP($B132,'Draft List'!$D$4:$AC$2598,BA$3,FALSE),"")</f>
        <v>Neo-Tokyo Akira</v>
      </c>
    </row>
    <row r="133" spans="1:53" hidden="1" x14ac:dyDescent="0.25">
      <c r="A133" t="str">
        <f t="shared" ref="A133:A196" si="16">IF(C133="C","C-",C133)&amp;D133&amp;" "&amp;E133&amp;F133</f>
        <v>1BMáximo Moreno22</v>
      </c>
      <c r="B133">
        <f>VLOOKUP($A133,draft_listing_batters_stats!$A$1:$B$1324,2,FALSE)</f>
        <v>13283</v>
      </c>
      <c r="C133" s="1" t="s">
        <v>94</v>
      </c>
      <c r="D133" s="1" t="s">
        <v>537</v>
      </c>
      <c r="E133" s="1" t="s">
        <v>774</v>
      </c>
      <c r="F133" s="1">
        <v>22</v>
      </c>
      <c r="G133" s="1" t="s">
        <v>44</v>
      </c>
      <c r="H133" s="1" t="s">
        <v>44</v>
      </c>
      <c r="I133" s="1" t="s">
        <v>54</v>
      </c>
      <c r="J133" s="24" t="s">
        <v>54</v>
      </c>
      <c r="K133" s="1" t="s">
        <v>51</v>
      </c>
      <c r="L133" s="24" t="s">
        <v>47</v>
      </c>
      <c r="M133" s="1">
        <v>1</v>
      </c>
      <c r="N133" s="1">
        <v>3</v>
      </c>
      <c r="O133" s="1">
        <v>2</v>
      </c>
      <c r="P133" s="1">
        <v>4</v>
      </c>
      <c r="Q133" s="24">
        <v>1</v>
      </c>
      <c r="R133" s="1">
        <v>1</v>
      </c>
      <c r="S133" s="1">
        <v>4</v>
      </c>
      <c r="T133" s="1">
        <v>2</v>
      </c>
      <c r="U133" s="1">
        <v>7</v>
      </c>
      <c r="V133" s="24">
        <v>1</v>
      </c>
      <c r="W133" s="1">
        <v>7</v>
      </c>
      <c r="X133" s="1">
        <v>2</v>
      </c>
      <c r="Y133" s="24">
        <v>1</v>
      </c>
      <c r="Z133" s="1" t="s">
        <v>48</v>
      </c>
      <c r="AA133" s="1" t="s">
        <v>48</v>
      </c>
      <c r="AB133" s="1" t="s">
        <v>48</v>
      </c>
      <c r="AC133" s="1" t="s">
        <v>48</v>
      </c>
      <c r="AD133" s="1" t="s">
        <v>48</v>
      </c>
      <c r="AE133" s="1" t="s">
        <v>48</v>
      </c>
      <c r="AF133" s="1" t="s">
        <v>48</v>
      </c>
      <c r="AG133" s="24" t="s">
        <v>48</v>
      </c>
      <c r="AH133" s="1">
        <v>1</v>
      </c>
      <c r="AI133" s="1">
        <v>1</v>
      </c>
      <c r="AJ133" s="24">
        <v>2</v>
      </c>
      <c r="AK133" s="36" t="s">
        <v>839</v>
      </c>
      <c r="AL133" s="9">
        <f t="shared" ref="AL133:AL196" si="17">($M$3*(M133-$R$1)/$R$2+$N$3*(N133-$S$1)/$S$2+$O$3*(O133-$T$1)/$T$2+$P$3*(P133-$U$1)/$U$2+$Q$3*(Q133-$V$1)/$V$2)/(SUM($M$3:$Q$3))</f>
        <v>-1.6300334465375204</v>
      </c>
      <c r="AM133" s="9">
        <f t="shared" ref="AM133:AM196" si="18">($M$3*(R133-$R$1)/$R$2+$N$3*(S133-$S$1)/$S$2+$O$3*(T133-$T$1)/$T$2+$P$3*(U133-$U$1)/$U$2+$Q$3*(V133-$V$1)/$V$2)/(SUM($M$3:$Q$3))</f>
        <v>-1.3098449168900737</v>
      </c>
      <c r="AN133">
        <f t="shared" ref="AN133:AN196" si="19">IF(AVERAGE(AH133:AI133)&gt;9,1,0)+IF(AVERAGE(AH133:AI133)&gt;7,1,0)+IF(AH133&gt;7,1,0)+IF(AI133&gt;7,1,0)+IF(AJ133&gt;8,1,0)+IF(AJ133&gt;6,1,0)</f>
        <v>0</v>
      </c>
      <c r="AO133" s="6">
        <f t="shared" ref="AO133:AO196" si="20">MIN(2,IF(OR(Z133="-",Y133&lt;5),0,1+IF(Z133&gt;7,1+IF(Y133&gt;7,0.25,0),IF(Z133&gt;4,0.5+IF(Y133&gt;7,0.25,0),0+IF(Y133&gt;7,0.25))))+IF(AA133="-",0,IF(AA133&gt;9,0.5,IF(AA133&gt;7,0.25,0)))+IF(AB133="-",0,IF(AB133&gt;7,1.1,IF(AB133&gt;4,0.6,0)))+IF(OR(AC133="-",W133&lt;5),0,IF(AC133&gt;7,1+IF(W133&gt;7,0.25,0),IF(AC133&gt;4,0.5+IF(W133&gt;7,0.25,0),0)))+IF(AD133="-",0,IF(AD133&gt;7,1.5,IF(AD133&gt;4,1,0)))+IF(AE133="-",0,IF(AE133&gt;9,0.5,IF(AE133&gt;7,0.25,0)))+IF(AF133="-",0,IF(AF133&gt;7,1.25,IF(AF133&gt;4,0.75,0)))+IF(OR(AG133="-",X133&lt;4),0,IF(AG133&gt;7,1+IF(X133&gt;7,0.15,0),IF(AG133&gt;4,0.5+IF(X133&gt;7,0.15,0),0))))</f>
        <v>0</v>
      </c>
      <c r="AP133" s="9">
        <f>($AL$3*AL133+$AM$3*AM133+$AN$3*AN133+$AO$3*AO133)+$K$3*VLOOKUP(K133,COND!$A$2:$C$7,2,FALSE)+$L$3*VLOOKUP(L133,COND!$A$2:$C$7,3,FALSE)</f>
        <v>-5.8811423473346363</v>
      </c>
      <c r="AQ133" s="28">
        <f t="shared" ref="AQ133:AQ196" si="21">STANDARDIZE(AP133,AVERAGE($AP$5:$AP$1292),STDEVP($AP$5:$AP$1292))</f>
        <v>-0.42385434282519557</v>
      </c>
      <c r="AR133" t="str">
        <f t="shared" ref="AR133:AR196" si="22">IF(AND(Z133&lt;&gt;"-",Y133&gt;1),"C",IF(AB133=MAX(AB133:AD133),"2B",IF(AD133=MAX(AB133:AD133),"SS",IF(OR(AC133=MAX(AA133:AD133),AND(AC133&lt;&gt;"-",AC133&gt;4,W133&gt;5)),"3B",IF(AF133=MAX(AE133:AG133),"CF",IF(AND(AG133=MAX(AE133,AG133),AND(X133&gt;5,AE133&lt;&gt;"-")),"RF",IF(AE133&lt;&gt;"-","LF",IF(AA133&lt;&gt;"-","1B","DH"))))))))</f>
        <v>DH</v>
      </c>
      <c r="AS133">
        <v>500</v>
      </c>
      <c r="AT133">
        <v>129</v>
      </c>
      <c r="AV133" t="str">
        <f t="shared" ref="AV133:AV196" si="23">IF(AND($R133&gt;=6,AVERAGE($T133:$U133)&gt;=6),"Likely",IF(OR($R133&gt;6,AND($R133=6,AVERAGE($T133:$U133)&gt;=3),AND($R133&gt;=5,AVERAGE($T133:$U133)&gt;=5),AVERAGE($R133,$T133:$U133)&gt;5),"Possible","Unlikely"))</f>
        <v>Unlikely</v>
      </c>
      <c r="AX133" t="str">
        <f>IF(VLOOKUP($B133,'Draft List'!$D$4:$AC$2598,AX$3,FALSE)&lt;&gt;0,VLOOKUP($B133,'Draft List'!$D$4:$AC$2598,AX$3,FALSE),"")</f>
        <v/>
      </c>
      <c r="AY133" t="str">
        <f>IF(VLOOKUP($B133,'Draft List'!$D$4:$AC$2598,AY$3,FALSE)&lt;&gt;0,VLOOKUP($B133,'Draft List'!$D$4:$AC$2598,AY$3,FALSE),"")</f>
        <v/>
      </c>
      <c r="AZ133" t="str">
        <f>IF(VLOOKUP($B133,'Draft List'!$D$4:$AC$2598,AZ$3,FALSE)&lt;&gt;0,VLOOKUP($B133,'Draft List'!$D$4:$AC$2598,AZ$3,FALSE),"")</f>
        <v/>
      </c>
      <c r="BA133" t="str">
        <f>IF(VLOOKUP($B133,'Draft List'!$D$4:$AC$2598,BA$3,FALSE)&lt;&gt;0,VLOOKUP($B133,'Draft List'!$D$4:$AC$2598,BA$3,FALSE),"")</f>
        <v/>
      </c>
    </row>
    <row r="134" spans="1:53" x14ac:dyDescent="0.25">
      <c r="A134" t="str">
        <f t="shared" si="16"/>
        <v>3BJeff Walker21</v>
      </c>
      <c r="B134">
        <f>VLOOKUP($A134,draft_listing_batters_stats!$A$1:$B$1324,2,FALSE)</f>
        <v>10460</v>
      </c>
      <c r="C134" s="1" t="s">
        <v>76</v>
      </c>
      <c r="D134" s="1" t="s">
        <v>142</v>
      </c>
      <c r="E134" s="1" t="s">
        <v>668</v>
      </c>
      <c r="F134" s="1">
        <v>21</v>
      </c>
      <c r="G134" s="1" t="s">
        <v>44</v>
      </c>
      <c r="H134" s="1" t="s">
        <v>44</v>
      </c>
      <c r="I134" s="1" t="s">
        <v>54</v>
      </c>
      <c r="J134" s="24" t="s">
        <v>54</v>
      </c>
      <c r="K134" s="1" t="s">
        <v>51</v>
      </c>
      <c r="L134" s="24" t="s">
        <v>46</v>
      </c>
      <c r="M134" s="1">
        <v>2</v>
      </c>
      <c r="N134" s="1">
        <v>3</v>
      </c>
      <c r="O134" s="1">
        <v>3</v>
      </c>
      <c r="P134" s="1">
        <v>1</v>
      </c>
      <c r="Q134" s="24">
        <v>1</v>
      </c>
      <c r="R134" s="1">
        <v>2</v>
      </c>
      <c r="S134" s="1">
        <v>3</v>
      </c>
      <c r="T134" s="1">
        <v>3</v>
      </c>
      <c r="U134" s="1">
        <v>2</v>
      </c>
      <c r="V134" s="24">
        <v>2</v>
      </c>
      <c r="W134" s="1">
        <v>7</v>
      </c>
      <c r="X134" s="1">
        <v>8</v>
      </c>
      <c r="Y134" s="24">
        <v>1</v>
      </c>
      <c r="Z134" s="1" t="s">
        <v>48</v>
      </c>
      <c r="AA134" s="1">
        <v>3</v>
      </c>
      <c r="AB134" s="1">
        <v>1</v>
      </c>
      <c r="AC134" s="1">
        <v>6</v>
      </c>
      <c r="AD134" s="1">
        <v>3</v>
      </c>
      <c r="AE134" s="1" t="s">
        <v>48</v>
      </c>
      <c r="AF134" s="1" t="s">
        <v>48</v>
      </c>
      <c r="AG134" s="24" t="s">
        <v>48</v>
      </c>
      <c r="AH134" s="1">
        <v>5</v>
      </c>
      <c r="AI134" s="1">
        <v>5</v>
      </c>
      <c r="AJ134" s="24">
        <v>5</v>
      </c>
      <c r="AK134" s="36" t="s">
        <v>854</v>
      </c>
      <c r="AL134" s="9">
        <f t="shared" si="17"/>
        <v>-1.4935447663396872</v>
      </c>
      <c r="AM134" s="9">
        <f t="shared" si="18"/>
        <v>-1.3638188765130226</v>
      </c>
      <c r="AN134">
        <f t="shared" si="19"/>
        <v>0</v>
      </c>
      <c r="AO134" s="6">
        <f t="shared" si="20"/>
        <v>0.5</v>
      </c>
      <c r="AP134" s="9">
        <f>($AL$3*AL134+$AM$3*AM134+$AN$3*AN134+$AO$3*AO134)+$K$3*VLOOKUP(K134,COND!$A$2:$C$7,2,FALSE)+$L$3*VLOOKUP(L134,COND!$A$2:$C$7,3,FALSE)</f>
        <v>-5.9151809947902425</v>
      </c>
      <c r="AQ134" s="28">
        <f t="shared" si="21"/>
        <v>-0.42870745142958128</v>
      </c>
      <c r="AR134" t="str">
        <f t="shared" si="22"/>
        <v>3B</v>
      </c>
      <c r="AS134">
        <v>500</v>
      </c>
      <c r="AT134">
        <v>130</v>
      </c>
      <c r="AV134" t="str">
        <f t="shared" si="23"/>
        <v>Unlikely</v>
      </c>
      <c r="AX134" t="str">
        <f>IF(VLOOKUP($B134,'Draft List'!$D$4:$AC$2598,AX$3,FALSE)&lt;&gt;0,VLOOKUP($B134,'Draft List'!$D$4:$AC$2598,AX$3,FALSE),"")</f>
        <v/>
      </c>
      <c r="AY134" t="str">
        <f>IF(VLOOKUP($B134,'Draft List'!$D$4:$AC$2598,AY$3,FALSE)&lt;&gt;0,VLOOKUP($B134,'Draft List'!$D$4:$AC$2598,AY$3,FALSE),"")</f>
        <v/>
      </c>
      <c r="AZ134" t="str">
        <f>IF(VLOOKUP($B134,'Draft List'!$D$4:$AC$2598,AZ$3,FALSE)&lt;&gt;0,VLOOKUP($B134,'Draft List'!$D$4:$AC$2598,AZ$3,FALSE),"")</f>
        <v/>
      </c>
      <c r="BA134" t="str">
        <f>IF(VLOOKUP($B134,'Draft List'!$D$4:$AC$2598,BA$3,FALSE)&lt;&gt;0,VLOOKUP($B134,'Draft List'!$D$4:$AC$2598,BA$3,FALSE),"")</f>
        <v/>
      </c>
    </row>
    <row r="135" spans="1:53" hidden="1" x14ac:dyDescent="0.25">
      <c r="A135" t="str">
        <f t="shared" si="16"/>
        <v>C-Nick Becker22</v>
      </c>
      <c r="B135">
        <f>VLOOKUP($A135,draft_listing_batters_stats!$A$1:$B$1324,2,FALSE)</f>
        <v>5582</v>
      </c>
      <c r="C135" s="1" t="s">
        <v>93</v>
      </c>
      <c r="D135" s="1" t="s">
        <v>256</v>
      </c>
      <c r="E135" s="1" t="s">
        <v>1033</v>
      </c>
      <c r="F135" s="1">
        <v>22</v>
      </c>
      <c r="G135" s="1" t="s">
        <v>44</v>
      </c>
      <c r="H135" s="1" t="s">
        <v>44</v>
      </c>
      <c r="I135" s="1" t="s">
        <v>54</v>
      </c>
      <c r="J135" s="24" t="s">
        <v>54</v>
      </c>
      <c r="K135" s="1" t="s">
        <v>51</v>
      </c>
      <c r="L135" s="24" t="s">
        <v>46</v>
      </c>
      <c r="M135" s="1">
        <v>1</v>
      </c>
      <c r="N135" s="1">
        <v>2</v>
      </c>
      <c r="O135" s="1">
        <v>2</v>
      </c>
      <c r="P135" s="1">
        <v>1</v>
      </c>
      <c r="Q135" s="24">
        <v>1</v>
      </c>
      <c r="R135" s="1">
        <v>1</v>
      </c>
      <c r="S135" s="1">
        <v>2</v>
      </c>
      <c r="T135" s="1">
        <v>3</v>
      </c>
      <c r="U135" s="1">
        <v>3</v>
      </c>
      <c r="V135" s="24">
        <v>1</v>
      </c>
      <c r="W135" s="1">
        <v>3</v>
      </c>
      <c r="X135" s="1">
        <v>4</v>
      </c>
      <c r="Y135" s="24">
        <v>6</v>
      </c>
      <c r="Z135" s="1">
        <v>4</v>
      </c>
      <c r="AA135" s="1">
        <v>1</v>
      </c>
      <c r="AB135" s="1" t="s">
        <v>48</v>
      </c>
      <c r="AC135" s="1" t="s">
        <v>48</v>
      </c>
      <c r="AD135" s="1" t="s">
        <v>48</v>
      </c>
      <c r="AE135" s="1" t="s">
        <v>48</v>
      </c>
      <c r="AF135" s="1" t="s">
        <v>48</v>
      </c>
      <c r="AG135" s="24" t="s">
        <v>48</v>
      </c>
      <c r="AH135" s="1">
        <v>2</v>
      </c>
      <c r="AI135" s="1">
        <v>2</v>
      </c>
      <c r="AJ135" s="24">
        <v>1</v>
      </c>
      <c r="AK135" s="36" t="s">
        <v>900</v>
      </c>
      <c r="AL135" s="9">
        <f t="shared" si="17"/>
        <v>-1.9502219761849671</v>
      </c>
      <c r="AM135" s="9">
        <f t="shared" si="18"/>
        <v>-1.6877413821419032</v>
      </c>
      <c r="AN135">
        <f t="shared" si="19"/>
        <v>0</v>
      </c>
      <c r="AO135" s="6">
        <f t="shared" si="20"/>
        <v>1</v>
      </c>
      <c r="AP135" s="9">
        <f>($AL$3*AL135+$AM$3*AM135+$AN$3*AN135+$AO$3*AO135)+$K$3*VLOOKUP(K135,COND!$A$2:$C$7,2,FALSE)+$L$3*VLOOKUP(L135,COND!$A$2:$C$7,3,FALSE)</f>
        <v>-9.3479187833213349</v>
      </c>
      <c r="AQ135" s="28">
        <f t="shared" si="21"/>
        <v>-0.91813492706144562</v>
      </c>
      <c r="AR135" t="str">
        <f t="shared" si="22"/>
        <v>C</v>
      </c>
      <c r="AS135">
        <v>500</v>
      </c>
      <c r="AT135">
        <v>131</v>
      </c>
      <c r="AV135" t="str">
        <f t="shared" si="23"/>
        <v>Unlikely</v>
      </c>
      <c r="AX135" t="str">
        <f>IF(VLOOKUP($B135,'Draft List'!$D$4:$AC$2598,AX$3,FALSE)&lt;&gt;0,VLOOKUP($B135,'Draft List'!$D$4:$AC$2598,AX$3,FALSE),"")</f>
        <v/>
      </c>
      <c r="AY135" t="str">
        <f>IF(VLOOKUP($B135,'Draft List'!$D$4:$AC$2598,AY$3,FALSE)&lt;&gt;0,VLOOKUP($B135,'Draft List'!$D$4:$AC$2598,AY$3,FALSE),"")</f>
        <v/>
      </c>
      <c r="AZ135" t="str">
        <f>IF(VLOOKUP($B135,'Draft List'!$D$4:$AC$2598,AZ$3,FALSE)&lt;&gt;0,VLOOKUP($B135,'Draft List'!$D$4:$AC$2598,AZ$3,FALSE),"")</f>
        <v/>
      </c>
      <c r="BA135" t="str">
        <f>IF(VLOOKUP($B135,'Draft List'!$D$4:$AC$2598,BA$3,FALSE)&lt;&gt;0,VLOOKUP($B135,'Draft List'!$D$4:$AC$2598,BA$3,FALSE),"")</f>
        <v/>
      </c>
    </row>
    <row r="136" spans="1:53" hidden="1" x14ac:dyDescent="0.25">
      <c r="A136" t="str">
        <f t="shared" si="16"/>
        <v>CFDaniel Brown22</v>
      </c>
      <c r="B136">
        <f>VLOOKUP($A136,draft_listing_batters_stats!$A$1:$B$1324,2,FALSE)</f>
        <v>13237</v>
      </c>
      <c r="C136" s="1" t="s">
        <v>81</v>
      </c>
      <c r="D136" s="1" t="s">
        <v>259</v>
      </c>
      <c r="E136" s="1" t="s">
        <v>146</v>
      </c>
      <c r="F136" s="1">
        <v>22</v>
      </c>
      <c r="G136" s="1" t="s">
        <v>58</v>
      </c>
      <c r="H136" s="1" t="s">
        <v>58</v>
      </c>
      <c r="I136" s="1" t="s">
        <v>54</v>
      </c>
      <c r="J136" s="24" t="s">
        <v>54</v>
      </c>
      <c r="K136" s="1" t="s">
        <v>51</v>
      </c>
      <c r="L136" s="24" t="s">
        <v>47</v>
      </c>
      <c r="M136" s="1">
        <v>1</v>
      </c>
      <c r="N136" s="1">
        <v>1</v>
      </c>
      <c r="O136" s="1">
        <v>1</v>
      </c>
      <c r="P136" s="1">
        <v>2</v>
      </c>
      <c r="Q136" s="24">
        <v>1</v>
      </c>
      <c r="R136" s="1">
        <v>1</v>
      </c>
      <c r="S136" s="1">
        <v>2</v>
      </c>
      <c r="T136" s="1">
        <v>1</v>
      </c>
      <c r="U136" s="1">
        <v>3</v>
      </c>
      <c r="V136" s="24">
        <v>2</v>
      </c>
      <c r="W136" s="1">
        <v>8</v>
      </c>
      <c r="X136" s="1">
        <v>10</v>
      </c>
      <c r="Y136" s="24">
        <v>1</v>
      </c>
      <c r="Z136" s="1" t="s">
        <v>48</v>
      </c>
      <c r="AA136" s="1" t="s">
        <v>48</v>
      </c>
      <c r="AB136" s="1" t="s">
        <v>48</v>
      </c>
      <c r="AC136" s="1" t="s">
        <v>48</v>
      </c>
      <c r="AD136" s="1" t="s">
        <v>48</v>
      </c>
      <c r="AE136" s="1">
        <v>3</v>
      </c>
      <c r="AF136" s="1">
        <v>3</v>
      </c>
      <c r="AG136" s="24" t="s">
        <v>48</v>
      </c>
      <c r="AH136" s="1">
        <v>8</v>
      </c>
      <c r="AI136" s="1">
        <v>7</v>
      </c>
      <c r="AJ136" s="24">
        <v>8</v>
      </c>
      <c r="AK136" s="36" t="s">
        <v>832</v>
      </c>
      <c r="AL136" s="9">
        <f t="shared" si="17"/>
        <v>-1.994633799817991</v>
      </c>
      <c r="AM136" s="9">
        <f t="shared" si="18"/>
        <v>-1.8138480303726225</v>
      </c>
      <c r="AN136">
        <f t="shared" si="19"/>
        <v>3</v>
      </c>
      <c r="AO136" s="6">
        <f t="shared" si="20"/>
        <v>0</v>
      </c>
      <c r="AP136" s="9">
        <f>($AL$3*AL136+$AM$3*AM136+$AN$3*AN136+$AO$3*AO136)+$K$3*VLOOKUP(K136,COND!$A$2:$C$7,2,FALSE)+$L$3*VLOOKUP(L136,COND!$A$2:$C$7,3,FALSE)</f>
        <v>-11.465639744453268</v>
      </c>
      <c r="AQ136" s="28">
        <f t="shared" si="21"/>
        <v>-1.2200720070103936</v>
      </c>
      <c r="AR136" t="str">
        <f t="shared" si="22"/>
        <v>CF</v>
      </c>
      <c r="AS136">
        <v>500</v>
      </c>
      <c r="AT136">
        <v>132</v>
      </c>
      <c r="AV136" t="str">
        <f t="shared" si="23"/>
        <v>Unlikely</v>
      </c>
      <c r="AX136" t="str">
        <f>IF(VLOOKUP($B136,'Draft List'!$D$4:$AC$2598,AX$3,FALSE)&lt;&gt;0,VLOOKUP($B136,'Draft List'!$D$4:$AC$2598,AX$3,FALSE),"")</f>
        <v/>
      </c>
      <c r="AY136" t="str">
        <f>IF(VLOOKUP($B136,'Draft List'!$D$4:$AC$2598,AY$3,FALSE)&lt;&gt;0,VLOOKUP($B136,'Draft List'!$D$4:$AC$2598,AY$3,FALSE),"")</f>
        <v/>
      </c>
      <c r="AZ136" t="str">
        <f>IF(VLOOKUP($B136,'Draft List'!$D$4:$AC$2598,AZ$3,FALSE)&lt;&gt;0,VLOOKUP($B136,'Draft List'!$D$4:$AC$2598,AZ$3,FALSE),"")</f>
        <v/>
      </c>
      <c r="BA136" t="str">
        <f>IF(VLOOKUP($B136,'Draft List'!$D$4:$AC$2598,BA$3,FALSE)&lt;&gt;0,VLOOKUP($B136,'Draft List'!$D$4:$AC$2598,BA$3,FALSE),"")</f>
        <v/>
      </c>
    </row>
    <row r="137" spans="1:53" hidden="1" x14ac:dyDescent="0.25">
      <c r="A137" t="str">
        <f t="shared" si="16"/>
        <v>1BYoshihiro Ogawa21</v>
      </c>
      <c r="B137">
        <f>VLOOKUP($A137,draft_listing_batters_stats!$A$1:$B$1324,2,FALSE)</f>
        <v>11452</v>
      </c>
      <c r="C137" s="1" t="s">
        <v>94</v>
      </c>
      <c r="D137" s="1" t="s">
        <v>594</v>
      </c>
      <c r="E137" s="1" t="s">
        <v>655</v>
      </c>
      <c r="F137" s="1">
        <v>21</v>
      </c>
      <c r="G137" s="1" t="s">
        <v>44</v>
      </c>
      <c r="H137" s="1" t="s">
        <v>44</v>
      </c>
      <c r="I137" s="1" t="s">
        <v>54</v>
      </c>
      <c r="J137" s="24" t="s">
        <v>54</v>
      </c>
      <c r="K137" s="1" t="s">
        <v>51</v>
      </c>
      <c r="L137" s="24" t="s">
        <v>46</v>
      </c>
      <c r="M137" s="1">
        <v>1</v>
      </c>
      <c r="N137" s="1">
        <v>2</v>
      </c>
      <c r="O137" s="1">
        <v>2</v>
      </c>
      <c r="P137" s="1">
        <v>1</v>
      </c>
      <c r="Q137" s="24">
        <v>2</v>
      </c>
      <c r="R137" s="1">
        <v>1</v>
      </c>
      <c r="S137" s="1">
        <v>2</v>
      </c>
      <c r="T137" s="1">
        <v>2</v>
      </c>
      <c r="U137" s="1">
        <v>1</v>
      </c>
      <c r="V137" s="24">
        <v>4</v>
      </c>
      <c r="W137" s="1">
        <v>2</v>
      </c>
      <c r="X137" s="1">
        <v>4</v>
      </c>
      <c r="Y137" s="24">
        <v>1</v>
      </c>
      <c r="Z137" s="1" t="s">
        <v>48</v>
      </c>
      <c r="AA137" s="1" t="s">
        <v>48</v>
      </c>
      <c r="AB137" s="1" t="s">
        <v>48</v>
      </c>
      <c r="AC137" s="1" t="s">
        <v>48</v>
      </c>
      <c r="AD137" s="1" t="s">
        <v>48</v>
      </c>
      <c r="AE137" s="1" t="s">
        <v>48</v>
      </c>
      <c r="AF137" s="1" t="s">
        <v>48</v>
      </c>
      <c r="AG137" s="24" t="s">
        <v>48</v>
      </c>
      <c r="AH137" s="1">
        <v>1</v>
      </c>
      <c r="AI137" s="1">
        <v>1</v>
      </c>
      <c r="AJ137" s="24">
        <v>1</v>
      </c>
      <c r="AK137" s="36" t="s">
        <v>872</v>
      </c>
      <c r="AL137" s="9">
        <f t="shared" si="17"/>
        <v>-1.9102056363678834</v>
      </c>
      <c r="AM137" s="9">
        <f t="shared" si="18"/>
        <v>-1.8301729567337166</v>
      </c>
      <c r="AN137">
        <f t="shared" si="19"/>
        <v>0</v>
      </c>
      <c r="AO137" s="6">
        <f t="shared" si="20"/>
        <v>0</v>
      </c>
      <c r="AP137" s="9">
        <f>($AL$3*AL137+$AM$3*AM137+$AN$3*AN137+$AO$3*AO137)+$K$3*VLOOKUP(K137,COND!$A$2:$C$7,2,FALSE)+$L$3*VLOOKUP(L137,COND!$A$2:$C$7,3,FALSE)</f>
        <v>-12.053096044441389</v>
      </c>
      <c r="AQ137" s="28">
        <f t="shared" si="21"/>
        <v>-1.3038294250420963</v>
      </c>
      <c r="AR137" t="str">
        <f t="shared" si="22"/>
        <v>DH</v>
      </c>
      <c r="AS137">
        <v>500</v>
      </c>
      <c r="AT137">
        <v>133</v>
      </c>
      <c r="AV137" t="str">
        <f t="shared" si="23"/>
        <v>Unlikely</v>
      </c>
      <c r="AX137">
        <f>IF(VLOOKUP($B137,'Draft List'!$D$4:$AC$2598,AX$3,FALSE)&lt;&gt;0,VLOOKUP($B137,'Draft List'!$D$4:$AC$2598,AX$3,FALSE),"")</f>
        <v>273</v>
      </c>
      <c r="AY137">
        <f>IF(VLOOKUP($B137,'Draft List'!$D$4:$AC$2598,AY$3,FALSE)&lt;&gt;0,VLOOKUP($B137,'Draft List'!$D$4:$AC$2598,AY$3,FALSE),"")</f>
        <v>11</v>
      </c>
      <c r="AZ137">
        <f>IF(VLOOKUP($B137,'Draft List'!$D$4:$AC$2598,AZ$3,FALSE)&lt;&gt;0,VLOOKUP($B137,'Draft List'!$D$4:$AC$2598,AZ$3,FALSE),"")</f>
        <v>7</v>
      </c>
      <c r="BA137" t="str">
        <f>IF(VLOOKUP($B137,'Draft List'!$D$4:$AC$2598,BA$3,FALSE)&lt;&gt;0,VLOOKUP($B137,'Draft List'!$D$4:$AC$2598,BA$3,FALSE),"")</f>
        <v>Toyama Wind Dancers</v>
      </c>
    </row>
    <row r="138" spans="1:53" hidden="1" x14ac:dyDescent="0.25">
      <c r="A138" t="str">
        <f t="shared" si="16"/>
        <v>CFGerard Rotheray21</v>
      </c>
      <c r="B138">
        <f>VLOOKUP($A138,draft_listing_batters_stats!$A$1:$B$1324,2,FALSE)</f>
        <v>11148</v>
      </c>
      <c r="C138" s="1" t="s">
        <v>81</v>
      </c>
      <c r="D138" s="1" t="s">
        <v>862</v>
      </c>
      <c r="E138" s="1" t="s">
        <v>947</v>
      </c>
      <c r="F138" s="1">
        <v>21</v>
      </c>
      <c r="G138" s="1" t="s">
        <v>44</v>
      </c>
      <c r="H138" s="1" t="s">
        <v>44</v>
      </c>
      <c r="I138" s="1" t="s">
        <v>54</v>
      </c>
      <c r="J138" s="24" t="s">
        <v>45</v>
      </c>
      <c r="K138" s="1" t="s">
        <v>47</v>
      </c>
      <c r="L138" s="24" t="s">
        <v>46</v>
      </c>
      <c r="M138" s="1">
        <v>3</v>
      </c>
      <c r="N138" s="1">
        <v>4</v>
      </c>
      <c r="O138" s="1">
        <v>2</v>
      </c>
      <c r="P138" s="1">
        <v>3</v>
      </c>
      <c r="Q138" s="24">
        <v>3</v>
      </c>
      <c r="R138" s="1">
        <v>6</v>
      </c>
      <c r="S138" s="1">
        <v>4</v>
      </c>
      <c r="T138" s="1">
        <v>3</v>
      </c>
      <c r="U138" s="1">
        <v>5</v>
      </c>
      <c r="V138" s="24">
        <v>6</v>
      </c>
      <c r="W138" s="1">
        <v>6</v>
      </c>
      <c r="X138" s="1">
        <v>7</v>
      </c>
      <c r="Y138" s="24">
        <v>1</v>
      </c>
      <c r="Z138" s="1" t="s">
        <v>48</v>
      </c>
      <c r="AA138" s="1" t="s">
        <v>48</v>
      </c>
      <c r="AB138" s="1" t="s">
        <v>48</v>
      </c>
      <c r="AC138" s="1" t="s">
        <v>48</v>
      </c>
      <c r="AD138" s="1" t="s">
        <v>48</v>
      </c>
      <c r="AE138" s="1">
        <v>5</v>
      </c>
      <c r="AF138" s="1">
        <v>6</v>
      </c>
      <c r="AG138" s="24">
        <v>3</v>
      </c>
      <c r="AH138" s="1">
        <v>10</v>
      </c>
      <c r="AI138" s="1">
        <v>5</v>
      </c>
      <c r="AJ138" s="24">
        <v>4</v>
      </c>
      <c r="AK138" s="36" t="s">
        <v>900</v>
      </c>
      <c r="AL138" s="9">
        <f t="shared" si="17"/>
        <v>-0.94353876488888166</v>
      </c>
      <c r="AM138" s="9">
        <f t="shared" si="18"/>
        <v>0.4066583572134565</v>
      </c>
      <c r="AN138">
        <f t="shared" si="19"/>
        <v>2</v>
      </c>
      <c r="AO138" s="6">
        <f t="shared" si="20"/>
        <v>0.75</v>
      </c>
      <c r="AP138" s="9">
        <f>($AL$3*AL138+$AM$3*AM138+$AN$3*AN138+$AO$3*AO138)+$K$3*VLOOKUP(K138,COND!$A$2:$C$7,2,FALSE)+$L$3*VLOOKUP(L138,COND!$A$2:$C$7,3,FALSE)</f>
        <v>15.768879743405922</v>
      </c>
      <c r="AQ138" s="28">
        <f t="shared" si="21"/>
        <v>2.6629283688189251</v>
      </c>
      <c r="AR138" t="str">
        <f t="shared" si="22"/>
        <v>CF</v>
      </c>
      <c r="AS138">
        <v>600</v>
      </c>
      <c r="AT138">
        <v>134</v>
      </c>
      <c r="AV138" t="str">
        <f t="shared" si="23"/>
        <v>Possible</v>
      </c>
      <c r="AX138">
        <f>IF(VLOOKUP($B138,'Draft List'!$D$4:$AC$2598,AX$3,FALSE)&lt;&gt;0,VLOOKUP($B138,'Draft List'!$D$4:$AC$2598,AX$3,FALSE),"")</f>
        <v>144</v>
      </c>
      <c r="AY138">
        <f>IF(VLOOKUP($B138,'Draft List'!$D$4:$AC$2598,AY$3,FALSE)&lt;&gt;0,VLOOKUP($B138,'Draft List'!$D$4:$AC$2598,AY$3,FALSE),"")</f>
        <v>6</v>
      </c>
      <c r="AZ138">
        <f>IF(VLOOKUP($B138,'Draft List'!$D$4:$AC$2598,AZ$3,FALSE)&lt;&gt;0,VLOOKUP($B138,'Draft List'!$D$4:$AC$2598,AZ$3,FALSE),"")</f>
        <v>8</v>
      </c>
      <c r="BA138" t="str">
        <f>IF(VLOOKUP($B138,'Draft List'!$D$4:$AC$2598,BA$3,FALSE)&lt;&gt;0,VLOOKUP($B138,'Draft List'!$D$4:$AC$2598,BA$3,FALSE),"")</f>
        <v>Reno Zephyrs</v>
      </c>
    </row>
    <row r="139" spans="1:53" hidden="1" x14ac:dyDescent="0.25">
      <c r="A139" t="str">
        <f t="shared" si="16"/>
        <v>CFShimpei Takahashi21</v>
      </c>
      <c r="B139">
        <f>VLOOKUP($A139,draft_listing_batters_stats!$A$1:$B$1324,2,FALSE)</f>
        <v>11392</v>
      </c>
      <c r="C139" s="1" t="s">
        <v>81</v>
      </c>
      <c r="D139" s="1" t="s">
        <v>957</v>
      </c>
      <c r="E139" s="1" t="s">
        <v>637</v>
      </c>
      <c r="F139" s="1">
        <v>21</v>
      </c>
      <c r="G139" s="1" t="s">
        <v>44</v>
      </c>
      <c r="H139" s="1" t="s">
        <v>44</v>
      </c>
      <c r="I139" s="1" t="s">
        <v>54</v>
      </c>
      <c r="J139" s="24" t="s">
        <v>45</v>
      </c>
      <c r="K139" s="1" t="s">
        <v>47</v>
      </c>
      <c r="L139" s="24" t="s">
        <v>46</v>
      </c>
      <c r="M139" s="1">
        <v>4</v>
      </c>
      <c r="N139" s="1">
        <v>3</v>
      </c>
      <c r="O139" s="1">
        <v>1</v>
      </c>
      <c r="P139" s="1">
        <v>2</v>
      </c>
      <c r="Q139" s="24">
        <v>6</v>
      </c>
      <c r="R139" s="1">
        <v>6</v>
      </c>
      <c r="S139" s="1">
        <v>3</v>
      </c>
      <c r="T139" s="1">
        <v>1</v>
      </c>
      <c r="U139" s="1">
        <v>5</v>
      </c>
      <c r="V139" s="24">
        <v>6</v>
      </c>
      <c r="W139" s="1">
        <v>5</v>
      </c>
      <c r="X139" s="1">
        <v>9</v>
      </c>
      <c r="Y139" s="24">
        <v>1</v>
      </c>
      <c r="Z139" s="1" t="s">
        <v>48</v>
      </c>
      <c r="AA139" s="1" t="s">
        <v>48</v>
      </c>
      <c r="AB139" s="1">
        <v>3</v>
      </c>
      <c r="AC139" s="1" t="s">
        <v>48</v>
      </c>
      <c r="AD139" s="1">
        <v>1</v>
      </c>
      <c r="AE139" s="1">
        <v>4</v>
      </c>
      <c r="AF139" s="1">
        <v>7</v>
      </c>
      <c r="AG139" s="24">
        <v>6</v>
      </c>
      <c r="AH139" s="1">
        <v>10</v>
      </c>
      <c r="AI139" s="1">
        <v>7</v>
      </c>
      <c r="AJ139" s="24">
        <v>5</v>
      </c>
      <c r="AK139" s="36" t="s">
        <v>843</v>
      </c>
      <c r="AL139" s="9">
        <f t="shared" si="17"/>
        <v>-0.72476483288714244</v>
      </c>
      <c r="AM139" s="9">
        <f t="shared" si="18"/>
        <v>0.18947548954694998</v>
      </c>
      <c r="AN139">
        <f t="shared" si="19"/>
        <v>2</v>
      </c>
      <c r="AO139" s="6">
        <f t="shared" si="20"/>
        <v>1.4</v>
      </c>
      <c r="AP139" s="9">
        <f>($AL$3*AL139+$AM$3*AM139+$AN$3*AN139+$AO$3*AO139)+$K$3*VLOOKUP(K139,COND!$A$2:$C$7,2,FALSE)+$L$3*VLOOKUP(L139,COND!$A$2:$C$7,3,FALSE)</f>
        <v>13.83456272460802</v>
      </c>
      <c r="AQ139" s="28">
        <f t="shared" si="21"/>
        <v>2.3871403669665852</v>
      </c>
      <c r="AR139" t="str">
        <f t="shared" si="22"/>
        <v>2B</v>
      </c>
      <c r="AS139">
        <v>600</v>
      </c>
      <c r="AT139">
        <v>135</v>
      </c>
      <c r="AV139" t="str">
        <f t="shared" si="23"/>
        <v>Possible</v>
      </c>
      <c r="AX139" t="str">
        <f>IF(VLOOKUP($B139,'Draft List'!$D$4:$AC$2598,AX$3,FALSE)&lt;&gt;0,VLOOKUP($B139,'Draft List'!$D$4:$AC$2598,AX$3,FALSE),"")</f>
        <v/>
      </c>
      <c r="AY139" t="str">
        <f>IF(VLOOKUP($B139,'Draft List'!$D$4:$AC$2598,AY$3,FALSE)&lt;&gt;0,VLOOKUP($B139,'Draft List'!$D$4:$AC$2598,AY$3,FALSE),"")</f>
        <v/>
      </c>
      <c r="AZ139" t="str">
        <f>IF(VLOOKUP($B139,'Draft List'!$D$4:$AC$2598,AZ$3,FALSE)&lt;&gt;0,VLOOKUP($B139,'Draft List'!$D$4:$AC$2598,AZ$3,FALSE),"")</f>
        <v/>
      </c>
      <c r="BA139" t="str">
        <f>IF(VLOOKUP($B139,'Draft List'!$D$4:$AC$2598,BA$3,FALSE)&lt;&gt;0,VLOOKUP($B139,'Draft List'!$D$4:$AC$2598,BA$3,FALSE),"")</f>
        <v/>
      </c>
    </row>
    <row r="140" spans="1:53" hidden="1" x14ac:dyDescent="0.25">
      <c r="A140" t="str">
        <f t="shared" si="16"/>
        <v>RFAbraham Gibson18</v>
      </c>
      <c r="B140">
        <f>VLOOKUP($A140,draft_listing_batters_stats!$A$1:$B$1324,2,FALSE)</f>
        <v>6498</v>
      </c>
      <c r="C140" s="1" t="s">
        <v>73</v>
      </c>
      <c r="D140" s="1" t="s">
        <v>1191</v>
      </c>
      <c r="E140" s="1" t="s">
        <v>873</v>
      </c>
      <c r="F140" s="1">
        <v>18</v>
      </c>
      <c r="G140" s="1" t="s">
        <v>44</v>
      </c>
      <c r="H140" s="1" t="s">
        <v>44</v>
      </c>
      <c r="I140" s="1" t="s">
        <v>54</v>
      </c>
      <c r="J140" s="24" t="s">
        <v>54</v>
      </c>
      <c r="K140" s="1" t="s">
        <v>47</v>
      </c>
      <c r="L140" s="24" t="s">
        <v>46</v>
      </c>
      <c r="M140" s="1">
        <v>1</v>
      </c>
      <c r="N140" s="1">
        <v>1</v>
      </c>
      <c r="O140" s="1">
        <v>1</v>
      </c>
      <c r="P140" s="1">
        <v>1</v>
      </c>
      <c r="Q140" s="24">
        <v>1</v>
      </c>
      <c r="R140" s="1">
        <v>5</v>
      </c>
      <c r="S140" s="1">
        <v>2</v>
      </c>
      <c r="T140" s="1">
        <v>3</v>
      </c>
      <c r="U140" s="1">
        <v>6</v>
      </c>
      <c r="V140" s="24">
        <v>2</v>
      </c>
      <c r="W140" s="1">
        <v>3</v>
      </c>
      <c r="X140" s="1">
        <v>5</v>
      </c>
      <c r="Y140" s="24">
        <v>1</v>
      </c>
      <c r="Z140" s="1" t="s">
        <v>48</v>
      </c>
      <c r="AA140" s="1" t="s">
        <v>48</v>
      </c>
      <c r="AB140" s="1" t="s">
        <v>48</v>
      </c>
      <c r="AC140" s="1" t="s">
        <v>48</v>
      </c>
      <c r="AD140" s="1" t="s">
        <v>48</v>
      </c>
      <c r="AE140" s="1" t="s">
        <v>48</v>
      </c>
      <c r="AF140" s="1" t="s">
        <v>48</v>
      </c>
      <c r="AG140" s="24">
        <v>3</v>
      </c>
      <c r="AH140" s="1">
        <v>9</v>
      </c>
      <c r="AI140" s="1">
        <v>7</v>
      </c>
      <c r="AJ140" s="24">
        <v>5</v>
      </c>
      <c r="AK140" s="36" t="s">
        <v>961</v>
      </c>
      <c r="AL140" s="9">
        <f t="shared" si="17"/>
        <v>-2.0843433498275723</v>
      </c>
      <c r="AM140" s="9">
        <f t="shared" si="18"/>
        <v>-8.837304748537797E-2</v>
      </c>
      <c r="AN140">
        <f t="shared" si="19"/>
        <v>2</v>
      </c>
      <c r="AO140" s="6">
        <f t="shared" si="20"/>
        <v>0</v>
      </c>
      <c r="AP140" s="9">
        <f>($AL$3*AL140+$AM$3*AM140+$AN$3*AN140+$AO$3*AO140)+$K$3*VLOOKUP(K140,COND!$A$2:$C$7,2,FALSE)+$L$3*VLOOKUP(L140,COND!$A$2:$C$7,3,FALSE)</f>
        <v>8.9644224285260403</v>
      </c>
      <c r="AQ140" s="28">
        <f t="shared" si="21"/>
        <v>1.6927731831263113</v>
      </c>
      <c r="AR140" t="str">
        <f t="shared" si="22"/>
        <v>DH</v>
      </c>
      <c r="AS140">
        <v>600</v>
      </c>
      <c r="AT140">
        <v>136</v>
      </c>
      <c r="AV140" t="str">
        <f t="shared" si="23"/>
        <v>Unlikely</v>
      </c>
      <c r="AX140">
        <f>IF(VLOOKUP($B140,'Draft List'!$D$4:$AC$2598,AX$3,FALSE)&lt;&gt;0,VLOOKUP($B140,'Draft List'!$D$4:$AC$2598,AX$3,FALSE),"")</f>
        <v>82</v>
      </c>
      <c r="AY140">
        <f>IF(VLOOKUP($B140,'Draft List'!$D$4:$AC$2598,AY$3,FALSE)&lt;&gt;0,VLOOKUP($B140,'Draft List'!$D$4:$AC$2598,AY$3,FALSE),"")</f>
        <v>3</v>
      </c>
      <c r="AZ140">
        <f>IF(VLOOKUP($B140,'Draft List'!$D$4:$AC$2598,AZ$3,FALSE)&lt;&gt;0,VLOOKUP($B140,'Draft List'!$D$4:$AC$2598,AZ$3,FALSE),"")</f>
        <v>24</v>
      </c>
      <c r="BA140" t="str">
        <f>IF(VLOOKUP($B140,'Draft List'!$D$4:$AC$2598,BA$3,FALSE)&lt;&gt;0,VLOOKUP($B140,'Draft List'!$D$4:$AC$2598,BA$3,FALSE),"")</f>
        <v>Shin Seiki Evas</v>
      </c>
    </row>
    <row r="141" spans="1:53" hidden="1" x14ac:dyDescent="0.25">
      <c r="A141" t="str">
        <f t="shared" si="16"/>
        <v>1BTerumoto Matsuo21</v>
      </c>
      <c r="B141">
        <f>VLOOKUP($A141,draft_listing_batters_stats!$A$1:$B$1324,2,FALSE)</f>
        <v>293</v>
      </c>
      <c r="C141" s="1" t="s">
        <v>94</v>
      </c>
      <c r="D141" s="1" t="s">
        <v>983</v>
      </c>
      <c r="E141" s="1" t="s">
        <v>984</v>
      </c>
      <c r="F141" s="1">
        <v>21</v>
      </c>
      <c r="G141" s="1" t="s">
        <v>58</v>
      </c>
      <c r="H141" s="1" t="s">
        <v>58</v>
      </c>
      <c r="I141" s="1" t="s">
        <v>54</v>
      </c>
      <c r="J141" s="24" t="s">
        <v>54</v>
      </c>
      <c r="K141" s="1" t="s">
        <v>47</v>
      </c>
      <c r="L141" s="24" t="s">
        <v>46</v>
      </c>
      <c r="M141" s="1">
        <v>3</v>
      </c>
      <c r="N141" s="1">
        <v>5</v>
      </c>
      <c r="O141" s="1">
        <v>3</v>
      </c>
      <c r="P141" s="1">
        <v>4</v>
      </c>
      <c r="Q141" s="24">
        <v>5</v>
      </c>
      <c r="R141" s="1">
        <v>6</v>
      </c>
      <c r="S141" s="1">
        <v>5</v>
      </c>
      <c r="T141" s="1">
        <v>3</v>
      </c>
      <c r="U141" s="1">
        <v>6</v>
      </c>
      <c r="V141" s="24">
        <v>6</v>
      </c>
      <c r="W141" s="1">
        <v>2</v>
      </c>
      <c r="X141" s="1">
        <v>2</v>
      </c>
      <c r="Y141" s="24">
        <v>1</v>
      </c>
      <c r="Z141" s="1" t="s">
        <v>48</v>
      </c>
      <c r="AA141" s="1">
        <v>3</v>
      </c>
      <c r="AB141" s="1" t="s">
        <v>48</v>
      </c>
      <c r="AC141" s="1" t="s">
        <v>48</v>
      </c>
      <c r="AD141" s="1" t="s">
        <v>48</v>
      </c>
      <c r="AE141" s="1" t="s">
        <v>48</v>
      </c>
      <c r="AF141" s="1" t="s">
        <v>48</v>
      </c>
      <c r="AG141" s="24" t="s">
        <v>48</v>
      </c>
      <c r="AH141" s="1">
        <v>2</v>
      </c>
      <c r="AI141" s="1">
        <v>2</v>
      </c>
      <c r="AJ141" s="24">
        <v>1</v>
      </c>
      <c r="AK141" s="36" t="s">
        <v>832</v>
      </c>
      <c r="AL141" s="9">
        <f t="shared" si="17"/>
        <v>-0.63967516160252869</v>
      </c>
      <c r="AM141" s="9">
        <f t="shared" si="18"/>
        <v>0.54742778684174109</v>
      </c>
      <c r="AN141">
        <f t="shared" si="19"/>
        <v>0</v>
      </c>
      <c r="AO141" s="6">
        <f t="shared" si="20"/>
        <v>0</v>
      </c>
      <c r="AP141" s="9">
        <f>($AL$3*AL141+$AM$3*AM141+$AN$3*AN141+$AO$3*AO141)+$K$3*VLOOKUP(K141,COND!$A$2:$C$7,2,FALSE)+$L$3*VLOOKUP(L141,COND!$A$2:$C$7,3,FALSE)</f>
        <v>16.40516592594064</v>
      </c>
      <c r="AQ141" s="28">
        <f t="shared" si="21"/>
        <v>2.7536477768488234</v>
      </c>
      <c r="AR141" t="str">
        <f t="shared" si="22"/>
        <v>1B</v>
      </c>
      <c r="AS141">
        <v>600</v>
      </c>
      <c r="AT141">
        <v>137</v>
      </c>
      <c r="AV141" t="str">
        <f t="shared" si="23"/>
        <v>Possible</v>
      </c>
      <c r="AX141">
        <f>IF(VLOOKUP($B141,'Draft List'!$D$4:$AC$2598,AX$3,FALSE)&lt;&gt;0,VLOOKUP($B141,'Draft List'!$D$4:$AC$2598,AX$3,FALSE),"")</f>
        <v>239</v>
      </c>
      <c r="AY141">
        <f>IF(VLOOKUP($B141,'Draft List'!$D$4:$AC$2598,AY$3,FALSE)&lt;&gt;0,VLOOKUP($B141,'Draft List'!$D$4:$AC$2598,AY$3,FALSE),"")</f>
        <v>9</v>
      </c>
      <c r="AZ141">
        <f>IF(VLOOKUP($B141,'Draft List'!$D$4:$AC$2598,AZ$3,FALSE)&lt;&gt;0,VLOOKUP($B141,'Draft List'!$D$4:$AC$2598,AZ$3,FALSE),"")</f>
        <v>25</v>
      </c>
      <c r="BA141" t="str">
        <f>IF(VLOOKUP($B141,'Draft List'!$D$4:$AC$2598,BA$3,FALSE)&lt;&gt;0,VLOOKUP($B141,'Draft List'!$D$4:$AC$2598,BA$3,FALSE),"")</f>
        <v>Shin Seiki Evas</v>
      </c>
    </row>
    <row r="142" spans="1:53" hidden="1" x14ac:dyDescent="0.25">
      <c r="A142" t="str">
        <f t="shared" si="16"/>
        <v>C-Doug Young21</v>
      </c>
      <c r="B142">
        <f>VLOOKUP($A142,draft_listing_batters_stats!$A$1:$B$1324,2,FALSE)</f>
        <v>14588</v>
      </c>
      <c r="C142" s="1" t="s">
        <v>93</v>
      </c>
      <c r="D142" s="1" t="s">
        <v>545</v>
      </c>
      <c r="E142" s="1" t="s">
        <v>430</v>
      </c>
      <c r="F142" s="1">
        <v>21</v>
      </c>
      <c r="G142" s="1" t="s">
        <v>44</v>
      </c>
      <c r="H142" s="1" t="s">
        <v>44</v>
      </c>
      <c r="I142" s="1" t="s">
        <v>54</v>
      </c>
      <c r="J142" s="24" t="s">
        <v>45</v>
      </c>
      <c r="K142" s="1" t="s">
        <v>47</v>
      </c>
      <c r="L142" s="24" t="s">
        <v>46</v>
      </c>
      <c r="M142" s="1">
        <v>3</v>
      </c>
      <c r="N142" s="1">
        <v>2</v>
      </c>
      <c r="O142" s="1">
        <v>2</v>
      </c>
      <c r="P142" s="1">
        <v>3</v>
      </c>
      <c r="Q142" s="24">
        <v>2</v>
      </c>
      <c r="R142" s="1">
        <v>6</v>
      </c>
      <c r="S142" s="1">
        <v>4</v>
      </c>
      <c r="T142" s="1">
        <v>3</v>
      </c>
      <c r="U142" s="1">
        <v>6</v>
      </c>
      <c r="V142" s="24">
        <v>3</v>
      </c>
      <c r="W142" s="1">
        <v>3</v>
      </c>
      <c r="X142" s="1">
        <v>3</v>
      </c>
      <c r="Y142" s="24">
        <v>4</v>
      </c>
      <c r="Z142" s="1">
        <v>2</v>
      </c>
      <c r="AA142" s="1" t="s">
        <v>48</v>
      </c>
      <c r="AB142" s="1" t="s">
        <v>48</v>
      </c>
      <c r="AC142" s="1" t="s">
        <v>48</v>
      </c>
      <c r="AD142" s="1" t="s">
        <v>48</v>
      </c>
      <c r="AE142" s="1" t="s">
        <v>48</v>
      </c>
      <c r="AF142" s="1" t="s">
        <v>48</v>
      </c>
      <c r="AG142" s="24" t="s">
        <v>48</v>
      </c>
      <c r="AH142" s="1">
        <v>1</v>
      </c>
      <c r="AI142" s="1">
        <v>5</v>
      </c>
      <c r="AJ142" s="24">
        <v>3</v>
      </c>
      <c r="AK142" s="36" t="s">
        <v>895</v>
      </c>
      <c r="AL142" s="9">
        <f t="shared" si="17"/>
        <v>-1.0856748639433722</v>
      </c>
      <c r="AM142" s="9">
        <f t="shared" si="18"/>
        <v>0.37631888777178724</v>
      </c>
      <c r="AN142">
        <f t="shared" si="19"/>
        <v>0</v>
      </c>
      <c r="AO142" s="6">
        <f t="shared" si="20"/>
        <v>0</v>
      </c>
      <c r="AP142" s="9">
        <f>($AL$3*AL142+$AM$3*AM142+$AN$3*AN142+$AO$3*AO142)+$K$3*VLOOKUP(K142,COND!$A$2:$C$7,2,FALSE)+$L$3*VLOOKUP(L142,COND!$A$2:$C$7,3,FALSE)</f>
        <v>14.307259166867111</v>
      </c>
      <c r="AQ142" s="28">
        <f t="shared" si="21"/>
        <v>2.4545357349576915</v>
      </c>
      <c r="AR142" t="str">
        <f t="shared" si="22"/>
        <v>C</v>
      </c>
      <c r="AS142">
        <v>600</v>
      </c>
      <c r="AT142">
        <v>138</v>
      </c>
      <c r="AV142" t="str">
        <f t="shared" si="23"/>
        <v>Possible</v>
      </c>
      <c r="AX142" t="str">
        <f>IF(VLOOKUP($B142,'Draft List'!$D$4:$AC$2598,AX$3,FALSE)&lt;&gt;0,VLOOKUP($B142,'Draft List'!$D$4:$AC$2598,AX$3,FALSE),"")</f>
        <v/>
      </c>
      <c r="AY142" t="str">
        <f>IF(VLOOKUP($B142,'Draft List'!$D$4:$AC$2598,AY$3,FALSE)&lt;&gt;0,VLOOKUP($B142,'Draft List'!$D$4:$AC$2598,AY$3,FALSE),"")</f>
        <v/>
      </c>
      <c r="AZ142" t="str">
        <f>IF(VLOOKUP($B142,'Draft List'!$D$4:$AC$2598,AZ$3,FALSE)&lt;&gt;0,VLOOKUP($B142,'Draft List'!$D$4:$AC$2598,AZ$3,FALSE),"")</f>
        <v/>
      </c>
      <c r="BA142" t="str">
        <f>IF(VLOOKUP($B142,'Draft List'!$D$4:$AC$2598,BA$3,FALSE)&lt;&gt;0,VLOOKUP($B142,'Draft List'!$D$4:$AC$2598,BA$3,FALSE),"")</f>
        <v/>
      </c>
    </row>
    <row r="143" spans="1:53" hidden="1" x14ac:dyDescent="0.25">
      <c r="A143" t="str">
        <f t="shared" si="16"/>
        <v>1BEric Barton21</v>
      </c>
      <c r="B143">
        <f>VLOOKUP($A143,draft_listing_batters_stats!$A$1:$B$1324,2,FALSE)</f>
        <v>14724</v>
      </c>
      <c r="C143" s="1" t="s">
        <v>94</v>
      </c>
      <c r="D143" s="1" t="s">
        <v>220</v>
      </c>
      <c r="E143" s="1" t="s">
        <v>908</v>
      </c>
      <c r="F143" s="1">
        <v>21</v>
      </c>
      <c r="G143" s="1" t="s">
        <v>44</v>
      </c>
      <c r="H143" s="1" t="s">
        <v>44</v>
      </c>
      <c r="I143" s="1" t="s">
        <v>54</v>
      </c>
      <c r="J143" s="24" t="s">
        <v>45</v>
      </c>
      <c r="K143" s="1" t="s">
        <v>47</v>
      </c>
      <c r="L143" s="24" t="s">
        <v>46</v>
      </c>
      <c r="M143" s="1">
        <v>3</v>
      </c>
      <c r="N143" s="1">
        <v>1</v>
      </c>
      <c r="O143" s="1">
        <v>2</v>
      </c>
      <c r="P143" s="1">
        <v>4</v>
      </c>
      <c r="Q143" s="24">
        <v>2</v>
      </c>
      <c r="R143" s="1">
        <v>6</v>
      </c>
      <c r="S143" s="1">
        <v>1</v>
      </c>
      <c r="T143" s="1">
        <v>3</v>
      </c>
      <c r="U143" s="1">
        <v>7</v>
      </c>
      <c r="V143" s="24">
        <v>2</v>
      </c>
      <c r="W143" s="1">
        <v>5</v>
      </c>
      <c r="X143" s="1">
        <v>4</v>
      </c>
      <c r="Y143" s="24">
        <v>1</v>
      </c>
      <c r="Z143" s="1" t="s">
        <v>48</v>
      </c>
      <c r="AA143" s="1">
        <v>5</v>
      </c>
      <c r="AB143" s="1" t="s">
        <v>48</v>
      </c>
      <c r="AC143" s="1" t="s">
        <v>48</v>
      </c>
      <c r="AD143" s="1" t="s">
        <v>48</v>
      </c>
      <c r="AE143" s="1" t="s">
        <v>48</v>
      </c>
      <c r="AF143" s="1" t="s">
        <v>48</v>
      </c>
      <c r="AG143" s="24" t="s">
        <v>48</v>
      </c>
      <c r="AH143" s="1">
        <v>6</v>
      </c>
      <c r="AI143" s="1">
        <v>10</v>
      </c>
      <c r="AJ143" s="24">
        <v>10</v>
      </c>
      <c r="AK143" s="36" t="s">
        <v>832</v>
      </c>
      <c r="AL143" s="9">
        <f t="shared" si="17"/>
        <v>-1.0470251935524946</v>
      </c>
      <c r="AM143" s="9">
        <f t="shared" si="18"/>
        <v>0.27283245910817427</v>
      </c>
      <c r="AN143">
        <f t="shared" si="19"/>
        <v>4</v>
      </c>
      <c r="AO143" s="6">
        <f t="shared" si="20"/>
        <v>0</v>
      </c>
      <c r="AP143" s="9">
        <f>($AL$3*AL143+$AM$3*AM143+$AN$3*AN143+$AO$3*AO143)+$K$3*VLOOKUP(K143,COND!$A$2:$C$7,2,FALSE)+$L$3*VLOOKUP(L143,COND!$A$2:$C$7,3,FALSE)</f>
        <v>13.735953656609508</v>
      </c>
      <c r="AQ143" s="28">
        <f t="shared" si="21"/>
        <v>2.3730810387574315</v>
      </c>
      <c r="AR143" t="str">
        <f t="shared" si="22"/>
        <v>1B</v>
      </c>
      <c r="AS143">
        <v>600</v>
      </c>
      <c r="AT143">
        <v>139</v>
      </c>
      <c r="AV143" t="str">
        <f t="shared" si="23"/>
        <v>Possible</v>
      </c>
      <c r="AX143">
        <f>IF(VLOOKUP($B143,'Draft List'!$D$4:$AC$2598,AX$3,FALSE)&lt;&gt;0,VLOOKUP($B143,'Draft List'!$D$4:$AC$2598,AX$3,FALSE),"")</f>
        <v>218</v>
      </c>
      <c r="AY143">
        <f>IF(VLOOKUP($B143,'Draft List'!$D$4:$AC$2598,AY$3,FALSE)&lt;&gt;0,VLOOKUP($B143,'Draft List'!$D$4:$AC$2598,AY$3,FALSE),"")</f>
        <v>9</v>
      </c>
      <c r="AZ143">
        <f>IF(VLOOKUP($B143,'Draft List'!$D$4:$AC$2598,AZ$3,FALSE)&lt;&gt;0,VLOOKUP($B143,'Draft List'!$D$4:$AC$2598,AZ$3,FALSE),"")</f>
        <v>4</v>
      </c>
      <c r="BA143" t="str">
        <f>IF(VLOOKUP($B143,'Draft List'!$D$4:$AC$2598,BA$3,FALSE)&lt;&gt;0,VLOOKUP($B143,'Draft List'!$D$4:$AC$2598,BA$3,FALSE),"")</f>
        <v>Amsterdam Lions</v>
      </c>
    </row>
    <row r="144" spans="1:53" hidden="1" x14ac:dyDescent="0.25">
      <c r="A144" t="str">
        <f t="shared" si="16"/>
        <v>LFWulf Osman21</v>
      </c>
      <c r="B144">
        <f>VLOOKUP($A144,draft_listing_batters_stats!$A$1:$B$1324,2,FALSE)</f>
        <v>11431</v>
      </c>
      <c r="C144" s="1" t="s">
        <v>55</v>
      </c>
      <c r="D144" s="1" t="s">
        <v>938</v>
      </c>
      <c r="E144" s="1" t="s">
        <v>939</v>
      </c>
      <c r="F144" s="1">
        <v>21</v>
      </c>
      <c r="G144" s="1" t="s">
        <v>58</v>
      </c>
      <c r="H144" s="1" t="s">
        <v>58</v>
      </c>
      <c r="I144" s="1" t="s">
        <v>54</v>
      </c>
      <c r="J144" s="24" t="s">
        <v>45</v>
      </c>
      <c r="K144" s="1" t="s">
        <v>47</v>
      </c>
      <c r="L144" s="24" t="s">
        <v>46</v>
      </c>
      <c r="M144" s="1">
        <v>3</v>
      </c>
      <c r="N144" s="1">
        <v>5</v>
      </c>
      <c r="O144" s="1">
        <v>2</v>
      </c>
      <c r="P144" s="1">
        <v>2</v>
      </c>
      <c r="Q144" s="24">
        <v>4</v>
      </c>
      <c r="R144" s="1">
        <v>6</v>
      </c>
      <c r="S144" s="1">
        <v>5</v>
      </c>
      <c r="T144" s="1">
        <v>2</v>
      </c>
      <c r="U144" s="1">
        <v>4</v>
      </c>
      <c r="V144" s="24">
        <v>4</v>
      </c>
      <c r="W144" s="1">
        <v>5</v>
      </c>
      <c r="X144" s="1">
        <v>7</v>
      </c>
      <c r="Y144" s="24">
        <v>1</v>
      </c>
      <c r="Z144" s="1" t="s">
        <v>48</v>
      </c>
      <c r="AA144" s="1" t="s">
        <v>48</v>
      </c>
      <c r="AB144" s="1" t="s">
        <v>48</v>
      </c>
      <c r="AC144" s="1" t="s">
        <v>48</v>
      </c>
      <c r="AD144" s="1" t="s">
        <v>48</v>
      </c>
      <c r="AE144" s="1">
        <v>6</v>
      </c>
      <c r="AF144" s="1">
        <v>3</v>
      </c>
      <c r="AG144" s="24">
        <v>2</v>
      </c>
      <c r="AH144" s="1">
        <v>8</v>
      </c>
      <c r="AI144" s="1">
        <v>1</v>
      </c>
      <c r="AJ144" s="24">
        <v>1</v>
      </c>
      <c r="AK144" s="36" t="s">
        <v>839</v>
      </c>
      <c r="AL144" s="9">
        <f t="shared" si="17"/>
        <v>-0.94217209546267566</v>
      </c>
      <c r="AM144" s="9">
        <f t="shared" si="18"/>
        <v>0.20491451316451056</v>
      </c>
      <c r="AN144">
        <f t="shared" si="19"/>
        <v>1</v>
      </c>
      <c r="AO144" s="6">
        <f t="shared" si="20"/>
        <v>0</v>
      </c>
      <c r="AP144" s="9">
        <f>($AL$3*AL144+$AM$3*AM144+$AN$3*AN144+$AO$3*AO144)+$K$3*VLOOKUP(K144,COND!$A$2:$C$7,2,FALSE)+$L$3*VLOOKUP(L144,COND!$A$2:$C$7,3,FALSE)</f>
        <v>12.431423615094527</v>
      </c>
      <c r="AQ144" s="28">
        <f t="shared" si="21"/>
        <v>2.1870858114966221</v>
      </c>
      <c r="AR144" t="str">
        <f t="shared" si="22"/>
        <v>LF</v>
      </c>
      <c r="AS144">
        <v>600</v>
      </c>
      <c r="AT144">
        <v>140</v>
      </c>
      <c r="AV144" t="str">
        <f t="shared" si="23"/>
        <v>Possible</v>
      </c>
      <c r="AX144">
        <f>IF(VLOOKUP($B144,'Draft List'!$D$4:$AC$2598,AX$3,FALSE)&lt;&gt;0,VLOOKUP($B144,'Draft List'!$D$4:$AC$2598,AX$3,FALSE),"")</f>
        <v>384</v>
      </c>
      <c r="AY144">
        <f>IF(VLOOKUP($B144,'Draft List'!$D$4:$AC$2598,AY$3,FALSE)&lt;&gt;0,VLOOKUP($B144,'Draft List'!$D$4:$AC$2598,AY$3,FALSE),"")</f>
        <v>15</v>
      </c>
      <c r="AZ144">
        <f>IF(VLOOKUP($B144,'Draft List'!$D$4:$AC$2598,AZ$3,FALSE)&lt;&gt;0,VLOOKUP($B144,'Draft List'!$D$4:$AC$2598,AZ$3,FALSE),"")</f>
        <v>14</v>
      </c>
      <c r="BA144" t="str">
        <f>IF(VLOOKUP($B144,'Draft List'!$D$4:$AC$2598,BA$3,FALSE)&lt;&gt;0,VLOOKUP($B144,'Draft List'!$D$4:$AC$2598,BA$3,FALSE),"")</f>
        <v>Canton Longshoremen</v>
      </c>
    </row>
    <row r="145" spans="1:53" hidden="1" x14ac:dyDescent="0.25">
      <c r="A145" t="str">
        <f t="shared" si="16"/>
        <v>LFJason Coleman21</v>
      </c>
      <c r="B145">
        <f>VLOOKUP($A145,draft_listing_batters_stats!$A$1:$B$1324,2,FALSE)</f>
        <v>9201</v>
      </c>
      <c r="C145" s="1" t="s">
        <v>55</v>
      </c>
      <c r="D145" s="1" t="s">
        <v>195</v>
      </c>
      <c r="E145" s="1" t="s">
        <v>910</v>
      </c>
      <c r="F145" s="1">
        <v>21</v>
      </c>
      <c r="G145" s="1" t="s">
        <v>58</v>
      </c>
      <c r="H145" s="1" t="s">
        <v>58</v>
      </c>
      <c r="I145" s="1" t="s">
        <v>54</v>
      </c>
      <c r="J145" s="24" t="s">
        <v>45</v>
      </c>
      <c r="K145" s="1" t="s">
        <v>47</v>
      </c>
      <c r="L145" s="24" t="s">
        <v>46</v>
      </c>
      <c r="M145" s="1">
        <v>2</v>
      </c>
      <c r="N145" s="1">
        <v>4</v>
      </c>
      <c r="O145" s="1">
        <v>3</v>
      </c>
      <c r="P145" s="1">
        <v>2</v>
      </c>
      <c r="Q145" s="24">
        <v>2</v>
      </c>
      <c r="R145" s="1">
        <v>5</v>
      </c>
      <c r="S145" s="1">
        <v>7</v>
      </c>
      <c r="T145" s="1">
        <v>4</v>
      </c>
      <c r="U145" s="1">
        <v>5</v>
      </c>
      <c r="V145" s="24">
        <v>2</v>
      </c>
      <c r="W145" s="1">
        <v>4</v>
      </c>
      <c r="X145" s="1">
        <v>7</v>
      </c>
      <c r="Y145" s="24">
        <v>1</v>
      </c>
      <c r="Z145" s="1" t="s">
        <v>48</v>
      </c>
      <c r="AA145" s="1" t="s">
        <v>48</v>
      </c>
      <c r="AB145" s="1" t="s">
        <v>48</v>
      </c>
      <c r="AC145" s="1" t="s">
        <v>48</v>
      </c>
      <c r="AD145" s="1" t="s">
        <v>48</v>
      </c>
      <c r="AE145" s="1">
        <v>6</v>
      </c>
      <c r="AF145" s="1">
        <v>2</v>
      </c>
      <c r="AG145" s="24">
        <v>1</v>
      </c>
      <c r="AH145" s="1">
        <v>3</v>
      </c>
      <c r="AI145" s="1">
        <v>2</v>
      </c>
      <c r="AJ145" s="24">
        <v>2</v>
      </c>
      <c r="AK145" s="36" t="s">
        <v>872</v>
      </c>
      <c r="AL145" s="9">
        <f t="shared" si="17"/>
        <v>-1.3127589968943192</v>
      </c>
      <c r="AM145" s="9">
        <f t="shared" si="18"/>
        <v>0.16027829462245996</v>
      </c>
      <c r="AN145">
        <f t="shared" si="19"/>
        <v>0</v>
      </c>
      <c r="AO145" s="6">
        <f t="shared" si="20"/>
        <v>0</v>
      </c>
      <c r="AP145" s="9">
        <f>($AL$3*AL145+$AM$3*AM145+$AN$3*AN145+$AO$3*AO145)+$K$3*VLOOKUP(K145,COND!$A$2:$C$7,2,FALSE)+$L$3*VLOOKUP(L145,COND!$A$2:$C$7,3,FALSE)</f>
        <v>11.692063635780087</v>
      </c>
      <c r="AQ145" s="28">
        <f t="shared" si="21"/>
        <v>2.0816705101974402</v>
      </c>
      <c r="AR145" t="str">
        <f t="shared" si="22"/>
        <v>LF</v>
      </c>
      <c r="AS145">
        <v>600</v>
      </c>
      <c r="AT145">
        <v>141</v>
      </c>
      <c r="AV145" t="str">
        <f t="shared" si="23"/>
        <v>Unlikely</v>
      </c>
      <c r="AX145">
        <f>IF(VLOOKUP($B145,'Draft List'!$D$4:$AC$2598,AX$3,FALSE)&lt;&gt;0,VLOOKUP($B145,'Draft List'!$D$4:$AC$2598,AX$3,FALSE),"")</f>
        <v>341</v>
      </c>
      <c r="AY145">
        <f>IF(VLOOKUP($B145,'Draft List'!$D$4:$AC$2598,AY$3,FALSE)&lt;&gt;0,VLOOKUP($B145,'Draft List'!$D$4:$AC$2598,AY$3,FALSE),"")</f>
        <v>13</v>
      </c>
      <c r="AZ145">
        <f>IF(VLOOKUP($B145,'Draft List'!$D$4:$AC$2598,AZ$3,FALSE)&lt;&gt;0,VLOOKUP($B145,'Draft List'!$D$4:$AC$2598,AZ$3,FALSE),"")</f>
        <v>23</v>
      </c>
      <c r="BA145" t="str">
        <f>IF(VLOOKUP($B145,'Draft List'!$D$4:$AC$2598,BA$3,FALSE)&lt;&gt;0,VLOOKUP($B145,'Draft List'!$D$4:$AC$2598,BA$3,FALSE),"")</f>
        <v>Hartford Harpoon</v>
      </c>
    </row>
    <row r="146" spans="1:53" hidden="1" x14ac:dyDescent="0.25">
      <c r="A146" t="str">
        <f t="shared" si="16"/>
        <v>CFMarcos Ledezma21</v>
      </c>
      <c r="B146">
        <f>VLOOKUP($A146,draft_listing_batters_stats!$A$1:$B$1324,2,FALSE)</f>
        <v>3670</v>
      </c>
      <c r="C146" s="1" t="s">
        <v>81</v>
      </c>
      <c r="D146" s="1" t="s">
        <v>375</v>
      </c>
      <c r="E146" s="1" t="s">
        <v>884</v>
      </c>
      <c r="F146" s="1">
        <v>21</v>
      </c>
      <c r="G146" s="1" t="s">
        <v>44</v>
      </c>
      <c r="H146" s="1" t="s">
        <v>44</v>
      </c>
      <c r="I146" s="1" t="s">
        <v>54</v>
      </c>
      <c r="J146" s="24" t="s">
        <v>45</v>
      </c>
      <c r="K146" s="1" t="s">
        <v>47</v>
      </c>
      <c r="L146" s="24" t="s">
        <v>46</v>
      </c>
      <c r="M146" s="1">
        <v>3</v>
      </c>
      <c r="N146" s="1">
        <v>3</v>
      </c>
      <c r="O146" s="1">
        <v>2</v>
      </c>
      <c r="P146" s="1">
        <v>3</v>
      </c>
      <c r="Q146" s="24">
        <v>3</v>
      </c>
      <c r="R146" s="1">
        <v>5</v>
      </c>
      <c r="S146" s="1">
        <v>3</v>
      </c>
      <c r="T146" s="1">
        <v>4</v>
      </c>
      <c r="U146" s="1">
        <v>5</v>
      </c>
      <c r="V146" s="24">
        <v>3</v>
      </c>
      <c r="W146" s="1">
        <v>4</v>
      </c>
      <c r="X146" s="1">
        <v>6</v>
      </c>
      <c r="Y146" s="24">
        <v>1</v>
      </c>
      <c r="Z146" s="1" t="s">
        <v>48</v>
      </c>
      <c r="AA146" s="1" t="s">
        <v>48</v>
      </c>
      <c r="AB146" s="1" t="s">
        <v>48</v>
      </c>
      <c r="AC146" s="1" t="s">
        <v>48</v>
      </c>
      <c r="AD146" s="1" t="s">
        <v>48</v>
      </c>
      <c r="AE146" s="1">
        <v>3</v>
      </c>
      <c r="AF146" s="1">
        <v>7</v>
      </c>
      <c r="AG146" s="24">
        <v>1</v>
      </c>
      <c r="AH146" s="1">
        <v>9</v>
      </c>
      <c r="AI146" s="1">
        <v>10</v>
      </c>
      <c r="AJ146" s="24">
        <v>9</v>
      </c>
      <c r="AK146" s="36" t="s">
        <v>835</v>
      </c>
      <c r="AL146" s="9">
        <f t="shared" si="17"/>
        <v>-0.99459864450758517</v>
      </c>
      <c r="AM146" s="9">
        <f t="shared" si="18"/>
        <v>-3.9448840352705773E-3</v>
      </c>
      <c r="AN146">
        <f t="shared" si="19"/>
        <v>6</v>
      </c>
      <c r="AO146" s="6">
        <f t="shared" si="20"/>
        <v>0.75</v>
      </c>
      <c r="AP146" s="9">
        <f>($AL$3*AL146+$AM$3*AM146+$AN$3*AN146+$AO$3*AO146)+$K$3*VLOOKUP(K146,COND!$A$2:$C$7,2,FALSE)+$L$3*VLOOKUP(L146,COND!$A$2:$C$7,3,FALSE)</f>
        <v>11.503201527125995</v>
      </c>
      <c r="AQ146" s="28">
        <f t="shared" si="21"/>
        <v>2.0547432262697511</v>
      </c>
      <c r="AR146" t="str">
        <f t="shared" si="22"/>
        <v>CF</v>
      </c>
      <c r="AS146">
        <v>600</v>
      </c>
      <c r="AT146">
        <v>142</v>
      </c>
      <c r="AV146" t="str">
        <f t="shared" si="23"/>
        <v>Unlikely</v>
      </c>
      <c r="AX146">
        <f>IF(VLOOKUP($B146,'Draft List'!$D$4:$AC$2598,AX$3,FALSE)&lt;&gt;0,VLOOKUP($B146,'Draft List'!$D$4:$AC$2598,AX$3,FALSE),"")</f>
        <v>17</v>
      </c>
      <c r="AY146">
        <f>IF(VLOOKUP($B146,'Draft List'!$D$4:$AC$2598,AY$3,FALSE)&lt;&gt;0,VLOOKUP($B146,'Draft List'!$D$4:$AC$2598,AY$3,FALSE),"")</f>
        <v>1</v>
      </c>
      <c r="AZ146">
        <f>IF(VLOOKUP($B146,'Draft List'!$D$4:$AC$2598,AZ$3,FALSE)&lt;&gt;0,VLOOKUP($B146,'Draft List'!$D$4:$AC$2598,AZ$3,FALSE),"")</f>
        <v>17</v>
      </c>
      <c r="BA146" t="str">
        <f>IF(VLOOKUP($B146,'Draft List'!$D$4:$AC$2598,BA$3,FALSE)&lt;&gt;0,VLOOKUP($B146,'Draft List'!$D$4:$AC$2598,BA$3,FALSE),"")</f>
        <v>Duluth Warriors</v>
      </c>
    </row>
    <row r="147" spans="1:53" hidden="1" x14ac:dyDescent="0.25">
      <c r="A147" t="str">
        <f t="shared" si="16"/>
        <v>2BKiichi Hosokaya21</v>
      </c>
      <c r="B147">
        <f>VLOOKUP($A147,draft_listing_batters_stats!$A$1:$B$1324,2,FALSE)</f>
        <v>14621</v>
      </c>
      <c r="C147" s="1" t="s">
        <v>78</v>
      </c>
      <c r="D147" s="1" t="s">
        <v>1256</v>
      </c>
      <c r="E147" s="1" t="s">
        <v>1257</v>
      </c>
      <c r="F147" s="1">
        <v>21</v>
      </c>
      <c r="G147" s="1" t="s">
        <v>44</v>
      </c>
      <c r="H147" s="1" t="s">
        <v>44</v>
      </c>
      <c r="I147" s="1" t="s">
        <v>54</v>
      </c>
      <c r="J147" s="24" t="s">
        <v>54</v>
      </c>
      <c r="K147" s="1" t="s">
        <v>47</v>
      </c>
      <c r="L147" s="24" t="s">
        <v>46</v>
      </c>
      <c r="M147" s="1">
        <v>1</v>
      </c>
      <c r="N147" s="1">
        <v>2</v>
      </c>
      <c r="O147" s="1">
        <v>2</v>
      </c>
      <c r="P147" s="1">
        <v>2</v>
      </c>
      <c r="Q147" s="24">
        <v>4</v>
      </c>
      <c r="R147" s="1">
        <v>5</v>
      </c>
      <c r="S147" s="1">
        <v>5</v>
      </c>
      <c r="T147" s="1">
        <v>2</v>
      </c>
      <c r="U147" s="1">
        <v>5</v>
      </c>
      <c r="V147" s="24">
        <v>8</v>
      </c>
      <c r="W147" s="1">
        <v>4</v>
      </c>
      <c r="X147" s="1">
        <v>3</v>
      </c>
      <c r="Y147" s="24">
        <v>1</v>
      </c>
      <c r="Z147" s="1" t="s">
        <v>48</v>
      </c>
      <c r="AA147" s="1" t="s">
        <v>48</v>
      </c>
      <c r="AB147" s="1">
        <v>4</v>
      </c>
      <c r="AC147" s="1">
        <v>1</v>
      </c>
      <c r="AD147" s="1">
        <v>1</v>
      </c>
      <c r="AE147" s="1" t="s">
        <v>48</v>
      </c>
      <c r="AF147" s="1" t="s">
        <v>48</v>
      </c>
      <c r="AG147" s="24" t="s">
        <v>48</v>
      </c>
      <c r="AH147" s="1">
        <v>7</v>
      </c>
      <c r="AI147" s="1">
        <v>2</v>
      </c>
      <c r="AJ147" s="24">
        <v>1</v>
      </c>
      <c r="AK147" s="36" t="s">
        <v>854</v>
      </c>
      <c r="AL147" s="9">
        <f t="shared" si="17"/>
        <v>-1.7404634067241354</v>
      </c>
      <c r="AM147" s="9">
        <f t="shared" si="18"/>
        <v>0.13213358623975063</v>
      </c>
      <c r="AN147">
        <f t="shared" si="19"/>
        <v>0</v>
      </c>
      <c r="AO147" s="6">
        <f t="shared" si="20"/>
        <v>0</v>
      </c>
      <c r="AP147" s="9">
        <f>($AL$3*AL147+$AM$3*AM147+$AN$3*AN147+$AO$3*AO147)+$K$3*VLOOKUP(K147,COND!$A$2:$C$7,2,FALSE)+$L$3*VLOOKUP(L147,COND!$A$2:$C$7,3,FALSE)</f>
        <v>11.311556694204594</v>
      </c>
      <c r="AQ147" s="28">
        <f t="shared" si="21"/>
        <v>2.0274191914693103</v>
      </c>
      <c r="AR147" t="str">
        <f t="shared" si="22"/>
        <v>2B</v>
      </c>
      <c r="AS147">
        <v>600</v>
      </c>
      <c r="AT147">
        <v>143</v>
      </c>
      <c r="AV147" t="str">
        <f t="shared" si="23"/>
        <v>Unlikely</v>
      </c>
      <c r="AX147" t="str">
        <f>IF(VLOOKUP($B147,'Draft List'!$D$4:$AC$2598,AX$3,FALSE)&lt;&gt;0,VLOOKUP($B147,'Draft List'!$D$4:$AC$2598,AX$3,FALSE),"")</f>
        <v/>
      </c>
      <c r="AY147" t="str">
        <f>IF(VLOOKUP($B147,'Draft List'!$D$4:$AC$2598,AY$3,FALSE)&lt;&gt;0,VLOOKUP($B147,'Draft List'!$D$4:$AC$2598,AY$3,FALSE),"")</f>
        <v/>
      </c>
      <c r="AZ147" t="str">
        <f>IF(VLOOKUP($B147,'Draft List'!$D$4:$AC$2598,AZ$3,FALSE)&lt;&gt;0,VLOOKUP($B147,'Draft List'!$D$4:$AC$2598,AZ$3,FALSE),"")</f>
        <v/>
      </c>
      <c r="BA147" t="str">
        <f>IF(VLOOKUP($B147,'Draft List'!$D$4:$AC$2598,BA$3,FALSE)&lt;&gt;0,VLOOKUP($B147,'Draft List'!$D$4:$AC$2598,BA$3,FALSE),"")</f>
        <v/>
      </c>
    </row>
    <row r="148" spans="1:53" hidden="1" x14ac:dyDescent="0.25">
      <c r="A148" t="str">
        <f t="shared" si="16"/>
        <v>RFAkira Kotara20</v>
      </c>
      <c r="B148">
        <f>VLOOKUP($A148,draft_listing_batters_stats!$A$1:$B$1324,2,FALSE)</f>
        <v>14742</v>
      </c>
      <c r="C148" s="1" t="s">
        <v>73</v>
      </c>
      <c r="D148" s="1" t="s">
        <v>1330</v>
      </c>
      <c r="E148" s="1" t="s">
        <v>1331</v>
      </c>
      <c r="F148" s="1">
        <v>20</v>
      </c>
      <c r="G148" s="1" t="s">
        <v>44</v>
      </c>
      <c r="H148" s="1" t="s">
        <v>58</v>
      </c>
      <c r="I148" s="1" t="s">
        <v>54</v>
      </c>
      <c r="J148" s="24" t="s">
        <v>54</v>
      </c>
      <c r="K148" s="1" t="s">
        <v>47</v>
      </c>
      <c r="L148" s="24" t="s">
        <v>46</v>
      </c>
      <c r="M148" s="1">
        <v>2</v>
      </c>
      <c r="N148" s="1">
        <v>3</v>
      </c>
      <c r="O148" s="1">
        <v>1</v>
      </c>
      <c r="P148" s="1">
        <v>3</v>
      </c>
      <c r="Q148" s="24">
        <v>1</v>
      </c>
      <c r="R148" s="1">
        <v>5</v>
      </c>
      <c r="S148" s="1">
        <v>6</v>
      </c>
      <c r="T148" s="1">
        <v>1</v>
      </c>
      <c r="U148" s="1">
        <v>6</v>
      </c>
      <c r="V148" s="24">
        <v>5</v>
      </c>
      <c r="W148" s="1">
        <v>3</v>
      </c>
      <c r="X148" s="1">
        <v>7</v>
      </c>
      <c r="Y148" s="24">
        <v>1</v>
      </c>
      <c r="Z148" s="1" t="s">
        <v>48</v>
      </c>
      <c r="AA148" s="1" t="s">
        <v>48</v>
      </c>
      <c r="AB148" s="1" t="s">
        <v>48</v>
      </c>
      <c r="AC148" s="1" t="s">
        <v>48</v>
      </c>
      <c r="AD148" s="1" t="s">
        <v>48</v>
      </c>
      <c r="AE148" s="1" t="s">
        <v>48</v>
      </c>
      <c r="AF148" s="1" t="s">
        <v>48</v>
      </c>
      <c r="AG148" s="24" t="s">
        <v>48</v>
      </c>
      <c r="AH148" s="1">
        <v>7</v>
      </c>
      <c r="AI148" s="1">
        <v>10</v>
      </c>
      <c r="AJ148" s="24">
        <v>6</v>
      </c>
      <c r="AK148" s="36" t="s">
        <v>918</v>
      </c>
      <c r="AL148" s="9">
        <f t="shared" si="17"/>
        <v>-1.4802486543683284</v>
      </c>
      <c r="AM148" s="9">
        <f t="shared" si="18"/>
        <v>6.9792502392883329E-2</v>
      </c>
      <c r="AN148">
        <f t="shared" si="19"/>
        <v>2</v>
      </c>
      <c r="AO148" s="6">
        <f t="shared" si="20"/>
        <v>0</v>
      </c>
      <c r="AP148" s="9">
        <f>($AL$3*AL148+$AM$3*AM148+$AN$3*AN148+$AO$3*AO148)+$K$3*VLOOKUP(K148,COND!$A$2:$C$7,2,FALSE)+$L$3*VLOOKUP(L148,COND!$A$2:$C$7,3,FALSE)</f>
        <v>10.9228184966111</v>
      </c>
      <c r="AQ148" s="28">
        <f t="shared" si="21"/>
        <v>1.9719942896997877</v>
      </c>
      <c r="AR148" t="str">
        <f t="shared" si="22"/>
        <v>DH</v>
      </c>
      <c r="AS148">
        <v>600</v>
      </c>
      <c r="AT148">
        <v>144</v>
      </c>
      <c r="AV148" t="str">
        <f t="shared" si="23"/>
        <v>Unlikely</v>
      </c>
      <c r="AX148" t="str">
        <f>IF(VLOOKUP($B148,'Draft List'!$D$4:$AC$2598,AX$3,FALSE)&lt;&gt;0,VLOOKUP($B148,'Draft List'!$D$4:$AC$2598,AX$3,FALSE),"")</f>
        <v/>
      </c>
      <c r="AY148" t="str">
        <f>IF(VLOOKUP($B148,'Draft List'!$D$4:$AC$2598,AY$3,FALSE)&lt;&gt;0,VLOOKUP($B148,'Draft List'!$D$4:$AC$2598,AY$3,FALSE),"")</f>
        <v/>
      </c>
      <c r="AZ148" t="str">
        <f>IF(VLOOKUP($B148,'Draft List'!$D$4:$AC$2598,AZ$3,FALSE)&lt;&gt;0,VLOOKUP($B148,'Draft List'!$D$4:$AC$2598,AZ$3,FALSE),"")</f>
        <v/>
      </c>
      <c r="BA148" t="str">
        <f>IF(VLOOKUP($B148,'Draft List'!$D$4:$AC$2598,BA$3,FALSE)&lt;&gt;0,VLOOKUP($B148,'Draft List'!$D$4:$AC$2598,BA$3,FALSE),"")</f>
        <v/>
      </c>
    </row>
    <row r="149" spans="1:53" hidden="1" x14ac:dyDescent="0.25">
      <c r="A149" t="str">
        <f t="shared" si="16"/>
        <v>1BLuke Taylor21</v>
      </c>
      <c r="B149">
        <f>VLOOKUP($A149,draft_listing_batters_stats!$A$1:$B$1324,2,FALSE)</f>
        <v>8149</v>
      </c>
      <c r="C149" s="1" t="s">
        <v>94</v>
      </c>
      <c r="D149" s="1" t="s">
        <v>575</v>
      </c>
      <c r="E149" s="1" t="s">
        <v>461</v>
      </c>
      <c r="F149" s="1">
        <v>21</v>
      </c>
      <c r="G149" s="1" t="s">
        <v>44</v>
      </c>
      <c r="H149" s="1" t="s">
        <v>44</v>
      </c>
      <c r="I149" s="1" t="s">
        <v>54</v>
      </c>
      <c r="J149" s="24" t="s">
        <v>54</v>
      </c>
      <c r="K149" s="1" t="s">
        <v>47</v>
      </c>
      <c r="L149" s="24" t="s">
        <v>46</v>
      </c>
      <c r="M149" s="1">
        <v>1</v>
      </c>
      <c r="N149" s="1">
        <v>1</v>
      </c>
      <c r="O149" s="1">
        <v>1</v>
      </c>
      <c r="P149" s="1">
        <v>3</v>
      </c>
      <c r="Q149" s="24">
        <v>1</v>
      </c>
      <c r="R149" s="1">
        <v>5</v>
      </c>
      <c r="S149" s="1">
        <v>4</v>
      </c>
      <c r="T149" s="1">
        <v>2</v>
      </c>
      <c r="U149" s="1">
        <v>7</v>
      </c>
      <c r="V149" s="24">
        <v>4</v>
      </c>
      <c r="W149" s="1">
        <v>5</v>
      </c>
      <c r="X149" s="1">
        <v>5</v>
      </c>
      <c r="Y149" s="24">
        <v>1</v>
      </c>
      <c r="Z149" s="1" t="s">
        <v>48</v>
      </c>
      <c r="AA149" s="1" t="s">
        <v>48</v>
      </c>
      <c r="AB149" s="1" t="s">
        <v>48</v>
      </c>
      <c r="AC149" s="1" t="s">
        <v>48</v>
      </c>
      <c r="AD149" s="1" t="s">
        <v>48</v>
      </c>
      <c r="AE149" s="1" t="s">
        <v>48</v>
      </c>
      <c r="AF149" s="1" t="s">
        <v>48</v>
      </c>
      <c r="AG149" s="24" t="s">
        <v>48</v>
      </c>
      <c r="AH149" s="1">
        <v>3</v>
      </c>
      <c r="AI149" s="1">
        <v>4</v>
      </c>
      <c r="AJ149" s="24">
        <v>1</v>
      </c>
      <c r="AK149" s="36" t="s">
        <v>854</v>
      </c>
      <c r="AL149" s="9">
        <f t="shared" si="17"/>
        <v>-1.90492424980841</v>
      </c>
      <c r="AM149" s="9">
        <f t="shared" si="18"/>
        <v>0.10042744737187544</v>
      </c>
      <c r="AN149">
        <f t="shared" si="19"/>
        <v>0</v>
      </c>
      <c r="AO149" s="6">
        <f t="shared" si="20"/>
        <v>0</v>
      </c>
      <c r="AP149" s="9">
        <f>($AL$3*AL149+$AM$3*AM149+$AN$3*AN149+$AO$3*AO149)+$K$3*VLOOKUP(K149,COND!$A$2:$C$7,2,FALSE)+$L$3*VLOOKUP(L149,COND!$A$2:$C$7,3,FALSE)</f>
        <v>10.914636943481664</v>
      </c>
      <c r="AQ149" s="28">
        <f t="shared" si="21"/>
        <v>1.9708277931184681</v>
      </c>
      <c r="AR149" t="str">
        <f t="shared" si="22"/>
        <v>DH</v>
      </c>
      <c r="AS149">
        <v>600</v>
      </c>
      <c r="AT149">
        <v>145</v>
      </c>
      <c r="AV149" t="str">
        <f t="shared" si="23"/>
        <v>Unlikely</v>
      </c>
      <c r="AX149" t="str">
        <f>IF(VLOOKUP($B149,'Draft List'!$D$4:$AC$2598,AX$3,FALSE)&lt;&gt;0,VLOOKUP($B149,'Draft List'!$D$4:$AC$2598,AX$3,FALSE),"")</f>
        <v/>
      </c>
      <c r="AY149" t="str">
        <f>IF(VLOOKUP($B149,'Draft List'!$D$4:$AC$2598,AY$3,FALSE)&lt;&gt;0,VLOOKUP($B149,'Draft List'!$D$4:$AC$2598,AY$3,FALSE),"")</f>
        <v/>
      </c>
      <c r="AZ149" t="str">
        <f>IF(VLOOKUP($B149,'Draft List'!$D$4:$AC$2598,AZ$3,FALSE)&lt;&gt;0,VLOOKUP($B149,'Draft List'!$D$4:$AC$2598,AZ$3,FALSE),"")</f>
        <v/>
      </c>
      <c r="BA149" t="str">
        <f>IF(VLOOKUP($B149,'Draft List'!$D$4:$AC$2598,BA$3,FALSE)&lt;&gt;0,VLOOKUP($B149,'Draft List'!$D$4:$AC$2598,BA$3,FALSE),"")</f>
        <v/>
      </c>
    </row>
    <row r="150" spans="1:53" hidden="1" x14ac:dyDescent="0.25">
      <c r="A150" t="str">
        <f t="shared" si="16"/>
        <v>LFJason Stanley21</v>
      </c>
      <c r="B150">
        <f>VLOOKUP($A150,draft_listing_batters_stats!$A$1:$B$1324,2,FALSE)</f>
        <v>9937</v>
      </c>
      <c r="C150" s="1" t="s">
        <v>55</v>
      </c>
      <c r="D150" s="1" t="s">
        <v>195</v>
      </c>
      <c r="E150" s="1" t="s">
        <v>760</v>
      </c>
      <c r="F150" s="1">
        <v>21</v>
      </c>
      <c r="G150" s="1" t="s">
        <v>58</v>
      </c>
      <c r="H150" s="1" t="s">
        <v>44</v>
      </c>
      <c r="I150" s="1" t="s">
        <v>54</v>
      </c>
      <c r="J150" s="24" t="s">
        <v>54</v>
      </c>
      <c r="K150" s="1" t="s">
        <v>46</v>
      </c>
      <c r="L150" s="24" t="s">
        <v>47</v>
      </c>
      <c r="M150" s="1">
        <v>1</v>
      </c>
      <c r="N150" s="1">
        <v>3</v>
      </c>
      <c r="O150" s="1">
        <v>2</v>
      </c>
      <c r="P150" s="1">
        <v>2</v>
      </c>
      <c r="Q150" s="24">
        <v>2</v>
      </c>
      <c r="R150" s="1">
        <v>5</v>
      </c>
      <c r="S150" s="1">
        <v>4</v>
      </c>
      <c r="T150" s="1">
        <v>3</v>
      </c>
      <c r="U150" s="1">
        <v>5</v>
      </c>
      <c r="V150" s="24">
        <v>3</v>
      </c>
      <c r="W150" s="1">
        <v>4</v>
      </c>
      <c r="X150" s="1">
        <v>6</v>
      </c>
      <c r="Y150" s="24">
        <v>1</v>
      </c>
      <c r="Z150" s="1" t="s">
        <v>48</v>
      </c>
      <c r="AA150" s="1" t="s">
        <v>48</v>
      </c>
      <c r="AB150" s="1" t="s">
        <v>48</v>
      </c>
      <c r="AC150" s="1" t="s">
        <v>48</v>
      </c>
      <c r="AD150" s="1" t="s">
        <v>48</v>
      </c>
      <c r="AE150" s="1">
        <v>7</v>
      </c>
      <c r="AF150" s="1">
        <v>2</v>
      </c>
      <c r="AG150" s="24">
        <v>2</v>
      </c>
      <c r="AH150" s="1">
        <v>8</v>
      </c>
      <c r="AI150" s="1">
        <v>8</v>
      </c>
      <c r="AJ150" s="24">
        <v>10</v>
      </c>
      <c r="AK150" s="36" t="s">
        <v>826</v>
      </c>
      <c r="AL150" s="9">
        <f t="shared" si="17"/>
        <v>-1.7694362067395988</v>
      </c>
      <c r="AM150" s="9">
        <f t="shared" si="18"/>
        <v>-3.5946498440468586E-2</v>
      </c>
      <c r="AN150">
        <f t="shared" si="19"/>
        <v>5</v>
      </c>
      <c r="AO150" s="6">
        <f t="shared" si="20"/>
        <v>0</v>
      </c>
      <c r="AP150" s="9">
        <f>($AL$3*AL150+$AM$3*AM150+$AN$3*AN150+$AO$3*AO150)+$K$3*VLOOKUP(K150,COND!$A$2:$C$7,2,FALSE)+$L$3*VLOOKUP(L150,COND!$A$2:$C$7,3,FALSE)</f>
        <v>10.125031731373751</v>
      </c>
      <c r="AQ150" s="28">
        <f t="shared" si="21"/>
        <v>1.8582487062453321</v>
      </c>
      <c r="AR150" t="str">
        <f t="shared" si="22"/>
        <v>LF</v>
      </c>
      <c r="AS150">
        <v>600</v>
      </c>
      <c r="AT150">
        <v>146</v>
      </c>
      <c r="AV150" t="str">
        <f t="shared" si="23"/>
        <v>Unlikely</v>
      </c>
      <c r="AX150">
        <f>IF(VLOOKUP($B150,'Draft List'!$D$4:$AC$2598,AX$3,FALSE)&lt;&gt;0,VLOOKUP($B150,'Draft List'!$D$4:$AC$2598,AX$3,FALSE),"")</f>
        <v>162</v>
      </c>
      <c r="AY150">
        <f>IF(VLOOKUP($B150,'Draft List'!$D$4:$AC$2598,AY$3,FALSE)&lt;&gt;0,VLOOKUP($B150,'Draft List'!$D$4:$AC$2598,AY$3,FALSE),"")</f>
        <v>6</v>
      </c>
      <c r="AZ150">
        <f>IF(VLOOKUP($B150,'Draft List'!$D$4:$AC$2598,AZ$3,FALSE)&lt;&gt;0,VLOOKUP($B150,'Draft List'!$D$4:$AC$2598,AZ$3,FALSE),"")</f>
        <v>26</v>
      </c>
      <c r="BA150" t="str">
        <f>IF(VLOOKUP($B150,'Draft List'!$D$4:$AC$2598,BA$3,FALSE)&lt;&gt;0,VLOOKUP($B150,'Draft List'!$D$4:$AC$2598,BA$3,FALSE),"")</f>
        <v>Okinawa Shisa</v>
      </c>
    </row>
    <row r="151" spans="1:53" hidden="1" x14ac:dyDescent="0.25">
      <c r="A151" t="str">
        <f t="shared" si="16"/>
        <v>2BLen Stanworth21</v>
      </c>
      <c r="B151">
        <f>VLOOKUP($A151,draft_listing_batters_stats!$A$1:$B$1324,2,FALSE)</f>
        <v>9247</v>
      </c>
      <c r="C151" s="1" t="s">
        <v>78</v>
      </c>
      <c r="D151" s="1" t="s">
        <v>357</v>
      </c>
      <c r="E151" s="1" t="s">
        <v>1659</v>
      </c>
      <c r="F151" s="1">
        <v>21</v>
      </c>
      <c r="G151" s="1" t="s">
        <v>44</v>
      </c>
      <c r="H151" s="1" t="s">
        <v>44</v>
      </c>
      <c r="I151" s="1" t="s">
        <v>54</v>
      </c>
      <c r="J151" s="24" t="s">
        <v>54</v>
      </c>
      <c r="K151" s="1" t="s">
        <v>46</v>
      </c>
      <c r="L151" s="24" t="s">
        <v>47</v>
      </c>
      <c r="M151" s="1">
        <v>1</v>
      </c>
      <c r="N151" s="1">
        <v>2</v>
      </c>
      <c r="O151" s="1">
        <v>1</v>
      </c>
      <c r="P151" s="1">
        <v>2</v>
      </c>
      <c r="Q151" s="24">
        <v>2</v>
      </c>
      <c r="R151" s="1">
        <v>5</v>
      </c>
      <c r="S151" s="1">
        <v>4</v>
      </c>
      <c r="T151" s="1">
        <v>2</v>
      </c>
      <c r="U151" s="1">
        <v>6</v>
      </c>
      <c r="V151" s="24">
        <v>3</v>
      </c>
      <c r="W151" s="1">
        <v>4</v>
      </c>
      <c r="X151" s="1">
        <v>2</v>
      </c>
      <c r="Y151" s="24">
        <v>1</v>
      </c>
      <c r="Z151" s="1" t="s">
        <v>48</v>
      </c>
      <c r="AA151" s="1" t="s">
        <v>48</v>
      </c>
      <c r="AB151" s="1">
        <v>3</v>
      </c>
      <c r="AC151" s="1" t="s">
        <v>48</v>
      </c>
      <c r="AD151" s="1">
        <v>1</v>
      </c>
      <c r="AE151" s="1" t="s">
        <v>48</v>
      </c>
      <c r="AF151" s="1" t="s">
        <v>48</v>
      </c>
      <c r="AG151" s="24" t="s">
        <v>48</v>
      </c>
      <c r="AH151" s="1">
        <v>8</v>
      </c>
      <c r="AI151" s="1">
        <v>10</v>
      </c>
      <c r="AJ151" s="24">
        <v>7</v>
      </c>
      <c r="AK151" s="36" t="s">
        <v>839</v>
      </c>
      <c r="AL151" s="9">
        <f t="shared" si="17"/>
        <v>-1.9035575803822038</v>
      </c>
      <c r="AM151" s="9">
        <f t="shared" si="18"/>
        <v>-2.9298442454789058E-2</v>
      </c>
      <c r="AN151">
        <f t="shared" si="19"/>
        <v>4</v>
      </c>
      <c r="AO151" s="6">
        <f t="shared" si="20"/>
        <v>0</v>
      </c>
      <c r="AP151" s="9">
        <f>($AL$3*AL151+$AM$3*AM151+$AN$3*AN151+$AO$3*AO151)+$K$3*VLOOKUP(K151,COND!$A$2:$C$7,2,FALSE)+$L$3*VLOOKUP(L151,COND!$A$2:$C$7,3,FALSE)</f>
        <v>10.024729599170978</v>
      </c>
      <c r="AQ151" s="28">
        <f t="shared" si="21"/>
        <v>1.8439479869977071</v>
      </c>
      <c r="AR151" t="str">
        <f t="shared" si="22"/>
        <v>2B</v>
      </c>
      <c r="AS151">
        <v>600</v>
      </c>
      <c r="AT151">
        <v>147</v>
      </c>
      <c r="AV151" t="str">
        <f t="shared" si="23"/>
        <v>Unlikely</v>
      </c>
      <c r="AX151" t="str">
        <f>IF(VLOOKUP($B151,'Draft List'!$D$4:$AC$2598,AX$3,FALSE)&lt;&gt;0,VLOOKUP($B151,'Draft List'!$D$4:$AC$2598,AX$3,FALSE),"")</f>
        <v/>
      </c>
      <c r="AY151" t="str">
        <f>IF(VLOOKUP($B151,'Draft List'!$D$4:$AC$2598,AY$3,FALSE)&lt;&gt;0,VLOOKUP($B151,'Draft List'!$D$4:$AC$2598,AY$3,FALSE),"")</f>
        <v/>
      </c>
      <c r="AZ151" t="str">
        <f>IF(VLOOKUP($B151,'Draft List'!$D$4:$AC$2598,AZ$3,FALSE)&lt;&gt;0,VLOOKUP($B151,'Draft List'!$D$4:$AC$2598,AZ$3,FALSE),"")</f>
        <v/>
      </c>
      <c r="BA151" t="str">
        <f>IF(VLOOKUP($B151,'Draft List'!$D$4:$AC$2598,BA$3,FALSE)&lt;&gt;0,VLOOKUP($B151,'Draft List'!$D$4:$AC$2598,BA$3,FALSE),"")</f>
        <v/>
      </c>
    </row>
    <row r="152" spans="1:53" hidden="1" x14ac:dyDescent="0.25">
      <c r="A152" t="str">
        <f t="shared" si="16"/>
        <v>RFGreg Stanley21</v>
      </c>
      <c r="B152">
        <f>VLOOKUP($A152,draft_listing_batters_stats!$A$1:$B$1324,2,FALSE)</f>
        <v>16093</v>
      </c>
      <c r="C152" s="1" t="s">
        <v>73</v>
      </c>
      <c r="D152" s="1" t="s">
        <v>177</v>
      </c>
      <c r="E152" s="1" t="s">
        <v>760</v>
      </c>
      <c r="F152" s="1">
        <v>21</v>
      </c>
      <c r="G152" s="1" t="s">
        <v>58</v>
      </c>
      <c r="H152" s="1" t="s">
        <v>58</v>
      </c>
      <c r="I152" s="1" t="s">
        <v>54</v>
      </c>
      <c r="J152" s="24" t="s">
        <v>45</v>
      </c>
      <c r="K152" s="1" t="s">
        <v>47</v>
      </c>
      <c r="L152" s="24" t="s">
        <v>46</v>
      </c>
      <c r="M152" s="1">
        <v>3</v>
      </c>
      <c r="N152" s="1">
        <v>5</v>
      </c>
      <c r="O152" s="1">
        <v>6</v>
      </c>
      <c r="P152" s="1">
        <v>3</v>
      </c>
      <c r="Q152" s="24">
        <v>3</v>
      </c>
      <c r="R152" s="1">
        <v>3</v>
      </c>
      <c r="S152" s="1">
        <v>6</v>
      </c>
      <c r="T152" s="1">
        <v>8</v>
      </c>
      <c r="U152" s="1">
        <v>6</v>
      </c>
      <c r="V152" s="24">
        <v>3</v>
      </c>
      <c r="W152" s="1">
        <v>4</v>
      </c>
      <c r="X152" s="1">
        <v>7</v>
      </c>
      <c r="Y152" s="24">
        <v>1</v>
      </c>
      <c r="Z152" s="1" t="s">
        <v>48</v>
      </c>
      <c r="AA152" s="1" t="s">
        <v>48</v>
      </c>
      <c r="AB152" s="1" t="s">
        <v>48</v>
      </c>
      <c r="AC152" s="1" t="s">
        <v>48</v>
      </c>
      <c r="AD152" s="1" t="s">
        <v>48</v>
      </c>
      <c r="AE152" s="1" t="s">
        <v>48</v>
      </c>
      <c r="AF152" s="1" t="s">
        <v>48</v>
      </c>
      <c r="AG152" s="24">
        <v>4</v>
      </c>
      <c r="AH152" s="1">
        <v>3</v>
      </c>
      <c r="AI152" s="1">
        <v>3</v>
      </c>
      <c r="AJ152" s="24">
        <v>1</v>
      </c>
      <c r="AK152" s="36" t="s">
        <v>832</v>
      </c>
      <c r="AL152" s="9">
        <f t="shared" si="17"/>
        <v>-0.56023290917457202</v>
      </c>
      <c r="AM152" s="9">
        <f t="shared" si="18"/>
        <v>-7.3921391479322418E-2</v>
      </c>
      <c r="AN152">
        <f t="shared" si="19"/>
        <v>0</v>
      </c>
      <c r="AO152" s="6">
        <f t="shared" si="20"/>
        <v>0</v>
      </c>
      <c r="AP152" s="9">
        <f>($AL$3*AL152+$AM$3*AM152+$AN$3*AN152+$AO$3*AO152)+$K$3*VLOOKUP(K152,COND!$A$2:$C$7,2,FALSE)+$L$3*VLOOKUP(L152,COND!$A$2:$C$7,3,FALSE)</f>
        <v>8.9569200113306735</v>
      </c>
      <c r="AQ152" s="28">
        <f t="shared" si="21"/>
        <v>1.6917035153173301</v>
      </c>
      <c r="AR152" t="str">
        <f t="shared" si="22"/>
        <v>DH</v>
      </c>
      <c r="AS152">
        <v>600</v>
      </c>
      <c r="AT152">
        <v>148</v>
      </c>
      <c r="AV152" t="str">
        <f t="shared" si="23"/>
        <v>Possible</v>
      </c>
      <c r="AX152">
        <f>IF(VLOOKUP($B152,'Draft List'!$D$4:$AC$2598,AX$3,FALSE)&lt;&gt;0,VLOOKUP($B152,'Draft List'!$D$4:$AC$2598,AX$3,FALSE),"")</f>
        <v>181</v>
      </c>
      <c r="AY152">
        <f>IF(VLOOKUP($B152,'Draft List'!$D$4:$AC$2598,AY$3,FALSE)&lt;&gt;0,VLOOKUP($B152,'Draft List'!$D$4:$AC$2598,AY$3,FALSE),"")</f>
        <v>7</v>
      </c>
      <c r="AZ152">
        <f>IF(VLOOKUP($B152,'Draft List'!$D$4:$AC$2598,AZ$3,FALSE)&lt;&gt;0,VLOOKUP($B152,'Draft List'!$D$4:$AC$2598,AZ$3,FALSE),"")</f>
        <v>19</v>
      </c>
      <c r="BA152" t="str">
        <f>IF(VLOOKUP($B152,'Draft List'!$D$4:$AC$2598,BA$3,FALSE)&lt;&gt;0,VLOOKUP($B152,'Draft List'!$D$4:$AC$2598,BA$3,FALSE),"")</f>
        <v>Duluth Warriors</v>
      </c>
    </row>
    <row r="153" spans="1:53" hidden="1" x14ac:dyDescent="0.25">
      <c r="A153" t="str">
        <f t="shared" si="16"/>
        <v>SSKatsumoto Sato21</v>
      </c>
      <c r="B153">
        <f>VLOOKUP($A153,draft_listing_batters_stats!$A$1:$B$1324,2,FALSE)</f>
        <v>16086</v>
      </c>
      <c r="C153" s="1" t="s">
        <v>79</v>
      </c>
      <c r="D153" s="1" t="s">
        <v>739</v>
      </c>
      <c r="E153" s="1" t="s">
        <v>574</v>
      </c>
      <c r="F153" s="1">
        <v>21</v>
      </c>
      <c r="G153" s="1" t="s">
        <v>44</v>
      </c>
      <c r="H153" s="1" t="s">
        <v>44</v>
      </c>
      <c r="I153" s="1" t="s">
        <v>54</v>
      </c>
      <c r="J153" s="24" t="s">
        <v>45</v>
      </c>
      <c r="K153" s="1" t="s">
        <v>47</v>
      </c>
      <c r="L153" s="24" t="s">
        <v>46</v>
      </c>
      <c r="M153" s="1">
        <v>2</v>
      </c>
      <c r="N153" s="1">
        <v>5</v>
      </c>
      <c r="O153" s="1">
        <v>3</v>
      </c>
      <c r="P153" s="1">
        <v>3</v>
      </c>
      <c r="Q153" s="24">
        <v>3</v>
      </c>
      <c r="R153" s="1">
        <v>3</v>
      </c>
      <c r="S153" s="1">
        <v>6</v>
      </c>
      <c r="T153" s="1">
        <v>5</v>
      </c>
      <c r="U153" s="1">
        <v>5</v>
      </c>
      <c r="V153" s="24">
        <v>4</v>
      </c>
      <c r="W153" s="1">
        <v>9</v>
      </c>
      <c r="X153" s="1">
        <v>8</v>
      </c>
      <c r="Y153" s="24">
        <v>1</v>
      </c>
      <c r="Z153" s="1" t="s">
        <v>48</v>
      </c>
      <c r="AA153" s="1" t="s">
        <v>48</v>
      </c>
      <c r="AB153" s="1">
        <v>5</v>
      </c>
      <c r="AC153" s="1">
        <v>5</v>
      </c>
      <c r="AD153" s="1">
        <v>8</v>
      </c>
      <c r="AE153" s="1" t="s">
        <v>48</v>
      </c>
      <c r="AF153" s="1" t="s">
        <v>48</v>
      </c>
      <c r="AG153" s="24" t="s">
        <v>48</v>
      </c>
      <c r="AH153" s="1">
        <v>10</v>
      </c>
      <c r="AI153" s="1">
        <v>8</v>
      </c>
      <c r="AJ153" s="24">
        <v>8</v>
      </c>
      <c r="AK153" s="36" t="s">
        <v>950</v>
      </c>
      <c r="AL153" s="9">
        <f t="shared" si="17"/>
        <v>-1.1319732274489516</v>
      </c>
      <c r="AM153" s="9">
        <f t="shared" si="18"/>
        <v>-0.37279908374352455</v>
      </c>
      <c r="AN153">
        <f t="shared" si="19"/>
        <v>4</v>
      </c>
      <c r="AO153" s="6">
        <f t="shared" si="20"/>
        <v>2</v>
      </c>
      <c r="AP153" s="9">
        <f>($AL$3*AL153+$AM$3*AM153+$AN$3*AN153+$AO$3*AO153)+$K$3*VLOOKUP(K153,COND!$A$2:$C$7,2,FALSE)+$L$3*VLOOKUP(L153,COND!$A$2:$C$7,3,FALSE)</f>
        <v>7.979880338999477</v>
      </c>
      <c r="AQ153" s="28">
        <f t="shared" si="21"/>
        <v>1.5524006935233403</v>
      </c>
      <c r="AR153" t="str">
        <f t="shared" si="22"/>
        <v>SS</v>
      </c>
      <c r="AS153">
        <v>600</v>
      </c>
      <c r="AT153">
        <v>149</v>
      </c>
      <c r="AV153" t="str">
        <f t="shared" si="23"/>
        <v>Unlikely</v>
      </c>
      <c r="AX153">
        <f>IF(VLOOKUP($B153,'Draft List'!$D$4:$AC$2598,AX$3,FALSE)&lt;&gt;0,VLOOKUP($B153,'Draft List'!$D$4:$AC$2598,AX$3,FALSE),"")</f>
        <v>78</v>
      </c>
      <c r="AY153">
        <f>IF(VLOOKUP($B153,'Draft List'!$D$4:$AC$2598,AY$3,FALSE)&lt;&gt;0,VLOOKUP($B153,'Draft List'!$D$4:$AC$2598,AY$3,FALSE),"")</f>
        <v>3</v>
      </c>
      <c r="AZ153">
        <f>IF(VLOOKUP($B153,'Draft List'!$D$4:$AC$2598,AZ$3,FALSE)&lt;&gt;0,VLOOKUP($B153,'Draft List'!$D$4:$AC$2598,AZ$3,FALSE),"")</f>
        <v>20</v>
      </c>
      <c r="BA153" t="str">
        <f>IF(VLOOKUP($B153,'Draft List'!$D$4:$AC$2598,BA$3,FALSE)&lt;&gt;0,VLOOKUP($B153,'Draft List'!$D$4:$AC$2598,BA$3,FALSE),"")</f>
        <v>Havana Leones</v>
      </c>
    </row>
    <row r="154" spans="1:53" hidden="1" x14ac:dyDescent="0.25">
      <c r="A154" t="str">
        <f t="shared" si="16"/>
        <v>RFTim Young21</v>
      </c>
      <c r="B154">
        <f>VLOOKUP($A154,draft_listing_batters_stats!$A$1:$B$1324,2,FALSE)</f>
        <v>14582</v>
      </c>
      <c r="C154" s="1" t="s">
        <v>73</v>
      </c>
      <c r="D154" s="1" t="s">
        <v>163</v>
      </c>
      <c r="E154" s="1" t="s">
        <v>430</v>
      </c>
      <c r="F154" s="1">
        <v>21</v>
      </c>
      <c r="G154" s="1" t="s">
        <v>44</v>
      </c>
      <c r="H154" s="1" t="s">
        <v>44</v>
      </c>
      <c r="I154" s="1" t="s">
        <v>54</v>
      </c>
      <c r="J154" s="24" t="s">
        <v>54</v>
      </c>
      <c r="K154" s="1" t="s">
        <v>47</v>
      </c>
      <c r="L154" s="24" t="s">
        <v>46</v>
      </c>
      <c r="M154" s="1">
        <v>2</v>
      </c>
      <c r="N154" s="1">
        <v>2</v>
      </c>
      <c r="O154" s="1">
        <v>1</v>
      </c>
      <c r="P154" s="1">
        <v>4</v>
      </c>
      <c r="Q154" s="24">
        <v>1</v>
      </c>
      <c r="R154" s="1">
        <v>5</v>
      </c>
      <c r="S154" s="1">
        <v>2</v>
      </c>
      <c r="T154" s="1">
        <v>1</v>
      </c>
      <c r="U154" s="1">
        <v>7</v>
      </c>
      <c r="V154" s="24">
        <v>4</v>
      </c>
      <c r="W154" s="1">
        <v>8</v>
      </c>
      <c r="X154" s="1">
        <v>10</v>
      </c>
      <c r="Y154" s="24">
        <v>1</v>
      </c>
      <c r="Z154" s="1" t="s">
        <v>48</v>
      </c>
      <c r="AA154" s="1" t="s">
        <v>48</v>
      </c>
      <c r="AB154" s="1" t="s">
        <v>48</v>
      </c>
      <c r="AC154" s="1" t="s">
        <v>48</v>
      </c>
      <c r="AD154" s="1" t="s">
        <v>48</v>
      </c>
      <c r="AE154" s="1">
        <v>2</v>
      </c>
      <c r="AF154" s="1" t="s">
        <v>48</v>
      </c>
      <c r="AG154" s="24">
        <v>2</v>
      </c>
      <c r="AH154" s="1">
        <v>4</v>
      </c>
      <c r="AI154" s="1">
        <v>4</v>
      </c>
      <c r="AJ154" s="24">
        <v>3</v>
      </c>
      <c r="AK154" s="36" t="s">
        <v>832</v>
      </c>
      <c r="AL154" s="9">
        <f t="shared" si="17"/>
        <v>-1.441598983977451</v>
      </c>
      <c r="AM154" s="9">
        <f t="shared" si="18"/>
        <v>-8.4753805889433015E-2</v>
      </c>
      <c r="AN154">
        <f t="shared" si="19"/>
        <v>0</v>
      </c>
      <c r="AO154" s="6">
        <f t="shared" si="20"/>
        <v>0</v>
      </c>
      <c r="AP154" s="9">
        <f>($AL$3*AL154+$AM$3*AM154+$AN$3*AN154+$AO$3*AO154)+$K$3*VLOOKUP(K154,COND!$A$2:$C$7,2,FALSE)+$L$3*VLOOKUP(L154,COND!$A$2:$C$7,3,FALSE)</f>
        <v>8.7387944309290582</v>
      </c>
      <c r="AQ154" s="28">
        <f t="shared" si="21"/>
        <v>1.6606039502578094</v>
      </c>
      <c r="AR154" t="str">
        <f t="shared" si="22"/>
        <v>RF</v>
      </c>
      <c r="AS154">
        <v>600</v>
      </c>
      <c r="AT154">
        <v>150</v>
      </c>
      <c r="AV154" t="str">
        <f t="shared" si="23"/>
        <v>Unlikely</v>
      </c>
      <c r="AX154" t="str">
        <f>IF(VLOOKUP($B154,'Draft List'!$D$4:$AC$2598,AX$3,FALSE)&lt;&gt;0,VLOOKUP($B154,'Draft List'!$D$4:$AC$2598,AX$3,FALSE),"")</f>
        <v/>
      </c>
      <c r="AY154" t="str">
        <f>IF(VLOOKUP($B154,'Draft List'!$D$4:$AC$2598,AY$3,FALSE)&lt;&gt;0,VLOOKUP($B154,'Draft List'!$D$4:$AC$2598,AY$3,FALSE),"")</f>
        <v/>
      </c>
      <c r="AZ154" t="str">
        <f>IF(VLOOKUP($B154,'Draft List'!$D$4:$AC$2598,AZ$3,FALSE)&lt;&gt;0,VLOOKUP($B154,'Draft List'!$D$4:$AC$2598,AZ$3,FALSE),"")</f>
        <v/>
      </c>
      <c r="BA154" t="str">
        <f>IF(VLOOKUP($B154,'Draft List'!$D$4:$AC$2598,BA$3,FALSE)&lt;&gt;0,VLOOKUP($B154,'Draft List'!$D$4:$AC$2598,BA$3,FALSE),"")</f>
        <v/>
      </c>
    </row>
    <row r="155" spans="1:53" x14ac:dyDescent="0.25">
      <c r="A155" t="str">
        <f t="shared" si="16"/>
        <v>3BDaniel Hadley21</v>
      </c>
      <c r="B155">
        <f>VLOOKUP($A155,draft_listing_batters_stats!$A$1:$B$1324,2,FALSE)</f>
        <v>16063</v>
      </c>
      <c r="C155" s="1" t="s">
        <v>76</v>
      </c>
      <c r="D155" s="1" t="s">
        <v>259</v>
      </c>
      <c r="E155" s="1" t="s">
        <v>875</v>
      </c>
      <c r="F155" s="1">
        <v>21</v>
      </c>
      <c r="G155" s="1" t="s">
        <v>44</v>
      </c>
      <c r="H155" s="1" t="s">
        <v>44</v>
      </c>
      <c r="I155" s="1" t="s">
        <v>54</v>
      </c>
      <c r="J155" s="24" t="s">
        <v>45</v>
      </c>
      <c r="K155" s="1" t="s">
        <v>47</v>
      </c>
      <c r="L155" s="24" t="s">
        <v>46</v>
      </c>
      <c r="M155" s="1">
        <v>3</v>
      </c>
      <c r="N155" s="1">
        <v>3</v>
      </c>
      <c r="O155" s="1">
        <v>4</v>
      </c>
      <c r="P155" s="1">
        <v>5</v>
      </c>
      <c r="Q155" s="24">
        <v>5</v>
      </c>
      <c r="R155" s="1">
        <v>3</v>
      </c>
      <c r="S155" s="1">
        <v>5</v>
      </c>
      <c r="T155" s="1">
        <v>5</v>
      </c>
      <c r="U155" s="1">
        <v>7</v>
      </c>
      <c r="V155" s="24">
        <v>5</v>
      </c>
      <c r="W155" s="1">
        <v>9</v>
      </c>
      <c r="X155" s="1">
        <v>8</v>
      </c>
      <c r="Y155" s="24">
        <v>1</v>
      </c>
      <c r="Z155" s="1" t="s">
        <v>48</v>
      </c>
      <c r="AA155" s="1" t="s">
        <v>48</v>
      </c>
      <c r="AB155" s="1">
        <v>1</v>
      </c>
      <c r="AC155" s="1">
        <v>5</v>
      </c>
      <c r="AD155" s="1">
        <v>1</v>
      </c>
      <c r="AE155" s="1">
        <v>1</v>
      </c>
      <c r="AF155" s="1" t="s">
        <v>48</v>
      </c>
      <c r="AG155" s="24" t="s">
        <v>48</v>
      </c>
      <c r="AH155" s="1">
        <v>4</v>
      </c>
      <c r="AI155" s="1">
        <v>5</v>
      </c>
      <c r="AJ155" s="24">
        <v>5</v>
      </c>
      <c r="AK155" s="36" t="s">
        <v>832</v>
      </c>
      <c r="AL155" s="9">
        <f t="shared" si="17"/>
        <v>-0.56902387680645306</v>
      </c>
      <c r="AM155" s="9">
        <f t="shared" si="18"/>
        <v>-0.20442352352598256</v>
      </c>
      <c r="AN155">
        <f t="shared" si="19"/>
        <v>0</v>
      </c>
      <c r="AO155" s="6">
        <f t="shared" si="20"/>
        <v>0.75</v>
      </c>
      <c r="AP155" s="9">
        <f>($AL$3*AL155+$AM$3*AM155+$AN$3*AN155+$AO$3*AO155)+$K$3*VLOOKUP(K155,COND!$A$2:$C$7,2,FALSE)+$L$3*VLOOKUP(L155,COND!$A$2:$C$7,3,FALSE)</f>
        <v>8.1400153300075644</v>
      </c>
      <c r="AQ155" s="28">
        <f t="shared" si="21"/>
        <v>1.5752321677685539</v>
      </c>
      <c r="AR155" t="str">
        <f t="shared" si="22"/>
        <v>3B</v>
      </c>
      <c r="AS155">
        <v>600</v>
      </c>
      <c r="AT155">
        <v>151</v>
      </c>
      <c r="AV155" t="str">
        <f t="shared" si="23"/>
        <v>Unlikely</v>
      </c>
      <c r="AX155" t="str">
        <f>IF(VLOOKUP($B155,'Draft List'!$D$4:$AC$2598,AX$3,FALSE)&lt;&gt;0,VLOOKUP($B155,'Draft List'!$D$4:$AC$2598,AX$3,FALSE),"")</f>
        <v/>
      </c>
      <c r="AY155" t="str">
        <f>IF(VLOOKUP($B155,'Draft List'!$D$4:$AC$2598,AY$3,FALSE)&lt;&gt;0,VLOOKUP($B155,'Draft List'!$D$4:$AC$2598,AY$3,FALSE),"")</f>
        <v/>
      </c>
      <c r="AZ155" t="str">
        <f>IF(VLOOKUP($B155,'Draft List'!$D$4:$AC$2598,AZ$3,FALSE)&lt;&gt;0,VLOOKUP($B155,'Draft List'!$D$4:$AC$2598,AZ$3,FALSE),"")</f>
        <v/>
      </c>
      <c r="BA155" t="str">
        <f>IF(VLOOKUP($B155,'Draft List'!$D$4:$AC$2598,BA$3,FALSE)&lt;&gt;0,VLOOKUP($B155,'Draft List'!$D$4:$AC$2598,BA$3,FALSE),"")</f>
        <v/>
      </c>
    </row>
    <row r="156" spans="1:53" x14ac:dyDescent="0.25">
      <c r="A156" t="str">
        <f t="shared" si="16"/>
        <v>3BJohn Wade21</v>
      </c>
      <c r="B156">
        <f>VLOOKUP($A156,draft_listing_batters_stats!$A$1:$B$1324,2,FALSE)</f>
        <v>8092</v>
      </c>
      <c r="C156" s="1" t="s">
        <v>76</v>
      </c>
      <c r="D156" s="1" t="s">
        <v>213</v>
      </c>
      <c r="E156" s="1" t="s">
        <v>694</v>
      </c>
      <c r="F156" s="1">
        <v>21</v>
      </c>
      <c r="G156" s="1" t="s">
        <v>68</v>
      </c>
      <c r="H156" s="1" t="s">
        <v>44</v>
      </c>
      <c r="I156" s="1" t="s">
        <v>54</v>
      </c>
      <c r="J156" s="24" t="s">
        <v>54</v>
      </c>
      <c r="K156" s="1" t="s">
        <v>47</v>
      </c>
      <c r="L156" s="24" t="s">
        <v>46</v>
      </c>
      <c r="M156" s="1">
        <v>1</v>
      </c>
      <c r="N156" s="1">
        <v>3</v>
      </c>
      <c r="O156" s="1">
        <v>1</v>
      </c>
      <c r="P156" s="1">
        <v>3</v>
      </c>
      <c r="Q156" s="24">
        <v>1</v>
      </c>
      <c r="R156" s="1">
        <v>4</v>
      </c>
      <c r="S156" s="1">
        <v>5</v>
      </c>
      <c r="T156" s="1">
        <v>3</v>
      </c>
      <c r="U156" s="1">
        <v>6</v>
      </c>
      <c r="V156" s="24">
        <v>3</v>
      </c>
      <c r="W156" s="1">
        <v>5</v>
      </c>
      <c r="X156" s="1">
        <v>4</v>
      </c>
      <c r="Y156" s="24">
        <v>1</v>
      </c>
      <c r="Z156" s="1" t="s">
        <v>48</v>
      </c>
      <c r="AA156" s="1" t="s">
        <v>48</v>
      </c>
      <c r="AB156" s="1" t="s">
        <v>48</v>
      </c>
      <c r="AC156" s="1">
        <v>4</v>
      </c>
      <c r="AD156" s="1">
        <v>1</v>
      </c>
      <c r="AE156" s="1" t="s">
        <v>48</v>
      </c>
      <c r="AF156" s="1" t="s">
        <v>48</v>
      </c>
      <c r="AG156" s="24" t="s">
        <v>48</v>
      </c>
      <c r="AH156" s="1">
        <v>10</v>
      </c>
      <c r="AI156" s="1">
        <v>9</v>
      </c>
      <c r="AJ156" s="24">
        <v>10</v>
      </c>
      <c r="AK156" s="36" t="s">
        <v>843</v>
      </c>
      <c r="AL156" s="9">
        <f t="shared" si="17"/>
        <v>-1.8028044905710028</v>
      </c>
      <c r="AM156" s="9">
        <f t="shared" si="18"/>
        <v>-0.21773290501485876</v>
      </c>
      <c r="AN156">
        <f t="shared" si="19"/>
        <v>6</v>
      </c>
      <c r="AO156" s="6">
        <f t="shared" si="20"/>
        <v>0</v>
      </c>
      <c r="AP156" s="9">
        <f>($AL$3*AL156+$AM$3*AM156+$AN$3*AN156+$AO$3*AO156)+$K$3*VLOOKUP(K156,COND!$A$2:$C$7,2,FALSE)+$L$3*VLOOKUP(L156,COND!$A$2:$C$7,3,FALSE)</f>
        <v>8.1069246907645951</v>
      </c>
      <c r="AQ156" s="28">
        <f t="shared" si="21"/>
        <v>1.5705142227842792</v>
      </c>
      <c r="AR156" t="str">
        <f t="shared" si="22"/>
        <v>3B</v>
      </c>
      <c r="AS156">
        <v>600</v>
      </c>
      <c r="AT156">
        <v>152</v>
      </c>
      <c r="AV156" t="str">
        <f t="shared" si="23"/>
        <v>Unlikely</v>
      </c>
      <c r="AX156" t="str">
        <f>IF(VLOOKUP($B156,'Draft List'!$D$4:$AC$2598,AX$3,FALSE)&lt;&gt;0,VLOOKUP($B156,'Draft List'!$D$4:$AC$2598,AX$3,FALSE),"")</f>
        <v/>
      </c>
      <c r="AY156" t="str">
        <f>IF(VLOOKUP($B156,'Draft List'!$D$4:$AC$2598,AY$3,FALSE)&lt;&gt;0,VLOOKUP($B156,'Draft List'!$D$4:$AC$2598,AY$3,FALSE),"")</f>
        <v/>
      </c>
      <c r="AZ156" t="str">
        <f>IF(VLOOKUP($B156,'Draft List'!$D$4:$AC$2598,AZ$3,FALSE)&lt;&gt;0,VLOOKUP($B156,'Draft List'!$D$4:$AC$2598,AZ$3,FALSE),"")</f>
        <v/>
      </c>
      <c r="BA156" t="str">
        <f>IF(VLOOKUP($B156,'Draft List'!$D$4:$AC$2598,BA$3,FALSE)&lt;&gt;0,VLOOKUP($B156,'Draft List'!$D$4:$AC$2598,BA$3,FALSE),"")</f>
        <v/>
      </c>
    </row>
    <row r="157" spans="1:53" x14ac:dyDescent="0.25">
      <c r="A157" t="str">
        <f t="shared" si="16"/>
        <v>3BMark Melton21</v>
      </c>
      <c r="B157">
        <f>VLOOKUP($A157,draft_listing_batters_stats!$A$1:$B$1324,2,FALSE)</f>
        <v>7965</v>
      </c>
      <c r="C157" s="1" t="s">
        <v>76</v>
      </c>
      <c r="D157" s="1" t="s">
        <v>145</v>
      </c>
      <c r="E157" s="1" t="s">
        <v>929</v>
      </c>
      <c r="F157" s="1">
        <v>21</v>
      </c>
      <c r="G157" s="1" t="s">
        <v>44</v>
      </c>
      <c r="H157" s="1" t="s">
        <v>44</v>
      </c>
      <c r="I157" s="1" t="s">
        <v>54</v>
      </c>
      <c r="J157" s="24" t="s">
        <v>45</v>
      </c>
      <c r="K157" s="1" t="s">
        <v>47</v>
      </c>
      <c r="L157" s="24" t="s">
        <v>46</v>
      </c>
      <c r="M157" s="1">
        <v>2</v>
      </c>
      <c r="N157" s="1">
        <v>2</v>
      </c>
      <c r="O157" s="1">
        <v>1</v>
      </c>
      <c r="P157" s="1">
        <v>2</v>
      </c>
      <c r="Q157" s="24">
        <v>1</v>
      </c>
      <c r="R157" s="1">
        <v>5</v>
      </c>
      <c r="S157" s="1">
        <v>2</v>
      </c>
      <c r="T157" s="1">
        <v>1</v>
      </c>
      <c r="U157" s="1">
        <v>5</v>
      </c>
      <c r="V157" s="24">
        <v>5</v>
      </c>
      <c r="W157" s="1">
        <v>8</v>
      </c>
      <c r="X157" s="1">
        <v>7</v>
      </c>
      <c r="Y157" s="24">
        <v>1</v>
      </c>
      <c r="Z157" s="1" t="s">
        <v>48</v>
      </c>
      <c r="AA157" s="1" t="s">
        <v>48</v>
      </c>
      <c r="AB157" s="1">
        <v>1</v>
      </c>
      <c r="AC157" s="1">
        <v>1</v>
      </c>
      <c r="AD157" s="1" t="s">
        <v>48</v>
      </c>
      <c r="AE157" s="1" t="s">
        <v>48</v>
      </c>
      <c r="AF157" s="1" t="s">
        <v>48</v>
      </c>
      <c r="AG157" s="24" t="s">
        <v>48</v>
      </c>
      <c r="AH157" s="1">
        <v>10</v>
      </c>
      <c r="AI157" s="1">
        <v>10</v>
      </c>
      <c r="AJ157" s="24">
        <v>10</v>
      </c>
      <c r="AK157" s="36" t="s">
        <v>900</v>
      </c>
      <c r="AL157" s="9">
        <f t="shared" si="17"/>
        <v>-1.6210180839966128</v>
      </c>
      <c r="AM157" s="9">
        <f t="shared" si="18"/>
        <v>-0.22415656609151163</v>
      </c>
      <c r="AN157">
        <f t="shared" si="19"/>
        <v>6</v>
      </c>
      <c r="AO157" s="6">
        <f t="shared" si="20"/>
        <v>0</v>
      </c>
      <c r="AP157" s="9">
        <f>($AL$3*AL157+$AM$3*AM157+$AN$3*AN157+$AO$3*AO157)+$K$3*VLOOKUP(K157,COND!$A$2:$C$7,2,FALSE)+$L$3*VLOOKUP(L157,COND!$A$2:$C$7,3,FALSE)</f>
        <v>8.0480193985022002</v>
      </c>
      <c r="AQ157" s="28">
        <f t="shared" si="21"/>
        <v>1.5621157169066491</v>
      </c>
      <c r="AR157" t="str">
        <f t="shared" si="22"/>
        <v>2B</v>
      </c>
      <c r="AS157">
        <v>600</v>
      </c>
      <c r="AT157">
        <v>153</v>
      </c>
      <c r="AV157" t="str">
        <f t="shared" si="23"/>
        <v>Unlikely</v>
      </c>
      <c r="AX157" t="str">
        <f>IF(VLOOKUP($B157,'Draft List'!$D$4:$AC$2598,AX$3,FALSE)&lt;&gt;0,VLOOKUP($B157,'Draft List'!$D$4:$AC$2598,AX$3,FALSE),"")</f>
        <v/>
      </c>
      <c r="AY157" t="str">
        <f>IF(VLOOKUP($B157,'Draft List'!$D$4:$AC$2598,AY$3,FALSE)&lt;&gt;0,VLOOKUP($B157,'Draft List'!$D$4:$AC$2598,AY$3,FALSE),"")</f>
        <v/>
      </c>
      <c r="AZ157" t="str">
        <f>IF(VLOOKUP($B157,'Draft List'!$D$4:$AC$2598,AZ$3,FALSE)&lt;&gt;0,VLOOKUP($B157,'Draft List'!$D$4:$AC$2598,AZ$3,FALSE),"")</f>
        <v/>
      </c>
      <c r="BA157" t="str">
        <f>IF(VLOOKUP($B157,'Draft List'!$D$4:$AC$2598,BA$3,FALSE)&lt;&gt;0,VLOOKUP($B157,'Draft List'!$D$4:$AC$2598,BA$3,FALSE),"")</f>
        <v/>
      </c>
    </row>
    <row r="158" spans="1:53" hidden="1" x14ac:dyDescent="0.25">
      <c r="A158" t="str">
        <f t="shared" si="16"/>
        <v>1BJoe Wright18</v>
      </c>
      <c r="B158">
        <f>VLOOKUP($A158,draft_listing_batters_stats!$A$1:$B$1324,2,FALSE)</f>
        <v>1555</v>
      </c>
      <c r="C158" s="1" t="s">
        <v>94</v>
      </c>
      <c r="D158" s="1" t="s">
        <v>208</v>
      </c>
      <c r="E158" s="1" t="s">
        <v>1744</v>
      </c>
      <c r="F158" s="1">
        <v>18</v>
      </c>
      <c r="G158" s="1" t="s">
        <v>58</v>
      </c>
      <c r="H158" s="1" t="s">
        <v>58</v>
      </c>
      <c r="I158" s="1" t="s">
        <v>54</v>
      </c>
      <c r="J158" s="24" t="s">
        <v>54</v>
      </c>
      <c r="K158" s="1" t="s">
        <v>47</v>
      </c>
      <c r="L158" s="24" t="s">
        <v>51</v>
      </c>
      <c r="M158" s="1">
        <v>1</v>
      </c>
      <c r="N158" s="1">
        <v>3</v>
      </c>
      <c r="O158" s="1">
        <v>2</v>
      </c>
      <c r="P158" s="1">
        <v>2</v>
      </c>
      <c r="Q158" s="24">
        <v>1</v>
      </c>
      <c r="R158" s="1">
        <v>4</v>
      </c>
      <c r="S158" s="1">
        <v>5</v>
      </c>
      <c r="T158" s="1">
        <v>5</v>
      </c>
      <c r="U158" s="1">
        <v>4</v>
      </c>
      <c r="V158" s="24">
        <v>5</v>
      </c>
      <c r="W158" s="1">
        <v>3</v>
      </c>
      <c r="X158" s="1">
        <v>4</v>
      </c>
      <c r="Y158" s="24">
        <v>1</v>
      </c>
      <c r="Z158" s="1" t="s">
        <v>48</v>
      </c>
      <c r="AA158" s="1">
        <v>1</v>
      </c>
      <c r="AB158" s="1" t="s">
        <v>48</v>
      </c>
      <c r="AC158" s="1" t="s">
        <v>48</v>
      </c>
      <c r="AD158" s="1" t="s">
        <v>48</v>
      </c>
      <c r="AE158" s="1" t="s">
        <v>48</v>
      </c>
      <c r="AF158" s="1" t="s">
        <v>48</v>
      </c>
      <c r="AG158" s="24" t="s">
        <v>48</v>
      </c>
      <c r="AH158" s="1">
        <v>3</v>
      </c>
      <c r="AI158" s="1">
        <v>1</v>
      </c>
      <c r="AJ158" s="24">
        <v>1</v>
      </c>
      <c r="AK158" s="36" t="s">
        <v>918</v>
      </c>
      <c r="AL158" s="9">
        <f t="shared" si="17"/>
        <v>-1.8094525465566824</v>
      </c>
      <c r="AM158" s="9">
        <f t="shared" si="18"/>
        <v>-0.15099633735205095</v>
      </c>
      <c r="AN158">
        <f t="shared" si="19"/>
        <v>0</v>
      </c>
      <c r="AO158" s="6">
        <f t="shared" si="20"/>
        <v>0</v>
      </c>
      <c r="AP158" s="9">
        <f>($AL$3*AL158+$AM$3*AM158+$AN$3*AN158+$AO$3*AO158)+$K$3*VLOOKUP(K158,COND!$A$2:$C$7,2,FALSE)+$L$3*VLOOKUP(L158,COND!$A$2:$C$7,3,FALSE)</f>
        <v>8.0070986971197193</v>
      </c>
      <c r="AQ158" s="28">
        <f t="shared" si="21"/>
        <v>1.5562813896691809</v>
      </c>
      <c r="AR158" t="str">
        <f t="shared" si="22"/>
        <v>1B</v>
      </c>
      <c r="AS158">
        <v>600</v>
      </c>
      <c r="AT158">
        <v>154</v>
      </c>
      <c r="AV158" t="str">
        <f t="shared" si="23"/>
        <v>Unlikely</v>
      </c>
      <c r="AX158" t="str">
        <f>IF(VLOOKUP($B158,'Draft List'!$D$4:$AC$2598,AX$3,FALSE)&lt;&gt;0,VLOOKUP($B158,'Draft List'!$D$4:$AC$2598,AX$3,FALSE),"")</f>
        <v/>
      </c>
      <c r="AY158" t="str">
        <f>IF(VLOOKUP($B158,'Draft List'!$D$4:$AC$2598,AY$3,FALSE)&lt;&gt;0,VLOOKUP($B158,'Draft List'!$D$4:$AC$2598,AY$3,FALSE),"")</f>
        <v/>
      </c>
      <c r="AZ158" t="str">
        <f>IF(VLOOKUP($B158,'Draft List'!$D$4:$AC$2598,AZ$3,FALSE)&lt;&gt;0,VLOOKUP($B158,'Draft List'!$D$4:$AC$2598,AZ$3,FALSE),"")</f>
        <v/>
      </c>
      <c r="BA158" t="str">
        <f>IF(VLOOKUP($B158,'Draft List'!$D$4:$AC$2598,BA$3,FALSE)&lt;&gt;0,VLOOKUP($B158,'Draft List'!$D$4:$AC$2598,BA$3,FALSE),"")</f>
        <v/>
      </c>
    </row>
    <row r="159" spans="1:53" hidden="1" x14ac:dyDescent="0.25">
      <c r="A159" t="str">
        <f t="shared" si="16"/>
        <v>RFLouis MacElfrish21</v>
      </c>
      <c r="B159">
        <f>VLOOKUP($A159,draft_listing_batters_stats!$A$1:$B$1324,2,FALSE)</f>
        <v>16096</v>
      </c>
      <c r="C159" s="1" t="s">
        <v>73</v>
      </c>
      <c r="D159" s="1" t="s">
        <v>851</v>
      </c>
      <c r="E159" s="1" t="s">
        <v>1385</v>
      </c>
      <c r="F159" s="1">
        <v>21</v>
      </c>
      <c r="G159" s="1" t="s">
        <v>68</v>
      </c>
      <c r="H159" s="1" t="s">
        <v>58</v>
      </c>
      <c r="I159" s="1" t="s">
        <v>54</v>
      </c>
      <c r="J159" s="24" t="s">
        <v>54</v>
      </c>
      <c r="K159" s="1" t="s">
        <v>47</v>
      </c>
      <c r="L159" s="24" t="s">
        <v>46</v>
      </c>
      <c r="M159" s="1">
        <v>4</v>
      </c>
      <c r="N159" s="1">
        <v>4</v>
      </c>
      <c r="O159" s="1">
        <v>2</v>
      </c>
      <c r="P159" s="1">
        <v>3</v>
      </c>
      <c r="Q159" s="24">
        <v>5</v>
      </c>
      <c r="R159" s="1">
        <v>5</v>
      </c>
      <c r="S159" s="1">
        <v>4</v>
      </c>
      <c r="T159" s="1">
        <v>2</v>
      </c>
      <c r="U159" s="1">
        <v>3</v>
      </c>
      <c r="V159" s="24">
        <v>5</v>
      </c>
      <c r="W159" s="1">
        <v>6</v>
      </c>
      <c r="X159" s="1">
        <v>7</v>
      </c>
      <c r="Y159" s="24">
        <v>1</v>
      </c>
      <c r="Z159" s="1" t="s">
        <v>48</v>
      </c>
      <c r="AA159" s="1">
        <v>1</v>
      </c>
      <c r="AB159" s="1" t="s">
        <v>48</v>
      </c>
      <c r="AC159" s="1" t="s">
        <v>48</v>
      </c>
      <c r="AD159" s="1" t="s">
        <v>48</v>
      </c>
      <c r="AE159" s="1">
        <v>3</v>
      </c>
      <c r="AF159" s="1">
        <v>1</v>
      </c>
      <c r="AG159" s="24">
        <v>5</v>
      </c>
      <c r="AH159" s="1">
        <v>5</v>
      </c>
      <c r="AI159" s="1">
        <v>7</v>
      </c>
      <c r="AJ159" s="24">
        <v>5</v>
      </c>
      <c r="AK159" s="36" t="s">
        <v>826</v>
      </c>
      <c r="AL159" s="9">
        <f t="shared" si="17"/>
        <v>-0.54095024905204003</v>
      </c>
      <c r="AM159" s="9">
        <f t="shared" si="18"/>
        <v>-0.21839441284936525</v>
      </c>
      <c r="AN159">
        <f t="shared" si="19"/>
        <v>0</v>
      </c>
      <c r="AO159" s="6">
        <f t="shared" si="20"/>
        <v>0.5</v>
      </c>
      <c r="AP159" s="9">
        <f>($AL$3*AL159+$AM$3*AM159+$AN$3*AN159+$AO$3*AO159)+$K$3*VLOOKUP(K159,COND!$A$2:$C$7,2,FALSE)+$L$3*VLOOKUP(L159,COND!$A$2:$C$7,3,FALSE)</f>
        <v>7.7251720209024128</v>
      </c>
      <c r="AQ159" s="28">
        <f t="shared" si="21"/>
        <v>1.516085292572769</v>
      </c>
      <c r="AR159" t="str">
        <f t="shared" si="22"/>
        <v>RF</v>
      </c>
      <c r="AS159">
        <v>600</v>
      </c>
      <c r="AT159">
        <v>155</v>
      </c>
      <c r="AV159" t="str">
        <f t="shared" si="23"/>
        <v>Unlikely</v>
      </c>
      <c r="AX159">
        <f>IF(VLOOKUP($B159,'Draft List'!$D$4:$AC$2598,AX$3,FALSE)&lt;&gt;0,VLOOKUP($B159,'Draft List'!$D$4:$AC$2598,AX$3,FALSE),"")</f>
        <v>223</v>
      </c>
      <c r="AY159">
        <f>IF(VLOOKUP($B159,'Draft List'!$D$4:$AC$2598,AY$3,FALSE)&lt;&gt;0,VLOOKUP($B159,'Draft List'!$D$4:$AC$2598,AY$3,FALSE),"")</f>
        <v>9</v>
      </c>
      <c r="AZ159">
        <f>IF(VLOOKUP($B159,'Draft List'!$D$4:$AC$2598,AZ$3,FALSE)&lt;&gt;0,VLOOKUP($B159,'Draft List'!$D$4:$AC$2598,AZ$3,FALSE),"")</f>
        <v>9</v>
      </c>
      <c r="BA159" t="str">
        <f>IF(VLOOKUP($B159,'Draft List'!$D$4:$AC$2598,BA$3,FALSE)&lt;&gt;0,VLOOKUP($B159,'Draft List'!$D$4:$AC$2598,BA$3,FALSE),"")</f>
        <v>Palm Springs Codgers</v>
      </c>
    </row>
    <row r="160" spans="1:53" x14ac:dyDescent="0.25">
      <c r="A160" t="str">
        <f t="shared" si="16"/>
        <v>3BEmílio González20</v>
      </c>
      <c r="B160">
        <f>VLOOKUP($A160,draft_listing_batters_stats!$A$1:$B$1324,2,FALSE)</f>
        <v>11180</v>
      </c>
      <c r="C160" s="1" t="s">
        <v>76</v>
      </c>
      <c r="D160" s="1" t="s">
        <v>566</v>
      </c>
      <c r="E160" s="1" t="s">
        <v>166</v>
      </c>
      <c r="F160" s="1">
        <v>20</v>
      </c>
      <c r="G160" s="1" t="s">
        <v>44</v>
      </c>
      <c r="H160" s="1" t="s">
        <v>44</v>
      </c>
      <c r="I160" s="1" t="s">
        <v>54</v>
      </c>
      <c r="J160" s="24" t="s">
        <v>54</v>
      </c>
      <c r="K160" s="1" t="s">
        <v>47</v>
      </c>
      <c r="L160" s="24" t="s">
        <v>51</v>
      </c>
      <c r="M160" s="1">
        <v>1</v>
      </c>
      <c r="N160" s="1">
        <v>3</v>
      </c>
      <c r="O160" s="1">
        <v>1</v>
      </c>
      <c r="P160" s="1">
        <v>2</v>
      </c>
      <c r="Q160" s="24">
        <v>1</v>
      </c>
      <c r="R160" s="1">
        <v>5</v>
      </c>
      <c r="S160" s="1">
        <v>4</v>
      </c>
      <c r="T160" s="1">
        <v>1</v>
      </c>
      <c r="U160" s="1">
        <v>5</v>
      </c>
      <c r="V160" s="24">
        <v>1</v>
      </c>
      <c r="W160" s="1">
        <v>8</v>
      </c>
      <c r="X160" s="1">
        <v>6</v>
      </c>
      <c r="Y160" s="24">
        <v>1</v>
      </c>
      <c r="Z160" s="1" t="s">
        <v>48</v>
      </c>
      <c r="AA160" s="1" t="s">
        <v>48</v>
      </c>
      <c r="AB160" s="1">
        <v>2</v>
      </c>
      <c r="AC160" s="1">
        <v>5</v>
      </c>
      <c r="AD160" s="1">
        <v>2</v>
      </c>
      <c r="AE160" s="1" t="s">
        <v>48</v>
      </c>
      <c r="AF160" s="1">
        <v>2</v>
      </c>
      <c r="AG160" s="24" t="s">
        <v>48</v>
      </c>
      <c r="AH160" s="1">
        <v>8</v>
      </c>
      <c r="AI160" s="1">
        <v>7</v>
      </c>
      <c r="AJ160" s="24">
        <v>8</v>
      </c>
      <c r="AK160" s="36" t="s">
        <v>881</v>
      </c>
      <c r="AL160" s="9">
        <f t="shared" si="17"/>
        <v>-1.8925140405805838</v>
      </c>
      <c r="AM160" s="9">
        <f t="shared" si="18"/>
        <v>-0.28210216612243849</v>
      </c>
      <c r="AN160">
        <f t="shared" si="19"/>
        <v>3</v>
      </c>
      <c r="AO160" s="6">
        <f t="shared" si="20"/>
        <v>0.75</v>
      </c>
      <c r="AP160" s="9">
        <f>($AL$3*AL160+$AM$3*AM160+$AN$3*AN160+$AO$3*AO160)+$K$3*VLOOKUP(K160,COND!$A$2:$C$7,2,FALSE)+$L$3*VLOOKUP(L160,COND!$A$2:$C$7,3,FALSE)</f>
        <v>7.6755226024726797</v>
      </c>
      <c r="AQ160" s="28">
        <f t="shared" si="21"/>
        <v>1.5090064560796816</v>
      </c>
      <c r="AR160" t="str">
        <f t="shared" si="22"/>
        <v>3B</v>
      </c>
      <c r="AS160">
        <v>600</v>
      </c>
      <c r="AT160">
        <v>156</v>
      </c>
      <c r="AV160" t="str">
        <f t="shared" si="23"/>
        <v>Unlikely</v>
      </c>
      <c r="AX160" t="str">
        <f>IF(VLOOKUP($B160,'Draft List'!$D$4:$AC$2598,AX$3,FALSE)&lt;&gt;0,VLOOKUP($B160,'Draft List'!$D$4:$AC$2598,AX$3,FALSE),"")</f>
        <v/>
      </c>
      <c r="AY160" t="str">
        <f>IF(VLOOKUP($B160,'Draft List'!$D$4:$AC$2598,AY$3,FALSE)&lt;&gt;0,VLOOKUP($B160,'Draft List'!$D$4:$AC$2598,AY$3,FALSE),"")</f>
        <v/>
      </c>
      <c r="AZ160" t="str">
        <f>IF(VLOOKUP($B160,'Draft List'!$D$4:$AC$2598,AZ$3,FALSE)&lt;&gt;0,VLOOKUP($B160,'Draft List'!$D$4:$AC$2598,AZ$3,FALSE),"")</f>
        <v/>
      </c>
      <c r="BA160" t="str">
        <f>IF(VLOOKUP($B160,'Draft List'!$D$4:$AC$2598,BA$3,FALSE)&lt;&gt;0,VLOOKUP($B160,'Draft List'!$D$4:$AC$2598,BA$3,FALSE),"")</f>
        <v/>
      </c>
    </row>
    <row r="161" spans="1:53" hidden="1" x14ac:dyDescent="0.25">
      <c r="A161" t="str">
        <f t="shared" si="16"/>
        <v>1BKouhei Shirokawa22</v>
      </c>
      <c r="B161">
        <f>VLOOKUP($A161,draft_listing_batters_stats!$A$1:$B$1324,2,FALSE)</f>
        <v>13251</v>
      </c>
      <c r="C161" s="1" t="s">
        <v>94</v>
      </c>
      <c r="D161" s="1" t="s">
        <v>952</v>
      </c>
      <c r="E161" s="1" t="s">
        <v>953</v>
      </c>
      <c r="F161" s="1">
        <v>22</v>
      </c>
      <c r="G161" s="1" t="s">
        <v>44</v>
      </c>
      <c r="H161" s="1" t="s">
        <v>44</v>
      </c>
      <c r="I161" s="1" t="s">
        <v>54</v>
      </c>
      <c r="J161" s="24" t="s">
        <v>45</v>
      </c>
      <c r="K161" s="1" t="s">
        <v>47</v>
      </c>
      <c r="L161" s="24" t="s">
        <v>46</v>
      </c>
      <c r="M161" s="1">
        <v>2</v>
      </c>
      <c r="N161" s="1">
        <v>2</v>
      </c>
      <c r="O161" s="1">
        <v>2</v>
      </c>
      <c r="P161" s="1">
        <v>3</v>
      </c>
      <c r="Q161" s="24">
        <v>1</v>
      </c>
      <c r="R161" s="1">
        <v>5</v>
      </c>
      <c r="S161" s="1">
        <v>4</v>
      </c>
      <c r="T161" s="1">
        <v>5</v>
      </c>
      <c r="U161" s="1">
        <v>5</v>
      </c>
      <c r="V161" s="24">
        <v>3</v>
      </c>
      <c r="W161" s="1">
        <v>8</v>
      </c>
      <c r="X161" s="1">
        <v>7</v>
      </c>
      <c r="Y161" s="24">
        <v>1</v>
      </c>
      <c r="Z161" s="1" t="s">
        <v>48</v>
      </c>
      <c r="AA161" s="1">
        <v>8</v>
      </c>
      <c r="AB161" s="1">
        <v>2</v>
      </c>
      <c r="AC161" s="1">
        <v>1</v>
      </c>
      <c r="AD161" s="1" t="s">
        <v>48</v>
      </c>
      <c r="AE161" s="1" t="s">
        <v>48</v>
      </c>
      <c r="AF161" s="1" t="s">
        <v>48</v>
      </c>
      <c r="AG161" s="24" t="s">
        <v>48</v>
      </c>
      <c r="AH161" s="1">
        <v>9</v>
      </c>
      <c r="AI161" s="1">
        <v>9</v>
      </c>
      <c r="AJ161" s="24">
        <v>10</v>
      </c>
      <c r="AK161" s="36" t="s">
        <v>854</v>
      </c>
      <c r="AL161" s="9">
        <f t="shared" si="17"/>
        <v>-1.4482470399631302</v>
      </c>
      <c r="AM161" s="9">
        <f t="shared" si="18"/>
        <v>0.13017648960733441</v>
      </c>
      <c r="AN161">
        <f t="shared" si="19"/>
        <v>5</v>
      </c>
      <c r="AO161" s="6">
        <f t="shared" si="20"/>
        <v>0.25</v>
      </c>
      <c r="AP161" s="9">
        <f>($AL$3*AL161+$AM$3*AM161+$AN$3*AN161+$AO$3*AO161)+$K$3*VLOOKUP(K161,COND!$A$2:$C$7,2,FALSE)+$L$3*VLOOKUP(L161,COND!$A$2:$C$7,3,FALSE)</f>
        <v>12.400626504625034</v>
      </c>
      <c r="AQ161" s="28">
        <f t="shared" si="21"/>
        <v>2.1826948696413488</v>
      </c>
      <c r="AR161" t="str">
        <f t="shared" si="22"/>
        <v>2B</v>
      </c>
      <c r="AS161">
        <v>600</v>
      </c>
      <c r="AT161">
        <v>157</v>
      </c>
      <c r="AV161" t="str">
        <f t="shared" si="23"/>
        <v>Possible</v>
      </c>
      <c r="AX161" t="str">
        <f>IF(VLOOKUP($B161,'Draft List'!$D$4:$AC$2598,AX$3,FALSE)&lt;&gt;0,VLOOKUP($B161,'Draft List'!$D$4:$AC$2598,AX$3,FALSE),"")</f>
        <v/>
      </c>
      <c r="AY161" t="str">
        <f>IF(VLOOKUP($B161,'Draft List'!$D$4:$AC$2598,AY$3,FALSE)&lt;&gt;0,VLOOKUP($B161,'Draft List'!$D$4:$AC$2598,AY$3,FALSE),"")</f>
        <v/>
      </c>
      <c r="AZ161" t="str">
        <f>IF(VLOOKUP($B161,'Draft List'!$D$4:$AC$2598,AZ$3,FALSE)&lt;&gt;0,VLOOKUP($B161,'Draft List'!$D$4:$AC$2598,AZ$3,FALSE),"")</f>
        <v/>
      </c>
      <c r="BA161" t="str">
        <f>IF(VLOOKUP($B161,'Draft List'!$D$4:$AC$2598,BA$3,FALSE)&lt;&gt;0,VLOOKUP($B161,'Draft List'!$D$4:$AC$2598,BA$3,FALSE),"")</f>
        <v/>
      </c>
    </row>
    <row r="162" spans="1:53" hidden="1" x14ac:dyDescent="0.25">
      <c r="A162" t="str">
        <f t="shared" si="16"/>
        <v>LFAlec Manns22</v>
      </c>
      <c r="B162">
        <f>VLOOKUP($A162,draft_listing_batters_stats!$A$1:$B$1324,2,FALSE)</f>
        <v>13245</v>
      </c>
      <c r="C162" s="1" t="s">
        <v>55</v>
      </c>
      <c r="D162" s="1" t="s">
        <v>1398</v>
      </c>
      <c r="E162" s="1" t="s">
        <v>1399</v>
      </c>
      <c r="F162" s="1">
        <v>22</v>
      </c>
      <c r="G162" s="1" t="s">
        <v>58</v>
      </c>
      <c r="H162" s="1" t="s">
        <v>58</v>
      </c>
      <c r="I162" s="1" t="s">
        <v>54</v>
      </c>
      <c r="J162" s="24" t="s">
        <v>54</v>
      </c>
      <c r="K162" s="1" t="s">
        <v>47</v>
      </c>
      <c r="L162" s="24" t="s">
        <v>46</v>
      </c>
      <c r="M162" s="1">
        <v>1</v>
      </c>
      <c r="N162" s="1">
        <v>2</v>
      </c>
      <c r="O162" s="1">
        <v>2</v>
      </c>
      <c r="P162" s="1">
        <v>3</v>
      </c>
      <c r="Q162" s="24">
        <v>1</v>
      </c>
      <c r="R162" s="1">
        <v>5</v>
      </c>
      <c r="S162" s="1">
        <v>5</v>
      </c>
      <c r="T162" s="1">
        <v>3</v>
      </c>
      <c r="U162" s="1">
        <v>6</v>
      </c>
      <c r="V162" s="24">
        <v>1</v>
      </c>
      <c r="W162" s="1">
        <v>1</v>
      </c>
      <c r="X162" s="1">
        <v>5</v>
      </c>
      <c r="Y162" s="24">
        <v>1</v>
      </c>
      <c r="Z162" s="1" t="s">
        <v>48</v>
      </c>
      <c r="AA162" s="1" t="s">
        <v>48</v>
      </c>
      <c r="AB162" s="1" t="s">
        <v>48</v>
      </c>
      <c r="AC162" s="1" t="s">
        <v>48</v>
      </c>
      <c r="AD162" s="1" t="s">
        <v>48</v>
      </c>
      <c r="AE162" s="1">
        <v>2</v>
      </c>
      <c r="AF162" s="1" t="s">
        <v>48</v>
      </c>
      <c r="AG162" s="24">
        <v>1</v>
      </c>
      <c r="AH162" s="1">
        <v>3</v>
      </c>
      <c r="AI162" s="1">
        <v>10</v>
      </c>
      <c r="AJ162" s="24">
        <v>10</v>
      </c>
      <c r="AK162" s="36" t="s">
        <v>993</v>
      </c>
      <c r="AL162" s="9">
        <f t="shared" si="17"/>
        <v>-1.7708028761658048</v>
      </c>
      <c r="AM162" s="9">
        <f t="shared" si="18"/>
        <v>2.4790251553649056E-2</v>
      </c>
      <c r="AN162">
        <f t="shared" si="19"/>
        <v>3</v>
      </c>
      <c r="AO162" s="6">
        <f t="shared" si="20"/>
        <v>0</v>
      </c>
      <c r="AP162" s="9">
        <f>($AL$3*AL162+$AM$3*AM162+$AN$3*AN162+$AO$3*AO162)+$K$3*VLOOKUP(K162,COND!$A$2:$C$7,2,FALSE)+$L$3*VLOOKUP(L162,COND!$A$2:$C$7,3,FALSE)</f>
        <v>10.520402731027207</v>
      </c>
      <c r="AQ162" s="28">
        <f t="shared" si="21"/>
        <v>1.9146192892082798</v>
      </c>
      <c r="AR162" t="str">
        <f t="shared" si="22"/>
        <v>LF</v>
      </c>
      <c r="AS162">
        <v>600</v>
      </c>
      <c r="AT162">
        <v>158</v>
      </c>
      <c r="AV162" t="str">
        <f t="shared" si="23"/>
        <v>Unlikely</v>
      </c>
      <c r="AX162" t="str">
        <f>IF(VLOOKUP($B162,'Draft List'!$D$4:$AC$2598,AX$3,FALSE)&lt;&gt;0,VLOOKUP($B162,'Draft List'!$D$4:$AC$2598,AX$3,FALSE),"")</f>
        <v/>
      </c>
      <c r="AY162" t="str">
        <f>IF(VLOOKUP($B162,'Draft List'!$D$4:$AC$2598,AY$3,FALSE)&lt;&gt;0,VLOOKUP($B162,'Draft List'!$D$4:$AC$2598,AY$3,FALSE),"")</f>
        <v/>
      </c>
      <c r="AZ162" t="str">
        <f>IF(VLOOKUP($B162,'Draft List'!$D$4:$AC$2598,AZ$3,FALSE)&lt;&gt;0,VLOOKUP($B162,'Draft List'!$D$4:$AC$2598,AZ$3,FALSE),"")</f>
        <v/>
      </c>
      <c r="BA162" t="str">
        <f>IF(VLOOKUP($B162,'Draft List'!$D$4:$AC$2598,BA$3,FALSE)&lt;&gt;0,VLOOKUP($B162,'Draft List'!$D$4:$AC$2598,BA$3,FALSE),"")</f>
        <v/>
      </c>
    </row>
    <row r="163" spans="1:53" hidden="1" x14ac:dyDescent="0.25">
      <c r="A163" t="str">
        <f t="shared" si="16"/>
        <v>SSMatt Smith18</v>
      </c>
      <c r="B163">
        <f>VLOOKUP($A163,draft_listing_batters_stats!$A$1:$B$1324,2,FALSE)</f>
        <v>7580</v>
      </c>
      <c r="C163" s="1" t="s">
        <v>79</v>
      </c>
      <c r="D163" s="1" t="s">
        <v>149</v>
      </c>
      <c r="E163" s="1" t="s">
        <v>178</v>
      </c>
      <c r="F163" s="1">
        <v>18</v>
      </c>
      <c r="G163" s="1" t="s">
        <v>44</v>
      </c>
      <c r="H163" s="1" t="s">
        <v>44</v>
      </c>
      <c r="I163" s="1" t="s">
        <v>54</v>
      </c>
      <c r="J163" s="24" t="s">
        <v>54</v>
      </c>
      <c r="K163" s="1" t="s">
        <v>46</v>
      </c>
      <c r="L163" s="24" t="s">
        <v>46</v>
      </c>
      <c r="M163" s="1">
        <v>2</v>
      </c>
      <c r="N163" s="1">
        <v>1</v>
      </c>
      <c r="O163" s="1">
        <v>2</v>
      </c>
      <c r="P163" s="1">
        <v>1</v>
      </c>
      <c r="Q163" s="24">
        <v>1</v>
      </c>
      <c r="R163" s="1">
        <v>4</v>
      </c>
      <c r="S163" s="1">
        <v>2</v>
      </c>
      <c r="T163" s="1">
        <v>2</v>
      </c>
      <c r="U163" s="1">
        <v>5</v>
      </c>
      <c r="V163" s="24">
        <v>3</v>
      </c>
      <c r="W163" s="1">
        <v>10</v>
      </c>
      <c r="X163" s="1">
        <v>10</v>
      </c>
      <c r="Y163" s="24">
        <v>1</v>
      </c>
      <c r="Z163" s="1" t="s">
        <v>48</v>
      </c>
      <c r="AA163" s="1" t="s">
        <v>48</v>
      </c>
      <c r="AB163" s="1" t="s">
        <v>48</v>
      </c>
      <c r="AC163" s="1" t="s">
        <v>48</v>
      </c>
      <c r="AD163" s="1">
        <v>5</v>
      </c>
      <c r="AE163" s="1" t="s">
        <v>48</v>
      </c>
      <c r="AF163" s="1" t="s">
        <v>48</v>
      </c>
      <c r="AG163" s="24" t="s">
        <v>48</v>
      </c>
      <c r="AH163" s="1">
        <v>9</v>
      </c>
      <c r="AI163" s="1">
        <v>10</v>
      </c>
      <c r="AJ163" s="24">
        <v>7</v>
      </c>
      <c r="AK163" s="36" t="s">
        <v>839</v>
      </c>
      <c r="AL163" s="9">
        <f t="shared" si="17"/>
        <v>-1.6787260196009959</v>
      </c>
      <c r="AM163" s="9">
        <f t="shared" si="18"/>
        <v>-0.5436835879044517</v>
      </c>
      <c r="AN163">
        <f t="shared" si="19"/>
        <v>5</v>
      </c>
      <c r="AO163" s="6">
        <f t="shared" si="20"/>
        <v>1</v>
      </c>
      <c r="AP163" s="9">
        <f>($AL$3*AL163+$AM$3*AM163+$AN$3*AN163+$AO$3*AO163)+$K$3*VLOOKUP(K163,COND!$A$2:$C$7,2,FALSE)+$L$3*VLOOKUP(L163,COND!$A$2:$C$7,3,FALSE)</f>
        <v>5.141257676519813</v>
      </c>
      <c r="AQ163" s="28">
        <f t="shared" si="21"/>
        <v>1.1476800275259178</v>
      </c>
      <c r="AR163" t="str">
        <f t="shared" si="22"/>
        <v>SS</v>
      </c>
      <c r="AS163">
        <v>650</v>
      </c>
      <c r="AT163">
        <v>159</v>
      </c>
      <c r="AV163" t="str">
        <f t="shared" si="23"/>
        <v>Unlikely</v>
      </c>
      <c r="AX163" t="str">
        <f>IF(VLOOKUP($B163,'Draft List'!$D$4:$AC$2598,AX$3,FALSE)&lt;&gt;0,VLOOKUP($B163,'Draft List'!$D$4:$AC$2598,AX$3,FALSE),"")</f>
        <v/>
      </c>
      <c r="AY163" t="str">
        <f>IF(VLOOKUP($B163,'Draft List'!$D$4:$AC$2598,AY$3,FALSE)&lt;&gt;0,VLOOKUP($B163,'Draft List'!$D$4:$AC$2598,AY$3,FALSE),"")</f>
        <v/>
      </c>
      <c r="AZ163" t="str">
        <f>IF(VLOOKUP($B163,'Draft List'!$D$4:$AC$2598,AZ$3,FALSE)&lt;&gt;0,VLOOKUP($B163,'Draft List'!$D$4:$AC$2598,AZ$3,FALSE),"")</f>
        <v/>
      </c>
      <c r="BA163" t="str">
        <f>IF(VLOOKUP($B163,'Draft List'!$D$4:$AC$2598,BA$3,FALSE)&lt;&gt;0,VLOOKUP($B163,'Draft List'!$D$4:$AC$2598,BA$3,FALSE),"")</f>
        <v/>
      </c>
    </row>
    <row r="164" spans="1:53" hidden="1" x14ac:dyDescent="0.25">
      <c r="A164" t="str">
        <f t="shared" si="16"/>
        <v>1BFrank Stimpson18</v>
      </c>
      <c r="B164">
        <f>VLOOKUP($A164,draft_listing_batters_stats!$A$1:$B$1324,2,FALSE)</f>
        <v>7670</v>
      </c>
      <c r="C164" s="1" t="s">
        <v>94</v>
      </c>
      <c r="D164" s="1" t="s">
        <v>989</v>
      </c>
      <c r="E164" s="1" t="s">
        <v>1666</v>
      </c>
      <c r="F164" s="1">
        <v>18</v>
      </c>
      <c r="G164" s="1" t="s">
        <v>44</v>
      </c>
      <c r="H164" s="1" t="s">
        <v>44</v>
      </c>
      <c r="I164" s="1" t="s">
        <v>54</v>
      </c>
      <c r="J164" s="24" t="s">
        <v>54</v>
      </c>
      <c r="K164" s="1" t="s">
        <v>46</v>
      </c>
      <c r="L164" s="24" t="s">
        <v>46</v>
      </c>
      <c r="M164" s="1">
        <v>1</v>
      </c>
      <c r="N164" s="1">
        <v>1</v>
      </c>
      <c r="O164" s="1">
        <v>1</v>
      </c>
      <c r="P164" s="1">
        <v>2</v>
      </c>
      <c r="Q164" s="24">
        <v>1</v>
      </c>
      <c r="R164" s="1">
        <v>5</v>
      </c>
      <c r="S164" s="1">
        <v>1</v>
      </c>
      <c r="T164" s="1">
        <v>1</v>
      </c>
      <c r="U164" s="1">
        <v>4</v>
      </c>
      <c r="V164" s="24">
        <v>5</v>
      </c>
      <c r="W164" s="1">
        <v>3</v>
      </c>
      <c r="X164" s="1">
        <v>3</v>
      </c>
      <c r="Y164" s="24">
        <v>2</v>
      </c>
      <c r="Z164" s="1" t="s">
        <v>48</v>
      </c>
      <c r="AA164" s="1">
        <v>1</v>
      </c>
      <c r="AB164" s="1" t="s">
        <v>48</v>
      </c>
      <c r="AC164" s="1" t="s">
        <v>48</v>
      </c>
      <c r="AD164" s="1" t="s">
        <v>48</v>
      </c>
      <c r="AE164" s="1" t="s">
        <v>48</v>
      </c>
      <c r="AF164" s="1" t="s">
        <v>48</v>
      </c>
      <c r="AG164" s="24" t="s">
        <v>48</v>
      </c>
      <c r="AH164" s="1">
        <v>1</v>
      </c>
      <c r="AI164" s="1">
        <v>2</v>
      </c>
      <c r="AJ164" s="24">
        <v>1</v>
      </c>
      <c r="AK164" s="36" t="s">
        <v>854</v>
      </c>
      <c r="AL164" s="9">
        <f t="shared" si="17"/>
        <v>-1.994633799817991</v>
      </c>
      <c r="AM164" s="9">
        <f t="shared" si="18"/>
        <v>-0.36492599571979623</v>
      </c>
      <c r="AN164">
        <f t="shared" si="19"/>
        <v>0</v>
      </c>
      <c r="AO164" s="6">
        <f t="shared" si="20"/>
        <v>0</v>
      </c>
      <c r="AP164" s="9">
        <f>($AL$3*AL164+$AM$3*AM164+$AN$3*AN164+$AO$3*AO164)+$K$3*VLOOKUP(K164,COND!$A$2:$C$7,2,FALSE)+$L$3*VLOOKUP(L164,COND!$A$2:$C$7,3,FALSE)</f>
        <v>5.4214246713806462</v>
      </c>
      <c r="AQ164" s="28">
        <f t="shared" si="21"/>
        <v>1.1876252355485728</v>
      </c>
      <c r="AR164" t="str">
        <f t="shared" si="22"/>
        <v>1B</v>
      </c>
      <c r="AS164">
        <v>650</v>
      </c>
      <c r="AT164">
        <v>160</v>
      </c>
      <c r="AV164" t="str">
        <f t="shared" si="23"/>
        <v>Unlikely</v>
      </c>
      <c r="AX164" t="str">
        <f>IF(VLOOKUP($B164,'Draft List'!$D$4:$AC$2598,AX$3,FALSE)&lt;&gt;0,VLOOKUP($B164,'Draft List'!$D$4:$AC$2598,AX$3,FALSE),"")</f>
        <v/>
      </c>
      <c r="AY164" t="str">
        <f>IF(VLOOKUP($B164,'Draft List'!$D$4:$AC$2598,AY$3,FALSE)&lt;&gt;0,VLOOKUP($B164,'Draft List'!$D$4:$AC$2598,AY$3,FALSE),"")</f>
        <v/>
      </c>
      <c r="AZ164" t="str">
        <f>IF(VLOOKUP($B164,'Draft List'!$D$4:$AC$2598,AZ$3,FALSE)&lt;&gt;0,VLOOKUP($B164,'Draft List'!$D$4:$AC$2598,AZ$3,FALSE),"")</f>
        <v/>
      </c>
      <c r="BA164" t="str">
        <f>IF(VLOOKUP($B164,'Draft List'!$D$4:$AC$2598,BA$3,FALSE)&lt;&gt;0,VLOOKUP($B164,'Draft List'!$D$4:$AC$2598,BA$3,FALSE),"")</f>
        <v/>
      </c>
    </row>
    <row r="165" spans="1:53" hidden="1" x14ac:dyDescent="0.25">
      <c r="A165" t="str">
        <f t="shared" si="16"/>
        <v>C-Vicente Rodríguez18</v>
      </c>
      <c r="B165">
        <f>VLOOKUP($A165,draft_listing_batters_stats!$A$1:$B$1324,2,FALSE)</f>
        <v>1963</v>
      </c>
      <c r="C165" s="1" t="s">
        <v>93</v>
      </c>
      <c r="D165" s="1" t="s">
        <v>682</v>
      </c>
      <c r="E165" s="1" t="s">
        <v>225</v>
      </c>
      <c r="F165" s="1">
        <v>18</v>
      </c>
      <c r="G165" s="1" t="s">
        <v>44</v>
      </c>
      <c r="H165" s="1" t="s">
        <v>44</v>
      </c>
      <c r="I165" s="1" t="s">
        <v>54</v>
      </c>
      <c r="J165" s="24" t="s">
        <v>54</v>
      </c>
      <c r="K165" s="1" t="s">
        <v>46</v>
      </c>
      <c r="L165" s="24" t="s">
        <v>46</v>
      </c>
      <c r="M165" s="1">
        <v>2</v>
      </c>
      <c r="N165" s="1">
        <v>2</v>
      </c>
      <c r="O165" s="1">
        <v>1</v>
      </c>
      <c r="P165" s="1">
        <v>2</v>
      </c>
      <c r="Q165" s="24">
        <v>1</v>
      </c>
      <c r="R165" s="1">
        <v>3</v>
      </c>
      <c r="S165" s="1">
        <v>6</v>
      </c>
      <c r="T165" s="1">
        <v>4</v>
      </c>
      <c r="U165" s="1">
        <v>5</v>
      </c>
      <c r="V165" s="24">
        <v>4</v>
      </c>
      <c r="W165" s="1">
        <v>5</v>
      </c>
      <c r="X165" s="1">
        <v>2</v>
      </c>
      <c r="Y165" s="24">
        <v>5</v>
      </c>
      <c r="Z165" s="1">
        <v>1</v>
      </c>
      <c r="AA165" s="1" t="s">
        <v>48</v>
      </c>
      <c r="AB165" s="1" t="s">
        <v>48</v>
      </c>
      <c r="AC165" s="1" t="s">
        <v>48</v>
      </c>
      <c r="AD165" s="1" t="s">
        <v>48</v>
      </c>
      <c r="AE165" s="1" t="s">
        <v>48</v>
      </c>
      <c r="AF165" s="1" t="s">
        <v>48</v>
      </c>
      <c r="AG165" s="24" t="s">
        <v>48</v>
      </c>
      <c r="AH165" s="1">
        <v>1</v>
      </c>
      <c r="AI165" s="1">
        <v>5</v>
      </c>
      <c r="AJ165" s="24">
        <v>6</v>
      </c>
      <c r="AK165" s="36" t="s">
        <v>978</v>
      </c>
      <c r="AL165" s="9">
        <f t="shared" si="17"/>
        <v>-1.6210180839966128</v>
      </c>
      <c r="AM165" s="9">
        <f t="shared" si="18"/>
        <v>-0.45586057776742606</v>
      </c>
      <c r="AN165">
        <f t="shared" si="19"/>
        <v>0</v>
      </c>
      <c r="AO165" s="6">
        <f t="shared" si="20"/>
        <v>1</v>
      </c>
      <c r="AP165" s="9">
        <f>($AL$3*AL165+$AM$3*AM165+$AN$3*AN165+$AO$3*AO165)+$K$3*VLOOKUP(K165,COND!$A$2:$C$7,2,FALSE)+$L$3*VLOOKUP(L165,COND!$A$2:$C$7,3,FALSE)</f>
        <v>5.3675712583912256</v>
      </c>
      <c r="AQ165" s="28">
        <f t="shared" si="21"/>
        <v>1.1799470085480621</v>
      </c>
      <c r="AR165" t="str">
        <f t="shared" si="22"/>
        <v>C</v>
      </c>
      <c r="AS165">
        <v>650</v>
      </c>
      <c r="AT165">
        <v>161</v>
      </c>
      <c r="AV165" t="str">
        <f t="shared" si="23"/>
        <v>Unlikely</v>
      </c>
      <c r="AX165">
        <f>IF(VLOOKUP($B165,'Draft List'!$D$4:$AC$2598,AX$3,FALSE)&lt;&gt;0,VLOOKUP($B165,'Draft List'!$D$4:$AC$2598,AX$3,FALSE),"")</f>
        <v>115</v>
      </c>
      <c r="AY165">
        <f>IF(VLOOKUP($B165,'Draft List'!$D$4:$AC$2598,AY$3,FALSE)&lt;&gt;0,VLOOKUP($B165,'Draft List'!$D$4:$AC$2598,AY$3,FALSE),"")</f>
        <v>5</v>
      </c>
      <c r="AZ165">
        <f>IF(VLOOKUP($B165,'Draft List'!$D$4:$AC$2598,AZ$3,FALSE)&lt;&gt;0,VLOOKUP($B165,'Draft List'!$D$4:$AC$2598,AZ$3,FALSE),"")</f>
        <v>5</v>
      </c>
      <c r="BA165" t="str">
        <f>IF(VLOOKUP($B165,'Draft List'!$D$4:$AC$2598,BA$3,FALSE)&lt;&gt;0,VLOOKUP($B165,'Draft List'!$D$4:$AC$2598,BA$3,FALSE),"")</f>
        <v>London Underground</v>
      </c>
    </row>
    <row r="166" spans="1:53" hidden="1" x14ac:dyDescent="0.25">
      <c r="A166" t="str">
        <f t="shared" si="16"/>
        <v>LFJason Talley20</v>
      </c>
      <c r="B166">
        <f>VLOOKUP($A166,draft_listing_batters_stats!$A$1:$B$1324,2,FALSE)</f>
        <v>14598</v>
      </c>
      <c r="C166" s="1" t="s">
        <v>55</v>
      </c>
      <c r="D166" s="1" t="s">
        <v>195</v>
      </c>
      <c r="E166" s="1" t="s">
        <v>1682</v>
      </c>
      <c r="F166" s="1">
        <v>20</v>
      </c>
      <c r="G166" s="1" t="s">
        <v>44</v>
      </c>
      <c r="H166" s="1" t="s">
        <v>44</v>
      </c>
      <c r="I166" s="1" t="s">
        <v>54</v>
      </c>
      <c r="J166" s="24" t="s">
        <v>54</v>
      </c>
      <c r="K166" s="1" t="s">
        <v>46</v>
      </c>
      <c r="L166" s="24" t="s">
        <v>46</v>
      </c>
      <c r="M166" s="1">
        <v>2</v>
      </c>
      <c r="N166" s="1">
        <v>1</v>
      </c>
      <c r="O166" s="1">
        <v>2</v>
      </c>
      <c r="P166" s="1">
        <v>2</v>
      </c>
      <c r="Q166" s="24">
        <v>1</v>
      </c>
      <c r="R166" s="1">
        <v>5</v>
      </c>
      <c r="S166" s="1">
        <v>1</v>
      </c>
      <c r="T166" s="1">
        <v>2</v>
      </c>
      <c r="U166" s="1">
        <v>3</v>
      </c>
      <c r="V166" s="24">
        <v>3</v>
      </c>
      <c r="W166" s="1">
        <v>6</v>
      </c>
      <c r="X166" s="1">
        <v>9</v>
      </c>
      <c r="Y166" s="24">
        <v>1</v>
      </c>
      <c r="Z166" s="1" t="s">
        <v>48</v>
      </c>
      <c r="AA166" s="1" t="s">
        <v>48</v>
      </c>
      <c r="AB166" s="1">
        <v>1</v>
      </c>
      <c r="AC166" s="1" t="s">
        <v>48</v>
      </c>
      <c r="AD166" s="1" t="s">
        <v>48</v>
      </c>
      <c r="AE166" s="1">
        <v>3</v>
      </c>
      <c r="AF166" s="1" t="s">
        <v>48</v>
      </c>
      <c r="AG166" s="24">
        <v>1</v>
      </c>
      <c r="AH166" s="1">
        <v>2</v>
      </c>
      <c r="AI166" s="1">
        <v>1</v>
      </c>
      <c r="AJ166" s="24">
        <v>2</v>
      </c>
      <c r="AK166" s="36" t="s">
        <v>832</v>
      </c>
      <c r="AL166" s="9">
        <f t="shared" si="17"/>
        <v>-1.5890164695914148</v>
      </c>
      <c r="AM166" s="9">
        <f t="shared" si="18"/>
        <v>-0.45160673133964263</v>
      </c>
      <c r="AN166">
        <f t="shared" si="19"/>
        <v>0</v>
      </c>
      <c r="AO166" s="6">
        <f t="shared" si="20"/>
        <v>0</v>
      </c>
      <c r="AP166" s="9">
        <f>($AL$3*AL166+$AM$3*AM166+$AN$3*AN166+$AO$3*AO166)+$K$3*VLOOKUP(K166,COND!$A$2:$C$7,2,FALSE)+$L$3*VLOOKUP(L166,COND!$A$2:$C$7,3,FALSE)</f>
        <v>4.4218175769651467</v>
      </c>
      <c r="AQ166" s="28">
        <f t="shared" si="21"/>
        <v>1.0451048314332236</v>
      </c>
      <c r="AR166" t="str">
        <f t="shared" si="22"/>
        <v>2B</v>
      </c>
      <c r="AS166">
        <v>650</v>
      </c>
      <c r="AT166">
        <v>162</v>
      </c>
      <c r="AV166" t="str">
        <f t="shared" si="23"/>
        <v>Unlikely</v>
      </c>
      <c r="AX166" t="str">
        <f>IF(VLOOKUP($B166,'Draft List'!$D$4:$AC$2598,AX$3,FALSE)&lt;&gt;0,VLOOKUP($B166,'Draft List'!$D$4:$AC$2598,AX$3,FALSE),"")</f>
        <v/>
      </c>
      <c r="AY166" t="str">
        <f>IF(VLOOKUP($B166,'Draft List'!$D$4:$AC$2598,AY$3,FALSE)&lt;&gt;0,VLOOKUP($B166,'Draft List'!$D$4:$AC$2598,AY$3,FALSE),"")</f>
        <v/>
      </c>
      <c r="AZ166" t="str">
        <f>IF(VLOOKUP($B166,'Draft List'!$D$4:$AC$2598,AZ$3,FALSE)&lt;&gt;0,VLOOKUP($B166,'Draft List'!$D$4:$AC$2598,AZ$3,FALSE),"")</f>
        <v/>
      </c>
      <c r="BA166" t="str">
        <f>IF(VLOOKUP($B166,'Draft List'!$D$4:$AC$2598,BA$3,FALSE)&lt;&gt;0,VLOOKUP($B166,'Draft List'!$D$4:$AC$2598,BA$3,FALSE),"")</f>
        <v/>
      </c>
    </row>
    <row r="167" spans="1:53" x14ac:dyDescent="0.25">
      <c r="A167" t="str">
        <f t="shared" si="16"/>
        <v>3BFrank van der Kamp21</v>
      </c>
      <c r="B167">
        <f>VLOOKUP($A167,draft_listing_batters_stats!$A$1:$B$1324,2,FALSE)</f>
        <v>11160</v>
      </c>
      <c r="C167" s="1" t="s">
        <v>76</v>
      </c>
      <c r="D167" s="1" t="s">
        <v>989</v>
      </c>
      <c r="E167" s="1" t="s">
        <v>990</v>
      </c>
      <c r="F167" s="1">
        <v>21</v>
      </c>
      <c r="G167" s="1" t="s">
        <v>44</v>
      </c>
      <c r="H167" s="1" t="s">
        <v>44</v>
      </c>
      <c r="I167" s="1" t="s">
        <v>54</v>
      </c>
      <c r="J167" s="24" t="s">
        <v>54</v>
      </c>
      <c r="K167" s="1" t="s">
        <v>47</v>
      </c>
      <c r="L167" s="24" t="s">
        <v>46</v>
      </c>
      <c r="M167" s="1">
        <v>1</v>
      </c>
      <c r="N167" s="1">
        <v>2</v>
      </c>
      <c r="O167" s="1">
        <v>1</v>
      </c>
      <c r="P167" s="1">
        <v>2</v>
      </c>
      <c r="Q167" s="24">
        <v>1</v>
      </c>
      <c r="R167" s="1">
        <v>4</v>
      </c>
      <c r="S167" s="1">
        <v>2</v>
      </c>
      <c r="T167" s="1">
        <v>1</v>
      </c>
      <c r="U167" s="1">
        <v>5</v>
      </c>
      <c r="V167" s="24">
        <v>5</v>
      </c>
      <c r="W167" s="1">
        <v>9</v>
      </c>
      <c r="X167" s="1">
        <v>8</v>
      </c>
      <c r="Y167" s="24">
        <v>1</v>
      </c>
      <c r="Z167" s="1" t="s">
        <v>48</v>
      </c>
      <c r="AA167" s="1" t="s">
        <v>48</v>
      </c>
      <c r="AB167" s="1">
        <v>4</v>
      </c>
      <c r="AC167" s="1">
        <v>7</v>
      </c>
      <c r="AD167" s="1">
        <v>6</v>
      </c>
      <c r="AE167" s="1" t="s">
        <v>48</v>
      </c>
      <c r="AF167" s="1" t="s">
        <v>48</v>
      </c>
      <c r="AG167" s="24" t="s">
        <v>48</v>
      </c>
      <c r="AH167" s="1">
        <v>10</v>
      </c>
      <c r="AI167" s="1">
        <v>9</v>
      </c>
      <c r="AJ167" s="24">
        <v>10</v>
      </c>
      <c r="AK167" s="36" t="s">
        <v>826</v>
      </c>
      <c r="AL167" s="9">
        <f t="shared" si="17"/>
        <v>-1.9435739201992874</v>
      </c>
      <c r="AM167" s="9">
        <f t="shared" si="18"/>
        <v>-0.54671240229418638</v>
      </c>
      <c r="AN167">
        <f t="shared" si="19"/>
        <v>6</v>
      </c>
      <c r="AO167" s="6">
        <f t="shared" si="20"/>
        <v>1.75</v>
      </c>
      <c r="AP167" s="9">
        <f>($AL$3*AL167+$AM$3*AM167+$AN$3*AN167+$AO$3*AO167)+$K$3*VLOOKUP(K167,COND!$A$2:$C$7,2,FALSE)+$L$3*VLOOKUP(L167,COND!$A$2:$C$7,3,FALSE)</f>
        <v>5.8950937804498347</v>
      </c>
      <c r="AQ167" s="28">
        <f t="shared" si="21"/>
        <v>1.2551592828944169</v>
      </c>
      <c r="AR167" t="str">
        <f t="shared" si="22"/>
        <v>3B</v>
      </c>
      <c r="AS167">
        <v>650</v>
      </c>
      <c r="AT167">
        <v>163</v>
      </c>
      <c r="AV167" t="str">
        <f t="shared" si="23"/>
        <v>Unlikely</v>
      </c>
      <c r="AX167">
        <f>IF(VLOOKUP($B167,'Draft List'!$D$4:$AC$2598,AX$3,FALSE)&lt;&gt;0,VLOOKUP($B167,'Draft List'!$D$4:$AC$2598,AX$3,FALSE),"")</f>
        <v>328</v>
      </c>
      <c r="AY167">
        <f>IF(VLOOKUP($B167,'Draft List'!$D$4:$AC$2598,AY$3,FALSE)&lt;&gt;0,VLOOKUP($B167,'Draft List'!$D$4:$AC$2598,AY$3,FALSE),"")</f>
        <v>13</v>
      </c>
      <c r="AZ167">
        <f>IF(VLOOKUP($B167,'Draft List'!$D$4:$AC$2598,AZ$3,FALSE)&lt;&gt;0,VLOOKUP($B167,'Draft List'!$D$4:$AC$2598,AZ$3,FALSE),"")</f>
        <v>10</v>
      </c>
      <c r="BA167" t="str">
        <f>IF(VLOOKUP($B167,'Draft List'!$D$4:$AC$2598,BA$3,FALSE)&lt;&gt;0,VLOOKUP($B167,'Draft List'!$D$4:$AC$2598,BA$3,FALSE),"")</f>
        <v>New Orleans Trendsetters</v>
      </c>
    </row>
    <row r="168" spans="1:53" hidden="1" x14ac:dyDescent="0.25">
      <c r="A168" t="str">
        <f t="shared" si="16"/>
        <v>2BJosé Lugo21</v>
      </c>
      <c r="B168">
        <f>VLOOKUP($A168,draft_listing_batters_stats!$A$1:$B$1324,2,FALSE)</f>
        <v>8442</v>
      </c>
      <c r="C168" s="1" t="s">
        <v>78</v>
      </c>
      <c r="D168" s="1" t="s">
        <v>150</v>
      </c>
      <c r="E168" s="1" t="s">
        <v>925</v>
      </c>
      <c r="F168" s="1">
        <v>21</v>
      </c>
      <c r="G168" s="1" t="s">
        <v>68</v>
      </c>
      <c r="H168" s="1" t="s">
        <v>44</v>
      </c>
      <c r="I168" s="1" t="s">
        <v>54</v>
      </c>
      <c r="J168" s="24" t="s">
        <v>54</v>
      </c>
      <c r="K168" s="1" t="s">
        <v>47</v>
      </c>
      <c r="L168" s="24" t="s">
        <v>46</v>
      </c>
      <c r="M168" s="1">
        <v>3</v>
      </c>
      <c r="N168" s="1">
        <v>1</v>
      </c>
      <c r="O168" s="1">
        <v>2</v>
      </c>
      <c r="P168" s="1">
        <v>2</v>
      </c>
      <c r="Q168" s="24">
        <v>4</v>
      </c>
      <c r="R168" s="1">
        <v>4</v>
      </c>
      <c r="S168" s="1">
        <v>1</v>
      </c>
      <c r="T168" s="1">
        <v>2</v>
      </c>
      <c r="U168" s="1">
        <v>6</v>
      </c>
      <c r="V168" s="24">
        <v>5</v>
      </c>
      <c r="W168" s="1">
        <v>5</v>
      </c>
      <c r="X168" s="1">
        <v>4</v>
      </c>
      <c r="Y168" s="24">
        <v>1</v>
      </c>
      <c r="Z168" s="1" t="s">
        <v>48</v>
      </c>
      <c r="AA168" s="1" t="s">
        <v>48</v>
      </c>
      <c r="AB168" s="1">
        <v>7</v>
      </c>
      <c r="AC168" s="1" t="s">
        <v>48</v>
      </c>
      <c r="AD168" s="1" t="s">
        <v>48</v>
      </c>
      <c r="AE168" s="1">
        <v>1</v>
      </c>
      <c r="AF168" s="1" t="s">
        <v>48</v>
      </c>
      <c r="AG168" s="24" t="s">
        <v>48</v>
      </c>
      <c r="AH168" s="1">
        <v>8</v>
      </c>
      <c r="AI168" s="1">
        <v>8</v>
      </c>
      <c r="AJ168" s="24">
        <v>4</v>
      </c>
      <c r="AK168" s="36" t="s">
        <v>839</v>
      </c>
      <c r="AL168" s="9">
        <f t="shared" si="17"/>
        <v>-1.1464116139374896</v>
      </c>
      <c r="AM168" s="9">
        <f t="shared" si="18"/>
        <v>-0.42500123787940741</v>
      </c>
      <c r="AN168">
        <f t="shared" si="19"/>
        <v>3</v>
      </c>
      <c r="AO168" s="6">
        <f t="shared" si="20"/>
        <v>0.6</v>
      </c>
      <c r="AP168" s="9">
        <f>($AL$3*AL168+$AM$3*AM168+$AN$3*AN168+$AO$3*AO168)+$K$3*VLOOKUP(K168,COND!$A$2:$C$7,2,FALSE)+$L$3*VLOOKUP(L168,COND!$A$2:$C$7,3,FALSE)</f>
        <v>5.7853439840533625</v>
      </c>
      <c r="AQ168" s="28">
        <f t="shared" si="21"/>
        <v>1.2395115494785705</v>
      </c>
      <c r="AR168" t="str">
        <f t="shared" si="22"/>
        <v>2B</v>
      </c>
      <c r="AS168">
        <v>650</v>
      </c>
      <c r="AT168">
        <v>164</v>
      </c>
      <c r="AV168" t="str">
        <f t="shared" si="23"/>
        <v>Unlikely</v>
      </c>
      <c r="AX168" t="str">
        <f>IF(VLOOKUP($B168,'Draft List'!$D$4:$AC$2598,AX$3,FALSE)&lt;&gt;0,VLOOKUP($B168,'Draft List'!$D$4:$AC$2598,AX$3,FALSE),"")</f>
        <v/>
      </c>
      <c r="AY168" t="str">
        <f>IF(VLOOKUP($B168,'Draft List'!$D$4:$AC$2598,AY$3,FALSE)&lt;&gt;0,VLOOKUP($B168,'Draft List'!$D$4:$AC$2598,AY$3,FALSE),"")</f>
        <v/>
      </c>
      <c r="AZ168" t="str">
        <f>IF(VLOOKUP($B168,'Draft List'!$D$4:$AC$2598,AZ$3,FALSE)&lt;&gt;0,VLOOKUP($B168,'Draft List'!$D$4:$AC$2598,AZ$3,FALSE),"")</f>
        <v/>
      </c>
      <c r="BA168" t="str">
        <f>IF(VLOOKUP($B168,'Draft List'!$D$4:$AC$2598,BA$3,FALSE)&lt;&gt;0,VLOOKUP($B168,'Draft List'!$D$4:$AC$2598,BA$3,FALSE),"")</f>
        <v/>
      </c>
    </row>
    <row r="169" spans="1:53" x14ac:dyDescent="0.25">
      <c r="A169" t="str">
        <f t="shared" si="16"/>
        <v>3BCam Nelson21</v>
      </c>
      <c r="B169">
        <f>VLOOKUP($A169,draft_listing_batters_stats!$A$1:$B$1324,2,FALSE)</f>
        <v>14731</v>
      </c>
      <c r="C169" s="1" t="s">
        <v>76</v>
      </c>
      <c r="D169" s="1" t="s">
        <v>985</v>
      </c>
      <c r="E169" s="1" t="s">
        <v>141</v>
      </c>
      <c r="F169" s="1">
        <v>21</v>
      </c>
      <c r="G169" s="1" t="s">
        <v>44</v>
      </c>
      <c r="H169" s="1" t="s">
        <v>44</v>
      </c>
      <c r="I169" s="1" t="s">
        <v>54</v>
      </c>
      <c r="J169" s="24" t="s">
        <v>54</v>
      </c>
      <c r="K169" s="1" t="s">
        <v>47</v>
      </c>
      <c r="L169" s="24" t="s">
        <v>46</v>
      </c>
      <c r="M169" s="1">
        <v>1</v>
      </c>
      <c r="N169" s="1">
        <v>1</v>
      </c>
      <c r="O169" s="1">
        <v>2</v>
      </c>
      <c r="P169" s="1">
        <v>4</v>
      </c>
      <c r="Q169" s="24">
        <v>2</v>
      </c>
      <c r="R169" s="1">
        <v>4</v>
      </c>
      <c r="S169" s="1">
        <v>1</v>
      </c>
      <c r="T169" s="1">
        <v>3</v>
      </c>
      <c r="U169" s="1">
        <v>7</v>
      </c>
      <c r="V169" s="24">
        <v>2</v>
      </c>
      <c r="W169" s="1">
        <v>10</v>
      </c>
      <c r="X169" s="1">
        <v>9</v>
      </c>
      <c r="Y169" s="24">
        <v>1</v>
      </c>
      <c r="Z169" s="1" t="s">
        <v>48</v>
      </c>
      <c r="AA169" s="1" t="s">
        <v>48</v>
      </c>
      <c r="AB169" s="1" t="s">
        <v>48</v>
      </c>
      <c r="AC169" s="1">
        <v>5</v>
      </c>
      <c r="AD169" s="1" t="s">
        <v>48</v>
      </c>
      <c r="AE169" s="1" t="s">
        <v>48</v>
      </c>
      <c r="AF169" s="1" t="s">
        <v>48</v>
      </c>
      <c r="AG169" s="24" t="s">
        <v>48</v>
      </c>
      <c r="AH169" s="1">
        <v>3</v>
      </c>
      <c r="AI169" s="1">
        <v>3</v>
      </c>
      <c r="AJ169" s="24">
        <v>1</v>
      </c>
      <c r="AK169" s="36" t="s">
        <v>900</v>
      </c>
      <c r="AL169" s="9">
        <f t="shared" si="17"/>
        <v>-1.692136865957844</v>
      </c>
      <c r="AM169" s="9">
        <f t="shared" si="18"/>
        <v>-0.37227921329717512</v>
      </c>
      <c r="AN169">
        <f t="shared" si="19"/>
        <v>0</v>
      </c>
      <c r="AO169" s="6">
        <f t="shared" si="20"/>
        <v>0.75</v>
      </c>
      <c r="AP169" s="9">
        <f>($AL$3*AL169+$AM$3*AM169+$AN$3*AN169+$AO$3*AO169)+$K$3*VLOOKUP(K169,COND!$A$2:$C$7,2,FALSE)+$L$3*VLOOKUP(L169,COND!$A$2:$C$7,3,FALSE)</f>
        <v>6.013435753838114</v>
      </c>
      <c r="AQ169" s="28">
        <f t="shared" si="21"/>
        <v>1.2720320581731555</v>
      </c>
      <c r="AR169" t="str">
        <f t="shared" si="22"/>
        <v>3B</v>
      </c>
      <c r="AS169">
        <v>650</v>
      </c>
      <c r="AT169">
        <v>165</v>
      </c>
      <c r="AV169" t="str">
        <f t="shared" si="23"/>
        <v>Unlikely</v>
      </c>
      <c r="AX169" t="str">
        <f>IF(VLOOKUP($B169,'Draft List'!$D$4:$AC$2598,AX$3,FALSE)&lt;&gt;0,VLOOKUP($B169,'Draft List'!$D$4:$AC$2598,AX$3,FALSE),"")</f>
        <v/>
      </c>
      <c r="AY169" t="str">
        <f>IF(VLOOKUP($B169,'Draft List'!$D$4:$AC$2598,AY$3,FALSE)&lt;&gt;0,VLOOKUP($B169,'Draft List'!$D$4:$AC$2598,AY$3,FALSE),"")</f>
        <v/>
      </c>
      <c r="AZ169" t="str">
        <f>IF(VLOOKUP($B169,'Draft List'!$D$4:$AC$2598,AZ$3,FALSE)&lt;&gt;0,VLOOKUP($B169,'Draft List'!$D$4:$AC$2598,AZ$3,FALSE),"")</f>
        <v/>
      </c>
      <c r="BA169" t="str">
        <f>IF(VLOOKUP($B169,'Draft List'!$D$4:$AC$2598,BA$3,FALSE)&lt;&gt;0,VLOOKUP($B169,'Draft List'!$D$4:$AC$2598,BA$3,FALSE),"")</f>
        <v/>
      </c>
    </row>
    <row r="170" spans="1:53" hidden="1" x14ac:dyDescent="0.25">
      <c r="A170" t="str">
        <f t="shared" si="16"/>
        <v>RFEdwin Morrow18</v>
      </c>
      <c r="B170">
        <f>VLOOKUP($A170,draft_listing_batters_stats!$A$1:$B$1324,2,FALSE)</f>
        <v>1840</v>
      </c>
      <c r="C170" s="1" t="s">
        <v>73</v>
      </c>
      <c r="D170" s="1" t="s">
        <v>1465</v>
      </c>
      <c r="E170" s="1" t="s">
        <v>1466</v>
      </c>
      <c r="F170" s="1">
        <v>18</v>
      </c>
      <c r="G170" s="1" t="s">
        <v>44</v>
      </c>
      <c r="H170" s="1" t="s">
        <v>44</v>
      </c>
      <c r="I170" s="1" t="s">
        <v>54</v>
      </c>
      <c r="J170" s="24" t="s">
        <v>54</v>
      </c>
      <c r="K170" s="1" t="s">
        <v>47</v>
      </c>
      <c r="L170" s="24" t="s">
        <v>46</v>
      </c>
      <c r="M170" s="1">
        <v>1</v>
      </c>
      <c r="N170" s="1">
        <v>1</v>
      </c>
      <c r="O170" s="1">
        <v>1</v>
      </c>
      <c r="P170" s="1">
        <v>1</v>
      </c>
      <c r="Q170" s="24">
        <v>1</v>
      </c>
      <c r="R170" s="1">
        <v>5</v>
      </c>
      <c r="S170" s="1">
        <v>2</v>
      </c>
      <c r="T170" s="1">
        <v>2</v>
      </c>
      <c r="U170" s="1">
        <v>5</v>
      </c>
      <c r="V170" s="24">
        <v>4</v>
      </c>
      <c r="W170" s="1">
        <v>6</v>
      </c>
      <c r="X170" s="1">
        <v>8</v>
      </c>
      <c r="Y170" s="24">
        <v>1</v>
      </c>
      <c r="Z170" s="1" t="s">
        <v>48</v>
      </c>
      <c r="AA170" s="1" t="s">
        <v>48</v>
      </c>
      <c r="AB170" s="1" t="s">
        <v>48</v>
      </c>
      <c r="AC170" s="1" t="s">
        <v>48</v>
      </c>
      <c r="AD170" s="1" t="s">
        <v>48</v>
      </c>
      <c r="AE170" s="1" t="s">
        <v>48</v>
      </c>
      <c r="AF170" s="1" t="s">
        <v>48</v>
      </c>
      <c r="AG170" s="24">
        <v>2</v>
      </c>
      <c r="AH170" s="1">
        <v>7</v>
      </c>
      <c r="AI170" s="1">
        <v>4</v>
      </c>
      <c r="AJ170" s="24">
        <v>3</v>
      </c>
      <c r="AK170" s="36" t="s">
        <v>854</v>
      </c>
      <c r="AL170" s="9">
        <f t="shared" si="17"/>
        <v>-2.0843433498275723</v>
      </c>
      <c r="AM170" s="9">
        <f t="shared" si="18"/>
        <v>-0.18111141188469362</v>
      </c>
      <c r="AN170">
        <f t="shared" si="19"/>
        <v>0</v>
      </c>
      <c r="AO170" s="6">
        <f t="shared" si="20"/>
        <v>0</v>
      </c>
      <c r="AP170" s="9">
        <f>($AL$3*AL170+$AM$3*AM170+$AN$3*AN170+$AO$3*AO170)+$K$3*VLOOKUP(K170,COND!$A$2:$C$7,2,FALSE)+$L$3*VLOOKUP(L170,COND!$A$2:$C$7,3,FALSE)</f>
        <v>7.5182287224009201</v>
      </c>
      <c r="AQ170" s="28">
        <f t="shared" si="21"/>
        <v>1.4865800572696504</v>
      </c>
      <c r="AR170" t="str">
        <f t="shared" si="22"/>
        <v>DH</v>
      </c>
      <c r="AS170">
        <v>650</v>
      </c>
      <c r="AT170">
        <v>166</v>
      </c>
      <c r="AV170" t="str">
        <f t="shared" si="23"/>
        <v>Unlikely</v>
      </c>
      <c r="AX170">
        <f>IF(VLOOKUP($B170,'Draft List'!$D$4:$AC$2598,AX$3,FALSE)&lt;&gt;0,VLOOKUP($B170,'Draft List'!$D$4:$AC$2598,AX$3,FALSE),"")</f>
        <v>255</v>
      </c>
      <c r="AY170">
        <f>IF(VLOOKUP($B170,'Draft List'!$D$4:$AC$2598,AY$3,FALSE)&lt;&gt;0,VLOOKUP($B170,'Draft List'!$D$4:$AC$2598,AY$3,FALSE),"")</f>
        <v>10</v>
      </c>
      <c r="AZ170">
        <f>IF(VLOOKUP($B170,'Draft List'!$D$4:$AC$2598,AZ$3,FALSE)&lt;&gt;0,VLOOKUP($B170,'Draft List'!$D$4:$AC$2598,AZ$3,FALSE),"")</f>
        <v>15</v>
      </c>
      <c r="BA170" t="str">
        <f>IF(VLOOKUP($B170,'Draft List'!$D$4:$AC$2598,BA$3,FALSE)&lt;&gt;0,VLOOKUP($B170,'Draft List'!$D$4:$AC$2598,BA$3,FALSE),"")</f>
        <v>San Antonio Calzones of Laredo</v>
      </c>
    </row>
    <row r="171" spans="1:53" hidden="1" x14ac:dyDescent="0.25">
      <c r="A171" t="str">
        <f t="shared" si="16"/>
        <v>RFJaime González21</v>
      </c>
      <c r="B171">
        <f>VLOOKUP($A171,draft_listing_batters_stats!$A$1:$B$1324,2,FALSE)</f>
        <v>16037</v>
      </c>
      <c r="C171" s="1" t="s">
        <v>73</v>
      </c>
      <c r="D171" s="1" t="s">
        <v>589</v>
      </c>
      <c r="E171" s="1" t="s">
        <v>166</v>
      </c>
      <c r="F171" s="1">
        <v>21</v>
      </c>
      <c r="G171" s="1" t="s">
        <v>44</v>
      </c>
      <c r="H171" s="1" t="s">
        <v>58</v>
      </c>
      <c r="I171" s="1" t="s">
        <v>54</v>
      </c>
      <c r="J171" s="24" t="s">
        <v>54</v>
      </c>
      <c r="K171" s="1" t="s">
        <v>47</v>
      </c>
      <c r="L171" s="24" t="s">
        <v>46</v>
      </c>
      <c r="M171" s="1">
        <v>2</v>
      </c>
      <c r="N171" s="1">
        <v>4</v>
      </c>
      <c r="O171" s="1">
        <v>4</v>
      </c>
      <c r="P171" s="1">
        <v>4</v>
      </c>
      <c r="Q171" s="24">
        <v>3</v>
      </c>
      <c r="R171" s="1">
        <v>3</v>
      </c>
      <c r="S171" s="1">
        <v>4</v>
      </c>
      <c r="T171" s="1">
        <v>5</v>
      </c>
      <c r="U171" s="1">
        <v>6</v>
      </c>
      <c r="V171" s="24">
        <v>6</v>
      </c>
      <c r="W171" s="1">
        <v>5</v>
      </c>
      <c r="X171" s="1">
        <v>9</v>
      </c>
      <c r="Y171" s="24">
        <v>1</v>
      </c>
      <c r="Z171" s="1" t="s">
        <v>48</v>
      </c>
      <c r="AA171" s="1" t="s">
        <v>48</v>
      </c>
      <c r="AB171" s="1" t="s">
        <v>48</v>
      </c>
      <c r="AC171" s="1" t="s">
        <v>48</v>
      </c>
      <c r="AD171" s="1" t="s">
        <v>48</v>
      </c>
      <c r="AE171" s="1">
        <v>1</v>
      </c>
      <c r="AF171" s="1" t="s">
        <v>48</v>
      </c>
      <c r="AG171" s="24">
        <v>5</v>
      </c>
      <c r="AH171" s="1">
        <v>3</v>
      </c>
      <c r="AI171" s="1">
        <v>6</v>
      </c>
      <c r="AJ171" s="24">
        <v>7</v>
      </c>
      <c r="AK171" s="36" t="s">
        <v>900</v>
      </c>
      <c r="AL171" s="9">
        <f t="shared" si="17"/>
        <v>-1.0102620630341723</v>
      </c>
      <c r="AM171" s="9">
        <f t="shared" si="18"/>
        <v>-0.30517661333718366</v>
      </c>
      <c r="AN171">
        <f t="shared" si="19"/>
        <v>1</v>
      </c>
      <c r="AO171" s="6">
        <f t="shared" si="20"/>
        <v>0.65</v>
      </c>
      <c r="AP171" s="9">
        <f>($AL$3*AL171+$AM$3*AM171+$AN$3*AN171+$AO$3*AO171)+$K$3*VLOOKUP(K171,COND!$A$2:$C$7,2,FALSE)+$L$3*VLOOKUP(L171,COND!$A$2:$C$7,3,FALSE)</f>
        <v>6.9535211003170456</v>
      </c>
      <c r="AQ171" s="28">
        <f t="shared" si="21"/>
        <v>1.4060660643657965</v>
      </c>
      <c r="AR171" t="str">
        <f t="shared" si="22"/>
        <v>RF</v>
      </c>
      <c r="AS171">
        <v>650</v>
      </c>
      <c r="AT171">
        <v>167</v>
      </c>
      <c r="AV171" t="str">
        <f t="shared" si="23"/>
        <v>Unlikely</v>
      </c>
      <c r="AX171">
        <f>IF(VLOOKUP($B171,'Draft List'!$D$4:$AC$2598,AX$3,FALSE)&lt;&gt;0,VLOOKUP($B171,'Draft List'!$D$4:$AC$2598,AX$3,FALSE),"")</f>
        <v>96</v>
      </c>
      <c r="AY171">
        <f>IF(VLOOKUP($B171,'Draft List'!$D$4:$AC$2598,AY$3,FALSE)&lt;&gt;0,VLOOKUP($B171,'Draft List'!$D$4:$AC$2598,AY$3,FALSE),"")</f>
        <v>4</v>
      </c>
      <c r="AZ171">
        <f>IF(VLOOKUP($B171,'Draft List'!$D$4:$AC$2598,AZ$3,FALSE)&lt;&gt;0,VLOOKUP($B171,'Draft List'!$D$4:$AC$2598,AZ$3,FALSE),"")</f>
        <v>11</v>
      </c>
      <c r="BA171" t="str">
        <f>IF(VLOOKUP($B171,'Draft List'!$D$4:$AC$2598,BA$3,FALSE)&lt;&gt;0,VLOOKUP($B171,'Draft List'!$D$4:$AC$2598,BA$3,FALSE),"")</f>
        <v>Bakersfield Bears</v>
      </c>
    </row>
    <row r="172" spans="1:53" hidden="1" x14ac:dyDescent="0.25">
      <c r="A172" t="str">
        <f t="shared" si="16"/>
        <v>1BGeorge Greene21</v>
      </c>
      <c r="B172">
        <f>VLOOKUP($A172,draft_listing_batters_stats!$A$1:$B$1324,2,FALSE)</f>
        <v>9211</v>
      </c>
      <c r="C172" s="1" t="s">
        <v>94</v>
      </c>
      <c r="D172" s="1" t="s">
        <v>276</v>
      </c>
      <c r="E172" s="1" t="s">
        <v>1208</v>
      </c>
      <c r="F172" s="1">
        <v>21</v>
      </c>
      <c r="G172" s="1" t="s">
        <v>44</v>
      </c>
      <c r="H172" s="1" t="s">
        <v>44</v>
      </c>
      <c r="I172" s="1" t="s">
        <v>54</v>
      </c>
      <c r="J172" s="24" t="s">
        <v>54</v>
      </c>
      <c r="K172" s="1" t="s">
        <v>47</v>
      </c>
      <c r="L172" s="24" t="s">
        <v>46</v>
      </c>
      <c r="M172" s="1">
        <v>2</v>
      </c>
      <c r="N172" s="1">
        <v>2</v>
      </c>
      <c r="O172" s="1">
        <v>1</v>
      </c>
      <c r="P172" s="1">
        <v>2</v>
      </c>
      <c r="Q172" s="24">
        <v>1</v>
      </c>
      <c r="R172" s="1">
        <v>5</v>
      </c>
      <c r="S172" s="1">
        <v>2</v>
      </c>
      <c r="T172" s="1">
        <v>2</v>
      </c>
      <c r="U172" s="1">
        <v>5</v>
      </c>
      <c r="V172" s="24">
        <v>2</v>
      </c>
      <c r="W172" s="1">
        <v>6</v>
      </c>
      <c r="X172" s="1">
        <v>5</v>
      </c>
      <c r="Y172" s="24">
        <v>5</v>
      </c>
      <c r="Z172" s="1" t="s">
        <v>48</v>
      </c>
      <c r="AA172" s="1">
        <v>5</v>
      </c>
      <c r="AB172" s="1" t="s">
        <v>48</v>
      </c>
      <c r="AC172" s="1">
        <v>1</v>
      </c>
      <c r="AD172" s="1" t="s">
        <v>48</v>
      </c>
      <c r="AE172" s="1" t="s">
        <v>48</v>
      </c>
      <c r="AF172" s="1" t="s">
        <v>48</v>
      </c>
      <c r="AG172" s="24" t="s">
        <v>48</v>
      </c>
      <c r="AH172" s="1">
        <v>2</v>
      </c>
      <c r="AI172" s="1">
        <v>4</v>
      </c>
      <c r="AJ172" s="24">
        <v>5</v>
      </c>
      <c r="AK172" s="36" t="s">
        <v>854</v>
      </c>
      <c r="AL172" s="9">
        <f t="shared" si="17"/>
        <v>-1.6210180839966128</v>
      </c>
      <c r="AM172" s="9">
        <f t="shared" si="18"/>
        <v>-0.26114409151886053</v>
      </c>
      <c r="AN172">
        <f t="shared" si="19"/>
        <v>0</v>
      </c>
      <c r="AO172" s="6">
        <f t="shared" si="20"/>
        <v>0</v>
      </c>
      <c r="AP172" s="9">
        <f>($AL$3*AL172+$AM$3*AM172+$AN$3*AN172+$AO$3*AO172)+$K$3*VLOOKUP(K172,COND!$A$2:$C$7,2,FALSE)+$L$3*VLOOKUP(L172,COND!$A$2:$C$7,3,FALSE)</f>
        <v>6.6041690933740131</v>
      </c>
      <c r="AQ172" s="28">
        <f t="shared" si="21"/>
        <v>1.3562567047822265</v>
      </c>
      <c r="AR172" t="str">
        <f t="shared" si="22"/>
        <v>1B</v>
      </c>
      <c r="AS172">
        <v>650</v>
      </c>
      <c r="AT172">
        <v>168</v>
      </c>
      <c r="AV172" t="str">
        <f t="shared" si="23"/>
        <v>Unlikely</v>
      </c>
      <c r="AX172" t="str">
        <f>IF(VLOOKUP($B172,'Draft List'!$D$4:$AC$2598,AX$3,FALSE)&lt;&gt;0,VLOOKUP($B172,'Draft List'!$D$4:$AC$2598,AX$3,FALSE),"")</f>
        <v/>
      </c>
      <c r="AY172" t="str">
        <f>IF(VLOOKUP($B172,'Draft List'!$D$4:$AC$2598,AY$3,FALSE)&lt;&gt;0,VLOOKUP($B172,'Draft List'!$D$4:$AC$2598,AY$3,FALSE),"")</f>
        <v/>
      </c>
      <c r="AZ172" t="str">
        <f>IF(VLOOKUP($B172,'Draft List'!$D$4:$AC$2598,AZ$3,FALSE)&lt;&gt;0,VLOOKUP($B172,'Draft List'!$D$4:$AC$2598,AZ$3,FALSE),"")</f>
        <v/>
      </c>
      <c r="BA172" t="str">
        <f>IF(VLOOKUP($B172,'Draft List'!$D$4:$AC$2598,BA$3,FALSE)&lt;&gt;0,VLOOKUP($B172,'Draft List'!$D$4:$AC$2598,BA$3,FALSE),"")</f>
        <v/>
      </c>
    </row>
    <row r="173" spans="1:53" x14ac:dyDescent="0.25">
      <c r="A173" t="str">
        <f t="shared" si="16"/>
        <v>3BPat O'Halloran21</v>
      </c>
      <c r="B173">
        <f>VLOOKUP($A173,draft_listing_batters_stats!$A$1:$B$1324,2,FALSE)</f>
        <v>8760</v>
      </c>
      <c r="C173" s="1" t="s">
        <v>76</v>
      </c>
      <c r="D173" s="1" t="s">
        <v>198</v>
      </c>
      <c r="E173" s="1" t="s">
        <v>1512</v>
      </c>
      <c r="F173" s="1">
        <v>21</v>
      </c>
      <c r="G173" s="1" t="s">
        <v>44</v>
      </c>
      <c r="H173" s="1" t="s">
        <v>44</v>
      </c>
      <c r="I173" s="1" t="s">
        <v>54</v>
      </c>
      <c r="J173" s="24" t="s">
        <v>54</v>
      </c>
      <c r="K173" s="1" t="s">
        <v>47</v>
      </c>
      <c r="L173" s="24" t="s">
        <v>46</v>
      </c>
      <c r="M173" s="1">
        <v>2</v>
      </c>
      <c r="N173" s="1">
        <v>1</v>
      </c>
      <c r="O173" s="1">
        <v>2</v>
      </c>
      <c r="P173" s="1">
        <v>2</v>
      </c>
      <c r="Q173" s="24">
        <v>2</v>
      </c>
      <c r="R173" s="1">
        <v>5</v>
      </c>
      <c r="S173" s="1">
        <v>2</v>
      </c>
      <c r="T173" s="1">
        <v>2</v>
      </c>
      <c r="U173" s="1">
        <v>2</v>
      </c>
      <c r="V173" s="24">
        <v>5</v>
      </c>
      <c r="W173" s="1">
        <v>7</v>
      </c>
      <c r="X173" s="1">
        <v>7</v>
      </c>
      <c r="Y173" s="24">
        <v>1</v>
      </c>
      <c r="Z173" s="1" t="s">
        <v>48</v>
      </c>
      <c r="AA173" s="1" t="s">
        <v>48</v>
      </c>
      <c r="AB173" s="1">
        <v>3</v>
      </c>
      <c r="AC173" s="1">
        <v>5</v>
      </c>
      <c r="AD173" s="1">
        <v>3</v>
      </c>
      <c r="AE173" s="1" t="s">
        <v>48</v>
      </c>
      <c r="AF173" s="1" t="s">
        <v>48</v>
      </c>
      <c r="AG173" s="24" t="s">
        <v>48</v>
      </c>
      <c r="AH173" s="1">
        <v>6</v>
      </c>
      <c r="AI173" s="1">
        <v>6</v>
      </c>
      <c r="AJ173" s="24">
        <v>8</v>
      </c>
      <c r="AK173" s="36" t="s">
        <v>839</v>
      </c>
      <c r="AL173" s="9">
        <f t="shared" si="17"/>
        <v>-1.5490001297743312</v>
      </c>
      <c r="AM173" s="9">
        <f t="shared" si="18"/>
        <v>-0.41022372209635333</v>
      </c>
      <c r="AN173">
        <f t="shared" si="19"/>
        <v>1</v>
      </c>
      <c r="AO173" s="6">
        <f t="shared" si="20"/>
        <v>0.5</v>
      </c>
      <c r="AP173" s="9">
        <f>($AL$3*AL173+$AM$3*AM173+$AN$3*AN173+$AO$3*AO173)+$K$3*VLOOKUP(K173,COND!$A$2:$C$7,2,FALSE)+$L$3*VLOOKUP(L173,COND!$A$2:$C$7,3,FALSE)</f>
        <v>5.4890819885329947</v>
      </c>
      <c r="AQ173" s="28">
        <f t="shared" si="21"/>
        <v>1.1972715738306667</v>
      </c>
      <c r="AR173" t="str">
        <f t="shared" si="22"/>
        <v>3B</v>
      </c>
      <c r="AS173">
        <v>650</v>
      </c>
      <c r="AT173">
        <v>169</v>
      </c>
      <c r="AV173" t="str">
        <f t="shared" si="23"/>
        <v>Unlikely</v>
      </c>
      <c r="AX173" t="str">
        <f>IF(VLOOKUP($B173,'Draft List'!$D$4:$AC$2598,AX$3,FALSE)&lt;&gt;0,VLOOKUP($B173,'Draft List'!$D$4:$AC$2598,AX$3,FALSE),"")</f>
        <v/>
      </c>
      <c r="AY173" t="str">
        <f>IF(VLOOKUP($B173,'Draft List'!$D$4:$AC$2598,AY$3,FALSE)&lt;&gt;0,VLOOKUP($B173,'Draft List'!$D$4:$AC$2598,AY$3,FALSE),"")</f>
        <v/>
      </c>
      <c r="AZ173" t="str">
        <f>IF(VLOOKUP($B173,'Draft List'!$D$4:$AC$2598,AZ$3,FALSE)&lt;&gt;0,VLOOKUP($B173,'Draft List'!$D$4:$AC$2598,AZ$3,FALSE),"")</f>
        <v/>
      </c>
      <c r="BA173" t="str">
        <f>IF(VLOOKUP($B173,'Draft List'!$D$4:$AC$2598,BA$3,FALSE)&lt;&gt;0,VLOOKUP($B173,'Draft List'!$D$4:$AC$2598,BA$3,FALSE),"")</f>
        <v/>
      </c>
    </row>
    <row r="174" spans="1:53" x14ac:dyDescent="0.25">
      <c r="A174" t="str">
        <f t="shared" si="16"/>
        <v>3BAbraham Horowitz21</v>
      </c>
      <c r="B174">
        <f>VLOOKUP($A174,draft_listing_batters_stats!$A$1:$B$1324,2,FALSE)</f>
        <v>14730</v>
      </c>
      <c r="C174" s="1" t="s">
        <v>76</v>
      </c>
      <c r="D174" s="1" t="s">
        <v>1191</v>
      </c>
      <c r="E174" s="1" t="s">
        <v>1254</v>
      </c>
      <c r="F174" s="1">
        <v>21</v>
      </c>
      <c r="G174" s="1" t="s">
        <v>44</v>
      </c>
      <c r="H174" s="1" t="s">
        <v>44</v>
      </c>
      <c r="I174" s="1" t="s">
        <v>54</v>
      </c>
      <c r="J174" s="24" t="s">
        <v>54</v>
      </c>
      <c r="K174" s="1" t="s">
        <v>47</v>
      </c>
      <c r="L174" s="24" t="s">
        <v>46</v>
      </c>
      <c r="M174" s="1">
        <v>1</v>
      </c>
      <c r="N174" s="1">
        <v>1</v>
      </c>
      <c r="O174" s="1">
        <v>1</v>
      </c>
      <c r="P174" s="1">
        <v>4</v>
      </c>
      <c r="Q174" s="24">
        <v>2</v>
      </c>
      <c r="R174" s="1">
        <v>4</v>
      </c>
      <c r="S174" s="1">
        <v>2</v>
      </c>
      <c r="T174" s="1">
        <v>1</v>
      </c>
      <c r="U174" s="1">
        <v>7</v>
      </c>
      <c r="V174" s="24">
        <v>5</v>
      </c>
      <c r="W174" s="1">
        <v>5</v>
      </c>
      <c r="X174" s="1">
        <v>3</v>
      </c>
      <c r="Y174" s="24">
        <v>1</v>
      </c>
      <c r="Z174" s="1" t="s">
        <v>48</v>
      </c>
      <c r="AA174" s="1" t="s">
        <v>48</v>
      </c>
      <c r="AB174" s="1" t="s">
        <v>48</v>
      </c>
      <c r="AC174" s="1">
        <v>2</v>
      </c>
      <c r="AD174" s="1">
        <v>1</v>
      </c>
      <c r="AE174" s="1" t="s">
        <v>48</v>
      </c>
      <c r="AF174" s="1" t="s">
        <v>48</v>
      </c>
      <c r="AG174" s="24" t="s">
        <v>48</v>
      </c>
      <c r="AH174" s="1">
        <v>1</v>
      </c>
      <c r="AI174" s="1">
        <v>8</v>
      </c>
      <c r="AJ174" s="24">
        <v>5</v>
      </c>
      <c r="AK174" s="36" t="s">
        <v>839</v>
      </c>
      <c r="AL174" s="9">
        <f t="shared" si="17"/>
        <v>-1.7751983599817456</v>
      </c>
      <c r="AM174" s="9">
        <f t="shared" si="18"/>
        <v>-0.36729330227502432</v>
      </c>
      <c r="AN174">
        <f t="shared" si="19"/>
        <v>1</v>
      </c>
      <c r="AO174" s="6">
        <f t="shared" si="20"/>
        <v>0</v>
      </c>
      <c r="AP174" s="9">
        <f>($AL$3*AL174+$AM$3*AM174+$AN$3*AN174+$AO$3*AO174)+$K$3*VLOOKUP(K174,COND!$A$2:$C$7,2,FALSE)+$L$3*VLOOKUP(L174,COND!$A$2:$C$7,3,FALSE)</f>
        <v>5.4816272033682001</v>
      </c>
      <c r="AQ174" s="28">
        <f t="shared" si="21"/>
        <v>1.1962086972262336</v>
      </c>
      <c r="AR174" t="str">
        <f t="shared" si="22"/>
        <v>3B</v>
      </c>
      <c r="AS174">
        <v>650</v>
      </c>
      <c r="AT174">
        <v>170</v>
      </c>
      <c r="AV174" t="str">
        <f t="shared" si="23"/>
        <v>Unlikely</v>
      </c>
      <c r="AX174" t="str">
        <f>IF(VLOOKUP($B174,'Draft List'!$D$4:$AC$2598,AX$3,FALSE)&lt;&gt;0,VLOOKUP($B174,'Draft List'!$D$4:$AC$2598,AX$3,FALSE),"")</f>
        <v/>
      </c>
      <c r="AY174" t="str">
        <f>IF(VLOOKUP($B174,'Draft List'!$D$4:$AC$2598,AY$3,FALSE)&lt;&gt;0,VLOOKUP($B174,'Draft List'!$D$4:$AC$2598,AY$3,FALSE),"")</f>
        <v/>
      </c>
      <c r="AZ174" t="str">
        <f>IF(VLOOKUP($B174,'Draft List'!$D$4:$AC$2598,AZ$3,FALSE)&lt;&gt;0,VLOOKUP($B174,'Draft List'!$D$4:$AC$2598,AZ$3,FALSE),"")</f>
        <v/>
      </c>
      <c r="BA174" t="str">
        <f>IF(VLOOKUP($B174,'Draft List'!$D$4:$AC$2598,BA$3,FALSE)&lt;&gt;0,VLOOKUP($B174,'Draft List'!$D$4:$AC$2598,BA$3,FALSE),"")</f>
        <v/>
      </c>
    </row>
    <row r="175" spans="1:53" hidden="1" x14ac:dyDescent="0.25">
      <c r="A175" t="str">
        <f t="shared" si="16"/>
        <v>1BWill Younger21</v>
      </c>
      <c r="B175">
        <f>VLOOKUP($A175,draft_listing_batters_stats!$A$1:$B$1324,2,FALSE)</f>
        <v>7638</v>
      </c>
      <c r="C175" s="1" t="s">
        <v>94</v>
      </c>
      <c r="D175" s="1" t="s">
        <v>380</v>
      </c>
      <c r="E175" s="1" t="s">
        <v>1752</v>
      </c>
      <c r="F175" s="1">
        <v>21</v>
      </c>
      <c r="G175" s="1" t="s">
        <v>44</v>
      </c>
      <c r="H175" s="1" t="s">
        <v>44</v>
      </c>
      <c r="I175" s="1" t="s">
        <v>54</v>
      </c>
      <c r="J175" s="24" t="s">
        <v>54</v>
      </c>
      <c r="K175" s="1" t="s">
        <v>47</v>
      </c>
      <c r="L175" s="24" t="s">
        <v>46</v>
      </c>
      <c r="M175" s="1">
        <v>2</v>
      </c>
      <c r="N175" s="1">
        <v>2</v>
      </c>
      <c r="O175" s="1">
        <v>1</v>
      </c>
      <c r="P175" s="1">
        <v>1</v>
      </c>
      <c r="Q175" s="24">
        <v>2</v>
      </c>
      <c r="R175" s="1">
        <v>4</v>
      </c>
      <c r="S175" s="1">
        <v>3</v>
      </c>
      <c r="T175" s="1">
        <v>2</v>
      </c>
      <c r="U175" s="1">
        <v>6</v>
      </c>
      <c r="V175" s="24">
        <v>4</v>
      </c>
      <c r="W175" s="1">
        <v>6</v>
      </c>
      <c r="X175" s="1">
        <v>4</v>
      </c>
      <c r="Y175" s="24">
        <v>1</v>
      </c>
      <c r="Z175" s="1" t="s">
        <v>48</v>
      </c>
      <c r="AA175" s="1" t="s">
        <v>48</v>
      </c>
      <c r="AB175" s="1" t="s">
        <v>48</v>
      </c>
      <c r="AC175" s="1" t="s">
        <v>48</v>
      </c>
      <c r="AD175" s="1" t="s">
        <v>48</v>
      </c>
      <c r="AE175" s="1" t="s">
        <v>48</v>
      </c>
      <c r="AF175" s="1" t="s">
        <v>48</v>
      </c>
      <c r="AG175" s="24" t="s">
        <v>48</v>
      </c>
      <c r="AH175" s="1">
        <v>1</v>
      </c>
      <c r="AI175" s="1">
        <v>1</v>
      </c>
      <c r="AJ175" s="24">
        <v>1</v>
      </c>
      <c r="AK175" s="36" t="s">
        <v>826</v>
      </c>
      <c r="AL175" s="9">
        <f t="shared" si="17"/>
        <v>-1.6707112941891105</v>
      </c>
      <c r="AM175" s="9">
        <f t="shared" si="18"/>
        <v>-0.36289781845908381</v>
      </c>
      <c r="AN175">
        <f t="shared" si="19"/>
        <v>0</v>
      </c>
      <c r="AO175" s="6">
        <f t="shared" si="20"/>
        <v>0</v>
      </c>
      <c r="AP175" s="9">
        <f>($AL$3*AL175+$AM$3*AM175+$AN$3*AN175+$AO$3*AO175)+$K$3*VLOOKUP(K175,COND!$A$2:$C$7,2,FALSE)+$L$3*VLOOKUP(L175,COND!$A$2:$C$7,3,FALSE)</f>
        <v>5.3781550490720837</v>
      </c>
      <c r="AQ175" s="28">
        <f t="shared" si="21"/>
        <v>1.1814560075671119</v>
      </c>
      <c r="AR175" t="str">
        <f t="shared" si="22"/>
        <v>DH</v>
      </c>
      <c r="AS175">
        <v>650</v>
      </c>
      <c r="AT175">
        <v>171</v>
      </c>
      <c r="AV175" t="str">
        <f t="shared" si="23"/>
        <v>Unlikely</v>
      </c>
      <c r="AX175" t="str">
        <f>IF(VLOOKUP($B175,'Draft List'!$D$4:$AC$2598,AX$3,FALSE)&lt;&gt;0,VLOOKUP($B175,'Draft List'!$D$4:$AC$2598,AX$3,FALSE),"")</f>
        <v/>
      </c>
      <c r="AY175" t="str">
        <f>IF(VLOOKUP($B175,'Draft List'!$D$4:$AC$2598,AY$3,FALSE)&lt;&gt;0,VLOOKUP($B175,'Draft List'!$D$4:$AC$2598,AY$3,FALSE),"")</f>
        <v/>
      </c>
      <c r="AZ175" t="str">
        <f>IF(VLOOKUP($B175,'Draft List'!$D$4:$AC$2598,AZ$3,FALSE)&lt;&gt;0,VLOOKUP($B175,'Draft List'!$D$4:$AC$2598,AZ$3,FALSE),"")</f>
        <v/>
      </c>
      <c r="BA175" t="str">
        <f>IF(VLOOKUP($B175,'Draft List'!$D$4:$AC$2598,BA$3,FALSE)&lt;&gt;0,VLOOKUP($B175,'Draft List'!$D$4:$AC$2598,BA$3,FALSE),"")</f>
        <v/>
      </c>
    </row>
    <row r="176" spans="1:53" hidden="1" x14ac:dyDescent="0.25">
      <c r="A176" t="str">
        <f t="shared" si="16"/>
        <v>1BPaul King21</v>
      </c>
      <c r="B176">
        <f>VLOOKUP($A176,draft_listing_batters_stats!$A$1:$B$1324,2,FALSE)</f>
        <v>8584</v>
      </c>
      <c r="C176" s="1" t="s">
        <v>94</v>
      </c>
      <c r="D176" s="1" t="s">
        <v>199</v>
      </c>
      <c r="E176" s="1" t="s">
        <v>805</v>
      </c>
      <c r="F176" s="1">
        <v>21</v>
      </c>
      <c r="G176" s="1" t="s">
        <v>44</v>
      </c>
      <c r="H176" s="1" t="s">
        <v>44</v>
      </c>
      <c r="I176" s="1" t="s">
        <v>54</v>
      </c>
      <c r="J176" s="24" t="s">
        <v>54</v>
      </c>
      <c r="K176" s="1" t="s">
        <v>47</v>
      </c>
      <c r="L176" s="24" t="s">
        <v>46</v>
      </c>
      <c r="M176" s="1">
        <v>2</v>
      </c>
      <c r="N176" s="1">
        <v>1</v>
      </c>
      <c r="O176" s="1">
        <v>2</v>
      </c>
      <c r="P176" s="1">
        <v>2</v>
      </c>
      <c r="Q176" s="24">
        <v>2</v>
      </c>
      <c r="R176" s="1">
        <v>4</v>
      </c>
      <c r="S176" s="1">
        <v>1</v>
      </c>
      <c r="T176" s="1">
        <v>3</v>
      </c>
      <c r="U176" s="1">
        <v>5</v>
      </c>
      <c r="V176" s="24">
        <v>4</v>
      </c>
      <c r="W176" s="1">
        <v>4</v>
      </c>
      <c r="X176" s="1">
        <v>4</v>
      </c>
      <c r="Y176" s="24">
        <v>5</v>
      </c>
      <c r="Z176" s="1">
        <v>2</v>
      </c>
      <c r="AA176" s="1">
        <v>6</v>
      </c>
      <c r="AB176" s="1" t="s">
        <v>48</v>
      </c>
      <c r="AC176" s="1" t="s">
        <v>48</v>
      </c>
      <c r="AD176" s="1" t="s">
        <v>48</v>
      </c>
      <c r="AE176" s="1" t="s">
        <v>48</v>
      </c>
      <c r="AF176" s="1" t="s">
        <v>48</v>
      </c>
      <c r="AG176" s="24" t="s">
        <v>48</v>
      </c>
      <c r="AH176" s="1">
        <v>7</v>
      </c>
      <c r="AI176" s="1">
        <v>6</v>
      </c>
      <c r="AJ176" s="24">
        <v>8</v>
      </c>
      <c r="AK176" s="36" t="s">
        <v>826</v>
      </c>
      <c r="AL176" s="9">
        <f t="shared" si="17"/>
        <v>-1.5490001297743312</v>
      </c>
      <c r="AM176" s="9">
        <f t="shared" si="18"/>
        <v>-0.47166563368217029</v>
      </c>
      <c r="AN176">
        <f t="shared" si="19"/>
        <v>1</v>
      </c>
      <c r="AO176" s="6">
        <f t="shared" si="20"/>
        <v>1</v>
      </c>
      <c r="AP176" s="9">
        <f>($AL$3*AL176+$AM$3*AM176+$AN$3*AN176+$AO$3*AO176)+$K$3*VLOOKUP(K176,COND!$A$2:$C$7,2,FALSE)+$L$3*VLOOKUP(L176,COND!$A$2:$C$7,3,FALSE)</f>
        <v>5.2517790495031909</v>
      </c>
      <c r="AQ176" s="28">
        <f t="shared" si="21"/>
        <v>1.1634377695717411</v>
      </c>
      <c r="AR176" t="str">
        <f t="shared" si="22"/>
        <v>C</v>
      </c>
      <c r="AS176">
        <v>650</v>
      </c>
      <c r="AT176">
        <v>172</v>
      </c>
      <c r="AV176" t="str">
        <f t="shared" si="23"/>
        <v>Unlikely</v>
      </c>
      <c r="AX176">
        <f>IF(VLOOKUP($B176,'Draft List'!$D$4:$AC$2598,AX$3,FALSE)&lt;&gt;0,VLOOKUP($B176,'Draft List'!$D$4:$AC$2598,AX$3,FALSE),"")</f>
        <v>243</v>
      </c>
      <c r="AY176">
        <f>IF(VLOOKUP($B176,'Draft List'!$D$4:$AC$2598,AY$3,FALSE)&lt;&gt;0,VLOOKUP($B176,'Draft List'!$D$4:$AC$2598,AY$3,FALSE),"")</f>
        <v>10</v>
      </c>
      <c r="AZ176">
        <f>IF(VLOOKUP($B176,'Draft List'!$D$4:$AC$2598,AZ$3,FALSE)&lt;&gt;0,VLOOKUP($B176,'Draft List'!$D$4:$AC$2598,AZ$3,FALSE),"")</f>
        <v>3</v>
      </c>
      <c r="BA176" t="str">
        <f>IF(VLOOKUP($B176,'Draft List'!$D$4:$AC$2598,BA$3,FALSE)&lt;&gt;0,VLOOKUP($B176,'Draft List'!$D$4:$AC$2598,BA$3,FALSE),"")</f>
        <v>San Juan Coqui</v>
      </c>
    </row>
    <row r="177" spans="1:53" hidden="1" x14ac:dyDescent="0.25">
      <c r="A177" t="str">
        <f t="shared" si="16"/>
        <v>C-John Carey21</v>
      </c>
      <c r="B177">
        <f>VLOOKUP($A177,draft_listing_batters_stats!$A$1:$B$1324,2,FALSE)</f>
        <v>6511</v>
      </c>
      <c r="C177" s="1" t="s">
        <v>93</v>
      </c>
      <c r="D177" s="1" t="s">
        <v>213</v>
      </c>
      <c r="E177" s="1" t="s">
        <v>976</v>
      </c>
      <c r="F177" s="1">
        <v>21</v>
      </c>
      <c r="G177" s="1" t="s">
        <v>58</v>
      </c>
      <c r="H177" s="1" t="s">
        <v>44</v>
      </c>
      <c r="I177" s="1" t="s">
        <v>54</v>
      </c>
      <c r="J177" s="24" t="s">
        <v>54</v>
      </c>
      <c r="K177" s="1" t="s">
        <v>46</v>
      </c>
      <c r="L177" s="24" t="s">
        <v>51</v>
      </c>
      <c r="M177" s="1">
        <v>2</v>
      </c>
      <c r="N177" s="1">
        <v>2</v>
      </c>
      <c r="O177" s="1">
        <v>3</v>
      </c>
      <c r="P177" s="1">
        <v>4</v>
      </c>
      <c r="Q177" s="24">
        <v>1</v>
      </c>
      <c r="R177" s="1">
        <v>3</v>
      </c>
      <c r="S177" s="1">
        <v>4</v>
      </c>
      <c r="T177" s="1">
        <v>3</v>
      </c>
      <c r="U177" s="1">
        <v>7</v>
      </c>
      <c r="V177" s="24">
        <v>3</v>
      </c>
      <c r="W177" s="1">
        <v>6</v>
      </c>
      <c r="X177" s="1">
        <v>6</v>
      </c>
      <c r="Y177" s="24">
        <v>8</v>
      </c>
      <c r="Z177" s="1">
        <v>2</v>
      </c>
      <c r="AA177" s="1" t="s">
        <v>48</v>
      </c>
      <c r="AB177" s="1" t="s">
        <v>48</v>
      </c>
      <c r="AC177" s="1" t="s">
        <v>48</v>
      </c>
      <c r="AD177" s="1" t="s">
        <v>48</v>
      </c>
      <c r="AE177" s="1" t="s">
        <v>48</v>
      </c>
      <c r="AF177" s="1" t="s">
        <v>48</v>
      </c>
      <c r="AG177" s="24" t="s">
        <v>48</v>
      </c>
      <c r="AH177" s="1">
        <v>1</v>
      </c>
      <c r="AI177" s="1">
        <v>4</v>
      </c>
      <c r="AJ177" s="24">
        <v>1</v>
      </c>
      <c r="AK177" s="36" t="s">
        <v>832</v>
      </c>
      <c r="AL177" s="9">
        <f t="shared" si="17"/>
        <v>-1.2754759959296478</v>
      </c>
      <c r="AM177" s="9">
        <f t="shared" si="18"/>
        <v>-0.50163907082665593</v>
      </c>
      <c r="AN177">
        <f t="shared" si="19"/>
        <v>0</v>
      </c>
      <c r="AO177" s="6">
        <f t="shared" si="20"/>
        <v>1.25</v>
      </c>
      <c r="AP177" s="9">
        <f>($AL$3*AL177+$AM$3*AM177+$AN$3*AN177+$AO$3*AO177)+$K$3*VLOOKUP(K177,COND!$A$2:$C$7,2,FALSE)+$L$3*VLOOKUP(L177,COND!$A$2:$C$7,3,FALSE)</f>
        <v>5.2027835504871645</v>
      </c>
      <c r="AQ177" s="28">
        <f t="shared" si="21"/>
        <v>1.1564521665697132</v>
      </c>
      <c r="AR177" t="str">
        <f t="shared" si="22"/>
        <v>C</v>
      </c>
      <c r="AS177">
        <v>650</v>
      </c>
      <c r="AT177">
        <v>173</v>
      </c>
      <c r="AV177" t="str">
        <f t="shared" si="23"/>
        <v>Unlikely</v>
      </c>
      <c r="AX177">
        <f>IF(VLOOKUP($B177,'Draft List'!$D$4:$AC$2598,AX$3,FALSE)&lt;&gt;0,VLOOKUP($B177,'Draft List'!$D$4:$AC$2598,AX$3,FALSE),"")</f>
        <v>225</v>
      </c>
      <c r="AY177">
        <f>IF(VLOOKUP($B177,'Draft List'!$D$4:$AC$2598,AY$3,FALSE)&lt;&gt;0,VLOOKUP($B177,'Draft List'!$D$4:$AC$2598,AY$3,FALSE),"")</f>
        <v>9</v>
      </c>
      <c r="AZ177">
        <f>IF(VLOOKUP($B177,'Draft List'!$D$4:$AC$2598,AZ$3,FALSE)&lt;&gt;0,VLOOKUP($B177,'Draft List'!$D$4:$AC$2598,AZ$3,FALSE),"")</f>
        <v>11</v>
      </c>
      <c r="BA177" t="str">
        <f>IF(VLOOKUP($B177,'Draft List'!$D$4:$AC$2598,BA$3,FALSE)&lt;&gt;0,VLOOKUP($B177,'Draft List'!$D$4:$AC$2598,BA$3,FALSE),"")</f>
        <v>Neo-Tokyo Akira</v>
      </c>
    </row>
    <row r="178" spans="1:53" hidden="1" x14ac:dyDescent="0.25">
      <c r="A178" t="str">
        <f t="shared" si="16"/>
        <v>C-Keefe Wayman21</v>
      </c>
      <c r="B178">
        <f>VLOOKUP($A178,draft_listing_batters_stats!$A$1:$B$1324,2,FALSE)</f>
        <v>16070</v>
      </c>
      <c r="C178" s="1" t="s">
        <v>93</v>
      </c>
      <c r="D178" s="1" t="s">
        <v>1728</v>
      </c>
      <c r="E178" s="1" t="s">
        <v>1729</v>
      </c>
      <c r="F178" s="1">
        <v>21</v>
      </c>
      <c r="G178" s="1" t="s">
        <v>44</v>
      </c>
      <c r="H178" s="1" t="s">
        <v>44</v>
      </c>
      <c r="I178" s="1" t="s">
        <v>54</v>
      </c>
      <c r="J178" s="24" t="s">
        <v>54</v>
      </c>
      <c r="K178" s="1" t="s">
        <v>47</v>
      </c>
      <c r="L178" s="24" t="s">
        <v>46</v>
      </c>
      <c r="M178" s="1">
        <v>2</v>
      </c>
      <c r="N178" s="1">
        <v>3</v>
      </c>
      <c r="O178" s="1">
        <v>2</v>
      </c>
      <c r="P178" s="1">
        <v>4</v>
      </c>
      <c r="Q178" s="24">
        <v>2</v>
      </c>
      <c r="R178" s="1">
        <v>3</v>
      </c>
      <c r="S178" s="1">
        <v>3</v>
      </c>
      <c r="T178" s="1">
        <v>5</v>
      </c>
      <c r="U178" s="1">
        <v>5</v>
      </c>
      <c r="V178" s="24">
        <v>5</v>
      </c>
      <c r="W178" s="1">
        <v>6</v>
      </c>
      <c r="X178" s="1">
        <v>7</v>
      </c>
      <c r="Y178" s="24">
        <v>8</v>
      </c>
      <c r="Z178" s="1">
        <v>4</v>
      </c>
      <c r="AA178" s="1" t="s">
        <v>48</v>
      </c>
      <c r="AB178" s="1" t="s">
        <v>48</v>
      </c>
      <c r="AC178" s="1" t="s">
        <v>48</v>
      </c>
      <c r="AD178" s="1" t="s">
        <v>48</v>
      </c>
      <c r="AE178" s="1" t="s">
        <v>48</v>
      </c>
      <c r="AF178" s="1" t="s">
        <v>48</v>
      </c>
      <c r="AG178" s="24" t="s">
        <v>48</v>
      </c>
      <c r="AH178" s="1">
        <v>2</v>
      </c>
      <c r="AI178" s="1">
        <v>2</v>
      </c>
      <c r="AJ178" s="24">
        <v>1</v>
      </c>
      <c r="AK178" s="36" t="s">
        <v>826</v>
      </c>
      <c r="AL178" s="9">
        <f t="shared" si="17"/>
        <v>-1.2674612705177621</v>
      </c>
      <c r="AM178" s="9">
        <f t="shared" si="18"/>
        <v>-0.48596238278255161</v>
      </c>
      <c r="AN178">
        <f t="shared" si="19"/>
        <v>0</v>
      </c>
      <c r="AO178" s="6">
        <f t="shared" si="20"/>
        <v>1.25</v>
      </c>
      <c r="AP178" s="9">
        <f>($AL$3*AL178+$AM$3*AM178+$AN$3*AN178+$AO$3*AO178)+$K$3*VLOOKUP(K178,COND!$A$2:$C$7,2,FALSE)+$L$3*VLOOKUP(L178,COND!$A$2:$C$7,3,FALSE)</f>
        <v>5.1917052795576053</v>
      </c>
      <c r="AQ178" s="28">
        <f t="shared" si="21"/>
        <v>1.1548726663254663</v>
      </c>
      <c r="AR178" t="str">
        <f t="shared" si="22"/>
        <v>C</v>
      </c>
      <c r="AS178">
        <v>650</v>
      </c>
      <c r="AT178">
        <v>174</v>
      </c>
      <c r="AV178" t="str">
        <f t="shared" si="23"/>
        <v>Unlikely</v>
      </c>
      <c r="AX178" t="str">
        <f>IF(VLOOKUP($B178,'Draft List'!$D$4:$AC$2598,AX$3,FALSE)&lt;&gt;0,VLOOKUP($B178,'Draft List'!$D$4:$AC$2598,AX$3,FALSE),"")</f>
        <v/>
      </c>
      <c r="AY178" t="str">
        <f>IF(VLOOKUP($B178,'Draft List'!$D$4:$AC$2598,AY$3,FALSE)&lt;&gt;0,VLOOKUP($B178,'Draft List'!$D$4:$AC$2598,AY$3,FALSE),"")</f>
        <v/>
      </c>
      <c r="AZ178" t="str">
        <f>IF(VLOOKUP($B178,'Draft List'!$D$4:$AC$2598,AZ$3,FALSE)&lt;&gt;0,VLOOKUP($B178,'Draft List'!$D$4:$AC$2598,AZ$3,FALSE),"")</f>
        <v/>
      </c>
      <c r="BA178" t="str">
        <f>IF(VLOOKUP($B178,'Draft List'!$D$4:$AC$2598,BA$3,FALSE)&lt;&gt;0,VLOOKUP($B178,'Draft List'!$D$4:$AC$2598,BA$3,FALSE),"")</f>
        <v/>
      </c>
    </row>
    <row r="179" spans="1:53" hidden="1" x14ac:dyDescent="0.25">
      <c r="A179" t="str">
        <f t="shared" si="16"/>
        <v>1BGary Dyer21</v>
      </c>
      <c r="B179">
        <f>VLOOKUP($A179,draft_listing_batters_stats!$A$1:$B$1324,2,FALSE)</f>
        <v>16043</v>
      </c>
      <c r="C179" s="1" t="s">
        <v>94</v>
      </c>
      <c r="D179" s="1" t="s">
        <v>433</v>
      </c>
      <c r="E179" s="1" t="s">
        <v>1141</v>
      </c>
      <c r="F179" s="1">
        <v>21</v>
      </c>
      <c r="G179" s="1" t="s">
        <v>44</v>
      </c>
      <c r="H179" s="1" t="s">
        <v>44</v>
      </c>
      <c r="I179" s="1" t="s">
        <v>54</v>
      </c>
      <c r="J179" s="24" t="s">
        <v>54</v>
      </c>
      <c r="K179" s="1" t="s">
        <v>46</v>
      </c>
      <c r="L179" s="24" t="s">
        <v>46</v>
      </c>
      <c r="M179" s="1">
        <v>3</v>
      </c>
      <c r="N179" s="1">
        <v>4</v>
      </c>
      <c r="O179" s="1">
        <v>5</v>
      </c>
      <c r="P179" s="1">
        <v>3</v>
      </c>
      <c r="Q179" s="24">
        <v>4</v>
      </c>
      <c r="R179" s="1">
        <v>3</v>
      </c>
      <c r="S179" s="1">
        <v>4</v>
      </c>
      <c r="T179" s="1">
        <v>6</v>
      </c>
      <c r="U179" s="1">
        <v>4</v>
      </c>
      <c r="V179" s="24">
        <v>6</v>
      </c>
      <c r="W179" s="1">
        <v>3</v>
      </c>
      <c r="X179" s="1">
        <v>2</v>
      </c>
      <c r="Y179" s="24">
        <v>1</v>
      </c>
      <c r="Z179" s="1" t="s">
        <v>48</v>
      </c>
      <c r="AA179" s="1">
        <v>4</v>
      </c>
      <c r="AB179" s="1" t="s">
        <v>48</v>
      </c>
      <c r="AC179" s="1" t="s">
        <v>48</v>
      </c>
      <c r="AD179" s="1" t="s">
        <v>48</v>
      </c>
      <c r="AE179" s="1" t="s">
        <v>48</v>
      </c>
      <c r="AF179" s="1" t="s">
        <v>48</v>
      </c>
      <c r="AG179" s="24" t="s">
        <v>48</v>
      </c>
      <c r="AH179" s="1">
        <v>1</v>
      </c>
      <c r="AI179" s="1">
        <v>1</v>
      </c>
      <c r="AJ179" s="24">
        <v>1</v>
      </c>
      <c r="AK179" s="36" t="s">
        <v>900</v>
      </c>
      <c r="AL179" s="9">
        <f t="shared" si="17"/>
        <v>-0.65433794300009362</v>
      </c>
      <c r="AM179" s="9">
        <f t="shared" si="18"/>
        <v>-0.40153421933244421</v>
      </c>
      <c r="AN179">
        <f t="shared" si="19"/>
        <v>0</v>
      </c>
      <c r="AO179" s="6">
        <f t="shared" si="20"/>
        <v>0</v>
      </c>
      <c r="AP179" s="9">
        <f>($AL$3*AL179+$AM$3*AM179+$AN$3*AN179+$AO$3*AO179)+$K$3*VLOOKUP(K179,COND!$A$2:$C$7,2,FALSE)+$L$3*VLOOKUP(L179,COND!$A$2:$C$7,3,FALSE)</f>
        <v>5.1161555737106603</v>
      </c>
      <c r="AQ179" s="28">
        <f t="shared" si="21"/>
        <v>1.1441010594928853</v>
      </c>
      <c r="AR179" t="str">
        <f t="shared" si="22"/>
        <v>1B</v>
      </c>
      <c r="AS179">
        <v>650</v>
      </c>
      <c r="AT179">
        <v>175</v>
      </c>
      <c r="AV179" t="str">
        <f t="shared" si="23"/>
        <v>Unlikely</v>
      </c>
      <c r="AX179">
        <f>IF(VLOOKUP($B179,'Draft List'!$D$4:$AC$2598,AX$3,FALSE)&lt;&gt;0,VLOOKUP($B179,'Draft List'!$D$4:$AC$2598,AX$3,FALSE),"")</f>
        <v>108</v>
      </c>
      <c r="AY179">
        <f>IF(VLOOKUP($B179,'Draft List'!$D$4:$AC$2598,AY$3,FALSE)&lt;&gt;0,VLOOKUP($B179,'Draft List'!$D$4:$AC$2598,AY$3,FALSE),"")</f>
        <v>4</v>
      </c>
      <c r="AZ179">
        <f>IF(VLOOKUP($B179,'Draft List'!$D$4:$AC$2598,AZ$3,FALSE)&lt;&gt;0,VLOOKUP($B179,'Draft List'!$D$4:$AC$2598,AZ$3,FALSE),"")</f>
        <v>23</v>
      </c>
      <c r="BA179" t="str">
        <f>IF(VLOOKUP($B179,'Draft List'!$D$4:$AC$2598,BA$3,FALSE)&lt;&gt;0,VLOOKUP($B179,'Draft List'!$D$4:$AC$2598,BA$3,FALSE),"")</f>
        <v>Aurora Borealis</v>
      </c>
    </row>
    <row r="180" spans="1:53" hidden="1" x14ac:dyDescent="0.25">
      <c r="A180" t="str">
        <f t="shared" si="16"/>
        <v>2BJorge Rodríguez21</v>
      </c>
      <c r="B180">
        <f>VLOOKUP($A180,draft_listing_batters_stats!$A$1:$B$1324,2,FALSE)</f>
        <v>14592</v>
      </c>
      <c r="C180" s="1" t="s">
        <v>78</v>
      </c>
      <c r="D180" s="1" t="s">
        <v>137</v>
      </c>
      <c r="E180" s="1" t="s">
        <v>225</v>
      </c>
      <c r="F180" s="1">
        <v>21</v>
      </c>
      <c r="G180" s="1" t="s">
        <v>44</v>
      </c>
      <c r="H180" s="1" t="s">
        <v>44</v>
      </c>
      <c r="I180" s="1" t="s">
        <v>54</v>
      </c>
      <c r="J180" s="24" t="s">
        <v>54</v>
      </c>
      <c r="K180" s="1" t="s">
        <v>46</v>
      </c>
      <c r="L180" s="24" t="s">
        <v>47</v>
      </c>
      <c r="M180" s="1">
        <v>1</v>
      </c>
      <c r="N180" s="1">
        <v>1</v>
      </c>
      <c r="O180" s="1">
        <v>2</v>
      </c>
      <c r="P180" s="1">
        <v>3</v>
      </c>
      <c r="Q180" s="24">
        <v>2</v>
      </c>
      <c r="R180" s="1">
        <v>4</v>
      </c>
      <c r="S180" s="1">
        <v>1</v>
      </c>
      <c r="T180" s="1">
        <v>2</v>
      </c>
      <c r="U180" s="1">
        <v>6</v>
      </c>
      <c r="V180" s="24">
        <v>4</v>
      </c>
      <c r="W180" s="1">
        <v>2</v>
      </c>
      <c r="X180" s="1">
        <v>2</v>
      </c>
      <c r="Y180" s="24">
        <v>1</v>
      </c>
      <c r="Z180" s="1" t="s">
        <v>48</v>
      </c>
      <c r="AA180" s="1">
        <v>4</v>
      </c>
      <c r="AB180" s="1">
        <v>3</v>
      </c>
      <c r="AC180" s="1" t="s">
        <v>48</v>
      </c>
      <c r="AD180" s="1" t="s">
        <v>48</v>
      </c>
      <c r="AE180" s="1" t="s">
        <v>48</v>
      </c>
      <c r="AF180" s="1" t="s">
        <v>48</v>
      </c>
      <c r="AG180" s="24" t="s">
        <v>48</v>
      </c>
      <c r="AH180" s="1">
        <v>9</v>
      </c>
      <c r="AI180" s="1">
        <v>10</v>
      </c>
      <c r="AJ180" s="24">
        <v>8</v>
      </c>
      <c r="AK180" s="36" t="s">
        <v>839</v>
      </c>
      <c r="AL180" s="9">
        <f t="shared" si="17"/>
        <v>-1.781846415967425</v>
      </c>
      <c r="AM180" s="9">
        <f t="shared" si="18"/>
        <v>-0.46501757769649088</v>
      </c>
      <c r="AN180">
        <f t="shared" si="19"/>
        <v>5</v>
      </c>
      <c r="AO180" s="6">
        <f t="shared" si="20"/>
        <v>0</v>
      </c>
      <c r="AP180" s="9">
        <f>($AL$3*AL180+$AM$3*AM180+$AN$3*AN180+$AO$3*AO180)+$K$3*VLOOKUP(K180,COND!$A$2:$C$7,2,FALSE)+$L$3*VLOOKUP(L180,COND!$A$2:$C$7,3,FALSE)</f>
        <v>4.9749377593787001</v>
      </c>
      <c r="AQ180" s="28">
        <f t="shared" si="21"/>
        <v>1.1239667286349739</v>
      </c>
      <c r="AR180" t="str">
        <f t="shared" si="22"/>
        <v>2B</v>
      </c>
      <c r="AS180">
        <v>650</v>
      </c>
      <c r="AT180">
        <v>176</v>
      </c>
      <c r="AV180" t="str">
        <f t="shared" si="23"/>
        <v>Unlikely</v>
      </c>
      <c r="AX180" t="str">
        <f>IF(VLOOKUP($B180,'Draft List'!$D$4:$AC$2598,AX$3,FALSE)&lt;&gt;0,VLOOKUP($B180,'Draft List'!$D$4:$AC$2598,AX$3,FALSE),"")</f>
        <v/>
      </c>
      <c r="AY180" t="str">
        <f>IF(VLOOKUP($B180,'Draft List'!$D$4:$AC$2598,AY$3,FALSE)&lt;&gt;0,VLOOKUP($B180,'Draft List'!$D$4:$AC$2598,AY$3,FALSE),"")</f>
        <v/>
      </c>
      <c r="AZ180" t="str">
        <f>IF(VLOOKUP($B180,'Draft List'!$D$4:$AC$2598,AZ$3,FALSE)&lt;&gt;0,VLOOKUP($B180,'Draft List'!$D$4:$AC$2598,AZ$3,FALSE),"")</f>
        <v/>
      </c>
      <c r="BA180" t="str">
        <f>IF(VLOOKUP($B180,'Draft List'!$D$4:$AC$2598,BA$3,FALSE)&lt;&gt;0,VLOOKUP($B180,'Draft List'!$D$4:$AC$2598,BA$3,FALSE),"")</f>
        <v/>
      </c>
    </row>
    <row r="181" spans="1:53" hidden="1" x14ac:dyDescent="0.25">
      <c r="A181" t="str">
        <f t="shared" si="16"/>
        <v>2BRick Gosse21</v>
      </c>
      <c r="B181">
        <f>VLOOKUP($A181,draft_listing_batters_stats!$A$1:$B$1324,2,FALSE)</f>
        <v>16075</v>
      </c>
      <c r="C181" s="1" t="s">
        <v>78</v>
      </c>
      <c r="D181" s="1" t="s">
        <v>580</v>
      </c>
      <c r="E181" s="1" t="s">
        <v>1198</v>
      </c>
      <c r="F181" s="1">
        <v>21</v>
      </c>
      <c r="G181" s="1" t="s">
        <v>44</v>
      </c>
      <c r="H181" s="1" t="s">
        <v>44</v>
      </c>
      <c r="I181" s="1" t="s">
        <v>54</v>
      </c>
      <c r="J181" s="24" t="s">
        <v>54</v>
      </c>
      <c r="K181" s="1" t="s">
        <v>46</v>
      </c>
      <c r="L181" s="24" t="s">
        <v>46</v>
      </c>
      <c r="M181" s="1">
        <v>3</v>
      </c>
      <c r="N181" s="1">
        <v>5</v>
      </c>
      <c r="O181" s="1">
        <v>1</v>
      </c>
      <c r="P181" s="1">
        <v>5</v>
      </c>
      <c r="Q181" s="24">
        <v>4</v>
      </c>
      <c r="R181" s="1">
        <v>3</v>
      </c>
      <c r="S181" s="1">
        <v>5</v>
      </c>
      <c r="T181" s="1">
        <v>1</v>
      </c>
      <c r="U181" s="1">
        <v>7</v>
      </c>
      <c r="V181" s="24">
        <v>6</v>
      </c>
      <c r="W181" s="1">
        <v>2</v>
      </c>
      <c r="X181" s="1">
        <v>1</v>
      </c>
      <c r="Y181" s="24">
        <v>1</v>
      </c>
      <c r="Z181" s="1" t="s">
        <v>48</v>
      </c>
      <c r="AA181" s="1" t="s">
        <v>48</v>
      </c>
      <c r="AB181" s="1">
        <v>5</v>
      </c>
      <c r="AC181" s="1" t="s">
        <v>48</v>
      </c>
      <c r="AD181" s="1" t="s">
        <v>48</v>
      </c>
      <c r="AE181" s="1" t="s">
        <v>48</v>
      </c>
      <c r="AF181" s="1" t="s">
        <v>48</v>
      </c>
      <c r="AG181" s="24" t="s">
        <v>48</v>
      </c>
      <c r="AH181" s="1">
        <v>6</v>
      </c>
      <c r="AI181" s="1">
        <v>6</v>
      </c>
      <c r="AJ181" s="24">
        <v>6</v>
      </c>
      <c r="AK181" s="36" t="s">
        <v>832</v>
      </c>
      <c r="AL181" s="9">
        <f t="shared" si="17"/>
        <v>-0.75610493945783408</v>
      </c>
      <c r="AM181" s="9">
        <f t="shared" si="18"/>
        <v>-0.49665315980450508</v>
      </c>
      <c r="AN181">
        <f t="shared" si="19"/>
        <v>0</v>
      </c>
      <c r="AO181" s="6">
        <f t="shared" si="20"/>
        <v>0.6</v>
      </c>
      <c r="AP181" s="9">
        <f>($AL$3*AL181+$AM$3*AM181+$AN$3*AN181+$AO$3*AO181)+$K$3*VLOOKUP(K181,COND!$A$2:$C$7,2,FALSE)+$L$3*VLOOKUP(L181,COND!$A$2:$C$7,3,FALSE)</f>
        <v>4.5645515884001551</v>
      </c>
      <c r="AQ181" s="28">
        <f t="shared" si="21"/>
        <v>1.0654553362509362</v>
      </c>
      <c r="AR181" t="str">
        <f t="shared" si="22"/>
        <v>2B</v>
      </c>
      <c r="AS181">
        <v>650</v>
      </c>
      <c r="AT181">
        <v>177</v>
      </c>
      <c r="AV181" t="str">
        <f t="shared" si="23"/>
        <v>Unlikely</v>
      </c>
      <c r="AX181" t="str">
        <f>IF(VLOOKUP($B181,'Draft List'!$D$4:$AC$2598,AX$3,FALSE)&lt;&gt;0,VLOOKUP($B181,'Draft List'!$D$4:$AC$2598,AX$3,FALSE),"")</f>
        <v/>
      </c>
      <c r="AY181" t="str">
        <f>IF(VLOOKUP($B181,'Draft List'!$D$4:$AC$2598,AY$3,FALSE)&lt;&gt;0,VLOOKUP($B181,'Draft List'!$D$4:$AC$2598,AY$3,FALSE),"")</f>
        <v/>
      </c>
      <c r="AZ181" t="str">
        <f>IF(VLOOKUP($B181,'Draft List'!$D$4:$AC$2598,AZ$3,FALSE)&lt;&gt;0,VLOOKUP($B181,'Draft List'!$D$4:$AC$2598,AZ$3,FALSE),"")</f>
        <v/>
      </c>
      <c r="BA181" t="str">
        <f>IF(VLOOKUP($B181,'Draft List'!$D$4:$AC$2598,BA$3,FALSE)&lt;&gt;0,VLOOKUP($B181,'Draft List'!$D$4:$AC$2598,BA$3,FALSE),"")</f>
        <v/>
      </c>
    </row>
    <row r="182" spans="1:53" hidden="1" x14ac:dyDescent="0.25">
      <c r="A182" t="str">
        <f t="shared" si="16"/>
        <v>1BFred Jensen21</v>
      </c>
      <c r="B182">
        <f>VLOOKUP($A182,draft_listing_batters_stats!$A$1:$B$1324,2,FALSE)</f>
        <v>14728</v>
      </c>
      <c r="C182" s="1" t="s">
        <v>94</v>
      </c>
      <c r="D182" s="1" t="s">
        <v>277</v>
      </c>
      <c r="E182" s="1" t="s">
        <v>1283</v>
      </c>
      <c r="F182" s="1">
        <v>21</v>
      </c>
      <c r="G182" s="1" t="s">
        <v>58</v>
      </c>
      <c r="H182" s="1" t="s">
        <v>58</v>
      </c>
      <c r="I182" s="1" t="s">
        <v>54</v>
      </c>
      <c r="J182" s="24" t="s">
        <v>54</v>
      </c>
      <c r="K182" s="1" t="s">
        <v>47</v>
      </c>
      <c r="L182" s="24" t="s">
        <v>46</v>
      </c>
      <c r="M182" s="1">
        <v>1</v>
      </c>
      <c r="N182" s="1">
        <v>4</v>
      </c>
      <c r="O182" s="1">
        <v>2</v>
      </c>
      <c r="P182" s="1">
        <v>3</v>
      </c>
      <c r="Q182" s="24">
        <v>1</v>
      </c>
      <c r="R182" s="1">
        <v>4</v>
      </c>
      <c r="S182" s="1">
        <v>4</v>
      </c>
      <c r="T182" s="1">
        <v>2</v>
      </c>
      <c r="U182" s="1">
        <v>6</v>
      </c>
      <c r="V182" s="24">
        <v>1</v>
      </c>
      <c r="W182" s="1">
        <v>6</v>
      </c>
      <c r="X182" s="1">
        <v>1</v>
      </c>
      <c r="Y182" s="24">
        <v>1</v>
      </c>
      <c r="Z182" s="1" t="s">
        <v>48</v>
      </c>
      <c r="AA182" s="1" t="s">
        <v>48</v>
      </c>
      <c r="AB182" s="1" t="s">
        <v>48</v>
      </c>
      <c r="AC182" s="1" t="s">
        <v>48</v>
      </c>
      <c r="AD182" s="1" t="s">
        <v>48</v>
      </c>
      <c r="AE182" s="1" t="s">
        <v>48</v>
      </c>
      <c r="AF182" s="1" t="s">
        <v>48</v>
      </c>
      <c r="AG182" s="24" t="s">
        <v>48</v>
      </c>
      <c r="AH182" s="1">
        <v>1</v>
      </c>
      <c r="AI182" s="1">
        <v>1</v>
      </c>
      <c r="AJ182" s="24">
        <v>2</v>
      </c>
      <c r="AK182" s="36" t="s">
        <v>854</v>
      </c>
      <c r="AL182" s="9">
        <f t="shared" si="17"/>
        <v>-1.6686831169283978</v>
      </c>
      <c r="AM182" s="9">
        <f t="shared" si="18"/>
        <v>-0.43188695829163065</v>
      </c>
      <c r="AN182">
        <f t="shared" si="19"/>
        <v>0</v>
      </c>
      <c r="AO182" s="6">
        <f t="shared" si="20"/>
        <v>0</v>
      </c>
      <c r="AP182" s="9">
        <f>($AL$3*AL182+$AM$3*AM182+$AN$3*AN182+$AO$3*AO182)+$K$3*VLOOKUP(K182,COND!$A$2:$C$7,2,FALSE)+$L$3*VLOOKUP(L182,COND!$A$2:$C$7,3,FALSE)</f>
        <v>4.5504881888075932</v>
      </c>
      <c r="AQ182" s="28">
        <f t="shared" si="21"/>
        <v>1.0634502270391619</v>
      </c>
      <c r="AR182" t="str">
        <f t="shared" si="22"/>
        <v>DH</v>
      </c>
      <c r="AS182">
        <v>650</v>
      </c>
      <c r="AT182">
        <v>178</v>
      </c>
      <c r="AV182" t="str">
        <f t="shared" si="23"/>
        <v>Unlikely</v>
      </c>
      <c r="AX182" t="str">
        <f>IF(VLOOKUP($B182,'Draft List'!$D$4:$AC$2598,AX$3,FALSE)&lt;&gt;0,VLOOKUP($B182,'Draft List'!$D$4:$AC$2598,AX$3,FALSE),"")</f>
        <v/>
      </c>
      <c r="AY182" t="str">
        <f>IF(VLOOKUP($B182,'Draft List'!$D$4:$AC$2598,AY$3,FALSE)&lt;&gt;0,VLOOKUP($B182,'Draft List'!$D$4:$AC$2598,AY$3,FALSE),"")</f>
        <v/>
      </c>
      <c r="AZ182" t="str">
        <f>IF(VLOOKUP($B182,'Draft List'!$D$4:$AC$2598,AZ$3,FALSE)&lt;&gt;0,VLOOKUP($B182,'Draft List'!$D$4:$AC$2598,AZ$3,FALSE),"")</f>
        <v/>
      </c>
      <c r="BA182" t="str">
        <f>IF(VLOOKUP($B182,'Draft List'!$D$4:$AC$2598,BA$3,FALSE)&lt;&gt;0,VLOOKUP($B182,'Draft List'!$D$4:$AC$2598,BA$3,FALSE),"")</f>
        <v/>
      </c>
    </row>
    <row r="183" spans="1:53" hidden="1" x14ac:dyDescent="0.25">
      <c r="A183" t="str">
        <f t="shared" si="16"/>
        <v>1BOwen Grant21</v>
      </c>
      <c r="B183">
        <f>VLOOKUP($A183,draft_listing_batters_stats!$A$1:$B$1324,2,FALSE)</f>
        <v>14690</v>
      </c>
      <c r="C183" s="1" t="s">
        <v>94</v>
      </c>
      <c r="D183" s="1" t="s">
        <v>616</v>
      </c>
      <c r="E183" s="1" t="s">
        <v>1205</v>
      </c>
      <c r="F183" s="1">
        <v>21</v>
      </c>
      <c r="G183" s="1" t="s">
        <v>58</v>
      </c>
      <c r="H183" s="1" t="s">
        <v>44</v>
      </c>
      <c r="I183" s="1" t="s">
        <v>54</v>
      </c>
      <c r="J183" s="24" t="s">
        <v>54</v>
      </c>
      <c r="K183" s="1" t="s">
        <v>47</v>
      </c>
      <c r="L183" s="24" t="s">
        <v>46</v>
      </c>
      <c r="M183" s="1">
        <v>2</v>
      </c>
      <c r="N183" s="1">
        <v>3</v>
      </c>
      <c r="O183" s="1">
        <v>1</v>
      </c>
      <c r="P183" s="1">
        <v>5</v>
      </c>
      <c r="Q183" s="24">
        <v>2</v>
      </c>
      <c r="R183" s="1">
        <v>3</v>
      </c>
      <c r="S183" s="1">
        <v>5</v>
      </c>
      <c r="T183" s="1">
        <v>1</v>
      </c>
      <c r="U183" s="1">
        <v>9</v>
      </c>
      <c r="V183" s="24">
        <v>3</v>
      </c>
      <c r="W183" s="1">
        <v>7</v>
      </c>
      <c r="X183" s="1">
        <v>3</v>
      </c>
      <c r="Y183" s="24">
        <v>1</v>
      </c>
      <c r="Z183" s="1" t="s">
        <v>48</v>
      </c>
      <c r="AA183" s="1" t="s">
        <v>48</v>
      </c>
      <c r="AB183" s="1" t="s">
        <v>48</v>
      </c>
      <c r="AC183" s="1" t="s">
        <v>48</v>
      </c>
      <c r="AD183" s="1" t="s">
        <v>48</v>
      </c>
      <c r="AE183" s="1" t="s">
        <v>48</v>
      </c>
      <c r="AF183" s="1" t="s">
        <v>48</v>
      </c>
      <c r="AG183" s="24" t="s">
        <v>48</v>
      </c>
      <c r="AH183" s="1">
        <v>1</v>
      </c>
      <c r="AI183" s="1">
        <v>1</v>
      </c>
      <c r="AJ183" s="24">
        <v>1</v>
      </c>
      <c r="AK183" s="36" t="s">
        <v>1061</v>
      </c>
      <c r="AL183" s="9">
        <f t="shared" si="17"/>
        <v>-1.2608132145320827</v>
      </c>
      <c r="AM183" s="9">
        <f t="shared" si="18"/>
        <v>-0.43728307923659337</v>
      </c>
      <c r="AN183">
        <f t="shared" si="19"/>
        <v>0</v>
      </c>
      <c r="AO183" s="6">
        <f t="shared" si="20"/>
        <v>0</v>
      </c>
      <c r="AP183" s="9">
        <f>($AL$3*AL183+$AM$3*AM183+$AN$3*AN183+$AO$3*AO183)+$K$3*VLOOKUP(K183,COND!$A$2:$C$7,2,FALSE)+$L$3*VLOOKUP(L183,COND!$A$2:$C$7,3,FALSE)</f>
        <v>4.5265217277076717</v>
      </c>
      <c r="AQ183" s="28">
        <f t="shared" si="21"/>
        <v>1.0600331747390552</v>
      </c>
      <c r="AR183" t="str">
        <f t="shared" si="22"/>
        <v>DH</v>
      </c>
      <c r="AS183">
        <v>650</v>
      </c>
      <c r="AT183">
        <v>179</v>
      </c>
      <c r="AV183" t="str">
        <f t="shared" si="23"/>
        <v>Unlikely</v>
      </c>
      <c r="AX183" t="str">
        <f>IF(VLOOKUP($B183,'Draft List'!$D$4:$AC$2598,AX$3,FALSE)&lt;&gt;0,VLOOKUP($B183,'Draft List'!$D$4:$AC$2598,AX$3,FALSE),"")</f>
        <v/>
      </c>
      <c r="AY183" t="str">
        <f>IF(VLOOKUP($B183,'Draft List'!$D$4:$AC$2598,AY$3,FALSE)&lt;&gt;0,VLOOKUP($B183,'Draft List'!$D$4:$AC$2598,AY$3,FALSE),"")</f>
        <v/>
      </c>
      <c r="AZ183" t="str">
        <f>IF(VLOOKUP($B183,'Draft List'!$D$4:$AC$2598,AZ$3,FALSE)&lt;&gt;0,VLOOKUP($B183,'Draft List'!$D$4:$AC$2598,AZ$3,FALSE),"")</f>
        <v/>
      </c>
      <c r="BA183" t="str">
        <f>IF(VLOOKUP($B183,'Draft List'!$D$4:$AC$2598,BA$3,FALSE)&lt;&gt;0,VLOOKUP($B183,'Draft List'!$D$4:$AC$2598,BA$3,FALSE),"")</f>
        <v/>
      </c>
    </row>
    <row r="184" spans="1:53" hidden="1" x14ac:dyDescent="0.25">
      <c r="A184" t="str">
        <f t="shared" si="16"/>
        <v>CFJoey Steele21</v>
      </c>
      <c r="B184">
        <f>VLOOKUP($A184,draft_listing_batters_stats!$A$1:$B$1324,2,FALSE)</f>
        <v>9193</v>
      </c>
      <c r="C184" s="1" t="s">
        <v>81</v>
      </c>
      <c r="D184" s="1" t="s">
        <v>1616</v>
      </c>
      <c r="E184" s="1" t="s">
        <v>538</v>
      </c>
      <c r="F184" s="1">
        <v>21</v>
      </c>
      <c r="G184" s="1" t="s">
        <v>44</v>
      </c>
      <c r="H184" s="1" t="s">
        <v>44</v>
      </c>
      <c r="I184" s="1" t="s">
        <v>54</v>
      </c>
      <c r="J184" s="24" t="s">
        <v>54</v>
      </c>
      <c r="K184" s="1" t="s">
        <v>47</v>
      </c>
      <c r="L184" s="24" t="s">
        <v>51</v>
      </c>
      <c r="M184" s="1">
        <v>2</v>
      </c>
      <c r="N184" s="1">
        <v>1</v>
      </c>
      <c r="O184" s="1">
        <v>1</v>
      </c>
      <c r="P184" s="1">
        <v>2</v>
      </c>
      <c r="Q184" s="24">
        <v>3</v>
      </c>
      <c r="R184" s="1">
        <v>4</v>
      </c>
      <c r="S184" s="1">
        <v>1</v>
      </c>
      <c r="T184" s="1">
        <v>2</v>
      </c>
      <c r="U184" s="1">
        <v>6</v>
      </c>
      <c r="V184" s="24">
        <v>4</v>
      </c>
      <c r="W184" s="1">
        <v>4</v>
      </c>
      <c r="X184" s="1">
        <v>8</v>
      </c>
      <c r="Y184" s="24">
        <v>1</v>
      </c>
      <c r="Z184" s="1" t="s">
        <v>48</v>
      </c>
      <c r="AA184" s="1" t="s">
        <v>48</v>
      </c>
      <c r="AB184" s="1" t="s">
        <v>48</v>
      </c>
      <c r="AC184" s="1" t="s">
        <v>48</v>
      </c>
      <c r="AD184" s="1" t="s">
        <v>48</v>
      </c>
      <c r="AE184" s="1" t="s">
        <v>48</v>
      </c>
      <c r="AF184" s="1">
        <v>4</v>
      </c>
      <c r="AG184" s="24" t="s">
        <v>48</v>
      </c>
      <c r="AH184" s="1">
        <v>4</v>
      </c>
      <c r="AI184" s="1">
        <v>8</v>
      </c>
      <c r="AJ184" s="24">
        <v>3</v>
      </c>
      <c r="AK184" s="36" t="s">
        <v>1077</v>
      </c>
      <c r="AL184" s="9">
        <f t="shared" si="17"/>
        <v>-1.5920452839811494</v>
      </c>
      <c r="AM184" s="9">
        <f t="shared" si="18"/>
        <v>-0.46501757769649088</v>
      </c>
      <c r="AN184">
        <f t="shared" si="19"/>
        <v>1</v>
      </c>
      <c r="AO184" s="6">
        <f t="shared" si="20"/>
        <v>0</v>
      </c>
      <c r="AP184" s="9">
        <f>($AL$3*AL184+$AM$3*AM184+$AN$3*AN184+$AO$3*AO184)+$K$3*VLOOKUP(K184,COND!$A$2:$C$7,2,FALSE)+$L$3*VLOOKUP(L184,COND!$A$2:$C$7,3,FALSE)</f>
        <v>4.4272512059106619</v>
      </c>
      <c r="AQ184" s="28">
        <f t="shared" si="21"/>
        <v>1.0458795388132074</v>
      </c>
      <c r="AR184" t="str">
        <f t="shared" si="22"/>
        <v>CF</v>
      </c>
      <c r="AS184">
        <v>650</v>
      </c>
      <c r="AT184">
        <v>180</v>
      </c>
      <c r="AV184" t="str">
        <f t="shared" si="23"/>
        <v>Unlikely</v>
      </c>
      <c r="AX184" t="str">
        <f>IF(VLOOKUP($B184,'Draft List'!$D$4:$AC$2598,AX$3,FALSE)&lt;&gt;0,VLOOKUP($B184,'Draft List'!$D$4:$AC$2598,AX$3,FALSE),"")</f>
        <v/>
      </c>
      <c r="AY184" t="str">
        <f>IF(VLOOKUP($B184,'Draft List'!$D$4:$AC$2598,AY$3,FALSE)&lt;&gt;0,VLOOKUP($B184,'Draft List'!$D$4:$AC$2598,AY$3,FALSE),"")</f>
        <v/>
      </c>
      <c r="AZ184" t="str">
        <f>IF(VLOOKUP($B184,'Draft List'!$D$4:$AC$2598,AZ$3,FALSE)&lt;&gt;0,VLOOKUP($B184,'Draft List'!$D$4:$AC$2598,AZ$3,FALSE),"")</f>
        <v/>
      </c>
      <c r="BA184" t="str">
        <f>IF(VLOOKUP($B184,'Draft List'!$D$4:$AC$2598,BA$3,FALSE)&lt;&gt;0,VLOOKUP($B184,'Draft List'!$D$4:$AC$2598,BA$3,FALSE),"")</f>
        <v/>
      </c>
    </row>
    <row r="185" spans="1:53" hidden="1" x14ac:dyDescent="0.25">
      <c r="A185" t="str">
        <f t="shared" si="16"/>
        <v>2BAntónio Heredia21</v>
      </c>
      <c r="B185">
        <f>VLOOKUP($A185,draft_listing_batters_stats!$A$1:$B$1324,2,FALSE)</f>
        <v>14618</v>
      </c>
      <c r="C185" s="1" t="s">
        <v>78</v>
      </c>
      <c r="D185" s="1" t="s">
        <v>193</v>
      </c>
      <c r="E185" s="1" t="s">
        <v>1236</v>
      </c>
      <c r="F185" s="1">
        <v>21</v>
      </c>
      <c r="G185" s="1" t="s">
        <v>58</v>
      </c>
      <c r="H185" s="1" t="s">
        <v>44</v>
      </c>
      <c r="I185" s="1" t="s">
        <v>54</v>
      </c>
      <c r="J185" s="24" t="s">
        <v>54</v>
      </c>
      <c r="K185" s="1" t="s">
        <v>47</v>
      </c>
      <c r="L185" s="24" t="s">
        <v>46</v>
      </c>
      <c r="M185" s="1">
        <v>3</v>
      </c>
      <c r="N185" s="1">
        <v>3</v>
      </c>
      <c r="O185" s="1">
        <v>2</v>
      </c>
      <c r="P185" s="1">
        <v>5</v>
      </c>
      <c r="Q185" s="24">
        <v>1</v>
      </c>
      <c r="R185" s="1">
        <v>3</v>
      </c>
      <c r="S185" s="1">
        <v>3</v>
      </c>
      <c r="T185" s="1">
        <v>2</v>
      </c>
      <c r="U185" s="1">
        <v>8</v>
      </c>
      <c r="V185" s="24">
        <v>5</v>
      </c>
      <c r="W185" s="1">
        <v>4</v>
      </c>
      <c r="X185" s="1">
        <v>1</v>
      </c>
      <c r="Y185" s="24">
        <v>1</v>
      </c>
      <c r="Z185" s="1" t="s">
        <v>48</v>
      </c>
      <c r="AA185" s="1" t="s">
        <v>48</v>
      </c>
      <c r="AB185" s="1">
        <v>4</v>
      </c>
      <c r="AC185" s="1" t="s">
        <v>48</v>
      </c>
      <c r="AD185" s="1" t="s">
        <v>48</v>
      </c>
      <c r="AE185" s="1" t="s">
        <v>48</v>
      </c>
      <c r="AF185" s="1" t="s">
        <v>48</v>
      </c>
      <c r="AG185" s="24" t="s">
        <v>48</v>
      </c>
      <c r="AH185" s="1">
        <v>4</v>
      </c>
      <c r="AI185" s="1">
        <v>7</v>
      </c>
      <c r="AJ185" s="24">
        <v>6</v>
      </c>
      <c r="AK185" s="36" t="s">
        <v>839</v>
      </c>
      <c r="AL185" s="9">
        <f t="shared" si="17"/>
        <v>-0.89521222412258994</v>
      </c>
      <c r="AM185" s="9">
        <f t="shared" si="18"/>
        <v>-0.46601821482551298</v>
      </c>
      <c r="AN185">
        <f t="shared" si="19"/>
        <v>0</v>
      </c>
      <c r="AO185" s="6">
        <f t="shared" si="20"/>
        <v>0</v>
      </c>
      <c r="AP185" s="9">
        <f>($AL$3*AL185+$AM$3*AM185+$AN$3*AN185+$AO$3*AO185)+$K$3*VLOOKUP(K185,COND!$A$2:$C$7,2,FALSE)+$L$3*VLOOKUP(L185,COND!$A$2:$C$7,3,FALSE)</f>
        <v>4.2182601996815858</v>
      </c>
      <c r="AQ185" s="28">
        <f t="shared" si="21"/>
        <v>1.0160823486665549</v>
      </c>
      <c r="AR185" t="str">
        <f t="shared" si="22"/>
        <v>2B</v>
      </c>
      <c r="AS185">
        <v>650</v>
      </c>
      <c r="AT185">
        <v>181</v>
      </c>
      <c r="AV185" t="str">
        <f t="shared" si="23"/>
        <v>Unlikely</v>
      </c>
      <c r="AX185">
        <f>IF(VLOOKUP($B185,'Draft List'!$D$4:$AC$2598,AX$3,FALSE)&lt;&gt;0,VLOOKUP($B185,'Draft List'!$D$4:$AC$2598,AX$3,FALSE),"")</f>
        <v>358</v>
      </c>
      <c r="AY185">
        <f>IF(VLOOKUP($B185,'Draft List'!$D$4:$AC$2598,AY$3,FALSE)&lt;&gt;0,VLOOKUP($B185,'Draft List'!$D$4:$AC$2598,AY$3,FALSE),"")</f>
        <v>14</v>
      </c>
      <c r="AZ185">
        <f>IF(VLOOKUP($B185,'Draft List'!$D$4:$AC$2598,AZ$3,FALSE)&lt;&gt;0,VLOOKUP($B185,'Draft List'!$D$4:$AC$2598,AZ$3,FALSE),"")</f>
        <v>14</v>
      </c>
      <c r="BA185" t="str">
        <f>IF(VLOOKUP($B185,'Draft List'!$D$4:$AC$2598,BA$3,FALSE)&lt;&gt;0,VLOOKUP($B185,'Draft List'!$D$4:$AC$2598,BA$3,FALSE),"")</f>
        <v>Canton Longshoremen</v>
      </c>
    </row>
    <row r="186" spans="1:53" hidden="1" x14ac:dyDescent="0.25">
      <c r="A186" t="str">
        <f t="shared" si="16"/>
        <v>1BDave Glenn22</v>
      </c>
      <c r="B186">
        <f>VLOOKUP($A186,draft_listing_batters_stats!$A$1:$B$1324,2,FALSE)</f>
        <v>13288</v>
      </c>
      <c r="C186" s="1" t="s">
        <v>94</v>
      </c>
      <c r="D186" s="1" t="s">
        <v>135</v>
      </c>
      <c r="E186" s="1" t="s">
        <v>511</v>
      </c>
      <c r="F186" s="1">
        <v>22</v>
      </c>
      <c r="G186" s="1" t="s">
        <v>58</v>
      </c>
      <c r="H186" s="1" t="s">
        <v>58</v>
      </c>
      <c r="I186" s="1" t="s">
        <v>54</v>
      </c>
      <c r="J186" s="24" t="s">
        <v>54</v>
      </c>
      <c r="K186" s="1" t="s">
        <v>47</v>
      </c>
      <c r="L186" s="24" t="s">
        <v>46</v>
      </c>
      <c r="M186" s="1">
        <v>2</v>
      </c>
      <c r="N186" s="1">
        <v>2</v>
      </c>
      <c r="O186" s="1">
        <v>2</v>
      </c>
      <c r="P186" s="1">
        <v>6</v>
      </c>
      <c r="Q186" s="24">
        <v>3</v>
      </c>
      <c r="R186" s="1">
        <v>4</v>
      </c>
      <c r="S186" s="1">
        <v>2</v>
      </c>
      <c r="T186" s="1">
        <v>2</v>
      </c>
      <c r="U186" s="1">
        <v>8</v>
      </c>
      <c r="V186" s="24">
        <v>3</v>
      </c>
      <c r="W186" s="1">
        <v>7</v>
      </c>
      <c r="X186" s="1">
        <v>3</v>
      </c>
      <c r="Y186" s="24">
        <v>1</v>
      </c>
      <c r="Z186" s="1" t="s">
        <v>48</v>
      </c>
      <c r="AA186" s="1">
        <v>1</v>
      </c>
      <c r="AB186" s="1" t="s">
        <v>48</v>
      </c>
      <c r="AC186" s="1" t="s">
        <v>48</v>
      </c>
      <c r="AD186" s="1" t="s">
        <v>48</v>
      </c>
      <c r="AE186" s="1" t="s">
        <v>48</v>
      </c>
      <c r="AF186" s="1" t="s">
        <v>48</v>
      </c>
      <c r="AG186" s="24" t="s">
        <v>48</v>
      </c>
      <c r="AH186" s="1">
        <v>1</v>
      </c>
      <c r="AI186" s="1">
        <v>1</v>
      </c>
      <c r="AJ186" s="24">
        <v>1</v>
      </c>
      <c r="AK186" s="36" t="s">
        <v>882</v>
      </c>
      <c r="AL186" s="9">
        <f t="shared" si="17"/>
        <v>-1.0990857103002203</v>
      </c>
      <c r="AM186" s="9">
        <f t="shared" si="18"/>
        <v>-0.27455493787570867</v>
      </c>
      <c r="AN186">
        <f t="shared" si="19"/>
        <v>0</v>
      </c>
      <c r="AO186" s="6">
        <f t="shared" si="20"/>
        <v>0</v>
      </c>
      <c r="AP186" s="9">
        <f>($AL$3*AL186+$AM$3*AM186+$AN$3*AN186+$AO$3*AO186)+$K$3*VLOOKUP(K186,COND!$A$2:$C$7,2,FALSE)+$L$3*VLOOKUP(L186,COND!$A$2:$C$7,3,FALSE)</f>
        <v>6.4954321744614738</v>
      </c>
      <c r="AQ186" s="28">
        <f t="shared" si="21"/>
        <v>1.3407533838151673</v>
      </c>
      <c r="AR186" t="str">
        <f t="shared" si="22"/>
        <v>1B</v>
      </c>
      <c r="AS186">
        <v>650</v>
      </c>
      <c r="AT186">
        <v>182</v>
      </c>
      <c r="AV186" t="str">
        <f t="shared" si="23"/>
        <v>Unlikely</v>
      </c>
      <c r="AX186" t="str">
        <f>IF(VLOOKUP($B186,'Draft List'!$D$4:$AC$2598,AX$3,FALSE)&lt;&gt;0,VLOOKUP($B186,'Draft List'!$D$4:$AC$2598,AX$3,FALSE),"")</f>
        <v/>
      </c>
      <c r="AY186" t="str">
        <f>IF(VLOOKUP($B186,'Draft List'!$D$4:$AC$2598,AY$3,FALSE)&lt;&gt;0,VLOOKUP($B186,'Draft List'!$D$4:$AC$2598,AY$3,FALSE),"")</f>
        <v/>
      </c>
      <c r="AZ186" t="str">
        <f>IF(VLOOKUP($B186,'Draft List'!$D$4:$AC$2598,AZ$3,FALSE)&lt;&gt;0,VLOOKUP($B186,'Draft List'!$D$4:$AC$2598,AZ$3,FALSE),"")</f>
        <v/>
      </c>
      <c r="BA186" t="str">
        <f>IF(VLOOKUP($B186,'Draft List'!$D$4:$AC$2598,BA$3,FALSE)&lt;&gt;0,VLOOKUP($B186,'Draft List'!$D$4:$AC$2598,BA$3,FALSE),"")</f>
        <v/>
      </c>
    </row>
    <row r="187" spans="1:53" hidden="1" x14ac:dyDescent="0.25">
      <c r="A187" t="str">
        <f t="shared" si="16"/>
        <v>1BCurt Howard22</v>
      </c>
      <c r="B187">
        <f>VLOOKUP($A187,draft_listing_batters_stats!$A$1:$B$1324,2,FALSE)</f>
        <v>13449</v>
      </c>
      <c r="C187" s="1" t="s">
        <v>94</v>
      </c>
      <c r="D187" s="1" t="s">
        <v>221</v>
      </c>
      <c r="E187" s="1" t="s">
        <v>489</v>
      </c>
      <c r="F187" s="1">
        <v>22</v>
      </c>
      <c r="G187" s="1" t="s">
        <v>58</v>
      </c>
      <c r="H187" s="1" t="s">
        <v>58</v>
      </c>
      <c r="I187" s="1" t="s">
        <v>54</v>
      </c>
      <c r="J187" s="24" t="s">
        <v>54</v>
      </c>
      <c r="K187" s="1" t="s">
        <v>47</v>
      </c>
      <c r="L187" s="24" t="s">
        <v>46</v>
      </c>
      <c r="M187" s="1">
        <v>2</v>
      </c>
      <c r="N187" s="1">
        <v>3</v>
      </c>
      <c r="O187" s="1">
        <v>2</v>
      </c>
      <c r="P187" s="1">
        <v>4</v>
      </c>
      <c r="Q187" s="24">
        <v>2</v>
      </c>
      <c r="R187" s="1">
        <v>4</v>
      </c>
      <c r="S187" s="1">
        <v>3</v>
      </c>
      <c r="T187" s="1">
        <v>2</v>
      </c>
      <c r="U187" s="1">
        <v>7</v>
      </c>
      <c r="V187" s="24">
        <v>2</v>
      </c>
      <c r="W187" s="1">
        <v>4</v>
      </c>
      <c r="X187" s="1">
        <v>2</v>
      </c>
      <c r="Y187" s="24">
        <v>1</v>
      </c>
      <c r="Z187" s="1" t="s">
        <v>48</v>
      </c>
      <c r="AA187" s="1">
        <v>2</v>
      </c>
      <c r="AB187" s="1" t="s">
        <v>48</v>
      </c>
      <c r="AC187" s="1" t="s">
        <v>48</v>
      </c>
      <c r="AD187" s="1" t="s">
        <v>48</v>
      </c>
      <c r="AE187" s="1" t="s">
        <v>48</v>
      </c>
      <c r="AF187" s="1" t="s">
        <v>48</v>
      </c>
      <c r="AG187" s="24" t="s">
        <v>48</v>
      </c>
      <c r="AH187" s="1">
        <v>1</v>
      </c>
      <c r="AI187" s="1">
        <v>2</v>
      </c>
      <c r="AJ187" s="24">
        <v>1</v>
      </c>
      <c r="AK187" s="36" t="s">
        <v>832</v>
      </c>
      <c r="AL187" s="9">
        <f t="shared" si="17"/>
        <v>-1.2674612705177621</v>
      </c>
      <c r="AM187" s="9">
        <f t="shared" si="18"/>
        <v>-0.35322094808366966</v>
      </c>
      <c r="AN187">
        <f t="shared" si="19"/>
        <v>0</v>
      </c>
      <c r="AO187" s="6">
        <f t="shared" si="20"/>
        <v>0</v>
      </c>
      <c r="AP187" s="9">
        <f>($AL$3*AL187+$AM$3*AM187+$AN$3*AN187+$AO$3*AO187)+$K$3*VLOOKUP(K187,COND!$A$2:$C$7,2,FALSE)+$L$3*VLOOKUP(L187,COND!$A$2:$C$7,3,FALSE)</f>
        <v>5.5346024959441884</v>
      </c>
      <c r="AQ187" s="28">
        <f t="shared" si="21"/>
        <v>1.2037617249590684</v>
      </c>
      <c r="AR187" t="str">
        <f t="shared" si="22"/>
        <v>1B</v>
      </c>
      <c r="AS187">
        <v>650</v>
      </c>
      <c r="AT187">
        <v>183</v>
      </c>
      <c r="AV187" t="str">
        <f t="shared" si="23"/>
        <v>Unlikely</v>
      </c>
      <c r="AX187" t="str">
        <f>IF(VLOOKUP($B187,'Draft List'!$D$4:$AC$2598,AX$3,FALSE)&lt;&gt;0,VLOOKUP($B187,'Draft List'!$D$4:$AC$2598,AX$3,FALSE),"")</f>
        <v/>
      </c>
      <c r="AY187" t="str">
        <f>IF(VLOOKUP($B187,'Draft List'!$D$4:$AC$2598,AY$3,FALSE)&lt;&gt;0,VLOOKUP($B187,'Draft List'!$D$4:$AC$2598,AY$3,FALSE),"")</f>
        <v/>
      </c>
      <c r="AZ187" t="str">
        <f>IF(VLOOKUP($B187,'Draft List'!$D$4:$AC$2598,AZ$3,FALSE)&lt;&gt;0,VLOOKUP($B187,'Draft List'!$D$4:$AC$2598,AZ$3,FALSE),"")</f>
        <v/>
      </c>
      <c r="BA187" t="str">
        <f>IF(VLOOKUP($B187,'Draft List'!$D$4:$AC$2598,BA$3,FALSE)&lt;&gt;0,VLOOKUP($B187,'Draft List'!$D$4:$AC$2598,BA$3,FALSE),"")</f>
        <v/>
      </c>
    </row>
    <row r="188" spans="1:53" hidden="1" x14ac:dyDescent="0.25">
      <c r="A188" t="str">
        <f t="shared" si="16"/>
        <v>1BJosé Ortíz22</v>
      </c>
      <c r="B188">
        <f>VLOOKUP($A188,draft_listing_batters_stats!$A$1:$B$1324,2,FALSE)</f>
        <v>3532</v>
      </c>
      <c r="C188" s="1" t="s">
        <v>94</v>
      </c>
      <c r="D188" s="1" t="s">
        <v>150</v>
      </c>
      <c r="E188" s="1" t="s">
        <v>156</v>
      </c>
      <c r="F188" s="1">
        <v>22</v>
      </c>
      <c r="G188" s="1" t="s">
        <v>44</v>
      </c>
      <c r="H188" s="1" t="s">
        <v>44</v>
      </c>
      <c r="I188" s="1" t="s">
        <v>54</v>
      </c>
      <c r="J188" s="24" t="s">
        <v>54</v>
      </c>
      <c r="K188" s="1" t="s">
        <v>46</v>
      </c>
      <c r="L188" s="24" t="s">
        <v>46</v>
      </c>
      <c r="M188" s="1">
        <v>2</v>
      </c>
      <c r="N188" s="1">
        <v>2</v>
      </c>
      <c r="O188" s="1">
        <v>3</v>
      </c>
      <c r="P188" s="1">
        <v>4</v>
      </c>
      <c r="Q188" s="24">
        <v>3</v>
      </c>
      <c r="R188" s="1">
        <v>4</v>
      </c>
      <c r="S188" s="1">
        <v>3</v>
      </c>
      <c r="T188" s="1">
        <v>3</v>
      </c>
      <c r="U188" s="1">
        <v>5</v>
      </c>
      <c r="V188" s="24">
        <v>4</v>
      </c>
      <c r="W188" s="1">
        <v>5</v>
      </c>
      <c r="X188" s="1">
        <v>5</v>
      </c>
      <c r="Y188" s="24">
        <v>4</v>
      </c>
      <c r="Z188" s="1">
        <v>2</v>
      </c>
      <c r="AA188" s="1">
        <v>2</v>
      </c>
      <c r="AB188" s="1" t="s">
        <v>48</v>
      </c>
      <c r="AC188" s="1" t="s">
        <v>48</v>
      </c>
      <c r="AD188" s="1" t="s">
        <v>48</v>
      </c>
      <c r="AE188" s="1" t="s">
        <v>48</v>
      </c>
      <c r="AF188" s="1" t="s">
        <v>48</v>
      </c>
      <c r="AG188" s="24" t="s">
        <v>48</v>
      </c>
      <c r="AH188" s="1">
        <v>4</v>
      </c>
      <c r="AI188" s="1">
        <v>7</v>
      </c>
      <c r="AJ188" s="24">
        <v>5</v>
      </c>
      <c r="AK188" s="36" t="s">
        <v>48</v>
      </c>
      <c r="AL188" s="9">
        <f t="shared" si="17"/>
        <v>-1.1954433162954807</v>
      </c>
      <c r="AM188" s="9">
        <f t="shared" si="18"/>
        <v>-0.36954587444476328</v>
      </c>
      <c r="AN188">
        <f t="shared" si="19"/>
        <v>0</v>
      </c>
      <c r="AO188" s="6">
        <f t="shared" si="20"/>
        <v>0</v>
      </c>
      <c r="AP188" s="9">
        <f>($AL$3*AL188+$AM$3*AM188+$AN$3*AN188+$AO$3*AO188)+$K$3*VLOOKUP(K188,COND!$A$2:$C$7,2,FALSE)+$L$3*VLOOKUP(L188,COND!$A$2:$C$7,3,FALSE)</f>
        <v>5.4459051750332925</v>
      </c>
      <c r="AQ188" s="28">
        <f t="shared" si="21"/>
        <v>1.1911155781972136</v>
      </c>
      <c r="AR188" t="str">
        <f t="shared" si="22"/>
        <v>C</v>
      </c>
      <c r="AS188">
        <v>650</v>
      </c>
      <c r="AT188">
        <v>184</v>
      </c>
      <c r="AV188" t="str">
        <f t="shared" si="23"/>
        <v>Unlikely</v>
      </c>
      <c r="AX188" t="str">
        <f>IF(VLOOKUP($B188,'Draft List'!$D$4:$AC$2598,AX$3,FALSE)&lt;&gt;0,VLOOKUP($B188,'Draft List'!$D$4:$AC$2598,AX$3,FALSE),"")</f>
        <v/>
      </c>
      <c r="AY188" t="str">
        <f>IF(VLOOKUP($B188,'Draft List'!$D$4:$AC$2598,AY$3,FALSE)&lt;&gt;0,VLOOKUP($B188,'Draft List'!$D$4:$AC$2598,AY$3,FALSE),"")</f>
        <v/>
      </c>
      <c r="AZ188" t="str">
        <f>IF(VLOOKUP($B188,'Draft List'!$D$4:$AC$2598,AZ$3,FALSE)&lt;&gt;0,VLOOKUP($B188,'Draft List'!$D$4:$AC$2598,AZ$3,FALSE),"")</f>
        <v/>
      </c>
      <c r="BA188" t="str">
        <f>IF(VLOOKUP($B188,'Draft List'!$D$4:$AC$2598,BA$3,FALSE)&lt;&gt;0,VLOOKUP($B188,'Draft List'!$D$4:$AC$2598,BA$3,FALSE),"")</f>
        <v/>
      </c>
    </row>
    <row r="189" spans="1:53" hidden="1" x14ac:dyDescent="0.25">
      <c r="A189" t="str">
        <f t="shared" si="16"/>
        <v>LFBobby O'Halloran22</v>
      </c>
      <c r="B189">
        <f>VLOOKUP($A189,draft_listing_batters_stats!$A$1:$B$1324,2,FALSE)</f>
        <v>13415</v>
      </c>
      <c r="C189" s="1" t="s">
        <v>55</v>
      </c>
      <c r="D189" s="1" t="s">
        <v>466</v>
      </c>
      <c r="E189" s="1" t="s">
        <v>1512</v>
      </c>
      <c r="F189" s="1">
        <v>22</v>
      </c>
      <c r="G189" s="1" t="s">
        <v>58</v>
      </c>
      <c r="H189" s="1" t="s">
        <v>58</v>
      </c>
      <c r="I189" s="1" t="s">
        <v>54</v>
      </c>
      <c r="J189" s="24" t="s">
        <v>54</v>
      </c>
      <c r="K189" s="1" t="s">
        <v>47</v>
      </c>
      <c r="L189" s="24" t="s">
        <v>46</v>
      </c>
      <c r="M189" s="1">
        <v>2</v>
      </c>
      <c r="N189" s="1">
        <v>2</v>
      </c>
      <c r="O189" s="1">
        <v>1</v>
      </c>
      <c r="P189" s="1">
        <v>5</v>
      </c>
      <c r="Q189" s="24">
        <v>2</v>
      </c>
      <c r="R189" s="1">
        <v>4</v>
      </c>
      <c r="S189" s="1">
        <v>2</v>
      </c>
      <c r="T189" s="1">
        <v>3</v>
      </c>
      <c r="U189" s="1">
        <v>6</v>
      </c>
      <c r="V189" s="24">
        <v>3</v>
      </c>
      <c r="W189" s="1">
        <v>7</v>
      </c>
      <c r="X189" s="1">
        <v>8</v>
      </c>
      <c r="Y189" s="24">
        <v>1</v>
      </c>
      <c r="Z189" s="1" t="s">
        <v>48</v>
      </c>
      <c r="AA189" s="1" t="s">
        <v>48</v>
      </c>
      <c r="AB189" s="1" t="s">
        <v>48</v>
      </c>
      <c r="AC189" s="1" t="s">
        <v>48</v>
      </c>
      <c r="AD189" s="1" t="s">
        <v>48</v>
      </c>
      <c r="AE189" s="1" t="s">
        <v>48</v>
      </c>
      <c r="AF189" s="1" t="s">
        <v>48</v>
      </c>
      <c r="AG189" s="24" t="s">
        <v>48</v>
      </c>
      <c r="AH189" s="1">
        <v>1</v>
      </c>
      <c r="AI189" s="1">
        <v>1</v>
      </c>
      <c r="AJ189" s="24">
        <v>1</v>
      </c>
      <c r="AK189" s="36" t="s">
        <v>839</v>
      </c>
      <c r="AL189" s="9">
        <f t="shared" si="17"/>
        <v>-1.3118730941507863</v>
      </c>
      <c r="AM189" s="9">
        <f t="shared" si="18"/>
        <v>-0.37091254387096922</v>
      </c>
      <c r="AN189">
        <f t="shared" si="19"/>
        <v>0</v>
      </c>
      <c r="AO189" s="6">
        <f t="shared" si="20"/>
        <v>0</v>
      </c>
      <c r="AP189" s="9">
        <f>($AL$3*AL189+$AM$3*AM189+$AN$3*AN189+$AO$3*AO189)+$K$3*VLOOKUP(K189,COND!$A$2:$C$7,2,FALSE)+$L$3*VLOOKUP(L189,COND!$A$2:$C$7,3,FALSE)</f>
        <v>5.3178621641332908</v>
      </c>
      <c r="AQ189" s="28">
        <f t="shared" si="21"/>
        <v>1.1728596636888389</v>
      </c>
      <c r="AR189" t="str">
        <f t="shared" si="22"/>
        <v>DH</v>
      </c>
      <c r="AS189">
        <v>650</v>
      </c>
      <c r="AT189">
        <v>185</v>
      </c>
      <c r="AV189" t="str">
        <f t="shared" si="23"/>
        <v>Unlikely</v>
      </c>
      <c r="AX189" t="str">
        <f>IF(VLOOKUP($B189,'Draft List'!$D$4:$AC$2598,AX$3,FALSE)&lt;&gt;0,VLOOKUP($B189,'Draft List'!$D$4:$AC$2598,AX$3,FALSE),"")</f>
        <v/>
      </c>
      <c r="AY189" t="str">
        <f>IF(VLOOKUP($B189,'Draft List'!$D$4:$AC$2598,AY$3,FALSE)&lt;&gt;0,VLOOKUP($B189,'Draft List'!$D$4:$AC$2598,AY$3,FALSE),"")</f>
        <v/>
      </c>
      <c r="AZ189" t="str">
        <f>IF(VLOOKUP($B189,'Draft List'!$D$4:$AC$2598,AZ$3,FALSE)&lt;&gt;0,VLOOKUP($B189,'Draft List'!$D$4:$AC$2598,AZ$3,FALSE),"")</f>
        <v/>
      </c>
      <c r="BA189" t="str">
        <f>IF(VLOOKUP($B189,'Draft List'!$D$4:$AC$2598,BA$3,FALSE)&lt;&gt;0,VLOOKUP($B189,'Draft List'!$D$4:$AC$2598,BA$3,FALSE),"")</f>
        <v/>
      </c>
    </row>
    <row r="190" spans="1:53" hidden="1" x14ac:dyDescent="0.25">
      <c r="A190" t="str">
        <f t="shared" si="16"/>
        <v>1BJúlio Ornelas21</v>
      </c>
      <c r="B190">
        <f>VLOOKUP($A190,draft_listing_batters_stats!$A$1:$B$1324,2,FALSE)</f>
        <v>14583</v>
      </c>
      <c r="C190" s="1" t="s">
        <v>94</v>
      </c>
      <c r="D190" s="1" t="s">
        <v>261</v>
      </c>
      <c r="E190" s="1" t="s">
        <v>1525</v>
      </c>
      <c r="F190" s="1">
        <v>21</v>
      </c>
      <c r="G190" s="1" t="s">
        <v>44</v>
      </c>
      <c r="H190" s="1" t="s">
        <v>44</v>
      </c>
      <c r="I190" s="1" t="s">
        <v>54</v>
      </c>
      <c r="J190" s="24" t="s">
        <v>54</v>
      </c>
      <c r="K190" s="1" t="s">
        <v>46</v>
      </c>
      <c r="L190" s="24" t="s">
        <v>51</v>
      </c>
      <c r="M190" s="1">
        <v>2</v>
      </c>
      <c r="N190" s="1">
        <v>3</v>
      </c>
      <c r="O190" s="1">
        <v>1</v>
      </c>
      <c r="P190" s="1">
        <v>3</v>
      </c>
      <c r="Q190" s="24">
        <v>2</v>
      </c>
      <c r="R190" s="1">
        <v>3</v>
      </c>
      <c r="S190" s="1">
        <v>3</v>
      </c>
      <c r="T190" s="1">
        <v>3</v>
      </c>
      <c r="U190" s="1">
        <v>6</v>
      </c>
      <c r="V190" s="24">
        <v>5</v>
      </c>
      <c r="W190" s="1">
        <v>2</v>
      </c>
      <c r="X190" s="1">
        <v>2</v>
      </c>
      <c r="Y190" s="24">
        <v>1</v>
      </c>
      <c r="Z190" s="1" t="s">
        <v>48</v>
      </c>
      <c r="AA190" s="1">
        <v>3</v>
      </c>
      <c r="AB190" s="1" t="s">
        <v>48</v>
      </c>
      <c r="AC190" s="1" t="s">
        <v>48</v>
      </c>
      <c r="AD190" s="1" t="s">
        <v>48</v>
      </c>
      <c r="AE190" s="1" t="s">
        <v>48</v>
      </c>
      <c r="AF190" s="1" t="s">
        <v>48</v>
      </c>
      <c r="AG190" s="24" t="s">
        <v>48</v>
      </c>
      <c r="AH190" s="1">
        <v>1</v>
      </c>
      <c r="AI190" s="1">
        <v>8</v>
      </c>
      <c r="AJ190" s="24">
        <v>6</v>
      </c>
      <c r="AK190" s="36" t="s">
        <v>961</v>
      </c>
      <c r="AL190" s="9">
        <f t="shared" si="17"/>
        <v>-1.4402323145512448</v>
      </c>
      <c r="AM190" s="9">
        <f t="shared" si="18"/>
        <v>-0.56237582082077353</v>
      </c>
      <c r="AN190">
        <f t="shared" si="19"/>
        <v>1</v>
      </c>
      <c r="AO190" s="6">
        <f t="shared" si="20"/>
        <v>0</v>
      </c>
      <c r="AP190" s="9">
        <f>($AL$3*AL190+$AM$3*AM190+$AN$3*AN190+$AO$3*AO190)+$K$3*VLOOKUP(K190,COND!$A$2:$C$7,2,FALSE)+$L$3*VLOOKUP(L190,COND!$A$2:$C$7,3,FALSE)</f>
        <v>3.3741335853622596</v>
      </c>
      <c r="AQ190" s="28">
        <f t="shared" si="21"/>
        <v>0.8957297952789085</v>
      </c>
      <c r="AR190" t="str">
        <f t="shared" si="22"/>
        <v>1B</v>
      </c>
      <c r="AS190">
        <v>680</v>
      </c>
      <c r="AT190">
        <v>186</v>
      </c>
      <c r="AV190" t="str">
        <f t="shared" si="23"/>
        <v>Unlikely</v>
      </c>
      <c r="AX190">
        <f>IF(VLOOKUP($B190,'Draft List'!$D$4:$AC$2598,AX$3,FALSE)&lt;&gt;0,VLOOKUP($B190,'Draft List'!$D$4:$AC$2598,AX$3,FALSE),"")</f>
        <v>249</v>
      </c>
      <c r="AY190">
        <f>IF(VLOOKUP($B190,'Draft List'!$D$4:$AC$2598,AY$3,FALSE)&lt;&gt;0,VLOOKUP($B190,'Draft List'!$D$4:$AC$2598,AY$3,FALSE),"")</f>
        <v>10</v>
      </c>
      <c r="AZ190">
        <f>IF(VLOOKUP($B190,'Draft List'!$D$4:$AC$2598,AZ$3,FALSE)&lt;&gt;0,VLOOKUP($B190,'Draft List'!$D$4:$AC$2598,AZ$3,FALSE),"")</f>
        <v>9</v>
      </c>
      <c r="BA190" t="str">
        <f>IF(VLOOKUP($B190,'Draft List'!$D$4:$AC$2598,BA$3,FALSE)&lt;&gt;0,VLOOKUP($B190,'Draft List'!$D$4:$AC$2598,BA$3,FALSE),"")</f>
        <v>Palm Springs Codgers</v>
      </c>
    </row>
    <row r="191" spans="1:53" x14ac:dyDescent="0.25">
      <c r="A191" t="str">
        <f t="shared" si="16"/>
        <v>3BKeith Anderson21</v>
      </c>
      <c r="B191">
        <f>VLOOKUP($A191,draft_listing_batters_stats!$A$1:$B$1324,2,FALSE)</f>
        <v>14516</v>
      </c>
      <c r="C191" s="1" t="s">
        <v>76</v>
      </c>
      <c r="D191" s="1" t="s">
        <v>987</v>
      </c>
      <c r="E191" s="1" t="s">
        <v>228</v>
      </c>
      <c r="F191" s="1">
        <v>21</v>
      </c>
      <c r="G191" s="1" t="s">
        <v>44</v>
      </c>
      <c r="H191" s="1" t="s">
        <v>44</v>
      </c>
      <c r="I191" s="1" t="s">
        <v>54</v>
      </c>
      <c r="J191" s="24" t="s">
        <v>54</v>
      </c>
      <c r="K191" s="1" t="s">
        <v>46</v>
      </c>
      <c r="L191" s="24" t="s">
        <v>51</v>
      </c>
      <c r="M191" s="1">
        <v>2</v>
      </c>
      <c r="N191" s="1">
        <v>3</v>
      </c>
      <c r="O191" s="1">
        <v>3</v>
      </c>
      <c r="P191" s="1">
        <v>4</v>
      </c>
      <c r="Q191" s="24">
        <v>2</v>
      </c>
      <c r="R191" s="1">
        <v>2</v>
      </c>
      <c r="S191" s="1">
        <v>4</v>
      </c>
      <c r="T191" s="1">
        <v>5</v>
      </c>
      <c r="U191" s="1">
        <v>6</v>
      </c>
      <c r="V191" s="24">
        <v>4</v>
      </c>
      <c r="W191" s="1">
        <v>10</v>
      </c>
      <c r="X191" s="1">
        <v>10</v>
      </c>
      <c r="Y191" s="24">
        <v>1</v>
      </c>
      <c r="Z191" s="1" t="s">
        <v>48</v>
      </c>
      <c r="AA191" s="1" t="s">
        <v>48</v>
      </c>
      <c r="AB191" s="1" t="s">
        <v>48</v>
      </c>
      <c r="AC191" s="1" t="s">
        <v>48</v>
      </c>
      <c r="AD191" s="1" t="s">
        <v>48</v>
      </c>
      <c r="AE191" s="1" t="s">
        <v>48</v>
      </c>
      <c r="AF191" s="1" t="s">
        <v>48</v>
      </c>
      <c r="AG191" s="24" t="s">
        <v>48</v>
      </c>
      <c r="AH191" s="1">
        <v>4</v>
      </c>
      <c r="AI191" s="1">
        <v>8</v>
      </c>
      <c r="AJ191" s="24">
        <v>10</v>
      </c>
      <c r="AK191" s="36" t="s">
        <v>895</v>
      </c>
      <c r="AL191" s="9">
        <f t="shared" si="17"/>
        <v>-1.1843997764938607</v>
      </c>
      <c r="AM191" s="9">
        <f t="shared" si="18"/>
        <v>-0.70776512917402523</v>
      </c>
      <c r="AN191">
        <f t="shared" si="19"/>
        <v>3</v>
      </c>
      <c r="AO191" s="6">
        <f t="shared" si="20"/>
        <v>0</v>
      </c>
      <c r="AP191" s="9">
        <f>($AL$3*AL191+$AM$3*AM191+$AN$3*AN191+$AO$3*AO191)+$K$3*VLOOKUP(K191,COND!$A$2:$C$7,2,FALSE)+$L$3*VLOOKUP(L191,COND!$A$2:$C$7,3,FALSE)</f>
        <v>1.9883784722623119</v>
      </c>
      <c r="AQ191" s="28">
        <f t="shared" si="21"/>
        <v>0.69815378783830606</v>
      </c>
      <c r="AR191" t="str">
        <f t="shared" si="22"/>
        <v>DH</v>
      </c>
      <c r="AS191">
        <v>680</v>
      </c>
      <c r="AT191">
        <v>187</v>
      </c>
      <c r="AV191" t="str">
        <f t="shared" si="23"/>
        <v>Unlikely</v>
      </c>
      <c r="AX191">
        <f>IF(VLOOKUP($B191,'Draft List'!$D$4:$AC$2598,AX$3,FALSE)&lt;&gt;0,VLOOKUP($B191,'Draft List'!$D$4:$AC$2598,AX$3,FALSE),"")</f>
        <v>194</v>
      </c>
      <c r="AY191">
        <f>IF(VLOOKUP($B191,'Draft List'!$D$4:$AC$2598,AY$3,FALSE)&lt;&gt;0,VLOOKUP($B191,'Draft List'!$D$4:$AC$2598,AY$3,FALSE),"")</f>
        <v>8</v>
      </c>
      <c r="AZ191">
        <f>IF(VLOOKUP($B191,'Draft List'!$D$4:$AC$2598,AZ$3,FALSE)&lt;&gt;0,VLOOKUP($B191,'Draft List'!$D$4:$AC$2598,AZ$3,FALSE),"")</f>
        <v>6</v>
      </c>
      <c r="BA191" t="str">
        <f>IF(VLOOKUP($B191,'Draft List'!$D$4:$AC$2598,BA$3,FALSE)&lt;&gt;0,VLOOKUP($B191,'Draft List'!$D$4:$AC$2598,BA$3,FALSE),"")</f>
        <v>Scottish Claymores</v>
      </c>
    </row>
    <row r="192" spans="1:53" hidden="1" x14ac:dyDescent="0.25">
      <c r="A192" t="str">
        <f t="shared" si="16"/>
        <v>1BRobbie Thornton21</v>
      </c>
      <c r="B192">
        <f>VLOOKUP($A192,draft_listing_batters_stats!$A$1:$B$1324,2,FALSE)</f>
        <v>14519</v>
      </c>
      <c r="C192" s="1" t="s">
        <v>94</v>
      </c>
      <c r="D192" s="1" t="s">
        <v>708</v>
      </c>
      <c r="E192" s="1" t="s">
        <v>1691</v>
      </c>
      <c r="F192" s="1">
        <v>21</v>
      </c>
      <c r="G192" s="1" t="s">
        <v>58</v>
      </c>
      <c r="H192" s="1" t="s">
        <v>58</v>
      </c>
      <c r="I192" s="1" t="s">
        <v>54</v>
      </c>
      <c r="J192" s="24" t="s">
        <v>54</v>
      </c>
      <c r="K192" s="1" t="s">
        <v>46</v>
      </c>
      <c r="L192" s="24" t="s">
        <v>51</v>
      </c>
      <c r="M192" s="1">
        <v>2</v>
      </c>
      <c r="N192" s="1">
        <v>1</v>
      </c>
      <c r="O192" s="1">
        <v>2</v>
      </c>
      <c r="P192" s="1">
        <v>3</v>
      </c>
      <c r="Q192" s="24">
        <v>1</v>
      </c>
      <c r="R192" s="1">
        <v>3</v>
      </c>
      <c r="S192" s="1">
        <v>1</v>
      </c>
      <c r="T192" s="1">
        <v>2</v>
      </c>
      <c r="U192" s="1">
        <v>6</v>
      </c>
      <c r="V192" s="24">
        <v>5</v>
      </c>
      <c r="W192" s="1">
        <v>6</v>
      </c>
      <c r="X192" s="1">
        <v>5</v>
      </c>
      <c r="Y192" s="24">
        <v>1</v>
      </c>
      <c r="Z192" s="1" t="s">
        <v>48</v>
      </c>
      <c r="AA192" s="1" t="s">
        <v>48</v>
      </c>
      <c r="AB192" s="1" t="s">
        <v>48</v>
      </c>
      <c r="AC192" s="1" t="s">
        <v>48</v>
      </c>
      <c r="AD192" s="1" t="s">
        <v>48</v>
      </c>
      <c r="AE192" s="1" t="s">
        <v>48</v>
      </c>
      <c r="AF192" s="1" t="s">
        <v>48</v>
      </c>
      <c r="AG192" s="24" t="s">
        <v>48</v>
      </c>
      <c r="AH192" s="1">
        <v>1</v>
      </c>
      <c r="AI192" s="1">
        <v>3</v>
      </c>
      <c r="AJ192" s="24">
        <v>1</v>
      </c>
      <c r="AK192" s="36" t="s">
        <v>826</v>
      </c>
      <c r="AL192" s="9">
        <f t="shared" si="17"/>
        <v>-1.4993069195818338</v>
      </c>
      <c r="AM192" s="9">
        <f t="shared" si="18"/>
        <v>-0.74755707408208194</v>
      </c>
      <c r="AN192">
        <f t="shared" si="19"/>
        <v>0</v>
      </c>
      <c r="AO192" s="6">
        <f t="shared" si="20"/>
        <v>0</v>
      </c>
      <c r="AP192" s="9">
        <f>($AL$3*AL192+$AM$3*AM192+$AN$3*AN192+$AO$3*AO192)+$K$3*VLOOKUP(K192,COND!$A$2:$C$7,2,FALSE)+$L$3*VLOOKUP(L192,COND!$A$2:$C$7,3,FALSE)</f>
        <v>0.97938441905683327</v>
      </c>
      <c r="AQ192" s="28">
        <f t="shared" si="21"/>
        <v>0.55429502471406655</v>
      </c>
      <c r="AR192" t="str">
        <f t="shared" si="22"/>
        <v>DH</v>
      </c>
      <c r="AS192">
        <v>680</v>
      </c>
      <c r="AT192">
        <v>188</v>
      </c>
      <c r="AV192" t="str">
        <f t="shared" si="23"/>
        <v>Unlikely</v>
      </c>
      <c r="AX192" t="str">
        <f>IF(VLOOKUP($B192,'Draft List'!$D$4:$AC$2598,AX$3,FALSE)&lt;&gt;0,VLOOKUP($B192,'Draft List'!$D$4:$AC$2598,AX$3,FALSE),"")</f>
        <v/>
      </c>
      <c r="AY192" t="str">
        <f>IF(VLOOKUP($B192,'Draft List'!$D$4:$AC$2598,AY$3,FALSE)&lt;&gt;0,VLOOKUP($B192,'Draft List'!$D$4:$AC$2598,AY$3,FALSE),"")</f>
        <v/>
      </c>
      <c r="AZ192" t="str">
        <f>IF(VLOOKUP($B192,'Draft List'!$D$4:$AC$2598,AZ$3,FALSE)&lt;&gt;0,VLOOKUP($B192,'Draft List'!$D$4:$AC$2598,AZ$3,FALSE),"")</f>
        <v/>
      </c>
      <c r="BA192" t="str">
        <f>IF(VLOOKUP($B192,'Draft List'!$D$4:$AC$2598,BA$3,FALSE)&lt;&gt;0,VLOOKUP($B192,'Draft List'!$D$4:$AC$2598,BA$3,FALSE),"")</f>
        <v/>
      </c>
    </row>
    <row r="193" spans="1:53" hidden="1" x14ac:dyDescent="0.25">
      <c r="A193" t="str">
        <f t="shared" si="16"/>
        <v>CFTony Torres18</v>
      </c>
      <c r="B193">
        <f>VLOOKUP($A193,draft_listing_batters_stats!$A$1:$B$1324,2,FALSE)</f>
        <v>1388</v>
      </c>
      <c r="C193" s="1" t="s">
        <v>81</v>
      </c>
      <c r="D193" s="1" t="s">
        <v>157</v>
      </c>
      <c r="E193" s="1" t="s">
        <v>283</v>
      </c>
      <c r="F193" s="1">
        <v>18</v>
      </c>
      <c r="G193" s="1" t="s">
        <v>44</v>
      </c>
      <c r="H193" s="1" t="s">
        <v>44</v>
      </c>
      <c r="I193" s="1" t="s">
        <v>54</v>
      </c>
      <c r="J193" s="24" t="s">
        <v>54</v>
      </c>
      <c r="K193" s="1" t="s">
        <v>46</v>
      </c>
      <c r="L193" s="24" t="s">
        <v>46</v>
      </c>
      <c r="M193" s="1">
        <v>1</v>
      </c>
      <c r="N193" s="1">
        <v>4</v>
      </c>
      <c r="O193" s="1">
        <v>2</v>
      </c>
      <c r="P193" s="1">
        <v>1</v>
      </c>
      <c r="Q193" s="24">
        <v>2</v>
      </c>
      <c r="R193" s="1">
        <v>3</v>
      </c>
      <c r="S193" s="1">
        <v>6</v>
      </c>
      <c r="T193" s="1">
        <v>4</v>
      </c>
      <c r="U193" s="1">
        <v>1</v>
      </c>
      <c r="V193" s="24">
        <v>7</v>
      </c>
      <c r="W193" s="1">
        <v>6</v>
      </c>
      <c r="X193" s="1">
        <v>9</v>
      </c>
      <c r="Y193" s="24">
        <v>1</v>
      </c>
      <c r="Z193" s="1" t="s">
        <v>48</v>
      </c>
      <c r="AA193" s="1" t="s">
        <v>48</v>
      </c>
      <c r="AB193" s="1" t="s">
        <v>48</v>
      </c>
      <c r="AC193" s="1" t="s">
        <v>48</v>
      </c>
      <c r="AD193" s="1" t="s">
        <v>48</v>
      </c>
      <c r="AE193" s="1" t="s">
        <v>48</v>
      </c>
      <c r="AF193" s="1">
        <v>5</v>
      </c>
      <c r="AG193" s="24">
        <v>1</v>
      </c>
      <c r="AH193" s="1">
        <v>9</v>
      </c>
      <c r="AI193" s="1">
        <v>9</v>
      </c>
      <c r="AJ193" s="24">
        <v>6</v>
      </c>
      <c r="AK193" s="36" t="s">
        <v>965</v>
      </c>
      <c r="AL193" s="9">
        <f t="shared" si="17"/>
        <v>-1.8080858771304764</v>
      </c>
      <c r="AM193" s="9">
        <f t="shared" si="18"/>
        <v>-0.69464975835449982</v>
      </c>
      <c r="AN193">
        <f t="shared" si="19"/>
        <v>3</v>
      </c>
      <c r="AO193" s="6">
        <f t="shared" si="20"/>
        <v>0.75</v>
      </c>
      <c r="AP193" s="9">
        <f>($AL$3*AL193+$AM$3*AM193+$AN$3*AN193+$AO$3*AO193)+$K$3*VLOOKUP(K193,COND!$A$2:$C$7,2,FALSE)+$L$3*VLOOKUP(L193,COND!$A$2:$C$7,3,FALSE)</f>
        <v>2.7333943120329547</v>
      </c>
      <c r="AQ193" s="28">
        <f t="shared" si="21"/>
        <v>0.80437548149138549</v>
      </c>
      <c r="AR193" t="str">
        <f t="shared" si="22"/>
        <v>CF</v>
      </c>
      <c r="AS193">
        <v>680</v>
      </c>
      <c r="AT193">
        <v>189</v>
      </c>
      <c r="AV193" t="str">
        <f t="shared" si="23"/>
        <v>Unlikely</v>
      </c>
      <c r="AX193">
        <f>IF(VLOOKUP($B193,'Draft List'!$D$4:$AC$2598,AX$3,FALSE)&lt;&gt;0,VLOOKUP($B193,'Draft List'!$D$4:$AC$2598,AX$3,FALSE),"")</f>
        <v>83</v>
      </c>
      <c r="AY193">
        <f>IF(VLOOKUP($B193,'Draft List'!$D$4:$AC$2598,AY$3,FALSE)&lt;&gt;0,VLOOKUP($B193,'Draft List'!$D$4:$AC$2598,AY$3,FALSE),"")</f>
        <v>3</v>
      </c>
      <c r="AZ193">
        <f>IF(VLOOKUP($B193,'Draft List'!$D$4:$AC$2598,AZ$3,FALSE)&lt;&gt;0,VLOOKUP($B193,'Draft List'!$D$4:$AC$2598,AZ$3,FALSE),"")</f>
        <v>25</v>
      </c>
      <c r="BA193" t="str">
        <f>IF(VLOOKUP($B193,'Draft List'!$D$4:$AC$2598,BA$3,FALSE)&lt;&gt;0,VLOOKUP($B193,'Draft List'!$D$4:$AC$2598,BA$3,FALSE),"")</f>
        <v>Okinawa Shisa</v>
      </c>
    </row>
    <row r="194" spans="1:53" hidden="1" x14ac:dyDescent="0.25">
      <c r="A194" t="str">
        <f t="shared" si="16"/>
        <v>RFGerald Shepherd18</v>
      </c>
      <c r="B194">
        <f>VLOOKUP($A194,draft_listing_batters_stats!$A$1:$B$1324,2,FALSE)</f>
        <v>6530</v>
      </c>
      <c r="C194" s="1" t="s">
        <v>73</v>
      </c>
      <c r="D194" s="1" t="s">
        <v>421</v>
      </c>
      <c r="E194" s="1" t="s">
        <v>1645</v>
      </c>
      <c r="F194" s="1">
        <v>18</v>
      </c>
      <c r="G194" s="1" t="s">
        <v>44</v>
      </c>
      <c r="H194" s="1" t="s">
        <v>44</v>
      </c>
      <c r="I194" s="1" t="s">
        <v>54</v>
      </c>
      <c r="J194" s="24" t="s">
        <v>54</v>
      </c>
      <c r="K194" s="1" t="s">
        <v>46</v>
      </c>
      <c r="L194" s="24" t="s">
        <v>46</v>
      </c>
      <c r="M194" s="1">
        <v>1</v>
      </c>
      <c r="N194" s="1">
        <v>1</v>
      </c>
      <c r="O194" s="1">
        <v>2</v>
      </c>
      <c r="P194" s="1">
        <v>1</v>
      </c>
      <c r="Q194" s="24">
        <v>1</v>
      </c>
      <c r="R194" s="1">
        <v>4</v>
      </c>
      <c r="S194" s="1">
        <v>1</v>
      </c>
      <c r="T194" s="1">
        <v>3</v>
      </c>
      <c r="U194" s="1">
        <v>5</v>
      </c>
      <c r="V194" s="24">
        <v>4</v>
      </c>
      <c r="W194" s="1">
        <v>6</v>
      </c>
      <c r="X194" s="1">
        <v>8</v>
      </c>
      <c r="Y194" s="24">
        <v>1</v>
      </c>
      <c r="Z194" s="1" t="s">
        <v>48</v>
      </c>
      <c r="AA194" s="1" t="s">
        <v>48</v>
      </c>
      <c r="AB194" s="1" t="s">
        <v>48</v>
      </c>
      <c r="AC194" s="1" t="s">
        <v>48</v>
      </c>
      <c r="AD194" s="1" t="s">
        <v>48</v>
      </c>
      <c r="AE194" s="1" t="s">
        <v>48</v>
      </c>
      <c r="AF194" s="1" t="s">
        <v>48</v>
      </c>
      <c r="AG194" s="24">
        <v>1</v>
      </c>
      <c r="AH194" s="1">
        <v>1</v>
      </c>
      <c r="AI194" s="1">
        <v>5</v>
      </c>
      <c r="AJ194" s="24">
        <v>2</v>
      </c>
      <c r="AK194" s="36" t="s">
        <v>918</v>
      </c>
      <c r="AL194" s="9">
        <f t="shared" si="17"/>
        <v>-2.0012818558036707</v>
      </c>
      <c r="AM194" s="9">
        <f t="shared" si="18"/>
        <v>-0.47166563368217029</v>
      </c>
      <c r="AN194">
        <f t="shared" si="19"/>
        <v>0</v>
      </c>
      <c r="AO194" s="6">
        <f t="shared" si="20"/>
        <v>0</v>
      </c>
      <c r="AP194" s="9">
        <f>($AL$3*AL194+$AM$3*AM194+$AN$3*AN194+$AO$3*AO194)+$K$3*VLOOKUP(K194,COND!$A$2:$C$7,2,FALSE)+$L$3*VLOOKUP(L194,COND!$A$2:$C$7,3,FALSE)</f>
        <v>4.1398842102335891</v>
      </c>
      <c r="AQ194" s="28">
        <f t="shared" si="21"/>
        <v>1.0049077804272206</v>
      </c>
      <c r="AR194" t="str">
        <f t="shared" si="22"/>
        <v>DH</v>
      </c>
      <c r="AS194">
        <v>680</v>
      </c>
      <c r="AT194">
        <v>190</v>
      </c>
      <c r="AV194" t="str">
        <f t="shared" si="23"/>
        <v>Unlikely</v>
      </c>
      <c r="AX194" t="str">
        <f>IF(VLOOKUP($B194,'Draft List'!$D$4:$AC$2598,AX$3,FALSE)&lt;&gt;0,VLOOKUP($B194,'Draft List'!$D$4:$AC$2598,AX$3,FALSE),"")</f>
        <v/>
      </c>
      <c r="AY194" t="str">
        <f>IF(VLOOKUP($B194,'Draft List'!$D$4:$AC$2598,AY$3,FALSE)&lt;&gt;0,VLOOKUP($B194,'Draft List'!$D$4:$AC$2598,AY$3,FALSE),"")</f>
        <v/>
      </c>
      <c r="AZ194" t="str">
        <f>IF(VLOOKUP($B194,'Draft List'!$D$4:$AC$2598,AZ$3,FALSE)&lt;&gt;0,VLOOKUP($B194,'Draft List'!$D$4:$AC$2598,AZ$3,FALSE),"")</f>
        <v/>
      </c>
      <c r="BA194" t="str">
        <f>IF(VLOOKUP($B194,'Draft List'!$D$4:$AC$2598,BA$3,FALSE)&lt;&gt;0,VLOOKUP($B194,'Draft List'!$D$4:$AC$2598,BA$3,FALSE),"")</f>
        <v/>
      </c>
    </row>
    <row r="195" spans="1:53" hidden="1" x14ac:dyDescent="0.25">
      <c r="A195" t="str">
        <f t="shared" si="16"/>
        <v>SSMason Gallagher21</v>
      </c>
      <c r="B195">
        <f>VLOOKUP($A195,draft_listing_batters_stats!$A$1:$B$1324,2,FALSE)</f>
        <v>2634</v>
      </c>
      <c r="C195" s="1" t="s">
        <v>79</v>
      </c>
      <c r="D195" s="1" t="s">
        <v>553</v>
      </c>
      <c r="E195" s="1" t="s">
        <v>1182</v>
      </c>
      <c r="F195" s="1">
        <v>21</v>
      </c>
      <c r="G195" s="1" t="s">
        <v>44</v>
      </c>
      <c r="H195" s="1" t="s">
        <v>44</v>
      </c>
      <c r="I195" s="1" t="s">
        <v>54</v>
      </c>
      <c r="J195" s="24" t="s">
        <v>54</v>
      </c>
      <c r="K195" s="1" t="s">
        <v>46</v>
      </c>
      <c r="L195" s="24" t="s">
        <v>46</v>
      </c>
      <c r="M195" s="1">
        <v>2</v>
      </c>
      <c r="N195" s="1">
        <v>4</v>
      </c>
      <c r="O195" s="1">
        <v>2</v>
      </c>
      <c r="P195" s="1">
        <v>2</v>
      </c>
      <c r="Q195" s="24">
        <v>3</v>
      </c>
      <c r="R195" s="1">
        <v>3</v>
      </c>
      <c r="S195" s="1">
        <v>6</v>
      </c>
      <c r="T195" s="1">
        <v>2</v>
      </c>
      <c r="U195" s="1">
        <v>2</v>
      </c>
      <c r="V195" s="24">
        <v>6</v>
      </c>
      <c r="W195" s="1">
        <v>8</v>
      </c>
      <c r="X195" s="1">
        <v>7</v>
      </c>
      <c r="Y195" s="24">
        <v>1</v>
      </c>
      <c r="Z195" s="1" t="s">
        <v>48</v>
      </c>
      <c r="AA195" s="1" t="s">
        <v>48</v>
      </c>
      <c r="AB195" s="1">
        <v>3</v>
      </c>
      <c r="AC195" s="1">
        <v>4</v>
      </c>
      <c r="AD195" s="1">
        <v>10</v>
      </c>
      <c r="AE195" s="1">
        <v>3</v>
      </c>
      <c r="AF195" s="1" t="s">
        <v>48</v>
      </c>
      <c r="AG195" s="24" t="s">
        <v>48</v>
      </c>
      <c r="AH195" s="1">
        <v>10</v>
      </c>
      <c r="AI195" s="1">
        <v>8</v>
      </c>
      <c r="AJ195" s="24">
        <v>7</v>
      </c>
      <c r="AK195" s="36" t="s">
        <v>965</v>
      </c>
      <c r="AL195" s="9">
        <f t="shared" si="17"/>
        <v>-1.3558041511011374</v>
      </c>
      <c r="AM195" s="9">
        <f t="shared" si="18"/>
        <v>-0.81107953620980522</v>
      </c>
      <c r="AN195">
        <f t="shared" si="19"/>
        <v>4</v>
      </c>
      <c r="AO195" s="6">
        <f t="shared" si="20"/>
        <v>1.5</v>
      </c>
      <c r="AP195" s="9">
        <f>($AL$3*AL195+$AM$3*AM195+$AN$3*AN195+$AO$3*AO195)+$K$3*VLOOKUP(K195,COND!$A$2:$C$7,2,FALSE)+$L$3*VLOOKUP(L195,COND!$A$2:$C$7,3,FALSE)</f>
        <v>2.2981318170388896</v>
      </c>
      <c r="AQ195" s="28">
        <f t="shared" si="21"/>
        <v>0.74231731180714355</v>
      </c>
      <c r="AR195" t="str">
        <f t="shared" si="22"/>
        <v>SS</v>
      </c>
      <c r="AS195">
        <v>680</v>
      </c>
      <c r="AT195">
        <v>191</v>
      </c>
      <c r="AV195" t="str">
        <f t="shared" si="23"/>
        <v>Unlikely</v>
      </c>
      <c r="AX195">
        <f>IF(VLOOKUP($B195,'Draft List'!$D$4:$AC$2598,AX$3,FALSE)&lt;&gt;0,VLOOKUP($B195,'Draft List'!$D$4:$AC$2598,AX$3,FALSE),"")</f>
        <v>49</v>
      </c>
      <c r="AY195">
        <f>IF(VLOOKUP($B195,'Draft List'!$D$4:$AC$2598,AY$3,FALSE)&lt;&gt;0,VLOOKUP($B195,'Draft List'!$D$4:$AC$2598,AY$3,FALSE),"")</f>
        <v>2</v>
      </c>
      <c r="AZ195">
        <f>IF(VLOOKUP($B195,'Draft List'!$D$4:$AC$2598,AZ$3,FALSE)&lt;&gt;0,VLOOKUP($B195,'Draft List'!$D$4:$AC$2598,AZ$3,FALSE),"")</f>
        <v>15</v>
      </c>
      <c r="BA195" t="str">
        <f>IF(VLOOKUP($B195,'Draft List'!$D$4:$AC$2598,BA$3,FALSE)&lt;&gt;0,VLOOKUP($B195,'Draft List'!$D$4:$AC$2598,BA$3,FALSE),"")</f>
        <v>West Virginia Alleghenies</v>
      </c>
    </row>
    <row r="196" spans="1:53" hidden="1" x14ac:dyDescent="0.25">
      <c r="A196" t="str">
        <f t="shared" si="16"/>
        <v>C-Miguel Morán21</v>
      </c>
      <c r="B196">
        <f>VLOOKUP($A196,draft_listing_batters_stats!$A$1:$B$1324,2,FALSE)</f>
        <v>2905</v>
      </c>
      <c r="C196" s="1" t="s">
        <v>93</v>
      </c>
      <c r="D196" s="1" t="s">
        <v>224</v>
      </c>
      <c r="E196" s="1" t="s">
        <v>465</v>
      </c>
      <c r="F196" s="1">
        <v>21</v>
      </c>
      <c r="G196" s="1" t="s">
        <v>58</v>
      </c>
      <c r="H196" s="1" t="s">
        <v>44</v>
      </c>
      <c r="I196" s="1" t="s">
        <v>54</v>
      </c>
      <c r="J196" s="24" t="s">
        <v>54</v>
      </c>
      <c r="K196" s="1" t="s">
        <v>46</v>
      </c>
      <c r="L196" s="24" t="s">
        <v>46</v>
      </c>
      <c r="M196" s="1">
        <v>2</v>
      </c>
      <c r="N196" s="1">
        <v>4</v>
      </c>
      <c r="O196" s="1">
        <v>2</v>
      </c>
      <c r="P196" s="1">
        <v>3</v>
      </c>
      <c r="Q196" s="24">
        <v>2</v>
      </c>
      <c r="R196" s="1">
        <v>2</v>
      </c>
      <c r="S196" s="1">
        <v>4</v>
      </c>
      <c r="T196" s="1">
        <v>3</v>
      </c>
      <c r="U196" s="1">
        <v>6</v>
      </c>
      <c r="V196" s="24">
        <v>2</v>
      </c>
      <c r="W196" s="1">
        <v>6</v>
      </c>
      <c r="X196" s="1">
        <v>6</v>
      </c>
      <c r="Y196" s="24">
        <v>9</v>
      </c>
      <c r="Z196" s="1">
        <v>5</v>
      </c>
      <c r="AA196" s="1" t="s">
        <v>48</v>
      </c>
      <c r="AB196" s="1" t="s">
        <v>48</v>
      </c>
      <c r="AC196" s="1" t="s">
        <v>48</v>
      </c>
      <c r="AD196" s="1" t="s">
        <v>48</v>
      </c>
      <c r="AE196" s="1" t="s">
        <v>48</v>
      </c>
      <c r="AF196" s="1" t="s">
        <v>48</v>
      </c>
      <c r="AG196" s="24" t="s">
        <v>48</v>
      </c>
      <c r="AH196" s="1">
        <v>10</v>
      </c>
      <c r="AI196" s="1">
        <v>9</v>
      </c>
      <c r="AJ196" s="24">
        <v>10</v>
      </c>
      <c r="AK196" s="36" t="s">
        <v>881</v>
      </c>
      <c r="AL196" s="9">
        <f t="shared" si="17"/>
        <v>-1.3061109409086398</v>
      </c>
      <c r="AM196" s="9">
        <f t="shared" si="18"/>
        <v>-0.95392079685599518</v>
      </c>
      <c r="AN196">
        <f t="shared" si="19"/>
        <v>6</v>
      </c>
      <c r="AO196" s="6">
        <f t="shared" si="20"/>
        <v>1.75</v>
      </c>
      <c r="AP196" s="9">
        <f>($AL$3*AL196+$AM$3*AM196+$AN$3*AN196+$AO$3*AO196)+$K$3*VLOOKUP(K196,COND!$A$2:$C$7,2,FALSE)+$L$3*VLOOKUP(L196,COND!$A$2:$C$7,3,FALSE)</f>
        <v>1.1723393436371943</v>
      </c>
      <c r="AQ196" s="28">
        <f t="shared" si="21"/>
        <v>0.5818058476972906</v>
      </c>
      <c r="AR196" t="str">
        <f t="shared" si="22"/>
        <v>C</v>
      </c>
      <c r="AS196">
        <v>680</v>
      </c>
      <c r="AT196">
        <v>192</v>
      </c>
      <c r="AV196" t="str">
        <f t="shared" si="23"/>
        <v>Unlikely</v>
      </c>
      <c r="AX196">
        <f>IF(VLOOKUP($B196,'Draft List'!$D$4:$AC$2598,AX$3,FALSE)&lt;&gt;0,VLOOKUP($B196,'Draft List'!$D$4:$AC$2598,AX$3,FALSE),"")</f>
        <v>200</v>
      </c>
      <c r="AY196">
        <f>IF(VLOOKUP($B196,'Draft List'!$D$4:$AC$2598,AY$3,FALSE)&lt;&gt;0,VLOOKUP($B196,'Draft List'!$D$4:$AC$2598,AY$3,FALSE),"")</f>
        <v>8</v>
      </c>
      <c r="AZ196">
        <f>IF(VLOOKUP($B196,'Draft List'!$D$4:$AC$2598,AZ$3,FALSE)&lt;&gt;0,VLOOKUP($B196,'Draft List'!$D$4:$AC$2598,AZ$3,FALSE),"")</f>
        <v>12</v>
      </c>
      <c r="BA196" t="str">
        <f>IF(VLOOKUP($B196,'Draft List'!$D$4:$AC$2598,BA$3,FALSE)&lt;&gt;0,VLOOKUP($B196,'Draft List'!$D$4:$AC$2598,BA$3,FALSE),"")</f>
        <v>Bakersfield Bears</v>
      </c>
    </row>
    <row r="197" spans="1:53" hidden="1" x14ac:dyDescent="0.25">
      <c r="A197" t="str">
        <f t="shared" ref="A197:A260" si="24">IF(C197="C","C-",C197)&amp;D197&amp;" "&amp;E197&amp;F197</f>
        <v>RFWilson Portillo21</v>
      </c>
      <c r="B197">
        <f>VLOOKUP($A197,draft_listing_batters_stats!$A$1:$B$1324,2,FALSE)</f>
        <v>4586</v>
      </c>
      <c r="C197" s="1" t="s">
        <v>73</v>
      </c>
      <c r="D197" s="1" t="s">
        <v>172</v>
      </c>
      <c r="E197" s="1" t="s">
        <v>1561</v>
      </c>
      <c r="F197" s="1">
        <v>21</v>
      </c>
      <c r="G197" s="1" t="s">
        <v>44</v>
      </c>
      <c r="H197" s="1" t="s">
        <v>44</v>
      </c>
      <c r="I197" s="1" t="s">
        <v>54</v>
      </c>
      <c r="J197" s="24" t="s">
        <v>54</v>
      </c>
      <c r="K197" s="1" t="s">
        <v>46</v>
      </c>
      <c r="L197" s="24" t="s">
        <v>46</v>
      </c>
      <c r="M197" s="1">
        <v>2</v>
      </c>
      <c r="N197" s="1">
        <v>3</v>
      </c>
      <c r="O197" s="1">
        <v>1</v>
      </c>
      <c r="P197" s="1">
        <v>4</v>
      </c>
      <c r="Q197" s="24">
        <v>2</v>
      </c>
      <c r="R197" s="1">
        <v>2</v>
      </c>
      <c r="S197" s="1">
        <v>3</v>
      </c>
      <c r="T197" s="1">
        <v>4</v>
      </c>
      <c r="U197" s="1">
        <v>5</v>
      </c>
      <c r="V197" s="24">
        <v>4</v>
      </c>
      <c r="W197" s="1">
        <v>9</v>
      </c>
      <c r="X197" s="1">
        <v>8</v>
      </c>
      <c r="Y197" s="24">
        <v>1</v>
      </c>
      <c r="Z197" s="1" t="s">
        <v>48</v>
      </c>
      <c r="AA197" s="1" t="s">
        <v>48</v>
      </c>
      <c r="AB197" s="1" t="s">
        <v>48</v>
      </c>
      <c r="AC197" s="1">
        <v>6</v>
      </c>
      <c r="AD197" s="1">
        <v>2</v>
      </c>
      <c r="AE197" s="1">
        <v>3</v>
      </c>
      <c r="AF197" s="1">
        <v>2</v>
      </c>
      <c r="AG197" s="24">
        <v>5</v>
      </c>
      <c r="AH197" s="1">
        <v>10</v>
      </c>
      <c r="AI197" s="1">
        <v>9</v>
      </c>
      <c r="AJ197" s="24">
        <v>9</v>
      </c>
      <c r="AK197" s="36" t="s">
        <v>854</v>
      </c>
      <c r="AL197" s="9">
        <f t="shared" ref="AL197:AL260" si="25">($M$3*(M197-$R$1)/$R$2+$N$3*(N197-$S$1)/$S$2+$O$3*(O197-$T$1)/$T$2+$P$3*(P197-$U$1)/$U$2+$Q$3*(Q197-$V$1)/$V$2)/(SUM($M$3:$Q$3))</f>
        <v>-1.350522764541664</v>
      </c>
      <c r="AM197" s="9">
        <f t="shared" ref="AM197:AM260" si="26">($M$3*(R197-$R$1)/$R$2+$N$3*(S197-$S$1)/$S$2+$O$3*(T197-$T$1)/$T$2+$P$3*(U197-$U$1)/$U$2+$Q$3*(V197-$V$1)/$V$2)/(SUM($M$3:$Q$3))</f>
        <v>-0.93159605282621138</v>
      </c>
      <c r="AN197">
        <f t="shared" ref="AN197:AN260" si="27">IF(AVERAGE(AH197:AI197)&gt;9,1,0)+IF(AVERAGE(AH197:AI197)&gt;7,1,0)+IF(AH197&gt;7,1,0)+IF(AI197&gt;7,1,0)+IF(AJ197&gt;8,1,0)+IF(AJ197&gt;6,1,0)</f>
        <v>6</v>
      </c>
      <c r="AO197" s="6">
        <f t="shared" ref="AO197:AO260" si="28">MIN(2,IF(OR(Z197="-",Y197&lt;5),0,1+IF(Z197&gt;7,1+IF(Y197&gt;7,0.25,0),IF(Z197&gt;4,0.5+IF(Y197&gt;7,0.25,0),0+IF(Y197&gt;7,0.25))))+IF(AA197="-",0,IF(AA197&gt;9,0.5,IF(AA197&gt;7,0.25,0)))+IF(AB197="-",0,IF(AB197&gt;7,1.1,IF(AB197&gt;4,0.6,0)))+IF(OR(AC197="-",W197&lt;5),0,IF(AC197&gt;7,1+IF(W197&gt;7,0.25,0),IF(AC197&gt;4,0.5+IF(W197&gt;7,0.25,0),0)))+IF(AD197="-",0,IF(AD197&gt;7,1.5,IF(AD197&gt;4,1,0)))+IF(AE197="-",0,IF(AE197&gt;9,0.5,IF(AE197&gt;7,0.25,0)))+IF(AF197="-",0,IF(AF197&gt;7,1.25,IF(AF197&gt;4,0.75,0)))+IF(OR(AG197="-",X197&lt;4),0,IF(AG197&gt;7,1+IF(X197&gt;7,0.15,0),IF(AG197&gt;4,0.5+IF(X197&gt;7,0.15,0),0))))</f>
        <v>1.4</v>
      </c>
      <c r="AP197" s="9">
        <f>($AL$3*AL197+$AM$3*AM197+$AN$3*AN197+$AO$3*AO197)+$K$3*VLOOKUP(K197,COND!$A$2:$C$7,2,FALSE)+$L$3*VLOOKUP(L197,COND!$A$2:$C$7,3,FALSE)</f>
        <v>1.0857950896312971</v>
      </c>
      <c r="AQ197" s="28">
        <f t="shared" ref="AQ197:AQ260" si="29">STANDARDIZE(AP197,AVERAGE($AP$5:$AP$1292),STDEVP($AP$5:$AP$1292))</f>
        <v>0.56946667751363544</v>
      </c>
      <c r="AR197" t="str">
        <f t="shared" ref="AR197:AR260" si="30">IF(AND(Z197&lt;&gt;"-",Y197&gt;1),"C",IF(AB197=MAX(AB197:AD197),"2B",IF(AD197=MAX(AB197:AD197),"SS",IF(OR(AC197=MAX(AA197:AD197),AND(AC197&lt;&gt;"-",AC197&gt;4,W197&gt;5)),"3B",IF(AF197=MAX(AE197:AG197),"CF",IF(AND(AG197=MAX(AE197,AG197),AND(X197&gt;5,AE197&lt;&gt;"-")),"RF",IF(AE197&lt;&gt;"-","LF",IF(AA197&lt;&gt;"-","1B","DH"))))))))</f>
        <v>3B</v>
      </c>
      <c r="AS197">
        <v>680</v>
      </c>
      <c r="AT197">
        <v>193</v>
      </c>
      <c r="AV197" t="str">
        <f t="shared" ref="AV197:AV260" si="31">IF(AND($R197&gt;=6,AVERAGE($T197:$U197)&gt;=6),"Likely",IF(OR($R197&gt;6,AND($R197=6,AVERAGE($T197:$U197)&gt;=3),AND($R197&gt;=5,AVERAGE($T197:$U197)&gt;=5),AVERAGE($R197,$T197:$U197)&gt;5),"Possible","Unlikely"))</f>
        <v>Unlikely</v>
      </c>
      <c r="AX197" t="str">
        <f>IF(VLOOKUP($B197,'Draft List'!$D$4:$AC$2598,AX$3,FALSE)&lt;&gt;0,VLOOKUP($B197,'Draft List'!$D$4:$AC$2598,AX$3,FALSE),"")</f>
        <v/>
      </c>
      <c r="AY197" t="str">
        <f>IF(VLOOKUP($B197,'Draft List'!$D$4:$AC$2598,AY$3,FALSE)&lt;&gt;0,VLOOKUP($B197,'Draft List'!$D$4:$AC$2598,AY$3,FALSE),"")</f>
        <v/>
      </c>
      <c r="AZ197" t="str">
        <f>IF(VLOOKUP($B197,'Draft List'!$D$4:$AC$2598,AZ$3,FALSE)&lt;&gt;0,VLOOKUP($B197,'Draft List'!$D$4:$AC$2598,AZ$3,FALSE),"")</f>
        <v/>
      </c>
      <c r="BA197" t="str">
        <f>IF(VLOOKUP($B197,'Draft List'!$D$4:$AC$2598,BA$3,FALSE)&lt;&gt;0,VLOOKUP($B197,'Draft List'!$D$4:$AC$2598,BA$3,FALSE),"")</f>
        <v/>
      </c>
    </row>
    <row r="198" spans="1:53" hidden="1" x14ac:dyDescent="0.25">
      <c r="A198" t="str">
        <f t="shared" si="24"/>
        <v>2BJesús López21</v>
      </c>
      <c r="B198">
        <f>VLOOKUP($A198,draft_listing_batters_stats!$A$1:$B$1324,2,FALSE)</f>
        <v>11428</v>
      </c>
      <c r="C198" s="1" t="s">
        <v>78</v>
      </c>
      <c r="D198" s="1" t="s">
        <v>152</v>
      </c>
      <c r="E198" s="1" t="s">
        <v>167</v>
      </c>
      <c r="F198" s="1">
        <v>21</v>
      </c>
      <c r="G198" s="1" t="s">
        <v>44</v>
      </c>
      <c r="H198" s="1" t="s">
        <v>44</v>
      </c>
      <c r="I198" s="1" t="s">
        <v>54</v>
      </c>
      <c r="J198" s="24" t="s">
        <v>54</v>
      </c>
      <c r="K198" s="1" t="s">
        <v>46</v>
      </c>
      <c r="L198" s="24" t="s">
        <v>46</v>
      </c>
      <c r="M198" s="1">
        <v>2</v>
      </c>
      <c r="N198" s="1">
        <v>5</v>
      </c>
      <c r="O198" s="1">
        <v>1</v>
      </c>
      <c r="P198" s="1">
        <v>3</v>
      </c>
      <c r="Q198" s="24">
        <v>2</v>
      </c>
      <c r="R198" s="1">
        <v>3</v>
      </c>
      <c r="S198" s="1">
        <v>6</v>
      </c>
      <c r="T198" s="1">
        <v>1</v>
      </c>
      <c r="U198" s="1">
        <v>5</v>
      </c>
      <c r="V198" s="24">
        <v>5</v>
      </c>
      <c r="W198" s="1">
        <v>7</v>
      </c>
      <c r="X198" s="1">
        <v>6</v>
      </c>
      <c r="Y198" s="24">
        <v>1</v>
      </c>
      <c r="Z198" s="1" t="s">
        <v>48</v>
      </c>
      <c r="AA198" s="1" t="s">
        <v>48</v>
      </c>
      <c r="AB198" s="1">
        <v>6</v>
      </c>
      <c r="AC198" s="1" t="s">
        <v>48</v>
      </c>
      <c r="AD198" s="1">
        <v>4</v>
      </c>
      <c r="AE198" s="1">
        <v>1</v>
      </c>
      <c r="AF198" s="1" t="s">
        <v>48</v>
      </c>
      <c r="AG198" s="24" t="s">
        <v>48</v>
      </c>
      <c r="AH198" s="1">
        <v>8</v>
      </c>
      <c r="AI198" s="1">
        <v>6</v>
      </c>
      <c r="AJ198" s="24">
        <v>4</v>
      </c>
      <c r="AK198" s="36" t="s">
        <v>816</v>
      </c>
      <c r="AL198" s="9">
        <f t="shared" si="25"/>
        <v>-1.3381125553138378</v>
      </c>
      <c r="AM198" s="9">
        <f t="shared" si="26"/>
        <v>-0.66502872002204716</v>
      </c>
      <c r="AN198">
        <f t="shared" si="27"/>
        <v>1</v>
      </c>
      <c r="AO198" s="6">
        <f t="shared" si="28"/>
        <v>0.6</v>
      </c>
      <c r="AP198" s="9">
        <f>($AL$3*AL198+$AM$3*AM198+$AN$3*AN198+$AO$3*AO198)+$K$3*VLOOKUP(K198,COND!$A$2:$C$7,2,FALSE)+$L$3*VLOOKUP(L198,COND!$A$2:$C$7,3,FALSE)</f>
        <v>2.652510770870717</v>
      </c>
      <c r="AQ198" s="28">
        <f t="shared" si="29"/>
        <v>0.79284339549767524</v>
      </c>
      <c r="AR198" t="str">
        <f t="shared" si="30"/>
        <v>2B</v>
      </c>
      <c r="AS198">
        <v>680</v>
      </c>
      <c r="AT198">
        <v>194</v>
      </c>
      <c r="AV198" t="str">
        <f t="shared" si="31"/>
        <v>Unlikely</v>
      </c>
      <c r="AX198">
        <f>IF(VLOOKUP($B198,'Draft List'!$D$4:$AC$2598,AX$3,FALSE)&lt;&gt;0,VLOOKUP($B198,'Draft List'!$D$4:$AC$2598,AX$3,FALSE),"")</f>
        <v>73</v>
      </c>
      <c r="AY198">
        <f>IF(VLOOKUP($B198,'Draft List'!$D$4:$AC$2598,AY$3,FALSE)&lt;&gt;0,VLOOKUP($B198,'Draft List'!$D$4:$AC$2598,AY$3,FALSE),"")</f>
        <v>3</v>
      </c>
      <c r="AZ198">
        <f>IF(VLOOKUP($B198,'Draft List'!$D$4:$AC$2598,AZ$3,FALSE)&lt;&gt;0,VLOOKUP($B198,'Draft List'!$D$4:$AC$2598,AZ$3,FALSE),"")</f>
        <v>15</v>
      </c>
      <c r="BA198" t="str">
        <f>IF(VLOOKUP($B198,'Draft List'!$D$4:$AC$2598,BA$3,FALSE)&lt;&gt;0,VLOOKUP($B198,'Draft List'!$D$4:$AC$2598,BA$3,FALSE),"")</f>
        <v>Fargo Dinosaurs</v>
      </c>
    </row>
    <row r="199" spans="1:53" hidden="1" x14ac:dyDescent="0.25">
      <c r="A199" t="str">
        <f t="shared" si="24"/>
        <v>C-Will Jones21</v>
      </c>
      <c r="B199">
        <f>VLOOKUP($A199,draft_listing_batters_stats!$A$1:$B$1324,2,FALSE)</f>
        <v>9612</v>
      </c>
      <c r="C199" s="1" t="s">
        <v>93</v>
      </c>
      <c r="D199" s="1" t="s">
        <v>380</v>
      </c>
      <c r="E199" s="1" t="s">
        <v>230</v>
      </c>
      <c r="F199" s="1">
        <v>21</v>
      </c>
      <c r="G199" s="1" t="s">
        <v>44</v>
      </c>
      <c r="H199" s="1" t="s">
        <v>44</v>
      </c>
      <c r="I199" s="1" t="s">
        <v>54</v>
      </c>
      <c r="J199" s="24" t="s">
        <v>54</v>
      </c>
      <c r="K199" s="1" t="s">
        <v>46</v>
      </c>
      <c r="L199" s="24" t="s">
        <v>46</v>
      </c>
      <c r="M199" s="1">
        <v>2</v>
      </c>
      <c r="N199" s="1">
        <v>2</v>
      </c>
      <c r="O199" s="1">
        <v>2</v>
      </c>
      <c r="P199" s="1">
        <v>3</v>
      </c>
      <c r="Q199" s="24">
        <v>2</v>
      </c>
      <c r="R199" s="1">
        <v>3</v>
      </c>
      <c r="S199" s="1">
        <v>3</v>
      </c>
      <c r="T199" s="1">
        <v>2</v>
      </c>
      <c r="U199" s="1">
        <v>6</v>
      </c>
      <c r="V199" s="24">
        <v>2</v>
      </c>
      <c r="W199" s="1">
        <v>6</v>
      </c>
      <c r="X199" s="1">
        <v>5</v>
      </c>
      <c r="Y199" s="24">
        <v>7</v>
      </c>
      <c r="Z199" s="1">
        <v>5</v>
      </c>
      <c r="AA199" s="1" t="s">
        <v>48</v>
      </c>
      <c r="AB199" s="1" t="s">
        <v>48</v>
      </c>
      <c r="AC199" s="1" t="s">
        <v>48</v>
      </c>
      <c r="AD199" s="1" t="s">
        <v>48</v>
      </c>
      <c r="AE199" s="1" t="s">
        <v>48</v>
      </c>
      <c r="AF199" s="1" t="s">
        <v>48</v>
      </c>
      <c r="AG199" s="24" t="s">
        <v>48</v>
      </c>
      <c r="AH199" s="1">
        <v>1</v>
      </c>
      <c r="AI199" s="1">
        <v>1</v>
      </c>
      <c r="AJ199" s="24">
        <v>1</v>
      </c>
      <c r="AK199" s="36" t="s">
        <v>839</v>
      </c>
      <c r="AL199" s="9">
        <f t="shared" si="25"/>
        <v>-1.4082307001460468</v>
      </c>
      <c r="AM199" s="9">
        <f t="shared" si="26"/>
        <v>-0.76548633429592539</v>
      </c>
      <c r="AN199">
        <f t="shared" si="27"/>
        <v>0</v>
      </c>
      <c r="AO199" s="6">
        <f t="shared" si="28"/>
        <v>1.5</v>
      </c>
      <c r="AP199" s="9">
        <f>($AL$3*AL199+$AM$3*AM199+$AN$3*AN199+$AO$3*AO199)+$K$3*VLOOKUP(K199,COND!$A$2:$C$7,2,FALSE)+$L$3*VLOOKUP(L199,COND!$A$2:$C$7,3,FALSE)</f>
        <v>2.17334091843429</v>
      </c>
      <c r="AQ199" s="28">
        <f t="shared" si="29"/>
        <v>0.72452507183765369</v>
      </c>
      <c r="AR199" t="str">
        <f t="shared" si="30"/>
        <v>C</v>
      </c>
      <c r="AS199">
        <v>680</v>
      </c>
      <c r="AT199">
        <v>195</v>
      </c>
      <c r="AV199" t="str">
        <f t="shared" si="31"/>
        <v>Unlikely</v>
      </c>
      <c r="AX199">
        <f>IF(VLOOKUP($B199,'Draft List'!$D$4:$AC$2598,AX$3,FALSE)&lt;&gt;0,VLOOKUP($B199,'Draft List'!$D$4:$AC$2598,AX$3,FALSE),"")</f>
        <v>394</v>
      </c>
      <c r="AY199">
        <f>IF(VLOOKUP($B199,'Draft List'!$D$4:$AC$2598,AY$3,FALSE)&lt;&gt;0,VLOOKUP($B199,'Draft List'!$D$4:$AC$2598,AY$3,FALSE),"")</f>
        <v>15</v>
      </c>
      <c r="AZ199">
        <f>IF(VLOOKUP($B199,'Draft List'!$D$4:$AC$2598,AZ$3,FALSE)&lt;&gt;0,VLOOKUP($B199,'Draft List'!$D$4:$AC$2598,AZ$3,FALSE),"")</f>
        <v>24</v>
      </c>
      <c r="BA199" t="str">
        <f>IF(VLOOKUP($B199,'Draft List'!$D$4:$AC$2598,BA$3,FALSE)&lt;&gt;0,VLOOKUP($B199,'Draft List'!$D$4:$AC$2598,BA$3,FALSE),"")</f>
        <v>Aurora Borealis</v>
      </c>
    </row>
    <row r="200" spans="1:53" hidden="1" x14ac:dyDescent="0.25">
      <c r="A200" t="str">
        <f t="shared" si="24"/>
        <v>1BGerald Cross21</v>
      </c>
      <c r="B200">
        <f>VLOOKUP($A200,draft_listing_batters_stats!$A$1:$B$1324,2,FALSE)</f>
        <v>14521</v>
      </c>
      <c r="C200" s="1" t="s">
        <v>94</v>
      </c>
      <c r="D200" s="1" t="s">
        <v>421</v>
      </c>
      <c r="E200" s="1" t="s">
        <v>577</v>
      </c>
      <c r="F200" s="1">
        <v>21</v>
      </c>
      <c r="G200" s="1" t="s">
        <v>44</v>
      </c>
      <c r="H200" s="1" t="s">
        <v>44</v>
      </c>
      <c r="I200" s="1" t="s">
        <v>54</v>
      </c>
      <c r="J200" s="24" t="s">
        <v>54</v>
      </c>
      <c r="K200" s="1" t="s">
        <v>46</v>
      </c>
      <c r="L200" s="24" t="s">
        <v>46</v>
      </c>
      <c r="M200" s="1">
        <v>2</v>
      </c>
      <c r="N200" s="1">
        <v>3</v>
      </c>
      <c r="O200" s="1">
        <v>2</v>
      </c>
      <c r="P200" s="1">
        <v>2</v>
      </c>
      <c r="Q200" s="24">
        <v>1</v>
      </c>
      <c r="R200" s="1">
        <v>4</v>
      </c>
      <c r="S200" s="1">
        <v>3</v>
      </c>
      <c r="T200" s="1">
        <v>2</v>
      </c>
      <c r="U200" s="1">
        <v>6</v>
      </c>
      <c r="V200" s="24">
        <v>1</v>
      </c>
      <c r="W200" s="1">
        <v>8</v>
      </c>
      <c r="X200" s="1">
        <v>6</v>
      </c>
      <c r="Y200" s="24">
        <v>1</v>
      </c>
      <c r="Z200" s="1" t="s">
        <v>48</v>
      </c>
      <c r="AA200" s="1" t="s">
        <v>48</v>
      </c>
      <c r="AB200" s="1" t="s">
        <v>48</v>
      </c>
      <c r="AC200" s="1" t="s">
        <v>48</v>
      </c>
      <c r="AD200" s="1" t="s">
        <v>48</v>
      </c>
      <c r="AE200" s="1" t="s">
        <v>48</v>
      </c>
      <c r="AF200" s="1" t="s">
        <v>48</v>
      </c>
      <c r="AG200" s="24" t="s">
        <v>48</v>
      </c>
      <c r="AH200" s="1">
        <v>2</v>
      </c>
      <c r="AI200" s="1">
        <v>1</v>
      </c>
      <c r="AJ200" s="24">
        <v>1</v>
      </c>
      <c r="AK200" s="36" t="s">
        <v>904</v>
      </c>
      <c r="AL200" s="9">
        <f t="shared" si="25"/>
        <v>-1.4868967103540081</v>
      </c>
      <c r="AM200" s="9">
        <f t="shared" si="26"/>
        <v>-0.48294683791033421</v>
      </c>
      <c r="AN200">
        <f t="shared" si="27"/>
        <v>0</v>
      </c>
      <c r="AO200" s="6">
        <f t="shared" si="28"/>
        <v>0</v>
      </c>
      <c r="AP200" s="9">
        <f>($AL$3*AL200+$AM$3*AM200+$AN$3*AN200+$AO$3*AO200)+$K$3*VLOOKUP(K200,COND!$A$2:$C$7,2,FALSE)+$L$3*VLOOKUP(L200,COND!$A$2:$C$7,3,FALSE)</f>
        <v>4.0559482740405883</v>
      </c>
      <c r="AQ200" s="28">
        <f t="shared" si="29"/>
        <v>0.9929404948678664</v>
      </c>
      <c r="AR200" t="str">
        <f t="shared" si="30"/>
        <v>DH</v>
      </c>
      <c r="AS200">
        <v>680</v>
      </c>
      <c r="AT200">
        <v>196</v>
      </c>
      <c r="AV200" t="str">
        <f t="shared" si="31"/>
        <v>Unlikely</v>
      </c>
      <c r="AX200" t="str">
        <f>IF(VLOOKUP($B200,'Draft List'!$D$4:$AC$2598,AX$3,FALSE)&lt;&gt;0,VLOOKUP($B200,'Draft List'!$D$4:$AC$2598,AX$3,FALSE),"")</f>
        <v/>
      </c>
      <c r="AY200" t="str">
        <f>IF(VLOOKUP($B200,'Draft List'!$D$4:$AC$2598,AY$3,FALSE)&lt;&gt;0,VLOOKUP($B200,'Draft List'!$D$4:$AC$2598,AY$3,FALSE),"")</f>
        <v/>
      </c>
      <c r="AZ200" t="str">
        <f>IF(VLOOKUP($B200,'Draft List'!$D$4:$AC$2598,AZ$3,FALSE)&lt;&gt;0,VLOOKUP($B200,'Draft List'!$D$4:$AC$2598,AZ$3,FALSE),"")</f>
        <v/>
      </c>
      <c r="BA200" t="str">
        <f>IF(VLOOKUP($B200,'Draft List'!$D$4:$AC$2598,BA$3,FALSE)&lt;&gt;0,VLOOKUP($B200,'Draft List'!$D$4:$AC$2598,BA$3,FALSE),"")</f>
        <v/>
      </c>
    </row>
    <row r="201" spans="1:53" hidden="1" x14ac:dyDescent="0.25">
      <c r="A201" t="str">
        <f t="shared" si="24"/>
        <v>RFMike Heywood21</v>
      </c>
      <c r="B201">
        <f>VLOOKUP($A201,draft_listing_batters_stats!$A$1:$B$1324,2,FALSE)</f>
        <v>15669</v>
      </c>
      <c r="C201" s="1" t="s">
        <v>73</v>
      </c>
      <c r="D201" s="1" t="s">
        <v>159</v>
      </c>
      <c r="E201" s="1" t="s">
        <v>1238</v>
      </c>
      <c r="F201" s="1">
        <v>21</v>
      </c>
      <c r="G201" s="1" t="s">
        <v>44</v>
      </c>
      <c r="H201" s="1" t="s">
        <v>44</v>
      </c>
      <c r="I201" s="1" t="s">
        <v>54</v>
      </c>
      <c r="J201" s="24" t="s">
        <v>54</v>
      </c>
      <c r="K201" s="1" t="s">
        <v>46</v>
      </c>
      <c r="L201" s="24" t="s">
        <v>46</v>
      </c>
      <c r="M201" s="1">
        <v>1</v>
      </c>
      <c r="N201" s="1">
        <v>2</v>
      </c>
      <c r="O201" s="1">
        <v>2</v>
      </c>
      <c r="P201" s="1">
        <v>3</v>
      </c>
      <c r="Q201" s="24">
        <v>2</v>
      </c>
      <c r="R201" s="1">
        <v>4</v>
      </c>
      <c r="S201" s="1">
        <v>3</v>
      </c>
      <c r="T201" s="1">
        <v>2</v>
      </c>
      <c r="U201" s="1">
        <v>5</v>
      </c>
      <c r="V201" s="24">
        <v>2</v>
      </c>
      <c r="W201" s="1">
        <v>2</v>
      </c>
      <c r="X201" s="1">
        <v>5</v>
      </c>
      <c r="Y201" s="24">
        <v>2</v>
      </c>
      <c r="Z201" s="1" t="s">
        <v>48</v>
      </c>
      <c r="AA201" s="1" t="s">
        <v>48</v>
      </c>
      <c r="AB201" s="1" t="s">
        <v>48</v>
      </c>
      <c r="AC201" s="1" t="s">
        <v>48</v>
      </c>
      <c r="AD201" s="1" t="s">
        <v>48</v>
      </c>
      <c r="AE201" s="1">
        <v>1</v>
      </c>
      <c r="AF201" s="1">
        <v>1</v>
      </c>
      <c r="AG201" s="24">
        <v>1</v>
      </c>
      <c r="AH201" s="1">
        <v>5</v>
      </c>
      <c r="AI201" s="1">
        <v>4</v>
      </c>
      <c r="AJ201" s="24">
        <v>6</v>
      </c>
      <c r="AK201" s="36" t="s">
        <v>854</v>
      </c>
      <c r="AL201" s="9">
        <f t="shared" si="25"/>
        <v>-1.7307865363487211</v>
      </c>
      <c r="AM201" s="9">
        <f t="shared" si="26"/>
        <v>-0.53264004810283172</v>
      </c>
      <c r="AN201">
        <f t="shared" si="27"/>
        <v>0</v>
      </c>
      <c r="AO201" s="6">
        <f t="shared" si="28"/>
        <v>0</v>
      </c>
      <c r="AP201" s="9">
        <f>($AL$3*AL201+$AM$3*AM201+$AN$3*AN201+$AO$3*AO201)+$K$3*VLOOKUP(K201,COND!$A$2:$C$7,2,FALSE)+$L$3*VLOOKUP(L201,COND!$A$2:$C$7,3,FALSE)</f>
        <v>3.4352407691311475</v>
      </c>
      <c r="AQ201" s="28">
        <f t="shared" si="29"/>
        <v>0.90444223897178289</v>
      </c>
      <c r="AR201" t="str">
        <f t="shared" si="30"/>
        <v>CF</v>
      </c>
      <c r="AS201">
        <v>680</v>
      </c>
      <c r="AT201">
        <v>197</v>
      </c>
      <c r="AV201" t="str">
        <f t="shared" si="31"/>
        <v>Unlikely</v>
      </c>
      <c r="AX201" t="str">
        <f>IF(VLOOKUP($B201,'Draft List'!$D$4:$AC$2598,AX$3,FALSE)&lt;&gt;0,VLOOKUP($B201,'Draft List'!$D$4:$AC$2598,AX$3,FALSE),"")</f>
        <v/>
      </c>
      <c r="AY201" t="str">
        <f>IF(VLOOKUP($B201,'Draft List'!$D$4:$AC$2598,AY$3,FALSE)&lt;&gt;0,VLOOKUP($B201,'Draft List'!$D$4:$AC$2598,AY$3,FALSE),"")</f>
        <v/>
      </c>
      <c r="AZ201" t="str">
        <f>IF(VLOOKUP($B201,'Draft List'!$D$4:$AC$2598,AZ$3,FALSE)&lt;&gt;0,VLOOKUP($B201,'Draft List'!$D$4:$AC$2598,AZ$3,FALSE),"")</f>
        <v/>
      </c>
      <c r="BA201" t="str">
        <f>IF(VLOOKUP($B201,'Draft List'!$D$4:$AC$2598,BA$3,FALSE)&lt;&gt;0,VLOOKUP($B201,'Draft List'!$D$4:$AC$2598,BA$3,FALSE),"")</f>
        <v/>
      </c>
    </row>
    <row r="202" spans="1:53" hidden="1" x14ac:dyDescent="0.25">
      <c r="A202" t="str">
        <f t="shared" si="24"/>
        <v>1BJoe Hopper21</v>
      </c>
      <c r="B202">
        <f>VLOOKUP($A202,draft_listing_batters_stats!$A$1:$B$1324,2,FALSE)</f>
        <v>9971</v>
      </c>
      <c r="C202" s="1" t="s">
        <v>94</v>
      </c>
      <c r="D202" s="1" t="s">
        <v>208</v>
      </c>
      <c r="E202" s="1" t="s">
        <v>1253</v>
      </c>
      <c r="F202" s="1">
        <v>21</v>
      </c>
      <c r="G202" s="1" t="s">
        <v>44</v>
      </c>
      <c r="H202" s="1" t="s">
        <v>44</v>
      </c>
      <c r="I202" s="1" t="s">
        <v>54</v>
      </c>
      <c r="J202" s="24" t="s">
        <v>54</v>
      </c>
      <c r="K202" s="1" t="s">
        <v>46</v>
      </c>
      <c r="L202" s="24" t="s">
        <v>46</v>
      </c>
      <c r="M202" s="1">
        <v>3</v>
      </c>
      <c r="N202" s="1">
        <v>2</v>
      </c>
      <c r="O202" s="1">
        <v>2</v>
      </c>
      <c r="P202" s="1">
        <v>2</v>
      </c>
      <c r="Q202" s="24">
        <v>3</v>
      </c>
      <c r="R202" s="1">
        <v>4</v>
      </c>
      <c r="S202" s="1">
        <v>2</v>
      </c>
      <c r="T202" s="1">
        <v>2</v>
      </c>
      <c r="U202" s="1">
        <v>3</v>
      </c>
      <c r="V202" s="24">
        <v>6</v>
      </c>
      <c r="W202" s="1">
        <v>2</v>
      </c>
      <c r="X202" s="1">
        <v>1</v>
      </c>
      <c r="Y202" s="24">
        <v>1</v>
      </c>
      <c r="Z202" s="1" t="s">
        <v>48</v>
      </c>
      <c r="AA202" s="1">
        <v>8</v>
      </c>
      <c r="AB202" s="1" t="s">
        <v>48</v>
      </c>
      <c r="AC202" s="1" t="s">
        <v>48</v>
      </c>
      <c r="AD202" s="1" t="s">
        <v>48</v>
      </c>
      <c r="AE202" s="1" t="s">
        <v>48</v>
      </c>
      <c r="AF202" s="1" t="s">
        <v>48</v>
      </c>
      <c r="AG202" s="24" t="s">
        <v>48</v>
      </c>
      <c r="AH202" s="1">
        <v>10</v>
      </c>
      <c r="AI202" s="1">
        <v>4</v>
      </c>
      <c r="AJ202" s="24">
        <v>2</v>
      </c>
      <c r="AK202" s="36" t="s">
        <v>900</v>
      </c>
      <c r="AL202" s="9">
        <f t="shared" si="25"/>
        <v>-1.1353680741358696</v>
      </c>
      <c r="AM202" s="9">
        <f t="shared" si="26"/>
        <v>-0.60305366847236352</v>
      </c>
      <c r="AN202">
        <f t="shared" si="27"/>
        <v>1</v>
      </c>
      <c r="AO202" s="6">
        <f t="shared" si="28"/>
        <v>0.25</v>
      </c>
      <c r="AP202" s="9">
        <f>($AL$3*AL202+$AM$3*AM202+$AN$3*AN202+$AO$3*AO202)+$K$3*VLOOKUP(K202,COND!$A$2:$C$7,2,FALSE)+$L$3*VLOOKUP(L202,COND!$A$2:$C$7,3,FALSE)</f>
        <v>3.0664858375847173</v>
      </c>
      <c r="AQ202" s="28">
        <f t="shared" si="29"/>
        <v>0.85186647979886942</v>
      </c>
      <c r="AR202" t="str">
        <f t="shared" si="30"/>
        <v>1B</v>
      </c>
      <c r="AS202">
        <v>680</v>
      </c>
      <c r="AT202">
        <v>198</v>
      </c>
      <c r="AV202" t="str">
        <f t="shared" si="31"/>
        <v>Unlikely</v>
      </c>
      <c r="AX202">
        <f>IF(VLOOKUP($B202,'Draft List'!$D$4:$AC$2598,AX$3,FALSE)&lt;&gt;0,VLOOKUP($B202,'Draft List'!$D$4:$AC$2598,AX$3,FALSE),"")</f>
        <v>253</v>
      </c>
      <c r="AY202">
        <f>IF(VLOOKUP($B202,'Draft List'!$D$4:$AC$2598,AY$3,FALSE)&lt;&gt;0,VLOOKUP($B202,'Draft List'!$D$4:$AC$2598,AY$3,FALSE),"")</f>
        <v>10</v>
      </c>
      <c r="AZ202">
        <f>IF(VLOOKUP($B202,'Draft List'!$D$4:$AC$2598,AZ$3,FALSE)&lt;&gt;0,VLOOKUP($B202,'Draft List'!$D$4:$AC$2598,AZ$3,FALSE),"")</f>
        <v>13</v>
      </c>
      <c r="BA202" t="str">
        <f>IF(VLOOKUP($B202,'Draft List'!$D$4:$AC$2598,BA$3,FALSE)&lt;&gt;0,VLOOKUP($B202,'Draft List'!$D$4:$AC$2598,BA$3,FALSE),"")</f>
        <v>Arlington Bureaucrats</v>
      </c>
    </row>
    <row r="203" spans="1:53" hidden="1" x14ac:dyDescent="0.25">
      <c r="A203" t="str">
        <f t="shared" si="24"/>
        <v>1BBen Clay21</v>
      </c>
      <c r="B203">
        <f>VLOOKUP($A203,draft_listing_batters_stats!$A$1:$B$1324,2,FALSE)</f>
        <v>14745</v>
      </c>
      <c r="C203" s="1" t="s">
        <v>94</v>
      </c>
      <c r="D203" s="1" t="s">
        <v>481</v>
      </c>
      <c r="E203" s="1" t="s">
        <v>676</v>
      </c>
      <c r="F203" s="1">
        <v>21</v>
      </c>
      <c r="G203" s="1" t="s">
        <v>44</v>
      </c>
      <c r="H203" s="1" t="s">
        <v>44</v>
      </c>
      <c r="I203" s="1" t="s">
        <v>54</v>
      </c>
      <c r="J203" s="24" t="s">
        <v>54</v>
      </c>
      <c r="K203" s="1" t="s">
        <v>46</v>
      </c>
      <c r="L203" s="24" t="s">
        <v>46</v>
      </c>
      <c r="M203" s="1">
        <v>3</v>
      </c>
      <c r="N203" s="1">
        <v>2</v>
      </c>
      <c r="O203" s="1">
        <v>3</v>
      </c>
      <c r="P203" s="1">
        <v>2</v>
      </c>
      <c r="Q203" s="24">
        <v>3</v>
      </c>
      <c r="R203" s="1">
        <v>3</v>
      </c>
      <c r="S203" s="1">
        <v>4</v>
      </c>
      <c r="T203" s="1">
        <v>4</v>
      </c>
      <c r="U203" s="1">
        <v>4</v>
      </c>
      <c r="V203" s="24">
        <v>5</v>
      </c>
      <c r="W203" s="1">
        <v>3</v>
      </c>
      <c r="X203" s="1">
        <v>2</v>
      </c>
      <c r="Y203" s="24">
        <v>1</v>
      </c>
      <c r="Z203" s="1" t="s">
        <v>48</v>
      </c>
      <c r="AA203" s="1">
        <v>6</v>
      </c>
      <c r="AB203" s="1" t="s">
        <v>48</v>
      </c>
      <c r="AC203" s="1" t="s">
        <v>48</v>
      </c>
      <c r="AD203" s="1" t="s">
        <v>48</v>
      </c>
      <c r="AE203" s="1" t="s">
        <v>48</v>
      </c>
      <c r="AF203" s="1" t="s">
        <v>48</v>
      </c>
      <c r="AG203" s="24" t="s">
        <v>48</v>
      </c>
      <c r="AH203" s="1">
        <v>2</v>
      </c>
      <c r="AI203" s="1">
        <v>5</v>
      </c>
      <c r="AJ203" s="24">
        <v>3</v>
      </c>
      <c r="AK203" s="36" t="s">
        <v>881</v>
      </c>
      <c r="AL203" s="9">
        <f t="shared" si="25"/>
        <v>-1.0523065801119682</v>
      </c>
      <c r="AM203" s="9">
        <f t="shared" si="26"/>
        <v>-0.60767354719733069</v>
      </c>
      <c r="AN203">
        <f t="shared" si="27"/>
        <v>0</v>
      </c>
      <c r="AO203" s="6">
        <f t="shared" si="28"/>
        <v>0</v>
      </c>
      <c r="AP203" s="9">
        <f>($AL$3*AL203+$AM$3*AM203+$AN$3*AN203+$AO$3*AO203)+$K$3*VLOOKUP(K203,COND!$A$2:$C$7,2,FALSE)+$L$3*VLOOKUP(L203,COND!$A$2:$C$7,3,FALSE)</f>
        <v>2.6026867756208345</v>
      </c>
      <c r="AQ203" s="28">
        <f t="shared" si="29"/>
        <v>0.78573966846599919</v>
      </c>
      <c r="AR203" t="str">
        <f t="shared" si="30"/>
        <v>1B</v>
      </c>
      <c r="AS203">
        <v>680</v>
      </c>
      <c r="AT203">
        <v>199</v>
      </c>
      <c r="AV203" t="str">
        <f t="shared" si="31"/>
        <v>Unlikely</v>
      </c>
      <c r="AX203" t="str">
        <f>IF(VLOOKUP($B203,'Draft List'!$D$4:$AC$2598,AX$3,FALSE)&lt;&gt;0,VLOOKUP($B203,'Draft List'!$D$4:$AC$2598,AX$3,FALSE),"")</f>
        <v/>
      </c>
      <c r="AY203" t="str">
        <f>IF(VLOOKUP($B203,'Draft List'!$D$4:$AC$2598,AY$3,FALSE)&lt;&gt;0,VLOOKUP($B203,'Draft List'!$D$4:$AC$2598,AY$3,FALSE),"")</f>
        <v/>
      </c>
      <c r="AZ203" t="str">
        <f>IF(VLOOKUP($B203,'Draft List'!$D$4:$AC$2598,AZ$3,FALSE)&lt;&gt;0,VLOOKUP($B203,'Draft List'!$D$4:$AC$2598,AZ$3,FALSE),"")</f>
        <v/>
      </c>
      <c r="BA203" t="str">
        <f>IF(VLOOKUP($B203,'Draft List'!$D$4:$AC$2598,BA$3,FALSE)&lt;&gt;0,VLOOKUP($B203,'Draft List'!$D$4:$AC$2598,BA$3,FALSE),"")</f>
        <v/>
      </c>
    </row>
    <row r="204" spans="1:53" hidden="1" x14ac:dyDescent="0.25">
      <c r="A204" t="str">
        <f t="shared" si="24"/>
        <v>C-Matt Kirk18</v>
      </c>
      <c r="B204">
        <f>VLOOKUP($A204,draft_listing_batters_stats!$A$1:$B$1324,2,FALSE)</f>
        <v>6806</v>
      </c>
      <c r="C204" s="1" t="s">
        <v>93</v>
      </c>
      <c r="D204" s="1" t="s">
        <v>149</v>
      </c>
      <c r="E204" s="1" t="s">
        <v>1320</v>
      </c>
      <c r="F204" s="1">
        <v>18</v>
      </c>
      <c r="G204" s="1" t="s">
        <v>44</v>
      </c>
      <c r="H204" s="1" t="s">
        <v>44</v>
      </c>
      <c r="I204" s="1" t="s">
        <v>54</v>
      </c>
      <c r="J204" s="24" t="s">
        <v>54</v>
      </c>
      <c r="K204" s="1" t="s">
        <v>46</v>
      </c>
      <c r="L204" s="24" t="s">
        <v>46</v>
      </c>
      <c r="M204" s="1">
        <v>1</v>
      </c>
      <c r="N204" s="1">
        <v>1</v>
      </c>
      <c r="O204" s="1">
        <v>1</v>
      </c>
      <c r="P204" s="1">
        <v>1</v>
      </c>
      <c r="Q204" s="24">
        <v>1</v>
      </c>
      <c r="R204" s="1">
        <v>4</v>
      </c>
      <c r="S204" s="1">
        <v>3</v>
      </c>
      <c r="T204" s="1">
        <v>2</v>
      </c>
      <c r="U204" s="1">
        <v>3</v>
      </c>
      <c r="V204" s="24">
        <v>4</v>
      </c>
      <c r="W204" s="1">
        <v>2</v>
      </c>
      <c r="X204" s="1">
        <v>2</v>
      </c>
      <c r="Y204" s="24">
        <v>3</v>
      </c>
      <c r="Z204" s="1">
        <v>1</v>
      </c>
      <c r="AA204" s="1" t="s">
        <v>48</v>
      </c>
      <c r="AB204" s="1" t="s">
        <v>48</v>
      </c>
      <c r="AC204" s="1" t="s">
        <v>48</v>
      </c>
      <c r="AD204" s="1" t="s">
        <v>48</v>
      </c>
      <c r="AE204" s="1" t="s">
        <v>48</v>
      </c>
      <c r="AF204" s="1" t="s">
        <v>48</v>
      </c>
      <c r="AG204" s="24" t="s">
        <v>48</v>
      </c>
      <c r="AH204" s="1">
        <v>1</v>
      </c>
      <c r="AI204" s="1">
        <v>1</v>
      </c>
      <c r="AJ204" s="24">
        <v>2</v>
      </c>
      <c r="AK204" s="36" t="s">
        <v>900</v>
      </c>
      <c r="AL204" s="9">
        <f t="shared" si="25"/>
        <v>-2.0843433498275723</v>
      </c>
      <c r="AM204" s="9">
        <f t="shared" si="26"/>
        <v>-0.63202646848782684</v>
      </c>
      <c r="AN204">
        <f t="shared" si="27"/>
        <v>0</v>
      </c>
      <c r="AO204" s="6">
        <f t="shared" si="28"/>
        <v>0</v>
      </c>
      <c r="AP204" s="9">
        <f>($AL$3*AL204+$AM$3*AM204+$AN$3*AN204+$AO$3*AO204)+$K$3*VLOOKUP(K204,COND!$A$2:$C$7,2,FALSE)+$L$3*VLOOKUP(L204,COND!$A$2:$C$7,3,FALSE)</f>
        <v>2.2072480431633208</v>
      </c>
      <c r="AQ204" s="28">
        <f t="shared" si="29"/>
        <v>0.72935942840211643</v>
      </c>
      <c r="AR204" t="str">
        <f t="shared" si="30"/>
        <v>C</v>
      </c>
      <c r="AS204">
        <v>680</v>
      </c>
      <c r="AT204">
        <v>200</v>
      </c>
      <c r="AV204" t="str">
        <f t="shared" si="31"/>
        <v>Unlikely</v>
      </c>
      <c r="AX204">
        <f>IF(VLOOKUP($B204,'Draft List'!$D$4:$AC$2598,AX$3,FALSE)&lt;&gt;0,VLOOKUP($B204,'Draft List'!$D$4:$AC$2598,AX$3,FALSE),"")</f>
        <v>163</v>
      </c>
      <c r="AY204">
        <f>IF(VLOOKUP($B204,'Draft List'!$D$4:$AC$2598,AY$3,FALSE)&lt;&gt;0,VLOOKUP($B204,'Draft List'!$D$4:$AC$2598,AY$3,FALSE),"")</f>
        <v>7</v>
      </c>
      <c r="AZ204">
        <f>IF(VLOOKUP($B204,'Draft List'!$D$4:$AC$2598,AZ$3,FALSE)&lt;&gt;0,VLOOKUP($B204,'Draft List'!$D$4:$AC$2598,AZ$3,FALSE),"")</f>
        <v>1</v>
      </c>
      <c r="BA204" t="str">
        <f>IF(VLOOKUP($B204,'Draft List'!$D$4:$AC$2598,BA$3,FALSE)&lt;&gt;0,VLOOKUP($B204,'Draft List'!$D$4:$AC$2598,BA$3,FALSE),"")</f>
        <v>Yuma Bulldozers</v>
      </c>
    </row>
    <row r="205" spans="1:53" hidden="1" x14ac:dyDescent="0.25">
      <c r="A205" t="str">
        <f t="shared" si="24"/>
        <v>LFMichael Johnson18</v>
      </c>
      <c r="B205">
        <f>VLOOKUP($A205,draft_listing_batters_stats!$A$1:$B$1324,2,FALSE)</f>
        <v>2084</v>
      </c>
      <c r="C205" s="1" t="s">
        <v>55</v>
      </c>
      <c r="D205" s="1" t="s">
        <v>143</v>
      </c>
      <c r="E205" s="1" t="s">
        <v>153</v>
      </c>
      <c r="F205" s="1">
        <v>18</v>
      </c>
      <c r="G205" s="1" t="s">
        <v>58</v>
      </c>
      <c r="H205" s="1" t="s">
        <v>58</v>
      </c>
      <c r="I205" s="1" t="s">
        <v>54</v>
      </c>
      <c r="J205" s="24" t="s">
        <v>54</v>
      </c>
      <c r="K205" s="1" t="s">
        <v>46</v>
      </c>
      <c r="L205" s="24" t="s">
        <v>46</v>
      </c>
      <c r="M205" s="1">
        <v>2</v>
      </c>
      <c r="N205" s="1">
        <v>1</v>
      </c>
      <c r="O205" s="1">
        <v>3</v>
      </c>
      <c r="P205" s="1">
        <v>1</v>
      </c>
      <c r="Q205" s="24">
        <v>1</v>
      </c>
      <c r="R205" s="1">
        <v>4</v>
      </c>
      <c r="S205" s="1">
        <v>1</v>
      </c>
      <c r="T205" s="1">
        <v>4</v>
      </c>
      <c r="U205" s="1">
        <v>1</v>
      </c>
      <c r="V205" s="24">
        <v>6</v>
      </c>
      <c r="W205" s="1">
        <v>6</v>
      </c>
      <c r="X205" s="1">
        <v>8</v>
      </c>
      <c r="Y205" s="24">
        <v>1</v>
      </c>
      <c r="Z205" s="1" t="s">
        <v>48</v>
      </c>
      <c r="AA205" s="1" t="s">
        <v>48</v>
      </c>
      <c r="AB205" s="1" t="s">
        <v>48</v>
      </c>
      <c r="AC205" s="1" t="s">
        <v>48</v>
      </c>
      <c r="AD205" s="1" t="s">
        <v>48</v>
      </c>
      <c r="AE205" s="1">
        <v>1</v>
      </c>
      <c r="AF205" s="1" t="s">
        <v>48</v>
      </c>
      <c r="AG205" s="24" t="s">
        <v>48</v>
      </c>
      <c r="AH205" s="1">
        <v>2</v>
      </c>
      <c r="AI205" s="1">
        <v>6</v>
      </c>
      <c r="AJ205" s="24">
        <v>4</v>
      </c>
      <c r="AK205" s="36" t="s">
        <v>859</v>
      </c>
      <c r="AL205" s="9">
        <f t="shared" si="25"/>
        <v>-1.5956645255770943</v>
      </c>
      <c r="AM205" s="9">
        <f t="shared" si="26"/>
        <v>-0.66740966006242597</v>
      </c>
      <c r="AN205">
        <f t="shared" si="27"/>
        <v>0</v>
      </c>
      <c r="AO205" s="6">
        <f t="shared" si="28"/>
        <v>0</v>
      </c>
      <c r="AP205" s="9">
        <f>($AL$3*AL205+$AM$3*AM205+$AN$3*AN205+$AO$3*AO205)+$K$3*VLOOKUP(K205,COND!$A$2:$C$7,2,FALSE)+$L$3*VLOOKUP(L205,COND!$A$2:$C$7,3,FALSE)</f>
        <v>1.831517626693179</v>
      </c>
      <c r="AQ205" s="28">
        <f t="shared" si="29"/>
        <v>0.67578912953877657</v>
      </c>
      <c r="AR205" t="str">
        <f t="shared" si="30"/>
        <v>LF</v>
      </c>
      <c r="AS205">
        <v>680</v>
      </c>
      <c r="AT205">
        <v>201</v>
      </c>
      <c r="AV205" t="str">
        <f t="shared" si="31"/>
        <v>Unlikely</v>
      </c>
      <c r="AX205" t="str">
        <f>IF(VLOOKUP($B205,'Draft List'!$D$4:$AC$2598,AX$3,FALSE)&lt;&gt;0,VLOOKUP($B205,'Draft List'!$D$4:$AC$2598,AX$3,FALSE),"")</f>
        <v/>
      </c>
      <c r="AY205" t="str">
        <f>IF(VLOOKUP($B205,'Draft List'!$D$4:$AC$2598,AY$3,FALSE)&lt;&gt;0,VLOOKUP($B205,'Draft List'!$D$4:$AC$2598,AY$3,FALSE),"")</f>
        <v/>
      </c>
      <c r="AZ205" t="str">
        <f>IF(VLOOKUP($B205,'Draft List'!$D$4:$AC$2598,AZ$3,FALSE)&lt;&gt;0,VLOOKUP($B205,'Draft List'!$D$4:$AC$2598,AZ$3,FALSE),"")</f>
        <v/>
      </c>
      <c r="BA205" t="str">
        <f>IF(VLOOKUP($B205,'Draft List'!$D$4:$AC$2598,BA$3,FALSE)&lt;&gt;0,VLOOKUP($B205,'Draft List'!$D$4:$AC$2598,BA$3,FALSE),"")</f>
        <v/>
      </c>
    </row>
    <row r="206" spans="1:53" hidden="1" x14ac:dyDescent="0.25">
      <c r="A206" t="str">
        <f t="shared" si="24"/>
        <v>C-Daniel Lamoureux21</v>
      </c>
      <c r="B206">
        <f>VLOOKUP($A206,draft_listing_batters_stats!$A$1:$B$1324,2,FALSE)</f>
        <v>11533</v>
      </c>
      <c r="C206" s="1" t="s">
        <v>93</v>
      </c>
      <c r="D206" s="1" t="s">
        <v>259</v>
      </c>
      <c r="E206" s="1" t="s">
        <v>1349</v>
      </c>
      <c r="F206" s="1">
        <v>21</v>
      </c>
      <c r="G206" s="1" t="s">
        <v>44</v>
      </c>
      <c r="H206" s="1" t="s">
        <v>44</v>
      </c>
      <c r="I206" s="1" t="s">
        <v>54</v>
      </c>
      <c r="J206" s="24" t="s">
        <v>54</v>
      </c>
      <c r="K206" s="1" t="s">
        <v>46</v>
      </c>
      <c r="L206" s="24" t="s">
        <v>46</v>
      </c>
      <c r="M206" s="1">
        <v>2</v>
      </c>
      <c r="N206" s="1">
        <v>2</v>
      </c>
      <c r="O206" s="1">
        <v>2</v>
      </c>
      <c r="P206" s="1">
        <v>1</v>
      </c>
      <c r="Q206" s="24">
        <v>1</v>
      </c>
      <c r="R206" s="1">
        <v>3</v>
      </c>
      <c r="S206" s="1">
        <v>3</v>
      </c>
      <c r="T206" s="1">
        <v>2</v>
      </c>
      <c r="U206" s="1">
        <v>5</v>
      </c>
      <c r="V206" s="24">
        <v>3</v>
      </c>
      <c r="W206" s="1">
        <v>6</v>
      </c>
      <c r="X206" s="1">
        <v>6</v>
      </c>
      <c r="Y206" s="24">
        <v>8</v>
      </c>
      <c r="Z206" s="1">
        <v>4</v>
      </c>
      <c r="AA206" s="1">
        <v>2</v>
      </c>
      <c r="AB206" s="1" t="s">
        <v>48</v>
      </c>
      <c r="AC206" s="1" t="s">
        <v>48</v>
      </c>
      <c r="AD206" s="1" t="s">
        <v>48</v>
      </c>
      <c r="AE206" s="1" t="s">
        <v>48</v>
      </c>
      <c r="AF206" s="1" t="s">
        <v>48</v>
      </c>
      <c r="AG206" s="24" t="s">
        <v>48</v>
      </c>
      <c r="AH206" s="1">
        <v>6</v>
      </c>
      <c r="AI206" s="1">
        <v>6</v>
      </c>
      <c r="AJ206" s="24">
        <v>8</v>
      </c>
      <c r="AK206" s="36" t="s">
        <v>839</v>
      </c>
      <c r="AL206" s="9">
        <f t="shared" si="25"/>
        <v>-1.6276661399822923</v>
      </c>
      <c r="AM206" s="9">
        <f t="shared" si="26"/>
        <v>-0.815179544488423</v>
      </c>
      <c r="AN206">
        <f t="shared" si="27"/>
        <v>1</v>
      </c>
      <c r="AO206" s="6">
        <f t="shared" si="28"/>
        <v>1.25</v>
      </c>
      <c r="AP206" s="9">
        <f>($AL$3*AL206+$AM$3*AM206+$AN$3*AN206+$AO$3*AO206)+$K$3*VLOOKUP(K206,COND!$A$2:$C$7,2,FALSE)+$L$3*VLOOKUP(L206,COND!$A$2:$C$7,3,FALSE)</f>
        <v>1.47174551880736</v>
      </c>
      <c r="AQ206" s="28">
        <f t="shared" si="29"/>
        <v>0.62449410923352378</v>
      </c>
      <c r="AR206" t="str">
        <f t="shared" si="30"/>
        <v>C</v>
      </c>
      <c r="AS206">
        <v>680</v>
      </c>
      <c r="AT206">
        <v>202</v>
      </c>
      <c r="AV206" t="str">
        <f t="shared" si="31"/>
        <v>Unlikely</v>
      </c>
      <c r="AX206" t="str">
        <f>IF(VLOOKUP($B206,'Draft List'!$D$4:$AC$2598,AX$3,FALSE)&lt;&gt;0,VLOOKUP($B206,'Draft List'!$D$4:$AC$2598,AX$3,FALSE),"")</f>
        <v/>
      </c>
      <c r="AY206" t="str">
        <f>IF(VLOOKUP($B206,'Draft List'!$D$4:$AC$2598,AY$3,FALSE)&lt;&gt;0,VLOOKUP($B206,'Draft List'!$D$4:$AC$2598,AY$3,FALSE),"")</f>
        <v/>
      </c>
      <c r="AZ206" t="str">
        <f>IF(VLOOKUP($B206,'Draft List'!$D$4:$AC$2598,AZ$3,FALSE)&lt;&gt;0,VLOOKUP($B206,'Draft List'!$D$4:$AC$2598,AZ$3,FALSE),"")</f>
        <v/>
      </c>
      <c r="BA206" t="str">
        <f>IF(VLOOKUP($B206,'Draft List'!$D$4:$AC$2598,BA$3,FALSE)&lt;&gt;0,VLOOKUP($B206,'Draft List'!$D$4:$AC$2598,BA$3,FALSE),"")</f>
        <v/>
      </c>
    </row>
    <row r="207" spans="1:53" x14ac:dyDescent="0.25">
      <c r="A207" t="str">
        <f t="shared" si="24"/>
        <v>3BMark Osborn21</v>
      </c>
      <c r="B207">
        <f>VLOOKUP($A207,draft_listing_batters_stats!$A$1:$B$1324,2,FALSE)</f>
        <v>14692</v>
      </c>
      <c r="C207" s="1" t="s">
        <v>76</v>
      </c>
      <c r="D207" s="1" t="s">
        <v>145</v>
      </c>
      <c r="E207" s="1" t="s">
        <v>1531</v>
      </c>
      <c r="F207" s="1">
        <v>21</v>
      </c>
      <c r="G207" s="1" t="s">
        <v>44</v>
      </c>
      <c r="H207" s="1" t="s">
        <v>44</v>
      </c>
      <c r="I207" s="1" t="s">
        <v>54</v>
      </c>
      <c r="J207" s="24" t="s">
        <v>54</v>
      </c>
      <c r="K207" s="1" t="s">
        <v>46</v>
      </c>
      <c r="L207" s="24" t="s">
        <v>46</v>
      </c>
      <c r="M207" s="1">
        <v>2</v>
      </c>
      <c r="N207" s="1">
        <v>3</v>
      </c>
      <c r="O207" s="1">
        <v>3</v>
      </c>
      <c r="P207" s="1">
        <v>4</v>
      </c>
      <c r="Q207" s="24">
        <v>2</v>
      </c>
      <c r="R207" s="1">
        <v>2</v>
      </c>
      <c r="S207" s="1">
        <v>3</v>
      </c>
      <c r="T207" s="1">
        <v>6</v>
      </c>
      <c r="U207" s="1">
        <v>6</v>
      </c>
      <c r="V207" s="24">
        <v>3</v>
      </c>
      <c r="W207" s="1">
        <v>9</v>
      </c>
      <c r="X207" s="1">
        <v>8</v>
      </c>
      <c r="Y207" s="24">
        <v>1</v>
      </c>
      <c r="Z207" s="1" t="s">
        <v>48</v>
      </c>
      <c r="AA207" s="1" t="s">
        <v>48</v>
      </c>
      <c r="AB207" s="1" t="s">
        <v>48</v>
      </c>
      <c r="AC207" s="1">
        <v>3</v>
      </c>
      <c r="AD207" s="1" t="s">
        <v>48</v>
      </c>
      <c r="AE207" s="1" t="s">
        <v>48</v>
      </c>
      <c r="AF207" s="1" t="s">
        <v>48</v>
      </c>
      <c r="AG207" s="24" t="s">
        <v>48</v>
      </c>
      <c r="AH207" s="1">
        <v>1</v>
      </c>
      <c r="AI207" s="1">
        <v>6</v>
      </c>
      <c r="AJ207" s="24">
        <v>3</v>
      </c>
      <c r="AK207" s="36" t="s">
        <v>900</v>
      </c>
      <c r="AL207" s="9">
        <f t="shared" si="25"/>
        <v>-1.1843997764938607</v>
      </c>
      <c r="AM207" s="9">
        <f t="shared" si="26"/>
        <v>-0.71577985458591087</v>
      </c>
      <c r="AN207">
        <f t="shared" si="27"/>
        <v>0</v>
      </c>
      <c r="AO207" s="6">
        <f t="shared" si="28"/>
        <v>0</v>
      </c>
      <c r="AP207" s="9">
        <f>($AL$3*AL207+$AM$3*AM207+$AN$3*AN207+$AO$3*AO207)+$K$3*VLOOKUP(K207,COND!$A$2:$C$7,2,FALSE)+$L$3*VLOOKUP(L207,COND!$A$2:$C$7,3,FALSE)</f>
        <v>1.2922017673196837</v>
      </c>
      <c r="AQ207" s="28">
        <f t="shared" si="29"/>
        <v>0.59889540334061298</v>
      </c>
      <c r="AR207" t="str">
        <f t="shared" si="30"/>
        <v>3B</v>
      </c>
      <c r="AS207">
        <v>680</v>
      </c>
      <c r="AT207">
        <v>203</v>
      </c>
      <c r="AV207" t="str">
        <f t="shared" si="31"/>
        <v>Unlikely</v>
      </c>
      <c r="AX207">
        <f>IF(VLOOKUP($B207,'Draft List'!$D$4:$AC$2598,AX$3,FALSE)&lt;&gt;0,VLOOKUP($B207,'Draft List'!$D$4:$AC$2598,AX$3,FALSE),"")</f>
        <v>113</v>
      </c>
      <c r="AY207">
        <f>IF(VLOOKUP($B207,'Draft List'!$D$4:$AC$2598,AY$3,FALSE)&lt;&gt;0,VLOOKUP($B207,'Draft List'!$D$4:$AC$2598,AY$3,FALSE),"")</f>
        <v>5</v>
      </c>
      <c r="AZ207">
        <f>IF(VLOOKUP($B207,'Draft List'!$D$4:$AC$2598,AZ$3,FALSE)&lt;&gt;0,VLOOKUP($B207,'Draft List'!$D$4:$AC$2598,AZ$3,FALSE),"")</f>
        <v>3</v>
      </c>
      <c r="BA207" t="str">
        <f>IF(VLOOKUP($B207,'Draft List'!$D$4:$AC$2598,BA$3,FALSE)&lt;&gt;0,VLOOKUP($B207,'Draft List'!$D$4:$AC$2598,BA$3,FALSE),"")</f>
        <v>London Underground</v>
      </c>
    </row>
    <row r="208" spans="1:53" hidden="1" x14ac:dyDescent="0.25">
      <c r="A208" t="str">
        <f t="shared" si="24"/>
        <v>1BPedro Moreno21</v>
      </c>
      <c r="B208">
        <f>VLOOKUP($A208,draft_listing_batters_stats!$A$1:$B$1324,2,FALSE)</f>
        <v>14605</v>
      </c>
      <c r="C208" s="1" t="s">
        <v>94</v>
      </c>
      <c r="D208" s="1" t="s">
        <v>203</v>
      </c>
      <c r="E208" s="1" t="s">
        <v>774</v>
      </c>
      <c r="F208" s="1">
        <v>21</v>
      </c>
      <c r="G208" s="1" t="s">
        <v>58</v>
      </c>
      <c r="H208" s="1" t="s">
        <v>58</v>
      </c>
      <c r="I208" s="1" t="s">
        <v>54</v>
      </c>
      <c r="J208" s="24" t="s">
        <v>54</v>
      </c>
      <c r="K208" s="1" t="s">
        <v>46</v>
      </c>
      <c r="L208" s="24" t="s">
        <v>46</v>
      </c>
      <c r="M208" s="1">
        <v>2</v>
      </c>
      <c r="N208" s="1">
        <v>5</v>
      </c>
      <c r="O208" s="1">
        <v>3</v>
      </c>
      <c r="P208" s="1">
        <v>3</v>
      </c>
      <c r="Q208" s="24">
        <v>2</v>
      </c>
      <c r="R208" s="1">
        <v>2</v>
      </c>
      <c r="S208" s="1">
        <v>5</v>
      </c>
      <c r="T208" s="1">
        <v>5</v>
      </c>
      <c r="U208" s="1">
        <v>6</v>
      </c>
      <c r="V208" s="24">
        <v>2</v>
      </c>
      <c r="W208" s="1">
        <v>1</v>
      </c>
      <c r="X208" s="1">
        <v>1</v>
      </c>
      <c r="Y208" s="24">
        <v>1</v>
      </c>
      <c r="Z208" s="1" t="s">
        <v>48</v>
      </c>
      <c r="AA208" s="1">
        <v>2</v>
      </c>
      <c r="AB208" s="1" t="s">
        <v>48</v>
      </c>
      <c r="AC208" s="1" t="s">
        <v>48</v>
      </c>
      <c r="AD208" s="1" t="s">
        <v>48</v>
      </c>
      <c r="AE208" s="1" t="s">
        <v>48</v>
      </c>
      <c r="AF208" s="1" t="s">
        <v>48</v>
      </c>
      <c r="AG208" s="24" t="s">
        <v>48</v>
      </c>
      <c r="AH208" s="1">
        <v>1</v>
      </c>
      <c r="AI208" s="1">
        <v>2</v>
      </c>
      <c r="AJ208" s="24">
        <v>2</v>
      </c>
      <c r="AK208" s="36" t="s">
        <v>839</v>
      </c>
      <c r="AL208" s="9">
        <f t="shared" si="25"/>
        <v>-1.171989567266035</v>
      </c>
      <c r="AM208" s="9">
        <f t="shared" si="26"/>
        <v>-0.73673792918948877</v>
      </c>
      <c r="AN208">
        <f t="shared" si="27"/>
        <v>0</v>
      </c>
      <c r="AO208" s="6">
        <f t="shared" si="28"/>
        <v>0</v>
      </c>
      <c r="AP208" s="9">
        <f>($AL$3*AL208+$AM$3*AM208+$AN$3*AN208+$AO$3*AO208)+$K$3*VLOOKUP(K208,COND!$A$2:$C$7,2,FALSE)+$L$3*VLOOKUP(L208,COND!$A$2:$C$7,3,FALSE)</f>
        <v>1.0419458929995304</v>
      </c>
      <c r="AQ208" s="28">
        <f t="shared" si="29"/>
        <v>0.56321481589820044</v>
      </c>
      <c r="AR208" t="str">
        <f t="shared" si="30"/>
        <v>1B</v>
      </c>
      <c r="AS208">
        <v>680</v>
      </c>
      <c r="AT208">
        <v>204</v>
      </c>
      <c r="AV208" t="str">
        <f t="shared" si="31"/>
        <v>Unlikely</v>
      </c>
      <c r="AX208">
        <f>IF(VLOOKUP($B208,'Draft List'!$D$4:$AC$2598,AX$3,FALSE)&lt;&gt;0,VLOOKUP($B208,'Draft List'!$D$4:$AC$2598,AX$3,FALSE),"")</f>
        <v>172</v>
      </c>
      <c r="AY208">
        <f>IF(VLOOKUP($B208,'Draft List'!$D$4:$AC$2598,AY$3,FALSE)&lt;&gt;0,VLOOKUP($B208,'Draft List'!$D$4:$AC$2598,AY$3,FALSE),"")</f>
        <v>7</v>
      </c>
      <c r="AZ208">
        <f>IF(VLOOKUP($B208,'Draft List'!$D$4:$AC$2598,AZ$3,FALSE)&lt;&gt;0,VLOOKUP($B208,'Draft List'!$D$4:$AC$2598,AZ$3,FALSE),"")</f>
        <v>10</v>
      </c>
      <c r="BA208" t="str">
        <f>IF(VLOOKUP($B208,'Draft List'!$D$4:$AC$2598,BA$3,FALSE)&lt;&gt;0,VLOOKUP($B208,'Draft List'!$D$4:$AC$2598,BA$3,FALSE),"")</f>
        <v>New Orleans Trendsetters</v>
      </c>
    </row>
    <row r="209" spans="1:53" hidden="1" x14ac:dyDescent="0.25">
      <c r="A209" t="str">
        <f t="shared" si="24"/>
        <v>RFHenry Horton21</v>
      </c>
      <c r="B209">
        <f>VLOOKUP($A209,draft_listing_batters_stats!$A$1:$B$1324,2,FALSE)</f>
        <v>14570</v>
      </c>
      <c r="C209" s="1" t="s">
        <v>73</v>
      </c>
      <c r="D209" s="1" t="s">
        <v>148</v>
      </c>
      <c r="E209" s="1" t="s">
        <v>707</v>
      </c>
      <c r="F209" s="1">
        <v>21</v>
      </c>
      <c r="G209" s="1" t="s">
        <v>44</v>
      </c>
      <c r="H209" s="1" t="s">
        <v>44</v>
      </c>
      <c r="I209" s="1" t="s">
        <v>54</v>
      </c>
      <c r="J209" s="24" t="s">
        <v>54</v>
      </c>
      <c r="K209" s="1" t="s">
        <v>46</v>
      </c>
      <c r="L209" s="24" t="s">
        <v>46</v>
      </c>
      <c r="M209" s="1">
        <v>2</v>
      </c>
      <c r="N209" s="1">
        <v>4</v>
      </c>
      <c r="O209" s="1">
        <v>3</v>
      </c>
      <c r="P209" s="1">
        <v>3</v>
      </c>
      <c r="Q209" s="24">
        <v>1</v>
      </c>
      <c r="R209" s="1">
        <v>2</v>
      </c>
      <c r="S209" s="1">
        <v>4</v>
      </c>
      <c r="T209" s="1">
        <v>6</v>
      </c>
      <c r="U209" s="1">
        <v>6</v>
      </c>
      <c r="V209" s="24">
        <v>1</v>
      </c>
      <c r="W209" s="1">
        <v>7</v>
      </c>
      <c r="X209" s="1">
        <v>8</v>
      </c>
      <c r="Y209" s="24">
        <v>1</v>
      </c>
      <c r="Z209" s="1" t="s">
        <v>48</v>
      </c>
      <c r="AA209" s="1" t="s">
        <v>48</v>
      </c>
      <c r="AB209" s="1" t="s">
        <v>48</v>
      </c>
      <c r="AC209" s="1" t="s">
        <v>48</v>
      </c>
      <c r="AD209" s="1" t="s">
        <v>48</v>
      </c>
      <c r="AE209" s="1">
        <v>1</v>
      </c>
      <c r="AF209" s="1" t="s">
        <v>48</v>
      </c>
      <c r="AG209" s="24">
        <v>2</v>
      </c>
      <c r="AH209" s="1">
        <v>1</v>
      </c>
      <c r="AI209" s="1">
        <v>5</v>
      </c>
      <c r="AJ209" s="24">
        <v>2</v>
      </c>
      <c r="AK209" s="36" t="s">
        <v>881</v>
      </c>
      <c r="AL209" s="9">
        <f t="shared" si="25"/>
        <v>-1.2630657867018216</v>
      </c>
      <c r="AM209" s="9">
        <f t="shared" si="26"/>
        <v>-0.74475265460137419</v>
      </c>
      <c r="AN209">
        <f t="shared" si="27"/>
        <v>0</v>
      </c>
      <c r="AO209" s="6">
        <f t="shared" si="28"/>
        <v>0</v>
      </c>
      <c r="AP209" s="9">
        <f>($AL$3*AL209+$AM$3*AM209+$AN$3*AN209+$AO$3*AO209)+$K$3*VLOOKUP(K209,COND!$A$2:$C$7,2,FALSE)+$L$3*VLOOKUP(L209,COND!$A$2:$C$7,3,FALSE)</f>
        <v>0.93666156611332774</v>
      </c>
      <c r="AQ209" s="28">
        <f t="shared" si="29"/>
        <v>0.54820375315298453</v>
      </c>
      <c r="AR209" t="str">
        <f t="shared" si="30"/>
        <v>RF</v>
      </c>
      <c r="AS209">
        <v>680</v>
      </c>
      <c r="AT209">
        <v>205</v>
      </c>
      <c r="AV209" t="str">
        <f t="shared" si="31"/>
        <v>Unlikely</v>
      </c>
      <c r="AX209">
        <f>IF(VLOOKUP($B209,'Draft List'!$D$4:$AC$2598,AX$3,FALSE)&lt;&gt;0,VLOOKUP($B209,'Draft List'!$D$4:$AC$2598,AX$3,FALSE),"")</f>
        <v>265</v>
      </c>
      <c r="AY209">
        <f>IF(VLOOKUP($B209,'Draft List'!$D$4:$AC$2598,AY$3,FALSE)&lt;&gt;0,VLOOKUP($B209,'Draft List'!$D$4:$AC$2598,AY$3,FALSE),"")</f>
        <v>10</v>
      </c>
      <c r="AZ209">
        <f>IF(VLOOKUP($B209,'Draft List'!$D$4:$AC$2598,AZ$3,FALSE)&lt;&gt;0,VLOOKUP($B209,'Draft List'!$D$4:$AC$2598,AZ$3,FALSE),"")</f>
        <v>25</v>
      </c>
      <c r="BA209" t="str">
        <f>IF(VLOOKUP($B209,'Draft List'!$D$4:$AC$2598,BA$3,FALSE)&lt;&gt;0,VLOOKUP($B209,'Draft List'!$D$4:$AC$2598,BA$3,FALSE),"")</f>
        <v>Shin Seiki Evas</v>
      </c>
    </row>
    <row r="210" spans="1:53" hidden="1" x14ac:dyDescent="0.25">
      <c r="A210" t="str">
        <f t="shared" si="24"/>
        <v>RFBrad Rains22</v>
      </c>
      <c r="B210">
        <f>VLOOKUP($A210,draft_listing_batters_stats!$A$1:$B$1324,2,FALSE)</f>
        <v>15990</v>
      </c>
      <c r="C210" s="1" t="s">
        <v>73</v>
      </c>
      <c r="D210" s="1" t="s">
        <v>576</v>
      </c>
      <c r="E210" s="1" t="s">
        <v>1570</v>
      </c>
      <c r="F210" s="1">
        <v>22</v>
      </c>
      <c r="G210" s="1" t="s">
        <v>58</v>
      </c>
      <c r="H210" s="1" t="s">
        <v>58</v>
      </c>
      <c r="I210" s="1" t="s">
        <v>54</v>
      </c>
      <c r="J210" s="24" t="s">
        <v>54</v>
      </c>
      <c r="K210" s="1" t="s">
        <v>46</v>
      </c>
      <c r="L210" s="24" t="s">
        <v>46</v>
      </c>
      <c r="M210" s="1">
        <v>3</v>
      </c>
      <c r="N210" s="1">
        <v>5</v>
      </c>
      <c r="O210" s="1">
        <v>2</v>
      </c>
      <c r="P210" s="1">
        <v>5</v>
      </c>
      <c r="Q210" s="24">
        <v>2</v>
      </c>
      <c r="R210" s="1">
        <v>3</v>
      </c>
      <c r="S210" s="1">
        <v>6</v>
      </c>
      <c r="T210" s="1">
        <v>3</v>
      </c>
      <c r="U210" s="1">
        <v>5</v>
      </c>
      <c r="V210" s="24">
        <v>3</v>
      </c>
      <c r="W210" s="1">
        <v>8</v>
      </c>
      <c r="X210" s="1">
        <v>9</v>
      </c>
      <c r="Y210" s="24">
        <v>1</v>
      </c>
      <c r="Z210" s="1" t="s">
        <v>48</v>
      </c>
      <c r="AA210" s="1" t="s">
        <v>48</v>
      </c>
      <c r="AB210" s="1" t="s">
        <v>48</v>
      </c>
      <c r="AC210" s="1" t="s">
        <v>48</v>
      </c>
      <c r="AD210" s="1" t="s">
        <v>48</v>
      </c>
      <c r="AE210" s="1">
        <v>4</v>
      </c>
      <c r="AF210" s="1">
        <v>1</v>
      </c>
      <c r="AG210" s="24">
        <v>6</v>
      </c>
      <c r="AH210" s="1">
        <v>4</v>
      </c>
      <c r="AI210" s="1">
        <v>5</v>
      </c>
      <c r="AJ210" s="24">
        <v>1</v>
      </c>
      <c r="AK210" s="36" t="s">
        <v>839</v>
      </c>
      <c r="AL210" s="9">
        <f t="shared" si="25"/>
        <v>-0.75307612506809962</v>
      </c>
      <c r="AM210" s="9">
        <f t="shared" si="26"/>
        <v>-0.57893841160841097</v>
      </c>
      <c r="AN210">
        <f t="shared" si="27"/>
        <v>0</v>
      </c>
      <c r="AO210" s="6">
        <f t="shared" si="28"/>
        <v>0.65</v>
      </c>
      <c r="AP210" s="9">
        <f>($AL$3*AL210+$AM$3*AM210+$AN$3*AN210+$AO$3*AO210)+$K$3*VLOOKUP(K210,COND!$A$2:$C$7,2,FALSE)+$L$3*VLOOKUP(L210,COND!$A$2:$C$7,3,FALSE)</f>
        <v>3.627431448192258</v>
      </c>
      <c r="AQ210" s="28">
        <f t="shared" si="29"/>
        <v>0.93184409856243444</v>
      </c>
      <c r="AR210" t="str">
        <f t="shared" si="30"/>
        <v>RF</v>
      </c>
      <c r="AS210">
        <v>680</v>
      </c>
      <c r="AT210">
        <v>206</v>
      </c>
      <c r="AV210" t="str">
        <f t="shared" si="31"/>
        <v>Unlikely</v>
      </c>
      <c r="AX210" t="str">
        <f>IF(VLOOKUP($B210,'Draft List'!$D$4:$AC$2598,AX$3,FALSE)&lt;&gt;0,VLOOKUP($B210,'Draft List'!$D$4:$AC$2598,AX$3,FALSE),"")</f>
        <v/>
      </c>
      <c r="AY210" t="str">
        <f>IF(VLOOKUP($B210,'Draft List'!$D$4:$AC$2598,AY$3,FALSE)&lt;&gt;0,VLOOKUP($B210,'Draft List'!$D$4:$AC$2598,AY$3,FALSE),"")</f>
        <v/>
      </c>
      <c r="AZ210" t="str">
        <f>IF(VLOOKUP($B210,'Draft List'!$D$4:$AC$2598,AZ$3,FALSE)&lt;&gt;0,VLOOKUP($B210,'Draft List'!$D$4:$AC$2598,AZ$3,FALSE),"")</f>
        <v/>
      </c>
      <c r="BA210" t="str">
        <f>IF(VLOOKUP($B210,'Draft List'!$D$4:$AC$2598,BA$3,FALSE)&lt;&gt;0,VLOOKUP($B210,'Draft List'!$D$4:$AC$2598,BA$3,FALSE),"")</f>
        <v/>
      </c>
    </row>
    <row r="211" spans="1:53" x14ac:dyDescent="0.25">
      <c r="A211" t="str">
        <f t="shared" si="24"/>
        <v>3BRay McIntosh22</v>
      </c>
      <c r="B211">
        <f>VLOOKUP($A211,draft_listing_batters_stats!$A$1:$B$1324,2,FALSE)</f>
        <v>1855</v>
      </c>
      <c r="C211" s="1" t="s">
        <v>76</v>
      </c>
      <c r="D211" s="1" t="s">
        <v>439</v>
      </c>
      <c r="E211" s="1" t="s">
        <v>381</v>
      </c>
      <c r="F211" s="1">
        <v>22</v>
      </c>
      <c r="G211" s="1" t="s">
        <v>44</v>
      </c>
      <c r="H211" s="1" t="s">
        <v>44</v>
      </c>
      <c r="I211" s="1" t="s">
        <v>54</v>
      </c>
      <c r="J211" s="24" t="s">
        <v>54</v>
      </c>
      <c r="K211" s="1" t="s">
        <v>46</v>
      </c>
      <c r="L211" s="24" t="s">
        <v>51</v>
      </c>
      <c r="M211" s="1">
        <v>2</v>
      </c>
      <c r="N211" s="1">
        <v>3</v>
      </c>
      <c r="O211" s="1">
        <v>2</v>
      </c>
      <c r="P211" s="1">
        <v>4</v>
      </c>
      <c r="Q211" s="24">
        <v>2</v>
      </c>
      <c r="R211" s="1">
        <v>3</v>
      </c>
      <c r="S211" s="1">
        <v>3</v>
      </c>
      <c r="T211" s="1">
        <v>3</v>
      </c>
      <c r="U211" s="1">
        <v>5</v>
      </c>
      <c r="V211" s="24">
        <v>3</v>
      </c>
      <c r="W211" s="1">
        <v>9</v>
      </c>
      <c r="X211" s="1">
        <v>9</v>
      </c>
      <c r="Y211" s="24">
        <v>1</v>
      </c>
      <c r="Z211" s="1" t="s">
        <v>48</v>
      </c>
      <c r="AA211" s="1" t="s">
        <v>48</v>
      </c>
      <c r="AB211" s="1">
        <v>2</v>
      </c>
      <c r="AC211" s="1">
        <v>5</v>
      </c>
      <c r="AD211" s="1">
        <v>2</v>
      </c>
      <c r="AE211" s="1" t="s">
        <v>48</v>
      </c>
      <c r="AF211" s="1" t="s">
        <v>48</v>
      </c>
      <c r="AG211" s="24" t="s">
        <v>48</v>
      </c>
      <c r="AH211" s="1">
        <v>5</v>
      </c>
      <c r="AI211" s="1">
        <v>10</v>
      </c>
      <c r="AJ211" s="24">
        <v>10</v>
      </c>
      <c r="AK211" s="36" t="s">
        <v>48</v>
      </c>
      <c r="AL211" s="9">
        <f t="shared" si="25"/>
        <v>-1.2674612705177621</v>
      </c>
      <c r="AM211" s="9">
        <f t="shared" si="26"/>
        <v>-0.73211805046452161</v>
      </c>
      <c r="AN211">
        <f t="shared" si="27"/>
        <v>4</v>
      </c>
      <c r="AO211" s="6">
        <f t="shared" si="28"/>
        <v>0.75</v>
      </c>
      <c r="AP211" s="9">
        <f>($AL$3*AL211+$AM$3*AM211+$AN$3*AN211+$AO$3*AO211)+$K$3*VLOOKUP(K211,COND!$A$2:$C$7,2,FALSE)+$L$3*VLOOKUP(L211,COND!$A$2:$C$7,3,FALSE)</f>
        <v>2.6045039340406309</v>
      </c>
      <c r="AQ211" s="28">
        <f t="shared" si="29"/>
        <v>0.78599875241386008</v>
      </c>
      <c r="AR211" t="str">
        <f t="shared" si="30"/>
        <v>3B</v>
      </c>
      <c r="AS211">
        <v>680</v>
      </c>
      <c r="AT211">
        <v>207</v>
      </c>
      <c r="AV211" t="str">
        <f t="shared" si="31"/>
        <v>Unlikely</v>
      </c>
      <c r="AX211" t="str">
        <f>IF(VLOOKUP($B211,'Draft List'!$D$4:$AC$2598,AX$3,FALSE)&lt;&gt;0,VLOOKUP($B211,'Draft List'!$D$4:$AC$2598,AX$3,FALSE),"")</f>
        <v/>
      </c>
      <c r="AY211" t="str">
        <f>IF(VLOOKUP($B211,'Draft List'!$D$4:$AC$2598,AY$3,FALSE)&lt;&gt;0,VLOOKUP($B211,'Draft List'!$D$4:$AC$2598,AY$3,FALSE),"")</f>
        <v/>
      </c>
      <c r="AZ211" t="str">
        <f>IF(VLOOKUP($B211,'Draft List'!$D$4:$AC$2598,AZ$3,FALSE)&lt;&gt;0,VLOOKUP($B211,'Draft List'!$D$4:$AC$2598,AZ$3,FALSE),"")</f>
        <v/>
      </c>
      <c r="BA211" t="str">
        <f>IF(VLOOKUP($B211,'Draft List'!$D$4:$AC$2598,BA$3,FALSE)&lt;&gt;0,VLOOKUP($B211,'Draft List'!$D$4:$AC$2598,BA$3,FALSE),"")</f>
        <v/>
      </c>
    </row>
    <row r="212" spans="1:53" hidden="1" x14ac:dyDescent="0.25">
      <c r="A212" t="str">
        <f t="shared" si="24"/>
        <v>2BJason Kenney22</v>
      </c>
      <c r="B212">
        <f>VLOOKUP($A212,draft_listing_batters_stats!$A$1:$B$1324,2,FALSE)</f>
        <v>7679</v>
      </c>
      <c r="C212" s="1" t="s">
        <v>78</v>
      </c>
      <c r="D212" s="1" t="s">
        <v>195</v>
      </c>
      <c r="E212" s="1" t="s">
        <v>1310</v>
      </c>
      <c r="F212" s="1">
        <v>22</v>
      </c>
      <c r="G212" s="1" t="s">
        <v>44</v>
      </c>
      <c r="H212" s="1" t="s">
        <v>44</v>
      </c>
      <c r="I212" s="1" t="s">
        <v>54</v>
      </c>
      <c r="J212" s="24" t="s">
        <v>54</v>
      </c>
      <c r="K212" s="1" t="s">
        <v>46</v>
      </c>
      <c r="L212" s="24" t="s">
        <v>46</v>
      </c>
      <c r="M212" s="1">
        <v>2</v>
      </c>
      <c r="N212" s="1">
        <v>2</v>
      </c>
      <c r="O212" s="1">
        <v>1</v>
      </c>
      <c r="P212" s="1">
        <v>3</v>
      </c>
      <c r="Q212" s="24">
        <v>2</v>
      </c>
      <c r="R212" s="1">
        <v>4</v>
      </c>
      <c r="S212" s="1">
        <v>2</v>
      </c>
      <c r="T212" s="1">
        <v>1</v>
      </c>
      <c r="U212" s="1">
        <v>3</v>
      </c>
      <c r="V212" s="24">
        <v>4</v>
      </c>
      <c r="W212" s="1">
        <v>6</v>
      </c>
      <c r="X212" s="1">
        <v>5</v>
      </c>
      <c r="Y212" s="24">
        <v>1</v>
      </c>
      <c r="Z212" s="1" t="s">
        <v>48</v>
      </c>
      <c r="AA212" s="1">
        <v>1</v>
      </c>
      <c r="AB212" s="1">
        <v>6</v>
      </c>
      <c r="AC212" s="1">
        <v>3</v>
      </c>
      <c r="AD212" s="1">
        <v>3</v>
      </c>
      <c r="AE212" s="1">
        <v>3</v>
      </c>
      <c r="AF212" s="1">
        <v>2</v>
      </c>
      <c r="AG212" s="24">
        <v>2</v>
      </c>
      <c r="AH212" s="1">
        <v>9</v>
      </c>
      <c r="AI212" s="1">
        <v>9</v>
      </c>
      <c r="AJ212" s="24">
        <v>10</v>
      </c>
      <c r="AK212" s="36" t="s">
        <v>48</v>
      </c>
      <c r="AL212" s="9">
        <f t="shared" si="25"/>
        <v>-1.4912921941699482</v>
      </c>
      <c r="AM212" s="9">
        <f t="shared" si="26"/>
        <v>-0.76614784213043186</v>
      </c>
      <c r="AN212">
        <f t="shared" si="27"/>
        <v>5</v>
      </c>
      <c r="AO212" s="6">
        <f t="shared" si="28"/>
        <v>0.6</v>
      </c>
      <c r="AP212" s="9">
        <f>($AL$3*AL212+$AM$3*AM212+$AN$3*AN212+$AO$3*AO212)+$K$3*VLOOKUP(K212,COND!$A$2:$C$7,2,FALSE)+$L$3*VLOOKUP(L212,COND!$A$2:$C$7,3,FALSE)</f>
        <v>2.0904300083511558</v>
      </c>
      <c r="AQ212" s="28">
        <f t="shared" si="29"/>
        <v>0.71270393083471884</v>
      </c>
      <c r="AR212" t="str">
        <f t="shared" si="30"/>
        <v>2B</v>
      </c>
      <c r="AS212">
        <v>680</v>
      </c>
      <c r="AT212">
        <v>208</v>
      </c>
      <c r="AV212" t="str">
        <f t="shared" si="31"/>
        <v>Unlikely</v>
      </c>
      <c r="AX212" t="str">
        <f>IF(VLOOKUP($B212,'Draft List'!$D$4:$AC$2598,AX$3,FALSE)&lt;&gt;0,VLOOKUP($B212,'Draft List'!$D$4:$AC$2598,AX$3,FALSE),"")</f>
        <v/>
      </c>
      <c r="AY212" t="str">
        <f>IF(VLOOKUP($B212,'Draft List'!$D$4:$AC$2598,AY$3,FALSE)&lt;&gt;0,VLOOKUP($B212,'Draft List'!$D$4:$AC$2598,AY$3,FALSE),"")</f>
        <v/>
      </c>
      <c r="AZ212" t="str">
        <f>IF(VLOOKUP($B212,'Draft List'!$D$4:$AC$2598,AZ$3,FALSE)&lt;&gt;0,VLOOKUP($B212,'Draft List'!$D$4:$AC$2598,AZ$3,FALSE),"")</f>
        <v/>
      </c>
      <c r="BA212" t="str">
        <f>IF(VLOOKUP($B212,'Draft List'!$D$4:$AC$2598,BA$3,FALSE)&lt;&gt;0,VLOOKUP($B212,'Draft List'!$D$4:$AC$2598,BA$3,FALSE),"")</f>
        <v/>
      </c>
    </row>
    <row r="213" spans="1:53" hidden="1" x14ac:dyDescent="0.25">
      <c r="A213" t="str">
        <f t="shared" si="24"/>
        <v>1BMiguel Angel Sánchez22</v>
      </c>
      <c r="B213">
        <f>VLOOKUP($A213,draft_listing_batters_stats!$A$1:$B$1324,2,FALSE)</f>
        <v>5830</v>
      </c>
      <c r="C213" s="1" t="s">
        <v>94</v>
      </c>
      <c r="D213" s="1" t="s">
        <v>1623</v>
      </c>
      <c r="E213" s="1" t="s">
        <v>204</v>
      </c>
      <c r="F213" s="1">
        <v>22</v>
      </c>
      <c r="G213" s="1" t="s">
        <v>68</v>
      </c>
      <c r="H213" s="1" t="s">
        <v>44</v>
      </c>
      <c r="I213" s="1" t="s">
        <v>54</v>
      </c>
      <c r="J213" s="24" t="s">
        <v>54</v>
      </c>
      <c r="K213" s="1" t="s">
        <v>46</v>
      </c>
      <c r="L213" s="24" t="s">
        <v>51</v>
      </c>
      <c r="M213" s="1">
        <v>3</v>
      </c>
      <c r="N213" s="1">
        <v>2</v>
      </c>
      <c r="O213" s="1">
        <v>2</v>
      </c>
      <c r="P213" s="1">
        <v>2</v>
      </c>
      <c r="Q213" s="24">
        <v>4</v>
      </c>
      <c r="R213" s="1">
        <v>3</v>
      </c>
      <c r="S213" s="1">
        <v>2</v>
      </c>
      <c r="T213" s="1">
        <v>2</v>
      </c>
      <c r="U213" s="1">
        <v>5</v>
      </c>
      <c r="V213" s="24">
        <v>6</v>
      </c>
      <c r="W213" s="1">
        <v>8</v>
      </c>
      <c r="X213" s="1">
        <v>2</v>
      </c>
      <c r="Y213" s="24">
        <v>1</v>
      </c>
      <c r="Z213" s="1" t="s">
        <v>48</v>
      </c>
      <c r="AA213" s="1" t="s">
        <v>48</v>
      </c>
      <c r="AB213" s="1" t="s">
        <v>48</v>
      </c>
      <c r="AC213" s="1" t="s">
        <v>48</v>
      </c>
      <c r="AD213" s="1" t="s">
        <v>48</v>
      </c>
      <c r="AE213" s="1" t="s">
        <v>48</v>
      </c>
      <c r="AF213" s="1" t="s">
        <v>48</v>
      </c>
      <c r="AG213" s="24" t="s">
        <v>48</v>
      </c>
      <c r="AH213" s="1">
        <v>4</v>
      </c>
      <c r="AI213" s="1">
        <v>1</v>
      </c>
      <c r="AJ213" s="24">
        <v>2</v>
      </c>
      <c r="AK213" s="36" t="s">
        <v>961</v>
      </c>
      <c r="AL213" s="9">
        <f t="shared" si="25"/>
        <v>-1.0953517343187862</v>
      </c>
      <c r="AM213" s="9">
        <f t="shared" si="26"/>
        <v>-0.74619040465587616</v>
      </c>
      <c r="AN213">
        <f t="shared" si="27"/>
        <v>0</v>
      </c>
      <c r="AO213" s="6">
        <f t="shared" si="28"/>
        <v>0</v>
      </c>
      <c r="AP213" s="9">
        <f>($AL$3*AL213+$AM$3*AM213+$AN$3*AN213+$AO$3*AO213)+$K$3*VLOOKUP(K213,COND!$A$2:$C$7,2,FALSE)+$L$3*VLOOKUP(L213,COND!$A$2:$C$7,3,FALSE)</f>
        <v>1.0361799706976083</v>
      </c>
      <c r="AQ213" s="28">
        <f t="shared" si="29"/>
        <v>0.56239273132001111</v>
      </c>
      <c r="AR213" t="str">
        <f t="shared" si="30"/>
        <v>DH</v>
      </c>
      <c r="AS213">
        <v>680</v>
      </c>
      <c r="AT213">
        <v>209</v>
      </c>
      <c r="AV213" t="str">
        <f t="shared" si="31"/>
        <v>Unlikely</v>
      </c>
      <c r="AX213" t="str">
        <f>IF(VLOOKUP($B213,'Draft List'!$D$4:$AC$2598,AX$3,FALSE)&lt;&gt;0,VLOOKUP($B213,'Draft List'!$D$4:$AC$2598,AX$3,FALSE),"")</f>
        <v/>
      </c>
      <c r="AY213" t="str">
        <f>IF(VLOOKUP($B213,'Draft List'!$D$4:$AC$2598,AY$3,FALSE)&lt;&gt;0,VLOOKUP($B213,'Draft List'!$D$4:$AC$2598,AY$3,FALSE),"")</f>
        <v/>
      </c>
      <c r="AZ213" t="str">
        <f>IF(VLOOKUP($B213,'Draft List'!$D$4:$AC$2598,AZ$3,FALSE)&lt;&gt;0,VLOOKUP($B213,'Draft List'!$D$4:$AC$2598,AZ$3,FALSE),"")</f>
        <v/>
      </c>
      <c r="BA213" t="str">
        <f>IF(VLOOKUP($B213,'Draft List'!$D$4:$AC$2598,BA$3,FALSE)&lt;&gt;0,VLOOKUP($B213,'Draft List'!$D$4:$AC$2598,BA$3,FALSE),"")</f>
        <v/>
      </c>
    </row>
    <row r="214" spans="1:53" hidden="1" x14ac:dyDescent="0.25">
      <c r="A214" t="str">
        <f t="shared" si="24"/>
        <v>1BTommy Payne22</v>
      </c>
      <c r="B214">
        <f>VLOOKUP($A214,draft_listing_batters_stats!$A$1:$B$1324,2,FALSE)</f>
        <v>13450</v>
      </c>
      <c r="C214" s="1" t="s">
        <v>94</v>
      </c>
      <c r="D214" s="1" t="s">
        <v>527</v>
      </c>
      <c r="E214" s="1" t="s">
        <v>831</v>
      </c>
      <c r="F214" s="1">
        <v>22</v>
      </c>
      <c r="G214" s="1" t="s">
        <v>44</v>
      </c>
      <c r="H214" s="1" t="s">
        <v>44</v>
      </c>
      <c r="I214" s="1" t="s">
        <v>54</v>
      </c>
      <c r="J214" s="24" t="s">
        <v>54</v>
      </c>
      <c r="K214" s="1" t="s">
        <v>47</v>
      </c>
      <c r="L214" s="24" t="s">
        <v>51</v>
      </c>
      <c r="M214" s="1">
        <v>3</v>
      </c>
      <c r="N214" s="1">
        <v>2</v>
      </c>
      <c r="O214" s="1">
        <v>2</v>
      </c>
      <c r="P214" s="1">
        <v>4</v>
      </c>
      <c r="Q214" s="24">
        <v>1</v>
      </c>
      <c r="R214" s="1">
        <v>4</v>
      </c>
      <c r="S214" s="1">
        <v>4</v>
      </c>
      <c r="T214" s="1">
        <v>2</v>
      </c>
      <c r="U214" s="1">
        <v>5</v>
      </c>
      <c r="V214" s="24">
        <v>2</v>
      </c>
      <c r="W214" s="1">
        <v>6</v>
      </c>
      <c r="X214" s="1">
        <v>1</v>
      </c>
      <c r="Y214" s="24">
        <v>1</v>
      </c>
      <c r="Z214" s="1" t="s">
        <v>48</v>
      </c>
      <c r="AA214" s="1" t="s">
        <v>48</v>
      </c>
      <c r="AB214" s="1" t="s">
        <v>48</v>
      </c>
      <c r="AC214" s="1" t="s">
        <v>48</v>
      </c>
      <c r="AD214" s="1" t="s">
        <v>48</v>
      </c>
      <c r="AE214" s="1" t="s">
        <v>48</v>
      </c>
      <c r="AF214" s="1" t="s">
        <v>48</v>
      </c>
      <c r="AG214" s="24" t="s">
        <v>48</v>
      </c>
      <c r="AH214" s="1">
        <v>1</v>
      </c>
      <c r="AI214" s="1">
        <v>3</v>
      </c>
      <c r="AJ214" s="24">
        <v>2</v>
      </c>
      <c r="AK214" s="36" t="s">
        <v>847</v>
      </c>
      <c r="AL214" s="9">
        <f t="shared" si="25"/>
        <v>-1.0359816537508744</v>
      </c>
      <c r="AM214" s="9">
        <f t="shared" si="26"/>
        <v>-0.48158016848412827</v>
      </c>
      <c r="AN214">
        <f t="shared" si="27"/>
        <v>0</v>
      </c>
      <c r="AO214" s="6">
        <f t="shared" si="28"/>
        <v>0</v>
      </c>
      <c r="AP214" s="9">
        <f>($AL$3*AL214+$AM$3*AM214+$AN$3*AN214+$AO$3*AO214)+$K$3*VLOOKUP(K214,COND!$A$2:$C$7,2,FALSE)+$L$3*VLOOKUP(L214,COND!$A$2:$C$7,3,FALSE)</f>
        <v>4.1174398128153733</v>
      </c>
      <c r="AQ214" s="28">
        <f t="shared" si="29"/>
        <v>1.001707738522716</v>
      </c>
      <c r="AR214" t="str">
        <f t="shared" si="30"/>
        <v>DH</v>
      </c>
      <c r="AS214">
        <v>680</v>
      </c>
      <c r="AT214">
        <v>210</v>
      </c>
      <c r="AV214" t="str">
        <f t="shared" si="31"/>
        <v>Unlikely</v>
      </c>
      <c r="AX214" t="str">
        <f>IF(VLOOKUP($B214,'Draft List'!$D$4:$AC$2598,AX$3,FALSE)&lt;&gt;0,VLOOKUP($B214,'Draft List'!$D$4:$AC$2598,AX$3,FALSE),"")</f>
        <v/>
      </c>
      <c r="AY214" t="str">
        <f>IF(VLOOKUP($B214,'Draft List'!$D$4:$AC$2598,AY$3,FALSE)&lt;&gt;0,VLOOKUP($B214,'Draft List'!$D$4:$AC$2598,AY$3,FALSE),"")</f>
        <v/>
      </c>
      <c r="AZ214" t="str">
        <f>IF(VLOOKUP($B214,'Draft List'!$D$4:$AC$2598,AZ$3,FALSE)&lt;&gt;0,VLOOKUP($B214,'Draft List'!$D$4:$AC$2598,AZ$3,FALSE),"")</f>
        <v/>
      </c>
      <c r="BA214" t="str">
        <f>IF(VLOOKUP($B214,'Draft List'!$D$4:$AC$2598,BA$3,FALSE)&lt;&gt;0,VLOOKUP($B214,'Draft List'!$D$4:$AC$2598,BA$3,FALSE),"")</f>
        <v/>
      </c>
    </row>
    <row r="215" spans="1:53" hidden="1" x14ac:dyDescent="0.25">
      <c r="A215" t="str">
        <f t="shared" si="24"/>
        <v>C-Éric Marcotte21</v>
      </c>
      <c r="B215">
        <f>VLOOKUP($A215,draft_listing_batters_stats!$A$1:$B$1324,2,FALSE)</f>
        <v>16048</v>
      </c>
      <c r="C215" s="1" t="s">
        <v>93</v>
      </c>
      <c r="D215" s="1" t="s">
        <v>1401</v>
      </c>
      <c r="E215" s="1" t="s">
        <v>1402</v>
      </c>
      <c r="F215" s="1">
        <v>21</v>
      </c>
      <c r="G215" s="1" t="s">
        <v>44</v>
      </c>
      <c r="H215" s="1" t="s">
        <v>44</v>
      </c>
      <c r="I215" s="1" t="s">
        <v>54</v>
      </c>
      <c r="J215" s="24" t="s">
        <v>54</v>
      </c>
      <c r="K215" s="1" t="s">
        <v>47</v>
      </c>
      <c r="L215" s="24" t="s">
        <v>46</v>
      </c>
      <c r="M215" s="1">
        <v>2</v>
      </c>
      <c r="N215" s="1">
        <v>6</v>
      </c>
      <c r="O215" s="1">
        <v>3</v>
      </c>
      <c r="P215" s="1">
        <v>3</v>
      </c>
      <c r="Q215" s="24">
        <v>1</v>
      </c>
      <c r="R215" s="1">
        <v>2</v>
      </c>
      <c r="S215" s="1">
        <v>6</v>
      </c>
      <c r="T215" s="1">
        <v>5</v>
      </c>
      <c r="U215" s="1">
        <v>6</v>
      </c>
      <c r="V215" s="24">
        <v>5</v>
      </c>
      <c r="W215" s="1">
        <v>4</v>
      </c>
      <c r="X215" s="1">
        <v>4</v>
      </c>
      <c r="Y215" s="24">
        <v>5</v>
      </c>
      <c r="Z215" s="1">
        <v>3</v>
      </c>
      <c r="AA215" s="1" t="s">
        <v>48</v>
      </c>
      <c r="AB215" s="1" t="s">
        <v>48</v>
      </c>
      <c r="AC215" s="1" t="s">
        <v>48</v>
      </c>
      <c r="AD215" s="1" t="s">
        <v>48</v>
      </c>
      <c r="AE215" s="1" t="s">
        <v>48</v>
      </c>
      <c r="AF215" s="1" t="s">
        <v>48</v>
      </c>
      <c r="AG215" s="24" t="s">
        <v>48</v>
      </c>
      <c r="AH215" s="1">
        <v>5</v>
      </c>
      <c r="AI215" s="1">
        <v>6</v>
      </c>
      <c r="AJ215" s="24">
        <v>1</v>
      </c>
      <c r="AK215" s="36" t="s">
        <v>839</v>
      </c>
      <c r="AL215" s="9">
        <f t="shared" si="25"/>
        <v>-1.160946027464415</v>
      </c>
      <c r="AM215" s="9">
        <f t="shared" si="26"/>
        <v>-0.56562903011953491</v>
      </c>
      <c r="AN215">
        <f t="shared" si="27"/>
        <v>0</v>
      </c>
      <c r="AO215" s="6">
        <f t="shared" si="28"/>
        <v>1</v>
      </c>
      <c r="AP215" s="9">
        <f>($AL$3*AL215+$AM$3*AM215+$AN$3*AN215+$AO$3*AO215)+$K$3*VLOOKUP(K215,COND!$A$2:$C$7,2,FALSE)+$L$3*VLOOKUP(L215,COND!$A$2:$C$7,3,FALSE)</f>
        <v>3.9963570358191394</v>
      </c>
      <c r="AQ215" s="28">
        <f t="shared" si="29"/>
        <v>0.98444418926889399</v>
      </c>
      <c r="AR215" t="str">
        <f t="shared" si="30"/>
        <v>C</v>
      </c>
      <c r="AS215">
        <v>680</v>
      </c>
      <c r="AT215">
        <v>211</v>
      </c>
      <c r="AV215" t="str">
        <f t="shared" si="31"/>
        <v>Unlikely</v>
      </c>
      <c r="AX215">
        <f>IF(VLOOKUP($B215,'Draft List'!$D$4:$AC$2598,AX$3,FALSE)&lt;&gt;0,VLOOKUP($B215,'Draft List'!$D$4:$AC$2598,AX$3,FALSE),"")</f>
        <v>286</v>
      </c>
      <c r="AY215">
        <f>IF(VLOOKUP($B215,'Draft List'!$D$4:$AC$2598,AY$3,FALSE)&lt;&gt;0,VLOOKUP($B215,'Draft List'!$D$4:$AC$2598,AY$3,FALSE),"")</f>
        <v>11</v>
      </c>
      <c r="AZ215">
        <f>IF(VLOOKUP($B215,'Draft List'!$D$4:$AC$2598,AZ$3,FALSE)&lt;&gt;0,VLOOKUP($B215,'Draft List'!$D$4:$AC$2598,AZ$3,FALSE),"")</f>
        <v>20</v>
      </c>
      <c r="BA215" t="str">
        <f>IF(VLOOKUP($B215,'Draft List'!$D$4:$AC$2598,BA$3,FALSE)&lt;&gt;0,VLOOKUP($B215,'Draft List'!$D$4:$AC$2598,BA$3,FALSE),"")</f>
        <v>West Virginia Alleghenies</v>
      </c>
    </row>
    <row r="216" spans="1:53" hidden="1" x14ac:dyDescent="0.25">
      <c r="A216" t="str">
        <f t="shared" si="24"/>
        <v>CFThomas Jackson21</v>
      </c>
      <c r="B216">
        <f>VLOOKUP($A216,draft_listing_batters_stats!$A$1:$B$1324,2,FALSE)</f>
        <v>9115</v>
      </c>
      <c r="C216" s="1" t="s">
        <v>81</v>
      </c>
      <c r="D216" s="1" t="s">
        <v>168</v>
      </c>
      <c r="E216" s="1" t="s">
        <v>160</v>
      </c>
      <c r="F216" s="1">
        <v>21</v>
      </c>
      <c r="G216" s="1" t="s">
        <v>44</v>
      </c>
      <c r="H216" s="1" t="s">
        <v>44</v>
      </c>
      <c r="I216" s="1" t="s">
        <v>54</v>
      </c>
      <c r="J216" s="24" t="s">
        <v>54</v>
      </c>
      <c r="K216" s="1" t="s">
        <v>47</v>
      </c>
      <c r="L216" s="24" t="s">
        <v>46</v>
      </c>
      <c r="M216" s="1">
        <v>3</v>
      </c>
      <c r="N216" s="1">
        <v>1</v>
      </c>
      <c r="O216" s="1">
        <v>2</v>
      </c>
      <c r="P216" s="1">
        <v>2</v>
      </c>
      <c r="Q216" s="24">
        <v>3</v>
      </c>
      <c r="R216" s="1">
        <v>4</v>
      </c>
      <c r="S216" s="1">
        <v>1</v>
      </c>
      <c r="T216" s="1">
        <v>2</v>
      </c>
      <c r="U216" s="1">
        <v>3</v>
      </c>
      <c r="V216" s="24">
        <v>6</v>
      </c>
      <c r="W216" s="1">
        <v>6</v>
      </c>
      <c r="X216" s="1">
        <v>8</v>
      </c>
      <c r="Y216" s="24">
        <v>1</v>
      </c>
      <c r="Z216" s="1" t="s">
        <v>48</v>
      </c>
      <c r="AA216" s="1" t="s">
        <v>48</v>
      </c>
      <c r="AB216" s="1" t="s">
        <v>48</v>
      </c>
      <c r="AC216" s="1">
        <v>2</v>
      </c>
      <c r="AD216" s="1">
        <v>1</v>
      </c>
      <c r="AE216" s="1" t="s">
        <v>48</v>
      </c>
      <c r="AF216" s="1">
        <v>6</v>
      </c>
      <c r="AG216" s="24">
        <v>3</v>
      </c>
      <c r="AH216" s="1">
        <v>10</v>
      </c>
      <c r="AI216" s="1">
        <v>10</v>
      </c>
      <c r="AJ216" s="24">
        <v>9</v>
      </c>
      <c r="AK216" s="36" t="s">
        <v>1061</v>
      </c>
      <c r="AL216" s="9">
        <f t="shared" si="25"/>
        <v>-1.1864279537545732</v>
      </c>
      <c r="AM216" s="9">
        <f t="shared" si="26"/>
        <v>-0.65411354809106703</v>
      </c>
      <c r="AN216">
        <f t="shared" si="27"/>
        <v>6</v>
      </c>
      <c r="AO216" s="6">
        <f t="shared" si="28"/>
        <v>0.75</v>
      </c>
      <c r="AP216" s="9">
        <f>($AL$3*AL216+$AM$3*AM216+$AN$3*AN216+$AO$3*AO216)+$K$3*VLOOKUP(K216,COND!$A$2:$C$7,2,FALSE)+$L$3*VLOOKUP(L216,COND!$A$2:$C$7,3,FALSE)</f>
        <v>3.6819946275317381</v>
      </c>
      <c r="AQ216" s="28">
        <f t="shared" si="29"/>
        <v>0.93962352151043593</v>
      </c>
      <c r="AR216" t="str">
        <f t="shared" si="30"/>
        <v>3B</v>
      </c>
      <c r="AS216">
        <v>680</v>
      </c>
      <c r="AT216">
        <v>212</v>
      </c>
      <c r="AV216" t="str">
        <f t="shared" si="31"/>
        <v>Unlikely</v>
      </c>
      <c r="AX216">
        <f>IF(VLOOKUP($B216,'Draft List'!$D$4:$AC$2598,AX$3,FALSE)&lt;&gt;0,VLOOKUP($B216,'Draft List'!$D$4:$AC$2598,AX$3,FALSE),"")</f>
        <v>277</v>
      </c>
      <c r="AY216">
        <f>IF(VLOOKUP($B216,'Draft List'!$D$4:$AC$2598,AY$3,FALSE)&lt;&gt;0,VLOOKUP($B216,'Draft List'!$D$4:$AC$2598,AY$3,FALSE),"")</f>
        <v>11</v>
      </c>
      <c r="AZ216">
        <f>IF(VLOOKUP($B216,'Draft List'!$D$4:$AC$2598,AZ$3,FALSE)&lt;&gt;0,VLOOKUP($B216,'Draft List'!$D$4:$AC$2598,AZ$3,FALSE),"")</f>
        <v>11</v>
      </c>
      <c r="BA216" t="str">
        <f>IF(VLOOKUP($B216,'Draft List'!$D$4:$AC$2598,BA$3,FALSE)&lt;&gt;0,VLOOKUP($B216,'Draft List'!$D$4:$AC$2598,BA$3,FALSE),"")</f>
        <v>Neo-Tokyo Akira</v>
      </c>
    </row>
    <row r="217" spans="1:53" hidden="1" x14ac:dyDescent="0.25">
      <c r="A217" t="str">
        <f t="shared" si="24"/>
        <v>RFMiguel Hernández22</v>
      </c>
      <c r="B217">
        <f>VLOOKUP($A217,draft_listing_batters_stats!$A$1:$B$1324,2,FALSE)</f>
        <v>13225</v>
      </c>
      <c r="C217" s="1" t="s">
        <v>73</v>
      </c>
      <c r="D217" s="1" t="s">
        <v>224</v>
      </c>
      <c r="E217" s="1" t="s">
        <v>173</v>
      </c>
      <c r="F217" s="1">
        <v>22</v>
      </c>
      <c r="G217" s="1" t="s">
        <v>58</v>
      </c>
      <c r="H217" s="1" t="s">
        <v>58</v>
      </c>
      <c r="I217" s="1" t="s">
        <v>54</v>
      </c>
      <c r="J217" s="24" t="s">
        <v>54</v>
      </c>
      <c r="K217" s="1" t="s">
        <v>47</v>
      </c>
      <c r="L217" s="24" t="s">
        <v>46</v>
      </c>
      <c r="M217" s="1">
        <v>1</v>
      </c>
      <c r="N217" s="1">
        <v>2</v>
      </c>
      <c r="O217" s="1">
        <v>2</v>
      </c>
      <c r="P217" s="1">
        <v>4</v>
      </c>
      <c r="Q217" s="24">
        <v>1</v>
      </c>
      <c r="R217" s="1">
        <v>2</v>
      </c>
      <c r="S217" s="1">
        <v>4</v>
      </c>
      <c r="T217" s="1">
        <v>5</v>
      </c>
      <c r="U217" s="1">
        <v>7</v>
      </c>
      <c r="V217" s="24">
        <v>4</v>
      </c>
      <c r="W217" s="1">
        <v>7</v>
      </c>
      <c r="X217" s="1">
        <v>10</v>
      </c>
      <c r="Y217" s="24">
        <v>1</v>
      </c>
      <c r="Z217" s="1" t="s">
        <v>48</v>
      </c>
      <c r="AA217" s="1" t="s">
        <v>48</v>
      </c>
      <c r="AB217" s="1" t="s">
        <v>48</v>
      </c>
      <c r="AC217" s="1" t="s">
        <v>48</v>
      </c>
      <c r="AD217" s="1" t="s">
        <v>48</v>
      </c>
      <c r="AE217" s="1" t="s">
        <v>48</v>
      </c>
      <c r="AF217" s="1" t="s">
        <v>48</v>
      </c>
      <c r="AG217" s="24">
        <v>6</v>
      </c>
      <c r="AH217" s="1">
        <v>7</v>
      </c>
      <c r="AI217" s="1">
        <v>9</v>
      </c>
      <c r="AJ217" s="24">
        <v>10</v>
      </c>
      <c r="AK217" s="36" t="s">
        <v>881</v>
      </c>
      <c r="AL217" s="9">
        <f t="shared" si="25"/>
        <v>-1.681093326156224</v>
      </c>
      <c r="AM217" s="9">
        <f t="shared" si="26"/>
        <v>-0.61805557916444431</v>
      </c>
      <c r="AN217">
        <f t="shared" si="27"/>
        <v>4</v>
      </c>
      <c r="AO217" s="6">
        <f t="shared" si="28"/>
        <v>0.65</v>
      </c>
      <c r="AP217" s="9">
        <f>($AL$3*AL217+$AM$3*AM217+$AN$3*AN217+$AO$3*AO217)+$K$3*VLOOKUP(K217,COND!$A$2:$C$7,2,FALSE)+$L$3*VLOOKUP(L217,COND!$A$2:$C$7,3,FALSE)</f>
        <v>3.6318903840777139</v>
      </c>
      <c r="AQ217" s="28">
        <f t="shared" si="29"/>
        <v>0.93247983769220844</v>
      </c>
      <c r="AR217" t="str">
        <f t="shared" si="30"/>
        <v>DH</v>
      </c>
      <c r="AS217">
        <v>680</v>
      </c>
      <c r="AT217">
        <v>213</v>
      </c>
      <c r="AV217" t="str">
        <f t="shared" si="31"/>
        <v>Unlikely</v>
      </c>
      <c r="AX217" t="str">
        <f>IF(VLOOKUP($B217,'Draft List'!$D$4:$AC$2598,AX$3,FALSE)&lt;&gt;0,VLOOKUP($B217,'Draft List'!$D$4:$AC$2598,AX$3,FALSE),"")</f>
        <v/>
      </c>
      <c r="AY217" t="str">
        <f>IF(VLOOKUP($B217,'Draft List'!$D$4:$AC$2598,AY$3,FALSE)&lt;&gt;0,VLOOKUP($B217,'Draft List'!$D$4:$AC$2598,AY$3,FALSE),"")</f>
        <v/>
      </c>
      <c r="AZ217" t="str">
        <f>IF(VLOOKUP($B217,'Draft List'!$D$4:$AC$2598,AZ$3,FALSE)&lt;&gt;0,VLOOKUP($B217,'Draft List'!$D$4:$AC$2598,AZ$3,FALSE),"")</f>
        <v/>
      </c>
      <c r="BA217" t="str">
        <f>IF(VLOOKUP($B217,'Draft List'!$D$4:$AC$2598,BA$3,FALSE)&lt;&gt;0,VLOOKUP($B217,'Draft List'!$D$4:$AC$2598,BA$3,FALSE),"")</f>
        <v/>
      </c>
    </row>
    <row r="218" spans="1:53" x14ac:dyDescent="0.25">
      <c r="A218" t="str">
        <f t="shared" si="24"/>
        <v>3BManny Flores21</v>
      </c>
      <c r="B218">
        <f>VLOOKUP($A218,draft_listing_batters_stats!$A$1:$B$1324,2,FALSE)</f>
        <v>11945</v>
      </c>
      <c r="C218" s="1" t="s">
        <v>76</v>
      </c>
      <c r="D218" s="1" t="s">
        <v>183</v>
      </c>
      <c r="E218" s="1" t="s">
        <v>257</v>
      </c>
      <c r="F218" s="1">
        <v>21</v>
      </c>
      <c r="G218" s="1" t="s">
        <v>68</v>
      </c>
      <c r="H218" s="1" t="s">
        <v>44</v>
      </c>
      <c r="I218" s="1" t="s">
        <v>54</v>
      </c>
      <c r="J218" s="24" t="s">
        <v>54</v>
      </c>
      <c r="K218" s="1" t="s">
        <v>47</v>
      </c>
      <c r="L218" s="24" t="s">
        <v>46</v>
      </c>
      <c r="M218" s="1">
        <v>2</v>
      </c>
      <c r="N218" s="1">
        <v>6</v>
      </c>
      <c r="O218" s="1">
        <v>2</v>
      </c>
      <c r="P218" s="1">
        <v>4</v>
      </c>
      <c r="Q218" s="24">
        <v>4</v>
      </c>
      <c r="R218" s="1">
        <v>2</v>
      </c>
      <c r="S218" s="1">
        <v>7</v>
      </c>
      <c r="T218" s="1">
        <v>4</v>
      </c>
      <c r="U218" s="1">
        <v>5</v>
      </c>
      <c r="V218" s="24">
        <v>6</v>
      </c>
      <c r="W218" s="1">
        <v>8</v>
      </c>
      <c r="X218" s="1">
        <v>9</v>
      </c>
      <c r="Y218" s="24">
        <v>1</v>
      </c>
      <c r="Z218" s="1" t="s">
        <v>48</v>
      </c>
      <c r="AA218" s="1" t="s">
        <v>48</v>
      </c>
      <c r="AB218" s="1">
        <v>3</v>
      </c>
      <c r="AC218" s="1">
        <v>5</v>
      </c>
      <c r="AD218" s="1">
        <v>3</v>
      </c>
      <c r="AE218" s="1">
        <v>5</v>
      </c>
      <c r="AF218" s="1">
        <v>3</v>
      </c>
      <c r="AG218" s="24" t="s">
        <v>48</v>
      </c>
      <c r="AH218" s="1">
        <v>8</v>
      </c>
      <c r="AI218" s="1">
        <v>8</v>
      </c>
      <c r="AJ218" s="24">
        <v>10</v>
      </c>
      <c r="AK218" s="36" t="s">
        <v>872</v>
      </c>
      <c r="AL218" s="9">
        <f t="shared" si="25"/>
        <v>-1.0342489520274849</v>
      </c>
      <c r="AM218" s="9">
        <f t="shared" si="26"/>
        <v>-0.64732385471723042</v>
      </c>
      <c r="AN218">
        <f t="shared" si="27"/>
        <v>5</v>
      </c>
      <c r="AO218" s="6">
        <f t="shared" si="28"/>
        <v>0.75</v>
      </c>
      <c r="AP218" s="9">
        <f>($AL$3*AL218+$AM$3*AM218+$AN$3*AN218+$AO$3*AO218)+$K$3*VLOOKUP(K218,COND!$A$2:$C$7,2,FALSE)+$L$3*VLOOKUP(L218,COND!$A$2:$C$7,3,FALSE)</f>
        <v>3.6120221815238196</v>
      </c>
      <c r="AQ218" s="28">
        <f t="shared" si="29"/>
        <v>0.9296471004368948</v>
      </c>
      <c r="AR218" t="str">
        <f t="shared" si="30"/>
        <v>3B</v>
      </c>
      <c r="AS218">
        <v>680</v>
      </c>
      <c r="AT218">
        <v>214</v>
      </c>
      <c r="AV218" t="str">
        <f t="shared" si="31"/>
        <v>Unlikely</v>
      </c>
      <c r="AX218" t="str">
        <f>IF(VLOOKUP($B218,'Draft List'!$D$4:$AC$2598,AX$3,FALSE)&lt;&gt;0,VLOOKUP($B218,'Draft List'!$D$4:$AC$2598,AX$3,FALSE),"")</f>
        <v/>
      </c>
      <c r="AY218" t="str">
        <f>IF(VLOOKUP($B218,'Draft List'!$D$4:$AC$2598,AY$3,FALSE)&lt;&gt;0,VLOOKUP($B218,'Draft List'!$D$4:$AC$2598,AY$3,FALSE),"")</f>
        <v/>
      </c>
      <c r="AZ218" t="str">
        <f>IF(VLOOKUP($B218,'Draft List'!$D$4:$AC$2598,AZ$3,FALSE)&lt;&gt;0,VLOOKUP($B218,'Draft List'!$D$4:$AC$2598,AZ$3,FALSE),"")</f>
        <v/>
      </c>
      <c r="BA218" t="str">
        <f>IF(VLOOKUP($B218,'Draft List'!$D$4:$AC$2598,BA$3,FALSE)&lt;&gt;0,VLOOKUP($B218,'Draft List'!$D$4:$AC$2598,BA$3,FALSE),"")</f>
        <v/>
      </c>
    </row>
    <row r="219" spans="1:53" hidden="1" x14ac:dyDescent="0.25">
      <c r="A219" t="str">
        <f t="shared" si="24"/>
        <v>C-Juan Colón21</v>
      </c>
      <c r="B219">
        <f>VLOOKUP($A219,draft_listing_batters_stats!$A$1:$B$1324,2,FALSE)</f>
        <v>9145</v>
      </c>
      <c r="C219" s="1" t="s">
        <v>93</v>
      </c>
      <c r="D219" s="1" t="s">
        <v>140</v>
      </c>
      <c r="E219" s="1" t="s">
        <v>1101</v>
      </c>
      <c r="F219" s="1">
        <v>21</v>
      </c>
      <c r="G219" s="1" t="s">
        <v>44</v>
      </c>
      <c r="H219" s="1" t="s">
        <v>44</v>
      </c>
      <c r="I219" s="1" t="s">
        <v>54</v>
      </c>
      <c r="J219" s="24" t="s">
        <v>54</v>
      </c>
      <c r="K219" s="1" t="s">
        <v>47</v>
      </c>
      <c r="L219" s="24" t="s">
        <v>46</v>
      </c>
      <c r="M219" s="1">
        <v>2</v>
      </c>
      <c r="N219" s="1">
        <v>1</v>
      </c>
      <c r="O219" s="1">
        <v>2</v>
      </c>
      <c r="P219" s="1">
        <v>3</v>
      </c>
      <c r="Q219" s="24">
        <v>3</v>
      </c>
      <c r="R219" s="1">
        <v>3</v>
      </c>
      <c r="S219" s="1">
        <v>3</v>
      </c>
      <c r="T219" s="1">
        <v>3</v>
      </c>
      <c r="U219" s="1">
        <v>6</v>
      </c>
      <c r="V219" s="24">
        <v>4</v>
      </c>
      <c r="W219" s="1">
        <v>3</v>
      </c>
      <c r="X219" s="1">
        <v>3</v>
      </c>
      <c r="Y219" s="24">
        <v>5</v>
      </c>
      <c r="Z219" s="1">
        <v>1</v>
      </c>
      <c r="AA219" s="1" t="s">
        <v>48</v>
      </c>
      <c r="AB219" s="1" t="s">
        <v>48</v>
      </c>
      <c r="AC219" s="1" t="s">
        <v>48</v>
      </c>
      <c r="AD219" s="1" t="s">
        <v>48</v>
      </c>
      <c r="AE219" s="1" t="s">
        <v>48</v>
      </c>
      <c r="AF219" s="1" t="s">
        <v>48</v>
      </c>
      <c r="AG219" s="24" t="s">
        <v>48</v>
      </c>
      <c r="AH219" s="1">
        <v>1</v>
      </c>
      <c r="AI219" s="1">
        <v>2</v>
      </c>
      <c r="AJ219" s="24">
        <v>1</v>
      </c>
      <c r="AK219" s="36" t="s">
        <v>854</v>
      </c>
      <c r="AL219" s="9">
        <f t="shared" si="25"/>
        <v>-1.4192742399476668</v>
      </c>
      <c r="AM219" s="9">
        <f t="shared" si="26"/>
        <v>-0.60239216063785694</v>
      </c>
      <c r="AN219">
        <f t="shared" si="27"/>
        <v>0</v>
      </c>
      <c r="AO219" s="6">
        <f t="shared" si="28"/>
        <v>1</v>
      </c>
      <c r="AP219" s="9">
        <f>($AL$3*AL219+$AM$3*AM219+$AN$3*AN219+$AO$3*AO219)+$K$3*VLOOKUP(K219,COND!$A$2:$C$7,2,FALSE)+$L$3*VLOOKUP(L219,COND!$A$2:$C$7,3,FALSE)</f>
        <v>3.5293666483509503</v>
      </c>
      <c r="AQ219" s="28">
        <f t="shared" si="29"/>
        <v>0.91786237016039052</v>
      </c>
      <c r="AR219" t="str">
        <f t="shared" si="30"/>
        <v>C</v>
      </c>
      <c r="AS219">
        <v>680</v>
      </c>
      <c r="AT219">
        <v>215</v>
      </c>
      <c r="AV219" t="str">
        <f t="shared" si="31"/>
        <v>Unlikely</v>
      </c>
      <c r="AX219" t="str">
        <f>IF(VLOOKUP($B219,'Draft List'!$D$4:$AC$2598,AX$3,FALSE)&lt;&gt;0,VLOOKUP($B219,'Draft List'!$D$4:$AC$2598,AX$3,FALSE),"")</f>
        <v/>
      </c>
      <c r="AY219" t="str">
        <f>IF(VLOOKUP($B219,'Draft List'!$D$4:$AC$2598,AY$3,FALSE)&lt;&gt;0,VLOOKUP($B219,'Draft List'!$D$4:$AC$2598,AY$3,FALSE),"")</f>
        <v/>
      </c>
      <c r="AZ219" t="str">
        <f>IF(VLOOKUP($B219,'Draft List'!$D$4:$AC$2598,AZ$3,FALSE)&lt;&gt;0,VLOOKUP($B219,'Draft List'!$D$4:$AC$2598,AZ$3,FALSE),"")</f>
        <v/>
      </c>
      <c r="BA219" t="str">
        <f>IF(VLOOKUP($B219,'Draft List'!$D$4:$AC$2598,BA$3,FALSE)&lt;&gt;0,VLOOKUP($B219,'Draft List'!$D$4:$AC$2598,BA$3,FALSE),"")</f>
        <v/>
      </c>
    </row>
    <row r="220" spans="1:53" hidden="1" x14ac:dyDescent="0.25">
      <c r="A220" t="str">
        <f t="shared" si="24"/>
        <v>SSRich Clark21</v>
      </c>
      <c r="B220">
        <f>VLOOKUP($A220,draft_listing_batters_stats!$A$1:$B$1324,2,FALSE)</f>
        <v>16077</v>
      </c>
      <c r="C220" s="1" t="s">
        <v>79</v>
      </c>
      <c r="D220" s="1" t="s">
        <v>598</v>
      </c>
      <c r="E220" s="1" t="s">
        <v>161</v>
      </c>
      <c r="F220" s="1">
        <v>21</v>
      </c>
      <c r="G220" s="1" t="s">
        <v>44</v>
      </c>
      <c r="H220" s="1" t="s">
        <v>44</v>
      </c>
      <c r="I220" s="1" t="s">
        <v>54</v>
      </c>
      <c r="J220" s="24" t="s">
        <v>54</v>
      </c>
      <c r="K220" s="1" t="s">
        <v>47</v>
      </c>
      <c r="L220" s="24" t="s">
        <v>51</v>
      </c>
      <c r="M220" s="1">
        <v>3</v>
      </c>
      <c r="N220" s="1">
        <v>3</v>
      </c>
      <c r="O220" s="1">
        <v>1</v>
      </c>
      <c r="P220" s="1">
        <v>4</v>
      </c>
      <c r="Q220" s="24">
        <v>4</v>
      </c>
      <c r="R220" s="1">
        <v>3</v>
      </c>
      <c r="S220" s="1">
        <v>3</v>
      </c>
      <c r="T220" s="1">
        <v>3</v>
      </c>
      <c r="U220" s="1">
        <v>5</v>
      </c>
      <c r="V220" s="24">
        <v>5</v>
      </c>
      <c r="W220" s="1">
        <v>8</v>
      </c>
      <c r="X220" s="1">
        <v>8</v>
      </c>
      <c r="Y220" s="24">
        <v>1</v>
      </c>
      <c r="Z220" s="1" t="s">
        <v>48</v>
      </c>
      <c r="AA220" s="1" t="s">
        <v>48</v>
      </c>
      <c r="AB220" s="1" t="s">
        <v>48</v>
      </c>
      <c r="AC220" s="1" t="s">
        <v>48</v>
      </c>
      <c r="AD220" s="1">
        <v>6</v>
      </c>
      <c r="AE220" s="1" t="s">
        <v>48</v>
      </c>
      <c r="AF220" s="1" t="s">
        <v>48</v>
      </c>
      <c r="AG220" s="24" t="s">
        <v>48</v>
      </c>
      <c r="AH220" s="1">
        <v>10</v>
      </c>
      <c r="AI220" s="1">
        <v>4</v>
      </c>
      <c r="AJ220" s="24">
        <v>4</v>
      </c>
      <c r="AK220" s="36" t="s">
        <v>904</v>
      </c>
      <c r="AL220" s="9">
        <f t="shared" si="25"/>
        <v>-0.9479342487048219</v>
      </c>
      <c r="AM220" s="9">
        <f t="shared" si="26"/>
        <v>-0.65208537083035456</v>
      </c>
      <c r="AN220">
        <f t="shared" si="27"/>
        <v>1</v>
      </c>
      <c r="AO220" s="6">
        <f t="shared" si="28"/>
        <v>1</v>
      </c>
      <c r="AP220" s="9">
        <f>($AL$3*AL220+$AM$3*AM220+$AN$3*AN220+$AO$3*AO220)+$K$3*VLOOKUP(K220,COND!$A$2:$C$7,2,FALSE)+$L$3*VLOOKUP(L220,COND!$A$2:$C$7,3,FALSE)</f>
        <v>3.2468487918319298</v>
      </c>
      <c r="AQ220" s="28">
        <f t="shared" si="29"/>
        <v>0.8775819846911006</v>
      </c>
      <c r="AR220" t="str">
        <f t="shared" si="30"/>
        <v>SS</v>
      </c>
      <c r="AS220">
        <v>680</v>
      </c>
      <c r="AT220">
        <v>216</v>
      </c>
      <c r="AV220" t="str">
        <f t="shared" si="31"/>
        <v>Unlikely</v>
      </c>
      <c r="AX220" t="str">
        <f>IF(VLOOKUP($B220,'Draft List'!$D$4:$AC$2598,AX$3,FALSE)&lt;&gt;0,VLOOKUP($B220,'Draft List'!$D$4:$AC$2598,AX$3,FALSE),"")</f>
        <v/>
      </c>
      <c r="AY220" t="str">
        <f>IF(VLOOKUP($B220,'Draft List'!$D$4:$AC$2598,AY$3,FALSE)&lt;&gt;0,VLOOKUP($B220,'Draft List'!$D$4:$AC$2598,AY$3,FALSE),"")</f>
        <v/>
      </c>
      <c r="AZ220" t="str">
        <f>IF(VLOOKUP($B220,'Draft List'!$D$4:$AC$2598,AZ$3,FALSE)&lt;&gt;0,VLOOKUP($B220,'Draft List'!$D$4:$AC$2598,AZ$3,FALSE),"")</f>
        <v/>
      </c>
      <c r="BA220" t="str">
        <f>IF(VLOOKUP($B220,'Draft List'!$D$4:$AC$2598,BA$3,FALSE)&lt;&gt;0,VLOOKUP($B220,'Draft List'!$D$4:$AC$2598,BA$3,FALSE),"")</f>
        <v/>
      </c>
    </row>
    <row r="221" spans="1:53" hidden="1" x14ac:dyDescent="0.25">
      <c r="A221" t="str">
        <f t="shared" si="24"/>
        <v>C-Archie Moore21</v>
      </c>
      <c r="B221">
        <f>VLOOKUP($A221,draft_listing_batters_stats!$A$1:$B$1324,2,FALSE)</f>
        <v>10143</v>
      </c>
      <c r="C221" s="1" t="s">
        <v>93</v>
      </c>
      <c r="D221" s="1" t="s">
        <v>692</v>
      </c>
      <c r="E221" s="1" t="s">
        <v>275</v>
      </c>
      <c r="F221" s="1">
        <v>21</v>
      </c>
      <c r="G221" s="1" t="s">
        <v>58</v>
      </c>
      <c r="H221" s="1" t="s">
        <v>44</v>
      </c>
      <c r="I221" s="1" t="s">
        <v>54</v>
      </c>
      <c r="J221" s="24" t="s">
        <v>54</v>
      </c>
      <c r="K221" s="1" t="s">
        <v>47</v>
      </c>
      <c r="L221" s="24" t="s">
        <v>46</v>
      </c>
      <c r="M221" s="1">
        <v>1</v>
      </c>
      <c r="N221" s="1">
        <v>4</v>
      </c>
      <c r="O221" s="1">
        <v>4</v>
      </c>
      <c r="P221" s="1">
        <v>3</v>
      </c>
      <c r="Q221" s="24">
        <v>1</v>
      </c>
      <c r="R221" s="1">
        <v>2</v>
      </c>
      <c r="S221" s="1">
        <v>6</v>
      </c>
      <c r="T221" s="1">
        <v>5</v>
      </c>
      <c r="U221" s="1">
        <v>5</v>
      </c>
      <c r="V221" s="24">
        <v>4</v>
      </c>
      <c r="W221" s="1">
        <v>7</v>
      </c>
      <c r="X221" s="1">
        <v>8</v>
      </c>
      <c r="Y221" s="24">
        <v>10</v>
      </c>
      <c r="Z221" s="1">
        <v>5</v>
      </c>
      <c r="AA221" s="1" t="s">
        <v>48</v>
      </c>
      <c r="AB221" s="1" t="s">
        <v>48</v>
      </c>
      <c r="AC221" s="1" t="s">
        <v>48</v>
      </c>
      <c r="AD221" s="1" t="s">
        <v>48</v>
      </c>
      <c r="AE221" s="1" t="s">
        <v>48</v>
      </c>
      <c r="AF221" s="1" t="s">
        <v>48</v>
      </c>
      <c r="AG221" s="24" t="s">
        <v>48</v>
      </c>
      <c r="AH221" s="1">
        <v>1</v>
      </c>
      <c r="AI221" s="1">
        <v>1</v>
      </c>
      <c r="AJ221" s="24">
        <v>1</v>
      </c>
      <c r="AK221" s="36" t="s">
        <v>826</v>
      </c>
      <c r="AL221" s="9">
        <f t="shared" si="25"/>
        <v>-1.5025601288805945</v>
      </c>
      <c r="AM221" s="9">
        <f t="shared" si="26"/>
        <v>-0.69535491994619947</v>
      </c>
      <c r="AN221">
        <f t="shared" si="27"/>
        <v>0</v>
      </c>
      <c r="AO221" s="6">
        <f t="shared" si="28"/>
        <v>1.75</v>
      </c>
      <c r="AP221" s="9">
        <f>($AL$3*AL221+$AM$3*AM221+$AN$3*AN221+$AO$3*AO221)+$K$3*VLOOKUP(K221,COND!$A$2:$C$7,2,FALSE)+$L$3*VLOOKUP(L221,COND!$A$2:$C$7,3,FALSE)</f>
        <v>3.1554849477575466</v>
      </c>
      <c r="AQ221" s="28">
        <f t="shared" si="29"/>
        <v>0.86455565459424721</v>
      </c>
      <c r="AR221" t="str">
        <f t="shared" si="30"/>
        <v>C</v>
      </c>
      <c r="AS221">
        <v>680</v>
      </c>
      <c r="AT221">
        <v>217</v>
      </c>
      <c r="AV221" t="str">
        <f t="shared" si="31"/>
        <v>Unlikely</v>
      </c>
      <c r="AX221">
        <f>IF(VLOOKUP($B221,'Draft List'!$D$4:$AC$2598,AX$3,FALSE)&lt;&gt;0,VLOOKUP($B221,'Draft List'!$D$4:$AC$2598,AX$3,FALSE),"")</f>
        <v>149</v>
      </c>
      <c r="AY221">
        <f>IF(VLOOKUP($B221,'Draft List'!$D$4:$AC$2598,AY$3,FALSE)&lt;&gt;0,VLOOKUP($B221,'Draft List'!$D$4:$AC$2598,AY$3,FALSE),"")</f>
        <v>6</v>
      </c>
      <c r="AZ221">
        <f>IF(VLOOKUP($B221,'Draft List'!$D$4:$AC$2598,AZ$3,FALSE)&lt;&gt;0,VLOOKUP($B221,'Draft List'!$D$4:$AC$2598,AZ$3,FALSE),"")</f>
        <v>13</v>
      </c>
      <c r="BA221" t="str">
        <f>IF(VLOOKUP($B221,'Draft List'!$D$4:$AC$2598,BA$3,FALSE)&lt;&gt;0,VLOOKUP($B221,'Draft List'!$D$4:$AC$2598,BA$3,FALSE),"")</f>
        <v>Arlington Bureaucrats</v>
      </c>
    </row>
    <row r="222" spans="1:53" hidden="1" x14ac:dyDescent="0.25">
      <c r="A222" t="str">
        <f t="shared" si="24"/>
        <v>LFKarl Sánchez18</v>
      </c>
      <c r="B222">
        <f>VLOOKUP($A222,draft_listing_batters_stats!$A$1:$B$1324,2,FALSE)</f>
        <v>7575</v>
      </c>
      <c r="C222" s="1" t="s">
        <v>55</v>
      </c>
      <c r="D222" s="1" t="s">
        <v>1622</v>
      </c>
      <c r="E222" s="1" t="s">
        <v>204</v>
      </c>
      <c r="F222" s="1">
        <v>18</v>
      </c>
      <c r="G222" s="1" t="s">
        <v>68</v>
      </c>
      <c r="H222" s="1" t="s">
        <v>44</v>
      </c>
      <c r="I222" s="1" t="s">
        <v>54</v>
      </c>
      <c r="J222" s="24" t="s">
        <v>54</v>
      </c>
      <c r="K222" s="1" t="s">
        <v>47</v>
      </c>
      <c r="L222" s="24" t="s">
        <v>46</v>
      </c>
      <c r="M222" s="1">
        <v>1</v>
      </c>
      <c r="N222" s="1">
        <v>1</v>
      </c>
      <c r="O222" s="1">
        <v>2</v>
      </c>
      <c r="P222" s="1">
        <v>2</v>
      </c>
      <c r="Q222" s="24">
        <v>1</v>
      </c>
      <c r="R222" s="1">
        <v>4</v>
      </c>
      <c r="S222" s="1">
        <v>2</v>
      </c>
      <c r="T222" s="1">
        <v>2</v>
      </c>
      <c r="U222" s="1">
        <v>6</v>
      </c>
      <c r="V222" s="24">
        <v>1</v>
      </c>
      <c r="W222" s="1">
        <v>6</v>
      </c>
      <c r="X222" s="1">
        <v>8</v>
      </c>
      <c r="Y222" s="24">
        <v>1</v>
      </c>
      <c r="Z222" s="1" t="s">
        <v>48</v>
      </c>
      <c r="AA222" s="1" t="s">
        <v>48</v>
      </c>
      <c r="AB222" s="1" t="s">
        <v>48</v>
      </c>
      <c r="AC222" s="1" t="s">
        <v>48</v>
      </c>
      <c r="AD222" s="1" t="s">
        <v>48</v>
      </c>
      <c r="AE222" s="1" t="s">
        <v>48</v>
      </c>
      <c r="AF222" s="1" t="s">
        <v>48</v>
      </c>
      <c r="AG222" s="24" t="s">
        <v>48</v>
      </c>
      <c r="AH222" s="1">
        <v>1</v>
      </c>
      <c r="AI222" s="1">
        <v>3</v>
      </c>
      <c r="AJ222" s="24">
        <v>3</v>
      </c>
      <c r="AK222" s="36" t="s">
        <v>839</v>
      </c>
      <c r="AL222" s="9">
        <f t="shared" si="25"/>
        <v>-1.9115723057940897</v>
      </c>
      <c r="AM222" s="9">
        <f t="shared" si="26"/>
        <v>-0.53400671752903761</v>
      </c>
      <c r="AN222">
        <f t="shared" si="27"/>
        <v>0</v>
      </c>
      <c r="AO222" s="6">
        <f t="shared" si="28"/>
        <v>0</v>
      </c>
      <c r="AP222" s="9">
        <f>($AL$3*AL222+$AM$3*AM222+$AN$3*AN222+$AO$3*AO222)+$K$3*VLOOKUP(K222,COND!$A$2:$C$7,2,FALSE)+$L$3*VLOOKUP(L222,COND!$A$2:$C$7,3,FALSE)</f>
        <v>3.3007621590721401</v>
      </c>
      <c r="AQ222" s="28">
        <f t="shared" si="29"/>
        <v>0.88526875975424391</v>
      </c>
      <c r="AR222" t="str">
        <f t="shared" si="30"/>
        <v>DH</v>
      </c>
      <c r="AS222">
        <v>680</v>
      </c>
      <c r="AT222">
        <v>218</v>
      </c>
      <c r="AV222" t="str">
        <f t="shared" si="31"/>
        <v>Unlikely</v>
      </c>
      <c r="AX222" t="str">
        <f>IF(VLOOKUP($B222,'Draft List'!$D$4:$AC$2598,AX$3,FALSE)&lt;&gt;0,VLOOKUP($B222,'Draft List'!$D$4:$AC$2598,AX$3,FALSE),"")</f>
        <v/>
      </c>
      <c r="AY222" t="str">
        <f>IF(VLOOKUP($B222,'Draft List'!$D$4:$AC$2598,AY$3,FALSE)&lt;&gt;0,VLOOKUP($B222,'Draft List'!$D$4:$AC$2598,AY$3,FALSE),"")</f>
        <v/>
      </c>
      <c r="AZ222" t="str">
        <f>IF(VLOOKUP($B222,'Draft List'!$D$4:$AC$2598,AZ$3,FALSE)&lt;&gt;0,VLOOKUP($B222,'Draft List'!$D$4:$AC$2598,AZ$3,FALSE),"")</f>
        <v/>
      </c>
      <c r="BA222" t="str">
        <f>IF(VLOOKUP($B222,'Draft List'!$D$4:$AC$2598,BA$3,FALSE)&lt;&gt;0,VLOOKUP($B222,'Draft List'!$D$4:$AC$2598,BA$3,FALSE),"")</f>
        <v/>
      </c>
    </row>
    <row r="223" spans="1:53" hidden="1" x14ac:dyDescent="0.25">
      <c r="A223" t="str">
        <f t="shared" si="24"/>
        <v>2BMiguel Fernández22</v>
      </c>
      <c r="B223">
        <f>VLOOKUP($A223,draft_listing_batters_stats!$A$1:$B$1324,2,FALSE)</f>
        <v>13236</v>
      </c>
      <c r="C223" s="1" t="s">
        <v>78</v>
      </c>
      <c r="D223" s="1" t="s">
        <v>224</v>
      </c>
      <c r="E223" s="1" t="s">
        <v>761</v>
      </c>
      <c r="F223" s="1">
        <v>22</v>
      </c>
      <c r="G223" s="1" t="s">
        <v>44</v>
      </c>
      <c r="H223" s="1" t="s">
        <v>44</v>
      </c>
      <c r="I223" s="1" t="s">
        <v>54</v>
      </c>
      <c r="J223" s="24" t="s">
        <v>54</v>
      </c>
      <c r="K223" s="1" t="s">
        <v>47</v>
      </c>
      <c r="L223" s="24" t="s">
        <v>46</v>
      </c>
      <c r="M223" s="1">
        <v>1</v>
      </c>
      <c r="N223" s="1">
        <v>2</v>
      </c>
      <c r="O223" s="1">
        <v>2</v>
      </c>
      <c r="P223" s="1">
        <v>2</v>
      </c>
      <c r="Q223" s="24">
        <v>2</v>
      </c>
      <c r="R223" s="1">
        <v>4</v>
      </c>
      <c r="S223" s="1">
        <v>2</v>
      </c>
      <c r="T223" s="1">
        <v>2</v>
      </c>
      <c r="U223" s="1">
        <v>3</v>
      </c>
      <c r="V223" s="24">
        <v>3</v>
      </c>
      <c r="W223" s="1">
        <v>4</v>
      </c>
      <c r="X223" s="1">
        <v>3</v>
      </c>
      <c r="Y223" s="24">
        <v>1</v>
      </c>
      <c r="Z223" s="1" t="s">
        <v>48</v>
      </c>
      <c r="AA223" s="1" t="s">
        <v>48</v>
      </c>
      <c r="AB223" s="1">
        <v>5</v>
      </c>
      <c r="AC223" s="1" t="s">
        <v>48</v>
      </c>
      <c r="AD223" s="1" t="s">
        <v>48</v>
      </c>
      <c r="AE223" s="1">
        <v>1</v>
      </c>
      <c r="AF223" s="1" t="s">
        <v>48</v>
      </c>
      <c r="AG223" s="24" t="s">
        <v>48</v>
      </c>
      <c r="AH223" s="1">
        <v>8</v>
      </c>
      <c r="AI223" s="1">
        <v>10</v>
      </c>
      <c r="AJ223" s="24">
        <v>10</v>
      </c>
      <c r="AK223" s="36" t="s">
        <v>993</v>
      </c>
      <c r="AL223" s="9">
        <f t="shared" si="25"/>
        <v>-1.8204960863583022</v>
      </c>
      <c r="AM223" s="9">
        <f t="shared" si="26"/>
        <v>-0.72310268792361398</v>
      </c>
      <c r="AN223">
        <f t="shared" si="27"/>
        <v>5</v>
      </c>
      <c r="AO223" s="6">
        <f t="shared" si="28"/>
        <v>0.6</v>
      </c>
      <c r="AP223" s="9">
        <f>($AL$3*AL223+$AM$3*AM223+$AN$3*AN223+$AO$3*AO223)+$K$3*VLOOKUP(K223,COND!$A$2:$C$7,2,FALSE)+$L$3*VLOOKUP(L223,COND!$A$2:$C$7,3,FALSE)</f>
        <v>2.4740514696141354</v>
      </c>
      <c r="AQ223" s="28">
        <f t="shared" si="29"/>
        <v>0.76739930663983946</v>
      </c>
      <c r="AR223" t="str">
        <f t="shared" si="30"/>
        <v>2B</v>
      </c>
      <c r="AS223">
        <v>680</v>
      </c>
      <c r="AT223">
        <v>219</v>
      </c>
      <c r="AV223" t="str">
        <f t="shared" si="31"/>
        <v>Unlikely</v>
      </c>
      <c r="AX223">
        <f>IF(VLOOKUP($B223,'Draft List'!$D$4:$AC$2598,AX$3,FALSE)&lt;&gt;0,VLOOKUP($B223,'Draft List'!$D$4:$AC$2598,AX$3,FALSE),"")</f>
        <v>393</v>
      </c>
      <c r="AY223">
        <f>IF(VLOOKUP($B223,'Draft List'!$D$4:$AC$2598,AY$3,FALSE)&lt;&gt;0,VLOOKUP($B223,'Draft List'!$D$4:$AC$2598,AY$3,FALSE),"")</f>
        <v>15</v>
      </c>
      <c r="AZ223">
        <f>IF(VLOOKUP($B223,'Draft List'!$D$4:$AC$2598,AZ$3,FALSE)&lt;&gt;0,VLOOKUP($B223,'Draft List'!$D$4:$AC$2598,AZ$3,FALSE),"")</f>
        <v>23</v>
      </c>
      <c r="BA223" t="str">
        <f>IF(VLOOKUP($B223,'Draft List'!$D$4:$AC$2598,BA$3,FALSE)&lt;&gt;0,VLOOKUP($B223,'Draft List'!$D$4:$AC$2598,BA$3,FALSE),"")</f>
        <v>Hartford Harpoon</v>
      </c>
    </row>
    <row r="224" spans="1:53" hidden="1" x14ac:dyDescent="0.25">
      <c r="A224" t="str">
        <f t="shared" si="24"/>
        <v>1BNelson Canó20</v>
      </c>
      <c r="B224">
        <f>VLOOKUP($A224,draft_listing_batters_stats!$A$1:$B$1324,2,FALSE)</f>
        <v>2737</v>
      </c>
      <c r="C224" s="1" t="s">
        <v>94</v>
      </c>
      <c r="D224" s="1" t="s">
        <v>141</v>
      </c>
      <c r="E224" s="1" t="s">
        <v>1074</v>
      </c>
      <c r="F224" s="1">
        <v>20</v>
      </c>
      <c r="G224" s="1" t="s">
        <v>58</v>
      </c>
      <c r="H224" s="1" t="s">
        <v>58</v>
      </c>
      <c r="I224" s="1" t="s">
        <v>54</v>
      </c>
      <c r="J224" s="24" t="s">
        <v>54</v>
      </c>
      <c r="K224" s="1" t="s">
        <v>47</v>
      </c>
      <c r="L224" s="24" t="s">
        <v>46</v>
      </c>
      <c r="M224" s="1">
        <v>2</v>
      </c>
      <c r="N224" s="1">
        <v>5</v>
      </c>
      <c r="O224" s="1">
        <v>3</v>
      </c>
      <c r="P224" s="1">
        <v>3</v>
      </c>
      <c r="Q224" s="24">
        <v>3</v>
      </c>
      <c r="R224" s="1">
        <v>3</v>
      </c>
      <c r="S224" s="1">
        <v>5</v>
      </c>
      <c r="T224" s="1">
        <v>4</v>
      </c>
      <c r="U224" s="1">
        <v>3</v>
      </c>
      <c r="V224" s="24">
        <v>6</v>
      </c>
      <c r="W224" s="1">
        <v>1</v>
      </c>
      <c r="X224" s="1">
        <v>3</v>
      </c>
      <c r="Y224" s="24">
        <v>1</v>
      </c>
      <c r="Z224" s="1" t="s">
        <v>48</v>
      </c>
      <c r="AA224" s="1">
        <v>3</v>
      </c>
      <c r="AB224" s="1" t="s">
        <v>48</v>
      </c>
      <c r="AC224" s="1" t="s">
        <v>48</v>
      </c>
      <c r="AD224" s="1" t="s">
        <v>48</v>
      </c>
      <c r="AE224" s="1" t="s">
        <v>48</v>
      </c>
      <c r="AF224" s="1" t="s">
        <v>48</v>
      </c>
      <c r="AG224" s="24" t="s">
        <v>48</v>
      </c>
      <c r="AH224" s="1">
        <v>2</v>
      </c>
      <c r="AI224" s="1">
        <v>1</v>
      </c>
      <c r="AJ224" s="24">
        <v>2</v>
      </c>
      <c r="AK224" s="36" t="s">
        <v>881</v>
      </c>
      <c r="AL224" s="9">
        <f t="shared" si="25"/>
        <v>-1.1319732274489516</v>
      </c>
      <c r="AM224" s="9">
        <f t="shared" si="26"/>
        <v>-0.60630687777112469</v>
      </c>
      <c r="AN224">
        <f t="shared" si="27"/>
        <v>0</v>
      </c>
      <c r="AO224" s="6">
        <f t="shared" si="28"/>
        <v>0</v>
      </c>
      <c r="AP224" s="9">
        <f>($AL$3*AL224+$AM$3*AM224+$AN$3*AN224+$AO$3*AO224)+$K$3*VLOOKUP(K224,COND!$A$2:$C$7,2,FALSE)+$L$3*VLOOKUP(L224,COND!$A$2:$C$7,3,FALSE)</f>
        <v>2.5111201440016089</v>
      </c>
      <c r="AQ224" s="28">
        <f t="shared" si="29"/>
        <v>0.77268442564633488</v>
      </c>
      <c r="AR224" t="str">
        <f t="shared" si="30"/>
        <v>1B</v>
      </c>
      <c r="AS224">
        <v>680</v>
      </c>
      <c r="AT224">
        <v>220</v>
      </c>
      <c r="AV224" t="str">
        <f t="shared" si="31"/>
        <v>Unlikely</v>
      </c>
      <c r="AX224">
        <f>IF(VLOOKUP($B224,'Draft List'!$D$4:$AC$2598,AX$3,FALSE)&lt;&gt;0,VLOOKUP($B224,'Draft List'!$D$4:$AC$2598,AX$3,FALSE),"")</f>
        <v>240</v>
      </c>
      <c r="AY224">
        <f>IF(VLOOKUP($B224,'Draft List'!$D$4:$AC$2598,AY$3,FALSE)&lt;&gt;0,VLOOKUP($B224,'Draft List'!$D$4:$AC$2598,AY$3,FALSE),"")</f>
        <v>9</v>
      </c>
      <c r="AZ224">
        <f>IF(VLOOKUP($B224,'Draft List'!$D$4:$AC$2598,AZ$3,FALSE)&lt;&gt;0,VLOOKUP($B224,'Draft List'!$D$4:$AC$2598,AZ$3,FALSE),"")</f>
        <v>26</v>
      </c>
      <c r="BA224" t="str">
        <f>IF(VLOOKUP($B224,'Draft List'!$D$4:$AC$2598,BA$3,FALSE)&lt;&gt;0,VLOOKUP($B224,'Draft List'!$D$4:$AC$2598,BA$3,FALSE),"")</f>
        <v>Okinawa Shisa</v>
      </c>
    </row>
    <row r="225" spans="1:53" hidden="1" x14ac:dyDescent="0.25">
      <c r="A225" t="str">
        <f t="shared" si="24"/>
        <v>SSRhett Wellings21</v>
      </c>
      <c r="B225">
        <f>VLOOKUP($A225,draft_listing_batters_stats!$A$1:$B$1324,2,FALSE)</f>
        <v>14514</v>
      </c>
      <c r="C225" s="1" t="s">
        <v>79</v>
      </c>
      <c r="D225" s="1" t="s">
        <v>659</v>
      </c>
      <c r="E225" s="1" t="s">
        <v>1733</v>
      </c>
      <c r="F225" s="1">
        <v>21</v>
      </c>
      <c r="G225" s="1" t="s">
        <v>44</v>
      </c>
      <c r="H225" s="1" t="s">
        <v>44</v>
      </c>
      <c r="I225" s="1" t="s">
        <v>54</v>
      </c>
      <c r="J225" s="24" t="s">
        <v>54</v>
      </c>
      <c r="K225" s="1" t="s">
        <v>47</v>
      </c>
      <c r="L225" s="24" t="s">
        <v>51</v>
      </c>
      <c r="M225" s="1">
        <v>2</v>
      </c>
      <c r="N225" s="1">
        <v>3</v>
      </c>
      <c r="O225" s="1">
        <v>1</v>
      </c>
      <c r="P225" s="1">
        <v>2</v>
      </c>
      <c r="Q225" s="24">
        <v>3</v>
      </c>
      <c r="R225" s="1">
        <v>3</v>
      </c>
      <c r="S225" s="1">
        <v>5</v>
      </c>
      <c r="T225" s="1">
        <v>1</v>
      </c>
      <c r="U225" s="1">
        <v>5</v>
      </c>
      <c r="V225" s="24">
        <v>4</v>
      </c>
      <c r="W225" s="1">
        <v>5</v>
      </c>
      <c r="X225" s="1">
        <v>3</v>
      </c>
      <c r="Y225" s="24">
        <v>1</v>
      </c>
      <c r="Z225" s="1" t="s">
        <v>48</v>
      </c>
      <c r="AA225" s="1" t="s">
        <v>48</v>
      </c>
      <c r="AB225" s="1">
        <v>7</v>
      </c>
      <c r="AC225" s="1" t="s">
        <v>48</v>
      </c>
      <c r="AD225" s="1">
        <v>4</v>
      </c>
      <c r="AE225" s="1" t="s">
        <v>48</v>
      </c>
      <c r="AF225" s="1" t="s">
        <v>48</v>
      </c>
      <c r="AG225" s="24" t="s">
        <v>48</v>
      </c>
      <c r="AH225" s="1">
        <v>10</v>
      </c>
      <c r="AI225" s="1">
        <v>8</v>
      </c>
      <c r="AJ225" s="24">
        <v>10</v>
      </c>
      <c r="AK225" s="36" t="s">
        <v>900</v>
      </c>
      <c r="AL225" s="9">
        <f t="shared" si="25"/>
        <v>-1.4899255247437426</v>
      </c>
      <c r="AM225" s="9">
        <f t="shared" si="26"/>
        <v>-0.75610493945783408</v>
      </c>
      <c r="AN225">
        <f t="shared" si="27"/>
        <v>5</v>
      </c>
      <c r="AO225" s="6">
        <f t="shared" si="28"/>
        <v>0.6</v>
      </c>
      <c r="AP225" s="9">
        <f>($AL$3*AL225+$AM$3*AM225+$AN$3*AN225+$AO$3*AO225)+$K$3*VLOOKUP(K225,COND!$A$2:$C$7,2,FALSE)+$L$3*VLOOKUP(L225,COND!$A$2:$C$7,3,FALSE)</f>
        <v>2.2110815073649501</v>
      </c>
      <c r="AQ225" s="28">
        <f t="shared" si="29"/>
        <v>0.72990599001640477</v>
      </c>
      <c r="AR225" t="str">
        <f t="shared" si="30"/>
        <v>2B</v>
      </c>
      <c r="AS225">
        <v>680</v>
      </c>
      <c r="AT225">
        <v>221</v>
      </c>
      <c r="AV225" t="str">
        <f t="shared" si="31"/>
        <v>Unlikely</v>
      </c>
      <c r="AX225">
        <f>IF(VLOOKUP($B225,'Draft List'!$D$4:$AC$2598,AX$3,FALSE)&lt;&gt;0,VLOOKUP($B225,'Draft List'!$D$4:$AC$2598,AX$3,FALSE),"")</f>
        <v>324</v>
      </c>
      <c r="AY225">
        <f>IF(VLOOKUP($B225,'Draft List'!$D$4:$AC$2598,AY$3,FALSE)&lt;&gt;0,VLOOKUP($B225,'Draft List'!$D$4:$AC$2598,AY$3,FALSE),"")</f>
        <v>13</v>
      </c>
      <c r="AZ225">
        <f>IF(VLOOKUP($B225,'Draft List'!$D$4:$AC$2598,AZ$3,FALSE)&lt;&gt;0,VLOOKUP($B225,'Draft List'!$D$4:$AC$2598,AZ$3,FALSE),"")</f>
        <v>6</v>
      </c>
      <c r="BA225" t="str">
        <f>IF(VLOOKUP($B225,'Draft List'!$D$4:$AC$2598,BA$3,FALSE)&lt;&gt;0,VLOOKUP($B225,'Draft List'!$D$4:$AC$2598,BA$3,FALSE),"")</f>
        <v>Aurora Borealis</v>
      </c>
    </row>
    <row r="226" spans="1:53" hidden="1" x14ac:dyDescent="0.25">
      <c r="A226" t="str">
        <f t="shared" si="24"/>
        <v>1BJosé Romero21</v>
      </c>
      <c r="B226">
        <f>VLOOKUP($A226,draft_listing_batters_stats!$A$1:$B$1324,2,FALSE)</f>
        <v>14517</v>
      </c>
      <c r="C226" s="1" t="s">
        <v>94</v>
      </c>
      <c r="D226" s="1" t="s">
        <v>150</v>
      </c>
      <c r="E226" s="1" t="s">
        <v>1603</v>
      </c>
      <c r="F226" s="1">
        <v>21</v>
      </c>
      <c r="G226" s="1" t="s">
        <v>44</v>
      </c>
      <c r="H226" s="1" t="s">
        <v>44</v>
      </c>
      <c r="I226" s="1" t="s">
        <v>54</v>
      </c>
      <c r="J226" s="24" t="s">
        <v>54</v>
      </c>
      <c r="K226" s="1" t="s">
        <v>47</v>
      </c>
      <c r="L226" s="24" t="s">
        <v>46</v>
      </c>
      <c r="M226" s="1">
        <v>1</v>
      </c>
      <c r="N226" s="1">
        <v>2</v>
      </c>
      <c r="O226" s="1">
        <v>3</v>
      </c>
      <c r="P226" s="1">
        <v>2</v>
      </c>
      <c r="Q226" s="24">
        <v>1</v>
      </c>
      <c r="R226" s="1">
        <v>3</v>
      </c>
      <c r="S226" s="1">
        <v>2</v>
      </c>
      <c r="T226" s="1">
        <v>3</v>
      </c>
      <c r="U226" s="1">
        <v>6</v>
      </c>
      <c r="V226" s="24">
        <v>5</v>
      </c>
      <c r="W226" s="1">
        <v>1</v>
      </c>
      <c r="X226" s="1">
        <v>4</v>
      </c>
      <c r="Y226" s="24">
        <v>1</v>
      </c>
      <c r="Z226" s="1" t="s">
        <v>48</v>
      </c>
      <c r="AA226" s="1">
        <v>2</v>
      </c>
      <c r="AB226" s="1" t="s">
        <v>48</v>
      </c>
      <c r="AC226" s="1" t="s">
        <v>48</v>
      </c>
      <c r="AD226" s="1" t="s">
        <v>48</v>
      </c>
      <c r="AE226" s="1" t="s">
        <v>48</v>
      </c>
      <c r="AF226" s="1" t="s">
        <v>48</v>
      </c>
      <c r="AG226" s="24" t="s">
        <v>48</v>
      </c>
      <c r="AH226" s="1">
        <v>2</v>
      </c>
      <c r="AI226" s="1">
        <v>4</v>
      </c>
      <c r="AJ226" s="24">
        <v>6</v>
      </c>
      <c r="AK226" s="36" t="s">
        <v>832</v>
      </c>
      <c r="AL226" s="9">
        <f t="shared" si="25"/>
        <v>-1.7774509321514844</v>
      </c>
      <c r="AM226" s="9">
        <f t="shared" si="26"/>
        <v>-0.61343570043947704</v>
      </c>
      <c r="AN226">
        <f t="shared" si="27"/>
        <v>0</v>
      </c>
      <c r="AO226" s="6">
        <f t="shared" si="28"/>
        <v>0</v>
      </c>
      <c r="AP226" s="9">
        <f>($AL$3*AL226+$AM$3*AM226+$AN$3*AN226+$AO$3*AO226)+$K$3*VLOOKUP(K226,COND!$A$2:$C$7,2,FALSE)+$L$3*VLOOKUP(L226,COND!$A$2:$C$7,3,FALSE)</f>
        <v>2.3610265015111276</v>
      </c>
      <c r="AQ226" s="28">
        <f t="shared" si="29"/>
        <v>0.75128461095674814</v>
      </c>
      <c r="AR226" t="str">
        <f t="shared" si="30"/>
        <v>1B</v>
      </c>
      <c r="AS226">
        <v>680</v>
      </c>
      <c r="AT226">
        <v>222</v>
      </c>
      <c r="AV226" t="str">
        <f t="shared" si="31"/>
        <v>Unlikely</v>
      </c>
      <c r="AX226" t="str">
        <f>IF(VLOOKUP($B226,'Draft List'!$D$4:$AC$2598,AX$3,FALSE)&lt;&gt;0,VLOOKUP($B226,'Draft List'!$D$4:$AC$2598,AX$3,FALSE),"")</f>
        <v/>
      </c>
      <c r="AY226" t="str">
        <f>IF(VLOOKUP($B226,'Draft List'!$D$4:$AC$2598,AY$3,FALSE)&lt;&gt;0,VLOOKUP($B226,'Draft List'!$D$4:$AC$2598,AY$3,FALSE),"")</f>
        <v/>
      </c>
      <c r="AZ226" t="str">
        <f>IF(VLOOKUP($B226,'Draft List'!$D$4:$AC$2598,AZ$3,FALSE)&lt;&gt;0,VLOOKUP($B226,'Draft List'!$D$4:$AC$2598,AZ$3,FALSE),"")</f>
        <v/>
      </c>
      <c r="BA226" t="str">
        <f>IF(VLOOKUP($B226,'Draft List'!$D$4:$AC$2598,BA$3,FALSE)&lt;&gt;0,VLOOKUP($B226,'Draft List'!$D$4:$AC$2598,BA$3,FALSE),"")</f>
        <v/>
      </c>
    </row>
    <row r="227" spans="1:53" hidden="1" x14ac:dyDescent="0.25">
      <c r="A227" t="str">
        <f t="shared" si="24"/>
        <v>LFAdam Schmitt21</v>
      </c>
      <c r="B227">
        <f>VLOOKUP($A227,draft_listing_batters_stats!$A$1:$B$1324,2,FALSE)</f>
        <v>14624</v>
      </c>
      <c r="C227" s="1" t="s">
        <v>55</v>
      </c>
      <c r="D227" s="1" t="s">
        <v>1111</v>
      </c>
      <c r="E227" s="1" t="s">
        <v>1635</v>
      </c>
      <c r="F227" s="1">
        <v>21</v>
      </c>
      <c r="G227" s="1" t="s">
        <v>44</v>
      </c>
      <c r="H227" s="1" t="s">
        <v>44</v>
      </c>
      <c r="I227" s="1" t="s">
        <v>54</v>
      </c>
      <c r="J227" s="24" t="s">
        <v>54</v>
      </c>
      <c r="K227" s="1" t="s">
        <v>47</v>
      </c>
      <c r="L227" s="24" t="s">
        <v>51</v>
      </c>
      <c r="M227" s="1">
        <v>2</v>
      </c>
      <c r="N227" s="1">
        <v>2</v>
      </c>
      <c r="O227" s="1">
        <v>1</v>
      </c>
      <c r="P227" s="1">
        <v>2</v>
      </c>
      <c r="Q227" s="24">
        <v>1</v>
      </c>
      <c r="R227" s="1">
        <v>4</v>
      </c>
      <c r="S227" s="1">
        <v>4</v>
      </c>
      <c r="T227" s="1">
        <v>1</v>
      </c>
      <c r="U227" s="1">
        <v>4</v>
      </c>
      <c r="V227" s="24">
        <v>1</v>
      </c>
      <c r="W227" s="1">
        <v>6</v>
      </c>
      <c r="X227" s="1">
        <v>5</v>
      </c>
      <c r="Y227" s="24">
        <v>1</v>
      </c>
      <c r="Z227" s="1" t="s">
        <v>48</v>
      </c>
      <c r="AA227" s="1" t="s">
        <v>48</v>
      </c>
      <c r="AB227" s="1" t="s">
        <v>48</v>
      </c>
      <c r="AC227" s="1" t="s">
        <v>48</v>
      </c>
      <c r="AD227" s="1">
        <v>3</v>
      </c>
      <c r="AE227" s="1">
        <v>5</v>
      </c>
      <c r="AF227" s="1" t="s">
        <v>48</v>
      </c>
      <c r="AG227" s="24">
        <v>2</v>
      </c>
      <c r="AH227" s="1">
        <v>9</v>
      </c>
      <c r="AI227" s="1">
        <v>4</v>
      </c>
      <c r="AJ227" s="24">
        <v>2</v>
      </c>
      <c r="AK227" s="36" t="s">
        <v>843</v>
      </c>
      <c r="AL227" s="9">
        <f t="shared" si="25"/>
        <v>-1.6210180839966128</v>
      </c>
      <c r="AM227" s="9">
        <f t="shared" si="26"/>
        <v>-0.69436755233469416</v>
      </c>
      <c r="AN227">
        <f t="shared" si="27"/>
        <v>1</v>
      </c>
      <c r="AO227" s="6">
        <f t="shared" si="28"/>
        <v>0</v>
      </c>
      <c r="AP227" s="9">
        <f>($AL$3*AL227+$AM$3*AM227+$AN$3*AN227+$AO$3*AO227)+$K$3*VLOOKUP(K227,COND!$A$2:$C$7,2,FALSE)+$L$3*VLOOKUP(L227,COND!$A$2:$C$7,3,FALSE)</f>
        <v>1.6721542302506744</v>
      </c>
      <c r="AQ227" s="28">
        <f t="shared" si="29"/>
        <v>0.6530676664868752</v>
      </c>
      <c r="AR227" t="str">
        <f t="shared" si="30"/>
        <v>SS</v>
      </c>
      <c r="AS227">
        <v>680</v>
      </c>
      <c r="AT227">
        <v>223</v>
      </c>
      <c r="AV227" t="str">
        <f t="shared" si="31"/>
        <v>Unlikely</v>
      </c>
      <c r="AX227" t="str">
        <f>IF(VLOOKUP($B227,'Draft List'!$D$4:$AC$2598,AX$3,FALSE)&lt;&gt;0,VLOOKUP($B227,'Draft List'!$D$4:$AC$2598,AX$3,FALSE),"")</f>
        <v/>
      </c>
      <c r="AY227" t="str">
        <f>IF(VLOOKUP($B227,'Draft List'!$D$4:$AC$2598,AY$3,FALSE)&lt;&gt;0,VLOOKUP($B227,'Draft List'!$D$4:$AC$2598,AY$3,FALSE),"")</f>
        <v/>
      </c>
      <c r="AZ227" t="str">
        <f>IF(VLOOKUP($B227,'Draft List'!$D$4:$AC$2598,AZ$3,FALSE)&lt;&gt;0,VLOOKUP($B227,'Draft List'!$D$4:$AC$2598,AZ$3,FALSE),"")</f>
        <v/>
      </c>
      <c r="BA227" t="str">
        <f>IF(VLOOKUP($B227,'Draft List'!$D$4:$AC$2598,BA$3,FALSE)&lt;&gt;0,VLOOKUP($B227,'Draft List'!$D$4:$AC$2598,BA$3,FALSE),"")</f>
        <v/>
      </c>
    </row>
    <row r="228" spans="1:53" hidden="1" x14ac:dyDescent="0.25">
      <c r="A228" t="str">
        <f t="shared" si="24"/>
        <v>LFPat Fowler22</v>
      </c>
      <c r="B228">
        <f>VLOOKUP($A228,draft_listing_batters_stats!$A$1:$B$1324,2,FALSE)</f>
        <v>13248</v>
      </c>
      <c r="C228" s="1" t="s">
        <v>55</v>
      </c>
      <c r="D228" s="1" t="s">
        <v>198</v>
      </c>
      <c r="E228" s="1" t="s">
        <v>1171</v>
      </c>
      <c r="F228" s="1">
        <v>22</v>
      </c>
      <c r="G228" s="1" t="s">
        <v>68</v>
      </c>
      <c r="H228" s="1" t="s">
        <v>44</v>
      </c>
      <c r="I228" s="1" t="s">
        <v>54</v>
      </c>
      <c r="J228" s="24" t="s">
        <v>54</v>
      </c>
      <c r="K228" s="1" t="s">
        <v>47</v>
      </c>
      <c r="L228" s="24" t="s">
        <v>46</v>
      </c>
      <c r="M228" s="1">
        <v>1</v>
      </c>
      <c r="N228" s="1">
        <v>1</v>
      </c>
      <c r="O228" s="1">
        <v>1</v>
      </c>
      <c r="P228" s="1">
        <v>2</v>
      </c>
      <c r="Q228" s="24">
        <v>1</v>
      </c>
      <c r="R228" s="1">
        <v>4</v>
      </c>
      <c r="S228" s="1">
        <v>1</v>
      </c>
      <c r="T228" s="1">
        <v>1</v>
      </c>
      <c r="U228" s="1">
        <v>5</v>
      </c>
      <c r="V228" s="24">
        <v>3</v>
      </c>
      <c r="W228" s="1">
        <v>3</v>
      </c>
      <c r="X228" s="1">
        <v>7</v>
      </c>
      <c r="Y228" s="24">
        <v>1</v>
      </c>
      <c r="Z228" s="1" t="s">
        <v>48</v>
      </c>
      <c r="AA228" s="1" t="s">
        <v>48</v>
      </c>
      <c r="AB228" s="1" t="s">
        <v>48</v>
      </c>
      <c r="AC228" s="1" t="s">
        <v>48</v>
      </c>
      <c r="AD228" s="1" t="s">
        <v>48</v>
      </c>
      <c r="AE228" s="1">
        <v>2</v>
      </c>
      <c r="AF228" s="1" t="s">
        <v>48</v>
      </c>
      <c r="AG228" s="24" t="s">
        <v>48</v>
      </c>
      <c r="AH228" s="1">
        <v>1</v>
      </c>
      <c r="AI228" s="1">
        <v>3</v>
      </c>
      <c r="AJ228" s="24">
        <v>2</v>
      </c>
      <c r="AK228" s="36" t="s">
        <v>854</v>
      </c>
      <c r="AL228" s="9">
        <f t="shared" si="25"/>
        <v>-1.994633799817991</v>
      </c>
      <c r="AM228" s="9">
        <f t="shared" si="26"/>
        <v>-0.67780496154705694</v>
      </c>
      <c r="AN228">
        <f t="shared" si="27"/>
        <v>0</v>
      </c>
      <c r="AO228" s="6">
        <f t="shared" si="28"/>
        <v>0</v>
      </c>
      <c r="AP228" s="9">
        <f>($AL$3*AL228+$AM$3*AM228+$AN$3*AN228+$AO$3*AO228)+$K$3*VLOOKUP(K228,COND!$A$2:$C$7,2,FALSE)+$L$3*VLOOKUP(L228,COND!$A$2:$C$7,3,FALSE)</f>
        <v>1.5668770814535193</v>
      </c>
      <c r="AQ228" s="28">
        <f t="shared" si="29"/>
        <v>0.63805762716792092</v>
      </c>
      <c r="AR228" t="str">
        <f t="shared" si="30"/>
        <v>LF</v>
      </c>
      <c r="AS228">
        <v>680</v>
      </c>
      <c r="AT228">
        <v>224</v>
      </c>
      <c r="AV228" t="str">
        <f t="shared" si="31"/>
        <v>Unlikely</v>
      </c>
      <c r="AX228" t="str">
        <f>IF(VLOOKUP($B228,'Draft List'!$D$4:$AC$2598,AX$3,FALSE)&lt;&gt;0,VLOOKUP($B228,'Draft List'!$D$4:$AC$2598,AX$3,FALSE),"")</f>
        <v/>
      </c>
      <c r="AY228" t="str">
        <f>IF(VLOOKUP($B228,'Draft List'!$D$4:$AC$2598,AY$3,FALSE)&lt;&gt;0,VLOOKUP($B228,'Draft List'!$D$4:$AC$2598,AY$3,FALSE),"")</f>
        <v/>
      </c>
      <c r="AZ228" t="str">
        <f>IF(VLOOKUP($B228,'Draft List'!$D$4:$AC$2598,AZ$3,FALSE)&lt;&gt;0,VLOOKUP($B228,'Draft List'!$D$4:$AC$2598,AZ$3,FALSE),"")</f>
        <v/>
      </c>
      <c r="BA228" t="str">
        <f>IF(VLOOKUP($B228,'Draft List'!$D$4:$AC$2598,BA$3,FALSE)&lt;&gt;0,VLOOKUP($B228,'Draft List'!$D$4:$AC$2598,BA$3,FALSE),"")</f>
        <v/>
      </c>
    </row>
    <row r="229" spans="1:53" hidden="1" x14ac:dyDescent="0.25">
      <c r="A229" t="str">
        <f t="shared" si="24"/>
        <v>C-Adam Reed22</v>
      </c>
      <c r="B229">
        <f>VLOOKUP($A229,draft_listing_batters_stats!$A$1:$B$1324,2,FALSE)</f>
        <v>1823</v>
      </c>
      <c r="C229" s="1" t="s">
        <v>93</v>
      </c>
      <c r="D229" s="1" t="s">
        <v>1111</v>
      </c>
      <c r="E229" s="1" t="s">
        <v>500</v>
      </c>
      <c r="F229" s="1">
        <v>22</v>
      </c>
      <c r="G229" s="1" t="s">
        <v>44</v>
      </c>
      <c r="H229" s="1" t="s">
        <v>44</v>
      </c>
      <c r="I229" s="1" t="s">
        <v>54</v>
      </c>
      <c r="J229" s="24" t="s">
        <v>54</v>
      </c>
      <c r="K229" s="1" t="s">
        <v>47</v>
      </c>
      <c r="L229" s="24" t="s">
        <v>46</v>
      </c>
      <c r="M229" s="1">
        <v>2</v>
      </c>
      <c r="N229" s="1">
        <v>4</v>
      </c>
      <c r="O229" s="1">
        <v>3</v>
      </c>
      <c r="P229" s="1">
        <v>1</v>
      </c>
      <c r="Q229" s="24">
        <v>2</v>
      </c>
      <c r="R229" s="1">
        <v>3</v>
      </c>
      <c r="S229" s="1">
        <v>4</v>
      </c>
      <c r="T229" s="1">
        <v>4</v>
      </c>
      <c r="U229" s="1">
        <v>3</v>
      </c>
      <c r="V229" s="24">
        <v>3</v>
      </c>
      <c r="W229" s="1">
        <v>3</v>
      </c>
      <c r="X229" s="1">
        <v>4</v>
      </c>
      <c r="Y229" s="24">
        <v>5</v>
      </c>
      <c r="Z229" s="1">
        <v>3</v>
      </c>
      <c r="AA229" s="1" t="s">
        <v>48</v>
      </c>
      <c r="AB229" s="1" t="s">
        <v>48</v>
      </c>
      <c r="AC229" s="1" t="s">
        <v>48</v>
      </c>
      <c r="AD229" s="1" t="s">
        <v>48</v>
      </c>
      <c r="AE229" s="1" t="s">
        <v>48</v>
      </c>
      <c r="AF229" s="1" t="s">
        <v>48</v>
      </c>
      <c r="AG229" s="24" t="s">
        <v>48</v>
      </c>
      <c r="AH229" s="1">
        <v>1</v>
      </c>
      <c r="AI229" s="1">
        <v>1</v>
      </c>
      <c r="AJ229" s="24">
        <v>1</v>
      </c>
      <c r="AK229" s="36" t="s">
        <v>48</v>
      </c>
      <c r="AL229" s="9">
        <f t="shared" si="25"/>
        <v>-1.4024685469039002</v>
      </c>
      <c r="AM229" s="9">
        <f t="shared" si="26"/>
        <v>-0.77741577684107877</v>
      </c>
      <c r="AN229">
        <f t="shared" si="27"/>
        <v>0</v>
      </c>
      <c r="AO229" s="6">
        <f t="shared" si="28"/>
        <v>1</v>
      </c>
      <c r="AP229" s="9">
        <f>($AL$3*AL229+$AM$3*AM229+$AN$3*AN229+$AO$3*AO229)+$K$3*VLOOKUP(K229,COND!$A$2:$C$7,2,FALSE)+$L$3*VLOOKUP(L229,COND!$A$2:$C$7,3,FALSE)</f>
        <v>1.4307638232166653</v>
      </c>
      <c r="AQ229" s="28">
        <f t="shared" si="29"/>
        <v>0.61865108566001337</v>
      </c>
      <c r="AR229" t="str">
        <f t="shared" si="30"/>
        <v>C</v>
      </c>
      <c r="AS229">
        <v>680</v>
      </c>
      <c r="AT229">
        <v>225</v>
      </c>
      <c r="AV229" t="str">
        <f t="shared" si="31"/>
        <v>Unlikely</v>
      </c>
      <c r="AX229" t="str">
        <f>IF(VLOOKUP($B229,'Draft List'!$D$4:$AC$2598,AX$3,FALSE)&lt;&gt;0,VLOOKUP($B229,'Draft List'!$D$4:$AC$2598,AX$3,FALSE),"")</f>
        <v/>
      </c>
      <c r="AY229" t="str">
        <f>IF(VLOOKUP($B229,'Draft List'!$D$4:$AC$2598,AY$3,FALSE)&lt;&gt;0,VLOOKUP($B229,'Draft List'!$D$4:$AC$2598,AY$3,FALSE),"")</f>
        <v/>
      </c>
      <c r="AZ229" t="str">
        <f>IF(VLOOKUP($B229,'Draft List'!$D$4:$AC$2598,AZ$3,FALSE)&lt;&gt;0,VLOOKUP($B229,'Draft List'!$D$4:$AC$2598,AZ$3,FALSE),"")</f>
        <v/>
      </c>
      <c r="BA229" t="str">
        <f>IF(VLOOKUP($B229,'Draft List'!$D$4:$AC$2598,BA$3,FALSE)&lt;&gt;0,VLOOKUP($B229,'Draft List'!$D$4:$AC$2598,BA$3,FALSE),"")</f>
        <v/>
      </c>
    </row>
    <row r="230" spans="1:53" hidden="1" x14ac:dyDescent="0.25">
      <c r="A230" t="str">
        <f t="shared" si="24"/>
        <v>1BRay Bryant21</v>
      </c>
      <c r="B230">
        <f>VLOOKUP($A230,draft_listing_batters_stats!$A$1:$B$1324,2,FALSE)</f>
        <v>14689</v>
      </c>
      <c r="C230" s="1" t="s">
        <v>94</v>
      </c>
      <c r="D230" s="1" t="s">
        <v>439</v>
      </c>
      <c r="E230" s="1" t="s">
        <v>1063</v>
      </c>
      <c r="F230" s="1">
        <v>21</v>
      </c>
      <c r="G230" s="1" t="s">
        <v>44</v>
      </c>
      <c r="H230" s="1" t="s">
        <v>44</v>
      </c>
      <c r="I230" s="1" t="s">
        <v>54</v>
      </c>
      <c r="J230" s="24" t="s">
        <v>54</v>
      </c>
      <c r="K230" s="1" t="s">
        <v>47</v>
      </c>
      <c r="L230" s="24" t="s">
        <v>46</v>
      </c>
      <c r="M230" s="1">
        <v>1</v>
      </c>
      <c r="N230" s="1">
        <v>2</v>
      </c>
      <c r="O230" s="1">
        <v>2</v>
      </c>
      <c r="P230" s="1">
        <v>2</v>
      </c>
      <c r="Q230" s="24">
        <v>1</v>
      </c>
      <c r="R230" s="1">
        <v>3</v>
      </c>
      <c r="S230" s="1">
        <v>2</v>
      </c>
      <c r="T230" s="1">
        <v>4</v>
      </c>
      <c r="U230" s="1">
        <v>5</v>
      </c>
      <c r="V230" s="24">
        <v>3</v>
      </c>
      <c r="W230" s="1">
        <v>6</v>
      </c>
      <c r="X230" s="1">
        <v>3</v>
      </c>
      <c r="Y230" s="24">
        <v>1</v>
      </c>
      <c r="Z230" s="1" t="s">
        <v>48</v>
      </c>
      <c r="AA230" s="1" t="s">
        <v>48</v>
      </c>
      <c r="AB230" s="1" t="s">
        <v>48</v>
      </c>
      <c r="AC230" s="1" t="s">
        <v>48</v>
      </c>
      <c r="AD230" s="1" t="s">
        <v>48</v>
      </c>
      <c r="AE230" s="1" t="s">
        <v>48</v>
      </c>
      <c r="AF230" s="1" t="s">
        <v>48</v>
      </c>
      <c r="AG230" s="24" t="s">
        <v>48</v>
      </c>
      <c r="AH230" s="1">
        <v>1</v>
      </c>
      <c r="AI230" s="1">
        <v>1</v>
      </c>
      <c r="AJ230" s="24">
        <v>2</v>
      </c>
      <c r="AK230" s="36" t="s">
        <v>881</v>
      </c>
      <c r="AL230" s="9">
        <f t="shared" si="25"/>
        <v>-1.8605124261753858</v>
      </c>
      <c r="AM230" s="9">
        <f t="shared" si="26"/>
        <v>-0.70011643605932361</v>
      </c>
      <c r="AN230">
        <f t="shared" si="27"/>
        <v>0</v>
      </c>
      <c r="AO230" s="6">
        <f t="shared" si="28"/>
        <v>0</v>
      </c>
      <c r="AP230" s="9">
        <f>($AL$3*AL230+$AM$3*AM230+$AN$3*AN230+$AO$3*AO230)+$K$3*VLOOKUP(K230,COND!$A$2:$C$7,2,FALSE)+$L$3*VLOOKUP(L230,COND!$A$2:$C$7,3,FALSE)</f>
        <v>1.3125515246705781</v>
      </c>
      <c r="AQ230" s="28">
        <f t="shared" si="29"/>
        <v>0.60179679895645211</v>
      </c>
      <c r="AR230" t="str">
        <f t="shared" si="30"/>
        <v>DH</v>
      </c>
      <c r="AS230">
        <v>680</v>
      </c>
      <c r="AT230">
        <v>226</v>
      </c>
      <c r="AV230" t="str">
        <f t="shared" si="31"/>
        <v>Unlikely</v>
      </c>
      <c r="AX230" t="str">
        <f>IF(VLOOKUP($B230,'Draft List'!$D$4:$AC$2598,AX$3,FALSE)&lt;&gt;0,VLOOKUP($B230,'Draft List'!$D$4:$AC$2598,AX$3,FALSE),"")</f>
        <v/>
      </c>
      <c r="AY230" t="str">
        <f>IF(VLOOKUP($B230,'Draft List'!$D$4:$AC$2598,AY$3,FALSE)&lt;&gt;0,VLOOKUP($B230,'Draft List'!$D$4:$AC$2598,AY$3,FALSE),"")</f>
        <v/>
      </c>
      <c r="AZ230" t="str">
        <f>IF(VLOOKUP($B230,'Draft List'!$D$4:$AC$2598,AZ$3,FALSE)&lt;&gt;0,VLOOKUP($B230,'Draft List'!$D$4:$AC$2598,AZ$3,FALSE),"")</f>
        <v/>
      </c>
      <c r="BA230" t="str">
        <f>IF(VLOOKUP($B230,'Draft List'!$D$4:$AC$2598,BA$3,FALSE)&lt;&gt;0,VLOOKUP($B230,'Draft List'!$D$4:$AC$2598,BA$3,FALSE),"")</f>
        <v/>
      </c>
    </row>
    <row r="231" spans="1:53" hidden="1" x14ac:dyDescent="0.25">
      <c r="A231" t="str">
        <f t="shared" si="24"/>
        <v>C-Paul Steele21</v>
      </c>
      <c r="B231">
        <f>VLOOKUP($A231,draft_listing_batters_stats!$A$1:$B$1324,2,FALSE)</f>
        <v>14522</v>
      </c>
      <c r="C231" s="1" t="s">
        <v>93</v>
      </c>
      <c r="D231" s="1" t="s">
        <v>199</v>
      </c>
      <c r="E231" s="1" t="s">
        <v>538</v>
      </c>
      <c r="F231" s="1">
        <v>21</v>
      </c>
      <c r="G231" s="1" t="s">
        <v>44</v>
      </c>
      <c r="H231" s="1" t="s">
        <v>44</v>
      </c>
      <c r="I231" s="1" t="s">
        <v>54</v>
      </c>
      <c r="J231" s="24" t="s">
        <v>54</v>
      </c>
      <c r="K231" s="1" t="s">
        <v>47</v>
      </c>
      <c r="L231" s="24" t="s">
        <v>51</v>
      </c>
      <c r="M231" s="1">
        <v>2</v>
      </c>
      <c r="N231" s="1">
        <v>2</v>
      </c>
      <c r="O231" s="1">
        <v>3</v>
      </c>
      <c r="P231" s="1">
        <v>4</v>
      </c>
      <c r="Q231" s="24">
        <v>2</v>
      </c>
      <c r="R231" s="1">
        <v>2</v>
      </c>
      <c r="S231" s="1">
        <v>5</v>
      </c>
      <c r="T231" s="1">
        <v>4</v>
      </c>
      <c r="U231" s="1">
        <v>7</v>
      </c>
      <c r="V231" s="24">
        <v>2</v>
      </c>
      <c r="W231" s="1">
        <v>3</v>
      </c>
      <c r="X231" s="1">
        <v>4</v>
      </c>
      <c r="Y231" s="24">
        <v>7</v>
      </c>
      <c r="Z231" s="1" t="s">
        <v>48</v>
      </c>
      <c r="AA231" s="1" t="s">
        <v>48</v>
      </c>
      <c r="AB231" s="1" t="s">
        <v>48</v>
      </c>
      <c r="AC231" s="1" t="s">
        <v>48</v>
      </c>
      <c r="AD231" s="1" t="s">
        <v>48</v>
      </c>
      <c r="AE231" s="1" t="s">
        <v>48</v>
      </c>
      <c r="AF231" s="1" t="s">
        <v>48</v>
      </c>
      <c r="AG231" s="24" t="s">
        <v>48</v>
      </c>
      <c r="AH231" s="1">
        <v>1</v>
      </c>
      <c r="AI231" s="1">
        <v>1</v>
      </c>
      <c r="AJ231" s="24">
        <v>1</v>
      </c>
      <c r="AK231" s="36" t="s">
        <v>847</v>
      </c>
      <c r="AL231" s="9">
        <f t="shared" si="25"/>
        <v>-1.2354596561125644</v>
      </c>
      <c r="AM231" s="9">
        <f t="shared" si="26"/>
        <v>-0.73008987320380925</v>
      </c>
      <c r="AN231">
        <f t="shared" si="27"/>
        <v>0</v>
      </c>
      <c r="AO231" s="6">
        <f t="shared" si="28"/>
        <v>0</v>
      </c>
      <c r="AP231" s="9">
        <f>($AL$3*AL231+$AM$3*AM231+$AN$3*AN231+$AO$3*AO231)+$K$3*VLOOKUP(K231,COND!$A$2:$C$7,2,FALSE)+$L$3*VLOOKUP(L231,COND!$A$2:$C$7,3,FALSE)</f>
        <v>1.1153755559430323</v>
      </c>
      <c r="AQ231" s="28">
        <f t="shared" si="29"/>
        <v>0.57368415459660282</v>
      </c>
      <c r="AR231" t="str">
        <f t="shared" si="30"/>
        <v>DH</v>
      </c>
      <c r="AS231">
        <v>680</v>
      </c>
      <c r="AT231">
        <v>227</v>
      </c>
      <c r="AV231" t="str">
        <f t="shared" si="31"/>
        <v>Unlikely</v>
      </c>
      <c r="AX231" t="str">
        <f>IF(VLOOKUP($B231,'Draft List'!$D$4:$AC$2598,AX$3,FALSE)&lt;&gt;0,VLOOKUP($B231,'Draft List'!$D$4:$AC$2598,AX$3,FALSE),"")</f>
        <v/>
      </c>
      <c r="AY231" t="str">
        <f>IF(VLOOKUP($B231,'Draft List'!$D$4:$AC$2598,AY$3,FALSE)&lt;&gt;0,VLOOKUP($B231,'Draft List'!$D$4:$AC$2598,AY$3,FALSE),"")</f>
        <v/>
      </c>
      <c r="AZ231" t="str">
        <f>IF(VLOOKUP($B231,'Draft List'!$D$4:$AC$2598,AZ$3,FALSE)&lt;&gt;0,VLOOKUP($B231,'Draft List'!$D$4:$AC$2598,AZ$3,FALSE),"")</f>
        <v/>
      </c>
      <c r="BA231" t="str">
        <f>IF(VLOOKUP($B231,'Draft List'!$D$4:$AC$2598,BA$3,FALSE)&lt;&gt;0,VLOOKUP($B231,'Draft List'!$D$4:$AC$2598,BA$3,FALSE),"")</f>
        <v/>
      </c>
    </row>
    <row r="232" spans="1:53" x14ac:dyDescent="0.25">
      <c r="A232" t="str">
        <f t="shared" si="24"/>
        <v>3BJason Rice21</v>
      </c>
      <c r="B232">
        <f>VLOOKUP($A232,draft_listing_batters_stats!$A$1:$B$1324,2,FALSE)</f>
        <v>3101</v>
      </c>
      <c r="C232" s="1" t="s">
        <v>76</v>
      </c>
      <c r="D232" s="1" t="s">
        <v>195</v>
      </c>
      <c r="E232" s="1" t="s">
        <v>1586</v>
      </c>
      <c r="F232" s="1">
        <v>21</v>
      </c>
      <c r="G232" s="1" t="s">
        <v>44</v>
      </c>
      <c r="H232" s="1" t="s">
        <v>44</v>
      </c>
      <c r="I232" s="1" t="s">
        <v>54</v>
      </c>
      <c r="J232" s="24" t="s">
        <v>54</v>
      </c>
      <c r="K232" s="1" t="s">
        <v>47</v>
      </c>
      <c r="L232" s="24" t="s">
        <v>46</v>
      </c>
      <c r="M232" s="1">
        <v>2</v>
      </c>
      <c r="N232" s="1">
        <v>4</v>
      </c>
      <c r="O232" s="1">
        <v>3</v>
      </c>
      <c r="P232" s="1">
        <v>2</v>
      </c>
      <c r="Q232" s="24">
        <v>3</v>
      </c>
      <c r="R232" s="1">
        <v>2</v>
      </c>
      <c r="S232" s="1">
        <v>4</v>
      </c>
      <c r="T232" s="1">
        <v>3</v>
      </c>
      <c r="U232" s="1">
        <v>5</v>
      </c>
      <c r="V232" s="24">
        <v>7</v>
      </c>
      <c r="W232" s="1">
        <v>10</v>
      </c>
      <c r="X232" s="1">
        <v>10</v>
      </c>
      <c r="Y232" s="24">
        <v>1</v>
      </c>
      <c r="Z232" s="1" t="s">
        <v>48</v>
      </c>
      <c r="AA232" s="1">
        <v>1</v>
      </c>
      <c r="AB232" s="1" t="s">
        <v>48</v>
      </c>
      <c r="AC232" s="1">
        <v>7</v>
      </c>
      <c r="AD232" s="1" t="s">
        <v>48</v>
      </c>
      <c r="AE232" s="1">
        <v>3</v>
      </c>
      <c r="AF232" s="1">
        <v>2</v>
      </c>
      <c r="AG232" s="24">
        <v>3</v>
      </c>
      <c r="AH232" s="1">
        <v>8</v>
      </c>
      <c r="AI232" s="1">
        <v>8</v>
      </c>
      <c r="AJ232" s="24">
        <v>7</v>
      </c>
      <c r="AK232" s="36" t="s">
        <v>904</v>
      </c>
      <c r="AL232" s="9">
        <f t="shared" si="25"/>
        <v>-1.272742657077236</v>
      </c>
      <c r="AM232" s="9">
        <f t="shared" si="26"/>
        <v>-0.84354864778015892</v>
      </c>
      <c r="AN232">
        <f t="shared" si="27"/>
        <v>4</v>
      </c>
      <c r="AO232" s="6">
        <f t="shared" si="28"/>
        <v>0.75</v>
      </c>
      <c r="AP232" s="9">
        <f>($AL$3*AL232+$AM$3*AM232+$AN$3*AN232+$AO$3*AO232)+$K$3*VLOOKUP(K232,COND!$A$2:$C$7,2,FALSE)+$L$3*VLOOKUP(L232,COND!$A$2:$C$7,3,FALSE)</f>
        <v>1.0668086275970357</v>
      </c>
      <c r="AQ232" s="28">
        <f t="shared" si="29"/>
        <v>0.56675965566779118</v>
      </c>
      <c r="AR232" t="str">
        <f t="shared" si="30"/>
        <v>3B</v>
      </c>
      <c r="AS232">
        <v>680</v>
      </c>
      <c r="AT232">
        <v>228</v>
      </c>
      <c r="AV232" t="str">
        <f t="shared" si="31"/>
        <v>Unlikely</v>
      </c>
      <c r="AX232">
        <f>IF(VLOOKUP($B232,'Draft List'!$D$4:$AC$2598,AX$3,FALSE)&lt;&gt;0,VLOOKUP($B232,'Draft List'!$D$4:$AC$2598,AX$3,FALSE),"")</f>
        <v>160</v>
      </c>
      <c r="AY232">
        <f>IF(VLOOKUP($B232,'Draft List'!$D$4:$AC$2598,AY$3,FALSE)&lt;&gt;0,VLOOKUP($B232,'Draft List'!$D$4:$AC$2598,AY$3,FALSE),"")</f>
        <v>6</v>
      </c>
      <c r="AZ232">
        <f>IF(VLOOKUP($B232,'Draft List'!$D$4:$AC$2598,AZ$3,FALSE)&lt;&gt;0,VLOOKUP($B232,'Draft List'!$D$4:$AC$2598,AZ$3,FALSE),"")</f>
        <v>24</v>
      </c>
      <c r="BA232" t="str">
        <f>IF(VLOOKUP($B232,'Draft List'!$D$4:$AC$2598,BA$3,FALSE)&lt;&gt;0,VLOOKUP($B232,'Draft List'!$D$4:$AC$2598,BA$3,FALSE),"")</f>
        <v>Aurora Borealis</v>
      </c>
    </row>
    <row r="233" spans="1:53" hidden="1" x14ac:dyDescent="0.25">
      <c r="A233" t="str">
        <f t="shared" si="24"/>
        <v>RFDaniel Knapp21</v>
      </c>
      <c r="B233">
        <f>VLOOKUP($A233,draft_listing_batters_stats!$A$1:$B$1324,2,FALSE)</f>
        <v>2874</v>
      </c>
      <c r="C233" s="1" t="s">
        <v>73</v>
      </c>
      <c r="D233" s="1" t="s">
        <v>259</v>
      </c>
      <c r="E233" s="1" t="s">
        <v>1321</v>
      </c>
      <c r="F233" s="1">
        <v>21</v>
      </c>
      <c r="G233" s="1" t="s">
        <v>58</v>
      </c>
      <c r="H233" s="1" t="s">
        <v>58</v>
      </c>
      <c r="I233" s="1" t="s">
        <v>54</v>
      </c>
      <c r="J233" s="24" t="s">
        <v>54</v>
      </c>
      <c r="K233" s="1" t="s">
        <v>47</v>
      </c>
      <c r="L233" s="24" t="s">
        <v>46</v>
      </c>
      <c r="M233" s="1">
        <v>1</v>
      </c>
      <c r="N233" s="1">
        <v>4</v>
      </c>
      <c r="O233" s="1">
        <v>3</v>
      </c>
      <c r="P233" s="1">
        <v>5</v>
      </c>
      <c r="Q233" s="24">
        <v>1</v>
      </c>
      <c r="R233" s="1">
        <v>2</v>
      </c>
      <c r="S233" s="1">
        <v>5</v>
      </c>
      <c r="T233" s="1">
        <v>5</v>
      </c>
      <c r="U233" s="1">
        <v>6</v>
      </c>
      <c r="V233" s="24">
        <v>1</v>
      </c>
      <c r="W233" s="1">
        <v>3</v>
      </c>
      <c r="X233" s="1">
        <v>7</v>
      </c>
      <c r="Y233" s="24">
        <v>1</v>
      </c>
      <c r="Z233" s="1" t="s">
        <v>48</v>
      </c>
      <c r="AA233" s="1">
        <v>2</v>
      </c>
      <c r="AB233" s="1" t="s">
        <v>48</v>
      </c>
      <c r="AC233" s="1" t="s">
        <v>48</v>
      </c>
      <c r="AD233" s="1" t="s">
        <v>48</v>
      </c>
      <c r="AE233" s="1">
        <v>2</v>
      </c>
      <c r="AF233" s="1" t="s">
        <v>48</v>
      </c>
      <c r="AG233" s="24">
        <v>5</v>
      </c>
      <c r="AH233" s="1">
        <v>5</v>
      </c>
      <c r="AI233" s="1">
        <v>3</v>
      </c>
      <c r="AJ233" s="24">
        <v>1</v>
      </c>
      <c r="AK233" s="36" t="s">
        <v>1065</v>
      </c>
      <c r="AL233" s="9">
        <f t="shared" si="25"/>
        <v>-1.4062025228853343</v>
      </c>
      <c r="AM233" s="9">
        <f t="shared" si="26"/>
        <v>-0.77675426900657218</v>
      </c>
      <c r="AN233">
        <f t="shared" si="27"/>
        <v>0</v>
      </c>
      <c r="AO233" s="6">
        <f t="shared" si="28"/>
        <v>0.5</v>
      </c>
      <c r="AP233" s="9">
        <f>($AL$3*AL233+$AM$3*AM233+$AN$3*AN233+$AO$3*AO233)+$K$3*VLOOKUP(K233,COND!$A$2:$C$7,2,FALSE)+$L$3*VLOOKUP(L233,COND!$A$2:$C$7,3,FALSE)</f>
        <v>0.93832851963260033</v>
      </c>
      <c r="AQ233" s="28">
        <f t="shared" si="29"/>
        <v>0.54844142142338348</v>
      </c>
      <c r="AR233" t="str">
        <f t="shared" si="30"/>
        <v>RF</v>
      </c>
      <c r="AS233">
        <v>680</v>
      </c>
      <c r="AT233">
        <v>229</v>
      </c>
      <c r="AV233" t="str">
        <f t="shared" si="31"/>
        <v>Unlikely</v>
      </c>
      <c r="AX233">
        <f>IF(VLOOKUP($B233,'Draft List'!$D$4:$AC$2598,AX$3,FALSE)&lt;&gt;0,VLOOKUP($B233,'Draft List'!$D$4:$AC$2598,AX$3,FALSE),"")</f>
        <v>304</v>
      </c>
      <c r="AY233">
        <f>IF(VLOOKUP($B233,'Draft List'!$D$4:$AC$2598,AY$3,FALSE)&lt;&gt;0,VLOOKUP($B233,'Draft List'!$D$4:$AC$2598,AY$3,FALSE),"")</f>
        <v>12</v>
      </c>
      <c r="AZ233">
        <f>IF(VLOOKUP($B233,'Draft List'!$D$4:$AC$2598,AZ$3,FALSE)&lt;&gt;0,VLOOKUP($B233,'Draft List'!$D$4:$AC$2598,AZ$3,FALSE),"")</f>
        <v>12</v>
      </c>
      <c r="BA233" t="str">
        <f>IF(VLOOKUP($B233,'Draft List'!$D$4:$AC$2598,BA$3,FALSE)&lt;&gt;0,VLOOKUP($B233,'Draft List'!$D$4:$AC$2598,BA$3,FALSE),"")</f>
        <v>Bakersfield Bears</v>
      </c>
    </row>
    <row r="234" spans="1:53" hidden="1" x14ac:dyDescent="0.25">
      <c r="A234" t="str">
        <f t="shared" si="24"/>
        <v>RFLawrence Anderson21</v>
      </c>
      <c r="B234">
        <f>VLOOKUP($A234,draft_listing_batters_stats!$A$1:$B$1324,2,FALSE)</f>
        <v>9124</v>
      </c>
      <c r="C234" s="1" t="s">
        <v>73</v>
      </c>
      <c r="D234" s="1" t="s">
        <v>945</v>
      </c>
      <c r="E234" s="1" t="s">
        <v>228</v>
      </c>
      <c r="F234" s="1">
        <v>21</v>
      </c>
      <c r="G234" s="1" t="s">
        <v>44</v>
      </c>
      <c r="H234" s="1" t="s">
        <v>58</v>
      </c>
      <c r="I234" s="1" t="s">
        <v>54</v>
      </c>
      <c r="J234" s="24" t="s">
        <v>54</v>
      </c>
      <c r="K234" s="1" t="s">
        <v>47</v>
      </c>
      <c r="L234" s="24" t="s">
        <v>46</v>
      </c>
      <c r="M234" s="1">
        <v>1</v>
      </c>
      <c r="N234" s="1">
        <v>1</v>
      </c>
      <c r="O234" s="1">
        <v>1</v>
      </c>
      <c r="P234" s="1">
        <v>3</v>
      </c>
      <c r="Q234" s="24">
        <v>1</v>
      </c>
      <c r="R234" s="1">
        <v>3</v>
      </c>
      <c r="S234" s="1">
        <v>1</v>
      </c>
      <c r="T234" s="1">
        <v>1</v>
      </c>
      <c r="U234" s="1">
        <v>7</v>
      </c>
      <c r="V234" s="24">
        <v>1</v>
      </c>
      <c r="W234" s="1">
        <v>7</v>
      </c>
      <c r="X234" s="1">
        <v>8</v>
      </c>
      <c r="Y234" s="24">
        <v>1</v>
      </c>
      <c r="Z234" s="1" t="s">
        <v>48</v>
      </c>
      <c r="AA234" s="1" t="s">
        <v>48</v>
      </c>
      <c r="AB234" s="1" t="s">
        <v>48</v>
      </c>
      <c r="AC234" s="1" t="s">
        <v>48</v>
      </c>
      <c r="AD234" s="1" t="s">
        <v>48</v>
      </c>
      <c r="AE234" s="1" t="s">
        <v>48</v>
      </c>
      <c r="AF234" s="1">
        <v>3</v>
      </c>
      <c r="AG234" s="24">
        <v>8</v>
      </c>
      <c r="AH234" s="1">
        <v>10</v>
      </c>
      <c r="AI234" s="1">
        <v>10</v>
      </c>
      <c r="AJ234" s="24">
        <v>8</v>
      </c>
      <c r="AK234" s="36" t="s">
        <v>854</v>
      </c>
      <c r="AL234" s="9">
        <f t="shared" si="25"/>
        <v>-1.90492424980841</v>
      </c>
      <c r="AM234" s="9">
        <f t="shared" si="26"/>
        <v>-0.9009743773647364</v>
      </c>
      <c r="AN234">
        <f t="shared" si="27"/>
        <v>5</v>
      </c>
      <c r="AO234" s="6">
        <f t="shared" si="28"/>
        <v>1.1499999999999999</v>
      </c>
      <c r="AP234" s="9">
        <f>($AL$3*AL234+$AM$3*AM234+$AN$3*AN234+$AO$3*AO234)+$K$3*VLOOKUP(K234,COND!$A$2:$C$7,2,FALSE)+$L$3*VLOOKUP(L234,COND!$A$2:$C$7,3,FALSE)</f>
        <v>0.88114837997565765</v>
      </c>
      <c r="AQ234" s="28">
        <f t="shared" si="29"/>
        <v>0.5402888816336926</v>
      </c>
      <c r="AR234" t="str">
        <f t="shared" si="30"/>
        <v>DH</v>
      </c>
      <c r="AS234">
        <v>680</v>
      </c>
      <c r="AT234">
        <v>230</v>
      </c>
      <c r="AV234" t="str">
        <f t="shared" si="31"/>
        <v>Unlikely</v>
      </c>
      <c r="AX234" t="str">
        <f>IF(VLOOKUP($B234,'Draft List'!$D$4:$AC$2598,AX$3,FALSE)&lt;&gt;0,VLOOKUP($B234,'Draft List'!$D$4:$AC$2598,AX$3,FALSE),"")</f>
        <v/>
      </c>
      <c r="AY234" t="str">
        <f>IF(VLOOKUP($B234,'Draft List'!$D$4:$AC$2598,AY$3,FALSE)&lt;&gt;0,VLOOKUP($B234,'Draft List'!$D$4:$AC$2598,AY$3,FALSE),"")</f>
        <v/>
      </c>
      <c r="AZ234" t="str">
        <f>IF(VLOOKUP($B234,'Draft List'!$D$4:$AC$2598,AZ$3,FALSE)&lt;&gt;0,VLOOKUP($B234,'Draft List'!$D$4:$AC$2598,AZ$3,FALSE),"")</f>
        <v/>
      </c>
      <c r="BA234" t="str">
        <f>IF(VLOOKUP($B234,'Draft List'!$D$4:$AC$2598,BA$3,FALSE)&lt;&gt;0,VLOOKUP($B234,'Draft List'!$D$4:$AC$2598,BA$3,FALSE),"")</f>
        <v/>
      </c>
    </row>
    <row r="235" spans="1:53" hidden="1" x14ac:dyDescent="0.25">
      <c r="A235" t="str">
        <f t="shared" si="24"/>
        <v>C-Ronald Perkins21</v>
      </c>
      <c r="B235">
        <f>VLOOKUP($A235,draft_listing_batters_stats!$A$1:$B$1324,2,FALSE)</f>
        <v>14729</v>
      </c>
      <c r="C235" s="1" t="s">
        <v>93</v>
      </c>
      <c r="D235" s="1" t="s">
        <v>1373</v>
      </c>
      <c r="E235" s="1" t="s">
        <v>1552</v>
      </c>
      <c r="F235" s="1">
        <v>21</v>
      </c>
      <c r="G235" s="1" t="s">
        <v>68</v>
      </c>
      <c r="H235" s="1" t="s">
        <v>44</v>
      </c>
      <c r="I235" s="1" t="s">
        <v>54</v>
      </c>
      <c r="J235" s="24" t="s">
        <v>54</v>
      </c>
      <c r="K235" s="1" t="s">
        <v>47</v>
      </c>
      <c r="L235" s="24" t="s">
        <v>51</v>
      </c>
      <c r="M235" s="1">
        <v>2</v>
      </c>
      <c r="N235" s="1">
        <v>4</v>
      </c>
      <c r="O235" s="1">
        <v>2</v>
      </c>
      <c r="P235" s="1">
        <v>3</v>
      </c>
      <c r="Q235" s="24">
        <v>2</v>
      </c>
      <c r="R235" s="1">
        <v>2</v>
      </c>
      <c r="S235" s="1">
        <v>5</v>
      </c>
      <c r="T235" s="1">
        <v>2</v>
      </c>
      <c r="U235" s="1">
        <v>7</v>
      </c>
      <c r="V235" s="24">
        <v>3</v>
      </c>
      <c r="W235" s="1">
        <v>6</v>
      </c>
      <c r="X235" s="1">
        <v>5</v>
      </c>
      <c r="Y235" s="24">
        <v>8</v>
      </c>
      <c r="Z235" s="1">
        <v>2</v>
      </c>
      <c r="AA235" s="1" t="s">
        <v>48</v>
      </c>
      <c r="AB235" s="1" t="s">
        <v>48</v>
      </c>
      <c r="AC235" s="1" t="s">
        <v>48</v>
      </c>
      <c r="AD235" s="1" t="s">
        <v>48</v>
      </c>
      <c r="AE235" s="1" t="s">
        <v>48</v>
      </c>
      <c r="AF235" s="1" t="s">
        <v>48</v>
      </c>
      <c r="AG235" s="24" t="s">
        <v>48</v>
      </c>
      <c r="AH235" s="1">
        <v>1</v>
      </c>
      <c r="AI235" s="1">
        <v>2</v>
      </c>
      <c r="AJ235" s="24">
        <v>1</v>
      </c>
      <c r="AK235" s="36" t="s">
        <v>918</v>
      </c>
      <c r="AL235" s="9">
        <f t="shared" si="25"/>
        <v>-1.3061109409086398</v>
      </c>
      <c r="AM235" s="9">
        <f t="shared" si="26"/>
        <v>-0.85619652143452873</v>
      </c>
      <c r="AN235">
        <f t="shared" si="27"/>
        <v>0</v>
      </c>
      <c r="AO235" s="6">
        <f t="shared" si="28"/>
        <v>1.25</v>
      </c>
      <c r="AP235" s="9">
        <f>($AL$3*AL235+$AM$3*AM235+$AN$3*AN235+$AO$3*AO235)+$K$3*VLOOKUP(K235,COND!$A$2:$C$7,2,FALSE)+$L$3*VLOOKUP(L235,COND!$A$2:$C$7,3,FALSE)</f>
        <v>0.84503064869479161</v>
      </c>
      <c r="AQ235" s="28">
        <f t="shared" si="29"/>
        <v>0.53513934469399282</v>
      </c>
      <c r="AR235" t="str">
        <f t="shared" si="30"/>
        <v>C</v>
      </c>
      <c r="AS235">
        <v>680</v>
      </c>
      <c r="AT235">
        <v>231</v>
      </c>
      <c r="AV235" t="str">
        <f t="shared" si="31"/>
        <v>Unlikely</v>
      </c>
      <c r="AX235" t="str">
        <f>IF(VLOOKUP($B235,'Draft List'!$D$4:$AC$2598,AX$3,FALSE)&lt;&gt;0,VLOOKUP($B235,'Draft List'!$D$4:$AC$2598,AX$3,FALSE),"")</f>
        <v/>
      </c>
      <c r="AY235" t="str">
        <f>IF(VLOOKUP($B235,'Draft List'!$D$4:$AC$2598,AY$3,FALSE)&lt;&gt;0,VLOOKUP($B235,'Draft List'!$D$4:$AC$2598,AY$3,FALSE),"")</f>
        <v/>
      </c>
      <c r="AZ235" t="str">
        <f>IF(VLOOKUP($B235,'Draft List'!$D$4:$AC$2598,AZ$3,FALSE)&lt;&gt;0,VLOOKUP($B235,'Draft List'!$D$4:$AC$2598,AZ$3,FALSE),"")</f>
        <v/>
      </c>
      <c r="BA235" t="str">
        <f>IF(VLOOKUP($B235,'Draft List'!$D$4:$AC$2598,BA$3,FALSE)&lt;&gt;0,VLOOKUP($B235,'Draft List'!$D$4:$AC$2598,BA$3,FALSE),"")</f>
        <v/>
      </c>
    </row>
    <row r="236" spans="1:53" hidden="1" x14ac:dyDescent="0.25">
      <c r="A236" t="str">
        <f t="shared" si="24"/>
        <v>C-Dale Miller21</v>
      </c>
      <c r="B236">
        <f>VLOOKUP($A236,draft_listing_batters_stats!$A$1:$B$1324,2,FALSE)</f>
        <v>9594</v>
      </c>
      <c r="C236" s="1" t="s">
        <v>93</v>
      </c>
      <c r="D236" s="1" t="s">
        <v>911</v>
      </c>
      <c r="E236" s="1" t="s">
        <v>180</v>
      </c>
      <c r="F236" s="1">
        <v>21</v>
      </c>
      <c r="G236" s="1" t="s">
        <v>44</v>
      </c>
      <c r="H236" s="1" t="s">
        <v>44</v>
      </c>
      <c r="I236" s="1" t="s">
        <v>54</v>
      </c>
      <c r="J236" s="24" t="s">
        <v>54</v>
      </c>
      <c r="K236" s="1" t="s">
        <v>47</v>
      </c>
      <c r="L236" s="24" t="s">
        <v>46</v>
      </c>
      <c r="M236" s="1">
        <v>2</v>
      </c>
      <c r="N236" s="1">
        <v>1</v>
      </c>
      <c r="O236" s="1">
        <v>3</v>
      </c>
      <c r="P236" s="1">
        <v>2</v>
      </c>
      <c r="Q236" s="24">
        <v>1</v>
      </c>
      <c r="R236" s="1">
        <v>3</v>
      </c>
      <c r="S236" s="1">
        <v>3</v>
      </c>
      <c r="T236" s="1">
        <v>4</v>
      </c>
      <c r="U236" s="1">
        <v>3</v>
      </c>
      <c r="V236" s="24">
        <v>3</v>
      </c>
      <c r="W236" s="1">
        <v>3</v>
      </c>
      <c r="X236" s="1">
        <v>3</v>
      </c>
      <c r="Y236" s="24">
        <v>5</v>
      </c>
      <c r="Z236" s="1">
        <v>4</v>
      </c>
      <c r="AA236" s="1" t="s">
        <v>48</v>
      </c>
      <c r="AB236" s="1" t="s">
        <v>48</v>
      </c>
      <c r="AC236" s="1" t="s">
        <v>48</v>
      </c>
      <c r="AD236" s="1" t="s">
        <v>48</v>
      </c>
      <c r="AE236" s="1" t="s">
        <v>48</v>
      </c>
      <c r="AF236" s="1" t="s">
        <v>48</v>
      </c>
      <c r="AG236" s="24" t="s">
        <v>48</v>
      </c>
      <c r="AH236" s="1">
        <v>2</v>
      </c>
      <c r="AI236" s="1">
        <v>1</v>
      </c>
      <c r="AJ236" s="24">
        <v>1</v>
      </c>
      <c r="AK236" s="36" t="s">
        <v>839</v>
      </c>
      <c r="AL236" s="9">
        <f t="shared" si="25"/>
        <v>-1.505954975567513</v>
      </c>
      <c r="AM236" s="9">
        <f t="shared" si="26"/>
        <v>-0.82847565645978216</v>
      </c>
      <c r="AN236">
        <f t="shared" si="27"/>
        <v>0</v>
      </c>
      <c r="AO236" s="6">
        <f t="shared" si="28"/>
        <v>1</v>
      </c>
      <c r="AP236" s="9">
        <f>($AL$3*AL236+$AM$3*AM236+$AN$3*AN236+$AO$3*AO236)+$K$3*VLOOKUP(K236,COND!$A$2:$C$7,2,FALSE)+$L$3*VLOOKUP(L236,COND!$A$2:$C$7,3,FALSE)</f>
        <v>0.80769662492586392</v>
      </c>
      <c r="AQ236" s="28">
        <f t="shared" si="29"/>
        <v>0.52981639312179452</v>
      </c>
      <c r="AR236" t="str">
        <f t="shared" si="30"/>
        <v>C</v>
      </c>
      <c r="AS236">
        <v>680</v>
      </c>
      <c r="AT236">
        <v>232</v>
      </c>
      <c r="AV236" t="str">
        <f t="shared" si="31"/>
        <v>Unlikely</v>
      </c>
      <c r="AX236">
        <f>IF(VLOOKUP($B236,'Draft List'!$D$4:$AC$2598,AX$3,FALSE)&lt;&gt;0,VLOOKUP($B236,'Draft List'!$D$4:$AC$2598,AX$3,FALSE),"")</f>
        <v>381</v>
      </c>
      <c r="AY236">
        <f>IF(VLOOKUP($B236,'Draft List'!$D$4:$AC$2598,AY$3,FALSE)&lt;&gt;0,VLOOKUP($B236,'Draft List'!$D$4:$AC$2598,AY$3,FALSE),"")</f>
        <v>15</v>
      </c>
      <c r="AZ236">
        <f>IF(VLOOKUP($B236,'Draft List'!$D$4:$AC$2598,AZ$3,FALSE)&lt;&gt;0,VLOOKUP($B236,'Draft List'!$D$4:$AC$2598,AZ$3,FALSE),"")</f>
        <v>11</v>
      </c>
      <c r="BA236" t="str">
        <f>IF(VLOOKUP($B236,'Draft List'!$D$4:$AC$2598,BA$3,FALSE)&lt;&gt;0,VLOOKUP($B236,'Draft List'!$D$4:$AC$2598,BA$3,FALSE),"")</f>
        <v>Neo-Tokyo Akira</v>
      </c>
    </row>
    <row r="237" spans="1:53" hidden="1" x14ac:dyDescent="0.25">
      <c r="A237" t="str">
        <f t="shared" si="24"/>
        <v>1BJesse Allen21</v>
      </c>
      <c r="B237">
        <f>VLOOKUP($A237,draft_listing_batters_stats!$A$1:$B$1324,2,FALSE)</f>
        <v>8961</v>
      </c>
      <c r="C237" s="1" t="s">
        <v>94</v>
      </c>
      <c r="D237" s="1" t="s">
        <v>434</v>
      </c>
      <c r="E237" s="1" t="s">
        <v>437</v>
      </c>
      <c r="F237" s="1">
        <v>21</v>
      </c>
      <c r="G237" s="1" t="s">
        <v>44</v>
      </c>
      <c r="H237" s="1" t="s">
        <v>44</v>
      </c>
      <c r="I237" s="1" t="s">
        <v>54</v>
      </c>
      <c r="J237" s="24" t="s">
        <v>54</v>
      </c>
      <c r="K237" s="1" t="s">
        <v>47</v>
      </c>
      <c r="L237" s="24" t="s">
        <v>46</v>
      </c>
      <c r="M237" s="1">
        <v>1</v>
      </c>
      <c r="N237" s="1">
        <v>2</v>
      </c>
      <c r="O237" s="1">
        <v>1</v>
      </c>
      <c r="P237" s="1">
        <v>1</v>
      </c>
      <c r="Q237" s="24">
        <v>1</v>
      </c>
      <c r="R237" s="1">
        <v>4</v>
      </c>
      <c r="S237" s="1">
        <v>4</v>
      </c>
      <c r="T237" s="1">
        <v>1</v>
      </c>
      <c r="U237" s="1">
        <v>3</v>
      </c>
      <c r="V237" s="24">
        <v>2</v>
      </c>
      <c r="W237" s="1">
        <v>5</v>
      </c>
      <c r="X237" s="1">
        <v>2</v>
      </c>
      <c r="Y237" s="24">
        <v>1</v>
      </c>
      <c r="Z237" s="1" t="s">
        <v>48</v>
      </c>
      <c r="AA237" s="1" t="s">
        <v>48</v>
      </c>
      <c r="AB237" s="1" t="s">
        <v>48</v>
      </c>
      <c r="AC237" s="1" t="s">
        <v>48</v>
      </c>
      <c r="AD237" s="1" t="s">
        <v>48</v>
      </c>
      <c r="AE237" s="1" t="s">
        <v>48</v>
      </c>
      <c r="AF237" s="1" t="s">
        <v>48</v>
      </c>
      <c r="AG237" s="24" t="s">
        <v>48</v>
      </c>
      <c r="AH237" s="1">
        <v>4</v>
      </c>
      <c r="AI237" s="1">
        <v>2</v>
      </c>
      <c r="AJ237" s="24">
        <v>3</v>
      </c>
      <c r="AK237" s="36" t="s">
        <v>900</v>
      </c>
      <c r="AL237" s="9">
        <f t="shared" si="25"/>
        <v>-2.0332834702088682</v>
      </c>
      <c r="AM237" s="9">
        <f t="shared" si="26"/>
        <v>-0.74406076252719189</v>
      </c>
      <c r="AN237">
        <f t="shared" si="27"/>
        <v>0</v>
      </c>
      <c r="AO237" s="6">
        <f t="shared" si="28"/>
        <v>0</v>
      </c>
      <c r="AP237" s="9">
        <f>($AL$3*AL237+$AM$3*AM237+$AN$3*AN237+$AO$3*AO237)+$K$3*VLOOKUP(K237,COND!$A$2:$C$7,2,FALSE)+$L$3*VLOOKUP(L237,COND!$A$2:$C$7,3,FALSE)</f>
        <v>0.76794250265280972</v>
      </c>
      <c r="AQ237" s="28">
        <f t="shared" si="29"/>
        <v>0.52414839256111456</v>
      </c>
      <c r="AR237" t="str">
        <f t="shared" si="30"/>
        <v>DH</v>
      </c>
      <c r="AS237">
        <v>680</v>
      </c>
      <c r="AT237">
        <v>233</v>
      </c>
      <c r="AV237" t="str">
        <f t="shared" si="31"/>
        <v>Unlikely</v>
      </c>
      <c r="AX237" t="str">
        <f>IF(VLOOKUP($B237,'Draft List'!$D$4:$AC$2598,AX$3,FALSE)&lt;&gt;0,VLOOKUP($B237,'Draft List'!$D$4:$AC$2598,AX$3,FALSE),"")</f>
        <v/>
      </c>
      <c r="AY237" t="str">
        <f>IF(VLOOKUP($B237,'Draft List'!$D$4:$AC$2598,AY$3,FALSE)&lt;&gt;0,VLOOKUP($B237,'Draft List'!$D$4:$AC$2598,AY$3,FALSE),"")</f>
        <v/>
      </c>
      <c r="AZ237" t="str">
        <f>IF(VLOOKUP($B237,'Draft List'!$D$4:$AC$2598,AZ$3,FALSE)&lt;&gt;0,VLOOKUP($B237,'Draft List'!$D$4:$AC$2598,AZ$3,FALSE),"")</f>
        <v/>
      </c>
      <c r="BA237" t="str">
        <f>IF(VLOOKUP($B237,'Draft List'!$D$4:$AC$2598,BA$3,FALSE)&lt;&gt;0,VLOOKUP($B237,'Draft List'!$D$4:$AC$2598,BA$3,FALSE),"")</f>
        <v/>
      </c>
    </row>
    <row r="238" spans="1:53" hidden="1" x14ac:dyDescent="0.25">
      <c r="A238" t="str">
        <f t="shared" si="24"/>
        <v>RFRoger Williams21</v>
      </c>
      <c r="B238">
        <f>VLOOKUP($A238,draft_listing_batters_stats!$A$1:$B$1324,2,FALSE)</f>
        <v>9217</v>
      </c>
      <c r="C238" s="1" t="s">
        <v>73</v>
      </c>
      <c r="D238" s="1" t="s">
        <v>525</v>
      </c>
      <c r="E238" s="1" t="s">
        <v>185</v>
      </c>
      <c r="F238" s="1">
        <v>21</v>
      </c>
      <c r="G238" s="1" t="s">
        <v>44</v>
      </c>
      <c r="H238" s="1" t="s">
        <v>58</v>
      </c>
      <c r="I238" s="1" t="s">
        <v>54</v>
      </c>
      <c r="J238" s="24" t="s">
        <v>54</v>
      </c>
      <c r="K238" s="1" t="s">
        <v>47</v>
      </c>
      <c r="L238" s="24" t="s">
        <v>46</v>
      </c>
      <c r="M238" s="1">
        <v>1</v>
      </c>
      <c r="N238" s="1">
        <v>1</v>
      </c>
      <c r="O238" s="1">
        <v>2</v>
      </c>
      <c r="P238" s="1">
        <v>4</v>
      </c>
      <c r="Q238" s="24">
        <v>1</v>
      </c>
      <c r="R238" s="1">
        <v>2</v>
      </c>
      <c r="S238" s="1">
        <v>4</v>
      </c>
      <c r="T238" s="1">
        <v>5</v>
      </c>
      <c r="U238" s="1">
        <v>6</v>
      </c>
      <c r="V238" s="24">
        <v>3</v>
      </c>
      <c r="W238" s="1">
        <v>6</v>
      </c>
      <c r="X238" s="1">
        <v>9</v>
      </c>
      <c r="Y238" s="24">
        <v>1</v>
      </c>
      <c r="Z238" s="1" t="s">
        <v>48</v>
      </c>
      <c r="AA238" s="1" t="s">
        <v>48</v>
      </c>
      <c r="AB238" s="1" t="s">
        <v>48</v>
      </c>
      <c r="AC238" s="1" t="s">
        <v>48</v>
      </c>
      <c r="AD238" s="1" t="s">
        <v>48</v>
      </c>
      <c r="AE238" s="1" t="s">
        <v>48</v>
      </c>
      <c r="AF238" s="1" t="s">
        <v>48</v>
      </c>
      <c r="AG238" s="24">
        <v>3</v>
      </c>
      <c r="AH238" s="1">
        <v>1</v>
      </c>
      <c r="AI238" s="1">
        <v>4</v>
      </c>
      <c r="AJ238" s="24">
        <v>1</v>
      </c>
      <c r="AK238" s="36" t="s">
        <v>881</v>
      </c>
      <c r="AL238" s="9">
        <f t="shared" si="25"/>
        <v>-1.7321532057749276</v>
      </c>
      <c r="AM238" s="9">
        <f t="shared" si="26"/>
        <v>-0.74778146899110876</v>
      </c>
      <c r="AN238">
        <f t="shared" si="27"/>
        <v>0</v>
      </c>
      <c r="AO238" s="6">
        <f t="shared" si="28"/>
        <v>0</v>
      </c>
      <c r="AP238" s="9">
        <f>($AL$3*AL238+$AM$3*AM238+$AN$3*AN238+$AO$3*AO238)+$K$3*VLOOKUP(K238,COND!$A$2:$C$7,2,FALSE)+$L$3*VLOOKUP(L238,COND!$A$2:$C$7,3,FALSE)</f>
        <v>0.75340705152920329</v>
      </c>
      <c r="AQ238" s="28">
        <f t="shared" si="29"/>
        <v>0.52207597993048327</v>
      </c>
      <c r="AR238" t="str">
        <f t="shared" si="30"/>
        <v>DH</v>
      </c>
      <c r="AS238">
        <v>680</v>
      </c>
      <c r="AT238">
        <v>234</v>
      </c>
      <c r="AV238" t="str">
        <f t="shared" si="31"/>
        <v>Unlikely</v>
      </c>
      <c r="AX238" t="str">
        <f>IF(VLOOKUP($B238,'Draft List'!$D$4:$AC$2598,AX$3,FALSE)&lt;&gt;0,VLOOKUP($B238,'Draft List'!$D$4:$AC$2598,AX$3,FALSE),"")</f>
        <v/>
      </c>
      <c r="AY238" t="str">
        <f>IF(VLOOKUP($B238,'Draft List'!$D$4:$AC$2598,AY$3,FALSE)&lt;&gt;0,VLOOKUP($B238,'Draft List'!$D$4:$AC$2598,AY$3,FALSE),"")</f>
        <v/>
      </c>
      <c r="AZ238" t="str">
        <f>IF(VLOOKUP($B238,'Draft List'!$D$4:$AC$2598,AZ$3,FALSE)&lt;&gt;0,VLOOKUP($B238,'Draft List'!$D$4:$AC$2598,AZ$3,FALSE),"")</f>
        <v/>
      </c>
      <c r="BA238" t="str">
        <f>IF(VLOOKUP($B238,'Draft List'!$D$4:$AC$2598,BA$3,FALSE)&lt;&gt;0,VLOOKUP($B238,'Draft List'!$D$4:$AC$2598,BA$3,FALSE),"")</f>
        <v/>
      </c>
    </row>
    <row r="239" spans="1:53" hidden="1" x14ac:dyDescent="0.25">
      <c r="A239" t="str">
        <f t="shared" si="24"/>
        <v>2BPedro Martínez21</v>
      </c>
      <c r="B239">
        <f>VLOOKUP($A239,draft_listing_batters_stats!$A$1:$B$1324,2,FALSE)</f>
        <v>16039</v>
      </c>
      <c r="C239" s="1" t="s">
        <v>78</v>
      </c>
      <c r="D239" s="1" t="s">
        <v>203</v>
      </c>
      <c r="E239" s="1" t="s">
        <v>205</v>
      </c>
      <c r="F239" s="1">
        <v>21</v>
      </c>
      <c r="G239" s="1" t="s">
        <v>44</v>
      </c>
      <c r="H239" s="1" t="s">
        <v>44</v>
      </c>
      <c r="I239" s="1" t="s">
        <v>54</v>
      </c>
      <c r="J239" s="24" t="s">
        <v>54</v>
      </c>
      <c r="K239" s="1" t="s">
        <v>46</v>
      </c>
      <c r="L239" s="24" t="s">
        <v>47</v>
      </c>
      <c r="M239" s="1">
        <v>2</v>
      </c>
      <c r="N239" s="1">
        <v>3</v>
      </c>
      <c r="O239" s="1">
        <v>2</v>
      </c>
      <c r="P239" s="1">
        <v>3</v>
      </c>
      <c r="Q239" s="24">
        <v>4</v>
      </c>
      <c r="R239" s="1">
        <v>4</v>
      </c>
      <c r="S239" s="1">
        <v>3</v>
      </c>
      <c r="T239" s="1">
        <v>2</v>
      </c>
      <c r="U239" s="1">
        <v>3</v>
      </c>
      <c r="V239" s="24">
        <v>6</v>
      </c>
      <c r="W239" s="1">
        <v>6</v>
      </c>
      <c r="X239" s="1">
        <v>5</v>
      </c>
      <c r="Y239" s="24">
        <v>1</v>
      </c>
      <c r="Z239" s="1" t="s">
        <v>48</v>
      </c>
      <c r="AA239" s="1" t="s">
        <v>48</v>
      </c>
      <c r="AB239" s="1">
        <v>4</v>
      </c>
      <c r="AC239" s="1" t="s">
        <v>48</v>
      </c>
      <c r="AD239" s="1">
        <v>1</v>
      </c>
      <c r="AE239" s="1" t="s">
        <v>48</v>
      </c>
      <c r="AF239" s="1" t="s">
        <v>48</v>
      </c>
      <c r="AG239" s="24" t="s">
        <v>48</v>
      </c>
      <c r="AH239" s="1">
        <v>9</v>
      </c>
      <c r="AI239" s="1">
        <v>8</v>
      </c>
      <c r="AJ239" s="24">
        <v>6</v>
      </c>
      <c r="AK239" s="36" t="s">
        <v>854</v>
      </c>
      <c r="AL239" s="9">
        <f t="shared" si="25"/>
        <v>-1.2771381408931763</v>
      </c>
      <c r="AM239" s="9">
        <f t="shared" si="26"/>
        <v>-0.55199378885366002</v>
      </c>
      <c r="AN239">
        <f t="shared" si="27"/>
        <v>3</v>
      </c>
      <c r="AO239" s="6">
        <f t="shared" si="28"/>
        <v>0</v>
      </c>
      <c r="AP239" s="9">
        <f>($AL$3*AL239+$AM$3*AM239+$AN$3*AN239+$AO$3*AO239)+$K$3*VLOOKUP(K239,COND!$A$2:$C$7,2,FALSE)+$L$3*VLOOKUP(L239,COND!$A$2:$C$7,3,FALSE)</f>
        <v>3.6483607196667629</v>
      </c>
      <c r="AQ239" s="28">
        <f t="shared" si="29"/>
        <v>0.93482811922920506</v>
      </c>
      <c r="AR239" t="str">
        <f t="shared" si="30"/>
        <v>2B</v>
      </c>
      <c r="AS239">
        <v>680</v>
      </c>
      <c r="AT239">
        <v>235</v>
      </c>
      <c r="AV239" t="str">
        <f t="shared" si="31"/>
        <v>Unlikely</v>
      </c>
      <c r="AX239">
        <f>IF(VLOOKUP($B239,'Draft List'!$D$4:$AC$2598,AX$3,FALSE)&lt;&gt;0,VLOOKUP($B239,'Draft List'!$D$4:$AC$2598,AX$3,FALSE),"")</f>
        <v>271</v>
      </c>
      <c r="AY239">
        <f>IF(VLOOKUP($B239,'Draft List'!$D$4:$AC$2598,AY$3,FALSE)&lt;&gt;0,VLOOKUP($B239,'Draft List'!$D$4:$AC$2598,AY$3,FALSE),"")</f>
        <v>11</v>
      </c>
      <c r="AZ239">
        <f>IF(VLOOKUP($B239,'Draft List'!$D$4:$AC$2598,AZ$3,FALSE)&lt;&gt;0,VLOOKUP($B239,'Draft List'!$D$4:$AC$2598,AZ$3,FALSE),"")</f>
        <v>5</v>
      </c>
      <c r="BA239" t="str">
        <f>IF(VLOOKUP($B239,'Draft List'!$D$4:$AC$2598,BA$3,FALSE)&lt;&gt;0,VLOOKUP($B239,'Draft List'!$D$4:$AC$2598,BA$3,FALSE),"")</f>
        <v>London Underground</v>
      </c>
    </row>
    <row r="240" spans="1:53" hidden="1" x14ac:dyDescent="0.25">
      <c r="A240" t="str">
        <f t="shared" si="24"/>
        <v>1BIsmael Flores21</v>
      </c>
      <c r="B240">
        <f>VLOOKUP($A240,draft_listing_batters_stats!$A$1:$B$1324,2,FALSE)</f>
        <v>14581</v>
      </c>
      <c r="C240" s="1" t="s">
        <v>94</v>
      </c>
      <c r="D240" s="1" t="s">
        <v>1168</v>
      </c>
      <c r="E240" s="1" t="s">
        <v>257</v>
      </c>
      <c r="F240" s="1">
        <v>21</v>
      </c>
      <c r="G240" s="1" t="s">
        <v>44</v>
      </c>
      <c r="H240" s="1" t="s">
        <v>44</v>
      </c>
      <c r="I240" s="1" t="s">
        <v>54</v>
      </c>
      <c r="J240" s="24" t="s">
        <v>54</v>
      </c>
      <c r="K240" s="1" t="s">
        <v>46</v>
      </c>
      <c r="L240" s="24" t="s">
        <v>47</v>
      </c>
      <c r="M240" s="1">
        <v>2</v>
      </c>
      <c r="N240" s="1">
        <v>2</v>
      </c>
      <c r="O240" s="1">
        <v>1</v>
      </c>
      <c r="P240" s="1">
        <v>2</v>
      </c>
      <c r="Q240" s="24">
        <v>1</v>
      </c>
      <c r="R240" s="1">
        <v>4</v>
      </c>
      <c r="S240" s="1">
        <v>4</v>
      </c>
      <c r="T240" s="1">
        <v>1</v>
      </c>
      <c r="U240" s="1">
        <v>5</v>
      </c>
      <c r="V240" s="24">
        <v>3</v>
      </c>
      <c r="W240" s="1">
        <v>5</v>
      </c>
      <c r="X240" s="1">
        <v>2</v>
      </c>
      <c r="Y240" s="24">
        <v>1</v>
      </c>
      <c r="Z240" s="1" t="s">
        <v>48</v>
      </c>
      <c r="AA240" s="1" t="s">
        <v>48</v>
      </c>
      <c r="AB240" s="1" t="s">
        <v>48</v>
      </c>
      <c r="AC240" s="1" t="s">
        <v>48</v>
      </c>
      <c r="AD240" s="1" t="s">
        <v>48</v>
      </c>
      <c r="AE240" s="1" t="s">
        <v>48</v>
      </c>
      <c r="AF240" s="1" t="s">
        <v>48</v>
      </c>
      <c r="AG240" s="24" t="s">
        <v>48</v>
      </c>
      <c r="AH240" s="1">
        <v>1</v>
      </c>
      <c r="AI240" s="1">
        <v>1</v>
      </c>
      <c r="AJ240" s="24">
        <v>3</v>
      </c>
      <c r="AK240" s="36" t="s">
        <v>839</v>
      </c>
      <c r="AL240" s="9">
        <f t="shared" si="25"/>
        <v>-1.6210180839966128</v>
      </c>
      <c r="AM240" s="9">
        <f t="shared" si="26"/>
        <v>-0.52462532269094631</v>
      </c>
      <c r="AN240">
        <f t="shared" si="27"/>
        <v>0</v>
      </c>
      <c r="AO240" s="6">
        <f t="shared" si="28"/>
        <v>0</v>
      </c>
      <c r="AP240" s="9">
        <f>($AL$3*AL240+$AM$3*AM240+$AN$3*AN240+$AO$3*AO240)+$K$3*VLOOKUP(K240,COND!$A$2:$C$7,2,FALSE)+$L$3*VLOOKUP(L240,COND!$A$2:$C$7,3,FALSE)</f>
        <v>3.442394319308983</v>
      </c>
      <c r="AQ240" s="28">
        <f t="shared" si="29"/>
        <v>0.90546216656923617</v>
      </c>
      <c r="AR240" t="str">
        <f t="shared" si="30"/>
        <v>DH</v>
      </c>
      <c r="AS240">
        <v>680</v>
      </c>
      <c r="AT240">
        <v>236</v>
      </c>
      <c r="AV240" t="str">
        <f t="shared" si="31"/>
        <v>Unlikely</v>
      </c>
      <c r="AX240" t="str">
        <f>IF(VLOOKUP($B240,'Draft List'!$D$4:$AC$2598,AX$3,FALSE)&lt;&gt;0,VLOOKUP($B240,'Draft List'!$D$4:$AC$2598,AX$3,FALSE),"")</f>
        <v/>
      </c>
      <c r="AY240" t="str">
        <f>IF(VLOOKUP($B240,'Draft List'!$D$4:$AC$2598,AY$3,FALSE)&lt;&gt;0,VLOOKUP($B240,'Draft List'!$D$4:$AC$2598,AY$3,FALSE),"")</f>
        <v/>
      </c>
      <c r="AZ240" t="str">
        <f>IF(VLOOKUP($B240,'Draft List'!$D$4:$AC$2598,AZ$3,FALSE)&lt;&gt;0,VLOOKUP($B240,'Draft List'!$D$4:$AC$2598,AZ$3,FALSE),"")</f>
        <v/>
      </c>
      <c r="BA240" t="str">
        <f>IF(VLOOKUP($B240,'Draft List'!$D$4:$AC$2598,BA$3,FALSE)&lt;&gt;0,VLOOKUP($B240,'Draft List'!$D$4:$AC$2598,BA$3,FALSE),"")</f>
        <v/>
      </c>
    </row>
    <row r="241" spans="1:53" hidden="1" x14ac:dyDescent="0.25">
      <c r="A241" t="str">
        <f t="shared" si="24"/>
        <v>C-Luis Salazar21</v>
      </c>
      <c r="B241">
        <f>VLOOKUP($A241,draft_listing_batters_stats!$A$1:$B$1324,2,FALSE)</f>
        <v>10084</v>
      </c>
      <c r="C241" s="1" t="s">
        <v>93</v>
      </c>
      <c r="D241" s="1" t="s">
        <v>133</v>
      </c>
      <c r="E241" s="1" t="s">
        <v>390</v>
      </c>
      <c r="F241" s="1">
        <v>21</v>
      </c>
      <c r="G241" s="1" t="s">
        <v>44</v>
      </c>
      <c r="H241" s="1" t="s">
        <v>44</v>
      </c>
      <c r="I241" s="1" t="s">
        <v>54</v>
      </c>
      <c r="J241" s="24" t="s">
        <v>54</v>
      </c>
      <c r="K241" s="1" t="s">
        <v>46</v>
      </c>
      <c r="L241" s="24" t="s">
        <v>47</v>
      </c>
      <c r="M241" s="1">
        <v>2</v>
      </c>
      <c r="N241" s="1">
        <v>2</v>
      </c>
      <c r="O241" s="1">
        <v>3</v>
      </c>
      <c r="P241" s="1">
        <v>2</v>
      </c>
      <c r="Q241" s="24">
        <v>1</v>
      </c>
      <c r="R241" s="1">
        <v>3</v>
      </c>
      <c r="S241" s="1">
        <v>2</v>
      </c>
      <c r="T241" s="1">
        <v>5</v>
      </c>
      <c r="U241" s="1">
        <v>5</v>
      </c>
      <c r="V241" s="24">
        <v>3</v>
      </c>
      <c r="W241" s="1">
        <v>3</v>
      </c>
      <c r="X241" s="1">
        <v>2</v>
      </c>
      <c r="Y241" s="24">
        <v>5</v>
      </c>
      <c r="Z241" s="1">
        <v>4</v>
      </c>
      <c r="AA241" s="1" t="s">
        <v>48</v>
      </c>
      <c r="AB241" s="1" t="s">
        <v>48</v>
      </c>
      <c r="AC241" s="1" t="s">
        <v>48</v>
      </c>
      <c r="AD241" s="1" t="s">
        <v>48</v>
      </c>
      <c r="AE241" s="1" t="s">
        <v>48</v>
      </c>
      <c r="AF241" s="1" t="s">
        <v>48</v>
      </c>
      <c r="AG241" s="24" t="s">
        <v>48</v>
      </c>
      <c r="AH241" s="1">
        <v>2</v>
      </c>
      <c r="AI241" s="1">
        <v>1</v>
      </c>
      <c r="AJ241" s="24">
        <v>2</v>
      </c>
      <c r="AK241" s="36" t="s">
        <v>839</v>
      </c>
      <c r="AL241" s="9">
        <f t="shared" si="25"/>
        <v>-1.4548950959488096</v>
      </c>
      <c r="AM241" s="9">
        <f t="shared" si="26"/>
        <v>-0.61705494203542199</v>
      </c>
      <c r="AN241">
        <f t="shared" si="27"/>
        <v>0</v>
      </c>
      <c r="AO241" s="6">
        <f t="shared" si="28"/>
        <v>1</v>
      </c>
      <c r="AP241" s="9">
        <f>($AL$3*AL241+$AM$3*AM241+$AN$3*AN241+$AO$3*AO241)+$K$3*VLOOKUP(K241,COND!$A$2:$C$7,2,FALSE)+$L$3*VLOOKUP(L241,COND!$A$2:$C$7,3,FALSE)</f>
        <v>3.3498511859800555</v>
      </c>
      <c r="AQ241" s="28">
        <f t="shared" si="29"/>
        <v>0.8922676976285655</v>
      </c>
      <c r="AR241" t="str">
        <f t="shared" si="30"/>
        <v>C</v>
      </c>
      <c r="AS241">
        <v>680</v>
      </c>
      <c r="AT241">
        <v>237</v>
      </c>
      <c r="AV241" t="str">
        <f t="shared" si="31"/>
        <v>Unlikely</v>
      </c>
      <c r="AX241">
        <f>IF(VLOOKUP($B241,'Draft List'!$D$4:$AC$2598,AX$3,FALSE)&lt;&gt;0,VLOOKUP($B241,'Draft List'!$D$4:$AC$2598,AX$3,FALSE),"")</f>
        <v>366</v>
      </c>
      <c r="AY241">
        <f>IF(VLOOKUP($B241,'Draft List'!$D$4:$AC$2598,AY$3,FALSE)&lt;&gt;0,VLOOKUP($B241,'Draft List'!$D$4:$AC$2598,AY$3,FALSE),"")</f>
        <v>14</v>
      </c>
      <c r="AZ241">
        <f>IF(VLOOKUP($B241,'Draft List'!$D$4:$AC$2598,AZ$3,FALSE)&lt;&gt;0,VLOOKUP($B241,'Draft List'!$D$4:$AC$2598,AZ$3,FALSE),"")</f>
        <v>22</v>
      </c>
      <c r="BA241" t="str">
        <f>IF(VLOOKUP($B241,'Draft List'!$D$4:$AC$2598,BA$3,FALSE)&lt;&gt;0,VLOOKUP($B241,'Draft List'!$D$4:$AC$2598,BA$3,FALSE),"")</f>
        <v>Florida Featherheads</v>
      </c>
    </row>
    <row r="242" spans="1:53" hidden="1" x14ac:dyDescent="0.25">
      <c r="A242" t="str">
        <f t="shared" si="24"/>
        <v>1BFarquhar MacCrum21</v>
      </c>
      <c r="B242">
        <f>VLOOKUP($A242,draft_listing_batters_stats!$A$1:$B$1324,2,FALSE)</f>
        <v>9069</v>
      </c>
      <c r="C242" s="1" t="s">
        <v>94</v>
      </c>
      <c r="D242" s="1" t="s">
        <v>1382</v>
      </c>
      <c r="E242" s="1" t="s">
        <v>1383</v>
      </c>
      <c r="F242" s="1">
        <v>21</v>
      </c>
      <c r="G242" s="1" t="s">
        <v>58</v>
      </c>
      <c r="H242" s="1" t="s">
        <v>58</v>
      </c>
      <c r="I242" s="1" t="s">
        <v>54</v>
      </c>
      <c r="J242" s="24" t="s">
        <v>54</v>
      </c>
      <c r="K242" s="1" t="s">
        <v>46</v>
      </c>
      <c r="L242" s="24" t="s">
        <v>47</v>
      </c>
      <c r="M242" s="1">
        <v>1</v>
      </c>
      <c r="N242" s="1">
        <v>3</v>
      </c>
      <c r="O242" s="1">
        <v>2</v>
      </c>
      <c r="P242" s="1">
        <v>2</v>
      </c>
      <c r="Q242" s="24">
        <v>2</v>
      </c>
      <c r="R242" s="1">
        <v>3</v>
      </c>
      <c r="S242" s="1">
        <v>4</v>
      </c>
      <c r="T242" s="1">
        <v>3</v>
      </c>
      <c r="U242" s="1">
        <v>5</v>
      </c>
      <c r="V242" s="24">
        <v>5</v>
      </c>
      <c r="W242" s="1">
        <v>1</v>
      </c>
      <c r="X242" s="1">
        <v>2</v>
      </c>
      <c r="Y242" s="24">
        <v>1</v>
      </c>
      <c r="Z242" s="1" t="s">
        <v>48</v>
      </c>
      <c r="AA242" s="1">
        <v>1</v>
      </c>
      <c r="AB242" s="1" t="s">
        <v>48</v>
      </c>
      <c r="AC242" s="1" t="s">
        <v>48</v>
      </c>
      <c r="AD242" s="1" t="s">
        <v>48</v>
      </c>
      <c r="AE242" s="1" t="s">
        <v>48</v>
      </c>
      <c r="AF242" s="1" t="s">
        <v>48</v>
      </c>
      <c r="AG242" s="24" t="s">
        <v>48</v>
      </c>
      <c r="AH242" s="1">
        <v>1</v>
      </c>
      <c r="AI242" s="1">
        <v>2</v>
      </c>
      <c r="AJ242" s="24">
        <v>4</v>
      </c>
      <c r="AK242" s="36" t="s">
        <v>900</v>
      </c>
      <c r="AL242" s="9">
        <f t="shared" si="25"/>
        <v>-1.7694362067395988</v>
      </c>
      <c r="AM242" s="9">
        <f t="shared" si="26"/>
        <v>-0.60102549121165116</v>
      </c>
      <c r="AN242">
        <f t="shared" si="27"/>
        <v>0</v>
      </c>
      <c r="AO242" s="6">
        <f t="shared" si="28"/>
        <v>0</v>
      </c>
      <c r="AP242" s="9">
        <f>($AL$3*AL242+$AM$3*AM242+$AN$3*AN242+$AO$3*AO242)+$K$3*VLOOKUP(K242,COND!$A$2:$C$7,2,FALSE)+$L$3*VLOOKUP(L242,COND!$A$2:$C$7,3,FALSE)</f>
        <v>2.510750484786227</v>
      </c>
      <c r="AQ242" s="28">
        <f t="shared" si="29"/>
        <v>0.77263172095760724</v>
      </c>
      <c r="AR242" t="str">
        <f t="shared" si="30"/>
        <v>1B</v>
      </c>
      <c r="AS242">
        <v>680</v>
      </c>
      <c r="AT242">
        <v>238</v>
      </c>
      <c r="AV242" t="str">
        <f t="shared" si="31"/>
        <v>Unlikely</v>
      </c>
      <c r="AX242">
        <f>IF(VLOOKUP($B242,'Draft List'!$D$4:$AC$2598,AX$3,FALSE)&lt;&gt;0,VLOOKUP($B242,'Draft List'!$D$4:$AC$2598,AX$3,FALSE),"")</f>
        <v>298</v>
      </c>
      <c r="AY242">
        <f>IF(VLOOKUP($B242,'Draft List'!$D$4:$AC$2598,AY$3,FALSE)&lt;&gt;0,VLOOKUP($B242,'Draft List'!$D$4:$AC$2598,AY$3,FALSE),"")</f>
        <v>12</v>
      </c>
      <c r="AZ242">
        <f>IF(VLOOKUP($B242,'Draft List'!$D$4:$AC$2598,AZ$3,FALSE)&lt;&gt;0,VLOOKUP($B242,'Draft List'!$D$4:$AC$2598,AZ$3,FALSE),"")</f>
        <v>6</v>
      </c>
      <c r="BA242" t="str">
        <f>IF(VLOOKUP($B242,'Draft List'!$D$4:$AC$2598,BA$3,FALSE)&lt;&gt;0,VLOOKUP($B242,'Draft List'!$D$4:$AC$2598,BA$3,FALSE),"")</f>
        <v>Scottish Claymores</v>
      </c>
    </row>
    <row r="243" spans="1:53" hidden="1" x14ac:dyDescent="0.25">
      <c r="A243" t="str">
        <f t="shared" si="24"/>
        <v>C-Steven Trease18</v>
      </c>
      <c r="B243">
        <f>VLOOKUP($A243,draft_listing_batters_stats!$A$1:$B$1324,2,FALSE)</f>
        <v>16121</v>
      </c>
      <c r="C243" s="1" t="s">
        <v>93</v>
      </c>
      <c r="D243" s="1" t="s">
        <v>1555</v>
      </c>
      <c r="E243" s="1" t="s">
        <v>1702</v>
      </c>
      <c r="F243" s="1">
        <v>18</v>
      </c>
      <c r="G243" s="1" t="s">
        <v>58</v>
      </c>
      <c r="H243" s="1" t="s">
        <v>44</v>
      </c>
      <c r="I243" s="1" t="s">
        <v>54</v>
      </c>
      <c r="J243" s="24" t="s">
        <v>54</v>
      </c>
      <c r="K243" s="1" t="s">
        <v>46</v>
      </c>
      <c r="L243" s="24" t="s">
        <v>47</v>
      </c>
      <c r="M243" s="1">
        <v>1</v>
      </c>
      <c r="N243" s="1">
        <v>1</v>
      </c>
      <c r="O243" s="1">
        <v>3</v>
      </c>
      <c r="P243" s="1">
        <v>1</v>
      </c>
      <c r="Q243" s="24">
        <v>2</v>
      </c>
      <c r="R243" s="1">
        <v>3</v>
      </c>
      <c r="S243" s="1">
        <v>3</v>
      </c>
      <c r="T243" s="1">
        <v>6</v>
      </c>
      <c r="U243" s="1">
        <v>2</v>
      </c>
      <c r="V243" s="24">
        <v>4</v>
      </c>
      <c r="W243" s="1">
        <v>4</v>
      </c>
      <c r="X243" s="1">
        <v>6</v>
      </c>
      <c r="Y243" s="24">
        <v>7</v>
      </c>
      <c r="Z243" s="1">
        <v>2</v>
      </c>
      <c r="AA243" s="1" t="s">
        <v>48</v>
      </c>
      <c r="AB243" s="1" t="s">
        <v>48</v>
      </c>
      <c r="AC243" s="1" t="s">
        <v>48</v>
      </c>
      <c r="AD243" s="1" t="s">
        <v>48</v>
      </c>
      <c r="AE243" s="1" t="s">
        <v>48</v>
      </c>
      <c r="AF243" s="1" t="s">
        <v>48</v>
      </c>
      <c r="AG243" s="24" t="s">
        <v>48</v>
      </c>
      <c r="AH243" s="1">
        <v>7</v>
      </c>
      <c r="AI243" s="1">
        <v>2</v>
      </c>
      <c r="AJ243" s="24">
        <v>1</v>
      </c>
      <c r="AK243" s="36" t="s">
        <v>872</v>
      </c>
      <c r="AL243" s="9">
        <f t="shared" si="25"/>
        <v>-1.8782040219626857</v>
      </c>
      <c r="AM243" s="9">
        <f t="shared" si="26"/>
        <v>-0.71204587860447666</v>
      </c>
      <c r="AN243">
        <f t="shared" si="27"/>
        <v>0</v>
      </c>
      <c r="AO243" s="6">
        <f t="shared" si="28"/>
        <v>1</v>
      </c>
      <c r="AP243" s="9">
        <f>($AL$3*AL243+$AM$3*AM243+$AN$3*AN243+$AO$3*AO243)+$K$3*VLOOKUP(K243,COND!$A$2:$C$7,2,FALSE)+$L$3*VLOOKUP(L243,COND!$A$2:$C$7,3,FALSE)</f>
        <v>2.1676290545500123</v>
      </c>
      <c r="AQ243" s="28">
        <f t="shared" si="29"/>
        <v>0.72371069471529526</v>
      </c>
      <c r="AR243" t="str">
        <f t="shared" si="30"/>
        <v>C</v>
      </c>
      <c r="AS243">
        <v>680</v>
      </c>
      <c r="AT243">
        <v>239</v>
      </c>
      <c r="AV243" t="str">
        <f t="shared" si="31"/>
        <v>Unlikely</v>
      </c>
      <c r="AX243">
        <f>IF(VLOOKUP($B243,'Draft List'!$D$4:$AC$2598,AX$3,FALSE)&lt;&gt;0,VLOOKUP($B243,'Draft List'!$D$4:$AC$2598,AX$3,FALSE),"")</f>
        <v>303</v>
      </c>
      <c r="AY243">
        <f>IF(VLOOKUP($B243,'Draft List'!$D$4:$AC$2598,AY$3,FALSE)&lt;&gt;0,VLOOKUP($B243,'Draft List'!$D$4:$AC$2598,AY$3,FALSE),"")</f>
        <v>12</v>
      </c>
      <c r="AZ243">
        <f>IF(VLOOKUP($B243,'Draft List'!$D$4:$AC$2598,AZ$3,FALSE)&lt;&gt;0,VLOOKUP($B243,'Draft List'!$D$4:$AC$2598,AZ$3,FALSE),"")</f>
        <v>11</v>
      </c>
      <c r="BA243" t="str">
        <f>IF(VLOOKUP($B243,'Draft List'!$D$4:$AC$2598,BA$3,FALSE)&lt;&gt;0,VLOOKUP($B243,'Draft List'!$D$4:$AC$2598,BA$3,FALSE),"")</f>
        <v>Neo-Tokyo Akira</v>
      </c>
    </row>
    <row r="244" spans="1:53" hidden="1" x14ac:dyDescent="0.25">
      <c r="A244" t="str">
        <f t="shared" si="24"/>
        <v>SSScott Russell18</v>
      </c>
      <c r="B244">
        <f>VLOOKUP($A244,draft_listing_batters_stats!$A$1:$B$1324,2,FALSE)</f>
        <v>7630</v>
      </c>
      <c r="C244" s="1" t="s">
        <v>79</v>
      </c>
      <c r="D244" s="1" t="s">
        <v>164</v>
      </c>
      <c r="E244" s="1" t="s">
        <v>442</v>
      </c>
      <c r="F244" s="1">
        <v>18</v>
      </c>
      <c r="G244" s="1" t="s">
        <v>44</v>
      </c>
      <c r="H244" s="1" t="s">
        <v>44</v>
      </c>
      <c r="I244" s="1" t="s">
        <v>54</v>
      </c>
      <c r="J244" s="24" t="s">
        <v>54</v>
      </c>
      <c r="K244" s="1" t="s">
        <v>47</v>
      </c>
      <c r="L244" s="24" t="s">
        <v>46</v>
      </c>
      <c r="M244" s="1">
        <v>1</v>
      </c>
      <c r="N244" s="1">
        <v>1</v>
      </c>
      <c r="O244" s="1">
        <v>1</v>
      </c>
      <c r="P244" s="1">
        <v>2</v>
      </c>
      <c r="Q244" s="24">
        <v>2</v>
      </c>
      <c r="R244" s="1">
        <v>2</v>
      </c>
      <c r="S244" s="1">
        <v>5</v>
      </c>
      <c r="T244" s="1">
        <v>4</v>
      </c>
      <c r="U244" s="1">
        <v>5</v>
      </c>
      <c r="V244" s="24">
        <v>6</v>
      </c>
      <c r="W244" s="1">
        <v>7</v>
      </c>
      <c r="X244" s="1">
        <v>9</v>
      </c>
      <c r="Y244" s="24">
        <v>1</v>
      </c>
      <c r="Z244" s="1" t="s">
        <v>48</v>
      </c>
      <c r="AA244" s="1" t="s">
        <v>48</v>
      </c>
      <c r="AB244" s="1" t="s">
        <v>48</v>
      </c>
      <c r="AC244" s="1" t="s">
        <v>48</v>
      </c>
      <c r="AD244" s="1">
        <v>1</v>
      </c>
      <c r="AE244" s="1" t="s">
        <v>48</v>
      </c>
      <c r="AF244" s="1" t="s">
        <v>48</v>
      </c>
      <c r="AG244" s="24" t="s">
        <v>48</v>
      </c>
      <c r="AH244" s="1">
        <v>7</v>
      </c>
      <c r="AI244" s="1">
        <v>5</v>
      </c>
      <c r="AJ244" s="24">
        <v>2</v>
      </c>
      <c r="AK244" s="36" t="s">
        <v>882</v>
      </c>
      <c r="AL244" s="9">
        <f t="shared" si="25"/>
        <v>-1.9546174600009074</v>
      </c>
      <c r="AM244" s="9">
        <f t="shared" si="26"/>
        <v>-0.74944361395463743</v>
      </c>
      <c r="AN244">
        <f t="shared" si="27"/>
        <v>0</v>
      </c>
      <c r="AO244" s="6">
        <f t="shared" si="28"/>
        <v>0</v>
      </c>
      <c r="AP244" s="9">
        <f>($AL$3*AL244+$AM$3*AM244+$AN$3*AN244+$AO$3*AO244)+$K$3*VLOOKUP(K244,COND!$A$2:$C$7,2,FALSE)+$L$3*VLOOKUP(L244,COND!$A$2:$C$7,3,FALSE)</f>
        <v>0.71121488654426201</v>
      </c>
      <c r="AQ244" s="28">
        <f t="shared" si="29"/>
        <v>0.51606037196036236</v>
      </c>
      <c r="AR244" t="str">
        <f t="shared" si="30"/>
        <v>SS</v>
      </c>
      <c r="AS244">
        <v>700</v>
      </c>
      <c r="AT244">
        <v>240</v>
      </c>
      <c r="AV244" t="str">
        <f t="shared" si="31"/>
        <v>Unlikely</v>
      </c>
      <c r="AX244" t="str">
        <f>IF(VLOOKUP($B244,'Draft List'!$D$4:$AC$2598,AX$3,FALSE)&lt;&gt;0,VLOOKUP($B244,'Draft List'!$D$4:$AC$2598,AX$3,FALSE),"")</f>
        <v/>
      </c>
      <c r="AY244" t="str">
        <f>IF(VLOOKUP($B244,'Draft List'!$D$4:$AC$2598,AY$3,FALSE)&lt;&gt;0,VLOOKUP($B244,'Draft List'!$D$4:$AC$2598,AY$3,FALSE),"")</f>
        <v/>
      </c>
      <c r="AZ244" t="str">
        <f>IF(VLOOKUP($B244,'Draft List'!$D$4:$AC$2598,AZ$3,FALSE)&lt;&gt;0,VLOOKUP($B244,'Draft List'!$D$4:$AC$2598,AZ$3,FALSE),"")</f>
        <v/>
      </c>
      <c r="BA244" t="str">
        <f>IF(VLOOKUP($B244,'Draft List'!$D$4:$AC$2598,BA$3,FALSE)&lt;&gt;0,VLOOKUP($B244,'Draft List'!$D$4:$AC$2598,BA$3,FALSE),"")</f>
        <v/>
      </c>
    </row>
    <row r="245" spans="1:53" hidden="1" x14ac:dyDescent="0.25">
      <c r="A245" t="str">
        <f t="shared" si="24"/>
        <v>SSDanny Phillips22</v>
      </c>
      <c r="B245">
        <f>VLOOKUP($A245,draft_listing_batters_stats!$A$1:$B$1324,2,FALSE)</f>
        <v>1757</v>
      </c>
      <c r="C245" s="1" t="s">
        <v>79</v>
      </c>
      <c r="D245" s="1" t="s">
        <v>427</v>
      </c>
      <c r="E245" s="1" t="s">
        <v>226</v>
      </c>
      <c r="F245" s="1">
        <v>22</v>
      </c>
      <c r="G245" s="1" t="s">
        <v>44</v>
      </c>
      <c r="H245" s="1" t="s">
        <v>44</v>
      </c>
      <c r="I245" s="1" t="s">
        <v>54</v>
      </c>
      <c r="J245" s="24" t="s">
        <v>54</v>
      </c>
      <c r="K245" s="1" t="s">
        <v>47</v>
      </c>
      <c r="L245" s="24" t="s">
        <v>46</v>
      </c>
      <c r="M245" s="1">
        <v>3</v>
      </c>
      <c r="N245" s="1">
        <v>3</v>
      </c>
      <c r="O245" s="1">
        <v>1</v>
      </c>
      <c r="P245" s="1">
        <v>1</v>
      </c>
      <c r="Q245" s="24">
        <v>3</v>
      </c>
      <c r="R245" s="1">
        <v>3</v>
      </c>
      <c r="S245" s="1">
        <v>3</v>
      </c>
      <c r="T245" s="1">
        <v>3</v>
      </c>
      <c r="U245" s="1">
        <v>3</v>
      </c>
      <c r="V245" s="24">
        <v>4</v>
      </c>
      <c r="W245" s="1">
        <v>7</v>
      </c>
      <c r="X245" s="1">
        <v>5</v>
      </c>
      <c r="Y245" s="24">
        <v>1</v>
      </c>
      <c r="Z245" s="1" t="s">
        <v>48</v>
      </c>
      <c r="AA245" s="1" t="s">
        <v>48</v>
      </c>
      <c r="AB245" s="1">
        <v>3</v>
      </c>
      <c r="AC245" s="1">
        <v>5</v>
      </c>
      <c r="AD245" s="1">
        <v>4</v>
      </c>
      <c r="AE245" s="1" t="s">
        <v>48</v>
      </c>
      <c r="AF245" s="1">
        <v>1</v>
      </c>
      <c r="AG245" s="24" t="s">
        <v>48</v>
      </c>
      <c r="AH245" s="1">
        <v>9</v>
      </c>
      <c r="AI245" s="1">
        <v>10</v>
      </c>
      <c r="AJ245" s="24">
        <v>8</v>
      </c>
      <c r="AK245" s="36" t="s">
        <v>48</v>
      </c>
      <c r="AL245" s="9">
        <f t="shared" si="25"/>
        <v>-1.2570792385506486</v>
      </c>
      <c r="AM245" s="9">
        <f t="shared" si="26"/>
        <v>-0.87152081066660003</v>
      </c>
      <c r="AN245">
        <f t="shared" si="27"/>
        <v>5</v>
      </c>
      <c r="AO245" s="6">
        <f t="shared" si="28"/>
        <v>0.5</v>
      </c>
      <c r="AP245" s="9">
        <f>($AL$3*AL245+$AM$3*AM245+$AN$3*AN245+$AO$3*AO245)+$K$3*VLOOKUP(K245,COND!$A$2:$C$7,2,FALSE)+$L$3*VLOOKUP(L245,COND!$A$2:$C$7,3,FALSE)</f>
        <v>0.64937568147906788</v>
      </c>
      <c r="AQ245" s="28">
        <f t="shared" si="29"/>
        <v>0.50724355928936304</v>
      </c>
      <c r="AR245" t="str">
        <f t="shared" si="30"/>
        <v>3B</v>
      </c>
      <c r="AS245">
        <v>700</v>
      </c>
      <c r="AT245">
        <v>241</v>
      </c>
      <c r="AV245" t="str">
        <f t="shared" si="31"/>
        <v>Unlikely</v>
      </c>
      <c r="AX245" t="str">
        <f>IF(VLOOKUP($B245,'Draft List'!$D$4:$AC$2598,AX$3,FALSE)&lt;&gt;0,VLOOKUP($B245,'Draft List'!$D$4:$AC$2598,AX$3,FALSE),"")</f>
        <v/>
      </c>
      <c r="AY245" t="str">
        <f>IF(VLOOKUP($B245,'Draft List'!$D$4:$AC$2598,AY$3,FALSE)&lt;&gt;0,VLOOKUP($B245,'Draft List'!$D$4:$AC$2598,AY$3,FALSE),"")</f>
        <v/>
      </c>
      <c r="AZ245" t="str">
        <f>IF(VLOOKUP($B245,'Draft List'!$D$4:$AC$2598,AZ$3,FALSE)&lt;&gt;0,VLOOKUP($B245,'Draft List'!$D$4:$AC$2598,AZ$3,FALSE),"")</f>
        <v/>
      </c>
      <c r="BA245" t="str">
        <f>IF(VLOOKUP($B245,'Draft List'!$D$4:$AC$2598,BA$3,FALSE)&lt;&gt;0,VLOOKUP($B245,'Draft List'!$D$4:$AC$2598,BA$3,FALSE),"")</f>
        <v/>
      </c>
    </row>
    <row r="246" spans="1:53" hidden="1" x14ac:dyDescent="0.25">
      <c r="A246" t="str">
        <f t="shared" si="24"/>
        <v>RFJorge Rosário21</v>
      </c>
      <c r="B246">
        <f>VLOOKUP($A246,draft_listing_batters_stats!$A$1:$B$1324,2,FALSE)</f>
        <v>8501</v>
      </c>
      <c r="C246" s="1" t="s">
        <v>73</v>
      </c>
      <c r="D246" s="1" t="s">
        <v>137</v>
      </c>
      <c r="E246" s="1" t="s">
        <v>758</v>
      </c>
      <c r="F246" s="1">
        <v>21</v>
      </c>
      <c r="G246" s="1" t="s">
        <v>44</v>
      </c>
      <c r="H246" s="1" t="s">
        <v>44</v>
      </c>
      <c r="I246" s="1" t="s">
        <v>54</v>
      </c>
      <c r="J246" s="24" t="s">
        <v>54</v>
      </c>
      <c r="K246" s="1" t="s">
        <v>46</v>
      </c>
      <c r="L246" s="24" t="s">
        <v>46</v>
      </c>
      <c r="M246" s="1">
        <v>2</v>
      </c>
      <c r="N246" s="1">
        <v>1</v>
      </c>
      <c r="O246" s="1">
        <v>2</v>
      </c>
      <c r="P246" s="1">
        <v>2</v>
      </c>
      <c r="Q246" s="24">
        <v>2</v>
      </c>
      <c r="R246" s="1">
        <v>3</v>
      </c>
      <c r="S246" s="1">
        <v>4</v>
      </c>
      <c r="T246" s="1">
        <v>2</v>
      </c>
      <c r="U246" s="1">
        <v>4</v>
      </c>
      <c r="V246" s="24">
        <v>3</v>
      </c>
      <c r="W246" s="1">
        <v>5</v>
      </c>
      <c r="X246" s="1">
        <v>8</v>
      </c>
      <c r="Y246" s="24">
        <v>1</v>
      </c>
      <c r="Z246" s="1" t="s">
        <v>48</v>
      </c>
      <c r="AA246" s="1" t="s">
        <v>48</v>
      </c>
      <c r="AB246" s="1" t="s">
        <v>48</v>
      </c>
      <c r="AC246" s="1" t="s">
        <v>48</v>
      </c>
      <c r="AD246" s="1" t="s">
        <v>48</v>
      </c>
      <c r="AE246" s="1" t="s">
        <v>48</v>
      </c>
      <c r="AF246" s="1">
        <v>1</v>
      </c>
      <c r="AG246" s="24">
        <v>5</v>
      </c>
      <c r="AH246" s="1">
        <v>4</v>
      </c>
      <c r="AI246" s="1">
        <v>8</v>
      </c>
      <c r="AJ246" s="24">
        <v>7</v>
      </c>
      <c r="AK246" s="36" t="s">
        <v>904</v>
      </c>
      <c r="AL246" s="9">
        <f t="shared" si="25"/>
        <v>-1.5490001297743312</v>
      </c>
      <c r="AM246" s="9">
        <f t="shared" si="26"/>
        <v>-0.85382921487930052</v>
      </c>
      <c r="AN246">
        <f t="shared" si="27"/>
        <v>2</v>
      </c>
      <c r="AO246" s="6">
        <f t="shared" si="28"/>
        <v>0.65</v>
      </c>
      <c r="AP246" s="9">
        <f>($AL$3*AL246+$AM$3*AM246+$AN$3*AN246+$AO$3*AO246)+$K$3*VLOOKUP(K246,COND!$A$2:$C$7,2,FALSE)+$L$3*VLOOKUP(L246,COND!$A$2:$C$7,3,FALSE)</f>
        <v>0.58248274180429327</v>
      </c>
      <c r="AQ246" s="28">
        <f t="shared" si="29"/>
        <v>0.49770620321398712</v>
      </c>
      <c r="AR246" t="str">
        <f t="shared" si="30"/>
        <v>DH</v>
      </c>
      <c r="AS246">
        <v>700</v>
      </c>
      <c r="AT246">
        <v>242</v>
      </c>
      <c r="AV246" t="str">
        <f t="shared" si="31"/>
        <v>Unlikely</v>
      </c>
      <c r="AX246" t="str">
        <f>IF(VLOOKUP($B246,'Draft List'!$D$4:$AC$2598,AX$3,FALSE)&lt;&gt;0,VLOOKUP($B246,'Draft List'!$D$4:$AC$2598,AX$3,FALSE),"")</f>
        <v/>
      </c>
      <c r="AY246" t="str">
        <f>IF(VLOOKUP($B246,'Draft List'!$D$4:$AC$2598,AY$3,FALSE)&lt;&gt;0,VLOOKUP($B246,'Draft List'!$D$4:$AC$2598,AY$3,FALSE),"")</f>
        <v/>
      </c>
      <c r="AZ246" t="str">
        <f>IF(VLOOKUP($B246,'Draft List'!$D$4:$AC$2598,AZ$3,FALSE)&lt;&gt;0,VLOOKUP($B246,'Draft List'!$D$4:$AC$2598,AZ$3,FALSE),"")</f>
        <v/>
      </c>
      <c r="BA246" t="str">
        <f>IF(VLOOKUP($B246,'Draft List'!$D$4:$AC$2598,BA$3,FALSE)&lt;&gt;0,VLOOKUP($B246,'Draft List'!$D$4:$AC$2598,BA$3,FALSE),"")</f>
        <v/>
      </c>
    </row>
    <row r="247" spans="1:53" hidden="1" x14ac:dyDescent="0.25">
      <c r="A247" t="str">
        <f t="shared" si="24"/>
        <v>1BJim Est21</v>
      </c>
      <c r="B247">
        <f>VLOOKUP($A247,draft_listing_batters_stats!$A$1:$B$1324,2,FALSE)</f>
        <v>10684</v>
      </c>
      <c r="C247" s="1" t="s">
        <v>94</v>
      </c>
      <c r="D247" s="1" t="s">
        <v>279</v>
      </c>
      <c r="E247" s="1" t="s">
        <v>1149</v>
      </c>
      <c r="F247" s="1">
        <v>21</v>
      </c>
      <c r="G247" s="1" t="s">
        <v>58</v>
      </c>
      <c r="H247" s="1" t="s">
        <v>58</v>
      </c>
      <c r="I247" s="1" t="s">
        <v>54</v>
      </c>
      <c r="J247" s="24" t="s">
        <v>54</v>
      </c>
      <c r="K247" s="1" t="s">
        <v>46</v>
      </c>
      <c r="L247" s="24" t="s">
        <v>51</v>
      </c>
      <c r="M247" s="1">
        <v>2</v>
      </c>
      <c r="N247" s="1">
        <v>6</v>
      </c>
      <c r="O247" s="1">
        <v>3</v>
      </c>
      <c r="P247" s="1">
        <v>3</v>
      </c>
      <c r="Q247" s="24">
        <v>5</v>
      </c>
      <c r="R247" s="1">
        <v>2</v>
      </c>
      <c r="S247" s="1">
        <v>6</v>
      </c>
      <c r="T247" s="1">
        <v>3</v>
      </c>
      <c r="U247" s="1">
        <v>5</v>
      </c>
      <c r="V247" s="24">
        <v>5</v>
      </c>
      <c r="W247" s="1">
        <v>4</v>
      </c>
      <c r="X247" s="1">
        <v>7</v>
      </c>
      <c r="Y247" s="24">
        <v>1</v>
      </c>
      <c r="Z247" s="1" t="s">
        <v>48</v>
      </c>
      <c r="AA247" s="1">
        <v>8</v>
      </c>
      <c r="AB247" s="1" t="s">
        <v>48</v>
      </c>
      <c r="AC247" s="1" t="s">
        <v>48</v>
      </c>
      <c r="AD247" s="1" t="s">
        <v>48</v>
      </c>
      <c r="AE247" s="1">
        <v>2</v>
      </c>
      <c r="AF247" s="1">
        <v>2</v>
      </c>
      <c r="AG247" s="24">
        <v>2</v>
      </c>
      <c r="AH247" s="1">
        <v>8</v>
      </c>
      <c r="AI247" s="1">
        <v>5</v>
      </c>
      <c r="AJ247" s="24">
        <v>2</v>
      </c>
      <c r="AK247" s="36" t="s">
        <v>854</v>
      </c>
      <c r="AL247" s="9">
        <f t="shared" si="25"/>
        <v>-1.0008806681960811</v>
      </c>
      <c r="AM247" s="9">
        <f t="shared" si="26"/>
        <v>-0.82146156817691895</v>
      </c>
      <c r="AN247">
        <f t="shared" si="27"/>
        <v>1</v>
      </c>
      <c r="AO247" s="6">
        <f t="shared" si="28"/>
        <v>0.25</v>
      </c>
      <c r="AP247" s="9">
        <f>($AL$3*AL247+$AM$3*AM247+$AN$3*AN247+$AO$3*AO247)+$K$3*VLOOKUP(K247,COND!$A$2:$C$7,2,FALSE)+$L$3*VLOOKUP(L247,COND!$A$2:$C$7,3,FALSE)</f>
        <v>0.55903978172402979</v>
      </c>
      <c r="AQ247" s="28">
        <f t="shared" si="29"/>
        <v>0.49436378981679852</v>
      </c>
      <c r="AR247" t="str">
        <f t="shared" si="30"/>
        <v>CF</v>
      </c>
      <c r="AS247">
        <v>700</v>
      </c>
      <c r="AT247">
        <v>243</v>
      </c>
      <c r="AV247" t="str">
        <f t="shared" si="31"/>
        <v>Unlikely</v>
      </c>
      <c r="AX247">
        <f>IF(VLOOKUP($B247,'Draft List'!$D$4:$AC$2598,AX$3,FALSE)&lt;&gt;0,VLOOKUP($B247,'Draft List'!$D$4:$AC$2598,AX$3,FALSE),"")</f>
        <v>132</v>
      </c>
      <c r="AY247">
        <f>IF(VLOOKUP($B247,'Draft List'!$D$4:$AC$2598,AY$3,FALSE)&lt;&gt;0,VLOOKUP($B247,'Draft List'!$D$4:$AC$2598,AY$3,FALSE),"")</f>
        <v>5</v>
      </c>
      <c r="AZ247">
        <f>IF(VLOOKUP($B247,'Draft List'!$D$4:$AC$2598,AZ$3,FALSE)&lt;&gt;0,VLOOKUP($B247,'Draft List'!$D$4:$AC$2598,AZ$3,FALSE),"")</f>
        <v>22</v>
      </c>
      <c r="BA247" t="str">
        <f>IF(VLOOKUP($B247,'Draft List'!$D$4:$AC$2598,BA$3,FALSE)&lt;&gt;0,VLOOKUP($B247,'Draft List'!$D$4:$AC$2598,BA$3,FALSE),"")</f>
        <v>Florida Featherheads</v>
      </c>
    </row>
    <row r="248" spans="1:53" hidden="1" x14ac:dyDescent="0.25">
      <c r="A248" t="str">
        <f t="shared" si="24"/>
        <v>1BRiver Potts21</v>
      </c>
      <c r="B248">
        <f>VLOOKUP($A248,draft_listing_batters_stats!$A$1:$B$1324,2,FALSE)</f>
        <v>5959</v>
      </c>
      <c r="C248" s="1" t="s">
        <v>94</v>
      </c>
      <c r="D248" s="1" t="s">
        <v>549</v>
      </c>
      <c r="E248" s="1" t="s">
        <v>1563</v>
      </c>
      <c r="F248" s="1">
        <v>21</v>
      </c>
      <c r="G248" s="1" t="s">
        <v>44</v>
      </c>
      <c r="H248" s="1" t="s">
        <v>44</v>
      </c>
      <c r="I248" s="1" t="s">
        <v>54</v>
      </c>
      <c r="J248" s="24" t="s">
        <v>54</v>
      </c>
      <c r="K248" s="1" t="s">
        <v>46</v>
      </c>
      <c r="L248" s="24" t="s">
        <v>46</v>
      </c>
      <c r="M248" s="1">
        <v>2</v>
      </c>
      <c r="N248" s="1">
        <v>3</v>
      </c>
      <c r="O248" s="1">
        <v>3</v>
      </c>
      <c r="P248" s="1">
        <v>3</v>
      </c>
      <c r="Q248" s="24">
        <v>3</v>
      </c>
      <c r="R248" s="1">
        <v>2</v>
      </c>
      <c r="S248" s="1">
        <v>5</v>
      </c>
      <c r="T248" s="1">
        <v>3</v>
      </c>
      <c r="U248" s="1">
        <v>6</v>
      </c>
      <c r="V248" s="24">
        <v>5</v>
      </c>
      <c r="W248" s="1">
        <v>2</v>
      </c>
      <c r="X248" s="1">
        <v>4</v>
      </c>
      <c r="Y248" s="24">
        <v>1</v>
      </c>
      <c r="Z248" s="1" t="s">
        <v>48</v>
      </c>
      <c r="AA248" s="1">
        <v>5</v>
      </c>
      <c r="AB248" s="1" t="s">
        <v>48</v>
      </c>
      <c r="AC248" s="1" t="s">
        <v>48</v>
      </c>
      <c r="AD248" s="1" t="s">
        <v>48</v>
      </c>
      <c r="AE248" s="1" t="s">
        <v>48</v>
      </c>
      <c r="AF248" s="1" t="s">
        <v>48</v>
      </c>
      <c r="AG248" s="24" t="s">
        <v>48</v>
      </c>
      <c r="AH248" s="1">
        <v>1</v>
      </c>
      <c r="AI248" s="1">
        <v>4</v>
      </c>
      <c r="AJ248" s="24">
        <v>1</v>
      </c>
      <c r="AK248" s="36" t="s">
        <v>900</v>
      </c>
      <c r="AL248" s="9">
        <f t="shared" si="25"/>
        <v>-1.2340929866863586</v>
      </c>
      <c r="AM248" s="9">
        <f t="shared" si="26"/>
        <v>-0.78281189778604132</v>
      </c>
      <c r="AN248">
        <f t="shared" si="27"/>
        <v>0</v>
      </c>
      <c r="AO248" s="6">
        <f t="shared" si="28"/>
        <v>0</v>
      </c>
      <c r="AP248" s="9">
        <f>($AL$3*AL248+$AM$3*AM248+$AN$3*AN248+$AO$3*AO248)+$K$3*VLOOKUP(K248,COND!$A$2:$C$7,2,FALSE)+$L$3*VLOOKUP(L248,COND!$A$2:$C$7,3,FALSE)</f>
        <v>0.48284792789886843</v>
      </c>
      <c r="AQ248" s="28">
        <f t="shared" si="29"/>
        <v>0.48350062782232595</v>
      </c>
      <c r="AR248" t="str">
        <f t="shared" si="30"/>
        <v>1B</v>
      </c>
      <c r="AS248">
        <v>700</v>
      </c>
      <c r="AT248">
        <v>244</v>
      </c>
      <c r="AV248" t="str">
        <f t="shared" si="31"/>
        <v>Unlikely</v>
      </c>
      <c r="AX248">
        <f>IF(VLOOKUP($B248,'Draft List'!$D$4:$AC$2598,AX$3,FALSE)&lt;&gt;0,VLOOKUP($B248,'Draft List'!$D$4:$AC$2598,AX$3,FALSE),"")</f>
        <v>385</v>
      </c>
      <c r="AY248">
        <f>IF(VLOOKUP($B248,'Draft List'!$D$4:$AC$2598,AY$3,FALSE)&lt;&gt;0,VLOOKUP($B248,'Draft List'!$D$4:$AC$2598,AY$3,FALSE),"")</f>
        <v>15</v>
      </c>
      <c r="AZ248">
        <f>IF(VLOOKUP($B248,'Draft List'!$D$4:$AC$2598,AZ$3,FALSE)&lt;&gt;0,VLOOKUP($B248,'Draft List'!$D$4:$AC$2598,AZ$3,FALSE),"")</f>
        <v>15</v>
      </c>
      <c r="BA248" t="str">
        <f>IF(VLOOKUP($B248,'Draft List'!$D$4:$AC$2598,BA$3,FALSE)&lt;&gt;0,VLOOKUP($B248,'Draft List'!$D$4:$AC$2598,BA$3,FALSE),"")</f>
        <v>San Antonio Calzones of Laredo</v>
      </c>
    </row>
    <row r="249" spans="1:53" hidden="1" x14ac:dyDescent="0.25">
      <c r="A249" t="str">
        <f t="shared" si="24"/>
        <v>CFPorter Morris21</v>
      </c>
      <c r="B249">
        <f>VLOOKUP($A249,draft_listing_batters_stats!$A$1:$B$1324,2,FALSE)</f>
        <v>9233</v>
      </c>
      <c r="C249" s="1" t="s">
        <v>81</v>
      </c>
      <c r="D249" s="1" t="s">
        <v>698</v>
      </c>
      <c r="E249" s="1" t="s">
        <v>1464</v>
      </c>
      <c r="F249" s="1">
        <v>21</v>
      </c>
      <c r="G249" s="1" t="s">
        <v>44</v>
      </c>
      <c r="H249" s="1" t="s">
        <v>44</v>
      </c>
      <c r="I249" s="1" t="s">
        <v>54</v>
      </c>
      <c r="J249" s="24" t="s">
        <v>54</v>
      </c>
      <c r="K249" s="1" t="s">
        <v>47</v>
      </c>
      <c r="L249" s="24" t="s">
        <v>46</v>
      </c>
      <c r="M249" s="1">
        <v>3</v>
      </c>
      <c r="N249" s="1">
        <v>5</v>
      </c>
      <c r="O249" s="1">
        <v>1</v>
      </c>
      <c r="P249" s="1">
        <v>1</v>
      </c>
      <c r="Q249" s="24">
        <v>3</v>
      </c>
      <c r="R249" s="1">
        <v>3</v>
      </c>
      <c r="S249" s="1">
        <v>5</v>
      </c>
      <c r="T249" s="1">
        <v>1</v>
      </c>
      <c r="U249" s="1">
        <v>3</v>
      </c>
      <c r="V249" s="24">
        <v>5</v>
      </c>
      <c r="W249" s="1">
        <v>1</v>
      </c>
      <c r="X249" s="1">
        <v>3</v>
      </c>
      <c r="Y249" s="24">
        <v>1</v>
      </c>
      <c r="Z249" s="1" t="s">
        <v>48</v>
      </c>
      <c r="AA249" s="1" t="s">
        <v>48</v>
      </c>
      <c r="AB249" s="1" t="s">
        <v>48</v>
      </c>
      <c r="AC249" s="1" t="s">
        <v>48</v>
      </c>
      <c r="AD249" s="1" t="s">
        <v>48</v>
      </c>
      <c r="AE249" s="1">
        <v>8</v>
      </c>
      <c r="AF249" s="1">
        <v>6</v>
      </c>
      <c r="AG249" s="24" t="s">
        <v>48</v>
      </c>
      <c r="AH249" s="1">
        <v>6</v>
      </c>
      <c r="AI249" s="1">
        <v>7</v>
      </c>
      <c r="AJ249" s="24">
        <v>9</v>
      </c>
      <c r="AK249" s="36" t="s">
        <v>832</v>
      </c>
      <c r="AL249" s="9">
        <f t="shared" si="25"/>
        <v>-1.1549594793132418</v>
      </c>
      <c r="AM249" s="9">
        <f t="shared" si="26"/>
        <v>-0.89550769965991273</v>
      </c>
      <c r="AN249">
        <f t="shared" si="27"/>
        <v>2</v>
      </c>
      <c r="AO249" s="6">
        <f t="shared" si="28"/>
        <v>1</v>
      </c>
      <c r="AP249" s="9">
        <f>($AL$3*AL249+$AM$3*AM249+$AN$3*AN249+$AO$3*AO249)+$K$3*VLOOKUP(K249,COND!$A$2:$C$7,2,FALSE)+$L$3*VLOOKUP(L249,COND!$A$2:$C$7,3,FALSE)</f>
        <v>0.3717449894830569</v>
      </c>
      <c r="AQ249" s="28">
        <f t="shared" si="29"/>
        <v>0.4676599682572965</v>
      </c>
      <c r="AR249" t="str">
        <f t="shared" si="30"/>
        <v>LF</v>
      </c>
      <c r="AS249">
        <v>700</v>
      </c>
      <c r="AT249">
        <v>245</v>
      </c>
      <c r="AV249" t="str">
        <f t="shared" si="31"/>
        <v>Unlikely</v>
      </c>
      <c r="AX249">
        <f>IF(VLOOKUP($B249,'Draft List'!$D$4:$AC$2598,AX$3,FALSE)&lt;&gt;0,VLOOKUP($B249,'Draft List'!$D$4:$AC$2598,AX$3,FALSE),"")</f>
        <v>159</v>
      </c>
      <c r="AY249">
        <f>IF(VLOOKUP($B249,'Draft List'!$D$4:$AC$2598,AY$3,FALSE)&lt;&gt;0,VLOOKUP($B249,'Draft List'!$D$4:$AC$2598,AY$3,FALSE),"")</f>
        <v>6</v>
      </c>
      <c r="AZ249">
        <f>IF(VLOOKUP($B249,'Draft List'!$D$4:$AC$2598,AZ$3,FALSE)&lt;&gt;0,VLOOKUP($B249,'Draft List'!$D$4:$AC$2598,AZ$3,FALSE),"")</f>
        <v>23</v>
      </c>
      <c r="BA249" t="str">
        <f>IF(VLOOKUP($B249,'Draft List'!$D$4:$AC$2598,BA$3,FALSE)&lt;&gt;0,VLOOKUP($B249,'Draft List'!$D$4:$AC$2598,BA$3,FALSE),"")</f>
        <v>Hartford Harpoon</v>
      </c>
    </row>
    <row r="250" spans="1:53" x14ac:dyDescent="0.25">
      <c r="A250" t="str">
        <f t="shared" si="24"/>
        <v>3BDonald Huggins22</v>
      </c>
      <c r="B250">
        <f>VLOOKUP($A250,draft_listing_batters_stats!$A$1:$B$1324,2,FALSE)</f>
        <v>8211</v>
      </c>
      <c r="C250" s="1" t="s">
        <v>76</v>
      </c>
      <c r="D250" s="1" t="s">
        <v>139</v>
      </c>
      <c r="E250" s="1" t="s">
        <v>1260</v>
      </c>
      <c r="F250" s="1">
        <v>22</v>
      </c>
      <c r="G250" s="1" t="s">
        <v>44</v>
      </c>
      <c r="H250" s="1" t="s">
        <v>44</v>
      </c>
      <c r="I250" s="1" t="s">
        <v>54</v>
      </c>
      <c r="J250" s="24" t="s">
        <v>54</v>
      </c>
      <c r="K250" s="1" t="s">
        <v>46</v>
      </c>
      <c r="L250" s="24" t="s">
        <v>46</v>
      </c>
      <c r="M250" s="1">
        <v>3</v>
      </c>
      <c r="N250" s="1">
        <v>3</v>
      </c>
      <c r="O250" s="1">
        <v>2</v>
      </c>
      <c r="P250" s="1">
        <v>3</v>
      </c>
      <c r="Q250" s="24">
        <v>2</v>
      </c>
      <c r="R250" s="1">
        <v>3</v>
      </c>
      <c r="S250" s="1">
        <v>3</v>
      </c>
      <c r="T250" s="1">
        <v>2</v>
      </c>
      <c r="U250" s="1">
        <v>3</v>
      </c>
      <c r="V250" s="24">
        <v>3</v>
      </c>
      <c r="W250" s="1">
        <v>8</v>
      </c>
      <c r="X250" s="1">
        <v>6</v>
      </c>
      <c r="Y250" s="24">
        <v>1</v>
      </c>
      <c r="Z250" s="1" t="s">
        <v>48</v>
      </c>
      <c r="AA250" s="1" t="s">
        <v>48</v>
      </c>
      <c r="AB250" s="1">
        <v>6</v>
      </c>
      <c r="AC250" s="1">
        <v>6</v>
      </c>
      <c r="AD250" s="1" t="s">
        <v>48</v>
      </c>
      <c r="AE250" s="1" t="s">
        <v>48</v>
      </c>
      <c r="AF250" s="1" t="s">
        <v>48</v>
      </c>
      <c r="AG250" s="24" t="s">
        <v>48</v>
      </c>
      <c r="AH250" s="1">
        <v>9</v>
      </c>
      <c r="AI250" s="1">
        <v>10</v>
      </c>
      <c r="AJ250" s="24">
        <v>10</v>
      </c>
      <c r="AK250" s="36" t="s">
        <v>839</v>
      </c>
      <c r="AL250" s="9">
        <f t="shared" si="25"/>
        <v>-1.0346149843246686</v>
      </c>
      <c r="AM250" s="9">
        <f t="shared" si="26"/>
        <v>-0.99459864450758517</v>
      </c>
      <c r="AN250">
        <f t="shared" si="27"/>
        <v>6</v>
      </c>
      <c r="AO250" s="6">
        <f t="shared" si="28"/>
        <v>1.35</v>
      </c>
      <c r="AP250" s="9">
        <f>($AL$3*AL250+$AM$3*AM250+$AN$3*AN250+$AO$3*AO250)+$K$3*VLOOKUP(K250,COND!$A$2:$C$7,2,FALSE)+$L$3*VLOOKUP(L250,COND!$A$2:$C$7,3,FALSE)</f>
        <v>0.31135476747651047</v>
      </c>
      <c r="AQ250" s="28">
        <f t="shared" si="29"/>
        <v>0.45904974640805951</v>
      </c>
      <c r="AR250" t="str">
        <f t="shared" si="30"/>
        <v>2B</v>
      </c>
      <c r="AS250">
        <v>700</v>
      </c>
      <c r="AT250">
        <v>246</v>
      </c>
      <c r="AV250" t="str">
        <f t="shared" si="31"/>
        <v>Unlikely</v>
      </c>
      <c r="AX250" t="str">
        <f>IF(VLOOKUP($B250,'Draft List'!$D$4:$AC$2598,AX$3,FALSE)&lt;&gt;0,VLOOKUP($B250,'Draft List'!$D$4:$AC$2598,AX$3,FALSE),"")</f>
        <v/>
      </c>
      <c r="AY250" t="str">
        <f>IF(VLOOKUP($B250,'Draft List'!$D$4:$AC$2598,AY$3,FALSE)&lt;&gt;0,VLOOKUP($B250,'Draft List'!$D$4:$AC$2598,AY$3,FALSE),"")</f>
        <v/>
      </c>
      <c r="AZ250" t="str">
        <f>IF(VLOOKUP($B250,'Draft List'!$D$4:$AC$2598,AZ$3,FALSE)&lt;&gt;0,VLOOKUP($B250,'Draft List'!$D$4:$AC$2598,AZ$3,FALSE),"")</f>
        <v/>
      </c>
      <c r="BA250" t="str">
        <f>IF(VLOOKUP($B250,'Draft List'!$D$4:$AC$2598,BA$3,FALSE)&lt;&gt;0,VLOOKUP($B250,'Draft List'!$D$4:$AC$2598,BA$3,FALSE),"")</f>
        <v/>
      </c>
    </row>
    <row r="251" spans="1:53" hidden="1" x14ac:dyDescent="0.25">
      <c r="A251" t="str">
        <f t="shared" si="24"/>
        <v>LFGeorge Gutiérrez22</v>
      </c>
      <c r="B251">
        <f>VLOOKUP($A251,draft_listing_batters_stats!$A$1:$B$1324,2,FALSE)</f>
        <v>13246</v>
      </c>
      <c r="C251" s="1" t="s">
        <v>55</v>
      </c>
      <c r="D251" s="1" t="s">
        <v>276</v>
      </c>
      <c r="E251" s="1" t="s">
        <v>478</v>
      </c>
      <c r="F251" s="1">
        <v>22</v>
      </c>
      <c r="G251" s="1" t="s">
        <v>58</v>
      </c>
      <c r="H251" s="1" t="s">
        <v>44</v>
      </c>
      <c r="I251" s="1" t="s">
        <v>54</v>
      </c>
      <c r="J251" s="24" t="s">
        <v>54</v>
      </c>
      <c r="K251" s="1" t="s">
        <v>47</v>
      </c>
      <c r="L251" s="24" t="s">
        <v>51</v>
      </c>
      <c r="M251" s="1">
        <v>3</v>
      </c>
      <c r="N251" s="1">
        <v>3</v>
      </c>
      <c r="O251" s="1">
        <v>2</v>
      </c>
      <c r="P251" s="1">
        <v>1</v>
      </c>
      <c r="Q251" s="24">
        <v>3</v>
      </c>
      <c r="R251" s="1">
        <v>3</v>
      </c>
      <c r="S251" s="1">
        <v>4</v>
      </c>
      <c r="T251" s="1">
        <v>2</v>
      </c>
      <c r="U251" s="1">
        <v>3</v>
      </c>
      <c r="V251" s="24">
        <v>4</v>
      </c>
      <c r="W251" s="1">
        <v>9</v>
      </c>
      <c r="X251" s="1">
        <v>10</v>
      </c>
      <c r="Y251" s="24">
        <v>1</v>
      </c>
      <c r="Z251" s="1" t="s">
        <v>48</v>
      </c>
      <c r="AA251" s="1" t="s">
        <v>48</v>
      </c>
      <c r="AB251" s="1" t="s">
        <v>48</v>
      </c>
      <c r="AC251" s="1" t="s">
        <v>48</v>
      </c>
      <c r="AD251" s="1" t="s">
        <v>48</v>
      </c>
      <c r="AE251" s="1">
        <v>9</v>
      </c>
      <c r="AF251" s="1">
        <v>1</v>
      </c>
      <c r="AG251" s="24">
        <v>2</v>
      </c>
      <c r="AH251" s="1">
        <v>10</v>
      </c>
      <c r="AI251" s="1">
        <v>10</v>
      </c>
      <c r="AJ251" s="24">
        <v>9</v>
      </c>
      <c r="AK251" s="36" t="s">
        <v>918</v>
      </c>
      <c r="AL251" s="9">
        <f t="shared" si="25"/>
        <v>-1.1740177445267472</v>
      </c>
      <c r="AM251" s="9">
        <f t="shared" si="26"/>
        <v>-0.90352242507179814</v>
      </c>
      <c r="AN251">
        <f t="shared" si="27"/>
        <v>6</v>
      </c>
      <c r="AO251" s="6">
        <f t="shared" si="28"/>
        <v>0.25</v>
      </c>
      <c r="AP251" s="9">
        <f>($AL$3*AL251+$AM$3*AM251+$AN$3*AN251+$AO$3*AO251)+$K$3*VLOOKUP(K251,COND!$A$2:$C$7,2,FALSE)+$L$3*VLOOKUP(L251,COND!$A$2:$C$7,3,FALSE)</f>
        <v>0.29032912468574601</v>
      </c>
      <c r="AQ251" s="28">
        <f t="shared" si="29"/>
        <v>0.45605198546371872</v>
      </c>
      <c r="AR251" t="str">
        <f t="shared" si="30"/>
        <v>LF</v>
      </c>
      <c r="AS251">
        <v>700</v>
      </c>
      <c r="AT251">
        <v>247</v>
      </c>
      <c r="AV251" t="str">
        <f t="shared" si="31"/>
        <v>Unlikely</v>
      </c>
      <c r="AX251" t="str">
        <f>IF(VLOOKUP($B251,'Draft List'!$D$4:$AC$2598,AX$3,FALSE)&lt;&gt;0,VLOOKUP($B251,'Draft List'!$D$4:$AC$2598,AX$3,FALSE),"")</f>
        <v/>
      </c>
      <c r="AY251" t="str">
        <f>IF(VLOOKUP($B251,'Draft List'!$D$4:$AC$2598,AY$3,FALSE)&lt;&gt;0,VLOOKUP($B251,'Draft List'!$D$4:$AC$2598,AY$3,FALSE),"")</f>
        <v/>
      </c>
      <c r="AZ251" t="str">
        <f>IF(VLOOKUP($B251,'Draft List'!$D$4:$AC$2598,AZ$3,FALSE)&lt;&gt;0,VLOOKUP($B251,'Draft List'!$D$4:$AC$2598,AZ$3,FALSE),"")</f>
        <v/>
      </c>
      <c r="BA251" t="str">
        <f>IF(VLOOKUP($B251,'Draft List'!$D$4:$AC$2598,BA$3,FALSE)&lt;&gt;0,VLOOKUP($B251,'Draft List'!$D$4:$AC$2598,BA$3,FALSE),"")</f>
        <v/>
      </c>
    </row>
    <row r="252" spans="1:53" hidden="1" x14ac:dyDescent="0.25">
      <c r="A252" t="str">
        <f t="shared" si="24"/>
        <v>1BAlfredo Pérez21</v>
      </c>
      <c r="B252">
        <f>VLOOKUP($A252,draft_listing_batters_stats!$A$1:$B$1324,2,FALSE)</f>
        <v>14539</v>
      </c>
      <c r="C252" s="1" t="s">
        <v>94</v>
      </c>
      <c r="D252" s="1" t="s">
        <v>539</v>
      </c>
      <c r="E252" s="1" t="s">
        <v>175</v>
      </c>
      <c r="F252" s="1">
        <v>21</v>
      </c>
      <c r="G252" s="1" t="s">
        <v>44</v>
      </c>
      <c r="H252" s="1" t="s">
        <v>44</v>
      </c>
      <c r="I252" s="1" t="s">
        <v>54</v>
      </c>
      <c r="J252" s="24" t="s">
        <v>54</v>
      </c>
      <c r="K252" s="1" t="s">
        <v>47</v>
      </c>
      <c r="L252" s="24" t="s">
        <v>46</v>
      </c>
      <c r="M252" s="1">
        <v>2</v>
      </c>
      <c r="N252" s="1">
        <v>2</v>
      </c>
      <c r="O252" s="1">
        <v>3</v>
      </c>
      <c r="P252" s="1">
        <v>3</v>
      </c>
      <c r="Q252" s="24">
        <v>2</v>
      </c>
      <c r="R252" s="1">
        <v>3</v>
      </c>
      <c r="S252" s="1">
        <v>2</v>
      </c>
      <c r="T252" s="1">
        <v>3</v>
      </c>
      <c r="U252" s="1">
        <v>4</v>
      </c>
      <c r="V252" s="24">
        <v>5</v>
      </c>
      <c r="W252" s="1">
        <v>3</v>
      </c>
      <c r="X252" s="1">
        <v>3</v>
      </c>
      <c r="Y252" s="24">
        <v>1</v>
      </c>
      <c r="Z252" s="1" t="s">
        <v>48</v>
      </c>
      <c r="AA252" s="1">
        <v>3</v>
      </c>
      <c r="AB252" s="1" t="s">
        <v>48</v>
      </c>
      <c r="AC252" s="1" t="s">
        <v>48</v>
      </c>
      <c r="AD252" s="1" t="s">
        <v>48</v>
      </c>
      <c r="AE252" s="1" t="s">
        <v>48</v>
      </c>
      <c r="AF252" s="1" t="s">
        <v>48</v>
      </c>
      <c r="AG252" s="24" t="s">
        <v>48</v>
      </c>
      <c r="AH252" s="1">
        <v>2</v>
      </c>
      <c r="AI252" s="1">
        <v>3</v>
      </c>
      <c r="AJ252" s="24">
        <v>3</v>
      </c>
      <c r="AK252" s="36" t="s">
        <v>900</v>
      </c>
      <c r="AL252" s="9">
        <f t="shared" si="25"/>
        <v>-1.3251692061221452</v>
      </c>
      <c r="AM252" s="9">
        <f t="shared" si="26"/>
        <v>-0.7928548004586391</v>
      </c>
      <c r="AN252">
        <f t="shared" si="27"/>
        <v>0</v>
      </c>
      <c r="AO252" s="6">
        <f t="shared" si="28"/>
        <v>0</v>
      </c>
      <c r="AP252" s="9">
        <f>($AL$3*AL252+$AM$3*AM252+$AN$3*AN252+$AO$3*AO252)+$K$3*VLOOKUP(K252,COND!$A$2:$C$7,2,FALSE)+$L$3*VLOOKUP(L252,COND!$A$2:$C$7,3,FALSE)</f>
        <v>0.25322547388411643</v>
      </c>
      <c r="AQ252" s="28">
        <f t="shared" si="29"/>
        <v>0.45076187964519698</v>
      </c>
      <c r="AR252" t="str">
        <f t="shared" si="30"/>
        <v>1B</v>
      </c>
      <c r="AS252">
        <v>700</v>
      </c>
      <c r="AT252">
        <v>248</v>
      </c>
      <c r="AV252" t="str">
        <f t="shared" si="31"/>
        <v>Unlikely</v>
      </c>
      <c r="AX252" t="str">
        <f>IF(VLOOKUP($B252,'Draft List'!$D$4:$AC$2598,AX$3,FALSE)&lt;&gt;0,VLOOKUP($B252,'Draft List'!$D$4:$AC$2598,AX$3,FALSE),"")</f>
        <v/>
      </c>
      <c r="AY252" t="str">
        <f>IF(VLOOKUP($B252,'Draft List'!$D$4:$AC$2598,AY$3,FALSE)&lt;&gt;0,VLOOKUP($B252,'Draft List'!$D$4:$AC$2598,AY$3,FALSE),"")</f>
        <v/>
      </c>
      <c r="AZ252" t="str">
        <f>IF(VLOOKUP($B252,'Draft List'!$D$4:$AC$2598,AZ$3,FALSE)&lt;&gt;0,VLOOKUP($B252,'Draft List'!$D$4:$AC$2598,AZ$3,FALSE),"")</f>
        <v/>
      </c>
      <c r="BA252" t="str">
        <f>IF(VLOOKUP($B252,'Draft List'!$D$4:$AC$2598,BA$3,FALSE)&lt;&gt;0,VLOOKUP($B252,'Draft List'!$D$4:$AC$2598,BA$3,FALSE),"")</f>
        <v/>
      </c>
    </row>
    <row r="253" spans="1:53" hidden="1" x14ac:dyDescent="0.25">
      <c r="A253" t="str">
        <f t="shared" si="24"/>
        <v>1BJoe Miller21</v>
      </c>
      <c r="B253">
        <f>VLOOKUP($A253,draft_listing_batters_stats!$A$1:$B$1324,2,FALSE)</f>
        <v>14546</v>
      </c>
      <c r="C253" s="1" t="s">
        <v>94</v>
      </c>
      <c r="D253" s="1" t="s">
        <v>208</v>
      </c>
      <c r="E253" s="1" t="s">
        <v>180</v>
      </c>
      <c r="F253" s="1">
        <v>21</v>
      </c>
      <c r="G253" s="1" t="s">
        <v>44</v>
      </c>
      <c r="H253" s="1" t="s">
        <v>44</v>
      </c>
      <c r="I253" s="1" t="s">
        <v>54</v>
      </c>
      <c r="J253" s="24" t="s">
        <v>54</v>
      </c>
      <c r="K253" s="1" t="s">
        <v>46</v>
      </c>
      <c r="L253" s="24" t="s">
        <v>46</v>
      </c>
      <c r="M253" s="1">
        <v>2</v>
      </c>
      <c r="N253" s="1">
        <v>2</v>
      </c>
      <c r="O253" s="1">
        <v>1</v>
      </c>
      <c r="P253" s="1">
        <v>5</v>
      </c>
      <c r="Q253" s="24">
        <v>1</v>
      </c>
      <c r="R253" s="1">
        <v>2</v>
      </c>
      <c r="S253" s="1">
        <v>5</v>
      </c>
      <c r="T253" s="1">
        <v>2</v>
      </c>
      <c r="U253" s="1">
        <v>8</v>
      </c>
      <c r="V253" s="24">
        <v>2</v>
      </c>
      <c r="W253" s="1">
        <v>6</v>
      </c>
      <c r="X253" s="1">
        <v>2</v>
      </c>
      <c r="Y253" s="24">
        <v>1</v>
      </c>
      <c r="Z253" s="1" t="s">
        <v>48</v>
      </c>
      <c r="AA253" s="1" t="s">
        <v>48</v>
      </c>
      <c r="AB253" s="1" t="s">
        <v>48</v>
      </c>
      <c r="AC253" s="1" t="s">
        <v>48</v>
      </c>
      <c r="AD253" s="1" t="s">
        <v>48</v>
      </c>
      <c r="AE253" s="1" t="s">
        <v>48</v>
      </c>
      <c r="AF253" s="1" t="s">
        <v>48</v>
      </c>
      <c r="AG253" s="24" t="s">
        <v>48</v>
      </c>
      <c r="AH253" s="1">
        <v>1</v>
      </c>
      <c r="AI253" s="1">
        <v>2</v>
      </c>
      <c r="AJ253" s="24">
        <v>1</v>
      </c>
      <c r="AK253" s="36" t="s">
        <v>832</v>
      </c>
      <c r="AL253" s="9">
        <f t="shared" si="25"/>
        <v>-1.3518894339678698</v>
      </c>
      <c r="AM253" s="9">
        <f t="shared" si="26"/>
        <v>-0.80650331124203123</v>
      </c>
      <c r="AN253">
        <f t="shared" si="27"/>
        <v>0</v>
      </c>
      <c r="AO253" s="6">
        <f t="shared" si="28"/>
        <v>0</v>
      </c>
      <c r="AP253" s="9">
        <f>($AL$3*AL253+$AM$3*AM253+$AN$3*AN253+$AO$3*AO253)+$K$3*VLOOKUP(K253,COND!$A$2:$C$7,2,FALSE)+$L$3*VLOOKUP(L253,COND!$A$2:$C$7,3,FALSE)</f>
        <v>0.18677132169883848</v>
      </c>
      <c r="AQ253" s="28">
        <f t="shared" si="29"/>
        <v>0.44128708432061325</v>
      </c>
      <c r="AR253" t="str">
        <f t="shared" si="30"/>
        <v>DH</v>
      </c>
      <c r="AS253">
        <v>700</v>
      </c>
      <c r="AT253">
        <v>249</v>
      </c>
      <c r="AV253" t="str">
        <f t="shared" si="31"/>
        <v>Unlikely</v>
      </c>
      <c r="AX253" t="str">
        <f>IF(VLOOKUP($B253,'Draft List'!$D$4:$AC$2598,AX$3,FALSE)&lt;&gt;0,VLOOKUP($B253,'Draft List'!$D$4:$AC$2598,AX$3,FALSE),"")</f>
        <v/>
      </c>
      <c r="AY253" t="str">
        <f>IF(VLOOKUP($B253,'Draft List'!$D$4:$AC$2598,AY$3,FALSE)&lt;&gt;0,VLOOKUP($B253,'Draft List'!$D$4:$AC$2598,AY$3,FALSE),"")</f>
        <v/>
      </c>
      <c r="AZ253" t="str">
        <f>IF(VLOOKUP($B253,'Draft List'!$D$4:$AC$2598,AZ$3,FALSE)&lt;&gt;0,VLOOKUP($B253,'Draft List'!$D$4:$AC$2598,AZ$3,FALSE),"")</f>
        <v/>
      </c>
      <c r="BA253" t="str">
        <f>IF(VLOOKUP($B253,'Draft List'!$D$4:$AC$2598,BA$3,FALSE)&lt;&gt;0,VLOOKUP($B253,'Draft List'!$D$4:$AC$2598,BA$3,FALSE),"")</f>
        <v/>
      </c>
    </row>
    <row r="254" spans="1:53" hidden="1" x14ac:dyDescent="0.25">
      <c r="A254" t="str">
        <f t="shared" si="24"/>
        <v>1BKyle Hall22</v>
      </c>
      <c r="B254">
        <f>VLOOKUP($A254,draft_listing_batters_stats!$A$1:$B$1324,2,FALSE)</f>
        <v>13254</v>
      </c>
      <c r="C254" s="1" t="s">
        <v>94</v>
      </c>
      <c r="D254" s="1" t="s">
        <v>472</v>
      </c>
      <c r="E254" s="1" t="s">
        <v>217</v>
      </c>
      <c r="F254" s="1">
        <v>22</v>
      </c>
      <c r="G254" s="1" t="s">
        <v>44</v>
      </c>
      <c r="H254" s="1" t="s">
        <v>58</v>
      </c>
      <c r="I254" s="1" t="s">
        <v>54</v>
      </c>
      <c r="J254" s="24" t="s">
        <v>54</v>
      </c>
      <c r="K254" s="1" t="s">
        <v>46</v>
      </c>
      <c r="L254" s="24" t="s">
        <v>51</v>
      </c>
      <c r="M254" s="1">
        <v>2</v>
      </c>
      <c r="N254" s="1">
        <v>3</v>
      </c>
      <c r="O254" s="1">
        <v>2</v>
      </c>
      <c r="P254" s="1">
        <v>3</v>
      </c>
      <c r="Q254" s="24">
        <v>2</v>
      </c>
      <c r="R254" s="1">
        <v>3</v>
      </c>
      <c r="S254" s="1">
        <v>3</v>
      </c>
      <c r="T254" s="1">
        <v>2</v>
      </c>
      <c r="U254" s="1">
        <v>5</v>
      </c>
      <c r="V254" s="24">
        <v>3</v>
      </c>
      <c r="W254" s="1">
        <v>6</v>
      </c>
      <c r="X254" s="1">
        <v>2</v>
      </c>
      <c r="Y254" s="24">
        <v>1</v>
      </c>
      <c r="Z254" s="1" t="s">
        <v>48</v>
      </c>
      <c r="AA254" s="1" t="s">
        <v>48</v>
      </c>
      <c r="AB254" s="1" t="s">
        <v>48</v>
      </c>
      <c r="AC254" s="1" t="s">
        <v>48</v>
      </c>
      <c r="AD254" s="1" t="s">
        <v>48</v>
      </c>
      <c r="AE254" s="1" t="s">
        <v>48</v>
      </c>
      <c r="AF254" s="1" t="s">
        <v>48</v>
      </c>
      <c r="AG254" s="24" t="s">
        <v>48</v>
      </c>
      <c r="AH254" s="1">
        <v>2</v>
      </c>
      <c r="AI254" s="1">
        <v>1</v>
      </c>
      <c r="AJ254" s="24">
        <v>1</v>
      </c>
      <c r="AK254" s="36" t="s">
        <v>918</v>
      </c>
      <c r="AL254" s="9">
        <f t="shared" si="25"/>
        <v>-1.3571708205273432</v>
      </c>
      <c r="AM254" s="9">
        <f t="shared" si="26"/>
        <v>-0.815179544488423</v>
      </c>
      <c r="AN254">
        <f t="shared" si="27"/>
        <v>0</v>
      </c>
      <c r="AO254" s="6">
        <f t="shared" si="28"/>
        <v>0</v>
      </c>
      <c r="AP254" s="9">
        <f>($AL$3*AL254+$AM$3*AM254+$AN$3*AN254+$AO$3*AO254)+$K$3*VLOOKUP(K254,COND!$A$2:$C$7,2,FALSE)+$L$3*VLOOKUP(L254,COND!$A$2:$C$7,3,FALSE)</f>
        <v>0.18212838408618914</v>
      </c>
      <c r="AQ254" s="28">
        <f t="shared" si="29"/>
        <v>0.44062511088271561</v>
      </c>
      <c r="AR254" t="str">
        <f t="shared" si="30"/>
        <v>DH</v>
      </c>
      <c r="AS254">
        <v>700</v>
      </c>
      <c r="AT254">
        <v>250</v>
      </c>
      <c r="AV254" t="str">
        <f t="shared" si="31"/>
        <v>Unlikely</v>
      </c>
      <c r="AX254" t="str">
        <f>IF(VLOOKUP($B254,'Draft List'!$D$4:$AC$2598,AX$3,FALSE)&lt;&gt;0,VLOOKUP($B254,'Draft List'!$D$4:$AC$2598,AX$3,FALSE),"")</f>
        <v/>
      </c>
      <c r="AY254" t="str">
        <f>IF(VLOOKUP($B254,'Draft List'!$D$4:$AC$2598,AY$3,FALSE)&lt;&gt;0,VLOOKUP($B254,'Draft List'!$D$4:$AC$2598,AY$3,FALSE),"")</f>
        <v/>
      </c>
      <c r="AZ254" t="str">
        <f>IF(VLOOKUP($B254,'Draft List'!$D$4:$AC$2598,AZ$3,FALSE)&lt;&gt;0,VLOOKUP($B254,'Draft List'!$D$4:$AC$2598,AZ$3,FALSE),"")</f>
        <v/>
      </c>
      <c r="BA254" t="str">
        <f>IF(VLOOKUP($B254,'Draft List'!$D$4:$AC$2598,BA$3,FALSE)&lt;&gt;0,VLOOKUP($B254,'Draft List'!$D$4:$AC$2598,BA$3,FALSE),"")</f>
        <v/>
      </c>
    </row>
    <row r="255" spans="1:53" hidden="1" x14ac:dyDescent="0.25">
      <c r="A255" t="str">
        <f t="shared" si="24"/>
        <v>1BKenta Nagai21</v>
      </c>
      <c r="B255">
        <f>VLOOKUP($A255,draft_listing_batters_stats!$A$1:$B$1324,2,FALSE)</f>
        <v>14713</v>
      </c>
      <c r="C255" s="1" t="s">
        <v>94</v>
      </c>
      <c r="D255" s="1" t="s">
        <v>1481</v>
      </c>
      <c r="E255" s="1" t="s">
        <v>1482</v>
      </c>
      <c r="F255" s="1">
        <v>21</v>
      </c>
      <c r="G255" s="1" t="s">
        <v>44</v>
      </c>
      <c r="H255" s="1" t="s">
        <v>44</v>
      </c>
      <c r="I255" s="1" t="s">
        <v>54</v>
      </c>
      <c r="J255" s="24" t="s">
        <v>54</v>
      </c>
      <c r="K255" s="1" t="s">
        <v>46</v>
      </c>
      <c r="L255" s="24" t="s">
        <v>46</v>
      </c>
      <c r="M255" s="1">
        <v>3</v>
      </c>
      <c r="N255" s="1">
        <v>2</v>
      </c>
      <c r="O255" s="1">
        <v>1</v>
      </c>
      <c r="P255" s="1">
        <v>3</v>
      </c>
      <c r="Q255" s="24">
        <v>3</v>
      </c>
      <c r="R255" s="1">
        <v>3</v>
      </c>
      <c r="S255" s="1">
        <v>2</v>
      </c>
      <c r="T255" s="1">
        <v>1</v>
      </c>
      <c r="U255" s="1">
        <v>6</v>
      </c>
      <c r="V255" s="24">
        <v>4</v>
      </c>
      <c r="W255" s="1">
        <v>6</v>
      </c>
      <c r="X255" s="1">
        <v>2</v>
      </c>
      <c r="Y255" s="24">
        <v>1</v>
      </c>
      <c r="Z255" s="1" t="s">
        <v>48</v>
      </c>
      <c r="AA255" s="1" t="s">
        <v>48</v>
      </c>
      <c r="AB255" s="1" t="s">
        <v>48</v>
      </c>
      <c r="AC255" s="1" t="s">
        <v>48</v>
      </c>
      <c r="AD255" s="1" t="s">
        <v>48</v>
      </c>
      <c r="AE255" s="1" t="s">
        <v>48</v>
      </c>
      <c r="AF255" s="1" t="s">
        <v>48</v>
      </c>
      <c r="AG255" s="24" t="s">
        <v>48</v>
      </c>
      <c r="AH255" s="1">
        <v>3</v>
      </c>
      <c r="AI255" s="1">
        <v>4</v>
      </c>
      <c r="AJ255" s="24">
        <v>6</v>
      </c>
      <c r="AK255" s="36" t="s">
        <v>854</v>
      </c>
      <c r="AL255" s="9">
        <f t="shared" si="25"/>
        <v>-1.1287200181501904</v>
      </c>
      <c r="AM255" s="9">
        <f t="shared" si="26"/>
        <v>-0.81957502830436357</v>
      </c>
      <c r="AN255">
        <f t="shared" si="27"/>
        <v>0</v>
      </c>
      <c r="AO255" s="6">
        <f t="shared" si="28"/>
        <v>0</v>
      </c>
      <c r="AP255" s="9">
        <f>($AL$3*AL255+$AM$3*AM255+$AN$3*AN255+$AO$3*AO255)+$K$3*VLOOKUP(K255,COND!$A$2:$C$7,2,FALSE)+$L$3*VLOOKUP(L255,COND!$A$2:$C$7,3,FALSE)</f>
        <v>5.2227658532618904E-2</v>
      </c>
      <c r="AQ255" s="28">
        <f t="shared" si="29"/>
        <v>0.42210433006373066</v>
      </c>
      <c r="AR255" t="str">
        <f t="shared" si="30"/>
        <v>DH</v>
      </c>
      <c r="AS255">
        <v>700</v>
      </c>
      <c r="AT255">
        <v>251</v>
      </c>
      <c r="AV255" t="str">
        <f t="shared" si="31"/>
        <v>Unlikely</v>
      </c>
      <c r="AX255">
        <f>IF(VLOOKUP($B255,'Draft List'!$D$4:$AC$2598,AX$3,FALSE)&lt;&gt;0,VLOOKUP($B255,'Draft List'!$D$4:$AC$2598,AX$3,FALSE),"")</f>
        <v>292</v>
      </c>
      <c r="AY255">
        <f>IF(VLOOKUP($B255,'Draft List'!$D$4:$AC$2598,AY$3,FALSE)&lt;&gt;0,VLOOKUP($B255,'Draft List'!$D$4:$AC$2598,AY$3,FALSE),"")</f>
        <v>11</v>
      </c>
      <c r="AZ255">
        <f>IF(VLOOKUP($B255,'Draft List'!$D$4:$AC$2598,AZ$3,FALSE)&lt;&gt;0,VLOOKUP($B255,'Draft List'!$D$4:$AC$2598,AZ$3,FALSE),"")</f>
        <v>26</v>
      </c>
      <c r="BA255" t="str">
        <f>IF(VLOOKUP($B255,'Draft List'!$D$4:$AC$2598,BA$3,FALSE)&lt;&gt;0,VLOOKUP($B255,'Draft List'!$D$4:$AC$2598,BA$3,FALSE),"")</f>
        <v>Okinawa Shisa</v>
      </c>
    </row>
    <row r="256" spans="1:53" x14ac:dyDescent="0.25">
      <c r="A256" t="str">
        <f t="shared" si="24"/>
        <v>3BBrian Stone18</v>
      </c>
      <c r="B256">
        <f>VLOOKUP($A256,draft_listing_batters_stats!$A$1:$B$1324,2,FALSE)</f>
        <v>1986</v>
      </c>
      <c r="C256" s="1" t="s">
        <v>76</v>
      </c>
      <c r="D256" s="1" t="s">
        <v>216</v>
      </c>
      <c r="E256" s="1" t="s">
        <v>1669</v>
      </c>
      <c r="F256" s="1">
        <v>18</v>
      </c>
      <c r="G256" s="1" t="s">
        <v>44</v>
      </c>
      <c r="H256" s="1" t="s">
        <v>44</v>
      </c>
      <c r="I256" s="1" t="s">
        <v>54</v>
      </c>
      <c r="J256" s="24" t="s">
        <v>54</v>
      </c>
      <c r="K256" s="1" t="s">
        <v>46</v>
      </c>
      <c r="L256" s="24" t="s">
        <v>46</v>
      </c>
      <c r="M256" s="1">
        <v>1</v>
      </c>
      <c r="N256" s="1">
        <v>1</v>
      </c>
      <c r="O256" s="1">
        <v>1</v>
      </c>
      <c r="P256" s="1">
        <v>1</v>
      </c>
      <c r="Q256" s="24">
        <v>1</v>
      </c>
      <c r="R256" s="1">
        <v>3</v>
      </c>
      <c r="S256" s="1">
        <v>2</v>
      </c>
      <c r="T256" s="1">
        <v>5</v>
      </c>
      <c r="U256" s="1">
        <v>1</v>
      </c>
      <c r="V256" s="24">
        <v>6</v>
      </c>
      <c r="W256" s="1">
        <v>7</v>
      </c>
      <c r="X256" s="1">
        <v>6</v>
      </c>
      <c r="Y256" s="24">
        <v>1</v>
      </c>
      <c r="Z256" s="1" t="s">
        <v>48</v>
      </c>
      <c r="AA256" s="1" t="s">
        <v>48</v>
      </c>
      <c r="AB256" s="1" t="s">
        <v>48</v>
      </c>
      <c r="AC256" s="1">
        <v>2</v>
      </c>
      <c r="AD256" s="1" t="s">
        <v>48</v>
      </c>
      <c r="AE256" s="1" t="s">
        <v>48</v>
      </c>
      <c r="AF256" s="1" t="s">
        <v>48</v>
      </c>
      <c r="AG256" s="24" t="s">
        <v>48</v>
      </c>
      <c r="AH256" s="1">
        <v>10</v>
      </c>
      <c r="AI256" s="1">
        <v>8</v>
      </c>
      <c r="AJ256" s="24">
        <v>3</v>
      </c>
      <c r="AK256" s="36" t="s">
        <v>839</v>
      </c>
      <c r="AL256" s="9">
        <f t="shared" si="25"/>
        <v>-2.0843433498275723</v>
      </c>
      <c r="AM256" s="9">
        <f t="shared" si="26"/>
        <v>-0.85584412262249576</v>
      </c>
      <c r="AN256">
        <f t="shared" si="27"/>
        <v>3</v>
      </c>
      <c r="AO256" s="6">
        <f t="shared" si="28"/>
        <v>0</v>
      </c>
      <c r="AP256" s="9">
        <f>($AL$3*AL256+$AM$3*AM256+$AN$3*AN256+$AO$3*AO256)+$K$3*VLOOKUP(K256,COND!$A$2:$C$7,2,FALSE)+$L$3*VLOOKUP(L256,COND!$A$2:$C$7,3,FALSE)</f>
        <v>2.1436193547293314E-2</v>
      </c>
      <c r="AQ256" s="28">
        <f t="shared" si="29"/>
        <v>0.41771419312139707</v>
      </c>
      <c r="AR256" t="str">
        <f t="shared" si="30"/>
        <v>3B</v>
      </c>
      <c r="AS256">
        <v>700</v>
      </c>
      <c r="AT256">
        <v>252</v>
      </c>
      <c r="AV256" t="str">
        <f t="shared" si="31"/>
        <v>Unlikely</v>
      </c>
      <c r="AX256">
        <f>IF(VLOOKUP($B256,'Draft List'!$D$4:$AC$2598,AX$3,FALSE)&lt;&gt;0,VLOOKUP($B256,'Draft List'!$D$4:$AC$2598,AX$3,FALSE),"")</f>
        <v>266</v>
      </c>
      <c r="AY256">
        <f>IF(VLOOKUP($B256,'Draft List'!$D$4:$AC$2598,AY$3,FALSE)&lt;&gt;0,VLOOKUP($B256,'Draft List'!$D$4:$AC$2598,AY$3,FALSE),"")</f>
        <v>10</v>
      </c>
      <c r="AZ256">
        <f>IF(VLOOKUP($B256,'Draft List'!$D$4:$AC$2598,AZ$3,FALSE)&lt;&gt;0,VLOOKUP($B256,'Draft List'!$D$4:$AC$2598,AZ$3,FALSE),"")</f>
        <v>26</v>
      </c>
      <c r="BA256" t="str">
        <f>IF(VLOOKUP($B256,'Draft List'!$D$4:$AC$2598,BA$3,FALSE)&lt;&gt;0,VLOOKUP($B256,'Draft List'!$D$4:$AC$2598,BA$3,FALSE),"")</f>
        <v>Okinawa Shisa</v>
      </c>
    </row>
    <row r="257" spans="1:53" hidden="1" x14ac:dyDescent="0.25">
      <c r="A257" t="str">
        <f t="shared" si="24"/>
        <v>CFFernando Núñez21</v>
      </c>
      <c r="B257">
        <f>VLOOKUP($A257,draft_listing_batters_stats!$A$1:$B$1324,2,FALSE)</f>
        <v>11406</v>
      </c>
      <c r="C257" s="1" t="s">
        <v>81</v>
      </c>
      <c r="D257" s="1" t="s">
        <v>234</v>
      </c>
      <c r="E257" s="1" t="s">
        <v>1505</v>
      </c>
      <c r="F257" s="1">
        <v>21</v>
      </c>
      <c r="G257" s="1" t="s">
        <v>44</v>
      </c>
      <c r="H257" s="1" t="s">
        <v>44</v>
      </c>
      <c r="I257" s="1" t="s">
        <v>54</v>
      </c>
      <c r="J257" s="24" t="s">
        <v>54</v>
      </c>
      <c r="K257" s="1" t="s">
        <v>46</v>
      </c>
      <c r="L257" s="24" t="s">
        <v>47</v>
      </c>
      <c r="M257" s="1">
        <v>2</v>
      </c>
      <c r="N257" s="1">
        <v>3</v>
      </c>
      <c r="O257" s="1">
        <v>2</v>
      </c>
      <c r="P257" s="1">
        <v>2</v>
      </c>
      <c r="Q257" s="24">
        <v>1</v>
      </c>
      <c r="R257" s="1">
        <v>3</v>
      </c>
      <c r="S257" s="1">
        <v>4</v>
      </c>
      <c r="T257" s="1">
        <v>4</v>
      </c>
      <c r="U257" s="1">
        <v>2</v>
      </c>
      <c r="V257" s="24">
        <v>1</v>
      </c>
      <c r="W257" s="1">
        <v>2</v>
      </c>
      <c r="X257" s="1">
        <v>4</v>
      </c>
      <c r="Y257" s="24">
        <v>1</v>
      </c>
      <c r="Z257" s="1" t="s">
        <v>48</v>
      </c>
      <c r="AA257" s="1" t="s">
        <v>48</v>
      </c>
      <c r="AB257" s="1" t="s">
        <v>48</v>
      </c>
      <c r="AC257" s="1" t="s">
        <v>48</v>
      </c>
      <c r="AD257" s="1" t="s">
        <v>48</v>
      </c>
      <c r="AE257" s="1">
        <v>5</v>
      </c>
      <c r="AF257" s="1">
        <v>5</v>
      </c>
      <c r="AG257" s="24" t="s">
        <v>48</v>
      </c>
      <c r="AH257" s="1">
        <v>10</v>
      </c>
      <c r="AI257" s="1">
        <v>9</v>
      </c>
      <c r="AJ257" s="24">
        <v>7</v>
      </c>
      <c r="AK257" s="36" t="s">
        <v>832</v>
      </c>
      <c r="AL257" s="9">
        <f t="shared" si="25"/>
        <v>-1.4868967103540081</v>
      </c>
      <c r="AM257" s="9">
        <f t="shared" si="26"/>
        <v>-0.94715800648482651</v>
      </c>
      <c r="AN257">
        <f t="shared" si="27"/>
        <v>5</v>
      </c>
      <c r="AO257" s="6">
        <f t="shared" si="28"/>
        <v>0.75</v>
      </c>
      <c r="AP257" s="9">
        <f>($AL$3*AL257+$AM$3*AM257+$AN$3*AN257+$AO$3*AO257)+$K$3*VLOOKUP(K257,COND!$A$2:$C$7,2,FALSE)+$L$3*VLOOKUP(L257,COND!$A$2:$C$7,3,FALSE)</f>
        <v>-3.1252415519984922E-2</v>
      </c>
      <c r="AQ257" s="28">
        <f t="shared" si="29"/>
        <v>0.41020203969782115</v>
      </c>
      <c r="AR257" t="str">
        <f t="shared" si="30"/>
        <v>CF</v>
      </c>
      <c r="AS257">
        <v>700</v>
      </c>
      <c r="AT257">
        <v>253</v>
      </c>
      <c r="AV257" t="str">
        <f t="shared" si="31"/>
        <v>Unlikely</v>
      </c>
      <c r="AX257">
        <f>IF(VLOOKUP($B257,'Draft List'!$D$4:$AC$2598,AX$3,FALSE)&lt;&gt;0,VLOOKUP($B257,'Draft List'!$D$4:$AC$2598,AX$3,FALSE),"")</f>
        <v>356</v>
      </c>
      <c r="AY257">
        <f>IF(VLOOKUP($B257,'Draft List'!$D$4:$AC$2598,AY$3,FALSE)&lt;&gt;0,VLOOKUP($B257,'Draft List'!$D$4:$AC$2598,AY$3,FALSE),"")</f>
        <v>14</v>
      </c>
      <c r="AZ257">
        <f>IF(VLOOKUP($B257,'Draft List'!$D$4:$AC$2598,AZ$3,FALSE)&lt;&gt;0,VLOOKUP($B257,'Draft List'!$D$4:$AC$2598,AZ$3,FALSE),"")</f>
        <v>12</v>
      </c>
      <c r="BA257" t="str">
        <f>IF(VLOOKUP($B257,'Draft List'!$D$4:$AC$2598,BA$3,FALSE)&lt;&gt;0,VLOOKUP($B257,'Draft List'!$D$4:$AC$2598,BA$3,FALSE),"")</f>
        <v>Bakersfield Bears</v>
      </c>
    </row>
    <row r="258" spans="1:53" hidden="1" x14ac:dyDescent="0.25">
      <c r="A258" t="str">
        <f t="shared" si="24"/>
        <v>SSGarth Kenney18</v>
      </c>
      <c r="B258">
        <f>VLOOKUP($A258,draft_listing_batters_stats!$A$1:$B$1324,2,FALSE)</f>
        <v>6893</v>
      </c>
      <c r="C258" s="1" t="s">
        <v>79</v>
      </c>
      <c r="D258" s="1" t="s">
        <v>1309</v>
      </c>
      <c r="E258" s="1" t="s">
        <v>1310</v>
      </c>
      <c r="F258" s="1">
        <v>18</v>
      </c>
      <c r="G258" s="1" t="s">
        <v>44</v>
      </c>
      <c r="H258" s="1" t="s">
        <v>44</v>
      </c>
      <c r="I258" s="1" t="s">
        <v>54</v>
      </c>
      <c r="J258" s="24" t="s">
        <v>54</v>
      </c>
      <c r="K258" s="1" t="s">
        <v>46</v>
      </c>
      <c r="L258" s="24" t="s">
        <v>47</v>
      </c>
      <c r="M258" s="1">
        <v>1</v>
      </c>
      <c r="N258" s="1">
        <v>1</v>
      </c>
      <c r="O258" s="1">
        <v>1</v>
      </c>
      <c r="P258" s="1">
        <v>1</v>
      </c>
      <c r="Q258" s="24">
        <v>1</v>
      </c>
      <c r="R258" s="1">
        <v>3</v>
      </c>
      <c r="S258" s="1">
        <v>1</v>
      </c>
      <c r="T258" s="1">
        <v>2</v>
      </c>
      <c r="U258" s="1">
        <v>4</v>
      </c>
      <c r="V258" s="24">
        <v>4</v>
      </c>
      <c r="W258" s="1">
        <v>10</v>
      </c>
      <c r="X258" s="1">
        <v>10</v>
      </c>
      <c r="Y258" s="24">
        <v>1</v>
      </c>
      <c r="Z258" s="1" t="s">
        <v>48</v>
      </c>
      <c r="AA258" s="1" t="s">
        <v>48</v>
      </c>
      <c r="AB258" s="1" t="s">
        <v>48</v>
      </c>
      <c r="AC258" s="1" t="s">
        <v>48</v>
      </c>
      <c r="AD258" s="1">
        <v>5</v>
      </c>
      <c r="AE258" s="1" t="s">
        <v>48</v>
      </c>
      <c r="AF258" s="1">
        <v>1</v>
      </c>
      <c r="AG258" s="24" t="s">
        <v>48</v>
      </c>
      <c r="AH258" s="1">
        <v>9</v>
      </c>
      <c r="AI258" s="1">
        <v>9</v>
      </c>
      <c r="AJ258" s="24">
        <v>9</v>
      </c>
      <c r="AK258" s="36" t="s">
        <v>832</v>
      </c>
      <c r="AL258" s="9">
        <f t="shared" si="25"/>
        <v>-2.0843433498275723</v>
      </c>
      <c r="AM258" s="9">
        <f t="shared" si="26"/>
        <v>-0.96699251391832741</v>
      </c>
      <c r="AN258">
        <f t="shared" si="27"/>
        <v>5</v>
      </c>
      <c r="AO258" s="6">
        <f t="shared" si="28"/>
        <v>1</v>
      </c>
      <c r="AP258" s="9">
        <f>($AL$3*AL258+$AM$3*AM258+$AN$3*AN258+$AO$3*AO258)+$K$3*VLOOKUP(K258,COND!$A$2:$C$7,2,FALSE)+$L$3*VLOOKUP(L258,COND!$A$2:$C$7,3,FALSE)</f>
        <v>-7.9011168669351761E-2</v>
      </c>
      <c r="AQ258" s="28">
        <f t="shared" si="29"/>
        <v>0.40339276749785447</v>
      </c>
      <c r="AR258" t="str">
        <f t="shared" si="30"/>
        <v>SS</v>
      </c>
      <c r="AS258">
        <v>700</v>
      </c>
      <c r="AT258">
        <v>254</v>
      </c>
      <c r="AV258" t="str">
        <f t="shared" si="31"/>
        <v>Unlikely</v>
      </c>
      <c r="AX258" t="str">
        <f>IF(VLOOKUP($B258,'Draft List'!$D$4:$AC$2598,AX$3,FALSE)&lt;&gt;0,VLOOKUP($B258,'Draft List'!$D$4:$AC$2598,AX$3,FALSE),"")</f>
        <v/>
      </c>
      <c r="AY258" t="str">
        <f>IF(VLOOKUP($B258,'Draft List'!$D$4:$AC$2598,AY$3,FALSE)&lt;&gt;0,VLOOKUP($B258,'Draft List'!$D$4:$AC$2598,AY$3,FALSE),"")</f>
        <v/>
      </c>
      <c r="AZ258" t="str">
        <f>IF(VLOOKUP($B258,'Draft List'!$D$4:$AC$2598,AZ$3,FALSE)&lt;&gt;0,VLOOKUP($B258,'Draft List'!$D$4:$AC$2598,AZ$3,FALSE),"")</f>
        <v/>
      </c>
      <c r="BA258" t="str">
        <f>IF(VLOOKUP($B258,'Draft List'!$D$4:$AC$2598,BA$3,FALSE)&lt;&gt;0,VLOOKUP($B258,'Draft List'!$D$4:$AC$2598,BA$3,FALSE),"")</f>
        <v/>
      </c>
    </row>
    <row r="259" spans="1:53" hidden="1" x14ac:dyDescent="0.25">
      <c r="A259" t="str">
        <f t="shared" si="24"/>
        <v>1BChristian Edwards22</v>
      </c>
      <c r="B259">
        <f>VLOOKUP($A259,draft_listing_batters_stats!$A$1:$B$1324,2,FALSE)</f>
        <v>13438</v>
      </c>
      <c r="C259" s="1" t="s">
        <v>94</v>
      </c>
      <c r="D259" s="1" t="s">
        <v>725</v>
      </c>
      <c r="E259" s="1" t="s">
        <v>272</v>
      </c>
      <c r="F259" s="1">
        <v>22</v>
      </c>
      <c r="G259" s="1" t="s">
        <v>44</v>
      </c>
      <c r="H259" s="1" t="s">
        <v>44</v>
      </c>
      <c r="I259" s="1" t="s">
        <v>54</v>
      </c>
      <c r="J259" s="24" t="s">
        <v>54</v>
      </c>
      <c r="K259" s="1" t="s">
        <v>46</v>
      </c>
      <c r="L259" s="24" t="s">
        <v>46</v>
      </c>
      <c r="M259" s="1">
        <v>2</v>
      </c>
      <c r="N259" s="1">
        <v>2</v>
      </c>
      <c r="O259" s="1">
        <v>2</v>
      </c>
      <c r="P259" s="1">
        <v>2</v>
      </c>
      <c r="Q259" s="24">
        <v>2</v>
      </c>
      <c r="R259" s="1">
        <v>2</v>
      </c>
      <c r="S259" s="1">
        <v>5</v>
      </c>
      <c r="T259" s="1">
        <v>4</v>
      </c>
      <c r="U259" s="1">
        <v>5</v>
      </c>
      <c r="V259" s="24">
        <v>4</v>
      </c>
      <c r="W259" s="1">
        <v>9</v>
      </c>
      <c r="X259" s="1">
        <v>4</v>
      </c>
      <c r="Y259" s="24">
        <v>1</v>
      </c>
      <c r="Z259" s="1" t="s">
        <v>48</v>
      </c>
      <c r="AA259" s="1" t="s">
        <v>48</v>
      </c>
      <c r="AB259" s="1" t="s">
        <v>48</v>
      </c>
      <c r="AC259" s="1" t="s">
        <v>48</v>
      </c>
      <c r="AD259" s="1" t="s">
        <v>48</v>
      </c>
      <c r="AE259" s="1" t="s">
        <v>48</v>
      </c>
      <c r="AF259" s="1" t="s">
        <v>48</v>
      </c>
      <c r="AG259" s="24" t="s">
        <v>48</v>
      </c>
      <c r="AH259" s="1">
        <v>1</v>
      </c>
      <c r="AI259" s="1">
        <v>2</v>
      </c>
      <c r="AJ259" s="24">
        <v>1</v>
      </c>
      <c r="AK259" s="36" t="s">
        <v>854</v>
      </c>
      <c r="AL259" s="9">
        <f t="shared" si="25"/>
        <v>-1.4979402501556278</v>
      </c>
      <c r="AM259" s="9">
        <f t="shared" si="26"/>
        <v>-0.82947629358880437</v>
      </c>
      <c r="AN259">
        <f t="shared" si="27"/>
        <v>0</v>
      </c>
      <c r="AO259" s="6">
        <f t="shared" si="28"/>
        <v>0</v>
      </c>
      <c r="AP259" s="9">
        <f>($AL$3*AL259+$AM$3*AM259+$AN$3*AN259+$AO$3*AO259)+$K$3*VLOOKUP(K259,COND!$A$2:$C$7,2,FALSE)+$L$3*VLOOKUP(L259,COND!$A$2:$C$7,3,FALSE)</f>
        <v>-0.10350954808121493</v>
      </c>
      <c r="AQ259" s="28">
        <f t="shared" si="29"/>
        <v>0.39989987618740264</v>
      </c>
      <c r="AR259" t="str">
        <f t="shared" si="30"/>
        <v>DH</v>
      </c>
      <c r="AS259">
        <v>700</v>
      </c>
      <c r="AT259">
        <v>255</v>
      </c>
      <c r="AV259" t="str">
        <f t="shared" si="31"/>
        <v>Unlikely</v>
      </c>
      <c r="AX259" t="str">
        <f>IF(VLOOKUP($B259,'Draft List'!$D$4:$AC$2598,AX$3,FALSE)&lt;&gt;0,VLOOKUP($B259,'Draft List'!$D$4:$AC$2598,AX$3,FALSE),"")</f>
        <v/>
      </c>
      <c r="AY259" t="str">
        <f>IF(VLOOKUP($B259,'Draft List'!$D$4:$AC$2598,AY$3,FALSE)&lt;&gt;0,VLOOKUP($B259,'Draft List'!$D$4:$AC$2598,AY$3,FALSE),"")</f>
        <v/>
      </c>
      <c r="AZ259" t="str">
        <f>IF(VLOOKUP($B259,'Draft List'!$D$4:$AC$2598,AZ$3,FALSE)&lt;&gt;0,VLOOKUP($B259,'Draft List'!$D$4:$AC$2598,AZ$3,FALSE),"")</f>
        <v/>
      </c>
      <c r="BA259" t="str">
        <f>IF(VLOOKUP($B259,'Draft List'!$D$4:$AC$2598,BA$3,FALSE)&lt;&gt;0,VLOOKUP($B259,'Draft List'!$D$4:$AC$2598,BA$3,FALSE),"")</f>
        <v/>
      </c>
    </row>
    <row r="260" spans="1:53" hidden="1" x14ac:dyDescent="0.25">
      <c r="A260" t="str">
        <f t="shared" si="24"/>
        <v>CFMartín Carmona18</v>
      </c>
      <c r="B260">
        <f>VLOOKUP($A260,draft_listing_batters_stats!$A$1:$B$1324,2,FALSE)</f>
        <v>7537</v>
      </c>
      <c r="C260" s="1" t="s">
        <v>81</v>
      </c>
      <c r="D260" s="1" t="s">
        <v>734</v>
      </c>
      <c r="E260" s="1" t="s">
        <v>1079</v>
      </c>
      <c r="F260" s="1">
        <v>18</v>
      </c>
      <c r="G260" s="1" t="s">
        <v>58</v>
      </c>
      <c r="H260" s="1" t="s">
        <v>58</v>
      </c>
      <c r="I260" s="1" t="s">
        <v>54</v>
      </c>
      <c r="J260" s="24" t="s">
        <v>54</v>
      </c>
      <c r="K260" s="1" t="s">
        <v>46</v>
      </c>
      <c r="L260" s="24" t="s">
        <v>46</v>
      </c>
      <c r="M260" s="1">
        <v>1</v>
      </c>
      <c r="N260" s="1">
        <v>1</v>
      </c>
      <c r="O260" s="1">
        <v>1</v>
      </c>
      <c r="P260" s="1">
        <v>1</v>
      </c>
      <c r="Q260" s="24">
        <v>1</v>
      </c>
      <c r="R260" s="1">
        <v>2</v>
      </c>
      <c r="S260" s="1">
        <v>6</v>
      </c>
      <c r="T260" s="1">
        <v>4</v>
      </c>
      <c r="U260" s="1">
        <v>4</v>
      </c>
      <c r="V260" s="24">
        <v>3</v>
      </c>
      <c r="W260" s="1">
        <v>4</v>
      </c>
      <c r="X260" s="1">
        <v>6</v>
      </c>
      <c r="Y260" s="24">
        <v>1</v>
      </c>
      <c r="Z260" s="1" t="s">
        <v>48</v>
      </c>
      <c r="AA260" s="1" t="s">
        <v>48</v>
      </c>
      <c r="AB260" s="1" t="s">
        <v>48</v>
      </c>
      <c r="AC260" s="1" t="s">
        <v>48</v>
      </c>
      <c r="AD260" s="1" t="s">
        <v>48</v>
      </c>
      <c r="AE260" s="1" t="s">
        <v>48</v>
      </c>
      <c r="AF260" s="1">
        <v>4</v>
      </c>
      <c r="AG260" s="24">
        <v>1</v>
      </c>
      <c r="AH260" s="1">
        <v>10</v>
      </c>
      <c r="AI260" s="1">
        <v>10</v>
      </c>
      <c r="AJ260" s="24">
        <v>10</v>
      </c>
      <c r="AK260" s="36" t="s">
        <v>881</v>
      </c>
      <c r="AL260" s="9">
        <f t="shared" si="25"/>
        <v>-2.0843433498275723</v>
      </c>
      <c r="AM260" s="9">
        <f t="shared" si="26"/>
        <v>-0.90814230379676542</v>
      </c>
      <c r="AN260">
        <f t="shared" si="27"/>
        <v>6</v>
      </c>
      <c r="AO260" s="6">
        <f t="shared" si="28"/>
        <v>0</v>
      </c>
      <c r="AP260" s="9">
        <f>($AL$3*AL260+$AM$3*AM260+$AN$3*AN260+$AO$3*AO260)+$K$3*VLOOKUP(K260,COND!$A$2:$C$7,2,FALSE)+$L$3*VLOOKUP(L260,COND!$A$2:$C$7,3,FALSE)</f>
        <v>-0.10614198054394208</v>
      </c>
      <c r="AQ260" s="28">
        <f t="shared" si="29"/>
        <v>0.39952455338258241</v>
      </c>
      <c r="AR260" t="str">
        <f t="shared" si="30"/>
        <v>CF</v>
      </c>
      <c r="AS260">
        <v>700</v>
      </c>
      <c r="AT260">
        <v>256</v>
      </c>
      <c r="AV260" t="str">
        <f t="shared" si="31"/>
        <v>Unlikely</v>
      </c>
      <c r="AX260">
        <f>IF(VLOOKUP($B260,'Draft List'!$D$4:$AC$2598,AX$3,FALSE)&lt;&gt;0,VLOOKUP($B260,'Draft List'!$D$4:$AC$2598,AX$3,FALSE),"")</f>
        <v>125</v>
      </c>
      <c r="AY260">
        <f>IF(VLOOKUP($B260,'Draft List'!$D$4:$AC$2598,AY$3,FALSE)&lt;&gt;0,VLOOKUP($B260,'Draft List'!$D$4:$AC$2598,AY$3,FALSE),"")</f>
        <v>5</v>
      </c>
      <c r="AZ260">
        <f>IF(VLOOKUP($B260,'Draft List'!$D$4:$AC$2598,AZ$3,FALSE)&lt;&gt;0,VLOOKUP($B260,'Draft List'!$D$4:$AC$2598,AZ$3,FALSE),"")</f>
        <v>15</v>
      </c>
      <c r="BA260" t="str">
        <f>IF(VLOOKUP($B260,'Draft List'!$D$4:$AC$2598,BA$3,FALSE)&lt;&gt;0,VLOOKUP($B260,'Draft List'!$D$4:$AC$2598,BA$3,FALSE),"")</f>
        <v>San Antonio Calzones of Laredo</v>
      </c>
    </row>
    <row r="261" spans="1:53" x14ac:dyDescent="0.25">
      <c r="A261" t="str">
        <f t="shared" ref="A261:A324" si="32">IF(C261="C","C-",C261)&amp;D261&amp;" "&amp;E261&amp;F261</f>
        <v>3BDavid Hicks21</v>
      </c>
      <c r="B261">
        <f>VLOOKUP($A261,draft_listing_batters_stats!$A$1:$B$1324,2,FALSE)</f>
        <v>3503</v>
      </c>
      <c r="C261" s="1" t="s">
        <v>76</v>
      </c>
      <c r="D261" s="1" t="s">
        <v>187</v>
      </c>
      <c r="E261" s="1" t="s">
        <v>1239</v>
      </c>
      <c r="F261" s="1">
        <v>21</v>
      </c>
      <c r="G261" s="1" t="s">
        <v>44</v>
      </c>
      <c r="H261" s="1" t="s">
        <v>44</v>
      </c>
      <c r="I261" s="1" t="s">
        <v>54</v>
      </c>
      <c r="J261" s="24" t="s">
        <v>54</v>
      </c>
      <c r="K261" s="1" t="s">
        <v>47</v>
      </c>
      <c r="L261" s="24" t="s">
        <v>46</v>
      </c>
      <c r="M261" s="1">
        <v>3</v>
      </c>
      <c r="N261" s="1">
        <v>4</v>
      </c>
      <c r="O261" s="1">
        <v>4</v>
      </c>
      <c r="P261" s="1">
        <v>2</v>
      </c>
      <c r="Q261" s="24">
        <v>1</v>
      </c>
      <c r="R261" s="1">
        <v>3</v>
      </c>
      <c r="S261" s="1">
        <v>5</v>
      </c>
      <c r="T261" s="1">
        <v>4</v>
      </c>
      <c r="U261" s="1">
        <v>2</v>
      </c>
      <c r="V261" s="24">
        <v>1</v>
      </c>
      <c r="W261" s="1">
        <v>10</v>
      </c>
      <c r="X261" s="1">
        <v>7</v>
      </c>
      <c r="Y261" s="24">
        <v>2</v>
      </c>
      <c r="Z261" s="1" t="s">
        <v>48</v>
      </c>
      <c r="AA261" s="1" t="s">
        <v>48</v>
      </c>
      <c r="AB261" s="1" t="s">
        <v>48</v>
      </c>
      <c r="AC261" s="1">
        <v>6</v>
      </c>
      <c r="AD261" s="1" t="s">
        <v>48</v>
      </c>
      <c r="AE261" s="1" t="s">
        <v>48</v>
      </c>
      <c r="AF261" s="1" t="s">
        <v>48</v>
      </c>
      <c r="AG261" s="24" t="s">
        <v>48</v>
      </c>
      <c r="AH261" s="1">
        <v>5</v>
      </c>
      <c r="AI261" s="1">
        <v>6</v>
      </c>
      <c r="AJ261" s="24">
        <v>4</v>
      </c>
      <c r="AK261" s="36" t="s">
        <v>839</v>
      </c>
      <c r="AL261" s="9">
        <f t="shared" ref="AL261:AL324" si="33">($M$3*(M261-$R$1)/$R$2+$N$3*(N261-$S$1)/$S$2+$O$3*(O261-$T$1)/$T$2+$P$3*(P261-$U$1)/$U$2+$Q$3*(Q261-$V$1)/$V$2)/(SUM($M$3:$Q$3))</f>
        <v>-0.94715800648482651</v>
      </c>
      <c r="AM261" s="9">
        <f t="shared" ref="AM261:AM324" si="34">($M$3*(R261-$R$1)/$R$2+$N$3*(S261-$S$1)/$S$2+$O$3*(T261-$T$1)/$T$2+$P$3*(U261-$U$1)/$U$2+$Q$3*(V261-$V$1)/$V$2)/(SUM($M$3:$Q$3))</f>
        <v>-0.89609812686612311</v>
      </c>
      <c r="AN261">
        <f t="shared" ref="AN261:AN324" si="35">IF(AVERAGE(AH261:AI261)&gt;9,1,0)+IF(AVERAGE(AH261:AI261)&gt;7,1,0)+IF(AH261&gt;7,1,0)+IF(AI261&gt;7,1,0)+IF(AJ261&gt;8,1,0)+IF(AJ261&gt;6,1,0)</f>
        <v>0</v>
      </c>
      <c r="AO261" s="6">
        <f t="shared" ref="AO261:AO324" si="36">MIN(2,IF(OR(Z261="-",Y261&lt;5),0,1+IF(Z261&gt;7,1+IF(Y261&gt;7,0.25,0),IF(Z261&gt;4,0.5+IF(Y261&gt;7,0.25,0),0+IF(Y261&gt;7,0.25))))+IF(AA261="-",0,IF(AA261&gt;9,0.5,IF(AA261&gt;7,0.25,0)))+IF(AB261="-",0,IF(AB261&gt;7,1.1,IF(AB261&gt;4,0.6,0)))+IF(OR(AC261="-",W261&lt;5),0,IF(AC261&gt;7,1+IF(W261&gt;7,0.25,0),IF(AC261&gt;4,0.5+IF(W261&gt;7,0.25,0),0)))+IF(AD261="-",0,IF(AD261&gt;7,1.5,IF(AD261&gt;4,1,0)))+IF(AE261="-",0,IF(AE261&gt;9,0.5,IF(AE261&gt;7,0.25,0)))+IF(AF261="-",0,IF(AF261&gt;7,1.25,IF(AF261&gt;4,0.75,0)))+IF(OR(AG261="-",X261&lt;4),0,IF(AG261&gt;7,1+IF(X261&gt;7,0.15,0),IF(AG261&gt;4,0.5+IF(X261&gt;7,0.15,0),0))))</f>
        <v>0.75</v>
      </c>
      <c r="AP261" s="9">
        <f>($AL$3*AL261+$AM$3*AM261+$AN$3*AN261+$AO$3*AO261)+$K$3*VLOOKUP(K261,COND!$A$2:$C$7,2,FALSE)+$L$3*VLOOKUP(L261,COND!$A$2:$C$7,3,FALSE)</f>
        <v>-0.19789332304195995</v>
      </c>
      <c r="AQ261" s="28">
        <f t="shared" ref="AQ261:AQ324" si="37">STANDARDIZE(AP261,AVERAGE($AP$5:$AP$1292),STDEVP($AP$5:$AP$1292))</f>
        <v>0.38644297514649606</v>
      </c>
      <c r="AR261" t="str">
        <f t="shared" ref="AR261:AR324" si="38">IF(AND(Z261&lt;&gt;"-",Y261&gt;1),"C",IF(AB261=MAX(AB261:AD261),"2B",IF(AD261=MAX(AB261:AD261),"SS",IF(OR(AC261=MAX(AA261:AD261),AND(AC261&lt;&gt;"-",AC261&gt;4,W261&gt;5)),"3B",IF(AF261=MAX(AE261:AG261),"CF",IF(AND(AG261=MAX(AE261,AG261),AND(X261&gt;5,AE261&lt;&gt;"-")),"RF",IF(AE261&lt;&gt;"-","LF",IF(AA261&lt;&gt;"-","1B","DH"))))))))</f>
        <v>3B</v>
      </c>
      <c r="AS261">
        <v>700</v>
      </c>
      <c r="AT261">
        <v>257</v>
      </c>
      <c r="AV261" t="str">
        <f t="shared" ref="AV261:AV324" si="39">IF(AND($R261&gt;=6,AVERAGE($T261:$U261)&gt;=6),"Likely",IF(OR($R261&gt;6,AND($R261=6,AVERAGE($T261:$U261)&gt;=3),AND($R261&gt;=5,AVERAGE($T261:$U261)&gt;=5),AVERAGE($R261,$T261:$U261)&gt;5),"Possible","Unlikely"))</f>
        <v>Unlikely</v>
      </c>
      <c r="AX261">
        <f>IF(VLOOKUP($B261,'Draft List'!$D$4:$AC$2598,AX$3,FALSE)&lt;&gt;0,VLOOKUP($B261,'Draft List'!$D$4:$AC$2598,AX$3,FALSE),"")</f>
        <v>339</v>
      </c>
      <c r="AY261">
        <f>IF(VLOOKUP($B261,'Draft List'!$D$4:$AC$2598,AY$3,FALSE)&lt;&gt;0,VLOOKUP($B261,'Draft List'!$D$4:$AC$2598,AY$3,FALSE),"")</f>
        <v>13</v>
      </c>
      <c r="AZ261">
        <f>IF(VLOOKUP($B261,'Draft List'!$D$4:$AC$2598,AZ$3,FALSE)&lt;&gt;0,VLOOKUP($B261,'Draft List'!$D$4:$AC$2598,AZ$3,FALSE),"")</f>
        <v>21</v>
      </c>
      <c r="BA261" t="str">
        <f>IF(VLOOKUP($B261,'Draft List'!$D$4:$AC$2598,BA$3,FALSE)&lt;&gt;0,VLOOKUP($B261,'Draft List'!$D$4:$AC$2598,BA$3,FALSE),"")</f>
        <v>Havana Leones</v>
      </c>
    </row>
    <row r="262" spans="1:53" hidden="1" x14ac:dyDescent="0.25">
      <c r="A262" t="str">
        <f t="shared" si="32"/>
        <v>SSDennis Flores21</v>
      </c>
      <c r="B262">
        <f>VLOOKUP($A262,draft_listing_batters_stats!$A$1:$B$1324,2,FALSE)</f>
        <v>14529</v>
      </c>
      <c r="C262" s="1" t="s">
        <v>79</v>
      </c>
      <c r="D262" s="1" t="s">
        <v>202</v>
      </c>
      <c r="E262" s="1" t="s">
        <v>257</v>
      </c>
      <c r="F262" s="1">
        <v>21</v>
      </c>
      <c r="G262" s="1" t="s">
        <v>44</v>
      </c>
      <c r="H262" s="1" t="s">
        <v>44</v>
      </c>
      <c r="I262" s="1" t="s">
        <v>54</v>
      </c>
      <c r="J262" s="24" t="s">
        <v>54</v>
      </c>
      <c r="K262" s="1" t="s">
        <v>47</v>
      </c>
      <c r="L262" s="24" t="s">
        <v>46</v>
      </c>
      <c r="M262" s="1">
        <v>1</v>
      </c>
      <c r="N262" s="1">
        <v>2</v>
      </c>
      <c r="O262" s="1">
        <v>2</v>
      </c>
      <c r="P262" s="1">
        <v>4</v>
      </c>
      <c r="Q262" s="24">
        <v>1</v>
      </c>
      <c r="R262" s="1">
        <v>1</v>
      </c>
      <c r="S262" s="1">
        <v>4</v>
      </c>
      <c r="T262" s="1">
        <v>4</v>
      </c>
      <c r="U262" s="1">
        <v>7</v>
      </c>
      <c r="V262" s="24">
        <v>5</v>
      </c>
      <c r="W262" s="1">
        <v>9</v>
      </c>
      <c r="X262" s="1">
        <v>8</v>
      </c>
      <c r="Y262" s="24">
        <v>1</v>
      </c>
      <c r="Z262" s="1" t="s">
        <v>48</v>
      </c>
      <c r="AA262" s="1" t="s">
        <v>48</v>
      </c>
      <c r="AB262" s="1" t="s">
        <v>48</v>
      </c>
      <c r="AC262" s="1" t="s">
        <v>48</v>
      </c>
      <c r="AD262" s="1">
        <v>6</v>
      </c>
      <c r="AE262" s="1" t="s">
        <v>48</v>
      </c>
      <c r="AF262" s="1" t="s">
        <v>48</v>
      </c>
      <c r="AG262" s="24" t="s">
        <v>48</v>
      </c>
      <c r="AH262" s="1">
        <v>8</v>
      </c>
      <c r="AI262" s="1">
        <v>10</v>
      </c>
      <c r="AJ262" s="24">
        <v>10</v>
      </c>
      <c r="AK262" s="36" t="s">
        <v>832</v>
      </c>
      <c r="AL262" s="9">
        <f t="shared" si="33"/>
        <v>-1.681093326156224</v>
      </c>
      <c r="AM262" s="9">
        <f t="shared" si="34"/>
        <v>-0.98365656957393666</v>
      </c>
      <c r="AN262">
        <f t="shared" si="35"/>
        <v>5</v>
      </c>
      <c r="AO262" s="6">
        <f t="shared" si="36"/>
        <v>1</v>
      </c>
      <c r="AP262" s="9">
        <f>($AL$3*AL262+$AM$3*AM262+$AN$3*AN262+$AO$3*AO262)+$K$3*VLOOKUP(K262,COND!$A$2:$C$7,2,FALSE)+$L$3*VLOOKUP(L262,COND!$A$2:$C$7,3,FALSE)</f>
        <v>-0.23865483416952671</v>
      </c>
      <c r="AQ262" s="28">
        <f t="shared" si="37"/>
        <v>0.38063134468618004</v>
      </c>
      <c r="AR262" t="str">
        <f t="shared" si="38"/>
        <v>SS</v>
      </c>
      <c r="AS262">
        <v>700</v>
      </c>
      <c r="AT262">
        <v>258</v>
      </c>
      <c r="AV262" t="str">
        <f t="shared" si="39"/>
        <v>Unlikely</v>
      </c>
      <c r="AX262" t="str">
        <f>IF(VLOOKUP($B262,'Draft List'!$D$4:$AC$2598,AX$3,FALSE)&lt;&gt;0,VLOOKUP($B262,'Draft List'!$D$4:$AC$2598,AX$3,FALSE),"")</f>
        <v/>
      </c>
      <c r="AY262" t="str">
        <f>IF(VLOOKUP($B262,'Draft List'!$D$4:$AC$2598,AY$3,FALSE)&lt;&gt;0,VLOOKUP($B262,'Draft List'!$D$4:$AC$2598,AY$3,FALSE),"")</f>
        <v/>
      </c>
      <c r="AZ262" t="str">
        <f>IF(VLOOKUP($B262,'Draft List'!$D$4:$AC$2598,AZ$3,FALSE)&lt;&gt;0,VLOOKUP($B262,'Draft List'!$D$4:$AC$2598,AZ$3,FALSE),"")</f>
        <v/>
      </c>
      <c r="BA262" t="str">
        <f>IF(VLOOKUP($B262,'Draft List'!$D$4:$AC$2598,BA$3,FALSE)&lt;&gt;0,VLOOKUP($B262,'Draft List'!$D$4:$AC$2598,BA$3,FALSE),"")</f>
        <v/>
      </c>
    </row>
    <row r="263" spans="1:53" hidden="1" x14ac:dyDescent="0.25">
      <c r="A263" t="str">
        <f t="shared" si="32"/>
        <v>RFJim Bowen21</v>
      </c>
      <c r="B263">
        <f>VLOOKUP($A263,draft_listing_batters_stats!$A$1:$B$1324,2,FALSE)</f>
        <v>10600</v>
      </c>
      <c r="C263" s="1" t="s">
        <v>73</v>
      </c>
      <c r="D263" s="1" t="s">
        <v>279</v>
      </c>
      <c r="E263" s="1" t="s">
        <v>1055</v>
      </c>
      <c r="F263" s="1">
        <v>21</v>
      </c>
      <c r="G263" s="1" t="s">
        <v>44</v>
      </c>
      <c r="H263" s="1" t="s">
        <v>44</v>
      </c>
      <c r="I263" s="1" t="s">
        <v>54</v>
      </c>
      <c r="J263" s="24" t="s">
        <v>54</v>
      </c>
      <c r="K263" s="1" t="s">
        <v>46</v>
      </c>
      <c r="L263" s="24" t="s">
        <v>46</v>
      </c>
      <c r="M263" s="1">
        <v>2</v>
      </c>
      <c r="N263" s="1">
        <v>5</v>
      </c>
      <c r="O263" s="1">
        <v>2</v>
      </c>
      <c r="P263" s="1">
        <v>2</v>
      </c>
      <c r="Q263" s="24">
        <v>2</v>
      </c>
      <c r="R263" s="1">
        <v>2</v>
      </c>
      <c r="S263" s="1">
        <v>5</v>
      </c>
      <c r="T263" s="1">
        <v>3</v>
      </c>
      <c r="U263" s="1">
        <v>5</v>
      </c>
      <c r="V263" s="24">
        <v>3</v>
      </c>
      <c r="W263" s="1">
        <v>10</v>
      </c>
      <c r="X263" s="1">
        <v>10</v>
      </c>
      <c r="Y263" s="24">
        <v>1</v>
      </c>
      <c r="Z263" s="1" t="s">
        <v>48</v>
      </c>
      <c r="AA263" s="1" t="s">
        <v>48</v>
      </c>
      <c r="AB263" s="1" t="s">
        <v>48</v>
      </c>
      <c r="AC263" s="1" t="s">
        <v>48</v>
      </c>
      <c r="AD263" s="1" t="s">
        <v>48</v>
      </c>
      <c r="AE263" s="1">
        <v>5</v>
      </c>
      <c r="AF263" s="1" t="s">
        <v>48</v>
      </c>
      <c r="AG263" s="24">
        <v>7</v>
      </c>
      <c r="AH263" s="1">
        <v>7</v>
      </c>
      <c r="AI263" s="1">
        <v>9</v>
      </c>
      <c r="AJ263" s="24">
        <v>9</v>
      </c>
      <c r="AK263" s="36" t="s">
        <v>854</v>
      </c>
      <c r="AL263" s="9">
        <f t="shared" si="33"/>
        <v>-1.3447606112995172</v>
      </c>
      <c r="AM263" s="9">
        <f t="shared" si="34"/>
        <v>-0.9525541274297894</v>
      </c>
      <c r="AN263">
        <f t="shared" si="35"/>
        <v>4</v>
      </c>
      <c r="AO263" s="6">
        <f t="shared" si="36"/>
        <v>0.65</v>
      </c>
      <c r="AP263" s="9">
        <f>($AL$3*AL263+$AM$3*AM263+$AN$3*AN263+$AO$3*AO263)+$K$3*VLOOKUP(K263,COND!$A$2:$C$7,2,FALSE)+$L$3*VLOOKUP(L263,COND!$A$2:$C$7,3,FALSE)</f>
        <v>-0.24845892362075794</v>
      </c>
      <c r="AQ263" s="28">
        <f t="shared" si="37"/>
        <v>0.37923351267960598</v>
      </c>
      <c r="AR263" t="str">
        <f t="shared" si="38"/>
        <v>RF</v>
      </c>
      <c r="AS263">
        <v>700</v>
      </c>
      <c r="AT263">
        <v>259</v>
      </c>
      <c r="AV263" t="str">
        <f t="shared" si="39"/>
        <v>Unlikely</v>
      </c>
      <c r="AX263">
        <f>IF(VLOOKUP($B263,'Draft List'!$D$4:$AC$2598,AX$3,FALSE)&lt;&gt;0,VLOOKUP($B263,'Draft List'!$D$4:$AC$2598,AX$3,FALSE),"")</f>
        <v>180</v>
      </c>
      <c r="AY263">
        <f>IF(VLOOKUP($B263,'Draft List'!$D$4:$AC$2598,AY$3,FALSE)&lt;&gt;0,VLOOKUP($B263,'Draft List'!$D$4:$AC$2598,AY$3,FALSE),"")</f>
        <v>7</v>
      </c>
      <c r="AZ263">
        <f>IF(VLOOKUP($B263,'Draft List'!$D$4:$AC$2598,AZ$3,FALSE)&lt;&gt;0,VLOOKUP($B263,'Draft List'!$D$4:$AC$2598,AZ$3,FALSE),"")</f>
        <v>18</v>
      </c>
      <c r="BA263" t="str">
        <f>IF(VLOOKUP($B263,'Draft List'!$D$4:$AC$2598,BA$3,FALSE)&lt;&gt;0,VLOOKUP($B263,'Draft List'!$D$4:$AC$2598,BA$3,FALSE),"")</f>
        <v>Yuma Bulldozers</v>
      </c>
    </row>
    <row r="264" spans="1:53" hidden="1" x14ac:dyDescent="0.25">
      <c r="A264" t="str">
        <f t="shared" si="32"/>
        <v>1BJerry Flores21</v>
      </c>
      <c r="B264">
        <f>VLOOKUP($A264,draft_listing_batters_stats!$A$1:$B$1324,2,FALSE)</f>
        <v>10569</v>
      </c>
      <c r="C264" s="1" t="s">
        <v>94</v>
      </c>
      <c r="D264" s="1" t="s">
        <v>255</v>
      </c>
      <c r="E264" s="1" t="s">
        <v>257</v>
      </c>
      <c r="F264" s="1">
        <v>21</v>
      </c>
      <c r="G264" s="1" t="s">
        <v>44</v>
      </c>
      <c r="H264" s="1" t="s">
        <v>44</v>
      </c>
      <c r="I264" s="1" t="s">
        <v>54</v>
      </c>
      <c r="J264" s="24" t="s">
        <v>54</v>
      </c>
      <c r="K264" s="1" t="s">
        <v>47</v>
      </c>
      <c r="L264" s="24" t="s">
        <v>46</v>
      </c>
      <c r="M264" s="1">
        <v>2</v>
      </c>
      <c r="N264" s="1">
        <v>5</v>
      </c>
      <c r="O264" s="1">
        <v>2</v>
      </c>
      <c r="P264" s="1">
        <v>1</v>
      </c>
      <c r="Q264" s="24">
        <v>3</v>
      </c>
      <c r="R264" s="1">
        <v>2</v>
      </c>
      <c r="S264" s="1">
        <v>5</v>
      </c>
      <c r="T264" s="1">
        <v>5</v>
      </c>
      <c r="U264" s="1">
        <v>4</v>
      </c>
      <c r="V264" s="24">
        <v>4</v>
      </c>
      <c r="W264" s="1">
        <v>4</v>
      </c>
      <c r="X264" s="1">
        <v>3</v>
      </c>
      <c r="Y264" s="24">
        <v>1</v>
      </c>
      <c r="Z264" s="1" t="s">
        <v>48</v>
      </c>
      <c r="AA264" s="1">
        <v>6</v>
      </c>
      <c r="AB264" s="1" t="s">
        <v>48</v>
      </c>
      <c r="AC264" s="1" t="s">
        <v>48</v>
      </c>
      <c r="AD264" s="1" t="s">
        <v>48</v>
      </c>
      <c r="AE264" s="1" t="s">
        <v>48</v>
      </c>
      <c r="AF264" s="1" t="s">
        <v>48</v>
      </c>
      <c r="AG264" s="24" t="s">
        <v>48</v>
      </c>
      <c r="AH264" s="1">
        <v>1</v>
      </c>
      <c r="AI264" s="1">
        <v>1</v>
      </c>
      <c r="AJ264" s="24">
        <v>3</v>
      </c>
      <c r="AK264" s="36" t="s">
        <v>881</v>
      </c>
      <c r="AL264" s="9">
        <f t="shared" si="33"/>
        <v>-1.394453821492015</v>
      </c>
      <c r="AM264" s="9">
        <f t="shared" si="34"/>
        <v>-0.83612434957448389</v>
      </c>
      <c r="AN264">
        <f t="shared" si="35"/>
        <v>0</v>
      </c>
      <c r="AO264" s="6">
        <f t="shared" si="36"/>
        <v>0</v>
      </c>
      <c r="AP264" s="9">
        <f>($AL$3*AL264+$AM$3*AM264+$AN$3*AN264+$AO$3*AO264)+$K$3*VLOOKUP(K264,COND!$A$2:$C$7,2,FALSE)+$L$3*VLOOKUP(L264,COND!$A$2:$C$7,3,FALSE)</f>
        <v>-0.27293757704300781</v>
      </c>
      <c r="AQ264" s="28">
        <f t="shared" si="37"/>
        <v>0.37574343383019709</v>
      </c>
      <c r="AR264" t="str">
        <f t="shared" si="38"/>
        <v>1B</v>
      </c>
      <c r="AS264">
        <v>700</v>
      </c>
      <c r="AT264">
        <v>260</v>
      </c>
      <c r="AV264" t="str">
        <f t="shared" si="39"/>
        <v>Unlikely</v>
      </c>
      <c r="AX264">
        <f>IF(VLOOKUP($B264,'Draft List'!$D$4:$AC$2598,AX$3,FALSE)&lt;&gt;0,VLOOKUP($B264,'Draft List'!$D$4:$AC$2598,AX$3,FALSE),"")</f>
        <v>97</v>
      </c>
      <c r="AY264">
        <f>IF(VLOOKUP($B264,'Draft List'!$D$4:$AC$2598,AY$3,FALSE)&lt;&gt;0,VLOOKUP($B264,'Draft List'!$D$4:$AC$2598,AY$3,FALSE),"")</f>
        <v>4</v>
      </c>
      <c r="AZ264">
        <f>IF(VLOOKUP($B264,'Draft List'!$D$4:$AC$2598,AZ$3,FALSE)&lt;&gt;0,VLOOKUP($B264,'Draft List'!$D$4:$AC$2598,AZ$3,FALSE),"")</f>
        <v>12</v>
      </c>
      <c r="BA264" t="str">
        <f>IF(VLOOKUP($B264,'Draft List'!$D$4:$AC$2598,BA$3,FALSE)&lt;&gt;0,VLOOKUP($B264,'Draft List'!$D$4:$AC$2598,BA$3,FALSE),"")</f>
        <v>Arlington Bureaucrats</v>
      </c>
    </row>
    <row r="265" spans="1:53" hidden="1" x14ac:dyDescent="0.25">
      <c r="A265" t="str">
        <f t="shared" si="32"/>
        <v>1BManny Bryant21</v>
      </c>
      <c r="B265">
        <f>VLOOKUP($A265,draft_listing_batters_stats!$A$1:$B$1324,2,FALSE)</f>
        <v>14738</v>
      </c>
      <c r="C265" s="1" t="s">
        <v>94</v>
      </c>
      <c r="D265" s="1" t="s">
        <v>183</v>
      </c>
      <c r="E265" s="1" t="s">
        <v>1063</v>
      </c>
      <c r="F265" s="1">
        <v>21</v>
      </c>
      <c r="G265" s="1" t="s">
        <v>58</v>
      </c>
      <c r="H265" s="1" t="s">
        <v>58</v>
      </c>
      <c r="I265" s="1" t="s">
        <v>54</v>
      </c>
      <c r="J265" s="24" t="s">
        <v>54</v>
      </c>
      <c r="K265" s="1" t="s">
        <v>46</v>
      </c>
      <c r="L265" s="24" t="s">
        <v>51</v>
      </c>
      <c r="M265" s="1">
        <v>2</v>
      </c>
      <c r="N265" s="1">
        <v>1</v>
      </c>
      <c r="O265" s="1">
        <v>1</v>
      </c>
      <c r="P265" s="1">
        <v>2</v>
      </c>
      <c r="Q265" s="24">
        <v>2</v>
      </c>
      <c r="R265" s="1">
        <v>3</v>
      </c>
      <c r="S265" s="1">
        <v>2</v>
      </c>
      <c r="T265" s="1">
        <v>1</v>
      </c>
      <c r="U265" s="1">
        <v>6</v>
      </c>
      <c r="V265" s="24">
        <v>3</v>
      </c>
      <c r="W265" s="1">
        <v>7</v>
      </c>
      <c r="X265" s="1">
        <v>3</v>
      </c>
      <c r="Y265" s="24">
        <v>1</v>
      </c>
      <c r="Z265" s="1" t="s">
        <v>48</v>
      </c>
      <c r="AA265" s="1" t="s">
        <v>48</v>
      </c>
      <c r="AB265" s="1" t="s">
        <v>48</v>
      </c>
      <c r="AC265" s="1" t="s">
        <v>48</v>
      </c>
      <c r="AD265" s="1" t="s">
        <v>48</v>
      </c>
      <c r="AE265" s="1" t="s">
        <v>48</v>
      </c>
      <c r="AF265" s="1" t="s">
        <v>48</v>
      </c>
      <c r="AG265" s="24" t="s">
        <v>48</v>
      </c>
      <c r="AH265" s="1">
        <v>1</v>
      </c>
      <c r="AI265" s="1">
        <v>6</v>
      </c>
      <c r="AJ265" s="24">
        <v>6</v>
      </c>
      <c r="AK265" s="36" t="s">
        <v>918</v>
      </c>
      <c r="AL265" s="9">
        <f t="shared" si="33"/>
        <v>-1.6320616237982328</v>
      </c>
      <c r="AM265" s="9">
        <f t="shared" si="34"/>
        <v>-0.8595913681214471</v>
      </c>
      <c r="AN265">
        <f t="shared" si="35"/>
        <v>0</v>
      </c>
      <c r="AO265" s="6">
        <f t="shared" si="36"/>
        <v>0</v>
      </c>
      <c r="AP265" s="9">
        <f>($AL$3*AL265+$AM$3*AM265+$AN$3*AN265+$AO$3*AO265)+$K$3*VLOOKUP(K265,COND!$A$2:$C$7,2,FALSE)+$L$3*VLOOKUP(L265,COND!$A$2:$C$7,3,FALSE)</f>
        <v>-0.37830257983718951</v>
      </c>
      <c r="AQ265" s="28">
        <f t="shared" si="37"/>
        <v>0.36072086860258396</v>
      </c>
      <c r="AR265" t="str">
        <f t="shared" si="38"/>
        <v>DH</v>
      </c>
      <c r="AS265">
        <v>700</v>
      </c>
      <c r="AT265">
        <v>261</v>
      </c>
      <c r="AV265" t="str">
        <f t="shared" si="39"/>
        <v>Unlikely</v>
      </c>
      <c r="AX265" t="str">
        <f>IF(VLOOKUP($B265,'Draft List'!$D$4:$AC$2598,AX$3,FALSE)&lt;&gt;0,VLOOKUP($B265,'Draft List'!$D$4:$AC$2598,AX$3,FALSE),"")</f>
        <v/>
      </c>
      <c r="AY265" t="str">
        <f>IF(VLOOKUP($B265,'Draft List'!$D$4:$AC$2598,AY$3,FALSE)&lt;&gt;0,VLOOKUP($B265,'Draft List'!$D$4:$AC$2598,AY$3,FALSE),"")</f>
        <v/>
      </c>
      <c r="AZ265" t="str">
        <f>IF(VLOOKUP($B265,'Draft List'!$D$4:$AC$2598,AZ$3,FALSE)&lt;&gt;0,VLOOKUP($B265,'Draft List'!$D$4:$AC$2598,AZ$3,FALSE),"")</f>
        <v/>
      </c>
      <c r="BA265" t="str">
        <f>IF(VLOOKUP($B265,'Draft List'!$D$4:$AC$2598,BA$3,FALSE)&lt;&gt;0,VLOOKUP($B265,'Draft List'!$D$4:$AC$2598,BA$3,FALSE),"")</f>
        <v/>
      </c>
    </row>
    <row r="266" spans="1:53" hidden="1" x14ac:dyDescent="0.25">
      <c r="A266" t="str">
        <f t="shared" si="32"/>
        <v>1BRicardo Galindo20</v>
      </c>
      <c r="B266">
        <f>VLOOKUP($A266,draft_listing_batters_stats!$A$1:$B$1324,2,FALSE)</f>
        <v>14725</v>
      </c>
      <c r="C266" s="1" t="s">
        <v>94</v>
      </c>
      <c r="D266" s="1" t="s">
        <v>201</v>
      </c>
      <c r="E266" s="1" t="s">
        <v>1181</v>
      </c>
      <c r="F266" s="1">
        <v>20</v>
      </c>
      <c r="G266" s="1" t="s">
        <v>44</v>
      </c>
      <c r="H266" s="1" t="s">
        <v>44</v>
      </c>
      <c r="I266" s="1" t="s">
        <v>54</v>
      </c>
      <c r="J266" s="24" t="s">
        <v>54</v>
      </c>
      <c r="K266" s="1" t="s">
        <v>46</v>
      </c>
      <c r="L266" s="24" t="s">
        <v>46</v>
      </c>
      <c r="M266" s="1">
        <v>2</v>
      </c>
      <c r="N266" s="1">
        <v>1</v>
      </c>
      <c r="O266" s="1">
        <v>1</v>
      </c>
      <c r="P266" s="1">
        <v>2</v>
      </c>
      <c r="Q266" s="24">
        <v>1</v>
      </c>
      <c r="R266" s="1">
        <v>3</v>
      </c>
      <c r="S266" s="1">
        <v>1</v>
      </c>
      <c r="T266" s="1">
        <v>1</v>
      </c>
      <c r="U266" s="1">
        <v>6</v>
      </c>
      <c r="V266" s="24">
        <v>4</v>
      </c>
      <c r="W266" s="1">
        <v>9</v>
      </c>
      <c r="X266" s="1">
        <v>4</v>
      </c>
      <c r="Y266" s="24">
        <v>1</v>
      </c>
      <c r="Z266" s="1" t="s">
        <v>48</v>
      </c>
      <c r="AA266" s="1" t="s">
        <v>48</v>
      </c>
      <c r="AB266" s="1" t="s">
        <v>48</v>
      </c>
      <c r="AC266" s="1" t="s">
        <v>48</v>
      </c>
      <c r="AD266" s="1" t="s">
        <v>48</v>
      </c>
      <c r="AE266" s="1" t="s">
        <v>48</v>
      </c>
      <c r="AF266" s="1" t="s">
        <v>48</v>
      </c>
      <c r="AG266" s="24" t="s">
        <v>48</v>
      </c>
      <c r="AH266" s="1">
        <v>1</v>
      </c>
      <c r="AI266" s="1">
        <v>4</v>
      </c>
      <c r="AJ266" s="24">
        <v>4</v>
      </c>
      <c r="AK266" s="36" t="s">
        <v>826</v>
      </c>
      <c r="AL266" s="9">
        <f t="shared" si="33"/>
        <v>-1.6720779636153162</v>
      </c>
      <c r="AM266" s="9">
        <f t="shared" si="34"/>
        <v>-0.87063490792306697</v>
      </c>
      <c r="AN266">
        <f t="shared" si="35"/>
        <v>0</v>
      </c>
      <c r="AO266" s="6">
        <f t="shared" si="36"/>
        <v>0</v>
      </c>
      <c r="AP266" s="9">
        <f>($AL$3*AL266+$AM$3*AM266+$AN$3*AN266+$AO$3*AO266)+$K$3*VLOOKUP(K266,COND!$A$2:$C$7,2,FALSE)+$L$3*VLOOKUP(L266,COND!$A$2:$C$7,3,FALSE)</f>
        <v>-0.6148266914383349</v>
      </c>
      <c r="AQ266" s="28">
        <f t="shared" si="37"/>
        <v>0.32699810677271712</v>
      </c>
      <c r="AR266" t="str">
        <f t="shared" si="38"/>
        <v>DH</v>
      </c>
      <c r="AS266">
        <v>700</v>
      </c>
      <c r="AT266">
        <v>262</v>
      </c>
      <c r="AV266" t="str">
        <f t="shared" si="39"/>
        <v>Unlikely</v>
      </c>
      <c r="AX266" t="str">
        <f>IF(VLOOKUP($B266,'Draft List'!$D$4:$AC$2598,AX$3,FALSE)&lt;&gt;0,VLOOKUP($B266,'Draft List'!$D$4:$AC$2598,AX$3,FALSE),"")</f>
        <v/>
      </c>
      <c r="AY266" t="str">
        <f>IF(VLOOKUP($B266,'Draft List'!$D$4:$AC$2598,AY$3,FALSE)&lt;&gt;0,VLOOKUP($B266,'Draft List'!$D$4:$AC$2598,AY$3,FALSE),"")</f>
        <v/>
      </c>
      <c r="AZ266" t="str">
        <f>IF(VLOOKUP($B266,'Draft List'!$D$4:$AC$2598,AZ$3,FALSE)&lt;&gt;0,VLOOKUP($B266,'Draft List'!$D$4:$AC$2598,AZ$3,FALSE),"")</f>
        <v/>
      </c>
      <c r="BA266" t="str">
        <f>IF(VLOOKUP($B266,'Draft List'!$D$4:$AC$2598,BA$3,FALSE)&lt;&gt;0,VLOOKUP($B266,'Draft List'!$D$4:$AC$2598,BA$3,FALSE),"")</f>
        <v/>
      </c>
    </row>
    <row r="267" spans="1:53" hidden="1" x14ac:dyDescent="0.25">
      <c r="A267" t="str">
        <f t="shared" si="32"/>
        <v>LFYoritoki Matsumoto22</v>
      </c>
      <c r="B267">
        <f>VLOOKUP($A267,draft_listing_batters_stats!$A$1:$B$1324,2,FALSE)</f>
        <v>11225</v>
      </c>
      <c r="C267" s="1" t="s">
        <v>55</v>
      </c>
      <c r="D267" s="1" t="s">
        <v>1411</v>
      </c>
      <c r="E267" s="1" t="s">
        <v>810</v>
      </c>
      <c r="F267" s="1">
        <v>22</v>
      </c>
      <c r="G267" s="1" t="s">
        <v>58</v>
      </c>
      <c r="H267" s="1" t="s">
        <v>44</v>
      </c>
      <c r="I267" s="1" t="s">
        <v>54</v>
      </c>
      <c r="J267" s="24" t="s">
        <v>54</v>
      </c>
      <c r="K267" s="1" t="s">
        <v>46</v>
      </c>
      <c r="L267" s="24" t="s">
        <v>47</v>
      </c>
      <c r="M267" s="1">
        <v>2</v>
      </c>
      <c r="N267" s="1">
        <v>3</v>
      </c>
      <c r="O267" s="1">
        <v>2</v>
      </c>
      <c r="P267" s="1">
        <v>5</v>
      </c>
      <c r="Q267" s="24">
        <v>2</v>
      </c>
      <c r="R267" s="1">
        <v>2</v>
      </c>
      <c r="S267" s="1">
        <v>3</v>
      </c>
      <c r="T267" s="1">
        <v>4</v>
      </c>
      <c r="U267" s="1">
        <v>6</v>
      </c>
      <c r="V267" s="24">
        <v>3</v>
      </c>
      <c r="W267" s="1">
        <v>5</v>
      </c>
      <c r="X267" s="1">
        <v>8</v>
      </c>
      <c r="Y267" s="24">
        <v>1</v>
      </c>
      <c r="Z267" s="1" t="s">
        <v>48</v>
      </c>
      <c r="AA267" s="1">
        <v>1</v>
      </c>
      <c r="AB267" s="1" t="s">
        <v>48</v>
      </c>
      <c r="AC267" s="1" t="s">
        <v>48</v>
      </c>
      <c r="AD267" s="1" t="s">
        <v>48</v>
      </c>
      <c r="AE267" s="1">
        <v>4</v>
      </c>
      <c r="AF267" s="1" t="s">
        <v>48</v>
      </c>
      <c r="AG267" s="24">
        <v>2</v>
      </c>
      <c r="AH267" s="1">
        <v>3</v>
      </c>
      <c r="AI267" s="1">
        <v>6</v>
      </c>
      <c r="AJ267" s="24">
        <v>8</v>
      </c>
      <c r="AK267" s="36" t="s">
        <v>48</v>
      </c>
      <c r="AL267" s="9">
        <f t="shared" si="33"/>
        <v>-1.1777517205081813</v>
      </c>
      <c r="AM267" s="9">
        <f t="shared" si="34"/>
        <v>-0.88190284263371377</v>
      </c>
      <c r="AN267">
        <f t="shared" si="35"/>
        <v>1</v>
      </c>
      <c r="AO267" s="6">
        <f t="shared" si="36"/>
        <v>0</v>
      </c>
      <c r="AP267" s="9">
        <f>($AL$3*AL267+$AM$3*AM267+$AN$3*AN267+$AO$3*AO267)+$K$3*VLOOKUP(K267,COND!$A$2:$C$7,2,FALSE)+$L$3*VLOOKUP(L267,COND!$A$2:$C$7,3,FALSE)</f>
        <v>-0.63394261698871723</v>
      </c>
      <c r="AQ267" s="28">
        <f t="shared" si="37"/>
        <v>0.32427262648181093</v>
      </c>
      <c r="AR267" t="str">
        <f t="shared" si="38"/>
        <v>LF</v>
      </c>
      <c r="AS267">
        <v>700</v>
      </c>
      <c r="AT267">
        <v>263</v>
      </c>
      <c r="AV267" t="str">
        <f t="shared" si="39"/>
        <v>Unlikely</v>
      </c>
      <c r="AX267" t="str">
        <f>IF(VLOOKUP($B267,'Draft List'!$D$4:$AC$2598,AX$3,FALSE)&lt;&gt;0,VLOOKUP($B267,'Draft List'!$D$4:$AC$2598,AX$3,FALSE),"")</f>
        <v/>
      </c>
      <c r="AY267" t="str">
        <f>IF(VLOOKUP($B267,'Draft List'!$D$4:$AC$2598,AY$3,FALSE)&lt;&gt;0,VLOOKUP($B267,'Draft List'!$D$4:$AC$2598,AY$3,FALSE),"")</f>
        <v/>
      </c>
      <c r="AZ267" t="str">
        <f>IF(VLOOKUP($B267,'Draft List'!$D$4:$AC$2598,AZ$3,FALSE)&lt;&gt;0,VLOOKUP($B267,'Draft List'!$D$4:$AC$2598,AZ$3,FALSE),"")</f>
        <v/>
      </c>
      <c r="BA267" t="str">
        <f>IF(VLOOKUP($B267,'Draft List'!$D$4:$AC$2598,BA$3,FALSE)&lt;&gt;0,VLOOKUP($B267,'Draft List'!$D$4:$AC$2598,BA$3,FALSE),"")</f>
        <v/>
      </c>
    </row>
    <row r="268" spans="1:53" hidden="1" x14ac:dyDescent="0.25">
      <c r="A268" t="str">
        <f t="shared" si="32"/>
        <v>2BTerry Courtney21</v>
      </c>
      <c r="B268">
        <f>VLOOKUP($A268,draft_listing_batters_stats!$A$1:$B$1324,2,FALSE)</f>
        <v>9172</v>
      </c>
      <c r="C268" s="1" t="s">
        <v>78</v>
      </c>
      <c r="D268" s="1" t="s">
        <v>663</v>
      </c>
      <c r="E268" s="1" t="s">
        <v>1106</v>
      </c>
      <c r="F268" s="1">
        <v>21</v>
      </c>
      <c r="G268" s="1" t="s">
        <v>44</v>
      </c>
      <c r="H268" s="1" t="s">
        <v>44</v>
      </c>
      <c r="I268" s="1" t="s">
        <v>54</v>
      </c>
      <c r="J268" s="24" t="s">
        <v>54</v>
      </c>
      <c r="K268" s="1" t="s">
        <v>46</v>
      </c>
      <c r="L268" s="24" t="s">
        <v>46</v>
      </c>
      <c r="M268" s="1">
        <v>1</v>
      </c>
      <c r="N268" s="1">
        <v>2</v>
      </c>
      <c r="O268" s="1">
        <v>2</v>
      </c>
      <c r="P268" s="1">
        <v>2</v>
      </c>
      <c r="Q268" s="24">
        <v>2</v>
      </c>
      <c r="R268" s="1">
        <v>3</v>
      </c>
      <c r="S268" s="1">
        <v>3</v>
      </c>
      <c r="T268" s="1">
        <v>3</v>
      </c>
      <c r="U268" s="1">
        <v>2</v>
      </c>
      <c r="V268" s="24">
        <v>5</v>
      </c>
      <c r="W268" s="1">
        <v>4</v>
      </c>
      <c r="X268" s="1">
        <v>3</v>
      </c>
      <c r="Y268" s="24">
        <v>1</v>
      </c>
      <c r="Z268" s="1" t="s">
        <v>48</v>
      </c>
      <c r="AA268" s="1" t="s">
        <v>48</v>
      </c>
      <c r="AB268" s="1">
        <v>5</v>
      </c>
      <c r="AC268" s="1" t="s">
        <v>48</v>
      </c>
      <c r="AD268" s="1">
        <v>1</v>
      </c>
      <c r="AE268" s="1">
        <v>1</v>
      </c>
      <c r="AF268" s="1" t="s">
        <v>48</v>
      </c>
      <c r="AG268" s="24" t="s">
        <v>48</v>
      </c>
      <c r="AH268" s="1">
        <v>7</v>
      </c>
      <c r="AI268" s="1">
        <v>7</v>
      </c>
      <c r="AJ268" s="24">
        <v>5</v>
      </c>
      <c r="AK268" s="36" t="s">
        <v>904</v>
      </c>
      <c r="AL268" s="9">
        <f t="shared" si="33"/>
        <v>-1.8204960863583022</v>
      </c>
      <c r="AM268" s="9">
        <f t="shared" si="34"/>
        <v>-0.92121402085909765</v>
      </c>
      <c r="AN268">
        <f t="shared" si="35"/>
        <v>0</v>
      </c>
      <c r="AO268" s="6">
        <f t="shared" si="36"/>
        <v>0.6</v>
      </c>
      <c r="AP268" s="9">
        <f>($AL$3*AL268+$AM$3*AM268+$AN$3*AN268+$AO$3*AO268)+$K$3*VLOOKUP(K268,COND!$A$2:$C$7,2,FALSE)+$L$3*VLOOKUP(L268,COND!$A$2:$C$7,3,FALSE)</f>
        <v>-0.63661785894500333</v>
      </c>
      <c r="AQ268" s="28">
        <f t="shared" si="37"/>
        <v>0.32389120005252059</v>
      </c>
      <c r="AR268" t="str">
        <f t="shared" si="38"/>
        <v>2B</v>
      </c>
      <c r="AS268">
        <v>700</v>
      </c>
      <c r="AT268">
        <v>264</v>
      </c>
      <c r="AV268" t="str">
        <f t="shared" si="39"/>
        <v>Unlikely</v>
      </c>
      <c r="AX268" t="str">
        <f>IF(VLOOKUP($B268,'Draft List'!$D$4:$AC$2598,AX$3,FALSE)&lt;&gt;0,VLOOKUP($B268,'Draft List'!$D$4:$AC$2598,AX$3,FALSE),"")</f>
        <v/>
      </c>
      <c r="AY268" t="str">
        <f>IF(VLOOKUP($B268,'Draft List'!$D$4:$AC$2598,AY$3,FALSE)&lt;&gt;0,VLOOKUP($B268,'Draft List'!$D$4:$AC$2598,AY$3,FALSE),"")</f>
        <v/>
      </c>
      <c r="AZ268" t="str">
        <f>IF(VLOOKUP($B268,'Draft List'!$D$4:$AC$2598,AZ$3,FALSE)&lt;&gt;0,VLOOKUP($B268,'Draft List'!$D$4:$AC$2598,AZ$3,FALSE),"")</f>
        <v/>
      </c>
      <c r="BA268" t="str">
        <f>IF(VLOOKUP($B268,'Draft List'!$D$4:$AC$2598,BA$3,FALSE)&lt;&gt;0,VLOOKUP($B268,'Draft List'!$D$4:$AC$2598,BA$3,FALSE),"")</f>
        <v/>
      </c>
    </row>
    <row r="269" spans="1:53" hidden="1" x14ac:dyDescent="0.25">
      <c r="A269" t="str">
        <f t="shared" si="32"/>
        <v>1BGerald MacOnie21</v>
      </c>
      <c r="B269">
        <f>VLOOKUP($A269,draft_listing_batters_stats!$A$1:$B$1324,2,FALSE)</f>
        <v>14603</v>
      </c>
      <c r="C269" s="1" t="s">
        <v>94</v>
      </c>
      <c r="D269" s="1" t="s">
        <v>421</v>
      </c>
      <c r="E269" s="1" t="s">
        <v>1395</v>
      </c>
      <c r="F269" s="1">
        <v>21</v>
      </c>
      <c r="G269" s="1" t="s">
        <v>44</v>
      </c>
      <c r="H269" s="1" t="s">
        <v>44</v>
      </c>
      <c r="I269" s="1" t="s">
        <v>54</v>
      </c>
      <c r="J269" s="24" t="s">
        <v>54</v>
      </c>
      <c r="K269" s="1" t="s">
        <v>46</v>
      </c>
      <c r="L269" s="24" t="s">
        <v>46</v>
      </c>
      <c r="M269" s="1">
        <v>2</v>
      </c>
      <c r="N269" s="1">
        <v>1</v>
      </c>
      <c r="O269" s="1">
        <v>2</v>
      </c>
      <c r="P269" s="1">
        <v>4</v>
      </c>
      <c r="Q269" s="24">
        <v>2</v>
      </c>
      <c r="R269" s="1">
        <v>2</v>
      </c>
      <c r="S269" s="1">
        <v>3</v>
      </c>
      <c r="T269" s="1">
        <v>2</v>
      </c>
      <c r="U269" s="1">
        <v>7</v>
      </c>
      <c r="V269" s="24">
        <v>5</v>
      </c>
      <c r="W269" s="1">
        <v>6</v>
      </c>
      <c r="X269" s="1">
        <v>2</v>
      </c>
      <c r="Y269" s="24">
        <v>1</v>
      </c>
      <c r="Z269" s="1" t="s">
        <v>48</v>
      </c>
      <c r="AA269" s="1" t="s">
        <v>48</v>
      </c>
      <c r="AB269" s="1" t="s">
        <v>48</v>
      </c>
      <c r="AC269" s="1" t="s">
        <v>48</v>
      </c>
      <c r="AD269" s="1" t="s">
        <v>48</v>
      </c>
      <c r="AE269" s="1" t="s">
        <v>48</v>
      </c>
      <c r="AF269" s="1" t="s">
        <v>48</v>
      </c>
      <c r="AG269" s="24" t="s">
        <v>48</v>
      </c>
      <c r="AH269" s="1">
        <v>1</v>
      </c>
      <c r="AI269" s="1">
        <v>1</v>
      </c>
      <c r="AJ269" s="24">
        <v>4</v>
      </c>
      <c r="AK269" s="36" t="s">
        <v>839</v>
      </c>
      <c r="AL269" s="9">
        <f t="shared" si="33"/>
        <v>-1.3695810297551694</v>
      </c>
      <c r="AM269" s="9">
        <f t="shared" si="34"/>
        <v>-0.87828360103776881</v>
      </c>
      <c r="AN269">
        <f t="shared" si="35"/>
        <v>0</v>
      </c>
      <c r="AO269" s="6">
        <f t="shared" si="36"/>
        <v>0</v>
      </c>
      <c r="AP269" s="9">
        <f>($AL$3*AL269+$AM$3*AM269+$AN$3*AN269+$AO$3*AO269)+$K$3*VLOOKUP(K269,COND!$A$2:$C$7,2,FALSE)+$L$3*VLOOKUP(L269,COND!$A$2:$C$7,3,FALSE)</f>
        <v>-0.67636131542874445</v>
      </c>
      <c r="AQ269" s="28">
        <f t="shared" si="37"/>
        <v>0.31822472018193138</v>
      </c>
      <c r="AR269" t="str">
        <f t="shared" si="38"/>
        <v>DH</v>
      </c>
      <c r="AS269">
        <v>700</v>
      </c>
      <c r="AT269">
        <v>265</v>
      </c>
      <c r="AV269" t="str">
        <f t="shared" si="39"/>
        <v>Unlikely</v>
      </c>
      <c r="AX269" t="str">
        <f>IF(VLOOKUP($B269,'Draft List'!$D$4:$AC$2598,AX$3,FALSE)&lt;&gt;0,VLOOKUP($B269,'Draft List'!$D$4:$AC$2598,AX$3,FALSE),"")</f>
        <v/>
      </c>
      <c r="AY269" t="str">
        <f>IF(VLOOKUP($B269,'Draft List'!$D$4:$AC$2598,AY$3,FALSE)&lt;&gt;0,VLOOKUP($B269,'Draft List'!$D$4:$AC$2598,AY$3,FALSE),"")</f>
        <v/>
      </c>
      <c r="AZ269" t="str">
        <f>IF(VLOOKUP($B269,'Draft List'!$D$4:$AC$2598,AZ$3,FALSE)&lt;&gt;0,VLOOKUP($B269,'Draft List'!$D$4:$AC$2598,AZ$3,FALSE),"")</f>
        <v/>
      </c>
      <c r="BA269" t="str">
        <f>IF(VLOOKUP($B269,'Draft List'!$D$4:$AC$2598,BA$3,FALSE)&lt;&gt;0,VLOOKUP($B269,'Draft List'!$D$4:$AC$2598,BA$3,FALSE),"")</f>
        <v/>
      </c>
    </row>
    <row r="270" spans="1:53" hidden="1" x14ac:dyDescent="0.25">
      <c r="A270" t="str">
        <f t="shared" si="32"/>
        <v>1BJunzo Nakadan21</v>
      </c>
      <c r="B270">
        <f>VLOOKUP($A270,draft_listing_batters_stats!$A$1:$B$1324,2,FALSE)</f>
        <v>14571</v>
      </c>
      <c r="C270" s="1" t="s">
        <v>94</v>
      </c>
      <c r="D270" s="1" t="s">
        <v>1486</v>
      </c>
      <c r="E270" s="1" t="s">
        <v>1487</v>
      </c>
      <c r="F270" s="1">
        <v>21</v>
      </c>
      <c r="G270" s="1" t="s">
        <v>68</v>
      </c>
      <c r="H270" s="1" t="s">
        <v>44</v>
      </c>
      <c r="I270" s="1" t="s">
        <v>54</v>
      </c>
      <c r="J270" s="24" t="s">
        <v>54</v>
      </c>
      <c r="K270" s="1" t="s">
        <v>47</v>
      </c>
      <c r="L270" s="24" t="s">
        <v>46</v>
      </c>
      <c r="M270" s="1">
        <v>1</v>
      </c>
      <c r="N270" s="1">
        <v>2</v>
      </c>
      <c r="O270" s="1">
        <v>1</v>
      </c>
      <c r="P270" s="1">
        <v>2</v>
      </c>
      <c r="Q270" s="24">
        <v>2</v>
      </c>
      <c r="R270" s="1">
        <v>2</v>
      </c>
      <c r="S270" s="1">
        <v>5</v>
      </c>
      <c r="T270" s="1">
        <v>2</v>
      </c>
      <c r="U270" s="1">
        <v>6</v>
      </c>
      <c r="V270" s="24">
        <v>5</v>
      </c>
      <c r="W270" s="1">
        <v>3</v>
      </c>
      <c r="X270" s="1">
        <v>2</v>
      </c>
      <c r="Y270" s="24">
        <v>1</v>
      </c>
      <c r="Z270" s="1" t="s">
        <v>48</v>
      </c>
      <c r="AA270" s="1">
        <v>3</v>
      </c>
      <c r="AB270" s="1" t="s">
        <v>48</v>
      </c>
      <c r="AC270" s="1" t="s">
        <v>48</v>
      </c>
      <c r="AD270" s="1" t="s">
        <v>48</v>
      </c>
      <c r="AE270" s="1" t="s">
        <v>48</v>
      </c>
      <c r="AF270" s="1" t="s">
        <v>48</v>
      </c>
      <c r="AG270" s="24" t="s">
        <v>48</v>
      </c>
      <c r="AH270" s="1">
        <v>4</v>
      </c>
      <c r="AI270" s="1">
        <v>3</v>
      </c>
      <c r="AJ270" s="24">
        <v>4</v>
      </c>
      <c r="AK270" s="36" t="s">
        <v>961</v>
      </c>
      <c r="AL270" s="9">
        <f t="shared" si="33"/>
        <v>-1.9035575803822038</v>
      </c>
      <c r="AM270" s="9">
        <f t="shared" si="34"/>
        <v>-0.86587339180994272</v>
      </c>
      <c r="AN270">
        <f t="shared" si="35"/>
        <v>0</v>
      </c>
      <c r="AO270" s="6">
        <f t="shared" si="36"/>
        <v>0</v>
      </c>
      <c r="AP270" s="9">
        <f>($AL$3*AL270+$AM$3*AM270+$AN$3*AN270+$AO$3*AO270)+$K$3*VLOOKUP(K270,COND!$A$2:$C$7,2,FALSE)+$L$3*VLOOKUP(L270,COND!$A$2:$C$7,3,FALSE)</f>
        <v>-0.68083645975753271</v>
      </c>
      <c r="AQ270" s="28">
        <f t="shared" si="37"/>
        <v>0.31758667011028163</v>
      </c>
      <c r="AR270" t="str">
        <f t="shared" si="38"/>
        <v>1B</v>
      </c>
      <c r="AS270">
        <v>700</v>
      </c>
      <c r="AT270">
        <v>266</v>
      </c>
      <c r="AV270" t="str">
        <f t="shared" si="39"/>
        <v>Unlikely</v>
      </c>
      <c r="AX270" t="str">
        <f>IF(VLOOKUP($B270,'Draft List'!$D$4:$AC$2598,AX$3,FALSE)&lt;&gt;0,VLOOKUP($B270,'Draft List'!$D$4:$AC$2598,AX$3,FALSE),"")</f>
        <v/>
      </c>
      <c r="AY270" t="str">
        <f>IF(VLOOKUP($B270,'Draft List'!$D$4:$AC$2598,AY$3,FALSE)&lt;&gt;0,VLOOKUP($B270,'Draft List'!$D$4:$AC$2598,AY$3,FALSE),"")</f>
        <v/>
      </c>
      <c r="AZ270" t="str">
        <f>IF(VLOOKUP($B270,'Draft List'!$D$4:$AC$2598,AZ$3,FALSE)&lt;&gt;0,VLOOKUP($B270,'Draft List'!$D$4:$AC$2598,AZ$3,FALSE),"")</f>
        <v/>
      </c>
      <c r="BA270" t="str">
        <f>IF(VLOOKUP($B270,'Draft List'!$D$4:$AC$2598,BA$3,FALSE)&lt;&gt;0,VLOOKUP($B270,'Draft List'!$D$4:$AC$2598,BA$3,FALSE),"")</f>
        <v/>
      </c>
    </row>
    <row r="271" spans="1:53" hidden="1" x14ac:dyDescent="0.25">
      <c r="A271" t="str">
        <f t="shared" si="32"/>
        <v>C-Bryan Collins21</v>
      </c>
      <c r="B271">
        <f>VLOOKUP($A271,draft_listing_batters_stats!$A$1:$B$1324,2,FALSE)</f>
        <v>1934</v>
      </c>
      <c r="C271" s="1" t="s">
        <v>93</v>
      </c>
      <c r="D271" s="1" t="s">
        <v>373</v>
      </c>
      <c r="E271" s="1" t="s">
        <v>1098</v>
      </c>
      <c r="F271" s="1">
        <v>21</v>
      </c>
      <c r="G271" s="1" t="s">
        <v>44</v>
      </c>
      <c r="H271" s="1" t="s">
        <v>44</v>
      </c>
      <c r="I271" s="1" t="s">
        <v>54</v>
      </c>
      <c r="J271" s="24" t="s">
        <v>54</v>
      </c>
      <c r="K271" s="1" t="s">
        <v>47</v>
      </c>
      <c r="L271" s="24" t="s">
        <v>46</v>
      </c>
      <c r="M271" s="1">
        <v>2</v>
      </c>
      <c r="N271" s="1">
        <v>1</v>
      </c>
      <c r="O271" s="1">
        <v>2</v>
      </c>
      <c r="P271" s="1">
        <v>3</v>
      </c>
      <c r="Q271" s="24">
        <v>2</v>
      </c>
      <c r="R271" s="1">
        <v>3</v>
      </c>
      <c r="S271" s="1">
        <v>2</v>
      </c>
      <c r="T271" s="1">
        <v>3</v>
      </c>
      <c r="U271" s="1">
        <v>4</v>
      </c>
      <c r="V271" s="24">
        <v>3</v>
      </c>
      <c r="W271" s="1">
        <v>3</v>
      </c>
      <c r="X271" s="1">
        <v>3</v>
      </c>
      <c r="Y271" s="24">
        <v>4</v>
      </c>
      <c r="Z271" s="1">
        <v>3</v>
      </c>
      <c r="AA271" s="1" t="s">
        <v>48</v>
      </c>
      <c r="AB271" s="1" t="s">
        <v>48</v>
      </c>
      <c r="AC271" s="1" t="s">
        <v>48</v>
      </c>
      <c r="AD271" s="1" t="s">
        <v>48</v>
      </c>
      <c r="AE271" s="1" t="s">
        <v>48</v>
      </c>
      <c r="AF271" s="1" t="s">
        <v>48</v>
      </c>
      <c r="AG271" s="24" t="s">
        <v>48</v>
      </c>
      <c r="AH271" s="1">
        <v>2</v>
      </c>
      <c r="AI271" s="1">
        <v>1</v>
      </c>
      <c r="AJ271" s="24">
        <v>1</v>
      </c>
      <c r="AK271" s="36" t="s">
        <v>48</v>
      </c>
      <c r="AL271" s="9">
        <f t="shared" si="33"/>
        <v>-1.4592905797647502</v>
      </c>
      <c r="AM271" s="9">
        <f t="shared" si="34"/>
        <v>-0.87288748009280615</v>
      </c>
      <c r="AN271">
        <f t="shared" si="35"/>
        <v>0</v>
      </c>
      <c r="AO271" s="6">
        <f t="shared" si="36"/>
        <v>0</v>
      </c>
      <c r="AP271" s="9">
        <f>($AL$3*AL271+$AM$3*AM271+$AN$3*AN271+$AO$3*AO271)+$K$3*VLOOKUP(K271,COND!$A$2:$C$7,2,FALSE)+$L$3*VLOOKUP(L271,COND!$A$2:$C$7,3,FALSE)</f>
        <v>-0.72057881909015009</v>
      </c>
      <c r="AQ271" s="28">
        <f t="shared" si="37"/>
        <v>0.3119203466675754</v>
      </c>
      <c r="AR271" t="str">
        <f t="shared" si="38"/>
        <v>C</v>
      </c>
      <c r="AS271">
        <v>700</v>
      </c>
      <c r="AT271">
        <v>267</v>
      </c>
      <c r="AV271" t="str">
        <f t="shared" si="39"/>
        <v>Unlikely</v>
      </c>
      <c r="AX271" t="str">
        <f>IF(VLOOKUP($B271,'Draft List'!$D$4:$AC$2598,AX$3,FALSE)&lt;&gt;0,VLOOKUP($B271,'Draft List'!$D$4:$AC$2598,AX$3,FALSE),"")</f>
        <v/>
      </c>
      <c r="AY271" t="str">
        <f>IF(VLOOKUP($B271,'Draft List'!$D$4:$AC$2598,AY$3,FALSE)&lt;&gt;0,VLOOKUP($B271,'Draft List'!$D$4:$AC$2598,AY$3,FALSE),"")</f>
        <v/>
      </c>
      <c r="AZ271" t="str">
        <f>IF(VLOOKUP($B271,'Draft List'!$D$4:$AC$2598,AZ$3,FALSE)&lt;&gt;0,VLOOKUP($B271,'Draft List'!$D$4:$AC$2598,AZ$3,FALSE),"")</f>
        <v/>
      </c>
      <c r="BA271" t="str">
        <f>IF(VLOOKUP($B271,'Draft List'!$D$4:$AC$2598,BA$3,FALSE)&lt;&gt;0,VLOOKUP($B271,'Draft List'!$D$4:$AC$2598,BA$3,FALSE),"")</f>
        <v/>
      </c>
    </row>
    <row r="272" spans="1:53" hidden="1" x14ac:dyDescent="0.25">
      <c r="A272" t="str">
        <f t="shared" si="32"/>
        <v>1BJack Young21</v>
      </c>
      <c r="B272">
        <f>VLOOKUP($A272,draft_listing_batters_stats!$A$1:$B$1324,2,FALSE)</f>
        <v>9685</v>
      </c>
      <c r="C272" s="1" t="s">
        <v>94</v>
      </c>
      <c r="D272" s="1" t="s">
        <v>154</v>
      </c>
      <c r="E272" s="1" t="s">
        <v>430</v>
      </c>
      <c r="F272" s="1">
        <v>21</v>
      </c>
      <c r="G272" s="1" t="s">
        <v>68</v>
      </c>
      <c r="H272" s="1" t="s">
        <v>44</v>
      </c>
      <c r="I272" s="1" t="s">
        <v>54</v>
      </c>
      <c r="J272" s="24" t="s">
        <v>54</v>
      </c>
      <c r="K272" s="1" t="s">
        <v>47</v>
      </c>
      <c r="L272" s="24" t="s">
        <v>46</v>
      </c>
      <c r="M272" s="1">
        <v>2</v>
      </c>
      <c r="N272" s="1">
        <v>2</v>
      </c>
      <c r="O272" s="1">
        <v>2</v>
      </c>
      <c r="P272" s="1">
        <v>3</v>
      </c>
      <c r="Q272" s="24">
        <v>1</v>
      </c>
      <c r="R272" s="1">
        <v>2</v>
      </c>
      <c r="S272" s="1">
        <v>4</v>
      </c>
      <c r="T272" s="1">
        <v>5</v>
      </c>
      <c r="U272" s="1">
        <v>5</v>
      </c>
      <c r="V272" s="24">
        <v>2</v>
      </c>
      <c r="W272" s="1">
        <v>2</v>
      </c>
      <c r="X272" s="1">
        <v>2</v>
      </c>
      <c r="Y272" s="24">
        <v>1</v>
      </c>
      <c r="Z272" s="1" t="s">
        <v>48</v>
      </c>
      <c r="AA272" s="1">
        <v>4</v>
      </c>
      <c r="AB272" s="1" t="s">
        <v>48</v>
      </c>
      <c r="AC272" s="1" t="s">
        <v>48</v>
      </c>
      <c r="AD272" s="1" t="s">
        <v>48</v>
      </c>
      <c r="AE272" s="1" t="s">
        <v>48</v>
      </c>
      <c r="AF272" s="1" t="s">
        <v>48</v>
      </c>
      <c r="AG272" s="24" t="s">
        <v>48</v>
      </c>
      <c r="AH272" s="1">
        <v>1</v>
      </c>
      <c r="AI272" s="1">
        <v>1</v>
      </c>
      <c r="AJ272" s="24">
        <v>1</v>
      </c>
      <c r="AK272" s="36" t="s">
        <v>839</v>
      </c>
      <c r="AL272" s="9">
        <f t="shared" si="33"/>
        <v>-1.4482470399631302</v>
      </c>
      <c r="AM272" s="9">
        <f t="shared" si="34"/>
        <v>-0.87750735881777331</v>
      </c>
      <c r="AN272">
        <f t="shared" si="35"/>
        <v>0</v>
      </c>
      <c r="AO272" s="6">
        <f t="shared" si="36"/>
        <v>0</v>
      </c>
      <c r="AP272" s="9">
        <f>($AL$3*AL272+$AM$3*AM272+$AN$3*AN272+$AO$3*AO272)+$K$3*VLOOKUP(K272,COND!$A$2:$C$7,2,FALSE)+$L$3*VLOOKUP(L272,COND!$A$2:$C$7,3,FALSE)</f>
        <v>-0.77491300980959288</v>
      </c>
      <c r="AQ272" s="28">
        <f t="shared" si="37"/>
        <v>0.30417357209796969</v>
      </c>
      <c r="AR272" t="str">
        <f t="shared" si="38"/>
        <v>1B</v>
      </c>
      <c r="AS272">
        <v>700</v>
      </c>
      <c r="AT272">
        <v>268</v>
      </c>
      <c r="AV272" t="str">
        <f t="shared" si="39"/>
        <v>Unlikely</v>
      </c>
      <c r="AX272">
        <f>IF(VLOOKUP($B272,'Draft List'!$D$4:$AC$2598,AX$3,FALSE)&lt;&gt;0,VLOOKUP($B272,'Draft List'!$D$4:$AC$2598,AX$3,FALSE),"")</f>
        <v>161</v>
      </c>
      <c r="AY272">
        <f>IF(VLOOKUP($B272,'Draft List'!$D$4:$AC$2598,AY$3,FALSE)&lt;&gt;0,VLOOKUP($B272,'Draft List'!$D$4:$AC$2598,AY$3,FALSE),"")</f>
        <v>6</v>
      </c>
      <c r="AZ272">
        <f>IF(VLOOKUP($B272,'Draft List'!$D$4:$AC$2598,AZ$3,FALSE)&lt;&gt;0,VLOOKUP($B272,'Draft List'!$D$4:$AC$2598,AZ$3,FALSE),"")</f>
        <v>25</v>
      </c>
      <c r="BA272" t="str">
        <f>IF(VLOOKUP($B272,'Draft List'!$D$4:$AC$2598,BA$3,FALSE)&lt;&gt;0,VLOOKUP($B272,'Draft List'!$D$4:$AC$2598,BA$3,FALSE),"")</f>
        <v>Shin Seiki Evas</v>
      </c>
    </row>
    <row r="273" spans="1:53" hidden="1" x14ac:dyDescent="0.25">
      <c r="A273" t="str">
        <f t="shared" si="32"/>
        <v>LFArturo Patino22</v>
      </c>
      <c r="B273">
        <f>VLOOKUP($A273,draft_listing_batters_stats!$A$1:$B$1324,2,FALSE)</f>
        <v>12136</v>
      </c>
      <c r="C273" s="1" t="s">
        <v>55</v>
      </c>
      <c r="D273" s="1" t="s">
        <v>629</v>
      </c>
      <c r="E273" s="1" t="s">
        <v>1544</v>
      </c>
      <c r="F273" s="1">
        <v>22</v>
      </c>
      <c r="G273" s="1" t="s">
        <v>68</v>
      </c>
      <c r="H273" s="1" t="s">
        <v>44</v>
      </c>
      <c r="I273" s="1" t="s">
        <v>54</v>
      </c>
      <c r="J273" s="24" t="s">
        <v>54</v>
      </c>
      <c r="K273" s="1" t="s">
        <v>46</v>
      </c>
      <c r="L273" s="24" t="s">
        <v>51</v>
      </c>
      <c r="M273" s="1">
        <v>2</v>
      </c>
      <c r="N273" s="1">
        <v>3</v>
      </c>
      <c r="O273" s="1">
        <v>3</v>
      </c>
      <c r="P273" s="1">
        <v>3</v>
      </c>
      <c r="Q273" s="24">
        <v>3</v>
      </c>
      <c r="R273" s="1">
        <v>2</v>
      </c>
      <c r="S273" s="1">
        <v>4</v>
      </c>
      <c r="T273" s="1">
        <v>4</v>
      </c>
      <c r="U273" s="1">
        <v>4</v>
      </c>
      <c r="V273" s="24">
        <v>3</v>
      </c>
      <c r="W273" s="1">
        <v>6</v>
      </c>
      <c r="X273" s="1">
        <v>6</v>
      </c>
      <c r="Y273" s="24">
        <v>5</v>
      </c>
      <c r="Z273" s="1">
        <v>2</v>
      </c>
      <c r="AA273" s="1" t="s">
        <v>48</v>
      </c>
      <c r="AB273" s="1" t="s">
        <v>48</v>
      </c>
      <c r="AC273" s="1" t="s">
        <v>48</v>
      </c>
      <c r="AD273" s="1" t="s">
        <v>48</v>
      </c>
      <c r="AE273" s="1">
        <v>1</v>
      </c>
      <c r="AF273" s="1" t="s">
        <v>48</v>
      </c>
      <c r="AG273" s="24" t="s">
        <v>48</v>
      </c>
      <c r="AH273" s="1">
        <v>6</v>
      </c>
      <c r="AI273" s="1">
        <v>6</v>
      </c>
      <c r="AJ273" s="24">
        <v>10</v>
      </c>
      <c r="AK273" s="36" t="s">
        <v>48</v>
      </c>
      <c r="AL273" s="9">
        <f t="shared" si="33"/>
        <v>-1.2340929866863586</v>
      </c>
      <c r="AM273" s="9">
        <f t="shared" si="34"/>
        <v>-1.0102620630341723</v>
      </c>
      <c r="AN273">
        <f t="shared" si="35"/>
        <v>2</v>
      </c>
      <c r="AO273" s="6">
        <f t="shared" si="36"/>
        <v>1</v>
      </c>
      <c r="AP273" s="9">
        <f>($AL$3*AL273+$AM$3*AM273+$AN$3*AN273+$AO$3*AO273)+$K$3*VLOOKUP(K273,COND!$A$2:$C$7,2,FALSE)+$L$3*VLOOKUP(L273,COND!$A$2:$C$7,3,FALSE)</f>
        <v>-0.81322072174536864</v>
      </c>
      <c r="AQ273" s="28">
        <f t="shared" si="37"/>
        <v>0.29871179554964139</v>
      </c>
      <c r="AR273" t="str">
        <f t="shared" si="38"/>
        <v>C</v>
      </c>
      <c r="AS273">
        <v>700</v>
      </c>
      <c r="AT273">
        <v>269</v>
      </c>
      <c r="AV273" t="str">
        <f t="shared" si="39"/>
        <v>Unlikely</v>
      </c>
      <c r="AX273" t="str">
        <f>IF(VLOOKUP($B273,'Draft List'!$D$4:$AC$2598,AX$3,FALSE)&lt;&gt;0,VLOOKUP($B273,'Draft List'!$D$4:$AC$2598,AX$3,FALSE),"")</f>
        <v/>
      </c>
      <c r="AY273" t="str">
        <f>IF(VLOOKUP($B273,'Draft List'!$D$4:$AC$2598,AY$3,FALSE)&lt;&gt;0,VLOOKUP($B273,'Draft List'!$D$4:$AC$2598,AY$3,FALSE),"")</f>
        <v/>
      </c>
      <c r="AZ273" t="str">
        <f>IF(VLOOKUP($B273,'Draft List'!$D$4:$AC$2598,AZ$3,FALSE)&lt;&gt;0,VLOOKUP($B273,'Draft List'!$D$4:$AC$2598,AZ$3,FALSE),"")</f>
        <v/>
      </c>
      <c r="BA273" t="str">
        <f>IF(VLOOKUP($B273,'Draft List'!$D$4:$AC$2598,BA$3,FALSE)&lt;&gt;0,VLOOKUP($B273,'Draft List'!$D$4:$AC$2598,BA$3,FALSE),"")</f>
        <v/>
      </c>
    </row>
    <row r="274" spans="1:53" x14ac:dyDescent="0.25">
      <c r="A274" t="str">
        <f t="shared" si="32"/>
        <v>3BTommy Bullard21</v>
      </c>
      <c r="B274">
        <f>VLOOKUP($A274,draft_listing_batters_stats!$A$1:$B$1324,2,FALSE)</f>
        <v>9510</v>
      </c>
      <c r="C274" s="1" t="s">
        <v>76</v>
      </c>
      <c r="D274" s="1" t="s">
        <v>527</v>
      </c>
      <c r="E274" s="1" t="s">
        <v>1066</v>
      </c>
      <c r="F274" s="1">
        <v>21</v>
      </c>
      <c r="G274" s="1" t="s">
        <v>58</v>
      </c>
      <c r="H274" s="1" t="s">
        <v>44</v>
      </c>
      <c r="I274" s="1" t="s">
        <v>54</v>
      </c>
      <c r="J274" s="24" t="s">
        <v>54</v>
      </c>
      <c r="K274" s="1" t="s">
        <v>47</v>
      </c>
      <c r="L274" s="24" t="s">
        <v>46</v>
      </c>
      <c r="M274" s="1">
        <v>2</v>
      </c>
      <c r="N274" s="1">
        <v>5</v>
      </c>
      <c r="O274" s="1">
        <v>3</v>
      </c>
      <c r="P274" s="1">
        <v>4</v>
      </c>
      <c r="Q274" s="24">
        <v>1</v>
      </c>
      <c r="R274" s="1">
        <v>2</v>
      </c>
      <c r="S274" s="1">
        <v>5</v>
      </c>
      <c r="T274" s="1">
        <v>3</v>
      </c>
      <c r="U274" s="1">
        <v>5</v>
      </c>
      <c r="V274" s="24">
        <v>1</v>
      </c>
      <c r="W274" s="1">
        <v>9</v>
      </c>
      <c r="X274" s="1">
        <v>8</v>
      </c>
      <c r="Y274" s="24">
        <v>1</v>
      </c>
      <c r="Z274" s="1" t="s">
        <v>48</v>
      </c>
      <c r="AA274" s="1" t="s">
        <v>48</v>
      </c>
      <c r="AB274" s="1">
        <v>3</v>
      </c>
      <c r="AC274" s="1">
        <v>6</v>
      </c>
      <c r="AD274" s="1">
        <v>3</v>
      </c>
      <c r="AE274" s="1" t="s">
        <v>48</v>
      </c>
      <c r="AF274" s="1" t="s">
        <v>48</v>
      </c>
      <c r="AG274" s="24" t="s">
        <v>48</v>
      </c>
      <c r="AH274" s="1">
        <v>10</v>
      </c>
      <c r="AI274" s="1">
        <v>9</v>
      </c>
      <c r="AJ274" s="24">
        <v>9</v>
      </c>
      <c r="AK274" s="36" t="s">
        <v>843</v>
      </c>
      <c r="AL274" s="9">
        <f t="shared" si="33"/>
        <v>-1.1222963570735371</v>
      </c>
      <c r="AM274" s="9">
        <f t="shared" si="34"/>
        <v>-1.0325868070639563</v>
      </c>
      <c r="AN274">
        <f t="shared" si="35"/>
        <v>6</v>
      </c>
      <c r="AO274" s="6">
        <f t="shared" si="36"/>
        <v>0.75</v>
      </c>
      <c r="AP274" s="9">
        <f>($AL$3*AL274+$AM$3*AM274+$AN$3*AN274+$AO$3*AO274)+$K$3*VLOOKUP(K274,COND!$A$2:$C$7,2,FALSE)+$L$3*VLOOKUP(L274,COND!$A$2:$C$7,3,FALSE)</f>
        <v>-0.85327132047483012</v>
      </c>
      <c r="AQ274" s="28">
        <f t="shared" si="37"/>
        <v>0.29300152443624744</v>
      </c>
      <c r="AR274" t="str">
        <f t="shared" si="38"/>
        <v>3B</v>
      </c>
      <c r="AS274">
        <v>700</v>
      </c>
      <c r="AT274">
        <v>270</v>
      </c>
      <c r="AV274" t="str">
        <f t="shared" si="39"/>
        <v>Unlikely</v>
      </c>
      <c r="AX274">
        <f>IF(VLOOKUP($B274,'Draft List'!$D$4:$AC$2598,AX$3,FALSE)&lt;&gt;0,VLOOKUP($B274,'Draft List'!$D$4:$AC$2598,AX$3,FALSE),"")</f>
        <v>251</v>
      </c>
      <c r="AY274">
        <f>IF(VLOOKUP($B274,'Draft List'!$D$4:$AC$2598,AY$3,FALSE)&lt;&gt;0,VLOOKUP($B274,'Draft List'!$D$4:$AC$2598,AY$3,FALSE),"")</f>
        <v>10</v>
      </c>
      <c r="AZ274">
        <f>IF(VLOOKUP($B274,'Draft List'!$D$4:$AC$2598,AZ$3,FALSE)&lt;&gt;0,VLOOKUP($B274,'Draft List'!$D$4:$AC$2598,AZ$3,FALSE),"")</f>
        <v>11</v>
      </c>
      <c r="BA274" t="str">
        <f>IF(VLOOKUP($B274,'Draft List'!$D$4:$AC$2598,BA$3,FALSE)&lt;&gt;0,VLOOKUP($B274,'Draft List'!$D$4:$AC$2598,BA$3,FALSE),"")</f>
        <v>Neo-Tokyo Akira</v>
      </c>
    </row>
    <row r="275" spans="1:53" hidden="1" x14ac:dyDescent="0.25">
      <c r="A275" t="str">
        <f t="shared" si="32"/>
        <v>C-Pat Barton22</v>
      </c>
      <c r="B275">
        <f>VLOOKUP($A275,draft_listing_batters_stats!$A$1:$B$1324,2,FALSE)</f>
        <v>5836</v>
      </c>
      <c r="C275" s="1" t="s">
        <v>93</v>
      </c>
      <c r="D275" s="1" t="s">
        <v>198</v>
      </c>
      <c r="E275" s="1" t="s">
        <v>908</v>
      </c>
      <c r="F275" s="1">
        <v>22</v>
      </c>
      <c r="G275" s="1" t="s">
        <v>44</v>
      </c>
      <c r="H275" s="1" t="s">
        <v>44</v>
      </c>
      <c r="I275" s="1" t="s">
        <v>54</v>
      </c>
      <c r="J275" s="24" t="s">
        <v>54</v>
      </c>
      <c r="K275" s="1" t="s">
        <v>47</v>
      </c>
      <c r="L275" s="24" t="s">
        <v>51</v>
      </c>
      <c r="M275" s="1">
        <v>3</v>
      </c>
      <c r="N275" s="1">
        <v>2</v>
      </c>
      <c r="O275" s="1">
        <v>2</v>
      </c>
      <c r="P275" s="1">
        <v>3</v>
      </c>
      <c r="Q275" s="24">
        <v>1</v>
      </c>
      <c r="R275" s="1">
        <v>3</v>
      </c>
      <c r="S275" s="1">
        <v>2</v>
      </c>
      <c r="T275" s="1">
        <v>2</v>
      </c>
      <c r="U275" s="1">
        <v>4</v>
      </c>
      <c r="V275" s="24">
        <v>2</v>
      </c>
      <c r="W275" s="1">
        <v>3</v>
      </c>
      <c r="X275" s="1">
        <v>3</v>
      </c>
      <c r="Y275" s="24">
        <v>5</v>
      </c>
      <c r="Z275" s="1">
        <v>2</v>
      </c>
      <c r="AA275" s="1" t="s">
        <v>48</v>
      </c>
      <c r="AB275" s="1" t="s">
        <v>48</v>
      </c>
      <c r="AC275" s="1" t="s">
        <v>48</v>
      </c>
      <c r="AD275" s="1" t="s">
        <v>48</v>
      </c>
      <c r="AE275" s="1" t="s">
        <v>48</v>
      </c>
      <c r="AF275" s="1" t="s">
        <v>48</v>
      </c>
      <c r="AG275" s="24" t="s">
        <v>48</v>
      </c>
      <c r="AH275" s="1">
        <v>4</v>
      </c>
      <c r="AI275" s="1">
        <v>8</v>
      </c>
      <c r="AJ275" s="24">
        <v>5</v>
      </c>
      <c r="AK275" s="36" t="s">
        <v>872</v>
      </c>
      <c r="AL275" s="9">
        <f t="shared" si="33"/>
        <v>-1.1256912037604556</v>
      </c>
      <c r="AM275" s="9">
        <f t="shared" si="34"/>
        <v>-0.99596531393379106</v>
      </c>
      <c r="AN275">
        <f t="shared" si="35"/>
        <v>1</v>
      </c>
      <c r="AO275" s="6">
        <f t="shared" si="36"/>
        <v>1</v>
      </c>
      <c r="AP275" s="9">
        <f>($AL$3*AL275+$AM$3*AM275+$AN$3*AN275+$AO$3*AO275)+$K$3*VLOOKUP(K275,COND!$A$2:$C$7,2,FALSE)+$L$3*VLOOKUP(L275,COND!$A$2:$C$7,3,FALSE)</f>
        <v>-0.89748622091487285</v>
      </c>
      <c r="AQ275" s="28">
        <f t="shared" si="37"/>
        <v>0.28669752207988208</v>
      </c>
      <c r="AR275" t="str">
        <f t="shared" si="38"/>
        <v>C</v>
      </c>
      <c r="AS275">
        <v>700</v>
      </c>
      <c r="AT275">
        <v>271</v>
      </c>
      <c r="AV275" t="str">
        <f t="shared" si="39"/>
        <v>Unlikely</v>
      </c>
      <c r="AX275" t="str">
        <f>IF(VLOOKUP($B275,'Draft List'!$D$4:$AC$2598,AX$3,FALSE)&lt;&gt;0,VLOOKUP($B275,'Draft List'!$D$4:$AC$2598,AX$3,FALSE),"")</f>
        <v/>
      </c>
      <c r="AY275" t="str">
        <f>IF(VLOOKUP($B275,'Draft List'!$D$4:$AC$2598,AY$3,FALSE)&lt;&gt;0,VLOOKUP($B275,'Draft List'!$D$4:$AC$2598,AY$3,FALSE),"")</f>
        <v/>
      </c>
      <c r="AZ275" t="str">
        <f>IF(VLOOKUP($B275,'Draft List'!$D$4:$AC$2598,AZ$3,FALSE)&lt;&gt;0,VLOOKUP($B275,'Draft List'!$D$4:$AC$2598,AZ$3,FALSE),"")</f>
        <v/>
      </c>
      <c r="BA275" t="str">
        <f>IF(VLOOKUP($B275,'Draft List'!$D$4:$AC$2598,BA$3,FALSE)&lt;&gt;0,VLOOKUP($B275,'Draft List'!$D$4:$AC$2598,BA$3,FALSE),"")</f>
        <v/>
      </c>
    </row>
    <row r="276" spans="1:53" hidden="1" x14ac:dyDescent="0.25">
      <c r="A276" t="str">
        <f t="shared" si="32"/>
        <v>1BHenry Ellis21</v>
      </c>
      <c r="B276">
        <f>VLOOKUP($A276,draft_listing_batters_stats!$A$1:$B$1324,2,FALSE)</f>
        <v>14550</v>
      </c>
      <c r="C276" s="1" t="s">
        <v>94</v>
      </c>
      <c r="D276" s="1" t="s">
        <v>148</v>
      </c>
      <c r="E276" s="1" t="s">
        <v>645</v>
      </c>
      <c r="F276" s="1">
        <v>21</v>
      </c>
      <c r="G276" s="1" t="s">
        <v>44</v>
      </c>
      <c r="H276" s="1" t="s">
        <v>58</v>
      </c>
      <c r="I276" s="1" t="s">
        <v>54</v>
      </c>
      <c r="J276" s="24" t="s">
        <v>54</v>
      </c>
      <c r="K276" s="1" t="s">
        <v>47</v>
      </c>
      <c r="L276" s="24" t="s">
        <v>46</v>
      </c>
      <c r="M276" s="1">
        <v>1</v>
      </c>
      <c r="N276" s="1">
        <v>3</v>
      </c>
      <c r="O276" s="1">
        <v>1</v>
      </c>
      <c r="P276" s="1">
        <v>3</v>
      </c>
      <c r="Q276" s="24">
        <v>1</v>
      </c>
      <c r="R276" s="1">
        <v>3</v>
      </c>
      <c r="S276" s="1">
        <v>3</v>
      </c>
      <c r="T276" s="1">
        <v>1</v>
      </c>
      <c r="U276" s="1">
        <v>6</v>
      </c>
      <c r="V276" s="24">
        <v>1</v>
      </c>
      <c r="W276" s="1">
        <v>7</v>
      </c>
      <c r="X276" s="1">
        <v>1</v>
      </c>
      <c r="Y276" s="24">
        <v>1</v>
      </c>
      <c r="Z276" s="1" t="s">
        <v>48</v>
      </c>
      <c r="AA276" s="1" t="s">
        <v>48</v>
      </c>
      <c r="AB276" s="1" t="s">
        <v>48</v>
      </c>
      <c r="AC276" s="1" t="s">
        <v>48</v>
      </c>
      <c r="AD276" s="1" t="s">
        <v>48</v>
      </c>
      <c r="AE276" s="1" t="s">
        <v>48</v>
      </c>
      <c r="AF276" s="1" t="s">
        <v>48</v>
      </c>
      <c r="AG276" s="24" t="s">
        <v>48</v>
      </c>
      <c r="AH276" s="1">
        <v>1</v>
      </c>
      <c r="AI276" s="1">
        <v>2</v>
      </c>
      <c r="AJ276" s="24">
        <v>3</v>
      </c>
      <c r="AK276" s="36" t="s">
        <v>832</v>
      </c>
      <c r="AL276" s="9">
        <f t="shared" si="33"/>
        <v>-1.8028044905710028</v>
      </c>
      <c r="AM276" s="9">
        <f t="shared" si="34"/>
        <v>-0.8885641681369103</v>
      </c>
      <c r="AN276">
        <f t="shared" si="35"/>
        <v>0</v>
      </c>
      <c r="AO276" s="6">
        <f t="shared" si="36"/>
        <v>0</v>
      </c>
      <c r="AP276" s="9">
        <f>($AL$3*AL276+$AM$3*AM276+$AN$3*AN276+$AO$3*AO276)+$K$3*VLOOKUP(K276,COND!$A$2:$C$7,2,FALSE)+$L$3*VLOOKUP(L276,COND!$A$2:$C$7,3,FALSE)</f>
        <v>-0.9430504667000239</v>
      </c>
      <c r="AQ276" s="28">
        <f t="shared" si="37"/>
        <v>0.28020113489056553</v>
      </c>
      <c r="AR276" t="str">
        <f t="shared" si="38"/>
        <v>DH</v>
      </c>
      <c r="AS276">
        <v>700</v>
      </c>
      <c r="AT276">
        <v>272</v>
      </c>
      <c r="AV276" t="str">
        <f t="shared" si="39"/>
        <v>Unlikely</v>
      </c>
      <c r="AX276" t="str">
        <f>IF(VLOOKUP($B276,'Draft List'!$D$4:$AC$2598,AX$3,FALSE)&lt;&gt;0,VLOOKUP($B276,'Draft List'!$D$4:$AC$2598,AX$3,FALSE),"")</f>
        <v/>
      </c>
      <c r="AY276" t="str">
        <f>IF(VLOOKUP($B276,'Draft List'!$D$4:$AC$2598,AY$3,FALSE)&lt;&gt;0,VLOOKUP($B276,'Draft List'!$D$4:$AC$2598,AY$3,FALSE),"")</f>
        <v/>
      </c>
      <c r="AZ276" t="str">
        <f>IF(VLOOKUP($B276,'Draft List'!$D$4:$AC$2598,AZ$3,FALSE)&lt;&gt;0,VLOOKUP($B276,'Draft List'!$D$4:$AC$2598,AZ$3,FALSE),"")</f>
        <v/>
      </c>
      <c r="BA276" t="str">
        <f>IF(VLOOKUP($B276,'Draft List'!$D$4:$AC$2598,BA$3,FALSE)&lt;&gt;0,VLOOKUP($B276,'Draft List'!$D$4:$AC$2598,BA$3,FALSE),"")</f>
        <v/>
      </c>
    </row>
    <row r="277" spans="1:53" hidden="1" x14ac:dyDescent="0.25">
      <c r="A277" t="str">
        <f t="shared" si="32"/>
        <v>C-Jerry Waller18</v>
      </c>
      <c r="B277">
        <f>VLOOKUP($A277,draft_listing_batters_stats!$A$1:$B$1324,2,FALSE)</f>
        <v>1438</v>
      </c>
      <c r="C277" s="1" t="s">
        <v>93</v>
      </c>
      <c r="D277" s="1" t="s">
        <v>255</v>
      </c>
      <c r="E277" s="1" t="s">
        <v>968</v>
      </c>
      <c r="F277" s="1">
        <v>18</v>
      </c>
      <c r="G277" s="1" t="s">
        <v>58</v>
      </c>
      <c r="H277" s="1" t="s">
        <v>44</v>
      </c>
      <c r="I277" s="1" t="s">
        <v>54</v>
      </c>
      <c r="J277" s="24" t="s">
        <v>54</v>
      </c>
      <c r="K277" s="1" t="s">
        <v>46</v>
      </c>
      <c r="L277" s="24" t="s">
        <v>46</v>
      </c>
      <c r="M277" s="1">
        <v>1</v>
      </c>
      <c r="N277" s="1">
        <v>1</v>
      </c>
      <c r="O277" s="1">
        <v>3</v>
      </c>
      <c r="P277" s="1">
        <v>1</v>
      </c>
      <c r="Q277" s="24">
        <v>1</v>
      </c>
      <c r="R277" s="1">
        <v>2</v>
      </c>
      <c r="S277" s="1">
        <v>1</v>
      </c>
      <c r="T277" s="1">
        <v>6</v>
      </c>
      <c r="U277" s="1">
        <v>5</v>
      </c>
      <c r="V277" s="24">
        <v>3</v>
      </c>
      <c r="W277" s="1">
        <v>3</v>
      </c>
      <c r="X277" s="1">
        <v>4</v>
      </c>
      <c r="Y277" s="24">
        <v>5</v>
      </c>
      <c r="Z277" s="1" t="s">
        <v>48</v>
      </c>
      <c r="AA277" s="1" t="s">
        <v>48</v>
      </c>
      <c r="AB277" s="1" t="s">
        <v>48</v>
      </c>
      <c r="AC277" s="1" t="s">
        <v>48</v>
      </c>
      <c r="AD277" s="1" t="s">
        <v>48</v>
      </c>
      <c r="AE277" s="1" t="s">
        <v>48</v>
      </c>
      <c r="AF277" s="1" t="s">
        <v>48</v>
      </c>
      <c r="AG277" s="24" t="s">
        <v>48</v>
      </c>
      <c r="AH277" s="1">
        <v>1</v>
      </c>
      <c r="AI277" s="1">
        <v>2</v>
      </c>
      <c r="AJ277" s="24">
        <v>3</v>
      </c>
      <c r="AK277" s="36" t="s">
        <v>839</v>
      </c>
      <c r="AL277" s="9">
        <f t="shared" si="33"/>
        <v>-1.9182203617797693</v>
      </c>
      <c r="AM277" s="9">
        <f t="shared" si="34"/>
        <v>-0.90760916383289891</v>
      </c>
      <c r="AN277">
        <f t="shared" si="35"/>
        <v>0</v>
      </c>
      <c r="AO277" s="6">
        <f t="shared" si="36"/>
        <v>0</v>
      </c>
      <c r="AP277" s="9">
        <f>($AL$3*AL277+$AM$3*AM277+$AN$3*AN277+$AO$3*AO277)+$K$3*VLOOKUP(K277,COND!$A$2:$C$7,2,FALSE)+$L$3*VLOOKUP(L277,COND!$A$2:$C$7,3,FALSE)</f>
        <v>-1.0831320021727624</v>
      </c>
      <c r="AQ277" s="28">
        <f t="shared" si="37"/>
        <v>0.26022881060814623</v>
      </c>
      <c r="AR277" t="str">
        <f t="shared" si="38"/>
        <v>DH</v>
      </c>
      <c r="AS277">
        <v>700</v>
      </c>
      <c r="AT277">
        <v>273</v>
      </c>
      <c r="AV277" t="str">
        <f t="shared" si="39"/>
        <v>Unlikely</v>
      </c>
      <c r="AX277" t="str">
        <f>IF(VLOOKUP($B277,'Draft List'!$D$4:$AC$2598,AX$3,FALSE)&lt;&gt;0,VLOOKUP($B277,'Draft List'!$D$4:$AC$2598,AX$3,FALSE),"")</f>
        <v/>
      </c>
      <c r="AY277" t="str">
        <f>IF(VLOOKUP($B277,'Draft List'!$D$4:$AC$2598,AY$3,FALSE)&lt;&gt;0,VLOOKUP($B277,'Draft List'!$D$4:$AC$2598,AY$3,FALSE),"")</f>
        <v/>
      </c>
      <c r="AZ277" t="str">
        <f>IF(VLOOKUP($B277,'Draft List'!$D$4:$AC$2598,AZ$3,FALSE)&lt;&gt;0,VLOOKUP($B277,'Draft List'!$D$4:$AC$2598,AZ$3,FALSE),"")</f>
        <v/>
      </c>
      <c r="BA277" t="str">
        <f>IF(VLOOKUP($B277,'Draft List'!$D$4:$AC$2598,BA$3,FALSE)&lt;&gt;0,VLOOKUP($B277,'Draft List'!$D$4:$AC$2598,BA$3,FALSE),"")</f>
        <v/>
      </c>
    </row>
    <row r="278" spans="1:53" hidden="1" x14ac:dyDescent="0.25">
      <c r="A278" t="str">
        <f t="shared" si="32"/>
        <v>2BDoug Jones21</v>
      </c>
      <c r="B278">
        <f>VLOOKUP($A278,draft_listing_batters_stats!$A$1:$B$1324,2,FALSE)</f>
        <v>7560</v>
      </c>
      <c r="C278" s="1" t="s">
        <v>78</v>
      </c>
      <c r="D278" s="1" t="s">
        <v>545</v>
      </c>
      <c r="E278" s="1" t="s">
        <v>230</v>
      </c>
      <c r="F278" s="1">
        <v>21</v>
      </c>
      <c r="G278" s="1" t="s">
        <v>44</v>
      </c>
      <c r="H278" s="1" t="s">
        <v>44</v>
      </c>
      <c r="I278" s="1" t="s">
        <v>54</v>
      </c>
      <c r="J278" s="24" t="s">
        <v>54</v>
      </c>
      <c r="K278" s="1" t="s">
        <v>46</v>
      </c>
      <c r="L278" s="24" t="s">
        <v>46</v>
      </c>
      <c r="M278" s="1">
        <v>2</v>
      </c>
      <c r="N278" s="1">
        <v>3</v>
      </c>
      <c r="O278" s="1">
        <v>2</v>
      </c>
      <c r="P278" s="1">
        <v>2</v>
      </c>
      <c r="Q278" s="24">
        <v>2</v>
      </c>
      <c r="R278" s="1">
        <v>2</v>
      </c>
      <c r="S278" s="1">
        <v>3</v>
      </c>
      <c r="T278" s="1">
        <v>2</v>
      </c>
      <c r="U278" s="1">
        <v>6</v>
      </c>
      <c r="V278" s="24">
        <v>3</v>
      </c>
      <c r="W278" s="1">
        <v>3</v>
      </c>
      <c r="X278" s="1">
        <v>1</v>
      </c>
      <c r="Y278" s="24">
        <v>1</v>
      </c>
      <c r="Z278" s="1" t="s">
        <v>48</v>
      </c>
      <c r="AA278" s="1" t="s">
        <v>48</v>
      </c>
      <c r="AB278" s="1">
        <v>5</v>
      </c>
      <c r="AC278" s="1" t="s">
        <v>48</v>
      </c>
      <c r="AD278" s="1" t="s">
        <v>48</v>
      </c>
      <c r="AE278" s="1" t="s">
        <v>48</v>
      </c>
      <c r="AF278" s="1" t="s">
        <v>48</v>
      </c>
      <c r="AG278" s="24" t="s">
        <v>48</v>
      </c>
      <c r="AH278" s="1">
        <v>10</v>
      </c>
      <c r="AI278" s="1">
        <v>10</v>
      </c>
      <c r="AJ278" s="24">
        <v>10</v>
      </c>
      <c r="AK278" s="36" t="s">
        <v>881</v>
      </c>
      <c r="AL278" s="9">
        <f t="shared" si="33"/>
        <v>-1.4468803705369244</v>
      </c>
      <c r="AM278" s="9">
        <f t="shared" si="34"/>
        <v>-1.0480258306815167</v>
      </c>
      <c r="AN278">
        <f t="shared" si="35"/>
        <v>6</v>
      </c>
      <c r="AO278" s="6">
        <f t="shared" si="36"/>
        <v>0.6</v>
      </c>
      <c r="AP278" s="9">
        <f>($AL$3*AL278+$AM$3*AM278+$AN$3*AN278+$AO$3*AO278)+$K$3*VLOOKUP(K278,COND!$A$2:$C$7,2,FALSE)+$L$3*VLOOKUP(L278,COND!$A$2:$C$7,3,FALSE)</f>
        <v>-1.1209980052318933</v>
      </c>
      <c r="AQ278" s="28">
        <f t="shared" si="37"/>
        <v>0.25483001133154048</v>
      </c>
      <c r="AR278" t="str">
        <f t="shared" si="38"/>
        <v>2B</v>
      </c>
      <c r="AS278">
        <v>700</v>
      </c>
      <c r="AT278">
        <v>274</v>
      </c>
      <c r="AV278" t="str">
        <f t="shared" si="39"/>
        <v>Unlikely</v>
      </c>
      <c r="AX278">
        <f>IF(VLOOKUP($B278,'Draft List'!$D$4:$AC$2598,AX$3,FALSE)&lt;&gt;0,VLOOKUP($B278,'Draft List'!$D$4:$AC$2598,AX$3,FALSE),"")</f>
        <v>284</v>
      </c>
      <c r="AY278">
        <f>IF(VLOOKUP($B278,'Draft List'!$D$4:$AC$2598,AY$3,FALSE)&lt;&gt;0,VLOOKUP($B278,'Draft List'!$D$4:$AC$2598,AY$3,FALSE),"")</f>
        <v>11</v>
      </c>
      <c r="AZ278">
        <f>IF(VLOOKUP($B278,'Draft List'!$D$4:$AC$2598,AZ$3,FALSE)&lt;&gt;0,VLOOKUP($B278,'Draft List'!$D$4:$AC$2598,AZ$3,FALSE),"")</f>
        <v>18</v>
      </c>
      <c r="BA278" t="str">
        <f>IF(VLOOKUP($B278,'Draft List'!$D$4:$AC$2598,BA$3,FALSE)&lt;&gt;0,VLOOKUP($B278,'Draft List'!$D$4:$AC$2598,BA$3,FALSE),"")</f>
        <v>Yuma Bulldozers</v>
      </c>
    </row>
    <row r="279" spans="1:53" x14ac:dyDescent="0.25">
      <c r="A279" t="str">
        <f t="shared" si="32"/>
        <v>3BBrian Fairchild21</v>
      </c>
      <c r="B279">
        <f>VLOOKUP($A279,draft_listing_batters_stats!$A$1:$B$1324,2,FALSE)</f>
        <v>9147</v>
      </c>
      <c r="C279" s="1" t="s">
        <v>76</v>
      </c>
      <c r="D279" s="1" t="s">
        <v>216</v>
      </c>
      <c r="E279" s="1" t="s">
        <v>1160</v>
      </c>
      <c r="F279" s="1">
        <v>21</v>
      </c>
      <c r="G279" s="1" t="s">
        <v>58</v>
      </c>
      <c r="H279" s="1" t="s">
        <v>44</v>
      </c>
      <c r="I279" s="1" t="s">
        <v>54</v>
      </c>
      <c r="J279" s="24" t="s">
        <v>54</v>
      </c>
      <c r="K279" s="1" t="s">
        <v>47</v>
      </c>
      <c r="L279" s="24" t="s">
        <v>46</v>
      </c>
      <c r="M279" s="1">
        <v>1</v>
      </c>
      <c r="N279" s="1">
        <v>3</v>
      </c>
      <c r="O279" s="1">
        <v>1</v>
      </c>
      <c r="P279" s="1">
        <v>5</v>
      </c>
      <c r="Q279" s="24">
        <v>1</v>
      </c>
      <c r="R279" s="1">
        <v>1</v>
      </c>
      <c r="S279" s="1">
        <v>3</v>
      </c>
      <c r="T279" s="1">
        <v>3</v>
      </c>
      <c r="U279" s="1">
        <v>8</v>
      </c>
      <c r="V279" s="24">
        <v>5</v>
      </c>
      <c r="W279" s="1">
        <v>10</v>
      </c>
      <c r="X279" s="1">
        <v>8</v>
      </c>
      <c r="Y279" s="24">
        <v>1</v>
      </c>
      <c r="Z279" s="1" t="s">
        <v>48</v>
      </c>
      <c r="AA279" s="1" t="s">
        <v>48</v>
      </c>
      <c r="AB279" s="1" t="s">
        <v>48</v>
      </c>
      <c r="AC279" s="1">
        <v>7</v>
      </c>
      <c r="AD279" s="1" t="s">
        <v>48</v>
      </c>
      <c r="AE279" s="1" t="s">
        <v>48</v>
      </c>
      <c r="AF279" s="1" t="s">
        <v>48</v>
      </c>
      <c r="AG279" s="24" t="s">
        <v>48</v>
      </c>
      <c r="AH279" s="1">
        <v>6</v>
      </c>
      <c r="AI279" s="1">
        <v>9</v>
      </c>
      <c r="AJ279" s="24">
        <v>10</v>
      </c>
      <c r="AK279" s="36" t="s">
        <v>880</v>
      </c>
      <c r="AL279" s="9">
        <f t="shared" si="33"/>
        <v>-1.6233853905518407</v>
      </c>
      <c r="AM279" s="9">
        <f t="shared" si="34"/>
        <v>-1.028068393206961</v>
      </c>
      <c r="AN279">
        <f t="shared" si="35"/>
        <v>4</v>
      </c>
      <c r="AO279" s="6">
        <f t="shared" si="36"/>
        <v>0.75</v>
      </c>
      <c r="AP279" s="9">
        <f>($AL$3*AL279+$AM$3*AM279+$AN$3*AN279+$AO$3*AO279)+$K$3*VLOOKUP(K279,COND!$A$2:$C$7,2,FALSE)+$L$3*VLOOKUP(L279,COND!$A$2:$C$7,3,FALSE)</f>
        <v>-1.1824925908720498</v>
      </c>
      <c r="AQ279" s="28">
        <f t="shared" si="37"/>
        <v>0.24606233326552418</v>
      </c>
      <c r="AR279" t="str">
        <f t="shared" si="38"/>
        <v>3B</v>
      </c>
      <c r="AS279">
        <v>700</v>
      </c>
      <c r="AT279">
        <v>275</v>
      </c>
      <c r="AV279" t="str">
        <f t="shared" si="39"/>
        <v>Unlikely</v>
      </c>
      <c r="AX279">
        <f>IF(VLOOKUP($B279,'Draft List'!$D$4:$AC$2598,AX$3,FALSE)&lt;&gt;0,VLOOKUP($B279,'Draft List'!$D$4:$AC$2598,AX$3,FALSE),"")</f>
        <v>111</v>
      </c>
      <c r="AY279">
        <f>IF(VLOOKUP($B279,'Draft List'!$D$4:$AC$2598,AY$3,FALSE)&lt;&gt;0,VLOOKUP($B279,'Draft List'!$D$4:$AC$2598,AY$3,FALSE),"")</f>
        <v>5</v>
      </c>
      <c r="AZ279">
        <f>IF(VLOOKUP($B279,'Draft List'!$D$4:$AC$2598,AZ$3,FALSE)&lt;&gt;0,VLOOKUP($B279,'Draft List'!$D$4:$AC$2598,AZ$3,FALSE),"")</f>
        <v>1</v>
      </c>
      <c r="BA279" t="str">
        <f>IF(VLOOKUP($B279,'Draft List'!$D$4:$AC$2598,BA$3,FALSE)&lt;&gt;0,VLOOKUP($B279,'Draft List'!$D$4:$AC$2598,BA$3,FALSE),"")</f>
        <v>Yuma Bulldozers</v>
      </c>
    </row>
    <row r="280" spans="1:53" hidden="1" x14ac:dyDescent="0.25">
      <c r="A280" t="str">
        <f t="shared" si="32"/>
        <v>C-Gordon Griffin21</v>
      </c>
      <c r="B280">
        <f>VLOOKUP($A280,draft_listing_batters_stats!$A$1:$B$1324,2,FALSE)</f>
        <v>14579</v>
      </c>
      <c r="C280" s="1" t="s">
        <v>93</v>
      </c>
      <c r="D280" s="1" t="s">
        <v>1197</v>
      </c>
      <c r="E280" s="1" t="s">
        <v>1212</v>
      </c>
      <c r="F280" s="1">
        <v>21</v>
      </c>
      <c r="G280" s="1" t="s">
        <v>44</v>
      </c>
      <c r="H280" s="1" t="s">
        <v>44</v>
      </c>
      <c r="I280" s="1" t="s">
        <v>54</v>
      </c>
      <c r="J280" s="24" t="s">
        <v>54</v>
      </c>
      <c r="K280" s="1" t="s">
        <v>46</v>
      </c>
      <c r="L280" s="24" t="s">
        <v>46</v>
      </c>
      <c r="M280" s="1">
        <v>2</v>
      </c>
      <c r="N280" s="1">
        <v>2</v>
      </c>
      <c r="O280" s="1">
        <v>2</v>
      </c>
      <c r="P280" s="1">
        <v>4</v>
      </c>
      <c r="Q280" s="24">
        <v>1</v>
      </c>
      <c r="R280" s="1">
        <v>2</v>
      </c>
      <c r="S280" s="1">
        <v>2</v>
      </c>
      <c r="T280" s="1">
        <v>3</v>
      </c>
      <c r="U280" s="1">
        <v>7</v>
      </c>
      <c r="V280" s="24">
        <v>1</v>
      </c>
      <c r="W280" s="1">
        <v>3</v>
      </c>
      <c r="X280" s="1">
        <v>3</v>
      </c>
      <c r="Y280" s="24">
        <v>6</v>
      </c>
      <c r="Z280" s="1">
        <v>1</v>
      </c>
      <c r="AA280" s="1" t="s">
        <v>48</v>
      </c>
      <c r="AB280" s="1" t="s">
        <v>48</v>
      </c>
      <c r="AC280" s="1" t="s">
        <v>48</v>
      </c>
      <c r="AD280" s="1" t="s">
        <v>48</v>
      </c>
      <c r="AE280" s="1" t="s">
        <v>48</v>
      </c>
      <c r="AF280" s="1" t="s">
        <v>48</v>
      </c>
      <c r="AG280" s="24" t="s">
        <v>48</v>
      </c>
      <c r="AH280" s="1">
        <v>5</v>
      </c>
      <c r="AI280" s="1">
        <v>2</v>
      </c>
      <c r="AJ280" s="24">
        <v>1</v>
      </c>
      <c r="AK280" s="36" t="s">
        <v>881</v>
      </c>
      <c r="AL280" s="9">
        <f t="shared" si="33"/>
        <v>-1.3585374899535492</v>
      </c>
      <c r="AM280" s="9">
        <f t="shared" si="34"/>
        <v>-1.0063473459009047</v>
      </c>
      <c r="AN280">
        <f t="shared" si="35"/>
        <v>0</v>
      </c>
      <c r="AO280" s="6">
        <f t="shared" si="36"/>
        <v>1</v>
      </c>
      <c r="AP280" s="9">
        <f>($AL$3*AL280+$AM$3*AM280+$AN$3*AN280+$AO$3*AO280)+$K$3*VLOOKUP(K280,COND!$A$2:$C$7,2,FALSE)+$L$3*VLOOKUP(L280,COND!$A$2:$C$7,3,FALSE)</f>
        <v>-1.2120218998062118</v>
      </c>
      <c r="AQ280" s="28">
        <f t="shared" si="37"/>
        <v>0.24185215001847091</v>
      </c>
      <c r="AR280" t="str">
        <f t="shared" si="38"/>
        <v>C</v>
      </c>
      <c r="AS280">
        <v>700</v>
      </c>
      <c r="AT280">
        <v>276</v>
      </c>
      <c r="AV280" t="str">
        <f t="shared" si="39"/>
        <v>Unlikely</v>
      </c>
      <c r="AX280" t="str">
        <f>IF(VLOOKUP($B280,'Draft List'!$D$4:$AC$2598,AX$3,FALSE)&lt;&gt;0,VLOOKUP($B280,'Draft List'!$D$4:$AC$2598,AX$3,FALSE),"")</f>
        <v/>
      </c>
      <c r="AY280" t="str">
        <f>IF(VLOOKUP($B280,'Draft List'!$D$4:$AC$2598,AY$3,FALSE)&lt;&gt;0,VLOOKUP($B280,'Draft List'!$D$4:$AC$2598,AY$3,FALSE),"")</f>
        <v/>
      </c>
      <c r="AZ280" t="str">
        <f>IF(VLOOKUP($B280,'Draft List'!$D$4:$AC$2598,AZ$3,FALSE)&lt;&gt;0,VLOOKUP($B280,'Draft List'!$D$4:$AC$2598,AZ$3,FALSE),"")</f>
        <v/>
      </c>
      <c r="BA280" t="str">
        <f>IF(VLOOKUP($B280,'Draft List'!$D$4:$AC$2598,BA$3,FALSE)&lt;&gt;0,VLOOKUP($B280,'Draft List'!$D$4:$AC$2598,BA$3,FALSE),"")</f>
        <v/>
      </c>
    </row>
    <row r="281" spans="1:53" hidden="1" x14ac:dyDescent="0.25">
      <c r="A281" t="str">
        <f t="shared" si="32"/>
        <v>C-Jasper Clark21</v>
      </c>
      <c r="B281">
        <f>VLOOKUP($A281,draft_listing_batters_stats!$A$1:$B$1324,2,FALSE)</f>
        <v>4576</v>
      </c>
      <c r="C281" s="1" t="s">
        <v>93</v>
      </c>
      <c r="D281" s="1" t="s">
        <v>1095</v>
      </c>
      <c r="E281" s="1" t="s">
        <v>161</v>
      </c>
      <c r="F281" s="1">
        <v>21</v>
      </c>
      <c r="G281" s="1" t="s">
        <v>44</v>
      </c>
      <c r="H281" s="1" t="s">
        <v>44</v>
      </c>
      <c r="I281" s="1" t="s">
        <v>54</v>
      </c>
      <c r="J281" s="24" t="s">
        <v>54</v>
      </c>
      <c r="K281" s="1" t="s">
        <v>47</v>
      </c>
      <c r="L281" s="24" t="s">
        <v>46</v>
      </c>
      <c r="M281" s="1">
        <v>1</v>
      </c>
      <c r="N281" s="1">
        <v>3</v>
      </c>
      <c r="O281" s="1">
        <v>3</v>
      </c>
      <c r="P281" s="1">
        <v>4</v>
      </c>
      <c r="Q281" s="24">
        <v>1</v>
      </c>
      <c r="R281" s="1">
        <v>2</v>
      </c>
      <c r="S281" s="1">
        <v>6</v>
      </c>
      <c r="T281" s="1">
        <v>3</v>
      </c>
      <c r="U281" s="1">
        <v>5</v>
      </c>
      <c r="V281" s="24">
        <v>2</v>
      </c>
      <c r="W281" s="1">
        <v>3</v>
      </c>
      <c r="X281" s="1">
        <v>3</v>
      </c>
      <c r="Y281" s="24">
        <v>4</v>
      </c>
      <c r="Z281" s="1">
        <v>3</v>
      </c>
      <c r="AA281" s="1" t="s">
        <v>48</v>
      </c>
      <c r="AB281" s="1" t="s">
        <v>48</v>
      </c>
      <c r="AC281" s="1" t="s">
        <v>48</v>
      </c>
      <c r="AD281" s="1" t="s">
        <v>48</v>
      </c>
      <c r="AE281" s="1" t="s">
        <v>48</v>
      </c>
      <c r="AF281" s="1" t="s">
        <v>48</v>
      </c>
      <c r="AG281" s="24" t="s">
        <v>48</v>
      </c>
      <c r="AH281" s="1">
        <v>9</v>
      </c>
      <c r="AI281" s="1">
        <v>7</v>
      </c>
      <c r="AJ281" s="24">
        <v>3</v>
      </c>
      <c r="AK281" s="36" t="s">
        <v>882</v>
      </c>
      <c r="AL281" s="9">
        <f t="shared" si="33"/>
        <v>-1.546971952513619</v>
      </c>
      <c r="AM281" s="9">
        <f t="shared" si="34"/>
        <v>-0.94151058762816942</v>
      </c>
      <c r="AN281">
        <f t="shared" si="35"/>
        <v>2</v>
      </c>
      <c r="AO281" s="6">
        <f t="shared" si="36"/>
        <v>0</v>
      </c>
      <c r="AP281" s="9">
        <f>($AL$3*AL281+$AM$3*AM281+$AN$3*AN281+$AO$3*AO281)+$K$3*VLOOKUP(K281,COND!$A$2:$C$7,2,FALSE)+$L$3*VLOOKUP(L281,COND!$A$2:$C$7,3,FALSE)</f>
        <v>-1.2194909134560614</v>
      </c>
      <c r="AQ281" s="28">
        <f t="shared" si="37"/>
        <v>0.24078724476753122</v>
      </c>
      <c r="AR281" t="str">
        <f t="shared" si="38"/>
        <v>C</v>
      </c>
      <c r="AS281">
        <v>700</v>
      </c>
      <c r="AT281">
        <v>277</v>
      </c>
      <c r="AV281" t="str">
        <f t="shared" si="39"/>
        <v>Unlikely</v>
      </c>
      <c r="AX281">
        <f>IF(VLOOKUP($B281,'Draft List'!$D$4:$AC$2598,AX$3,FALSE)&lt;&gt;0,VLOOKUP($B281,'Draft List'!$D$4:$AC$2598,AX$3,FALSE),"")</f>
        <v>193</v>
      </c>
      <c r="AY281">
        <f>IF(VLOOKUP($B281,'Draft List'!$D$4:$AC$2598,AY$3,FALSE)&lt;&gt;0,VLOOKUP($B281,'Draft List'!$D$4:$AC$2598,AY$3,FALSE),"")</f>
        <v>8</v>
      </c>
      <c r="AZ281">
        <f>IF(VLOOKUP($B281,'Draft List'!$D$4:$AC$2598,AZ$3,FALSE)&lt;&gt;0,VLOOKUP($B281,'Draft List'!$D$4:$AC$2598,AZ$3,FALSE),"")</f>
        <v>5</v>
      </c>
      <c r="BA281" t="str">
        <f>IF(VLOOKUP($B281,'Draft List'!$D$4:$AC$2598,BA$3,FALSE)&lt;&gt;0,VLOOKUP($B281,'Draft List'!$D$4:$AC$2598,BA$3,FALSE),"")</f>
        <v>London Underground</v>
      </c>
    </row>
    <row r="282" spans="1:53" hidden="1" x14ac:dyDescent="0.25">
      <c r="A282" t="str">
        <f t="shared" si="32"/>
        <v>RFMark Alexander21</v>
      </c>
      <c r="B282">
        <f>VLOOKUP($A282,draft_listing_batters_stats!$A$1:$B$1324,2,FALSE)</f>
        <v>14608</v>
      </c>
      <c r="C282" s="1" t="s">
        <v>73</v>
      </c>
      <c r="D282" s="1" t="s">
        <v>145</v>
      </c>
      <c r="E282" s="1" t="s">
        <v>936</v>
      </c>
      <c r="F282" s="1">
        <v>21</v>
      </c>
      <c r="G282" s="1" t="s">
        <v>44</v>
      </c>
      <c r="H282" s="1" t="s">
        <v>44</v>
      </c>
      <c r="I282" s="1" t="s">
        <v>54</v>
      </c>
      <c r="J282" s="24" t="s">
        <v>54</v>
      </c>
      <c r="K282" s="1" t="s">
        <v>47</v>
      </c>
      <c r="L282" s="24" t="s">
        <v>46</v>
      </c>
      <c r="M282" s="1">
        <v>2</v>
      </c>
      <c r="N282" s="1">
        <v>2</v>
      </c>
      <c r="O282" s="1">
        <v>2</v>
      </c>
      <c r="P282" s="1">
        <v>1</v>
      </c>
      <c r="Q282" s="24">
        <v>1</v>
      </c>
      <c r="R282" s="1">
        <v>2</v>
      </c>
      <c r="S282" s="1">
        <v>4</v>
      </c>
      <c r="T282" s="1">
        <v>4</v>
      </c>
      <c r="U282" s="1">
        <v>4</v>
      </c>
      <c r="V282" s="24">
        <v>4</v>
      </c>
      <c r="W282" s="1">
        <v>4</v>
      </c>
      <c r="X282" s="1">
        <v>6</v>
      </c>
      <c r="Y282" s="24">
        <v>1</v>
      </c>
      <c r="Z282" s="1" t="s">
        <v>48</v>
      </c>
      <c r="AA282" s="1" t="s">
        <v>48</v>
      </c>
      <c r="AB282" s="1" t="s">
        <v>48</v>
      </c>
      <c r="AC282" s="1" t="s">
        <v>48</v>
      </c>
      <c r="AD282" s="1" t="s">
        <v>48</v>
      </c>
      <c r="AE282" s="1" t="s">
        <v>48</v>
      </c>
      <c r="AF282" s="1" t="s">
        <v>48</v>
      </c>
      <c r="AG282" s="24">
        <v>3</v>
      </c>
      <c r="AH282" s="1">
        <v>10</v>
      </c>
      <c r="AI282" s="1">
        <v>10</v>
      </c>
      <c r="AJ282" s="24">
        <v>5</v>
      </c>
      <c r="AK282" s="36" t="s">
        <v>826</v>
      </c>
      <c r="AL282" s="9">
        <f t="shared" si="33"/>
        <v>-1.6276661399822923</v>
      </c>
      <c r="AM282" s="9">
        <f t="shared" si="34"/>
        <v>-0.9702457232170888</v>
      </c>
      <c r="AN282">
        <f t="shared" si="35"/>
        <v>4</v>
      </c>
      <c r="AO282" s="6">
        <f t="shared" si="36"/>
        <v>0</v>
      </c>
      <c r="AP282" s="9">
        <f>($AL$3*AL282+$AM$3*AM282+$AN$3*AN282+$AO$3*AO282)+$K$3*VLOOKUP(K282,COND!$A$2:$C$7,2,FALSE)+$L$3*VLOOKUP(L282,COND!$A$2:$C$7,3,FALSE)</f>
        <v>-1.2390486259366291</v>
      </c>
      <c r="AQ282" s="28">
        <f t="shared" si="37"/>
        <v>0.23799877607630793</v>
      </c>
      <c r="AR282" t="str">
        <f t="shared" si="38"/>
        <v>DH</v>
      </c>
      <c r="AS282">
        <v>700</v>
      </c>
      <c r="AT282">
        <v>278</v>
      </c>
      <c r="AV282" t="str">
        <f t="shared" si="39"/>
        <v>Unlikely</v>
      </c>
      <c r="AX282">
        <f>IF(VLOOKUP($B282,'Draft List'!$D$4:$AC$2598,AX$3,FALSE)&lt;&gt;0,VLOOKUP($B282,'Draft List'!$D$4:$AC$2598,AX$3,FALSE),"")</f>
        <v>175</v>
      </c>
      <c r="AY282">
        <f>IF(VLOOKUP($B282,'Draft List'!$D$4:$AC$2598,AY$3,FALSE)&lt;&gt;0,VLOOKUP($B282,'Draft List'!$D$4:$AC$2598,AY$3,FALSE),"")</f>
        <v>7</v>
      </c>
      <c r="AZ282">
        <f>IF(VLOOKUP($B282,'Draft List'!$D$4:$AC$2598,AZ$3,FALSE)&lt;&gt;0,VLOOKUP($B282,'Draft List'!$D$4:$AC$2598,AZ$3,FALSE),"")</f>
        <v>13</v>
      </c>
      <c r="BA282" t="str">
        <f>IF(VLOOKUP($B282,'Draft List'!$D$4:$AC$2598,BA$3,FALSE)&lt;&gt;0,VLOOKUP($B282,'Draft List'!$D$4:$AC$2598,BA$3,FALSE),"")</f>
        <v>Arlington Bureaucrats</v>
      </c>
    </row>
    <row r="283" spans="1:53" hidden="1" x14ac:dyDescent="0.25">
      <c r="A283" t="str">
        <f t="shared" si="32"/>
        <v>RFEric Warren21</v>
      </c>
      <c r="B283">
        <f>VLOOKUP($A283,draft_listing_batters_stats!$A$1:$B$1324,2,FALSE)</f>
        <v>14698</v>
      </c>
      <c r="C283" s="1" t="s">
        <v>73</v>
      </c>
      <c r="D283" s="1" t="s">
        <v>220</v>
      </c>
      <c r="E283" s="1" t="s">
        <v>280</v>
      </c>
      <c r="F283" s="1">
        <v>21</v>
      </c>
      <c r="G283" s="1" t="s">
        <v>58</v>
      </c>
      <c r="H283" s="1" t="s">
        <v>58</v>
      </c>
      <c r="I283" s="1" t="s">
        <v>54</v>
      </c>
      <c r="J283" s="24" t="s">
        <v>54</v>
      </c>
      <c r="K283" s="1" t="s">
        <v>46</v>
      </c>
      <c r="L283" s="24" t="s">
        <v>47</v>
      </c>
      <c r="M283" s="1">
        <v>2</v>
      </c>
      <c r="N283" s="1">
        <v>3</v>
      </c>
      <c r="O283" s="1">
        <v>2</v>
      </c>
      <c r="P283" s="1">
        <v>3</v>
      </c>
      <c r="Q283" s="24">
        <v>2</v>
      </c>
      <c r="R283" s="1">
        <v>2</v>
      </c>
      <c r="S283" s="1">
        <v>4</v>
      </c>
      <c r="T283" s="1">
        <v>4</v>
      </c>
      <c r="U283" s="1">
        <v>5</v>
      </c>
      <c r="V283" s="24">
        <v>3</v>
      </c>
      <c r="W283" s="1">
        <v>6</v>
      </c>
      <c r="X283" s="1">
        <v>9</v>
      </c>
      <c r="Y283" s="24">
        <v>1</v>
      </c>
      <c r="Z283" s="1" t="s">
        <v>48</v>
      </c>
      <c r="AA283" s="1" t="s">
        <v>48</v>
      </c>
      <c r="AB283" s="1" t="s">
        <v>48</v>
      </c>
      <c r="AC283" s="1" t="s">
        <v>48</v>
      </c>
      <c r="AD283" s="1" t="s">
        <v>48</v>
      </c>
      <c r="AE283" s="1" t="s">
        <v>48</v>
      </c>
      <c r="AF283" s="1" t="s">
        <v>48</v>
      </c>
      <c r="AG283" s="24">
        <v>2</v>
      </c>
      <c r="AH283" s="1">
        <v>1</v>
      </c>
      <c r="AI283" s="1">
        <v>3</v>
      </c>
      <c r="AJ283" s="24">
        <v>1</v>
      </c>
      <c r="AK283" s="36" t="s">
        <v>881</v>
      </c>
      <c r="AL283" s="9">
        <f t="shared" si="33"/>
        <v>-1.3571708205273432</v>
      </c>
      <c r="AM283" s="9">
        <f t="shared" si="34"/>
        <v>-0.9205525130245914</v>
      </c>
      <c r="AN283">
        <f t="shared" si="35"/>
        <v>0</v>
      </c>
      <c r="AO283" s="6">
        <f t="shared" si="36"/>
        <v>0</v>
      </c>
      <c r="AP283" s="9">
        <f>($AL$3*AL283+$AM$3*AM283+$AN$3*AN283+$AO$3*AO283)+$K$3*VLOOKUP(K283,COND!$A$2:$C$7,2,FALSE)+$L$3*VLOOKUP(L283,COND!$A$2:$C$7,3,FALSE)</f>
        <v>-1.28234723834783</v>
      </c>
      <c r="AQ283" s="28">
        <f t="shared" si="37"/>
        <v>0.23182541478970506</v>
      </c>
      <c r="AR283" t="str">
        <f t="shared" si="38"/>
        <v>DH</v>
      </c>
      <c r="AS283">
        <v>700</v>
      </c>
      <c r="AT283">
        <v>279</v>
      </c>
      <c r="AV283" t="str">
        <f t="shared" si="39"/>
        <v>Unlikely</v>
      </c>
      <c r="AX283" t="str">
        <f>IF(VLOOKUP($B283,'Draft List'!$D$4:$AC$2598,AX$3,FALSE)&lt;&gt;0,VLOOKUP($B283,'Draft List'!$D$4:$AC$2598,AX$3,FALSE),"")</f>
        <v/>
      </c>
      <c r="AY283" t="str">
        <f>IF(VLOOKUP($B283,'Draft List'!$D$4:$AC$2598,AY$3,FALSE)&lt;&gt;0,VLOOKUP($B283,'Draft List'!$D$4:$AC$2598,AY$3,FALSE),"")</f>
        <v/>
      </c>
      <c r="AZ283" t="str">
        <f>IF(VLOOKUP($B283,'Draft List'!$D$4:$AC$2598,AZ$3,FALSE)&lt;&gt;0,VLOOKUP($B283,'Draft List'!$D$4:$AC$2598,AZ$3,FALSE),"")</f>
        <v/>
      </c>
      <c r="BA283" t="str">
        <f>IF(VLOOKUP($B283,'Draft List'!$D$4:$AC$2598,BA$3,FALSE)&lt;&gt;0,VLOOKUP($B283,'Draft List'!$D$4:$AC$2598,BA$3,FALSE),"")</f>
        <v/>
      </c>
    </row>
    <row r="284" spans="1:53" hidden="1" x14ac:dyDescent="0.25">
      <c r="A284" t="str">
        <f t="shared" si="32"/>
        <v>1BJames Billington21</v>
      </c>
      <c r="B284">
        <f>VLOOKUP($A284,draft_listing_batters_stats!$A$1:$B$1324,2,FALSE)</f>
        <v>7464</v>
      </c>
      <c r="C284" s="1" t="s">
        <v>94</v>
      </c>
      <c r="D284" s="1" t="s">
        <v>209</v>
      </c>
      <c r="E284" s="1" t="s">
        <v>1040</v>
      </c>
      <c r="F284" s="1">
        <v>21</v>
      </c>
      <c r="G284" s="1" t="s">
        <v>58</v>
      </c>
      <c r="H284" s="1" t="s">
        <v>44</v>
      </c>
      <c r="I284" s="1" t="s">
        <v>54</v>
      </c>
      <c r="J284" s="24" t="s">
        <v>54</v>
      </c>
      <c r="K284" s="1" t="s">
        <v>47</v>
      </c>
      <c r="L284" s="24" t="s">
        <v>46</v>
      </c>
      <c r="M284" s="1">
        <v>2</v>
      </c>
      <c r="N284" s="1">
        <v>2</v>
      </c>
      <c r="O284" s="1">
        <v>2</v>
      </c>
      <c r="P284" s="1">
        <v>4</v>
      </c>
      <c r="Q284" s="24">
        <v>1</v>
      </c>
      <c r="R284" s="1">
        <v>2</v>
      </c>
      <c r="S284" s="1">
        <v>2</v>
      </c>
      <c r="T284" s="1">
        <v>2</v>
      </c>
      <c r="U284" s="1">
        <v>7</v>
      </c>
      <c r="V284" s="24">
        <v>5</v>
      </c>
      <c r="W284" s="1">
        <v>9</v>
      </c>
      <c r="X284" s="1">
        <v>1</v>
      </c>
      <c r="Y284" s="24">
        <v>1</v>
      </c>
      <c r="Z284" s="1" t="s">
        <v>48</v>
      </c>
      <c r="AA284" s="1" t="s">
        <v>48</v>
      </c>
      <c r="AB284" s="1" t="s">
        <v>48</v>
      </c>
      <c r="AC284" s="1" t="s">
        <v>48</v>
      </c>
      <c r="AD284" s="1" t="s">
        <v>48</v>
      </c>
      <c r="AE284" s="1" t="s">
        <v>48</v>
      </c>
      <c r="AF284" s="1" t="s">
        <v>48</v>
      </c>
      <c r="AG284" s="24" t="s">
        <v>48</v>
      </c>
      <c r="AH284" s="1">
        <v>1</v>
      </c>
      <c r="AI284" s="1">
        <v>2</v>
      </c>
      <c r="AJ284" s="24">
        <v>3</v>
      </c>
      <c r="AK284" s="36" t="s">
        <v>826</v>
      </c>
      <c r="AL284" s="9">
        <f t="shared" si="33"/>
        <v>-1.3585374899535492</v>
      </c>
      <c r="AM284" s="9">
        <f t="shared" si="34"/>
        <v>-0.92934348065647221</v>
      </c>
      <c r="AN284">
        <f t="shared" si="35"/>
        <v>0</v>
      </c>
      <c r="AO284" s="6">
        <f t="shared" si="36"/>
        <v>0</v>
      </c>
      <c r="AP284" s="9">
        <f>($AL$3*AL284+$AM$3*AM284+$AN$3*AN284+$AO$3*AO284)+$K$3*VLOOKUP(K284,COND!$A$2:$C$7,2,FALSE)+$L$3*VLOOKUP(L284,COND!$A$2:$C$7,3,FALSE)</f>
        <v>-1.3879755168730217</v>
      </c>
      <c r="AQ284" s="28">
        <f t="shared" si="37"/>
        <v>0.21676531265005231</v>
      </c>
      <c r="AR284" t="str">
        <f t="shared" si="38"/>
        <v>DH</v>
      </c>
      <c r="AS284">
        <v>700</v>
      </c>
      <c r="AT284">
        <v>280</v>
      </c>
      <c r="AV284" t="str">
        <f t="shared" si="39"/>
        <v>Unlikely</v>
      </c>
      <c r="AX284" t="str">
        <f>IF(VLOOKUP($B284,'Draft List'!$D$4:$AC$2598,AX$3,FALSE)&lt;&gt;0,VLOOKUP($B284,'Draft List'!$D$4:$AC$2598,AX$3,FALSE),"")</f>
        <v/>
      </c>
      <c r="AY284" t="str">
        <f>IF(VLOOKUP($B284,'Draft List'!$D$4:$AC$2598,AY$3,FALSE)&lt;&gt;0,VLOOKUP($B284,'Draft List'!$D$4:$AC$2598,AY$3,FALSE),"")</f>
        <v/>
      </c>
      <c r="AZ284" t="str">
        <f>IF(VLOOKUP($B284,'Draft List'!$D$4:$AC$2598,AZ$3,FALSE)&lt;&gt;0,VLOOKUP($B284,'Draft List'!$D$4:$AC$2598,AZ$3,FALSE),"")</f>
        <v/>
      </c>
      <c r="BA284" t="str">
        <f>IF(VLOOKUP($B284,'Draft List'!$D$4:$AC$2598,BA$3,FALSE)&lt;&gt;0,VLOOKUP($B284,'Draft List'!$D$4:$AC$2598,BA$3,FALSE),"")</f>
        <v/>
      </c>
    </row>
    <row r="285" spans="1:53" hidden="1" x14ac:dyDescent="0.25">
      <c r="A285" t="str">
        <f t="shared" si="32"/>
        <v>1BDoug Sherratt22</v>
      </c>
      <c r="B285">
        <f>VLOOKUP($A285,draft_listing_batters_stats!$A$1:$B$1324,2,FALSE)</f>
        <v>7911</v>
      </c>
      <c r="C285" s="1" t="s">
        <v>94</v>
      </c>
      <c r="D285" s="1" t="s">
        <v>545</v>
      </c>
      <c r="E285" s="1" t="s">
        <v>1647</v>
      </c>
      <c r="F285" s="1">
        <v>22</v>
      </c>
      <c r="G285" s="1" t="s">
        <v>44</v>
      </c>
      <c r="H285" s="1" t="s">
        <v>44</v>
      </c>
      <c r="I285" s="1" t="s">
        <v>54</v>
      </c>
      <c r="J285" s="24" t="s">
        <v>54</v>
      </c>
      <c r="K285" s="1" t="s">
        <v>47</v>
      </c>
      <c r="L285" s="24" t="s">
        <v>46</v>
      </c>
      <c r="M285" s="1">
        <v>2</v>
      </c>
      <c r="N285" s="1">
        <v>3</v>
      </c>
      <c r="O285" s="1">
        <v>3</v>
      </c>
      <c r="P285" s="1">
        <v>4</v>
      </c>
      <c r="Q285" s="24">
        <v>3</v>
      </c>
      <c r="R285" s="1">
        <v>2</v>
      </c>
      <c r="S285" s="1">
        <v>3</v>
      </c>
      <c r="T285" s="1">
        <v>4</v>
      </c>
      <c r="U285" s="1">
        <v>5</v>
      </c>
      <c r="V285" s="24">
        <v>4</v>
      </c>
      <c r="W285" s="1">
        <v>3</v>
      </c>
      <c r="X285" s="1">
        <v>2</v>
      </c>
      <c r="Y285" s="24">
        <v>1</v>
      </c>
      <c r="Z285" s="1" t="s">
        <v>48</v>
      </c>
      <c r="AA285" s="1">
        <v>6</v>
      </c>
      <c r="AB285" s="1" t="s">
        <v>48</v>
      </c>
      <c r="AC285" s="1" t="s">
        <v>48</v>
      </c>
      <c r="AD285" s="1" t="s">
        <v>48</v>
      </c>
      <c r="AE285" s="1" t="s">
        <v>48</v>
      </c>
      <c r="AF285" s="1" t="s">
        <v>48</v>
      </c>
      <c r="AG285" s="24" t="s">
        <v>48</v>
      </c>
      <c r="AH285" s="1">
        <v>3</v>
      </c>
      <c r="AI285" s="1">
        <v>5</v>
      </c>
      <c r="AJ285" s="24">
        <v>4</v>
      </c>
      <c r="AK285" s="36" t="s">
        <v>48</v>
      </c>
      <c r="AL285" s="9">
        <f t="shared" si="33"/>
        <v>-1.1443834366767773</v>
      </c>
      <c r="AM285" s="9">
        <f t="shared" si="34"/>
        <v>-0.93159605282621138</v>
      </c>
      <c r="AN285">
        <f t="shared" si="35"/>
        <v>0</v>
      </c>
      <c r="AO285" s="6">
        <f t="shared" si="36"/>
        <v>0</v>
      </c>
      <c r="AP285" s="9">
        <f>($AL$3*AL285+$AM$3*AM285+$AN$3*AN285+$AO$3*AO285)+$K$3*VLOOKUP(K285,COND!$A$2:$C$7,2,FALSE)+$L$3*VLOOKUP(L285,COND!$A$2:$C$7,3,FALSE)</f>
        <v>-1.393590977582214</v>
      </c>
      <c r="AQ285" s="28">
        <f t="shared" si="37"/>
        <v>0.21596468034758157</v>
      </c>
      <c r="AR285" t="str">
        <f t="shared" si="38"/>
        <v>1B</v>
      </c>
      <c r="AS285">
        <v>700</v>
      </c>
      <c r="AT285">
        <v>281</v>
      </c>
      <c r="AV285" t="str">
        <f t="shared" si="39"/>
        <v>Unlikely</v>
      </c>
      <c r="AX285" t="str">
        <f>IF(VLOOKUP($B285,'Draft List'!$D$4:$AC$2598,AX$3,FALSE)&lt;&gt;0,VLOOKUP($B285,'Draft List'!$D$4:$AC$2598,AX$3,FALSE),"")</f>
        <v/>
      </c>
      <c r="AY285" t="str">
        <f>IF(VLOOKUP($B285,'Draft List'!$D$4:$AC$2598,AY$3,FALSE)&lt;&gt;0,VLOOKUP($B285,'Draft List'!$D$4:$AC$2598,AY$3,FALSE),"")</f>
        <v/>
      </c>
      <c r="AZ285" t="str">
        <f>IF(VLOOKUP($B285,'Draft List'!$D$4:$AC$2598,AZ$3,FALSE)&lt;&gt;0,VLOOKUP($B285,'Draft List'!$D$4:$AC$2598,AZ$3,FALSE),"")</f>
        <v/>
      </c>
      <c r="BA285" t="str">
        <f>IF(VLOOKUP($B285,'Draft List'!$D$4:$AC$2598,BA$3,FALSE)&lt;&gt;0,VLOOKUP($B285,'Draft List'!$D$4:$AC$2598,BA$3,FALSE),"")</f>
        <v/>
      </c>
    </row>
    <row r="286" spans="1:53" hidden="1" x14ac:dyDescent="0.25">
      <c r="A286" t="str">
        <f t="shared" si="32"/>
        <v>SSRafael Rivera21</v>
      </c>
      <c r="B286">
        <f>VLOOKUP($A286,draft_listing_batters_stats!$A$1:$B$1324,2,FALSE)</f>
        <v>11457</v>
      </c>
      <c r="C286" s="1" t="s">
        <v>79</v>
      </c>
      <c r="D286" s="1" t="s">
        <v>170</v>
      </c>
      <c r="E286" s="1" t="s">
        <v>274</v>
      </c>
      <c r="F286" s="1">
        <v>21</v>
      </c>
      <c r="G286" s="1" t="s">
        <v>44</v>
      </c>
      <c r="H286" s="1" t="s">
        <v>44</v>
      </c>
      <c r="I286" s="1" t="s">
        <v>54</v>
      </c>
      <c r="J286" s="24" t="s">
        <v>54</v>
      </c>
      <c r="K286" s="1" t="s">
        <v>47</v>
      </c>
      <c r="L286" s="24" t="s">
        <v>46</v>
      </c>
      <c r="M286" s="1">
        <v>3</v>
      </c>
      <c r="N286" s="1">
        <v>2</v>
      </c>
      <c r="O286" s="1">
        <v>1</v>
      </c>
      <c r="P286" s="1">
        <v>1</v>
      </c>
      <c r="Q286" s="24">
        <v>1</v>
      </c>
      <c r="R286" s="1">
        <v>4</v>
      </c>
      <c r="S286" s="1">
        <v>2</v>
      </c>
      <c r="T286" s="1">
        <v>1</v>
      </c>
      <c r="U286" s="1">
        <v>1</v>
      </c>
      <c r="V286" s="24">
        <v>3</v>
      </c>
      <c r="W286" s="1">
        <v>5</v>
      </c>
      <c r="X286" s="1">
        <v>1</v>
      </c>
      <c r="Y286" s="24">
        <v>1</v>
      </c>
      <c r="Z286" s="1" t="s">
        <v>48</v>
      </c>
      <c r="AA286" s="1" t="s">
        <v>48</v>
      </c>
      <c r="AB286" s="1">
        <v>7</v>
      </c>
      <c r="AC286" s="1" t="s">
        <v>48</v>
      </c>
      <c r="AD286" s="1">
        <v>2</v>
      </c>
      <c r="AE286" s="1" t="s">
        <v>48</v>
      </c>
      <c r="AF286" s="1" t="s">
        <v>48</v>
      </c>
      <c r="AG286" s="24" t="s">
        <v>48</v>
      </c>
      <c r="AH286" s="1">
        <v>7</v>
      </c>
      <c r="AI286" s="1">
        <v>7</v>
      </c>
      <c r="AJ286" s="24">
        <v>3</v>
      </c>
      <c r="AK286" s="36" t="s">
        <v>826</v>
      </c>
      <c r="AL286" s="9">
        <f t="shared" si="33"/>
        <v>-1.3881717978035193</v>
      </c>
      <c r="AM286" s="9">
        <f t="shared" si="34"/>
        <v>-0.98558328196667744</v>
      </c>
      <c r="AN286">
        <f t="shared" si="35"/>
        <v>0</v>
      </c>
      <c r="AO286" s="6">
        <f t="shared" si="36"/>
        <v>0.6</v>
      </c>
      <c r="AP286" s="9">
        <f>($AL$3*AL286+$AM$3*AM286+$AN$3*AN286+$AO$3*AO286)+$K$3*VLOOKUP(K286,COND!$A$2:$C$7,2,FALSE)+$L$3*VLOOKUP(L286,COND!$A$2:$C$7,3,FALSE)</f>
        <v>-1.4658165633804803</v>
      </c>
      <c r="AQ286" s="28">
        <f t="shared" si="37"/>
        <v>0.20566701466178958</v>
      </c>
      <c r="AR286" t="str">
        <f t="shared" si="38"/>
        <v>2B</v>
      </c>
      <c r="AS286">
        <v>700</v>
      </c>
      <c r="AT286">
        <v>282</v>
      </c>
      <c r="AV286" t="str">
        <f t="shared" si="39"/>
        <v>Unlikely</v>
      </c>
      <c r="AX286" t="str">
        <f>IF(VLOOKUP($B286,'Draft List'!$D$4:$AC$2598,AX$3,FALSE)&lt;&gt;0,VLOOKUP($B286,'Draft List'!$D$4:$AC$2598,AX$3,FALSE),"")</f>
        <v/>
      </c>
      <c r="AY286" t="str">
        <f>IF(VLOOKUP($B286,'Draft List'!$D$4:$AC$2598,AY$3,FALSE)&lt;&gt;0,VLOOKUP($B286,'Draft List'!$D$4:$AC$2598,AY$3,FALSE),"")</f>
        <v/>
      </c>
      <c r="AZ286" t="str">
        <f>IF(VLOOKUP($B286,'Draft List'!$D$4:$AC$2598,AZ$3,FALSE)&lt;&gt;0,VLOOKUP($B286,'Draft List'!$D$4:$AC$2598,AZ$3,FALSE),"")</f>
        <v/>
      </c>
      <c r="BA286" t="str">
        <f>IF(VLOOKUP($B286,'Draft List'!$D$4:$AC$2598,BA$3,FALSE)&lt;&gt;0,VLOOKUP($B286,'Draft List'!$D$4:$AC$2598,BA$3,FALSE),"")</f>
        <v/>
      </c>
    </row>
    <row r="287" spans="1:53" hidden="1" x14ac:dyDescent="0.25">
      <c r="A287" t="str">
        <f t="shared" si="32"/>
        <v>C-Ed Marks21</v>
      </c>
      <c r="B287">
        <f>VLOOKUP($A287,draft_listing_batters_stats!$A$1:$B$1324,2,FALSE)</f>
        <v>14532</v>
      </c>
      <c r="C287" s="1" t="s">
        <v>93</v>
      </c>
      <c r="D287" s="1" t="s">
        <v>593</v>
      </c>
      <c r="E287" s="1" t="s">
        <v>1403</v>
      </c>
      <c r="F287" s="1">
        <v>21</v>
      </c>
      <c r="G287" s="1" t="s">
        <v>44</v>
      </c>
      <c r="H287" s="1" t="s">
        <v>44</v>
      </c>
      <c r="I287" s="1" t="s">
        <v>54</v>
      </c>
      <c r="J287" s="24" t="s">
        <v>54</v>
      </c>
      <c r="K287" s="1" t="s">
        <v>47</v>
      </c>
      <c r="L287" s="24" t="s">
        <v>46</v>
      </c>
      <c r="M287" s="1">
        <v>1</v>
      </c>
      <c r="N287" s="1">
        <v>2</v>
      </c>
      <c r="O287" s="1">
        <v>2</v>
      </c>
      <c r="P287" s="1">
        <v>2</v>
      </c>
      <c r="Q287" s="24">
        <v>1</v>
      </c>
      <c r="R287" s="1">
        <v>2</v>
      </c>
      <c r="S287" s="1">
        <v>2</v>
      </c>
      <c r="T287" s="1">
        <v>4</v>
      </c>
      <c r="U287" s="1">
        <v>6</v>
      </c>
      <c r="V287" s="24">
        <v>3</v>
      </c>
      <c r="W287" s="1">
        <v>3</v>
      </c>
      <c r="X287" s="1">
        <v>3</v>
      </c>
      <c r="Y287" s="24">
        <v>4</v>
      </c>
      <c r="Z287" s="1" t="s">
        <v>48</v>
      </c>
      <c r="AA287" s="1" t="s">
        <v>48</v>
      </c>
      <c r="AB287" s="1" t="s">
        <v>48</v>
      </c>
      <c r="AC287" s="1" t="s">
        <v>48</v>
      </c>
      <c r="AD287" s="1" t="s">
        <v>48</v>
      </c>
      <c r="AE287" s="1" t="s">
        <v>48</v>
      </c>
      <c r="AF287" s="1" t="s">
        <v>48</v>
      </c>
      <c r="AG287" s="24" t="s">
        <v>48</v>
      </c>
      <c r="AH287" s="1">
        <v>1</v>
      </c>
      <c r="AI287" s="1">
        <v>3</v>
      </c>
      <c r="AJ287" s="24">
        <v>4</v>
      </c>
      <c r="AK287" s="36" t="s">
        <v>832</v>
      </c>
      <c r="AL287" s="9">
        <f t="shared" si="33"/>
        <v>-1.8605124261753858</v>
      </c>
      <c r="AM287" s="9">
        <f t="shared" si="34"/>
        <v>-0.93296272225241728</v>
      </c>
      <c r="AN287">
        <f t="shared" si="35"/>
        <v>0</v>
      </c>
      <c r="AO287" s="6">
        <f t="shared" si="36"/>
        <v>0</v>
      </c>
      <c r="AP287" s="9">
        <f>($AL$3*AL287+$AM$3*AM287+$AN$3*AN287+$AO$3*AO287)+$K$3*VLOOKUP(K287,COND!$A$2:$C$7,2,FALSE)+$L$3*VLOOKUP(L287,COND!$A$2:$C$7,3,FALSE)</f>
        <v>-1.4816039096465463</v>
      </c>
      <c r="AQ287" s="28">
        <f t="shared" si="37"/>
        <v>0.20341611129953971</v>
      </c>
      <c r="AR287" t="str">
        <f t="shared" si="38"/>
        <v>DH</v>
      </c>
      <c r="AS287">
        <v>700</v>
      </c>
      <c r="AT287">
        <v>283</v>
      </c>
      <c r="AV287" t="str">
        <f t="shared" si="39"/>
        <v>Unlikely</v>
      </c>
      <c r="AX287" t="str">
        <f>IF(VLOOKUP($B287,'Draft List'!$D$4:$AC$2598,AX$3,FALSE)&lt;&gt;0,VLOOKUP($B287,'Draft List'!$D$4:$AC$2598,AX$3,FALSE),"")</f>
        <v/>
      </c>
      <c r="AY287" t="str">
        <f>IF(VLOOKUP($B287,'Draft List'!$D$4:$AC$2598,AY$3,FALSE)&lt;&gt;0,VLOOKUP($B287,'Draft List'!$D$4:$AC$2598,AY$3,FALSE),"")</f>
        <v/>
      </c>
      <c r="AZ287" t="str">
        <f>IF(VLOOKUP($B287,'Draft List'!$D$4:$AC$2598,AZ$3,FALSE)&lt;&gt;0,VLOOKUP($B287,'Draft List'!$D$4:$AC$2598,AZ$3,FALSE),"")</f>
        <v/>
      </c>
      <c r="BA287" t="str">
        <f>IF(VLOOKUP($B287,'Draft List'!$D$4:$AC$2598,BA$3,FALSE)&lt;&gt;0,VLOOKUP($B287,'Draft List'!$D$4:$AC$2598,BA$3,FALSE),"")</f>
        <v/>
      </c>
    </row>
    <row r="288" spans="1:53" hidden="1" x14ac:dyDescent="0.25">
      <c r="A288" t="str">
        <f t="shared" si="32"/>
        <v>2BTerry Hughes21</v>
      </c>
      <c r="B288">
        <f>VLOOKUP($A288,draft_listing_batters_stats!$A$1:$B$1324,2,FALSE)</f>
        <v>4764</v>
      </c>
      <c r="C288" s="1" t="s">
        <v>78</v>
      </c>
      <c r="D288" s="1" t="s">
        <v>663</v>
      </c>
      <c r="E288" s="1" t="s">
        <v>558</v>
      </c>
      <c r="F288" s="1">
        <v>21</v>
      </c>
      <c r="G288" s="1" t="s">
        <v>44</v>
      </c>
      <c r="H288" s="1" t="s">
        <v>44</v>
      </c>
      <c r="I288" s="1" t="s">
        <v>54</v>
      </c>
      <c r="J288" s="24" t="s">
        <v>54</v>
      </c>
      <c r="K288" s="1" t="s">
        <v>46</v>
      </c>
      <c r="L288" s="24" t="s">
        <v>46</v>
      </c>
      <c r="M288" s="1">
        <v>1</v>
      </c>
      <c r="N288" s="1">
        <v>3</v>
      </c>
      <c r="O288" s="1">
        <v>2</v>
      </c>
      <c r="P288" s="1">
        <v>2</v>
      </c>
      <c r="Q288" s="24">
        <v>1</v>
      </c>
      <c r="R288" s="1">
        <v>2</v>
      </c>
      <c r="S288" s="1">
        <v>3</v>
      </c>
      <c r="T288" s="1">
        <v>4</v>
      </c>
      <c r="U288" s="1">
        <v>5</v>
      </c>
      <c r="V288" s="24">
        <v>2</v>
      </c>
      <c r="W288" s="1">
        <v>4</v>
      </c>
      <c r="X288" s="1">
        <v>2</v>
      </c>
      <c r="Y288" s="24">
        <v>1</v>
      </c>
      <c r="Z288" s="1" t="s">
        <v>48</v>
      </c>
      <c r="AA288" s="1" t="s">
        <v>48</v>
      </c>
      <c r="AB288" s="1">
        <v>4</v>
      </c>
      <c r="AC288" s="1" t="s">
        <v>48</v>
      </c>
      <c r="AD288" s="1">
        <v>2</v>
      </c>
      <c r="AE288" s="1">
        <v>1</v>
      </c>
      <c r="AF288" s="1" t="s">
        <v>48</v>
      </c>
      <c r="AG288" s="24" t="s">
        <v>48</v>
      </c>
      <c r="AH288" s="1">
        <v>10</v>
      </c>
      <c r="AI288" s="1">
        <v>9</v>
      </c>
      <c r="AJ288" s="24">
        <v>7</v>
      </c>
      <c r="AK288" s="36" t="s">
        <v>900</v>
      </c>
      <c r="AL288" s="9">
        <f t="shared" si="33"/>
        <v>-1.8094525465566824</v>
      </c>
      <c r="AM288" s="9">
        <f t="shared" si="34"/>
        <v>-1.0116287324603783</v>
      </c>
      <c r="AN288">
        <f t="shared" si="35"/>
        <v>5</v>
      </c>
      <c r="AO288" s="6">
        <f t="shared" si="36"/>
        <v>0</v>
      </c>
      <c r="AP288" s="9">
        <f>($AL$3*AL288+$AM$3*AM288+$AN$3*AN288+$AO$3*AO288)+$K$3*VLOOKUP(K288,COND!$A$2:$C$7,2,FALSE)+$L$3*VLOOKUP(L288,COND!$A$2:$C$7,3,FALSE)</f>
        <v>-1.4871567108468735</v>
      </c>
      <c r="AQ288" s="28">
        <f t="shared" si="37"/>
        <v>0.20262441276572171</v>
      </c>
      <c r="AR288" t="str">
        <f t="shared" si="38"/>
        <v>2B</v>
      </c>
      <c r="AS288">
        <v>700</v>
      </c>
      <c r="AT288">
        <v>284</v>
      </c>
      <c r="AV288" t="str">
        <f t="shared" si="39"/>
        <v>Unlikely</v>
      </c>
      <c r="AX288">
        <f>IF(VLOOKUP($B288,'Draft List'!$D$4:$AC$2598,AX$3,FALSE)&lt;&gt;0,VLOOKUP($B288,'Draft List'!$D$4:$AC$2598,AX$3,FALSE),"")</f>
        <v>344</v>
      </c>
      <c r="AY288">
        <f>IF(VLOOKUP($B288,'Draft List'!$D$4:$AC$2598,AY$3,FALSE)&lt;&gt;0,VLOOKUP($B288,'Draft List'!$D$4:$AC$2598,AY$3,FALSE),"")</f>
        <v>13</v>
      </c>
      <c r="AZ288">
        <f>IF(VLOOKUP($B288,'Draft List'!$D$4:$AC$2598,AZ$3,FALSE)&lt;&gt;0,VLOOKUP($B288,'Draft List'!$D$4:$AC$2598,AZ$3,FALSE),"")</f>
        <v>26</v>
      </c>
      <c r="BA288" t="str">
        <f>IF(VLOOKUP($B288,'Draft List'!$D$4:$AC$2598,BA$3,FALSE)&lt;&gt;0,VLOOKUP($B288,'Draft List'!$D$4:$AC$2598,BA$3,FALSE),"")</f>
        <v>Okinawa Shisa</v>
      </c>
    </row>
    <row r="289" spans="1:53" hidden="1" x14ac:dyDescent="0.25">
      <c r="A289" t="str">
        <f t="shared" si="32"/>
        <v>C-Ryou Okamura21</v>
      </c>
      <c r="B289">
        <f>VLOOKUP($A289,draft_listing_batters_stats!$A$1:$B$1324,2,FALSE)</f>
        <v>14715</v>
      </c>
      <c r="C289" s="1" t="s">
        <v>93</v>
      </c>
      <c r="D289" s="1" t="s">
        <v>1518</v>
      </c>
      <c r="E289" s="1" t="s">
        <v>1519</v>
      </c>
      <c r="F289" s="1">
        <v>21</v>
      </c>
      <c r="G289" s="1" t="s">
        <v>44</v>
      </c>
      <c r="H289" s="1" t="s">
        <v>44</v>
      </c>
      <c r="I289" s="1" t="s">
        <v>54</v>
      </c>
      <c r="J289" s="24" t="s">
        <v>54</v>
      </c>
      <c r="K289" s="1" t="s">
        <v>47</v>
      </c>
      <c r="L289" s="24" t="s">
        <v>46</v>
      </c>
      <c r="M289" s="1">
        <v>2</v>
      </c>
      <c r="N289" s="1">
        <v>3</v>
      </c>
      <c r="O289" s="1">
        <v>1</v>
      </c>
      <c r="P289" s="1">
        <v>3</v>
      </c>
      <c r="Q289" s="24">
        <v>1</v>
      </c>
      <c r="R289" s="1">
        <v>3</v>
      </c>
      <c r="S289" s="1">
        <v>3</v>
      </c>
      <c r="T289" s="1">
        <v>1</v>
      </c>
      <c r="U289" s="1">
        <v>5</v>
      </c>
      <c r="V289" s="24">
        <v>2</v>
      </c>
      <c r="W289" s="1">
        <v>8</v>
      </c>
      <c r="X289" s="1">
        <v>8</v>
      </c>
      <c r="Y289" s="24">
        <v>10</v>
      </c>
      <c r="Z289" s="1" t="s">
        <v>48</v>
      </c>
      <c r="AA289" s="1" t="s">
        <v>48</v>
      </c>
      <c r="AB289" s="1" t="s">
        <v>48</v>
      </c>
      <c r="AC289" s="1" t="s">
        <v>48</v>
      </c>
      <c r="AD289" s="1" t="s">
        <v>48</v>
      </c>
      <c r="AE289" s="1" t="s">
        <v>48</v>
      </c>
      <c r="AF289" s="1" t="s">
        <v>48</v>
      </c>
      <c r="AG289" s="24" t="s">
        <v>48</v>
      </c>
      <c r="AH289" s="1">
        <v>1</v>
      </c>
      <c r="AI289" s="1">
        <v>1</v>
      </c>
      <c r="AJ289" s="24">
        <v>1</v>
      </c>
      <c r="AK289" s="36" t="s">
        <v>918</v>
      </c>
      <c r="AL289" s="9">
        <f t="shared" si="33"/>
        <v>-1.4802486543683284</v>
      </c>
      <c r="AM289" s="9">
        <f t="shared" si="34"/>
        <v>-0.93825737832940792</v>
      </c>
      <c r="AN289">
        <f t="shared" si="35"/>
        <v>0</v>
      </c>
      <c r="AO289" s="6">
        <f t="shared" si="36"/>
        <v>0</v>
      </c>
      <c r="AP289" s="9">
        <f>($AL$3*AL289+$AM$3*AM289+$AN$3*AN289+$AO$3*AO289)+$K$3*VLOOKUP(K289,COND!$A$2:$C$7,2,FALSE)+$L$3*VLOOKUP(L289,COND!$A$2:$C$7,3,FALSE)</f>
        <v>-1.5071134053897275</v>
      </c>
      <c r="AQ289" s="28">
        <f t="shared" si="37"/>
        <v>0.19977905863914136</v>
      </c>
      <c r="AR289" t="str">
        <f t="shared" si="38"/>
        <v>DH</v>
      </c>
      <c r="AS289">
        <v>700</v>
      </c>
      <c r="AT289">
        <v>285</v>
      </c>
      <c r="AV289" t="str">
        <f t="shared" si="39"/>
        <v>Unlikely</v>
      </c>
      <c r="AX289" t="str">
        <f>IF(VLOOKUP($B289,'Draft List'!$D$4:$AC$2598,AX$3,FALSE)&lt;&gt;0,VLOOKUP($B289,'Draft List'!$D$4:$AC$2598,AX$3,FALSE),"")</f>
        <v/>
      </c>
      <c r="AY289" t="str">
        <f>IF(VLOOKUP($B289,'Draft List'!$D$4:$AC$2598,AY$3,FALSE)&lt;&gt;0,VLOOKUP($B289,'Draft List'!$D$4:$AC$2598,AY$3,FALSE),"")</f>
        <v/>
      </c>
      <c r="AZ289" t="str">
        <f>IF(VLOOKUP($B289,'Draft List'!$D$4:$AC$2598,AZ$3,FALSE)&lt;&gt;0,VLOOKUP($B289,'Draft List'!$D$4:$AC$2598,AZ$3,FALSE),"")</f>
        <v/>
      </c>
      <c r="BA289" t="str">
        <f>IF(VLOOKUP($B289,'Draft List'!$D$4:$AC$2598,BA$3,FALSE)&lt;&gt;0,VLOOKUP($B289,'Draft List'!$D$4:$AC$2598,BA$3,FALSE),"")</f>
        <v/>
      </c>
    </row>
    <row r="290" spans="1:53" hidden="1" x14ac:dyDescent="0.25">
      <c r="A290" t="str">
        <f t="shared" si="32"/>
        <v>1BPatrick Ehrlich21</v>
      </c>
      <c r="B290">
        <f>VLOOKUP($A290,draft_listing_batters_stats!$A$1:$B$1324,2,FALSE)</f>
        <v>14577</v>
      </c>
      <c r="C290" s="1" t="s">
        <v>94</v>
      </c>
      <c r="D290" s="1" t="s">
        <v>496</v>
      </c>
      <c r="E290" s="1" t="s">
        <v>1144</v>
      </c>
      <c r="F290" s="1">
        <v>21</v>
      </c>
      <c r="G290" s="1" t="s">
        <v>44</v>
      </c>
      <c r="H290" s="1" t="s">
        <v>44</v>
      </c>
      <c r="I290" s="1" t="s">
        <v>54</v>
      </c>
      <c r="J290" s="24" t="s">
        <v>54</v>
      </c>
      <c r="K290" s="1" t="s">
        <v>46</v>
      </c>
      <c r="L290" s="24" t="s">
        <v>51</v>
      </c>
      <c r="M290" s="1">
        <v>2</v>
      </c>
      <c r="N290" s="1">
        <v>1</v>
      </c>
      <c r="O290" s="1">
        <v>2</v>
      </c>
      <c r="P290" s="1">
        <v>4</v>
      </c>
      <c r="Q290" s="24">
        <v>2</v>
      </c>
      <c r="R290" s="1">
        <v>2</v>
      </c>
      <c r="S290" s="1">
        <v>3</v>
      </c>
      <c r="T290" s="1">
        <v>2</v>
      </c>
      <c r="U290" s="1">
        <v>7</v>
      </c>
      <c r="V290" s="24">
        <v>3</v>
      </c>
      <c r="W290" s="1">
        <v>10</v>
      </c>
      <c r="X290" s="1">
        <v>3</v>
      </c>
      <c r="Y290" s="24">
        <v>1</v>
      </c>
      <c r="Z290" s="1" t="s">
        <v>48</v>
      </c>
      <c r="AA290" s="1" t="s">
        <v>48</v>
      </c>
      <c r="AB290" s="1" t="s">
        <v>48</v>
      </c>
      <c r="AC290" s="1" t="s">
        <v>48</v>
      </c>
      <c r="AD290" s="1" t="s">
        <v>48</v>
      </c>
      <c r="AE290" s="1" t="s">
        <v>48</v>
      </c>
      <c r="AF290" s="1" t="s">
        <v>48</v>
      </c>
      <c r="AG290" s="24" t="s">
        <v>48</v>
      </c>
      <c r="AH290" s="1">
        <v>1</v>
      </c>
      <c r="AI290" s="1">
        <v>1</v>
      </c>
      <c r="AJ290" s="24">
        <v>4</v>
      </c>
      <c r="AK290" s="36" t="s">
        <v>882</v>
      </c>
      <c r="AL290" s="9">
        <f t="shared" si="33"/>
        <v>-1.3695810297551694</v>
      </c>
      <c r="AM290" s="9">
        <f t="shared" si="34"/>
        <v>-0.95831628067193575</v>
      </c>
      <c r="AN290">
        <f t="shared" si="35"/>
        <v>0</v>
      </c>
      <c r="AO290" s="6">
        <f t="shared" si="36"/>
        <v>0</v>
      </c>
      <c r="AP290" s="9">
        <f>($AL$3*AL290+$AM$3*AM290+$AN$3*AN290+$AO$3*AO290)+$K$3*VLOOKUP(K290,COND!$A$2:$C$7,2,FALSE)+$L$3*VLOOKUP(L290,COND!$A$2:$C$7,3,FALSE)</f>
        <v>-1.5367534710387467</v>
      </c>
      <c r="AQ290" s="28">
        <f t="shared" si="37"/>
        <v>0.19555308409583966</v>
      </c>
      <c r="AR290" t="str">
        <f t="shared" si="38"/>
        <v>DH</v>
      </c>
      <c r="AS290">
        <v>700</v>
      </c>
      <c r="AT290">
        <v>286</v>
      </c>
      <c r="AV290" t="str">
        <f t="shared" si="39"/>
        <v>Unlikely</v>
      </c>
      <c r="AX290" t="str">
        <f>IF(VLOOKUP($B290,'Draft List'!$D$4:$AC$2598,AX$3,FALSE)&lt;&gt;0,VLOOKUP($B290,'Draft List'!$D$4:$AC$2598,AX$3,FALSE),"")</f>
        <v/>
      </c>
      <c r="AY290" t="str">
        <f>IF(VLOOKUP($B290,'Draft List'!$D$4:$AC$2598,AY$3,FALSE)&lt;&gt;0,VLOOKUP($B290,'Draft List'!$D$4:$AC$2598,AY$3,FALSE),"")</f>
        <v/>
      </c>
      <c r="AZ290" t="str">
        <f>IF(VLOOKUP($B290,'Draft List'!$D$4:$AC$2598,AZ$3,FALSE)&lt;&gt;0,VLOOKUP($B290,'Draft List'!$D$4:$AC$2598,AZ$3,FALSE),"")</f>
        <v/>
      </c>
      <c r="BA290" t="str">
        <f>IF(VLOOKUP($B290,'Draft List'!$D$4:$AC$2598,BA$3,FALSE)&lt;&gt;0,VLOOKUP($B290,'Draft List'!$D$4:$AC$2598,BA$3,FALSE),"")</f>
        <v/>
      </c>
    </row>
    <row r="291" spans="1:53" hidden="1" x14ac:dyDescent="0.25">
      <c r="A291" t="str">
        <f t="shared" si="32"/>
        <v>RFLeroy Jackson21</v>
      </c>
      <c r="B291">
        <f>VLOOKUP($A291,draft_listing_batters_stats!$A$1:$B$1324,2,FALSE)</f>
        <v>9998</v>
      </c>
      <c r="C291" s="1" t="s">
        <v>73</v>
      </c>
      <c r="D291" s="1" t="s">
        <v>1279</v>
      </c>
      <c r="E291" s="1" t="s">
        <v>160</v>
      </c>
      <c r="F291" s="1">
        <v>21</v>
      </c>
      <c r="G291" s="1" t="s">
        <v>44</v>
      </c>
      <c r="H291" s="1" t="s">
        <v>44</v>
      </c>
      <c r="I291" s="1" t="s">
        <v>54</v>
      </c>
      <c r="J291" s="24" t="s">
        <v>54</v>
      </c>
      <c r="K291" s="1" t="s">
        <v>46</v>
      </c>
      <c r="L291" s="24" t="s">
        <v>46</v>
      </c>
      <c r="M291" s="1">
        <v>2</v>
      </c>
      <c r="N291" s="1">
        <v>3</v>
      </c>
      <c r="O291" s="1">
        <v>2</v>
      </c>
      <c r="P291" s="1">
        <v>4</v>
      </c>
      <c r="Q291" s="24">
        <v>3</v>
      </c>
      <c r="R291" s="1">
        <v>2</v>
      </c>
      <c r="S291" s="1">
        <v>3</v>
      </c>
      <c r="T291" s="1">
        <v>2</v>
      </c>
      <c r="U291" s="1">
        <v>6</v>
      </c>
      <c r="V291" s="24">
        <v>4</v>
      </c>
      <c r="W291" s="1">
        <v>4</v>
      </c>
      <c r="X291" s="1">
        <v>4</v>
      </c>
      <c r="Y291" s="24">
        <v>1</v>
      </c>
      <c r="Z291" s="1" t="s">
        <v>48</v>
      </c>
      <c r="AA291" s="1" t="s">
        <v>48</v>
      </c>
      <c r="AB291" s="1">
        <v>3</v>
      </c>
      <c r="AC291" s="1" t="s">
        <v>48</v>
      </c>
      <c r="AD291" s="1" t="s">
        <v>48</v>
      </c>
      <c r="AE291" s="1" t="s">
        <v>48</v>
      </c>
      <c r="AF291" s="1" t="s">
        <v>48</v>
      </c>
      <c r="AG291" s="24">
        <v>3</v>
      </c>
      <c r="AH291" s="1">
        <v>10</v>
      </c>
      <c r="AI291" s="1">
        <v>8</v>
      </c>
      <c r="AJ291" s="24">
        <v>7</v>
      </c>
      <c r="AK291" s="36" t="s">
        <v>900</v>
      </c>
      <c r="AL291" s="9">
        <f t="shared" si="33"/>
        <v>-1.2274449307006789</v>
      </c>
      <c r="AM291" s="9">
        <f t="shared" si="34"/>
        <v>-1.0080094908644333</v>
      </c>
      <c r="AN291">
        <f t="shared" si="35"/>
        <v>4</v>
      </c>
      <c r="AO291" s="6">
        <f t="shared" si="36"/>
        <v>0</v>
      </c>
      <c r="AP291" s="9">
        <f>($AL$3*AL291+$AM$3*AM291+$AN$3*AN291+$AO$3*AO291)+$K$3*VLOOKUP(K291,COND!$A$2:$C$7,2,FALSE)+$L$3*VLOOKUP(L291,COND!$A$2:$C$7,3,FALSE)</f>
        <v>-1.5521917167766013</v>
      </c>
      <c r="AQ291" s="28">
        <f t="shared" si="37"/>
        <v>0.19335195423823529</v>
      </c>
      <c r="AR291" t="str">
        <f t="shared" si="38"/>
        <v>2B</v>
      </c>
      <c r="AS291">
        <v>700</v>
      </c>
      <c r="AT291">
        <v>287</v>
      </c>
      <c r="AV291" t="str">
        <f t="shared" si="39"/>
        <v>Unlikely</v>
      </c>
      <c r="AX291" t="str">
        <f>IF(VLOOKUP($B291,'Draft List'!$D$4:$AC$2598,AX$3,FALSE)&lt;&gt;0,VLOOKUP($B291,'Draft List'!$D$4:$AC$2598,AX$3,FALSE),"")</f>
        <v/>
      </c>
      <c r="AY291" t="str">
        <f>IF(VLOOKUP($B291,'Draft List'!$D$4:$AC$2598,AY$3,FALSE)&lt;&gt;0,VLOOKUP($B291,'Draft List'!$D$4:$AC$2598,AY$3,FALSE),"")</f>
        <v/>
      </c>
      <c r="AZ291" t="str">
        <f>IF(VLOOKUP($B291,'Draft List'!$D$4:$AC$2598,AZ$3,FALSE)&lt;&gt;0,VLOOKUP($B291,'Draft List'!$D$4:$AC$2598,AZ$3,FALSE),"")</f>
        <v/>
      </c>
      <c r="BA291" t="str">
        <f>IF(VLOOKUP($B291,'Draft List'!$D$4:$AC$2598,BA$3,FALSE)&lt;&gt;0,VLOOKUP($B291,'Draft List'!$D$4:$AC$2598,BA$3,FALSE),"")</f>
        <v/>
      </c>
    </row>
    <row r="292" spans="1:53" hidden="1" x14ac:dyDescent="0.25">
      <c r="A292" t="str">
        <f t="shared" si="32"/>
        <v>1BGary Murray21</v>
      </c>
      <c r="B292">
        <f>VLOOKUP($A292,draft_listing_batters_stats!$A$1:$B$1324,2,FALSE)</f>
        <v>9295</v>
      </c>
      <c r="C292" s="1" t="s">
        <v>94</v>
      </c>
      <c r="D292" s="1" t="s">
        <v>433</v>
      </c>
      <c r="E292" s="1" t="s">
        <v>712</v>
      </c>
      <c r="F292" s="1">
        <v>21</v>
      </c>
      <c r="G292" s="1" t="s">
        <v>44</v>
      </c>
      <c r="H292" s="1" t="s">
        <v>44</v>
      </c>
      <c r="I292" s="1" t="s">
        <v>54</v>
      </c>
      <c r="J292" s="24" t="s">
        <v>54</v>
      </c>
      <c r="K292" s="1" t="s">
        <v>47</v>
      </c>
      <c r="L292" s="24" t="s">
        <v>46</v>
      </c>
      <c r="M292" s="1">
        <v>2</v>
      </c>
      <c r="N292" s="1">
        <v>2</v>
      </c>
      <c r="O292" s="1">
        <v>1</v>
      </c>
      <c r="P292" s="1">
        <v>3</v>
      </c>
      <c r="Q292" s="24">
        <v>2</v>
      </c>
      <c r="R292" s="1">
        <v>2</v>
      </c>
      <c r="S292" s="1">
        <v>2</v>
      </c>
      <c r="T292" s="1">
        <v>4</v>
      </c>
      <c r="U292" s="1">
        <v>5</v>
      </c>
      <c r="V292" s="24">
        <v>5</v>
      </c>
      <c r="W292" s="1">
        <v>5</v>
      </c>
      <c r="X292" s="1">
        <v>6</v>
      </c>
      <c r="Y292" s="24">
        <v>1</v>
      </c>
      <c r="Z292" s="1" t="s">
        <v>48</v>
      </c>
      <c r="AA292" s="1" t="s">
        <v>48</v>
      </c>
      <c r="AB292" s="1" t="s">
        <v>48</v>
      </c>
      <c r="AC292" s="1" t="s">
        <v>48</v>
      </c>
      <c r="AD292" s="1" t="s">
        <v>48</v>
      </c>
      <c r="AE292" s="1" t="s">
        <v>48</v>
      </c>
      <c r="AF292" s="1" t="s">
        <v>48</v>
      </c>
      <c r="AG292" s="24" t="s">
        <v>48</v>
      </c>
      <c r="AH292" s="1">
        <v>1</v>
      </c>
      <c r="AI292" s="1">
        <v>2</v>
      </c>
      <c r="AJ292" s="24">
        <v>1</v>
      </c>
      <c r="AK292" s="36" t="s">
        <v>854</v>
      </c>
      <c r="AL292" s="9">
        <f t="shared" si="33"/>
        <v>-1.4912921941699482</v>
      </c>
      <c r="AM292" s="9">
        <f t="shared" si="34"/>
        <v>-0.94263959262783137</v>
      </c>
      <c r="AN292">
        <f t="shared" si="35"/>
        <v>0</v>
      </c>
      <c r="AO292" s="6">
        <f t="shared" si="36"/>
        <v>0</v>
      </c>
      <c r="AP292" s="9">
        <f>($AL$3*AL292+$AM$3*AM292+$AN$3*AN292+$AO$3*AO292)+$K$3*VLOOKUP(K292,COND!$A$2:$C$7,2,FALSE)+$L$3*VLOOKUP(L292,COND!$A$2:$C$7,3,FALSE)</f>
        <v>-1.5608043309509707</v>
      </c>
      <c r="AQ292" s="28">
        <f t="shared" si="37"/>
        <v>0.19212399851495338</v>
      </c>
      <c r="AR292" t="str">
        <f t="shared" si="38"/>
        <v>DH</v>
      </c>
      <c r="AS292">
        <v>700</v>
      </c>
      <c r="AT292">
        <v>288</v>
      </c>
      <c r="AV292" t="str">
        <f t="shared" si="39"/>
        <v>Unlikely</v>
      </c>
      <c r="AX292" t="str">
        <f>IF(VLOOKUP($B292,'Draft List'!$D$4:$AC$2598,AX$3,FALSE)&lt;&gt;0,VLOOKUP($B292,'Draft List'!$D$4:$AC$2598,AX$3,FALSE),"")</f>
        <v/>
      </c>
      <c r="AY292" t="str">
        <f>IF(VLOOKUP($B292,'Draft List'!$D$4:$AC$2598,AY$3,FALSE)&lt;&gt;0,VLOOKUP($B292,'Draft List'!$D$4:$AC$2598,AY$3,FALSE),"")</f>
        <v/>
      </c>
      <c r="AZ292" t="str">
        <f>IF(VLOOKUP($B292,'Draft List'!$D$4:$AC$2598,AZ$3,FALSE)&lt;&gt;0,VLOOKUP($B292,'Draft List'!$D$4:$AC$2598,AZ$3,FALSE),"")</f>
        <v/>
      </c>
      <c r="BA292" t="str">
        <f>IF(VLOOKUP($B292,'Draft List'!$D$4:$AC$2598,BA$3,FALSE)&lt;&gt;0,VLOOKUP($B292,'Draft List'!$D$4:$AC$2598,BA$3,FALSE),"")</f>
        <v/>
      </c>
    </row>
    <row r="293" spans="1:53" hidden="1" x14ac:dyDescent="0.25">
      <c r="A293" t="str">
        <f t="shared" si="32"/>
        <v>RFRoy Sparks18</v>
      </c>
      <c r="B293">
        <f>VLOOKUP($A293,draft_listing_batters_stats!$A$1:$B$1324,2,FALSE)</f>
        <v>2259</v>
      </c>
      <c r="C293" s="1" t="s">
        <v>73</v>
      </c>
      <c r="D293" s="1" t="s">
        <v>374</v>
      </c>
      <c r="E293" s="1" t="s">
        <v>733</v>
      </c>
      <c r="F293" s="1">
        <v>18</v>
      </c>
      <c r="G293" s="1" t="s">
        <v>58</v>
      </c>
      <c r="H293" s="1" t="s">
        <v>58</v>
      </c>
      <c r="I293" s="1" t="s">
        <v>54</v>
      </c>
      <c r="J293" s="24" t="s">
        <v>54</v>
      </c>
      <c r="K293" s="1" t="s">
        <v>46</v>
      </c>
      <c r="L293" s="24" t="s">
        <v>46</v>
      </c>
      <c r="M293" s="1">
        <v>1</v>
      </c>
      <c r="N293" s="1">
        <v>1</v>
      </c>
      <c r="O293" s="1">
        <v>1</v>
      </c>
      <c r="P293" s="1">
        <v>2</v>
      </c>
      <c r="Q293" s="24">
        <v>2</v>
      </c>
      <c r="R293" s="1">
        <v>2</v>
      </c>
      <c r="S293" s="1">
        <v>1</v>
      </c>
      <c r="T293" s="1">
        <v>5</v>
      </c>
      <c r="U293" s="1">
        <v>5</v>
      </c>
      <c r="V293" s="24">
        <v>4</v>
      </c>
      <c r="W293" s="1">
        <v>4</v>
      </c>
      <c r="X293" s="1">
        <v>7</v>
      </c>
      <c r="Y293" s="24">
        <v>1</v>
      </c>
      <c r="Z293" s="1" t="s">
        <v>48</v>
      </c>
      <c r="AA293" s="1" t="s">
        <v>48</v>
      </c>
      <c r="AB293" s="1" t="s">
        <v>48</v>
      </c>
      <c r="AC293" s="1" t="s">
        <v>48</v>
      </c>
      <c r="AD293" s="1" t="s">
        <v>48</v>
      </c>
      <c r="AE293" s="1">
        <v>1</v>
      </c>
      <c r="AF293" s="1" t="s">
        <v>48</v>
      </c>
      <c r="AG293" s="24">
        <v>1</v>
      </c>
      <c r="AH293" s="1">
        <v>1</v>
      </c>
      <c r="AI293" s="1">
        <v>4</v>
      </c>
      <c r="AJ293" s="24">
        <v>4</v>
      </c>
      <c r="AK293" s="36" t="s">
        <v>832</v>
      </c>
      <c r="AL293" s="9">
        <f t="shared" si="33"/>
        <v>-1.9546174600009074</v>
      </c>
      <c r="AM293" s="9">
        <f t="shared" si="34"/>
        <v>-0.95065431803971678</v>
      </c>
      <c r="AN293">
        <f t="shared" si="35"/>
        <v>0</v>
      </c>
      <c r="AO293" s="6">
        <f t="shared" si="36"/>
        <v>0</v>
      </c>
      <c r="AP293" s="9">
        <f>($AL$3*AL293+$AM$3*AM293+$AN$3*AN293+$AO$3*AO293)+$K$3*VLOOKUP(K293,COND!$A$2:$C$7,2,FALSE)+$L$3*VLOOKUP(L293,COND!$A$2:$C$7,3,FALSE)</f>
        <v>-1.603313562476691</v>
      </c>
      <c r="AQ293" s="28">
        <f t="shared" si="37"/>
        <v>0.18606318433153551</v>
      </c>
      <c r="AR293" t="str">
        <f t="shared" si="38"/>
        <v>RF</v>
      </c>
      <c r="AS293">
        <v>700</v>
      </c>
      <c r="AT293">
        <v>289</v>
      </c>
      <c r="AV293" t="str">
        <f t="shared" si="39"/>
        <v>Unlikely</v>
      </c>
      <c r="AX293">
        <f>IF(VLOOKUP($B293,'Draft List'!$D$4:$AC$2598,AX$3,FALSE)&lt;&gt;0,VLOOKUP($B293,'Draft List'!$D$4:$AC$2598,AX$3,FALSE),"")</f>
        <v>153</v>
      </c>
      <c r="AY293">
        <f>IF(VLOOKUP($B293,'Draft List'!$D$4:$AC$2598,AY$3,FALSE)&lt;&gt;0,VLOOKUP($B293,'Draft List'!$D$4:$AC$2598,AY$3,FALSE),"")</f>
        <v>6</v>
      </c>
      <c r="AZ293">
        <f>IF(VLOOKUP($B293,'Draft List'!$D$4:$AC$2598,AZ$3,FALSE)&lt;&gt;0,VLOOKUP($B293,'Draft List'!$D$4:$AC$2598,AZ$3,FALSE),"")</f>
        <v>17</v>
      </c>
      <c r="BA293" t="str">
        <f>IF(VLOOKUP($B293,'Draft List'!$D$4:$AC$2598,BA$3,FALSE)&lt;&gt;0,VLOOKUP($B293,'Draft List'!$D$4:$AC$2598,BA$3,FALSE),"")</f>
        <v>Kentucky Thoroughbreds</v>
      </c>
    </row>
    <row r="294" spans="1:53" hidden="1" x14ac:dyDescent="0.25">
      <c r="A294" t="str">
        <f t="shared" si="32"/>
        <v>2BCésar López21</v>
      </c>
      <c r="B294">
        <f>VLOOKUP($A294,draft_listing_batters_stats!$A$1:$B$1324,2,FALSE)</f>
        <v>4570</v>
      </c>
      <c r="C294" s="1" t="s">
        <v>78</v>
      </c>
      <c r="D294" s="1" t="s">
        <v>215</v>
      </c>
      <c r="E294" s="1" t="s">
        <v>167</v>
      </c>
      <c r="F294" s="1">
        <v>21</v>
      </c>
      <c r="G294" s="1" t="s">
        <v>58</v>
      </c>
      <c r="H294" s="1" t="s">
        <v>44</v>
      </c>
      <c r="I294" s="1" t="s">
        <v>54</v>
      </c>
      <c r="J294" s="24" t="s">
        <v>54</v>
      </c>
      <c r="K294" s="1" t="s">
        <v>46</v>
      </c>
      <c r="L294" s="24" t="s">
        <v>46</v>
      </c>
      <c r="M294" s="1">
        <v>2</v>
      </c>
      <c r="N294" s="1">
        <v>5</v>
      </c>
      <c r="O294" s="1">
        <v>3</v>
      </c>
      <c r="P294" s="1">
        <v>2</v>
      </c>
      <c r="Q294" s="24">
        <v>4</v>
      </c>
      <c r="R294" s="1">
        <v>2</v>
      </c>
      <c r="S294" s="1">
        <v>5</v>
      </c>
      <c r="T294" s="1">
        <v>3</v>
      </c>
      <c r="U294" s="1">
        <v>2</v>
      </c>
      <c r="V294" s="24">
        <v>8</v>
      </c>
      <c r="W294" s="1">
        <v>4</v>
      </c>
      <c r="X294" s="1">
        <v>2</v>
      </c>
      <c r="Y294" s="24">
        <v>1</v>
      </c>
      <c r="Z294" s="1" t="s">
        <v>48</v>
      </c>
      <c r="AA294" s="1" t="s">
        <v>48</v>
      </c>
      <c r="AB294" s="1">
        <v>5</v>
      </c>
      <c r="AC294" s="1" t="s">
        <v>48</v>
      </c>
      <c r="AD294" s="1">
        <v>2</v>
      </c>
      <c r="AE294" s="1" t="s">
        <v>48</v>
      </c>
      <c r="AF294" s="1" t="s">
        <v>48</v>
      </c>
      <c r="AG294" s="24" t="s">
        <v>48</v>
      </c>
      <c r="AH294" s="1">
        <v>8</v>
      </c>
      <c r="AI294" s="1">
        <v>5</v>
      </c>
      <c r="AJ294" s="24">
        <v>2</v>
      </c>
      <c r="AK294" s="36" t="s">
        <v>826</v>
      </c>
      <c r="AL294" s="9">
        <f t="shared" si="33"/>
        <v>-1.181666437641449</v>
      </c>
      <c r="AM294" s="9">
        <f t="shared" si="34"/>
        <v>-1.0216010783731151</v>
      </c>
      <c r="AN294">
        <f t="shared" si="35"/>
        <v>1</v>
      </c>
      <c r="AO294" s="6">
        <f t="shared" si="36"/>
        <v>0.6</v>
      </c>
      <c r="AP294" s="9">
        <f>($AL$3*AL294+$AM$3*AM294+$AN$3*AN294+$AO$3*AO294)+$K$3*VLOOKUP(K294,COND!$A$2:$C$7,2,FALSE)+$L$3*VLOOKUP(L294,COND!$A$2:$C$7,3,FALSE)</f>
        <v>-1.61071291757486</v>
      </c>
      <c r="AQ294" s="28">
        <f t="shared" si="37"/>
        <v>0.1850082107477389</v>
      </c>
      <c r="AR294" t="str">
        <f t="shared" si="38"/>
        <v>2B</v>
      </c>
      <c r="AS294">
        <v>700</v>
      </c>
      <c r="AT294">
        <v>290</v>
      </c>
      <c r="AV294" t="str">
        <f t="shared" si="39"/>
        <v>Unlikely</v>
      </c>
      <c r="AX294">
        <f>IF(VLOOKUP($B294,'Draft List'!$D$4:$AC$2598,AX$3,FALSE)&lt;&gt;0,VLOOKUP($B294,'Draft List'!$D$4:$AC$2598,AX$3,FALSE),"")</f>
        <v>110</v>
      </c>
      <c r="AY294">
        <f>IF(VLOOKUP($B294,'Draft List'!$D$4:$AC$2598,AY$3,FALSE)&lt;&gt;0,VLOOKUP($B294,'Draft List'!$D$4:$AC$2598,AY$3,FALSE),"")</f>
        <v>4</v>
      </c>
      <c r="AZ294">
        <f>IF(VLOOKUP($B294,'Draft List'!$D$4:$AC$2598,AZ$3,FALSE)&lt;&gt;0,VLOOKUP($B294,'Draft List'!$D$4:$AC$2598,AZ$3,FALSE),"")</f>
        <v>25</v>
      </c>
      <c r="BA294" t="str">
        <f>IF(VLOOKUP($B294,'Draft List'!$D$4:$AC$2598,BA$3,FALSE)&lt;&gt;0,VLOOKUP($B294,'Draft List'!$D$4:$AC$2598,BA$3,FALSE),"")</f>
        <v>Okinawa Shisa</v>
      </c>
    </row>
    <row r="295" spans="1:53" hidden="1" x14ac:dyDescent="0.25">
      <c r="A295" t="str">
        <f t="shared" si="32"/>
        <v>LFDaiki Sasaki21</v>
      </c>
      <c r="B295">
        <f>VLOOKUP($A295,draft_listing_batters_stats!$A$1:$B$1324,2,FALSE)</f>
        <v>9231</v>
      </c>
      <c r="C295" s="1" t="s">
        <v>55</v>
      </c>
      <c r="D295" s="1" t="s">
        <v>1627</v>
      </c>
      <c r="E295" s="1" t="s">
        <v>473</v>
      </c>
      <c r="F295" s="1">
        <v>21</v>
      </c>
      <c r="G295" s="1" t="s">
        <v>58</v>
      </c>
      <c r="H295" s="1" t="s">
        <v>58</v>
      </c>
      <c r="I295" s="1" t="s">
        <v>54</v>
      </c>
      <c r="J295" s="24" t="s">
        <v>54</v>
      </c>
      <c r="K295" s="1" t="s">
        <v>47</v>
      </c>
      <c r="L295" s="24" t="s">
        <v>51</v>
      </c>
      <c r="M295" s="1">
        <v>1</v>
      </c>
      <c r="N295" s="1">
        <v>2</v>
      </c>
      <c r="O295" s="1">
        <v>1</v>
      </c>
      <c r="P295" s="1">
        <v>2</v>
      </c>
      <c r="Q295" s="24">
        <v>1</v>
      </c>
      <c r="R295" s="1">
        <v>2</v>
      </c>
      <c r="S295" s="1">
        <v>4</v>
      </c>
      <c r="T295" s="1">
        <v>2</v>
      </c>
      <c r="U295" s="1">
        <v>6</v>
      </c>
      <c r="V295" s="24">
        <v>3</v>
      </c>
      <c r="W295" s="1">
        <v>5</v>
      </c>
      <c r="X295" s="1">
        <v>8</v>
      </c>
      <c r="Y295" s="24">
        <v>1</v>
      </c>
      <c r="Z295" s="1" t="s">
        <v>48</v>
      </c>
      <c r="AA295" s="1" t="s">
        <v>48</v>
      </c>
      <c r="AB295" s="1" t="s">
        <v>48</v>
      </c>
      <c r="AC295" s="1" t="s">
        <v>48</v>
      </c>
      <c r="AD295" s="1" t="s">
        <v>48</v>
      </c>
      <c r="AE295" s="1">
        <v>6</v>
      </c>
      <c r="AF295" s="1" t="s">
        <v>48</v>
      </c>
      <c r="AG295" s="24" t="s">
        <v>48</v>
      </c>
      <c r="AH295" s="1">
        <v>10</v>
      </c>
      <c r="AI295" s="1">
        <v>8</v>
      </c>
      <c r="AJ295" s="24">
        <v>6</v>
      </c>
      <c r="AK295" s="36" t="s">
        <v>900</v>
      </c>
      <c r="AL295" s="9">
        <f t="shared" si="33"/>
        <v>-1.9435739201992874</v>
      </c>
      <c r="AM295" s="9">
        <f t="shared" si="34"/>
        <v>-0.99696595106281316</v>
      </c>
      <c r="AN295">
        <f t="shared" si="35"/>
        <v>3</v>
      </c>
      <c r="AO295" s="6">
        <f t="shared" si="36"/>
        <v>0</v>
      </c>
      <c r="AP295" s="9">
        <f>($AL$3*AL295+$AM$3*AM295+$AN$3*AN295+$AO$3*AO295)+$K$3*VLOOKUP(K295,COND!$A$2:$C$7,2,FALSE)+$L$3*VLOOKUP(L295,COND!$A$2:$C$7,3,FALSE)</f>
        <v>-1.657948804773687</v>
      </c>
      <c r="AQ295" s="28">
        <f t="shared" si="37"/>
        <v>0.1782734869048071</v>
      </c>
      <c r="AR295" t="str">
        <f t="shared" si="38"/>
        <v>LF</v>
      </c>
      <c r="AS295">
        <v>700</v>
      </c>
      <c r="AT295">
        <v>291</v>
      </c>
      <c r="AV295" t="str">
        <f t="shared" si="39"/>
        <v>Unlikely</v>
      </c>
      <c r="AX295" t="str">
        <f>IF(VLOOKUP($B295,'Draft List'!$D$4:$AC$2598,AX$3,FALSE)&lt;&gt;0,VLOOKUP($B295,'Draft List'!$D$4:$AC$2598,AX$3,FALSE),"")</f>
        <v/>
      </c>
      <c r="AY295" t="str">
        <f>IF(VLOOKUP($B295,'Draft List'!$D$4:$AC$2598,AY$3,FALSE)&lt;&gt;0,VLOOKUP($B295,'Draft List'!$D$4:$AC$2598,AY$3,FALSE),"")</f>
        <v/>
      </c>
      <c r="AZ295" t="str">
        <f>IF(VLOOKUP($B295,'Draft List'!$D$4:$AC$2598,AZ$3,FALSE)&lt;&gt;0,VLOOKUP($B295,'Draft List'!$D$4:$AC$2598,AZ$3,FALSE),"")</f>
        <v/>
      </c>
      <c r="BA295" t="str">
        <f>IF(VLOOKUP($B295,'Draft List'!$D$4:$AC$2598,BA$3,FALSE)&lt;&gt;0,VLOOKUP($B295,'Draft List'!$D$4:$AC$2598,BA$3,FALSE),"")</f>
        <v/>
      </c>
    </row>
    <row r="296" spans="1:53" hidden="1" x14ac:dyDescent="0.25">
      <c r="A296" t="str">
        <f t="shared" si="32"/>
        <v>LFWilton Lewis21</v>
      </c>
      <c r="B296">
        <f>VLOOKUP($A296,draft_listing_batters_stats!$A$1:$B$1324,2,FALSE)</f>
        <v>3083</v>
      </c>
      <c r="C296" s="1" t="s">
        <v>55</v>
      </c>
      <c r="D296" s="1" t="s">
        <v>1361</v>
      </c>
      <c r="E296" s="1" t="s">
        <v>229</v>
      </c>
      <c r="F296" s="1">
        <v>21</v>
      </c>
      <c r="G296" s="1" t="s">
        <v>68</v>
      </c>
      <c r="H296" s="1" t="s">
        <v>44</v>
      </c>
      <c r="I296" s="1" t="s">
        <v>54</v>
      </c>
      <c r="J296" s="24" t="s">
        <v>54</v>
      </c>
      <c r="K296" s="1" t="s">
        <v>46</v>
      </c>
      <c r="L296" s="24" t="s">
        <v>46</v>
      </c>
      <c r="M296" s="1">
        <v>2</v>
      </c>
      <c r="N296" s="1">
        <v>3</v>
      </c>
      <c r="O296" s="1">
        <v>3</v>
      </c>
      <c r="P296" s="1">
        <v>4</v>
      </c>
      <c r="Q296" s="24">
        <v>1</v>
      </c>
      <c r="R296" s="1">
        <v>2</v>
      </c>
      <c r="S296" s="1">
        <v>3</v>
      </c>
      <c r="T296" s="1">
        <v>4</v>
      </c>
      <c r="U296" s="1">
        <v>6</v>
      </c>
      <c r="V296" s="24">
        <v>1</v>
      </c>
      <c r="W296" s="1">
        <v>7</v>
      </c>
      <c r="X296" s="1">
        <v>9</v>
      </c>
      <c r="Y296" s="24">
        <v>1</v>
      </c>
      <c r="Z296" s="1" t="s">
        <v>48</v>
      </c>
      <c r="AA296" s="1" t="s">
        <v>48</v>
      </c>
      <c r="AB296" s="1" t="s">
        <v>48</v>
      </c>
      <c r="AC296" s="1" t="s">
        <v>48</v>
      </c>
      <c r="AD296" s="1" t="s">
        <v>48</v>
      </c>
      <c r="AE296" s="1">
        <v>4</v>
      </c>
      <c r="AF296" s="1" t="s">
        <v>48</v>
      </c>
      <c r="AG296" s="24" t="s">
        <v>48</v>
      </c>
      <c r="AH296" s="1">
        <v>2</v>
      </c>
      <c r="AI296" s="1">
        <v>4</v>
      </c>
      <c r="AJ296" s="24">
        <v>3</v>
      </c>
      <c r="AK296" s="36" t="s">
        <v>854</v>
      </c>
      <c r="AL296" s="9">
        <f t="shared" si="33"/>
        <v>-1.2244161163109442</v>
      </c>
      <c r="AM296" s="9">
        <f t="shared" si="34"/>
        <v>-0.9619355222678807</v>
      </c>
      <c r="AN296">
        <f t="shared" si="35"/>
        <v>0</v>
      </c>
      <c r="AO296" s="6">
        <f t="shared" si="36"/>
        <v>0</v>
      </c>
      <c r="AP296" s="9">
        <f>($AL$3*AL296+$AM$3*AM296+$AN$3*AN296+$AO$3*AO296)+$K$3*VLOOKUP(K296,COND!$A$2:$C$7,2,FALSE)+$L$3*VLOOKUP(L296,COND!$A$2:$C$7,3,FALSE)</f>
        <v>-1.665667878845662</v>
      </c>
      <c r="AQ296" s="28">
        <f t="shared" si="37"/>
        <v>0.17717292893329983</v>
      </c>
      <c r="AR296" t="str">
        <f t="shared" si="38"/>
        <v>LF</v>
      </c>
      <c r="AS296">
        <v>700</v>
      </c>
      <c r="AT296">
        <v>292</v>
      </c>
      <c r="AV296" t="str">
        <f t="shared" si="39"/>
        <v>Unlikely</v>
      </c>
      <c r="AX296" t="str">
        <f>IF(VLOOKUP($B296,'Draft List'!$D$4:$AC$2598,AX$3,FALSE)&lt;&gt;0,VLOOKUP($B296,'Draft List'!$D$4:$AC$2598,AX$3,FALSE),"")</f>
        <v/>
      </c>
      <c r="AY296" t="str">
        <f>IF(VLOOKUP($B296,'Draft List'!$D$4:$AC$2598,AY$3,FALSE)&lt;&gt;0,VLOOKUP($B296,'Draft List'!$D$4:$AC$2598,AY$3,FALSE),"")</f>
        <v/>
      </c>
      <c r="AZ296" t="str">
        <f>IF(VLOOKUP($B296,'Draft List'!$D$4:$AC$2598,AZ$3,FALSE)&lt;&gt;0,VLOOKUP($B296,'Draft List'!$D$4:$AC$2598,AZ$3,FALSE),"")</f>
        <v/>
      </c>
      <c r="BA296" t="str">
        <f>IF(VLOOKUP($B296,'Draft List'!$D$4:$AC$2598,BA$3,FALSE)&lt;&gt;0,VLOOKUP($B296,'Draft List'!$D$4:$AC$2598,BA$3,FALSE),"")</f>
        <v/>
      </c>
    </row>
    <row r="297" spans="1:53" hidden="1" x14ac:dyDescent="0.25">
      <c r="A297" t="str">
        <f t="shared" si="32"/>
        <v>1BTokaji Ohayashi21</v>
      </c>
      <c r="B297">
        <f>VLOOKUP($A297,draft_listing_batters_stats!$A$1:$B$1324,2,FALSE)</f>
        <v>11003</v>
      </c>
      <c r="C297" s="1" t="s">
        <v>94</v>
      </c>
      <c r="D297" s="1" t="s">
        <v>686</v>
      </c>
      <c r="E297" s="1" t="s">
        <v>586</v>
      </c>
      <c r="F297" s="1">
        <v>21</v>
      </c>
      <c r="G297" s="1" t="s">
        <v>44</v>
      </c>
      <c r="H297" s="1" t="s">
        <v>58</v>
      </c>
      <c r="I297" s="1" t="s">
        <v>54</v>
      </c>
      <c r="J297" s="24" t="s">
        <v>54</v>
      </c>
      <c r="K297" s="1" t="s">
        <v>46</v>
      </c>
      <c r="L297" s="24" t="s">
        <v>47</v>
      </c>
      <c r="M297" s="1">
        <v>2</v>
      </c>
      <c r="N297" s="1">
        <v>4</v>
      </c>
      <c r="O297" s="1">
        <v>2</v>
      </c>
      <c r="P297" s="1">
        <v>4</v>
      </c>
      <c r="Q297" s="24">
        <v>3</v>
      </c>
      <c r="R297" s="1">
        <v>2</v>
      </c>
      <c r="S297" s="1">
        <v>4</v>
      </c>
      <c r="T297" s="1">
        <v>2</v>
      </c>
      <c r="U297" s="1">
        <v>6</v>
      </c>
      <c r="V297" s="24">
        <v>4</v>
      </c>
      <c r="W297" s="1">
        <v>1</v>
      </c>
      <c r="X297" s="1">
        <v>1</v>
      </c>
      <c r="Y297" s="24">
        <v>1</v>
      </c>
      <c r="Z297" s="1" t="s">
        <v>48</v>
      </c>
      <c r="AA297" s="1">
        <v>6</v>
      </c>
      <c r="AB297" s="1" t="s">
        <v>48</v>
      </c>
      <c r="AC297" s="1" t="s">
        <v>48</v>
      </c>
      <c r="AD297" s="1" t="s">
        <v>48</v>
      </c>
      <c r="AE297" s="1" t="s">
        <v>48</v>
      </c>
      <c r="AF297" s="1" t="s">
        <v>48</v>
      </c>
      <c r="AG297" s="24" t="s">
        <v>48</v>
      </c>
      <c r="AH297" s="1">
        <v>2</v>
      </c>
      <c r="AI297" s="1">
        <v>1</v>
      </c>
      <c r="AJ297" s="24">
        <v>5</v>
      </c>
      <c r="AK297" s="36" t="s">
        <v>826</v>
      </c>
      <c r="AL297" s="9">
        <f t="shared" si="33"/>
        <v>-1.1763850510819753</v>
      </c>
      <c r="AM297" s="9">
        <f t="shared" si="34"/>
        <v>-0.95694961124572964</v>
      </c>
      <c r="AN297">
        <f t="shared" si="35"/>
        <v>0</v>
      </c>
      <c r="AO297" s="6">
        <f t="shared" si="36"/>
        <v>0</v>
      </c>
      <c r="AP297" s="9">
        <f>($AL$3*AL297+$AM$3*AM297+$AN$3*AN297+$AO$3*AO297)+$K$3*VLOOKUP(K297,COND!$A$2:$C$7,2,FALSE)+$L$3*VLOOKUP(L297,COND!$A$2:$C$7,3,FALSE)</f>
        <v>-1.7010338400569545</v>
      </c>
      <c r="AQ297" s="28">
        <f t="shared" si="37"/>
        <v>0.17213057668117981</v>
      </c>
      <c r="AR297" t="str">
        <f t="shared" si="38"/>
        <v>1B</v>
      </c>
      <c r="AS297">
        <v>700</v>
      </c>
      <c r="AT297">
        <v>293</v>
      </c>
      <c r="AV297" t="str">
        <f t="shared" si="39"/>
        <v>Unlikely</v>
      </c>
      <c r="AX297">
        <f>IF(VLOOKUP($B297,'Draft List'!$D$4:$AC$2598,AX$3,FALSE)&lt;&gt;0,VLOOKUP($B297,'Draft List'!$D$4:$AC$2598,AX$3,FALSE),"")</f>
        <v>262</v>
      </c>
      <c r="AY297">
        <f>IF(VLOOKUP($B297,'Draft List'!$D$4:$AC$2598,AY$3,FALSE)&lt;&gt;0,VLOOKUP($B297,'Draft List'!$D$4:$AC$2598,AY$3,FALSE),"")</f>
        <v>10</v>
      </c>
      <c r="AZ297">
        <f>IF(VLOOKUP($B297,'Draft List'!$D$4:$AC$2598,AZ$3,FALSE)&lt;&gt;0,VLOOKUP($B297,'Draft List'!$D$4:$AC$2598,AZ$3,FALSE),"")</f>
        <v>22</v>
      </c>
      <c r="BA297" t="str">
        <f>IF(VLOOKUP($B297,'Draft List'!$D$4:$AC$2598,BA$3,FALSE)&lt;&gt;0,VLOOKUP($B297,'Draft List'!$D$4:$AC$2598,BA$3,FALSE),"")</f>
        <v>Florida Featherheads</v>
      </c>
    </row>
    <row r="298" spans="1:53" hidden="1" x14ac:dyDescent="0.25">
      <c r="A298" t="str">
        <f t="shared" si="32"/>
        <v>RFTaylor García18</v>
      </c>
      <c r="B298">
        <f>VLOOKUP($A298,draft_listing_batters_stats!$A$1:$B$1324,2,FALSE)</f>
        <v>7498</v>
      </c>
      <c r="C298" s="1" t="s">
        <v>73</v>
      </c>
      <c r="D298" s="1" t="s">
        <v>461</v>
      </c>
      <c r="E298" s="1" t="s">
        <v>136</v>
      </c>
      <c r="F298" s="1">
        <v>18</v>
      </c>
      <c r="G298" s="1" t="s">
        <v>58</v>
      </c>
      <c r="H298" s="1" t="s">
        <v>58</v>
      </c>
      <c r="I298" s="1" t="s">
        <v>54</v>
      </c>
      <c r="J298" s="24" t="s">
        <v>54</v>
      </c>
      <c r="K298" s="1" t="s">
        <v>46</v>
      </c>
      <c r="L298" s="24" t="s">
        <v>46</v>
      </c>
      <c r="M298" s="1">
        <v>1</v>
      </c>
      <c r="N298" s="1">
        <v>1</v>
      </c>
      <c r="O298" s="1">
        <v>1</v>
      </c>
      <c r="P298" s="1">
        <v>1</v>
      </c>
      <c r="Q298" s="24">
        <v>2</v>
      </c>
      <c r="R298" s="1">
        <v>3</v>
      </c>
      <c r="S298" s="1">
        <v>1</v>
      </c>
      <c r="T298" s="1">
        <v>1</v>
      </c>
      <c r="U298" s="1">
        <v>5</v>
      </c>
      <c r="V298" s="24">
        <v>4</v>
      </c>
      <c r="W298" s="1">
        <v>7</v>
      </c>
      <c r="X298" s="1">
        <v>8</v>
      </c>
      <c r="Y298" s="24">
        <v>1</v>
      </c>
      <c r="Z298" s="1" t="s">
        <v>48</v>
      </c>
      <c r="AA298" s="1" t="s">
        <v>48</v>
      </c>
      <c r="AB298" s="1" t="s">
        <v>48</v>
      </c>
      <c r="AC298" s="1" t="s">
        <v>48</v>
      </c>
      <c r="AD298" s="1" t="s">
        <v>48</v>
      </c>
      <c r="AE298" s="1">
        <v>2</v>
      </c>
      <c r="AF298" s="1" t="s">
        <v>48</v>
      </c>
      <c r="AG298" s="24">
        <v>1</v>
      </c>
      <c r="AH298" s="1">
        <v>4</v>
      </c>
      <c r="AI298" s="1">
        <v>5</v>
      </c>
      <c r="AJ298" s="24">
        <v>5</v>
      </c>
      <c r="AK298" s="36" t="s">
        <v>839</v>
      </c>
      <c r="AL298" s="9">
        <f t="shared" si="33"/>
        <v>-2.0443270100104884</v>
      </c>
      <c r="AM298" s="9">
        <f t="shared" si="34"/>
        <v>-0.96034445793264811</v>
      </c>
      <c r="AN298">
        <f t="shared" si="35"/>
        <v>0</v>
      </c>
      <c r="AO298" s="6">
        <f t="shared" si="36"/>
        <v>0</v>
      </c>
      <c r="AP298" s="9">
        <f>($AL$3*AL298+$AM$3*AM298+$AN$3*AN298+$AO$3*AO298)+$K$3*VLOOKUP(K298,COND!$A$2:$C$7,2,FALSE)+$L$3*VLOOKUP(L298,COND!$A$2:$C$7,3,FALSE)</f>
        <v>-1.7285661961928245</v>
      </c>
      <c r="AQ298" s="28">
        <f t="shared" si="37"/>
        <v>0.16820511182138273</v>
      </c>
      <c r="AR298" t="str">
        <f t="shared" si="38"/>
        <v>LF</v>
      </c>
      <c r="AS298">
        <v>700</v>
      </c>
      <c r="AT298">
        <v>294</v>
      </c>
      <c r="AV298" t="str">
        <f t="shared" si="39"/>
        <v>Unlikely</v>
      </c>
      <c r="AX298" t="str">
        <f>IF(VLOOKUP($B298,'Draft List'!$D$4:$AC$2598,AX$3,FALSE)&lt;&gt;0,VLOOKUP($B298,'Draft List'!$D$4:$AC$2598,AX$3,FALSE),"")</f>
        <v/>
      </c>
      <c r="AY298" t="str">
        <f>IF(VLOOKUP($B298,'Draft List'!$D$4:$AC$2598,AY$3,FALSE)&lt;&gt;0,VLOOKUP($B298,'Draft List'!$D$4:$AC$2598,AY$3,FALSE),"")</f>
        <v/>
      </c>
      <c r="AZ298" t="str">
        <f>IF(VLOOKUP($B298,'Draft List'!$D$4:$AC$2598,AZ$3,FALSE)&lt;&gt;0,VLOOKUP($B298,'Draft List'!$D$4:$AC$2598,AZ$3,FALSE),"")</f>
        <v/>
      </c>
      <c r="BA298" t="str">
        <f>IF(VLOOKUP($B298,'Draft List'!$D$4:$AC$2598,BA$3,FALSE)&lt;&gt;0,VLOOKUP($B298,'Draft List'!$D$4:$AC$2598,BA$3,FALSE),"")</f>
        <v/>
      </c>
    </row>
    <row r="299" spans="1:53" hidden="1" x14ac:dyDescent="0.25">
      <c r="A299" t="str">
        <f t="shared" si="32"/>
        <v>SSNorberto Castro21</v>
      </c>
      <c r="B299">
        <f>VLOOKUP($A299,draft_listing_batters_stats!$A$1:$B$1324,2,FALSE)</f>
        <v>15663</v>
      </c>
      <c r="C299" s="1" t="s">
        <v>79</v>
      </c>
      <c r="D299" s="1" t="s">
        <v>451</v>
      </c>
      <c r="E299" s="1" t="s">
        <v>393</v>
      </c>
      <c r="F299" s="1">
        <v>21</v>
      </c>
      <c r="G299" s="1" t="s">
        <v>44</v>
      </c>
      <c r="H299" s="1" t="s">
        <v>44</v>
      </c>
      <c r="I299" s="1" t="s">
        <v>54</v>
      </c>
      <c r="J299" s="24" t="s">
        <v>54</v>
      </c>
      <c r="K299" s="1" t="s">
        <v>46</v>
      </c>
      <c r="L299" s="24" t="s">
        <v>51</v>
      </c>
      <c r="M299" s="1">
        <v>2</v>
      </c>
      <c r="N299" s="1">
        <v>3</v>
      </c>
      <c r="O299" s="1">
        <v>1</v>
      </c>
      <c r="P299" s="1">
        <v>3</v>
      </c>
      <c r="Q299" s="24">
        <v>1</v>
      </c>
      <c r="R299" s="1">
        <v>2</v>
      </c>
      <c r="S299" s="1">
        <v>3</v>
      </c>
      <c r="T299" s="1">
        <v>1</v>
      </c>
      <c r="U299" s="1">
        <v>5</v>
      </c>
      <c r="V299" s="24">
        <v>5</v>
      </c>
      <c r="W299" s="1">
        <v>8</v>
      </c>
      <c r="X299" s="1">
        <v>7</v>
      </c>
      <c r="Y299" s="24">
        <v>1</v>
      </c>
      <c r="Z299" s="1" t="s">
        <v>48</v>
      </c>
      <c r="AA299" s="1" t="s">
        <v>48</v>
      </c>
      <c r="AB299" s="1" t="s">
        <v>48</v>
      </c>
      <c r="AC299" s="1" t="s">
        <v>48</v>
      </c>
      <c r="AD299" s="1">
        <v>6</v>
      </c>
      <c r="AE299" s="1" t="s">
        <v>48</v>
      </c>
      <c r="AF299" s="1" t="s">
        <v>48</v>
      </c>
      <c r="AG299" s="24" t="s">
        <v>48</v>
      </c>
      <c r="AH299" s="1">
        <v>10</v>
      </c>
      <c r="AI299" s="1">
        <v>10</v>
      </c>
      <c r="AJ299" s="24">
        <v>10</v>
      </c>
      <c r="AK299" s="36" t="s">
        <v>866</v>
      </c>
      <c r="AL299" s="9">
        <f t="shared" si="33"/>
        <v>-1.4802486543683284</v>
      </c>
      <c r="AM299" s="9">
        <f t="shared" si="34"/>
        <v>-1.1407641950808325</v>
      </c>
      <c r="AN299">
        <f t="shared" si="35"/>
        <v>6</v>
      </c>
      <c r="AO299" s="6">
        <f t="shared" si="36"/>
        <v>1</v>
      </c>
      <c r="AP299" s="9">
        <f>($AL$3*AL299+$AM$3*AM299+$AN$3*AN299+$AO$3*AO299)+$K$3*VLOOKUP(K299,COND!$A$2:$C$7,2,FALSE)+$L$3*VLOOKUP(L299,COND!$A$2:$C$7,3,FALSE)</f>
        <v>-1.7371952064068239</v>
      </c>
      <c r="AQ299" s="28">
        <f t="shared" si="37"/>
        <v>0.16697481840941591</v>
      </c>
      <c r="AR299" t="str">
        <f t="shared" si="38"/>
        <v>SS</v>
      </c>
      <c r="AS299">
        <v>700</v>
      </c>
      <c r="AT299">
        <v>295</v>
      </c>
      <c r="AV299" t="str">
        <f t="shared" si="39"/>
        <v>Unlikely</v>
      </c>
      <c r="AX299" t="str">
        <f>IF(VLOOKUP($B299,'Draft List'!$D$4:$AC$2598,AX$3,FALSE)&lt;&gt;0,VLOOKUP($B299,'Draft List'!$D$4:$AC$2598,AX$3,FALSE),"")</f>
        <v/>
      </c>
      <c r="AY299" t="str">
        <f>IF(VLOOKUP($B299,'Draft List'!$D$4:$AC$2598,AY$3,FALSE)&lt;&gt;0,VLOOKUP($B299,'Draft List'!$D$4:$AC$2598,AY$3,FALSE),"")</f>
        <v/>
      </c>
      <c r="AZ299" t="str">
        <f>IF(VLOOKUP($B299,'Draft List'!$D$4:$AC$2598,AZ$3,FALSE)&lt;&gt;0,VLOOKUP($B299,'Draft List'!$D$4:$AC$2598,AZ$3,FALSE),"")</f>
        <v/>
      </c>
      <c r="BA299" t="str">
        <f>IF(VLOOKUP($B299,'Draft List'!$D$4:$AC$2598,BA$3,FALSE)&lt;&gt;0,VLOOKUP($B299,'Draft List'!$D$4:$AC$2598,BA$3,FALSE),"")</f>
        <v/>
      </c>
    </row>
    <row r="300" spans="1:53" hidden="1" x14ac:dyDescent="0.25">
      <c r="A300" t="str">
        <f t="shared" si="32"/>
        <v>CFGus Meikleham21</v>
      </c>
      <c r="B300">
        <f>VLOOKUP($A300,draft_listing_batters_stats!$A$1:$B$1324,2,FALSE)</f>
        <v>9161</v>
      </c>
      <c r="C300" s="1" t="s">
        <v>81</v>
      </c>
      <c r="D300" s="1" t="s">
        <v>1439</v>
      </c>
      <c r="E300" s="1" t="s">
        <v>1440</v>
      </c>
      <c r="F300" s="1">
        <v>21</v>
      </c>
      <c r="G300" s="1" t="s">
        <v>44</v>
      </c>
      <c r="H300" s="1" t="s">
        <v>44</v>
      </c>
      <c r="I300" s="1" t="s">
        <v>54</v>
      </c>
      <c r="J300" s="24" t="s">
        <v>54</v>
      </c>
      <c r="K300" s="1" t="s">
        <v>47</v>
      </c>
      <c r="L300" s="24" t="s">
        <v>46</v>
      </c>
      <c r="M300" s="1">
        <v>1</v>
      </c>
      <c r="N300" s="1">
        <v>3</v>
      </c>
      <c r="O300" s="1">
        <v>2</v>
      </c>
      <c r="P300" s="1">
        <v>1</v>
      </c>
      <c r="Q300" s="24">
        <v>1</v>
      </c>
      <c r="R300" s="1">
        <v>3</v>
      </c>
      <c r="S300" s="1">
        <v>4</v>
      </c>
      <c r="T300" s="1">
        <v>3</v>
      </c>
      <c r="U300" s="1">
        <v>2</v>
      </c>
      <c r="V300" s="24">
        <v>1</v>
      </c>
      <c r="W300" s="1">
        <v>1</v>
      </c>
      <c r="X300" s="1">
        <v>4</v>
      </c>
      <c r="Y300" s="24">
        <v>1</v>
      </c>
      <c r="Z300" s="1" t="s">
        <v>48</v>
      </c>
      <c r="AA300" s="1" t="s">
        <v>48</v>
      </c>
      <c r="AB300" s="1" t="s">
        <v>48</v>
      </c>
      <c r="AC300" s="1" t="s">
        <v>48</v>
      </c>
      <c r="AD300" s="1" t="s">
        <v>48</v>
      </c>
      <c r="AE300" s="1">
        <v>3</v>
      </c>
      <c r="AF300" s="1">
        <v>7</v>
      </c>
      <c r="AG300" s="24" t="s">
        <v>48</v>
      </c>
      <c r="AH300" s="1">
        <v>7</v>
      </c>
      <c r="AI300" s="1">
        <v>6</v>
      </c>
      <c r="AJ300" s="24">
        <v>4</v>
      </c>
      <c r="AK300" s="36" t="s">
        <v>867</v>
      </c>
      <c r="AL300" s="9">
        <f t="shared" si="33"/>
        <v>-1.8991620965662634</v>
      </c>
      <c r="AM300" s="9">
        <f t="shared" si="34"/>
        <v>-1.030219500508728</v>
      </c>
      <c r="AN300">
        <f t="shared" si="35"/>
        <v>0</v>
      </c>
      <c r="AO300" s="6">
        <f t="shared" si="36"/>
        <v>0.75</v>
      </c>
      <c r="AP300" s="9">
        <f>($AL$3*AL300+$AM$3*AM300+$AN$3*AN300+$AO$3*AO300)+$K$3*VLOOKUP(K300,COND!$A$2:$C$7,2,FALSE)+$L$3*VLOOKUP(L300,COND!$A$2:$C$7,3,FALSE)</f>
        <v>-1.9025502157613623</v>
      </c>
      <c r="AQ300" s="28">
        <f t="shared" si="37"/>
        <v>0.14339909261938824</v>
      </c>
      <c r="AR300" t="str">
        <f t="shared" si="38"/>
        <v>CF</v>
      </c>
      <c r="AS300">
        <v>700</v>
      </c>
      <c r="AT300">
        <v>296</v>
      </c>
      <c r="AV300" t="str">
        <f t="shared" si="39"/>
        <v>Unlikely</v>
      </c>
      <c r="AX300">
        <f>IF(VLOOKUP($B300,'Draft List'!$D$4:$AC$2598,AX$3,FALSE)&lt;&gt;0,VLOOKUP($B300,'Draft List'!$D$4:$AC$2598,AX$3,FALSE),"")</f>
        <v>86</v>
      </c>
      <c r="AY300">
        <f>IF(VLOOKUP($B300,'Draft List'!$D$4:$AC$2598,AY$3,FALSE)&lt;&gt;0,VLOOKUP($B300,'Draft List'!$D$4:$AC$2598,AY$3,FALSE),"")</f>
        <v>4</v>
      </c>
      <c r="AZ300">
        <f>IF(VLOOKUP($B300,'Draft List'!$D$4:$AC$2598,AZ$3,FALSE)&lt;&gt;0,VLOOKUP($B300,'Draft List'!$D$4:$AC$2598,AZ$3,FALSE),"")</f>
        <v>1</v>
      </c>
      <c r="BA300" t="str">
        <f>IF(VLOOKUP($B300,'Draft List'!$D$4:$AC$2598,BA$3,FALSE)&lt;&gt;0,VLOOKUP($B300,'Draft List'!$D$4:$AC$2598,BA$3,FALSE),"")</f>
        <v>Yuma Bulldozers</v>
      </c>
    </row>
    <row r="301" spans="1:53" hidden="1" x14ac:dyDescent="0.25">
      <c r="A301" t="str">
        <f t="shared" si="32"/>
        <v>C-Jacob Cook21</v>
      </c>
      <c r="B301">
        <f>VLOOKUP($A301,draft_listing_batters_stats!$A$1:$B$1324,2,FALSE)</f>
        <v>8156</v>
      </c>
      <c r="C301" s="1" t="s">
        <v>93</v>
      </c>
      <c r="D301" s="1" t="s">
        <v>526</v>
      </c>
      <c r="E301" s="1" t="s">
        <v>706</v>
      </c>
      <c r="F301" s="1">
        <v>21</v>
      </c>
      <c r="G301" s="1" t="s">
        <v>58</v>
      </c>
      <c r="H301" s="1" t="s">
        <v>44</v>
      </c>
      <c r="I301" s="1" t="s">
        <v>54</v>
      </c>
      <c r="J301" s="24" t="s">
        <v>54</v>
      </c>
      <c r="K301" s="1" t="s">
        <v>47</v>
      </c>
      <c r="L301" s="24" t="s">
        <v>46</v>
      </c>
      <c r="M301" s="1">
        <v>2</v>
      </c>
      <c r="N301" s="1">
        <v>1</v>
      </c>
      <c r="O301" s="1">
        <v>1</v>
      </c>
      <c r="P301" s="1">
        <v>3</v>
      </c>
      <c r="Q301" s="24">
        <v>1</v>
      </c>
      <c r="R301" s="1">
        <v>3</v>
      </c>
      <c r="S301" s="1">
        <v>3</v>
      </c>
      <c r="T301" s="1">
        <v>1</v>
      </c>
      <c r="U301" s="1">
        <v>5</v>
      </c>
      <c r="V301" s="24">
        <v>1</v>
      </c>
      <c r="W301" s="1">
        <v>2</v>
      </c>
      <c r="X301" s="1">
        <v>2</v>
      </c>
      <c r="Y301" s="24">
        <v>4</v>
      </c>
      <c r="Z301" s="1" t="s">
        <v>48</v>
      </c>
      <c r="AA301" s="1" t="s">
        <v>48</v>
      </c>
      <c r="AB301" s="1" t="s">
        <v>48</v>
      </c>
      <c r="AC301" s="1" t="s">
        <v>48</v>
      </c>
      <c r="AD301" s="1" t="s">
        <v>48</v>
      </c>
      <c r="AE301" s="1" t="s">
        <v>48</v>
      </c>
      <c r="AF301" s="1" t="s">
        <v>48</v>
      </c>
      <c r="AG301" s="24" t="s">
        <v>48</v>
      </c>
      <c r="AH301" s="1">
        <v>1</v>
      </c>
      <c r="AI301" s="1">
        <v>1</v>
      </c>
      <c r="AJ301" s="24">
        <v>1</v>
      </c>
      <c r="AK301" s="36" t="s">
        <v>993</v>
      </c>
      <c r="AL301" s="9">
        <f t="shared" si="33"/>
        <v>-1.5823684136057352</v>
      </c>
      <c r="AM301" s="9">
        <f t="shared" si="34"/>
        <v>-0.97827371814649133</v>
      </c>
      <c r="AN301">
        <f t="shared" si="35"/>
        <v>0</v>
      </c>
      <c r="AO301" s="6">
        <f t="shared" si="36"/>
        <v>0</v>
      </c>
      <c r="AP301" s="9">
        <f>($AL$3*AL301+$AM$3*AM301+$AN$3*AN301+$AO$3*AO301)+$K$3*VLOOKUP(K301,COND!$A$2:$C$7,2,FALSE)+$L$3*VLOOKUP(L301,COND!$A$2:$C$7,3,FALSE)</f>
        <v>-1.9975214591184685</v>
      </c>
      <c r="AQ301" s="28">
        <f t="shared" si="37"/>
        <v>0.12985843243579237</v>
      </c>
      <c r="AR301" t="str">
        <f t="shared" si="38"/>
        <v>DH</v>
      </c>
      <c r="AS301">
        <v>700</v>
      </c>
      <c r="AT301">
        <v>297</v>
      </c>
      <c r="AV301" t="str">
        <f t="shared" si="39"/>
        <v>Unlikely</v>
      </c>
      <c r="AX301" t="str">
        <f>IF(VLOOKUP($B301,'Draft List'!$D$4:$AC$2598,AX$3,FALSE)&lt;&gt;0,VLOOKUP($B301,'Draft List'!$D$4:$AC$2598,AX$3,FALSE),"")</f>
        <v/>
      </c>
      <c r="AY301" t="str">
        <f>IF(VLOOKUP($B301,'Draft List'!$D$4:$AC$2598,AY$3,FALSE)&lt;&gt;0,VLOOKUP($B301,'Draft List'!$D$4:$AC$2598,AY$3,FALSE),"")</f>
        <v/>
      </c>
      <c r="AZ301" t="str">
        <f>IF(VLOOKUP($B301,'Draft List'!$D$4:$AC$2598,AZ$3,FALSE)&lt;&gt;0,VLOOKUP($B301,'Draft List'!$D$4:$AC$2598,AZ$3,FALSE),"")</f>
        <v/>
      </c>
      <c r="BA301" t="str">
        <f>IF(VLOOKUP($B301,'Draft List'!$D$4:$AC$2598,BA$3,FALSE)&lt;&gt;0,VLOOKUP($B301,'Draft List'!$D$4:$AC$2598,BA$3,FALSE),"")</f>
        <v/>
      </c>
    </row>
    <row r="302" spans="1:53" hidden="1" x14ac:dyDescent="0.25">
      <c r="A302" t="str">
        <f t="shared" si="32"/>
        <v>C-Mike Payne21</v>
      </c>
      <c r="B302">
        <f>VLOOKUP($A302,draft_listing_batters_stats!$A$1:$B$1324,2,FALSE)</f>
        <v>5769</v>
      </c>
      <c r="C302" s="1" t="s">
        <v>93</v>
      </c>
      <c r="D302" s="1" t="s">
        <v>159</v>
      </c>
      <c r="E302" s="1" t="s">
        <v>831</v>
      </c>
      <c r="F302" s="1">
        <v>21</v>
      </c>
      <c r="G302" s="1" t="s">
        <v>44</v>
      </c>
      <c r="H302" s="1" t="s">
        <v>44</v>
      </c>
      <c r="I302" s="1" t="s">
        <v>54</v>
      </c>
      <c r="J302" s="24" t="s">
        <v>54</v>
      </c>
      <c r="K302" s="1" t="s">
        <v>46</v>
      </c>
      <c r="L302" s="24" t="s">
        <v>46</v>
      </c>
      <c r="M302" s="1">
        <v>2</v>
      </c>
      <c r="N302" s="1">
        <v>2</v>
      </c>
      <c r="O302" s="1">
        <v>2</v>
      </c>
      <c r="P302" s="1">
        <v>3</v>
      </c>
      <c r="Q302" s="24">
        <v>2</v>
      </c>
      <c r="R302" s="1">
        <v>2</v>
      </c>
      <c r="S302" s="1">
        <v>3</v>
      </c>
      <c r="T302" s="1">
        <v>2</v>
      </c>
      <c r="U302" s="1">
        <v>5</v>
      </c>
      <c r="V302" s="24">
        <v>4</v>
      </c>
      <c r="W302" s="1">
        <v>4</v>
      </c>
      <c r="X302" s="1">
        <v>3</v>
      </c>
      <c r="Y302" s="24">
        <v>8</v>
      </c>
      <c r="Z302" s="1">
        <v>2</v>
      </c>
      <c r="AA302" s="1" t="s">
        <v>48</v>
      </c>
      <c r="AB302" s="1" t="s">
        <v>48</v>
      </c>
      <c r="AC302" s="1" t="s">
        <v>48</v>
      </c>
      <c r="AD302" s="1" t="s">
        <v>48</v>
      </c>
      <c r="AE302" s="1" t="s">
        <v>48</v>
      </c>
      <c r="AF302" s="1" t="s">
        <v>48</v>
      </c>
      <c r="AG302" s="24" t="s">
        <v>48</v>
      </c>
      <c r="AH302" s="1">
        <v>1</v>
      </c>
      <c r="AI302" s="1">
        <v>2</v>
      </c>
      <c r="AJ302" s="24">
        <v>1</v>
      </c>
      <c r="AK302" s="36" t="s">
        <v>854</v>
      </c>
      <c r="AL302" s="9">
        <f t="shared" si="33"/>
        <v>-1.4082307001460468</v>
      </c>
      <c r="AM302" s="9">
        <f t="shared" si="34"/>
        <v>-1.0977190408740143</v>
      </c>
      <c r="AN302">
        <f t="shared" si="35"/>
        <v>0</v>
      </c>
      <c r="AO302" s="6">
        <f t="shared" si="36"/>
        <v>1.25</v>
      </c>
      <c r="AP302" s="9">
        <f>($AL$3*AL302+$AM$3*AM302+$AN$3*AN302+$AO$3*AO302)+$K$3*VLOOKUP(K302,COND!$A$2:$C$7,2,FALSE)+$L$3*VLOOKUP(L302,COND!$A$2:$C$7,3,FALSE)</f>
        <v>-2.0634515605027772</v>
      </c>
      <c r="AQ302" s="28">
        <f t="shared" si="37"/>
        <v>0.12045835439997975</v>
      </c>
      <c r="AR302" t="str">
        <f t="shared" si="38"/>
        <v>C</v>
      </c>
      <c r="AS302">
        <v>700</v>
      </c>
      <c r="AT302">
        <v>298</v>
      </c>
      <c r="AV302" t="str">
        <f t="shared" si="39"/>
        <v>Unlikely</v>
      </c>
      <c r="AX302" t="str">
        <f>IF(VLOOKUP($B302,'Draft List'!$D$4:$AC$2598,AX$3,FALSE)&lt;&gt;0,VLOOKUP($B302,'Draft List'!$D$4:$AC$2598,AX$3,FALSE),"")</f>
        <v/>
      </c>
      <c r="AY302" t="str">
        <f>IF(VLOOKUP($B302,'Draft List'!$D$4:$AC$2598,AY$3,FALSE)&lt;&gt;0,VLOOKUP($B302,'Draft List'!$D$4:$AC$2598,AY$3,FALSE),"")</f>
        <v/>
      </c>
      <c r="AZ302" t="str">
        <f>IF(VLOOKUP($B302,'Draft List'!$D$4:$AC$2598,AZ$3,FALSE)&lt;&gt;0,VLOOKUP($B302,'Draft List'!$D$4:$AC$2598,AZ$3,FALSE),"")</f>
        <v/>
      </c>
      <c r="BA302" t="str">
        <f>IF(VLOOKUP($B302,'Draft List'!$D$4:$AC$2598,BA$3,FALSE)&lt;&gt;0,VLOOKUP($B302,'Draft List'!$D$4:$AC$2598,BA$3,FALSE),"")</f>
        <v/>
      </c>
    </row>
    <row r="303" spans="1:53" hidden="1" x14ac:dyDescent="0.25">
      <c r="A303" t="str">
        <f t="shared" si="32"/>
        <v>1BTom Brooks22</v>
      </c>
      <c r="B303">
        <f>VLOOKUP($A303,draft_listing_batters_stats!$A$1:$B$1324,2,FALSE)</f>
        <v>8809</v>
      </c>
      <c r="C303" s="1" t="s">
        <v>94</v>
      </c>
      <c r="D303" s="1" t="s">
        <v>550</v>
      </c>
      <c r="E303" s="1" t="s">
        <v>1060</v>
      </c>
      <c r="F303" s="1">
        <v>22</v>
      </c>
      <c r="G303" s="1" t="s">
        <v>58</v>
      </c>
      <c r="H303" s="1" t="s">
        <v>58</v>
      </c>
      <c r="I303" s="1" t="s">
        <v>54</v>
      </c>
      <c r="J303" s="24" t="s">
        <v>54</v>
      </c>
      <c r="K303" s="1" t="s">
        <v>47</v>
      </c>
      <c r="L303" s="24" t="s">
        <v>51</v>
      </c>
      <c r="M303" s="1">
        <v>2</v>
      </c>
      <c r="N303" s="1">
        <v>2</v>
      </c>
      <c r="O303" s="1">
        <v>1</v>
      </c>
      <c r="P303" s="1">
        <v>5</v>
      </c>
      <c r="Q303" s="24">
        <v>1</v>
      </c>
      <c r="R303" s="1">
        <v>2</v>
      </c>
      <c r="S303" s="1">
        <v>2</v>
      </c>
      <c r="T303" s="1">
        <v>1</v>
      </c>
      <c r="U303" s="1">
        <v>8</v>
      </c>
      <c r="V303" s="24">
        <v>3</v>
      </c>
      <c r="W303" s="1">
        <v>4</v>
      </c>
      <c r="X303" s="1">
        <v>2</v>
      </c>
      <c r="Y303" s="24">
        <v>1</v>
      </c>
      <c r="Z303" s="1" t="s">
        <v>48</v>
      </c>
      <c r="AA303" s="1" t="s">
        <v>48</v>
      </c>
      <c r="AB303" s="1" t="s">
        <v>48</v>
      </c>
      <c r="AC303" s="1" t="s">
        <v>48</v>
      </c>
      <c r="AD303" s="1" t="s">
        <v>48</v>
      </c>
      <c r="AE303" s="1" t="s">
        <v>48</v>
      </c>
      <c r="AF303" s="1" t="s">
        <v>48</v>
      </c>
      <c r="AG303" s="24" t="s">
        <v>48</v>
      </c>
      <c r="AH303" s="1">
        <v>2</v>
      </c>
      <c r="AI303" s="1">
        <v>1</v>
      </c>
      <c r="AJ303" s="24">
        <v>1</v>
      </c>
      <c r="AK303" s="36" t="s">
        <v>1061</v>
      </c>
      <c r="AL303" s="9">
        <f t="shared" si="33"/>
        <v>-1.3518894339678698</v>
      </c>
      <c r="AM303" s="9">
        <f t="shared" si="34"/>
        <v>-1.0027281043049598</v>
      </c>
      <c r="AN303">
        <f t="shared" si="35"/>
        <v>0</v>
      </c>
      <c r="AO303" s="6">
        <f t="shared" si="36"/>
        <v>0</v>
      </c>
      <c r="AP303" s="9">
        <f>($AL$3*AL303+$AM$3*AM303+$AN$3*AN303+$AO$3*AO303)+$K$3*VLOOKUP(K303,COND!$A$2:$C$7,2,FALSE)+$L$3*VLOOKUP(L303,COND!$A$2:$C$7,3,FALSE)</f>
        <v>-2.1679261950563067</v>
      </c>
      <c r="AQ303" s="28">
        <f t="shared" si="37"/>
        <v>0.10556273469143926</v>
      </c>
      <c r="AR303" t="str">
        <f t="shared" si="38"/>
        <v>DH</v>
      </c>
      <c r="AS303">
        <v>700</v>
      </c>
      <c r="AT303">
        <v>299</v>
      </c>
      <c r="AV303" t="str">
        <f t="shared" si="39"/>
        <v>Unlikely</v>
      </c>
      <c r="AX303" t="str">
        <f>IF(VLOOKUP($B303,'Draft List'!$D$4:$AC$2598,AX$3,FALSE)&lt;&gt;0,VLOOKUP($B303,'Draft List'!$D$4:$AC$2598,AX$3,FALSE),"")</f>
        <v/>
      </c>
      <c r="AY303" t="str">
        <f>IF(VLOOKUP($B303,'Draft List'!$D$4:$AC$2598,AY$3,FALSE)&lt;&gt;0,VLOOKUP($B303,'Draft List'!$D$4:$AC$2598,AY$3,FALSE),"")</f>
        <v/>
      </c>
      <c r="AZ303" t="str">
        <f>IF(VLOOKUP($B303,'Draft List'!$D$4:$AC$2598,AZ$3,FALSE)&lt;&gt;0,VLOOKUP($B303,'Draft List'!$D$4:$AC$2598,AZ$3,FALSE),"")</f>
        <v/>
      </c>
      <c r="BA303" t="str">
        <f>IF(VLOOKUP($B303,'Draft List'!$D$4:$AC$2598,BA$3,FALSE)&lt;&gt;0,VLOOKUP($B303,'Draft List'!$D$4:$AC$2598,BA$3,FALSE),"")</f>
        <v/>
      </c>
    </row>
    <row r="304" spans="1:53" hidden="1" x14ac:dyDescent="0.25">
      <c r="A304" t="str">
        <f t="shared" si="32"/>
        <v>C-Ismael Villarreal18</v>
      </c>
      <c r="B304">
        <f>VLOOKUP($A304,draft_listing_batters_stats!$A$1:$B$1324,2,FALSE)</f>
        <v>1820</v>
      </c>
      <c r="C304" s="1" t="s">
        <v>93</v>
      </c>
      <c r="D304" s="1" t="s">
        <v>1168</v>
      </c>
      <c r="E304" s="1" t="s">
        <v>688</v>
      </c>
      <c r="F304" s="1">
        <v>18</v>
      </c>
      <c r="G304" s="1" t="s">
        <v>44</v>
      </c>
      <c r="H304" s="1" t="s">
        <v>44</v>
      </c>
      <c r="I304" s="1" t="s">
        <v>54</v>
      </c>
      <c r="J304" s="24" t="s">
        <v>54</v>
      </c>
      <c r="K304" s="1" t="s">
        <v>46</v>
      </c>
      <c r="L304" s="24" t="s">
        <v>47</v>
      </c>
      <c r="M304" s="1">
        <v>1</v>
      </c>
      <c r="N304" s="1">
        <v>2</v>
      </c>
      <c r="O304" s="1">
        <v>1</v>
      </c>
      <c r="P304" s="1">
        <v>2</v>
      </c>
      <c r="Q304" s="24">
        <v>1</v>
      </c>
      <c r="R304" s="1">
        <v>2</v>
      </c>
      <c r="S304" s="1">
        <v>4</v>
      </c>
      <c r="T304" s="1">
        <v>3</v>
      </c>
      <c r="U304" s="1">
        <v>6</v>
      </c>
      <c r="V304" s="24">
        <v>1</v>
      </c>
      <c r="W304" s="1">
        <v>3</v>
      </c>
      <c r="X304" s="1">
        <v>2</v>
      </c>
      <c r="Y304" s="24">
        <v>4</v>
      </c>
      <c r="Z304" s="1" t="s">
        <v>48</v>
      </c>
      <c r="AA304" s="1" t="s">
        <v>48</v>
      </c>
      <c r="AB304" s="1" t="s">
        <v>48</v>
      </c>
      <c r="AC304" s="1" t="s">
        <v>48</v>
      </c>
      <c r="AD304" s="1" t="s">
        <v>48</v>
      </c>
      <c r="AE304" s="1" t="s">
        <v>48</v>
      </c>
      <c r="AF304" s="1" t="s">
        <v>48</v>
      </c>
      <c r="AG304" s="24" t="s">
        <v>48</v>
      </c>
      <c r="AH304" s="1">
        <v>1</v>
      </c>
      <c r="AI304" s="1">
        <v>2</v>
      </c>
      <c r="AJ304" s="24">
        <v>2</v>
      </c>
      <c r="AK304" s="36" t="s">
        <v>881</v>
      </c>
      <c r="AL304" s="9">
        <f t="shared" si="33"/>
        <v>-1.9435739201992874</v>
      </c>
      <c r="AM304" s="9">
        <f t="shared" si="34"/>
        <v>-0.99393713667307859</v>
      </c>
      <c r="AN304">
        <f t="shared" si="35"/>
        <v>0</v>
      </c>
      <c r="AO304" s="6">
        <f t="shared" si="36"/>
        <v>0</v>
      </c>
      <c r="AP304" s="9">
        <f>($AL$3*AL304+$AM$3*AM304+$AN$3*AN304+$AO$3*AO304)+$K$3*VLOOKUP(K304,COND!$A$2:$C$7,2,FALSE)+$L$3*VLOOKUP(L304,COND!$A$2:$C$7,3,FALSE)</f>
        <v>-2.2216030320968727</v>
      </c>
      <c r="AQ304" s="28">
        <f t="shared" si="37"/>
        <v>9.7909683258137439E-2</v>
      </c>
      <c r="AR304" t="str">
        <f t="shared" si="38"/>
        <v>DH</v>
      </c>
      <c r="AS304">
        <v>700</v>
      </c>
      <c r="AT304">
        <v>300</v>
      </c>
      <c r="AV304" t="str">
        <f t="shared" si="39"/>
        <v>Unlikely</v>
      </c>
      <c r="AX304" t="str">
        <f>IF(VLOOKUP($B304,'Draft List'!$D$4:$AC$2598,AX$3,FALSE)&lt;&gt;0,VLOOKUP($B304,'Draft List'!$D$4:$AC$2598,AX$3,FALSE),"")</f>
        <v/>
      </c>
      <c r="AY304" t="str">
        <f>IF(VLOOKUP($B304,'Draft List'!$D$4:$AC$2598,AY$3,FALSE)&lt;&gt;0,VLOOKUP($B304,'Draft List'!$D$4:$AC$2598,AY$3,FALSE),"")</f>
        <v/>
      </c>
      <c r="AZ304" t="str">
        <f>IF(VLOOKUP($B304,'Draft List'!$D$4:$AC$2598,AZ$3,FALSE)&lt;&gt;0,VLOOKUP($B304,'Draft List'!$D$4:$AC$2598,AZ$3,FALSE),"")</f>
        <v/>
      </c>
      <c r="BA304" t="str">
        <f>IF(VLOOKUP($B304,'Draft List'!$D$4:$AC$2598,BA$3,FALSE)&lt;&gt;0,VLOOKUP($B304,'Draft List'!$D$4:$AC$2598,BA$3,FALSE),"")</f>
        <v/>
      </c>
    </row>
    <row r="305" spans="1:53" hidden="1" x14ac:dyDescent="0.25">
      <c r="A305" t="str">
        <f t="shared" si="32"/>
        <v>RFJuan Mendoza18</v>
      </c>
      <c r="B305">
        <f>VLOOKUP($A305,draft_listing_batters_stats!$A$1:$B$1324,2,FALSE)</f>
        <v>1849</v>
      </c>
      <c r="C305" s="1" t="s">
        <v>73</v>
      </c>
      <c r="D305" s="1" t="s">
        <v>140</v>
      </c>
      <c r="E305" s="1" t="s">
        <v>441</v>
      </c>
      <c r="F305" s="1">
        <v>18</v>
      </c>
      <c r="G305" s="1" t="s">
        <v>68</v>
      </c>
      <c r="H305" s="1" t="s">
        <v>58</v>
      </c>
      <c r="I305" s="1" t="s">
        <v>54</v>
      </c>
      <c r="J305" s="24" t="s">
        <v>54</v>
      </c>
      <c r="K305" s="1" t="s">
        <v>46</v>
      </c>
      <c r="L305" s="24" t="s">
        <v>46</v>
      </c>
      <c r="M305" s="1">
        <v>1</v>
      </c>
      <c r="N305" s="1">
        <v>2</v>
      </c>
      <c r="O305" s="1">
        <v>2</v>
      </c>
      <c r="P305" s="1">
        <v>1</v>
      </c>
      <c r="Q305" s="24">
        <v>1</v>
      </c>
      <c r="R305" s="1">
        <v>2</v>
      </c>
      <c r="S305" s="1">
        <v>2</v>
      </c>
      <c r="T305" s="1">
        <v>6</v>
      </c>
      <c r="U305" s="1">
        <v>2</v>
      </c>
      <c r="V305" s="24">
        <v>6</v>
      </c>
      <c r="W305" s="1">
        <v>2</v>
      </c>
      <c r="X305" s="1">
        <v>4</v>
      </c>
      <c r="Y305" s="24">
        <v>2</v>
      </c>
      <c r="Z305" s="1" t="s">
        <v>48</v>
      </c>
      <c r="AA305" s="1" t="s">
        <v>48</v>
      </c>
      <c r="AB305" s="1" t="s">
        <v>48</v>
      </c>
      <c r="AC305" s="1" t="s">
        <v>48</v>
      </c>
      <c r="AD305" s="1" t="s">
        <v>48</v>
      </c>
      <c r="AE305" s="1" t="s">
        <v>48</v>
      </c>
      <c r="AF305" s="1" t="s">
        <v>48</v>
      </c>
      <c r="AG305" s="24">
        <v>1</v>
      </c>
      <c r="AH305" s="1">
        <v>6</v>
      </c>
      <c r="AI305" s="1">
        <v>2</v>
      </c>
      <c r="AJ305" s="24">
        <v>3</v>
      </c>
      <c r="AK305" s="36" t="s">
        <v>918</v>
      </c>
      <c r="AL305" s="9">
        <f t="shared" si="33"/>
        <v>-1.9502219761849671</v>
      </c>
      <c r="AM305" s="9">
        <f t="shared" si="34"/>
        <v>-1.0056289147916881</v>
      </c>
      <c r="AN305">
        <f t="shared" si="35"/>
        <v>0</v>
      </c>
      <c r="AO305" s="6">
        <f t="shared" si="36"/>
        <v>0</v>
      </c>
      <c r="AP305" s="9">
        <f>($AL$3*AL305+$AM$3*AM305+$AN$3*AN305+$AO$3*AO305)+$K$3*VLOOKUP(K305,COND!$A$2:$C$7,2,FALSE)+$L$3*VLOOKUP(L305,COND!$A$2:$C$7,3,FALSE)</f>
        <v>-2.2625691751187542</v>
      </c>
      <c r="AQ305" s="28">
        <f t="shared" si="37"/>
        <v>9.2068877114259789E-2</v>
      </c>
      <c r="AR305" t="str">
        <f t="shared" si="38"/>
        <v>DH</v>
      </c>
      <c r="AS305">
        <v>700</v>
      </c>
      <c r="AT305">
        <v>301</v>
      </c>
      <c r="AV305" t="str">
        <f t="shared" si="39"/>
        <v>Unlikely</v>
      </c>
      <c r="AX305" t="str">
        <f>IF(VLOOKUP($B305,'Draft List'!$D$4:$AC$2598,AX$3,FALSE)&lt;&gt;0,VLOOKUP($B305,'Draft List'!$D$4:$AC$2598,AX$3,FALSE),"")</f>
        <v/>
      </c>
      <c r="AY305" t="str">
        <f>IF(VLOOKUP($B305,'Draft List'!$D$4:$AC$2598,AY$3,FALSE)&lt;&gt;0,VLOOKUP($B305,'Draft List'!$D$4:$AC$2598,AY$3,FALSE),"")</f>
        <v/>
      </c>
      <c r="AZ305" t="str">
        <f>IF(VLOOKUP($B305,'Draft List'!$D$4:$AC$2598,AZ$3,FALSE)&lt;&gt;0,VLOOKUP($B305,'Draft List'!$D$4:$AC$2598,AZ$3,FALSE),"")</f>
        <v/>
      </c>
      <c r="BA305" t="str">
        <f>IF(VLOOKUP($B305,'Draft List'!$D$4:$AC$2598,BA$3,FALSE)&lt;&gt;0,VLOOKUP($B305,'Draft List'!$D$4:$AC$2598,BA$3,FALSE),"")</f>
        <v/>
      </c>
    </row>
    <row r="306" spans="1:53" hidden="1" x14ac:dyDescent="0.25">
      <c r="A306" t="str">
        <f t="shared" si="32"/>
        <v>C-Clement White22</v>
      </c>
      <c r="B306">
        <f>VLOOKUP($A306,draft_listing_batters_stats!$A$1:$B$1324,2,FALSE)</f>
        <v>8193</v>
      </c>
      <c r="C306" s="1" t="s">
        <v>93</v>
      </c>
      <c r="D306" s="1" t="s">
        <v>1734</v>
      </c>
      <c r="E306" s="1" t="s">
        <v>424</v>
      </c>
      <c r="F306" s="1">
        <v>22</v>
      </c>
      <c r="G306" s="1" t="s">
        <v>44</v>
      </c>
      <c r="H306" s="1" t="s">
        <v>44</v>
      </c>
      <c r="I306" s="1" t="s">
        <v>54</v>
      </c>
      <c r="J306" s="24" t="s">
        <v>54</v>
      </c>
      <c r="K306" s="1" t="s">
        <v>46</v>
      </c>
      <c r="L306" s="24" t="s">
        <v>46</v>
      </c>
      <c r="M306" s="1">
        <v>2</v>
      </c>
      <c r="N306" s="1">
        <v>3</v>
      </c>
      <c r="O306" s="1">
        <v>2</v>
      </c>
      <c r="P306" s="1">
        <v>3</v>
      </c>
      <c r="Q306" s="24">
        <v>2</v>
      </c>
      <c r="R306" s="1">
        <v>2</v>
      </c>
      <c r="S306" s="1">
        <v>3</v>
      </c>
      <c r="T306" s="1">
        <v>3</v>
      </c>
      <c r="U306" s="1">
        <v>5</v>
      </c>
      <c r="V306" s="24">
        <v>2</v>
      </c>
      <c r="W306" s="1">
        <v>3</v>
      </c>
      <c r="X306" s="1">
        <v>3</v>
      </c>
      <c r="Y306" s="24">
        <v>7</v>
      </c>
      <c r="Z306" s="1">
        <v>4</v>
      </c>
      <c r="AA306" s="1" t="s">
        <v>48</v>
      </c>
      <c r="AB306" s="1" t="s">
        <v>48</v>
      </c>
      <c r="AC306" s="1" t="s">
        <v>48</v>
      </c>
      <c r="AD306" s="1" t="s">
        <v>48</v>
      </c>
      <c r="AE306" s="1" t="s">
        <v>48</v>
      </c>
      <c r="AF306" s="1" t="s">
        <v>48</v>
      </c>
      <c r="AG306" s="24" t="s">
        <v>48</v>
      </c>
      <c r="AH306" s="1">
        <v>1</v>
      </c>
      <c r="AI306" s="1">
        <v>1</v>
      </c>
      <c r="AJ306" s="24">
        <v>1</v>
      </c>
      <c r="AK306" s="36" t="s">
        <v>48</v>
      </c>
      <c r="AL306" s="9">
        <f t="shared" si="33"/>
        <v>-1.3571708205273432</v>
      </c>
      <c r="AM306" s="9">
        <f t="shared" si="34"/>
        <v>-1.0946902264842799</v>
      </c>
      <c r="AN306">
        <f t="shared" si="35"/>
        <v>0</v>
      </c>
      <c r="AO306" s="6">
        <f t="shared" si="36"/>
        <v>1</v>
      </c>
      <c r="AP306" s="9">
        <f>($AL$3*AL306+$AM$3*AM306+$AN$3*AN306+$AO$3*AO306)+$K$3*VLOOKUP(K306,COND!$A$2:$C$7,2,FALSE)+$L$3*VLOOKUP(L306,COND!$A$2:$C$7,3,FALSE)</f>
        <v>-2.2719997998640924</v>
      </c>
      <c r="AQ306" s="28">
        <f t="shared" si="37"/>
        <v>9.0724292369638984E-2</v>
      </c>
      <c r="AR306" t="str">
        <f t="shared" si="38"/>
        <v>C</v>
      </c>
      <c r="AS306">
        <v>700</v>
      </c>
      <c r="AT306">
        <v>302</v>
      </c>
      <c r="AV306" t="str">
        <f t="shared" si="39"/>
        <v>Unlikely</v>
      </c>
      <c r="AX306" t="str">
        <f>IF(VLOOKUP($B306,'Draft List'!$D$4:$AC$2598,AX$3,FALSE)&lt;&gt;0,VLOOKUP($B306,'Draft List'!$D$4:$AC$2598,AX$3,FALSE),"")</f>
        <v/>
      </c>
      <c r="AY306" t="str">
        <f>IF(VLOOKUP($B306,'Draft List'!$D$4:$AC$2598,AY$3,FALSE)&lt;&gt;0,VLOOKUP($B306,'Draft List'!$D$4:$AC$2598,AY$3,FALSE),"")</f>
        <v/>
      </c>
      <c r="AZ306" t="str">
        <f>IF(VLOOKUP($B306,'Draft List'!$D$4:$AC$2598,AZ$3,FALSE)&lt;&gt;0,VLOOKUP($B306,'Draft List'!$D$4:$AC$2598,AZ$3,FALSE),"")</f>
        <v/>
      </c>
      <c r="BA306" t="str">
        <f>IF(VLOOKUP($B306,'Draft List'!$D$4:$AC$2598,BA$3,FALSE)&lt;&gt;0,VLOOKUP($B306,'Draft List'!$D$4:$AC$2598,BA$3,FALSE),"")</f>
        <v/>
      </c>
    </row>
    <row r="307" spans="1:53" hidden="1" x14ac:dyDescent="0.25">
      <c r="A307" t="str">
        <f t="shared" si="32"/>
        <v>1BJesús Camacho22</v>
      </c>
      <c r="B307">
        <f>VLOOKUP($A307,draft_listing_batters_stats!$A$1:$B$1324,2,FALSE)</f>
        <v>8739</v>
      </c>
      <c r="C307" s="1" t="s">
        <v>94</v>
      </c>
      <c r="D307" s="1" t="s">
        <v>152</v>
      </c>
      <c r="E307" s="1" t="s">
        <v>1072</v>
      </c>
      <c r="F307" s="1">
        <v>22</v>
      </c>
      <c r="G307" s="1" t="s">
        <v>58</v>
      </c>
      <c r="H307" s="1" t="s">
        <v>58</v>
      </c>
      <c r="I307" s="1" t="s">
        <v>54</v>
      </c>
      <c r="J307" s="24" t="s">
        <v>54</v>
      </c>
      <c r="K307" s="1" t="s">
        <v>46</v>
      </c>
      <c r="L307" s="24" t="s">
        <v>47</v>
      </c>
      <c r="M307" s="1">
        <v>2</v>
      </c>
      <c r="N307" s="1">
        <v>3</v>
      </c>
      <c r="O307" s="1">
        <v>2</v>
      </c>
      <c r="P307" s="1">
        <v>3</v>
      </c>
      <c r="Q307" s="24">
        <v>4</v>
      </c>
      <c r="R307" s="1">
        <v>2</v>
      </c>
      <c r="S307" s="1">
        <v>3</v>
      </c>
      <c r="T307" s="1">
        <v>2</v>
      </c>
      <c r="U307" s="1">
        <v>6</v>
      </c>
      <c r="V307" s="24">
        <v>4</v>
      </c>
      <c r="W307" s="1">
        <v>7</v>
      </c>
      <c r="X307" s="1">
        <v>3</v>
      </c>
      <c r="Y307" s="24">
        <v>1</v>
      </c>
      <c r="Z307" s="1" t="s">
        <v>48</v>
      </c>
      <c r="AA307" s="1">
        <v>2</v>
      </c>
      <c r="AB307" s="1" t="s">
        <v>48</v>
      </c>
      <c r="AC307" s="1" t="s">
        <v>48</v>
      </c>
      <c r="AD307" s="1" t="s">
        <v>48</v>
      </c>
      <c r="AE307" s="1" t="s">
        <v>48</v>
      </c>
      <c r="AF307" s="1" t="s">
        <v>48</v>
      </c>
      <c r="AG307" s="24" t="s">
        <v>48</v>
      </c>
      <c r="AH307" s="1">
        <v>1</v>
      </c>
      <c r="AI307" s="1">
        <v>1</v>
      </c>
      <c r="AJ307" s="24">
        <v>1</v>
      </c>
      <c r="AK307" s="36" t="s">
        <v>854</v>
      </c>
      <c r="AL307" s="9">
        <f t="shared" si="33"/>
        <v>-1.2771381408931763</v>
      </c>
      <c r="AM307" s="9">
        <f t="shared" si="34"/>
        <v>-1.0080094908644333</v>
      </c>
      <c r="AN307">
        <f t="shared" si="35"/>
        <v>0</v>
      </c>
      <c r="AO307" s="6">
        <f t="shared" si="36"/>
        <v>0</v>
      </c>
      <c r="AP307" s="9">
        <f>($AL$3*AL307+$AM$3*AM307+$AN$3*AN307+$AO$3*AO307)+$K$3*VLOOKUP(K307,COND!$A$2:$C$7,2,FALSE)+$L$3*VLOOKUP(L307,COND!$A$2:$C$7,3,FALSE)</f>
        <v>-2.3238277044625164</v>
      </c>
      <c r="AQ307" s="28">
        <f t="shared" si="37"/>
        <v>8.3334855110654471E-2</v>
      </c>
      <c r="AR307" t="str">
        <f t="shared" si="38"/>
        <v>1B</v>
      </c>
      <c r="AS307">
        <v>700</v>
      </c>
      <c r="AT307">
        <v>303</v>
      </c>
      <c r="AV307" t="str">
        <f t="shared" si="39"/>
        <v>Unlikely</v>
      </c>
      <c r="AX307" t="str">
        <f>IF(VLOOKUP($B307,'Draft List'!$D$4:$AC$2598,AX$3,FALSE)&lt;&gt;0,VLOOKUP($B307,'Draft List'!$D$4:$AC$2598,AX$3,FALSE),"")</f>
        <v/>
      </c>
      <c r="AY307" t="str">
        <f>IF(VLOOKUP($B307,'Draft List'!$D$4:$AC$2598,AY$3,FALSE)&lt;&gt;0,VLOOKUP($B307,'Draft List'!$D$4:$AC$2598,AY$3,FALSE),"")</f>
        <v/>
      </c>
      <c r="AZ307" t="str">
        <f>IF(VLOOKUP($B307,'Draft List'!$D$4:$AC$2598,AZ$3,FALSE)&lt;&gt;0,VLOOKUP($B307,'Draft List'!$D$4:$AC$2598,AZ$3,FALSE),"")</f>
        <v/>
      </c>
      <c r="BA307" t="str">
        <f>IF(VLOOKUP($B307,'Draft List'!$D$4:$AC$2598,BA$3,FALSE)&lt;&gt;0,VLOOKUP($B307,'Draft List'!$D$4:$AC$2598,BA$3,FALSE),"")</f>
        <v/>
      </c>
    </row>
    <row r="308" spans="1:53" hidden="1" x14ac:dyDescent="0.25">
      <c r="A308" t="str">
        <f t="shared" si="32"/>
        <v>1BCarl Kirk22</v>
      </c>
      <c r="B308">
        <f>VLOOKUP($A308,draft_listing_batters_stats!$A$1:$B$1324,2,FALSE)</f>
        <v>6512</v>
      </c>
      <c r="C308" s="1" t="s">
        <v>94</v>
      </c>
      <c r="D308" s="1" t="s">
        <v>754</v>
      </c>
      <c r="E308" s="1" t="s">
        <v>1320</v>
      </c>
      <c r="F308" s="1">
        <v>22</v>
      </c>
      <c r="G308" s="1" t="s">
        <v>44</v>
      </c>
      <c r="H308" s="1" t="s">
        <v>44</v>
      </c>
      <c r="I308" s="1" t="s">
        <v>54</v>
      </c>
      <c r="J308" s="24" t="s">
        <v>54</v>
      </c>
      <c r="K308" s="1" t="s">
        <v>46</v>
      </c>
      <c r="L308" s="24" t="s">
        <v>46</v>
      </c>
      <c r="M308" s="1">
        <v>1</v>
      </c>
      <c r="N308" s="1">
        <v>2</v>
      </c>
      <c r="O308" s="1">
        <v>1</v>
      </c>
      <c r="P308" s="1">
        <v>2</v>
      </c>
      <c r="Q308" s="24">
        <v>1</v>
      </c>
      <c r="R308" s="1">
        <v>2</v>
      </c>
      <c r="S308" s="1">
        <v>2</v>
      </c>
      <c r="T308" s="1">
        <v>3</v>
      </c>
      <c r="U308" s="1">
        <v>6</v>
      </c>
      <c r="V308" s="24">
        <v>3</v>
      </c>
      <c r="W308" s="1">
        <v>5</v>
      </c>
      <c r="X308" s="1">
        <v>2</v>
      </c>
      <c r="Y308" s="24">
        <v>1</v>
      </c>
      <c r="Z308" s="1" t="s">
        <v>48</v>
      </c>
      <c r="AA308" s="1" t="s">
        <v>48</v>
      </c>
      <c r="AB308" s="1" t="s">
        <v>48</v>
      </c>
      <c r="AC308" s="1" t="s">
        <v>48</v>
      </c>
      <c r="AD308" s="1" t="s">
        <v>48</v>
      </c>
      <c r="AE308" s="1" t="s">
        <v>48</v>
      </c>
      <c r="AF308" s="1" t="s">
        <v>48</v>
      </c>
      <c r="AG308" s="24" t="s">
        <v>48</v>
      </c>
      <c r="AH308" s="1">
        <v>2</v>
      </c>
      <c r="AI308" s="1">
        <v>1</v>
      </c>
      <c r="AJ308" s="24">
        <v>1</v>
      </c>
      <c r="AK308" s="36" t="s">
        <v>961</v>
      </c>
      <c r="AL308" s="9">
        <f t="shared" si="33"/>
        <v>-1.9435739201992874</v>
      </c>
      <c r="AM308" s="9">
        <f t="shared" si="34"/>
        <v>-1.0160242162763187</v>
      </c>
      <c r="AN308">
        <f t="shared" si="35"/>
        <v>0</v>
      </c>
      <c r="AO308" s="6">
        <f t="shared" si="36"/>
        <v>0</v>
      </c>
      <c r="AP308" s="9">
        <f>($AL$3*AL308+$AM$3*AM308+$AN$3*AN308+$AO$3*AO308)+$K$3*VLOOKUP(K308,COND!$A$2:$C$7,2,FALSE)+$L$3*VLOOKUP(L308,COND!$A$2:$C$7,3,FALSE)</f>
        <v>-2.3866479873357545</v>
      </c>
      <c r="AQ308" s="28">
        <f t="shared" si="37"/>
        <v>7.4378163874914888E-2</v>
      </c>
      <c r="AR308" t="str">
        <f t="shared" si="38"/>
        <v>DH</v>
      </c>
      <c r="AS308">
        <v>700</v>
      </c>
      <c r="AT308">
        <v>304</v>
      </c>
      <c r="AV308" t="str">
        <f t="shared" si="39"/>
        <v>Unlikely</v>
      </c>
      <c r="AX308" t="str">
        <f>IF(VLOOKUP($B308,'Draft List'!$D$4:$AC$2598,AX$3,FALSE)&lt;&gt;0,VLOOKUP($B308,'Draft List'!$D$4:$AC$2598,AX$3,FALSE),"")</f>
        <v/>
      </c>
      <c r="AY308" t="str">
        <f>IF(VLOOKUP($B308,'Draft List'!$D$4:$AC$2598,AY$3,FALSE)&lt;&gt;0,VLOOKUP($B308,'Draft List'!$D$4:$AC$2598,AY$3,FALSE),"")</f>
        <v/>
      </c>
      <c r="AZ308" t="str">
        <f>IF(VLOOKUP($B308,'Draft List'!$D$4:$AC$2598,AZ$3,FALSE)&lt;&gt;0,VLOOKUP($B308,'Draft List'!$D$4:$AC$2598,AZ$3,FALSE),"")</f>
        <v/>
      </c>
      <c r="BA308" t="str">
        <f>IF(VLOOKUP($B308,'Draft List'!$D$4:$AC$2598,BA$3,FALSE)&lt;&gt;0,VLOOKUP($B308,'Draft List'!$D$4:$AC$2598,BA$3,FALSE),"")</f>
        <v/>
      </c>
    </row>
    <row r="309" spans="1:53" hidden="1" x14ac:dyDescent="0.25">
      <c r="A309" t="str">
        <f t="shared" si="32"/>
        <v>C-Peter Olson22</v>
      </c>
      <c r="B309">
        <f>VLOOKUP($A309,draft_listing_batters_stats!$A$1:$B$1324,2,FALSE)</f>
        <v>7385</v>
      </c>
      <c r="C309" s="1" t="s">
        <v>93</v>
      </c>
      <c r="D309" s="1" t="s">
        <v>799</v>
      </c>
      <c r="E309" s="1" t="s">
        <v>641</v>
      </c>
      <c r="F309" s="1">
        <v>22</v>
      </c>
      <c r="G309" s="1" t="s">
        <v>44</v>
      </c>
      <c r="H309" s="1" t="s">
        <v>44</v>
      </c>
      <c r="I309" s="1" t="s">
        <v>54</v>
      </c>
      <c r="J309" s="24" t="s">
        <v>54</v>
      </c>
      <c r="K309" s="1" t="s">
        <v>47</v>
      </c>
      <c r="L309" s="24" t="s">
        <v>46</v>
      </c>
      <c r="M309" s="1">
        <v>1</v>
      </c>
      <c r="N309" s="1">
        <v>2</v>
      </c>
      <c r="O309" s="1">
        <v>2</v>
      </c>
      <c r="P309" s="1">
        <v>2</v>
      </c>
      <c r="Q309" s="24">
        <v>1</v>
      </c>
      <c r="R309" s="1">
        <v>2</v>
      </c>
      <c r="S309" s="1">
        <v>3</v>
      </c>
      <c r="T309" s="1">
        <v>3</v>
      </c>
      <c r="U309" s="1">
        <v>5</v>
      </c>
      <c r="V309" s="24">
        <v>2</v>
      </c>
      <c r="W309" s="1">
        <v>3</v>
      </c>
      <c r="X309" s="1">
        <v>2</v>
      </c>
      <c r="Y309" s="24">
        <v>5</v>
      </c>
      <c r="Z309" s="1">
        <v>4</v>
      </c>
      <c r="AA309" s="1" t="s">
        <v>48</v>
      </c>
      <c r="AB309" s="1" t="s">
        <v>48</v>
      </c>
      <c r="AC309" s="1" t="s">
        <v>48</v>
      </c>
      <c r="AD309" s="1" t="s">
        <v>48</v>
      </c>
      <c r="AE309" s="1" t="s">
        <v>48</v>
      </c>
      <c r="AF309" s="1" t="s">
        <v>48</v>
      </c>
      <c r="AG309" s="24" t="s">
        <v>48</v>
      </c>
      <c r="AH309" s="1">
        <v>4</v>
      </c>
      <c r="AI309" s="1">
        <v>6</v>
      </c>
      <c r="AJ309" s="24">
        <v>3</v>
      </c>
      <c r="AK309" s="36" t="s">
        <v>48</v>
      </c>
      <c r="AL309" s="9">
        <f t="shared" si="33"/>
        <v>-1.8605124261753858</v>
      </c>
      <c r="AM309" s="9">
        <f t="shared" si="34"/>
        <v>-1.0946902264842799</v>
      </c>
      <c r="AN309">
        <f t="shared" si="35"/>
        <v>0</v>
      </c>
      <c r="AO309" s="6">
        <f t="shared" si="36"/>
        <v>1</v>
      </c>
      <c r="AP309" s="9">
        <f>($AL$3*AL309+$AM$3*AM309+$AN$3*AN309+$AO$3*AO309)+$K$3*VLOOKUP(K309,COND!$A$2:$C$7,2,FALSE)+$L$3*VLOOKUP(L309,COND!$A$2:$C$7,3,FALSE)</f>
        <v>-2.4223339604288974</v>
      </c>
      <c r="AQ309" s="28">
        <f t="shared" si="37"/>
        <v>6.9290185473302873E-2</v>
      </c>
      <c r="AR309" t="str">
        <f t="shared" si="38"/>
        <v>C</v>
      </c>
      <c r="AS309">
        <v>700</v>
      </c>
      <c r="AT309">
        <v>305</v>
      </c>
      <c r="AV309" t="str">
        <f t="shared" si="39"/>
        <v>Unlikely</v>
      </c>
      <c r="AX309" t="str">
        <f>IF(VLOOKUP($B309,'Draft List'!$D$4:$AC$2598,AX$3,FALSE)&lt;&gt;0,VLOOKUP($B309,'Draft List'!$D$4:$AC$2598,AX$3,FALSE),"")</f>
        <v/>
      </c>
      <c r="AY309" t="str">
        <f>IF(VLOOKUP($B309,'Draft List'!$D$4:$AC$2598,AY$3,FALSE)&lt;&gt;0,VLOOKUP($B309,'Draft List'!$D$4:$AC$2598,AY$3,FALSE),"")</f>
        <v/>
      </c>
      <c r="AZ309" t="str">
        <f>IF(VLOOKUP($B309,'Draft List'!$D$4:$AC$2598,AZ$3,FALSE)&lt;&gt;0,VLOOKUP($B309,'Draft List'!$D$4:$AC$2598,AZ$3,FALSE),"")</f>
        <v/>
      </c>
      <c r="BA309" t="str">
        <f>IF(VLOOKUP($B309,'Draft List'!$D$4:$AC$2598,BA$3,FALSE)&lt;&gt;0,VLOOKUP($B309,'Draft List'!$D$4:$AC$2598,BA$3,FALSE),"")</f>
        <v/>
      </c>
    </row>
    <row r="310" spans="1:53" hidden="1" x14ac:dyDescent="0.25">
      <c r="A310" t="str">
        <f t="shared" si="32"/>
        <v>C-Thomas Kuhn21</v>
      </c>
      <c r="B310">
        <f>VLOOKUP($A310,draft_listing_batters_stats!$A$1:$B$1324,2,FALSE)</f>
        <v>9214</v>
      </c>
      <c r="C310" s="1" t="s">
        <v>93</v>
      </c>
      <c r="D310" s="1" t="s">
        <v>168</v>
      </c>
      <c r="E310" s="1" t="s">
        <v>1333</v>
      </c>
      <c r="F310" s="1">
        <v>21</v>
      </c>
      <c r="G310" s="1" t="s">
        <v>44</v>
      </c>
      <c r="H310" s="1" t="s">
        <v>44</v>
      </c>
      <c r="I310" s="1" t="s">
        <v>54</v>
      </c>
      <c r="J310" s="24" t="s">
        <v>54</v>
      </c>
      <c r="K310" s="1" t="s">
        <v>46</v>
      </c>
      <c r="L310" s="24" t="s">
        <v>51</v>
      </c>
      <c r="M310" s="1">
        <v>1</v>
      </c>
      <c r="N310" s="1">
        <v>1</v>
      </c>
      <c r="O310" s="1">
        <v>1</v>
      </c>
      <c r="P310" s="1">
        <v>2</v>
      </c>
      <c r="Q310" s="24">
        <v>1</v>
      </c>
      <c r="R310" s="1">
        <v>2</v>
      </c>
      <c r="S310" s="1">
        <v>1</v>
      </c>
      <c r="T310" s="1">
        <v>5</v>
      </c>
      <c r="U310" s="1">
        <v>5</v>
      </c>
      <c r="V310" s="24">
        <v>2</v>
      </c>
      <c r="W310" s="1">
        <v>2</v>
      </c>
      <c r="X310" s="1">
        <v>3</v>
      </c>
      <c r="Y310" s="24">
        <v>5</v>
      </c>
      <c r="Z310" s="1" t="s">
        <v>48</v>
      </c>
      <c r="AA310" s="1" t="s">
        <v>48</v>
      </c>
      <c r="AB310" s="1" t="s">
        <v>48</v>
      </c>
      <c r="AC310" s="1" t="s">
        <v>48</v>
      </c>
      <c r="AD310" s="1" t="s">
        <v>48</v>
      </c>
      <c r="AE310" s="1" t="s">
        <v>48</v>
      </c>
      <c r="AF310" s="1" t="s">
        <v>48</v>
      </c>
      <c r="AG310" s="24" t="s">
        <v>48</v>
      </c>
      <c r="AH310" s="1">
        <v>7</v>
      </c>
      <c r="AI310" s="1">
        <v>2</v>
      </c>
      <c r="AJ310" s="24">
        <v>1</v>
      </c>
      <c r="AK310" s="36" t="s">
        <v>928</v>
      </c>
      <c r="AL310" s="9">
        <f t="shared" si="33"/>
        <v>-1.994633799817991</v>
      </c>
      <c r="AM310" s="9">
        <f t="shared" si="34"/>
        <v>-1.0306869976738837</v>
      </c>
      <c r="AN310">
        <f t="shared" si="35"/>
        <v>0</v>
      </c>
      <c r="AO310" s="6">
        <f t="shared" si="36"/>
        <v>0</v>
      </c>
      <c r="AP310" s="9">
        <f>($AL$3*AL310+$AM$3*AM310+$AN$3*AN310+$AO$3*AO310)+$K$3*VLOOKUP(K310,COND!$A$2:$C$7,2,FALSE)+$L$3*VLOOKUP(L310,COND!$A$2:$C$7,3,FALSE)</f>
        <v>-2.4677073520684036</v>
      </c>
      <c r="AQ310" s="28">
        <f t="shared" si="37"/>
        <v>6.2821009585422985E-2</v>
      </c>
      <c r="AR310" t="str">
        <f t="shared" si="38"/>
        <v>DH</v>
      </c>
      <c r="AS310">
        <v>700</v>
      </c>
      <c r="AT310">
        <v>306</v>
      </c>
      <c r="AV310" t="str">
        <f t="shared" si="39"/>
        <v>Unlikely</v>
      </c>
      <c r="AX310" t="str">
        <f>IF(VLOOKUP($B310,'Draft List'!$D$4:$AC$2598,AX$3,FALSE)&lt;&gt;0,VLOOKUP($B310,'Draft List'!$D$4:$AC$2598,AX$3,FALSE),"")</f>
        <v/>
      </c>
      <c r="AY310" t="str">
        <f>IF(VLOOKUP($B310,'Draft List'!$D$4:$AC$2598,AY$3,FALSE)&lt;&gt;0,VLOOKUP($B310,'Draft List'!$D$4:$AC$2598,AY$3,FALSE),"")</f>
        <v/>
      </c>
      <c r="AZ310" t="str">
        <f>IF(VLOOKUP($B310,'Draft List'!$D$4:$AC$2598,AZ$3,FALSE)&lt;&gt;0,VLOOKUP($B310,'Draft List'!$D$4:$AC$2598,AZ$3,FALSE),"")</f>
        <v/>
      </c>
      <c r="BA310" t="str">
        <f>IF(VLOOKUP($B310,'Draft List'!$D$4:$AC$2598,BA$3,FALSE)&lt;&gt;0,VLOOKUP($B310,'Draft List'!$D$4:$AC$2598,BA$3,FALSE),"")</f>
        <v/>
      </c>
    </row>
    <row r="311" spans="1:53" hidden="1" x14ac:dyDescent="0.25">
      <c r="A311" t="str">
        <f t="shared" si="32"/>
        <v>1BCésar Ledezma21</v>
      </c>
      <c r="B311">
        <f>VLOOKUP($A311,draft_listing_batters_stats!$A$1:$B$1324,2,FALSE)</f>
        <v>14561</v>
      </c>
      <c r="C311" s="1" t="s">
        <v>94</v>
      </c>
      <c r="D311" s="1" t="s">
        <v>215</v>
      </c>
      <c r="E311" s="1" t="s">
        <v>884</v>
      </c>
      <c r="F311" s="1">
        <v>21</v>
      </c>
      <c r="G311" s="1" t="s">
        <v>44</v>
      </c>
      <c r="H311" s="1" t="s">
        <v>44</v>
      </c>
      <c r="I311" s="1" t="s">
        <v>54</v>
      </c>
      <c r="J311" s="24" t="s">
        <v>54</v>
      </c>
      <c r="K311" s="1" t="s">
        <v>47</v>
      </c>
      <c r="L311" s="24" t="s">
        <v>46</v>
      </c>
      <c r="M311" s="1">
        <v>2</v>
      </c>
      <c r="N311" s="1">
        <v>1</v>
      </c>
      <c r="O311" s="1">
        <v>2</v>
      </c>
      <c r="P311" s="1">
        <v>2</v>
      </c>
      <c r="Q311" s="24">
        <v>2</v>
      </c>
      <c r="R311" s="1">
        <v>2</v>
      </c>
      <c r="S311" s="1">
        <v>2</v>
      </c>
      <c r="T311" s="1">
        <v>2</v>
      </c>
      <c r="U311" s="1">
        <v>6</v>
      </c>
      <c r="V311" s="24">
        <v>5</v>
      </c>
      <c r="W311" s="1">
        <v>6</v>
      </c>
      <c r="X311" s="1">
        <v>3</v>
      </c>
      <c r="Y311" s="24">
        <v>1</v>
      </c>
      <c r="Z311" s="1" t="s">
        <v>48</v>
      </c>
      <c r="AA311" s="1" t="s">
        <v>48</v>
      </c>
      <c r="AB311" s="1" t="s">
        <v>48</v>
      </c>
      <c r="AC311" s="1" t="s">
        <v>48</v>
      </c>
      <c r="AD311" s="1" t="s">
        <v>48</v>
      </c>
      <c r="AE311" s="1" t="s">
        <v>48</v>
      </c>
      <c r="AF311" s="1" t="s">
        <v>48</v>
      </c>
      <c r="AG311" s="24" t="s">
        <v>48</v>
      </c>
      <c r="AH311" s="1">
        <v>2</v>
      </c>
      <c r="AI311" s="1">
        <v>1</v>
      </c>
      <c r="AJ311" s="24">
        <v>1</v>
      </c>
      <c r="AK311" s="36" t="s">
        <v>826</v>
      </c>
      <c r="AL311" s="9">
        <f t="shared" si="33"/>
        <v>-1.5490001297743312</v>
      </c>
      <c r="AM311" s="9">
        <f t="shared" si="34"/>
        <v>-1.0190530306660532</v>
      </c>
      <c r="AN311">
        <f t="shared" si="35"/>
        <v>0</v>
      </c>
      <c r="AO311" s="6">
        <f t="shared" si="36"/>
        <v>0</v>
      </c>
      <c r="AP311" s="9">
        <f>($AL$3*AL311+$AM$3*AM311+$AN$3*AN311+$AO$3*AO311)+$K$3*VLOOKUP(K311,COND!$A$2:$C$7,2,FALSE)+$L$3*VLOOKUP(L311,COND!$A$2:$C$7,3,FALSE)</f>
        <v>-2.4835363809700723</v>
      </c>
      <c r="AQ311" s="28">
        <f t="shared" si="37"/>
        <v>6.056416326207982E-2</v>
      </c>
      <c r="AR311" t="str">
        <f t="shared" si="38"/>
        <v>DH</v>
      </c>
      <c r="AS311">
        <v>700</v>
      </c>
      <c r="AT311">
        <v>307</v>
      </c>
      <c r="AV311" t="str">
        <f t="shared" si="39"/>
        <v>Unlikely</v>
      </c>
      <c r="AX311" t="str">
        <f>IF(VLOOKUP($B311,'Draft List'!$D$4:$AC$2598,AX$3,FALSE)&lt;&gt;0,VLOOKUP($B311,'Draft List'!$D$4:$AC$2598,AX$3,FALSE),"")</f>
        <v/>
      </c>
      <c r="AY311" t="str">
        <f>IF(VLOOKUP($B311,'Draft List'!$D$4:$AC$2598,AY$3,FALSE)&lt;&gt;0,VLOOKUP($B311,'Draft List'!$D$4:$AC$2598,AY$3,FALSE),"")</f>
        <v/>
      </c>
      <c r="AZ311" t="str">
        <f>IF(VLOOKUP($B311,'Draft List'!$D$4:$AC$2598,AZ$3,FALSE)&lt;&gt;0,VLOOKUP($B311,'Draft List'!$D$4:$AC$2598,AZ$3,FALSE),"")</f>
        <v/>
      </c>
      <c r="BA311" t="str">
        <f>IF(VLOOKUP($B311,'Draft List'!$D$4:$AC$2598,BA$3,FALSE)&lt;&gt;0,VLOOKUP($B311,'Draft List'!$D$4:$AC$2598,BA$3,FALSE),"")</f>
        <v/>
      </c>
    </row>
    <row r="312" spans="1:53" hidden="1" x14ac:dyDescent="0.25">
      <c r="A312" t="str">
        <f t="shared" si="32"/>
        <v>2BMarcus O'Dell22</v>
      </c>
      <c r="B312">
        <f>VLOOKUP($A312,draft_listing_batters_stats!$A$1:$B$1324,2,FALSE)</f>
        <v>7853</v>
      </c>
      <c r="C312" s="1" t="s">
        <v>78</v>
      </c>
      <c r="D312" s="1" t="s">
        <v>1510</v>
      </c>
      <c r="E312" s="1" t="s">
        <v>1511</v>
      </c>
      <c r="F312" s="1">
        <v>22</v>
      </c>
      <c r="G312" s="1" t="s">
        <v>68</v>
      </c>
      <c r="H312" s="1" t="s">
        <v>44</v>
      </c>
      <c r="I312" s="1" t="s">
        <v>54</v>
      </c>
      <c r="J312" s="24" t="s">
        <v>54</v>
      </c>
      <c r="K312" s="1" t="s">
        <v>47</v>
      </c>
      <c r="L312" s="24" t="s">
        <v>46</v>
      </c>
      <c r="M312" s="1">
        <v>2</v>
      </c>
      <c r="N312" s="1">
        <v>3</v>
      </c>
      <c r="O312" s="1">
        <v>3</v>
      </c>
      <c r="P312" s="1">
        <v>3</v>
      </c>
      <c r="Q312" s="24">
        <v>2</v>
      </c>
      <c r="R312" s="1">
        <v>2</v>
      </c>
      <c r="S312" s="1">
        <v>3</v>
      </c>
      <c r="T312" s="1">
        <v>3</v>
      </c>
      <c r="U312" s="1">
        <v>4</v>
      </c>
      <c r="V312" s="24">
        <v>4</v>
      </c>
      <c r="W312" s="1">
        <v>3</v>
      </c>
      <c r="X312" s="1">
        <v>1</v>
      </c>
      <c r="Y312" s="24">
        <v>1</v>
      </c>
      <c r="Z312" s="1" t="s">
        <v>48</v>
      </c>
      <c r="AA312" s="1" t="s">
        <v>48</v>
      </c>
      <c r="AB312" s="1">
        <v>7</v>
      </c>
      <c r="AC312" s="1" t="s">
        <v>48</v>
      </c>
      <c r="AD312" s="1" t="s">
        <v>48</v>
      </c>
      <c r="AE312" s="1" t="s">
        <v>48</v>
      </c>
      <c r="AF312" s="1" t="s">
        <v>48</v>
      </c>
      <c r="AG312" s="24" t="s">
        <v>48</v>
      </c>
      <c r="AH312" s="1">
        <v>5</v>
      </c>
      <c r="AI312" s="1">
        <v>9</v>
      </c>
      <c r="AJ312" s="24">
        <v>8</v>
      </c>
      <c r="AK312" s="36" t="s">
        <v>48</v>
      </c>
      <c r="AL312" s="9">
        <f t="shared" si="33"/>
        <v>-1.2741093265034418</v>
      </c>
      <c r="AM312" s="9">
        <f t="shared" si="34"/>
        <v>-1.1043670968596939</v>
      </c>
      <c r="AN312">
        <f t="shared" si="35"/>
        <v>2</v>
      </c>
      <c r="AO312" s="6">
        <f t="shared" si="36"/>
        <v>0.6</v>
      </c>
      <c r="AP312" s="9">
        <f>($AL$3*AL312+$AM$3*AM312+$AN$3*AN312+$AO$3*AO312)+$K$3*VLOOKUP(K312,COND!$A$2:$C$7,2,FALSE)+$L$3*VLOOKUP(L312,COND!$A$2:$C$7,3,FALSE)</f>
        <v>-2.546482761633337</v>
      </c>
      <c r="AQ312" s="28">
        <f t="shared" si="37"/>
        <v>5.1589493454466305E-2</v>
      </c>
      <c r="AR312" t="str">
        <f t="shared" si="38"/>
        <v>2B</v>
      </c>
      <c r="AS312">
        <v>700</v>
      </c>
      <c r="AT312">
        <v>308</v>
      </c>
      <c r="AV312" t="str">
        <f t="shared" si="39"/>
        <v>Unlikely</v>
      </c>
      <c r="AX312" t="str">
        <f>IF(VLOOKUP($B312,'Draft List'!$D$4:$AC$2598,AX$3,FALSE)&lt;&gt;0,VLOOKUP($B312,'Draft List'!$D$4:$AC$2598,AX$3,FALSE),"")</f>
        <v/>
      </c>
      <c r="AY312" t="str">
        <f>IF(VLOOKUP($B312,'Draft List'!$D$4:$AC$2598,AY$3,FALSE)&lt;&gt;0,VLOOKUP($B312,'Draft List'!$D$4:$AC$2598,AY$3,FALSE),"")</f>
        <v/>
      </c>
      <c r="AZ312" t="str">
        <f>IF(VLOOKUP($B312,'Draft List'!$D$4:$AC$2598,AZ$3,FALSE)&lt;&gt;0,VLOOKUP($B312,'Draft List'!$D$4:$AC$2598,AZ$3,FALSE),"")</f>
        <v/>
      </c>
      <c r="BA312" t="str">
        <f>IF(VLOOKUP($B312,'Draft List'!$D$4:$AC$2598,BA$3,FALSE)&lt;&gt;0,VLOOKUP($B312,'Draft List'!$D$4:$AC$2598,BA$3,FALSE),"")</f>
        <v/>
      </c>
    </row>
    <row r="313" spans="1:53" hidden="1" x14ac:dyDescent="0.25">
      <c r="A313" t="str">
        <f t="shared" si="32"/>
        <v>1BRichard Jensen22</v>
      </c>
      <c r="B313">
        <f>VLOOKUP($A313,draft_listing_batters_stats!$A$1:$B$1324,2,FALSE)</f>
        <v>5388</v>
      </c>
      <c r="C313" s="1" t="s">
        <v>94</v>
      </c>
      <c r="D313" s="1" t="s">
        <v>134</v>
      </c>
      <c r="E313" s="1" t="s">
        <v>1283</v>
      </c>
      <c r="F313" s="1">
        <v>22</v>
      </c>
      <c r="G313" s="1" t="s">
        <v>44</v>
      </c>
      <c r="H313" s="1" t="s">
        <v>44</v>
      </c>
      <c r="I313" s="1" t="s">
        <v>54</v>
      </c>
      <c r="J313" s="24" t="s">
        <v>54</v>
      </c>
      <c r="K313" s="1" t="s">
        <v>47</v>
      </c>
      <c r="L313" s="24" t="s">
        <v>51</v>
      </c>
      <c r="M313" s="1">
        <v>3</v>
      </c>
      <c r="N313" s="1">
        <v>2</v>
      </c>
      <c r="O313" s="1">
        <v>1</v>
      </c>
      <c r="P313" s="1">
        <v>2</v>
      </c>
      <c r="Q313" s="24">
        <v>4</v>
      </c>
      <c r="R313" s="1">
        <v>3</v>
      </c>
      <c r="S313" s="1">
        <v>4</v>
      </c>
      <c r="T313" s="1">
        <v>1</v>
      </c>
      <c r="U313" s="1">
        <v>2</v>
      </c>
      <c r="V313" s="24">
        <v>5</v>
      </c>
      <c r="W313" s="1">
        <v>4</v>
      </c>
      <c r="X313" s="1">
        <v>2</v>
      </c>
      <c r="Y313" s="24">
        <v>1</v>
      </c>
      <c r="Z313" s="1" t="s">
        <v>48</v>
      </c>
      <c r="AA313" s="1" t="s">
        <v>48</v>
      </c>
      <c r="AB313" s="1" t="s">
        <v>48</v>
      </c>
      <c r="AC313" s="1" t="s">
        <v>48</v>
      </c>
      <c r="AD313" s="1" t="s">
        <v>48</v>
      </c>
      <c r="AE313" s="1" t="s">
        <v>48</v>
      </c>
      <c r="AF313" s="1" t="s">
        <v>48</v>
      </c>
      <c r="AG313" s="24" t="s">
        <v>48</v>
      </c>
      <c r="AH313" s="1">
        <v>1</v>
      </c>
      <c r="AI313" s="1">
        <v>1</v>
      </c>
      <c r="AJ313" s="24">
        <v>1</v>
      </c>
      <c r="AK313" s="36" t="s">
        <v>859</v>
      </c>
      <c r="AL313" s="9">
        <f t="shared" si="33"/>
        <v>-1.1784132283426878</v>
      </c>
      <c r="AM313" s="9">
        <f t="shared" si="34"/>
        <v>-1.0362771292881972</v>
      </c>
      <c r="AN313">
        <f t="shared" si="35"/>
        <v>0</v>
      </c>
      <c r="AO313" s="6">
        <f t="shared" si="36"/>
        <v>0</v>
      </c>
      <c r="AP313" s="9">
        <f>($AL$3*AL313+$AM$3*AM313+$AN$3*AN313+$AO$3*AO313)+$K$3*VLOOKUP(K313,COND!$A$2:$C$7,2,FALSE)+$L$3*VLOOKUP(L313,COND!$A$2:$C$7,3,FALSE)</f>
        <v>-2.5531668742926339</v>
      </c>
      <c r="AQ313" s="28">
        <f t="shared" si="37"/>
        <v>5.0636496579316528E-2</v>
      </c>
      <c r="AR313" t="str">
        <f t="shared" si="38"/>
        <v>DH</v>
      </c>
      <c r="AS313">
        <v>700</v>
      </c>
      <c r="AT313">
        <v>309</v>
      </c>
      <c r="AV313" t="str">
        <f t="shared" si="39"/>
        <v>Unlikely</v>
      </c>
      <c r="AX313" t="str">
        <f>IF(VLOOKUP($B313,'Draft List'!$D$4:$AC$2598,AX$3,FALSE)&lt;&gt;0,VLOOKUP($B313,'Draft List'!$D$4:$AC$2598,AX$3,FALSE),"")</f>
        <v/>
      </c>
      <c r="AY313" t="str">
        <f>IF(VLOOKUP($B313,'Draft List'!$D$4:$AC$2598,AY$3,FALSE)&lt;&gt;0,VLOOKUP($B313,'Draft List'!$D$4:$AC$2598,AY$3,FALSE),"")</f>
        <v/>
      </c>
      <c r="AZ313" t="str">
        <f>IF(VLOOKUP($B313,'Draft List'!$D$4:$AC$2598,AZ$3,FALSE)&lt;&gt;0,VLOOKUP($B313,'Draft List'!$D$4:$AC$2598,AZ$3,FALSE),"")</f>
        <v/>
      </c>
      <c r="BA313" t="str">
        <f>IF(VLOOKUP($B313,'Draft List'!$D$4:$AC$2598,BA$3,FALSE)&lt;&gt;0,VLOOKUP($B313,'Draft List'!$D$4:$AC$2598,BA$3,FALSE),"")</f>
        <v/>
      </c>
    </row>
    <row r="314" spans="1:53" hidden="1" x14ac:dyDescent="0.25">
      <c r="A314" t="str">
        <f t="shared" si="32"/>
        <v>C-Alberto Howell21</v>
      </c>
      <c r="B314">
        <f>VLOOKUP($A314,draft_listing_batters_stats!$A$1:$B$1324,2,FALSE)</f>
        <v>2978</v>
      </c>
      <c r="C314" s="1" t="s">
        <v>93</v>
      </c>
      <c r="D314" s="1" t="s">
        <v>690</v>
      </c>
      <c r="E314" s="1" t="s">
        <v>1259</v>
      </c>
      <c r="F314" s="1">
        <v>21</v>
      </c>
      <c r="G314" s="1" t="s">
        <v>44</v>
      </c>
      <c r="H314" s="1" t="s">
        <v>44</v>
      </c>
      <c r="I314" s="1" t="s">
        <v>54</v>
      </c>
      <c r="J314" s="24" t="s">
        <v>54</v>
      </c>
      <c r="K314" s="1" t="s">
        <v>47</v>
      </c>
      <c r="L314" s="24" t="s">
        <v>46</v>
      </c>
      <c r="M314" s="1">
        <v>2</v>
      </c>
      <c r="N314" s="1">
        <v>3</v>
      </c>
      <c r="O314" s="1">
        <v>3</v>
      </c>
      <c r="P314" s="1">
        <v>2</v>
      </c>
      <c r="Q314" s="24">
        <v>1</v>
      </c>
      <c r="R314" s="1">
        <v>2</v>
      </c>
      <c r="S314" s="1">
        <v>4</v>
      </c>
      <c r="T314" s="1">
        <v>5</v>
      </c>
      <c r="U314" s="1">
        <v>2</v>
      </c>
      <c r="V314" s="24">
        <v>5</v>
      </c>
      <c r="W314" s="1">
        <v>3</v>
      </c>
      <c r="X314" s="1">
        <v>1</v>
      </c>
      <c r="Y314" s="24">
        <v>4</v>
      </c>
      <c r="Z314" s="1">
        <v>1</v>
      </c>
      <c r="AA314" s="1" t="s">
        <v>48</v>
      </c>
      <c r="AB314" s="1" t="s">
        <v>48</v>
      </c>
      <c r="AC314" s="1" t="s">
        <v>48</v>
      </c>
      <c r="AD314" s="1" t="s">
        <v>48</v>
      </c>
      <c r="AE314" s="1" t="s">
        <v>48</v>
      </c>
      <c r="AF314" s="1" t="s">
        <v>48</v>
      </c>
      <c r="AG314" s="24" t="s">
        <v>48</v>
      </c>
      <c r="AH314" s="1">
        <v>6</v>
      </c>
      <c r="AI314" s="1">
        <v>6</v>
      </c>
      <c r="AJ314" s="24">
        <v>5</v>
      </c>
      <c r="AK314" s="36" t="s">
        <v>872</v>
      </c>
      <c r="AL314" s="9">
        <f t="shared" si="33"/>
        <v>-1.4038352163301062</v>
      </c>
      <c r="AM314" s="9">
        <f t="shared" si="34"/>
        <v>-1.0265869893952659</v>
      </c>
      <c r="AN314">
        <f t="shared" si="35"/>
        <v>0</v>
      </c>
      <c r="AO314" s="6">
        <f t="shared" si="36"/>
        <v>0</v>
      </c>
      <c r="AP314" s="9">
        <f>($AL$3*AL314+$AM$3*AM314+$AN$3*AN314+$AO$3*AO314)+$K$3*VLOOKUP(K314,COND!$A$2:$C$7,2,FALSE)+$L$3*VLOOKUP(L314,COND!$A$2:$C$7,3,FALSE)</f>
        <v>-2.5594273943762005</v>
      </c>
      <c r="AQ314" s="28">
        <f t="shared" si="37"/>
        <v>4.974389401850348E-2</v>
      </c>
      <c r="AR314" t="str">
        <f t="shared" si="38"/>
        <v>C</v>
      </c>
      <c r="AS314">
        <v>700</v>
      </c>
      <c r="AT314">
        <v>310</v>
      </c>
      <c r="AV314" t="str">
        <f t="shared" si="39"/>
        <v>Unlikely</v>
      </c>
      <c r="AX314" t="str">
        <f>IF(VLOOKUP($B314,'Draft List'!$D$4:$AC$2598,AX$3,FALSE)&lt;&gt;0,VLOOKUP($B314,'Draft List'!$D$4:$AC$2598,AX$3,FALSE),"")</f>
        <v/>
      </c>
      <c r="AY314" t="str">
        <f>IF(VLOOKUP($B314,'Draft List'!$D$4:$AC$2598,AY$3,FALSE)&lt;&gt;0,VLOOKUP($B314,'Draft List'!$D$4:$AC$2598,AY$3,FALSE),"")</f>
        <v/>
      </c>
      <c r="AZ314" t="str">
        <f>IF(VLOOKUP($B314,'Draft List'!$D$4:$AC$2598,AZ$3,FALSE)&lt;&gt;0,VLOOKUP($B314,'Draft List'!$D$4:$AC$2598,AZ$3,FALSE),"")</f>
        <v/>
      </c>
      <c r="BA314" t="str">
        <f>IF(VLOOKUP($B314,'Draft List'!$D$4:$AC$2598,BA$3,FALSE)&lt;&gt;0,VLOOKUP($B314,'Draft List'!$D$4:$AC$2598,BA$3,FALSE),"")</f>
        <v/>
      </c>
    </row>
    <row r="315" spans="1:53" hidden="1" x14ac:dyDescent="0.25">
      <c r="A315" t="str">
        <f t="shared" si="32"/>
        <v>1BGary O'Quinn21</v>
      </c>
      <c r="B315">
        <f>VLOOKUP($A315,draft_listing_batters_stats!$A$1:$B$1324,2,FALSE)</f>
        <v>14744</v>
      </c>
      <c r="C315" s="1" t="s">
        <v>94</v>
      </c>
      <c r="D315" s="1" t="s">
        <v>433</v>
      </c>
      <c r="E315" s="1" t="s">
        <v>1515</v>
      </c>
      <c r="F315" s="1">
        <v>21</v>
      </c>
      <c r="G315" s="1" t="s">
        <v>44</v>
      </c>
      <c r="H315" s="1" t="s">
        <v>44</v>
      </c>
      <c r="I315" s="1" t="s">
        <v>54</v>
      </c>
      <c r="J315" s="24" t="s">
        <v>54</v>
      </c>
      <c r="K315" s="1" t="s">
        <v>47</v>
      </c>
      <c r="L315" s="24" t="s">
        <v>46</v>
      </c>
      <c r="M315" s="1">
        <v>2</v>
      </c>
      <c r="N315" s="1">
        <v>4</v>
      </c>
      <c r="O315" s="1">
        <v>1</v>
      </c>
      <c r="P315" s="1">
        <v>2</v>
      </c>
      <c r="Q315" s="24">
        <v>3</v>
      </c>
      <c r="R315" s="1">
        <v>2</v>
      </c>
      <c r="S315" s="1">
        <v>6</v>
      </c>
      <c r="T315" s="1">
        <v>1</v>
      </c>
      <c r="U315" s="1">
        <v>5</v>
      </c>
      <c r="V315" s="24">
        <v>4</v>
      </c>
      <c r="W315" s="1">
        <v>5</v>
      </c>
      <c r="X315" s="1">
        <v>5</v>
      </c>
      <c r="Y315" s="24">
        <v>1</v>
      </c>
      <c r="Z315" s="1" t="s">
        <v>48</v>
      </c>
      <c r="AA315" s="1" t="s">
        <v>48</v>
      </c>
      <c r="AB315" s="1" t="s">
        <v>48</v>
      </c>
      <c r="AC315" s="1" t="s">
        <v>48</v>
      </c>
      <c r="AD315" s="1" t="s">
        <v>48</v>
      </c>
      <c r="AE315" s="1" t="s">
        <v>48</v>
      </c>
      <c r="AF315" s="1" t="s">
        <v>48</v>
      </c>
      <c r="AG315" s="24" t="s">
        <v>48</v>
      </c>
      <c r="AH315" s="1">
        <v>1</v>
      </c>
      <c r="AI315" s="1">
        <v>1</v>
      </c>
      <c r="AJ315" s="24">
        <v>2</v>
      </c>
      <c r="AK315" s="36" t="s">
        <v>859</v>
      </c>
      <c r="AL315" s="9">
        <f t="shared" si="33"/>
        <v>-1.4388656451250388</v>
      </c>
      <c r="AM315" s="9">
        <f t="shared" si="34"/>
        <v>-1.0276008960418053</v>
      </c>
      <c r="AN315">
        <f t="shared" si="35"/>
        <v>0</v>
      </c>
      <c r="AO315" s="6">
        <f t="shared" si="36"/>
        <v>0</v>
      </c>
      <c r="AP315" s="9">
        <f>($AL$3*AL315+$AM$3*AM315+$AN$3*AN315+$AO$3*AO315)+$K$3*VLOOKUP(K315,COND!$A$2:$C$7,2,FALSE)+$L$3*VLOOKUP(L315,COND!$A$2:$C$7,3,FALSE)</f>
        <v>-2.5750973170141673</v>
      </c>
      <c r="AQ315" s="28">
        <f t="shared" si="37"/>
        <v>4.7509732497145768E-2</v>
      </c>
      <c r="AR315" t="str">
        <f t="shared" si="38"/>
        <v>DH</v>
      </c>
      <c r="AS315">
        <v>700</v>
      </c>
      <c r="AT315">
        <v>311</v>
      </c>
      <c r="AV315" t="str">
        <f t="shared" si="39"/>
        <v>Unlikely</v>
      </c>
      <c r="AX315">
        <f>IF(VLOOKUP($B315,'Draft List'!$D$4:$AC$2598,AX$3,FALSE)&lt;&gt;0,VLOOKUP($B315,'Draft List'!$D$4:$AC$2598,AX$3,FALSE),"")</f>
        <v>275</v>
      </c>
      <c r="AY315">
        <f>IF(VLOOKUP($B315,'Draft List'!$D$4:$AC$2598,AY$3,FALSE)&lt;&gt;0,VLOOKUP($B315,'Draft List'!$D$4:$AC$2598,AY$3,FALSE),"")</f>
        <v>11</v>
      </c>
      <c r="AZ315">
        <f>IF(VLOOKUP($B315,'Draft List'!$D$4:$AC$2598,AZ$3,FALSE)&lt;&gt;0,VLOOKUP($B315,'Draft List'!$D$4:$AC$2598,AZ$3,FALSE),"")</f>
        <v>9</v>
      </c>
      <c r="BA315" t="str">
        <f>IF(VLOOKUP($B315,'Draft List'!$D$4:$AC$2598,BA$3,FALSE)&lt;&gt;0,VLOOKUP($B315,'Draft List'!$D$4:$AC$2598,BA$3,FALSE),"")</f>
        <v>Palm Springs Codgers</v>
      </c>
    </row>
    <row r="316" spans="1:53" hidden="1" x14ac:dyDescent="0.25">
      <c r="A316" t="str">
        <f t="shared" si="32"/>
        <v>2BJohn Woods22</v>
      </c>
      <c r="B316">
        <f>VLOOKUP($A316,draft_listing_batters_stats!$A$1:$B$1324,2,FALSE)</f>
        <v>13257</v>
      </c>
      <c r="C316" s="1" t="s">
        <v>78</v>
      </c>
      <c r="D316" s="1" t="s">
        <v>213</v>
      </c>
      <c r="E316" s="1" t="s">
        <v>382</v>
      </c>
      <c r="F316" s="1">
        <v>22</v>
      </c>
      <c r="G316" s="1" t="s">
        <v>44</v>
      </c>
      <c r="H316" s="1" t="s">
        <v>44</v>
      </c>
      <c r="I316" s="1" t="s">
        <v>54</v>
      </c>
      <c r="J316" s="24" t="s">
        <v>54</v>
      </c>
      <c r="K316" s="1" t="s">
        <v>47</v>
      </c>
      <c r="L316" s="24" t="s">
        <v>51</v>
      </c>
      <c r="M316" s="1">
        <v>2</v>
      </c>
      <c r="N316" s="1">
        <v>1</v>
      </c>
      <c r="O316" s="1">
        <v>1</v>
      </c>
      <c r="P316" s="1">
        <v>3</v>
      </c>
      <c r="Q316" s="24">
        <v>1</v>
      </c>
      <c r="R316" s="1">
        <v>2</v>
      </c>
      <c r="S316" s="1">
        <v>4</v>
      </c>
      <c r="T316" s="1">
        <v>1</v>
      </c>
      <c r="U316" s="1">
        <v>6</v>
      </c>
      <c r="V316" s="24">
        <v>2</v>
      </c>
      <c r="W316" s="1">
        <v>6</v>
      </c>
      <c r="X316" s="1">
        <v>3</v>
      </c>
      <c r="Y316" s="24">
        <v>1</v>
      </c>
      <c r="Z316" s="1" t="s">
        <v>48</v>
      </c>
      <c r="AA316" s="1" t="s">
        <v>48</v>
      </c>
      <c r="AB316" s="1">
        <v>3</v>
      </c>
      <c r="AC316" s="1">
        <v>1</v>
      </c>
      <c r="AD316" s="1" t="s">
        <v>48</v>
      </c>
      <c r="AE316" s="1" t="s">
        <v>48</v>
      </c>
      <c r="AF316" s="1" t="s">
        <v>48</v>
      </c>
      <c r="AG316" s="24" t="s">
        <v>48</v>
      </c>
      <c r="AH316" s="1">
        <v>9</v>
      </c>
      <c r="AI316" s="1">
        <v>10</v>
      </c>
      <c r="AJ316" s="24">
        <v>9</v>
      </c>
      <c r="AK316" s="36" t="s">
        <v>859</v>
      </c>
      <c r="AL316" s="9">
        <f t="shared" si="33"/>
        <v>-1.5823684136057352</v>
      </c>
      <c r="AM316" s="9">
        <f t="shared" si="34"/>
        <v>-1.1200437849037981</v>
      </c>
      <c r="AN316">
        <f t="shared" si="35"/>
        <v>6</v>
      </c>
      <c r="AO316" s="6">
        <f t="shared" si="36"/>
        <v>0</v>
      </c>
      <c r="AP316" s="9">
        <f>($AL$3*AL316+$AM$3*AM316+$AN$3*AN316+$AO$3*AO316)+$K$3*VLOOKUP(K316,COND!$A$2:$C$7,2,FALSE)+$L$3*VLOOKUP(L316,COND!$A$2:$C$7,3,FALSE)</f>
        <v>-2.5987622602061506</v>
      </c>
      <c r="AQ316" s="28">
        <f t="shared" si="37"/>
        <v>4.4135669541879953E-2</v>
      </c>
      <c r="AR316" t="str">
        <f t="shared" si="38"/>
        <v>2B</v>
      </c>
      <c r="AS316">
        <v>700</v>
      </c>
      <c r="AT316">
        <v>312</v>
      </c>
      <c r="AV316" t="str">
        <f t="shared" si="39"/>
        <v>Unlikely</v>
      </c>
      <c r="AX316" t="str">
        <f>IF(VLOOKUP($B316,'Draft List'!$D$4:$AC$2598,AX$3,FALSE)&lt;&gt;0,VLOOKUP($B316,'Draft List'!$D$4:$AC$2598,AX$3,FALSE),"")</f>
        <v/>
      </c>
      <c r="AY316" t="str">
        <f>IF(VLOOKUP($B316,'Draft List'!$D$4:$AC$2598,AY$3,FALSE)&lt;&gt;0,VLOOKUP($B316,'Draft List'!$D$4:$AC$2598,AY$3,FALSE),"")</f>
        <v/>
      </c>
      <c r="AZ316" t="str">
        <f>IF(VLOOKUP($B316,'Draft List'!$D$4:$AC$2598,AZ$3,FALSE)&lt;&gt;0,VLOOKUP($B316,'Draft List'!$D$4:$AC$2598,AZ$3,FALSE),"")</f>
        <v/>
      </c>
      <c r="BA316" t="str">
        <f>IF(VLOOKUP($B316,'Draft List'!$D$4:$AC$2598,BA$3,FALSE)&lt;&gt;0,VLOOKUP($B316,'Draft List'!$D$4:$AC$2598,BA$3,FALSE),"")</f>
        <v/>
      </c>
    </row>
    <row r="317" spans="1:53" hidden="1" x14ac:dyDescent="0.25">
      <c r="A317" t="str">
        <f t="shared" si="32"/>
        <v>1BMauro Webb21</v>
      </c>
      <c r="B317">
        <f>VLOOKUP($A317,draft_listing_batters_stats!$A$1:$B$1324,2,FALSE)</f>
        <v>14610</v>
      </c>
      <c r="C317" s="1" t="s">
        <v>94</v>
      </c>
      <c r="D317" s="1" t="s">
        <v>679</v>
      </c>
      <c r="E317" s="1" t="s">
        <v>1730</v>
      </c>
      <c r="F317" s="1">
        <v>21</v>
      </c>
      <c r="G317" s="1" t="s">
        <v>68</v>
      </c>
      <c r="H317" s="1" t="s">
        <v>44</v>
      </c>
      <c r="I317" s="1" t="s">
        <v>54</v>
      </c>
      <c r="J317" s="24" t="s">
        <v>54</v>
      </c>
      <c r="K317" s="1" t="s">
        <v>46</v>
      </c>
      <c r="L317" s="24" t="s">
        <v>51</v>
      </c>
      <c r="M317" s="1">
        <v>1</v>
      </c>
      <c r="N317" s="1">
        <v>2</v>
      </c>
      <c r="O317" s="1">
        <v>2</v>
      </c>
      <c r="P317" s="1">
        <v>4</v>
      </c>
      <c r="Q317" s="24">
        <v>1</v>
      </c>
      <c r="R317" s="1">
        <v>2</v>
      </c>
      <c r="S317" s="1">
        <v>3</v>
      </c>
      <c r="T317" s="1">
        <v>3</v>
      </c>
      <c r="U317" s="1">
        <v>6</v>
      </c>
      <c r="V317" s="24">
        <v>1</v>
      </c>
      <c r="W317" s="1">
        <v>10</v>
      </c>
      <c r="X317" s="1">
        <v>10</v>
      </c>
      <c r="Y317" s="24">
        <v>1</v>
      </c>
      <c r="Z317" s="1" t="s">
        <v>48</v>
      </c>
      <c r="AA317" s="1">
        <v>3</v>
      </c>
      <c r="AB317" s="1">
        <v>2</v>
      </c>
      <c r="AC317" s="1">
        <v>2</v>
      </c>
      <c r="AD317" s="1" t="s">
        <v>48</v>
      </c>
      <c r="AE317" s="1" t="s">
        <v>48</v>
      </c>
      <c r="AF317" s="1" t="s">
        <v>48</v>
      </c>
      <c r="AG317" s="24" t="s">
        <v>48</v>
      </c>
      <c r="AH317" s="1">
        <v>1</v>
      </c>
      <c r="AI317" s="1">
        <v>1</v>
      </c>
      <c r="AJ317" s="24">
        <v>1</v>
      </c>
      <c r="AK317" s="36" t="s">
        <v>961</v>
      </c>
      <c r="AL317" s="9">
        <f t="shared" si="33"/>
        <v>-1.681093326156224</v>
      </c>
      <c r="AM317" s="9">
        <f t="shared" si="34"/>
        <v>-1.0449970162917821</v>
      </c>
      <c r="AN317">
        <f t="shared" si="35"/>
        <v>0</v>
      </c>
      <c r="AO317" s="6">
        <f t="shared" si="36"/>
        <v>0</v>
      </c>
      <c r="AP317" s="9">
        <f>($AL$3*AL317+$AM$3*AM317+$AN$3*AN317+$AO$3*AO317)+$K$3*VLOOKUP(K317,COND!$A$2:$C$7,2,FALSE)+$L$3*VLOOKUP(L317,COND!$A$2:$C$7,3,FALSE)</f>
        <v>-2.6080735281170071</v>
      </c>
      <c r="AQ317" s="28">
        <f t="shared" si="37"/>
        <v>4.2808102267802621E-2</v>
      </c>
      <c r="AR317" t="str">
        <f t="shared" si="38"/>
        <v>2B</v>
      </c>
      <c r="AS317">
        <v>700</v>
      </c>
      <c r="AT317">
        <v>313</v>
      </c>
      <c r="AV317" t="str">
        <f t="shared" si="39"/>
        <v>Unlikely</v>
      </c>
      <c r="AX317" t="str">
        <f>IF(VLOOKUP($B317,'Draft List'!$D$4:$AC$2598,AX$3,FALSE)&lt;&gt;0,VLOOKUP($B317,'Draft List'!$D$4:$AC$2598,AX$3,FALSE),"")</f>
        <v/>
      </c>
      <c r="AY317" t="str">
        <f>IF(VLOOKUP($B317,'Draft List'!$D$4:$AC$2598,AY$3,FALSE)&lt;&gt;0,VLOOKUP($B317,'Draft List'!$D$4:$AC$2598,AY$3,FALSE),"")</f>
        <v/>
      </c>
      <c r="AZ317" t="str">
        <f>IF(VLOOKUP($B317,'Draft List'!$D$4:$AC$2598,AZ$3,FALSE)&lt;&gt;0,VLOOKUP($B317,'Draft List'!$D$4:$AC$2598,AZ$3,FALSE),"")</f>
        <v/>
      </c>
      <c r="BA317" t="str">
        <f>IF(VLOOKUP($B317,'Draft List'!$D$4:$AC$2598,BA$3,FALSE)&lt;&gt;0,VLOOKUP($B317,'Draft List'!$D$4:$AC$2598,BA$3,FALSE),"")</f>
        <v/>
      </c>
    </row>
    <row r="318" spans="1:53" hidden="1" x14ac:dyDescent="0.25">
      <c r="A318" t="str">
        <f t="shared" si="32"/>
        <v>CFMenachem Levi18</v>
      </c>
      <c r="B318">
        <f>VLOOKUP($A318,draft_listing_batters_stats!$A$1:$B$1324,2,FALSE)</f>
        <v>7640</v>
      </c>
      <c r="C318" s="1" t="s">
        <v>81</v>
      </c>
      <c r="D318" s="1" t="s">
        <v>1359</v>
      </c>
      <c r="E318" s="1" t="s">
        <v>1360</v>
      </c>
      <c r="F318" s="1">
        <v>18</v>
      </c>
      <c r="G318" s="1" t="s">
        <v>44</v>
      </c>
      <c r="H318" s="1" t="s">
        <v>44</v>
      </c>
      <c r="I318" s="1" t="s">
        <v>54</v>
      </c>
      <c r="J318" s="24" t="s">
        <v>54</v>
      </c>
      <c r="K318" s="1" t="s">
        <v>46</v>
      </c>
      <c r="L318" s="24" t="s">
        <v>46</v>
      </c>
      <c r="M318" s="1">
        <v>1</v>
      </c>
      <c r="N318" s="1">
        <v>1</v>
      </c>
      <c r="O318" s="1">
        <v>1</v>
      </c>
      <c r="P318" s="1">
        <v>1</v>
      </c>
      <c r="Q318" s="24">
        <v>1</v>
      </c>
      <c r="R318" s="1">
        <v>3</v>
      </c>
      <c r="S318" s="1">
        <v>1</v>
      </c>
      <c r="T318" s="1">
        <v>1</v>
      </c>
      <c r="U318" s="1">
        <v>4</v>
      </c>
      <c r="V318" s="24">
        <v>3</v>
      </c>
      <c r="W318" s="1">
        <v>5</v>
      </c>
      <c r="X318" s="1">
        <v>7</v>
      </c>
      <c r="Y318" s="24">
        <v>1</v>
      </c>
      <c r="Z318" s="1" t="s">
        <v>48</v>
      </c>
      <c r="AA318" s="1" t="s">
        <v>48</v>
      </c>
      <c r="AB318" s="1" t="s">
        <v>48</v>
      </c>
      <c r="AC318" s="1" t="s">
        <v>48</v>
      </c>
      <c r="AD318" s="1" t="s">
        <v>48</v>
      </c>
      <c r="AE318" s="1">
        <v>3</v>
      </c>
      <c r="AF318" s="1">
        <v>2</v>
      </c>
      <c r="AG318" s="24" t="s">
        <v>48</v>
      </c>
      <c r="AH318" s="1">
        <v>10</v>
      </c>
      <c r="AI318" s="1">
        <v>10</v>
      </c>
      <c r="AJ318" s="24">
        <v>5</v>
      </c>
      <c r="AK318" s="36" t="s">
        <v>961</v>
      </c>
      <c r="AL318" s="9">
        <f t="shared" si="33"/>
        <v>-2.0843433498275723</v>
      </c>
      <c r="AM318" s="9">
        <f t="shared" si="34"/>
        <v>-1.0900703477593126</v>
      </c>
      <c r="AN318">
        <f t="shared" si="35"/>
        <v>4</v>
      </c>
      <c r="AO318" s="6">
        <f t="shared" si="36"/>
        <v>0</v>
      </c>
      <c r="AP318" s="9">
        <f>($AL$3*AL318+$AM$3*AM318+$AN$3*AN318+$AO$3*AO318)+$K$3*VLOOKUP(K318,COND!$A$2:$C$7,2,FALSE)+$L$3*VLOOKUP(L318,COND!$A$2:$C$7,3,FALSE)</f>
        <v>-2.6226118414278403</v>
      </c>
      <c r="AQ318" s="28">
        <f t="shared" si="37"/>
        <v>4.0735281556754079E-2</v>
      </c>
      <c r="AR318" t="str">
        <f t="shared" si="38"/>
        <v>LF</v>
      </c>
      <c r="AS318">
        <v>700</v>
      </c>
      <c r="AT318">
        <v>314</v>
      </c>
      <c r="AV318" t="str">
        <f t="shared" si="39"/>
        <v>Unlikely</v>
      </c>
      <c r="AX318" t="str">
        <f>IF(VLOOKUP($B318,'Draft List'!$D$4:$AC$2598,AX$3,FALSE)&lt;&gt;0,VLOOKUP($B318,'Draft List'!$D$4:$AC$2598,AX$3,FALSE),"")</f>
        <v/>
      </c>
      <c r="AY318" t="str">
        <f>IF(VLOOKUP($B318,'Draft List'!$D$4:$AC$2598,AY$3,FALSE)&lt;&gt;0,VLOOKUP($B318,'Draft List'!$D$4:$AC$2598,AY$3,FALSE),"")</f>
        <v/>
      </c>
      <c r="AZ318" t="str">
        <f>IF(VLOOKUP($B318,'Draft List'!$D$4:$AC$2598,AZ$3,FALSE)&lt;&gt;0,VLOOKUP($B318,'Draft List'!$D$4:$AC$2598,AZ$3,FALSE),"")</f>
        <v/>
      </c>
      <c r="BA318" t="str">
        <f>IF(VLOOKUP($B318,'Draft List'!$D$4:$AC$2598,BA$3,FALSE)&lt;&gt;0,VLOOKUP($B318,'Draft List'!$D$4:$AC$2598,BA$3,FALSE),"")</f>
        <v/>
      </c>
    </row>
    <row r="319" spans="1:53" hidden="1" x14ac:dyDescent="0.25">
      <c r="A319" t="str">
        <f t="shared" si="32"/>
        <v>CFRobert Pratt21</v>
      </c>
      <c r="B319">
        <f>VLOOKUP($A319,draft_listing_batters_stats!$A$1:$B$1324,2,FALSE)</f>
        <v>8602</v>
      </c>
      <c r="C319" s="1" t="s">
        <v>81</v>
      </c>
      <c r="D319" s="1" t="s">
        <v>378</v>
      </c>
      <c r="E319" s="1" t="s">
        <v>1564</v>
      </c>
      <c r="F319" s="1">
        <v>21</v>
      </c>
      <c r="G319" s="1" t="s">
        <v>44</v>
      </c>
      <c r="H319" s="1" t="s">
        <v>44</v>
      </c>
      <c r="I319" s="1" t="s">
        <v>54</v>
      </c>
      <c r="J319" s="24" t="s">
        <v>54</v>
      </c>
      <c r="K319" s="1" t="s">
        <v>47</v>
      </c>
      <c r="L319" s="24" t="s">
        <v>46</v>
      </c>
      <c r="M319" s="1">
        <v>2</v>
      </c>
      <c r="N319" s="1">
        <v>2</v>
      </c>
      <c r="O319" s="1">
        <v>1</v>
      </c>
      <c r="P319" s="1">
        <v>2</v>
      </c>
      <c r="Q319" s="24">
        <v>1</v>
      </c>
      <c r="R319" s="1">
        <v>2</v>
      </c>
      <c r="S319" s="1">
        <v>5</v>
      </c>
      <c r="T319" s="1">
        <v>1</v>
      </c>
      <c r="U319" s="1">
        <v>4</v>
      </c>
      <c r="V319" s="24">
        <v>3</v>
      </c>
      <c r="W319" s="1">
        <v>5</v>
      </c>
      <c r="X319" s="1">
        <v>6</v>
      </c>
      <c r="Y319" s="24">
        <v>1</v>
      </c>
      <c r="Z319" s="1" t="s">
        <v>48</v>
      </c>
      <c r="AA319" s="1" t="s">
        <v>48</v>
      </c>
      <c r="AB319" s="1" t="s">
        <v>48</v>
      </c>
      <c r="AC319" s="1" t="s">
        <v>48</v>
      </c>
      <c r="AD319" s="1" t="s">
        <v>48</v>
      </c>
      <c r="AE319" s="1">
        <v>4</v>
      </c>
      <c r="AF319" s="1">
        <v>8</v>
      </c>
      <c r="AG319" s="24">
        <v>3</v>
      </c>
      <c r="AH319" s="1">
        <v>10</v>
      </c>
      <c r="AI319" s="1">
        <v>9</v>
      </c>
      <c r="AJ319" s="24">
        <v>8</v>
      </c>
      <c r="AK319" s="36" t="s">
        <v>1061</v>
      </c>
      <c r="AL319" s="9">
        <f t="shared" si="33"/>
        <v>-1.6210180839966128</v>
      </c>
      <c r="AM319" s="9">
        <f t="shared" si="34"/>
        <v>-1.2083866654871733</v>
      </c>
      <c r="AN319">
        <f t="shared" si="35"/>
        <v>5</v>
      </c>
      <c r="AO319" s="6">
        <f t="shared" si="36"/>
        <v>1.25</v>
      </c>
      <c r="AP319" s="9">
        <f>($AL$3*AL319+$AM$3*AM319+$AN$3*AN319+$AO$3*AO319)+$K$3*VLOOKUP(K319,COND!$A$2:$C$7,2,FALSE)+$L$3*VLOOKUP(L319,COND!$A$2:$C$7,3,FALSE)</f>
        <v>-2.6794084609124074</v>
      </c>
      <c r="AQ319" s="28">
        <f t="shared" si="37"/>
        <v>3.2637422701461138E-2</v>
      </c>
      <c r="AR319" t="str">
        <f t="shared" si="38"/>
        <v>CF</v>
      </c>
      <c r="AS319">
        <v>700</v>
      </c>
      <c r="AT319">
        <v>315</v>
      </c>
      <c r="AV319" t="str">
        <f t="shared" si="39"/>
        <v>Unlikely</v>
      </c>
      <c r="AX319">
        <f>IF(VLOOKUP($B319,'Draft List'!$D$4:$AC$2598,AX$3,FALSE)&lt;&gt;0,VLOOKUP($B319,'Draft List'!$D$4:$AC$2598,AX$3,FALSE),"")</f>
        <v>187</v>
      </c>
      <c r="AY319">
        <f>IF(VLOOKUP($B319,'Draft List'!$D$4:$AC$2598,AY$3,FALSE)&lt;&gt;0,VLOOKUP($B319,'Draft List'!$D$4:$AC$2598,AY$3,FALSE),"")</f>
        <v>7</v>
      </c>
      <c r="AZ319">
        <f>IF(VLOOKUP($B319,'Draft List'!$D$4:$AC$2598,AZ$3,FALSE)&lt;&gt;0,VLOOKUP($B319,'Draft List'!$D$4:$AC$2598,AZ$3,FALSE),"")</f>
        <v>25</v>
      </c>
      <c r="BA319" t="str">
        <f>IF(VLOOKUP($B319,'Draft List'!$D$4:$AC$2598,BA$3,FALSE)&lt;&gt;0,VLOOKUP($B319,'Draft List'!$D$4:$AC$2598,BA$3,FALSE),"")</f>
        <v>Shin Seiki Evas</v>
      </c>
    </row>
    <row r="320" spans="1:53" hidden="1" x14ac:dyDescent="0.25">
      <c r="A320" t="str">
        <f t="shared" si="32"/>
        <v>1BPatrick Ward21</v>
      </c>
      <c r="B320">
        <f>VLOOKUP($A320,draft_listing_batters_stats!$A$1:$B$1324,2,FALSE)</f>
        <v>14560</v>
      </c>
      <c r="C320" s="1" t="s">
        <v>94</v>
      </c>
      <c r="D320" s="1" t="s">
        <v>496</v>
      </c>
      <c r="E320" s="1" t="s">
        <v>189</v>
      </c>
      <c r="F320" s="1">
        <v>21</v>
      </c>
      <c r="G320" s="1" t="s">
        <v>44</v>
      </c>
      <c r="H320" s="1" t="s">
        <v>58</v>
      </c>
      <c r="I320" s="1" t="s">
        <v>54</v>
      </c>
      <c r="J320" s="24" t="s">
        <v>54</v>
      </c>
      <c r="K320" s="1" t="s">
        <v>46</v>
      </c>
      <c r="L320" s="24" t="s">
        <v>46</v>
      </c>
      <c r="M320" s="1">
        <v>2</v>
      </c>
      <c r="N320" s="1">
        <v>2</v>
      </c>
      <c r="O320" s="1">
        <v>2</v>
      </c>
      <c r="P320" s="1">
        <v>3</v>
      </c>
      <c r="Q320" s="24">
        <v>3</v>
      </c>
      <c r="R320" s="1">
        <v>2</v>
      </c>
      <c r="S320" s="1">
        <v>3</v>
      </c>
      <c r="T320" s="1">
        <v>2</v>
      </c>
      <c r="U320" s="1">
        <v>6</v>
      </c>
      <c r="V320" s="24">
        <v>3</v>
      </c>
      <c r="W320" s="1">
        <v>5</v>
      </c>
      <c r="X320" s="1">
        <v>1</v>
      </c>
      <c r="Y320" s="24">
        <v>1</v>
      </c>
      <c r="Z320" s="1" t="s">
        <v>48</v>
      </c>
      <c r="AA320" s="1">
        <v>1</v>
      </c>
      <c r="AB320" s="1" t="s">
        <v>48</v>
      </c>
      <c r="AC320" s="1" t="s">
        <v>48</v>
      </c>
      <c r="AD320" s="1" t="s">
        <v>48</v>
      </c>
      <c r="AE320" s="1" t="s">
        <v>48</v>
      </c>
      <c r="AF320" s="1" t="s">
        <v>48</v>
      </c>
      <c r="AG320" s="24" t="s">
        <v>48</v>
      </c>
      <c r="AH320" s="1">
        <v>1</v>
      </c>
      <c r="AI320" s="1">
        <v>2</v>
      </c>
      <c r="AJ320" s="24">
        <v>1</v>
      </c>
      <c r="AK320" s="36" t="s">
        <v>859</v>
      </c>
      <c r="AL320" s="9">
        <f t="shared" si="33"/>
        <v>-1.3682143603289634</v>
      </c>
      <c r="AM320" s="9">
        <f t="shared" si="34"/>
        <v>-1.0480258306815167</v>
      </c>
      <c r="AN320">
        <f t="shared" si="35"/>
        <v>0</v>
      </c>
      <c r="AO320" s="6">
        <f t="shared" si="36"/>
        <v>0</v>
      </c>
      <c r="AP320" s="9">
        <f>($AL$3*AL320+$AM$3*AM320+$AN$3*AN320+$AO$3*AO320)+$K$3*VLOOKUP(K320,COND!$A$2:$C$7,2,FALSE)+$L$3*VLOOKUP(L320,COND!$A$2:$C$7,3,FALSE)</f>
        <v>-2.7131314042110972</v>
      </c>
      <c r="AQ320" s="28">
        <f t="shared" si="37"/>
        <v>2.7829326066554191E-2</v>
      </c>
      <c r="AR320" t="str">
        <f t="shared" si="38"/>
        <v>1B</v>
      </c>
      <c r="AS320">
        <v>700</v>
      </c>
      <c r="AT320">
        <v>316</v>
      </c>
      <c r="AV320" t="str">
        <f t="shared" si="39"/>
        <v>Unlikely</v>
      </c>
      <c r="AX320" t="str">
        <f>IF(VLOOKUP($B320,'Draft List'!$D$4:$AC$2598,AX$3,FALSE)&lt;&gt;0,VLOOKUP($B320,'Draft List'!$D$4:$AC$2598,AX$3,FALSE),"")</f>
        <v/>
      </c>
      <c r="AY320" t="str">
        <f>IF(VLOOKUP($B320,'Draft List'!$D$4:$AC$2598,AY$3,FALSE)&lt;&gt;0,VLOOKUP($B320,'Draft List'!$D$4:$AC$2598,AY$3,FALSE),"")</f>
        <v/>
      </c>
      <c r="AZ320" t="str">
        <f>IF(VLOOKUP($B320,'Draft List'!$D$4:$AC$2598,AZ$3,FALSE)&lt;&gt;0,VLOOKUP($B320,'Draft List'!$D$4:$AC$2598,AZ$3,FALSE),"")</f>
        <v/>
      </c>
      <c r="BA320" t="str">
        <f>IF(VLOOKUP($B320,'Draft List'!$D$4:$AC$2598,BA$3,FALSE)&lt;&gt;0,VLOOKUP($B320,'Draft List'!$D$4:$AC$2598,BA$3,FALSE),"")</f>
        <v/>
      </c>
    </row>
    <row r="321" spans="1:53" x14ac:dyDescent="0.25">
      <c r="A321" t="str">
        <f t="shared" si="32"/>
        <v>3BBernard Ramírez21</v>
      </c>
      <c r="B321">
        <f>VLOOKUP($A321,draft_listing_batters_stats!$A$1:$B$1324,2,FALSE)</f>
        <v>14717</v>
      </c>
      <c r="C321" s="1" t="s">
        <v>76</v>
      </c>
      <c r="D321" s="1" t="s">
        <v>579</v>
      </c>
      <c r="E321" s="1" t="s">
        <v>179</v>
      </c>
      <c r="F321" s="1">
        <v>21</v>
      </c>
      <c r="G321" s="1" t="s">
        <v>44</v>
      </c>
      <c r="H321" s="1" t="s">
        <v>44</v>
      </c>
      <c r="I321" s="1" t="s">
        <v>54</v>
      </c>
      <c r="J321" s="24" t="s">
        <v>54</v>
      </c>
      <c r="K321" s="1" t="s">
        <v>47</v>
      </c>
      <c r="L321" s="24" t="s">
        <v>46</v>
      </c>
      <c r="M321" s="1">
        <v>2</v>
      </c>
      <c r="N321" s="1">
        <v>3</v>
      </c>
      <c r="O321" s="1">
        <v>3</v>
      </c>
      <c r="P321" s="1">
        <v>2</v>
      </c>
      <c r="Q321" s="24">
        <v>1</v>
      </c>
      <c r="R321" s="1">
        <v>2</v>
      </c>
      <c r="S321" s="1">
        <v>3</v>
      </c>
      <c r="T321" s="1">
        <v>3</v>
      </c>
      <c r="U321" s="1">
        <v>5</v>
      </c>
      <c r="V321" s="24">
        <v>1</v>
      </c>
      <c r="W321" s="1">
        <v>10</v>
      </c>
      <c r="X321" s="1">
        <v>10</v>
      </c>
      <c r="Y321" s="24">
        <v>1</v>
      </c>
      <c r="Z321" s="1" t="s">
        <v>48</v>
      </c>
      <c r="AA321" s="1" t="s">
        <v>48</v>
      </c>
      <c r="AB321" s="1" t="s">
        <v>48</v>
      </c>
      <c r="AC321" s="1">
        <v>7</v>
      </c>
      <c r="AD321" s="1" t="s">
        <v>48</v>
      </c>
      <c r="AE321" s="1" t="s">
        <v>48</v>
      </c>
      <c r="AF321" s="1" t="s">
        <v>48</v>
      </c>
      <c r="AG321" s="24" t="s">
        <v>48</v>
      </c>
      <c r="AH321" s="1">
        <v>7</v>
      </c>
      <c r="AI321" s="1">
        <v>9</v>
      </c>
      <c r="AJ321" s="24">
        <v>6</v>
      </c>
      <c r="AK321" s="36" t="s">
        <v>881</v>
      </c>
      <c r="AL321" s="9">
        <f t="shared" si="33"/>
        <v>-1.4038352163301062</v>
      </c>
      <c r="AM321" s="9">
        <f t="shared" si="34"/>
        <v>-1.1347065663013634</v>
      </c>
      <c r="AN321">
        <f t="shared" si="35"/>
        <v>2</v>
      </c>
      <c r="AO321" s="6">
        <f t="shared" si="36"/>
        <v>0.75</v>
      </c>
      <c r="AP321" s="9">
        <f>($AL$3*AL321+$AM$3*AM321+$AN$3*AN321+$AO$3*AO321)+$K$3*VLOOKUP(K321,COND!$A$2:$C$7,2,FALSE)+$L$3*VLOOKUP(L321,COND!$A$2:$C$7,3,FALSE)</f>
        <v>-2.7735289839160355</v>
      </c>
      <c r="AQ321" s="28">
        <f t="shared" si="37"/>
        <v>1.9218055182997587E-2</v>
      </c>
      <c r="AR321" t="str">
        <f t="shared" si="38"/>
        <v>3B</v>
      </c>
      <c r="AS321">
        <v>700</v>
      </c>
      <c r="AT321">
        <v>317</v>
      </c>
      <c r="AV321" t="str">
        <f t="shared" si="39"/>
        <v>Unlikely</v>
      </c>
      <c r="AX321" t="str">
        <f>IF(VLOOKUP($B321,'Draft List'!$D$4:$AC$2598,AX$3,FALSE)&lt;&gt;0,VLOOKUP($B321,'Draft List'!$D$4:$AC$2598,AX$3,FALSE),"")</f>
        <v/>
      </c>
      <c r="AY321" t="str">
        <f>IF(VLOOKUP($B321,'Draft List'!$D$4:$AC$2598,AY$3,FALSE)&lt;&gt;0,VLOOKUP($B321,'Draft List'!$D$4:$AC$2598,AY$3,FALSE),"")</f>
        <v/>
      </c>
      <c r="AZ321" t="str">
        <f>IF(VLOOKUP($B321,'Draft List'!$D$4:$AC$2598,AZ$3,FALSE)&lt;&gt;0,VLOOKUP($B321,'Draft List'!$D$4:$AC$2598,AZ$3,FALSE),"")</f>
        <v/>
      </c>
      <c r="BA321" t="str">
        <f>IF(VLOOKUP($B321,'Draft List'!$D$4:$AC$2598,BA$3,FALSE)&lt;&gt;0,VLOOKUP($B321,'Draft List'!$D$4:$AC$2598,BA$3,FALSE),"")</f>
        <v/>
      </c>
    </row>
    <row r="322" spans="1:53" hidden="1" x14ac:dyDescent="0.25">
      <c r="A322" t="str">
        <f t="shared" si="32"/>
        <v>1BAntónio García21</v>
      </c>
      <c r="B322">
        <f>VLOOKUP($A322,draft_listing_batters_stats!$A$1:$B$1324,2,FALSE)</f>
        <v>14737</v>
      </c>
      <c r="C322" s="1" t="s">
        <v>94</v>
      </c>
      <c r="D322" s="1" t="s">
        <v>193</v>
      </c>
      <c r="E322" s="1" t="s">
        <v>136</v>
      </c>
      <c r="F322" s="1">
        <v>21</v>
      </c>
      <c r="G322" s="1" t="s">
        <v>44</v>
      </c>
      <c r="H322" s="1" t="s">
        <v>44</v>
      </c>
      <c r="I322" s="1" t="s">
        <v>54</v>
      </c>
      <c r="J322" s="24" t="s">
        <v>54</v>
      </c>
      <c r="K322" s="1" t="s">
        <v>46</v>
      </c>
      <c r="L322" s="24" t="s">
        <v>51</v>
      </c>
      <c r="M322" s="1">
        <v>1</v>
      </c>
      <c r="N322" s="1">
        <v>1</v>
      </c>
      <c r="O322" s="1">
        <v>1</v>
      </c>
      <c r="P322" s="1">
        <v>3</v>
      </c>
      <c r="Q322" s="24">
        <v>1</v>
      </c>
      <c r="R322" s="1">
        <v>2</v>
      </c>
      <c r="S322" s="1">
        <v>1</v>
      </c>
      <c r="T322" s="1">
        <v>3</v>
      </c>
      <c r="U322" s="1">
        <v>7</v>
      </c>
      <c r="V322" s="24">
        <v>1</v>
      </c>
      <c r="W322" s="1">
        <v>8</v>
      </c>
      <c r="X322" s="1">
        <v>2</v>
      </c>
      <c r="Y322" s="24">
        <v>1</v>
      </c>
      <c r="Z322" s="1" t="s">
        <v>48</v>
      </c>
      <c r="AA322" s="1" t="s">
        <v>48</v>
      </c>
      <c r="AB322" s="1" t="s">
        <v>48</v>
      </c>
      <c r="AC322" s="1" t="s">
        <v>48</v>
      </c>
      <c r="AD322" s="1" t="s">
        <v>48</v>
      </c>
      <c r="AE322" s="1" t="s">
        <v>48</v>
      </c>
      <c r="AF322" s="1" t="s">
        <v>48</v>
      </c>
      <c r="AG322" s="24" t="s">
        <v>48</v>
      </c>
      <c r="AH322" s="1">
        <v>1</v>
      </c>
      <c r="AI322" s="1">
        <v>1</v>
      </c>
      <c r="AJ322" s="24">
        <v>2</v>
      </c>
      <c r="AK322" s="36" t="s">
        <v>859</v>
      </c>
      <c r="AL322" s="9">
        <f t="shared" si="33"/>
        <v>-1.90492424980841</v>
      </c>
      <c r="AM322" s="9">
        <f t="shared" si="34"/>
        <v>-1.0574072255196081</v>
      </c>
      <c r="AN322">
        <f t="shared" si="35"/>
        <v>0</v>
      </c>
      <c r="AO322" s="6">
        <f t="shared" si="36"/>
        <v>0</v>
      </c>
      <c r="AP322" s="9">
        <f>($AL$3*AL322+$AM$3*AM322+$AN$3*AN322+$AO$3*AO322)+$K$3*VLOOKUP(K322,COND!$A$2:$C$7,2,FALSE)+$L$3*VLOOKUP(L322,COND!$A$2:$C$7,3,FALSE)</f>
        <v>-2.7793791312161389</v>
      </c>
      <c r="AQ322" s="28">
        <f t="shared" si="37"/>
        <v>1.8383962105824526E-2</v>
      </c>
      <c r="AR322" t="str">
        <f t="shared" si="38"/>
        <v>DH</v>
      </c>
      <c r="AS322">
        <v>700</v>
      </c>
      <c r="AT322">
        <v>318</v>
      </c>
      <c r="AV322" t="str">
        <f t="shared" si="39"/>
        <v>Unlikely</v>
      </c>
      <c r="AX322" t="str">
        <f>IF(VLOOKUP($B322,'Draft List'!$D$4:$AC$2598,AX$3,FALSE)&lt;&gt;0,VLOOKUP($B322,'Draft List'!$D$4:$AC$2598,AX$3,FALSE),"")</f>
        <v/>
      </c>
      <c r="AY322" t="str">
        <f>IF(VLOOKUP($B322,'Draft List'!$D$4:$AC$2598,AY$3,FALSE)&lt;&gt;0,VLOOKUP($B322,'Draft List'!$D$4:$AC$2598,AY$3,FALSE),"")</f>
        <v/>
      </c>
      <c r="AZ322" t="str">
        <f>IF(VLOOKUP($B322,'Draft List'!$D$4:$AC$2598,AZ$3,FALSE)&lt;&gt;0,VLOOKUP($B322,'Draft List'!$D$4:$AC$2598,AZ$3,FALSE),"")</f>
        <v/>
      </c>
      <c r="BA322" t="str">
        <f>IF(VLOOKUP($B322,'Draft List'!$D$4:$AC$2598,BA$3,FALSE)&lt;&gt;0,VLOOKUP($B322,'Draft List'!$D$4:$AC$2598,BA$3,FALSE),"")</f>
        <v/>
      </c>
    </row>
    <row r="323" spans="1:53" hidden="1" x14ac:dyDescent="0.25">
      <c r="A323" t="str">
        <f t="shared" si="32"/>
        <v>SSBrandon Williams21</v>
      </c>
      <c r="B323">
        <f>VLOOKUP($A323,draft_listing_batters_stats!$A$1:$B$1324,2,FALSE)</f>
        <v>9579</v>
      </c>
      <c r="C323" s="1" t="s">
        <v>79</v>
      </c>
      <c r="D323" s="1" t="s">
        <v>913</v>
      </c>
      <c r="E323" s="1" t="s">
        <v>185</v>
      </c>
      <c r="F323" s="1">
        <v>21</v>
      </c>
      <c r="G323" s="1" t="s">
        <v>44</v>
      </c>
      <c r="H323" s="1" t="s">
        <v>44</v>
      </c>
      <c r="I323" s="1" t="s">
        <v>54</v>
      </c>
      <c r="J323" s="24" t="s">
        <v>54</v>
      </c>
      <c r="K323" s="1" t="s">
        <v>47</v>
      </c>
      <c r="L323" s="24" t="s">
        <v>46</v>
      </c>
      <c r="M323" s="1">
        <v>2</v>
      </c>
      <c r="N323" s="1">
        <v>2</v>
      </c>
      <c r="O323" s="1">
        <v>1</v>
      </c>
      <c r="P323" s="1">
        <v>2</v>
      </c>
      <c r="Q323" s="24">
        <v>2</v>
      </c>
      <c r="R323" s="1">
        <v>2</v>
      </c>
      <c r="S323" s="1">
        <v>2</v>
      </c>
      <c r="T323" s="1">
        <v>2</v>
      </c>
      <c r="U323" s="1">
        <v>4</v>
      </c>
      <c r="V323" s="24">
        <v>5</v>
      </c>
      <c r="W323" s="1">
        <v>6</v>
      </c>
      <c r="X323" s="1">
        <v>5</v>
      </c>
      <c r="Y323" s="24">
        <v>1</v>
      </c>
      <c r="Z323" s="1" t="s">
        <v>48</v>
      </c>
      <c r="AA323" s="1" t="s">
        <v>48</v>
      </c>
      <c r="AB323" s="1">
        <v>4</v>
      </c>
      <c r="AC323" s="1" t="s">
        <v>48</v>
      </c>
      <c r="AD323" s="1">
        <v>6</v>
      </c>
      <c r="AE323" s="1" t="s">
        <v>48</v>
      </c>
      <c r="AF323" s="1" t="s">
        <v>48</v>
      </c>
      <c r="AG323" s="24" t="s">
        <v>48</v>
      </c>
      <c r="AH323" s="1">
        <v>9</v>
      </c>
      <c r="AI323" s="1">
        <v>8</v>
      </c>
      <c r="AJ323" s="24">
        <v>9</v>
      </c>
      <c r="AK323" s="36" t="s">
        <v>854</v>
      </c>
      <c r="AL323" s="9">
        <f t="shared" si="33"/>
        <v>-1.5810017441795292</v>
      </c>
      <c r="AM323" s="9">
        <f t="shared" si="34"/>
        <v>-1.1984721306852153</v>
      </c>
      <c r="AN323">
        <f t="shared" si="35"/>
        <v>5</v>
      </c>
      <c r="AO323" s="6">
        <f t="shared" si="36"/>
        <v>1</v>
      </c>
      <c r="AP323" s="9">
        <f>($AL$3*AL323+$AM$3*AM323+$AN$3*AN323+$AO$3*AO323)+$K$3*VLOOKUP(K323,COND!$A$2:$C$7,2,FALSE)+$L$3*VLOOKUP(L323,COND!$A$2:$C$7,3,FALSE)</f>
        <v>-2.8064324093072024</v>
      </c>
      <c r="AQ323" s="28">
        <f t="shared" si="37"/>
        <v>1.4526802480083976E-2</v>
      </c>
      <c r="AR323" t="str">
        <f t="shared" si="38"/>
        <v>SS</v>
      </c>
      <c r="AS323">
        <v>700</v>
      </c>
      <c r="AT323">
        <v>319</v>
      </c>
      <c r="AV323" t="str">
        <f t="shared" si="39"/>
        <v>Unlikely</v>
      </c>
      <c r="AX323">
        <f>IF(VLOOKUP($B323,'Draft List'!$D$4:$AC$2598,AX$3,FALSE)&lt;&gt;0,VLOOKUP($B323,'Draft List'!$D$4:$AC$2598,AX$3,FALSE),"")</f>
        <v>212</v>
      </c>
      <c r="AY323">
        <f>IF(VLOOKUP($B323,'Draft List'!$D$4:$AC$2598,AY$3,FALSE)&lt;&gt;0,VLOOKUP($B323,'Draft List'!$D$4:$AC$2598,AY$3,FALSE),"")</f>
        <v>8</v>
      </c>
      <c r="AZ323">
        <f>IF(VLOOKUP($B323,'Draft List'!$D$4:$AC$2598,AZ$3,FALSE)&lt;&gt;0,VLOOKUP($B323,'Draft List'!$D$4:$AC$2598,AZ$3,FALSE),"")</f>
        <v>24</v>
      </c>
      <c r="BA323" t="str">
        <f>IF(VLOOKUP($B323,'Draft List'!$D$4:$AC$2598,BA$3,FALSE)&lt;&gt;0,VLOOKUP($B323,'Draft List'!$D$4:$AC$2598,BA$3,FALSE),"")</f>
        <v>Aurora Borealis</v>
      </c>
    </row>
    <row r="324" spans="1:53" hidden="1" x14ac:dyDescent="0.25">
      <c r="A324" t="str">
        <f t="shared" si="32"/>
        <v>2BAllan Martínez22</v>
      </c>
      <c r="B324">
        <f>VLOOKUP($A324,draft_listing_batters_stats!$A$1:$B$1324,2,FALSE)</f>
        <v>2265</v>
      </c>
      <c r="C324" s="1" t="s">
        <v>78</v>
      </c>
      <c r="D324" s="1" t="s">
        <v>1133</v>
      </c>
      <c r="E324" s="1" t="s">
        <v>205</v>
      </c>
      <c r="F324" s="1">
        <v>22</v>
      </c>
      <c r="G324" s="1" t="s">
        <v>58</v>
      </c>
      <c r="H324" s="1" t="s">
        <v>44</v>
      </c>
      <c r="I324" s="1" t="s">
        <v>54</v>
      </c>
      <c r="J324" s="24" t="s">
        <v>54</v>
      </c>
      <c r="K324" s="1" t="s">
        <v>46</v>
      </c>
      <c r="L324" s="24" t="s">
        <v>46</v>
      </c>
      <c r="M324" s="1">
        <v>2</v>
      </c>
      <c r="N324" s="1">
        <v>3</v>
      </c>
      <c r="O324" s="1">
        <v>2</v>
      </c>
      <c r="P324" s="1">
        <v>1</v>
      </c>
      <c r="Q324" s="24">
        <v>2</v>
      </c>
      <c r="R324" s="1">
        <v>3</v>
      </c>
      <c r="S324" s="1">
        <v>3</v>
      </c>
      <c r="T324" s="1">
        <v>2</v>
      </c>
      <c r="U324" s="1">
        <v>2</v>
      </c>
      <c r="V324" s="24">
        <v>3</v>
      </c>
      <c r="W324" s="1">
        <v>4</v>
      </c>
      <c r="X324" s="1">
        <v>2</v>
      </c>
      <c r="Y324" s="24">
        <v>1</v>
      </c>
      <c r="Z324" s="1" t="s">
        <v>48</v>
      </c>
      <c r="AA324" s="1">
        <v>2</v>
      </c>
      <c r="AB324" s="1">
        <v>3</v>
      </c>
      <c r="AC324" s="1" t="s">
        <v>48</v>
      </c>
      <c r="AD324" s="1">
        <v>2</v>
      </c>
      <c r="AE324" s="1" t="s">
        <v>48</v>
      </c>
      <c r="AF324" s="1" t="s">
        <v>48</v>
      </c>
      <c r="AG324" s="24" t="s">
        <v>48</v>
      </c>
      <c r="AH324" s="1">
        <v>9</v>
      </c>
      <c r="AI324" s="1">
        <v>3</v>
      </c>
      <c r="AJ324" s="24">
        <v>2</v>
      </c>
      <c r="AK324" s="36" t="s">
        <v>48</v>
      </c>
      <c r="AL324" s="9">
        <f t="shared" si="33"/>
        <v>-1.5365899205465052</v>
      </c>
      <c r="AM324" s="9">
        <f t="shared" si="34"/>
        <v>-1.0843081945171662</v>
      </c>
      <c r="AN324">
        <f t="shared" si="35"/>
        <v>1</v>
      </c>
      <c r="AO324" s="6">
        <f t="shared" si="36"/>
        <v>0</v>
      </c>
      <c r="AP324" s="9">
        <f>($AL$3*AL324+$AM$3*AM324+$AN$3*AN324+$AO$3*AO324)+$K$3*VLOOKUP(K324,COND!$A$2:$C$7,2,FALSE)+$L$3*VLOOKUP(L324,COND!$A$2:$C$7,3,FALSE)</f>
        <v>-2.9986906595939793</v>
      </c>
      <c r="AQ324" s="28">
        <f t="shared" si="37"/>
        <v>-1.288469117423365E-2</v>
      </c>
      <c r="AR324" t="str">
        <f t="shared" si="38"/>
        <v>2B</v>
      </c>
      <c r="AS324">
        <v>700</v>
      </c>
      <c r="AT324">
        <v>320</v>
      </c>
      <c r="AV324" t="str">
        <f t="shared" si="39"/>
        <v>Unlikely</v>
      </c>
      <c r="AX324" t="str">
        <f>IF(VLOOKUP($B324,'Draft List'!$D$4:$AC$2598,AX$3,FALSE)&lt;&gt;0,VLOOKUP($B324,'Draft List'!$D$4:$AC$2598,AX$3,FALSE),"")</f>
        <v/>
      </c>
      <c r="AY324" t="str">
        <f>IF(VLOOKUP($B324,'Draft List'!$D$4:$AC$2598,AY$3,FALSE)&lt;&gt;0,VLOOKUP($B324,'Draft List'!$D$4:$AC$2598,AY$3,FALSE),"")</f>
        <v/>
      </c>
      <c r="AZ324" t="str">
        <f>IF(VLOOKUP($B324,'Draft List'!$D$4:$AC$2598,AZ$3,FALSE)&lt;&gt;0,VLOOKUP($B324,'Draft List'!$D$4:$AC$2598,AZ$3,FALSE),"")</f>
        <v/>
      </c>
      <c r="BA324" t="str">
        <f>IF(VLOOKUP($B324,'Draft List'!$D$4:$AC$2598,BA$3,FALSE)&lt;&gt;0,VLOOKUP($B324,'Draft List'!$D$4:$AC$2598,BA$3,FALSE),"")</f>
        <v/>
      </c>
    </row>
    <row r="325" spans="1:53" hidden="1" x14ac:dyDescent="0.25">
      <c r="A325" t="str">
        <f t="shared" ref="A325:A388" si="40">IF(C325="C","C-",C325)&amp;D325&amp;" "&amp;E325&amp;F325</f>
        <v>C-Luis Antonio Torres21</v>
      </c>
      <c r="B325">
        <f>VLOOKUP($A325,draft_listing_batters_stats!$A$1:$B$1324,2,FALSE)</f>
        <v>7531</v>
      </c>
      <c r="C325" s="1" t="s">
        <v>93</v>
      </c>
      <c r="D325" s="1" t="s">
        <v>1582</v>
      </c>
      <c r="E325" s="1" t="s">
        <v>283</v>
      </c>
      <c r="F325" s="1">
        <v>21</v>
      </c>
      <c r="G325" s="1" t="s">
        <v>44</v>
      </c>
      <c r="H325" s="1" t="s">
        <v>44</v>
      </c>
      <c r="I325" s="1" t="s">
        <v>54</v>
      </c>
      <c r="J325" s="24" t="s">
        <v>54</v>
      </c>
      <c r="K325" s="1" t="s">
        <v>46</v>
      </c>
      <c r="L325" s="24" t="s">
        <v>51</v>
      </c>
      <c r="M325" s="1">
        <v>1</v>
      </c>
      <c r="N325" s="1">
        <v>2</v>
      </c>
      <c r="O325" s="1">
        <v>2</v>
      </c>
      <c r="P325" s="1">
        <v>1</v>
      </c>
      <c r="Q325" s="24">
        <v>1</v>
      </c>
      <c r="R325" s="1">
        <v>1</v>
      </c>
      <c r="S325" s="1">
        <v>2</v>
      </c>
      <c r="T325" s="1">
        <v>5</v>
      </c>
      <c r="U325" s="1">
        <v>5</v>
      </c>
      <c r="V325" s="24">
        <v>5</v>
      </c>
      <c r="W325" s="1">
        <v>3</v>
      </c>
      <c r="X325" s="1">
        <v>4</v>
      </c>
      <c r="Y325" s="24">
        <v>8</v>
      </c>
      <c r="Z325" s="1">
        <v>2</v>
      </c>
      <c r="AA325" s="1" t="s">
        <v>48</v>
      </c>
      <c r="AB325" s="1" t="s">
        <v>48</v>
      </c>
      <c r="AC325" s="1" t="s">
        <v>48</v>
      </c>
      <c r="AD325" s="1" t="s">
        <v>48</v>
      </c>
      <c r="AE325" s="1" t="s">
        <v>48</v>
      </c>
      <c r="AF325" s="1" t="s">
        <v>48</v>
      </c>
      <c r="AG325" s="24" t="s">
        <v>48</v>
      </c>
      <c r="AH325" s="1">
        <v>1</v>
      </c>
      <c r="AI325" s="1">
        <v>1</v>
      </c>
      <c r="AJ325" s="24">
        <v>2</v>
      </c>
      <c r="AK325" s="36" t="s">
        <v>859</v>
      </c>
      <c r="AL325" s="9">
        <f t="shared" ref="AL325:AL388" si="41">($M$3*(M325-$R$1)/$R$2+$N$3*(N325-$S$1)/$S$2+$O$3*(O325-$T$1)/$T$2+$P$3*(P325-$U$1)/$U$2+$Q$3*(Q325-$V$1)/$V$2)/(SUM($M$3:$Q$3))</f>
        <v>-1.9502219761849671</v>
      </c>
      <c r="AM325" s="9">
        <f t="shared" ref="AM325:AM388" si="42">($M$3*(R325-$R$1)/$R$2+$N$3*(S325-$S$1)/$S$2+$O$3*(T325-$T$1)/$T$2+$P$3*(U325-$U$1)/$U$2+$Q$3*(V325-$V$1)/$V$2)/(SUM($M$3:$Q$3))</f>
        <v>-1.1821339348066042</v>
      </c>
      <c r="AN325">
        <f t="shared" ref="AN325:AN388" si="43">IF(AVERAGE(AH325:AI325)&gt;9,1,0)+IF(AVERAGE(AH325:AI325)&gt;7,1,0)+IF(AH325&gt;7,1,0)+IF(AI325&gt;7,1,0)+IF(AJ325&gt;8,1,0)+IF(AJ325&gt;6,1,0)</f>
        <v>0</v>
      </c>
      <c r="AO325" s="6">
        <f t="shared" ref="AO325:AO388" si="44">MIN(2,IF(OR(Z325="-",Y325&lt;5),0,1+IF(Z325&gt;7,1+IF(Y325&gt;7,0.25,0),IF(Z325&gt;4,0.5+IF(Y325&gt;7,0.25,0),0+IF(Y325&gt;7,0.25))))+IF(AA325="-",0,IF(AA325&gt;9,0.5,IF(AA325&gt;7,0.25,0)))+IF(AB325="-",0,IF(AB325&gt;7,1.1,IF(AB325&gt;4,0.6,0)))+IF(OR(AC325="-",W325&lt;5),0,IF(AC325&gt;7,1+IF(W325&gt;7,0.25,0),IF(AC325&gt;4,0.5+IF(W325&gt;7,0.25,0),0)))+IF(AD325="-",0,IF(AD325&gt;7,1.5,IF(AD325&gt;4,1,0)))+IF(AE325="-",0,IF(AE325&gt;9,0.5,IF(AE325&gt;7,0.25,0)))+IF(AF325="-",0,IF(AF325&gt;7,1.25,IF(AF325&gt;4,0.75,0)))+IF(OR(AG325="-",X325&lt;4),0,IF(AG325&gt;7,1+IF(X325&gt;7,0.15,0),IF(AG325&gt;4,0.5+IF(X325&gt;7,0.15,0),0))))</f>
        <v>1.25</v>
      </c>
      <c r="AP325" s="9">
        <f>($AL$3*AL325+$AM$3*AM325+$AN$3*AN325+$AO$3*AO325)+$K$3*VLOOKUP(K325,COND!$A$2:$C$7,2,FALSE)+$L$3*VLOOKUP(L325,COND!$A$2:$C$7,3,FALSE)</f>
        <v>-3.0306294152977493</v>
      </c>
      <c r="AQ325" s="28">
        <f t="shared" ref="AQ325:AQ388" si="45">STANDARDIZE(AP325,AVERAGE($AP$5:$AP$1292),STDEVP($AP$5:$AP$1292))</f>
        <v>-1.7438404723560105E-2</v>
      </c>
      <c r="AR325" t="str">
        <f t="shared" ref="AR325:AR388" si="46">IF(AND(Z325&lt;&gt;"-",Y325&gt;1),"C",IF(AB325=MAX(AB325:AD325),"2B",IF(AD325=MAX(AB325:AD325),"SS",IF(OR(AC325=MAX(AA325:AD325),AND(AC325&lt;&gt;"-",AC325&gt;4,W325&gt;5)),"3B",IF(AF325=MAX(AE325:AG325),"CF",IF(AND(AG325=MAX(AE325,AG325),AND(X325&gt;5,AE325&lt;&gt;"-")),"RF",IF(AE325&lt;&gt;"-","LF",IF(AA325&lt;&gt;"-","1B","DH"))))))))</f>
        <v>C</v>
      </c>
      <c r="AS325">
        <v>700</v>
      </c>
      <c r="AT325">
        <v>321</v>
      </c>
      <c r="AV325" t="str">
        <f t="shared" ref="AV325:AV388" si="47">IF(AND($R325&gt;=6,AVERAGE($T325:$U325)&gt;=6),"Likely",IF(OR($R325&gt;6,AND($R325=6,AVERAGE($T325:$U325)&gt;=3),AND($R325&gt;=5,AVERAGE($T325:$U325)&gt;=5),AVERAGE($R325,$T325:$U325)&gt;5),"Possible","Unlikely"))</f>
        <v>Unlikely</v>
      </c>
      <c r="AX325" t="str">
        <f>IF(VLOOKUP($B325,'Draft List'!$D$4:$AC$2598,AX$3,FALSE)&lt;&gt;0,VLOOKUP($B325,'Draft List'!$D$4:$AC$2598,AX$3,FALSE),"")</f>
        <v/>
      </c>
      <c r="AY325" t="str">
        <f>IF(VLOOKUP($B325,'Draft List'!$D$4:$AC$2598,AY$3,FALSE)&lt;&gt;0,VLOOKUP($B325,'Draft List'!$D$4:$AC$2598,AY$3,FALSE),"")</f>
        <v/>
      </c>
      <c r="AZ325" t="str">
        <f>IF(VLOOKUP($B325,'Draft List'!$D$4:$AC$2598,AZ$3,FALSE)&lt;&gt;0,VLOOKUP($B325,'Draft List'!$D$4:$AC$2598,AZ$3,FALSE),"")</f>
        <v/>
      </c>
      <c r="BA325" t="str">
        <f>IF(VLOOKUP($B325,'Draft List'!$D$4:$AC$2598,BA$3,FALSE)&lt;&gt;0,VLOOKUP($B325,'Draft List'!$D$4:$AC$2598,BA$3,FALSE),"")</f>
        <v/>
      </c>
    </row>
    <row r="326" spans="1:53" hidden="1" x14ac:dyDescent="0.25">
      <c r="A326" t="str">
        <f t="shared" si="40"/>
        <v>CFJeffrey Whittier21</v>
      </c>
      <c r="B326">
        <f>VLOOKUP($A326,draft_listing_batters_stats!$A$1:$B$1324,2,FALSE)</f>
        <v>9138</v>
      </c>
      <c r="C326" s="1" t="s">
        <v>81</v>
      </c>
      <c r="D326" s="1" t="s">
        <v>662</v>
      </c>
      <c r="E326" s="1" t="s">
        <v>1737</v>
      </c>
      <c r="F326" s="1">
        <v>21</v>
      </c>
      <c r="G326" s="1" t="s">
        <v>58</v>
      </c>
      <c r="H326" s="1" t="s">
        <v>44</v>
      </c>
      <c r="I326" s="1" t="s">
        <v>54</v>
      </c>
      <c r="J326" s="24" t="s">
        <v>54</v>
      </c>
      <c r="K326" s="1" t="s">
        <v>46</v>
      </c>
      <c r="L326" s="24" t="s">
        <v>46</v>
      </c>
      <c r="M326" s="1">
        <v>2</v>
      </c>
      <c r="N326" s="1">
        <v>4</v>
      </c>
      <c r="O326" s="1">
        <v>2</v>
      </c>
      <c r="P326" s="1">
        <v>3</v>
      </c>
      <c r="Q326" s="24">
        <v>1</v>
      </c>
      <c r="R326" s="1">
        <v>2</v>
      </c>
      <c r="S326" s="1">
        <v>5</v>
      </c>
      <c r="T326" s="1">
        <v>2</v>
      </c>
      <c r="U326" s="1">
        <v>4</v>
      </c>
      <c r="V326" s="24">
        <v>2</v>
      </c>
      <c r="W326" s="1">
        <v>3</v>
      </c>
      <c r="X326" s="1">
        <v>6</v>
      </c>
      <c r="Y326" s="24">
        <v>1</v>
      </c>
      <c r="Z326" s="1" t="s">
        <v>48</v>
      </c>
      <c r="AA326" s="1" t="s">
        <v>48</v>
      </c>
      <c r="AB326" s="1" t="s">
        <v>48</v>
      </c>
      <c r="AC326" s="1" t="s">
        <v>48</v>
      </c>
      <c r="AD326" s="1">
        <v>1</v>
      </c>
      <c r="AE326" s="1" t="s">
        <v>48</v>
      </c>
      <c r="AF326" s="1">
        <v>7</v>
      </c>
      <c r="AG326" s="24">
        <v>2</v>
      </c>
      <c r="AH326" s="1">
        <v>10</v>
      </c>
      <c r="AI326" s="1">
        <v>6</v>
      </c>
      <c r="AJ326" s="24">
        <v>6</v>
      </c>
      <c r="AK326" s="36" t="s">
        <v>826</v>
      </c>
      <c r="AL326" s="9">
        <f t="shared" si="41"/>
        <v>-1.3461272807257232</v>
      </c>
      <c r="AM326" s="9">
        <f t="shared" si="42"/>
        <v>-1.1653415112803553</v>
      </c>
      <c r="AN326">
        <f t="shared" si="43"/>
        <v>2</v>
      </c>
      <c r="AO326" s="6">
        <f t="shared" si="44"/>
        <v>0.75</v>
      </c>
      <c r="AP326" s="9">
        <f>($AL$3*AL326+$AM$3*AM326+$AN$3*AN326+$AO$3*AO326)+$K$3*VLOOKUP(K326,COND!$A$2:$C$7,2,FALSE)+$L$3*VLOOKUP(L326,COND!$A$2:$C$7,3,FALSE)</f>
        <v>-3.0353775301035011</v>
      </c>
      <c r="AQ326" s="28">
        <f t="shared" si="45"/>
        <v>-1.8115373949451306E-2</v>
      </c>
      <c r="AR326" t="str">
        <f t="shared" si="46"/>
        <v>SS</v>
      </c>
      <c r="AS326">
        <v>700</v>
      </c>
      <c r="AT326">
        <v>322</v>
      </c>
      <c r="AV326" t="str">
        <f t="shared" si="47"/>
        <v>Unlikely</v>
      </c>
      <c r="AX326" t="str">
        <f>IF(VLOOKUP($B326,'Draft List'!$D$4:$AC$2598,AX$3,FALSE)&lt;&gt;0,VLOOKUP($B326,'Draft List'!$D$4:$AC$2598,AX$3,FALSE),"")</f>
        <v/>
      </c>
      <c r="AY326" t="str">
        <f>IF(VLOOKUP($B326,'Draft List'!$D$4:$AC$2598,AY$3,FALSE)&lt;&gt;0,VLOOKUP($B326,'Draft List'!$D$4:$AC$2598,AY$3,FALSE),"")</f>
        <v/>
      </c>
      <c r="AZ326" t="str">
        <f>IF(VLOOKUP($B326,'Draft List'!$D$4:$AC$2598,AZ$3,FALSE)&lt;&gt;0,VLOOKUP($B326,'Draft List'!$D$4:$AC$2598,AZ$3,FALSE),"")</f>
        <v/>
      </c>
      <c r="BA326" t="str">
        <f>IF(VLOOKUP($B326,'Draft List'!$D$4:$AC$2598,BA$3,FALSE)&lt;&gt;0,VLOOKUP($B326,'Draft List'!$D$4:$AC$2598,BA$3,FALSE),"")</f>
        <v/>
      </c>
    </row>
    <row r="327" spans="1:53" hidden="1" x14ac:dyDescent="0.25">
      <c r="A327" t="str">
        <f t="shared" si="40"/>
        <v>SSSantiago Butler18</v>
      </c>
      <c r="B327">
        <f>VLOOKUP($A327,draft_listing_batters_stats!$A$1:$B$1324,2,FALSE)</f>
        <v>7502</v>
      </c>
      <c r="C327" s="1" t="s">
        <v>79</v>
      </c>
      <c r="D327" s="1" t="s">
        <v>422</v>
      </c>
      <c r="E327" s="1" t="s">
        <v>471</v>
      </c>
      <c r="F327" s="1">
        <v>18</v>
      </c>
      <c r="G327" s="1" t="s">
        <v>44</v>
      </c>
      <c r="H327" s="1" t="s">
        <v>44</v>
      </c>
      <c r="I327" s="1" t="s">
        <v>54</v>
      </c>
      <c r="J327" s="24" t="s">
        <v>54</v>
      </c>
      <c r="K327" s="1" t="s">
        <v>47</v>
      </c>
      <c r="L327" s="24" t="s">
        <v>46</v>
      </c>
      <c r="M327" s="1">
        <v>1</v>
      </c>
      <c r="N327" s="1">
        <v>1</v>
      </c>
      <c r="O327" s="1">
        <v>1</v>
      </c>
      <c r="P327" s="1">
        <v>1</v>
      </c>
      <c r="Q327" s="24">
        <v>1</v>
      </c>
      <c r="R327" s="1">
        <v>4</v>
      </c>
      <c r="S327" s="1">
        <v>1</v>
      </c>
      <c r="T327" s="1">
        <v>1</v>
      </c>
      <c r="U327" s="1">
        <v>1</v>
      </c>
      <c r="V327" s="24">
        <v>2</v>
      </c>
      <c r="W327" s="1">
        <v>5</v>
      </c>
      <c r="X327" s="1">
        <v>5</v>
      </c>
      <c r="Y327" s="24">
        <v>1</v>
      </c>
      <c r="Z327" s="1" t="s">
        <v>48</v>
      </c>
      <c r="AA327" s="1" t="s">
        <v>48</v>
      </c>
      <c r="AB327" s="1" t="s">
        <v>48</v>
      </c>
      <c r="AC327" s="1" t="s">
        <v>48</v>
      </c>
      <c r="AD327" s="1">
        <v>3</v>
      </c>
      <c r="AE327" s="1" t="s">
        <v>48</v>
      </c>
      <c r="AF327" s="1" t="s">
        <v>48</v>
      </c>
      <c r="AG327" s="24" t="s">
        <v>48</v>
      </c>
      <c r="AH327" s="1">
        <v>5</v>
      </c>
      <c r="AI327" s="1">
        <v>6</v>
      </c>
      <c r="AJ327" s="24">
        <v>7</v>
      </c>
      <c r="AK327" s="36" t="s">
        <v>918</v>
      </c>
      <c r="AL327" s="9">
        <f t="shared" si="41"/>
        <v>-2.0843433498275723</v>
      </c>
      <c r="AM327" s="9">
        <f t="shared" si="42"/>
        <v>-1.0766595014024645</v>
      </c>
      <c r="AN327">
        <f t="shared" si="43"/>
        <v>1</v>
      </c>
      <c r="AO327" s="6">
        <f t="shared" si="44"/>
        <v>0</v>
      </c>
      <c r="AP327" s="9">
        <f>($AL$3*AL327+$AM$3*AM327+$AN$3*AN327+$AO$3*AO327)+$K$3*VLOOKUP(K327,COND!$A$2:$C$7,2,FALSE)+$L$3*VLOOKUP(L327,COND!$A$2:$C$7,3,FALSE)</f>
        <v>-3.061681685145663</v>
      </c>
      <c r="AQ327" s="28">
        <f t="shared" si="45"/>
        <v>-2.1865726290351595E-2</v>
      </c>
      <c r="AR327" t="str">
        <f t="shared" si="46"/>
        <v>SS</v>
      </c>
      <c r="AS327">
        <v>700</v>
      </c>
      <c r="AT327">
        <v>323</v>
      </c>
      <c r="AV327" t="str">
        <f t="shared" si="47"/>
        <v>Unlikely</v>
      </c>
      <c r="AX327" t="str">
        <f>IF(VLOOKUP($B327,'Draft List'!$D$4:$AC$2598,AX$3,FALSE)&lt;&gt;0,VLOOKUP($B327,'Draft List'!$D$4:$AC$2598,AX$3,FALSE),"")</f>
        <v/>
      </c>
      <c r="AY327" t="str">
        <f>IF(VLOOKUP($B327,'Draft List'!$D$4:$AC$2598,AY$3,FALSE)&lt;&gt;0,VLOOKUP($B327,'Draft List'!$D$4:$AC$2598,AY$3,FALSE),"")</f>
        <v/>
      </c>
      <c r="AZ327" t="str">
        <f>IF(VLOOKUP($B327,'Draft List'!$D$4:$AC$2598,AZ$3,FALSE)&lt;&gt;0,VLOOKUP($B327,'Draft List'!$D$4:$AC$2598,AZ$3,FALSE),"")</f>
        <v/>
      </c>
      <c r="BA327" t="str">
        <f>IF(VLOOKUP($B327,'Draft List'!$D$4:$AC$2598,BA$3,FALSE)&lt;&gt;0,VLOOKUP($B327,'Draft List'!$D$4:$AC$2598,BA$3,FALSE),"")</f>
        <v/>
      </c>
    </row>
    <row r="328" spans="1:53" hidden="1" x14ac:dyDescent="0.25">
      <c r="A328" t="str">
        <f t="shared" si="40"/>
        <v>C-Erik Wood21</v>
      </c>
      <c r="B328">
        <f>VLOOKUP($A328,draft_listing_batters_stats!$A$1:$B$1324,2,FALSE)</f>
        <v>8748</v>
      </c>
      <c r="C328" s="1" t="s">
        <v>93</v>
      </c>
      <c r="D328" s="1" t="s">
        <v>745</v>
      </c>
      <c r="E328" s="1" t="s">
        <v>742</v>
      </c>
      <c r="F328" s="1">
        <v>21</v>
      </c>
      <c r="G328" s="1" t="s">
        <v>44</v>
      </c>
      <c r="H328" s="1" t="s">
        <v>44</v>
      </c>
      <c r="I328" s="1" t="s">
        <v>54</v>
      </c>
      <c r="J328" s="24" t="s">
        <v>54</v>
      </c>
      <c r="K328" s="1" t="s">
        <v>46</v>
      </c>
      <c r="L328" s="24" t="s">
        <v>51</v>
      </c>
      <c r="M328" s="1">
        <v>2</v>
      </c>
      <c r="N328" s="1">
        <v>2</v>
      </c>
      <c r="O328" s="1">
        <v>1</v>
      </c>
      <c r="P328" s="1">
        <v>3</v>
      </c>
      <c r="Q328" s="24">
        <v>3</v>
      </c>
      <c r="R328" s="1">
        <v>2</v>
      </c>
      <c r="S328" s="1">
        <v>4</v>
      </c>
      <c r="T328" s="1">
        <v>1</v>
      </c>
      <c r="U328" s="1">
        <v>5</v>
      </c>
      <c r="V328" s="24">
        <v>3</v>
      </c>
      <c r="W328" s="1">
        <v>4</v>
      </c>
      <c r="X328" s="1">
        <v>5</v>
      </c>
      <c r="Y328" s="24">
        <v>6</v>
      </c>
      <c r="Z328" s="1">
        <v>3</v>
      </c>
      <c r="AA328" s="1" t="s">
        <v>48</v>
      </c>
      <c r="AB328" s="1" t="s">
        <v>48</v>
      </c>
      <c r="AC328" s="1" t="s">
        <v>48</v>
      </c>
      <c r="AD328" s="1" t="s">
        <v>48</v>
      </c>
      <c r="AE328" s="1" t="s">
        <v>48</v>
      </c>
      <c r="AF328" s="1" t="s">
        <v>48</v>
      </c>
      <c r="AG328" s="24" t="s">
        <v>48</v>
      </c>
      <c r="AH328" s="1">
        <v>2</v>
      </c>
      <c r="AI328" s="1">
        <v>2</v>
      </c>
      <c r="AJ328" s="24">
        <v>6</v>
      </c>
      <c r="AK328" s="36" t="s">
        <v>1065</v>
      </c>
      <c r="AL328" s="9">
        <f t="shared" si="41"/>
        <v>-1.451275854352865</v>
      </c>
      <c r="AM328" s="9">
        <f t="shared" si="42"/>
        <v>-1.1697369950962957</v>
      </c>
      <c r="AN328">
        <f t="shared" si="43"/>
        <v>0</v>
      </c>
      <c r="AO328" s="6">
        <f t="shared" si="44"/>
        <v>1</v>
      </c>
      <c r="AP328" s="9">
        <f>($AL$3*AL328+$AM$3*AM328+$AN$3*AN328+$AO$3*AO328)+$K$3*VLOOKUP(K328,COND!$A$2:$C$7,2,FALSE)+$L$3*VLOOKUP(L328,COND!$A$2:$C$7,3,FALSE)</f>
        <v>-3.0819715265908361</v>
      </c>
      <c r="AQ328" s="28">
        <f t="shared" si="45"/>
        <v>-2.475857931066084E-2</v>
      </c>
      <c r="AR328" t="str">
        <f t="shared" si="46"/>
        <v>C</v>
      </c>
      <c r="AS328">
        <v>700</v>
      </c>
      <c r="AT328">
        <v>324</v>
      </c>
      <c r="AV328" t="str">
        <f t="shared" si="47"/>
        <v>Unlikely</v>
      </c>
      <c r="AX328" t="str">
        <f>IF(VLOOKUP($B328,'Draft List'!$D$4:$AC$2598,AX$3,FALSE)&lt;&gt;0,VLOOKUP($B328,'Draft List'!$D$4:$AC$2598,AX$3,FALSE),"")</f>
        <v/>
      </c>
      <c r="AY328" t="str">
        <f>IF(VLOOKUP($B328,'Draft List'!$D$4:$AC$2598,AY$3,FALSE)&lt;&gt;0,VLOOKUP($B328,'Draft List'!$D$4:$AC$2598,AY$3,FALSE),"")</f>
        <v/>
      </c>
      <c r="AZ328" t="str">
        <f>IF(VLOOKUP($B328,'Draft List'!$D$4:$AC$2598,AZ$3,FALSE)&lt;&gt;0,VLOOKUP($B328,'Draft List'!$D$4:$AC$2598,AZ$3,FALSE),"")</f>
        <v/>
      </c>
      <c r="BA328" t="str">
        <f>IF(VLOOKUP($B328,'Draft List'!$D$4:$AC$2598,BA$3,FALSE)&lt;&gt;0,VLOOKUP($B328,'Draft List'!$D$4:$AC$2598,BA$3,FALSE),"")</f>
        <v/>
      </c>
    </row>
    <row r="329" spans="1:53" hidden="1" x14ac:dyDescent="0.25">
      <c r="A329" t="str">
        <f t="shared" si="40"/>
        <v>2BDara Routledge21</v>
      </c>
      <c r="B329">
        <f>VLOOKUP($A329,draft_listing_batters_stats!$A$1:$B$1324,2,FALSE)</f>
        <v>16058</v>
      </c>
      <c r="C329" s="1" t="s">
        <v>78</v>
      </c>
      <c r="D329" s="1" t="s">
        <v>1608</v>
      </c>
      <c r="E329" s="1" t="s">
        <v>1609</v>
      </c>
      <c r="F329" s="1">
        <v>21</v>
      </c>
      <c r="G329" s="1" t="s">
        <v>44</v>
      </c>
      <c r="H329" s="1" t="s">
        <v>44</v>
      </c>
      <c r="I329" s="1" t="s">
        <v>54</v>
      </c>
      <c r="J329" s="24" t="s">
        <v>54</v>
      </c>
      <c r="K329" s="1" t="s">
        <v>47</v>
      </c>
      <c r="L329" s="24" t="s">
        <v>46</v>
      </c>
      <c r="M329" s="1">
        <v>2</v>
      </c>
      <c r="N329" s="1">
        <v>3</v>
      </c>
      <c r="O329" s="1">
        <v>2</v>
      </c>
      <c r="P329" s="1">
        <v>4</v>
      </c>
      <c r="Q329" s="24">
        <v>1</v>
      </c>
      <c r="R329" s="1">
        <v>2</v>
      </c>
      <c r="S329" s="1">
        <v>3</v>
      </c>
      <c r="T329" s="1">
        <v>2</v>
      </c>
      <c r="U329" s="1">
        <v>6</v>
      </c>
      <c r="V329" s="24">
        <v>1</v>
      </c>
      <c r="W329" s="1">
        <v>3</v>
      </c>
      <c r="X329" s="1">
        <v>1</v>
      </c>
      <c r="Y329" s="24">
        <v>1</v>
      </c>
      <c r="Z329" s="1" t="s">
        <v>48</v>
      </c>
      <c r="AA329" s="1" t="s">
        <v>48</v>
      </c>
      <c r="AB329" s="1">
        <v>5</v>
      </c>
      <c r="AC329" s="1" t="s">
        <v>48</v>
      </c>
      <c r="AD329" s="1" t="s">
        <v>48</v>
      </c>
      <c r="AE329" s="1" t="s">
        <v>48</v>
      </c>
      <c r="AF329" s="1" t="s">
        <v>48</v>
      </c>
      <c r="AG329" s="24" t="s">
        <v>48</v>
      </c>
      <c r="AH329" s="1">
        <v>5</v>
      </c>
      <c r="AI329" s="1">
        <v>5</v>
      </c>
      <c r="AJ329" s="24">
        <v>4</v>
      </c>
      <c r="AK329" s="36" t="s">
        <v>900</v>
      </c>
      <c r="AL329" s="9">
        <f t="shared" si="41"/>
        <v>-1.3074776103348458</v>
      </c>
      <c r="AM329" s="9">
        <f t="shared" si="42"/>
        <v>-1.1280585103156837</v>
      </c>
      <c r="AN329">
        <f t="shared" si="43"/>
        <v>0</v>
      </c>
      <c r="AO329" s="6">
        <f t="shared" si="44"/>
        <v>0.6</v>
      </c>
      <c r="AP329" s="9">
        <f>($AL$3*AL329+$AM$3*AM329+$AN$3*AN329+$AO$3*AO329)+$K$3*VLOOKUP(K329,COND!$A$2:$C$7,2,FALSE)+$L$3*VLOOKUP(L329,COND!$A$2:$C$7,3,FALSE)</f>
        <v>-3.1674498848216892</v>
      </c>
      <c r="AQ329" s="28">
        <f t="shared" si="45"/>
        <v>-3.6945777887218742E-2</v>
      </c>
      <c r="AR329" t="str">
        <f t="shared" si="46"/>
        <v>2B</v>
      </c>
      <c r="AS329">
        <v>700</v>
      </c>
      <c r="AT329">
        <v>325</v>
      </c>
      <c r="AV329" t="str">
        <f t="shared" si="47"/>
        <v>Unlikely</v>
      </c>
      <c r="AX329" t="str">
        <f>IF(VLOOKUP($B329,'Draft List'!$D$4:$AC$2598,AX$3,FALSE)&lt;&gt;0,VLOOKUP($B329,'Draft List'!$D$4:$AC$2598,AX$3,FALSE),"")</f>
        <v/>
      </c>
      <c r="AY329" t="str">
        <f>IF(VLOOKUP($B329,'Draft List'!$D$4:$AC$2598,AY$3,FALSE)&lt;&gt;0,VLOOKUP($B329,'Draft List'!$D$4:$AC$2598,AY$3,FALSE),"")</f>
        <v/>
      </c>
      <c r="AZ329" t="str">
        <f>IF(VLOOKUP($B329,'Draft List'!$D$4:$AC$2598,AZ$3,FALSE)&lt;&gt;0,VLOOKUP($B329,'Draft List'!$D$4:$AC$2598,AZ$3,FALSE),"")</f>
        <v/>
      </c>
      <c r="BA329" t="str">
        <f>IF(VLOOKUP($B329,'Draft List'!$D$4:$AC$2598,BA$3,FALSE)&lt;&gt;0,VLOOKUP($B329,'Draft List'!$D$4:$AC$2598,BA$3,FALSE),"")</f>
        <v/>
      </c>
    </row>
    <row r="330" spans="1:53" hidden="1" x14ac:dyDescent="0.25">
      <c r="A330" t="str">
        <f t="shared" si="40"/>
        <v>RPSteven Phillips24</v>
      </c>
      <c r="B330" t="e">
        <f>VLOOKUP($A330,draft_listing_batters_stats!$A$1:$B$1324,2,FALSE)</f>
        <v>#N/A</v>
      </c>
      <c r="C330" s="1" t="s">
        <v>885</v>
      </c>
      <c r="D330" s="1" t="s">
        <v>1555</v>
      </c>
      <c r="E330" s="1" t="s">
        <v>226</v>
      </c>
      <c r="F330" s="1">
        <v>24</v>
      </c>
      <c r="G330" s="1" t="s">
        <v>44</v>
      </c>
      <c r="H330" s="1" t="s">
        <v>44</v>
      </c>
      <c r="I330" s="1" t="s">
        <v>54</v>
      </c>
      <c r="J330" s="24" t="s">
        <v>54</v>
      </c>
      <c r="K330" s="1" t="s">
        <v>46</v>
      </c>
      <c r="L330" s="24" t="s">
        <v>46</v>
      </c>
      <c r="M330" s="1">
        <v>1</v>
      </c>
      <c r="N330" s="1">
        <v>1</v>
      </c>
      <c r="O330" s="1">
        <v>1</v>
      </c>
      <c r="P330" s="1">
        <v>2</v>
      </c>
      <c r="Q330" s="24">
        <v>1</v>
      </c>
      <c r="R330" s="1">
        <v>3</v>
      </c>
      <c r="S330" s="1">
        <v>2</v>
      </c>
      <c r="T330" s="1">
        <v>2</v>
      </c>
      <c r="U330" s="1">
        <v>3</v>
      </c>
      <c r="V330" s="24">
        <v>2</v>
      </c>
      <c r="W330" s="1">
        <v>7</v>
      </c>
      <c r="X330" s="1">
        <v>3</v>
      </c>
      <c r="Y330" s="24">
        <v>1</v>
      </c>
      <c r="Z330" s="1" t="s">
        <v>48</v>
      </c>
      <c r="AA330" s="1" t="s">
        <v>48</v>
      </c>
      <c r="AB330" s="1" t="s">
        <v>48</v>
      </c>
      <c r="AC330" s="1" t="s">
        <v>48</v>
      </c>
      <c r="AD330" s="1" t="s">
        <v>48</v>
      </c>
      <c r="AE330" s="1" t="s">
        <v>48</v>
      </c>
      <c r="AF330" s="1" t="s">
        <v>48</v>
      </c>
      <c r="AG330" s="24" t="s">
        <v>48</v>
      </c>
      <c r="AH330" s="1">
        <v>2</v>
      </c>
      <c r="AI330" s="1">
        <v>1</v>
      </c>
      <c r="AJ330" s="24">
        <v>1</v>
      </c>
      <c r="AK330" s="36" t="s">
        <v>50</v>
      </c>
      <c r="AL330" s="9">
        <f t="shared" si="41"/>
        <v>-1.994633799817991</v>
      </c>
      <c r="AM330" s="9">
        <f t="shared" si="42"/>
        <v>-1.0856748639433722</v>
      </c>
      <c r="AN330">
        <f t="shared" si="43"/>
        <v>0</v>
      </c>
      <c r="AO330" s="6">
        <f t="shared" si="44"/>
        <v>0</v>
      </c>
      <c r="AP330" s="9">
        <f>($AL$3*AL330+$AM$3*AM330+$AN$3*AN330+$AO$3*AO330)+$K$3*VLOOKUP(K330,COND!$A$2:$C$7,2,FALSE)+$L$3*VLOOKUP(L330,COND!$A$2:$C$7,3,FALSE)</f>
        <v>-3.227561747302266</v>
      </c>
      <c r="AQ330" s="28">
        <f t="shared" si="45"/>
        <v>-4.5516312230882601E-2</v>
      </c>
      <c r="AR330" t="str">
        <f t="shared" si="46"/>
        <v>DH</v>
      </c>
      <c r="AS330">
        <v>700</v>
      </c>
      <c r="AT330">
        <v>326</v>
      </c>
      <c r="AV330" t="str">
        <f t="shared" si="47"/>
        <v>Unlikely</v>
      </c>
      <c r="AX330" t="e">
        <f>IF(VLOOKUP($B330,'Draft List'!$D$4:$AC$2598,AX$3,FALSE)&lt;&gt;0,VLOOKUP($B330,'Draft List'!$D$4:$AC$2598,AX$3,FALSE),"")</f>
        <v>#N/A</v>
      </c>
      <c r="AY330" t="e">
        <f>IF(VLOOKUP($B330,'Draft List'!$D$4:$AC$2598,AY$3,FALSE)&lt;&gt;0,VLOOKUP($B330,'Draft List'!$D$4:$AC$2598,AY$3,FALSE),"")</f>
        <v>#N/A</v>
      </c>
      <c r="AZ330" t="e">
        <f>IF(VLOOKUP($B330,'Draft List'!$D$4:$AC$2598,AZ$3,FALSE)&lt;&gt;0,VLOOKUP($B330,'Draft List'!$D$4:$AC$2598,AZ$3,FALSE),"")</f>
        <v>#N/A</v>
      </c>
      <c r="BA330" t="e">
        <f>IF(VLOOKUP($B330,'Draft List'!$D$4:$AC$2598,BA$3,FALSE)&lt;&gt;0,VLOOKUP($B330,'Draft List'!$D$4:$AC$2598,BA$3,FALSE),"")</f>
        <v>#N/A</v>
      </c>
    </row>
    <row r="331" spans="1:53" hidden="1" x14ac:dyDescent="0.25">
      <c r="A331" t="str">
        <f t="shared" si="40"/>
        <v>C-Frank Hilliard22</v>
      </c>
      <c r="B331">
        <f>VLOOKUP($A331,draft_listing_batters_stats!$A$1:$B$1324,2,FALSE)</f>
        <v>2099</v>
      </c>
      <c r="C331" s="1" t="s">
        <v>93</v>
      </c>
      <c r="D331" s="1" t="s">
        <v>989</v>
      </c>
      <c r="E331" s="1" t="s">
        <v>1242</v>
      </c>
      <c r="F331" s="1">
        <v>22</v>
      </c>
      <c r="G331" s="1" t="s">
        <v>44</v>
      </c>
      <c r="H331" s="1" t="s">
        <v>44</v>
      </c>
      <c r="I331" s="1" t="s">
        <v>54</v>
      </c>
      <c r="J331" s="24" t="s">
        <v>54</v>
      </c>
      <c r="K331" s="1" t="s">
        <v>46</v>
      </c>
      <c r="L331" s="24" t="s">
        <v>46</v>
      </c>
      <c r="M331" s="1">
        <v>2</v>
      </c>
      <c r="N331" s="1">
        <v>1</v>
      </c>
      <c r="O331" s="1">
        <v>1</v>
      </c>
      <c r="P331" s="1">
        <v>1</v>
      </c>
      <c r="Q331" s="24">
        <v>2</v>
      </c>
      <c r="R331" s="1">
        <v>3</v>
      </c>
      <c r="S331" s="1">
        <v>3</v>
      </c>
      <c r="T331" s="1">
        <v>2</v>
      </c>
      <c r="U331" s="1">
        <v>1</v>
      </c>
      <c r="V331" s="24">
        <v>3</v>
      </c>
      <c r="W331" s="1">
        <v>5</v>
      </c>
      <c r="X331" s="1">
        <v>4</v>
      </c>
      <c r="Y331" s="24">
        <v>5</v>
      </c>
      <c r="Z331" s="1">
        <v>4</v>
      </c>
      <c r="AA331" s="1" t="s">
        <v>48</v>
      </c>
      <c r="AB331" s="1" t="s">
        <v>48</v>
      </c>
      <c r="AC331" s="1" t="s">
        <v>48</v>
      </c>
      <c r="AD331" s="1" t="s">
        <v>48</v>
      </c>
      <c r="AE331" s="1" t="s">
        <v>48</v>
      </c>
      <c r="AF331" s="1" t="s">
        <v>48</v>
      </c>
      <c r="AG331" s="24" t="s">
        <v>48</v>
      </c>
      <c r="AH331" s="1">
        <v>1</v>
      </c>
      <c r="AI331" s="1">
        <v>1</v>
      </c>
      <c r="AJ331" s="24">
        <v>2</v>
      </c>
      <c r="AK331" s="36" t="s">
        <v>48</v>
      </c>
      <c r="AL331" s="9">
        <f t="shared" si="41"/>
        <v>-1.7217711738078139</v>
      </c>
      <c r="AM331" s="9">
        <f t="shared" si="42"/>
        <v>-1.1740177445267472</v>
      </c>
      <c r="AN331">
        <f t="shared" si="43"/>
        <v>0</v>
      </c>
      <c r="AO331" s="6">
        <f t="shared" si="44"/>
        <v>1</v>
      </c>
      <c r="AP331" s="9">
        <f>($AL$3*AL331+$AM$3*AM331+$AN$3*AN331+$AO$3*AO331)+$K$3*VLOOKUP(K331,COND!$A$2:$C$7,2,FALSE)+$L$3*VLOOKUP(L331,COND!$A$2:$C$7,3,FALSE)</f>
        <v>-3.2603900517017497</v>
      </c>
      <c r="AQ331" s="28">
        <f t="shared" si="45"/>
        <v>-5.0196854451495673E-2</v>
      </c>
      <c r="AR331" t="str">
        <f t="shared" si="46"/>
        <v>C</v>
      </c>
      <c r="AS331">
        <v>700</v>
      </c>
      <c r="AT331">
        <v>327</v>
      </c>
      <c r="AV331" t="str">
        <f t="shared" si="47"/>
        <v>Unlikely</v>
      </c>
      <c r="AX331" t="str">
        <f>IF(VLOOKUP($B331,'Draft List'!$D$4:$AC$2598,AX$3,FALSE)&lt;&gt;0,VLOOKUP($B331,'Draft List'!$D$4:$AC$2598,AX$3,FALSE),"")</f>
        <v/>
      </c>
      <c r="AY331" t="str">
        <f>IF(VLOOKUP($B331,'Draft List'!$D$4:$AC$2598,AY$3,FALSE)&lt;&gt;0,VLOOKUP($B331,'Draft List'!$D$4:$AC$2598,AY$3,FALSE),"")</f>
        <v/>
      </c>
      <c r="AZ331" t="str">
        <f>IF(VLOOKUP($B331,'Draft List'!$D$4:$AC$2598,AZ$3,FALSE)&lt;&gt;0,VLOOKUP($B331,'Draft List'!$D$4:$AC$2598,AZ$3,FALSE),"")</f>
        <v/>
      </c>
      <c r="BA331" t="str">
        <f>IF(VLOOKUP($B331,'Draft List'!$D$4:$AC$2598,BA$3,FALSE)&lt;&gt;0,VLOOKUP($B331,'Draft List'!$D$4:$AC$2598,BA$3,FALSE),"")</f>
        <v/>
      </c>
    </row>
    <row r="332" spans="1:53" hidden="1" x14ac:dyDescent="0.25">
      <c r="A332" t="str">
        <f t="shared" si="40"/>
        <v>RPToby Watkins24</v>
      </c>
      <c r="B332" t="e">
        <f>VLOOKUP($A332,draft_listing_batters_stats!$A$1:$B$1324,2,FALSE)</f>
        <v>#N/A</v>
      </c>
      <c r="C332" s="1" t="s">
        <v>885</v>
      </c>
      <c r="D332" s="1" t="s">
        <v>836</v>
      </c>
      <c r="E332" s="1" t="s">
        <v>1727</v>
      </c>
      <c r="F332" s="1">
        <v>24</v>
      </c>
      <c r="G332" s="1" t="s">
        <v>58</v>
      </c>
      <c r="H332" s="1" t="s">
        <v>58</v>
      </c>
      <c r="I332" s="1" t="s">
        <v>54</v>
      </c>
      <c r="J332" s="24" t="s">
        <v>54</v>
      </c>
      <c r="K332" s="1" t="s">
        <v>47</v>
      </c>
      <c r="L332" s="24" t="s">
        <v>51</v>
      </c>
      <c r="M332" s="1">
        <v>1</v>
      </c>
      <c r="N332" s="1">
        <v>1</v>
      </c>
      <c r="O332" s="1">
        <v>1</v>
      </c>
      <c r="P332" s="1">
        <v>8</v>
      </c>
      <c r="Q332" s="24">
        <v>2</v>
      </c>
      <c r="R332" s="1">
        <v>2</v>
      </c>
      <c r="S332" s="1">
        <v>1</v>
      </c>
      <c r="T332" s="1">
        <v>1</v>
      </c>
      <c r="U332" s="1">
        <v>8</v>
      </c>
      <c r="V332" s="24">
        <v>2</v>
      </c>
      <c r="W332" s="1">
        <v>3</v>
      </c>
      <c r="X332" s="1">
        <v>1</v>
      </c>
      <c r="Y332" s="24">
        <v>1</v>
      </c>
      <c r="Z332" s="1" t="s">
        <v>48</v>
      </c>
      <c r="AA332" s="1" t="s">
        <v>48</v>
      </c>
      <c r="AB332" s="1" t="s">
        <v>48</v>
      </c>
      <c r="AC332" s="1" t="s">
        <v>48</v>
      </c>
      <c r="AD332" s="1" t="s">
        <v>48</v>
      </c>
      <c r="AE332" s="1" t="s">
        <v>48</v>
      </c>
      <c r="AF332" s="1" t="s">
        <v>48</v>
      </c>
      <c r="AG332" s="24" t="s">
        <v>48</v>
      </c>
      <c r="AH332" s="1">
        <v>3</v>
      </c>
      <c r="AI332" s="1">
        <v>3</v>
      </c>
      <c r="AJ332" s="24">
        <v>5</v>
      </c>
      <c r="AK332" s="36" t="s">
        <v>50</v>
      </c>
      <c r="AL332" s="9">
        <f t="shared" si="41"/>
        <v>-1.4163601599434212</v>
      </c>
      <c r="AM332" s="9">
        <f t="shared" si="42"/>
        <v>-1.0938043237407467</v>
      </c>
      <c r="AN332">
        <f t="shared" si="43"/>
        <v>0</v>
      </c>
      <c r="AO332" s="6">
        <f t="shared" si="44"/>
        <v>0</v>
      </c>
      <c r="AP332" s="9">
        <f>($AL$3*AL332+$AM$3*AM332+$AN$3*AN332+$AO$3*AO332)+$K$3*VLOOKUP(K332,COND!$A$2:$C$7,2,FALSE)+$L$3*VLOOKUP(L332,COND!$A$2:$C$7,3,FALSE)</f>
        <v>-3.2672879008833018</v>
      </c>
      <c r="AQ332" s="28">
        <f t="shared" si="45"/>
        <v>-5.1180325115493287E-2</v>
      </c>
      <c r="AR332" t="str">
        <f t="shared" si="46"/>
        <v>DH</v>
      </c>
      <c r="AS332">
        <v>700</v>
      </c>
      <c r="AT332">
        <v>328</v>
      </c>
      <c r="AV332" t="str">
        <f t="shared" si="47"/>
        <v>Unlikely</v>
      </c>
      <c r="AX332" t="e">
        <f>IF(VLOOKUP($B332,'Draft List'!$D$4:$AC$2598,AX$3,FALSE)&lt;&gt;0,VLOOKUP($B332,'Draft List'!$D$4:$AC$2598,AX$3,FALSE),"")</f>
        <v>#N/A</v>
      </c>
      <c r="AY332" t="e">
        <f>IF(VLOOKUP($B332,'Draft List'!$D$4:$AC$2598,AY$3,FALSE)&lt;&gt;0,VLOOKUP($B332,'Draft List'!$D$4:$AC$2598,AY$3,FALSE),"")</f>
        <v>#N/A</v>
      </c>
      <c r="AZ332" t="e">
        <f>IF(VLOOKUP($B332,'Draft List'!$D$4:$AC$2598,AZ$3,FALSE)&lt;&gt;0,VLOOKUP($B332,'Draft List'!$D$4:$AC$2598,AZ$3,FALSE),"")</f>
        <v>#N/A</v>
      </c>
      <c r="BA332" t="e">
        <f>IF(VLOOKUP($B332,'Draft List'!$D$4:$AC$2598,BA$3,FALSE)&lt;&gt;0,VLOOKUP($B332,'Draft List'!$D$4:$AC$2598,BA$3,FALSE),"")</f>
        <v>#N/A</v>
      </c>
    </row>
    <row r="333" spans="1:53" hidden="1" x14ac:dyDescent="0.25">
      <c r="A333" t="str">
        <f t="shared" si="40"/>
        <v>C-Vern McJannett21</v>
      </c>
      <c r="B333">
        <f>VLOOKUP($A333,draft_listing_batters_stats!$A$1:$B$1324,2,FALSE)</f>
        <v>9199</v>
      </c>
      <c r="C333" s="1" t="s">
        <v>93</v>
      </c>
      <c r="D333" s="1" t="s">
        <v>1428</v>
      </c>
      <c r="E333" s="1" t="s">
        <v>1429</v>
      </c>
      <c r="F333" s="1">
        <v>21</v>
      </c>
      <c r="G333" s="1" t="s">
        <v>44</v>
      </c>
      <c r="H333" s="1" t="s">
        <v>44</v>
      </c>
      <c r="I333" s="1" t="s">
        <v>54</v>
      </c>
      <c r="J333" s="24" t="s">
        <v>54</v>
      </c>
      <c r="K333" s="1" t="s">
        <v>47</v>
      </c>
      <c r="L333" s="24" t="s">
        <v>46</v>
      </c>
      <c r="M333" s="1">
        <v>2</v>
      </c>
      <c r="N333" s="1">
        <v>2</v>
      </c>
      <c r="O333" s="1">
        <v>1</v>
      </c>
      <c r="P333" s="1">
        <v>3</v>
      </c>
      <c r="Q333" s="24">
        <v>2</v>
      </c>
      <c r="R333" s="1">
        <v>2</v>
      </c>
      <c r="S333" s="1">
        <v>5</v>
      </c>
      <c r="T333" s="1">
        <v>1</v>
      </c>
      <c r="U333" s="1">
        <v>4</v>
      </c>
      <c r="V333" s="24">
        <v>4</v>
      </c>
      <c r="W333" s="1">
        <v>6</v>
      </c>
      <c r="X333" s="1">
        <v>5</v>
      </c>
      <c r="Y333" s="24">
        <v>7</v>
      </c>
      <c r="Z333" s="1">
        <v>3</v>
      </c>
      <c r="AA333" s="1" t="s">
        <v>48</v>
      </c>
      <c r="AB333" s="1" t="s">
        <v>48</v>
      </c>
      <c r="AC333" s="1" t="s">
        <v>48</v>
      </c>
      <c r="AD333" s="1" t="s">
        <v>48</v>
      </c>
      <c r="AE333" s="1" t="s">
        <v>48</v>
      </c>
      <c r="AF333" s="1" t="s">
        <v>48</v>
      </c>
      <c r="AG333" s="24" t="s">
        <v>48</v>
      </c>
      <c r="AH333" s="1">
        <v>4</v>
      </c>
      <c r="AI333" s="1">
        <v>6</v>
      </c>
      <c r="AJ333" s="24">
        <v>2</v>
      </c>
      <c r="AK333" s="36" t="s">
        <v>854</v>
      </c>
      <c r="AL333" s="9">
        <f t="shared" si="41"/>
        <v>-1.4912921941699482</v>
      </c>
      <c r="AM333" s="9">
        <f t="shared" si="42"/>
        <v>-1.1683703256700897</v>
      </c>
      <c r="AN333">
        <f t="shared" si="43"/>
        <v>0</v>
      </c>
      <c r="AO333" s="6">
        <f t="shared" si="44"/>
        <v>1</v>
      </c>
      <c r="AP333" s="9">
        <f>($AL$3*AL333+$AM$3*AM333+$AN$3*AN333+$AO$3*AO333)+$K$3*VLOOKUP(K333,COND!$A$2:$C$7,2,FALSE)+$L$3*VLOOKUP(L333,COND!$A$2:$C$7,3,FALSE)</f>
        <v>-3.2695731274580719</v>
      </c>
      <c r="AQ333" s="28">
        <f t="shared" si="45"/>
        <v>-5.1506144546698725E-2</v>
      </c>
      <c r="AR333" t="str">
        <f t="shared" si="46"/>
        <v>C</v>
      </c>
      <c r="AS333">
        <v>700</v>
      </c>
      <c r="AT333">
        <v>329</v>
      </c>
      <c r="AV333" t="str">
        <f t="shared" si="47"/>
        <v>Unlikely</v>
      </c>
      <c r="AX333" t="str">
        <f>IF(VLOOKUP($B333,'Draft List'!$D$4:$AC$2598,AX$3,FALSE)&lt;&gt;0,VLOOKUP($B333,'Draft List'!$D$4:$AC$2598,AX$3,FALSE),"")</f>
        <v/>
      </c>
      <c r="AY333" t="str">
        <f>IF(VLOOKUP($B333,'Draft List'!$D$4:$AC$2598,AY$3,FALSE)&lt;&gt;0,VLOOKUP($B333,'Draft List'!$D$4:$AC$2598,AY$3,FALSE),"")</f>
        <v/>
      </c>
      <c r="AZ333" t="str">
        <f>IF(VLOOKUP($B333,'Draft List'!$D$4:$AC$2598,AZ$3,FALSE)&lt;&gt;0,VLOOKUP($B333,'Draft List'!$D$4:$AC$2598,AZ$3,FALSE),"")</f>
        <v/>
      </c>
      <c r="BA333" t="str">
        <f>IF(VLOOKUP($B333,'Draft List'!$D$4:$AC$2598,BA$3,FALSE)&lt;&gt;0,VLOOKUP($B333,'Draft List'!$D$4:$AC$2598,BA$3,FALSE),"")</f>
        <v/>
      </c>
    </row>
    <row r="334" spans="1:53" hidden="1" x14ac:dyDescent="0.25">
      <c r="A334" t="str">
        <f t="shared" si="40"/>
        <v>SPRic Mayer24</v>
      </c>
      <c r="B334" t="e">
        <f>VLOOKUP($A334,draft_listing_batters_stats!$A$1:$B$1324,2,FALSE)</f>
        <v>#N/A</v>
      </c>
      <c r="C334" s="1" t="s">
        <v>25</v>
      </c>
      <c r="D334" s="1" t="s">
        <v>1417</v>
      </c>
      <c r="E334" s="1" t="s">
        <v>1418</v>
      </c>
      <c r="F334" s="1">
        <v>24</v>
      </c>
      <c r="G334" s="1" t="s">
        <v>58</v>
      </c>
      <c r="H334" s="1" t="s">
        <v>58</v>
      </c>
      <c r="I334" s="1" t="s">
        <v>54</v>
      </c>
      <c r="J334" s="24" t="s">
        <v>54</v>
      </c>
      <c r="K334" s="1" t="s">
        <v>47</v>
      </c>
      <c r="L334" s="24" t="s">
        <v>51</v>
      </c>
      <c r="M334" s="1">
        <v>3</v>
      </c>
      <c r="N334" s="1">
        <v>2</v>
      </c>
      <c r="O334" s="1">
        <v>2</v>
      </c>
      <c r="P334" s="1">
        <v>1</v>
      </c>
      <c r="Q334" s="24">
        <v>2</v>
      </c>
      <c r="R334" s="1">
        <v>3</v>
      </c>
      <c r="S334" s="1">
        <v>2</v>
      </c>
      <c r="T334" s="1">
        <v>2</v>
      </c>
      <c r="U334" s="1">
        <v>2</v>
      </c>
      <c r="V334" s="24">
        <v>4</v>
      </c>
      <c r="W334" s="1">
        <v>7</v>
      </c>
      <c r="X334" s="1">
        <v>1</v>
      </c>
      <c r="Y334" s="24">
        <v>1</v>
      </c>
      <c r="Z334" s="1" t="s">
        <v>48</v>
      </c>
      <c r="AA334" s="1" t="s">
        <v>48</v>
      </c>
      <c r="AB334" s="1" t="s">
        <v>48</v>
      </c>
      <c r="AC334" s="1" t="s">
        <v>48</v>
      </c>
      <c r="AD334" s="1" t="s">
        <v>48</v>
      </c>
      <c r="AE334" s="1" t="s">
        <v>48</v>
      </c>
      <c r="AF334" s="1" t="s">
        <v>48</v>
      </c>
      <c r="AG334" s="24" t="s">
        <v>48</v>
      </c>
      <c r="AH334" s="1">
        <v>3</v>
      </c>
      <c r="AI334" s="1">
        <v>6</v>
      </c>
      <c r="AJ334" s="24">
        <v>4</v>
      </c>
      <c r="AK334" s="36" t="s">
        <v>50</v>
      </c>
      <c r="AL334" s="9">
        <f t="shared" si="41"/>
        <v>-1.265093963962534</v>
      </c>
      <c r="AM334" s="9">
        <f t="shared" si="42"/>
        <v>-1.0953517343187862</v>
      </c>
      <c r="AN334">
        <f t="shared" si="43"/>
        <v>0</v>
      </c>
      <c r="AO334" s="6">
        <f t="shared" si="44"/>
        <v>0</v>
      </c>
      <c r="AP334" s="9">
        <f>($AL$3*AL334+$AM$3*AM334+$AN$3*AN334+$AO$3*AO334)+$K$3*VLOOKUP(K334,COND!$A$2:$C$7,2,FALSE)+$L$3*VLOOKUP(L334,COND!$A$2:$C$7,3,FALSE)</f>
        <v>-3.2707302082216874</v>
      </c>
      <c r="AQ334" s="28">
        <f t="shared" si="45"/>
        <v>-5.1671116983314926E-2</v>
      </c>
      <c r="AR334" t="str">
        <f t="shared" si="46"/>
        <v>DH</v>
      </c>
      <c r="AS334">
        <v>700</v>
      </c>
      <c r="AT334">
        <v>330</v>
      </c>
      <c r="AV334" t="str">
        <f t="shared" si="47"/>
        <v>Unlikely</v>
      </c>
      <c r="AX334" t="e">
        <f>IF(VLOOKUP($B334,'Draft List'!$D$4:$AC$2598,AX$3,FALSE)&lt;&gt;0,VLOOKUP($B334,'Draft List'!$D$4:$AC$2598,AX$3,FALSE),"")</f>
        <v>#N/A</v>
      </c>
      <c r="AY334" t="e">
        <f>IF(VLOOKUP($B334,'Draft List'!$D$4:$AC$2598,AY$3,FALSE)&lt;&gt;0,VLOOKUP($B334,'Draft List'!$D$4:$AC$2598,AY$3,FALSE),"")</f>
        <v>#N/A</v>
      </c>
      <c r="AZ334" t="e">
        <f>IF(VLOOKUP($B334,'Draft List'!$D$4:$AC$2598,AZ$3,FALSE)&lt;&gt;0,VLOOKUP($B334,'Draft List'!$D$4:$AC$2598,AZ$3,FALSE),"")</f>
        <v>#N/A</v>
      </c>
      <c r="BA334" t="e">
        <f>IF(VLOOKUP($B334,'Draft List'!$D$4:$AC$2598,BA$3,FALSE)&lt;&gt;0,VLOOKUP($B334,'Draft List'!$D$4:$AC$2598,BA$3,FALSE),"")</f>
        <v>#N/A</v>
      </c>
    </row>
    <row r="335" spans="1:53" hidden="1" x14ac:dyDescent="0.25">
      <c r="A335" t="str">
        <f t="shared" si="40"/>
        <v>RPTony Albright24</v>
      </c>
      <c r="B335" t="e">
        <f>VLOOKUP($A335,draft_listing_batters_stats!$A$1:$B$1324,2,FALSE)</f>
        <v>#N/A</v>
      </c>
      <c r="C335" s="1" t="s">
        <v>885</v>
      </c>
      <c r="D335" s="1" t="s">
        <v>157</v>
      </c>
      <c r="E335" s="1" t="s">
        <v>1002</v>
      </c>
      <c r="F335" s="1">
        <v>24</v>
      </c>
      <c r="G335" s="1" t="s">
        <v>44</v>
      </c>
      <c r="H335" s="1" t="s">
        <v>44</v>
      </c>
      <c r="I335" s="1" t="s">
        <v>54</v>
      </c>
      <c r="J335" s="24" t="s">
        <v>54</v>
      </c>
      <c r="K335" s="1" t="s">
        <v>47</v>
      </c>
      <c r="L335" s="24" t="s">
        <v>46</v>
      </c>
      <c r="M335" s="1">
        <v>1</v>
      </c>
      <c r="N335" s="1">
        <v>2</v>
      </c>
      <c r="O335" s="1">
        <v>1</v>
      </c>
      <c r="P335" s="1">
        <v>3</v>
      </c>
      <c r="Q335" s="24">
        <v>1</v>
      </c>
      <c r="R335" s="1">
        <v>2</v>
      </c>
      <c r="S335" s="1">
        <v>2</v>
      </c>
      <c r="T335" s="1">
        <v>1</v>
      </c>
      <c r="U335" s="1">
        <v>8</v>
      </c>
      <c r="V335" s="24">
        <v>1</v>
      </c>
      <c r="W335" s="1">
        <v>5</v>
      </c>
      <c r="X335" s="1">
        <v>3</v>
      </c>
      <c r="Y335" s="24">
        <v>1</v>
      </c>
      <c r="Z335" s="1" t="s">
        <v>48</v>
      </c>
      <c r="AA335" s="1" t="s">
        <v>48</v>
      </c>
      <c r="AB335" s="1" t="s">
        <v>48</v>
      </c>
      <c r="AC335" s="1" t="s">
        <v>48</v>
      </c>
      <c r="AD335" s="1" t="s">
        <v>48</v>
      </c>
      <c r="AE335" s="1" t="s">
        <v>48</v>
      </c>
      <c r="AF335" s="1" t="s">
        <v>48</v>
      </c>
      <c r="AG335" s="24" t="s">
        <v>48</v>
      </c>
      <c r="AH335" s="1">
        <v>3</v>
      </c>
      <c r="AI335" s="1">
        <v>1</v>
      </c>
      <c r="AJ335" s="24">
        <v>2</v>
      </c>
      <c r="AK335" s="36" t="s">
        <v>50</v>
      </c>
      <c r="AL335" s="9">
        <f t="shared" si="41"/>
        <v>-1.8538643701897062</v>
      </c>
      <c r="AM335" s="9">
        <f t="shared" si="42"/>
        <v>-1.0827607839391267</v>
      </c>
      <c r="AN335">
        <f t="shared" si="43"/>
        <v>0</v>
      </c>
      <c r="AO335" s="6">
        <f t="shared" si="44"/>
        <v>0</v>
      </c>
      <c r="AP335" s="9">
        <f>($AL$3*AL335+$AM$3*AM335+$AN$3*AN335+$AO$3*AO335)+$K$3*VLOOKUP(K335,COND!$A$2:$C$7,2,FALSE)+$L$3*VLOOKUP(L335,COND!$A$2:$C$7,3,FALSE)</f>
        <v>-3.2785158442884903</v>
      </c>
      <c r="AQ335" s="28">
        <f t="shared" si="45"/>
        <v>-5.2781165125965028E-2</v>
      </c>
      <c r="AR335" t="str">
        <f t="shared" si="46"/>
        <v>DH</v>
      </c>
      <c r="AS335">
        <v>700</v>
      </c>
      <c r="AT335">
        <v>331</v>
      </c>
      <c r="AV335" t="str">
        <f t="shared" si="47"/>
        <v>Unlikely</v>
      </c>
      <c r="AX335" t="e">
        <f>IF(VLOOKUP($B335,'Draft List'!$D$4:$AC$2598,AX$3,FALSE)&lt;&gt;0,VLOOKUP($B335,'Draft List'!$D$4:$AC$2598,AX$3,FALSE),"")</f>
        <v>#N/A</v>
      </c>
      <c r="AY335" t="e">
        <f>IF(VLOOKUP($B335,'Draft List'!$D$4:$AC$2598,AY$3,FALSE)&lt;&gt;0,VLOOKUP($B335,'Draft List'!$D$4:$AC$2598,AY$3,FALSE),"")</f>
        <v>#N/A</v>
      </c>
      <c r="AZ335" t="e">
        <f>IF(VLOOKUP($B335,'Draft List'!$D$4:$AC$2598,AZ$3,FALSE)&lt;&gt;0,VLOOKUP($B335,'Draft List'!$D$4:$AC$2598,AZ$3,FALSE),"")</f>
        <v>#N/A</v>
      </c>
      <c r="BA335" t="e">
        <f>IF(VLOOKUP($B335,'Draft List'!$D$4:$AC$2598,BA$3,FALSE)&lt;&gt;0,VLOOKUP($B335,'Draft List'!$D$4:$AC$2598,BA$3,FALSE),"")</f>
        <v>#N/A</v>
      </c>
    </row>
    <row r="336" spans="1:53" hidden="1" x14ac:dyDescent="0.25">
      <c r="A336" t="str">
        <f t="shared" si="40"/>
        <v>RPDoug Bean24</v>
      </c>
      <c r="B336" t="e">
        <f>VLOOKUP($A336,draft_listing_batters_stats!$A$1:$B$1324,2,FALSE)</f>
        <v>#N/A</v>
      </c>
      <c r="C336" s="1" t="s">
        <v>885</v>
      </c>
      <c r="D336" s="1" t="s">
        <v>545</v>
      </c>
      <c r="E336" s="1" t="s">
        <v>1032</v>
      </c>
      <c r="F336" s="1">
        <v>24</v>
      </c>
      <c r="G336" s="1" t="s">
        <v>44</v>
      </c>
      <c r="H336" s="1" t="s">
        <v>58</v>
      </c>
      <c r="I336" s="1" t="s">
        <v>54</v>
      </c>
      <c r="J336" s="24" t="s">
        <v>54</v>
      </c>
      <c r="K336" s="1" t="s">
        <v>46</v>
      </c>
      <c r="L336" s="24" t="s">
        <v>46</v>
      </c>
      <c r="M336" s="1">
        <v>2</v>
      </c>
      <c r="N336" s="1">
        <v>2</v>
      </c>
      <c r="O336" s="1">
        <v>2</v>
      </c>
      <c r="P336" s="1">
        <v>2</v>
      </c>
      <c r="Q336" s="24">
        <v>2</v>
      </c>
      <c r="R336" s="1">
        <v>3</v>
      </c>
      <c r="S336" s="1">
        <v>2</v>
      </c>
      <c r="T336" s="1">
        <v>2</v>
      </c>
      <c r="U336" s="1">
        <v>2</v>
      </c>
      <c r="V336" s="24">
        <v>4</v>
      </c>
      <c r="W336" s="1">
        <v>3</v>
      </c>
      <c r="X336" s="1">
        <v>1</v>
      </c>
      <c r="Y336" s="24">
        <v>1</v>
      </c>
      <c r="Z336" s="1" t="s">
        <v>48</v>
      </c>
      <c r="AA336" s="1" t="s">
        <v>48</v>
      </c>
      <c r="AB336" s="1" t="s">
        <v>48</v>
      </c>
      <c r="AC336" s="1" t="s">
        <v>48</v>
      </c>
      <c r="AD336" s="1" t="s">
        <v>48</v>
      </c>
      <c r="AE336" s="1" t="s">
        <v>48</v>
      </c>
      <c r="AF336" s="1" t="s">
        <v>48</v>
      </c>
      <c r="AG336" s="24" t="s">
        <v>48</v>
      </c>
      <c r="AH336" s="1">
        <v>1</v>
      </c>
      <c r="AI336" s="1">
        <v>4</v>
      </c>
      <c r="AJ336" s="24">
        <v>2</v>
      </c>
      <c r="AK336" s="36" t="s">
        <v>50</v>
      </c>
      <c r="AL336" s="9">
        <f t="shared" si="41"/>
        <v>-1.4979402501556278</v>
      </c>
      <c r="AM336" s="9">
        <f t="shared" si="42"/>
        <v>-1.0953517343187862</v>
      </c>
      <c r="AN336">
        <f t="shared" si="43"/>
        <v>0</v>
      </c>
      <c r="AO336" s="6">
        <f t="shared" si="44"/>
        <v>0</v>
      </c>
      <c r="AP336" s="9">
        <f>($AL$3*AL336+$AM$3*AM336+$AN$3*AN336+$AO$3*AO336)+$K$3*VLOOKUP(K336,COND!$A$2:$C$7,2,FALSE)+$L$3*VLOOKUP(L336,COND!$A$2:$C$7,3,FALSE)</f>
        <v>-3.2940148368409972</v>
      </c>
      <c r="AQ336" s="28">
        <f t="shared" si="45"/>
        <v>-5.4990956047122591E-2</v>
      </c>
      <c r="AR336" t="str">
        <f t="shared" si="46"/>
        <v>DH</v>
      </c>
      <c r="AS336">
        <v>700</v>
      </c>
      <c r="AT336">
        <v>332</v>
      </c>
      <c r="AV336" t="str">
        <f t="shared" si="47"/>
        <v>Unlikely</v>
      </c>
      <c r="AX336" t="e">
        <f>IF(VLOOKUP($B336,'Draft List'!$D$4:$AC$2598,AX$3,FALSE)&lt;&gt;0,VLOOKUP($B336,'Draft List'!$D$4:$AC$2598,AX$3,FALSE),"")</f>
        <v>#N/A</v>
      </c>
      <c r="AY336" t="e">
        <f>IF(VLOOKUP($B336,'Draft List'!$D$4:$AC$2598,AY$3,FALSE)&lt;&gt;0,VLOOKUP($B336,'Draft List'!$D$4:$AC$2598,AY$3,FALSE),"")</f>
        <v>#N/A</v>
      </c>
      <c r="AZ336" t="e">
        <f>IF(VLOOKUP($B336,'Draft List'!$D$4:$AC$2598,AZ$3,FALSE)&lt;&gt;0,VLOOKUP($B336,'Draft List'!$D$4:$AC$2598,AZ$3,FALSE),"")</f>
        <v>#N/A</v>
      </c>
      <c r="BA336" t="e">
        <f>IF(VLOOKUP($B336,'Draft List'!$D$4:$AC$2598,BA$3,FALSE)&lt;&gt;0,VLOOKUP($B336,'Draft List'!$D$4:$AC$2598,BA$3,FALSE),"")</f>
        <v>#N/A</v>
      </c>
    </row>
    <row r="337" spans="1:53" hidden="1" x14ac:dyDescent="0.25">
      <c r="A337" t="str">
        <f t="shared" si="40"/>
        <v>SPJim Padilla22</v>
      </c>
      <c r="B337" t="e">
        <f>VLOOKUP($A337,draft_listing_batters_stats!$A$1:$B$1324,2,FALSE)</f>
        <v>#N/A</v>
      </c>
      <c r="C337" s="1" t="s">
        <v>25</v>
      </c>
      <c r="D337" s="1" t="s">
        <v>279</v>
      </c>
      <c r="E337" s="1" t="s">
        <v>942</v>
      </c>
      <c r="F337" s="1">
        <v>22</v>
      </c>
      <c r="G337" s="1" t="s">
        <v>68</v>
      </c>
      <c r="H337" s="1" t="s">
        <v>44</v>
      </c>
      <c r="I337" s="1" t="s">
        <v>54</v>
      </c>
      <c r="J337" s="24" t="s">
        <v>54</v>
      </c>
      <c r="K337" s="1" t="s">
        <v>46</v>
      </c>
      <c r="L337" s="24" t="s">
        <v>46</v>
      </c>
      <c r="M337" s="1">
        <v>2</v>
      </c>
      <c r="N337" s="1">
        <v>2</v>
      </c>
      <c r="O337" s="1">
        <v>1</v>
      </c>
      <c r="P337" s="1">
        <v>2</v>
      </c>
      <c r="Q337" s="24">
        <v>2</v>
      </c>
      <c r="R337" s="1">
        <v>3</v>
      </c>
      <c r="S337" s="1">
        <v>2</v>
      </c>
      <c r="T337" s="1">
        <v>2</v>
      </c>
      <c r="U337" s="1">
        <v>2</v>
      </c>
      <c r="V337" s="24">
        <v>4</v>
      </c>
      <c r="W337" s="1">
        <v>5</v>
      </c>
      <c r="X337" s="1">
        <v>4</v>
      </c>
      <c r="Y337" s="24">
        <v>1</v>
      </c>
      <c r="Z337" s="1" t="s">
        <v>48</v>
      </c>
      <c r="AA337" s="1" t="s">
        <v>48</v>
      </c>
      <c r="AB337" s="1" t="s">
        <v>48</v>
      </c>
      <c r="AC337" s="1" t="s">
        <v>48</v>
      </c>
      <c r="AD337" s="1" t="s">
        <v>48</v>
      </c>
      <c r="AE337" s="1" t="s">
        <v>48</v>
      </c>
      <c r="AF337" s="1" t="s">
        <v>48</v>
      </c>
      <c r="AG337" s="24" t="s">
        <v>48</v>
      </c>
      <c r="AH337" s="1">
        <v>1</v>
      </c>
      <c r="AI337" s="1">
        <v>1</v>
      </c>
      <c r="AJ337" s="24">
        <v>1</v>
      </c>
      <c r="AK337" s="36" t="s">
        <v>826</v>
      </c>
      <c r="AL337" s="9">
        <f t="shared" si="41"/>
        <v>-1.5810017441795292</v>
      </c>
      <c r="AM337" s="9">
        <f t="shared" si="42"/>
        <v>-1.0953517343187862</v>
      </c>
      <c r="AN337">
        <f t="shared" si="43"/>
        <v>0</v>
      </c>
      <c r="AO337" s="6">
        <f t="shared" si="44"/>
        <v>0</v>
      </c>
      <c r="AP337" s="9">
        <f>($AL$3*AL337+$AM$3*AM337+$AN$3*AN337+$AO$3*AO337)+$K$3*VLOOKUP(K337,COND!$A$2:$C$7,2,FALSE)+$L$3*VLOOKUP(L337,COND!$A$2:$C$7,3,FALSE)</f>
        <v>-3.3023209862433873</v>
      </c>
      <c r="AQ337" s="28">
        <f t="shared" si="45"/>
        <v>-5.6175217119382496E-2</v>
      </c>
      <c r="AR337" t="str">
        <f t="shared" si="46"/>
        <v>DH</v>
      </c>
      <c r="AS337">
        <v>700</v>
      </c>
      <c r="AT337">
        <v>333</v>
      </c>
      <c r="AV337" t="str">
        <f t="shared" si="47"/>
        <v>Unlikely</v>
      </c>
      <c r="AX337" t="e">
        <f>IF(VLOOKUP($B337,'Draft List'!$D$4:$AC$2598,AX$3,FALSE)&lt;&gt;0,VLOOKUP($B337,'Draft List'!$D$4:$AC$2598,AX$3,FALSE),"")</f>
        <v>#N/A</v>
      </c>
      <c r="AY337" t="e">
        <f>IF(VLOOKUP($B337,'Draft List'!$D$4:$AC$2598,AY$3,FALSE)&lt;&gt;0,VLOOKUP($B337,'Draft List'!$D$4:$AC$2598,AY$3,FALSE),"")</f>
        <v>#N/A</v>
      </c>
      <c r="AZ337" t="e">
        <f>IF(VLOOKUP($B337,'Draft List'!$D$4:$AC$2598,AZ$3,FALSE)&lt;&gt;0,VLOOKUP($B337,'Draft List'!$D$4:$AC$2598,AZ$3,FALSE),"")</f>
        <v>#N/A</v>
      </c>
      <c r="BA337" t="e">
        <f>IF(VLOOKUP($B337,'Draft List'!$D$4:$AC$2598,BA$3,FALSE)&lt;&gt;0,VLOOKUP($B337,'Draft List'!$D$4:$AC$2598,BA$3,FALSE),"")</f>
        <v>#N/A</v>
      </c>
    </row>
    <row r="338" spans="1:53" hidden="1" x14ac:dyDescent="0.25">
      <c r="A338" t="str">
        <f t="shared" si="40"/>
        <v>SPLeon Agar21</v>
      </c>
      <c r="B338" t="e">
        <f>VLOOKUP($A338,draft_listing_batters_stats!$A$1:$B$1324,2,FALSE)</f>
        <v>#N/A</v>
      </c>
      <c r="C338" s="1" t="s">
        <v>25</v>
      </c>
      <c r="D338" s="1" t="s">
        <v>587</v>
      </c>
      <c r="E338" s="1" t="s">
        <v>1000</v>
      </c>
      <c r="F338" s="1">
        <v>21</v>
      </c>
      <c r="G338" s="1" t="s">
        <v>44</v>
      </c>
      <c r="H338" s="1" t="s">
        <v>44</v>
      </c>
      <c r="I338" s="1" t="s">
        <v>54</v>
      </c>
      <c r="J338" s="24" t="s">
        <v>54</v>
      </c>
      <c r="K338" s="1" t="s">
        <v>47</v>
      </c>
      <c r="L338" s="24" t="s">
        <v>46</v>
      </c>
      <c r="M338" s="1">
        <v>1</v>
      </c>
      <c r="N338" s="1">
        <v>2</v>
      </c>
      <c r="O338" s="1">
        <v>2</v>
      </c>
      <c r="P338" s="1">
        <v>2</v>
      </c>
      <c r="Q338" s="24">
        <v>1</v>
      </c>
      <c r="R338" s="1">
        <v>3</v>
      </c>
      <c r="S338" s="1">
        <v>2</v>
      </c>
      <c r="T338" s="1">
        <v>2</v>
      </c>
      <c r="U338" s="1">
        <v>3</v>
      </c>
      <c r="V338" s="24">
        <v>2</v>
      </c>
      <c r="W338" s="1">
        <v>4</v>
      </c>
      <c r="X338" s="1">
        <v>6</v>
      </c>
      <c r="Y338" s="24">
        <v>2</v>
      </c>
      <c r="Z338" s="1" t="s">
        <v>48</v>
      </c>
      <c r="AA338" s="1" t="s">
        <v>48</v>
      </c>
      <c r="AB338" s="1" t="s">
        <v>48</v>
      </c>
      <c r="AC338" s="1" t="s">
        <v>48</v>
      </c>
      <c r="AD338" s="1" t="s">
        <v>48</v>
      </c>
      <c r="AE338" s="1" t="s">
        <v>48</v>
      </c>
      <c r="AF338" s="1" t="s">
        <v>48</v>
      </c>
      <c r="AG338" s="24" t="s">
        <v>48</v>
      </c>
      <c r="AH338" s="1">
        <v>1</v>
      </c>
      <c r="AI338" s="1">
        <v>1</v>
      </c>
      <c r="AJ338" s="24">
        <v>1</v>
      </c>
      <c r="AK338" s="36" t="s">
        <v>826</v>
      </c>
      <c r="AL338" s="9">
        <f t="shared" si="41"/>
        <v>-1.8605124261753858</v>
      </c>
      <c r="AM338" s="9">
        <f t="shared" si="42"/>
        <v>-1.0856748639433722</v>
      </c>
      <c r="AN338">
        <f t="shared" si="43"/>
        <v>0</v>
      </c>
      <c r="AO338" s="6">
        <f t="shared" si="44"/>
        <v>0</v>
      </c>
      <c r="AP338" s="9">
        <f>($AL$3*AL338+$AM$3*AM338+$AN$3*AN338+$AO$3*AO338)+$K$3*VLOOKUP(K338,COND!$A$2:$C$7,2,FALSE)+$L$3*VLOOKUP(L338,COND!$A$2:$C$7,3,FALSE)</f>
        <v>-3.3141496099380063</v>
      </c>
      <c r="AQ338" s="28">
        <f t="shared" si="45"/>
        <v>-5.7861699977000913E-2</v>
      </c>
      <c r="AR338" t="str">
        <f t="shared" si="46"/>
        <v>DH</v>
      </c>
      <c r="AS338">
        <v>700</v>
      </c>
      <c r="AT338">
        <v>334</v>
      </c>
      <c r="AV338" t="str">
        <f t="shared" si="47"/>
        <v>Unlikely</v>
      </c>
      <c r="AX338" t="e">
        <f>IF(VLOOKUP($B338,'Draft List'!$D$4:$AC$2598,AX$3,FALSE)&lt;&gt;0,VLOOKUP($B338,'Draft List'!$D$4:$AC$2598,AX$3,FALSE),"")</f>
        <v>#N/A</v>
      </c>
      <c r="AY338" t="e">
        <f>IF(VLOOKUP($B338,'Draft List'!$D$4:$AC$2598,AY$3,FALSE)&lt;&gt;0,VLOOKUP($B338,'Draft List'!$D$4:$AC$2598,AY$3,FALSE),"")</f>
        <v>#N/A</v>
      </c>
      <c r="AZ338" t="e">
        <f>IF(VLOOKUP($B338,'Draft List'!$D$4:$AC$2598,AZ$3,FALSE)&lt;&gt;0,VLOOKUP($B338,'Draft List'!$D$4:$AC$2598,AZ$3,FALSE),"")</f>
        <v>#N/A</v>
      </c>
      <c r="BA338" t="e">
        <f>IF(VLOOKUP($B338,'Draft List'!$D$4:$AC$2598,BA$3,FALSE)&lt;&gt;0,VLOOKUP($B338,'Draft List'!$D$4:$AC$2598,BA$3,FALSE),"")</f>
        <v>#N/A</v>
      </c>
    </row>
    <row r="339" spans="1:53" hidden="1" x14ac:dyDescent="0.25">
      <c r="A339" t="str">
        <f t="shared" si="40"/>
        <v>RPTodd Sherman24</v>
      </c>
      <c r="B339" t="e">
        <f>VLOOKUP($A339,draft_listing_batters_stats!$A$1:$B$1324,2,FALSE)</f>
        <v>#N/A</v>
      </c>
      <c r="C339" s="1" t="s">
        <v>885</v>
      </c>
      <c r="D339" s="1" t="s">
        <v>570</v>
      </c>
      <c r="E339" s="1" t="s">
        <v>1646</v>
      </c>
      <c r="F339" s="1">
        <v>24</v>
      </c>
      <c r="G339" s="1" t="s">
        <v>58</v>
      </c>
      <c r="H339" s="1" t="s">
        <v>58</v>
      </c>
      <c r="I339" s="1" t="s">
        <v>54</v>
      </c>
      <c r="J339" s="24" t="s">
        <v>54</v>
      </c>
      <c r="K339" s="1" t="s">
        <v>47</v>
      </c>
      <c r="L339" s="24" t="s">
        <v>46</v>
      </c>
      <c r="M339" s="1">
        <v>1</v>
      </c>
      <c r="N339" s="1">
        <v>2</v>
      </c>
      <c r="O339" s="1">
        <v>2</v>
      </c>
      <c r="P339" s="1">
        <v>4</v>
      </c>
      <c r="Q339" s="24">
        <v>1</v>
      </c>
      <c r="R339" s="1">
        <v>2</v>
      </c>
      <c r="S339" s="1">
        <v>3</v>
      </c>
      <c r="T339" s="1">
        <v>2</v>
      </c>
      <c r="U339" s="1">
        <v>6</v>
      </c>
      <c r="V339" s="24">
        <v>2</v>
      </c>
      <c r="W339" s="1">
        <v>8</v>
      </c>
      <c r="X339" s="1">
        <v>1</v>
      </c>
      <c r="Y339" s="24">
        <v>1</v>
      </c>
      <c r="Z339" s="1" t="s">
        <v>48</v>
      </c>
      <c r="AA339" s="1" t="s">
        <v>48</v>
      </c>
      <c r="AB339" s="1" t="s">
        <v>48</v>
      </c>
      <c r="AC339" s="1" t="s">
        <v>48</v>
      </c>
      <c r="AD339" s="1" t="s">
        <v>48</v>
      </c>
      <c r="AE339" s="1" t="s">
        <v>48</v>
      </c>
      <c r="AF339" s="1" t="s">
        <v>48</v>
      </c>
      <c r="AG339" s="24" t="s">
        <v>48</v>
      </c>
      <c r="AH339" s="1">
        <v>4</v>
      </c>
      <c r="AI339" s="1">
        <v>2</v>
      </c>
      <c r="AJ339" s="24">
        <v>3</v>
      </c>
      <c r="AK339" s="36" t="s">
        <v>50</v>
      </c>
      <c r="AL339" s="9">
        <f t="shared" si="41"/>
        <v>-1.681093326156224</v>
      </c>
      <c r="AM339" s="9">
        <f t="shared" si="42"/>
        <v>-1.0880421704986003</v>
      </c>
      <c r="AN339">
        <f t="shared" si="43"/>
        <v>0</v>
      </c>
      <c r="AO339" s="6">
        <f t="shared" si="44"/>
        <v>0</v>
      </c>
      <c r="AP339" s="9">
        <f>($AL$3*AL339+$AM$3*AM339+$AN$3*AN339+$AO$3*AO339)+$K$3*VLOOKUP(K339,COND!$A$2:$C$7,2,FALSE)+$L$3*VLOOKUP(L339,COND!$A$2:$C$7,3,FALSE)</f>
        <v>-3.3246153785988248</v>
      </c>
      <c r="AQ339" s="28">
        <f t="shared" si="45"/>
        <v>-5.9353871838575968E-2</v>
      </c>
      <c r="AR339" t="str">
        <f t="shared" si="46"/>
        <v>DH</v>
      </c>
      <c r="AS339">
        <v>700</v>
      </c>
      <c r="AT339">
        <v>335</v>
      </c>
      <c r="AV339" t="str">
        <f t="shared" si="47"/>
        <v>Unlikely</v>
      </c>
      <c r="AX339" t="e">
        <f>IF(VLOOKUP($B339,'Draft List'!$D$4:$AC$2598,AX$3,FALSE)&lt;&gt;0,VLOOKUP($B339,'Draft List'!$D$4:$AC$2598,AX$3,FALSE),"")</f>
        <v>#N/A</v>
      </c>
      <c r="AY339" t="e">
        <f>IF(VLOOKUP($B339,'Draft List'!$D$4:$AC$2598,AY$3,FALSE)&lt;&gt;0,VLOOKUP($B339,'Draft List'!$D$4:$AC$2598,AY$3,FALSE),"")</f>
        <v>#N/A</v>
      </c>
      <c r="AZ339" t="e">
        <f>IF(VLOOKUP($B339,'Draft List'!$D$4:$AC$2598,AZ$3,FALSE)&lt;&gt;0,VLOOKUP($B339,'Draft List'!$D$4:$AC$2598,AZ$3,FALSE),"")</f>
        <v>#N/A</v>
      </c>
      <c r="BA339" t="e">
        <f>IF(VLOOKUP($B339,'Draft List'!$D$4:$AC$2598,BA$3,FALSE)&lt;&gt;0,VLOOKUP($B339,'Draft List'!$D$4:$AC$2598,BA$3,FALSE),"")</f>
        <v>#N/A</v>
      </c>
    </row>
    <row r="340" spans="1:53" hidden="1" x14ac:dyDescent="0.25">
      <c r="A340" t="str">
        <f t="shared" si="40"/>
        <v>RPBill LaPointe24</v>
      </c>
      <c r="B340" t="e">
        <f>VLOOKUP($A340,draft_listing_batters_stats!$A$1:$B$1324,2,FALSE)</f>
        <v>#N/A</v>
      </c>
      <c r="C340" s="1" t="s">
        <v>885</v>
      </c>
      <c r="D340" s="1" t="s">
        <v>162</v>
      </c>
      <c r="E340" s="1" t="s">
        <v>1352</v>
      </c>
      <c r="F340" s="1">
        <v>24</v>
      </c>
      <c r="G340" s="1" t="s">
        <v>44</v>
      </c>
      <c r="H340" s="1" t="s">
        <v>44</v>
      </c>
      <c r="I340" s="1" t="s">
        <v>54</v>
      </c>
      <c r="J340" s="24" t="s">
        <v>54</v>
      </c>
      <c r="K340" s="1" t="s">
        <v>47</v>
      </c>
      <c r="L340" s="24" t="s">
        <v>46</v>
      </c>
      <c r="M340" s="1">
        <v>2</v>
      </c>
      <c r="N340" s="1">
        <v>2</v>
      </c>
      <c r="O340" s="1">
        <v>1</v>
      </c>
      <c r="P340" s="1">
        <v>6</v>
      </c>
      <c r="Q340" s="24">
        <v>2</v>
      </c>
      <c r="R340" s="1">
        <v>2</v>
      </c>
      <c r="S340" s="1">
        <v>2</v>
      </c>
      <c r="T340" s="1">
        <v>1</v>
      </c>
      <c r="U340" s="1">
        <v>7</v>
      </c>
      <c r="V340" s="24">
        <v>3</v>
      </c>
      <c r="W340" s="1">
        <v>7</v>
      </c>
      <c r="X340" s="1">
        <v>2</v>
      </c>
      <c r="Y340" s="24">
        <v>1</v>
      </c>
      <c r="Z340" s="1" t="s">
        <v>48</v>
      </c>
      <c r="AA340" s="1" t="s">
        <v>48</v>
      </c>
      <c r="AB340" s="1" t="s">
        <v>48</v>
      </c>
      <c r="AC340" s="1" t="s">
        <v>48</v>
      </c>
      <c r="AD340" s="1" t="s">
        <v>48</v>
      </c>
      <c r="AE340" s="1" t="s">
        <v>48</v>
      </c>
      <c r="AF340" s="1" t="s">
        <v>48</v>
      </c>
      <c r="AG340" s="24" t="s">
        <v>48</v>
      </c>
      <c r="AH340" s="1">
        <v>1</v>
      </c>
      <c r="AI340" s="1">
        <v>1</v>
      </c>
      <c r="AJ340" s="24">
        <v>2</v>
      </c>
      <c r="AK340" s="36" t="s">
        <v>50</v>
      </c>
      <c r="AL340" s="9">
        <f t="shared" si="41"/>
        <v>-1.2221635441412053</v>
      </c>
      <c r="AM340" s="9">
        <f t="shared" si="42"/>
        <v>-1.0924376543145409</v>
      </c>
      <c r="AN340">
        <f t="shared" si="43"/>
        <v>0</v>
      </c>
      <c r="AO340" s="6">
        <f t="shared" si="44"/>
        <v>0</v>
      </c>
      <c r="AP340" s="9">
        <f>($AL$3*AL340+$AM$3*AM340+$AN$3*AN340+$AO$3*AO340)+$K$3*VLOOKUP(K340,COND!$A$2:$C$7,2,FALSE)+$L$3*VLOOKUP(L340,COND!$A$2:$C$7,3,FALSE)</f>
        <v>-3.3314682061886121</v>
      </c>
      <c r="AQ340" s="28">
        <f t="shared" si="45"/>
        <v>-6.0330923485053499E-2</v>
      </c>
      <c r="AR340" t="str">
        <f t="shared" si="46"/>
        <v>DH</v>
      </c>
      <c r="AS340">
        <v>700</v>
      </c>
      <c r="AT340">
        <v>336</v>
      </c>
      <c r="AV340" t="str">
        <f t="shared" si="47"/>
        <v>Unlikely</v>
      </c>
      <c r="AX340" t="e">
        <f>IF(VLOOKUP($B340,'Draft List'!$D$4:$AC$2598,AX$3,FALSE)&lt;&gt;0,VLOOKUP($B340,'Draft List'!$D$4:$AC$2598,AX$3,FALSE),"")</f>
        <v>#N/A</v>
      </c>
      <c r="AY340" t="e">
        <f>IF(VLOOKUP($B340,'Draft List'!$D$4:$AC$2598,AY$3,FALSE)&lt;&gt;0,VLOOKUP($B340,'Draft List'!$D$4:$AC$2598,AY$3,FALSE),"")</f>
        <v>#N/A</v>
      </c>
      <c r="AZ340" t="e">
        <f>IF(VLOOKUP($B340,'Draft List'!$D$4:$AC$2598,AZ$3,FALSE)&lt;&gt;0,VLOOKUP($B340,'Draft List'!$D$4:$AC$2598,AZ$3,FALSE),"")</f>
        <v>#N/A</v>
      </c>
      <c r="BA340" t="e">
        <f>IF(VLOOKUP($B340,'Draft List'!$D$4:$AC$2598,BA$3,FALSE)&lt;&gt;0,VLOOKUP($B340,'Draft List'!$D$4:$AC$2598,BA$3,FALSE),"")</f>
        <v>#N/A</v>
      </c>
    </row>
    <row r="341" spans="1:53" hidden="1" x14ac:dyDescent="0.25">
      <c r="A341" t="str">
        <f t="shared" si="40"/>
        <v>SPMichael Doyle21</v>
      </c>
      <c r="B341" t="e">
        <f>VLOOKUP($A341,draft_listing_batters_stats!$A$1:$B$1324,2,FALSE)</f>
        <v>#N/A</v>
      </c>
      <c r="C341" s="1" t="s">
        <v>25</v>
      </c>
      <c r="D341" s="1" t="s">
        <v>143</v>
      </c>
      <c r="E341" s="1" t="s">
        <v>870</v>
      </c>
      <c r="F341" s="1">
        <v>21</v>
      </c>
      <c r="G341" s="1" t="s">
        <v>44</v>
      </c>
      <c r="H341" s="1" t="s">
        <v>44</v>
      </c>
      <c r="I341" s="1" t="s">
        <v>54</v>
      </c>
      <c r="J341" s="24" t="s">
        <v>45</v>
      </c>
      <c r="K341" s="1" t="s">
        <v>46</v>
      </c>
      <c r="L341" s="24" t="s">
        <v>46</v>
      </c>
      <c r="M341" s="1">
        <v>2</v>
      </c>
      <c r="N341" s="1">
        <v>2</v>
      </c>
      <c r="O341" s="1">
        <v>1</v>
      </c>
      <c r="P341" s="1">
        <v>1</v>
      </c>
      <c r="Q341" s="24">
        <v>3</v>
      </c>
      <c r="R341" s="1">
        <v>3</v>
      </c>
      <c r="S341" s="1">
        <v>2</v>
      </c>
      <c r="T341" s="1">
        <v>1</v>
      </c>
      <c r="U341" s="1">
        <v>2</v>
      </c>
      <c r="V341" s="24">
        <v>6</v>
      </c>
      <c r="W341" s="1">
        <v>4</v>
      </c>
      <c r="X341" s="1">
        <v>4</v>
      </c>
      <c r="Y341" s="24">
        <v>1</v>
      </c>
      <c r="Z341" s="1" t="s">
        <v>48</v>
      </c>
      <c r="AA341" s="1" t="s">
        <v>48</v>
      </c>
      <c r="AB341" s="1" t="s">
        <v>48</v>
      </c>
      <c r="AC341" s="1" t="s">
        <v>48</v>
      </c>
      <c r="AD341" s="1" t="s">
        <v>48</v>
      </c>
      <c r="AE341" s="1" t="s">
        <v>48</v>
      </c>
      <c r="AF341" s="1" t="s">
        <v>48</v>
      </c>
      <c r="AG341" s="24" t="s">
        <v>48</v>
      </c>
      <c r="AH341" s="1">
        <v>2</v>
      </c>
      <c r="AI341" s="1">
        <v>3</v>
      </c>
      <c r="AJ341" s="24">
        <v>1</v>
      </c>
      <c r="AK341" s="36" t="s">
        <v>871</v>
      </c>
      <c r="AL341" s="9">
        <f t="shared" si="41"/>
        <v>-1.6306949543720271</v>
      </c>
      <c r="AM341" s="9">
        <f t="shared" si="42"/>
        <v>-1.098380548708521</v>
      </c>
      <c r="AN341">
        <f t="shared" si="43"/>
        <v>0</v>
      </c>
      <c r="AO341" s="6">
        <f t="shared" si="44"/>
        <v>0</v>
      </c>
      <c r="AP341" s="9">
        <f>($AL$3*AL341+$AM$3*AM341+$AN$3*AN341+$AO$3*AO341)+$K$3*VLOOKUP(K341,COND!$A$2:$C$7,2,FALSE)+$L$3*VLOOKUP(L341,COND!$A$2:$C$7,3,FALSE)</f>
        <v>-3.3436360799394542</v>
      </c>
      <c r="AQ341" s="28">
        <f t="shared" si="45"/>
        <v>-6.2065775402254622E-2</v>
      </c>
      <c r="AR341" t="str">
        <f t="shared" si="46"/>
        <v>DH</v>
      </c>
      <c r="AS341">
        <v>700</v>
      </c>
      <c r="AT341">
        <v>337</v>
      </c>
      <c r="AV341" t="str">
        <f t="shared" si="47"/>
        <v>Unlikely</v>
      </c>
      <c r="AX341" t="e">
        <f>IF(VLOOKUP($B341,'Draft List'!$D$4:$AC$2598,AX$3,FALSE)&lt;&gt;0,VLOOKUP($B341,'Draft List'!$D$4:$AC$2598,AX$3,FALSE),"")</f>
        <v>#N/A</v>
      </c>
      <c r="AY341" t="e">
        <f>IF(VLOOKUP($B341,'Draft List'!$D$4:$AC$2598,AY$3,FALSE)&lt;&gt;0,VLOOKUP($B341,'Draft List'!$D$4:$AC$2598,AY$3,FALSE),"")</f>
        <v>#N/A</v>
      </c>
      <c r="AZ341" t="e">
        <f>IF(VLOOKUP($B341,'Draft List'!$D$4:$AC$2598,AZ$3,FALSE)&lt;&gt;0,VLOOKUP($B341,'Draft List'!$D$4:$AC$2598,AZ$3,FALSE),"")</f>
        <v>#N/A</v>
      </c>
      <c r="BA341" t="e">
        <f>IF(VLOOKUP($B341,'Draft List'!$D$4:$AC$2598,BA$3,FALSE)&lt;&gt;0,VLOOKUP($B341,'Draft List'!$D$4:$AC$2598,BA$3,FALSE),"")</f>
        <v>#N/A</v>
      </c>
    </row>
    <row r="342" spans="1:53" hidden="1" x14ac:dyDescent="0.25">
      <c r="A342" t="str">
        <f t="shared" si="40"/>
        <v>RPJustin Langworthy24</v>
      </c>
      <c r="B342" t="e">
        <f>VLOOKUP($A342,draft_listing_batters_stats!$A$1:$B$1324,2,FALSE)</f>
        <v>#N/A</v>
      </c>
      <c r="C342" s="1" t="s">
        <v>885</v>
      </c>
      <c r="D342" s="1" t="s">
        <v>541</v>
      </c>
      <c r="E342" s="1" t="s">
        <v>1351</v>
      </c>
      <c r="F342" s="1">
        <v>24</v>
      </c>
      <c r="G342" s="1" t="s">
        <v>44</v>
      </c>
      <c r="H342" s="1" t="s">
        <v>44</v>
      </c>
      <c r="I342" s="1" t="s">
        <v>54</v>
      </c>
      <c r="J342" s="24" t="s">
        <v>54</v>
      </c>
      <c r="K342" s="1" t="s">
        <v>47</v>
      </c>
      <c r="L342" s="24" t="s">
        <v>46</v>
      </c>
      <c r="M342" s="1">
        <v>1</v>
      </c>
      <c r="N342" s="1">
        <v>2</v>
      </c>
      <c r="O342" s="1">
        <v>2</v>
      </c>
      <c r="P342" s="1">
        <v>3</v>
      </c>
      <c r="Q342" s="24">
        <v>1</v>
      </c>
      <c r="R342" s="1">
        <v>2</v>
      </c>
      <c r="S342" s="1">
        <v>2</v>
      </c>
      <c r="T342" s="1">
        <v>2</v>
      </c>
      <c r="U342" s="1">
        <v>7</v>
      </c>
      <c r="V342" s="24">
        <v>1</v>
      </c>
      <c r="W342" s="1">
        <v>6</v>
      </c>
      <c r="X342" s="1">
        <v>3</v>
      </c>
      <c r="Y342" s="24">
        <v>1</v>
      </c>
      <c r="Z342" s="1" t="s">
        <v>48</v>
      </c>
      <c r="AA342" s="1" t="s">
        <v>48</v>
      </c>
      <c r="AB342" s="1" t="s">
        <v>48</v>
      </c>
      <c r="AC342" s="1" t="s">
        <v>48</v>
      </c>
      <c r="AD342" s="1" t="s">
        <v>48</v>
      </c>
      <c r="AE342" s="1" t="s">
        <v>48</v>
      </c>
      <c r="AF342" s="1" t="s">
        <v>48</v>
      </c>
      <c r="AG342" s="24" t="s">
        <v>48</v>
      </c>
      <c r="AH342" s="1">
        <v>3</v>
      </c>
      <c r="AI342" s="1">
        <v>1</v>
      </c>
      <c r="AJ342" s="24">
        <v>1</v>
      </c>
      <c r="AK342" s="36" t="s">
        <v>50</v>
      </c>
      <c r="AL342" s="9">
        <f t="shared" si="41"/>
        <v>-1.7708028761658048</v>
      </c>
      <c r="AM342" s="9">
        <f t="shared" si="42"/>
        <v>-1.0894088399248061</v>
      </c>
      <c r="AN342">
        <f t="shared" si="43"/>
        <v>0</v>
      </c>
      <c r="AO342" s="6">
        <f t="shared" si="44"/>
        <v>0</v>
      </c>
      <c r="AP342" s="9">
        <f>($AL$3*AL342+$AM$3*AM342+$AN$3*AN342+$AO$3*AO342)+$K$3*VLOOKUP(K342,COND!$A$2:$C$7,2,FALSE)+$L$3*VLOOKUP(L342,COND!$A$2:$C$7,3,FALSE)</f>
        <v>-3.3499863667142549</v>
      </c>
      <c r="AQ342" s="28">
        <f t="shared" si="45"/>
        <v>-6.2971176576825272E-2</v>
      </c>
      <c r="AR342" t="str">
        <f t="shared" si="46"/>
        <v>DH</v>
      </c>
      <c r="AS342">
        <v>700</v>
      </c>
      <c r="AT342">
        <v>338</v>
      </c>
      <c r="AV342" t="str">
        <f t="shared" si="47"/>
        <v>Unlikely</v>
      </c>
      <c r="AX342" t="e">
        <f>IF(VLOOKUP($B342,'Draft List'!$D$4:$AC$2598,AX$3,FALSE)&lt;&gt;0,VLOOKUP($B342,'Draft List'!$D$4:$AC$2598,AX$3,FALSE),"")</f>
        <v>#N/A</v>
      </c>
      <c r="AY342" t="e">
        <f>IF(VLOOKUP($B342,'Draft List'!$D$4:$AC$2598,AY$3,FALSE)&lt;&gt;0,VLOOKUP($B342,'Draft List'!$D$4:$AC$2598,AY$3,FALSE),"")</f>
        <v>#N/A</v>
      </c>
      <c r="AZ342" t="e">
        <f>IF(VLOOKUP($B342,'Draft List'!$D$4:$AC$2598,AZ$3,FALSE)&lt;&gt;0,VLOOKUP($B342,'Draft List'!$D$4:$AC$2598,AZ$3,FALSE),"")</f>
        <v>#N/A</v>
      </c>
      <c r="BA342" t="e">
        <f>IF(VLOOKUP($B342,'Draft List'!$D$4:$AC$2598,BA$3,FALSE)&lt;&gt;0,VLOOKUP($B342,'Draft List'!$D$4:$AC$2598,BA$3,FALSE),"")</f>
        <v>#N/A</v>
      </c>
    </row>
    <row r="343" spans="1:53" hidden="1" x14ac:dyDescent="0.25">
      <c r="A343" t="str">
        <f t="shared" si="40"/>
        <v>2BAlbert Fuller18</v>
      </c>
      <c r="B343">
        <f>VLOOKUP($A343,draft_listing_batters_stats!$A$1:$B$1324,2,FALSE)</f>
        <v>6712</v>
      </c>
      <c r="C343" s="1" t="s">
        <v>78</v>
      </c>
      <c r="D343" s="1" t="s">
        <v>1007</v>
      </c>
      <c r="E343" s="1" t="s">
        <v>1177</v>
      </c>
      <c r="F343" s="1">
        <v>18</v>
      </c>
      <c r="G343" s="1" t="s">
        <v>44</v>
      </c>
      <c r="H343" s="1" t="s">
        <v>44</v>
      </c>
      <c r="I343" s="1" t="s">
        <v>54</v>
      </c>
      <c r="J343" s="24" t="s">
        <v>54</v>
      </c>
      <c r="K343" s="1" t="s">
        <v>47</v>
      </c>
      <c r="L343" s="24" t="s">
        <v>46</v>
      </c>
      <c r="M343" s="1">
        <v>1</v>
      </c>
      <c r="N343" s="1">
        <v>2</v>
      </c>
      <c r="O343" s="1">
        <v>1</v>
      </c>
      <c r="P343" s="1">
        <v>1</v>
      </c>
      <c r="Q343" s="24">
        <v>1</v>
      </c>
      <c r="R343" s="1">
        <v>3</v>
      </c>
      <c r="S343" s="1">
        <v>3</v>
      </c>
      <c r="T343" s="1">
        <v>1</v>
      </c>
      <c r="U343" s="1">
        <v>2</v>
      </c>
      <c r="V343" s="24">
        <v>5</v>
      </c>
      <c r="W343" s="1">
        <v>3</v>
      </c>
      <c r="X343" s="1">
        <v>8</v>
      </c>
      <c r="Y343" s="24">
        <v>1</v>
      </c>
      <c r="Z343" s="1" t="s">
        <v>48</v>
      </c>
      <c r="AA343" s="1" t="s">
        <v>48</v>
      </c>
      <c r="AB343" s="1">
        <v>2</v>
      </c>
      <c r="AC343" s="1" t="s">
        <v>48</v>
      </c>
      <c r="AD343" s="1" t="s">
        <v>48</v>
      </c>
      <c r="AE343" s="1" t="s">
        <v>48</v>
      </c>
      <c r="AF343" s="1">
        <v>1</v>
      </c>
      <c r="AG343" s="24" t="s">
        <v>48</v>
      </c>
      <c r="AH343" s="1">
        <v>5</v>
      </c>
      <c r="AI343" s="1">
        <v>5</v>
      </c>
      <c r="AJ343" s="24">
        <v>6</v>
      </c>
      <c r="AK343" s="36" t="s">
        <v>832</v>
      </c>
      <c r="AL343" s="9">
        <f t="shared" si="41"/>
        <v>-2.0332834702088682</v>
      </c>
      <c r="AM343" s="9">
        <f t="shared" si="42"/>
        <v>-1.0873370089069005</v>
      </c>
      <c r="AN343">
        <f t="shared" si="43"/>
        <v>0</v>
      </c>
      <c r="AO343" s="6">
        <f t="shared" si="44"/>
        <v>0</v>
      </c>
      <c r="AP343" s="9">
        <f>($AL$3*AL343+$AM$3*AM343+$AN$3*AN343+$AO$3*AO343)+$K$3*VLOOKUP(K343,COND!$A$2:$C$7,2,FALSE)+$L$3*VLOOKUP(L343,COND!$A$2:$C$7,3,FALSE)</f>
        <v>-3.3513724539036929</v>
      </c>
      <c r="AQ343" s="28">
        <f t="shared" si="45"/>
        <v>-6.3168799930522379E-2</v>
      </c>
      <c r="AR343" t="str">
        <f t="shared" si="46"/>
        <v>2B</v>
      </c>
      <c r="AS343">
        <v>700</v>
      </c>
      <c r="AT343">
        <v>339</v>
      </c>
      <c r="AV343" t="str">
        <f t="shared" si="47"/>
        <v>Unlikely</v>
      </c>
      <c r="AX343" t="str">
        <f>IF(VLOOKUP($B343,'Draft List'!$D$4:$AC$2598,AX$3,FALSE)&lt;&gt;0,VLOOKUP($B343,'Draft List'!$D$4:$AC$2598,AX$3,FALSE),"")</f>
        <v/>
      </c>
      <c r="AY343" t="str">
        <f>IF(VLOOKUP($B343,'Draft List'!$D$4:$AC$2598,AY$3,FALSE)&lt;&gt;0,VLOOKUP($B343,'Draft List'!$D$4:$AC$2598,AY$3,FALSE),"")</f>
        <v/>
      </c>
      <c r="AZ343" t="str">
        <f>IF(VLOOKUP($B343,'Draft List'!$D$4:$AC$2598,AZ$3,FALSE)&lt;&gt;0,VLOOKUP($B343,'Draft List'!$D$4:$AC$2598,AZ$3,FALSE),"")</f>
        <v/>
      </c>
      <c r="BA343" t="str">
        <f>IF(VLOOKUP($B343,'Draft List'!$D$4:$AC$2598,BA$3,FALSE)&lt;&gt;0,VLOOKUP($B343,'Draft List'!$D$4:$AC$2598,BA$3,FALSE),"")</f>
        <v/>
      </c>
    </row>
    <row r="344" spans="1:53" hidden="1" x14ac:dyDescent="0.25">
      <c r="A344" t="str">
        <f t="shared" si="40"/>
        <v>RPLarry Sullivan21</v>
      </c>
      <c r="B344" t="e">
        <f>VLOOKUP($A344,draft_listing_batters_stats!$A$1:$B$1324,2,FALSE)</f>
        <v>#N/A</v>
      </c>
      <c r="C344" s="1" t="s">
        <v>885</v>
      </c>
      <c r="D344" s="1" t="s">
        <v>266</v>
      </c>
      <c r="E344" s="1" t="s">
        <v>1673</v>
      </c>
      <c r="F344" s="1">
        <v>21</v>
      </c>
      <c r="G344" s="1" t="s">
        <v>44</v>
      </c>
      <c r="H344" s="1" t="s">
        <v>44</v>
      </c>
      <c r="I344" s="1" t="s">
        <v>54</v>
      </c>
      <c r="J344" s="24" t="s">
        <v>54</v>
      </c>
      <c r="K344" s="1" t="s">
        <v>47</v>
      </c>
      <c r="L344" s="24" t="s">
        <v>46</v>
      </c>
      <c r="M344" s="1">
        <v>2</v>
      </c>
      <c r="N344" s="1">
        <v>2</v>
      </c>
      <c r="O344" s="1">
        <v>1</v>
      </c>
      <c r="P344" s="1">
        <v>4</v>
      </c>
      <c r="Q344" s="24">
        <v>1</v>
      </c>
      <c r="R344" s="1">
        <v>2</v>
      </c>
      <c r="S344" s="1">
        <v>2</v>
      </c>
      <c r="T344" s="1">
        <v>1</v>
      </c>
      <c r="U344" s="1">
        <v>7</v>
      </c>
      <c r="V344" s="24">
        <v>3</v>
      </c>
      <c r="W344" s="1">
        <v>5</v>
      </c>
      <c r="X344" s="1">
        <v>1</v>
      </c>
      <c r="Y344" s="24">
        <v>1</v>
      </c>
      <c r="Z344" s="1" t="s">
        <v>48</v>
      </c>
      <c r="AA344" s="1" t="s">
        <v>48</v>
      </c>
      <c r="AB344" s="1" t="s">
        <v>48</v>
      </c>
      <c r="AC344" s="1" t="s">
        <v>48</v>
      </c>
      <c r="AD344" s="1" t="s">
        <v>48</v>
      </c>
      <c r="AE344" s="1" t="s">
        <v>48</v>
      </c>
      <c r="AF344" s="1" t="s">
        <v>48</v>
      </c>
      <c r="AG344" s="24" t="s">
        <v>48</v>
      </c>
      <c r="AH344" s="1">
        <v>3</v>
      </c>
      <c r="AI344" s="1">
        <v>2</v>
      </c>
      <c r="AJ344" s="24">
        <v>1</v>
      </c>
      <c r="AK344" s="36" t="s">
        <v>900</v>
      </c>
      <c r="AL344" s="9">
        <f t="shared" si="41"/>
        <v>-1.441598983977451</v>
      </c>
      <c r="AM344" s="9">
        <f t="shared" si="42"/>
        <v>-1.0924376543145409</v>
      </c>
      <c r="AN344">
        <f t="shared" si="43"/>
        <v>0</v>
      </c>
      <c r="AO344" s="6">
        <f t="shared" si="44"/>
        <v>0</v>
      </c>
      <c r="AP344" s="9">
        <f>($AL$3*AL344+$AM$3*AM344+$AN$3*AN344+$AO$3*AO344)+$K$3*VLOOKUP(K344,COND!$A$2:$C$7,2,FALSE)+$L$3*VLOOKUP(L344,COND!$A$2:$C$7,3,FALSE)</f>
        <v>-3.3534117501722367</v>
      </c>
      <c r="AQ344" s="28">
        <f t="shared" si="45"/>
        <v>-6.3459555498312475E-2</v>
      </c>
      <c r="AR344" t="str">
        <f t="shared" si="46"/>
        <v>DH</v>
      </c>
      <c r="AS344">
        <v>700</v>
      </c>
      <c r="AT344">
        <v>340</v>
      </c>
      <c r="AV344" t="str">
        <f t="shared" si="47"/>
        <v>Unlikely</v>
      </c>
      <c r="AX344" t="e">
        <f>IF(VLOOKUP($B344,'Draft List'!$D$4:$AC$2598,AX$3,FALSE)&lt;&gt;0,VLOOKUP($B344,'Draft List'!$D$4:$AC$2598,AX$3,FALSE),"")</f>
        <v>#N/A</v>
      </c>
      <c r="AY344" t="e">
        <f>IF(VLOOKUP($B344,'Draft List'!$D$4:$AC$2598,AY$3,FALSE)&lt;&gt;0,VLOOKUP($B344,'Draft List'!$D$4:$AC$2598,AY$3,FALSE),"")</f>
        <v>#N/A</v>
      </c>
      <c r="AZ344" t="e">
        <f>IF(VLOOKUP($B344,'Draft List'!$D$4:$AC$2598,AZ$3,FALSE)&lt;&gt;0,VLOOKUP($B344,'Draft List'!$D$4:$AC$2598,AZ$3,FALSE),"")</f>
        <v>#N/A</v>
      </c>
      <c r="BA344" t="e">
        <f>IF(VLOOKUP($B344,'Draft List'!$D$4:$AC$2598,BA$3,FALSE)&lt;&gt;0,VLOOKUP($B344,'Draft List'!$D$4:$AC$2598,BA$3,FALSE),"")</f>
        <v>#N/A</v>
      </c>
    </row>
    <row r="345" spans="1:53" hidden="1" x14ac:dyDescent="0.25">
      <c r="A345" t="str">
        <f t="shared" si="40"/>
        <v>RPTravis Hicks22</v>
      </c>
      <c r="B345" t="e">
        <f>VLOOKUP($A345,draft_listing_batters_stats!$A$1:$B$1324,2,FALSE)</f>
        <v>#N/A</v>
      </c>
      <c r="C345" s="1" t="s">
        <v>885</v>
      </c>
      <c r="D345" s="1" t="s">
        <v>552</v>
      </c>
      <c r="E345" s="1" t="s">
        <v>1239</v>
      </c>
      <c r="F345" s="1">
        <v>22</v>
      </c>
      <c r="G345" s="1" t="s">
        <v>58</v>
      </c>
      <c r="H345" s="1" t="s">
        <v>58</v>
      </c>
      <c r="I345" s="1" t="s">
        <v>54</v>
      </c>
      <c r="J345" s="24" t="s">
        <v>54</v>
      </c>
      <c r="K345" s="1" t="s">
        <v>47</v>
      </c>
      <c r="L345" s="24" t="s">
        <v>46</v>
      </c>
      <c r="M345" s="1">
        <v>3</v>
      </c>
      <c r="N345" s="1">
        <v>2</v>
      </c>
      <c r="O345" s="1">
        <v>2</v>
      </c>
      <c r="P345" s="1">
        <v>2</v>
      </c>
      <c r="Q345" s="24">
        <v>2</v>
      </c>
      <c r="R345" s="1">
        <v>3</v>
      </c>
      <c r="S345" s="1">
        <v>2</v>
      </c>
      <c r="T345" s="1">
        <v>2</v>
      </c>
      <c r="U345" s="1">
        <v>2</v>
      </c>
      <c r="V345" s="24">
        <v>4</v>
      </c>
      <c r="W345" s="1">
        <v>9</v>
      </c>
      <c r="X345" s="1">
        <v>5</v>
      </c>
      <c r="Y345" s="24">
        <v>1</v>
      </c>
      <c r="Z345" s="1" t="s">
        <v>48</v>
      </c>
      <c r="AA345" s="1" t="s">
        <v>48</v>
      </c>
      <c r="AB345" s="1" t="s">
        <v>48</v>
      </c>
      <c r="AC345" s="1" t="s">
        <v>48</v>
      </c>
      <c r="AD345" s="1" t="s">
        <v>48</v>
      </c>
      <c r="AE345" s="1" t="s">
        <v>48</v>
      </c>
      <c r="AF345" s="1" t="s">
        <v>48</v>
      </c>
      <c r="AG345" s="24" t="s">
        <v>48</v>
      </c>
      <c r="AH345" s="1">
        <v>1</v>
      </c>
      <c r="AI345" s="1">
        <v>3</v>
      </c>
      <c r="AJ345" s="24">
        <v>2</v>
      </c>
      <c r="AK345" s="36" t="s">
        <v>826</v>
      </c>
      <c r="AL345" s="9">
        <f t="shared" si="41"/>
        <v>-1.175384413952953</v>
      </c>
      <c r="AM345" s="9">
        <f t="shared" si="42"/>
        <v>-1.0953517343187862</v>
      </c>
      <c r="AN345">
        <f t="shared" si="43"/>
        <v>0</v>
      </c>
      <c r="AO345" s="6">
        <f t="shared" si="44"/>
        <v>0</v>
      </c>
      <c r="AP345" s="9">
        <f>($AL$3*AL345+$AM$3*AM345+$AN$3*AN345+$AO$3*AO345)+$K$3*VLOOKUP(K345,COND!$A$2:$C$7,2,FALSE)+$L$3*VLOOKUP(L345,COND!$A$2:$C$7,3,FALSE)</f>
        <v>-3.361759253220729</v>
      </c>
      <c r="AQ345" s="28">
        <f t="shared" si="45"/>
        <v>-6.4649712625519412E-2</v>
      </c>
      <c r="AR345" t="str">
        <f t="shared" si="46"/>
        <v>DH</v>
      </c>
      <c r="AS345">
        <v>700</v>
      </c>
      <c r="AT345">
        <v>341</v>
      </c>
      <c r="AV345" t="str">
        <f t="shared" si="47"/>
        <v>Unlikely</v>
      </c>
      <c r="AX345" t="e">
        <f>IF(VLOOKUP($B345,'Draft List'!$D$4:$AC$2598,AX$3,FALSE)&lt;&gt;0,VLOOKUP($B345,'Draft List'!$D$4:$AC$2598,AX$3,FALSE),"")</f>
        <v>#N/A</v>
      </c>
      <c r="AY345" t="e">
        <f>IF(VLOOKUP($B345,'Draft List'!$D$4:$AC$2598,AY$3,FALSE)&lt;&gt;0,VLOOKUP($B345,'Draft List'!$D$4:$AC$2598,AY$3,FALSE),"")</f>
        <v>#N/A</v>
      </c>
      <c r="AZ345" t="e">
        <f>IF(VLOOKUP($B345,'Draft List'!$D$4:$AC$2598,AZ$3,FALSE)&lt;&gt;0,VLOOKUP($B345,'Draft List'!$D$4:$AC$2598,AZ$3,FALSE),"")</f>
        <v>#N/A</v>
      </c>
      <c r="BA345" t="e">
        <f>IF(VLOOKUP($B345,'Draft List'!$D$4:$AC$2598,BA$3,FALSE)&lt;&gt;0,VLOOKUP($B345,'Draft List'!$D$4:$AC$2598,BA$3,FALSE),"")</f>
        <v>#N/A</v>
      </c>
    </row>
    <row r="346" spans="1:53" hidden="1" x14ac:dyDescent="0.25">
      <c r="A346" t="str">
        <f t="shared" si="40"/>
        <v>LFThomas Williamson22</v>
      </c>
      <c r="B346">
        <f>VLOOKUP($A346,draft_listing_batters_stats!$A$1:$B$1324,2,FALSE)</f>
        <v>1611</v>
      </c>
      <c r="C346" s="1" t="s">
        <v>55</v>
      </c>
      <c r="D346" s="1" t="s">
        <v>168</v>
      </c>
      <c r="E346" s="1" t="s">
        <v>644</v>
      </c>
      <c r="F346" s="1">
        <v>22</v>
      </c>
      <c r="G346" s="1" t="s">
        <v>44</v>
      </c>
      <c r="H346" s="1" t="s">
        <v>44</v>
      </c>
      <c r="I346" s="1" t="s">
        <v>54</v>
      </c>
      <c r="J346" s="24" t="s">
        <v>54</v>
      </c>
      <c r="K346" s="1" t="s">
        <v>46</v>
      </c>
      <c r="L346" s="24" t="s">
        <v>46</v>
      </c>
      <c r="M346" s="1">
        <v>2</v>
      </c>
      <c r="N346" s="1">
        <v>3</v>
      </c>
      <c r="O346" s="1">
        <v>1</v>
      </c>
      <c r="P346" s="1">
        <v>2</v>
      </c>
      <c r="Q346" s="24">
        <v>1</v>
      </c>
      <c r="R346" s="1">
        <v>2</v>
      </c>
      <c r="S346" s="1">
        <v>3</v>
      </c>
      <c r="T346" s="1">
        <v>3</v>
      </c>
      <c r="U346" s="1">
        <v>4</v>
      </c>
      <c r="V346" s="24">
        <v>3</v>
      </c>
      <c r="W346" s="1">
        <v>4</v>
      </c>
      <c r="X346" s="1">
        <v>7</v>
      </c>
      <c r="Y346" s="24">
        <v>1</v>
      </c>
      <c r="Z346" s="1" t="s">
        <v>48</v>
      </c>
      <c r="AA346" s="1" t="s">
        <v>48</v>
      </c>
      <c r="AB346" s="1">
        <v>2</v>
      </c>
      <c r="AC346" s="1" t="s">
        <v>48</v>
      </c>
      <c r="AD346" s="1">
        <v>3</v>
      </c>
      <c r="AE346" s="1">
        <v>6</v>
      </c>
      <c r="AF346" s="1">
        <v>3</v>
      </c>
      <c r="AG346" s="24">
        <v>3</v>
      </c>
      <c r="AH346" s="1">
        <v>9</v>
      </c>
      <c r="AI346" s="1">
        <v>9</v>
      </c>
      <c r="AJ346" s="24">
        <v>6</v>
      </c>
      <c r="AK346" s="36" t="s">
        <v>48</v>
      </c>
      <c r="AL346" s="9">
        <f t="shared" si="41"/>
        <v>-1.5699582043779094</v>
      </c>
      <c r="AM346" s="9">
        <f t="shared" si="42"/>
        <v>-1.1443834366767773</v>
      </c>
      <c r="AN346">
        <f t="shared" si="43"/>
        <v>3</v>
      </c>
      <c r="AO346" s="6">
        <f t="shared" si="44"/>
        <v>0</v>
      </c>
      <c r="AP346" s="9">
        <f>($AL$3*AL346+$AM$3*AM346+$AN$3*AN346+$AO$3*AO346)+$K$3*VLOOKUP(K346,COND!$A$2:$C$7,2,FALSE)+$L$3*VLOOKUP(L346,COND!$A$2:$C$7,3,FALSE)</f>
        <v>-3.3895970605591188</v>
      </c>
      <c r="AQ346" s="28">
        <f t="shared" si="45"/>
        <v>-6.8618727625230316E-2</v>
      </c>
      <c r="AR346" t="str">
        <f t="shared" si="46"/>
        <v>SS</v>
      </c>
      <c r="AS346">
        <v>700</v>
      </c>
      <c r="AT346">
        <v>342</v>
      </c>
      <c r="AV346" t="str">
        <f t="shared" si="47"/>
        <v>Unlikely</v>
      </c>
      <c r="AX346" t="str">
        <f>IF(VLOOKUP($B346,'Draft List'!$D$4:$AC$2598,AX$3,FALSE)&lt;&gt;0,VLOOKUP($B346,'Draft List'!$D$4:$AC$2598,AX$3,FALSE),"")</f>
        <v/>
      </c>
      <c r="AY346" t="str">
        <f>IF(VLOOKUP($B346,'Draft List'!$D$4:$AC$2598,AY$3,FALSE)&lt;&gt;0,VLOOKUP($B346,'Draft List'!$D$4:$AC$2598,AY$3,FALSE),"")</f>
        <v/>
      </c>
      <c r="AZ346" t="str">
        <f>IF(VLOOKUP($B346,'Draft List'!$D$4:$AC$2598,AZ$3,FALSE)&lt;&gt;0,VLOOKUP($B346,'Draft List'!$D$4:$AC$2598,AZ$3,FALSE),"")</f>
        <v/>
      </c>
      <c r="BA346" t="str">
        <f>IF(VLOOKUP($B346,'Draft List'!$D$4:$AC$2598,BA$3,FALSE)&lt;&gt;0,VLOOKUP($B346,'Draft List'!$D$4:$AC$2598,BA$3,FALSE),"")</f>
        <v/>
      </c>
    </row>
    <row r="347" spans="1:53" hidden="1" x14ac:dyDescent="0.25">
      <c r="A347" t="str">
        <f t="shared" si="40"/>
        <v>RPMícheál Mey21</v>
      </c>
      <c r="B347" t="e">
        <f>VLOOKUP($A347,draft_listing_batters_stats!$A$1:$B$1324,2,FALSE)</f>
        <v>#N/A</v>
      </c>
      <c r="C347" s="1" t="s">
        <v>885</v>
      </c>
      <c r="D347" s="1" t="s">
        <v>1444</v>
      </c>
      <c r="E347" s="1" t="s">
        <v>1445</v>
      </c>
      <c r="F347" s="1">
        <v>21</v>
      </c>
      <c r="G347" s="1" t="s">
        <v>58</v>
      </c>
      <c r="H347" s="1" t="s">
        <v>44</v>
      </c>
      <c r="I347" s="1" t="s">
        <v>54</v>
      </c>
      <c r="J347" s="24" t="s">
        <v>54</v>
      </c>
      <c r="K347" s="1" t="s">
        <v>46</v>
      </c>
      <c r="L347" s="24" t="s">
        <v>46</v>
      </c>
      <c r="M347" s="1">
        <v>2</v>
      </c>
      <c r="N347" s="1">
        <v>2</v>
      </c>
      <c r="O347" s="1">
        <v>1</v>
      </c>
      <c r="P347" s="1">
        <v>1</v>
      </c>
      <c r="Q347" s="24">
        <v>1</v>
      </c>
      <c r="R347" s="1">
        <v>3</v>
      </c>
      <c r="S347" s="1">
        <v>2</v>
      </c>
      <c r="T347" s="1">
        <v>3</v>
      </c>
      <c r="U347" s="1">
        <v>1</v>
      </c>
      <c r="V347" s="24">
        <v>4</v>
      </c>
      <c r="W347" s="1">
        <v>7</v>
      </c>
      <c r="X347" s="1">
        <v>2</v>
      </c>
      <c r="Y347" s="24">
        <v>2</v>
      </c>
      <c r="Z347" s="1" t="s">
        <v>48</v>
      </c>
      <c r="AA347" s="1" t="s">
        <v>48</v>
      </c>
      <c r="AB347" s="1" t="s">
        <v>48</v>
      </c>
      <c r="AC347" s="1" t="s">
        <v>48</v>
      </c>
      <c r="AD347" s="1" t="s">
        <v>48</v>
      </c>
      <c r="AE347" s="1" t="s">
        <v>48</v>
      </c>
      <c r="AF347" s="1" t="s">
        <v>48</v>
      </c>
      <c r="AG347" s="24" t="s">
        <v>48</v>
      </c>
      <c r="AH347" s="1">
        <v>1</v>
      </c>
      <c r="AI347" s="1">
        <v>1</v>
      </c>
      <c r="AJ347" s="24">
        <v>3</v>
      </c>
      <c r="AK347" s="36" t="s">
        <v>854</v>
      </c>
      <c r="AL347" s="9">
        <f t="shared" si="41"/>
        <v>-1.7107276340061941</v>
      </c>
      <c r="AM347" s="9">
        <f t="shared" si="42"/>
        <v>-1.1019997903044656</v>
      </c>
      <c r="AN347">
        <f t="shared" si="43"/>
        <v>0</v>
      </c>
      <c r="AO347" s="6">
        <f t="shared" si="44"/>
        <v>0</v>
      </c>
      <c r="AP347" s="9">
        <f>($AL$3*AL347+$AM$3*AM347+$AN$3*AN347+$AO$3*AO347)+$K$3*VLOOKUP(K347,COND!$A$2:$C$7,2,FALSE)+$L$3*VLOOKUP(L347,COND!$A$2:$C$7,3,FALSE)</f>
        <v>-3.3950702470542069</v>
      </c>
      <c r="AQ347" s="28">
        <f t="shared" si="45"/>
        <v>-6.9399074979142134E-2</v>
      </c>
      <c r="AR347" t="str">
        <f t="shared" si="46"/>
        <v>DH</v>
      </c>
      <c r="AS347">
        <v>700</v>
      </c>
      <c r="AT347">
        <v>343</v>
      </c>
      <c r="AV347" t="str">
        <f t="shared" si="47"/>
        <v>Unlikely</v>
      </c>
      <c r="AX347" t="e">
        <f>IF(VLOOKUP($B347,'Draft List'!$D$4:$AC$2598,AX$3,FALSE)&lt;&gt;0,VLOOKUP($B347,'Draft List'!$D$4:$AC$2598,AX$3,FALSE),"")</f>
        <v>#N/A</v>
      </c>
      <c r="AY347" t="e">
        <f>IF(VLOOKUP($B347,'Draft List'!$D$4:$AC$2598,AY$3,FALSE)&lt;&gt;0,VLOOKUP($B347,'Draft List'!$D$4:$AC$2598,AY$3,FALSE),"")</f>
        <v>#N/A</v>
      </c>
      <c r="AZ347" t="e">
        <f>IF(VLOOKUP($B347,'Draft List'!$D$4:$AC$2598,AZ$3,FALSE)&lt;&gt;0,VLOOKUP($B347,'Draft List'!$D$4:$AC$2598,AZ$3,FALSE),"")</f>
        <v>#N/A</v>
      </c>
      <c r="BA347" t="e">
        <f>IF(VLOOKUP($B347,'Draft List'!$D$4:$AC$2598,BA$3,FALSE)&lt;&gt;0,VLOOKUP($B347,'Draft List'!$D$4:$AC$2598,BA$3,FALSE),"")</f>
        <v>#N/A</v>
      </c>
    </row>
    <row r="348" spans="1:53" hidden="1" x14ac:dyDescent="0.25">
      <c r="A348" t="str">
        <f t="shared" si="40"/>
        <v>SPGerard Peterson21</v>
      </c>
      <c r="B348" t="e">
        <f>VLOOKUP($A348,draft_listing_batters_stats!$A$1:$B$1324,2,FALSE)</f>
        <v>#N/A</v>
      </c>
      <c r="C348" s="1" t="s">
        <v>25</v>
      </c>
      <c r="D348" s="1" t="s">
        <v>862</v>
      </c>
      <c r="E348" s="1" t="s">
        <v>547</v>
      </c>
      <c r="F348" s="1">
        <v>21</v>
      </c>
      <c r="G348" s="1" t="s">
        <v>58</v>
      </c>
      <c r="H348" s="1" t="s">
        <v>58</v>
      </c>
      <c r="I348" s="1" t="s">
        <v>54</v>
      </c>
      <c r="J348" s="24" t="s">
        <v>70</v>
      </c>
      <c r="K348" s="1" t="s">
        <v>51</v>
      </c>
      <c r="L348" s="24" t="s">
        <v>46</v>
      </c>
      <c r="M348" s="1">
        <v>2</v>
      </c>
      <c r="N348" s="1">
        <v>2</v>
      </c>
      <c r="O348" s="1">
        <v>1</v>
      </c>
      <c r="P348" s="1">
        <v>1</v>
      </c>
      <c r="Q348" s="24">
        <v>2</v>
      </c>
      <c r="R348" s="1">
        <v>2</v>
      </c>
      <c r="S348" s="1">
        <v>2</v>
      </c>
      <c r="T348" s="1">
        <v>4</v>
      </c>
      <c r="U348" s="1">
        <v>4</v>
      </c>
      <c r="V348" s="24">
        <v>3</v>
      </c>
      <c r="W348" s="1">
        <v>3</v>
      </c>
      <c r="X348" s="1">
        <v>2</v>
      </c>
      <c r="Y348" s="24">
        <v>1</v>
      </c>
      <c r="Z348" s="1" t="s">
        <v>48</v>
      </c>
      <c r="AA348" s="1" t="s">
        <v>48</v>
      </c>
      <c r="AB348" s="1" t="s">
        <v>48</v>
      </c>
      <c r="AC348" s="1" t="s">
        <v>48</v>
      </c>
      <c r="AD348" s="1" t="s">
        <v>48</v>
      </c>
      <c r="AE348" s="1" t="s">
        <v>48</v>
      </c>
      <c r="AF348" s="1" t="s">
        <v>48</v>
      </c>
      <c r="AG348" s="24" t="s">
        <v>48</v>
      </c>
      <c r="AH348" s="1">
        <v>1</v>
      </c>
      <c r="AI348" s="1">
        <v>1</v>
      </c>
      <c r="AJ348" s="24">
        <v>1</v>
      </c>
      <c r="AK348" s="36" t="s">
        <v>863</v>
      </c>
      <c r="AL348" s="9">
        <f t="shared" si="41"/>
        <v>-1.6707112941891105</v>
      </c>
      <c r="AM348" s="9">
        <f t="shared" si="42"/>
        <v>-1.1123818222715793</v>
      </c>
      <c r="AN348">
        <f t="shared" si="43"/>
        <v>0</v>
      </c>
      <c r="AO348" s="6">
        <f t="shared" si="44"/>
        <v>0</v>
      </c>
      <c r="AP348" s="9">
        <f>($AL$3*AL348+$AM$3*AM348+$AN$3*AN348+$AO$3*AO348)+$K$3*VLOOKUP(K348,COND!$A$2:$C$7,2,FALSE)+$L$3*VLOOKUP(L348,COND!$A$2:$C$7,3,FALSE)</f>
        <v>-3.4156529966778635</v>
      </c>
      <c r="AQ348" s="28">
        <f t="shared" si="45"/>
        <v>-7.2333689799862141E-2</v>
      </c>
      <c r="AR348" t="str">
        <f t="shared" si="46"/>
        <v>DH</v>
      </c>
      <c r="AS348">
        <v>700</v>
      </c>
      <c r="AT348">
        <v>344</v>
      </c>
      <c r="AV348" t="str">
        <f t="shared" si="47"/>
        <v>Unlikely</v>
      </c>
      <c r="AX348" t="e">
        <f>IF(VLOOKUP($B348,'Draft List'!$D$4:$AC$2598,AX$3,FALSE)&lt;&gt;0,VLOOKUP($B348,'Draft List'!$D$4:$AC$2598,AX$3,FALSE),"")</f>
        <v>#N/A</v>
      </c>
      <c r="AY348" t="e">
        <f>IF(VLOOKUP($B348,'Draft List'!$D$4:$AC$2598,AY$3,FALSE)&lt;&gt;0,VLOOKUP($B348,'Draft List'!$D$4:$AC$2598,AY$3,FALSE),"")</f>
        <v>#N/A</v>
      </c>
      <c r="AZ348" t="e">
        <f>IF(VLOOKUP($B348,'Draft List'!$D$4:$AC$2598,AZ$3,FALSE)&lt;&gt;0,VLOOKUP($B348,'Draft List'!$D$4:$AC$2598,AZ$3,FALSE),"")</f>
        <v>#N/A</v>
      </c>
      <c r="BA348" t="e">
        <f>IF(VLOOKUP($B348,'Draft List'!$D$4:$AC$2598,BA$3,FALSE)&lt;&gt;0,VLOOKUP($B348,'Draft List'!$D$4:$AC$2598,BA$3,FALSE),"")</f>
        <v>#N/A</v>
      </c>
    </row>
    <row r="349" spans="1:53" hidden="1" x14ac:dyDescent="0.25">
      <c r="A349" t="str">
        <f t="shared" si="40"/>
        <v>RPEdmond Gates23</v>
      </c>
      <c r="B349" t="e">
        <f>VLOOKUP($A349,draft_listing_batters_stats!$A$1:$B$1324,2,FALSE)</f>
        <v>#N/A</v>
      </c>
      <c r="C349" s="1" t="s">
        <v>885</v>
      </c>
      <c r="D349" s="1" t="s">
        <v>1189</v>
      </c>
      <c r="E349" s="1" t="s">
        <v>1190</v>
      </c>
      <c r="F349" s="1">
        <v>23</v>
      </c>
      <c r="G349" s="1" t="s">
        <v>44</v>
      </c>
      <c r="H349" s="1" t="s">
        <v>44</v>
      </c>
      <c r="I349" s="1" t="s">
        <v>54</v>
      </c>
      <c r="J349" s="24" t="s">
        <v>54</v>
      </c>
      <c r="K349" s="1" t="s">
        <v>47</v>
      </c>
      <c r="L349" s="24" t="s">
        <v>46</v>
      </c>
      <c r="M349" s="1">
        <v>2</v>
      </c>
      <c r="N349" s="1">
        <v>2</v>
      </c>
      <c r="O349" s="1">
        <v>2</v>
      </c>
      <c r="P349" s="1">
        <v>4</v>
      </c>
      <c r="Q349" s="24">
        <v>2</v>
      </c>
      <c r="R349" s="1">
        <v>2</v>
      </c>
      <c r="S349" s="1">
        <v>2</v>
      </c>
      <c r="T349" s="1">
        <v>2</v>
      </c>
      <c r="U349" s="1">
        <v>6</v>
      </c>
      <c r="V349" s="24">
        <v>3</v>
      </c>
      <c r="W349" s="1">
        <v>6</v>
      </c>
      <c r="X349" s="1">
        <v>1</v>
      </c>
      <c r="Y349" s="24">
        <v>1</v>
      </c>
      <c r="Z349" s="1" t="s">
        <v>48</v>
      </c>
      <c r="AA349" s="1" t="s">
        <v>48</v>
      </c>
      <c r="AB349" s="1" t="s">
        <v>48</v>
      </c>
      <c r="AC349" s="1" t="s">
        <v>48</v>
      </c>
      <c r="AD349" s="1" t="s">
        <v>48</v>
      </c>
      <c r="AE349" s="1" t="s">
        <v>48</v>
      </c>
      <c r="AF349" s="1" t="s">
        <v>48</v>
      </c>
      <c r="AG349" s="24" t="s">
        <v>48</v>
      </c>
      <c r="AH349" s="1">
        <v>1</v>
      </c>
      <c r="AI349" s="1">
        <v>2</v>
      </c>
      <c r="AJ349" s="24">
        <v>1</v>
      </c>
      <c r="AK349" s="36" t="s">
        <v>826</v>
      </c>
      <c r="AL349" s="9">
        <f t="shared" si="41"/>
        <v>-1.3185211501364655</v>
      </c>
      <c r="AM349" s="9">
        <f t="shared" si="42"/>
        <v>-1.0990857103002203</v>
      </c>
      <c r="AN349">
        <f t="shared" si="43"/>
        <v>0</v>
      </c>
      <c r="AO349" s="6">
        <f t="shared" si="44"/>
        <v>0</v>
      </c>
      <c r="AP349" s="9">
        <f>($AL$3*AL349+$AM$3*AM349+$AN$3*AN349+$AO$3*AO349)+$K$3*VLOOKUP(K349,COND!$A$2:$C$7,2,FALSE)+$L$3*VLOOKUP(L349,COND!$A$2:$C$7,3,FALSE)</f>
        <v>-3.4208806386162909</v>
      </c>
      <c r="AQ349" s="28">
        <f t="shared" si="45"/>
        <v>-7.3079028289151943E-2</v>
      </c>
      <c r="AR349" t="str">
        <f t="shared" si="46"/>
        <v>DH</v>
      </c>
      <c r="AS349">
        <v>700</v>
      </c>
      <c r="AT349">
        <v>345</v>
      </c>
      <c r="AV349" t="str">
        <f t="shared" si="47"/>
        <v>Unlikely</v>
      </c>
      <c r="AX349" t="e">
        <f>IF(VLOOKUP($B349,'Draft List'!$D$4:$AC$2598,AX$3,FALSE)&lt;&gt;0,VLOOKUP($B349,'Draft List'!$D$4:$AC$2598,AX$3,FALSE),"")</f>
        <v>#N/A</v>
      </c>
      <c r="AY349" t="e">
        <f>IF(VLOOKUP($B349,'Draft List'!$D$4:$AC$2598,AY$3,FALSE)&lt;&gt;0,VLOOKUP($B349,'Draft List'!$D$4:$AC$2598,AY$3,FALSE),"")</f>
        <v>#N/A</v>
      </c>
      <c r="AZ349" t="e">
        <f>IF(VLOOKUP($B349,'Draft List'!$D$4:$AC$2598,AZ$3,FALSE)&lt;&gt;0,VLOOKUP($B349,'Draft List'!$D$4:$AC$2598,AZ$3,FALSE),"")</f>
        <v>#N/A</v>
      </c>
      <c r="BA349" t="e">
        <f>IF(VLOOKUP($B349,'Draft List'!$D$4:$AC$2598,BA$3,FALSE)&lt;&gt;0,VLOOKUP($B349,'Draft List'!$D$4:$AC$2598,BA$3,FALSE),"")</f>
        <v>#N/A</v>
      </c>
    </row>
    <row r="350" spans="1:53" hidden="1" x14ac:dyDescent="0.25">
      <c r="A350" t="str">
        <f t="shared" si="40"/>
        <v>SPKen Moore23</v>
      </c>
      <c r="B350" t="e">
        <f>VLOOKUP($A350,draft_listing_batters_stats!$A$1:$B$1324,2,FALSE)</f>
        <v>#N/A</v>
      </c>
      <c r="C350" s="1" t="s">
        <v>25</v>
      </c>
      <c r="D350" s="1" t="s">
        <v>484</v>
      </c>
      <c r="E350" s="1" t="s">
        <v>275</v>
      </c>
      <c r="F350" s="1">
        <v>23</v>
      </c>
      <c r="G350" s="1" t="s">
        <v>44</v>
      </c>
      <c r="H350" s="1" t="s">
        <v>44</v>
      </c>
      <c r="I350" s="1" t="s">
        <v>54</v>
      </c>
      <c r="J350" s="24" t="s">
        <v>54</v>
      </c>
      <c r="K350" s="1" t="s">
        <v>47</v>
      </c>
      <c r="L350" s="24" t="s">
        <v>47</v>
      </c>
      <c r="M350" s="1">
        <v>3</v>
      </c>
      <c r="N350" s="1">
        <v>2</v>
      </c>
      <c r="O350" s="1">
        <v>2</v>
      </c>
      <c r="P350" s="1">
        <v>2</v>
      </c>
      <c r="Q350" s="24">
        <v>3</v>
      </c>
      <c r="R350" s="1">
        <v>3</v>
      </c>
      <c r="S350" s="1">
        <v>2</v>
      </c>
      <c r="T350" s="1">
        <v>2</v>
      </c>
      <c r="U350" s="1">
        <v>2</v>
      </c>
      <c r="V350" s="24">
        <v>4</v>
      </c>
      <c r="W350" s="1">
        <v>5</v>
      </c>
      <c r="X350" s="1">
        <v>2</v>
      </c>
      <c r="Y350" s="24">
        <v>1</v>
      </c>
      <c r="Z350" s="1" t="s">
        <v>48</v>
      </c>
      <c r="AA350" s="1" t="s">
        <v>48</v>
      </c>
      <c r="AB350" s="1" t="s">
        <v>48</v>
      </c>
      <c r="AC350" s="1" t="s">
        <v>48</v>
      </c>
      <c r="AD350" s="1" t="s">
        <v>48</v>
      </c>
      <c r="AE350" s="1" t="s">
        <v>48</v>
      </c>
      <c r="AF350" s="1" t="s">
        <v>48</v>
      </c>
      <c r="AG350" s="24" t="s">
        <v>48</v>
      </c>
      <c r="AH350" s="1">
        <v>1</v>
      </c>
      <c r="AI350" s="1">
        <v>1</v>
      </c>
      <c r="AJ350" s="24">
        <v>1</v>
      </c>
      <c r="AK350" s="36" t="s">
        <v>48</v>
      </c>
      <c r="AL350" s="9">
        <f t="shared" si="41"/>
        <v>-1.1353680741358696</v>
      </c>
      <c r="AM350" s="9">
        <f t="shared" si="42"/>
        <v>-1.0953517343187862</v>
      </c>
      <c r="AN350">
        <f t="shared" si="43"/>
        <v>0</v>
      </c>
      <c r="AO350" s="6">
        <f t="shared" si="44"/>
        <v>0</v>
      </c>
      <c r="AP350" s="9">
        <f>($AL$3*AL350+$AM$3*AM350+$AN$3*AN350+$AO$3*AO350)+$K$3*VLOOKUP(K350,COND!$A$2:$C$7,2,FALSE)+$L$3*VLOOKUP(L350,COND!$A$2:$C$7,3,FALSE)</f>
        <v>-3.45775761923902</v>
      </c>
      <c r="AQ350" s="28">
        <f t="shared" si="45"/>
        <v>-7.8336816284322625E-2</v>
      </c>
      <c r="AR350" t="str">
        <f t="shared" si="46"/>
        <v>DH</v>
      </c>
      <c r="AS350">
        <v>700</v>
      </c>
      <c r="AT350">
        <v>346</v>
      </c>
      <c r="AV350" t="str">
        <f t="shared" si="47"/>
        <v>Unlikely</v>
      </c>
      <c r="AX350" t="e">
        <f>IF(VLOOKUP($B350,'Draft List'!$D$4:$AC$2598,AX$3,FALSE)&lt;&gt;0,VLOOKUP($B350,'Draft List'!$D$4:$AC$2598,AX$3,FALSE),"")</f>
        <v>#N/A</v>
      </c>
      <c r="AY350" t="e">
        <f>IF(VLOOKUP($B350,'Draft List'!$D$4:$AC$2598,AY$3,FALSE)&lt;&gt;0,VLOOKUP($B350,'Draft List'!$D$4:$AC$2598,AY$3,FALSE),"")</f>
        <v>#N/A</v>
      </c>
      <c r="AZ350" t="e">
        <f>IF(VLOOKUP($B350,'Draft List'!$D$4:$AC$2598,AZ$3,FALSE)&lt;&gt;0,VLOOKUP($B350,'Draft List'!$D$4:$AC$2598,AZ$3,FALSE),"")</f>
        <v>#N/A</v>
      </c>
      <c r="BA350" t="e">
        <f>IF(VLOOKUP($B350,'Draft List'!$D$4:$AC$2598,BA$3,FALSE)&lt;&gt;0,VLOOKUP($B350,'Draft List'!$D$4:$AC$2598,BA$3,FALSE),"")</f>
        <v>#N/A</v>
      </c>
    </row>
    <row r="351" spans="1:53" hidden="1" x14ac:dyDescent="0.25">
      <c r="A351" t="str">
        <f t="shared" si="40"/>
        <v>RFGeorge Springer22</v>
      </c>
      <c r="B351">
        <f>VLOOKUP($A351,draft_listing_batters_stats!$A$1:$B$1324,2,FALSE)</f>
        <v>13252</v>
      </c>
      <c r="C351" s="1" t="s">
        <v>73</v>
      </c>
      <c r="D351" s="1" t="s">
        <v>276</v>
      </c>
      <c r="E351" s="1" t="s">
        <v>1656</v>
      </c>
      <c r="F351" s="1">
        <v>22</v>
      </c>
      <c r="G351" s="1" t="s">
        <v>58</v>
      </c>
      <c r="H351" s="1" t="s">
        <v>58</v>
      </c>
      <c r="I351" s="1" t="s">
        <v>54</v>
      </c>
      <c r="J351" s="24" t="s">
        <v>54</v>
      </c>
      <c r="K351" s="1" t="s">
        <v>46</v>
      </c>
      <c r="L351" s="24" t="s">
        <v>46</v>
      </c>
      <c r="M351" s="1">
        <v>2</v>
      </c>
      <c r="N351" s="1">
        <v>3</v>
      </c>
      <c r="O351" s="1">
        <v>2</v>
      </c>
      <c r="P351" s="1">
        <v>2</v>
      </c>
      <c r="Q351" s="24">
        <v>1</v>
      </c>
      <c r="R351" s="1">
        <v>2</v>
      </c>
      <c r="S351" s="1">
        <v>3</v>
      </c>
      <c r="T351" s="1">
        <v>3</v>
      </c>
      <c r="U351" s="1">
        <v>3</v>
      </c>
      <c r="V351" s="24">
        <v>4</v>
      </c>
      <c r="W351" s="1">
        <v>3</v>
      </c>
      <c r="X351" s="1">
        <v>6</v>
      </c>
      <c r="Y351" s="24">
        <v>1</v>
      </c>
      <c r="Z351" s="1" t="s">
        <v>48</v>
      </c>
      <c r="AA351" s="1" t="s">
        <v>48</v>
      </c>
      <c r="AB351" s="1" t="s">
        <v>48</v>
      </c>
      <c r="AC351" s="1" t="s">
        <v>48</v>
      </c>
      <c r="AD351" s="1" t="s">
        <v>48</v>
      </c>
      <c r="AE351" s="1" t="s">
        <v>48</v>
      </c>
      <c r="AF351" s="1" t="s">
        <v>48</v>
      </c>
      <c r="AG351" s="24">
        <v>5</v>
      </c>
      <c r="AH351" s="1">
        <v>10</v>
      </c>
      <c r="AI351" s="1">
        <v>5</v>
      </c>
      <c r="AJ351" s="24">
        <v>8</v>
      </c>
      <c r="AK351" s="36" t="s">
        <v>854</v>
      </c>
      <c r="AL351" s="9">
        <f t="shared" si="41"/>
        <v>-1.4868967103540081</v>
      </c>
      <c r="AM351" s="9">
        <f t="shared" si="42"/>
        <v>-1.1940766468692749</v>
      </c>
      <c r="AN351">
        <f t="shared" si="43"/>
        <v>3</v>
      </c>
      <c r="AO351" s="6">
        <f t="shared" si="44"/>
        <v>0.5</v>
      </c>
      <c r="AP351" s="9">
        <f>($AL$3*AL351+$AM$3*AM351+$AN$3*AN351+$AO$3*AO351)+$K$3*VLOOKUP(K351,COND!$A$2:$C$7,2,FALSE)+$L$3*VLOOKUP(L351,COND!$A$2:$C$7,3,FALSE)</f>
        <v>-3.4776094334667</v>
      </c>
      <c r="AQ351" s="28">
        <f t="shared" si="45"/>
        <v>-8.11672169507026E-2</v>
      </c>
      <c r="AR351" t="str">
        <f t="shared" si="46"/>
        <v>DH</v>
      </c>
      <c r="AS351">
        <v>700</v>
      </c>
      <c r="AT351">
        <v>347</v>
      </c>
      <c r="AV351" t="str">
        <f t="shared" si="47"/>
        <v>Unlikely</v>
      </c>
      <c r="AX351">
        <f>IF(VLOOKUP($B351,'Draft List'!$D$4:$AC$2598,AX$3,FALSE)&lt;&gt;0,VLOOKUP($B351,'Draft List'!$D$4:$AC$2598,AX$3,FALSE),"")</f>
        <v>288</v>
      </c>
      <c r="AY351">
        <f>IF(VLOOKUP($B351,'Draft List'!$D$4:$AC$2598,AY$3,FALSE)&lt;&gt;0,VLOOKUP($B351,'Draft List'!$D$4:$AC$2598,AY$3,FALSE),"")</f>
        <v>11</v>
      </c>
      <c r="AZ351">
        <f>IF(VLOOKUP($B351,'Draft List'!$D$4:$AC$2598,AZ$3,FALSE)&lt;&gt;0,VLOOKUP($B351,'Draft List'!$D$4:$AC$2598,AZ$3,FALSE),"")</f>
        <v>22</v>
      </c>
      <c r="BA351" t="str">
        <f>IF(VLOOKUP($B351,'Draft List'!$D$4:$AC$2598,BA$3,FALSE)&lt;&gt;0,VLOOKUP($B351,'Draft List'!$D$4:$AC$2598,BA$3,FALSE),"")</f>
        <v>Florida Featherheads</v>
      </c>
    </row>
    <row r="352" spans="1:53" hidden="1" x14ac:dyDescent="0.25">
      <c r="A352" t="str">
        <f t="shared" si="40"/>
        <v>RPTerry McGrath24</v>
      </c>
      <c r="B352" t="e">
        <f>VLOOKUP($A352,draft_listing_batters_stats!$A$1:$B$1324,2,FALSE)</f>
        <v>#N/A</v>
      </c>
      <c r="C352" s="1" t="s">
        <v>885</v>
      </c>
      <c r="D352" s="1" t="s">
        <v>663</v>
      </c>
      <c r="E352" s="1" t="s">
        <v>1427</v>
      </c>
      <c r="F352" s="1">
        <v>24</v>
      </c>
      <c r="G352" s="1" t="s">
        <v>44</v>
      </c>
      <c r="H352" s="1" t="s">
        <v>44</v>
      </c>
      <c r="I352" s="1" t="s">
        <v>54</v>
      </c>
      <c r="J352" s="24" t="s">
        <v>54</v>
      </c>
      <c r="K352" s="1" t="s">
        <v>47</v>
      </c>
      <c r="L352" s="24" t="s">
        <v>51</v>
      </c>
      <c r="M352" s="1">
        <v>3</v>
      </c>
      <c r="N352" s="1">
        <v>3</v>
      </c>
      <c r="O352" s="1">
        <v>1</v>
      </c>
      <c r="P352" s="1">
        <v>1</v>
      </c>
      <c r="Q352" s="24">
        <v>3</v>
      </c>
      <c r="R352" s="1">
        <v>3</v>
      </c>
      <c r="S352" s="1">
        <v>4</v>
      </c>
      <c r="T352" s="1">
        <v>1</v>
      </c>
      <c r="U352" s="1">
        <v>2</v>
      </c>
      <c r="V352" s="24">
        <v>3</v>
      </c>
      <c r="W352" s="1">
        <v>8</v>
      </c>
      <c r="X352" s="1">
        <v>3</v>
      </c>
      <c r="Y352" s="24">
        <v>1</v>
      </c>
      <c r="Z352" s="1" t="s">
        <v>48</v>
      </c>
      <c r="AA352" s="1" t="s">
        <v>48</v>
      </c>
      <c r="AB352" s="1" t="s">
        <v>48</v>
      </c>
      <c r="AC352" s="1" t="s">
        <v>48</v>
      </c>
      <c r="AD352" s="1" t="s">
        <v>48</v>
      </c>
      <c r="AE352" s="1" t="s">
        <v>48</v>
      </c>
      <c r="AF352" s="1" t="s">
        <v>48</v>
      </c>
      <c r="AG352" s="24" t="s">
        <v>48</v>
      </c>
      <c r="AH352" s="1">
        <v>2</v>
      </c>
      <c r="AI352" s="1">
        <v>6</v>
      </c>
      <c r="AJ352" s="24">
        <v>2</v>
      </c>
      <c r="AK352" s="36" t="s">
        <v>50</v>
      </c>
      <c r="AL352" s="9">
        <f t="shared" si="41"/>
        <v>-1.2570792385506486</v>
      </c>
      <c r="AM352" s="9">
        <f t="shared" si="42"/>
        <v>-1.1163098089223642</v>
      </c>
      <c r="AN352">
        <f t="shared" si="43"/>
        <v>0</v>
      </c>
      <c r="AO352" s="6">
        <f t="shared" si="44"/>
        <v>0</v>
      </c>
      <c r="AP352" s="9">
        <f>($AL$3*AL352+$AM$3*AM352+$AN$3*AN352+$AO$3*AO352)+$K$3*VLOOKUP(K352,COND!$A$2:$C$7,2,FALSE)+$L$3*VLOOKUP(L352,COND!$A$2:$C$7,3,FALSE)</f>
        <v>-3.5214256309234369</v>
      </c>
      <c r="AQ352" s="28">
        <f t="shared" si="45"/>
        <v>-8.7414373661793693E-2</v>
      </c>
      <c r="AR352" t="str">
        <f t="shared" si="46"/>
        <v>DH</v>
      </c>
      <c r="AS352">
        <v>700</v>
      </c>
      <c r="AT352">
        <v>348</v>
      </c>
      <c r="AV352" t="str">
        <f t="shared" si="47"/>
        <v>Unlikely</v>
      </c>
      <c r="AX352" t="e">
        <f>IF(VLOOKUP($B352,'Draft List'!$D$4:$AC$2598,AX$3,FALSE)&lt;&gt;0,VLOOKUP($B352,'Draft List'!$D$4:$AC$2598,AX$3,FALSE),"")</f>
        <v>#N/A</v>
      </c>
      <c r="AY352" t="e">
        <f>IF(VLOOKUP($B352,'Draft List'!$D$4:$AC$2598,AY$3,FALSE)&lt;&gt;0,VLOOKUP($B352,'Draft List'!$D$4:$AC$2598,AY$3,FALSE),"")</f>
        <v>#N/A</v>
      </c>
      <c r="AZ352" t="e">
        <f>IF(VLOOKUP($B352,'Draft List'!$D$4:$AC$2598,AZ$3,FALSE)&lt;&gt;0,VLOOKUP($B352,'Draft List'!$D$4:$AC$2598,AZ$3,FALSE),"")</f>
        <v>#N/A</v>
      </c>
      <c r="BA352" t="e">
        <f>IF(VLOOKUP($B352,'Draft List'!$D$4:$AC$2598,BA$3,FALSE)&lt;&gt;0,VLOOKUP($B352,'Draft List'!$D$4:$AC$2598,BA$3,FALSE),"")</f>
        <v>#N/A</v>
      </c>
    </row>
    <row r="353" spans="1:53" hidden="1" x14ac:dyDescent="0.25">
      <c r="A353" t="str">
        <f t="shared" si="40"/>
        <v>C-Robby Harris21</v>
      </c>
      <c r="B353">
        <f>VLOOKUP($A353,draft_listing_batters_stats!$A$1:$B$1324,2,FALSE)</f>
        <v>4304</v>
      </c>
      <c r="C353" s="1" t="s">
        <v>93</v>
      </c>
      <c r="D353" s="1" t="s">
        <v>819</v>
      </c>
      <c r="E353" s="1" t="s">
        <v>262</v>
      </c>
      <c r="F353" s="1">
        <v>21</v>
      </c>
      <c r="G353" s="1" t="s">
        <v>68</v>
      </c>
      <c r="H353" s="1" t="s">
        <v>44</v>
      </c>
      <c r="I353" s="1" t="s">
        <v>54</v>
      </c>
      <c r="J353" s="24" t="s">
        <v>54</v>
      </c>
      <c r="K353" s="1" t="s">
        <v>47</v>
      </c>
      <c r="L353" s="24" t="s">
        <v>46</v>
      </c>
      <c r="M353" s="1">
        <v>2</v>
      </c>
      <c r="N353" s="1">
        <v>3</v>
      </c>
      <c r="O353" s="1">
        <v>2</v>
      </c>
      <c r="P353" s="1">
        <v>3</v>
      </c>
      <c r="Q353" s="24">
        <v>2</v>
      </c>
      <c r="R353" s="1">
        <v>2</v>
      </c>
      <c r="S353" s="1">
        <v>3</v>
      </c>
      <c r="T353" s="1">
        <v>2</v>
      </c>
      <c r="U353" s="1">
        <v>4</v>
      </c>
      <c r="V353" s="24">
        <v>6</v>
      </c>
      <c r="W353" s="1">
        <v>3</v>
      </c>
      <c r="X353" s="1">
        <v>3</v>
      </c>
      <c r="Y353" s="24">
        <v>4</v>
      </c>
      <c r="Z353" s="1">
        <v>2</v>
      </c>
      <c r="AA353" s="1">
        <v>1</v>
      </c>
      <c r="AB353" s="1" t="s">
        <v>48</v>
      </c>
      <c r="AC353" s="1" t="s">
        <v>48</v>
      </c>
      <c r="AD353" s="1" t="s">
        <v>48</v>
      </c>
      <c r="AE353" s="1" t="s">
        <v>48</v>
      </c>
      <c r="AF353" s="1" t="s">
        <v>48</v>
      </c>
      <c r="AG353" s="24" t="s">
        <v>48</v>
      </c>
      <c r="AH353" s="1">
        <v>1</v>
      </c>
      <c r="AI353" s="1">
        <v>2</v>
      </c>
      <c r="AJ353" s="24">
        <v>2</v>
      </c>
      <c r="AK353" s="36" t="s">
        <v>839</v>
      </c>
      <c r="AL353" s="9">
        <f t="shared" si="41"/>
        <v>-1.3571708205273432</v>
      </c>
      <c r="AM353" s="9">
        <f t="shared" si="42"/>
        <v>-1.1073959112494285</v>
      </c>
      <c r="AN353">
        <f t="shared" si="43"/>
        <v>0</v>
      </c>
      <c r="AO353" s="6">
        <f t="shared" si="44"/>
        <v>0</v>
      </c>
      <c r="AP353" s="9">
        <f>($AL$3*AL353+$AM$3*AM353+$AN$3*AN353+$AO$3*AO353)+$K$3*VLOOKUP(K353,COND!$A$2:$C$7,2,FALSE)+$L$3*VLOOKUP(L353,COND!$A$2:$C$7,3,FALSE)</f>
        <v>-3.5244680170458764</v>
      </c>
      <c r="AQ353" s="28">
        <f t="shared" si="45"/>
        <v>-8.7848146193088658E-2</v>
      </c>
      <c r="AR353" t="str">
        <f t="shared" si="46"/>
        <v>C</v>
      </c>
      <c r="AS353">
        <v>700</v>
      </c>
      <c r="AT353">
        <v>349</v>
      </c>
      <c r="AV353" t="str">
        <f t="shared" si="47"/>
        <v>Unlikely</v>
      </c>
      <c r="AX353">
        <f>IF(VLOOKUP($B353,'Draft List'!$D$4:$AC$2598,AX$3,FALSE)&lt;&gt;0,VLOOKUP($B353,'Draft List'!$D$4:$AC$2598,AX$3,FALSE),"")</f>
        <v>237</v>
      </c>
      <c r="AY353">
        <f>IF(VLOOKUP($B353,'Draft List'!$D$4:$AC$2598,AY$3,FALSE)&lt;&gt;0,VLOOKUP($B353,'Draft List'!$D$4:$AC$2598,AY$3,FALSE),"")</f>
        <v>9</v>
      </c>
      <c r="AZ353">
        <f>IF(VLOOKUP($B353,'Draft List'!$D$4:$AC$2598,AZ$3,FALSE)&lt;&gt;0,VLOOKUP($B353,'Draft List'!$D$4:$AC$2598,AZ$3,FALSE),"")</f>
        <v>23</v>
      </c>
      <c r="BA353" t="str">
        <f>IF(VLOOKUP($B353,'Draft List'!$D$4:$AC$2598,BA$3,FALSE)&lt;&gt;0,VLOOKUP($B353,'Draft List'!$D$4:$AC$2598,BA$3,FALSE),"")</f>
        <v>Hartford Harpoon</v>
      </c>
    </row>
    <row r="354" spans="1:53" hidden="1" x14ac:dyDescent="0.25">
      <c r="A354" t="str">
        <f t="shared" si="40"/>
        <v>RFKen Swanson21</v>
      </c>
      <c r="B354">
        <f>VLOOKUP($A354,draft_listing_batters_stats!$A$1:$B$1324,2,FALSE)</f>
        <v>14623</v>
      </c>
      <c r="C354" s="1" t="s">
        <v>73</v>
      </c>
      <c r="D354" s="1" t="s">
        <v>484</v>
      </c>
      <c r="E354" s="1" t="s">
        <v>1676</v>
      </c>
      <c r="F354" s="1">
        <v>21</v>
      </c>
      <c r="G354" s="1" t="s">
        <v>58</v>
      </c>
      <c r="H354" s="1" t="s">
        <v>44</v>
      </c>
      <c r="I354" s="1" t="s">
        <v>54</v>
      </c>
      <c r="J354" s="24" t="s">
        <v>54</v>
      </c>
      <c r="K354" s="1" t="s">
        <v>46</v>
      </c>
      <c r="L354" s="24" t="s">
        <v>46</v>
      </c>
      <c r="M354" s="1">
        <v>2</v>
      </c>
      <c r="N354" s="1">
        <v>2</v>
      </c>
      <c r="O354" s="1">
        <v>2</v>
      </c>
      <c r="P354" s="1">
        <v>2</v>
      </c>
      <c r="Q354" s="24">
        <v>2</v>
      </c>
      <c r="R354" s="1">
        <v>2</v>
      </c>
      <c r="S354" s="1">
        <v>4</v>
      </c>
      <c r="T354" s="1">
        <v>2</v>
      </c>
      <c r="U354" s="1">
        <v>3</v>
      </c>
      <c r="V354" s="24">
        <v>4</v>
      </c>
      <c r="W354" s="1">
        <v>7</v>
      </c>
      <c r="X354" s="1">
        <v>7</v>
      </c>
      <c r="Y354" s="24">
        <v>1</v>
      </c>
      <c r="Z354" s="1" t="s">
        <v>48</v>
      </c>
      <c r="AA354" s="1" t="s">
        <v>48</v>
      </c>
      <c r="AB354" s="1" t="s">
        <v>48</v>
      </c>
      <c r="AC354" s="1" t="s">
        <v>48</v>
      </c>
      <c r="AD354" s="1" t="s">
        <v>48</v>
      </c>
      <c r="AE354" s="1" t="s">
        <v>48</v>
      </c>
      <c r="AF354" s="1" t="s">
        <v>48</v>
      </c>
      <c r="AG354" s="24">
        <v>5</v>
      </c>
      <c r="AH354" s="1">
        <v>9</v>
      </c>
      <c r="AI354" s="1">
        <v>10</v>
      </c>
      <c r="AJ354" s="24">
        <v>8</v>
      </c>
      <c r="AK354" s="36" t="s">
        <v>859</v>
      </c>
      <c r="AL354" s="9">
        <f t="shared" si="41"/>
        <v>-1.4979402501556278</v>
      </c>
      <c r="AM354" s="9">
        <f t="shared" si="42"/>
        <v>-1.2260782612744727</v>
      </c>
      <c r="AN354">
        <f t="shared" si="43"/>
        <v>5</v>
      </c>
      <c r="AO354" s="6">
        <f t="shared" si="44"/>
        <v>0.5</v>
      </c>
      <c r="AP354" s="9">
        <f>($AL$3*AL354+$AM$3*AM354+$AN$3*AN354+$AO$3*AO354)+$K$3*VLOOKUP(K354,COND!$A$2:$C$7,2,FALSE)+$L$3*VLOOKUP(L354,COND!$A$2:$C$7,3,FALSE)</f>
        <v>-3.5293998269759026</v>
      </c>
      <c r="AQ354" s="28">
        <f t="shared" si="45"/>
        <v>-8.8551306012756029E-2</v>
      </c>
      <c r="AR354" t="str">
        <f t="shared" si="46"/>
        <v>DH</v>
      </c>
      <c r="AS354">
        <v>700</v>
      </c>
      <c r="AT354">
        <v>350</v>
      </c>
      <c r="AV354" t="str">
        <f t="shared" si="47"/>
        <v>Unlikely</v>
      </c>
      <c r="AX354">
        <f>IF(VLOOKUP($B354,'Draft List'!$D$4:$AC$2598,AX$3,FALSE)&lt;&gt;0,VLOOKUP($B354,'Draft List'!$D$4:$AC$2598,AX$3,FALSE),"")</f>
        <v>363</v>
      </c>
      <c r="AY354">
        <f>IF(VLOOKUP($B354,'Draft List'!$D$4:$AC$2598,AY$3,FALSE)&lt;&gt;0,VLOOKUP($B354,'Draft List'!$D$4:$AC$2598,AY$3,FALSE),"")</f>
        <v>14</v>
      </c>
      <c r="AZ354">
        <f>IF(VLOOKUP($B354,'Draft List'!$D$4:$AC$2598,AZ$3,FALSE)&lt;&gt;0,VLOOKUP($B354,'Draft List'!$D$4:$AC$2598,AZ$3,FALSE),"")</f>
        <v>19</v>
      </c>
      <c r="BA354" t="str">
        <f>IF(VLOOKUP($B354,'Draft List'!$D$4:$AC$2598,BA$3,FALSE)&lt;&gt;0,VLOOKUP($B354,'Draft List'!$D$4:$AC$2598,BA$3,FALSE),"")</f>
        <v>Duluth Warriors</v>
      </c>
    </row>
    <row r="355" spans="1:53" hidden="1" x14ac:dyDescent="0.25">
      <c r="A355" t="str">
        <f t="shared" si="40"/>
        <v>RPOctávio Torres21</v>
      </c>
      <c r="B355" t="e">
        <f>VLOOKUP($A355,draft_listing_batters_stats!$A$1:$B$1324,2,FALSE)</f>
        <v>#N/A</v>
      </c>
      <c r="C355" s="1" t="s">
        <v>885</v>
      </c>
      <c r="D355" s="1" t="s">
        <v>1699</v>
      </c>
      <c r="E355" s="1" t="s">
        <v>283</v>
      </c>
      <c r="F355" s="1">
        <v>21</v>
      </c>
      <c r="G355" s="1" t="s">
        <v>44</v>
      </c>
      <c r="H355" s="1" t="s">
        <v>44</v>
      </c>
      <c r="I355" s="1" t="s">
        <v>54</v>
      </c>
      <c r="J355" s="24" t="s">
        <v>54</v>
      </c>
      <c r="K355" s="1" t="s">
        <v>46</v>
      </c>
      <c r="L355" s="24" t="s">
        <v>46</v>
      </c>
      <c r="M355" s="1">
        <v>2</v>
      </c>
      <c r="N355" s="1">
        <v>2</v>
      </c>
      <c r="O355" s="1">
        <v>1</v>
      </c>
      <c r="P355" s="1">
        <v>1</v>
      </c>
      <c r="Q355" s="24">
        <v>2</v>
      </c>
      <c r="R355" s="1">
        <v>2</v>
      </c>
      <c r="S355" s="1">
        <v>2</v>
      </c>
      <c r="T355" s="1">
        <v>3</v>
      </c>
      <c r="U355" s="1">
        <v>4</v>
      </c>
      <c r="V355" s="24">
        <v>5</v>
      </c>
      <c r="W355" s="1">
        <v>6</v>
      </c>
      <c r="X355" s="1">
        <v>3</v>
      </c>
      <c r="Y355" s="24">
        <v>1</v>
      </c>
      <c r="Z355" s="1" t="s">
        <v>48</v>
      </c>
      <c r="AA355" s="1" t="s">
        <v>48</v>
      </c>
      <c r="AB355" s="1" t="s">
        <v>48</v>
      </c>
      <c r="AC355" s="1" t="s">
        <v>48</v>
      </c>
      <c r="AD355" s="1" t="s">
        <v>48</v>
      </c>
      <c r="AE355" s="1" t="s">
        <v>48</v>
      </c>
      <c r="AF355" s="1" t="s">
        <v>48</v>
      </c>
      <c r="AG355" s="24" t="s">
        <v>48</v>
      </c>
      <c r="AH355" s="1">
        <v>2</v>
      </c>
      <c r="AI355" s="1">
        <v>2</v>
      </c>
      <c r="AJ355" s="24">
        <v>1</v>
      </c>
      <c r="AK355" s="36" t="s">
        <v>854</v>
      </c>
      <c r="AL355" s="9">
        <f t="shared" si="41"/>
        <v>-1.6707112941891105</v>
      </c>
      <c r="AM355" s="9">
        <f t="shared" si="42"/>
        <v>-1.1154106366613139</v>
      </c>
      <c r="AN355">
        <f t="shared" si="43"/>
        <v>0</v>
      </c>
      <c r="AO355" s="6">
        <f t="shared" si="44"/>
        <v>0</v>
      </c>
      <c r="AP355" s="9">
        <f>($AL$3*AL355+$AM$3*AM355+$AN$3*AN355+$AO$3*AO355)+$K$3*VLOOKUP(K355,COND!$A$2:$C$7,2,FALSE)+$L$3*VLOOKUP(L355,COND!$A$2:$C$7,3,FALSE)</f>
        <v>-3.5519987693546788</v>
      </c>
      <c r="AQ355" s="28">
        <f t="shared" si="45"/>
        <v>-9.1773382384959024E-2</v>
      </c>
      <c r="AR355" t="str">
        <f t="shared" si="46"/>
        <v>DH</v>
      </c>
      <c r="AS355">
        <v>700</v>
      </c>
      <c r="AT355">
        <v>351</v>
      </c>
      <c r="AV355" t="str">
        <f t="shared" si="47"/>
        <v>Unlikely</v>
      </c>
      <c r="AX355" t="e">
        <f>IF(VLOOKUP($B355,'Draft List'!$D$4:$AC$2598,AX$3,FALSE)&lt;&gt;0,VLOOKUP($B355,'Draft List'!$D$4:$AC$2598,AX$3,FALSE),"")</f>
        <v>#N/A</v>
      </c>
      <c r="AY355" t="e">
        <f>IF(VLOOKUP($B355,'Draft List'!$D$4:$AC$2598,AY$3,FALSE)&lt;&gt;0,VLOOKUP($B355,'Draft List'!$D$4:$AC$2598,AY$3,FALSE),"")</f>
        <v>#N/A</v>
      </c>
      <c r="AZ355" t="e">
        <f>IF(VLOOKUP($B355,'Draft List'!$D$4:$AC$2598,AZ$3,FALSE)&lt;&gt;0,VLOOKUP($B355,'Draft List'!$D$4:$AC$2598,AZ$3,FALSE),"")</f>
        <v>#N/A</v>
      </c>
      <c r="BA355" t="e">
        <f>IF(VLOOKUP($B355,'Draft List'!$D$4:$AC$2598,BA$3,FALSE)&lt;&gt;0,VLOOKUP($B355,'Draft List'!$D$4:$AC$2598,BA$3,FALSE),"")</f>
        <v>#N/A</v>
      </c>
    </row>
    <row r="356" spans="1:53" hidden="1" x14ac:dyDescent="0.25">
      <c r="A356" t="str">
        <f t="shared" si="40"/>
        <v>RPWilfried Valstar23</v>
      </c>
      <c r="B356" t="e">
        <f>VLOOKUP($A356,draft_listing_batters_stats!$A$1:$B$1324,2,FALSE)</f>
        <v>#N/A</v>
      </c>
      <c r="C356" s="1" t="s">
        <v>885</v>
      </c>
      <c r="D356" s="1" t="s">
        <v>1709</v>
      </c>
      <c r="E356" s="1" t="s">
        <v>1710</v>
      </c>
      <c r="F356" s="1">
        <v>23</v>
      </c>
      <c r="G356" s="1" t="s">
        <v>44</v>
      </c>
      <c r="H356" s="1" t="s">
        <v>44</v>
      </c>
      <c r="I356" s="1" t="s">
        <v>54</v>
      </c>
      <c r="J356" s="24" t="s">
        <v>54</v>
      </c>
      <c r="K356" s="1" t="s">
        <v>47</v>
      </c>
      <c r="L356" s="24" t="s">
        <v>47</v>
      </c>
      <c r="M356" s="1">
        <v>2</v>
      </c>
      <c r="N356" s="1">
        <v>1</v>
      </c>
      <c r="O356" s="1">
        <v>1</v>
      </c>
      <c r="P356" s="1">
        <v>4</v>
      </c>
      <c r="Q356" s="24">
        <v>1</v>
      </c>
      <c r="R356" s="1">
        <v>2</v>
      </c>
      <c r="S356" s="1">
        <v>1</v>
      </c>
      <c r="T356" s="1">
        <v>2</v>
      </c>
      <c r="U356" s="1">
        <v>7</v>
      </c>
      <c r="V356" s="24">
        <v>2</v>
      </c>
      <c r="W356" s="1">
        <v>9</v>
      </c>
      <c r="X356" s="1">
        <v>4</v>
      </c>
      <c r="Y356" s="24">
        <v>1</v>
      </c>
      <c r="Z356" s="1" t="s">
        <v>48</v>
      </c>
      <c r="AA356" s="1" t="s">
        <v>48</v>
      </c>
      <c r="AB356" s="1" t="s">
        <v>48</v>
      </c>
      <c r="AC356" s="1" t="s">
        <v>48</v>
      </c>
      <c r="AD356" s="1" t="s">
        <v>48</v>
      </c>
      <c r="AE356" s="1" t="s">
        <v>48</v>
      </c>
      <c r="AF356" s="1" t="s">
        <v>48</v>
      </c>
      <c r="AG356" s="24" t="s">
        <v>48</v>
      </c>
      <c r="AH356" s="1">
        <v>1</v>
      </c>
      <c r="AI356" s="1">
        <v>1</v>
      </c>
      <c r="AJ356" s="24">
        <v>1</v>
      </c>
      <c r="AK356" s="36" t="s">
        <v>50</v>
      </c>
      <c r="AL356" s="9">
        <f t="shared" si="41"/>
        <v>-1.4926588635961544</v>
      </c>
      <c r="AM356" s="9">
        <f t="shared" si="42"/>
        <v>-1.1004523797264263</v>
      </c>
      <c r="AN356">
        <f t="shared" si="43"/>
        <v>0</v>
      </c>
      <c r="AO356" s="6">
        <f t="shared" si="44"/>
        <v>0</v>
      </c>
      <c r="AP356" s="9">
        <f>($AL$3*AL356+$AM$3*AM356+$AN$3*AN356+$AO$3*AO356)+$K$3*VLOOKUP(K356,COND!$A$2:$C$7,2,FALSE)+$L$3*VLOOKUP(L356,COND!$A$2:$C$7,3,FALSE)</f>
        <v>-3.5546944430767304</v>
      </c>
      <c r="AQ356" s="28">
        <f t="shared" si="45"/>
        <v>-9.2157721902331666E-2</v>
      </c>
      <c r="AR356" t="str">
        <f t="shared" si="46"/>
        <v>DH</v>
      </c>
      <c r="AS356">
        <v>700</v>
      </c>
      <c r="AT356">
        <v>352</v>
      </c>
      <c r="AV356" t="str">
        <f t="shared" si="47"/>
        <v>Unlikely</v>
      </c>
      <c r="AX356" t="e">
        <f>IF(VLOOKUP($B356,'Draft List'!$D$4:$AC$2598,AX$3,FALSE)&lt;&gt;0,VLOOKUP($B356,'Draft List'!$D$4:$AC$2598,AX$3,FALSE),"")</f>
        <v>#N/A</v>
      </c>
      <c r="AY356" t="e">
        <f>IF(VLOOKUP($B356,'Draft List'!$D$4:$AC$2598,AY$3,FALSE)&lt;&gt;0,VLOOKUP($B356,'Draft List'!$D$4:$AC$2598,AY$3,FALSE),"")</f>
        <v>#N/A</v>
      </c>
      <c r="AZ356" t="e">
        <f>IF(VLOOKUP($B356,'Draft List'!$D$4:$AC$2598,AZ$3,FALSE)&lt;&gt;0,VLOOKUP($B356,'Draft List'!$D$4:$AC$2598,AZ$3,FALSE),"")</f>
        <v>#N/A</v>
      </c>
      <c r="BA356" t="e">
        <f>IF(VLOOKUP($B356,'Draft List'!$D$4:$AC$2598,BA$3,FALSE)&lt;&gt;0,VLOOKUP($B356,'Draft List'!$D$4:$AC$2598,BA$3,FALSE),"")</f>
        <v>#N/A</v>
      </c>
    </row>
    <row r="357" spans="1:53" hidden="1" x14ac:dyDescent="0.25">
      <c r="A357" t="str">
        <f t="shared" si="40"/>
        <v>RPOliver Rodríguez21</v>
      </c>
      <c r="B357" t="e">
        <f>VLOOKUP($A357,draft_listing_batters_stats!$A$1:$B$1324,2,FALSE)</f>
        <v>#N/A</v>
      </c>
      <c r="C357" s="1" t="s">
        <v>885</v>
      </c>
      <c r="D357" s="1" t="s">
        <v>512</v>
      </c>
      <c r="E357" s="1" t="s">
        <v>225</v>
      </c>
      <c r="F357" s="1">
        <v>21</v>
      </c>
      <c r="G357" s="1" t="s">
        <v>44</v>
      </c>
      <c r="H357" s="1" t="s">
        <v>44</v>
      </c>
      <c r="I357" s="1" t="s">
        <v>54</v>
      </c>
      <c r="J357" s="24" t="s">
        <v>54</v>
      </c>
      <c r="K357" s="1" t="s">
        <v>47</v>
      </c>
      <c r="L357" s="24" t="s">
        <v>51</v>
      </c>
      <c r="M357" s="1">
        <v>1</v>
      </c>
      <c r="N357" s="1">
        <v>1</v>
      </c>
      <c r="O357" s="1">
        <v>1</v>
      </c>
      <c r="P357" s="1">
        <v>1</v>
      </c>
      <c r="Q357" s="24">
        <v>1</v>
      </c>
      <c r="R357" s="1">
        <v>4</v>
      </c>
      <c r="S357" s="1">
        <v>1</v>
      </c>
      <c r="T357" s="1">
        <v>1</v>
      </c>
      <c r="U357" s="1">
        <v>1</v>
      </c>
      <c r="V357" s="24">
        <v>1</v>
      </c>
      <c r="W357" s="1">
        <v>7</v>
      </c>
      <c r="X357" s="1">
        <v>3</v>
      </c>
      <c r="Y357" s="24">
        <v>1</v>
      </c>
      <c r="Z357" s="1" t="s">
        <v>48</v>
      </c>
      <c r="AA357" s="1" t="s">
        <v>48</v>
      </c>
      <c r="AB357" s="1" t="s">
        <v>48</v>
      </c>
      <c r="AC357" s="1" t="s">
        <v>48</v>
      </c>
      <c r="AD357" s="1" t="s">
        <v>48</v>
      </c>
      <c r="AE357" s="1" t="s">
        <v>48</v>
      </c>
      <c r="AF357" s="1" t="s">
        <v>48</v>
      </c>
      <c r="AG357" s="24" t="s">
        <v>48</v>
      </c>
      <c r="AH357" s="1">
        <v>2</v>
      </c>
      <c r="AI357" s="1">
        <v>2</v>
      </c>
      <c r="AJ357" s="24">
        <v>2</v>
      </c>
      <c r="AK357" s="36" t="s">
        <v>1077</v>
      </c>
      <c r="AL357" s="9">
        <f t="shared" si="41"/>
        <v>-2.0843433498275723</v>
      </c>
      <c r="AM357" s="9">
        <f t="shared" si="42"/>
        <v>-1.1166758412195481</v>
      </c>
      <c r="AN357">
        <f t="shared" si="43"/>
        <v>0</v>
      </c>
      <c r="AO357" s="6">
        <f t="shared" si="44"/>
        <v>0</v>
      </c>
      <c r="AP357" s="9">
        <f>($AL$3*AL357+$AM$3*AM357+$AN$3*AN357+$AO$3*AO357)+$K$3*VLOOKUP(K357,COND!$A$2:$C$7,2,FALSE)+$L$3*VLOOKUP(L357,COND!$A$2:$C$7,3,FALSE)</f>
        <v>-3.6085444296173339</v>
      </c>
      <c r="AQ357" s="28">
        <f t="shared" si="45"/>
        <v>-9.9835460372025647E-2</v>
      </c>
      <c r="AR357" t="str">
        <f t="shared" si="46"/>
        <v>DH</v>
      </c>
      <c r="AS357">
        <v>700</v>
      </c>
      <c r="AT357">
        <v>353</v>
      </c>
      <c r="AV357" t="str">
        <f t="shared" si="47"/>
        <v>Unlikely</v>
      </c>
      <c r="AX357" t="e">
        <f>IF(VLOOKUP($B357,'Draft List'!$D$4:$AC$2598,AX$3,FALSE)&lt;&gt;0,VLOOKUP($B357,'Draft List'!$D$4:$AC$2598,AX$3,FALSE),"")</f>
        <v>#N/A</v>
      </c>
      <c r="AY357" t="e">
        <f>IF(VLOOKUP($B357,'Draft List'!$D$4:$AC$2598,AY$3,FALSE)&lt;&gt;0,VLOOKUP($B357,'Draft List'!$D$4:$AC$2598,AY$3,FALSE),"")</f>
        <v>#N/A</v>
      </c>
      <c r="AZ357" t="e">
        <f>IF(VLOOKUP($B357,'Draft List'!$D$4:$AC$2598,AZ$3,FALSE)&lt;&gt;0,VLOOKUP($B357,'Draft List'!$D$4:$AC$2598,AZ$3,FALSE),"")</f>
        <v>#N/A</v>
      </c>
      <c r="BA357" t="e">
        <f>IF(VLOOKUP($B357,'Draft List'!$D$4:$AC$2598,BA$3,FALSE)&lt;&gt;0,VLOOKUP($B357,'Draft List'!$D$4:$AC$2598,BA$3,FALSE),"")</f>
        <v>#N/A</v>
      </c>
    </row>
    <row r="358" spans="1:53" hidden="1" x14ac:dyDescent="0.25">
      <c r="A358" t="str">
        <f t="shared" si="40"/>
        <v>RPSteve Whitney24</v>
      </c>
      <c r="B358" t="e">
        <f>VLOOKUP($A358,draft_listing_batters_stats!$A$1:$B$1324,2,FALSE)</f>
        <v>#N/A</v>
      </c>
      <c r="C358" s="1" t="s">
        <v>885</v>
      </c>
      <c r="D358" s="1" t="s">
        <v>151</v>
      </c>
      <c r="E358" s="1" t="s">
        <v>1736</v>
      </c>
      <c r="F358" s="1">
        <v>24</v>
      </c>
      <c r="G358" s="1" t="s">
        <v>44</v>
      </c>
      <c r="H358" s="1" t="s">
        <v>44</v>
      </c>
      <c r="I358" s="1" t="s">
        <v>54</v>
      </c>
      <c r="J358" s="24" t="s">
        <v>54</v>
      </c>
      <c r="K358" s="1" t="s">
        <v>47</v>
      </c>
      <c r="L358" s="24" t="s">
        <v>51</v>
      </c>
      <c r="M358" s="1">
        <v>1</v>
      </c>
      <c r="N358" s="1">
        <v>3</v>
      </c>
      <c r="O358" s="1">
        <v>1</v>
      </c>
      <c r="P358" s="1">
        <v>4</v>
      </c>
      <c r="Q358" s="24">
        <v>1</v>
      </c>
      <c r="R358" s="1">
        <v>2</v>
      </c>
      <c r="S358" s="1">
        <v>3</v>
      </c>
      <c r="T358" s="1">
        <v>1</v>
      </c>
      <c r="U358" s="1">
        <v>7</v>
      </c>
      <c r="V358" s="24">
        <v>1</v>
      </c>
      <c r="W358" s="1">
        <v>10</v>
      </c>
      <c r="X358" s="1">
        <v>3</v>
      </c>
      <c r="Y358" s="24">
        <v>1</v>
      </c>
      <c r="Z358" s="1" t="s">
        <v>48</v>
      </c>
      <c r="AA358" s="1" t="s">
        <v>48</v>
      </c>
      <c r="AB358" s="1" t="s">
        <v>48</v>
      </c>
      <c r="AC358" s="1" t="s">
        <v>48</v>
      </c>
      <c r="AD358" s="1" t="s">
        <v>48</v>
      </c>
      <c r="AE358" s="1" t="s">
        <v>48</v>
      </c>
      <c r="AF358" s="1" t="s">
        <v>48</v>
      </c>
      <c r="AG358" s="24" t="s">
        <v>48</v>
      </c>
      <c r="AH358" s="1">
        <v>1</v>
      </c>
      <c r="AI358" s="1">
        <v>1</v>
      </c>
      <c r="AJ358" s="24">
        <v>2</v>
      </c>
      <c r="AK358" s="36" t="s">
        <v>50</v>
      </c>
      <c r="AL358" s="9">
        <f t="shared" si="41"/>
        <v>-1.713094940561422</v>
      </c>
      <c r="AM358" s="9">
        <f t="shared" si="42"/>
        <v>-1.1214104543300043</v>
      </c>
      <c r="AN358">
        <f t="shared" si="43"/>
        <v>0</v>
      </c>
      <c r="AO358" s="6">
        <f t="shared" si="44"/>
        <v>0</v>
      </c>
      <c r="AP358" s="9">
        <f>($AL$3*AL358+$AM$3*AM358+$AN$3*AN358+$AO$3*AO358)+$K$3*VLOOKUP(K358,COND!$A$2:$C$7,2,FALSE)+$L$3*VLOOKUP(L358,COND!$A$2:$C$7,3,FALSE)</f>
        <v>-3.6282349460161942</v>
      </c>
      <c r="AQ358" s="28">
        <f t="shared" si="45"/>
        <v>-0.10264286377090449</v>
      </c>
      <c r="AR358" t="str">
        <f t="shared" si="46"/>
        <v>DH</v>
      </c>
      <c r="AS358">
        <v>700</v>
      </c>
      <c r="AT358">
        <v>354</v>
      </c>
      <c r="AV358" t="str">
        <f t="shared" si="47"/>
        <v>Unlikely</v>
      </c>
      <c r="AX358" t="e">
        <f>IF(VLOOKUP($B358,'Draft List'!$D$4:$AC$2598,AX$3,FALSE)&lt;&gt;0,VLOOKUP($B358,'Draft List'!$D$4:$AC$2598,AX$3,FALSE),"")</f>
        <v>#N/A</v>
      </c>
      <c r="AY358" t="e">
        <f>IF(VLOOKUP($B358,'Draft List'!$D$4:$AC$2598,AY$3,FALSE)&lt;&gt;0,VLOOKUP($B358,'Draft List'!$D$4:$AC$2598,AY$3,FALSE),"")</f>
        <v>#N/A</v>
      </c>
      <c r="AZ358" t="e">
        <f>IF(VLOOKUP($B358,'Draft List'!$D$4:$AC$2598,AZ$3,FALSE)&lt;&gt;0,VLOOKUP($B358,'Draft List'!$D$4:$AC$2598,AZ$3,FALSE),"")</f>
        <v>#N/A</v>
      </c>
      <c r="BA358" t="e">
        <f>IF(VLOOKUP($B358,'Draft List'!$D$4:$AC$2598,BA$3,FALSE)&lt;&gt;0,VLOOKUP($B358,'Draft List'!$D$4:$AC$2598,BA$3,FALSE),"")</f>
        <v>#N/A</v>
      </c>
    </row>
    <row r="359" spans="1:53" hidden="1" x14ac:dyDescent="0.25">
      <c r="A359" t="str">
        <f t="shared" si="40"/>
        <v>1BPablo Guerra21</v>
      </c>
      <c r="B359">
        <f>VLOOKUP($A359,draft_listing_batters_stats!$A$1:$B$1324,2,FALSE)</f>
        <v>14512</v>
      </c>
      <c r="C359" s="1" t="s">
        <v>94</v>
      </c>
      <c r="D359" s="1" t="s">
        <v>1196</v>
      </c>
      <c r="E359" s="1" t="s">
        <v>585</v>
      </c>
      <c r="F359" s="1">
        <v>21</v>
      </c>
      <c r="G359" s="1" t="s">
        <v>44</v>
      </c>
      <c r="H359" s="1" t="s">
        <v>44</v>
      </c>
      <c r="I359" s="1" t="s">
        <v>54</v>
      </c>
      <c r="J359" s="24" t="s">
        <v>54</v>
      </c>
      <c r="K359" s="1" t="s">
        <v>46</v>
      </c>
      <c r="L359" s="24" t="s">
        <v>51</v>
      </c>
      <c r="M359" s="1">
        <v>2</v>
      </c>
      <c r="N359" s="1">
        <v>3</v>
      </c>
      <c r="O359" s="1">
        <v>2</v>
      </c>
      <c r="P359" s="1">
        <v>2</v>
      </c>
      <c r="Q359" s="24">
        <v>2</v>
      </c>
      <c r="R359" s="1">
        <v>2</v>
      </c>
      <c r="S359" s="1">
        <v>4</v>
      </c>
      <c r="T359" s="1">
        <v>2</v>
      </c>
      <c r="U359" s="1">
        <v>4</v>
      </c>
      <c r="V359" s="24">
        <v>4</v>
      </c>
      <c r="W359" s="1">
        <v>5</v>
      </c>
      <c r="X359" s="1">
        <v>3</v>
      </c>
      <c r="Y359" s="24">
        <v>1</v>
      </c>
      <c r="Z359" s="1" t="s">
        <v>48</v>
      </c>
      <c r="AA359" s="1" t="s">
        <v>48</v>
      </c>
      <c r="AB359" s="1" t="s">
        <v>48</v>
      </c>
      <c r="AC359" s="1" t="s">
        <v>48</v>
      </c>
      <c r="AD359" s="1" t="s">
        <v>48</v>
      </c>
      <c r="AE359" s="1" t="s">
        <v>48</v>
      </c>
      <c r="AF359" s="1" t="s">
        <v>48</v>
      </c>
      <c r="AG359" s="24" t="s">
        <v>48</v>
      </c>
      <c r="AH359" s="1">
        <v>1</v>
      </c>
      <c r="AI359" s="1">
        <v>1</v>
      </c>
      <c r="AJ359" s="24">
        <v>1</v>
      </c>
      <c r="AK359" s="36" t="s">
        <v>918</v>
      </c>
      <c r="AL359" s="9">
        <f t="shared" si="41"/>
        <v>-1.4468803705369244</v>
      </c>
      <c r="AM359" s="9">
        <f t="shared" si="42"/>
        <v>-1.1363687112648917</v>
      </c>
      <c r="AN359">
        <f t="shared" si="43"/>
        <v>0</v>
      </c>
      <c r="AO359" s="6">
        <f t="shared" si="44"/>
        <v>0</v>
      </c>
      <c r="AP359" s="9">
        <f>($AL$3*AL359+$AM$3*AM359+$AN$3*AN359+$AO$3*AO359)+$K$3*VLOOKUP(K359,COND!$A$2:$C$7,2,FALSE)+$L$3*VLOOKUP(L359,COND!$A$2:$C$7,3,FALSE)</f>
        <v>-3.6811125722323936</v>
      </c>
      <c r="AQ359" s="28">
        <f t="shared" si="45"/>
        <v>-0.11018196658349479</v>
      </c>
      <c r="AR359" t="str">
        <f t="shared" si="46"/>
        <v>DH</v>
      </c>
      <c r="AS359">
        <v>700</v>
      </c>
      <c r="AT359">
        <v>355</v>
      </c>
      <c r="AV359" t="str">
        <f t="shared" si="47"/>
        <v>Unlikely</v>
      </c>
      <c r="AX359" t="str">
        <f>IF(VLOOKUP($B359,'Draft List'!$D$4:$AC$2598,AX$3,FALSE)&lt;&gt;0,VLOOKUP($B359,'Draft List'!$D$4:$AC$2598,AX$3,FALSE),"")</f>
        <v/>
      </c>
      <c r="AY359" t="str">
        <f>IF(VLOOKUP($B359,'Draft List'!$D$4:$AC$2598,AY$3,FALSE)&lt;&gt;0,VLOOKUP($B359,'Draft List'!$D$4:$AC$2598,AY$3,FALSE),"")</f>
        <v/>
      </c>
      <c r="AZ359" t="str">
        <f>IF(VLOOKUP($B359,'Draft List'!$D$4:$AC$2598,AZ$3,FALSE)&lt;&gt;0,VLOOKUP($B359,'Draft List'!$D$4:$AC$2598,AZ$3,FALSE),"")</f>
        <v/>
      </c>
      <c r="BA359" t="str">
        <f>IF(VLOOKUP($B359,'Draft List'!$D$4:$AC$2598,BA$3,FALSE)&lt;&gt;0,VLOOKUP($B359,'Draft List'!$D$4:$AC$2598,BA$3,FALSE),"")</f>
        <v/>
      </c>
    </row>
    <row r="360" spans="1:53" hidden="1" x14ac:dyDescent="0.25">
      <c r="A360" t="str">
        <f t="shared" si="40"/>
        <v>RPMike McCoy24</v>
      </c>
      <c r="B360" t="e">
        <f>VLOOKUP($A360,draft_listing_batters_stats!$A$1:$B$1324,2,FALSE)</f>
        <v>#N/A</v>
      </c>
      <c r="C360" s="1" t="s">
        <v>885</v>
      </c>
      <c r="D360" s="1" t="s">
        <v>159</v>
      </c>
      <c r="E360" s="1" t="s">
        <v>723</v>
      </c>
      <c r="F360" s="1">
        <v>24</v>
      </c>
      <c r="G360" s="1" t="s">
        <v>58</v>
      </c>
      <c r="H360" s="1" t="s">
        <v>44</v>
      </c>
      <c r="I360" s="1" t="s">
        <v>54</v>
      </c>
      <c r="J360" s="24" t="s">
        <v>54</v>
      </c>
      <c r="K360" s="1" t="s">
        <v>46</v>
      </c>
      <c r="L360" s="24" t="s">
        <v>46</v>
      </c>
      <c r="M360" s="1">
        <v>2</v>
      </c>
      <c r="N360" s="1">
        <v>2</v>
      </c>
      <c r="O360" s="1">
        <v>1</v>
      </c>
      <c r="P360" s="1">
        <v>7</v>
      </c>
      <c r="Q360" s="24">
        <v>2</v>
      </c>
      <c r="R360" s="1">
        <v>2</v>
      </c>
      <c r="S360" s="1">
        <v>2</v>
      </c>
      <c r="T360" s="1">
        <v>1</v>
      </c>
      <c r="U360" s="1">
        <v>7</v>
      </c>
      <c r="V360" s="24">
        <v>2</v>
      </c>
      <c r="W360" s="1">
        <v>7</v>
      </c>
      <c r="X360" s="1">
        <v>3</v>
      </c>
      <c r="Y360" s="24">
        <v>1</v>
      </c>
      <c r="Z360" s="1" t="s">
        <v>48</v>
      </c>
      <c r="AA360" s="1" t="s">
        <v>48</v>
      </c>
      <c r="AB360" s="1" t="s">
        <v>48</v>
      </c>
      <c r="AC360" s="1" t="s">
        <v>48</v>
      </c>
      <c r="AD360" s="1" t="s">
        <v>48</v>
      </c>
      <c r="AE360" s="1" t="s">
        <v>48</v>
      </c>
      <c r="AF360" s="1" t="s">
        <v>48</v>
      </c>
      <c r="AG360" s="24" t="s">
        <v>48</v>
      </c>
      <c r="AH360" s="1">
        <v>1</v>
      </c>
      <c r="AI360" s="1">
        <v>1</v>
      </c>
      <c r="AJ360" s="24">
        <v>1</v>
      </c>
      <c r="AK360" s="36" t="s">
        <v>50</v>
      </c>
      <c r="AL360" s="9">
        <f t="shared" si="41"/>
        <v>-1.1324539941316243</v>
      </c>
      <c r="AM360" s="9">
        <f t="shared" si="42"/>
        <v>-1.1324539941316243</v>
      </c>
      <c r="AN360">
        <f t="shared" si="43"/>
        <v>0</v>
      </c>
      <c r="AO360" s="6">
        <f t="shared" si="44"/>
        <v>0</v>
      </c>
      <c r="AP360" s="9">
        <f>($AL$3*AL360+$AM$3*AM360+$AN$3*AN360+$AO$3*AO360)+$K$3*VLOOKUP(K360,COND!$A$2:$C$7,2,FALSE)+$L$3*VLOOKUP(L360,COND!$A$2:$C$7,3,FALSE)</f>
        <v>-3.7026933289926554</v>
      </c>
      <c r="AQ360" s="28">
        <f t="shared" si="45"/>
        <v>-0.11325887369206829</v>
      </c>
      <c r="AR360" t="str">
        <f t="shared" si="46"/>
        <v>DH</v>
      </c>
      <c r="AS360">
        <v>700</v>
      </c>
      <c r="AT360">
        <v>356</v>
      </c>
      <c r="AV360" t="str">
        <f t="shared" si="47"/>
        <v>Unlikely</v>
      </c>
      <c r="AX360" t="e">
        <f>IF(VLOOKUP($B360,'Draft List'!$D$4:$AC$2598,AX$3,FALSE)&lt;&gt;0,VLOOKUP($B360,'Draft List'!$D$4:$AC$2598,AX$3,FALSE),"")</f>
        <v>#N/A</v>
      </c>
      <c r="AY360" t="e">
        <f>IF(VLOOKUP($B360,'Draft List'!$D$4:$AC$2598,AY$3,FALSE)&lt;&gt;0,VLOOKUP($B360,'Draft List'!$D$4:$AC$2598,AY$3,FALSE),"")</f>
        <v>#N/A</v>
      </c>
      <c r="AZ360" t="e">
        <f>IF(VLOOKUP($B360,'Draft List'!$D$4:$AC$2598,AZ$3,FALSE)&lt;&gt;0,VLOOKUP($B360,'Draft List'!$D$4:$AC$2598,AZ$3,FALSE),"")</f>
        <v>#N/A</v>
      </c>
      <c r="BA360" t="e">
        <f>IF(VLOOKUP($B360,'Draft List'!$D$4:$AC$2598,BA$3,FALSE)&lt;&gt;0,VLOOKUP($B360,'Draft List'!$D$4:$AC$2598,BA$3,FALSE),"")</f>
        <v>#N/A</v>
      </c>
    </row>
    <row r="361" spans="1:53" hidden="1" x14ac:dyDescent="0.25">
      <c r="A361" t="str">
        <f t="shared" si="40"/>
        <v>C-Yuu Kimiyama21</v>
      </c>
      <c r="B361">
        <f>VLOOKUP($A361,draft_listing_batters_stats!$A$1:$B$1324,2,FALSE)</f>
        <v>9061</v>
      </c>
      <c r="C361" s="1" t="s">
        <v>93</v>
      </c>
      <c r="D361" s="1" t="s">
        <v>1315</v>
      </c>
      <c r="E361" s="1" t="s">
        <v>1316</v>
      </c>
      <c r="F361" s="1">
        <v>21</v>
      </c>
      <c r="G361" s="1" t="s">
        <v>44</v>
      </c>
      <c r="H361" s="1" t="s">
        <v>44</v>
      </c>
      <c r="I361" s="1" t="s">
        <v>54</v>
      </c>
      <c r="J361" s="24" t="s">
        <v>54</v>
      </c>
      <c r="K361" s="1" t="s">
        <v>46</v>
      </c>
      <c r="L361" s="24" t="s">
        <v>46</v>
      </c>
      <c r="M361" s="1">
        <v>1</v>
      </c>
      <c r="N361" s="1">
        <v>2</v>
      </c>
      <c r="O361" s="1">
        <v>2</v>
      </c>
      <c r="P361" s="1">
        <v>1</v>
      </c>
      <c r="Q361" s="24">
        <v>2</v>
      </c>
      <c r="R361" s="1">
        <v>2</v>
      </c>
      <c r="S361" s="1">
        <v>4</v>
      </c>
      <c r="T361" s="1">
        <v>2</v>
      </c>
      <c r="U361" s="1">
        <v>5</v>
      </c>
      <c r="V361" s="24">
        <v>2</v>
      </c>
      <c r="W361" s="1">
        <v>5</v>
      </c>
      <c r="X361" s="1">
        <v>5</v>
      </c>
      <c r="Y361" s="24">
        <v>8</v>
      </c>
      <c r="Z361" s="1" t="s">
        <v>48</v>
      </c>
      <c r="AA361" s="1" t="s">
        <v>48</v>
      </c>
      <c r="AB361" s="1" t="s">
        <v>48</v>
      </c>
      <c r="AC361" s="1" t="s">
        <v>48</v>
      </c>
      <c r="AD361" s="1" t="s">
        <v>48</v>
      </c>
      <c r="AE361" s="1" t="s">
        <v>48</v>
      </c>
      <c r="AF361" s="1" t="s">
        <v>48</v>
      </c>
      <c r="AG361" s="24" t="s">
        <v>48</v>
      </c>
      <c r="AH361" s="1">
        <v>1</v>
      </c>
      <c r="AI361" s="1">
        <v>5</v>
      </c>
      <c r="AJ361" s="24">
        <v>5</v>
      </c>
      <c r="AK361" s="36" t="s">
        <v>826</v>
      </c>
      <c r="AL361" s="9">
        <f t="shared" si="41"/>
        <v>-1.9102056363678834</v>
      </c>
      <c r="AM361" s="9">
        <f t="shared" si="42"/>
        <v>-1.1266918408894777</v>
      </c>
      <c r="AN361">
        <f t="shared" si="43"/>
        <v>0</v>
      </c>
      <c r="AO361" s="6">
        <f t="shared" si="44"/>
        <v>0</v>
      </c>
      <c r="AP361" s="9">
        <f>($AL$3*AL361+$AM$3*AM361+$AN$3*AN361+$AO$3*AO361)+$K$3*VLOOKUP(K361,COND!$A$2:$C$7,2,FALSE)+$L$3*VLOOKUP(L361,COND!$A$2:$C$7,3,FALSE)</f>
        <v>-3.7113226543105213</v>
      </c>
      <c r="AQ361" s="28">
        <f t="shared" si="45"/>
        <v>-0.11448921203041733</v>
      </c>
      <c r="AR361" t="str">
        <f t="shared" si="46"/>
        <v>DH</v>
      </c>
      <c r="AS361">
        <v>700</v>
      </c>
      <c r="AT361">
        <v>357</v>
      </c>
      <c r="AV361" t="str">
        <f t="shared" si="47"/>
        <v>Unlikely</v>
      </c>
      <c r="AX361">
        <f>IF(VLOOKUP($B361,'Draft List'!$D$4:$AC$2598,AX$3,FALSE)&lt;&gt;0,VLOOKUP($B361,'Draft List'!$D$4:$AC$2598,AX$3,FALSE),"")</f>
        <v>377</v>
      </c>
      <c r="AY361">
        <f>IF(VLOOKUP($B361,'Draft List'!$D$4:$AC$2598,AY$3,FALSE)&lt;&gt;0,VLOOKUP($B361,'Draft List'!$D$4:$AC$2598,AY$3,FALSE),"")</f>
        <v>15</v>
      </c>
      <c r="AZ361">
        <f>IF(VLOOKUP($B361,'Draft List'!$D$4:$AC$2598,AZ$3,FALSE)&lt;&gt;0,VLOOKUP($B361,'Draft List'!$D$4:$AC$2598,AZ$3,FALSE),"")</f>
        <v>7</v>
      </c>
      <c r="BA361" t="str">
        <f>IF(VLOOKUP($B361,'Draft List'!$D$4:$AC$2598,BA$3,FALSE)&lt;&gt;0,VLOOKUP($B361,'Draft List'!$D$4:$AC$2598,BA$3,FALSE),"")</f>
        <v>Toyama Wind Dancers</v>
      </c>
    </row>
    <row r="362" spans="1:53" hidden="1" x14ac:dyDescent="0.25">
      <c r="A362" t="str">
        <f t="shared" si="40"/>
        <v>SPJúlio Nieves21</v>
      </c>
      <c r="B362" t="e">
        <f>VLOOKUP($A362,draft_listing_batters_stats!$A$1:$B$1324,2,FALSE)</f>
        <v>#N/A</v>
      </c>
      <c r="C362" s="1" t="s">
        <v>25</v>
      </c>
      <c r="D362" s="1" t="s">
        <v>261</v>
      </c>
      <c r="E362" s="1" t="s">
        <v>617</v>
      </c>
      <c r="F362" s="1">
        <v>21</v>
      </c>
      <c r="G362" s="1" t="s">
        <v>44</v>
      </c>
      <c r="H362" s="1" t="s">
        <v>44</v>
      </c>
      <c r="I362" s="1" t="s">
        <v>54</v>
      </c>
      <c r="J362" s="24" t="s">
        <v>54</v>
      </c>
      <c r="K362" s="1" t="s">
        <v>46</v>
      </c>
      <c r="L362" s="24" t="s">
        <v>47</v>
      </c>
      <c r="M362" s="1">
        <v>2</v>
      </c>
      <c r="N362" s="1">
        <v>2</v>
      </c>
      <c r="O362" s="1">
        <v>1</v>
      </c>
      <c r="P362" s="1">
        <v>2</v>
      </c>
      <c r="Q362" s="24">
        <v>3</v>
      </c>
      <c r="R362" s="1">
        <v>2</v>
      </c>
      <c r="S362" s="1">
        <v>2</v>
      </c>
      <c r="T362" s="1">
        <v>4</v>
      </c>
      <c r="U362" s="1">
        <v>3</v>
      </c>
      <c r="V362" s="24">
        <v>5</v>
      </c>
      <c r="W362" s="1">
        <v>5</v>
      </c>
      <c r="X362" s="1">
        <v>4</v>
      </c>
      <c r="Y362" s="24">
        <v>1</v>
      </c>
      <c r="Z362" s="1" t="s">
        <v>48</v>
      </c>
      <c r="AA362" s="1" t="s">
        <v>48</v>
      </c>
      <c r="AB362" s="1" t="s">
        <v>48</v>
      </c>
      <c r="AC362" s="1" t="s">
        <v>48</v>
      </c>
      <c r="AD362" s="1" t="s">
        <v>48</v>
      </c>
      <c r="AE362" s="1" t="s">
        <v>48</v>
      </c>
      <c r="AF362" s="1" t="s">
        <v>48</v>
      </c>
      <c r="AG362" s="24" t="s">
        <v>48</v>
      </c>
      <c r="AH362" s="1">
        <v>2</v>
      </c>
      <c r="AI362" s="1">
        <v>1</v>
      </c>
      <c r="AJ362" s="24">
        <v>1</v>
      </c>
      <c r="AK362" s="36" t="s">
        <v>918</v>
      </c>
      <c r="AL362" s="9">
        <f t="shared" si="41"/>
        <v>-1.540985404362446</v>
      </c>
      <c r="AM362" s="9">
        <f t="shared" si="42"/>
        <v>-1.1220586926469935</v>
      </c>
      <c r="AN362">
        <f t="shared" si="43"/>
        <v>0</v>
      </c>
      <c r="AO362" s="6">
        <f t="shared" si="44"/>
        <v>0</v>
      </c>
      <c r="AP362" s="9">
        <f>($AL$3*AL362+$AM$3*AM362+$AN$3*AN362+$AO$3*AO362)+$K$3*VLOOKUP(K362,COND!$A$2:$C$7,2,FALSE)+$L$3*VLOOKUP(L362,COND!$A$2:$C$7,3,FALSE)</f>
        <v>-3.7188028522001666</v>
      </c>
      <c r="AQ362" s="28">
        <f t="shared" si="45"/>
        <v>-0.11555571189026315</v>
      </c>
      <c r="AR362" t="str">
        <f t="shared" si="46"/>
        <v>DH</v>
      </c>
      <c r="AS362">
        <v>700</v>
      </c>
      <c r="AT362">
        <v>358</v>
      </c>
      <c r="AV362" t="str">
        <f t="shared" si="47"/>
        <v>Unlikely</v>
      </c>
      <c r="AX362" t="e">
        <f>IF(VLOOKUP($B362,'Draft List'!$D$4:$AC$2598,AX$3,FALSE)&lt;&gt;0,VLOOKUP($B362,'Draft List'!$D$4:$AC$2598,AX$3,FALSE),"")</f>
        <v>#N/A</v>
      </c>
      <c r="AY362" t="e">
        <f>IF(VLOOKUP($B362,'Draft List'!$D$4:$AC$2598,AY$3,FALSE)&lt;&gt;0,VLOOKUP($B362,'Draft List'!$D$4:$AC$2598,AY$3,FALSE),"")</f>
        <v>#N/A</v>
      </c>
      <c r="AZ362" t="e">
        <f>IF(VLOOKUP($B362,'Draft List'!$D$4:$AC$2598,AZ$3,FALSE)&lt;&gt;0,VLOOKUP($B362,'Draft List'!$D$4:$AC$2598,AZ$3,FALSE),"")</f>
        <v>#N/A</v>
      </c>
      <c r="BA362" t="e">
        <f>IF(VLOOKUP($B362,'Draft List'!$D$4:$AC$2598,BA$3,FALSE)&lt;&gt;0,VLOOKUP($B362,'Draft List'!$D$4:$AC$2598,BA$3,FALSE),"")</f>
        <v>#N/A</v>
      </c>
    </row>
    <row r="363" spans="1:53" hidden="1" x14ac:dyDescent="0.25">
      <c r="A363" t="str">
        <f t="shared" si="40"/>
        <v>SPGeorge Jackson24</v>
      </c>
      <c r="B363" t="e">
        <f>VLOOKUP($A363,draft_listing_batters_stats!$A$1:$B$1324,2,FALSE)</f>
        <v>#N/A</v>
      </c>
      <c r="C363" s="1" t="s">
        <v>25</v>
      </c>
      <c r="D363" s="1" t="s">
        <v>276</v>
      </c>
      <c r="E363" s="1" t="s">
        <v>160</v>
      </c>
      <c r="F363" s="1">
        <v>24</v>
      </c>
      <c r="G363" s="1" t="s">
        <v>58</v>
      </c>
      <c r="H363" s="1" t="s">
        <v>44</v>
      </c>
      <c r="I363" s="1" t="s">
        <v>54</v>
      </c>
      <c r="J363" s="24" t="s">
        <v>54</v>
      </c>
      <c r="K363" s="1" t="s">
        <v>47</v>
      </c>
      <c r="L363" s="24" t="s">
        <v>51</v>
      </c>
      <c r="M363" s="1">
        <v>3</v>
      </c>
      <c r="N363" s="1">
        <v>3</v>
      </c>
      <c r="O363" s="1">
        <v>2</v>
      </c>
      <c r="P363" s="1">
        <v>1</v>
      </c>
      <c r="Q363" s="24">
        <v>3</v>
      </c>
      <c r="R363" s="1">
        <v>3</v>
      </c>
      <c r="S363" s="1">
        <v>3</v>
      </c>
      <c r="T363" s="1">
        <v>2</v>
      </c>
      <c r="U363" s="1">
        <v>1</v>
      </c>
      <c r="V363" s="24">
        <v>4</v>
      </c>
      <c r="W363" s="1">
        <v>5</v>
      </c>
      <c r="X363" s="1">
        <v>6</v>
      </c>
      <c r="Y363" s="24">
        <v>1</v>
      </c>
      <c r="Z363" s="1" t="s">
        <v>48</v>
      </c>
      <c r="AA363" s="1" t="s">
        <v>48</v>
      </c>
      <c r="AB363" s="1" t="s">
        <v>48</v>
      </c>
      <c r="AC363" s="1" t="s">
        <v>48</v>
      </c>
      <c r="AD363" s="1" t="s">
        <v>48</v>
      </c>
      <c r="AE363" s="1" t="s">
        <v>48</v>
      </c>
      <c r="AF363" s="1" t="s">
        <v>48</v>
      </c>
      <c r="AG363" s="24" t="s">
        <v>48</v>
      </c>
      <c r="AH363" s="1">
        <v>4</v>
      </c>
      <c r="AI363" s="1">
        <v>3</v>
      </c>
      <c r="AJ363" s="24">
        <v>4</v>
      </c>
      <c r="AK363" s="36" t="s">
        <v>50</v>
      </c>
      <c r="AL363" s="9">
        <f t="shared" si="41"/>
        <v>-1.1740177445267472</v>
      </c>
      <c r="AM363" s="9">
        <f t="shared" si="42"/>
        <v>-1.1340014047096636</v>
      </c>
      <c r="AN363">
        <f t="shared" si="43"/>
        <v>0</v>
      </c>
      <c r="AO363" s="6">
        <f t="shared" si="44"/>
        <v>0</v>
      </c>
      <c r="AP363" s="9">
        <f>($AL$3*AL363+$AM$3*AM363+$AN$3*AN363+$AO$3*AO363)+$K$3*VLOOKUP(K363,COND!$A$2:$C$7,2,FALSE)+$L$3*VLOOKUP(L363,COND!$A$2:$C$7,3,FALSE)</f>
        <v>-3.7254186309686386</v>
      </c>
      <c r="AQ363" s="28">
        <f t="shared" si="45"/>
        <v>-0.11649896596367657</v>
      </c>
      <c r="AR363" t="str">
        <f t="shared" si="46"/>
        <v>DH</v>
      </c>
      <c r="AS363">
        <v>700</v>
      </c>
      <c r="AT363">
        <v>359</v>
      </c>
      <c r="AV363" t="str">
        <f t="shared" si="47"/>
        <v>Unlikely</v>
      </c>
      <c r="AX363" t="e">
        <f>IF(VLOOKUP($B363,'Draft List'!$D$4:$AC$2598,AX$3,FALSE)&lt;&gt;0,VLOOKUP($B363,'Draft List'!$D$4:$AC$2598,AX$3,FALSE),"")</f>
        <v>#N/A</v>
      </c>
      <c r="AY363" t="e">
        <f>IF(VLOOKUP($B363,'Draft List'!$D$4:$AC$2598,AY$3,FALSE)&lt;&gt;0,VLOOKUP($B363,'Draft List'!$D$4:$AC$2598,AY$3,FALSE),"")</f>
        <v>#N/A</v>
      </c>
      <c r="AZ363" t="e">
        <f>IF(VLOOKUP($B363,'Draft List'!$D$4:$AC$2598,AZ$3,FALSE)&lt;&gt;0,VLOOKUP($B363,'Draft List'!$D$4:$AC$2598,AZ$3,FALSE),"")</f>
        <v>#N/A</v>
      </c>
      <c r="BA363" t="e">
        <f>IF(VLOOKUP($B363,'Draft List'!$D$4:$AC$2598,BA$3,FALSE)&lt;&gt;0,VLOOKUP($B363,'Draft List'!$D$4:$AC$2598,BA$3,FALSE),"")</f>
        <v>#N/A</v>
      </c>
    </row>
    <row r="364" spans="1:53" hidden="1" x14ac:dyDescent="0.25">
      <c r="A364" t="str">
        <f t="shared" si="40"/>
        <v>RPCarlos Rivera24</v>
      </c>
      <c r="B364" t="e">
        <f>VLOOKUP($A364,draft_listing_batters_stats!$A$1:$B$1324,2,FALSE)</f>
        <v>#N/A</v>
      </c>
      <c r="C364" s="1" t="s">
        <v>885</v>
      </c>
      <c r="D364" s="1" t="s">
        <v>222</v>
      </c>
      <c r="E364" s="1" t="s">
        <v>274</v>
      </c>
      <c r="F364" s="1">
        <v>24</v>
      </c>
      <c r="G364" s="1" t="s">
        <v>58</v>
      </c>
      <c r="H364" s="1" t="s">
        <v>58</v>
      </c>
      <c r="I364" s="1" t="s">
        <v>54</v>
      </c>
      <c r="J364" s="24" t="s">
        <v>54</v>
      </c>
      <c r="K364" s="1" t="s">
        <v>47</v>
      </c>
      <c r="L364" s="24" t="s">
        <v>46</v>
      </c>
      <c r="M364" s="1">
        <v>1</v>
      </c>
      <c r="N364" s="1">
        <v>3</v>
      </c>
      <c r="O364" s="1">
        <v>1</v>
      </c>
      <c r="P364" s="1">
        <v>4</v>
      </c>
      <c r="Q364" s="24">
        <v>1</v>
      </c>
      <c r="R364" s="1">
        <v>2</v>
      </c>
      <c r="S364" s="1">
        <v>3</v>
      </c>
      <c r="T364" s="1">
        <v>1</v>
      </c>
      <c r="U364" s="1">
        <v>7</v>
      </c>
      <c r="V364" s="24">
        <v>1</v>
      </c>
      <c r="W364" s="1">
        <v>8</v>
      </c>
      <c r="X364" s="1">
        <v>2</v>
      </c>
      <c r="Y364" s="24">
        <v>1</v>
      </c>
      <c r="Z364" s="1" t="s">
        <v>48</v>
      </c>
      <c r="AA364" s="1" t="s">
        <v>48</v>
      </c>
      <c r="AB364" s="1" t="s">
        <v>48</v>
      </c>
      <c r="AC364" s="1" t="s">
        <v>48</v>
      </c>
      <c r="AD364" s="1" t="s">
        <v>48</v>
      </c>
      <c r="AE364" s="1" t="s">
        <v>48</v>
      </c>
      <c r="AF364" s="1" t="s">
        <v>48</v>
      </c>
      <c r="AG364" s="24" t="s">
        <v>48</v>
      </c>
      <c r="AH364" s="1">
        <v>1</v>
      </c>
      <c r="AI364" s="1">
        <v>1</v>
      </c>
      <c r="AJ364" s="24">
        <v>1</v>
      </c>
      <c r="AK364" s="36" t="s">
        <v>50</v>
      </c>
      <c r="AL364" s="9">
        <f t="shared" si="41"/>
        <v>-1.713094940561422</v>
      </c>
      <c r="AM364" s="9">
        <f t="shared" si="42"/>
        <v>-1.1214104543300043</v>
      </c>
      <c r="AN364">
        <f t="shared" si="43"/>
        <v>0</v>
      </c>
      <c r="AO364" s="6">
        <f t="shared" si="44"/>
        <v>0</v>
      </c>
      <c r="AP364" s="9">
        <f>($AL$3*AL364+$AM$3*AM364+$AN$3*AN364+$AO$3*AO364)+$K$3*VLOOKUP(K364,COND!$A$2:$C$7,2,FALSE)+$L$3*VLOOKUP(L364,COND!$A$2:$C$7,3,FALSE)</f>
        <v>-3.7282349460161939</v>
      </c>
      <c r="AQ364" s="28">
        <f t="shared" si="45"/>
        <v>-0.11690050608972821</v>
      </c>
      <c r="AR364" t="str">
        <f t="shared" si="46"/>
        <v>DH</v>
      </c>
      <c r="AS364">
        <v>700</v>
      </c>
      <c r="AT364">
        <v>360</v>
      </c>
      <c r="AV364" t="str">
        <f t="shared" si="47"/>
        <v>Unlikely</v>
      </c>
      <c r="AX364" t="e">
        <f>IF(VLOOKUP($B364,'Draft List'!$D$4:$AC$2598,AX$3,FALSE)&lt;&gt;0,VLOOKUP($B364,'Draft List'!$D$4:$AC$2598,AX$3,FALSE),"")</f>
        <v>#N/A</v>
      </c>
      <c r="AY364" t="e">
        <f>IF(VLOOKUP($B364,'Draft List'!$D$4:$AC$2598,AY$3,FALSE)&lt;&gt;0,VLOOKUP($B364,'Draft List'!$D$4:$AC$2598,AY$3,FALSE),"")</f>
        <v>#N/A</v>
      </c>
      <c r="AZ364" t="e">
        <f>IF(VLOOKUP($B364,'Draft List'!$D$4:$AC$2598,AZ$3,FALSE)&lt;&gt;0,VLOOKUP($B364,'Draft List'!$D$4:$AC$2598,AZ$3,FALSE),"")</f>
        <v>#N/A</v>
      </c>
      <c r="BA364" t="e">
        <f>IF(VLOOKUP($B364,'Draft List'!$D$4:$AC$2598,BA$3,FALSE)&lt;&gt;0,VLOOKUP($B364,'Draft List'!$D$4:$AC$2598,BA$3,FALSE),"")</f>
        <v>#N/A</v>
      </c>
    </row>
    <row r="365" spans="1:53" hidden="1" x14ac:dyDescent="0.25">
      <c r="A365" t="str">
        <f t="shared" si="40"/>
        <v>RPYorikane Ishihara24</v>
      </c>
      <c r="B365" t="e">
        <f>VLOOKUP($A365,draft_listing_batters_stats!$A$1:$B$1324,2,FALSE)</f>
        <v>#N/A</v>
      </c>
      <c r="C365" s="1" t="s">
        <v>885</v>
      </c>
      <c r="D365" s="1" t="s">
        <v>785</v>
      </c>
      <c r="E365" s="1" t="s">
        <v>1271</v>
      </c>
      <c r="F365" s="1">
        <v>24</v>
      </c>
      <c r="G365" s="1" t="s">
        <v>44</v>
      </c>
      <c r="H365" s="1" t="s">
        <v>58</v>
      </c>
      <c r="I365" s="1" t="s">
        <v>54</v>
      </c>
      <c r="J365" s="24" t="s">
        <v>54</v>
      </c>
      <c r="K365" s="1" t="s">
        <v>46</v>
      </c>
      <c r="L365" s="24" t="s">
        <v>47</v>
      </c>
      <c r="M365" s="1">
        <v>2</v>
      </c>
      <c r="N365" s="1">
        <v>3</v>
      </c>
      <c r="O365" s="1">
        <v>2</v>
      </c>
      <c r="P365" s="1">
        <v>1</v>
      </c>
      <c r="Q365" s="24">
        <v>1</v>
      </c>
      <c r="R365" s="1">
        <v>3</v>
      </c>
      <c r="S365" s="1">
        <v>3</v>
      </c>
      <c r="T365" s="1">
        <v>2</v>
      </c>
      <c r="U365" s="1">
        <v>2</v>
      </c>
      <c r="V365" s="24">
        <v>2</v>
      </c>
      <c r="W365" s="1">
        <v>4</v>
      </c>
      <c r="X365" s="1">
        <v>4</v>
      </c>
      <c r="Y365" s="24">
        <v>1</v>
      </c>
      <c r="Z365" s="1" t="s">
        <v>48</v>
      </c>
      <c r="AA365" s="1" t="s">
        <v>48</v>
      </c>
      <c r="AB365" s="1" t="s">
        <v>48</v>
      </c>
      <c r="AC365" s="1" t="s">
        <v>48</v>
      </c>
      <c r="AD365" s="1" t="s">
        <v>48</v>
      </c>
      <c r="AE365" s="1" t="s">
        <v>48</v>
      </c>
      <c r="AF365" s="1" t="s">
        <v>48</v>
      </c>
      <c r="AG365" s="24" t="s">
        <v>48</v>
      </c>
      <c r="AH365" s="1">
        <v>1</v>
      </c>
      <c r="AI365" s="1">
        <v>2</v>
      </c>
      <c r="AJ365" s="24">
        <v>1</v>
      </c>
      <c r="AK365" s="36" t="s">
        <v>50</v>
      </c>
      <c r="AL365" s="9">
        <f t="shared" si="41"/>
        <v>-1.5766062603635889</v>
      </c>
      <c r="AM365" s="9">
        <f t="shared" si="42"/>
        <v>-1.1243245343342496</v>
      </c>
      <c r="AN365">
        <f t="shared" si="43"/>
        <v>0</v>
      </c>
      <c r="AO365" s="6">
        <f t="shared" si="44"/>
        <v>0</v>
      </c>
      <c r="AP365" s="9">
        <f>($AL$3*AL365+$AM$3*AM365+$AN$3*AN365+$AO$3*AO365)+$K$3*VLOOKUP(K365,COND!$A$2:$C$7,2,FALSE)+$L$3*VLOOKUP(L365,COND!$A$2:$C$7,3,FALSE)</f>
        <v>-3.7495550380473546</v>
      </c>
      <c r="AQ365" s="28">
        <f t="shared" si="45"/>
        <v>-0.11994024855357516</v>
      </c>
      <c r="AR365" t="str">
        <f t="shared" si="46"/>
        <v>DH</v>
      </c>
      <c r="AS365">
        <v>700</v>
      </c>
      <c r="AT365">
        <v>361</v>
      </c>
      <c r="AV365" t="str">
        <f t="shared" si="47"/>
        <v>Unlikely</v>
      </c>
      <c r="AX365" t="e">
        <f>IF(VLOOKUP($B365,'Draft List'!$D$4:$AC$2598,AX$3,FALSE)&lt;&gt;0,VLOOKUP($B365,'Draft List'!$D$4:$AC$2598,AX$3,FALSE),"")</f>
        <v>#N/A</v>
      </c>
      <c r="AY365" t="e">
        <f>IF(VLOOKUP($B365,'Draft List'!$D$4:$AC$2598,AY$3,FALSE)&lt;&gt;0,VLOOKUP($B365,'Draft List'!$D$4:$AC$2598,AY$3,FALSE),"")</f>
        <v>#N/A</v>
      </c>
      <c r="AZ365" t="e">
        <f>IF(VLOOKUP($B365,'Draft List'!$D$4:$AC$2598,AZ$3,FALSE)&lt;&gt;0,VLOOKUP($B365,'Draft List'!$D$4:$AC$2598,AZ$3,FALSE),"")</f>
        <v>#N/A</v>
      </c>
      <c r="BA365" t="e">
        <f>IF(VLOOKUP($B365,'Draft List'!$D$4:$AC$2598,BA$3,FALSE)&lt;&gt;0,VLOOKUP($B365,'Draft List'!$D$4:$AC$2598,BA$3,FALSE),"")</f>
        <v>#N/A</v>
      </c>
    </row>
    <row r="366" spans="1:53" hidden="1" x14ac:dyDescent="0.25">
      <c r="A366" t="str">
        <f t="shared" si="40"/>
        <v>RPDesmond Jordan24</v>
      </c>
      <c r="B366" t="e">
        <f>VLOOKUP($A366,draft_listing_batters_stats!$A$1:$B$1324,2,FALSE)</f>
        <v>#N/A</v>
      </c>
      <c r="C366" s="1" t="s">
        <v>885</v>
      </c>
      <c r="D366" s="1" t="s">
        <v>1288</v>
      </c>
      <c r="E366" s="1" t="s">
        <v>281</v>
      </c>
      <c r="F366" s="1">
        <v>24</v>
      </c>
      <c r="G366" s="1" t="s">
        <v>58</v>
      </c>
      <c r="H366" s="1" t="s">
        <v>58</v>
      </c>
      <c r="I366" s="1" t="s">
        <v>54</v>
      </c>
      <c r="J366" s="24" t="s">
        <v>54</v>
      </c>
      <c r="K366" s="1" t="s">
        <v>47</v>
      </c>
      <c r="L366" s="24" t="s">
        <v>51</v>
      </c>
      <c r="M366" s="1">
        <v>1</v>
      </c>
      <c r="N366" s="1">
        <v>2</v>
      </c>
      <c r="O366" s="1">
        <v>1</v>
      </c>
      <c r="P366" s="1">
        <v>3</v>
      </c>
      <c r="Q366" s="24">
        <v>1</v>
      </c>
      <c r="R366" s="1">
        <v>2</v>
      </c>
      <c r="S366" s="1">
        <v>2</v>
      </c>
      <c r="T366" s="1">
        <v>1</v>
      </c>
      <c r="U366" s="1">
        <v>7</v>
      </c>
      <c r="V366" s="24">
        <v>2</v>
      </c>
      <c r="W366" s="1">
        <v>7</v>
      </c>
      <c r="X366" s="1">
        <v>4</v>
      </c>
      <c r="Y366" s="24">
        <v>1</v>
      </c>
      <c r="Z366" s="1" t="s">
        <v>48</v>
      </c>
      <c r="AA366" s="1" t="s">
        <v>48</v>
      </c>
      <c r="AB366" s="1" t="s">
        <v>48</v>
      </c>
      <c r="AC366" s="1" t="s">
        <v>48</v>
      </c>
      <c r="AD366" s="1" t="s">
        <v>48</v>
      </c>
      <c r="AE366" s="1" t="s">
        <v>48</v>
      </c>
      <c r="AF366" s="1" t="s">
        <v>48</v>
      </c>
      <c r="AG366" s="24" t="s">
        <v>48</v>
      </c>
      <c r="AH366" s="1">
        <v>3</v>
      </c>
      <c r="AI366" s="1">
        <v>1</v>
      </c>
      <c r="AJ366" s="24">
        <v>1</v>
      </c>
      <c r="AK366" s="36" t="s">
        <v>50</v>
      </c>
      <c r="AL366" s="9">
        <f t="shared" si="41"/>
        <v>-1.8538643701897062</v>
      </c>
      <c r="AM366" s="9">
        <f t="shared" si="42"/>
        <v>-1.1324539941316243</v>
      </c>
      <c r="AN366">
        <f t="shared" si="43"/>
        <v>0</v>
      </c>
      <c r="AO366" s="6">
        <f t="shared" si="44"/>
        <v>0</v>
      </c>
      <c r="AP366" s="9">
        <f>($AL$3*AL366+$AM$3*AM366+$AN$3*AN366+$AO$3*AO366)+$K$3*VLOOKUP(K366,COND!$A$2:$C$7,2,FALSE)+$L$3*VLOOKUP(L366,COND!$A$2:$C$7,3,FALSE)</f>
        <v>-3.7748343665984621</v>
      </c>
      <c r="AQ366" s="28">
        <f t="shared" si="45"/>
        <v>-0.12354448479899235</v>
      </c>
      <c r="AR366" t="str">
        <f t="shared" si="46"/>
        <v>DH</v>
      </c>
      <c r="AS366">
        <v>700</v>
      </c>
      <c r="AT366">
        <v>362</v>
      </c>
      <c r="AV366" t="str">
        <f t="shared" si="47"/>
        <v>Unlikely</v>
      </c>
      <c r="AX366" t="e">
        <f>IF(VLOOKUP($B366,'Draft List'!$D$4:$AC$2598,AX$3,FALSE)&lt;&gt;0,VLOOKUP($B366,'Draft List'!$D$4:$AC$2598,AX$3,FALSE),"")</f>
        <v>#N/A</v>
      </c>
      <c r="AY366" t="e">
        <f>IF(VLOOKUP($B366,'Draft List'!$D$4:$AC$2598,AY$3,FALSE)&lt;&gt;0,VLOOKUP($B366,'Draft List'!$D$4:$AC$2598,AY$3,FALSE),"")</f>
        <v>#N/A</v>
      </c>
      <c r="AZ366" t="e">
        <f>IF(VLOOKUP($B366,'Draft List'!$D$4:$AC$2598,AZ$3,FALSE)&lt;&gt;0,VLOOKUP($B366,'Draft List'!$D$4:$AC$2598,AZ$3,FALSE),"")</f>
        <v>#N/A</v>
      </c>
      <c r="BA366" t="e">
        <f>IF(VLOOKUP($B366,'Draft List'!$D$4:$AC$2598,BA$3,FALSE)&lt;&gt;0,VLOOKUP($B366,'Draft List'!$D$4:$AC$2598,BA$3,FALSE),"")</f>
        <v>#N/A</v>
      </c>
    </row>
    <row r="367" spans="1:53" hidden="1" x14ac:dyDescent="0.25">
      <c r="A367" t="str">
        <f t="shared" si="40"/>
        <v>RPDirck Stapel24</v>
      </c>
      <c r="B367" t="e">
        <f>VLOOKUP($A367,draft_listing_batters_stats!$A$1:$B$1324,2,FALSE)</f>
        <v>#N/A</v>
      </c>
      <c r="C367" s="1" t="s">
        <v>885</v>
      </c>
      <c r="D367" s="1" t="s">
        <v>1660</v>
      </c>
      <c r="E367" s="1" t="s">
        <v>1661</v>
      </c>
      <c r="F367" s="1">
        <v>24</v>
      </c>
      <c r="G367" s="1" t="s">
        <v>58</v>
      </c>
      <c r="H367" s="1" t="s">
        <v>44</v>
      </c>
      <c r="I367" s="1" t="s">
        <v>54</v>
      </c>
      <c r="J367" s="24" t="s">
        <v>54</v>
      </c>
      <c r="K367" s="1" t="s">
        <v>46</v>
      </c>
      <c r="L367" s="24" t="s">
        <v>46</v>
      </c>
      <c r="M367" s="1">
        <v>2</v>
      </c>
      <c r="N367" s="1">
        <v>2</v>
      </c>
      <c r="O367" s="1">
        <v>2</v>
      </c>
      <c r="P367" s="1">
        <v>1</v>
      </c>
      <c r="Q367" s="24">
        <v>1</v>
      </c>
      <c r="R367" s="1">
        <v>3</v>
      </c>
      <c r="S367" s="1">
        <v>2</v>
      </c>
      <c r="T367" s="1">
        <v>2</v>
      </c>
      <c r="U367" s="1">
        <v>2</v>
      </c>
      <c r="V367" s="24">
        <v>3</v>
      </c>
      <c r="W367" s="1">
        <v>9</v>
      </c>
      <c r="X367" s="1">
        <v>3</v>
      </c>
      <c r="Y367" s="24">
        <v>1</v>
      </c>
      <c r="Z367" s="1" t="s">
        <v>48</v>
      </c>
      <c r="AA367" s="1" t="s">
        <v>48</v>
      </c>
      <c r="AB367" s="1" t="s">
        <v>48</v>
      </c>
      <c r="AC367" s="1" t="s">
        <v>48</v>
      </c>
      <c r="AD367" s="1" t="s">
        <v>48</v>
      </c>
      <c r="AE367" s="1" t="s">
        <v>48</v>
      </c>
      <c r="AF367" s="1" t="s">
        <v>48</v>
      </c>
      <c r="AG367" s="24" t="s">
        <v>48</v>
      </c>
      <c r="AH367" s="1">
        <v>1</v>
      </c>
      <c r="AI367" s="1">
        <v>1</v>
      </c>
      <c r="AJ367" s="24">
        <v>1</v>
      </c>
      <c r="AK367" s="36" t="s">
        <v>50</v>
      </c>
      <c r="AL367" s="9">
        <f t="shared" si="41"/>
        <v>-1.6276661399822923</v>
      </c>
      <c r="AM367" s="9">
        <f t="shared" si="42"/>
        <v>-1.1353680741358696</v>
      </c>
      <c r="AN367">
        <f t="shared" si="43"/>
        <v>0</v>
      </c>
      <c r="AO367" s="6">
        <f t="shared" si="44"/>
        <v>0</v>
      </c>
      <c r="AP367" s="9">
        <f>($AL$3*AL367+$AM$3*AM367+$AN$3*AN367+$AO$3*AO367)+$K$3*VLOOKUP(K367,COND!$A$2:$C$7,2,FALSE)+$L$3*VLOOKUP(L367,COND!$A$2:$C$7,3,FALSE)</f>
        <v>-3.7871835036286647</v>
      </c>
      <c r="AQ367" s="28">
        <f t="shared" si="45"/>
        <v>-0.12530518058622006</v>
      </c>
      <c r="AR367" t="str">
        <f t="shared" si="46"/>
        <v>DH</v>
      </c>
      <c r="AS367">
        <v>700</v>
      </c>
      <c r="AT367">
        <v>363</v>
      </c>
      <c r="AV367" t="str">
        <f t="shared" si="47"/>
        <v>Unlikely</v>
      </c>
      <c r="AX367" t="e">
        <f>IF(VLOOKUP($B367,'Draft List'!$D$4:$AC$2598,AX$3,FALSE)&lt;&gt;0,VLOOKUP($B367,'Draft List'!$D$4:$AC$2598,AX$3,FALSE),"")</f>
        <v>#N/A</v>
      </c>
      <c r="AY367" t="e">
        <f>IF(VLOOKUP($B367,'Draft List'!$D$4:$AC$2598,AY$3,FALSE)&lt;&gt;0,VLOOKUP($B367,'Draft List'!$D$4:$AC$2598,AY$3,FALSE),"")</f>
        <v>#N/A</v>
      </c>
      <c r="AZ367" t="e">
        <f>IF(VLOOKUP($B367,'Draft List'!$D$4:$AC$2598,AZ$3,FALSE)&lt;&gt;0,VLOOKUP($B367,'Draft List'!$D$4:$AC$2598,AZ$3,FALSE),"")</f>
        <v>#N/A</v>
      </c>
      <c r="BA367" t="e">
        <f>IF(VLOOKUP($B367,'Draft List'!$D$4:$AC$2598,BA$3,FALSE)&lt;&gt;0,VLOOKUP($B367,'Draft List'!$D$4:$AC$2598,BA$3,FALSE),"")</f>
        <v>#N/A</v>
      </c>
    </row>
    <row r="368" spans="1:53" hidden="1" x14ac:dyDescent="0.25">
      <c r="A368" t="str">
        <f t="shared" si="40"/>
        <v>RPTomás Rivera22</v>
      </c>
      <c r="B368" t="e">
        <f>VLOOKUP($A368,draft_listing_batters_stats!$A$1:$B$1324,2,FALSE)</f>
        <v>#N/A</v>
      </c>
      <c r="C368" s="1" t="s">
        <v>885</v>
      </c>
      <c r="D368" s="1" t="s">
        <v>376</v>
      </c>
      <c r="E368" s="1" t="s">
        <v>274</v>
      </c>
      <c r="F368" s="1">
        <v>22</v>
      </c>
      <c r="G368" s="1" t="s">
        <v>44</v>
      </c>
      <c r="H368" s="1" t="s">
        <v>44</v>
      </c>
      <c r="I368" s="1" t="s">
        <v>54</v>
      </c>
      <c r="J368" s="24" t="s">
        <v>54</v>
      </c>
      <c r="K368" s="1" t="s">
        <v>46</v>
      </c>
      <c r="L368" s="24" t="s">
        <v>46</v>
      </c>
      <c r="M368" s="1">
        <v>1</v>
      </c>
      <c r="N368" s="1">
        <v>2</v>
      </c>
      <c r="O368" s="1">
        <v>2</v>
      </c>
      <c r="P368" s="1">
        <v>1</v>
      </c>
      <c r="Q368" s="24">
        <v>1</v>
      </c>
      <c r="R368" s="1">
        <v>3</v>
      </c>
      <c r="S368" s="1">
        <v>3</v>
      </c>
      <c r="T368" s="1">
        <v>2</v>
      </c>
      <c r="U368" s="1">
        <v>1</v>
      </c>
      <c r="V368" s="24">
        <v>4</v>
      </c>
      <c r="W368" s="1">
        <v>6</v>
      </c>
      <c r="X368" s="1">
        <v>2</v>
      </c>
      <c r="Y368" s="24">
        <v>1</v>
      </c>
      <c r="Z368" s="1" t="s">
        <v>48</v>
      </c>
      <c r="AA368" s="1" t="s">
        <v>48</v>
      </c>
      <c r="AB368" s="1" t="s">
        <v>48</v>
      </c>
      <c r="AC368" s="1" t="s">
        <v>48</v>
      </c>
      <c r="AD368" s="1" t="s">
        <v>48</v>
      </c>
      <c r="AE368" s="1" t="s">
        <v>48</v>
      </c>
      <c r="AF368" s="1" t="s">
        <v>48</v>
      </c>
      <c r="AG368" s="24" t="s">
        <v>48</v>
      </c>
      <c r="AH368" s="1">
        <v>2</v>
      </c>
      <c r="AI368" s="1">
        <v>3</v>
      </c>
      <c r="AJ368" s="24">
        <v>2</v>
      </c>
      <c r="AK368" s="36" t="s">
        <v>48</v>
      </c>
      <c r="AL368" s="9">
        <f t="shared" si="41"/>
        <v>-1.9502219761849671</v>
      </c>
      <c r="AM368" s="9">
        <f t="shared" si="42"/>
        <v>-1.1340014047096636</v>
      </c>
      <c r="AN368">
        <f t="shared" si="43"/>
        <v>0</v>
      </c>
      <c r="AO368" s="6">
        <f t="shared" si="44"/>
        <v>0</v>
      </c>
      <c r="AP368" s="9">
        <f>($AL$3*AL368+$AM$3*AM368+$AN$3*AN368+$AO$3*AO368)+$K$3*VLOOKUP(K368,COND!$A$2:$C$7,2,FALSE)+$L$3*VLOOKUP(L368,COND!$A$2:$C$7,3,FALSE)</f>
        <v>-3.8030390541344605</v>
      </c>
      <c r="AQ368" s="28">
        <f t="shared" si="45"/>
        <v>-0.1275658082650169</v>
      </c>
      <c r="AR368" t="str">
        <f t="shared" si="46"/>
        <v>DH</v>
      </c>
      <c r="AS368">
        <v>700</v>
      </c>
      <c r="AT368">
        <v>364</v>
      </c>
      <c r="AV368" t="str">
        <f t="shared" si="47"/>
        <v>Unlikely</v>
      </c>
      <c r="AX368" t="e">
        <f>IF(VLOOKUP($B368,'Draft List'!$D$4:$AC$2598,AX$3,FALSE)&lt;&gt;0,VLOOKUP($B368,'Draft List'!$D$4:$AC$2598,AX$3,FALSE),"")</f>
        <v>#N/A</v>
      </c>
      <c r="AY368" t="e">
        <f>IF(VLOOKUP($B368,'Draft List'!$D$4:$AC$2598,AY$3,FALSE)&lt;&gt;0,VLOOKUP($B368,'Draft List'!$D$4:$AC$2598,AY$3,FALSE),"")</f>
        <v>#N/A</v>
      </c>
      <c r="AZ368" t="e">
        <f>IF(VLOOKUP($B368,'Draft List'!$D$4:$AC$2598,AZ$3,FALSE)&lt;&gt;0,VLOOKUP($B368,'Draft List'!$D$4:$AC$2598,AZ$3,FALSE),"")</f>
        <v>#N/A</v>
      </c>
      <c r="BA368" t="e">
        <f>IF(VLOOKUP($B368,'Draft List'!$D$4:$AC$2598,BA$3,FALSE)&lt;&gt;0,VLOOKUP($B368,'Draft List'!$D$4:$AC$2598,BA$3,FALSE),"")</f>
        <v>#N/A</v>
      </c>
    </row>
    <row r="369" spans="1:53" hidden="1" x14ac:dyDescent="0.25">
      <c r="A369" t="str">
        <f t="shared" si="40"/>
        <v>1BLou Lee21</v>
      </c>
      <c r="B369">
        <f>VLOOKUP($A369,draft_listing_batters_stats!$A$1:$B$1324,2,FALSE)</f>
        <v>14536</v>
      </c>
      <c r="C369" s="1" t="s">
        <v>94</v>
      </c>
      <c r="D369" s="1" t="s">
        <v>218</v>
      </c>
      <c r="E369" s="1" t="s">
        <v>219</v>
      </c>
      <c r="F369" s="1">
        <v>21</v>
      </c>
      <c r="G369" s="1" t="s">
        <v>44</v>
      </c>
      <c r="H369" s="1" t="s">
        <v>44</v>
      </c>
      <c r="I369" s="1" t="s">
        <v>54</v>
      </c>
      <c r="J369" s="24" t="s">
        <v>54</v>
      </c>
      <c r="K369" s="1" t="s">
        <v>46</v>
      </c>
      <c r="L369" s="24" t="s">
        <v>46</v>
      </c>
      <c r="M369" s="1">
        <v>2</v>
      </c>
      <c r="N369" s="1">
        <v>2</v>
      </c>
      <c r="O369" s="1">
        <v>2</v>
      </c>
      <c r="P369" s="1">
        <v>3</v>
      </c>
      <c r="Q369" s="24">
        <v>1</v>
      </c>
      <c r="R369" s="1">
        <v>2</v>
      </c>
      <c r="S369" s="1">
        <v>2</v>
      </c>
      <c r="T369" s="1">
        <v>2</v>
      </c>
      <c r="U369" s="1">
        <v>6</v>
      </c>
      <c r="V369" s="24">
        <v>2</v>
      </c>
      <c r="W369" s="1">
        <v>4</v>
      </c>
      <c r="X369" s="1">
        <v>4</v>
      </c>
      <c r="Y369" s="24">
        <v>1</v>
      </c>
      <c r="Z369" s="1" t="s">
        <v>48</v>
      </c>
      <c r="AA369" s="1" t="s">
        <v>48</v>
      </c>
      <c r="AB369" s="1" t="s">
        <v>48</v>
      </c>
      <c r="AC369" s="1" t="s">
        <v>48</v>
      </c>
      <c r="AD369" s="1" t="s">
        <v>48</v>
      </c>
      <c r="AE369" s="1" t="s">
        <v>48</v>
      </c>
      <c r="AF369" s="1" t="s">
        <v>48</v>
      </c>
      <c r="AG369" s="24" t="s">
        <v>48</v>
      </c>
      <c r="AH369" s="1">
        <v>1</v>
      </c>
      <c r="AI369" s="1">
        <v>1</v>
      </c>
      <c r="AJ369" s="24">
        <v>2</v>
      </c>
      <c r="AK369" s="36" t="s">
        <v>839</v>
      </c>
      <c r="AL369" s="9">
        <f t="shared" si="41"/>
        <v>-1.4482470399631302</v>
      </c>
      <c r="AM369" s="9">
        <f t="shared" si="42"/>
        <v>-1.1391020501173037</v>
      </c>
      <c r="AN369">
        <f t="shared" si="43"/>
        <v>0</v>
      </c>
      <c r="AO369" s="6">
        <f t="shared" si="44"/>
        <v>0</v>
      </c>
      <c r="AP369" s="9">
        <f>($AL$3*AL369+$AM$3*AM369+$AN$3*AN369+$AO$3*AO369)+$K$3*VLOOKUP(K369,COND!$A$2:$C$7,2,FALSE)+$L$3*VLOOKUP(L369,COND!$A$2:$C$7,3,FALSE)</f>
        <v>-3.8140493054039588</v>
      </c>
      <c r="AQ369" s="28">
        <f t="shared" si="45"/>
        <v>-0.12913561050942571</v>
      </c>
      <c r="AR369" t="str">
        <f t="shared" si="46"/>
        <v>DH</v>
      </c>
      <c r="AS369">
        <v>700</v>
      </c>
      <c r="AT369">
        <v>365</v>
      </c>
      <c r="AV369" t="str">
        <f t="shared" si="47"/>
        <v>Unlikely</v>
      </c>
      <c r="AX369" t="str">
        <f>IF(VLOOKUP($B369,'Draft List'!$D$4:$AC$2598,AX$3,FALSE)&lt;&gt;0,VLOOKUP($B369,'Draft List'!$D$4:$AC$2598,AX$3,FALSE),"")</f>
        <v/>
      </c>
      <c r="AY369" t="str">
        <f>IF(VLOOKUP($B369,'Draft List'!$D$4:$AC$2598,AY$3,FALSE)&lt;&gt;0,VLOOKUP($B369,'Draft List'!$D$4:$AC$2598,AY$3,FALSE),"")</f>
        <v/>
      </c>
      <c r="AZ369" t="str">
        <f>IF(VLOOKUP($B369,'Draft List'!$D$4:$AC$2598,AZ$3,FALSE)&lt;&gt;0,VLOOKUP($B369,'Draft List'!$D$4:$AC$2598,AZ$3,FALSE),"")</f>
        <v/>
      </c>
      <c r="BA369" t="str">
        <f>IF(VLOOKUP($B369,'Draft List'!$D$4:$AC$2598,BA$3,FALSE)&lt;&gt;0,VLOOKUP($B369,'Draft List'!$D$4:$AC$2598,BA$3,FALSE),"")</f>
        <v/>
      </c>
    </row>
    <row r="370" spans="1:53" hidden="1" x14ac:dyDescent="0.25">
      <c r="A370" t="str">
        <f t="shared" si="40"/>
        <v>RPJoe Ingram24</v>
      </c>
      <c r="B370" t="e">
        <f>VLOOKUP($A370,draft_listing_batters_stats!$A$1:$B$1324,2,FALSE)</f>
        <v>#N/A</v>
      </c>
      <c r="C370" s="1" t="s">
        <v>885</v>
      </c>
      <c r="D370" s="1" t="s">
        <v>208</v>
      </c>
      <c r="E370" s="1" t="s">
        <v>1267</v>
      </c>
      <c r="F370" s="1">
        <v>24</v>
      </c>
      <c r="G370" s="1" t="s">
        <v>44</v>
      </c>
      <c r="H370" s="1" t="s">
        <v>44</v>
      </c>
      <c r="I370" s="1" t="s">
        <v>54</v>
      </c>
      <c r="J370" s="24" t="s">
        <v>54</v>
      </c>
      <c r="K370" s="1" t="s">
        <v>47</v>
      </c>
      <c r="L370" s="24" t="s">
        <v>51</v>
      </c>
      <c r="M370" s="1">
        <v>2</v>
      </c>
      <c r="N370" s="1">
        <v>2</v>
      </c>
      <c r="O370" s="1">
        <v>1</v>
      </c>
      <c r="P370" s="1">
        <v>1</v>
      </c>
      <c r="Q370" s="24">
        <v>2</v>
      </c>
      <c r="R370" s="1">
        <v>3</v>
      </c>
      <c r="S370" s="1">
        <v>2</v>
      </c>
      <c r="T370" s="1">
        <v>1</v>
      </c>
      <c r="U370" s="1">
        <v>2</v>
      </c>
      <c r="V370" s="24">
        <v>5</v>
      </c>
      <c r="W370" s="1">
        <v>10</v>
      </c>
      <c r="X370" s="1">
        <v>3</v>
      </c>
      <c r="Y370" s="24">
        <v>1</v>
      </c>
      <c r="Z370" s="1" t="s">
        <v>48</v>
      </c>
      <c r="AA370" s="1" t="s">
        <v>48</v>
      </c>
      <c r="AB370" s="1" t="s">
        <v>48</v>
      </c>
      <c r="AC370" s="1" t="s">
        <v>48</v>
      </c>
      <c r="AD370" s="1" t="s">
        <v>48</v>
      </c>
      <c r="AE370" s="1" t="s">
        <v>48</v>
      </c>
      <c r="AF370" s="1" t="s">
        <v>48</v>
      </c>
      <c r="AG370" s="24" t="s">
        <v>48</v>
      </c>
      <c r="AH370" s="1">
        <v>3</v>
      </c>
      <c r="AI370" s="1">
        <v>2</v>
      </c>
      <c r="AJ370" s="24">
        <v>1</v>
      </c>
      <c r="AK370" s="36" t="s">
        <v>50</v>
      </c>
      <c r="AL370" s="9">
        <f t="shared" si="41"/>
        <v>-1.6707112941891105</v>
      </c>
      <c r="AM370" s="9">
        <f t="shared" si="42"/>
        <v>-1.1383968885256044</v>
      </c>
      <c r="AN370">
        <f t="shared" si="43"/>
        <v>0</v>
      </c>
      <c r="AO370" s="6">
        <f t="shared" si="44"/>
        <v>0</v>
      </c>
      <c r="AP370" s="9">
        <f>($AL$3*AL370+$AM$3*AM370+$AN$3*AN370+$AO$3*AO370)+$K$3*VLOOKUP(K370,COND!$A$2:$C$7,2,FALSE)+$L$3*VLOOKUP(L370,COND!$A$2:$C$7,3,FALSE)</f>
        <v>-3.8278337917261638</v>
      </c>
      <c r="AQ370" s="28">
        <f t="shared" si="45"/>
        <v>-0.13110095326473287</v>
      </c>
      <c r="AR370" t="str">
        <f t="shared" si="46"/>
        <v>DH</v>
      </c>
      <c r="AS370">
        <v>700</v>
      </c>
      <c r="AT370">
        <v>366</v>
      </c>
      <c r="AV370" t="str">
        <f t="shared" si="47"/>
        <v>Unlikely</v>
      </c>
      <c r="AX370" t="e">
        <f>IF(VLOOKUP($B370,'Draft List'!$D$4:$AC$2598,AX$3,FALSE)&lt;&gt;0,VLOOKUP($B370,'Draft List'!$D$4:$AC$2598,AX$3,FALSE),"")</f>
        <v>#N/A</v>
      </c>
      <c r="AY370" t="e">
        <f>IF(VLOOKUP($B370,'Draft List'!$D$4:$AC$2598,AY$3,FALSE)&lt;&gt;0,VLOOKUP($B370,'Draft List'!$D$4:$AC$2598,AY$3,FALSE),"")</f>
        <v>#N/A</v>
      </c>
      <c r="AZ370" t="e">
        <f>IF(VLOOKUP($B370,'Draft List'!$D$4:$AC$2598,AZ$3,FALSE)&lt;&gt;0,VLOOKUP($B370,'Draft List'!$D$4:$AC$2598,AZ$3,FALSE),"")</f>
        <v>#N/A</v>
      </c>
      <c r="BA370" t="e">
        <f>IF(VLOOKUP($B370,'Draft List'!$D$4:$AC$2598,BA$3,FALSE)&lt;&gt;0,VLOOKUP($B370,'Draft List'!$D$4:$AC$2598,BA$3,FALSE),"")</f>
        <v>#N/A</v>
      </c>
    </row>
    <row r="371" spans="1:53" hidden="1" x14ac:dyDescent="0.25">
      <c r="A371" t="str">
        <f t="shared" si="40"/>
        <v>RPAvery Douglas23</v>
      </c>
      <c r="B371" t="e">
        <f>VLOOKUP($A371,draft_listing_batters_stats!$A$1:$B$1324,2,FALSE)</f>
        <v>#N/A</v>
      </c>
      <c r="C371" s="1" t="s">
        <v>885</v>
      </c>
      <c r="D371" s="1" t="s">
        <v>1131</v>
      </c>
      <c r="E371" s="1" t="s">
        <v>383</v>
      </c>
      <c r="F371" s="1">
        <v>23</v>
      </c>
      <c r="G371" s="1" t="s">
        <v>58</v>
      </c>
      <c r="H371" s="1" t="s">
        <v>44</v>
      </c>
      <c r="I371" s="1" t="s">
        <v>54</v>
      </c>
      <c r="J371" s="24" t="s">
        <v>54</v>
      </c>
      <c r="K371" s="1" t="s">
        <v>47</v>
      </c>
      <c r="L371" s="24" t="s">
        <v>46</v>
      </c>
      <c r="M371" s="1">
        <v>2</v>
      </c>
      <c r="N371" s="1">
        <v>2</v>
      </c>
      <c r="O371" s="1">
        <v>1</v>
      </c>
      <c r="P371" s="1">
        <v>4</v>
      </c>
      <c r="Q371" s="24">
        <v>1</v>
      </c>
      <c r="R371" s="1">
        <v>2</v>
      </c>
      <c r="S371" s="1">
        <v>2</v>
      </c>
      <c r="T371" s="1">
        <v>1</v>
      </c>
      <c r="U371" s="1">
        <v>7</v>
      </c>
      <c r="V371" s="24">
        <v>2</v>
      </c>
      <c r="W371" s="1">
        <v>5</v>
      </c>
      <c r="X371" s="1">
        <v>4</v>
      </c>
      <c r="Y371" s="24">
        <v>1</v>
      </c>
      <c r="Z371" s="1" t="s">
        <v>48</v>
      </c>
      <c r="AA371" s="1" t="s">
        <v>48</v>
      </c>
      <c r="AB371" s="1" t="s">
        <v>48</v>
      </c>
      <c r="AC371" s="1" t="s">
        <v>48</v>
      </c>
      <c r="AD371" s="1" t="s">
        <v>48</v>
      </c>
      <c r="AE371" s="1" t="s">
        <v>48</v>
      </c>
      <c r="AF371" s="1" t="s">
        <v>48</v>
      </c>
      <c r="AG371" s="24" t="s">
        <v>48</v>
      </c>
      <c r="AH371" s="1">
        <v>2</v>
      </c>
      <c r="AI371" s="1">
        <v>3</v>
      </c>
      <c r="AJ371" s="24">
        <v>1</v>
      </c>
      <c r="AK371" s="36" t="s">
        <v>50</v>
      </c>
      <c r="AL371" s="9">
        <f t="shared" si="41"/>
        <v>-1.441598983977451</v>
      </c>
      <c r="AM371" s="9">
        <f t="shared" si="42"/>
        <v>-1.1324539941316243</v>
      </c>
      <c r="AN371">
        <f t="shared" si="43"/>
        <v>0</v>
      </c>
      <c r="AO371" s="6">
        <f t="shared" si="44"/>
        <v>0</v>
      </c>
      <c r="AP371" s="9">
        <f>($AL$3*AL371+$AM$3*AM371+$AN$3*AN371+$AO$3*AO371)+$K$3*VLOOKUP(K371,COND!$A$2:$C$7,2,FALSE)+$L$3*VLOOKUP(L371,COND!$A$2:$C$7,3,FALSE)</f>
        <v>-3.8336078279772376</v>
      </c>
      <c r="AQ371" s="28">
        <f t="shared" si="45"/>
        <v>-0.13192419470077021</v>
      </c>
      <c r="AR371" t="str">
        <f t="shared" si="46"/>
        <v>DH</v>
      </c>
      <c r="AS371">
        <v>700</v>
      </c>
      <c r="AT371">
        <v>367</v>
      </c>
      <c r="AV371" t="str">
        <f t="shared" si="47"/>
        <v>Unlikely</v>
      </c>
      <c r="AX371" t="e">
        <f>IF(VLOOKUP($B371,'Draft List'!$D$4:$AC$2598,AX$3,FALSE)&lt;&gt;0,VLOOKUP($B371,'Draft List'!$D$4:$AC$2598,AX$3,FALSE),"")</f>
        <v>#N/A</v>
      </c>
      <c r="AY371" t="e">
        <f>IF(VLOOKUP($B371,'Draft List'!$D$4:$AC$2598,AY$3,FALSE)&lt;&gt;0,VLOOKUP($B371,'Draft List'!$D$4:$AC$2598,AY$3,FALSE),"")</f>
        <v>#N/A</v>
      </c>
      <c r="AZ371" t="e">
        <f>IF(VLOOKUP($B371,'Draft List'!$D$4:$AC$2598,AZ$3,FALSE)&lt;&gt;0,VLOOKUP($B371,'Draft List'!$D$4:$AC$2598,AZ$3,FALSE),"")</f>
        <v>#N/A</v>
      </c>
      <c r="BA371" t="e">
        <f>IF(VLOOKUP($B371,'Draft List'!$D$4:$AC$2598,BA$3,FALSE)&lt;&gt;0,VLOOKUP($B371,'Draft List'!$D$4:$AC$2598,BA$3,FALSE),"")</f>
        <v>#N/A</v>
      </c>
    </row>
    <row r="372" spans="1:53" hidden="1" x14ac:dyDescent="0.25">
      <c r="A372" t="str">
        <f t="shared" si="40"/>
        <v>RPKei Osawa24</v>
      </c>
      <c r="B372" t="e">
        <f>VLOOKUP($A372,draft_listing_batters_stats!$A$1:$B$1324,2,FALSE)</f>
        <v>#N/A</v>
      </c>
      <c r="C372" s="1" t="s">
        <v>885</v>
      </c>
      <c r="D372" s="1" t="s">
        <v>1529</v>
      </c>
      <c r="E372" s="1" t="s">
        <v>1530</v>
      </c>
      <c r="F372" s="1">
        <v>24</v>
      </c>
      <c r="G372" s="1" t="s">
        <v>44</v>
      </c>
      <c r="H372" s="1" t="s">
        <v>44</v>
      </c>
      <c r="I372" s="1" t="s">
        <v>54</v>
      </c>
      <c r="J372" s="24" t="s">
        <v>54</v>
      </c>
      <c r="K372" s="1" t="s">
        <v>47</v>
      </c>
      <c r="L372" s="24" t="s">
        <v>46</v>
      </c>
      <c r="M372" s="1">
        <v>2</v>
      </c>
      <c r="N372" s="1">
        <v>1</v>
      </c>
      <c r="O372" s="1">
        <v>1</v>
      </c>
      <c r="P372" s="1">
        <v>3</v>
      </c>
      <c r="Q372" s="24">
        <v>2</v>
      </c>
      <c r="R372" s="1">
        <v>2</v>
      </c>
      <c r="S372" s="1">
        <v>2</v>
      </c>
      <c r="T372" s="1">
        <v>1</v>
      </c>
      <c r="U372" s="1">
        <v>7</v>
      </c>
      <c r="V372" s="24">
        <v>2</v>
      </c>
      <c r="W372" s="1">
        <v>6</v>
      </c>
      <c r="X372" s="1">
        <v>1</v>
      </c>
      <c r="Y372" s="24">
        <v>1</v>
      </c>
      <c r="Z372" s="1" t="s">
        <v>48</v>
      </c>
      <c r="AA372" s="1" t="s">
        <v>48</v>
      </c>
      <c r="AB372" s="1" t="s">
        <v>48</v>
      </c>
      <c r="AC372" s="1" t="s">
        <v>48</v>
      </c>
      <c r="AD372" s="1" t="s">
        <v>48</v>
      </c>
      <c r="AE372" s="1" t="s">
        <v>48</v>
      </c>
      <c r="AF372" s="1" t="s">
        <v>48</v>
      </c>
      <c r="AG372" s="24" t="s">
        <v>48</v>
      </c>
      <c r="AH372" s="1">
        <v>2</v>
      </c>
      <c r="AI372" s="1">
        <v>5</v>
      </c>
      <c r="AJ372" s="24">
        <v>3</v>
      </c>
      <c r="AK372" s="36" t="s">
        <v>50</v>
      </c>
      <c r="AL372" s="9">
        <f t="shared" si="41"/>
        <v>-1.5423520737886516</v>
      </c>
      <c r="AM372" s="9">
        <f t="shared" si="42"/>
        <v>-1.1324539941316243</v>
      </c>
      <c r="AN372">
        <f t="shared" si="43"/>
        <v>0</v>
      </c>
      <c r="AO372" s="6">
        <f t="shared" si="44"/>
        <v>0</v>
      </c>
      <c r="AP372" s="9">
        <f>($AL$3*AL372+$AM$3*AM372+$AN$3*AN372+$AO$3*AO372)+$K$3*VLOOKUP(K372,COND!$A$2:$C$7,2,FALSE)+$L$3*VLOOKUP(L372,COND!$A$2:$C$7,3,FALSE)</f>
        <v>-3.8436831369583579</v>
      </c>
      <c r="AQ372" s="28">
        <f t="shared" si="45"/>
        <v>-0.13336069621781466</v>
      </c>
      <c r="AR372" t="str">
        <f t="shared" si="46"/>
        <v>DH</v>
      </c>
      <c r="AS372">
        <v>700</v>
      </c>
      <c r="AT372">
        <v>368</v>
      </c>
      <c r="AV372" t="str">
        <f t="shared" si="47"/>
        <v>Unlikely</v>
      </c>
      <c r="AX372" t="e">
        <f>IF(VLOOKUP($B372,'Draft List'!$D$4:$AC$2598,AX$3,FALSE)&lt;&gt;0,VLOOKUP($B372,'Draft List'!$D$4:$AC$2598,AX$3,FALSE),"")</f>
        <v>#N/A</v>
      </c>
      <c r="AY372" t="e">
        <f>IF(VLOOKUP($B372,'Draft List'!$D$4:$AC$2598,AY$3,FALSE)&lt;&gt;0,VLOOKUP($B372,'Draft List'!$D$4:$AC$2598,AY$3,FALSE),"")</f>
        <v>#N/A</v>
      </c>
      <c r="AZ372" t="e">
        <f>IF(VLOOKUP($B372,'Draft List'!$D$4:$AC$2598,AZ$3,FALSE)&lt;&gt;0,VLOOKUP($B372,'Draft List'!$D$4:$AC$2598,AZ$3,FALSE),"")</f>
        <v>#N/A</v>
      </c>
      <c r="BA372" t="e">
        <f>IF(VLOOKUP($B372,'Draft List'!$D$4:$AC$2598,BA$3,FALSE)&lt;&gt;0,VLOOKUP($B372,'Draft List'!$D$4:$AC$2598,BA$3,FALSE),"")</f>
        <v>#N/A</v>
      </c>
    </row>
    <row r="373" spans="1:53" hidden="1" x14ac:dyDescent="0.25">
      <c r="A373" t="str">
        <f t="shared" si="40"/>
        <v>1BTom Smith22</v>
      </c>
      <c r="B373">
        <f>VLOOKUP($A373,draft_listing_batters_stats!$A$1:$B$1324,2,FALSE)</f>
        <v>13405</v>
      </c>
      <c r="C373" s="1" t="s">
        <v>94</v>
      </c>
      <c r="D373" s="1" t="s">
        <v>550</v>
      </c>
      <c r="E373" s="1" t="s">
        <v>178</v>
      </c>
      <c r="F373" s="1">
        <v>22</v>
      </c>
      <c r="G373" s="1" t="s">
        <v>44</v>
      </c>
      <c r="H373" s="1" t="s">
        <v>58</v>
      </c>
      <c r="I373" s="1" t="s">
        <v>54</v>
      </c>
      <c r="J373" s="24" t="s">
        <v>54</v>
      </c>
      <c r="K373" s="1" t="s">
        <v>47</v>
      </c>
      <c r="L373" s="24" t="s">
        <v>46</v>
      </c>
      <c r="M373" s="1">
        <v>1</v>
      </c>
      <c r="N373" s="1">
        <v>1</v>
      </c>
      <c r="O373" s="1">
        <v>1</v>
      </c>
      <c r="P373" s="1">
        <v>3</v>
      </c>
      <c r="Q373" s="24">
        <v>1</v>
      </c>
      <c r="R373" s="1">
        <v>2</v>
      </c>
      <c r="S373" s="1">
        <v>4</v>
      </c>
      <c r="T373" s="1">
        <v>1</v>
      </c>
      <c r="U373" s="1">
        <v>5</v>
      </c>
      <c r="V373" s="24">
        <v>4</v>
      </c>
      <c r="W373" s="1">
        <v>6</v>
      </c>
      <c r="X373" s="1">
        <v>1</v>
      </c>
      <c r="Y373" s="24">
        <v>1</v>
      </c>
      <c r="Z373" s="1" t="s">
        <v>48</v>
      </c>
      <c r="AA373" s="1" t="s">
        <v>48</v>
      </c>
      <c r="AB373" s="1" t="s">
        <v>48</v>
      </c>
      <c r="AC373" s="1" t="s">
        <v>48</v>
      </c>
      <c r="AD373" s="1" t="s">
        <v>48</v>
      </c>
      <c r="AE373" s="1" t="s">
        <v>48</v>
      </c>
      <c r="AF373" s="1" t="s">
        <v>48</v>
      </c>
      <c r="AG373" s="24" t="s">
        <v>48</v>
      </c>
      <c r="AH373" s="1">
        <v>1</v>
      </c>
      <c r="AI373" s="1">
        <v>1</v>
      </c>
      <c r="AJ373" s="24">
        <v>1</v>
      </c>
      <c r="AK373" s="36" t="s">
        <v>866</v>
      </c>
      <c r="AL373" s="9">
        <f t="shared" si="41"/>
        <v>-1.90492424980841</v>
      </c>
      <c r="AM373" s="9">
        <f t="shared" si="42"/>
        <v>-1.1297206552792123</v>
      </c>
      <c r="AN373">
        <f t="shared" si="43"/>
        <v>0</v>
      </c>
      <c r="AO373" s="6">
        <f t="shared" si="44"/>
        <v>0</v>
      </c>
      <c r="AP373" s="9">
        <f>($AL$3*AL373+$AM$3*AM373+$AN$3*AN373+$AO$3*AO373)+$K$3*VLOOKUP(K373,COND!$A$2:$C$7,2,FALSE)+$L$3*VLOOKUP(L373,COND!$A$2:$C$7,3,FALSE)</f>
        <v>-3.8471402883313885</v>
      </c>
      <c r="AQ373" s="28">
        <f t="shared" si="45"/>
        <v>-0.13385360449500167</v>
      </c>
      <c r="AR373" t="str">
        <f t="shared" si="46"/>
        <v>DH</v>
      </c>
      <c r="AS373">
        <v>700</v>
      </c>
      <c r="AT373">
        <v>369</v>
      </c>
      <c r="AV373" t="str">
        <f t="shared" si="47"/>
        <v>Unlikely</v>
      </c>
      <c r="AX373" t="str">
        <f>IF(VLOOKUP($B373,'Draft List'!$D$4:$AC$2598,AX$3,FALSE)&lt;&gt;0,VLOOKUP($B373,'Draft List'!$D$4:$AC$2598,AX$3,FALSE),"")</f>
        <v/>
      </c>
      <c r="AY373" t="str">
        <f>IF(VLOOKUP($B373,'Draft List'!$D$4:$AC$2598,AY$3,FALSE)&lt;&gt;0,VLOOKUP($B373,'Draft List'!$D$4:$AC$2598,AY$3,FALSE),"")</f>
        <v/>
      </c>
      <c r="AZ373" t="str">
        <f>IF(VLOOKUP($B373,'Draft List'!$D$4:$AC$2598,AZ$3,FALSE)&lt;&gt;0,VLOOKUP($B373,'Draft List'!$D$4:$AC$2598,AZ$3,FALSE),"")</f>
        <v/>
      </c>
      <c r="BA373" t="str">
        <f>IF(VLOOKUP($B373,'Draft List'!$D$4:$AC$2598,BA$3,FALSE)&lt;&gt;0,VLOOKUP($B373,'Draft List'!$D$4:$AC$2598,BA$3,FALSE),"")</f>
        <v/>
      </c>
    </row>
    <row r="374" spans="1:53" hidden="1" x14ac:dyDescent="0.25">
      <c r="A374" t="str">
        <f t="shared" si="40"/>
        <v>1BAaron Kantor21</v>
      </c>
      <c r="B374">
        <f>VLOOKUP($A374,draft_listing_batters_stats!$A$1:$B$1324,2,FALSE)</f>
        <v>14700</v>
      </c>
      <c r="C374" s="1" t="s">
        <v>94</v>
      </c>
      <c r="D374" s="1" t="s">
        <v>174</v>
      </c>
      <c r="E374" s="1" t="s">
        <v>1297</v>
      </c>
      <c r="F374" s="1">
        <v>21</v>
      </c>
      <c r="G374" s="1" t="s">
        <v>58</v>
      </c>
      <c r="H374" s="1" t="s">
        <v>44</v>
      </c>
      <c r="I374" s="1" t="s">
        <v>54</v>
      </c>
      <c r="J374" s="24" t="s">
        <v>54</v>
      </c>
      <c r="K374" s="1" t="s">
        <v>46</v>
      </c>
      <c r="L374" s="24" t="s">
        <v>47</v>
      </c>
      <c r="M374" s="1">
        <v>1</v>
      </c>
      <c r="N374" s="1">
        <v>2</v>
      </c>
      <c r="O374" s="1">
        <v>1</v>
      </c>
      <c r="P374" s="1">
        <v>2</v>
      </c>
      <c r="Q374" s="24">
        <v>1</v>
      </c>
      <c r="R374" s="1">
        <v>2</v>
      </c>
      <c r="S374" s="1">
        <v>4</v>
      </c>
      <c r="T374" s="1">
        <v>1</v>
      </c>
      <c r="U374" s="1">
        <v>5</v>
      </c>
      <c r="V374" s="24">
        <v>4</v>
      </c>
      <c r="W374" s="1">
        <v>8</v>
      </c>
      <c r="X374" s="1">
        <v>3</v>
      </c>
      <c r="Y374" s="24">
        <v>1</v>
      </c>
      <c r="Z374" s="1" t="s">
        <v>48</v>
      </c>
      <c r="AA374" s="1" t="s">
        <v>48</v>
      </c>
      <c r="AB374" s="1" t="s">
        <v>48</v>
      </c>
      <c r="AC374" s="1" t="s">
        <v>48</v>
      </c>
      <c r="AD374" s="1" t="s">
        <v>48</v>
      </c>
      <c r="AE374" s="1" t="s">
        <v>48</v>
      </c>
      <c r="AF374" s="1" t="s">
        <v>48</v>
      </c>
      <c r="AG374" s="24" t="s">
        <v>48</v>
      </c>
      <c r="AH374" s="1">
        <v>1</v>
      </c>
      <c r="AI374" s="1">
        <v>1</v>
      </c>
      <c r="AJ374" s="24">
        <v>1</v>
      </c>
      <c r="AK374" s="36" t="s">
        <v>826</v>
      </c>
      <c r="AL374" s="9">
        <f t="shared" si="41"/>
        <v>-1.9435739201992874</v>
      </c>
      <c r="AM374" s="9">
        <f t="shared" si="42"/>
        <v>-1.1297206552792123</v>
      </c>
      <c r="AN374">
        <f t="shared" si="43"/>
        <v>0</v>
      </c>
      <c r="AO374" s="6">
        <f t="shared" si="44"/>
        <v>0</v>
      </c>
      <c r="AP374" s="9">
        <f>($AL$3*AL374+$AM$3*AM374+$AN$3*AN374+$AO$3*AO374)+$K$3*VLOOKUP(K374,COND!$A$2:$C$7,2,FALSE)+$L$3*VLOOKUP(L374,COND!$A$2:$C$7,3,FALSE)</f>
        <v>-3.8510052553704774</v>
      </c>
      <c r="AQ374" s="28">
        <f t="shared" si="45"/>
        <v>-0.1344046576711754</v>
      </c>
      <c r="AR374" t="str">
        <f t="shared" si="46"/>
        <v>DH</v>
      </c>
      <c r="AS374">
        <v>700</v>
      </c>
      <c r="AT374">
        <v>370</v>
      </c>
      <c r="AV374" t="str">
        <f t="shared" si="47"/>
        <v>Unlikely</v>
      </c>
      <c r="AX374" t="str">
        <f>IF(VLOOKUP($B374,'Draft List'!$D$4:$AC$2598,AX$3,FALSE)&lt;&gt;0,VLOOKUP($B374,'Draft List'!$D$4:$AC$2598,AX$3,FALSE),"")</f>
        <v/>
      </c>
      <c r="AY374" t="str">
        <f>IF(VLOOKUP($B374,'Draft List'!$D$4:$AC$2598,AY$3,FALSE)&lt;&gt;0,VLOOKUP($B374,'Draft List'!$D$4:$AC$2598,AY$3,FALSE),"")</f>
        <v/>
      </c>
      <c r="AZ374" t="str">
        <f>IF(VLOOKUP($B374,'Draft List'!$D$4:$AC$2598,AZ$3,FALSE)&lt;&gt;0,VLOOKUP($B374,'Draft List'!$D$4:$AC$2598,AZ$3,FALSE),"")</f>
        <v/>
      </c>
      <c r="BA374" t="str">
        <f>IF(VLOOKUP($B374,'Draft List'!$D$4:$AC$2598,BA$3,FALSE)&lt;&gt;0,VLOOKUP($B374,'Draft List'!$D$4:$AC$2598,BA$3,FALSE),"")</f>
        <v/>
      </c>
    </row>
    <row r="375" spans="1:53" hidden="1" x14ac:dyDescent="0.25">
      <c r="A375" t="str">
        <f t="shared" si="40"/>
        <v>RPJack Richardson22</v>
      </c>
      <c r="B375" t="e">
        <f>VLOOKUP($A375,draft_listing_batters_stats!$A$1:$B$1324,2,FALSE)</f>
        <v>#N/A</v>
      </c>
      <c r="C375" s="1" t="s">
        <v>885</v>
      </c>
      <c r="D375" s="1" t="s">
        <v>154</v>
      </c>
      <c r="E375" s="1" t="s">
        <v>648</v>
      </c>
      <c r="F375" s="1">
        <v>22</v>
      </c>
      <c r="G375" s="1" t="s">
        <v>44</v>
      </c>
      <c r="H375" s="1" t="s">
        <v>44</v>
      </c>
      <c r="I375" s="1" t="s">
        <v>54</v>
      </c>
      <c r="J375" s="24" t="s">
        <v>54</v>
      </c>
      <c r="K375" s="1" t="s">
        <v>46</v>
      </c>
      <c r="L375" s="24" t="s">
        <v>46</v>
      </c>
      <c r="M375" s="1">
        <v>1</v>
      </c>
      <c r="N375" s="1">
        <v>1</v>
      </c>
      <c r="O375" s="1">
        <v>2</v>
      </c>
      <c r="P375" s="1">
        <v>4</v>
      </c>
      <c r="Q375" s="24">
        <v>1</v>
      </c>
      <c r="R375" s="1">
        <v>2</v>
      </c>
      <c r="S375" s="1">
        <v>1</v>
      </c>
      <c r="T375" s="1">
        <v>2</v>
      </c>
      <c r="U375" s="1">
        <v>7</v>
      </c>
      <c r="V375" s="24">
        <v>1</v>
      </c>
      <c r="W375" s="1">
        <v>6</v>
      </c>
      <c r="X375" s="1">
        <v>3</v>
      </c>
      <c r="Y375" s="24">
        <v>1</v>
      </c>
      <c r="Z375" s="1" t="s">
        <v>48</v>
      </c>
      <c r="AA375" s="1" t="s">
        <v>48</v>
      </c>
      <c r="AB375" s="1" t="s">
        <v>48</v>
      </c>
      <c r="AC375" s="1" t="s">
        <v>48</v>
      </c>
      <c r="AD375" s="1" t="s">
        <v>48</v>
      </c>
      <c r="AE375" s="1" t="s">
        <v>48</v>
      </c>
      <c r="AF375" s="1" t="s">
        <v>48</v>
      </c>
      <c r="AG375" s="24" t="s">
        <v>48</v>
      </c>
      <c r="AH375" s="1">
        <v>3</v>
      </c>
      <c r="AI375" s="1">
        <v>1</v>
      </c>
      <c r="AJ375" s="24">
        <v>1</v>
      </c>
      <c r="AK375" s="36" t="s">
        <v>854</v>
      </c>
      <c r="AL375" s="9">
        <f t="shared" si="41"/>
        <v>-1.7321532057749276</v>
      </c>
      <c r="AM375" s="9">
        <f t="shared" si="42"/>
        <v>-1.1404687195435097</v>
      </c>
      <c r="AN375">
        <f t="shared" si="43"/>
        <v>0</v>
      </c>
      <c r="AO375" s="6">
        <f t="shared" si="44"/>
        <v>0</v>
      </c>
      <c r="AP375" s="9">
        <f>($AL$3*AL375+$AM$3*AM375+$AN$3*AN375+$AO$3*AO375)+$K$3*VLOOKUP(K375,COND!$A$2:$C$7,2,FALSE)+$L$3*VLOOKUP(L375,COND!$A$2:$C$7,3,FALSE)</f>
        <v>-3.8588399550996098</v>
      </c>
      <c r="AQ375" s="28">
        <f t="shared" si="45"/>
        <v>-0.13552170113530895</v>
      </c>
      <c r="AR375" t="str">
        <f t="shared" si="46"/>
        <v>DH</v>
      </c>
      <c r="AS375">
        <v>700</v>
      </c>
      <c r="AT375">
        <v>371</v>
      </c>
      <c r="AV375" t="str">
        <f t="shared" si="47"/>
        <v>Unlikely</v>
      </c>
      <c r="AX375" t="e">
        <f>IF(VLOOKUP($B375,'Draft List'!$D$4:$AC$2598,AX$3,FALSE)&lt;&gt;0,VLOOKUP($B375,'Draft List'!$D$4:$AC$2598,AX$3,FALSE),"")</f>
        <v>#N/A</v>
      </c>
      <c r="AY375" t="e">
        <f>IF(VLOOKUP($B375,'Draft List'!$D$4:$AC$2598,AY$3,FALSE)&lt;&gt;0,VLOOKUP($B375,'Draft List'!$D$4:$AC$2598,AY$3,FALSE),"")</f>
        <v>#N/A</v>
      </c>
      <c r="AZ375" t="e">
        <f>IF(VLOOKUP($B375,'Draft List'!$D$4:$AC$2598,AZ$3,FALSE)&lt;&gt;0,VLOOKUP($B375,'Draft List'!$D$4:$AC$2598,AZ$3,FALSE),"")</f>
        <v>#N/A</v>
      </c>
      <c r="BA375" t="e">
        <f>IF(VLOOKUP($B375,'Draft List'!$D$4:$AC$2598,BA$3,FALSE)&lt;&gt;0,VLOOKUP($B375,'Draft List'!$D$4:$AC$2598,BA$3,FALSE),"")</f>
        <v>#N/A</v>
      </c>
    </row>
    <row r="376" spans="1:53" hidden="1" x14ac:dyDescent="0.25">
      <c r="A376" t="str">
        <f t="shared" si="40"/>
        <v>RPLarry Evans24</v>
      </c>
      <c r="B376" t="e">
        <f>VLOOKUP($A376,draft_listing_batters_stats!$A$1:$B$1324,2,FALSE)</f>
        <v>#N/A</v>
      </c>
      <c r="C376" s="1" t="s">
        <v>885</v>
      </c>
      <c r="D376" s="1" t="s">
        <v>266</v>
      </c>
      <c r="E376" s="1" t="s">
        <v>1151</v>
      </c>
      <c r="F376" s="1">
        <v>24</v>
      </c>
      <c r="G376" s="1" t="s">
        <v>44</v>
      </c>
      <c r="H376" s="1" t="s">
        <v>44</v>
      </c>
      <c r="I376" s="1" t="s">
        <v>54</v>
      </c>
      <c r="J376" s="24" t="s">
        <v>54</v>
      </c>
      <c r="K376" s="1" t="s">
        <v>47</v>
      </c>
      <c r="L376" s="24" t="s">
        <v>46</v>
      </c>
      <c r="M376" s="1">
        <v>2</v>
      </c>
      <c r="N376" s="1">
        <v>3</v>
      </c>
      <c r="O376" s="1">
        <v>2</v>
      </c>
      <c r="P376" s="1">
        <v>1</v>
      </c>
      <c r="Q376" s="24">
        <v>2</v>
      </c>
      <c r="R376" s="1">
        <v>3</v>
      </c>
      <c r="S376" s="1">
        <v>3</v>
      </c>
      <c r="T376" s="1">
        <v>2</v>
      </c>
      <c r="U376" s="1">
        <v>1</v>
      </c>
      <c r="V376" s="24">
        <v>4</v>
      </c>
      <c r="W376" s="1">
        <v>5</v>
      </c>
      <c r="X376" s="1">
        <v>1</v>
      </c>
      <c r="Y376" s="24">
        <v>1</v>
      </c>
      <c r="Z376" s="1" t="s">
        <v>48</v>
      </c>
      <c r="AA376" s="1" t="s">
        <v>48</v>
      </c>
      <c r="AB376" s="1" t="s">
        <v>48</v>
      </c>
      <c r="AC376" s="1" t="s">
        <v>48</v>
      </c>
      <c r="AD376" s="1" t="s">
        <v>48</v>
      </c>
      <c r="AE376" s="1" t="s">
        <v>48</v>
      </c>
      <c r="AF376" s="1" t="s">
        <v>48</v>
      </c>
      <c r="AG376" s="24" t="s">
        <v>48</v>
      </c>
      <c r="AH376" s="1">
        <v>2</v>
      </c>
      <c r="AI376" s="1">
        <v>2</v>
      </c>
      <c r="AJ376" s="24">
        <v>1</v>
      </c>
      <c r="AK376" s="36" t="s">
        <v>50</v>
      </c>
      <c r="AL376" s="9">
        <f t="shared" si="41"/>
        <v>-1.5365899205465052</v>
      </c>
      <c r="AM376" s="9">
        <f t="shared" si="42"/>
        <v>-1.1340014047096636</v>
      </c>
      <c r="AN376">
        <f t="shared" si="43"/>
        <v>0</v>
      </c>
      <c r="AO376" s="6">
        <f t="shared" si="44"/>
        <v>0</v>
      </c>
      <c r="AP376" s="9">
        <f>($AL$3*AL376+$AM$3*AM376+$AN$3*AN376+$AO$3*AO376)+$K$3*VLOOKUP(K376,COND!$A$2:$C$7,2,FALSE)+$L$3*VLOOKUP(L376,COND!$A$2:$C$7,3,FALSE)</f>
        <v>-3.8616758485706129</v>
      </c>
      <c r="AQ376" s="28">
        <f t="shared" si="45"/>
        <v>-0.13592603268294745</v>
      </c>
      <c r="AR376" t="str">
        <f t="shared" si="46"/>
        <v>DH</v>
      </c>
      <c r="AS376">
        <v>700</v>
      </c>
      <c r="AT376">
        <v>372</v>
      </c>
      <c r="AV376" t="str">
        <f t="shared" si="47"/>
        <v>Unlikely</v>
      </c>
      <c r="AX376" t="e">
        <f>IF(VLOOKUP($B376,'Draft List'!$D$4:$AC$2598,AX$3,FALSE)&lt;&gt;0,VLOOKUP($B376,'Draft List'!$D$4:$AC$2598,AX$3,FALSE),"")</f>
        <v>#N/A</v>
      </c>
      <c r="AY376" t="e">
        <f>IF(VLOOKUP($B376,'Draft List'!$D$4:$AC$2598,AY$3,FALSE)&lt;&gt;0,VLOOKUP($B376,'Draft List'!$D$4:$AC$2598,AY$3,FALSE),"")</f>
        <v>#N/A</v>
      </c>
      <c r="AZ376" t="e">
        <f>IF(VLOOKUP($B376,'Draft List'!$D$4:$AC$2598,AZ$3,FALSE)&lt;&gt;0,VLOOKUP($B376,'Draft List'!$D$4:$AC$2598,AZ$3,FALSE),"")</f>
        <v>#N/A</v>
      </c>
      <c r="BA376" t="e">
        <f>IF(VLOOKUP($B376,'Draft List'!$D$4:$AC$2598,BA$3,FALSE)&lt;&gt;0,VLOOKUP($B376,'Draft List'!$D$4:$AC$2598,BA$3,FALSE),"")</f>
        <v>#N/A</v>
      </c>
    </row>
    <row r="377" spans="1:53" hidden="1" x14ac:dyDescent="0.25">
      <c r="A377" t="str">
        <f t="shared" si="40"/>
        <v>CLCharles Preston23</v>
      </c>
      <c r="B377" t="e">
        <f>VLOOKUP($A377,draft_listing_batters_stats!$A$1:$B$1324,2,FALSE)</f>
        <v>#N/A</v>
      </c>
      <c r="C377" s="1" t="s">
        <v>53</v>
      </c>
      <c r="D377" s="1" t="s">
        <v>578</v>
      </c>
      <c r="E377" s="1" t="s">
        <v>1565</v>
      </c>
      <c r="F377" s="1">
        <v>23</v>
      </c>
      <c r="G377" s="1" t="s">
        <v>44</v>
      </c>
      <c r="H377" s="1" t="s">
        <v>44</v>
      </c>
      <c r="I377" s="1" t="s">
        <v>54</v>
      </c>
      <c r="J377" s="24" t="s">
        <v>54</v>
      </c>
      <c r="K377" s="1" t="s">
        <v>47</v>
      </c>
      <c r="L377" s="24" t="s">
        <v>46</v>
      </c>
      <c r="M377" s="1">
        <v>2</v>
      </c>
      <c r="N377" s="1">
        <v>3</v>
      </c>
      <c r="O377" s="1">
        <v>2</v>
      </c>
      <c r="P377" s="1">
        <v>1</v>
      </c>
      <c r="Q377" s="24">
        <v>1</v>
      </c>
      <c r="R377" s="1">
        <v>3</v>
      </c>
      <c r="S377" s="1">
        <v>3</v>
      </c>
      <c r="T377" s="1">
        <v>2</v>
      </c>
      <c r="U377" s="1">
        <v>1</v>
      </c>
      <c r="V377" s="24">
        <v>4</v>
      </c>
      <c r="W377" s="1">
        <v>6</v>
      </c>
      <c r="X377" s="1">
        <v>1</v>
      </c>
      <c r="Y377" s="24">
        <v>1</v>
      </c>
      <c r="Z377" s="1" t="s">
        <v>48</v>
      </c>
      <c r="AA377" s="1" t="s">
        <v>48</v>
      </c>
      <c r="AB377" s="1" t="s">
        <v>48</v>
      </c>
      <c r="AC377" s="1" t="s">
        <v>48</v>
      </c>
      <c r="AD377" s="1" t="s">
        <v>48</v>
      </c>
      <c r="AE377" s="1" t="s">
        <v>48</v>
      </c>
      <c r="AF377" s="1" t="s">
        <v>48</v>
      </c>
      <c r="AG377" s="24" t="s">
        <v>48</v>
      </c>
      <c r="AH377" s="1">
        <v>1</v>
      </c>
      <c r="AI377" s="1">
        <v>1</v>
      </c>
      <c r="AJ377" s="24">
        <v>2</v>
      </c>
      <c r="AK377" s="36" t="s">
        <v>50</v>
      </c>
      <c r="AL377" s="9">
        <f t="shared" si="41"/>
        <v>-1.5766062603635889</v>
      </c>
      <c r="AM377" s="9">
        <f t="shared" si="42"/>
        <v>-1.1340014047096636</v>
      </c>
      <c r="AN377">
        <f t="shared" si="43"/>
        <v>0</v>
      </c>
      <c r="AO377" s="6">
        <f t="shared" si="44"/>
        <v>0</v>
      </c>
      <c r="AP377" s="9">
        <f>($AL$3*AL377+$AM$3*AM377+$AN$3*AN377+$AO$3*AO377)+$K$3*VLOOKUP(K377,COND!$A$2:$C$7,2,FALSE)+$L$3*VLOOKUP(L377,COND!$A$2:$C$7,3,FALSE)</f>
        <v>-3.8656774825523215</v>
      </c>
      <c r="AQ377" s="28">
        <f t="shared" si="45"/>
        <v>-0.13649657134296797</v>
      </c>
      <c r="AR377" t="str">
        <f t="shared" si="46"/>
        <v>DH</v>
      </c>
      <c r="AS377">
        <v>700</v>
      </c>
      <c r="AT377">
        <v>373</v>
      </c>
      <c r="AV377" t="str">
        <f t="shared" si="47"/>
        <v>Unlikely</v>
      </c>
      <c r="AX377" t="e">
        <f>IF(VLOOKUP($B377,'Draft List'!$D$4:$AC$2598,AX$3,FALSE)&lt;&gt;0,VLOOKUP($B377,'Draft List'!$D$4:$AC$2598,AX$3,FALSE),"")</f>
        <v>#N/A</v>
      </c>
      <c r="AY377" t="e">
        <f>IF(VLOOKUP($B377,'Draft List'!$D$4:$AC$2598,AY$3,FALSE)&lt;&gt;0,VLOOKUP($B377,'Draft List'!$D$4:$AC$2598,AY$3,FALSE),"")</f>
        <v>#N/A</v>
      </c>
      <c r="AZ377" t="e">
        <f>IF(VLOOKUP($B377,'Draft List'!$D$4:$AC$2598,AZ$3,FALSE)&lt;&gt;0,VLOOKUP($B377,'Draft List'!$D$4:$AC$2598,AZ$3,FALSE),"")</f>
        <v>#N/A</v>
      </c>
      <c r="BA377" t="e">
        <f>IF(VLOOKUP($B377,'Draft List'!$D$4:$AC$2598,BA$3,FALSE)&lt;&gt;0,VLOOKUP($B377,'Draft List'!$D$4:$AC$2598,BA$3,FALSE),"")</f>
        <v>#N/A</v>
      </c>
    </row>
    <row r="378" spans="1:53" hidden="1" x14ac:dyDescent="0.25">
      <c r="A378" t="str">
        <f t="shared" si="40"/>
        <v>RPDaniel López24</v>
      </c>
      <c r="B378" t="e">
        <f>VLOOKUP($A378,draft_listing_batters_stats!$A$1:$B$1324,2,FALSE)</f>
        <v>#N/A</v>
      </c>
      <c r="C378" s="1" t="s">
        <v>885</v>
      </c>
      <c r="D378" s="1" t="s">
        <v>259</v>
      </c>
      <c r="E378" s="1" t="s">
        <v>167</v>
      </c>
      <c r="F378" s="1">
        <v>24</v>
      </c>
      <c r="G378" s="1" t="s">
        <v>44</v>
      </c>
      <c r="H378" s="1" t="s">
        <v>44</v>
      </c>
      <c r="I378" s="1" t="s">
        <v>54</v>
      </c>
      <c r="J378" s="24" t="s">
        <v>54</v>
      </c>
      <c r="K378" s="1" t="s">
        <v>47</v>
      </c>
      <c r="L378" s="24" t="s">
        <v>46</v>
      </c>
      <c r="M378" s="1">
        <v>1</v>
      </c>
      <c r="N378" s="1">
        <v>2</v>
      </c>
      <c r="O378" s="1">
        <v>1</v>
      </c>
      <c r="P378" s="1">
        <v>4</v>
      </c>
      <c r="Q378" s="24">
        <v>1</v>
      </c>
      <c r="R378" s="1">
        <v>2</v>
      </c>
      <c r="S378" s="1">
        <v>2</v>
      </c>
      <c r="T378" s="1">
        <v>1</v>
      </c>
      <c r="U378" s="1">
        <v>7</v>
      </c>
      <c r="V378" s="24">
        <v>2</v>
      </c>
      <c r="W378" s="1">
        <v>5</v>
      </c>
      <c r="X378" s="1">
        <v>4</v>
      </c>
      <c r="Y378" s="24">
        <v>1</v>
      </c>
      <c r="Z378" s="1" t="s">
        <v>48</v>
      </c>
      <c r="AA378" s="1" t="s">
        <v>48</v>
      </c>
      <c r="AB378" s="1" t="s">
        <v>48</v>
      </c>
      <c r="AC378" s="1" t="s">
        <v>48</v>
      </c>
      <c r="AD378" s="1" t="s">
        <v>48</v>
      </c>
      <c r="AE378" s="1" t="s">
        <v>48</v>
      </c>
      <c r="AF378" s="1" t="s">
        <v>48</v>
      </c>
      <c r="AG378" s="24" t="s">
        <v>48</v>
      </c>
      <c r="AH378" s="1">
        <v>2</v>
      </c>
      <c r="AI378" s="1">
        <v>2</v>
      </c>
      <c r="AJ378" s="24">
        <v>1</v>
      </c>
      <c r="AK378" s="36" t="s">
        <v>50</v>
      </c>
      <c r="AL378" s="9">
        <f t="shared" si="41"/>
        <v>-1.7641548201801254</v>
      </c>
      <c r="AM378" s="9">
        <f t="shared" si="42"/>
        <v>-1.1324539941316243</v>
      </c>
      <c r="AN378">
        <f t="shared" si="43"/>
        <v>0</v>
      </c>
      <c r="AO378" s="6">
        <f t="shared" si="44"/>
        <v>0</v>
      </c>
      <c r="AP378" s="9">
        <f>($AL$3*AL378+$AM$3*AM378+$AN$3*AN378+$AO$3*AO378)+$K$3*VLOOKUP(K378,COND!$A$2:$C$7,2,FALSE)+$L$3*VLOOKUP(L378,COND!$A$2:$C$7,3,FALSE)</f>
        <v>-3.8658634115975037</v>
      </c>
      <c r="AQ378" s="28">
        <f t="shared" si="45"/>
        <v>-0.13652308044119685</v>
      </c>
      <c r="AR378" t="str">
        <f t="shared" si="46"/>
        <v>DH</v>
      </c>
      <c r="AS378">
        <v>700</v>
      </c>
      <c r="AT378">
        <v>374</v>
      </c>
      <c r="AV378" t="str">
        <f t="shared" si="47"/>
        <v>Unlikely</v>
      </c>
      <c r="AX378" t="e">
        <f>IF(VLOOKUP($B378,'Draft List'!$D$4:$AC$2598,AX$3,FALSE)&lt;&gt;0,VLOOKUP($B378,'Draft List'!$D$4:$AC$2598,AX$3,FALSE),"")</f>
        <v>#N/A</v>
      </c>
      <c r="AY378" t="e">
        <f>IF(VLOOKUP($B378,'Draft List'!$D$4:$AC$2598,AY$3,FALSE)&lt;&gt;0,VLOOKUP($B378,'Draft List'!$D$4:$AC$2598,AY$3,FALSE),"")</f>
        <v>#N/A</v>
      </c>
      <c r="AZ378" t="e">
        <f>IF(VLOOKUP($B378,'Draft List'!$D$4:$AC$2598,AZ$3,FALSE)&lt;&gt;0,VLOOKUP($B378,'Draft List'!$D$4:$AC$2598,AZ$3,FALSE),"")</f>
        <v>#N/A</v>
      </c>
      <c r="BA378" t="e">
        <f>IF(VLOOKUP($B378,'Draft List'!$D$4:$AC$2598,BA$3,FALSE)&lt;&gt;0,VLOOKUP($B378,'Draft List'!$D$4:$AC$2598,BA$3,FALSE),"")</f>
        <v>#N/A</v>
      </c>
    </row>
    <row r="379" spans="1:53" hidden="1" x14ac:dyDescent="0.25">
      <c r="A379" t="str">
        <f t="shared" si="40"/>
        <v>SPBob Fisher18</v>
      </c>
      <c r="B379" t="e">
        <f>VLOOKUP($A379,draft_listing_batters_stats!$A$1:$B$1324,2,FALSE)</f>
        <v>#N/A</v>
      </c>
      <c r="C379" s="1" t="s">
        <v>25</v>
      </c>
      <c r="D379" s="1" t="s">
        <v>191</v>
      </c>
      <c r="E379" s="1" t="s">
        <v>618</v>
      </c>
      <c r="F379" s="1">
        <v>18</v>
      </c>
      <c r="G379" s="1" t="s">
        <v>58</v>
      </c>
      <c r="H379" s="1" t="s">
        <v>44</v>
      </c>
      <c r="I379" s="1" t="s">
        <v>54</v>
      </c>
      <c r="J379" s="24" t="s">
        <v>54</v>
      </c>
      <c r="K379" s="1" t="s">
        <v>51</v>
      </c>
      <c r="L379" s="24" t="s">
        <v>51</v>
      </c>
      <c r="M379" s="1">
        <v>1</v>
      </c>
      <c r="N379" s="1">
        <v>1</v>
      </c>
      <c r="O379" s="1">
        <v>2</v>
      </c>
      <c r="P379" s="1">
        <v>1</v>
      </c>
      <c r="Q379" s="24">
        <v>2</v>
      </c>
      <c r="R379" s="1">
        <v>3</v>
      </c>
      <c r="S379" s="1">
        <v>1</v>
      </c>
      <c r="T379" s="1">
        <v>2</v>
      </c>
      <c r="U379" s="1">
        <v>1</v>
      </c>
      <c r="V379" s="24">
        <v>6</v>
      </c>
      <c r="W379" s="1">
        <v>8</v>
      </c>
      <c r="X379" s="1">
        <v>4</v>
      </c>
      <c r="Y379" s="24">
        <v>1</v>
      </c>
      <c r="Z379" s="1" t="s">
        <v>48</v>
      </c>
      <c r="AA379" s="1" t="s">
        <v>48</v>
      </c>
      <c r="AB379" s="1" t="s">
        <v>48</v>
      </c>
      <c r="AC379" s="1" t="s">
        <v>48</v>
      </c>
      <c r="AD379" s="1" t="s">
        <v>48</v>
      </c>
      <c r="AE379" s="1" t="s">
        <v>48</v>
      </c>
      <c r="AF379" s="1" t="s">
        <v>48</v>
      </c>
      <c r="AG379" s="24" t="s">
        <v>48</v>
      </c>
      <c r="AH379" s="1">
        <v>1</v>
      </c>
      <c r="AI379" s="1">
        <v>1</v>
      </c>
      <c r="AJ379" s="24">
        <v>1</v>
      </c>
      <c r="AK379" s="36" t="s">
        <v>816</v>
      </c>
      <c r="AL379" s="9">
        <f t="shared" si="41"/>
        <v>-1.961265515986587</v>
      </c>
      <c r="AM379" s="9">
        <f t="shared" si="42"/>
        <v>-1.1560884843129038</v>
      </c>
      <c r="AN379">
        <f t="shared" si="43"/>
        <v>0</v>
      </c>
      <c r="AO379" s="6">
        <f t="shared" si="44"/>
        <v>0</v>
      </c>
      <c r="AP379" s="9">
        <f>($AL$3*AL379+$AM$3*AM379+$AN$3*AN379+$AO$3*AO379)+$K$3*VLOOKUP(K379,COND!$A$2:$C$7,2,FALSE)+$L$3*VLOOKUP(L379,COND!$A$2:$C$7,3,FALSE)</f>
        <v>-3.8691883633535031</v>
      </c>
      <c r="AQ379" s="28">
        <f t="shared" si="45"/>
        <v>-0.13699714016984069</v>
      </c>
      <c r="AR379" t="str">
        <f t="shared" si="46"/>
        <v>DH</v>
      </c>
      <c r="AS379">
        <v>700</v>
      </c>
      <c r="AT379">
        <v>375</v>
      </c>
      <c r="AV379" t="str">
        <f t="shared" si="47"/>
        <v>Unlikely</v>
      </c>
      <c r="AX379" t="e">
        <f>IF(VLOOKUP($B379,'Draft List'!$D$4:$AC$2598,AX$3,FALSE)&lt;&gt;0,VLOOKUP($B379,'Draft List'!$D$4:$AC$2598,AX$3,FALSE),"")</f>
        <v>#N/A</v>
      </c>
      <c r="AY379" t="e">
        <f>IF(VLOOKUP($B379,'Draft List'!$D$4:$AC$2598,AY$3,FALSE)&lt;&gt;0,VLOOKUP($B379,'Draft List'!$D$4:$AC$2598,AY$3,FALSE),"")</f>
        <v>#N/A</v>
      </c>
      <c r="AZ379" t="e">
        <f>IF(VLOOKUP($B379,'Draft List'!$D$4:$AC$2598,AZ$3,FALSE)&lt;&gt;0,VLOOKUP($B379,'Draft List'!$D$4:$AC$2598,AZ$3,FALSE),"")</f>
        <v>#N/A</v>
      </c>
      <c r="BA379" t="e">
        <f>IF(VLOOKUP($B379,'Draft List'!$D$4:$AC$2598,BA$3,FALSE)&lt;&gt;0,VLOOKUP($B379,'Draft List'!$D$4:$AC$2598,BA$3,FALSE),"")</f>
        <v>#N/A</v>
      </c>
    </row>
    <row r="380" spans="1:53" hidden="1" x14ac:dyDescent="0.25">
      <c r="A380" t="str">
        <f t="shared" si="40"/>
        <v>RPRobbie Cross23</v>
      </c>
      <c r="B380" t="e">
        <f>VLOOKUP($A380,draft_listing_batters_stats!$A$1:$B$1324,2,FALSE)</f>
        <v>#N/A</v>
      </c>
      <c r="C380" s="1" t="s">
        <v>885</v>
      </c>
      <c r="D380" s="1" t="s">
        <v>708</v>
      </c>
      <c r="E380" s="1" t="s">
        <v>577</v>
      </c>
      <c r="F380" s="1">
        <v>23</v>
      </c>
      <c r="G380" s="1" t="s">
        <v>44</v>
      </c>
      <c r="H380" s="1" t="s">
        <v>58</v>
      </c>
      <c r="I380" s="1" t="s">
        <v>54</v>
      </c>
      <c r="J380" s="24" t="s">
        <v>54</v>
      </c>
      <c r="K380" s="1" t="s">
        <v>47</v>
      </c>
      <c r="L380" s="24" t="s">
        <v>47</v>
      </c>
      <c r="M380" s="1">
        <v>1</v>
      </c>
      <c r="N380" s="1">
        <v>3</v>
      </c>
      <c r="O380" s="1">
        <v>2</v>
      </c>
      <c r="P380" s="1">
        <v>2</v>
      </c>
      <c r="Q380" s="24">
        <v>1</v>
      </c>
      <c r="R380" s="1">
        <v>3</v>
      </c>
      <c r="S380" s="1">
        <v>3</v>
      </c>
      <c r="T380" s="1">
        <v>2</v>
      </c>
      <c r="U380" s="1">
        <v>2</v>
      </c>
      <c r="V380" s="24">
        <v>2</v>
      </c>
      <c r="W380" s="1">
        <v>6</v>
      </c>
      <c r="X380" s="1">
        <v>3</v>
      </c>
      <c r="Y380" s="24">
        <v>1</v>
      </c>
      <c r="Z380" s="1" t="s">
        <v>48</v>
      </c>
      <c r="AA380" s="1" t="s">
        <v>48</v>
      </c>
      <c r="AB380" s="1" t="s">
        <v>48</v>
      </c>
      <c r="AC380" s="1" t="s">
        <v>48</v>
      </c>
      <c r="AD380" s="1" t="s">
        <v>48</v>
      </c>
      <c r="AE380" s="1" t="s">
        <v>48</v>
      </c>
      <c r="AF380" s="1" t="s">
        <v>48</v>
      </c>
      <c r="AG380" s="24" t="s">
        <v>48</v>
      </c>
      <c r="AH380" s="1">
        <v>1</v>
      </c>
      <c r="AI380" s="1">
        <v>1</v>
      </c>
      <c r="AJ380" s="24">
        <v>2</v>
      </c>
      <c r="AK380" s="36" t="s">
        <v>826</v>
      </c>
      <c r="AL380" s="9">
        <f t="shared" si="41"/>
        <v>-1.8094525465566824</v>
      </c>
      <c r="AM380" s="9">
        <f t="shared" si="42"/>
        <v>-1.1243245343342496</v>
      </c>
      <c r="AN380">
        <f t="shared" si="43"/>
        <v>0</v>
      </c>
      <c r="AO380" s="6">
        <f t="shared" si="44"/>
        <v>0</v>
      </c>
      <c r="AP380" s="9">
        <f>($AL$3*AL380+$AM$3*AM380+$AN$3*AN380+$AO$3*AO380)+$K$3*VLOOKUP(K380,COND!$A$2:$C$7,2,FALSE)+$L$3*VLOOKUP(L380,COND!$A$2:$C$7,3,FALSE)</f>
        <v>-3.872839666666664</v>
      </c>
      <c r="AQ380" s="28">
        <f t="shared" si="45"/>
        <v>-0.13751772993620653</v>
      </c>
      <c r="AR380" t="str">
        <f t="shared" si="46"/>
        <v>DH</v>
      </c>
      <c r="AS380">
        <v>700</v>
      </c>
      <c r="AT380">
        <v>376</v>
      </c>
      <c r="AV380" t="str">
        <f t="shared" si="47"/>
        <v>Unlikely</v>
      </c>
      <c r="AX380" t="e">
        <f>IF(VLOOKUP($B380,'Draft List'!$D$4:$AC$2598,AX$3,FALSE)&lt;&gt;0,VLOOKUP($B380,'Draft List'!$D$4:$AC$2598,AX$3,FALSE),"")</f>
        <v>#N/A</v>
      </c>
      <c r="AY380" t="e">
        <f>IF(VLOOKUP($B380,'Draft List'!$D$4:$AC$2598,AY$3,FALSE)&lt;&gt;0,VLOOKUP($B380,'Draft List'!$D$4:$AC$2598,AY$3,FALSE),"")</f>
        <v>#N/A</v>
      </c>
      <c r="AZ380" t="e">
        <f>IF(VLOOKUP($B380,'Draft List'!$D$4:$AC$2598,AZ$3,FALSE)&lt;&gt;0,VLOOKUP($B380,'Draft List'!$D$4:$AC$2598,AZ$3,FALSE),"")</f>
        <v>#N/A</v>
      </c>
      <c r="BA380" t="e">
        <f>IF(VLOOKUP($B380,'Draft List'!$D$4:$AC$2598,BA$3,FALSE)&lt;&gt;0,VLOOKUP($B380,'Draft List'!$D$4:$AC$2598,BA$3,FALSE),"")</f>
        <v>#N/A</v>
      </c>
    </row>
    <row r="381" spans="1:53" hidden="1" x14ac:dyDescent="0.25">
      <c r="A381" t="str">
        <f t="shared" si="40"/>
        <v>RPGary Wright24</v>
      </c>
      <c r="B381" t="e">
        <f>VLOOKUP($A381,draft_listing_batters_stats!$A$1:$B$1324,2,FALSE)</f>
        <v>#N/A</v>
      </c>
      <c r="C381" s="1" t="s">
        <v>885</v>
      </c>
      <c r="D381" s="1" t="s">
        <v>433</v>
      </c>
      <c r="E381" s="1" t="s">
        <v>1744</v>
      </c>
      <c r="F381" s="1">
        <v>24</v>
      </c>
      <c r="G381" s="1" t="s">
        <v>44</v>
      </c>
      <c r="H381" s="1" t="s">
        <v>44</v>
      </c>
      <c r="I381" s="1" t="s">
        <v>54</v>
      </c>
      <c r="J381" s="24" t="s">
        <v>54</v>
      </c>
      <c r="K381" s="1" t="s">
        <v>47</v>
      </c>
      <c r="L381" s="24" t="s">
        <v>46</v>
      </c>
      <c r="M381" s="1">
        <v>2</v>
      </c>
      <c r="N381" s="1">
        <v>2</v>
      </c>
      <c r="O381" s="1">
        <v>1</v>
      </c>
      <c r="P381" s="1">
        <v>2</v>
      </c>
      <c r="Q381" s="24">
        <v>2</v>
      </c>
      <c r="R381" s="1">
        <v>3</v>
      </c>
      <c r="S381" s="1">
        <v>2</v>
      </c>
      <c r="T381" s="1">
        <v>2</v>
      </c>
      <c r="U381" s="1">
        <v>2</v>
      </c>
      <c r="V381" s="24">
        <v>3</v>
      </c>
      <c r="W381" s="1">
        <v>8</v>
      </c>
      <c r="X381" s="1">
        <v>3</v>
      </c>
      <c r="Y381" s="24">
        <v>1</v>
      </c>
      <c r="Z381" s="1" t="s">
        <v>48</v>
      </c>
      <c r="AA381" s="1" t="s">
        <v>48</v>
      </c>
      <c r="AB381" s="1" t="s">
        <v>48</v>
      </c>
      <c r="AC381" s="1" t="s">
        <v>48</v>
      </c>
      <c r="AD381" s="1" t="s">
        <v>48</v>
      </c>
      <c r="AE381" s="1" t="s">
        <v>48</v>
      </c>
      <c r="AF381" s="1" t="s">
        <v>48</v>
      </c>
      <c r="AG381" s="24" t="s">
        <v>48</v>
      </c>
      <c r="AH381" s="1">
        <v>1</v>
      </c>
      <c r="AI381" s="1">
        <v>1</v>
      </c>
      <c r="AJ381" s="24">
        <v>2</v>
      </c>
      <c r="AK381" s="36" t="s">
        <v>50</v>
      </c>
      <c r="AL381" s="9">
        <f t="shared" si="41"/>
        <v>-1.5810017441795292</v>
      </c>
      <c r="AM381" s="9">
        <f t="shared" si="42"/>
        <v>-1.1353680741358696</v>
      </c>
      <c r="AN381">
        <f t="shared" si="43"/>
        <v>0</v>
      </c>
      <c r="AO381" s="6">
        <f t="shared" si="44"/>
        <v>0</v>
      </c>
      <c r="AP381" s="9">
        <f>($AL$3*AL381+$AM$3*AM381+$AN$3*AN381+$AO$3*AO381)+$K$3*VLOOKUP(K381,COND!$A$2:$C$7,2,FALSE)+$L$3*VLOOKUP(L381,COND!$A$2:$C$7,3,FALSE)</f>
        <v>-3.8825170640483879</v>
      </c>
      <c r="AQ381" s="28">
        <f t="shared" si="45"/>
        <v>-0.13889749864066395</v>
      </c>
      <c r="AR381" t="str">
        <f t="shared" si="46"/>
        <v>DH</v>
      </c>
      <c r="AS381">
        <v>700</v>
      </c>
      <c r="AT381">
        <v>377</v>
      </c>
      <c r="AV381" t="str">
        <f t="shared" si="47"/>
        <v>Unlikely</v>
      </c>
      <c r="AX381" t="e">
        <f>IF(VLOOKUP($B381,'Draft List'!$D$4:$AC$2598,AX$3,FALSE)&lt;&gt;0,VLOOKUP($B381,'Draft List'!$D$4:$AC$2598,AX$3,FALSE),"")</f>
        <v>#N/A</v>
      </c>
      <c r="AY381" t="e">
        <f>IF(VLOOKUP($B381,'Draft List'!$D$4:$AC$2598,AY$3,FALSE)&lt;&gt;0,VLOOKUP($B381,'Draft List'!$D$4:$AC$2598,AY$3,FALSE),"")</f>
        <v>#N/A</v>
      </c>
      <c r="AZ381" t="e">
        <f>IF(VLOOKUP($B381,'Draft List'!$D$4:$AC$2598,AZ$3,FALSE)&lt;&gt;0,VLOOKUP($B381,'Draft List'!$D$4:$AC$2598,AZ$3,FALSE),"")</f>
        <v>#N/A</v>
      </c>
      <c r="BA381" t="e">
        <f>IF(VLOOKUP($B381,'Draft List'!$D$4:$AC$2598,BA$3,FALSE)&lt;&gt;0,VLOOKUP($B381,'Draft List'!$D$4:$AC$2598,BA$3,FALSE),"")</f>
        <v>#N/A</v>
      </c>
    </row>
    <row r="382" spans="1:53" hidden="1" x14ac:dyDescent="0.25">
      <c r="A382" t="str">
        <f t="shared" si="40"/>
        <v>SPRoberto García21</v>
      </c>
      <c r="B382" t="e">
        <f>VLOOKUP($A382,draft_listing_batters_stats!$A$1:$B$1324,2,FALSE)</f>
        <v>#N/A</v>
      </c>
      <c r="C382" s="1" t="s">
        <v>25</v>
      </c>
      <c r="D382" s="1" t="s">
        <v>372</v>
      </c>
      <c r="E382" s="1" t="s">
        <v>136</v>
      </c>
      <c r="F382" s="1">
        <v>21</v>
      </c>
      <c r="G382" s="1" t="s">
        <v>44</v>
      </c>
      <c r="H382" s="1" t="s">
        <v>44</v>
      </c>
      <c r="I382" s="1" t="s">
        <v>54</v>
      </c>
      <c r="J382" s="24" t="s">
        <v>54</v>
      </c>
      <c r="K382" s="1" t="s">
        <v>47</v>
      </c>
      <c r="L382" s="24" t="s">
        <v>46</v>
      </c>
      <c r="M382" s="1">
        <v>1</v>
      </c>
      <c r="N382" s="1">
        <v>1</v>
      </c>
      <c r="O382" s="1">
        <v>2</v>
      </c>
      <c r="P382" s="1">
        <v>1</v>
      </c>
      <c r="Q382" s="24">
        <v>2</v>
      </c>
      <c r="R382" s="1">
        <v>3</v>
      </c>
      <c r="S382" s="1">
        <v>1</v>
      </c>
      <c r="T382" s="1">
        <v>2</v>
      </c>
      <c r="U382" s="1">
        <v>3</v>
      </c>
      <c r="V382" s="24">
        <v>2</v>
      </c>
      <c r="W382" s="1">
        <v>6</v>
      </c>
      <c r="X382" s="1">
        <v>4</v>
      </c>
      <c r="Y382" s="24">
        <v>1</v>
      </c>
      <c r="Z382" s="1" t="s">
        <v>48</v>
      </c>
      <c r="AA382" s="1" t="s">
        <v>48</v>
      </c>
      <c r="AB382" s="1" t="s">
        <v>48</v>
      </c>
      <c r="AC382" s="1" t="s">
        <v>48</v>
      </c>
      <c r="AD382" s="1" t="s">
        <v>48</v>
      </c>
      <c r="AE382" s="1" t="s">
        <v>48</v>
      </c>
      <c r="AF382" s="1" t="s">
        <v>48</v>
      </c>
      <c r="AG382" s="24" t="s">
        <v>48</v>
      </c>
      <c r="AH382" s="1">
        <v>2</v>
      </c>
      <c r="AI382" s="1">
        <v>1</v>
      </c>
      <c r="AJ382" s="24">
        <v>2</v>
      </c>
      <c r="AK382" s="36" t="s">
        <v>854</v>
      </c>
      <c r="AL382" s="9">
        <f t="shared" si="41"/>
        <v>-1.961265515986587</v>
      </c>
      <c r="AM382" s="9">
        <f t="shared" si="42"/>
        <v>-1.1367347435620756</v>
      </c>
      <c r="AN382">
        <f t="shared" si="43"/>
        <v>0</v>
      </c>
      <c r="AO382" s="6">
        <f t="shared" si="44"/>
        <v>0</v>
      </c>
      <c r="AP382" s="9">
        <f>($AL$3*AL382+$AM$3*AM382+$AN$3*AN382+$AO$3*AO382)+$K$3*VLOOKUP(K382,COND!$A$2:$C$7,2,FALSE)+$L$3*VLOOKUP(L382,COND!$A$2:$C$7,3,FALSE)</f>
        <v>-3.9369434743435647</v>
      </c>
      <c r="AQ382" s="28">
        <f t="shared" si="45"/>
        <v>-0.14665742154752573</v>
      </c>
      <c r="AR382" t="str">
        <f t="shared" si="46"/>
        <v>DH</v>
      </c>
      <c r="AS382">
        <v>700</v>
      </c>
      <c r="AT382">
        <v>378</v>
      </c>
      <c r="AV382" t="str">
        <f t="shared" si="47"/>
        <v>Unlikely</v>
      </c>
      <c r="AX382" t="e">
        <f>IF(VLOOKUP($B382,'Draft List'!$D$4:$AC$2598,AX$3,FALSE)&lt;&gt;0,VLOOKUP($B382,'Draft List'!$D$4:$AC$2598,AX$3,FALSE),"")</f>
        <v>#N/A</v>
      </c>
      <c r="AY382" t="e">
        <f>IF(VLOOKUP($B382,'Draft List'!$D$4:$AC$2598,AY$3,FALSE)&lt;&gt;0,VLOOKUP($B382,'Draft List'!$D$4:$AC$2598,AY$3,FALSE),"")</f>
        <v>#N/A</v>
      </c>
      <c r="AZ382" t="e">
        <f>IF(VLOOKUP($B382,'Draft List'!$D$4:$AC$2598,AZ$3,FALSE)&lt;&gt;0,VLOOKUP($B382,'Draft List'!$D$4:$AC$2598,AZ$3,FALSE),"")</f>
        <v>#N/A</v>
      </c>
      <c r="BA382" t="e">
        <f>IF(VLOOKUP($B382,'Draft List'!$D$4:$AC$2598,BA$3,FALSE)&lt;&gt;0,VLOOKUP($B382,'Draft List'!$D$4:$AC$2598,BA$3,FALSE),"")</f>
        <v>#N/A</v>
      </c>
    </row>
    <row r="383" spans="1:53" x14ac:dyDescent="0.25">
      <c r="A383" t="str">
        <f t="shared" si="40"/>
        <v>3BJosé Guillén21</v>
      </c>
      <c r="B383">
        <f>VLOOKUP($A383,draft_listing_batters_stats!$A$1:$B$1324,2,FALSE)</f>
        <v>3432</v>
      </c>
      <c r="C383" s="1" t="s">
        <v>76</v>
      </c>
      <c r="D383" s="1" t="s">
        <v>150</v>
      </c>
      <c r="E383" s="1" t="s">
        <v>1215</v>
      </c>
      <c r="F383" s="1">
        <v>21</v>
      </c>
      <c r="G383" s="1" t="s">
        <v>44</v>
      </c>
      <c r="H383" s="1" t="s">
        <v>44</v>
      </c>
      <c r="I383" s="1" t="s">
        <v>54</v>
      </c>
      <c r="J383" s="24" t="s">
        <v>54</v>
      </c>
      <c r="K383" s="1" t="s">
        <v>47</v>
      </c>
      <c r="L383" s="24" t="s">
        <v>46</v>
      </c>
      <c r="M383" s="1">
        <v>2</v>
      </c>
      <c r="N383" s="1">
        <v>3</v>
      </c>
      <c r="O383" s="1">
        <v>2</v>
      </c>
      <c r="P383" s="1">
        <v>2</v>
      </c>
      <c r="Q383" s="24">
        <v>1</v>
      </c>
      <c r="R383" s="1">
        <v>2</v>
      </c>
      <c r="S383" s="1">
        <v>4</v>
      </c>
      <c r="T383" s="1">
        <v>3</v>
      </c>
      <c r="U383" s="1">
        <v>3</v>
      </c>
      <c r="V383" s="24">
        <v>3</v>
      </c>
      <c r="W383" s="1">
        <v>7</v>
      </c>
      <c r="X383" s="1">
        <v>6</v>
      </c>
      <c r="Y383" s="24">
        <v>1</v>
      </c>
      <c r="Z383" s="1" t="s">
        <v>48</v>
      </c>
      <c r="AA383" s="1" t="s">
        <v>48</v>
      </c>
      <c r="AB383" s="1">
        <v>1</v>
      </c>
      <c r="AC383" s="1">
        <v>5</v>
      </c>
      <c r="AD383" s="1">
        <v>1</v>
      </c>
      <c r="AE383" s="1" t="s">
        <v>48</v>
      </c>
      <c r="AF383" s="1">
        <v>1</v>
      </c>
      <c r="AG383" s="24">
        <v>2</v>
      </c>
      <c r="AH383" s="1">
        <v>4</v>
      </c>
      <c r="AI383" s="1">
        <v>2</v>
      </c>
      <c r="AJ383" s="24">
        <v>2</v>
      </c>
      <c r="AK383" s="36" t="s">
        <v>832</v>
      </c>
      <c r="AL383" s="9">
        <f t="shared" si="41"/>
        <v>-1.4868967103540081</v>
      </c>
      <c r="AM383" s="9">
        <f t="shared" si="42"/>
        <v>-1.183033107067655</v>
      </c>
      <c r="AN383">
        <f t="shared" si="43"/>
        <v>0</v>
      </c>
      <c r="AO383" s="6">
        <f t="shared" si="44"/>
        <v>0.5</v>
      </c>
      <c r="AP383" s="9">
        <f>($AL$3*AL383+$AM$3*AM383+$AN$3*AN383+$AO$3*AO383)+$K$3*VLOOKUP(K383,COND!$A$2:$C$7,2,FALSE)+$L$3*VLOOKUP(L383,COND!$A$2:$C$7,3,FALSE)</f>
        <v>-3.945086955847259</v>
      </c>
      <c r="AQ383" s="28">
        <f t="shared" si="45"/>
        <v>-0.14781849001262204</v>
      </c>
      <c r="AR383" t="str">
        <f t="shared" si="46"/>
        <v>3B</v>
      </c>
      <c r="AS383">
        <v>700</v>
      </c>
      <c r="AT383">
        <v>379</v>
      </c>
      <c r="AV383" t="str">
        <f t="shared" si="47"/>
        <v>Unlikely</v>
      </c>
      <c r="AX383">
        <f>IF(VLOOKUP($B383,'Draft List'!$D$4:$AC$2598,AX$3,FALSE)&lt;&gt;0,VLOOKUP($B383,'Draft List'!$D$4:$AC$2598,AX$3,FALSE),"")</f>
        <v>327</v>
      </c>
      <c r="AY383">
        <f>IF(VLOOKUP($B383,'Draft List'!$D$4:$AC$2598,AY$3,FALSE)&lt;&gt;0,VLOOKUP($B383,'Draft List'!$D$4:$AC$2598,AY$3,FALSE),"")</f>
        <v>13</v>
      </c>
      <c r="AZ383">
        <f>IF(VLOOKUP($B383,'Draft List'!$D$4:$AC$2598,AZ$3,FALSE)&lt;&gt;0,VLOOKUP($B383,'Draft List'!$D$4:$AC$2598,AZ$3,FALSE),"")</f>
        <v>9</v>
      </c>
      <c r="BA383" t="str">
        <f>IF(VLOOKUP($B383,'Draft List'!$D$4:$AC$2598,BA$3,FALSE)&lt;&gt;0,VLOOKUP($B383,'Draft List'!$D$4:$AC$2598,BA$3,FALSE),"")</f>
        <v>Palm Springs Codgers</v>
      </c>
    </row>
    <row r="384" spans="1:53" hidden="1" x14ac:dyDescent="0.25">
      <c r="A384" t="str">
        <f t="shared" si="40"/>
        <v>RPPaul Murphy23</v>
      </c>
      <c r="B384" t="e">
        <f>VLOOKUP($A384,draft_listing_batters_stats!$A$1:$B$1324,2,FALSE)</f>
        <v>#N/A</v>
      </c>
      <c r="C384" s="1" t="s">
        <v>885</v>
      </c>
      <c r="D384" s="1" t="s">
        <v>199</v>
      </c>
      <c r="E384" s="1" t="s">
        <v>769</v>
      </c>
      <c r="F384" s="1">
        <v>23</v>
      </c>
      <c r="G384" s="1" t="s">
        <v>58</v>
      </c>
      <c r="H384" s="1" t="s">
        <v>58</v>
      </c>
      <c r="I384" s="1" t="s">
        <v>54</v>
      </c>
      <c r="J384" s="24" t="s">
        <v>54</v>
      </c>
      <c r="K384" s="1" t="s">
        <v>46</v>
      </c>
      <c r="L384" s="24" t="s">
        <v>47</v>
      </c>
      <c r="M384" s="1">
        <v>2</v>
      </c>
      <c r="N384" s="1">
        <v>2</v>
      </c>
      <c r="O384" s="1">
        <v>1</v>
      </c>
      <c r="P384" s="1">
        <v>3</v>
      </c>
      <c r="Q384" s="24">
        <v>2</v>
      </c>
      <c r="R384" s="1">
        <v>2</v>
      </c>
      <c r="S384" s="1">
        <v>2</v>
      </c>
      <c r="T384" s="1">
        <v>1</v>
      </c>
      <c r="U384" s="1">
        <v>6</v>
      </c>
      <c r="V384" s="24">
        <v>4</v>
      </c>
      <c r="W384" s="1">
        <v>7</v>
      </c>
      <c r="X384" s="1">
        <v>1</v>
      </c>
      <c r="Y384" s="24">
        <v>1</v>
      </c>
      <c r="Z384" s="1" t="s">
        <v>48</v>
      </c>
      <c r="AA384" s="1" t="s">
        <v>48</v>
      </c>
      <c r="AB384" s="1" t="s">
        <v>48</v>
      </c>
      <c r="AC384" s="1" t="s">
        <v>48</v>
      </c>
      <c r="AD384" s="1" t="s">
        <v>48</v>
      </c>
      <c r="AE384" s="1" t="s">
        <v>48</v>
      </c>
      <c r="AF384" s="1" t="s">
        <v>48</v>
      </c>
      <c r="AG384" s="24" t="s">
        <v>48</v>
      </c>
      <c r="AH384" s="1">
        <v>1</v>
      </c>
      <c r="AI384" s="1">
        <v>2</v>
      </c>
      <c r="AJ384" s="24">
        <v>1</v>
      </c>
      <c r="AK384" s="36" t="s">
        <v>50</v>
      </c>
      <c r="AL384" s="9">
        <f t="shared" si="41"/>
        <v>-1.4912921941699482</v>
      </c>
      <c r="AM384" s="9">
        <f t="shared" si="42"/>
        <v>-1.1421308645070383</v>
      </c>
      <c r="AN384">
        <f t="shared" si="43"/>
        <v>0</v>
      </c>
      <c r="AO384" s="6">
        <f t="shared" si="44"/>
        <v>0</v>
      </c>
      <c r="AP384" s="9">
        <f>($AL$3*AL384+$AM$3*AM384+$AN$3*AN384+$AO$3*AO384)+$K$3*VLOOKUP(K384,COND!$A$2:$C$7,2,FALSE)+$L$3*VLOOKUP(L384,COND!$A$2:$C$7,3,FALSE)</f>
        <v>-3.9546995935014539</v>
      </c>
      <c r="AQ384" s="28">
        <f t="shared" si="45"/>
        <v>-0.14918902550676172</v>
      </c>
      <c r="AR384" t="str">
        <f t="shared" si="46"/>
        <v>DH</v>
      </c>
      <c r="AS384">
        <v>700</v>
      </c>
      <c r="AT384">
        <v>380</v>
      </c>
      <c r="AV384" t="str">
        <f t="shared" si="47"/>
        <v>Unlikely</v>
      </c>
      <c r="AX384" t="e">
        <f>IF(VLOOKUP($B384,'Draft List'!$D$4:$AC$2598,AX$3,FALSE)&lt;&gt;0,VLOOKUP($B384,'Draft List'!$D$4:$AC$2598,AX$3,FALSE),"")</f>
        <v>#N/A</v>
      </c>
      <c r="AY384" t="e">
        <f>IF(VLOOKUP($B384,'Draft List'!$D$4:$AC$2598,AY$3,FALSE)&lt;&gt;0,VLOOKUP($B384,'Draft List'!$D$4:$AC$2598,AY$3,FALSE),"")</f>
        <v>#N/A</v>
      </c>
      <c r="AZ384" t="e">
        <f>IF(VLOOKUP($B384,'Draft List'!$D$4:$AC$2598,AZ$3,FALSE)&lt;&gt;0,VLOOKUP($B384,'Draft List'!$D$4:$AC$2598,AZ$3,FALSE),"")</f>
        <v>#N/A</v>
      </c>
      <c r="BA384" t="e">
        <f>IF(VLOOKUP($B384,'Draft List'!$D$4:$AC$2598,BA$3,FALSE)&lt;&gt;0,VLOOKUP($B384,'Draft List'!$D$4:$AC$2598,BA$3,FALSE),"")</f>
        <v>#N/A</v>
      </c>
    </row>
    <row r="385" spans="1:53" hidden="1" x14ac:dyDescent="0.25">
      <c r="A385" t="str">
        <f t="shared" si="40"/>
        <v>RPDavid Shelton24</v>
      </c>
      <c r="B385" t="e">
        <f>VLOOKUP($A385,draft_listing_batters_stats!$A$1:$B$1324,2,FALSE)</f>
        <v>#N/A</v>
      </c>
      <c r="C385" s="1" t="s">
        <v>885</v>
      </c>
      <c r="D385" s="1" t="s">
        <v>187</v>
      </c>
      <c r="E385" s="1" t="s">
        <v>477</v>
      </c>
      <c r="F385" s="1">
        <v>24</v>
      </c>
      <c r="G385" s="1" t="s">
        <v>44</v>
      </c>
      <c r="H385" s="1" t="s">
        <v>44</v>
      </c>
      <c r="I385" s="1" t="s">
        <v>54</v>
      </c>
      <c r="J385" s="24" t="s">
        <v>54</v>
      </c>
      <c r="K385" s="1" t="s">
        <v>47</v>
      </c>
      <c r="L385" s="24" t="s">
        <v>46</v>
      </c>
      <c r="M385" s="1">
        <v>2</v>
      </c>
      <c r="N385" s="1">
        <v>1</v>
      </c>
      <c r="O385" s="1">
        <v>1</v>
      </c>
      <c r="P385" s="1">
        <v>3</v>
      </c>
      <c r="Q385" s="24">
        <v>2</v>
      </c>
      <c r="R385" s="1">
        <v>2</v>
      </c>
      <c r="S385" s="1">
        <v>1</v>
      </c>
      <c r="T385" s="1">
        <v>1</v>
      </c>
      <c r="U385" s="1">
        <v>7</v>
      </c>
      <c r="V385" s="24">
        <v>3</v>
      </c>
      <c r="W385" s="1">
        <v>5</v>
      </c>
      <c r="X385" s="1">
        <v>3</v>
      </c>
      <c r="Y385" s="24">
        <v>1</v>
      </c>
      <c r="Z385" s="1" t="s">
        <v>48</v>
      </c>
      <c r="AA385" s="1" t="s">
        <v>48</v>
      </c>
      <c r="AB385" s="1" t="s">
        <v>48</v>
      </c>
      <c r="AC385" s="1" t="s">
        <v>48</v>
      </c>
      <c r="AD385" s="1" t="s">
        <v>48</v>
      </c>
      <c r="AE385" s="1" t="s">
        <v>48</v>
      </c>
      <c r="AF385" s="1" t="s">
        <v>48</v>
      </c>
      <c r="AG385" s="24" t="s">
        <v>48</v>
      </c>
      <c r="AH385" s="1">
        <v>1</v>
      </c>
      <c r="AI385" s="1">
        <v>1</v>
      </c>
      <c r="AJ385" s="24">
        <v>1</v>
      </c>
      <c r="AK385" s="36" t="s">
        <v>50</v>
      </c>
      <c r="AL385" s="9">
        <f t="shared" si="41"/>
        <v>-1.5423520737886516</v>
      </c>
      <c r="AM385" s="9">
        <f t="shared" si="42"/>
        <v>-1.1434975339332443</v>
      </c>
      <c r="AN385">
        <f t="shared" si="43"/>
        <v>0</v>
      </c>
      <c r="AO385" s="6">
        <f t="shared" si="44"/>
        <v>0</v>
      </c>
      <c r="AP385" s="9">
        <f>($AL$3*AL385+$AM$3*AM385+$AN$3*AN385+$AO$3*AO385)+$K$3*VLOOKUP(K385,COND!$A$2:$C$7,2,FALSE)+$L$3*VLOOKUP(L385,COND!$A$2:$C$7,3,FALSE)</f>
        <v>-3.9762056145777969</v>
      </c>
      <c r="AQ385" s="28">
        <f t="shared" si="45"/>
        <v>-0.15225527706883754</v>
      </c>
      <c r="AR385" t="str">
        <f t="shared" si="46"/>
        <v>DH</v>
      </c>
      <c r="AS385">
        <v>700</v>
      </c>
      <c r="AT385">
        <v>381</v>
      </c>
      <c r="AV385" t="str">
        <f t="shared" si="47"/>
        <v>Unlikely</v>
      </c>
      <c r="AX385" t="e">
        <f>IF(VLOOKUP($B385,'Draft List'!$D$4:$AC$2598,AX$3,FALSE)&lt;&gt;0,VLOOKUP($B385,'Draft List'!$D$4:$AC$2598,AX$3,FALSE),"")</f>
        <v>#N/A</v>
      </c>
      <c r="AY385" t="e">
        <f>IF(VLOOKUP($B385,'Draft List'!$D$4:$AC$2598,AY$3,FALSE)&lt;&gt;0,VLOOKUP($B385,'Draft List'!$D$4:$AC$2598,AY$3,FALSE),"")</f>
        <v>#N/A</v>
      </c>
      <c r="AZ385" t="e">
        <f>IF(VLOOKUP($B385,'Draft List'!$D$4:$AC$2598,AZ$3,FALSE)&lt;&gt;0,VLOOKUP($B385,'Draft List'!$D$4:$AC$2598,AZ$3,FALSE),"")</f>
        <v>#N/A</v>
      </c>
      <c r="BA385" t="e">
        <f>IF(VLOOKUP($B385,'Draft List'!$D$4:$AC$2598,BA$3,FALSE)&lt;&gt;0,VLOOKUP($B385,'Draft List'!$D$4:$AC$2598,BA$3,FALSE),"")</f>
        <v>#N/A</v>
      </c>
    </row>
    <row r="386" spans="1:53" hidden="1" x14ac:dyDescent="0.25">
      <c r="A386" t="str">
        <f t="shared" si="40"/>
        <v>1BAntónio Moreno18</v>
      </c>
      <c r="B386">
        <f>VLOOKUP($A386,draft_listing_batters_stats!$A$1:$B$1324,2,FALSE)</f>
        <v>6282</v>
      </c>
      <c r="C386" s="1" t="s">
        <v>94</v>
      </c>
      <c r="D386" s="1" t="s">
        <v>193</v>
      </c>
      <c r="E386" s="1" t="s">
        <v>774</v>
      </c>
      <c r="F386" s="1">
        <v>18</v>
      </c>
      <c r="G386" s="1" t="s">
        <v>68</v>
      </c>
      <c r="H386" s="1" t="s">
        <v>44</v>
      </c>
      <c r="I386" s="1" t="s">
        <v>54</v>
      </c>
      <c r="J386" s="24" t="s">
        <v>54</v>
      </c>
      <c r="K386" s="1" t="s">
        <v>47</v>
      </c>
      <c r="L386" s="24" t="s">
        <v>46</v>
      </c>
      <c r="M386" s="1">
        <v>1</v>
      </c>
      <c r="N386" s="1">
        <v>1</v>
      </c>
      <c r="O386" s="1">
        <v>2</v>
      </c>
      <c r="P386" s="1">
        <v>2</v>
      </c>
      <c r="Q386" s="24">
        <v>2</v>
      </c>
      <c r="R386" s="1">
        <v>1</v>
      </c>
      <c r="S386" s="1">
        <v>2</v>
      </c>
      <c r="T386" s="1">
        <v>5</v>
      </c>
      <c r="U386" s="1">
        <v>5</v>
      </c>
      <c r="V386" s="24">
        <v>6</v>
      </c>
      <c r="W386" s="1">
        <v>2</v>
      </c>
      <c r="X386" s="1">
        <v>3</v>
      </c>
      <c r="Y386" s="24">
        <v>1</v>
      </c>
      <c r="Z386" s="1" t="s">
        <v>48</v>
      </c>
      <c r="AA386" s="1">
        <v>1</v>
      </c>
      <c r="AB386" s="1" t="s">
        <v>48</v>
      </c>
      <c r="AC386" s="1" t="s">
        <v>48</v>
      </c>
      <c r="AD386" s="1" t="s">
        <v>48</v>
      </c>
      <c r="AE386" s="1" t="s">
        <v>48</v>
      </c>
      <c r="AF386" s="1" t="s">
        <v>48</v>
      </c>
      <c r="AG386" s="24" t="s">
        <v>48</v>
      </c>
      <c r="AH386" s="1">
        <v>1</v>
      </c>
      <c r="AI386" s="1">
        <v>1</v>
      </c>
      <c r="AJ386" s="24">
        <v>1</v>
      </c>
      <c r="AK386" s="36" t="s">
        <v>1077</v>
      </c>
      <c r="AL386" s="9">
        <f t="shared" si="41"/>
        <v>-1.871555965977006</v>
      </c>
      <c r="AM386" s="9">
        <f t="shared" si="42"/>
        <v>-1.1421175949895208</v>
      </c>
      <c r="AN386">
        <f t="shared" si="43"/>
        <v>0</v>
      </c>
      <c r="AO386" s="6">
        <f t="shared" si="44"/>
        <v>0</v>
      </c>
      <c r="AP386" s="9">
        <f>($AL$3*AL386+$AM$3*AM386+$AN$3*AN386+$AO$3*AO386)+$K$3*VLOOKUP(K386,COND!$A$2:$C$7,2,FALSE)+$L$3*VLOOKUP(L386,COND!$A$2:$C$7,3,FALSE)</f>
        <v>-3.9925667364719502</v>
      </c>
      <c r="AQ386" s="28">
        <f t="shared" si="45"/>
        <v>-0.1545879873078527</v>
      </c>
      <c r="AR386" t="str">
        <f t="shared" si="46"/>
        <v>1B</v>
      </c>
      <c r="AS386">
        <v>700</v>
      </c>
      <c r="AT386">
        <v>382</v>
      </c>
      <c r="AV386" t="str">
        <f t="shared" si="47"/>
        <v>Unlikely</v>
      </c>
      <c r="AX386" t="str">
        <f>IF(VLOOKUP($B386,'Draft List'!$D$4:$AC$2598,AX$3,FALSE)&lt;&gt;0,VLOOKUP($B386,'Draft List'!$D$4:$AC$2598,AX$3,FALSE),"")</f>
        <v/>
      </c>
      <c r="AY386" t="str">
        <f>IF(VLOOKUP($B386,'Draft List'!$D$4:$AC$2598,AY$3,FALSE)&lt;&gt;0,VLOOKUP($B386,'Draft List'!$D$4:$AC$2598,AY$3,FALSE),"")</f>
        <v/>
      </c>
      <c r="AZ386" t="str">
        <f>IF(VLOOKUP($B386,'Draft List'!$D$4:$AC$2598,AZ$3,FALSE)&lt;&gt;0,VLOOKUP($B386,'Draft List'!$D$4:$AC$2598,AZ$3,FALSE),"")</f>
        <v/>
      </c>
      <c r="BA386" t="str">
        <f>IF(VLOOKUP($B386,'Draft List'!$D$4:$AC$2598,BA$3,FALSE)&lt;&gt;0,VLOOKUP($B386,'Draft List'!$D$4:$AC$2598,BA$3,FALSE),"")</f>
        <v/>
      </c>
    </row>
    <row r="387" spans="1:53" hidden="1" x14ac:dyDescent="0.25">
      <c r="A387" t="str">
        <f t="shared" si="40"/>
        <v>RPCurt Miller23</v>
      </c>
      <c r="B387" t="e">
        <f>VLOOKUP($A387,draft_listing_batters_stats!$A$1:$B$1324,2,FALSE)</f>
        <v>#N/A</v>
      </c>
      <c r="C387" s="1" t="s">
        <v>885</v>
      </c>
      <c r="D387" s="1" t="s">
        <v>221</v>
      </c>
      <c r="E387" s="1" t="s">
        <v>180</v>
      </c>
      <c r="F387" s="1">
        <v>23</v>
      </c>
      <c r="G387" s="1" t="s">
        <v>68</v>
      </c>
      <c r="H387" s="1" t="s">
        <v>44</v>
      </c>
      <c r="I387" s="1" t="s">
        <v>54</v>
      </c>
      <c r="J387" s="24" t="s">
        <v>54</v>
      </c>
      <c r="K387" s="1" t="s">
        <v>47</v>
      </c>
      <c r="L387" s="24" t="s">
        <v>46</v>
      </c>
      <c r="M387" s="1">
        <v>2</v>
      </c>
      <c r="N387" s="1">
        <v>2</v>
      </c>
      <c r="O387" s="1">
        <v>2</v>
      </c>
      <c r="P387" s="1">
        <v>1</v>
      </c>
      <c r="Q387" s="24">
        <v>3</v>
      </c>
      <c r="R387" s="1">
        <v>3</v>
      </c>
      <c r="S387" s="1">
        <v>2</v>
      </c>
      <c r="T387" s="1">
        <v>2</v>
      </c>
      <c r="U387" s="1">
        <v>1</v>
      </c>
      <c r="V387" s="24">
        <v>5</v>
      </c>
      <c r="W387" s="1">
        <v>6</v>
      </c>
      <c r="X387" s="1">
        <v>3</v>
      </c>
      <c r="Y387" s="24">
        <v>1</v>
      </c>
      <c r="Z387" s="1" t="s">
        <v>48</v>
      </c>
      <c r="AA387" s="1" t="s">
        <v>48</v>
      </c>
      <c r="AB387" s="1" t="s">
        <v>48</v>
      </c>
      <c r="AC387" s="1" t="s">
        <v>48</v>
      </c>
      <c r="AD387" s="1" t="s">
        <v>48</v>
      </c>
      <c r="AE387" s="1" t="s">
        <v>48</v>
      </c>
      <c r="AF387" s="1" t="s">
        <v>48</v>
      </c>
      <c r="AG387" s="24" t="s">
        <v>48</v>
      </c>
      <c r="AH387" s="1">
        <v>1</v>
      </c>
      <c r="AI387" s="1">
        <v>1</v>
      </c>
      <c r="AJ387" s="24">
        <v>4</v>
      </c>
      <c r="AK387" s="36" t="s">
        <v>50</v>
      </c>
      <c r="AL387" s="9">
        <f t="shared" si="41"/>
        <v>-1.5476334603481254</v>
      </c>
      <c r="AM387" s="9">
        <f t="shared" si="42"/>
        <v>-1.1450449445112836</v>
      </c>
      <c r="AN387">
        <f t="shared" si="43"/>
        <v>0</v>
      </c>
      <c r="AO387" s="6">
        <f t="shared" si="44"/>
        <v>0</v>
      </c>
      <c r="AP387" s="9">
        <f>($AL$3*AL387+$AM$3*AM387+$AN$3*AN387+$AO$3*AO387)+$K$3*VLOOKUP(K387,COND!$A$2:$C$7,2,FALSE)+$L$3*VLOOKUP(L387,COND!$A$2:$C$7,3,FALSE)</f>
        <v>-3.9953026801702141</v>
      </c>
      <c r="AQ387" s="28">
        <f t="shared" si="45"/>
        <v>-0.15497806837439557</v>
      </c>
      <c r="AR387" t="str">
        <f t="shared" si="46"/>
        <v>DH</v>
      </c>
      <c r="AS387">
        <v>700</v>
      </c>
      <c r="AT387">
        <v>383</v>
      </c>
      <c r="AV387" t="str">
        <f t="shared" si="47"/>
        <v>Unlikely</v>
      </c>
      <c r="AX387" t="e">
        <f>IF(VLOOKUP($B387,'Draft List'!$D$4:$AC$2598,AX$3,FALSE)&lt;&gt;0,VLOOKUP($B387,'Draft List'!$D$4:$AC$2598,AX$3,FALSE),"")</f>
        <v>#N/A</v>
      </c>
      <c r="AY387" t="e">
        <f>IF(VLOOKUP($B387,'Draft List'!$D$4:$AC$2598,AY$3,FALSE)&lt;&gt;0,VLOOKUP($B387,'Draft List'!$D$4:$AC$2598,AY$3,FALSE),"")</f>
        <v>#N/A</v>
      </c>
      <c r="AZ387" t="e">
        <f>IF(VLOOKUP($B387,'Draft List'!$D$4:$AC$2598,AZ$3,FALSE)&lt;&gt;0,VLOOKUP($B387,'Draft List'!$D$4:$AC$2598,AZ$3,FALSE),"")</f>
        <v>#N/A</v>
      </c>
      <c r="BA387" t="e">
        <f>IF(VLOOKUP($B387,'Draft List'!$D$4:$AC$2598,BA$3,FALSE)&lt;&gt;0,VLOOKUP($B387,'Draft List'!$D$4:$AC$2598,BA$3,FALSE),"")</f>
        <v>#N/A</v>
      </c>
    </row>
    <row r="388" spans="1:53" hidden="1" x14ac:dyDescent="0.25">
      <c r="A388" t="str">
        <f t="shared" si="40"/>
        <v>CLArturo García21</v>
      </c>
      <c r="B388" t="e">
        <f>VLOOKUP($A388,draft_listing_batters_stats!$A$1:$B$1324,2,FALSE)</f>
        <v>#N/A</v>
      </c>
      <c r="C388" s="1" t="s">
        <v>53</v>
      </c>
      <c r="D388" s="1" t="s">
        <v>629</v>
      </c>
      <c r="E388" s="1" t="s">
        <v>136</v>
      </c>
      <c r="F388" s="1">
        <v>21</v>
      </c>
      <c r="G388" s="1" t="s">
        <v>44</v>
      </c>
      <c r="H388" s="1" t="s">
        <v>44</v>
      </c>
      <c r="I388" s="1" t="s">
        <v>54</v>
      </c>
      <c r="J388" s="24" t="s">
        <v>54</v>
      </c>
      <c r="K388" s="1" t="s">
        <v>51</v>
      </c>
      <c r="L388" s="24" t="s">
        <v>46</v>
      </c>
      <c r="M388" s="1">
        <v>1</v>
      </c>
      <c r="N388" s="1">
        <v>4</v>
      </c>
      <c r="O388" s="1">
        <v>1</v>
      </c>
      <c r="P388" s="1">
        <v>1</v>
      </c>
      <c r="Q388" s="24">
        <v>1</v>
      </c>
      <c r="R388" s="1">
        <v>2</v>
      </c>
      <c r="S388" s="1">
        <v>4</v>
      </c>
      <c r="T388" s="1">
        <v>1</v>
      </c>
      <c r="U388" s="1">
        <v>6</v>
      </c>
      <c r="V388" s="24">
        <v>1</v>
      </c>
      <c r="W388" s="1">
        <v>5</v>
      </c>
      <c r="X388" s="1">
        <v>2</v>
      </c>
      <c r="Y388" s="24">
        <v>1</v>
      </c>
      <c r="Z388" s="1" t="s">
        <v>48</v>
      </c>
      <c r="AA388" s="1" t="s">
        <v>48</v>
      </c>
      <c r="AB388" s="1" t="s">
        <v>48</v>
      </c>
      <c r="AC388" s="1" t="s">
        <v>48</v>
      </c>
      <c r="AD388" s="1" t="s">
        <v>48</v>
      </c>
      <c r="AE388" s="1" t="s">
        <v>48</v>
      </c>
      <c r="AF388" s="1" t="s">
        <v>48</v>
      </c>
      <c r="AG388" s="24" t="s">
        <v>48</v>
      </c>
      <c r="AH388" s="1">
        <v>1</v>
      </c>
      <c r="AI388" s="1">
        <v>1</v>
      </c>
      <c r="AJ388" s="24">
        <v>1</v>
      </c>
      <c r="AK388" s="36" t="s">
        <v>1065</v>
      </c>
      <c r="AL388" s="9">
        <f t="shared" si="41"/>
        <v>-1.9311637109714617</v>
      </c>
      <c r="AM388" s="9">
        <f t="shared" si="42"/>
        <v>-1.1600601247208815</v>
      </c>
      <c r="AN388">
        <f t="shared" si="43"/>
        <v>0</v>
      </c>
      <c r="AO388" s="6">
        <f t="shared" si="44"/>
        <v>0</v>
      </c>
      <c r="AP388" s="9">
        <f>($AL$3*AL388+$AM$3*AM388+$AN$3*AN388+$AO$3*AO388)+$K$3*VLOOKUP(K388,COND!$A$2:$C$7,2,FALSE)+$L$3*VLOOKUP(L388,COND!$A$2:$C$7,3,FALSE)</f>
        <v>-4.0138378677477249</v>
      </c>
      <c r="AQ388" s="28">
        <f t="shared" si="45"/>
        <v>-0.1576207491223201</v>
      </c>
      <c r="AR388" t="str">
        <f t="shared" si="46"/>
        <v>DH</v>
      </c>
      <c r="AS388">
        <v>700</v>
      </c>
      <c r="AT388">
        <v>384</v>
      </c>
      <c r="AV388" t="str">
        <f t="shared" si="47"/>
        <v>Unlikely</v>
      </c>
      <c r="AX388" t="e">
        <f>IF(VLOOKUP($B388,'Draft List'!$D$4:$AC$2598,AX$3,FALSE)&lt;&gt;0,VLOOKUP($B388,'Draft List'!$D$4:$AC$2598,AX$3,FALSE),"")</f>
        <v>#N/A</v>
      </c>
      <c r="AY388" t="e">
        <f>IF(VLOOKUP($B388,'Draft List'!$D$4:$AC$2598,AY$3,FALSE)&lt;&gt;0,VLOOKUP($B388,'Draft List'!$D$4:$AC$2598,AY$3,FALSE),"")</f>
        <v>#N/A</v>
      </c>
      <c r="AZ388" t="e">
        <f>IF(VLOOKUP($B388,'Draft List'!$D$4:$AC$2598,AZ$3,FALSE)&lt;&gt;0,VLOOKUP($B388,'Draft List'!$D$4:$AC$2598,AZ$3,FALSE),"")</f>
        <v>#N/A</v>
      </c>
      <c r="BA388" t="e">
        <f>IF(VLOOKUP($B388,'Draft List'!$D$4:$AC$2598,BA$3,FALSE)&lt;&gt;0,VLOOKUP($B388,'Draft List'!$D$4:$AC$2598,BA$3,FALSE),"")</f>
        <v>#N/A</v>
      </c>
    </row>
    <row r="389" spans="1:53" hidden="1" x14ac:dyDescent="0.25">
      <c r="A389" t="str">
        <f t="shared" ref="A389:A452" si="48">IF(C389="C","C-",C389)&amp;D389&amp;" "&amp;E389&amp;F389</f>
        <v>C-Jai Torley21</v>
      </c>
      <c r="B389">
        <f>VLOOKUP($A389,draft_listing_batters_stats!$A$1:$B$1324,2,FALSE)</f>
        <v>11209</v>
      </c>
      <c r="C389" s="1" t="s">
        <v>93</v>
      </c>
      <c r="D389" s="1" t="s">
        <v>1697</v>
      </c>
      <c r="E389" s="1" t="s">
        <v>1698</v>
      </c>
      <c r="F389" s="1">
        <v>21</v>
      </c>
      <c r="G389" s="1" t="s">
        <v>44</v>
      </c>
      <c r="H389" s="1" t="s">
        <v>44</v>
      </c>
      <c r="I389" s="1" t="s">
        <v>54</v>
      </c>
      <c r="J389" s="24" t="s">
        <v>54</v>
      </c>
      <c r="K389" s="1" t="s">
        <v>47</v>
      </c>
      <c r="L389" s="24" t="s">
        <v>46</v>
      </c>
      <c r="M389" s="1">
        <v>1</v>
      </c>
      <c r="N389" s="1">
        <v>2</v>
      </c>
      <c r="O389" s="1">
        <v>2</v>
      </c>
      <c r="P389" s="1">
        <v>1</v>
      </c>
      <c r="Q389" s="24">
        <v>1</v>
      </c>
      <c r="R389" s="1">
        <v>2</v>
      </c>
      <c r="S389" s="1">
        <v>5</v>
      </c>
      <c r="T389" s="1">
        <v>4</v>
      </c>
      <c r="U389" s="1">
        <v>1</v>
      </c>
      <c r="V389" s="24">
        <v>2</v>
      </c>
      <c r="W389" s="1">
        <v>4</v>
      </c>
      <c r="X389" s="1">
        <v>3</v>
      </c>
      <c r="Y389" s="24">
        <v>6</v>
      </c>
      <c r="Z389" s="1">
        <v>5</v>
      </c>
      <c r="AA389" s="1" t="s">
        <v>48</v>
      </c>
      <c r="AB389" s="1" t="s">
        <v>48</v>
      </c>
      <c r="AC389" s="1" t="s">
        <v>48</v>
      </c>
      <c r="AD389" s="1" t="s">
        <v>48</v>
      </c>
      <c r="AE389" s="1" t="s">
        <v>48</v>
      </c>
      <c r="AF389" s="1" t="s">
        <v>48</v>
      </c>
      <c r="AG389" s="24" t="s">
        <v>48</v>
      </c>
      <c r="AH389" s="1">
        <v>4</v>
      </c>
      <c r="AI389" s="1">
        <v>1</v>
      </c>
      <c r="AJ389" s="24">
        <v>2</v>
      </c>
      <c r="AK389" s="36" t="s">
        <v>832</v>
      </c>
      <c r="AL389" s="9">
        <f t="shared" ref="AL389:AL452" si="49">($M$3*(M389-$R$1)/$R$2+$N$3*(N389-$S$1)/$S$2+$O$3*(O389-$T$1)/$T$2+$P$3*(P389-$U$1)/$U$2+$Q$3*(Q389-$V$1)/$V$2)/(SUM($M$3:$Q$3))</f>
        <v>-1.9502219761849671</v>
      </c>
      <c r="AM389" s="9">
        <f t="shared" ref="AM389:AM452" si="50">($M$3*(R389-$R$1)/$R$2+$N$3*(S389-$S$1)/$S$2+$O$3*(T389-$T$1)/$T$2+$P$3*(U389-$U$1)/$U$2+$Q$3*(V389-$V$1)/$V$2)/(SUM($M$3:$Q$3))</f>
        <v>-1.2683471732612954</v>
      </c>
      <c r="AN389">
        <f t="shared" ref="AN389:AN452" si="51">IF(AVERAGE(AH389:AI389)&gt;9,1,0)+IF(AVERAGE(AH389:AI389)&gt;7,1,0)+IF(AH389&gt;7,1,0)+IF(AI389&gt;7,1,0)+IF(AJ389&gt;8,1,0)+IF(AJ389&gt;6,1,0)</f>
        <v>0</v>
      </c>
      <c r="AO389" s="6">
        <f t="shared" ref="AO389:AO452" si="52">MIN(2,IF(OR(Z389="-",Y389&lt;5),0,1+IF(Z389&gt;7,1+IF(Y389&gt;7,0.25,0),IF(Z389&gt;4,0.5+IF(Y389&gt;7,0.25,0),0+IF(Y389&gt;7,0.25))))+IF(AA389="-",0,IF(AA389&gt;9,0.5,IF(AA389&gt;7,0.25,0)))+IF(AB389="-",0,IF(AB389&gt;7,1.1,IF(AB389&gt;4,0.6,0)))+IF(OR(AC389="-",W389&lt;5),0,IF(AC389&gt;7,1+IF(W389&gt;7,0.25,0),IF(AC389&gt;4,0.5+IF(W389&gt;7,0.25,0),0)))+IF(AD389="-",0,IF(AD389&gt;7,1.5,IF(AD389&gt;4,1,0)))+IF(AE389="-",0,IF(AE389&gt;9,0.5,IF(AE389&gt;7,0.25,0)))+IF(AF389="-",0,IF(AF389&gt;7,1.25,IF(AF389&gt;4,0.75,0)))+IF(OR(AG389="-",X389&lt;4),0,IF(AG389&gt;7,1+IF(X389&gt;7,0.15,0),IF(AG389&gt;4,0.5+IF(X389&gt;7,0.15,0),0))))</f>
        <v>1.5</v>
      </c>
      <c r="AP389" s="9">
        <f>($AL$3*AL389+$AM$3*AM389+$AN$3*AN389+$AO$3*AO389)+$K$3*VLOOKUP(K389,COND!$A$2:$C$7,2,FALSE)+$L$3*VLOOKUP(L389,COND!$A$2:$C$7,3,FALSE)</f>
        <v>-4.0151882767540421</v>
      </c>
      <c r="AQ389" s="28">
        <f t="shared" ref="AQ389:AQ452" si="53">STANDARDIZE(AP389,AVERAGE($AP$5:$AP$1292),STDEVP($AP$5:$AP$1292))</f>
        <v>-0.15781328560828201</v>
      </c>
      <c r="AR389" t="str">
        <f t="shared" ref="AR389:AR452" si="54">IF(AND(Z389&lt;&gt;"-",Y389&gt;1),"C",IF(AB389=MAX(AB389:AD389),"2B",IF(AD389=MAX(AB389:AD389),"SS",IF(OR(AC389=MAX(AA389:AD389),AND(AC389&lt;&gt;"-",AC389&gt;4,W389&gt;5)),"3B",IF(AF389=MAX(AE389:AG389),"CF",IF(AND(AG389=MAX(AE389,AG389),AND(X389&gt;5,AE389&lt;&gt;"-")),"RF",IF(AE389&lt;&gt;"-","LF",IF(AA389&lt;&gt;"-","1B","DH"))))))))</f>
        <v>C</v>
      </c>
      <c r="AS389">
        <v>700</v>
      </c>
      <c r="AT389">
        <v>385</v>
      </c>
      <c r="AV389" t="str">
        <f t="shared" ref="AV389:AV452" si="55">IF(AND($R389&gt;=6,AVERAGE($T389:$U389)&gt;=6),"Likely",IF(OR($R389&gt;6,AND($R389=6,AVERAGE($T389:$U389)&gt;=3),AND($R389&gt;=5,AVERAGE($T389:$U389)&gt;=5),AVERAGE($R389,$T389:$U389)&gt;5),"Possible","Unlikely"))</f>
        <v>Unlikely</v>
      </c>
      <c r="AX389">
        <f>IF(VLOOKUP($B389,'Draft List'!$D$4:$AC$2598,AX$3,FALSE)&lt;&gt;0,VLOOKUP($B389,'Draft List'!$D$4:$AC$2598,AX$3,FALSE),"")</f>
        <v>104</v>
      </c>
      <c r="AY389">
        <f>IF(VLOOKUP($B389,'Draft List'!$D$4:$AC$2598,AY$3,FALSE)&lt;&gt;0,VLOOKUP($B389,'Draft List'!$D$4:$AC$2598,AY$3,FALSE),"")</f>
        <v>4</v>
      </c>
      <c r="AZ389">
        <f>IF(VLOOKUP($B389,'Draft List'!$D$4:$AC$2598,AZ$3,FALSE)&lt;&gt;0,VLOOKUP($B389,'Draft List'!$D$4:$AC$2598,AZ$3,FALSE),"")</f>
        <v>19</v>
      </c>
      <c r="BA389" t="str">
        <f>IF(VLOOKUP($B389,'Draft List'!$D$4:$AC$2598,BA$3,FALSE)&lt;&gt;0,VLOOKUP($B389,'Draft List'!$D$4:$AC$2598,BA$3,FALSE),"")</f>
        <v>West Virginia Alleghenies</v>
      </c>
    </row>
    <row r="390" spans="1:53" hidden="1" x14ac:dyDescent="0.25">
      <c r="A390" t="str">
        <f t="shared" si="48"/>
        <v>RFJoe Bailey21</v>
      </c>
      <c r="B390">
        <f>VLOOKUP($A390,draft_listing_batters_stats!$A$1:$B$1324,2,FALSE)</f>
        <v>8754</v>
      </c>
      <c r="C390" s="1" t="s">
        <v>73</v>
      </c>
      <c r="D390" s="1" t="s">
        <v>208</v>
      </c>
      <c r="E390" s="1" t="s">
        <v>638</v>
      </c>
      <c r="F390" s="1">
        <v>21</v>
      </c>
      <c r="G390" s="1" t="s">
        <v>68</v>
      </c>
      <c r="H390" s="1" t="s">
        <v>44</v>
      </c>
      <c r="I390" s="1" t="s">
        <v>54</v>
      </c>
      <c r="J390" s="24" t="s">
        <v>54</v>
      </c>
      <c r="K390" s="1" t="s">
        <v>46</v>
      </c>
      <c r="L390" s="24" t="s">
        <v>46</v>
      </c>
      <c r="M390" s="1">
        <v>2</v>
      </c>
      <c r="N390" s="1">
        <v>2</v>
      </c>
      <c r="O390" s="1">
        <v>2</v>
      </c>
      <c r="P390" s="1">
        <v>1</v>
      </c>
      <c r="Q390" s="24">
        <v>1</v>
      </c>
      <c r="R390" s="1">
        <v>2</v>
      </c>
      <c r="S390" s="1">
        <v>4</v>
      </c>
      <c r="T390" s="1">
        <v>2</v>
      </c>
      <c r="U390" s="1">
        <v>3</v>
      </c>
      <c r="V390" s="24">
        <v>4</v>
      </c>
      <c r="W390" s="1">
        <v>7</v>
      </c>
      <c r="X390" s="1">
        <v>10</v>
      </c>
      <c r="Y390" s="24">
        <v>1</v>
      </c>
      <c r="Z390" s="1" t="s">
        <v>48</v>
      </c>
      <c r="AA390" s="1" t="s">
        <v>48</v>
      </c>
      <c r="AB390" s="1" t="s">
        <v>48</v>
      </c>
      <c r="AC390" s="1">
        <v>1</v>
      </c>
      <c r="AD390" s="1" t="s">
        <v>48</v>
      </c>
      <c r="AE390" s="1">
        <v>4</v>
      </c>
      <c r="AF390" s="1">
        <v>1</v>
      </c>
      <c r="AG390" s="24">
        <v>5</v>
      </c>
      <c r="AH390" s="1">
        <v>8</v>
      </c>
      <c r="AI390" s="1">
        <v>6</v>
      </c>
      <c r="AJ390" s="24">
        <v>4</v>
      </c>
      <c r="AK390" s="36" t="s">
        <v>832</v>
      </c>
      <c r="AL390" s="9">
        <f t="shared" si="49"/>
        <v>-1.6276661399822923</v>
      </c>
      <c r="AM390" s="9">
        <f t="shared" si="50"/>
        <v>-1.2260782612744727</v>
      </c>
      <c r="AN390">
        <f t="shared" si="51"/>
        <v>1</v>
      </c>
      <c r="AO390" s="6">
        <f t="shared" si="52"/>
        <v>0.65</v>
      </c>
      <c r="AP390" s="9">
        <f>($AL$3*AL390+$AM$3*AM390+$AN$3*AN390+$AO$3*AO390)+$K$3*VLOOKUP(K390,COND!$A$2:$C$7,2,FALSE)+$L$3*VLOOKUP(L390,COND!$A$2:$C$7,3,FALSE)</f>
        <v>-4.0590390826252367</v>
      </c>
      <c r="AQ390" s="28">
        <f t="shared" si="53"/>
        <v>-0.16406537666331869</v>
      </c>
      <c r="AR390" t="str">
        <f t="shared" si="54"/>
        <v>3B</v>
      </c>
      <c r="AS390">
        <v>700</v>
      </c>
      <c r="AT390">
        <v>386</v>
      </c>
      <c r="AV390" t="str">
        <f t="shared" si="55"/>
        <v>Unlikely</v>
      </c>
      <c r="AX390" t="str">
        <f>IF(VLOOKUP($B390,'Draft List'!$D$4:$AC$2598,AX$3,FALSE)&lt;&gt;0,VLOOKUP($B390,'Draft List'!$D$4:$AC$2598,AX$3,FALSE),"")</f>
        <v/>
      </c>
      <c r="AY390" t="str">
        <f>IF(VLOOKUP($B390,'Draft List'!$D$4:$AC$2598,AY$3,FALSE)&lt;&gt;0,VLOOKUP($B390,'Draft List'!$D$4:$AC$2598,AY$3,FALSE),"")</f>
        <v/>
      </c>
      <c r="AZ390" t="str">
        <f>IF(VLOOKUP($B390,'Draft List'!$D$4:$AC$2598,AZ$3,FALSE)&lt;&gt;0,VLOOKUP($B390,'Draft List'!$D$4:$AC$2598,AZ$3,FALSE),"")</f>
        <v/>
      </c>
      <c r="BA390" t="str">
        <f>IF(VLOOKUP($B390,'Draft List'!$D$4:$AC$2598,BA$3,FALSE)&lt;&gt;0,VLOOKUP($B390,'Draft List'!$D$4:$AC$2598,BA$3,FALSE),"")</f>
        <v/>
      </c>
    </row>
    <row r="391" spans="1:53" hidden="1" x14ac:dyDescent="0.25">
      <c r="A391" t="str">
        <f t="shared" si="48"/>
        <v>1BBeau Walsh21</v>
      </c>
      <c r="B391">
        <f>VLOOKUP($A391,draft_listing_batters_stats!$A$1:$B$1324,2,FALSE)</f>
        <v>14699</v>
      </c>
      <c r="C391" s="1" t="s">
        <v>94</v>
      </c>
      <c r="D391" s="1" t="s">
        <v>1725</v>
      </c>
      <c r="E391" s="1" t="s">
        <v>567</v>
      </c>
      <c r="F391" s="1">
        <v>21</v>
      </c>
      <c r="G391" s="1" t="s">
        <v>44</v>
      </c>
      <c r="H391" s="1" t="s">
        <v>44</v>
      </c>
      <c r="I391" s="1" t="s">
        <v>54</v>
      </c>
      <c r="J391" s="24" t="s">
        <v>54</v>
      </c>
      <c r="K391" s="1" t="s">
        <v>47</v>
      </c>
      <c r="L391" s="24" t="s">
        <v>51</v>
      </c>
      <c r="M391" s="1">
        <v>2</v>
      </c>
      <c r="N391" s="1">
        <v>3</v>
      </c>
      <c r="O391" s="1">
        <v>1</v>
      </c>
      <c r="P391" s="1">
        <v>4</v>
      </c>
      <c r="Q391" s="24">
        <v>1</v>
      </c>
      <c r="R391" s="1">
        <v>2</v>
      </c>
      <c r="S391" s="1">
        <v>4</v>
      </c>
      <c r="T391" s="1">
        <v>1</v>
      </c>
      <c r="U391" s="1">
        <v>6</v>
      </c>
      <c r="V391" s="24">
        <v>1</v>
      </c>
      <c r="W391" s="1">
        <v>8</v>
      </c>
      <c r="X391" s="1">
        <v>2</v>
      </c>
      <c r="Y391" s="24">
        <v>1</v>
      </c>
      <c r="Z391" s="1" t="s">
        <v>48</v>
      </c>
      <c r="AA391" s="1" t="s">
        <v>48</v>
      </c>
      <c r="AB391" s="1" t="s">
        <v>48</v>
      </c>
      <c r="AC391" s="1" t="s">
        <v>48</v>
      </c>
      <c r="AD391" s="1" t="s">
        <v>48</v>
      </c>
      <c r="AE391" s="1" t="s">
        <v>48</v>
      </c>
      <c r="AF391" s="1" t="s">
        <v>48</v>
      </c>
      <c r="AG391" s="24" t="s">
        <v>48</v>
      </c>
      <c r="AH391" s="1">
        <v>1</v>
      </c>
      <c r="AI391" s="1">
        <v>1</v>
      </c>
      <c r="AJ391" s="24">
        <v>1</v>
      </c>
      <c r="AK391" s="36" t="s">
        <v>881</v>
      </c>
      <c r="AL391" s="9">
        <f t="shared" si="49"/>
        <v>-1.3905391043587474</v>
      </c>
      <c r="AM391" s="9">
        <f t="shared" si="50"/>
        <v>-1.1600601247208815</v>
      </c>
      <c r="AN391">
        <f t="shared" si="51"/>
        <v>0</v>
      </c>
      <c r="AO391" s="6">
        <f t="shared" si="52"/>
        <v>0</v>
      </c>
      <c r="AP391" s="9">
        <f>($AL$3*AL391+$AM$3*AM391+$AN$3*AN391+$AO$3*AO391)+$K$3*VLOOKUP(K391,COND!$A$2:$C$7,2,FALSE)+$L$3*VLOOKUP(L391,COND!$A$2:$C$7,3,FALSE)</f>
        <v>-4.0597754070864536</v>
      </c>
      <c r="AQ391" s="28">
        <f t="shared" si="53"/>
        <v>-0.16417035917130501</v>
      </c>
      <c r="AR391" t="str">
        <f t="shared" si="54"/>
        <v>DH</v>
      </c>
      <c r="AS391">
        <v>700</v>
      </c>
      <c r="AT391">
        <v>387</v>
      </c>
      <c r="AV391" t="str">
        <f t="shared" si="55"/>
        <v>Unlikely</v>
      </c>
      <c r="AX391" t="str">
        <f>IF(VLOOKUP($B391,'Draft List'!$D$4:$AC$2598,AX$3,FALSE)&lt;&gt;0,VLOOKUP($B391,'Draft List'!$D$4:$AC$2598,AX$3,FALSE),"")</f>
        <v/>
      </c>
      <c r="AY391" t="str">
        <f>IF(VLOOKUP($B391,'Draft List'!$D$4:$AC$2598,AY$3,FALSE)&lt;&gt;0,VLOOKUP($B391,'Draft List'!$D$4:$AC$2598,AY$3,FALSE),"")</f>
        <v/>
      </c>
      <c r="AZ391" t="str">
        <f>IF(VLOOKUP($B391,'Draft List'!$D$4:$AC$2598,AZ$3,FALSE)&lt;&gt;0,VLOOKUP($B391,'Draft List'!$D$4:$AC$2598,AZ$3,FALSE),"")</f>
        <v/>
      </c>
      <c r="BA391" t="str">
        <f>IF(VLOOKUP($B391,'Draft List'!$D$4:$AC$2598,BA$3,FALSE)&lt;&gt;0,VLOOKUP($B391,'Draft List'!$D$4:$AC$2598,BA$3,FALSE),"")</f>
        <v/>
      </c>
    </row>
    <row r="392" spans="1:53" hidden="1" x14ac:dyDescent="0.25">
      <c r="A392" t="str">
        <f t="shared" si="48"/>
        <v>RPJohn Davis24</v>
      </c>
      <c r="B392" t="e">
        <f>VLOOKUP($A392,draft_listing_batters_stats!$A$1:$B$1324,2,FALSE)</f>
        <v>#N/A</v>
      </c>
      <c r="C392" s="1" t="s">
        <v>885</v>
      </c>
      <c r="D392" s="1" t="s">
        <v>213</v>
      </c>
      <c r="E392" s="1" t="s">
        <v>144</v>
      </c>
      <c r="F392" s="1">
        <v>24</v>
      </c>
      <c r="G392" s="1" t="s">
        <v>44</v>
      </c>
      <c r="H392" s="1" t="s">
        <v>44</v>
      </c>
      <c r="I392" s="1" t="s">
        <v>54</v>
      </c>
      <c r="J392" s="24" t="s">
        <v>54</v>
      </c>
      <c r="K392" s="1" t="s">
        <v>47</v>
      </c>
      <c r="L392" s="24" t="s">
        <v>46</v>
      </c>
      <c r="M392" s="1">
        <v>1</v>
      </c>
      <c r="N392" s="1">
        <v>3</v>
      </c>
      <c r="O392" s="1">
        <v>1</v>
      </c>
      <c r="P392" s="1">
        <v>1</v>
      </c>
      <c r="Q392" s="24">
        <v>2</v>
      </c>
      <c r="R392" s="1">
        <v>3</v>
      </c>
      <c r="S392" s="1">
        <v>3</v>
      </c>
      <c r="T392" s="1">
        <v>1</v>
      </c>
      <c r="U392" s="1">
        <v>1</v>
      </c>
      <c r="V392" s="24">
        <v>5</v>
      </c>
      <c r="W392" s="1">
        <v>5</v>
      </c>
      <c r="X392" s="1">
        <v>2</v>
      </c>
      <c r="Y392" s="24">
        <v>1</v>
      </c>
      <c r="Z392" s="1" t="s">
        <v>48</v>
      </c>
      <c r="AA392" s="1" t="s">
        <v>48</v>
      </c>
      <c r="AB392" s="1" t="s">
        <v>48</v>
      </c>
      <c r="AC392" s="1" t="s">
        <v>48</v>
      </c>
      <c r="AD392" s="1" t="s">
        <v>48</v>
      </c>
      <c r="AE392" s="1" t="s">
        <v>48</v>
      </c>
      <c r="AF392" s="1" t="s">
        <v>48</v>
      </c>
      <c r="AG392" s="24" t="s">
        <v>48</v>
      </c>
      <c r="AH392" s="1">
        <v>6</v>
      </c>
      <c r="AI392" s="1">
        <v>10</v>
      </c>
      <c r="AJ392" s="24">
        <v>5</v>
      </c>
      <c r="AK392" s="36" t="s">
        <v>50</v>
      </c>
      <c r="AL392" s="9">
        <f t="shared" si="49"/>
        <v>-1.9422072507730814</v>
      </c>
      <c r="AM392" s="9">
        <f t="shared" si="50"/>
        <v>-1.1770465589164818</v>
      </c>
      <c r="AN392">
        <f t="shared" si="51"/>
        <v>2</v>
      </c>
      <c r="AO392" s="6">
        <f t="shared" si="52"/>
        <v>0</v>
      </c>
      <c r="AP392" s="9">
        <f>($AL$3*AL392+$AM$3*AM392+$AN$3*AN392+$AO$3*AO392)+$K$3*VLOOKUP(K392,COND!$A$2:$C$7,2,FALSE)+$L$3*VLOOKUP(L392,COND!$A$2:$C$7,3,FALSE)</f>
        <v>-4.0854460987417553</v>
      </c>
      <c r="AQ392" s="28">
        <f t="shared" si="53"/>
        <v>-0.16783039456828608</v>
      </c>
      <c r="AR392" t="str">
        <f t="shared" si="54"/>
        <v>DH</v>
      </c>
      <c r="AS392">
        <v>700</v>
      </c>
      <c r="AT392">
        <v>388</v>
      </c>
      <c r="AV392" t="str">
        <f t="shared" si="55"/>
        <v>Unlikely</v>
      </c>
      <c r="AX392" t="e">
        <f>IF(VLOOKUP($B392,'Draft List'!$D$4:$AC$2598,AX$3,FALSE)&lt;&gt;0,VLOOKUP($B392,'Draft List'!$D$4:$AC$2598,AX$3,FALSE),"")</f>
        <v>#N/A</v>
      </c>
      <c r="AY392" t="e">
        <f>IF(VLOOKUP($B392,'Draft List'!$D$4:$AC$2598,AY$3,FALSE)&lt;&gt;0,VLOOKUP($B392,'Draft List'!$D$4:$AC$2598,AY$3,FALSE),"")</f>
        <v>#N/A</v>
      </c>
      <c r="AZ392" t="e">
        <f>IF(VLOOKUP($B392,'Draft List'!$D$4:$AC$2598,AZ$3,FALSE)&lt;&gt;0,VLOOKUP($B392,'Draft List'!$D$4:$AC$2598,AZ$3,FALSE),"")</f>
        <v>#N/A</v>
      </c>
      <c r="BA392" t="e">
        <f>IF(VLOOKUP($B392,'Draft List'!$D$4:$AC$2598,BA$3,FALSE)&lt;&gt;0,VLOOKUP($B392,'Draft List'!$D$4:$AC$2598,BA$3,FALSE),"")</f>
        <v>#N/A</v>
      </c>
    </row>
    <row r="393" spans="1:53" hidden="1" x14ac:dyDescent="0.25">
      <c r="A393" t="str">
        <f t="shared" si="48"/>
        <v>RPRobbie Monroe22</v>
      </c>
      <c r="B393" t="e">
        <f>VLOOKUP($A393,draft_listing_batters_stats!$A$1:$B$1324,2,FALSE)</f>
        <v>#N/A</v>
      </c>
      <c r="C393" s="1" t="s">
        <v>885</v>
      </c>
      <c r="D393" s="1" t="s">
        <v>708</v>
      </c>
      <c r="E393" s="1" t="s">
        <v>508</v>
      </c>
      <c r="F393" s="1">
        <v>22</v>
      </c>
      <c r="G393" s="1" t="s">
        <v>44</v>
      </c>
      <c r="H393" s="1" t="s">
        <v>58</v>
      </c>
      <c r="I393" s="1" t="s">
        <v>54</v>
      </c>
      <c r="J393" s="24" t="s">
        <v>54</v>
      </c>
      <c r="K393" s="1" t="s">
        <v>51</v>
      </c>
      <c r="L393" s="24" t="s">
        <v>46</v>
      </c>
      <c r="M393" s="1">
        <v>1</v>
      </c>
      <c r="N393" s="1">
        <v>2</v>
      </c>
      <c r="O393" s="1">
        <v>1</v>
      </c>
      <c r="P393" s="1">
        <v>4</v>
      </c>
      <c r="Q393" s="24">
        <v>1</v>
      </c>
      <c r="R393" s="1">
        <v>1</v>
      </c>
      <c r="S393" s="1">
        <v>5</v>
      </c>
      <c r="T393" s="1">
        <v>1</v>
      </c>
      <c r="U393" s="1">
        <v>8</v>
      </c>
      <c r="V393" s="24">
        <v>3</v>
      </c>
      <c r="W393" s="1">
        <v>6</v>
      </c>
      <c r="X393" s="1">
        <v>2</v>
      </c>
      <c r="Y393" s="24">
        <v>1</v>
      </c>
      <c r="Z393" s="1" t="s">
        <v>48</v>
      </c>
      <c r="AA393" s="1" t="s">
        <v>48</v>
      </c>
      <c r="AB393" s="1" t="s">
        <v>48</v>
      </c>
      <c r="AC393" s="1" t="s">
        <v>48</v>
      </c>
      <c r="AD393" s="1" t="s">
        <v>48</v>
      </c>
      <c r="AE393" s="1" t="s">
        <v>48</v>
      </c>
      <c r="AF393" s="1" t="s">
        <v>48</v>
      </c>
      <c r="AG393" s="24" t="s">
        <v>48</v>
      </c>
      <c r="AH393" s="1">
        <v>1</v>
      </c>
      <c r="AI393" s="1">
        <v>2</v>
      </c>
      <c r="AJ393" s="24">
        <v>1</v>
      </c>
      <c r="AK393" s="36" t="s">
        <v>859</v>
      </c>
      <c r="AL393" s="9">
        <f t="shared" si="49"/>
        <v>-1.7641548201801254</v>
      </c>
      <c r="AM393" s="9">
        <f t="shared" si="50"/>
        <v>-1.172104301651524</v>
      </c>
      <c r="AN393">
        <f t="shared" si="51"/>
        <v>0</v>
      </c>
      <c r="AO393" s="6">
        <f t="shared" si="52"/>
        <v>0</v>
      </c>
      <c r="AP393" s="9">
        <f>($AL$3*AL393+$AM$3*AM393+$AN$3*AN393+$AO$3*AO393)+$K$3*VLOOKUP(K393,COND!$A$2:$C$7,2,FALSE)+$L$3*VLOOKUP(L393,COND!$A$2:$C$7,3,FALSE)</f>
        <v>-4.1416671018362994</v>
      </c>
      <c r="AQ393" s="28">
        <f t="shared" si="53"/>
        <v>-0.175846184097561</v>
      </c>
      <c r="AR393" t="str">
        <f t="shared" si="54"/>
        <v>DH</v>
      </c>
      <c r="AS393">
        <v>700</v>
      </c>
      <c r="AT393">
        <v>389</v>
      </c>
      <c r="AV393" t="str">
        <f t="shared" si="55"/>
        <v>Unlikely</v>
      </c>
      <c r="AX393" t="e">
        <f>IF(VLOOKUP($B393,'Draft List'!$D$4:$AC$2598,AX$3,FALSE)&lt;&gt;0,VLOOKUP($B393,'Draft List'!$D$4:$AC$2598,AX$3,FALSE),"")</f>
        <v>#N/A</v>
      </c>
      <c r="AY393" t="e">
        <f>IF(VLOOKUP($B393,'Draft List'!$D$4:$AC$2598,AY$3,FALSE)&lt;&gt;0,VLOOKUP($B393,'Draft List'!$D$4:$AC$2598,AY$3,FALSE),"")</f>
        <v>#N/A</v>
      </c>
      <c r="AZ393" t="e">
        <f>IF(VLOOKUP($B393,'Draft List'!$D$4:$AC$2598,AZ$3,FALSE)&lt;&gt;0,VLOOKUP($B393,'Draft List'!$D$4:$AC$2598,AZ$3,FALSE),"")</f>
        <v>#N/A</v>
      </c>
      <c r="BA393" t="e">
        <f>IF(VLOOKUP($B393,'Draft List'!$D$4:$AC$2598,BA$3,FALSE)&lt;&gt;0,VLOOKUP($B393,'Draft List'!$D$4:$AC$2598,BA$3,FALSE),"")</f>
        <v>#N/A</v>
      </c>
    </row>
    <row r="394" spans="1:53" hidden="1" x14ac:dyDescent="0.25">
      <c r="A394" t="str">
        <f t="shared" si="48"/>
        <v>CLLorenzo Delgado21</v>
      </c>
      <c r="B394" t="e">
        <f>VLOOKUP($A394,draft_listing_batters_stats!$A$1:$B$1324,2,FALSE)</f>
        <v>#N/A</v>
      </c>
      <c r="C394" s="1" t="s">
        <v>53</v>
      </c>
      <c r="D394" s="1" t="s">
        <v>456</v>
      </c>
      <c r="E394" s="1" t="s">
        <v>447</v>
      </c>
      <c r="F394" s="1">
        <v>21</v>
      </c>
      <c r="G394" s="1" t="s">
        <v>68</v>
      </c>
      <c r="H394" s="1" t="s">
        <v>44</v>
      </c>
      <c r="I394" s="1" t="s">
        <v>54</v>
      </c>
      <c r="J394" s="24" t="s">
        <v>54</v>
      </c>
      <c r="K394" s="1" t="s">
        <v>46</v>
      </c>
      <c r="L394" s="24" t="s">
        <v>46</v>
      </c>
      <c r="M394" s="1">
        <v>1</v>
      </c>
      <c r="N394" s="1">
        <v>3</v>
      </c>
      <c r="O394" s="1">
        <v>1</v>
      </c>
      <c r="P394" s="1">
        <v>1</v>
      </c>
      <c r="Q394" s="24">
        <v>1</v>
      </c>
      <c r="R394" s="1">
        <v>3</v>
      </c>
      <c r="S394" s="1">
        <v>4</v>
      </c>
      <c r="T394" s="1">
        <v>1</v>
      </c>
      <c r="U394" s="1">
        <v>1</v>
      </c>
      <c r="V394" s="24">
        <v>4</v>
      </c>
      <c r="W394" s="1">
        <v>5</v>
      </c>
      <c r="X394" s="1">
        <v>3</v>
      </c>
      <c r="Y394" s="24">
        <v>1</v>
      </c>
      <c r="Z394" s="1" t="s">
        <v>48</v>
      </c>
      <c r="AA394" s="1" t="s">
        <v>48</v>
      </c>
      <c r="AB394" s="1" t="s">
        <v>48</v>
      </c>
      <c r="AC394" s="1" t="s">
        <v>48</v>
      </c>
      <c r="AD394" s="1" t="s">
        <v>48</v>
      </c>
      <c r="AE394" s="1" t="s">
        <v>48</v>
      </c>
      <c r="AF394" s="1" t="s">
        <v>48</v>
      </c>
      <c r="AG394" s="24" t="s">
        <v>48</v>
      </c>
      <c r="AH394" s="1">
        <v>1</v>
      </c>
      <c r="AI394" s="1">
        <v>1</v>
      </c>
      <c r="AJ394" s="24">
        <v>1</v>
      </c>
      <c r="AK394" s="36" t="s">
        <v>900</v>
      </c>
      <c r="AL394" s="9">
        <f t="shared" si="49"/>
        <v>-1.9822235905901651</v>
      </c>
      <c r="AM394" s="9">
        <f t="shared" si="50"/>
        <v>-1.1660030191148616</v>
      </c>
      <c r="AN394">
        <f t="shared" si="51"/>
        <v>0</v>
      </c>
      <c r="AO394" s="6">
        <f t="shared" si="52"/>
        <v>0</v>
      </c>
      <c r="AP394" s="9">
        <f>($AL$3*AL394+$AM$3*AM394+$AN$3*AN394+$AO$3*AO394)+$K$3*VLOOKUP(K394,COND!$A$2:$C$7,2,FALSE)+$L$3*VLOOKUP(L394,COND!$A$2:$C$7,3,FALSE)</f>
        <v>-4.1902585884373558</v>
      </c>
      <c r="AQ394" s="28">
        <f t="shared" si="53"/>
        <v>-0.1827741844545388</v>
      </c>
      <c r="AR394" t="str">
        <f t="shared" si="54"/>
        <v>DH</v>
      </c>
      <c r="AS394">
        <v>700</v>
      </c>
      <c r="AT394">
        <v>390</v>
      </c>
      <c r="AV394" t="str">
        <f t="shared" si="55"/>
        <v>Unlikely</v>
      </c>
      <c r="AX394" t="e">
        <f>IF(VLOOKUP($B394,'Draft List'!$D$4:$AC$2598,AX$3,FALSE)&lt;&gt;0,VLOOKUP($B394,'Draft List'!$D$4:$AC$2598,AX$3,FALSE),"")</f>
        <v>#N/A</v>
      </c>
      <c r="AY394" t="e">
        <f>IF(VLOOKUP($B394,'Draft List'!$D$4:$AC$2598,AY$3,FALSE)&lt;&gt;0,VLOOKUP($B394,'Draft List'!$D$4:$AC$2598,AY$3,FALSE),"")</f>
        <v>#N/A</v>
      </c>
      <c r="AZ394" t="e">
        <f>IF(VLOOKUP($B394,'Draft List'!$D$4:$AC$2598,AZ$3,FALSE)&lt;&gt;0,VLOOKUP($B394,'Draft List'!$D$4:$AC$2598,AZ$3,FALSE),"")</f>
        <v>#N/A</v>
      </c>
      <c r="BA394" t="e">
        <f>IF(VLOOKUP($B394,'Draft List'!$D$4:$AC$2598,BA$3,FALSE)&lt;&gt;0,VLOOKUP($B394,'Draft List'!$D$4:$AC$2598,BA$3,FALSE),"")</f>
        <v>#N/A</v>
      </c>
    </row>
    <row r="395" spans="1:53" hidden="1" x14ac:dyDescent="0.25">
      <c r="A395" t="str">
        <f t="shared" si="48"/>
        <v>RPWayne Taylor22</v>
      </c>
      <c r="B395" t="e">
        <f>VLOOKUP($A395,draft_listing_batters_stats!$A$1:$B$1324,2,FALSE)</f>
        <v>#N/A</v>
      </c>
      <c r="C395" s="1" t="s">
        <v>885</v>
      </c>
      <c r="D395" s="1" t="s">
        <v>622</v>
      </c>
      <c r="E395" s="1" t="s">
        <v>461</v>
      </c>
      <c r="F395" s="1">
        <v>22</v>
      </c>
      <c r="G395" s="1" t="s">
        <v>44</v>
      </c>
      <c r="H395" s="1" t="s">
        <v>44</v>
      </c>
      <c r="I395" s="1" t="s">
        <v>54</v>
      </c>
      <c r="J395" s="24" t="s">
        <v>54</v>
      </c>
      <c r="K395" s="1" t="s">
        <v>47</v>
      </c>
      <c r="L395" s="24" t="s">
        <v>51</v>
      </c>
      <c r="M395" s="1">
        <v>2</v>
      </c>
      <c r="N395" s="1">
        <v>2</v>
      </c>
      <c r="O395" s="1">
        <v>1</v>
      </c>
      <c r="P395" s="1">
        <v>5</v>
      </c>
      <c r="Q395" s="24">
        <v>1</v>
      </c>
      <c r="R395" s="1">
        <v>2</v>
      </c>
      <c r="S395" s="1">
        <v>2</v>
      </c>
      <c r="T395" s="1">
        <v>1</v>
      </c>
      <c r="U395" s="1">
        <v>7</v>
      </c>
      <c r="V395" s="24">
        <v>1</v>
      </c>
      <c r="W395" s="1">
        <v>6</v>
      </c>
      <c r="X395" s="1">
        <v>4</v>
      </c>
      <c r="Y395" s="24">
        <v>1</v>
      </c>
      <c r="Z395" s="1" t="s">
        <v>48</v>
      </c>
      <c r="AA395" s="1" t="s">
        <v>48</v>
      </c>
      <c r="AB395" s="1" t="s">
        <v>48</v>
      </c>
      <c r="AC395" s="1" t="s">
        <v>48</v>
      </c>
      <c r="AD395" s="1" t="s">
        <v>48</v>
      </c>
      <c r="AE395" s="1" t="s">
        <v>48</v>
      </c>
      <c r="AF395" s="1" t="s">
        <v>48</v>
      </c>
      <c r="AG395" s="24" t="s">
        <v>48</v>
      </c>
      <c r="AH395" s="1">
        <v>1</v>
      </c>
      <c r="AI395" s="1">
        <v>1</v>
      </c>
      <c r="AJ395" s="24">
        <v>1</v>
      </c>
      <c r="AK395" s="36" t="s">
        <v>839</v>
      </c>
      <c r="AL395" s="9">
        <f t="shared" si="49"/>
        <v>-1.3518894339678698</v>
      </c>
      <c r="AM395" s="9">
        <f t="shared" si="50"/>
        <v>-1.1724703339487077</v>
      </c>
      <c r="AN395">
        <f t="shared" si="51"/>
        <v>0</v>
      </c>
      <c r="AO395" s="6">
        <f t="shared" si="52"/>
        <v>0</v>
      </c>
      <c r="AP395" s="9">
        <f>($AL$3*AL395+$AM$3*AM395+$AN$3*AN395+$AO$3*AO395)+$K$3*VLOOKUP(K395,COND!$A$2:$C$7,2,FALSE)+$L$3*VLOOKUP(L395,COND!$A$2:$C$7,3,FALSE)</f>
        <v>-4.2048329507812809</v>
      </c>
      <c r="AQ395" s="28">
        <f t="shared" si="53"/>
        <v>-0.18485214490778501</v>
      </c>
      <c r="AR395" t="str">
        <f t="shared" si="54"/>
        <v>DH</v>
      </c>
      <c r="AS395">
        <v>700</v>
      </c>
      <c r="AT395">
        <v>391</v>
      </c>
      <c r="AV395" t="str">
        <f t="shared" si="55"/>
        <v>Unlikely</v>
      </c>
      <c r="AX395" t="e">
        <f>IF(VLOOKUP($B395,'Draft List'!$D$4:$AC$2598,AX$3,FALSE)&lt;&gt;0,VLOOKUP($B395,'Draft List'!$D$4:$AC$2598,AX$3,FALSE),"")</f>
        <v>#N/A</v>
      </c>
      <c r="AY395" t="e">
        <f>IF(VLOOKUP($B395,'Draft List'!$D$4:$AC$2598,AY$3,FALSE)&lt;&gt;0,VLOOKUP($B395,'Draft List'!$D$4:$AC$2598,AY$3,FALSE),"")</f>
        <v>#N/A</v>
      </c>
      <c r="AZ395" t="e">
        <f>IF(VLOOKUP($B395,'Draft List'!$D$4:$AC$2598,AZ$3,FALSE)&lt;&gt;0,VLOOKUP($B395,'Draft List'!$D$4:$AC$2598,AZ$3,FALSE),"")</f>
        <v>#N/A</v>
      </c>
      <c r="BA395" t="e">
        <f>IF(VLOOKUP($B395,'Draft List'!$D$4:$AC$2598,BA$3,FALSE)&lt;&gt;0,VLOOKUP($B395,'Draft List'!$D$4:$AC$2598,BA$3,FALSE),"")</f>
        <v>#N/A</v>
      </c>
    </row>
    <row r="396" spans="1:53" hidden="1" x14ac:dyDescent="0.25">
      <c r="A396" t="str">
        <f t="shared" si="48"/>
        <v>RPPaul Noble22</v>
      </c>
      <c r="B396" t="e">
        <f>VLOOKUP($A396,draft_listing_batters_stats!$A$1:$B$1324,2,FALSE)</f>
        <v>#N/A</v>
      </c>
      <c r="C396" s="1" t="s">
        <v>885</v>
      </c>
      <c r="D396" s="1" t="s">
        <v>199</v>
      </c>
      <c r="E396" s="1" t="s">
        <v>1499</v>
      </c>
      <c r="F396" s="1">
        <v>22</v>
      </c>
      <c r="G396" s="1" t="s">
        <v>58</v>
      </c>
      <c r="H396" s="1" t="s">
        <v>58</v>
      </c>
      <c r="I396" s="1" t="s">
        <v>54</v>
      </c>
      <c r="J396" s="24" t="s">
        <v>54</v>
      </c>
      <c r="K396" s="1" t="s">
        <v>46</v>
      </c>
      <c r="L396" s="24" t="s">
        <v>46</v>
      </c>
      <c r="M396" s="1">
        <v>2</v>
      </c>
      <c r="N396" s="1">
        <v>3</v>
      </c>
      <c r="O396" s="1">
        <v>2</v>
      </c>
      <c r="P396" s="1">
        <v>1</v>
      </c>
      <c r="Q396" s="24">
        <v>2</v>
      </c>
      <c r="R396" s="1">
        <v>3</v>
      </c>
      <c r="S396" s="1">
        <v>3</v>
      </c>
      <c r="T396" s="1">
        <v>2</v>
      </c>
      <c r="U396" s="1">
        <v>1</v>
      </c>
      <c r="V396" s="24">
        <v>3</v>
      </c>
      <c r="W396" s="1">
        <v>8</v>
      </c>
      <c r="X396" s="1">
        <v>2</v>
      </c>
      <c r="Y396" s="24">
        <v>1</v>
      </c>
      <c r="Z396" s="1" t="s">
        <v>48</v>
      </c>
      <c r="AA396" s="1" t="s">
        <v>48</v>
      </c>
      <c r="AB396" s="1" t="s">
        <v>48</v>
      </c>
      <c r="AC396" s="1" t="s">
        <v>48</v>
      </c>
      <c r="AD396" s="1" t="s">
        <v>48</v>
      </c>
      <c r="AE396" s="1" t="s">
        <v>48</v>
      </c>
      <c r="AF396" s="1" t="s">
        <v>48</v>
      </c>
      <c r="AG396" s="24" t="s">
        <v>48</v>
      </c>
      <c r="AH396" s="1">
        <v>1</v>
      </c>
      <c r="AI396" s="1">
        <v>1</v>
      </c>
      <c r="AJ396" s="24">
        <v>2</v>
      </c>
      <c r="AK396" s="36" t="s">
        <v>48</v>
      </c>
      <c r="AL396" s="9">
        <f t="shared" si="49"/>
        <v>-1.5365899205465052</v>
      </c>
      <c r="AM396" s="9">
        <f t="shared" si="50"/>
        <v>-1.1740177445267472</v>
      </c>
      <c r="AN396">
        <f t="shared" si="51"/>
        <v>0</v>
      </c>
      <c r="AO396" s="6">
        <f t="shared" si="52"/>
        <v>0</v>
      </c>
      <c r="AP396" s="9">
        <f>($AL$3*AL396+$AM$3*AM396+$AN$3*AN396+$AO$3*AO396)+$K$3*VLOOKUP(K396,COND!$A$2:$C$7,2,FALSE)+$L$3*VLOOKUP(L396,COND!$A$2:$C$7,3,FALSE)</f>
        <v>-4.2418719263756177</v>
      </c>
      <c r="AQ396" s="28">
        <f t="shared" si="53"/>
        <v>-0.19013302956658196</v>
      </c>
      <c r="AR396" t="str">
        <f t="shared" si="54"/>
        <v>DH</v>
      </c>
      <c r="AS396">
        <v>700</v>
      </c>
      <c r="AT396">
        <v>392</v>
      </c>
      <c r="AV396" t="str">
        <f t="shared" si="55"/>
        <v>Unlikely</v>
      </c>
      <c r="AX396" t="e">
        <f>IF(VLOOKUP($B396,'Draft List'!$D$4:$AC$2598,AX$3,FALSE)&lt;&gt;0,VLOOKUP($B396,'Draft List'!$D$4:$AC$2598,AX$3,FALSE),"")</f>
        <v>#N/A</v>
      </c>
      <c r="AY396" t="e">
        <f>IF(VLOOKUP($B396,'Draft List'!$D$4:$AC$2598,AY$3,FALSE)&lt;&gt;0,VLOOKUP($B396,'Draft List'!$D$4:$AC$2598,AY$3,FALSE),"")</f>
        <v>#N/A</v>
      </c>
      <c r="AZ396" t="e">
        <f>IF(VLOOKUP($B396,'Draft List'!$D$4:$AC$2598,AZ$3,FALSE)&lt;&gt;0,VLOOKUP($B396,'Draft List'!$D$4:$AC$2598,AZ$3,FALSE),"")</f>
        <v>#N/A</v>
      </c>
      <c r="BA396" t="e">
        <f>IF(VLOOKUP($B396,'Draft List'!$D$4:$AC$2598,BA$3,FALSE)&lt;&gt;0,VLOOKUP($B396,'Draft List'!$D$4:$AC$2598,BA$3,FALSE),"")</f>
        <v>#N/A</v>
      </c>
    </row>
    <row r="397" spans="1:53" hidden="1" x14ac:dyDescent="0.25">
      <c r="A397" t="str">
        <f t="shared" si="48"/>
        <v>C-Tim Grant18</v>
      </c>
      <c r="B397">
        <f>VLOOKUP($A397,draft_listing_batters_stats!$A$1:$B$1324,2,FALSE)</f>
        <v>16103</v>
      </c>
      <c r="C397" s="1" t="s">
        <v>93</v>
      </c>
      <c r="D397" s="1" t="s">
        <v>163</v>
      </c>
      <c r="E397" s="1" t="s">
        <v>1205</v>
      </c>
      <c r="F397" s="1">
        <v>18</v>
      </c>
      <c r="G397" s="1" t="s">
        <v>58</v>
      </c>
      <c r="H397" s="1" t="s">
        <v>44</v>
      </c>
      <c r="I397" s="1" t="s">
        <v>54</v>
      </c>
      <c r="J397" s="24" t="s">
        <v>54</v>
      </c>
      <c r="K397" s="1" t="s">
        <v>46</v>
      </c>
      <c r="L397" s="24" t="s">
        <v>46</v>
      </c>
      <c r="M397" s="1">
        <v>1</v>
      </c>
      <c r="N397" s="1">
        <v>2</v>
      </c>
      <c r="O397" s="1">
        <v>3</v>
      </c>
      <c r="P397" s="1">
        <v>1</v>
      </c>
      <c r="Q397" s="24">
        <v>2</v>
      </c>
      <c r="R397" s="1">
        <v>1</v>
      </c>
      <c r="S397" s="1">
        <v>5</v>
      </c>
      <c r="T397" s="1">
        <v>6</v>
      </c>
      <c r="U397" s="1">
        <v>2</v>
      </c>
      <c r="V397" s="24">
        <v>4</v>
      </c>
      <c r="W397" s="1">
        <v>3</v>
      </c>
      <c r="X397" s="1">
        <v>4</v>
      </c>
      <c r="Y397" s="24">
        <v>5</v>
      </c>
      <c r="Z397" s="1">
        <v>2</v>
      </c>
      <c r="AA397" s="1" t="s">
        <v>48</v>
      </c>
      <c r="AB397" s="1" t="s">
        <v>48</v>
      </c>
      <c r="AC397" s="1" t="s">
        <v>48</v>
      </c>
      <c r="AD397" s="1" t="s">
        <v>48</v>
      </c>
      <c r="AE397" s="1" t="s">
        <v>48</v>
      </c>
      <c r="AF397" s="1" t="s">
        <v>48</v>
      </c>
      <c r="AG397" s="24" t="s">
        <v>48</v>
      </c>
      <c r="AH397" s="1">
        <v>1</v>
      </c>
      <c r="AI397" s="1">
        <v>3</v>
      </c>
      <c r="AJ397" s="24">
        <v>1</v>
      </c>
      <c r="AK397" s="36" t="s">
        <v>881</v>
      </c>
      <c r="AL397" s="9">
        <f t="shared" si="49"/>
        <v>-1.8271441423439818</v>
      </c>
      <c r="AM397" s="9">
        <f t="shared" si="50"/>
        <v>-1.2550377917724191</v>
      </c>
      <c r="AN397">
        <f t="shared" si="51"/>
        <v>0</v>
      </c>
      <c r="AO397" s="6">
        <f t="shared" si="52"/>
        <v>1</v>
      </c>
      <c r="AP397" s="9">
        <f>($AL$3*AL397+$AM$3*AM397+$AN$3*AN397+$AO$3*AO397)+$K$3*VLOOKUP(K397,COND!$A$2:$C$7,2,FALSE)+$L$3*VLOOKUP(L397,COND!$A$2:$C$7,3,FALSE)</f>
        <v>-4.2431679155034292</v>
      </c>
      <c r="AQ397" s="28">
        <f t="shared" si="53"/>
        <v>-0.19031780706091617</v>
      </c>
      <c r="AR397" t="str">
        <f t="shared" si="54"/>
        <v>C</v>
      </c>
      <c r="AS397">
        <v>700</v>
      </c>
      <c r="AT397">
        <v>393</v>
      </c>
      <c r="AV397" t="str">
        <f t="shared" si="55"/>
        <v>Unlikely</v>
      </c>
      <c r="AX397" t="str">
        <f>IF(VLOOKUP($B397,'Draft List'!$D$4:$AC$2598,AX$3,FALSE)&lt;&gt;0,VLOOKUP($B397,'Draft List'!$D$4:$AC$2598,AX$3,FALSE),"")</f>
        <v/>
      </c>
      <c r="AY397" t="str">
        <f>IF(VLOOKUP($B397,'Draft List'!$D$4:$AC$2598,AY$3,FALSE)&lt;&gt;0,VLOOKUP($B397,'Draft List'!$D$4:$AC$2598,AY$3,FALSE),"")</f>
        <v/>
      </c>
      <c r="AZ397" t="str">
        <f>IF(VLOOKUP($B397,'Draft List'!$D$4:$AC$2598,AZ$3,FALSE)&lt;&gt;0,VLOOKUP($B397,'Draft List'!$D$4:$AC$2598,AZ$3,FALSE),"")</f>
        <v/>
      </c>
      <c r="BA397" t="str">
        <f>IF(VLOOKUP($B397,'Draft List'!$D$4:$AC$2598,BA$3,FALSE)&lt;&gt;0,VLOOKUP($B397,'Draft List'!$D$4:$AC$2598,BA$3,FALSE),"")</f>
        <v/>
      </c>
    </row>
    <row r="398" spans="1:53" hidden="1" x14ac:dyDescent="0.25">
      <c r="A398" t="str">
        <f t="shared" si="48"/>
        <v>RPÁlex Perea22</v>
      </c>
      <c r="B398" t="e">
        <f>VLOOKUP($A398,draft_listing_batters_stats!$A$1:$B$1324,2,FALSE)</f>
        <v>#N/A</v>
      </c>
      <c r="C398" s="1" t="s">
        <v>885</v>
      </c>
      <c r="D398" s="1" t="s">
        <v>748</v>
      </c>
      <c r="E398" s="1" t="s">
        <v>1550</v>
      </c>
      <c r="F398" s="1">
        <v>22</v>
      </c>
      <c r="G398" s="1" t="s">
        <v>58</v>
      </c>
      <c r="H398" s="1" t="s">
        <v>58</v>
      </c>
      <c r="I398" s="1" t="s">
        <v>54</v>
      </c>
      <c r="J398" s="24" t="s">
        <v>54</v>
      </c>
      <c r="K398" s="1" t="s">
        <v>46</v>
      </c>
      <c r="L398" s="24" t="s">
        <v>46</v>
      </c>
      <c r="M398" s="1">
        <v>2</v>
      </c>
      <c r="N398" s="1">
        <v>3</v>
      </c>
      <c r="O398" s="1">
        <v>2</v>
      </c>
      <c r="P398" s="1">
        <v>1</v>
      </c>
      <c r="Q398" s="24">
        <v>1</v>
      </c>
      <c r="R398" s="1">
        <v>3</v>
      </c>
      <c r="S398" s="1">
        <v>3</v>
      </c>
      <c r="T398" s="1">
        <v>2</v>
      </c>
      <c r="U398" s="1">
        <v>1</v>
      </c>
      <c r="V398" s="24">
        <v>3</v>
      </c>
      <c r="W398" s="1">
        <v>7</v>
      </c>
      <c r="X398" s="1">
        <v>1</v>
      </c>
      <c r="Y398" s="24">
        <v>1</v>
      </c>
      <c r="Z398" s="1" t="s">
        <v>48</v>
      </c>
      <c r="AA398" s="1" t="s">
        <v>48</v>
      </c>
      <c r="AB398" s="1" t="s">
        <v>48</v>
      </c>
      <c r="AC398" s="1" t="s">
        <v>48</v>
      </c>
      <c r="AD398" s="1" t="s">
        <v>48</v>
      </c>
      <c r="AE398" s="1" t="s">
        <v>48</v>
      </c>
      <c r="AF398" s="1" t="s">
        <v>48</v>
      </c>
      <c r="AG398" s="24" t="s">
        <v>48</v>
      </c>
      <c r="AH398" s="1">
        <v>2</v>
      </c>
      <c r="AI398" s="1">
        <v>1</v>
      </c>
      <c r="AJ398" s="24">
        <v>1</v>
      </c>
      <c r="AK398" s="36" t="s">
        <v>48</v>
      </c>
      <c r="AL398" s="9">
        <f t="shared" si="49"/>
        <v>-1.5766062603635889</v>
      </c>
      <c r="AM398" s="9">
        <f t="shared" si="50"/>
        <v>-1.1740177445267472</v>
      </c>
      <c r="AN398">
        <f t="shared" si="51"/>
        <v>0</v>
      </c>
      <c r="AO398" s="6">
        <f t="shared" si="52"/>
        <v>0</v>
      </c>
      <c r="AP398" s="9">
        <f>($AL$3*AL398+$AM$3*AM398+$AN$3*AN398+$AO$3*AO398)+$K$3*VLOOKUP(K398,COND!$A$2:$C$7,2,FALSE)+$L$3*VLOOKUP(L398,COND!$A$2:$C$7,3,FALSE)</f>
        <v>-4.2458735603573263</v>
      </c>
      <c r="AQ398" s="28">
        <f t="shared" si="53"/>
        <v>-0.19070356822660248</v>
      </c>
      <c r="AR398" t="str">
        <f t="shared" si="54"/>
        <v>DH</v>
      </c>
      <c r="AS398">
        <v>700</v>
      </c>
      <c r="AT398">
        <v>394</v>
      </c>
      <c r="AV398" t="str">
        <f t="shared" si="55"/>
        <v>Unlikely</v>
      </c>
      <c r="AX398" t="e">
        <f>IF(VLOOKUP($B398,'Draft List'!$D$4:$AC$2598,AX$3,FALSE)&lt;&gt;0,VLOOKUP($B398,'Draft List'!$D$4:$AC$2598,AX$3,FALSE),"")</f>
        <v>#N/A</v>
      </c>
      <c r="AY398" t="e">
        <f>IF(VLOOKUP($B398,'Draft List'!$D$4:$AC$2598,AY$3,FALSE)&lt;&gt;0,VLOOKUP($B398,'Draft List'!$D$4:$AC$2598,AY$3,FALSE),"")</f>
        <v>#N/A</v>
      </c>
      <c r="AZ398" t="e">
        <f>IF(VLOOKUP($B398,'Draft List'!$D$4:$AC$2598,AZ$3,FALSE)&lt;&gt;0,VLOOKUP($B398,'Draft List'!$D$4:$AC$2598,AZ$3,FALSE),"")</f>
        <v>#N/A</v>
      </c>
      <c r="BA398" t="e">
        <f>IF(VLOOKUP($B398,'Draft List'!$D$4:$AC$2598,BA$3,FALSE)&lt;&gt;0,VLOOKUP($B398,'Draft List'!$D$4:$AC$2598,BA$3,FALSE),"")</f>
        <v>#N/A</v>
      </c>
    </row>
    <row r="399" spans="1:53" hidden="1" x14ac:dyDescent="0.25">
      <c r="A399" t="str">
        <f t="shared" si="48"/>
        <v>SPGrady Logan21</v>
      </c>
      <c r="B399" t="e">
        <f>VLOOKUP($A399,draft_listing_batters_stats!$A$1:$B$1324,2,FALSE)</f>
        <v>#N/A</v>
      </c>
      <c r="C399" s="1" t="s">
        <v>25</v>
      </c>
      <c r="D399" s="1" t="s">
        <v>750</v>
      </c>
      <c r="E399" s="1" t="s">
        <v>940</v>
      </c>
      <c r="F399" s="1">
        <v>21</v>
      </c>
      <c r="G399" s="1" t="s">
        <v>58</v>
      </c>
      <c r="H399" s="1" t="s">
        <v>58</v>
      </c>
      <c r="I399" s="1" t="s">
        <v>54</v>
      </c>
      <c r="J399" s="24" t="s">
        <v>54</v>
      </c>
      <c r="K399" s="1" t="s">
        <v>46</v>
      </c>
      <c r="L399" s="24" t="s">
        <v>51</v>
      </c>
      <c r="M399" s="1">
        <v>2</v>
      </c>
      <c r="N399" s="1">
        <v>2</v>
      </c>
      <c r="O399" s="1">
        <v>1</v>
      </c>
      <c r="P399" s="1">
        <v>2</v>
      </c>
      <c r="Q399" s="24">
        <v>1</v>
      </c>
      <c r="R399" s="1">
        <v>2</v>
      </c>
      <c r="S399" s="1">
        <v>2</v>
      </c>
      <c r="T399" s="1">
        <v>1</v>
      </c>
      <c r="U399" s="1">
        <v>6</v>
      </c>
      <c r="V399" s="24">
        <v>3</v>
      </c>
      <c r="W399" s="1">
        <v>7</v>
      </c>
      <c r="X399" s="1">
        <v>6</v>
      </c>
      <c r="Y399" s="24">
        <v>1</v>
      </c>
      <c r="Z399" s="1" t="s">
        <v>48</v>
      </c>
      <c r="AA399" s="1" t="s">
        <v>48</v>
      </c>
      <c r="AB399" s="1" t="s">
        <v>48</v>
      </c>
      <c r="AC399" s="1" t="s">
        <v>48</v>
      </c>
      <c r="AD399" s="1" t="s">
        <v>48</v>
      </c>
      <c r="AE399" s="1" t="s">
        <v>48</v>
      </c>
      <c r="AF399" s="1" t="s">
        <v>48</v>
      </c>
      <c r="AG399" s="24" t="s">
        <v>48</v>
      </c>
      <c r="AH399" s="1">
        <v>3</v>
      </c>
      <c r="AI399" s="1">
        <v>1</v>
      </c>
      <c r="AJ399" s="24">
        <v>1</v>
      </c>
      <c r="AK399" s="36" t="s">
        <v>904</v>
      </c>
      <c r="AL399" s="9">
        <f t="shared" si="49"/>
        <v>-1.6210180839966128</v>
      </c>
      <c r="AM399" s="9">
        <f t="shared" si="50"/>
        <v>-1.1821472043241219</v>
      </c>
      <c r="AN399">
        <f t="shared" si="51"/>
        <v>0</v>
      </c>
      <c r="AO399" s="6">
        <f t="shared" si="52"/>
        <v>0</v>
      </c>
      <c r="AP399" s="9">
        <f>($AL$3*AL399+$AM$3*AM399+$AN$3*AN399+$AO$3*AO399)+$K$3*VLOOKUP(K399,COND!$A$2:$C$7,2,FALSE)+$L$3*VLOOKUP(L399,COND!$A$2:$C$7,3,FALSE)</f>
        <v>-4.2478682602891258</v>
      </c>
      <c r="AQ399" s="28">
        <f t="shared" si="53"/>
        <v>-0.19098796540821228</v>
      </c>
      <c r="AR399" t="str">
        <f t="shared" si="54"/>
        <v>DH</v>
      </c>
      <c r="AS399">
        <v>700</v>
      </c>
      <c r="AT399">
        <v>395</v>
      </c>
      <c r="AV399" t="str">
        <f t="shared" si="55"/>
        <v>Unlikely</v>
      </c>
      <c r="AX399" t="e">
        <f>IF(VLOOKUP($B399,'Draft List'!$D$4:$AC$2598,AX$3,FALSE)&lt;&gt;0,VLOOKUP($B399,'Draft List'!$D$4:$AC$2598,AX$3,FALSE),"")</f>
        <v>#N/A</v>
      </c>
      <c r="AY399" t="e">
        <f>IF(VLOOKUP($B399,'Draft List'!$D$4:$AC$2598,AY$3,FALSE)&lt;&gt;0,VLOOKUP($B399,'Draft List'!$D$4:$AC$2598,AY$3,FALSE),"")</f>
        <v>#N/A</v>
      </c>
      <c r="AZ399" t="e">
        <f>IF(VLOOKUP($B399,'Draft List'!$D$4:$AC$2598,AZ$3,FALSE)&lt;&gt;0,VLOOKUP($B399,'Draft List'!$D$4:$AC$2598,AZ$3,FALSE),"")</f>
        <v>#N/A</v>
      </c>
      <c r="BA399" t="e">
        <f>IF(VLOOKUP($B399,'Draft List'!$D$4:$AC$2598,BA$3,FALSE)&lt;&gt;0,VLOOKUP($B399,'Draft List'!$D$4:$AC$2598,BA$3,FALSE),"")</f>
        <v>#N/A</v>
      </c>
    </row>
    <row r="400" spans="1:53" hidden="1" x14ac:dyDescent="0.25">
      <c r="A400" t="str">
        <f t="shared" si="48"/>
        <v>RPKen Reid23</v>
      </c>
      <c r="B400" t="e">
        <f>VLOOKUP($A400,draft_listing_batters_stats!$A$1:$B$1324,2,FALSE)</f>
        <v>#N/A</v>
      </c>
      <c r="C400" s="1" t="s">
        <v>885</v>
      </c>
      <c r="D400" s="1" t="s">
        <v>484</v>
      </c>
      <c r="E400" s="1" t="s">
        <v>773</v>
      </c>
      <c r="F400" s="1">
        <v>23</v>
      </c>
      <c r="G400" s="1" t="s">
        <v>58</v>
      </c>
      <c r="H400" s="1" t="s">
        <v>58</v>
      </c>
      <c r="I400" s="1" t="s">
        <v>54</v>
      </c>
      <c r="J400" s="24" t="s">
        <v>54</v>
      </c>
      <c r="K400" s="1" t="s">
        <v>46</v>
      </c>
      <c r="L400" s="24" t="s">
        <v>47</v>
      </c>
      <c r="M400" s="1">
        <v>2</v>
      </c>
      <c r="N400" s="1">
        <v>3</v>
      </c>
      <c r="O400" s="1">
        <v>1</v>
      </c>
      <c r="P400" s="1">
        <v>1</v>
      </c>
      <c r="Q400" s="24">
        <v>2</v>
      </c>
      <c r="R400" s="1">
        <v>3</v>
      </c>
      <c r="S400" s="1">
        <v>4</v>
      </c>
      <c r="T400" s="1">
        <v>1</v>
      </c>
      <c r="U400" s="1">
        <v>1</v>
      </c>
      <c r="V400" s="24">
        <v>4</v>
      </c>
      <c r="W400" s="1">
        <v>3</v>
      </c>
      <c r="X400" s="1">
        <v>3</v>
      </c>
      <c r="Y400" s="24">
        <v>1</v>
      </c>
      <c r="Z400" s="1" t="s">
        <v>48</v>
      </c>
      <c r="AA400" s="1" t="s">
        <v>48</v>
      </c>
      <c r="AB400" s="1" t="s">
        <v>48</v>
      </c>
      <c r="AC400" s="1" t="s">
        <v>48</v>
      </c>
      <c r="AD400" s="1" t="s">
        <v>48</v>
      </c>
      <c r="AE400" s="1" t="s">
        <v>48</v>
      </c>
      <c r="AF400" s="1" t="s">
        <v>48</v>
      </c>
      <c r="AG400" s="24" t="s">
        <v>48</v>
      </c>
      <c r="AH400" s="1">
        <v>1</v>
      </c>
      <c r="AI400" s="1">
        <v>1</v>
      </c>
      <c r="AJ400" s="24">
        <v>1</v>
      </c>
      <c r="AK400" s="36" t="s">
        <v>48</v>
      </c>
      <c r="AL400" s="9">
        <f t="shared" si="49"/>
        <v>-1.6196514145704071</v>
      </c>
      <c r="AM400" s="9">
        <f t="shared" si="50"/>
        <v>-1.1660030191148616</v>
      </c>
      <c r="AN400">
        <f t="shared" si="51"/>
        <v>0</v>
      </c>
      <c r="AO400" s="6">
        <f t="shared" si="52"/>
        <v>0</v>
      </c>
      <c r="AP400" s="9">
        <f>($AL$3*AL400+$AM$3*AM400+$AN$3*AN400+$AO$3*AO400)+$K$3*VLOOKUP(K400,COND!$A$2:$C$7,2,FALSE)+$L$3*VLOOKUP(L400,COND!$A$2:$C$7,3,FALSE)</f>
        <v>-4.254001370835379</v>
      </c>
      <c r="AQ400" s="28">
        <f t="shared" si="53"/>
        <v>-0.1918624023729151</v>
      </c>
      <c r="AR400" t="str">
        <f t="shared" si="54"/>
        <v>DH</v>
      </c>
      <c r="AS400">
        <v>700</v>
      </c>
      <c r="AT400">
        <v>396</v>
      </c>
      <c r="AV400" t="str">
        <f t="shared" si="55"/>
        <v>Unlikely</v>
      </c>
      <c r="AX400" t="e">
        <f>IF(VLOOKUP($B400,'Draft List'!$D$4:$AC$2598,AX$3,FALSE)&lt;&gt;0,VLOOKUP($B400,'Draft List'!$D$4:$AC$2598,AX$3,FALSE),"")</f>
        <v>#N/A</v>
      </c>
      <c r="AY400" t="e">
        <f>IF(VLOOKUP($B400,'Draft List'!$D$4:$AC$2598,AY$3,FALSE)&lt;&gt;0,VLOOKUP($B400,'Draft List'!$D$4:$AC$2598,AY$3,FALSE),"")</f>
        <v>#N/A</v>
      </c>
      <c r="AZ400" t="e">
        <f>IF(VLOOKUP($B400,'Draft List'!$D$4:$AC$2598,AZ$3,FALSE)&lt;&gt;0,VLOOKUP($B400,'Draft List'!$D$4:$AC$2598,AZ$3,FALSE),"")</f>
        <v>#N/A</v>
      </c>
      <c r="BA400" t="e">
        <f>IF(VLOOKUP($B400,'Draft List'!$D$4:$AC$2598,BA$3,FALSE)&lt;&gt;0,VLOOKUP($B400,'Draft List'!$D$4:$AC$2598,BA$3,FALSE),"")</f>
        <v>#N/A</v>
      </c>
    </row>
    <row r="401" spans="1:53" hidden="1" x14ac:dyDescent="0.25">
      <c r="A401" t="str">
        <f t="shared" si="48"/>
        <v>RPTravis Rodríguez24</v>
      </c>
      <c r="B401" t="e">
        <f>VLOOKUP($A401,draft_listing_batters_stats!$A$1:$B$1324,2,FALSE)</f>
        <v>#N/A</v>
      </c>
      <c r="C401" s="1" t="s">
        <v>885</v>
      </c>
      <c r="D401" s="1" t="s">
        <v>552</v>
      </c>
      <c r="E401" s="1" t="s">
        <v>225</v>
      </c>
      <c r="F401" s="1">
        <v>24</v>
      </c>
      <c r="G401" s="1" t="s">
        <v>44</v>
      </c>
      <c r="H401" s="1" t="s">
        <v>44</v>
      </c>
      <c r="I401" s="1" t="s">
        <v>54</v>
      </c>
      <c r="J401" s="24" t="s">
        <v>54</v>
      </c>
      <c r="K401" s="1" t="s">
        <v>46</v>
      </c>
      <c r="L401" s="24" t="s">
        <v>46</v>
      </c>
      <c r="M401" s="1">
        <v>1</v>
      </c>
      <c r="N401" s="1">
        <v>2</v>
      </c>
      <c r="O401" s="1">
        <v>1</v>
      </c>
      <c r="P401" s="1">
        <v>2</v>
      </c>
      <c r="Q401" s="24">
        <v>1</v>
      </c>
      <c r="R401" s="1">
        <v>2</v>
      </c>
      <c r="S401" s="1">
        <v>2</v>
      </c>
      <c r="T401" s="1">
        <v>1</v>
      </c>
      <c r="U401" s="1">
        <v>7</v>
      </c>
      <c r="V401" s="24">
        <v>1</v>
      </c>
      <c r="W401" s="1">
        <v>5</v>
      </c>
      <c r="X401" s="1">
        <v>5</v>
      </c>
      <c r="Y401" s="24">
        <v>1</v>
      </c>
      <c r="Z401" s="1" t="s">
        <v>48</v>
      </c>
      <c r="AA401" s="1" t="s">
        <v>48</v>
      </c>
      <c r="AB401" s="1" t="s">
        <v>48</v>
      </c>
      <c r="AC401" s="1" t="s">
        <v>48</v>
      </c>
      <c r="AD401" s="1" t="s">
        <v>48</v>
      </c>
      <c r="AE401" s="1" t="s">
        <v>48</v>
      </c>
      <c r="AF401" s="1" t="s">
        <v>48</v>
      </c>
      <c r="AG401" s="24" t="s">
        <v>48</v>
      </c>
      <c r="AH401" s="1">
        <v>1</v>
      </c>
      <c r="AI401" s="1">
        <v>1</v>
      </c>
      <c r="AJ401" s="24">
        <v>3</v>
      </c>
      <c r="AK401" s="36" t="s">
        <v>50</v>
      </c>
      <c r="AL401" s="9">
        <f t="shared" si="49"/>
        <v>-1.9435739201992874</v>
      </c>
      <c r="AM401" s="9">
        <f t="shared" si="50"/>
        <v>-1.1724703339487077</v>
      </c>
      <c r="AN401">
        <f t="shared" si="51"/>
        <v>0</v>
      </c>
      <c r="AO401" s="6">
        <f t="shared" si="52"/>
        <v>0</v>
      </c>
      <c r="AP401" s="9">
        <f>($AL$3*AL401+$AM$3*AM401+$AN$3*AN401+$AO$3*AO401)+$K$3*VLOOKUP(K401,COND!$A$2:$C$7,2,FALSE)+$L$3*VLOOKUP(L401,COND!$A$2:$C$7,3,FALSE)</f>
        <v>-4.2640013994044228</v>
      </c>
      <c r="AQ401" s="28">
        <f t="shared" si="53"/>
        <v>-0.19328817067806958</v>
      </c>
      <c r="AR401" t="str">
        <f t="shared" si="54"/>
        <v>DH</v>
      </c>
      <c r="AS401">
        <v>700</v>
      </c>
      <c r="AT401">
        <v>397</v>
      </c>
      <c r="AV401" t="str">
        <f t="shared" si="55"/>
        <v>Unlikely</v>
      </c>
      <c r="AX401" t="e">
        <f>IF(VLOOKUP($B401,'Draft List'!$D$4:$AC$2598,AX$3,FALSE)&lt;&gt;0,VLOOKUP($B401,'Draft List'!$D$4:$AC$2598,AX$3,FALSE),"")</f>
        <v>#N/A</v>
      </c>
      <c r="AY401" t="e">
        <f>IF(VLOOKUP($B401,'Draft List'!$D$4:$AC$2598,AY$3,FALSE)&lt;&gt;0,VLOOKUP($B401,'Draft List'!$D$4:$AC$2598,AY$3,FALSE),"")</f>
        <v>#N/A</v>
      </c>
      <c r="AZ401" t="e">
        <f>IF(VLOOKUP($B401,'Draft List'!$D$4:$AC$2598,AZ$3,FALSE)&lt;&gt;0,VLOOKUP($B401,'Draft List'!$D$4:$AC$2598,AZ$3,FALSE),"")</f>
        <v>#N/A</v>
      </c>
      <c r="BA401" t="e">
        <f>IF(VLOOKUP($B401,'Draft List'!$D$4:$AC$2598,BA$3,FALSE)&lt;&gt;0,VLOOKUP($B401,'Draft List'!$D$4:$AC$2598,BA$3,FALSE),"")</f>
        <v>#N/A</v>
      </c>
    </row>
    <row r="402" spans="1:53" hidden="1" x14ac:dyDescent="0.25">
      <c r="A402" t="str">
        <f t="shared" si="48"/>
        <v>SPDan Dunn21</v>
      </c>
      <c r="B402" t="e">
        <f>VLOOKUP($A402,draft_listing_batters_stats!$A$1:$B$1324,2,FALSE)</f>
        <v>#N/A</v>
      </c>
      <c r="C402" s="1" t="s">
        <v>25</v>
      </c>
      <c r="D402" s="1" t="s">
        <v>210</v>
      </c>
      <c r="E402" s="1" t="s">
        <v>1137</v>
      </c>
      <c r="F402" s="1">
        <v>21</v>
      </c>
      <c r="G402" s="1" t="s">
        <v>44</v>
      </c>
      <c r="H402" s="1" t="s">
        <v>44</v>
      </c>
      <c r="I402" s="1" t="s">
        <v>54</v>
      </c>
      <c r="J402" s="24" t="s">
        <v>54</v>
      </c>
      <c r="K402" s="1" t="s">
        <v>46</v>
      </c>
      <c r="L402" s="24" t="s">
        <v>46</v>
      </c>
      <c r="M402" s="1">
        <v>2</v>
      </c>
      <c r="N402" s="1">
        <v>3</v>
      </c>
      <c r="O402" s="1">
        <v>2</v>
      </c>
      <c r="P402" s="1">
        <v>1</v>
      </c>
      <c r="Q402" s="24">
        <v>3</v>
      </c>
      <c r="R402" s="1">
        <v>2</v>
      </c>
      <c r="S402" s="1">
        <v>4</v>
      </c>
      <c r="T402" s="1">
        <v>2</v>
      </c>
      <c r="U402" s="1">
        <v>4</v>
      </c>
      <c r="V402" s="24">
        <v>3</v>
      </c>
      <c r="W402" s="1">
        <v>5</v>
      </c>
      <c r="X402" s="1">
        <v>2</v>
      </c>
      <c r="Y402" s="24">
        <v>1</v>
      </c>
      <c r="Z402" s="1" t="s">
        <v>48</v>
      </c>
      <c r="AA402" s="1" t="s">
        <v>48</v>
      </c>
      <c r="AB402" s="1" t="s">
        <v>48</v>
      </c>
      <c r="AC402" s="1" t="s">
        <v>48</v>
      </c>
      <c r="AD402" s="1" t="s">
        <v>48</v>
      </c>
      <c r="AE402" s="1" t="s">
        <v>48</v>
      </c>
      <c r="AF402" s="1" t="s">
        <v>48</v>
      </c>
      <c r="AG402" s="24" t="s">
        <v>48</v>
      </c>
      <c r="AH402" s="1">
        <v>1</v>
      </c>
      <c r="AI402" s="1">
        <v>1</v>
      </c>
      <c r="AJ402" s="24">
        <v>1</v>
      </c>
      <c r="AK402" s="36" t="s">
        <v>1061</v>
      </c>
      <c r="AL402" s="9">
        <f t="shared" si="49"/>
        <v>-1.496573580729422</v>
      </c>
      <c r="AM402" s="9">
        <f t="shared" si="50"/>
        <v>-1.1763850510819753</v>
      </c>
      <c r="AN402">
        <f t="shared" si="51"/>
        <v>0</v>
      </c>
      <c r="AO402" s="6">
        <f t="shared" si="52"/>
        <v>0</v>
      </c>
      <c r="AP402" s="9">
        <f>($AL$3*AL402+$AM$3*AM402+$AN$3*AN402+$AO$3*AO402)+$K$3*VLOOKUP(K402,COND!$A$2:$C$7,2,FALSE)+$L$3*VLOOKUP(L402,COND!$A$2:$C$7,3,FALSE)</f>
        <v>-4.2662779710566454</v>
      </c>
      <c r="AQ402" s="28">
        <f t="shared" si="53"/>
        <v>-0.19361275612137521</v>
      </c>
      <c r="AR402" t="str">
        <f t="shared" si="54"/>
        <v>DH</v>
      </c>
      <c r="AS402">
        <v>700</v>
      </c>
      <c r="AT402">
        <v>398</v>
      </c>
      <c r="AV402" t="str">
        <f t="shared" si="55"/>
        <v>Unlikely</v>
      </c>
      <c r="AX402" t="e">
        <f>IF(VLOOKUP($B402,'Draft List'!$D$4:$AC$2598,AX$3,FALSE)&lt;&gt;0,VLOOKUP($B402,'Draft List'!$D$4:$AC$2598,AX$3,FALSE),"")</f>
        <v>#N/A</v>
      </c>
      <c r="AY402" t="e">
        <f>IF(VLOOKUP($B402,'Draft List'!$D$4:$AC$2598,AY$3,FALSE)&lt;&gt;0,VLOOKUP($B402,'Draft List'!$D$4:$AC$2598,AY$3,FALSE),"")</f>
        <v>#N/A</v>
      </c>
      <c r="AZ402" t="e">
        <f>IF(VLOOKUP($B402,'Draft List'!$D$4:$AC$2598,AZ$3,FALSE)&lt;&gt;0,VLOOKUP($B402,'Draft List'!$D$4:$AC$2598,AZ$3,FALSE),"")</f>
        <v>#N/A</v>
      </c>
      <c r="BA402" t="e">
        <f>IF(VLOOKUP($B402,'Draft List'!$D$4:$AC$2598,BA$3,FALSE)&lt;&gt;0,VLOOKUP($B402,'Draft List'!$D$4:$AC$2598,BA$3,FALSE),"")</f>
        <v>#N/A</v>
      </c>
    </row>
    <row r="403" spans="1:53" hidden="1" x14ac:dyDescent="0.25">
      <c r="A403" t="str">
        <f t="shared" si="48"/>
        <v>RPSandro Ramírez23</v>
      </c>
      <c r="B403" t="e">
        <f>VLOOKUP($A403,draft_listing_batters_stats!$A$1:$B$1324,2,FALSE)</f>
        <v>#N/A</v>
      </c>
      <c r="C403" s="1" t="s">
        <v>885</v>
      </c>
      <c r="D403" s="1" t="s">
        <v>777</v>
      </c>
      <c r="E403" s="1" t="s">
        <v>179</v>
      </c>
      <c r="F403" s="1">
        <v>23</v>
      </c>
      <c r="G403" s="1" t="s">
        <v>68</v>
      </c>
      <c r="H403" s="1" t="s">
        <v>44</v>
      </c>
      <c r="I403" s="1" t="s">
        <v>54</v>
      </c>
      <c r="J403" s="24" t="s">
        <v>54</v>
      </c>
      <c r="K403" s="1" t="s">
        <v>46</v>
      </c>
      <c r="L403" s="24" t="s">
        <v>47</v>
      </c>
      <c r="M403" s="1">
        <v>2</v>
      </c>
      <c r="N403" s="1">
        <v>2</v>
      </c>
      <c r="O403" s="1">
        <v>1</v>
      </c>
      <c r="P403" s="1">
        <v>7</v>
      </c>
      <c r="Q403" s="24">
        <v>1</v>
      </c>
      <c r="R403" s="1">
        <v>2</v>
      </c>
      <c r="S403" s="1">
        <v>2</v>
      </c>
      <c r="T403" s="1">
        <v>1</v>
      </c>
      <c r="U403" s="1">
        <v>7</v>
      </c>
      <c r="V403" s="24">
        <v>1</v>
      </c>
      <c r="W403" s="1">
        <v>4</v>
      </c>
      <c r="X403" s="1">
        <v>6</v>
      </c>
      <c r="Y403" s="24">
        <v>1</v>
      </c>
      <c r="Z403" s="1" t="s">
        <v>48</v>
      </c>
      <c r="AA403" s="1" t="s">
        <v>48</v>
      </c>
      <c r="AB403" s="1" t="s">
        <v>48</v>
      </c>
      <c r="AC403" s="1" t="s">
        <v>48</v>
      </c>
      <c r="AD403" s="1" t="s">
        <v>48</v>
      </c>
      <c r="AE403" s="1" t="s">
        <v>48</v>
      </c>
      <c r="AF403" s="1" t="s">
        <v>48</v>
      </c>
      <c r="AG403" s="24" t="s">
        <v>48</v>
      </c>
      <c r="AH403" s="1">
        <v>1</v>
      </c>
      <c r="AI403" s="1">
        <v>2</v>
      </c>
      <c r="AJ403" s="24">
        <v>3</v>
      </c>
      <c r="AK403" s="36" t="s">
        <v>1047</v>
      </c>
      <c r="AL403" s="9">
        <f t="shared" si="49"/>
        <v>-1.1724703339487077</v>
      </c>
      <c r="AM403" s="9">
        <f t="shared" si="50"/>
        <v>-1.1724703339487077</v>
      </c>
      <c r="AN403">
        <f t="shared" si="51"/>
        <v>0</v>
      </c>
      <c r="AO403" s="6">
        <f t="shared" si="52"/>
        <v>0</v>
      </c>
      <c r="AP403" s="9">
        <f>($AL$3*AL403+$AM$3*AM403+$AN$3*AN403+$AO$3*AO403)+$K$3*VLOOKUP(K403,COND!$A$2:$C$7,2,FALSE)+$L$3*VLOOKUP(L403,COND!$A$2:$C$7,3,FALSE)</f>
        <v>-4.2868910407793646</v>
      </c>
      <c r="AQ403" s="28">
        <f t="shared" si="53"/>
        <v>-0.19655169387337026</v>
      </c>
      <c r="AR403" t="str">
        <f t="shared" si="54"/>
        <v>DH</v>
      </c>
      <c r="AS403">
        <v>700</v>
      </c>
      <c r="AT403">
        <v>399</v>
      </c>
      <c r="AV403" t="str">
        <f t="shared" si="55"/>
        <v>Unlikely</v>
      </c>
      <c r="AX403" t="e">
        <f>IF(VLOOKUP($B403,'Draft List'!$D$4:$AC$2598,AX$3,FALSE)&lt;&gt;0,VLOOKUP($B403,'Draft List'!$D$4:$AC$2598,AX$3,FALSE),"")</f>
        <v>#N/A</v>
      </c>
      <c r="AY403" t="e">
        <f>IF(VLOOKUP($B403,'Draft List'!$D$4:$AC$2598,AY$3,FALSE)&lt;&gt;0,VLOOKUP($B403,'Draft List'!$D$4:$AC$2598,AY$3,FALSE),"")</f>
        <v>#N/A</v>
      </c>
      <c r="AZ403" t="e">
        <f>IF(VLOOKUP($B403,'Draft List'!$D$4:$AC$2598,AZ$3,FALSE)&lt;&gt;0,VLOOKUP($B403,'Draft List'!$D$4:$AC$2598,AZ$3,FALSE),"")</f>
        <v>#N/A</v>
      </c>
      <c r="BA403" t="e">
        <f>IF(VLOOKUP($B403,'Draft List'!$D$4:$AC$2598,BA$3,FALSE)&lt;&gt;0,VLOOKUP($B403,'Draft List'!$D$4:$AC$2598,BA$3,FALSE),"")</f>
        <v>#N/A</v>
      </c>
    </row>
    <row r="404" spans="1:53" hidden="1" x14ac:dyDescent="0.25">
      <c r="A404" t="str">
        <f t="shared" si="48"/>
        <v>1BEarl Stewart22</v>
      </c>
      <c r="B404">
        <f>VLOOKUP($A404,draft_listing_batters_stats!$A$1:$B$1324,2,FALSE)</f>
        <v>6952</v>
      </c>
      <c r="C404" s="1" t="s">
        <v>94</v>
      </c>
      <c r="D404" s="1" t="s">
        <v>438</v>
      </c>
      <c r="E404" s="1" t="s">
        <v>973</v>
      </c>
      <c r="F404" s="1">
        <v>22</v>
      </c>
      <c r="G404" s="1" t="s">
        <v>44</v>
      </c>
      <c r="H404" s="1" t="s">
        <v>44</v>
      </c>
      <c r="I404" s="1" t="s">
        <v>54</v>
      </c>
      <c r="J404" s="24" t="s">
        <v>54</v>
      </c>
      <c r="K404" s="1" t="s">
        <v>46</v>
      </c>
      <c r="L404" s="24" t="s">
        <v>46</v>
      </c>
      <c r="M404" s="1">
        <v>2</v>
      </c>
      <c r="N404" s="1">
        <v>2</v>
      </c>
      <c r="O404" s="1">
        <v>1</v>
      </c>
      <c r="P404" s="1">
        <v>4</v>
      </c>
      <c r="Q404" s="24">
        <v>1</v>
      </c>
      <c r="R404" s="1">
        <v>2</v>
      </c>
      <c r="S404" s="1">
        <v>2</v>
      </c>
      <c r="T404" s="1">
        <v>2</v>
      </c>
      <c r="U404" s="1">
        <v>6</v>
      </c>
      <c r="V404" s="24">
        <v>1</v>
      </c>
      <c r="W404" s="1">
        <v>5</v>
      </c>
      <c r="X404" s="1">
        <v>4</v>
      </c>
      <c r="Y404" s="24">
        <v>1</v>
      </c>
      <c r="Z404" s="1" t="s">
        <v>48</v>
      </c>
      <c r="AA404" s="1" t="s">
        <v>48</v>
      </c>
      <c r="AB404" s="1" t="s">
        <v>48</v>
      </c>
      <c r="AC404" s="1" t="s">
        <v>48</v>
      </c>
      <c r="AD404" s="1" t="s">
        <v>48</v>
      </c>
      <c r="AE404" s="1" t="s">
        <v>48</v>
      </c>
      <c r="AF404" s="1" t="s">
        <v>48</v>
      </c>
      <c r="AG404" s="24" t="s">
        <v>48</v>
      </c>
      <c r="AH404" s="1">
        <v>1</v>
      </c>
      <c r="AI404" s="1">
        <v>1</v>
      </c>
      <c r="AJ404" s="24">
        <v>1</v>
      </c>
      <c r="AK404" s="36" t="s">
        <v>839</v>
      </c>
      <c r="AL404" s="9">
        <f t="shared" si="49"/>
        <v>-1.441598983977451</v>
      </c>
      <c r="AM404" s="9">
        <f t="shared" si="50"/>
        <v>-1.1791183899343871</v>
      </c>
      <c r="AN404">
        <f t="shared" si="51"/>
        <v>0</v>
      </c>
      <c r="AO404" s="6">
        <f t="shared" si="52"/>
        <v>0</v>
      </c>
      <c r="AP404" s="9">
        <f>($AL$3*AL404+$AM$3*AM404+$AN$3*AN404+$AO$3*AO404)+$K$3*VLOOKUP(K404,COND!$A$2:$C$7,2,FALSE)+$L$3*VLOOKUP(L404,COND!$A$2:$C$7,3,FALSE)</f>
        <v>-4.2935805776103919</v>
      </c>
      <c r="AQ404" s="28">
        <f t="shared" si="53"/>
        <v>-0.19750546410752412</v>
      </c>
      <c r="AR404" t="str">
        <f t="shared" si="54"/>
        <v>DH</v>
      </c>
      <c r="AS404">
        <v>700</v>
      </c>
      <c r="AT404">
        <v>400</v>
      </c>
      <c r="AV404" t="str">
        <f t="shared" si="55"/>
        <v>Unlikely</v>
      </c>
      <c r="AX404" t="str">
        <f>IF(VLOOKUP($B404,'Draft List'!$D$4:$AC$2598,AX$3,FALSE)&lt;&gt;0,VLOOKUP($B404,'Draft List'!$D$4:$AC$2598,AX$3,FALSE),"")</f>
        <v/>
      </c>
      <c r="AY404" t="str">
        <f>IF(VLOOKUP($B404,'Draft List'!$D$4:$AC$2598,AY$3,FALSE)&lt;&gt;0,VLOOKUP($B404,'Draft List'!$D$4:$AC$2598,AY$3,FALSE),"")</f>
        <v/>
      </c>
      <c r="AZ404" t="str">
        <f>IF(VLOOKUP($B404,'Draft List'!$D$4:$AC$2598,AZ$3,FALSE)&lt;&gt;0,VLOOKUP($B404,'Draft List'!$D$4:$AC$2598,AZ$3,FALSE),"")</f>
        <v/>
      </c>
      <c r="BA404" t="str">
        <f>IF(VLOOKUP($B404,'Draft List'!$D$4:$AC$2598,BA$3,FALSE)&lt;&gt;0,VLOOKUP($B404,'Draft List'!$D$4:$AC$2598,BA$3,FALSE),"")</f>
        <v/>
      </c>
    </row>
    <row r="405" spans="1:53" hidden="1" x14ac:dyDescent="0.25">
      <c r="A405" t="str">
        <f t="shared" si="48"/>
        <v>C-Ryan Sharp22</v>
      </c>
      <c r="B405">
        <f>VLOOKUP($A405,draft_listing_batters_stats!$A$1:$B$1324,2,FALSE)</f>
        <v>1561</v>
      </c>
      <c r="C405" s="1" t="s">
        <v>93</v>
      </c>
      <c r="D405" s="1" t="s">
        <v>190</v>
      </c>
      <c r="E405" s="1" t="s">
        <v>1642</v>
      </c>
      <c r="F405" s="1">
        <v>22</v>
      </c>
      <c r="G405" s="1" t="s">
        <v>44</v>
      </c>
      <c r="H405" s="1" t="s">
        <v>44</v>
      </c>
      <c r="I405" s="1" t="s">
        <v>54</v>
      </c>
      <c r="J405" s="24" t="s">
        <v>54</v>
      </c>
      <c r="K405" s="1" t="s">
        <v>47</v>
      </c>
      <c r="L405" s="24" t="s">
        <v>46</v>
      </c>
      <c r="M405" s="1">
        <v>1</v>
      </c>
      <c r="N405" s="1">
        <v>3</v>
      </c>
      <c r="O405" s="1">
        <v>2</v>
      </c>
      <c r="P405" s="1">
        <v>2</v>
      </c>
      <c r="Q405" s="24">
        <v>1</v>
      </c>
      <c r="R405" s="1">
        <v>2</v>
      </c>
      <c r="S405" s="1">
        <v>5</v>
      </c>
      <c r="T405" s="1">
        <v>2</v>
      </c>
      <c r="U405" s="1">
        <v>3</v>
      </c>
      <c r="V405" s="24">
        <v>2</v>
      </c>
      <c r="W405" s="1">
        <v>2</v>
      </c>
      <c r="X405" s="1">
        <v>2</v>
      </c>
      <c r="Y405" s="24">
        <v>5</v>
      </c>
      <c r="Z405" s="1">
        <v>3</v>
      </c>
      <c r="AA405" s="1" t="s">
        <v>48</v>
      </c>
      <c r="AB405" s="1" t="s">
        <v>48</v>
      </c>
      <c r="AC405" s="1" t="s">
        <v>48</v>
      </c>
      <c r="AD405" s="1" t="s">
        <v>48</v>
      </c>
      <c r="AE405" s="1" t="s">
        <v>48</v>
      </c>
      <c r="AF405" s="1" t="s">
        <v>48</v>
      </c>
      <c r="AG405" s="24" t="s">
        <v>48</v>
      </c>
      <c r="AH405" s="1">
        <v>2</v>
      </c>
      <c r="AI405" s="1">
        <v>1</v>
      </c>
      <c r="AJ405" s="24">
        <v>2</v>
      </c>
      <c r="AK405" s="36" t="s">
        <v>48</v>
      </c>
      <c r="AL405" s="9">
        <f t="shared" si="49"/>
        <v>-1.8094525465566824</v>
      </c>
      <c r="AM405" s="9">
        <f t="shared" si="50"/>
        <v>-1.2550510612899364</v>
      </c>
      <c r="AN405">
        <f t="shared" si="51"/>
        <v>0</v>
      </c>
      <c r="AO405" s="6">
        <f t="shared" si="52"/>
        <v>1</v>
      </c>
      <c r="AP405" s="9">
        <f>($AL$3*AL405+$AM$3*AM405+$AN$3*AN405+$AO$3*AO405)+$K$3*VLOOKUP(K405,COND!$A$2:$C$7,2,FALSE)+$L$3*VLOOKUP(L405,COND!$A$2:$C$7,3,FALSE)</f>
        <v>-4.3415579901349037</v>
      </c>
      <c r="AQ405" s="28">
        <f t="shared" si="53"/>
        <v>-0.20434591197909557</v>
      </c>
      <c r="AR405" t="str">
        <f t="shared" si="54"/>
        <v>C</v>
      </c>
      <c r="AS405">
        <v>700</v>
      </c>
      <c r="AT405">
        <v>401</v>
      </c>
      <c r="AV405" t="str">
        <f t="shared" si="55"/>
        <v>Unlikely</v>
      </c>
      <c r="AX405" t="str">
        <f>IF(VLOOKUP($B405,'Draft List'!$D$4:$AC$2598,AX$3,FALSE)&lt;&gt;0,VLOOKUP($B405,'Draft List'!$D$4:$AC$2598,AX$3,FALSE),"")</f>
        <v/>
      </c>
      <c r="AY405" t="str">
        <f>IF(VLOOKUP($B405,'Draft List'!$D$4:$AC$2598,AY$3,FALSE)&lt;&gt;0,VLOOKUP($B405,'Draft List'!$D$4:$AC$2598,AY$3,FALSE),"")</f>
        <v/>
      </c>
      <c r="AZ405" t="str">
        <f>IF(VLOOKUP($B405,'Draft List'!$D$4:$AC$2598,AZ$3,FALSE)&lt;&gt;0,VLOOKUP($B405,'Draft List'!$D$4:$AC$2598,AZ$3,FALSE),"")</f>
        <v/>
      </c>
      <c r="BA405" t="str">
        <f>IF(VLOOKUP($B405,'Draft List'!$D$4:$AC$2598,BA$3,FALSE)&lt;&gt;0,VLOOKUP($B405,'Draft List'!$D$4:$AC$2598,BA$3,FALSE),"")</f>
        <v/>
      </c>
    </row>
    <row r="406" spans="1:53" hidden="1" x14ac:dyDescent="0.25">
      <c r="A406" t="str">
        <f t="shared" si="48"/>
        <v>RPLéo-Pier Bourgault24</v>
      </c>
      <c r="B406" t="e">
        <f>VLOOKUP($A406,draft_listing_batters_stats!$A$1:$B$1324,2,FALSE)</f>
        <v>#N/A</v>
      </c>
      <c r="C406" s="1" t="s">
        <v>885</v>
      </c>
      <c r="D406" s="1" t="s">
        <v>1053</v>
      </c>
      <c r="E406" s="1" t="s">
        <v>1054</v>
      </c>
      <c r="F406" s="1">
        <v>24</v>
      </c>
      <c r="G406" s="1" t="s">
        <v>44</v>
      </c>
      <c r="H406" s="1" t="s">
        <v>44</v>
      </c>
      <c r="I406" s="1" t="s">
        <v>54</v>
      </c>
      <c r="J406" s="24" t="s">
        <v>54</v>
      </c>
      <c r="K406" s="1" t="s">
        <v>47</v>
      </c>
      <c r="L406" s="24" t="s">
        <v>46</v>
      </c>
      <c r="M406" s="1">
        <v>1</v>
      </c>
      <c r="N406" s="1">
        <v>2</v>
      </c>
      <c r="O406" s="1">
        <v>1</v>
      </c>
      <c r="P406" s="1">
        <v>4</v>
      </c>
      <c r="Q406" s="24">
        <v>1</v>
      </c>
      <c r="R406" s="1">
        <v>2</v>
      </c>
      <c r="S406" s="1">
        <v>2</v>
      </c>
      <c r="T406" s="1">
        <v>1</v>
      </c>
      <c r="U406" s="1">
        <v>7</v>
      </c>
      <c r="V406" s="24">
        <v>1</v>
      </c>
      <c r="W406" s="1">
        <v>6</v>
      </c>
      <c r="X406" s="1">
        <v>1</v>
      </c>
      <c r="Y406" s="24">
        <v>1</v>
      </c>
      <c r="Z406" s="1" t="s">
        <v>48</v>
      </c>
      <c r="AA406" s="1" t="s">
        <v>48</v>
      </c>
      <c r="AB406" s="1" t="s">
        <v>48</v>
      </c>
      <c r="AC406" s="1" t="s">
        <v>48</v>
      </c>
      <c r="AD406" s="1" t="s">
        <v>48</v>
      </c>
      <c r="AE406" s="1" t="s">
        <v>48</v>
      </c>
      <c r="AF406" s="1" t="s">
        <v>48</v>
      </c>
      <c r="AG406" s="24" t="s">
        <v>48</v>
      </c>
      <c r="AH406" s="1">
        <v>1</v>
      </c>
      <c r="AI406" s="1">
        <v>1</v>
      </c>
      <c r="AJ406" s="24">
        <v>2</v>
      </c>
      <c r="AK406" s="36" t="s">
        <v>50</v>
      </c>
      <c r="AL406" s="9">
        <f t="shared" si="49"/>
        <v>-1.7641548201801254</v>
      </c>
      <c r="AM406" s="9">
        <f t="shared" si="50"/>
        <v>-1.1724703339487077</v>
      </c>
      <c r="AN406">
        <f t="shared" si="51"/>
        <v>0</v>
      </c>
      <c r="AO406" s="6">
        <f t="shared" si="52"/>
        <v>0</v>
      </c>
      <c r="AP406" s="9">
        <f>($AL$3*AL406+$AM$3*AM406+$AN$3*AN406+$AO$3*AO406)+$K$3*VLOOKUP(K406,COND!$A$2:$C$7,2,FALSE)+$L$3*VLOOKUP(L406,COND!$A$2:$C$7,3,FALSE)</f>
        <v>-4.3460594894025046</v>
      </c>
      <c r="AQ406" s="28">
        <f t="shared" si="53"/>
        <v>-0.20498771964365459</v>
      </c>
      <c r="AR406" t="str">
        <f t="shared" si="54"/>
        <v>DH</v>
      </c>
      <c r="AS406">
        <v>700</v>
      </c>
      <c r="AT406">
        <v>402</v>
      </c>
      <c r="AV406" t="str">
        <f t="shared" si="55"/>
        <v>Unlikely</v>
      </c>
      <c r="AX406" t="e">
        <f>IF(VLOOKUP($B406,'Draft List'!$D$4:$AC$2598,AX$3,FALSE)&lt;&gt;0,VLOOKUP($B406,'Draft List'!$D$4:$AC$2598,AX$3,FALSE),"")</f>
        <v>#N/A</v>
      </c>
      <c r="AY406" t="e">
        <f>IF(VLOOKUP($B406,'Draft List'!$D$4:$AC$2598,AY$3,FALSE)&lt;&gt;0,VLOOKUP($B406,'Draft List'!$D$4:$AC$2598,AY$3,FALSE),"")</f>
        <v>#N/A</v>
      </c>
      <c r="AZ406" t="e">
        <f>IF(VLOOKUP($B406,'Draft List'!$D$4:$AC$2598,AZ$3,FALSE)&lt;&gt;0,VLOOKUP($B406,'Draft List'!$D$4:$AC$2598,AZ$3,FALSE),"")</f>
        <v>#N/A</v>
      </c>
      <c r="BA406" t="e">
        <f>IF(VLOOKUP($B406,'Draft List'!$D$4:$AC$2598,BA$3,FALSE)&lt;&gt;0,VLOOKUP($B406,'Draft List'!$D$4:$AC$2598,BA$3,FALSE),"")</f>
        <v>#N/A</v>
      </c>
    </row>
    <row r="407" spans="1:53" hidden="1" x14ac:dyDescent="0.25">
      <c r="A407" t="str">
        <f t="shared" si="48"/>
        <v>RPColt Saunders18</v>
      </c>
      <c r="B407" t="e">
        <f>VLOOKUP($A407,draft_listing_batters_stats!$A$1:$B$1324,2,FALSE)</f>
        <v>#N/A</v>
      </c>
      <c r="C407" s="1" t="s">
        <v>885</v>
      </c>
      <c r="D407" s="1" t="s">
        <v>1629</v>
      </c>
      <c r="E407" s="1" t="s">
        <v>1630</v>
      </c>
      <c r="F407" s="1">
        <v>18</v>
      </c>
      <c r="G407" s="1" t="s">
        <v>68</v>
      </c>
      <c r="H407" s="1" t="s">
        <v>44</v>
      </c>
      <c r="I407" s="1" t="s">
        <v>54</v>
      </c>
      <c r="J407" s="24" t="s">
        <v>54</v>
      </c>
      <c r="K407" s="1" t="s">
        <v>47</v>
      </c>
      <c r="L407" s="24" t="s">
        <v>46</v>
      </c>
      <c r="M407" s="1">
        <v>1</v>
      </c>
      <c r="N407" s="1">
        <v>2</v>
      </c>
      <c r="O407" s="1">
        <v>2</v>
      </c>
      <c r="P407" s="1">
        <v>1</v>
      </c>
      <c r="Q407" s="24">
        <v>1</v>
      </c>
      <c r="R407" s="1">
        <v>3</v>
      </c>
      <c r="S407" s="1">
        <v>3</v>
      </c>
      <c r="T407" s="1">
        <v>3</v>
      </c>
      <c r="U407" s="1">
        <v>1</v>
      </c>
      <c r="V407" s="24">
        <v>1</v>
      </c>
      <c r="W407" s="1">
        <v>8</v>
      </c>
      <c r="X407" s="1">
        <v>2</v>
      </c>
      <c r="Y407" s="24">
        <v>1</v>
      </c>
      <c r="Z407" s="1" t="s">
        <v>48</v>
      </c>
      <c r="AA407" s="1" t="s">
        <v>48</v>
      </c>
      <c r="AB407" s="1" t="s">
        <v>48</v>
      </c>
      <c r="AC407" s="1" t="s">
        <v>48</v>
      </c>
      <c r="AD407" s="1" t="s">
        <v>48</v>
      </c>
      <c r="AE407" s="1" t="s">
        <v>48</v>
      </c>
      <c r="AF407" s="1" t="s">
        <v>48</v>
      </c>
      <c r="AG407" s="24" t="s">
        <v>48</v>
      </c>
      <c r="AH407" s="1">
        <v>1</v>
      </c>
      <c r="AI407" s="1">
        <v>2</v>
      </c>
      <c r="AJ407" s="24">
        <v>2</v>
      </c>
      <c r="AK407" s="36" t="s">
        <v>839</v>
      </c>
      <c r="AL407" s="9">
        <f t="shared" si="49"/>
        <v>-1.9502219761849671</v>
      </c>
      <c r="AM407" s="9">
        <f t="shared" si="50"/>
        <v>-1.1709889301370127</v>
      </c>
      <c r="AN407">
        <f t="shared" si="51"/>
        <v>0</v>
      </c>
      <c r="AO407" s="6">
        <f t="shared" si="52"/>
        <v>0</v>
      </c>
      <c r="AP407" s="9">
        <f>($AL$3*AL407+$AM$3*AM407+$AN$3*AN407+$AO$3*AO407)+$K$3*VLOOKUP(K407,COND!$A$2:$C$7,2,FALSE)+$L$3*VLOOKUP(L407,COND!$A$2:$C$7,3,FALSE)</f>
        <v>-4.346889359262649</v>
      </c>
      <c r="AQ407" s="28">
        <f t="shared" si="53"/>
        <v>-0.20510603952002568</v>
      </c>
      <c r="AR407" t="str">
        <f t="shared" si="54"/>
        <v>DH</v>
      </c>
      <c r="AS407">
        <v>700</v>
      </c>
      <c r="AT407">
        <v>403</v>
      </c>
      <c r="AV407" t="str">
        <f t="shared" si="55"/>
        <v>Unlikely</v>
      </c>
      <c r="AX407" t="e">
        <f>IF(VLOOKUP($B407,'Draft List'!$D$4:$AC$2598,AX$3,FALSE)&lt;&gt;0,VLOOKUP($B407,'Draft List'!$D$4:$AC$2598,AX$3,FALSE),"")</f>
        <v>#N/A</v>
      </c>
      <c r="AY407" t="e">
        <f>IF(VLOOKUP($B407,'Draft List'!$D$4:$AC$2598,AY$3,FALSE)&lt;&gt;0,VLOOKUP($B407,'Draft List'!$D$4:$AC$2598,AY$3,FALSE),"")</f>
        <v>#N/A</v>
      </c>
      <c r="AZ407" t="e">
        <f>IF(VLOOKUP($B407,'Draft List'!$D$4:$AC$2598,AZ$3,FALSE)&lt;&gt;0,VLOOKUP($B407,'Draft List'!$D$4:$AC$2598,AZ$3,FALSE),"")</f>
        <v>#N/A</v>
      </c>
      <c r="BA407" t="e">
        <f>IF(VLOOKUP($B407,'Draft List'!$D$4:$AC$2598,BA$3,FALSE)&lt;&gt;0,VLOOKUP($B407,'Draft List'!$D$4:$AC$2598,BA$3,FALSE),"")</f>
        <v>#N/A</v>
      </c>
    </row>
    <row r="408" spans="1:53" hidden="1" x14ac:dyDescent="0.25">
      <c r="A408" t="str">
        <f t="shared" si="48"/>
        <v>RPBernard Vodden22</v>
      </c>
      <c r="B408" t="e">
        <f>VLOOKUP($A408,draft_listing_batters_stats!$A$1:$B$1324,2,FALSE)</f>
        <v>#N/A</v>
      </c>
      <c r="C408" s="1" t="s">
        <v>885</v>
      </c>
      <c r="D408" s="1" t="s">
        <v>579</v>
      </c>
      <c r="E408" s="1" t="s">
        <v>1723</v>
      </c>
      <c r="F408" s="1">
        <v>22</v>
      </c>
      <c r="G408" s="1" t="s">
        <v>44</v>
      </c>
      <c r="H408" s="1" t="s">
        <v>44</v>
      </c>
      <c r="I408" s="1" t="s">
        <v>54</v>
      </c>
      <c r="J408" s="24" t="s">
        <v>54</v>
      </c>
      <c r="K408" s="1" t="s">
        <v>47</v>
      </c>
      <c r="L408" s="24" t="s">
        <v>46</v>
      </c>
      <c r="M408" s="1">
        <v>2</v>
      </c>
      <c r="N408" s="1">
        <v>3</v>
      </c>
      <c r="O408" s="1">
        <v>1</v>
      </c>
      <c r="P408" s="1">
        <v>1</v>
      </c>
      <c r="Q408" s="24">
        <v>2</v>
      </c>
      <c r="R408" s="1">
        <v>3</v>
      </c>
      <c r="S408" s="1">
        <v>3</v>
      </c>
      <c r="T408" s="1">
        <v>2</v>
      </c>
      <c r="U408" s="1">
        <v>1</v>
      </c>
      <c r="V408" s="24">
        <v>3</v>
      </c>
      <c r="W408" s="1">
        <v>6</v>
      </c>
      <c r="X408" s="1">
        <v>1</v>
      </c>
      <c r="Y408" s="24">
        <v>1</v>
      </c>
      <c r="Z408" s="1" t="s">
        <v>48</v>
      </c>
      <c r="AA408" s="1" t="s">
        <v>48</v>
      </c>
      <c r="AB408" s="1" t="s">
        <v>48</v>
      </c>
      <c r="AC408" s="1" t="s">
        <v>48</v>
      </c>
      <c r="AD408" s="1" t="s">
        <v>48</v>
      </c>
      <c r="AE408" s="1" t="s">
        <v>48</v>
      </c>
      <c r="AF408" s="1" t="s">
        <v>48</v>
      </c>
      <c r="AG408" s="24" t="s">
        <v>48</v>
      </c>
      <c r="AH408" s="1">
        <v>1</v>
      </c>
      <c r="AI408" s="1">
        <v>1</v>
      </c>
      <c r="AJ408" s="24">
        <v>1</v>
      </c>
      <c r="AK408" s="36" t="s">
        <v>48</v>
      </c>
      <c r="AL408" s="9">
        <f t="shared" si="49"/>
        <v>-1.6196514145704071</v>
      </c>
      <c r="AM408" s="9">
        <f t="shared" si="50"/>
        <v>-1.1740177445267472</v>
      </c>
      <c r="AN408">
        <f t="shared" si="51"/>
        <v>0</v>
      </c>
      <c r="AO408" s="6">
        <f t="shared" si="52"/>
        <v>0</v>
      </c>
      <c r="AP408" s="9">
        <f>($AL$3*AL408+$AM$3*AM408+$AN$3*AN408+$AO$3*AO408)+$K$3*VLOOKUP(K408,COND!$A$2:$C$7,2,FALSE)+$L$3*VLOOKUP(L408,COND!$A$2:$C$7,3,FALSE)</f>
        <v>-4.3501780757780075</v>
      </c>
      <c r="AQ408" s="28">
        <f t="shared" si="53"/>
        <v>-0.2055749329576656</v>
      </c>
      <c r="AR408" t="str">
        <f t="shared" si="54"/>
        <v>DH</v>
      </c>
      <c r="AS408">
        <v>700</v>
      </c>
      <c r="AT408">
        <v>404</v>
      </c>
      <c r="AV408" t="str">
        <f t="shared" si="55"/>
        <v>Unlikely</v>
      </c>
      <c r="AX408" t="e">
        <f>IF(VLOOKUP($B408,'Draft List'!$D$4:$AC$2598,AX$3,FALSE)&lt;&gt;0,VLOOKUP($B408,'Draft List'!$D$4:$AC$2598,AX$3,FALSE),"")</f>
        <v>#N/A</v>
      </c>
      <c r="AY408" t="e">
        <f>IF(VLOOKUP($B408,'Draft List'!$D$4:$AC$2598,AY$3,FALSE)&lt;&gt;0,VLOOKUP($B408,'Draft List'!$D$4:$AC$2598,AY$3,FALSE),"")</f>
        <v>#N/A</v>
      </c>
      <c r="AZ408" t="e">
        <f>IF(VLOOKUP($B408,'Draft List'!$D$4:$AC$2598,AZ$3,FALSE)&lt;&gt;0,VLOOKUP($B408,'Draft List'!$D$4:$AC$2598,AZ$3,FALSE),"")</f>
        <v>#N/A</v>
      </c>
      <c r="BA408" t="e">
        <f>IF(VLOOKUP($B408,'Draft List'!$D$4:$AC$2598,BA$3,FALSE)&lt;&gt;0,VLOOKUP($B408,'Draft List'!$D$4:$AC$2598,BA$3,FALSE),"")</f>
        <v>#N/A</v>
      </c>
    </row>
    <row r="409" spans="1:53" hidden="1" x14ac:dyDescent="0.25">
      <c r="A409" t="str">
        <f t="shared" si="48"/>
        <v>RPB.J. Patterson24</v>
      </c>
      <c r="B409" t="e">
        <f>VLOOKUP($A409,draft_listing_batters_stats!$A$1:$B$1324,2,FALSE)</f>
        <v>#N/A</v>
      </c>
      <c r="C409" s="1" t="s">
        <v>885</v>
      </c>
      <c r="D409" s="1" t="s">
        <v>625</v>
      </c>
      <c r="E409" s="1" t="s">
        <v>435</v>
      </c>
      <c r="F409" s="1">
        <v>24</v>
      </c>
      <c r="G409" s="1" t="s">
        <v>44</v>
      </c>
      <c r="H409" s="1" t="s">
        <v>44</v>
      </c>
      <c r="I409" s="1" t="s">
        <v>54</v>
      </c>
      <c r="J409" s="24" t="s">
        <v>54</v>
      </c>
      <c r="K409" s="1" t="s">
        <v>47</v>
      </c>
      <c r="L409" s="24" t="s">
        <v>46</v>
      </c>
      <c r="M409" s="1">
        <v>1</v>
      </c>
      <c r="N409" s="1">
        <v>1</v>
      </c>
      <c r="O409" s="1">
        <v>1</v>
      </c>
      <c r="P409" s="1">
        <v>4</v>
      </c>
      <c r="Q409" s="24">
        <v>1</v>
      </c>
      <c r="R409" s="1">
        <v>2</v>
      </c>
      <c r="S409" s="1">
        <v>2</v>
      </c>
      <c r="T409" s="1">
        <v>1</v>
      </c>
      <c r="U409" s="1">
        <v>7</v>
      </c>
      <c r="V409" s="24">
        <v>1</v>
      </c>
      <c r="W409" s="1">
        <v>8</v>
      </c>
      <c r="X409" s="1">
        <v>3</v>
      </c>
      <c r="Y409" s="24">
        <v>1</v>
      </c>
      <c r="Z409" s="1" t="s">
        <v>48</v>
      </c>
      <c r="AA409" s="1" t="s">
        <v>48</v>
      </c>
      <c r="AB409" s="1" t="s">
        <v>48</v>
      </c>
      <c r="AC409" s="1" t="s">
        <v>48</v>
      </c>
      <c r="AD409" s="1" t="s">
        <v>48</v>
      </c>
      <c r="AE409" s="1" t="s">
        <v>48</v>
      </c>
      <c r="AF409" s="1" t="s">
        <v>48</v>
      </c>
      <c r="AG409" s="24" t="s">
        <v>48</v>
      </c>
      <c r="AH409" s="1">
        <v>1</v>
      </c>
      <c r="AI409" s="1">
        <v>2</v>
      </c>
      <c r="AJ409" s="24">
        <v>2</v>
      </c>
      <c r="AK409" s="36" t="s">
        <v>50</v>
      </c>
      <c r="AL409" s="9">
        <f t="shared" si="49"/>
        <v>-1.815214699798829</v>
      </c>
      <c r="AM409" s="9">
        <f t="shared" si="50"/>
        <v>-1.1724703339487077</v>
      </c>
      <c r="AN409">
        <f t="shared" si="51"/>
        <v>0</v>
      </c>
      <c r="AO409" s="6">
        <f t="shared" si="52"/>
        <v>0</v>
      </c>
      <c r="AP409" s="9">
        <f>($AL$3*AL409+$AM$3*AM409+$AN$3*AN409+$AO$3*AO409)+$K$3*VLOOKUP(K409,COND!$A$2:$C$7,2,FALSE)+$L$3*VLOOKUP(L409,COND!$A$2:$C$7,3,FALSE)</f>
        <v>-4.3511654773643755</v>
      </c>
      <c r="AQ409" s="28">
        <f t="shared" si="53"/>
        <v>-0.20571571314410034</v>
      </c>
      <c r="AR409" t="str">
        <f t="shared" si="54"/>
        <v>DH</v>
      </c>
      <c r="AS409">
        <v>700</v>
      </c>
      <c r="AT409">
        <v>405</v>
      </c>
      <c r="AV409" t="str">
        <f t="shared" si="55"/>
        <v>Unlikely</v>
      </c>
      <c r="AX409" t="e">
        <f>IF(VLOOKUP($B409,'Draft List'!$D$4:$AC$2598,AX$3,FALSE)&lt;&gt;0,VLOOKUP($B409,'Draft List'!$D$4:$AC$2598,AX$3,FALSE),"")</f>
        <v>#N/A</v>
      </c>
      <c r="AY409" t="e">
        <f>IF(VLOOKUP($B409,'Draft List'!$D$4:$AC$2598,AY$3,FALSE)&lt;&gt;0,VLOOKUP($B409,'Draft List'!$D$4:$AC$2598,AY$3,FALSE),"")</f>
        <v>#N/A</v>
      </c>
      <c r="AZ409" t="e">
        <f>IF(VLOOKUP($B409,'Draft List'!$D$4:$AC$2598,AZ$3,FALSE)&lt;&gt;0,VLOOKUP($B409,'Draft List'!$D$4:$AC$2598,AZ$3,FALSE),"")</f>
        <v>#N/A</v>
      </c>
      <c r="BA409" t="e">
        <f>IF(VLOOKUP($B409,'Draft List'!$D$4:$AC$2598,BA$3,FALSE)&lt;&gt;0,VLOOKUP($B409,'Draft List'!$D$4:$AC$2598,BA$3,FALSE),"")</f>
        <v>#N/A</v>
      </c>
    </row>
    <row r="410" spans="1:53" hidden="1" x14ac:dyDescent="0.25">
      <c r="A410" t="str">
        <f t="shared" si="48"/>
        <v>C-Ryan Roberts18</v>
      </c>
      <c r="B410">
        <f>VLOOKUP($A410,draft_listing_batters_stats!$A$1:$B$1324,2,FALSE)</f>
        <v>1857</v>
      </c>
      <c r="C410" s="1" t="s">
        <v>93</v>
      </c>
      <c r="D410" s="1" t="s">
        <v>190</v>
      </c>
      <c r="E410" s="1" t="s">
        <v>391</v>
      </c>
      <c r="F410" s="1">
        <v>18</v>
      </c>
      <c r="G410" s="1" t="s">
        <v>44</v>
      </c>
      <c r="H410" s="1" t="s">
        <v>44</v>
      </c>
      <c r="I410" s="1" t="s">
        <v>54</v>
      </c>
      <c r="J410" s="24" t="s">
        <v>54</v>
      </c>
      <c r="K410" s="1" t="s">
        <v>46</v>
      </c>
      <c r="L410" s="24" t="s">
        <v>46</v>
      </c>
      <c r="M410" s="1">
        <v>2</v>
      </c>
      <c r="N410" s="1">
        <v>1</v>
      </c>
      <c r="O410" s="1">
        <v>1</v>
      </c>
      <c r="P410" s="1">
        <v>1</v>
      </c>
      <c r="Q410" s="24">
        <v>1</v>
      </c>
      <c r="R410" s="1">
        <v>2</v>
      </c>
      <c r="S410" s="1">
        <v>5</v>
      </c>
      <c r="T410" s="1">
        <v>2</v>
      </c>
      <c r="U410" s="1">
        <v>2</v>
      </c>
      <c r="V410" s="24">
        <v>4</v>
      </c>
      <c r="W410" s="1">
        <v>5</v>
      </c>
      <c r="X410" s="1">
        <v>4</v>
      </c>
      <c r="Y410" s="24">
        <v>5</v>
      </c>
      <c r="Z410" s="1">
        <v>1</v>
      </c>
      <c r="AA410" s="1" t="s">
        <v>48</v>
      </c>
      <c r="AB410" s="1" t="s">
        <v>48</v>
      </c>
      <c r="AC410" s="1" t="s">
        <v>48</v>
      </c>
      <c r="AD410" s="1" t="s">
        <v>48</v>
      </c>
      <c r="AE410" s="1" t="s">
        <v>48</v>
      </c>
      <c r="AF410" s="1" t="s">
        <v>48</v>
      </c>
      <c r="AG410" s="24" t="s">
        <v>48</v>
      </c>
      <c r="AH410" s="1">
        <v>1</v>
      </c>
      <c r="AI410" s="1">
        <v>2</v>
      </c>
      <c r="AJ410" s="24">
        <v>1</v>
      </c>
      <c r="AK410" s="36" t="s">
        <v>854</v>
      </c>
      <c r="AL410" s="9">
        <f t="shared" si="49"/>
        <v>-1.7617875136248975</v>
      </c>
      <c r="AM410" s="9">
        <f t="shared" si="50"/>
        <v>-1.2647279316653504</v>
      </c>
      <c r="AN410">
        <f t="shared" si="51"/>
        <v>0</v>
      </c>
      <c r="AO410" s="6">
        <f t="shared" si="52"/>
        <v>1</v>
      </c>
      <c r="AP410" s="9">
        <f>($AL$3*AL410+$AM$3*AM410+$AN$3*AN410+$AO$3*AO410)+$K$3*VLOOKUP(K410,COND!$A$2:$C$7,2,FALSE)+$L$3*VLOOKUP(L410,COND!$A$2:$C$7,3,FALSE)</f>
        <v>-4.3529139313466949</v>
      </c>
      <c r="AQ410" s="28">
        <f t="shared" si="53"/>
        <v>-0.20596500145900867</v>
      </c>
      <c r="AR410" t="str">
        <f t="shared" si="54"/>
        <v>C</v>
      </c>
      <c r="AS410">
        <v>700</v>
      </c>
      <c r="AT410">
        <v>406</v>
      </c>
      <c r="AV410" t="str">
        <f t="shared" si="55"/>
        <v>Unlikely</v>
      </c>
      <c r="AX410" t="str">
        <f>IF(VLOOKUP($B410,'Draft List'!$D$4:$AC$2598,AX$3,FALSE)&lt;&gt;0,VLOOKUP($B410,'Draft List'!$D$4:$AC$2598,AX$3,FALSE),"")</f>
        <v/>
      </c>
      <c r="AY410" t="str">
        <f>IF(VLOOKUP($B410,'Draft List'!$D$4:$AC$2598,AY$3,FALSE)&lt;&gt;0,VLOOKUP($B410,'Draft List'!$D$4:$AC$2598,AY$3,FALSE),"")</f>
        <v/>
      </c>
      <c r="AZ410" t="str">
        <f>IF(VLOOKUP($B410,'Draft List'!$D$4:$AC$2598,AZ$3,FALSE)&lt;&gt;0,VLOOKUP($B410,'Draft List'!$D$4:$AC$2598,AZ$3,FALSE),"")</f>
        <v/>
      </c>
      <c r="BA410" t="str">
        <f>IF(VLOOKUP($B410,'Draft List'!$D$4:$AC$2598,BA$3,FALSE)&lt;&gt;0,VLOOKUP($B410,'Draft List'!$D$4:$AC$2598,BA$3,FALSE),"")</f>
        <v/>
      </c>
    </row>
    <row r="411" spans="1:53" hidden="1" x14ac:dyDescent="0.25">
      <c r="A411" t="str">
        <f t="shared" si="48"/>
        <v>CLYodo Kato24</v>
      </c>
      <c r="B411" t="e">
        <f>VLOOKUP($A411,draft_listing_batters_stats!$A$1:$B$1324,2,FALSE)</f>
        <v>#N/A</v>
      </c>
      <c r="C411" s="1" t="s">
        <v>53</v>
      </c>
      <c r="D411" s="1" t="s">
        <v>674</v>
      </c>
      <c r="E411" s="1" t="s">
        <v>535</v>
      </c>
      <c r="F411" s="1">
        <v>24</v>
      </c>
      <c r="G411" s="1" t="s">
        <v>44</v>
      </c>
      <c r="H411" s="1" t="s">
        <v>44</v>
      </c>
      <c r="I411" s="1" t="s">
        <v>54</v>
      </c>
      <c r="J411" s="24" t="s">
        <v>54</v>
      </c>
      <c r="K411" s="1" t="s">
        <v>47</v>
      </c>
      <c r="L411" s="24" t="s">
        <v>46</v>
      </c>
      <c r="M411" s="1">
        <v>2</v>
      </c>
      <c r="N411" s="1">
        <v>2</v>
      </c>
      <c r="O411" s="1">
        <v>1</v>
      </c>
      <c r="P411" s="1">
        <v>1</v>
      </c>
      <c r="Q411" s="24">
        <v>2</v>
      </c>
      <c r="R411" s="1">
        <v>3</v>
      </c>
      <c r="S411" s="1">
        <v>2</v>
      </c>
      <c r="T411" s="1">
        <v>2</v>
      </c>
      <c r="U411" s="1">
        <v>2</v>
      </c>
      <c r="V411" s="24">
        <v>2</v>
      </c>
      <c r="W411" s="1">
        <v>6</v>
      </c>
      <c r="X411" s="1">
        <v>4</v>
      </c>
      <c r="Y411" s="24">
        <v>1</v>
      </c>
      <c r="Z411" s="1" t="s">
        <v>48</v>
      </c>
      <c r="AA411" s="1" t="s">
        <v>48</v>
      </c>
      <c r="AB411" s="1" t="s">
        <v>48</v>
      </c>
      <c r="AC411" s="1" t="s">
        <v>48</v>
      </c>
      <c r="AD411" s="1" t="s">
        <v>48</v>
      </c>
      <c r="AE411" s="1" t="s">
        <v>48</v>
      </c>
      <c r="AF411" s="1" t="s">
        <v>48</v>
      </c>
      <c r="AG411" s="24" t="s">
        <v>48</v>
      </c>
      <c r="AH411" s="1">
        <v>1</v>
      </c>
      <c r="AI411" s="1">
        <v>1</v>
      </c>
      <c r="AJ411" s="24">
        <v>1</v>
      </c>
      <c r="AK411" s="36" t="s">
        <v>50</v>
      </c>
      <c r="AL411" s="9">
        <f t="shared" si="49"/>
        <v>-1.6707112941891105</v>
      </c>
      <c r="AM411" s="9">
        <f t="shared" si="50"/>
        <v>-1.175384413952953</v>
      </c>
      <c r="AN411">
        <f t="shared" si="51"/>
        <v>0</v>
      </c>
      <c r="AO411" s="6">
        <f t="shared" si="52"/>
        <v>0</v>
      </c>
      <c r="AP411" s="9">
        <f>($AL$3*AL411+$AM$3*AM411+$AN$3*AN411+$AO$3*AO411)+$K$3*VLOOKUP(K411,COND!$A$2:$C$7,2,FALSE)+$L$3*VLOOKUP(L411,COND!$A$2:$C$7,3,FALSE)</f>
        <v>-4.3716840968543469</v>
      </c>
      <c r="AQ411" s="28">
        <f t="shared" si="53"/>
        <v>-0.20864118451974092</v>
      </c>
      <c r="AR411" t="str">
        <f t="shared" si="54"/>
        <v>DH</v>
      </c>
      <c r="AS411">
        <v>700</v>
      </c>
      <c r="AT411">
        <v>407</v>
      </c>
      <c r="AV411" t="str">
        <f t="shared" si="55"/>
        <v>Unlikely</v>
      </c>
      <c r="AX411" t="e">
        <f>IF(VLOOKUP($B411,'Draft List'!$D$4:$AC$2598,AX$3,FALSE)&lt;&gt;0,VLOOKUP($B411,'Draft List'!$D$4:$AC$2598,AX$3,FALSE),"")</f>
        <v>#N/A</v>
      </c>
      <c r="AY411" t="e">
        <f>IF(VLOOKUP($B411,'Draft List'!$D$4:$AC$2598,AY$3,FALSE)&lt;&gt;0,VLOOKUP($B411,'Draft List'!$D$4:$AC$2598,AY$3,FALSE),"")</f>
        <v>#N/A</v>
      </c>
      <c r="AZ411" t="e">
        <f>IF(VLOOKUP($B411,'Draft List'!$D$4:$AC$2598,AZ$3,FALSE)&lt;&gt;0,VLOOKUP($B411,'Draft List'!$D$4:$AC$2598,AZ$3,FALSE),"")</f>
        <v>#N/A</v>
      </c>
      <c r="BA411" t="e">
        <f>IF(VLOOKUP($B411,'Draft List'!$D$4:$AC$2598,BA$3,FALSE)&lt;&gt;0,VLOOKUP($B411,'Draft List'!$D$4:$AC$2598,BA$3,FALSE),"")</f>
        <v>#N/A</v>
      </c>
    </row>
    <row r="412" spans="1:53" hidden="1" x14ac:dyDescent="0.25">
      <c r="A412" t="str">
        <f t="shared" si="48"/>
        <v>RPWillis Edmonds21</v>
      </c>
      <c r="B412" t="e">
        <f>VLOOKUP($A412,draft_listing_batters_stats!$A$1:$B$1324,2,FALSE)</f>
        <v>#N/A</v>
      </c>
      <c r="C412" s="1" t="s">
        <v>885</v>
      </c>
      <c r="D412" s="1" t="s">
        <v>463</v>
      </c>
      <c r="E412" s="1" t="s">
        <v>1143</v>
      </c>
      <c r="F412" s="1">
        <v>21</v>
      </c>
      <c r="G412" s="1" t="s">
        <v>58</v>
      </c>
      <c r="H412" s="1" t="s">
        <v>58</v>
      </c>
      <c r="I412" s="1" t="s">
        <v>54</v>
      </c>
      <c r="J412" s="24" t="s">
        <v>54</v>
      </c>
      <c r="K412" s="1" t="s">
        <v>47</v>
      </c>
      <c r="L412" s="24" t="s">
        <v>46</v>
      </c>
      <c r="M412" s="1">
        <v>2</v>
      </c>
      <c r="N412" s="1">
        <v>3</v>
      </c>
      <c r="O412" s="1">
        <v>1</v>
      </c>
      <c r="P412" s="1">
        <v>1</v>
      </c>
      <c r="Q412" s="24">
        <v>1</v>
      </c>
      <c r="R412" s="1">
        <v>3</v>
      </c>
      <c r="S412" s="1">
        <v>3</v>
      </c>
      <c r="T412" s="1">
        <v>1</v>
      </c>
      <c r="U412" s="1">
        <v>1</v>
      </c>
      <c r="V412" s="24">
        <v>5</v>
      </c>
      <c r="W412" s="1">
        <v>10</v>
      </c>
      <c r="X412" s="1">
        <v>3</v>
      </c>
      <c r="Y412" s="24">
        <v>1</v>
      </c>
      <c r="Z412" s="1" t="s">
        <v>48</v>
      </c>
      <c r="AA412" s="1" t="s">
        <v>48</v>
      </c>
      <c r="AB412" s="1" t="s">
        <v>48</v>
      </c>
      <c r="AC412" s="1" t="s">
        <v>48</v>
      </c>
      <c r="AD412" s="1" t="s">
        <v>48</v>
      </c>
      <c r="AE412" s="1" t="s">
        <v>48</v>
      </c>
      <c r="AF412" s="1" t="s">
        <v>48</v>
      </c>
      <c r="AG412" s="24" t="s">
        <v>48</v>
      </c>
      <c r="AH412" s="1">
        <v>4</v>
      </c>
      <c r="AI412" s="1">
        <v>1</v>
      </c>
      <c r="AJ412" s="24">
        <v>4</v>
      </c>
      <c r="AK412" s="36" t="s">
        <v>881</v>
      </c>
      <c r="AL412" s="9">
        <f t="shared" si="49"/>
        <v>-1.6596677543874905</v>
      </c>
      <c r="AM412" s="9">
        <f t="shared" si="50"/>
        <v>-1.1770465589164818</v>
      </c>
      <c r="AN412">
        <f t="shared" si="51"/>
        <v>0</v>
      </c>
      <c r="AO412" s="6">
        <f t="shared" si="52"/>
        <v>0</v>
      </c>
      <c r="AP412" s="9">
        <f>($AL$3*AL412+$AM$3*AM412+$AN$3*AN412+$AO$3*AO412)+$K$3*VLOOKUP(K412,COND!$A$2:$C$7,2,FALSE)+$L$3*VLOOKUP(L412,COND!$A$2:$C$7,3,FALSE)</f>
        <v>-4.3905254824365301</v>
      </c>
      <c r="AQ412" s="28">
        <f t="shared" si="53"/>
        <v>-0.21132752188395904</v>
      </c>
      <c r="AR412" t="str">
        <f t="shared" si="54"/>
        <v>DH</v>
      </c>
      <c r="AS412">
        <v>700</v>
      </c>
      <c r="AT412">
        <v>408</v>
      </c>
      <c r="AV412" t="str">
        <f t="shared" si="55"/>
        <v>Unlikely</v>
      </c>
      <c r="AX412" t="e">
        <f>IF(VLOOKUP($B412,'Draft List'!$D$4:$AC$2598,AX$3,FALSE)&lt;&gt;0,VLOOKUP($B412,'Draft List'!$D$4:$AC$2598,AX$3,FALSE),"")</f>
        <v>#N/A</v>
      </c>
      <c r="AY412" t="e">
        <f>IF(VLOOKUP($B412,'Draft List'!$D$4:$AC$2598,AY$3,FALSE)&lt;&gt;0,VLOOKUP($B412,'Draft List'!$D$4:$AC$2598,AY$3,FALSE),"")</f>
        <v>#N/A</v>
      </c>
      <c r="AZ412" t="e">
        <f>IF(VLOOKUP($B412,'Draft List'!$D$4:$AC$2598,AZ$3,FALSE)&lt;&gt;0,VLOOKUP($B412,'Draft List'!$D$4:$AC$2598,AZ$3,FALSE),"")</f>
        <v>#N/A</v>
      </c>
      <c r="BA412" t="e">
        <f>IF(VLOOKUP($B412,'Draft List'!$D$4:$AC$2598,BA$3,FALSE)&lt;&gt;0,VLOOKUP($B412,'Draft List'!$D$4:$AC$2598,BA$3,FALSE),"")</f>
        <v>#N/A</v>
      </c>
    </row>
    <row r="413" spans="1:53" hidden="1" x14ac:dyDescent="0.25">
      <c r="A413" t="str">
        <f t="shared" si="48"/>
        <v>RPJustin Chaffe22</v>
      </c>
      <c r="B413" t="e">
        <f>VLOOKUP($A413,draft_listing_batters_stats!$A$1:$B$1324,2,FALSE)</f>
        <v>#N/A</v>
      </c>
      <c r="C413" s="1" t="s">
        <v>885</v>
      </c>
      <c r="D413" s="1" t="s">
        <v>541</v>
      </c>
      <c r="E413" s="1" t="s">
        <v>1087</v>
      </c>
      <c r="F413" s="1">
        <v>22</v>
      </c>
      <c r="G413" s="1" t="s">
        <v>68</v>
      </c>
      <c r="H413" s="1" t="s">
        <v>44</v>
      </c>
      <c r="I413" s="1" t="s">
        <v>54</v>
      </c>
      <c r="J413" s="24" t="s">
        <v>54</v>
      </c>
      <c r="K413" s="1" t="s">
        <v>46</v>
      </c>
      <c r="L413" s="24" t="s">
        <v>46</v>
      </c>
      <c r="M413" s="1">
        <v>3</v>
      </c>
      <c r="N413" s="1">
        <v>2</v>
      </c>
      <c r="O413" s="1">
        <v>1</v>
      </c>
      <c r="P413" s="1">
        <v>1</v>
      </c>
      <c r="Q413" s="24">
        <v>2</v>
      </c>
      <c r="R413" s="1">
        <v>3</v>
      </c>
      <c r="S413" s="1">
        <v>2</v>
      </c>
      <c r="T413" s="1">
        <v>1</v>
      </c>
      <c r="U413" s="1">
        <v>1</v>
      </c>
      <c r="V413" s="24">
        <v>6</v>
      </c>
      <c r="W413" s="1">
        <v>6</v>
      </c>
      <c r="X413" s="1">
        <v>7</v>
      </c>
      <c r="Y413" s="24">
        <v>1</v>
      </c>
      <c r="Z413" s="1" t="s">
        <v>48</v>
      </c>
      <c r="AA413" s="1" t="s">
        <v>48</v>
      </c>
      <c r="AB413" s="1" t="s">
        <v>48</v>
      </c>
      <c r="AC413" s="1" t="s">
        <v>48</v>
      </c>
      <c r="AD413" s="1" t="s">
        <v>48</v>
      </c>
      <c r="AE413" s="1" t="s">
        <v>48</v>
      </c>
      <c r="AF413" s="1" t="s">
        <v>48</v>
      </c>
      <c r="AG413" s="24" t="s">
        <v>48</v>
      </c>
      <c r="AH413" s="1">
        <v>2</v>
      </c>
      <c r="AI413" s="1">
        <v>1</v>
      </c>
      <c r="AJ413" s="24">
        <v>1</v>
      </c>
      <c r="AK413" s="36" t="s">
        <v>839</v>
      </c>
      <c r="AL413" s="9">
        <f t="shared" si="49"/>
        <v>-1.3481554579864357</v>
      </c>
      <c r="AM413" s="9">
        <f t="shared" si="50"/>
        <v>-1.188090098718102</v>
      </c>
      <c r="AN413">
        <f t="shared" si="51"/>
        <v>0</v>
      </c>
      <c r="AO413" s="6">
        <f t="shared" si="52"/>
        <v>0</v>
      </c>
      <c r="AP413" s="9">
        <f>($AL$3*AL413+$AM$3*AM413+$AN$3*AN413+$AO$3*AO413)+$K$3*VLOOKUP(K413,COND!$A$2:$C$7,2,FALSE)+$L$3*VLOOKUP(L413,COND!$A$2:$C$7,3,FALSE)</f>
        <v>-4.3918967304158674</v>
      </c>
      <c r="AQ413" s="28">
        <f t="shared" si="53"/>
        <v>-0.21152302951615704</v>
      </c>
      <c r="AR413" t="str">
        <f t="shared" si="54"/>
        <v>DH</v>
      </c>
      <c r="AS413">
        <v>700</v>
      </c>
      <c r="AT413">
        <v>409</v>
      </c>
      <c r="AV413" t="str">
        <f t="shared" si="55"/>
        <v>Unlikely</v>
      </c>
      <c r="AX413" t="e">
        <f>IF(VLOOKUP($B413,'Draft List'!$D$4:$AC$2598,AX$3,FALSE)&lt;&gt;0,VLOOKUP($B413,'Draft List'!$D$4:$AC$2598,AX$3,FALSE),"")</f>
        <v>#N/A</v>
      </c>
      <c r="AY413" t="e">
        <f>IF(VLOOKUP($B413,'Draft List'!$D$4:$AC$2598,AY$3,FALSE)&lt;&gt;0,VLOOKUP($B413,'Draft List'!$D$4:$AC$2598,AY$3,FALSE),"")</f>
        <v>#N/A</v>
      </c>
      <c r="AZ413" t="e">
        <f>IF(VLOOKUP($B413,'Draft List'!$D$4:$AC$2598,AZ$3,FALSE)&lt;&gt;0,VLOOKUP($B413,'Draft List'!$D$4:$AC$2598,AZ$3,FALSE),"")</f>
        <v>#N/A</v>
      </c>
      <c r="BA413" t="e">
        <f>IF(VLOOKUP($B413,'Draft List'!$D$4:$AC$2598,BA$3,FALSE)&lt;&gt;0,VLOOKUP($B413,'Draft List'!$D$4:$AC$2598,BA$3,FALSE),"")</f>
        <v>#N/A</v>
      </c>
    </row>
    <row r="414" spans="1:53" hidden="1" x14ac:dyDescent="0.25">
      <c r="A414" t="str">
        <f t="shared" si="48"/>
        <v>RPTroy Berry24</v>
      </c>
      <c r="B414" t="e">
        <f>VLOOKUP($A414,draft_listing_batters_stats!$A$1:$B$1324,2,FALSE)</f>
        <v>#N/A</v>
      </c>
      <c r="C414" s="1" t="s">
        <v>885</v>
      </c>
      <c r="D414" s="1" t="s">
        <v>1038</v>
      </c>
      <c r="E414" s="1" t="s">
        <v>485</v>
      </c>
      <c r="F414" s="1">
        <v>24</v>
      </c>
      <c r="G414" s="1" t="s">
        <v>58</v>
      </c>
      <c r="H414" s="1" t="s">
        <v>58</v>
      </c>
      <c r="I414" s="1" t="s">
        <v>54</v>
      </c>
      <c r="J414" s="24" t="s">
        <v>54</v>
      </c>
      <c r="K414" s="1" t="s">
        <v>47</v>
      </c>
      <c r="L414" s="24" t="s">
        <v>46</v>
      </c>
      <c r="M414" s="1">
        <v>2</v>
      </c>
      <c r="N414" s="1">
        <v>2</v>
      </c>
      <c r="O414" s="1">
        <v>1</v>
      </c>
      <c r="P414" s="1">
        <v>5</v>
      </c>
      <c r="Q414" s="24">
        <v>3</v>
      </c>
      <c r="R414" s="1">
        <v>2</v>
      </c>
      <c r="S414" s="1">
        <v>2</v>
      </c>
      <c r="T414" s="1">
        <v>1</v>
      </c>
      <c r="U414" s="1">
        <v>6</v>
      </c>
      <c r="V414" s="24">
        <v>3</v>
      </c>
      <c r="W414" s="1">
        <v>6</v>
      </c>
      <c r="X414" s="1">
        <v>4</v>
      </c>
      <c r="Y414" s="24">
        <v>1</v>
      </c>
      <c r="Z414" s="1" t="s">
        <v>48</v>
      </c>
      <c r="AA414" s="1" t="s">
        <v>48</v>
      </c>
      <c r="AB414" s="1" t="s">
        <v>48</v>
      </c>
      <c r="AC414" s="1" t="s">
        <v>48</v>
      </c>
      <c r="AD414" s="1" t="s">
        <v>48</v>
      </c>
      <c r="AE414" s="1" t="s">
        <v>48</v>
      </c>
      <c r="AF414" s="1" t="s">
        <v>48</v>
      </c>
      <c r="AG414" s="24" t="s">
        <v>48</v>
      </c>
      <c r="AH414" s="1">
        <v>2</v>
      </c>
      <c r="AI414" s="1">
        <v>4</v>
      </c>
      <c r="AJ414" s="24">
        <v>1</v>
      </c>
      <c r="AK414" s="36" t="s">
        <v>50</v>
      </c>
      <c r="AL414" s="9">
        <f t="shared" si="49"/>
        <v>-1.2718567543337029</v>
      </c>
      <c r="AM414" s="9">
        <f t="shared" si="50"/>
        <v>-1.1821472043241219</v>
      </c>
      <c r="AN414">
        <f t="shared" si="51"/>
        <v>0</v>
      </c>
      <c r="AO414" s="6">
        <f t="shared" si="52"/>
        <v>0</v>
      </c>
      <c r="AP414" s="9">
        <f>($AL$3*AL414+$AM$3*AM414+$AN$3*AN414+$AO$3*AO414)+$K$3*VLOOKUP(K414,COND!$A$2:$C$7,2,FALSE)+$L$3*VLOOKUP(L414,COND!$A$2:$C$7,3,FALSE)</f>
        <v>-4.4129521273228338</v>
      </c>
      <c r="AQ414" s="28">
        <f t="shared" si="53"/>
        <v>-0.21452503269596099</v>
      </c>
      <c r="AR414" t="str">
        <f t="shared" si="54"/>
        <v>DH</v>
      </c>
      <c r="AS414">
        <v>700</v>
      </c>
      <c r="AT414">
        <v>410</v>
      </c>
      <c r="AV414" t="str">
        <f t="shared" si="55"/>
        <v>Unlikely</v>
      </c>
      <c r="AX414" t="e">
        <f>IF(VLOOKUP($B414,'Draft List'!$D$4:$AC$2598,AX$3,FALSE)&lt;&gt;0,VLOOKUP($B414,'Draft List'!$D$4:$AC$2598,AX$3,FALSE),"")</f>
        <v>#N/A</v>
      </c>
      <c r="AY414" t="e">
        <f>IF(VLOOKUP($B414,'Draft List'!$D$4:$AC$2598,AY$3,FALSE)&lt;&gt;0,VLOOKUP($B414,'Draft List'!$D$4:$AC$2598,AY$3,FALSE),"")</f>
        <v>#N/A</v>
      </c>
      <c r="AZ414" t="e">
        <f>IF(VLOOKUP($B414,'Draft List'!$D$4:$AC$2598,AZ$3,FALSE)&lt;&gt;0,VLOOKUP($B414,'Draft List'!$D$4:$AC$2598,AZ$3,FALSE),"")</f>
        <v>#N/A</v>
      </c>
      <c r="BA414" t="e">
        <f>IF(VLOOKUP($B414,'Draft List'!$D$4:$AC$2598,BA$3,FALSE)&lt;&gt;0,VLOOKUP($B414,'Draft List'!$D$4:$AC$2598,BA$3,FALSE),"")</f>
        <v>#N/A</v>
      </c>
    </row>
    <row r="415" spans="1:53" hidden="1" x14ac:dyDescent="0.25">
      <c r="A415" t="str">
        <f t="shared" si="48"/>
        <v>1BCristo Torres22</v>
      </c>
      <c r="B415">
        <f>VLOOKUP($A415,draft_listing_batters_stats!$A$1:$B$1324,2,FALSE)</f>
        <v>2139</v>
      </c>
      <c r="C415" s="1" t="s">
        <v>94</v>
      </c>
      <c r="D415" s="1" t="s">
        <v>1127</v>
      </c>
      <c r="E415" s="1" t="s">
        <v>283</v>
      </c>
      <c r="F415" s="1">
        <v>22</v>
      </c>
      <c r="G415" s="1" t="s">
        <v>44</v>
      </c>
      <c r="H415" s="1" t="s">
        <v>44</v>
      </c>
      <c r="I415" s="1" t="s">
        <v>54</v>
      </c>
      <c r="J415" s="24" t="s">
        <v>54</v>
      </c>
      <c r="K415" s="1" t="s">
        <v>46</v>
      </c>
      <c r="L415" s="24" t="s">
        <v>47</v>
      </c>
      <c r="M415" s="1">
        <v>2</v>
      </c>
      <c r="N415" s="1">
        <v>2</v>
      </c>
      <c r="O415" s="1">
        <v>1</v>
      </c>
      <c r="P415" s="1">
        <v>1</v>
      </c>
      <c r="Q415" s="24">
        <v>2</v>
      </c>
      <c r="R415" s="1">
        <v>2</v>
      </c>
      <c r="S415" s="1">
        <v>3</v>
      </c>
      <c r="T415" s="1">
        <v>3</v>
      </c>
      <c r="U415" s="1">
        <v>3</v>
      </c>
      <c r="V415" s="24">
        <v>4</v>
      </c>
      <c r="W415" s="1">
        <v>4</v>
      </c>
      <c r="X415" s="1">
        <v>5</v>
      </c>
      <c r="Y415" s="24">
        <v>1</v>
      </c>
      <c r="Z415" s="1" t="s">
        <v>48</v>
      </c>
      <c r="AA415" s="1">
        <v>5</v>
      </c>
      <c r="AB415" s="1" t="s">
        <v>48</v>
      </c>
      <c r="AC415" s="1" t="s">
        <v>48</v>
      </c>
      <c r="AD415" s="1" t="s">
        <v>48</v>
      </c>
      <c r="AE415" s="1">
        <v>2</v>
      </c>
      <c r="AF415" s="1" t="s">
        <v>48</v>
      </c>
      <c r="AG415" s="24">
        <v>1</v>
      </c>
      <c r="AH415" s="1">
        <v>4</v>
      </c>
      <c r="AI415" s="1">
        <v>8</v>
      </c>
      <c r="AJ415" s="24">
        <v>6</v>
      </c>
      <c r="AK415" s="36" t="s">
        <v>48</v>
      </c>
      <c r="AL415" s="9">
        <f t="shared" si="49"/>
        <v>-1.6707112941891105</v>
      </c>
      <c r="AM415" s="9">
        <f t="shared" si="50"/>
        <v>-1.1940766468692749</v>
      </c>
      <c r="AN415">
        <f t="shared" si="51"/>
        <v>1</v>
      </c>
      <c r="AO415" s="6">
        <f t="shared" si="52"/>
        <v>0</v>
      </c>
      <c r="AP415" s="9">
        <f>($AL$3*AL415+$AM$3*AM415+$AN$3*AN415+$AO$3*AO415)+$K$3*VLOOKUP(K415,COND!$A$2:$C$7,2,FALSE)+$L$3*VLOOKUP(L415,COND!$A$2:$C$7,3,FALSE)</f>
        <v>-4.4293242251835441</v>
      </c>
      <c r="AQ415" s="28">
        <f t="shared" si="53"/>
        <v>-0.21685930784902885</v>
      </c>
      <c r="AR415" t="str">
        <f t="shared" si="54"/>
        <v>LF</v>
      </c>
      <c r="AS415">
        <v>700</v>
      </c>
      <c r="AT415">
        <v>411</v>
      </c>
      <c r="AV415" t="str">
        <f t="shared" si="55"/>
        <v>Unlikely</v>
      </c>
      <c r="AX415" t="str">
        <f>IF(VLOOKUP($B415,'Draft List'!$D$4:$AC$2598,AX$3,FALSE)&lt;&gt;0,VLOOKUP($B415,'Draft List'!$D$4:$AC$2598,AX$3,FALSE),"")</f>
        <v/>
      </c>
      <c r="AY415" t="str">
        <f>IF(VLOOKUP($B415,'Draft List'!$D$4:$AC$2598,AY$3,FALSE)&lt;&gt;0,VLOOKUP($B415,'Draft List'!$D$4:$AC$2598,AY$3,FALSE),"")</f>
        <v/>
      </c>
      <c r="AZ415" t="str">
        <f>IF(VLOOKUP($B415,'Draft List'!$D$4:$AC$2598,AZ$3,FALSE)&lt;&gt;0,VLOOKUP($B415,'Draft List'!$D$4:$AC$2598,AZ$3,FALSE),"")</f>
        <v/>
      </c>
      <c r="BA415" t="str">
        <f>IF(VLOOKUP($B415,'Draft List'!$D$4:$AC$2598,BA$3,FALSE)&lt;&gt;0,VLOOKUP($B415,'Draft List'!$D$4:$AC$2598,BA$3,FALSE),"")</f>
        <v/>
      </c>
    </row>
    <row r="416" spans="1:53" hidden="1" x14ac:dyDescent="0.25">
      <c r="A416" t="str">
        <f t="shared" si="48"/>
        <v>SPRicardo Luna18</v>
      </c>
      <c r="B416" t="e">
        <f>VLOOKUP($A416,draft_listing_batters_stats!$A$1:$B$1324,2,FALSE)</f>
        <v>#N/A</v>
      </c>
      <c r="C416" s="1" t="s">
        <v>25</v>
      </c>
      <c r="D416" s="1" t="s">
        <v>201</v>
      </c>
      <c r="E416" s="1" t="s">
        <v>1372</v>
      </c>
      <c r="F416" s="1">
        <v>18</v>
      </c>
      <c r="G416" s="1" t="s">
        <v>58</v>
      </c>
      <c r="H416" s="1" t="s">
        <v>58</v>
      </c>
      <c r="I416" s="1" t="s">
        <v>54</v>
      </c>
      <c r="J416" s="24" t="s">
        <v>54</v>
      </c>
      <c r="K416" s="1" t="s">
        <v>47</v>
      </c>
      <c r="L416" s="24" t="s">
        <v>51</v>
      </c>
      <c r="M416" s="1">
        <v>1</v>
      </c>
      <c r="N416" s="1">
        <v>1</v>
      </c>
      <c r="O416" s="1">
        <v>2</v>
      </c>
      <c r="P416" s="1">
        <v>1</v>
      </c>
      <c r="Q416" s="24">
        <v>1</v>
      </c>
      <c r="R416" s="1">
        <v>3</v>
      </c>
      <c r="S416" s="1">
        <v>1</v>
      </c>
      <c r="T416" s="1">
        <v>2</v>
      </c>
      <c r="U416" s="1">
        <v>2</v>
      </c>
      <c r="V416" s="24">
        <v>3</v>
      </c>
      <c r="W416" s="1">
        <v>8</v>
      </c>
      <c r="X416" s="1">
        <v>3</v>
      </c>
      <c r="Y416" s="24">
        <v>1</v>
      </c>
      <c r="Z416" s="1" t="s">
        <v>48</v>
      </c>
      <c r="AA416" s="1" t="s">
        <v>48</v>
      </c>
      <c r="AB416" s="1" t="s">
        <v>48</v>
      </c>
      <c r="AC416" s="1" t="s">
        <v>48</v>
      </c>
      <c r="AD416" s="1" t="s">
        <v>48</v>
      </c>
      <c r="AE416" s="1" t="s">
        <v>48</v>
      </c>
      <c r="AF416" s="1" t="s">
        <v>48</v>
      </c>
      <c r="AG416" s="24" t="s">
        <v>48</v>
      </c>
      <c r="AH416" s="1">
        <v>1</v>
      </c>
      <c r="AI416" s="1">
        <v>1</v>
      </c>
      <c r="AJ416" s="24">
        <v>1</v>
      </c>
      <c r="AK416" s="36" t="s">
        <v>918</v>
      </c>
      <c r="AL416" s="9">
        <f t="shared" si="49"/>
        <v>-2.0012818558036707</v>
      </c>
      <c r="AM416" s="9">
        <f t="shared" si="50"/>
        <v>-1.1864279537545732</v>
      </c>
      <c r="AN416">
        <f t="shared" si="51"/>
        <v>0</v>
      </c>
      <c r="AO416" s="6">
        <f t="shared" si="52"/>
        <v>0</v>
      </c>
      <c r="AP416" s="9">
        <f>($AL$3*AL416+$AM$3*AM416+$AN$3*AN416+$AO$3*AO416)+$K$3*VLOOKUP(K416,COND!$A$2:$C$7,2,FALSE)+$L$3*VLOOKUP(L416,COND!$A$2:$C$7,3,FALSE)</f>
        <v>-4.4372636306352451</v>
      </c>
      <c r="AQ416" s="28">
        <f t="shared" si="53"/>
        <v>-0.2179912798805736</v>
      </c>
      <c r="AR416" t="str">
        <f t="shared" si="54"/>
        <v>DH</v>
      </c>
      <c r="AS416">
        <v>700</v>
      </c>
      <c r="AT416">
        <v>412</v>
      </c>
      <c r="AV416" t="str">
        <f t="shared" si="55"/>
        <v>Unlikely</v>
      </c>
      <c r="AX416" t="e">
        <f>IF(VLOOKUP($B416,'Draft List'!$D$4:$AC$2598,AX$3,FALSE)&lt;&gt;0,VLOOKUP($B416,'Draft List'!$D$4:$AC$2598,AX$3,FALSE),"")</f>
        <v>#N/A</v>
      </c>
      <c r="AY416" t="e">
        <f>IF(VLOOKUP($B416,'Draft List'!$D$4:$AC$2598,AY$3,FALSE)&lt;&gt;0,VLOOKUP($B416,'Draft List'!$D$4:$AC$2598,AY$3,FALSE),"")</f>
        <v>#N/A</v>
      </c>
      <c r="AZ416" t="e">
        <f>IF(VLOOKUP($B416,'Draft List'!$D$4:$AC$2598,AZ$3,FALSE)&lt;&gt;0,VLOOKUP($B416,'Draft List'!$D$4:$AC$2598,AZ$3,FALSE),"")</f>
        <v>#N/A</v>
      </c>
      <c r="BA416" t="e">
        <f>IF(VLOOKUP($B416,'Draft List'!$D$4:$AC$2598,BA$3,FALSE)&lt;&gt;0,VLOOKUP($B416,'Draft List'!$D$4:$AC$2598,BA$3,FALSE),"")</f>
        <v>#N/A</v>
      </c>
    </row>
    <row r="417" spans="1:53" hidden="1" x14ac:dyDescent="0.25">
      <c r="A417" t="str">
        <f t="shared" si="48"/>
        <v>RPCarlos Téllez24</v>
      </c>
      <c r="B417" t="e">
        <f>VLOOKUP($A417,draft_listing_batters_stats!$A$1:$B$1324,2,FALSE)</f>
        <v>#N/A</v>
      </c>
      <c r="C417" s="1" t="s">
        <v>885</v>
      </c>
      <c r="D417" s="1" t="s">
        <v>222</v>
      </c>
      <c r="E417" s="1" t="s">
        <v>470</v>
      </c>
      <c r="F417" s="1">
        <v>24</v>
      </c>
      <c r="G417" s="1" t="s">
        <v>44</v>
      </c>
      <c r="H417" s="1" t="s">
        <v>44</v>
      </c>
      <c r="I417" s="1" t="s">
        <v>54</v>
      </c>
      <c r="J417" s="24" t="s">
        <v>54</v>
      </c>
      <c r="K417" s="1" t="s">
        <v>47</v>
      </c>
      <c r="L417" s="24" t="s">
        <v>47</v>
      </c>
      <c r="M417" s="1">
        <v>2</v>
      </c>
      <c r="N417" s="1">
        <v>3</v>
      </c>
      <c r="O417" s="1">
        <v>1</v>
      </c>
      <c r="P417" s="1">
        <v>1</v>
      </c>
      <c r="Q417" s="24">
        <v>2</v>
      </c>
      <c r="R417" s="1">
        <v>3</v>
      </c>
      <c r="S417" s="1">
        <v>3</v>
      </c>
      <c r="T417" s="1">
        <v>2</v>
      </c>
      <c r="U417" s="1">
        <v>1</v>
      </c>
      <c r="V417" s="24">
        <v>3</v>
      </c>
      <c r="W417" s="1">
        <v>6</v>
      </c>
      <c r="X417" s="1">
        <v>5</v>
      </c>
      <c r="Y417" s="24">
        <v>1</v>
      </c>
      <c r="Z417" s="1" t="s">
        <v>48</v>
      </c>
      <c r="AA417" s="1" t="s">
        <v>48</v>
      </c>
      <c r="AB417" s="1" t="s">
        <v>48</v>
      </c>
      <c r="AC417" s="1" t="s">
        <v>48</v>
      </c>
      <c r="AD417" s="1" t="s">
        <v>48</v>
      </c>
      <c r="AE417" s="1" t="s">
        <v>48</v>
      </c>
      <c r="AF417" s="1" t="s">
        <v>48</v>
      </c>
      <c r="AG417" s="24" t="s">
        <v>48</v>
      </c>
      <c r="AH417" s="1">
        <v>2</v>
      </c>
      <c r="AI417" s="1">
        <v>1</v>
      </c>
      <c r="AJ417" s="24">
        <v>3</v>
      </c>
      <c r="AK417" s="36" t="s">
        <v>50</v>
      </c>
      <c r="AL417" s="9">
        <f t="shared" si="49"/>
        <v>-1.6196514145704071</v>
      </c>
      <c r="AM417" s="9">
        <f t="shared" si="50"/>
        <v>-1.1740177445267472</v>
      </c>
      <c r="AN417">
        <f t="shared" si="51"/>
        <v>0</v>
      </c>
      <c r="AO417" s="6">
        <f t="shared" si="52"/>
        <v>0</v>
      </c>
      <c r="AP417" s="9">
        <f>($AL$3*AL417+$AM$3*AM417+$AN$3*AN417+$AO$3*AO417)+$K$3*VLOOKUP(K417,COND!$A$2:$C$7,2,FALSE)+$L$3*VLOOKUP(L417,COND!$A$2:$C$7,3,FALSE)</f>
        <v>-4.4501780757780072</v>
      </c>
      <c r="AQ417" s="28">
        <f t="shared" si="53"/>
        <v>-0.21983257527648931</v>
      </c>
      <c r="AR417" t="str">
        <f t="shared" si="54"/>
        <v>DH</v>
      </c>
      <c r="AS417">
        <v>700</v>
      </c>
      <c r="AT417">
        <v>413</v>
      </c>
      <c r="AV417" t="str">
        <f t="shared" si="55"/>
        <v>Unlikely</v>
      </c>
      <c r="AX417" t="e">
        <f>IF(VLOOKUP($B417,'Draft List'!$D$4:$AC$2598,AX$3,FALSE)&lt;&gt;0,VLOOKUP($B417,'Draft List'!$D$4:$AC$2598,AX$3,FALSE),"")</f>
        <v>#N/A</v>
      </c>
      <c r="AY417" t="e">
        <f>IF(VLOOKUP($B417,'Draft List'!$D$4:$AC$2598,AY$3,FALSE)&lt;&gt;0,VLOOKUP($B417,'Draft List'!$D$4:$AC$2598,AY$3,FALSE),"")</f>
        <v>#N/A</v>
      </c>
      <c r="AZ417" t="e">
        <f>IF(VLOOKUP($B417,'Draft List'!$D$4:$AC$2598,AZ$3,FALSE)&lt;&gt;0,VLOOKUP($B417,'Draft List'!$D$4:$AC$2598,AZ$3,FALSE),"")</f>
        <v>#N/A</v>
      </c>
      <c r="BA417" t="e">
        <f>IF(VLOOKUP($B417,'Draft List'!$D$4:$AC$2598,BA$3,FALSE)&lt;&gt;0,VLOOKUP($B417,'Draft List'!$D$4:$AC$2598,BA$3,FALSE),"")</f>
        <v>#N/A</v>
      </c>
    </row>
    <row r="418" spans="1:53" hidden="1" x14ac:dyDescent="0.25">
      <c r="A418" t="str">
        <f t="shared" si="48"/>
        <v>RPDexter Cox22</v>
      </c>
      <c r="B418" t="e">
        <f>VLOOKUP($A418,draft_listing_batters_stats!$A$1:$B$1324,2,FALSE)</f>
        <v>#N/A</v>
      </c>
      <c r="C418" s="1" t="s">
        <v>885</v>
      </c>
      <c r="D418" s="1" t="s">
        <v>1107</v>
      </c>
      <c r="E418" s="1" t="s">
        <v>702</v>
      </c>
      <c r="F418" s="1">
        <v>22</v>
      </c>
      <c r="G418" s="1" t="s">
        <v>58</v>
      </c>
      <c r="H418" s="1" t="s">
        <v>58</v>
      </c>
      <c r="I418" s="1" t="s">
        <v>54</v>
      </c>
      <c r="J418" s="24" t="s">
        <v>54</v>
      </c>
      <c r="K418" s="1" t="s">
        <v>47</v>
      </c>
      <c r="L418" s="24" t="s">
        <v>46</v>
      </c>
      <c r="M418" s="1">
        <v>3</v>
      </c>
      <c r="N418" s="1">
        <v>1</v>
      </c>
      <c r="O418" s="1">
        <v>1</v>
      </c>
      <c r="P418" s="1">
        <v>1</v>
      </c>
      <c r="Q418" s="24">
        <v>3</v>
      </c>
      <c r="R418" s="1">
        <v>3</v>
      </c>
      <c r="S418" s="1">
        <v>2</v>
      </c>
      <c r="T418" s="1">
        <v>2</v>
      </c>
      <c r="U418" s="1">
        <v>1</v>
      </c>
      <c r="V418" s="24">
        <v>4</v>
      </c>
      <c r="W418" s="1">
        <v>6</v>
      </c>
      <c r="X418" s="1">
        <v>4</v>
      </c>
      <c r="Y418" s="24">
        <v>1</v>
      </c>
      <c r="Z418" s="1" t="s">
        <v>48</v>
      </c>
      <c r="AA418" s="1" t="s">
        <v>48</v>
      </c>
      <c r="AB418" s="1" t="s">
        <v>48</v>
      </c>
      <c r="AC418" s="1" t="s">
        <v>48</v>
      </c>
      <c r="AD418" s="1" t="s">
        <v>48</v>
      </c>
      <c r="AE418" s="1" t="s">
        <v>48</v>
      </c>
      <c r="AF418" s="1" t="s">
        <v>48</v>
      </c>
      <c r="AG418" s="24" t="s">
        <v>48</v>
      </c>
      <c r="AH418" s="1">
        <v>4</v>
      </c>
      <c r="AI418" s="1">
        <v>1</v>
      </c>
      <c r="AJ418" s="24">
        <v>1</v>
      </c>
      <c r="AK418" s="36" t="s">
        <v>48</v>
      </c>
      <c r="AL418" s="9">
        <f t="shared" si="49"/>
        <v>-1.3591989977880559</v>
      </c>
      <c r="AM418" s="9">
        <f t="shared" si="50"/>
        <v>-1.185061284328367</v>
      </c>
      <c r="AN418">
        <f t="shared" si="51"/>
        <v>0</v>
      </c>
      <c r="AO418" s="6">
        <f t="shared" si="52"/>
        <v>0</v>
      </c>
      <c r="AP418" s="9">
        <f>($AL$3*AL418+$AM$3*AM418+$AN$3*AN418+$AO$3*AO418)+$K$3*VLOOKUP(K418,COND!$A$2:$C$7,2,FALSE)+$L$3*VLOOKUP(L418,COND!$A$2:$C$7,3,FALSE)</f>
        <v>-4.4566553117192083</v>
      </c>
      <c r="AQ418" s="28">
        <f t="shared" si="53"/>
        <v>-0.22075607640913206</v>
      </c>
      <c r="AR418" t="str">
        <f t="shared" si="54"/>
        <v>DH</v>
      </c>
      <c r="AS418">
        <v>700</v>
      </c>
      <c r="AT418">
        <v>414</v>
      </c>
      <c r="AV418" t="str">
        <f t="shared" si="55"/>
        <v>Unlikely</v>
      </c>
      <c r="AX418" t="e">
        <f>IF(VLOOKUP($B418,'Draft List'!$D$4:$AC$2598,AX$3,FALSE)&lt;&gt;0,VLOOKUP($B418,'Draft List'!$D$4:$AC$2598,AX$3,FALSE),"")</f>
        <v>#N/A</v>
      </c>
      <c r="AY418" t="e">
        <f>IF(VLOOKUP($B418,'Draft List'!$D$4:$AC$2598,AY$3,FALSE)&lt;&gt;0,VLOOKUP($B418,'Draft List'!$D$4:$AC$2598,AY$3,FALSE),"")</f>
        <v>#N/A</v>
      </c>
      <c r="AZ418" t="e">
        <f>IF(VLOOKUP($B418,'Draft List'!$D$4:$AC$2598,AZ$3,FALSE)&lt;&gt;0,VLOOKUP($B418,'Draft List'!$D$4:$AC$2598,AZ$3,FALSE),"")</f>
        <v>#N/A</v>
      </c>
      <c r="BA418" t="e">
        <f>IF(VLOOKUP($B418,'Draft List'!$D$4:$AC$2598,BA$3,FALSE)&lt;&gt;0,VLOOKUP($B418,'Draft List'!$D$4:$AC$2598,BA$3,FALSE),"")</f>
        <v>#N/A</v>
      </c>
    </row>
    <row r="419" spans="1:53" hidden="1" x14ac:dyDescent="0.25">
      <c r="A419" t="str">
        <f t="shared" si="48"/>
        <v>SPHumberto Hernández21</v>
      </c>
      <c r="B419" t="e">
        <f>VLOOKUP($A419,draft_listing_batters_stats!$A$1:$B$1324,2,FALSE)</f>
        <v>#N/A</v>
      </c>
      <c r="C419" s="1" t="s">
        <v>25</v>
      </c>
      <c r="D419" s="1" t="s">
        <v>1237</v>
      </c>
      <c r="E419" s="1" t="s">
        <v>173</v>
      </c>
      <c r="F419" s="1">
        <v>21</v>
      </c>
      <c r="G419" s="1" t="s">
        <v>68</v>
      </c>
      <c r="H419" s="1" t="s">
        <v>44</v>
      </c>
      <c r="I419" s="1" t="s">
        <v>54</v>
      </c>
      <c r="J419" s="24" t="s">
        <v>54</v>
      </c>
      <c r="K419" s="1" t="s">
        <v>46</v>
      </c>
      <c r="L419" s="24" t="s">
        <v>46</v>
      </c>
      <c r="M419" s="1">
        <v>2</v>
      </c>
      <c r="N419" s="1">
        <v>2</v>
      </c>
      <c r="O419" s="1">
        <v>1</v>
      </c>
      <c r="P419" s="1">
        <v>2</v>
      </c>
      <c r="Q419" s="24">
        <v>2</v>
      </c>
      <c r="R419" s="1">
        <v>2</v>
      </c>
      <c r="S419" s="1">
        <v>4</v>
      </c>
      <c r="T419" s="1">
        <v>3</v>
      </c>
      <c r="U419" s="1">
        <v>2</v>
      </c>
      <c r="V419" s="24">
        <v>5</v>
      </c>
      <c r="W419" s="1">
        <v>3</v>
      </c>
      <c r="X419" s="1">
        <v>2</v>
      </c>
      <c r="Y419" s="24">
        <v>1</v>
      </c>
      <c r="Z419" s="1" t="s">
        <v>48</v>
      </c>
      <c r="AA419" s="1" t="s">
        <v>48</v>
      </c>
      <c r="AB419" s="1" t="s">
        <v>48</v>
      </c>
      <c r="AC419" s="1" t="s">
        <v>48</v>
      </c>
      <c r="AD419" s="1" t="s">
        <v>48</v>
      </c>
      <c r="AE419" s="1" t="s">
        <v>48</v>
      </c>
      <c r="AF419" s="1" t="s">
        <v>48</v>
      </c>
      <c r="AG419" s="24" t="s">
        <v>48</v>
      </c>
      <c r="AH419" s="1">
        <v>1</v>
      </c>
      <c r="AI419" s="1">
        <v>1</v>
      </c>
      <c r="AJ419" s="24">
        <v>1</v>
      </c>
      <c r="AK419" s="36" t="s">
        <v>839</v>
      </c>
      <c r="AL419" s="9">
        <f t="shared" si="49"/>
        <v>-1.5810017441795292</v>
      </c>
      <c r="AM419" s="9">
        <f t="shared" si="50"/>
        <v>-1.1927099774430689</v>
      </c>
      <c r="AN419">
        <f t="shared" si="51"/>
        <v>0</v>
      </c>
      <c r="AO419" s="6">
        <f t="shared" si="52"/>
        <v>0</v>
      </c>
      <c r="AP419" s="9">
        <f>($AL$3*AL419+$AM$3*AM419+$AN$3*AN419+$AO$3*AO419)+$K$3*VLOOKUP(K419,COND!$A$2:$C$7,2,FALSE)+$L$3*VLOOKUP(L419,COND!$A$2:$C$7,3,FALSE)</f>
        <v>-4.4706199037347805</v>
      </c>
      <c r="AQ419" s="28">
        <f t="shared" si="53"/>
        <v>-0.22274709798999537</v>
      </c>
      <c r="AR419" t="str">
        <f t="shared" si="54"/>
        <v>DH</v>
      </c>
      <c r="AS419">
        <v>700</v>
      </c>
      <c r="AT419">
        <v>415</v>
      </c>
      <c r="AV419" t="str">
        <f t="shared" si="55"/>
        <v>Unlikely</v>
      </c>
      <c r="AX419" t="e">
        <f>IF(VLOOKUP($B419,'Draft List'!$D$4:$AC$2598,AX$3,FALSE)&lt;&gt;0,VLOOKUP($B419,'Draft List'!$D$4:$AC$2598,AX$3,FALSE),"")</f>
        <v>#N/A</v>
      </c>
      <c r="AY419" t="e">
        <f>IF(VLOOKUP($B419,'Draft List'!$D$4:$AC$2598,AY$3,FALSE)&lt;&gt;0,VLOOKUP($B419,'Draft List'!$D$4:$AC$2598,AY$3,FALSE),"")</f>
        <v>#N/A</v>
      </c>
      <c r="AZ419" t="e">
        <f>IF(VLOOKUP($B419,'Draft List'!$D$4:$AC$2598,AZ$3,FALSE)&lt;&gt;0,VLOOKUP($B419,'Draft List'!$D$4:$AC$2598,AZ$3,FALSE),"")</f>
        <v>#N/A</v>
      </c>
      <c r="BA419" t="e">
        <f>IF(VLOOKUP($B419,'Draft List'!$D$4:$AC$2598,BA$3,FALSE)&lt;&gt;0,VLOOKUP($B419,'Draft List'!$D$4:$AC$2598,BA$3,FALSE),"")</f>
        <v>#N/A</v>
      </c>
    </row>
    <row r="420" spans="1:53" hidden="1" x14ac:dyDescent="0.25">
      <c r="A420" t="str">
        <f t="shared" si="48"/>
        <v>RPTony Castillo23</v>
      </c>
      <c r="B420" t="e">
        <f>VLOOKUP($A420,draft_listing_batters_stats!$A$1:$B$1324,2,FALSE)</f>
        <v>#N/A</v>
      </c>
      <c r="C420" s="1" t="s">
        <v>885</v>
      </c>
      <c r="D420" s="1" t="s">
        <v>157</v>
      </c>
      <c r="E420" s="1" t="s">
        <v>475</v>
      </c>
      <c r="F420" s="1">
        <v>23</v>
      </c>
      <c r="G420" s="1" t="s">
        <v>58</v>
      </c>
      <c r="H420" s="1" t="s">
        <v>58</v>
      </c>
      <c r="I420" s="1" t="s">
        <v>54</v>
      </c>
      <c r="J420" s="24" t="s">
        <v>54</v>
      </c>
      <c r="K420" s="1" t="s">
        <v>47</v>
      </c>
      <c r="L420" s="24" t="s">
        <v>46</v>
      </c>
      <c r="M420" s="1">
        <v>1</v>
      </c>
      <c r="N420" s="1">
        <v>3</v>
      </c>
      <c r="O420" s="1">
        <v>2</v>
      </c>
      <c r="P420" s="1">
        <v>8</v>
      </c>
      <c r="Q420" s="24">
        <v>1</v>
      </c>
      <c r="R420" s="1">
        <v>1</v>
      </c>
      <c r="S420" s="1">
        <v>3</v>
      </c>
      <c r="T420" s="1">
        <v>3</v>
      </c>
      <c r="U420" s="1">
        <v>8</v>
      </c>
      <c r="V420" s="24">
        <v>1</v>
      </c>
      <c r="W420" s="1">
        <v>3</v>
      </c>
      <c r="X420" s="1">
        <v>3</v>
      </c>
      <c r="Y420" s="24">
        <v>1</v>
      </c>
      <c r="Z420" s="1" t="s">
        <v>48</v>
      </c>
      <c r="AA420" s="1" t="s">
        <v>48</v>
      </c>
      <c r="AB420" s="1" t="s">
        <v>48</v>
      </c>
      <c r="AC420" s="1" t="s">
        <v>48</v>
      </c>
      <c r="AD420" s="1" t="s">
        <v>48</v>
      </c>
      <c r="AE420" s="1" t="s">
        <v>48</v>
      </c>
      <c r="AF420" s="1" t="s">
        <v>48</v>
      </c>
      <c r="AG420" s="24" t="s">
        <v>48</v>
      </c>
      <c r="AH420" s="1">
        <v>1</v>
      </c>
      <c r="AI420" s="1">
        <v>5</v>
      </c>
      <c r="AJ420" s="24">
        <v>6</v>
      </c>
      <c r="AK420" s="36" t="s">
        <v>50</v>
      </c>
      <c r="AL420" s="9">
        <f t="shared" si="49"/>
        <v>-1.2711952464991962</v>
      </c>
      <c r="AM420" s="9">
        <f t="shared" si="50"/>
        <v>-1.1881337524752948</v>
      </c>
      <c r="AN420">
        <f t="shared" si="51"/>
        <v>0</v>
      </c>
      <c r="AO420" s="6">
        <f t="shared" si="52"/>
        <v>0</v>
      </c>
      <c r="AP420" s="9">
        <f>($AL$3*AL420+$AM$3*AM420+$AN$3*AN420+$AO$3*AO420)+$K$3*VLOOKUP(K420,COND!$A$2:$C$7,2,FALSE)+$L$3*VLOOKUP(L420,COND!$A$2:$C$7,3,FALSE)</f>
        <v>-4.4847245543534573</v>
      </c>
      <c r="AQ420" s="28">
        <f t="shared" si="53"/>
        <v>-0.22475808862552607</v>
      </c>
      <c r="AR420" t="str">
        <f t="shared" si="54"/>
        <v>DH</v>
      </c>
      <c r="AS420">
        <v>700</v>
      </c>
      <c r="AT420">
        <v>416</v>
      </c>
      <c r="AV420" t="str">
        <f t="shared" si="55"/>
        <v>Unlikely</v>
      </c>
      <c r="AX420" t="e">
        <f>IF(VLOOKUP($B420,'Draft List'!$D$4:$AC$2598,AX$3,FALSE)&lt;&gt;0,VLOOKUP($B420,'Draft List'!$D$4:$AC$2598,AX$3,FALSE),"")</f>
        <v>#N/A</v>
      </c>
      <c r="AY420" t="e">
        <f>IF(VLOOKUP($B420,'Draft List'!$D$4:$AC$2598,AY$3,FALSE)&lt;&gt;0,VLOOKUP($B420,'Draft List'!$D$4:$AC$2598,AY$3,FALSE),"")</f>
        <v>#N/A</v>
      </c>
      <c r="AZ420" t="e">
        <f>IF(VLOOKUP($B420,'Draft List'!$D$4:$AC$2598,AZ$3,FALSE)&lt;&gt;0,VLOOKUP($B420,'Draft List'!$D$4:$AC$2598,AZ$3,FALSE),"")</f>
        <v>#N/A</v>
      </c>
      <c r="BA420" t="e">
        <f>IF(VLOOKUP($B420,'Draft List'!$D$4:$AC$2598,BA$3,FALSE)&lt;&gt;0,VLOOKUP($B420,'Draft List'!$D$4:$AC$2598,BA$3,FALSE),"")</f>
        <v>#N/A</v>
      </c>
    </row>
    <row r="421" spans="1:53" hidden="1" x14ac:dyDescent="0.25">
      <c r="A421" t="str">
        <f t="shared" si="48"/>
        <v>RPJosé Barrera21</v>
      </c>
      <c r="B421" t="e">
        <f>VLOOKUP($A421,draft_listing_batters_stats!$A$1:$B$1324,2,FALSE)</f>
        <v>#N/A</v>
      </c>
      <c r="C421" s="1" t="s">
        <v>885</v>
      </c>
      <c r="D421" s="1" t="s">
        <v>150</v>
      </c>
      <c r="E421" s="1" t="s">
        <v>1024</v>
      </c>
      <c r="F421" s="1">
        <v>21</v>
      </c>
      <c r="G421" s="1" t="s">
        <v>58</v>
      </c>
      <c r="H421" s="1" t="s">
        <v>58</v>
      </c>
      <c r="I421" s="1" t="s">
        <v>54</v>
      </c>
      <c r="J421" s="24" t="s">
        <v>54</v>
      </c>
      <c r="K421" s="1" t="s">
        <v>46</v>
      </c>
      <c r="L421" s="24" t="s">
        <v>46</v>
      </c>
      <c r="M421" s="1">
        <v>1</v>
      </c>
      <c r="N421" s="1">
        <v>2</v>
      </c>
      <c r="O421" s="1">
        <v>2</v>
      </c>
      <c r="P421" s="1">
        <v>1</v>
      </c>
      <c r="Q421" s="24">
        <v>1</v>
      </c>
      <c r="R421" s="1">
        <v>2</v>
      </c>
      <c r="S421" s="1">
        <v>2</v>
      </c>
      <c r="T421" s="1">
        <v>4</v>
      </c>
      <c r="U421" s="1">
        <v>4</v>
      </c>
      <c r="V421" s="24">
        <v>1</v>
      </c>
      <c r="W421" s="1">
        <v>7</v>
      </c>
      <c r="X421" s="1">
        <v>2</v>
      </c>
      <c r="Y421" s="24">
        <v>1</v>
      </c>
      <c r="Z421" s="1" t="s">
        <v>48</v>
      </c>
      <c r="AA421" s="1" t="s">
        <v>48</v>
      </c>
      <c r="AB421" s="1" t="s">
        <v>48</v>
      </c>
      <c r="AC421" s="1" t="s">
        <v>48</v>
      </c>
      <c r="AD421" s="1" t="s">
        <v>48</v>
      </c>
      <c r="AE421" s="1" t="s">
        <v>48</v>
      </c>
      <c r="AF421" s="1" t="s">
        <v>48</v>
      </c>
      <c r="AG421" s="24" t="s">
        <v>48</v>
      </c>
      <c r="AH421" s="1">
        <v>2</v>
      </c>
      <c r="AI421" s="1">
        <v>2</v>
      </c>
      <c r="AJ421" s="24">
        <v>1</v>
      </c>
      <c r="AK421" s="36" t="s">
        <v>881</v>
      </c>
      <c r="AL421" s="9">
        <f t="shared" si="49"/>
        <v>-1.9502219761849671</v>
      </c>
      <c r="AM421" s="9">
        <f t="shared" si="50"/>
        <v>-1.1924145019057462</v>
      </c>
      <c r="AN421">
        <f t="shared" si="51"/>
        <v>0</v>
      </c>
      <c r="AO421" s="6">
        <f t="shared" si="52"/>
        <v>0</v>
      </c>
      <c r="AP421" s="9">
        <f>($AL$3*AL421+$AM$3*AM421+$AN$3*AN421+$AO$3*AO421)+$K$3*VLOOKUP(K421,COND!$A$2:$C$7,2,FALSE)+$L$3*VLOOKUP(L421,COND!$A$2:$C$7,3,FALSE)</f>
        <v>-4.5039962204874513</v>
      </c>
      <c r="AQ421" s="28">
        <f t="shared" si="53"/>
        <v>-0.22750577385178883</v>
      </c>
      <c r="AR421" t="str">
        <f t="shared" si="54"/>
        <v>DH</v>
      </c>
      <c r="AS421">
        <v>700</v>
      </c>
      <c r="AT421">
        <v>417</v>
      </c>
      <c r="AV421" t="str">
        <f t="shared" si="55"/>
        <v>Unlikely</v>
      </c>
      <c r="AX421" t="e">
        <f>IF(VLOOKUP($B421,'Draft List'!$D$4:$AC$2598,AX$3,FALSE)&lt;&gt;0,VLOOKUP($B421,'Draft List'!$D$4:$AC$2598,AX$3,FALSE),"")</f>
        <v>#N/A</v>
      </c>
      <c r="AY421" t="e">
        <f>IF(VLOOKUP($B421,'Draft List'!$D$4:$AC$2598,AY$3,FALSE)&lt;&gt;0,VLOOKUP($B421,'Draft List'!$D$4:$AC$2598,AY$3,FALSE),"")</f>
        <v>#N/A</v>
      </c>
      <c r="AZ421" t="e">
        <f>IF(VLOOKUP($B421,'Draft List'!$D$4:$AC$2598,AZ$3,FALSE)&lt;&gt;0,VLOOKUP($B421,'Draft List'!$D$4:$AC$2598,AZ$3,FALSE),"")</f>
        <v>#N/A</v>
      </c>
      <c r="BA421" t="e">
        <f>IF(VLOOKUP($B421,'Draft List'!$D$4:$AC$2598,BA$3,FALSE)&lt;&gt;0,VLOOKUP($B421,'Draft List'!$D$4:$AC$2598,BA$3,FALSE),"")</f>
        <v>#N/A</v>
      </c>
    </row>
    <row r="422" spans="1:53" hidden="1" x14ac:dyDescent="0.25">
      <c r="A422" t="str">
        <f t="shared" si="48"/>
        <v>RPJack Garbutt21</v>
      </c>
      <c r="B422" t="e">
        <f>VLOOKUP($A422,draft_listing_batters_stats!$A$1:$B$1324,2,FALSE)</f>
        <v>#N/A</v>
      </c>
      <c r="C422" s="1" t="s">
        <v>885</v>
      </c>
      <c r="D422" s="1" t="s">
        <v>154</v>
      </c>
      <c r="E422" s="1" t="s">
        <v>1186</v>
      </c>
      <c r="F422" s="1">
        <v>21</v>
      </c>
      <c r="G422" s="1" t="s">
        <v>68</v>
      </c>
      <c r="H422" s="1" t="s">
        <v>44</v>
      </c>
      <c r="I422" s="1" t="s">
        <v>54</v>
      </c>
      <c r="J422" s="24" t="s">
        <v>54</v>
      </c>
      <c r="K422" s="1" t="s">
        <v>46</v>
      </c>
      <c r="L422" s="24" t="s">
        <v>46</v>
      </c>
      <c r="M422" s="1">
        <v>1</v>
      </c>
      <c r="N422" s="1">
        <v>1</v>
      </c>
      <c r="O422" s="1">
        <v>2</v>
      </c>
      <c r="P422" s="1">
        <v>1</v>
      </c>
      <c r="Q422" s="24">
        <v>1</v>
      </c>
      <c r="R422" s="1">
        <v>2</v>
      </c>
      <c r="S422" s="1">
        <v>2</v>
      </c>
      <c r="T422" s="1">
        <v>3</v>
      </c>
      <c r="U422" s="1">
        <v>4</v>
      </c>
      <c r="V422" s="24">
        <v>3</v>
      </c>
      <c r="W422" s="1">
        <v>5</v>
      </c>
      <c r="X422" s="1">
        <v>4</v>
      </c>
      <c r="Y422" s="24">
        <v>1</v>
      </c>
      <c r="Z422" s="1" t="s">
        <v>48</v>
      </c>
      <c r="AA422" s="1" t="s">
        <v>48</v>
      </c>
      <c r="AB422" s="1" t="s">
        <v>48</v>
      </c>
      <c r="AC422" s="1" t="s">
        <v>48</v>
      </c>
      <c r="AD422" s="1" t="s">
        <v>48</v>
      </c>
      <c r="AE422" s="1" t="s">
        <v>48</v>
      </c>
      <c r="AF422" s="1" t="s">
        <v>48</v>
      </c>
      <c r="AG422" s="24" t="s">
        <v>48</v>
      </c>
      <c r="AH422" s="1">
        <v>1</v>
      </c>
      <c r="AI422" s="1">
        <v>1</v>
      </c>
      <c r="AJ422" s="24">
        <v>1</v>
      </c>
      <c r="AK422" s="36" t="s">
        <v>826</v>
      </c>
      <c r="AL422" s="9">
        <f t="shared" si="49"/>
        <v>-2.0012818558036707</v>
      </c>
      <c r="AM422" s="9">
        <f t="shared" si="50"/>
        <v>-1.1954433162954807</v>
      </c>
      <c r="AN422">
        <f t="shared" si="51"/>
        <v>0</v>
      </c>
      <c r="AO422" s="6">
        <f t="shared" si="52"/>
        <v>0</v>
      </c>
      <c r="AP422" s="9">
        <f>($AL$3*AL422+$AM$3*AM422+$AN$3*AN422+$AO$3*AO422)+$K$3*VLOOKUP(K422,COND!$A$2:$C$7,2,FALSE)+$L$3*VLOOKUP(L422,COND!$A$2:$C$7,3,FALSE)</f>
        <v>-4.5454479811261361</v>
      </c>
      <c r="AQ422" s="28">
        <f t="shared" si="53"/>
        <v>-0.23341581761850749</v>
      </c>
      <c r="AR422" t="str">
        <f t="shared" si="54"/>
        <v>DH</v>
      </c>
      <c r="AS422">
        <v>700</v>
      </c>
      <c r="AT422">
        <v>418</v>
      </c>
      <c r="AV422" t="str">
        <f t="shared" si="55"/>
        <v>Unlikely</v>
      </c>
      <c r="AX422" t="e">
        <f>IF(VLOOKUP($B422,'Draft List'!$D$4:$AC$2598,AX$3,FALSE)&lt;&gt;0,VLOOKUP($B422,'Draft List'!$D$4:$AC$2598,AX$3,FALSE),"")</f>
        <v>#N/A</v>
      </c>
      <c r="AY422" t="e">
        <f>IF(VLOOKUP($B422,'Draft List'!$D$4:$AC$2598,AY$3,FALSE)&lt;&gt;0,VLOOKUP($B422,'Draft List'!$D$4:$AC$2598,AY$3,FALSE),"")</f>
        <v>#N/A</v>
      </c>
      <c r="AZ422" t="e">
        <f>IF(VLOOKUP($B422,'Draft List'!$D$4:$AC$2598,AZ$3,FALSE)&lt;&gt;0,VLOOKUP($B422,'Draft List'!$D$4:$AC$2598,AZ$3,FALSE),"")</f>
        <v>#N/A</v>
      </c>
      <c r="BA422" t="e">
        <f>IF(VLOOKUP($B422,'Draft List'!$D$4:$AC$2598,BA$3,FALSE)&lt;&gt;0,VLOOKUP($B422,'Draft List'!$D$4:$AC$2598,BA$3,FALSE),"")</f>
        <v>#N/A</v>
      </c>
    </row>
    <row r="423" spans="1:53" hidden="1" x14ac:dyDescent="0.25">
      <c r="A423" t="str">
        <f t="shared" si="48"/>
        <v>LFJohn Barnard22</v>
      </c>
      <c r="B423">
        <f>VLOOKUP($A423,draft_listing_batters_stats!$A$1:$B$1324,2,FALSE)</f>
        <v>13229</v>
      </c>
      <c r="C423" s="1" t="s">
        <v>55</v>
      </c>
      <c r="D423" s="1" t="s">
        <v>213</v>
      </c>
      <c r="E423" s="1" t="s">
        <v>1023</v>
      </c>
      <c r="F423" s="1">
        <v>22</v>
      </c>
      <c r="G423" s="1" t="s">
        <v>44</v>
      </c>
      <c r="H423" s="1" t="s">
        <v>44</v>
      </c>
      <c r="I423" s="1" t="s">
        <v>54</v>
      </c>
      <c r="J423" s="24" t="s">
        <v>54</v>
      </c>
      <c r="K423" s="1" t="s">
        <v>46</v>
      </c>
      <c r="L423" s="24" t="s">
        <v>46</v>
      </c>
      <c r="M423" s="1">
        <v>2</v>
      </c>
      <c r="N423" s="1">
        <v>2</v>
      </c>
      <c r="O423" s="1">
        <v>2</v>
      </c>
      <c r="P423" s="1">
        <v>2</v>
      </c>
      <c r="Q423" s="24">
        <v>2</v>
      </c>
      <c r="R423" s="1">
        <v>2</v>
      </c>
      <c r="S423" s="1">
        <v>2</v>
      </c>
      <c r="T423" s="1">
        <v>2</v>
      </c>
      <c r="U423" s="1">
        <v>3</v>
      </c>
      <c r="V423" s="24">
        <v>4</v>
      </c>
      <c r="W423" s="1">
        <v>6</v>
      </c>
      <c r="X423" s="1">
        <v>8</v>
      </c>
      <c r="Y423" s="24">
        <v>1</v>
      </c>
      <c r="Z423" s="1" t="s">
        <v>48</v>
      </c>
      <c r="AA423" s="1" t="s">
        <v>48</v>
      </c>
      <c r="AB423" s="1" t="s">
        <v>48</v>
      </c>
      <c r="AC423" s="1" t="s">
        <v>48</v>
      </c>
      <c r="AD423" s="1" t="s">
        <v>48</v>
      </c>
      <c r="AE423" s="1">
        <v>10</v>
      </c>
      <c r="AF423" s="1">
        <v>3</v>
      </c>
      <c r="AG423" s="24" t="s">
        <v>48</v>
      </c>
      <c r="AH423" s="1">
        <v>10</v>
      </c>
      <c r="AI423" s="1">
        <v>10</v>
      </c>
      <c r="AJ423" s="24">
        <v>10</v>
      </c>
      <c r="AK423" s="36" t="s">
        <v>832</v>
      </c>
      <c r="AL423" s="9">
        <f t="shared" si="49"/>
        <v>-1.4979402501556278</v>
      </c>
      <c r="AM423" s="9">
        <f t="shared" si="50"/>
        <v>-1.32819802051188</v>
      </c>
      <c r="AN423">
        <f t="shared" si="51"/>
        <v>6</v>
      </c>
      <c r="AO423" s="6">
        <f t="shared" si="52"/>
        <v>0.5</v>
      </c>
      <c r="AP423" s="9">
        <f>($AL$3*AL423+$AM$3*AM423+$AN$3*AN423+$AO$3*AO423)+$K$3*VLOOKUP(K423,COND!$A$2:$C$7,2,FALSE)+$L$3*VLOOKUP(L423,COND!$A$2:$C$7,3,FALSE)</f>
        <v>-4.5881702711581234</v>
      </c>
      <c r="AQ423" s="28">
        <f t="shared" si="53"/>
        <v>-0.23950700892167873</v>
      </c>
      <c r="AR423" t="str">
        <f t="shared" si="54"/>
        <v>LF</v>
      </c>
      <c r="AS423">
        <v>700</v>
      </c>
      <c r="AT423">
        <v>419</v>
      </c>
      <c r="AV423" t="str">
        <f t="shared" si="55"/>
        <v>Unlikely</v>
      </c>
      <c r="AX423" t="str">
        <f>IF(VLOOKUP($B423,'Draft List'!$D$4:$AC$2598,AX$3,FALSE)&lt;&gt;0,VLOOKUP($B423,'Draft List'!$D$4:$AC$2598,AX$3,FALSE),"")</f>
        <v/>
      </c>
      <c r="AY423" t="str">
        <f>IF(VLOOKUP($B423,'Draft List'!$D$4:$AC$2598,AY$3,FALSE)&lt;&gt;0,VLOOKUP($B423,'Draft List'!$D$4:$AC$2598,AY$3,FALSE),"")</f>
        <v/>
      </c>
      <c r="AZ423" t="str">
        <f>IF(VLOOKUP($B423,'Draft List'!$D$4:$AC$2598,AZ$3,FALSE)&lt;&gt;0,VLOOKUP($B423,'Draft List'!$D$4:$AC$2598,AZ$3,FALSE),"")</f>
        <v/>
      </c>
      <c r="BA423" t="str">
        <f>IF(VLOOKUP($B423,'Draft List'!$D$4:$AC$2598,BA$3,FALSE)&lt;&gt;0,VLOOKUP($B423,'Draft List'!$D$4:$AC$2598,BA$3,FALSE),"")</f>
        <v/>
      </c>
    </row>
    <row r="424" spans="1:53" x14ac:dyDescent="0.25">
      <c r="A424" t="str">
        <f t="shared" si="48"/>
        <v>3BPepe Robinson21</v>
      </c>
      <c r="B424">
        <f>VLOOKUP($A424,draft_listing_batters_stats!$A$1:$B$1324,2,FALSE)</f>
        <v>14625</v>
      </c>
      <c r="C424" s="1" t="s">
        <v>76</v>
      </c>
      <c r="D424" s="1" t="s">
        <v>514</v>
      </c>
      <c r="E424" s="1" t="s">
        <v>258</v>
      </c>
      <c r="F424" s="1">
        <v>21</v>
      </c>
      <c r="G424" s="1" t="s">
        <v>68</v>
      </c>
      <c r="H424" s="1" t="s">
        <v>44</v>
      </c>
      <c r="I424" s="1" t="s">
        <v>54</v>
      </c>
      <c r="J424" s="24" t="s">
        <v>54</v>
      </c>
      <c r="K424" s="1" t="s">
        <v>47</v>
      </c>
      <c r="L424" s="24" t="s">
        <v>46</v>
      </c>
      <c r="M424" s="1">
        <v>2</v>
      </c>
      <c r="N424" s="1">
        <v>1</v>
      </c>
      <c r="O424" s="1">
        <v>1</v>
      </c>
      <c r="P424" s="1">
        <v>3</v>
      </c>
      <c r="Q424" s="24">
        <v>1</v>
      </c>
      <c r="R424" s="1">
        <v>2</v>
      </c>
      <c r="S424" s="1">
        <v>2</v>
      </c>
      <c r="T424" s="1">
        <v>1</v>
      </c>
      <c r="U424" s="1">
        <v>6</v>
      </c>
      <c r="V424" s="24">
        <v>2</v>
      </c>
      <c r="W424" s="1">
        <v>8</v>
      </c>
      <c r="X424" s="1">
        <v>8</v>
      </c>
      <c r="Y424" s="24">
        <v>1</v>
      </c>
      <c r="Z424" s="1" t="s">
        <v>48</v>
      </c>
      <c r="AA424" s="1" t="s">
        <v>48</v>
      </c>
      <c r="AB424" s="1" t="s">
        <v>48</v>
      </c>
      <c r="AC424" s="1">
        <v>4</v>
      </c>
      <c r="AD424" s="1">
        <v>2</v>
      </c>
      <c r="AE424" s="1" t="s">
        <v>48</v>
      </c>
      <c r="AF424" s="1" t="s">
        <v>48</v>
      </c>
      <c r="AG424" s="24">
        <v>1</v>
      </c>
      <c r="AH424" s="1">
        <v>6</v>
      </c>
      <c r="AI424" s="1">
        <v>9</v>
      </c>
      <c r="AJ424" s="24">
        <v>6</v>
      </c>
      <c r="AK424" s="36" t="s">
        <v>824</v>
      </c>
      <c r="AL424" s="9">
        <f t="shared" si="49"/>
        <v>-1.5823684136057352</v>
      </c>
      <c r="AM424" s="9">
        <f t="shared" si="50"/>
        <v>-1.2221635441412053</v>
      </c>
      <c r="AN424">
        <f t="shared" si="51"/>
        <v>2</v>
      </c>
      <c r="AO424" s="6">
        <f t="shared" si="52"/>
        <v>0</v>
      </c>
      <c r="AP424" s="9">
        <f>($AL$3*AL424+$AM$3*AM424+$AN$3*AN424+$AO$3*AO424)+$K$3*VLOOKUP(K424,COND!$A$2:$C$7,2,FALSE)+$L$3*VLOOKUP(L424,COND!$A$2:$C$7,3,FALSE)</f>
        <v>-4.5908660377217032</v>
      </c>
      <c r="AQ424" s="28">
        <f t="shared" si="53"/>
        <v>-0.2398913616760644</v>
      </c>
      <c r="AR424" t="str">
        <f t="shared" si="54"/>
        <v>3B</v>
      </c>
      <c r="AS424">
        <v>700</v>
      </c>
      <c r="AT424">
        <v>420</v>
      </c>
      <c r="AV424" t="str">
        <f t="shared" si="55"/>
        <v>Unlikely</v>
      </c>
      <c r="AX424" t="str">
        <f>IF(VLOOKUP($B424,'Draft List'!$D$4:$AC$2598,AX$3,FALSE)&lt;&gt;0,VLOOKUP($B424,'Draft List'!$D$4:$AC$2598,AX$3,FALSE),"")</f>
        <v/>
      </c>
      <c r="AY424" t="str">
        <f>IF(VLOOKUP($B424,'Draft List'!$D$4:$AC$2598,AY$3,FALSE)&lt;&gt;0,VLOOKUP($B424,'Draft List'!$D$4:$AC$2598,AY$3,FALSE),"")</f>
        <v/>
      </c>
      <c r="AZ424" t="str">
        <f>IF(VLOOKUP($B424,'Draft List'!$D$4:$AC$2598,AZ$3,FALSE)&lt;&gt;0,VLOOKUP($B424,'Draft List'!$D$4:$AC$2598,AZ$3,FALSE),"")</f>
        <v/>
      </c>
      <c r="BA424" t="str">
        <f>IF(VLOOKUP($B424,'Draft List'!$D$4:$AC$2598,BA$3,FALSE)&lt;&gt;0,VLOOKUP($B424,'Draft List'!$D$4:$AC$2598,BA$3,FALSE),"")</f>
        <v/>
      </c>
    </row>
    <row r="425" spans="1:53" hidden="1" x14ac:dyDescent="0.25">
      <c r="A425" t="str">
        <f t="shared" si="48"/>
        <v>RPJohn Calhoun23</v>
      </c>
      <c r="B425" t="e">
        <f>VLOOKUP($A425,draft_listing_batters_stats!$A$1:$B$1324,2,FALSE)</f>
        <v>#N/A</v>
      </c>
      <c r="C425" s="1" t="s">
        <v>885</v>
      </c>
      <c r="D425" s="1" t="s">
        <v>213</v>
      </c>
      <c r="E425" s="1" t="s">
        <v>1070</v>
      </c>
      <c r="F425" s="1">
        <v>23</v>
      </c>
      <c r="G425" s="1" t="s">
        <v>44</v>
      </c>
      <c r="H425" s="1" t="s">
        <v>44</v>
      </c>
      <c r="I425" s="1" t="s">
        <v>54</v>
      </c>
      <c r="J425" s="24" t="s">
        <v>54</v>
      </c>
      <c r="K425" s="1" t="s">
        <v>46</v>
      </c>
      <c r="L425" s="24" t="s">
        <v>46</v>
      </c>
      <c r="M425" s="1">
        <v>3</v>
      </c>
      <c r="N425" s="1">
        <v>3</v>
      </c>
      <c r="O425" s="1">
        <v>1</v>
      </c>
      <c r="P425" s="1">
        <v>1</v>
      </c>
      <c r="Q425" s="24">
        <v>2</v>
      </c>
      <c r="R425" s="1">
        <v>3</v>
      </c>
      <c r="S425" s="1">
        <v>4</v>
      </c>
      <c r="T425" s="1">
        <v>1</v>
      </c>
      <c r="U425" s="1">
        <v>1</v>
      </c>
      <c r="V425" s="24">
        <v>3</v>
      </c>
      <c r="W425" s="1">
        <v>7</v>
      </c>
      <c r="X425" s="1">
        <v>2</v>
      </c>
      <c r="Y425" s="24">
        <v>1</v>
      </c>
      <c r="Z425" s="1" t="s">
        <v>48</v>
      </c>
      <c r="AA425" s="1" t="s">
        <v>48</v>
      </c>
      <c r="AB425" s="1" t="s">
        <v>48</v>
      </c>
      <c r="AC425" s="1" t="s">
        <v>48</v>
      </c>
      <c r="AD425" s="1" t="s">
        <v>48</v>
      </c>
      <c r="AE425" s="1" t="s">
        <v>48</v>
      </c>
      <c r="AF425" s="1" t="s">
        <v>48</v>
      </c>
      <c r="AG425" s="24" t="s">
        <v>48</v>
      </c>
      <c r="AH425" s="1">
        <v>2</v>
      </c>
      <c r="AI425" s="1">
        <v>1</v>
      </c>
      <c r="AJ425" s="24">
        <v>1</v>
      </c>
      <c r="AK425" s="36" t="s">
        <v>48</v>
      </c>
      <c r="AL425" s="9">
        <f t="shared" si="49"/>
        <v>-1.297095578367732</v>
      </c>
      <c r="AM425" s="9">
        <f t="shared" si="50"/>
        <v>-1.2060193589319452</v>
      </c>
      <c r="AN425">
        <f t="shared" si="51"/>
        <v>0</v>
      </c>
      <c r="AO425" s="6">
        <f t="shared" si="52"/>
        <v>0</v>
      </c>
      <c r="AP425" s="9">
        <f>($AL$3*AL425+$AM$3*AM425+$AN$3*AN425+$AO$3*AO425)+$K$3*VLOOKUP(K425,COND!$A$2:$C$7,2,FALSE)+$L$3*VLOOKUP(L425,COND!$A$2:$C$7,3,FALSE)</f>
        <v>-4.601941865020116</v>
      </c>
      <c r="AQ425" s="28">
        <f t="shared" si="53"/>
        <v>-0.24147051351612275</v>
      </c>
      <c r="AR425" t="str">
        <f t="shared" si="54"/>
        <v>DH</v>
      </c>
      <c r="AS425">
        <v>700</v>
      </c>
      <c r="AT425">
        <v>421</v>
      </c>
      <c r="AV425" t="str">
        <f t="shared" si="55"/>
        <v>Unlikely</v>
      </c>
      <c r="AX425" t="e">
        <f>IF(VLOOKUP($B425,'Draft List'!$D$4:$AC$2598,AX$3,FALSE)&lt;&gt;0,VLOOKUP($B425,'Draft List'!$D$4:$AC$2598,AX$3,FALSE),"")</f>
        <v>#N/A</v>
      </c>
      <c r="AY425" t="e">
        <f>IF(VLOOKUP($B425,'Draft List'!$D$4:$AC$2598,AY$3,FALSE)&lt;&gt;0,VLOOKUP($B425,'Draft List'!$D$4:$AC$2598,AY$3,FALSE),"")</f>
        <v>#N/A</v>
      </c>
      <c r="AZ425" t="e">
        <f>IF(VLOOKUP($B425,'Draft List'!$D$4:$AC$2598,AZ$3,FALSE)&lt;&gt;0,VLOOKUP($B425,'Draft List'!$D$4:$AC$2598,AZ$3,FALSE),"")</f>
        <v>#N/A</v>
      </c>
      <c r="BA425" t="e">
        <f>IF(VLOOKUP($B425,'Draft List'!$D$4:$AC$2598,BA$3,FALSE)&lt;&gt;0,VLOOKUP($B425,'Draft List'!$D$4:$AC$2598,BA$3,FALSE),"")</f>
        <v>#N/A</v>
      </c>
    </row>
    <row r="426" spans="1:53" hidden="1" x14ac:dyDescent="0.25">
      <c r="A426" t="str">
        <f t="shared" si="48"/>
        <v>1BGlenn Crossey22</v>
      </c>
      <c r="B426">
        <f>VLOOKUP($A426,draft_listing_batters_stats!$A$1:$B$1324,2,FALSE)</f>
        <v>13446</v>
      </c>
      <c r="C426" s="1" t="s">
        <v>94</v>
      </c>
      <c r="D426" s="1" t="s">
        <v>511</v>
      </c>
      <c r="E426" s="1" t="s">
        <v>1109</v>
      </c>
      <c r="F426" s="1">
        <v>22</v>
      </c>
      <c r="G426" s="1" t="s">
        <v>44</v>
      </c>
      <c r="H426" s="1" t="s">
        <v>44</v>
      </c>
      <c r="I426" s="1" t="s">
        <v>54</v>
      </c>
      <c r="J426" s="24" t="s">
        <v>54</v>
      </c>
      <c r="K426" s="1" t="s">
        <v>47</v>
      </c>
      <c r="L426" s="24" t="s">
        <v>46</v>
      </c>
      <c r="M426" s="1">
        <v>1</v>
      </c>
      <c r="N426" s="1">
        <v>2</v>
      </c>
      <c r="O426" s="1">
        <v>2</v>
      </c>
      <c r="P426" s="1">
        <v>5</v>
      </c>
      <c r="Q426" s="24">
        <v>1</v>
      </c>
      <c r="R426" s="1">
        <v>1</v>
      </c>
      <c r="S426" s="1">
        <v>2</v>
      </c>
      <c r="T426" s="1">
        <v>3</v>
      </c>
      <c r="U426" s="1">
        <v>8</v>
      </c>
      <c r="V426" s="24">
        <v>2</v>
      </c>
      <c r="W426" s="1">
        <v>7</v>
      </c>
      <c r="X426" s="1">
        <v>3</v>
      </c>
      <c r="Y426" s="24">
        <v>1</v>
      </c>
      <c r="Z426" s="1" t="s">
        <v>48</v>
      </c>
      <c r="AA426" s="1" t="s">
        <v>48</v>
      </c>
      <c r="AB426" s="1" t="s">
        <v>48</v>
      </c>
      <c r="AC426" s="1" t="s">
        <v>48</v>
      </c>
      <c r="AD426" s="1" t="s">
        <v>48</v>
      </c>
      <c r="AE426" s="1" t="s">
        <v>48</v>
      </c>
      <c r="AF426" s="1" t="s">
        <v>48</v>
      </c>
      <c r="AG426" s="24" t="s">
        <v>48</v>
      </c>
      <c r="AH426" s="1">
        <v>1</v>
      </c>
      <c r="AI426" s="1">
        <v>3</v>
      </c>
      <c r="AJ426" s="24">
        <v>6</v>
      </c>
      <c r="AK426" s="36" t="s">
        <v>826</v>
      </c>
      <c r="AL426" s="9">
        <f t="shared" si="49"/>
        <v>-1.5913837761466427</v>
      </c>
      <c r="AM426" s="9">
        <f t="shared" si="50"/>
        <v>-1.1991772922769148</v>
      </c>
      <c r="AN426">
        <f t="shared" si="51"/>
        <v>0</v>
      </c>
      <c r="AO426" s="6">
        <f t="shared" si="52"/>
        <v>0</v>
      </c>
      <c r="AP426" s="9">
        <f>($AL$3*AL426+$AM$3*AM426+$AN$3*AN426+$AO$3*AO426)+$K$3*VLOOKUP(K426,COND!$A$2:$C$7,2,FALSE)+$L$3*VLOOKUP(L426,COND!$A$2:$C$7,3,FALSE)</f>
        <v>-4.6492658849376411</v>
      </c>
      <c r="AQ426" s="28">
        <f t="shared" si="53"/>
        <v>-0.24821780300685239</v>
      </c>
      <c r="AR426" t="str">
        <f t="shared" si="54"/>
        <v>DH</v>
      </c>
      <c r="AS426">
        <v>700</v>
      </c>
      <c r="AT426">
        <v>422</v>
      </c>
      <c r="AV426" t="str">
        <f t="shared" si="55"/>
        <v>Unlikely</v>
      </c>
      <c r="AX426" t="str">
        <f>IF(VLOOKUP($B426,'Draft List'!$D$4:$AC$2598,AX$3,FALSE)&lt;&gt;0,VLOOKUP($B426,'Draft List'!$D$4:$AC$2598,AX$3,FALSE),"")</f>
        <v/>
      </c>
      <c r="AY426" t="str">
        <f>IF(VLOOKUP($B426,'Draft List'!$D$4:$AC$2598,AY$3,FALSE)&lt;&gt;0,VLOOKUP($B426,'Draft List'!$D$4:$AC$2598,AY$3,FALSE),"")</f>
        <v/>
      </c>
      <c r="AZ426" t="str">
        <f>IF(VLOOKUP($B426,'Draft List'!$D$4:$AC$2598,AZ$3,FALSE)&lt;&gt;0,VLOOKUP($B426,'Draft List'!$D$4:$AC$2598,AZ$3,FALSE),"")</f>
        <v/>
      </c>
      <c r="BA426" t="str">
        <f>IF(VLOOKUP($B426,'Draft List'!$D$4:$AC$2598,BA$3,FALSE)&lt;&gt;0,VLOOKUP($B426,'Draft List'!$D$4:$AC$2598,BA$3,FALSE),"")</f>
        <v/>
      </c>
    </row>
    <row r="427" spans="1:53" hidden="1" x14ac:dyDescent="0.25">
      <c r="A427" t="str">
        <f t="shared" si="48"/>
        <v>RPZach Perry21</v>
      </c>
      <c r="B427" t="e">
        <f>VLOOKUP($A427,draft_listing_batters_stats!$A$1:$B$1324,2,FALSE)</f>
        <v>#N/A</v>
      </c>
      <c r="C427" s="1" t="s">
        <v>885</v>
      </c>
      <c r="D427" s="1" t="s">
        <v>1553</v>
      </c>
      <c r="E427" s="1" t="s">
        <v>784</v>
      </c>
      <c r="F427" s="1">
        <v>21</v>
      </c>
      <c r="G427" s="1" t="s">
        <v>44</v>
      </c>
      <c r="H427" s="1" t="s">
        <v>44</v>
      </c>
      <c r="I427" s="1" t="s">
        <v>54</v>
      </c>
      <c r="J427" s="24" t="s">
        <v>54</v>
      </c>
      <c r="K427" s="1" t="s">
        <v>46</v>
      </c>
      <c r="L427" s="24" t="s">
        <v>46</v>
      </c>
      <c r="M427" s="1">
        <v>1</v>
      </c>
      <c r="N427" s="1">
        <v>1</v>
      </c>
      <c r="O427" s="1">
        <v>2</v>
      </c>
      <c r="P427" s="1">
        <v>4</v>
      </c>
      <c r="Q427" s="24">
        <v>1</v>
      </c>
      <c r="R427" s="1">
        <v>1</v>
      </c>
      <c r="S427" s="1">
        <v>1</v>
      </c>
      <c r="T427" s="1">
        <v>4</v>
      </c>
      <c r="U427" s="1">
        <v>8</v>
      </c>
      <c r="V427" s="24">
        <v>1</v>
      </c>
      <c r="W427" s="1">
        <v>4</v>
      </c>
      <c r="X427" s="1">
        <v>2</v>
      </c>
      <c r="Y427" s="24">
        <v>1</v>
      </c>
      <c r="Z427" s="1" t="s">
        <v>48</v>
      </c>
      <c r="AA427" s="1" t="s">
        <v>48</v>
      </c>
      <c r="AB427" s="1" t="s">
        <v>48</v>
      </c>
      <c r="AC427" s="1" t="s">
        <v>48</v>
      </c>
      <c r="AD427" s="1" t="s">
        <v>48</v>
      </c>
      <c r="AE427" s="1" t="s">
        <v>48</v>
      </c>
      <c r="AF427" s="1" t="s">
        <v>48</v>
      </c>
      <c r="AG427" s="24" t="s">
        <v>48</v>
      </c>
      <c r="AH427" s="1">
        <v>2</v>
      </c>
      <c r="AI427" s="1">
        <v>3</v>
      </c>
      <c r="AJ427" s="24">
        <v>6</v>
      </c>
      <c r="AK427" s="36" t="s">
        <v>854</v>
      </c>
      <c r="AL427" s="9">
        <f t="shared" si="49"/>
        <v>-1.7321532057749276</v>
      </c>
      <c r="AM427" s="9">
        <f t="shared" si="50"/>
        <v>-1.2071920176888002</v>
      </c>
      <c r="AN427">
        <f t="shared" si="51"/>
        <v>0</v>
      </c>
      <c r="AO427" s="6">
        <f t="shared" si="52"/>
        <v>0</v>
      </c>
      <c r="AP427" s="9">
        <f>($AL$3*AL427+$AM$3*AM427+$AN$3*AN427+$AO$3*AO427)+$K$3*VLOOKUP(K427,COND!$A$2:$C$7,2,FALSE)+$L$3*VLOOKUP(L427,COND!$A$2:$C$7,3,FALSE)</f>
        <v>-4.6595195328430954</v>
      </c>
      <c r="AQ427" s="28">
        <f t="shared" si="53"/>
        <v>-0.24967973144984362</v>
      </c>
      <c r="AR427" t="str">
        <f t="shared" si="54"/>
        <v>DH</v>
      </c>
      <c r="AS427">
        <v>700</v>
      </c>
      <c r="AT427">
        <v>423</v>
      </c>
      <c r="AV427" t="str">
        <f t="shared" si="55"/>
        <v>Unlikely</v>
      </c>
      <c r="AX427" t="e">
        <f>IF(VLOOKUP($B427,'Draft List'!$D$4:$AC$2598,AX$3,FALSE)&lt;&gt;0,VLOOKUP($B427,'Draft List'!$D$4:$AC$2598,AX$3,FALSE),"")</f>
        <v>#N/A</v>
      </c>
      <c r="AY427" t="e">
        <f>IF(VLOOKUP($B427,'Draft List'!$D$4:$AC$2598,AY$3,FALSE)&lt;&gt;0,VLOOKUP($B427,'Draft List'!$D$4:$AC$2598,AY$3,FALSE),"")</f>
        <v>#N/A</v>
      </c>
      <c r="AZ427" t="e">
        <f>IF(VLOOKUP($B427,'Draft List'!$D$4:$AC$2598,AZ$3,FALSE)&lt;&gt;0,VLOOKUP($B427,'Draft List'!$D$4:$AC$2598,AZ$3,FALSE),"")</f>
        <v>#N/A</v>
      </c>
      <c r="BA427" t="e">
        <f>IF(VLOOKUP($B427,'Draft List'!$D$4:$AC$2598,BA$3,FALSE)&lt;&gt;0,VLOOKUP($B427,'Draft List'!$D$4:$AC$2598,BA$3,FALSE),"")</f>
        <v>#N/A</v>
      </c>
    </row>
    <row r="428" spans="1:53" hidden="1" x14ac:dyDescent="0.25">
      <c r="A428" t="str">
        <f t="shared" si="48"/>
        <v>CLLeonardo Díaz21</v>
      </c>
      <c r="B428" t="e">
        <f>VLOOKUP($A428,draft_listing_batters_stats!$A$1:$B$1324,2,FALSE)</f>
        <v>#N/A</v>
      </c>
      <c r="C428" s="1" t="s">
        <v>53</v>
      </c>
      <c r="D428" s="1" t="s">
        <v>798</v>
      </c>
      <c r="E428" s="1" t="s">
        <v>186</v>
      </c>
      <c r="F428" s="1">
        <v>21</v>
      </c>
      <c r="G428" s="1" t="s">
        <v>68</v>
      </c>
      <c r="H428" s="1" t="s">
        <v>44</v>
      </c>
      <c r="I428" s="1" t="s">
        <v>54</v>
      </c>
      <c r="J428" s="24" t="s">
        <v>54</v>
      </c>
      <c r="K428" s="1" t="s">
        <v>47</v>
      </c>
      <c r="L428" s="24" t="s">
        <v>46</v>
      </c>
      <c r="M428" s="1">
        <v>2</v>
      </c>
      <c r="N428" s="1">
        <v>1</v>
      </c>
      <c r="O428" s="1">
        <v>2</v>
      </c>
      <c r="P428" s="1">
        <v>2</v>
      </c>
      <c r="Q428" s="24">
        <v>1</v>
      </c>
      <c r="R428" s="1">
        <v>2</v>
      </c>
      <c r="S428" s="1">
        <v>2</v>
      </c>
      <c r="T428" s="1">
        <v>4</v>
      </c>
      <c r="U428" s="1">
        <v>3</v>
      </c>
      <c r="V428" s="24">
        <v>3</v>
      </c>
      <c r="W428" s="1">
        <v>8</v>
      </c>
      <c r="X428" s="1">
        <v>2</v>
      </c>
      <c r="Y428" s="24">
        <v>1</v>
      </c>
      <c r="Z428" s="1" t="s">
        <v>48</v>
      </c>
      <c r="AA428" s="1" t="s">
        <v>48</v>
      </c>
      <c r="AB428" s="1" t="s">
        <v>48</v>
      </c>
      <c r="AC428" s="1" t="s">
        <v>48</v>
      </c>
      <c r="AD428" s="1" t="s">
        <v>48</v>
      </c>
      <c r="AE428" s="1" t="s">
        <v>48</v>
      </c>
      <c r="AF428" s="1" t="s">
        <v>48</v>
      </c>
      <c r="AG428" s="24" t="s">
        <v>48</v>
      </c>
      <c r="AH428" s="1">
        <v>1</v>
      </c>
      <c r="AI428" s="1">
        <v>1</v>
      </c>
      <c r="AJ428" s="24">
        <v>1</v>
      </c>
      <c r="AK428" s="36" t="s">
        <v>881</v>
      </c>
      <c r="AL428" s="9">
        <f t="shared" si="49"/>
        <v>-1.5890164695914148</v>
      </c>
      <c r="AM428" s="9">
        <f t="shared" si="50"/>
        <v>-1.2020913722811606</v>
      </c>
      <c r="AN428">
        <f t="shared" si="51"/>
        <v>0</v>
      </c>
      <c r="AO428" s="6">
        <f t="shared" si="52"/>
        <v>0</v>
      </c>
      <c r="AP428" s="9">
        <f>($AL$3*AL428+$AM$3*AM428+$AN$3*AN428+$AO$3*AO428)+$K$3*VLOOKUP(K428,COND!$A$2:$C$7,2,FALSE)+$L$3*VLOOKUP(L428,COND!$A$2:$C$7,3,FALSE)</f>
        <v>-4.6839981143330665</v>
      </c>
      <c r="AQ428" s="28">
        <f t="shared" si="53"/>
        <v>-0.2531698000434055</v>
      </c>
      <c r="AR428" t="str">
        <f t="shared" si="54"/>
        <v>DH</v>
      </c>
      <c r="AS428">
        <v>700</v>
      </c>
      <c r="AT428">
        <v>424</v>
      </c>
      <c r="AV428" t="str">
        <f t="shared" si="55"/>
        <v>Unlikely</v>
      </c>
      <c r="AX428" t="e">
        <f>IF(VLOOKUP($B428,'Draft List'!$D$4:$AC$2598,AX$3,FALSE)&lt;&gt;0,VLOOKUP($B428,'Draft List'!$D$4:$AC$2598,AX$3,FALSE),"")</f>
        <v>#N/A</v>
      </c>
      <c r="AY428" t="e">
        <f>IF(VLOOKUP($B428,'Draft List'!$D$4:$AC$2598,AY$3,FALSE)&lt;&gt;0,VLOOKUP($B428,'Draft List'!$D$4:$AC$2598,AY$3,FALSE),"")</f>
        <v>#N/A</v>
      </c>
      <c r="AZ428" t="e">
        <f>IF(VLOOKUP($B428,'Draft List'!$D$4:$AC$2598,AZ$3,FALSE)&lt;&gt;0,VLOOKUP($B428,'Draft List'!$D$4:$AC$2598,AZ$3,FALSE),"")</f>
        <v>#N/A</v>
      </c>
      <c r="BA428" t="e">
        <f>IF(VLOOKUP($B428,'Draft List'!$D$4:$AC$2598,BA$3,FALSE)&lt;&gt;0,VLOOKUP($B428,'Draft List'!$D$4:$AC$2598,BA$3,FALSE),"")</f>
        <v>#N/A</v>
      </c>
    </row>
    <row r="429" spans="1:53" hidden="1" x14ac:dyDescent="0.25">
      <c r="A429" t="str">
        <f t="shared" si="48"/>
        <v>SPArmando Batista21</v>
      </c>
      <c r="B429" t="e">
        <f>VLOOKUP($A429,draft_listing_batters_stats!$A$1:$B$1324,2,FALSE)</f>
        <v>#N/A</v>
      </c>
      <c r="C429" s="1" t="s">
        <v>25</v>
      </c>
      <c r="D429" s="1" t="s">
        <v>497</v>
      </c>
      <c r="E429" s="1" t="s">
        <v>1029</v>
      </c>
      <c r="F429" s="1">
        <v>21</v>
      </c>
      <c r="G429" s="1" t="s">
        <v>58</v>
      </c>
      <c r="H429" s="1" t="s">
        <v>58</v>
      </c>
      <c r="I429" s="1" t="s">
        <v>54</v>
      </c>
      <c r="J429" s="24" t="s">
        <v>54</v>
      </c>
      <c r="K429" s="1" t="s">
        <v>47</v>
      </c>
      <c r="L429" s="24" t="s">
        <v>46</v>
      </c>
      <c r="M429" s="1">
        <v>1</v>
      </c>
      <c r="N429" s="1">
        <v>3</v>
      </c>
      <c r="O429" s="1">
        <v>1</v>
      </c>
      <c r="P429" s="1">
        <v>2</v>
      </c>
      <c r="Q429" s="24">
        <v>1</v>
      </c>
      <c r="R429" s="1">
        <v>2</v>
      </c>
      <c r="S429" s="1">
        <v>3</v>
      </c>
      <c r="T429" s="1">
        <v>4</v>
      </c>
      <c r="U429" s="1">
        <v>2</v>
      </c>
      <c r="V429" s="24">
        <v>4</v>
      </c>
      <c r="W429" s="1">
        <v>5</v>
      </c>
      <c r="X429" s="1">
        <v>5</v>
      </c>
      <c r="Y429" s="24">
        <v>1</v>
      </c>
      <c r="Z429" s="1" t="s">
        <v>48</v>
      </c>
      <c r="AA429" s="1" t="s">
        <v>48</v>
      </c>
      <c r="AB429" s="1" t="s">
        <v>48</v>
      </c>
      <c r="AC429" s="1" t="s">
        <v>48</v>
      </c>
      <c r="AD429" s="1" t="s">
        <v>48</v>
      </c>
      <c r="AE429" s="1" t="s">
        <v>48</v>
      </c>
      <c r="AF429" s="1" t="s">
        <v>48</v>
      </c>
      <c r="AG429" s="24" t="s">
        <v>48</v>
      </c>
      <c r="AH429" s="1">
        <v>1</v>
      </c>
      <c r="AI429" s="1">
        <v>1</v>
      </c>
      <c r="AJ429" s="24">
        <v>1</v>
      </c>
      <c r="AK429" s="36" t="s">
        <v>961</v>
      </c>
      <c r="AL429" s="9">
        <f t="shared" si="49"/>
        <v>-1.8925140405805838</v>
      </c>
      <c r="AM429" s="9">
        <f t="shared" si="50"/>
        <v>-1.2007247028549544</v>
      </c>
      <c r="AN429">
        <f t="shared" si="51"/>
        <v>0</v>
      </c>
      <c r="AO429" s="6">
        <f t="shared" si="52"/>
        <v>0</v>
      </c>
      <c r="AP429" s="9">
        <f>($AL$3*AL429+$AM$3*AM429+$AN$3*AN429+$AO$3*AO429)+$K$3*VLOOKUP(K429,COND!$A$2:$C$7,2,FALSE)+$L$3*VLOOKUP(L429,COND!$A$2:$C$7,3,FALSE)</f>
        <v>-4.6979478383175106</v>
      </c>
      <c r="AQ429" s="28">
        <f t="shared" si="53"/>
        <v>-0.2551587017935707</v>
      </c>
      <c r="AR429" t="str">
        <f t="shared" si="54"/>
        <v>DH</v>
      </c>
      <c r="AS429">
        <v>700</v>
      </c>
      <c r="AT429">
        <v>425</v>
      </c>
      <c r="AV429" t="str">
        <f t="shared" si="55"/>
        <v>Unlikely</v>
      </c>
      <c r="AX429" t="e">
        <f>IF(VLOOKUP($B429,'Draft List'!$D$4:$AC$2598,AX$3,FALSE)&lt;&gt;0,VLOOKUP($B429,'Draft List'!$D$4:$AC$2598,AX$3,FALSE),"")</f>
        <v>#N/A</v>
      </c>
      <c r="AY429" t="e">
        <f>IF(VLOOKUP($B429,'Draft List'!$D$4:$AC$2598,AY$3,FALSE)&lt;&gt;0,VLOOKUP($B429,'Draft List'!$D$4:$AC$2598,AY$3,FALSE),"")</f>
        <v>#N/A</v>
      </c>
      <c r="AZ429" t="e">
        <f>IF(VLOOKUP($B429,'Draft List'!$D$4:$AC$2598,AZ$3,FALSE)&lt;&gt;0,VLOOKUP($B429,'Draft List'!$D$4:$AC$2598,AZ$3,FALSE),"")</f>
        <v>#N/A</v>
      </c>
      <c r="BA429" t="e">
        <f>IF(VLOOKUP($B429,'Draft List'!$D$4:$AC$2598,BA$3,FALSE)&lt;&gt;0,VLOOKUP($B429,'Draft List'!$D$4:$AC$2598,BA$3,FALSE),"")</f>
        <v>#N/A</v>
      </c>
    </row>
    <row r="430" spans="1:53" hidden="1" x14ac:dyDescent="0.25">
      <c r="A430" t="str">
        <f t="shared" si="48"/>
        <v>1BJuan Rodríguez21</v>
      </c>
      <c r="B430">
        <f>VLOOKUP($A430,draft_listing_batters_stats!$A$1:$B$1324,2,FALSE)</f>
        <v>14549</v>
      </c>
      <c r="C430" s="1" t="s">
        <v>94</v>
      </c>
      <c r="D430" s="1" t="s">
        <v>140</v>
      </c>
      <c r="E430" s="1" t="s">
        <v>225</v>
      </c>
      <c r="F430" s="1">
        <v>21</v>
      </c>
      <c r="G430" s="1" t="s">
        <v>58</v>
      </c>
      <c r="H430" s="1" t="s">
        <v>44</v>
      </c>
      <c r="I430" s="1" t="s">
        <v>54</v>
      </c>
      <c r="J430" s="24" t="s">
        <v>54</v>
      </c>
      <c r="K430" s="1" t="s">
        <v>46</v>
      </c>
      <c r="L430" s="24" t="s">
        <v>51</v>
      </c>
      <c r="M430" s="1">
        <v>1</v>
      </c>
      <c r="N430" s="1">
        <v>2</v>
      </c>
      <c r="O430" s="1">
        <v>1</v>
      </c>
      <c r="P430" s="1">
        <v>5</v>
      </c>
      <c r="Q430" s="24">
        <v>2</v>
      </c>
      <c r="R430" s="1">
        <v>1</v>
      </c>
      <c r="S430" s="1">
        <v>5</v>
      </c>
      <c r="T430" s="1">
        <v>1</v>
      </c>
      <c r="U430" s="1">
        <v>7</v>
      </c>
      <c r="V430" s="24">
        <v>4</v>
      </c>
      <c r="W430" s="1">
        <v>7</v>
      </c>
      <c r="X430" s="1">
        <v>3</v>
      </c>
      <c r="Y430" s="24">
        <v>1</v>
      </c>
      <c r="Z430" s="1" t="s">
        <v>48</v>
      </c>
      <c r="AA430" s="1" t="s">
        <v>48</v>
      </c>
      <c r="AB430" s="1" t="s">
        <v>48</v>
      </c>
      <c r="AC430" s="1" t="s">
        <v>48</v>
      </c>
      <c r="AD430" s="1" t="s">
        <v>48</v>
      </c>
      <c r="AE430" s="1" t="s">
        <v>48</v>
      </c>
      <c r="AF430" s="1" t="s">
        <v>48</v>
      </c>
      <c r="AG430" s="24" t="s">
        <v>48</v>
      </c>
      <c r="AH430" s="1">
        <v>2</v>
      </c>
      <c r="AI430" s="1">
        <v>5</v>
      </c>
      <c r="AJ430" s="24">
        <v>2</v>
      </c>
      <c r="AK430" s="36" t="s">
        <v>918</v>
      </c>
      <c r="AL430" s="9">
        <f t="shared" si="49"/>
        <v>-1.6344289303534607</v>
      </c>
      <c r="AM430" s="9">
        <f t="shared" si="50"/>
        <v>-1.2217975118440214</v>
      </c>
      <c r="AN430">
        <f t="shared" si="51"/>
        <v>0</v>
      </c>
      <c r="AO430" s="6">
        <f t="shared" si="52"/>
        <v>0</v>
      </c>
      <c r="AP430" s="9">
        <f>($AL$3*AL430+$AM$3*AM430+$AN$3*AN430+$AO$3*AO430)+$K$3*VLOOKUP(K430,COND!$A$2:$C$7,2,FALSE)+$L$3*VLOOKUP(L430,COND!$A$2:$C$7,3,FALSE)</f>
        <v>-4.7250130351636042</v>
      </c>
      <c r="AQ430" s="28">
        <f t="shared" si="53"/>
        <v>-0.25901756075277232</v>
      </c>
      <c r="AR430" t="str">
        <f t="shared" si="54"/>
        <v>DH</v>
      </c>
      <c r="AS430">
        <v>700</v>
      </c>
      <c r="AT430">
        <v>426</v>
      </c>
      <c r="AV430" t="str">
        <f t="shared" si="55"/>
        <v>Unlikely</v>
      </c>
      <c r="AX430" t="str">
        <f>IF(VLOOKUP($B430,'Draft List'!$D$4:$AC$2598,AX$3,FALSE)&lt;&gt;0,VLOOKUP($B430,'Draft List'!$D$4:$AC$2598,AX$3,FALSE),"")</f>
        <v/>
      </c>
      <c r="AY430" t="str">
        <f>IF(VLOOKUP($B430,'Draft List'!$D$4:$AC$2598,AY$3,FALSE)&lt;&gt;0,VLOOKUP($B430,'Draft List'!$D$4:$AC$2598,AY$3,FALSE),"")</f>
        <v/>
      </c>
      <c r="AZ430" t="str">
        <f>IF(VLOOKUP($B430,'Draft List'!$D$4:$AC$2598,AZ$3,FALSE)&lt;&gt;0,VLOOKUP($B430,'Draft List'!$D$4:$AC$2598,AZ$3,FALSE),"")</f>
        <v/>
      </c>
      <c r="BA430" t="str">
        <f>IF(VLOOKUP($B430,'Draft List'!$D$4:$AC$2598,BA$3,FALSE)&lt;&gt;0,VLOOKUP($B430,'Draft List'!$D$4:$AC$2598,BA$3,FALSE),"")</f>
        <v/>
      </c>
    </row>
    <row r="431" spans="1:53" hidden="1" x14ac:dyDescent="0.25">
      <c r="A431" t="str">
        <f t="shared" si="48"/>
        <v>RPMark Cruz23</v>
      </c>
      <c r="B431" t="e">
        <f>VLOOKUP($A431,draft_listing_batters_stats!$A$1:$B$1324,2,FALSE)</f>
        <v>#N/A</v>
      </c>
      <c r="C431" s="1" t="s">
        <v>885</v>
      </c>
      <c r="D431" s="1" t="s">
        <v>145</v>
      </c>
      <c r="E431" s="1" t="s">
        <v>269</v>
      </c>
      <c r="F431" s="1">
        <v>23</v>
      </c>
      <c r="G431" s="1" t="s">
        <v>58</v>
      </c>
      <c r="H431" s="1" t="s">
        <v>58</v>
      </c>
      <c r="I431" s="1" t="s">
        <v>54</v>
      </c>
      <c r="J431" s="24" t="s">
        <v>54</v>
      </c>
      <c r="K431" s="1" t="s">
        <v>46</v>
      </c>
      <c r="L431" s="24" t="s">
        <v>46</v>
      </c>
      <c r="M431" s="1">
        <v>3</v>
      </c>
      <c r="N431" s="1">
        <v>3</v>
      </c>
      <c r="O431" s="1">
        <v>1</v>
      </c>
      <c r="P431" s="1">
        <v>1</v>
      </c>
      <c r="Q431" s="24">
        <v>2</v>
      </c>
      <c r="R431" s="1">
        <v>3</v>
      </c>
      <c r="S431" s="1">
        <v>3</v>
      </c>
      <c r="T431" s="1">
        <v>1</v>
      </c>
      <c r="U431" s="1">
        <v>1</v>
      </c>
      <c r="V431" s="24">
        <v>4</v>
      </c>
      <c r="W431" s="1">
        <v>4</v>
      </c>
      <c r="X431" s="1">
        <v>3</v>
      </c>
      <c r="Y431" s="24">
        <v>1</v>
      </c>
      <c r="Z431" s="1" t="s">
        <v>48</v>
      </c>
      <c r="AA431" s="1" t="s">
        <v>48</v>
      </c>
      <c r="AB431" s="1" t="s">
        <v>48</v>
      </c>
      <c r="AC431" s="1" t="s">
        <v>48</v>
      </c>
      <c r="AD431" s="1" t="s">
        <v>48</v>
      </c>
      <c r="AE431" s="1" t="s">
        <v>48</v>
      </c>
      <c r="AF431" s="1" t="s">
        <v>48</v>
      </c>
      <c r="AG431" s="24" t="s">
        <v>48</v>
      </c>
      <c r="AH431" s="1">
        <v>2</v>
      </c>
      <c r="AI431" s="1">
        <v>1</v>
      </c>
      <c r="AJ431" s="24">
        <v>1</v>
      </c>
      <c r="AK431" s="36" t="s">
        <v>48</v>
      </c>
      <c r="AL431" s="9">
        <f t="shared" si="49"/>
        <v>-1.297095578367732</v>
      </c>
      <c r="AM431" s="9">
        <f t="shared" si="50"/>
        <v>-1.2170628987335652</v>
      </c>
      <c r="AN431">
        <f t="shared" si="51"/>
        <v>0</v>
      </c>
      <c r="AO431" s="6">
        <f t="shared" si="52"/>
        <v>0</v>
      </c>
      <c r="AP431" s="9">
        <f>($AL$3*AL431+$AM$3*AM431+$AN$3*AN431+$AO$3*AO431)+$K$3*VLOOKUP(K431,COND!$A$2:$C$7,2,FALSE)+$L$3*VLOOKUP(L431,COND!$A$2:$C$7,3,FALSE)</f>
        <v>-4.734464342639555</v>
      </c>
      <c r="AQ431" s="28">
        <f t="shared" si="53"/>
        <v>-0.26036509436714561</v>
      </c>
      <c r="AR431" t="str">
        <f t="shared" si="54"/>
        <v>DH</v>
      </c>
      <c r="AS431">
        <v>700</v>
      </c>
      <c r="AT431">
        <v>427</v>
      </c>
      <c r="AV431" t="str">
        <f t="shared" si="55"/>
        <v>Unlikely</v>
      </c>
      <c r="AX431" t="e">
        <f>IF(VLOOKUP($B431,'Draft List'!$D$4:$AC$2598,AX$3,FALSE)&lt;&gt;0,VLOOKUP($B431,'Draft List'!$D$4:$AC$2598,AX$3,FALSE),"")</f>
        <v>#N/A</v>
      </c>
      <c r="AY431" t="e">
        <f>IF(VLOOKUP($B431,'Draft List'!$D$4:$AC$2598,AY$3,FALSE)&lt;&gt;0,VLOOKUP($B431,'Draft List'!$D$4:$AC$2598,AY$3,FALSE),"")</f>
        <v>#N/A</v>
      </c>
      <c r="AZ431" t="e">
        <f>IF(VLOOKUP($B431,'Draft List'!$D$4:$AC$2598,AZ$3,FALSE)&lt;&gt;0,VLOOKUP($B431,'Draft List'!$D$4:$AC$2598,AZ$3,FALSE),"")</f>
        <v>#N/A</v>
      </c>
      <c r="BA431" t="e">
        <f>IF(VLOOKUP($B431,'Draft List'!$D$4:$AC$2598,BA$3,FALSE)&lt;&gt;0,VLOOKUP($B431,'Draft List'!$D$4:$AC$2598,BA$3,FALSE),"")</f>
        <v>#N/A</v>
      </c>
    </row>
    <row r="432" spans="1:53" hidden="1" x14ac:dyDescent="0.25">
      <c r="A432" t="str">
        <f t="shared" si="48"/>
        <v>RPBrian Wagner21</v>
      </c>
      <c r="B432" t="e">
        <f>VLOOKUP($A432,draft_listing_batters_stats!$A$1:$B$1324,2,FALSE)</f>
        <v>#N/A</v>
      </c>
      <c r="C432" s="1" t="s">
        <v>885</v>
      </c>
      <c r="D432" s="1" t="s">
        <v>216</v>
      </c>
      <c r="E432" s="1" t="s">
        <v>1724</v>
      </c>
      <c r="F432" s="1">
        <v>21</v>
      </c>
      <c r="G432" s="1" t="s">
        <v>68</v>
      </c>
      <c r="H432" s="1" t="s">
        <v>44</v>
      </c>
      <c r="I432" s="1" t="s">
        <v>54</v>
      </c>
      <c r="J432" s="24" t="s">
        <v>54</v>
      </c>
      <c r="K432" s="1" t="s">
        <v>47</v>
      </c>
      <c r="L432" s="24" t="s">
        <v>46</v>
      </c>
      <c r="M432" s="1">
        <v>1</v>
      </c>
      <c r="N432" s="1">
        <v>2</v>
      </c>
      <c r="O432" s="1">
        <v>1</v>
      </c>
      <c r="P432" s="1">
        <v>1</v>
      </c>
      <c r="Q432" s="24">
        <v>1</v>
      </c>
      <c r="R432" s="1">
        <v>3</v>
      </c>
      <c r="S432" s="1">
        <v>4</v>
      </c>
      <c r="T432" s="1">
        <v>2</v>
      </c>
      <c r="U432" s="1">
        <v>1</v>
      </c>
      <c r="V432" s="24">
        <v>1</v>
      </c>
      <c r="W432" s="1">
        <v>4</v>
      </c>
      <c r="X432" s="1">
        <v>2</v>
      </c>
      <c r="Y432" s="24">
        <v>1</v>
      </c>
      <c r="Z432" s="1" t="s">
        <v>48</v>
      </c>
      <c r="AA432" s="1" t="s">
        <v>48</v>
      </c>
      <c r="AB432" s="1" t="s">
        <v>48</v>
      </c>
      <c r="AC432" s="1" t="s">
        <v>48</v>
      </c>
      <c r="AD432" s="1" t="s">
        <v>48</v>
      </c>
      <c r="AE432" s="1" t="s">
        <v>48</v>
      </c>
      <c r="AF432" s="1" t="s">
        <v>48</v>
      </c>
      <c r="AG432" s="24" t="s">
        <v>48</v>
      </c>
      <c r="AH432" s="1">
        <v>1</v>
      </c>
      <c r="AI432" s="1">
        <v>1</v>
      </c>
      <c r="AJ432" s="24">
        <v>1</v>
      </c>
      <c r="AK432" s="36" t="s">
        <v>826</v>
      </c>
      <c r="AL432" s="9">
        <f t="shared" si="49"/>
        <v>-2.0332834702088682</v>
      </c>
      <c r="AM432" s="9">
        <f t="shared" si="50"/>
        <v>-1.2029905445422107</v>
      </c>
      <c r="AN432">
        <f t="shared" si="51"/>
        <v>0</v>
      </c>
      <c r="AO432" s="6">
        <f t="shared" si="52"/>
        <v>0</v>
      </c>
      <c r="AP432" s="9">
        <f>($AL$3*AL432+$AM$3*AM432+$AN$3*AN432+$AO$3*AO432)+$K$3*VLOOKUP(K432,COND!$A$2:$C$7,2,FALSE)+$L$3*VLOOKUP(L432,COND!$A$2:$C$7,3,FALSE)</f>
        <v>-4.7392148815274151</v>
      </c>
      <c r="AQ432" s="28">
        <f t="shared" si="53"/>
        <v>-0.26104240920999333</v>
      </c>
      <c r="AR432" t="str">
        <f t="shared" si="54"/>
        <v>DH</v>
      </c>
      <c r="AS432">
        <v>700</v>
      </c>
      <c r="AT432">
        <v>428</v>
      </c>
      <c r="AV432" t="str">
        <f t="shared" si="55"/>
        <v>Unlikely</v>
      </c>
      <c r="AX432" t="e">
        <f>IF(VLOOKUP($B432,'Draft List'!$D$4:$AC$2598,AX$3,FALSE)&lt;&gt;0,VLOOKUP($B432,'Draft List'!$D$4:$AC$2598,AX$3,FALSE),"")</f>
        <v>#N/A</v>
      </c>
      <c r="AY432" t="e">
        <f>IF(VLOOKUP($B432,'Draft List'!$D$4:$AC$2598,AY$3,FALSE)&lt;&gt;0,VLOOKUP($B432,'Draft List'!$D$4:$AC$2598,AY$3,FALSE),"")</f>
        <v>#N/A</v>
      </c>
      <c r="AZ432" t="e">
        <f>IF(VLOOKUP($B432,'Draft List'!$D$4:$AC$2598,AZ$3,FALSE)&lt;&gt;0,VLOOKUP($B432,'Draft List'!$D$4:$AC$2598,AZ$3,FALSE),"")</f>
        <v>#N/A</v>
      </c>
      <c r="BA432" t="e">
        <f>IF(VLOOKUP($B432,'Draft List'!$D$4:$AC$2598,BA$3,FALSE)&lt;&gt;0,VLOOKUP($B432,'Draft List'!$D$4:$AC$2598,BA$3,FALSE),"")</f>
        <v>#N/A</v>
      </c>
    </row>
    <row r="433" spans="1:53" hidden="1" x14ac:dyDescent="0.25">
      <c r="A433" t="str">
        <f t="shared" si="48"/>
        <v>RPKeith Miller18</v>
      </c>
      <c r="B433" t="e">
        <f>VLOOKUP($A433,draft_listing_batters_stats!$A$1:$B$1324,2,FALSE)</f>
        <v>#N/A</v>
      </c>
      <c r="C433" s="1" t="s">
        <v>885</v>
      </c>
      <c r="D433" s="1" t="s">
        <v>987</v>
      </c>
      <c r="E433" s="1" t="s">
        <v>180</v>
      </c>
      <c r="F433" s="1">
        <v>18</v>
      </c>
      <c r="G433" s="1" t="s">
        <v>58</v>
      </c>
      <c r="H433" s="1" t="s">
        <v>44</v>
      </c>
      <c r="I433" s="1" t="s">
        <v>54</v>
      </c>
      <c r="J433" s="24" t="s">
        <v>54</v>
      </c>
      <c r="K433" s="1" t="s">
        <v>47</v>
      </c>
      <c r="L433" s="24" t="s">
        <v>51</v>
      </c>
      <c r="M433" s="1">
        <v>1</v>
      </c>
      <c r="N433" s="1">
        <v>1</v>
      </c>
      <c r="O433" s="1">
        <v>2</v>
      </c>
      <c r="P433" s="1">
        <v>1</v>
      </c>
      <c r="Q433" s="24">
        <v>1</v>
      </c>
      <c r="R433" s="1">
        <v>2</v>
      </c>
      <c r="S433" s="1">
        <v>1</v>
      </c>
      <c r="T433" s="1">
        <v>4</v>
      </c>
      <c r="U433" s="1">
        <v>3</v>
      </c>
      <c r="V433" s="24">
        <v>4</v>
      </c>
      <c r="W433" s="1">
        <v>4</v>
      </c>
      <c r="X433" s="1">
        <v>1</v>
      </c>
      <c r="Y433" s="24">
        <v>1</v>
      </c>
      <c r="Z433" s="1" t="s">
        <v>48</v>
      </c>
      <c r="AA433" s="1" t="s">
        <v>48</v>
      </c>
      <c r="AB433" s="1" t="s">
        <v>48</v>
      </c>
      <c r="AC433" s="1" t="s">
        <v>48</v>
      </c>
      <c r="AD433" s="1" t="s">
        <v>48</v>
      </c>
      <c r="AE433" s="1" t="s">
        <v>48</v>
      </c>
      <c r="AF433" s="1" t="s">
        <v>48</v>
      </c>
      <c r="AG433" s="24" t="s">
        <v>48</v>
      </c>
      <c r="AH433" s="1">
        <v>6</v>
      </c>
      <c r="AI433" s="1">
        <v>5</v>
      </c>
      <c r="AJ433" s="24">
        <v>5</v>
      </c>
      <c r="AK433" s="36" t="s">
        <v>918</v>
      </c>
      <c r="AL433" s="9">
        <f t="shared" si="49"/>
        <v>-2.0012818558036707</v>
      </c>
      <c r="AM433" s="9">
        <f t="shared" si="50"/>
        <v>-1.2131349120827803</v>
      </c>
      <c r="AN433">
        <f t="shared" si="51"/>
        <v>0</v>
      </c>
      <c r="AO433" s="6">
        <f t="shared" si="52"/>
        <v>0</v>
      </c>
      <c r="AP433" s="9">
        <f>($AL$3*AL433+$AM$3*AM433+$AN$3*AN433+$AO$3*AO433)+$K$3*VLOOKUP(K433,COND!$A$2:$C$7,2,FALSE)+$L$3*VLOOKUP(L433,COND!$A$2:$C$7,3,FALSE)</f>
        <v>-4.7577471305737316</v>
      </c>
      <c r="AQ433" s="28">
        <f t="shared" si="53"/>
        <v>-0.2636846709926508</v>
      </c>
      <c r="AR433" t="str">
        <f t="shared" si="54"/>
        <v>DH</v>
      </c>
      <c r="AS433">
        <v>700</v>
      </c>
      <c r="AT433">
        <v>429</v>
      </c>
      <c r="AV433" t="str">
        <f t="shared" si="55"/>
        <v>Unlikely</v>
      </c>
      <c r="AX433" t="e">
        <f>IF(VLOOKUP($B433,'Draft List'!$D$4:$AC$2598,AX$3,FALSE)&lt;&gt;0,VLOOKUP($B433,'Draft List'!$D$4:$AC$2598,AX$3,FALSE),"")</f>
        <v>#N/A</v>
      </c>
      <c r="AY433" t="e">
        <f>IF(VLOOKUP($B433,'Draft List'!$D$4:$AC$2598,AY$3,FALSE)&lt;&gt;0,VLOOKUP($B433,'Draft List'!$D$4:$AC$2598,AY$3,FALSE),"")</f>
        <v>#N/A</v>
      </c>
      <c r="AZ433" t="e">
        <f>IF(VLOOKUP($B433,'Draft List'!$D$4:$AC$2598,AZ$3,FALSE)&lt;&gt;0,VLOOKUP($B433,'Draft List'!$D$4:$AC$2598,AZ$3,FALSE),"")</f>
        <v>#N/A</v>
      </c>
      <c r="BA433" t="e">
        <f>IF(VLOOKUP($B433,'Draft List'!$D$4:$AC$2598,BA$3,FALSE)&lt;&gt;0,VLOOKUP($B433,'Draft List'!$D$4:$AC$2598,BA$3,FALSE),"")</f>
        <v>#N/A</v>
      </c>
    </row>
    <row r="434" spans="1:53" hidden="1" x14ac:dyDescent="0.25">
      <c r="A434" t="str">
        <f t="shared" si="48"/>
        <v>RPDan Ware22</v>
      </c>
      <c r="B434" t="e">
        <f>VLOOKUP($A434,draft_listing_batters_stats!$A$1:$B$1324,2,FALSE)</f>
        <v>#N/A</v>
      </c>
      <c r="C434" s="1" t="s">
        <v>885</v>
      </c>
      <c r="D434" s="1" t="s">
        <v>210</v>
      </c>
      <c r="E434" s="1" t="s">
        <v>1726</v>
      </c>
      <c r="F434" s="1">
        <v>22</v>
      </c>
      <c r="G434" s="1" t="s">
        <v>44</v>
      </c>
      <c r="H434" s="1" t="s">
        <v>44</v>
      </c>
      <c r="I434" s="1" t="s">
        <v>54</v>
      </c>
      <c r="J434" s="24" t="s">
        <v>54</v>
      </c>
      <c r="K434" s="1" t="s">
        <v>47</v>
      </c>
      <c r="L434" s="24" t="s">
        <v>46</v>
      </c>
      <c r="M434" s="1">
        <v>1</v>
      </c>
      <c r="N434" s="1">
        <v>2</v>
      </c>
      <c r="O434" s="1">
        <v>1</v>
      </c>
      <c r="P434" s="1">
        <v>1</v>
      </c>
      <c r="Q434" s="24">
        <v>1</v>
      </c>
      <c r="R434" s="1">
        <v>3</v>
      </c>
      <c r="S434" s="1">
        <v>4</v>
      </c>
      <c r="T434" s="1">
        <v>1</v>
      </c>
      <c r="U434" s="1">
        <v>1</v>
      </c>
      <c r="V434" s="24">
        <v>3</v>
      </c>
      <c r="W434" s="1">
        <v>6</v>
      </c>
      <c r="X434" s="1">
        <v>2</v>
      </c>
      <c r="Y434" s="24">
        <v>1</v>
      </c>
      <c r="Z434" s="1" t="s">
        <v>48</v>
      </c>
      <c r="AA434" s="1" t="s">
        <v>48</v>
      </c>
      <c r="AB434" s="1" t="s">
        <v>48</v>
      </c>
      <c r="AC434" s="1" t="s">
        <v>48</v>
      </c>
      <c r="AD434" s="1" t="s">
        <v>48</v>
      </c>
      <c r="AE434" s="1" t="s">
        <v>48</v>
      </c>
      <c r="AF434" s="1" t="s">
        <v>48</v>
      </c>
      <c r="AG434" s="24" t="s">
        <v>48</v>
      </c>
      <c r="AH434" s="1">
        <v>2</v>
      </c>
      <c r="AI434" s="1">
        <v>1</v>
      </c>
      <c r="AJ434" s="24">
        <v>1</v>
      </c>
      <c r="AK434" s="36" t="s">
        <v>918</v>
      </c>
      <c r="AL434" s="9">
        <f t="shared" si="49"/>
        <v>-2.0332834702088682</v>
      </c>
      <c r="AM434" s="9">
        <f t="shared" si="50"/>
        <v>-1.2060193589319452</v>
      </c>
      <c r="AN434">
        <f t="shared" si="51"/>
        <v>0</v>
      </c>
      <c r="AO434" s="6">
        <f t="shared" si="52"/>
        <v>0</v>
      </c>
      <c r="AP434" s="9">
        <f>($AL$3*AL434+$AM$3*AM434+$AN$3*AN434+$AO$3*AO434)+$K$3*VLOOKUP(K434,COND!$A$2:$C$7,2,FALSE)+$L$3*VLOOKUP(L434,COND!$A$2:$C$7,3,FALSE)</f>
        <v>-4.7755606542042308</v>
      </c>
      <c r="AQ434" s="28">
        <f t="shared" si="53"/>
        <v>-0.2662244594762665</v>
      </c>
      <c r="AR434" t="str">
        <f t="shared" si="54"/>
        <v>DH</v>
      </c>
      <c r="AS434">
        <v>700</v>
      </c>
      <c r="AT434">
        <v>430</v>
      </c>
      <c r="AV434" t="str">
        <f t="shared" si="55"/>
        <v>Unlikely</v>
      </c>
      <c r="AX434" t="e">
        <f>IF(VLOOKUP($B434,'Draft List'!$D$4:$AC$2598,AX$3,FALSE)&lt;&gt;0,VLOOKUP($B434,'Draft List'!$D$4:$AC$2598,AX$3,FALSE),"")</f>
        <v>#N/A</v>
      </c>
      <c r="AY434" t="e">
        <f>IF(VLOOKUP($B434,'Draft List'!$D$4:$AC$2598,AY$3,FALSE)&lt;&gt;0,VLOOKUP($B434,'Draft List'!$D$4:$AC$2598,AY$3,FALSE),"")</f>
        <v>#N/A</v>
      </c>
      <c r="AZ434" t="e">
        <f>IF(VLOOKUP($B434,'Draft List'!$D$4:$AC$2598,AZ$3,FALSE)&lt;&gt;0,VLOOKUP($B434,'Draft List'!$D$4:$AC$2598,AZ$3,FALSE),"")</f>
        <v>#N/A</v>
      </c>
      <c r="BA434" t="e">
        <f>IF(VLOOKUP($B434,'Draft List'!$D$4:$AC$2598,BA$3,FALSE)&lt;&gt;0,VLOOKUP($B434,'Draft List'!$D$4:$AC$2598,BA$3,FALSE),"")</f>
        <v>#N/A</v>
      </c>
    </row>
    <row r="435" spans="1:53" hidden="1" x14ac:dyDescent="0.25">
      <c r="A435" t="str">
        <f t="shared" si="48"/>
        <v>RPEd Miller22</v>
      </c>
      <c r="B435" t="e">
        <f>VLOOKUP($A435,draft_listing_batters_stats!$A$1:$B$1324,2,FALSE)</f>
        <v>#N/A</v>
      </c>
      <c r="C435" s="1" t="s">
        <v>885</v>
      </c>
      <c r="D435" s="1" t="s">
        <v>593</v>
      </c>
      <c r="E435" s="1" t="s">
        <v>180</v>
      </c>
      <c r="F435" s="1">
        <v>22</v>
      </c>
      <c r="G435" s="1" t="s">
        <v>44</v>
      </c>
      <c r="H435" s="1" t="s">
        <v>44</v>
      </c>
      <c r="I435" s="1" t="s">
        <v>54</v>
      </c>
      <c r="J435" s="24" t="s">
        <v>54</v>
      </c>
      <c r="K435" s="1" t="s">
        <v>46</v>
      </c>
      <c r="L435" s="24" t="s">
        <v>46</v>
      </c>
      <c r="M435" s="1">
        <v>2</v>
      </c>
      <c r="N435" s="1">
        <v>2</v>
      </c>
      <c r="O435" s="1">
        <v>1</v>
      </c>
      <c r="P435" s="1">
        <v>2</v>
      </c>
      <c r="Q435" s="24">
        <v>2</v>
      </c>
      <c r="R435" s="1">
        <v>3</v>
      </c>
      <c r="S435" s="1">
        <v>2</v>
      </c>
      <c r="T435" s="1">
        <v>1</v>
      </c>
      <c r="U435" s="1">
        <v>2</v>
      </c>
      <c r="V435" s="24">
        <v>3</v>
      </c>
      <c r="W435" s="1">
        <v>6</v>
      </c>
      <c r="X435" s="1">
        <v>1</v>
      </c>
      <c r="Y435" s="24">
        <v>1</v>
      </c>
      <c r="Z435" s="1" t="s">
        <v>48</v>
      </c>
      <c r="AA435" s="1" t="s">
        <v>48</v>
      </c>
      <c r="AB435" s="1" t="s">
        <v>48</v>
      </c>
      <c r="AC435" s="1" t="s">
        <v>48</v>
      </c>
      <c r="AD435" s="1" t="s">
        <v>48</v>
      </c>
      <c r="AE435" s="1" t="s">
        <v>48</v>
      </c>
      <c r="AF435" s="1" t="s">
        <v>48</v>
      </c>
      <c r="AG435" s="24" t="s">
        <v>48</v>
      </c>
      <c r="AH435" s="1">
        <v>1</v>
      </c>
      <c r="AI435" s="1">
        <v>1</v>
      </c>
      <c r="AJ435" s="24">
        <v>1</v>
      </c>
      <c r="AK435" s="36" t="s">
        <v>48</v>
      </c>
      <c r="AL435" s="9">
        <f t="shared" si="49"/>
        <v>-1.5810017441795292</v>
      </c>
      <c r="AM435" s="9">
        <f t="shared" si="50"/>
        <v>-1.2184295681597712</v>
      </c>
      <c r="AN435">
        <f t="shared" si="51"/>
        <v>0</v>
      </c>
      <c r="AO435" s="6">
        <f t="shared" si="52"/>
        <v>0</v>
      </c>
      <c r="AP435" s="9">
        <f>($AL$3*AL435+$AM$3*AM435+$AN$3*AN435+$AO$3*AO435)+$K$3*VLOOKUP(K435,COND!$A$2:$C$7,2,FALSE)+$L$3*VLOOKUP(L435,COND!$A$2:$C$7,3,FALSE)</f>
        <v>-4.7792549923352077</v>
      </c>
      <c r="AQ435" s="28">
        <f t="shared" si="53"/>
        <v>-0.26675118499302913</v>
      </c>
      <c r="AR435" t="str">
        <f t="shared" si="54"/>
        <v>DH</v>
      </c>
      <c r="AS435">
        <v>700</v>
      </c>
      <c r="AT435">
        <v>431</v>
      </c>
      <c r="AV435" t="str">
        <f t="shared" si="55"/>
        <v>Unlikely</v>
      </c>
      <c r="AX435" t="e">
        <f>IF(VLOOKUP($B435,'Draft List'!$D$4:$AC$2598,AX$3,FALSE)&lt;&gt;0,VLOOKUP($B435,'Draft List'!$D$4:$AC$2598,AX$3,FALSE),"")</f>
        <v>#N/A</v>
      </c>
      <c r="AY435" t="e">
        <f>IF(VLOOKUP($B435,'Draft List'!$D$4:$AC$2598,AY$3,FALSE)&lt;&gt;0,VLOOKUP($B435,'Draft List'!$D$4:$AC$2598,AY$3,FALSE),"")</f>
        <v>#N/A</v>
      </c>
      <c r="AZ435" t="e">
        <f>IF(VLOOKUP($B435,'Draft List'!$D$4:$AC$2598,AZ$3,FALSE)&lt;&gt;0,VLOOKUP($B435,'Draft List'!$D$4:$AC$2598,AZ$3,FALSE),"")</f>
        <v>#N/A</v>
      </c>
      <c r="BA435" t="e">
        <f>IF(VLOOKUP($B435,'Draft List'!$D$4:$AC$2598,BA$3,FALSE)&lt;&gt;0,VLOOKUP($B435,'Draft List'!$D$4:$AC$2598,BA$3,FALSE),"")</f>
        <v>#N/A</v>
      </c>
    </row>
    <row r="436" spans="1:53" hidden="1" x14ac:dyDescent="0.25">
      <c r="A436" t="str">
        <f t="shared" si="48"/>
        <v>RPRoberto Aguirre21</v>
      </c>
      <c r="B436" t="e">
        <f>VLOOKUP($A436,draft_listing_batters_stats!$A$1:$B$1324,2,FALSE)</f>
        <v>#N/A</v>
      </c>
      <c r="C436" s="1" t="s">
        <v>885</v>
      </c>
      <c r="D436" s="1" t="s">
        <v>372</v>
      </c>
      <c r="E436" s="1" t="s">
        <v>972</v>
      </c>
      <c r="F436" s="1">
        <v>21</v>
      </c>
      <c r="G436" s="1" t="s">
        <v>44</v>
      </c>
      <c r="H436" s="1" t="s">
        <v>58</v>
      </c>
      <c r="I436" s="1" t="s">
        <v>54</v>
      </c>
      <c r="J436" s="24" t="s">
        <v>54</v>
      </c>
      <c r="K436" s="1" t="s">
        <v>46</v>
      </c>
      <c r="L436" s="24" t="s">
        <v>46</v>
      </c>
      <c r="M436" s="1">
        <v>1</v>
      </c>
      <c r="N436" s="1">
        <v>3</v>
      </c>
      <c r="O436" s="1">
        <v>1</v>
      </c>
      <c r="P436" s="1">
        <v>1</v>
      </c>
      <c r="Q436" s="24">
        <v>1</v>
      </c>
      <c r="R436" s="1">
        <v>3</v>
      </c>
      <c r="S436" s="1">
        <v>3</v>
      </c>
      <c r="T436" s="1">
        <v>1</v>
      </c>
      <c r="U436" s="1">
        <v>1</v>
      </c>
      <c r="V436" s="24">
        <v>4</v>
      </c>
      <c r="W436" s="1">
        <v>7</v>
      </c>
      <c r="X436" s="1">
        <v>6</v>
      </c>
      <c r="Y436" s="24">
        <v>1</v>
      </c>
      <c r="Z436" s="1" t="s">
        <v>48</v>
      </c>
      <c r="AA436" s="1" t="s">
        <v>48</v>
      </c>
      <c r="AB436" s="1" t="s">
        <v>48</v>
      </c>
      <c r="AC436" s="1" t="s">
        <v>48</v>
      </c>
      <c r="AD436" s="1" t="s">
        <v>48</v>
      </c>
      <c r="AE436" s="1" t="s">
        <v>48</v>
      </c>
      <c r="AF436" s="1" t="s">
        <v>48</v>
      </c>
      <c r="AG436" s="24" t="s">
        <v>48</v>
      </c>
      <c r="AH436" s="1">
        <v>3</v>
      </c>
      <c r="AI436" s="1">
        <v>3</v>
      </c>
      <c r="AJ436" s="24">
        <v>2</v>
      </c>
      <c r="AK436" s="36" t="s">
        <v>900</v>
      </c>
      <c r="AL436" s="9">
        <f t="shared" si="49"/>
        <v>-1.9822235905901651</v>
      </c>
      <c r="AM436" s="9">
        <f t="shared" si="50"/>
        <v>-1.2170628987335652</v>
      </c>
      <c r="AN436">
        <f t="shared" si="51"/>
        <v>0</v>
      </c>
      <c r="AO436" s="6">
        <f t="shared" si="52"/>
        <v>0</v>
      </c>
      <c r="AP436" s="9">
        <f>($AL$3*AL436+$AM$3*AM436+$AN$3*AN436+$AO$3*AO436)+$K$3*VLOOKUP(K436,COND!$A$2:$C$7,2,FALSE)+$L$3*VLOOKUP(L436,COND!$A$2:$C$7,3,FALSE)</f>
        <v>-4.8029771438617992</v>
      </c>
      <c r="AQ436" s="28">
        <f t="shared" si="53"/>
        <v>-0.27013340450801993</v>
      </c>
      <c r="AR436" t="str">
        <f t="shared" si="54"/>
        <v>DH</v>
      </c>
      <c r="AS436">
        <v>700</v>
      </c>
      <c r="AT436">
        <v>432</v>
      </c>
      <c r="AV436" t="str">
        <f t="shared" si="55"/>
        <v>Unlikely</v>
      </c>
      <c r="AX436" t="e">
        <f>IF(VLOOKUP($B436,'Draft List'!$D$4:$AC$2598,AX$3,FALSE)&lt;&gt;0,VLOOKUP($B436,'Draft List'!$D$4:$AC$2598,AX$3,FALSE),"")</f>
        <v>#N/A</v>
      </c>
      <c r="AY436" t="e">
        <f>IF(VLOOKUP($B436,'Draft List'!$D$4:$AC$2598,AY$3,FALSE)&lt;&gt;0,VLOOKUP($B436,'Draft List'!$D$4:$AC$2598,AY$3,FALSE),"")</f>
        <v>#N/A</v>
      </c>
      <c r="AZ436" t="e">
        <f>IF(VLOOKUP($B436,'Draft List'!$D$4:$AC$2598,AZ$3,FALSE)&lt;&gt;0,VLOOKUP($B436,'Draft List'!$D$4:$AC$2598,AZ$3,FALSE),"")</f>
        <v>#N/A</v>
      </c>
      <c r="BA436" t="e">
        <f>IF(VLOOKUP($B436,'Draft List'!$D$4:$AC$2598,BA$3,FALSE)&lt;&gt;0,VLOOKUP($B436,'Draft List'!$D$4:$AC$2598,BA$3,FALSE),"")</f>
        <v>#N/A</v>
      </c>
    </row>
    <row r="437" spans="1:53" hidden="1" x14ac:dyDescent="0.25">
      <c r="A437" t="str">
        <f t="shared" si="48"/>
        <v>RPHenry Monroe24</v>
      </c>
      <c r="B437" t="e">
        <f>VLOOKUP($A437,draft_listing_batters_stats!$A$1:$B$1324,2,FALSE)</f>
        <v>#N/A</v>
      </c>
      <c r="C437" s="1" t="s">
        <v>885</v>
      </c>
      <c r="D437" s="1" t="s">
        <v>148</v>
      </c>
      <c r="E437" s="1" t="s">
        <v>508</v>
      </c>
      <c r="F437" s="1">
        <v>24</v>
      </c>
      <c r="G437" s="1" t="s">
        <v>44</v>
      </c>
      <c r="H437" s="1" t="s">
        <v>44</v>
      </c>
      <c r="I437" s="1" t="s">
        <v>54</v>
      </c>
      <c r="J437" s="24" t="s">
        <v>54</v>
      </c>
      <c r="K437" s="1" t="s">
        <v>46</v>
      </c>
      <c r="L437" s="24" t="s">
        <v>46</v>
      </c>
      <c r="M437" s="1">
        <v>1</v>
      </c>
      <c r="N437" s="1">
        <v>2</v>
      </c>
      <c r="O437" s="1">
        <v>1</v>
      </c>
      <c r="P437" s="1">
        <v>1</v>
      </c>
      <c r="Q437" s="24">
        <v>2</v>
      </c>
      <c r="R437" s="1">
        <v>3</v>
      </c>
      <c r="S437" s="1">
        <v>3</v>
      </c>
      <c r="T437" s="1">
        <v>1</v>
      </c>
      <c r="U437" s="1">
        <v>1</v>
      </c>
      <c r="V437" s="24">
        <v>4</v>
      </c>
      <c r="W437" s="1">
        <v>4</v>
      </c>
      <c r="X437" s="1">
        <v>2</v>
      </c>
      <c r="Y437" s="24">
        <v>1</v>
      </c>
      <c r="Z437" s="1" t="s">
        <v>48</v>
      </c>
      <c r="AA437" s="1" t="s">
        <v>48</v>
      </c>
      <c r="AB437" s="1" t="s">
        <v>48</v>
      </c>
      <c r="AC437" s="1" t="s">
        <v>48</v>
      </c>
      <c r="AD437" s="1" t="s">
        <v>48</v>
      </c>
      <c r="AE437" s="1" t="s">
        <v>48</v>
      </c>
      <c r="AF437" s="1" t="s">
        <v>48</v>
      </c>
      <c r="AG437" s="24" t="s">
        <v>48</v>
      </c>
      <c r="AH437" s="1">
        <v>1</v>
      </c>
      <c r="AI437" s="1">
        <v>1</v>
      </c>
      <c r="AJ437" s="24">
        <v>1</v>
      </c>
      <c r="AK437" s="36" t="s">
        <v>50</v>
      </c>
      <c r="AL437" s="9">
        <f t="shared" si="49"/>
        <v>-1.9932671303917848</v>
      </c>
      <c r="AM437" s="9">
        <f t="shared" si="50"/>
        <v>-1.2170628987335652</v>
      </c>
      <c r="AN437">
        <f t="shared" si="51"/>
        <v>0</v>
      </c>
      <c r="AO437" s="6">
        <f t="shared" si="52"/>
        <v>0</v>
      </c>
      <c r="AP437" s="9">
        <f>($AL$3*AL437+$AM$3*AM437+$AN$3*AN437+$AO$3*AO437)+$K$3*VLOOKUP(K437,COND!$A$2:$C$7,2,FALSE)+$L$3*VLOOKUP(L437,COND!$A$2:$C$7,3,FALSE)</f>
        <v>-4.8040814978419615</v>
      </c>
      <c r="AQ437" s="28">
        <f t="shared" si="53"/>
        <v>-0.27029085934844516</v>
      </c>
      <c r="AR437" t="str">
        <f t="shared" si="54"/>
        <v>DH</v>
      </c>
      <c r="AS437">
        <v>700</v>
      </c>
      <c r="AT437">
        <v>433</v>
      </c>
      <c r="AV437" t="str">
        <f t="shared" si="55"/>
        <v>Unlikely</v>
      </c>
      <c r="AX437" t="e">
        <f>IF(VLOOKUP($B437,'Draft List'!$D$4:$AC$2598,AX$3,FALSE)&lt;&gt;0,VLOOKUP($B437,'Draft List'!$D$4:$AC$2598,AX$3,FALSE),"")</f>
        <v>#N/A</v>
      </c>
      <c r="AY437" t="e">
        <f>IF(VLOOKUP($B437,'Draft List'!$D$4:$AC$2598,AY$3,FALSE)&lt;&gt;0,VLOOKUP($B437,'Draft List'!$D$4:$AC$2598,AY$3,FALSE),"")</f>
        <v>#N/A</v>
      </c>
      <c r="AZ437" t="e">
        <f>IF(VLOOKUP($B437,'Draft List'!$D$4:$AC$2598,AZ$3,FALSE)&lt;&gt;0,VLOOKUP($B437,'Draft List'!$D$4:$AC$2598,AZ$3,FALSE),"")</f>
        <v>#N/A</v>
      </c>
      <c r="BA437" t="e">
        <f>IF(VLOOKUP($B437,'Draft List'!$D$4:$AC$2598,BA$3,FALSE)&lt;&gt;0,VLOOKUP($B437,'Draft List'!$D$4:$AC$2598,BA$3,FALSE),"")</f>
        <v>#N/A</v>
      </c>
    </row>
    <row r="438" spans="1:53" hidden="1" x14ac:dyDescent="0.25">
      <c r="A438" t="str">
        <f t="shared" si="48"/>
        <v>SPOwen Cameron21</v>
      </c>
      <c r="B438" t="e">
        <f>VLOOKUP($A438,draft_listing_batters_stats!$A$1:$B$1324,2,FALSE)</f>
        <v>#N/A</v>
      </c>
      <c r="C438" s="1" t="s">
        <v>25</v>
      </c>
      <c r="D438" s="1" t="s">
        <v>616</v>
      </c>
      <c r="E438" s="1" t="s">
        <v>273</v>
      </c>
      <c r="F438" s="1">
        <v>21</v>
      </c>
      <c r="G438" s="1" t="s">
        <v>44</v>
      </c>
      <c r="H438" s="1" t="s">
        <v>44</v>
      </c>
      <c r="I438" s="1" t="s">
        <v>54</v>
      </c>
      <c r="J438" s="24" t="s">
        <v>54</v>
      </c>
      <c r="K438" s="1" t="s">
        <v>51</v>
      </c>
      <c r="L438" s="24" t="s">
        <v>46</v>
      </c>
      <c r="M438" s="1">
        <v>2</v>
      </c>
      <c r="N438" s="1">
        <v>4</v>
      </c>
      <c r="O438" s="1">
        <v>1</v>
      </c>
      <c r="P438" s="1">
        <v>1</v>
      </c>
      <c r="Q438" s="24">
        <v>3</v>
      </c>
      <c r="R438" s="1">
        <v>2</v>
      </c>
      <c r="S438" s="1">
        <v>5</v>
      </c>
      <c r="T438" s="1">
        <v>3</v>
      </c>
      <c r="U438" s="1">
        <v>1</v>
      </c>
      <c r="V438" s="24">
        <v>5</v>
      </c>
      <c r="W438" s="1">
        <v>6</v>
      </c>
      <c r="X438" s="1">
        <v>1</v>
      </c>
      <c r="Y438" s="24">
        <v>1</v>
      </c>
      <c r="Z438" s="1" t="s">
        <v>48</v>
      </c>
      <c r="AA438" s="1" t="s">
        <v>48</v>
      </c>
      <c r="AB438" s="1" t="s">
        <v>48</v>
      </c>
      <c r="AC438" s="1" t="s">
        <v>48</v>
      </c>
      <c r="AD438" s="1" t="s">
        <v>48</v>
      </c>
      <c r="AE438" s="1" t="s">
        <v>48</v>
      </c>
      <c r="AF438" s="1" t="s">
        <v>48</v>
      </c>
      <c r="AG438" s="24" t="s">
        <v>48</v>
      </c>
      <c r="AH438" s="1">
        <v>3</v>
      </c>
      <c r="AI438" s="1">
        <v>1</v>
      </c>
      <c r="AJ438" s="24">
        <v>2</v>
      </c>
      <c r="AK438" s="36" t="s">
        <v>832</v>
      </c>
      <c r="AL438" s="9">
        <f t="shared" si="49"/>
        <v>-1.52857519513462</v>
      </c>
      <c r="AM438" s="9">
        <f t="shared" si="50"/>
        <v>-1.2313596478339466</v>
      </c>
      <c r="AN438">
        <f t="shared" si="51"/>
        <v>0</v>
      </c>
      <c r="AO438" s="6">
        <f t="shared" si="52"/>
        <v>0</v>
      </c>
      <c r="AP438" s="9">
        <f>($AL$3*AL438+$AM$3*AM438+$AN$3*AN438+$AO$3*AO438)+$K$3*VLOOKUP(K438,COND!$A$2:$C$7,2,FALSE)+$L$3*VLOOKUP(L438,COND!$A$2:$C$7,3,FALSE)</f>
        <v>-4.8291732935208209</v>
      </c>
      <c r="AQ438" s="28">
        <f t="shared" si="53"/>
        <v>-0.27386835782770702</v>
      </c>
      <c r="AR438" t="str">
        <f t="shared" si="54"/>
        <v>DH</v>
      </c>
      <c r="AS438">
        <v>700</v>
      </c>
      <c r="AT438">
        <v>434</v>
      </c>
      <c r="AV438" t="str">
        <f t="shared" si="55"/>
        <v>Unlikely</v>
      </c>
      <c r="AX438" t="e">
        <f>IF(VLOOKUP($B438,'Draft List'!$D$4:$AC$2598,AX$3,FALSE)&lt;&gt;0,VLOOKUP($B438,'Draft List'!$D$4:$AC$2598,AX$3,FALSE),"")</f>
        <v>#N/A</v>
      </c>
      <c r="AY438" t="e">
        <f>IF(VLOOKUP($B438,'Draft List'!$D$4:$AC$2598,AY$3,FALSE)&lt;&gt;0,VLOOKUP($B438,'Draft List'!$D$4:$AC$2598,AY$3,FALSE),"")</f>
        <v>#N/A</v>
      </c>
      <c r="AZ438" t="e">
        <f>IF(VLOOKUP($B438,'Draft List'!$D$4:$AC$2598,AZ$3,FALSE)&lt;&gt;0,VLOOKUP($B438,'Draft List'!$D$4:$AC$2598,AZ$3,FALSE),"")</f>
        <v>#N/A</v>
      </c>
      <c r="BA438" t="e">
        <f>IF(VLOOKUP($B438,'Draft List'!$D$4:$AC$2598,BA$3,FALSE)&lt;&gt;0,VLOOKUP($B438,'Draft List'!$D$4:$AC$2598,BA$3,FALSE),"")</f>
        <v>#N/A</v>
      </c>
    </row>
    <row r="439" spans="1:53" hidden="1" x14ac:dyDescent="0.25">
      <c r="A439" t="str">
        <f t="shared" si="48"/>
        <v>SPAnthony Daniel22</v>
      </c>
      <c r="B439" t="e">
        <f>VLOOKUP($A439,draft_listing_batters_stats!$A$1:$B$1324,2,FALSE)</f>
        <v>#N/A</v>
      </c>
      <c r="C439" s="1" t="s">
        <v>25</v>
      </c>
      <c r="D439" s="1" t="s">
        <v>194</v>
      </c>
      <c r="E439" s="1" t="s">
        <v>259</v>
      </c>
      <c r="F439" s="1">
        <v>22</v>
      </c>
      <c r="G439" s="1" t="s">
        <v>44</v>
      </c>
      <c r="H439" s="1" t="s">
        <v>44</v>
      </c>
      <c r="I439" s="1" t="s">
        <v>54</v>
      </c>
      <c r="J439" s="24" t="s">
        <v>54</v>
      </c>
      <c r="K439" s="1" t="s">
        <v>47</v>
      </c>
      <c r="L439" s="24" t="s">
        <v>47</v>
      </c>
      <c r="M439" s="1">
        <v>1</v>
      </c>
      <c r="N439" s="1">
        <v>1</v>
      </c>
      <c r="O439" s="1">
        <v>1</v>
      </c>
      <c r="P439" s="1">
        <v>1</v>
      </c>
      <c r="Q439" s="24">
        <v>1</v>
      </c>
      <c r="R439" s="1">
        <v>2</v>
      </c>
      <c r="S439" s="1">
        <v>2</v>
      </c>
      <c r="T439" s="1">
        <v>4</v>
      </c>
      <c r="U439" s="1">
        <v>3</v>
      </c>
      <c r="V439" s="24">
        <v>3</v>
      </c>
      <c r="W439" s="1">
        <v>6</v>
      </c>
      <c r="X439" s="1">
        <v>3</v>
      </c>
      <c r="Y439" s="24">
        <v>1</v>
      </c>
      <c r="Z439" s="1" t="s">
        <v>48</v>
      </c>
      <c r="AA439" s="1" t="s">
        <v>48</v>
      </c>
      <c r="AB439" s="1" t="s">
        <v>48</v>
      </c>
      <c r="AC439" s="1" t="s">
        <v>48</v>
      </c>
      <c r="AD439" s="1" t="s">
        <v>48</v>
      </c>
      <c r="AE439" s="1" t="s">
        <v>48</v>
      </c>
      <c r="AF439" s="1" t="s">
        <v>48</v>
      </c>
      <c r="AG439" s="24" t="s">
        <v>48</v>
      </c>
      <c r="AH439" s="1">
        <v>1</v>
      </c>
      <c r="AI439" s="1">
        <v>1</v>
      </c>
      <c r="AJ439" s="24">
        <v>2</v>
      </c>
      <c r="AK439" s="36" t="s">
        <v>826</v>
      </c>
      <c r="AL439" s="9">
        <f t="shared" si="49"/>
        <v>-2.0843433498275723</v>
      </c>
      <c r="AM439" s="9">
        <f t="shared" si="50"/>
        <v>-1.2020913722811606</v>
      </c>
      <c r="AN439">
        <f t="shared" si="51"/>
        <v>0</v>
      </c>
      <c r="AO439" s="6">
        <f t="shared" si="52"/>
        <v>0</v>
      </c>
      <c r="AP439" s="9">
        <f>($AL$3*AL439+$AM$3*AM439+$AN$3*AN439+$AO$3*AO439)+$K$3*VLOOKUP(K439,COND!$A$2:$C$7,2,FALSE)+$L$3*VLOOKUP(L439,COND!$A$2:$C$7,3,FALSE)</f>
        <v>-4.8335308023566821</v>
      </c>
      <c r="AQ439" s="28">
        <f t="shared" si="53"/>
        <v>-0.27448963585153524</v>
      </c>
      <c r="AR439" t="str">
        <f t="shared" si="54"/>
        <v>DH</v>
      </c>
      <c r="AS439">
        <v>700</v>
      </c>
      <c r="AT439">
        <v>435</v>
      </c>
      <c r="AV439" t="str">
        <f t="shared" si="55"/>
        <v>Unlikely</v>
      </c>
      <c r="AX439" t="e">
        <f>IF(VLOOKUP($B439,'Draft List'!$D$4:$AC$2598,AX$3,FALSE)&lt;&gt;0,VLOOKUP($B439,'Draft List'!$D$4:$AC$2598,AX$3,FALSE),"")</f>
        <v>#N/A</v>
      </c>
      <c r="AY439" t="e">
        <f>IF(VLOOKUP($B439,'Draft List'!$D$4:$AC$2598,AY$3,FALSE)&lt;&gt;0,VLOOKUP($B439,'Draft List'!$D$4:$AC$2598,AY$3,FALSE),"")</f>
        <v>#N/A</v>
      </c>
      <c r="AZ439" t="e">
        <f>IF(VLOOKUP($B439,'Draft List'!$D$4:$AC$2598,AZ$3,FALSE)&lt;&gt;0,VLOOKUP($B439,'Draft List'!$D$4:$AC$2598,AZ$3,FALSE),"")</f>
        <v>#N/A</v>
      </c>
      <c r="BA439" t="e">
        <f>IF(VLOOKUP($B439,'Draft List'!$D$4:$AC$2598,BA$3,FALSE)&lt;&gt;0,VLOOKUP($B439,'Draft List'!$D$4:$AC$2598,BA$3,FALSE),"")</f>
        <v>#N/A</v>
      </c>
    </row>
    <row r="440" spans="1:53" hidden="1" x14ac:dyDescent="0.25">
      <c r="A440" t="str">
        <f t="shared" si="48"/>
        <v>RPTim King21</v>
      </c>
      <c r="B440" t="e">
        <f>VLOOKUP($A440,draft_listing_batters_stats!$A$1:$B$1324,2,FALSE)</f>
        <v>#N/A</v>
      </c>
      <c r="C440" s="1" t="s">
        <v>885</v>
      </c>
      <c r="D440" s="1" t="s">
        <v>163</v>
      </c>
      <c r="E440" s="1" t="s">
        <v>805</v>
      </c>
      <c r="F440" s="1">
        <v>21</v>
      </c>
      <c r="G440" s="1" t="s">
        <v>58</v>
      </c>
      <c r="H440" s="1" t="s">
        <v>58</v>
      </c>
      <c r="I440" s="1" t="s">
        <v>54</v>
      </c>
      <c r="J440" s="24" t="s">
        <v>54</v>
      </c>
      <c r="K440" s="1" t="s">
        <v>46</v>
      </c>
      <c r="L440" s="24" t="s">
        <v>46</v>
      </c>
      <c r="M440" s="1">
        <v>1</v>
      </c>
      <c r="N440" s="1">
        <v>2</v>
      </c>
      <c r="O440" s="1">
        <v>1</v>
      </c>
      <c r="P440" s="1">
        <v>1</v>
      </c>
      <c r="Q440" s="24">
        <v>1</v>
      </c>
      <c r="R440" s="1">
        <v>2</v>
      </c>
      <c r="S440" s="1">
        <v>4</v>
      </c>
      <c r="T440" s="1">
        <v>1</v>
      </c>
      <c r="U440" s="1">
        <v>4</v>
      </c>
      <c r="V440" s="24">
        <v>4</v>
      </c>
      <c r="W440" s="1">
        <v>9</v>
      </c>
      <c r="X440" s="1">
        <v>3</v>
      </c>
      <c r="Y440" s="24">
        <v>1</v>
      </c>
      <c r="Z440" s="1" t="s">
        <v>48</v>
      </c>
      <c r="AA440" s="1" t="s">
        <v>48</v>
      </c>
      <c r="AB440" s="1" t="s">
        <v>48</v>
      </c>
      <c r="AC440" s="1" t="s">
        <v>48</v>
      </c>
      <c r="AD440" s="1" t="s">
        <v>48</v>
      </c>
      <c r="AE440" s="1" t="s">
        <v>48</v>
      </c>
      <c r="AF440" s="1" t="s">
        <v>48</v>
      </c>
      <c r="AG440" s="24" t="s">
        <v>48</v>
      </c>
      <c r="AH440" s="1">
        <v>4</v>
      </c>
      <c r="AI440" s="1">
        <v>1</v>
      </c>
      <c r="AJ440" s="24">
        <v>1</v>
      </c>
      <c r="AK440" s="36" t="s">
        <v>900</v>
      </c>
      <c r="AL440" s="9">
        <f t="shared" si="49"/>
        <v>-2.0332834702088682</v>
      </c>
      <c r="AM440" s="9">
        <f t="shared" si="50"/>
        <v>-1.2194302052887931</v>
      </c>
      <c r="AN440">
        <f t="shared" si="51"/>
        <v>0</v>
      </c>
      <c r="AO440" s="6">
        <f t="shared" si="52"/>
        <v>0</v>
      </c>
      <c r="AP440" s="9">
        <f>($AL$3*AL440+$AM$3*AM440+$AN$3*AN440+$AO$3*AO440)+$K$3*VLOOKUP(K440,COND!$A$2:$C$7,2,FALSE)+$L$3*VLOOKUP(L440,COND!$A$2:$C$7,3,FALSE)</f>
        <v>-4.8364908104864046</v>
      </c>
      <c r="AQ440" s="28">
        <f t="shared" si="53"/>
        <v>-0.2749116632232792</v>
      </c>
      <c r="AR440" t="str">
        <f t="shared" si="54"/>
        <v>DH</v>
      </c>
      <c r="AS440">
        <v>700</v>
      </c>
      <c r="AT440">
        <v>436</v>
      </c>
      <c r="AV440" t="str">
        <f t="shared" si="55"/>
        <v>Unlikely</v>
      </c>
      <c r="AX440" t="e">
        <f>IF(VLOOKUP($B440,'Draft List'!$D$4:$AC$2598,AX$3,FALSE)&lt;&gt;0,VLOOKUP($B440,'Draft List'!$D$4:$AC$2598,AX$3,FALSE),"")</f>
        <v>#N/A</v>
      </c>
      <c r="AY440" t="e">
        <f>IF(VLOOKUP($B440,'Draft List'!$D$4:$AC$2598,AY$3,FALSE)&lt;&gt;0,VLOOKUP($B440,'Draft List'!$D$4:$AC$2598,AY$3,FALSE),"")</f>
        <v>#N/A</v>
      </c>
      <c r="AZ440" t="e">
        <f>IF(VLOOKUP($B440,'Draft List'!$D$4:$AC$2598,AZ$3,FALSE)&lt;&gt;0,VLOOKUP($B440,'Draft List'!$D$4:$AC$2598,AZ$3,FALSE),"")</f>
        <v>#N/A</v>
      </c>
      <c r="BA440" t="e">
        <f>IF(VLOOKUP($B440,'Draft List'!$D$4:$AC$2598,BA$3,FALSE)&lt;&gt;0,VLOOKUP($B440,'Draft List'!$D$4:$AC$2598,BA$3,FALSE),"")</f>
        <v>#N/A</v>
      </c>
    </row>
    <row r="441" spans="1:53" hidden="1" x14ac:dyDescent="0.25">
      <c r="A441" t="str">
        <f t="shared" si="48"/>
        <v>CFFloyd Watkins21</v>
      </c>
      <c r="B441">
        <f>VLOOKUP($A441,draft_listing_batters_stats!$A$1:$B$1324,2,FALSE)</f>
        <v>3896</v>
      </c>
      <c r="C441" s="1" t="s">
        <v>81</v>
      </c>
      <c r="D441" s="1" t="s">
        <v>979</v>
      </c>
      <c r="E441" s="1" t="s">
        <v>1727</v>
      </c>
      <c r="F441" s="1">
        <v>21</v>
      </c>
      <c r="G441" s="1" t="s">
        <v>68</v>
      </c>
      <c r="H441" s="1" t="s">
        <v>44</v>
      </c>
      <c r="I441" s="1" t="s">
        <v>54</v>
      </c>
      <c r="J441" s="24" t="s">
        <v>54</v>
      </c>
      <c r="K441" s="1" t="s">
        <v>46</v>
      </c>
      <c r="L441" s="24" t="s">
        <v>47</v>
      </c>
      <c r="M441" s="1">
        <v>2</v>
      </c>
      <c r="N441" s="1">
        <v>3</v>
      </c>
      <c r="O441" s="1">
        <v>2</v>
      </c>
      <c r="P441" s="1">
        <v>2</v>
      </c>
      <c r="Q441" s="24">
        <v>1</v>
      </c>
      <c r="R441" s="1">
        <v>2</v>
      </c>
      <c r="S441" s="1">
        <v>3</v>
      </c>
      <c r="T441" s="1">
        <v>2</v>
      </c>
      <c r="U441" s="1">
        <v>4</v>
      </c>
      <c r="V441" s="24">
        <v>1</v>
      </c>
      <c r="W441" s="1">
        <v>6</v>
      </c>
      <c r="X441" s="1">
        <v>9</v>
      </c>
      <c r="Y441" s="24">
        <v>1</v>
      </c>
      <c r="Z441" s="1" t="s">
        <v>48</v>
      </c>
      <c r="AA441" s="1" t="s">
        <v>48</v>
      </c>
      <c r="AB441" s="1">
        <v>2</v>
      </c>
      <c r="AC441" s="1">
        <v>1</v>
      </c>
      <c r="AD441" s="1" t="s">
        <v>48</v>
      </c>
      <c r="AE441" s="1">
        <v>4</v>
      </c>
      <c r="AF441" s="1">
        <v>7</v>
      </c>
      <c r="AG441" s="24">
        <v>3</v>
      </c>
      <c r="AH441" s="1">
        <v>10</v>
      </c>
      <c r="AI441" s="1">
        <v>5</v>
      </c>
      <c r="AJ441" s="24">
        <v>6</v>
      </c>
      <c r="AK441" s="36" t="s">
        <v>854</v>
      </c>
      <c r="AL441" s="9">
        <f t="shared" si="49"/>
        <v>-1.4868967103540081</v>
      </c>
      <c r="AM441" s="9">
        <f t="shared" si="50"/>
        <v>-1.3074776103348458</v>
      </c>
      <c r="AN441">
        <f t="shared" si="51"/>
        <v>2</v>
      </c>
      <c r="AO441" s="6">
        <f t="shared" si="52"/>
        <v>0.75</v>
      </c>
      <c r="AP441" s="9">
        <f>($AL$3*AL441+$AM$3*AM441+$AN$3*AN441+$AO$3*AO441)+$K$3*VLOOKUP(K441,COND!$A$2:$C$7,2,FALSE)+$L$3*VLOOKUP(L441,COND!$A$2:$C$7,3,FALSE)</f>
        <v>-4.8550876617202157</v>
      </c>
      <c r="AQ441" s="28">
        <f t="shared" si="53"/>
        <v>-0.27756313575475972</v>
      </c>
      <c r="AR441" t="str">
        <f t="shared" si="54"/>
        <v>2B</v>
      </c>
      <c r="AS441">
        <v>700</v>
      </c>
      <c r="AT441">
        <v>437</v>
      </c>
      <c r="AV441" t="str">
        <f t="shared" si="55"/>
        <v>Unlikely</v>
      </c>
      <c r="AX441" t="str">
        <f>IF(VLOOKUP($B441,'Draft List'!$D$4:$AC$2598,AX$3,FALSE)&lt;&gt;0,VLOOKUP($B441,'Draft List'!$D$4:$AC$2598,AX$3,FALSE),"")</f>
        <v/>
      </c>
      <c r="AY441" t="str">
        <f>IF(VLOOKUP($B441,'Draft List'!$D$4:$AC$2598,AY$3,FALSE)&lt;&gt;0,VLOOKUP($B441,'Draft List'!$D$4:$AC$2598,AY$3,FALSE),"")</f>
        <v/>
      </c>
      <c r="AZ441" t="str">
        <f>IF(VLOOKUP($B441,'Draft List'!$D$4:$AC$2598,AZ$3,FALSE)&lt;&gt;0,VLOOKUP($B441,'Draft List'!$D$4:$AC$2598,AZ$3,FALSE),"")</f>
        <v/>
      </c>
      <c r="BA441" t="str">
        <f>IF(VLOOKUP($B441,'Draft List'!$D$4:$AC$2598,BA$3,FALSE)&lt;&gt;0,VLOOKUP($B441,'Draft List'!$D$4:$AC$2598,BA$3,FALSE),"")</f>
        <v/>
      </c>
    </row>
    <row r="442" spans="1:53" hidden="1" x14ac:dyDescent="0.25">
      <c r="A442" t="str">
        <f t="shared" si="48"/>
        <v>RFAnton ten Boom22</v>
      </c>
      <c r="B442">
        <f>VLOOKUP($A442,draft_listing_batters_stats!$A$1:$B$1324,2,FALSE)</f>
        <v>13262</v>
      </c>
      <c r="C442" s="1" t="s">
        <v>73</v>
      </c>
      <c r="D442" s="1" t="s">
        <v>1689</v>
      </c>
      <c r="E442" s="1" t="s">
        <v>1690</v>
      </c>
      <c r="F442" s="1">
        <v>22</v>
      </c>
      <c r="G442" s="1" t="s">
        <v>58</v>
      </c>
      <c r="H442" s="1" t="s">
        <v>58</v>
      </c>
      <c r="I442" s="1" t="s">
        <v>54</v>
      </c>
      <c r="J442" s="24" t="s">
        <v>54</v>
      </c>
      <c r="K442" s="1" t="s">
        <v>46</v>
      </c>
      <c r="L442" s="24" t="s">
        <v>46</v>
      </c>
      <c r="M442" s="1">
        <v>1</v>
      </c>
      <c r="N442" s="1">
        <v>1</v>
      </c>
      <c r="O442" s="1">
        <v>1</v>
      </c>
      <c r="P442" s="1">
        <v>1</v>
      </c>
      <c r="Q442" s="24">
        <v>1</v>
      </c>
      <c r="R442" s="1">
        <v>2</v>
      </c>
      <c r="S442" s="1">
        <v>3</v>
      </c>
      <c r="T442" s="1">
        <v>1</v>
      </c>
      <c r="U442" s="1">
        <v>5</v>
      </c>
      <c r="V442" s="24">
        <v>3</v>
      </c>
      <c r="W442" s="1">
        <v>6</v>
      </c>
      <c r="X442" s="1">
        <v>9</v>
      </c>
      <c r="Y442" s="24">
        <v>1</v>
      </c>
      <c r="Z442" s="1" t="s">
        <v>48</v>
      </c>
      <c r="AA442" s="1" t="s">
        <v>48</v>
      </c>
      <c r="AB442" s="1" t="s">
        <v>48</v>
      </c>
      <c r="AC442" s="1" t="s">
        <v>48</v>
      </c>
      <c r="AD442" s="1" t="s">
        <v>48</v>
      </c>
      <c r="AE442" s="1" t="s">
        <v>48</v>
      </c>
      <c r="AF442" s="1" t="s">
        <v>48</v>
      </c>
      <c r="AG442" s="24">
        <v>1</v>
      </c>
      <c r="AH442" s="1">
        <v>1</v>
      </c>
      <c r="AI442" s="1">
        <v>4</v>
      </c>
      <c r="AJ442" s="24">
        <v>1</v>
      </c>
      <c r="AK442" s="36" t="s">
        <v>881</v>
      </c>
      <c r="AL442" s="9">
        <f t="shared" si="49"/>
        <v>-2.0843433498275723</v>
      </c>
      <c r="AM442" s="9">
        <f t="shared" si="50"/>
        <v>-1.2207968747149995</v>
      </c>
      <c r="AN442">
        <f t="shared" si="51"/>
        <v>0</v>
      </c>
      <c r="AO442" s="6">
        <f t="shared" si="52"/>
        <v>0</v>
      </c>
      <c r="AP442" s="9">
        <f>($AL$3*AL442+$AM$3*AM442+$AN$3*AN442+$AO$3*AO442)+$K$3*VLOOKUP(K442,COND!$A$2:$C$7,2,FALSE)+$L$3*VLOOKUP(L442,COND!$A$2:$C$7,3,FALSE)</f>
        <v>-4.8579968315627511</v>
      </c>
      <c r="AQ442" s="28">
        <f t="shared" si="53"/>
        <v>-0.2779779147853555</v>
      </c>
      <c r="AR442" t="str">
        <f t="shared" si="54"/>
        <v>DH</v>
      </c>
      <c r="AS442">
        <v>700</v>
      </c>
      <c r="AT442">
        <v>438</v>
      </c>
      <c r="AV442" t="str">
        <f t="shared" si="55"/>
        <v>Unlikely</v>
      </c>
      <c r="AX442" t="str">
        <f>IF(VLOOKUP($B442,'Draft List'!$D$4:$AC$2598,AX$3,FALSE)&lt;&gt;0,VLOOKUP($B442,'Draft List'!$D$4:$AC$2598,AX$3,FALSE),"")</f>
        <v/>
      </c>
      <c r="AY442" t="str">
        <f>IF(VLOOKUP($B442,'Draft List'!$D$4:$AC$2598,AY$3,FALSE)&lt;&gt;0,VLOOKUP($B442,'Draft List'!$D$4:$AC$2598,AY$3,FALSE),"")</f>
        <v/>
      </c>
      <c r="AZ442" t="str">
        <f>IF(VLOOKUP($B442,'Draft List'!$D$4:$AC$2598,AZ$3,FALSE)&lt;&gt;0,VLOOKUP($B442,'Draft List'!$D$4:$AC$2598,AZ$3,FALSE),"")</f>
        <v/>
      </c>
      <c r="BA442" t="str">
        <f>IF(VLOOKUP($B442,'Draft List'!$D$4:$AC$2598,BA$3,FALSE)&lt;&gt;0,VLOOKUP($B442,'Draft List'!$D$4:$AC$2598,BA$3,FALSE),"")</f>
        <v/>
      </c>
    </row>
    <row r="443" spans="1:53" hidden="1" x14ac:dyDescent="0.25">
      <c r="A443" t="str">
        <f t="shared" si="48"/>
        <v>SPJosé Galeas23</v>
      </c>
      <c r="B443" t="e">
        <f>VLOOKUP($A443,draft_listing_batters_stats!$A$1:$B$1324,2,FALSE)</f>
        <v>#N/A</v>
      </c>
      <c r="C443" s="1" t="s">
        <v>25</v>
      </c>
      <c r="D443" s="1" t="s">
        <v>150</v>
      </c>
      <c r="E443" s="1" t="s">
        <v>1180</v>
      </c>
      <c r="F443" s="1">
        <v>23</v>
      </c>
      <c r="G443" s="1" t="s">
        <v>44</v>
      </c>
      <c r="H443" s="1" t="s">
        <v>44</v>
      </c>
      <c r="I443" s="1" t="s">
        <v>54</v>
      </c>
      <c r="J443" s="24" t="s">
        <v>54</v>
      </c>
      <c r="K443" s="1" t="s">
        <v>46</v>
      </c>
      <c r="L443" s="24" t="s">
        <v>46</v>
      </c>
      <c r="M443" s="1">
        <v>2</v>
      </c>
      <c r="N443" s="1">
        <v>2</v>
      </c>
      <c r="O443" s="1">
        <v>1</v>
      </c>
      <c r="P443" s="1">
        <v>1</v>
      </c>
      <c r="Q443" s="24">
        <v>3</v>
      </c>
      <c r="R443" s="1">
        <v>3</v>
      </c>
      <c r="S443" s="1">
        <v>2</v>
      </c>
      <c r="T443" s="1">
        <v>2</v>
      </c>
      <c r="U443" s="1">
        <v>1</v>
      </c>
      <c r="V443" s="24">
        <v>3</v>
      </c>
      <c r="W443" s="1">
        <v>7</v>
      </c>
      <c r="X443" s="1">
        <v>2</v>
      </c>
      <c r="Y443" s="24">
        <v>1</v>
      </c>
      <c r="Z443" s="1" t="s">
        <v>48</v>
      </c>
      <c r="AA443" s="1" t="s">
        <v>48</v>
      </c>
      <c r="AB443" s="1" t="s">
        <v>48</v>
      </c>
      <c r="AC443" s="1" t="s">
        <v>48</v>
      </c>
      <c r="AD443" s="1" t="s">
        <v>48</v>
      </c>
      <c r="AE443" s="1" t="s">
        <v>48</v>
      </c>
      <c r="AF443" s="1" t="s">
        <v>48</v>
      </c>
      <c r="AG443" s="24" t="s">
        <v>48</v>
      </c>
      <c r="AH443" s="1">
        <v>1</v>
      </c>
      <c r="AI443" s="1">
        <v>1</v>
      </c>
      <c r="AJ443" s="24">
        <v>1</v>
      </c>
      <c r="AK443" s="36" t="s">
        <v>48</v>
      </c>
      <c r="AL443" s="9">
        <f t="shared" si="49"/>
        <v>-1.6306949543720271</v>
      </c>
      <c r="AM443" s="9">
        <f t="shared" si="50"/>
        <v>-1.2250776241454506</v>
      </c>
      <c r="AN443">
        <f t="shared" si="51"/>
        <v>0</v>
      </c>
      <c r="AO443" s="6">
        <f t="shared" si="52"/>
        <v>0</v>
      </c>
      <c r="AP443" s="9">
        <f>($AL$3*AL443+$AM$3*AM443+$AN$3*AN443+$AO$3*AO443)+$K$3*VLOOKUP(K443,COND!$A$2:$C$7,2,FALSE)+$L$3*VLOOKUP(L443,COND!$A$2:$C$7,3,FALSE)</f>
        <v>-4.86400098518261</v>
      </c>
      <c r="AQ443" s="28">
        <f t="shared" si="53"/>
        <v>-0.2788339655327477</v>
      </c>
      <c r="AR443" t="str">
        <f t="shared" si="54"/>
        <v>DH</v>
      </c>
      <c r="AS443">
        <v>700</v>
      </c>
      <c r="AT443">
        <v>439</v>
      </c>
      <c r="AV443" t="str">
        <f t="shared" si="55"/>
        <v>Unlikely</v>
      </c>
      <c r="AX443" t="e">
        <f>IF(VLOOKUP($B443,'Draft List'!$D$4:$AC$2598,AX$3,FALSE)&lt;&gt;0,VLOOKUP($B443,'Draft List'!$D$4:$AC$2598,AX$3,FALSE),"")</f>
        <v>#N/A</v>
      </c>
      <c r="AY443" t="e">
        <f>IF(VLOOKUP($B443,'Draft List'!$D$4:$AC$2598,AY$3,FALSE)&lt;&gt;0,VLOOKUP($B443,'Draft List'!$D$4:$AC$2598,AY$3,FALSE),"")</f>
        <v>#N/A</v>
      </c>
      <c r="AZ443" t="e">
        <f>IF(VLOOKUP($B443,'Draft List'!$D$4:$AC$2598,AZ$3,FALSE)&lt;&gt;0,VLOOKUP($B443,'Draft List'!$D$4:$AC$2598,AZ$3,FALSE),"")</f>
        <v>#N/A</v>
      </c>
      <c r="BA443" t="e">
        <f>IF(VLOOKUP($B443,'Draft List'!$D$4:$AC$2598,BA$3,FALSE)&lt;&gt;0,VLOOKUP($B443,'Draft List'!$D$4:$AC$2598,BA$3,FALSE),"")</f>
        <v>#N/A</v>
      </c>
    </row>
    <row r="444" spans="1:53" hidden="1" x14ac:dyDescent="0.25">
      <c r="A444" t="str">
        <f t="shared" si="48"/>
        <v>RPBill White23</v>
      </c>
      <c r="B444" t="e">
        <f>VLOOKUP($A444,draft_listing_batters_stats!$A$1:$B$1324,2,FALSE)</f>
        <v>#N/A</v>
      </c>
      <c r="C444" s="1" t="s">
        <v>885</v>
      </c>
      <c r="D444" s="1" t="s">
        <v>162</v>
      </c>
      <c r="E444" s="1" t="s">
        <v>424</v>
      </c>
      <c r="F444" s="1">
        <v>23</v>
      </c>
      <c r="G444" s="1" t="s">
        <v>44</v>
      </c>
      <c r="H444" s="1" t="s">
        <v>44</v>
      </c>
      <c r="I444" s="1" t="s">
        <v>54</v>
      </c>
      <c r="J444" s="24" t="s">
        <v>54</v>
      </c>
      <c r="K444" s="1" t="s">
        <v>46</v>
      </c>
      <c r="L444" s="24" t="s">
        <v>46</v>
      </c>
      <c r="M444" s="1">
        <v>2</v>
      </c>
      <c r="N444" s="1">
        <v>1</v>
      </c>
      <c r="O444" s="1">
        <v>2</v>
      </c>
      <c r="P444" s="1">
        <v>1</v>
      </c>
      <c r="Q444" s="24">
        <v>1</v>
      </c>
      <c r="R444" s="1">
        <v>3</v>
      </c>
      <c r="S444" s="1">
        <v>2</v>
      </c>
      <c r="T444" s="1">
        <v>2</v>
      </c>
      <c r="U444" s="1">
        <v>1</v>
      </c>
      <c r="V444" s="24">
        <v>3</v>
      </c>
      <c r="W444" s="1">
        <v>8</v>
      </c>
      <c r="X444" s="1">
        <v>3</v>
      </c>
      <c r="Y444" s="24">
        <v>1</v>
      </c>
      <c r="Z444" s="1" t="s">
        <v>48</v>
      </c>
      <c r="AA444" s="1" t="s">
        <v>48</v>
      </c>
      <c r="AB444" s="1" t="s">
        <v>48</v>
      </c>
      <c r="AC444" s="1" t="s">
        <v>48</v>
      </c>
      <c r="AD444" s="1" t="s">
        <v>48</v>
      </c>
      <c r="AE444" s="1" t="s">
        <v>48</v>
      </c>
      <c r="AF444" s="1" t="s">
        <v>48</v>
      </c>
      <c r="AG444" s="24" t="s">
        <v>48</v>
      </c>
      <c r="AH444" s="1">
        <v>1</v>
      </c>
      <c r="AI444" s="1">
        <v>1</v>
      </c>
      <c r="AJ444" s="24">
        <v>1</v>
      </c>
      <c r="AK444" s="36" t="s">
        <v>48</v>
      </c>
      <c r="AL444" s="9">
        <f t="shared" si="49"/>
        <v>-1.6787260196009959</v>
      </c>
      <c r="AM444" s="9">
        <f t="shared" si="50"/>
        <v>-1.2250776241454506</v>
      </c>
      <c r="AN444">
        <f t="shared" si="51"/>
        <v>0</v>
      </c>
      <c r="AO444" s="6">
        <f t="shared" si="52"/>
        <v>0</v>
      </c>
      <c r="AP444" s="9">
        <f>($AL$3*AL444+$AM$3*AM444+$AN$3*AN444+$AO$3*AO444)+$K$3*VLOOKUP(K444,COND!$A$2:$C$7,2,FALSE)+$L$3*VLOOKUP(L444,COND!$A$2:$C$7,3,FALSE)</f>
        <v>-4.868804091705508</v>
      </c>
      <c r="AQ444" s="28">
        <f t="shared" si="53"/>
        <v>-0.27951877528097463</v>
      </c>
      <c r="AR444" t="str">
        <f t="shared" si="54"/>
        <v>DH</v>
      </c>
      <c r="AS444">
        <v>700</v>
      </c>
      <c r="AT444">
        <v>440</v>
      </c>
      <c r="AV444" t="str">
        <f t="shared" si="55"/>
        <v>Unlikely</v>
      </c>
      <c r="AX444" t="e">
        <f>IF(VLOOKUP($B444,'Draft List'!$D$4:$AC$2598,AX$3,FALSE)&lt;&gt;0,VLOOKUP($B444,'Draft List'!$D$4:$AC$2598,AX$3,FALSE),"")</f>
        <v>#N/A</v>
      </c>
      <c r="AY444" t="e">
        <f>IF(VLOOKUP($B444,'Draft List'!$D$4:$AC$2598,AY$3,FALSE)&lt;&gt;0,VLOOKUP($B444,'Draft List'!$D$4:$AC$2598,AY$3,FALSE),"")</f>
        <v>#N/A</v>
      </c>
      <c r="AZ444" t="e">
        <f>IF(VLOOKUP($B444,'Draft List'!$D$4:$AC$2598,AZ$3,FALSE)&lt;&gt;0,VLOOKUP($B444,'Draft List'!$D$4:$AC$2598,AZ$3,FALSE),"")</f>
        <v>#N/A</v>
      </c>
      <c r="BA444" t="e">
        <f>IF(VLOOKUP($B444,'Draft List'!$D$4:$AC$2598,BA$3,FALSE)&lt;&gt;0,VLOOKUP($B444,'Draft List'!$D$4:$AC$2598,BA$3,FALSE),"")</f>
        <v>#N/A</v>
      </c>
    </row>
    <row r="445" spans="1:53" hidden="1" x14ac:dyDescent="0.25">
      <c r="A445" t="str">
        <f t="shared" si="48"/>
        <v>CLJorge Hart21</v>
      </c>
      <c r="B445" t="e">
        <f>VLOOKUP($A445,draft_listing_batters_stats!$A$1:$B$1324,2,FALSE)</f>
        <v>#N/A</v>
      </c>
      <c r="C445" s="1" t="s">
        <v>53</v>
      </c>
      <c r="D445" s="1" t="s">
        <v>137</v>
      </c>
      <c r="E445" s="1" t="s">
        <v>517</v>
      </c>
      <c r="F445" s="1">
        <v>21</v>
      </c>
      <c r="G445" s="1" t="s">
        <v>44</v>
      </c>
      <c r="H445" s="1" t="s">
        <v>44</v>
      </c>
      <c r="I445" s="1" t="s">
        <v>54</v>
      </c>
      <c r="J445" s="24" t="s">
        <v>54</v>
      </c>
      <c r="K445" s="1" t="s">
        <v>46</v>
      </c>
      <c r="L445" s="24" t="s">
        <v>51</v>
      </c>
      <c r="M445" s="1">
        <v>1</v>
      </c>
      <c r="N445" s="1">
        <v>2</v>
      </c>
      <c r="O445" s="1">
        <v>1</v>
      </c>
      <c r="P445" s="1">
        <v>3</v>
      </c>
      <c r="Q445" s="24">
        <v>1</v>
      </c>
      <c r="R445" s="1">
        <v>1</v>
      </c>
      <c r="S445" s="1">
        <v>2</v>
      </c>
      <c r="T445" s="1">
        <v>2</v>
      </c>
      <c r="U445" s="1">
        <v>9</v>
      </c>
      <c r="V445" s="24">
        <v>1</v>
      </c>
      <c r="W445" s="1">
        <v>5</v>
      </c>
      <c r="X445" s="1">
        <v>4</v>
      </c>
      <c r="Y445" s="24">
        <v>1</v>
      </c>
      <c r="Z445" s="1" t="s">
        <v>48</v>
      </c>
      <c r="AA445" s="1" t="s">
        <v>48</v>
      </c>
      <c r="AB445" s="1" t="s">
        <v>48</v>
      </c>
      <c r="AC445" s="1" t="s">
        <v>48</v>
      </c>
      <c r="AD445" s="1" t="s">
        <v>48</v>
      </c>
      <c r="AE445" s="1" t="s">
        <v>48</v>
      </c>
      <c r="AF445" s="1" t="s">
        <v>48</v>
      </c>
      <c r="AG445" s="24" t="s">
        <v>48</v>
      </c>
      <c r="AH445" s="1">
        <v>1</v>
      </c>
      <c r="AI445" s="1">
        <v>3</v>
      </c>
      <c r="AJ445" s="24">
        <v>1</v>
      </c>
      <c r="AK445" s="36" t="s">
        <v>881</v>
      </c>
      <c r="AL445" s="9">
        <f t="shared" si="49"/>
        <v>-1.8538643701897062</v>
      </c>
      <c r="AM445" s="9">
        <f t="shared" si="50"/>
        <v>-1.2325455761083186</v>
      </c>
      <c r="AN445">
        <f t="shared" si="51"/>
        <v>0</v>
      </c>
      <c r="AO445" s="6">
        <f t="shared" si="52"/>
        <v>0</v>
      </c>
      <c r="AP445" s="9">
        <f>($AL$3*AL445+$AM$3*AM445+$AN$3*AN445+$AO$3*AO445)+$K$3*VLOOKUP(K445,COND!$A$2:$C$7,2,FALSE)+$L$3*VLOOKUP(L445,COND!$A$2:$C$7,3,FALSE)</f>
        <v>-4.8759333503187943</v>
      </c>
      <c r="AQ445" s="28">
        <f t="shared" si="53"/>
        <v>-0.28053523947404091</v>
      </c>
      <c r="AR445" t="str">
        <f t="shared" si="54"/>
        <v>DH</v>
      </c>
      <c r="AS445">
        <v>700</v>
      </c>
      <c r="AT445">
        <v>441</v>
      </c>
      <c r="AV445" t="str">
        <f t="shared" si="55"/>
        <v>Unlikely</v>
      </c>
      <c r="AX445" t="e">
        <f>IF(VLOOKUP($B445,'Draft List'!$D$4:$AC$2598,AX$3,FALSE)&lt;&gt;0,VLOOKUP($B445,'Draft List'!$D$4:$AC$2598,AX$3,FALSE),"")</f>
        <v>#N/A</v>
      </c>
      <c r="AY445" t="e">
        <f>IF(VLOOKUP($B445,'Draft List'!$D$4:$AC$2598,AY$3,FALSE)&lt;&gt;0,VLOOKUP($B445,'Draft List'!$D$4:$AC$2598,AY$3,FALSE),"")</f>
        <v>#N/A</v>
      </c>
      <c r="AZ445" t="e">
        <f>IF(VLOOKUP($B445,'Draft List'!$D$4:$AC$2598,AZ$3,FALSE)&lt;&gt;0,VLOOKUP($B445,'Draft List'!$D$4:$AC$2598,AZ$3,FALSE),"")</f>
        <v>#N/A</v>
      </c>
      <c r="BA445" t="e">
        <f>IF(VLOOKUP($B445,'Draft List'!$D$4:$AC$2598,BA$3,FALSE)&lt;&gt;0,VLOOKUP($B445,'Draft List'!$D$4:$AC$2598,BA$3,FALSE),"")</f>
        <v>#N/A</v>
      </c>
    </row>
    <row r="446" spans="1:53" x14ac:dyDescent="0.25">
      <c r="A446" t="str">
        <f t="shared" si="48"/>
        <v>3BNeal Roach21</v>
      </c>
      <c r="B446">
        <f>VLOOKUP($A446,draft_listing_batters_stats!$A$1:$B$1324,2,FALSE)</f>
        <v>14554</v>
      </c>
      <c r="C446" s="1" t="s">
        <v>76</v>
      </c>
      <c r="D446" s="1" t="s">
        <v>1229</v>
      </c>
      <c r="E446" s="1" t="s">
        <v>1595</v>
      </c>
      <c r="F446" s="1">
        <v>21</v>
      </c>
      <c r="G446" s="1" t="s">
        <v>44</v>
      </c>
      <c r="H446" s="1" t="s">
        <v>44</v>
      </c>
      <c r="I446" s="1" t="s">
        <v>54</v>
      </c>
      <c r="J446" s="24" t="s">
        <v>54</v>
      </c>
      <c r="K446" s="1" t="s">
        <v>46</v>
      </c>
      <c r="L446" s="24" t="s">
        <v>47</v>
      </c>
      <c r="M446" s="1">
        <v>1</v>
      </c>
      <c r="N446" s="1">
        <v>4</v>
      </c>
      <c r="O446" s="1">
        <v>1</v>
      </c>
      <c r="P446" s="1">
        <v>3</v>
      </c>
      <c r="Q446" s="24">
        <v>1</v>
      </c>
      <c r="R446" s="1">
        <v>1</v>
      </c>
      <c r="S446" s="1">
        <v>6</v>
      </c>
      <c r="T446" s="1">
        <v>1</v>
      </c>
      <c r="U446" s="1">
        <v>6</v>
      </c>
      <c r="V446" s="24">
        <v>5</v>
      </c>
      <c r="W446" s="1">
        <v>8</v>
      </c>
      <c r="X446" s="1">
        <v>7</v>
      </c>
      <c r="Y446" s="24">
        <v>1</v>
      </c>
      <c r="Z446" s="1" t="s">
        <v>48</v>
      </c>
      <c r="AA446" s="1" t="s">
        <v>48</v>
      </c>
      <c r="AB446" s="1" t="s">
        <v>48</v>
      </c>
      <c r="AC446" s="1">
        <v>4</v>
      </c>
      <c r="AD446" s="1" t="s">
        <v>48</v>
      </c>
      <c r="AE446" s="1" t="s">
        <v>48</v>
      </c>
      <c r="AF446" s="1" t="s">
        <v>48</v>
      </c>
      <c r="AG446" s="24" t="s">
        <v>48</v>
      </c>
      <c r="AH446" s="1">
        <v>3</v>
      </c>
      <c r="AI446" s="1">
        <v>1</v>
      </c>
      <c r="AJ446" s="24">
        <v>6</v>
      </c>
      <c r="AK446" s="36" t="s">
        <v>832</v>
      </c>
      <c r="AL446" s="9">
        <f t="shared" si="49"/>
        <v>-1.7517446109522994</v>
      </c>
      <c r="AM446" s="9">
        <f t="shared" si="50"/>
        <v>-1.2204308424178154</v>
      </c>
      <c r="AN446">
        <f t="shared" si="51"/>
        <v>0</v>
      </c>
      <c r="AO446" s="6">
        <f t="shared" si="52"/>
        <v>0</v>
      </c>
      <c r="AP446" s="9">
        <f>($AL$3*AL446+$AM$3*AM446+$AN$3*AN446+$AO$3*AO446)+$K$3*VLOOKUP(K446,COND!$A$2:$C$7,2,FALSE)+$L$3*VLOOKUP(L446,COND!$A$2:$C$7,3,FALSE)</f>
        <v>-4.9203445701090143</v>
      </c>
      <c r="AQ446" s="28">
        <f t="shared" si="53"/>
        <v>-0.28686723234115713</v>
      </c>
      <c r="AR446" t="str">
        <f t="shared" si="54"/>
        <v>3B</v>
      </c>
      <c r="AS446">
        <v>700</v>
      </c>
      <c r="AT446">
        <v>442</v>
      </c>
      <c r="AV446" t="str">
        <f t="shared" si="55"/>
        <v>Unlikely</v>
      </c>
      <c r="AX446">
        <f>IF(VLOOKUP($B446,'Draft List'!$D$4:$AC$2598,AX$3,FALSE)&lt;&gt;0,VLOOKUP($B446,'Draft List'!$D$4:$AC$2598,AX$3,FALSE),"")</f>
        <v>117</v>
      </c>
      <c r="AY446">
        <f>IF(VLOOKUP($B446,'Draft List'!$D$4:$AC$2598,AY$3,FALSE)&lt;&gt;0,VLOOKUP($B446,'Draft List'!$D$4:$AC$2598,AY$3,FALSE),"")</f>
        <v>5</v>
      </c>
      <c r="AZ446">
        <f>IF(VLOOKUP($B446,'Draft List'!$D$4:$AC$2598,AZ$3,FALSE)&lt;&gt;0,VLOOKUP($B446,'Draft List'!$D$4:$AC$2598,AZ$3,FALSE),"")</f>
        <v>7</v>
      </c>
      <c r="BA446" t="str">
        <f>IF(VLOOKUP($B446,'Draft List'!$D$4:$AC$2598,BA$3,FALSE)&lt;&gt;0,VLOOKUP($B446,'Draft List'!$D$4:$AC$2598,BA$3,FALSE),"")</f>
        <v>Toyama Wind Dancers</v>
      </c>
    </row>
    <row r="447" spans="1:53" hidden="1" x14ac:dyDescent="0.25">
      <c r="A447" t="str">
        <f t="shared" si="48"/>
        <v>SPPerry Bradley23</v>
      </c>
      <c r="B447" t="e">
        <f>VLOOKUP($A447,draft_listing_batters_stats!$A$1:$B$1324,2,FALSE)</f>
        <v>#N/A</v>
      </c>
      <c r="C447" s="1" t="s">
        <v>25</v>
      </c>
      <c r="D447" s="1" t="s">
        <v>784</v>
      </c>
      <c r="E447" s="1" t="s">
        <v>420</v>
      </c>
      <c r="F447" s="1">
        <v>23</v>
      </c>
      <c r="G447" s="1" t="s">
        <v>44</v>
      </c>
      <c r="H447" s="1" t="s">
        <v>58</v>
      </c>
      <c r="I447" s="1" t="s">
        <v>54</v>
      </c>
      <c r="J447" s="24" t="s">
        <v>54</v>
      </c>
      <c r="K447" s="1" t="s">
        <v>46</v>
      </c>
      <c r="L447" s="24" t="s">
        <v>46</v>
      </c>
      <c r="M447" s="1">
        <v>2</v>
      </c>
      <c r="N447" s="1">
        <v>1</v>
      </c>
      <c r="O447" s="1">
        <v>1</v>
      </c>
      <c r="P447" s="1">
        <v>1</v>
      </c>
      <c r="Q447" s="24">
        <v>2</v>
      </c>
      <c r="R447" s="1">
        <v>3</v>
      </c>
      <c r="S447" s="1">
        <v>1</v>
      </c>
      <c r="T447" s="1">
        <v>1</v>
      </c>
      <c r="U447" s="1">
        <v>2</v>
      </c>
      <c r="V447" s="24">
        <v>4</v>
      </c>
      <c r="W447" s="1">
        <v>6</v>
      </c>
      <c r="X447" s="1">
        <v>1</v>
      </c>
      <c r="Y447" s="24">
        <v>1</v>
      </c>
      <c r="Z447" s="1" t="s">
        <v>48</v>
      </c>
      <c r="AA447" s="1" t="s">
        <v>48</v>
      </c>
      <c r="AB447" s="1" t="s">
        <v>48</v>
      </c>
      <c r="AC447" s="1" t="s">
        <v>48</v>
      </c>
      <c r="AD447" s="1" t="s">
        <v>48</v>
      </c>
      <c r="AE447" s="1" t="s">
        <v>48</v>
      </c>
      <c r="AF447" s="1" t="s">
        <v>48</v>
      </c>
      <c r="AG447" s="24" t="s">
        <v>48</v>
      </c>
      <c r="AH447" s="1">
        <v>1</v>
      </c>
      <c r="AI447" s="1">
        <v>2</v>
      </c>
      <c r="AJ447" s="24">
        <v>1</v>
      </c>
      <c r="AK447" s="36" t="s">
        <v>1047</v>
      </c>
      <c r="AL447" s="9">
        <f t="shared" si="49"/>
        <v>-1.7217711738078139</v>
      </c>
      <c r="AM447" s="9">
        <f t="shared" si="50"/>
        <v>-1.2294731079613912</v>
      </c>
      <c r="AN447">
        <f t="shared" si="51"/>
        <v>0</v>
      </c>
      <c r="AO447" s="6">
        <f t="shared" si="52"/>
        <v>0</v>
      </c>
      <c r="AP447" s="9">
        <f>($AL$3*AL447+$AM$3*AM447+$AN$3*AN447+$AO$3*AO447)+$K$3*VLOOKUP(K447,COND!$A$2:$C$7,2,FALSE)+$L$3*VLOOKUP(L447,COND!$A$2:$C$7,3,FALSE)</f>
        <v>-4.9258544129174755</v>
      </c>
      <c r="AQ447" s="28">
        <f t="shared" si="53"/>
        <v>-0.28765280602111698</v>
      </c>
      <c r="AR447" t="str">
        <f t="shared" si="54"/>
        <v>DH</v>
      </c>
      <c r="AS447">
        <v>700</v>
      </c>
      <c r="AT447">
        <v>443</v>
      </c>
      <c r="AV447" t="str">
        <f t="shared" si="55"/>
        <v>Unlikely</v>
      </c>
      <c r="AX447" t="e">
        <f>IF(VLOOKUP($B447,'Draft List'!$D$4:$AC$2598,AX$3,FALSE)&lt;&gt;0,VLOOKUP($B447,'Draft List'!$D$4:$AC$2598,AX$3,FALSE),"")</f>
        <v>#N/A</v>
      </c>
      <c r="AY447" t="e">
        <f>IF(VLOOKUP($B447,'Draft List'!$D$4:$AC$2598,AY$3,FALSE)&lt;&gt;0,VLOOKUP($B447,'Draft List'!$D$4:$AC$2598,AY$3,FALSE),"")</f>
        <v>#N/A</v>
      </c>
      <c r="AZ447" t="e">
        <f>IF(VLOOKUP($B447,'Draft List'!$D$4:$AC$2598,AZ$3,FALSE)&lt;&gt;0,VLOOKUP($B447,'Draft List'!$D$4:$AC$2598,AZ$3,FALSE),"")</f>
        <v>#N/A</v>
      </c>
      <c r="BA447" t="e">
        <f>IF(VLOOKUP($B447,'Draft List'!$D$4:$AC$2598,BA$3,FALSE)&lt;&gt;0,VLOOKUP($B447,'Draft List'!$D$4:$AC$2598,BA$3,FALSE),"")</f>
        <v>#N/A</v>
      </c>
    </row>
    <row r="448" spans="1:53" hidden="1" x14ac:dyDescent="0.25">
      <c r="A448" t="str">
        <f t="shared" si="48"/>
        <v>RPTom Willis24</v>
      </c>
      <c r="B448" t="e">
        <f>VLOOKUP($A448,draft_listing_batters_stats!$A$1:$B$1324,2,FALSE)</f>
        <v>#N/A</v>
      </c>
      <c r="C448" s="1" t="s">
        <v>885</v>
      </c>
      <c r="D448" s="1" t="s">
        <v>550</v>
      </c>
      <c r="E448" s="1" t="s">
        <v>463</v>
      </c>
      <c r="F448" s="1">
        <v>24</v>
      </c>
      <c r="G448" s="1" t="s">
        <v>58</v>
      </c>
      <c r="H448" s="1" t="s">
        <v>58</v>
      </c>
      <c r="I448" s="1" t="s">
        <v>54</v>
      </c>
      <c r="J448" s="24" t="s">
        <v>54</v>
      </c>
      <c r="K448" s="1" t="s">
        <v>46</v>
      </c>
      <c r="L448" s="24" t="s">
        <v>46</v>
      </c>
      <c r="M448" s="1">
        <v>2</v>
      </c>
      <c r="N448" s="1">
        <v>1</v>
      </c>
      <c r="O448" s="1">
        <v>1</v>
      </c>
      <c r="P448" s="1">
        <v>1</v>
      </c>
      <c r="Q448" s="24">
        <v>2</v>
      </c>
      <c r="R448" s="1">
        <v>3</v>
      </c>
      <c r="S448" s="1">
        <v>1</v>
      </c>
      <c r="T448" s="1">
        <v>1</v>
      </c>
      <c r="U448" s="1">
        <v>2</v>
      </c>
      <c r="V448" s="24">
        <v>4</v>
      </c>
      <c r="W448" s="1">
        <v>5</v>
      </c>
      <c r="X448" s="1">
        <v>2</v>
      </c>
      <c r="Y448" s="24">
        <v>1</v>
      </c>
      <c r="Z448" s="1" t="s">
        <v>48</v>
      </c>
      <c r="AA448" s="1" t="s">
        <v>48</v>
      </c>
      <c r="AB448" s="1" t="s">
        <v>48</v>
      </c>
      <c r="AC448" s="1" t="s">
        <v>48</v>
      </c>
      <c r="AD448" s="1" t="s">
        <v>48</v>
      </c>
      <c r="AE448" s="1" t="s">
        <v>48</v>
      </c>
      <c r="AF448" s="1" t="s">
        <v>48</v>
      </c>
      <c r="AG448" s="24" t="s">
        <v>48</v>
      </c>
      <c r="AH448" s="1">
        <v>1</v>
      </c>
      <c r="AI448" s="1">
        <v>1</v>
      </c>
      <c r="AJ448" s="24">
        <v>1</v>
      </c>
      <c r="AK448" s="36" t="s">
        <v>50</v>
      </c>
      <c r="AL448" s="9">
        <f t="shared" si="49"/>
        <v>-1.7217711738078139</v>
      </c>
      <c r="AM448" s="9">
        <f t="shared" si="50"/>
        <v>-1.2294731079613912</v>
      </c>
      <c r="AN448">
        <f t="shared" si="51"/>
        <v>0</v>
      </c>
      <c r="AO448" s="6">
        <f t="shared" si="52"/>
        <v>0</v>
      </c>
      <c r="AP448" s="9">
        <f>($AL$3*AL448+$AM$3*AM448+$AN$3*AN448+$AO$3*AO448)+$K$3*VLOOKUP(K448,COND!$A$2:$C$7,2,FALSE)+$L$3*VLOOKUP(L448,COND!$A$2:$C$7,3,FALSE)</f>
        <v>-4.9258544129174755</v>
      </c>
      <c r="AQ448" s="28">
        <f t="shared" si="53"/>
        <v>-0.28765280602111698</v>
      </c>
      <c r="AR448" t="str">
        <f t="shared" si="54"/>
        <v>DH</v>
      </c>
      <c r="AS448">
        <v>700</v>
      </c>
      <c r="AT448">
        <v>444</v>
      </c>
      <c r="AV448" t="str">
        <f t="shared" si="55"/>
        <v>Unlikely</v>
      </c>
      <c r="AX448" t="e">
        <f>IF(VLOOKUP($B448,'Draft List'!$D$4:$AC$2598,AX$3,FALSE)&lt;&gt;0,VLOOKUP($B448,'Draft List'!$D$4:$AC$2598,AX$3,FALSE),"")</f>
        <v>#N/A</v>
      </c>
      <c r="AY448" t="e">
        <f>IF(VLOOKUP($B448,'Draft List'!$D$4:$AC$2598,AY$3,FALSE)&lt;&gt;0,VLOOKUP($B448,'Draft List'!$D$4:$AC$2598,AY$3,FALSE),"")</f>
        <v>#N/A</v>
      </c>
      <c r="AZ448" t="e">
        <f>IF(VLOOKUP($B448,'Draft List'!$D$4:$AC$2598,AZ$3,FALSE)&lt;&gt;0,VLOOKUP($B448,'Draft List'!$D$4:$AC$2598,AZ$3,FALSE),"")</f>
        <v>#N/A</v>
      </c>
      <c r="BA448" t="e">
        <f>IF(VLOOKUP($B448,'Draft List'!$D$4:$AC$2598,BA$3,FALSE)&lt;&gt;0,VLOOKUP($B448,'Draft List'!$D$4:$AC$2598,BA$3,FALSE),"")</f>
        <v>#N/A</v>
      </c>
    </row>
    <row r="449" spans="1:53" hidden="1" x14ac:dyDescent="0.25">
      <c r="A449" t="str">
        <f t="shared" si="48"/>
        <v>C-John Miller21</v>
      </c>
      <c r="B449">
        <f>VLOOKUP($A449,draft_listing_batters_stats!$A$1:$B$1324,2,FALSE)</f>
        <v>8147</v>
      </c>
      <c r="C449" s="1" t="s">
        <v>93</v>
      </c>
      <c r="D449" s="1" t="s">
        <v>213</v>
      </c>
      <c r="E449" s="1" t="s">
        <v>180</v>
      </c>
      <c r="F449" s="1">
        <v>21</v>
      </c>
      <c r="G449" s="1" t="s">
        <v>44</v>
      </c>
      <c r="H449" s="1" t="s">
        <v>44</v>
      </c>
      <c r="I449" s="1" t="s">
        <v>54</v>
      </c>
      <c r="J449" s="24" t="s">
        <v>54</v>
      </c>
      <c r="K449" s="1" t="s">
        <v>46</v>
      </c>
      <c r="L449" s="24" t="s">
        <v>47</v>
      </c>
      <c r="M449" s="1">
        <v>1</v>
      </c>
      <c r="N449" s="1">
        <v>1</v>
      </c>
      <c r="O449" s="1">
        <v>1</v>
      </c>
      <c r="P449" s="1">
        <v>2</v>
      </c>
      <c r="Q449" s="24">
        <v>2</v>
      </c>
      <c r="R449" s="1">
        <v>1</v>
      </c>
      <c r="S449" s="1">
        <v>1</v>
      </c>
      <c r="T449" s="1">
        <v>4</v>
      </c>
      <c r="U449" s="1">
        <v>6</v>
      </c>
      <c r="V449" s="24">
        <v>3</v>
      </c>
      <c r="W449" s="1">
        <v>2</v>
      </c>
      <c r="X449" s="1">
        <v>3</v>
      </c>
      <c r="Y449" s="24">
        <v>5</v>
      </c>
      <c r="Z449" s="1">
        <v>1</v>
      </c>
      <c r="AA449" s="1" t="s">
        <v>48</v>
      </c>
      <c r="AB449" s="1" t="s">
        <v>48</v>
      </c>
      <c r="AC449" s="1" t="s">
        <v>48</v>
      </c>
      <c r="AD449" s="1" t="s">
        <v>48</v>
      </c>
      <c r="AE449" s="1" t="s">
        <v>48</v>
      </c>
      <c r="AF449" s="1" t="s">
        <v>48</v>
      </c>
      <c r="AG449" s="24" t="s">
        <v>48</v>
      </c>
      <c r="AH449" s="1">
        <v>1</v>
      </c>
      <c r="AI449" s="1">
        <v>3</v>
      </c>
      <c r="AJ449" s="24">
        <v>5</v>
      </c>
      <c r="AK449" s="36" t="s">
        <v>826</v>
      </c>
      <c r="AL449" s="9">
        <f t="shared" si="49"/>
        <v>-1.9546174600009074</v>
      </c>
      <c r="AM449" s="9">
        <f t="shared" si="50"/>
        <v>-1.3065784380737953</v>
      </c>
      <c r="AN449">
        <f t="shared" si="51"/>
        <v>0</v>
      </c>
      <c r="AO449" s="6">
        <f t="shared" si="52"/>
        <v>1</v>
      </c>
      <c r="AP449" s="9">
        <f>($AL$3*AL449+$AM$3*AM449+$AN$3*AN449+$AO$3*AO449)+$K$3*VLOOKUP(K449,COND!$A$2:$C$7,2,FALSE)+$L$3*VLOOKUP(L449,COND!$A$2:$C$7,3,FALSE)</f>
        <v>-4.9744030028856336</v>
      </c>
      <c r="AQ449" s="28">
        <f t="shared" si="53"/>
        <v>-0.29457469032960931</v>
      </c>
      <c r="AR449" t="str">
        <f t="shared" si="54"/>
        <v>C</v>
      </c>
      <c r="AS449">
        <v>700</v>
      </c>
      <c r="AT449">
        <v>445</v>
      </c>
      <c r="AV449" t="str">
        <f t="shared" si="55"/>
        <v>Unlikely</v>
      </c>
      <c r="AX449" t="str">
        <f>IF(VLOOKUP($B449,'Draft List'!$D$4:$AC$2598,AX$3,FALSE)&lt;&gt;0,VLOOKUP($B449,'Draft List'!$D$4:$AC$2598,AX$3,FALSE),"")</f>
        <v/>
      </c>
      <c r="AY449" t="str">
        <f>IF(VLOOKUP($B449,'Draft List'!$D$4:$AC$2598,AY$3,FALSE)&lt;&gt;0,VLOOKUP($B449,'Draft List'!$D$4:$AC$2598,AY$3,FALSE),"")</f>
        <v/>
      </c>
      <c r="AZ449" t="str">
        <f>IF(VLOOKUP($B449,'Draft List'!$D$4:$AC$2598,AZ$3,FALSE)&lt;&gt;0,VLOOKUP($B449,'Draft List'!$D$4:$AC$2598,AZ$3,FALSE),"")</f>
        <v/>
      </c>
      <c r="BA449" t="str">
        <f>IF(VLOOKUP($B449,'Draft List'!$D$4:$AC$2598,BA$3,FALSE)&lt;&gt;0,VLOOKUP($B449,'Draft List'!$D$4:$AC$2598,BA$3,FALSE),"")</f>
        <v/>
      </c>
    </row>
    <row r="450" spans="1:53" hidden="1" x14ac:dyDescent="0.25">
      <c r="A450" t="str">
        <f t="shared" si="48"/>
        <v>RPJosé Rincón21</v>
      </c>
      <c r="B450" t="e">
        <f>VLOOKUP($A450,draft_listing_batters_stats!$A$1:$B$1324,2,FALSE)</f>
        <v>#N/A</v>
      </c>
      <c r="C450" s="1" t="s">
        <v>885</v>
      </c>
      <c r="D450" s="1" t="s">
        <v>150</v>
      </c>
      <c r="E450" s="1" t="s">
        <v>1591</v>
      </c>
      <c r="F450" s="1">
        <v>21</v>
      </c>
      <c r="G450" s="1" t="s">
        <v>44</v>
      </c>
      <c r="H450" s="1" t="s">
        <v>44</v>
      </c>
      <c r="I450" s="1" t="s">
        <v>54</v>
      </c>
      <c r="J450" s="24" t="s">
        <v>54</v>
      </c>
      <c r="K450" s="1" t="s">
        <v>47</v>
      </c>
      <c r="L450" s="24" t="s">
        <v>46</v>
      </c>
      <c r="M450" s="1">
        <v>1</v>
      </c>
      <c r="N450" s="1">
        <v>1</v>
      </c>
      <c r="O450" s="1">
        <v>2</v>
      </c>
      <c r="P450" s="1">
        <v>1</v>
      </c>
      <c r="Q450" s="24">
        <v>2</v>
      </c>
      <c r="R450" s="1">
        <v>3</v>
      </c>
      <c r="S450" s="1">
        <v>2</v>
      </c>
      <c r="T450" s="1">
        <v>2</v>
      </c>
      <c r="U450" s="1">
        <v>1</v>
      </c>
      <c r="V450" s="24">
        <v>3</v>
      </c>
      <c r="W450" s="1">
        <v>5</v>
      </c>
      <c r="X450" s="1">
        <v>2</v>
      </c>
      <c r="Y450" s="24">
        <v>1</v>
      </c>
      <c r="Z450" s="1" t="s">
        <v>48</v>
      </c>
      <c r="AA450" s="1" t="s">
        <v>48</v>
      </c>
      <c r="AB450" s="1" t="s">
        <v>48</v>
      </c>
      <c r="AC450" s="1" t="s">
        <v>48</v>
      </c>
      <c r="AD450" s="1" t="s">
        <v>48</v>
      </c>
      <c r="AE450" s="1" t="s">
        <v>48</v>
      </c>
      <c r="AF450" s="1" t="s">
        <v>48</v>
      </c>
      <c r="AG450" s="24" t="s">
        <v>48</v>
      </c>
      <c r="AH450" s="1">
        <v>1</v>
      </c>
      <c r="AI450" s="1">
        <v>2</v>
      </c>
      <c r="AJ450" s="24">
        <v>5</v>
      </c>
      <c r="AK450" s="36" t="s">
        <v>826</v>
      </c>
      <c r="AL450" s="9">
        <f t="shared" si="49"/>
        <v>-1.961265515986587</v>
      </c>
      <c r="AM450" s="9">
        <f t="shared" si="50"/>
        <v>-1.2250776241454506</v>
      </c>
      <c r="AN450">
        <f t="shared" si="51"/>
        <v>0</v>
      </c>
      <c r="AO450" s="6">
        <f t="shared" si="52"/>
        <v>0</v>
      </c>
      <c r="AP450" s="9">
        <f>($AL$3*AL450+$AM$3*AM450+$AN$3*AN450+$AO$3*AO450)+$K$3*VLOOKUP(K450,COND!$A$2:$C$7,2,FALSE)+$L$3*VLOOKUP(L450,COND!$A$2:$C$7,3,FALSE)</f>
        <v>-4.9970580413440651</v>
      </c>
      <c r="AQ450" s="28">
        <f t="shared" si="53"/>
        <v>-0.29780476468020445</v>
      </c>
      <c r="AR450" t="str">
        <f t="shared" si="54"/>
        <v>DH</v>
      </c>
      <c r="AS450">
        <v>700</v>
      </c>
      <c r="AT450">
        <v>446</v>
      </c>
      <c r="AV450" t="str">
        <f t="shared" si="55"/>
        <v>Unlikely</v>
      </c>
      <c r="AX450" t="e">
        <f>IF(VLOOKUP($B450,'Draft List'!$D$4:$AC$2598,AX$3,FALSE)&lt;&gt;0,VLOOKUP($B450,'Draft List'!$D$4:$AC$2598,AX$3,FALSE),"")</f>
        <v>#N/A</v>
      </c>
      <c r="AY450" t="e">
        <f>IF(VLOOKUP($B450,'Draft List'!$D$4:$AC$2598,AY$3,FALSE)&lt;&gt;0,VLOOKUP($B450,'Draft List'!$D$4:$AC$2598,AY$3,FALSE),"")</f>
        <v>#N/A</v>
      </c>
      <c r="AZ450" t="e">
        <f>IF(VLOOKUP($B450,'Draft List'!$D$4:$AC$2598,AZ$3,FALSE)&lt;&gt;0,VLOOKUP($B450,'Draft List'!$D$4:$AC$2598,AZ$3,FALSE),"")</f>
        <v>#N/A</v>
      </c>
      <c r="BA450" t="e">
        <f>IF(VLOOKUP($B450,'Draft List'!$D$4:$AC$2598,BA$3,FALSE)&lt;&gt;0,VLOOKUP($B450,'Draft List'!$D$4:$AC$2598,BA$3,FALSE),"")</f>
        <v>#N/A</v>
      </c>
    </row>
    <row r="451" spans="1:53" hidden="1" x14ac:dyDescent="0.25">
      <c r="A451" t="str">
        <f t="shared" si="48"/>
        <v>LFOliver Peterson18</v>
      </c>
      <c r="B451">
        <f>VLOOKUP($A451,draft_listing_batters_stats!$A$1:$B$1324,2,FALSE)</f>
        <v>7628</v>
      </c>
      <c r="C451" s="1" t="s">
        <v>55</v>
      </c>
      <c r="D451" s="1" t="s">
        <v>512</v>
      </c>
      <c r="E451" s="1" t="s">
        <v>547</v>
      </c>
      <c r="F451" s="1">
        <v>18</v>
      </c>
      <c r="G451" s="1" t="s">
        <v>58</v>
      </c>
      <c r="H451" s="1" t="s">
        <v>44</v>
      </c>
      <c r="I451" s="1" t="s">
        <v>54</v>
      </c>
      <c r="J451" s="24" t="s">
        <v>54</v>
      </c>
      <c r="K451" s="1" t="s">
        <v>46</v>
      </c>
      <c r="L451" s="24" t="s">
        <v>46</v>
      </c>
      <c r="M451" s="1">
        <v>1</v>
      </c>
      <c r="N451" s="1">
        <v>1</v>
      </c>
      <c r="O451" s="1">
        <v>1</v>
      </c>
      <c r="P451" s="1">
        <v>1</v>
      </c>
      <c r="Q451" s="24">
        <v>1</v>
      </c>
      <c r="R451" s="1">
        <v>1</v>
      </c>
      <c r="S451" s="1">
        <v>5</v>
      </c>
      <c r="T451" s="1">
        <v>5</v>
      </c>
      <c r="U451" s="1">
        <v>3</v>
      </c>
      <c r="V451" s="24">
        <v>3</v>
      </c>
      <c r="W451" s="1">
        <v>6</v>
      </c>
      <c r="X451" s="1">
        <v>5</v>
      </c>
      <c r="Y451" s="24">
        <v>1</v>
      </c>
      <c r="Z451" s="1" t="s">
        <v>48</v>
      </c>
      <c r="AA451" s="1" t="s">
        <v>48</v>
      </c>
      <c r="AB451" s="1" t="s">
        <v>48</v>
      </c>
      <c r="AC451" s="1" t="s">
        <v>48</v>
      </c>
      <c r="AD451" s="1" t="s">
        <v>48</v>
      </c>
      <c r="AE451" s="1">
        <v>5</v>
      </c>
      <c r="AF451" s="1" t="s">
        <v>48</v>
      </c>
      <c r="AG451" s="24" t="s">
        <v>48</v>
      </c>
      <c r="AH451" s="1">
        <v>7</v>
      </c>
      <c r="AI451" s="1">
        <v>10</v>
      </c>
      <c r="AJ451" s="24">
        <v>10</v>
      </c>
      <c r="AK451" s="36" t="s">
        <v>832</v>
      </c>
      <c r="AL451" s="9">
        <f t="shared" si="49"/>
        <v>-2.0843433498275723</v>
      </c>
      <c r="AM451" s="9">
        <f t="shared" si="50"/>
        <v>-1.2884060756038231</v>
      </c>
      <c r="AN451">
        <f t="shared" si="51"/>
        <v>4</v>
      </c>
      <c r="AO451" s="6">
        <f t="shared" si="52"/>
        <v>0</v>
      </c>
      <c r="AP451" s="9">
        <f>($AL$3*AL451+$AM$3*AM451+$AN$3*AN451+$AO$3*AO451)+$K$3*VLOOKUP(K451,COND!$A$2:$C$7,2,FALSE)+$L$3*VLOOKUP(L451,COND!$A$2:$C$7,3,FALSE)</f>
        <v>-5.0026405755619692</v>
      </c>
      <c r="AQ451" s="28">
        <f t="shared" si="53"/>
        <v>-0.29860070244131914</v>
      </c>
      <c r="AR451" t="str">
        <f t="shared" si="54"/>
        <v>LF</v>
      </c>
      <c r="AS451">
        <v>700</v>
      </c>
      <c r="AT451">
        <v>447</v>
      </c>
      <c r="AV451" t="str">
        <f t="shared" si="55"/>
        <v>Unlikely</v>
      </c>
      <c r="AX451" t="str">
        <f>IF(VLOOKUP($B451,'Draft List'!$D$4:$AC$2598,AX$3,FALSE)&lt;&gt;0,VLOOKUP($B451,'Draft List'!$D$4:$AC$2598,AX$3,FALSE),"")</f>
        <v/>
      </c>
      <c r="AY451" t="str">
        <f>IF(VLOOKUP($B451,'Draft List'!$D$4:$AC$2598,AY$3,FALSE)&lt;&gt;0,VLOOKUP($B451,'Draft List'!$D$4:$AC$2598,AY$3,FALSE),"")</f>
        <v/>
      </c>
      <c r="AZ451" t="str">
        <f>IF(VLOOKUP($B451,'Draft List'!$D$4:$AC$2598,AZ$3,FALSE)&lt;&gt;0,VLOOKUP($B451,'Draft List'!$D$4:$AC$2598,AZ$3,FALSE),"")</f>
        <v/>
      </c>
      <c r="BA451" t="str">
        <f>IF(VLOOKUP($B451,'Draft List'!$D$4:$AC$2598,BA$3,FALSE)&lt;&gt;0,VLOOKUP($B451,'Draft List'!$D$4:$AC$2598,BA$3,FALSE),"")</f>
        <v/>
      </c>
    </row>
    <row r="452" spans="1:53" hidden="1" x14ac:dyDescent="0.25">
      <c r="A452" t="str">
        <f t="shared" si="48"/>
        <v>SPDavid López21</v>
      </c>
      <c r="B452" t="e">
        <f>VLOOKUP($A452,draft_listing_batters_stats!$A$1:$B$1324,2,FALSE)</f>
        <v>#N/A</v>
      </c>
      <c r="C452" s="1" t="s">
        <v>25</v>
      </c>
      <c r="D452" s="1" t="s">
        <v>187</v>
      </c>
      <c r="E452" s="1" t="s">
        <v>167</v>
      </c>
      <c r="F452" s="1">
        <v>21</v>
      </c>
      <c r="G452" s="1" t="s">
        <v>44</v>
      </c>
      <c r="H452" s="1" t="s">
        <v>44</v>
      </c>
      <c r="I452" s="1" t="s">
        <v>54</v>
      </c>
      <c r="J452" s="24" t="s">
        <v>54</v>
      </c>
      <c r="K452" s="1" t="s">
        <v>46</v>
      </c>
      <c r="L452" s="24" t="s">
        <v>47</v>
      </c>
      <c r="M452" s="1">
        <v>1</v>
      </c>
      <c r="N452" s="1">
        <v>2</v>
      </c>
      <c r="O452" s="1">
        <v>2</v>
      </c>
      <c r="P452" s="1">
        <v>1</v>
      </c>
      <c r="Q452" s="24">
        <v>1</v>
      </c>
      <c r="R452" s="1">
        <v>2</v>
      </c>
      <c r="S452" s="1">
        <v>3</v>
      </c>
      <c r="T452" s="1">
        <v>2</v>
      </c>
      <c r="U452" s="1">
        <v>4</v>
      </c>
      <c r="V452" s="24">
        <v>3</v>
      </c>
      <c r="W452" s="1">
        <v>7</v>
      </c>
      <c r="X452" s="1">
        <v>5</v>
      </c>
      <c r="Y452" s="24">
        <v>1</v>
      </c>
      <c r="Z452" s="1" t="s">
        <v>48</v>
      </c>
      <c r="AA452" s="1" t="s">
        <v>48</v>
      </c>
      <c r="AB452" s="1" t="s">
        <v>48</v>
      </c>
      <c r="AC452" s="1" t="s">
        <v>48</v>
      </c>
      <c r="AD452" s="1" t="s">
        <v>48</v>
      </c>
      <c r="AE452" s="1" t="s">
        <v>48</v>
      </c>
      <c r="AF452" s="1" t="s">
        <v>48</v>
      </c>
      <c r="AG452" s="24" t="s">
        <v>48</v>
      </c>
      <c r="AH452" s="1">
        <v>4</v>
      </c>
      <c r="AI452" s="1">
        <v>3</v>
      </c>
      <c r="AJ452" s="24">
        <v>3</v>
      </c>
      <c r="AK452" s="36" t="s">
        <v>854</v>
      </c>
      <c r="AL452" s="9">
        <f t="shared" si="49"/>
        <v>-1.9502219761849671</v>
      </c>
      <c r="AM452" s="9">
        <f t="shared" si="50"/>
        <v>-1.2274449307006789</v>
      </c>
      <c r="AN452">
        <f t="shared" si="51"/>
        <v>0</v>
      </c>
      <c r="AO452" s="6">
        <f t="shared" si="52"/>
        <v>0</v>
      </c>
      <c r="AP452" s="9">
        <f>($AL$3*AL452+$AM$3*AM452+$AN$3*AN452+$AO$3*AO452)+$K$3*VLOOKUP(K452,COND!$A$2:$C$7,2,FALSE)+$L$3*VLOOKUP(L452,COND!$A$2:$C$7,3,FALSE)</f>
        <v>-5.0243613660266444</v>
      </c>
      <c r="AQ452" s="28">
        <f t="shared" si="53"/>
        <v>-0.30169757505459371</v>
      </c>
      <c r="AR452" t="str">
        <f t="shared" si="54"/>
        <v>DH</v>
      </c>
      <c r="AS452">
        <v>700</v>
      </c>
      <c r="AT452">
        <v>448</v>
      </c>
      <c r="AV452" t="str">
        <f t="shared" si="55"/>
        <v>Unlikely</v>
      </c>
      <c r="AX452" t="e">
        <f>IF(VLOOKUP($B452,'Draft List'!$D$4:$AC$2598,AX$3,FALSE)&lt;&gt;0,VLOOKUP($B452,'Draft List'!$D$4:$AC$2598,AX$3,FALSE),"")</f>
        <v>#N/A</v>
      </c>
      <c r="AY452" t="e">
        <f>IF(VLOOKUP($B452,'Draft List'!$D$4:$AC$2598,AY$3,FALSE)&lt;&gt;0,VLOOKUP($B452,'Draft List'!$D$4:$AC$2598,AY$3,FALSE),"")</f>
        <v>#N/A</v>
      </c>
      <c r="AZ452" t="e">
        <f>IF(VLOOKUP($B452,'Draft List'!$D$4:$AC$2598,AZ$3,FALSE)&lt;&gt;0,VLOOKUP($B452,'Draft List'!$D$4:$AC$2598,AZ$3,FALSE),"")</f>
        <v>#N/A</v>
      </c>
      <c r="BA452" t="e">
        <f>IF(VLOOKUP($B452,'Draft List'!$D$4:$AC$2598,BA$3,FALSE)&lt;&gt;0,VLOOKUP($B452,'Draft List'!$D$4:$AC$2598,BA$3,FALSE),"")</f>
        <v>#N/A</v>
      </c>
    </row>
    <row r="453" spans="1:53" x14ac:dyDescent="0.25">
      <c r="A453" t="str">
        <f t="shared" ref="A453:A516" si="56">IF(C453="C","C-",C453)&amp;D453&amp;" "&amp;E453&amp;F453</f>
        <v>3BPat Smith21</v>
      </c>
      <c r="B453">
        <f>VLOOKUP($A453,draft_listing_batters_stats!$A$1:$B$1324,2,FALSE)</f>
        <v>7951</v>
      </c>
      <c r="C453" s="1" t="s">
        <v>76</v>
      </c>
      <c r="D453" s="1" t="s">
        <v>198</v>
      </c>
      <c r="E453" s="1" t="s">
        <v>178</v>
      </c>
      <c r="F453" s="1">
        <v>21</v>
      </c>
      <c r="G453" s="1" t="s">
        <v>44</v>
      </c>
      <c r="H453" s="1" t="s">
        <v>44</v>
      </c>
      <c r="I453" s="1" t="s">
        <v>54</v>
      </c>
      <c r="J453" s="24" t="s">
        <v>54</v>
      </c>
      <c r="K453" s="1" t="s">
        <v>47</v>
      </c>
      <c r="L453" s="24" t="s">
        <v>46</v>
      </c>
      <c r="M453" s="1">
        <v>1</v>
      </c>
      <c r="N453" s="1">
        <v>2</v>
      </c>
      <c r="O453" s="1">
        <v>1</v>
      </c>
      <c r="P453" s="1">
        <v>2</v>
      </c>
      <c r="Q453" s="24">
        <v>2</v>
      </c>
      <c r="R453" s="1">
        <v>2</v>
      </c>
      <c r="S453" s="1">
        <v>2</v>
      </c>
      <c r="T453" s="1">
        <v>2</v>
      </c>
      <c r="U453" s="1">
        <v>5</v>
      </c>
      <c r="V453" s="24">
        <v>2</v>
      </c>
      <c r="W453" s="1">
        <v>7</v>
      </c>
      <c r="X453" s="1">
        <v>8</v>
      </c>
      <c r="Y453" s="24">
        <v>1</v>
      </c>
      <c r="Z453" s="1" t="s">
        <v>48</v>
      </c>
      <c r="AA453" s="1" t="s">
        <v>48</v>
      </c>
      <c r="AB453" s="1" t="s">
        <v>48</v>
      </c>
      <c r="AC453" s="1">
        <v>4</v>
      </c>
      <c r="AD453" s="1" t="s">
        <v>48</v>
      </c>
      <c r="AE453" s="1" t="s">
        <v>48</v>
      </c>
      <c r="AF453" s="1" t="s">
        <v>48</v>
      </c>
      <c r="AG453" s="24" t="s">
        <v>48</v>
      </c>
      <c r="AH453" s="1">
        <v>2</v>
      </c>
      <c r="AI453" s="1">
        <v>3</v>
      </c>
      <c r="AJ453" s="24">
        <v>4</v>
      </c>
      <c r="AK453" s="36" t="s">
        <v>826</v>
      </c>
      <c r="AL453" s="9">
        <f t="shared" ref="AL453:AL516" si="57">($M$3*(M453-$R$1)/$R$2+$N$3*(N453-$S$1)/$S$2+$O$3*(O453-$T$1)/$T$2+$P$3*(P453-$U$1)/$U$2+$Q$3*(Q453-$V$1)/$V$2)/(SUM($M$3:$Q$3))</f>
        <v>-1.9035575803822038</v>
      </c>
      <c r="AM453" s="9">
        <f t="shared" ref="AM453:AM516" si="58">($M$3*(R453-$R$1)/$R$2+$N$3*(S453-$S$1)/$S$2+$O$3*(T453-$T$1)/$T$2+$P$3*(U453-$U$1)/$U$2+$Q$3*(V453-$V$1)/$V$2)/(SUM($M$3:$Q$3))</f>
        <v>-1.2288116001268847</v>
      </c>
      <c r="AN453">
        <f t="shared" ref="AN453:AN516" si="59">IF(AVERAGE(AH453:AI453)&gt;9,1,0)+IF(AVERAGE(AH453:AI453)&gt;7,1,0)+IF(AH453&gt;7,1,0)+IF(AI453&gt;7,1,0)+IF(AJ453&gt;8,1,0)+IF(AJ453&gt;6,1,0)</f>
        <v>0</v>
      </c>
      <c r="AO453" s="6">
        <f t="shared" ref="AO453:AO516" si="60">MIN(2,IF(OR(Z453="-",Y453&lt;5),0,1+IF(Z453&gt;7,1+IF(Y453&gt;7,0.25,0),IF(Z453&gt;4,0.5+IF(Y453&gt;7,0.25,0),0+IF(Y453&gt;7,0.25))))+IF(AA453="-",0,IF(AA453&gt;9,0.5,IF(AA453&gt;7,0.25,0)))+IF(AB453="-",0,IF(AB453&gt;7,1.1,IF(AB453&gt;4,0.6,0)))+IF(OR(AC453="-",W453&lt;5),0,IF(AC453&gt;7,1+IF(W453&gt;7,0.25,0),IF(AC453&gt;4,0.5+IF(W453&gt;7,0.25,0),0)))+IF(AD453="-",0,IF(AD453&gt;7,1.5,IF(AD453&gt;4,1,0)))+IF(AE453="-",0,IF(AE453&gt;9,0.5,IF(AE453&gt;7,0.25,0)))+IF(AF453="-",0,IF(AF453&gt;7,1.25,IF(AF453&gt;4,0.75,0)))+IF(OR(AG453="-",X453&lt;4),0,IF(AG453&gt;7,1+IF(X453&gt;7,0.15,0),IF(AG453&gt;4,0.5+IF(X453&gt;7,0.15,0),0))))</f>
        <v>0</v>
      </c>
      <c r="AP453" s="9">
        <f>($AL$3*AL453+$AM$3*AM453+$AN$3*AN453+$AO$3*AO453)+$K$3*VLOOKUP(K453,COND!$A$2:$C$7,2,FALSE)+$L$3*VLOOKUP(L453,COND!$A$2:$C$7,3,FALSE)</f>
        <v>-5.0360949595608382</v>
      </c>
      <c r="AQ453" s="28">
        <f t="shared" ref="AQ453:AQ516" si="61">STANDARDIZE(AP453,AVERAGE($AP$5:$AP$1292),STDEVP($AP$5:$AP$1292))</f>
        <v>-0.30337050885184369</v>
      </c>
      <c r="AR453" t="str">
        <f t="shared" ref="AR453:AR516" si="62">IF(AND(Z453&lt;&gt;"-",Y453&gt;1),"C",IF(AB453=MAX(AB453:AD453),"2B",IF(AD453=MAX(AB453:AD453),"SS",IF(OR(AC453=MAX(AA453:AD453),AND(AC453&lt;&gt;"-",AC453&gt;4,W453&gt;5)),"3B",IF(AF453=MAX(AE453:AG453),"CF",IF(AND(AG453=MAX(AE453,AG453),AND(X453&gt;5,AE453&lt;&gt;"-")),"RF",IF(AE453&lt;&gt;"-","LF",IF(AA453&lt;&gt;"-","1B","DH"))))))))</f>
        <v>3B</v>
      </c>
      <c r="AS453">
        <v>700</v>
      </c>
      <c r="AT453">
        <v>449</v>
      </c>
      <c r="AV453" t="str">
        <f t="shared" ref="AV453:AV516" si="63">IF(AND($R453&gt;=6,AVERAGE($T453:$U453)&gt;=6),"Likely",IF(OR($R453&gt;6,AND($R453=6,AVERAGE($T453:$U453)&gt;=3),AND($R453&gt;=5,AVERAGE($T453:$U453)&gt;=5),AVERAGE($R453,$T453:$U453)&gt;5),"Possible","Unlikely"))</f>
        <v>Unlikely</v>
      </c>
      <c r="AX453" t="str">
        <f>IF(VLOOKUP($B453,'Draft List'!$D$4:$AC$2598,AX$3,FALSE)&lt;&gt;0,VLOOKUP($B453,'Draft List'!$D$4:$AC$2598,AX$3,FALSE),"")</f>
        <v/>
      </c>
      <c r="AY453" t="str">
        <f>IF(VLOOKUP($B453,'Draft List'!$D$4:$AC$2598,AY$3,FALSE)&lt;&gt;0,VLOOKUP($B453,'Draft List'!$D$4:$AC$2598,AY$3,FALSE),"")</f>
        <v/>
      </c>
      <c r="AZ453" t="str">
        <f>IF(VLOOKUP($B453,'Draft List'!$D$4:$AC$2598,AZ$3,FALSE)&lt;&gt;0,VLOOKUP($B453,'Draft List'!$D$4:$AC$2598,AZ$3,FALSE),"")</f>
        <v/>
      </c>
      <c r="BA453" t="str">
        <f>IF(VLOOKUP($B453,'Draft List'!$D$4:$AC$2598,BA$3,FALSE)&lt;&gt;0,VLOOKUP($B453,'Draft List'!$D$4:$AC$2598,BA$3,FALSE),"")</f>
        <v/>
      </c>
    </row>
    <row r="454" spans="1:53" hidden="1" x14ac:dyDescent="0.25">
      <c r="A454" t="str">
        <f t="shared" si="56"/>
        <v>RPArturo Pacheco21</v>
      </c>
      <c r="B454" t="e">
        <f>VLOOKUP($A454,draft_listing_batters_stats!$A$1:$B$1324,2,FALSE)</f>
        <v>#N/A</v>
      </c>
      <c r="C454" s="1" t="s">
        <v>885</v>
      </c>
      <c r="D454" s="1" t="s">
        <v>629</v>
      </c>
      <c r="E454" s="1" t="s">
        <v>896</v>
      </c>
      <c r="F454" s="1">
        <v>21</v>
      </c>
      <c r="G454" s="1" t="s">
        <v>58</v>
      </c>
      <c r="H454" s="1" t="s">
        <v>44</v>
      </c>
      <c r="I454" s="1" t="s">
        <v>54</v>
      </c>
      <c r="J454" s="24" t="s">
        <v>54</v>
      </c>
      <c r="K454" s="1" t="s">
        <v>51</v>
      </c>
      <c r="L454" s="24" t="s">
        <v>51</v>
      </c>
      <c r="M454" s="1">
        <v>1</v>
      </c>
      <c r="N454" s="1">
        <v>4</v>
      </c>
      <c r="O454" s="1">
        <v>2</v>
      </c>
      <c r="P454" s="1">
        <v>2</v>
      </c>
      <c r="Q454" s="24">
        <v>1</v>
      </c>
      <c r="R454" s="1">
        <v>1</v>
      </c>
      <c r="S454" s="1">
        <v>6</v>
      </c>
      <c r="T454" s="1">
        <v>2</v>
      </c>
      <c r="U454" s="1">
        <v>6</v>
      </c>
      <c r="V454" s="24">
        <v>2</v>
      </c>
      <c r="W454" s="1">
        <v>4</v>
      </c>
      <c r="X454" s="1">
        <v>2</v>
      </c>
      <c r="Y454" s="24">
        <v>1</v>
      </c>
      <c r="Z454" s="1" t="s">
        <v>48</v>
      </c>
      <c r="AA454" s="1" t="s">
        <v>48</v>
      </c>
      <c r="AB454" s="1" t="s">
        <v>48</v>
      </c>
      <c r="AC454" s="1" t="s">
        <v>48</v>
      </c>
      <c r="AD454" s="1" t="s">
        <v>48</v>
      </c>
      <c r="AE454" s="1" t="s">
        <v>48</v>
      </c>
      <c r="AF454" s="1" t="s">
        <v>48</v>
      </c>
      <c r="AG454" s="24" t="s">
        <v>48</v>
      </c>
      <c r="AH454" s="1">
        <v>1</v>
      </c>
      <c r="AI454" s="1">
        <v>2</v>
      </c>
      <c r="AJ454" s="24">
        <v>1</v>
      </c>
      <c r="AK454" s="36" t="s">
        <v>832</v>
      </c>
      <c r="AL454" s="9">
        <f t="shared" si="57"/>
        <v>-1.758392666937979</v>
      </c>
      <c r="AM454" s="9">
        <f t="shared" si="58"/>
        <v>-1.2574183678451643</v>
      </c>
      <c r="AN454">
        <f t="shared" si="59"/>
        <v>0</v>
      </c>
      <c r="AO454" s="6">
        <f t="shared" si="60"/>
        <v>0</v>
      </c>
      <c r="AP454" s="9">
        <f>($AL$3*AL454+$AM$3*AM454+$AN$3*AN454+$AO$3*AO454)+$K$3*VLOOKUP(K454,COND!$A$2:$C$7,2,FALSE)+$L$3*VLOOKUP(L454,COND!$A$2:$C$7,3,FALSE)</f>
        <v>-5.0648596808357684</v>
      </c>
      <c r="AQ454" s="28">
        <f t="shared" si="61"/>
        <v>-0.30747167992522989</v>
      </c>
      <c r="AR454" t="str">
        <f t="shared" si="62"/>
        <v>DH</v>
      </c>
      <c r="AS454">
        <v>700</v>
      </c>
      <c r="AT454">
        <v>450</v>
      </c>
      <c r="AV454" t="str">
        <f t="shared" si="63"/>
        <v>Unlikely</v>
      </c>
      <c r="AX454" t="e">
        <f>IF(VLOOKUP($B454,'Draft List'!$D$4:$AC$2598,AX$3,FALSE)&lt;&gt;0,VLOOKUP($B454,'Draft List'!$D$4:$AC$2598,AX$3,FALSE),"")</f>
        <v>#N/A</v>
      </c>
      <c r="AY454" t="e">
        <f>IF(VLOOKUP($B454,'Draft List'!$D$4:$AC$2598,AY$3,FALSE)&lt;&gt;0,VLOOKUP($B454,'Draft List'!$D$4:$AC$2598,AY$3,FALSE),"")</f>
        <v>#N/A</v>
      </c>
      <c r="AZ454" t="e">
        <f>IF(VLOOKUP($B454,'Draft List'!$D$4:$AC$2598,AZ$3,FALSE)&lt;&gt;0,VLOOKUP($B454,'Draft List'!$D$4:$AC$2598,AZ$3,FALSE),"")</f>
        <v>#N/A</v>
      </c>
      <c r="BA454" t="e">
        <f>IF(VLOOKUP($B454,'Draft List'!$D$4:$AC$2598,BA$3,FALSE)&lt;&gt;0,VLOOKUP($B454,'Draft List'!$D$4:$AC$2598,BA$3,FALSE),"")</f>
        <v>#N/A</v>
      </c>
    </row>
    <row r="455" spans="1:53" hidden="1" x14ac:dyDescent="0.25">
      <c r="A455" t="str">
        <f t="shared" si="56"/>
        <v>SSToshiaki Kokawa21</v>
      </c>
      <c r="B455">
        <f>VLOOKUP($A455,draft_listing_batters_stats!$A$1:$B$1324,2,FALSE)</f>
        <v>11527</v>
      </c>
      <c r="C455" s="1" t="s">
        <v>79</v>
      </c>
      <c r="D455" s="1" t="s">
        <v>1325</v>
      </c>
      <c r="E455" s="1" t="s">
        <v>642</v>
      </c>
      <c r="F455" s="1">
        <v>21</v>
      </c>
      <c r="G455" s="1" t="s">
        <v>44</v>
      </c>
      <c r="H455" s="1" t="s">
        <v>44</v>
      </c>
      <c r="I455" s="1" t="s">
        <v>54</v>
      </c>
      <c r="J455" s="24" t="s">
        <v>54</v>
      </c>
      <c r="K455" s="1" t="s">
        <v>46</v>
      </c>
      <c r="L455" s="24" t="s">
        <v>46</v>
      </c>
      <c r="M455" s="1">
        <v>1</v>
      </c>
      <c r="N455" s="1">
        <v>5</v>
      </c>
      <c r="O455" s="1">
        <v>2</v>
      </c>
      <c r="P455" s="1">
        <v>2</v>
      </c>
      <c r="Q455" s="24">
        <v>2</v>
      </c>
      <c r="R455" s="1">
        <v>1</v>
      </c>
      <c r="S455" s="1">
        <v>5</v>
      </c>
      <c r="T455" s="1">
        <v>4</v>
      </c>
      <c r="U455" s="1">
        <v>3</v>
      </c>
      <c r="V455" s="24">
        <v>3</v>
      </c>
      <c r="W455" s="1">
        <v>9</v>
      </c>
      <c r="X455" s="1">
        <v>7</v>
      </c>
      <c r="Y455" s="24">
        <v>1</v>
      </c>
      <c r="Z455" s="1" t="s">
        <v>48</v>
      </c>
      <c r="AA455" s="1" t="s">
        <v>48</v>
      </c>
      <c r="AB455" s="1" t="s">
        <v>48</v>
      </c>
      <c r="AC455" s="1">
        <v>1</v>
      </c>
      <c r="AD455" s="1">
        <v>7</v>
      </c>
      <c r="AE455" s="1" t="s">
        <v>48</v>
      </c>
      <c r="AF455" s="1" t="s">
        <v>48</v>
      </c>
      <c r="AG455" s="24" t="s">
        <v>48</v>
      </c>
      <c r="AH455" s="1">
        <v>9</v>
      </c>
      <c r="AI455" s="1">
        <v>7</v>
      </c>
      <c r="AJ455" s="24">
        <v>7</v>
      </c>
      <c r="AK455" s="36" t="s">
        <v>832</v>
      </c>
      <c r="AL455" s="9">
        <f t="shared" si="57"/>
        <v>-1.667316447502192</v>
      </c>
      <c r="AM455" s="9">
        <f t="shared" si="58"/>
        <v>-1.3714675696277245</v>
      </c>
      <c r="AN455">
        <f t="shared" si="59"/>
        <v>3</v>
      </c>
      <c r="AO455" s="6">
        <f t="shared" si="60"/>
        <v>1</v>
      </c>
      <c r="AP455" s="9">
        <f>($AL$3*AL455+$AM$3*AM455+$AN$3*AN455+$AO$3*AO455)+$K$3*VLOOKUP(K455,COND!$A$2:$C$7,2,FALSE)+$L$3*VLOOKUP(L455,COND!$A$2:$C$7,3,FALSE)</f>
        <v>-5.1243424802829125</v>
      </c>
      <c r="AQ455" s="28">
        <f t="shared" si="61"/>
        <v>-0.31595252471162694</v>
      </c>
      <c r="AR455" t="str">
        <f t="shared" si="62"/>
        <v>SS</v>
      </c>
      <c r="AS455">
        <v>700</v>
      </c>
      <c r="AT455">
        <v>451</v>
      </c>
      <c r="AV455" t="str">
        <f t="shared" si="63"/>
        <v>Unlikely</v>
      </c>
      <c r="AX455" t="str">
        <f>IF(VLOOKUP($B455,'Draft List'!$D$4:$AC$2598,AX$3,FALSE)&lt;&gt;0,VLOOKUP($B455,'Draft List'!$D$4:$AC$2598,AX$3,FALSE),"")</f>
        <v/>
      </c>
      <c r="AY455" t="str">
        <f>IF(VLOOKUP($B455,'Draft List'!$D$4:$AC$2598,AY$3,FALSE)&lt;&gt;0,VLOOKUP($B455,'Draft List'!$D$4:$AC$2598,AY$3,FALSE),"")</f>
        <v/>
      </c>
      <c r="AZ455" t="str">
        <f>IF(VLOOKUP($B455,'Draft List'!$D$4:$AC$2598,AZ$3,FALSE)&lt;&gt;0,VLOOKUP($B455,'Draft List'!$D$4:$AC$2598,AZ$3,FALSE),"")</f>
        <v/>
      </c>
      <c r="BA455" t="str">
        <f>IF(VLOOKUP($B455,'Draft List'!$D$4:$AC$2598,BA$3,FALSE)&lt;&gt;0,VLOOKUP($B455,'Draft List'!$D$4:$AC$2598,BA$3,FALSE),"")</f>
        <v/>
      </c>
    </row>
    <row r="456" spans="1:53" hidden="1" x14ac:dyDescent="0.25">
      <c r="A456" t="str">
        <f t="shared" si="56"/>
        <v>1BManny Luna21</v>
      </c>
      <c r="B456">
        <f>VLOOKUP($A456,draft_listing_batters_stats!$A$1:$B$1324,2,FALSE)</f>
        <v>11653</v>
      </c>
      <c r="C456" s="1" t="s">
        <v>94</v>
      </c>
      <c r="D456" s="1" t="s">
        <v>183</v>
      </c>
      <c r="E456" s="1" t="s">
        <v>1372</v>
      </c>
      <c r="F456" s="1">
        <v>21</v>
      </c>
      <c r="G456" s="1" t="s">
        <v>58</v>
      </c>
      <c r="H456" s="1" t="s">
        <v>58</v>
      </c>
      <c r="I456" s="1" t="s">
        <v>54</v>
      </c>
      <c r="J456" s="24" t="s">
        <v>54</v>
      </c>
      <c r="K456" s="1" t="s">
        <v>47</v>
      </c>
      <c r="L456" s="24" t="s">
        <v>46</v>
      </c>
      <c r="M456" s="1">
        <v>2</v>
      </c>
      <c r="N456" s="1">
        <v>4</v>
      </c>
      <c r="O456" s="1">
        <v>3</v>
      </c>
      <c r="P456" s="1">
        <v>1</v>
      </c>
      <c r="Q456" s="24">
        <v>3</v>
      </c>
      <c r="R456" s="1">
        <v>2</v>
      </c>
      <c r="S456" s="1">
        <v>4</v>
      </c>
      <c r="T456" s="1">
        <v>3</v>
      </c>
      <c r="U456" s="1">
        <v>1</v>
      </c>
      <c r="V456" s="24">
        <v>6</v>
      </c>
      <c r="W456" s="1">
        <v>9</v>
      </c>
      <c r="X456" s="1">
        <v>5</v>
      </c>
      <c r="Y456" s="24">
        <v>1</v>
      </c>
      <c r="Z456" s="1" t="s">
        <v>48</v>
      </c>
      <c r="AA456" s="1">
        <v>1</v>
      </c>
      <c r="AB456" s="1" t="s">
        <v>48</v>
      </c>
      <c r="AC456" s="1" t="s">
        <v>48</v>
      </c>
      <c r="AD456" s="1" t="s">
        <v>48</v>
      </c>
      <c r="AE456" s="1" t="s">
        <v>48</v>
      </c>
      <c r="AF456" s="1" t="s">
        <v>48</v>
      </c>
      <c r="AG456" s="24" t="s">
        <v>48</v>
      </c>
      <c r="AH456" s="1">
        <v>1</v>
      </c>
      <c r="AI456" s="1">
        <v>1</v>
      </c>
      <c r="AJ456" s="24">
        <v>1</v>
      </c>
      <c r="AK456" s="36" t="s">
        <v>854</v>
      </c>
      <c r="AL456" s="9">
        <f t="shared" si="57"/>
        <v>-1.362452207086817</v>
      </c>
      <c r="AM456" s="9">
        <f t="shared" si="58"/>
        <v>-1.2424031876355666</v>
      </c>
      <c r="AN456">
        <f t="shared" si="59"/>
        <v>0</v>
      </c>
      <c r="AO456" s="6">
        <f t="shared" si="60"/>
        <v>0</v>
      </c>
      <c r="AP456" s="9">
        <f>($AL$3*AL456+$AM$3*AM456+$AN$3*AN456+$AO$3*AO456)+$K$3*VLOOKUP(K456,COND!$A$2:$C$7,2,FALSE)+$L$3*VLOOKUP(L456,COND!$A$2:$C$7,3,FALSE)</f>
        <v>-5.1450834723354806</v>
      </c>
      <c r="AQ456" s="28">
        <f t="shared" si="61"/>
        <v>-0.3189097011718578</v>
      </c>
      <c r="AR456" t="str">
        <f t="shared" si="62"/>
        <v>1B</v>
      </c>
      <c r="AS456">
        <v>700</v>
      </c>
      <c r="AT456">
        <v>452</v>
      </c>
      <c r="AV456" t="str">
        <f t="shared" si="63"/>
        <v>Unlikely</v>
      </c>
      <c r="AX456" t="str">
        <f>IF(VLOOKUP($B456,'Draft List'!$D$4:$AC$2598,AX$3,FALSE)&lt;&gt;0,VLOOKUP($B456,'Draft List'!$D$4:$AC$2598,AX$3,FALSE),"")</f>
        <v/>
      </c>
      <c r="AY456" t="str">
        <f>IF(VLOOKUP($B456,'Draft List'!$D$4:$AC$2598,AY$3,FALSE)&lt;&gt;0,VLOOKUP($B456,'Draft List'!$D$4:$AC$2598,AY$3,FALSE),"")</f>
        <v/>
      </c>
      <c r="AZ456" t="str">
        <f>IF(VLOOKUP($B456,'Draft List'!$D$4:$AC$2598,AZ$3,FALSE)&lt;&gt;0,VLOOKUP($B456,'Draft List'!$D$4:$AC$2598,AZ$3,FALSE),"")</f>
        <v/>
      </c>
      <c r="BA456" t="str">
        <f>IF(VLOOKUP($B456,'Draft List'!$D$4:$AC$2598,BA$3,FALSE)&lt;&gt;0,VLOOKUP($B456,'Draft List'!$D$4:$AC$2598,BA$3,FALSE),"")</f>
        <v/>
      </c>
    </row>
    <row r="457" spans="1:53" hidden="1" x14ac:dyDescent="0.25">
      <c r="A457" t="str">
        <f t="shared" si="56"/>
        <v>RPMarv Knox24</v>
      </c>
      <c r="B457" t="e">
        <f>VLOOKUP($A457,draft_listing_batters_stats!$A$1:$B$1324,2,FALSE)</f>
        <v>#N/A</v>
      </c>
      <c r="C457" s="1" t="s">
        <v>885</v>
      </c>
      <c r="D457" s="1" t="s">
        <v>1322</v>
      </c>
      <c r="E457" s="1" t="s">
        <v>1323</v>
      </c>
      <c r="F457" s="1">
        <v>24</v>
      </c>
      <c r="G457" s="1" t="s">
        <v>44</v>
      </c>
      <c r="H457" s="1" t="s">
        <v>44</v>
      </c>
      <c r="I457" s="1" t="s">
        <v>54</v>
      </c>
      <c r="J457" s="24" t="s">
        <v>54</v>
      </c>
      <c r="K457" s="1" t="s">
        <v>47</v>
      </c>
      <c r="L457" s="24" t="s">
        <v>47</v>
      </c>
      <c r="M457" s="1">
        <v>1</v>
      </c>
      <c r="N457" s="1">
        <v>1</v>
      </c>
      <c r="O457" s="1">
        <v>1</v>
      </c>
      <c r="P457" s="1">
        <v>3</v>
      </c>
      <c r="Q457" s="24">
        <v>2</v>
      </c>
      <c r="R457" s="1">
        <v>2</v>
      </c>
      <c r="S457" s="1">
        <v>1</v>
      </c>
      <c r="T457" s="1">
        <v>1</v>
      </c>
      <c r="U457" s="1">
        <v>6</v>
      </c>
      <c r="V457" s="24">
        <v>3</v>
      </c>
      <c r="W457" s="1">
        <v>6</v>
      </c>
      <c r="X457" s="1">
        <v>3</v>
      </c>
      <c r="Y457" s="24">
        <v>1</v>
      </c>
      <c r="Z457" s="1" t="s">
        <v>48</v>
      </c>
      <c r="AA457" s="1" t="s">
        <v>48</v>
      </c>
      <c r="AB457" s="1" t="s">
        <v>48</v>
      </c>
      <c r="AC457" s="1" t="s">
        <v>48</v>
      </c>
      <c r="AD457" s="1" t="s">
        <v>48</v>
      </c>
      <c r="AE457" s="1" t="s">
        <v>48</v>
      </c>
      <c r="AF457" s="1" t="s">
        <v>48</v>
      </c>
      <c r="AG457" s="24" t="s">
        <v>48</v>
      </c>
      <c r="AH457" s="1">
        <v>1</v>
      </c>
      <c r="AI457" s="1">
        <v>1</v>
      </c>
      <c r="AJ457" s="24">
        <v>2</v>
      </c>
      <c r="AK457" s="36" t="s">
        <v>50</v>
      </c>
      <c r="AL457" s="9">
        <f t="shared" si="57"/>
        <v>-1.8649079099913264</v>
      </c>
      <c r="AM457" s="9">
        <f t="shared" si="58"/>
        <v>-1.2332070839428253</v>
      </c>
      <c r="AN457">
        <f t="shared" si="59"/>
        <v>0</v>
      </c>
      <c r="AO457" s="6">
        <f t="shared" si="60"/>
        <v>0</v>
      </c>
      <c r="AP457" s="9">
        <f>($AL$3*AL457+$AM$3*AM457+$AN$3*AN457+$AO$3*AO457)+$K$3*VLOOKUP(K457,COND!$A$2:$C$7,2,FALSE)+$L$3*VLOOKUP(L457,COND!$A$2:$C$7,3,FALSE)</f>
        <v>-5.1849757983130349</v>
      </c>
      <c r="AQ457" s="28">
        <f t="shared" si="61"/>
        <v>-0.3245974063223967</v>
      </c>
      <c r="AR457" t="str">
        <f t="shared" si="62"/>
        <v>DH</v>
      </c>
      <c r="AS457">
        <v>700</v>
      </c>
      <c r="AT457">
        <v>453</v>
      </c>
      <c r="AV457" t="str">
        <f t="shared" si="63"/>
        <v>Unlikely</v>
      </c>
      <c r="AX457" t="e">
        <f>IF(VLOOKUP($B457,'Draft List'!$D$4:$AC$2598,AX$3,FALSE)&lt;&gt;0,VLOOKUP($B457,'Draft List'!$D$4:$AC$2598,AX$3,FALSE),"")</f>
        <v>#N/A</v>
      </c>
      <c r="AY457" t="e">
        <f>IF(VLOOKUP($B457,'Draft List'!$D$4:$AC$2598,AY$3,FALSE)&lt;&gt;0,VLOOKUP($B457,'Draft List'!$D$4:$AC$2598,AY$3,FALSE),"")</f>
        <v>#N/A</v>
      </c>
      <c r="AZ457" t="e">
        <f>IF(VLOOKUP($B457,'Draft List'!$D$4:$AC$2598,AZ$3,FALSE)&lt;&gt;0,VLOOKUP($B457,'Draft List'!$D$4:$AC$2598,AZ$3,FALSE),"")</f>
        <v>#N/A</v>
      </c>
      <c r="BA457" t="e">
        <f>IF(VLOOKUP($B457,'Draft List'!$D$4:$AC$2598,BA$3,FALSE)&lt;&gt;0,VLOOKUP($B457,'Draft List'!$D$4:$AC$2598,BA$3,FALSE),"")</f>
        <v>#N/A</v>
      </c>
    </row>
    <row r="458" spans="1:53" hidden="1" x14ac:dyDescent="0.25">
      <c r="A458" t="str">
        <f t="shared" si="56"/>
        <v>RPJesús Ayala21</v>
      </c>
      <c r="B458" t="e">
        <f>VLOOKUP($A458,draft_listing_batters_stats!$A$1:$B$1324,2,FALSE)</f>
        <v>#N/A</v>
      </c>
      <c r="C458" s="1" t="s">
        <v>885</v>
      </c>
      <c r="D458" s="1" t="s">
        <v>152</v>
      </c>
      <c r="E458" s="1" t="s">
        <v>1016</v>
      </c>
      <c r="F458" s="1">
        <v>21</v>
      </c>
      <c r="G458" s="1" t="s">
        <v>44</v>
      </c>
      <c r="H458" s="1" t="s">
        <v>44</v>
      </c>
      <c r="I458" s="1" t="s">
        <v>54</v>
      </c>
      <c r="J458" s="24" t="s">
        <v>54</v>
      </c>
      <c r="K458" s="1" t="s">
        <v>47</v>
      </c>
      <c r="L458" s="24" t="s">
        <v>47</v>
      </c>
      <c r="M458" s="1">
        <v>1</v>
      </c>
      <c r="N458" s="1">
        <v>1</v>
      </c>
      <c r="O458" s="1">
        <v>1</v>
      </c>
      <c r="P458" s="1">
        <v>3</v>
      </c>
      <c r="Q458" s="24">
        <v>1</v>
      </c>
      <c r="R458" s="1">
        <v>1</v>
      </c>
      <c r="S458" s="1">
        <v>4</v>
      </c>
      <c r="T458" s="1">
        <v>4</v>
      </c>
      <c r="U458" s="1">
        <v>6</v>
      </c>
      <c r="V458" s="24">
        <v>1</v>
      </c>
      <c r="W458" s="1">
        <v>6</v>
      </c>
      <c r="X458" s="1">
        <v>4</v>
      </c>
      <c r="Y458" s="24">
        <v>1</v>
      </c>
      <c r="Z458" s="1" t="s">
        <v>48</v>
      </c>
      <c r="AA458" s="1" t="s">
        <v>48</v>
      </c>
      <c r="AB458" s="1" t="s">
        <v>48</v>
      </c>
      <c r="AC458" s="1" t="s">
        <v>48</v>
      </c>
      <c r="AD458" s="1" t="s">
        <v>48</v>
      </c>
      <c r="AE458" s="1" t="s">
        <v>48</v>
      </c>
      <c r="AF458" s="1" t="s">
        <v>48</v>
      </c>
      <c r="AG458" s="24" t="s">
        <v>48</v>
      </c>
      <c r="AH458" s="1">
        <v>1</v>
      </c>
      <c r="AI458" s="1">
        <v>1</v>
      </c>
      <c r="AJ458" s="24">
        <v>1</v>
      </c>
      <c r="AK458" s="36" t="s">
        <v>839</v>
      </c>
      <c r="AL458" s="9">
        <f t="shared" si="57"/>
        <v>-1.90492424980841</v>
      </c>
      <c r="AM458" s="9">
        <f t="shared" si="58"/>
        <v>-1.2334314788518514</v>
      </c>
      <c r="AN458">
        <f t="shared" si="59"/>
        <v>0</v>
      </c>
      <c r="AO458" s="6">
        <f t="shared" si="60"/>
        <v>0</v>
      </c>
      <c r="AP458" s="9">
        <f>($AL$3*AL458+$AM$3*AM458+$AN$3*AN458+$AO$3*AO458)+$K$3*VLOOKUP(K458,COND!$A$2:$C$7,2,FALSE)+$L$3*VLOOKUP(L458,COND!$A$2:$C$7,3,FALSE)</f>
        <v>-5.1916701712030573</v>
      </c>
      <c r="AQ458" s="28">
        <f t="shared" si="61"/>
        <v>-0.32555186606454439</v>
      </c>
      <c r="AR458" t="str">
        <f t="shared" si="62"/>
        <v>DH</v>
      </c>
      <c r="AS458">
        <v>700</v>
      </c>
      <c r="AT458">
        <v>454</v>
      </c>
      <c r="AV458" t="str">
        <f t="shared" si="63"/>
        <v>Unlikely</v>
      </c>
      <c r="AX458" t="e">
        <f>IF(VLOOKUP($B458,'Draft List'!$D$4:$AC$2598,AX$3,FALSE)&lt;&gt;0,VLOOKUP($B458,'Draft List'!$D$4:$AC$2598,AX$3,FALSE),"")</f>
        <v>#N/A</v>
      </c>
      <c r="AY458" t="e">
        <f>IF(VLOOKUP($B458,'Draft List'!$D$4:$AC$2598,AY$3,FALSE)&lt;&gt;0,VLOOKUP($B458,'Draft List'!$D$4:$AC$2598,AY$3,FALSE),"")</f>
        <v>#N/A</v>
      </c>
      <c r="AZ458" t="e">
        <f>IF(VLOOKUP($B458,'Draft List'!$D$4:$AC$2598,AZ$3,FALSE)&lt;&gt;0,VLOOKUP($B458,'Draft List'!$D$4:$AC$2598,AZ$3,FALSE),"")</f>
        <v>#N/A</v>
      </c>
      <c r="BA458" t="e">
        <f>IF(VLOOKUP($B458,'Draft List'!$D$4:$AC$2598,BA$3,FALSE)&lt;&gt;0,VLOOKUP($B458,'Draft List'!$D$4:$AC$2598,BA$3,FALSE),"")</f>
        <v>#N/A</v>
      </c>
    </row>
    <row r="459" spans="1:53" hidden="1" x14ac:dyDescent="0.25">
      <c r="A459" t="str">
        <f t="shared" si="56"/>
        <v>1BJosé Alvarado21</v>
      </c>
      <c r="B459">
        <f>VLOOKUP($A459,draft_listing_batters_stats!$A$1:$B$1324,2,FALSE)</f>
        <v>14567</v>
      </c>
      <c r="C459" s="1" t="s">
        <v>94</v>
      </c>
      <c r="D459" s="1" t="s">
        <v>150</v>
      </c>
      <c r="E459" s="1" t="s">
        <v>1004</v>
      </c>
      <c r="F459" s="1">
        <v>21</v>
      </c>
      <c r="G459" s="1" t="s">
        <v>68</v>
      </c>
      <c r="H459" s="1" t="s">
        <v>44</v>
      </c>
      <c r="I459" s="1" t="s">
        <v>54</v>
      </c>
      <c r="J459" s="24" t="s">
        <v>54</v>
      </c>
      <c r="K459" s="1" t="s">
        <v>46</v>
      </c>
      <c r="L459" s="24" t="s">
        <v>46</v>
      </c>
      <c r="M459" s="1">
        <v>1</v>
      </c>
      <c r="N459" s="1">
        <v>1</v>
      </c>
      <c r="O459" s="1">
        <v>1</v>
      </c>
      <c r="P459" s="1">
        <v>4</v>
      </c>
      <c r="Q459" s="24">
        <v>1</v>
      </c>
      <c r="R459" s="1">
        <v>1</v>
      </c>
      <c r="S459" s="1">
        <v>5</v>
      </c>
      <c r="T459" s="1">
        <v>1</v>
      </c>
      <c r="U459" s="1">
        <v>8</v>
      </c>
      <c r="V459" s="24">
        <v>1</v>
      </c>
      <c r="W459" s="1">
        <v>5</v>
      </c>
      <c r="X459" s="1">
        <v>2</v>
      </c>
      <c r="Y459" s="24">
        <v>1</v>
      </c>
      <c r="Z459" s="1" t="s">
        <v>48</v>
      </c>
      <c r="AA459" s="1" t="s">
        <v>48</v>
      </c>
      <c r="AB459" s="1" t="s">
        <v>48</v>
      </c>
      <c r="AC459" s="1" t="s">
        <v>48</v>
      </c>
      <c r="AD459" s="1" t="s">
        <v>48</v>
      </c>
      <c r="AE459" s="1" t="s">
        <v>48</v>
      </c>
      <c r="AF459" s="1" t="s">
        <v>48</v>
      </c>
      <c r="AG459" s="24" t="s">
        <v>48</v>
      </c>
      <c r="AH459" s="1">
        <v>1</v>
      </c>
      <c r="AI459" s="1">
        <v>2</v>
      </c>
      <c r="AJ459" s="24">
        <v>4</v>
      </c>
      <c r="AK459" s="36" t="s">
        <v>881</v>
      </c>
      <c r="AL459" s="9">
        <f t="shared" si="57"/>
        <v>-1.815214699798829</v>
      </c>
      <c r="AM459" s="9">
        <f t="shared" si="58"/>
        <v>-1.2521369812856908</v>
      </c>
      <c r="AN459">
        <f t="shared" si="59"/>
        <v>0</v>
      </c>
      <c r="AO459" s="6">
        <f t="shared" si="60"/>
        <v>0</v>
      </c>
      <c r="AP459" s="9">
        <f>($AL$3*AL459+$AM$3*AM459+$AN$3*AN459+$AO$3*AO459)+$K$3*VLOOKUP(K459,COND!$A$2:$C$7,2,FALSE)+$L$3*VLOOKUP(L459,COND!$A$2:$C$7,3,FALSE)</f>
        <v>-5.2071652454081718</v>
      </c>
      <c r="AQ459" s="28">
        <f t="shared" si="61"/>
        <v>-0.32776109832174594</v>
      </c>
      <c r="AR459" t="str">
        <f t="shared" si="62"/>
        <v>DH</v>
      </c>
      <c r="AS459">
        <v>700</v>
      </c>
      <c r="AT459">
        <v>455</v>
      </c>
      <c r="AV459" t="str">
        <f t="shared" si="63"/>
        <v>Unlikely</v>
      </c>
      <c r="AX459" t="str">
        <f>IF(VLOOKUP($B459,'Draft List'!$D$4:$AC$2598,AX$3,FALSE)&lt;&gt;0,VLOOKUP($B459,'Draft List'!$D$4:$AC$2598,AX$3,FALSE),"")</f>
        <v/>
      </c>
      <c r="AY459" t="str">
        <f>IF(VLOOKUP($B459,'Draft List'!$D$4:$AC$2598,AY$3,FALSE)&lt;&gt;0,VLOOKUP($B459,'Draft List'!$D$4:$AC$2598,AY$3,FALSE),"")</f>
        <v/>
      </c>
      <c r="AZ459" t="str">
        <f>IF(VLOOKUP($B459,'Draft List'!$D$4:$AC$2598,AZ$3,FALSE)&lt;&gt;0,VLOOKUP($B459,'Draft List'!$D$4:$AC$2598,AZ$3,FALSE),"")</f>
        <v/>
      </c>
      <c r="BA459" t="str">
        <f>IF(VLOOKUP($B459,'Draft List'!$D$4:$AC$2598,BA$3,FALSE)&lt;&gt;0,VLOOKUP($B459,'Draft List'!$D$4:$AC$2598,BA$3,FALSE),"")</f>
        <v/>
      </c>
    </row>
    <row r="460" spans="1:53" hidden="1" x14ac:dyDescent="0.25">
      <c r="A460" t="str">
        <f t="shared" si="56"/>
        <v>RPDon Harold23</v>
      </c>
      <c r="B460" t="e">
        <f>VLOOKUP($A460,draft_listing_batters_stats!$A$1:$B$1324,2,FALSE)</f>
        <v>#N/A</v>
      </c>
      <c r="C460" s="1" t="s">
        <v>885</v>
      </c>
      <c r="D460" s="1" t="s">
        <v>687</v>
      </c>
      <c r="E460" s="1" t="s">
        <v>510</v>
      </c>
      <c r="F460" s="1">
        <v>23</v>
      </c>
      <c r="G460" s="1" t="s">
        <v>44</v>
      </c>
      <c r="H460" s="1" t="s">
        <v>44</v>
      </c>
      <c r="I460" s="1" t="s">
        <v>54</v>
      </c>
      <c r="J460" s="24" t="s">
        <v>54</v>
      </c>
      <c r="K460" s="1" t="s">
        <v>46</v>
      </c>
      <c r="L460" s="24" t="s">
        <v>46</v>
      </c>
      <c r="M460" s="1">
        <v>3</v>
      </c>
      <c r="N460" s="1">
        <v>2</v>
      </c>
      <c r="O460" s="1">
        <v>1</v>
      </c>
      <c r="P460" s="1">
        <v>1</v>
      </c>
      <c r="Q460" s="24">
        <v>2</v>
      </c>
      <c r="R460" s="1">
        <v>3</v>
      </c>
      <c r="S460" s="1">
        <v>3</v>
      </c>
      <c r="T460" s="1">
        <v>1</v>
      </c>
      <c r="U460" s="1">
        <v>1</v>
      </c>
      <c r="V460" s="24">
        <v>3</v>
      </c>
      <c r="W460" s="1">
        <v>7</v>
      </c>
      <c r="X460" s="1">
        <v>4</v>
      </c>
      <c r="Y460" s="24">
        <v>1</v>
      </c>
      <c r="Z460" s="1" t="s">
        <v>48</v>
      </c>
      <c r="AA460" s="1" t="s">
        <v>48</v>
      </c>
      <c r="AB460" s="1" t="s">
        <v>48</v>
      </c>
      <c r="AC460" s="1" t="s">
        <v>48</v>
      </c>
      <c r="AD460" s="1" t="s">
        <v>48</v>
      </c>
      <c r="AE460" s="1" t="s">
        <v>48</v>
      </c>
      <c r="AF460" s="1" t="s">
        <v>48</v>
      </c>
      <c r="AG460" s="24" t="s">
        <v>48</v>
      </c>
      <c r="AH460" s="1">
        <v>1</v>
      </c>
      <c r="AI460" s="1">
        <v>1</v>
      </c>
      <c r="AJ460" s="24">
        <v>1</v>
      </c>
      <c r="AK460" s="36" t="s">
        <v>48</v>
      </c>
      <c r="AL460" s="9">
        <f t="shared" si="57"/>
        <v>-1.3481554579864357</v>
      </c>
      <c r="AM460" s="9">
        <f t="shared" si="58"/>
        <v>-1.2570792385506486</v>
      </c>
      <c r="AN460">
        <f t="shared" si="59"/>
        <v>0</v>
      </c>
      <c r="AO460" s="6">
        <f t="shared" si="60"/>
        <v>0</v>
      </c>
      <c r="AP460" s="9">
        <f>($AL$3*AL460+$AM$3*AM460+$AN$3*AN460+$AO$3*AO460)+$K$3*VLOOKUP(K460,COND!$A$2:$C$7,2,FALSE)+$L$3*VLOOKUP(L460,COND!$A$2:$C$7,3,FALSE)</f>
        <v>-5.2197664084064268</v>
      </c>
      <c r="AQ460" s="28">
        <f t="shared" si="61"/>
        <v>-0.3295577270700491</v>
      </c>
      <c r="AR460" t="str">
        <f t="shared" si="62"/>
        <v>DH</v>
      </c>
      <c r="AS460">
        <v>700</v>
      </c>
      <c r="AT460">
        <v>456</v>
      </c>
      <c r="AV460" t="str">
        <f t="shared" si="63"/>
        <v>Unlikely</v>
      </c>
      <c r="AX460" t="e">
        <f>IF(VLOOKUP($B460,'Draft List'!$D$4:$AC$2598,AX$3,FALSE)&lt;&gt;0,VLOOKUP($B460,'Draft List'!$D$4:$AC$2598,AX$3,FALSE),"")</f>
        <v>#N/A</v>
      </c>
      <c r="AY460" t="e">
        <f>IF(VLOOKUP($B460,'Draft List'!$D$4:$AC$2598,AY$3,FALSE)&lt;&gt;0,VLOOKUP($B460,'Draft List'!$D$4:$AC$2598,AY$3,FALSE),"")</f>
        <v>#N/A</v>
      </c>
      <c r="AZ460" t="e">
        <f>IF(VLOOKUP($B460,'Draft List'!$D$4:$AC$2598,AZ$3,FALSE)&lt;&gt;0,VLOOKUP($B460,'Draft List'!$D$4:$AC$2598,AZ$3,FALSE),"")</f>
        <v>#N/A</v>
      </c>
      <c r="BA460" t="e">
        <f>IF(VLOOKUP($B460,'Draft List'!$D$4:$AC$2598,BA$3,FALSE)&lt;&gt;0,VLOOKUP($B460,'Draft List'!$D$4:$AC$2598,BA$3,FALSE),"")</f>
        <v>#N/A</v>
      </c>
    </row>
    <row r="461" spans="1:53" hidden="1" x14ac:dyDescent="0.25">
      <c r="A461" t="str">
        <f t="shared" si="56"/>
        <v>RPRoy Webster22</v>
      </c>
      <c r="B461" t="e">
        <f>VLOOKUP($A461,draft_listing_batters_stats!$A$1:$B$1324,2,FALSE)</f>
        <v>#N/A</v>
      </c>
      <c r="C461" s="1" t="s">
        <v>885</v>
      </c>
      <c r="D461" s="1" t="s">
        <v>374</v>
      </c>
      <c r="E461" s="1" t="s">
        <v>969</v>
      </c>
      <c r="F461" s="1">
        <v>22</v>
      </c>
      <c r="G461" s="1" t="s">
        <v>44</v>
      </c>
      <c r="H461" s="1" t="s">
        <v>44</v>
      </c>
      <c r="I461" s="1" t="s">
        <v>54</v>
      </c>
      <c r="J461" s="24" t="s">
        <v>54</v>
      </c>
      <c r="K461" s="1" t="s">
        <v>46</v>
      </c>
      <c r="L461" s="24" t="s">
        <v>46</v>
      </c>
      <c r="M461" s="1">
        <v>2</v>
      </c>
      <c r="N461" s="1">
        <v>2</v>
      </c>
      <c r="O461" s="1">
        <v>1</v>
      </c>
      <c r="P461" s="1">
        <v>2</v>
      </c>
      <c r="Q461" s="24">
        <v>2</v>
      </c>
      <c r="R461" s="1">
        <v>3</v>
      </c>
      <c r="S461" s="1">
        <v>2</v>
      </c>
      <c r="T461" s="1">
        <v>1</v>
      </c>
      <c r="U461" s="1">
        <v>2</v>
      </c>
      <c r="V461" s="24">
        <v>2</v>
      </c>
      <c r="W461" s="1">
        <v>7</v>
      </c>
      <c r="X461" s="1">
        <v>2</v>
      </c>
      <c r="Y461" s="24">
        <v>1</v>
      </c>
      <c r="Z461" s="1" t="s">
        <v>48</v>
      </c>
      <c r="AA461" s="1" t="s">
        <v>48</v>
      </c>
      <c r="AB461" s="1" t="s">
        <v>48</v>
      </c>
      <c r="AC461" s="1" t="s">
        <v>48</v>
      </c>
      <c r="AD461" s="1" t="s">
        <v>48</v>
      </c>
      <c r="AE461" s="1" t="s">
        <v>48</v>
      </c>
      <c r="AF461" s="1" t="s">
        <v>48</v>
      </c>
      <c r="AG461" s="24" t="s">
        <v>48</v>
      </c>
      <c r="AH461" s="1">
        <v>1</v>
      </c>
      <c r="AI461" s="1">
        <v>1</v>
      </c>
      <c r="AJ461" s="24">
        <v>3</v>
      </c>
      <c r="AK461" s="36" t="s">
        <v>839</v>
      </c>
      <c r="AL461" s="9">
        <f t="shared" si="57"/>
        <v>-1.5810017441795292</v>
      </c>
      <c r="AM461" s="9">
        <f t="shared" si="58"/>
        <v>-1.2584459079768546</v>
      </c>
      <c r="AN461">
        <f t="shared" si="59"/>
        <v>0</v>
      </c>
      <c r="AO461" s="6">
        <f t="shared" si="60"/>
        <v>0</v>
      </c>
      <c r="AP461" s="9">
        <f>($AL$3*AL461+$AM$3*AM461+$AN$3*AN461+$AO$3*AO461)+$K$3*VLOOKUP(K461,COND!$A$2:$C$7,2,FALSE)+$L$3*VLOOKUP(L461,COND!$A$2:$C$7,3,FALSE)</f>
        <v>-5.2594510701402086</v>
      </c>
      <c r="AQ461" s="28">
        <f t="shared" si="61"/>
        <v>-0.33521582419548684</v>
      </c>
      <c r="AR461" t="str">
        <f t="shared" si="62"/>
        <v>DH</v>
      </c>
      <c r="AS461">
        <v>700</v>
      </c>
      <c r="AT461">
        <v>457</v>
      </c>
      <c r="AV461" t="str">
        <f t="shared" si="63"/>
        <v>Unlikely</v>
      </c>
      <c r="AX461" t="e">
        <f>IF(VLOOKUP($B461,'Draft List'!$D$4:$AC$2598,AX$3,FALSE)&lt;&gt;0,VLOOKUP($B461,'Draft List'!$D$4:$AC$2598,AX$3,FALSE),"")</f>
        <v>#N/A</v>
      </c>
      <c r="AY461" t="e">
        <f>IF(VLOOKUP($B461,'Draft List'!$D$4:$AC$2598,AY$3,FALSE)&lt;&gt;0,VLOOKUP($B461,'Draft List'!$D$4:$AC$2598,AY$3,FALSE),"")</f>
        <v>#N/A</v>
      </c>
      <c r="AZ461" t="e">
        <f>IF(VLOOKUP($B461,'Draft List'!$D$4:$AC$2598,AZ$3,FALSE)&lt;&gt;0,VLOOKUP($B461,'Draft List'!$D$4:$AC$2598,AZ$3,FALSE),"")</f>
        <v>#N/A</v>
      </c>
      <c r="BA461" t="e">
        <f>IF(VLOOKUP($B461,'Draft List'!$D$4:$AC$2598,BA$3,FALSE)&lt;&gt;0,VLOOKUP($B461,'Draft List'!$D$4:$AC$2598,BA$3,FALSE),"")</f>
        <v>#N/A</v>
      </c>
    </row>
    <row r="462" spans="1:53" hidden="1" x14ac:dyDescent="0.25">
      <c r="A462" t="str">
        <f t="shared" si="56"/>
        <v>1BLuis Figueroa21</v>
      </c>
      <c r="B462">
        <f>VLOOKUP($A462,draft_listing_batters_stats!$A$1:$B$1324,2,FALSE)</f>
        <v>10566</v>
      </c>
      <c r="C462" s="1" t="s">
        <v>94</v>
      </c>
      <c r="D462" s="1" t="s">
        <v>133</v>
      </c>
      <c r="E462" s="1" t="s">
        <v>1164</v>
      </c>
      <c r="F462" s="1">
        <v>21</v>
      </c>
      <c r="G462" s="1" t="s">
        <v>44</v>
      </c>
      <c r="H462" s="1" t="s">
        <v>58</v>
      </c>
      <c r="I462" s="1" t="s">
        <v>54</v>
      </c>
      <c r="J462" s="24" t="s">
        <v>54</v>
      </c>
      <c r="K462" s="1" t="s">
        <v>46</v>
      </c>
      <c r="L462" s="24" t="s">
        <v>46</v>
      </c>
      <c r="M462" s="1">
        <v>2</v>
      </c>
      <c r="N462" s="1">
        <v>1</v>
      </c>
      <c r="O462" s="1">
        <v>1</v>
      </c>
      <c r="P462" s="1">
        <v>1</v>
      </c>
      <c r="Q462" s="24">
        <v>3</v>
      </c>
      <c r="R462" s="1">
        <v>2</v>
      </c>
      <c r="S462" s="1">
        <v>4</v>
      </c>
      <c r="T462" s="1">
        <v>1</v>
      </c>
      <c r="U462" s="1">
        <v>4</v>
      </c>
      <c r="V462" s="24">
        <v>3</v>
      </c>
      <c r="W462" s="1">
        <v>6</v>
      </c>
      <c r="X462" s="1">
        <v>1</v>
      </c>
      <c r="Y462" s="24">
        <v>1</v>
      </c>
      <c r="Z462" s="1" t="s">
        <v>48</v>
      </c>
      <c r="AA462" s="1" t="s">
        <v>48</v>
      </c>
      <c r="AB462" s="1" t="s">
        <v>48</v>
      </c>
      <c r="AC462" s="1" t="s">
        <v>48</v>
      </c>
      <c r="AD462" s="1" t="s">
        <v>48</v>
      </c>
      <c r="AE462" s="1" t="s">
        <v>48</v>
      </c>
      <c r="AF462" s="1" t="s">
        <v>48</v>
      </c>
      <c r="AG462" s="24" t="s">
        <v>48</v>
      </c>
      <c r="AH462" s="1">
        <v>1</v>
      </c>
      <c r="AI462" s="1">
        <v>1</v>
      </c>
      <c r="AJ462" s="24">
        <v>1</v>
      </c>
      <c r="AK462" s="36" t="s">
        <v>832</v>
      </c>
      <c r="AL462" s="9">
        <f t="shared" si="57"/>
        <v>-1.6817548339907307</v>
      </c>
      <c r="AM462" s="9">
        <f t="shared" si="58"/>
        <v>-1.2594465451058767</v>
      </c>
      <c r="AN462">
        <f t="shared" si="59"/>
        <v>0</v>
      </c>
      <c r="AO462" s="6">
        <f t="shared" si="60"/>
        <v>0</v>
      </c>
      <c r="AP462" s="9">
        <f>($AL$3*AL462+$AM$3*AM462+$AN$3*AN462+$AO$3*AO462)+$K$3*VLOOKUP(K462,COND!$A$2:$C$7,2,FALSE)+$L$3*VLOOKUP(L462,COND!$A$2:$C$7,3,FALSE)</f>
        <v>-5.281534024669595</v>
      </c>
      <c r="AQ462" s="28">
        <f t="shared" si="61"/>
        <v>-0.33836433286571527</v>
      </c>
      <c r="AR462" t="str">
        <f t="shared" si="62"/>
        <v>DH</v>
      </c>
      <c r="AS462">
        <v>700</v>
      </c>
      <c r="AT462">
        <v>458</v>
      </c>
      <c r="AV462" t="str">
        <f t="shared" si="63"/>
        <v>Unlikely</v>
      </c>
      <c r="AX462">
        <f>IF(VLOOKUP($B462,'Draft List'!$D$4:$AC$2598,AX$3,FALSE)&lt;&gt;0,VLOOKUP($B462,'Draft List'!$D$4:$AC$2598,AX$3,FALSE),"")</f>
        <v>362</v>
      </c>
      <c r="AY462">
        <f>IF(VLOOKUP($B462,'Draft List'!$D$4:$AC$2598,AY$3,FALSE)&lt;&gt;0,VLOOKUP($B462,'Draft List'!$D$4:$AC$2598,AY$3,FALSE),"")</f>
        <v>14</v>
      </c>
      <c r="AZ462">
        <f>IF(VLOOKUP($B462,'Draft List'!$D$4:$AC$2598,AZ$3,FALSE)&lt;&gt;0,VLOOKUP($B462,'Draft List'!$D$4:$AC$2598,AZ$3,FALSE),"")</f>
        <v>18</v>
      </c>
      <c r="BA462" t="str">
        <f>IF(VLOOKUP($B462,'Draft List'!$D$4:$AC$2598,BA$3,FALSE)&lt;&gt;0,VLOOKUP($B462,'Draft List'!$D$4:$AC$2598,BA$3,FALSE),"")</f>
        <v>Yuma Bulldozers</v>
      </c>
    </row>
    <row r="463" spans="1:53" hidden="1" x14ac:dyDescent="0.25">
      <c r="A463" t="str">
        <f t="shared" si="56"/>
        <v>SPDane Thompson21</v>
      </c>
      <c r="B463" t="e">
        <f>VLOOKUP($A463,draft_listing_batters_stats!$A$1:$B$1324,2,FALSE)</f>
        <v>#N/A</v>
      </c>
      <c r="C463" s="1" t="s">
        <v>25</v>
      </c>
      <c r="D463" s="1" t="s">
        <v>788</v>
      </c>
      <c r="E463" s="1" t="s">
        <v>211</v>
      </c>
      <c r="F463" s="1">
        <v>21</v>
      </c>
      <c r="G463" s="1" t="s">
        <v>44</v>
      </c>
      <c r="H463" s="1" t="s">
        <v>44</v>
      </c>
      <c r="I463" s="1" t="s">
        <v>54</v>
      </c>
      <c r="J463" s="24" t="s">
        <v>54</v>
      </c>
      <c r="K463" s="1" t="s">
        <v>46</v>
      </c>
      <c r="L463" s="24" t="s">
        <v>46</v>
      </c>
      <c r="M463" s="1">
        <v>1</v>
      </c>
      <c r="N463" s="1">
        <v>1</v>
      </c>
      <c r="O463" s="1">
        <v>1</v>
      </c>
      <c r="P463" s="1">
        <v>1</v>
      </c>
      <c r="Q463" s="24">
        <v>1</v>
      </c>
      <c r="R463" s="1">
        <v>3</v>
      </c>
      <c r="S463" s="1">
        <v>1</v>
      </c>
      <c r="T463" s="1">
        <v>1</v>
      </c>
      <c r="U463" s="1">
        <v>3</v>
      </c>
      <c r="V463" s="24">
        <v>1</v>
      </c>
      <c r="W463" s="1">
        <v>6</v>
      </c>
      <c r="X463" s="1">
        <v>1</v>
      </c>
      <c r="Y463" s="24">
        <v>1</v>
      </c>
      <c r="Z463" s="1" t="s">
        <v>48</v>
      </c>
      <c r="AA463" s="1" t="s">
        <v>48</v>
      </c>
      <c r="AB463" s="1" t="s">
        <v>48</v>
      </c>
      <c r="AC463" s="1" t="s">
        <v>48</v>
      </c>
      <c r="AD463" s="1" t="s">
        <v>48</v>
      </c>
      <c r="AE463" s="1" t="s">
        <v>48</v>
      </c>
      <c r="AF463" s="1" t="s">
        <v>48</v>
      </c>
      <c r="AG463" s="24" t="s">
        <v>48</v>
      </c>
      <c r="AH463" s="1">
        <v>2</v>
      </c>
      <c r="AI463" s="1">
        <v>1</v>
      </c>
      <c r="AJ463" s="24">
        <v>2</v>
      </c>
      <c r="AK463" s="36" t="s">
        <v>832</v>
      </c>
      <c r="AL463" s="9">
        <f t="shared" si="57"/>
        <v>-2.0843433498275723</v>
      </c>
      <c r="AM463" s="9">
        <f t="shared" si="58"/>
        <v>-1.2598125774030604</v>
      </c>
      <c r="AN463">
        <f t="shared" si="59"/>
        <v>0</v>
      </c>
      <c r="AO463" s="6">
        <f t="shared" si="60"/>
        <v>0</v>
      </c>
      <c r="AP463" s="9">
        <f>($AL$3*AL463+$AM$3*AM463+$AN$3*AN463+$AO$3*AO463)+$K$3*VLOOKUP(K463,COND!$A$2:$C$7,2,FALSE)+$L$3*VLOOKUP(L463,COND!$A$2:$C$7,3,FALSE)</f>
        <v>-5.3261852638194807</v>
      </c>
      <c r="AQ463" s="28">
        <f t="shared" si="61"/>
        <v>-0.34473054683462856</v>
      </c>
      <c r="AR463" t="str">
        <f t="shared" si="62"/>
        <v>DH</v>
      </c>
      <c r="AS463">
        <v>700</v>
      </c>
      <c r="AT463">
        <v>459</v>
      </c>
      <c r="AV463" t="str">
        <f t="shared" si="63"/>
        <v>Unlikely</v>
      </c>
      <c r="AX463" t="e">
        <f>IF(VLOOKUP($B463,'Draft List'!$D$4:$AC$2598,AX$3,FALSE)&lt;&gt;0,VLOOKUP($B463,'Draft List'!$D$4:$AC$2598,AX$3,FALSE),"")</f>
        <v>#N/A</v>
      </c>
      <c r="AY463" t="e">
        <f>IF(VLOOKUP($B463,'Draft List'!$D$4:$AC$2598,AY$3,FALSE)&lt;&gt;0,VLOOKUP($B463,'Draft List'!$D$4:$AC$2598,AY$3,FALSE),"")</f>
        <v>#N/A</v>
      </c>
      <c r="AZ463" t="e">
        <f>IF(VLOOKUP($B463,'Draft List'!$D$4:$AC$2598,AZ$3,FALSE)&lt;&gt;0,VLOOKUP($B463,'Draft List'!$D$4:$AC$2598,AZ$3,FALSE),"")</f>
        <v>#N/A</v>
      </c>
      <c r="BA463" t="e">
        <f>IF(VLOOKUP($B463,'Draft List'!$D$4:$AC$2598,BA$3,FALSE)&lt;&gt;0,VLOOKUP($B463,'Draft List'!$D$4:$AC$2598,BA$3,FALSE),"")</f>
        <v>#N/A</v>
      </c>
    </row>
    <row r="464" spans="1:53" hidden="1" x14ac:dyDescent="0.25">
      <c r="A464" t="str">
        <f t="shared" si="56"/>
        <v>RPFred Sawyer21</v>
      </c>
      <c r="B464" t="e">
        <f>VLOOKUP($A464,draft_listing_batters_stats!$A$1:$B$1324,2,FALSE)</f>
        <v>#N/A</v>
      </c>
      <c r="C464" s="1" t="s">
        <v>885</v>
      </c>
      <c r="D464" s="1" t="s">
        <v>277</v>
      </c>
      <c r="E464" s="1" t="s">
        <v>1633</v>
      </c>
      <c r="F464" s="1">
        <v>21</v>
      </c>
      <c r="G464" s="1" t="s">
        <v>44</v>
      </c>
      <c r="H464" s="1" t="s">
        <v>58</v>
      </c>
      <c r="I464" s="1" t="s">
        <v>54</v>
      </c>
      <c r="J464" s="24" t="s">
        <v>54</v>
      </c>
      <c r="K464" s="1" t="s">
        <v>47</v>
      </c>
      <c r="L464" s="24" t="s">
        <v>47</v>
      </c>
      <c r="M464" s="1">
        <v>2</v>
      </c>
      <c r="N464" s="1">
        <v>2</v>
      </c>
      <c r="O464" s="1">
        <v>1</v>
      </c>
      <c r="P464" s="1">
        <v>2</v>
      </c>
      <c r="Q464" s="24">
        <v>1</v>
      </c>
      <c r="R464" s="1">
        <v>3</v>
      </c>
      <c r="S464" s="1">
        <v>3</v>
      </c>
      <c r="T464" s="1">
        <v>1</v>
      </c>
      <c r="U464" s="1">
        <v>2</v>
      </c>
      <c r="V464" s="24">
        <v>1</v>
      </c>
      <c r="W464" s="1">
        <v>7</v>
      </c>
      <c r="X464" s="1">
        <v>3</v>
      </c>
      <c r="Y464" s="24">
        <v>1</v>
      </c>
      <c r="Z464" s="1" t="s">
        <v>48</v>
      </c>
      <c r="AA464" s="1" t="s">
        <v>48</v>
      </c>
      <c r="AB464" s="1" t="s">
        <v>48</v>
      </c>
      <c r="AC464" s="1" t="s">
        <v>48</v>
      </c>
      <c r="AD464" s="1" t="s">
        <v>48</v>
      </c>
      <c r="AE464" s="1" t="s">
        <v>48</v>
      </c>
      <c r="AF464" s="1" t="s">
        <v>48</v>
      </c>
      <c r="AG464" s="24" t="s">
        <v>48</v>
      </c>
      <c r="AH464" s="1">
        <v>1</v>
      </c>
      <c r="AI464" s="1">
        <v>1</v>
      </c>
      <c r="AJ464" s="24">
        <v>1</v>
      </c>
      <c r="AK464" s="36" t="s">
        <v>881</v>
      </c>
      <c r="AL464" s="9">
        <f t="shared" si="57"/>
        <v>-1.6210180839966128</v>
      </c>
      <c r="AM464" s="9">
        <f t="shared" si="58"/>
        <v>-1.2474023681752344</v>
      </c>
      <c r="AN464">
        <f t="shared" si="59"/>
        <v>0</v>
      </c>
      <c r="AO464" s="6">
        <f t="shared" si="60"/>
        <v>0</v>
      </c>
      <c r="AP464" s="9">
        <f>($AL$3*AL464+$AM$3*AM464+$AN$3*AN464+$AO$3*AO464)+$K$3*VLOOKUP(K464,COND!$A$2:$C$7,2,FALSE)+$L$3*VLOOKUP(L464,COND!$A$2:$C$7,3,FALSE)</f>
        <v>-5.3309302265024741</v>
      </c>
      <c r="AQ464" s="28">
        <f t="shared" si="61"/>
        <v>-0.34540706664213144</v>
      </c>
      <c r="AR464" t="str">
        <f t="shared" si="62"/>
        <v>DH</v>
      </c>
      <c r="AS464">
        <v>700</v>
      </c>
      <c r="AT464">
        <v>460</v>
      </c>
      <c r="AV464" t="str">
        <f t="shared" si="63"/>
        <v>Unlikely</v>
      </c>
      <c r="AX464" t="e">
        <f>IF(VLOOKUP($B464,'Draft List'!$D$4:$AC$2598,AX$3,FALSE)&lt;&gt;0,VLOOKUP($B464,'Draft List'!$D$4:$AC$2598,AX$3,FALSE),"")</f>
        <v>#N/A</v>
      </c>
      <c r="AY464" t="e">
        <f>IF(VLOOKUP($B464,'Draft List'!$D$4:$AC$2598,AY$3,FALSE)&lt;&gt;0,VLOOKUP($B464,'Draft List'!$D$4:$AC$2598,AY$3,FALSE),"")</f>
        <v>#N/A</v>
      </c>
      <c r="AZ464" t="e">
        <f>IF(VLOOKUP($B464,'Draft List'!$D$4:$AC$2598,AZ$3,FALSE)&lt;&gt;0,VLOOKUP($B464,'Draft List'!$D$4:$AC$2598,AZ$3,FALSE),"")</f>
        <v>#N/A</v>
      </c>
      <c r="BA464" t="e">
        <f>IF(VLOOKUP($B464,'Draft List'!$D$4:$AC$2598,BA$3,FALSE)&lt;&gt;0,VLOOKUP($B464,'Draft List'!$D$4:$AC$2598,BA$3,FALSE),"")</f>
        <v>#N/A</v>
      </c>
    </row>
    <row r="465" spans="1:53" hidden="1" x14ac:dyDescent="0.25">
      <c r="A465" t="str">
        <f t="shared" si="56"/>
        <v>RPJuan Luis Ramírez21</v>
      </c>
      <c r="B465" t="e">
        <f>VLOOKUP($A465,draft_listing_batters_stats!$A$1:$B$1324,2,FALSE)</f>
        <v>#N/A</v>
      </c>
      <c r="C465" s="1" t="s">
        <v>885</v>
      </c>
      <c r="D465" s="1" t="s">
        <v>1572</v>
      </c>
      <c r="E465" s="1" t="s">
        <v>179</v>
      </c>
      <c r="F465" s="1">
        <v>21</v>
      </c>
      <c r="G465" s="1" t="s">
        <v>58</v>
      </c>
      <c r="H465" s="1" t="s">
        <v>44</v>
      </c>
      <c r="I465" s="1" t="s">
        <v>54</v>
      </c>
      <c r="J465" s="24" t="s">
        <v>54</v>
      </c>
      <c r="K465" s="1" t="s">
        <v>46</v>
      </c>
      <c r="L465" s="24" t="s">
        <v>46</v>
      </c>
      <c r="M465" s="1">
        <v>1</v>
      </c>
      <c r="N465" s="1">
        <v>1</v>
      </c>
      <c r="O465" s="1">
        <v>1</v>
      </c>
      <c r="P465" s="1">
        <v>2</v>
      </c>
      <c r="Q465" s="24">
        <v>1</v>
      </c>
      <c r="R465" s="1">
        <v>2</v>
      </c>
      <c r="S465" s="1">
        <v>2</v>
      </c>
      <c r="T465" s="1">
        <v>1</v>
      </c>
      <c r="U465" s="1">
        <v>6</v>
      </c>
      <c r="V465" s="24">
        <v>1</v>
      </c>
      <c r="W465" s="1">
        <v>5</v>
      </c>
      <c r="X465" s="1">
        <v>3</v>
      </c>
      <c r="Y465" s="24">
        <v>1</v>
      </c>
      <c r="Z465" s="1" t="s">
        <v>48</v>
      </c>
      <c r="AA465" s="1" t="s">
        <v>48</v>
      </c>
      <c r="AB465" s="1" t="s">
        <v>48</v>
      </c>
      <c r="AC465" s="1" t="s">
        <v>48</v>
      </c>
      <c r="AD465" s="1" t="s">
        <v>48</v>
      </c>
      <c r="AE465" s="1" t="s">
        <v>48</v>
      </c>
      <c r="AF465" s="1" t="s">
        <v>48</v>
      </c>
      <c r="AG465" s="24" t="s">
        <v>48</v>
      </c>
      <c r="AH465" s="1">
        <v>2</v>
      </c>
      <c r="AI465" s="1">
        <v>1</v>
      </c>
      <c r="AJ465" s="24">
        <v>1</v>
      </c>
      <c r="AK465" s="36" t="s">
        <v>900</v>
      </c>
      <c r="AL465" s="9">
        <f t="shared" si="57"/>
        <v>-1.994633799817991</v>
      </c>
      <c r="AM465" s="9">
        <f t="shared" si="58"/>
        <v>-1.2621798839582887</v>
      </c>
      <c r="AN465">
        <f t="shared" si="59"/>
        <v>0</v>
      </c>
      <c r="AO465" s="6">
        <f t="shared" si="60"/>
        <v>0</v>
      </c>
      <c r="AP465" s="9">
        <f>($AL$3*AL465+$AM$3*AM465+$AN$3*AN465+$AO$3*AO465)+$K$3*VLOOKUP(K465,COND!$A$2:$C$7,2,FALSE)+$L$3*VLOOKUP(L465,COND!$A$2:$C$7,3,FALSE)</f>
        <v>-5.3456219874812643</v>
      </c>
      <c r="AQ465" s="28">
        <f t="shared" si="61"/>
        <v>-0.34750176537282385</v>
      </c>
      <c r="AR465" t="str">
        <f t="shared" si="62"/>
        <v>DH</v>
      </c>
      <c r="AS465">
        <v>700</v>
      </c>
      <c r="AT465">
        <v>461</v>
      </c>
      <c r="AV465" t="str">
        <f t="shared" si="63"/>
        <v>Unlikely</v>
      </c>
      <c r="AX465" t="e">
        <f>IF(VLOOKUP($B465,'Draft List'!$D$4:$AC$2598,AX$3,FALSE)&lt;&gt;0,VLOOKUP($B465,'Draft List'!$D$4:$AC$2598,AX$3,FALSE),"")</f>
        <v>#N/A</v>
      </c>
      <c r="AY465" t="e">
        <f>IF(VLOOKUP($B465,'Draft List'!$D$4:$AC$2598,AY$3,FALSE)&lt;&gt;0,VLOOKUP($B465,'Draft List'!$D$4:$AC$2598,AY$3,FALSE),"")</f>
        <v>#N/A</v>
      </c>
      <c r="AZ465" t="e">
        <f>IF(VLOOKUP($B465,'Draft List'!$D$4:$AC$2598,AZ$3,FALSE)&lt;&gt;0,VLOOKUP($B465,'Draft List'!$D$4:$AC$2598,AZ$3,FALSE),"")</f>
        <v>#N/A</v>
      </c>
      <c r="BA465" t="e">
        <f>IF(VLOOKUP($B465,'Draft List'!$D$4:$AC$2598,BA$3,FALSE)&lt;&gt;0,VLOOKUP($B465,'Draft List'!$D$4:$AC$2598,BA$3,FALSE),"")</f>
        <v>#N/A</v>
      </c>
    </row>
    <row r="466" spans="1:53" hidden="1" x14ac:dyDescent="0.25">
      <c r="A466" t="str">
        <f t="shared" si="56"/>
        <v>RPQuinn Cooper24</v>
      </c>
      <c r="B466" t="e">
        <f>VLOOKUP($A466,draft_listing_batters_stats!$A$1:$B$1324,2,FALSE)</f>
        <v>#N/A</v>
      </c>
      <c r="C466" s="1" t="s">
        <v>885</v>
      </c>
      <c r="D466" s="1" t="s">
        <v>506</v>
      </c>
      <c r="E466" s="1" t="s">
        <v>727</v>
      </c>
      <c r="F466" s="1">
        <v>24</v>
      </c>
      <c r="G466" s="1" t="s">
        <v>58</v>
      </c>
      <c r="H466" s="1" t="s">
        <v>44</v>
      </c>
      <c r="I466" s="1" t="s">
        <v>54</v>
      </c>
      <c r="J466" s="24" t="s">
        <v>54</v>
      </c>
      <c r="K466" s="1" t="s">
        <v>47</v>
      </c>
      <c r="L466" s="24" t="s">
        <v>46</v>
      </c>
      <c r="M466" s="1">
        <v>2</v>
      </c>
      <c r="N466" s="1">
        <v>3</v>
      </c>
      <c r="O466" s="1">
        <v>1</v>
      </c>
      <c r="P466" s="1">
        <v>1</v>
      </c>
      <c r="Q466" s="24">
        <v>1</v>
      </c>
      <c r="R466" s="1">
        <v>3</v>
      </c>
      <c r="S466" s="1">
        <v>3</v>
      </c>
      <c r="T466" s="1">
        <v>1</v>
      </c>
      <c r="U466" s="1">
        <v>1</v>
      </c>
      <c r="V466" s="24">
        <v>3</v>
      </c>
      <c r="W466" s="1">
        <v>6</v>
      </c>
      <c r="X466" s="1">
        <v>4</v>
      </c>
      <c r="Y466" s="24">
        <v>1</v>
      </c>
      <c r="Z466" s="1" t="s">
        <v>48</v>
      </c>
      <c r="AA466" s="1" t="s">
        <v>48</v>
      </c>
      <c r="AB466" s="1" t="s">
        <v>48</v>
      </c>
      <c r="AC466" s="1" t="s">
        <v>48</v>
      </c>
      <c r="AD466" s="1" t="s">
        <v>48</v>
      </c>
      <c r="AE466" s="1" t="s">
        <v>48</v>
      </c>
      <c r="AF466" s="1" t="s">
        <v>48</v>
      </c>
      <c r="AG466" s="24" t="s">
        <v>48</v>
      </c>
      <c r="AH466" s="1">
        <v>2</v>
      </c>
      <c r="AI466" s="1">
        <v>2</v>
      </c>
      <c r="AJ466" s="24">
        <v>2</v>
      </c>
      <c r="AK466" s="36" t="s">
        <v>50</v>
      </c>
      <c r="AL466" s="9">
        <f t="shared" si="57"/>
        <v>-1.6596677543874905</v>
      </c>
      <c r="AM466" s="9">
        <f t="shared" si="58"/>
        <v>-1.2570792385506486</v>
      </c>
      <c r="AN466">
        <f t="shared" si="59"/>
        <v>0</v>
      </c>
      <c r="AO466" s="6">
        <f t="shared" si="60"/>
        <v>0</v>
      </c>
      <c r="AP466" s="9">
        <f>($AL$3*AL466+$AM$3*AM466+$AN$3*AN466+$AO$3*AO466)+$K$3*VLOOKUP(K466,COND!$A$2:$C$7,2,FALSE)+$L$3*VLOOKUP(L466,COND!$A$2:$C$7,3,FALSE)</f>
        <v>-5.350917638046532</v>
      </c>
      <c r="AQ466" s="28">
        <f t="shared" si="61"/>
        <v>-0.34825680028887451</v>
      </c>
      <c r="AR466" t="str">
        <f t="shared" si="62"/>
        <v>DH</v>
      </c>
      <c r="AS466">
        <v>700</v>
      </c>
      <c r="AT466">
        <v>462</v>
      </c>
      <c r="AV466" t="str">
        <f t="shared" si="63"/>
        <v>Unlikely</v>
      </c>
      <c r="AX466" t="e">
        <f>IF(VLOOKUP($B466,'Draft List'!$D$4:$AC$2598,AX$3,FALSE)&lt;&gt;0,VLOOKUP($B466,'Draft List'!$D$4:$AC$2598,AX$3,FALSE),"")</f>
        <v>#N/A</v>
      </c>
      <c r="AY466" t="e">
        <f>IF(VLOOKUP($B466,'Draft List'!$D$4:$AC$2598,AY$3,FALSE)&lt;&gt;0,VLOOKUP($B466,'Draft List'!$D$4:$AC$2598,AY$3,FALSE),"")</f>
        <v>#N/A</v>
      </c>
      <c r="AZ466" t="e">
        <f>IF(VLOOKUP($B466,'Draft List'!$D$4:$AC$2598,AZ$3,FALSE)&lt;&gt;0,VLOOKUP($B466,'Draft List'!$D$4:$AC$2598,AZ$3,FALSE),"")</f>
        <v>#N/A</v>
      </c>
      <c r="BA466" t="e">
        <f>IF(VLOOKUP($B466,'Draft List'!$D$4:$AC$2598,BA$3,FALSE)&lt;&gt;0,VLOOKUP($B466,'Draft List'!$D$4:$AC$2598,BA$3,FALSE),"")</f>
        <v>#N/A</v>
      </c>
    </row>
    <row r="467" spans="1:53" hidden="1" x14ac:dyDescent="0.25">
      <c r="A467" t="str">
        <f t="shared" si="56"/>
        <v>RPDave Abrams23</v>
      </c>
      <c r="B467" t="e">
        <f>VLOOKUP($A467,draft_listing_batters_stats!$A$1:$B$1324,2,FALSE)</f>
        <v>#N/A</v>
      </c>
      <c r="C467" s="1" t="s">
        <v>885</v>
      </c>
      <c r="D467" s="1" t="s">
        <v>135</v>
      </c>
      <c r="E467" s="1" t="s">
        <v>994</v>
      </c>
      <c r="F467" s="1">
        <v>23</v>
      </c>
      <c r="G467" s="1" t="s">
        <v>58</v>
      </c>
      <c r="H467" s="1" t="s">
        <v>58</v>
      </c>
      <c r="I467" s="1" t="s">
        <v>54</v>
      </c>
      <c r="J467" s="24" t="s">
        <v>54</v>
      </c>
      <c r="K467" s="1" t="s">
        <v>46</v>
      </c>
      <c r="L467" s="24" t="s">
        <v>46</v>
      </c>
      <c r="M467" s="1">
        <v>3</v>
      </c>
      <c r="N467" s="1">
        <v>2</v>
      </c>
      <c r="O467" s="1">
        <v>1</v>
      </c>
      <c r="P467" s="1">
        <v>1</v>
      </c>
      <c r="Q467" s="24">
        <v>2</v>
      </c>
      <c r="R467" s="1">
        <v>3</v>
      </c>
      <c r="S467" s="1">
        <v>2</v>
      </c>
      <c r="T467" s="1">
        <v>1</v>
      </c>
      <c r="U467" s="1">
        <v>1</v>
      </c>
      <c r="V467" s="24">
        <v>4</v>
      </c>
      <c r="W467" s="1">
        <v>9</v>
      </c>
      <c r="X467" s="1">
        <v>2</v>
      </c>
      <c r="Y467" s="24">
        <v>1</v>
      </c>
      <c r="Z467" s="1" t="s">
        <v>48</v>
      </c>
      <c r="AA467" s="1" t="s">
        <v>48</v>
      </c>
      <c r="AB467" s="1" t="s">
        <v>48</v>
      </c>
      <c r="AC467" s="1" t="s">
        <v>48</v>
      </c>
      <c r="AD467" s="1" t="s">
        <v>48</v>
      </c>
      <c r="AE467" s="1" t="s">
        <v>48</v>
      </c>
      <c r="AF467" s="1" t="s">
        <v>48</v>
      </c>
      <c r="AG467" s="24" t="s">
        <v>48</v>
      </c>
      <c r="AH467" s="1">
        <v>1</v>
      </c>
      <c r="AI467" s="1">
        <v>1</v>
      </c>
      <c r="AJ467" s="24">
        <v>1</v>
      </c>
      <c r="AK467" s="36" t="s">
        <v>50</v>
      </c>
      <c r="AL467" s="9">
        <f t="shared" si="57"/>
        <v>-1.3481554579864357</v>
      </c>
      <c r="AM467" s="9">
        <f t="shared" si="58"/>
        <v>-1.2681227783522688</v>
      </c>
      <c r="AN467">
        <f t="shared" si="59"/>
        <v>0</v>
      </c>
      <c r="AO467" s="6">
        <f t="shared" si="60"/>
        <v>0</v>
      </c>
      <c r="AP467" s="9">
        <f>($AL$3*AL467+$AM$3*AM467+$AN$3*AN467+$AO$3*AO467)+$K$3*VLOOKUP(K467,COND!$A$2:$C$7,2,FALSE)+$L$3*VLOOKUP(L467,COND!$A$2:$C$7,3,FALSE)</f>
        <v>-5.3522888860258693</v>
      </c>
      <c r="AQ467" s="28">
        <f t="shared" si="61"/>
        <v>-0.34845230792107251</v>
      </c>
      <c r="AR467" t="str">
        <f t="shared" si="62"/>
        <v>DH</v>
      </c>
      <c r="AS467">
        <v>700</v>
      </c>
      <c r="AT467">
        <v>463</v>
      </c>
      <c r="AV467" t="str">
        <f t="shared" si="63"/>
        <v>Unlikely</v>
      </c>
      <c r="AX467" t="e">
        <f>IF(VLOOKUP($B467,'Draft List'!$D$4:$AC$2598,AX$3,FALSE)&lt;&gt;0,VLOOKUP($B467,'Draft List'!$D$4:$AC$2598,AX$3,FALSE),"")</f>
        <v>#N/A</v>
      </c>
      <c r="AY467" t="e">
        <f>IF(VLOOKUP($B467,'Draft List'!$D$4:$AC$2598,AY$3,FALSE)&lt;&gt;0,VLOOKUP($B467,'Draft List'!$D$4:$AC$2598,AY$3,FALSE),"")</f>
        <v>#N/A</v>
      </c>
      <c r="AZ467" t="e">
        <f>IF(VLOOKUP($B467,'Draft List'!$D$4:$AC$2598,AZ$3,FALSE)&lt;&gt;0,VLOOKUP($B467,'Draft List'!$D$4:$AC$2598,AZ$3,FALSE),"")</f>
        <v>#N/A</v>
      </c>
      <c r="BA467" t="e">
        <f>IF(VLOOKUP($B467,'Draft List'!$D$4:$AC$2598,BA$3,FALSE)&lt;&gt;0,VLOOKUP($B467,'Draft List'!$D$4:$AC$2598,BA$3,FALSE),"")</f>
        <v>#N/A</v>
      </c>
    </row>
    <row r="468" spans="1:53" hidden="1" x14ac:dyDescent="0.25">
      <c r="A468" t="str">
        <f t="shared" si="56"/>
        <v>RPCollin Hensley21</v>
      </c>
      <c r="B468" t="e">
        <f>VLOOKUP($A468,draft_listing_batters_stats!$A$1:$B$1324,2,FALSE)</f>
        <v>#N/A</v>
      </c>
      <c r="C468" s="1" t="s">
        <v>885</v>
      </c>
      <c r="D468" s="1" t="s">
        <v>1234</v>
      </c>
      <c r="E468" s="1" t="s">
        <v>1235</v>
      </c>
      <c r="F468" s="1">
        <v>21</v>
      </c>
      <c r="G468" s="1" t="s">
        <v>68</v>
      </c>
      <c r="H468" s="1" t="s">
        <v>44</v>
      </c>
      <c r="I468" s="1" t="s">
        <v>54</v>
      </c>
      <c r="J468" s="24" t="s">
        <v>54</v>
      </c>
      <c r="K468" s="1" t="s">
        <v>47</v>
      </c>
      <c r="L468" s="24" t="s">
        <v>47</v>
      </c>
      <c r="M468" s="1">
        <v>2</v>
      </c>
      <c r="N468" s="1">
        <v>3</v>
      </c>
      <c r="O468" s="1">
        <v>1</v>
      </c>
      <c r="P468" s="1">
        <v>1</v>
      </c>
      <c r="Q468" s="24">
        <v>2</v>
      </c>
      <c r="R468" s="1">
        <v>2</v>
      </c>
      <c r="S468" s="1">
        <v>3</v>
      </c>
      <c r="T468" s="1">
        <v>4</v>
      </c>
      <c r="U468" s="1">
        <v>1</v>
      </c>
      <c r="V468" s="24">
        <v>5</v>
      </c>
      <c r="W468" s="1">
        <v>6</v>
      </c>
      <c r="X468" s="1">
        <v>1</v>
      </c>
      <c r="Y468" s="24">
        <v>1</v>
      </c>
      <c r="Z468" s="1" t="s">
        <v>48</v>
      </c>
      <c r="AA468" s="1" t="s">
        <v>48</v>
      </c>
      <c r="AB468" s="1" t="s">
        <v>48</v>
      </c>
      <c r="AC468" s="1" t="s">
        <v>48</v>
      </c>
      <c r="AD468" s="1" t="s">
        <v>48</v>
      </c>
      <c r="AE468" s="1" t="s">
        <v>48</v>
      </c>
      <c r="AF468" s="1" t="s">
        <v>48</v>
      </c>
      <c r="AG468" s="24" t="s">
        <v>48</v>
      </c>
      <c r="AH468" s="1">
        <v>1</v>
      </c>
      <c r="AI468" s="1">
        <v>1</v>
      </c>
      <c r="AJ468" s="24">
        <v>1</v>
      </c>
      <c r="AK468" s="36" t="s">
        <v>839</v>
      </c>
      <c r="AL468" s="9">
        <f t="shared" si="57"/>
        <v>-1.6196514145704071</v>
      </c>
      <c r="AM468" s="9">
        <f t="shared" si="58"/>
        <v>-1.250417913047452</v>
      </c>
      <c r="AN468">
        <f t="shared" si="59"/>
        <v>0</v>
      </c>
      <c r="AO468" s="6">
        <f t="shared" si="60"/>
        <v>0</v>
      </c>
      <c r="AP468" s="9">
        <f>($AL$3*AL468+$AM$3*AM468+$AN$3*AN468+$AO$3*AO468)+$K$3*VLOOKUP(K468,COND!$A$2:$C$7,2,FALSE)+$L$3*VLOOKUP(L468,COND!$A$2:$C$7,3,FALSE)</f>
        <v>-5.3669800980264633</v>
      </c>
      <c r="AQ468" s="28">
        <f t="shared" si="61"/>
        <v>-0.35054692838041729</v>
      </c>
      <c r="AR468" t="str">
        <f t="shared" si="62"/>
        <v>DH</v>
      </c>
      <c r="AS468">
        <v>700</v>
      </c>
      <c r="AT468">
        <v>464</v>
      </c>
      <c r="AV468" t="str">
        <f t="shared" si="63"/>
        <v>Unlikely</v>
      </c>
      <c r="AX468" t="e">
        <f>IF(VLOOKUP($B468,'Draft List'!$D$4:$AC$2598,AX$3,FALSE)&lt;&gt;0,VLOOKUP($B468,'Draft List'!$D$4:$AC$2598,AX$3,FALSE),"")</f>
        <v>#N/A</v>
      </c>
      <c r="AY468" t="e">
        <f>IF(VLOOKUP($B468,'Draft List'!$D$4:$AC$2598,AY$3,FALSE)&lt;&gt;0,VLOOKUP($B468,'Draft List'!$D$4:$AC$2598,AY$3,FALSE),"")</f>
        <v>#N/A</v>
      </c>
      <c r="AZ468" t="e">
        <f>IF(VLOOKUP($B468,'Draft List'!$D$4:$AC$2598,AZ$3,FALSE)&lt;&gt;0,VLOOKUP($B468,'Draft List'!$D$4:$AC$2598,AZ$3,FALSE),"")</f>
        <v>#N/A</v>
      </c>
      <c r="BA468" t="e">
        <f>IF(VLOOKUP($B468,'Draft List'!$D$4:$AC$2598,BA$3,FALSE)&lt;&gt;0,VLOOKUP($B468,'Draft List'!$D$4:$AC$2598,BA$3,FALSE),"")</f>
        <v>#N/A</v>
      </c>
    </row>
    <row r="469" spans="1:53" hidden="1" x14ac:dyDescent="0.25">
      <c r="A469" t="str">
        <f t="shared" si="56"/>
        <v>RPGeorge Smith22</v>
      </c>
      <c r="B469" t="e">
        <f>VLOOKUP($A469,draft_listing_batters_stats!$A$1:$B$1324,2,FALSE)</f>
        <v>#N/A</v>
      </c>
      <c r="C469" s="1" t="s">
        <v>885</v>
      </c>
      <c r="D469" s="1" t="s">
        <v>276</v>
      </c>
      <c r="E469" s="1" t="s">
        <v>178</v>
      </c>
      <c r="F469" s="1">
        <v>22</v>
      </c>
      <c r="G469" s="1" t="s">
        <v>44</v>
      </c>
      <c r="H469" s="1" t="s">
        <v>44</v>
      </c>
      <c r="I469" s="1" t="s">
        <v>54</v>
      </c>
      <c r="J469" s="24" t="s">
        <v>54</v>
      </c>
      <c r="K469" s="1" t="s">
        <v>46</v>
      </c>
      <c r="L469" s="24" t="s">
        <v>47</v>
      </c>
      <c r="M469" s="1">
        <v>2</v>
      </c>
      <c r="N469" s="1">
        <v>2</v>
      </c>
      <c r="O469" s="1">
        <v>1</v>
      </c>
      <c r="P469" s="1">
        <v>1</v>
      </c>
      <c r="Q469" s="24">
        <v>1</v>
      </c>
      <c r="R469" s="1">
        <v>3</v>
      </c>
      <c r="S469" s="1">
        <v>2</v>
      </c>
      <c r="T469" s="1">
        <v>1</v>
      </c>
      <c r="U469" s="1">
        <v>2</v>
      </c>
      <c r="V469" s="24">
        <v>2</v>
      </c>
      <c r="W469" s="1">
        <v>6</v>
      </c>
      <c r="X469" s="1">
        <v>2</v>
      </c>
      <c r="Y469" s="24">
        <v>1</v>
      </c>
      <c r="Z469" s="1" t="s">
        <v>48</v>
      </c>
      <c r="AA469" s="1" t="s">
        <v>48</v>
      </c>
      <c r="AB469" s="1" t="s">
        <v>48</v>
      </c>
      <c r="AC469" s="1" t="s">
        <v>48</v>
      </c>
      <c r="AD469" s="1" t="s">
        <v>48</v>
      </c>
      <c r="AE469" s="1" t="s">
        <v>48</v>
      </c>
      <c r="AF469" s="1" t="s">
        <v>48</v>
      </c>
      <c r="AG469" s="24" t="s">
        <v>48</v>
      </c>
      <c r="AH469" s="1">
        <v>1</v>
      </c>
      <c r="AI469" s="1">
        <v>1</v>
      </c>
      <c r="AJ469" s="24">
        <v>1</v>
      </c>
      <c r="AK469" s="36" t="s">
        <v>48</v>
      </c>
      <c r="AL469" s="9">
        <f t="shared" si="57"/>
        <v>-1.7107276340061941</v>
      </c>
      <c r="AM469" s="9">
        <f t="shared" si="58"/>
        <v>-1.2584459079768546</v>
      </c>
      <c r="AN469">
        <f t="shared" si="59"/>
        <v>0</v>
      </c>
      <c r="AO469" s="6">
        <f t="shared" si="60"/>
        <v>0</v>
      </c>
      <c r="AP469" s="9">
        <f>($AL$3*AL469+$AM$3*AM469+$AN$3*AN469+$AO$3*AO469)+$K$3*VLOOKUP(K469,COND!$A$2:$C$7,2,FALSE)+$L$3*VLOOKUP(L469,COND!$A$2:$C$7,3,FALSE)</f>
        <v>-5.3724236591228749</v>
      </c>
      <c r="AQ469" s="28">
        <f t="shared" si="61"/>
        <v>-0.35132305185095031</v>
      </c>
      <c r="AR469" t="str">
        <f t="shared" si="62"/>
        <v>DH</v>
      </c>
      <c r="AS469">
        <v>700</v>
      </c>
      <c r="AT469">
        <v>465</v>
      </c>
      <c r="AV469" t="str">
        <f t="shared" si="63"/>
        <v>Unlikely</v>
      </c>
      <c r="AX469" t="e">
        <f>IF(VLOOKUP($B469,'Draft List'!$D$4:$AC$2598,AX$3,FALSE)&lt;&gt;0,VLOOKUP($B469,'Draft List'!$D$4:$AC$2598,AX$3,FALSE),"")</f>
        <v>#N/A</v>
      </c>
      <c r="AY469" t="e">
        <f>IF(VLOOKUP($B469,'Draft List'!$D$4:$AC$2598,AY$3,FALSE)&lt;&gt;0,VLOOKUP($B469,'Draft List'!$D$4:$AC$2598,AY$3,FALSE),"")</f>
        <v>#N/A</v>
      </c>
      <c r="AZ469" t="e">
        <f>IF(VLOOKUP($B469,'Draft List'!$D$4:$AC$2598,AZ$3,FALSE)&lt;&gt;0,VLOOKUP($B469,'Draft List'!$D$4:$AC$2598,AZ$3,FALSE),"")</f>
        <v>#N/A</v>
      </c>
      <c r="BA469" t="e">
        <f>IF(VLOOKUP($B469,'Draft List'!$D$4:$AC$2598,BA$3,FALSE)&lt;&gt;0,VLOOKUP($B469,'Draft List'!$D$4:$AC$2598,BA$3,FALSE),"")</f>
        <v>#N/A</v>
      </c>
    </row>
    <row r="470" spans="1:53" hidden="1" x14ac:dyDescent="0.25">
      <c r="A470" t="str">
        <f t="shared" si="56"/>
        <v>2BJúlio Rivera22</v>
      </c>
      <c r="B470">
        <f>VLOOKUP($A470,draft_listing_batters_stats!$A$1:$B$1324,2,FALSE)</f>
        <v>11172</v>
      </c>
      <c r="C470" s="1" t="s">
        <v>78</v>
      </c>
      <c r="D470" s="1" t="s">
        <v>261</v>
      </c>
      <c r="E470" s="1" t="s">
        <v>274</v>
      </c>
      <c r="F470" s="1">
        <v>22</v>
      </c>
      <c r="G470" s="1" t="s">
        <v>44</v>
      </c>
      <c r="H470" s="1" t="s">
        <v>44</v>
      </c>
      <c r="I470" s="1" t="s">
        <v>54</v>
      </c>
      <c r="J470" s="24" t="s">
        <v>54</v>
      </c>
      <c r="K470" s="1" t="s">
        <v>47</v>
      </c>
      <c r="L470" s="24" t="s">
        <v>46</v>
      </c>
      <c r="M470" s="1">
        <v>2</v>
      </c>
      <c r="N470" s="1">
        <v>3</v>
      </c>
      <c r="O470" s="1">
        <v>1</v>
      </c>
      <c r="P470" s="1">
        <v>3</v>
      </c>
      <c r="Q470" s="24">
        <v>1</v>
      </c>
      <c r="R470" s="1">
        <v>2</v>
      </c>
      <c r="S470" s="1">
        <v>3</v>
      </c>
      <c r="T470" s="1">
        <v>1</v>
      </c>
      <c r="U470" s="1">
        <v>5</v>
      </c>
      <c r="V470" s="24">
        <v>2</v>
      </c>
      <c r="W470" s="1">
        <v>8</v>
      </c>
      <c r="X470" s="1">
        <v>6</v>
      </c>
      <c r="Y470" s="24">
        <v>1</v>
      </c>
      <c r="Z470" s="1" t="s">
        <v>48</v>
      </c>
      <c r="AA470" s="1" t="s">
        <v>48</v>
      </c>
      <c r="AB470" s="1">
        <v>4</v>
      </c>
      <c r="AC470" s="1">
        <v>4</v>
      </c>
      <c r="AD470" s="1">
        <v>2</v>
      </c>
      <c r="AE470" s="1">
        <v>2</v>
      </c>
      <c r="AF470" s="1" t="s">
        <v>48</v>
      </c>
      <c r="AG470" s="24">
        <v>2</v>
      </c>
      <c r="AH470" s="1">
        <v>3</v>
      </c>
      <c r="AI470" s="1">
        <v>6</v>
      </c>
      <c r="AJ470" s="24">
        <v>4</v>
      </c>
      <c r="AK470" s="36" t="s">
        <v>48</v>
      </c>
      <c r="AL470" s="9">
        <f t="shared" si="57"/>
        <v>-1.4802486543683284</v>
      </c>
      <c r="AM470" s="9">
        <f t="shared" si="58"/>
        <v>-1.2608132145320827</v>
      </c>
      <c r="AN470">
        <f t="shared" si="59"/>
        <v>0</v>
      </c>
      <c r="AO470" s="6">
        <f t="shared" si="60"/>
        <v>0</v>
      </c>
      <c r="AP470" s="9">
        <f>($AL$3*AL470+$AM$3*AM470+$AN$3*AN470+$AO$3*AO470)+$K$3*VLOOKUP(K470,COND!$A$2:$C$7,2,FALSE)+$L$3*VLOOKUP(L470,COND!$A$2:$C$7,3,FALSE)</f>
        <v>-5.3777834398218261</v>
      </c>
      <c r="AQ470" s="28">
        <f t="shared" si="61"/>
        <v>-0.3520872302120801</v>
      </c>
      <c r="AR470" t="str">
        <f t="shared" si="62"/>
        <v>2B</v>
      </c>
      <c r="AS470">
        <v>700</v>
      </c>
      <c r="AT470">
        <v>466</v>
      </c>
      <c r="AV470" t="str">
        <f t="shared" si="63"/>
        <v>Unlikely</v>
      </c>
      <c r="AX470" t="str">
        <f>IF(VLOOKUP($B470,'Draft List'!$D$4:$AC$2598,AX$3,FALSE)&lt;&gt;0,VLOOKUP($B470,'Draft List'!$D$4:$AC$2598,AX$3,FALSE),"")</f>
        <v/>
      </c>
      <c r="AY470" t="str">
        <f>IF(VLOOKUP($B470,'Draft List'!$D$4:$AC$2598,AY$3,FALSE)&lt;&gt;0,VLOOKUP($B470,'Draft List'!$D$4:$AC$2598,AY$3,FALSE),"")</f>
        <v/>
      </c>
      <c r="AZ470" t="str">
        <f>IF(VLOOKUP($B470,'Draft List'!$D$4:$AC$2598,AZ$3,FALSE)&lt;&gt;0,VLOOKUP($B470,'Draft List'!$D$4:$AC$2598,AZ$3,FALSE),"")</f>
        <v/>
      </c>
      <c r="BA470" t="str">
        <f>IF(VLOOKUP($B470,'Draft List'!$D$4:$AC$2598,BA$3,FALSE)&lt;&gt;0,VLOOKUP($B470,'Draft List'!$D$4:$AC$2598,BA$3,FALSE),"")</f>
        <v/>
      </c>
    </row>
    <row r="471" spans="1:53" hidden="1" x14ac:dyDescent="0.25">
      <c r="A471" t="str">
        <f t="shared" si="56"/>
        <v>RPGeorge Wilson24</v>
      </c>
      <c r="B471" t="e">
        <f>VLOOKUP($A471,draft_listing_batters_stats!$A$1:$B$1324,2,FALSE)</f>
        <v>#N/A</v>
      </c>
      <c r="C471" s="1" t="s">
        <v>885</v>
      </c>
      <c r="D471" s="1" t="s">
        <v>276</v>
      </c>
      <c r="E471" s="1" t="s">
        <v>172</v>
      </c>
      <c r="F471" s="1">
        <v>24</v>
      </c>
      <c r="G471" s="1" t="s">
        <v>44</v>
      </c>
      <c r="H471" s="1" t="s">
        <v>44</v>
      </c>
      <c r="I471" s="1" t="s">
        <v>54</v>
      </c>
      <c r="J471" s="24" t="s">
        <v>54</v>
      </c>
      <c r="K471" s="1" t="s">
        <v>47</v>
      </c>
      <c r="L471" s="24" t="s">
        <v>51</v>
      </c>
      <c r="M471" s="1">
        <v>2</v>
      </c>
      <c r="N471" s="1">
        <v>2</v>
      </c>
      <c r="O471" s="1">
        <v>1</v>
      </c>
      <c r="P471" s="1">
        <v>1</v>
      </c>
      <c r="Q471" s="24">
        <v>2</v>
      </c>
      <c r="R471" s="1">
        <v>3</v>
      </c>
      <c r="S471" s="1">
        <v>2</v>
      </c>
      <c r="T471" s="1">
        <v>1</v>
      </c>
      <c r="U471" s="1">
        <v>1</v>
      </c>
      <c r="V471" s="24">
        <v>4</v>
      </c>
      <c r="W471" s="1">
        <v>6</v>
      </c>
      <c r="X471" s="1">
        <v>3</v>
      </c>
      <c r="Y471" s="24">
        <v>1</v>
      </c>
      <c r="Z471" s="1" t="s">
        <v>48</v>
      </c>
      <c r="AA471" s="1" t="s">
        <v>48</v>
      </c>
      <c r="AB471" s="1" t="s">
        <v>48</v>
      </c>
      <c r="AC471" s="1" t="s">
        <v>48</v>
      </c>
      <c r="AD471" s="1" t="s">
        <v>48</v>
      </c>
      <c r="AE471" s="1" t="s">
        <v>48</v>
      </c>
      <c r="AF471" s="1" t="s">
        <v>48</v>
      </c>
      <c r="AG471" s="24" t="s">
        <v>48</v>
      </c>
      <c r="AH471" s="1">
        <v>1</v>
      </c>
      <c r="AI471" s="1">
        <v>5</v>
      </c>
      <c r="AJ471" s="24">
        <v>1</v>
      </c>
      <c r="AK471" s="36" t="s">
        <v>50</v>
      </c>
      <c r="AL471" s="9">
        <f t="shared" si="57"/>
        <v>-1.6707112941891105</v>
      </c>
      <c r="AM471" s="9">
        <f t="shared" si="58"/>
        <v>-1.2681227783522688</v>
      </c>
      <c r="AN471">
        <f t="shared" si="59"/>
        <v>0</v>
      </c>
      <c r="AO471" s="6">
        <f t="shared" si="60"/>
        <v>0</v>
      </c>
      <c r="AP471" s="9">
        <f>($AL$3*AL471+$AM$3*AM471+$AN$3*AN471+$AO$3*AO471)+$K$3*VLOOKUP(K471,COND!$A$2:$C$7,2,FALSE)+$L$3*VLOOKUP(L471,COND!$A$2:$C$7,3,FALSE)</f>
        <v>-5.3845444696461371</v>
      </c>
      <c r="AQ471" s="28">
        <f t="shared" si="61"/>
        <v>-0.3530511936614994</v>
      </c>
      <c r="AR471" t="str">
        <f t="shared" si="62"/>
        <v>DH</v>
      </c>
      <c r="AS471">
        <v>700</v>
      </c>
      <c r="AT471">
        <v>467</v>
      </c>
      <c r="AV471" t="str">
        <f t="shared" si="63"/>
        <v>Unlikely</v>
      </c>
      <c r="AX471" t="e">
        <f>IF(VLOOKUP($B471,'Draft List'!$D$4:$AC$2598,AX$3,FALSE)&lt;&gt;0,VLOOKUP($B471,'Draft List'!$D$4:$AC$2598,AX$3,FALSE),"")</f>
        <v>#N/A</v>
      </c>
      <c r="AY471" t="e">
        <f>IF(VLOOKUP($B471,'Draft List'!$D$4:$AC$2598,AY$3,FALSE)&lt;&gt;0,VLOOKUP($B471,'Draft List'!$D$4:$AC$2598,AY$3,FALSE),"")</f>
        <v>#N/A</v>
      </c>
      <c r="AZ471" t="e">
        <f>IF(VLOOKUP($B471,'Draft List'!$D$4:$AC$2598,AZ$3,FALSE)&lt;&gt;0,VLOOKUP($B471,'Draft List'!$D$4:$AC$2598,AZ$3,FALSE),"")</f>
        <v>#N/A</v>
      </c>
      <c r="BA471" t="e">
        <f>IF(VLOOKUP($B471,'Draft List'!$D$4:$AC$2598,BA$3,FALSE)&lt;&gt;0,VLOOKUP($B471,'Draft List'!$D$4:$AC$2598,BA$3,FALSE),"")</f>
        <v>#N/A</v>
      </c>
    </row>
    <row r="472" spans="1:53" hidden="1" x14ac:dyDescent="0.25">
      <c r="A472" t="str">
        <f t="shared" si="56"/>
        <v>RPBill Neal21</v>
      </c>
      <c r="B472" t="e">
        <f>VLOOKUP($A472,draft_listing_batters_stats!$A$1:$B$1324,2,FALSE)</f>
        <v>#N/A</v>
      </c>
      <c r="C472" s="1" t="s">
        <v>885</v>
      </c>
      <c r="D472" s="1" t="s">
        <v>162</v>
      </c>
      <c r="E472" s="1" t="s">
        <v>1229</v>
      </c>
      <c r="F472" s="1">
        <v>21</v>
      </c>
      <c r="G472" s="1" t="s">
        <v>44</v>
      </c>
      <c r="H472" s="1" t="s">
        <v>44</v>
      </c>
      <c r="I472" s="1" t="s">
        <v>54</v>
      </c>
      <c r="J472" s="24" t="s">
        <v>54</v>
      </c>
      <c r="K472" s="1" t="s">
        <v>47</v>
      </c>
      <c r="L472" s="24" t="s">
        <v>46</v>
      </c>
      <c r="M472" s="1">
        <v>1</v>
      </c>
      <c r="N472" s="1">
        <v>1</v>
      </c>
      <c r="O472" s="1">
        <v>2</v>
      </c>
      <c r="P472" s="1">
        <v>3</v>
      </c>
      <c r="Q472" s="24">
        <v>1</v>
      </c>
      <c r="R472" s="1">
        <v>1</v>
      </c>
      <c r="S472" s="1">
        <v>1</v>
      </c>
      <c r="T472" s="1">
        <v>3</v>
      </c>
      <c r="U472" s="1">
        <v>7</v>
      </c>
      <c r="V472" s="24">
        <v>4</v>
      </c>
      <c r="W472" s="1">
        <v>4</v>
      </c>
      <c r="X472" s="1">
        <v>2</v>
      </c>
      <c r="Y472" s="24">
        <v>1</v>
      </c>
      <c r="Z472" s="1" t="s">
        <v>48</v>
      </c>
      <c r="AA472" s="1" t="s">
        <v>48</v>
      </c>
      <c r="AB472" s="1" t="s">
        <v>48</v>
      </c>
      <c r="AC472" s="1" t="s">
        <v>48</v>
      </c>
      <c r="AD472" s="1" t="s">
        <v>48</v>
      </c>
      <c r="AE472" s="1" t="s">
        <v>48</v>
      </c>
      <c r="AF472" s="1" t="s">
        <v>48</v>
      </c>
      <c r="AG472" s="24" t="s">
        <v>48</v>
      </c>
      <c r="AH472" s="1">
        <v>1</v>
      </c>
      <c r="AI472" s="1">
        <v>1</v>
      </c>
      <c r="AJ472" s="24">
        <v>1</v>
      </c>
      <c r="AK472" s="36" t="s">
        <v>826</v>
      </c>
      <c r="AL472" s="9">
        <f t="shared" si="57"/>
        <v>-1.8218627557845084</v>
      </c>
      <c r="AM472" s="9">
        <f t="shared" si="58"/>
        <v>-1.2599140422710327</v>
      </c>
      <c r="AN472">
        <f t="shared" si="59"/>
        <v>0</v>
      </c>
      <c r="AO472" s="6">
        <f t="shared" si="60"/>
        <v>0</v>
      </c>
      <c r="AP472" s="9">
        <f>($AL$3*AL472+$AM$3*AM472+$AN$3*AN472+$AO$3*AO472)+$K$3*VLOOKUP(K472,COND!$A$2:$C$7,2,FALSE)+$L$3*VLOOKUP(L472,COND!$A$2:$C$7,3,FALSE)</f>
        <v>-5.4011547828308419</v>
      </c>
      <c r="AQ472" s="28">
        <f t="shared" si="61"/>
        <v>-0.35541943270341103</v>
      </c>
      <c r="AR472" t="str">
        <f t="shared" si="62"/>
        <v>DH</v>
      </c>
      <c r="AS472">
        <v>700</v>
      </c>
      <c r="AT472">
        <v>468</v>
      </c>
      <c r="AV472" t="str">
        <f t="shared" si="63"/>
        <v>Unlikely</v>
      </c>
      <c r="AX472" t="e">
        <f>IF(VLOOKUP($B472,'Draft List'!$D$4:$AC$2598,AX$3,FALSE)&lt;&gt;0,VLOOKUP($B472,'Draft List'!$D$4:$AC$2598,AX$3,FALSE),"")</f>
        <v>#N/A</v>
      </c>
      <c r="AY472" t="e">
        <f>IF(VLOOKUP($B472,'Draft List'!$D$4:$AC$2598,AY$3,FALSE)&lt;&gt;0,VLOOKUP($B472,'Draft List'!$D$4:$AC$2598,AY$3,FALSE),"")</f>
        <v>#N/A</v>
      </c>
      <c r="AZ472" t="e">
        <f>IF(VLOOKUP($B472,'Draft List'!$D$4:$AC$2598,AZ$3,FALSE)&lt;&gt;0,VLOOKUP($B472,'Draft List'!$D$4:$AC$2598,AZ$3,FALSE),"")</f>
        <v>#N/A</v>
      </c>
      <c r="BA472" t="e">
        <f>IF(VLOOKUP($B472,'Draft List'!$D$4:$AC$2598,BA$3,FALSE)&lt;&gt;0,VLOOKUP($B472,'Draft List'!$D$4:$AC$2598,BA$3,FALSE),"")</f>
        <v>#N/A</v>
      </c>
    </row>
    <row r="473" spans="1:53" hidden="1" x14ac:dyDescent="0.25">
      <c r="A473" t="str">
        <f t="shared" si="56"/>
        <v>RPLarry Lowry22</v>
      </c>
      <c r="B473" t="e">
        <f>VLOOKUP($A473,draft_listing_batters_stats!$A$1:$B$1324,2,FALSE)</f>
        <v>#N/A</v>
      </c>
      <c r="C473" s="1" t="s">
        <v>885</v>
      </c>
      <c r="D473" s="1" t="s">
        <v>266</v>
      </c>
      <c r="E473" s="1" t="s">
        <v>1368</v>
      </c>
      <c r="F473" s="1">
        <v>22</v>
      </c>
      <c r="G473" s="1" t="s">
        <v>44</v>
      </c>
      <c r="H473" s="1" t="s">
        <v>44</v>
      </c>
      <c r="I473" s="1" t="s">
        <v>54</v>
      </c>
      <c r="J473" s="24" t="s">
        <v>54</v>
      </c>
      <c r="K473" s="1" t="s">
        <v>46</v>
      </c>
      <c r="L473" s="24" t="s">
        <v>51</v>
      </c>
      <c r="M473" s="1">
        <v>2</v>
      </c>
      <c r="N473" s="1">
        <v>3</v>
      </c>
      <c r="O473" s="1">
        <v>1</v>
      </c>
      <c r="P473" s="1">
        <v>1</v>
      </c>
      <c r="Q473" s="24">
        <v>2</v>
      </c>
      <c r="R473" s="1">
        <v>2</v>
      </c>
      <c r="S473" s="1">
        <v>4</v>
      </c>
      <c r="T473" s="1">
        <v>4</v>
      </c>
      <c r="U473" s="1">
        <v>1</v>
      </c>
      <c r="V473" s="24">
        <v>3</v>
      </c>
      <c r="W473" s="1">
        <v>7</v>
      </c>
      <c r="X473" s="1">
        <v>8</v>
      </c>
      <c r="Y473" s="24">
        <v>1</v>
      </c>
      <c r="Z473" s="1" t="s">
        <v>48</v>
      </c>
      <c r="AA473" s="1" t="s">
        <v>48</v>
      </c>
      <c r="AB473" s="1" t="s">
        <v>48</v>
      </c>
      <c r="AC473" s="1" t="s">
        <v>48</v>
      </c>
      <c r="AD473" s="1" t="s">
        <v>48</v>
      </c>
      <c r="AE473" s="1" t="s">
        <v>48</v>
      </c>
      <c r="AF473" s="1" t="s">
        <v>48</v>
      </c>
      <c r="AG473" s="24" t="s">
        <v>48</v>
      </c>
      <c r="AH473" s="1">
        <v>1</v>
      </c>
      <c r="AI473" s="1">
        <v>1</v>
      </c>
      <c r="AJ473" s="24">
        <v>2</v>
      </c>
      <c r="AK473" s="36" t="s">
        <v>1061</v>
      </c>
      <c r="AL473" s="9">
        <f t="shared" si="57"/>
        <v>-1.6196514145704071</v>
      </c>
      <c r="AM473" s="9">
        <f t="shared" si="58"/>
        <v>-1.2793907130629156</v>
      </c>
      <c r="AN473">
        <f t="shared" si="59"/>
        <v>0</v>
      </c>
      <c r="AO473" s="6">
        <f t="shared" si="60"/>
        <v>0</v>
      </c>
      <c r="AP473" s="9">
        <f>($AL$3*AL473+$AM$3*AM473+$AN$3*AN473+$AO$3*AO473)+$K$3*VLOOKUP(K473,COND!$A$2:$C$7,2,FALSE)+$L$3*VLOOKUP(L473,COND!$A$2:$C$7,3,FALSE)</f>
        <v>-5.4146536982120281</v>
      </c>
      <c r="AQ473" s="28">
        <f t="shared" si="61"/>
        <v>-0.35734405977538125</v>
      </c>
      <c r="AR473" t="str">
        <f t="shared" si="62"/>
        <v>DH</v>
      </c>
      <c r="AS473">
        <v>700</v>
      </c>
      <c r="AT473">
        <v>469</v>
      </c>
      <c r="AV473" t="str">
        <f t="shared" si="63"/>
        <v>Unlikely</v>
      </c>
      <c r="AX473" t="e">
        <f>IF(VLOOKUP($B473,'Draft List'!$D$4:$AC$2598,AX$3,FALSE)&lt;&gt;0,VLOOKUP($B473,'Draft List'!$D$4:$AC$2598,AX$3,FALSE),"")</f>
        <v>#N/A</v>
      </c>
      <c r="AY473" t="e">
        <f>IF(VLOOKUP($B473,'Draft List'!$D$4:$AC$2598,AY$3,FALSE)&lt;&gt;0,VLOOKUP($B473,'Draft List'!$D$4:$AC$2598,AY$3,FALSE),"")</f>
        <v>#N/A</v>
      </c>
      <c r="AZ473" t="e">
        <f>IF(VLOOKUP($B473,'Draft List'!$D$4:$AC$2598,AZ$3,FALSE)&lt;&gt;0,VLOOKUP($B473,'Draft List'!$D$4:$AC$2598,AZ$3,FALSE),"")</f>
        <v>#N/A</v>
      </c>
      <c r="BA473" t="e">
        <f>IF(VLOOKUP($B473,'Draft List'!$D$4:$AC$2598,BA$3,FALSE)&lt;&gt;0,VLOOKUP($B473,'Draft List'!$D$4:$AC$2598,BA$3,FALSE),"")</f>
        <v>#N/A</v>
      </c>
    </row>
    <row r="474" spans="1:53" hidden="1" x14ac:dyDescent="0.25">
      <c r="A474" t="str">
        <f t="shared" si="56"/>
        <v>RPMark Dixon23</v>
      </c>
      <c r="B474" t="e">
        <f>VLOOKUP($A474,draft_listing_batters_stats!$A$1:$B$1324,2,FALSE)</f>
        <v>#N/A</v>
      </c>
      <c r="C474" s="1" t="s">
        <v>885</v>
      </c>
      <c r="D474" s="1" t="s">
        <v>145</v>
      </c>
      <c r="E474" s="1" t="s">
        <v>869</v>
      </c>
      <c r="F474" s="1">
        <v>23</v>
      </c>
      <c r="G474" s="1" t="s">
        <v>44</v>
      </c>
      <c r="H474" s="1" t="s">
        <v>44</v>
      </c>
      <c r="I474" s="1" t="s">
        <v>54</v>
      </c>
      <c r="J474" s="24" t="s">
        <v>54</v>
      </c>
      <c r="K474" s="1" t="s">
        <v>47</v>
      </c>
      <c r="L474" s="24" t="s">
        <v>51</v>
      </c>
      <c r="M474" s="1">
        <v>1</v>
      </c>
      <c r="N474" s="1">
        <v>2</v>
      </c>
      <c r="O474" s="1">
        <v>1</v>
      </c>
      <c r="P474" s="1">
        <v>1</v>
      </c>
      <c r="Q474" s="24">
        <v>1</v>
      </c>
      <c r="R474" s="1">
        <v>3</v>
      </c>
      <c r="S474" s="1">
        <v>2</v>
      </c>
      <c r="T474" s="1">
        <v>1</v>
      </c>
      <c r="U474" s="1">
        <v>1</v>
      </c>
      <c r="V474" s="24">
        <v>4</v>
      </c>
      <c r="W474" s="1">
        <v>5</v>
      </c>
      <c r="X474" s="1">
        <v>2</v>
      </c>
      <c r="Y474" s="24">
        <v>1</v>
      </c>
      <c r="Z474" s="1" t="s">
        <v>48</v>
      </c>
      <c r="AA474" s="1" t="s">
        <v>48</v>
      </c>
      <c r="AB474" s="1" t="s">
        <v>48</v>
      </c>
      <c r="AC474" s="1" t="s">
        <v>48</v>
      </c>
      <c r="AD474" s="1" t="s">
        <v>48</v>
      </c>
      <c r="AE474" s="1" t="s">
        <v>48</v>
      </c>
      <c r="AF474" s="1" t="s">
        <v>48</v>
      </c>
      <c r="AG474" s="24" t="s">
        <v>48</v>
      </c>
      <c r="AH474" s="1">
        <v>1</v>
      </c>
      <c r="AI474" s="1">
        <v>1</v>
      </c>
      <c r="AJ474" s="24">
        <v>4</v>
      </c>
      <c r="AK474" s="36" t="s">
        <v>895</v>
      </c>
      <c r="AL474" s="9">
        <f t="shared" si="57"/>
        <v>-2.0332834702088682</v>
      </c>
      <c r="AM474" s="9">
        <f t="shared" si="58"/>
        <v>-1.2681227783522688</v>
      </c>
      <c r="AN474">
        <f t="shared" si="59"/>
        <v>0</v>
      </c>
      <c r="AO474" s="6">
        <f t="shared" si="60"/>
        <v>0</v>
      </c>
      <c r="AP474" s="9">
        <f>($AL$3*AL474+$AM$3*AM474+$AN$3*AN474+$AO$3*AO474)+$K$3*VLOOKUP(K474,COND!$A$2:$C$7,2,FALSE)+$L$3*VLOOKUP(L474,COND!$A$2:$C$7,3,FALSE)</f>
        <v>-5.4208016872481135</v>
      </c>
      <c r="AQ474" s="28">
        <f t="shared" si="61"/>
        <v>-0.35822061806194683</v>
      </c>
      <c r="AR474" t="str">
        <f t="shared" si="62"/>
        <v>DH</v>
      </c>
      <c r="AS474">
        <v>700</v>
      </c>
      <c r="AT474">
        <v>470</v>
      </c>
      <c r="AV474" t="str">
        <f t="shared" si="63"/>
        <v>Unlikely</v>
      </c>
      <c r="AX474" t="e">
        <f>IF(VLOOKUP($B474,'Draft List'!$D$4:$AC$2598,AX$3,FALSE)&lt;&gt;0,VLOOKUP($B474,'Draft List'!$D$4:$AC$2598,AX$3,FALSE),"")</f>
        <v>#N/A</v>
      </c>
      <c r="AY474" t="e">
        <f>IF(VLOOKUP($B474,'Draft List'!$D$4:$AC$2598,AY$3,FALSE)&lt;&gt;0,VLOOKUP($B474,'Draft List'!$D$4:$AC$2598,AY$3,FALSE),"")</f>
        <v>#N/A</v>
      </c>
      <c r="AZ474" t="e">
        <f>IF(VLOOKUP($B474,'Draft List'!$D$4:$AC$2598,AZ$3,FALSE)&lt;&gt;0,VLOOKUP($B474,'Draft List'!$D$4:$AC$2598,AZ$3,FALSE),"")</f>
        <v>#N/A</v>
      </c>
      <c r="BA474" t="e">
        <f>IF(VLOOKUP($B474,'Draft List'!$D$4:$AC$2598,BA$3,FALSE)&lt;&gt;0,VLOOKUP($B474,'Draft List'!$D$4:$AC$2598,BA$3,FALSE),"")</f>
        <v>#N/A</v>
      </c>
    </row>
    <row r="475" spans="1:53" hidden="1" x14ac:dyDescent="0.25">
      <c r="A475" t="str">
        <f t="shared" si="56"/>
        <v>RPLarry Waters23</v>
      </c>
      <c r="B475" t="e">
        <f>VLOOKUP($A475,draft_listing_batters_stats!$A$1:$B$1324,2,FALSE)</f>
        <v>#N/A</v>
      </c>
      <c r="C475" s="1" t="s">
        <v>885</v>
      </c>
      <c r="D475" s="1" t="s">
        <v>266</v>
      </c>
      <c r="E475" s="1" t="s">
        <v>779</v>
      </c>
      <c r="F475" s="1">
        <v>23</v>
      </c>
      <c r="G475" s="1" t="s">
        <v>44</v>
      </c>
      <c r="H475" s="1" t="s">
        <v>44</v>
      </c>
      <c r="I475" s="1" t="s">
        <v>54</v>
      </c>
      <c r="J475" s="24" t="s">
        <v>54</v>
      </c>
      <c r="K475" s="1" t="s">
        <v>46</v>
      </c>
      <c r="L475" s="24" t="s">
        <v>46</v>
      </c>
      <c r="M475" s="1">
        <v>1</v>
      </c>
      <c r="N475" s="1">
        <v>2</v>
      </c>
      <c r="O475" s="1">
        <v>2</v>
      </c>
      <c r="P475" s="1">
        <v>4</v>
      </c>
      <c r="Q475" s="24">
        <v>1</v>
      </c>
      <c r="R475" s="1">
        <v>1</v>
      </c>
      <c r="S475" s="1">
        <v>3</v>
      </c>
      <c r="T475" s="1">
        <v>2</v>
      </c>
      <c r="U475" s="1">
        <v>8</v>
      </c>
      <c r="V475" s="24">
        <v>1</v>
      </c>
      <c r="W475" s="1">
        <v>5</v>
      </c>
      <c r="X475" s="1">
        <v>2</v>
      </c>
      <c r="Y475" s="24">
        <v>1</v>
      </c>
      <c r="Z475" s="1" t="s">
        <v>48</v>
      </c>
      <c r="AA475" s="1" t="s">
        <v>48</v>
      </c>
      <c r="AB475" s="1" t="s">
        <v>48</v>
      </c>
      <c r="AC475" s="1" t="s">
        <v>48</v>
      </c>
      <c r="AD475" s="1" t="s">
        <v>48</v>
      </c>
      <c r="AE475" s="1" t="s">
        <v>48</v>
      </c>
      <c r="AF475" s="1" t="s">
        <v>48</v>
      </c>
      <c r="AG475" s="24" t="s">
        <v>48</v>
      </c>
      <c r="AH475" s="1">
        <v>1</v>
      </c>
      <c r="AI475" s="1">
        <v>1</v>
      </c>
      <c r="AJ475" s="24">
        <v>1</v>
      </c>
      <c r="AK475" s="36" t="s">
        <v>50</v>
      </c>
      <c r="AL475" s="9">
        <f t="shared" si="57"/>
        <v>-1.681093326156224</v>
      </c>
      <c r="AM475" s="9">
        <f t="shared" si="58"/>
        <v>-1.2711952464991962</v>
      </c>
      <c r="AN475">
        <f t="shared" si="59"/>
        <v>0</v>
      </c>
      <c r="AO475" s="6">
        <f t="shared" si="60"/>
        <v>0</v>
      </c>
      <c r="AP475" s="9">
        <f>($AL$3*AL475+$AM$3*AM475+$AN$3*AN475+$AO$3*AO475)+$K$3*VLOOKUP(K475,COND!$A$2:$C$7,2,FALSE)+$L$3*VLOOKUP(L475,COND!$A$2:$C$7,3,FALSE)</f>
        <v>-5.4224522906059764</v>
      </c>
      <c r="AQ475" s="28">
        <f t="shared" si="61"/>
        <v>-0.35845595518481338</v>
      </c>
      <c r="AR475" t="str">
        <f t="shared" si="62"/>
        <v>DH</v>
      </c>
      <c r="AS475">
        <v>700</v>
      </c>
      <c r="AT475">
        <v>471</v>
      </c>
      <c r="AV475" t="str">
        <f t="shared" si="63"/>
        <v>Unlikely</v>
      </c>
      <c r="AX475" t="e">
        <f>IF(VLOOKUP($B475,'Draft List'!$D$4:$AC$2598,AX$3,FALSE)&lt;&gt;0,VLOOKUP($B475,'Draft List'!$D$4:$AC$2598,AX$3,FALSE),"")</f>
        <v>#N/A</v>
      </c>
      <c r="AY475" t="e">
        <f>IF(VLOOKUP($B475,'Draft List'!$D$4:$AC$2598,AY$3,FALSE)&lt;&gt;0,VLOOKUP($B475,'Draft List'!$D$4:$AC$2598,AY$3,FALSE),"")</f>
        <v>#N/A</v>
      </c>
      <c r="AZ475" t="e">
        <f>IF(VLOOKUP($B475,'Draft List'!$D$4:$AC$2598,AZ$3,FALSE)&lt;&gt;0,VLOOKUP($B475,'Draft List'!$D$4:$AC$2598,AZ$3,FALSE),"")</f>
        <v>#N/A</v>
      </c>
      <c r="BA475" t="e">
        <f>IF(VLOOKUP($B475,'Draft List'!$D$4:$AC$2598,BA$3,FALSE)&lt;&gt;0,VLOOKUP($B475,'Draft List'!$D$4:$AC$2598,BA$3,FALSE),"")</f>
        <v>#N/A</v>
      </c>
    </row>
    <row r="476" spans="1:53" hidden="1" x14ac:dyDescent="0.25">
      <c r="A476" t="str">
        <f t="shared" si="56"/>
        <v>1BDan Murdock21</v>
      </c>
      <c r="B476">
        <f>VLOOKUP($A476,draft_listing_batters_stats!$A$1:$B$1324,2,FALSE)</f>
        <v>14596</v>
      </c>
      <c r="C476" s="1" t="s">
        <v>94</v>
      </c>
      <c r="D476" s="1" t="s">
        <v>210</v>
      </c>
      <c r="E476" s="1" t="s">
        <v>1476</v>
      </c>
      <c r="F476" s="1">
        <v>21</v>
      </c>
      <c r="G476" s="1" t="s">
        <v>44</v>
      </c>
      <c r="H476" s="1" t="s">
        <v>58</v>
      </c>
      <c r="I476" s="1" t="s">
        <v>54</v>
      </c>
      <c r="J476" s="24" t="s">
        <v>54</v>
      </c>
      <c r="K476" s="1" t="s">
        <v>46</v>
      </c>
      <c r="L476" s="24" t="s">
        <v>47</v>
      </c>
      <c r="M476" s="1">
        <v>1</v>
      </c>
      <c r="N476" s="1">
        <v>2</v>
      </c>
      <c r="O476" s="1">
        <v>2</v>
      </c>
      <c r="P476" s="1">
        <v>2</v>
      </c>
      <c r="Q476" s="24">
        <v>1</v>
      </c>
      <c r="R476" s="1">
        <v>1</v>
      </c>
      <c r="S476" s="1">
        <v>2</v>
      </c>
      <c r="T476" s="1">
        <v>5</v>
      </c>
      <c r="U476" s="1">
        <v>5</v>
      </c>
      <c r="V476" s="24">
        <v>3</v>
      </c>
      <c r="W476" s="1">
        <v>3</v>
      </c>
      <c r="X476" s="1">
        <v>1</v>
      </c>
      <c r="Y476" s="24">
        <v>1</v>
      </c>
      <c r="Z476" s="1" t="s">
        <v>48</v>
      </c>
      <c r="AA476" s="1">
        <v>1</v>
      </c>
      <c r="AB476" s="1" t="s">
        <v>48</v>
      </c>
      <c r="AC476" s="1" t="s">
        <v>48</v>
      </c>
      <c r="AD476" s="1" t="s">
        <v>48</v>
      </c>
      <c r="AE476" s="1" t="s">
        <v>48</v>
      </c>
      <c r="AF476" s="1" t="s">
        <v>48</v>
      </c>
      <c r="AG476" s="24" t="s">
        <v>48</v>
      </c>
      <c r="AH476" s="1">
        <v>1</v>
      </c>
      <c r="AI476" s="1">
        <v>1</v>
      </c>
      <c r="AJ476" s="24">
        <v>1</v>
      </c>
      <c r="AK476" s="36" t="s">
        <v>832</v>
      </c>
      <c r="AL476" s="9">
        <f t="shared" si="57"/>
        <v>-1.8605124261753858</v>
      </c>
      <c r="AM476" s="9">
        <f t="shared" si="58"/>
        <v>-1.2621666144407713</v>
      </c>
      <c r="AN476">
        <f t="shared" si="59"/>
        <v>0</v>
      </c>
      <c r="AO476" s="6">
        <f t="shared" si="60"/>
        <v>0</v>
      </c>
      <c r="AP476" s="9">
        <f>($AL$3*AL476+$AM$3*AM476+$AN$3*AN476+$AO$3*AO476)+$K$3*VLOOKUP(K476,COND!$A$2:$C$7,2,FALSE)+$L$3*VLOOKUP(L476,COND!$A$2:$C$7,3,FALSE)</f>
        <v>-5.4320506159067943</v>
      </c>
      <c r="AQ476" s="28">
        <f t="shared" si="61"/>
        <v>-0.35982445007480118</v>
      </c>
      <c r="AR476" t="str">
        <f t="shared" si="62"/>
        <v>1B</v>
      </c>
      <c r="AS476">
        <v>700</v>
      </c>
      <c r="AT476">
        <v>472</v>
      </c>
      <c r="AV476" t="str">
        <f t="shared" si="63"/>
        <v>Unlikely</v>
      </c>
      <c r="AX476" t="str">
        <f>IF(VLOOKUP($B476,'Draft List'!$D$4:$AC$2598,AX$3,FALSE)&lt;&gt;0,VLOOKUP($B476,'Draft List'!$D$4:$AC$2598,AX$3,FALSE),"")</f>
        <v/>
      </c>
      <c r="AY476" t="str">
        <f>IF(VLOOKUP($B476,'Draft List'!$D$4:$AC$2598,AY$3,FALSE)&lt;&gt;0,VLOOKUP($B476,'Draft List'!$D$4:$AC$2598,AY$3,FALSE),"")</f>
        <v/>
      </c>
      <c r="AZ476" t="str">
        <f>IF(VLOOKUP($B476,'Draft List'!$D$4:$AC$2598,AZ$3,FALSE)&lt;&gt;0,VLOOKUP($B476,'Draft List'!$D$4:$AC$2598,AZ$3,FALSE),"")</f>
        <v/>
      </c>
      <c r="BA476" t="str">
        <f>IF(VLOOKUP($B476,'Draft List'!$D$4:$AC$2598,BA$3,FALSE)&lt;&gt;0,VLOOKUP($B476,'Draft List'!$D$4:$AC$2598,BA$3,FALSE),"")</f>
        <v/>
      </c>
    </row>
    <row r="477" spans="1:53" hidden="1" x14ac:dyDescent="0.25">
      <c r="A477" t="str">
        <f t="shared" si="56"/>
        <v>SPCharles Rosa18</v>
      </c>
      <c r="B477" t="e">
        <f>VLOOKUP($A477,draft_listing_batters_stats!$A$1:$B$1324,2,FALSE)</f>
        <v>#N/A</v>
      </c>
      <c r="C477" s="1" t="s">
        <v>25</v>
      </c>
      <c r="D477" s="1" t="s">
        <v>578</v>
      </c>
      <c r="E477" s="1" t="s">
        <v>1604</v>
      </c>
      <c r="F477" s="1">
        <v>18</v>
      </c>
      <c r="G477" s="1" t="s">
        <v>44</v>
      </c>
      <c r="H477" s="1" t="s">
        <v>44</v>
      </c>
      <c r="I477" s="1" t="s">
        <v>54</v>
      </c>
      <c r="J477" s="24" t="s">
        <v>54</v>
      </c>
      <c r="K477" s="1" t="s">
        <v>46</v>
      </c>
      <c r="L477" s="24" t="s">
        <v>46</v>
      </c>
      <c r="M477" s="1">
        <v>1</v>
      </c>
      <c r="N477" s="1">
        <v>3</v>
      </c>
      <c r="O477" s="1">
        <v>3</v>
      </c>
      <c r="P477" s="1">
        <v>1</v>
      </c>
      <c r="Q477" s="24">
        <v>1</v>
      </c>
      <c r="R477" s="1">
        <v>2</v>
      </c>
      <c r="S477" s="1">
        <v>5</v>
      </c>
      <c r="T477" s="1">
        <v>3</v>
      </c>
      <c r="U477" s="1">
        <v>1</v>
      </c>
      <c r="V477" s="24">
        <v>4</v>
      </c>
      <c r="W477" s="1">
        <v>5</v>
      </c>
      <c r="X477" s="1">
        <v>1</v>
      </c>
      <c r="Y477" s="24">
        <v>1</v>
      </c>
      <c r="Z477" s="1" t="s">
        <v>48</v>
      </c>
      <c r="AA477" s="1" t="s">
        <v>48</v>
      </c>
      <c r="AB477" s="1" t="s">
        <v>48</v>
      </c>
      <c r="AC477" s="1" t="s">
        <v>48</v>
      </c>
      <c r="AD477" s="1" t="s">
        <v>48</v>
      </c>
      <c r="AE477" s="1" t="s">
        <v>48</v>
      </c>
      <c r="AF477" s="1" t="s">
        <v>48</v>
      </c>
      <c r="AG477" s="24" t="s">
        <v>48</v>
      </c>
      <c r="AH477" s="1">
        <v>1</v>
      </c>
      <c r="AI477" s="1">
        <v>2</v>
      </c>
      <c r="AJ477" s="24">
        <v>1</v>
      </c>
      <c r="AK477" s="36" t="s">
        <v>843</v>
      </c>
      <c r="AL477" s="9">
        <f t="shared" si="57"/>
        <v>-1.8161006025423621</v>
      </c>
      <c r="AM477" s="9">
        <f t="shared" si="58"/>
        <v>-1.27137598765103</v>
      </c>
      <c r="AN477">
        <f t="shared" si="59"/>
        <v>0</v>
      </c>
      <c r="AO477" s="6">
        <f t="shared" si="60"/>
        <v>0</v>
      </c>
      <c r="AP477" s="9">
        <f>($AL$3*AL477+$AM$3*AM477+$AN$3*AN477+$AO$3*AO477)+$K$3*VLOOKUP(K477,COND!$A$2:$C$7,2,FALSE)+$L$3*VLOOKUP(L477,COND!$A$2:$C$7,3,FALSE)</f>
        <v>-5.4381219120665953</v>
      </c>
      <c r="AQ477" s="28">
        <f t="shared" si="61"/>
        <v>-0.36069007376538209</v>
      </c>
      <c r="AR477" t="str">
        <f t="shared" si="62"/>
        <v>DH</v>
      </c>
      <c r="AS477">
        <v>700</v>
      </c>
      <c r="AT477">
        <v>473</v>
      </c>
      <c r="AV477" t="str">
        <f t="shared" si="63"/>
        <v>Unlikely</v>
      </c>
      <c r="AX477" t="e">
        <f>IF(VLOOKUP($B477,'Draft List'!$D$4:$AC$2598,AX$3,FALSE)&lt;&gt;0,VLOOKUP($B477,'Draft List'!$D$4:$AC$2598,AX$3,FALSE),"")</f>
        <v>#N/A</v>
      </c>
      <c r="AY477" t="e">
        <f>IF(VLOOKUP($B477,'Draft List'!$D$4:$AC$2598,AY$3,FALSE)&lt;&gt;0,VLOOKUP($B477,'Draft List'!$D$4:$AC$2598,AY$3,FALSE),"")</f>
        <v>#N/A</v>
      </c>
      <c r="AZ477" t="e">
        <f>IF(VLOOKUP($B477,'Draft List'!$D$4:$AC$2598,AZ$3,FALSE)&lt;&gt;0,VLOOKUP($B477,'Draft List'!$D$4:$AC$2598,AZ$3,FALSE),"")</f>
        <v>#N/A</v>
      </c>
      <c r="BA477" t="e">
        <f>IF(VLOOKUP($B477,'Draft List'!$D$4:$AC$2598,BA$3,FALSE)&lt;&gt;0,VLOOKUP($B477,'Draft List'!$D$4:$AC$2598,BA$3,FALSE),"")</f>
        <v>#N/A</v>
      </c>
    </row>
    <row r="478" spans="1:53" hidden="1" x14ac:dyDescent="0.25">
      <c r="A478" t="str">
        <f t="shared" si="56"/>
        <v>RFEric Allen18</v>
      </c>
      <c r="B478">
        <f>VLOOKUP($A478,draft_listing_batters_stats!$A$1:$B$1324,2,FALSE)</f>
        <v>2184</v>
      </c>
      <c r="C478" s="1" t="s">
        <v>73</v>
      </c>
      <c r="D478" s="1" t="s">
        <v>220</v>
      </c>
      <c r="E478" s="1" t="s">
        <v>437</v>
      </c>
      <c r="F478" s="1">
        <v>18</v>
      </c>
      <c r="G478" s="1" t="s">
        <v>58</v>
      </c>
      <c r="H478" s="1" t="s">
        <v>58</v>
      </c>
      <c r="I478" s="1" t="s">
        <v>54</v>
      </c>
      <c r="J478" s="24" t="s">
        <v>54</v>
      </c>
      <c r="K478" s="1" t="s">
        <v>47</v>
      </c>
      <c r="L478" s="24" t="s">
        <v>51</v>
      </c>
      <c r="M478" s="1">
        <v>1</v>
      </c>
      <c r="N478" s="1">
        <v>2</v>
      </c>
      <c r="O478" s="1">
        <v>1</v>
      </c>
      <c r="P478" s="1">
        <v>2</v>
      </c>
      <c r="Q478" s="24">
        <v>1</v>
      </c>
      <c r="R478" s="1">
        <v>2</v>
      </c>
      <c r="S478" s="1">
        <v>3</v>
      </c>
      <c r="T478" s="1">
        <v>1</v>
      </c>
      <c r="U478" s="1">
        <v>4</v>
      </c>
      <c r="V478" s="24">
        <v>4</v>
      </c>
      <c r="W478" s="1">
        <v>4</v>
      </c>
      <c r="X478" s="1">
        <v>5</v>
      </c>
      <c r="Y478" s="24">
        <v>1</v>
      </c>
      <c r="Z478" s="1" t="s">
        <v>48</v>
      </c>
      <c r="AA478" s="1" t="s">
        <v>48</v>
      </c>
      <c r="AB478" s="1" t="s">
        <v>48</v>
      </c>
      <c r="AC478" s="1" t="s">
        <v>48</v>
      </c>
      <c r="AD478" s="1" t="s">
        <v>48</v>
      </c>
      <c r="AE478" s="1" t="s">
        <v>48</v>
      </c>
      <c r="AF478" s="1" t="s">
        <v>48</v>
      </c>
      <c r="AG478" s="24">
        <v>1</v>
      </c>
      <c r="AH478" s="1">
        <v>6</v>
      </c>
      <c r="AI478" s="1">
        <v>5</v>
      </c>
      <c r="AJ478" s="24">
        <v>2</v>
      </c>
      <c r="AK478" s="36" t="s">
        <v>918</v>
      </c>
      <c r="AL478" s="9">
        <f t="shared" si="57"/>
        <v>-1.9435739201992874</v>
      </c>
      <c r="AM478" s="9">
        <f t="shared" si="58"/>
        <v>-1.2704900849074972</v>
      </c>
      <c r="AN478">
        <f t="shared" si="59"/>
        <v>0</v>
      </c>
      <c r="AO478" s="6">
        <f t="shared" si="60"/>
        <v>0</v>
      </c>
      <c r="AP478" s="9">
        <f>($AL$3*AL478+$AM$3*AM478+$AN$3*AN478+$AO$3*AO478)+$K$3*VLOOKUP(K478,COND!$A$2:$C$7,2,FALSE)+$L$3*VLOOKUP(L478,COND!$A$2:$C$7,3,FALSE)</f>
        <v>-5.4402384109098954</v>
      </c>
      <c r="AQ478" s="28">
        <f t="shared" si="61"/>
        <v>-0.36099183660014184</v>
      </c>
      <c r="AR478" t="str">
        <f t="shared" si="62"/>
        <v>DH</v>
      </c>
      <c r="AS478">
        <v>700</v>
      </c>
      <c r="AT478">
        <v>474</v>
      </c>
      <c r="AV478" t="str">
        <f t="shared" si="63"/>
        <v>Unlikely</v>
      </c>
      <c r="AX478" t="str">
        <f>IF(VLOOKUP($B478,'Draft List'!$D$4:$AC$2598,AX$3,FALSE)&lt;&gt;0,VLOOKUP($B478,'Draft List'!$D$4:$AC$2598,AX$3,FALSE),"")</f>
        <v/>
      </c>
      <c r="AY478" t="str">
        <f>IF(VLOOKUP($B478,'Draft List'!$D$4:$AC$2598,AY$3,FALSE)&lt;&gt;0,VLOOKUP($B478,'Draft List'!$D$4:$AC$2598,AY$3,FALSE),"")</f>
        <v/>
      </c>
      <c r="AZ478" t="str">
        <f>IF(VLOOKUP($B478,'Draft List'!$D$4:$AC$2598,AZ$3,FALSE)&lt;&gt;0,VLOOKUP($B478,'Draft List'!$D$4:$AC$2598,AZ$3,FALSE),"")</f>
        <v/>
      </c>
      <c r="BA478" t="str">
        <f>IF(VLOOKUP($B478,'Draft List'!$D$4:$AC$2598,BA$3,FALSE)&lt;&gt;0,VLOOKUP($B478,'Draft List'!$D$4:$AC$2598,BA$3,FALSE),"")</f>
        <v/>
      </c>
    </row>
    <row r="479" spans="1:53" hidden="1" x14ac:dyDescent="0.25">
      <c r="A479" t="str">
        <f t="shared" si="56"/>
        <v>1BNelson Gonzáles22</v>
      </c>
      <c r="B479">
        <f>VLOOKUP($A479,draft_listing_batters_stats!$A$1:$B$1324,2,FALSE)</f>
        <v>11471</v>
      </c>
      <c r="C479" s="1" t="s">
        <v>94</v>
      </c>
      <c r="D479" s="1" t="s">
        <v>141</v>
      </c>
      <c r="E479" s="1" t="s">
        <v>490</v>
      </c>
      <c r="F479" s="1">
        <v>22</v>
      </c>
      <c r="G479" s="1" t="s">
        <v>44</v>
      </c>
      <c r="H479" s="1" t="s">
        <v>44</v>
      </c>
      <c r="I479" s="1" t="s">
        <v>54</v>
      </c>
      <c r="J479" s="24" t="s">
        <v>54</v>
      </c>
      <c r="K479" s="1" t="s">
        <v>47</v>
      </c>
      <c r="L479" s="24" t="s">
        <v>46</v>
      </c>
      <c r="M479" s="1">
        <v>2</v>
      </c>
      <c r="N479" s="1">
        <v>3</v>
      </c>
      <c r="O479" s="1">
        <v>2</v>
      </c>
      <c r="P479" s="1">
        <v>3</v>
      </c>
      <c r="Q479" s="24">
        <v>1</v>
      </c>
      <c r="R479" s="1">
        <v>2</v>
      </c>
      <c r="S479" s="1">
        <v>3</v>
      </c>
      <c r="T479" s="1">
        <v>2</v>
      </c>
      <c r="U479" s="1">
        <v>4</v>
      </c>
      <c r="V479" s="24">
        <v>2</v>
      </c>
      <c r="W479" s="1">
        <v>5</v>
      </c>
      <c r="X479" s="1">
        <v>5</v>
      </c>
      <c r="Y479" s="24">
        <v>4</v>
      </c>
      <c r="Z479" s="1">
        <v>1</v>
      </c>
      <c r="AA479" s="1">
        <v>1</v>
      </c>
      <c r="AB479" s="1" t="s">
        <v>48</v>
      </c>
      <c r="AC479" s="1" t="s">
        <v>48</v>
      </c>
      <c r="AD479" s="1" t="s">
        <v>48</v>
      </c>
      <c r="AE479" s="1" t="s">
        <v>48</v>
      </c>
      <c r="AF479" s="1" t="s">
        <v>48</v>
      </c>
      <c r="AG479" s="24" t="s">
        <v>48</v>
      </c>
      <c r="AH479" s="1">
        <v>3</v>
      </c>
      <c r="AI479" s="1">
        <v>1</v>
      </c>
      <c r="AJ479" s="24">
        <v>1</v>
      </c>
      <c r="AK479" s="36" t="s">
        <v>48</v>
      </c>
      <c r="AL479" s="9">
        <f t="shared" si="57"/>
        <v>-1.3971871603444268</v>
      </c>
      <c r="AM479" s="9">
        <f t="shared" si="58"/>
        <v>-1.2674612705177621</v>
      </c>
      <c r="AN479">
        <f t="shared" si="59"/>
        <v>0</v>
      </c>
      <c r="AO479" s="6">
        <f t="shared" si="60"/>
        <v>0</v>
      </c>
      <c r="AP479" s="9">
        <f>($AL$3*AL479+$AM$3*AM479+$AN$3*AN479+$AO$3*AO479)+$K$3*VLOOKUP(K479,COND!$A$2:$C$7,2,FALSE)+$L$3*VLOOKUP(L479,COND!$A$2:$C$7,3,FALSE)</f>
        <v>-5.4492539622475888</v>
      </c>
      <c r="AQ479" s="28">
        <f t="shared" si="61"/>
        <v>-0.36227724166294012</v>
      </c>
      <c r="AR479" t="str">
        <f t="shared" si="62"/>
        <v>C</v>
      </c>
      <c r="AS479">
        <v>700</v>
      </c>
      <c r="AT479">
        <v>475</v>
      </c>
      <c r="AV479" t="str">
        <f t="shared" si="63"/>
        <v>Unlikely</v>
      </c>
      <c r="AX479" t="str">
        <f>IF(VLOOKUP($B479,'Draft List'!$D$4:$AC$2598,AX$3,FALSE)&lt;&gt;0,VLOOKUP($B479,'Draft List'!$D$4:$AC$2598,AX$3,FALSE),"")</f>
        <v/>
      </c>
      <c r="AY479" t="str">
        <f>IF(VLOOKUP($B479,'Draft List'!$D$4:$AC$2598,AY$3,FALSE)&lt;&gt;0,VLOOKUP($B479,'Draft List'!$D$4:$AC$2598,AY$3,FALSE),"")</f>
        <v/>
      </c>
      <c r="AZ479" t="str">
        <f>IF(VLOOKUP($B479,'Draft List'!$D$4:$AC$2598,AZ$3,FALSE)&lt;&gt;0,VLOOKUP($B479,'Draft List'!$D$4:$AC$2598,AZ$3,FALSE),"")</f>
        <v/>
      </c>
      <c r="BA479" t="str">
        <f>IF(VLOOKUP($B479,'Draft List'!$D$4:$AC$2598,BA$3,FALSE)&lt;&gt;0,VLOOKUP($B479,'Draft List'!$D$4:$AC$2598,BA$3,FALSE),"")</f>
        <v/>
      </c>
    </row>
    <row r="480" spans="1:53" hidden="1" x14ac:dyDescent="0.25">
      <c r="A480" t="str">
        <f t="shared" si="56"/>
        <v>RPGustavo Rodríguez22</v>
      </c>
      <c r="B480" t="e">
        <f>VLOOKUP($A480,draft_listing_batters_stats!$A$1:$B$1324,2,FALSE)</f>
        <v>#N/A</v>
      </c>
      <c r="C480" s="1" t="s">
        <v>885</v>
      </c>
      <c r="D480" s="1" t="s">
        <v>584</v>
      </c>
      <c r="E480" s="1" t="s">
        <v>225</v>
      </c>
      <c r="F480" s="1">
        <v>22</v>
      </c>
      <c r="G480" s="1" t="s">
        <v>58</v>
      </c>
      <c r="H480" s="1" t="s">
        <v>58</v>
      </c>
      <c r="I480" s="1" t="s">
        <v>54</v>
      </c>
      <c r="J480" s="24" t="s">
        <v>54</v>
      </c>
      <c r="K480" s="1" t="s">
        <v>46</v>
      </c>
      <c r="L480" s="24" t="s">
        <v>46</v>
      </c>
      <c r="M480" s="1">
        <v>2</v>
      </c>
      <c r="N480" s="1">
        <v>1</v>
      </c>
      <c r="O480" s="1">
        <v>2</v>
      </c>
      <c r="P480" s="1">
        <v>1</v>
      </c>
      <c r="Q480" s="24">
        <v>2</v>
      </c>
      <c r="R480" s="1">
        <v>3</v>
      </c>
      <c r="S480" s="1">
        <v>1</v>
      </c>
      <c r="T480" s="1">
        <v>2</v>
      </c>
      <c r="U480" s="1">
        <v>1</v>
      </c>
      <c r="V480" s="24">
        <v>3</v>
      </c>
      <c r="W480" s="1">
        <v>3</v>
      </c>
      <c r="X480" s="1">
        <v>2</v>
      </c>
      <c r="Y480" s="24">
        <v>1</v>
      </c>
      <c r="Z480" s="1" t="s">
        <v>48</v>
      </c>
      <c r="AA480" s="1" t="s">
        <v>48</v>
      </c>
      <c r="AB480" s="1" t="s">
        <v>48</v>
      </c>
      <c r="AC480" s="1" t="s">
        <v>48</v>
      </c>
      <c r="AD480" s="1" t="s">
        <v>48</v>
      </c>
      <c r="AE480" s="1" t="s">
        <v>48</v>
      </c>
      <c r="AF480" s="1" t="s">
        <v>48</v>
      </c>
      <c r="AG480" s="24" t="s">
        <v>48</v>
      </c>
      <c r="AH480" s="1">
        <v>4</v>
      </c>
      <c r="AI480" s="1">
        <v>3</v>
      </c>
      <c r="AJ480" s="24">
        <v>2</v>
      </c>
      <c r="AK480" s="36" t="s">
        <v>48</v>
      </c>
      <c r="AL480" s="9">
        <f t="shared" si="57"/>
        <v>-1.6387096797839125</v>
      </c>
      <c r="AM480" s="9">
        <f t="shared" si="58"/>
        <v>-1.276137503764154</v>
      </c>
      <c r="AN480">
        <f t="shared" si="59"/>
        <v>0</v>
      </c>
      <c r="AO480" s="6">
        <f t="shared" si="60"/>
        <v>0</v>
      </c>
      <c r="AP480" s="9">
        <f>($AL$3*AL480+$AM$3*AM480+$AN$3*AN480+$AO$3*AO480)+$K$3*VLOOKUP(K480,COND!$A$2:$C$7,2,FALSE)+$L$3*VLOOKUP(L480,COND!$A$2:$C$7,3,FALSE)</f>
        <v>-5.4775210131482392</v>
      </c>
      <c r="AQ480" s="28">
        <f t="shared" si="61"/>
        <v>-0.36630745667443471</v>
      </c>
      <c r="AR480" t="str">
        <f t="shared" si="62"/>
        <v>DH</v>
      </c>
      <c r="AS480">
        <v>700</v>
      </c>
      <c r="AT480">
        <v>476</v>
      </c>
      <c r="AV480" t="str">
        <f t="shared" si="63"/>
        <v>Unlikely</v>
      </c>
      <c r="AX480" t="e">
        <f>IF(VLOOKUP($B480,'Draft List'!$D$4:$AC$2598,AX$3,FALSE)&lt;&gt;0,VLOOKUP($B480,'Draft List'!$D$4:$AC$2598,AX$3,FALSE),"")</f>
        <v>#N/A</v>
      </c>
      <c r="AY480" t="e">
        <f>IF(VLOOKUP($B480,'Draft List'!$D$4:$AC$2598,AY$3,FALSE)&lt;&gt;0,VLOOKUP($B480,'Draft List'!$D$4:$AC$2598,AY$3,FALSE),"")</f>
        <v>#N/A</v>
      </c>
      <c r="AZ480" t="e">
        <f>IF(VLOOKUP($B480,'Draft List'!$D$4:$AC$2598,AZ$3,FALSE)&lt;&gt;0,VLOOKUP($B480,'Draft List'!$D$4:$AC$2598,AZ$3,FALSE),"")</f>
        <v>#N/A</v>
      </c>
      <c r="BA480" t="e">
        <f>IF(VLOOKUP($B480,'Draft List'!$D$4:$AC$2598,BA$3,FALSE)&lt;&gt;0,VLOOKUP($B480,'Draft List'!$D$4:$AC$2598,BA$3,FALSE),"")</f>
        <v>#N/A</v>
      </c>
    </row>
    <row r="481" spans="1:53" hidden="1" x14ac:dyDescent="0.25">
      <c r="A481" t="str">
        <f t="shared" si="56"/>
        <v>RPLarry Anderson23</v>
      </c>
      <c r="B481" t="e">
        <f>VLOOKUP($A481,draft_listing_batters_stats!$A$1:$B$1324,2,FALSE)</f>
        <v>#N/A</v>
      </c>
      <c r="C481" s="1" t="s">
        <v>885</v>
      </c>
      <c r="D481" s="1" t="s">
        <v>266</v>
      </c>
      <c r="E481" s="1" t="s">
        <v>228</v>
      </c>
      <c r="F481" s="1">
        <v>23</v>
      </c>
      <c r="G481" s="1" t="s">
        <v>44</v>
      </c>
      <c r="H481" s="1" t="s">
        <v>44</v>
      </c>
      <c r="I481" s="1" t="s">
        <v>54</v>
      </c>
      <c r="J481" s="24" t="s">
        <v>54</v>
      </c>
      <c r="K481" s="1" t="s">
        <v>47</v>
      </c>
      <c r="L481" s="24" t="s">
        <v>51</v>
      </c>
      <c r="M481" s="1">
        <v>2</v>
      </c>
      <c r="N481" s="1">
        <v>1</v>
      </c>
      <c r="O481" s="1">
        <v>1</v>
      </c>
      <c r="P481" s="1">
        <v>1</v>
      </c>
      <c r="Q481" s="24">
        <v>2</v>
      </c>
      <c r="R481" s="1">
        <v>3</v>
      </c>
      <c r="S481" s="1">
        <v>1</v>
      </c>
      <c r="T481" s="1">
        <v>2</v>
      </c>
      <c r="U481" s="1">
        <v>1</v>
      </c>
      <c r="V481" s="24">
        <v>3</v>
      </c>
      <c r="W481" s="1">
        <v>7</v>
      </c>
      <c r="X481" s="1">
        <v>7</v>
      </c>
      <c r="Y481" s="24">
        <v>1</v>
      </c>
      <c r="Z481" s="1" t="s">
        <v>48</v>
      </c>
      <c r="AA481" s="1" t="s">
        <v>48</v>
      </c>
      <c r="AB481" s="1" t="s">
        <v>48</v>
      </c>
      <c r="AC481" s="1" t="s">
        <v>48</v>
      </c>
      <c r="AD481" s="1" t="s">
        <v>48</v>
      </c>
      <c r="AE481" s="1" t="s">
        <v>48</v>
      </c>
      <c r="AF481" s="1" t="s">
        <v>48</v>
      </c>
      <c r="AG481" s="24" t="s">
        <v>48</v>
      </c>
      <c r="AH481" s="1">
        <v>2</v>
      </c>
      <c r="AI481" s="1">
        <v>1</v>
      </c>
      <c r="AJ481" s="24">
        <v>3</v>
      </c>
      <c r="AK481" s="36" t="s">
        <v>48</v>
      </c>
      <c r="AL481" s="9">
        <f t="shared" si="57"/>
        <v>-1.7217711738078139</v>
      </c>
      <c r="AM481" s="9">
        <f t="shared" si="58"/>
        <v>-1.276137503764154</v>
      </c>
      <c r="AN481">
        <f t="shared" si="59"/>
        <v>0</v>
      </c>
      <c r="AO481" s="6">
        <f t="shared" si="60"/>
        <v>0</v>
      </c>
      <c r="AP481" s="9">
        <f>($AL$3*AL481+$AM$3*AM481+$AN$3*AN481+$AO$3*AO481)+$K$3*VLOOKUP(K481,COND!$A$2:$C$7,2,FALSE)+$L$3*VLOOKUP(L481,COND!$A$2:$C$7,3,FALSE)</f>
        <v>-5.4858271625506294</v>
      </c>
      <c r="AQ481" s="28">
        <f t="shared" si="61"/>
        <v>-0.36749171774669459</v>
      </c>
      <c r="AR481" t="str">
        <f t="shared" si="62"/>
        <v>DH</v>
      </c>
      <c r="AS481">
        <v>700</v>
      </c>
      <c r="AT481">
        <v>477</v>
      </c>
      <c r="AV481" t="str">
        <f t="shared" si="63"/>
        <v>Unlikely</v>
      </c>
      <c r="AX481" t="e">
        <f>IF(VLOOKUP($B481,'Draft List'!$D$4:$AC$2598,AX$3,FALSE)&lt;&gt;0,VLOOKUP($B481,'Draft List'!$D$4:$AC$2598,AX$3,FALSE),"")</f>
        <v>#N/A</v>
      </c>
      <c r="AY481" t="e">
        <f>IF(VLOOKUP($B481,'Draft List'!$D$4:$AC$2598,AY$3,FALSE)&lt;&gt;0,VLOOKUP($B481,'Draft List'!$D$4:$AC$2598,AY$3,FALSE),"")</f>
        <v>#N/A</v>
      </c>
      <c r="AZ481" t="e">
        <f>IF(VLOOKUP($B481,'Draft List'!$D$4:$AC$2598,AZ$3,FALSE)&lt;&gt;0,VLOOKUP($B481,'Draft List'!$D$4:$AC$2598,AZ$3,FALSE),"")</f>
        <v>#N/A</v>
      </c>
      <c r="BA481" t="e">
        <f>IF(VLOOKUP($B481,'Draft List'!$D$4:$AC$2598,BA$3,FALSE)&lt;&gt;0,VLOOKUP($B481,'Draft List'!$D$4:$AC$2598,BA$3,FALSE),"")</f>
        <v>#N/A</v>
      </c>
    </row>
    <row r="482" spans="1:53" hidden="1" x14ac:dyDescent="0.25">
      <c r="A482" t="str">
        <f t="shared" si="56"/>
        <v>RPLloyd Sheeran23</v>
      </c>
      <c r="B482" t="e">
        <f>VLOOKUP($A482,draft_listing_batters_stats!$A$1:$B$1324,2,FALSE)</f>
        <v>#N/A</v>
      </c>
      <c r="C482" s="1" t="s">
        <v>885</v>
      </c>
      <c r="D482" s="1" t="s">
        <v>759</v>
      </c>
      <c r="E482" s="1" t="s">
        <v>1644</v>
      </c>
      <c r="F482" s="1">
        <v>23</v>
      </c>
      <c r="G482" s="1" t="s">
        <v>58</v>
      </c>
      <c r="H482" s="1" t="s">
        <v>58</v>
      </c>
      <c r="I482" s="1" t="s">
        <v>54</v>
      </c>
      <c r="J482" s="24" t="s">
        <v>54</v>
      </c>
      <c r="K482" s="1" t="s">
        <v>47</v>
      </c>
      <c r="L482" s="24" t="s">
        <v>46</v>
      </c>
      <c r="M482" s="1">
        <v>2</v>
      </c>
      <c r="N482" s="1">
        <v>2</v>
      </c>
      <c r="O482" s="1">
        <v>1</v>
      </c>
      <c r="P482" s="1">
        <v>1</v>
      </c>
      <c r="Q482" s="24">
        <v>1</v>
      </c>
      <c r="R482" s="1">
        <v>3</v>
      </c>
      <c r="S482" s="1">
        <v>2</v>
      </c>
      <c r="T482" s="1">
        <v>1</v>
      </c>
      <c r="U482" s="1">
        <v>1</v>
      </c>
      <c r="V482" s="24">
        <v>4</v>
      </c>
      <c r="W482" s="1">
        <v>5</v>
      </c>
      <c r="X482" s="1">
        <v>2</v>
      </c>
      <c r="Y482" s="24">
        <v>1</v>
      </c>
      <c r="Z482" s="1" t="s">
        <v>48</v>
      </c>
      <c r="AA482" s="1" t="s">
        <v>48</v>
      </c>
      <c r="AB482" s="1" t="s">
        <v>48</v>
      </c>
      <c r="AC482" s="1" t="s">
        <v>48</v>
      </c>
      <c r="AD482" s="1" t="s">
        <v>48</v>
      </c>
      <c r="AE482" s="1" t="s">
        <v>48</v>
      </c>
      <c r="AF482" s="1" t="s">
        <v>48</v>
      </c>
      <c r="AG482" s="24" t="s">
        <v>48</v>
      </c>
      <c r="AH482" s="1">
        <v>1</v>
      </c>
      <c r="AI482" s="1">
        <v>1</v>
      </c>
      <c r="AJ482" s="24">
        <v>1</v>
      </c>
      <c r="AK482" s="36" t="s">
        <v>48</v>
      </c>
      <c r="AL482" s="9">
        <f t="shared" si="57"/>
        <v>-1.7107276340061941</v>
      </c>
      <c r="AM482" s="9">
        <f t="shared" si="58"/>
        <v>-1.2681227783522688</v>
      </c>
      <c r="AN482">
        <f t="shared" si="59"/>
        <v>0</v>
      </c>
      <c r="AO482" s="6">
        <f t="shared" si="60"/>
        <v>0</v>
      </c>
      <c r="AP482" s="9">
        <f>($AL$3*AL482+$AM$3*AM482+$AN$3*AN482+$AO$3*AO482)+$K$3*VLOOKUP(K482,COND!$A$2:$C$7,2,FALSE)+$L$3*VLOOKUP(L482,COND!$A$2:$C$7,3,FALSE)</f>
        <v>-5.4885461036278453</v>
      </c>
      <c r="AQ482" s="28">
        <f t="shared" si="61"/>
        <v>-0.36787937464034365</v>
      </c>
      <c r="AR482" t="str">
        <f t="shared" si="62"/>
        <v>DH</v>
      </c>
      <c r="AS482">
        <v>700</v>
      </c>
      <c r="AT482">
        <v>478</v>
      </c>
      <c r="AV482" t="str">
        <f t="shared" si="63"/>
        <v>Unlikely</v>
      </c>
      <c r="AX482" t="e">
        <f>IF(VLOOKUP($B482,'Draft List'!$D$4:$AC$2598,AX$3,FALSE)&lt;&gt;0,VLOOKUP($B482,'Draft List'!$D$4:$AC$2598,AX$3,FALSE),"")</f>
        <v>#N/A</v>
      </c>
      <c r="AY482" t="e">
        <f>IF(VLOOKUP($B482,'Draft List'!$D$4:$AC$2598,AY$3,FALSE)&lt;&gt;0,VLOOKUP($B482,'Draft List'!$D$4:$AC$2598,AY$3,FALSE),"")</f>
        <v>#N/A</v>
      </c>
      <c r="AZ482" t="e">
        <f>IF(VLOOKUP($B482,'Draft List'!$D$4:$AC$2598,AZ$3,FALSE)&lt;&gt;0,VLOOKUP($B482,'Draft List'!$D$4:$AC$2598,AZ$3,FALSE),"")</f>
        <v>#N/A</v>
      </c>
      <c r="BA482" t="e">
        <f>IF(VLOOKUP($B482,'Draft List'!$D$4:$AC$2598,BA$3,FALSE)&lt;&gt;0,VLOOKUP($B482,'Draft List'!$D$4:$AC$2598,BA$3,FALSE),"")</f>
        <v>#N/A</v>
      </c>
    </row>
    <row r="483" spans="1:53" hidden="1" x14ac:dyDescent="0.25">
      <c r="A483" t="str">
        <f t="shared" si="56"/>
        <v>2BJesús Colón21</v>
      </c>
      <c r="B483">
        <f>VLOOKUP($A483,draft_listing_batters_stats!$A$1:$B$1324,2,FALSE)</f>
        <v>1593</v>
      </c>
      <c r="C483" s="1" t="s">
        <v>78</v>
      </c>
      <c r="D483" s="1" t="s">
        <v>152</v>
      </c>
      <c r="E483" s="1" t="s">
        <v>1101</v>
      </c>
      <c r="F483" s="1">
        <v>21</v>
      </c>
      <c r="G483" s="1" t="s">
        <v>44</v>
      </c>
      <c r="H483" s="1" t="s">
        <v>44</v>
      </c>
      <c r="I483" s="1" t="s">
        <v>54</v>
      </c>
      <c r="J483" s="24" t="s">
        <v>54</v>
      </c>
      <c r="K483" s="1" t="s">
        <v>46</v>
      </c>
      <c r="L483" s="24" t="s">
        <v>47</v>
      </c>
      <c r="M483" s="1">
        <v>2</v>
      </c>
      <c r="N483" s="1">
        <v>3</v>
      </c>
      <c r="O483" s="1">
        <v>1</v>
      </c>
      <c r="P483" s="1">
        <v>2</v>
      </c>
      <c r="Q483" s="24">
        <v>1</v>
      </c>
      <c r="R483" s="1">
        <v>2</v>
      </c>
      <c r="S483" s="1">
        <v>3</v>
      </c>
      <c r="T483" s="1">
        <v>1</v>
      </c>
      <c r="U483" s="1">
        <v>4</v>
      </c>
      <c r="V483" s="24">
        <v>1</v>
      </c>
      <c r="W483" s="1">
        <v>3</v>
      </c>
      <c r="X483" s="1">
        <v>1</v>
      </c>
      <c r="Y483" s="24">
        <v>1</v>
      </c>
      <c r="Z483" s="1" t="s">
        <v>48</v>
      </c>
      <c r="AA483" s="1">
        <v>1</v>
      </c>
      <c r="AB483" s="1">
        <v>6</v>
      </c>
      <c r="AC483" s="1" t="s">
        <v>48</v>
      </c>
      <c r="AD483" s="1">
        <v>1</v>
      </c>
      <c r="AE483" s="1" t="s">
        <v>48</v>
      </c>
      <c r="AF483" s="1" t="s">
        <v>48</v>
      </c>
      <c r="AG483" s="24" t="s">
        <v>48</v>
      </c>
      <c r="AH483" s="1">
        <v>10</v>
      </c>
      <c r="AI483" s="1">
        <v>8</v>
      </c>
      <c r="AJ483" s="24">
        <v>10</v>
      </c>
      <c r="AK483" s="36" t="s">
        <v>832</v>
      </c>
      <c r="AL483" s="9">
        <f t="shared" si="57"/>
        <v>-1.5699582043779094</v>
      </c>
      <c r="AM483" s="9">
        <f t="shared" si="58"/>
        <v>-1.3905391043587474</v>
      </c>
      <c r="AN483">
        <f t="shared" si="59"/>
        <v>5</v>
      </c>
      <c r="AO483" s="6">
        <f t="shared" si="60"/>
        <v>0.6</v>
      </c>
      <c r="AP483" s="9">
        <f>($AL$3*AL483+$AM$3*AM483+$AN$3*AN483+$AO$3*AO483)+$K$3*VLOOKUP(K483,COND!$A$2:$C$7,2,FALSE)+$L$3*VLOOKUP(L483,COND!$A$2:$C$7,3,FALSE)</f>
        <v>-5.5101317394094274</v>
      </c>
      <c r="AQ483" s="28">
        <f t="shared" si="61"/>
        <v>-0.37095697738232564</v>
      </c>
      <c r="AR483" t="str">
        <f t="shared" si="62"/>
        <v>2B</v>
      </c>
      <c r="AS483">
        <v>700</v>
      </c>
      <c r="AT483">
        <v>479</v>
      </c>
      <c r="AV483" t="str">
        <f t="shared" si="63"/>
        <v>Unlikely</v>
      </c>
      <c r="AX483" t="str">
        <f>IF(VLOOKUP($B483,'Draft List'!$D$4:$AC$2598,AX$3,FALSE)&lt;&gt;0,VLOOKUP($B483,'Draft List'!$D$4:$AC$2598,AX$3,FALSE),"")</f>
        <v/>
      </c>
      <c r="AY483" t="str">
        <f>IF(VLOOKUP($B483,'Draft List'!$D$4:$AC$2598,AY$3,FALSE)&lt;&gt;0,VLOOKUP($B483,'Draft List'!$D$4:$AC$2598,AY$3,FALSE),"")</f>
        <v/>
      </c>
      <c r="AZ483" t="str">
        <f>IF(VLOOKUP($B483,'Draft List'!$D$4:$AC$2598,AZ$3,FALSE)&lt;&gt;0,VLOOKUP($B483,'Draft List'!$D$4:$AC$2598,AZ$3,FALSE),"")</f>
        <v/>
      </c>
      <c r="BA483" t="str">
        <f>IF(VLOOKUP($B483,'Draft List'!$D$4:$AC$2598,BA$3,FALSE)&lt;&gt;0,VLOOKUP($B483,'Draft List'!$D$4:$AC$2598,BA$3,FALSE),"")</f>
        <v/>
      </c>
    </row>
    <row r="484" spans="1:53" hidden="1" x14ac:dyDescent="0.25">
      <c r="A484" t="str">
        <f t="shared" si="56"/>
        <v>RPGabriel Evans23</v>
      </c>
      <c r="B484" t="e">
        <f>VLOOKUP($A484,draft_listing_batters_stats!$A$1:$B$1324,2,FALSE)</f>
        <v>#N/A</v>
      </c>
      <c r="C484" s="1" t="s">
        <v>885</v>
      </c>
      <c r="D484" s="1" t="s">
        <v>263</v>
      </c>
      <c r="E484" s="1" t="s">
        <v>1151</v>
      </c>
      <c r="F484" s="1">
        <v>23</v>
      </c>
      <c r="G484" s="1" t="s">
        <v>44</v>
      </c>
      <c r="H484" s="1" t="s">
        <v>44</v>
      </c>
      <c r="I484" s="1" t="s">
        <v>54</v>
      </c>
      <c r="J484" s="24" t="s">
        <v>54</v>
      </c>
      <c r="K484" s="1" t="s">
        <v>46</v>
      </c>
      <c r="L484" s="24" t="s">
        <v>46</v>
      </c>
      <c r="M484" s="1">
        <v>2</v>
      </c>
      <c r="N484" s="1">
        <v>3</v>
      </c>
      <c r="O484" s="1">
        <v>1</v>
      </c>
      <c r="P484" s="1">
        <v>1</v>
      </c>
      <c r="Q484" s="24">
        <v>3</v>
      </c>
      <c r="R484" s="1">
        <v>2</v>
      </c>
      <c r="S484" s="1">
        <v>4</v>
      </c>
      <c r="T484" s="1">
        <v>4</v>
      </c>
      <c r="U484" s="1">
        <v>1</v>
      </c>
      <c r="V484" s="24">
        <v>3</v>
      </c>
      <c r="W484" s="1">
        <v>4</v>
      </c>
      <c r="X484" s="1">
        <v>3</v>
      </c>
      <c r="Y484" s="24">
        <v>1</v>
      </c>
      <c r="Z484" s="1" t="s">
        <v>48</v>
      </c>
      <c r="AA484" s="1" t="s">
        <v>48</v>
      </c>
      <c r="AB484" s="1" t="s">
        <v>48</v>
      </c>
      <c r="AC484" s="1" t="s">
        <v>48</v>
      </c>
      <c r="AD484" s="1" t="s">
        <v>48</v>
      </c>
      <c r="AE484" s="1" t="s">
        <v>48</v>
      </c>
      <c r="AF484" s="1" t="s">
        <v>48</v>
      </c>
      <c r="AG484" s="24" t="s">
        <v>48</v>
      </c>
      <c r="AH484" s="1">
        <v>3</v>
      </c>
      <c r="AI484" s="1">
        <v>1</v>
      </c>
      <c r="AJ484" s="24">
        <v>2</v>
      </c>
      <c r="AK484" s="36" t="s">
        <v>839</v>
      </c>
      <c r="AL484" s="9">
        <f t="shared" si="57"/>
        <v>-1.5796350747533237</v>
      </c>
      <c r="AM484" s="9">
        <f t="shared" si="58"/>
        <v>-1.2793907130629156</v>
      </c>
      <c r="AN484">
        <f t="shared" si="59"/>
        <v>0</v>
      </c>
      <c r="AO484" s="6">
        <f t="shared" si="60"/>
        <v>0</v>
      </c>
      <c r="AP484" s="9">
        <f>($AL$3*AL484+$AM$3*AM484+$AN$3*AN484+$AO$3*AO484)+$K$3*VLOOKUP(K484,COND!$A$2:$C$7,2,FALSE)+$L$3*VLOOKUP(L484,COND!$A$2:$C$7,3,FALSE)</f>
        <v>-5.5106520642303192</v>
      </c>
      <c r="AQ484" s="28">
        <f t="shared" si="61"/>
        <v>-0.37103116343418446</v>
      </c>
      <c r="AR484" t="str">
        <f t="shared" si="62"/>
        <v>DH</v>
      </c>
      <c r="AS484">
        <v>700</v>
      </c>
      <c r="AT484">
        <v>480</v>
      </c>
      <c r="AV484" t="str">
        <f t="shared" si="63"/>
        <v>Unlikely</v>
      </c>
      <c r="AX484" t="e">
        <f>IF(VLOOKUP($B484,'Draft List'!$D$4:$AC$2598,AX$3,FALSE)&lt;&gt;0,VLOOKUP($B484,'Draft List'!$D$4:$AC$2598,AX$3,FALSE),"")</f>
        <v>#N/A</v>
      </c>
      <c r="AY484" t="e">
        <f>IF(VLOOKUP($B484,'Draft List'!$D$4:$AC$2598,AY$3,FALSE)&lt;&gt;0,VLOOKUP($B484,'Draft List'!$D$4:$AC$2598,AY$3,FALSE),"")</f>
        <v>#N/A</v>
      </c>
      <c r="AZ484" t="e">
        <f>IF(VLOOKUP($B484,'Draft List'!$D$4:$AC$2598,AZ$3,FALSE)&lt;&gt;0,VLOOKUP($B484,'Draft List'!$D$4:$AC$2598,AZ$3,FALSE),"")</f>
        <v>#N/A</v>
      </c>
      <c r="BA484" t="e">
        <f>IF(VLOOKUP($B484,'Draft List'!$D$4:$AC$2598,BA$3,FALSE)&lt;&gt;0,VLOOKUP($B484,'Draft List'!$D$4:$AC$2598,BA$3,FALSE),"")</f>
        <v>#N/A</v>
      </c>
    </row>
    <row r="485" spans="1:53" hidden="1" x14ac:dyDescent="0.25">
      <c r="A485" t="str">
        <f t="shared" si="56"/>
        <v>RPBruno Stinson18</v>
      </c>
      <c r="B485" t="e">
        <f>VLOOKUP($A485,draft_listing_batters_stats!$A$1:$B$1324,2,FALSE)</f>
        <v>#N/A</v>
      </c>
      <c r="C485" s="1" t="s">
        <v>885</v>
      </c>
      <c r="D485" s="1" t="s">
        <v>678</v>
      </c>
      <c r="E485" s="1" t="s">
        <v>1667</v>
      </c>
      <c r="F485" s="1">
        <v>18</v>
      </c>
      <c r="G485" s="1" t="s">
        <v>58</v>
      </c>
      <c r="H485" s="1" t="s">
        <v>58</v>
      </c>
      <c r="I485" s="1" t="s">
        <v>54</v>
      </c>
      <c r="J485" s="24" t="s">
        <v>54</v>
      </c>
      <c r="K485" s="1" t="s">
        <v>46</v>
      </c>
      <c r="L485" s="24" t="s">
        <v>46</v>
      </c>
      <c r="M485" s="1">
        <v>1</v>
      </c>
      <c r="N485" s="1">
        <v>1</v>
      </c>
      <c r="O485" s="1">
        <v>1</v>
      </c>
      <c r="P485" s="1">
        <v>1</v>
      </c>
      <c r="Q485" s="24">
        <v>1</v>
      </c>
      <c r="R485" s="1">
        <v>3</v>
      </c>
      <c r="S485" s="1">
        <v>1</v>
      </c>
      <c r="T485" s="1">
        <v>2</v>
      </c>
      <c r="U485" s="1">
        <v>1</v>
      </c>
      <c r="V485" s="24">
        <v>3</v>
      </c>
      <c r="W485" s="1">
        <v>5</v>
      </c>
      <c r="X485" s="1">
        <v>4</v>
      </c>
      <c r="Y485" s="24">
        <v>1</v>
      </c>
      <c r="Z485" s="1" t="s">
        <v>48</v>
      </c>
      <c r="AA485" s="1" t="s">
        <v>48</v>
      </c>
      <c r="AB485" s="1" t="s">
        <v>48</v>
      </c>
      <c r="AC485" s="1" t="s">
        <v>48</v>
      </c>
      <c r="AD485" s="1" t="s">
        <v>48</v>
      </c>
      <c r="AE485" s="1" t="s">
        <v>48</v>
      </c>
      <c r="AF485" s="1" t="s">
        <v>48</v>
      </c>
      <c r="AG485" s="24" t="s">
        <v>48</v>
      </c>
      <c r="AH485" s="1">
        <v>1</v>
      </c>
      <c r="AI485" s="1">
        <v>1</v>
      </c>
      <c r="AJ485" s="24">
        <v>1</v>
      </c>
      <c r="AK485" s="36" t="s">
        <v>881</v>
      </c>
      <c r="AL485" s="9">
        <f t="shared" si="57"/>
        <v>-2.0843433498275723</v>
      </c>
      <c r="AM485" s="9">
        <f t="shared" si="58"/>
        <v>-1.276137503764154</v>
      </c>
      <c r="AN485">
        <f t="shared" si="59"/>
        <v>0</v>
      </c>
      <c r="AO485" s="6">
        <f t="shared" si="60"/>
        <v>0</v>
      </c>
      <c r="AP485" s="9">
        <f>($AL$3*AL485+$AM$3*AM485+$AN$3*AN485+$AO$3*AO485)+$K$3*VLOOKUP(K485,COND!$A$2:$C$7,2,FALSE)+$L$3*VLOOKUP(L485,COND!$A$2:$C$7,3,FALSE)</f>
        <v>-5.5220843801526041</v>
      </c>
      <c r="AQ485" s="28">
        <f t="shared" si="61"/>
        <v>-0.37266114214714174</v>
      </c>
      <c r="AR485" t="str">
        <f t="shared" si="62"/>
        <v>DH</v>
      </c>
      <c r="AS485">
        <v>700</v>
      </c>
      <c r="AT485">
        <v>481</v>
      </c>
      <c r="AV485" t="str">
        <f t="shared" si="63"/>
        <v>Unlikely</v>
      </c>
      <c r="AX485" t="e">
        <f>IF(VLOOKUP($B485,'Draft List'!$D$4:$AC$2598,AX$3,FALSE)&lt;&gt;0,VLOOKUP($B485,'Draft List'!$D$4:$AC$2598,AX$3,FALSE),"")</f>
        <v>#N/A</v>
      </c>
      <c r="AY485" t="e">
        <f>IF(VLOOKUP($B485,'Draft List'!$D$4:$AC$2598,AY$3,FALSE)&lt;&gt;0,VLOOKUP($B485,'Draft List'!$D$4:$AC$2598,AY$3,FALSE),"")</f>
        <v>#N/A</v>
      </c>
      <c r="AZ485" t="e">
        <f>IF(VLOOKUP($B485,'Draft List'!$D$4:$AC$2598,AZ$3,FALSE)&lt;&gt;0,VLOOKUP($B485,'Draft List'!$D$4:$AC$2598,AZ$3,FALSE),"")</f>
        <v>#N/A</v>
      </c>
      <c r="BA485" t="e">
        <f>IF(VLOOKUP($B485,'Draft List'!$D$4:$AC$2598,BA$3,FALSE)&lt;&gt;0,VLOOKUP($B485,'Draft List'!$D$4:$AC$2598,BA$3,FALSE),"")</f>
        <v>#N/A</v>
      </c>
    </row>
    <row r="486" spans="1:53" hidden="1" x14ac:dyDescent="0.25">
      <c r="A486" t="str">
        <f t="shared" si="56"/>
        <v>RPPhilip Ewing24</v>
      </c>
      <c r="B486" t="e">
        <f>VLOOKUP($A486,draft_listing_batters_stats!$A$1:$B$1324,2,FALSE)</f>
        <v>#N/A</v>
      </c>
      <c r="C486" s="1" t="s">
        <v>885</v>
      </c>
      <c r="D486" s="1" t="s">
        <v>1157</v>
      </c>
      <c r="E486" s="1" t="s">
        <v>1158</v>
      </c>
      <c r="F486" s="1">
        <v>24</v>
      </c>
      <c r="G486" s="1" t="s">
        <v>44</v>
      </c>
      <c r="H486" s="1" t="s">
        <v>44</v>
      </c>
      <c r="I486" s="1" t="s">
        <v>54</v>
      </c>
      <c r="J486" s="24" t="s">
        <v>54</v>
      </c>
      <c r="K486" s="1" t="s">
        <v>46</v>
      </c>
      <c r="L486" s="24" t="s">
        <v>47</v>
      </c>
      <c r="M486" s="1">
        <v>1</v>
      </c>
      <c r="N486" s="1">
        <v>2</v>
      </c>
      <c r="O486" s="1">
        <v>2</v>
      </c>
      <c r="P486" s="1">
        <v>5</v>
      </c>
      <c r="Q486" s="24">
        <v>2</v>
      </c>
      <c r="R486" s="1">
        <v>1</v>
      </c>
      <c r="S486" s="1">
        <v>2</v>
      </c>
      <c r="T486" s="1">
        <v>2</v>
      </c>
      <c r="U486" s="1">
        <v>8</v>
      </c>
      <c r="V486" s="24">
        <v>2</v>
      </c>
      <c r="W486" s="1">
        <v>6</v>
      </c>
      <c r="X486" s="1">
        <v>1</v>
      </c>
      <c r="Y486" s="24">
        <v>1</v>
      </c>
      <c r="Z486" s="1" t="s">
        <v>48</v>
      </c>
      <c r="AA486" s="1" t="s">
        <v>48</v>
      </c>
      <c r="AB486" s="1" t="s">
        <v>48</v>
      </c>
      <c r="AC486" s="1" t="s">
        <v>48</v>
      </c>
      <c r="AD486" s="1" t="s">
        <v>48</v>
      </c>
      <c r="AE486" s="1" t="s">
        <v>48</v>
      </c>
      <c r="AF486" s="1" t="s">
        <v>48</v>
      </c>
      <c r="AG486" s="24" t="s">
        <v>48</v>
      </c>
      <c r="AH486" s="1">
        <v>1</v>
      </c>
      <c r="AI486" s="1">
        <v>2</v>
      </c>
      <c r="AJ486" s="24">
        <v>1</v>
      </c>
      <c r="AK486" s="36" t="s">
        <v>50</v>
      </c>
      <c r="AL486" s="9">
        <f t="shared" si="57"/>
        <v>-1.5513674363295593</v>
      </c>
      <c r="AM486" s="9">
        <f t="shared" si="58"/>
        <v>-1.2822387863008162</v>
      </c>
      <c r="AN486">
        <f t="shared" si="59"/>
        <v>0</v>
      </c>
      <c r="AO486" s="6">
        <f t="shared" si="60"/>
        <v>0</v>
      </c>
      <c r="AP486" s="9">
        <f>($AL$3*AL486+$AM$3*AM486+$AN$3*AN486+$AO$3*AO486)+$K$3*VLOOKUP(K486,COND!$A$2:$C$7,2,FALSE)+$L$3*VLOOKUP(L486,COND!$A$2:$C$7,3,FALSE)</f>
        <v>-5.6420021792427519</v>
      </c>
      <c r="AQ486" s="28">
        <f t="shared" si="61"/>
        <v>-0.38975859301802074</v>
      </c>
      <c r="AR486" t="str">
        <f t="shared" si="62"/>
        <v>DH</v>
      </c>
      <c r="AS486">
        <v>700</v>
      </c>
      <c r="AT486">
        <v>482</v>
      </c>
      <c r="AV486" t="str">
        <f t="shared" si="63"/>
        <v>Unlikely</v>
      </c>
      <c r="AX486" t="e">
        <f>IF(VLOOKUP($B486,'Draft List'!$D$4:$AC$2598,AX$3,FALSE)&lt;&gt;0,VLOOKUP($B486,'Draft List'!$D$4:$AC$2598,AX$3,FALSE),"")</f>
        <v>#N/A</v>
      </c>
      <c r="AY486" t="e">
        <f>IF(VLOOKUP($B486,'Draft List'!$D$4:$AC$2598,AY$3,FALSE)&lt;&gt;0,VLOOKUP($B486,'Draft List'!$D$4:$AC$2598,AY$3,FALSE),"")</f>
        <v>#N/A</v>
      </c>
      <c r="AZ486" t="e">
        <f>IF(VLOOKUP($B486,'Draft List'!$D$4:$AC$2598,AZ$3,FALSE)&lt;&gt;0,VLOOKUP($B486,'Draft List'!$D$4:$AC$2598,AZ$3,FALSE),"")</f>
        <v>#N/A</v>
      </c>
      <c r="BA486" t="e">
        <f>IF(VLOOKUP($B486,'Draft List'!$D$4:$AC$2598,BA$3,FALSE)&lt;&gt;0,VLOOKUP($B486,'Draft List'!$D$4:$AC$2598,BA$3,FALSE),"")</f>
        <v>#N/A</v>
      </c>
    </row>
    <row r="487" spans="1:53" hidden="1" x14ac:dyDescent="0.25">
      <c r="A487" t="str">
        <f t="shared" si="56"/>
        <v>SPFrancisco Solíz18</v>
      </c>
      <c r="B487" t="e">
        <f>VLOOKUP($A487,draft_listing_batters_stats!$A$1:$B$1324,2,FALSE)</f>
        <v>#N/A</v>
      </c>
      <c r="C487" s="1" t="s">
        <v>25</v>
      </c>
      <c r="D487" s="1" t="s">
        <v>267</v>
      </c>
      <c r="E487" s="1" t="s">
        <v>955</v>
      </c>
      <c r="F487" s="1">
        <v>18</v>
      </c>
      <c r="G487" s="1" t="s">
        <v>44</v>
      </c>
      <c r="H487" s="1" t="s">
        <v>44</v>
      </c>
      <c r="I487" s="1" t="s">
        <v>54</v>
      </c>
      <c r="J487" s="24" t="s">
        <v>54</v>
      </c>
      <c r="K487" s="1" t="s">
        <v>46</v>
      </c>
      <c r="L487" s="24" t="s">
        <v>51</v>
      </c>
      <c r="M487" s="1">
        <v>1</v>
      </c>
      <c r="N487" s="1">
        <v>2</v>
      </c>
      <c r="O487" s="1">
        <v>2</v>
      </c>
      <c r="P487" s="1">
        <v>2</v>
      </c>
      <c r="Q487" s="24">
        <v>1</v>
      </c>
      <c r="R487" s="1">
        <v>1</v>
      </c>
      <c r="S487" s="1">
        <v>4</v>
      </c>
      <c r="T487" s="1">
        <v>5</v>
      </c>
      <c r="U487" s="1">
        <v>3</v>
      </c>
      <c r="V487" s="24">
        <v>4</v>
      </c>
      <c r="W487" s="1">
        <v>6</v>
      </c>
      <c r="X487" s="1">
        <v>3</v>
      </c>
      <c r="Y487" s="24">
        <v>1</v>
      </c>
      <c r="Z487" s="1" t="s">
        <v>48</v>
      </c>
      <c r="AA487" s="1" t="s">
        <v>48</v>
      </c>
      <c r="AB487" s="1" t="s">
        <v>48</v>
      </c>
      <c r="AC487" s="1" t="s">
        <v>48</v>
      </c>
      <c r="AD487" s="1" t="s">
        <v>48</v>
      </c>
      <c r="AE487" s="1" t="s">
        <v>48</v>
      </c>
      <c r="AF487" s="1" t="s">
        <v>48</v>
      </c>
      <c r="AG487" s="24" t="s">
        <v>48</v>
      </c>
      <c r="AH487" s="1">
        <v>1</v>
      </c>
      <c r="AI487" s="1">
        <v>1</v>
      </c>
      <c r="AJ487" s="24">
        <v>2</v>
      </c>
      <c r="AK487" s="36" t="s">
        <v>1077</v>
      </c>
      <c r="AL487" s="9">
        <f t="shared" si="57"/>
        <v>-1.8605124261753858</v>
      </c>
      <c r="AM487" s="9">
        <f t="shared" si="58"/>
        <v>-1.2994496154054429</v>
      </c>
      <c r="AN487">
        <f t="shared" si="59"/>
        <v>0</v>
      </c>
      <c r="AO487" s="6">
        <f t="shared" si="60"/>
        <v>0</v>
      </c>
      <c r="AP487" s="9">
        <f>($AL$3*AL487+$AM$3*AM487+$AN$3*AN487+$AO$3*AO487)+$K$3*VLOOKUP(K487,COND!$A$2:$C$7,2,FALSE)+$L$3*VLOOKUP(L487,COND!$A$2:$C$7,3,FALSE)</f>
        <v>-5.6794466274828537</v>
      </c>
      <c r="AQ487" s="28">
        <f t="shared" si="61"/>
        <v>-0.39509728851635156</v>
      </c>
      <c r="AR487" t="str">
        <f t="shared" si="62"/>
        <v>DH</v>
      </c>
      <c r="AS487">
        <v>700</v>
      </c>
      <c r="AT487">
        <v>483</v>
      </c>
      <c r="AV487" t="str">
        <f t="shared" si="63"/>
        <v>Unlikely</v>
      </c>
      <c r="AX487" t="e">
        <f>IF(VLOOKUP($B487,'Draft List'!$D$4:$AC$2598,AX$3,FALSE)&lt;&gt;0,VLOOKUP($B487,'Draft List'!$D$4:$AC$2598,AX$3,FALSE),"")</f>
        <v>#N/A</v>
      </c>
      <c r="AY487" t="e">
        <f>IF(VLOOKUP($B487,'Draft List'!$D$4:$AC$2598,AY$3,FALSE)&lt;&gt;0,VLOOKUP($B487,'Draft List'!$D$4:$AC$2598,AY$3,FALSE),"")</f>
        <v>#N/A</v>
      </c>
      <c r="AZ487" t="e">
        <f>IF(VLOOKUP($B487,'Draft List'!$D$4:$AC$2598,AZ$3,FALSE)&lt;&gt;0,VLOOKUP($B487,'Draft List'!$D$4:$AC$2598,AZ$3,FALSE),"")</f>
        <v>#N/A</v>
      </c>
      <c r="BA487" t="e">
        <f>IF(VLOOKUP($B487,'Draft List'!$D$4:$AC$2598,BA$3,FALSE)&lt;&gt;0,VLOOKUP($B487,'Draft List'!$D$4:$AC$2598,BA$3,FALSE),"")</f>
        <v>#N/A</v>
      </c>
    </row>
    <row r="488" spans="1:53" hidden="1" x14ac:dyDescent="0.25">
      <c r="A488" t="str">
        <f t="shared" si="56"/>
        <v>SPAurelio Baca18</v>
      </c>
      <c r="B488" t="e">
        <f>VLOOKUP($A488,draft_listing_batters_stats!$A$1:$B$1324,2,FALSE)</f>
        <v>#N/A</v>
      </c>
      <c r="C488" s="1" t="s">
        <v>25</v>
      </c>
      <c r="D488" s="1" t="s">
        <v>278</v>
      </c>
      <c r="E488" s="1" t="s">
        <v>1020</v>
      </c>
      <c r="F488" s="1">
        <v>18</v>
      </c>
      <c r="G488" s="1" t="s">
        <v>44</v>
      </c>
      <c r="H488" s="1" t="s">
        <v>44</v>
      </c>
      <c r="I488" s="1" t="s">
        <v>54</v>
      </c>
      <c r="J488" s="24" t="s">
        <v>54</v>
      </c>
      <c r="K488" s="1" t="s">
        <v>46</v>
      </c>
      <c r="L488" s="24" t="s">
        <v>46</v>
      </c>
      <c r="M488" s="1">
        <v>1</v>
      </c>
      <c r="N488" s="1">
        <v>1</v>
      </c>
      <c r="O488" s="1">
        <v>1</v>
      </c>
      <c r="P488" s="1">
        <v>1</v>
      </c>
      <c r="Q488" s="24">
        <v>2</v>
      </c>
      <c r="R488" s="1">
        <v>2</v>
      </c>
      <c r="S488" s="1">
        <v>6</v>
      </c>
      <c r="T488" s="1">
        <v>2</v>
      </c>
      <c r="U488" s="1">
        <v>2</v>
      </c>
      <c r="V488" s="24">
        <v>2</v>
      </c>
      <c r="W488" s="1">
        <v>6</v>
      </c>
      <c r="X488" s="1">
        <v>5</v>
      </c>
      <c r="Y488" s="24">
        <v>1</v>
      </c>
      <c r="Z488" s="1" t="s">
        <v>48</v>
      </c>
      <c r="AA488" s="1" t="s">
        <v>48</v>
      </c>
      <c r="AB488" s="1" t="s">
        <v>48</v>
      </c>
      <c r="AC488" s="1" t="s">
        <v>48</v>
      </c>
      <c r="AD488" s="1" t="s">
        <v>48</v>
      </c>
      <c r="AE488" s="1" t="s">
        <v>48</v>
      </c>
      <c r="AF488" s="1" t="s">
        <v>48</v>
      </c>
      <c r="AG488" s="24" t="s">
        <v>48</v>
      </c>
      <c r="AH488" s="1">
        <v>3</v>
      </c>
      <c r="AI488" s="1">
        <v>2</v>
      </c>
      <c r="AJ488" s="24">
        <v>2</v>
      </c>
      <c r="AK488" s="36" t="s">
        <v>843</v>
      </c>
      <c r="AL488" s="9">
        <f t="shared" si="57"/>
        <v>-2.0443270100104884</v>
      </c>
      <c r="AM488" s="9">
        <f t="shared" si="58"/>
        <v>-1.2937007316808138</v>
      </c>
      <c r="AN488">
        <f t="shared" si="59"/>
        <v>0</v>
      </c>
      <c r="AO488" s="6">
        <f t="shared" si="60"/>
        <v>0</v>
      </c>
      <c r="AP488" s="9">
        <f>($AL$3*AL488+$AM$3*AM488+$AN$3*AN488+$AO$3*AO488)+$K$3*VLOOKUP(K488,COND!$A$2:$C$7,2,FALSE)+$L$3*VLOOKUP(L488,COND!$A$2:$C$7,3,FALSE)</f>
        <v>-5.7288414811708126</v>
      </c>
      <c r="AQ488" s="28">
        <f t="shared" si="61"/>
        <v>-0.4021398300790871</v>
      </c>
      <c r="AR488" t="str">
        <f t="shared" si="62"/>
        <v>DH</v>
      </c>
      <c r="AS488">
        <v>700</v>
      </c>
      <c r="AT488">
        <v>484</v>
      </c>
      <c r="AV488" t="str">
        <f t="shared" si="63"/>
        <v>Unlikely</v>
      </c>
      <c r="AX488" t="e">
        <f>IF(VLOOKUP($B488,'Draft List'!$D$4:$AC$2598,AX$3,FALSE)&lt;&gt;0,VLOOKUP($B488,'Draft List'!$D$4:$AC$2598,AX$3,FALSE),"")</f>
        <v>#N/A</v>
      </c>
      <c r="AY488" t="e">
        <f>IF(VLOOKUP($B488,'Draft List'!$D$4:$AC$2598,AY$3,FALSE)&lt;&gt;0,VLOOKUP($B488,'Draft List'!$D$4:$AC$2598,AY$3,FALSE),"")</f>
        <v>#N/A</v>
      </c>
      <c r="AZ488" t="e">
        <f>IF(VLOOKUP($B488,'Draft List'!$D$4:$AC$2598,AZ$3,FALSE)&lt;&gt;0,VLOOKUP($B488,'Draft List'!$D$4:$AC$2598,AZ$3,FALSE),"")</f>
        <v>#N/A</v>
      </c>
      <c r="BA488" t="e">
        <f>IF(VLOOKUP($B488,'Draft List'!$D$4:$AC$2598,BA$3,FALSE)&lt;&gt;0,VLOOKUP($B488,'Draft List'!$D$4:$AC$2598,BA$3,FALSE),"")</f>
        <v>#N/A</v>
      </c>
    </row>
    <row r="489" spans="1:53" hidden="1" x14ac:dyDescent="0.25">
      <c r="A489" t="str">
        <f t="shared" si="56"/>
        <v>SPEli McKnight21</v>
      </c>
      <c r="B489" t="e">
        <f>VLOOKUP($A489,draft_listing_batters_stats!$A$1:$B$1324,2,FALSE)</f>
        <v>#N/A</v>
      </c>
      <c r="C489" s="1" t="s">
        <v>25</v>
      </c>
      <c r="D489" s="1" t="s">
        <v>927</v>
      </c>
      <c r="E489" s="1" t="s">
        <v>887</v>
      </c>
      <c r="F489" s="1">
        <v>21</v>
      </c>
      <c r="G489" s="1" t="s">
        <v>44</v>
      </c>
      <c r="H489" s="1" t="s">
        <v>44</v>
      </c>
      <c r="I489" s="1" t="s">
        <v>54</v>
      </c>
      <c r="J489" s="24" t="s">
        <v>54</v>
      </c>
      <c r="K489" s="1" t="s">
        <v>46</v>
      </c>
      <c r="L489" s="24" t="s">
        <v>46</v>
      </c>
      <c r="M489" s="1">
        <v>2</v>
      </c>
      <c r="N489" s="1">
        <v>1</v>
      </c>
      <c r="O489" s="1">
        <v>1</v>
      </c>
      <c r="P489" s="1">
        <v>1</v>
      </c>
      <c r="Q489" s="24">
        <v>1</v>
      </c>
      <c r="R489" s="1">
        <v>2</v>
      </c>
      <c r="S489" s="1">
        <v>1</v>
      </c>
      <c r="T489" s="1">
        <v>3</v>
      </c>
      <c r="U489" s="1">
        <v>3</v>
      </c>
      <c r="V489" s="24">
        <v>4</v>
      </c>
      <c r="W489" s="1">
        <v>6</v>
      </c>
      <c r="X489" s="1">
        <v>4</v>
      </c>
      <c r="Y489" s="24">
        <v>1</v>
      </c>
      <c r="Z489" s="1" t="s">
        <v>48</v>
      </c>
      <c r="AA489" s="1" t="s">
        <v>48</v>
      </c>
      <c r="AB489" s="1" t="s">
        <v>48</v>
      </c>
      <c r="AC489" s="1" t="s">
        <v>48</v>
      </c>
      <c r="AD489" s="1" t="s">
        <v>48</v>
      </c>
      <c r="AE489" s="1" t="s">
        <v>48</v>
      </c>
      <c r="AF489" s="1" t="s">
        <v>48</v>
      </c>
      <c r="AG489" s="24" t="s">
        <v>48</v>
      </c>
      <c r="AH489" s="1">
        <v>2</v>
      </c>
      <c r="AI489" s="1">
        <v>1</v>
      </c>
      <c r="AJ489" s="24">
        <v>1</v>
      </c>
      <c r="AK489" s="36" t="s">
        <v>928</v>
      </c>
      <c r="AL489" s="9">
        <f t="shared" si="57"/>
        <v>-1.7617875136248975</v>
      </c>
      <c r="AM489" s="9">
        <f t="shared" si="58"/>
        <v>-1.2961964061066817</v>
      </c>
      <c r="AN489">
        <f t="shared" si="59"/>
        <v>0</v>
      </c>
      <c r="AO489" s="6">
        <f t="shared" si="60"/>
        <v>0</v>
      </c>
      <c r="AP489" s="9">
        <f>($AL$3*AL489+$AM$3*AM489+$AN$3*AN489+$AO$3*AO489)+$K$3*VLOOKUP(K489,COND!$A$2:$C$7,2,FALSE)+$L$3*VLOOKUP(L489,COND!$A$2:$C$7,3,FALSE)</f>
        <v>-5.7305356246426715</v>
      </c>
      <c r="AQ489" s="28">
        <f t="shared" si="61"/>
        <v>-0.40238137499567245</v>
      </c>
      <c r="AR489" t="str">
        <f t="shared" si="62"/>
        <v>DH</v>
      </c>
      <c r="AS489">
        <v>700</v>
      </c>
      <c r="AT489">
        <v>485</v>
      </c>
      <c r="AV489" t="str">
        <f t="shared" si="63"/>
        <v>Unlikely</v>
      </c>
      <c r="AX489" t="e">
        <f>IF(VLOOKUP($B489,'Draft List'!$D$4:$AC$2598,AX$3,FALSE)&lt;&gt;0,VLOOKUP($B489,'Draft List'!$D$4:$AC$2598,AX$3,FALSE),"")</f>
        <v>#N/A</v>
      </c>
      <c r="AY489" t="e">
        <f>IF(VLOOKUP($B489,'Draft List'!$D$4:$AC$2598,AY$3,FALSE)&lt;&gt;0,VLOOKUP($B489,'Draft List'!$D$4:$AC$2598,AY$3,FALSE),"")</f>
        <v>#N/A</v>
      </c>
      <c r="AZ489" t="e">
        <f>IF(VLOOKUP($B489,'Draft List'!$D$4:$AC$2598,AZ$3,FALSE)&lt;&gt;0,VLOOKUP($B489,'Draft List'!$D$4:$AC$2598,AZ$3,FALSE),"")</f>
        <v>#N/A</v>
      </c>
      <c r="BA489" t="e">
        <f>IF(VLOOKUP($B489,'Draft List'!$D$4:$AC$2598,BA$3,FALSE)&lt;&gt;0,VLOOKUP($B489,'Draft List'!$D$4:$AC$2598,BA$3,FALSE),"")</f>
        <v>#N/A</v>
      </c>
    </row>
    <row r="490" spans="1:53" hidden="1" x14ac:dyDescent="0.25">
      <c r="A490" t="str">
        <f t="shared" si="56"/>
        <v>RPSidney Zintel21</v>
      </c>
      <c r="B490" t="e">
        <f>VLOOKUP($A490,draft_listing_batters_stats!$A$1:$B$1324,2,FALSE)</f>
        <v>#N/A</v>
      </c>
      <c r="C490" s="1" t="s">
        <v>885</v>
      </c>
      <c r="D490" s="1" t="s">
        <v>1756</v>
      </c>
      <c r="E490" s="1" t="s">
        <v>1757</v>
      </c>
      <c r="F490" s="1">
        <v>21</v>
      </c>
      <c r="G490" s="1" t="s">
        <v>44</v>
      </c>
      <c r="H490" s="1" t="s">
        <v>44</v>
      </c>
      <c r="I490" s="1" t="s">
        <v>54</v>
      </c>
      <c r="J490" s="24" t="s">
        <v>54</v>
      </c>
      <c r="K490" s="1" t="s">
        <v>46</v>
      </c>
      <c r="L490" s="24" t="s">
        <v>47</v>
      </c>
      <c r="M490" s="1">
        <v>1</v>
      </c>
      <c r="N490" s="1">
        <v>1</v>
      </c>
      <c r="O490" s="1">
        <v>1</v>
      </c>
      <c r="P490" s="1">
        <v>1</v>
      </c>
      <c r="Q490" s="24">
        <v>1</v>
      </c>
      <c r="R490" s="1">
        <v>3</v>
      </c>
      <c r="S490" s="1">
        <v>4</v>
      </c>
      <c r="T490" s="1">
        <v>1</v>
      </c>
      <c r="U490" s="1">
        <v>1</v>
      </c>
      <c r="V490" s="24">
        <v>1</v>
      </c>
      <c r="W490" s="1">
        <v>5</v>
      </c>
      <c r="X490" s="1">
        <v>2</v>
      </c>
      <c r="Y490" s="24">
        <v>1</v>
      </c>
      <c r="Z490" s="1" t="s">
        <v>48</v>
      </c>
      <c r="AA490" s="1" t="s">
        <v>48</v>
      </c>
      <c r="AB490" s="1" t="s">
        <v>48</v>
      </c>
      <c r="AC490" s="1" t="s">
        <v>48</v>
      </c>
      <c r="AD490" s="1" t="s">
        <v>48</v>
      </c>
      <c r="AE490" s="1" t="s">
        <v>48</v>
      </c>
      <c r="AF490" s="1" t="s">
        <v>48</v>
      </c>
      <c r="AG490" s="24" t="s">
        <v>48</v>
      </c>
      <c r="AH490" s="1">
        <v>2</v>
      </c>
      <c r="AI490" s="1">
        <v>2</v>
      </c>
      <c r="AJ490" s="24">
        <v>1</v>
      </c>
      <c r="AK490" s="36" t="s">
        <v>900</v>
      </c>
      <c r="AL490" s="9">
        <f t="shared" si="57"/>
        <v>-2.0843433498275723</v>
      </c>
      <c r="AM490" s="9">
        <f t="shared" si="58"/>
        <v>-1.2860520385661121</v>
      </c>
      <c r="AN490">
        <f t="shared" si="59"/>
        <v>0</v>
      </c>
      <c r="AO490" s="6">
        <f t="shared" si="60"/>
        <v>0</v>
      </c>
      <c r="AP490" s="9">
        <f>($AL$3*AL490+$AM$3*AM490+$AN$3*AN490+$AO$3*AO490)+$K$3*VLOOKUP(K490,COND!$A$2:$C$7,2,FALSE)+$L$3*VLOOKUP(L490,COND!$A$2:$C$7,3,FALSE)</f>
        <v>-5.7410587977761018</v>
      </c>
      <c r="AQ490" s="28">
        <f t="shared" si="61"/>
        <v>-0.40388173138162747</v>
      </c>
      <c r="AR490" t="str">
        <f t="shared" si="62"/>
        <v>DH</v>
      </c>
      <c r="AS490">
        <v>700</v>
      </c>
      <c r="AT490">
        <v>486</v>
      </c>
      <c r="AV490" t="str">
        <f t="shared" si="63"/>
        <v>Unlikely</v>
      </c>
      <c r="AX490" t="e">
        <f>IF(VLOOKUP($B490,'Draft List'!$D$4:$AC$2598,AX$3,FALSE)&lt;&gt;0,VLOOKUP($B490,'Draft List'!$D$4:$AC$2598,AX$3,FALSE),"")</f>
        <v>#N/A</v>
      </c>
      <c r="AY490" t="e">
        <f>IF(VLOOKUP($B490,'Draft List'!$D$4:$AC$2598,AY$3,FALSE)&lt;&gt;0,VLOOKUP($B490,'Draft List'!$D$4:$AC$2598,AY$3,FALSE),"")</f>
        <v>#N/A</v>
      </c>
      <c r="AZ490" t="e">
        <f>IF(VLOOKUP($B490,'Draft List'!$D$4:$AC$2598,AZ$3,FALSE)&lt;&gt;0,VLOOKUP($B490,'Draft List'!$D$4:$AC$2598,AZ$3,FALSE),"")</f>
        <v>#N/A</v>
      </c>
      <c r="BA490" t="e">
        <f>IF(VLOOKUP($B490,'Draft List'!$D$4:$AC$2598,BA$3,FALSE)&lt;&gt;0,VLOOKUP($B490,'Draft List'!$D$4:$AC$2598,BA$3,FALSE),"")</f>
        <v>#N/A</v>
      </c>
    </row>
    <row r="491" spans="1:53" hidden="1" x14ac:dyDescent="0.25">
      <c r="A491" t="str">
        <f t="shared" si="56"/>
        <v>SPPaul Olsen18</v>
      </c>
      <c r="B491" t="e">
        <f>VLOOKUP($A491,draft_listing_batters_stats!$A$1:$B$1324,2,FALSE)</f>
        <v>#N/A</v>
      </c>
      <c r="C491" s="1" t="s">
        <v>25</v>
      </c>
      <c r="D491" s="1" t="s">
        <v>199</v>
      </c>
      <c r="E491" s="1" t="s">
        <v>1521</v>
      </c>
      <c r="F491" s="1">
        <v>18</v>
      </c>
      <c r="G491" s="1" t="s">
        <v>44</v>
      </c>
      <c r="H491" s="1" t="s">
        <v>44</v>
      </c>
      <c r="I491" s="1" t="s">
        <v>54</v>
      </c>
      <c r="J491" s="24" t="s">
        <v>54</v>
      </c>
      <c r="K491" s="1" t="s">
        <v>47</v>
      </c>
      <c r="L491" s="24" t="s">
        <v>47</v>
      </c>
      <c r="M491" s="1">
        <v>1</v>
      </c>
      <c r="N491" s="1">
        <v>2</v>
      </c>
      <c r="O491" s="1">
        <v>2</v>
      </c>
      <c r="P491" s="1">
        <v>1</v>
      </c>
      <c r="Q491" s="24">
        <v>1</v>
      </c>
      <c r="R491" s="1">
        <v>2</v>
      </c>
      <c r="S491" s="1">
        <v>4</v>
      </c>
      <c r="T491" s="1">
        <v>3</v>
      </c>
      <c r="U491" s="1">
        <v>1</v>
      </c>
      <c r="V491" s="24">
        <v>5</v>
      </c>
      <c r="W491" s="1">
        <v>7</v>
      </c>
      <c r="X491" s="1">
        <v>3</v>
      </c>
      <c r="Y491" s="24">
        <v>1</v>
      </c>
      <c r="Z491" s="1" t="s">
        <v>48</v>
      </c>
      <c r="AA491" s="1" t="s">
        <v>48</v>
      </c>
      <c r="AB491" s="1" t="s">
        <v>48</v>
      </c>
      <c r="AC491" s="1" t="s">
        <v>48</v>
      </c>
      <c r="AD491" s="1" t="s">
        <v>48</v>
      </c>
      <c r="AE491" s="1" t="s">
        <v>48</v>
      </c>
      <c r="AF491" s="1" t="s">
        <v>48</v>
      </c>
      <c r="AG491" s="24" t="s">
        <v>48</v>
      </c>
      <c r="AH491" s="1">
        <v>1</v>
      </c>
      <c r="AI491" s="1">
        <v>2</v>
      </c>
      <c r="AJ491" s="24">
        <v>2</v>
      </c>
      <c r="AK491" s="36" t="s">
        <v>847</v>
      </c>
      <c r="AL491" s="9">
        <f t="shared" si="57"/>
        <v>-1.9502219761849671</v>
      </c>
      <c r="AM491" s="9">
        <f t="shared" si="58"/>
        <v>-1.2824195274526502</v>
      </c>
      <c r="AN491">
        <f t="shared" si="59"/>
        <v>0</v>
      </c>
      <c r="AO491" s="6">
        <f t="shared" si="60"/>
        <v>0</v>
      </c>
      <c r="AP491" s="9">
        <f>($AL$3*AL491+$AM$3*AM491+$AN$3*AN491+$AO$3*AO491)+$K$3*VLOOKUP(K491,COND!$A$2:$C$7,2,FALSE)+$L$3*VLOOKUP(L491,COND!$A$2:$C$7,3,FALSE)</f>
        <v>-5.7840565270502982</v>
      </c>
      <c r="AQ491" s="28">
        <f t="shared" si="61"/>
        <v>-0.41001219382675858</v>
      </c>
      <c r="AR491" t="str">
        <f t="shared" si="62"/>
        <v>DH</v>
      </c>
      <c r="AS491">
        <v>700</v>
      </c>
      <c r="AT491">
        <v>487</v>
      </c>
      <c r="AV491" t="str">
        <f t="shared" si="63"/>
        <v>Unlikely</v>
      </c>
      <c r="AX491" t="e">
        <f>IF(VLOOKUP($B491,'Draft List'!$D$4:$AC$2598,AX$3,FALSE)&lt;&gt;0,VLOOKUP($B491,'Draft List'!$D$4:$AC$2598,AX$3,FALSE),"")</f>
        <v>#N/A</v>
      </c>
      <c r="AY491" t="e">
        <f>IF(VLOOKUP($B491,'Draft List'!$D$4:$AC$2598,AY$3,FALSE)&lt;&gt;0,VLOOKUP($B491,'Draft List'!$D$4:$AC$2598,AY$3,FALSE),"")</f>
        <v>#N/A</v>
      </c>
      <c r="AZ491" t="e">
        <f>IF(VLOOKUP($B491,'Draft List'!$D$4:$AC$2598,AZ$3,FALSE)&lt;&gt;0,VLOOKUP($B491,'Draft List'!$D$4:$AC$2598,AZ$3,FALSE),"")</f>
        <v>#N/A</v>
      </c>
      <c r="BA491" t="e">
        <f>IF(VLOOKUP($B491,'Draft List'!$D$4:$AC$2598,BA$3,FALSE)&lt;&gt;0,VLOOKUP($B491,'Draft List'!$D$4:$AC$2598,BA$3,FALSE),"")</f>
        <v>#N/A</v>
      </c>
    </row>
    <row r="492" spans="1:53" hidden="1" x14ac:dyDescent="0.25">
      <c r="A492" t="str">
        <f t="shared" si="56"/>
        <v>1BBrendon Carter21</v>
      </c>
      <c r="B492">
        <f>VLOOKUP($A492,draft_listing_batters_stats!$A$1:$B$1324,2,FALSE)</f>
        <v>14602</v>
      </c>
      <c r="C492" s="1" t="s">
        <v>94</v>
      </c>
      <c r="D492" s="1" t="s">
        <v>1081</v>
      </c>
      <c r="E492" s="1" t="s">
        <v>169</v>
      </c>
      <c r="F492" s="1">
        <v>21</v>
      </c>
      <c r="G492" s="1" t="s">
        <v>44</v>
      </c>
      <c r="H492" s="1" t="s">
        <v>44</v>
      </c>
      <c r="I492" s="1" t="s">
        <v>54</v>
      </c>
      <c r="J492" s="24" t="s">
        <v>54</v>
      </c>
      <c r="K492" s="1" t="s">
        <v>46</v>
      </c>
      <c r="L492" s="24" t="s">
        <v>47</v>
      </c>
      <c r="M492" s="1">
        <v>1</v>
      </c>
      <c r="N492" s="1">
        <v>2</v>
      </c>
      <c r="O492" s="1">
        <v>1</v>
      </c>
      <c r="P492" s="1">
        <v>3</v>
      </c>
      <c r="Q492" s="24">
        <v>2</v>
      </c>
      <c r="R492" s="1">
        <v>1</v>
      </c>
      <c r="S492" s="1">
        <v>2</v>
      </c>
      <c r="T492" s="1">
        <v>4</v>
      </c>
      <c r="U492" s="1">
        <v>6</v>
      </c>
      <c r="V492" s="24">
        <v>2</v>
      </c>
      <c r="W492" s="1">
        <v>7</v>
      </c>
      <c r="X492" s="1">
        <v>4</v>
      </c>
      <c r="Y492" s="24">
        <v>1</v>
      </c>
      <c r="Z492" s="1" t="s">
        <v>48</v>
      </c>
      <c r="AA492" s="1">
        <v>2</v>
      </c>
      <c r="AB492" s="1" t="s">
        <v>48</v>
      </c>
      <c r="AC492" s="1" t="s">
        <v>48</v>
      </c>
      <c r="AD492" s="1" t="s">
        <v>48</v>
      </c>
      <c r="AE492" s="1" t="s">
        <v>48</v>
      </c>
      <c r="AF492" s="1" t="s">
        <v>48</v>
      </c>
      <c r="AG492" s="24" t="s">
        <v>48</v>
      </c>
      <c r="AH492" s="1">
        <v>1</v>
      </c>
      <c r="AI492" s="1">
        <v>3</v>
      </c>
      <c r="AJ492" s="24">
        <v>5</v>
      </c>
      <c r="AK492" s="36" t="s">
        <v>881</v>
      </c>
      <c r="AL492" s="9">
        <f t="shared" si="57"/>
        <v>-1.8138480303726225</v>
      </c>
      <c r="AM492" s="9">
        <f t="shared" si="58"/>
        <v>-1.2955348982721748</v>
      </c>
      <c r="AN492">
        <f t="shared" si="59"/>
        <v>0</v>
      </c>
      <c r="AO492" s="6">
        <f t="shared" si="60"/>
        <v>0</v>
      </c>
      <c r="AP492" s="9">
        <f>($AL$3*AL492+$AM$3*AM492+$AN$3*AN492+$AO$3*AO492)+$K$3*VLOOKUP(K492,COND!$A$2:$C$7,2,FALSE)+$L$3*VLOOKUP(L492,COND!$A$2:$C$7,3,FALSE)</f>
        <v>-5.8278035823033605</v>
      </c>
      <c r="AQ492" s="28">
        <f t="shared" si="61"/>
        <v>-0.4162494924897584</v>
      </c>
      <c r="AR492" t="str">
        <f t="shared" si="62"/>
        <v>1B</v>
      </c>
      <c r="AS492">
        <v>700</v>
      </c>
      <c r="AT492">
        <v>488</v>
      </c>
      <c r="AV492" t="str">
        <f t="shared" si="63"/>
        <v>Unlikely</v>
      </c>
      <c r="AX492">
        <f>IF(VLOOKUP($B492,'Draft List'!$D$4:$AC$2598,AX$3,FALSE)&lt;&gt;0,VLOOKUP($B492,'Draft List'!$D$4:$AC$2598,AX$3,FALSE),"")</f>
        <v>321</v>
      </c>
      <c r="AY492">
        <f>IF(VLOOKUP($B492,'Draft List'!$D$4:$AC$2598,AY$3,FALSE)&lt;&gt;0,VLOOKUP($B492,'Draft List'!$D$4:$AC$2598,AY$3,FALSE),"")</f>
        <v>13</v>
      </c>
      <c r="AZ492">
        <f>IF(VLOOKUP($B492,'Draft List'!$D$4:$AC$2598,AZ$3,FALSE)&lt;&gt;0,VLOOKUP($B492,'Draft List'!$D$4:$AC$2598,AZ$3,FALSE),"")</f>
        <v>3</v>
      </c>
      <c r="BA492" t="str">
        <f>IF(VLOOKUP($B492,'Draft List'!$D$4:$AC$2598,BA$3,FALSE)&lt;&gt;0,VLOOKUP($B492,'Draft List'!$D$4:$AC$2598,BA$3,FALSE),"")</f>
        <v>San Juan Coqui</v>
      </c>
    </row>
    <row r="493" spans="1:53" hidden="1" x14ac:dyDescent="0.25">
      <c r="A493" t="str">
        <f t="shared" si="56"/>
        <v>RPRoberto Madrid23</v>
      </c>
      <c r="B493" t="e">
        <f>VLOOKUP($A493,draft_listing_batters_stats!$A$1:$B$1324,2,FALSE)</f>
        <v>#N/A</v>
      </c>
      <c r="C493" s="1" t="s">
        <v>885</v>
      </c>
      <c r="D493" s="1" t="s">
        <v>372</v>
      </c>
      <c r="E493" s="1" t="s">
        <v>1397</v>
      </c>
      <c r="F493" s="1">
        <v>23</v>
      </c>
      <c r="G493" s="1" t="s">
        <v>58</v>
      </c>
      <c r="H493" s="1" t="s">
        <v>58</v>
      </c>
      <c r="I493" s="1" t="s">
        <v>54</v>
      </c>
      <c r="J493" s="24" t="s">
        <v>54</v>
      </c>
      <c r="K493" s="1" t="s">
        <v>47</v>
      </c>
      <c r="L493" s="24" t="s">
        <v>46</v>
      </c>
      <c r="M493" s="1">
        <v>2</v>
      </c>
      <c r="N493" s="1">
        <v>3</v>
      </c>
      <c r="O493" s="1">
        <v>1</v>
      </c>
      <c r="P493" s="1">
        <v>1</v>
      </c>
      <c r="Q493" s="24">
        <v>1</v>
      </c>
      <c r="R493" s="1">
        <v>3</v>
      </c>
      <c r="S493" s="1">
        <v>3</v>
      </c>
      <c r="T493" s="1">
        <v>1</v>
      </c>
      <c r="U493" s="1">
        <v>1</v>
      </c>
      <c r="V493" s="24">
        <v>2</v>
      </c>
      <c r="W493" s="1">
        <v>6</v>
      </c>
      <c r="X493" s="1">
        <v>2</v>
      </c>
      <c r="Y493" s="24">
        <v>1</v>
      </c>
      <c r="Z493" s="1" t="s">
        <v>48</v>
      </c>
      <c r="AA493" s="1" t="s">
        <v>48</v>
      </c>
      <c r="AB493" s="1" t="s">
        <v>48</v>
      </c>
      <c r="AC493" s="1" t="s">
        <v>48</v>
      </c>
      <c r="AD493" s="1" t="s">
        <v>48</v>
      </c>
      <c r="AE493" s="1" t="s">
        <v>48</v>
      </c>
      <c r="AF493" s="1" t="s">
        <v>48</v>
      </c>
      <c r="AG493" s="24" t="s">
        <v>48</v>
      </c>
      <c r="AH493" s="1">
        <v>1</v>
      </c>
      <c r="AI493" s="1">
        <v>1</v>
      </c>
      <c r="AJ493" s="24">
        <v>1</v>
      </c>
      <c r="AK493" s="36" t="s">
        <v>48</v>
      </c>
      <c r="AL493" s="9">
        <f t="shared" si="57"/>
        <v>-1.6596677543874905</v>
      </c>
      <c r="AM493" s="9">
        <f t="shared" si="58"/>
        <v>-1.297095578367732</v>
      </c>
      <c r="AN493">
        <f t="shared" si="59"/>
        <v>0</v>
      </c>
      <c r="AO493" s="6">
        <f t="shared" si="60"/>
        <v>0</v>
      </c>
      <c r="AP493" s="9">
        <f>($AL$3*AL493+$AM$3*AM493+$AN$3*AN493+$AO$3*AO493)+$K$3*VLOOKUP(K493,COND!$A$2:$C$7,2,FALSE)+$L$3*VLOOKUP(L493,COND!$A$2:$C$7,3,FALSE)</f>
        <v>-5.8311137158515329</v>
      </c>
      <c r="AQ493" s="28">
        <f t="shared" si="61"/>
        <v>-0.41672143949133222</v>
      </c>
      <c r="AR493" t="str">
        <f t="shared" si="62"/>
        <v>DH</v>
      </c>
      <c r="AS493">
        <v>700</v>
      </c>
      <c r="AT493">
        <v>489</v>
      </c>
      <c r="AV493" t="str">
        <f t="shared" si="63"/>
        <v>Unlikely</v>
      </c>
      <c r="AX493" t="e">
        <f>IF(VLOOKUP($B493,'Draft List'!$D$4:$AC$2598,AX$3,FALSE)&lt;&gt;0,VLOOKUP($B493,'Draft List'!$D$4:$AC$2598,AX$3,FALSE),"")</f>
        <v>#N/A</v>
      </c>
      <c r="AY493" t="e">
        <f>IF(VLOOKUP($B493,'Draft List'!$D$4:$AC$2598,AY$3,FALSE)&lt;&gt;0,VLOOKUP($B493,'Draft List'!$D$4:$AC$2598,AY$3,FALSE),"")</f>
        <v>#N/A</v>
      </c>
      <c r="AZ493" t="e">
        <f>IF(VLOOKUP($B493,'Draft List'!$D$4:$AC$2598,AZ$3,FALSE)&lt;&gt;0,VLOOKUP($B493,'Draft List'!$D$4:$AC$2598,AZ$3,FALSE),"")</f>
        <v>#N/A</v>
      </c>
      <c r="BA493" t="e">
        <f>IF(VLOOKUP($B493,'Draft List'!$D$4:$AC$2598,BA$3,FALSE)&lt;&gt;0,VLOOKUP($B493,'Draft List'!$D$4:$AC$2598,BA$3,FALSE),"")</f>
        <v>#N/A</v>
      </c>
    </row>
    <row r="494" spans="1:53" hidden="1" x14ac:dyDescent="0.25">
      <c r="A494" t="str">
        <f t="shared" si="56"/>
        <v>RPRonaldo Blanco23</v>
      </c>
      <c r="B494" t="e">
        <f>VLOOKUP($A494,draft_listing_batters_stats!$A$1:$B$1324,2,FALSE)</f>
        <v>#N/A</v>
      </c>
      <c r="C494" s="1" t="s">
        <v>885</v>
      </c>
      <c r="D494" s="1" t="s">
        <v>1046</v>
      </c>
      <c r="E494" s="1" t="s">
        <v>680</v>
      </c>
      <c r="F494" s="1">
        <v>23</v>
      </c>
      <c r="G494" s="1" t="s">
        <v>44</v>
      </c>
      <c r="H494" s="1" t="s">
        <v>44</v>
      </c>
      <c r="I494" s="1" t="s">
        <v>54</v>
      </c>
      <c r="J494" s="24" t="s">
        <v>54</v>
      </c>
      <c r="K494" s="1" t="s">
        <v>51</v>
      </c>
      <c r="L494" s="24" t="s">
        <v>46</v>
      </c>
      <c r="M494" s="1">
        <v>2</v>
      </c>
      <c r="N494" s="1">
        <v>4</v>
      </c>
      <c r="O494" s="1">
        <v>1</v>
      </c>
      <c r="P494" s="1">
        <v>1</v>
      </c>
      <c r="Q494" s="24">
        <v>4</v>
      </c>
      <c r="R494" s="1">
        <v>2</v>
      </c>
      <c r="S494" s="1">
        <v>4</v>
      </c>
      <c r="T494" s="1">
        <v>2</v>
      </c>
      <c r="U494" s="1">
        <v>2</v>
      </c>
      <c r="V494" s="24">
        <v>4</v>
      </c>
      <c r="W494" s="1">
        <v>7</v>
      </c>
      <c r="X494" s="1">
        <v>4</v>
      </c>
      <c r="Y494" s="24">
        <v>1</v>
      </c>
      <c r="Z494" s="1" t="s">
        <v>48</v>
      </c>
      <c r="AA494" s="1" t="s">
        <v>48</v>
      </c>
      <c r="AB494" s="1" t="s">
        <v>48</v>
      </c>
      <c r="AC494" s="1" t="s">
        <v>48</v>
      </c>
      <c r="AD494" s="1" t="s">
        <v>48</v>
      </c>
      <c r="AE494" s="1" t="s">
        <v>48</v>
      </c>
      <c r="AF494" s="1" t="s">
        <v>48</v>
      </c>
      <c r="AG494" s="24" t="s">
        <v>48</v>
      </c>
      <c r="AH494" s="1">
        <v>1</v>
      </c>
      <c r="AI494" s="1">
        <v>1</v>
      </c>
      <c r="AJ494" s="24">
        <v>5</v>
      </c>
      <c r="AK494" s="36" t="s">
        <v>1047</v>
      </c>
      <c r="AL494" s="9">
        <f t="shared" si="57"/>
        <v>-1.4885588553175364</v>
      </c>
      <c r="AM494" s="9">
        <f t="shared" si="58"/>
        <v>-1.3157878112840538</v>
      </c>
      <c r="AN494">
        <f t="shared" si="59"/>
        <v>0</v>
      </c>
      <c r="AO494" s="6">
        <f t="shared" si="60"/>
        <v>0</v>
      </c>
      <c r="AP494" s="9">
        <f>($AL$3*AL494+$AM$3*AM494+$AN$3*AN494+$AO$3*AO494)+$K$3*VLOOKUP(K494,COND!$A$2:$C$7,2,FALSE)+$L$3*VLOOKUP(L494,COND!$A$2:$C$7,3,FALSE)</f>
        <v>-5.8383096209404002</v>
      </c>
      <c r="AQ494" s="28">
        <f t="shared" si="61"/>
        <v>-0.41774740590050496</v>
      </c>
      <c r="AR494" t="str">
        <f t="shared" si="62"/>
        <v>DH</v>
      </c>
      <c r="AS494">
        <v>700</v>
      </c>
      <c r="AT494">
        <v>490</v>
      </c>
      <c r="AV494" t="str">
        <f t="shared" si="63"/>
        <v>Unlikely</v>
      </c>
      <c r="AX494" t="e">
        <f>IF(VLOOKUP($B494,'Draft List'!$D$4:$AC$2598,AX$3,FALSE)&lt;&gt;0,VLOOKUP($B494,'Draft List'!$D$4:$AC$2598,AX$3,FALSE),"")</f>
        <v>#N/A</v>
      </c>
      <c r="AY494" t="e">
        <f>IF(VLOOKUP($B494,'Draft List'!$D$4:$AC$2598,AY$3,FALSE)&lt;&gt;0,VLOOKUP($B494,'Draft List'!$D$4:$AC$2598,AY$3,FALSE),"")</f>
        <v>#N/A</v>
      </c>
      <c r="AZ494" t="e">
        <f>IF(VLOOKUP($B494,'Draft List'!$D$4:$AC$2598,AZ$3,FALSE)&lt;&gt;0,VLOOKUP($B494,'Draft List'!$D$4:$AC$2598,AZ$3,FALSE),"")</f>
        <v>#N/A</v>
      </c>
      <c r="BA494" t="e">
        <f>IF(VLOOKUP($B494,'Draft List'!$D$4:$AC$2598,BA$3,FALSE)&lt;&gt;0,VLOOKUP($B494,'Draft List'!$D$4:$AC$2598,BA$3,FALSE),"")</f>
        <v>#N/A</v>
      </c>
    </row>
    <row r="495" spans="1:53" hidden="1" x14ac:dyDescent="0.25">
      <c r="A495" t="str">
        <f t="shared" si="56"/>
        <v>SPMike King21</v>
      </c>
      <c r="B495" t="e">
        <f>VLOOKUP($A495,draft_listing_batters_stats!$A$1:$B$1324,2,FALSE)</f>
        <v>#N/A</v>
      </c>
      <c r="C495" s="1" t="s">
        <v>25</v>
      </c>
      <c r="D495" s="1" t="s">
        <v>159</v>
      </c>
      <c r="E495" s="1" t="s">
        <v>805</v>
      </c>
      <c r="F495" s="1">
        <v>21</v>
      </c>
      <c r="G495" s="1" t="s">
        <v>44</v>
      </c>
      <c r="H495" s="1" t="s">
        <v>44</v>
      </c>
      <c r="I495" s="1" t="s">
        <v>54</v>
      </c>
      <c r="J495" s="24" t="s">
        <v>54</v>
      </c>
      <c r="K495" s="1" t="s">
        <v>47</v>
      </c>
      <c r="L495" s="24" t="s">
        <v>46</v>
      </c>
      <c r="M495" s="1">
        <v>1</v>
      </c>
      <c r="N495" s="1">
        <v>1</v>
      </c>
      <c r="O495" s="1">
        <v>1</v>
      </c>
      <c r="P495" s="1">
        <v>4</v>
      </c>
      <c r="Q495" s="24">
        <v>1</v>
      </c>
      <c r="R495" s="1">
        <v>1</v>
      </c>
      <c r="S495" s="1">
        <v>1</v>
      </c>
      <c r="T495" s="1">
        <v>4</v>
      </c>
      <c r="U495" s="1">
        <v>7</v>
      </c>
      <c r="V495" s="24">
        <v>1</v>
      </c>
      <c r="W495" s="1">
        <v>4</v>
      </c>
      <c r="X495" s="1">
        <v>2</v>
      </c>
      <c r="Y495" s="24">
        <v>1</v>
      </c>
      <c r="Z495" s="1" t="s">
        <v>48</v>
      </c>
      <c r="AA495" s="1" t="s">
        <v>48</v>
      </c>
      <c r="AB495" s="1" t="s">
        <v>48</v>
      </c>
      <c r="AC495" s="1" t="s">
        <v>48</v>
      </c>
      <c r="AD495" s="1" t="s">
        <v>48</v>
      </c>
      <c r="AE495" s="1" t="s">
        <v>48</v>
      </c>
      <c r="AF495" s="1" t="s">
        <v>48</v>
      </c>
      <c r="AG495" s="24" t="s">
        <v>48</v>
      </c>
      <c r="AH495" s="1">
        <v>1</v>
      </c>
      <c r="AI495" s="1">
        <v>1</v>
      </c>
      <c r="AJ495" s="24">
        <v>1</v>
      </c>
      <c r="AK495" s="36" t="s">
        <v>839</v>
      </c>
      <c r="AL495" s="9">
        <f t="shared" si="57"/>
        <v>-1.815214699798829</v>
      </c>
      <c r="AM495" s="9">
        <f t="shared" si="58"/>
        <v>-1.2969015676983811</v>
      </c>
      <c r="AN495">
        <f t="shared" si="59"/>
        <v>0</v>
      </c>
      <c r="AO495" s="6">
        <f t="shared" si="60"/>
        <v>0</v>
      </c>
      <c r="AP495" s="9">
        <f>($AL$3*AL495+$AM$3*AM495+$AN$3*AN495+$AO$3*AO495)+$K$3*VLOOKUP(K495,COND!$A$2:$C$7,2,FALSE)+$L$3*VLOOKUP(L495,COND!$A$2:$C$7,3,FALSE)</f>
        <v>-5.8443402823604558</v>
      </c>
      <c r="AQ495" s="28">
        <f t="shared" si="61"/>
        <v>-0.41860723603523575</v>
      </c>
      <c r="AR495" t="str">
        <f t="shared" si="62"/>
        <v>DH</v>
      </c>
      <c r="AS495">
        <v>700</v>
      </c>
      <c r="AT495">
        <v>491</v>
      </c>
      <c r="AV495" t="str">
        <f t="shared" si="63"/>
        <v>Unlikely</v>
      </c>
      <c r="AX495" t="e">
        <f>IF(VLOOKUP($B495,'Draft List'!$D$4:$AC$2598,AX$3,FALSE)&lt;&gt;0,VLOOKUP($B495,'Draft List'!$D$4:$AC$2598,AX$3,FALSE),"")</f>
        <v>#N/A</v>
      </c>
      <c r="AY495" t="e">
        <f>IF(VLOOKUP($B495,'Draft List'!$D$4:$AC$2598,AY$3,FALSE)&lt;&gt;0,VLOOKUP($B495,'Draft List'!$D$4:$AC$2598,AY$3,FALSE),"")</f>
        <v>#N/A</v>
      </c>
      <c r="AZ495" t="e">
        <f>IF(VLOOKUP($B495,'Draft List'!$D$4:$AC$2598,AZ$3,FALSE)&lt;&gt;0,VLOOKUP($B495,'Draft List'!$D$4:$AC$2598,AZ$3,FALSE),"")</f>
        <v>#N/A</v>
      </c>
      <c r="BA495" t="e">
        <f>IF(VLOOKUP($B495,'Draft List'!$D$4:$AC$2598,BA$3,FALSE)&lt;&gt;0,VLOOKUP($B495,'Draft List'!$D$4:$AC$2598,BA$3,FALSE),"")</f>
        <v>#N/A</v>
      </c>
    </row>
    <row r="496" spans="1:53" hidden="1" x14ac:dyDescent="0.25">
      <c r="A496" t="str">
        <f t="shared" si="56"/>
        <v>RPÁngel Román21</v>
      </c>
      <c r="B496" t="e">
        <f>VLOOKUP($A496,draft_listing_batters_stats!$A$1:$B$1324,2,FALSE)</f>
        <v>#N/A</v>
      </c>
      <c r="C496" s="1" t="s">
        <v>885</v>
      </c>
      <c r="D496" s="1" t="s">
        <v>443</v>
      </c>
      <c r="E496" s="1" t="s">
        <v>946</v>
      </c>
      <c r="F496" s="1">
        <v>21</v>
      </c>
      <c r="G496" s="1" t="s">
        <v>58</v>
      </c>
      <c r="H496" s="1" t="s">
        <v>44</v>
      </c>
      <c r="I496" s="1" t="s">
        <v>54</v>
      </c>
      <c r="J496" s="24" t="s">
        <v>54</v>
      </c>
      <c r="K496" s="1" t="s">
        <v>47</v>
      </c>
      <c r="L496" s="24" t="s">
        <v>47</v>
      </c>
      <c r="M496" s="1">
        <v>1</v>
      </c>
      <c r="N496" s="1">
        <v>4</v>
      </c>
      <c r="O496" s="1">
        <v>1</v>
      </c>
      <c r="P496" s="1">
        <v>1</v>
      </c>
      <c r="Q496" s="24">
        <v>1</v>
      </c>
      <c r="R496" s="1">
        <v>2</v>
      </c>
      <c r="S496" s="1">
        <v>5</v>
      </c>
      <c r="T496" s="1">
        <v>1</v>
      </c>
      <c r="U496" s="1">
        <v>4</v>
      </c>
      <c r="V496" s="24">
        <v>1</v>
      </c>
      <c r="W496" s="1">
        <v>6</v>
      </c>
      <c r="X496" s="1">
        <v>4</v>
      </c>
      <c r="Y496" s="24">
        <v>1</v>
      </c>
      <c r="Z496" s="1" t="s">
        <v>48</v>
      </c>
      <c r="AA496" s="1" t="s">
        <v>48</v>
      </c>
      <c r="AB496" s="1" t="s">
        <v>48</v>
      </c>
      <c r="AC496" s="1" t="s">
        <v>48</v>
      </c>
      <c r="AD496" s="1" t="s">
        <v>48</v>
      </c>
      <c r="AE496" s="1" t="s">
        <v>48</v>
      </c>
      <c r="AF496" s="1" t="s">
        <v>48</v>
      </c>
      <c r="AG496" s="24" t="s">
        <v>48</v>
      </c>
      <c r="AH496" s="1">
        <v>5</v>
      </c>
      <c r="AI496" s="1">
        <v>3</v>
      </c>
      <c r="AJ496" s="24">
        <v>5</v>
      </c>
      <c r="AK496" s="36" t="s">
        <v>839</v>
      </c>
      <c r="AL496" s="9">
        <f t="shared" si="57"/>
        <v>-1.9311637109714617</v>
      </c>
      <c r="AM496" s="9">
        <f t="shared" si="58"/>
        <v>-1.2884193451213399</v>
      </c>
      <c r="AN496">
        <f t="shared" si="59"/>
        <v>0</v>
      </c>
      <c r="AO496" s="6">
        <f t="shared" si="60"/>
        <v>0</v>
      </c>
      <c r="AP496" s="9">
        <f>($AL$3*AL496+$AM$3*AM496+$AN$3*AN496+$AO$3*AO496)+$K$3*VLOOKUP(K496,COND!$A$2:$C$7,2,FALSE)+$L$3*VLOOKUP(L496,COND!$A$2:$C$7,3,FALSE)</f>
        <v>-5.8541485125532251</v>
      </c>
      <c r="AQ496" s="28">
        <f t="shared" si="61"/>
        <v>-0.42000565841392773</v>
      </c>
      <c r="AR496" t="str">
        <f t="shared" si="62"/>
        <v>DH</v>
      </c>
      <c r="AS496">
        <v>700</v>
      </c>
      <c r="AT496">
        <v>492</v>
      </c>
      <c r="AV496" t="str">
        <f t="shared" si="63"/>
        <v>Unlikely</v>
      </c>
      <c r="AX496" t="e">
        <f>IF(VLOOKUP($B496,'Draft List'!$D$4:$AC$2598,AX$3,FALSE)&lt;&gt;0,VLOOKUP($B496,'Draft List'!$D$4:$AC$2598,AX$3,FALSE),"")</f>
        <v>#N/A</v>
      </c>
      <c r="AY496" t="e">
        <f>IF(VLOOKUP($B496,'Draft List'!$D$4:$AC$2598,AY$3,FALSE)&lt;&gt;0,VLOOKUP($B496,'Draft List'!$D$4:$AC$2598,AY$3,FALSE),"")</f>
        <v>#N/A</v>
      </c>
      <c r="AZ496" t="e">
        <f>IF(VLOOKUP($B496,'Draft List'!$D$4:$AC$2598,AZ$3,FALSE)&lt;&gt;0,VLOOKUP($B496,'Draft List'!$D$4:$AC$2598,AZ$3,FALSE),"")</f>
        <v>#N/A</v>
      </c>
      <c r="BA496" t="e">
        <f>IF(VLOOKUP($B496,'Draft List'!$D$4:$AC$2598,BA$3,FALSE)&lt;&gt;0,VLOOKUP($B496,'Draft List'!$D$4:$AC$2598,BA$3,FALSE),"")</f>
        <v>#N/A</v>
      </c>
    </row>
    <row r="497" spans="1:53" hidden="1" x14ac:dyDescent="0.25">
      <c r="A497" t="str">
        <f t="shared" si="56"/>
        <v>RPTakeji Kimura24</v>
      </c>
      <c r="B497" t="e">
        <f>VLOOKUP($A497,draft_listing_batters_stats!$A$1:$B$1324,2,FALSE)</f>
        <v>#N/A</v>
      </c>
      <c r="C497" s="1" t="s">
        <v>885</v>
      </c>
      <c r="D497" s="1" t="s">
        <v>1319</v>
      </c>
      <c r="E497" s="1" t="s">
        <v>649</v>
      </c>
      <c r="F497" s="1">
        <v>24</v>
      </c>
      <c r="G497" s="1" t="s">
        <v>58</v>
      </c>
      <c r="H497" s="1" t="s">
        <v>58</v>
      </c>
      <c r="I497" s="1" t="s">
        <v>54</v>
      </c>
      <c r="J497" s="24" t="s">
        <v>54</v>
      </c>
      <c r="K497" s="1" t="s">
        <v>46</v>
      </c>
      <c r="L497" s="24" t="s">
        <v>46</v>
      </c>
      <c r="M497" s="1">
        <v>2</v>
      </c>
      <c r="N497" s="1">
        <v>2</v>
      </c>
      <c r="O497" s="1">
        <v>1</v>
      </c>
      <c r="P497" s="1">
        <v>1</v>
      </c>
      <c r="Q497" s="24">
        <v>2</v>
      </c>
      <c r="R497" s="1">
        <v>3</v>
      </c>
      <c r="S497" s="1">
        <v>2</v>
      </c>
      <c r="T497" s="1">
        <v>1</v>
      </c>
      <c r="U497" s="1">
        <v>1</v>
      </c>
      <c r="V497" s="24">
        <v>3</v>
      </c>
      <c r="W497" s="1">
        <v>4</v>
      </c>
      <c r="X497" s="1">
        <v>4</v>
      </c>
      <c r="Y497" s="24">
        <v>1</v>
      </c>
      <c r="Z497" s="1" t="s">
        <v>48</v>
      </c>
      <c r="AA497" s="1" t="s">
        <v>48</v>
      </c>
      <c r="AB497" s="1" t="s">
        <v>48</v>
      </c>
      <c r="AC497" s="1" t="s">
        <v>48</v>
      </c>
      <c r="AD497" s="1" t="s">
        <v>48</v>
      </c>
      <c r="AE497" s="1" t="s">
        <v>48</v>
      </c>
      <c r="AF497" s="1" t="s">
        <v>48</v>
      </c>
      <c r="AG497" s="24" t="s">
        <v>48</v>
      </c>
      <c r="AH497" s="1">
        <v>1</v>
      </c>
      <c r="AI497" s="1">
        <v>2</v>
      </c>
      <c r="AJ497" s="24">
        <v>2</v>
      </c>
      <c r="AK497" s="36" t="s">
        <v>50</v>
      </c>
      <c r="AL497" s="9">
        <f t="shared" si="57"/>
        <v>-1.6707112941891105</v>
      </c>
      <c r="AM497" s="9">
        <f t="shared" si="58"/>
        <v>-1.3081391181693525</v>
      </c>
      <c r="AN497">
        <f t="shared" si="59"/>
        <v>0</v>
      </c>
      <c r="AO497" s="6">
        <f t="shared" si="60"/>
        <v>0</v>
      </c>
      <c r="AP497" s="9">
        <f>($AL$3*AL497+$AM$3*AM497+$AN$3*AN497+$AO$3*AO497)+$K$3*VLOOKUP(K497,COND!$A$2:$C$7,2,FALSE)+$L$3*VLOOKUP(L497,COND!$A$2:$C$7,3,FALSE)</f>
        <v>-5.8647405474511416</v>
      </c>
      <c r="AQ497" s="28">
        <f t="shared" si="61"/>
        <v>-0.42151583286395761</v>
      </c>
      <c r="AR497" t="str">
        <f t="shared" si="62"/>
        <v>DH</v>
      </c>
      <c r="AS497">
        <v>700</v>
      </c>
      <c r="AT497">
        <v>493</v>
      </c>
      <c r="AV497" t="str">
        <f t="shared" si="63"/>
        <v>Unlikely</v>
      </c>
      <c r="AX497" t="e">
        <f>IF(VLOOKUP($B497,'Draft List'!$D$4:$AC$2598,AX$3,FALSE)&lt;&gt;0,VLOOKUP($B497,'Draft List'!$D$4:$AC$2598,AX$3,FALSE),"")</f>
        <v>#N/A</v>
      </c>
      <c r="AY497" t="e">
        <f>IF(VLOOKUP($B497,'Draft List'!$D$4:$AC$2598,AY$3,FALSE)&lt;&gt;0,VLOOKUP($B497,'Draft List'!$D$4:$AC$2598,AY$3,FALSE),"")</f>
        <v>#N/A</v>
      </c>
      <c r="AZ497" t="e">
        <f>IF(VLOOKUP($B497,'Draft List'!$D$4:$AC$2598,AZ$3,FALSE)&lt;&gt;0,VLOOKUP($B497,'Draft List'!$D$4:$AC$2598,AZ$3,FALSE),"")</f>
        <v>#N/A</v>
      </c>
      <c r="BA497" t="e">
        <f>IF(VLOOKUP($B497,'Draft List'!$D$4:$AC$2598,BA$3,FALSE)&lt;&gt;0,VLOOKUP($B497,'Draft List'!$D$4:$AC$2598,BA$3,FALSE),"")</f>
        <v>#N/A</v>
      </c>
    </row>
    <row r="498" spans="1:53" hidden="1" x14ac:dyDescent="0.25">
      <c r="A498" t="str">
        <f t="shared" si="56"/>
        <v>RPAlex McCauley24</v>
      </c>
      <c r="B498" t="e">
        <f>VLOOKUP($A498,draft_listing_batters_stats!$A$1:$B$1324,2,FALSE)</f>
        <v>#N/A</v>
      </c>
      <c r="C498" s="1" t="s">
        <v>885</v>
      </c>
      <c r="D498" s="1" t="s">
        <v>499</v>
      </c>
      <c r="E498" s="1" t="s">
        <v>1420</v>
      </c>
      <c r="F498" s="1">
        <v>24</v>
      </c>
      <c r="G498" s="1" t="s">
        <v>44</v>
      </c>
      <c r="H498" s="1" t="s">
        <v>44</v>
      </c>
      <c r="I498" s="1" t="s">
        <v>54</v>
      </c>
      <c r="J498" s="24" t="s">
        <v>54</v>
      </c>
      <c r="K498" s="1" t="s">
        <v>51</v>
      </c>
      <c r="L498" s="24" t="s">
        <v>47</v>
      </c>
      <c r="M498" s="1">
        <v>2</v>
      </c>
      <c r="N498" s="1">
        <v>2</v>
      </c>
      <c r="O498" s="1">
        <v>1</v>
      </c>
      <c r="P498" s="1">
        <v>1</v>
      </c>
      <c r="Q498" s="24">
        <v>1</v>
      </c>
      <c r="R498" s="1">
        <v>3</v>
      </c>
      <c r="S498" s="1">
        <v>2</v>
      </c>
      <c r="T498" s="1">
        <v>1</v>
      </c>
      <c r="U498" s="1">
        <v>1</v>
      </c>
      <c r="V498" s="24">
        <v>3</v>
      </c>
      <c r="W498" s="1">
        <v>7</v>
      </c>
      <c r="X498" s="1">
        <v>1</v>
      </c>
      <c r="Y498" s="24">
        <v>1</v>
      </c>
      <c r="Z498" s="1" t="s">
        <v>48</v>
      </c>
      <c r="AA498" s="1" t="s">
        <v>48</v>
      </c>
      <c r="AB498" s="1" t="s">
        <v>48</v>
      </c>
      <c r="AC498" s="1" t="s">
        <v>48</v>
      </c>
      <c r="AD498" s="1" t="s">
        <v>48</v>
      </c>
      <c r="AE498" s="1" t="s">
        <v>48</v>
      </c>
      <c r="AF498" s="1" t="s">
        <v>48</v>
      </c>
      <c r="AG498" s="24" t="s">
        <v>48</v>
      </c>
      <c r="AH498" s="1">
        <v>1</v>
      </c>
      <c r="AI498" s="1">
        <v>2</v>
      </c>
      <c r="AJ498" s="24">
        <v>1</v>
      </c>
      <c r="AK498" s="36" t="s">
        <v>50</v>
      </c>
      <c r="AL498" s="9">
        <f t="shared" si="57"/>
        <v>-1.7107276340061941</v>
      </c>
      <c r="AM498" s="9">
        <f t="shared" si="58"/>
        <v>-1.3081391181693525</v>
      </c>
      <c r="AN498">
        <f t="shared" si="59"/>
        <v>0</v>
      </c>
      <c r="AO498" s="6">
        <f t="shared" si="60"/>
        <v>0</v>
      </c>
      <c r="AP498" s="9">
        <f>($AL$3*AL498+$AM$3*AM498+$AN$3*AN498+$AO$3*AO498)+$K$3*VLOOKUP(K498,COND!$A$2:$C$7,2,FALSE)+$L$3*VLOOKUP(L498,COND!$A$2:$C$7,3,FALSE)</f>
        <v>-5.8687421814328502</v>
      </c>
      <c r="AQ498" s="28">
        <f t="shared" si="61"/>
        <v>-0.42208637152397815</v>
      </c>
      <c r="AR498" t="str">
        <f t="shared" si="62"/>
        <v>DH</v>
      </c>
      <c r="AS498">
        <v>700</v>
      </c>
      <c r="AT498">
        <v>494</v>
      </c>
      <c r="AV498" t="str">
        <f t="shared" si="63"/>
        <v>Unlikely</v>
      </c>
      <c r="AX498" t="e">
        <f>IF(VLOOKUP($B498,'Draft List'!$D$4:$AC$2598,AX$3,FALSE)&lt;&gt;0,VLOOKUP($B498,'Draft List'!$D$4:$AC$2598,AX$3,FALSE),"")</f>
        <v>#N/A</v>
      </c>
      <c r="AY498" t="e">
        <f>IF(VLOOKUP($B498,'Draft List'!$D$4:$AC$2598,AY$3,FALSE)&lt;&gt;0,VLOOKUP($B498,'Draft List'!$D$4:$AC$2598,AY$3,FALSE),"")</f>
        <v>#N/A</v>
      </c>
      <c r="AZ498" t="e">
        <f>IF(VLOOKUP($B498,'Draft List'!$D$4:$AC$2598,AZ$3,FALSE)&lt;&gt;0,VLOOKUP($B498,'Draft List'!$D$4:$AC$2598,AZ$3,FALSE),"")</f>
        <v>#N/A</v>
      </c>
      <c r="BA498" t="e">
        <f>IF(VLOOKUP($B498,'Draft List'!$D$4:$AC$2598,BA$3,FALSE)&lt;&gt;0,VLOOKUP($B498,'Draft List'!$D$4:$AC$2598,BA$3,FALSE),"")</f>
        <v>#N/A</v>
      </c>
    </row>
    <row r="499" spans="1:53" hidden="1" x14ac:dyDescent="0.25">
      <c r="A499" t="str">
        <f t="shared" si="56"/>
        <v>SPDaniel Menard21</v>
      </c>
      <c r="B499" t="e">
        <f>VLOOKUP($A499,draft_listing_batters_stats!$A$1:$B$1324,2,FALSE)</f>
        <v>#N/A</v>
      </c>
      <c r="C499" s="1" t="s">
        <v>25</v>
      </c>
      <c r="D499" s="1" t="s">
        <v>259</v>
      </c>
      <c r="E499" s="1" t="s">
        <v>1441</v>
      </c>
      <c r="F499" s="1">
        <v>21</v>
      </c>
      <c r="G499" s="1" t="s">
        <v>44</v>
      </c>
      <c r="H499" s="1" t="s">
        <v>44</v>
      </c>
      <c r="I499" s="1" t="s">
        <v>54</v>
      </c>
      <c r="J499" s="24" t="s">
        <v>54</v>
      </c>
      <c r="K499" s="1" t="s">
        <v>46</v>
      </c>
      <c r="L499" s="24" t="s">
        <v>46</v>
      </c>
      <c r="M499" s="1">
        <v>2</v>
      </c>
      <c r="N499" s="1">
        <v>1</v>
      </c>
      <c r="O499" s="1">
        <v>1</v>
      </c>
      <c r="P499" s="1">
        <v>2</v>
      </c>
      <c r="Q499" s="24">
        <v>2</v>
      </c>
      <c r="R499" s="1">
        <v>3</v>
      </c>
      <c r="S499" s="1">
        <v>1</v>
      </c>
      <c r="T499" s="1">
        <v>1</v>
      </c>
      <c r="U499" s="1">
        <v>2</v>
      </c>
      <c r="V499" s="24">
        <v>2</v>
      </c>
      <c r="W499" s="1">
        <v>7</v>
      </c>
      <c r="X499" s="1">
        <v>4</v>
      </c>
      <c r="Y499" s="24">
        <v>1</v>
      </c>
      <c r="Z499" s="1" t="s">
        <v>48</v>
      </c>
      <c r="AA499" s="1" t="s">
        <v>48</v>
      </c>
      <c r="AB499" s="1" t="s">
        <v>48</v>
      </c>
      <c r="AC499" s="1" t="s">
        <v>48</v>
      </c>
      <c r="AD499" s="1" t="s">
        <v>48</v>
      </c>
      <c r="AE499" s="1" t="s">
        <v>48</v>
      </c>
      <c r="AF499" s="1" t="s">
        <v>48</v>
      </c>
      <c r="AG499" s="24" t="s">
        <v>48</v>
      </c>
      <c r="AH499" s="1">
        <v>3</v>
      </c>
      <c r="AI499" s="1">
        <v>4</v>
      </c>
      <c r="AJ499" s="24">
        <v>1</v>
      </c>
      <c r="AK499" s="36" t="s">
        <v>881</v>
      </c>
      <c r="AL499" s="9">
        <f t="shared" si="57"/>
        <v>-1.6320616237982328</v>
      </c>
      <c r="AM499" s="9">
        <f t="shared" si="58"/>
        <v>-1.309505787595558</v>
      </c>
      <c r="AN499">
        <f t="shared" si="59"/>
        <v>0</v>
      </c>
      <c r="AO499" s="6">
        <f t="shared" si="60"/>
        <v>0</v>
      </c>
      <c r="AP499" s="9">
        <f>($AL$3*AL499+$AM$3*AM499+$AN$3*AN499+$AO$3*AO499)+$K$3*VLOOKUP(K499,COND!$A$2:$C$7,2,FALSE)+$L$3*VLOOKUP(L499,COND!$A$2:$C$7,3,FALSE)</f>
        <v>-5.8772756135265194</v>
      </c>
      <c r="AQ499" s="28">
        <f t="shared" si="61"/>
        <v>-0.42330303774941325</v>
      </c>
      <c r="AR499" t="str">
        <f t="shared" si="62"/>
        <v>DH</v>
      </c>
      <c r="AS499">
        <v>700</v>
      </c>
      <c r="AT499">
        <v>495</v>
      </c>
      <c r="AV499" t="str">
        <f t="shared" si="63"/>
        <v>Unlikely</v>
      </c>
      <c r="AX499" t="e">
        <f>IF(VLOOKUP($B499,'Draft List'!$D$4:$AC$2598,AX$3,FALSE)&lt;&gt;0,VLOOKUP($B499,'Draft List'!$D$4:$AC$2598,AX$3,FALSE),"")</f>
        <v>#N/A</v>
      </c>
      <c r="AY499" t="e">
        <f>IF(VLOOKUP($B499,'Draft List'!$D$4:$AC$2598,AY$3,FALSE)&lt;&gt;0,VLOOKUP($B499,'Draft List'!$D$4:$AC$2598,AY$3,FALSE),"")</f>
        <v>#N/A</v>
      </c>
      <c r="AZ499" t="e">
        <f>IF(VLOOKUP($B499,'Draft List'!$D$4:$AC$2598,AZ$3,FALSE)&lt;&gt;0,VLOOKUP($B499,'Draft List'!$D$4:$AC$2598,AZ$3,FALSE),"")</f>
        <v>#N/A</v>
      </c>
      <c r="BA499" t="e">
        <f>IF(VLOOKUP($B499,'Draft List'!$D$4:$AC$2598,BA$3,FALSE)&lt;&gt;0,VLOOKUP($B499,'Draft List'!$D$4:$AC$2598,BA$3,FALSE),"")</f>
        <v>#N/A</v>
      </c>
    </row>
    <row r="500" spans="1:53" hidden="1" x14ac:dyDescent="0.25">
      <c r="A500" t="str">
        <f t="shared" si="56"/>
        <v>C-Willie Newman18</v>
      </c>
      <c r="B500">
        <f>VLOOKUP($A500,draft_listing_batters_stats!$A$1:$B$1324,2,FALSE)</f>
        <v>7501</v>
      </c>
      <c r="C500" s="1" t="s">
        <v>93</v>
      </c>
      <c r="D500" s="1" t="s">
        <v>469</v>
      </c>
      <c r="E500" s="1" t="s">
        <v>1495</v>
      </c>
      <c r="F500" s="1">
        <v>18</v>
      </c>
      <c r="G500" s="1" t="s">
        <v>68</v>
      </c>
      <c r="H500" s="1" t="s">
        <v>44</v>
      </c>
      <c r="I500" s="1" t="s">
        <v>54</v>
      </c>
      <c r="J500" s="24" t="s">
        <v>54</v>
      </c>
      <c r="K500" s="1" t="s">
        <v>47</v>
      </c>
      <c r="L500" s="24" t="s">
        <v>46</v>
      </c>
      <c r="M500" s="1">
        <v>1</v>
      </c>
      <c r="N500" s="1">
        <v>1</v>
      </c>
      <c r="O500" s="1">
        <v>1</v>
      </c>
      <c r="P500" s="1">
        <v>1</v>
      </c>
      <c r="Q500" s="24">
        <v>1</v>
      </c>
      <c r="R500" s="1">
        <v>2</v>
      </c>
      <c r="S500" s="1">
        <v>2</v>
      </c>
      <c r="T500" s="1">
        <v>5</v>
      </c>
      <c r="U500" s="1">
        <v>1</v>
      </c>
      <c r="V500" s="24">
        <v>3</v>
      </c>
      <c r="W500" s="1">
        <v>4</v>
      </c>
      <c r="X500" s="1">
        <v>4</v>
      </c>
      <c r="Y500" s="24">
        <v>7</v>
      </c>
      <c r="Z500" s="1" t="s">
        <v>48</v>
      </c>
      <c r="AA500" s="1" t="s">
        <v>48</v>
      </c>
      <c r="AB500" s="1" t="s">
        <v>48</v>
      </c>
      <c r="AC500" s="1" t="s">
        <v>48</v>
      </c>
      <c r="AD500" s="1" t="s">
        <v>48</v>
      </c>
      <c r="AE500" s="1" t="s">
        <v>48</v>
      </c>
      <c r="AF500" s="1" t="s">
        <v>48</v>
      </c>
      <c r="AG500" s="24" t="s">
        <v>48</v>
      </c>
      <c r="AH500" s="1">
        <v>1</v>
      </c>
      <c r="AI500" s="1">
        <v>1</v>
      </c>
      <c r="AJ500" s="24">
        <v>1</v>
      </c>
      <c r="AK500" s="36" t="s">
        <v>882</v>
      </c>
      <c r="AL500" s="9">
        <f t="shared" si="57"/>
        <v>-2.0843433498275723</v>
      </c>
      <c r="AM500" s="9">
        <f t="shared" si="58"/>
        <v>-1.298448978276421</v>
      </c>
      <c r="AN500">
        <f t="shared" si="59"/>
        <v>0</v>
      </c>
      <c r="AO500" s="6">
        <f t="shared" si="60"/>
        <v>0</v>
      </c>
      <c r="AP500" s="9">
        <f>($AL$3*AL500+$AM$3*AM500+$AN$3*AN500+$AO$3*AO500)+$K$3*VLOOKUP(K500,COND!$A$2:$C$7,2,FALSE)+$L$3*VLOOKUP(L500,COND!$A$2:$C$7,3,FALSE)</f>
        <v>-5.8898220742998078</v>
      </c>
      <c r="AQ500" s="28">
        <f t="shared" si="61"/>
        <v>-0.4250918672501402</v>
      </c>
      <c r="AR500" t="str">
        <f t="shared" si="62"/>
        <v>DH</v>
      </c>
      <c r="AS500">
        <v>700</v>
      </c>
      <c r="AT500">
        <v>496</v>
      </c>
      <c r="AV500" t="str">
        <f t="shared" si="63"/>
        <v>Unlikely</v>
      </c>
      <c r="AX500" t="str">
        <f>IF(VLOOKUP($B500,'Draft List'!$D$4:$AC$2598,AX$3,FALSE)&lt;&gt;0,VLOOKUP($B500,'Draft List'!$D$4:$AC$2598,AX$3,FALSE),"")</f>
        <v/>
      </c>
      <c r="AY500" t="str">
        <f>IF(VLOOKUP($B500,'Draft List'!$D$4:$AC$2598,AY$3,FALSE)&lt;&gt;0,VLOOKUP($B500,'Draft List'!$D$4:$AC$2598,AY$3,FALSE),"")</f>
        <v/>
      </c>
      <c r="AZ500" t="str">
        <f>IF(VLOOKUP($B500,'Draft List'!$D$4:$AC$2598,AZ$3,FALSE)&lt;&gt;0,VLOOKUP($B500,'Draft List'!$D$4:$AC$2598,AZ$3,FALSE),"")</f>
        <v/>
      </c>
      <c r="BA500" t="str">
        <f>IF(VLOOKUP($B500,'Draft List'!$D$4:$AC$2598,BA$3,FALSE)&lt;&gt;0,VLOOKUP($B500,'Draft List'!$D$4:$AC$2598,BA$3,FALSE),"")</f>
        <v/>
      </c>
    </row>
    <row r="501" spans="1:53" hidden="1" x14ac:dyDescent="0.25">
      <c r="A501" t="str">
        <f t="shared" si="56"/>
        <v>RPHarold Reyes21</v>
      </c>
      <c r="B501" t="e">
        <f>VLOOKUP($A501,draft_listing_batters_stats!$A$1:$B$1324,2,FALSE)</f>
        <v>#N/A</v>
      </c>
      <c r="C501" s="1" t="s">
        <v>885</v>
      </c>
      <c r="D501" s="1" t="s">
        <v>510</v>
      </c>
      <c r="E501" s="1" t="s">
        <v>652</v>
      </c>
      <c r="F501" s="1">
        <v>21</v>
      </c>
      <c r="G501" s="1" t="s">
        <v>58</v>
      </c>
      <c r="H501" s="1" t="s">
        <v>58</v>
      </c>
      <c r="I501" s="1" t="s">
        <v>54</v>
      </c>
      <c r="J501" s="24" t="s">
        <v>54</v>
      </c>
      <c r="K501" s="1" t="s">
        <v>47</v>
      </c>
      <c r="L501" s="24" t="s">
        <v>51</v>
      </c>
      <c r="M501" s="1">
        <v>1</v>
      </c>
      <c r="N501" s="1">
        <v>1</v>
      </c>
      <c r="O501" s="1">
        <v>2</v>
      </c>
      <c r="P501" s="1">
        <v>4</v>
      </c>
      <c r="Q501" s="24">
        <v>1</v>
      </c>
      <c r="R501" s="1">
        <v>1</v>
      </c>
      <c r="S501" s="1">
        <v>4</v>
      </c>
      <c r="T501" s="1">
        <v>2</v>
      </c>
      <c r="U501" s="1">
        <v>7</v>
      </c>
      <c r="V501" s="24">
        <v>1</v>
      </c>
      <c r="W501" s="1">
        <v>7</v>
      </c>
      <c r="X501" s="1">
        <v>3</v>
      </c>
      <c r="Y501" s="24">
        <v>1</v>
      </c>
      <c r="Z501" s="1" t="s">
        <v>48</v>
      </c>
      <c r="AA501" s="1" t="s">
        <v>48</v>
      </c>
      <c r="AB501" s="1" t="s">
        <v>48</v>
      </c>
      <c r="AC501" s="1" t="s">
        <v>48</v>
      </c>
      <c r="AD501" s="1" t="s">
        <v>48</v>
      </c>
      <c r="AE501" s="1" t="s">
        <v>48</v>
      </c>
      <c r="AF501" s="1" t="s">
        <v>48</v>
      </c>
      <c r="AG501" s="24" t="s">
        <v>48</v>
      </c>
      <c r="AH501" s="1">
        <v>1</v>
      </c>
      <c r="AI501" s="1">
        <v>1</v>
      </c>
      <c r="AJ501" s="24">
        <v>3</v>
      </c>
      <c r="AK501" s="36" t="s">
        <v>918</v>
      </c>
      <c r="AL501" s="9">
        <f t="shared" si="57"/>
        <v>-1.7321532057749276</v>
      </c>
      <c r="AM501" s="9">
        <f t="shared" si="58"/>
        <v>-1.3098449168900737</v>
      </c>
      <c r="AN501">
        <f t="shared" si="59"/>
        <v>0</v>
      </c>
      <c r="AO501" s="6">
        <f t="shared" si="60"/>
        <v>0</v>
      </c>
      <c r="AP501" s="9">
        <f>($AL$3*AL501+$AM$3*AM501+$AN$3*AN501+$AO$3*AO501)+$K$3*VLOOKUP(K501,COND!$A$2:$C$7,2,FALSE)+$L$3*VLOOKUP(L501,COND!$A$2:$C$7,3,FALSE)</f>
        <v>-5.8913543232583763</v>
      </c>
      <c r="AQ501" s="28">
        <f t="shared" si="61"/>
        <v>-0.4253103298260868</v>
      </c>
      <c r="AR501" t="str">
        <f t="shared" si="62"/>
        <v>DH</v>
      </c>
      <c r="AS501">
        <v>700</v>
      </c>
      <c r="AT501">
        <v>497</v>
      </c>
      <c r="AV501" t="str">
        <f t="shared" si="63"/>
        <v>Unlikely</v>
      </c>
      <c r="AX501" t="e">
        <f>IF(VLOOKUP($B501,'Draft List'!$D$4:$AC$2598,AX$3,FALSE)&lt;&gt;0,VLOOKUP($B501,'Draft List'!$D$4:$AC$2598,AX$3,FALSE),"")</f>
        <v>#N/A</v>
      </c>
      <c r="AY501" t="e">
        <f>IF(VLOOKUP($B501,'Draft List'!$D$4:$AC$2598,AY$3,FALSE)&lt;&gt;0,VLOOKUP($B501,'Draft List'!$D$4:$AC$2598,AY$3,FALSE),"")</f>
        <v>#N/A</v>
      </c>
      <c r="AZ501" t="e">
        <f>IF(VLOOKUP($B501,'Draft List'!$D$4:$AC$2598,AZ$3,FALSE)&lt;&gt;0,VLOOKUP($B501,'Draft List'!$D$4:$AC$2598,AZ$3,FALSE),"")</f>
        <v>#N/A</v>
      </c>
      <c r="BA501" t="e">
        <f>IF(VLOOKUP($B501,'Draft List'!$D$4:$AC$2598,BA$3,FALSE)&lt;&gt;0,VLOOKUP($B501,'Draft List'!$D$4:$AC$2598,BA$3,FALSE),"")</f>
        <v>#N/A</v>
      </c>
    </row>
    <row r="502" spans="1:53" hidden="1" x14ac:dyDescent="0.25">
      <c r="A502" t="str">
        <f t="shared" si="56"/>
        <v>SPRobby Wiggins21</v>
      </c>
      <c r="B502" t="e">
        <f>VLOOKUP($A502,draft_listing_batters_stats!$A$1:$B$1324,2,FALSE)</f>
        <v>#N/A</v>
      </c>
      <c r="C502" s="1" t="s">
        <v>25</v>
      </c>
      <c r="D502" s="1" t="s">
        <v>819</v>
      </c>
      <c r="E502" s="1" t="s">
        <v>820</v>
      </c>
      <c r="F502" s="1">
        <v>21</v>
      </c>
      <c r="G502" s="1" t="s">
        <v>44</v>
      </c>
      <c r="H502" s="1" t="s">
        <v>44</v>
      </c>
      <c r="I502" s="1" t="s">
        <v>54</v>
      </c>
      <c r="J502" s="24" t="s">
        <v>63</v>
      </c>
      <c r="K502" s="1" t="s">
        <v>46</v>
      </c>
      <c r="L502" s="24" t="s">
        <v>46</v>
      </c>
      <c r="M502" s="1">
        <v>1</v>
      </c>
      <c r="N502" s="1">
        <v>2</v>
      </c>
      <c r="O502" s="1">
        <v>1</v>
      </c>
      <c r="P502" s="1">
        <v>1</v>
      </c>
      <c r="Q502" s="24">
        <v>1</v>
      </c>
      <c r="R502" s="1">
        <v>3</v>
      </c>
      <c r="S502" s="1">
        <v>2</v>
      </c>
      <c r="T502" s="1">
        <v>1</v>
      </c>
      <c r="U502" s="1">
        <v>1</v>
      </c>
      <c r="V502" s="24">
        <v>3</v>
      </c>
      <c r="W502" s="1">
        <v>7</v>
      </c>
      <c r="X502" s="1">
        <v>4</v>
      </c>
      <c r="Y502" s="24">
        <v>1</v>
      </c>
      <c r="Z502" s="1" t="s">
        <v>48</v>
      </c>
      <c r="AA502" s="1" t="s">
        <v>48</v>
      </c>
      <c r="AB502" s="1" t="s">
        <v>48</v>
      </c>
      <c r="AC502" s="1" t="s">
        <v>48</v>
      </c>
      <c r="AD502" s="1" t="s">
        <v>48</v>
      </c>
      <c r="AE502" s="1" t="s">
        <v>48</v>
      </c>
      <c r="AF502" s="1" t="s">
        <v>48</v>
      </c>
      <c r="AG502" s="24" t="s">
        <v>48</v>
      </c>
      <c r="AH502" s="1">
        <v>4</v>
      </c>
      <c r="AI502" s="1">
        <v>3</v>
      </c>
      <c r="AJ502" s="24">
        <v>6</v>
      </c>
      <c r="AK502" s="36" t="s">
        <v>821</v>
      </c>
      <c r="AL502" s="9">
        <f t="shared" si="57"/>
        <v>-2.0332834702088682</v>
      </c>
      <c r="AM502" s="9">
        <f t="shared" si="58"/>
        <v>-1.3081391181693525</v>
      </c>
      <c r="AN502">
        <f t="shared" si="59"/>
        <v>0</v>
      </c>
      <c r="AO502" s="6">
        <f t="shared" si="60"/>
        <v>0</v>
      </c>
      <c r="AP502" s="9">
        <f>($AL$3*AL502+$AM$3*AM502+$AN$3*AN502+$AO$3*AO502)+$K$3*VLOOKUP(K502,COND!$A$2:$C$7,2,FALSE)+$L$3*VLOOKUP(L502,COND!$A$2:$C$7,3,FALSE)</f>
        <v>-5.900997765053118</v>
      </c>
      <c r="AQ502" s="28">
        <f t="shared" si="61"/>
        <v>-0.42668525726440504</v>
      </c>
      <c r="AR502" t="str">
        <f t="shared" si="62"/>
        <v>DH</v>
      </c>
      <c r="AS502">
        <v>700</v>
      </c>
      <c r="AT502">
        <v>498</v>
      </c>
      <c r="AV502" t="str">
        <f t="shared" si="63"/>
        <v>Unlikely</v>
      </c>
      <c r="AX502" t="e">
        <f>IF(VLOOKUP($B502,'Draft List'!$D$4:$AC$2598,AX$3,FALSE)&lt;&gt;0,VLOOKUP($B502,'Draft List'!$D$4:$AC$2598,AX$3,FALSE),"")</f>
        <v>#N/A</v>
      </c>
      <c r="AY502" t="e">
        <f>IF(VLOOKUP($B502,'Draft List'!$D$4:$AC$2598,AY$3,FALSE)&lt;&gt;0,VLOOKUP($B502,'Draft List'!$D$4:$AC$2598,AY$3,FALSE),"")</f>
        <v>#N/A</v>
      </c>
      <c r="AZ502" t="e">
        <f>IF(VLOOKUP($B502,'Draft List'!$D$4:$AC$2598,AZ$3,FALSE)&lt;&gt;0,VLOOKUP($B502,'Draft List'!$D$4:$AC$2598,AZ$3,FALSE),"")</f>
        <v>#N/A</v>
      </c>
      <c r="BA502" t="e">
        <f>IF(VLOOKUP($B502,'Draft List'!$D$4:$AC$2598,BA$3,FALSE)&lt;&gt;0,VLOOKUP($B502,'Draft List'!$D$4:$AC$2598,BA$3,FALSE),"")</f>
        <v>#N/A</v>
      </c>
    </row>
    <row r="503" spans="1:53" hidden="1" x14ac:dyDescent="0.25">
      <c r="A503" t="str">
        <f t="shared" si="56"/>
        <v>SPErnesto Martínez21</v>
      </c>
      <c r="B503" t="e">
        <f>VLOOKUP($A503,draft_listing_batters_stats!$A$1:$B$1324,2,FALSE)</f>
        <v>#N/A</v>
      </c>
      <c r="C503" s="1" t="s">
        <v>25</v>
      </c>
      <c r="D503" s="1" t="s">
        <v>260</v>
      </c>
      <c r="E503" s="1" t="s">
        <v>205</v>
      </c>
      <c r="F503" s="1">
        <v>21</v>
      </c>
      <c r="G503" s="1" t="s">
        <v>44</v>
      </c>
      <c r="H503" s="1" t="s">
        <v>44</v>
      </c>
      <c r="I503" s="1" t="s">
        <v>54</v>
      </c>
      <c r="J503" s="24" t="s">
        <v>45</v>
      </c>
      <c r="K503" s="1" t="s">
        <v>46</v>
      </c>
      <c r="L503" s="24" t="s">
        <v>51</v>
      </c>
      <c r="M503" s="1">
        <v>2</v>
      </c>
      <c r="N503" s="1">
        <v>3</v>
      </c>
      <c r="O503" s="1">
        <v>2</v>
      </c>
      <c r="P503" s="1">
        <v>1</v>
      </c>
      <c r="Q503" s="24">
        <v>1</v>
      </c>
      <c r="R503" s="1">
        <v>2</v>
      </c>
      <c r="S503" s="1">
        <v>3</v>
      </c>
      <c r="T503" s="1">
        <v>4</v>
      </c>
      <c r="U503" s="1">
        <v>2</v>
      </c>
      <c r="V503" s="24">
        <v>1</v>
      </c>
      <c r="W503" s="1">
        <v>7</v>
      </c>
      <c r="X503" s="1">
        <v>4</v>
      </c>
      <c r="Y503" s="24">
        <v>1</v>
      </c>
      <c r="Z503" s="1" t="s">
        <v>48</v>
      </c>
      <c r="AA503" s="1" t="s">
        <v>48</v>
      </c>
      <c r="AB503" s="1" t="s">
        <v>48</v>
      </c>
      <c r="AC503" s="1" t="s">
        <v>48</v>
      </c>
      <c r="AD503" s="1" t="s">
        <v>48</v>
      </c>
      <c r="AE503" s="1" t="s">
        <v>48</v>
      </c>
      <c r="AF503" s="1" t="s">
        <v>48</v>
      </c>
      <c r="AG503" s="24" t="s">
        <v>48</v>
      </c>
      <c r="AH503" s="1">
        <v>2</v>
      </c>
      <c r="AI503" s="1">
        <v>1</v>
      </c>
      <c r="AJ503" s="24">
        <v>2</v>
      </c>
      <c r="AK503" s="36" t="s">
        <v>856</v>
      </c>
      <c r="AL503" s="9">
        <f t="shared" si="57"/>
        <v>-1.5766062603635889</v>
      </c>
      <c r="AM503" s="9">
        <f t="shared" si="58"/>
        <v>-1.3207737223062048</v>
      </c>
      <c r="AN503">
        <f t="shared" si="59"/>
        <v>0</v>
      </c>
      <c r="AO503" s="6">
        <f t="shared" si="60"/>
        <v>0</v>
      </c>
      <c r="AP503" s="9">
        <f>($AL$3*AL503+$AM$3*AM503+$AN$3*AN503+$AO$3*AO503)+$K$3*VLOOKUP(K503,COND!$A$2:$C$7,2,FALSE)+$L$3*VLOOKUP(L503,COND!$A$2:$C$7,3,FALSE)</f>
        <v>-5.9069452937108178</v>
      </c>
      <c r="AQ503" s="28">
        <f t="shared" si="61"/>
        <v>-0.42753323462722942</v>
      </c>
      <c r="AR503" t="str">
        <f t="shared" si="62"/>
        <v>DH</v>
      </c>
      <c r="AS503">
        <v>700</v>
      </c>
      <c r="AT503">
        <v>499</v>
      </c>
      <c r="AV503" t="str">
        <f t="shared" si="63"/>
        <v>Unlikely</v>
      </c>
      <c r="AX503" t="e">
        <f>IF(VLOOKUP($B503,'Draft List'!$D$4:$AC$2598,AX$3,FALSE)&lt;&gt;0,VLOOKUP($B503,'Draft List'!$D$4:$AC$2598,AX$3,FALSE),"")</f>
        <v>#N/A</v>
      </c>
      <c r="AY503" t="e">
        <f>IF(VLOOKUP($B503,'Draft List'!$D$4:$AC$2598,AY$3,FALSE)&lt;&gt;0,VLOOKUP($B503,'Draft List'!$D$4:$AC$2598,AY$3,FALSE),"")</f>
        <v>#N/A</v>
      </c>
      <c r="AZ503" t="e">
        <f>IF(VLOOKUP($B503,'Draft List'!$D$4:$AC$2598,AZ$3,FALSE)&lt;&gt;0,VLOOKUP($B503,'Draft List'!$D$4:$AC$2598,AZ$3,FALSE),"")</f>
        <v>#N/A</v>
      </c>
      <c r="BA503" t="e">
        <f>IF(VLOOKUP($B503,'Draft List'!$D$4:$AC$2598,BA$3,FALSE)&lt;&gt;0,VLOOKUP($B503,'Draft List'!$D$4:$AC$2598,BA$3,FALSE),"")</f>
        <v>#N/A</v>
      </c>
    </row>
    <row r="504" spans="1:53" hidden="1" x14ac:dyDescent="0.25">
      <c r="A504" t="str">
        <f t="shared" si="56"/>
        <v>SPBill Johnston18</v>
      </c>
      <c r="B504" t="e">
        <f>VLOOKUP($A504,draft_listing_batters_stats!$A$1:$B$1324,2,FALSE)</f>
        <v>#N/A</v>
      </c>
      <c r="C504" s="1" t="s">
        <v>25</v>
      </c>
      <c r="D504" s="1" t="s">
        <v>162</v>
      </c>
      <c r="E504" s="1" t="s">
        <v>426</v>
      </c>
      <c r="F504" s="1">
        <v>18</v>
      </c>
      <c r="G504" s="1" t="s">
        <v>44</v>
      </c>
      <c r="H504" s="1" t="s">
        <v>58</v>
      </c>
      <c r="I504" s="1" t="s">
        <v>54</v>
      </c>
      <c r="J504" s="24" t="s">
        <v>54</v>
      </c>
      <c r="K504" s="1" t="s">
        <v>46</v>
      </c>
      <c r="L504" s="24" t="s">
        <v>46</v>
      </c>
      <c r="M504" s="1">
        <v>1</v>
      </c>
      <c r="N504" s="1">
        <v>1</v>
      </c>
      <c r="O504" s="1">
        <v>1</v>
      </c>
      <c r="P504" s="1">
        <v>1</v>
      </c>
      <c r="Q504" s="24">
        <v>1</v>
      </c>
      <c r="R504" s="1">
        <v>2</v>
      </c>
      <c r="S504" s="1">
        <v>4</v>
      </c>
      <c r="T504" s="1">
        <v>1</v>
      </c>
      <c r="U504" s="1">
        <v>3</v>
      </c>
      <c r="V504" s="24">
        <v>4</v>
      </c>
      <c r="W504" s="1">
        <v>8</v>
      </c>
      <c r="X504" s="1">
        <v>1</v>
      </c>
      <c r="Y504" s="24">
        <v>2</v>
      </c>
      <c r="Z504" s="1" t="s">
        <v>48</v>
      </c>
      <c r="AA504" s="1" t="s">
        <v>48</v>
      </c>
      <c r="AB504" s="1" t="s">
        <v>48</v>
      </c>
      <c r="AC504" s="1" t="s">
        <v>48</v>
      </c>
      <c r="AD504" s="1" t="s">
        <v>48</v>
      </c>
      <c r="AE504" s="1" t="s">
        <v>48</v>
      </c>
      <c r="AF504" s="1" t="s">
        <v>48</v>
      </c>
      <c r="AG504" s="24" t="s">
        <v>48</v>
      </c>
      <c r="AH504" s="1">
        <v>1</v>
      </c>
      <c r="AI504" s="1">
        <v>2</v>
      </c>
      <c r="AJ504" s="24">
        <v>1</v>
      </c>
      <c r="AK504" s="36" t="s">
        <v>826</v>
      </c>
      <c r="AL504" s="9">
        <f t="shared" si="57"/>
        <v>-2.0843433498275723</v>
      </c>
      <c r="AM504" s="9">
        <f t="shared" si="58"/>
        <v>-1.3091397552983741</v>
      </c>
      <c r="AN504">
        <f t="shared" si="59"/>
        <v>0</v>
      </c>
      <c r="AO504" s="6">
        <f t="shared" si="60"/>
        <v>0</v>
      </c>
      <c r="AP504" s="9">
        <f>($AL$3*AL504+$AM$3*AM504+$AN$3*AN504+$AO$3*AO504)+$K$3*VLOOKUP(K504,COND!$A$2:$C$7,2,FALSE)+$L$3*VLOOKUP(L504,COND!$A$2:$C$7,3,FALSE)</f>
        <v>-5.9181113985632461</v>
      </c>
      <c r="AQ504" s="28">
        <f t="shared" si="61"/>
        <v>-0.42912525791803346</v>
      </c>
      <c r="AR504" t="str">
        <f t="shared" si="62"/>
        <v>DH</v>
      </c>
      <c r="AS504">
        <v>700</v>
      </c>
      <c r="AT504">
        <v>500</v>
      </c>
      <c r="AV504" t="str">
        <f t="shared" si="63"/>
        <v>Unlikely</v>
      </c>
      <c r="AX504" t="e">
        <f>IF(VLOOKUP($B504,'Draft List'!$D$4:$AC$2598,AX$3,FALSE)&lt;&gt;0,VLOOKUP($B504,'Draft List'!$D$4:$AC$2598,AX$3,FALSE),"")</f>
        <v>#N/A</v>
      </c>
      <c r="AY504" t="e">
        <f>IF(VLOOKUP($B504,'Draft List'!$D$4:$AC$2598,AY$3,FALSE)&lt;&gt;0,VLOOKUP($B504,'Draft List'!$D$4:$AC$2598,AY$3,FALSE),"")</f>
        <v>#N/A</v>
      </c>
      <c r="AZ504" t="e">
        <f>IF(VLOOKUP($B504,'Draft List'!$D$4:$AC$2598,AZ$3,FALSE)&lt;&gt;0,VLOOKUP($B504,'Draft List'!$D$4:$AC$2598,AZ$3,FALSE),"")</f>
        <v>#N/A</v>
      </c>
      <c r="BA504" t="e">
        <f>IF(VLOOKUP($B504,'Draft List'!$D$4:$AC$2598,BA$3,FALSE)&lt;&gt;0,VLOOKUP($B504,'Draft List'!$D$4:$AC$2598,BA$3,FALSE),"")</f>
        <v>#N/A</v>
      </c>
    </row>
    <row r="505" spans="1:53" hidden="1" x14ac:dyDescent="0.25">
      <c r="A505" t="str">
        <f t="shared" si="56"/>
        <v>RPGerardo Gómez24</v>
      </c>
      <c r="B505" t="e">
        <f>VLOOKUP($A505,draft_listing_batters_stats!$A$1:$B$1324,2,FALSE)</f>
        <v>#N/A</v>
      </c>
      <c r="C505" s="1" t="s">
        <v>885</v>
      </c>
      <c r="D505" s="1" t="s">
        <v>651</v>
      </c>
      <c r="E505" s="1" t="s">
        <v>386</v>
      </c>
      <c r="F505" s="1">
        <v>24</v>
      </c>
      <c r="G505" s="1" t="s">
        <v>44</v>
      </c>
      <c r="H505" s="1" t="s">
        <v>44</v>
      </c>
      <c r="I505" s="1" t="s">
        <v>54</v>
      </c>
      <c r="J505" s="24" t="s">
        <v>54</v>
      </c>
      <c r="K505" s="1" t="s">
        <v>46</v>
      </c>
      <c r="L505" s="24" t="s">
        <v>46</v>
      </c>
      <c r="M505" s="1">
        <v>1</v>
      </c>
      <c r="N505" s="1">
        <v>1</v>
      </c>
      <c r="O505" s="1">
        <v>1</v>
      </c>
      <c r="P505" s="1">
        <v>2</v>
      </c>
      <c r="Q505" s="24">
        <v>1</v>
      </c>
      <c r="R505" s="1">
        <v>2</v>
      </c>
      <c r="S505" s="1">
        <v>3</v>
      </c>
      <c r="T505" s="1">
        <v>1</v>
      </c>
      <c r="U505" s="1">
        <v>4</v>
      </c>
      <c r="V505" s="24">
        <v>3</v>
      </c>
      <c r="W505" s="1">
        <v>7</v>
      </c>
      <c r="X505" s="1">
        <v>4</v>
      </c>
      <c r="Y505" s="24">
        <v>1</v>
      </c>
      <c r="Z505" s="1" t="s">
        <v>48</v>
      </c>
      <c r="AA505" s="1" t="s">
        <v>48</v>
      </c>
      <c r="AB505" s="1" t="s">
        <v>48</v>
      </c>
      <c r="AC505" s="1" t="s">
        <v>48</v>
      </c>
      <c r="AD505" s="1" t="s">
        <v>48</v>
      </c>
      <c r="AE505" s="1" t="s">
        <v>48</v>
      </c>
      <c r="AF505" s="1" t="s">
        <v>48</v>
      </c>
      <c r="AG505" s="24" t="s">
        <v>48</v>
      </c>
      <c r="AH505" s="1">
        <v>1</v>
      </c>
      <c r="AI505" s="1">
        <v>1</v>
      </c>
      <c r="AJ505" s="24">
        <v>2</v>
      </c>
      <c r="AK505" s="36" t="s">
        <v>50</v>
      </c>
      <c r="AL505" s="9">
        <f t="shared" si="57"/>
        <v>-1.994633799817991</v>
      </c>
      <c r="AM505" s="9">
        <f t="shared" si="58"/>
        <v>-1.3105064247245806</v>
      </c>
      <c r="AN505">
        <f t="shared" si="59"/>
        <v>0</v>
      </c>
      <c r="AO505" s="6">
        <f t="shared" si="60"/>
        <v>0</v>
      </c>
      <c r="AP505" s="9">
        <f>($AL$3*AL505+$AM$3*AM505+$AN$3*AN505+$AO$3*AO505)+$K$3*VLOOKUP(K505,COND!$A$2:$C$7,2,FALSE)+$L$3*VLOOKUP(L505,COND!$A$2:$C$7,3,FALSE)</f>
        <v>-5.9255404766767654</v>
      </c>
      <c r="AQ505" s="28">
        <f t="shared" si="61"/>
        <v>-0.4301844693030451</v>
      </c>
      <c r="AR505" t="str">
        <f t="shared" si="62"/>
        <v>DH</v>
      </c>
      <c r="AS505">
        <v>700</v>
      </c>
      <c r="AT505">
        <v>501</v>
      </c>
      <c r="AV505" t="str">
        <f t="shared" si="63"/>
        <v>Unlikely</v>
      </c>
      <c r="AX505" t="e">
        <f>IF(VLOOKUP($B505,'Draft List'!$D$4:$AC$2598,AX$3,FALSE)&lt;&gt;0,VLOOKUP($B505,'Draft List'!$D$4:$AC$2598,AX$3,FALSE),"")</f>
        <v>#N/A</v>
      </c>
      <c r="AY505" t="e">
        <f>IF(VLOOKUP($B505,'Draft List'!$D$4:$AC$2598,AY$3,FALSE)&lt;&gt;0,VLOOKUP($B505,'Draft List'!$D$4:$AC$2598,AY$3,FALSE),"")</f>
        <v>#N/A</v>
      </c>
      <c r="AZ505" t="e">
        <f>IF(VLOOKUP($B505,'Draft List'!$D$4:$AC$2598,AZ$3,FALSE)&lt;&gt;0,VLOOKUP($B505,'Draft List'!$D$4:$AC$2598,AZ$3,FALSE),"")</f>
        <v>#N/A</v>
      </c>
      <c r="BA505" t="e">
        <f>IF(VLOOKUP($B505,'Draft List'!$D$4:$AC$2598,BA$3,FALSE)&lt;&gt;0,VLOOKUP($B505,'Draft List'!$D$4:$AC$2598,BA$3,FALSE),"")</f>
        <v>#N/A</v>
      </c>
    </row>
    <row r="506" spans="1:53" hidden="1" x14ac:dyDescent="0.25">
      <c r="A506" t="str">
        <f t="shared" si="56"/>
        <v>RPPerikles Papadopoulos18</v>
      </c>
      <c r="B506" t="e">
        <f>VLOOKUP($A506,draft_listing_batters_stats!$A$1:$B$1324,2,FALSE)</f>
        <v>#N/A</v>
      </c>
      <c r="C506" s="1" t="s">
        <v>885</v>
      </c>
      <c r="D506" s="1" t="s">
        <v>1542</v>
      </c>
      <c r="E506" s="1" t="s">
        <v>1543</v>
      </c>
      <c r="F506" s="1">
        <v>18</v>
      </c>
      <c r="G506" s="1" t="s">
        <v>44</v>
      </c>
      <c r="H506" s="1" t="s">
        <v>44</v>
      </c>
      <c r="I506" s="1" t="s">
        <v>54</v>
      </c>
      <c r="J506" s="24" t="s">
        <v>54</v>
      </c>
      <c r="K506" s="1" t="s">
        <v>51</v>
      </c>
      <c r="L506" s="24" t="s">
        <v>46</v>
      </c>
      <c r="M506" s="1">
        <v>1</v>
      </c>
      <c r="N506" s="1">
        <v>1</v>
      </c>
      <c r="O506" s="1">
        <v>1</v>
      </c>
      <c r="P506" s="1">
        <v>1</v>
      </c>
      <c r="Q506" s="24">
        <v>1</v>
      </c>
      <c r="R506" s="1">
        <v>3</v>
      </c>
      <c r="S506" s="1">
        <v>1</v>
      </c>
      <c r="T506" s="1">
        <v>1</v>
      </c>
      <c r="U506" s="1">
        <v>1</v>
      </c>
      <c r="V506" s="24">
        <v>4</v>
      </c>
      <c r="W506" s="1">
        <v>5</v>
      </c>
      <c r="X506" s="1">
        <v>3</v>
      </c>
      <c r="Y506" s="24">
        <v>1</v>
      </c>
      <c r="Z506" s="1" t="s">
        <v>48</v>
      </c>
      <c r="AA506" s="1" t="s">
        <v>48</v>
      </c>
      <c r="AB506" s="1" t="s">
        <v>48</v>
      </c>
      <c r="AC506" s="1" t="s">
        <v>48</v>
      </c>
      <c r="AD506" s="1" t="s">
        <v>48</v>
      </c>
      <c r="AE506" s="1" t="s">
        <v>48</v>
      </c>
      <c r="AF506" s="1" t="s">
        <v>48</v>
      </c>
      <c r="AG506" s="24" t="s">
        <v>48</v>
      </c>
      <c r="AH506" s="1">
        <v>6</v>
      </c>
      <c r="AI506" s="1">
        <v>5</v>
      </c>
      <c r="AJ506" s="24">
        <v>3</v>
      </c>
      <c r="AK506" s="36" t="s">
        <v>826</v>
      </c>
      <c r="AL506" s="9">
        <f t="shared" si="57"/>
        <v>-2.0843433498275723</v>
      </c>
      <c r="AM506" s="9">
        <f t="shared" si="58"/>
        <v>-1.3191826579709722</v>
      </c>
      <c r="AN506">
        <f t="shared" si="59"/>
        <v>0</v>
      </c>
      <c r="AO506" s="6">
        <f t="shared" si="60"/>
        <v>0</v>
      </c>
      <c r="AP506" s="9">
        <f>($AL$3*AL506+$AM$3*AM506+$AN$3*AN506+$AO$3*AO506)+$K$3*VLOOKUP(K506,COND!$A$2:$C$7,2,FALSE)+$L$3*VLOOKUP(L506,COND!$A$2:$C$7,3,FALSE)</f>
        <v>-5.9386262306344246</v>
      </c>
      <c r="AQ506" s="28">
        <f t="shared" si="61"/>
        <v>-0.43205018929704947</v>
      </c>
      <c r="AR506" t="str">
        <f t="shared" si="62"/>
        <v>DH</v>
      </c>
      <c r="AS506">
        <v>700</v>
      </c>
      <c r="AT506">
        <v>502</v>
      </c>
      <c r="AV506" t="str">
        <f t="shared" si="63"/>
        <v>Unlikely</v>
      </c>
      <c r="AX506" t="e">
        <f>IF(VLOOKUP($B506,'Draft List'!$D$4:$AC$2598,AX$3,FALSE)&lt;&gt;0,VLOOKUP($B506,'Draft List'!$D$4:$AC$2598,AX$3,FALSE),"")</f>
        <v>#N/A</v>
      </c>
      <c r="AY506" t="e">
        <f>IF(VLOOKUP($B506,'Draft List'!$D$4:$AC$2598,AY$3,FALSE)&lt;&gt;0,VLOOKUP($B506,'Draft List'!$D$4:$AC$2598,AY$3,FALSE),"")</f>
        <v>#N/A</v>
      </c>
      <c r="AZ506" t="e">
        <f>IF(VLOOKUP($B506,'Draft List'!$D$4:$AC$2598,AZ$3,FALSE)&lt;&gt;0,VLOOKUP($B506,'Draft List'!$D$4:$AC$2598,AZ$3,FALSE),"")</f>
        <v>#N/A</v>
      </c>
      <c r="BA506" t="e">
        <f>IF(VLOOKUP($B506,'Draft List'!$D$4:$AC$2598,BA$3,FALSE)&lt;&gt;0,VLOOKUP($B506,'Draft List'!$D$4:$AC$2598,BA$3,FALSE),"")</f>
        <v>#N/A</v>
      </c>
    </row>
    <row r="507" spans="1:53" hidden="1" x14ac:dyDescent="0.25">
      <c r="A507" t="str">
        <f t="shared" si="56"/>
        <v>2BRubén Ortega18</v>
      </c>
      <c r="B507">
        <f>VLOOKUP($A507,draft_listing_batters_stats!$A$1:$B$1324,2,FALSE)</f>
        <v>1413</v>
      </c>
      <c r="C507" s="1" t="s">
        <v>78</v>
      </c>
      <c r="D507" s="1" t="s">
        <v>534</v>
      </c>
      <c r="E507" s="1" t="s">
        <v>214</v>
      </c>
      <c r="F507" s="1">
        <v>18</v>
      </c>
      <c r="G507" s="1" t="s">
        <v>44</v>
      </c>
      <c r="H507" s="1" t="s">
        <v>44</v>
      </c>
      <c r="I507" s="1" t="s">
        <v>54</v>
      </c>
      <c r="J507" s="24" t="s">
        <v>54</v>
      </c>
      <c r="K507" s="1" t="s">
        <v>46</v>
      </c>
      <c r="L507" s="24" t="s">
        <v>46</v>
      </c>
      <c r="M507" s="1">
        <v>1</v>
      </c>
      <c r="N507" s="1">
        <v>1</v>
      </c>
      <c r="O507" s="1">
        <v>1</v>
      </c>
      <c r="P507" s="1">
        <v>1</v>
      </c>
      <c r="Q507" s="24">
        <v>3</v>
      </c>
      <c r="R507" s="1">
        <v>2</v>
      </c>
      <c r="S507" s="1">
        <v>4</v>
      </c>
      <c r="T507" s="1">
        <v>1</v>
      </c>
      <c r="U507" s="1">
        <v>1</v>
      </c>
      <c r="V507" s="24">
        <v>7</v>
      </c>
      <c r="W507" s="1">
        <v>3</v>
      </c>
      <c r="X507" s="1">
        <v>4</v>
      </c>
      <c r="Y507" s="24">
        <v>1</v>
      </c>
      <c r="Z507" s="1" t="s">
        <v>48</v>
      </c>
      <c r="AA507" s="1" t="s">
        <v>48</v>
      </c>
      <c r="AB507" s="1">
        <v>3</v>
      </c>
      <c r="AC507" s="1" t="s">
        <v>48</v>
      </c>
      <c r="AD507" s="1">
        <v>1</v>
      </c>
      <c r="AE507" s="1" t="s">
        <v>48</v>
      </c>
      <c r="AF507" s="1" t="s">
        <v>48</v>
      </c>
      <c r="AG507" s="24" t="s">
        <v>48</v>
      </c>
      <c r="AH507" s="1">
        <v>10</v>
      </c>
      <c r="AI507" s="1">
        <v>8</v>
      </c>
      <c r="AJ507" s="24">
        <v>8</v>
      </c>
      <c r="AK507" s="36" t="s">
        <v>826</v>
      </c>
      <c r="AL507" s="9">
        <f t="shared" si="57"/>
        <v>-2.0043106701934055</v>
      </c>
      <c r="AM507" s="9">
        <f t="shared" si="58"/>
        <v>-1.3685098358662862</v>
      </c>
      <c r="AN507">
        <f t="shared" si="59"/>
        <v>4</v>
      </c>
      <c r="AO507" s="6">
        <f t="shared" si="60"/>
        <v>0</v>
      </c>
      <c r="AP507" s="9">
        <f>($AL$3*AL507+$AM$3*AM507+$AN$3*AN507+$AO$3*AO507)+$K$3*VLOOKUP(K507,COND!$A$2:$C$7,2,FALSE)+$L$3*VLOOKUP(L507,COND!$A$2:$C$7,3,FALSE)</f>
        <v>-5.95588243074811</v>
      </c>
      <c r="AQ507" s="28">
        <f t="shared" si="61"/>
        <v>-0.43451051658707918</v>
      </c>
      <c r="AR507" t="str">
        <f t="shared" si="62"/>
        <v>2B</v>
      </c>
      <c r="AS507">
        <v>700</v>
      </c>
      <c r="AT507">
        <v>503</v>
      </c>
      <c r="AV507" t="str">
        <f t="shared" si="63"/>
        <v>Unlikely</v>
      </c>
      <c r="AX507">
        <f>IF(VLOOKUP($B507,'Draft List'!$D$4:$AC$2598,AX$3,FALSE)&lt;&gt;0,VLOOKUP($B507,'Draft List'!$D$4:$AC$2598,AX$3,FALSE),"")</f>
        <v>179</v>
      </c>
      <c r="AY507">
        <f>IF(VLOOKUP($B507,'Draft List'!$D$4:$AC$2598,AY$3,FALSE)&lt;&gt;0,VLOOKUP($B507,'Draft List'!$D$4:$AC$2598,AY$3,FALSE),"")</f>
        <v>7</v>
      </c>
      <c r="AZ507">
        <f>IF(VLOOKUP($B507,'Draft List'!$D$4:$AC$2598,AZ$3,FALSE)&lt;&gt;0,VLOOKUP($B507,'Draft List'!$D$4:$AC$2598,AZ$3,FALSE),"")</f>
        <v>17</v>
      </c>
      <c r="BA507" t="str">
        <f>IF(VLOOKUP($B507,'Draft List'!$D$4:$AC$2598,BA$3,FALSE)&lt;&gt;0,VLOOKUP($B507,'Draft List'!$D$4:$AC$2598,BA$3,FALSE),"")</f>
        <v>Kentucky Thoroughbreds</v>
      </c>
    </row>
    <row r="508" spans="1:53" hidden="1" x14ac:dyDescent="0.25">
      <c r="A508" t="str">
        <f t="shared" si="56"/>
        <v>CLAntónio Bonilla18</v>
      </c>
      <c r="B508" t="e">
        <f>VLOOKUP($A508,draft_listing_batters_stats!$A$1:$B$1324,2,FALSE)</f>
        <v>#N/A</v>
      </c>
      <c r="C508" s="1" t="s">
        <v>53</v>
      </c>
      <c r="D508" s="1" t="s">
        <v>193</v>
      </c>
      <c r="E508" s="1" t="s">
        <v>1049</v>
      </c>
      <c r="F508" s="1">
        <v>18</v>
      </c>
      <c r="G508" s="1" t="s">
        <v>58</v>
      </c>
      <c r="H508" s="1" t="s">
        <v>58</v>
      </c>
      <c r="I508" s="1" t="s">
        <v>54</v>
      </c>
      <c r="J508" s="24" t="s">
        <v>54</v>
      </c>
      <c r="K508" s="1" t="s">
        <v>46</v>
      </c>
      <c r="L508" s="24" t="s">
        <v>46</v>
      </c>
      <c r="M508" s="1">
        <v>1</v>
      </c>
      <c r="N508" s="1">
        <v>1</v>
      </c>
      <c r="O508" s="1">
        <v>2</v>
      </c>
      <c r="P508" s="1">
        <v>1</v>
      </c>
      <c r="Q508" s="24">
        <v>2</v>
      </c>
      <c r="R508" s="1">
        <v>2</v>
      </c>
      <c r="S508" s="1">
        <v>5</v>
      </c>
      <c r="T508" s="1">
        <v>2</v>
      </c>
      <c r="U508" s="1">
        <v>1</v>
      </c>
      <c r="V508" s="24">
        <v>5</v>
      </c>
      <c r="W508" s="1">
        <v>4</v>
      </c>
      <c r="X508" s="1">
        <v>4</v>
      </c>
      <c r="Y508" s="24">
        <v>1</v>
      </c>
      <c r="Z508" s="1" t="s">
        <v>48</v>
      </c>
      <c r="AA508" s="1" t="s">
        <v>48</v>
      </c>
      <c r="AB508" s="1" t="s">
        <v>48</v>
      </c>
      <c r="AC508" s="1" t="s">
        <v>48</v>
      </c>
      <c r="AD508" s="1" t="s">
        <v>48</v>
      </c>
      <c r="AE508" s="1" t="s">
        <v>48</v>
      </c>
      <c r="AF508" s="1" t="s">
        <v>48</v>
      </c>
      <c r="AG508" s="24" t="s">
        <v>48</v>
      </c>
      <c r="AH508" s="1">
        <v>2</v>
      </c>
      <c r="AI508" s="1">
        <v>1</v>
      </c>
      <c r="AJ508" s="24">
        <v>2</v>
      </c>
      <c r="AK508" s="36" t="s">
        <v>904</v>
      </c>
      <c r="AL508" s="9">
        <f t="shared" si="57"/>
        <v>-1.961265515986587</v>
      </c>
      <c r="AM508" s="9">
        <f t="shared" si="58"/>
        <v>-1.3144211418578482</v>
      </c>
      <c r="AN508">
        <f t="shared" si="59"/>
        <v>0</v>
      </c>
      <c r="AO508" s="6">
        <f t="shared" si="60"/>
        <v>0</v>
      </c>
      <c r="AP508" s="9">
        <f>($AL$3*AL508+$AM$3*AM508+$AN$3*AN508+$AO$3*AO508)+$K$3*VLOOKUP(K508,COND!$A$2:$C$7,2,FALSE)+$L$3*VLOOKUP(L508,COND!$A$2:$C$7,3,FALSE)</f>
        <v>-5.9691802538928354</v>
      </c>
      <c r="AQ508" s="28">
        <f t="shared" si="61"/>
        <v>-0.43640647264724386</v>
      </c>
      <c r="AR508" t="str">
        <f t="shared" si="62"/>
        <v>DH</v>
      </c>
      <c r="AS508">
        <v>700</v>
      </c>
      <c r="AT508">
        <v>504</v>
      </c>
      <c r="AV508" t="str">
        <f t="shared" si="63"/>
        <v>Unlikely</v>
      </c>
      <c r="AX508" t="e">
        <f>IF(VLOOKUP($B508,'Draft List'!$D$4:$AC$2598,AX$3,FALSE)&lt;&gt;0,VLOOKUP($B508,'Draft List'!$D$4:$AC$2598,AX$3,FALSE),"")</f>
        <v>#N/A</v>
      </c>
      <c r="AY508" t="e">
        <f>IF(VLOOKUP($B508,'Draft List'!$D$4:$AC$2598,AY$3,FALSE)&lt;&gt;0,VLOOKUP($B508,'Draft List'!$D$4:$AC$2598,AY$3,FALSE),"")</f>
        <v>#N/A</v>
      </c>
      <c r="AZ508" t="e">
        <f>IF(VLOOKUP($B508,'Draft List'!$D$4:$AC$2598,AZ$3,FALSE)&lt;&gt;0,VLOOKUP($B508,'Draft List'!$D$4:$AC$2598,AZ$3,FALSE),"")</f>
        <v>#N/A</v>
      </c>
      <c r="BA508" t="e">
        <f>IF(VLOOKUP($B508,'Draft List'!$D$4:$AC$2598,BA$3,FALSE)&lt;&gt;0,VLOOKUP($B508,'Draft List'!$D$4:$AC$2598,BA$3,FALSE),"")</f>
        <v>#N/A</v>
      </c>
    </row>
    <row r="509" spans="1:53" hidden="1" x14ac:dyDescent="0.25">
      <c r="A509" t="str">
        <f t="shared" si="56"/>
        <v>RPTomás Piniella24</v>
      </c>
      <c r="B509" t="e">
        <f>VLOOKUP($A509,draft_listing_batters_stats!$A$1:$B$1324,2,FALSE)</f>
        <v>#N/A</v>
      </c>
      <c r="C509" s="1" t="s">
        <v>885</v>
      </c>
      <c r="D509" s="1" t="s">
        <v>376</v>
      </c>
      <c r="E509" s="1" t="s">
        <v>1557</v>
      </c>
      <c r="F509" s="1">
        <v>24</v>
      </c>
      <c r="G509" s="1" t="s">
        <v>44</v>
      </c>
      <c r="H509" s="1" t="s">
        <v>58</v>
      </c>
      <c r="I509" s="1" t="s">
        <v>54</v>
      </c>
      <c r="J509" s="24" t="s">
        <v>54</v>
      </c>
      <c r="K509" s="1" t="s">
        <v>47</v>
      </c>
      <c r="L509" s="24" t="s">
        <v>46</v>
      </c>
      <c r="M509" s="1">
        <v>2</v>
      </c>
      <c r="N509" s="1">
        <v>2</v>
      </c>
      <c r="O509" s="1">
        <v>1</v>
      </c>
      <c r="P509" s="1">
        <v>2</v>
      </c>
      <c r="Q509" s="24">
        <v>3</v>
      </c>
      <c r="R509" s="1">
        <v>2</v>
      </c>
      <c r="S509" s="1">
        <v>3</v>
      </c>
      <c r="T509" s="1">
        <v>1</v>
      </c>
      <c r="U509" s="1">
        <v>4</v>
      </c>
      <c r="V509" s="24">
        <v>3</v>
      </c>
      <c r="W509" s="1">
        <v>5</v>
      </c>
      <c r="X509" s="1">
        <v>2</v>
      </c>
      <c r="Y509" s="24">
        <v>1</v>
      </c>
      <c r="Z509" s="1" t="s">
        <v>48</v>
      </c>
      <c r="AA509" s="1" t="s">
        <v>48</v>
      </c>
      <c r="AB509" s="1" t="s">
        <v>48</v>
      </c>
      <c r="AC509" s="1" t="s">
        <v>48</v>
      </c>
      <c r="AD509" s="1" t="s">
        <v>48</v>
      </c>
      <c r="AE509" s="1" t="s">
        <v>48</v>
      </c>
      <c r="AF509" s="1" t="s">
        <v>48</v>
      </c>
      <c r="AG509" s="24" t="s">
        <v>48</v>
      </c>
      <c r="AH509" s="1">
        <v>3</v>
      </c>
      <c r="AI509" s="1">
        <v>3</v>
      </c>
      <c r="AJ509" s="24">
        <v>5</v>
      </c>
      <c r="AK509" s="36" t="s">
        <v>50</v>
      </c>
      <c r="AL509" s="9">
        <f t="shared" si="57"/>
        <v>-1.540985404362446</v>
      </c>
      <c r="AM509" s="9">
        <f t="shared" si="58"/>
        <v>-1.3105064247245806</v>
      </c>
      <c r="AN509">
        <f t="shared" si="59"/>
        <v>0</v>
      </c>
      <c r="AO509" s="6">
        <f t="shared" si="60"/>
        <v>0</v>
      </c>
      <c r="AP509" s="9">
        <f>($AL$3*AL509+$AM$3*AM509+$AN$3*AN509+$AO$3*AO509)+$K$3*VLOOKUP(K509,COND!$A$2:$C$7,2,FALSE)+$L$3*VLOOKUP(L509,COND!$A$2:$C$7,3,FALSE)</f>
        <v>-5.9801756371312109</v>
      </c>
      <c r="AQ509" s="28">
        <f t="shared" si="61"/>
        <v>-0.43797415506095538</v>
      </c>
      <c r="AR509" t="str">
        <f t="shared" si="62"/>
        <v>DH</v>
      </c>
      <c r="AS509">
        <v>700</v>
      </c>
      <c r="AT509">
        <v>505</v>
      </c>
      <c r="AV509" t="str">
        <f t="shared" si="63"/>
        <v>Unlikely</v>
      </c>
      <c r="AX509" t="e">
        <f>IF(VLOOKUP($B509,'Draft List'!$D$4:$AC$2598,AX$3,FALSE)&lt;&gt;0,VLOOKUP($B509,'Draft List'!$D$4:$AC$2598,AX$3,FALSE),"")</f>
        <v>#N/A</v>
      </c>
      <c r="AY509" t="e">
        <f>IF(VLOOKUP($B509,'Draft List'!$D$4:$AC$2598,AY$3,FALSE)&lt;&gt;0,VLOOKUP($B509,'Draft List'!$D$4:$AC$2598,AY$3,FALSE),"")</f>
        <v>#N/A</v>
      </c>
      <c r="AZ509" t="e">
        <f>IF(VLOOKUP($B509,'Draft List'!$D$4:$AC$2598,AZ$3,FALSE)&lt;&gt;0,VLOOKUP($B509,'Draft List'!$D$4:$AC$2598,AZ$3,FALSE),"")</f>
        <v>#N/A</v>
      </c>
      <c r="BA509" t="e">
        <f>IF(VLOOKUP($B509,'Draft List'!$D$4:$AC$2598,BA$3,FALSE)&lt;&gt;0,VLOOKUP($B509,'Draft List'!$D$4:$AC$2598,BA$3,FALSE),"")</f>
        <v>#N/A</v>
      </c>
    </row>
    <row r="510" spans="1:53" hidden="1" x14ac:dyDescent="0.25">
      <c r="A510" t="str">
        <f t="shared" si="56"/>
        <v>SPKenji Kikuchi21</v>
      </c>
      <c r="B510" t="e">
        <f>VLOOKUP($A510,draft_listing_batters_stats!$A$1:$B$1324,2,FALSE)</f>
        <v>#N/A</v>
      </c>
      <c r="C510" s="1" t="s">
        <v>25</v>
      </c>
      <c r="D510" s="1" t="s">
        <v>1313</v>
      </c>
      <c r="E510" s="1" t="s">
        <v>803</v>
      </c>
      <c r="F510" s="1">
        <v>21</v>
      </c>
      <c r="G510" s="1" t="s">
        <v>58</v>
      </c>
      <c r="H510" s="1" t="s">
        <v>58</v>
      </c>
      <c r="I510" s="1" t="s">
        <v>54</v>
      </c>
      <c r="J510" s="24" t="s">
        <v>54</v>
      </c>
      <c r="K510" s="1" t="s">
        <v>46</v>
      </c>
      <c r="L510" s="24" t="s">
        <v>46</v>
      </c>
      <c r="M510" s="1">
        <v>2</v>
      </c>
      <c r="N510" s="1">
        <v>2</v>
      </c>
      <c r="O510" s="1">
        <v>2</v>
      </c>
      <c r="P510" s="1">
        <v>1</v>
      </c>
      <c r="Q510" s="24">
        <v>2</v>
      </c>
      <c r="R510" s="1">
        <v>2</v>
      </c>
      <c r="S510" s="1">
        <v>2</v>
      </c>
      <c r="T510" s="1">
        <v>2</v>
      </c>
      <c r="U510" s="1">
        <v>4</v>
      </c>
      <c r="V510" s="24">
        <v>2</v>
      </c>
      <c r="W510" s="1">
        <v>5</v>
      </c>
      <c r="X510" s="1">
        <v>2</v>
      </c>
      <c r="Y510" s="24">
        <v>1</v>
      </c>
      <c r="Z510" s="1" t="s">
        <v>48</v>
      </c>
      <c r="AA510" s="1" t="s">
        <v>48</v>
      </c>
      <c r="AB510" s="1" t="s">
        <v>48</v>
      </c>
      <c r="AC510" s="1" t="s">
        <v>48</v>
      </c>
      <c r="AD510" s="1" t="s">
        <v>48</v>
      </c>
      <c r="AE510" s="1" t="s">
        <v>48</v>
      </c>
      <c r="AF510" s="1" t="s">
        <v>48</v>
      </c>
      <c r="AG510" s="24" t="s">
        <v>48</v>
      </c>
      <c r="AH510" s="1">
        <v>1</v>
      </c>
      <c r="AI510" s="1">
        <v>1</v>
      </c>
      <c r="AJ510" s="24">
        <v>4</v>
      </c>
      <c r="AK510" s="36" t="s">
        <v>961</v>
      </c>
      <c r="AL510" s="9">
        <f t="shared" si="57"/>
        <v>-1.5876498001652086</v>
      </c>
      <c r="AM510" s="9">
        <f t="shared" si="58"/>
        <v>-1.3185211501364655</v>
      </c>
      <c r="AN510">
        <f t="shared" si="59"/>
        <v>0</v>
      </c>
      <c r="AO510" s="6">
        <f t="shared" si="60"/>
        <v>0</v>
      </c>
      <c r="AP510" s="9">
        <f>($AL$3*AL510+$AM$3*AM510+$AN$3*AN510+$AO$3*AO510)+$K$3*VLOOKUP(K510,COND!$A$2:$C$7,2,FALSE)+$L$3*VLOOKUP(L510,COND!$A$2:$C$7,3,FALSE)</f>
        <v>-5.9810187816541074</v>
      </c>
      <c r="AQ510" s="28">
        <f t="shared" si="61"/>
        <v>-0.43809436759126069</v>
      </c>
      <c r="AR510" t="str">
        <f t="shared" si="62"/>
        <v>DH</v>
      </c>
      <c r="AS510">
        <v>700</v>
      </c>
      <c r="AT510">
        <v>506</v>
      </c>
      <c r="AV510" t="str">
        <f t="shared" si="63"/>
        <v>Unlikely</v>
      </c>
      <c r="AX510" t="e">
        <f>IF(VLOOKUP($B510,'Draft List'!$D$4:$AC$2598,AX$3,FALSE)&lt;&gt;0,VLOOKUP($B510,'Draft List'!$D$4:$AC$2598,AX$3,FALSE),"")</f>
        <v>#N/A</v>
      </c>
      <c r="AY510" t="e">
        <f>IF(VLOOKUP($B510,'Draft List'!$D$4:$AC$2598,AY$3,FALSE)&lt;&gt;0,VLOOKUP($B510,'Draft List'!$D$4:$AC$2598,AY$3,FALSE),"")</f>
        <v>#N/A</v>
      </c>
      <c r="AZ510" t="e">
        <f>IF(VLOOKUP($B510,'Draft List'!$D$4:$AC$2598,AZ$3,FALSE)&lt;&gt;0,VLOOKUP($B510,'Draft List'!$D$4:$AC$2598,AZ$3,FALSE),"")</f>
        <v>#N/A</v>
      </c>
      <c r="BA510" t="e">
        <f>IF(VLOOKUP($B510,'Draft List'!$D$4:$AC$2598,BA$3,FALSE)&lt;&gt;0,VLOOKUP($B510,'Draft List'!$D$4:$AC$2598,BA$3,FALSE),"")</f>
        <v>#N/A</v>
      </c>
    </row>
    <row r="511" spans="1:53" hidden="1" x14ac:dyDescent="0.25">
      <c r="A511" t="str">
        <f t="shared" si="56"/>
        <v>C-Timothy Head22</v>
      </c>
      <c r="B511">
        <f>VLOOKUP($A511,draft_listing_batters_stats!$A$1:$B$1324,2,FALSE)</f>
        <v>6054</v>
      </c>
      <c r="C511" s="1" t="s">
        <v>93</v>
      </c>
      <c r="D511" s="1" t="s">
        <v>738</v>
      </c>
      <c r="E511" s="1" t="s">
        <v>1233</v>
      </c>
      <c r="F511" s="1">
        <v>22</v>
      </c>
      <c r="G511" s="1" t="s">
        <v>44</v>
      </c>
      <c r="H511" s="1" t="s">
        <v>44</v>
      </c>
      <c r="I511" s="1" t="s">
        <v>54</v>
      </c>
      <c r="J511" s="24" t="s">
        <v>54</v>
      </c>
      <c r="K511" s="1" t="s">
        <v>47</v>
      </c>
      <c r="L511" s="24" t="s">
        <v>46</v>
      </c>
      <c r="M511" s="1">
        <v>2</v>
      </c>
      <c r="N511" s="1">
        <v>2</v>
      </c>
      <c r="O511" s="1">
        <v>1</v>
      </c>
      <c r="P511" s="1">
        <v>3</v>
      </c>
      <c r="Q511" s="24">
        <v>2</v>
      </c>
      <c r="R511" s="1">
        <v>2</v>
      </c>
      <c r="S511" s="1">
        <v>2</v>
      </c>
      <c r="T511" s="1">
        <v>1</v>
      </c>
      <c r="U511" s="1">
        <v>5</v>
      </c>
      <c r="V511" s="24">
        <v>2</v>
      </c>
      <c r="W511" s="1">
        <v>3</v>
      </c>
      <c r="X511" s="1">
        <v>3</v>
      </c>
      <c r="Y511" s="24">
        <v>4</v>
      </c>
      <c r="Z511" s="1">
        <v>1</v>
      </c>
      <c r="AA511" s="1" t="s">
        <v>48</v>
      </c>
      <c r="AB511" s="1" t="s">
        <v>48</v>
      </c>
      <c r="AC511" s="1" t="s">
        <v>48</v>
      </c>
      <c r="AD511" s="1" t="s">
        <v>48</v>
      </c>
      <c r="AE511" s="1" t="s">
        <v>48</v>
      </c>
      <c r="AF511" s="1" t="s">
        <v>48</v>
      </c>
      <c r="AG511" s="24" t="s">
        <v>48</v>
      </c>
      <c r="AH511" s="1">
        <v>1</v>
      </c>
      <c r="AI511" s="1">
        <v>4</v>
      </c>
      <c r="AJ511" s="24">
        <v>6</v>
      </c>
      <c r="AK511" s="36" t="s">
        <v>900</v>
      </c>
      <c r="AL511" s="9">
        <f t="shared" si="57"/>
        <v>-1.4912921941699482</v>
      </c>
      <c r="AM511" s="9">
        <f t="shared" si="58"/>
        <v>-1.3118730941507863</v>
      </c>
      <c r="AN511">
        <f t="shared" si="59"/>
        <v>0</v>
      </c>
      <c r="AO511" s="6">
        <f t="shared" si="60"/>
        <v>0</v>
      </c>
      <c r="AP511" s="9">
        <f>($AL$3*AL511+$AM$3*AM511+$AN$3*AN511+$AO$3*AO511)+$K$3*VLOOKUP(K511,COND!$A$2:$C$7,2,FALSE)+$L$3*VLOOKUP(L511,COND!$A$2:$C$7,3,FALSE)</f>
        <v>-5.9916063492264318</v>
      </c>
      <c r="AQ511" s="28">
        <f t="shared" si="61"/>
        <v>-0.43960390510598646</v>
      </c>
      <c r="AR511" t="str">
        <f t="shared" si="62"/>
        <v>C</v>
      </c>
      <c r="AS511">
        <v>700</v>
      </c>
      <c r="AT511">
        <v>507</v>
      </c>
      <c r="AV511" t="str">
        <f t="shared" si="63"/>
        <v>Unlikely</v>
      </c>
      <c r="AX511" t="str">
        <f>IF(VLOOKUP($B511,'Draft List'!$D$4:$AC$2598,AX$3,FALSE)&lt;&gt;0,VLOOKUP($B511,'Draft List'!$D$4:$AC$2598,AX$3,FALSE),"")</f>
        <v/>
      </c>
      <c r="AY511" t="str">
        <f>IF(VLOOKUP($B511,'Draft List'!$D$4:$AC$2598,AY$3,FALSE)&lt;&gt;0,VLOOKUP($B511,'Draft List'!$D$4:$AC$2598,AY$3,FALSE),"")</f>
        <v/>
      </c>
      <c r="AZ511" t="str">
        <f>IF(VLOOKUP($B511,'Draft List'!$D$4:$AC$2598,AZ$3,FALSE)&lt;&gt;0,VLOOKUP($B511,'Draft List'!$D$4:$AC$2598,AZ$3,FALSE),"")</f>
        <v/>
      </c>
      <c r="BA511" t="str">
        <f>IF(VLOOKUP($B511,'Draft List'!$D$4:$AC$2598,BA$3,FALSE)&lt;&gt;0,VLOOKUP($B511,'Draft List'!$D$4:$AC$2598,BA$3,FALSE),"")</f>
        <v/>
      </c>
    </row>
    <row r="512" spans="1:53" hidden="1" x14ac:dyDescent="0.25">
      <c r="A512" t="str">
        <f t="shared" si="56"/>
        <v>RPEric Young24</v>
      </c>
      <c r="B512" t="e">
        <f>VLOOKUP($A512,draft_listing_batters_stats!$A$1:$B$1324,2,FALSE)</f>
        <v>#N/A</v>
      </c>
      <c r="C512" s="1" t="s">
        <v>885</v>
      </c>
      <c r="D512" s="1" t="s">
        <v>220</v>
      </c>
      <c r="E512" s="1" t="s">
        <v>430</v>
      </c>
      <c r="F512" s="1">
        <v>24</v>
      </c>
      <c r="G512" s="1" t="s">
        <v>68</v>
      </c>
      <c r="H512" s="1" t="s">
        <v>44</v>
      </c>
      <c r="I512" s="1" t="s">
        <v>54</v>
      </c>
      <c r="J512" s="24" t="s">
        <v>54</v>
      </c>
      <c r="K512" s="1" t="s">
        <v>47</v>
      </c>
      <c r="L512" s="24" t="s">
        <v>46</v>
      </c>
      <c r="M512" s="1">
        <v>1</v>
      </c>
      <c r="N512" s="1">
        <v>2</v>
      </c>
      <c r="O512" s="1">
        <v>2</v>
      </c>
      <c r="P512" s="1">
        <v>3</v>
      </c>
      <c r="Q512" s="24">
        <v>1</v>
      </c>
      <c r="R512" s="1">
        <v>1</v>
      </c>
      <c r="S512" s="1">
        <v>4</v>
      </c>
      <c r="T512" s="1">
        <v>2</v>
      </c>
      <c r="U512" s="1">
        <v>7</v>
      </c>
      <c r="V512" s="24">
        <v>1</v>
      </c>
      <c r="W512" s="1">
        <v>7</v>
      </c>
      <c r="X512" s="1">
        <v>3</v>
      </c>
      <c r="Y512" s="24">
        <v>1</v>
      </c>
      <c r="Z512" s="1" t="s">
        <v>48</v>
      </c>
      <c r="AA512" s="1" t="s">
        <v>48</v>
      </c>
      <c r="AB512" s="1" t="s">
        <v>48</v>
      </c>
      <c r="AC512" s="1" t="s">
        <v>48</v>
      </c>
      <c r="AD512" s="1" t="s">
        <v>48</v>
      </c>
      <c r="AE512" s="1" t="s">
        <v>48</v>
      </c>
      <c r="AF512" s="1" t="s">
        <v>48</v>
      </c>
      <c r="AG512" s="24" t="s">
        <v>48</v>
      </c>
      <c r="AH512" s="1">
        <v>1</v>
      </c>
      <c r="AI512" s="1">
        <v>2</v>
      </c>
      <c r="AJ512" s="24">
        <v>2</v>
      </c>
      <c r="AK512" s="36" t="s">
        <v>50</v>
      </c>
      <c r="AL512" s="9">
        <f t="shared" si="57"/>
        <v>-1.7708028761658048</v>
      </c>
      <c r="AM512" s="9">
        <f t="shared" si="58"/>
        <v>-1.3098449168900737</v>
      </c>
      <c r="AN512">
        <f t="shared" si="59"/>
        <v>0</v>
      </c>
      <c r="AO512" s="6">
        <f t="shared" si="60"/>
        <v>0</v>
      </c>
      <c r="AP512" s="9">
        <f>($AL$3*AL512+$AM$3*AM512+$AN$3*AN512+$AO$3*AO512)+$K$3*VLOOKUP(K512,COND!$A$2:$C$7,2,FALSE)+$L$3*VLOOKUP(L512,COND!$A$2:$C$7,3,FALSE)</f>
        <v>-5.9952192902974648</v>
      </c>
      <c r="AQ512" s="28">
        <f t="shared" si="61"/>
        <v>-0.44011902532108427</v>
      </c>
      <c r="AR512" t="str">
        <f t="shared" si="62"/>
        <v>DH</v>
      </c>
      <c r="AS512">
        <v>700</v>
      </c>
      <c r="AT512">
        <v>508</v>
      </c>
      <c r="AV512" t="str">
        <f t="shared" si="63"/>
        <v>Unlikely</v>
      </c>
      <c r="AX512" t="e">
        <f>IF(VLOOKUP($B512,'Draft List'!$D$4:$AC$2598,AX$3,FALSE)&lt;&gt;0,VLOOKUP($B512,'Draft List'!$D$4:$AC$2598,AX$3,FALSE),"")</f>
        <v>#N/A</v>
      </c>
      <c r="AY512" t="e">
        <f>IF(VLOOKUP($B512,'Draft List'!$D$4:$AC$2598,AY$3,FALSE)&lt;&gt;0,VLOOKUP($B512,'Draft List'!$D$4:$AC$2598,AY$3,FALSE),"")</f>
        <v>#N/A</v>
      </c>
      <c r="AZ512" t="e">
        <f>IF(VLOOKUP($B512,'Draft List'!$D$4:$AC$2598,AZ$3,FALSE)&lt;&gt;0,VLOOKUP($B512,'Draft List'!$D$4:$AC$2598,AZ$3,FALSE),"")</f>
        <v>#N/A</v>
      </c>
      <c r="BA512" t="e">
        <f>IF(VLOOKUP($B512,'Draft List'!$D$4:$AC$2598,BA$3,FALSE)&lt;&gt;0,VLOOKUP($B512,'Draft List'!$D$4:$AC$2598,BA$3,FALSE),"")</f>
        <v>#N/A</v>
      </c>
    </row>
    <row r="513" spans="1:53" hidden="1" x14ac:dyDescent="0.25">
      <c r="A513" t="str">
        <f t="shared" si="56"/>
        <v>RPIván Torres24</v>
      </c>
      <c r="B513" t="e">
        <f>VLOOKUP($A513,draft_listing_batters_stats!$A$1:$B$1324,2,FALSE)</f>
        <v>#N/A</v>
      </c>
      <c r="C513" s="1" t="s">
        <v>885</v>
      </c>
      <c r="D513" s="1" t="s">
        <v>379</v>
      </c>
      <c r="E513" s="1" t="s">
        <v>283</v>
      </c>
      <c r="F513" s="1">
        <v>24</v>
      </c>
      <c r="G513" s="1" t="s">
        <v>68</v>
      </c>
      <c r="H513" s="1" t="s">
        <v>44</v>
      </c>
      <c r="I513" s="1" t="s">
        <v>54</v>
      </c>
      <c r="J513" s="24" t="s">
        <v>54</v>
      </c>
      <c r="K513" s="1" t="s">
        <v>46</v>
      </c>
      <c r="L513" s="24" t="s">
        <v>46</v>
      </c>
      <c r="M513" s="1">
        <v>2</v>
      </c>
      <c r="N513" s="1">
        <v>1</v>
      </c>
      <c r="O513" s="1">
        <v>1</v>
      </c>
      <c r="P513" s="1">
        <v>1</v>
      </c>
      <c r="Q513" s="24">
        <v>3</v>
      </c>
      <c r="R513" s="1">
        <v>3</v>
      </c>
      <c r="S513" s="1">
        <v>1</v>
      </c>
      <c r="T513" s="1">
        <v>1</v>
      </c>
      <c r="U513" s="1">
        <v>1</v>
      </c>
      <c r="V513" s="24">
        <v>4</v>
      </c>
      <c r="W513" s="1">
        <v>3</v>
      </c>
      <c r="X513" s="1">
        <v>3</v>
      </c>
      <c r="Y513" s="24">
        <v>1</v>
      </c>
      <c r="Z513" s="1" t="s">
        <v>48</v>
      </c>
      <c r="AA513" s="1" t="s">
        <v>48</v>
      </c>
      <c r="AB513" s="1" t="s">
        <v>48</v>
      </c>
      <c r="AC513" s="1" t="s">
        <v>48</v>
      </c>
      <c r="AD513" s="1" t="s">
        <v>48</v>
      </c>
      <c r="AE513" s="1" t="s">
        <v>48</v>
      </c>
      <c r="AF513" s="1" t="s">
        <v>48</v>
      </c>
      <c r="AG513" s="24" t="s">
        <v>48</v>
      </c>
      <c r="AH513" s="1">
        <v>2</v>
      </c>
      <c r="AI513" s="1">
        <v>1</v>
      </c>
      <c r="AJ513" s="24">
        <v>2</v>
      </c>
      <c r="AK513" s="36" t="s">
        <v>50</v>
      </c>
      <c r="AL513" s="9">
        <f t="shared" si="57"/>
        <v>-1.6817548339907307</v>
      </c>
      <c r="AM513" s="9">
        <f t="shared" si="58"/>
        <v>-1.3191826579709722</v>
      </c>
      <c r="AN513">
        <f t="shared" si="59"/>
        <v>0</v>
      </c>
      <c r="AO513" s="6">
        <f t="shared" si="60"/>
        <v>0</v>
      </c>
      <c r="AP513" s="9">
        <f>($AL$3*AL513+$AM$3*AM513+$AN$3*AN513+$AO$3*AO513)+$K$3*VLOOKUP(K513,COND!$A$2:$C$7,2,FALSE)+$L$3*VLOOKUP(L513,COND!$A$2:$C$7,3,FALSE)</f>
        <v>-5.9983673790507392</v>
      </c>
      <c r="AQ513" s="28">
        <f t="shared" si="61"/>
        <v>-0.44056786855540525</v>
      </c>
      <c r="AR513" t="str">
        <f t="shared" si="62"/>
        <v>DH</v>
      </c>
      <c r="AS513">
        <v>700</v>
      </c>
      <c r="AT513">
        <v>509</v>
      </c>
      <c r="AV513" t="str">
        <f t="shared" si="63"/>
        <v>Unlikely</v>
      </c>
      <c r="AX513" t="e">
        <f>IF(VLOOKUP($B513,'Draft List'!$D$4:$AC$2598,AX$3,FALSE)&lt;&gt;0,VLOOKUP($B513,'Draft List'!$D$4:$AC$2598,AX$3,FALSE),"")</f>
        <v>#N/A</v>
      </c>
      <c r="AY513" t="e">
        <f>IF(VLOOKUP($B513,'Draft List'!$D$4:$AC$2598,AY$3,FALSE)&lt;&gt;0,VLOOKUP($B513,'Draft List'!$D$4:$AC$2598,AY$3,FALSE),"")</f>
        <v>#N/A</v>
      </c>
      <c r="AZ513" t="e">
        <f>IF(VLOOKUP($B513,'Draft List'!$D$4:$AC$2598,AZ$3,FALSE)&lt;&gt;0,VLOOKUP($B513,'Draft List'!$D$4:$AC$2598,AZ$3,FALSE),"")</f>
        <v>#N/A</v>
      </c>
      <c r="BA513" t="e">
        <f>IF(VLOOKUP($B513,'Draft List'!$D$4:$AC$2598,BA$3,FALSE)&lt;&gt;0,VLOOKUP($B513,'Draft List'!$D$4:$AC$2598,BA$3,FALSE),"")</f>
        <v>#N/A</v>
      </c>
    </row>
    <row r="514" spans="1:53" hidden="1" x14ac:dyDescent="0.25">
      <c r="A514" t="str">
        <f t="shared" si="56"/>
        <v>RPClaudio Rodríguez24</v>
      </c>
      <c r="B514" t="e">
        <f>VLOOKUP($A514,draft_listing_batters_stats!$A$1:$B$1324,2,FALSE)</f>
        <v>#N/A</v>
      </c>
      <c r="C514" s="1" t="s">
        <v>885</v>
      </c>
      <c r="D514" s="1" t="s">
        <v>906</v>
      </c>
      <c r="E514" s="1" t="s">
        <v>225</v>
      </c>
      <c r="F514" s="1">
        <v>24</v>
      </c>
      <c r="G514" s="1" t="s">
        <v>44</v>
      </c>
      <c r="H514" s="1" t="s">
        <v>44</v>
      </c>
      <c r="I514" s="1" t="s">
        <v>54</v>
      </c>
      <c r="J514" s="24" t="s">
        <v>54</v>
      </c>
      <c r="K514" s="1" t="s">
        <v>47</v>
      </c>
      <c r="L514" s="24" t="s">
        <v>51</v>
      </c>
      <c r="M514" s="1">
        <v>1</v>
      </c>
      <c r="N514" s="1">
        <v>2</v>
      </c>
      <c r="O514" s="1">
        <v>2</v>
      </c>
      <c r="P514" s="1">
        <v>5</v>
      </c>
      <c r="Q514" s="24">
        <v>1</v>
      </c>
      <c r="R514" s="1">
        <v>1</v>
      </c>
      <c r="S514" s="1">
        <v>2</v>
      </c>
      <c r="T514" s="1">
        <v>2</v>
      </c>
      <c r="U514" s="1">
        <v>8</v>
      </c>
      <c r="V514" s="24">
        <v>1</v>
      </c>
      <c r="W514" s="1">
        <v>3</v>
      </c>
      <c r="X514" s="1">
        <v>4</v>
      </c>
      <c r="Y514" s="24">
        <v>1</v>
      </c>
      <c r="Z514" s="1" t="s">
        <v>48</v>
      </c>
      <c r="AA514" s="1" t="s">
        <v>48</v>
      </c>
      <c r="AB514" s="1" t="s">
        <v>48</v>
      </c>
      <c r="AC514" s="1" t="s">
        <v>48</v>
      </c>
      <c r="AD514" s="1" t="s">
        <v>48</v>
      </c>
      <c r="AE514" s="1" t="s">
        <v>48</v>
      </c>
      <c r="AF514" s="1" t="s">
        <v>48</v>
      </c>
      <c r="AG514" s="24" t="s">
        <v>48</v>
      </c>
      <c r="AH514" s="1">
        <v>2</v>
      </c>
      <c r="AI514" s="1">
        <v>1</v>
      </c>
      <c r="AJ514" s="24">
        <v>1</v>
      </c>
      <c r="AK514" s="36" t="s">
        <v>50</v>
      </c>
      <c r="AL514" s="9">
        <f t="shared" si="57"/>
        <v>-1.5913837761466427</v>
      </c>
      <c r="AM514" s="9">
        <f t="shared" si="58"/>
        <v>-1.3222551261178996</v>
      </c>
      <c r="AN514">
        <f t="shared" si="59"/>
        <v>0</v>
      </c>
      <c r="AO514" s="6">
        <f t="shared" si="60"/>
        <v>0</v>
      </c>
      <c r="AP514" s="9">
        <f>($AL$3*AL514+$AM$3*AM514+$AN$3*AN514+$AO$3*AO514)+$K$3*VLOOKUP(K514,COND!$A$2:$C$7,2,FALSE)+$L$3*VLOOKUP(L514,COND!$A$2:$C$7,3,FALSE)</f>
        <v>-6.0261998910294601</v>
      </c>
      <c r="AQ514" s="28">
        <f t="shared" si="61"/>
        <v>-0.44453612856167501</v>
      </c>
      <c r="AR514" t="str">
        <f t="shared" si="62"/>
        <v>DH</v>
      </c>
      <c r="AS514">
        <v>700</v>
      </c>
      <c r="AT514">
        <v>510</v>
      </c>
      <c r="AV514" t="str">
        <f t="shared" si="63"/>
        <v>Unlikely</v>
      </c>
      <c r="AX514" t="e">
        <f>IF(VLOOKUP($B514,'Draft List'!$D$4:$AC$2598,AX$3,FALSE)&lt;&gt;0,VLOOKUP($B514,'Draft List'!$D$4:$AC$2598,AX$3,FALSE),"")</f>
        <v>#N/A</v>
      </c>
      <c r="AY514" t="e">
        <f>IF(VLOOKUP($B514,'Draft List'!$D$4:$AC$2598,AY$3,FALSE)&lt;&gt;0,VLOOKUP($B514,'Draft List'!$D$4:$AC$2598,AY$3,FALSE),"")</f>
        <v>#N/A</v>
      </c>
      <c r="AZ514" t="e">
        <f>IF(VLOOKUP($B514,'Draft List'!$D$4:$AC$2598,AZ$3,FALSE)&lt;&gt;0,VLOOKUP($B514,'Draft List'!$D$4:$AC$2598,AZ$3,FALSE),"")</f>
        <v>#N/A</v>
      </c>
      <c r="BA514" t="e">
        <f>IF(VLOOKUP($B514,'Draft List'!$D$4:$AC$2598,BA$3,FALSE)&lt;&gt;0,VLOOKUP($B514,'Draft List'!$D$4:$AC$2598,BA$3,FALSE),"")</f>
        <v>#N/A</v>
      </c>
    </row>
    <row r="515" spans="1:53" hidden="1" x14ac:dyDescent="0.25">
      <c r="A515" t="str">
        <f t="shared" si="56"/>
        <v>2BLonnie Whittier21</v>
      </c>
      <c r="B515">
        <f>VLOOKUP($A515,draft_listing_batters_stats!$A$1:$B$1324,2,FALSE)</f>
        <v>14525</v>
      </c>
      <c r="C515" s="1" t="s">
        <v>78</v>
      </c>
      <c r="D515" s="1" t="s">
        <v>565</v>
      </c>
      <c r="E515" s="1" t="s">
        <v>1737</v>
      </c>
      <c r="F515" s="1">
        <v>21</v>
      </c>
      <c r="G515" s="1" t="s">
        <v>44</v>
      </c>
      <c r="H515" s="1" t="s">
        <v>44</v>
      </c>
      <c r="I515" s="1" t="s">
        <v>54</v>
      </c>
      <c r="J515" s="24" t="s">
        <v>54</v>
      </c>
      <c r="K515" s="1" t="s">
        <v>47</v>
      </c>
      <c r="L515" s="24" t="s">
        <v>46</v>
      </c>
      <c r="M515" s="1">
        <v>1</v>
      </c>
      <c r="N515" s="1">
        <v>2</v>
      </c>
      <c r="O515" s="1">
        <v>2</v>
      </c>
      <c r="P515" s="1">
        <v>3</v>
      </c>
      <c r="Q515" s="24">
        <v>1</v>
      </c>
      <c r="R515" s="1">
        <v>1</v>
      </c>
      <c r="S515" s="1">
        <v>2</v>
      </c>
      <c r="T515" s="1">
        <v>3</v>
      </c>
      <c r="U515" s="1">
        <v>6</v>
      </c>
      <c r="V515" s="24">
        <v>1</v>
      </c>
      <c r="W515" s="1">
        <v>5</v>
      </c>
      <c r="X515" s="1">
        <v>2</v>
      </c>
      <c r="Y515" s="24">
        <v>1</v>
      </c>
      <c r="Z515" s="1" t="s">
        <v>48</v>
      </c>
      <c r="AA515" s="1" t="s">
        <v>48</v>
      </c>
      <c r="AB515" s="1">
        <v>7</v>
      </c>
      <c r="AC515" s="1" t="s">
        <v>48</v>
      </c>
      <c r="AD515" s="1">
        <v>1</v>
      </c>
      <c r="AE515" s="1" t="s">
        <v>48</v>
      </c>
      <c r="AF515" s="1" t="s">
        <v>48</v>
      </c>
      <c r="AG515" s="24" t="s">
        <v>48</v>
      </c>
      <c r="AH515" s="1">
        <v>7</v>
      </c>
      <c r="AI515" s="1">
        <v>9</v>
      </c>
      <c r="AJ515" s="24">
        <v>10</v>
      </c>
      <c r="AK515" s="36" t="s">
        <v>854</v>
      </c>
      <c r="AL515" s="9">
        <f t="shared" si="57"/>
        <v>-1.7708028761658048</v>
      </c>
      <c r="AM515" s="9">
        <f t="shared" si="58"/>
        <v>-1.4186127321131601</v>
      </c>
      <c r="AN515">
        <f t="shared" si="59"/>
        <v>4</v>
      </c>
      <c r="AO515" s="6">
        <f t="shared" si="60"/>
        <v>0.6</v>
      </c>
      <c r="AP515" s="9">
        <f>($AL$3*AL515+$AM$3*AM515+$AN$3*AN515+$AO$3*AO515)+$K$3*VLOOKUP(K515,COND!$A$2:$C$7,2,FALSE)+$L$3*VLOOKUP(L515,COND!$A$2:$C$7,3,FALSE)</f>
        <v>-6.0337664063078336</v>
      </c>
      <c r="AQ515" s="28">
        <f t="shared" si="61"/>
        <v>-0.44561493524606466</v>
      </c>
      <c r="AR515" t="str">
        <f t="shared" si="62"/>
        <v>2B</v>
      </c>
      <c r="AS515">
        <v>700</v>
      </c>
      <c r="AT515">
        <v>511</v>
      </c>
      <c r="AV515" t="str">
        <f t="shared" si="63"/>
        <v>Unlikely</v>
      </c>
      <c r="AX515">
        <f>IF(VLOOKUP($B515,'Draft List'!$D$4:$AC$2598,AX$3,FALSE)&lt;&gt;0,VLOOKUP($B515,'Draft List'!$D$4:$AC$2598,AX$3,FALSE),"")</f>
        <v>289</v>
      </c>
      <c r="AY515">
        <f>IF(VLOOKUP($B515,'Draft List'!$D$4:$AC$2598,AY$3,FALSE)&lt;&gt;0,VLOOKUP($B515,'Draft List'!$D$4:$AC$2598,AY$3,FALSE),"")</f>
        <v>11</v>
      </c>
      <c r="AZ515">
        <f>IF(VLOOKUP($B515,'Draft List'!$D$4:$AC$2598,AZ$3,FALSE)&lt;&gt;0,VLOOKUP($B515,'Draft List'!$D$4:$AC$2598,AZ$3,FALSE),"")</f>
        <v>23</v>
      </c>
      <c r="BA515" t="str">
        <f>IF(VLOOKUP($B515,'Draft List'!$D$4:$AC$2598,BA$3,FALSE)&lt;&gt;0,VLOOKUP($B515,'Draft List'!$D$4:$AC$2598,BA$3,FALSE),"")</f>
        <v>Hartford Harpoon</v>
      </c>
    </row>
    <row r="516" spans="1:53" hidden="1" x14ac:dyDescent="0.25">
      <c r="A516" t="str">
        <f t="shared" si="56"/>
        <v>RPLuis Gonzáles24</v>
      </c>
      <c r="B516" t="e">
        <f>VLOOKUP($A516,draft_listing_batters_stats!$A$1:$B$1324,2,FALSE)</f>
        <v>#N/A</v>
      </c>
      <c r="C516" s="1" t="s">
        <v>885</v>
      </c>
      <c r="D516" s="1" t="s">
        <v>133</v>
      </c>
      <c r="E516" s="1" t="s">
        <v>490</v>
      </c>
      <c r="F516" s="1">
        <v>24</v>
      </c>
      <c r="G516" s="1" t="s">
        <v>58</v>
      </c>
      <c r="H516" s="1" t="s">
        <v>58</v>
      </c>
      <c r="I516" s="1" t="s">
        <v>54</v>
      </c>
      <c r="J516" s="24" t="s">
        <v>54</v>
      </c>
      <c r="K516" s="1" t="s">
        <v>47</v>
      </c>
      <c r="L516" s="24" t="s">
        <v>46</v>
      </c>
      <c r="M516" s="1">
        <v>2</v>
      </c>
      <c r="N516" s="1">
        <v>2</v>
      </c>
      <c r="O516" s="1">
        <v>2</v>
      </c>
      <c r="P516" s="1">
        <v>2</v>
      </c>
      <c r="Q516" s="24">
        <v>3</v>
      </c>
      <c r="R516" s="1">
        <v>2</v>
      </c>
      <c r="S516" s="1">
        <v>3</v>
      </c>
      <c r="T516" s="1">
        <v>2</v>
      </c>
      <c r="U516" s="1">
        <v>3</v>
      </c>
      <c r="V516" s="24">
        <v>3</v>
      </c>
      <c r="W516" s="1">
        <v>5</v>
      </c>
      <c r="X516" s="1">
        <v>4</v>
      </c>
      <c r="Y516" s="24">
        <v>1</v>
      </c>
      <c r="Z516" s="1" t="s">
        <v>48</v>
      </c>
      <c r="AA516" s="1" t="s">
        <v>48</v>
      </c>
      <c r="AB516" s="1" t="s">
        <v>48</v>
      </c>
      <c r="AC516" s="1" t="s">
        <v>48</v>
      </c>
      <c r="AD516" s="1" t="s">
        <v>48</v>
      </c>
      <c r="AE516" s="1" t="s">
        <v>48</v>
      </c>
      <c r="AF516" s="1" t="s">
        <v>48</v>
      </c>
      <c r="AG516" s="24" t="s">
        <v>48</v>
      </c>
      <c r="AH516" s="1">
        <v>1</v>
      </c>
      <c r="AI516" s="1">
        <v>3</v>
      </c>
      <c r="AJ516" s="24">
        <v>2</v>
      </c>
      <c r="AK516" s="36" t="s">
        <v>50</v>
      </c>
      <c r="AL516" s="9">
        <f t="shared" si="57"/>
        <v>-1.4579239103385446</v>
      </c>
      <c r="AM516" s="9">
        <f t="shared" si="58"/>
        <v>-1.31715448071026</v>
      </c>
      <c r="AN516">
        <f t="shared" si="59"/>
        <v>0</v>
      </c>
      <c r="AO516" s="6">
        <f t="shared" si="60"/>
        <v>0</v>
      </c>
      <c r="AP516" s="9">
        <f>($AL$3*AL516+$AM$3*AM516+$AN$3*AN516+$AO$3*AO516)+$K$3*VLOOKUP(K516,COND!$A$2:$C$7,2,FALSE)+$L$3*VLOOKUP(L516,COND!$A$2:$C$7,3,FALSE)</f>
        <v>-6.0516461595569737</v>
      </c>
      <c r="AQ516" s="28">
        <f t="shared" si="61"/>
        <v>-0.44816416651181534</v>
      </c>
      <c r="AR516" t="str">
        <f t="shared" si="62"/>
        <v>DH</v>
      </c>
      <c r="AS516">
        <v>700</v>
      </c>
      <c r="AT516">
        <v>512</v>
      </c>
      <c r="AV516" t="str">
        <f t="shared" si="63"/>
        <v>Unlikely</v>
      </c>
      <c r="AX516" t="e">
        <f>IF(VLOOKUP($B516,'Draft List'!$D$4:$AC$2598,AX$3,FALSE)&lt;&gt;0,VLOOKUP($B516,'Draft List'!$D$4:$AC$2598,AX$3,FALSE),"")</f>
        <v>#N/A</v>
      </c>
      <c r="AY516" t="e">
        <f>IF(VLOOKUP($B516,'Draft List'!$D$4:$AC$2598,AY$3,FALSE)&lt;&gt;0,VLOOKUP($B516,'Draft List'!$D$4:$AC$2598,AY$3,FALSE),"")</f>
        <v>#N/A</v>
      </c>
      <c r="AZ516" t="e">
        <f>IF(VLOOKUP($B516,'Draft List'!$D$4:$AC$2598,AZ$3,FALSE)&lt;&gt;0,VLOOKUP($B516,'Draft List'!$D$4:$AC$2598,AZ$3,FALSE),"")</f>
        <v>#N/A</v>
      </c>
      <c r="BA516" t="e">
        <f>IF(VLOOKUP($B516,'Draft List'!$D$4:$AC$2598,BA$3,FALSE)&lt;&gt;0,VLOOKUP($B516,'Draft List'!$D$4:$AC$2598,BA$3,FALSE),"")</f>
        <v>#N/A</v>
      </c>
    </row>
    <row r="517" spans="1:53" hidden="1" x14ac:dyDescent="0.25">
      <c r="A517" t="str">
        <f t="shared" ref="A517:A580" si="64">IF(C517="C","C-",C517)&amp;D517&amp;" "&amp;E517&amp;F517</f>
        <v>2BMike Chaney21</v>
      </c>
      <c r="B517">
        <f>VLOOKUP($A517,draft_listing_batters_stats!$A$1:$B$1324,2,FALSE)</f>
        <v>9739</v>
      </c>
      <c r="C517" s="1" t="s">
        <v>78</v>
      </c>
      <c r="D517" s="1" t="s">
        <v>159</v>
      </c>
      <c r="E517" s="1" t="s">
        <v>1088</v>
      </c>
      <c r="F517" s="1">
        <v>21</v>
      </c>
      <c r="G517" s="1" t="s">
        <v>44</v>
      </c>
      <c r="H517" s="1" t="s">
        <v>44</v>
      </c>
      <c r="I517" s="1" t="s">
        <v>54</v>
      </c>
      <c r="J517" s="24" t="s">
        <v>54</v>
      </c>
      <c r="K517" s="1" t="s">
        <v>46</v>
      </c>
      <c r="L517" s="24" t="s">
        <v>46</v>
      </c>
      <c r="M517" s="1">
        <v>1</v>
      </c>
      <c r="N517" s="1">
        <v>3</v>
      </c>
      <c r="O517" s="1">
        <v>1</v>
      </c>
      <c r="P517" s="1">
        <v>2</v>
      </c>
      <c r="Q517" s="24">
        <v>1</v>
      </c>
      <c r="R517" s="1">
        <v>2</v>
      </c>
      <c r="S517" s="1">
        <v>3</v>
      </c>
      <c r="T517" s="1">
        <v>1</v>
      </c>
      <c r="U517" s="1">
        <v>3</v>
      </c>
      <c r="V517" s="24">
        <v>3</v>
      </c>
      <c r="W517" s="1">
        <v>5</v>
      </c>
      <c r="X517" s="1">
        <v>4</v>
      </c>
      <c r="Y517" s="24">
        <v>1</v>
      </c>
      <c r="Z517" s="1" t="s">
        <v>48</v>
      </c>
      <c r="AA517" s="1" t="s">
        <v>48</v>
      </c>
      <c r="AB517" s="1">
        <v>7</v>
      </c>
      <c r="AC517" s="1">
        <v>2</v>
      </c>
      <c r="AD517" s="1">
        <v>3</v>
      </c>
      <c r="AE517" s="1">
        <v>2</v>
      </c>
      <c r="AF517" s="1">
        <v>1</v>
      </c>
      <c r="AG517" s="24" t="s">
        <v>48</v>
      </c>
      <c r="AH517" s="1">
        <v>6</v>
      </c>
      <c r="AI517" s="1">
        <v>7</v>
      </c>
      <c r="AJ517" s="24">
        <v>9</v>
      </c>
      <c r="AK517" s="36" t="s">
        <v>854</v>
      </c>
      <c r="AL517" s="9">
        <f t="shared" ref="AL517:AL580" si="65">($M$3*(M517-$R$1)/$R$2+$N$3*(N517-$S$1)/$S$2+$O$3*(O517-$T$1)/$T$2+$P$3*(P517-$U$1)/$U$2+$Q$3*(Q517-$V$1)/$V$2)/(SUM($M$3:$Q$3))</f>
        <v>-1.8925140405805838</v>
      </c>
      <c r="AM517" s="9">
        <f t="shared" ref="AM517:AM580" si="66">($M$3*(R517-$R$1)/$R$2+$N$3*(S517-$S$1)/$S$2+$O$3*(T517-$T$1)/$T$2+$P$3*(U517-$U$1)/$U$2+$Q$3*(V517-$V$1)/$V$2)/(SUM($M$3:$Q$3))</f>
        <v>-1.4002159747341614</v>
      </c>
      <c r="AN517">
        <f t="shared" ref="AN517:AN580" si="67">IF(AVERAGE(AH517:AI517)&gt;9,1,0)+IF(AVERAGE(AH517:AI517)&gt;7,1,0)+IF(AH517&gt;7,1,0)+IF(AI517&gt;7,1,0)+IF(AJ517&gt;8,1,0)+IF(AJ517&gt;6,1,0)</f>
        <v>2</v>
      </c>
      <c r="AO517" s="6">
        <f t="shared" ref="AO517:AO580" si="68">MIN(2,IF(OR(Z517="-",Y517&lt;5),0,1+IF(Z517&gt;7,1+IF(Y517&gt;7,0.25,0),IF(Z517&gt;4,0.5+IF(Y517&gt;7,0.25,0),0+IF(Y517&gt;7,0.25))))+IF(AA517="-",0,IF(AA517&gt;9,0.5,IF(AA517&gt;7,0.25,0)))+IF(AB517="-",0,IF(AB517&gt;7,1.1,IF(AB517&gt;4,0.6,0)))+IF(OR(AC517="-",W517&lt;5),0,IF(AC517&gt;7,1+IF(W517&gt;7,0.25,0),IF(AC517&gt;4,0.5+IF(W517&gt;7,0.25,0),0)))+IF(AD517="-",0,IF(AD517&gt;7,1.5,IF(AD517&gt;4,1,0)))+IF(AE517="-",0,IF(AE517&gt;9,0.5,IF(AE517&gt;7,0.25,0)))+IF(AF517="-",0,IF(AF517&gt;7,1.25,IF(AF517&gt;4,0.75,0)))+IF(OR(AG517="-",X517&lt;4),0,IF(AG517&gt;7,1+IF(X517&gt;7,0.15,0),IF(AG517&gt;4,0.5+IF(X517&gt;7,0.15,0),0))))</f>
        <v>0.6</v>
      </c>
      <c r="AP517" s="9">
        <f>($AL$3*AL517+$AM$3*AM517+$AN$3*AN517+$AO$3*AO517)+$K$3*VLOOKUP(K517,COND!$A$2:$C$7,2,FALSE)+$L$3*VLOOKUP(L517,COND!$A$2:$C$7,3,FALSE)</f>
        <v>-6.0585097675346624</v>
      </c>
      <c r="AQ517" s="28">
        <f t="shared" ref="AQ517:AQ580" si="69">STANDARDIZE(AP517,AVERAGE($AP$5:$AP$1292),STDEVP($AP$5:$AP$1292))</f>
        <v>-0.44914275518744046</v>
      </c>
      <c r="AR517" t="str">
        <f t="shared" ref="AR517:AR580" si="70">IF(AND(Z517&lt;&gt;"-",Y517&gt;1),"C",IF(AB517=MAX(AB517:AD517),"2B",IF(AD517=MAX(AB517:AD517),"SS",IF(OR(AC517=MAX(AA517:AD517),AND(AC517&lt;&gt;"-",AC517&gt;4,W517&gt;5)),"3B",IF(AF517=MAX(AE517:AG517),"CF",IF(AND(AG517=MAX(AE517,AG517),AND(X517&gt;5,AE517&lt;&gt;"-")),"RF",IF(AE517&lt;&gt;"-","LF",IF(AA517&lt;&gt;"-","1B","DH"))))))))</f>
        <v>2B</v>
      </c>
      <c r="AS517">
        <v>700</v>
      </c>
      <c r="AT517">
        <v>513</v>
      </c>
      <c r="AV517" t="str">
        <f t="shared" ref="AV517:AV580" si="71">IF(AND($R517&gt;=6,AVERAGE($T517:$U517)&gt;=6),"Likely",IF(OR($R517&gt;6,AND($R517=6,AVERAGE($T517:$U517)&gt;=3),AND($R517&gt;=5,AVERAGE($T517:$U517)&gt;=5),AVERAGE($R517,$T517:$U517)&gt;5),"Possible","Unlikely"))</f>
        <v>Unlikely</v>
      </c>
      <c r="AX517" t="str">
        <f>IF(VLOOKUP($B517,'Draft List'!$D$4:$AC$2598,AX$3,FALSE)&lt;&gt;0,VLOOKUP($B517,'Draft List'!$D$4:$AC$2598,AX$3,FALSE),"")</f>
        <v/>
      </c>
      <c r="AY517" t="str">
        <f>IF(VLOOKUP($B517,'Draft List'!$D$4:$AC$2598,AY$3,FALSE)&lt;&gt;0,VLOOKUP($B517,'Draft List'!$D$4:$AC$2598,AY$3,FALSE),"")</f>
        <v/>
      </c>
      <c r="AZ517" t="str">
        <f>IF(VLOOKUP($B517,'Draft List'!$D$4:$AC$2598,AZ$3,FALSE)&lt;&gt;0,VLOOKUP($B517,'Draft List'!$D$4:$AC$2598,AZ$3,FALSE),"")</f>
        <v/>
      </c>
      <c r="BA517" t="str">
        <f>IF(VLOOKUP($B517,'Draft List'!$D$4:$AC$2598,BA$3,FALSE)&lt;&gt;0,VLOOKUP($B517,'Draft List'!$D$4:$AC$2598,BA$3,FALSE),"")</f>
        <v/>
      </c>
    </row>
    <row r="518" spans="1:53" hidden="1" x14ac:dyDescent="0.25">
      <c r="A518" t="str">
        <f t="shared" si="64"/>
        <v>1BSteve Kattenberg21</v>
      </c>
      <c r="B518">
        <f>VLOOKUP($A518,draft_listing_batters_stats!$A$1:$B$1324,2,FALSE)</f>
        <v>11174</v>
      </c>
      <c r="C518" s="1" t="s">
        <v>94</v>
      </c>
      <c r="D518" s="1" t="s">
        <v>151</v>
      </c>
      <c r="E518" s="1" t="s">
        <v>1302</v>
      </c>
      <c r="F518" s="1">
        <v>21</v>
      </c>
      <c r="G518" s="1" t="s">
        <v>68</v>
      </c>
      <c r="H518" s="1" t="s">
        <v>44</v>
      </c>
      <c r="I518" s="1" t="s">
        <v>54</v>
      </c>
      <c r="J518" s="24" t="s">
        <v>54</v>
      </c>
      <c r="K518" s="1" t="s">
        <v>47</v>
      </c>
      <c r="L518" s="24" t="s">
        <v>46</v>
      </c>
      <c r="M518" s="1">
        <v>2</v>
      </c>
      <c r="N518" s="1">
        <v>2</v>
      </c>
      <c r="O518" s="1">
        <v>1</v>
      </c>
      <c r="P518" s="1">
        <v>2</v>
      </c>
      <c r="Q518" s="24">
        <v>2</v>
      </c>
      <c r="R518" s="1">
        <v>2</v>
      </c>
      <c r="S518" s="1">
        <v>3</v>
      </c>
      <c r="T518" s="1">
        <v>1</v>
      </c>
      <c r="U518" s="1">
        <v>3</v>
      </c>
      <c r="V518" s="24">
        <v>3</v>
      </c>
      <c r="W518" s="1">
        <v>7</v>
      </c>
      <c r="X518" s="1">
        <v>7</v>
      </c>
      <c r="Y518" s="24">
        <v>1</v>
      </c>
      <c r="Z518" s="1" t="s">
        <v>48</v>
      </c>
      <c r="AA518" s="1">
        <v>7</v>
      </c>
      <c r="AB518" s="1">
        <v>3</v>
      </c>
      <c r="AC518" s="1">
        <v>3</v>
      </c>
      <c r="AD518" s="1">
        <v>3</v>
      </c>
      <c r="AE518" s="1" t="s">
        <v>48</v>
      </c>
      <c r="AF518" s="1" t="s">
        <v>48</v>
      </c>
      <c r="AG518" s="24" t="s">
        <v>48</v>
      </c>
      <c r="AH518" s="1">
        <v>10</v>
      </c>
      <c r="AI518" s="1">
        <v>10</v>
      </c>
      <c r="AJ518" s="24">
        <v>9</v>
      </c>
      <c r="AK518" s="36" t="s">
        <v>826</v>
      </c>
      <c r="AL518" s="9">
        <f t="shared" si="65"/>
        <v>-1.5810017441795292</v>
      </c>
      <c r="AM518" s="9">
        <f t="shared" si="66"/>
        <v>-1.4002159747341614</v>
      </c>
      <c r="AN518">
        <f t="shared" si="67"/>
        <v>6</v>
      </c>
      <c r="AO518" s="6">
        <f t="shared" si="68"/>
        <v>0</v>
      </c>
      <c r="AP518" s="9">
        <f>($AL$3*AL518+$AM$3*AM518+$AN$3*AN518+$AO$3*AO518)+$K$3*VLOOKUP(K518,COND!$A$2:$C$7,2,FALSE)+$L$3*VLOOKUP(L518,COND!$A$2:$C$7,3,FALSE)</f>
        <v>-6.0606918712278901</v>
      </c>
      <c r="AQ518" s="28">
        <f t="shared" si="69"/>
        <v>-0.44945387172704671</v>
      </c>
      <c r="AR518" t="str">
        <f t="shared" si="70"/>
        <v>2B</v>
      </c>
      <c r="AS518">
        <v>700</v>
      </c>
      <c r="AT518">
        <v>514</v>
      </c>
      <c r="AV518" t="str">
        <f t="shared" si="71"/>
        <v>Unlikely</v>
      </c>
      <c r="AX518" t="str">
        <f>IF(VLOOKUP($B518,'Draft List'!$D$4:$AC$2598,AX$3,FALSE)&lt;&gt;0,VLOOKUP($B518,'Draft List'!$D$4:$AC$2598,AX$3,FALSE),"")</f>
        <v/>
      </c>
      <c r="AY518" t="str">
        <f>IF(VLOOKUP($B518,'Draft List'!$D$4:$AC$2598,AY$3,FALSE)&lt;&gt;0,VLOOKUP($B518,'Draft List'!$D$4:$AC$2598,AY$3,FALSE),"")</f>
        <v/>
      </c>
      <c r="AZ518" t="str">
        <f>IF(VLOOKUP($B518,'Draft List'!$D$4:$AC$2598,AZ$3,FALSE)&lt;&gt;0,VLOOKUP($B518,'Draft List'!$D$4:$AC$2598,AZ$3,FALSE),"")</f>
        <v/>
      </c>
      <c r="BA518" t="str">
        <f>IF(VLOOKUP($B518,'Draft List'!$D$4:$AC$2598,BA$3,FALSE)&lt;&gt;0,VLOOKUP($B518,'Draft List'!$D$4:$AC$2598,BA$3,FALSE),"")</f>
        <v/>
      </c>
    </row>
    <row r="519" spans="1:53" hidden="1" x14ac:dyDescent="0.25">
      <c r="A519" t="str">
        <f t="shared" si="64"/>
        <v>RPCésar Castillo23</v>
      </c>
      <c r="B519" t="e">
        <f>VLOOKUP($A519,draft_listing_batters_stats!$A$1:$B$1324,2,FALSE)</f>
        <v>#N/A</v>
      </c>
      <c r="C519" s="1" t="s">
        <v>885</v>
      </c>
      <c r="D519" s="1" t="s">
        <v>215</v>
      </c>
      <c r="E519" s="1" t="s">
        <v>475</v>
      </c>
      <c r="F519" s="1">
        <v>23</v>
      </c>
      <c r="G519" s="1" t="s">
        <v>44</v>
      </c>
      <c r="H519" s="1" t="s">
        <v>44</v>
      </c>
      <c r="I519" s="1" t="s">
        <v>54</v>
      </c>
      <c r="J519" s="24" t="s">
        <v>54</v>
      </c>
      <c r="K519" s="1" t="s">
        <v>46</v>
      </c>
      <c r="L519" s="24" t="s">
        <v>51</v>
      </c>
      <c r="M519" s="1">
        <v>1</v>
      </c>
      <c r="N519" s="1">
        <v>2</v>
      </c>
      <c r="O519" s="1">
        <v>1</v>
      </c>
      <c r="P519" s="1">
        <v>3</v>
      </c>
      <c r="Q519" s="24">
        <v>2</v>
      </c>
      <c r="R519" s="1">
        <v>1</v>
      </c>
      <c r="S519" s="1">
        <v>2</v>
      </c>
      <c r="T519" s="1">
        <v>2</v>
      </c>
      <c r="U519" s="1">
        <v>7</v>
      </c>
      <c r="V519" s="24">
        <v>3</v>
      </c>
      <c r="W519" s="1">
        <v>6</v>
      </c>
      <c r="X519" s="1">
        <v>1</v>
      </c>
      <c r="Y519" s="24">
        <v>1</v>
      </c>
      <c r="Z519" s="1" t="s">
        <v>48</v>
      </c>
      <c r="AA519" s="1" t="s">
        <v>48</v>
      </c>
      <c r="AB519" s="1" t="s">
        <v>48</v>
      </c>
      <c r="AC519" s="1" t="s">
        <v>48</v>
      </c>
      <c r="AD519" s="1" t="s">
        <v>48</v>
      </c>
      <c r="AE519" s="1" t="s">
        <v>48</v>
      </c>
      <c r="AF519" s="1" t="s">
        <v>48</v>
      </c>
      <c r="AG519" s="24" t="s">
        <v>48</v>
      </c>
      <c r="AH519" s="1">
        <v>4</v>
      </c>
      <c r="AI519" s="1">
        <v>1</v>
      </c>
      <c r="AJ519" s="24">
        <v>3</v>
      </c>
      <c r="AK519" s="36" t="s">
        <v>48</v>
      </c>
      <c r="AL519" s="9">
        <f t="shared" si="65"/>
        <v>-1.8138480303726225</v>
      </c>
      <c r="AM519" s="9">
        <f t="shared" si="66"/>
        <v>-1.3319319964933136</v>
      </c>
      <c r="AN519">
        <f t="shared" si="67"/>
        <v>0</v>
      </c>
      <c r="AO519" s="6">
        <f t="shared" si="68"/>
        <v>0</v>
      </c>
      <c r="AP519" s="9">
        <f>($AL$3*AL519+$AM$3*AM519+$AN$3*AN519+$AO$3*AO519)+$K$3*VLOOKUP(K519,COND!$A$2:$C$7,2,FALSE)+$L$3*VLOOKUP(L519,COND!$A$2:$C$7,3,FALSE)</f>
        <v>-6.0645687609570249</v>
      </c>
      <c r="AQ519" s="28">
        <f t="shared" si="69"/>
        <v>-0.45000662479772197</v>
      </c>
      <c r="AR519" t="str">
        <f t="shared" si="70"/>
        <v>DH</v>
      </c>
      <c r="AS519">
        <v>700</v>
      </c>
      <c r="AT519">
        <v>515</v>
      </c>
      <c r="AV519" t="str">
        <f t="shared" si="71"/>
        <v>Unlikely</v>
      </c>
      <c r="AX519" t="e">
        <f>IF(VLOOKUP($B519,'Draft List'!$D$4:$AC$2598,AX$3,FALSE)&lt;&gt;0,VLOOKUP($B519,'Draft List'!$D$4:$AC$2598,AX$3,FALSE),"")</f>
        <v>#N/A</v>
      </c>
      <c r="AY519" t="e">
        <f>IF(VLOOKUP($B519,'Draft List'!$D$4:$AC$2598,AY$3,FALSE)&lt;&gt;0,VLOOKUP($B519,'Draft List'!$D$4:$AC$2598,AY$3,FALSE),"")</f>
        <v>#N/A</v>
      </c>
      <c r="AZ519" t="e">
        <f>IF(VLOOKUP($B519,'Draft List'!$D$4:$AC$2598,AZ$3,FALSE)&lt;&gt;0,VLOOKUP($B519,'Draft List'!$D$4:$AC$2598,AZ$3,FALSE),"")</f>
        <v>#N/A</v>
      </c>
      <c r="BA519" t="e">
        <f>IF(VLOOKUP($B519,'Draft List'!$D$4:$AC$2598,BA$3,FALSE)&lt;&gt;0,VLOOKUP($B519,'Draft List'!$D$4:$AC$2598,BA$3,FALSE),"")</f>
        <v>#N/A</v>
      </c>
    </row>
    <row r="520" spans="1:53" hidden="1" x14ac:dyDescent="0.25">
      <c r="A520" t="str">
        <f t="shared" si="64"/>
        <v>SSErnest Goff21</v>
      </c>
      <c r="B520">
        <f>VLOOKUP($A520,draft_listing_batters_stats!$A$1:$B$1324,2,FALSE)</f>
        <v>14530</v>
      </c>
      <c r="C520" s="1" t="s">
        <v>79</v>
      </c>
      <c r="D520" s="1" t="s">
        <v>1195</v>
      </c>
      <c r="E520" s="1" t="s">
        <v>753</v>
      </c>
      <c r="F520" s="1">
        <v>21</v>
      </c>
      <c r="G520" s="1" t="s">
        <v>44</v>
      </c>
      <c r="H520" s="1" t="s">
        <v>44</v>
      </c>
      <c r="I520" s="1" t="s">
        <v>54</v>
      </c>
      <c r="J520" s="24" t="s">
        <v>54</v>
      </c>
      <c r="K520" s="1" t="s">
        <v>47</v>
      </c>
      <c r="L520" s="24" t="s">
        <v>51</v>
      </c>
      <c r="M520" s="1">
        <v>1</v>
      </c>
      <c r="N520" s="1">
        <v>1</v>
      </c>
      <c r="O520" s="1">
        <v>2</v>
      </c>
      <c r="P520" s="1">
        <v>3</v>
      </c>
      <c r="Q520" s="24">
        <v>1</v>
      </c>
      <c r="R520" s="1">
        <v>1</v>
      </c>
      <c r="S520" s="1">
        <v>1</v>
      </c>
      <c r="T520" s="1">
        <v>3</v>
      </c>
      <c r="U520" s="1">
        <v>7</v>
      </c>
      <c r="V520" s="24">
        <v>1</v>
      </c>
      <c r="W520" s="1">
        <v>7</v>
      </c>
      <c r="X520" s="1">
        <v>6</v>
      </c>
      <c r="Y520" s="24">
        <v>1</v>
      </c>
      <c r="Z520" s="1" t="s">
        <v>48</v>
      </c>
      <c r="AA520" s="1" t="s">
        <v>48</v>
      </c>
      <c r="AB520" s="1" t="s">
        <v>48</v>
      </c>
      <c r="AC520" s="1" t="s">
        <v>48</v>
      </c>
      <c r="AD520" s="1">
        <v>2</v>
      </c>
      <c r="AE520" s="1" t="s">
        <v>48</v>
      </c>
      <c r="AF520" s="1" t="s">
        <v>48</v>
      </c>
      <c r="AG520" s="24" t="s">
        <v>48</v>
      </c>
      <c r="AH520" s="1">
        <v>5</v>
      </c>
      <c r="AI520" s="1">
        <v>10</v>
      </c>
      <c r="AJ520" s="24">
        <v>10</v>
      </c>
      <c r="AK520" s="36" t="s">
        <v>961</v>
      </c>
      <c r="AL520" s="9">
        <f t="shared" si="65"/>
        <v>-1.8218627557845084</v>
      </c>
      <c r="AM520" s="9">
        <f t="shared" si="66"/>
        <v>-1.3799630617222829</v>
      </c>
      <c r="AN520">
        <f t="shared" si="67"/>
        <v>4</v>
      </c>
      <c r="AO520" s="6">
        <f t="shared" si="68"/>
        <v>0</v>
      </c>
      <c r="AP520" s="9">
        <f>($AL$3*AL520+$AM$3*AM520+$AN$3*AN520+$AO$3*AO520)+$K$3*VLOOKUP(K520,COND!$A$2:$C$7,2,FALSE)+$L$3*VLOOKUP(L520,COND!$A$2:$C$7,3,FALSE)</f>
        <v>-6.0750763495791809</v>
      </c>
      <c r="AQ520" s="28">
        <f t="shared" si="69"/>
        <v>-0.45150475919980237</v>
      </c>
      <c r="AR520" t="str">
        <f t="shared" si="70"/>
        <v>SS</v>
      </c>
      <c r="AS520">
        <v>700</v>
      </c>
      <c r="AT520">
        <v>516</v>
      </c>
      <c r="AV520" t="str">
        <f t="shared" si="71"/>
        <v>Unlikely</v>
      </c>
      <c r="AX520" t="str">
        <f>IF(VLOOKUP($B520,'Draft List'!$D$4:$AC$2598,AX$3,FALSE)&lt;&gt;0,VLOOKUP($B520,'Draft List'!$D$4:$AC$2598,AX$3,FALSE),"")</f>
        <v/>
      </c>
      <c r="AY520" t="str">
        <f>IF(VLOOKUP($B520,'Draft List'!$D$4:$AC$2598,AY$3,FALSE)&lt;&gt;0,VLOOKUP($B520,'Draft List'!$D$4:$AC$2598,AY$3,FALSE),"")</f>
        <v/>
      </c>
      <c r="AZ520" t="str">
        <f>IF(VLOOKUP($B520,'Draft List'!$D$4:$AC$2598,AZ$3,FALSE)&lt;&gt;0,VLOOKUP($B520,'Draft List'!$D$4:$AC$2598,AZ$3,FALSE),"")</f>
        <v/>
      </c>
      <c r="BA520" t="str">
        <f>IF(VLOOKUP($B520,'Draft List'!$D$4:$AC$2598,BA$3,FALSE)&lt;&gt;0,VLOOKUP($B520,'Draft List'!$D$4:$AC$2598,BA$3,FALSE),"")</f>
        <v/>
      </c>
    </row>
    <row r="521" spans="1:53" hidden="1" x14ac:dyDescent="0.25">
      <c r="A521" t="str">
        <f t="shared" si="64"/>
        <v>RFZack Sweet21</v>
      </c>
      <c r="B521">
        <f>VLOOKUP($A521,draft_listing_batters_stats!$A$1:$B$1324,2,FALSE)</f>
        <v>10074</v>
      </c>
      <c r="C521" s="1" t="s">
        <v>73</v>
      </c>
      <c r="D521" s="1" t="s">
        <v>1677</v>
      </c>
      <c r="E521" s="1" t="s">
        <v>1678</v>
      </c>
      <c r="F521" s="1">
        <v>21</v>
      </c>
      <c r="G521" s="1" t="s">
        <v>58</v>
      </c>
      <c r="H521" s="1" t="s">
        <v>44</v>
      </c>
      <c r="I521" s="1" t="s">
        <v>54</v>
      </c>
      <c r="J521" s="24" t="s">
        <v>54</v>
      </c>
      <c r="K521" s="1" t="s">
        <v>47</v>
      </c>
      <c r="L521" s="24" t="s">
        <v>46</v>
      </c>
      <c r="M521" s="1">
        <v>1</v>
      </c>
      <c r="N521" s="1">
        <v>5</v>
      </c>
      <c r="O521" s="1">
        <v>1</v>
      </c>
      <c r="P521" s="1">
        <v>3</v>
      </c>
      <c r="Q521" s="24">
        <v>2</v>
      </c>
      <c r="R521" s="1">
        <v>1</v>
      </c>
      <c r="S521" s="1">
        <v>5</v>
      </c>
      <c r="T521" s="1">
        <v>2</v>
      </c>
      <c r="U521" s="1">
        <v>5</v>
      </c>
      <c r="V521" s="24">
        <v>4</v>
      </c>
      <c r="W521" s="1">
        <v>8</v>
      </c>
      <c r="X521" s="1">
        <v>9</v>
      </c>
      <c r="Y521" s="24">
        <v>1</v>
      </c>
      <c r="Z521" s="1" t="s">
        <v>48</v>
      </c>
      <c r="AA521" s="1" t="s">
        <v>48</v>
      </c>
      <c r="AB521" s="1" t="s">
        <v>48</v>
      </c>
      <c r="AC521" s="1" t="s">
        <v>48</v>
      </c>
      <c r="AD521" s="1" t="s">
        <v>48</v>
      </c>
      <c r="AE521" s="1" t="s">
        <v>48</v>
      </c>
      <c r="AF521" s="1" t="s">
        <v>48</v>
      </c>
      <c r="AG521" s="24">
        <v>2</v>
      </c>
      <c r="AH521" s="1">
        <v>4</v>
      </c>
      <c r="AI521" s="1">
        <v>1</v>
      </c>
      <c r="AJ521" s="24">
        <v>1</v>
      </c>
      <c r="AK521" s="36" t="s">
        <v>904</v>
      </c>
      <c r="AL521" s="9">
        <f t="shared" si="65"/>
        <v>-1.6606683915165124</v>
      </c>
      <c r="AM521" s="9">
        <f t="shared" si="66"/>
        <v>-1.3181551178392821</v>
      </c>
      <c r="AN521">
        <f t="shared" si="67"/>
        <v>0</v>
      </c>
      <c r="AO521" s="6">
        <f t="shared" si="68"/>
        <v>0</v>
      </c>
      <c r="AP521" s="9">
        <f>($AL$3*AL521+$AM$3*AM521+$AN$3*AN521+$AO$3*AO521)+$K$3*VLOOKUP(K521,COND!$A$2:$C$7,2,FALSE)+$L$3*VLOOKUP(L521,COND!$A$2:$C$7,3,FALSE)</f>
        <v>-6.0839282532230357</v>
      </c>
      <c r="AQ521" s="28">
        <f t="shared" si="69"/>
        <v>-0.45276683195975015</v>
      </c>
      <c r="AR521" t="str">
        <f t="shared" si="70"/>
        <v>DH</v>
      </c>
      <c r="AS521">
        <v>700</v>
      </c>
      <c r="AT521">
        <v>517</v>
      </c>
      <c r="AV521" t="str">
        <f t="shared" si="71"/>
        <v>Unlikely</v>
      </c>
      <c r="AX521" t="str">
        <f>IF(VLOOKUP($B521,'Draft List'!$D$4:$AC$2598,AX$3,FALSE)&lt;&gt;0,VLOOKUP($B521,'Draft List'!$D$4:$AC$2598,AX$3,FALSE),"")</f>
        <v/>
      </c>
      <c r="AY521" t="str">
        <f>IF(VLOOKUP($B521,'Draft List'!$D$4:$AC$2598,AY$3,FALSE)&lt;&gt;0,VLOOKUP($B521,'Draft List'!$D$4:$AC$2598,AY$3,FALSE),"")</f>
        <v/>
      </c>
      <c r="AZ521" t="str">
        <f>IF(VLOOKUP($B521,'Draft List'!$D$4:$AC$2598,AZ$3,FALSE)&lt;&gt;0,VLOOKUP($B521,'Draft List'!$D$4:$AC$2598,AZ$3,FALSE),"")</f>
        <v/>
      </c>
      <c r="BA521" t="str">
        <f>IF(VLOOKUP($B521,'Draft List'!$D$4:$AC$2598,BA$3,FALSE)&lt;&gt;0,VLOOKUP($B521,'Draft List'!$D$4:$AC$2598,BA$3,FALSE),"")</f>
        <v/>
      </c>
    </row>
    <row r="522" spans="1:53" hidden="1" x14ac:dyDescent="0.25">
      <c r="A522" t="str">
        <f t="shared" si="64"/>
        <v>RPDennis Graham22</v>
      </c>
      <c r="B522" t="e">
        <f>VLOOKUP($A522,draft_listing_batters_stats!$A$1:$B$1324,2,FALSE)</f>
        <v>#N/A</v>
      </c>
      <c r="C522" s="1" t="s">
        <v>885</v>
      </c>
      <c r="D522" s="1" t="s">
        <v>202</v>
      </c>
      <c r="E522" s="1" t="s">
        <v>1204</v>
      </c>
      <c r="F522" s="1">
        <v>22</v>
      </c>
      <c r="G522" s="1" t="s">
        <v>44</v>
      </c>
      <c r="H522" s="1" t="s">
        <v>44</v>
      </c>
      <c r="I522" s="1" t="s">
        <v>54</v>
      </c>
      <c r="J522" s="24" t="s">
        <v>54</v>
      </c>
      <c r="K522" s="1" t="s">
        <v>46</v>
      </c>
      <c r="L522" s="24" t="s">
        <v>46</v>
      </c>
      <c r="M522" s="1">
        <v>1</v>
      </c>
      <c r="N522" s="1">
        <v>1</v>
      </c>
      <c r="O522" s="1">
        <v>1</v>
      </c>
      <c r="P522" s="1">
        <v>4</v>
      </c>
      <c r="Q522" s="24">
        <v>1</v>
      </c>
      <c r="R522" s="1">
        <v>1</v>
      </c>
      <c r="S522" s="1">
        <v>1</v>
      </c>
      <c r="T522" s="1">
        <v>1</v>
      </c>
      <c r="U522" s="1">
        <v>9</v>
      </c>
      <c r="V522" s="24">
        <v>2</v>
      </c>
      <c r="W522" s="1">
        <v>8</v>
      </c>
      <c r="X522" s="1">
        <v>4</v>
      </c>
      <c r="Y522" s="24">
        <v>1</v>
      </c>
      <c r="Z522" s="1" t="s">
        <v>48</v>
      </c>
      <c r="AA522" s="1" t="s">
        <v>48</v>
      </c>
      <c r="AB522" s="1" t="s">
        <v>48</v>
      </c>
      <c r="AC522" s="1" t="s">
        <v>48</v>
      </c>
      <c r="AD522" s="1" t="s">
        <v>48</v>
      </c>
      <c r="AE522" s="1" t="s">
        <v>48</v>
      </c>
      <c r="AF522" s="1" t="s">
        <v>48</v>
      </c>
      <c r="AG522" s="24" t="s">
        <v>48</v>
      </c>
      <c r="AH522" s="1">
        <v>1</v>
      </c>
      <c r="AI522" s="1">
        <v>2</v>
      </c>
      <c r="AJ522" s="24">
        <v>1</v>
      </c>
      <c r="AK522" s="36" t="s">
        <v>832</v>
      </c>
      <c r="AL522" s="9">
        <f t="shared" si="65"/>
        <v>-1.815214699798829</v>
      </c>
      <c r="AM522" s="9">
        <f t="shared" si="66"/>
        <v>-1.3266506099338402</v>
      </c>
      <c r="AN522">
        <f t="shared" si="67"/>
        <v>0</v>
      </c>
      <c r="AO522" s="6">
        <f t="shared" si="68"/>
        <v>0</v>
      </c>
      <c r="AP522" s="9">
        <f>($AL$3*AL522+$AM$3*AM522+$AN$3*AN522+$AO$3*AO522)+$K$3*VLOOKUP(K522,COND!$A$2:$C$7,2,FALSE)+$L$3*VLOOKUP(L522,COND!$A$2:$C$7,3,FALSE)</f>
        <v>-6.1013287891859669</v>
      </c>
      <c r="AQ522" s="28">
        <f t="shared" si="69"/>
        <v>-0.45524773813890318</v>
      </c>
      <c r="AR522" t="str">
        <f t="shared" si="70"/>
        <v>DH</v>
      </c>
      <c r="AS522">
        <v>700</v>
      </c>
      <c r="AT522">
        <v>518</v>
      </c>
      <c r="AV522" t="str">
        <f t="shared" si="71"/>
        <v>Unlikely</v>
      </c>
      <c r="AX522" t="e">
        <f>IF(VLOOKUP($B522,'Draft List'!$D$4:$AC$2598,AX$3,FALSE)&lt;&gt;0,VLOOKUP($B522,'Draft List'!$D$4:$AC$2598,AX$3,FALSE),"")</f>
        <v>#N/A</v>
      </c>
      <c r="AY522" t="e">
        <f>IF(VLOOKUP($B522,'Draft List'!$D$4:$AC$2598,AY$3,FALSE)&lt;&gt;0,VLOOKUP($B522,'Draft List'!$D$4:$AC$2598,AY$3,FALSE),"")</f>
        <v>#N/A</v>
      </c>
      <c r="AZ522" t="e">
        <f>IF(VLOOKUP($B522,'Draft List'!$D$4:$AC$2598,AZ$3,FALSE)&lt;&gt;0,VLOOKUP($B522,'Draft List'!$D$4:$AC$2598,AZ$3,FALSE),"")</f>
        <v>#N/A</v>
      </c>
      <c r="BA522" t="e">
        <f>IF(VLOOKUP($B522,'Draft List'!$D$4:$AC$2598,BA$3,FALSE)&lt;&gt;0,VLOOKUP($B522,'Draft List'!$D$4:$AC$2598,BA$3,FALSE),"")</f>
        <v>#N/A</v>
      </c>
    </row>
    <row r="523" spans="1:53" hidden="1" x14ac:dyDescent="0.25">
      <c r="A523" t="str">
        <f t="shared" si="64"/>
        <v>RPFrancisco Gonzáles24</v>
      </c>
      <c r="B523" t="e">
        <f>VLOOKUP($A523,draft_listing_batters_stats!$A$1:$B$1324,2,FALSE)</f>
        <v>#N/A</v>
      </c>
      <c r="C523" s="1" t="s">
        <v>885</v>
      </c>
      <c r="D523" s="1" t="s">
        <v>267</v>
      </c>
      <c r="E523" s="1" t="s">
        <v>490</v>
      </c>
      <c r="F523" s="1">
        <v>24</v>
      </c>
      <c r="G523" s="1" t="s">
        <v>58</v>
      </c>
      <c r="H523" s="1" t="s">
        <v>44</v>
      </c>
      <c r="I523" s="1" t="s">
        <v>54</v>
      </c>
      <c r="J523" s="24" t="s">
        <v>54</v>
      </c>
      <c r="K523" s="1" t="s">
        <v>47</v>
      </c>
      <c r="L523" s="24" t="s">
        <v>46</v>
      </c>
      <c r="M523" s="1">
        <v>2</v>
      </c>
      <c r="N523" s="1">
        <v>2</v>
      </c>
      <c r="O523" s="1">
        <v>1</v>
      </c>
      <c r="P523" s="1">
        <v>3</v>
      </c>
      <c r="Q523" s="24">
        <v>2</v>
      </c>
      <c r="R523" s="1">
        <v>2</v>
      </c>
      <c r="S523" s="1">
        <v>2</v>
      </c>
      <c r="T523" s="1">
        <v>1</v>
      </c>
      <c r="U523" s="1">
        <v>4</v>
      </c>
      <c r="V523" s="24">
        <v>4</v>
      </c>
      <c r="W523" s="1">
        <v>3</v>
      </c>
      <c r="X523" s="1">
        <v>3</v>
      </c>
      <c r="Y523" s="24">
        <v>1</v>
      </c>
      <c r="Z523" s="1" t="s">
        <v>48</v>
      </c>
      <c r="AA523" s="1" t="s">
        <v>48</v>
      </c>
      <c r="AB523" s="1" t="s">
        <v>48</v>
      </c>
      <c r="AC523" s="1" t="s">
        <v>48</v>
      </c>
      <c r="AD523" s="1" t="s">
        <v>48</v>
      </c>
      <c r="AE523" s="1" t="s">
        <v>48</v>
      </c>
      <c r="AF523" s="1" t="s">
        <v>48</v>
      </c>
      <c r="AG523" s="24" t="s">
        <v>48</v>
      </c>
      <c r="AH523" s="1">
        <v>3</v>
      </c>
      <c r="AI523" s="1">
        <v>1</v>
      </c>
      <c r="AJ523" s="24">
        <v>1</v>
      </c>
      <c r="AK523" s="36" t="s">
        <v>50</v>
      </c>
      <c r="AL523" s="9">
        <f t="shared" si="65"/>
        <v>-1.4912921941699482</v>
      </c>
      <c r="AM523" s="9">
        <f t="shared" si="66"/>
        <v>-1.3215499645262005</v>
      </c>
      <c r="AN523">
        <f t="shared" si="67"/>
        <v>0</v>
      </c>
      <c r="AO523" s="6">
        <f t="shared" si="68"/>
        <v>0</v>
      </c>
      <c r="AP523" s="9">
        <f>($AL$3*AL523+$AM$3*AM523+$AN$3*AN523+$AO$3*AO523)+$K$3*VLOOKUP(K523,COND!$A$2:$C$7,2,FALSE)+$L$3*VLOOKUP(L523,COND!$A$2:$C$7,3,FALSE)</f>
        <v>-6.1077287937314022</v>
      </c>
      <c r="AQ523" s="28">
        <f t="shared" si="69"/>
        <v>-0.4561602278953798</v>
      </c>
      <c r="AR523" t="str">
        <f t="shared" si="70"/>
        <v>DH</v>
      </c>
      <c r="AS523">
        <v>700</v>
      </c>
      <c r="AT523">
        <v>519</v>
      </c>
      <c r="AV523" t="str">
        <f t="shared" si="71"/>
        <v>Unlikely</v>
      </c>
      <c r="AX523" t="e">
        <f>IF(VLOOKUP($B523,'Draft List'!$D$4:$AC$2598,AX$3,FALSE)&lt;&gt;0,VLOOKUP($B523,'Draft List'!$D$4:$AC$2598,AX$3,FALSE),"")</f>
        <v>#N/A</v>
      </c>
      <c r="AY523" t="e">
        <f>IF(VLOOKUP($B523,'Draft List'!$D$4:$AC$2598,AY$3,FALSE)&lt;&gt;0,VLOOKUP($B523,'Draft List'!$D$4:$AC$2598,AY$3,FALSE),"")</f>
        <v>#N/A</v>
      </c>
      <c r="AZ523" t="e">
        <f>IF(VLOOKUP($B523,'Draft List'!$D$4:$AC$2598,AZ$3,FALSE)&lt;&gt;0,VLOOKUP($B523,'Draft List'!$D$4:$AC$2598,AZ$3,FALSE),"")</f>
        <v>#N/A</v>
      </c>
      <c r="BA523" t="e">
        <f>IF(VLOOKUP($B523,'Draft List'!$D$4:$AC$2598,BA$3,FALSE)&lt;&gt;0,VLOOKUP($B523,'Draft List'!$D$4:$AC$2598,BA$3,FALSE),"")</f>
        <v>#N/A</v>
      </c>
    </row>
    <row r="524" spans="1:53" hidden="1" x14ac:dyDescent="0.25">
      <c r="A524" t="str">
        <f t="shared" si="64"/>
        <v>SPChris Morales21</v>
      </c>
      <c r="B524" t="e">
        <f>VLOOKUP($A524,draft_listing_batters_stats!$A$1:$B$1324,2,FALSE)</f>
        <v>#N/A</v>
      </c>
      <c r="C524" s="1" t="s">
        <v>25</v>
      </c>
      <c r="D524" s="1" t="s">
        <v>212</v>
      </c>
      <c r="E524" s="1" t="s">
        <v>196</v>
      </c>
      <c r="F524" s="1">
        <v>21</v>
      </c>
      <c r="G524" s="1" t="s">
        <v>44</v>
      </c>
      <c r="H524" s="1" t="s">
        <v>44</v>
      </c>
      <c r="I524" s="1" t="s">
        <v>54</v>
      </c>
      <c r="J524" s="24" t="s">
        <v>45</v>
      </c>
      <c r="K524" s="1" t="s">
        <v>46</v>
      </c>
      <c r="L524" s="24" t="s">
        <v>46</v>
      </c>
      <c r="M524" s="1">
        <v>1</v>
      </c>
      <c r="N524" s="1">
        <v>3</v>
      </c>
      <c r="O524" s="1">
        <v>2</v>
      </c>
      <c r="P524" s="1">
        <v>1</v>
      </c>
      <c r="Q524" s="24">
        <v>1</v>
      </c>
      <c r="R524" s="1">
        <v>2</v>
      </c>
      <c r="S524" s="1">
        <v>3</v>
      </c>
      <c r="T524" s="1">
        <v>2</v>
      </c>
      <c r="U524" s="1">
        <v>2</v>
      </c>
      <c r="V524" s="24">
        <v>5</v>
      </c>
      <c r="W524" s="1">
        <v>7</v>
      </c>
      <c r="X524" s="1">
        <v>1</v>
      </c>
      <c r="Y524" s="24">
        <v>2</v>
      </c>
      <c r="Z524" s="1" t="s">
        <v>48</v>
      </c>
      <c r="AA524" s="1" t="s">
        <v>48</v>
      </c>
      <c r="AB524" s="1" t="s">
        <v>48</v>
      </c>
      <c r="AC524" s="1" t="s">
        <v>48</v>
      </c>
      <c r="AD524" s="1" t="s">
        <v>48</v>
      </c>
      <c r="AE524" s="1" t="s">
        <v>48</v>
      </c>
      <c r="AF524" s="1" t="s">
        <v>48</v>
      </c>
      <c r="AG524" s="24" t="s">
        <v>48</v>
      </c>
      <c r="AH524" s="1">
        <v>1</v>
      </c>
      <c r="AI524" s="1">
        <v>1</v>
      </c>
      <c r="AJ524" s="24">
        <v>1</v>
      </c>
      <c r="AK524" s="36" t="s">
        <v>931</v>
      </c>
      <c r="AL524" s="9">
        <f t="shared" si="65"/>
        <v>-1.8991620965662634</v>
      </c>
      <c r="AM524" s="9">
        <f t="shared" si="66"/>
        <v>-1.3268313510856742</v>
      </c>
      <c r="AN524">
        <f t="shared" si="67"/>
        <v>0</v>
      </c>
      <c r="AO524" s="6">
        <f t="shared" si="68"/>
        <v>0</v>
      </c>
      <c r="AP524" s="9">
        <f>($AL$3*AL524+$AM$3*AM524+$AN$3*AN524+$AO$3*AO524)+$K$3*VLOOKUP(K524,COND!$A$2:$C$7,2,FALSE)+$L$3*VLOOKUP(L524,COND!$A$2:$C$7,3,FALSE)</f>
        <v>-6.1118924226847149</v>
      </c>
      <c r="AQ524" s="28">
        <f t="shared" si="69"/>
        <v>-0.45675386321902611</v>
      </c>
      <c r="AR524" t="str">
        <f t="shared" si="70"/>
        <v>DH</v>
      </c>
      <c r="AS524">
        <v>700</v>
      </c>
      <c r="AT524">
        <v>520</v>
      </c>
      <c r="AV524" t="str">
        <f t="shared" si="71"/>
        <v>Unlikely</v>
      </c>
      <c r="AX524" t="e">
        <f>IF(VLOOKUP($B524,'Draft List'!$D$4:$AC$2598,AX$3,FALSE)&lt;&gt;0,VLOOKUP($B524,'Draft List'!$D$4:$AC$2598,AX$3,FALSE),"")</f>
        <v>#N/A</v>
      </c>
      <c r="AY524" t="e">
        <f>IF(VLOOKUP($B524,'Draft List'!$D$4:$AC$2598,AY$3,FALSE)&lt;&gt;0,VLOOKUP($B524,'Draft List'!$D$4:$AC$2598,AY$3,FALSE),"")</f>
        <v>#N/A</v>
      </c>
      <c r="AZ524" t="e">
        <f>IF(VLOOKUP($B524,'Draft List'!$D$4:$AC$2598,AZ$3,FALSE)&lt;&gt;0,VLOOKUP($B524,'Draft List'!$D$4:$AC$2598,AZ$3,FALSE),"")</f>
        <v>#N/A</v>
      </c>
      <c r="BA524" t="e">
        <f>IF(VLOOKUP($B524,'Draft List'!$D$4:$AC$2598,BA$3,FALSE)&lt;&gt;0,VLOOKUP($B524,'Draft List'!$D$4:$AC$2598,BA$3,FALSE),"")</f>
        <v>#N/A</v>
      </c>
    </row>
    <row r="525" spans="1:53" hidden="1" x14ac:dyDescent="0.25">
      <c r="A525" t="str">
        <f t="shared" si="64"/>
        <v>RPTerrence Thomas22</v>
      </c>
      <c r="B525" t="e">
        <f>VLOOKUP($A525,draft_listing_batters_stats!$A$1:$B$1324,2,FALSE)</f>
        <v>#N/A</v>
      </c>
      <c r="C525" s="1" t="s">
        <v>885</v>
      </c>
      <c r="D525" s="1" t="s">
        <v>747</v>
      </c>
      <c r="E525" s="1" t="s">
        <v>168</v>
      </c>
      <c r="F525" s="1">
        <v>22</v>
      </c>
      <c r="G525" s="1" t="s">
        <v>44</v>
      </c>
      <c r="H525" s="1" t="s">
        <v>44</v>
      </c>
      <c r="I525" s="1" t="s">
        <v>54</v>
      </c>
      <c r="J525" s="24" t="s">
        <v>54</v>
      </c>
      <c r="K525" s="1" t="s">
        <v>47</v>
      </c>
      <c r="L525" s="24" t="s">
        <v>46</v>
      </c>
      <c r="M525" s="1">
        <v>1</v>
      </c>
      <c r="N525" s="1">
        <v>1</v>
      </c>
      <c r="O525" s="1">
        <v>2</v>
      </c>
      <c r="P525" s="1">
        <v>2</v>
      </c>
      <c r="Q525" s="24">
        <v>1</v>
      </c>
      <c r="R525" s="1">
        <v>2</v>
      </c>
      <c r="S525" s="1">
        <v>1</v>
      </c>
      <c r="T525" s="1">
        <v>2</v>
      </c>
      <c r="U525" s="1">
        <v>5</v>
      </c>
      <c r="V525" s="24">
        <v>1</v>
      </c>
      <c r="W525" s="1">
        <v>4</v>
      </c>
      <c r="X525" s="1">
        <v>4</v>
      </c>
      <c r="Y525" s="24">
        <v>1</v>
      </c>
      <c r="Z525" s="1" t="s">
        <v>48</v>
      </c>
      <c r="AA525" s="1" t="s">
        <v>48</v>
      </c>
      <c r="AB525" s="1" t="s">
        <v>48</v>
      </c>
      <c r="AC525" s="1" t="s">
        <v>48</v>
      </c>
      <c r="AD525" s="1" t="s">
        <v>48</v>
      </c>
      <c r="AE525" s="1" t="s">
        <v>48</v>
      </c>
      <c r="AF525" s="1" t="s">
        <v>48</v>
      </c>
      <c r="AG525" s="24" t="s">
        <v>48</v>
      </c>
      <c r="AH525" s="1">
        <v>1</v>
      </c>
      <c r="AI525" s="1">
        <v>1</v>
      </c>
      <c r="AJ525" s="24">
        <v>1</v>
      </c>
      <c r="AK525" s="36" t="s">
        <v>854</v>
      </c>
      <c r="AL525" s="9">
        <f t="shared" si="65"/>
        <v>-1.9115723057940897</v>
      </c>
      <c r="AM525" s="9">
        <f t="shared" si="66"/>
        <v>-1.3198878195626718</v>
      </c>
      <c r="AN525">
        <f t="shared" si="67"/>
        <v>0</v>
      </c>
      <c r="AO525" s="6">
        <f t="shared" si="68"/>
        <v>0</v>
      </c>
      <c r="AP525" s="9">
        <f>($AL$3*AL525+$AM$3*AM525+$AN$3*AN525+$AO$3*AO525)+$K$3*VLOOKUP(K525,COND!$A$2:$C$7,2,FALSE)+$L$3*VLOOKUP(L525,COND!$A$2:$C$7,3,FALSE)</f>
        <v>-6.1298110653314719</v>
      </c>
      <c r="AQ525" s="28">
        <f t="shared" si="69"/>
        <v>-0.45930863919598891</v>
      </c>
      <c r="AR525" t="str">
        <f t="shared" si="70"/>
        <v>DH</v>
      </c>
      <c r="AS525">
        <v>700</v>
      </c>
      <c r="AT525">
        <v>521</v>
      </c>
      <c r="AV525" t="str">
        <f t="shared" si="71"/>
        <v>Unlikely</v>
      </c>
      <c r="AX525" t="e">
        <f>IF(VLOOKUP($B525,'Draft List'!$D$4:$AC$2598,AX$3,FALSE)&lt;&gt;0,VLOOKUP($B525,'Draft List'!$D$4:$AC$2598,AX$3,FALSE),"")</f>
        <v>#N/A</v>
      </c>
      <c r="AY525" t="e">
        <f>IF(VLOOKUP($B525,'Draft List'!$D$4:$AC$2598,AY$3,FALSE)&lt;&gt;0,VLOOKUP($B525,'Draft List'!$D$4:$AC$2598,AY$3,FALSE),"")</f>
        <v>#N/A</v>
      </c>
      <c r="AZ525" t="e">
        <f>IF(VLOOKUP($B525,'Draft List'!$D$4:$AC$2598,AZ$3,FALSE)&lt;&gt;0,VLOOKUP($B525,'Draft List'!$D$4:$AC$2598,AZ$3,FALSE),"")</f>
        <v>#N/A</v>
      </c>
      <c r="BA525" t="e">
        <f>IF(VLOOKUP($B525,'Draft List'!$D$4:$AC$2598,BA$3,FALSE)&lt;&gt;0,VLOOKUP($B525,'Draft List'!$D$4:$AC$2598,BA$3,FALSE),"")</f>
        <v>#N/A</v>
      </c>
    </row>
    <row r="526" spans="1:53" hidden="1" x14ac:dyDescent="0.25">
      <c r="A526" t="str">
        <f t="shared" si="64"/>
        <v>C-Roberto Velasco22</v>
      </c>
      <c r="B526">
        <f>VLOOKUP($A526,draft_listing_batters_stats!$A$1:$B$1324,2,FALSE)</f>
        <v>11115</v>
      </c>
      <c r="C526" s="1" t="s">
        <v>93</v>
      </c>
      <c r="D526" s="1" t="s">
        <v>372</v>
      </c>
      <c r="E526" s="1" t="s">
        <v>1717</v>
      </c>
      <c r="F526" s="1">
        <v>22</v>
      </c>
      <c r="G526" s="1" t="s">
        <v>44</v>
      </c>
      <c r="H526" s="1" t="s">
        <v>44</v>
      </c>
      <c r="I526" s="1" t="s">
        <v>54</v>
      </c>
      <c r="J526" s="24" t="s">
        <v>54</v>
      </c>
      <c r="K526" s="1" t="s">
        <v>47</v>
      </c>
      <c r="L526" s="24" t="s">
        <v>46</v>
      </c>
      <c r="M526" s="1">
        <v>2</v>
      </c>
      <c r="N526" s="1">
        <v>3</v>
      </c>
      <c r="O526" s="1">
        <v>2</v>
      </c>
      <c r="P526" s="1">
        <v>2</v>
      </c>
      <c r="Q526" s="24">
        <v>1</v>
      </c>
      <c r="R526" s="1">
        <v>2</v>
      </c>
      <c r="S526" s="1">
        <v>3</v>
      </c>
      <c r="T526" s="1">
        <v>2</v>
      </c>
      <c r="U526" s="1">
        <v>2</v>
      </c>
      <c r="V526" s="24">
        <v>3</v>
      </c>
      <c r="W526" s="1">
        <v>5</v>
      </c>
      <c r="X526" s="1">
        <v>4</v>
      </c>
      <c r="Y526" s="24">
        <v>6</v>
      </c>
      <c r="Z526" s="1">
        <v>3</v>
      </c>
      <c r="AA526" s="1" t="s">
        <v>48</v>
      </c>
      <c r="AB526" s="1" t="s">
        <v>48</v>
      </c>
      <c r="AC526" s="1" t="s">
        <v>48</v>
      </c>
      <c r="AD526" s="1" t="s">
        <v>48</v>
      </c>
      <c r="AE526" s="1" t="s">
        <v>48</v>
      </c>
      <c r="AF526" s="1" t="s">
        <v>48</v>
      </c>
      <c r="AG526" s="24" t="s">
        <v>48</v>
      </c>
      <c r="AH526" s="1">
        <v>1</v>
      </c>
      <c r="AI526" s="1">
        <v>1</v>
      </c>
      <c r="AJ526" s="24">
        <v>1</v>
      </c>
      <c r="AK526" s="36" t="s">
        <v>48</v>
      </c>
      <c r="AL526" s="9">
        <f t="shared" si="65"/>
        <v>-1.4868967103540081</v>
      </c>
      <c r="AM526" s="9">
        <f t="shared" si="66"/>
        <v>-1.406864030719841</v>
      </c>
      <c r="AN526">
        <f t="shared" si="67"/>
        <v>0</v>
      </c>
      <c r="AO526" s="6">
        <f t="shared" si="68"/>
        <v>1</v>
      </c>
      <c r="AP526" s="9">
        <f>($AL$3*AL526+$AM$3*AM526+$AN$3*AN526+$AO$3*AO526)+$K$3*VLOOKUP(K526,COND!$A$2:$C$7,2,FALSE)+$L$3*VLOOKUP(L526,COND!$A$2:$C$7,3,FALSE)</f>
        <v>-6.1310580396734924</v>
      </c>
      <c r="AQ526" s="28">
        <f t="shared" si="69"/>
        <v>-0.45948642833748171</v>
      </c>
      <c r="AR526" t="str">
        <f t="shared" si="70"/>
        <v>C</v>
      </c>
      <c r="AS526">
        <v>700</v>
      </c>
      <c r="AT526">
        <v>522</v>
      </c>
      <c r="AV526" t="str">
        <f t="shared" si="71"/>
        <v>Unlikely</v>
      </c>
      <c r="AX526" t="str">
        <f>IF(VLOOKUP($B526,'Draft List'!$D$4:$AC$2598,AX$3,FALSE)&lt;&gt;0,VLOOKUP($B526,'Draft List'!$D$4:$AC$2598,AX$3,FALSE),"")</f>
        <v/>
      </c>
      <c r="AY526" t="str">
        <f>IF(VLOOKUP($B526,'Draft List'!$D$4:$AC$2598,AY$3,FALSE)&lt;&gt;0,VLOOKUP($B526,'Draft List'!$D$4:$AC$2598,AY$3,FALSE),"")</f>
        <v/>
      </c>
      <c r="AZ526" t="str">
        <f>IF(VLOOKUP($B526,'Draft List'!$D$4:$AC$2598,AZ$3,FALSE)&lt;&gt;0,VLOOKUP($B526,'Draft List'!$D$4:$AC$2598,AZ$3,FALSE),"")</f>
        <v/>
      </c>
      <c r="BA526" t="str">
        <f>IF(VLOOKUP($B526,'Draft List'!$D$4:$AC$2598,BA$3,FALSE)&lt;&gt;0,VLOOKUP($B526,'Draft List'!$D$4:$AC$2598,BA$3,FALSE),"")</f>
        <v/>
      </c>
    </row>
    <row r="527" spans="1:53" hidden="1" x14ac:dyDescent="0.25">
      <c r="A527" t="str">
        <f t="shared" si="64"/>
        <v>RPGary Lewis22</v>
      </c>
      <c r="B527" t="e">
        <f>VLOOKUP($A527,draft_listing_batters_stats!$A$1:$B$1324,2,FALSE)</f>
        <v>#N/A</v>
      </c>
      <c r="C527" s="1" t="s">
        <v>885</v>
      </c>
      <c r="D527" s="1" t="s">
        <v>433</v>
      </c>
      <c r="E527" s="1" t="s">
        <v>229</v>
      </c>
      <c r="F527" s="1">
        <v>22</v>
      </c>
      <c r="G527" s="1" t="s">
        <v>44</v>
      </c>
      <c r="H527" s="1" t="s">
        <v>44</v>
      </c>
      <c r="I527" s="1" t="s">
        <v>54</v>
      </c>
      <c r="J527" s="24" t="s">
        <v>54</v>
      </c>
      <c r="K527" s="1" t="s">
        <v>47</v>
      </c>
      <c r="L527" s="24" t="s">
        <v>47</v>
      </c>
      <c r="M527" s="1">
        <v>3</v>
      </c>
      <c r="N527" s="1">
        <v>1</v>
      </c>
      <c r="O527" s="1">
        <v>1</v>
      </c>
      <c r="P527" s="1">
        <v>1</v>
      </c>
      <c r="Q527" s="24">
        <v>3</v>
      </c>
      <c r="R527" s="1">
        <v>3</v>
      </c>
      <c r="S527" s="1">
        <v>1</v>
      </c>
      <c r="T527" s="1">
        <v>1</v>
      </c>
      <c r="U527" s="1">
        <v>1</v>
      </c>
      <c r="V527" s="24">
        <v>4</v>
      </c>
      <c r="W527" s="1">
        <v>8</v>
      </c>
      <c r="X527" s="1">
        <v>2</v>
      </c>
      <c r="Y527" s="24">
        <v>1</v>
      </c>
      <c r="Z527" s="1" t="s">
        <v>48</v>
      </c>
      <c r="AA527" s="1" t="s">
        <v>48</v>
      </c>
      <c r="AB527" s="1" t="s">
        <v>48</v>
      </c>
      <c r="AC527" s="1" t="s">
        <v>48</v>
      </c>
      <c r="AD527" s="1" t="s">
        <v>48</v>
      </c>
      <c r="AE527" s="1" t="s">
        <v>48</v>
      </c>
      <c r="AF527" s="1" t="s">
        <v>48</v>
      </c>
      <c r="AG527" s="24" t="s">
        <v>48</v>
      </c>
      <c r="AH527" s="1">
        <v>1</v>
      </c>
      <c r="AI527" s="1">
        <v>1</v>
      </c>
      <c r="AJ527" s="24">
        <v>1</v>
      </c>
      <c r="AK527" s="36" t="s">
        <v>48</v>
      </c>
      <c r="AL527" s="9">
        <f t="shared" si="65"/>
        <v>-1.3591989977880559</v>
      </c>
      <c r="AM527" s="9">
        <f t="shared" si="66"/>
        <v>-1.3191826579709722</v>
      </c>
      <c r="AN527">
        <f t="shared" si="67"/>
        <v>0</v>
      </c>
      <c r="AO527" s="6">
        <f t="shared" si="68"/>
        <v>0</v>
      </c>
      <c r="AP527" s="9">
        <f>($AL$3*AL527+$AM$3*AM527+$AN$3*AN527+$AO$3*AO527)+$K$3*VLOOKUP(K527,COND!$A$2:$C$7,2,FALSE)+$L$3*VLOOKUP(L527,COND!$A$2:$C$7,3,FALSE)</f>
        <v>-6.1661117954304707</v>
      </c>
      <c r="AQ527" s="28">
        <f t="shared" si="69"/>
        <v>-0.46448426745262578</v>
      </c>
      <c r="AR527" t="str">
        <f t="shared" si="70"/>
        <v>DH</v>
      </c>
      <c r="AS527">
        <v>700</v>
      </c>
      <c r="AT527">
        <v>523</v>
      </c>
      <c r="AV527" t="str">
        <f t="shared" si="71"/>
        <v>Unlikely</v>
      </c>
      <c r="AX527" t="e">
        <f>IF(VLOOKUP($B527,'Draft List'!$D$4:$AC$2598,AX$3,FALSE)&lt;&gt;0,VLOOKUP($B527,'Draft List'!$D$4:$AC$2598,AX$3,FALSE),"")</f>
        <v>#N/A</v>
      </c>
      <c r="AY527" t="e">
        <f>IF(VLOOKUP($B527,'Draft List'!$D$4:$AC$2598,AY$3,FALSE)&lt;&gt;0,VLOOKUP($B527,'Draft List'!$D$4:$AC$2598,AY$3,FALSE),"")</f>
        <v>#N/A</v>
      </c>
      <c r="AZ527" t="e">
        <f>IF(VLOOKUP($B527,'Draft List'!$D$4:$AC$2598,AZ$3,FALSE)&lt;&gt;0,VLOOKUP($B527,'Draft List'!$D$4:$AC$2598,AZ$3,FALSE),"")</f>
        <v>#N/A</v>
      </c>
      <c r="BA527" t="e">
        <f>IF(VLOOKUP($B527,'Draft List'!$D$4:$AC$2598,BA$3,FALSE)&lt;&gt;0,VLOOKUP($B527,'Draft List'!$D$4:$AC$2598,BA$3,FALSE),"")</f>
        <v>#N/A</v>
      </c>
    </row>
    <row r="528" spans="1:53" hidden="1" x14ac:dyDescent="0.25">
      <c r="A528" t="str">
        <f t="shared" si="64"/>
        <v>C-Mark Serrano18</v>
      </c>
      <c r="B528">
        <f>VLOOKUP($A528,draft_listing_batters_stats!$A$1:$B$1324,2,FALSE)</f>
        <v>6510</v>
      </c>
      <c r="C528" s="1" t="s">
        <v>93</v>
      </c>
      <c r="D528" s="1" t="s">
        <v>145</v>
      </c>
      <c r="E528" s="1" t="s">
        <v>1640</v>
      </c>
      <c r="F528" s="1">
        <v>18</v>
      </c>
      <c r="G528" s="1" t="s">
        <v>44</v>
      </c>
      <c r="H528" s="1" t="s">
        <v>44</v>
      </c>
      <c r="I528" s="1" t="s">
        <v>54</v>
      </c>
      <c r="J528" s="24" t="s">
        <v>54</v>
      </c>
      <c r="K528" s="1" t="s">
        <v>47</v>
      </c>
      <c r="L528" s="24" t="s">
        <v>46</v>
      </c>
      <c r="M528" s="1">
        <v>1</v>
      </c>
      <c r="N528" s="1">
        <v>1</v>
      </c>
      <c r="O528" s="1">
        <v>1</v>
      </c>
      <c r="P528" s="1">
        <v>2</v>
      </c>
      <c r="Q528" s="24">
        <v>1</v>
      </c>
      <c r="R528" s="1">
        <v>1</v>
      </c>
      <c r="S528" s="1">
        <v>4</v>
      </c>
      <c r="T528" s="1">
        <v>4</v>
      </c>
      <c r="U528" s="1">
        <v>5</v>
      </c>
      <c r="V528" s="24">
        <v>1</v>
      </c>
      <c r="W528" s="1">
        <v>3</v>
      </c>
      <c r="X528" s="1">
        <v>3</v>
      </c>
      <c r="Y528" s="24">
        <v>4</v>
      </c>
      <c r="Z528" s="1" t="s">
        <v>48</v>
      </c>
      <c r="AA528" s="1" t="s">
        <v>48</v>
      </c>
      <c r="AB528" s="1" t="s">
        <v>48</v>
      </c>
      <c r="AC528" s="1" t="s">
        <v>48</v>
      </c>
      <c r="AD528" s="1" t="s">
        <v>48</v>
      </c>
      <c r="AE528" s="1" t="s">
        <v>48</v>
      </c>
      <c r="AF528" s="1" t="s">
        <v>48</v>
      </c>
      <c r="AG528" s="24" t="s">
        <v>48</v>
      </c>
      <c r="AH528" s="1">
        <v>1</v>
      </c>
      <c r="AI528" s="1">
        <v>2</v>
      </c>
      <c r="AJ528" s="24">
        <v>1</v>
      </c>
      <c r="AK528" s="36" t="s">
        <v>826</v>
      </c>
      <c r="AL528" s="9">
        <f t="shared" si="65"/>
        <v>-1.994633799817991</v>
      </c>
      <c r="AM528" s="9">
        <f t="shared" si="66"/>
        <v>-1.3231410288614327</v>
      </c>
      <c r="AN528">
        <f t="shared" si="67"/>
        <v>0</v>
      </c>
      <c r="AO528" s="6">
        <f t="shared" si="68"/>
        <v>0</v>
      </c>
      <c r="AP528" s="9">
        <f>($AL$3*AL528+$AM$3*AM528+$AN$3*AN528+$AO$3*AO528)+$K$3*VLOOKUP(K528,COND!$A$2:$C$7,2,FALSE)+$L$3*VLOOKUP(L528,COND!$A$2:$C$7,3,FALSE)</f>
        <v>-6.1771557263189916</v>
      </c>
      <c r="AQ528" s="28">
        <f t="shared" si="69"/>
        <v>-0.46605887161664916</v>
      </c>
      <c r="AR528" t="str">
        <f t="shared" si="70"/>
        <v>DH</v>
      </c>
      <c r="AS528">
        <v>700</v>
      </c>
      <c r="AT528">
        <v>524</v>
      </c>
      <c r="AV528" t="str">
        <f t="shared" si="71"/>
        <v>Unlikely</v>
      </c>
      <c r="AX528" t="str">
        <f>IF(VLOOKUP($B528,'Draft List'!$D$4:$AC$2598,AX$3,FALSE)&lt;&gt;0,VLOOKUP($B528,'Draft List'!$D$4:$AC$2598,AX$3,FALSE),"")</f>
        <v/>
      </c>
      <c r="AY528" t="str">
        <f>IF(VLOOKUP($B528,'Draft List'!$D$4:$AC$2598,AY$3,FALSE)&lt;&gt;0,VLOOKUP($B528,'Draft List'!$D$4:$AC$2598,AY$3,FALSE),"")</f>
        <v/>
      </c>
      <c r="AZ528" t="str">
        <f>IF(VLOOKUP($B528,'Draft List'!$D$4:$AC$2598,AZ$3,FALSE)&lt;&gt;0,VLOOKUP($B528,'Draft List'!$D$4:$AC$2598,AZ$3,FALSE),"")</f>
        <v/>
      </c>
      <c r="BA528" t="str">
        <f>IF(VLOOKUP($B528,'Draft List'!$D$4:$AC$2598,BA$3,FALSE)&lt;&gt;0,VLOOKUP($B528,'Draft List'!$D$4:$AC$2598,BA$3,FALSE),"")</f>
        <v/>
      </c>
    </row>
    <row r="529" spans="1:53" hidden="1" x14ac:dyDescent="0.25">
      <c r="A529" t="str">
        <f t="shared" si="64"/>
        <v>CLLogan Garza21</v>
      </c>
      <c r="B529" t="e">
        <f>VLOOKUP($A529,draft_listing_batters_stats!$A$1:$B$1324,2,FALSE)</f>
        <v>#N/A</v>
      </c>
      <c r="C529" s="1" t="s">
        <v>53</v>
      </c>
      <c r="D529" s="1" t="s">
        <v>940</v>
      </c>
      <c r="E529" s="1" t="s">
        <v>200</v>
      </c>
      <c r="F529" s="1">
        <v>21</v>
      </c>
      <c r="G529" s="1" t="s">
        <v>58</v>
      </c>
      <c r="H529" s="1" t="s">
        <v>58</v>
      </c>
      <c r="I529" s="1" t="s">
        <v>54</v>
      </c>
      <c r="J529" s="24" t="s">
        <v>54</v>
      </c>
      <c r="K529" s="1" t="s">
        <v>46</v>
      </c>
      <c r="L529" s="24" t="s">
        <v>46</v>
      </c>
      <c r="M529" s="1">
        <v>1</v>
      </c>
      <c r="N529" s="1">
        <v>3</v>
      </c>
      <c r="O529" s="1">
        <v>2</v>
      </c>
      <c r="P529" s="1">
        <v>3</v>
      </c>
      <c r="Q529" s="24">
        <v>2</v>
      </c>
      <c r="R529" s="1">
        <v>1</v>
      </c>
      <c r="S529" s="1">
        <v>4</v>
      </c>
      <c r="T529" s="1">
        <v>3</v>
      </c>
      <c r="U529" s="1">
        <v>4</v>
      </c>
      <c r="V529" s="24">
        <v>5</v>
      </c>
      <c r="W529" s="1">
        <v>5</v>
      </c>
      <c r="X529" s="1">
        <v>4</v>
      </c>
      <c r="Y529" s="24">
        <v>1</v>
      </c>
      <c r="Z529" s="1" t="s">
        <v>48</v>
      </c>
      <c r="AA529" s="1" t="s">
        <v>48</v>
      </c>
      <c r="AB529" s="1" t="s">
        <v>48</v>
      </c>
      <c r="AC529" s="1" t="s">
        <v>48</v>
      </c>
      <c r="AD529" s="1" t="s">
        <v>48</v>
      </c>
      <c r="AE529" s="1" t="s">
        <v>48</v>
      </c>
      <c r="AF529" s="1" t="s">
        <v>48</v>
      </c>
      <c r="AG529" s="24" t="s">
        <v>48</v>
      </c>
      <c r="AH529" s="1">
        <v>1</v>
      </c>
      <c r="AI529" s="1">
        <v>1</v>
      </c>
      <c r="AJ529" s="24">
        <v>1</v>
      </c>
      <c r="AK529" s="36" t="s">
        <v>839</v>
      </c>
      <c r="AL529" s="9">
        <f t="shared" si="65"/>
        <v>-1.6797266567300178</v>
      </c>
      <c r="AM529" s="9">
        <f t="shared" si="66"/>
        <v>-1.3358467136265819</v>
      </c>
      <c r="AN529">
        <f t="shared" si="67"/>
        <v>0</v>
      </c>
      <c r="AO529" s="6">
        <f t="shared" si="68"/>
        <v>0</v>
      </c>
      <c r="AP529" s="9">
        <f>($AL$3*AL529+$AM$3*AM529+$AN$3*AN529+$AO$3*AO529)+$K$3*VLOOKUP(K529,COND!$A$2:$C$7,2,FALSE)+$L$3*VLOOKUP(L529,COND!$A$2:$C$7,3,FALSE)</f>
        <v>-6.1981332291919848</v>
      </c>
      <c r="AQ529" s="28">
        <f t="shared" si="69"/>
        <v>-0.46904976894370154</v>
      </c>
      <c r="AR529" t="str">
        <f t="shared" si="70"/>
        <v>DH</v>
      </c>
      <c r="AS529">
        <v>700</v>
      </c>
      <c r="AT529">
        <v>525</v>
      </c>
      <c r="AV529" t="str">
        <f t="shared" si="71"/>
        <v>Unlikely</v>
      </c>
      <c r="AX529" t="e">
        <f>IF(VLOOKUP($B529,'Draft List'!$D$4:$AC$2598,AX$3,FALSE)&lt;&gt;0,VLOOKUP($B529,'Draft List'!$D$4:$AC$2598,AX$3,FALSE),"")</f>
        <v>#N/A</v>
      </c>
      <c r="AY529" t="e">
        <f>IF(VLOOKUP($B529,'Draft List'!$D$4:$AC$2598,AY$3,FALSE)&lt;&gt;0,VLOOKUP($B529,'Draft List'!$D$4:$AC$2598,AY$3,FALSE),"")</f>
        <v>#N/A</v>
      </c>
      <c r="AZ529" t="e">
        <f>IF(VLOOKUP($B529,'Draft List'!$D$4:$AC$2598,AZ$3,FALSE)&lt;&gt;0,VLOOKUP($B529,'Draft List'!$D$4:$AC$2598,AZ$3,FALSE),"")</f>
        <v>#N/A</v>
      </c>
      <c r="BA529" t="e">
        <f>IF(VLOOKUP($B529,'Draft List'!$D$4:$AC$2598,BA$3,FALSE)&lt;&gt;0,VLOOKUP($B529,'Draft List'!$D$4:$AC$2598,BA$3,FALSE),"")</f>
        <v>#N/A</v>
      </c>
    </row>
    <row r="530" spans="1:53" hidden="1" x14ac:dyDescent="0.25">
      <c r="A530" t="str">
        <f t="shared" si="64"/>
        <v>RPPat Moore24</v>
      </c>
      <c r="B530" t="e">
        <f>VLOOKUP($A530,draft_listing_batters_stats!$A$1:$B$1324,2,FALSE)</f>
        <v>#N/A</v>
      </c>
      <c r="C530" s="1" t="s">
        <v>885</v>
      </c>
      <c r="D530" s="1" t="s">
        <v>198</v>
      </c>
      <c r="E530" s="1" t="s">
        <v>275</v>
      </c>
      <c r="F530" s="1">
        <v>24</v>
      </c>
      <c r="G530" s="1" t="s">
        <v>44</v>
      </c>
      <c r="H530" s="1" t="s">
        <v>44</v>
      </c>
      <c r="I530" s="1" t="s">
        <v>54</v>
      </c>
      <c r="J530" s="24" t="s">
        <v>54</v>
      </c>
      <c r="K530" s="1" t="s">
        <v>47</v>
      </c>
      <c r="L530" s="24" t="s">
        <v>47</v>
      </c>
      <c r="M530" s="1">
        <v>1</v>
      </c>
      <c r="N530" s="1">
        <v>2</v>
      </c>
      <c r="O530" s="1">
        <v>1</v>
      </c>
      <c r="P530" s="1">
        <v>3</v>
      </c>
      <c r="Q530" s="24">
        <v>1</v>
      </c>
      <c r="R530" s="1">
        <v>2</v>
      </c>
      <c r="S530" s="1">
        <v>2</v>
      </c>
      <c r="T530" s="1">
        <v>1</v>
      </c>
      <c r="U530" s="1">
        <v>4</v>
      </c>
      <c r="V530" s="24">
        <v>3</v>
      </c>
      <c r="W530" s="1">
        <v>5</v>
      </c>
      <c r="X530" s="1">
        <v>3</v>
      </c>
      <c r="Y530" s="24">
        <v>1</v>
      </c>
      <c r="Z530" s="1" t="s">
        <v>48</v>
      </c>
      <c r="AA530" s="1" t="s">
        <v>48</v>
      </c>
      <c r="AB530" s="1" t="s">
        <v>48</v>
      </c>
      <c r="AC530" s="1" t="s">
        <v>48</v>
      </c>
      <c r="AD530" s="1" t="s">
        <v>48</v>
      </c>
      <c r="AE530" s="1" t="s">
        <v>48</v>
      </c>
      <c r="AF530" s="1" t="s">
        <v>48</v>
      </c>
      <c r="AG530" s="24" t="s">
        <v>48</v>
      </c>
      <c r="AH530" s="1">
        <v>2</v>
      </c>
      <c r="AI530" s="1">
        <v>8</v>
      </c>
      <c r="AJ530" s="24">
        <v>10</v>
      </c>
      <c r="AK530" s="36" t="s">
        <v>50</v>
      </c>
      <c r="AL530" s="9">
        <f t="shared" si="65"/>
        <v>-1.8538643701897062</v>
      </c>
      <c r="AM530" s="9">
        <f t="shared" si="66"/>
        <v>-1.361566304343284</v>
      </c>
      <c r="AN530">
        <f t="shared" si="67"/>
        <v>3</v>
      </c>
      <c r="AO530" s="6">
        <f t="shared" si="68"/>
        <v>0</v>
      </c>
      <c r="AP530" s="9">
        <f>($AL$3*AL530+$AM$3*AM530+$AN$3*AN530+$AO$3*AO530)+$K$3*VLOOKUP(K530,COND!$A$2:$C$7,2,FALSE)+$L$3*VLOOKUP(L530,COND!$A$2:$C$7,3,FALSE)</f>
        <v>-6.2241820891383774</v>
      </c>
      <c r="AQ530" s="28">
        <f t="shared" si="69"/>
        <v>-0.47276372222298957</v>
      </c>
      <c r="AR530" t="str">
        <f t="shared" si="70"/>
        <v>DH</v>
      </c>
      <c r="AS530">
        <v>700</v>
      </c>
      <c r="AT530">
        <v>526</v>
      </c>
      <c r="AV530" t="str">
        <f t="shared" si="71"/>
        <v>Unlikely</v>
      </c>
      <c r="AX530" t="e">
        <f>IF(VLOOKUP($B530,'Draft List'!$D$4:$AC$2598,AX$3,FALSE)&lt;&gt;0,VLOOKUP($B530,'Draft List'!$D$4:$AC$2598,AX$3,FALSE),"")</f>
        <v>#N/A</v>
      </c>
      <c r="AY530" t="e">
        <f>IF(VLOOKUP($B530,'Draft List'!$D$4:$AC$2598,AY$3,FALSE)&lt;&gt;0,VLOOKUP($B530,'Draft List'!$D$4:$AC$2598,AY$3,FALSE),"")</f>
        <v>#N/A</v>
      </c>
      <c r="AZ530" t="e">
        <f>IF(VLOOKUP($B530,'Draft List'!$D$4:$AC$2598,AZ$3,FALSE)&lt;&gt;0,VLOOKUP($B530,'Draft List'!$D$4:$AC$2598,AZ$3,FALSE),"")</f>
        <v>#N/A</v>
      </c>
      <c r="BA530" t="e">
        <f>IF(VLOOKUP($B530,'Draft List'!$D$4:$AC$2598,BA$3,FALSE)&lt;&gt;0,VLOOKUP($B530,'Draft List'!$D$4:$AC$2598,BA$3,FALSE),"")</f>
        <v>#N/A</v>
      </c>
    </row>
    <row r="531" spans="1:53" hidden="1" x14ac:dyDescent="0.25">
      <c r="A531" t="str">
        <f t="shared" si="64"/>
        <v>RPCornell Johnson22</v>
      </c>
      <c r="B531" t="e">
        <f>VLOOKUP($A531,draft_listing_batters_stats!$A$1:$B$1324,2,FALSE)</f>
        <v>#N/A</v>
      </c>
      <c r="C531" s="1" t="s">
        <v>885</v>
      </c>
      <c r="D531" s="1" t="s">
        <v>1285</v>
      </c>
      <c r="E531" s="1" t="s">
        <v>153</v>
      </c>
      <c r="F531" s="1">
        <v>22</v>
      </c>
      <c r="G531" s="1" t="s">
        <v>58</v>
      </c>
      <c r="H531" s="1" t="s">
        <v>58</v>
      </c>
      <c r="I531" s="1" t="s">
        <v>54</v>
      </c>
      <c r="J531" s="24" t="s">
        <v>54</v>
      </c>
      <c r="K531" s="1" t="s">
        <v>51</v>
      </c>
      <c r="L531" s="24" t="s">
        <v>46</v>
      </c>
      <c r="M531" s="1">
        <v>1</v>
      </c>
      <c r="N531" s="1">
        <v>2</v>
      </c>
      <c r="O531" s="1">
        <v>2</v>
      </c>
      <c r="P531" s="1">
        <v>3</v>
      </c>
      <c r="Q531" s="24">
        <v>1</v>
      </c>
      <c r="R531" s="1">
        <v>2</v>
      </c>
      <c r="S531" s="1">
        <v>4</v>
      </c>
      <c r="T531" s="1">
        <v>2</v>
      </c>
      <c r="U531" s="1">
        <v>3</v>
      </c>
      <c r="V531" s="24">
        <v>1</v>
      </c>
      <c r="W531" s="1">
        <v>7</v>
      </c>
      <c r="X531" s="1">
        <v>3</v>
      </c>
      <c r="Y531" s="24">
        <v>1</v>
      </c>
      <c r="Z531" s="1" t="s">
        <v>48</v>
      </c>
      <c r="AA531" s="1" t="s">
        <v>48</v>
      </c>
      <c r="AB531" s="1" t="s">
        <v>48</v>
      </c>
      <c r="AC531" s="1" t="s">
        <v>48</v>
      </c>
      <c r="AD531" s="1" t="s">
        <v>48</v>
      </c>
      <c r="AE531" s="1" t="s">
        <v>48</v>
      </c>
      <c r="AF531" s="1" t="s">
        <v>48</v>
      </c>
      <c r="AG531" s="24" t="s">
        <v>48</v>
      </c>
      <c r="AH531" s="1">
        <v>1</v>
      </c>
      <c r="AI531" s="1">
        <v>1</v>
      </c>
      <c r="AJ531" s="24">
        <v>2</v>
      </c>
      <c r="AK531" s="36" t="s">
        <v>993</v>
      </c>
      <c r="AL531" s="9">
        <f t="shared" si="65"/>
        <v>-1.7708028761658048</v>
      </c>
      <c r="AM531" s="9">
        <f t="shared" si="66"/>
        <v>-1.3461272807257232</v>
      </c>
      <c r="AN531">
        <f t="shared" si="67"/>
        <v>0</v>
      </c>
      <c r="AO531" s="6">
        <f t="shared" si="68"/>
        <v>0</v>
      </c>
      <c r="AP531" s="9">
        <f>($AL$3*AL531+$AM$3*AM531+$AN$3*AN531+$AO$3*AO531)+$K$3*VLOOKUP(K531,COND!$A$2:$C$7,2,FALSE)+$L$3*VLOOKUP(L531,COND!$A$2:$C$7,3,FALSE)</f>
        <v>-6.2306076563252599</v>
      </c>
      <c r="AQ531" s="28">
        <f t="shared" si="69"/>
        <v>-0.47367985660945094</v>
      </c>
      <c r="AR531" t="str">
        <f t="shared" si="70"/>
        <v>DH</v>
      </c>
      <c r="AS531">
        <v>700</v>
      </c>
      <c r="AT531">
        <v>527</v>
      </c>
      <c r="AV531" t="str">
        <f t="shared" si="71"/>
        <v>Unlikely</v>
      </c>
      <c r="AX531" t="e">
        <f>IF(VLOOKUP($B531,'Draft List'!$D$4:$AC$2598,AX$3,FALSE)&lt;&gt;0,VLOOKUP($B531,'Draft List'!$D$4:$AC$2598,AX$3,FALSE),"")</f>
        <v>#N/A</v>
      </c>
      <c r="AY531" t="e">
        <f>IF(VLOOKUP($B531,'Draft List'!$D$4:$AC$2598,AY$3,FALSE)&lt;&gt;0,VLOOKUP($B531,'Draft List'!$D$4:$AC$2598,AY$3,FALSE),"")</f>
        <v>#N/A</v>
      </c>
      <c r="AZ531" t="e">
        <f>IF(VLOOKUP($B531,'Draft List'!$D$4:$AC$2598,AZ$3,FALSE)&lt;&gt;0,VLOOKUP($B531,'Draft List'!$D$4:$AC$2598,AZ$3,FALSE),"")</f>
        <v>#N/A</v>
      </c>
      <c r="BA531" t="e">
        <f>IF(VLOOKUP($B531,'Draft List'!$D$4:$AC$2598,BA$3,FALSE)&lt;&gt;0,VLOOKUP($B531,'Draft List'!$D$4:$AC$2598,BA$3,FALSE),"")</f>
        <v>#N/A</v>
      </c>
    </row>
    <row r="532" spans="1:53" hidden="1" x14ac:dyDescent="0.25">
      <c r="A532" t="str">
        <f t="shared" si="64"/>
        <v>LFMac Basile22</v>
      </c>
      <c r="B532">
        <f>VLOOKUP($A532,draft_listing_batters_stats!$A$1:$B$1324,2,FALSE)</f>
        <v>13255</v>
      </c>
      <c r="C532" s="1" t="s">
        <v>55</v>
      </c>
      <c r="D532" s="1" t="s">
        <v>1026</v>
      </c>
      <c r="E532" s="1" t="s">
        <v>1027</v>
      </c>
      <c r="F532" s="1">
        <v>22</v>
      </c>
      <c r="G532" s="1" t="s">
        <v>44</v>
      </c>
      <c r="H532" s="1" t="s">
        <v>58</v>
      </c>
      <c r="I532" s="1" t="s">
        <v>54</v>
      </c>
      <c r="J532" s="24" t="s">
        <v>54</v>
      </c>
      <c r="K532" s="1" t="s">
        <v>46</v>
      </c>
      <c r="L532" s="24" t="s">
        <v>46</v>
      </c>
      <c r="M532" s="1">
        <v>1</v>
      </c>
      <c r="N532" s="1">
        <v>2</v>
      </c>
      <c r="O532" s="1">
        <v>1</v>
      </c>
      <c r="P532" s="1">
        <v>4</v>
      </c>
      <c r="Q532" s="24">
        <v>2</v>
      </c>
      <c r="R532" s="1">
        <v>1</v>
      </c>
      <c r="S532" s="1">
        <v>2</v>
      </c>
      <c r="T532" s="1">
        <v>2</v>
      </c>
      <c r="U532" s="1">
        <v>6</v>
      </c>
      <c r="V532" s="24">
        <v>3</v>
      </c>
      <c r="W532" s="1">
        <v>2</v>
      </c>
      <c r="X532" s="1">
        <v>5</v>
      </c>
      <c r="Y532" s="24">
        <v>1</v>
      </c>
      <c r="Z532" s="1" t="s">
        <v>48</v>
      </c>
      <c r="AA532" s="1" t="s">
        <v>48</v>
      </c>
      <c r="AB532" s="1" t="s">
        <v>48</v>
      </c>
      <c r="AC532" s="1" t="s">
        <v>48</v>
      </c>
      <c r="AD532" s="1" t="s">
        <v>48</v>
      </c>
      <c r="AE532" s="1">
        <v>7</v>
      </c>
      <c r="AF532" s="1" t="s">
        <v>48</v>
      </c>
      <c r="AG532" s="24" t="s">
        <v>48</v>
      </c>
      <c r="AH532" s="1">
        <v>10</v>
      </c>
      <c r="AI532" s="1">
        <v>10</v>
      </c>
      <c r="AJ532" s="24">
        <v>10</v>
      </c>
      <c r="AK532" s="36" t="s">
        <v>839</v>
      </c>
      <c r="AL532" s="9">
        <f t="shared" si="65"/>
        <v>-1.7241384803630417</v>
      </c>
      <c r="AM532" s="9">
        <f t="shared" si="66"/>
        <v>-1.4216415465028949</v>
      </c>
      <c r="AN532">
        <f t="shared" si="67"/>
        <v>6</v>
      </c>
      <c r="AO532" s="6">
        <f t="shared" si="68"/>
        <v>0</v>
      </c>
      <c r="AP532" s="9">
        <f>($AL$3*AL532+$AM$3*AM532+$AN$3*AN532+$AO$3*AO532)+$K$3*VLOOKUP(K532,COND!$A$2:$C$7,2,FALSE)+$L$3*VLOOKUP(L532,COND!$A$2:$C$7,3,FALSE)</f>
        <v>-6.2321124060710424</v>
      </c>
      <c r="AQ532" s="28">
        <f t="shared" si="69"/>
        <v>-0.47389439844599807</v>
      </c>
      <c r="AR532" t="str">
        <f t="shared" si="70"/>
        <v>LF</v>
      </c>
      <c r="AS532">
        <v>700</v>
      </c>
      <c r="AT532">
        <v>528</v>
      </c>
      <c r="AV532" t="str">
        <f t="shared" si="71"/>
        <v>Unlikely</v>
      </c>
      <c r="AX532" t="str">
        <f>IF(VLOOKUP($B532,'Draft List'!$D$4:$AC$2598,AX$3,FALSE)&lt;&gt;0,VLOOKUP($B532,'Draft List'!$D$4:$AC$2598,AX$3,FALSE),"")</f>
        <v/>
      </c>
      <c r="AY532" t="str">
        <f>IF(VLOOKUP($B532,'Draft List'!$D$4:$AC$2598,AY$3,FALSE)&lt;&gt;0,VLOOKUP($B532,'Draft List'!$D$4:$AC$2598,AY$3,FALSE),"")</f>
        <v/>
      </c>
      <c r="AZ532" t="str">
        <f>IF(VLOOKUP($B532,'Draft List'!$D$4:$AC$2598,AZ$3,FALSE)&lt;&gt;0,VLOOKUP($B532,'Draft List'!$D$4:$AC$2598,AZ$3,FALSE),"")</f>
        <v/>
      </c>
      <c r="BA532" t="str">
        <f>IF(VLOOKUP($B532,'Draft List'!$D$4:$AC$2598,BA$3,FALSE)&lt;&gt;0,VLOOKUP($B532,'Draft List'!$D$4:$AC$2598,BA$3,FALSE),"")</f>
        <v/>
      </c>
    </row>
    <row r="533" spans="1:53" hidden="1" x14ac:dyDescent="0.25">
      <c r="A533" t="str">
        <f t="shared" si="64"/>
        <v>RPChris Bromhead23</v>
      </c>
      <c r="B533" t="e">
        <f>VLOOKUP($A533,draft_listing_batters_stats!$A$1:$B$1324,2,FALSE)</f>
        <v>#N/A</v>
      </c>
      <c r="C533" s="1" t="s">
        <v>885</v>
      </c>
      <c r="D533" s="1" t="s">
        <v>212</v>
      </c>
      <c r="E533" s="1" t="s">
        <v>1059</v>
      </c>
      <c r="F533" s="1">
        <v>23</v>
      </c>
      <c r="G533" s="1" t="s">
        <v>68</v>
      </c>
      <c r="H533" s="1" t="s">
        <v>44</v>
      </c>
      <c r="I533" s="1" t="s">
        <v>54</v>
      </c>
      <c r="J533" s="24" t="s">
        <v>54</v>
      </c>
      <c r="K533" s="1" t="s">
        <v>47</v>
      </c>
      <c r="L533" s="24" t="s">
        <v>46</v>
      </c>
      <c r="M533" s="1">
        <v>1</v>
      </c>
      <c r="N533" s="1">
        <v>1</v>
      </c>
      <c r="O533" s="1">
        <v>1</v>
      </c>
      <c r="P533" s="1">
        <v>1</v>
      </c>
      <c r="Q533" s="24">
        <v>1</v>
      </c>
      <c r="R533" s="1">
        <v>2</v>
      </c>
      <c r="S533" s="1">
        <v>2</v>
      </c>
      <c r="T533" s="1">
        <v>2</v>
      </c>
      <c r="U533" s="1">
        <v>3</v>
      </c>
      <c r="V533" s="24">
        <v>4</v>
      </c>
      <c r="W533" s="1">
        <v>7</v>
      </c>
      <c r="X533" s="1">
        <v>3</v>
      </c>
      <c r="Y533" s="24">
        <v>1</v>
      </c>
      <c r="Z533" s="1" t="s">
        <v>48</v>
      </c>
      <c r="AA533" s="1" t="s">
        <v>48</v>
      </c>
      <c r="AB533" s="1" t="s">
        <v>48</v>
      </c>
      <c r="AC533" s="1" t="s">
        <v>48</v>
      </c>
      <c r="AD533" s="1" t="s">
        <v>48</v>
      </c>
      <c r="AE533" s="1" t="s">
        <v>48</v>
      </c>
      <c r="AF533" s="1" t="s">
        <v>48</v>
      </c>
      <c r="AG533" s="24" t="s">
        <v>48</v>
      </c>
      <c r="AH533" s="1">
        <v>1</v>
      </c>
      <c r="AI533" s="1">
        <v>1</v>
      </c>
      <c r="AJ533" s="24">
        <v>1</v>
      </c>
      <c r="AK533" s="36" t="s">
        <v>50</v>
      </c>
      <c r="AL533" s="9">
        <f t="shared" si="65"/>
        <v>-2.0843433498275723</v>
      </c>
      <c r="AM533" s="9">
        <f t="shared" si="66"/>
        <v>-1.32819802051188</v>
      </c>
      <c r="AN533">
        <f t="shared" si="67"/>
        <v>0</v>
      </c>
      <c r="AO533" s="6">
        <f t="shared" si="68"/>
        <v>0</v>
      </c>
      <c r="AP533" s="9">
        <f>($AL$3*AL533+$AM$3*AM533+$AN$3*AN533+$AO$3*AO533)+$K$3*VLOOKUP(K533,COND!$A$2:$C$7,2,FALSE)+$L$3*VLOOKUP(L533,COND!$A$2:$C$7,3,FALSE)</f>
        <v>-6.2468105811253185</v>
      </c>
      <c r="AQ533" s="28">
        <f t="shared" si="69"/>
        <v>-0.47599001167263133</v>
      </c>
      <c r="AR533" t="str">
        <f t="shared" si="70"/>
        <v>DH</v>
      </c>
      <c r="AS533">
        <v>700</v>
      </c>
      <c r="AT533">
        <v>529</v>
      </c>
      <c r="AV533" t="str">
        <f t="shared" si="71"/>
        <v>Unlikely</v>
      </c>
      <c r="AX533" t="e">
        <f>IF(VLOOKUP($B533,'Draft List'!$D$4:$AC$2598,AX$3,FALSE)&lt;&gt;0,VLOOKUP($B533,'Draft List'!$D$4:$AC$2598,AX$3,FALSE),"")</f>
        <v>#N/A</v>
      </c>
      <c r="AY533" t="e">
        <f>IF(VLOOKUP($B533,'Draft List'!$D$4:$AC$2598,AY$3,FALSE)&lt;&gt;0,VLOOKUP($B533,'Draft List'!$D$4:$AC$2598,AY$3,FALSE),"")</f>
        <v>#N/A</v>
      </c>
      <c r="AZ533" t="e">
        <f>IF(VLOOKUP($B533,'Draft List'!$D$4:$AC$2598,AZ$3,FALSE)&lt;&gt;0,VLOOKUP($B533,'Draft List'!$D$4:$AC$2598,AZ$3,FALSE),"")</f>
        <v>#N/A</v>
      </c>
      <c r="BA533" t="e">
        <f>IF(VLOOKUP($B533,'Draft List'!$D$4:$AC$2598,BA$3,FALSE)&lt;&gt;0,VLOOKUP($B533,'Draft List'!$D$4:$AC$2598,BA$3,FALSE),"")</f>
        <v>#N/A</v>
      </c>
    </row>
    <row r="534" spans="1:53" hidden="1" x14ac:dyDescent="0.25">
      <c r="A534" t="str">
        <f t="shared" si="64"/>
        <v>SPVance Taylor18</v>
      </c>
      <c r="B534" t="e">
        <f>VLOOKUP($A534,draft_listing_batters_stats!$A$1:$B$1324,2,FALSE)</f>
        <v>#N/A</v>
      </c>
      <c r="C534" s="1" t="s">
        <v>25</v>
      </c>
      <c r="D534" s="1" t="s">
        <v>599</v>
      </c>
      <c r="E534" s="1" t="s">
        <v>461</v>
      </c>
      <c r="F534" s="1">
        <v>18</v>
      </c>
      <c r="G534" s="1" t="s">
        <v>58</v>
      </c>
      <c r="H534" s="1" t="s">
        <v>44</v>
      </c>
      <c r="I534" s="1" t="s">
        <v>54</v>
      </c>
      <c r="J534" s="24" t="s">
        <v>54</v>
      </c>
      <c r="K534" s="1" t="s">
        <v>46</v>
      </c>
      <c r="L534" s="24" t="s">
        <v>46</v>
      </c>
      <c r="M534" s="1">
        <v>1</v>
      </c>
      <c r="N534" s="1">
        <v>1</v>
      </c>
      <c r="O534" s="1">
        <v>2</v>
      </c>
      <c r="P534" s="1">
        <v>1</v>
      </c>
      <c r="Q534" s="24">
        <v>1</v>
      </c>
      <c r="R534" s="1">
        <v>2</v>
      </c>
      <c r="S534" s="1">
        <v>2</v>
      </c>
      <c r="T534" s="1">
        <v>5</v>
      </c>
      <c r="U534" s="1">
        <v>1</v>
      </c>
      <c r="V534" s="24">
        <v>2</v>
      </c>
      <c r="W534" s="1">
        <v>5</v>
      </c>
      <c r="X534" s="1">
        <v>5</v>
      </c>
      <c r="Y534" s="24">
        <v>2</v>
      </c>
      <c r="Z534" s="1" t="s">
        <v>48</v>
      </c>
      <c r="AA534" s="1" t="s">
        <v>48</v>
      </c>
      <c r="AB534" s="1" t="s">
        <v>48</v>
      </c>
      <c r="AC534" s="1" t="s">
        <v>48</v>
      </c>
      <c r="AD534" s="1" t="s">
        <v>48</v>
      </c>
      <c r="AE534" s="1" t="s">
        <v>48</v>
      </c>
      <c r="AF534" s="1" t="s">
        <v>48</v>
      </c>
      <c r="AG534" s="24" t="s">
        <v>48</v>
      </c>
      <c r="AH534" s="1">
        <v>1</v>
      </c>
      <c r="AI534" s="1">
        <v>2</v>
      </c>
      <c r="AJ534" s="24">
        <v>2</v>
      </c>
      <c r="AK534" s="36" t="s">
        <v>866</v>
      </c>
      <c r="AL534" s="9">
        <f t="shared" si="65"/>
        <v>-2.0012818558036707</v>
      </c>
      <c r="AM534" s="9">
        <f t="shared" si="66"/>
        <v>-1.3384653180935042</v>
      </c>
      <c r="AN534">
        <f t="shared" si="67"/>
        <v>0</v>
      </c>
      <c r="AO534" s="6">
        <f t="shared" si="68"/>
        <v>0</v>
      </c>
      <c r="AP534" s="9">
        <f>($AL$3*AL534+$AM$3*AM534+$AN$3*AN534+$AO$3*AO534)+$K$3*VLOOKUP(K534,COND!$A$2:$C$7,2,FALSE)+$L$3*VLOOKUP(L534,COND!$A$2:$C$7,3,FALSE)</f>
        <v>-6.2617120027024171</v>
      </c>
      <c r="AQ534" s="28">
        <f t="shared" si="69"/>
        <v>-0.47811460306151404</v>
      </c>
      <c r="AR534" t="str">
        <f t="shared" si="70"/>
        <v>DH</v>
      </c>
      <c r="AS534">
        <v>700</v>
      </c>
      <c r="AT534">
        <v>530</v>
      </c>
      <c r="AV534" t="str">
        <f t="shared" si="71"/>
        <v>Unlikely</v>
      </c>
      <c r="AX534" t="e">
        <f>IF(VLOOKUP($B534,'Draft List'!$D$4:$AC$2598,AX$3,FALSE)&lt;&gt;0,VLOOKUP($B534,'Draft List'!$D$4:$AC$2598,AX$3,FALSE),"")</f>
        <v>#N/A</v>
      </c>
      <c r="AY534" t="e">
        <f>IF(VLOOKUP($B534,'Draft List'!$D$4:$AC$2598,AY$3,FALSE)&lt;&gt;0,VLOOKUP($B534,'Draft List'!$D$4:$AC$2598,AY$3,FALSE),"")</f>
        <v>#N/A</v>
      </c>
      <c r="AZ534" t="e">
        <f>IF(VLOOKUP($B534,'Draft List'!$D$4:$AC$2598,AZ$3,FALSE)&lt;&gt;0,VLOOKUP($B534,'Draft List'!$D$4:$AC$2598,AZ$3,FALSE),"")</f>
        <v>#N/A</v>
      </c>
      <c r="BA534" t="e">
        <f>IF(VLOOKUP($B534,'Draft List'!$D$4:$AC$2598,BA$3,FALSE)&lt;&gt;0,VLOOKUP($B534,'Draft List'!$D$4:$AC$2598,BA$3,FALSE),"")</f>
        <v>#N/A</v>
      </c>
    </row>
    <row r="535" spans="1:53" hidden="1" x14ac:dyDescent="0.25">
      <c r="A535" t="str">
        <f t="shared" si="64"/>
        <v>C-Gary Jones18</v>
      </c>
      <c r="B535">
        <f>VLOOKUP($A535,draft_listing_batters_stats!$A$1:$B$1324,2,FALSE)</f>
        <v>1870</v>
      </c>
      <c r="C535" s="1" t="s">
        <v>93</v>
      </c>
      <c r="D535" s="1" t="s">
        <v>433</v>
      </c>
      <c r="E535" s="1" t="s">
        <v>230</v>
      </c>
      <c r="F535" s="1">
        <v>18</v>
      </c>
      <c r="G535" s="1" t="s">
        <v>68</v>
      </c>
      <c r="H535" s="1" t="s">
        <v>44</v>
      </c>
      <c r="I535" s="1" t="s">
        <v>54</v>
      </c>
      <c r="J535" s="24" t="s">
        <v>54</v>
      </c>
      <c r="K535" s="1" t="s">
        <v>47</v>
      </c>
      <c r="L535" s="24" t="s">
        <v>46</v>
      </c>
      <c r="M535" s="1">
        <v>1</v>
      </c>
      <c r="N535" s="1">
        <v>2</v>
      </c>
      <c r="O535" s="1">
        <v>3</v>
      </c>
      <c r="P535" s="1">
        <v>1</v>
      </c>
      <c r="Q535" s="24">
        <v>1</v>
      </c>
      <c r="R535" s="1">
        <v>1</v>
      </c>
      <c r="S535" s="1">
        <v>4</v>
      </c>
      <c r="T535" s="1">
        <v>4</v>
      </c>
      <c r="U535" s="1">
        <v>4</v>
      </c>
      <c r="V535" s="24">
        <v>3</v>
      </c>
      <c r="W535" s="1">
        <v>4</v>
      </c>
      <c r="X535" s="1">
        <v>4</v>
      </c>
      <c r="Y535" s="24">
        <v>6</v>
      </c>
      <c r="Z535" s="1" t="s">
        <v>48</v>
      </c>
      <c r="AA535" s="1" t="s">
        <v>48</v>
      </c>
      <c r="AB535" s="1" t="s">
        <v>48</v>
      </c>
      <c r="AC535" s="1" t="s">
        <v>48</v>
      </c>
      <c r="AD535" s="1" t="s">
        <v>48</v>
      </c>
      <c r="AE535" s="1" t="s">
        <v>48</v>
      </c>
      <c r="AF535" s="1" t="s">
        <v>48</v>
      </c>
      <c r="AG535" s="24" t="s">
        <v>48</v>
      </c>
      <c r="AH535" s="1">
        <v>1</v>
      </c>
      <c r="AI535" s="1">
        <v>4</v>
      </c>
      <c r="AJ535" s="24">
        <v>4</v>
      </c>
      <c r="AK535" s="36" t="s">
        <v>961</v>
      </c>
      <c r="AL535" s="9">
        <f t="shared" si="65"/>
        <v>-1.8671604821610654</v>
      </c>
      <c r="AM535" s="9">
        <f t="shared" si="66"/>
        <v>-1.3328178992368469</v>
      </c>
      <c r="AN535">
        <f t="shared" si="67"/>
        <v>0</v>
      </c>
      <c r="AO535" s="6">
        <f t="shared" si="68"/>
        <v>0</v>
      </c>
      <c r="AP535" s="9">
        <f>($AL$3*AL535+$AM$3*AM535+$AN$3*AN535+$AO$3*AO535)+$K$3*VLOOKUP(K535,COND!$A$2:$C$7,2,FALSE)+$L$3*VLOOKUP(L535,COND!$A$2:$C$7,3,FALSE)</f>
        <v>-6.280530839058267</v>
      </c>
      <c r="AQ535" s="28">
        <f t="shared" si="69"/>
        <v>-0.48079772543769589</v>
      </c>
      <c r="AR535" t="str">
        <f t="shared" si="70"/>
        <v>DH</v>
      </c>
      <c r="AS535">
        <v>700</v>
      </c>
      <c r="AT535">
        <v>531</v>
      </c>
      <c r="AV535" t="str">
        <f t="shared" si="71"/>
        <v>Unlikely</v>
      </c>
      <c r="AX535" t="str">
        <f>IF(VLOOKUP($B535,'Draft List'!$D$4:$AC$2598,AX$3,FALSE)&lt;&gt;0,VLOOKUP($B535,'Draft List'!$D$4:$AC$2598,AX$3,FALSE),"")</f>
        <v/>
      </c>
      <c r="AY535" t="str">
        <f>IF(VLOOKUP($B535,'Draft List'!$D$4:$AC$2598,AY$3,FALSE)&lt;&gt;0,VLOOKUP($B535,'Draft List'!$D$4:$AC$2598,AY$3,FALSE),"")</f>
        <v/>
      </c>
      <c r="AZ535" t="str">
        <f>IF(VLOOKUP($B535,'Draft List'!$D$4:$AC$2598,AZ$3,FALSE)&lt;&gt;0,VLOOKUP($B535,'Draft List'!$D$4:$AC$2598,AZ$3,FALSE),"")</f>
        <v/>
      </c>
      <c r="BA535" t="str">
        <f>IF(VLOOKUP($B535,'Draft List'!$D$4:$AC$2598,BA$3,FALSE)&lt;&gt;0,VLOOKUP($B535,'Draft List'!$D$4:$AC$2598,BA$3,FALSE),"")</f>
        <v/>
      </c>
    </row>
    <row r="536" spans="1:53" hidden="1" x14ac:dyDescent="0.25">
      <c r="A536" t="str">
        <f t="shared" si="64"/>
        <v>RPCarlos Quintana24</v>
      </c>
      <c r="B536" t="e">
        <f>VLOOKUP($A536,draft_listing_batters_stats!$A$1:$B$1324,2,FALSE)</f>
        <v>#N/A</v>
      </c>
      <c r="C536" s="1" t="s">
        <v>885</v>
      </c>
      <c r="D536" s="1" t="s">
        <v>222</v>
      </c>
      <c r="E536" s="1" t="s">
        <v>1569</v>
      </c>
      <c r="F536" s="1">
        <v>24</v>
      </c>
      <c r="G536" s="1" t="s">
        <v>44</v>
      </c>
      <c r="H536" s="1" t="s">
        <v>44</v>
      </c>
      <c r="I536" s="1" t="s">
        <v>54</v>
      </c>
      <c r="J536" s="24" t="s">
        <v>54</v>
      </c>
      <c r="K536" s="1" t="s">
        <v>51</v>
      </c>
      <c r="L536" s="24" t="s">
        <v>51</v>
      </c>
      <c r="M536" s="1">
        <v>1</v>
      </c>
      <c r="N536" s="1">
        <v>3</v>
      </c>
      <c r="O536" s="1">
        <v>1</v>
      </c>
      <c r="P536" s="1">
        <v>5</v>
      </c>
      <c r="Q536" s="24">
        <v>1</v>
      </c>
      <c r="R536" s="1">
        <v>1</v>
      </c>
      <c r="S536" s="1">
        <v>3</v>
      </c>
      <c r="T536" s="1">
        <v>2</v>
      </c>
      <c r="U536" s="1">
        <v>7</v>
      </c>
      <c r="V536" s="24">
        <v>1</v>
      </c>
      <c r="W536" s="1">
        <v>6</v>
      </c>
      <c r="X536" s="1">
        <v>3</v>
      </c>
      <c r="Y536" s="24">
        <v>1</v>
      </c>
      <c r="Z536" s="1" t="s">
        <v>48</v>
      </c>
      <c r="AA536" s="1" t="s">
        <v>48</v>
      </c>
      <c r="AB536" s="1" t="s">
        <v>48</v>
      </c>
      <c r="AC536" s="1" t="s">
        <v>48</v>
      </c>
      <c r="AD536" s="1" t="s">
        <v>48</v>
      </c>
      <c r="AE536" s="1" t="s">
        <v>48</v>
      </c>
      <c r="AF536" s="1" t="s">
        <v>48</v>
      </c>
      <c r="AG536" s="24" t="s">
        <v>48</v>
      </c>
      <c r="AH536" s="1">
        <v>1</v>
      </c>
      <c r="AI536" s="1">
        <v>1</v>
      </c>
      <c r="AJ536" s="24">
        <v>1</v>
      </c>
      <c r="AK536" s="36" t="s">
        <v>50</v>
      </c>
      <c r="AL536" s="9">
        <f t="shared" si="65"/>
        <v>-1.6233853905518407</v>
      </c>
      <c r="AM536" s="9">
        <f t="shared" si="66"/>
        <v>-1.360904796508777</v>
      </c>
      <c r="AN536">
        <f t="shared" si="67"/>
        <v>0</v>
      </c>
      <c r="AO536" s="6">
        <f t="shared" si="68"/>
        <v>0</v>
      </c>
      <c r="AP536" s="9">
        <f>($AL$3*AL536+$AM$3*AM536+$AN$3*AN536+$AO$3*AO536)+$K$3*VLOOKUP(K536,COND!$A$2:$C$7,2,FALSE)+$L$3*VLOOKUP(L536,COND!$A$2:$C$7,3,FALSE)</f>
        <v>-6.2931960971605108</v>
      </c>
      <c r="AQ536" s="28">
        <f t="shared" si="69"/>
        <v>-0.48260349263666968</v>
      </c>
      <c r="AR536" t="str">
        <f t="shared" si="70"/>
        <v>DH</v>
      </c>
      <c r="AS536">
        <v>700</v>
      </c>
      <c r="AT536">
        <v>532</v>
      </c>
      <c r="AV536" t="str">
        <f t="shared" si="71"/>
        <v>Unlikely</v>
      </c>
      <c r="AX536" t="e">
        <f>IF(VLOOKUP($B536,'Draft List'!$D$4:$AC$2598,AX$3,FALSE)&lt;&gt;0,VLOOKUP($B536,'Draft List'!$D$4:$AC$2598,AX$3,FALSE),"")</f>
        <v>#N/A</v>
      </c>
      <c r="AY536" t="e">
        <f>IF(VLOOKUP($B536,'Draft List'!$D$4:$AC$2598,AY$3,FALSE)&lt;&gt;0,VLOOKUP($B536,'Draft List'!$D$4:$AC$2598,AY$3,FALSE),"")</f>
        <v>#N/A</v>
      </c>
      <c r="AZ536" t="e">
        <f>IF(VLOOKUP($B536,'Draft List'!$D$4:$AC$2598,AZ$3,FALSE)&lt;&gt;0,VLOOKUP($B536,'Draft List'!$D$4:$AC$2598,AZ$3,FALSE),"")</f>
        <v>#N/A</v>
      </c>
      <c r="BA536" t="e">
        <f>IF(VLOOKUP($B536,'Draft List'!$D$4:$AC$2598,BA$3,FALSE)&lt;&gt;0,VLOOKUP($B536,'Draft List'!$D$4:$AC$2598,BA$3,FALSE),"")</f>
        <v>#N/A</v>
      </c>
    </row>
    <row r="537" spans="1:53" hidden="1" x14ac:dyDescent="0.25">
      <c r="A537" t="str">
        <f t="shared" si="64"/>
        <v>SPOrlando Rúbio21</v>
      </c>
      <c r="B537" t="e">
        <f>VLOOKUP($A537,draft_listing_batters_stats!$A$1:$B$1324,2,FALSE)</f>
        <v>#N/A</v>
      </c>
      <c r="C537" s="1" t="s">
        <v>25</v>
      </c>
      <c r="D537" s="1" t="s">
        <v>444</v>
      </c>
      <c r="E537" s="1" t="s">
        <v>948</v>
      </c>
      <c r="F537" s="1">
        <v>21</v>
      </c>
      <c r="G537" s="1" t="s">
        <v>44</v>
      </c>
      <c r="H537" s="1" t="s">
        <v>44</v>
      </c>
      <c r="I537" s="1" t="s">
        <v>54</v>
      </c>
      <c r="J537" s="24" t="s">
        <v>54</v>
      </c>
      <c r="K537" s="1" t="s">
        <v>46</v>
      </c>
      <c r="L537" s="24" t="s">
        <v>46</v>
      </c>
      <c r="M537" s="1">
        <v>1</v>
      </c>
      <c r="N537" s="1">
        <v>2</v>
      </c>
      <c r="O537" s="1">
        <v>1</v>
      </c>
      <c r="P537" s="1">
        <v>1</v>
      </c>
      <c r="Q537" s="24">
        <v>2</v>
      </c>
      <c r="R537" s="1">
        <v>2</v>
      </c>
      <c r="S537" s="1">
        <v>2</v>
      </c>
      <c r="T537" s="1">
        <v>3</v>
      </c>
      <c r="U537" s="1">
        <v>1</v>
      </c>
      <c r="V537" s="24">
        <v>6</v>
      </c>
      <c r="W537" s="1">
        <v>7</v>
      </c>
      <c r="X537" s="1">
        <v>4</v>
      </c>
      <c r="Y537" s="24">
        <v>1</v>
      </c>
      <c r="Z537" s="1" t="s">
        <v>48</v>
      </c>
      <c r="AA537" s="1" t="s">
        <v>48</v>
      </c>
      <c r="AB537" s="1" t="s">
        <v>48</v>
      </c>
      <c r="AC537" s="1" t="s">
        <v>48</v>
      </c>
      <c r="AD537" s="1" t="s">
        <v>48</v>
      </c>
      <c r="AE537" s="1" t="s">
        <v>48</v>
      </c>
      <c r="AF537" s="1" t="s">
        <v>48</v>
      </c>
      <c r="AG537" s="24" t="s">
        <v>48</v>
      </c>
      <c r="AH537" s="1">
        <v>5</v>
      </c>
      <c r="AI537" s="1">
        <v>1</v>
      </c>
      <c r="AJ537" s="24">
        <v>1</v>
      </c>
      <c r="AK537" s="36" t="s">
        <v>829</v>
      </c>
      <c r="AL537" s="9">
        <f t="shared" si="65"/>
        <v>-1.9932671303917848</v>
      </c>
      <c r="AM537" s="9">
        <f t="shared" si="66"/>
        <v>-1.3445229468729736</v>
      </c>
      <c r="AN537">
        <f t="shared" si="67"/>
        <v>0</v>
      </c>
      <c r="AO537" s="6">
        <f t="shared" si="68"/>
        <v>0</v>
      </c>
      <c r="AP537" s="9">
        <f>($AL$3*AL537+$AM$3*AM537+$AN$3*AN537+$AO$3*AO537)+$K$3*VLOOKUP(K537,COND!$A$2:$C$7,2,FALSE)+$L$3*VLOOKUP(L537,COND!$A$2:$C$7,3,FALSE)</f>
        <v>-6.333602075514861</v>
      </c>
      <c r="AQ537" s="28">
        <f t="shared" si="69"/>
        <v>-0.48836443250585426</v>
      </c>
      <c r="AR537" t="str">
        <f t="shared" si="70"/>
        <v>DH</v>
      </c>
      <c r="AS537">
        <v>700</v>
      </c>
      <c r="AT537">
        <v>533</v>
      </c>
      <c r="AV537" t="str">
        <f t="shared" si="71"/>
        <v>Unlikely</v>
      </c>
      <c r="AX537" t="e">
        <f>IF(VLOOKUP($B537,'Draft List'!$D$4:$AC$2598,AX$3,FALSE)&lt;&gt;0,VLOOKUP($B537,'Draft List'!$D$4:$AC$2598,AX$3,FALSE),"")</f>
        <v>#N/A</v>
      </c>
      <c r="AY537" t="e">
        <f>IF(VLOOKUP($B537,'Draft List'!$D$4:$AC$2598,AY$3,FALSE)&lt;&gt;0,VLOOKUP($B537,'Draft List'!$D$4:$AC$2598,AY$3,FALSE),"")</f>
        <v>#N/A</v>
      </c>
      <c r="AZ537" t="e">
        <f>IF(VLOOKUP($B537,'Draft List'!$D$4:$AC$2598,AZ$3,FALSE)&lt;&gt;0,VLOOKUP($B537,'Draft List'!$D$4:$AC$2598,AZ$3,FALSE),"")</f>
        <v>#N/A</v>
      </c>
      <c r="BA537" t="e">
        <f>IF(VLOOKUP($B537,'Draft List'!$D$4:$AC$2598,BA$3,FALSE)&lt;&gt;0,VLOOKUP($B537,'Draft List'!$D$4:$AC$2598,BA$3,FALSE),"")</f>
        <v>#N/A</v>
      </c>
    </row>
    <row r="538" spans="1:53" hidden="1" x14ac:dyDescent="0.25">
      <c r="A538" t="str">
        <f t="shared" si="64"/>
        <v>RPJon Warren22</v>
      </c>
      <c r="B538" t="e">
        <f>VLOOKUP($A538,draft_listing_batters_stats!$A$1:$B$1324,2,FALSE)</f>
        <v>#N/A</v>
      </c>
      <c r="C538" s="1" t="s">
        <v>885</v>
      </c>
      <c r="D538" s="1" t="s">
        <v>138</v>
      </c>
      <c r="E538" s="1" t="s">
        <v>280</v>
      </c>
      <c r="F538" s="1">
        <v>22</v>
      </c>
      <c r="G538" s="1" t="s">
        <v>58</v>
      </c>
      <c r="H538" s="1" t="s">
        <v>58</v>
      </c>
      <c r="I538" s="1" t="s">
        <v>54</v>
      </c>
      <c r="J538" s="24" t="s">
        <v>54</v>
      </c>
      <c r="K538" s="1" t="s">
        <v>46</v>
      </c>
      <c r="L538" s="24" t="s">
        <v>46</v>
      </c>
      <c r="M538" s="1">
        <v>2</v>
      </c>
      <c r="N538" s="1">
        <v>3</v>
      </c>
      <c r="O538" s="1">
        <v>1</v>
      </c>
      <c r="P538" s="1">
        <v>1</v>
      </c>
      <c r="Q538" s="24">
        <v>2</v>
      </c>
      <c r="R538" s="1">
        <v>2</v>
      </c>
      <c r="S538" s="1">
        <v>4</v>
      </c>
      <c r="T538" s="1">
        <v>1</v>
      </c>
      <c r="U538" s="1">
        <v>3</v>
      </c>
      <c r="V538" s="24">
        <v>3</v>
      </c>
      <c r="W538" s="1">
        <v>6</v>
      </c>
      <c r="X538" s="1">
        <v>2</v>
      </c>
      <c r="Y538" s="24">
        <v>1</v>
      </c>
      <c r="Z538" s="1" t="s">
        <v>48</v>
      </c>
      <c r="AA538" s="1" t="s">
        <v>48</v>
      </c>
      <c r="AB538" s="1" t="s">
        <v>48</v>
      </c>
      <c r="AC538" s="1" t="s">
        <v>48</v>
      </c>
      <c r="AD538" s="1" t="s">
        <v>48</v>
      </c>
      <c r="AE538" s="1" t="s">
        <v>48</v>
      </c>
      <c r="AF538" s="1" t="s">
        <v>48</v>
      </c>
      <c r="AG538" s="24" t="s">
        <v>48</v>
      </c>
      <c r="AH538" s="1">
        <v>1</v>
      </c>
      <c r="AI538" s="1">
        <v>1</v>
      </c>
      <c r="AJ538" s="24">
        <v>1</v>
      </c>
      <c r="AK538" s="36" t="s">
        <v>854</v>
      </c>
      <c r="AL538" s="9">
        <f t="shared" si="65"/>
        <v>-1.6196514145704071</v>
      </c>
      <c r="AM538" s="9">
        <f t="shared" si="66"/>
        <v>-1.3491560951154578</v>
      </c>
      <c r="AN538">
        <f t="shared" si="67"/>
        <v>0</v>
      </c>
      <c r="AO538" s="6">
        <f t="shared" si="68"/>
        <v>0</v>
      </c>
      <c r="AP538" s="9">
        <f>($AL$3*AL538+$AM$3*AM538+$AN$3*AN538+$AO$3*AO538)+$K$3*VLOOKUP(K538,COND!$A$2:$C$7,2,FALSE)+$L$3*VLOOKUP(L538,COND!$A$2:$C$7,3,FALSE)</f>
        <v>-6.3518382828425359</v>
      </c>
      <c r="AQ538" s="28">
        <f t="shared" si="69"/>
        <v>-0.4909644857191533</v>
      </c>
      <c r="AR538" t="str">
        <f t="shared" si="70"/>
        <v>DH</v>
      </c>
      <c r="AS538">
        <v>700</v>
      </c>
      <c r="AT538">
        <v>534</v>
      </c>
      <c r="AV538" t="str">
        <f t="shared" si="71"/>
        <v>Unlikely</v>
      </c>
      <c r="AX538" t="e">
        <f>IF(VLOOKUP($B538,'Draft List'!$D$4:$AC$2598,AX$3,FALSE)&lt;&gt;0,VLOOKUP($B538,'Draft List'!$D$4:$AC$2598,AX$3,FALSE),"")</f>
        <v>#N/A</v>
      </c>
      <c r="AY538" t="e">
        <f>IF(VLOOKUP($B538,'Draft List'!$D$4:$AC$2598,AY$3,FALSE)&lt;&gt;0,VLOOKUP($B538,'Draft List'!$D$4:$AC$2598,AY$3,FALSE),"")</f>
        <v>#N/A</v>
      </c>
      <c r="AZ538" t="e">
        <f>IF(VLOOKUP($B538,'Draft List'!$D$4:$AC$2598,AZ$3,FALSE)&lt;&gt;0,VLOOKUP($B538,'Draft List'!$D$4:$AC$2598,AZ$3,FALSE),"")</f>
        <v>#N/A</v>
      </c>
      <c r="BA538" t="e">
        <f>IF(VLOOKUP($B538,'Draft List'!$D$4:$AC$2598,BA$3,FALSE)&lt;&gt;0,VLOOKUP($B538,'Draft List'!$D$4:$AC$2598,BA$3,FALSE),"")</f>
        <v>#N/A</v>
      </c>
    </row>
    <row r="539" spans="1:53" hidden="1" x14ac:dyDescent="0.25">
      <c r="A539" t="str">
        <f t="shared" si="64"/>
        <v>RPRafael García23</v>
      </c>
      <c r="B539" t="e">
        <f>VLOOKUP($A539,draft_listing_batters_stats!$A$1:$B$1324,2,FALSE)</f>
        <v>#N/A</v>
      </c>
      <c r="C539" s="1" t="s">
        <v>885</v>
      </c>
      <c r="D539" s="1" t="s">
        <v>170</v>
      </c>
      <c r="E539" s="1" t="s">
        <v>136</v>
      </c>
      <c r="F539" s="1">
        <v>23</v>
      </c>
      <c r="G539" s="1" t="s">
        <v>44</v>
      </c>
      <c r="H539" s="1" t="s">
        <v>44</v>
      </c>
      <c r="I539" s="1" t="s">
        <v>54</v>
      </c>
      <c r="J539" s="24" t="s">
        <v>54</v>
      </c>
      <c r="K539" s="1" t="s">
        <v>47</v>
      </c>
      <c r="L539" s="24" t="s">
        <v>47</v>
      </c>
      <c r="M539" s="1">
        <v>2</v>
      </c>
      <c r="N539" s="1">
        <v>3</v>
      </c>
      <c r="O539" s="1">
        <v>2</v>
      </c>
      <c r="P539" s="1">
        <v>1</v>
      </c>
      <c r="Q539" s="24">
        <v>1</v>
      </c>
      <c r="R539" s="1">
        <v>2</v>
      </c>
      <c r="S539" s="1">
        <v>3</v>
      </c>
      <c r="T539" s="1">
        <v>3</v>
      </c>
      <c r="U539" s="1">
        <v>1</v>
      </c>
      <c r="V539" s="24">
        <v>5</v>
      </c>
      <c r="W539" s="1">
        <v>7</v>
      </c>
      <c r="X539" s="1">
        <v>2</v>
      </c>
      <c r="Y539" s="24">
        <v>1</v>
      </c>
      <c r="Z539" s="1" t="s">
        <v>48</v>
      </c>
      <c r="AA539" s="1" t="s">
        <v>48</v>
      </c>
      <c r="AB539" s="1" t="s">
        <v>48</v>
      </c>
      <c r="AC539" s="1" t="s">
        <v>48</v>
      </c>
      <c r="AD539" s="1" t="s">
        <v>48</v>
      </c>
      <c r="AE539" s="1" t="s">
        <v>48</v>
      </c>
      <c r="AF539" s="1" t="s">
        <v>48</v>
      </c>
      <c r="AG539" s="24" t="s">
        <v>48</v>
      </c>
      <c r="AH539" s="1">
        <v>2</v>
      </c>
      <c r="AI539" s="1">
        <v>1</v>
      </c>
      <c r="AJ539" s="24">
        <v>1</v>
      </c>
      <c r="AK539" s="36" t="s">
        <v>48</v>
      </c>
      <c r="AL539" s="9">
        <f t="shared" si="65"/>
        <v>-1.5766062603635889</v>
      </c>
      <c r="AM539" s="9">
        <f t="shared" si="66"/>
        <v>-1.3334794070713536</v>
      </c>
      <c r="AN539">
        <f t="shared" si="67"/>
        <v>0</v>
      </c>
      <c r="AO539" s="6">
        <f t="shared" si="68"/>
        <v>0</v>
      </c>
      <c r="AP539" s="9">
        <f>($AL$3*AL539+$AM$3*AM539+$AN$3*AN539+$AO$3*AO539)+$K$3*VLOOKUP(K539,COND!$A$2:$C$7,2,FALSE)+$L$3*VLOOKUP(L539,COND!$A$2:$C$7,3,FALSE)</f>
        <v>-6.3594135108926046</v>
      </c>
      <c r="AQ539" s="28">
        <f t="shared" si="69"/>
        <v>-0.49204453463936731</v>
      </c>
      <c r="AR539" t="str">
        <f t="shared" si="70"/>
        <v>DH</v>
      </c>
      <c r="AS539">
        <v>700</v>
      </c>
      <c r="AT539">
        <v>535</v>
      </c>
      <c r="AV539" t="str">
        <f t="shared" si="71"/>
        <v>Unlikely</v>
      </c>
      <c r="AX539" t="e">
        <f>IF(VLOOKUP($B539,'Draft List'!$D$4:$AC$2598,AX$3,FALSE)&lt;&gt;0,VLOOKUP($B539,'Draft List'!$D$4:$AC$2598,AX$3,FALSE),"")</f>
        <v>#N/A</v>
      </c>
      <c r="AY539" t="e">
        <f>IF(VLOOKUP($B539,'Draft List'!$D$4:$AC$2598,AY$3,FALSE)&lt;&gt;0,VLOOKUP($B539,'Draft List'!$D$4:$AC$2598,AY$3,FALSE),"")</f>
        <v>#N/A</v>
      </c>
      <c r="AZ539" t="e">
        <f>IF(VLOOKUP($B539,'Draft List'!$D$4:$AC$2598,AZ$3,FALSE)&lt;&gt;0,VLOOKUP($B539,'Draft List'!$D$4:$AC$2598,AZ$3,FALSE),"")</f>
        <v>#N/A</v>
      </c>
      <c r="BA539" t="e">
        <f>IF(VLOOKUP($B539,'Draft List'!$D$4:$AC$2598,BA$3,FALSE)&lt;&gt;0,VLOOKUP($B539,'Draft List'!$D$4:$AC$2598,BA$3,FALSE),"")</f>
        <v>#N/A</v>
      </c>
    </row>
    <row r="540" spans="1:53" hidden="1" x14ac:dyDescent="0.25">
      <c r="A540" t="str">
        <f t="shared" si="64"/>
        <v>1BDonald Edwards21</v>
      </c>
      <c r="B540">
        <f>VLOOKUP($A540,draft_listing_batters_stats!$A$1:$B$1324,2,FALSE)</f>
        <v>14545</v>
      </c>
      <c r="C540" s="1" t="s">
        <v>94</v>
      </c>
      <c r="D540" s="1" t="s">
        <v>139</v>
      </c>
      <c r="E540" s="1" t="s">
        <v>272</v>
      </c>
      <c r="F540" s="1">
        <v>21</v>
      </c>
      <c r="G540" s="1" t="s">
        <v>58</v>
      </c>
      <c r="H540" s="1" t="s">
        <v>58</v>
      </c>
      <c r="I540" s="1" t="s">
        <v>54</v>
      </c>
      <c r="J540" s="24" t="s">
        <v>54</v>
      </c>
      <c r="K540" s="1" t="s">
        <v>46</v>
      </c>
      <c r="L540" s="24" t="s">
        <v>46</v>
      </c>
      <c r="M540" s="1">
        <v>1</v>
      </c>
      <c r="N540" s="1">
        <v>2</v>
      </c>
      <c r="O540" s="1">
        <v>1</v>
      </c>
      <c r="P540" s="1">
        <v>1</v>
      </c>
      <c r="Q540" s="24">
        <v>1</v>
      </c>
      <c r="R540" s="1">
        <v>1</v>
      </c>
      <c r="S540" s="1">
        <v>5</v>
      </c>
      <c r="T540" s="1">
        <v>1</v>
      </c>
      <c r="U540" s="1">
        <v>6</v>
      </c>
      <c r="V540" s="24">
        <v>3</v>
      </c>
      <c r="W540" s="1">
        <v>5</v>
      </c>
      <c r="X540" s="1">
        <v>5</v>
      </c>
      <c r="Y540" s="24">
        <v>1</v>
      </c>
      <c r="Z540" s="1" t="s">
        <v>48</v>
      </c>
      <c r="AA540" s="1" t="s">
        <v>48</v>
      </c>
      <c r="AB540" s="1" t="s">
        <v>48</v>
      </c>
      <c r="AC540" s="1" t="s">
        <v>48</v>
      </c>
      <c r="AD540" s="1" t="s">
        <v>48</v>
      </c>
      <c r="AE540" s="1" t="s">
        <v>48</v>
      </c>
      <c r="AF540" s="1" t="s">
        <v>48</v>
      </c>
      <c r="AG540" s="24" t="s">
        <v>48</v>
      </c>
      <c r="AH540" s="1">
        <v>1</v>
      </c>
      <c r="AI540" s="1">
        <v>2</v>
      </c>
      <c r="AJ540" s="24">
        <v>3</v>
      </c>
      <c r="AK540" s="36" t="s">
        <v>900</v>
      </c>
      <c r="AL540" s="9">
        <f t="shared" si="65"/>
        <v>-2.0332834702088682</v>
      </c>
      <c r="AM540" s="9">
        <f t="shared" si="66"/>
        <v>-1.3515234016706859</v>
      </c>
      <c r="AN540">
        <f t="shared" si="67"/>
        <v>0</v>
      </c>
      <c r="AO540" s="6">
        <f t="shared" si="68"/>
        <v>0</v>
      </c>
      <c r="AP540" s="9">
        <f>($AL$3*AL540+$AM$3*AM540+$AN$3*AN540+$AO$3*AO540)+$K$3*VLOOKUP(K540,COND!$A$2:$C$7,2,FALSE)+$L$3*VLOOKUP(L540,COND!$A$2:$C$7,3,FALSE)</f>
        <v>-6.4216091670691142</v>
      </c>
      <c r="AQ540" s="28">
        <f t="shared" si="69"/>
        <v>-0.50091216883485945</v>
      </c>
      <c r="AR540" t="str">
        <f t="shared" si="70"/>
        <v>DH</v>
      </c>
      <c r="AS540">
        <v>700</v>
      </c>
      <c r="AT540">
        <v>536</v>
      </c>
      <c r="AV540" t="str">
        <f t="shared" si="71"/>
        <v>Unlikely</v>
      </c>
      <c r="AX540" t="str">
        <f>IF(VLOOKUP($B540,'Draft List'!$D$4:$AC$2598,AX$3,FALSE)&lt;&gt;0,VLOOKUP($B540,'Draft List'!$D$4:$AC$2598,AX$3,FALSE),"")</f>
        <v/>
      </c>
      <c r="AY540" t="str">
        <f>IF(VLOOKUP($B540,'Draft List'!$D$4:$AC$2598,AY$3,FALSE)&lt;&gt;0,VLOOKUP($B540,'Draft List'!$D$4:$AC$2598,AY$3,FALSE),"")</f>
        <v/>
      </c>
      <c r="AZ540" t="str">
        <f>IF(VLOOKUP($B540,'Draft List'!$D$4:$AC$2598,AZ$3,FALSE)&lt;&gt;0,VLOOKUP($B540,'Draft List'!$D$4:$AC$2598,AZ$3,FALSE),"")</f>
        <v/>
      </c>
      <c r="BA540" t="str">
        <f>IF(VLOOKUP($B540,'Draft List'!$D$4:$AC$2598,BA$3,FALSE)&lt;&gt;0,VLOOKUP($B540,'Draft List'!$D$4:$AC$2598,BA$3,FALSE),"")</f>
        <v/>
      </c>
    </row>
    <row r="541" spans="1:53" hidden="1" x14ac:dyDescent="0.25">
      <c r="A541" t="str">
        <f t="shared" si="64"/>
        <v>RPMike Daugherty24</v>
      </c>
      <c r="B541" t="e">
        <f>VLOOKUP($A541,draft_listing_batters_stats!$A$1:$B$1324,2,FALSE)</f>
        <v>#N/A</v>
      </c>
      <c r="C541" s="1" t="s">
        <v>885</v>
      </c>
      <c r="D541" s="1" t="s">
        <v>159</v>
      </c>
      <c r="E541" s="1" t="s">
        <v>1113</v>
      </c>
      <c r="F541" s="1">
        <v>24</v>
      </c>
      <c r="G541" s="1" t="s">
        <v>58</v>
      </c>
      <c r="H541" s="1" t="s">
        <v>44</v>
      </c>
      <c r="I541" s="1" t="s">
        <v>54</v>
      </c>
      <c r="J541" s="24" t="s">
        <v>54</v>
      </c>
      <c r="K541" s="1" t="s">
        <v>47</v>
      </c>
      <c r="L541" s="24" t="s">
        <v>46</v>
      </c>
      <c r="M541" s="1">
        <v>2</v>
      </c>
      <c r="N541" s="1">
        <v>4</v>
      </c>
      <c r="O541" s="1">
        <v>1</v>
      </c>
      <c r="P541" s="1">
        <v>3</v>
      </c>
      <c r="Q541" s="24">
        <v>1</v>
      </c>
      <c r="R541" s="1">
        <v>2</v>
      </c>
      <c r="S541" s="1">
        <v>4</v>
      </c>
      <c r="T541" s="1">
        <v>1</v>
      </c>
      <c r="U541" s="1">
        <v>3</v>
      </c>
      <c r="V541" s="24">
        <v>3</v>
      </c>
      <c r="W541" s="1">
        <v>3</v>
      </c>
      <c r="X541" s="1">
        <v>1</v>
      </c>
      <c r="Y541" s="24">
        <v>1</v>
      </c>
      <c r="Z541" s="1" t="s">
        <v>48</v>
      </c>
      <c r="AA541" s="1" t="s">
        <v>48</v>
      </c>
      <c r="AB541" s="1" t="s">
        <v>48</v>
      </c>
      <c r="AC541" s="1" t="s">
        <v>48</v>
      </c>
      <c r="AD541" s="1" t="s">
        <v>48</v>
      </c>
      <c r="AE541" s="1" t="s">
        <v>48</v>
      </c>
      <c r="AF541" s="1" t="s">
        <v>48</v>
      </c>
      <c r="AG541" s="24" t="s">
        <v>48</v>
      </c>
      <c r="AH541" s="1">
        <v>4</v>
      </c>
      <c r="AI541" s="1">
        <v>6</v>
      </c>
      <c r="AJ541" s="24">
        <v>5</v>
      </c>
      <c r="AK541" s="36" t="s">
        <v>50</v>
      </c>
      <c r="AL541" s="9">
        <f t="shared" si="65"/>
        <v>-1.4291887747496246</v>
      </c>
      <c r="AM541" s="9">
        <f t="shared" si="66"/>
        <v>-1.3491560951154578</v>
      </c>
      <c r="AN541">
        <f t="shared" si="67"/>
        <v>0</v>
      </c>
      <c r="AO541" s="6">
        <f t="shared" si="68"/>
        <v>0</v>
      </c>
      <c r="AP541" s="9">
        <f>($AL$3*AL541+$AM$3*AM541+$AN$3*AN541+$AO$3*AO541)+$K$3*VLOOKUP(K541,COND!$A$2:$C$7,2,FALSE)+$L$3*VLOOKUP(L541,COND!$A$2:$C$7,3,FALSE)</f>
        <v>-6.4327920188604555</v>
      </c>
      <c r="AQ541" s="28">
        <f t="shared" si="69"/>
        <v>-0.50250657984431313</v>
      </c>
      <c r="AR541" t="str">
        <f t="shared" si="70"/>
        <v>DH</v>
      </c>
      <c r="AS541">
        <v>700</v>
      </c>
      <c r="AT541">
        <v>537</v>
      </c>
      <c r="AV541" t="str">
        <f t="shared" si="71"/>
        <v>Unlikely</v>
      </c>
      <c r="AX541" t="e">
        <f>IF(VLOOKUP($B541,'Draft List'!$D$4:$AC$2598,AX$3,FALSE)&lt;&gt;0,VLOOKUP($B541,'Draft List'!$D$4:$AC$2598,AX$3,FALSE),"")</f>
        <v>#N/A</v>
      </c>
      <c r="AY541" t="e">
        <f>IF(VLOOKUP($B541,'Draft List'!$D$4:$AC$2598,AY$3,FALSE)&lt;&gt;0,VLOOKUP($B541,'Draft List'!$D$4:$AC$2598,AY$3,FALSE),"")</f>
        <v>#N/A</v>
      </c>
      <c r="AZ541" t="e">
        <f>IF(VLOOKUP($B541,'Draft List'!$D$4:$AC$2598,AZ$3,FALSE)&lt;&gt;0,VLOOKUP($B541,'Draft List'!$D$4:$AC$2598,AZ$3,FALSE),"")</f>
        <v>#N/A</v>
      </c>
      <c r="BA541" t="e">
        <f>IF(VLOOKUP($B541,'Draft List'!$D$4:$AC$2598,BA$3,FALSE)&lt;&gt;0,VLOOKUP($B541,'Draft List'!$D$4:$AC$2598,BA$3,FALSE),"")</f>
        <v>#N/A</v>
      </c>
    </row>
    <row r="542" spans="1:53" hidden="1" x14ac:dyDescent="0.25">
      <c r="A542" t="str">
        <f t="shared" si="64"/>
        <v>RPErnesto González23</v>
      </c>
      <c r="B542" t="e">
        <f>VLOOKUP($A542,draft_listing_batters_stats!$A$1:$B$1324,2,FALSE)</f>
        <v>#N/A</v>
      </c>
      <c r="C542" s="1" t="s">
        <v>885</v>
      </c>
      <c r="D542" s="1" t="s">
        <v>260</v>
      </c>
      <c r="E542" s="1" t="s">
        <v>166</v>
      </c>
      <c r="F542" s="1">
        <v>23</v>
      </c>
      <c r="G542" s="1" t="s">
        <v>44</v>
      </c>
      <c r="H542" s="1" t="s">
        <v>44</v>
      </c>
      <c r="I542" s="1" t="s">
        <v>54</v>
      </c>
      <c r="J542" s="24" t="s">
        <v>54</v>
      </c>
      <c r="K542" s="1" t="s">
        <v>46</v>
      </c>
      <c r="L542" s="24" t="s">
        <v>46</v>
      </c>
      <c r="M542" s="1">
        <v>2</v>
      </c>
      <c r="N542" s="1">
        <v>2</v>
      </c>
      <c r="O542" s="1">
        <v>1</v>
      </c>
      <c r="P542" s="1">
        <v>1</v>
      </c>
      <c r="Q542" s="24">
        <v>3</v>
      </c>
      <c r="R542" s="1">
        <v>2</v>
      </c>
      <c r="S542" s="1">
        <v>3</v>
      </c>
      <c r="T542" s="1">
        <v>1</v>
      </c>
      <c r="U542" s="1">
        <v>3</v>
      </c>
      <c r="V542" s="24">
        <v>4</v>
      </c>
      <c r="W542" s="1">
        <v>4</v>
      </c>
      <c r="X542" s="1">
        <v>2</v>
      </c>
      <c r="Y542" s="24">
        <v>1</v>
      </c>
      <c r="Z542" s="1" t="s">
        <v>48</v>
      </c>
      <c r="AA542" s="1" t="s">
        <v>48</v>
      </c>
      <c r="AB542" s="1" t="s">
        <v>48</v>
      </c>
      <c r="AC542" s="1" t="s">
        <v>48</v>
      </c>
      <c r="AD542" s="1" t="s">
        <v>48</v>
      </c>
      <c r="AE542" s="1" t="s">
        <v>48</v>
      </c>
      <c r="AF542" s="1" t="s">
        <v>48</v>
      </c>
      <c r="AG542" s="24" t="s">
        <v>48</v>
      </c>
      <c r="AH542" s="1">
        <v>5</v>
      </c>
      <c r="AI542" s="1">
        <v>2</v>
      </c>
      <c r="AJ542" s="24">
        <v>1</v>
      </c>
      <c r="AK542" s="36" t="s">
        <v>832</v>
      </c>
      <c r="AL542" s="9">
        <f t="shared" si="65"/>
        <v>-1.6306949543720271</v>
      </c>
      <c r="AM542" s="9">
        <f t="shared" si="66"/>
        <v>-1.360199634917078</v>
      </c>
      <c r="AN542">
        <f t="shared" si="67"/>
        <v>0</v>
      </c>
      <c r="AO542" s="6">
        <f t="shared" si="68"/>
        <v>0</v>
      </c>
      <c r="AP542" s="9">
        <f>($AL$3*AL542+$AM$3*AM542+$AN$3*AN542+$AO$3*AO542)+$K$3*VLOOKUP(K542,COND!$A$2:$C$7,2,FALSE)+$L$3*VLOOKUP(L542,COND!$A$2:$C$7,3,FALSE)</f>
        <v>-6.4854651144421389</v>
      </c>
      <c r="AQ542" s="28">
        <f t="shared" si="69"/>
        <v>-0.51001652141060172</v>
      </c>
      <c r="AR542" t="str">
        <f t="shared" si="70"/>
        <v>DH</v>
      </c>
      <c r="AS542">
        <v>700</v>
      </c>
      <c r="AT542">
        <v>538</v>
      </c>
      <c r="AV542" t="str">
        <f t="shared" si="71"/>
        <v>Unlikely</v>
      </c>
      <c r="AX542" t="e">
        <f>IF(VLOOKUP($B542,'Draft List'!$D$4:$AC$2598,AX$3,FALSE)&lt;&gt;0,VLOOKUP($B542,'Draft List'!$D$4:$AC$2598,AX$3,FALSE),"")</f>
        <v>#N/A</v>
      </c>
      <c r="AY542" t="e">
        <f>IF(VLOOKUP($B542,'Draft List'!$D$4:$AC$2598,AY$3,FALSE)&lt;&gt;0,VLOOKUP($B542,'Draft List'!$D$4:$AC$2598,AY$3,FALSE),"")</f>
        <v>#N/A</v>
      </c>
      <c r="AZ542" t="e">
        <f>IF(VLOOKUP($B542,'Draft List'!$D$4:$AC$2598,AZ$3,FALSE)&lt;&gt;0,VLOOKUP($B542,'Draft List'!$D$4:$AC$2598,AZ$3,FALSE),"")</f>
        <v>#N/A</v>
      </c>
      <c r="BA542" t="e">
        <f>IF(VLOOKUP($B542,'Draft List'!$D$4:$AC$2598,BA$3,FALSE)&lt;&gt;0,VLOOKUP($B542,'Draft List'!$D$4:$AC$2598,BA$3,FALSE),"")</f>
        <v>#N/A</v>
      </c>
    </row>
    <row r="543" spans="1:53" hidden="1" x14ac:dyDescent="0.25">
      <c r="A543" t="str">
        <f t="shared" si="64"/>
        <v>SPJoe Myers22</v>
      </c>
      <c r="B543" t="e">
        <f>VLOOKUP($A543,draft_listing_batters_stats!$A$1:$B$1324,2,FALSE)</f>
        <v>#N/A</v>
      </c>
      <c r="C543" s="1" t="s">
        <v>25</v>
      </c>
      <c r="D543" s="1" t="s">
        <v>208</v>
      </c>
      <c r="E543" s="1" t="s">
        <v>546</v>
      </c>
      <c r="F543" s="1">
        <v>22</v>
      </c>
      <c r="G543" s="1" t="s">
        <v>44</v>
      </c>
      <c r="H543" s="1" t="s">
        <v>44</v>
      </c>
      <c r="I543" s="1" t="s">
        <v>54</v>
      </c>
      <c r="J543" s="24" t="s">
        <v>54</v>
      </c>
      <c r="K543" s="1" t="s">
        <v>46</v>
      </c>
      <c r="L543" s="24" t="s">
        <v>46</v>
      </c>
      <c r="M543" s="1">
        <v>1</v>
      </c>
      <c r="N543" s="1">
        <v>2</v>
      </c>
      <c r="O543" s="1">
        <v>1</v>
      </c>
      <c r="P543" s="1">
        <v>1</v>
      </c>
      <c r="Q543" s="24">
        <v>1</v>
      </c>
      <c r="R543" s="1">
        <v>2</v>
      </c>
      <c r="S543" s="1">
        <v>3</v>
      </c>
      <c r="T543" s="1">
        <v>2</v>
      </c>
      <c r="U543" s="1">
        <v>3</v>
      </c>
      <c r="V543" s="24">
        <v>2</v>
      </c>
      <c r="W543" s="1">
        <v>6</v>
      </c>
      <c r="X543" s="1">
        <v>3</v>
      </c>
      <c r="Y543" s="24">
        <v>1</v>
      </c>
      <c r="Z543" s="1" t="s">
        <v>48</v>
      </c>
      <c r="AA543" s="1" t="s">
        <v>48</v>
      </c>
      <c r="AB543" s="1" t="s">
        <v>48</v>
      </c>
      <c r="AC543" s="1" t="s">
        <v>48</v>
      </c>
      <c r="AD543" s="1" t="s">
        <v>48</v>
      </c>
      <c r="AE543" s="1" t="s">
        <v>48</v>
      </c>
      <c r="AF543" s="1" t="s">
        <v>48</v>
      </c>
      <c r="AG543" s="24" t="s">
        <v>48</v>
      </c>
      <c r="AH543" s="1">
        <v>4</v>
      </c>
      <c r="AI543" s="1">
        <v>3</v>
      </c>
      <c r="AJ543" s="24">
        <v>1</v>
      </c>
      <c r="AK543" s="36" t="s">
        <v>48</v>
      </c>
      <c r="AL543" s="9">
        <f t="shared" si="65"/>
        <v>-2.0332834702088682</v>
      </c>
      <c r="AM543" s="9">
        <f t="shared" si="66"/>
        <v>-1.3571708205273432</v>
      </c>
      <c r="AN543">
        <f t="shared" si="67"/>
        <v>0</v>
      </c>
      <c r="AO543" s="6">
        <f t="shared" si="68"/>
        <v>0</v>
      </c>
      <c r="AP543" s="9">
        <f>($AL$3*AL543+$AM$3*AM543+$AN$3*AN543+$AO$3*AO543)+$K$3*VLOOKUP(K543,COND!$A$2:$C$7,2,FALSE)+$L$3*VLOOKUP(L543,COND!$A$2:$C$7,3,FALSE)</f>
        <v>-6.4893781933490047</v>
      </c>
      <c r="AQ543" s="28">
        <f t="shared" si="69"/>
        <v>-0.51057443420479598</v>
      </c>
      <c r="AR543" t="str">
        <f t="shared" si="70"/>
        <v>DH</v>
      </c>
      <c r="AS543">
        <v>700</v>
      </c>
      <c r="AT543">
        <v>539</v>
      </c>
      <c r="AV543" t="str">
        <f t="shared" si="71"/>
        <v>Unlikely</v>
      </c>
      <c r="AX543" t="e">
        <f>IF(VLOOKUP($B543,'Draft List'!$D$4:$AC$2598,AX$3,FALSE)&lt;&gt;0,VLOOKUP($B543,'Draft List'!$D$4:$AC$2598,AX$3,FALSE),"")</f>
        <v>#N/A</v>
      </c>
      <c r="AY543" t="e">
        <f>IF(VLOOKUP($B543,'Draft List'!$D$4:$AC$2598,AY$3,FALSE)&lt;&gt;0,VLOOKUP($B543,'Draft List'!$D$4:$AC$2598,AY$3,FALSE),"")</f>
        <v>#N/A</v>
      </c>
      <c r="AZ543" t="e">
        <f>IF(VLOOKUP($B543,'Draft List'!$D$4:$AC$2598,AZ$3,FALSE)&lt;&gt;0,VLOOKUP($B543,'Draft List'!$D$4:$AC$2598,AZ$3,FALSE),"")</f>
        <v>#N/A</v>
      </c>
      <c r="BA543" t="e">
        <f>IF(VLOOKUP($B543,'Draft List'!$D$4:$AC$2598,BA$3,FALSE)&lt;&gt;0,VLOOKUP($B543,'Draft List'!$D$4:$AC$2598,BA$3,FALSE),"")</f>
        <v>#N/A</v>
      </c>
    </row>
    <row r="544" spans="1:53" hidden="1" x14ac:dyDescent="0.25">
      <c r="A544" t="str">
        <f t="shared" si="64"/>
        <v>SPYoriie Suzuki21</v>
      </c>
      <c r="B544" t="e">
        <f>VLOOKUP($A544,draft_listing_batters_stats!$A$1:$B$1324,2,FALSE)</f>
        <v>#N/A</v>
      </c>
      <c r="C544" s="1" t="s">
        <v>25</v>
      </c>
      <c r="D544" s="1" t="s">
        <v>554</v>
      </c>
      <c r="E544" s="1" t="s">
        <v>597</v>
      </c>
      <c r="F544" s="1">
        <v>21</v>
      </c>
      <c r="G544" s="1" t="s">
        <v>58</v>
      </c>
      <c r="H544" s="1" t="s">
        <v>58</v>
      </c>
      <c r="I544" s="1" t="s">
        <v>54</v>
      </c>
      <c r="J544" s="24" t="s">
        <v>54</v>
      </c>
      <c r="K544" s="1" t="s">
        <v>46</v>
      </c>
      <c r="L544" s="24" t="s">
        <v>46</v>
      </c>
      <c r="M544" s="1">
        <v>2</v>
      </c>
      <c r="N544" s="1">
        <v>3</v>
      </c>
      <c r="O544" s="1">
        <v>2</v>
      </c>
      <c r="P544" s="1">
        <v>2</v>
      </c>
      <c r="Q544" s="24">
        <v>2</v>
      </c>
      <c r="R544" s="1">
        <v>2</v>
      </c>
      <c r="S544" s="1">
        <v>3</v>
      </c>
      <c r="T544" s="1">
        <v>3</v>
      </c>
      <c r="U544" s="1">
        <v>2</v>
      </c>
      <c r="V544" s="24">
        <v>2</v>
      </c>
      <c r="W544" s="1">
        <v>8</v>
      </c>
      <c r="X544" s="1">
        <v>1</v>
      </c>
      <c r="Y544" s="24">
        <v>1</v>
      </c>
      <c r="Z544" s="1" t="s">
        <v>48</v>
      </c>
      <c r="AA544" s="1" t="s">
        <v>48</v>
      </c>
      <c r="AB544" s="1" t="s">
        <v>48</v>
      </c>
      <c r="AC544" s="1" t="s">
        <v>48</v>
      </c>
      <c r="AD544" s="1" t="s">
        <v>48</v>
      </c>
      <c r="AE544" s="1" t="s">
        <v>48</v>
      </c>
      <c r="AF544" s="1" t="s">
        <v>48</v>
      </c>
      <c r="AG544" s="24" t="s">
        <v>48</v>
      </c>
      <c r="AH544" s="1">
        <v>2</v>
      </c>
      <c r="AI544" s="1">
        <v>1</v>
      </c>
      <c r="AJ544" s="24">
        <v>1</v>
      </c>
      <c r="AK544" s="36" t="s">
        <v>839</v>
      </c>
      <c r="AL544" s="9">
        <f t="shared" si="65"/>
        <v>-1.4468803705369244</v>
      </c>
      <c r="AM544" s="9">
        <f t="shared" si="66"/>
        <v>-1.3638188765130226</v>
      </c>
      <c r="AN544">
        <f t="shared" si="67"/>
        <v>0</v>
      </c>
      <c r="AO544" s="6">
        <f t="shared" si="68"/>
        <v>0</v>
      </c>
      <c r="AP544" s="9">
        <f>($AL$3*AL544+$AM$3*AM544+$AN$3*AN544+$AO$3*AO544)+$K$3*VLOOKUP(K544,COND!$A$2:$C$7,2,FALSE)+$L$3*VLOOKUP(L544,COND!$A$2:$C$7,3,FALSE)</f>
        <v>-6.5105145552099657</v>
      </c>
      <c r="AQ544" s="28">
        <f t="shared" si="69"/>
        <v>-0.51358798107814407</v>
      </c>
      <c r="AR544" t="str">
        <f t="shared" si="70"/>
        <v>DH</v>
      </c>
      <c r="AS544">
        <v>700</v>
      </c>
      <c r="AT544">
        <v>540</v>
      </c>
      <c r="AV544" t="str">
        <f t="shared" si="71"/>
        <v>Unlikely</v>
      </c>
      <c r="AX544" t="e">
        <f>IF(VLOOKUP($B544,'Draft List'!$D$4:$AC$2598,AX$3,FALSE)&lt;&gt;0,VLOOKUP($B544,'Draft List'!$D$4:$AC$2598,AX$3,FALSE),"")</f>
        <v>#N/A</v>
      </c>
      <c r="AY544" t="e">
        <f>IF(VLOOKUP($B544,'Draft List'!$D$4:$AC$2598,AY$3,FALSE)&lt;&gt;0,VLOOKUP($B544,'Draft List'!$D$4:$AC$2598,AY$3,FALSE),"")</f>
        <v>#N/A</v>
      </c>
      <c r="AZ544" t="e">
        <f>IF(VLOOKUP($B544,'Draft List'!$D$4:$AC$2598,AZ$3,FALSE)&lt;&gt;0,VLOOKUP($B544,'Draft List'!$D$4:$AC$2598,AZ$3,FALSE),"")</f>
        <v>#N/A</v>
      </c>
      <c r="BA544" t="e">
        <f>IF(VLOOKUP($B544,'Draft List'!$D$4:$AC$2598,BA$3,FALSE)&lt;&gt;0,VLOOKUP($B544,'Draft List'!$D$4:$AC$2598,BA$3,FALSE),"")</f>
        <v>#N/A</v>
      </c>
    </row>
    <row r="545" spans="1:53" hidden="1" x14ac:dyDescent="0.25">
      <c r="A545" t="str">
        <f t="shared" si="64"/>
        <v>RPMike Thomas22</v>
      </c>
      <c r="B545" t="e">
        <f>VLOOKUP($A545,draft_listing_batters_stats!$A$1:$B$1324,2,FALSE)</f>
        <v>#N/A</v>
      </c>
      <c r="C545" s="1" t="s">
        <v>885</v>
      </c>
      <c r="D545" s="1" t="s">
        <v>159</v>
      </c>
      <c r="E545" s="1" t="s">
        <v>168</v>
      </c>
      <c r="F545" s="1">
        <v>22</v>
      </c>
      <c r="G545" s="1" t="s">
        <v>58</v>
      </c>
      <c r="H545" s="1" t="s">
        <v>58</v>
      </c>
      <c r="I545" s="1" t="s">
        <v>54</v>
      </c>
      <c r="J545" s="24" t="s">
        <v>54</v>
      </c>
      <c r="K545" s="1" t="s">
        <v>47</v>
      </c>
      <c r="L545" s="24" t="s">
        <v>46</v>
      </c>
      <c r="M545" s="1">
        <v>1</v>
      </c>
      <c r="N545" s="1">
        <v>3</v>
      </c>
      <c r="O545" s="1">
        <v>1</v>
      </c>
      <c r="P545" s="1">
        <v>4</v>
      </c>
      <c r="Q545" s="24">
        <v>1</v>
      </c>
      <c r="R545" s="1">
        <v>1</v>
      </c>
      <c r="S545" s="1">
        <v>3</v>
      </c>
      <c r="T545" s="1">
        <v>1</v>
      </c>
      <c r="U545" s="1">
        <v>8</v>
      </c>
      <c r="V545" s="24">
        <v>1</v>
      </c>
      <c r="W545" s="1">
        <v>6</v>
      </c>
      <c r="X545" s="1">
        <v>5</v>
      </c>
      <c r="Y545" s="24">
        <v>1</v>
      </c>
      <c r="Z545" s="1" t="s">
        <v>48</v>
      </c>
      <c r="AA545" s="1" t="s">
        <v>48</v>
      </c>
      <c r="AB545" s="1" t="s">
        <v>48</v>
      </c>
      <c r="AC545" s="1" t="s">
        <v>48</v>
      </c>
      <c r="AD545" s="1" t="s">
        <v>48</v>
      </c>
      <c r="AE545" s="1" t="s">
        <v>48</v>
      </c>
      <c r="AF545" s="1" t="s">
        <v>48</v>
      </c>
      <c r="AG545" s="24" t="s">
        <v>48</v>
      </c>
      <c r="AH545" s="1">
        <v>1</v>
      </c>
      <c r="AI545" s="1">
        <v>2</v>
      </c>
      <c r="AJ545" s="24">
        <v>1</v>
      </c>
      <c r="AK545" s="36" t="s">
        <v>918</v>
      </c>
      <c r="AL545" s="9">
        <f t="shared" si="65"/>
        <v>-1.713094940561422</v>
      </c>
      <c r="AM545" s="9">
        <f t="shared" si="66"/>
        <v>-1.3542567405230976</v>
      </c>
      <c r="AN545">
        <f t="shared" si="67"/>
        <v>0</v>
      </c>
      <c r="AO545" s="6">
        <f t="shared" si="68"/>
        <v>0</v>
      </c>
      <c r="AP545" s="9">
        <f>($AL$3*AL545+$AM$3*AM545+$AN$3*AN545+$AO$3*AO545)+$K$3*VLOOKUP(K545,COND!$A$2:$C$7,2,FALSE)+$L$3*VLOOKUP(L545,COND!$A$2:$C$7,3,FALSE)</f>
        <v>-6.5223903803333148</v>
      </c>
      <c r="AQ545" s="28">
        <f t="shared" si="69"/>
        <v>-0.51528119374664016</v>
      </c>
      <c r="AR545" t="str">
        <f t="shared" si="70"/>
        <v>DH</v>
      </c>
      <c r="AS545">
        <v>700</v>
      </c>
      <c r="AT545">
        <v>541</v>
      </c>
      <c r="AV545" t="str">
        <f t="shared" si="71"/>
        <v>Unlikely</v>
      </c>
      <c r="AX545" t="e">
        <f>IF(VLOOKUP($B545,'Draft List'!$D$4:$AC$2598,AX$3,FALSE)&lt;&gt;0,VLOOKUP($B545,'Draft List'!$D$4:$AC$2598,AX$3,FALSE),"")</f>
        <v>#N/A</v>
      </c>
      <c r="AY545" t="e">
        <f>IF(VLOOKUP($B545,'Draft List'!$D$4:$AC$2598,AY$3,FALSE)&lt;&gt;0,VLOOKUP($B545,'Draft List'!$D$4:$AC$2598,AY$3,FALSE),"")</f>
        <v>#N/A</v>
      </c>
      <c r="AZ545" t="e">
        <f>IF(VLOOKUP($B545,'Draft List'!$D$4:$AC$2598,AZ$3,FALSE)&lt;&gt;0,VLOOKUP($B545,'Draft List'!$D$4:$AC$2598,AZ$3,FALSE),"")</f>
        <v>#N/A</v>
      </c>
      <c r="BA545" t="e">
        <f>IF(VLOOKUP($B545,'Draft List'!$D$4:$AC$2598,BA$3,FALSE)&lt;&gt;0,VLOOKUP($B545,'Draft List'!$D$4:$AC$2598,BA$3,FALSE),"")</f>
        <v>#N/A</v>
      </c>
    </row>
    <row r="546" spans="1:53" hidden="1" x14ac:dyDescent="0.25">
      <c r="A546" t="str">
        <f t="shared" si="64"/>
        <v>RPArchie Tassell24</v>
      </c>
      <c r="B546" t="e">
        <f>VLOOKUP($A546,draft_listing_batters_stats!$A$1:$B$1324,2,FALSE)</f>
        <v>#N/A</v>
      </c>
      <c r="C546" s="1" t="s">
        <v>885</v>
      </c>
      <c r="D546" s="1" t="s">
        <v>692</v>
      </c>
      <c r="E546" s="1" t="s">
        <v>1684</v>
      </c>
      <c r="F546" s="1">
        <v>24</v>
      </c>
      <c r="G546" s="1" t="s">
        <v>58</v>
      </c>
      <c r="H546" s="1" t="s">
        <v>44</v>
      </c>
      <c r="I546" s="1" t="s">
        <v>54</v>
      </c>
      <c r="J546" s="24" t="s">
        <v>54</v>
      </c>
      <c r="K546" s="1" t="s">
        <v>46</v>
      </c>
      <c r="L546" s="24" t="s">
        <v>51</v>
      </c>
      <c r="M546" s="1">
        <v>1</v>
      </c>
      <c r="N546" s="1">
        <v>2</v>
      </c>
      <c r="O546" s="1">
        <v>2</v>
      </c>
      <c r="P546" s="1">
        <v>4</v>
      </c>
      <c r="Q546" s="24">
        <v>1</v>
      </c>
      <c r="R546" s="1">
        <v>1</v>
      </c>
      <c r="S546" s="1">
        <v>2</v>
      </c>
      <c r="T546" s="1">
        <v>2</v>
      </c>
      <c r="U546" s="1">
        <v>7</v>
      </c>
      <c r="V546" s="24">
        <v>2</v>
      </c>
      <c r="W546" s="1">
        <v>3</v>
      </c>
      <c r="X546" s="1">
        <v>3</v>
      </c>
      <c r="Y546" s="24">
        <v>1</v>
      </c>
      <c r="Z546" s="1" t="s">
        <v>48</v>
      </c>
      <c r="AA546" s="1" t="s">
        <v>48</v>
      </c>
      <c r="AB546" s="1" t="s">
        <v>48</v>
      </c>
      <c r="AC546" s="1" t="s">
        <v>48</v>
      </c>
      <c r="AD546" s="1" t="s">
        <v>48</v>
      </c>
      <c r="AE546" s="1" t="s">
        <v>48</v>
      </c>
      <c r="AF546" s="1" t="s">
        <v>48</v>
      </c>
      <c r="AG546" s="24" t="s">
        <v>48</v>
      </c>
      <c r="AH546" s="1">
        <v>1</v>
      </c>
      <c r="AI546" s="1">
        <v>1</v>
      </c>
      <c r="AJ546" s="24">
        <v>1</v>
      </c>
      <c r="AK546" s="36" t="s">
        <v>50</v>
      </c>
      <c r="AL546" s="9">
        <f t="shared" si="65"/>
        <v>-1.681093326156224</v>
      </c>
      <c r="AM546" s="9">
        <f t="shared" si="66"/>
        <v>-1.371948336310397</v>
      </c>
      <c r="AN546">
        <f t="shared" si="67"/>
        <v>0</v>
      </c>
      <c r="AO546" s="6">
        <f t="shared" si="68"/>
        <v>0</v>
      </c>
      <c r="AP546" s="9">
        <f>($AL$3*AL546+$AM$3*AM546+$AN$3*AN546+$AO$3*AO546)+$K$3*VLOOKUP(K546,COND!$A$2:$C$7,2,FALSE)+$L$3*VLOOKUP(L546,COND!$A$2:$C$7,3,FALSE)</f>
        <v>-6.5314893683403863</v>
      </c>
      <c r="AQ546" s="28">
        <f t="shared" si="69"/>
        <v>-0.51657849491132113</v>
      </c>
      <c r="AR546" t="str">
        <f t="shared" si="70"/>
        <v>DH</v>
      </c>
      <c r="AS546">
        <v>700</v>
      </c>
      <c r="AT546">
        <v>542</v>
      </c>
      <c r="AV546" t="str">
        <f t="shared" si="71"/>
        <v>Unlikely</v>
      </c>
      <c r="AX546" t="e">
        <f>IF(VLOOKUP($B546,'Draft List'!$D$4:$AC$2598,AX$3,FALSE)&lt;&gt;0,VLOOKUP($B546,'Draft List'!$D$4:$AC$2598,AX$3,FALSE),"")</f>
        <v>#N/A</v>
      </c>
      <c r="AY546" t="e">
        <f>IF(VLOOKUP($B546,'Draft List'!$D$4:$AC$2598,AY$3,FALSE)&lt;&gt;0,VLOOKUP($B546,'Draft List'!$D$4:$AC$2598,AY$3,FALSE),"")</f>
        <v>#N/A</v>
      </c>
      <c r="AZ546" t="e">
        <f>IF(VLOOKUP($B546,'Draft List'!$D$4:$AC$2598,AZ$3,FALSE)&lt;&gt;0,VLOOKUP($B546,'Draft List'!$D$4:$AC$2598,AZ$3,FALSE),"")</f>
        <v>#N/A</v>
      </c>
      <c r="BA546" t="e">
        <f>IF(VLOOKUP($B546,'Draft List'!$D$4:$AC$2598,BA$3,FALSE)&lt;&gt;0,VLOOKUP($B546,'Draft List'!$D$4:$AC$2598,BA$3,FALSE),"")</f>
        <v>#N/A</v>
      </c>
    </row>
    <row r="547" spans="1:53" hidden="1" x14ac:dyDescent="0.25">
      <c r="A547" t="str">
        <f t="shared" si="64"/>
        <v>RPJosé Martiel24</v>
      </c>
      <c r="B547" t="e">
        <f>VLOOKUP($A547,draft_listing_batters_stats!$A$1:$B$1324,2,FALSE)</f>
        <v>#N/A</v>
      </c>
      <c r="C547" s="1" t="s">
        <v>885</v>
      </c>
      <c r="D547" s="1" t="s">
        <v>150</v>
      </c>
      <c r="E547" s="1" t="s">
        <v>1405</v>
      </c>
      <c r="F547" s="1">
        <v>24</v>
      </c>
      <c r="G547" s="1" t="s">
        <v>58</v>
      </c>
      <c r="H547" s="1" t="s">
        <v>58</v>
      </c>
      <c r="I547" s="1" t="s">
        <v>54</v>
      </c>
      <c r="J547" s="24" t="s">
        <v>54</v>
      </c>
      <c r="K547" s="1" t="s">
        <v>46</v>
      </c>
      <c r="L547" s="24" t="s">
        <v>47</v>
      </c>
      <c r="M547" s="1">
        <v>1</v>
      </c>
      <c r="N547" s="1">
        <v>3</v>
      </c>
      <c r="O547" s="1">
        <v>2</v>
      </c>
      <c r="P547" s="1">
        <v>2</v>
      </c>
      <c r="Q547" s="24">
        <v>3</v>
      </c>
      <c r="R547" s="1">
        <v>2</v>
      </c>
      <c r="S547" s="1">
        <v>4</v>
      </c>
      <c r="T547" s="1">
        <v>2</v>
      </c>
      <c r="U547" s="1">
        <v>2</v>
      </c>
      <c r="V547" s="24">
        <v>3</v>
      </c>
      <c r="W547" s="1">
        <v>3</v>
      </c>
      <c r="X547" s="1">
        <v>2</v>
      </c>
      <c r="Y547" s="24">
        <v>1</v>
      </c>
      <c r="Z547" s="1" t="s">
        <v>48</v>
      </c>
      <c r="AA547" s="1" t="s">
        <v>48</v>
      </c>
      <c r="AB547" s="1" t="s">
        <v>48</v>
      </c>
      <c r="AC547" s="1" t="s">
        <v>48</v>
      </c>
      <c r="AD547" s="1" t="s">
        <v>48</v>
      </c>
      <c r="AE547" s="1" t="s">
        <v>48</v>
      </c>
      <c r="AF547" s="1" t="s">
        <v>48</v>
      </c>
      <c r="AG547" s="24" t="s">
        <v>48</v>
      </c>
      <c r="AH547" s="1">
        <v>1</v>
      </c>
      <c r="AI547" s="1">
        <v>1</v>
      </c>
      <c r="AJ547" s="24">
        <v>2</v>
      </c>
      <c r="AK547" s="36" t="s">
        <v>50</v>
      </c>
      <c r="AL547" s="9">
        <f t="shared" si="65"/>
        <v>-1.7294198669225156</v>
      </c>
      <c r="AM547" s="9">
        <f t="shared" si="66"/>
        <v>-1.3558041511011374</v>
      </c>
      <c r="AN547">
        <f t="shared" si="67"/>
        <v>0</v>
      </c>
      <c r="AO547" s="6">
        <f t="shared" si="68"/>
        <v>0</v>
      </c>
      <c r="AP547" s="9">
        <f>($AL$3*AL547+$AM$3*AM547+$AN$3*AN547+$AO$3*AO547)+$K$3*VLOOKUP(K547,COND!$A$2:$C$7,2,FALSE)+$L$3*VLOOKUP(L547,COND!$A$2:$C$7,3,FALSE)</f>
        <v>-6.5425917999058978</v>
      </c>
      <c r="AQ547" s="28">
        <f t="shared" si="69"/>
        <v>-0.51816143989262387</v>
      </c>
      <c r="AR547" t="str">
        <f t="shared" si="70"/>
        <v>DH</v>
      </c>
      <c r="AS547">
        <v>700</v>
      </c>
      <c r="AT547">
        <v>543</v>
      </c>
      <c r="AV547" t="str">
        <f t="shared" si="71"/>
        <v>Unlikely</v>
      </c>
      <c r="AX547" t="e">
        <f>IF(VLOOKUP($B547,'Draft List'!$D$4:$AC$2598,AX$3,FALSE)&lt;&gt;0,VLOOKUP($B547,'Draft List'!$D$4:$AC$2598,AX$3,FALSE),"")</f>
        <v>#N/A</v>
      </c>
      <c r="AY547" t="e">
        <f>IF(VLOOKUP($B547,'Draft List'!$D$4:$AC$2598,AY$3,FALSE)&lt;&gt;0,VLOOKUP($B547,'Draft List'!$D$4:$AC$2598,AY$3,FALSE),"")</f>
        <v>#N/A</v>
      </c>
      <c r="AZ547" t="e">
        <f>IF(VLOOKUP($B547,'Draft List'!$D$4:$AC$2598,AZ$3,FALSE)&lt;&gt;0,VLOOKUP($B547,'Draft List'!$D$4:$AC$2598,AZ$3,FALSE),"")</f>
        <v>#N/A</v>
      </c>
      <c r="BA547" t="e">
        <f>IF(VLOOKUP($B547,'Draft List'!$D$4:$AC$2598,BA$3,FALSE)&lt;&gt;0,VLOOKUP($B547,'Draft List'!$D$4:$AC$2598,BA$3,FALSE),"")</f>
        <v>#N/A</v>
      </c>
    </row>
    <row r="548" spans="1:53" hidden="1" x14ac:dyDescent="0.25">
      <c r="A548" t="str">
        <f t="shared" si="64"/>
        <v>SPArmando Otero22</v>
      </c>
      <c r="B548" t="e">
        <f>VLOOKUP($A548,draft_listing_batters_stats!$A$1:$B$1324,2,FALSE)</f>
        <v>#N/A</v>
      </c>
      <c r="C548" s="1" t="s">
        <v>25</v>
      </c>
      <c r="D548" s="1" t="s">
        <v>497</v>
      </c>
      <c r="E548" s="1" t="s">
        <v>671</v>
      </c>
      <c r="F548" s="1">
        <v>22</v>
      </c>
      <c r="G548" s="1" t="s">
        <v>58</v>
      </c>
      <c r="H548" s="1" t="s">
        <v>58</v>
      </c>
      <c r="I548" s="1" t="s">
        <v>54</v>
      </c>
      <c r="J548" s="24" t="s">
        <v>54</v>
      </c>
      <c r="K548" s="1" t="s">
        <v>47</v>
      </c>
      <c r="L548" s="24" t="s">
        <v>46</v>
      </c>
      <c r="M548" s="1">
        <v>3</v>
      </c>
      <c r="N548" s="1">
        <v>1</v>
      </c>
      <c r="O548" s="1">
        <v>1</v>
      </c>
      <c r="P548" s="1">
        <v>1</v>
      </c>
      <c r="Q548" s="24">
        <v>2</v>
      </c>
      <c r="R548" s="1">
        <v>3</v>
      </c>
      <c r="S548" s="1">
        <v>1</v>
      </c>
      <c r="T548" s="1">
        <v>1</v>
      </c>
      <c r="U548" s="1">
        <v>1</v>
      </c>
      <c r="V548" s="24">
        <v>3</v>
      </c>
      <c r="W548" s="1">
        <v>5</v>
      </c>
      <c r="X548" s="1">
        <v>1</v>
      </c>
      <c r="Y548" s="24">
        <v>1</v>
      </c>
      <c r="Z548" s="1" t="s">
        <v>48</v>
      </c>
      <c r="AA548" s="1" t="s">
        <v>48</v>
      </c>
      <c r="AB548" s="1" t="s">
        <v>48</v>
      </c>
      <c r="AC548" s="1" t="s">
        <v>48</v>
      </c>
      <c r="AD548" s="1" t="s">
        <v>48</v>
      </c>
      <c r="AE548" s="1" t="s">
        <v>48</v>
      </c>
      <c r="AF548" s="1" t="s">
        <v>48</v>
      </c>
      <c r="AG548" s="24" t="s">
        <v>48</v>
      </c>
      <c r="AH548" s="1">
        <v>3</v>
      </c>
      <c r="AI548" s="1">
        <v>3</v>
      </c>
      <c r="AJ548" s="24">
        <v>1</v>
      </c>
      <c r="AK548" s="36" t="s">
        <v>826</v>
      </c>
      <c r="AL548" s="9">
        <f t="shared" si="65"/>
        <v>-1.3992153376051391</v>
      </c>
      <c r="AM548" s="9">
        <f t="shared" si="66"/>
        <v>-1.3591989977880559</v>
      </c>
      <c r="AN548">
        <f t="shared" si="67"/>
        <v>0</v>
      </c>
      <c r="AO548" s="6">
        <f t="shared" si="68"/>
        <v>0</v>
      </c>
      <c r="AP548" s="9">
        <f>($AL$3*AL548+$AM$3*AM548+$AN$3*AN548+$AO$3*AO548)+$K$3*VLOOKUP(K548,COND!$A$2:$C$7,2,FALSE)+$L$3*VLOOKUP(L548,COND!$A$2:$C$7,3,FALSE)</f>
        <v>-6.5503095072171842</v>
      </c>
      <c r="AQ548" s="28">
        <f t="shared" si="69"/>
        <v>-0.51926180299628089</v>
      </c>
      <c r="AR548" t="str">
        <f t="shared" si="70"/>
        <v>DH</v>
      </c>
      <c r="AS548">
        <v>700</v>
      </c>
      <c r="AT548">
        <v>544</v>
      </c>
      <c r="AV548" t="str">
        <f t="shared" si="71"/>
        <v>Unlikely</v>
      </c>
      <c r="AX548" t="e">
        <f>IF(VLOOKUP($B548,'Draft List'!$D$4:$AC$2598,AX$3,FALSE)&lt;&gt;0,VLOOKUP($B548,'Draft List'!$D$4:$AC$2598,AX$3,FALSE),"")</f>
        <v>#N/A</v>
      </c>
      <c r="AY548" t="e">
        <f>IF(VLOOKUP($B548,'Draft List'!$D$4:$AC$2598,AY$3,FALSE)&lt;&gt;0,VLOOKUP($B548,'Draft List'!$D$4:$AC$2598,AY$3,FALSE),"")</f>
        <v>#N/A</v>
      </c>
      <c r="AZ548" t="e">
        <f>IF(VLOOKUP($B548,'Draft List'!$D$4:$AC$2598,AZ$3,FALSE)&lt;&gt;0,VLOOKUP($B548,'Draft List'!$D$4:$AC$2598,AZ$3,FALSE),"")</f>
        <v>#N/A</v>
      </c>
      <c r="BA548" t="e">
        <f>IF(VLOOKUP($B548,'Draft List'!$D$4:$AC$2598,BA$3,FALSE)&lt;&gt;0,VLOOKUP($B548,'Draft List'!$D$4:$AC$2598,BA$3,FALSE),"")</f>
        <v>#N/A</v>
      </c>
    </row>
    <row r="549" spans="1:53" hidden="1" x14ac:dyDescent="0.25">
      <c r="A549" t="str">
        <f t="shared" si="64"/>
        <v>RPJason Castle22</v>
      </c>
      <c r="B549" t="e">
        <f>VLOOKUP($A549,draft_listing_batters_stats!$A$1:$B$1324,2,FALSE)</f>
        <v>#N/A</v>
      </c>
      <c r="C549" s="1" t="s">
        <v>885</v>
      </c>
      <c r="D549" s="1" t="s">
        <v>195</v>
      </c>
      <c r="E549" s="1" t="s">
        <v>1086</v>
      </c>
      <c r="F549" s="1">
        <v>22</v>
      </c>
      <c r="G549" s="1" t="s">
        <v>58</v>
      </c>
      <c r="H549" s="1" t="s">
        <v>58</v>
      </c>
      <c r="I549" s="1" t="s">
        <v>54</v>
      </c>
      <c r="J549" s="24" t="s">
        <v>54</v>
      </c>
      <c r="K549" s="1" t="s">
        <v>46</v>
      </c>
      <c r="L549" s="24" t="s">
        <v>46</v>
      </c>
      <c r="M549" s="1">
        <v>2</v>
      </c>
      <c r="N549" s="1">
        <v>3</v>
      </c>
      <c r="O549" s="1">
        <v>2</v>
      </c>
      <c r="P549" s="1">
        <v>2</v>
      </c>
      <c r="Q549" s="24">
        <v>1</v>
      </c>
      <c r="R549" s="1">
        <v>2</v>
      </c>
      <c r="S549" s="1">
        <v>3</v>
      </c>
      <c r="T549" s="1">
        <v>2</v>
      </c>
      <c r="U549" s="1">
        <v>2</v>
      </c>
      <c r="V549" s="24">
        <v>4</v>
      </c>
      <c r="W549" s="1">
        <v>9</v>
      </c>
      <c r="X549" s="1">
        <v>1</v>
      </c>
      <c r="Y549" s="24">
        <v>1</v>
      </c>
      <c r="Z549" s="1" t="s">
        <v>48</v>
      </c>
      <c r="AA549" s="1" t="s">
        <v>48</v>
      </c>
      <c r="AB549" s="1" t="s">
        <v>48</v>
      </c>
      <c r="AC549" s="1" t="s">
        <v>48</v>
      </c>
      <c r="AD549" s="1" t="s">
        <v>48</v>
      </c>
      <c r="AE549" s="1" t="s">
        <v>48</v>
      </c>
      <c r="AF549" s="1" t="s">
        <v>48</v>
      </c>
      <c r="AG549" s="24" t="s">
        <v>48</v>
      </c>
      <c r="AH549" s="1">
        <v>1</v>
      </c>
      <c r="AI549" s="1">
        <v>1</v>
      </c>
      <c r="AJ549" s="24">
        <v>2</v>
      </c>
      <c r="AK549" s="36" t="s">
        <v>826</v>
      </c>
      <c r="AL549" s="9">
        <f t="shared" si="65"/>
        <v>-1.4868967103540081</v>
      </c>
      <c r="AM549" s="9">
        <f t="shared" si="66"/>
        <v>-1.3668476909027576</v>
      </c>
      <c r="AN549">
        <f t="shared" si="67"/>
        <v>0</v>
      </c>
      <c r="AO549" s="6">
        <f t="shared" si="68"/>
        <v>0</v>
      </c>
      <c r="AP549" s="9">
        <f>($AL$3*AL549+$AM$3*AM549+$AN$3*AN549+$AO$3*AO549)+$K$3*VLOOKUP(K549,COND!$A$2:$C$7,2,FALSE)+$L$3*VLOOKUP(L549,COND!$A$2:$C$7,3,FALSE)</f>
        <v>-6.5508619618684953</v>
      </c>
      <c r="AQ549" s="28">
        <f t="shared" si="69"/>
        <v>-0.51934057000443845</v>
      </c>
      <c r="AR549" t="str">
        <f t="shared" si="70"/>
        <v>DH</v>
      </c>
      <c r="AS549">
        <v>700</v>
      </c>
      <c r="AT549">
        <v>545</v>
      </c>
      <c r="AV549" t="str">
        <f t="shared" si="71"/>
        <v>Unlikely</v>
      </c>
      <c r="AX549" t="e">
        <f>IF(VLOOKUP($B549,'Draft List'!$D$4:$AC$2598,AX$3,FALSE)&lt;&gt;0,VLOOKUP($B549,'Draft List'!$D$4:$AC$2598,AX$3,FALSE),"")</f>
        <v>#N/A</v>
      </c>
      <c r="AY549" t="e">
        <f>IF(VLOOKUP($B549,'Draft List'!$D$4:$AC$2598,AY$3,FALSE)&lt;&gt;0,VLOOKUP($B549,'Draft List'!$D$4:$AC$2598,AY$3,FALSE),"")</f>
        <v>#N/A</v>
      </c>
      <c r="AZ549" t="e">
        <f>IF(VLOOKUP($B549,'Draft List'!$D$4:$AC$2598,AZ$3,FALSE)&lt;&gt;0,VLOOKUP($B549,'Draft List'!$D$4:$AC$2598,AZ$3,FALSE),"")</f>
        <v>#N/A</v>
      </c>
      <c r="BA549" t="e">
        <f>IF(VLOOKUP($B549,'Draft List'!$D$4:$AC$2598,BA$3,FALSE)&lt;&gt;0,VLOOKUP($B549,'Draft List'!$D$4:$AC$2598,BA$3,FALSE),"")</f>
        <v>#N/A</v>
      </c>
    </row>
    <row r="550" spans="1:53" hidden="1" x14ac:dyDescent="0.25">
      <c r="A550" t="str">
        <f t="shared" si="64"/>
        <v>SPEd Williams24</v>
      </c>
      <c r="B550" t="e">
        <f>VLOOKUP($A550,draft_listing_batters_stats!$A$1:$B$1324,2,FALSE)</f>
        <v>#N/A</v>
      </c>
      <c r="C550" s="1" t="s">
        <v>25</v>
      </c>
      <c r="D550" s="1" t="s">
        <v>593</v>
      </c>
      <c r="E550" s="1" t="s">
        <v>185</v>
      </c>
      <c r="F550" s="1">
        <v>24</v>
      </c>
      <c r="G550" s="1" t="s">
        <v>58</v>
      </c>
      <c r="H550" s="1" t="s">
        <v>44</v>
      </c>
      <c r="I550" s="1" t="s">
        <v>54</v>
      </c>
      <c r="J550" s="24" t="s">
        <v>54</v>
      </c>
      <c r="K550" s="1" t="s">
        <v>46</v>
      </c>
      <c r="L550" s="24" t="s">
        <v>46</v>
      </c>
      <c r="M550" s="1">
        <v>2</v>
      </c>
      <c r="N550" s="1">
        <v>3</v>
      </c>
      <c r="O550" s="1">
        <v>1</v>
      </c>
      <c r="P550" s="1">
        <v>2</v>
      </c>
      <c r="Q550" s="24">
        <v>2</v>
      </c>
      <c r="R550" s="1">
        <v>2</v>
      </c>
      <c r="S550" s="1">
        <v>3</v>
      </c>
      <c r="T550" s="1">
        <v>2</v>
      </c>
      <c r="U550" s="1">
        <v>2</v>
      </c>
      <c r="V550" s="24">
        <v>4</v>
      </c>
      <c r="W550" s="1">
        <v>8</v>
      </c>
      <c r="X550" s="1">
        <v>3</v>
      </c>
      <c r="Y550" s="24">
        <v>1</v>
      </c>
      <c r="Z550" s="1" t="s">
        <v>48</v>
      </c>
      <c r="AA550" s="1" t="s">
        <v>48</v>
      </c>
      <c r="AB550" s="1" t="s">
        <v>48</v>
      </c>
      <c r="AC550" s="1" t="s">
        <v>48</v>
      </c>
      <c r="AD550" s="1" t="s">
        <v>48</v>
      </c>
      <c r="AE550" s="1" t="s">
        <v>48</v>
      </c>
      <c r="AF550" s="1" t="s">
        <v>48</v>
      </c>
      <c r="AG550" s="24" t="s">
        <v>48</v>
      </c>
      <c r="AH550" s="1">
        <v>2</v>
      </c>
      <c r="AI550" s="1">
        <v>1</v>
      </c>
      <c r="AJ550" s="24">
        <v>2</v>
      </c>
      <c r="AK550" s="36" t="s">
        <v>50</v>
      </c>
      <c r="AL550" s="9">
        <f t="shared" si="65"/>
        <v>-1.5299418645608258</v>
      </c>
      <c r="AM550" s="9">
        <f t="shared" si="66"/>
        <v>-1.3668476909027576</v>
      </c>
      <c r="AN550">
        <f t="shared" si="67"/>
        <v>0</v>
      </c>
      <c r="AO550" s="6">
        <f t="shared" si="68"/>
        <v>0</v>
      </c>
      <c r="AP550" s="9">
        <f>($AL$3*AL550+$AM$3*AM550+$AN$3*AN550+$AO$3*AO550)+$K$3*VLOOKUP(K550,COND!$A$2:$C$7,2,FALSE)+$L$3*VLOOKUP(L550,COND!$A$2:$C$7,3,FALSE)</f>
        <v>-6.5551664772891769</v>
      </c>
      <c r="AQ550" s="28">
        <f t="shared" si="69"/>
        <v>-0.5199542924166779</v>
      </c>
      <c r="AR550" t="str">
        <f t="shared" si="70"/>
        <v>DH</v>
      </c>
      <c r="AS550">
        <v>700</v>
      </c>
      <c r="AT550">
        <v>546</v>
      </c>
      <c r="AV550" t="str">
        <f t="shared" si="71"/>
        <v>Unlikely</v>
      </c>
      <c r="AX550" t="e">
        <f>IF(VLOOKUP($B550,'Draft List'!$D$4:$AC$2598,AX$3,FALSE)&lt;&gt;0,VLOOKUP($B550,'Draft List'!$D$4:$AC$2598,AX$3,FALSE),"")</f>
        <v>#N/A</v>
      </c>
      <c r="AY550" t="e">
        <f>IF(VLOOKUP($B550,'Draft List'!$D$4:$AC$2598,AY$3,FALSE)&lt;&gt;0,VLOOKUP($B550,'Draft List'!$D$4:$AC$2598,AY$3,FALSE),"")</f>
        <v>#N/A</v>
      </c>
      <c r="AZ550" t="e">
        <f>IF(VLOOKUP($B550,'Draft List'!$D$4:$AC$2598,AZ$3,FALSE)&lt;&gt;0,VLOOKUP($B550,'Draft List'!$D$4:$AC$2598,AZ$3,FALSE),"")</f>
        <v>#N/A</v>
      </c>
      <c r="BA550" t="e">
        <f>IF(VLOOKUP($B550,'Draft List'!$D$4:$AC$2598,BA$3,FALSE)&lt;&gt;0,VLOOKUP($B550,'Draft List'!$D$4:$AC$2598,BA$3,FALSE),"")</f>
        <v>#N/A</v>
      </c>
    </row>
    <row r="551" spans="1:53" hidden="1" x14ac:dyDescent="0.25">
      <c r="A551" t="str">
        <f t="shared" si="64"/>
        <v>RPStephen Carter24</v>
      </c>
      <c r="B551" t="e">
        <f>VLOOKUP($A551,draft_listing_batters_stats!$A$1:$B$1324,2,FALSE)</f>
        <v>#N/A</v>
      </c>
      <c r="C551" s="1" t="s">
        <v>885</v>
      </c>
      <c r="D551" s="1" t="s">
        <v>709</v>
      </c>
      <c r="E551" s="1" t="s">
        <v>169</v>
      </c>
      <c r="F551" s="1">
        <v>24</v>
      </c>
      <c r="G551" s="1" t="s">
        <v>58</v>
      </c>
      <c r="H551" s="1" t="s">
        <v>44</v>
      </c>
      <c r="I551" s="1" t="s">
        <v>54</v>
      </c>
      <c r="J551" s="24" t="s">
        <v>54</v>
      </c>
      <c r="K551" s="1" t="s">
        <v>46</v>
      </c>
      <c r="L551" s="24" t="s">
        <v>46</v>
      </c>
      <c r="M551" s="1">
        <v>2</v>
      </c>
      <c r="N551" s="1">
        <v>3</v>
      </c>
      <c r="O551" s="1">
        <v>2</v>
      </c>
      <c r="P551" s="1">
        <v>1</v>
      </c>
      <c r="Q551" s="24">
        <v>1</v>
      </c>
      <c r="R551" s="1">
        <v>2</v>
      </c>
      <c r="S551" s="1">
        <v>3</v>
      </c>
      <c r="T551" s="1">
        <v>2</v>
      </c>
      <c r="U551" s="1">
        <v>2</v>
      </c>
      <c r="V551" s="24">
        <v>4</v>
      </c>
      <c r="W551" s="1">
        <v>7</v>
      </c>
      <c r="X551" s="1">
        <v>2</v>
      </c>
      <c r="Y551" s="24">
        <v>1</v>
      </c>
      <c r="Z551" s="1" t="s">
        <v>48</v>
      </c>
      <c r="AA551" s="1" t="s">
        <v>48</v>
      </c>
      <c r="AB551" s="1" t="s">
        <v>48</v>
      </c>
      <c r="AC551" s="1" t="s">
        <v>48</v>
      </c>
      <c r="AD551" s="1" t="s">
        <v>48</v>
      </c>
      <c r="AE551" s="1" t="s">
        <v>48</v>
      </c>
      <c r="AF551" s="1" t="s">
        <v>48</v>
      </c>
      <c r="AG551" s="24" t="s">
        <v>48</v>
      </c>
      <c r="AH551" s="1">
        <v>1</v>
      </c>
      <c r="AI551" s="1">
        <v>1</v>
      </c>
      <c r="AJ551" s="24">
        <v>1</v>
      </c>
      <c r="AK551" s="36" t="s">
        <v>50</v>
      </c>
      <c r="AL551" s="9">
        <f t="shared" si="65"/>
        <v>-1.5766062603635889</v>
      </c>
      <c r="AM551" s="9">
        <f t="shared" si="66"/>
        <v>-1.3668476909027576</v>
      </c>
      <c r="AN551">
        <f t="shared" si="67"/>
        <v>0</v>
      </c>
      <c r="AO551" s="6">
        <f t="shared" si="68"/>
        <v>0</v>
      </c>
      <c r="AP551" s="9">
        <f>($AL$3*AL551+$AM$3*AM551+$AN$3*AN551+$AO$3*AO551)+$K$3*VLOOKUP(K551,COND!$A$2:$C$7,2,FALSE)+$L$3*VLOOKUP(L551,COND!$A$2:$C$7,3,FALSE)</f>
        <v>-6.5598329168694534</v>
      </c>
      <c r="AQ551" s="28">
        <f t="shared" si="69"/>
        <v>-0.52061961668105772</v>
      </c>
      <c r="AR551" t="str">
        <f t="shared" si="70"/>
        <v>DH</v>
      </c>
      <c r="AS551">
        <v>700</v>
      </c>
      <c r="AT551">
        <v>547</v>
      </c>
      <c r="AV551" t="str">
        <f t="shared" si="71"/>
        <v>Unlikely</v>
      </c>
      <c r="AX551" t="e">
        <f>IF(VLOOKUP($B551,'Draft List'!$D$4:$AC$2598,AX$3,FALSE)&lt;&gt;0,VLOOKUP($B551,'Draft List'!$D$4:$AC$2598,AX$3,FALSE),"")</f>
        <v>#N/A</v>
      </c>
      <c r="AY551" t="e">
        <f>IF(VLOOKUP($B551,'Draft List'!$D$4:$AC$2598,AY$3,FALSE)&lt;&gt;0,VLOOKUP($B551,'Draft List'!$D$4:$AC$2598,AY$3,FALSE),"")</f>
        <v>#N/A</v>
      </c>
      <c r="AZ551" t="e">
        <f>IF(VLOOKUP($B551,'Draft List'!$D$4:$AC$2598,AZ$3,FALSE)&lt;&gt;0,VLOOKUP($B551,'Draft List'!$D$4:$AC$2598,AZ$3,FALSE),"")</f>
        <v>#N/A</v>
      </c>
      <c r="BA551" t="e">
        <f>IF(VLOOKUP($B551,'Draft List'!$D$4:$AC$2598,BA$3,FALSE)&lt;&gt;0,VLOOKUP($B551,'Draft List'!$D$4:$AC$2598,BA$3,FALSE),"")</f>
        <v>#N/A</v>
      </c>
    </row>
    <row r="552" spans="1:53" hidden="1" x14ac:dyDescent="0.25">
      <c r="A552" t="str">
        <f t="shared" si="64"/>
        <v>RPLorenzo García23</v>
      </c>
      <c r="B552" t="e">
        <f>VLOOKUP($A552,draft_listing_batters_stats!$A$1:$B$1324,2,FALSE)</f>
        <v>#N/A</v>
      </c>
      <c r="C552" s="1" t="s">
        <v>885</v>
      </c>
      <c r="D552" s="1" t="s">
        <v>456</v>
      </c>
      <c r="E552" s="1" t="s">
        <v>136</v>
      </c>
      <c r="F552" s="1">
        <v>23</v>
      </c>
      <c r="G552" s="1" t="s">
        <v>44</v>
      </c>
      <c r="H552" s="1" t="s">
        <v>44</v>
      </c>
      <c r="I552" s="1" t="s">
        <v>54</v>
      </c>
      <c r="J552" s="24" t="s">
        <v>54</v>
      </c>
      <c r="K552" s="1" t="s">
        <v>46</v>
      </c>
      <c r="L552" s="24" t="s">
        <v>46</v>
      </c>
      <c r="M552" s="1">
        <v>1</v>
      </c>
      <c r="N552" s="1">
        <v>1</v>
      </c>
      <c r="O552" s="1">
        <v>1</v>
      </c>
      <c r="P552" s="1">
        <v>3</v>
      </c>
      <c r="Q552" s="24">
        <v>1</v>
      </c>
      <c r="R552" s="1">
        <v>1</v>
      </c>
      <c r="S552" s="1">
        <v>2</v>
      </c>
      <c r="T552" s="1">
        <v>1</v>
      </c>
      <c r="U552" s="1">
        <v>8</v>
      </c>
      <c r="V552" s="24">
        <v>2</v>
      </c>
      <c r="W552" s="1">
        <v>5</v>
      </c>
      <c r="X552" s="1">
        <v>2</v>
      </c>
      <c r="Y552" s="24">
        <v>1</v>
      </c>
      <c r="Z552" s="1" t="s">
        <v>48</v>
      </c>
      <c r="AA552" s="1" t="s">
        <v>48</v>
      </c>
      <c r="AB552" s="1" t="s">
        <v>48</v>
      </c>
      <c r="AC552" s="1" t="s">
        <v>48</v>
      </c>
      <c r="AD552" s="1" t="s">
        <v>48</v>
      </c>
      <c r="AE552" s="1" t="s">
        <v>48</v>
      </c>
      <c r="AF552" s="1" t="s">
        <v>48</v>
      </c>
      <c r="AG552" s="24" t="s">
        <v>48</v>
      </c>
      <c r="AH552" s="1">
        <v>1</v>
      </c>
      <c r="AI552" s="1">
        <v>1</v>
      </c>
      <c r="AJ552" s="24">
        <v>1</v>
      </c>
      <c r="AK552" s="36" t="s">
        <v>50</v>
      </c>
      <c r="AL552" s="9">
        <f t="shared" si="65"/>
        <v>-1.90492424980841</v>
      </c>
      <c r="AM552" s="9">
        <f t="shared" si="66"/>
        <v>-1.3653002803247176</v>
      </c>
      <c r="AN552">
        <f t="shared" si="67"/>
        <v>0</v>
      </c>
      <c r="AO552" s="6">
        <f t="shared" si="68"/>
        <v>0</v>
      </c>
      <c r="AP552" s="9">
        <f>($AL$3*AL552+$AM$3*AM552+$AN$3*AN552+$AO$3*AO552)+$K$3*VLOOKUP(K552,COND!$A$2:$C$7,2,FALSE)+$L$3*VLOOKUP(L552,COND!$A$2:$C$7,3,FALSE)</f>
        <v>-6.5740957888774538</v>
      </c>
      <c r="AQ552" s="28">
        <f t="shared" si="69"/>
        <v>-0.52265316595635003</v>
      </c>
      <c r="AR552" t="str">
        <f t="shared" si="70"/>
        <v>DH</v>
      </c>
      <c r="AS552">
        <v>700</v>
      </c>
      <c r="AT552">
        <v>548</v>
      </c>
      <c r="AV552" t="str">
        <f t="shared" si="71"/>
        <v>Unlikely</v>
      </c>
      <c r="AX552" t="e">
        <f>IF(VLOOKUP($B552,'Draft List'!$D$4:$AC$2598,AX$3,FALSE)&lt;&gt;0,VLOOKUP($B552,'Draft List'!$D$4:$AC$2598,AX$3,FALSE),"")</f>
        <v>#N/A</v>
      </c>
      <c r="AY552" t="e">
        <f>IF(VLOOKUP($B552,'Draft List'!$D$4:$AC$2598,AY$3,FALSE)&lt;&gt;0,VLOOKUP($B552,'Draft List'!$D$4:$AC$2598,AY$3,FALSE),"")</f>
        <v>#N/A</v>
      </c>
      <c r="AZ552" t="e">
        <f>IF(VLOOKUP($B552,'Draft List'!$D$4:$AC$2598,AZ$3,FALSE)&lt;&gt;0,VLOOKUP($B552,'Draft List'!$D$4:$AC$2598,AZ$3,FALSE),"")</f>
        <v>#N/A</v>
      </c>
      <c r="BA552" t="e">
        <f>IF(VLOOKUP($B552,'Draft List'!$D$4:$AC$2598,BA$3,FALSE)&lt;&gt;0,VLOOKUP($B552,'Draft List'!$D$4:$AC$2598,BA$3,FALSE),"")</f>
        <v>#N/A</v>
      </c>
    </row>
    <row r="553" spans="1:53" hidden="1" x14ac:dyDescent="0.25">
      <c r="A553" t="str">
        <f t="shared" si="64"/>
        <v>RPEuan Esslemont24</v>
      </c>
      <c r="B553" t="e">
        <f>VLOOKUP($A553,draft_listing_batters_stats!$A$1:$B$1324,2,FALSE)</f>
        <v>#N/A</v>
      </c>
      <c r="C553" s="1" t="s">
        <v>885</v>
      </c>
      <c r="D553" s="1" t="s">
        <v>1147</v>
      </c>
      <c r="E553" s="1" t="s">
        <v>1148</v>
      </c>
      <c r="F553" s="1">
        <v>24</v>
      </c>
      <c r="G553" s="1" t="s">
        <v>58</v>
      </c>
      <c r="H553" s="1" t="s">
        <v>58</v>
      </c>
      <c r="I553" s="1" t="s">
        <v>54</v>
      </c>
      <c r="J553" s="24" t="s">
        <v>54</v>
      </c>
      <c r="K553" s="1" t="s">
        <v>47</v>
      </c>
      <c r="L553" s="24" t="s">
        <v>47</v>
      </c>
      <c r="M553" s="1">
        <v>1</v>
      </c>
      <c r="N553" s="1">
        <v>3</v>
      </c>
      <c r="O553" s="1">
        <v>1</v>
      </c>
      <c r="P553" s="1">
        <v>5</v>
      </c>
      <c r="Q553" s="24">
        <v>1</v>
      </c>
      <c r="R553" s="1">
        <v>1</v>
      </c>
      <c r="S553" s="1">
        <v>3</v>
      </c>
      <c r="T553" s="1">
        <v>1</v>
      </c>
      <c r="U553" s="1">
        <v>8</v>
      </c>
      <c r="V553" s="24">
        <v>1</v>
      </c>
      <c r="W553" s="1">
        <v>4</v>
      </c>
      <c r="X553" s="1">
        <v>3</v>
      </c>
      <c r="Y553" s="24">
        <v>1</v>
      </c>
      <c r="Z553" s="1" t="s">
        <v>48</v>
      </c>
      <c r="AA553" s="1" t="s">
        <v>48</v>
      </c>
      <c r="AB553" s="1" t="s">
        <v>48</v>
      </c>
      <c r="AC553" s="1" t="s">
        <v>48</v>
      </c>
      <c r="AD553" s="1" t="s">
        <v>48</v>
      </c>
      <c r="AE553" s="1" t="s">
        <v>48</v>
      </c>
      <c r="AF553" s="1" t="s">
        <v>48</v>
      </c>
      <c r="AG553" s="24" t="s">
        <v>48</v>
      </c>
      <c r="AH553" s="1">
        <v>1</v>
      </c>
      <c r="AI553" s="1">
        <v>1</v>
      </c>
      <c r="AJ553" s="24">
        <v>2</v>
      </c>
      <c r="AK553" s="36" t="s">
        <v>50</v>
      </c>
      <c r="AL553" s="9">
        <f t="shared" si="65"/>
        <v>-1.6233853905518407</v>
      </c>
      <c r="AM553" s="9">
        <f t="shared" si="66"/>
        <v>-1.3542567405230976</v>
      </c>
      <c r="AN553">
        <f t="shared" si="67"/>
        <v>0</v>
      </c>
      <c r="AO553" s="6">
        <f t="shared" si="68"/>
        <v>0</v>
      </c>
      <c r="AP553" s="9">
        <f>($AL$3*AL553+$AM$3*AM553+$AN$3*AN553+$AO$3*AO553)+$K$3*VLOOKUP(K553,COND!$A$2:$C$7,2,FALSE)+$L$3*VLOOKUP(L553,COND!$A$2:$C$7,3,FALSE)</f>
        <v>-6.6134194253323564</v>
      </c>
      <c r="AQ553" s="28">
        <f t="shared" si="69"/>
        <v>-0.52825978938884466</v>
      </c>
      <c r="AR553" t="str">
        <f t="shared" si="70"/>
        <v>DH</v>
      </c>
      <c r="AS553">
        <v>700</v>
      </c>
      <c r="AT553">
        <v>549</v>
      </c>
      <c r="AV553" t="str">
        <f t="shared" si="71"/>
        <v>Unlikely</v>
      </c>
      <c r="AX553" t="e">
        <f>IF(VLOOKUP($B553,'Draft List'!$D$4:$AC$2598,AX$3,FALSE)&lt;&gt;0,VLOOKUP($B553,'Draft List'!$D$4:$AC$2598,AX$3,FALSE),"")</f>
        <v>#N/A</v>
      </c>
      <c r="AY553" t="e">
        <f>IF(VLOOKUP($B553,'Draft List'!$D$4:$AC$2598,AY$3,FALSE)&lt;&gt;0,VLOOKUP($B553,'Draft List'!$D$4:$AC$2598,AY$3,FALSE),"")</f>
        <v>#N/A</v>
      </c>
      <c r="AZ553" t="e">
        <f>IF(VLOOKUP($B553,'Draft List'!$D$4:$AC$2598,AZ$3,FALSE)&lt;&gt;0,VLOOKUP($B553,'Draft List'!$D$4:$AC$2598,AZ$3,FALSE),"")</f>
        <v>#N/A</v>
      </c>
      <c r="BA553" t="e">
        <f>IF(VLOOKUP($B553,'Draft List'!$D$4:$AC$2598,BA$3,FALSE)&lt;&gt;0,VLOOKUP($B553,'Draft List'!$D$4:$AC$2598,BA$3,FALSE),"")</f>
        <v>#N/A</v>
      </c>
    </row>
    <row r="554" spans="1:53" hidden="1" x14ac:dyDescent="0.25">
      <c r="A554" t="str">
        <f t="shared" si="64"/>
        <v>RPWillie Ward24</v>
      </c>
      <c r="B554" t="e">
        <f>VLOOKUP($A554,draft_listing_batters_stats!$A$1:$B$1324,2,FALSE)</f>
        <v>#N/A</v>
      </c>
      <c r="C554" s="1" t="s">
        <v>885</v>
      </c>
      <c r="D554" s="1" t="s">
        <v>469</v>
      </c>
      <c r="E554" s="1" t="s">
        <v>189</v>
      </c>
      <c r="F554" s="1">
        <v>24</v>
      </c>
      <c r="G554" s="1" t="s">
        <v>68</v>
      </c>
      <c r="H554" s="1" t="s">
        <v>44</v>
      </c>
      <c r="I554" s="1" t="s">
        <v>54</v>
      </c>
      <c r="J554" s="24" t="s">
        <v>54</v>
      </c>
      <c r="K554" s="1" t="s">
        <v>47</v>
      </c>
      <c r="L554" s="24" t="s">
        <v>51</v>
      </c>
      <c r="M554" s="1">
        <v>1</v>
      </c>
      <c r="N554" s="1">
        <v>2</v>
      </c>
      <c r="O554" s="1">
        <v>2</v>
      </c>
      <c r="P554" s="1">
        <v>6</v>
      </c>
      <c r="Q554" s="24">
        <v>1</v>
      </c>
      <c r="R554" s="1">
        <v>1</v>
      </c>
      <c r="S554" s="1">
        <v>2</v>
      </c>
      <c r="T554" s="1">
        <v>2</v>
      </c>
      <c r="U554" s="1">
        <v>7</v>
      </c>
      <c r="V554" s="24">
        <v>2</v>
      </c>
      <c r="W554" s="1">
        <v>7</v>
      </c>
      <c r="X554" s="1">
        <v>7</v>
      </c>
      <c r="Y554" s="24">
        <v>1</v>
      </c>
      <c r="Z554" s="1" t="s">
        <v>48</v>
      </c>
      <c r="AA554" s="1" t="s">
        <v>48</v>
      </c>
      <c r="AB554" s="1" t="s">
        <v>48</v>
      </c>
      <c r="AC554" s="1" t="s">
        <v>48</v>
      </c>
      <c r="AD554" s="1" t="s">
        <v>48</v>
      </c>
      <c r="AE554" s="1" t="s">
        <v>48</v>
      </c>
      <c r="AF554" s="1" t="s">
        <v>48</v>
      </c>
      <c r="AG554" s="24" t="s">
        <v>48</v>
      </c>
      <c r="AH554" s="1">
        <v>1</v>
      </c>
      <c r="AI554" s="1">
        <v>3</v>
      </c>
      <c r="AJ554" s="24">
        <v>5</v>
      </c>
      <c r="AK554" s="36" t="s">
        <v>50</v>
      </c>
      <c r="AL554" s="9">
        <f t="shared" si="65"/>
        <v>-1.5016742261370617</v>
      </c>
      <c r="AM554" s="9">
        <f t="shared" si="66"/>
        <v>-1.371948336310397</v>
      </c>
      <c r="AN554">
        <f t="shared" si="67"/>
        <v>0</v>
      </c>
      <c r="AO554" s="6">
        <f t="shared" si="68"/>
        <v>0</v>
      </c>
      <c r="AP554" s="9">
        <f>($AL$3*AL554+$AM$3*AM554+$AN$3*AN554+$AO$3*AO554)+$K$3*VLOOKUP(K554,COND!$A$2:$C$7,2,FALSE)+$L$3*VLOOKUP(L554,COND!$A$2:$C$7,3,FALSE)</f>
        <v>-6.6135474583384699</v>
      </c>
      <c r="AQ554" s="28">
        <f t="shared" si="69"/>
        <v>-0.52827804387690636</v>
      </c>
      <c r="AR554" t="str">
        <f t="shared" si="70"/>
        <v>DH</v>
      </c>
      <c r="AS554">
        <v>700</v>
      </c>
      <c r="AT554">
        <v>550</v>
      </c>
      <c r="AV554" t="str">
        <f t="shared" si="71"/>
        <v>Unlikely</v>
      </c>
      <c r="AX554" t="e">
        <f>IF(VLOOKUP($B554,'Draft List'!$D$4:$AC$2598,AX$3,FALSE)&lt;&gt;0,VLOOKUP($B554,'Draft List'!$D$4:$AC$2598,AX$3,FALSE),"")</f>
        <v>#N/A</v>
      </c>
      <c r="AY554" t="e">
        <f>IF(VLOOKUP($B554,'Draft List'!$D$4:$AC$2598,AY$3,FALSE)&lt;&gt;0,VLOOKUP($B554,'Draft List'!$D$4:$AC$2598,AY$3,FALSE),"")</f>
        <v>#N/A</v>
      </c>
      <c r="AZ554" t="e">
        <f>IF(VLOOKUP($B554,'Draft List'!$D$4:$AC$2598,AZ$3,FALSE)&lt;&gt;0,VLOOKUP($B554,'Draft List'!$D$4:$AC$2598,AZ$3,FALSE),"")</f>
        <v>#N/A</v>
      </c>
      <c r="BA554" t="e">
        <f>IF(VLOOKUP($B554,'Draft List'!$D$4:$AC$2598,BA$3,FALSE)&lt;&gt;0,VLOOKUP($B554,'Draft List'!$D$4:$AC$2598,BA$3,FALSE),"")</f>
        <v>#N/A</v>
      </c>
    </row>
    <row r="555" spans="1:53" hidden="1" x14ac:dyDescent="0.25">
      <c r="A555" t="str">
        <f t="shared" si="64"/>
        <v>SPAntónio López21</v>
      </c>
      <c r="B555" t="e">
        <f>VLOOKUP($A555,draft_listing_batters_stats!$A$1:$B$1324,2,FALSE)</f>
        <v>#N/A</v>
      </c>
      <c r="C555" s="1" t="s">
        <v>25</v>
      </c>
      <c r="D555" s="1" t="s">
        <v>193</v>
      </c>
      <c r="E555" s="1" t="s">
        <v>167</v>
      </c>
      <c r="F555" s="1">
        <v>21</v>
      </c>
      <c r="G555" s="1" t="s">
        <v>44</v>
      </c>
      <c r="H555" s="1" t="s">
        <v>44</v>
      </c>
      <c r="I555" s="1" t="s">
        <v>54</v>
      </c>
      <c r="J555" s="24" t="s">
        <v>54</v>
      </c>
      <c r="K555" s="1" t="s">
        <v>46</v>
      </c>
      <c r="L555" s="24" t="s">
        <v>51</v>
      </c>
      <c r="M555" s="1">
        <v>2</v>
      </c>
      <c r="N555" s="1">
        <v>1</v>
      </c>
      <c r="O555" s="1">
        <v>2</v>
      </c>
      <c r="P555" s="1">
        <v>1</v>
      </c>
      <c r="Q555" s="24">
        <v>2</v>
      </c>
      <c r="R555" s="1">
        <v>2</v>
      </c>
      <c r="S555" s="1">
        <v>1</v>
      </c>
      <c r="T555" s="1">
        <v>2</v>
      </c>
      <c r="U555" s="1">
        <v>3</v>
      </c>
      <c r="V555" s="24">
        <v>4</v>
      </c>
      <c r="W555" s="1">
        <v>6</v>
      </c>
      <c r="X555" s="1">
        <v>3</v>
      </c>
      <c r="Y555" s="24">
        <v>1</v>
      </c>
      <c r="Z555" s="1" t="s">
        <v>48</v>
      </c>
      <c r="AA555" s="1" t="s">
        <v>48</v>
      </c>
      <c r="AB555" s="1" t="s">
        <v>48</v>
      </c>
      <c r="AC555" s="1" t="s">
        <v>48</v>
      </c>
      <c r="AD555" s="1" t="s">
        <v>48</v>
      </c>
      <c r="AE555" s="1" t="s">
        <v>48</v>
      </c>
      <c r="AF555" s="1" t="s">
        <v>48</v>
      </c>
      <c r="AG555" s="24" t="s">
        <v>48</v>
      </c>
      <c r="AH555" s="1">
        <v>2</v>
      </c>
      <c r="AI555" s="1">
        <v>1</v>
      </c>
      <c r="AJ555" s="24">
        <v>3</v>
      </c>
      <c r="AK555" s="36" t="s">
        <v>882</v>
      </c>
      <c r="AL555" s="9">
        <f t="shared" si="65"/>
        <v>-1.6387096797839125</v>
      </c>
      <c r="AM555" s="9">
        <f t="shared" si="66"/>
        <v>-1.3792579001305834</v>
      </c>
      <c r="AN555">
        <f t="shared" si="67"/>
        <v>0</v>
      </c>
      <c r="AO555" s="6">
        <f t="shared" si="68"/>
        <v>0</v>
      </c>
      <c r="AP555" s="9">
        <f>($AL$3*AL555+$AM$3*AM555+$AN$3*AN555+$AO$3*AO555)+$K$3*VLOOKUP(K555,COND!$A$2:$C$7,2,FALSE)+$L$3*VLOOKUP(L555,COND!$A$2:$C$7,3,FALSE)</f>
        <v>-6.6149657695453907</v>
      </c>
      <c r="AQ555" s="28">
        <f t="shared" si="69"/>
        <v>-0.5284802616157569</v>
      </c>
      <c r="AR555" t="str">
        <f t="shared" si="70"/>
        <v>DH</v>
      </c>
      <c r="AS555">
        <v>700</v>
      </c>
      <c r="AT555">
        <v>551</v>
      </c>
      <c r="AV555" t="str">
        <f t="shared" si="71"/>
        <v>Unlikely</v>
      </c>
      <c r="AX555" t="e">
        <f>IF(VLOOKUP($B555,'Draft List'!$D$4:$AC$2598,AX$3,FALSE)&lt;&gt;0,VLOOKUP($B555,'Draft List'!$D$4:$AC$2598,AX$3,FALSE),"")</f>
        <v>#N/A</v>
      </c>
      <c r="AY555" t="e">
        <f>IF(VLOOKUP($B555,'Draft List'!$D$4:$AC$2598,AY$3,FALSE)&lt;&gt;0,VLOOKUP($B555,'Draft List'!$D$4:$AC$2598,AY$3,FALSE),"")</f>
        <v>#N/A</v>
      </c>
      <c r="AZ555" t="e">
        <f>IF(VLOOKUP($B555,'Draft List'!$D$4:$AC$2598,AZ$3,FALSE)&lt;&gt;0,VLOOKUP($B555,'Draft List'!$D$4:$AC$2598,AZ$3,FALSE),"")</f>
        <v>#N/A</v>
      </c>
      <c r="BA555" t="e">
        <f>IF(VLOOKUP($B555,'Draft List'!$D$4:$AC$2598,BA$3,FALSE)&lt;&gt;0,VLOOKUP($B555,'Draft List'!$D$4:$AC$2598,BA$3,FALSE),"")</f>
        <v>#N/A</v>
      </c>
    </row>
    <row r="556" spans="1:53" hidden="1" x14ac:dyDescent="0.25">
      <c r="A556" t="str">
        <f t="shared" si="64"/>
        <v>SPJoe Clark18</v>
      </c>
      <c r="B556" t="e">
        <f>VLOOKUP($A556,draft_listing_batters_stats!$A$1:$B$1324,2,FALSE)</f>
        <v>#N/A</v>
      </c>
      <c r="C556" s="1" t="s">
        <v>25</v>
      </c>
      <c r="D556" s="1" t="s">
        <v>208</v>
      </c>
      <c r="E556" s="1" t="s">
        <v>161</v>
      </c>
      <c r="F556" s="1">
        <v>18</v>
      </c>
      <c r="G556" s="1" t="s">
        <v>68</v>
      </c>
      <c r="H556" s="1" t="s">
        <v>44</v>
      </c>
      <c r="I556" s="1" t="s">
        <v>54</v>
      </c>
      <c r="J556" s="24" t="s">
        <v>54</v>
      </c>
      <c r="K556" s="1" t="s">
        <v>47</v>
      </c>
      <c r="L556" s="24" t="s">
        <v>46</v>
      </c>
      <c r="M556" s="1">
        <v>1</v>
      </c>
      <c r="N556" s="1">
        <v>1</v>
      </c>
      <c r="O556" s="1">
        <v>1</v>
      </c>
      <c r="P556" s="1">
        <v>1</v>
      </c>
      <c r="Q556" s="24">
        <v>1</v>
      </c>
      <c r="R556" s="1">
        <v>3</v>
      </c>
      <c r="S556" s="1">
        <v>1</v>
      </c>
      <c r="T556" s="1">
        <v>1</v>
      </c>
      <c r="U556" s="1">
        <v>1</v>
      </c>
      <c r="V556" s="24">
        <v>3</v>
      </c>
      <c r="W556" s="1">
        <v>4</v>
      </c>
      <c r="X556" s="1">
        <v>3</v>
      </c>
      <c r="Y556" s="24">
        <v>1</v>
      </c>
      <c r="Z556" s="1" t="s">
        <v>48</v>
      </c>
      <c r="AA556" s="1" t="s">
        <v>48</v>
      </c>
      <c r="AB556" s="1" t="s">
        <v>48</v>
      </c>
      <c r="AC556" s="1" t="s">
        <v>48</v>
      </c>
      <c r="AD556" s="1" t="s">
        <v>48</v>
      </c>
      <c r="AE556" s="1" t="s">
        <v>48</v>
      </c>
      <c r="AF556" s="1" t="s">
        <v>48</v>
      </c>
      <c r="AG556" s="24" t="s">
        <v>48</v>
      </c>
      <c r="AH556" s="1">
        <v>1</v>
      </c>
      <c r="AI556" s="1">
        <v>1</v>
      </c>
      <c r="AJ556" s="24">
        <v>1</v>
      </c>
      <c r="AK556" s="36" t="s">
        <v>854</v>
      </c>
      <c r="AL556" s="9">
        <f t="shared" si="65"/>
        <v>-2.0843433498275723</v>
      </c>
      <c r="AM556" s="9">
        <f t="shared" si="66"/>
        <v>-1.3591989977880559</v>
      </c>
      <c r="AN556">
        <f t="shared" si="67"/>
        <v>0</v>
      </c>
      <c r="AO556" s="6">
        <f t="shared" si="68"/>
        <v>0</v>
      </c>
      <c r="AP556" s="9">
        <f>($AL$3*AL556+$AM$3*AM556+$AN$3*AN556+$AO$3*AO556)+$K$3*VLOOKUP(K556,COND!$A$2:$C$7,2,FALSE)+$L$3*VLOOKUP(L556,COND!$A$2:$C$7,3,FALSE)</f>
        <v>-6.6188223084394284</v>
      </c>
      <c r="AQ556" s="28">
        <f t="shared" si="69"/>
        <v>-0.52903011313715509</v>
      </c>
      <c r="AR556" t="str">
        <f t="shared" si="70"/>
        <v>DH</v>
      </c>
      <c r="AS556">
        <v>700</v>
      </c>
      <c r="AT556">
        <v>552</v>
      </c>
      <c r="AV556" t="str">
        <f t="shared" si="71"/>
        <v>Unlikely</v>
      </c>
      <c r="AX556" t="e">
        <f>IF(VLOOKUP($B556,'Draft List'!$D$4:$AC$2598,AX$3,FALSE)&lt;&gt;0,VLOOKUP($B556,'Draft List'!$D$4:$AC$2598,AX$3,FALSE),"")</f>
        <v>#N/A</v>
      </c>
      <c r="AY556" t="e">
        <f>IF(VLOOKUP($B556,'Draft List'!$D$4:$AC$2598,AY$3,FALSE)&lt;&gt;0,VLOOKUP($B556,'Draft List'!$D$4:$AC$2598,AY$3,FALSE),"")</f>
        <v>#N/A</v>
      </c>
      <c r="AZ556" t="e">
        <f>IF(VLOOKUP($B556,'Draft List'!$D$4:$AC$2598,AZ$3,FALSE)&lt;&gt;0,VLOOKUP($B556,'Draft List'!$D$4:$AC$2598,AZ$3,FALSE),"")</f>
        <v>#N/A</v>
      </c>
      <c r="BA556" t="e">
        <f>IF(VLOOKUP($B556,'Draft List'!$D$4:$AC$2598,BA$3,FALSE)&lt;&gt;0,VLOOKUP($B556,'Draft List'!$D$4:$AC$2598,BA$3,FALSE),"")</f>
        <v>#N/A</v>
      </c>
    </row>
    <row r="557" spans="1:53" hidden="1" x14ac:dyDescent="0.25">
      <c r="A557" t="str">
        <f t="shared" si="64"/>
        <v>RPPancho Flores23</v>
      </c>
      <c r="B557" t="e">
        <f>VLOOKUP($A557,draft_listing_batters_stats!$A$1:$B$1324,2,FALSE)</f>
        <v>#N/A</v>
      </c>
      <c r="C557" s="1" t="s">
        <v>885</v>
      </c>
      <c r="D557" s="1" t="s">
        <v>396</v>
      </c>
      <c r="E557" s="1" t="s">
        <v>257</v>
      </c>
      <c r="F557" s="1">
        <v>23</v>
      </c>
      <c r="G557" s="1" t="s">
        <v>44</v>
      </c>
      <c r="H557" s="1" t="s">
        <v>44</v>
      </c>
      <c r="I557" s="1" t="s">
        <v>54</v>
      </c>
      <c r="J557" s="24" t="s">
        <v>54</v>
      </c>
      <c r="K557" s="1" t="s">
        <v>46</v>
      </c>
      <c r="L557" s="24" t="s">
        <v>46</v>
      </c>
      <c r="M557" s="1">
        <v>1</v>
      </c>
      <c r="N557" s="1">
        <v>1</v>
      </c>
      <c r="O557" s="1">
        <v>2</v>
      </c>
      <c r="P557" s="1">
        <v>5</v>
      </c>
      <c r="Q557" s="24">
        <v>1</v>
      </c>
      <c r="R557" s="1">
        <v>1</v>
      </c>
      <c r="S557" s="1">
        <v>1</v>
      </c>
      <c r="T557" s="1">
        <v>2</v>
      </c>
      <c r="U557" s="1">
        <v>8</v>
      </c>
      <c r="V557" s="24">
        <v>1</v>
      </c>
      <c r="W557" s="1">
        <v>5</v>
      </c>
      <c r="X557" s="1">
        <v>3</v>
      </c>
      <c r="Y557" s="24">
        <v>1</v>
      </c>
      <c r="Z557" s="1" t="s">
        <v>48</v>
      </c>
      <c r="AA557" s="1" t="s">
        <v>48</v>
      </c>
      <c r="AB557" s="1" t="s">
        <v>48</v>
      </c>
      <c r="AC557" s="1" t="s">
        <v>48</v>
      </c>
      <c r="AD557" s="1" t="s">
        <v>48</v>
      </c>
      <c r="AE557" s="1" t="s">
        <v>48</v>
      </c>
      <c r="AF557" s="1" t="s">
        <v>48</v>
      </c>
      <c r="AG557" s="24" t="s">
        <v>48</v>
      </c>
      <c r="AH557" s="1">
        <v>1</v>
      </c>
      <c r="AI557" s="1">
        <v>1</v>
      </c>
      <c r="AJ557" s="24">
        <v>1</v>
      </c>
      <c r="AK557" s="36" t="s">
        <v>50</v>
      </c>
      <c r="AL557" s="9">
        <f t="shared" si="65"/>
        <v>-1.6424436557653466</v>
      </c>
      <c r="AM557" s="9">
        <f t="shared" si="66"/>
        <v>-1.3733150057366035</v>
      </c>
      <c r="AN557">
        <f t="shared" si="67"/>
        <v>0</v>
      </c>
      <c r="AO557" s="6">
        <f t="shared" si="68"/>
        <v>0</v>
      </c>
      <c r="AP557" s="9">
        <f>($AL$3*AL557+$AM$3*AM557+$AN$3*AN557+$AO$3*AO557)+$K$3*VLOOKUP(K557,COND!$A$2:$C$7,2,FALSE)+$L$3*VLOOKUP(L557,COND!$A$2:$C$7,3,FALSE)</f>
        <v>-6.6440244344157762</v>
      </c>
      <c r="AQ557" s="28">
        <f t="shared" si="69"/>
        <v>-0.53262334211560214</v>
      </c>
      <c r="AR557" t="str">
        <f t="shared" si="70"/>
        <v>DH</v>
      </c>
      <c r="AS557">
        <v>700</v>
      </c>
      <c r="AT557">
        <v>553</v>
      </c>
      <c r="AV557" t="str">
        <f t="shared" si="71"/>
        <v>Unlikely</v>
      </c>
      <c r="AX557" t="e">
        <f>IF(VLOOKUP($B557,'Draft List'!$D$4:$AC$2598,AX$3,FALSE)&lt;&gt;0,VLOOKUP($B557,'Draft List'!$D$4:$AC$2598,AX$3,FALSE),"")</f>
        <v>#N/A</v>
      </c>
      <c r="AY557" t="e">
        <f>IF(VLOOKUP($B557,'Draft List'!$D$4:$AC$2598,AY$3,FALSE)&lt;&gt;0,VLOOKUP($B557,'Draft List'!$D$4:$AC$2598,AY$3,FALSE),"")</f>
        <v>#N/A</v>
      </c>
      <c r="AZ557" t="e">
        <f>IF(VLOOKUP($B557,'Draft List'!$D$4:$AC$2598,AZ$3,FALSE)&lt;&gt;0,VLOOKUP($B557,'Draft List'!$D$4:$AC$2598,AZ$3,FALSE),"")</f>
        <v>#N/A</v>
      </c>
      <c r="BA557" t="e">
        <f>IF(VLOOKUP($B557,'Draft List'!$D$4:$AC$2598,BA$3,FALSE)&lt;&gt;0,VLOOKUP($B557,'Draft List'!$D$4:$AC$2598,BA$3,FALSE),"")</f>
        <v>#N/A</v>
      </c>
    </row>
    <row r="558" spans="1:53" hidden="1" x14ac:dyDescent="0.25">
      <c r="A558" t="str">
        <f t="shared" si="64"/>
        <v>SPLogan Padgett22</v>
      </c>
      <c r="B558" t="e">
        <f>VLOOKUP($A558,draft_listing_batters_stats!$A$1:$B$1324,2,FALSE)</f>
        <v>#N/A</v>
      </c>
      <c r="C558" s="1" t="s">
        <v>25</v>
      </c>
      <c r="D558" s="1" t="s">
        <v>940</v>
      </c>
      <c r="E558" s="1" t="s">
        <v>941</v>
      </c>
      <c r="F558" s="1">
        <v>22</v>
      </c>
      <c r="G558" s="1" t="s">
        <v>44</v>
      </c>
      <c r="H558" s="1" t="s">
        <v>44</v>
      </c>
      <c r="I558" s="1" t="s">
        <v>54</v>
      </c>
      <c r="J558" s="24" t="s">
        <v>54</v>
      </c>
      <c r="K558" s="1" t="s">
        <v>46</v>
      </c>
      <c r="L558" s="24" t="s">
        <v>46</v>
      </c>
      <c r="M558" s="1">
        <v>1</v>
      </c>
      <c r="N558" s="1">
        <v>1</v>
      </c>
      <c r="O558" s="1">
        <v>2</v>
      </c>
      <c r="P558" s="1">
        <v>5</v>
      </c>
      <c r="Q558" s="24">
        <v>1</v>
      </c>
      <c r="R558" s="1">
        <v>1</v>
      </c>
      <c r="S558" s="1">
        <v>1</v>
      </c>
      <c r="T558" s="1">
        <v>2</v>
      </c>
      <c r="U558" s="1">
        <v>8</v>
      </c>
      <c r="V558" s="24">
        <v>1</v>
      </c>
      <c r="W558" s="1">
        <v>6</v>
      </c>
      <c r="X558" s="1">
        <v>7</v>
      </c>
      <c r="Y558" s="24">
        <v>1</v>
      </c>
      <c r="Z558" s="1" t="s">
        <v>48</v>
      </c>
      <c r="AA558" s="1" t="s">
        <v>48</v>
      </c>
      <c r="AB558" s="1" t="s">
        <v>48</v>
      </c>
      <c r="AC558" s="1" t="s">
        <v>48</v>
      </c>
      <c r="AD558" s="1" t="s">
        <v>48</v>
      </c>
      <c r="AE558" s="1" t="s">
        <v>48</v>
      </c>
      <c r="AF558" s="1" t="s">
        <v>48</v>
      </c>
      <c r="AG558" s="24" t="s">
        <v>48</v>
      </c>
      <c r="AH558" s="1">
        <v>1</v>
      </c>
      <c r="AI558" s="1">
        <v>2</v>
      </c>
      <c r="AJ558" s="24">
        <v>1</v>
      </c>
      <c r="AK558" s="36" t="s">
        <v>826</v>
      </c>
      <c r="AL558" s="9">
        <f t="shared" si="65"/>
        <v>-1.6424436557653466</v>
      </c>
      <c r="AM558" s="9">
        <f t="shared" si="66"/>
        <v>-1.3733150057366035</v>
      </c>
      <c r="AN558">
        <f t="shared" si="67"/>
        <v>0</v>
      </c>
      <c r="AO558" s="6">
        <f t="shared" si="68"/>
        <v>0</v>
      </c>
      <c r="AP558" s="9">
        <f>($AL$3*AL558+$AM$3*AM558+$AN$3*AN558+$AO$3*AO558)+$K$3*VLOOKUP(K558,COND!$A$2:$C$7,2,FALSE)+$L$3*VLOOKUP(L558,COND!$A$2:$C$7,3,FALSE)</f>
        <v>-6.6440244344157762</v>
      </c>
      <c r="AQ558" s="28">
        <f t="shared" si="69"/>
        <v>-0.53262334211560214</v>
      </c>
      <c r="AR558" t="str">
        <f t="shared" si="70"/>
        <v>DH</v>
      </c>
      <c r="AS558">
        <v>700</v>
      </c>
      <c r="AT558">
        <v>554</v>
      </c>
      <c r="AV558" t="str">
        <f t="shared" si="71"/>
        <v>Unlikely</v>
      </c>
      <c r="AX558" t="e">
        <f>IF(VLOOKUP($B558,'Draft List'!$D$4:$AC$2598,AX$3,FALSE)&lt;&gt;0,VLOOKUP($B558,'Draft List'!$D$4:$AC$2598,AX$3,FALSE),"")</f>
        <v>#N/A</v>
      </c>
      <c r="AY558" t="e">
        <f>IF(VLOOKUP($B558,'Draft List'!$D$4:$AC$2598,AY$3,FALSE)&lt;&gt;0,VLOOKUP($B558,'Draft List'!$D$4:$AC$2598,AY$3,FALSE),"")</f>
        <v>#N/A</v>
      </c>
      <c r="AZ558" t="e">
        <f>IF(VLOOKUP($B558,'Draft List'!$D$4:$AC$2598,AZ$3,FALSE)&lt;&gt;0,VLOOKUP($B558,'Draft List'!$D$4:$AC$2598,AZ$3,FALSE),"")</f>
        <v>#N/A</v>
      </c>
      <c r="BA558" t="e">
        <f>IF(VLOOKUP($B558,'Draft List'!$D$4:$AC$2598,BA$3,FALSE)&lt;&gt;0,VLOOKUP($B558,'Draft List'!$D$4:$AC$2598,BA$3,FALSE),"")</f>
        <v>#N/A</v>
      </c>
    </row>
    <row r="559" spans="1:53" hidden="1" x14ac:dyDescent="0.25">
      <c r="A559" t="str">
        <f t="shared" si="64"/>
        <v>RPRemon Karsberg22</v>
      </c>
      <c r="B559" t="e">
        <f>VLOOKUP($A559,draft_listing_batters_stats!$A$1:$B$1324,2,FALSE)</f>
        <v>#N/A</v>
      </c>
      <c r="C559" s="1" t="s">
        <v>885</v>
      </c>
      <c r="D559" s="1" t="s">
        <v>1298</v>
      </c>
      <c r="E559" s="1" t="s">
        <v>1299</v>
      </c>
      <c r="F559" s="1">
        <v>22</v>
      </c>
      <c r="G559" s="1" t="s">
        <v>44</v>
      </c>
      <c r="H559" s="1" t="s">
        <v>44</v>
      </c>
      <c r="I559" s="1" t="s">
        <v>54</v>
      </c>
      <c r="J559" s="24" t="s">
        <v>54</v>
      </c>
      <c r="K559" s="1" t="s">
        <v>47</v>
      </c>
      <c r="L559" s="24" t="s">
        <v>46</v>
      </c>
      <c r="M559" s="1">
        <v>2</v>
      </c>
      <c r="N559" s="1">
        <v>3</v>
      </c>
      <c r="O559" s="1">
        <v>1</v>
      </c>
      <c r="P559" s="1">
        <v>2</v>
      </c>
      <c r="Q559" s="24">
        <v>3</v>
      </c>
      <c r="R559" s="1">
        <v>2</v>
      </c>
      <c r="S559" s="1">
        <v>3</v>
      </c>
      <c r="T559" s="1">
        <v>2</v>
      </c>
      <c r="U559" s="1">
        <v>2</v>
      </c>
      <c r="V559" s="24">
        <v>4</v>
      </c>
      <c r="W559" s="1">
        <v>7</v>
      </c>
      <c r="X559" s="1">
        <v>4</v>
      </c>
      <c r="Y559" s="24">
        <v>1</v>
      </c>
      <c r="Z559" s="1" t="s">
        <v>48</v>
      </c>
      <c r="AA559" s="1" t="s">
        <v>48</v>
      </c>
      <c r="AB559" s="1" t="s">
        <v>48</v>
      </c>
      <c r="AC559" s="1" t="s">
        <v>48</v>
      </c>
      <c r="AD559" s="1" t="s">
        <v>48</v>
      </c>
      <c r="AE559" s="1" t="s">
        <v>48</v>
      </c>
      <c r="AF559" s="1" t="s">
        <v>48</v>
      </c>
      <c r="AG559" s="24" t="s">
        <v>48</v>
      </c>
      <c r="AH559" s="1">
        <v>3</v>
      </c>
      <c r="AI559" s="1">
        <v>3</v>
      </c>
      <c r="AJ559" s="24">
        <v>3</v>
      </c>
      <c r="AK559" s="36" t="s">
        <v>48</v>
      </c>
      <c r="AL559" s="9">
        <f t="shared" si="65"/>
        <v>-1.4899255247437426</v>
      </c>
      <c r="AM559" s="9">
        <f t="shared" si="66"/>
        <v>-1.3668476909027576</v>
      </c>
      <c r="AN559">
        <f t="shared" si="67"/>
        <v>0</v>
      </c>
      <c r="AO559" s="6">
        <f t="shared" si="68"/>
        <v>0</v>
      </c>
      <c r="AP559" s="9">
        <f>($AL$3*AL559+$AM$3*AM559+$AN$3*AN559+$AO$3*AO559)+$K$3*VLOOKUP(K559,COND!$A$2:$C$7,2,FALSE)+$L$3*VLOOKUP(L559,COND!$A$2:$C$7,3,FALSE)</f>
        <v>-6.6511648433074679</v>
      </c>
      <c r="AQ559" s="28">
        <f t="shared" si="69"/>
        <v>-0.53364139607548111</v>
      </c>
      <c r="AR559" t="str">
        <f t="shared" si="70"/>
        <v>DH</v>
      </c>
      <c r="AS559">
        <v>700</v>
      </c>
      <c r="AT559">
        <v>555</v>
      </c>
      <c r="AV559" t="str">
        <f t="shared" si="71"/>
        <v>Unlikely</v>
      </c>
      <c r="AX559" t="e">
        <f>IF(VLOOKUP($B559,'Draft List'!$D$4:$AC$2598,AX$3,FALSE)&lt;&gt;0,VLOOKUP($B559,'Draft List'!$D$4:$AC$2598,AX$3,FALSE),"")</f>
        <v>#N/A</v>
      </c>
      <c r="AY559" t="e">
        <f>IF(VLOOKUP($B559,'Draft List'!$D$4:$AC$2598,AY$3,FALSE)&lt;&gt;0,VLOOKUP($B559,'Draft List'!$D$4:$AC$2598,AY$3,FALSE),"")</f>
        <v>#N/A</v>
      </c>
      <c r="AZ559" t="e">
        <f>IF(VLOOKUP($B559,'Draft List'!$D$4:$AC$2598,AZ$3,FALSE)&lt;&gt;0,VLOOKUP($B559,'Draft List'!$D$4:$AC$2598,AZ$3,FALSE),"")</f>
        <v>#N/A</v>
      </c>
      <c r="BA559" t="e">
        <f>IF(VLOOKUP($B559,'Draft List'!$D$4:$AC$2598,BA$3,FALSE)&lt;&gt;0,VLOOKUP($B559,'Draft List'!$D$4:$AC$2598,BA$3,FALSE),"")</f>
        <v>#N/A</v>
      </c>
    </row>
    <row r="560" spans="1:53" hidden="1" x14ac:dyDescent="0.25">
      <c r="A560" t="str">
        <f t="shared" si="64"/>
        <v>RPJoe Hicks22</v>
      </c>
      <c r="B560" t="e">
        <f>VLOOKUP($A560,draft_listing_batters_stats!$A$1:$B$1324,2,FALSE)</f>
        <v>#N/A</v>
      </c>
      <c r="C560" s="1" t="s">
        <v>885</v>
      </c>
      <c r="D560" s="1" t="s">
        <v>208</v>
      </c>
      <c r="E560" s="1" t="s">
        <v>1239</v>
      </c>
      <c r="F560" s="1">
        <v>22</v>
      </c>
      <c r="G560" s="1" t="s">
        <v>58</v>
      </c>
      <c r="H560" s="1" t="s">
        <v>58</v>
      </c>
      <c r="I560" s="1" t="s">
        <v>54</v>
      </c>
      <c r="J560" s="24" t="s">
        <v>54</v>
      </c>
      <c r="K560" s="1" t="s">
        <v>46</v>
      </c>
      <c r="L560" s="24" t="s">
        <v>46</v>
      </c>
      <c r="M560" s="1">
        <v>1</v>
      </c>
      <c r="N560" s="1">
        <v>1</v>
      </c>
      <c r="O560" s="1">
        <v>1</v>
      </c>
      <c r="P560" s="1">
        <v>2</v>
      </c>
      <c r="Q560" s="24">
        <v>1</v>
      </c>
      <c r="R560" s="1">
        <v>2</v>
      </c>
      <c r="S560" s="1">
        <v>2</v>
      </c>
      <c r="T560" s="1">
        <v>4</v>
      </c>
      <c r="U560" s="1">
        <v>2</v>
      </c>
      <c r="V560" s="24">
        <v>1</v>
      </c>
      <c r="W560" s="1">
        <v>6</v>
      </c>
      <c r="X560" s="1">
        <v>1</v>
      </c>
      <c r="Y560" s="24">
        <v>1</v>
      </c>
      <c r="Z560" s="1" t="s">
        <v>48</v>
      </c>
      <c r="AA560" s="1" t="s">
        <v>48</v>
      </c>
      <c r="AB560" s="1" t="s">
        <v>48</v>
      </c>
      <c r="AC560" s="1" t="s">
        <v>48</v>
      </c>
      <c r="AD560" s="1" t="s">
        <v>48</v>
      </c>
      <c r="AE560" s="1" t="s">
        <v>48</v>
      </c>
      <c r="AF560" s="1" t="s">
        <v>48</v>
      </c>
      <c r="AG560" s="24" t="s">
        <v>48</v>
      </c>
      <c r="AH560" s="1">
        <v>3</v>
      </c>
      <c r="AI560" s="1">
        <v>4</v>
      </c>
      <c r="AJ560" s="24">
        <v>5</v>
      </c>
      <c r="AK560" s="36" t="s">
        <v>872</v>
      </c>
      <c r="AL560" s="9">
        <f t="shared" si="65"/>
        <v>-1.994633799817991</v>
      </c>
      <c r="AM560" s="9">
        <f t="shared" si="66"/>
        <v>-1.3718336019249082</v>
      </c>
      <c r="AN560">
        <f t="shared" si="67"/>
        <v>0</v>
      </c>
      <c r="AO560" s="6">
        <f t="shared" si="68"/>
        <v>0</v>
      </c>
      <c r="AP560" s="9">
        <f>($AL$3*AL560+$AM$3*AM560+$AN$3*AN560+$AO$3*AO560)+$K$3*VLOOKUP(K560,COND!$A$2:$C$7,2,FALSE)+$L$3*VLOOKUP(L560,COND!$A$2:$C$7,3,FALSE)</f>
        <v>-6.6614666030806973</v>
      </c>
      <c r="AQ560" s="28">
        <f t="shared" si="69"/>
        <v>-0.53511018413649258</v>
      </c>
      <c r="AR560" t="str">
        <f t="shared" si="70"/>
        <v>DH</v>
      </c>
      <c r="AS560">
        <v>700</v>
      </c>
      <c r="AT560">
        <v>556</v>
      </c>
      <c r="AV560" t="str">
        <f t="shared" si="71"/>
        <v>Unlikely</v>
      </c>
      <c r="AX560" t="e">
        <f>IF(VLOOKUP($B560,'Draft List'!$D$4:$AC$2598,AX$3,FALSE)&lt;&gt;0,VLOOKUP($B560,'Draft List'!$D$4:$AC$2598,AX$3,FALSE),"")</f>
        <v>#N/A</v>
      </c>
      <c r="AY560" t="e">
        <f>IF(VLOOKUP($B560,'Draft List'!$D$4:$AC$2598,AY$3,FALSE)&lt;&gt;0,VLOOKUP($B560,'Draft List'!$D$4:$AC$2598,AY$3,FALSE),"")</f>
        <v>#N/A</v>
      </c>
      <c r="AZ560" t="e">
        <f>IF(VLOOKUP($B560,'Draft List'!$D$4:$AC$2598,AZ$3,FALSE)&lt;&gt;0,VLOOKUP($B560,'Draft List'!$D$4:$AC$2598,AZ$3,FALSE),"")</f>
        <v>#N/A</v>
      </c>
      <c r="BA560" t="e">
        <f>IF(VLOOKUP($B560,'Draft List'!$D$4:$AC$2598,BA$3,FALSE)&lt;&gt;0,VLOOKUP($B560,'Draft List'!$D$4:$AC$2598,BA$3,FALSE),"")</f>
        <v>#N/A</v>
      </c>
    </row>
    <row r="561" spans="1:53" hidden="1" x14ac:dyDescent="0.25">
      <c r="A561" t="str">
        <f t="shared" si="64"/>
        <v>SPCristián Rodríguez18</v>
      </c>
      <c r="B561" t="e">
        <f>VLOOKUP($A561,draft_listing_batters_stats!$A$1:$B$1324,2,FALSE)</f>
        <v>#N/A</v>
      </c>
      <c r="C561" s="1" t="s">
        <v>25</v>
      </c>
      <c r="D561" s="1" t="s">
        <v>515</v>
      </c>
      <c r="E561" s="1" t="s">
        <v>225</v>
      </c>
      <c r="F561" s="1">
        <v>18</v>
      </c>
      <c r="G561" s="1" t="s">
        <v>44</v>
      </c>
      <c r="H561" s="1" t="s">
        <v>44</v>
      </c>
      <c r="I561" s="1" t="s">
        <v>54</v>
      </c>
      <c r="J561" s="24" t="s">
        <v>54</v>
      </c>
      <c r="K561" s="1" t="s">
        <v>46</v>
      </c>
      <c r="L561" s="24" t="s">
        <v>46</v>
      </c>
      <c r="M561" s="1">
        <v>1</v>
      </c>
      <c r="N561" s="1">
        <v>2</v>
      </c>
      <c r="O561" s="1">
        <v>3</v>
      </c>
      <c r="P561" s="1">
        <v>1</v>
      </c>
      <c r="Q561" s="24">
        <v>1</v>
      </c>
      <c r="R561" s="1">
        <v>2</v>
      </c>
      <c r="S561" s="1">
        <v>3</v>
      </c>
      <c r="T561" s="1">
        <v>3</v>
      </c>
      <c r="U561" s="1">
        <v>1</v>
      </c>
      <c r="V561" s="24">
        <v>4</v>
      </c>
      <c r="W561" s="1">
        <v>9</v>
      </c>
      <c r="X561" s="1">
        <v>3</v>
      </c>
      <c r="Y561" s="24">
        <v>1</v>
      </c>
      <c r="Z561" s="1" t="s">
        <v>48</v>
      </c>
      <c r="AA561" s="1" t="s">
        <v>48</v>
      </c>
      <c r="AB561" s="1" t="s">
        <v>48</v>
      </c>
      <c r="AC561" s="1" t="s">
        <v>48</v>
      </c>
      <c r="AD561" s="1" t="s">
        <v>48</v>
      </c>
      <c r="AE561" s="1" t="s">
        <v>48</v>
      </c>
      <c r="AF561" s="1" t="s">
        <v>48</v>
      </c>
      <c r="AG561" s="24" t="s">
        <v>48</v>
      </c>
      <c r="AH561" s="1">
        <v>1</v>
      </c>
      <c r="AI561" s="1">
        <v>1</v>
      </c>
      <c r="AJ561" s="24">
        <v>1</v>
      </c>
      <c r="AK561" s="36" t="s">
        <v>978</v>
      </c>
      <c r="AL561" s="9">
        <f t="shared" si="65"/>
        <v>-1.8671604821610654</v>
      </c>
      <c r="AM561" s="9">
        <f t="shared" si="66"/>
        <v>-1.3734957468884368</v>
      </c>
      <c r="AN561">
        <f t="shared" si="67"/>
        <v>0</v>
      </c>
      <c r="AO561" s="6">
        <f t="shared" si="68"/>
        <v>0</v>
      </c>
      <c r="AP561" s="9">
        <f>($AL$3*AL561+$AM$3*AM561+$AN$3*AN561+$AO$3*AO561)+$K$3*VLOOKUP(K561,COND!$A$2:$C$7,2,FALSE)+$L$3*VLOOKUP(L561,COND!$A$2:$C$7,3,FALSE)</f>
        <v>-6.6686650108773478</v>
      </c>
      <c r="AQ561" s="28">
        <f t="shared" si="69"/>
        <v>-0.53613650737278928</v>
      </c>
      <c r="AR561" t="str">
        <f t="shared" si="70"/>
        <v>DH</v>
      </c>
      <c r="AS561">
        <v>700</v>
      </c>
      <c r="AT561">
        <v>557</v>
      </c>
      <c r="AV561" t="str">
        <f t="shared" si="71"/>
        <v>Unlikely</v>
      </c>
      <c r="AX561" t="e">
        <f>IF(VLOOKUP($B561,'Draft List'!$D$4:$AC$2598,AX$3,FALSE)&lt;&gt;0,VLOOKUP($B561,'Draft List'!$D$4:$AC$2598,AX$3,FALSE),"")</f>
        <v>#N/A</v>
      </c>
      <c r="AY561" t="e">
        <f>IF(VLOOKUP($B561,'Draft List'!$D$4:$AC$2598,AY$3,FALSE)&lt;&gt;0,VLOOKUP($B561,'Draft List'!$D$4:$AC$2598,AY$3,FALSE),"")</f>
        <v>#N/A</v>
      </c>
      <c r="AZ561" t="e">
        <f>IF(VLOOKUP($B561,'Draft List'!$D$4:$AC$2598,AZ$3,FALSE)&lt;&gt;0,VLOOKUP($B561,'Draft List'!$D$4:$AC$2598,AZ$3,FALSE),"")</f>
        <v>#N/A</v>
      </c>
      <c r="BA561" t="e">
        <f>IF(VLOOKUP($B561,'Draft List'!$D$4:$AC$2598,BA$3,FALSE)&lt;&gt;0,VLOOKUP($B561,'Draft List'!$D$4:$AC$2598,BA$3,FALSE),"")</f>
        <v>#N/A</v>
      </c>
    </row>
    <row r="562" spans="1:53" hidden="1" x14ac:dyDescent="0.25">
      <c r="A562" t="str">
        <f t="shared" si="64"/>
        <v>SPDoug Norris23</v>
      </c>
      <c r="B562" t="e">
        <f>VLOOKUP($A562,draft_listing_batters_stats!$A$1:$B$1324,2,FALSE)</f>
        <v>#N/A</v>
      </c>
      <c r="C562" s="1" t="s">
        <v>25</v>
      </c>
      <c r="D562" s="1" t="s">
        <v>545</v>
      </c>
      <c r="E562" s="1" t="s">
        <v>1503</v>
      </c>
      <c r="F562" s="1">
        <v>23</v>
      </c>
      <c r="G562" s="1" t="s">
        <v>44</v>
      </c>
      <c r="H562" s="1" t="s">
        <v>44</v>
      </c>
      <c r="I562" s="1" t="s">
        <v>54</v>
      </c>
      <c r="J562" s="24" t="s">
        <v>54</v>
      </c>
      <c r="K562" s="1" t="s">
        <v>46</v>
      </c>
      <c r="L562" s="24" t="s">
        <v>46</v>
      </c>
      <c r="M562" s="1">
        <v>2</v>
      </c>
      <c r="N562" s="1">
        <v>2</v>
      </c>
      <c r="O562" s="1">
        <v>2</v>
      </c>
      <c r="P562" s="1">
        <v>2</v>
      </c>
      <c r="Q562" s="24">
        <v>2</v>
      </c>
      <c r="R562" s="1">
        <v>2</v>
      </c>
      <c r="S562" s="1">
        <v>2</v>
      </c>
      <c r="T562" s="1">
        <v>2</v>
      </c>
      <c r="U562" s="1">
        <v>2</v>
      </c>
      <c r="V562" s="24">
        <v>5</v>
      </c>
      <c r="W562" s="1">
        <v>8</v>
      </c>
      <c r="X562" s="1">
        <v>4</v>
      </c>
      <c r="Y562" s="24">
        <v>1</v>
      </c>
      <c r="Z562" s="1" t="s">
        <v>48</v>
      </c>
      <c r="AA562" s="1" t="s">
        <v>48</v>
      </c>
      <c r="AB562" s="1" t="s">
        <v>48</v>
      </c>
      <c r="AC562" s="1" t="s">
        <v>48</v>
      </c>
      <c r="AD562" s="1" t="s">
        <v>48</v>
      </c>
      <c r="AE562" s="1" t="s">
        <v>48</v>
      </c>
      <c r="AF562" s="1" t="s">
        <v>48</v>
      </c>
      <c r="AG562" s="24" t="s">
        <v>48</v>
      </c>
      <c r="AH562" s="1">
        <v>1</v>
      </c>
      <c r="AI562" s="1">
        <v>2</v>
      </c>
      <c r="AJ562" s="24">
        <v>2</v>
      </c>
      <c r="AK562" s="36" t="s">
        <v>50</v>
      </c>
      <c r="AL562" s="9">
        <f t="shared" si="65"/>
        <v>-1.4979402501556278</v>
      </c>
      <c r="AM562" s="9">
        <f t="shared" si="66"/>
        <v>-1.3778912307043776</v>
      </c>
      <c r="AN562">
        <f t="shared" si="67"/>
        <v>0</v>
      </c>
      <c r="AO562" s="6">
        <f t="shared" si="68"/>
        <v>0</v>
      </c>
      <c r="AP562" s="9">
        <f>($AL$3*AL562+$AM$3*AM562+$AN$3*AN562+$AO$3*AO562)+$K$3*VLOOKUP(K562,COND!$A$2:$C$7,2,FALSE)+$L$3*VLOOKUP(L562,COND!$A$2:$C$7,3,FALSE)</f>
        <v>-6.6844887934680948</v>
      </c>
      <c r="AQ562" s="28">
        <f t="shared" si="69"/>
        <v>-0.53839260569588632</v>
      </c>
      <c r="AR562" t="str">
        <f t="shared" si="70"/>
        <v>DH</v>
      </c>
      <c r="AS562">
        <v>700</v>
      </c>
      <c r="AT562">
        <v>558</v>
      </c>
      <c r="AV562" t="str">
        <f t="shared" si="71"/>
        <v>Unlikely</v>
      </c>
      <c r="AX562" t="e">
        <f>IF(VLOOKUP($B562,'Draft List'!$D$4:$AC$2598,AX$3,FALSE)&lt;&gt;0,VLOOKUP($B562,'Draft List'!$D$4:$AC$2598,AX$3,FALSE),"")</f>
        <v>#N/A</v>
      </c>
      <c r="AY562" t="e">
        <f>IF(VLOOKUP($B562,'Draft List'!$D$4:$AC$2598,AY$3,FALSE)&lt;&gt;0,VLOOKUP($B562,'Draft List'!$D$4:$AC$2598,AY$3,FALSE),"")</f>
        <v>#N/A</v>
      </c>
      <c r="AZ562" t="e">
        <f>IF(VLOOKUP($B562,'Draft List'!$D$4:$AC$2598,AZ$3,FALSE)&lt;&gt;0,VLOOKUP($B562,'Draft List'!$D$4:$AC$2598,AZ$3,FALSE),"")</f>
        <v>#N/A</v>
      </c>
      <c r="BA562" t="e">
        <f>IF(VLOOKUP($B562,'Draft List'!$D$4:$AC$2598,BA$3,FALSE)&lt;&gt;0,VLOOKUP($B562,'Draft List'!$D$4:$AC$2598,BA$3,FALSE),"")</f>
        <v>#N/A</v>
      </c>
    </row>
    <row r="563" spans="1:53" hidden="1" x14ac:dyDescent="0.25">
      <c r="A563" t="str">
        <f t="shared" si="64"/>
        <v>2BTristan Frazier21</v>
      </c>
      <c r="B563">
        <f>VLOOKUP($A563,draft_listing_batters_stats!$A$1:$B$1324,2,FALSE)</f>
        <v>3331</v>
      </c>
      <c r="C563" s="1" t="s">
        <v>78</v>
      </c>
      <c r="D563" s="1" t="s">
        <v>1174</v>
      </c>
      <c r="E563" s="1" t="s">
        <v>802</v>
      </c>
      <c r="F563" s="1">
        <v>21</v>
      </c>
      <c r="G563" s="1" t="s">
        <v>44</v>
      </c>
      <c r="H563" s="1" t="s">
        <v>44</v>
      </c>
      <c r="I563" s="1" t="s">
        <v>54</v>
      </c>
      <c r="J563" s="24" t="s">
        <v>54</v>
      </c>
      <c r="K563" s="1" t="s">
        <v>46</v>
      </c>
      <c r="L563" s="24" t="s">
        <v>46</v>
      </c>
      <c r="M563" s="1">
        <v>2</v>
      </c>
      <c r="N563" s="1">
        <v>2</v>
      </c>
      <c r="O563" s="1">
        <v>1</v>
      </c>
      <c r="P563" s="1">
        <v>2</v>
      </c>
      <c r="Q563" s="24">
        <v>2</v>
      </c>
      <c r="R563" s="1">
        <v>2</v>
      </c>
      <c r="S563" s="1">
        <v>2</v>
      </c>
      <c r="T563" s="1">
        <v>2</v>
      </c>
      <c r="U563" s="1">
        <v>2</v>
      </c>
      <c r="V563" s="24">
        <v>5</v>
      </c>
      <c r="W563" s="1">
        <v>3</v>
      </c>
      <c r="X563" s="1">
        <v>1</v>
      </c>
      <c r="Y563" s="24">
        <v>1</v>
      </c>
      <c r="Z563" s="1" t="s">
        <v>48</v>
      </c>
      <c r="AA563" s="1" t="s">
        <v>48</v>
      </c>
      <c r="AB563" s="1">
        <v>2</v>
      </c>
      <c r="AC563" s="1" t="s">
        <v>48</v>
      </c>
      <c r="AD563" s="1" t="s">
        <v>48</v>
      </c>
      <c r="AE563" s="1" t="s">
        <v>48</v>
      </c>
      <c r="AF563" s="1" t="s">
        <v>48</v>
      </c>
      <c r="AG563" s="24" t="s">
        <v>48</v>
      </c>
      <c r="AH563" s="1">
        <v>7</v>
      </c>
      <c r="AI563" s="1">
        <v>3</v>
      </c>
      <c r="AJ563" s="24">
        <v>1</v>
      </c>
      <c r="AK563" s="36" t="s">
        <v>839</v>
      </c>
      <c r="AL563" s="9">
        <f t="shared" si="65"/>
        <v>-1.5810017441795292</v>
      </c>
      <c r="AM563" s="9">
        <f t="shared" si="66"/>
        <v>-1.3778912307043776</v>
      </c>
      <c r="AN563">
        <f t="shared" si="67"/>
        <v>0</v>
      </c>
      <c r="AO563" s="6">
        <f t="shared" si="68"/>
        <v>0</v>
      </c>
      <c r="AP563" s="9">
        <f>($AL$3*AL563+$AM$3*AM563+$AN$3*AN563+$AO$3*AO563)+$K$3*VLOOKUP(K563,COND!$A$2:$C$7,2,FALSE)+$L$3*VLOOKUP(L563,COND!$A$2:$C$7,3,FALSE)</f>
        <v>-6.6927949428704849</v>
      </c>
      <c r="AQ563" s="28">
        <f t="shared" si="69"/>
        <v>-0.5395768667681462</v>
      </c>
      <c r="AR563" t="str">
        <f t="shared" si="70"/>
        <v>2B</v>
      </c>
      <c r="AS563">
        <v>700</v>
      </c>
      <c r="AT563">
        <v>559</v>
      </c>
      <c r="AV563" t="str">
        <f t="shared" si="71"/>
        <v>Unlikely</v>
      </c>
      <c r="AX563" t="str">
        <f>IF(VLOOKUP($B563,'Draft List'!$D$4:$AC$2598,AX$3,FALSE)&lt;&gt;0,VLOOKUP($B563,'Draft List'!$D$4:$AC$2598,AX$3,FALSE),"")</f>
        <v/>
      </c>
      <c r="AY563" t="str">
        <f>IF(VLOOKUP($B563,'Draft List'!$D$4:$AC$2598,AY$3,FALSE)&lt;&gt;0,VLOOKUP($B563,'Draft List'!$D$4:$AC$2598,AY$3,FALSE),"")</f>
        <v/>
      </c>
      <c r="AZ563" t="str">
        <f>IF(VLOOKUP($B563,'Draft List'!$D$4:$AC$2598,AZ$3,FALSE)&lt;&gt;0,VLOOKUP($B563,'Draft List'!$D$4:$AC$2598,AZ$3,FALSE),"")</f>
        <v/>
      </c>
      <c r="BA563" t="str">
        <f>IF(VLOOKUP($B563,'Draft List'!$D$4:$AC$2598,BA$3,FALSE)&lt;&gt;0,VLOOKUP($B563,'Draft List'!$D$4:$AC$2598,BA$3,FALSE),"")</f>
        <v/>
      </c>
    </row>
    <row r="564" spans="1:53" hidden="1" x14ac:dyDescent="0.25">
      <c r="A564" t="str">
        <f t="shared" si="64"/>
        <v>RPMark Bascombe23</v>
      </c>
      <c r="B564" t="e">
        <f>VLOOKUP($A564,draft_listing_batters_stats!$A$1:$B$1324,2,FALSE)</f>
        <v>#N/A</v>
      </c>
      <c r="C564" s="1" t="s">
        <v>885</v>
      </c>
      <c r="D564" s="1" t="s">
        <v>145</v>
      </c>
      <c r="E564" s="1" t="s">
        <v>772</v>
      </c>
      <c r="F564" s="1">
        <v>23</v>
      </c>
      <c r="G564" s="1" t="s">
        <v>58</v>
      </c>
      <c r="H564" s="1" t="s">
        <v>44</v>
      </c>
      <c r="I564" s="1" t="s">
        <v>54</v>
      </c>
      <c r="J564" s="24" t="s">
        <v>54</v>
      </c>
      <c r="K564" s="1" t="s">
        <v>47</v>
      </c>
      <c r="L564" s="24" t="s">
        <v>46</v>
      </c>
      <c r="M564" s="1">
        <v>1</v>
      </c>
      <c r="N564" s="1">
        <v>2</v>
      </c>
      <c r="O564" s="1">
        <v>2</v>
      </c>
      <c r="P564" s="1">
        <v>1</v>
      </c>
      <c r="Q564" s="24">
        <v>2</v>
      </c>
      <c r="R564" s="1">
        <v>2</v>
      </c>
      <c r="S564" s="1">
        <v>3</v>
      </c>
      <c r="T564" s="1">
        <v>2</v>
      </c>
      <c r="U564" s="1">
        <v>2</v>
      </c>
      <c r="V564" s="24">
        <v>4</v>
      </c>
      <c r="W564" s="1">
        <v>4</v>
      </c>
      <c r="X564" s="1">
        <v>1</v>
      </c>
      <c r="Y564" s="24">
        <v>1</v>
      </c>
      <c r="Z564" s="1" t="s">
        <v>48</v>
      </c>
      <c r="AA564" s="1" t="s">
        <v>48</v>
      </c>
      <c r="AB564" s="1" t="s">
        <v>48</v>
      </c>
      <c r="AC564" s="1" t="s">
        <v>48</v>
      </c>
      <c r="AD564" s="1" t="s">
        <v>48</v>
      </c>
      <c r="AE564" s="1" t="s">
        <v>48</v>
      </c>
      <c r="AF564" s="1" t="s">
        <v>48</v>
      </c>
      <c r="AG564" s="24" t="s">
        <v>48</v>
      </c>
      <c r="AH564" s="1">
        <v>1</v>
      </c>
      <c r="AI564" s="1">
        <v>1</v>
      </c>
      <c r="AJ564" s="24">
        <v>1</v>
      </c>
      <c r="AK564" s="36" t="s">
        <v>50</v>
      </c>
      <c r="AL564" s="9">
        <f t="shared" si="65"/>
        <v>-1.9102056363678834</v>
      </c>
      <c r="AM564" s="9">
        <f t="shared" si="66"/>
        <v>-1.3668476909027576</v>
      </c>
      <c r="AN564">
        <f t="shared" si="67"/>
        <v>0</v>
      </c>
      <c r="AO564" s="6">
        <f t="shared" si="68"/>
        <v>0</v>
      </c>
      <c r="AP564" s="9">
        <f>($AL$3*AL564+$AM$3*AM564+$AN$3*AN564+$AO$3*AO564)+$K$3*VLOOKUP(K564,COND!$A$2:$C$7,2,FALSE)+$L$3*VLOOKUP(L564,COND!$A$2:$C$7,3,FALSE)</f>
        <v>-6.6931928544698795</v>
      </c>
      <c r="AQ564" s="28">
        <f t="shared" si="69"/>
        <v>-0.53963359958073309</v>
      </c>
      <c r="AR564" t="str">
        <f t="shared" si="70"/>
        <v>DH</v>
      </c>
      <c r="AS564">
        <v>700</v>
      </c>
      <c r="AT564">
        <v>560</v>
      </c>
      <c r="AV564" t="str">
        <f t="shared" si="71"/>
        <v>Unlikely</v>
      </c>
      <c r="AX564" t="e">
        <f>IF(VLOOKUP($B564,'Draft List'!$D$4:$AC$2598,AX$3,FALSE)&lt;&gt;0,VLOOKUP($B564,'Draft List'!$D$4:$AC$2598,AX$3,FALSE),"")</f>
        <v>#N/A</v>
      </c>
      <c r="AY564" t="e">
        <f>IF(VLOOKUP($B564,'Draft List'!$D$4:$AC$2598,AY$3,FALSE)&lt;&gt;0,VLOOKUP($B564,'Draft List'!$D$4:$AC$2598,AY$3,FALSE),"")</f>
        <v>#N/A</v>
      </c>
      <c r="AZ564" t="e">
        <f>IF(VLOOKUP($B564,'Draft List'!$D$4:$AC$2598,AZ$3,FALSE)&lt;&gt;0,VLOOKUP($B564,'Draft List'!$D$4:$AC$2598,AZ$3,FALSE),"")</f>
        <v>#N/A</v>
      </c>
      <c r="BA564" t="e">
        <f>IF(VLOOKUP($B564,'Draft List'!$D$4:$AC$2598,BA$3,FALSE)&lt;&gt;0,VLOOKUP($B564,'Draft List'!$D$4:$AC$2598,BA$3,FALSE),"")</f>
        <v>#N/A</v>
      </c>
    </row>
    <row r="565" spans="1:53" hidden="1" x14ac:dyDescent="0.25">
      <c r="A565" t="str">
        <f t="shared" si="64"/>
        <v>SPJude Hollington21</v>
      </c>
      <c r="B565" t="e">
        <f>VLOOKUP($A565,draft_listing_batters_stats!$A$1:$B$1324,2,FALSE)</f>
        <v>#N/A</v>
      </c>
      <c r="C565" s="1" t="s">
        <v>25</v>
      </c>
      <c r="D565" s="1" t="s">
        <v>716</v>
      </c>
      <c r="E565" s="1" t="s">
        <v>1249</v>
      </c>
      <c r="F565" s="1">
        <v>21</v>
      </c>
      <c r="G565" s="1" t="s">
        <v>44</v>
      </c>
      <c r="H565" s="1" t="s">
        <v>58</v>
      </c>
      <c r="I565" s="1" t="s">
        <v>54</v>
      </c>
      <c r="J565" s="24" t="s">
        <v>45</v>
      </c>
      <c r="K565" s="1" t="s">
        <v>46</v>
      </c>
      <c r="L565" s="24" t="s">
        <v>51</v>
      </c>
      <c r="M565" s="1">
        <v>2</v>
      </c>
      <c r="N565" s="1">
        <v>3</v>
      </c>
      <c r="O565" s="1">
        <v>1</v>
      </c>
      <c r="P565" s="1">
        <v>1</v>
      </c>
      <c r="Q565" s="24">
        <v>1</v>
      </c>
      <c r="R565" s="1">
        <v>2</v>
      </c>
      <c r="S565" s="1">
        <v>5</v>
      </c>
      <c r="T565" s="1">
        <v>3</v>
      </c>
      <c r="U565" s="1">
        <v>1</v>
      </c>
      <c r="V565" s="24">
        <v>1</v>
      </c>
      <c r="W565" s="1">
        <v>4</v>
      </c>
      <c r="X565" s="1">
        <v>5</v>
      </c>
      <c r="Y565" s="24">
        <v>1</v>
      </c>
      <c r="Z565" s="1" t="s">
        <v>48</v>
      </c>
      <c r="AA565" s="1" t="s">
        <v>48</v>
      </c>
      <c r="AB565" s="1" t="s">
        <v>48</v>
      </c>
      <c r="AC565" s="1" t="s">
        <v>48</v>
      </c>
      <c r="AD565" s="1" t="s">
        <v>48</v>
      </c>
      <c r="AE565" s="1" t="s">
        <v>48</v>
      </c>
      <c r="AF565" s="1" t="s">
        <v>48</v>
      </c>
      <c r="AG565" s="24" t="s">
        <v>48</v>
      </c>
      <c r="AH565" s="1">
        <v>4</v>
      </c>
      <c r="AI565" s="1">
        <v>4</v>
      </c>
      <c r="AJ565" s="24">
        <v>1</v>
      </c>
      <c r="AK565" s="36" t="s">
        <v>832</v>
      </c>
      <c r="AL565" s="9">
        <f t="shared" si="65"/>
        <v>-1.6596677543874905</v>
      </c>
      <c r="AM565" s="9">
        <f t="shared" si="66"/>
        <v>-1.3914250071022805</v>
      </c>
      <c r="AN565">
        <f t="shared" si="67"/>
        <v>0</v>
      </c>
      <c r="AO565" s="6">
        <f t="shared" si="68"/>
        <v>0</v>
      </c>
      <c r="AP565" s="9">
        <f>($AL$3*AL565+$AM$3*AM565+$AN$3*AN565+$AO$3*AO565)+$K$3*VLOOKUP(K565,COND!$A$2:$C$7,2,FALSE)+$L$3*VLOOKUP(L565,COND!$A$2:$C$7,3,FALSE)</f>
        <v>-6.7630668606661164</v>
      </c>
      <c r="AQ565" s="28">
        <f t="shared" si="69"/>
        <v>-0.54959598545802524</v>
      </c>
      <c r="AR565" t="str">
        <f t="shared" si="70"/>
        <v>DH</v>
      </c>
      <c r="AS565">
        <v>700</v>
      </c>
      <c r="AT565">
        <v>561</v>
      </c>
      <c r="AV565" t="str">
        <f t="shared" si="71"/>
        <v>Unlikely</v>
      </c>
      <c r="AX565" t="e">
        <f>IF(VLOOKUP($B565,'Draft List'!$D$4:$AC$2598,AX$3,FALSE)&lt;&gt;0,VLOOKUP($B565,'Draft List'!$D$4:$AC$2598,AX$3,FALSE),"")</f>
        <v>#N/A</v>
      </c>
      <c r="AY565" t="e">
        <f>IF(VLOOKUP($B565,'Draft List'!$D$4:$AC$2598,AY$3,FALSE)&lt;&gt;0,VLOOKUP($B565,'Draft List'!$D$4:$AC$2598,AY$3,FALSE),"")</f>
        <v>#N/A</v>
      </c>
      <c r="AZ565" t="e">
        <f>IF(VLOOKUP($B565,'Draft List'!$D$4:$AC$2598,AZ$3,FALSE)&lt;&gt;0,VLOOKUP($B565,'Draft List'!$D$4:$AC$2598,AZ$3,FALSE),"")</f>
        <v>#N/A</v>
      </c>
      <c r="BA565" t="e">
        <f>IF(VLOOKUP($B565,'Draft List'!$D$4:$AC$2598,BA$3,FALSE)&lt;&gt;0,VLOOKUP($B565,'Draft List'!$D$4:$AC$2598,BA$3,FALSE),"")</f>
        <v>#N/A</v>
      </c>
    </row>
    <row r="566" spans="1:53" hidden="1" x14ac:dyDescent="0.25">
      <c r="A566" t="str">
        <f t="shared" si="64"/>
        <v>RPPedro Maldonado24</v>
      </c>
      <c r="B566" t="e">
        <f>VLOOKUP($A566,draft_listing_batters_stats!$A$1:$B$1324,2,FALSE)</f>
        <v>#N/A</v>
      </c>
      <c r="C566" s="1" t="s">
        <v>885</v>
      </c>
      <c r="D566" s="1" t="s">
        <v>203</v>
      </c>
      <c r="E566" s="1" t="s">
        <v>232</v>
      </c>
      <c r="F566" s="1">
        <v>24</v>
      </c>
      <c r="G566" s="1" t="s">
        <v>44</v>
      </c>
      <c r="H566" s="1" t="s">
        <v>44</v>
      </c>
      <c r="I566" s="1" t="s">
        <v>54</v>
      </c>
      <c r="J566" s="24" t="s">
        <v>54</v>
      </c>
      <c r="K566" s="1" t="s">
        <v>47</v>
      </c>
      <c r="L566" s="24" t="s">
        <v>46</v>
      </c>
      <c r="M566" s="1">
        <v>1</v>
      </c>
      <c r="N566" s="1">
        <v>1</v>
      </c>
      <c r="O566" s="1">
        <v>1</v>
      </c>
      <c r="P566" s="1">
        <v>3</v>
      </c>
      <c r="Q566" s="24">
        <v>1</v>
      </c>
      <c r="R566" s="1">
        <v>1</v>
      </c>
      <c r="S566" s="1">
        <v>1</v>
      </c>
      <c r="T566" s="1">
        <v>2</v>
      </c>
      <c r="U566" s="1">
        <v>8</v>
      </c>
      <c r="V566" s="24">
        <v>1</v>
      </c>
      <c r="W566" s="1">
        <v>3</v>
      </c>
      <c r="X566" s="1">
        <v>2</v>
      </c>
      <c r="Y566" s="24">
        <v>1</v>
      </c>
      <c r="Z566" s="1" t="s">
        <v>48</v>
      </c>
      <c r="AA566" s="1" t="s">
        <v>48</v>
      </c>
      <c r="AB566" s="1" t="s">
        <v>48</v>
      </c>
      <c r="AC566" s="1" t="s">
        <v>48</v>
      </c>
      <c r="AD566" s="1" t="s">
        <v>48</v>
      </c>
      <c r="AE566" s="1" t="s">
        <v>48</v>
      </c>
      <c r="AF566" s="1" t="s">
        <v>48</v>
      </c>
      <c r="AG566" s="24" t="s">
        <v>48</v>
      </c>
      <c r="AH566" s="1">
        <v>1</v>
      </c>
      <c r="AI566" s="1">
        <v>1</v>
      </c>
      <c r="AJ566" s="24">
        <v>2</v>
      </c>
      <c r="AK566" s="36" t="s">
        <v>50</v>
      </c>
      <c r="AL566" s="9">
        <f t="shared" si="65"/>
        <v>-1.90492424980841</v>
      </c>
      <c r="AM566" s="9">
        <f t="shared" si="66"/>
        <v>-1.3733150057366035</v>
      </c>
      <c r="AN566">
        <f t="shared" si="67"/>
        <v>0</v>
      </c>
      <c r="AO566" s="6">
        <f t="shared" si="68"/>
        <v>0</v>
      </c>
      <c r="AP566" s="9">
        <f>($AL$3*AL566+$AM$3*AM566+$AN$3*AN566+$AO$3*AO566)+$K$3*VLOOKUP(K566,COND!$A$2:$C$7,2,FALSE)+$L$3*VLOOKUP(L566,COND!$A$2:$C$7,3,FALSE)</f>
        <v>-6.770272493820082</v>
      </c>
      <c r="AQ566" s="28">
        <f t="shared" si="69"/>
        <v>-0.55062333885992421</v>
      </c>
      <c r="AR566" t="str">
        <f t="shared" si="70"/>
        <v>DH</v>
      </c>
      <c r="AS566">
        <v>700</v>
      </c>
      <c r="AT566">
        <v>562</v>
      </c>
      <c r="AV566" t="str">
        <f t="shared" si="71"/>
        <v>Unlikely</v>
      </c>
      <c r="AX566" t="e">
        <f>IF(VLOOKUP($B566,'Draft List'!$D$4:$AC$2598,AX$3,FALSE)&lt;&gt;0,VLOOKUP($B566,'Draft List'!$D$4:$AC$2598,AX$3,FALSE),"")</f>
        <v>#N/A</v>
      </c>
      <c r="AY566" t="e">
        <f>IF(VLOOKUP($B566,'Draft List'!$D$4:$AC$2598,AY$3,FALSE)&lt;&gt;0,VLOOKUP($B566,'Draft List'!$D$4:$AC$2598,AY$3,FALSE),"")</f>
        <v>#N/A</v>
      </c>
      <c r="AZ566" t="e">
        <f>IF(VLOOKUP($B566,'Draft List'!$D$4:$AC$2598,AZ$3,FALSE)&lt;&gt;0,VLOOKUP($B566,'Draft List'!$D$4:$AC$2598,AZ$3,FALSE),"")</f>
        <v>#N/A</v>
      </c>
      <c r="BA566" t="e">
        <f>IF(VLOOKUP($B566,'Draft List'!$D$4:$AC$2598,BA$3,FALSE)&lt;&gt;0,VLOOKUP($B566,'Draft List'!$D$4:$AC$2598,BA$3,FALSE),"")</f>
        <v>#N/A</v>
      </c>
    </row>
    <row r="567" spans="1:53" hidden="1" x14ac:dyDescent="0.25">
      <c r="A567" t="str">
        <f t="shared" si="64"/>
        <v>RPFelipe Espinoza24</v>
      </c>
      <c r="B567" t="e">
        <f>VLOOKUP($A567,draft_listing_batters_stats!$A$1:$B$1324,2,FALSE)</f>
        <v>#N/A</v>
      </c>
      <c r="C567" s="1" t="s">
        <v>885</v>
      </c>
      <c r="D567" s="1" t="s">
        <v>206</v>
      </c>
      <c r="E567" s="1" t="s">
        <v>457</v>
      </c>
      <c r="F567" s="1">
        <v>24</v>
      </c>
      <c r="G567" s="1" t="s">
        <v>44</v>
      </c>
      <c r="H567" s="1" t="s">
        <v>44</v>
      </c>
      <c r="I567" s="1" t="s">
        <v>54</v>
      </c>
      <c r="J567" s="24" t="s">
        <v>54</v>
      </c>
      <c r="K567" s="1" t="s">
        <v>47</v>
      </c>
      <c r="L567" s="24" t="s">
        <v>47</v>
      </c>
      <c r="M567" s="1">
        <v>1</v>
      </c>
      <c r="N567" s="1">
        <v>2</v>
      </c>
      <c r="O567" s="1">
        <v>1</v>
      </c>
      <c r="P567" s="1">
        <v>2</v>
      </c>
      <c r="Q567" s="24">
        <v>1</v>
      </c>
      <c r="R567" s="1">
        <v>1</v>
      </c>
      <c r="S567" s="1">
        <v>2</v>
      </c>
      <c r="T567" s="1">
        <v>1</v>
      </c>
      <c r="U567" s="1">
        <v>8</v>
      </c>
      <c r="V567" s="24">
        <v>2</v>
      </c>
      <c r="W567" s="1">
        <v>4</v>
      </c>
      <c r="X567" s="1">
        <v>4</v>
      </c>
      <c r="Y567" s="24">
        <v>1</v>
      </c>
      <c r="Z567" s="1" t="s">
        <v>48</v>
      </c>
      <c r="AA567" s="1" t="s">
        <v>48</v>
      </c>
      <c r="AB567" s="1" t="s">
        <v>48</v>
      </c>
      <c r="AC567" s="1" t="s">
        <v>48</v>
      </c>
      <c r="AD567" s="1" t="s">
        <v>48</v>
      </c>
      <c r="AE567" s="1" t="s">
        <v>48</v>
      </c>
      <c r="AF567" s="1" t="s">
        <v>48</v>
      </c>
      <c r="AG567" s="24" t="s">
        <v>48</v>
      </c>
      <c r="AH567" s="1">
        <v>3</v>
      </c>
      <c r="AI567" s="1">
        <v>1</v>
      </c>
      <c r="AJ567" s="24">
        <v>1</v>
      </c>
      <c r="AK567" s="36" t="s">
        <v>50</v>
      </c>
      <c r="AL567" s="9">
        <f t="shared" si="65"/>
        <v>-1.9435739201992874</v>
      </c>
      <c r="AM567" s="9">
        <f t="shared" si="66"/>
        <v>-1.3653002803247176</v>
      </c>
      <c r="AN567">
        <f t="shared" si="67"/>
        <v>0</v>
      </c>
      <c r="AO567" s="6">
        <f t="shared" si="68"/>
        <v>0</v>
      </c>
      <c r="AP567" s="9">
        <f>($AL$3*AL567+$AM$3*AM567+$AN$3*AN567+$AO$3*AO567)+$K$3*VLOOKUP(K567,COND!$A$2:$C$7,2,FALSE)+$L$3*VLOOKUP(L567,COND!$A$2:$C$7,3,FALSE)</f>
        <v>-6.7779607559165385</v>
      </c>
      <c r="AQ567" s="28">
        <f t="shared" si="69"/>
        <v>-0.55171950377017076</v>
      </c>
      <c r="AR567" t="str">
        <f t="shared" si="70"/>
        <v>DH</v>
      </c>
      <c r="AS567">
        <v>700</v>
      </c>
      <c r="AT567">
        <v>563</v>
      </c>
      <c r="AV567" t="str">
        <f t="shared" si="71"/>
        <v>Unlikely</v>
      </c>
      <c r="AX567" t="e">
        <f>IF(VLOOKUP($B567,'Draft List'!$D$4:$AC$2598,AX$3,FALSE)&lt;&gt;0,VLOOKUP($B567,'Draft List'!$D$4:$AC$2598,AX$3,FALSE),"")</f>
        <v>#N/A</v>
      </c>
      <c r="AY567" t="e">
        <f>IF(VLOOKUP($B567,'Draft List'!$D$4:$AC$2598,AY$3,FALSE)&lt;&gt;0,VLOOKUP($B567,'Draft List'!$D$4:$AC$2598,AY$3,FALSE),"")</f>
        <v>#N/A</v>
      </c>
      <c r="AZ567" t="e">
        <f>IF(VLOOKUP($B567,'Draft List'!$D$4:$AC$2598,AZ$3,FALSE)&lt;&gt;0,VLOOKUP($B567,'Draft List'!$D$4:$AC$2598,AZ$3,FALSE),"")</f>
        <v>#N/A</v>
      </c>
      <c r="BA567" t="e">
        <f>IF(VLOOKUP($B567,'Draft List'!$D$4:$AC$2598,BA$3,FALSE)&lt;&gt;0,VLOOKUP($B567,'Draft List'!$D$4:$AC$2598,BA$3,FALSE),"")</f>
        <v>#N/A</v>
      </c>
    </row>
    <row r="568" spans="1:53" hidden="1" x14ac:dyDescent="0.25">
      <c r="A568" t="str">
        <f t="shared" si="64"/>
        <v>RPMiguel Muñóz23</v>
      </c>
      <c r="B568" t="e">
        <f>VLOOKUP($A568,draft_listing_batters_stats!$A$1:$B$1324,2,FALSE)</f>
        <v>#N/A</v>
      </c>
      <c r="C568" s="1" t="s">
        <v>885</v>
      </c>
      <c r="D568" s="1" t="s">
        <v>224</v>
      </c>
      <c r="E568" s="1" t="s">
        <v>1473</v>
      </c>
      <c r="F568" s="1">
        <v>23</v>
      </c>
      <c r="G568" s="1" t="s">
        <v>44</v>
      </c>
      <c r="H568" s="1" t="s">
        <v>44</v>
      </c>
      <c r="I568" s="1" t="s">
        <v>54</v>
      </c>
      <c r="J568" s="24" t="s">
        <v>54</v>
      </c>
      <c r="K568" s="1" t="s">
        <v>47</v>
      </c>
      <c r="L568" s="24" t="s">
        <v>46</v>
      </c>
      <c r="M568" s="1">
        <v>1</v>
      </c>
      <c r="N568" s="1">
        <v>1</v>
      </c>
      <c r="O568" s="1">
        <v>1</v>
      </c>
      <c r="P568" s="1">
        <v>2</v>
      </c>
      <c r="Q568" s="24">
        <v>1</v>
      </c>
      <c r="R568" s="1">
        <v>1</v>
      </c>
      <c r="S568" s="1">
        <v>1</v>
      </c>
      <c r="T568" s="1">
        <v>2</v>
      </c>
      <c r="U568" s="1">
        <v>8</v>
      </c>
      <c r="V568" s="24">
        <v>1</v>
      </c>
      <c r="W568" s="1">
        <v>6</v>
      </c>
      <c r="X568" s="1">
        <v>1</v>
      </c>
      <c r="Y568" s="24">
        <v>1</v>
      </c>
      <c r="Z568" s="1" t="s">
        <v>48</v>
      </c>
      <c r="AA568" s="1" t="s">
        <v>48</v>
      </c>
      <c r="AB568" s="1" t="s">
        <v>48</v>
      </c>
      <c r="AC568" s="1" t="s">
        <v>48</v>
      </c>
      <c r="AD568" s="1" t="s">
        <v>48</v>
      </c>
      <c r="AE568" s="1" t="s">
        <v>48</v>
      </c>
      <c r="AF568" s="1" t="s">
        <v>48</v>
      </c>
      <c r="AG568" s="24" t="s">
        <v>48</v>
      </c>
      <c r="AH568" s="1">
        <v>1</v>
      </c>
      <c r="AI568" s="1">
        <v>1</v>
      </c>
      <c r="AJ568" s="24">
        <v>1</v>
      </c>
      <c r="AK568" s="36" t="s">
        <v>50</v>
      </c>
      <c r="AL568" s="9">
        <f t="shared" si="65"/>
        <v>-1.994633799817991</v>
      </c>
      <c r="AM568" s="9">
        <f t="shared" si="66"/>
        <v>-1.3733150057366035</v>
      </c>
      <c r="AN568">
        <f t="shared" si="67"/>
        <v>0</v>
      </c>
      <c r="AO568" s="6">
        <f t="shared" si="68"/>
        <v>0</v>
      </c>
      <c r="AP568" s="9">
        <f>($AL$3*AL568+$AM$3*AM568+$AN$3*AN568+$AO$3*AO568)+$K$3*VLOOKUP(K568,COND!$A$2:$C$7,2,FALSE)+$L$3*VLOOKUP(L568,COND!$A$2:$C$7,3,FALSE)</f>
        <v>-6.77924344882104</v>
      </c>
      <c r="AQ568" s="28">
        <f t="shared" si="69"/>
        <v>-0.55190238553654347</v>
      </c>
      <c r="AR568" t="str">
        <f t="shared" si="70"/>
        <v>DH</v>
      </c>
      <c r="AS568">
        <v>700</v>
      </c>
      <c r="AT568">
        <v>564</v>
      </c>
      <c r="AV568" t="str">
        <f t="shared" si="71"/>
        <v>Unlikely</v>
      </c>
      <c r="AX568" t="e">
        <f>IF(VLOOKUP($B568,'Draft List'!$D$4:$AC$2598,AX$3,FALSE)&lt;&gt;0,VLOOKUP($B568,'Draft List'!$D$4:$AC$2598,AX$3,FALSE),"")</f>
        <v>#N/A</v>
      </c>
      <c r="AY568" t="e">
        <f>IF(VLOOKUP($B568,'Draft List'!$D$4:$AC$2598,AY$3,FALSE)&lt;&gt;0,VLOOKUP($B568,'Draft List'!$D$4:$AC$2598,AY$3,FALSE),"")</f>
        <v>#N/A</v>
      </c>
      <c r="AZ568" t="e">
        <f>IF(VLOOKUP($B568,'Draft List'!$D$4:$AC$2598,AZ$3,FALSE)&lt;&gt;0,VLOOKUP($B568,'Draft List'!$D$4:$AC$2598,AZ$3,FALSE),"")</f>
        <v>#N/A</v>
      </c>
      <c r="BA568" t="e">
        <f>IF(VLOOKUP($B568,'Draft List'!$D$4:$AC$2598,BA$3,FALSE)&lt;&gt;0,VLOOKUP($B568,'Draft List'!$D$4:$AC$2598,BA$3,FALSE),"")</f>
        <v>#N/A</v>
      </c>
    </row>
    <row r="569" spans="1:53" hidden="1" x14ac:dyDescent="0.25">
      <c r="A569" t="str">
        <f t="shared" si="64"/>
        <v>RPKatsumi Yamada23</v>
      </c>
      <c r="B569" t="e">
        <f>VLOOKUP($A569,draft_listing_batters_stats!$A$1:$B$1324,2,FALSE)</f>
        <v>#N/A</v>
      </c>
      <c r="C569" s="1" t="s">
        <v>885</v>
      </c>
      <c r="D569" s="1" t="s">
        <v>735</v>
      </c>
      <c r="E569" s="1" t="s">
        <v>640</v>
      </c>
      <c r="F569" s="1">
        <v>23</v>
      </c>
      <c r="G569" s="1" t="s">
        <v>44</v>
      </c>
      <c r="H569" s="1" t="s">
        <v>44</v>
      </c>
      <c r="I569" s="1" t="s">
        <v>54</v>
      </c>
      <c r="J569" s="24" t="s">
        <v>54</v>
      </c>
      <c r="K569" s="1" t="s">
        <v>47</v>
      </c>
      <c r="L569" s="24" t="s">
        <v>46</v>
      </c>
      <c r="M569" s="1">
        <v>1</v>
      </c>
      <c r="N569" s="1">
        <v>1</v>
      </c>
      <c r="O569" s="1">
        <v>1</v>
      </c>
      <c r="P569" s="1">
        <v>2</v>
      </c>
      <c r="Q569" s="24">
        <v>1</v>
      </c>
      <c r="R569" s="1">
        <v>1</v>
      </c>
      <c r="S569" s="1">
        <v>1</v>
      </c>
      <c r="T569" s="1">
        <v>3</v>
      </c>
      <c r="U569" s="1">
        <v>7</v>
      </c>
      <c r="V569" s="24">
        <v>1</v>
      </c>
      <c r="W569" s="1">
        <v>5</v>
      </c>
      <c r="X569" s="1">
        <v>2</v>
      </c>
      <c r="Y569" s="24">
        <v>1</v>
      </c>
      <c r="Z569" s="1" t="s">
        <v>48</v>
      </c>
      <c r="AA569" s="1" t="s">
        <v>48</v>
      </c>
      <c r="AB569" s="1" t="s">
        <v>48</v>
      </c>
      <c r="AC569" s="1" t="s">
        <v>48</v>
      </c>
      <c r="AD569" s="1" t="s">
        <v>48</v>
      </c>
      <c r="AE569" s="1" t="s">
        <v>48</v>
      </c>
      <c r="AF569" s="1" t="s">
        <v>48</v>
      </c>
      <c r="AG569" s="24" t="s">
        <v>48</v>
      </c>
      <c r="AH569" s="1">
        <v>1</v>
      </c>
      <c r="AI569" s="1">
        <v>4</v>
      </c>
      <c r="AJ569" s="24">
        <v>2</v>
      </c>
      <c r="AK569" s="36" t="s">
        <v>50</v>
      </c>
      <c r="AL569" s="9">
        <f t="shared" si="65"/>
        <v>-1.994633799817991</v>
      </c>
      <c r="AM569" s="9">
        <f t="shared" si="66"/>
        <v>-1.3799630617222829</v>
      </c>
      <c r="AN569">
        <f t="shared" si="67"/>
        <v>0</v>
      </c>
      <c r="AO569" s="6">
        <f t="shared" si="68"/>
        <v>0</v>
      </c>
      <c r="AP569" s="9">
        <f>($AL$3*AL569+$AM$3*AM569+$AN$3*AN569+$AO$3*AO569)+$K$3*VLOOKUP(K569,COND!$A$2:$C$7,2,FALSE)+$L$3*VLOOKUP(L569,COND!$A$2:$C$7,3,FALSE)</f>
        <v>-6.8590201206491965</v>
      </c>
      <c r="AQ569" s="28">
        <f t="shared" si="69"/>
        <v>-0.56327665805966387</v>
      </c>
      <c r="AR569" t="str">
        <f t="shared" si="70"/>
        <v>DH</v>
      </c>
      <c r="AS569">
        <v>700</v>
      </c>
      <c r="AT569">
        <v>565</v>
      </c>
      <c r="AV569" t="str">
        <f t="shared" si="71"/>
        <v>Unlikely</v>
      </c>
      <c r="AX569" t="e">
        <f>IF(VLOOKUP($B569,'Draft List'!$D$4:$AC$2598,AX$3,FALSE)&lt;&gt;0,VLOOKUP($B569,'Draft List'!$D$4:$AC$2598,AX$3,FALSE),"")</f>
        <v>#N/A</v>
      </c>
      <c r="AY569" t="e">
        <f>IF(VLOOKUP($B569,'Draft List'!$D$4:$AC$2598,AY$3,FALSE)&lt;&gt;0,VLOOKUP($B569,'Draft List'!$D$4:$AC$2598,AY$3,FALSE),"")</f>
        <v>#N/A</v>
      </c>
      <c r="AZ569" t="e">
        <f>IF(VLOOKUP($B569,'Draft List'!$D$4:$AC$2598,AZ$3,FALSE)&lt;&gt;0,VLOOKUP($B569,'Draft List'!$D$4:$AC$2598,AZ$3,FALSE),"")</f>
        <v>#N/A</v>
      </c>
      <c r="BA569" t="e">
        <f>IF(VLOOKUP($B569,'Draft List'!$D$4:$AC$2598,BA$3,FALSE)&lt;&gt;0,VLOOKUP($B569,'Draft List'!$D$4:$AC$2598,BA$3,FALSE),"")</f>
        <v>#N/A</v>
      </c>
    </row>
    <row r="570" spans="1:53" hidden="1" x14ac:dyDescent="0.25">
      <c r="A570" t="str">
        <f t="shared" si="64"/>
        <v>SPPat Plummer21</v>
      </c>
      <c r="B570" t="e">
        <f>VLOOKUP($A570,draft_listing_batters_stats!$A$1:$B$1324,2,FALSE)</f>
        <v>#N/A</v>
      </c>
      <c r="C570" s="1" t="s">
        <v>25</v>
      </c>
      <c r="D570" s="1" t="s">
        <v>198</v>
      </c>
      <c r="E570" s="1" t="s">
        <v>1559</v>
      </c>
      <c r="F570" s="1">
        <v>21</v>
      </c>
      <c r="G570" s="1" t="s">
        <v>44</v>
      </c>
      <c r="H570" s="1" t="s">
        <v>44</v>
      </c>
      <c r="I570" s="1" t="s">
        <v>54</v>
      </c>
      <c r="J570" s="24" t="s">
        <v>54</v>
      </c>
      <c r="K570" s="1" t="s">
        <v>46</v>
      </c>
      <c r="L570" s="24" t="s">
        <v>46</v>
      </c>
      <c r="M570" s="1">
        <v>1</v>
      </c>
      <c r="N570" s="1">
        <v>2</v>
      </c>
      <c r="O570" s="1">
        <v>1</v>
      </c>
      <c r="P570" s="1">
        <v>1</v>
      </c>
      <c r="Q570" s="24">
        <v>1</v>
      </c>
      <c r="R570" s="1">
        <v>3</v>
      </c>
      <c r="S570" s="1">
        <v>2</v>
      </c>
      <c r="T570" s="1">
        <v>1</v>
      </c>
      <c r="U570" s="1">
        <v>1</v>
      </c>
      <c r="V570" s="24">
        <v>1</v>
      </c>
      <c r="W570" s="1">
        <v>7</v>
      </c>
      <c r="X570" s="1">
        <v>3</v>
      </c>
      <c r="Y570" s="24">
        <v>1</v>
      </c>
      <c r="Z570" s="1" t="s">
        <v>48</v>
      </c>
      <c r="AA570" s="1" t="s">
        <v>48</v>
      </c>
      <c r="AB570" s="1" t="s">
        <v>48</v>
      </c>
      <c r="AC570" s="1" t="s">
        <v>48</v>
      </c>
      <c r="AD570" s="1" t="s">
        <v>48</v>
      </c>
      <c r="AE570" s="1" t="s">
        <v>48</v>
      </c>
      <c r="AF570" s="1" t="s">
        <v>48</v>
      </c>
      <c r="AG570" s="24" t="s">
        <v>48</v>
      </c>
      <c r="AH570" s="1">
        <v>3</v>
      </c>
      <c r="AI570" s="1">
        <v>3</v>
      </c>
      <c r="AJ570" s="24">
        <v>2</v>
      </c>
      <c r="AK570" s="36" t="s">
        <v>881</v>
      </c>
      <c r="AL570" s="9">
        <f t="shared" si="65"/>
        <v>-2.0332834702088682</v>
      </c>
      <c r="AM570" s="9">
        <f t="shared" si="66"/>
        <v>-1.3881717978035193</v>
      </c>
      <c r="AN570">
        <f t="shared" si="67"/>
        <v>0</v>
      </c>
      <c r="AO570" s="6">
        <f t="shared" si="68"/>
        <v>0</v>
      </c>
      <c r="AP570" s="9">
        <f>($AL$3*AL570+$AM$3*AM570+$AN$3*AN570+$AO$3*AO570)+$K$3*VLOOKUP(K570,COND!$A$2:$C$7,2,FALSE)+$L$3*VLOOKUP(L570,COND!$A$2:$C$7,3,FALSE)</f>
        <v>-6.8613899206631181</v>
      </c>
      <c r="AQ570" s="28">
        <f t="shared" si="69"/>
        <v>-0.56361453566932029</v>
      </c>
      <c r="AR570" t="str">
        <f t="shared" si="70"/>
        <v>DH</v>
      </c>
      <c r="AS570">
        <v>700</v>
      </c>
      <c r="AT570">
        <v>566</v>
      </c>
      <c r="AV570" t="str">
        <f t="shared" si="71"/>
        <v>Unlikely</v>
      </c>
      <c r="AX570" t="e">
        <f>IF(VLOOKUP($B570,'Draft List'!$D$4:$AC$2598,AX$3,FALSE)&lt;&gt;0,VLOOKUP($B570,'Draft List'!$D$4:$AC$2598,AX$3,FALSE),"")</f>
        <v>#N/A</v>
      </c>
      <c r="AY570" t="e">
        <f>IF(VLOOKUP($B570,'Draft List'!$D$4:$AC$2598,AY$3,FALSE)&lt;&gt;0,VLOOKUP($B570,'Draft List'!$D$4:$AC$2598,AY$3,FALSE),"")</f>
        <v>#N/A</v>
      </c>
      <c r="AZ570" t="e">
        <f>IF(VLOOKUP($B570,'Draft List'!$D$4:$AC$2598,AZ$3,FALSE)&lt;&gt;0,VLOOKUP($B570,'Draft List'!$D$4:$AC$2598,AZ$3,FALSE),"")</f>
        <v>#N/A</v>
      </c>
      <c r="BA570" t="e">
        <f>IF(VLOOKUP($B570,'Draft List'!$D$4:$AC$2598,BA$3,FALSE)&lt;&gt;0,VLOOKUP($B570,'Draft List'!$D$4:$AC$2598,BA$3,FALSE),"")</f>
        <v>#N/A</v>
      </c>
    </row>
    <row r="571" spans="1:53" hidden="1" x14ac:dyDescent="0.25">
      <c r="A571" t="str">
        <f t="shared" si="64"/>
        <v>SPDave Dixon18</v>
      </c>
      <c r="B571" t="e">
        <f>VLOOKUP($A571,draft_listing_batters_stats!$A$1:$B$1324,2,FALSE)</f>
        <v>#N/A</v>
      </c>
      <c r="C571" s="1" t="s">
        <v>25</v>
      </c>
      <c r="D571" s="1" t="s">
        <v>135</v>
      </c>
      <c r="E571" s="1" t="s">
        <v>869</v>
      </c>
      <c r="F571" s="1">
        <v>18</v>
      </c>
      <c r="G571" s="1" t="s">
        <v>44</v>
      </c>
      <c r="H571" s="1" t="s">
        <v>44</v>
      </c>
      <c r="I571" s="1" t="s">
        <v>54</v>
      </c>
      <c r="J571" s="24" t="s">
        <v>45</v>
      </c>
      <c r="K571" s="1" t="s">
        <v>46</v>
      </c>
      <c r="L571" s="24" t="s">
        <v>46</v>
      </c>
      <c r="M571" s="1">
        <v>1</v>
      </c>
      <c r="N571" s="1">
        <v>1</v>
      </c>
      <c r="O571" s="1">
        <v>1</v>
      </c>
      <c r="P571" s="1">
        <v>1</v>
      </c>
      <c r="Q571" s="24">
        <v>1</v>
      </c>
      <c r="R571" s="1">
        <v>3</v>
      </c>
      <c r="S571" s="1">
        <v>2</v>
      </c>
      <c r="T571" s="1">
        <v>1</v>
      </c>
      <c r="U571" s="1">
        <v>1</v>
      </c>
      <c r="V571" s="24">
        <v>1</v>
      </c>
      <c r="W571" s="1">
        <v>8</v>
      </c>
      <c r="X571" s="1">
        <v>3</v>
      </c>
      <c r="Y571" s="24">
        <v>2</v>
      </c>
      <c r="Z571" s="1" t="s">
        <v>48</v>
      </c>
      <c r="AA571" s="1" t="s">
        <v>48</v>
      </c>
      <c r="AB571" s="1" t="s">
        <v>48</v>
      </c>
      <c r="AC571" s="1" t="s">
        <v>48</v>
      </c>
      <c r="AD571" s="1" t="s">
        <v>48</v>
      </c>
      <c r="AE571" s="1" t="s">
        <v>48</v>
      </c>
      <c r="AF571" s="1" t="s">
        <v>48</v>
      </c>
      <c r="AG571" s="24" t="s">
        <v>48</v>
      </c>
      <c r="AH571" s="1">
        <v>1</v>
      </c>
      <c r="AI571" s="1">
        <v>2</v>
      </c>
      <c r="AJ571" s="24">
        <v>1</v>
      </c>
      <c r="AK571" s="36" t="s">
        <v>863</v>
      </c>
      <c r="AL571" s="9">
        <f t="shared" si="65"/>
        <v>-2.0843433498275723</v>
      </c>
      <c r="AM571" s="9">
        <f t="shared" si="66"/>
        <v>-1.3881717978035193</v>
      </c>
      <c r="AN571">
        <f t="shared" si="67"/>
        <v>0</v>
      </c>
      <c r="AO571" s="6">
        <f t="shared" si="68"/>
        <v>0</v>
      </c>
      <c r="AP571" s="9">
        <f>($AL$3*AL571+$AM$3*AM571+$AN$3*AN571+$AO$3*AO571)+$K$3*VLOOKUP(K571,COND!$A$2:$C$7,2,FALSE)+$L$3*VLOOKUP(L571,COND!$A$2:$C$7,3,FALSE)</f>
        <v>-6.8664959086249908</v>
      </c>
      <c r="AQ571" s="28">
        <f t="shared" si="69"/>
        <v>-0.56434252916976624</v>
      </c>
      <c r="AR571" t="str">
        <f t="shared" si="70"/>
        <v>DH</v>
      </c>
      <c r="AS571">
        <v>700</v>
      </c>
      <c r="AT571">
        <v>567</v>
      </c>
      <c r="AV571" t="str">
        <f t="shared" si="71"/>
        <v>Unlikely</v>
      </c>
      <c r="AX571" t="e">
        <f>IF(VLOOKUP($B571,'Draft List'!$D$4:$AC$2598,AX$3,FALSE)&lt;&gt;0,VLOOKUP($B571,'Draft List'!$D$4:$AC$2598,AX$3,FALSE),"")</f>
        <v>#N/A</v>
      </c>
      <c r="AY571" t="e">
        <f>IF(VLOOKUP($B571,'Draft List'!$D$4:$AC$2598,AY$3,FALSE)&lt;&gt;0,VLOOKUP($B571,'Draft List'!$D$4:$AC$2598,AY$3,FALSE),"")</f>
        <v>#N/A</v>
      </c>
      <c r="AZ571" t="e">
        <f>IF(VLOOKUP($B571,'Draft List'!$D$4:$AC$2598,AZ$3,FALSE)&lt;&gt;0,VLOOKUP($B571,'Draft List'!$D$4:$AC$2598,AZ$3,FALSE),"")</f>
        <v>#N/A</v>
      </c>
      <c r="BA571" t="e">
        <f>IF(VLOOKUP($B571,'Draft List'!$D$4:$AC$2598,BA$3,FALSE)&lt;&gt;0,VLOOKUP($B571,'Draft List'!$D$4:$AC$2598,BA$3,FALSE),"")</f>
        <v>#N/A</v>
      </c>
    </row>
    <row r="572" spans="1:53" hidden="1" x14ac:dyDescent="0.25">
      <c r="A572" t="str">
        <f t="shared" si="64"/>
        <v>SPJosé Ortíz21</v>
      </c>
      <c r="B572" t="e">
        <f>VLOOKUP($A572,draft_listing_batters_stats!$A$1:$B$1324,2,FALSE)</f>
        <v>#N/A</v>
      </c>
      <c r="C572" s="1" t="s">
        <v>25</v>
      </c>
      <c r="D572" s="1" t="s">
        <v>150</v>
      </c>
      <c r="E572" s="1" t="s">
        <v>156</v>
      </c>
      <c r="F572" s="1">
        <v>21</v>
      </c>
      <c r="G572" s="1" t="s">
        <v>44</v>
      </c>
      <c r="H572" s="1" t="s">
        <v>44</v>
      </c>
      <c r="I572" s="1" t="s">
        <v>54</v>
      </c>
      <c r="J572" s="24" t="s">
        <v>45</v>
      </c>
      <c r="K572" s="1" t="s">
        <v>46</v>
      </c>
      <c r="L572" s="24" t="s">
        <v>46</v>
      </c>
      <c r="M572" s="1">
        <v>1</v>
      </c>
      <c r="N572" s="1">
        <v>1</v>
      </c>
      <c r="O572" s="1">
        <v>1</v>
      </c>
      <c r="P572" s="1">
        <v>1</v>
      </c>
      <c r="Q572" s="24">
        <v>1</v>
      </c>
      <c r="R572" s="1">
        <v>3</v>
      </c>
      <c r="S572" s="1">
        <v>2</v>
      </c>
      <c r="T572" s="1">
        <v>1</v>
      </c>
      <c r="U572" s="1">
        <v>1</v>
      </c>
      <c r="V572" s="24">
        <v>1</v>
      </c>
      <c r="W572" s="1">
        <v>5</v>
      </c>
      <c r="X572" s="1">
        <v>3</v>
      </c>
      <c r="Y572" s="24">
        <v>1</v>
      </c>
      <c r="Z572" s="1" t="s">
        <v>48</v>
      </c>
      <c r="AA572" s="1" t="s">
        <v>48</v>
      </c>
      <c r="AB572" s="1" t="s">
        <v>48</v>
      </c>
      <c r="AC572" s="1" t="s">
        <v>48</v>
      </c>
      <c r="AD572" s="1" t="s">
        <v>48</v>
      </c>
      <c r="AE572" s="1" t="s">
        <v>48</v>
      </c>
      <c r="AF572" s="1" t="s">
        <v>48</v>
      </c>
      <c r="AG572" s="24" t="s">
        <v>48</v>
      </c>
      <c r="AH572" s="1">
        <v>1</v>
      </c>
      <c r="AI572" s="1">
        <v>1</v>
      </c>
      <c r="AJ572" s="24">
        <v>1</v>
      </c>
      <c r="AK572" s="36" t="s">
        <v>847</v>
      </c>
      <c r="AL572" s="9">
        <f t="shared" si="65"/>
        <v>-2.0843433498275723</v>
      </c>
      <c r="AM572" s="9">
        <f t="shared" si="66"/>
        <v>-1.3881717978035193</v>
      </c>
      <c r="AN572">
        <f t="shared" si="67"/>
        <v>0</v>
      </c>
      <c r="AO572" s="6">
        <f t="shared" si="68"/>
        <v>0</v>
      </c>
      <c r="AP572" s="9">
        <f>($AL$3*AL572+$AM$3*AM572+$AN$3*AN572+$AO$3*AO572)+$K$3*VLOOKUP(K572,COND!$A$2:$C$7,2,FALSE)+$L$3*VLOOKUP(L572,COND!$A$2:$C$7,3,FALSE)</f>
        <v>-6.8664959086249908</v>
      </c>
      <c r="AQ572" s="28">
        <f t="shared" si="69"/>
        <v>-0.56434252916976624</v>
      </c>
      <c r="AR572" t="str">
        <f t="shared" si="70"/>
        <v>DH</v>
      </c>
      <c r="AS572">
        <v>700</v>
      </c>
      <c r="AT572">
        <v>568</v>
      </c>
      <c r="AV572" t="str">
        <f t="shared" si="71"/>
        <v>Unlikely</v>
      </c>
      <c r="AX572" t="e">
        <f>IF(VLOOKUP($B572,'Draft List'!$D$4:$AC$2598,AX$3,FALSE)&lt;&gt;0,VLOOKUP($B572,'Draft List'!$D$4:$AC$2598,AX$3,FALSE),"")</f>
        <v>#N/A</v>
      </c>
      <c r="AY572" t="e">
        <f>IF(VLOOKUP($B572,'Draft List'!$D$4:$AC$2598,AY$3,FALSE)&lt;&gt;0,VLOOKUP($B572,'Draft List'!$D$4:$AC$2598,AY$3,FALSE),"")</f>
        <v>#N/A</v>
      </c>
      <c r="AZ572" t="e">
        <f>IF(VLOOKUP($B572,'Draft List'!$D$4:$AC$2598,AZ$3,FALSE)&lt;&gt;0,VLOOKUP($B572,'Draft List'!$D$4:$AC$2598,AZ$3,FALSE),"")</f>
        <v>#N/A</v>
      </c>
      <c r="BA572" t="e">
        <f>IF(VLOOKUP($B572,'Draft List'!$D$4:$AC$2598,BA$3,FALSE)&lt;&gt;0,VLOOKUP($B572,'Draft List'!$D$4:$AC$2598,BA$3,FALSE),"")</f>
        <v>#N/A</v>
      </c>
    </row>
    <row r="573" spans="1:53" hidden="1" x14ac:dyDescent="0.25">
      <c r="A573" t="str">
        <f t="shared" si="64"/>
        <v>RPJorge Fernández21</v>
      </c>
      <c r="B573" t="e">
        <f>VLOOKUP($A573,draft_listing_batters_stats!$A$1:$B$1324,2,FALSE)</f>
        <v>#N/A</v>
      </c>
      <c r="C573" s="1" t="s">
        <v>885</v>
      </c>
      <c r="D573" s="1" t="s">
        <v>137</v>
      </c>
      <c r="E573" s="1" t="s">
        <v>761</v>
      </c>
      <c r="F573" s="1">
        <v>21</v>
      </c>
      <c r="G573" s="1" t="s">
        <v>68</v>
      </c>
      <c r="H573" s="1" t="s">
        <v>44</v>
      </c>
      <c r="I573" s="1" t="s">
        <v>54</v>
      </c>
      <c r="J573" s="24" t="s">
        <v>54</v>
      </c>
      <c r="K573" s="1" t="s">
        <v>51</v>
      </c>
      <c r="L573" s="24" t="s">
        <v>47</v>
      </c>
      <c r="M573" s="1">
        <v>1</v>
      </c>
      <c r="N573" s="1">
        <v>1</v>
      </c>
      <c r="O573" s="1">
        <v>1</v>
      </c>
      <c r="P573" s="1">
        <v>2</v>
      </c>
      <c r="Q573" s="24">
        <v>1</v>
      </c>
      <c r="R573" s="1">
        <v>1</v>
      </c>
      <c r="S573" s="1">
        <v>4</v>
      </c>
      <c r="T573" s="1">
        <v>1</v>
      </c>
      <c r="U573" s="1">
        <v>7</v>
      </c>
      <c r="V573" s="24">
        <v>1</v>
      </c>
      <c r="W573" s="1">
        <v>7</v>
      </c>
      <c r="X573" s="1">
        <v>6</v>
      </c>
      <c r="Y573" s="24">
        <v>1</v>
      </c>
      <c r="Z573" s="1" t="s">
        <v>48</v>
      </c>
      <c r="AA573" s="1" t="s">
        <v>48</v>
      </c>
      <c r="AB573" s="1" t="s">
        <v>48</v>
      </c>
      <c r="AC573" s="1" t="s">
        <v>48</v>
      </c>
      <c r="AD573" s="1" t="s">
        <v>48</v>
      </c>
      <c r="AE573" s="1" t="s">
        <v>48</v>
      </c>
      <c r="AF573" s="1" t="s">
        <v>48</v>
      </c>
      <c r="AG573" s="24" t="s">
        <v>48</v>
      </c>
      <c r="AH573" s="1">
        <v>1</v>
      </c>
      <c r="AI573" s="1">
        <v>1</v>
      </c>
      <c r="AJ573" s="24">
        <v>2</v>
      </c>
      <c r="AK573" s="36" t="s">
        <v>839</v>
      </c>
      <c r="AL573" s="9">
        <f t="shared" si="65"/>
        <v>-1.994633799817991</v>
      </c>
      <c r="AM573" s="9">
        <f t="shared" si="66"/>
        <v>-1.392906410913975</v>
      </c>
      <c r="AN573">
        <f t="shared" si="67"/>
        <v>0</v>
      </c>
      <c r="AO573" s="6">
        <f t="shared" si="68"/>
        <v>0</v>
      </c>
      <c r="AP573" s="9">
        <f>($AL$3*AL573+$AM$3*AM573+$AN$3*AN573+$AO$3*AO573)+$K$3*VLOOKUP(K573,COND!$A$2:$C$7,2,FALSE)+$L$3*VLOOKUP(L573,COND!$A$2:$C$7,3,FALSE)</f>
        <v>-6.9143403109495019</v>
      </c>
      <c r="AQ573" s="28">
        <f t="shared" si="69"/>
        <v>-0.57116401292277408</v>
      </c>
      <c r="AR573" t="str">
        <f t="shared" si="70"/>
        <v>DH</v>
      </c>
      <c r="AS573">
        <v>700</v>
      </c>
      <c r="AT573">
        <v>569</v>
      </c>
      <c r="AV573" t="str">
        <f t="shared" si="71"/>
        <v>Unlikely</v>
      </c>
      <c r="AX573" t="e">
        <f>IF(VLOOKUP($B573,'Draft List'!$D$4:$AC$2598,AX$3,FALSE)&lt;&gt;0,VLOOKUP($B573,'Draft List'!$D$4:$AC$2598,AX$3,FALSE),"")</f>
        <v>#N/A</v>
      </c>
      <c r="AY573" t="e">
        <f>IF(VLOOKUP($B573,'Draft List'!$D$4:$AC$2598,AY$3,FALSE)&lt;&gt;0,VLOOKUP($B573,'Draft List'!$D$4:$AC$2598,AY$3,FALSE),"")</f>
        <v>#N/A</v>
      </c>
      <c r="AZ573" t="e">
        <f>IF(VLOOKUP($B573,'Draft List'!$D$4:$AC$2598,AZ$3,FALSE)&lt;&gt;0,VLOOKUP($B573,'Draft List'!$D$4:$AC$2598,AZ$3,FALSE),"")</f>
        <v>#N/A</v>
      </c>
      <c r="BA573" t="e">
        <f>IF(VLOOKUP($B573,'Draft List'!$D$4:$AC$2598,BA$3,FALSE)&lt;&gt;0,VLOOKUP($B573,'Draft List'!$D$4:$AC$2598,BA$3,FALSE),"")</f>
        <v>#N/A</v>
      </c>
    </row>
    <row r="574" spans="1:53" hidden="1" x14ac:dyDescent="0.25">
      <c r="A574" t="str">
        <f t="shared" si="64"/>
        <v>RPYushiro Kojima24</v>
      </c>
      <c r="B574" t="e">
        <f>VLOOKUP($A574,draft_listing_batters_stats!$A$1:$B$1324,2,FALSE)</f>
        <v>#N/A</v>
      </c>
      <c r="C574" s="1" t="s">
        <v>885</v>
      </c>
      <c r="D574" s="1" t="s">
        <v>1324</v>
      </c>
      <c r="E574" s="1" t="s">
        <v>658</v>
      </c>
      <c r="F574" s="1">
        <v>24</v>
      </c>
      <c r="G574" s="1" t="s">
        <v>68</v>
      </c>
      <c r="H574" s="1" t="s">
        <v>44</v>
      </c>
      <c r="I574" s="1" t="s">
        <v>54</v>
      </c>
      <c r="J574" s="24" t="s">
        <v>54</v>
      </c>
      <c r="K574" s="1" t="s">
        <v>51</v>
      </c>
      <c r="L574" s="24" t="s">
        <v>46</v>
      </c>
      <c r="M574" s="1">
        <v>2</v>
      </c>
      <c r="N574" s="1">
        <v>3</v>
      </c>
      <c r="O574" s="1">
        <v>1</v>
      </c>
      <c r="P574" s="1">
        <v>1</v>
      </c>
      <c r="Q574" s="24">
        <v>4</v>
      </c>
      <c r="R574" s="1">
        <v>2</v>
      </c>
      <c r="S574" s="1">
        <v>3</v>
      </c>
      <c r="T574" s="1">
        <v>1</v>
      </c>
      <c r="U574" s="1">
        <v>2</v>
      </c>
      <c r="V574" s="24">
        <v>5</v>
      </c>
      <c r="W574" s="1">
        <v>5</v>
      </c>
      <c r="X574" s="1">
        <v>3</v>
      </c>
      <c r="Y574" s="24">
        <v>1</v>
      </c>
      <c r="Z574" s="1" t="s">
        <v>48</v>
      </c>
      <c r="AA574" s="1" t="s">
        <v>48</v>
      </c>
      <c r="AB574" s="1" t="s">
        <v>48</v>
      </c>
      <c r="AC574" s="1" t="s">
        <v>48</v>
      </c>
      <c r="AD574" s="1" t="s">
        <v>48</v>
      </c>
      <c r="AE574" s="1" t="s">
        <v>48</v>
      </c>
      <c r="AF574" s="1" t="s">
        <v>48</v>
      </c>
      <c r="AG574" s="24" t="s">
        <v>48</v>
      </c>
      <c r="AH574" s="1">
        <v>1</v>
      </c>
      <c r="AI574" s="1">
        <v>3</v>
      </c>
      <c r="AJ574" s="24">
        <v>5</v>
      </c>
      <c r="AK574" s="36" t="s">
        <v>50</v>
      </c>
      <c r="AL574" s="9">
        <f t="shared" si="65"/>
        <v>-1.53961873493624</v>
      </c>
      <c r="AM574" s="9">
        <f t="shared" si="66"/>
        <v>-1.4098928451095758</v>
      </c>
      <c r="AN574">
        <f t="shared" si="67"/>
        <v>0</v>
      </c>
      <c r="AO574" s="6">
        <f t="shared" si="68"/>
        <v>0</v>
      </c>
      <c r="AP574" s="9">
        <f>($AL$3*AL574+$AM$3*AM574+$AN$3*AN574+$AO$3*AO574)+$K$3*VLOOKUP(K574,COND!$A$2:$C$7,2,FALSE)+$L$3*VLOOKUP(L574,COND!$A$2:$C$7,3,FALSE)</f>
        <v>-6.9726760148085329</v>
      </c>
      <c r="AQ574" s="28">
        <f t="shared" si="69"/>
        <v>-0.57948130892316307</v>
      </c>
      <c r="AR574" t="str">
        <f t="shared" si="70"/>
        <v>DH</v>
      </c>
      <c r="AS574">
        <v>700</v>
      </c>
      <c r="AT574">
        <v>570</v>
      </c>
      <c r="AV574" t="str">
        <f t="shared" si="71"/>
        <v>Unlikely</v>
      </c>
      <c r="AX574" t="e">
        <f>IF(VLOOKUP($B574,'Draft List'!$D$4:$AC$2598,AX$3,FALSE)&lt;&gt;0,VLOOKUP($B574,'Draft List'!$D$4:$AC$2598,AX$3,FALSE),"")</f>
        <v>#N/A</v>
      </c>
      <c r="AY574" t="e">
        <f>IF(VLOOKUP($B574,'Draft List'!$D$4:$AC$2598,AY$3,FALSE)&lt;&gt;0,VLOOKUP($B574,'Draft List'!$D$4:$AC$2598,AY$3,FALSE),"")</f>
        <v>#N/A</v>
      </c>
      <c r="AZ574" t="e">
        <f>IF(VLOOKUP($B574,'Draft List'!$D$4:$AC$2598,AZ$3,FALSE)&lt;&gt;0,VLOOKUP($B574,'Draft List'!$D$4:$AC$2598,AZ$3,FALSE),"")</f>
        <v>#N/A</v>
      </c>
      <c r="BA574" t="e">
        <f>IF(VLOOKUP($B574,'Draft List'!$D$4:$AC$2598,BA$3,FALSE)&lt;&gt;0,VLOOKUP($B574,'Draft List'!$D$4:$AC$2598,BA$3,FALSE),"")</f>
        <v>#N/A</v>
      </c>
    </row>
    <row r="575" spans="1:53" hidden="1" x14ac:dyDescent="0.25">
      <c r="A575" t="str">
        <f t="shared" si="64"/>
        <v>RPDon Lee24</v>
      </c>
      <c r="B575" t="e">
        <f>VLOOKUP($A575,draft_listing_batters_stats!$A$1:$B$1324,2,FALSE)</f>
        <v>#N/A</v>
      </c>
      <c r="C575" s="1" t="s">
        <v>885</v>
      </c>
      <c r="D575" s="1" t="s">
        <v>687</v>
      </c>
      <c r="E575" s="1" t="s">
        <v>219</v>
      </c>
      <c r="F575" s="1">
        <v>24</v>
      </c>
      <c r="G575" s="1" t="s">
        <v>58</v>
      </c>
      <c r="H575" s="1" t="s">
        <v>58</v>
      </c>
      <c r="I575" s="1" t="s">
        <v>54</v>
      </c>
      <c r="J575" s="24" t="s">
        <v>54</v>
      </c>
      <c r="K575" s="1" t="s">
        <v>47</v>
      </c>
      <c r="L575" s="24" t="s">
        <v>51</v>
      </c>
      <c r="M575" s="1">
        <v>2</v>
      </c>
      <c r="N575" s="1">
        <v>3</v>
      </c>
      <c r="O575" s="1">
        <v>2</v>
      </c>
      <c r="P575" s="1">
        <v>2</v>
      </c>
      <c r="Q575" s="24">
        <v>1</v>
      </c>
      <c r="R575" s="1">
        <v>2</v>
      </c>
      <c r="S575" s="1">
        <v>3</v>
      </c>
      <c r="T575" s="1">
        <v>2</v>
      </c>
      <c r="U575" s="1">
        <v>2</v>
      </c>
      <c r="V575" s="24">
        <v>2</v>
      </c>
      <c r="W575" s="1">
        <v>6</v>
      </c>
      <c r="X575" s="1">
        <v>1</v>
      </c>
      <c r="Y575" s="24">
        <v>1</v>
      </c>
      <c r="Z575" s="1" t="s">
        <v>48</v>
      </c>
      <c r="AA575" s="1" t="s">
        <v>48</v>
      </c>
      <c r="AB575" s="1" t="s">
        <v>48</v>
      </c>
      <c r="AC575" s="1" t="s">
        <v>48</v>
      </c>
      <c r="AD575" s="1" t="s">
        <v>48</v>
      </c>
      <c r="AE575" s="1" t="s">
        <v>48</v>
      </c>
      <c r="AF575" s="1" t="s">
        <v>48</v>
      </c>
      <c r="AG575" s="24" t="s">
        <v>48</v>
      </c>
      <c r="AH575" s="1">
        <v>5</v>
      </c>
      <c r="AI575" s="1">
        <v>9</v>
      </c>
      <c r="AJ575" s="24">
        <v>9</v>
      </c>
      <c r="AK575" s="36" t="s">
        <v>50</v>
      </c>
      <c r="AL575" s="9">
        <f t="shared" si="65"/>
        <v>-1.4868967103540081</v>
      </c>
      <c r="AM575" s="9">
        <f t="shared" si="66"/>
        <v>-1.4468803705369244</v>
      </c>
      <c r="AN575">
        <f t="shared" si="67"/>
        <v>3</v>
      </c>
      <c r="AO575" s="6">
        <f t="shared" si="68"/>
        <v>0</v>
      </c>
      <c r="AP575" s="9">
        <f>($AL$3*AL575+$AM$3*AM575+$AN$3*AN575+$AO$3*AO575)+$K$3*VLOOKUP(K575,COND!$A$2:$C$7,2,FALSE)+$L$3*VLOOKUP(L575,COND!$A$2:$C$7,3,FALSE)</f>
        <v>-7.0112541174784972</v>
      </c>
      <c r="AQ575" s="28">
        <f t="shared" si="69"/>
        <v>-0.58498163681523518</v>
      </c>
      <c r="AR575" t="str">
        <f t="shared" si="70"/>
        <v>DH</v>
      </c>
      <c r="AS575">
        <v>700</v>
      </c>
      <c r="AT575">
        <v>571</v>
      </c>
      <c r="AV575" t="str">
        <f t="shared" si="71"/>
        <v>Unlikely</v>
      </c>
      <c r="AX575" t="e">
        <f>IF(VLOOKUP($B575,'Draft List'!$D$4:$AC$2598,AX$3,FALSE)&lt;&gt;0,VLOOKUP($B575,'Draft List'!$D$4:$AC$2598,AX$3,FALSE),"")</f>
        <v>#N/A</v>
      </c>
      <c r="AY575" t="e">
        <f>IF(VLOOKUP($B575,'Draft List'!$D$4:$AC$2598,AY$3,FALSE)&lt;&gt;0,VLOOKUP($B575,'Draft List'!$D$4:$AC$2598,AY$3,FALSE),"")</f>
        <v>#N/A</v>
      </c>
      <c r="AZ575" t="e">
        <f>IF(VLOOKUP($B575,'Draft List'!$D$4:$AC$2598,AZ$3,FALSE)&lt;&gt;0,VLOOKUP($B575,'Draft List'!$D$4:$AC$2598,AZ$3,FALSE),"")</f>
        <v>#N/A</v>
      </c>
      <c r="BA575" t="e">
        <f>IF(VLOOKUP($B575,'Draft List'!$D$4:$AC$2598,BA$3,FALSE)&lt;&gt;0,VLOOKUP($B575,'Draft List'!$D$4:$AC$2598,BA$3,FALSE),"")</f>
        <v>#N/A</v>
      </c>
    </row>
    <row r="576" spans="1:53" hidden="1" x14ac:dyDescent="0.25">
      <c r="A576" t="str">
        <f t="shared" si="64"/>
        <v>RPCharles Moore24</v>
      </c>
      <c r="B576" t="e">
        <f>VLOOKUP($A576,draft_listing_batters_stats!$A$1:$B$1324,2,FALSE)</f>
        <v>#N/A</v>
      </c>
      <c r="C576" s="1" t="s">
        <v>885</v>
      </c>
      <c r="D576" s="1" t="s">
        <v>578</v>
      </c>
      <c r="E576" s="1" t="s">
        <v>275</v>
      </c>
      <c r="F576" s="1">
        <v>24</v>
      </c>
      <c r="G576" s="1" t="s">
        <v>44</v>
      </c>
      <c r="H576" s="1" t="s">
        <v>58</v>
      </c>
      <c r="I576" s="1" t="s">
        <v>54</v>
      </c>
      <c r="J576" s="24" t="s">
        <v>54</v>
      </c>
      <c r="K576" s="1" t="s">
        <v>46</v>
      </c>
      <c r="L576" s="24" t="s">
        <v>46</v>
      </c>
      <c r="M576" s="1">
        <v>1</v>
      </c>
      <c r="N576" s="1">
        <v>3</v>
      </c>
      <c r="O576" s="1">
        <v>1</v>
      </c>
      <c r="P576" s="1">
        <v>4</v>
      </c>
      <c r="Q576" s="24">
        <v>1</v>
      </c>
      <c r="R576" s="1">
        <v>1</v>
      </c>
      <c r="S576" s="1">
        <v>3</v>
      </c>
      <c r="T576" s="1">
        <v>1</v>
      </c>
      <c r="U576" s="1">
        <v>7</v>
      </c>
      <c r="V576" s="24">
        <v>2</v>
      </c>
      <c r="W576" s="1">
        <v>6</v>
      </c>
      <c r="X576" s="1">
        <v>1</v>
      </c>
      <c r="Y576" s="24">
        <v>1</v>
      </c>
      <c r="Z576" s="1" t="s">
        <v>48</v>
      </c>
      <c r="AA576" s="1" t="s">
        <v>48</v>
      </c>
      <c r="AB576" s="1" t="s">
        <v>48</v>
      </c>
      <c r="AC576" s="1" t="s">
        <v>48</v>
      </c>
      <c r="AD576" s="1" t="s">
        <v>48</v>
      </c>
      <c r="AE576" s="1" t="s">
        <v>48</v>
      </c>
      <c r="AF576" s="1" t="s">
        <v>48</v>
      </c>
      <c r="AG576" s="24" t="s">
        <v>48</v>
      </c>
      <c r="AH576" s="1">
        <v>1</v>
      </c>
      <c r="AI576" s="1">
        <v>1</v>
      </c>
      <c r="AJ576" s="24">
        <v>2</v>
      </c>
      <c r="AK576" s="36" t="s">
        <v>50</v>
      </c>
      <c r="AL576" s="9">
        <f t="shared" si="65"/>
        <v>-1.713094940561422</v>
      </c>
      <c r="AM576" s="9">
        <f t="shared" si="66"/>
        <v>-1.403949950715595</v>
      </c>
      <c r="AN576">
        <f t="shared" si="67"/>
        <v>0</v>
      </c>
      <c r="AO576" s="6">
        <f t="shared" si="68"/>
        <v>0</v>
      </c>
      <c r="AP576" s="9">
        <f>($AL$3*AL576+$AM$3*AM576+$AN$3*AN576+$AO$3*AO576)+$K$3*VLOOKUP(K576,COND!$A$2:$C$7,2,FALSE)+$L$3*VLOOKUP(L576,COND!$A$2:$C$7,3,FALSE)</f>
        <v>-7.018708902643283</v>
      </c>
      <c r="AQ576" s="28">
        <f t="shared" si="69"/>
        <v>-0.58604451341966701</v>
      </c>
      <c r="AR576" t="str">
        <f t="shared" si="70"/>
        <v>DH</v>
      </c>
      <c r="AS576">
        <v>700</v>
      </c>
      <c r="AT576">
        <v>572</v>
      </c>
      <c r="AV576" t="str">
        <f t="shared" si="71"/>
        <v>Unlikely</v>
      </c>
      <c r="AX576" t="e">
        <f>IF(VLOOKUP($B576,'Draft List'!$D$4:$AC$2598,AX$3,FALSE)&lt;&gt;0,VLOOKUP($B576,'Draft List'!$D$4:$AC$2598,AX$3,FALSE),"")</f>
        <v>#N/A</v>
      </c>
      <c r="AY576" t="e">
        <f>IF(VLOOKUP($B576,'Draft List'!$D$4:$AC$2598,AY$3,FALSE)&lt;&gt;0,VLOOKUP($B576,'Draft List'!$D$4:$AC$2598,AY$3,FALSE),"")</f>
        <v>#N/A</v>
      </c>
      <c r="AZ576" t="e">
        <f>IF(VLOOKUP($B576,'Draft List'!$D$4:$AC$2598,AZ$3,FALSE)&lt;&gt;0,VLOOKUP($B576,'Draft List'!$D$4:$AC$2598,AZ$3,FALSE),"")</f>
        <v>#N/A</v>
      </c>
      <c r="BA576" t="e">
        <f>IF(VLOOKUP($B576,'Draft List'!$D$4:$AC$2598,BA$3,FALSE)&lt;&gt;0,VLOOKUP($B576,'Draft List'!$D$4:$AC$2598,BA$3,FALSE),"")</f>
        <v>#N/A</v>
      </c>
    </row>
    <row r="577" spans="1:53" hidden="1" x14ac:dyDescent="0.25">
      <c r="A577" t="str">
        <f t="shared" si="64"/>
        <v>RPPat Wilhelm21</v>
      </c>
      <c r="B577" t="e">
        <f>VLOOKUP($A577,draft_listing_batters_stats!$A$1:$B$1324,2,FALSE)</f>
        <v>#N/A</v>
      </c>
      <c r="C577" s="1" t="s">
        <v>885</v>
      </c>
      <c r="D577" s="1" t="s">
        <v>198</v>
      </c>
      <c r="E577" s="1" t="s">
        <v>1740</v>
      </c>
      <c r="F577" s="1">
        <v>21</v>
      </c>
      <c r="G577" s="1" t="s">
        <v>44</v>
      </c>
      <c r="H577" s="1" t="s">
        <v>44</v>
      </c>
      <c r="I577" s="1" t="s">
        <v>54</v>
      </c>
      <c r="J577" s="24" t="s">
        <v>54</v>
      </c>
      <c r="K577" s="1" t="s">
        <v>46</v>
      </c>
      <c r="L577" s="24" t="s">
        <v>46</v>
      </c>
      <c r="M577" s="1">
        <v>1</v>
      </c>
      <c r="N577" s="1">
        <v>2</v>
      </c>
      <c r="O577" s="1">
        <v>1</v>
      </c>
      <c r="P577" s="1">
        <v>4</v>
      </c>
      <c r="Q577" s="24">
        <v>1</v>
      </c>
      <c r="R577" s="1">
        <v>1</v>
      </c>
      <c r="S577" s="1">
        <v>3</v>
      </c>
      <c r="T577" s="1">
        <v>1</v>
      </c>
      <c r="U577" s="1">
        <v>7</v>
      </c>
      <c r="V577" s="24">
        <v>2</v>
      </c>
      <c r="W577" s="1">
        <v>6</v>
      </c>
      <c r="X577" s="1">
        <v>1</v>
      </c>
      <c r="Y577" s="24">
        <v>1</v>
      </c>
      <c r="Z577" s="1" t="s">
        <v>48</v>
      </c>
      <c r="AA577" s="1" t="s">
        <v>48</v>
      </c>
      <c r="AB577" s="1" t="s">
        <v>48</v>
      </c>
      <c r="AC577" s="1" t="s">
        <v>48</v>
      </c>
      <c r="AD577" s="1" t="s">
        <v>48</v>
      </c>
      <c r="AE577" s="1" t="s">
        <v>48</v>
      </c>
      <c r="AF577" s="1" t="s">
        <v>48</v>
      </c>
      <c r="AG577" s="24" t="s">
        <v>48</v>
      </c>
      <c r="AH577" s="1">
        <v>1</v>
      </c>
      <c r="AI577" s="1">
        <v>1</v>
      </c>
      <c r="AJ577" s="24">
        <v>1</v>
      </c>
      <c r="AK577" s="36" t="s">
        <v>832</v>
      </c>
      <c r="AL577" s="9">
        <f t="shared" si="65"/>
        <v>-1.7641548201801254</v>
      </c>
      <c r="AM577" s="9">
        <f t="shared" si="66"/>
        <v>-1.403949950715595</v>
      </c>
      <c r="AN577">
        <f t="shared" si="67"/>
        <v>0</v>
      </c>
      <c r="AO577" s="6">
        <f t="shared" si="68"/>
        <v>0</v>
      </c>
      <c r="AP577" s="9">
        <f>($AL$3*AL577+$AM$3*AM577+$AN$3*AN577+$AO$3*AO577)+$K$3*VLOOKUP(K577,COND!$A$2:$C$7,2,FALSE)+$L$3*VLOOKUP(L577,COND!$A$2:$C$7,3,FALSE)</f>
        <v>-7.0238148906051521</v>
      </c>
      <c r="AQ577" s="28">
        <f t="shared" si="69"/>
        <v>-0.58677250692011251</v>
      </c>
      <c r="AR577" t="str">
        <f t="shared" si="70"/>
        <v>DH</v>
      </c>
      <c r="AS577">
        <v>700</v>
      </c>
      <c r="AT577">
        <v>573</v>
      </c>
      <c r="AV577" t="str">
        <f t="shared" si="71"/>
        <v>Unlikely</v>
      </c>
      <c r="AX577" t="e">
        <f>IF(VLOOKUP($B577,'Draft List'!$D$4:$AC$2598,AX$3,FALSE)&lt;&gt;0,VLOOKUP($B577,'Draft List'!$D$4:$AC$2598,AX$3,FALSE),"")</f>
        <v>#N/A</v>
      </c>
      <c r="AY577" t="e">
        <f>IF(VLOOKUP($B577,'Draft List'!$D$4:$AC$2598,AY$3,FALSE)&lt;&gt;0,VLOOKUP($B577,'Draft List'!$D$4:$AC$2598,AY$3,FALSE),"")</f>
        <v>#N/A</v>
      </c>
      <c r="AZ577" t="e">
        <f>IF(VLOOKUP($B577,'Draft List'!$D$4:$AC$2598,AZ$3,FALSE)&lt;&gt;0,VLOOKUP($B577,'Draft List'!$D$4:$AC$2598,AZ$3,FALSE),"")</f>
        <v>#N/A</v>
      </c>
      <c r="BA577" t="e">
        <f>IF(VLOOKUP($B577,'Draft List'!$D$4:$AC$2598,BA$3,FALSE)&lt;&gt;0,VLOOKUP($B577,'Draft List'!$D$4:$AC$2598,BA$3,FALSE),"")</f>
        <v>#N/A</v>
      </c>
    </row>
    <row r="578" spans="1:53" hidden="1" x14ac:dyDescent="0.25">
      <c r="A578" t="str">
        <f t="shared" si="64"/>
        <v>RPChet Miller18</v>
      </c>
      <c r="B578" t="e">
        <f>VLOOKUP($A578,draft_listing_batters_stats!$A$1:$B$1324,2,FALSE)</f>
        <v>#N/A</v>
      </c>
      <c r="C578" s="1" t="s">
        <v>885</v>
      </c>
      <c r="D578" s="1" t="s">
        <v>736</v>
      </c>
      <c r="E578" s="1" t="s">
        <v>180</v>
      </c>
      <c r="F578" s="1">
        <v>18</v>
      </c>
      <c r="G578" s="1" t="s">
        <v>44</v>
      </c>
      <c r="H578" s="1" t="s">
        <v>44</v>
      </c>
      <c r="I578" s="1" t="s">
        <v>54</v>
      </c>
      <c r="J578" s="24" t="s">
        <v>54</v>
      </c>
      <c r="K578" s="1" t="s">
        <v>47</v>
      </c>
      <c r="L578" s="24" t="s">
        <v>46</v>
      </c>
      <c r="M578" s="1">
        <v>1</v>
      </c>
      <c r="N578" s="1">
        <v>1</v>
      </c>
      <c r="O578" s="1">
        <v>1</v>
      </c>
      <c r="P578" s="1">
        <v>1</v>
      </c>
      <c r="Q578" s="24">
        <v>1</v>
      </c>
      <c r="R578" s="1">
        <v>1</v>
      </c>
      <c r="S578" s="1">
        <v>3</v>
      </c>
      <c r="T578" s="1">
        <v>4</v>
      </c>
      <c r="U578" s="1">
        <v>3</v>
      </c>
      <c r="V578" s="24">
        <v>5</v>
      </c>
      <c r="W578" s="1">
        <v>6</v>
      </c>
      <c r="X578" s="1">
        <v>2</v>
      </c>
      <c r="Y578" s="24">
        <v>1</v>
      </c>
      <c r="Z578" s="1" t="s">
        <v>48</v>
      </c>
      <c r="AA578" s="1" t="s">
        <v>48</v>
      </c>
      <c r="AB578" s="1" t="s">
        <v>48</v>
      </c>
      <c r="AC578" s="1" t="s">
        <v>48</v>
      </c>
      <c r="AD578" s="1" t="s">
        <v>48</v>
      </c>
      <c r="AE578" s="1" t="s">
        <v>48</v>
      </c>
      <c r="AF578" s="1" t="s">
        <v>48</v>
      </c>
      <c r="AG578" s="24" t="s">
        <v>48</v>
      </c>
      <c r="AH578" s="1">
        <v>1</v>
      </c>
      <c r="AI578" s="1">
        <v>1</v>
      </c>
      <c r="AJ578" s="24">
        <v>2</v>
      </c>
      <c r="AK578" s="36" t="s">
        <v>900</v>
      </c>
      <c r="AL578" s="9">
        <f t="shared" si="65"/>
        <v>-2.0843433498275723</v>
      </c>
      <c r="AM578" s="9">
        <f t="shared" si="66"/>
        <v>-1.3935546492309643</v>
      </c>
      <c r="AN578">
        <f t="shared" si="67"/>
        <v>0</v>
      </c>
      <c r="AO578" s="6">
        <f t="shared" si="68"/>
        <v>0</v>
      </c>
      <c r="AP578" s="9">
        <f>($AL$3*AL578+$AM$3*AM578+$AN$3*AN578+$AO$3*AO578)+$K$3*VLOOKUP(K578,COND!$A$2:$C$7,2,FALSE)+$L$3*VLOOKUP(L578,COND!$A$2:$C$7,3,FALSE)</f>
        <v>-7.0310901257543303</v>
      </c>
      <c r="AQ578" s="28">
        <f t="shared" si="69"/>
        <v>-0.58780978392553573</v>
      </c>
      <c r="AR578" t="str">
        <f t="shared" si="70"/>
        <v>DH</v>
      </c>
      <c r="AS578">
        <v>700</v>
      </c>
      <c r="AT578">
        <v>574</v>
      </c>
      <c r="AV578" t="str">
        <f t="shared" si="71"/>
        <v>Unlikely</v>
      </c>
      <c r="AX578" t="e">
        <f>IF(VLOOKUP($B578,'Draft List'!$D$4:$AC$2598,AX$3,FALSE)&lt;&gt;0,VLOOKUP($B578,'Draft List'!$D$4:$AC$2598,AX$3,FALSE),"")</f>
        <v>#N/A</v>
      </c>
      <c r="AY578" t="e">
        <f>IF(VLOOKUP($B578,'Draft List'!$D$4:$AC$2598,AY$3,FALSE)&lt;&gt;0,VLOOKUP($B578,'Draft List'!$D$4:$AC$2598,AY$3,FALSE),"")</f>
        <v>#N/A</v>
      </c>
      <c r="AZ578" t="e">
        <f>IF(VLOOKUP($B578,'Draft List'!$D$4:$AC$2598,AZ$3,FALSE)&lt;&gt;0,VLOOKUP($B578,'Draft List'!$D$4:$AC$2598,AZ$3,FALSE),"")</f>
        <v>#N/A</v>
      </c>
      <c r="BA578" t="e">
        <f>IF(VLOOKUP($B578,'Draft List'!$D$4:$AC$2598,BA$3,FALSE)&lt;&gt;0,VLOOKUP($B578,'Draft List'!$D$4:$AC$2598,BA$3,FALSE),"")</f>
        <v>#N/A</v>
      </c>
    </row>
    <row r="579" spans="1:53" hidden="1" x14ac:dyDescent="0.25">
      <c r="A579" t="str">
        <f t="shared" si="64"/>
        <v>RPDaniel Tatum24</v>
      </c>
      <c r="B579" t="e">
        <f>VLOOKUP($A579,draft_listing_batters_stats!$A$1:$B$1324,2,FALSE)</f>
        <v>#N/A</v>
      </c>
      <c r="C579" s="1" t="s">
        <v>885</v>
      </c>
      <c r="D579" s="1" t="s">
        <v>259</v>
      </c>
      <c r="E579" s="1" t="s">
        <v>1685</v>
      </c>
      <c r="F579" s="1">
        <v>24</v>
      </c>
      <c r="G579" s="1" t="s">
        <v>44</v>
      </c>
      <c r="H579" s="1" t="s">
        <v>44</v>
      </c>
      <c r="I579" s="1" t="s">
        <v>54</v>
      </c>
      <c r="J579" s="24" t="s">
        <v>54</v>
      </c>
      <c r="K579" s="1" t="s">
        <v>51</v>
      </c>
      <c r="L579" s="24" t="s">
        <v>46</v>
      </c>
      <c r="M579" s="1">
        <v>2</v>
      </c>
      <c r="N579" s="1">
        <v>3</v>
      </c>
      <c r="O579" s="1">
        <v>1</v>
      </c>
      <c r="P579" s="1">
        <v>1</v>
      </c>
      <c r="Q579" s="24">
        <v>2</v>
      </c>
      <c r="R579" s="1">
        <v>2</v>
      </c>
      <c r="S579" s="1">
        <v>3</v>
      </c>
      <c r="T579" s="1">
        <v>2</v>
      </c>
      <c r="U579" s="1">
        <v>1</v>
      </c>
      <c r="V579" s="24">
        <v>5</v>
      </c>
      <c r="W579" s="1">
        <v>6</v>
      </c>
      <c r="X579" s="1">
        <v>2</v>
      </c>
      <c r="Y579" s="24">
        <v>1</v>
      </c>
      <c r="Z579" s="1" t="s">
        <v>48</v>
      </c>
      <c r="AA579" s="1" t="s">
        <v>48</v>
      </c>
      <c r="AB579" s="1" t="s">
        <v>48</v>
      </c>
      <c r="AC579" s="1" t="s">
        <v>48</v>
      </c>
      <c r="AD579" s="1" t="s">
        <v>48</v>
      </c>
      <c r="AE579" s="1" t="s">
        <v>48</v>
      </c>
      <c r="AF579" s="1" t="s">
        <v>48</v>
      </c>
      <c r="AG579" s="24" t="s">
        <v>48</v>
      </c>
      <c r="AH579" s="1">
        <v>2</v>
      </c>
      <c r="AI579" s="1">
        <v>3</v>
      </c>
      <c r="AJ579" s="24">
        <v>4</v>
      </c>
      <c r="AK579" s="36" t="s">
        <v>50</v>
      </c>
      <c r="AL579" s="9">
        <f t="shared" si="65"/>
        <v>-1.6196514145704071</v>
      </c>
      <c r="AM579" s="9">
        <f t="shared" si="66"/>
        <v>-1.416540901095255</v>
      </c>
      <c r="AN579">
        <f t="shared" si="67"/>
        <v>0</v>
      </c>
      <c r="AO579" s="6">
        <f t="shared" si="68"/>
        <v>0</v>
      </c>
      <c r="AP579" s="9">
        <f>($AL$3*AL579+$AM$3*AM579+$AN$3*AN579+$AO$3*AO579)+$K$3*VLOOKUP(K579,COND!$A$2:$C$7,2,FALSE)+$L$3*VLOOKUP(L579,COND!$A$2:$C$7,3,FALSE)</f>
        <v>-7.0604559546001031</v>
      </c>
      <c r="AQ579" s="28">
        <f t="shared" si="69"/>
        <v>-0.59199665876632401</v>
      </c>
      <c r="AR579" t="str">
        <f t="shared" si="70"/>
        <v>DH</v>
      </c>
      <c r="AS579">
        <v>700</v>
      </c>
      <c r="AT579">
        <v>575</v>
      </c>
      <c r="AV579" t="str">
        <f t="shared" si="71"/>
        <v>Unlikely</v>
      </c>
      <c r="AX579" t="e">
        <f>IF(VLOOKUP($B579,'Draft List'!$D$4:$AC$2598,AX$3,FALSE)&lt;&gt;0,VLOOKUP($B579,'Draft List'!$D$4:$AC$2598,AX$3,FALSE),"")</f>
        <v>#N/A</v>
      </c>
      <c r="AY579" t="e">
        <f>IF(VLOOKUP($B579,'Draft List'!$D$4:$AC$2598,AY$3,FALSE)&lt;&gt;0,VLOOKUP($B579,'Draft List'!$D$4:$AC$2598,AY$3,FALSE),"")</f>
        <v>#N/A</v>
      </c>
      <c r="AZ579" t="e">
        <f>IF(VLOOKUP($B579,'Draft List'!$D$4:$AC$2598,AZ$3,FALSE)&lt;&gt;0,VLOOKUP($B579,'Draft List'!$D$4:$AC$2598,AZ$3,FALSE),"")</f>
        <v>#N/A</v>
      </c>
      <c r="BA579" t="e">
        <f>IF(VLOOKUP($B579,'Draft List'!$D$4:$AC$2598,BA$3,FALSE)&lt;&gt;0,VLOOKUP($B579,'Draft List'!$D$4:$AC$2598,BA$3,FALSE),"")</f>
        <v>#N/A</v>
      </c>
    </row>
    <row r="580" spans="1:53" hidden="1" x14ac:dyDescent="0.25">
      <c r="A580" t="str">
        <f t="shared" si="64"/>
        <v>RPDylan O'brien23</v>
      </c>
      <c r="B580" t="e">
        <f>VLOOKUP($A580,draft_listing_batters_stats!$A$1:$B$1324,2,FALSE)</f>
        <v>#N/A</v>
      </c>
      <c r="C580" s="1" t="s">
        <v>885</v>
      </c>
      <c r="D580" s="1" t="s">
        <v>1506</v>
      </c>
      <c r="E580" s="1" t="s">
        <v>1507</v>
      </c>
      <c r="F580" s="1">
        <v>23</v>
      </c>
      <c r="G580" s="1" t="s">
        <v>44</v>
      </c>
      <c r="H580" s="1" t="s">
        <v>44</v>
      </c>
      <c r="I580" s="1" t="s">
        <v>54</v>
      </c>
      <c r="J580" s="24" t="s">
        <v>54</v>
      </c>
      <c r="K580" s="1" t="s">
        <v>46</v>
      </c>
      <c r="L580" s="24" t="s">
        <v>47</v>
      </c>
      <c r="M580" s="1">
        <v>1</v>
      </c>
      <c r="N580" s="1">
        <v>2</v>
      </c>
      <c r="O580" s="1">
        <v>1</v>
      </c>
      <c r="P580" s="1">
        <v>3</v>
      </c>
      <c r="Q580" s="24">
        <v>1</v>
      </c>
      <c r="R580" s="1">
        <v>1</v>
      </c>
      <c r="S580" s="1">
        <v>2</v>
      </c>
      <c r="T580" s="1">
        <v>2</v>
      </c>
      <c r="U580" s="1">
        <v>7</v>
      </c>
      <c r="V580" s="24">
        <v>1</v>
      </c>
      <c r="W580" s="1">
        <v>7</v>
      </c>
      <c r="X580" s="1">
        <v>1</v>
      </c>
      <c r="Y580" s="24">
        <v>1</v>
      </c>
      <c r="Z580" s="1" t="s">
        <v>48</v>
      </c>
      <c r="AA580" s="1" t="s">
        <v>48</v>
      </c>
      <c r="AB580" s="1" t="s">
        <v>48</v>
      </c>
      <c r="AC580" s="1" t="s">
        <v>48</v>
      </c>
      <c r="AD580" s="1" t="s">
        <v>48</v>
      </c>
      <c r="AE580" s="1" t="s">
        <v>48</v>
      </c>
      <c r="AF580" s="1" t="s">
        <v>48</v>
      </c>
      <c r="AG580" s="24" t="s">
        <v>48</v>
      </c>
      <c r="AH580" s="1">
        <v>3</v>
      </c>
      <c r="AI580" s="1">
        <v>3</v>
      </c>
      <c r="AJ580" s="24">
        <v>7</v>
      </c>
      <c r="AK580" s="36" t="s">
        <v>50</v>
      </c>
      <c r="AL580" s="9">
        <f t="shared" si="65"/>
        <v>-1.8538643701897062</v>
      </c>
      <c r="AM580" s="9">
        <f t="shared" si="66"/>
        <v>-1.4119646761274804</v>
      </c>
      <c r="AN580">
        <f t="shared" si="67"/>
        <v>1</v>
      </c>
      <c r="AO580" s="6">
        <f t="shared" si="68"/>
        <v>0</v>
      </c>
      <c r="AP580" s="9">
        <f>($AL$3*AL580+$AM$3*AM580+$AN$3*AN580+$AO$3*AO580)+$K$3*VLOOKUP(K580,COND!$A$2:$C$7,2,FALSE)+$L$3*VLOOKUP(L580,COND!$A$2:$C$7,3,FALSE)</f>
        <v>-7.0622958838820669</v>
      </c>
      <c r="AQ580" s="28">
        <f t="shared" si="69"/>
        <v>-0.59225898930226573</v>
      </c>
      <c r="AR580" t="str">
        <f t="shared" si="70"/>
        <v>DH</v>
      </c>
      <c r="AS580">
        <v>700</v>
      </c>
      <c r="AT580">
        <v>576</v>
      </c>
      <c r="AV580" t="str">
        <f t="shared" si="71"/>
        <v>Unlikely</v>
      </c>
      <c r="AX580" t="e">
        <f>IF(VLOOKUP($B580,'Draft List'!$D$4:$AC$2598,AX$3,FALSE)&lt;&gt;0,VLOOKUP($B580,'Draft List'!$D$4:$AC$2598,AX$3,FALSE),"")</f>
        <v>#N/A</v>
      </c>
      <c r="AY580" t="e">
        <f>IF(VLOOKUP($B580,'Draft List'!$D$4:$AC$2598,AY$3,FALSE)&lt;&gt;0,VLOOKUP($B580,'Draft List'!$D$4:$AC$2598,AY$3,FALSE),"")</f>
        <v>#N/A</v>
      </c>
      <c r="AZ580" t="e">
        <f>IF(VLOOKUP($B580,'Draft List'!$D$4:$AC$2598,AZ$3,FALSE)&lt;&gt;0,VLOOKUP($B580,'Draft List'!$D$4:$AC$2598,AZ$3,FALSE),"")</f>
        <v>#N/A</v>
      </c>
      <c r="BA580" t="e">
        <f>IF(VLOOKUP($B580,'Draft List'!$D$4:$AC$2598,BA$3,FALSE)&lt;&gt;0,VLOOKUP($B580,'Draft List'!$D$4:$AC$2598,BA$3,FALSE),"")</f>
        <v>#N/A</v>
      </c>
    </row>
    <row r="581" spans="1:53" hidden="1" x14ac:dyDescent="0.25">
      <c r="A581" t="str">
        <f t="shared" ref="A581:A644" si="72">IF(C581="C","C-",C581)&amp;D581&amp;" "&amp;E581&amp;F581</f>
        <v>RPDan Peck24</v>
      </c>
      <c r="B581" t="e">
        <f>VLOOKUP($A581,draft_listing_batters_stats!$A$1:$B$1324,2,FALSE)</f>
        <v>#N/A</v>
      </c>
      <c r="C581" s="1" t="s">
        <v>885</v>
      </c>
      <c r="D581" s="1" t="s">
        <v>210</v>
      </c>
      <c r="E581" s="1" t="s">
        <v>1546</v>
      </c>
      <c r="F581" s="1">
        <v>24</v>
      </c>
      <c r="G581" s="1" t="s">
        <v>58</v>
      </c>
      <c r="H581" s="1" t="s">
        <v>58</v>
      </c>
      <c r="I581" s="1" t="s">
        <v>54</v>
      </c>
      <c r="J581" s="24" t="s">
        <v>54</v>
      </c>
      <c r="K581" s="1" t="s">
        <v>46</v>
      </c>
      <c r="L581" s="24" t="s">
        <v>46</v>
      </c>
      <c r="M581" s="1">
        <v>1</v>
      </c>
      <c r="N581" s="1">
        <v>3</v>
      </c>
      <c r="O581" s="1">
        <v>2</v>
      </c>
      <c r="P581" s="1">
        <v>2</v>
      </c>
      <c r="Q581" s="24">
        <v>1</v>
      </c>
      <c r="R581" s="1">
        <v>2</v>
      </c>
      <c r="S581" s="1">
        <v>3</v>
      </c>
      <c r="T581" s="1">
        <v>2</v>
      </c>
      <c r="U581" s="1">
        <v>2</v>
      </c>
      <c r="V581" s="24">
        <v>3</v>
      </c>
      <c r="W581" s="1">
        <v>7</v>
      </c>
      <c r="X581" s="1">
        <v>2</v>
      </c>
      <c r="Y581" s="24">
        <v>1</v>
      </c>
      <c r="Z581" s="1" t="s">
        <v>48</v>
      </c>
      <c r="AA581" s="1" t="s">
        <v>48</v>
      </c>
      <c r="AB581" s="1" t="s">
        <v>48</v>
      </c>
      <c r="AC581" s="1" t="s">
        <v>48</v>
      </c>
      <c r="AD581" s="1" t="s">
        <v>48</v>
      </c>
      <c r="AE581" s="1" t="s">
        <v>48</v>
      </c>
      <c r="AF581" s="1" t="s">
        <v>48</v>
      </c>
      <c r="AG581" s="24" t="s">
        <v>48</v>
      </c>
      <c r="AH581" s="1">
        <v>1</v>
      </c>
      <c r="AI581" s="1">
        <v>1</v>
      </c>
      <c r="AJ581" s="24">
        <v>1</v>
      </c>
      <c r="AK581" s="36" t="s">
        <v>50</v>
      </c>
      <c r="AL581" s="9">
        <f t="shared" ref="AL581:AL644" si="73">($M$3*(M581-$R$1)/$R$2+$N$3*(N581-$S$1)/$S$2+$O$3*(O581-$T$1)/$T$2+$P$3*(P581-$U$1)/$U$2+$Q$3*(Q581-$V$1)/$V$2)/(SUM($M$3:$Q$3))</f>
        <v>-1.8094525465566824</v>
      </c>
      <c r="AM581" s="9">
        <f t="shared" ref="AM581:AM644" si="74">($M$3*(R581-$R$1)/$R$2+$N$3*(S581-$S$1)/$S$2+$O$3*(T581-$T$1)/$T$2+$P$3*(U581-$U$1)/$U$2+$Q$3*(V581-$V$1)/$V$2)/(SUM($M$3:$Q$3))</f>
        <v>-1.406864030719841</v>
      </c>
      <c r="AN581">
        <f t="shared" ref="AN581:AN644" si="75">IF(AVERAGE(AH581:AI581)&gt;9,1,0)+IF(AVERAGE(AH581:AI581)&gt;7,1,0)+IF(AH581&gt;7,1,0)+IF(AI581&gt;7,1,0)+IF(AJ581&gt;8,1,0)+IF(AJ581&gt;6,1,0)</f>
        <v>0</v>
      </c>
      <c r="AO581" s="6">
        <f t="shared" ref="AO581:AO644" si="76">MIN(2,IF(OR(Z581="-",Y581&lt;5),0,1+IF(Z581&gt;7,1+IF(Y581&gt;7,0.25,0),IF(Z581&gt;4,0.5+IF(Y581&gt;7,0.25,0),0+IF(Y581&gt;7,0.25))))+IF(AA581="-",0,IF(AA581&gt;9,0.5,IF(AA581&gt;7,0.25,0)))+IF(AB581="-",0,IF(AB581&gt;7,1.1,IF(AB581&gt;4,0.6,0)))+IF(OR(AC581="-",W581&lt;5),0,IF(AC581&gt;7,1+IF(W581&gt;7,0.25,0),IF(AC581&gt;4,0.5+IF(W581&gt;7,0.25,0),0)))+IF(AD581="-",0,IF(AD581&gt;7,1.5,IF(AD581&gt;4,1,0)))+IF(AE581="-",0,IF(AE581&gt;9,0.5,IF(AE581&gt;7,0.25,0)))+IF(AF581="-",0,IF(AF581&gt;7,1.25,IF(AF581&gt;4,0.75,0)))+IF(OR(AG581="-",X581&lt;4),0,IF(AG581&gt;7,1+IF(X581&gt;7,0.15,0),IF(AG581&gt;4,0.5+IF(X581&gt;7,0.15,0),0))))</f>
        <v>0</v>
      </c>
      <c r="AP581" s="9">
        <f>($AL$3*AL581+$AM$3*AM581+$AN$3*AN581+$AO$3*AO581)+$K$3*VLOOKUP(K581,COND!$A$2:$C$7,2,FALSE)+$L$3*VLOOKUP(L581,COND!$A$2:$C$7,3,FALSE)</f>
        <v>-7.0633136232937588</v>
      </c>
      <c r="AQ581" s="28">
        <f t="shared" ref="AQ581:AQ644" si="77">STANDARDIZE(AP581,AVERAGE($AP$5:$AP$1292),STDEVP($AP$5:$AP$1292))</f>
        <v>-0.59240409494732238</v>
      </c>
      <c r="AR581" t="str">
        <f t="shared" ref="AR581:AR644" si="78">IF(AND(Z581&lt;&gt;"-",Y581&gt;1),"C",IF(AB581=MAX(AB581:AD581),"2B",IF(AD581=MAX(AB581:AD581),"SS",IF(OR(AC581=MAX(AA581:AD581),AND(AC581&lt;&gt;"-",AC581&gt;4,W581&gt;5)),"3B",IF(AF581=MAX(AE581:AG581),"CF",IF(AND(AG581=MAX(AE581,AG581),AND(X581&gt;5,AE581&lt;&gt;"-")),"RF",IF(AE581&lt;&gt;"-","LF",IF(AA581&lt;&gt;"-","1B","DH"))))))))</f>
        <v>DH</v>
      </c>
      <c r="AS581">
        <v>700</v>
      </c>
      <c r="AT581">
        <v>577</v>
      </c>
      <c r="AV581" t="str">
        <f t="shared" ref="AV581:AV644" si="79">IF(AND($R581&gt;=6,AVERAGE($T581:$U581)&gt;=6),"Likely",IF(OR($R581&gt;6,AND($R581=6,AVERAGE($T581:$U581)&gt;=3),AND($R581&gt;=5,AVERAGE($T581:$U581)&gt;=5),AVERAGE($R581,$T581:$U581)&gt;5),"Possible","Unlikely"))</f>
        <v>Unlikely</v>
      </c>
      <c r="AX581" t="e">
        <f>IF(VLOOKUP($B581,'Draft List'!$D$4:$AC$2598,AX$3,FALSE)&lt;&gt;0,VLOOKUP($B581,'Draft List'!$D$4:$AC$2598,AX$3,FALSE),"")</f>
        <v>#N/A</v>
      </c>
      <c r="AY581" t="e">
        <f>IF(VLOOKUP($B581,'Draft List'!$D$4:$AC$2598,AY$3,FALSE)&lt;&gt;0,VLOOKUP($B581,'Draft List'!$D$4:$AC$2598,AY$3,FALSE),"")</f>
        <v>#N/A</v>
      </c>
      <c r="AZ581" t="e">
        <f>IF(VLOOKUP($B581,'Draft List'!$D$4:$AC$2598,AZ$3,FALSE)&lt;&gt;0,VLOOKUP($B581,'Draft List'!$D$4:$AC$2598,AZ$3,FALSE),"")</f>
        <v>#N/A</v>
      </c>
      <c r="BA581" t="e">
        <f>IF(VLOOKUP($B581,'Draft List'!$D$4:$AC$2598,BA$3,FALSE)&lt;&gt;0,VLOOKUP($B581,'Draft List'!$D$4:$AC$2598,BA$3,FALSE),"")</f>
        <v>#N/A</v>
      </c>
    </row>
    <row r="582" spans="1:53" hidden="1" x14ac:dyDescent="0.25">
      <c r="A582" t="str">
        <f t="shared" si="72"/>
        <v>CLIrving Meekins22</v>
      </c>
      <c r="B582" t="e">
        <f>VLOOKUP($A582,draft_listing_batters_stats!$A$1:$B$1324,2,FALSE)</f>
        <v>#N/A</v>
      </c>
      <c r="C582" s="1" t="s">
        <v>53</v>
      </c>
      <c r="D582" s="1" t="s">
        <v>1436</v>
      </c>
      <c r="E582" s="1" t="s">
        <v>1437</v>
      </c>
      <c r="F582" s="1">
        <v>22</v>
      </c>
      <c r="G582" s="1" t="s">
        <v>44</v>
      </c>
      <c r="H582" s="1" t="s">
        <v>44</v>
      </c>
      <c r="I582" s="1" t="s">
        <v>54</v>
      </c>
      <c r="J582" s="24" t="s">
        <v>54</v>
      </c>
      <c r="K582" s="1" t="s">
        <v>46</v>
      </c>
      <c r="L582" s="24" t="s">
        <v>51</v>
      </c>
      <c r="M582" s="1">
        <v>1</v>
      </c>
      <c r="N582" s="1">
        <v>2</v>
      </c>
      <c r="O582" s="1">
        <v>1</v>
      </c>
      <c r="P582" s="1">
        <v>2</v>
      </c>
      <c r="Q582" s="24">
        <v>1</v>
      </c>
      <c r="R582" s="1">
        <v>1</v>
      </c>
      <c r="S582" s="1">
        <v>2</v>
      </c>
      <c r="T582" s="1">
        <v>1</v>
      </c>
      <c r="U582" s="1">
        <v>7</v>
      </c>
      <c r="V582" s="24">
        <v>3</v>
      </c>
      <c r="W582" s="1">
        <v>5</v>
      </c>
      <c r="X582" s="1">
        <v>3</v>
      </c>
      <c r="Y582" s="24">
        <v>1</v>
      </c>
      <c r="Z582" s="1" t="s">
        <v>48</v>
      </c>
      <c r="AA582" s="1" t="s">
        <v>48</v>
      </c>
      <c r="AB582" s="1" t="s">
        <v>48</v>
      </c>
      <c r="AC582" s="1" t="s">
        <v>48</v>
      </c>
      <c r="AD582" s="1" t="s">
        <v>48</v>
      </c>
      <c r="AE582" s="1" t="s">
        <v>48</v>
      </c>
      <c r="AF582" s="1" t="s">
        <v>48</v>
      </c>
      <c r="AG582" s="24" t="s">
        <v>48</v>
      </c>
      <c r="AH582" s="1">
        <v>2</v>
      </c>
      <c r="AI582" s="1">
        <v>3</v>
      </c>
      <c r="AJ582" s="24">
        <v>1</v>
      </c>
      <c r="AK582" s="36" t="s">
        <v>824</v>
      </c>
      <c r="AL582" s="9">
        <f t="shared" si="73"/>
        <v>-1.9435739201992874</v>
      </c>
      <c r="AM582" s="9">
        <f t="shared" si="74"/>
        <v>-1.4149934905172152</v>
      </c>
      <c r="AN582">
        <f t="shared" si="75"/>
        <v>0</v>
      </c>
      <c r="AO582" s="6">
        <f t="shared" si="76"/>
        <v>0</v>
      </c>
      <c r="AP582" s="9">
        <f>($AL$3*AL582+$AM$3*AM582+$AN$3*AN582+$AO$3*AO582)+$K$3*VLOOKUP(K582,COND!$A$2:$C$7,2,FALSE)+$L$3*VLOOKUP(L582,COND!$A$2:$C$7,3,FALSE)</f>
        <v>-7.0742792782265109</v>
      </c>
      <c r="AQ582" s="28">
        <f t="shared" si="77"/>
        <v>-0.59396753880555064</v>
      </c>
      <c r="AR582" t="str">
        <f t="shared" si="78"/>
        <v>DH</v>
      </c>
      <c r="AS582">
        <v>700</v>
      </c>
      <c r="AT582">
        <v>578</v>
      </c>
      <c r="AV582" t="str">
        <f t="shared" si="79"/>
        <v>Unlikely</v>
      </c>
      <c r="AX582" t="e">
        <f>IF(VLOOKUP($B582,'Draft List'!$D$4:$AC$2598,AX$3,FALSE)&lt;&gt;0,VLOOKUP($B582,'Draft List'!$D$4:$AC$2598,AX$3,FALSE),"")</f>
        <v>#N/A</v>
      </c>
      <c r="AY582" t="e">
        <f>IF(VLOOKUP($B582,'Draft List'!$D$4:$AC$2598,AY$3,FALSE)&lt;&gt;0,VLOOKUP($B582,'Draft List'!$D$4:$AC$2598,AY$3,FALSE),"")</f>
        <v>#N/A</v>
      </c>
      <c r="AZ582" t="e">
        <f>IF(VLOOKUP($B582,'Draft List'!$D$4:$AC$2598,AZ$3,FALSE)&lt;&gt;0,VLOOKUP($B582,'Draft List'!$D$4:$AC$2598,AZ$3,FALSE),"")</f>
        <v>#N/A</v>
      </c>
      <c r="BA582" t="e">
        <f>IF(VLOOKUP($B582,'Draft List'!$D$4:$AC$2598,BA$3,FALSE)&lt;&gt;0,VLOOKUP($B582,'Draft List'!$D$4:$AC$2598,BA$3,FALSE),"")</f>
        <v>#N/A</v>
      </c>
    </row>
    <row r="583" spans="1:53" hidden="1" x14ac:dyDescent="0.25">
      <c r="A583" t="str">
        <f t="shared" si="72"/>
        <v>RPKenkichi Ichikawa21</v>
      </c>
      <c r="B583" t="e">
        <f>VLOOKUP($A583,draft_listing_batters_stats!$A$1:$B$1324,2,FALSE)</f>
        <v>#N/A</v>
      </c>
      <c r="C583" s="1" t="s">
        <v>885</v>
      </c>
      <c r="D583" s="1" t="s">
        <v>689</v>
      </c>
      <c r="E583" s="1" t="s">
        <v>807</v>
      </c>
      <c r="F583" s="1">
        <v>21</v>
      </c>
      <c r="G583" s="1" t="s">
        <v>58</v>
      </c>
      <c r="H583" s="1" t="s">
        <v>58</v>
      </c>
      <c r="I583" s="1" t="s">
        <v>54</v>
      </c>
      <c r="J583" s="24" t="s">
        <v>54</v>
      </c>
      <c r="K583" s="1" t="s">
        <v>47</v>
      </c>
      <c r="L583" s="24" t="s">
        <v>46</v>
      </c>
      <c r="M583" s="1">
        <v>2</v>
      </c>
      <c r="N583" s="1">
        <v>2</v>
      </c>
      <c r="O583" s="1">
        <v>1</v>
      </c>
      <c r="P583" s="1">
        <v>1</v>
      </c>
      <c r="Q583" s="24">
        <v>2</v>
      </c>
      <c r="R583" s="1">
        <v>2</v>
      </c>
      <c r="S583" s="1">
        <v>4</v>
      </c>
      <c r="T583" s="1">
        <v>3</v>
      </c>
      <c r="U583" s="1">
        <v>1</v>
      </c>
      <c r="V583" s="24">
        <v>2</v>
      </c>
      <c r="W583" s="1">
        <v>3</v>
      </c>
      <c r="X583" s="1">
        <v>2</v>
      </c>
      <c r="Y583" s="24">
        <v>1</v>
      </c>
      <c r="Z583" s="1" t="s">
        <v>48</v>
      </c>
      <c r="AA583" s="1" t="s">
        <v>48</v>
      </c>
      <c r="AB583" s="1" t="s">
        <v>48</v>
      </c>
      <c r="AC583" s="1" t="s">
        <v>48</v>
      </c>
      <c r="AD583" s="1" t="s">
        <v>48</v>
      </c>
      <c r="AE583" s="1" t="s">
        <v>48</v>
      </c>
      <c r="AF583" s="1" t="s">
        <v>48</v>
      </c>
      <c r="AG583" s="24" t="s">
        <v>48</v>
      </c>
      <c r="AH583" s="1">
        <v>1</v>
      </c>
      <c r="AI583" s="1">
        <v>1</v>
      </c>
      <c r="AJ583" s="24">
        <v>1</v>
      </c>
      <c r="AK583" s="36" t="s">
        <v>832</v>
      </c>
      <c r="AL583" s="9">
        <f t="shared" si="73"/>
        <v>-1.6707112941891105</v>
      </c>
      <c r="AM583" s="9">
        <f t="shared" si="74"/>
        <v>-1.4024685469039002</v>
      </c>
      <c r="AN583">
        <f t="shared" si="75"/>
        <v>0</v>
      </c>
      <c r="AO583" s="6">
        <f t="shared" si="76"/>
        <v>0</v>
      </c>
      <c r="AP583" s="9">
        <f>($AL$3*AL583+$AM$3*AM583+$AN$3*AN583+$AO$3*AO583)+$K$3*VLOOKUP(K583,COND!$A$2:$C$7,2,FALSE)+$L$3*VLOOKUP(L583,COND!$A$2:$C$7,3,FALSE)</f>
        <v>-7.0966936922657116</v>
      </c>
      <c r="AQ583" s="28">
        <f t="shared" si="77"/>
        <v>-0.59716330578712007</v>
      </c>
      <c r="AR583" t="str">
        <f t="shared" si="78"/>
        <v>DH</v>
      </c>
      <c r="AS583">
        <v>700</v>
      </c>
      <c r="AT583">
        <v>579</v>
      </c>
      <c r="AV583" t="str">
        <f t="shared" si="79"/>
        <v>Unlikely</v>
      </c>
      <c r="AX583" t="e">
        <f>IF(VLOOKUP($B583,'Draft List'!$D$4:$AC$2598,AX$3,FALSE)&lt;&gt;0,VLOOKUP($B583,'Draft List'!$D$4:$AC$2598,AX$3,FALSE),"")</f>
        <v>#N/A</v>
      </c>
      <c r="AY583" t="e">
        <f>IF(VLOOKUP($B583,'Draft List'!$D$4:$AC$2598,AY$3,FALSE)&lt;&gt;0,VLOOKUP($B583,'Draft List'!$D$4:$AC$2598,AY$3,FALSE),"")</f>
        <v>#N/A</v>
      </c>
      <c r="AZ583" t="e">
        <f>IF(VLOOKUP($B583,'Draft List'!$D$4:$AC$2598,AZ$3,FALSE)&lt;&gt;0,VLOOKUP($B583,'Draft List'!$D$4:$AC$2598,AZ$3,FALSE),"")</f>
        <v>#N/A</v>
      </c>
      <c r="BA583" t="e">
        <f>IF(VLOOKUP($B583,'Draft List'!$D$4:$AC$2598,BA$3,FALSE)&lt;&gt;0,VLOOKUP($B583,'Draft List'!$D$4:$AC$2598,BA$3,FALSE),"")</f>
        <v>#N/A</v>
      </c>
    </row>
    <row r="584" spans="1:53" hidden="1" x14ac:dyDescent="0.25">
      <c r="A584" t="str">
        <f t="shared" si="72"/>
        <v>1BEddie Terry22</v>
      </c>
      <c r="B584">
        <f>VLOOKUP($A584,draft_listing_batters_stats!$A$1:$B$1324,2,FALSE)</f>
        <v>13256</v>
      </c>
      <c r="C584" s="1" t="s">
        <v>94</v>
      </c>
      <c r="D584" s="1" t="s">
        <v>1598</v>
      </c>
      <c r="E584" s="1" t="s">
        <v>663</v>
      </c>
      <c r="F584" s="1">
        <v>22</v>
      </c>
      <c r="G584" s="1" t="s">
        <v>44</v>
      </c>
      <c r="H584" s="1" t="s">
        <v>44</v>
      </c>
      <c r="I584" s="1" t="s">
        <v>54</v>
      </c>
      <c r="J584" s="24" t="s">
        <v>54</v>
      </c>
      <c r="K584" s="1" t="s">
        <v>47</v>
      </c>
      <c r="L584" s="24" t="s">
        <v>51</v>
      </c>
      <c r="M584" s="1">
        <v>1</v>
      </c>
      <c r="N584" s="1">
        <v>3</v>
      </c>
      <c r="O584" s="1">
        <v>1</v>
      </c>
      <c r="P584" s="1">
        <v>3</v>
      </c>
      <c r="Q584" s="24">
        <v>2</v>
      </c>
      <c r="R584" s="1">
        <v>1</v>
      </c>
      <c r="S584" s="1">
        <v>3</v>
      </c>
      <c r="T584" s="1">
        <v>1</v>
      </c>
      <c r="U584" s="1">
        <v>6</v>
      </c>
      <c r="V584" s="24">
        <v>3</v>
      </c>
      <c r="W584" s="1">
        <v>4</v>
      </c>
      <c r="X584" s="1">
        <v>8</v>
      </c>
      <c r="Y584" s="24">
        <v>1</v>
      </c>
      <c r="Z584" s="1" t="s">
        <v>48</v>
      </c>
      <c r="AA584" s="1">
        <v>2</v>
      </c>
      <c r="AB584" s="1" t="s">
        <v>48</v>
      </c>
      <c r="AC584" s="1" t="s">
        <v>48</v>
      </c>
      <c r="AD584" s="1" t="s">
        <v>48</v>
      </c>
      <c r="AE584" s="1">
        <v>1</v>
      </c>
      <c r="AF584" s="1" t="s">
        <v>48</v>
      </c>
      <c r="AG584" s="24" t="s">
        <v>48</v>
      </c>
      <c r="AH584" s="1">
        <v>8</v>
      </c>
      <c r="AI584" s="1">
        <v>5</v>
      </c>
      <c r="AJ584" s="24">
        <v>9</v>
      </c>
      <c r="AK584" s="36" t="s">
        <v>895</v>
      </c>
      <c r="AL584" s="9">
        <f t="shared" si="73"/>
        <v>-1.7627881507539191</v>
      </c>
      <c r="AM584" s="9">
        <f t="shared" si="74"/>
        <v>-1.4536431609080929</v>
      </c>
      <c r="AN584">
        <f t="shared" si="75"/>
        <v>3</v>
      </c>
      <c r="AO584" s="6">
        <f t="shared" si="76"/>
        <v>0</v>
      </c>
      <c r="AP584" s="9">
        <f>($AL$3*AL584+$AM$3*AM584+$AN$3*AN584+$AO$3*AO584)+$K$3*VLOOKUP(K584,COND!$A$2:$C$7,2,FALSE)+$L$3*VLOOKUP(L584,COND!$A$2:$C$7,3,FALSE)</f>
        <v>-7.1199967459725073</v>
      </c>
      <c r="AQ584" s="28">
        <f t="shared" si="77"/>
        <v>-0.60048577183399843</v>
      </c>
      <c r="AR584" t="str">
        <f t="shared" si="78"/>
        <v>LF</v>
      </c>
      <c r="AS584">
        <v>700</v>
      </c>
      <c r="AT584">
        <v>580</v>
      </c>
      <c r="AV584" t="str">
        <f t="shared" si="79"/>
        <v>Unlikely</v>
      </c>
      <c r="AX584" t="str">
        <f>IF(VLOOKUP($B584,'Draft List'!$D$4:$AC$2598,AX$3,FALSE)&lt;&gt;0,VLOOKUP($B584,'Draft List'!$D$4:$AC$2598,AX$3,FALSE),"")</f>
        <v/>
      </c>
      <c r="AY584" t="str">
        <f>IF(VLOOKUP($B584,'Draft List'!$D$4:$AC$2598,AY$3,FALSE)&lt;&gt;0,VLOOKUP($B584,'Draft List'!$D$4:$AC$2598,AY$3,FALSE),"")</f>
        <v/>
      </c>
      <c r="AZ584" t="str">
        <f>IF(VLOOKUP($B584,'Draft List'!$D$4:$AC$2598,AZ$3,FALSE)&lt;&gt;0,VLOOKUP($B584,'Draft List'!$D$4:$AC$2598,AZ$3,FALSE),"")</f>
        <v/>
      </c>
      <c r="BA584" t="str">
        <f>IF(VLOOKUP($B584,'Draft List'!$D$4:$AC$2598,BA$3,FALSE)&lt;&gt;0,VLOOKUP($B584,'Draft List'!$D$4:$AC$2598,BA$3,FALSE),"")</f>
        <v/>
      </c>
    </row>
    <row r="585" spans="1:53" hidden="1" x14ac:dyDescent="0.25">
      <c r="A585" t="str">
        <f t="shared" si="72"/>
        <v>RPEd Cruz22</v>
      </c>
      <c r="B585" t="e">
        <f>VLOOKUP($A585,draft_listing_batters_stats!$A$1:$B$1324,2,FALSE)</f>
        <v>#N/A</v>
      </c>
      <c r="C585" s="1" t="s">
        <v>885</v>
      </c>
      <c r="D585" s="1" t="s">
        <v>593</v>
      </c>
      <c r="E585" s="1" t="s">
        <v>269</v>
      </c>
      <c r="F585" s="1">
        <v>22</v>
      </c>
      <c r="G585" s="1" t="s">
        <v>44</v>
      </c>
      <c r="H585" s="1" t="s">
        <v>44</v>
      </c>
      <c r="I585" s="1" t="s">
        <v>54</v>
      </c>
      <c r="J585" s="24" t="s">
        <v>54</v>
      </c>
      <c r="K585" s="1" t="s">
        <v>46</v>
      </c>
      <c r="L585" s="24" t="s">
        <v>46</v>
      </c>
      <c r="M585" s="1">
        <v>1</v>
      </c>
      <c r="N585" s="1">
        <v>2</v>
      </c>
      <c r="O585" s="1">
        <v>2</v>
      </c>
      <c r="P585" s="1">
        <v>3</v>
      </c>
      <c r="Q585" s="24">
        <v>1</v>
      </c>
      <c r="R585" s="1">
        <v>1</v>
      </c>
      <c r="S585" s="1">
        <v>2</v>
      </c>
      <c r="T585" s="1">
        <v>2</v>
      </c>
      <c r="U585" s="1">
        <v>7</v>
      </c>
      <c r="V585" s="24">
        <v>1</v>
      </c>
      <c r="W585" s="1">
        <v>10</v>
      </c>
      <c r="X585" s="1">
        <v>1</v>
      </c>
      <c r="Y585" s="24">
        <v>1</v>
      </c>
      <c r="Z585" s="1" t="s">
        <v>48</v>
      </c>
      <c r="AA585" s="1" t="s">
        <v>48</v>
      </c>
      <c r="AB585" s="1" t="s">
        <v>48</v>
      </c>
      <c r="AC585" s="1" t="s">
        <v>48</v>
      </c>
      <c r="AD585" s="1" t="s">
        <v>48</v>
      </c>
      <c r="AE585" s="1" t="s">
        <v>48</v>
      </c>
      <c r="AF585" s="1" t="s">
        <v>48</v>
      </c>
      <c r="AG585" s="24" t="s">
        <v>48</v>
      </c>
      <c r="AH585" s="1">
        <v>1</v>
      </c>
      <c r="AI585" s="1">
        <v>1</v>
      </c>
      <c r="AJ585" s="24">
        <v>4</v>
      </c>
      <c r="AK585" s="36" t="s">
        <v>839</v>
      </c>
      <c r="AL585" s="9">
        <f t="shared" si="73"/>
        <v>-1.7708028761658048</v>
      </c>
      <c r="AM585" s="9">
        <f t="shared" si="74"/>
        <v>-1.4119646761274804</v>
      </c>
      <c r="AN585">
        <f t="shared" si="75"/>
        <v>0</v>
      </c>
      <c r="AO585" s="6">
        <f t="shared" si="76"/>
        <v>0</v>
      </c>
      <c r="AP585" s="9">
        <f>($AL$3*AL585+$AM$3*AM585+$AN$3*AN585+$AO$3*AO585)+$K$3*VLOOKUP(K585,COND!$A$2:$C$7,2,FALSE)+$L$3*VLOOKUP(L585,COND!$A$2:$C$7,3,FALSE)</f>
        <v>-7.1206564011463449</v>
      </c>
      <c r="AQ585" s="28">
        <f t="shared" si="77"/>
        <v>-0.60057982310922187</v>
      </c>
      <c r="AR585" t="str">
        <f t="shared" si="78"/>
        <v>DH</v>
      </c>
      <c r="AS585">
        <v>700</v>
      </c>
      <c r="AT585">
        <v>581</v>
      </c>
      <c r="AV585" t="str">
        <f t="shared" si="79"/>
        <v>Unlikely</v>
      </c>
      <c r="AX585" t="e">
        <f>IF(VLOOKUP($B585,'Draft List'!$D$4:$AC$2598,AX$3,FALSE)&lt;&gt;0,VLOOKUP($B585,'Draft List'!$D$4:$AC$2598,AX$3,FALSE),"")</f>
        <v>#N/A</v>
      </c>
      <c r="AY585" t="e">
        <f>IF(VLOOKUP($B585,'Draft List'!$D$4:$AC$2598,AY$3,FALSE)&lt;&gt;0,VLOOKUP($B585,'Draft List'!$D$4:$AC$2598,AY$3,FALSE),"")</f>
        <v>#N/A</v>
      </c>
      <c r="AZ585" t="e">
        <f>IF(VLOOKUP($B585,'Draft List'!$D$4:$AC$2598,AZ$3,FALSE)&lt;&gt;0,VLOOKUP($B585,'Draft List'!$D$4:$AC$2598,AZ$3,FALSE),"")</f>
        <v>#N/A</v>
      </c>
      <c r="BA585" t="e">
        <f>IF(VLOOKUP($B585,'Draft List'!$D$4:$AC$2598,BA$3,FALSE)&lt;&gt;0,VLOOKUP($B585,'Draft List'!$D$4:$AC$2598,BA$3,FALSE),"")</f>
        <v>#N/A</v>
      </c>
    </row>
    <row r="586" spans="1:53" hidden="1" x14ac:dyDescent="0.25">
      <c r="A586" t="str">
        <f t="shared" si="72"/>
        <v>RPRafael Delgado24</v>
      </c>
      <c r="B586" t="e">
        <f>VLOOKUP($A586,draft_listing_batters_stats!$A$1:$B$1324,2,FALSE)</f>
        <v>#N/A</v>
      </c>
      <c r="C586" s="1" t="s">
        <v>885</v>
      </c>
      <c r="D586" s="1" t="s">
        <v>170</v>
      </c>
      <c r="E586" s="1" t="s">
        <v>447</v>
      </c>
      <c r="F586" s="1">
        <v>24</v>
      </c>
      <c r="G586" s="1" t="s">
        <v>44</v>
      </c>
      <c r="H586" s="1" t="s">
        <v>44</v>
      </c>
      <c r="I586" s="1" t="s">
        <v>54</v>
      </c>
      <c r="J586" s="24" t="s">
        <v>54</v>
      </c>
      <c r="K586" s="1" t="s">
        <v>47</v>
      </c>
      <c r="L586" s="24" t="s">
        <v>51</v>
      </c>
      <c r="M586" s="1">
        <v>1</v>
      </c>
      <c r="N586" s="1">
        <v>2</v>
      </c>
      <c r="O586" s="1">
        <v>2</v>
      </c>
      <c r="P586" s="1">
        <v>3</v>
      </c>
      <c r="Q586" s="24">
        <v>1</v>
      </c>
      <c r="R586" s="1">
        <v>1</v>
      </c>
      <c r="S586" s="1">
        <v>2</v>
      </c>
      <c r="T586" s="1">
        <v>2</v>
      </c>
      <c r="U586" s="1">
        <v>7</v>
      </c>
      <c r="V586" s="24">
        <v>1</v>
      </c>
      <c r="W586" s="1">
        <v>6</v>
      </c>
      <c r="X586" s="1">
        <v>2</v>
      </c>
      <c r="Y586" s="24">
        <v>1</v>
      </c>
      <c r="Z586" s="1" t="s">
        <v>48</v>
      </c>
      <c r="AA586" s="1" t="s">
        <v>48</v>
      </c>
      <c r="AB586" s="1" t="s">
        <v>48</v>
      </c>
      <c r="AC586" s="1" t="s">
        <v>48</v>
      </c>
      <c r="AD586" s="1" t="s">
        <v>48</v>
      </c>
      <c r="AE586" s="1" t="s">
        <v>48</v>
      </c>
      <c r="AF586" s="1" t="s">
        <v>48</v>
      </c>
      <c r="AG586" s="24" t="s">
        <v>48</v>
      </c>
      <c r="AH586" s="1">
        <v>2</v>
      </c>
      <c r="AI586" s="1">
        <v>3</v>
      </c>
      <c r="AJ586" s="24">
        <v>1</v>
      </c>
      <c r="AK586" s="36" t="s">
        <v>50</v>
      </c>
      <c r="AL586" s="9">
        <f t="shared" si="73"/>
        <v>-1.7708028761658048</v>
      </c>
      <c r="AM586" s="9">
        <f t="shared" si="74"/>
        <v>-1.4119646761274804</v>
      </c>
      <c r="AN586">
        <f t="shared" si="75"/>
        <v>0</v>
      </c>
      <c r="AO586" s="6">
        <f t="shared" si="76"/>
        <v>0</v>
      </c>
      <c r="AP586" s="9">
        <f>($AL$3*AL586+$AM$3*AM586+$AN$3*AN586+$AO$3*AO586)+$K$3*VLOOKUP(K586,COND!$A$2:$C$7,2,FALSE)+$L$3*VLOOKUP(L586,COND!$A$2:$C$7,3,FALSE)</f>
        <v>-7.1206564011463449</v>
      </c>
      <c r="AQ586" s="28">
        <f t="shared" si="77"/>
        <v>-0.60057982310922187</v>
      </c>
      <c r="AR586" t="str">
        <f t="shared" si="78"/>
        <v>DH</v>
      </c>
      <c r="AS586">
        <v>700</v>
      </c>
      <c r="AT586">
        <v>582</v>
      </c>
      <c r="AV586" t="str">
        <f t="shared" si="79"/>
        <v>Unlikely</v>
      </c>
      <c r="AX586" t="e">
        <f>IF(VLOOKUP($B586,'Draft List'!$D$4:$AC$2598,AX$3,FALSE)&lt;&gt;0,VLOOKUP($B586,'Draft List'!$D$4:$AC$2598,AX$3,FALSE),"")</f>
        <v>#N/A</v>
      </c>
      <c r="AY586" t="e">
        <f>IF(VLOOKUP($B586,'Draft List'!$D$4:$AC$2598,AY$3,FALSE)&lt;&gt;0,VLOOKUP($B586,'Draft List'!$D$4:$AC$2598,AY$3,FALSE),"")</f>
        <v>#N/A</v>
      </c>
      <c r="AZ586" t="e">
        <f>IF(VLOOKUP($B586,'Draft List'!$D$4:$AC$2598,AZ$3,FALSE)&lt;&gt;0,VLOOKUP($B586,'Draft List'!$D$4:$AC$2598,AZ$3,FALSE),"")</f>
        <v>#N/A</v>
      </c>
      <c r="BA586" t="e">
        <f>IF(VLOOKUP($B586,'Draft List'!$D$4:$AC$2598,BA$3,FALSE)&lt;&gt;0,VLOOKUP($B586,'Draft List'!$D$4:$AC$2598,BA$3,FALSE),"")</f>
        <v>#N/A</v>
      </c>
    </row>
    <row r="587" spans="1:53" hidden="1" x14ac:dyDescent="0.25">
      <c r="A587" t="str">
        <f t="shared" si="72"/>
        <v>RPSergio Valadez22</v>
      </c>
      <c r="B587" t="e">
        <f>VLOOKUP($A587,draft_listing_batters_stats!$A$1:$B$1324,2,FALSE)</f>
        <v>#N/A</v>
      </c>
      <c r="C587" s="1" t="s">
        <v>885</v>
      </c>
      <c r="D587" s="1" t="s">
        <v>516</v>
      </c>
      <c r="E587" s="1" t="s">
        <v>1707</v>
      </c>
      <c r="F587" s="1">
        <v>22</v>
      </c>
      <c r="G587" s="1" t="s">
        <v>44</v>
      </c>
      <c r="H587" s="1" t="s">
        <v>44</v>
      </c>
      <c r="I587" s="1" t="s">
        <v>54</v>
      </c>
      <c r="J587" s="24" t="s">
        <v>54</v>
      </c>
      <c r="K587" s="1" t="s">
        <v>47</v>
      </c>
      <c r="L587" s="24" t="s">
        <v>46</v>
      </c>
      <c r="M587" s="1">
        <v>1</v>
      </c>
      <c r="N587" s="1">
        <v>2</v>
      </c>
      <c r="O587" s="1">
        <v>1</v>
      </c>
      <c r="P587" s="1">
        <v>2</v>
      </c>
      <c r="Q587" s="24">
        <v>1</v>
      </c>
      <c r="R587" s="1">
        <v>2</v>
      </c>
      <c r="S587" s="1">
        <v>3</v>
      </c>
      <c r="T587" s="1">
        <v>3</v>
      </c>
      <c r="U587" s="1">
        <v>2</v>
      </c>
      <c r="V587" s="24">
        <v>1</v>
      </c>
      <c r="W587" s="1">
        <v>5</v>
      </c>
      <c r="X587" s="1">
        <v>2</v>
      </c>
      <c r="Y587" s="24">
        <v>1</v>
      </c>
      <c r="Z587" s="1" t="s">
        <v>48</v>
      </c>
      <c r="AA587" s="1" t="s">
        <v>48</v>
      </c>
      <c r="AB587" s="1" t="s">
        <v>48</v>
      </c>
      <c r="AC587" s="1" t="s">
        <v>48</v>
      </c>
      <c r="AD587" s="1" t="s">
        <v>48</v>
      </c>
      <c r="AE587" s="1" t="s">
        <v>48</v>
      </c>
      <c r="AF587" s="1" t="s">
        <v>48</v>
      </c>
      <c r="AG587" s="24" t="s">
        <v>48</v>
      </c>
      <c r="AH587" s="1">
        <v>1</v>
      </c>
      <c r="AI587" s="1">
        <v>2</v>
      </c>
      <c r="AJ587" s="24">
        <v>1</v>
      </c>
      <c r="AK587" s="36" t="s">
        <v>48</v>
      </c>
      <c r="AL587" s="9">
        <f t="shared" si="73"/>
        <v>-1.9435739201992874</v>
      </c>
      <c r="AM587" s="9">
        <f t="shared" si="74"/>
        <v>-1.4038352163301062</v>
      </c>
      <c r="AN587">
        <f t="shared" si="75"/>
        <v>0</v>
      </c>
      <c r="AO587" s="6">
        <f t="shared" si="76"/>
        <v>0</v>
      </c>
      <c r="AP587" s="9">
        <f>($AL$3*AL587+$AM$3*AM587+$AN$3*AN587+$AO$3*AO587)+$K$3*VLOOKUP(K587,COND!$A$2:$C$7,2,FALSE)+$L$3*VLOOKUP(L587,COND!$A$2:$C$7,3,FALSE)</f>
        <v>-7.1403799879812002</v>
      </c>
      <c r="AQ587" s="28">
        <f t="shared" si="77"/>
        <v>-0.60339194157257814</v>
      </c>
      <c r="AR587" t="str">
        <f t="shared" si="78"/>
        <v>DH</v>
      </c>
      <c r="AS587">
        <v>700</v>
      </c>
      <c r="AT587">
        <v>583</v>
      </c>
      <c r="AV587" t="str">
        <f t="shared" si="79"/>
        <v>Unlikely</v>
      </c>
      <c r="AX587" t="e">
        <f>IF(VLOOKUP($B587,'Draft List'!$D$4:$AC$2598,AX$3,FALSE)&lt;&gt;0,VLOOKUP($B587,'Draft List'!$D$4:$AC$2598,AX$3,FALSE),"")</f>
        <v>#N/A</v>
      </c>
      <c r="AY587" t="e">
        <f>IF(VLOOKUP($B587,'Draft List'!$D$4:$AC$2598,AY$3,FALSE)&lt;&gt;0,VLOOKUP($B587,'Draft List'!$D$4:$AC$2598,AY$3,FALSE),"")</f>
        <v>#N/A</v>
      </c>
      <c r="AZ587" t="e">
        <f>IF(VLOOKUP($B587,'Draft List'!$D$4:$AC$2598,AZ$3,FALSE)&lt;&gt;0,VLOOKUP($B587,'Draft List'!$D$4:$AC$2598,AZ$3,FALSE),"")</f>
        <v>#N/A</v>
      </c>
      <c r="BA587" t="e">
        <f>IF(VLOOKUP($B587,'Draft List'!$D$4:$AC$2598,BA$3,FALSE)&lt;&gt;0,VLOOKUP($B587,'Draft List'!$D$4:$AC$2598,BA$3,FALSE),"")</f>
        <v>#N/A</v>
      </c>
    </row>
    <row r="588" spans="1:53" hidden="1" x14ac:dyDescent="0.25">
      <c r="A588" t="str">
        <f t="shared" si="72"/>
        <v>RPMichael MacGeachin18</v>
      </c>
      <c r="B588" t="e">
        <f>VLOOKUP($A588,draft_listing_batters_stats!$A$1:$B$1324,2,FALSE)</f>
        <v>#N/A</v>
      </c>
      <c r="C588" s="1" t="s">
        <v>885</v>
      </c>
      <c r="D588" s="1" t="s">
        <v>143</v>
      </c>
      <c r="E588" s="1" t="s">
        <v>886</v>
      </c>
      <c r="F588" s="1">
        <v>18</v>
      </c>
      <c r="G588" s="1" t="s">
        <v>58</v>
      </c>
      <c r="H588" s="1" t="s">
        <v>44</v>
      </c>
      <c r="I588" s="1" t="s">
        <v>54</v>
      </c>
      <c r="J588" s="24" t="s">
        <v>45</v>
      </c>
      <c r="K588" s="1" t="s">
        <v>46</v>
      </c>
      <c r="L588" s="24" t="s">
        <v>46</v>
      </c>
      <c r="M588" s="1">
        <v>1</v>
      </c>
      <c r="N588" s="1">
        <v>1</v>
      </c>
      <c r="O588" s="1">
        <v>1</v>
      </c>
      <c r="P588" s="1">
        <v>1</v>
      </c>
      <c r="Q588" s="24">
        <v>1</v>
      </c>
      <c r="R588" s="1">
        <v>2</v>
      </c>
      <c r="S588" s="1">
        <v>1</v>
      </c>
      <c r="T588" s="1">
        <v>1</v>
      </c>
      <c r="U588" s="1">
        <v>4</v>
      </c>
      <c r="V588" s="24">
        <v>3</v>
      </c>
      <c r="W588" s="1">
        <v>5</v>
      </c>
      <c r="X588" s="1">
        <v>1</v>
      </c>
      <c r="Y588" s="24">
        <v>1</v>
      </c>
      <c r="Z588" s="1" t="s">
        <v>48</v>
      </c>
      <c r="AA588" s="1" t="s">
        <v>48</v>
      </c>
      <c r="AB588" s="1" t="s">
        <v>48</v>
      </c>
      <c r="AC588" s="1" t="s">
        <v>48</v>
      </c>
      <c r="AD588" s="1" t="s">
        <v>48</v>
      </c>
      <c r="AE588" s="1" t="s">
        <v>48</v>
      </c>
      <c r="AF588" s="1" t="s">
        <v>48</v>
      </c>
      <c r="AG588" s="24" t="s">
        <v>48</v>
      </c>
      <c r="AH588" s="1">
        <v>1</v>
      </c>
      <c r="AI588" s="1">
        <v>2</v>
      </c>
      <c r="AJ588" s="24">
        <v>1</v>
      </c>
      <c r="AK588" s="36" t="s">
        <v>839</v>
      </c>
      <c r="AL588" s="9">
        <f t="shared" si="73"/>
        <v>-2.0843433498275723</v>
      </c>
      <c r="AM588" s="9">
        <f t="shared" si="74"/>
        <v>-1.4126261839619876</v>
      </c>
      <c r="AN588">
        <f t="shared" si="75"/>
        <v>0</v>
      </c>
      <c r="AO588" s="6">
        <f t="shared" si="76"/>
        <v>0</v>
      </c>
      <c r="AP588" s="9">
        <f>($AL$3*AL588+$AM$3*AM588+$AN$3*AN588+$AO$3*AO588)+$K$3*VLOOKUP(K588,COND!$A$2:$C$7,2,FALSE)+$L$3*VLOOKUP(L588,COND!$A$2:$C$7,3,FALSE)</f>
        <v>-7.1599485425266103</v>
      </c>
      <c r="AQ588" s="28">
        <f t="shared" si="77"/>
        <v>-0.60618195608662662</v>
      </c>
      <c r="AR588" t="str">
        <f t="shared" si="78"/>
        <v>DH</v>
      </c>
      <c r="AS588">
        <v>700</v>
      </c>
      <c r="AT588">
        <v>584</v>
      </c>
      <c r="AV588" t="str">
        <f t="shared" si="79"/>
        <v>Unlikely</v>
      </c>
      <c r="AX588" t="e">
        <f>IF(VLOOKUP($B588,'Draft List'!$D$4:$AC$2598,AX$3,FALSE)&lt;&gt;0,VLOOKUP($B588,'Draft List'!$D$4:$AC$2598,AX$3,FALSE),"")</f>
        <v>#N/A</v>
      </c>
      <c r="AY588" t="e">
        <f>IF(VLOOKUP($B588,'Draft List'!$D$4:$AC$2598,AY$3,FALSE)&lt;&gt;0,VLOOKUP($B588,'Draft List'!$D$4:$AC$2598,AY$3,FALSE),"")</f>
        <v>#N/A</v>
      </c>
      <c r="AZ588" t="e">
        <f>IF(VLOOKUP($B588,'Draft List'!$D$4:$AC$2598,AZ$3,FALSE)&lt;&gt;0,VLOOKUP($B588,'Draft List'!$D$4:$AC$2598,AZ$3,FALSE),"")</f>
        <v>#N/A</v>
      </c>
      <c r="BA588" t="e">
        <f>IF(VLOOKUP($B588,'Draft List'!$D$4:$AC$2598,BA$3,FALSE)&lt;&gt;0,VLOOKUP($B588,'Draft List'!$D$4:$AC$2598,BA$3,FALSE),"")</f>
        <v>#N/A</v>
      </c>
    </row>
    <row r="589" spans="1:53" hidden="1" x14ac:dyDescent="0.25">
      <c r="A589" t="str">
        <f t="shared" si="72"/>
        <v>SPJason King21</v>
      </c>
      <c r="B589" t="e">
        <f>VLOOKUP($A589,draft_listing_batters_stats!$A$1:$B$1324,2,FALSE)</f>
        <v>#N/A</v>
      </c>
      <c r="C589" s="1" t="s">
        <v>25</v>
      </c>
      <c r="D589" s="1" t="s">
        <v>195</v>
      </c>
      <c r="E589" s="1" t="s">
        <v>805</v>
      </c>
      <c r="F589" s="1">
        <v>21</v>
      </c>
      <c r="G589" s="1" t="s">
        <v>44</v>
      </c>
      <c r="H589" s="1" t="s">
        <v>44</v>
      </c>
      <c r="I589" s="1" t="s">
        <v>54</v>
      </c>
      <c r="J589" s="24" t="s">
        <v>45</v>
      </c>
      <c r="K589" s="1" t="s">
        <v>46</v>
      </c>
      <c r="L589" s="24" t="s">
        <v>51</v>
      </c>
      <c r="M589" s="1">
        <v>1</v>
      </c>
      <c r="N589" s="1">
        <v>1</v>
      </c>
      <c r="O589" s="1">
        <v>1</v>
      </c>
      <c r="P589" s="1">
        <v>2</v>
      </c>
      <c r="Q589" s="24">
        <v>2</v>
      </c>
      <c r="R589" s="1">
        <v>2</v>
      </c>
      <c r="S589" s="1">
        <v>1</v>
      </c>
      <c r="T589" s="1">
        <v>1</v>
      </c>
      <c r="U589" s="1">
        <v>3</v>
      </c>
      <c r="V589" s="24">
        <v>5</v>
      </c>
      <c r="W589" s="1">
        <v>4</v>
      </c>
      <c r="X589" s="1">
        <v>3</v>
      </c>
      <c r="Y589" s="24">
        <v>1</v>
      </c>
      <c r="Z589" s="1" t="s">
        <v>48</v>
      </c>
      <c r="AA589" s="1" t="s">
        <v>48</v>
      </c>
      <c r="AB589" s="1" t="s">
        <v>48</v>
      </c>
      <c r="AC589" s="1" t="s">
        <v>48</v>
      </c>
      <c r="AD589" s="1" t="s">
        <v>48</v>
      </c>
      <c r="AE589" s="1" t="s">
        <v>48</v>
      </c>
      <c r="AF589" s="1" t="s">
        <v>48</v>
      </c>
      <c r="AG589" s="24" t="s">
        <v>48</v>
      </c>
      <c r="AH589" s="1">
        <v>2</v>
      </c>
      <c r="AI589" s="1">
        <v>1</v>
      </c>
      <c r="AJ589" s="24">
        <v>1</v>
      </c>
      <c r="AK589" s="36" t="s">
        <v>882</v>
      </c>
      <c r="AL589" s="9">
        <f t="shared" si="73"/>
        <v>-1.9546174600009074</v>
      </c>
      <c r="AM589" s="9">
        <f t="shared" si="74"/>
        <v>-1.4223030543374016</v>
      </c>
      <c r="AN589">
        <f t="shared" si="75"/>
        <v>0</v>
      </c>
      <c r="AO589" s="6">
        <f t="shared" si="76"/>
        <v>0</v>
      </c>
      <c r="AP589" s="9">
        <f>($AL$3*AL589+$AM$3*AM589+$AN$3*AN589+$AO$3*AO589)+$K$3*VLOOKUP(K589,COND!$A$2:$C$7,2,FALSE)+$L$3*VLOOKUP(L589,COND!$A$2:$C$7,3,FALSE)</f>
        <v>-7.1630983980489109</v>
      </c>
      <c r="AQ589" s="28">
        <f t="shared" si="77"/>
        <v>-0.60663105122055594</v>
      </c>
      <c r="AR589" t="str">
        <f t="shared" si="78"/>
        <v>DH</v>
      </c>
      <c r="AS589">
        <v>700</v>
      </c>
      <c r="AT589">
        <v>585</v>
      </c>
      <c r="AV589" t="str">
        <f t="shared" si="79"/>
        <v>Unlikely</v>
      </c>
      <c r="AX589" t="e">
        <f>IF(VLOOKUP($B589,'Draft List'!$D$4:$AC$2598,AX$3,FALSE)&lt;&gt;0,VLOOKUP($B589,'Draft List'!$D$4:$AC$2598,AX$3,FALSE),"")</f>
        <v>#N/A</v>
      </c>
      <c r="AY589" t="e">
        <f>IF(VLOOKUP($B589,'Draft List'!$D$4:$AC$2598,AY$3,FALSE)&lt;&gt;0,VLOOKUP($B589,'Draft List'!$D$4:$AC$2598,AY$3,FALSE),"")</f>
        <v>#N/A</v>
      </c>
      <c r="AZ589" t="e">
        <f>IF(VLOOKUP($B589,'Draft List'!$D$4:$AC$2598,AZ$3,FALSE)&lt;&gt;0,VLOOKUP($B589,'Draft List'!$D$4:$AC$2598,AZ$3,FALSE),"")</f>
        <v>#N/A</v>
      </c>
      <c r="BA589" t="e">
        <f>IF(VLOOKUP($B589,'Draft List'!$D$4:$AC$2598,BA$3,FALSE)&lt;&gt;0,VLOOKUP($B589,'Draft List'!$D$4:$AC$2598,BA$3,FALSE),"")</f>
        <v>#N/A</v>
      </c>
    </row>
    <row r="590" spans="1:53" hidden="1" x14ac:dyDescent="0.25">
      <c r="A590" t="str">
        <f t="shared" si="72"/>
        <v>RPLarry Greenspan23</v>
      </c>
      <c r="B590" t="e">
        <f>VLOOKUP($A590,draft_listing_batters_stats!$A$1:$B$1324,2,FALSE)</f>
        <v>#N/A</v>
      </c>
      <c r="C590" s="1" t="s">
        <v>885</v>
      </c>
      <c r="D590" s="1" t="s">
        <v>266</v>
      </c>
      <c r="E590" s="1" t="s">
        <v>1209</v>
      </c>
      <c r="F590" s="1">
        <v>23</v>
      </c>
      <c r="G590" s="1" t="s">
        <v>44</v>
      </c>
      <c r="H590" s="1" t="s">
        <v>44</v>
      </c>
      <c r="I590" s="1" t="s">
        <v>54</v>
      </c>
      <c r="J590" s="24" t="s">
        <v>54</v>
      </c>
      <c r="K590" s="1" t="s">
        <v>46</v>
      </c>
      <c r="L590" s="24" t="s">
        <v>46</v>
      </c>
      <c r="M590" s="1">
        <v>2</v>
      </c>
      <c r="N590" s="1">
        <v>2</v>
      </c>
      <c r="O590" s="1">
        <v>2</v>
      </c>
      <c r="P590" s="1">
        <v>1</v>
      </c>
      <c r="Q590" s="24">
        <v>2</v>
      </c>
      <c r="R590" s="1">
        <v>2</v>
      </c>
      <c r="S590" s="1">
        <v>2</v>
      </c>
      <c r="T590" s="1">
        <v>2</v>
      </c>
      <c r="U590" s="1">
        <v>2</v>
      </c>
      <c r="V590" s="24">
        <v>4</v>
      </c>
      <c r="W590" s="1">
        <v>7</v>
      </c>
      <c r="X590" s="1">
        <v>2</v>
      </c>
      <c r="Y590" s="24">
        <v>1</v>
      </c>
      <c r="Z590" s="1" t="s">
        <v>48</v>
      </c>
      <c r="AA590" s="1" t="s">
        <v>48</v>
      </c>
      <c r="AB590" s="1" t="s">
        <v>48</v>
      </c>
      <c r="AC590" s="1" t="s">
        <v>48</v>
      </c>
      <c r="AD590" s="1" t="s">
        <v>48</v>
      </c>
      <c r="AE590" s="1" t="s">
        <v>48</v>
      </c>
      <c r="AF590" s="1" t="s">
        <v>48</v>
      </c>
      <c r="AG590" s="24" t="s">
        <v>48</v>
      </c>
      <c r="AH590" s="1">
        <v>2</v>
      </c>
      <c r="AI590" s="1">
        <v>1</v>
      </c>
      <c r="AJ590" s="24">
        <v>1</v>
      </c>
      <c r="AK590" s="36" t="s">
        <v>48</v>
      </c>
      <c r="AL590" s="9">
        <f t="shared" si="73"/>
        <v>-1.5876498001652086</v>
      </c>
      <c r="AM590" s="9">
        <f t="shared" si="74"/>
        <v>-1.417907570521461</v>
      </c>
      <c r="AN590">
        <f t="shared" si="75"/>
        <v>0</v>
      </c>
      <c r="AO590" s="6">
        <f t="shared" si="76"/>
        <v>0</v>
      </c>
      <c r="AP590" s="9">
        <f>($AL$3*AL590+$AM$3*AM590+$AN$3*AN590+$AO$3*AO590)+$K$3*VLOOKUP(K590,COND!$A$2:$C$7,2,FALSE)+$L$3*VLOOKUP(L590,COND!$A$2:$C$7,3,FALSE)</f>
        <v>-7.1736558262740537</v>
      </c>
      <c r="AQ590" s="28">
        <f t="shared" si="77"/>
        <v>-0.60813629157496341</v>
      </c>
      <c r="AR590" t="str">
        <f t="shared" si="78"/>
        <v>DH</v>
      </c>
      <c r="AS590">
        <v>700</v>
      </c>
      <c r="AT590">
        <v>586</v>
      </c>
      <c r="AV590" t="str">
        <f t="shared" si="79"/>
        <v>Unlikely</v>
      </c>
      <c r="AX590" t="e">
        <f>IF(VLOOKUP($B590,'Draft List'!$D$4:$AC$2598,AX$3,FALSE)&lt;&gt;0,VLOOKUP($B590,'Draft List'!$D$4:$AC$2598,AX$3,FALSE),"")</f>
        <v>#N/A</v>
      </c>
      <c r="AY590" t="e">
        <f>IF(VLOOKUP($B590,'Draft List'!$D$4:$AC$2598,AY$3,FALSE)&lt;&gt;0,VLOOKUP($B590,'Draft List'!$D$4:$AC$2598,AY$3,FALSE),"")</f>
        <v>#N/A</v>
      </c>
      <c r="AZ590" t="e">
        <f>IF(VLOOKUP($B590,'Draft List'!$D$4:$AC$2598,AZ$3,FALSE)&lt;&gt;0,VLOOKUP($B590,'Draft List'!$D$4:$AC$2598,AZ$3,FALSE),"")</f>
        <v>#N/A</v>
      </c>
      <c r="BA590" t="e">
        <f>IF(VLOOKUP($B590,'Draft List'!$D$4:$AC$2598,BA$3,FALSE)&lt;&gt;0,VLOOKUP($B590,'Draft List'!$D$4:$AC$2598,BA$3,FALSE),"")</f>
        <v>#N/A</v>
      </c>
    </row>
    <row r="591" spans="1:53" hidden="1" x14ac:dyDescent="0.25">
      <c r="A591" t="str">
        <f t="shared" si="72"/>
        <v>SPPedro Cabrera18</v>
      </c>
      <c r="B591" t="e">
        <f>VLOOKUP($A591,draft_listing_batters_stats!$A$1:$B$1324,2,FALSE)</f>
        <v>#N/A</v>
      </c>
      <c r="C591" s="1" t="s">
        <v>25</v>
      </c>
      <c r="D591" s="1" t="s">
        <v>203</v>
      </c>
      <c r="E591" s="1" t="s">
        <v>703</v>
      </c>
      <c r="F591" s="1">
        <v>18</v>
      </c>
      <c r="G591" s="1" t="s">
        <v>58</v>
      </c>
      <c r="H591" s="1" t="s">
        <v>44</v>
      </c>
      <c r="I591" s="1" t="s">
        <v>54</v>
      </c>
      <c r="J591" s="24" t="s">
        <v>54</v>
      </c>
      <c r="K591" s="1" t="s">
        <v>46</v>
      </c>
      <c r="L591" s="24" t="s">
        <v>46</v>
      </c>
      <c r="M591" s="1">
        <v>1</v>
      </c>
      <c r="N591" s="1">
        <v>1</v>
      </c>
      <c r="O591" s="1">
        <v>1</v>
      </c>
      <c r="P591" s="1">
        <v>2</v>
      </c>
      <c r="Q591" s="24">
        <v>1</v>
      </c>
      <c r="R591" s="1">
        <v>1</v>
      </c>
      <c r="S591" s="1">
        <v>3</v>
      </c>
      <c r="T591" s="1">
        <v>3</v>
      </c>
      <c r="U591" s="1">
        <v>5</v>
      </c>
      <c r="V591" s="24">
        <v>2</v>
      </c>
      <c r="W591" s="1">
        <v>6</v>
      </c>
      <c r="X591" s="1">
        <v>2</v>
      </c>
      <c r="Y591" s="24">
        <v>1</v>
      </c>
      <c r="Z591" s="1" t="s">
        <v>48</v>
      </c>
      <c r="AA591" s="1" t="s">
        <v>48</v>
      </c>
      <c r="AB591" s="1" t="s">
        <v>48</v>
      </c>
      <c r="AC591" s="1" t="s">
        <v>48</v>
      </c>
      <c r="AD591" s="1" t="s">
        <v>48</v>
      </c>
      <c r="AE591" s="1" t="s">
        <v>48</v>
      </c>
      <c r="AF591" s="1" t="s">
        <v>48</v>
      </c>
      <c r="AG591" s="24" t="s">
        <v>48</v>
      </c>
      <c r="AH591" s="1">
        <v>1</v>
      </c>
      <c r="AI591" s="1">
        <v>1</v>
      </c>
      <c r="AJ591" s="24">
        <v>1</v>
      </c>
      <c r="AK591" s="36" t="s">
        <v>839</v>
      </c>
      <c r="AL591" s="9">
        <f t="shared" si="73"/>
        <v>-1.994633799817991</v>
      </c>
      <c r="AM591" s="9">
        <f t="shared" si="74"/>
        <v>-1.4172460626869543</v>
      </c>
      <c r="AN591">
        <f t="shared" si="75"/>
        <v>0</v>
      </c>
      <c r="AO591" s="6">
        <f t="shared" si="76"/>
        <v>0</v>
      </c>
      <c r="AP591" s="9">
        <f>($AL$3*AL591+$AM$3*AM591+$AN$3*AN591+$AO$3*AO591)+$K$3*VLOOKUP(K591,COND!$A$2:$C$7,2,FALSE)+$L$3*VLOOKUP(L591,COND!$A$2:$C$7,3,FALSE)</f>
        <v>-7.2064161322252502</v>
      </c>
      <c r="AQ591" s="28">
        <f t="shared" si="77"/>
        <v>-0.61280713882003734</v>
      </c>
      <c r="AR591" t="str">
        <f t="shared" si="78"/>
        <v>DH</v>
      </c>
      <c r="AS591">
        <v>700</v>
      </c>
      <c r="AT591">
        <v>587</v>
      </c>
      <c r="AV591" t="str">
        <f t="shared" si="79"/>
        <v>Unlikely</v>
      </c>
      <c r="AX591" t="e">
        <f>IF(VLOOKUP($B591,'Draft List'!$D$4:$AC$2598,AX$3,FALSE)&lt;&gt;0,VLOOKUP($B591,'Draft List'!$D$4:$AC$2598,AX$3,FALSE),"")</f>
        <v>#N/A</v>
      </c>
      <c r="AY591" t="e">
        <f>IF(VLOOKUP($B591,'Draft List'!$D$4:$AC$2598,AY$3,FALSE)&lt;&gt;0,VLOOKUP($B591,'Draft List'!$D$4:$AC$2598,AY$3,FALSE),"")</f>
        <v>#N/A</v>
      </c>
      <c r="AZ591" t="e">
        <f>IF(VLOOKUP($B591,'Draft List'!$D$4:$AC$2598,AZ$3,FALSE)&lt;&gt;0,VLOOKUP($B591,'Draft List'!$D$4:$AC$2598,AZ$3,FALSE),"")</f>
        <v>#N/A</v>
      </c>
      <c r="BA591" t="e">
        <f>IF(VLOOKUP($B591,'Draft List'!$D$4:$AC$2598,BA$3,FALSE)&lt;&gt;0,VLOOKUP($B591,'Draft List'!$D$4:$AC$2598,BA$3,FALSE),"")</f>
        <v>#N/A</v>
      </c>
    </row>
    <row r="592" spans="1:53" hidden="1" x14ac:dyDescent="0.25">
      <c r="A592" t="str">
        <f t="shared" si="72"/>
        <v>RPCaden Graham21</v>
      </c>
      <c r="B592" t="e">
        <f>VLOOKUP($A592,draft_listing_batters_stats!$A$1:$B$1324,2,FALSE)</f>
        <v>#N/A</v>
      </c>
      <c r="C592" s="1" t="s">
        <v>885</v>
      </c>
      <c r="D592" s="1" t="s">
        <v>569</v>
      </c>
      <c r="E592" s="1" t="s">
        <v>1204</v>
      </c>
      <c r="F592" s="1">
        <v>21</v>
      </c>
      <c r="G592" s="1" t="s">
        <v>44</v>
      </c>
      <c r="H592" s="1" t="s">
        <v>44</v>
      </c>
      <c r="I592" s="1" t="s">
        <v>54</v>
      </c>
      <c r="J592" s="24" t="s">
        <v>54</v>
      </c>
      <c r="K592" s="1" t="s">
        <v>47</v>
      </c>
      <c r="L592" s="24" t="s">
        <v>46</v>
      </c>
      <c r="M592" s="1">
        <v>1</v>
      </c>
      <c r="N592" s="1">
        <v>3</v>
      </c>
      <c r="O592" s="1">
        <v>1</v>
      </c>
      <c r="P592" s="1">
        <v>3</v>
      </c>
      <c r="Q592" s="24">
        <v>1</v>
      </c>
      <c r="R592" s="1">
        <v>1</v>
      </c>
      <c r="S592" s="1">
        <v>3</v>
      </c>
      <c r="T592" s="1">
        <v>2</v>
      </c>
      <c r="U592" s="1">
        <v>6</v>
      </c>
      <c r="V592" s="24">
        <v>2</v>
      </c>
      <c r="W592" s="1">
        <v>2</v>
      </c>
      <c r="X592" s="1">
        <v>4</v>
      </c>
      <c r="Y592" s="24">
        <v>1</v>
      </c>
      <c r="Z592" s="1" t="s">
        <v>48</v>
      </c>
      <c r="AA592" s="1" t="s">
        <v>48</v>
      </c>
      <c r="AB592" s="1" t="s">
        <v>48</v>
      </c>
      <c r="AC592" s="1" t="s">
        <v>48</v>
      </c>
      <c r="AD592" s="1" t="s">
        <v>48</v>
      </c>
      <c r="AE592" s="1" t="s">
        <v>48</v>
      </c>
      <c r="AF592" s="1" t="s">
        <v>48</v>
      </c>
      <c r="AG592" s="24" t="s">
        <v>48</v>
      </c>
      <c r="AH592" s="1">
        <v>1</v>
      </c>
      <c r="AI592" s="1">
        <v>1</v>
      </c>
      <c r="AJ592" s="24">
        <v>1</v>
      </c>
      <c r="AK592" s="36" t="s">
        <v>900</v>
      </c>
      <c r="AL592" s="9">
        <f t="shared" si="73"/>
        <v>-1.8028044905710028</v>
      </c>
      <c r="AM592" s="9">
        <f t="shared" si="74"/>
        <v>-1.4105980067012747</v>
      </c>
      <c r="AN592">
        <f t="shared" si="75"/>
        <v>0</v>
      </c>
      <c r="AO592" s="6">
        <f t="shared" si="76"/>
        <v>0</v>
      </c>
      <c r="AP592" s="9">
        <f>($AL$3*AL592+$AM$3*AM592+$AN$3*AN592+$AO$3*AO592)+$K$3*VLOOKUP(K592,COND!$A$2:$C$7,2,FALSE)+$L$3*VLOOKUP(L592,COND!$A$2:$C$7,3,FALSE)</f>
        <v>-7.2074565294723971</v>
      </c>
      <c r="AQ592" s="28">
        <f t="shared" si="77"/>
        <v>-0.61295547493823044</v>
      </c>
      <c r="AR592" t="str">
        <f t="shared" si="78"/>
        <v>DH</v>
      </c>
      <c r="AS592">
        <v>700</v>
      </c>
      <c r="AT592">
        <v>588</v>
      </c>
      <c r="AV592" t="str">
        <f t="shared" si="79"/>
        <v>Unlikely</v>
      </c>
      <c r="AX592" t="e">
        <f>IF(VLOOKUP($B592,'Draft List'!$D$4:$AC$2598,AX$3,FALSE)&lt;&gt;0,VLOOKUP($B592,'Draft List'!$D$4:$AC$2598,AX$3,FALSE),"")</f>
        <v>#N/A</v>
      </c>
      <c r="AY592" t="e">
        <f>IF(VLOOKUP($B592,'Draft List'!$D$4:$AC$2598,AY$3,FALSE)&lt;&gt;0,VLOOKUP($B592,'Draft List'!$D$4:$AC$2598,AY$3,FALSE),"")</f>
        <v>#N/A</v>
      </c>
      <c r="AZ592" t="e">
        <f>IF(VLOOKUP($B592,'Draft List'!$D$4:$AC$2598,AZ$3,FALSE)&lt;&gt;0,VLOOKUP($B592,'Draft List'!$D$4:$AC$2598,AZ$3,FALSE),"")</f>
        <v>#N/A</v>
      </c>
      <c r="BA592" t="e">
        <f>IF(VLOOKUP($B592,'Draft List'!$D$4:$AC$2598,BA$3,FALSE)&lt;&gt;0,VLOOKUP($B592,'Draft List'!$D$4:$AC$2598,BA$3,FALSE),"")</f>
        <v>#N/A</v>
      </c>
    </row>
    <row r="593" spans="1:53" hidden="1" x14ac:dyDescent="0.25">
      <c r="A593" t="str">
        <f t="shared" si="72"/>
        <v>CLJorge Asquabal24</v>
      </c>
      <c r="B593" t="e">
        <f>VLOOKUP($A593,draft_listing_batters_stats!$A$1:$B$1324,2,FALSE)</f>
        <v>#N/A</v>
      </c>
      <c r="C593" s="1" t="s">
        <v>53</v>
      </c>
      <c r="D593" s="1" t="s">
        <v>137</v>
      </c>
      <c r="E593" s="1" t="s">
        <v>1012</v>
      </c>
      <c r="F593" s="1">
        <v>24</v>
      </c>
      <c r="G593" s="1" t="s">
        <v>68</v>
      </c>
      <c r="H593" s="1" t="s">
        <v>44</v>
      </c>
      <c r="I593" s="1" t="s">
        <v>54</v>
      </c>
      <c r="J593" s="24" t="s">
        <v>54</v>
      </c>
      <c r="K593" s="1" t="s">
        <v>47</v>
      </c>
      <c r="L593" s="24" t="s">
        <v>47</v>
      </c>
      <c r="M593" s="1">
        <v>2</v>
      </c>
      <c r="N593" s="1">
        <v>2</v>
      </c>
      <c r="O593" s="1">
        <v>1</v>
      </c>
      <c r="P593" s="1">
        <v>1</v>
      </c>
      <c r="Q593" s="24">
        <v>3</v>
      </c>
      <c r="R593" s="1">
        <v>2</v>
      </c>
      <c r="S593" s="1">
        <v>2</v>
      </c>
      <c r="T593" s="1">
        <v>2</v>
      </c>
      <c r="U593" s="1">
        <v>2</v>
      </c>
      <c r="V593" s="24">
        <v>4</v>
      </c>
      <c r="W593" s="1">
        <v>7</v>
      </c>
      <c r="X593" s="1">
        <v>1</v>
      </c>
      <c r="Y593" s="24">
        <v>1</v>
      </c>
      <c r="Z593" s="1" t="s">
        <v>48</v>
      </c>
      <c r="AA593" s="1" t="s">
        <v>48</v>
      </c>
      <c r="AB593" s="1" t="s">
        <v>48</v>
      </c>
      <c r="AC593" s="1" t="s">
        <v>48</v>
      </c>
      <c r="AD593" s="1" t="s">
        <v>48</v>
      </c>
      <c r="AE593" s="1" t="s">
        <v>48</v>
      </c>
      <c r="AF593" s="1" t="s">
        <v>48</v>
      </c>
      <c r="AG593" s="24" t="s">
        <v>48</v>
      </c>
      <c r="AH593" s="1">
        <v>1</v>
      </c>
      <c r="AI593" s="1">
        <v>6</v>
      </c>
      <c r="AJ593" s="24">
        <v>7</v>
      </c>
      <c r="AK593" s="36" t="s">
        <v>50</v>
      </c>
      <c r="AL593" s="9">
        <f t="shared" si="73"/>
        <v>-1.6306949543720271</v>
      </c>
      <c r="AM593" s="9">
        <f t="shared" si="74"/>
        <v>-1.417907570521461</v>
      </c>
      <c r="AN593">
        <f t="shared" si="75"/>
        <v>1</v>
      </c>
      <c r="AO593" s="6">
        <f t="shared" si="76"/>
        <v>0</v>
      </c>
      <c r="AP593" s="9">
        <f>($AL$3*AL593+$AM$3*AM593+$AN$3*AN593+$AO$3*AO593)+$K$3*VLOOKUP(K593,COND!$A$2:$C$7,2,FALSE)+$L$3*VLOOKUP(L593,COND!$A$2:$C$7,3,FALSE)</f>
        <v>-7.2112936750280667</v>
      </c>
      <c r="AQ593" s="28">
        <f t="shared" si="77"/>
        <v>-0.61350256142681037</v>
      </c>
      <c r="AR593" t="str">
        <f t="shared" si="78"/>
        <v>DH</v>
      </c>
      <c r="AS593">
        <v>700</v>
      </c>
      <c r="AT593">
        <v>589</v>
      </c>
      <c r="AV593" t="str">
        <f t="shared" si="79"/>
        <v>Unlikely</v>
      </c>
      <c r="AX593" t="e">
        <f>IF(VLOOKUP($B593,'Draft List'!$D$4:$AC$2598,AX$3,FALSE)&lt;&gt;0,VLOOKUP($B593,'Draft List'!$D$4:$AC$2598,AX$3,FALSE),"")</f>
        <v>#N/A</v>
      </c>
      <c r="AY593" t="e">
        <f>IF(VLOOKUP($B593,'Draft List'!$D$4:$AC$2598,AY$3,FALSE)&lt;&gt;0,VLOOKUP($B593,'Draft List'!$D$4:$AC$2598,AY$3,FALSE),"")</f>
        <v>#N/A</v>
      </c>
      <c r="AZ593" t="e">
        <f>IF(VLOOKUP($B593,'Draft List'!$D$4:$AC$2598,AZ$3,FALSE)&lt;&gt;0,VLOOKUP($B593,'Draft List'!$D$4:$AC$2598,AZ$3,FALSE),"")</f>
        <v>#N/A</v>
      </c>
      <c r="BA593" t="e">
        <f>IF(VLOOKUP($B593,'Draft List'!$D$4:$AC$2598,BA$3,FALSE)&lt;&gt;0,VLOOKUP($B593,'Draft List'!$D$4:$AC$2598,BA$3,FALSE),"")</f>
        <v>#N/A</v>
      </c>
    </row>
    <row r="594" spans="1:53" hidden="1" x14ac:dyDescent="0.25">
      <c r="A594" t="str">
        <f t="shared" si="72"/>
        <v>RPRoberto Nerí24</v>
      </c>
      <c r="B594" t="e">
        <f>VLOOKUP($A594,draft_listing_batters_stats!$A$1:$B$1324,2,FALSE)</f>
        <v>#N/A</v>
      </c>
      <c r="C594" s="1" t="s">
        <v>885</v>
      </c>
      <c r="D594" s="1" t="s">
        <v>372</v>
      </c>
      <c r="E594" s="1" t="s">
        <v>1492</v>
      </c>
      <c r="F594" s="1">
        <v>24</v>
      </c>
      <c r="G594" s="1" t="s">
        <v>44</v>
      </c>
      <c r="H594" s="1" t="s">
        <v>44</v>
      </c>
      <c r="I594" s="1" t="s">
        <v>54</v>
      </c>
      <c r="J594" s="24" t="s">
        <v>54</v>
      </c>
      <c r="K594" s="1" t="s">
        <v>47</v>
      </c>
      <c r="L594" s="24" t="s">
        <v>46</v>
      </c>
      <c r="M594" s="1">
        <v>1</v>
      </c>
      <c r="N594" s="1">
        <v>1</v>
      </c>
      <c r="O594" s="1">
        <v>1</v>
      </c>
      <c r="P594" s="1">
        <v>5</v>
      </c>
      <c r="Q594" s="24">
        <v>1</v>
      </c>
      <c r="R594" s="1">
        <v>1</v>
      </c>
      <c r="S594" s="1">
        <v>2</v>
      </c>
      <c r="T594" s="1">
        <v>2</v>
      </c>
      <c r="U594" s="1">
        <v>7</v>
      </c>
      <c r="V594" s="24">
        <v>1</v>
      </c>
      <c r="W594" s="1">
        <v>4</v>
      </c>
      <c r="X594" s="1">
        <v>4</v>
      </c>
      <c r="Y594" s="24">
        <v>1</v>
      </c>
      <c r="Z594" s="1" t="s">
        <v>48</v>
      </c>
      <c r="AA594" s="1" t="s">
        <v>48</v>
      </c>
      <c r="AB594" s="1" t="s">
        <v>48</v>
      </c>
      <c r="AC594" s="1" t="s">
        <v>48</v>
      </c>
      <c r="AD594" s="1" t="s">
        <v>48</v>
      </c>
      <c r="AE594" s="1" t="s">
        <v>48</v>
      </c>
      <c r="AF594" s="1" t="s">
        <v>48</v>
      </c>
      <c r="AG594" s="24" t="s">
        <v>48</v>
      </c>
      <c r="AH594" s="1">
        <v>1</v>
      </c>
      <c r="AI594" s="1">
        <v>1</v>
      </c>
      <c r="AJ594" s="24">
        <v>1</v>
      </c>
      <c r="AK594" s="36" t="s">
        <v>50</v>
      </c>
      <c r="AL594" s="9">
        <f t="shared" si="73"/>
        <v>-1.725505149789248</v>
      </c>
      <c r="AM594" s="9">
        <f t="shared" si="74"/>
        <v>-1.4119646761274804</v>
      </c>
      <c r="AN594">
        <f t="shared" si="75"/>
        <v>0</v>
      </c>
      <c r="AO594" s="6">
        <f t="shared" si="76"/>
        <v>0</v>
      </c>
      <c r="AP594" s="9">
        <f>($AL$3*AL594+$AM$3*AM594+$AN$3*AN594+$AO$3*AO594)+$K$3*VLOOKUP(K594,COND!$A$2:$C$7,2,FALSE)+$L$3*VLOOKUP(L594,COND!$A$2:$C$7,3,FALSE)</f>
        <v>-7.2161266285086914</v>
      </c>
      <c r="AQ594" s="28">
        <f t="shared" si="77"/>
        <v>-0.61419162664751303</v>
      </c>
      <c r="AR594" t="str">
        <f t="shared" si="78"/>
        <v>DH</v>
      </c>
      <c r="AS594">
        <v>700</v>
      </c>
      <c r="AT594">
        <v>590</v>
      </c>
      <c r="AV594" t="str">
        <f t="shared" si="79"/>
        <v>Unlikely</v>
      </c>
      <c r="AX594" t="e">
        <f>IF(VLOOKUP($B594,'Draft List'!$D$4:$AC$2598,AX$3,FALSE)&lt;&gt;0,VLOOKUP($B594,'Draft List'!$D$4:$AC$2598,AX$3,FALSE),"")</f>
        <v>#N/A</v>
      </c>
      <c r="AY594" t="e">
        <f>IF(VLOOKUP($B594,'Draft List'!$D$4:$AC$2598,AY$3,FALSE)&lt;&gt;0,VLOOKUP($B594,'Draft List'!$D$4:$AC$2598,AY$3,FALSE),"")</f>
        <v>#N/A</v>
      </c>
      <c r="AZ594" t="e">
        <f>IF(VLOOKUP($B594,'Draft List'!$D$4:$AC$2598,AZ$3,FALSE)&lt;&gt;0,VLOOKUP($B594,'Draft List'!$D$4:$AC$2598,AZ$3,FALSE),"")</f>
        <v>#N/A</v>
      </c>
      <c r="BA594" t="e">
        <f>IF(VLOOKUP($B594,'Draft List'!$D$4:$AC$2598,BA$3,FALSE)&lt;&gt;0,VLOOKUP($B594,'Draft List'!$D$4:$AC$2598,BA$3,FALSE),"")</f>
        <v>#N/A</v>
      </c>
    </row>
    <row r="595" spans="1:53" hidden="1" x14ac:dyDescent="0.25">
      <c r="A595" t="str">
        <f t="shared" si="72"/>
        <v>SPErnie Martínez21</v>
      </c>
      <c r="B595" t="e">
        <f>VLOOKUP($A595,draft_listing_batters_stats!$A$1:$B$1324,2,FALSE)</f>
        <v>#N/A</v>
      </c>
      <c r="C595" s="1" t="s">
        <v>25</v>
      </c>
      <c r="D595" s="1" t="s">
        <v>1406</v>
      </c>
      <c r="E595" s="1" t="s">
        <v>205</v>
      </c>
      <c r="F595" s="1">
        <v>21</v>
      </c>
      <c r="G595" s="1" t="s">
        <v>44</v>
      </c>
      <c r="H595" s="1" t="s">
        <v>44</v>
      </c>
      <c r="I595" s="1" t="s">
        <v>54</v>
      </c>
      <c r="J595" s="24" t="s">
        <v>54</v>
      </c>
      <c r="K595" s="1" t="s">
        <v>46</v>
      </c>
      <c r="L595" s="24" t="s">
        <v>46</v>
      </c>
      <c r="M595" s="1">
        <v>2</v>
      </c>
      <c r="N595" s="1">
        <v>1</v>
      </c>
      <c r="O595" s="1">
        <v>1</v>
      </c>
      <c r="P595" s="1">
        <v>2</v>
      </c>
      <c r="Q595" s="24">
        <v>1</v>
      </c>
      <c r="R595" s="1">
        <v>2</v>
      </c>
      <c r="S595" s="1">
        <v>1</v>
      </c>
      <c r="T595" s="1">
        <v>4</v>
      </c>
      <c r="U595" s="1">
        <v>2</v>
      </c>
      <c r="V595" s="24">
        <v>1</v>
      </c>
      <c r="W595" s="1">
        <v>6</v>
      </c>
      <c r="X595" s="1">
        <v>3</v>
      </c>
      <c r="Y595" s="24">
        <v>1</v>
      </c>
      <c r="Z595" s="1" t="s">
        <v>48</v>
      </c>
      <c r="AA595" s="1" t="s">
        <v>48</v>
      </c>
      <c r="AB595" s="1" t="s">
        <v>48</v>
      </c>
      <c r="AC595" s="1" t="s">
        <v>48</v>
      </c>
      <c r="AD595" s="1" t="s">
        <v>48</v>
      </c>
      <c r="AE595" s="1" t="s">
        <v>48</v>
      </c>
      <c r="AF595" s="1" t="s">
        <v>48</v>
      </c>
      <c r="AG595" s="24" t="s">
        <v>48</v>
      </c>
      <c r="AH595" s="1">
        <v>1</v>
      </c>
      <c r="AI595" s="1">
        <v>1</v>
      </c>
      <c r="AJ595" s="24">
        <v>1</v>
      </c>
      <c r="AK595" s="36" t="s">
        <v>839</v>
      </c>
      <c r="AL595" s="9">
        <f t="shared" si="73"/>
        <v>-1.6720779636153162</v>
      </c>
      <c r="AM595" s="9">
        <f t="shared" si="74"/>
        <v>-1.4228934815436118</v>
      </c>
      <c r="AN595">
        <f t="shared" si="75"/>
        <v>0</v>
      </c>
      <c r="AO595" s="6">
        <f t="shared" si="76"/>
        <v>0</v>
      </c>
      <c r="AP595" s="9">
        <f>($AL$3*AL595+$AM$3*AM595+$AN$3*AN595+$AO$3*AO595)+$K$3*VLOOKUP(K595,COND!$A$2:$C$7,2,FALSE)+$L$3*VLOOKUP(L595,COND!$A$2:$C$7,3,FALSE)</f>
        <v>-7.2419295748848711</v>
      </c>
      <c r="AQ595" s="28">
        <f t="shared" si="77"/>
        <v>-0.61787051844954666</v>
      </c>
      <c r="AR595" t="str">
        <f t="shared" si="78"/>
        <v>DH</v>
      </c>
      <c r="AS595">
        <v>700</v>
      </c>
      <c r="AT595">
        <v>591</v>
      </c>
      <c r="AV595" t="str">
        <f t="shared" si="79"/>
        <v>Unlikely</v>
      </c>
      <c r="AX595" t="e">
        <f>IF(VLOOKUP($B595,'Draft List'!$D$4:$AC$2598,AX$3,FALSE)&lt;&gt;0,VLOOKUP($B595,'Draft List'!$D$4:$AC$2598,AX$3,FALSE),"")</f>
        <v>#N/A</v>
      </c>
      <c r="AY595" t="e">
        <f>IF(VLOOKUP($B595,'Draft List'!$D$4:$AC$2598,AY$3,FALSE)&lt;&gt;0,VLOOKUP($B595,'Draft List'!$D$4:$AC$2598,AY$3,FALSE),"")</f>
        <v>#N/A</v>
      </c>
      <c r="AZ595" t="e">
        <f>IF(VLOOKUP($B595,'Draft List'!$D$4:$AC$2598,AZ$3,FALSE)&lt;&gt;0,VLOOKUP($B595,'Draft List'!$D$4:$AC$2598,AZ$3,FALSE),"")</f>
        <v>#N/A</v>
      </c>
      <c r="BA595" t="e">
        <f>IF(VLOOKUP($B595,'Draft List'!$D$4:$AC$2598,BA$3,FALSE)&lt;&gt;0,VLOOKUP($B595,'Draft List'!$D$4:$AC$2598,BA$3,FALSE),"")</f>
        <v>#N/A</v>
      </c>
    </row>
    <row r="596" spans="1:53" hidden="1" x14ac:dyDescent="0.25">
      <c r="A596" t="str">
        <f t="shared" si="72"/>
        <v>SPMiguel Tirado18</v>
      </c>
      <c r="B596" t="e">
        <f>VLOOKUP($A596,draft_listing_batters_stats!$A$1:$B$1324,2,FALSE)</f>
        <v>#N/A</v>
      </c>
      <c r="C596" s="1" t="s">
        <v>25</v>
      </c>
      <c r="D596" s="1" t="s">
        <v>224</v>
      </c>
      <c r="E596" s="1" t="s">
        <v>1695</v>
      </c>
      <c r="F596" s="1">
        <v>18</v>
      </c>
      <c r="G596" s="1" t="s">
        <v>68</v>
      </c>
      <c r="H596" s="1" t="s">
        <v>44</v>
      </c>
      <c r="I596" s="1" t="s">
        <v>54</v>
      </c>
      <c r="J596" s="24" t="s">
        <v>54</v>
      </c>
      <c r="K596" s="1" t="s">
        <v>46</v>
      </c>
      <c r="L596" s="24" t="s">
        <v>51</v>
      </c>
      <c r="M596" s="1">
        <v>1</v>
      </c>
      <c r="N596" s="1">
        <v>3</v>
      </c>
      <c r="O596" s="1">
        <v>1</v>
      </c>
      <c r="P596" s="1">
        <v>1</v>
      </c>
      <c r="Q596" s="24">
        <v>1</v>
      </c>
      <c r="R596" s="1">
        <v>2</v>
      </c>
      <c r="S596" s="1">
        <v>4</v>
      </c>
      <c r="T596" s="1">
        <v>1</v>
      </c>
      <c r="U596" s="1">
        <v>3</v>
      </c>
      <c r="V596" s="24">
        <v>1</v>
      </c>
      <c r="W596" s="1">
        <v>5</v>
      </c>
      <c r="X596" s="1">
        <v>2</v>
      </c>
      <c r="Y596" s="24">
        <v>1</v>
      </c>
      <c r="Z596" s="1" t="s">
        <v>48</v>
      </c>
      <c r="AA596" s="1" t="s">
        <v>48</v>
      </c>
      <c r="AB596" s="1" t="s">
        <v>48</v>
      </c>
      <c r="AC596" s="1" t="s">
        <v>48</v>
      </c>
      <c r="AD596" s="1" t="s">
        <v>48</v>
      </c>
      <c r="AE596" s="1" t="s">
        <v>48</v>
      </c>
      <c r="AF596" s="1" t="s">
        <v>48</v>
      </c>
      <c r="AG596" s="24" t="s">
        <v>48</v>
      </c>
      <c r="AH596" s="1">
        <v>1</v>
      </c>
      <c r="AI596" s="1">
        <v>1</v>
      </c>
      <c r="AJ596" s="24">
        <v>1</v>
      </c>
      <c r="AK596" s="36" t="s">
        <v>918</v>
      </c>
      <c r="AL596" s="9">
        <f t="shared" si="73"/>
        <v>-1.9822235905901651</v>
      </c>
      <c r="AM596" s="9">
        <f t="shared" si="74"/>
        <v>-1.4291887747496246</v>
      </c>
      <c r="AN596">
        <f t="shared" si="75"/>
        <v>0</v>
      </c>
      <c r="AO596" s="6">
        <f t="shared" si="76"/>
        <v>0</v>
      </c>
      <c r="AP596" s="9">
        <f>($AL$3*AL596+$AM$3*AM596+$AN$3*AN596+$AO$3*AO596)+$K$3*VLOOKUP(K596,COND!$A$2:$C$7,2,FALSE)+$L$3*VLOOKUP(L596,COND!$A$2:$C$7,3,FALSE)</f>
        <v>-7.2484876560545128</v>
      </c>
      <c r="AQ596" s="28">
        <f t="shared" si="77"/>
        <v>-0.61880554620569228</v>
      </c>
      <c r="AR596" t="str">
        <f t="shared" si="78"/>
        <v>DH</v>
      </c>
      <c r="AS596">
        <v>700</v>
      </c>
      <c r="AT596">
        <v>592</v>
      </c>
      <c r="AV596" t="str">
        <f t="shared" si="79"/>
        <v>Unlikely</v>
      </c>
      <c r="AX596" t="e">
        <f>IF(VLOOKUP($B596,'Draft List'!$D$4:$AC$2598,AX$3,FALSE)&lt;&gt;0,VLOOKUP($B596,'Draft List'!$D$4:$AC$2598,AX$3,FALSE),"")</f>
        <v>#N/A</v>
      </c>
      <c r="AY596" t="e">
        <f>IF(VLOOKUP($B596,'Draft List'!$D$4:$AC$2598,AY$3,FALSE)&lt;&gt;0,VLOOKUP($B596,'Draft List'!$D$4:$AC$2598,AY$3,FALSE),"")</f>
        <v>#N/A</v>
      </c>
      <c r="AZ596" t="e">
        <f>IF(VLOOKUP($B596,'Draft List'!$D$4:$AC$2598,AZ$3,FALSE)&lt;&gt;0,VLOOKUP($B596,'Draft List'!$D$4:$AC$2598,AZ$3,FALSE),"")</f>
        <v>#N/A</v>
      </c>
      <c r="BA596" t="e">
        <f>IF(VLOOKUP($B596,'Draft List'!$D$4:$AC$2598,BA$3,FALSE)&lt;&gt;0,VLOOKUP($B596,'Draft List'!$D$4:$AC$2598,BA$3,FALSE),"")</f>
        <v>#N/A</v>
      </c>
    </row>
    <row r="597" spans="1:53" hidden="1" x14ac:dyDescent="0.25">
      <c r="A597" t="str">
        <f t="shared" si="72"/>
        <v>LFKen Thompson22</v>
      </c>
      <c r="B597">
        <f>VLOOKUP($A597,draft_listing_batters_stats!$A$1:$B$1324,2,FALSE)</f>
        <v>8188</v>
      </c>
      <c r="C597" s="1" t="s">
        <v>55</v>
      </c>
      <c r="D597" s="1" t="s">
        <v>484</v>
      </c>
      <c r="E597" s="1" t="s">
        <v>211</v>
      </c>
      <c r="F597" s="1">
        <v>22</v>
      </c>
      <c r="G597" s="1" t="s">
        <v>44</v>
      </c>
      <c r="H597" s="1" t="s">
        <v>44</v>
      </c>
      <c r="I597" s="1" t="s">
        <v>54</v>
      </c>
      <c r="J597" s="24" t="s">
        <v>54</v>
      </c>
      <c r="K597" s="1" t="s">
        <v>47</v>
      </c>
      <c r="L597" s="24" t="s">
        <v>51</v>
      </c>
      <c r="M597" s="1">
        <v>1</v>
      </c>
      <c r="N597" s="1">
        <v>3</v>
      </c>
      <c r="O597" s="1">
        <v>3</v>
      </c>
      <c r="P597" s="1">
        <v>2</v>
      </c>
      <c r="Q597" s="24">
        <v>1</v>
      </c>
      <c r="R597" s="1">
        <v>1</v>
      </c>
      <c r="S597" s="1">
        <v>3</v>
      </c>
      <c r="T597" s="1">
        <v>4</v>
      </c>
      <c r="U597" s="1">
        <v>4</v>
      </c>
      <c r="V597" s="24">
        <v>2</v>
      </c>
      <c r="W597" s="1">
        <v>3</v>
      </c>
      <c r="X597" s="1">
        <v>6</v>
      </c>
      <c r="Y597" s="24">
        <v>1</v>
      </c>
      <c r="Z597" s="1" t="s">
        <v>48</v>
      </c>
      <c r="AA597" s="1" t="s">
        <v>48</v>
      </c>
      <c r="AB597" s="1" t="s">
        <v>48</v>
      </c>
      <c r="AC597" s="1" t="s">
        <v>48</v>
      </c>
      <c r="AD597" s="1" t="s">
        <v>48</v>
      </c>
      <c r="AE597" s="1">
        <v>3</v>
      </c>
      <c r="AF597" s="1" t="s">
        <v>48</v>
      </c>
      <c r="AG597" s="24">
        <v>1</v>
      </c>
      <c r="AH597" s="1">
        <v>3</v>
      </c>
      <c r="AI597" s="1">
        <v>1</v>
      </c>
      <c r="AJ597" s="24">
        <v>2</v>
      </c>
      <c r="AK597" s="36" t="s">
        <v>48</v>
      </c>
      <c r="AL597" s="9">
        <f t="shared" si="73"/>
        <v>-1.726391052532781</v>
      </c>
      <c r="AM597" s="9">
        <f t="shared" si="74"/>
        <v>-1.4238941186726337</v>
      </c>
      <c r="AN597">
        <f t="shared" si="75"/>
        <v>0</v>
      </c>
      <c r="AO597" s="6">
        <f t="shared" si="76"/>
        <v>0</v>
      </c>
      <c r="AP597" s="9">
        <f>($AL$3*AL597+$AM$3*AM597+$AN$3*AN597+$AO$3*AO597)+$K$3*VLOOKUP(K597,COND!$A$2:$C$7,2,FALSE)+$L$3*VLOOKUP(L597,COND!$A$2:$C$7,3,FALSE)</f>
        <v>-7.2593685293248846</v>
      </c>
      <c r="AQ597" s="28">
        <f t="shared" si="77"/>
        <v>-0.62035690219774642</v>
      </c>
      <c r="AR597" t="str">
        <f t="shared" si="78"/>
        <v>LF</v>
      </c>
      <c r="AS597">
        <v>700</v>
      </c>
      <c r="AT597">
        <v>593</v>
      </c>
      <c r="AV597" t="str">
        <f t="shared" si="79"/>
        <v>Unlikely</v>
      </c>
      <c r="AX597" t="str">
        <f>IF(VLOOKUP($B597,'Draft List'!$D$4:$AC$2598,AX$3,FALSE)&lt;&gt;0,VLOOKUP($B597,'Draft List'!$D$4:$AC$2598,AX$3,FALSE),"")</f>
        <v/>
      </c>
      <c r="AY597" t="str">
        <f>IF(VLOOKUP($B597,'Draft List'!$D$4:$AC$2598,AY$3,FALSE)&lt;&gt;0,VLOOKUP($B597,'Draft List'!$D$4:$AC$2598,AY$3,FALSE),"")</f>
        <v/>
      </c>
      <c r="AZ597" t="str">
        <f>IF(VLOOKUP($B597,'Draft List'!$D$4:$AC$2598,AZ$3,FALSE)&lt;&gt;0,VLOOKUP($B597,'Draft List'!$D$4:$AC$2598,AZ$3,FALSE),"")</f>
        <v/>
      </c>
      <c r="BA597" t="str">
        <f>IF(VLOOKUP($B597,'Draft List'!$D$4:$AC$2598,BA$3,FALSE)&lt;&gt;0,VLOOKUP($B597,'Draft List'!$D$4:$AC$2598,BA$3,FALSE),"")</f>
        <v/>
      </c>
    </row>
    <row r="598" spans="1:53" hidden="1" x14ac:dyDescent="0.25">
      <c r="A598" t="str">
        <f t="shared" si="72"/>
        <v>RPYosai Miyajima24</v>
      </c>
      <c r="B598" t="e">
        <f>VLOOKUP($A598,draft_listing_batters_stats!$A$1:$B$1324,2,FALSE)</f>
        <v>#N/A</v>
      </c>
      <c r="C598" s="1" t="s">
        <v>885</v>
      </c>
      <c r="D598" s="1" t="s">
        <v>595</v>
      </c>
      <c r="E598" s="1" t="s">
        <v>1453</v>
      </c>
      <c r="F598" s="1">
        <v>24</v>
      </c>
      <c r="G598" s="1" t="s">
        <v>44</v>
      </c>
      <c r="H598" s="1" t="s">
        <v>44</v>
      </c>
      <c r="I598" s="1" t="s">
        <v>54</v>
      </c>
      <c r="J598" s="24" t="s">
        <v>54</v>
      </c>
      <c r="K598" s="1" t="s">
        <v>47</v>
      </c>
      <c r="L598" s="24" t="s">
        <v>46</v>
      </c>
      <c r="M598" s="1">
        <v>2</v>
      </c>
      <c r="N598" s="1">
        <v>2</v>
      </c>
      <c r="O598" s="1">
        <v>1</v>
      </c>
      <c r="P598" s="1">
        <v>2</v>
      </c>
      <c r="Q598" s="24">
        <v>2</v>
      </c>
      <c r="R598" s="1">
        <v>2</v>
      </c>
      <c r="S598" s="1">
        <v>2</v>
      </c>
      <c r="T598" s="1">
        <v>2</v>
      </c>
      <c r="U598" s="1">
        <v>2</v>
      </c>
      <c r="V598" s="24">
        <v>4</v>
      </c>
      <c r="W598" s="1">
        <v>7</v>
      </c>
      <c r="X598" s="1">
        <v>1</v>
      </c>
      <c r="Y598" s="24">
        <v>1</v>
      </c>
      <c r="Z598" s="1" t="s">
        <v>48</v>
      </c>
      <c r="AA598" s="1" t="s">
        <v>48</v>
      </c>
      <c r="AB598" s="1" t="s">
        <v>48</v>
      </c>
      <c r="AC598" s="1" t="s">
        <v>48</v>
      </c>
      <c r="AD598" s="1" t="s">
        <v>48</v>
      </c>
      <c r="AE598" s="1" t="s">
        <v>48</v>
      </c>
      <c r="AF598" s="1" t="s">
        <v>48</v>
      </c>
      <c r="AG598" s="24" t="s">
        <v>48</v>
      </c>
      <c r="AH598" s="1">
        <v>1</v>
      </c>
      <c r="AI598" s="1">
        <v>1</v>
      </c>
      <c r="AJ598" s="24">
        <v>2</v>
      </c>
      <c r="AK598" s="36" t="s">
        <v>50</v>
      </c>
      <c r="AL598" s="9">
        <f t="shared" si="73"/>
        <v>-1.5810017441795292</v>
      </c>
      <c r="AM598" s="9">
        <f t="shared" si="74"/>
        <v>-1.417907570521461</v>
      </c>
      <c r="AN598">
        <f t="shared" si="75"/>
        <v>0</v>
      </c>
      <c r="AO598" s="6">
        <f t="shared" si="76"/>
        <v>0</v>
      </c>
      <c r="AP598" s="9">
        <f>($AL$3*AL598+$AM$3*AM598+$AN$3*AN598+$AO$3*AO598)+$K$3*VLOOKUP(K598,COND!$A$2:$C$7,2,FALSE)+$L$3*VLOOKUP(L598,COND!$A$2:$C$7,3,FALSE)</f>
        <v>-7.2729910206754855</v>
      </c>
      <c r="AQ598" s="28">
        <f t="shared" si="77"/>
        <v>-0.62229914828942778</v>
      </c>
      <c r="AR598" t="str">
        <f t="shared" si="78"/>
        <v>DH</v>
      </c>
      <c r="AS598">
        <v>700</v>
      </c>
      <c r="AT598">
        <v>594</v>
      </c>
      <c r="AV598" t="str">
        <f t="shared" si="79"/>
        <v>Unlikely</v>
      </c>
      <c r="AX598" t="e">
        <f>IF(VLOOKUP($B598,'Draft List'!$D$4:$AC$2598,AX$3,FALSE)&lt;&gt;0,VLOOKUP($B598,'Draft List'!$D$4:$AC$2598,AX$3,FALSE),"")</f>
        <v>#N/A</v>
      </c>
      <c r="AY598" t="e">
        <f>IF(VLOOKUP($B598,'Draft List'!$D$4:$AC$2598,AY$3,FALSE)&lt;&gt;0,VLOOKUP($B598,'Draft List'!$D$4:$AC$2598,AY$3,FALSE),"")</f>
        <v>#N/A</v>
      </c>
      <c r="AZ598" t="e">
        <f>IF(VLOOKUP($B598,'Draft List'!$D$4:$AC$2598,AZ$3,FALSE)&lt;&gt;0,VLOOKUP($B598,'Draft List'!$D$4:$AC$2598,AZ$3,FALSE),"")</f>
        <v>#N/A</v>
      </c>
      <c r="BA598" t="e">
        <f>IF(VLOOKUP($B598,'Draft List'!$D$4:$AC$2598,BA$3,FALSE)&lt;&gt;0,VLOOKUP($B598,'Draft List'!$D$4:$AC$2598,BA$3,FALSE),"")</f>
        <v>#N/A</v>
      </c>
    </row>
    <row r="599" spans="1:53" hidden="1" x14ac:dyDescent="0.25">
      <c r="A599" t="str">
        <f t="shared" si="72"/>
        <v>CLTatsukichi Nagata24</v>
      </c>
      <c r="B599" t="e">
        <f>VLOOKUP($A599,draft_listing_batters_stats!$A$1:$B$1324,2,FALSE)</f>
        <v>#N/A</v>
      </c>
      <c r="C599" s="1" t="s">
        <v>53</v>
      </c>
      <c r="D599" s="1" t="s">
        <v>677</v>
      </c>
      <c r="E599" s="1" t="s">
        <v>1483</v>
      </c>
      <c r="F599" s="1">
        <v>24</v>
      </c>
      <c r="G599" s="1" t="s">
        <v>44</v>
      </c>
      <c r="H599" s="1" t="s">
        <v>58</v>
      </c>
      <c r="I599" s="1" t="s">
        <v>54</v>
      </c>
      <c r="J599" s="24" t="s">
        <v>54</v>
      </c>
      <c r="K599" s="1" t="s">
        <v>47</v>
      </c>
      <c r="L599" s="24" t="s">
        <v>46</v>
      </c>
      <c r="M599" s="1">
        <v>2</v>
      </c>
      <c r="N599" s="1">
        <v>1</v>
      </c>
      <c r="O599" s="1">
        <v>2</v>
      </c>
      <c r="P599" s="1">
        <v>1</v>
      </c>
      <c r="Q599" s="24">
        <v>1</v>
      </c>
      <c r="R599" s="1">
        <v>2</v>
      </c>
      <c r="S599" s="1">
        <v>2</v>
      </c>
      <c r="T599" s="1">
        <v>2</v>
      </c>
      <c r="U599" s="1">
        <v>2</v>
      </c>
      <c r="V599" s="24">
        <v>4</v>
      </c>
      <c r="W599" s="1">
        <v>4</v>
      </c>
      <c r="X599" s="1">
        <v>2</v>
      </c>
      <c r="Y599" s="24">
        <v>1</v>
      </c>
      <c r="Z599" s="1" t="s">
        <v>48</v>
      </c>
      <c r="AA599" s="1" t="s">
        <v>48</v>
      </c>
      <c r="AB599" s="1" t="s">
        <v>48</v>
      </c>
      <c r="AC599" s="1" t="s">
        <v>48</v>
      </c>
      <c r="AD599" s="1" t="s">
        <v>48</v>
      </c>
      <c r="AE599" s="1" t="s">
        <v>48</v>
      </c>
      <c r="AF599" s="1" t="s">
        <v>48</v>
      </c>
      <c r="AG599" s="24" t="s">
        <v>48</v>
      </c>
      <c r="AH599" s="1">
        <v>1</v>
      </c>
      <c r="AI599" s="1">
        <v>1</v>
      </c>
      <c r="AJ599" s="24">
        <v>1</v>
      </c>
      <c r="AK599" s="36" t="s">
        <v>1077</v>
      </c>
      <c r="AL599" s="9">
        <f t="shared" si="73"/>
        <v>-1.6787260196009959</v>
      </c>
      <c r="AM599" s="9">
        <f t="shared" si="74"/>
        <v>-1.417907570521461</v>
      </c>
      <c r="AN599">
        <f t="shared" si="75"/>
        <v>0</v>
      </c>
      <c r="AO599" s="6">
        <f t="shared" si="76"/>
        <v>0</v>
      </c>
      <c r="AP599" s="9">
        <f>($AL$3*AL599+$AM$3*AM599+$AN$3*AN599+$AO$3*AO599)+$K$3*VLOOKUP(K599,COND!$A$2:$C$7,2,FALSE)+$L$3*VLOOKUP(L599,COND!$A$2:$C$7,3,FALSE)</f>
        <v>-7.2827634482176311</v>
      </c>
      <c r="AQ599" s="28">
        <f t="shared" si="77"/>
        <v>-0.6236924660542531</v>
      </c>
      <c r="AR599" t="str">
        <f t="shared" si="78"/>
        <v>DH</v>
      </c>
      <c r="AS599">
        <v>700</v>
      </c>
      <c r="AT599">
        <v>595</v>
      </c>
      <c r="AV599" t="str">
        <f t="shared" si="79"/>
        <v>Unlikely</v>
      </c>
      <c r="AX599" t="e">
        <f>IF(VLOOKUP($B599,'Draft List'!$D$4:$AC$2598,AX$3,FALSE)&lt;&gt;0,VLOOKUP($B599,'Draft List'!$D$4:$AC$2598,AX$3,FALSE),"")</f>
        <v>#N/A</v>
      </c>
      <c r="AY599" t="e">
        <f>IF(VLOOKUP($B599,'Draft List'!$D$4:$AC$2598,AY$3,FALSE)&lt;&gt;0,VLOOKUP($B599,'Draft List'!$D$4:$AC$2598,AY$3,FALSE),"")</f>
        <v>#N/A</v>
      </c>
      <c r="AZ599" t="e">
        <f>IF(VLOOKUP($B599,'Draft List'!$D$4:$AC$2598,AZ$3,FALSE)&lt;&gt;0,VLOOKUP($B599,'Draft List'!$D$4:$AC$2598,AZ$3,FALSE),"")</f>
        <v>#N/A</v>
      </c>
      <c r="BA599" t="e">
        <f>IF(VLOOKUP($B599,'Draft List'!$D$4:$AC$2598,BA$3,FALSE)&lt;&gt;0,VLOOKUP($B599,'Draft List'!$D$4:$AC$2598,BA$3,FALSE),"")</f>
        <v>#N/A</v>
      </c>
    </row>
    <row r="600" spans="1:53" hidden="1" x14ac:dyDescent="0.25">
      <c r="A600" t="str">
        <f t="shared" si="72"/>
        <v>RPDave Williamson24</v>
      </c>
      <c r="B600" t="e">
        <f>VLOOKUP($A600,draft_listing_batters_stats!$A$1:$B$1324,2,FALSE)</f>
        <v>#N/A</v>
      </c>
      <c r="C600" s="1" t="s">
        <v>885</v>
      </c>
      <c r="D600" s="1" t="s">
        <v>135</v>
      </c>
      <c r="E600" s="1" t="s">
        <v>644</v>
      </c>
      <c r="F600" s="1">
        <v>24</v>
      </c>
      <c r="G600" s="1" t="s">
        <v>58</v>
      </c>
      <c r="H600" s="1" t="s">
        <v>58</v>
      </c>
      <c r="I600" s="1" t="s">
        <v>54</v>
      </c>
      <c r="J600" s="24" t="s">
        <v>54</v>
      </c>
      <c r="K600" s="1" t="s">
        <v>47</v>
      </c>
      <c r="L600" s="24" t="s">
        <v>47</v>
      </c>
      <c r="M600" s="1">
        <v>1</v>
      </c>
      <c r="N600" s="1">
        <v>2</v>
      </c>
      <c r="O600" s="1">
        <v>1</v>
      </c>
      <c r="P600" s="1">
        <v>3</v>
      </c>
      <c r="Q600" s="24">
        <v>1</v>
      </c>
      <c r="R600" s="1">
        <v>1</v>
      </c>
      <c r="S600" s="1">
        <v>2</v>
      </c>
      <c r="T600" s="1">
        <v>2</v>
      </c>
      <c r="U600" s="1">
        <v>7</v>
      </c>
      <c r="V600" s="24">
        <v>1</v>
      </c>
      <c r="W600" s="1">
        <v>6</v>
      </c>
      <c r="X600" s="1">
        <v>2</v>
      </c>
      <c r="Y600" s="24">
        <v>1</v>
      </c>
      <c r="Z600" s="1" t="s">
        <v>48</v>
      </c>
      <c r="AA600" s="1" t="s">
        <v>48</v>
      </c>
      <c r="AB600" s="1" t="s">
        <v>48</v>
      </c>
      <c r="AC600" s="1" t="s">
        <v>48</v>
      </c>
      <c r="AD600" s="1" t="s">
        <v>48</v>
      </c>
      <c r="AE600" s="1" t="s">
        <v>48</v>
      </c>
      <c r="AF600" s="1" t="s">
        <v>48</v>
      </c>
      <c r="AG600" s="24" t="s">
        <v>48</v>
      </c>
      <c r="AH600" s="1">
        <v>2</v>
      </c>
      <c r="AI600" s="1">
        <v>4</v>
      </c>
      <c r="AJ600" s="24">
        <v>1</v>
      </c>
      <c r="AK600" s="36" t="s">
        <v>50</v>
      </c>
      <c r="AL600" s="9">
        <f t="shared" si="73"/>
        <v>-1.8538643701897062</v>
      </c>
      <c r="AM600" s="9">
        <f t="shared" si="74"/>
        <v>-1.4119646761274804</v>
      </c>
      <c r="AN600">
        <f t="shared" si="75"/>
        <v>0</v>
      </c>
      <c r="AO600" s="6">
        <f t="shared" si="76"/>
        <v>0</v>
      </c>
      <c r="AP600" s="9">
        <f>($AL$3*AL600+$AM$3*AM600+$AN$3*AN600+$AO$3*AO600)+$K$3*VLOOKUP(K600,COND!$A$2:$C$7,2,FALSE)+$L$3*VLOOKUP(L600,COND!$A$2:$C$7,3,FALSE)</f>
        <v>-7.3289625505487344</v>
      </c>
      <c r="AQ600" s="28">
        <f t="shared" si="77"/>
        <v>-0.63027936881912916</v>
      </c>
      <c r="AR600" t="str">
        <f t="shared" si="78"/>
        <v>DH</v>
      </c>
      <c r="AS600">
        <v>700</v>
      </c>
      <c r="AT600">
        <v>596</v>
      </c>
      <c r="AV600" t="str">
        <f t="shared" si="79"/>
        <v>Unlikely</v>
      </c>
      <c r="AX600" t="e">
        <f>IF(VLOOKUP($B600,'Draft List'!$D$4:$AC$2598,AX$3,FALSE)&lt;&gt;0,VLOOKUP($B600,'Draft List'!$D$4:$AC$2598,AX$3,FALSE),"")</f>
        <v>#N/A</v>
      </c>
      <c r="AY600" t="e">
        <f>IF(VLOOKUP($B600,'Draft List'!$D$4:$AC$2598,AY$3,FALSE)&lt;&gt;0,VLOOKUP($B600,'Draft List'!$D$4:$AC$2598,AY$3,FALSE),"")</f>
        <v>#N/A</v>
      </c>
      <c r="AZ600" t="e">
        <f>IF(VLOOKUP($B600,'Draft List'!$D$4:$AC$2598,AZ$3,FALSE)&lt;&gt;0,VLOOKUP($B600,'Draft List'!$D$4:$AC$2598,AZ$3,FALSE),"")</f>
        <v>#N/A</v>
      </c>
      <c r="BA600" t="e">
        <f>IF(VLOOKUP($B600,'Draft List'!$D$4:$AC$2598,BA$3,FALSE)&lt;&gt;0,VLOOKUP($B600,'Draft List'!$D$4:$AC$2598,BA$3,FALSE),"")</f>
        <v>#N/A</v>
      </c>
    </row>
    <row r="601" spans="1:53" hidden="1" x14ac:dyDescent="0.25">
      <c r="A601" t="str">
        <f t="shared" si="72"/>
        <v>RPKai MacCall23</v>
      </c>
      <c r="B601" t="e">
        <f>VLOOKUP($A601,draft_listing_batters_stats!$A$1:$B$1324,2,FALSE)</f>
        <v>#N/A</v>
      </c>
      <c r="C601" s="1" t="s">
        <v>885</v>
      </c>
      <c r="D601" s="1" t="s">
        <v>1375</v>
      </c>
      <c r="E601" s="1" t="s">
        <v>1376</v>
      </c>
      <c r="F601" s="1">
        <v>23</v>
      </c>
      <c r="G601" s="1" t="s">
        <v>44</v>
      </c>
      <c r="H601" s="1" t="s">
        <v>44</v>
      </c>
      <c r="I601" s="1" t="s">
        <v>54</v>
      </c>
      <c r="J601" s="24" t="s">
        <v>54</v>
      </c>
      <c r="K601" s="1" t="s">
        <v>47</v>
      </c>
      <c r="L601" s="24" t="s">
        <v>46</v>
      </c>
      <c r="M601" s="1">
        <v>1</v>
      </c>
      <c r="N601" s="1">
        <v>2</v>
      </c>
      <c r="O601" s="1">
        <v>1</v>
      </c>
      <c r="P601" s="1">
        <v>4</v>
      </c>
      <c r="Q601" s="24">
        <v>2</v>
      </c>
      <c r="R601" s="1">
        <v>1</v>
      </c>
      <c r="S601" s="1">
        <v>2</v>
      </c>
      <c r="T601" s="1">
        <v>2</v>
      </c>
      <c r="U601" s="1">
        <v>6</v>
      </c>
      <c r="V601" s="24">
        <v>3</v>
      </c>
      <c r="W601" s="1">
        <v>5</v>
      </c>
      <c r="X601" s="1">
        <v>4</v>
      </c>
      <c r="Y601" s="24">
        <v>1</v>
      </c>
      <c r="Z601" s="1" t="s">
        <v>48</v>
      </c>
      <c r="AA601" s="1" t="s">
        <v>48</v>
      </c>
      <c r="AB601" s="1" t="s">
        <v>48</v>
      </c>
      <c r="AC601" s="1" t="s">
        <v>48</v>
      </c>
      <c r="AD601" s="1" t="s">
        <v>48</v>
      </c>
      <c r="AE601" s="1" t="s">
        <v>48</v>
      </c>
      <c r="AF601" s="1" t="s">
        <v>48</v>
      </c>
      <c r="AG601" s="24" t="s">
        <v>48</v>
      </c>
      <c r="AH601" s="1">
        <v>2</v>
      </c>
      <c r="AI601" s="1">
        <v>3</v>
      </c>
      <c r="AJ601" s="24">
        <v>5</v>
      </c>
      <c r="AK601" s="36" t="s">
        <v>50</v>
      </c>
      <c r="AL601" s="9">
        <f t="shared" si="73"/>
        <v>-1.7241384803630417</v>
      </c>
      <c r="AM601" s="9">
        <f t="shared" si="74"/>
        <v>-1.4216415465028949</v>
      </c>
      <c r="AN601">
        <f t="shared" si="75"/>
        <v>0</v>
      </c>
      <c r="AO601" s="6">
        <f t="shared" si="76"/>
        <v>0</v>
      </c>
      <c r="AP601" s="9">
        <f>($AL$3*AL601+$AM$3*AM601+$AN$3*AN601+$AO$3*AO601)+$K$3*VLOOKUP(K601,COND!$A$2:$C$7,2,FALSE)+$L$3*VLOOKUP(L601,COND!$A$2:$C$7,3,FALSE)</f>
        <v>-7.3321124060710421</v>
      </c>
      <c r="AQ601" s="28">
        <f t="shared" si="77"/>
        <v>-0.63072846395305948</v>
      </c>
      <c r="AR601" t="str">
        <f t="shared" si="78"/>
        <v>DH</v>
      </c>
      <c r="AS601">
        <v>700</v>
      </c>
      <c r="AT601">
        <v>597</v>
      </c>
      <c r="AV601" t="str">
        <f t="shared" si="79"/>
        <v>Unlikely</v>
      </c>
      <c r="AX601" t="e">
        <f>IF(VLOOKUP($B601,'Draft List'!$D$4:$AC$2598,AX$3,FALSE)&lt;&gt;0,VLOOKUP($B601,'Draft List'!$D$4:$AC$2598,AX$3,FALSE),"")</f>
        <v>#N/A</v>
      </c>
      <c r="AY601" t="e">
        <f>IF(VLOOKUP($B601,'Draft List'!$D$4:$AC$2598,AY$3,FALSE)&lt;&gt;0,VLOOKUP($B601,'Draft List'!$D$4:$AC$2598,AY$3,FALSE),"")</f>
        <v>#N/A</v>
      </c>
      <c r="AZ601" t="e">
        <f>IF(VLOOKUP($B601,'Draft List'!$D$4:$AC$2598,AZ$3,FALSE)&lt;&gt;0,VLOOKUP($B601,'Draft List'!$D$4:$AC$2598,AZ$3,FALSE),"")</f>
        <v>#N/A</v>
      </c>
      <c r="BA601" t="e">
        <f>IF(VLOOKUP($B601,'Draft List'!$D$4:$AC$2598,BA$3,FALSE)&lt;&gt;0,VLOOKUP($B601,'Draft List'!$D$4:$AC$2598,BA$3,FALSE),"")</f>
        <v>#N/A</v>
      </c>
    </row>
    <row r="602" spans="1:53" hidden="1" x14ac:dyDescent="0.25">
      <c r="A602" t="str">
        <f t="shared" si="72"/>
        <v>RPChris Davis21</v>
      </c>
      <c r="B602" t="e">
        <f>VLOOKUP($A602,draft_listing_batters_stats!$A$1:$B$1324,2,FALSE)</f>
        <v>#N/A</v>
      </c>
      <c r="C602" s="1" t="s">
        <v>885</v>
      </c>
      <c r="D602" s="1" t="s">
        <v>212</v>
      </c>
      <c r="E602" s="1" t="s">
        <v>144</v>
      </c>
      <c r="F602" s="1">
        <v>21</v>
      </c>
      <c r="G602" s="1" t="s">
        <v>58</v>
      </c>
      <c r="H602" s="1" t="s">
        <v>58</v>
      </c>
      <c r="I602" s="1" t="s">
        <v>54</v>
      </c>
      <c r="J602" s="24" t="s">
        <v>54</v>
      </c>
      <c r="K602" s="1" t="s">
        <v>51</v>
      </c>
      <c r="L602" s="24" t="s">
        <v>46</v>
      </c>
      <c r="M602" s="1">
        <v>1</v>
      </c>
      <c r="N602" s="1">
        <v>2</v>
      </c>
      <c r="O602" s="1">
        <v>1</v>
      </c>
      <c r="P602" s="1">
        <v>1</v>
      </c>
      <c r="Q602" s="24">
        <v>1</v>
      </c>
      <c r="R602" s="1">
        <v>2</v>
      </c>
      <c r="S602" s="1">
        <v>5</v>
      </c>
      <c r="T602" s="1">
        <v>1</v>
      </c>
      <c r="U602" s="1">
        <v>1</v>
      </c>
      <c r="V602" s="24">
        <v>4</v>
      </c>
      <c r="W602" s="1">
        <v>8</v>
      </c>
      <c r="X602" s="1">
        <v>2</v>
      </c>
      <c r="Y602" s="24">
        <v>1</v>
      </c>
      <c r="Z602" s="1" t="s">
        <v>48</v>
      </c>
      <c r="AA602" s="1" t="s">
        <v>48</v>
      </c>
      <c r="AB602" s="1" t="s">
        <v>48</v>
      </c>
      <c r="AC602" s="1" t="s">
        <v>48</v>
      </c>
      <c r="AD602" s="1" t="s">
        <v>48</v>
      </c>
      <c r="AE602" s="1" t="s">
        <v>48</v>
      </c>
      <c r="AF602" s="1" t="s">
        <v>48</v>
      </c>
      <c r="AG602" s="24" t="s">
        <v>48</v>
      </c>
      <c r="AH602" s="1">
        <v>1</v>
      </c>
      <c r="AI602" s="1">
        <v>1</v>
      </c>
      <c r="AJ602" s="24">
        <v>1</v>
      </c>
      <c r="AK602" s="36" t="s">
        <v>832</v>
      </c>
      <c r="AL602" s="9">
        <f t="shared" si="73"/>
        <v>-2.0332834702088682</v>
      </c>
      <c r="AM602" s="9">
        <f t="shared" si="74"/>
        <v>-1.437498975698833</v>
      </c>
      <c r="AN602">
        <f t="shared" si="75"/>
        <v>0</v>
      </c>
      <c r="AO602" s="6">
        <f t="shared" si="76"/>
        <v>0</v>
      </c>
      <c r="AP602" s="9">
        <f>($AL$3*AL602+$AM$3*AM602+$AN$3*AN602+$AO$3*AO602)+$K$3*VLOOKUP(K602,COND!$A$2:$C$7,2,FALSE)+$L$3*VLOOKUP(L602,COND!$A$2:$C$7,3,FALSE)</f>
        <v>-7.3533160554068804</v>
      </c>
      <c r="AQ602" s="28">
        <f t="shared" si="77"/>
        <v>-0.63375160443390099</v>
      </c>
      <c r="AR602" t="str">
        <f t="shared" si="78"/>
        <v>DH</v>
      </c>
      <c r="AS602">
        <v>700</v>
      </c>
      <c r="AT602">
        <v>598</v>
      </c>
      <c r="AV602" t="str">
        <f t="shared" si="79"/>
        <v>Unlikely</v>
      </c>
      <c r="AX602" t="e">
        <f>IF(VLOOKUP($B602,'Draft List'!$D$4:$AC$2598,AX$3,FALSE)&lt;&gt;0,VLOOKUP($B602,'Draft List'!$D$4:$AC$2598,AX$3,FALSE),"")</f>
        <v>#N/A</v>
      </c>
      <c r="AY602" t="e">
        <f>IF(VLOOKUP($B602,'Draft List'!$D$4:$AC$2598,AY$3,FALSE)&lt;&gt;0,VLOOKUP($B602,'Draft List'!$D$4:$AC$2598,AY$3,FALSE),"")</f>
        <v>#N/A</v>
      </c>
      <c r="AZ602" t="e">
        <f>IF(VLOOKUP($B602,'Draft List'!$D$4:$AC$2598,AZ$3,FALSE)&lt;&gt;0,VLOOKUP($B602,'Draft List'!$D$4:$AC$2598,AZ$3,FALSE),"")</f>
        <v>#N/A</v>
      </c>
      <c r="BA602" t="e">
        <f>IF(VLOOKUP($B602,'Draft List'!$D$4:$AC$2598,BA$3,FALSE)&lt;&gt;0,VLOOKUP($B602,'Draft List'!$D$4:$AC$2598,BA$3,FALSE),"")</f>
        <v>#N/A</v>
      </c>
    </row>
    <row r="603" spans="1:53" hidden="1" x14ac:dyDescent="0.25">
      <c r="A603" t="str">
        <f t="shared" si="72"/>
        <v>SPMathew Robbins18</v>
      </c>
      <c r="B603" t="e">
        <f>VLOOKUP($A603,draft_listing_batters_stats!$A$1:$B$1324,2,FALSE)</f>
        <v>#N/A</v>
      </c>
      <c r="C603" s="1" t="s">
        <v>25</v>
      </c>
      <c r="D603" s="1" t="s">
        <v>1596</v>
      </c>
      <c r="E603" s="1" t="s">
        <v>1597</v>
      </c>
      <c r="F603" s="1">
        <v>18</v>
      </c>
      <c r="G603" s="1" t="s">
        <v>58</v>
      </c>
      <c r="H603" s="1" t="s">
        <v>58</v>
      </c>
      <c r="I603" s="1" t="s">
        <v>54</v>
      </c>
      <c r="J603" s="24" t="s">
        <v>54</v>
      </c>
      <c r="K603" s="1" t="s">
        <v>51</v>
      </c>
      <c r="L603" s="24" t="s">
        <v>46</v>
      </c>
      <c r="M603" s="1">
        <v>1</v>
      </c>
      <c r="N603" s="1">
        <v>2</v>
      </c>
      <c r="O603" s="1">
        <v>1</v>
      </c>
      <c r="P603" s="1">
        <v>1</v>
      </c>
      <c r="Q603" s="24">
        <v>1</v>
      </c>
      <c r="R603" s="1">
        <v>2</v>
      </c>
      <c r="S603" s="1">
        <v>5</v>
      </c>
      <c r="T603" s="1">
        <v>1</v>
      </c>
      <c r="U603" s="1">
        <v>1</v>
      </c>
      <c r="V603" s="24">
        <v>4</v>
      </c>
      <c r="W603" s="1">
        <v>5</v>
      </c>
      <c r="X603" s="1">
        <v>1</v>
      </c>
      <c r="Y603" s="24">
        <v>1</v>
      </c>
      <c r="Z603" s="1" t="s">
        <v>48</v>
      </c>
      <c r="AA603" s="1" t="s">
        <v>48</v>
      </c>
      <c r="AB603" s="1" t="s">
        <v>48</v>
      </c>
      <c r="AC603" s="1" t="s">
        <v>48</v>
      </c>
      <c r="AD603" s="1" t="s">
        <v>48</v>
      </c>
      <c r="AE603" s="1" t="s">
        <v>48</v>
      </c>
      <c r="AF603" s="1" t="s">
        <v>48</v>
      </c>
      <c r="AG603" s="24" t="s">
        <v>48</v>
      </c>
      <c r="AH603" s="1">
        <v>2</v>
      </c>
      <c r="AI603" s="1">
        <v>1</v>
      </c>
      <c r="AJ603" s="24">
        <v>1</v>
      </c>
      <c r="AK603" s="36" t="s">
        <v>824</v>
      </c>
      <c r="AL603" s="9">
        <f t="shared" si="73"/>
        <v>-2.0332834702088682</v>
      </c>
      <c r="AM603" s="9">
        <f t="shared" si="74"/>
        <v>-1.437498975698833</v>
      </c>
      <c r="AN603">
        <f t="shared" si="75"/>
        <v>0</v>
      </c>
      <c r="AO603" s="6">
        <f t="shared" si="76"/>
        <v>0</v>
      </c>
      <c r="AP603" s="9">
        <f>($AL$3*AL603+$AM$3*AM603+$AN$3*AN603+$AO$3*AO603)+$K$3*VLOOKUP(K603,COND!$A$2:$C$7,2,FALSE)+$L$3*VLOOKUP(L603,COND!$A$2:$C$7,3,FALSE)</f>
        <v>-7.3533160554068804</v>
      </c>
      <c r="AQ603" s="28">
        <f t="shared" si="77"/>
        <v>-0.63375160443390099</v>
      </c>
      <c r="AR603" t="str">
        <f t="shared" si="78"/>
        <v>DH</v>
      </c>
      <c r="AS603">
        <v>700</v>
      </c>
      <c r="AT603">
        <v>599</v>
      </c>
      <c r="AV603" t="str">
        <f t="shared" si="79"/>
        <v>Unlikely</v>
      </c>
      <c r="AX603" t="e">
        <f>IF(VLOOKUP($B603,'Draft List'!$D$4:$AC$2598,AX$3,FALSE)&lt;&gt;0,VLOOKUP($B603,'Draft List'!$D$4:$AC$2598,AX$3,FALSE),"")</f>
        <v>#N/A</v>
      </c>
      <c r="AY603" t="e">
        <f>IF(VLOOKUP($B603,'Draft List'!$D$4:$AC$2598,AY$3,FALSE)&lt;&gt;0,VLOOKUP($B603,'Draft List'!$D$4:$AC$2598,AY$3,FALSE),"")</f>
        <v>#N/A</v>
      </c>
      <c r="AZ603" t="e">
        <f>IF(VLOOKUP($B603,'Draft List'!$D$4:$AC$2598,AZ$3,FALSE)&lt;&gt;0,VLOOKUP($B603,'Draft List'!$D$4:$AC$2598,AZ$3,FALSE),"")</f>
        <v>#N/A</v>
      </c>
      <c r="BA603" t="e">
        <f>IF(VLOOKUP($B603,'Draft List'!$D$4:$AC$2598,BA$3,FALSE)&lt;&gt;0,VLOOKUP($B603,'Draft List'!$D$4:$AC$2598,BA$3,FALSE),"")</f>
        <v>#N/A</v>
      </c>
    </row>
    <row r="604" spans="1:53" hidden="1" x14ac:dyDescent="0.25">
      <c r="A604" t="str">
        <f t="shared" si="72"/>
        <v>SPTomás Silva24</v>
      </c>
      <c r="B604" t="e">
        <f>VLOOKUP($A604,draft_listing_batters_stats!$A$1:$B$1324,2,FALSE)</f>
        <v>#N/A</v>
      </c>
      <c r="C604" s="1" t="s">
        <v>25</v>
      </c>
      <c r="D604" s="1" t="s">
        <v>376</v>
      </c>
      <c r="E604" s="1" t="s">
        <v>1650</v>
      </c>
      <c r="F604" s="1">
        <v>24</v>
      </c>
      <c r="G604" s="1" t="s">
        <v>44</v>
      </c>
      <c r="H604" s="1" t="s">
        <v>44</v>
      </c>
      <c r="I604" s="1" t="s">
        <v>54</v>
      </c>
      <c r="J604" s="24" t="s">
        <v>54</v>
      </c>
      <c r="K604" s="1" t="s">
        <v>46</v>
      </c>
      <c r="L604" s="24" t="s">
        <v>51</v>
      </c>
      <c r="M604" s="1">
        <v>2</v>
      </c>
      <c r="N604" s="1">
        <v>2</v>
      </c>
      <c r="O604" s="1">
        <v>2</v>
      </c>
      <c r="P604" s="1">
        <v>1</v>
      </c>
      <c r="Q604" s="24">
        <v>2</v>
      </c>
      <c r="R604" s="1">
        <v>2</v>
      </c>
      <c r="S604" s="1">
        <v>3</v>
      </c>
      <c r="T604" s="1">
        <v>2</v>
      </c>
      <c r="U604" s="1">
        <v>1</v>
      </c>
      <c r="V604" s="24">
        <v>4</v>
      </c>
      <c r="W604" s="1">
        <v>6</v>
      </c>
      <c r="X604" s="1">
        <v>1</v>
      </c>
      <c r="Y604" s="24">
        <v>1</v>
      </c>
      <c r="Z604" s="1" t="s">
        <v>48</v>
      </c>
      <c r="AA604" s="1" t="s">
        <v>48</v>
      </c>
      <c r="AB604" s="1" t="s">
        <v>48</v>
      </c>
      <c r="AC604" s="1" t="s">
        <v>48</v>
      </c>
      <c r="AD604" s="1" t="s">
        <v>48</v>
      </c>
      <c r="AE604" s="1" t="s">
        <v>48</v>
      </c>
      <c r="AF604" s="1" t="s">
        <v>48</v>
      </c>
      <c r="AG604" s="24" t="s">
        <v>48</v>
      </c>
      <c r="AH604" s="1">
        <v>3</v>
      </c>
      <c r="AI604" s="1">
        <v>7</v>
      </c>
      <c r="AJ604" s="24">
        <v>8</v>
      </c>
      <c r="AK604" s="36" t="s">
        <v>50</v>
      </c>
      <c r="AL604" s="9">
        <f t="shared" si="73"/>
        <v>-1.5876498001652086</v>
      </c>
      <c r="AM604" s="9">
        <f t="shared" si="74"/>
        <v>-1.4565572409123384</v>
      </c>
      <c r="AN604">
        <f t="shared" si="75"/>
        <v>1</v>
      </c>
      <c r="AO604" s="6">
        <f t="shared" si="76"/>
        <v>0</v>
      </c>
      <c r="AP604" s="9">
        <f>($AL$3*AL604+$AM$3*AM604+$AN$3*AN604+$AO$3*AO604)+$K$3*VLOOKUP(K604,COND!$A$2:$C$7,2,FALSE)+$L$3*VLOOKUP(L604,COND!$A$2:$C$7,3,FALSE)</f>
        <v>-7.3707852042979152</v>
      </c>
      <c r="AQ604" s="28">
        <f t="shared" si="77"/>
        <v>-0.63624229319892756</v>
      </c>
      <c r="AR604" t="str">
        <f t="shared" si="78"/>
        <v>DH</v>
      </c>
      <c r="AS604">
        <v>700</v>
      </c>
      <c r="AT604">
        <v>600</v>
      </c>
      <c r="AV604" t="str">
        <f t="shared" si="79"/>
        <v>Unlikely</v>
      </c>
      <c r="AX604" t="e">
        <f>IF(VLOOKUP($B604,'Draft List'!$D$4:$AC$2598,AX$3,FALSE)&lt;&gt;0,VLOOKUP($B604,'Draft List'!$D$4:$AC$2598,AX$3,FALSE),"")</f>
        <v>#N/A</v>
      </c>
      <c r="AY604" t="e">
        <f>IF(VLOOKUP($B604,'Draft List'!$D$4:$AC$2598,AY$3,FALSE)&lt;&gt;0,VLOOKUP($B604,'Draft List'!$D$4:$AC$2598,AY$3,FALSE),"")</f>
        <v>#N/A</v>
      </c>
      <c r="AZ604" t="e">
        <f>IF(VLOOKUP($B604,'Draft List'!$D$4:$AC$2598,AZ$3,FALSE)&lt;&gt;0,VLOOKUP($B604,'Draft List'!$D$4:$AC$2598,AZ$3,FALSE),"")</f>
        <v>#N/A</v>
      </c>
      <c r="BA604" t="e">
        <f>IF(VLOOKUP($B604,'Draft List'!$D$4:$AC$2598,BA$3,FALSE)&lt;&gt;0,VLOOKUP($B604,'Draft List'!$D$4:$AC$2598,BA$3,FALSE),"")</f>
        <v>#N/A</v>
      </c>
    </row>
    <row r="605" spans="1:53" hidden="1" x14ac:dyDescent="0.25">
      <c r="A605" t="str">
        <f t="shared" si="72"/>
        <v>SPTyler Johnston18</v>
      </c>
      <c r="B605" t="e">
        <f>VLOOKUP($A605,draft_listing_batters_stats!$A$1:$B$1324,2,FALSE)</f>
        <v>#N/A</v>
      </c>
      <c r="C605" s="1" t="s">
        <v>25</v>
      </c>
      <c r="D605" s="1" t="s">
        <v>509</v>
      </c>
      <c r="E605" s="1" t="s">
        <v>426</v>
      </c>
      <c r="F605" s="1">
        <v>18</v>
      </c>
      <c r="G605" s="1" t="s">
        <v>44</v>
      </c>
      <c r="H605" s="1" t="s">
        <v>44</v>
      </c>
      <c r="I605" s="1" t="s">
        <v>54</v>
      </c>
      <c r="J605" s="24" t="s">
        <v>54</v>
      </c>
      <c r="K605" s="1" t="s">
        <v>47</v>
      </c>
      <c r="L605" s="24" t="s">
        <v>46</v>
      </c>
      <c r="M605" s="1">
        <v>1</v>
      </c>
      <c r="N605" s="1">
        <v>1</v>
      </c>
      <c r="O605" s="1">
        <v>1</v>
      </c>
      <c r="P605" s="1">
        <v>1</v>
      </c>
      <c r="Q605" s="24">
        <v>1</v>
      </c>
      <c r="R605" s="1">
        <v>2</v>
      </c>
      <c r="S605" s="1">
        <v>1</v>
      </c>
      <c r="T605" s="1">
        <v>4</v>
      </c>
      <c r="U605" s="1">
        <v>2</v>
      </c>
      <c r="V605" s="24">
        <v>1</v>
      </c>
      <c r="W605" s="1">
        <v>7</v>
      </c>
      <c r="X605" s="1">
        <v>3</v>
      </c>
      <c r="Y605" s="24">
        <v>1</v>
      </c>
      <c r="Z605" s="1" t="s">
        <v>48</v>
      </c>
      <c r="AA605" s="1" t="s">
        <v>48</v>
      </c>
      <c r="AB605" s="1" t="s">
        <v>48</v>
      </c>
      <c r="AC605" s="1" t="s">
        <v>48</v>
      </c>
      <c r="AD605" s="1" t="s">
        <v>48</v>
      </c>
      <c r="AE605" s="1" t="s">
        <v>48</v>
      </c>
      <c r="AF605" s="1" t="s">
        <v>48</v>
      </c>
      <c r="AG605" s="24" t="s">
        <v>48</v>
      </c>
      <c r="AH605" s="1">
        <v>4</v>
      </c>
      <c r="AI605" s="1">
        <v>4</v>
      </c>
      <c r="AJ605" s="24">
        <v>1</v>
      </c>
      <c r="AK605" s="36" t="s">
        <v>826</v>
      </c>
      <c r="AL605" s="9">
        <f t="shared" si="73"/>
        <v>-2.0843433498275723</v>
      </c>
      <c r="AM605" s="9">
        <f t="shared" si="74"/>
        <v>-1.4228934815436118</v>
      </c>
      <c r="AN605">
        <f t="shared" si="75"/>
        <v>0</v>
      </c>
      <c r="AO605" s="6">
        <f t="shared" si="76"/>
        <v>0</v>
      </c>
      <c r="AP605" s="9">
        <f>($AL$3*AL605+$AM$3*AM605+$AN$3*AN605+$AO$3*AO605)+$K$3*VLOOKUP(K605,COND!$A$2:$C$7,2,FALSE)+$L$3*VLOOKUP(L605,COND!$A$2:$C$7,3,FALSE)</f>
        <v>-7.3831561135060984</v>
      </c>
      <c r="AQ605" s="28">
        <f t="shared" si="77"/>
        <v>-0.63800609318541668</v>
      </c>
      <c r="AR605" t="str">
        <f t="shared" si="78"/>
        <v>DH</v>
      </c>
      <c r="AS605">
        <v>700</v>
      </c>
      <c r="AT605">
        <v>601</v>
      </c>
      <c r="AV605" t="str">
        <f t="shared" si="79"/>
        <v>Unlikely</v>
      </c>
      <c r="AX605" t="e">
        <f>IF(VLOOKUP($B605,'Draft List'!$D$4:$AC$2598,AX$3,FALSE)&lt;&gt;0,VLOOKUP($B605,'Draft List'!$D$4:$AC$2598,AX$3,FALSE),"")</f>
        <v>#N/A</v>
      </c>
      <c r="AY605" t="e">
        <f>IF(VLOOKUP($B605,'Draft List'!$D$4:$AC$2598,AY$3,FALSE)&lt;&gt;0,VLOOKUP($B605,'Draft List'!$D$4:$AC$2598,AY$3,FALSE),"")</f>
        <v>#N/A</v>
      </c>
      <c r="AZ605" t="e">
        <f>IF(VLOOKUP($B605,'Draft List'!$D$4:$AC$2598,AZ$3,FALSE)&lt;&gt;0,VLOOKUP($B605,'Draft List'!$D$4:$AC$2598,AZ$3,FALSE),"")</f>
        <v>#N/A</v>
      </c>
      <c r="BA605" t="e">
        <f>IF(VLOOKUP($B605,'Draft List'!$D$4:$AC$2598,BA$3,FALSE)&lt;&gt;0,VLOOKUP($B605,'Draft List'!$D$4:$AC$2598,BA$3,FALSE),"")</f>
        <v>#N/A</v>
      </c>
    </row>
    <row r="606" spans="1:53" hidden="1" x14ac:dyDescent="0.25">
      <c r="A606" t="str">
        <f t="shared" si="72"/>
        <v>RPElton Evison21</v>
      </c>
      <c r="B606" t="e">
        <f>VLOOKUP($A606,draft_listing_batters_stats!$A$1:$B$1324,2,FALSE)</f>
        <v>#N/A</v>
      </c>
      <c r="C606" s="1" t="s">
        <v>885</v>
      </c>
      <c r="D606" s="1" t="s">
        <v>1155</v>
      </c>
      <c r="E606" s="1" t="s">
        <v>1156</v>
      </c>
      <c r="F606" s="1">
        <v>21</v>
      </c>
      <c r="G606" s="1" t="s">
        <v>44</v>
      </c>
      <c r="H606" s="1" t="s">
        <v>58</v>
      </c>
      <c r="I606" s="1" t="s">
        <v>54</v>
      </c>
      <c r="J606" s="24" t="s">
        <v>54</v>
      </c>
      <c r="K606" s="1" t="s">
        <v>51</v>
      </c>
      <c r="L606" s="24" t="s">
        <v>51</v>
      </c>
      <c r="M606" s="1">
        <v>2</v>
      </c>
      <c r="N606" s="1">
        <v>2</v>
      </c>
      <c r="O606" s="1">
        <v>1</v>
      </c>
      <c r="P606" s="1">
        <v>1</v>
      </c>
      <c r="Q606" s="24">
        <v>1</v>
      </c>
      <c r="R606" s="1">
        <v>2</v>
      </c>
      <c r="S606" s="1">
        <v>2</v>
      </c>
      <c r="T606" s="1">
        <v>1</v>
      </c>
      <c r="U606" s="1">
        <v>3</v>
      </c>
      <c r="V606" s="24">
        <v>3</v>
      </c>
      <c r="W606" s="1">
        <v>5</v>
      </c>
      <c r="X606" s="1">
        <v>1</v>
      </c>
      <c r="Y606" s="24">
        <v>1</v>
      </c>
      <c r="Z606" s="1" t="s">
        <v>48</v>
      </c>
      <c r="AA606" s="1" t="s">
        <v>48</v>
      </c>
      <c r="AB606" s="1" t="s">
        <v>48</v>
      </c>
      <c r="AC606" s="1" t="s">
        <v>48</v>
      </c>
      <c r="AD606" s="1" t="s">
        <v>48</v>
      </c>
      <c r="AE606" s="1" t="s">
        <v>48</v>
      </c>
      <c r="AF606" s="1" t="s">
        <v>48</v>
      </c>
      <c r="AG606" s="24" t="s">
        <v>48</v>
      </c>
      <c r="AH606" s="1">
        <v>2</v>
      </c>
      <c r="AI606" s="1">
        <v>1</v>
      </c>
      <c r="AJ606" s="24">
        <v>1</v>
      </c>
      <c r="AK606" s="36" t="s">
        <v>900</v>
      </c>
      <c r="AL606" s="9">
        <f t="shared" si="73"/>
        <v>-1.7107276340061941</v>
      </c>
      <c r="AM606" s="9">
        <f t="shared" si="74"/>
        <v>-1.451275854352865</v>
      </c>
      <c r="AN606">
        <f t="shared" si="75"/>
        <v>0</v>
      </c>
      <c r="AO606" s="6">
        <f t="shared" si="76"/>
        <v>0</v>
      </c>
      <c r="AP606" s="9">
        <f>($AL$3*AL606+$AM$3*AM606+$AN$3*AN606+$AO$3*AO606)+$K$3*VLOOKUP(K606,COND!$A$2:$C$7,2,FALSE)+$L$3*VLOOKUP(L606,COND!$A$2:$C$7,3,FALSE)</f>
        <v>-7.3863830156350012</v>
      </c>
      <c r="AQ606" s="28">
        <f t="shared" si="77"/>
        <v>-0.63846617334893419</v>
      </c>
      <c r="AR606" t="str">
        <f t="shared" si="78"/>
        <v>DH</v>
      </c>
      <c r="AS606">
        <v>700</v>
      </c>
      <c r="AT606">
        <v>602</v>
      </c>
      <c r="AV606" t="str">
        <f t="shared" si="79"/>
        <v>Unlikely</v>
      </c>
      <c r="AX606" t="e">
        <f>IF(VLOOKUP($B606,'Draft List'!$D$4:$AC$2598,AX$3,FALSE)&lt;&gt;0,VLOOKUP($B606,'Draft List'!$D$4:$AC$2598,AX$3,FALSE),"")</f>
        <v>#N/A</v>
      </c>
      <c r="AY606" t="e">
        <f>IF(VLOOKUP($B606,'Draft List'!$D$4:$AC$2598,AY$3,FALSE)&lt;&gt;0,VLOOKUP($B606,'Draft List'!$D$4:$AC$2598,AY$3,FALSE),"")</f>
        <v>#N/A</v>
      </c>
      <c r="AZ606" t="e">
        <f>IF(VLOOKUP($B606,'Draft List'!$D$4:$AC$2598,AZ$3,FALSE)&lt;&gt;0,VLOOKUP($B606,'Draft List'!$D$4:$AC$2598,AZ$3,FALSE),"")</f>
        <v>#N/A</v>
      </c>
      <c r="BA606" t="e">
        <f>IF(VLOOKUP($B606,'Draft List'!$D$4:$AC$2598,BA$3,FALSE)&lt;&gt;0,VLOOKUP($B606,'Draft List'!$D$4:$AC$2598,BA$3,FALSE),"")</f>
        <v>#N/A</v>
      </c>
    </row>
    <row r="607" spans="1:53" hidden="1" x14ac:dyDescent="0.25">
      <c r="A607" t="str">
        <f t="shared" si="72"/>
        <v>1BRaúl Peña21</v>
      </c>
      <c r="B607">
        <f>VLOOKUP($A607,draft_listing_batters_stats!$A$1:$B$1324,2,FALSE)</f>
        <v>9911</v>
      </c>
      <c r="C607" s="1" t="s">
        <v>94</v>
      </c>
      <c r="D607" s="1" t="s">
        <v>233</v>
      </c>
      <c r="E607" s="1" t="s">
        <v>1547</v>
      </c>
      <c r="F607" s="1">
        <v>21</v>
      </c>
      <c r="G607" s="1" t="s">
        <v>44</v>
      </c>
      <c r="H607" s="1" t="s">
        <v>44</v>
      </c>
      <c r="I607" s="1" t="s">
        <v>54</v>
      </c>
      <c r="J607" s="24" t="s">
        <v>54</v>
      </c>
      <c r="K607" s="1" t="s">
        <v>46</v>
      </c>
      <c r="L607" s="24" t="s">
        <v>46</v>
      </c>
      <c r="M607" s="1">
        <v>1</v>
      </c>
      <c r="N607" s="1">
        <v>1</v>
      </c>
      <c r="O607" s="1">
        <v>2</v>
      </c>
      <c r="P607" s="1">
        <v>1</v>
      </c>
      <c r="Q607" s="24">
        <v>1</v>
      </c>
      <c r="R607" s="1">
        <v>1</v>
      </c>
      <c r="S607" s="1">
        <v>4</v>
      </c>
      <c r="T607" s="1">
        <v>4</v>
      </c>
      <c r="U607" s="1">
        <v>2</v>
      </c>
      <c r="V607" s="24">
        <v>5</v>
      </c>
      <c r="W607" s="1">
        <v>5</v>
      </c>
      <c r="X607" s="1">
        <v>6</v>
      </c>
      <c r="Y607" s="24">
        <v>1</v>
      </c>
      <c r="Z607" s="1" t="s">
        <v>48</v>
      </c>
      <c r="AA607" s="1">
        <v>2</v>
      </c>
      <c r="AB607" s="1" t="s">
        <v>48</v>
      </c>
      <c r="AC607" s="1" t="s">
        <v>48</v>
      </c>
      <c r="AD607" s="1" t="s">
        <v>48</v>
      </c>
      <c r="AE607" s="1">
        <v>2</v>
      </c>
      <c r="AF607" s="1" t="s">
        <v>48</v>
      </c>
      <c r="AG607" s="24">
        <v>2</v>
      </c>
      <c r="AH607" s="1">
        <v>7</v>
      </c>
      <c r="AI607" s="1">
        <v>6</v>
      </c>
      <c r="AJ607" s="24">
        <v>4</v>
      </c>
      <c r="AK607" s="36" t="s">
        <v>854</v>
      </c>
      <c r="AL607" s="9">
        <f t="shared" si="73"/>
        <v>-2.0012818558036707</v>
      </c>
      <c r="AM607" s="9">
        <f t="shared" si="74"/>
        <v>-1.4322043196218419</v>
      </c>
      <c r="AN607">
        <f t="shared" si="75"/>
        <v>0</v>
      </c>
      <c r="AO607" s="6">
        <f t="shared" si="76"/>
        <v>0</v>
      </c>
      <c r="AP607" s="9">
        <f>($AL$3*AL607+$AM$3*AM607+$AN$3*AN607+$AO$3*AO607)+$K$3*VLOOKUP(K607,COND!$A$2:$C$7,2,FALSE)+$L$3*VLOOKUP(L607,COND!$A$2:$C$7,3,FALSE)</f>
        <v>-7.3865800210424695</v>
      </c>
      <c r="AQ607" s="28">
        <f t="shared" si="77"/>
        <v>-0.63849426167527978</v>
      </c>
      <c r="AR607" t="str">
        <f t="shared" si="78"/>
        <v>RF</v>
      </c>
      <c r="AS607">
        <v>700</v>
      </c>
      <c r="AT607">
        <v>603</v>
      </c>
      <c r="AV607" t="str">
        <f t="shared" si="79"/>
        <v>Unlikely</v>
      </c>
      <c r="AX607" t="str">
        <f>IF(VLOOKUP($B607,'Draft List'!$D$4:$AC$2598,AX$3,FALSE)&lt;&gt;0,VLOOKUP($B607,'Draft List'!$D$4:$AC$2598,AX$3,FALSE),"")</f>
        <v/>
      </c>
      <c r="AY607" t="str">
        <f>IF(VLOOKUP($B607,'Draft List'!$D$4:$AC$2598,AY$3,FALSE)&lt;&gt;0,VLOOKUP($B607,'Draft List'!$D$4:$AC$2598,AY$3,FALSE),"")</f>
        <v/>
      </c>
      <c r="AZ607" t="str">
        <f>IF(VLOOKUP($B607,'Draft List'!$D$4:$AC$2598,AZ$3,FALSE)&lt;&gt;0,VLOOKUP($B607,'Draft List'!$D$4:$AC$2598,AZ$3,FALSE),"")</f>
        <v/>
      </c>
      <c r="BA607" t="str">
        <f>IF(VLOOKUP($B607,'Draft List'!$D$4:$AC$2598,BA$3,FALSE)&lt;&gt;0,VLOOKUP($B607,'Draft List'!$D$4:$AC$2598,BA$3,FALSE),"")</f>
        <v/>
      </c>
    </row>
    <row r="608" spans="1:53" hidden="1" x14ac:dyDescent="0.25">
      <c r="A608" t="str">
        <f t="shared" si="72"/>
        <v>RPGarry Atkins22</v>
      </c>
      <c r="B608" t="e">
        <f>VLOOKUP($A608,draft_listing_batters_stats!$A$1:$B$1324,2,FALSE)</f>
        <v>#N/A</v>
      </c>
      <c r="C608" s="1" t="s">
        <v>885</v>
      </c>
      <c r="D608" s="1" t="s">
        <v>669</v>
      </c>
      <c r="E608" s="1" t="s">
        <v>1013</v>
      </c>
      <c r="F608" s="1">
        <v>22</v>
      </c>
      <c r="G608" s="1" t="s">
        <v>44</v>
      </c>
      <c r="H608" s="1" t="s">
        <v>44</v>
      </c>
      <c r="I608" s="1" t="s">
        <v>54</v>
      </c>
      <c r="J608" s="24" t="s">
        <v>54</v>
      </c>
      <c r="K608" s="1" t="s">
        <v>47</v>
      </c>
      <c r="L608" s="24" t="s">
        <v>46</v>
      </c>
      <c r="M608" s="1">
        <v>2</v>
      </c>
      <c r="N608" s="1">
        <v>2</v>
      </c>
      <c r="O608" s="1">
        <v>2</v>
      </c>
      <c r="P608" s="1">
        <v>1</v>
      </c>
      <c r="Q608" s="24">
        <v>2</v>
      </c>
      <c r="R608" s="1">
        <v>2</v>
      </c>
      <c r="S608" s="1">
        <v>2</v>
      </c>
      <c r="T608" s="1">
        <v>2</v>
      </c>
      <c r="U608" s="1">
        <v>1</v>
      </c>
      <c r="V608" s="24">
        <v>6</v>
      </c>
      <c r="W608" s="1">
        <v>6</v>
      </c>
      <c r="X608" s="1">
        <v>2</v>
      </c>
      <c r="Y608" s="24">
        <v>1</v>
      </c>
      <c r="Z608" s="1" t="s">
        <v>48</v>
      </c>
      <c r="AA608" s="1" t="s">
        <v>48</v>
      </c>
      <c r="AB608" s="1" t="s">
        <v>48</v>
      </c>
      <c r="AC608" s="1" t="s">
        <v>48</v>
      </c>
      <c r="AD608" s="1" t="s">
        <v>48</v>
      </c>
      <c r="AE608" s="1" t="s">
        <v>48</v>
      </c>
      <c r="AF608" s="1" t="s">
        <v>48</v>
      </c>
      <c r="AG608" s="24" t="s">
        <v>48</v>
      </c>
      <c r="AH608" s="1">
        <v>4</v>
      </c>
      <c r="AI608" s="1">
        <v>2</v>
      </c>
      <c r="AJ608" s="24">
        <v>1</v>
      </c>
      <c r="AK608" s="36" t="s">
        <v>881</v>
      </c>
      <c r="AL608" s="9">
        <f t="shared" si="73"/>
        <v>-1.5876498001652086</v>
      </c>
      <c r="AM608" s="9">
        <f t="shared" si="74"/>
        <v>-1.427584440896875</v>
      </c>
      <c r="AN608">
        <f t="shared" si="75"/>
        <v>0</v>
      </c>
      <c r="AO608" s="6">
        <f t="shared" si="76"/>
        <v>0</v>
      </c>
      <c r="AP608" s="9">
        <f>($AL$3*AL608+$AM$3*AM608+$AN$3*AN608+$AO$3*AO608)+$K$3*VLOOKUP(K608,COND!$A$2:$C$7,2,FALSE)+$L$3*VLOOKUP(L608,COND!$A$2:$C$7,3,FALSE)</f>
        <v>-7.3897782707790203</v>
      </c>
      <c r="AQ608" s="28">
        <f t="shared" si="77"/>
        <v>-0.63895025668317984</v>
      </c>
      <c r="AR608" t="str">
        <f t="shared" si="78"/>
        <v>DH</v>
      </c>
      <c r="AS608">
        <v>700</v>
      </c>
      <c r="AT608">
        <v>604</v>
      </c>
      <c r="AV608" t="str">
        <f t="shared" si="79"/>
        <v>Unlikely</v>
      </c>
      <c r="AX608" t="e">
        <f>IF(VLOOKUP($B608,'Draft List'!$D$4:$AC$2598,AX$3,FALSE)&lt;&gt;0,VLOOKUP($B608,'Draft List'!$D$4:$AC$2598,AX$3,FALSE),"")</f>
        <v>#N/A</v>
      </c>
      <c r="AY608" t="e">
        <f>IF(VLOOKUP($B608,'Draft List'!$D$4:$AC$2598,AY$3,FALSE)&lt;&gt;0,VLOOKUP($B608,'Draft List'!$D$4:$AC$2598,AY$3,FALSE),"")</f>
        <v>#N/A</v>
      </c>
      <c r="AZ608" t="e">
        <f>IF(VLOOKUP($B608,'Draft List'!$D$4:$AC$2598,AZ$3,FALSE)&lt;&gt;0,VLOOKUP($B608,'Draft List'!$D$4:$AC$2598,AZ$3,FALSE),"")</f>
        <v>#N/A</v>
      </c>
      <c r="BA608" t="e">
        <f>IF(VLOOKUP($B608,'Draft List'!$D$4:$AC$2598,BA$3,FALSE)&lt;&gt;0,VLOOKUP($B608,'Draft List'!$D$4:$AC$2598,BA$3,FALSE),"")</f>
        <v>#N/A</v>
      </c>
    </row>
    <row r="609" spans="1:53" hidden="1" x14ac:dyDescent="0.25">
      <c r="A609" t="str">
        <f t="shared" si="72"/>
        <v>1BKen Gardner21</v>
      </c>
      <c r="B609">
        <f>VLOOKUP($A609,draft_listing_batters_stats!$A$1:$B$1324,2,FALSE)</f>
        <v>14748</v>
      </c>
      <c r="C609" s="1" t="s">
        <v>94</v>
      </c>
      <c r="D609" s="1" t="s">
        <v>484</v>
      </c>
      <c r="E609" s="1" t="s">
        <v>1187</v>
      </c>
      <c r="F609" s="1">
        <v>21</v>
      </c>
      <c r="G609" s="1" t="s">
        <v>58</v>
      </c>
      <c r="H609" s="1" t="s">
        <v>58</v>
      </c>
      <c r="I609" s="1" t="s">
        <v>54</v>
      </c>
      <c r="J609" s="24" t="s">
        <v>54</v>
      </c>
      <c r="K609" s="1" t="s">
        <v>47</v>
      </c>
      <c r="L609" s="24" t="s">
        <v>46</v>
      </c>
      <c r="M609" s="1">
        <v>1</v>
      </c>
      <c r="N609" s="1">
        <v>3</v>
      </c>
      <c r="O609" s="1">
        <v>1</v>
      </c>
      <c r="P609" s="1">
        <v>2</v>
      </c>
      <c r="Q609" s="24">
        <v>1</v>
      </c>
      <c r="R609" s="1">
        <v>1</v>
      </c>
      <c r="S609" s="1">
        <v>3</v>
      </c>
      <c r="T609" s="1">
        <v>3</v>
      </c>
      <c r="U609" s="1">
        <v>4</v>
      </c>
      <c r="V609" s="24">
        <v>4</v>
      </c>
      <c r="W609" s="1">
        <v>5</v>
      </c>
      <c r="X609" s="1">
        <v>1</v>
      </c>
      <c r="Y609" s="24">
        <v>1</v>
      </c>
      <c r="Z609" s="1" t="s">
        <v>48</v>
      </c>
      <c r="AA609" s="1" t="s">
        <v>48</v>
      </c>
      <c r="AB609" s="1" t="s">
        <v>48</v>
      </c>
      <c r="AC609" s="1" t="s">
        <v>48</v>
      </c>
      <c r="AD609" s="1" t="s">
        <v>48</v>
      </c>
      <c r="AE609" s="1" t="s">
        <v>48</v>
      </c>
      <c r="AF609" s="1" t="s">
        <v>48</v>
      </c>
      <c r="AG609" s="24" t="s">
        <v>48</v>
      </c>
      <c r="AH609" s="1">
        <v>1</v>
      </c>
      <c r="AI609" s="1">
        <v>1</v>
      </c>
      <c r="AJ609" s="24">
        <v>1</v>
      </c>
      <c r="AK609" s="36" t="s">
        <v>832</v>
      </c>
      <c r="AL609" s="9">
        <f t="shared" si="73"/>
        <v>-1.8925140405805838</v>
      </c>
      <c r="AM609" s="9">
        <f t="shared" si="74"/>
        <v>-1.4269229330623685</v>
      </c>
      <c r="AN609">
        <f t="shared" si="75"/>
        <v>0</v>
      </c>
      <c r="AO609" s="6">
        <f t="shared" si="76"/>
        <v>0</v>
      </c>
      <c r="AP609" s="9">
        <f>($AL$3*AL609+$AM$3*AM609+$AN$3*AN609+$AO$3*AO609)+$K$3*VLOOKUP(K609,COND!$A$2:$C$7,2,FALSE)+$L$3*VLOOKUP(L609,COND!$A$2:$C$7,3,FALSE)</f>
        <v>-7.4123266008064821</v>
      </c>
      <c r="AQ609" s="28">
        <f t="shared" si="77"/>
        <v>-0.64216511692736333</v>
      </c>
      <c r="AR609" t="str">
        <f t="shared" si="78"/>
        <v>DH</v>
      </c>
      <c r="AS609">
        <v>700</v>
      </c>
      <c r="AT609">
        <v>605</v>
      </c>
      <c r="AV609" t="str">
        <f t="shared" si="79"/>
        <v>Unlikely</v>
      </c>
      <c r="AX609" t="str">
        <f>IF(VLOOKUP($B609,'Draft List'!$D$4:$AC$2598,AX$3,FALSE)&lt;&gt;0,VLOOKUP($B609,'Draft List'!$D$4:$AC$2598,AX$3,FALSE),"")</f>
        <v/>
      </c>
      <c r="AY609" t="str">
        <f>IF(VLOOKUP($B609,'Draft List'!$D$4:$AC$2598,AY$3,FALSE)&lt;&gt;0,VLOOKUP($B609,'Draft List'!$D$4:$AC$2598,AY$3,FALSE),"")</f>
        <v/>
      </c>
      <c r="AZ609" t="str">
        <f>IF(VLOOKUP($B609,'Draft List'!$D$4:$AC$2598,AZ$3,FALSE)&lt;&gt;0,VLOOKUP($B609,'Draft List'!$D$4:$AC$2598,AZ$3,FALSE),"")</f>
        <v/>
      </c>
      <c r="BA609" t="str">
        <f>IF(VLOOKUP($B609,'Draft List'!$D$4:$AC$2598,BA$3,FALSE)&lt;&gt;0,VLOOKUP($B609,'Draft List'!$D$4:$AC$2598,BA$3,FALSE),"")</f>
        <v/>
      </c>
    </row>
    <row r="610" spans="1:53" hidden="1" x14ac:dyDescent="0.25">
      <c r="A610" t="str">
        <f t="shared" si="72"/>
        <v>RPFelipe Díaz23</v>
      </c>
      <c r="B610" t="e">
        <f>VLOOKUP($A610,draft_listing_batters_stats!$A$1:$B$1324,2,FALSE)</f>
        <v>#N/A</v>
      </c>
      <c r="C610" s="1" t="s">
        <v>885</v>
      </c>
      <c r="D610" s="1" t="s">
        <v>206</v>
      </c>
      <c r="E610" s="1" t="s">
        <v>186</v>
      </c>
      <c r="F610" s="1">
        <v>23</v>
      </c>
      <c r="G610" s="1" t="s">
        <v>44</v>
      </c>
      <c r="H610" s="1" t="s">
        <v>58</v>
      </c>
      <c r="I610" s="1" t="s">
        <v>54</v>
      </c>
      <c r="J610" s="24" t="s">
        <v>54</v>
      </c>
      <c r="K610" s="1" t="s">
        <v>46</v>
      </c>
      <c r="L610" s="24" t="s">
        <v>46</v>
      </c>
      <c r="M610" s="1">
        <v>2</v>
      </c>
      <c r="N610" s="1">
        <v>2</v>
      </c>
      <c r="O610" s="1">
        <v>1</v>
      </c>
      <c r="P610" s="1">
        <v>2</v>
      </c>
      <c r="Q610" s="24">
        <v>1</v>
      </c>
      <c r="R610" s="1">
        <v>2</v>
      </c>
      <c r="S610" s="1">
        <v>3</v>
      </c>
      <c r="T610" s="1">
        <v>1</v>
      </c>
      <c r="U610" s="1">
        <v>3</v>
      </c>
      <c r="V610" s="24">
        <v>2</v>
      </c>
      <c r="W610" s="1">
        <v>5</v>
      </c>
      <c r="X610" s="1">
        <v>4</v>
      </c>
      <c r="Y610" s="24">
        <v>1</v>
      </c>
      <c r="Z610" s="1" t="s">
        <v>48</v>
      </c>
      <c r="AA610" s="1" t="s">
        <v>48</v>
      </c>
      <c r="AB610" s="1" t="s">
        <v>48</v>
      </c>
      <c r="AC610" s="1" t="s">
        <v>48</v>
      </c>
      <c r="AD610" s="1" t="s">
        <v>48</v>
      </c>
      <c r="AE610" s="1" t="s">
        <v>48</v>
      </c>
      <c r="AF610" s="1" t="s">
        <v>48</v>
      </c>
      <c r="AG610" s="24" t="s">
        <v>48</v>
      </c>
      <c r="AH610" s="1">
        <v>1</v>
      </c>
      <c r="AI610" s="1">
        <v>1</v>
      </c>
      <c r="AJ610" s="24">
        <v>1</v>
      </c>
      <c r="AK610" s="36" t="s">
        <v>48</v>
      </c>
      <c r="AL610" s="9">
        <f t="shared" si="73"/>
        <v>-1.6210180839966128</v>
      </c>
      <c r="AM610" s="9">
        <f t="shared" si="74"/>
        <v>-1.4402323145512448</v>
      </c>
      <c r="AN610">
        <f t="shared" si="75"/>
        <v>0</v>
      </c>
      <c r="AO610" s="6">
        <f t="shared" si="76"/>
        <v>0</v>
      </c>
      <c r="AP610" s="9">
        <f>($AL$3*AL610+$AM$3*AM610+$AN$3*AN610+$AO$3*AO610)+$K$3*VLOOKUP(K610,COND!$A$2:$C$7,2,FALSE)+$L$3*VLOOKUP(L610,COND!$A$2:$C$7,3,FALSE)</f>
        <v>-7.4448895830146</v>
      </c>
      <c r="AQ610" s="28">
        <f t="shared" si="77"/>
        <v>-0.64680783045893897</v>
      </c>
      <c r="AR610" t="str">
        <f t="shared" si="78"/>
        <v>DH</v>
      </c>
      <c r="AS610">
        <v>700</v>
      </c>
      <c r="AT610">
        <v>606</v>
      </c>
      <c r="AV610" t="str">
        <f t="shared" si="79"/>
        <v>Unlikely</v>
      </c>
      <c r="AX610" t="e">
        <f>IF(VLOOKUP($B610,'Draft List'!$D$4:$AC$2598,AX$3,FALSE)&lt;&gt;0,VLOOKUP($B610,'Draft List'!$D$4:$AC$2598,AX$3,FALSE),"")</f>
        <v>#N/A</v>
      </c>
      <c r="AY610" t="e">
        <f>IF(VLOOKUP($B610,'Draft List'!$D$4:$AC$2598,AY$3,FALSE)&lt;&gt;0,VLOOKUP($B610,'Draft List'!$D$4:$AC$2598,AY$3,FALSE),"")</f>
        <v>#N/A</v>
      </c>
      <c r="AZ610" t="e">
        <f>IF(VLOOKUP($B610,'Draft List'!$D$4:$AC$2598,AZ$3,FALSE)&lt;&gt;0,VLOOKUP($B610,'Draft List'!$D$4:$AC$2598,AZ$3,FALSE),"")</f>
        <v>#N/A</v>
      </c>
      <c r="BA610" t="e">
        <f>IF(VLOOKUP($B610,'Draft List'!$D$4:$AC$2598,BA$3,FALSE)&lt;&gt;0,VLOOKUP($B610,'Draft List'!$D$4:$AC$2598,BA$3,FALSE),"")</f>
        <v>#N/A</v>
      </c>
    </row>
    <row r="611" spans="1:53" hidden="1" x14ac:dyDescent="0.25">
      <c r="A611" t="str">
        <f t="shared" si="72"/>
        <v>SPNick Pike23</v>
      </c>
      <c r="B611" t="e">
        <f>VLOOKUP($A611,draft_listing_batters_stats!$A$1:$B$1324,2,FALSE)</f>
        <v>#N/A</v>
      </c>
      <c r="C611" s="1" t="s">
        <v>25</v>
      </c>
      <c r="D611" s="1" t="s">
        <v>256</v>
      </c>
      <c r="E611" s="1" t="s">
        <v>1556</v>
      </c>
      <c r="F611" s="1">
        <v>23</v>
      </c>
      <c r="G611" s="1" t="s">
        <v>44</v>
      </c>
      <c r="H611" s="1" t="s">
        <v>44</v>
      </c>
      <c r="I611" s="1" t="s">
        <v>54</v>
      </c>
      <c r="J611" s="24" t="s">
        <v>54</v>
      </c>
      <c r="K611" s="1" t="s">
        <v>46</v>
      </c>
      <c r="L611" s="24" t="s">
        <v>46</v>
      </c>
      <c r="M611" s="1">
        <v>1</v>
      </c>
      <c r="N611" s="1">
        <v>3</v>
      </c>
      <c r="O611" s="1">
        <v>1</v>
      </c>
      <c r="P611" s="1">
        <v>1</v>
      </c>
      <c r="Q611" s="24">
        <v>1</v>
      </c>
      <c r="R611" s="1">
        <v>1</v>
      </c>
      <c r="S611" s="1">
        <v>5</v>
      </c>
      <c r="T611" s="1">
        <v>4</v>
      </c>
      <c r="U611" s="1">
        <v>3</v>
      </c>
      <c r="V611" s="24">
        <v>1</v>
      </c>
      <c r="W611" s="1">
        <v>6</v>
      </c>
      <c r="X611" s="1">
        <v>4</v>
      </c>
      <c r="Y611" s="24">
        <v>1</v>
      </c>
      <c r="Z611" s="1" t="s">
        <v>48</v>
      </c>
      <c r="AA611" s="1" t="s">
        <v>48</v>
      </c>
      <c r="AB611" s="1" t="s">
        <v>48</v>
      </c>
      <c r="AC611" s="1" t="s">
        <v>48</v>
      </c>
      <c r="AD611" s="1" t="s">
        <v>48</v>
      </c>
      <c r="AE611" s="1" t="s">
        <v>48</v>
      </c>
      <c r="AF611" s="1" t="s">
        <v>48</v>
      </c>
      <c r="AG611" s="24" t="s">
        <v>48</v>
      </c>
      <c r="AH611" s="1">
        <v>3</v>
      </c>
      <c r="AI611" s="1">
        <v>5</v>
      </c>
      <c r="AJ611" s="24">
        <v>7</v>
      </c>
      <c r="AK611" s="36" t="s">
        <v>832</v>
      </c>
      <c r="AL611" s="9">
        <f t="shared" si="73"/>
        <v>-1.9822235905901651</v>
      </c>
      <c r="AM611" s="9">
        <f t="shared" si="74"/>
        <v>-1.4515002492618914</v>
      </c>
      <c r="AN611">
        <f t="shared" si="75"/>
        <v>1</v>
      </c>
      <c r="AO611" s="6">
        <f t="shared" si="76"/>
        <v>0</v>
      </c>
      <c r="AP611" s="9">
        <f>($AL$3*AL611+$AM$3*AM611+$AN$3*AN611+$AO$3*AO611)+$K$3*VLOOKUP(K611,COND!$A$2:$C$7,2,FALSE)+$L$3*VLOOKUP(L611,COND!$A$2:$C$7,3,FALSE)</f>
        <v>-7.4495586835350451</v>
      </c>
      <c r="AQ611" s="28">
        <f t="shared" si="77"/>
        <v>-0.64747353411065045</v>
      </c>
      <c r="AR611" t="str">
        <f t="shared" si="78"/>
        <v>DH</v>
      </c>
      <c r="AS611">
        <v>700</v>
      </c>
      <c r="AT611">
        <v>607</v>
      </c>
      <c r="AV611" t="str">
        <f t="shared" si="79"/>
        <v>Unlikely</v>
      </c>
      <c r="AX611" t="e">
        <f>IF(VLOOKUP($B611,'Draft List'!$D$4:$AC$2598,AX$3,FALSE)&lt;&gt;0,VLOOKUP($B611,'Draft List'!$D$4:$AC$2598,AX$3,FALSE),"")</f>
        <v>#N/A</v>
      </c>
      <c r="AY611" t="e">
        <f>IF(VLOOKUP($B611,'Draft List'!$D$4:$AC$2598,AY$3,FALSE)&lt;&gt;0,VLOOKUP($B611,'Draft List'!$D$4:$AC$2598,AY$3,FALSE),"")</f>
        <v>#N/A</v>
      </c>
      <c r="AZ611" t="e">
        <f>IF(VLOOKUP($B611,'Draft List'!$D$4:$AC$2598,AZ$3,FALSE)&lt;&gt;0,VLOOKUP($B611,'Draft List'!$D$4:$AC$2598,AZ$3,FALSE),"")</f>
        <v>#N/A</v>
      </c>
      <c r="BA611" t="e">
        <f>IF(VLOOKUP($B611,'Draft List'!$D$4:$AC$2598,BA$3,FALSE)&lt;&gt;0,VLOOKUP($B611,'Draft List'!$D$4:$AC$2598,BA$3,FALSE),"")</f>
        <v>#N/A</v>
      </c>
    </row>
    <row r="612" spans="1:53" hidden="1" x14ac:dyDescent="0.25">
      <c r="A612" t="str">
        <f t="shared" si="72"/>
        <v>SPAntónio García22</v>
      </c>
      <c r="B612" t="e">
        <f>VLOOKUP($A612,draft_listing_batters_stats!$A$1:$B$1324,2,FALSE)</f>
        <v>#N/A</v>
      </c>
      <c r="C612" s="1" t="s">
        <v>25</v>
      </c>
      <c r="D612" s="1" t="s">
        <v>193</v>
      </c>
      <c r="E612" s="1" t="s">
        <v>136</v>
      </c>
      <c r="F612" s="1">
        <v>22</v>
      </c>
      <c r="G612" s="1" t="s">
        <v>58</v>
      </c>
      <c r="H612" s="1" t="s">
        <v>44</v>
      </c>
      <c r="I612" s="1" t="s">
        <v>54</v>
      </c>
      <c r="J612" s="24" t="s">
        <v>54</v>
      </c>
      <c r="K612" s="1" t="s">
        <v>46</v>
      </c>
      <c r="L612" s="24" t="s">
        <v>47</v>
      </c>
      <c r="M612" s="1">
        <v>2</v>
      </c>
      <c r="N612" s="1">
        <v>2</v>
      </c>
      <c r="O612" s="1">
        <v>2</v>
      </c>
      <c r="P612" s="1">
        <v>1</v>
      </c>
      <c r="Q612" s="24">
        <v>2</v>
      </c>
      <c r="R612" s="1">
        <v>2</v>
      </c>
      <c r="S612" s="1">
        <v>5</v>
      </c>
      <c r="T612" s="1">
        <v>2</v>
      </c>
      <c r="U612" s="1">
        <v>1</v>
      </c>
      <c r="V612" s="24">
        <v>2</v>
      </c>
      <c r="W612" s="1">
        <v>8</v>
      </c>
      <c r="X612" s="1">
        <v>8</v>
      </c>
      <c r="Y612" s="24">
        <v>1</v>
      </c>
      <c r="Z612" s="1" t="s">
        <v>48</v>
      </c>
      <c r="AA612" s="1" t="s">
        <v>48</v>
      </c>
      <c r="AB612" s="1" t="s">
        <v>48</v>
      </c>
      <c r="AC612" s="1" t="s">
        <v>48</v>
      </c>
      <c r="AD612" s="1" t="s">
        <v>48</v>
      </c>
      <c r="AE612" s="1" t="s">
        <v>48</v>
      </c>
      <c r="AF612" s="1" t="s">
        <v>48</v>
      </c>
      <c r="AG612" s="24" t="s">
        <v>48</v>
      </c>
      <c r="AH612" s="1">
        <v>1</v>
      </c>
      <c r="AI612" s="1">
        <v>1</v>
      </c>
      <c r="AJ612" s="24">
        <v>1</v>
      </c>
      <c r="AK612" s="36" t="s">
        <v>826</v>
      </c>
      <c r="AL612" s="9">
        <f t="shared" si="73"/>
        <v>-1.5876498001652086</v>
      </c>
      <c r="AM612" s="9">
        <f t="shared" si="74"/>
        <v>-1.4344701613090984</v>
      </c>
      <c r="AN612">
        <f t="shared" si="75"/>
        <v>0</v>
      </c>
      <c r="AO612" s="6">
        <f t="shared" si="76"/>
        <v>0</v>
      </c>
      <c r="AP612" s="9">
        <f>($AL$3*AL612+$AM$3*AM612+$AN$3*AN612+$AO$3*AO612)+$K$3*VLOOKUP(K612,COND!$A$2:$C$7,2,FALSE)+$L$3*VLOOKUP(L612,COND!$A$2:$C$7,3,FALSE)</f>
        <v>-7.4724069157257009</v>
      </c>
      <c r="AQ612" s="28">
        <f t="shared" si="77"/>
        <v>-0.65073115333256848</v>
      </c>
      <c r="AR612" t="str">
        <f t="shared" si="78"/>
        <v>DH</v>
      </c>
      <c r="AS612">
        <v>700</v>
      </c>
      <c r="AT612">
        <v>608</v>
      </c>
      <c r="AV612" t="str">
        <f t="shared" si="79"/>
        <v>Unlikely</v>
      </c>
      <c r="AX612" t="e">
        <f>IF(VLOOKUP($B612,'Draft List'!$D$4:$AC$2598,AX$3,FALSE)&lt;&gt;0,VLOOKUP($B612,'Draft List'!$D$4:$AC$2598,AX$3,FALSE),"")</f>
        <v>#N/A</v>
      </c>
      <c r="AY612" t="e">
        <f>IF(VLOOKUP($B612,'Draft List'!$D$4:$AC$2598,AY$3,FALSE)&lt;&gt;0,VLOOKUP($B612,'Draft List'!$D$4:$AC$2598,AY$3,FALSE),"")</f>
        <v>#N/A</v>
      </c>
      <c r="AZ612" t="e">
        <f>IF(VLOOKUP($B612,'Draft List'!$D$4:$AC$2598,AZ$3,FALSE)&lt;&gt;0,VLOOKUP($B612,'Draft List'!$D$4:$AC$2598,AZ$3,FALSE),"")</f>
        <v>#N/A</v>
      </c>
      <c r="BA612" t="e">
        <f>IF(VLOOKUP($B612,'Draft List'!$D$4:$AC$2598,BA$3,FALSE)&lt;&gt;0,VLOOKUP($B612,'Draft List'!$D$4:$AC$2598,BA$3,FALSE),"")</f>
        <v>#N/A</v>
      </c>
    </row>
    <row r="613" spans="1:53" hidden="1" x14ac:dyDescent="0.25">
      <c r="A613" t="str">
        <f t="shared" si="72"/>
        <v>RPWayne Gibson23</v>
      </c>
      <c r="B613" t="e">
        <f>VLOOKUP($A613,draft_listing_batters_stats!$A$1:$B$1324,2,FALSE)</f>
        <v>#N/A</v>
      </c>
      <c r="C613" s="1" t="s">
        <v>885</v>
      </c>
      <c r="D613" s="1" t="s">
        <v>622</v>
      </c>
      <c r="E613" s="1" t="s">
        <v>873</v>
      </c>
      <c r="F613" s="1">
        <v>23</v>
      </c>
      <c r="G613" s="1" t="s">
        <v>44</v>
      </c>
      <c r="H613" s="1" t="s">
        <v>44</v>
      </c>
      <c r="I613" s="1" t="s">
        <v>54</v>
      </c>
      <c r="J613" s="24" t="s">
        <v>54</v>
      </c>
      <c r="K613" s="1" t="s">
        <v>46</v>
      </c>
      <c r="L613" s="24" t="s">
        <v>46</v>
      </c>
      <c r="M613" s="1">
        <v>2</v>
      </c>
      <c r="N613" s="1">
        <v>3</v>
      </c>
      <c r="O613" s="1">
        <v>1</v>
      </c>
      <c r="P613" s="1">
        <v>1</v>
      </c>
      <c r="Q613" s="24">
        <v>2</v>
      </c>
      <c r="R613" s="1">
        <v>2</v>
      </c>
      <c r="S613" s="1">
        <v>3</v>
      </c>
      <c r="T613" s="1">
        <v>2</v>
      </c>
      <c r="U613" s="1">
        <v>2</v>
      </c>
      <c r="V613" s="24">
        <v>2</v>
      </c>
      <c r="W613" s="1">
        <v>5</v>
      </c>
      <c r="X613" s="1">
        <v>1</v>
      </c>
      <c r="Y613" s="24">
        <v>1</v>
      </c>
      <c r="Z613" s="1" t="s">
        <v>48</v>
      </c>
      <c r="AA613" s="1" t="s">
        <v>48</v>
      </c>
      <c r="AB613" s="1" t="s">
        <v>48</v>
      </c>
      <c r="AC613" s="1" t="s">
        <v>48</v>
      </c>
      <c r="AD613" s="1" t="s">
        <v>48</v>
      </c>
      <c r="AE613" s="1" t="s">
        <v>48</v>
      </c>
      <c r="AF613" s="1" t="s">
        <v>48</v>
      </c>
      <c r="AG613" s="24" t="s">
        <v>48</v>
      </c>
      <c r="AH613" s="1">
        <v>1</v>
      </c>
      <c r="AI613" s="1">
        <v>1</v>
      </c>
      <c r="AJ613" s="24">
        <v>2</v>
      </c>
      <c r="AK613" s="36" t="s">
        <v>48</v>
      </c>
      <c r="AL613" s="9">
        <f t="shared" si="73"/>
        <v>-1.6196514145704071</v>
      </c>
      <c r="AM613" s="9">
        <f t="shared" si="74"/>
        <v>-1.4468803705369244</v>
      </c>
      <c r="AN613">
        <f t="shared" si="75"/>
        <v>0</v>
      </c>
      <c r="AO613" s="6">
        <f t="shared" si="76"/>
        <v>0</v>
      </c>
      <c r="AP613" s="9">
        <f>($AL$3*AL613+$AM$3*AM613+$AN$3*AN613+$AO$3*AO613)+$K$3*VLOOKUP(K613,COND!$A$2:$C$7,2,FALSE)+$L$3*VLOOKUP(L613,COND!$A$2:$C$7,3,FALSE)</f>
        <v>-7.5245295879001368</v>
      </c>
      <c r="AQ613" s="28">
        <f t="shared" si="77"/>
        <v>-0.65816261749821259</v>
      </c>
      <c r="AR613" t="str">
        <f t="shared" si="78"/>
        <v>DH</v>
      </c>
      <c r="AS613">
        <v>700</v>
      </c>
      <c r="AT613">
        <v>609</v>
      </c>
      <c r="AV613" t="str">
        <f t="shared" si="79"/>
        <v>Unlikely</v>
      </c>
      <c r="AX613" t="e">
        <f>IF(VLOOKUP($B613,'Draft List'!$D$4:$AC$2598,AX$3,FALSE)&lt;&gt;0,VLOOKUP($B613,'Draft List'!$D$4:$AC$2598,AX$3,FALSE),"")</f>
        <v>#N/A</v>
      </c>
      <c r="AY613" t="e">
        <f>IF(VLOOKUP($B613,'Draft List'!$D$4:$AC$2598,AY$3,FALSE)&lt;&gt;0,VLOOKUP($B613,'Draft List'!$D$4:$AC$2598,AY$3,FALSE),"")</f>
        <v>#N/A</v>
      </c>
      <c r="AZ613" t="e">
        <f>IF(VLOOKUP($B613,'Draft List'!$D$4:$AC$2598,AZ$3,FALSE)&lt;&gt;0,VLOOKUP($B613,'Draft List'!$D$4:$AC$2598,AZ$3,FALSE),"")</f>
        <v>#N/A</v>
      </c>
      <c r="BA613" t="e">
        <f>IF(VLOOKUP($B613,'Draft List'!$D$4:$AC$2598,BA$3,FALSE)&lt;&gt;0,VLOOKUP($B613,'Draft List'!$D$4:$AC$2598,BA$3,FALSE),"")</f>
        <v>#N/A</v>
      </c>
    </row>
    <row r="614" spans="1:53" hidden="1" x14ac:dyDescent="0.25">
      <c r="A614" t="str">
        <f t="shared" si="72"/>
        <v>RPShino Takahashi24</v>
      </c>
      <c r="B614" t="e">
        <f>VLOOKUP($A614,draft_listing_batters_stats!$A$1:$B$1324,2,FALSE)</f>
        <v>#N/A</v>
      </c>
      <c r="C614" s="1" t="s">
        <v>885</v>
      </c>
      <c r="D614" s="1" t="s">
        <v>796</v>
      </c>
      <c r="E614" s="1" t="s">
        <v>637</v>
      </c>
      <c r="F614" s="1">
        <v>24</v>
      </c>
      <c r="G614" s="1" t="s">
        <v>58</v>
      </c>
      <c r="H614" s="1" t="s">
        <v>58</v>
      </c>
      <c r="I614" s="1" t="s">
        <v>54</v>
      </c>
      <c r="J614" s="24" t="s">
        <v>54</v>
      </c>
      <c r="K614" s="1" t="s">
        <v>47</v>
      </c>
      <c r="L614" s="24" t="s">
        <v>46</v>
      </c>
      <c r="M614" s="1">
        <v>2</v>
      </c>
      <c r="N614" s="1">
        <v>3</v>
      </c>
      <c r="O614" s="1">
        <v>1</v>
      </c>
      <c r="P614" s="1">
        <v>3</v>
      </c>
      <c r="Q614" s="24">
        <v>1</v>
      </c>
      <c r="R614" s="1">
        <v>2</v>
      </c>
      <c r="S614" s="1">
        <v>3</v>
      </c>
      <c r="T614" s="1">
        <v>1</v>
      </c>
      <c r="U614" s="1">
        <v>3</v>
      </c>
      <c r="V614" s="24">
        <v>2</v>
      </c>
      <c r="W614" s="1">
        <v>5</v>
      </c>
      <c r="X614" s="1">
        <v>2</v>
      </c>
      <c r="Y614" s="24">
        <v>1</v>
      </c>
      <c r="Z614" s="1" t="s">
        <v>48</v>
      </c>
      <c r="AA614" s="1" t="s">
        <v>48</v>
      </c>
      <c r="AB614" s="1" t="s">
        <v>48</v>
      </c>
      <c r="AC614" s="1" t="s">
        <v>48</v>
      </c>
      <c r="AD614" s="1" t="s">
        <v>48</v>
      </c>
      <c r="AE614" s="1" t="s">
        <v>48</v>
      </c>
      <c r="AF614" s="1" t="s">
        <v>48</v>
      </c>
      <c r="AG614" s="24" t="s">
        <v>48</v>
      </c>
      <c r="AH614" s="1">
        <v>1</v>
      </c>
      <c r="AI614" s="1">
        <v>3</v>
      </c>
      <c r="AJ614" s="24">
        <v>1</v>
      </c>
      <c r="AK614" s="36" t="s">
        <v>50</v>
      </c>
      <c r="AL614" s="9">
        <f t="shared" si="73"/>
        <v>-1.4802486543683284</v>
      </c>
      <c r="AM614" s="9">
        <f t="shared" si="74"/>
        <v>-1.4402323145512448</v>
      </c>
      <c r="AN614">
        <f t="shared" si="75"/>
        <v>0</v>
      </c>
      <c r="AO614" s="6">
        <f t="shared" si="76"/>
        <v>0</v>
      </c>
      <c r="AP614" s="9">
        <f>($AL$3*AL614+$AM$3*AM614+$AN$3*AN614+$AO$3*AO614)+$K$3*VLOOKUP(K614,COND!$A$2:$C$7,2,FALSE)+$L$3*VLOOKUP(L614,COND!$A$2:$C$7,3,FALSE)</f>
        <v>-7.5308126400517725</v>
      </c>
      <c r="AQ614" s="28">
        <f t="shared" si="77"/>
        <v>-0.65905843260069796</v>
      </c>
      <c r="AR614" t="str">
        <f t="shared" si="78"/>
        <v>DH</v>
      </c>
      <c r="AS614">
        <v>700</v>
      </c>
      <c r="AT614">
        <v>610</v>
      </c>
      <c r="AV614" t="str">
        <f t="shared" si="79"/>
        <v>Unlikely</v>
      </c>
      <c r="AX614" t="e">
        <f>IF(VLOOKUP($B614,'Draft List'!$D$4:$AC$2598,AX$3,FALSE)&lt;&gt;0,VLOOKUP($B614,'Draft List'!$D$4:$AC$2598,AX$3,FALSE),"")</f>
        <v>#N/A</v>
      </c>
      <c r="AY614" t="e">
        <f>IF(VLOOKUP($B614,'Draft List'!$D$4:$AC$2598,AY$3,FALSE)&lt;&gt;0,VLOOKUP($B614,'Draft List'!$D$4:$AC$2598,AY$3,FALSE),"")</f>
        <v>#N/A</v>
      </c>
      <c r="AZ614" t="e">
        <f>IF(VLOOKUP($B614,'Draft List'!$D$4:$AC$2598,AZ$3,FALSE)&lt;&gt;0,VLOOKUP($B614,'Draft List'!$D$4:$AC$2598,AZ$3,FALSE),"")</f>
        <v>#N/A</v>
      </c>
      <c r="BA614" t="e">
        <f>IF(VLOOKUP($B614,'Draft List'!$D$4:$AC$2598,BA$3,FALSE)&lt;&gt;0,VLOOKUP($B614,'Draft List'!$D$4:$AC$2598,BA$3,FALSE),"")</f>
        <v>#N/A</v>
      </c>
    </row>
    <row r="615" spans="1:53" hidden="1" x14ac:dyDescent="0.25">
      <c r="A615" t="str">
        <f t="shared" si="72"/>
        <v>RPJoji Ito24</v>
      </c>
      <c r="B615" t="e">
        <f>VLOOKUP($A615,draft_listing_batters_stats!$A$1:$B$1324,2,FALSE)</f>
        <v>#N/A</v>
      </c>
      <c r="C615" s="1" t="s">
        <v>885</v>
      </c>
      <c r="D615" s="1" t="s">
        <v>1276</v>
      </c>
      <c r="E615" s="1" t="s">
        <v>1277</v>
      </c>
      <c r="F615" s="1">
        <v>24</v>
      </c>
      <c r="G615" s="1" t="s">
        <v>68</v>
      </c>
      <c r="H615" s="1" t="s">
        <v>44</v>
      </c>
      <c r="I615" s="1" t="s">
        <v>54</v>
      </c>
      <c r="J615" s="24" t="s">
        <v>54</v>
      </c>
      <c r="K615" s="1" t="s">
        <v>51</v>
      </c>
      <c r="L615" s="24" t="s">
        <v>46</v>
      </c>
      <c r="M615" s="1">
        <v>1</v>
      </c>
      <c r="N615" s="1">
        <v>2</v>
      </c>
      <c r="O615" s="1">
        <v>1</v>
      </c>
      <c r="P615" s="1">
        <v>4</v>
      </c>
      <c r="Q615" s="24">
        <v>1</v>
      </c>
      <c r="R615" s="1">
        <v>1</v>
      </c>
      <c r="S615" s="1">
        <v>2</v>
      </c>
      <c r="T615" s="1">
        <v>1</v>
      </c>
      <c r="U615" s="1">
        <v>7</v>
      </c>
      <c r="V615" s="24">
        <v>2</v>
      </c>
      <c r="W615" s="1">
        <v>6</v>
      </c>
      <c r="X615" s="1">
        <v>2</v>
      </c>
      <c r="Y615" s="24">
        <v>1</v>
      </c>
      <c r="Z615" s="1" t="s">
        <v>48</v>
      </c>
      <c r="AA615" s="1" t="s">
        <v>48</v>
      </c>
      <c r="AB615" s="1" t="s">
        <v>48</v>
      </c>
      <c r="AC615" s="1" t="s">
        <v>48</v>
      </c>
      <c r="AD615" s="1" t="s">
        <v>48</v>
      </c>
      <c r="AE615" s="1" t="s">
        <v>48</v>
      </c>
      <c r="AF615" s="1" t="s">
        <v>48</v>
      </c>
      <c r="AG615" s="24" t="s">
        <v>48</v>
      </c>
      <c r="AH615" s="1">
        <v>3</v>
      </c>
      <c r="AI615" s="1">
        <v>1</v>
      </c>
      <c r="AJ615" s="24">
        <v>2</v>
      </c>
      <c r="AK615" s="36" t="s">
        <v>50</v>
      </c>
      <c r="AL615" s="9">
        <f t="shared" si="73"/>
        <v>-1.7641548201801254</v>
      </c>
      <c r="AM615" s="9">
        <f t="shared" si="74"/>
        <v>-1.4550098303342984</v>
      </c>
      <c r="AN615">
        <f t="shared" si="75"/>
        <v>0</v>
      </c>
      <c r="AO615" s="6">
        <f t="shared" si="76"/>
        <v>0</v>
      </c>
      <c r="AP615" s="9">
        <f>($AL$3*AL615+$AM$3*AM615+$AN$3*AN615+$AO$3*AO615)+$K$3*VLOOKUP(K615,COND!$A$2:$C$7,2,FALSE)+$L$3*VLOOKUP(L615,COND!$A$2:$C$7,3,FALSE)</f>
        <v>-7.5365334460295923</v>
      </c>
      <c r="AQ615" s="28">
        <f t="shared" si="77"/>
        <v>-0.65987408465476949</v>
      </c>
      <c r="AR615" t="str">
        <f t="shared" si="78"/>
        <v>DH</v>
      </c>
      <c r="AS615">
        <v>700</v>
      </c>
      <c r="AT615">
        <v>611</v>
      </c>
      <c r="AV615" t="str">
        <f t="shared" si="79"/>
        <v>Unlikely</v>
      </c>
      <c r="AX615" t="e">
        <f>IF(VLOOKUP($B615,'Draft List'!$D$4:$AC$2598,AX$3,FALSE)&lt;&gt;0,VLOOKUP($B615,'Draft List'!$D$4:$AC$2598,AX$3,FALSE),"")</f>
        <v>#N/A</v>
      </c>
      <c r="AY615" t="e">
        <f>IF(VLOOKUP($B615,'Draft List'!$D$4:$AC$2598,AY$3,FALSE)&lt;&gt;0,VLOOKUP($B615,'Draft List'!$D$4:$AC$2598,AY$3,FALSE),"")</f>
        <v>#N/A</v>
      </c>
      <c r="AZ615" t="e">
        <f>IF(VLOOKUP($B615,'Draft List'!$D$4:$AC$2598,AZ$3,FALSE)&lt;&gt;0,VLOOKUP($B615,'Draft List'!$D$4:$AC$2598,AZ$3,FALSE),"")</f>
        <v>#N/A</v>
      </c>
      <c r="BA615" t="e">
        <f>IF(VLOOKUP($B615,'Draft List'!$D$4:$AC$2598,BA$3,FALSE)&lt;&gt;0,VLOOKUP($B615,'Draft List'!$D$4:$AC$2598,BA$3,FALSE),"")</f>
        <v>#N/A</v>
      </c>
    </row>
    <row r="616" spans="1:53" hidden="1" x14ac:dyDescent="0.25">
      <c r="A616" t="str">
        <f t="shared" si="72"/>
        <v>SPJustin Anderson23</v>
      </c>
      <c r="B616" t="e">
        <f>VLOOKUP($A616,draft_listing_batters_stats!$A$1:$B$1324,2,FALSE)</f>
        <v>#N/A</v>
      </c>
      <c r="C616" s="1" t="s">
        <v>25</v>
      </c>
      <c r="D616" s="1" t="s">
        <v>541</v>
      </c>
      <c r="E616" s="1" t="s">
        <v>228</v>
      </c>
      <c r="F616" s="1">
        <v>23</v>
      </c>
      <c r="G616" s="1" t="s">
        <v>44</v>
      </c>
      <c r="H616" s="1" t="s">
        <v>44</v>
      </c>
      <c r="I616" s="1" t="s">
        <v>54</v>
      </c>
      <c r="J616" s="24" t="s">
        <v>54</v>
      </c>
      <c r="K616" s="1" t="s">
        <v>51</v>
      </c>
      <c r="L616" s="24" t="s">
        <v>46</v>
      </c>
      <c r="M616" s="1">
        <v>2</v>
      </c>
      <c r="N616" s="1">
        <v>2</v>
      </c>
      <c r="O616" s="1">
        <v>2</v>
      </c>
      <c r="P616" s="1">
        <v>1</v>
      </c>
      <c r="Q616" s="24">
        <v>1</v>
      </c>
      <c r="R616" s="1">
        <v>2</v>
      </c>
      <c r="S616" s="1">
        <v>3</v>
      </c>
      <c r="T616" s="1">
        <v>2</v>
      </c>
      <c r="U616" s="1">
        <v>1</v>
      </c>
      <c r="V616" s="24">
        <v>4</v>
      </c>
      <c r="W616" s="1">
        <v>6</v>
      </c>
      <c r="X616" s="1">
        <v>2</v>
      </c>
      <c r="Y616" s="24">
        <v>1</v>
      </c>
      <c r="Z616" s="1" t="s">
        <v>48</v>
      </c>
      <c r="AA616" s="1" t="s">
        <v>48</v>
      </c>
      <c r="AB616" s="1" t="s">
        <v>48</v>
      </c>
      <c r="AC616" s="1" t="s">
        <v>48</v>
      </c>
      <c r="AD616" s="1" t="s">
        <v>48</v>
      </c>
      <c r="AE616" s="1" t="s">
        <v>48</v>
      </c>
      <c r="AF616" s="1" t="s">
        <v>48</v>
      </c>
      <c r="AG616" s="24" t="s">
        <v>48</v>
      </c>
      <c r="AH616" s="1">
        <v>2</v>
      </c>
      <c r="AI616" s="1">
        <v>1</v>
      </c>
      <c r="AJ616" s="24">
        <v>1</v>
      </c>
      <c r="AK616" s="36" t="s">
        <v>48</v>
      </c>
      <c r="AL616" s="9">
        <f t="shared" si="73"/>
        <v>-1.6276661399822923</v>
      </c>
      <c r="AM616" s="9">
        <f t="shared" si="74"/>
        <v>-1.4565572409123384</v>
      </c>
      <c r="AN616">
        <f t="shared" si="75"/>
        <v>0</v>
      </c>
      <c r="AO616" s="6">
        <f t="shared" si="76"/>
        <v>0</v>
      </c>
      <c r="AP616" s="9">
        <f>($AL$3*AL616+$AM$3*AM616+$AN$3*AN616+$AO$3*AO616)+$K$3*VLOOKUP(K616,COND!$A$2:$C$7,2,FALSE)+$L$3*VLOOKUP(L616,COND!$A$2:$C$7,3,FALSE)</f>
        <v>-7.5414535049462916</v>
      </c>
      <c r="AQ616" s="28">
        <f t="shared" si="77"/>
        <v>-0.66057556905698778</v>
      </c>
      <c r="AR616" t="str">
        <f t="shared" si="78"/>
        <v>DH</v>
      </c>
      <c r="AS616">
        <v>700</v>
      </c>
      <c r="AT616">
        <v>612</v>
      </c>
      <c r="AV616" t="str">
        <f t="shared" si="79"/>
        <v>Unlikely</v>
      </c>
      <c r="AX616" t="e">
        <f>IF(VLOOKUP($B616,'Draft List'!$D$4:$AC$2598,AX$3,FALSE)&lt;&gt;0,VLOOKUP($B616,'Draft List'!$D$4:$AC$2598,AX$3,FALSE),"")</f>
        <v>#N/A</v>
      </c>
      <c r="AY616" t="e">
        <f>IF(VLOOKUP($B616,'Draft List'!$D$4:$AC$2598,AY$3,FALSE)&lt;&gt;0,VLOOKUP($B616,'Draft List'!$D$4:$AC$2598,AY$3,FALSE),"")</f>
        <v>#N/A</v>
      </c>
      <c r="AZ616" t="e">
        <f>IF(VLOOKUP($B616,'Draft List'!$D$4:$AC$2598,AZ$3,FALSE)&lt;&gt;0,VLOOKUP($B616,'Draft List'!$D$4:$AC$2598,AZ$3,FALSE),"")</f>
        <v>#N/A</v>
      </c>
      <c r="BA616" t="e">
        <f>IF(VLOOKUP($B616,'Draft List'!$D$4:$AC$2598,BA$3,FALSE)&lt;&gt;0,VLOOKUP($B616,'Draft List'!$D$4:$AC$2598,BA$3,FALSE),"")</f>
        <v>#N/A</v>
      </c>
    </row>
    <row r="617" spans="1:53" hidden="1" x14ac:dyDescent="0.25">
      <c r="A617" t="str">
        <f t="shared" si="72"/>
        <v>RPRalph Hahn22</v>
      </c>
      <c r="B617" t="e">
        <f>VLOOKUP($A617,draft_listing_batters_stats!$A$1:$B$1324,2,FALSE)</f>
        <v>#N/A</v>
      </c>
      <c r="C617" s="1" t="s">
        <v>885</v>
      </c>
      <c r="D617" s="1" t="s">
        <v>147</v>
      </c>
      <c r="E617" s="1" t="s">
        <v>1220</v>
      </c>
      <c r="F617" s="1">
        <v>22</v>
      </c>
      <c r="G617" s="1" t="s">
        <v>44</v>
      </c>
      <c r="H617" s="1" t="s">
        <v>44</v>
      </c>
      <c r="I617" s="1" t="s">
        <v>54</v>
      </c>
      <c r="J617" s="24" t="s">
        <v>54</v>
      </c>
      <c r="K617" s="1" t="s">
        <v>51</v>
      </c>
      <c r="L617" s="24" t="s">
        <v>46</v>
      </c>
      <c r="M617" s="1">
        <v>1</v>
      </c>
      <c r="N617" s="1">
        <v>2</v>
      </c>
      <c r="O617" s="1">
        <v>1</v>
      </c>
      <c r="P617" s="1">
        <v>3</v>
      </c>
      <c r="Q617" s="24">
        <v>2</v>
      </c>
      <c r="R617" s="1">
        <v>1</v>
      </c>
      <c r="S617" s="1">
        <v>2</v>
      </c>
      <c r="T617" s="1">
        <v>1</v>
      </c>
      <c r="U617" s="1">
        <v>7</v>
      </c>
      <c r="V617" s="24">
        <v>2</v>
      </c>
      <c r="W617" s="1">
        <v>6</v>
      </c>
      <c r="X617" s="1">
        <v>3</v>
      </c>
      <c r="Y617" s="24">
        <v>1</v>
      </c>
      <c r="Z617" s="1" t="s">
        <v>48</v>
      </c>
      <c r="AA617" s="1" t="s">
        <v>48</v>
      </c>
      <c r="AB617" s="1" t="s">
        <v>48</v>
      </c>
      <c r="AC617" s="1" t="s">
        <v>48</v>
      </c>
      <c r="AD617" s="1" t="s">
        <v>48</v>
      </c>
      <c r="AE617" s="1" t="s">
        <v>48</v>
      </c>
      <c r="AF617" s="1" t="s">
        <v>48</v>
      </c>
      <c r="AG617" s="24" t="s">
        <v>48</v>
      </c>
      <c r="AH617" s="1">
        <v>1</v>
      </c>
      <c r="AI617" s="1">
        <v>1</v>
      </c>
      <c r="AJ617" s="24">
        <v>1</v>
      </c>
      <c r="AK617" s="36" t="s">
        <v>859</v>
      </c>
      <c r="AL617" s="9">
        <f t="shared" si="73"/>
        <v>-1.8138480303726225</v>
      </c>
      <c r="AM617" s="9">
        <f t="shared" si="74"/>
        <v>-1.4550098303342984</v>
      </c>
      <c r="AN617">
        <f t="shared" si="75"/>
        <v>0</v>
      </c>
      <c r="AO617" s="6">
        <f t="shared" si="76"/>
        <v>0</v>
      </c>
      <c r="AP617" s="9">
        <f>($AL$3*AL617+$AM$3*AM617+$AN$3*AN617+$AO$3*AO617)+$K$3*VLOOKUP(K617,COND!$A$2:$C$7,2,FALSE)+$L$3*VLOOKUP(L617,COND!$A$2:$C$7,3,FALSE)</f>
        <v>-7.5415027670488417</v>
      </c>
      <c r="AQ617" s="28">
        <f t="shared" si="77"/>
        <v>-0.6605825926713681</v>
      </c>
      <c r="AR617" t="str">
        <f t="shared" si="78"/>
        <v>DH</v>
      </c>
      <c r="AS617">
        <v>700</v>
      </c>
      <c r="AT617">
        <v>613</v>
      </c>
      <c r="AV617" t="str">
        <f t="shared" si="79"/>
        <v>Unlikely</v>
      </c>
      <c r="AX617" t="e">
        <f>IF(VLOOKUP($B617,'Draft List'!$D$4:$AC$2598,AX$3,FALSE)&lt;&gt;0,VLOOKUP($B617,'Draft List'!$D$4:$AC$2598,AX$3,FALSE),"")</f>
        <v>#N/A</v>
      </c>
      <c r="AY617" t="e">
        <f>IF(VLOOKUP($B617,'Draft List'!$D$4:$AC$2598,AY$3,FALSE)&lt;&gt;0,VLOOKUP($B617,'Draft List'!$D$4:$AC$2598,AY$3,FALSE),"")</f>
        <v>#N/A</v>
      </c>
      <c r="AZ617" t="e">
        <f>IF(VLOOKUP($B617,'Draft List'!$D$4:$AC$2598,AZ$3,FALSE)&lt;&gt;0,VLOOKUP($B617,'Draft List'!$D$4:$AC$2598,AZ$3,FALSE),"")</f>
        <v>#N/A</v>
      </c>
      <c r="BA617" t="e">
        <f>IF(VLOOKUP($B617,'Draft List'!$D$4:$AC$2598,BA$3,FALSE)&lt;&gt;0,VLOOKUP($B617,'Draft List'!$D$4:$AC$2598,BA$3,FALSE),"")</f>
        <v>#N/A</v>
      </c>
    </row>
    <row r="618" spans="1:53" hidden="1" x14ac:dyDescent="0.25">
      <c r="A618" t="str">
        <f t="shared" si="72"/>
        <v>RPMartín Morales23</v>
      </c>
      <c r="B618" t="e">
        <f>VLOOKUP($A618,draft_listing_batters_stats!$A$1:$B$1324,2,FALSE)</f>
        <v>#N/A</v>
      </c>
      <c r="C618" s="1" t="s">
        <v>885</v>
      </c>
      <c r="D618" s="1" t="s">
        <v>734</v>
      </c>
      <c r="E618" s="1" t="s">
        <v>196</v>
      </c>
      <c r="F618" s="1">
        <v>23</v>
      </c>
      <c r="G618" s="1" t="s">
        <v>44</v>
      </c>
      <c r="H618" s="1" t="s">
        <v>44</v>
      </c>
      <c r="I618" s="1" t="s">
        <v>54</v>
      </c>
      <c r="J618" s="24" t="s">
        <v>54</v>
      </c>
      <c r="K618" s="1" t="s">
        <v>46</v>
      </c>
      <c r="L618" s="24" t="s">
        <v>46</v>
      </c>
      <c r="M618" s="1">
        <v>2</v>
      </c>
      <c r="N618" s="1">
        <v>3</v>
      </c>
      <c r="O618" s="1">
        <v>1</v>
      </c>
      <c r="P618" s="1">
        <v>2</v>
      </c>
      <c r="Q618" s="24">
        <v>2</v>
      </c>
      <c r="R618" s="1">
        <v>2</v>
      </c>
      <c r="S618" s="1">
        <v>3</v>
      </c>
      <c r="T618" s="1">
        <v>1</v>
      </c>
      <c r="U618" s="1">
        <v>2</v>
      </c>
      <c r="V618" s="24">
        <v>4</v>
      </c>
      <c r="W618" s="1">
        <v>5</v>
      </c>
      <c r="X618" s="1">
        <v>2</v>
      </c>
      <c r="Y618" s="24">
        <v>1</v>
      </c>
      <c r="Z618" s="1" t="s">
        <v>48</v>
      </c>
      <c r="AA618" s="1" t="s">
        <v>48</v>
      </c>
      <c r="AB618" s="1" t="s">
        <v>48</v>
      </c>
      <c r="AC618" s="1" t="s">
        <v>48</v>
      </c>
      <c r="AD618" s="1" t="s">
        <v>48</v>
      </c>
      <c r="AE618" s="1" t="s">
        <v>48</v>
      </c>
      <c r="AF618" s="1" t="s">
        <v>48</v>
      </c>
      <c r="AG618" s="24" t="s">
        <v>48</v>
      </c>
      <c r="AH618" s="1">
        <v>1</v>
      </c>
      <c r="AI618" s="1">
        <v>1</v>
      </c>
      <c r="AJ618" s="24">
        <v>1</v>
      </c>
      <c r="AK618" s="36" t="s">
        <v>48</v>
      </c>
      <c r="AL618" s="9">
        <f t="shared" si="73"/>
        <v>-1.5299418645608258</v>
      </c>
      <c r="AM618" s="9">
        <f t="shared" si="74"/>
        <v>-1.449909184926659</v>
      </c>
      <c r="AN618">
        <f t="shared" si="75"/>
        <v>0</v>
      </c>
      <c r="AO618" s="6">
        <f t="shared" si="76"/>
        <v>0</v>
      </c>
      <c r="AP618" s="9">
        <f>($AL$3*AL618+$AM$3*AM618+$AN$3*AN618+$AO$3*AO618)+$K$3*VLOOKUP(K618,COND!$A$2:$C$7,2,FALSE)+$L$3*VLOOKUP(L618,COND!$A$2:$C$7,3,FALSE)</f>
        <v>-7.5519044055759927</v>
      </c>
      <c r="AQ618" s="28">
        <f t="shared" si="77"/>
        <v>-0.66206562108786626</v>
      </c>
      <c r="AR618" t="str">
        <f t="shared" si="78"/>
        <v>DH</v>
      </c>
      <c r="AS618">
        <v>700</v>
      </c>
      <c r="AT618">
        <v>614</v>
      </c>
      <c r="AV618" t="str">
        <f t="shared" si="79"/>
        <v>Unlikely</v>
      </c>
      <c r="AX618" t="e">
        <f>IF(VLOOKUP($B618,'Draft List'!$D$4:$AC$2598,AX$3,FALSE)&lt;&gt;0,VLOOKUP($B618,'Draft List'!$D$4:$AC$2598,AX$3,FALSE),"")</f>
        <v>#N/A</v>
      </c>
      <c r="AY618" t="e">
        <f>IF(VLOOKUP($B618,'Draft List'!$D$4:$AC$2598,AY$3,FALSE)&lt;&gt;0,VLOOKUP($B618,'Draft List'!$D$4:$AC$2598,AY$3,FALSE),"")</f>
        <v>#N/A</v>
      </c>
      <c r="AZ618" t="e">
        <f>IF(VLOOKUP($B618,'Draft List'!$D$4:$AC$2598,AZ$3,FALSE)&lt;&gt;0,VLOOKUP($B618,'Draft List'!$D$4:$AC$2598,AZ$3,FALSE),"")</f>
        <v>#N/A</v>
      </c>
      <c r="BA618" t="e">
        <f>IF(VLOOKUP($B618,'Draft List'!$D$4:$AC$2598,BA$3,FALSE)&lt;&gt;0,VLOOKUP($B618,'Draft List'!$D$4:$AC$2598,BA$3,FALSE),"")</f>
        <v>#N/A</v>
      </c>
    </row>
    <row r="619" spans="1:53" hidden="1" x14ac:dyDescent="0.25">
      <c r="A619" t="str">
        <f t="shared" si="72"/>
        <v>RPKenneth Reyna18</v>
      </c>
      <c r="B619" t="e">
        <f>VLOOKUP($A619,draft_listing_batters_stats!$A$1:$B$1324,2,FALSE)</f>
        <v>#N/A</v>
      </c>
      <c r="C619" s="1" t="s">
        <v>885</v>
      </c>
      <c r="D619" s="1" t="s">
        <v>1583</v>
      </c>
      <c r="E619" s="1" t="s">
        <v>654</v>
      </c>
      <c r="F619" s="1">
        <v>18</v>
      </c>
      <c r="G619" s="1" t="s">
        <v>44</v>
      </c>
      <c r="H619" s="1" t="s">
        <v>44</v>
      </c>
      <c r="I619" s="1" t="s">
        <v>54</v>
      </c>
      <c r="J619" s="24" t="s">
        <v>54</v>
      </c>
      <c r="K619" s="1" t="s">
        <v>46</v>
      </c>
      <c r="L619" s="24" t="s">
        <v>46</v>
      </c>
      <c r="M619" s="1">
        <v>1</v>
      </c>
      <c r="N619" s="1">
        <v>1</v>
      </c>
      <c r="O619" s="1">
        <v>1</v>
      </c>
      <c r="P619" s="1">
        <v>1</v>
      </c>
      <c r="Q619" s="24">
        <v>1</v>
      </c>
      <c r="R619" s="1">
        <v>2</v>
      </c>
      <c r="S619" s="1">
        <v>2</v>
      </c>
      <c r="T619" s="1">
        <v>1</v>
      </c>
      <c r="U619" s="1">
        <v>3</v>
      </c>
      <c r="V619" s="24">
        <v>3</v>
      </c>
      <c r="W619" s="1">
        <v>6</v>
      </c>
      <c r="X619" s="1">
        <v>1</v>
      </c>
      <c r="Y619" s="24">
        <v>1</v>
      </c>
      <c r="Z619" s="1" t="s">
        <v>48</v>
      </c>
      <c r="AA619" s="1" t="s">
        <v>48</v>
      </c>
      <c r="AB619" s="1" t="s">
        <v>48</v>
      </c>
      <c r="AC619" s="1" t="s">
        <v>48</v>
      </c>
      <c r="AD619" s="1" t="s">
        <v>48</v>
      </c>
      <c r="AE619" s="1" t="s">
        <v>48</v>
      </c>
      <c r="AF619" s="1" t="s">
        <v>48</v>
      </c>
      <c r="AG619" s="24" t="s">
        <v>48</v>
      </c>
      <c r="AH619" s="1">
        <v>2</v>
      </c>
      <c r="AI619" s="1">
        <v>1</v>
      </c>
      <c r="AJ619" s="24">
        <v>2</v>
      </c>
      <c r="AK619" s="36" t="s">
        <v>1061</v>
      </c>
      <c r="AL619" s="9">
        <f t="shared" si="73"/>
        <v>-2.0843433498275723</v>
      </c>
      <c r="AM619" s="9">
        <f t="shared" si="74"/>
        <v>-1.451275854352865</v>
      </c>
      <c r="AN619">
        <f t="shared" si="75"/>
        <v>0</v>
      </c>
      <c r="AO619" s="6">
        <f t="shared" si="76"/>
        <v>0</v>
      </c>
      <c r="AP619" s="9">
        <f>($AL$3*AL619+$AM$3*AM619+$AN$3*AN619+$AO$3*AO619)+$K$3*VLOOKUP(K619,COND!$A$2:$C$7,2,FALSE)+$L$3*VLOOKUP(L619,COND!$A$2:$C$7,3,FALSE)</f>
        <v>-7.6237445872171392</v>
      </c>
      <c r="AQ619" s="28">
        <f t="shared" si="77"/>
        <v>-0.67230833722745431</v>
      </c>
      <c r="AR619" t="str">
        <f t="shared" si="78"/>
        <v>DH</v>
      </c>
      <c r="AS619">
        <v>700</v>
      </c>
      <c r="AT619">
        <v>615</v>
      </c>
      <c r="AV619" t="str">
        <f t="shared" si="79"/>
        <v>Unlikely</v>
      </c>
      <c r="AX619" t="e">
        <f>IF(VLOOKUP($B619,'Draft List'!$D$4:$AC$2598,AX$3,FALSE)&lt;&gt;0,VLOOKUP($B619,'Draft List'!$D$4:$AC$2598,AX$3,FALSE),"")</f>
        <v>#N/A</v>
      </c>
      <c r="AY619" t="e">
        <f>IF(VLOOKUP($B619,'Draft List'!$D$4:$AC$2598,AY$3,FALSE)&lt;&gt;0,VLOOKUP($B619,'Draft List'!$D$4:$AC$2598,AY$3,FALSE),"")</f>
        <v>#N/A</v>
      </c>
      <c r="AZ619" t="e">
        <f>IF(VLOOKUP($B619,'Draft List'!$D$4:$AC$2598,AZ$3,FALSE)&lt;&gt;0,VLOOKUP($B619,'Draft List'!$D$4:$AC$2598,AZ$3,FALSE),"")</f>
        <v>#N/A</v>
      </c>
      <c r="BA619" t="e">
        <f>IF(VLOOKUP($B619,'Draft List'!$D$4:$AC$2598,BA$3,FALSE)&lt;&gt;0,VLOOKUP($B619,'Draft List'!$D$4:$AC$2598,BA$3,FALSE),"")</f>
        <v>#N/A</v>
      </c>
    </row>
    <row r="620" spans="1:53" hidden="1" x14ac:dyDescent="0.25">
      <c r="A620" t="str">
        <f t="shared" si="72"/>
        <v>RPJohn Adkins22</v>
      </c>
      <c r="B620" t="e">
        <f>VLOOKUP($A620,draft_listing_batters_stats!$A$1:$B$1324,2,FALSE)</f>
        <v>#N/A</v>
      </c>
      <c r="C620" s="1" t="s">
        <v>885</v>
      </c>
      <c r="D620" s="1" t="s">
        <v>213</v>
      </c>
      <c r="E620" s="1" t="s">
        <v>998</v>
      </c>
      <c r="F620" s="1">
        <v>22</v>
      </c>
      <c r="G620" s="1" t="s">
        <v>58</v>
      </c>
      <c r="H620" s="1" t="s">
        <v>58</v>
      </c>
      <c r="I620" s="1" t="s">
        <v>54</v>
      </c>
      <c r="J620" s="24" t="s">
        <v>54</v>
      </c>
      <c r="K620" s="1" t="s">
        <v>46</v>
      </c>
      <c r="L620" s="24" t="s">
        <v>46</v>
      </c>
      <c r="M620" s="1">
        <v>2</v>
      </c>
      <c r="N620" s="1">
        <v>2</v>
      </c>
      <c r="O620" s="1">
        <v>2</v>
      </c>
      <c r="P620" s="1">
        <v>1</v>
      </c>
      <c r="Q620" s="24">
        <v>3</v>
      </c>
      <c r="R620" s="1">
        <v>2</v>
      </c>
      <c r="S620" s="1">
        <v>3</v>
      </c>
      <c r="T620" s="1">
        <v>2</v>
      </c>
      <c r="U620" s="1">
        <v>1</v>
      </c>
      <c r="V620" s="24">
        <v>4</v>
      </c>
      <c r="W620" s="1">
        <v>7</v>
      </c>
      <c r="X620" s="1">
        <v>3</v>
      </c>
      <c r="Y620" s="24">
        <v>1</v>
      </c>
      <c r="Z620" s="1" t="s">
        <v>48</v>
      </c>
      <c r="AA620" s="1" t="s">
        <v>48</v>
      </c>
      <c r="AB620" s="1" t="s">
        <v>48</v>
      </c>
      <c r="AC620" s="1" t="s">
        <v>48</v>
      </c>
      <c r="AD620" s="1" t="s">
        <v>48</v>
      </c>
      <c r="AE620" s="1" t="s">
        <v>48</v>
      </c>
      <c r="AF620" s="1" t="s">
        <v>48</v>
      </c>
      <c r="AG620" s="24" t="s">
        <v>48</v>
      </c>
      <c r="AH620" s="1">
        <v>1</v>
      </c>
      <c r="AI620" s="1">
        <v>1</v>
      </c>
      <c r="AJ620" s="24">
        <v>4</v>
      </c>
      <c r="AK620" s="36" t="s">
        <v>839</v>
      </c>
      <c r="AL620" s="9">
        <f t="shared" si="73"/>
        <v>-1.5476334603481254</v>
      </c>
      <c r="AM620" s="9">
        <f t="shared" si="74"/>
        <v>-1.4565572409123384</v>
      </c>
      <c r="AN620">
        <f t="shared" si="75"/>
        <v>0</v>
      </c>
      <c r="AO620" s="6">
        <f t="shared" si="76"/>
        <v>0</v>
      </c>
      <c r="AP620" s="9">
        <f>($AL$3*AL620+$AM$3*AM620+$AN$3*AN620+$AO$3*AO620)+$K$3*VLOOKUP(K620,COND!$A$2:$C$7,2,FALSE)+$L$3*VLOOKUP(L620,COND!$A$2:$C$7,3,FALSE)</f>
        <v>-7.6334502369828741</v>
      </c>
      <c r="AQ620" s="28">
        <f t="shared" si="77"/>
        <v>-0.67369213405577055</v>
      </c>
      <c r="AR620" t="str">
        <f t="shared" si="78"/>
        <v>DH</v>
      </c>
      <c r="AS620">
        <v>700</v>
      </c>
      <c r="AT620">
        <v>616</v>
      </c>
      <c r="AV620" t="str">
        <f t="shared" si="79"/>
        <v>Unlikely</v>
      </c>
      <c r="AX620" t="e">
        <f>IF(VLOOKUP($B620,'Draft List'!$D$4:$AC$2598,AX$3,FALSE)&lt;&gt;0,VLOOKUP($B620,'Draft List'!$D$4:$AC$2598,AX$3,FALSE),"")</f>
        <v>#N/A</v>
      </c>
      <c r="AY620" t="e">
        <f>IF(VLOOKUP($B620,'Draft List'!$D$4:$AC$2598,AY$3,FALSE)&lt;&gt;0,VLOOKUP($B620,'Draft List'!$D$4:$AC$2598,AY$3,FALSE),"")</f>
        <v>#N/A</v>
      </c>
      <c r="AZ620" t="e">
        <f>IF(VLOOKUP($B620,'Draft List'!$D$4:$AC$2598,AZ$3,FALSE)&lt;&gt;0,VLOOKUP($B620,'Draft List'!$D$4:$AC$2598,AZ$3,FALSE),"")</f>
        <v>#N/A</v>
      </c>
      <c r="BA620" t="e">
        <f>IF(VLOOKUP($B620,'Draft List'!$D$4:$AC$2598,BA$3,FALSE)&lt;&gt;0,VLOOKUP($B620,'Draft List'!$D$4:$AC$2598,BA$3,FALSE),"")</f>
        <v>#N/A</v>
      </c>
    </row>
    <row r="621" spans="1:53" hidden="1" x14ac:dyDescent="0.25">
      <c r="A621" t="str">
        <f t="shared" si="72"/>
        <v>SPMike Welch24</v>
      </c>
      <c r="B621" t="e">
        <f>VLOOKUP($A621,draft_listing_batters_stats!$A$1:$B$1324,2,FALSE)</f>
        <v>#N/A</v>
      </c>
      <c r="C621" s="1" t="s">
        <v>25</v>
      </c>
      <c r="D621" s="1" t="s">
        <v>159</v>
      </c>
      <c r="E621" s="1" t="s">
        <v>1731</v>
      </c>
      <c r="F621" s="1">
        <v>24</v>
      </c>
      <c r="G621" s="1" t="s">
        <v>68</v>
      </c>
      <c r="H621" s="1" t="s">
        <v>44</v>
      </c>
      <c r="I621" s="1" t="s">
        <v>54</v>
      </c>
      <c r="J621" s="24" t="s">
        <v>54</v>
      </c>
      <c r="K621" s="1" t="s">
        <v>47</v>
      </c>
      <c r="L621" s="24" t="s">
        <v>51</v>
      </c>
      <c r="M621" s="1">
        <v>1</v>
      </c>
      <c r="N621" s="1">
        <v>2</v>
      </c>
      <c r="O621" s="1">
        <v>2</v>
      </c>
      <c r="P621" s="1">
        <v>2</v>
      </c>
      <c r="Q621" s="24">
        <v>1</v>
      </c>
      <c r="R621" s="1">
        <v>2</v>
      </c>
      <c r="S621" s="1">
        <v>2</v>
      </c>
      <c r="T621" s="1">
        <v>3</v>
      </c>
      <c r="U621" s="1">
        <v>2</v>
      </c>
      <c r="V621" s="24">
        <v>1</v>
      </c>
      <c r="W621" s="1">
        <v>4</v>
      </c>
      <c r="X621" s="1">
        <v>4</v>
      </c>
      <c r="Y621" s="24">
        <v>1</v>
      </c>
      <c r="Z621" s="1" t="s">
        <v>48</v>
      </c>
      <c r="AA621" s="1" t="s">
        <v>48</v>
      </c>
      <c r="AB621" s="1" t="s">
        <v>48</v>
      </c>
      <c r="AC621" s="1" t="s">
        <v>48</v>
      </c>
      <c r="AD621" s="1" t="s">
        <v>48</v>
      </c>
      <c r="AE621" s="1" t="s">
        <v>48</v>
      </c>
      <c r="AF621" s="1" t="s">
        <v>48</v>
      </c>
      <c r="AG621" s="24" t="s">
        <v>48</v>
      </c>
      <c r="AH621" s="1">
        <v>1</v>
      </c>
      <c r="AI621" s="1">
        <v>2</v>
      </c>
      <c r="AJ621" s="24">
        <v>2</v>
      </c>
      <c r="AK621" s="36" t="s">
        <v>50</v>
      </c>
      <c r="AL621" s="9">
        <f t="shared" si="73"/>
        <v>-1.8605124261753858</v>
      </c>
      <c r="AM621" s="9">
        <f t="shared" si="74"/>
        <v>-1.4548950959488096</v>
      </c>
      <c r="AN621">
        <f t="shared" si="75"/>
        <v>0</v>
      </c>
      <c r="AO621" s="6">
        <f t="shared" si="76"/>
        <v>0</v>
      </c>
      <c r="AP621" s="9">
        <f>($AL$3*AL621+$AM$3*AM621+$AN$3*AN621+$AO$3*AO621)+$K$3*VLOOKUP(K621,COND!$A$2:$C$7,2,FALSE)+$L$3*VLOOKUP(L621,COND!$A$2:$C$7,3,FALSE)</f>
        <v>-7.6447923940032538</v>
      </c>
      <c r="AQ621" s="28">
        <f t="shared" si="77"/>
        <v>-0.67530925823497556</v>
      </c>
      <c r="AR621" t="str">
        <f t="shared" si="78"/>
        <v>DH</v>
      </c>
      <c r="AS621">
        <v>700</v>
      </c>
      <c r="AT621">
        <v>617</v>
      </c>
      <c r="AV621" t="str">
        <f t="shared" si="79"/>
        <v>Unlikely</v>
      </c>
      <c r="AX621" t="e">
        <f>IF(VLOOKUP($B621,'Draft List'!$D$4:$AC$2598,AX$3,FALSE)&lt;&gt;0,VLOOKUP($B621,'Draft List'!$D$4:$AC$2598,AX$3,FALSE),"")</f>
        <v>#N/A</v>
      </c>
      <c r="AY621" t="e">
        <f>IF(VLOOKUP($B621,'Draft List'!$D$4:$AC$2598,AY$3,FALSE)&lt;&gt;0,VLOOKUP($B621,'Draft List'!$D$4:$AC$2598,AY$3,FALSE),"")</f>
        <v>#N/A</v>
      </c>
      <c r="AZ621" t="e">
        <f>IF(VLOOKUP($B621,'Draft List'!$D$4:$AC$2598,AZ$3,FALSE)&lt;&gt;0,VLOOKUP($B621,'Draft List'!$D$4:$AC$2598,AZ$3,FALSE),"")</f>
        <v>#N/A</v>
      </c>
      <c r="BA621" t="e">
        <f>IF(VLOOKUP($B621,'Draft List'!$D$4:$AC$2598,BA$3,FALSE)&lt;&gt;0,VLOOKUP($B621,'Draft List'!$D$4:$AC$2598,BA$3,FALSE),"")</f>
        <v>#N/A</v>
      </c>
    </row>
    <row r="622" spans="1:53" hidden="1" x14ac:dyDescent="0.25">
      <c r="A622" t="str">
        <f t="shared" si="72"/>
        <v>1BKen Bell21</v>
      </c>
      <c r="B622">
        <f>VLOOKUP($A622,draft_listing_batters_stats!$A$1:$B$1324,2,FALSE)</f>
        <v>8470</v>
      </c>
      <c r="C622" s="1" t="s">
        <v>94</v>
      </c>
      <c r="D622" s="1" t="s">
        <v>484</v>
      </c>
      <c r="E622" s="1" t="s">
        <v>559</v>
      </c>
      <c r="F622" s="1">
        <v>21</v>
      </c>
      <c r="G622" s="1" t="s">
        <v>44</v>
      </c>
      <c r="H622" s="1" t="s">
        <v>44</v>
      </c>
      <c r="I622" s="1" t="s">
        <v>54</v>
      </c>
      <c r="J622" s="24" t="s">
        <v>54</v>
      </c>
      <c r="K622" s="1" t="s">
        <v>46</v>
      </c>
      <c r="L622" s="24" t="s">
        <v>46</v>
      </c>
      <c r="M622" s="1">
        <v>1</v>
      </c>
      <c r="N622" s="1">
        <v>1</v>
      </c>
      <c r="O622" s="1">
        <v>1</v>
      </c>
      <c r="P622" s="1">
        <v>4</v>
      </c>
      <c r="Q622" s="24">
        <v>1</v>
      </c>
      <c r="R622" s="1">
        <v>1</v>
      </c>
      <c r="S622" s="1">
        <v>1</v>
      </c>
      <c r="T622" s="1">
        <v>1</v>
      </c>
      <c r="U622" s="1">
        <v>8</v>
      </c>
      <c r="V622" s="24">
        <v>1</v>
      </c>
      <c r="W622" s="1">
        <v>8</v>
      </c>
      <c r="X622" s="1">
        <v>4</v>
      </c>
      <c r="Y622" s="24">
        <v>1</v>
      </c>
      <c r="Z622" s="1" t="s">
        <v>48</v>
      </c>
      <c r="AA622" s="1" t="s">
        <v>48</v>
      </c>
      <c r="AB622" s="1" t="s">
        <v>48</v>
      </c>
      <c r="AC622" s="1" t="s">
        <v>48</v>
      </c>
      <c r="AD622" s="1" t="s">
        <v>48</v>
      </c>
      <c r="AE622" s="1" t="s">
        <v>48</v>
      </c>
      <c r="AF622" s="1" t="s">
        <v>48</v>
      </c>
      <c r="AG622" s="24" t="s">
        <v>48</v>
      </c>
      <c r="AH622" s="1">
        <v>1</v>
      </c>
      <c r="AI622" s="1">
        <v>1</v>
      </c>
      <c r="AJ622" s="24">
        <v>2</v>
      </c>
      <c r="AK622" s="36" t="s">
        <v>961</v>
      </c>
      <c r="AL622" s="9">
        <f t="shared" si="73"/>
        <v>-1.815214699798829</v>
      </c>
      <c r="AM622" s="9">
        <f t="shared" si="74"/>
        <v>-1.4563764997605049</v>
      </c>
      <c r="AN622">
        <f t="shared" si="75"/>
        <v>0</v>
      </c>
      <c r="AO622" s="6">
        <f t="shared" si="76"/>
        <v>0</v>
      </c>
      <c r="AP622" s="9">
        <f>($AL$3*AL622+$AM$3*AM622+$AN$3*AN622+$AO$3*AO622)+$K$3*VLOOKUP(K622,COND!$A$2:$C$7,2,FALSE)+$L$3*VLOOKUP(L622,COND!$A$2:$C$7,3,FALSE)</f>
        <v>-7.6580394671059437</v>
      </c>
      <c r="AQ622" s="28">
        <f t="shared" si="77"/>
        <v>-0.67719797853567021</v>
      </c>
      <c r="AR622" t="str">
        <f t="shared" si="78"/>
        <v>DH</v>
      </c>
      <c r="AS622">
        <v>700</v>
      </c>
      <c r="AT622">
        <v>618</v>
      </c>
      <c r="AV622" t="str">
        <f t="shared" si="79"/>
        <v>Unlikely</v>
      </c>
      <c r="AX622">
        <f>IF(VLOOKUP($B622,'Draft List'!$D$4:$AC$2598,AX$3,FALSE)&lt;&gt;0,VLOOKUP($B622,'Draft List'!$D$4:$AC$2598,AX$3,FALSE),"")</f>
        <v>347</v>
      </c>
      <c r="AY622">
        <f>IF(VLOOKUP($B622,'Draft List'!$D$4:$AC$2598,AY$3,FALSE)&lt;&gt;0,VLOOKUP($B622,'Draft List'!$D$4:$AC$2598,AY$3,FALSE),"")</f>
        <v>14</v>
      </c>
      <c r="AZ622">
        <f>IF(VLOOKUP($B622,'Draft List'!$D$4:$AC$2598,AZ$3,FALSE)&lt;&gt;0,VLOOKUP($B622,'Draft List'!$D$4:$AC$2598,AZ$3,FALSE),"")</f>
        <v>3</v>
      </c>
      <c r="BA622" t="str">
        <f>IF(VLOOKUP($B622,'Draft List'!$D$4:$AC$2598,BA$3,FALSE)&lt;&gt;0,VLOOKUP($B622,'Draft List'!$D$4:$AC$2598,BA$3,FALSE),"")</f>
        <v>San Juan Coqui</v>
      </c>
    </row>
    <row r="623" spans="1:53" hidden="1" x14ac:dyDescent="0.25">
      <c r="A623" t="str">
        <f t="shared" si="72"/>
        <v>RPMasamune Motsuzuki24</v>
      </c>
      <c r="B623" t="e">
        <f>VLOOKUP($A623,draft_listing_batters_stats!$A$1:$B$1324,2,FALSE)</f>
        <v>#N/A</v>
      </c>
      <c r="C623" s="1" t="s">
        <v>885</v>
      </c>
      <c r="D623" s="1" t="s">
        <v>1329</v>
      </c>
      <c r="E623" s="1" t="s">
        <v>730</v>
      </c>
      <c r="F623" s="1">
        <v>24</v>
      </c>
      <c r="G623" s="1" t="s">
        <v>68</v>
      </c>
      <c r="H623" s="1" t="s">
        <v>44</v>
      </c>
      <c r="I623" s="1" t="s">
        <v>54</v>
      </c>
      <c r="J623" s="24" t="s">
        <v>54</v>
      </c>
      <c r="K623" s="1" t="s">
        <v>47</v>
      </c>
      <c r="L623" s="24" t="s">
        <v>46</v>
      </c>
      <c r="M623" s="1">
        <v>2</v>
      </c>
      <c r="N623" s="1">
        <v>2</v>
      </c>
      <c r="O623" s="1">
        <v>1</v>
      </c>
      <c r="P623" s="1">
        <v>1</v>
      </c>
      <c r="Q623" s="24">
        <v>3</v>
      </c>
      <c r="R623" s="1">
        <v>2</v>
      </c>
      <c r="S623" s="1">
        <v>3</v>
      </c>
      <c r="T623" s="1">
        <v>1</v>
      </c>
      <c r="U623" s="1">
        <v>2</v>
      </c>
      <c r="V623" s="24">
        <v>4</v>
      </c>
      <c r="W623" s="1">
        <v>5</v>
      </c>
      <c r="X623" s="1">
        <v>2</v>
      </c>
      <c r="Y623" s="24">
        <v>1</v>
      </c>
      <c r="Z623" s="1" t="s">
        <v>48</v>
      </c>
      <c r="AA623" s="1" t="s">
        <v>48</v>
      </c>
      <c r="AB623" s="1" t="s">
        <v>48</v>
      </c>
      <c r="AC623" s="1" t="s">
        <v>48</v>
      </c>
      <c r="AD623" s="1" t="s">
        <v>48</v>
      </c>
      <c r="AE623" s="1" t="s">
        <v>48</v>
      </c>
      <c r="AF623" s="1" t="s">
        <v>48</v>
      </c>
      <c r="AG623" s="24" t="s">
        <v>48</v>
      </c>
      <c r="AH623" s="1">
        <v>2</v>
      </c>
      <c r="AI623" s="1">
        <v>1</v>
      </c>
      <c r="AJ623" s="24">
        <v>1</v>
      </c>
      <c r="AK623" s="36" t="s">
        <v>50</v>
      </c>
      <c r="AL623" s="9">
        <f t="shared" si="73"/>
        <v>-1.6306949543720271</v>
      </c>
      <c r="AM623" s="9">
        <f t="shared" si="74"/>
        <v>-1.449909184926659</v>
      </c>
      <c r="AN623">
        <f t="shared" si="75"/>
        <v>0</v>
      </c>
      <c r="AO623" s="6">
        <f t="shared" si="76"/>
        <v>0</v>
      </c>
      <c r="AP623" s="9">
        <f>($AL$3*AL623+$AM$3*AM623+$AN$3*AN623+$AO$3*AO623)+$K$3*VLOOKUP(K623,COND!$A$2:$C$7,2,FALSE)+$L$3*VLOOKUP(L623,COND!$A$2:$C$7,3,FALSE)</f>
        <v>-7.6619797145571109</v>
      </c>
      <c r="AQ623" s="28">
        <f t="shared" si="77"/>
        <v>-0.67775976492373424</v>
      </c>
      <c r="AR623" t="str">
        <f t="shared" si="78"/>
        <v>DH</v>
      </c>
      <c r="AS623">
        <v>700</v>
      </c>
      <c r="AT623">
        <v>619</v>
      </c>
      <c r="AV623" t="str">
        <f t="shared" si="79"/>
        <v>Unlikely</v>
      </c>
      <c r="AX623" t="e">
        <f>IF(VLOOKUP($B623,'Draft List'!$D$4:$AC$2598,AX$3,FALSE)&lt;&gt;0,VLOOKUP($B623,'Draft List'!$D$4:$AC$2598,AX$3,FALSE),"")</f>
        <v>#N/A</v>
      </c>
      <c r="AY623" t="e">
        <f>IF(VLOOKUP($B623,'Draft List'!$D$4:$AC$2598,AY$3,FALSE)&lt;&gt;0,VLOOKUP($B623,'Draft List'!$D$4:$AC$2598,AY$3,FALSE),"")</f>
        <v>#N/A</v>
      </c>
      <c r="AZ623" t="e">
        <f>IF(VLOOKUP($B623,'Draft List'!$D$4:$AC$2598,AZ$3,FALSE)&lt;&gt;0,VLOOKUP($B623,'Draft List'!$D$4:$AC$2598,AZ$3,FALSE),"")</f>
        <v>#N/A</v>
      </c>
      <c r="BA623" t="e">
        <f>IF(VLOOKUP($B623,'Draft List'!$D$4:$AC$2598,BA$3,FALSE)&lt;&gt;0,VLOOKUP($B623,'Draft List'!$D$4:$AC$2598,BA$3,FALSE),"")</f>
        <v>#N/A</v>
      </c>
    </row>
    <row r="624" spans="1:53" hidden="1" x14ac:dyDescent="0.25">
      <c r="A624" t="str">
        <f t="shared" si="72"/>
        <v>RPTony Garza23</v>
      </c>
      <c r="B624" t="e">
        <f>VLOOKUP($A624,draft_listing_batters_stats!$A$1:$B$1324,2,FALSE)</f>
        <v>#N/A</v>
      </c>
      <c r="C624" s="1" t="s">
        <v>885</v>
      </c>
      <c r="D624" s="1" t="s">
        <v>157</v>
      </c>
      <c r="E624" s="1" t="s">
        <v>200</v>
      </c>
      <c r="F624" s="1">
        <v>23</v>
      </c>
      <c r="G624" s="1" t="s">
        <v>58</v>
      </c>
      <c r="H624" s="1" t="s">
        <v>44</v>
      </c>
      <c r="I624" s="1" t="s">
        <v>54</v>
      </c>
      <c r="J624" s="24" t="s">
        <v>54</v>
      </c>
      <c r="K624" s="1" t="s">
        <v>47</v>
      </c>
      <c r="L624" s="24" t="s">
        <v>46</v>
      </c>
      <c r="M624" s="1">
        <v>1</v>
      </c>
      <c r="N624" s="1">
        <v>2</v>
      </c>
      <c r="O624" s="1">
        <v>1</v>
      </c>
      <c r="P624" s="1">
        <v>2</v>
      </c>
      <c r="Q624" s="24">
        <v>1</v>
      </c>
      <c r="R624" s="1">
        <v>2</v>
      </c>
      <c r="S624" s="1">
        <v>3</v>
      </c>
      <c r="T624" s="1">
        <v>1</v>
      </c>
      <c r="U624" s="1">
        <v>2</v>
      </c>
      <c r="V624" s="24">
        <v>4</v>
      </c>
      <c r="W624" s="1">
        <v>7</v>
      </c>
      <c r="X624" s="1">
        <v>3</v>
      </c>
      <c r="Y624" s="24">
        <v>1</v>
      </c>
      <c r="Z624" s="1" t="s">
        <v>48</v>
      </c>
      <c r="AA624" s="1" t="s">
        <v>48</v>
      </c>
      <c r="AB624" s="1" t="s">
        <v>48</v>
      </c>
      <c r="AC624" s="1" t="s">
        <v>48</v>
      </c>
      <c r="AD624" s="1" t="s">
        <v>48</v>
      </c>
      <c r="AE624" s="1" t="s">
        <v>48</v>
      </c>
      <c r="AF624" s="1" t="s">
        <v>48</v>
      </c>
      <c r="AG624" s="24" t="s">
        <v>48</v>
      </c>
      <c r="AH624" s="1">
        <v>4</v>
      </c>
      <c r="AI624" s="1">
        <v>3</v>
      </c>
      <c r="AJ624" s="24">
        <v>3</v>
      </c>
      <c r="AK624" s="36" t="s">
        <v>50</v>
      </c>
      <c r="AL624" s="9">
        <f t="shared" si="73"/>
        <v>-1.9435739201992874</v>
      </c>
      <c r="AM624" s="9">
        <f t="shared" si="74"/>
        <v>-1.449909184926659</v>
      </c>
      <c r="AN624">
        <f t="shared" si="75"/>
        <v>0</v>
      </c>
      <c r="AO624" s="6">
        <f t="shared" si="76"/>
        <v>0</v>
      </c>
      <c r="AP624" s="9">
        <f>($AL$3*AL624+$AM$3*AM624+$AN$3*AN624+$AO$3*AO624)+$K$3*VLOOKUP(K624,COND!$A$2:$C$7,2,FALSE)+$L$3*VLOOKUP(L624,COND!$A$2:$C$7,3,FALSE)</f>
        <v>-7.6932676111398361</v>
      </c>
      <c r="AQ624" s="28">
        <f t="shared" si="77"/>
        <v>-0.68222068130758273</v>
      </c>
      <c r="AR624" t="str">
        <f t="shared" si="78"/>
        <v>DH</v>
      </c>
      <c r="AS624">
        <v>700</v>
      </c>
      <c r="AT624">
        <v>620</v>
      </c>
      <c r="AV624" t="str">
        <f t="shared" si="79"/>
        <v>Unlikely</v>
      </c>
      <c r="AX624" t="e">
        <f>IF(VLOOKUP($B624,'Draft List'!$D$4:$AC$2598,AX$3,FALSE)&lt;&gt;0,VLOOKUP($B624,'Draft List'!$D$4:$AC$2598,AX$3,FALSE),"")</f>
        <v>#N/A</v>
      </c>
      <c r="AY624" t="e">
        <f>IF(VLOOKUP($B624,'Draft List'!$D$4:$AC$2598,AY$3,FALSE)&lt;&gt;0,VLOOKUP($B624,'Draft List'!$D$4:$AC$2598,AY$3,FALSE),"")</f>
        <v>#N/A</v>
      </c>
      <c r="AZ624" t="e">
        <f>IF(VLOOKUP($B624,'Draft List'!$D$4:$AC$2598,AZ$3,FALSE)&lt;&gt;0,VLOOKUP($B624,'Draft List'!$D$4:$AC$2598,AZ$3,FALSE),"")</f>
        <v>#N/A</v>
      </c>
      <c r="BA624" t="e">
        <f>IF(VLOOKUP($B624,'Draft List'!$D$4:$AC$2598,BA$3,FALSE)&lt;&gt;0,VLOOKUP($B624,'Draft List'!$D$4:$AC$2598,BA$3,FALSE),"")</f>
        <v>#N/A</v>
      </c>
    </row>
    <row r="625" spans="1:53" hidden="1" x14ac:dyDescent="0.25">
      <c r="A625" t="str">
        <f t="shared" si="72"/>
        <v>RPLanny Peterson24</v>
      </c>
      <c r="B625" t="e">
        <f>VLOOKUP($A625,draft_listing_batters_stats!$A$1:$B$1324,2,FALSE)</f>
        <v>#N/A</v>
      </c>
      <c r="C625" s="1" t="s">
        <v>885</v>
      </c>
      <c r="D625" s="1" t="s">
        <v>1136</v>
      </c>
      <c r="E625" s="1" t="s">
        <v>547</v>
      </c>
      <c r="F625" s="1">
        <v>24</v>
      </c>
      <c r="G625" s="1" t="s">
        <v>58</v>
      </c>
      <c r="H625" s="1" t="s">
        <v>58</v>
      </c>
      <c r="I625" s="1" t="s">
        <v>54</v>
      </c>
      <c r="J625" s="24" t="s">
        <v>54</v>
      </c>
      <c r="K625" s="1" t="s">
        <v>47</v>
      </c>
      <c r="L625" s="24" t="s">
        <v>47</v>
      </c>
      <c r="M625" s="1">
        <v>2</v>
      </c>
      <c r="N625" s="1">
        <v>4</v>
      </c>
      <c r="O625" s="1">
        <v>2</v>
      </c>
      <c r="P625" s="1">
        <v>1</v>
      </c>
      <c r="Q625" s="24">
        <v>1</v>
      </c>
      <c r="R625" s="1">
        <v>2</v>
      </c>
      <c r="S625" s="1">
        <v>4</v>
      </c>
      <c r="T625" s="1">
        <v>2</v>
      </c>
      <c r="U625" s="1">
        <v>1</v>
      </c>
      <c r="V625" s="24">
        <v>3</v>
      </c>
      <c r="W625" s="1">
        <v>5</v>
      </c>
      <c r="X625" s="1">
        <v>4</v>
      </c>
      <c r="Y625" s="24">
        <v>1</v>
      </c>
      <c r="Z625" s="1" t="s">
        <v>48</v>
      </c>
      <c r="AA625" s="1" t="s">
        <v>48</v>
      </c>
      <c r="AB625" s="1" t="s">
        <v>48</v>
      </c>
      <c r="AC625" s="1" t="s">
        <v>48</v>
      </c>
      <c r="AD625" s="1" t="s">
        <v>48</v>
      </c>
      <c r="AE625" s="1" t="s">
        <v>48</v>
      </c>
      <c r="AF625" s="1" t="s">
        <v>48</v>
      </c>
      <c r="AG625" s="24" t="s">
        <v>48</v>
      </c>
      <c r="AH625" s="1">
        <v>1</v>
      </c>
      <c r="AI625" s="1">
        <v>4</v>
      </c>
      <c r="AJ625" s="24">
        <v>5</v>
      </c>
      <c r="AK625" s="36" t="s">
        <v>50</v>
      </c>
      <c r="AL625" s="9">
        <f t="shared" si="73"/>
        <v>-1.5255463807448855</v>
      </c>
      <c r="AM625" s="9">
        <f t="shared" si="74"/>
        <v>-1.4455137011107184</v>
      </c>
      <c r="AN625">
        <f t="shared" si="75"/>
        <v>0</v>
      </c>
      <c r="AO625" s="6">
        <f t="shared" si="76"/>
        <v>0</v>
      </c>
      <c r="AP625" s="9">
        <f>($AL$3*AL625+$AM$3*AM625+$AN$3*AN625+$AO$3*AO625)+$K$3*VLOOKUP(K625,COND!$A$2:$C$7,2,FALSE)+$L$3*VLOOKUP(L625,COND!$A$2:$C$7,3,FALSE)</f>
        <v>-7.6987190514031099</v>
      </c>
      <c r="AQ625" s="28">
        <f t="shared" si="77"/>
        <v>-0.68299792816154459</v>
      </c>
      <c r="AR625" t="str">
        <f t="shared" si="78"/>
        <v>DH</v>
      </c>
      <c r="AS625">
        <v>700</v>
      </c>
      <c r="AT625">
        <v>621</v>
      </c>
      <c r="AV625" t="str">
        <f t="shared" si="79"/>
        <v>Unlikely</v>
      </c>
      <c r="AX625" t="e">
        <f>IF(VLOOKUP($B625,'Draft List'!$D$4:$AC$2598,AX$3,FALSE)&lt;&gt;0,VLOOKUP($B625,'Draft List'!$D$4:$AC$2598,AX$3,FALSE),"")</f>
        <v>#N/A</v>
      </c>
      <c r="AY625" t="e">
        <f>IF(VLOOKUP($B625,'Draft List'!$D$4:$AC$2598,AY$3,FALSE)&lt;&gt;0,VLOOKUP($B625,'Draft List'!$D$4:$AC$2598,AY$3,FALSE),"")</f>
        <v>#N/A</v>
      </c>
      <c r="AZ625" t="e">
        <f>IF(VLOOKUP($B625,'Draft List'!$D$4:$AC$2598,AZ$3,FALSE)&lt;&gt;0,VLOOKUP($B625,'Draft List'!$D$4:$AC$2598,AZ$3,FALSE),"")</f>
        <v>#N/A</v>
      </c>
      <c r="BA625" t="e">
        <f>IF(VLOOKUP($B625,'Draft List'!$D$4:$AC$2598,BA$3,FALSE)&lt;&gt;0,VLOOKUP($B625,'Draft List'!$D$4:$AC$2598,BA$3,FALSE),"")</f>
        <v>#N/A</v>
      </c>
    </row>
    <row r="626" spans="1:53" hidden="1" x14ac:dyDescent="0.25">
      <c r="A626" t="str">
        <f t="shared" si="72"/>
        <v>RPDaryl Hornsby21</v>
      </c>
      <c r="B626" t="e">
        <f>VLOOKUP($A626,draft_listing_batters_stats!$A$1:$B$1324,2,FALSE)</f>
        <v>#N/A</v>
      </c>
      <c r="C626" s="1" t="s">
        <v>885</v>
      </c>
      <c r="D626" s="1" t="s">
        <v>719</v>
      </c>
      <c r="E626" s="1" t="s">
        <v>921</v>
      </c>
      <c r="F626" s="1">
        <v>21</v>
      </c>
      <c r="G626" s="1" t="s">
        <v>44</v>
      </c>
      <c r="H626" s="1" t="s">
        <v>44</v>
      </c>
      <c r="I626" s="1" t="s">
        <v>54</v>
      </c>
      <c r="J626" s="24" t="s">
        <v>45</v>
      </c>
      <c r="K626" s="1" t="s">
        <v>47</v>
      </c>
      <c r="L626" s="24" t="s">
        <v>46</v>
      </c>
      <c r="M626" s="1">
        <v>2</v>
      </c>
      <c r="N626" s="1">
        <v>2</v>
      </c>
      <c r="O626" s="1">
        <v>1</v>
      </c>
      <c r="P626" s="1">
        <v>1</v>
      </c>
      <c r="Q626" s="24">
        <v>1</v>
      </c>
      <c r="R626" s="1">
        <v>2</v>
      </c>
      <c r="S626" s="1">
        <v>3</v>
      </c>
      <c r="T626" s="1">
        <v>3</v>
      </c>
      <c r="U626" s="1">
        <v>1</v>
      </c>
      <c r="V626" s="24">
        <v>2</v>
      </c>
      <c r="W626" s="1">
        <v>8</v>
      </c>
      <c r="X626" s="1">
        <v>1</v>
      </c>
      <c r="Y626" s="24">
        <v>1</v>
      </c>
      <c r="Z626" s="1" t="s">
        <v>48</v>
      </c>
      <c r="AA626" s="1" t="s">
        <v>48</v>
      </c>
      <c r="AB626" s="1" t="s">
        <v>48</v>
      </c>
      <c r="AC626" s="1" t="s">
        <v>48</v>
      </c>
      <c r="AD626" s="1" t="s">
        <v>48</v>
      </c>
      <c r="AE626" s="1" t="s">
        <v>48</v>
      </c>
      <c r="AF626" s="1" t="s">
        <v>48</v>
      </c>
      <c r="AG626" s="24" t="s">
        <v>48</v>
      </c>
      <c r="AH626" s="1">
        <v>1</v>
      </c>
      <c r="AI626" s="1">
        <v>1</v>
      </c>
      <c r="AJ626" s="24">
        <v>1</v>
      </c>
      <c r="AK626" s="36" t="s">
        <v>832</v>
      </c>
      <c r="AL626" s="9">
        <f t="shared" si="73"/>
        <v>-1.7107276340061941</v>
      </c>
      <c r="AM626" s="9">
        <f t="shared" si="74"/>
        <v>-1.4535284265226038</v>
      </c>
      <c r="AN626">
        <f t="shared" si="75"/>
        <v>0</v>
      </c>
      <c r="AO626" s="6">
        <f t="shared" si="76"/>
        <v>0</v>
      </c>
      <c r="AP626" s="9">
        <f>($AL$3*AL626+$AM$3*AM626+$AN$3*AN626+$AO$3*AO626)+$K$3*VLOOKUP(K626,COND!$A$2:$C$7,2,FALSE)+$L$3*VLOOKUP(L626,COND!$A$2:$C$7,3,FALSE)</f>
        <v>-7.7134138816718636</v>
      </c>
      <c r="AQ626" s="28">
        <f t="shared" si="77"/>
        <v>-0.6850930645006218</v>
      </c>
      <c r="AR626" t="str">
        <f t="shared" si="78"/>
        <v>DH</v>
      </c>
      <c r="AS626">
        <v>700</v>
      </c>
      <c r="AT626">
        <v>622</v>
      </c>
      <c r="AV626" t="str">
        <f t="shared" si="79"/>
        <v>Unlikely</v>
      </c>
      <c r="AX626" t="e">
        <f>IF(VLOOKUP($B626,'Draft List'!$D$4:$AC$2598,AX$3,FALSE)&lt;&gt;0,VLOOKUP($B626,'Draft List'!$D$4:$AC$2598,AX$3,FALSE),"")</f>
        <v>#N/A</v>
      </c>
      <c r="AY626" t="e">
        <f>IF(VLOOKUP($B626,'Draft List'!$D$4:$AC$2598,AY$3,FALSE)&lt;&gt;0,VLOOKUP($B626,'Draft List'!$D$4:$AC$2598,AY$3,FALSE),"")</f>
        <v>#N/A</v>
      </c>
      <c r="AZ626" t="e">
        <f>IF(VLOOKUP($B626,'Draft List'!$D$4:$AC$2598,AZ$3,FALSE)&lt;&gt;0,VLOOKUP($B626,'Draft List'!$D$4:$AC$2598,AZ$3,FALSE),"")</f>
        <v>#N/A</v>
      </c>
      <c r="BA626" t="e">
        <f>IF(VLOOKUP($B626,'Draft List'!$D$4:$AC$2598,BA$3,FALSE)&lt;&gt;0,VLOOKUP($B626,'Draft List'!$D$4:$AC$2598,BA$3,FALSE),"")</f>
        <v>#N/A</v>
      </c>
    </row>
    <row r="627" spans="1:53" hidden="1" x14ac:dyDescent="0.25">
      <c r="A627" t="str">
        <f t="shared" si="72"/>
        <v>RPOllie Mounfield23</v>
      </c>
      <c r="B627" t="e">
        <f>VLOOKUP($A627,draft_listing_batters_stats!$A$1:$B$1324,2,FALSE)</f>
        <v>#N/A</v>
      </c>
      <c r="C627" s="1" t="s">
        <v>885</v>
      </c>
      <c r="D627" s="1" t="s">
        <v>1468</v>
      </c>
      <c r="E627" s="1" t="s">
        <v>1469</v>
      </c>
      <c r="F627" s="1">
        <v>23</v>
      </c>
      <c r="G627" s="1" t="s">
        <v>44</v>
      </c>
      <c r="H627" s="1" t="s">
        <v>44</v>
      </c>
      <c r="I627" s="1" t="s">
        <v>54</v>
      </c>
      <c r="J627" s="24" t="s">
        <v>54</v>
      </c>
      <c r="K627" s="1" t="s">
        <v>46</v>
      </c>
      <c r="L627" s="24" t="s">
        <v>46</v>
      </c>
      <c r="M627" s="1">
        <v>2</v>
      </c>
      <c r="N627" s="1">
        <v>2</v>
      </c>
      <c r="O627" s="1">
        <v>2</v>
      </c>
      <c r="P627" s="1">
        <v>1</v>
      </c>
      <c r="Q627" s="24">
        <v>2</v>
      </c>
      <c r="R627" s="1">
        <v>2</v>
      </c>
      <c r="S627" s="1">
        <v>2</v>
      </c>
      <c r="T627" s="1">
        <v>3</v>
      </c>
      <c r="U627" s="1">
        <v>1</v>
      </c>
      <c r="V627" s="24">
        <v>3</v>
      </c>
      <c r="W627" s="1">
        <v>4</v>
      </c>
      <c r="X627" s="1">
        <v>4</v>
      </c>
      <c r="Y627" s="24">
        <v>1</v>
      </c>
      <c r="Z627" s="1" t="s">
        <v>48</v>
      </c>
      <c r="AA627" s="1" t="s">
        <v>48</v>
      </c>
      <c r="AB627" s="1" t="s">
        <v>48</v>
      </c>
      <c r="AC627" s="1" t="s">
        <v>48</v>
      </c>
      <c r="AD627" s="1" t="s">
        <v>48</v>
      </c>
      <c r="AE627" s="1" t="s">
        <v>48</v>
      </c>
      <c r="AF627" s="1" t="s">
        <v>48</v>
      </c>
      <c r="AG627" s="24" t="s">
        <v>48</v>
      </c>
      <c r="AH627" s="1">
        <v>2</v>
      </c>
      <c r="AI627" s="1">
        <v>1</v>
      </c>
      <c r="AJ627" s="24">
        <v>1</v>
      </c>
      <c r="AK627" s="36" t="s">
        <v>50</v>
      </c>
      <c r="AL627" s="9">
        <f t="shared" si="73"/>
        <v>-1.5876498001652086</v>
      </c>
      <c r="AM627" s="9">
        <f t="shared" si="74"/>
        <v>-1.4645719663242238</v>
      </c>
      <c r="AN627">
        <f t="shared" si="75"/>
        <v>0</v>
      </c>
      <c r="AO627" s="6">
        <f t="shared" si="76"/>
        <v>0</v>
      </c>
      <c r="AP627" s="9">
        <f>($AL$3*AL627+$AM$3*AM627+$AN$3*AN627+$AO$3*AO627)+$K$3*VLOOKUP(K627,COND!$A$2:$C$7,2,FALSE)+$L$3*VLOOKUP(L627,COND!$A$2:$C$7,3,FALSE)</f>
        <v>-7.7336285759072076</v>
      </c>
      <c r="AQ627" s="28">
        <f t="shared" si="77"/>
        <v>-0.68797520330054096</v>
      </c>
      <c r="AR627" t="str">
        <f t="shared" si="78"/>
        <v>DH</v>
      </c>
      <c r="AS627">
        <v>700</v>
      </c>
      <c r="AT627">
        <v>623</v>
      </c>
      <c r="AV627" t="str">
        <f t="shared" si="79"/>
        <v>Unlikely</v>
      </c>
      <c r="AX627" t="e">
        <f>IF(VLOOKUP($B627,'Draft List'!$D$4:$AC$2598,AX$3,FALSE)&lt;&gt;0,VLOOKUP($B627,'Draft List'!$D$4:$AC$2598,AX$3,FALSE),"")</f>
        <v>#N/A</v>
      </c>
      <c r="AY627" t="e">
        <f>IF(VLOOKUP($B627,'Draft List'!$D$4:$AC$2598,AY$3,FALSE)&lt;&gt;0,VLOOKUP($B627,'Draft List'!$D$4:$AC$2598,AY$3,FALSE),"")</f>
        <v>#N/A</v>
      </c>
      <c r="AZ627" t="e">
        <f>IF(VLOOKUP($B627,'Draft List'!$D$4:$AC$2598,AZ$3,FALSE)&lt;&gt;0,VLOOKUP($B627,'Draft List'!$D$4:$AC$2598,AZ$3,FALSE),"")</f>
        <v>#N/A</v>
      </c>
      <c r="BA627" t="e">
        <f>IF(VLOOKUP($B627,'Draft List'!$D$4:$AC$2598,BA$3,FALSE)&lt;&gt;0,VLOOKUP($B627,'Draft List'!$D$4:$AC$2598,BA$3,FALSE),"")</f>
        <v>#N/A</v>
      </c>
    </row>
    <row r="628" spans="1:53" hidden="1" x14ac:dyDescent="0.25">
      <c r="A628" t="str">
        <f t="shared" si="72"/>
        <v>1BBob Buchanan18</v>
      </c>
      <c r="B628">
        <f>VLOOKUP($A628,draft_listing_batters_stats!$A$1:$B$1324,2,FALSE)</f>
        <v>6419</v>
      </c>
      <c r="C628" s="1" t="s">
        <v>94</v>
      </c>
      <c r="D628" s="1" t="s">
        <v>191</v>
      </c>
      <c r="E628" s="1" t="s">
        <v>1064</v>
      </c>
      <c r="F628" s="1">
        <v>18</v>
      </c>
      <c r="G628" s="1" t="s">
        <v>44</v>
      </c>
      <c r="H628" s="1" t="s">
        <v>44</v>
      </c>
      <c r="I628" s="1" t="s">
        <v>54</v>
      </c>
      <c r="J628" s="24" t="s">
        <v>54</v>
      </c>
      <c r="K628" s="1" t="s">
        <v>47</v>
      </c>
      <c r="L628" s="24" t="s">
        <v>46</v>
      </c>
      <c r="M628" s="1">
        <v>1</v>
      </c>
      <c r="N628" s="1">
        <v>1</v>
      </c>
      <c r="O628" s="1">
        <v>1</v>
      </c>
      <c r="P628" s="1">
        <v>1</v>
      </c>
      <c r="Q628" s="24">
        <v>1</v>
      </c>
      <c r="R628" s="1">
        <v>1</v>
      </c>
      <c r="S628" s="1">
        <v>1</v>
      </c>
      <c r="T628" s="1">
        <v>5</v>
      </c>
      <c r="U628" s="1">
        <v>3</v>
      </c>
      <c r="V628" s="24">
        <v>4</v>
      </c>
      <c r="W628" s="1">
        <v>3</v>
      </c>
      <c r="X628" s="1">
        <v>4</v>
      </c>
      <c r="Y628" s="24">
        <v>1</v>
      </c>
      <c r="Z628" s="1" t="s">
        <v>48</v>
      </c>
      <c r="AA628" s="1">
        <v>2</v>
      </c>
      <c r="AB628" s="1" t="s">
        <v>48</v>
      </c>
      <c r="AC628" s="1" t="s">
        <v>48</v>
      </c>
      <c r="AD628" s="1" t="s">
        <v>48</v>
      </c>
      <c r="AE628" s="1" t="s">
        <v>48</v>
      </c>
      <c r="AF628" s="1" t="s">
        <v>48</v>
      </c>
      <c r="AG628" s="24" t="s">
        <v>48</v>
      </c>
      <c r="AH628" s="1">
        <v>1</v>
      </c>
      <c r="AI628" s="1">
        <v>7</v>
      </c>
      <c r="AJ628" s="24">
        <v>2</v>
      </c>
      <c r="AK628" s="36" t="s">
        <v>839</v>
      </c>
      <c r="AL628" s="9">
        <f t="shared" si="73"/>
        <v>-2.0843433498275723</v>
      </c>
      <c r="AM628" s="9">
        <f t="shared" si="74"/>
        <v>-1.4526292542615533</v>
      </c>
      <c r="AN628">
        <f t="shared" si="75"/>
        <v>0</v>
      </c>
      <c r="AO628" s="6">
        <f t="shared" si="76"/>
        <v>0</v>
      </c>
      <c r="AP628" s="9">
        <f>($AL$3*AL628+$AM$3*AM628+$AN$3*AN628+$AO$3*AO628)+$K$3*VLOOKUP(K628,COND!$A$2:$C$7,2,FALSE)+$L$3*VLOOKUP(L628,COND!$A$2:$C$7,3,FALSE)</f>
        <v>-7.7399853861213987</v>
      </c>
      <c r="AQ628" s="28">
        <f t="shared" si="77"/>
        <v>-0.68888153456376677</v>
      </c>
      <c r="AR628" t="str">
        <f t="shared" si="78"/>
        <v>1B</v>
      </c>
      <c r="AS628">
        <v>700</v>
      </c>
      <c r="AT628">
        <v>624</v>
      </c>
      <c r="AV628" t="str">
        <f t="shared" si="79"/>
        <v>Unlikely</v>
      </c>
      <c r="AX628" t="str">
        <f>IF(VLOOKUP($B628,'Draft List'!$D$4:$AC$2598,AX$3,FALSE)&lt;&gt;0,VLOOKUP($B628,'Draft List'!$D$4:$AC$2598,AX$3,FALSE),"")</f>
        <v/>
      </c>
      <c r="AY628" t="str">
        <f>IF(VLOOKUP($B628,'Draft List'!$D$4:$AC$2598,AY$3,FALSE)&lt;&gt;0,VLOOKUP($B628,'Draft List'!$D$4:$AC$2598,AY$3,FALSE),"")</f>
        <v/>
      </c>
      <c r="AZ628" t="str">
        <f>IF(VLOOKUP($B628,'Draft List'!$D$4:$AC$2598,AZ$3,FALSE)&lt;&gt;0,VLOOKUP($B628,'Draft List'!$D$4:$AC$2598,AZ$3,FALSE),"")</f>
        <v/>
      </c>
      <c r="BA628" t="str">
        <f>IF(VLOOKUP($B628,'Draft List'!$D$4:$AC$2598,BA$3,FALSE)&lt;&gt;0,VLOOKUP($B628,'Draft List'!$D$4:$AC$2598,BA$3,FALSE),"")</f>
        <v/>
      </c>
    </row>
    <row r="629" spans="1:53" hidden="1" x14ac:dyDescent="0.25">
      <c r="A629" t="str">
        <f t="shared" si="72"/>
        <v>RPPhil Kemp21</v>
      </c>
      <c r="B629" t="e">
        <f>VLOOKUP($A629,draft_listing_batters_stats!$A$1:$B$1324,2,FALSE)</f>
        <v>#N/A</v>
      </c>
      <c r="C629" s="1" t="s">
        <v>885</v>
      </c>
      <c r="D629" s="1" t="s">
        <v>560</v>
      </c>
      <c r="E629" s="1" t="s">
        <v>1308</v>
      </c>
      <c r="F629" s="1">
        <v>21</v>
      </c>
      <c r="G629" s="1" t="s">
        <v>44</v>
      </c>
      <c r="H629" s="1" t="s">
        <v>44</v>
      </c>
      <c r="I629" s="1" t="s">
        <v>54</v>
      </c>
      <c r="J629" s="24" t="s">
        <v>54</v>
      </c>
      <c r="K629" s="1" t="s">
        <v>51</v>
      </c>
      <c r="L629" s="24" t="s">
        <v>46</v>
      </c>
      <c r="M629" s="1">
        <v>1</v>
      </c>
      <c r="N629" s="1">
        <v>2</v>
      </c>
      <c r="O629" s="1">
        <v>1</v>
      </c>
      <c r="P629" s="1">
        <v>3</v>
      </c>
      <c r="Q629" s="24">
        <v>1</v>
      </c>
      <c r="R629" s="1">
        <v>1</v>
      </c>
      <c r="S629" s="1">
        <v>2</v>
      </c>
      <c r="T629" s="1">
        <v>2</v>
      </c>
      <c r="U629" s="1">
        <v>5</v>
      </c>
      <c r="V629" s="24">
        <v>4</v>
      </c>
      <c r="W629" s="1">
        <v>10</v>
      </c>
      <c r="X629" s="1">
        <v>1</v>
      </c>
      <c r="Y629" s="24">
        <v>1</v>
      </c>
      <c r="Z629" s="1" t="s">
        <v>48</v>
      </c>
      <c r="AA629" s="1" t="s">
        <v>48</v>
      </c>
      <c r="AB629" s="1" t="s">
        <v>48</v>
      </c>
      <c r="AC629" s="1" t="s">
        <v>48</v>
      </c>
      <c r="AD629" s="1" t="s">
        <v>48</v>
      </c>
      <c r="AE629" s="1" t="s">
        <v>48</v>
      </c>
      <c r="AF629" s="1" t="s">
        <v>48</v>
      </c>
      <c r="AG629" s="24" t="s">
        <v>48</v>
      </c>
      <c r="AH629" s="1">
        <v>1</v>
      </c>
      <c r="AI629" s="1">
        <v>3</v>
      </c>
      <c r="AJ629" s="24">
        <v>1</v>
      </c>
      <c r="AK629" s="36" t="s">
        <v>826</v>
      </c>
      <c r="AL629" s="9">
        <f t="shared" si="73"/>
        <v>-1.8538643701897062</v>
      </c>
      <c r="AM629" s="9">
        <f t="shared" si="74"/>
        <v>-1.4713347566953923</v>
      </c>
      <c r="AN629">
        <f t="shared" si="75"/>
        <v>0</v>
      </c>
      <c r="AO629" s="6">
        <f t="shared" si="76"/>
        <v>0</v>
      </c>
      <c r="AP629" s="9">
        <f>($AL$3*AL629+$AM$3*AM629+$AN$3*AN629+$AO$3*AO629)+$K$3*VLOOKUP(K629,COND!$A$2:$C$7,2,FALSE)+$L$3*VLOOKUP(L629,COND!$A$2:$C$7,3,FALSE)</f>
        <v>-7.7414035173636773</v>
      </c>
      <c r="AQ629" s="28">
        <f t="shared" si="77"/>
        <v>-0.68908372664390238</v>
      </c>
      <c r="AR629" t="str">
        <f t="shared" si="78"/>
        <v>DH</v>
      </c>
      <c r="AS629">
        <v>700</v>
      </c>
      <c r="AT629">
        <v>625</v>
      </c>
      <c r="AV629" t="str">
        <f t="shared" si="79"/>
        <v>Unlikely</v>
      </c>
      <c r="AX629" t="e">
        <f>IF(VLOOKUP($B629,'Draft List'!$D$4:$AC$2598,AX$3,FALSE)&lt;&gt;0,VLOOKUP($B629,'Draft List'!$D$4:$AC$2598,AX$3,FALSE),"")</f>
        <v>#N/A</v>
      </c>
      <c r="AY629" t="e">
        <f>IF(VLOOKUP($B629,'Draft List'!$D$4:$AC$2598,AY$3,FALSE)&lt;&gt;0,VLOOKUP($B629,'Draft List'!$D$4:$AC$2598,AY$3,FALSE),"")</f>
        <v>#N/A</v>
      </c>
      <c r="AZ629" t="e">
        <f>IF(VLOOKUP($B629,'Draft List'!$D$4:$AC$2598,AZ$3,FALSE)&lt;&gt;0,VLOOKUP($B629,'Draft List'!$D$4:$AC$2598,AZ$3,FALSE),"")</f>
        <v>#N/A</v>
      </c>
      <c r="BA629" t="e">
        <f>IF(VLOOKUP($B629,'Draft List'!$D$4:$AC$2598,BA$3,FALSE)&lt;&gt;0,VLOOKUP($B629,'Draft List'!$D$4:$AC$2598,BA$3,FALSE),"")</f>
        <v>#N/A</v>
      </c>
    </row>
    <row r="630" spans="1:53" hidden="1" x14ac:dyDescent="0.25">
      <c r="A630" t="str">
        <f t="shared" si="72"/>
        <v>RPJuan Márquez24</v>
      </c>
      <c r="B630" t="e">
        <f>VLOOKUP($A630,draft_listing_batters_stats!$A$1:$B$1324,2,FALSE)</f>
        <v>#N/A</v>
      </c>
      <c r="C630" s="1" t="s">
        <v>885</v>
      </c>
      <c r="D630" s="1" t="s">
        <v>140</v>
      </c>
      <c r="E630" s="1" t="s">
        <v>1404</v>
      </c>
      <c r="F630" s="1">
        <v>24</v>
      </c>
      <c r="G630" s="1" t="s">
        <v>44</v>
      </c>
      <c r="H630" s="1" t="s">
        <v>44</v>
      </c>
      <c r="I630" s="1" t="s">
        <v>54</v>
      </c>
      <c r="J630" s="24" t="s">
        <v>54</v>
      </c>
      <c r="K630" s="1" t="s">
        <v>47</v>
      </c>
      <c r="L630" s="24" t="s">
        <v>46</v>
      </c>
      <c r="M630" s="1">
        <v>2</v>
      </c>
      <c r="N630" s="1">
        <v>2</v>
      </c>
      <c r="O630" s="1">
        <v>1</v>
      </c>
      <c r="P630" s="1">
        <v>1</v>
      </c>
      <c r="Q630" s="24">
        <v>3</v>
      </c>
      <c r="R630" s="1">
        <v>2</v>
      </c>
      <c r="S630" s="1">
        <v>3</v>
      </c>
      <c r="T630" s="1">
        <v>2</v>
      </c>
      <c r="U630" s="1">
        <v>1</v>
      </c>
      <c r="V630" s="24">
        <v>4</v>
      </c>
      <c r="W630" s="1">
        <v>5</v>
      </c>
      <c r="X630" s="1">
        <v>1</v>
      </c>
      <c r="Y630" s="24">
        <v>1</v>
      </c>
      <c r="Z630" s="1" t="s">
        <v>48</v>
      </c>
      <c r="AA630" s="1" t="s">
        <v>48</v>
      </c>
      <c r="AB630" s="1" t="s">
        <v>48</v>
      </c>
      <c r="AC630" s="1" t="s">
        <v>48</v>
      </c>
      <c r="AD630" s="1" t="s">
        <v>48</v>
      </c>
      <c r="AE630" s="1" t="s">
        <v>48</v>
      </c>
      <c r="AF630" s="1" t="s">
        <v>48</v>
      </c>
      <c r="AG630" s="24" t="s">
        <v>48</v>
      </c>
      <c r="AH630" s="1">
        <v>2</v>
      </c>
      <c r="AI630" s="1">
        <v>5</v>
      </c>
      <c r="AJ630" s="24">
        <v>1</v>
      </c>
      <c r="AK630" s="36" t="s">
        <v>50</v>
      </c>
      <c r="AL630" s="9">
        <f t="shared" si="73"/>
        <v>-1.6306949543720271</v>
      </c>
      <c r="AM630" s="9">
        <f t="shared" si="74"/>
        <v>-1.4565572409123384</v>
      </c>
      <c r="AN630">
        <f t="shared" si="75"/>
        <v>0</v>
      </c>
      <c r="AO630" s="6">
        <f t="shared" si="76"/>
        <v>0</v>
      </c>
      <c r="AP630" s="9">
        <f>($AL$3*AL630+$AM$3*AM630+$AN$3*AN630+$AO$3*AO630)+$K$3*VLOOKUP(K630,COND!$A$2:$C$7,2,FALSE)+$L$3*VLOOKUP(L630,COND!$A$2:$C$7,3,FALSE)</f>
        <v>-7.7417563863852639</v>
      </c>
      <c r="AQ630" s="28">
        <f t="shared" si="77"/>
        <v>-0.68913403744685409</v>
      </c>
      <c r="AR630" t="str">
        <f t="shared" si="78"/>
        <v>DH</v>
      </c>
      <c r="AS630">
        <v>700</v>
      </c>
      <c r="AT630">
        <v>626</v>
      </c>
      <c r="AV630" t="str">
        <f t="shared" si="79"/>
        <v>Unlikely</v>
      </c>
      <c r="AX630" t="e">
        <f>IF(VLOOKUP($B630,'Draft List'!$D$4:$AC$2598,AX$3,FALSE)&lt;&gt;0,VLOOKUP($B630,'Draft List'!$D$4:$AC$2598,AX$3,FALSE),"")</f>
        <v>#N/A</v>
      </c>
      <c r="AY630" t="e">
        <f>IF(VLOOKUP($B630,'Draft List'!$D$4:$AC$2598,AY$3,FALSE)&lt;&gt;0,VLOOKUP($B630,'Draft List'!$D$4:$AC$2598,AY$3,FALSE),"")</f>
        <v>#N/A</v>
      </c>
      <c r="AZ630" t="e">
        <f>IF(VLOOKUP($B630,'Draft List'!$D$4:$AC$2598,AZ$3,FALSE)&lt;&gt;0,VLOOKUP($B630,'Draft List'!$D$4:$AC$2598,AZ$3,FALSE),"")</f>
        <v>#N/A</v>
      </c>
      <c r="BA630" t="e">
        <f>IF(VLOOKUP($B630,'Draft List'!$D$4:$AC$2598,BA$3,FALSE)&lt;&gt;0,VLOOKUP($B630,'Draft List'!$D$4:$AC$2598,BA$3,FALSE),"")</f>
        <v>#N/A</v>
      </c>
    </row>
    <row r="631" spans="1:53" hidden="1" x14ac:dyDescent="0.25">
      <c r="A631" t="str">
        <f t="shared" si="72"/>
        <v>RPSergio González24</v>
      </c>
      <c r="B631" t="e">
        <f>VLOOKUP($A631,draft_listing_batters_stats!$A$1:$B$1324,2,FALSE)</f>
        <v>#N/A</v>
      </c>
      <c r="C631" s="1" t="s">
        <v>885</v>
      </c>
      <c r="D631" s="1" t="s">
        <v>516</v>
      </c>
      <c r="E631" s="1" t="s">
        <v>166</v>
      </c>
      <c r="F631" s="1">
        <v>24</v>
      </c>
      <c r="G631" s="1" t="s">
        <v>44</v>
      </c>
      <c r="H631" s="1" t="s">
        <v>44</v>
      </c>
      <c r="I631" s="1" t="s">
        <v>54</v>
      </c>
      <c r="J631" s="24" t="s">
        <v>54</v>
      </c>
      <c r="K631" s="1" t="s">
        <v>47</v>
      </c>
      <c r="L631" s="24" t="s">
        <v>46</v>
      </c>
      <c r="M631" s="1">
        <v>1</v>
      </c>
      <c r="N631" s="1">
        <v>2</v>
      </c>
      <c r="O631" s="1">
        <v>1</v>
      </c>
      <c r="P631" s="1">
        <v>3</v>
      </c>
      <c r="Q631" s="24">
        <v>1</v>
      </c>
      <c r="R631" s="1">
        <v>1</v>
      </c>
      <c r="S631" s="1">
        <v>2</v>
      </c>
      <c r="T631" s="1">
        <v>1</v>
      </c>
      <c r="U631" s="1">
        <v>7</v>
      </c>
      <c r="V631" s="24">
        <v>2</v>
      </c>
      <c r="W631" s="1">
        <v>4</v>
      </c>
      <c r="X631" s="1">
        <v>2</v>
      </c>
      <c r="Y631" s="24">
        <v>1</v>
      </c>
      <c r="Z631" s="1" t="s">
        <v>48</v>
      </c>
      <c r="AA631" s="1" t="s">
        <v>48</v>
      </c>
      <c r="AB631" s="1" t="s">
        <v>48</v>
      </c>
      <c r="AC631" s="1" t="s">
        <v>48</v>
      </c>
      <c r="AD631" s="1" t="s">
        <v>48</v>
      </c>
      <c r="AE631" s="1" t="s">
        <v>48</v>
      </c>
      <c r="AF631" s="1" t="s">
        <v>48</v>
      </c>
      <c r="AG631" s="24" t="s">
        <v>48</v>
      </c>
      <c r="AH631" s="1">
        <v>2</v>
      </c>
      <c r="AI631" s="1">
        <v>1</v>
      </c>
      <c r="AJ631" s="24">
        <v>1</v>
      </c>
      <c r="AK631" s="36" t="s">
        <v>50</v>
      </c>
      <c r="AL631" s="9">
        <f t="shared" si="73"/>
        <v>-1.8538643701897062</v>
      </c>
      <c r="AM631" s="9">
        <f t="shared" si="74"/>
        <v>-1.4550098303342984</v>
      </c>
      <c r="AN631">
        <f t="shared" si="75"/>
        <v>0</v>
      </c>
      <c r="AO631" s="6">
        <f t="shared" si="76"/>
        <v>0</v>
      </c>
      <c r="AP631" s="9">
        <f>($AL$3*AL631+$AM$3*AM631+$AN$3*AN631+$AO$3*AO631)+$K$3*VLOOKUP(K631,COND!$A$2:$C$7,2,FALSE)+$L$3*VLOOKUP(L631,COND!$A$2:$C$7,3,FALSE)</f>
        <v>-7.7455044010305496</v>
      </c>
      <c r="AQ631" s="28">
        <f t="shared" si="77"/>
        <v>-0.68966841596903605</v>
      </c>
      <c r="AR631" t="str">
        <f t="shared" si="78"/>
        <v>DH</v>
      </c>
      <c r="AS631">
        <v>700</v>
      </c>
      <c r="AT631">
        <v>627</v>
      </c>
      <c r="AV631" t="str">
        <f t="shared" si="79"/>
        <v>Unlikely</v>
      </c>
      <c r="AX631" t="e">
        <f>IF(VLOOKUP($B631,'Draft List'!$D$4:$AC$2598,AX$3,FALSE)&lt;&gt;0,VLOOKUP($B631,'Draft List'!$D$4:$AC$2598,AX$3,FALSE),"")</f>
        <v>#N/A</v>
      </c>
      <c r="AY631" t="e">
        <f>IF(VLOOKUP($B631,'Draft List'!$D$4:$AC$2598,AY$3,FALSE)&lt;&gt;0,VLOOKUP($B631,'Draft List'!$D$4:$AC$2598,AY$3,FALSE),"")</f>
        <v>#N/A</v>
      </c>
      <c r="AZ631" t="e">
        <f>IF(VLOOKUP($B631,'Draft List'!$D$4:$AC$2598,AZ$3,FALSE)&lt;&gt;0,VLOOKUP($B631,'Draft List'!$D$4:$AC$2598,AZ$3,FALSE),"")</f>
        <v>#N/A</v>
      </c>
      <c r="BA631" t="e">
        <f>IF(VLOOKUP($B631,'Draft List'!$D$4:$AC$2598,BA$3,FALSE)&lt;&gt;0,VLOOKUP($B631,'Draft List'!$D$4:$AC$2598,BA$3,FALSE),"")</f>
        <v>#N/A</v>
      </c>
    </row>
    <row r="632" spans="1:53" hidden="1" x14ac:dyDescent="0.25">
      <c r="A632" t="str">
        <f t="shared" si="72"/>
        <v>RPGreg Gordon24</v>
      </c>
      <c r="B632" t="e">
        <f>VLOOKUP($A632,draft_listing_batters_stats!$A$1:$B$1324,2,FALSE)</f>
        <v>#N/A</v>
      </c>
      <c r="C632" s="1" t="s">
        <v>885</v>
      </c>
      <c r="D632" s="1" t="s">
        <v>177</v>
      </c>
      <c r="E632" s="1" t="s">
        <v>1197</v>
      </c>
      <c r="F632" s="1">
        <v>24</v>
      </c>
      <c r="G632" s="1" t="s">
        <v>44</v>
      </c>
      <c r="H632" s="1" t="s">
        <v>44</v>
      </c>
      <c r="I632" s="1" t="s">
        <v>54</v>
      </c>
      <c r="J632" s="24" t="s">
        <v>54</v>
      </c>
      <c r="K632" s="1" t="s">
        <v>47</v>
      </c>
      <c r="L632" s="24" t="s">
        <v>46</v>
      </c>
      <c r="M632" s="1">
        <v>1</v>
      </c>
      <c r="N632" s="1">
        <v>1</v>
      </c>
      <c r="O632" s="1">
        <v>1</v>
      </c>
      <c r="P632" s="1">
        <v>5</v>
      </c>
      <c r="Q632" s="24">
        <v>1</v>
      </c>
      <c r="R632" s="1">
        <v>1</v>
      </c>
      <c r="S632" s="1">
        <v>1</v>
      </c>
      <c r="T632" s="1">
        <v>1</v>
      </c>
      <c r="U632" s="1">
        <v>8</v>
      </c>
      <c r="V632" s="24">
        <v>1</v>
      </c>
      <c r="W632" s="1">
        <v>4</v>
      </c>
      <c r="X632" s="1">
        <v>2</v>
      </c>
      <c r="Y632" s="24">
        <v>1</v>
      </c>
      <c r="Z632" s="1" t="s">
        <v>48</v>
      </c>
      <c r="AA632" s="1" t="s">
        <v>48</v>
      </c>
      <c r="AB632" s="1" t="s">
        <v>48</v>
      </c>
      <c r="AC632" s="1" t="s">
        <v>48</v>
      </c>
      <c r="AD632" s="1" t="s">
        <v>48</v>
      </c>
      <c r="AE632" s="1" t="s">
        <v>48</v>
      </c>
      <c r="AF632" s="1" t="s">
        <v>48</v>
      </c>
      <c r="AG632" s="24" t="s">
        <v>48</v>
      </c>
      <c r="AH632" s="1">
        <v>1</v>
      </c>
      <c r="AI632" s="1">
        <v>1</v>
      </c>
      <c r="AJ632" s="24">
        <v>1</v>
      </c>
      <c r="AK632" s="36" t="s">
        <v>50</v>
      </c>
      <c r="AL632" s="9">
        <f t="shared" si="73"/>
        <v>-1.725505149789248</v>
      </c>
      <c r="AM632" s="9">
        <f t="shared" si="74"/>
        <v>-1.4563764997605049</v>
      </c>
      <c r="AN632">
        <f t="shared" si="75"/>
        <v>0</v>
      </c>
      <c r="AO632" s="6">
        <f t="shared" si="76"/>
        <v>0</v>
      </c>
      <c r="AP632" s="9">
        <f>($AL$3*AL632+$AM$3*AM632+$AN$3*AN632+$AO$3*AO632)+$K$3*VLOOKUP(K632,COND!$A$2:$C$7,2,FALSE)+$L$3*VLOOKUP(L632,COND!$A$2:$C$7,3,FALSE)</f>
        <v>-7.7490685121049854</v>
      </c>
      <c r="AQ632" s="28">
        <f t="shared" si="77"/>
        <v>-0.6901765741778747</v>
      </c>
      <c r="AR632" t="str">
        <f t="shared" si="78"/>
        <v>DH</v>
      </c>
      <c r="AS632">
        <v>700</v>
      </c>
      <c r="AT632">
        <v>628</v>
      </c>
      <c r="AV632" t="str">
        <f t="shared" si="79"/>
        <v>Unlikely</v>
      </c>
      <c r="AX632" t="e">
        <f>IF(VLOOKUP($B632,'Draft List'!$D$4:$AC$2598,AX$3,FALSE)&lt;&gt;0,VLOOKUP($B632,'Draft List'!$D$4:$AC$2598,AX$3,FALSE),"")</f>
        <v>#N/A</v>
      </c>
      <c r="AY632" t="e">
        <f>IF(VLOOKUP($B632,'Draft List'!$D$4:$AC$2598,AY$3,FALSE)&lt;&gt;0,VLOOKUP($B632,'Draft List'!$D$4:$AC$2598,AY$3,FALSE),"")</f>
        <v>#N/A</v>
      </c>
      <c r="AZ632" t="e">
        <f>IF(VLOOKUP($B632,'Draft List'!$D$4:$AC$2598,AZ$3,FALSE)&lt;&gt;0,VLOOKUP($B632,'Draft List'!$D$4:$AC$2598,AZ$3,FALSE),"")</f>
        <v>#N/A</v>
      </c>
      <c r="BA632" t="e">
        <f>IF(VLOOKUP($B632,'Draft List'!$D$4:$AC$2598,BA$3,FALSE)&lt;&gt;0,VLOOKUP($B632,'Draft List'!$D$4:$AC$2598,BA$3,FALSE),"")</f>
        <v>#N/A</v>
      </c>
    </row>
    <row r="633" spans="1:53" hidden="1" x14ac:dyDescent="0.25">
      <c r="A633" t="str">
        <f t="shared" si="72"/>
        <v>CLDan Nelligan24</v>
      </c>
      <c r="B633" t="e">
        <f>VLOOKUP($A633,draft_listing_batters_stats!$A$1:$B$1324,2,FALSE)</f>
        <v>#N/A</v>
      </c>
      <c r="C633" s="1" t="s">
        <v>53</v>
      </c>
      <c r="D633" s="1" t="s">
        <v>210</v>
      </c>
      <c r="E633" s="1" t="s">
        <v>1491</v>
      </c>
      <c r="F633" s="1">
        <v>24</v>
      </c>
      <c r="G633" s="1" t="s">
        <v>44</v>
      </c>
      <c r="H633" s="1" t="s">
        <v>44</v>
      </c>
      <c r="I633" s="1" t="s">
        <v>54</v>
      </c>
      <c r="J633" s="24" t="s">
        <v>54</v>
      </c>
      <c r="K633" s="1" t="s">
        <v>47</v>
      </c>
      <c r="L633" s="24" t="s">
        <v>46</v>
      </c>
      <c r="M633" s="1">
        <v>1</v>
      </c>
      <c r="N633" s="1">
        <v>3</v>
      </c>
      <c r="O633" s="1">
        <v>2</v>
      </c>
      <c r="P633" s="1">
        <v>1</v>
      </c>
      <c r="Q633" s="24">
        <v>2</v>
      </c>
      <c r="R633" s="1">
        <v>2</v>
      </c>
      <c r="S633" s="1">
        <v>3</v>
      </c>
      <c r="T633" s="1">
        <v>2</v>
      </c>
      <c r="U633" s="1">
        <v>1</v>
      </c>
      <c r="V633" s="24">
        <v>4</v>
      </c>
      <c r="W633" s="1">
        <v>6</v>
      </c>
      <c r="X633" s="1">
        <v>4</v>
      </c>
      <c r="Y633" s="24">
        <v>1</v>
      </c>
      <c r="Z633" s="1" t="s">
        <v>48</v>
      </c>
      <c r="AA633" s="1" t="s">
        <v>48</v>
      </c>
      <c r="AB633" s="1" t="s">
        <v>48</v>
      </c>
      <c r="AC633" s="1" t="s">
        <v>48</v>
      </c>
      <c r="AD633" s="1" t="s">
        <v>48</v>
      </c>
      <c r="AE633" s="1" t="s">
        <v>48</v>
      </c>
      <c r="AF633" s="1" t="s">
        <v>48</v>
      </c>
      <c r="AG633" s="24" t="s">
        <v>48</v>
      </c>
      <c r="AH633" s="1">
        <v>3</v>
      </c>
      <c r="AI633" s="1">
        <v>2</v>
      </c>
      <c r="AJ633" s="24">
        <v>3</v>
      </c>
      <c r="AK633" s="36" t="s">
        <v>50</v>
      </c>
      <c r="AL633" s="9">
        <f t="shared" si="73"/>
        <v>-1.85914575674918</v>
      </c>
      <c r="AM633" s="9">
        <f t="shared" si="74"/>
        <v>-1.4565572409123384</v>
      </c>
      <c r="AN633">
        <f t="shared" si="75"/>
        <v>0</v>
      </c>
      <c r="AO633" s="6">
        <f t="shared" si="76"/>
        <v>0</v>
      </c>
      <c r="AP633" s="9">
        <f>($AL$3*AL633+$AM$3*AM633+$AN$3*AN633+$AO$3*AO633)+$K$3*VLOOKUP(K633,COND!$A$2:$C$7,2,FALSE)+$L$3*VLOOKUP(L633,COND!$A$2:$C$7,3,FALSE)</f>
        <v>-7.7646014666229792</v>
      </c>
      <c r="AQ633" s="28">
        <f t="shared" si="77"/>
        <v>-0.69239120727459591</v>
      </c>
      <c r="AR633" t="str">
        <f t="shared" si="78"/>
        <v>DH</v>
      </c>
      <c r="AS633">
        <v>700</v>
      </c>
      <c r="AT633">
        <v>629</v>
      </c>
      <c r="AV633" t="str">
        <f t="shared" si="79"/>
        <v>Unlikely</v>
      </c>
      <c r="AX633" t="e">
        <f>IF(VLOOKUP($B633,'Draft List'!$D$4:$AC$2598,AX$3,FALSE)&lt;&gt;0,VLOOKUP($B633,'Draft List'!$D$4:$AC$2598,AX$3,FALSE),"")</f>
        <v>#N/A</v>
      </c>
      <c r="AY633" t="e">
        <f>IF(VLOOKUP($B633,'Draft List'!$D$4:$AC$2598,AY$3,FALSE)&lt;&gt;0,VLOOKUP($B633,'Draft List'!$D$4:$AC$2598,AY$3,FALSE),"")</f>
        <v>#N/A</v>
      </c>
      <c r="AZ633" t="e">
        <f>IF(VLOOKUP($B633,'Draft List'!$D$4:$AC$2598,AZ$3,FALSE)&lt;&gt;0,VLOOKUP($B633,'Draft List'!$D$4:$AC$2598,AZ$3,FALSE),"")</f>
        <v>#N/A</v>
      </c>
      <c r="BA633" t="e">
        <f>IF(VLOOKUP($B633,'Draft List'!$D$4:$AC$2598,BA$3,FALSE)&lt;&gt;0,VLOOKUP($B633,'Draft List'!$D$4:$AC$2598,BA$3,FALSE),"")</f>
        <v>#N/A</v>
      </c>
    </row>
    <row r="634" spans="1:53" hidden="1" x14ac:dyDescent="0.25">
      <c r="A634" t="str">
        <f t="shared" si="72"/>
        <v>1BYasuyuki Kawamura21</v>
      </c>
      <c r="B634">
        <f>VLOOKUP($A634,draft_listing_batters_stats!$A$1:$B$1324,2,FALSE)</f>
        <v>11421</v>
      </c>
      <c r="C634" s="1" t="s">
        <v>94</v>
      </c>
      <c r="D634" s="1" t="s">
        <v>1303</v>
      </c>
      <c r="E634" s="1" t="s">
        <v>1304</v>
      </c>
      <c r="F634" s="1">
        <v>21</v>
      </c>
      <c r="G634" s="1" t="s">
        <v>58</v>
      </c>
      <c r="H634" s="1" t="s">
        <v>58</v>
      </c>
      <c r="I634" s="1" t="s">
        <v>54</v>
      </c>
      <c r="J634" s="24" t="s">
        <v>54</v>
      </c>
      <c r="K634" s="1" t="s">
        <v>47</v>
      </c>
      <c r="L634" s="24" t="s">
        <v>46</v>
      </c>
      <c r="M634" s="1">
        <v>2</v>
      </c>
      <c r="N634" s="1">
        <v>2</v>
      </c>
      <c r="O634" s="1">
        <v>1</v>
      </c>
      <c r="P634" s="1">
        <v>1</v>
      </c>
      <c r="Q634" s="24">
        <v>4</v>
      </c>
      <c r="R634" s="1">
        <v>2</v>
      </c>
      <c r="S634" s="1">
        <v>3</v>
      </c>
      <c r="T634" s="1">
        <v>1</v>
      </c>
      <c r="U634" s="1">
        <v>1</v>
      </c>
      <c r="V634" s="24">
        <v>6</v>
      </c>
      <c r="W634" s="1">
        <v>4</v>
      </c>
      <c r="X634" s="1">
        <v>3</v>
      </c>
      <c r="Y634" s="24">
        <v>2</v>
      </c>
      <c r="Z634" s="1" t="s">
        <v>48</v>
      </c>
      <c r="AA634" s="1" t="s">
        <v>48</v>
      </c>
      <c r="AB634" s="1" t="s">
        <v>48</v>
      </c>
      <c r="AC634" s="1" t="s">
        <v>48</v>
      </c>
      <c r="AD634" s="1" t="s">
        <v>48</v>
      </c>
      <c r="AE634" s="1" t="s">
        <v>48</v>
      </c>
      <c r="AF634" s="1" t="s">
        <v>48</v>
      </c>
      <c r="AG634" s="24" t="s">
        <v>48</v>
      </c>
      <c r="AH634" s="1">
        <v>1</v>
      </c>
      <c r="AI634" s="1">
        <v>1</v>
      </c>
      <c r="AJ634" s="24">
        <v>2</v>
      </c>
      <c r="AK634" s="36" t="s">
        <v>881</v>
      </c>
      <c r="AL634" s="9">
        <f t="shared" si="73"/>
        <v>-1.5906786145549436</v>
      </c>
      <c r="AM634" s="9">
        <f t="shared" si="74"/>
        <v>-1.4595860553020732</v>
      </c>
      <c r="AN634">
        <f t="shared" si="75"/>
        <v>0</v>
      </c>
      <c r="AO634" s="6">
        <f t="shared" si="76"/>
        <v>0</v>
      </c>
      <c r="AP634" s="9">
        <f>($AL$3*AL634+$AM$3*AM634+$AN$3*AN634+$AO$3*AO634)+$K$3*VLOOKUP(K634,COND!$A$2:$C$7,2,FALSE)+$L$3*VLOOKUP(L634,COND!$A$2:$C$7,3,FALSE)</f>
        <v>-7.7741005250803727</v>
      </c>
      <c r="AQ634" s="28">
        <f t="shared" si="77"/>
        <v>-0.69374554905310704</v>
      </c>
      <c r="AR634" t="str">
        <f t="shared" si="78"/>
        <v>DH</v>
      </c>
      <c r="AS634">
        <v>700</v>
      </c>
      <c r="AT634">
        <v>630</v>
      </c>
      <c r="AV634" t="str">
        <f t="shared" si="79"/>
        <v>Unlikely</v>
      </c>
      <c r="AX634" t="str">
        <f>IF(VLOOKUP($B634,'Draft List'!$D$4:$AC$2598,AX$3,FALSE)&lt;&gt;0,VLOOKUP($B634,'Draft List'!$D$4:$AC$2598,AX$3,FALSE),"")</f>
        <v/>
      </c>
      <c r="AY634" t="str">
        <f>IF(VLOOKUP($B634,'Draft List'!$D$4:$AC$2598,AY$3,FALSE)&lt;&gt;0,VLOOKUP($B634,'Draft List'!$D$4:$AC$2598,AY$3,FALSE),"")</f>
        <v/>
      </c>
      <c r="AZ634" t="str">
        <f>IF(VLOOKUP($B634,'Draft List'!$D$4:$AC$2598,AZ$3,FALSE)&lt;&gt;0,VLOOKUP($B634,'Draft List'!$D$4:$AC$2598,AZ$3,FALSE),"")</f>
        <v/>
      </c>
      <c r="BA634" t="str">
        <f>IF(VLOOKUP($B634,'Draft List'!$D$4:$AC$2598,BA$3,FALSE)&lt;&gt;0,VLOOKUP($B634,'Draft List'!$D$4:$AC$2598,BA$3,FALSE),"")</f>
        <v/>
      </c>
    </row>
    <row r="635" spans="1:53" hidden="1" x14ac:dyDescent="0.25">
      <c r="A635" t="str">
        <f t="shared" si="72"/>
        <v>RPFrederick Hoffman24</v>
      </c>
      <c r="B635" t="e">
        <f>VLOOKUP($A635,draft_listing_batters_stats!$A$1:$B$1324,2,FALSE)</f>
        <v>#N/A</v>
      </c>
      <c r="C635" s="1" t="s">
        <v>885</v>
      </c>
      <c r="D635" s="1" t="s">
        <v>1246</v>
      </c>
      <c r="E635" s="1" t="s">
        <v>1247</v>
      </c>
      <c r="F635" s="1">
        <v>24</v>
      </c>
      <c r="G635" s="1" t="s">
        <v>44</v>
      </c>
      <c r="H635" s="1" t="s">
        <v>44</v>
      </c>
      <c r="I635" s="1" t="s">
        <v>54</v>
      </c>
      <c r="J635" s="24" t="s">
        <v>54</v>
      </c>
      <c r="K635" s="1" t="s">
        <v>46</v>
      </c>
      <c r="L635" s="24" t="s">
        <v>47</v>
      </c>
      <c r="M635" s="1">
        <v>1</v>
      </c>
      <c r="N635" s="1">
        <v>1</v>
      </c>
      <c r="O635" s="1">
        <v>1</v>
      </c>
      <c r="P635" s="1">
        <v>1</v>
      </c>
      <c r="Q635" s="24">
        <v>3</v>
      </c>
      <c r="R635" s="1">
        <v>2</v>
      </c>
      <c r="S635" s="1">
        <v>3</v>
      </c>
      <c r="T635" s="1">
        <v>1</v>
      </c>
      <c r="U635" s="1">
        <v>1</v>
      </c>
      <c r="V635" s="24">
        <v>6</v>
      </c>
      <c r="W635" s="1">
        <v>5</v>
      </c>
      <c r="X635" s="1">
        <v>1</v>
      </c>
      <c r="Y635" s="24">
        <v>1</v>
      </c>
      <c r="Z635" s="1" t="s">
        <v>48</v>
      </c>
      <c r="AA635" s="1" t="s">
        <v>48</v>
      </c>
      <c r="AB635" s="1" t="s">
        <v>48</v>
      </c>
      <c r="AC635" s="1" t="s">
        <v>48</v>
      </c>
      <c r="AD635" s="1" t="s">
        <v>48</v>
      </c>
      <c r="AE635" s="1" t="s">
        <v>48</v>
      </c>
      <c r="AF635" s="1" t="s">
        <v>48</v>
      </c>
      <c r="AG635" s="24" t="s">
        <v>48</v>
      </c>
      <c r="AH635" s="1">
        <v>3</v>
      </c>
      <c r="AI635" s="1">
        <v>2</v>
      </c>
      <c r="AJ635" s="24">
        <v>3</v>
      </c>
      <c r="AK635" s="36" t="s">
        <v>50</v>
      </c>
      <c r="AL635" s="9">
        <f t="shared" si="73"/>
        <v>-2.0043106701934055</v>
      </c>
      <c r="AM635" s="9">
        <f t="shared" si="74"/>
        <v>-1.4595860553020732</v>
      </c>
      <c r="AN635">
        <f t="shared" si="75"/>
        <v>0</v>
      </c>
      <c r="AO635" s="6">
        <f t="shared" si="76"/>
        <v>0</v>
      </c>
      <c r="AP635" s="9">
        <f>($AL$3*AL635+$AM$3*AM635+$AN$3*AN635+$AO$3*AO635)+$K$3*VLOOKUP(K635,COND!$A$2:$C$7,2,FALSE)+$L$3*VLOOKUP(L635,COND!$A$2:$C$7,3,FALSE)</f>
        <v>-7.8154637306442201</v>
      </c>
      <c r="AQ635" s="28">
        <f t="shared" si="77"/>
        <v>-0.69964296695400019</v>
      </c>
      <c r="AR635" t="str">
        <f t="shared" si="78"/>
        <v>DH</v>
      </c>
      <c r="AS635">
        <v>700</v>
      </c>
      <c r="AT635">
        <v>631</v>
      </c>
      <c r="AV635" t="str">
        <f t="shared" si="79"/>
        <v>Unlikely</v>
      </c>
      <c r="AX635" t="e">
        <f>IF(VLOOKUP($B635,'Draft List'!$D$4:$AC$2598,AX$3,FALSE)&lt;&gt;0,VLOOKUP($B635,'Draft List'!$D$4:$AC$2598,AX$3,FALSE),"")</f>
        <v>#N/A</v>
      </c>
      <c r="AY635" t="e">
        <f>IF(VLOOKUP($B635,'Draft List'!$D$4:$AC$2598,AY$3,FALSE)&lt;&gt;0,VLOOKUP($B635,'Draft List'!$D$4:$AC$2598,AY$3,FALSE),"")</f>
        <v>#N/A</v>
      </c>
      <c r="AZ635" t="e">
        <f>IF(VLOOKUP($B635,'Draft List'!$D$4:$AC$2598,AZ$3,FALSE)&lt;&gt;0,VLOOKUP($B635,'Draft List'!$D$4:$AC$2598,AZ$3,FALSE),"")</f>
        <v>#N/A</v>
      </c>
      <c r="BA635" t="e">
        <f>IF(VLOOKUP($B635,'Draft List'!$D$4:$AC$2598,BA$3,FALSE)&lt;&gt;0,VLOOKUP($B635,'Draft List'!$D$4:$AC$2598,BA$3,FALSE),"")</f>
        <v>#N/A</v>
      </c>
    </row>
    <row r="636" spans="1:53" hidden="1" x14ac:dyDescent="0.25">
      <c r="A636" t="str">
        <f t="shared" si="72"/>
        <v>RPTim Dawson21</v>
      </c>
      <c r="B636" t="e">
        <f>VLOOKUP($A636,draft_listing_batters_stats!$A$1:$B$1324,2,FALSE)</f>
        <v>#N/A</v>
      </c>
      <c r="C636" s="1" t="s">
        <v>885</v>
      </c>
      <c r="D636" s="1" t="s">
        <v>163</v>
      </c>
      <c r="E636" s="1" t="s">
        <v>1116</v>
      </c>
      <c r="F636" s="1">
        <v>21</v>
      </c>
      <c r="G636" s="1" t="s">
        <v>58</v>
      </c>
      <c r="H636" s="1" t="s">
        <v>58</v>
      </c>
      <c r="I636" s="1" t="s">
        <v>54</v>
      </c>
      <c r="J636" s="24" t="s">
        <v>54</v>
      </c>
      <c r="K636" s="1" t="s">
        <v>47</v>
      </c>
      <c r="L636" s="24" t="s">
        <v>46</v>
      </c>
      <c r="M636" s="1">
        <v>2</v>
      </c>
      <c r="N636" s="1">
        <v>1</v>
      </c>
      <c r="O636" s="1">
        <v>1</v>
      </c>
      <c r="P636" s="1">
        <v>1</v>
      </c>
      <c r="Q636" s="24">
        <v>1</v>
      </c>
      <c r="R636" s="1">
        <v>2</v>
      </c>
      <c r="S636" s="1">
        <v>1</v>
      </c>
      <c r="T636" s="1">
        <v>1</v>
      </c>
      <c r="U636" s="1">
        <v>3</v>
      </c>
      <c r="V636" s="24">
        <v>4</v>
      </c>
      <c r="W636" s="1">
        <v>4</v>
      </c>
      <c r="X636" s="1">
        <v>4</v>
      </c>
      <c r="Y636" s="24">
        <v>1</v>
      </c>
      <c r="Z636" s="1" t="s">
        <v>48</v>
      </c>
      <c r="AA636" s="1" t="s">
        <v>48</v>
      </c>
      <c r="AB636" s="1" t="s">
        <v>48</v>
      </c>
      <c r="AC636" s="1" t="s">
        <v>48</v>
      </c>
      <c r="AD636" s="1" t="s">
        <v>48</v>
      </c>
      <c r="AE636" s="1" t="s">
        <v>48</v>
      </c>
      <c r="AF636" s="1" t="s">
        <v>48</v>
      </c>
      <c r="AG636" s="24" t="s">
        <v>48</v>
      </c>
      <c r="AH636" s="1">
        <v>2</v>
      </c>
      <c r="AI636" s="1">
        <v>1</v>
      </c>
      <c r="AJ636" s="24">
        <v>1</v>
      </c>
      <c r="AK636" s="36" t="s">
        <v>881</v>
      </c>
      <c r="AL636" s="9">
        <f t="shared" si="73"/>
        <v>-1.7617875136248975</v>
      </c>
      <c r="AM636" s="9">
        <f t="shared" si="74"/>
        <v>-1.4623193941544848</v>
      </c>
      <c r="AN636">
        <f t="shared" si="75"/>
        <v>0</v>
      </c>
      <c r="AO636" s="6">
        <f t="shared" si="76"/>
        <v>0</v>
      </c>
      <c r="AP636" s="9">
        <f>($AL$3*AL636+$AM$3*AM636+$AN$3*AN636+$AO$3*AO636)+$K$3*VLOOKUP(K636,COND!$A$2:$C$7,2,FALSE)+$L$3*VLOOKUP(L636,COND!$A$2:$C$7,3,FALSE)</f>
        <v>-7.8240114812163046</v>
      </c>
      <c r="AQ636" s="28">
        <f t="shared" si="77"/>
        <v>-0.70086167465687321</v>
      </c>
      <c r="AR636" t="str">
        <f t="shared" si="78"/>
        <v>DH</v>
      </c>
      <c r="AS636">
        <v>700</v>
      </c>
      <c r="AT636">
        <v>632</v>
      </c>
      <c r="AV636" t="str">
        <f t="shared" si="79"/>
        <v>Unlikely</v>
      </c>
      <c r="AX636" t="e">
        <f>IF(VLOOKUP($B636,'Draft List'!$D$4:$AC$2598,AX$3,FALSE)&lt;&gt;0,VLOOKUP($B636,'Draft List'!$D$4:$AC$2598,AX$3,FALSE),"")</f>
        <v>#N/A</v>
      </c>
      <c r="AY636" t="e">
        <f>IF(VLOOKUP($B636,'Draft List'!$D$4:$AC$2598,AY$3,FALSE)&lt;&gt;0,VLOOKUP($B636,'Draft List'!$D$4:$AC$2598,AY$3,FALSE),"")</f>
        <v>#N/A</v>
      </c>
      <c r="AZ636" t="e">
        <f>IF(VLOOKUP($B636,'Draft List'!$D$4:$AC$2598,AZ$3,FALSE)&lt;&gt;0,VLOOKUP($B636,'Draft List'!$D$4:$AC$2598,AZ$3,FALSE),"")</f>
        <v>#N/A</v>
      </c>
      <c r="BA636" t="e">
        <f>IF(VLOOKUP($B636,'Draft List'!$D$4:$AC$2598,BA$3,FALSE)&lt;&gt;0,VLOOKUP($B636,'Draft List'!$D$4:$AC$2598,BA$3,FALSE),"")</f>
        <v>#N/A</v>
      </c>
    </row>
    <row r="637" spans="1:53" hidden="1" x14ac:dyDescent="0.25">
      <c r="A637" t="str">
        <f t="shared" si="72"/>
        <v>RPMarcus Sproston23</v>
      </c>
      <c r="B637" t="e">
        <f>VLOOKUP($A637,draft_listing_batters_stats!$A$1:$B$1324,2,FALSE)</f>
        <v>#N/A</v>
      </c>
      <c r="C637" s="1" t="s">
        <v>885</v>
      </c>
      <c r="D637" s="1" t="s">
        <v>1510</v>
      </c>
      <c r="E637" s="1" t="s">
        <v>1657</v>
      </c>
      <c r="F637" s="1">
        <v>23</v>
      </c>
      <c r="G637" s="1" t="s">
        <v>44</v>
      </c>
      <c r="H637" s="1" t="s">
        <v>44</v>
      </c>
      <c r="I637" s="1" t="s">
        <v>54</v>
      </c>
      <c r="J637" s="24" t="s">
        <v>54</v>
      </c>
      <c r="K637" s="1" t="s">
        <v>47</v>
      </c>
      <c r="L637" s="24" t="s">
        <v>46</v>
      </c>
      <c r="M637" s="1">
        <v>1</v>
      </c>
      <c r="N637" s="1">
        <v>2</v>
      </c>
      <c r="O637" s="1">
        <v>2</v>
      </c>
      <c r="P637" s="1">
        <v>1</v>
      </c>
      <c r="Q637" s="24">
        <v>2</v>
      </c>
      <c r="R637" s="1">
        <v>1</v>
      </c>
      <c r="S637" s="1">
        <v>2</v>
      </c>
      <c r="T637" s="1">
        <v>2</v>
      </c>
      <c r="U637" s="1">
        <v>6</v>
      </c>
      <c r="V637" s="24">
        <v>2</v>
      </c>
      <c r="W637" s="1">
        <v>6</v>
      </c>
      <c r="X637" s="1">
        <v>2</v>
      </c>
      <c r="Y637" s="24">
        <v>1</v>
      </c>
      <c r="Z637" s="1" t="s">
        <v>48</v>
      </c>
      <c r="AA637" s="1" t="s">
        <v>48</v>
      </c>
      <c r="AB637" s="1" t="s">
        <v>48</v>
      </c>
      <c r="AC637" s="1" t="s">
        <v>48</v>
      </c>
      <c r="AD637" s="1" t="s">
        <v>48</v>
      </c>
      <c r="AE637" s="1" t="s">
        <v>48</v>
      </c>
      <c r="AF637" s="1" t="s">
        <v>48</v>
      </c>
      <c r="AG637" s="24" t="s">
        <v>48</v>
      </c>
      <c r="AH637" s="1">
        <v>1</v>
      </c>
      <c r="AI637" s="1">
        <v>1</v>
      </c>
      <c r="AJ637" s="24">
        <v>1</v>
      </c>
      <c r="AK637" s="36" t="s">
        <v>832</v>
      </c>
      <c r="AL637" s="9">
        <f t="shared" si="73"/>
        <v>-1.9102056363678834</v>
      </c>
      <c r="AM637" s="9">
        <f t="shared" si="74"/>
        <v>-1.4616578863199781</v>
      </c>
      <c r="AN637">
        <f t="shared" si="75"/>
        <v>0</v>
      </c>
      <c r="AO637" s="6">
        <f t="shared" si="76"/>
        <v>0</v>
      </c>
      <c r="AP637" s="9">
        <f>($AL$3*AL637+$AM$3*AM637+$AN$3*AN637+$AO$3*AO637)+$K$3*VLOOKUP(K637,COND!$A$2:$C$7,2,FALSE)+$L$3*VLOOKUP(L637,COND!$A$2:$C$7,3,FALSE)</f>
        <v>-7.8309151994765234</v>
      </c>
      <c r="AQ637" s="28">
        <f t="shared" si="77"/>
        <v>-0.70184598211311455</v>
      </c>
      <c r="AR637" t="str">
        <f t="shared" si="78"/>
        <v>DH</v>
      </c>
      <c r="AS637">
        <v>700</v>
      </c>
      <c r="AT637">
        <v>633</v>
      </c>
      <c r="AV637" t="str">
        <f t="shared" si="79"/>
        <v>Unlikely</v>
      </c>
      <c r="AX637" t="e">
        <f>IF(VLOOKUP($B637,'Draft List'!$D$4:$AC$2598,AX$3,FALSE)&lt;&gt;0,VLOOKUP($B637,'Draft List'!$D$4:$AC$2598,AX$3,FALSE),"")</f>
        <v>#N/A</v>
      </c>
      <c r="AY637" t="e">
        <f>IF(VLOOKUP($B637,'Draft List'!$D$4:$AC$2598,AY$3,FALSE)&lt;&gt;0,VLOOKUP($B637,'Draft List'!$D$4:$AC$2598,AY$3,FALSE),"")</f>
        <v>#N/A</v>
      </c>
      <c r="AZ637" t="e">
        <f>IF(VLOOKUP($B637,'Draft List'!$D$4:$AC$2598,AZ$3,FALSE)&lt;&gt;0,VLOOKUP($B637,'Draft List'!$D$4:$AC$2598,AZ$3,FALSE),"")</f>
        <v>#N/A</v>
      </c>
      <c r="BA637" t="e">
        <f>IF(VLOOKUP($B637,'Draft List'!$D$4:$AC$2598,BA$3,FALSE)&lt;&gt;0,VLOOKUP($B637,'Draft List'!$D$4:$AC$2598,BA$3,FALSE),"")</f>
        <v>#N/A</v>
      </c>
    </row>
    <row r="638" spans="1:53" hidden="1" x14ac:dyDescent="0.25">
      <c r="A638" t="str">
        <f t="shared" si="72"/>
        <v>SPBartolo Vásquez23</v>
      </c>
      <c r="B638" t="e">
        <f>VLOOKUP($A638,draft_listing_batters_stats!$A$1:$B$1324,2,FALSE)</f>
        <v>#N/A</v>
      </c>
      <c r="C638" s="1" t="s">
        <v>25</v>
      </c>
      <c r="D638" s="1" t="s">
        <v>462</v>
      </c>
      <c r="E638" s="1" t="s">
        <v>744</v>
      </c>
      <c r="F638" s="1">
        <v>23</v>
      </c>
      <c r="G638" s="1" t="s">
        <v>44</v>
      </c>
      <c r="H638" s="1" t="s">
        <v>44</v>
      </c>
      <c r="I638" s="1" t="s">
        <v>54</v>
      </c>
      <c r="J638" s="24" t="s">
        <v>54</v>
      </c>
      <c r="K638" s="1" t="s">
        <v>51</v>
      </c>
      <c r="L638" s="24" t="s">
        <v>46</v>
      </c>
      <c r="M638" s="1">
        <v>1</v>
      </c>
      <c r="N638" s="1">
        <v>3</v>
      </c>
      <c r="O638" s="1">
        <v>1</v>
      </c>
      <c r="P638" s="1">
        <v>3</v>
      </c>
      <c r="Q638" s="24">
        <v>1</v>
      </c>
      <c r="R638" s="1">
        <v>2</v>
      </c>
      <c r="S638" s="1">
        <v>3</v>
      </c>
      <c r="T638" s="1">
        <v>1</v>
      </c>
      <c r="U638" s="1">
        <v>3</v>
      </c>
      <c r="V638" s="24">
        <v>1</v>
      </c>
      <c r="W638" s="1">
        <v>6</v>
      </c>
      <c r="X638" s="1">
        <v>1</v>
      </c>
      <c r="Y638" s="24">
        <v>1</v>
      </c>
      <c r="Z638" s="1" t="s">
        <v>48</v>
      </c>
      <c r="AA638" s="1" t="s">
        <v>48</v>
      </c>
      <c r="AB638" s="1" t="s">
        <v>48</v>
      </c>
      <c r="AC638" s="1" t="s">
        <v>48</v>
      </c>
      <c r="AD638" s="1" t="s">
        <v>48</v>
      </c>
      <c r="AE638" s="1" t="s">
        <v>48</v>
      </c>
      <c r="AF638" s="1" t="s">
        <v>48</v>
      </c>
      <c r="AG638" s="24" t="s">
        <v>48</v>
      </c>
      <c r="AH638" s="1">
        <v>3</v>
      </c>
      <c r="AI638" s="1">
        <v>1</v>
      </c>
      <c r="AJ638" s="24">
        <v>1</v>
      </c>
      <c r="AK638" s="36" t="s">
        <v>48</v>
      </c>
      <c r="AL638" s="9">
        <f t="shared" si="73"/>
        <v>-1.8028044905710028</v>
      </c>
      <c r="AM638" s="9">
        <f t="shared" si="74"/>
        <v>-1.4802486543683284</v>
      </c>
      <c r="AN638">
        <f t="shared" si="75"/>
        <v>0</v>
      </c>
      <c r="AO638" s="6">
        <f t="shared" si="76"/>
        <v>0</v>
      </c>
      <c r="AP638" s="9">
        <f>($AL$3*AL638+$AM$3*AM638+$AN$3*AN638+$AO$3*AO638)+$K$3*VLOOKUP(K638,COND!$A$2:$C$7,2,FALSE)+$L$3*VLOOKUP(L638,COND!$A$2:$C$7,3,FALSE)</f>
        <v>-7.8432643014770438</v>
      </c>
      <c r="AQ638" s="28">
        <f t="shared" si="77"/>
        <v>-0.70360667290593548</v>
      </c>
      <c r="AR638" t="str">
        <f t="shared" si="78"/>
        <v>DH</v>
      </c>
      <c r="AS638">
        <v>700</v>
      </c>
      <c r="AT638">
        <v>634</v>
      </c>
      <c r="AV638" t="str">
        <f t="shared" si="79"/>
        <v>Unlikely</v>
      </c>
      <c r="AX638" t="e">
        <f>IF(VLOOKUP($B638,'Draft List'!$D$4:$AC$2598,AX$3,FALSE)&lt;&gt;0,VLOOKUP($B638,'Draft List'!$D$4:$AC$2598,AX$3,FALSE),"")</f>
        <v>#N/A</v>
      </c>
      <c r="AY638" t="e">
        <f>IF(VLOOKUP($B638,'Draft List'!$D$4:$AC$2598,AY$3,FALSE)&lt;&gt;0,VLOOKUP($B638,'Draft List'!$D$4:$AC$2598,AY$3,FALSE),"")</f>
        <v>#N/A</v>
      </c>
      <c r="AZ638" t="e">
        <f>IF(VLOOKUP($B638,'Draft List'!$D$4:$AC$2598,AZ$3,FALSE)&lt;&gt;0,VLOOKUP($B638,'Draft List'!$D$4:$AC$2598,AZ$3,FALSE),"")</f>
        <v>#N/A</v>
      </c>
      <c r="BA638" t="e">
        <f>IF(VLOOKUP($B638,'Draft List'!$D$4:$AC$2598,BA$3,FALSE)&lt;&gt;0,VLOOKUP($B638,'Draft List'!$D$4:$AC$2598,BA$3,FALSE),"")</f>
        <v>#N/A</v>
      </c>
    </row>
    <row r="639" spans="1:53" hidden="1" x14ac:dyDescent="0.25">
      <c r="A639" t="str">
        <f t="shared" si="72"/>
        <v>RPStephen DeWitt24</v>
      </c>
      <c r="B639" t="e">
        <f>VLOOKUP($A639,draft_listing_batters_stats!$A$1:$B$1324,2,FALSE)</f>
        <v>#N/A</v>
      </c>
      <c r="C639" s="1" t="s">
        <v>885</v>
      </c>
      <c r="D639" s="1" t="s">
        <v>709</v>
      </c>
      <c r="E639" s="1" t="s">
        <v>609</v>
      </c>
      <c r="F639" s="1">
        <v>24</v>
      </c>
      <c r="G639" s="1" t="s">
        <v>44</v>
      </c>
      <c r="H639" s="1" t="s">
        <v>58</v>
      </c>
      <c r="I639" s="1" t="s">
        <v>54</v>
      </c>
      <c r="J639" s="24" t="s">
        <v>54</v>
      </c>
      <c r="K639" s="1" t="s">
        <v>47</v>
      </c>
      <c r="L639" s="24" t="s">
        <v>46</v>
      </c>
      <c r="M639" s="1">
        <v>1</v>
      </c>
      <c r="N639" s="1">
        <v>1</v>
      </c>
      <c r="O639" s="1">
        <v>2</v>
      </c>
      <c r="P639" s="1">
        <v>2</v>
      </c>
      <c r="Q639" s="24">
        <v>1</v>
      </c>
      <c r="R639" s="1">
        <v>1</v>
      </c>
      <c r="S639" s="1">
        <v>1</v>
      </c>
      <c r="T639" s="1">
        <v>2</v>
      </c>
      <c r="U639" s="1">
        <v>7</v>
      </c>
      <c r="V639" s="24">
        <v>1</v>
      </c>
      <c r="W639" s="1">
        <v>4</v>
      </c>
      <c r="X639" s="1">
        <v>4</v>
      </c>
      <c r="Y639" s="24">
        <v>1</v>
      </c>
      <c r="Z639" s="1" t="s">
        <v>48</v>
      </c>
      <c r="AA639" s="1" t="s">
        <v>48</v>
      </c>
      <c r="AB639" s="1" t="s">
        <v>48</v>
      </c>
      <c r="AC639" s="1" t="s">
        <v>48</v>
      </c>
      <c r="AD639" s="1" t="s">
        <v>48</v>
      </c>
      <c r="AE639" s="1" t="s">
        <v>48</v>
      </c>
      <c r="AF639" s="1" t="s">
        <v>48</v>
      </c>
      <c r="AG639" s="24" t="s">
        <v>48</v>
      </c>
      <c r="AH639" s="1">
        <v>1</v>
      </c>
      <c r="AI639" s="1">
        <v>1</v>
      </c>
      <c r="AJ639" s="24">
        <v>1</v>
      </c>
      <c r="AK639" s="36" t="s">
        <v>50</v>
      </c>
      <c r="AL639" s="9">
        <f t="shared" si="73"/>
        <v>-1.9115723057940897</v>
      </c>
      <c r="AM639" s="9">
        <f t="shared" si="74"/>
        <v>-1.4630245557461843</v>
      </c>
      <c r="AN639">
        <f t="shared" si="75"/>
        <v>0</v>
      </c>
      <c r="AO639" s="6">
        <f t="shared" si="76"/>
        <v>0</v>
      </c>
      <c r="AP639" s="9">
        <f>($AL$3*AL639+$AM$3*AM639+$AN$3*AN639+$AO$3*AO639)+$K$3*VLOOKUP(K639,COND!$A$2:$C$7,2,FALSE)+$L$3*VLOOKUP(L639,COND!$A$2:$C$7,3,FALSE)</f>
        <v>-7.8474518995336222</v>
      </c>
      <c r="AQ639" s="28">
        <f t="shared" si="77"/>
        <v>-0.70420372565859246</v>
      </c>
      <c r="AR639" t="str">
        <f t="shared" si="78"/>
        <v>DH</v>
      </c>
      <c r="AS639">
        <v>700</v>
      </c>
      <c r="AT639">
        <v>635</v>
      </c>
      <c r="AV639" t="str">
        <f t="shared" si="79"/>
        <v>Unlikely</v>
      </c>
      <c r="AX639" t="e">
        <f>IF(VLOOKUP($B639,'Draft List'!$D$4:$AC$2598,AX$3,FALSE)&lt;&gt;0,VLOOKUP($B639,'Draft List'!$D$4:$AC$2598,AX$3,FALSE),"")</f>
        <v>#N/A</v>
      </c>
      <c r="AY639" t="e">
        <f>IF(VLOOKUP($B639,'Draft List'!$D$4:$AC$2598,AY$3,FALSE)&lt;&gt;0,VLOOKUP($B639,'Draft List'!$D$4:$AC$2598,AY$3,FALSE),"")</f>
        <v>#N/A</v>
      </c>
      <c r="AZ639" t="e">
        <f>IF(VLOOKUP($B639,'Draft List'!$D$4:$AC$2598,AZ$3,FALSE)&lt;&gt;0,VLOOKUP($B639,'Draft List'!$D$4:$AC$2598,AZ$3,FALSE),"")</f>
        <v>#N/A</v>
      </c>
      <c r="BA639" t="e">
        <f>IF(VLOOKUP($B639,'Draft List'!$D$4:$AC$2598,BA$3,FALSE)&lt;&gt;0,VLOOKUP($B639,'Draft List'!$D$4:$AC$2598,BA$3,FALSE),"")</f>
        <v>#N/A</v>
      </c>
    </row>
    <row r="640" spans="1:53" hidden="1" x14ac:dyDescent="0.25">
      <c r="A640" t="str">
        <f t="shared" si="72"/>
        <v>SPBilly Morgan23</v>
      </c>
      <c r="B640" t="e">
        <f>VLOOKUP($A640,draft_listing_batters_stats!$A$1:$B$1324,2,FALSE)</f>
        <v>#N/A</v>
      </c>
      <c r="C640" s="1" t="s">
        <v>25</v>
      </c>
      <c r="D640" s="1" t="s">
        <v>192</v>
      </c>
      <c r="E640" s="1" t="s">
        <v>387</v>
      </c>
      <c r="F640" s="1">
        <v>23</v>
      </c>
      <c r="G640" s="1" t="s">
        <v>44</v>
      </c>
      <c r="H640" s="1" t="s">
        <v>44</v>
      </c>
      <c r="I640" s="1" t="s">
        <v>54</v>
      </c>
      <c r="J640" s="24" t="s">
        <v>54</v>
      </c>
      <c r="K640" s="1" t="s">
        <v>46</v>
      </c>
      <c r="L640" s="24" t="s">
        <v>51</v>
      </c>
      <c r="M640" s="1">
        <v>1</v>
      </c>
      <c r="N640" s="1">
        <v>3</v>
      </c>
      <c r="O640" s="1">
        <v>2</v>
      </c>
      <c r="P640" s="1">
        <v>1</v>
      </c>
      <c r="Q640" s="24">
        <v>1</v>
      </c>
      <c r="R640" s="1">
        <v>2</v>
      </c>
      <c r="S640" s="1">
        <v>3</v>
      </c>
      <c r="T640" s="1">
        <v>2</v>
      </c>
      <c r="U640" s="1">
        <v>2</v>
      </c>
      <c r="V640" s="24">
        <v>1</v>
      </c>
      <c r="W640" s="1">
        <v>4</v>
      </c>
      <c r="X640" s="1">
        <v>2</v>
      </c>
      <c r="Y640" s="24">
        <v>1</v>
      </c>
      <c r="Z640" s="1" t="s">
        <v>48</v>
      </c>
      <c r="AA640" s="1" t="s">
        <v>48</v>
      </c>
      <c r="AB640" s="1" t="s">
        <v>48</v>
      </c>
      <c r="AC640" s="1" t="s">
        <v>48</v>
      </c>
      <c r="AD640" s="1" t="s">
        <v>48</v>
      </c>
      <c r="AE640" s="1" t="s">
        <v>48</v>
      </c>
      <c r="AF640" s="1" t="s">
        <v>48</v>
      </c>
      <c r="AG640" s="24" t="s">
        <v>48</v>
      </c>
      <c r="AH640" s="1">
        <v>2</v>
      </c>
      <c r="AI640" s="1">
        <v>1</v>
      </c>
      <c r="AJ640" s="24">
        <v>3</v>
      </c>
      <c r="AK640" s="36" t="s">
        <v>48</v>
      </c>
      <c r="AL640" s="9">
        <f t="shared" si="73"/>
        <v>-1.8991620965662634</v>
      </c>
      <c r="AM640" s="9">
        <f t="shared" si="74"/>
        <v>-1.4868967103540081</v>
      </c>
      <c r="AN640">
        <f t="shared" si="75"/>
        <v>0</v>
      </c>
      <c r="AO640" s="6">
        <f t="shared" si="76"/>
        <v>0</v>
      </c>
      <c r="AP640" s="9">
        <f>($AL$3*AL640+$AM$3*AM640+$AN$3*AN640+$AO$3*AO640)+$K$3*VLOOKUP(K640,COND!$A$2:$C$7,2,FALSE)+$L$3*VLOOKUP(L640,COND!$A$2:$C$7,3,FALSE)</f>
        <v>-7.9326767339047226</v>
      </c>
      <c r="AQ640" s="28">
        <f t="shared" si="77"/>
        <v>-0.71635477771003386</v>
      </c>
      <c r="AR640" t="str">
        <f t="shared" si="78"/>
        <v>DH</v>
      </c>
      <c r="AS640">
        <v>700</v>
      </c>
      <c r="AT640">
        <v>636</v>
      </c>
      <c r="AV640" t="str">
        <f t="shared" si="79"/>
        <v>Unlikely</v>
      </c>
      <c r="AX640" t="e">
        <f>IF(VLOOKUP($B640,'Draft List'!$D$4:$AC$2598,AX$3,FALSE)&lt;&gt;0,VLOOKUP($B640,'Draft List'!$D$4:$AC$2598,AX$3,FALSE),"")</f>
        <v>#N/A</v>
      </c>
      <c r="AY640" t="e">
        <f>IF(VLOOKUP($B640,'Draft List'!$D$4:$AC$2598,AY$3,FALSE)&lt;&gt;0,VLOOKUP($B640,'Draft List'!$D$4:$AC$2598,AY$3,FALSE),"")</f>
        <v>#N/A</v>
      </c>
      <c r="AZ640" t="e">
        <f>IF(VLOOKUP($B640,'Draft List'!$D$4:$AC$2598,AZ$3,FALSE)&lt;&gt;0,VLOOKUP($B640,'Draft List'!$D$4:$AC$2598,AZ$3,FALSE),"")</f>
        <v>#N/A</v>
      </c>
      <c r="BA640" t="e">
        <f>IF(VLOOKUP($B640,'Draft List'!$D$4:$AC$2598,BA$3,FALSE)&lt;&gt;0,VLOOKUP($B640,'Draft List'!$D$4:$AC$2598,BA$3,FALSE),"")</f>
        <v>#N/A</v>
      </c>
    </row>
    <row r="641" spans="1:53" hidden="1" x14ac:dyDescent="0.25">
      <c r="A641" t="str">
        <f t="shared" si="72"/>
        <v>SPNorm Gibson21</v>
      </c>
      <c r="B641" t="e">
        <f>VLOOKUP($A641,draft_listing_batters_stats!$A$1:$B$1324,2,FALSE)</f>
        <v>#N/A</v>
      </c>
      <c r="C641" s="1" t="s">
        <v>25</v>
      </c>
      <c r="D641" s="1" t="s">
        <v>460</v>
      </c>
      <c r="E641" s="1" t="s">
        <v>873</v>
      </c>
      <c r="F641" s="1">
        <v>21</v>
      </c>
      <c r="G641" s="1" t="s">
        <v>44</v>
      </c>
      <c r="H641" s="1" t="s">
        <v>44</v>
      </c>
      <c r="I641" s="1" t="s">
        <v>54</v>
      </c>
      <c r="J641" s="24" t="s">
        <v>45</v>
      </c>
      <c r="K641" s="1" t="s">
        <v>46</v>
      </c>
      <c r="L641" s="24" t="s">
        <v>46</v>
      </c>
      <c r="M641" s="1">
        <v>1</v>
      </c>
      <c r="N641" s="1">
        <v>2</v>
      </c>
      <c r="O641" s="1">
        <v>1</v>
      </c>
      <c r="P641" s="1">
        <v>1</v>
      </c>
      <c r="Q641" s="24">
        <v>2</v>
      </c>
      <c r="R641" s="1">
        <v>1</v>
      </c>
      <c r="S641" s="1">
        <v>2</v>
      </c>
      <c r="T641" s="1">
        <v>3</v>
      </c>
      <c r="U641" s="1">
        <v>4</v>
      </c>
      <c r="V641" s="24">
        <v>4</v>
      </c>
      <c r="W641" s="1">
        <v>7</v>
      </c>
      <c r="X641" s="1">
        <v>2</v>
      </c>
      <c r="Y641" s="24">
        <v>1</v>
      </c>
      <c r="Z641" s="1" t="s">
        <v>48</v>
      </c>
      <c r="AA641" s="1" t="s">
        <v>48</v>
      </c>
      <c r="AB641" s="1" t="s">
        <v>48</v>
      </c>
      <c r="AC641" s="1" t="s">
        <v>48</v>
      </c>
      <c r="AD641" s="1" t="s">
        <v>48</v>
      </c>
      <c r="AE641" s="1" t="s">
        <v>48</v>
      </c>
      <c r="AF641" s="1" t="s">
        <v>48</v>
      </c>
      <c r="AG641" s="24" t="s">
        <v>48</v>
      </c>
      <c r="AH641" s="1">
        <v>2</v>
      </c>
      <c r="AI641" s="1">
        <v>1</v>
      </c>
      <c r="AJ641" s="24">
        <v>1</v>
      </c>
      <c r="AK641" s="36" t="s">
        <v>845</v>
      </c>
      <c r="AL641" s="9">
        <f t="shared" si="73"/>
        <v>-1.9932671303917848</v>
      </c>
      <c r="AM641" s="9">
        <f t="shared" si="74"/>
        <v>-1.4779828126810719</v>
      </c>
      <c r="AN641">
        <f t="shared" si="75"/>
        <v>0</v>
      </c>
      <c r="AO641" s="6">
        <f t="shared" si="76"/>
        <v>0</v>
      </c>
      <c r="AP641" s="9">
        <f>($AL$3*AL641+$AM$3*AM641+$AN$3*AN641+$AO$3*AO641)+$K$3*VLOOKUP(K641,COND!$A$2:$C$7,2,FALSE)+$L$3*VLOOKUP(L641,COND!$A$2:$C$7,3,FALSE)</f>
        <v>-7.9351204652120408</v>
      </c>
      <c r="AQ641" s="28">
        <f t="shared" si="77"/>
        <v>-0.71670319617906442</v>
      </c>
      <c r="AR641" t="str">
        <f t="shared" si="78"/>
        <v>DH</v>
      </c>
      <c r="AS641">
        <v>700</v>
      </c>
      <c r="AT641">
        <v>637</v>
      </c>
      <c r="AV641" t="str">
        <f t="shared" si="79"/>
        <v>Unlikely</v>
      </c>
      <c r="AX641" t="e">
        <f>IF(VLOOKUP($B641,'Draft List'!$D$4:$AC$2598,AX$3,FALSE)&lt;&gt;0,VLOOKUP($B641,'Draft List'!$D$4:$AC$2598,AX$3,FALSE),"")</f>
        <v>#N/A</v>
      </c>
      <c r="AY641" t="e">
        <f>IF(VLOOKUP($B641,'Draft List'!$D$4:$AC$2598,AY$3,FALSE)&lt;&gt;0,VLOOKUP($B641,'Draft List'!$D$4:$AC$2598,AY$3,FALSE),"")</f>
        <v>#N/A</v>
      </c>
      <c r="AZ641" t="e">
        <f>IF(VLOOKUP($B641,'Draft List'!$D$4:$AC$2598,AZ$3,FALSE)&lt;&gt;0,VLOOKUP($B641,'Draft List'!$D$4:$AC$2598,AZ$3,FALSE),"")</f>
        <v>#N/A</v>
      </c>
      <c r="BA641" t="e">
        <f>IF(VLOOKUP($B641,'Draft List'!$D$4:$AC$2598,BA$3,FALSE)&lt;&gt;0,VLOOKUP($B641,'Draft List'!$D$4:$AC$2598,BA$3,FALSE),"")</f>
        <v>#N/A</v>
      </c>
    </row>
    <row r="642" spans="1:53" hidden="1" x14ac:dyDescent="0.25">
      <c r="A642" t="str">
        <f t="shared" si="72"/>
        <v>1BDerek Moreno22</v>
      </c>
      <c r="B642">
        <f>VLOOKUP($A642,draft_listing_batters_stats!$A$1:$B$1324,2,FALSE)</f>
        <v>13420</v>
      </c>
      <c r="C642" s="1" t="s">
        <v>94</v>
      </c>
      <c r="D642" s="1" t="s">
        <v>528</v>
      </c>
      <c r="E642" s="1" t="s">
        <v>774</v>
      </c>
      <c r="F642" s="1">
        <v>22</v>
      </c>
      <c r="G642" s="1" t="s">
        <v>44</v>
      </c>
      <c r="H642" s="1" t="s">
        <v>44</v>
      </c>
      <c r="I642" s="1" t="s">
        <v>54</v>
      </c>
      <c r="J642" s="24" t="s">
        <v>54</v>
      </c>
      <c r="K642" s="1" t="s">
        <v>47</v>
      </c>
      <c r="L642" s="24" t="s">
        <v>46</v>
      </c>
      <c r="M642" s="1">
        <v>1</v>
      </c>
      <c r="N642" s="1">
        <v>1</v>
      </c>
      <c r="O642" s="1">
        <v>1</v>
      </c>
      <c r="P642" s="1">
        <v>2</v>
      </c>
      <c r="Q642" s="24">
        <v>1</v>
      </c>
      <c r="R642" s="1">
        <v>1</v>
      </c>
      <c r="S642" s="1">
        <v>1</v>
      </c>
      <c r="T642" s="1">
        <v>3</v>
      </c>
      <c r="U642" s="1">
        <v>6</v>
      </c>
      <c r="V642" s="24">
        <v>1</v>
      </c>
      <c r="W642" s="1">
        <v>6</v>
      </c>
      <c r="X642" s="1">
        <v>5</v>
      </c>
      <c r="Y642" s="24">
        <v>1</v>
      </c>
      <c r="Z642" s="1" t="s">
        <v>48</v>
      </c>
      <c r="AA642" s="1" t="s">
        <v>48</v>
      </c>
      <c r="AB642" s="1" t="s">
        <v>48</v>
      </c>
      <c r="AC642" s="1" t="s">
        <v>48</v>
      </c>
      <c r="AD642" s="1" t="s">
        <v>48</v>
      </c>
      <c r="AE642" s="1" t="s">
        <v>48</v>
      </c>
      <c r="AF642" s="1" t="s">
        <v>48</v>
      </c>
      <c r="AG642" s="24" t="s">
        <v>48</v>
      </c>
      <c r="AH642" s="1">
        <v>2</v>
      </c>
      <c r="AI642" s="1">
        <v>1</v>
      </c>
      <c r="AJ642" s="24">
        <v>1</v>
      </c>
      <c r="AK642" s="36" t="s">
        <v>832</v>
      </c>
      <c r="AL642" s="9">
        <f t="shared" si="73"/>
        <v>-1.994633799817991</v>
      </c>
      <c r="AM642" s="9">
        <f t="shared" si="74"/>
        <v>-1.4696726117318639</v>
      </c>
      <c r="AN642">
        <f t="shared" si="75"/>
        <v>0</v>
      </c>
      <c r="AO642" s="6">
        <f t="shared" si="76"/>
        <v>0</v>
      </c>
      <c r="AP642" s="9">
        <f>($AL$3*AL642+$AM$3*AM642+$AN$3*AN642+$AO$3*AO642)+$K$3*VLOOKUP(K642,COND!$A$2:$C$7,2,FALSE)+$L$3*VLOOKUP(L642,COND!$A$2:$C$7,3,FALSE)</f>
        <v>-7.9355347207641653</v>
      </c>
      <c r="AQ642" s="28">
        <f t="shared" si="77"/>
        <v>-0.71676225925397219</v>
      </c>
      <c r="AR642" t="str">
        <f t="shared" si="78"/>
        <v>DH</v>
      </c>
      <c r="AS642">
        <v>700</v>
      </c>
      <c r="AT642">
        <v>638</v>
      </c>
      <c r="AV642" t="str">
        <f t="shared" si="79"/>
        <v>Unlikely</v>
      </c>
      <c r="AX642" t="str">
        <f>IF(VLOOKUP($B642,'Draft List'!$D$4:$AC$2598,AX$3,FALSE)&lt;&gt;0,VLOOKUP($B642,'Draft List'!$D$4:$AC$2598,AX$3,FALSE),"")</f>
        <v/>
      </c>
      <c r="AY642" t="str">
        <f>IF(VLOOKUP($B642,'Draft List'!$D$4:$AC$2598,AY$3,FALSE)&lt;&gt;0,VLOOKUP($B642,'Draft List'!$D$4:$AC$2598,AY$3,FALSE),"")</f>
        <v/>
      </c>
      <c r="AZ642" t="str">
        <f>IF(VLOOKUP($B642,'Draft List'!$D$4:$AC$2598,AZ$3,FALSE)&lt;&gt;0,VLOOKUP($B642,'Draft List'!$D$4:$AC$2598,AZ$3,FALSE),"")</f>
        <v/>
      </c>
      <c r="BA642" t="str">
        <f>IF(VLOOKUP($B642,'Draft List'!$D$4:$AC$2598,BA$3,FALSE)&lt;&gt;0,VLOOKUP($B642,'Draft List'!$D$4:$AC$2598,BA$3,FALSE),"")</f>
        <v/>
      </c>
    </row>
    <row r="643" spans="1:53" hidden="1" x14ac:dyDescent="0.25">
      <c r="A643" t="str">
        <f t="shared" si="72"/>
        <v>RPAlejandro Dantes24</v>
      </c>
      <c r="B643" t="e">
        <f>VLOOKUP($A643,draft_listing_batters_stats!$A$1:$B$1324,2,FALSE)</f>
        <v>#N/A</v>
      </c>
      <c r="C643" s="1" t="s">
        <v>885</v>
      </c>
      <c r="D643" s="1" t="s">
        <v>165</v>
      </c>
      <c r="E643" s="1" t="s">
        <v>1112</v>
      </c>
      <c r="F643" s="1">
        <v>24</v>
      </c>
      <c r="G643" s="1" t="s">
        <v>44</v>
      </c>
      <c r="H643" s="1" t="s">
        <v>58</v>
      </c>
      <c r="I643" s="1" t="s">
        <v>54</v>
      </c>
      <c r="J643" s="24" t="s">
        <v>54</v>
      </c>
      <c r="K643" s="1" t="s">
        <v>47</v>
      </c>
      <c r="L643" s="24" t="s">
        <v>47</v>
      </c>
      <c r="M643" s="1">
        <v>1</v>
      </c>
      <c r="N643" s="1">
        <v>1</v>
      </c>
      <c r="O643" s="1">
        <v>2</v>
      </c>
      <c r="P643" s="1">
        <v>3</v>
      </c>
      <c r="Q643" s="24">
        <v>1</v>
      </c>
      <c r="R643" s="1">
        <v>1</v>
      </c>
      <c r="S643" s="1">
        <v>1</v>
      </c>
      <c r="T643" s="1">
        <v>2</v>
      </c>
      <c r="U643" s="1">
        <v>7</v>
      </c>
      <c r="V643" s="24">
        <v>1</v>
      </c>
      <c r="W643" s="1">
        <v>5</v>
      </c>
      <c r="X643" s="1">
        <v>2</v>
      </c>
      <c r="Y643" s="24">
        <v>1</v>
      </c>
      <c r="Z643" s="1" t="s">
        <v>48</v>
      </c>
      <c r="AA643" s="1" t="s">
        <v>48</v>
      </c>
      <c r="AB643" s="1" t="s">
        <v>48</v>
      </c>
      <c r="AC643" s="1" t="s">
        <v>48</v>
      </c>
      <c r="AD643" s="1" t="s">
        <v>48</v>
      </c>
      <c r="AE643" s="1" t="s">
        <v>48</v>
      </c>
      <c r="AF643" s="1" t="s">
        <v>48</v>
      </c>
      <c r="AG643" s="24" t="s">
        <v>48</v>
      </c>
      <c r="AH643" s="1">
        <v>2</v>
      </c>
      <c r="AI643" s="1">
        <v>1</v>
      </c>
      <c r="AJ643" s="24">
        <v>1</v>
      </c>
      <c r="AK643" s="36" t="s">
        <v>50</v>
      </c>
      <c r="AL643" s="9">
        <f t="shared" si="73"/>
        <v>-1.8218627557845084</v>
      </c>
      <c r="AM643" s="9">
        <f t="shared" si="74"/>
        <v>-1.4630245557461843</v>
      </c>
      <c r="AN643">
        <f t="shared" si="75"/>
        <v>0</v>
      </c>
      <c r="AO643" s="6">
        <f t="shared" si="76"/>
        <v>0</v>
      </c>
      <c r="AP643" s="9">
        <f>($AL$3*AL643+$AM$3*AM643+$AN$3*AN643+$AO$3*AO643)+$K$3*VLOOKUP(K643,COND!$A$2:$C$7,2,FALSE)+$L$3*VLOOKUP(L643,COND!$A$2:$C$7,3,FALSE)</f>
        <v>-7.9384809445326638</v>
      </c>
      <c r="AQ643" s="28">
        <f t="shared" si="77"/>
        <v>-0.71718232130079695</v>
      </c>
      <c r="AR643" t="str">
        <f t="shared" si="78"/>
        <v>DH</v>
      </c>
      <c r="AS643">
        <v>700</v>
      </c>
      <c r="AT643">
        <v>639</v>
      </c>
      <c r="AV643" t="str">
        <f t="shared" si="79"/>
        <v>Unlikely</v>
      </c>
      <c r="AX643" t="e">
        <f>IF(VLOOKUP($B643,'Draft List'!$D$4:$AC$2598,AX$3,FALSE)&lt;&gt;0,VLOOKUP($B643,'Draft List'!$D$4:$AC$2598,AX$3,FALSE),"")</f>
        <v>#N/A</v>
      </c>
      <c r="AY643" t="e">
        <f>IF(VLOOKUP($B643,'Draft List'!$D$4:$AC$2598,AY$3,FALSE)&lt;&gt;0,VLOOKUP($B643,'Draft List'!$D$4:$AC$2598,AY$3,FALSE),"")</f>
        <v>#N/A</v>
      </c>
      <c r="AZ643" t="e">
        <f>IF(VLOOKUP($B643,'Draft List'!$D$4:$AC$2598,AZ$3,FALSE)&lt;&gt;0,VLOOKUP($B643,'Draft List'!$D$4:$AC$2598,AZ$3,FALSE),"")</f>
        <v>#N/A</v>
      </c>
      <c r="BA643" t="e">
        <f>IF(VLOOKUP($B643,'Draft List'!$D$4:$AC$2598,BA$3,FALSE)&lt;&gt;0,VLOOKUP($B643,'Draft List'!$D$4:$AC$2598,BA$3,FALSE),"")</f>
        <v>#N/A</v>
      </c>
    </row>
    <row r="644" spans="1:53" hidden="1" x14ac:dyDescent="0.25">
      <c r="A644" t="str">
        <f t="shared" si="72"/>
        <v>RPTsuneyo Kokawa24</v>
      </c>
      <c r="B644" t="e">
        <f>VLOOKUP($A644,draft_listing_batters_stats!$A$1:$B$1324,2,FALSE)</f>
        <v>#N/A</v>
      </c>
      <c r="C644" s="1" t="s">
        <v>885</v>
      </c>
      <c r="D644" s="1" t="s">
        <v>1326</v>
      </c>
      <c r="E644" s="1" t="s">
        <v>642</v>
      </c>
      <c r="F644" s="1">
        <v>24</v>
      </c>
      <c r="G644" s="1" t="s">
        <v>58</v>
      </c>
      <c r="H644" s="1" t="s">
        <v>58</v>
      </c>
      <c r="I644" s="1" t="s">
        <v>54</v>
      </c>
      <c r="J644" s="24" t="s">
        <v>54</v>
      </c>
      <c r="K644" s="1" t="s">
        <v>46</v>
      </c>
      <c r="L644" s="24" t="s">
        <v>51</v>
      </c>
      <c r="M644" s="1">
        <v>2</v>
      </c>
      <c r="N644" s="1">
        <v>3</v>
      </c>
      <c r="O644" s="1">
        <v>1</v>
      </c>
      <c r="P644" s="1">
        <v>1</v>
      </c>
      <c r="Q644" s="24">
        <v>1</v>
      </c>
      <c r="R644" s="1">
        <v>2</v>
      </c>
      <c r="S644" s="1">
        <v>3</v>
      </c>
      <c r="T644" s="1">
        <v>1</v>
      </c>
      <c r="U644" s="1">
        <v>2</v>
      </c>
      <c r="V644" s="24">
        <v>3</v>
      </c>
      <c r="W644" s="1">
        <v>6</v>
      </c>
      <c r="X644" s="1">
        <v>3</v>
      </c>
      <c r="Y644" s="24">
        <v>1</v>
      </c>
      <c r="Z644" s="1" t="s">
        <v>48</v>
      </c>
      <c r="AA644" s="1" t="s">
        <v>48</v>
      </c>
      <c r="AB644" s="1" t="s">
        <v>48</v>
      </c>
      <c r="AC644" s="1" t="s">
        <v>48</v>
      </c>
      <c r="AD644" s="1" t="s">
        <v>48</v>
      </c>
      <c r="AE644" s="1" t="s">
        <v>48</v>
      </c>
      <c r="AF644" s="1" t="s">
        <v>48</v>
      </c>
      <c r="AG644" s="24" t="s">
        <v>48</v>
      </c>
      <c r="AH644" s="1">
        <v>1</v>
      </c>
      <c r="AI644" s="1">
        <v>1</v>
      </c>
      <c r="AJ644" s="24">
        <v>4</v>
      </c>
      <c r="AK644" s="36" t="s">
        <v>50</v>
      </c>
      <c r="AL644" s="9">
        <f t="shared" si="73"/>
        <v>-1.6596677543874905</v>
      </c>
      <c r="AM644" s="9">
        <f t="shared" si="74"/>
        <v>-1.4899255247437426</v>
      </c>
      <c r="AN644">
        <f t="shared" si="75"/>
        <v>0</v>
      </c>
      <c r="AO644" s="6">
        <f t="shared" si="76"/>
        <v>0</v>
      </c>
      <c r="AP644" s="9">
        <f>($AL$3*AL644+$AM$3*AM644+$AN$3*AN644+$AO$3*AO644)+$K$3*VLOOKUP(K644,COND!$A$2:$C$7,2,FALSE)+$L$3*VLOOKUP(L644,COND!$A$2:$C$7,3,FALSE)</f>
        <v>-7.9450730723636607</v>
      </c>
      <c r="AQ644" s="28">
        <f t="shared" si="77"/>
        <v>-0.71812220330814003</v>
      </c>
      <c r="AR644" t="str">
        <f t="shared" si="78"/>
        <v>DH</v>
      </c>
      <c r="AS644">
        <v>700</v>
      </c>
      <c r="AT644">
        <v>640</v>
      </c>
      <c r="AV644" t="str">
        <f t="shared" si="79"/>
        <v>Unlikely</v>
      </c>
      <c r="AX644" t="e">
        <f>IF(VLOOKUP($B644,'Draft List'!$D$4:$AC$2598,AX$3,FALSE)&lt;&gt;0,VLOOKUP($B644,'Draft List'!$D$4:$AC$2598,AX$3,FALSE),"")</f>
        <v>#N/A</v>
      </c>
      <c r="AY644" t="e">
        <f>IF(VLOOKUP($B644,'Draft List'!$D$4:$AC$2598,AY$3,FALSE)&lt;&gt;0,VLOOKUP($B644,'Draft List'!$D$4:$AC$2598,AY$3,FALSE),"")</f>
        <v>#N/A</v>
      </c>
      <c r="AZ644" t="e">
        <f>IF(VLOOKUP($B644,'Draft List'!$D$4:$AC$2598,AZ$3,FALSE)&lt;&gt;0,VLOOKUP($B644,'Draft List'!$D$4:$AC$2598,AZ$3,FALSE),"")</f>
        <v>#N/A</v>
      </c>
      <c r="BA644" t="e">
        <f>IF(VLOOKUP($B644,'Draft List'!$D$4:$AC$2598,BA$3,FALSE)&lt;&gt;0,VLOOKUP($B644,'Draft List'!$D$4:$AC$2598,BA$3,FALSE),"")</f>
        <v>#N/A</v>
      </c>
    </row>
    <row r="645" spans="1:53" hidden="1" x14ac:dyDescent="0.25">
      <c r="A645" t="str">
        <f t="shared" ref="A645:A708" si="80">IF(C645="C","C-",C645)&amp;D645&amp;" "&amp;E645&amp;F645</f>
        <v>RPRon McCluskie22</v>
      </c>
      <c r="B645" t="e">
        <f>VLOOKUP($A645,draft_listing_batters_stats!$A$1:$B$1324,2,FALSE)</f>
        <v>#N/A</v>
      </c>
      <c r="C645" s="1" t="s">
        <v>885</v>
      </c>
      <c r="D645" s="1" t="s">
        <v>155</v>
      </c>
      <c r="E645" s="1" t="s">
        <v>1422</v>
      </c>
      <c r="F645" s="1">
        <v>22</v>
      </c>
      <c r="G645" s="1" t="s">
        <v>44</v>
      </c>
      <c r="H645" s="1" t="s">
        <v>44</v>
      </c>
      <c r="I645" s="1" t="s">
        <v>54</v>
      </c>
      <c r="J645" s="24" t="s">
        <v>54</v>
      </c>
      <c r="K645" s="1" t="s">
        <v>46</v>
      </c>
      <c r="L645" s="24" t="s">
        <v>46</v>
      </c>
      <c r="M645" s="1">
        <v>2</v>
      </c>
      <c r="N645" s="1">
        <v>4</v>
      </c>
      <c r="O645" s="1">
        <v>2</v>
      </c>
      <c r="P645" s="1">
        <v>1</v>
      </c>
      <c r="Q645" s="24">
        <v>2</v>
      </c>
      <c r="R645" s="1">
        <v>2</v>
      </c>
      <c r="S645" s="1">
        <v>4</v>
      </c>
      <c r="T645" s="1">
        <v>2</v>
      </c>
      <c r="U645" s="1">
        <v>1</v>
      </c>
      <c r="V645" s="24">
        <v>2</v>
      </c>
      <c r="W645" s="1">
        <v>10</v>
      </c>
      <c r="X645" s="1">
        <v>2</v>
      </c>
      <c r="Y645" s="24">
        <v>1</v>
      </c>
      <c r="Z645" s="1" t="s">
        <v>48</v>
      </c>
      <c r="AA645" s="1" t="s">
        <v>48</v>
      </c>
      <c r="AB645" s="1" t="s">
        <v>48</v>
      </c>
      <c r="AC645" s="1" t="s">
        <v>48</v>
      </c>
      <c r="AD645" s="1" t="s">
        <v>48</v>
      </c>
      <c r="AE645" s="1" t="s">
        <v>48</v>
      </c>
      <c r="AF645" s="1" t="s">
        <v>48</v>
      </c>
      <c r="AG645" s="24" t="s">
        <v>48</v>
      </c>
      <c r="AH645" s="1">
        <v>1</v>
      </c>
      <c r="AI645" s="1">
        <v>1</v>
      </c>
      <c r="AJ645" s="24">
        <v>1</v>
      </c>
      <c r="AK645" s="36" t="s">
        <v>826</v>
      </c>
      <c r="AL645" s="9">
        <f t="shared" ref="AL645:AL708" si="81">($M$3*(M645-$R$1)/$R$2+$N$3*(N645-$S$1)/$S$2+$O$3*(O645-$T$1)/$T$2+$P$3*(P645-$U$1)/$U$2+$Q$3*(Q645-$V$1)/$V$2)/(SUM($M$3:$Q$3))</f>
        <v>-1.4855300409278018</v>
      </c>
      <c r="AM645" s="9">
        <f t="shared" ref="AM645:AM708" si="82">($M$3*(R645-$R$1)/$R$2+$N$3*(S645-$S$1)/$S$2+$O$3*(T645-$T$1)/$T$2+$P$3*(U645-$U$1)/$U$2+$Q$3*(V645-$V$1)/$V$2)/(SUM($M$3:$Q$3))</f>
        <v>-1.4855300409278018</v>
      </c>
      <c r="AN645">
        <f t="shared" ref="AN645:AN708" si="83">IF(AVERAGE(AH645:AI645)&gt;9,1,0)+IF(AVERAGE(AH645:AI645)&gt;7,1,0)+IF(AH645&gt;7,1,0)+IF(AI645&gt;7,1,0)+IF(AJ645&gt;8,1,0)+IF(AJ645&gt;6,1,0)</f>
        <v>0</v>
      </c>
      <c r="AO645" s="6">
        <f t="shared" ref="AO645:AO708" si="84">MIN(2,IF(OR(Z645="-",Y645&lt;5),0,1+IF(Z645&gt;7,1+IF(Y645&gt;7,0.25,0),IF(Z645&gt;4,0.5+IF(Y645&gt;7,0.25,0),0+IF(Y645&gt;7,0.25))))+IF(AA645="-",0,IF(AA645&gt;9,0.5,IF(AA645&gt;7,0.25,0)))+IF(AB645="-",0,IF(AB645&gt;7,1.1,IF(AB645&gt;4,0.6,0)))+IF(OR(AC645="-",W645&lt;5),0,IF(AC645&gt;7,1+IF(W645&gt;7,0.25,0),IF(AC645&gt;4,0.5+IF(W645&gt;7,0.25,0),0)))+IF(AD645="-",0,IF(AD645&gt;7,1.5,IF(AD645&gt;4,1,0)))+IF(AE645="-",0,IF(AE645&gt;9,0.5,IF(AE645&gt;7,0.25,0)))+IF(AF645="-",0,IF(AF645&gt;7,1.25,IF(AF645&gt;4,0.75,0)))+IF(OR(AG645="-",X645&lt;4),0,IF(AG645&gt;7,1+IF(X645&gt;7,0.15,0),IF(AG645&gt;4,0.5+IF(X645&gt;7,0.15,0),0))))</f>
        <v>0</v>
      </c>
      <c r="AP645" s="9">
        <f>($AL$3*AL645+$AM$3*AM645+$AN$3*AN645+$AO$3*AO645)+$K$3*VLOOKUP(K645,COND!$A$2:$C$7,2,FALSE)+$L$3*VLOOKUP(L645,COND!$A$2:$C$7,3,FALSE)</f>
        <v>-7.9749134952263994</v>
      </c>
      <c r="AQ645" s="28">
        <f t="shared" ref="AQ645:AQ708" si="85">STANDARDIZE(AP645,AVERAGE($AP$5:$AP$1292),STDEVP($AP$5:$AP$1292))</f>
        <v>-0.7223767440663339</v>
      </c>
      <c r="AR645" t="str">
        <f t="shared" ref="AR645:AR708" si="86">IF(AND(Z645&lt;&gt;"-",Y645&gt;1),"C",IF(AB645=MAX(AB645:AD645),"2B",IF(AD645=MAX(AB645:AD645),"SS",IF(OR(AC645=MAX(AA645:AD645),AND(AC645&lt;&gt;"-",AC645&gt;4,W645&gt;5)),"3B",IF(AF645=MAX(AE645:AG645),"CF",IF(AND(AG645=MAX(AE645,AG645),AND(X645&gt;5,AE645&lt;&gt;"-")),"RF",IF(AE645&lt;&gt;"-","LF",IF(AA645&lt;&gt;"-","1B","DH"))))))))</f>
        <v>DH</v>
      </c>
      <c r="AS645">
        <v>700</v>
      </c>
      <c r="AT645">
        <v>641</v>
      </c>
      <c r="AV645" t="str">
        <f t="shared" ref="AV645:AV708" si="87">IF(AND($R645&gt;=6,AVERAGE($T645:$U645)&gt;=6),"Likely",IF(OR($R645&gt;6,AND($R645=6,AVERAGE($T645:$U645)&gt;=3),AND($R645&gt;=5,AVERAGE($T645:$U645)&gt;=5),AVERAGE($R645,$T645:$U645)&gt;5),"Possible","Unlikely"))</f>
        <v>Unlikely</v>
      </c>
      <c r="AX645" t="e">
        <f>IF(VLOOKUP($B645,'Draft List'!$D$4:$AC$2598,AX$3,FALSE)&lt;&gt;0,VLOOKUP($B645,'Draft List'!$D$4:$AC$2598,AX$3,FALSE),"")</f>
        <v>#N/A</v>
      </c>
      <c r="AY645" t="e">
        <f>IF(VLOOKUP($B645,'Draft List'!$D$4:$AC$2598,AY$3,FALSE)&lt;&gt;0,VLOOKUP($B645,'Draft List'!$D$4:$AC$2598,AY$3,FALSE),"")</f>
        <v>#N/A</v>
      </c>
      <c r="AZ645" t="e">
        <f>IF(VLOOKUP($B645,'Draft List'!$D$4:$AC$2598,AZ$3,FALSE)&lt;&gt;0,VLOOKUP($B645,'Draft List'!$D$4:$AC$2598,AZ$3,FALSE),"")</f>
        <v>#N/A</v>
      </c>
      <c r="BA645" t="e">
        <f>IF(VLOOKUP($B645,'Draft List'!$D$4:$AC$2598,BA$3,FALSE)&lt;&gt;0,VLOOKUP($B645,'Draft List'!$D$4:$AC$2598,BA$3,FALSE),"")</f>
        <v>#N/A</v>
      </c>
    </row>
    <row r="646" spans="1:53" hidden="1" x14ac:dyDescent="0.25">
      <c r="A646" t="str">
        <f t="shared" si="80"/>
        <v>RPDavid Bart24</v>
      </c>
      <c r="B646" t="e">
        <f>VLOOKUP($A646,draft_listing_batters_stats!$A$1:$B$1324,2,FALSE)</f>
        <v>#N/A</v>
      </c>
      <c r="C646" s="1" t="s">
        <v>885</v>
      </c>
      <c r="D646" s="1" t="s">
        <v>187</v>
      </c>
      <c r="E646" s="1" t="s">
        <v>667</v>
      </c>
      <c r="F646" s="1">
        <v>24</v>
      </c>
      <c r="G646" s="1" t="s">
        <v>44</v>
      </c>
      <c r="H646" s="1" t="s">
        <v>58</v>
      </c>
      <c r="I646" s="1" t="s">
        <v>54</v>
      </c>
      <c r="J646" s="24" t="s">
        <v>54</v>
      </c>
      <c r="K646" s="1" t="s">
        <v>46</v>
      </c>
      <c r="L646" s="24" t="s">
        <v>51</v>
      </c>
      <c r="M646" s="1">
        <v>2</v>
      </c>
      <c r="N646" s="1">
        <v>1</v>
      </c>
      <c r="O646" s="1">
        <v>2</v>
      </c>
      <c r="P646" s="1">
        <v>1</v>
      </c>
      <c r="Q646" s="24">
        <v>1</v>
      </c>
      <c r="R646" s="1">
        <v>2</v>
      </c>
      <c r="S646" s="1">
        <v>1</v>
      </c>
      <c r="T646" s="1">
        <v>2</v>
      </c>
      <c r="U646" s="1">
        <v>2</v>
      </c>
      <c r="V646" s="24">
        <v>3</v>
      </c>
      <c r="W646" s="1">
        <v>4</v>
      </c>
      <c r="X646" s="1">
        <v>2</v>
      </c>
      <c r="Y646" s="24">
        <v>1</v>
      </c>
      <c r="Z646" s="1" t="s">
        <v>48</v>
      </c>
      <c r="AA646" s="1" t="s">
        <v>48</v>
      </c>
      <c r="AB646" s="1" t="s">
        <v>48</v>
      </c>
      <c r="AC646" s="1" t="s">
        <v>48</v>
      </c>
      <c r="AD646" s="1" t="s">
        <v>48</v>
      </c>
      <c r="AE646" s="1" t="s">
        <v>48</v>
      </c>
      <c r="AF646" s="1" t="s">
        <v>48</v>
      </c>
      <c r="AG646" s="24" t="s">
        <v>48</v>
      </c>
      <c r="AH646" s="1">
        <v>5</v>
      </c>
      <c r="AI646" s="1">
        <v>8</v>
      </c>
      <c r="AJ646" s="24">
        <v>5</v>
      </c>
      <c r="AK646" s="36" t="s">
        <v>50</v>
      </c>
      <c r="AL646" s="9">
        <f t="shared" si="81"/>
        <v>-1.6787260196009959</v>
      </c>
      <c r="AM646" s="9">
        <f t="shared" si="82"/>
        <v>-1.508983789957248</v>
      </c>
      <c r="AN646">
        <f t="shared" si="83"/>
        <v>1</v>
      </c>
      <c r="AO646" s="6">
        <f t="shared" si="84"/>
        <v>0</v>
      </c>
      <c r="AP646" s="9">
        <f>($AL$3*AL646+$AM$3*AM646+$AN$3*AN646+$AO$3*AO646)+$K$3*VLOOKUP(K646,COND!$A$2:$C$7,2,FALSE)+$L$3*VLOOKUP(L646,COND!$A$2:$C$7,3,FALSE)</f>
        <v>-8.0090114147804083</v>
      </c>
      <c r="AQ646" s="28">
        <f t="shared" si="85"/>
        <v>-0.72723830347450469</v>
      </c>
      <c r="AR646" t="str">
        <f t="shared" si="86"/>
        <v>DH</v>
      </c>
      <c r="AS646">
        <v>700</v>
      </c>
      <c r="AT646">
        <v>642</v>
      </c>
      <c r="AV646" t="str">
        <f t="shared" si="87"/>
        <v>Unlikely</v>
      </c>
      <c r="AX646" t="e">
        <f>IF(VLOOKUP($B646,'Draft List'!$D$4:$AC$2598,AX$3,FALSE)&lt;&gt;0,VLOOKUP($B646,'Draft List'!$D$4:$AC$2598,AX$3,FALSE),"")</f>
        <v>#N/A</v>
      </c>
      <c r="AY646" t="e">
        <f>IF(VLOOKUP($B646,'Draft List'!$D$4:$AC$2598,AY$3,FALSE)&lt;&gt;0,VLOOKUP($B646,'Draft List'!$D$4:$AC$2598,AY$3,FALSE),"")</f>
        <v>#N/A</v>
      </c>
      <c r="AZ646" t="e">
        <f>IF(VLOOKUP($B646,'Draft List'!$D$4:$AC$2598,AZ$3,FALSE)&lt;&gt;0,VLOOKUP($B646,'Draft List'!$D$4:$AC$2598,AZ$3,FALSE),"")</f>
        <v>#N/A</v>
      </c>
      <c r="BA646" t="e">
        <f>IF(VLOOKUP($B646,'Draft List'!$D$4:$AC$2598,BA$3,FALSE)&lt;&gt;0,VLOOKUP($B646,'Draft List'!$D$4:$AC$2598,BA$3,FALSE),"")</f>
        <v>#N/A</v>
      </c>
    </row>
    <row r="647" spans="1:53" hidden="1" x14ac:dyDescent="0.25">
      <c r="A647" t="str">
        <f t="shared" si="80"/>
        <v>RPRonnie Franklin24</v>
      </c>
      <c r="B647" t="e">
        <f>VLOOKUP($A647,draft_listing_batters_stats!$A$1:$B$1324,2,FALSE)</f>
        <v>#N/A</v>
      </c>
      <c r="C647" s="1" t="s">
        <v>885</v>
      </c>
      <c r="D647" s="1" t="s">
        <v>1172</v>
      </c>
      <c r="E647" s="1" t="s">
        <v>394</v>
      </c>
      <c r="F647" s="1">
        <v>24</v>
      </c>
      <c r="G647" s="1" t="s">
        <v>44</v>
      </c>
      <c r="H647" s="1" t="s">
        <v>44</v>
      </c>
      <c r="I647" s="1" t="s">
        <v>54</v>
      </c>
      <c r="J647" s="24" t="s">
        <v>54</v>
      </c>
      <c r="K647" s="1" t="s">
        <v>46</v>
      </c>
      <c r="L647" s="24" t="s">
        <v>51</v>
      </c>
      <c r="M647" s="1">
        <v>1</v>
      </c>
      <c r="N647" s="1">
        <v>3</v>
      </c>
      <c r="O647" s="1">
        <v>1</v>
      </c>
      <c r="P647" s="1">
        <v>2</v>
      </c>
      <c r="Q647" s="24">
        <v>2</v>
      </c>
      <c r="R647" s="1">
        <v>1</v>
      </c>
      <c r="S647" s="1">
        <v>3</v>
      </c>
      <c r="T647" s="1">
        <v>1</v>
      </c>
      <c r="U647" s="1">
        <v>6</v>
      </c>
      <c r="V647" s="24">
        <v>2</v>
      </c>
      <c r="W647" s="1">
        <v>5</v>
      </c>
      <c r="X647" s="1">
        <v>3</v>
      </c>
      <c r="Y647" s="24">
        <v>1</v>
      </c>
      <c r="Z647" s="1" t="s">
        <v>48</v>
      </c>
      <c r="AA647" s="1" t="s">
        <v>48</v>
      </c>
      <c r="AB647" s="1" t="s">
        <v>48</v>
      </c>
      <c r="AC647" s="1" t="s">
        <v>48</v>
      </c>
      <c r="AD647" s="1" t="s">
        <v>48</v>
      </c>
      <c r="AE647" s="1" t="s">
        <v>48</v>
      </c>
      <c r="AF647" s="1" t="s">
        <v>48</v>
      </c>
      <c r="AG647" s="24" t="s">
        <v>48</v>
      </c>
      <c r="AH647" s="1">
        <v>1</v>
      </c>
      <c r="AI647" s="1">
        <v>1</v>
      </c>
      <c r="AJ647" s="24">
        <v>1</v>
      </c>
      <c r="AK647" s="36" t="s">
        <v>50</v>
      </c>
      <c r="AL647" s="9">
        <f t="shared" si="81"/>
        <v>-1.8524977007635004</v>
      </c>
      <c r="AM647" s="9">
        <f t="shared" si="82"/>
        <v>-1.4936595007251761</v>
      </c>
      <c r="AN647">
        <f t="shared" si="83"/>
        <v>0</v>
      </c>
      <c r="AO647" s="6">
        <f t="shared" si="84"/>
        <v>0</v>
      </c>
      <c r="AP647" s="9">
        <f>($AL$3*AL647+$AM$3*AM647+$AN$3*AN647+$AO$3*AO647)+$K$3*VLOOKUP(K647,COND!$A$2:$C$7,2,FALSE)+$L$3*VLOOKUP(L647,COND!$A$2:$C$7,3,FALSE)</f>
        <v>-8.0091637787784631</v>
      </c>
      <c r="AQ647" s="28">
        <f t="shared" si="85"/>
        <v>-0.72726002698837</v>
      </c>
      <c r="AR647" t="str">
        <f t="shared" si="86"/>
        <v>DH</v>
      </c>
      <c r="AS647">
        <v>700</v>
      </c>
      <c r="AT647">
        <v>643</v>
      </c>
      <c r="AV647" t="str">
        <f t="shared" si="87"/>
        <v>Unlikely</v>
      </c>
      <c r="AX647" t="e">
        <f>IF(VLOOKUP($B647,'Draft List'!$D$4:$AC$2598,AX$3,FALSE)&lt;&gt;0,VLOOKUP($B647,'Draft List'!$D$4:$AC$2598,AX$3,FALSE),"")</f>
        <v>#N/A</v>
      </c>
      <c r="AY647" t="e">
        <f>IF(VLOOKUP($B647,'Draft List'!$D$4:$AC$2598,AY$3,FALSE)&lt;&gt;0,VLOOKUP($B647,'Draft List'!$D$4:$AC$2598,AY$3,FALSE),"")</f>
        <v>#N/A</v>
      </c>
      <c r="AZ647" t="e">
        <f>IF(VLOOKUP($B647,'Draft List'!$D$4:$AC$2598,AZ$3,FALSE)&lt;&gt;0,VLOOKUP($B647,'Draft List'!$D$4:$AC$2598,AZ$3,FALSE),"")</f>
        <v>#N/A</v>
      </c>
      <c r="BA647" t="e">
        <f>IF(VLOOKUP($B647,'Draft List'!$D$4:$AC$2598,BA$3,FALSE)&lt;&gt;0,VLOOKUP($B647,'Draft List'!$D$4:$AC$2598,BA$3,FALSE),"")</f>
        <v>#N/A</v>
      </c>
    </row>
    <row r="648" spans="1:53" hidden="1" x14ac:dyDescent="0.25">
      <c r="A648" t="str">
        <f t="shared" si="80"/>
        <v>RPDouglas Keijzer23</v>
      </c>
      <c r="B648" t="e">
        <f>VLOOKUP($A648,draft_listing_batters_stats!$A$1:$B$1324,2,FALSE)</f>
        <v>#N/A</v>
      </c>
      <c r="C648" s="1" t="s">
        <v>885</v>
      </c>
      <c r="D648" s="1" t="s">
        <v>383</v>
      </c>
      <c r="E648" s="1" t="s">
        <v>1306</v>
      </c>
      <c r="F648" s="1">
        <v>23</v>
      </c>
      <c r="G648" s="1" t="s">
        <v>44</v>
      </c>
      <c r="H648" s="1" t="s">
        <v>44</v>
      </c>
      <c r="I648" s="1" t="s">
        <v>54</v>
      </c>
      <c r="J648" s="24" t="s">
        <v>54</v>
      </c>
      <c r="K648" s="1" t="s">
        <v>51</v>
      </c>
      <c r="L648" s="24" t="s">
        <v>46</v>
      </c>
      <c r="M648" s="1">
        <v>1</v>
      </c>
      <c r="N648" s="1">
        <v>2</v>
      </c>
      <c r="O648" s="1">
        <v>1</v>
      </c>
      <c r="P648" s="1">
        <v>4</v>
      </c>
      <c r="Q648" s="24">
        <v>1</v>
      </c>
      <c r="R648" s="1">
        <v>1</v>
      </c>
      <c r="S648" s="1">
        <v>2</v>
      </c>
      <c r="T648" s="1">
        <v>1</v>
      </c>
      <c r="U648" s="1">
        <v>7</v>
      </c>
      <c r="V648" s="24">
        <v>1</v>
      </c>
      <c r="W648" s="1">
        <v>10</v>
      </c>
      <c r="X648" s="1">
        <v>3</v>
      </c>
      <c r="Y648" s="24">
        <v>1</v>
      </c>
      <c r="Z648" s="1" t="s">
        <v>48</v>
      </c>
      <c r="AA648" s="1" t="s">
        <v>48</v>
      </c>
      <c r="AB648" s="1" t="s">
        <v>48</v>
      </c>
      <c r="AC648" s="1" t="s">
        <v>48</v>
      </c>
      <c r="AD648" s="1" t="s">
        <v>48</v>
      </c>
      <c r="AE648" s="1" t="s">
        <v>48</v>
      </c>
      <c r="AF648" s="1" t="s">
        <v>48</v>
      </c>
      <c r="AG648" s="24" t="s">
        <v>48</v>
      </c>
      <c r="AH648" s="1">
        <v>3</v>
      </c>
      <c r="AI648" s="1">
        <v>1</v>
      </c>
      <c r="AJ648" s="24">
        <v>1</v>
      </c>
      <c r="AK648" s="36" t="s">
        <v>50</v>
      </c>
      <c r="AL648" s="9">
        <f t="shared" si="81"/>
        <v>-1.7641548201801254</v>
      </c>
      <c r="AM648" s="9">
        <f t="shared" si="82"/>
        <v>-1.4950261701513821</v>
      </c>
      <c r="AN648">
        <f t="shared" si="83"/>
        <v>0</v>
      </c>
      <c r="AO648" s="6">
        <f t="shared" si="84"/>
        <v>0</v>
      </c>
      <c r="AP648" s="9">
        <f>($AL$3*AL648+$AM$3*AM648+$AN$3*AN648+$AO$3*AO648)+$K$3*VLOOKUP(K648,COND!$A$2:$C$7,2,FALSE)+$L$3*VLOOKUP(L648,COND!$A$2:$C$7,3,FALSE)</f>
        <v>-8.0167295238345968</v>
      </c>
      <c r="AQ648" s="28">
        <f t="shared" si="85"/>
        <v>-0.72833872385722764</v>
      </c>
      <c r="AR648" t="str">
        <f t="shared" si="86"/>
        <v>DH</v>
      </c>
      <c r="AS648">
        <v>700</v>
      </c>
      <c r="AT648">
        <v>644</v>
      </c>
      <c r="AV648" t="str">
        <f t="shared" si="87"/>
        <v>Unlikely</v>
      </c>
      <c r="AX648" t="e">
        <f>IF(VLOOKUP($B648,'Draft List'!$D$4:$AC$2598,AX$3,FALSE)&lt;&gt;0,VLOOKUP($B648,'Draft List'!$D$4:$AC$2598,AX$3,FALSE),"")</f>
        <v>#N/A</v>
      </c>
      <c r="AY648" t="e">
        <f>IF(VLOOKUP($B648,'Draft List'!$D$4:$AC$2598,AY$3,FALSE)&lt;&gt;0,VLOOKUP($B648,'Draft List'!$D$4:$AC$2598,AY$3,FALSE),"")</f>
        <v>#N/A</v>
      </c>
      <c r="AZ648" t="e">
        <f>IF(VLOOKUP($B648,'Draft List'!$D$4:$AC$2598,AZ$3,FALSE)&lt;&gt;0,VLOOKUP($B648,'Draft List'!$D$4:$AC$2598,AZ$3,FALSE),"")</f>
        <v>#N/A</v>
      </c>
      <c r="BA648" t="e">
        <f>IF(VLOOKUP($B648,'Draft List'!$D$4:$AC$2598,BA$3,FALSE)&lt;&gt;0,VLOOKUP($B648,'Draft List'!$D$4:$AC$2598,BA$3,FALSE),"")</f>
        <v>#N/A</v>
      </c>
    </row>
    <row r="649" spans="1:53" hidden="1" x14ac:dyDescent="0.25">
      <c r="A649" t="str">
        <f t="shared" si="80"/>
        <v>1BSteffen Myers21</v>
      </c>
      <c r="B649">
        <f>VLOOKUP($A649,draft_listing_batters_stats!$A$1:$B$1324,2,FALSE)</f>
        <v>8677</v>
      </c>
      <c r="C649" s="1" t="s">
        <v>94</v>
      </c>
      <c r="D649" s="1" t="s">
        <v>1479</v>
      </c>
      <c r="E649" s="1" t="s">
        <v>546</v>
      </c>
      <c r="F649" s="1">
        <v>21</v>
      </c>
      <c r="G649" s="1" t="s">
        <v>58</v>
      </c>
      <c r="H649" s="1" t="s">
        <v>44</v>
      </c>
      <c r="I649" s="1" t="s">
        <v>54</v>
      </c>
      <c r="J649" s="24" t="s">
        <v>54</v>
      </c>
      <c r="K649" s="1" t="s">
        <v>47</v>
      </c>
      <c r="L649" s="24" t="s">
        <v>51</v>
      </c>
      <c r="M649" s="1">
        <v>1</v>
      </c>
      <c r="N649" s="1">
        <v>4</v>
      </c>
      <c r="O649" s="1">
        <v>2</v>
      </c>
      <c r="P649" s="1">
        <v>1</v>
      </c>
      <c r="Q649" s="24">
        <v>2</v>
      </c>
      <c r="R649" s="1">
        <v>1</v>
      </c>
      <c r="S649" s="1">
        <v>4</v>
      </c>
      <c r="T649" s="1">
        <v>3</v>
      </c>
      <c r="U649" s="1">
        <v>2</v>
      </c>
      <c r="V649" s="24">
        <v>5</v>
      </c>
      <c r="W649" s="1">
        <v>2</v>
      </c>
      <c r="X649" s="1">
        <v>5</v>
      </c>
      <c r="Y649" s="24">
        <v>1</v>
      </c>
      <c r="Z649" s="1" t="s">
        <v>48</v>
      </c>
      <c r="AA649" s="1">
        <v>6</v>
      </c>
      <c r="AB649" s="1">
        <v>2</v>
      </c>
      <c r="AC649" s="1" t="s">
        <v>48</v>
      </c>
      <c r="AD649" s="1" t="s">
        <v>48</v>
      </c>
      <c r="AE649" s="1">
        <v>6</v>
      </c>
      <c r="AF649" s="1">
        <v>3</v>
      </c>
      <c r="AG649" s="24">
        <v>3</v>
      </c>
      <c r="AH649" s="1">
        <v>8</v>
      </c>
      <c r="AI649" s="1">
        <v>7</v>
      </c>
      <c r="AJ649" s="24">
        <v>4</v>
      </c>
      <c r="AK649" s="36" t="s">
        <v>843</v>
      </c>
      <c r="AL649" s="9">
        <f t="shared" si="81"/>
        <v>-1.8080858771304764</v>
      </c>
      <c r="AM649" s="9">
        <f t="shared" si="82"/>
        <v>-1.5152658136457438</v>
      </c>
      <c r="AN649">
        <f t="shared" si="83"/>
        <v>2</v>
      </c>
      <c r="AO649" s="6">
        <f t="shared" si="84"/>
        <v>0</v>
      </c>
      <c r="AP649" s="9">
        <f>($AL$3*AL649+$AM$3*AM649+$AN$3*AN649+$AO$3*AO649)+$K$3*VLOOKUP(K649,COND!$A$2:$C$7,2,FALSE)+$L$3*VLOOKUP(L649,COND!$A$2:$C$7,3,FALSE)</f>
        <v>-8.0306650181286408</v>
      </c>
      <c r="AQ649" s="28">
        <f t="shared" si="85"/>
        <v>-0.73032559678903253</v>
      </c>
      <c r="AR649" t="str">
        <f t="shared" si="86"/>
        <v>2B</v>
      </c>
      <c r="AS649">
        <v>700</v>
      </c>
      <c r="AT649">
        <v>645</v>
      </c>
      <c r="AV649" t="str">
        <f t="shared" si="87"/>
        <v>Unlikely</v>
      </c>
      <c r="AX649">
        <f>IF(VLOOKUP($B649,'Draft List'!$D$4:$AC$2598,AX$3,FALSE)&lt;&gt;0,VLOOKUP($B649,'Draft List'!$D$4:$AC$2598,AX$3,FALSE),"")</f>
        <v>345</v>
      </c>
      <c r="AY649">
        <f>IF(VLOOKUP($B649,'Draft List'!$D$4:$AC$2598,AY$3,FALSE)&lt;&gt;0,VLOOKUP($B649,'Draft List'!$D$4:$AC$2598,AY$3,FALSE),"")</f>
        <v>14</v>
      </c>
      <c r="AZ649">
        <f>IF(VLOOKUP($B649,'Draft List'!$D$4:$AC$2598,AZ$3,FALSE)&lt;&gt;0,VLOOKUP($B649,'Draft List'!$D$4:$AC$2598,AZ$3,FALSE),"")</f>
        <v>1</v>
      </c>
      <c r="BA649" t="str">
        <f>IF(VLOOKUP($B649,'Draft List'!$D$4:$AC$2598,BA$3,FALSE)&lt;&gt;0,VLOOKUP($B649,'Draft List'!$D$4:$AC$2598,BA$3,FALSE),"")</f>
        <v>Yuma Bulldozers</v>
      </c>
    </row>
    <row r="650" spans="1:53" hidden="1" x14ac:dyDescent="0.25">
      <c r="A650" t="str">
        <f t="shared" si="80"/>
        <v>RPKenny Sutton23</v>
      </c>
      <c r="B650" t="e">
        <f>VLOOKUP($A650,draft_listing_batters_stats!$A$1:$B$1324,2,FALSE)</f>
        <v>#N/A</v>
      </c>
      <c r="C650" s="1" t="s">
        <v>885</v>
      </c>
      <c r="D650" s="1" t="s">
        <v>268</v>
      </c>
      <c r="E650" s="1" t="s">
        <v>494</v>
      </c>
      <c r="F650" s="1">
        <v>23</v>
      </c>
      <c r="G650" s="1" t="s">
        <v>58</v>
      </c>
      <c r="H650" s="1" t="s">
        <v>58</v>
      </c>
      <c r="I650" s="1" t="s">
        <v>54</v>
      </c>
      <c r="J650" s="24" t="s">
        <v>54</v>
      </c>
      <c r="K650" s="1" t="s">
        <v>46</v>
      </c>
      <c r="L650" s="24" t="s">
        <v>51</v>
      </c>
      <c r="M650" s="1">
        <v>2</v>
      </c>
      <c r="N650" s="1">
        <v>2</v>
      </c>
      <c r="O650" s="1">
        <v>1</v>
      </c>
      <c r="P650" s="1">
        <v>2</v>
      </c>
      <c r="Q650" s="24">
        <v>3</v>
      </c>
      <c r="R650" s="1">
        <v>2</v>
      </c>
      <c r="S650" s="1">
        <v>2</v>
      </c>
      <c r="T650" s="1">
        <v>1</v>
      </c>
      <c r="U650" s="1">
        <v>2</v>
      </c>
      <c r="V650" s="24">
        <v>4</v>
      </c>
      <c r="W650" s="1">
        <v>5</v>
      </c>
      <c r="X650" s="1">
        <v>2</v>
      </c>
      <c r="Y650" s="24">
        <v>1</v>
      </c>
      <c r="Z650" s="1" t="s">
        <v>48</v>
      </c>
      <c r="AA650" s="1" t="s">
        <v>48</v>
      </c>
      <c r="AB650" s="1" t="s">
        <v>48</v>
      </c>
      <c r="AC650" s="1" t="s">
        <v>48</v>
      </c>
      <c r="AD650" s="1" t="s">
        <v>48</v>
      </c>
      <c r="AE650" s="1" t="s">
        <v>48</v>
      </c>
      <c r="AF650" s="1" t="s">
        <v>48</v>
      </c>
      <c r="AG650" s="24" t="s">
        <v>48</v>
      </c>
      <c r="AH650" s="1">
        <v>1</v>
      </c>
      <c r="AI650" s="1">
        <v>1</v>
      </c>
      <c r="AJ650" s="24">
        <v>2</v>
      </c>
      <c r="AK650" s="36" t="s">
        <v>48</v>
      </c>
      <c r="AL650" s="9">
        <f t="shared" si="81"/>
        <v>-1.540985404362446</v>
      </c>
      <c r="AM650" s="9">
        <f t="shared" si="82"/>
        <v>-1.5009690645453624</v>
      </c>
      <c r="AN650">
        <f t="shared" si="83"/>
        <v>0</v>
      </c>
      <c r="AO650" s="6">
        <f t="shared" si="84"/>
        <v>0</v>
      </c>
      <c r="AP650" s="9">
        <f>($AL$3*AL650+$AM$3*AM650+$AN$3*AN650+$AO$3*AO650)+$K$3*VLOOKUP(K650,COND!$A$2:$C$7,2,FALSE)+$L$3*VLOOKUP(L650,COND!$A$2:$C$7,3,FALSE)</f>
        <v>-8.0657273149805935</v>
      </c>
      <c r="AQ650" s="28">
        <f t="shared" si="85"/>
        <v>-0.73532465366294819</v>
      </c>
      <c r="AR650" t="str">
        <f t="shared" si="86"/>
        <v>DH</v>
      </c>
      <c r="AS650">
        <v>700</v>
      </c>
      <c r="AT650">
        <v>646</v>
      </c>
      <c r="AV650" t="str">
        <f t="shared" si="87"/>
        <v>Unlikely</v>
      </c>
      <c r="AX650" t="e">
        <f>IF(VLOOKUP($B650,'Draft List'!$D$4:$AC$2598,AX$3,FALSE)&lt;&gt;0,VLOOKUP($B650,'Draft List'!$D$4:$AC$2598,AX$3,FALSE),"")</f>
        <v>#N/A</v>
      </c>
      <c r="AY650" t="e">
        <f>IF(VLOOKUP($B650,'Draft List'!$D$4:$AC$2598,AY$3,FALSE)&lt;&gt;0,VLOOKUP($B650,'Draft List'!$D$4:$AC$2598,AY$3,FALSE),"")</f>
        <v>#N/A</v>
      </c>
      <c r="AZ650" t="e">
        <f>IF(VLOOKUP($B650,'Draft List'!$D$4:$AC$2598,AZ$3,FALSE)&lt;&gt;0,VLOOKUP($B650,'Draft List'!$D$4:$AC$2598,AZ$3,FALSE),"")</f>
        <v>#N/A</v>
      </c>
      <c r="BA650" t="e">
        <f>IF(VLOOKUP($B650,'Draft List'!$D$4:$AC$2598,BA$3,FALSE)&lt;&gt;0,VLOOKUP($B650,'Draft List'!$D$4:$AC$2598,BA$3,FALSE),"")</f>
        <v>#N/A</v>
      </c>
    </row>
    <row r="651" spans="1:53" hidden="1" x14ac:dyDescent="0.25">
      <c r="A651" t="str">
        <f t="shared" si="80"/>
        <v>1BJohn Erickson21</v>
      </c>
      <c r="B651">
        <f>VLOOKUP($A651,draft_listing_batters_stats!$A$1:$B$1324,2,FALSE)</f>
        <v>14505</v>
      </c>
      <c r="C651" s="1" t="s">
        <v>94</v>
      </c>
      <c r="D651" s="1" t="s">
        <v>213</v>
      </c>
      <c r="E651" s="1" t="s">
        <v>752</v>
      </c>
      <c r="F651" s="1">
        <v>21</v>
      </c>
      <c r="G651" s="1" t="s">
        <v>58</v>
      </c>
      <c r="H651" s="1" t="s">
        <v>58</v>
      </c>
      <c r="I651" s="1" t="s">
        <v>54</v>
      </c>
      <c r="J651" s="24" t="s">
        <v>54</v>
      </c>
      <c r="K651" s="1" t="s">
        <v>47</v>
      </c>
      <c r="L651" s="24" t="s">
        <v>51</v>
      </c>
      <c r="M651" s="1">
        <v>2</v>
      </c>
      <c r="N651" s="1">
        <v>1</v>
      </c>
      <c r="O651" s="1">
        <v>1</v>
      </c>
      <c r="P651" s="1">
        <v>3</v>
      </c>
      <c r="Q651" s="24">
        <v>1</v>
      </c>
      <c r="R651" s="1">
        <v>2</v>
      </c>
      <c r="S651" s="1">
        <v>1</v>
      </c>
      <c r="T651" s="1">
        <v>1</v>
      </c>
      <c r="U651" s="1">
        <v>4</v>
      </c>
      <c r="V651" s="24">
        <v>1</v>
      </c>
      <c r="W651" s="1">
        <v>6</v>
      </c>
      <c r="X651" s="1">
        <v>1</v>
      </c>
      <c r="Y651" s="24">
        <v>1</v>
      </c>
      <c r="Z651" s="1" t="s">
        <v>48</v>
      </c>
      <c r="AA651" s="1" t="s">
        <v>48</v>
      </c>
      <c r="AB651" s="1" t="s">
        <v>48</v>
      </c>
      <c r="AC651" s="1" t="s">
        <v>48</v>
      </c>
      <c r="AD651" s="1" t="s">
        <v>48</v>
      </c>
      <c r="AE651" s="1" t="s">
        <v>48</v>
      </c>
      <c r="AF651" s="1" t="s">
        <v>48</v>
      </c>
      <c r="AG651" s="24" t="s">
        <v>48</v>
      </c>
      <c r="AH651" s="1">
        <v>1</v>
      </c>
      <c r="AI651" s="1">
        <v>1</v>
      </c>
      <c r="AJ651" s="24">
        <v>1</v>
      </c>
      <c r="AK651" s="36" t="s">
        <v>859</v>
      </c>
      <c r="AL651" s="9">
        <f t="shared" si="81"/>
        <v>-1.5823684136057352</v>
      </c>
      <c r="AM651" s="9">
        <f t="shared" si="82"/>
        <v>-1.4926588635961544</v>
      </c>
      <c r="AN651">
        <f t="shared" si="83"/>
        <v>0</v>
      </c>
      <c r="AO651" s="6">
        <f t="shared" si="84"/>
        <v>0</v>
      </c>
      <c r="AP651" s="9">
        <f>($AL$3*AL651+$AM$3*AM651+$AN$3*AN651+$AO$3*AO651)+$K$3*VLOOKUP(K651,COND!$A$2:$C$7,2,FALSE)+$L$3*VLOOKUP(L651,COND!$A$2:$C$7,3,FALSE)</f>
        <v>-8.0701432045144266</v>
      </c>
      <c r="AQ651" s="28">
        <f t="shared" si="85"/>
        <v>-0.73595425539787651</v>
      </c>
      <c r="AR651" t="str">
        <f t="shared" si="86"/>
        <v>DH</v>
      </c>
      <c r="AS651">
        <v>700</v>
      </c>
      <c r="AT651">
        <v>647</v>
      </c>
      <c r="AV651" t="str">
        <f t="shared" si="87"/>
        <v>Unlikely</v>
      </c>
      <c r="AX651" t="str">
        <f>IF(VLOOKUP($B651,'Draft List'!$D$4:$AC$2598,AX$3,FALSE)&lt;&gt;0,VLOOKUP($B651,'Draft List'!$D$4:$AC$2598,AX$3,FALSE),"")</f>
        <v/>
      </c>
      <c r="AY651" t="str">
        <f>IF(VLOOKUP($B651,'Draft List'!$D$4:$AC$2598,AY$3,FALSE)&lt;&gt;0,VLOOKUP($B651,'Draft List'!$D$4:$AC$2598,AY$3,FALSE),"")</f>
        <v/>
      </c>
      <c r="AZ651" t="str">
        <f>IF(VLOOKUP($B651,'Draft List'!$D$4:$AC$2598,AZ$3,FALSE)&lt;&gt;0,VLOOKUP($B651,'Draft List'!$D$4:$AC$2598,AZ$3,FALSE),"")</f>
        <v/>
      </c>
      <c r="BA651" t="str">
        <f>IF(VLOOKUP($B651,'Draft List'!$D$4:$AC$2598,BA$3,FALSE)&lt;&gt;0,VLOOKUP($B651,'Draft List'!$D$4:$AC$2598,BA$3,FALSE),"")</f>
        <v/>
      </c>
    </row>
    <row r="652" spans="1:53" hidden="1" x14ac:dyDescent="0.25">
      <c r="A652" t="str">
        <f t="shared" si="80"/>
        <v>RPConnor Gidley23</v>
      </c>
      <c r="B652" t="e">
        <f>VLOOKUP($A652,draft_listing_batters_stats!$A$1:$B$1324,2,FALSE)</f>
        <v>#N/A</v>
      </c>
      <c r="C652" s="1" t="s">
        <v>885</v>
      </c>
      <c r="D652" s="1" t="s">
        <v>1099</v>
      </c>
      <c r="E652" s="1" t="s">
        <v>1192</v>
      </c>
      <c r="F652" s="1">
        <v>23</v>
      </c>
      <c r="G652" s="1" t="s">
        <v>58</v>
      </c>
      <c r="H652" s="1" t="s">
        <v>58</v>
      </c>
      <c r="I652" s="1" t="s">
        <v>54</v>
      </c>
      <c r="J652" s="24" t="s">
        <v>54</v>
      </c>
      <c r="K652" s="1" t="s">
        <v>47</v>
      </c>
      <c r="L652" s="24" t="s">
        <v>46</v>
      </c>
      <c r="M652" s="1">
        <v>2</v>
      </c>
      <c r="N652" s="1">
        <v>3</v>
      </c>
      <c r="O652" s="1">
        <v>2</v>
      </c>
      <c r="P652" s="1">
        <v>1</v>
      </c>
      <c r="Q652" s="24">
        <v>1</v>
      </c>
      <c r="R652" s="1">
        <v>2</v>
      </c>
      <c r="S652" s="1">
        <v>4</v>
      </c>
      <c r="T652" s="1">
        <v>2</v>
      </c>
      <c r="U652" s="1">
        <v>1</v>
      </c>
      <c r="V652" s="24">
        <v>2</v>
      </c>
      <c r="W652" s="1">
        <v>7</v>
      </c>
      <c r="X652" s="1">
        <v>1</v>
      </c>
      <c r="Y652" s="24">
        <v>1</v>
      </c>
      <c r="Z652" s="1" t="s">
        <v>48</v>
      </c>
      <c r="AA652" s="1" t="s">
        <v>48</v>
      </c>
      <c r="AB652" s="1" t="s">
        <v>48</v>
      </c>
      <c r="AC652" s="1" t="s">
        <v>48</v>
      </c>
      <c r="AD652" s="1" t="s">
        <v>48</v>
      </c>
      <c r="AE652" s="1" t="s">
        <v>48</v>
      </c>
      <c r="AF652" s="1" t="s">
        <v>48</v>
      </c>
      <c r="AG652" s="24" t="s">
        <v>48</v>
      </c>
      <c r="AH652" s="1">
        <v>1</v>
      </c>
      <c r="AI652" s="1">
        <v>1</v>
      </c>
      <c r="AJ652" s="24">
        <v>1</v>
      </c>
      <c r="AK652" s="36" t="s">
        <v>48</v>
      </c>
      <c r="AL652" s="9">
        <f t="shared" si="81"/>
        <v>-1.5766062603635889</v>
      </c>
      <c r="AM652" s="9">
        <f t="shared" si="82"/>
        <v>-1.4855300409278018</v>
      </c>
      <c r="AN652">
        <f t="shared" si="83"/>
        <v>0</v>
      </c>
      <c r="AO652" s="6">
        <f t="shared" si="84"/>
        <v>0</v>
      </c>
      <c r="AP652" s="9">
        <f>($AL$3*AL652+$AM$3*AM652+$AN$3*AN652+$AO$3*AO652)+$K$3*VLOOKUP(K652,COND!$A$2:$C$7,2,FALSE)+$L$3*VLOOKUP(L652,COND!$A$2:$C$7,3,FALSE)</f>
        <v>-8.0840211171699803</v>
      </c>
      <c r="AQ652" s="28">
        <f t="shared" si="85"/>
        <v>-0.73793291854562415</v>
      </c>
      <c r="AR652" t="str">
        <f t="shared" si="86"/>
        <v>DH</v>
      </c>
      <c r="AS652">
        <v>700</v>
      </c>
      <c r="AT652">
        <v>648</v>
      </c>
      <c r="AV652" t="str">
        <f t="shared" si="87"/>
        <v>Unlikely</v>
      </c>
      <c r="AX652" t="e">
        <f>IF(VLOOKUP($B652,'Draft List'!$D$4:$AC$2598,AX$3,FALSE)&lt;&gt;0,VLOOKUP($B652,'Draft List'!$D$4:$AC$2598,AX$3,FALSE),"")</f>
        <v>#N/A</v>
      </c>
      <c r="AY652" t="e">
        <f>IF(VLOOKUP($B652,'Draft List'!$D$4:$AC$2598,AY$3,FALSE)&lt;&gt;0,VLOOKUP($B652,'Draft List'!$D$4:$AC$2598,AY$3,FALSE),"")</f>
        <v>#N/A</v>
      </c>
      <c r="AZ652" t="e">
        <f>IF(VLOOKUP($B652,'Draft List'!$D$4:$AC$2598,AZ$3,FALSE)&lt;&gt;0,VLOOKUP($B652,'Draft List'!$D$4:$AC$2598,AZ$3,FALSE),"")</f>
        <v>#N/A</v>
      </c>
      <c r="BA652" t="e">
        <f>IF(VLOOKUP($B652,'Draft List'!$D$4:$AC$2598,BA$3,FALSE)&lt;&gt;0,VLOOKUP($B652,'Draft List'!$D$4:$AC$2598,BA$3,FALSE),"")</f>
        <v>#N/A</v>
      </c>
    </row>
    <row r="653" spans="1:53" hidden="1" x14ac:dyDescent="0.25">
      <c r="A653" t="str">
        <f t="shared" si="80"/>
        <v>RPAzumamaro Matsuura23</v>
      </c>
      <c r="B653" t="e">
        <f>VLOOKUP($A653,draft_listing_batters_stats!$A$1:$B$1324,2,FALSE)</f>
        <v>#N/A</v>
      </c>
      <c r="C653" s="1" t="s">
        <v>885</v>
      </c>
      <c r="D653" s="1" t="s">
        <v>1414</v>
      </c>
      <c r="E653" s="1" t="s">
        <v>1413</v>
      </c>
      <c r="F653" s="1">
        <v>23</v>
      </c>
      <c r="G653" s="1" t="s">
        <v>44</v>
      </c>
      <c r="H653" s="1" t="s">
        <v>44</v>
      </c>
      <c r="I653" s="1" t="s">
        <v>54</v>
      </c>
      <c r="J653" s="24" t="s">
        <v>54</v>
      </c>
      <c r="K653" s="1" t="s">
        <v>46</v>
      </c>
      <c r="L653" s="24" t="s">
        <v>46</v>
      </c>
      <c r="M653" s="1">
        <v>2</v>
      </c>
      <c r="N653" s="1">
        <v>3</v>
      </c>
      <c r="O653" s="1">
        <v>2</v>
      </c>
      <c r="P653" s="1">
        <v>1</v>
      </c>
      <c r="Q653" s="24">
        <v>2</v>
      </c>
      <c r="R653" s="1">
        <v>2</v>
      </c>
      <c r="S653" s="1">
        <v>3</v>
      </c>
      <c r="T653" s="1">
        <v>2</v>
      </c>
      <c r="U653" s="1">
        <v>1</v>
      </c>
      <c r="V653" s="24">
        <v>3</v>
      </c>
      <c r="W653" s="1">
        <v>5</v>
      </c>
      <c r="X653" s="1">
        <v>3</v>
      </c>
      <c r="Y653" s="24">
        <v>1</v>
      </c>
      <c r="Z653" s="1" t="s">
        <v>48</v>
      </c>
      <c r="AA653" s="1" t="s">
        <v>48</v>
      </c>
      <c r="AB653" s="1" t="s">
        <v>48</v>
      </c>
      <c r="AC653" s="1" t="s">
        <v>48</v>
      </c>
      <c r="AD653" s="1" t="s">
        <v>48</v>
      </c>
      <c r="AE653" s="1" t="s">
        <v>48</v>
      </c>
      <c r="AF653" s="1" t="s">
        <v>48</v>
      </c>
      <c r="AG653" s="24" t="s">
        <v>48</v>
      </c>
      <c r="AH653" s="1">
        <v>3</v>
      </c>
      <c r="AI653" s="1">
        <v>2</v>
      </c>
      <c r="AJ653" s="24">
        <v>1</v>
      </c>
      <c r="AK653" s="36" t="s">
        <v>48</v>
      </c>
      <c r="AL653" s="9">
        <f t="shared" si="81"/>
        <v>-1.5365899205465052</v>
      </c>
      <c r="AM653" s="9">
        <f t="shared" si="82"/>
        <v>-1.496573580729422</v>
      </c>
      <c r="AN653">
        <f t="shared" si="83"/>
        <v>0</v>
      </c>
      <c r="AO653" s="6">
        <f t="shared" si="84"/>
        <v>0</v>
      </c>
      <c r="AP653" s="9">
        <f>($AL$3*AL653+$AM$3*AM653+$AN$3*AN653+$AO$3*AO653)+$K$3*VLOOKUP(K653,COND!$A$2:$C$7,2,FALSE)+$L$3*VLOOKUP(L653,COND!$A$2:$C$7,3,FALSE)</f>
        <v>-8.1125419608077181</v>
      </c>
      <c r="AQ653" s="28">
        <f t="shared" si="85"/>
        <v>-0.74199931841780375</v>
      </c>
      <c r="AR653" t="str">
        <f t="shared" si="86"/>
        <v>DH</v>
      </c>
      <c r="AS653">
        <v>700</v>
      </c>
      <c r="AT653">
        <v>649</v>
      </c>
      <c r="AV653" t="str">
        <f t="shared" si="87"/>
        <v>Unlikely</v>
      </c>
      <c r="AX653" t="e">
        <f>IF(VLOOKUP($B653,'Draft List'!$D$4:$AC$2598,AX$3,FALSE)&lt;&gt;0,VLOOKUP($B653,'Draft List'!$D$4:$AC$2598,AX$3,FALSE),"")</f>
        <v>#N/A</v>
      </c>
      <c r="AY653" t="e">
        <f>IF(VLOOKUP($B653,'Draft List'!$D$4:$AC$2598,AY$3,FALSE)&lt;&gt;0,VLOOKUP($B653,'Draft List'!$D$4:$AC$2598,AY$3,FALSE),"")</f>
        <v>#N/A</v>
      </c>
      <c r="AZ653" t="e">
        <f>IF(VLOOKUP($B653,'Draft List'!$D$4:$AC$2598,AZ$3,FALSE)&lt;&gt;0,VLOOKUP($B653,'Draft List'!$D$4:$AC$2598,AZ$3,FALSE),"")</f>
        <v>#N/A</v>
      </c>
      <c r="BA653" t="e">
        <f>IF(VLOOKUP($B653,'Draft List'!$D$4:$AC$2598,BA$3,FALSE)&lt;&gt;0,VLOOKUP($B653,'Draft List'!$D$4:$AC$2598,BA$3,FALSE),"")</f>
        <v>#N/A</v>
      </c>
    </row>
    <row r="654" spans="1:53" hidden="1" x14ac:dyDescent="0.25">
      <c r="A654" t="str">
        <f t="shared" si="80"/>
        <v>RPWally White18</v>
      </c>
      <c r="B654" t="e">
        <f>VLOOKUP($A654,draft_listing_batters_stats!$A$1:$B$1324,2,FALSE)</f>
        <v>#N/A</v>
      </c>
      <c r="C654" s="1" t="s">
        <v>885</v>
      </c>
      <c r="D654" s="1" t="s">
        <v>1735</v>
      </c>
      <c r="E654" s="1" t="s">
        <v>424</v>
      </c>
      <c r="F654" s="1">
        <v>18</v>
      </c>
      <c r="G654" s="1" t="s">
        <v>44</v>
      </c>
      <c r="H654" s="1" t="s">
        <v>44</v>
      </c>
      <c r="I654" s="1" t="s">
        <v>54</v>
      </c>
      <c r="J654" s="24" t="s">
        <v>54</v>
      </c>
      <c r="K654" s="1" t="s">
        <v>47</v>
      </c>
      <c r="L654" s="24" t="s">
        <v>46</v>
      </c>
      <c r="M654" s="1">
        <v>1</v>
      </c>
      <c r="N654" s="1">
        <v>2</v>
      </c>
      <c r="O654" s="1">
        <v>2</v>
      </c>
      <c r="P654" s="1">
        <v>1</v>
      </c>
      <c r="Q654" s="24">
        <v>1</v>
      </c>
      <c r="R654" s="1">
        <v>2</v>
      </c>
      <c r="S654" s="1">
        <v>4</v>
      </c>
      <c r="T654" s="1">
        <v>2</v>
      </c>
      <c r="U654" s="1">
        <v>1</v>
      </c>
      <c r="V654" s="24">
        <v>2</v>
      </c>
      <c r="W654" s="1">
        <v>2</v>
      </c>
      <c r="X654" s="1">
        <v>1</v>
      </c>
      <c r="Y654" s="24">
        <v>1</v>
      </c>
      <c r="Z654" s="1" t="s">
        <v>48</v>
      </c>
      <c r="AA654" s="1" t="s">
        <v>48</v>
      </c>
      <c r="AB654" s="1" t="s">
        <v>48</v>
      </c>
      <c r="AC654" s="1" t="s">
        <v>48</v>
      </c>
      <c r="AD654" s="1" t="s">
        <v>48</v>
      </c>
      <c r="AE654" s="1" t="s">
        <v>48</v>
      </c>
      <c r="AF654" s="1" t="s">
        <v>48</v>
      </c>
      <c r="AG654" s="24" t="s">
        <v>48</v>
      </c>
      <c r="AH654" s="1">
        <v>1</v>
      </c>
      <c r="AI654" s="1">
        <v>1</v>
      </c>
      <c r="AJ654" s="24">
        <v>1</v>
      </c>
      <c r="AK654" s="36" t="s">
        <v>839</v>
      </c>
      <c r="AL654" s="9">
        <f t="shared" si="81"/>
        <v>-1.9502219761849671</v>
      </c>
      <c r="AM654" s="9">
        <f t="shared" si="82"/>
        <v>-1.4855300409278018</v>
      </c>
      <c r="AN654">
        <f t="shared" si="83"/>
        <v>0</v>
      </c>
      <c r="AO654" s="6">
        <f t="shared" si="84"/>
        <v>0</v>
      </c>
      <c r="AP654" s="9">
        <f>($AL$3*AL654+$AM$3*AM654+$AN$3*AN654+$AO$3*AO654)+$K$3*VLOOKUP(K654,COND!$A$2:$C$7,2,FALSE)+$L$3*VLOOKUP(L654,COND!$A$2:$C$7,3,FALSE)</f>
        <v>-8.1213826887521154</v>
      </c>
      <c r="AQ654" s="28">
        <f t="shared" si="85"/>
        <v>-0.7432597977864962</v>
      </c>
      <c r="AR654" t="str">
        <f t="shared" si="86"/>
        <v>DH</v>
      </c>
      <c r="AS654">
        <v>700</v>
      </c>
      <c r="AT654">
        <v>650</v>
      </c>
      <c r="AV654" t="str">
        <f t="shared" si="87"/>
        <v>Unlikely</v>
      </c>
      <c r="AX654" t="e">
        <f>IF(VLOOKUP($B654,'Draft List'!$D$4:$AC$2598,AX$3,FALSE)&lt;&gt;0,VLOOKUP($B654,'Draft List'!$D$4:$AC$2598,AX$3,FALSE),"")</f>
        <v>#N/A</v>
      </c>
      <c r="AY654" t="e">
        <f>IF(VLOOKUP($B654,'Draft List'!$D$4:$AC$2598,AY$3,FALSE)&lt;&gt;0,VLOOKUP($B654,'Draft List'!$D$4:$AC$2598,AY$3,FALSE),"")</f>
        <v>#N/A</v>
      </c>
      <c r="AZ654" t="e">
        <f>IF(VLOOKUP($B654,'Draft List'!$D$4:$AC$2598,AZ$3,FALSE)&lt;&gt;0,VLOOKUP($B654,'Draft List'!$D$4:$AC$2598,AZ$3,FALSE),"")</f>
        <v>#N/A</v>
      </c>
      <c r="BA654" t="e">
        <f>IF(VLOOKUP($B654,'Draft List'!$D$4:$AC$2598,BA$3,FALSE)&lt;&gt;0,VLOOKUP($B654,'Draft List'!$D$4:$AC$2598,BA$3,FALSE),"")</f>
        <v>#N/A</v>
      </c>
    </row>
    <row r="655" spans="1:53" hidden="1" x14ac:dyDescent="0.25">
      <c r="A655" t="str">
        <f t="shared" si="80"/>
        <v>CLJeremy Williams21</v>
      </c>
      <c r="B655" t="e">
        <f>VLOOKUP($A655,draft_listing_batters_stats!$A$1:$B$1324,2,FALSE)</f>
        <v>#N/A</v>
      </c>
      <c r="C655" s="1" t="s">
        <v>53</v>
      </c>
      <c r="D655" s="1" t="s">
        <v>718</v>
      </c>
      <c r="E655" s="1" t="s">
        <v>185</v>
      </c>
      <c r="F655" s="1">
        <v>21</v>
      </c>
      <c r="G655" s="1" t="s">
        <v>44</v>
      </c>
      <c r="H655" s="1" t="s">
        <v>44</v>
      </c>
      <c r="I655" s="1" t="s">
        <v>54</v>
      </c>
      <c r="J655" s="24" t="s">
        <v>54</v>
      </c>
      <c r="K655" s="1" t="s">
        <v>47</v>
      </c>
      <c r="L655" s="24" t="s">
        <v>51</v>
      </c>
      <c r="M655" s="1">
        <v>1</v>
      </c>
      <c r="N655" s="1">
        <v>2</v>
      </c>
      <c r="O655" s="1">
        <v>1</v>
      </c>
      <c r="P655" s="1">
        <v>2</v>
      </c>
      <c r="Q655" s="24">
        <v>1</v>
      </c>
      <c r="R655" s="1">
        <v>1</v>
      </c>
      <c r="S655" s="1">
        <v>2</v>
      </c>
      <c r="T655" s="1">
        <v>1</v>
      </c>
      <c r="U655" s="1">
        <v>7</v>
      </c>
      <c r="V655" s="24">
        <v>1</v>
      </c>
      <c r="W655" s="1">
        <v>6</v>
      </c>
      <c r="X655" s="1">
        <v>2</v>
      </c>
      <c r="Y655" s="24">
        <v>1</v>
      </c>
      <c r="Z655" s="1" t="s">
        <v>48</v>
      </c>
      <c r="AA655" s="1" t="s">
        <v>48</v>
      </c>
      <c r="AB655" s="1" t="s">
        <v>48</v>
      </c>
      <c r="AC655" s="1" t="s">
        <v>48</v>
      </c>
      <c r="AD655" s="1" t="s">
        <v>48</v>
      </c>
      <c r="AE655" s="1" t="s">
        <v>48</v>
      </c>
      <c r="AF655" s="1" t="s">
        <v>48</v>
      </c>
      <c r="AG655" s="24" t="s">
        <v>48</v>
      </c>
      <c r="AH655" s="1">
        <v>1</v>
      </c>
      <c r="AI655" s="1">
        <v>1</v>
      </c>
      <c r="AJ655" s="24">
        <v>2</v>
      </c>
      <c r="AK655" s="36" t="s">
        <v>859</v>
      </c>
      <c r="AL655" s="9">
        <f t="shared" si="81"/>
        <v>-1.9435739201992874</v>
      </c>
      <c r="AM655" s="9">
        <f t="shared" si="82"/>
        <v>-1.4950261701513821</v>
      </c>
      <c r="AN655">
        <f t="shared" si="83"/>
        <v>0</v>
      </c>
      <c r="AO655" s="6">
        <f t="shared" si="84"/>
        <v>0</v>
      </c>
      <c r="AP655" s="9">
        <f>($AL$3*AL655+$AM$3*AM655+$AN$3*AN655+$AO$3*AO655)+$K$3*VLOOKUP(K655,COND!$A$2:$C$7,2,FALSE)+$L$3*VLOOKUP(L655,COND!$A$2:$C$7,3,FALSE)</f>
        <v>-8.1346714338365125</v>
      </c>
      <c r="AQ655" s="28">
        <f t="shared" si="85"/>
        <v>-0.74515445952928983</v>
      </c>
      <c r="AR655" t="str">
        <f t="shared" si="86"/>
        <v>DH</v>
      </c>
      <c r="AS655">
        <v>700</v>
      </c>
      <c r="AT655">
        <v>651</v>
      </c>
      <c r="AV655" t="str">
        <f t="shared" si="87"/>
        <v>Unlikely</v>
      </c>
      <c r="AX655" t="e">
        <f>IF(VLOOKUP($B655,'Draft List'!$D$4:$AC$2598,AX$3,FALSE)&lt;&gt;0,VLOOKUP($B655,'Draft List'!$D$4:$AC$2598,AX$3,FALSE),"")</f>
        <v>#N/A</v>
      </c>
      <c r="AY655" t="e">
        <f>IF(VLOOKUP($B655,'Draft List'!$D$4:$AC$2598,AY$3,FALSE)&lt;&gt;0,VLOOKUP($B655,'Draft List'!$D$4:$AC$2598,AY$3,FALSE),"")</f>
        <v>#N/A</v>
      </c>
      <c r="AZ655" t="e">
        <f>IF(VLOOKUP($B655,'Draft List'!$D$4:$AC$2598,AZ$3,FALSE)&lt;&gt;0,VLOOKUP($B655,'Draft List'!$D$4:$AC$2598,AZ$3,FALSE),"")</f>
        <v>#N/A</v>
      </c>
      <c r="BA655" t="e">
        <f>IF(VLOOKUP($B655,'Draft List'!$D$4:$AC$2598,BA$3,FALSE)&lt;&gt;0,VLOOKUP($B655,'Draft List'!$D$4:$AC$2598,BA$3,FALSE),"")</f>
        <v>#N/A</v>
      </c>
    </row>
    <row r="656" spans="1:53" x14ac:dyDescent="0.25">
      <c r="A656" t="str">
        <f t="shared" si="80"/>
        <v>3BRyan Shannon21</v>
      </c>
      <c r="B656">
        <f>VLOOKUP($A656,draft_listing_batters_stats!$A$1:$B$1324,2,FALSE)</f>
        <v>9116</v>
      </c>
      <c r="C656" s="1" t="s">
        <v>76</v>
      </c>
      <c r="D656" s="1" t="s">
        <v>190</v>
      </c>
      <c r="E656" s="1" t="s">
        <v>1460</v>
      </c>
      <c r="F656" s="1">
        <v>21</v>
      </c>
      <c r="G656" s="1" t="s">
        <v>68</v>
      </c>
      <c r="H656" s="1" t="s">
        <v>44</v>
      </c>
      <c r="I656" s="1" t="s">
        <v>54</v>
      </c>
      <c r="J656" s="24" t="s">
        <v>54</v>
      </c>
      <c r="K656" s="1" t="s">
        <v>47</v>
      </c>
      <c r="L656" s="24" t="s">
        <v>46</v>
      </c>
      <c r="M656" s="1">
        <v>1</v>
      </c>
      <c r="N656" s="1">
        <v>1</v>
      </c>
      <c r="O656" s="1">
        <v>2</v>
      </c>
      <c r="P656" s="1">
        <v>1</v>
      </c>
      <c r="Q656" s="24">
        <v>1</v>
      </c>
      <c r="R656" s="1">
        <v>2</v>
      </c>
      <c r="S656" s="1">
        <v>3</v>
      </c>
      <c r="T656" s="1">
        <v>2</v>
      </c>
      <c r="U656" s="1">
        <v>2</v>
      </c>
      <c r="V656" s="24">
        <v>1</v>
      </c>
      <c r="W656" s="1">
        <v>8</v>
      </c>
      <c r="X656" s="1">
        <v>7</v>
      </c>
      <c r="Y656" s="24">
        <v>1</v>
      </c>
      <c r="Z656" s="1" t="s">
        <v>48</v>
      </c>
      <c r="AA656" s="1" t="s">
        <v>48</v>
      </c>
      <c r="AB656" s="1">
        <v>2</v>
      </c>
      <c r="AC656" s="1">
        <v>4</v>
      </c>
      <c r="AD656" s="1">
        <v>4</v>
      </c>
      <c r="AE656" s="1" t="s">
        <v>48</v>
      </c>
      <c r="AF656" s="1" t="s">
        <v>48</v>
      </c>
      <c r="AG656" s="24" t="s">
        <v>48</v>
      </c>
      <c r="AH656" s="1">
        <v>2</v>
      </c>
      <c r="AI656" s="1">
        <v>1</v>
      </c>
      <c r="AJ656" s="24">
        <v>3</v>
      </c>
      <c r="AK656" s="36" t="s">
        <v>826</v>
      </c>
      <c r="AL656" s="9">
        <f t="shared" si="81"/>
        <v>-2.0012818558036707</v>
      </c>
      <c r="AM656" s="9">
        <f t="shared" si="82"/>
        <v>-1.4868967103540081</v>
      </c>
      <c r="AN656">
        <f t="shared" si="83"/>
        <v>0</v>
      </c>
      <c r="AO656" s="6">
        <f t="shared" si="84"/>
        <v>0</v>
      </c>
      <c r="AP656" s="9">
        <f>($AL$3*AL656+$AM$3*AM656+$AN$3*AN656+$AO$3*AO656)+$K$3*VLOOKUP(K656,COND!$A$2:$C$7,2,FALSE)+$L$3*VLOOKUP(L656,COND!$A$2:$C$7,3,FALSE)</f>
        <v>-8.1428887098284637</v>
      </c>
      <c r="AQ656" s="28">
        <f t="shared" si="85"/>
        <v>-0.74632604934857283</v>
      </c>
      <c r="AR656" t="str">
        <f t="shared" si="86"/>
        <v>SS</v>
      </c>
      <c r="AS656">
        <v>700</v>
      </c>
      <c r="AT656">
        <v>652</v>
      </c>
      <c r="AV656" t="str">
        <f t="shared" si="87"/>
        <v>Unlikely</v>
      </c>
      <c r="AX656" t="str">
        <f>IF(VLOOKUP($B656,'Draft List'!$D$4:$AC$2598,AX$3,FALSE)&lt;&gt;0,VLOOKUP($B656,'Draft List'!$D$4:$AC$2598,AX$3,FALSE),"")</f>
        <v/>
      </c>
      <c r="AY656" t="str">
        <f>IF(VLOOKUP($B656,'Draft List'!$D$4:$AC$2598,AY$3,FALSE)&lt;&gt;0,VLOOKUP($B656,'Draft List'!$D$4:$AC$2598,AY$3,FALSE),"")</f>
        <v/>
      </c>
      <c r="AZ656" t="str">
        <f>IF(VLOOKUP($B656,'Draft List'!$D$4:$AC$2598,AZ$3,FALSE)&lt;&gt;0,VLOOKUP($B656,'Draft List'!$D$4:$AC$2598,AZ$3,FALSE),"")</f>
        <v/>
      </c>
      <c r="BA656" t="str">
        <f>IF(VLOOKUP($B656,'Draft List'!$D$4:$AC$2598,BA$3,FALSE)&lt;&gt;0,VLOOKUP($B656,'Draft List'!$D$4:$AC$2598,BA$3,FALSE),"")</f>
        <v/>
      </c>
    </row>
    <row r="657" spans="1:53" hidden="1" x14ac:dyDescent="0.25">
      <c r="A657" t="str">
        <f t="shared" si="80"/>
        <v>RPDon Stokes24</v>
      </c>
      <c r="B657" t="e">
        <f>VLOOKUP($A657,draft_listing_batters_stats!$A$1:$B$1324,2,FALSE)</f>
        <v>#N/A</v>
      </c>
      <c r="C657" s="1" t="s">
        <v>885</v>
      </c>
      <c r="D657" s="1" t="s">
        <v>687</v>
      </c>
      <c r="E657" s="1" t="s">
        <v>1668</v>
      </c>
      <c r="F657" s="1">
        <v>24</v>
      </c>
      <c r="G657" s="1" t="s">
        <v>44</v>
      </c>
      <c r="H657" s="1" t="s">
        <v>44</v>
      </c>
      <c r="I657" s="1" t="s">
        <v>54</v>
      </c>
      <c r="J657" s="24" t="s">
        <v>54</v>
      </c>
      <c r="K657" s="1" t="s">
        <v>46</v>
      </c>
      <c r="L657" s="24" t="s">
        <v>46</v>
      </c>
      <c r="M657" s="1">
        <v>1</v>
      </c>
      <c r="N657" s="1">
        <v>3</v>
      </c>
      <c r="O657" s="1">
        <v>2</v>
      </c>
      <c r="P657" s="1">
        <v>1</v>
      </c>
      <c r="Q657" s="24">
        <v>1</v>
      </c>
      <c r="R657" s="1">
        <v>2</v>
      </c>
      <c r="S657" s="1">
        <v>3</v>
      </c>
      <c r="T657" s="1">
        <v>2</v>
      </c>
      <c r="U657" s="1">
        <v>1</v>
      </c>
      <c r="V657" s="24">
        <v>3</v>
      </c>
      <c r="W657" s="1">
        <v>6</v>
      </c>
      <c r="X657" s="1">
        <v>2</v>
      </c>
      <c r="Y657" s="24">
        <v>1</v>
      </c>
      <c r="Z657" s="1" t="s">
        <v>48</v>
      </c>
      <c r="AA657" s="1" t="s">
        <v>48</v>
      </c>
      <c r="AB657" s="1" t="s">
        <v>48</v>
      </c>
      <c r="AC657" s="1" t="s">
        <v>48</v>
      </c>
      <c r="AD657" s="1" t="s">
        <v>48</v>
      </c>
      <c r="AE657" s="1" t="s">
        <v>48</v>
      </c>
      <c r="AF657" s="1" t="s">
        <v>48</v>
      </c>
      <c r="AG657" s="24" t="s">
        <v>48</v>
      </c>
      <c r="AH657" s="1">
        <v>3</v>
      </c>
      <c r="AI657" s="1">
        <v>5</v>
      </c>
      <c r="AJ657" s="24">
        <v>3</v>
      </c>
      <c r="AK657" s="36" t="s">
        <v>50</v>
      </c>
      <c r="AL657" s="9">
        <f t="shared" si="81"/>
        <v>-1.8991620965662634</v>
      </c>
      <c r="AM657" s="9">
        <f t="shared" si="82"/>
        <v>-1.496573580729422</v>
      </c>
      <c r="AN657">
        <f t="shared" si="83"/>
        <v>0</v>
      </c>
      <c r="AO657" s="6">
        <f t="shared" si="84"/>
        <v>0</v>
      </c>
      <c r="AP657" s="9">
        <f>($AL$3*AL657+$AM$3*AM657+$AN$3*AN657+$AO$3*AO657)+$K$3*VLOOKUP(K657,COND!$A$2:$C$7,2,FALSE)+$L$3*VLOOKUP(L657,COND!$A$2:$C$7,3,FALSE)</f>
        <v>-8.1487991784096927</v>
      </c>
      <c r="AQ657" s="28">
        <f t="shared" si="85"/>
        <v>-0.74716874281825096</v>
      </c>
      <c r="AR657" t="str">
        <f t="shared" si="86"/>
        <v>DH</v>
      </c>
      <c r="AS657">
        <v>700</v>
      </c>
      <c r="AT657">
        <v>653</v>
      </c>
      <c r="AV657" t="str">
        <f t="shared" si="87"/>
        <v>Unlikely</v>
      </c>
      <c r="AX657" t="e">
        <f>IF(VLOOKUP($B657,'Draft List'!$D$4:$AC$2598,AX$3,FALSE)&lt;&gt;0,VLOOKUP($B657,'Draft List'!$D$4:$AC$2598,AX$3,FALSE),"")</f>
        <v>#N/A</v>
      </c>
      <c r="AY657" t="e">
        <f>IF(VLOOKUP($B657,'Draft List'!$D$4:$AC$2598,AY$3,FALSE)&lt;&gt;0,VLOOKUP($B657,'Draft List'!$D$4:$AC$2598,AY$3,FALSE),"")</f>
        <v>#N/A</v>
      </c>
      <c r="AZ657" t="e">
        <f>IF(VLOOKUP($B657,'Draft List'!$D$4:$AC$2598,AZ$3,FALSE)&lt;&gt;0,VLOOKUP($B657,'Draft List'!$D$4:$AC$2598,AZ$3,FALSE),"")</f>
        <v>#N/A</v>
      </c>
      <c r="BA657" t="e">
        <f>IF(VLOOKUP($B657,'Draft List'!$D$4:$AC$2598,BA$3,FALSE)&lt;&gt;0,VLOOKUP($B657,'Draft List'!$D$4:$AC$2598,BA$3,FALSE),"")</f>
        <v>#N/A</v>
      </c>
    </row>
    <row r="658" spans="1:53" hidden="1" x14ac:dyDescent="0.25">
      <c r="A658" t="str">
        <f t="shared" si="80"/>
        <v>CLKent Beach24</v>
      </c>
      <c r="B658" t="e">
        <f>VLOOKUP($A658,draft_listing_batters_stats!$A$1:$B$1324,2,FALSE)</f>
        <v>#N/A</v>
      </c>
      <c r="C658" s="1" t="s">
        <v>53</v>
      </c>
      <c r="D658" s="1" t="s">
        <v>487</v>
      </c>
      <c r="E658" s="1" t="s">
        <v>1031</v>
      </c>
      <c r="F658" s="1">
        <v>24</v>
      </c>
      <c r="G658" s="1" t="s">
        <v>58</v>
      </c>
      <c r="H658" s="1" t="s">
        <v>58</v>
      </c>
      <c r="I658" s="1" t="s">
        <v>54</v>
      </c>
      <c r="J658" s="24" t="s">
        <v>54</v>
      </c>
      <c r="K658" s="1" t="s">
        <v>51</v>
      </c>
      <c r="L658" s="24" t="s">
        <v>47</v>
      </c>
      <c r="M658" s="1">
        <v>2</v>
      </c>
      <c r="N658" s="1">
        <v>3</v>
      </c>
      <c r="O658" s="1">
        <v>1</v>
      </c>
      <c r="P658" s="1">
        <v>1</v>
      </c>
      <c r="Q658" s="24">
        <v>4</v>
      </c>
      <c r="R658" s="1">
        <v>2</v>
      </c>
      <c r="S658" s="1">
        <v>3</v>
      </c>
      <c r="T658" s="1">
        <v>1</v>
      </c>
      <c r="U658" s="1">
        <v>1</v>
      </c>
      <c r="V658" s="24">
        <v>5</v>
      </c>
      <c r="W658" s="1">
        <v>7</v>
      </c>
      <c r="X658" s="1">
        <v>2</v>
      </c>
      <c r="Y658" s="24">
        <v>1</v>
      </c>
      <c r="Z658" s="1" t="s">
        <v>48</v>
      </c>
      <c r="AA658" s="1" t="s">
        <v>48</v>
      </c>
      <c r="AB658" s="1" t="s">
        <v>48</v>
      </c>
      <c r="AC658" s="1" t="s">
        <v>48</v>
      </c>
      <c r="AD658" s="1" t="s">
        <v>48</v>
      </c>
      <c r="AE658" s="1" t="s">
        <v>48</v>
      </c>
      <c r="AF658" s="1" t="s">
        <v>48</v>
      </c>
      <c r="AG658" s="24" t="s">
        <v>48</v>
      </c>
      <c r="AH658" s="1">
        <v>1</v>
      </c>
      <c r="AI658" s="1">
        <v>1</v>
      </c>
      <c r="AJ658" s="24">
        <v>1</v>
      </c>
      <c r="AK658" s="36" t="s">
        <v>50</v>
      </c>
      <c r="AL658" s="9">
        <f t="shared" si="81"/>
        <v>-1.53961873493624</v>
      </c>
      <c r="AM658" s="9">
        <f t="shared" si="82"/>
        <v>-1.4996023951191568</v>
      </c>
      <c r="AN658">
        <f t="shared" si="83"/>
        <v>0</v>
      </c>
      <c r="AO658" s="6">
        <f t="shared" si="84"/>
        <v>0</v>
      </c>
      <c r="AP658" s="9">
        <f>($AL$3*AL658+$AM$3*AM658+$AN$3*AN658+$AO$3*AO658)+$K$3*VLOOKUP(K658,COND!$A$2:$C$7,2,FALSE)+$L$3*VLOOKUP(L658,COND!$A$2:$C$7,3,FALSE)</f>
        <v>-8.1491906149235085</v>
      </c>
      <c r="AQ658" s="28">
        <f t="shared" si="85"/>
        <v>-0.74722455243629604</v>
      </c>
      <c r="AR658" t="str">
        <f t="shared" si="86"/>
        <v>DH</v>
      </c>
      <c r="AS658">
        <v>700</v>
      </c>
      <c r="AT658">
        <v>654</v>
      </c>
      <c r="AV658" t="str">
        <f t="shared" si="87"/>
        <v>Unlikely</v>
      </c>
      <c r="AX658" t="e">
        <f>IF(VLOOKUP($B658,'Draft List'!$D$4:$AC$2598,AX$3,FALSE)&lt;&gt;0,VLOOKUP($B658,'Draft List'!$D$4:$AC$2598,AX$3,FALSE),"")</f>
        <v>#N/A</v>
      </c>
      <c r="AY658" t="e">
        <f>IF(VLOOKUP($B658,'Draft List'!$D$4:$AC$2598,AY$3,FALSE)&lt;&gt;0,VLOOKUP($B658,'Draft List'!$D$4:$AC$2598,AY$3,FALSE),"")</f>
        <v>#N/A</v>
      </c>
      <c r="AZ658" t="e">
        <f>IF(VLOOKUP($B658,'Draft List'!$D$4:$AC$2598,AZ$3,FALSE)&lt;&gt;0,VLOOKUP($B658,'Draft List'!$D$4:$AC$2598,AZ$3,FALSE),"")</f>
        <v>#N/A</v>
      </c>
      <c r="BA658" t="e">
        <f>IF(VLOOKUP($B658,'Draft List'!$D$4:$AC$2598,BA$3,FALSE)&lt;&gt;0,VLOOKUP($B658,'Draft List'!$D$4:$AC$2598,BA$3,FALSE),"")</f>
        <v>#N/A</v>
      </c>
    </row>
    <row r="659" spans="1:53" hidden="1" x14ac:dyDescent="0.25">
      <c r="A659" t="str">
        <f t="shared" si="80"/>
        <v>RPAlex Carlisle23</v>
      </c>
      <c r="B659" t="e">
        <f>VLOOKUP($A659,draft_listing_batters_stats!$A$1:$B$1324,2,FALSE)</f>
        <v>#N/A</v>
      </c>
      <c r="C659" s="1" t="s">
        <v>885</v>
      </c>
      <c r="D659" s="1" t="s">
        <v>499</v>
      </c>
      <c r="E659" s="1" t="s">
        <v>474</v>
      </c>
      <c r="F659" s="1">
        <v>23</v>
      </c>
      <c r="G659" s="1" t="s">
        <v>44</v>
      </c>
      <c r="H659" s="1" t="s">
        <v>44</v>
      </c>
      <c r="I659" s="1" t="s">
        <v>54</v>
      </c>
      <c r="J659" s="24" t="s">
        <v>54</v>
      </c>
      <c r="K659" s="1" t="s">
        <v>46</v>
      </c>
      <c r="L659" s="24" t="s">
        <v>51</v>
      </c>
      <c r="M659" s="1">
        <v>2</v>
      </c>
      <c r="N659" s="1">
        <v>2</v>
      </c>
      <c r="O659" s="1">
        <v>2</v>
      </c>
      <c r="P659" s="1">
        <v>1</v>
      </c>
      <c r="Q659" s="24">
        <v>2</v>
      </c>
      <c r="R659" s="1">
        <v>2</v>
      </c>
      <c r="S659" s="1">
        <v>2</v>
      </c>
      <c r="T659" s="1">
        <v>2</v>
      </c>
      <c r="U659" s="1">
        <v>1</v>
      </c>
      <c r="V659" s="24">
        <v>4</v>
      </c>
      <c r="W659" s="1">
        <v>7</v>
      </c>
      <c r="X659" s="1">
        <v>2</v>
      </c>
      <c r="Y659" s="24">
        <v>1</v>
      </c>
      <c r="Z659" s="1" t="s">
        <v>48</v>
      </c>
      <c r="AA659" s="1" t="s">
        <v>48</v>
      </c>
      <c r="AB659" s="1" t="s">
        <v>48</v>
      </c>
      <c r="AC659" s="1" t="s">
        <v>48</v>
      </c>
      <c r="AD659" s="1" t="s">
        <v>48</v>
      </c>
      <c r="AE659" s="1" t="s">
        <v>48</v>
      </c>
      <c r="AF659" s="1" t="s">
        <v>48</v>
      </c>
      <c r="AG659" s="24" t="s">
        <v>48</v>
      </c>
      <c r="AH659" s="1">
        <v>1</v>
      </c>
      <c r="AI659" s="1">
        <v>3</v>
      </c>
      <c r="AJ659" s="24">
        <v>1</v>
      </c>
      <c r="AK659" s="36" t="s">
        <v>48</v>
      </c>
      <c r="AL659" s="9">
        <f t="shared" si="81"/>
        <v>-1.5876498001652086</v>
      </c>
      <c r="AM659" s="9">
        <f t="shared" si="82"/>
        <v>-1.5076171205310418</v>
      </c>
      <c r="AN659">
        <f t="shared" si="83"/>
        <v>0</v>
      </c>
      <c r="AO659" s="6">
        <f t="shared" si="84"/>
        <v>0</v>
      </c>
      <c r="AP659" s="9">
        <f>($AL$3*AL659+$AM$3*AM659+$AN$3*AN659+$AO$3*AO659)+$K$3*VLOOKUP(K659,COND!$A$2:$C$7,2,FALSE)+$L$3*VLOOKUP(L659,COND!$A$2:$C$7,3,FALSE)</f>
        <v>-8.1501704263890229</v>
      </c>
      <c r="AQ659" s="28">
        <f t="shared" si="85"/>
        <v>-0.74736425045044796</v>
      </c>
      <c r="AR659" t="str">
        <f t="shared" si="86"/>
        <v>DH</v>
      </c>
      <c r="AS659">
        <v>700</v>
      </c>
      <c r="AT659">
        <v>655</v>
      </c>
      <c r="AV659" t="str">
        <f t="shared" si="87"/>
        <v>Unlikely</v>
      </c>
      <c r="AX659" t="e">
        <f>IF(VLOOKUP($B659,'Draft List'!$D$4:$AC$2598,AX$3,FALSE)&lt;&gt;0,VLOOKUP($B659,'Draft List'!$D$4:$AC$2598,AX$3,FALSE),"")</f>
        <v>#N/A</v>
      </c>
      <c r="AY659" t="e">
        <f>IF(VLOOKUP($B659,'Draft List'!$D$4:$AC$2598,AY$3,FALSE)&lt;&gt;0,VLOOKUP($B659,'Draft List'!$D$4:$AC$2598,AY$3,FALSE),"")</f>
        <v>#N/A</v>
      </c>
      <c r="AZ659" t="e">
        <f>IF(VLOOKUP($B659,'Draft List'!$D$4:$AC$2598,AZ$3,FALSE)&lt;&gt;0,VLOOKUP($B659,'Draft List'!$D$4:$AC$2598,AZ$3,FALSE),"")</f>
        <v>#N/A</v>
      </c>
      <c r="BA659" t="e">
        <f>IF(VLOOKUP($B659,'Draft List'!$D$4:$AC$2598,BA$3,FALSE)&lt;&gt;0,VLOOKUP($B659,'Draft List'!$D$4:$AC$2598,BA$3,FALSE),"")</f>
        <v>#N/A</v>
      </c>
    </row>
    <row r="660" spans="1:53" hidden="1" x14ac:dyDescent="0.25">
      <c r="A660" t="str">
        <f t="shared" si="80"/>
        <v>SPJesse Roussel21</v>
      </c>
      <c r="B660" t="e">
        <f>VLOOKUP($A660,draft_listing_batters_stats!$A$1:$B$1324,2,FALSE)</f>
        <v>#N/A</v>
      </c>
      <c r="C660" s="1" t="s">
        <v>25</v>
      </c>
      <c r="D660" s="1" t="s">
        <v>434</v>
      </c>
      <c r="E660" s="1" t="s">
        <v>1607</v>
      </c>
      <c r="F660" s="1">
        <v>21</v>
      </c>
      <c r="G660" s="1" t="s">
        <v>44</v>
      </c>
      <c r="H660" s="1" t="s">
        <v>44</v>
      </c>
      <c r="I660" s="1" t="s">
        <v>54</v>
      </c>
      <c r="J660" s="24" t="s">
        <v>54</v>
      </c>
      <c r="K660" s="1" t="s">
        <v>46</v>
      </c>
      <c r="L660" s="24" t="s">
        <v>51</v>
      </c>
      <c r="M660" s="1">
        <v>2</v>
      </c>
      <c r="N660" s="1">
        <v>2</v>
      </c>
      <c r="O660" s="1">
        <v>2</v>
      </c>
      <c r="P660" s="1">
        <v>1</v>
      </c>
      <c r="Q660" s="24">
        <v>2</v>
      </c>
      <c r="R660" s="1">
        <v>2</v>
      </c>
      <c r="S660" s="1">
        <v>2</v>
      </c>
      <c r="T660" s="1">
        <v>2</v>
      </c>
      <c r="U660" s="1">
        <v>1</v>
      </c>
      <c r="V660" s="24">
        <v>4</v>
      </c>
      <c r="W660" s="1">
        <v>6</v>
      </c>
      <c r="X660" s="1">
        <v>5</v>
      </c>
      <c r="Y660" s="24">
        <v>1</v>
      </c>
      <c r="Z660" s="1" t="s">
        <v>48</v>
      </c>
      <c r="AA660" s="1" t="s">
        <v>48</v>
      </c>
      <c r="AB660" s="1" t="s">
        <v>48</v>
      </c>
      <c r="AC660" s="1" t="s">
        <v>48</v>
      </c>
      <c r="AD660" s="1" t="s">
        <v>48</v>
      </c>
      <c r="AE660" s="1" t="s">
        <v>48</v>
      </c>
      <c r="AF660" s="1" t="s">
        <v>48</v>
      </c>
      <c r="AG660" s="24" t="s">
        <v>48</v>
      </c>
      <c r="AH660" s="1">
        <v>1</v>
      </c>
      <c r="AI660" s="1">
        <v>1</v>
      </c>
      <c r="AJ660" s="24">
        <v>1</v>
      </c>
      <c r="AK660" s="36" t="s">
        <v>843</v>
      </c>
      <c r="AL660" s="9">
        <f t="shared" si="81"/>
        <v>-1.5876498001652086</v>
      </c>
      <c r="AM660" s="9">
        <f t="shared" si="82"/>
        <v>-1.5076171205310418</v>
      </c>
      <c r="AN660">
        <f t="shared" si="83"/>
        <v>0</v>
      </c>
      <c r="AO660" s="6">
        <f t="shared" si="84"/>
        <v>0</v>
      </c>
      <c r="AP660" s="9">
        <f>($AL$3*AL660+$AM$3*AM660+$AN$3*AN660+$AO$3*AO660)+$K$3*VLOOKUP(K660,COND!$A$2:$C$7,2,FALSE)+$L$3*VLOOKUP(L660,COND!$A$2:$C$7,3,FALSE)</f>
        <v>-8.1501704263890229</v>
      </c>
      <c r="AQ660" s="28">
        <f t="shared" si="85"/>
        <v>-0.74736425045044796</v>
      </c>
      <c r="AR660" t="str">
        <f t="shared" si="86"/>
        <v>DH</v>
      </c>
      <c r="AS660">
        <v>700</v>
      </c>
      <c r="AT660">
        <v>656</v>
      </c>
      <c r="AV660" t="str">
        <f t="shared" si="87"/>
        <v>Unlikely</v>
      </c>
      <c r="AX660" t="e">
        <f>IF(VLOOKUP($B660,'Draft List'!$D$4:$AC$2598,AX$3,FALSE)&lt;&gt;0,VLOOKUP($B660,'Draft List'!$D$4:$AC$2598,AX$3,FALSE),"")</f>
        <v>#N/A</v>
      </c>
      <c r="AY660" t="e">
        <f>IF(VLOOKUP($B660,'Draft List'!$D$4:$AC$2598,AY$3,FALSE)&lt;&gt;0,VLOOKUP($B660,'Draft List'!$D$4:$AC$2598,AY$3,FALSE),"")</f>
        <v>#N/A</v>
      </c>
      <c r="AZ660" t="e">
        <f>IF(VLOOKUP($B660,'Draft List'!$D$4:$AC$2598,AZ$3,FALSE)&lt;&gt;0,VLOOKUP($B660,'Draft List'!$D$4:$AC$2598,AZ$3,FALSE),"")</f>
        <v>#N/A</v>
      </c>
      <c r="BA660" t="e">
        <f>IF(VLOOKUP($B660,'Draft List'!$D$4:$AC$2598,BA$3,FALSE)&lt;&gt;0,VLOOKUP($B660,'Draft List'!$D$4:$AC$2598,BA$3,FALSE),"")</f>
        <v>#N/A</v>
      </c>
    </row>
    <row r="661" spans="1:53" hidden="1" x14ac:dyDescent="0.25">
      <c r="A661" t="str">
        <f t="shared" si="80"/>
        <v>RPNoboru Hashimoto24</v>
      </c>
      <c r="B661" t="e">
        <f>VLOOKUP($A661,draft_listing_batters_stats!$A$1:$B$1324,2,FALSE)</f>
        <v>#N/A</v>
      </c>
      <c r="C661" s="1" t="s">
        <v>885</v>
      </c>
      <c r="D661" s="1" t="s">
        <v>562</v>
      </c>
      <c r="E661" s="1" t="s">
        <v>794</v>
      </c>
      <c r="F661" s="1">
        <v>24</v>
      </c>
      <c r="G661" s="1" t="s">
        <v>58</v>
      </c>
      <c r="H661" s="1" t="s">
        <v>58</v>
      </c>
      <c r="I661" s="1" t="s">
        <v>54</v>
      </c>
      <c r="J661" s="24" t="s">
        <v>54</v>
      </c>
      <c r="K661" s="1" t="s">
        <v>46</v>
      </c>
      <c r="L661" s="24" t="s">
        <v>46</v>
      </c>
      <c r="M661" s="1">
        <v>2</v>
      </c>
      <c r="N661" s="1">
        <v>2</v>
      </c>
      <c r="O661" s="1">
        <v>1</v>
      </c>
      <c r="P661" s="1">
        <v>1</v>
      </c>
      <c r="Q661" s="24">
        <v>2</v>
      </c>
      <c r="R661" s="1">
        <v>2</v>
      </c>
      <c r="S661" s="1">
        <v>2</v>
      </c>
      <c r="T661" s="1">
        <v>1</v>
      </c>
      <c r="U661" s="1">
        <v>2</v>
      </c>
      <c r="V661" s="24">
        <v>4</v>
      </c>
      <c r="W661" s="1">
        <v>7</v>
      </c>
      <c r="X661" s="1">
        <v>1</v>
      </c>
      <c r="Y661" s="24">
        <v>1</v>
      </c>
      <c r="Z661" s="1" t="s">
        <v>48</v>
      </c>
      <c r="AA661" s="1" t="s">
        <v>48</v>
      </c>
      <c r="AB661" s="1" t="s">
        <v>48</v>
      </c>
      <c r="AC661" s="1" t="s">
        <v>48</v>
      </c>
      <c r="AD661" s="1" t="s">
        <v>48</v>
      </c>
      <c r="AE661" s="1" t="s">
        <v>48</v>
      </c>
      <c r="AF661" s="1" t="s">
        <v>48</v>
      </c>
      <c r="AG661" s="24" t="s">
        <v>48</v>
      </c>
      <c r="AH661" s="1">
        <v>3</v>
      </c>
      <c r="AI661" s="1">
        <v>1</v>
      </c>
      <c r="AJ661" s="24">
        <v>1</v>
      </c>
      <c r="AK661" s="36" t="s">
        <v>50</v>
      </c>
      <c r="AL661" s="9">
        <f t="shared" si="81"/>
        <v>-1.6707112941891105</v>
      </c>
      <c r="AM661" s="9">
        <f t="shared" si="82"/>
        <v>-1.5009690645453624</v>
      </c>
      <c r="AN661">
        <f t="shared" si="83"/>
        <v>0</v>
      </c>
      <c r="AO661" s="6">
        <f t="shared" si="84"/>
        <v>0</v>
      </c>
      <c r="AP661" s="9">
        <f>($AL$3*AL661+$AM$3*AM661+$AN$3*AN661+$AO$3*AO661)+$K$3*VLOOKUP(K661,COND!$A$2:$C$7,2,FALSE)+$L$3*VLOOKUP(L661,COND!$A$2:$C$7,3,FALSE)</f>
        <v>-8.1786999039632597</v>
      </c>
      <c r="AQ661" s="28">
        <f t="shared" si="85"/>
        <v>-0.75143188131841165</v>
      </c>
      <c r="AR661" t="str">
        <f t="shared" si="86"/>
        <v>DH</v>
      </c>
      <c r="AS661">
        <v>700</v>
      </c>
      <c r="AT661">
        <v>657</v>
      </c>
      <c r="AV661" t="str">
        <f t="shared" si="87"/>
        <v>Unlikely</v>
      </c>
      <c r="AX661" t="e">
        <f>IF(VLOOKUP($B661,'Draft List'!$D$4:$AC$2598,AX$3,FALSE)&lt;&gt;0,VLOOKUP($B661,'Draft List'!$D$4:$AC$2598,AX$3,FALSE),"")</f>
        <v>#N/A</v>
      </c>
      <c r="AY661" t="e">
        <f>IF(VLOOKUP($B661,'Draft List'!$D$4:$AC$2598,AY$3,FALSE)&lt;&gt;0,VLOOKUP($B661,'Draft List'!$D$4:$AC$2598,AY$3,FALSE),"")</f>
        <v>#N/A</v>
      </c>
      <c r="AZ661" t="e">
        <f>IF(VLOOKUP($B661,'Draft List'!$D$4:$AC$2598,AZ$3,FALSE)&lt;&gt;0,VLOOKUP($B661,'Draft List'!$D$4:$AC$2598,AZ$3,FALSE),"")</f>
        <v>#N/A</v>
      </c>
      <c r="BA661" t="e">
        <f>IF(VLOOKUP($B661,'Draft List'!$D$4:$AC$2598,BA$3,FALSE)&lt;&gt;0,VLOOKUP($B661,'Draft List'!$D$4:$AC$2598,BA$3,FALSE),"")</f>
        <v>#N/A</v>
      </c>
    </row>
    <row r="662" spans="1:53" hidden="1" x14ac:dyDescent="0.25">
      <c r="A662" t="str">
        <f t="shared" si="80"/>
        <v>RPHidehira Hayashi23</v>
      </c>
      <c r="B662" t="e">
        <f>VLOOKUP($A662,draft_listing_batters_stats!$A$1:$B$1324,2,FALSE)</f>
        <v>#N/A</v>
      </c>
      <c r="C662" s="1" t="s">
        <v>885</v>
      </c>
      <c r="D662" s="1" t="s">
        <v>791</v>
      </c>
      <c r="E662" s="1" t="s">
        <v>711</v>
      </c>
      <c r="F662" s="1">
        <v>23</v>
      </c>
      <c r="G662" s="1" t="s">
        <v>58</v>
      </c>
      <c r="H662" s="1" t="s">
        <v>58</v>
      </c>
      <c r="I662" s="1" t="s">
        <v>54</v>
      </c>
      <c r="J662" s="24" t="s">
        <v>54</v>
      </c>
      <c r="K662" s="1" t="s">
        <v>46</v>
      </c>
      <c r="L662" s="24" t="s">
        <v>51</v>
      </c>
      <c r="M662" s="1">
        <v>1</v>
      </c>
      <c r="N662" s="1">
        <v>1</v>
      </c>
      <c r="O662" s="1">
        <v>1</v>
      </c>
      <c r="P662" s="1">
        <v>4</v>
      </c>
      <c r="Q662" s="24">
        <v>1</v>
      </c>
      <c r="R662" s="1">
        <v>1</v>
      </c>
      <c r="S662" s="1">
        <v>2</v>
      </c>
      <c r="T662" s="1">
        <v>3</v>
      </c>
      <c r="U662" s="1">
        <v>5</v>
      </c>
      <c r="V662" s="24">
        <v>1</v>
      </c>
      <c r="W662" s="1">
        <v>5</v>
      </c>
      <c r="X662" s="1">
        <v>3</v>
      </c>
      <c r="Y662" s="24">
        <v>1</v>
      </c>
      <c r="Z662" s="1" t="s">
        <v>48</v>
      </c>
      <c r="AA662" s="1" t="s">
        <v>48</v>
      </c>
      <c r="AB662" s="1" t="s">
        <v>48</v>
      </c>
      <c r="AC662" s="1" t="s">
        <v>48</v>
      </c>
      <c r="AD662" s="1" t="s">
        <v>48</v>
      </c>
      <c r="AE662" s="1" t="s">
        <v>48</v>
      </c>
      <c r="AF662" s="1" t="s">
        <v>48</v>
      </c>
      <c r="AG662" s="24" t="s">
        <v>48</v>
      </c>
      <c r="AH662" s="1">
        <v>4</v>
      </c>
      <c r="AI662" s="1">
        <v>1</v>
      </c>
      <c r="AJ662" s="24">
        <v>1</v>
      </c>
      <c r="AK662" s="36" t="s">
        <v>918</v>
      </c>
      <c r="AL662" s="9">
        <f t="shared" si="81"/>
        <v>-1.815214699798829</v>
      </c>
      <c r="AM662" s="9">
        <f t="shared" si="82"/>
        <v>-1.5083222821227413</v>
      </c>
      <c r="AN662">
        <f t="shared" si="83"/>
        <v>0</v>
      </c>
      <c r="AO662" s="6">
        <f t="shared" si="84"/>
        <v>0</v>
      </c>
      <c r="AP662" s="9">
        <f>($AL$3*AL662+$AM$3*AM662+$AN$3*AN662+$AO$3*AO662)+$K$3*VLOOKUP(K662,COND!$A$2:$C$7,2,FALSE)+$L$3*VLOOKUP(L662,COND!$A$2:$C$7,3,FALSE)</f>
        <v>-8.1813888554527825</v>
      </c>
      <c r="AQ662" s="28">
        <f t="shared" si="85"/>
        <v>-0.7518152624039145</v>
      </c>
      <c r="AR662" t="str">
        <f t="shared" si="86"/>
        <v>DH</v>
      </c>
      <c r="AS662">
        <v>700</v>
      </c>
      <c r="AT662">
        <v>658</v>
      </c>
      <c r="AV662" t="str">
        <f t="shared" si="87"/>
        <v>Unlikely</v>
      </c>
      <c r="AX662" t="e">
        <f>IF(VLOOKUP($B662,'Draft List'!$D$4:$AC$2598,AX$3,FALSE)&lt;&gt;0,VLOOKUP($B662,'Draft List'!$D$4:$AC$2598,AX$3,FALSE),"")</f>
        <v>#N/A</v>
      </c>
      <c r="AY662" t="e">
        <f>IF(VLOOKUP($B662,'Draft List'!$D$4:$AC$2598,AY$3,FALSE)&lt;&gt;0,VLOOKUP($B662,'Draft List'!$D$4:$AC$2598,AY$3,FALSE),"")</f>
        <v>#N/A</v>
      </c>
      <c r="AZ662" t="e">
        <f>IF(VLOOKUP($B662,'Draft List'!$D$4:$AC$2598,AZ$3,FALSE)&lt;&gt;0,VLOOKUP($B662,'Draft List'!$D$4:$AC$2598,AZ$3,FALSE),"")</f>
        <v>#N/A</v>
      </c>
      <c r="BA662" t="e">
        <f>IF(VLOOKUP($B662,'Draft List'!$D$4:$AC$2598,BA$3,FALSE)&lt;&gt;0,VLOOKUP($B662,'Draft List'!$D$4:$AC$2598,BA$3,FALSE),"")</f>
        <v>#N/A</v>
      </c>
    </row>
    <row r="663" spans="1:53" hidden="1" x14ac:dyDescent="0.25">
      <c r="A663" t="str">
        <f t="shared" si="80"/>
        <v>SPCorbin Jones23</v>
      </c>
      <c r="B663" t="e">
        <f>VLOOKUP($A663,draft_listing_batters_stats!$A$1:$B$1324,2,FALSE)</f>
        <v>#N/A</v>
      </c>
      <c r="C663" s="1" t="s">
        <v>25</v>
      </c>
      <c r="D663" s="1" t="s">
        <v>653</v>
      </c>
      <c r="E663" s="1" t="s">
        <v>230</v>
      </c>
      <c r="F663" s="1">
        <v>23</v>
      </c>
      <c r="G663" s="1" t="s">
        <v>58</v>
      </c>
      <c r="H663" s="1" t="s">
        <v>58</v>
      </c>
      <c r="I663" s="1" t="s">
        <v>54</v>
      </c>
      <c r="J663" s="24" t="s">
        <v>54</v>
      </c>
      <c r="K663" s="1" t="s">
        <v>47</v>
      </c>
      <c r="L663" s="24" t="s">
        <v>46</v>
      </c>
      <c r="M663" s="1">
        <v>1</v>
      </c>
      <c r="N663" s="1">
        <v>2</v>
      </c>
      <c r="O663" s="1">
        <v>1</v>
      </c>
      <c r="P663" s="1">
        <v>2</v>
      </c>
      <c r="Q663" s="24">
        <v>1</v>
      </c>
      <c r="R663" s="1">
        <v>2</v>
      </c>
      <c r="S663" s="1">
        <v>2</v>
      </c>
      <c r="T663" s="1">
        <v>1</v>
      </c>
      <c r="U663" s="1">
        <v>3</v>
      </c>
      <c r="V663" s="24">
        <v>2</v>
      </c>
      <c r="W663" s="1">
        <v>5</v>
      </c>
      <c r="X663" s="1">
        <v>4</v>
      </c>
      <c r="Y663" s="24">
        <v>1</v>
      </c>
      <c r="Z663" s="1" t="s">
        <v>48</v>
      </c>
      <c r="AA663" s="1" t="s">
        <v>48</v>
      </c>
      <c r="AB663" s="1" t="s">
        <v>48</v>
      </c>
      <c r="AC663" s="1" t="s">
        <v>48</v>
      </c>
      <c r="AD663" s="1" t="s">
        <v>48</v>
      </c>
      <c r="AE663" s="1" t="s">
        <v>48</v>
      </c>
      <c r="AF663" s="1" t="s">
        <v>48</v>
      </c>
      <c r="AG663" s="24" t="s">
        <v>48</v>
      </c>
      <c r="AH663" s="1">
        <v>3</v>
      </c>
      <c r="AI663" s="1">
        <v>1</v>
      </c>
      <c r="AJ663" s="24">
        <v>1</v>
      </c>
      <c r="AK663" s="36" t="s">
        <v>48</v>
      </c>
      <c r="AL663" s="9">
        <f t="shared" si="81"/>
        <v>-1.9435739201992874</v>
      </c>
      <c r="AM663" s="9">
        <f t="shared" si="82"/>
        <v>-1.4912921941699482</v>
      </c>
      <c r="AN663">
        <f t="shared" si="83"/>
        <v>0</v>
      </c>
      <c r="AO663" s="6">
        <f t="shared" si="84"/>
        <v>0</v>
      </c>
      <c r="AP663" s="9">
        <f>($AL$3*AL663+$AM$3*AM663+$AN$3*AN663+$AO$3*AO663)+$K$3*VLOOKUP(K663,COND!$A$2:$C$7,2,FALSE)+$L$3*VLOOKUP(L663,COND!$A$2:$C$7,3,FALSE)</f>
        <v>-8.1898637220593056</v>
      </c>
      <c r="AQ663" s="28">
        <f t="shared" si="85"/>
        <v>-0.75302357857167002</v>
      </c>
      <c r="AR663" t="str">
        <f t="shared" si="86"/>
        <v>DH</v>
      </c>
      <c r="AS663">
        <v>700</v>
      </c>
      <c r="AT663">
        <v>659</v>
      </c>
      <c r="AV663" t="str">
        <f t="shared" si="87"/>
        <v>Unlikely</v>
      </c>
      <c r="AX663" t="e">
        <f>IF(VLOOKUP($B663,'Draft List'!$D$4:$AC$2598,AX$3,FALSE)&lt;&gt;0,VLOOKUP($B663,'Draft List'!$D$4:$AC$2598,AX$3,FALSE),"")</f>
        <v>#N/A</v>
      </c>
      <c r="AY663" t="e">
        <f>IF(VLOOKUP($B663,'Draft List'!$D$4:$AC$2598,AY$3,FALSE)&lt;&gt;0,VLOOKUP($B663,'Draft List'!$D$4:$AC$2598,AY$3,FALSE),"")</f>
        <v>#N/A</v>
      </c>
      <c r="AZ663" t="e">
        <f>IF(VLOOKUP($B663,'Draft List'!$D$4:$AC$2598,AZ$3,FALSE)&lt;&gt;0,VLOOKUP($B663,'Draft List'!$D$4:$AC$2598,AZ$3,FALSE),"")</f>
        <v>#N/A</v>
      </c>
      <c r="BA663" t="e">
        <f>IF(VLOOKUP($B663,'Draft List'!$D$4:$AC$2598,BA$3,FALSE)&lt;&gt;0,VLOOKUP($B663,'Draft List'!$D$4:$AC$2598,BA$3,FALSE),"")</f>
        <v>#N/A</v>
      </c>
    </row>
    <row r="664" spans="1:53" hidden="1" x14ac:dyDescent="0.25">
      <c r="A664" t="str">
        <f t="shared" si="80"/>
        <v>RPSimon Wall23</v>
      </c>
      <c r="B664" t="e">
        <f>VLOOKUP($A664,draft_listing_batters_stats!$A$1:$B$1324,2,FALSE)</f>
        <v>#N/A</v>
      </c>
      <c r="C664" s="1" t="s">
        <v>885</v>
      </c>
      <c r="D664" s="1" t="s">
        <v>814</v>
      </c>
      <c r="E664" s="1" t="s">
        <v>601</v>
      </c>
      <c r="F664" s="1">
        <v>23</v>
      </c>
      <c r="G664" s="1" t="s">
        <v>44</v>
      </c>
      <c r="H664" s="1" t="s">
        <v>44</v>
      </c>
      <c r="I664" s="1" t="s">
        <v>54</v>
      </c>
      <c r="J664" s="24" t="s">
        <v>54</v>
      </c>
      <c r="K664" s="1" t="s">
        <v>47</v>
      </c>
      <c r="L664" s="24" t="s">
        <v>46</v>
      </c>
      <c r="M664" s="1">
        <v>1</v>
      </c>
      <c r="N664" s="1">
        <v>2</v>
      </c>
      <c r="O664" s="1">
        <v>1</v>
      </c>
      <c r="P664" s="1">
        <v>5</v>
      </c>
      <c r="Q664" s="24">
        <v>1</v>
      </c>
      <c r="R664" s="1">
        <v>1</v>
      </c>
      <c r="S664" s="1">
        <v>2</v>
      </c>
      <c r="T664" s="1">
        <v>1</v>
      </c>
      <c r="U664" s="1">
        <v>7</v>
      </c>
      <c r="V664" s="24">
        <v>1</v>
      </c>
      <c r="W664" s="1">
        <v>6</v>
      </c>
      <c r="X664" s="1">
        <v>3</v>
      </c>
      <c r="Y664" s="24">
        <v>1</v>
      </c>
      <c r="Z664" s="1" t="s">
        <v>48</v>
      </c>
      <c r="AA664" s="1" t="s">
        <v>48</v>
      </c>
      <c r="AB664" s="1" t="s">
        <v>48</v>
      </c>
      <c r="AC664" s="1" t="s">
        <v>48</v>
      </c>
      <c r="AD664" s="1" t="s">
        <v>48</v>
      </c>
      <c r="AE664" s="1" t="s">
        <v>48</v>
      </c>
      <c r="AF664" s="1" t="s">
        <v>48</v>
      </c>
      <c r="AG664" s="24" t="s">
        <v>48</v>
      </c>
      <c r="AH664" s="1">
        <v>1</v>
      </c>
      <c r="AI664" s="1">
        <v>2</v>
      </c>
      <c r="AJ664" s="24">
        <v>1</v>
      </c>
      <c r="AK664" s="36" t="s">
        <v>50</v>
      </c>
      <c r="AL664" s="9">
        <f t="shared" si="81"/>
        <v>-1.6744452701705443</v>
      </c>
      <c r="AM664" s="9">
        <f t="shared" si="82"/>
        <v>-1.4950261701513821</v>
      </c>
      <c r="AN664">
        <f t="shared" si="83"/>
        <v>0</v>
      </c>
      <c r="AO664" s="6">
        <f t="shared" si="84"/>
        <v>0</v>
      </c>
      <c r="AP664" s="9">
        <f>($AL$3*AL664+$AM$3*AM664+$AN$3*AN664+$AO$3*AO664)+$K$3*VLOOKUP(K664,COND!$A$2:$C$7,2,FALSE)+$L$3*VLOOKUP(L664,COND!$A$2:$C$7,3,FALSE)</f>
        <v>-8.2077585688336381</v>
      </c>
      <c r="AQ664" s="28">
        <f t="shared" si="85"/>
        <v>-0.7555749618182559</v>
      </c>
      <c r="AR664" t="str">
        <f t="shared" si="86"/>
        <v>DH</v>
      </c>
      <c r="AS664">
        <v>700</v>
      </c>
      <c r="AT664">
        <v>660</v>
      </c>
      <c r="AV664" t="str">
        <f t="shared" si="87"/>
        <v>Unlikely</v>
      </c>
      <c r="AX664" t="e">
        <f>IF(VLOOKUP($B664,'Draft List'!$D$4:$AC$2598,AX$3,FALSE)&lt;&gt;0,VLOOKUP($B664,'Draft List'!$D$4:$AC$2598,AX$3,FALSE),"")</f>
        <v>#N/A</v>
      </c>
      <c r="AY664" t="e">
        <f>IF(VLOOKUP($B664,'Draft List'!$D$4:$AC$2598,AY$3,FALSE)&lt;&gt;0,VLOOKUP($B664,'Draft List'!$D$4:$AC$2598,AY$3,FALSE),"")</f>
        <v>#N/A</v>
      </c>
      <c r="AZ664" t="e">
        <f>IF(VLOOKUP($B664,'Draft List'!$D$4:$AC$2598,AZ$3,FALSE)&lt;&gt;0,VLOOKUP($B664,'Draft List'!$D$4:$AC$2598,AZ$3,FALSE),"")</f>
        <v>#N/A</v>
      </c>
      <c r="BA664" t="e">
        <f>IF(VLOOKUP($B664,'Draft List'!$D$4:$AC$2598,BA$3,FALSE)&lt;&gt;0,VLOOKUP($B664,'Draft List'!$D$4:$AC$2598,BA$3,FALSE),"")</f>
        <v>#N/A</v>
      </c>
    </row>
    <row r="665" spans="1:53" hidden="1" x14ac:dyDescent="0.25">
      <c r="A665" t="str">
        <f t="shared" si="80"/>
        <v>RPSergio Reyes23</v>
      </c>
      <c r="B665" t="e">
        <f>VLOOKUP($A665,draft_listing_batters_stats!$A$1:$B$1324,2,FALSE)</f>
        <v>#N/A</v>
      </c>
      <c r="C665" s="1" t="s">
        <v>885</v>
      </c>
      <c r="D665" s="1" t="s">
        <v>516</v>
      </c>
      <c r="E665" s="1" t="s">
        <v>652</v>
      </c>
      <c r="F665" s="1">
        <v>23</v>
      </c>
      <c r="G665" s="1" t="s">
        <v>44</v>
      </c>
      <c r="H665" s="1" t="s">
        <v>44</v>
      </c>
      <c r="I665" s="1" t="s">
        <v>54</v>
      </c>
      <c r="J665" s="24" t="s">
        <v>54</v>
      </c>
      <c r="K665" s="1" t="s">
        <v>46</v>
      </c>
      <c r="L665" s="24" t="s">
        <v>46</v>
      </c>
      <c r="M665" s="1">
        <v>1</v>
      </c>
      <c r="N665" s="1">
        <v>2</v>
      </c>
      <c r="O665" s="1">
        <v>1</v>
      </c>
      <c r="P665" s="1">
        <v>1</v>
      </c>
      <c r="Q665" s="24">
        <v>2</v>
      </c>
      <c r="R665" s="1">
        <v>2</v>
      </c>
      <c r="S665" s="1">
        <v>2</v>
      </c>
      <c r="T665" s="1">
        <v>1</v>
      </c>
      <c r="U665" s="1">
        <v>2</v>
      </c>
      <c r="V665" s="24">
        <v>4</v>
      </c>
      <c r="W665" s="1">
        <v>5</v>
      </c>
      <c r="X665" s="1">
        <v>3</v>
      </c>
      <c r="Y665" s="24">
        <v>1</v>
      </c>
      <c r="Z665" s="1" t="s">
        <v>48</v>
      </c>
      <c r="AA665" s="1" t="s">
        <v>48</v>
      </c>
      <c r="AB665" s="1" t="s">
        <v>48</v>
      </c>
      <c r="AC665" s="1" t="s">
        <v>48</v>
      </c>
      <c r="AD665" s="1" t="s">
        <v>48</v>
      </c>
      <c r="AE665" s="1" t="s">
        <v>48</v>
      </c>
      <c r="AF665" s="1" t="s">
        <v>48</v>
      </c>
      <c r="AG665" s="24" t="s">
        <v>48</v>
      </c>
      <c r="AH665" s="1">
        <v>1</v>
      </c>
      <c r="AI665" s="1">
        <v>1</v>
      </c>
      <c r="AJ665" s="24">
        <v>1</v>
      </c>
      <c r="AK665" s="36" t="s">
        <v>48</v>
      </c>
      <c r="AL665" s="9">
        <f t="shared" si="81"/>
        <v>-1.9932671303917848</v>
      </c>
      <c r="AM665" s="9">
        <f t="shared" si="82"/>
        <v>-1.5009690645453624</v>
      </c>
      <c r="AN665">
        <f t="shared" si="83"/>
        <v>0</v>
      </c>
      <c r="AO665" s="6">
        <f t="shared" si="84"/>
        <v>0</v>
      </c>
      <c r="AP665" s="9">
        <f>($AL$3*AL665+$AM$3*AM665+$AN$3*AN665+$AO$3*AO665)+$K$3*VLOOKUP(K665,COND!$A$2:$C$7,2,FALSE)+$L$3*VLOOKUP(L665,COND!$A$2:$C$7,3,FALSE)</f>
        <v>-8.2109554875835258</v>
      </c>
      <c r="AQ665" s="28">
        <f t="shared" si="85"/>
        <v>-0.75603076705883832</v>
      </c>
      <c r="AR665" t="str">
        <f t="shared" si="86"/>
        <v>DH</v>
      </c>
      <c r="AS665">
        <v>700</v>
      </c>
      <c r="AT665">
        <v>661</v>
      </c>
      <c r="AV665" t="str">
        <f t="shared" si="87"/>
        <v>Unlikely</v>
      </c>
      <c r="AX665" t="e">
        <f>IF(VLOOKUP($B665,'Draft List'!$D$4:$AC$2598,AX$3,FALSE)&lt;&gt;0,VLOOKUP($B665,'Draft List'!$D$4:$AC$2598,AX$3,FALSE),"")</f>
        <v>#N/A</v>
      </c>
      <c r="AY665" t="e">
        <f>IF(VLOOKUP($B665,'Draft List'!$D$4:$AC$2598,AY$3,FALSE)&lt;&gt;0,VLOOKUP($B665,'Draft List'!$D$4:$AC$2598,AY$3,FALSE),"")</f>
        <v>#N/A</v>
      </c>
      <c r="AZ665" t="e">
        <f>IF(VLOOKUP($B665,'Draft List'!$D$4:$AC$2598,AZ$3,FALSE)&lt;&gt;0,VLOOKUP($B665,'Draft List'!$D$4:$AC$2598,AZ$3,FALSE),"")</f>
        <v>#N/A</v>
      </c>
      <c r="BA665" t="e">
        <f>IF(VLOOKUP($B665,'Draft List'!$D$4:$AC$2598,BA$3,FALSE)&lt;&gt;0,VLOOKUP($B665,'Draft List'!$D$4:$AC$2598,BA$3,FALSE),"")</f>
        <v>#N/A</v>
      </c>
    </row>
    <row r="666" spans="1:53" x14ac:dyDescent="0.25">
      <c r="A666" t="str">
        <f t="shared" si="80"/>
        <v>3BBruce Mueller18</v>
      </c>
      <c r="B666">
        <f>VLOOKUP($A666,draft_listing_batters_stats!$A$1:$B$1324,2,FALSE)</f>
        <v>6949</v>
      </c>
      <c r="C666" s="1" t="s">
        <v>76</v>
      </c>
      <c r="D666" s="1" t="s">
        <v>467</v>
      </c>
      <c r="E666" s="1" t="s">
        <v>1472</v>
      </c>
      <c r="F666" s="1">
        <v>18</v>
      </c>
      <c r="G666" s="1" t="s">
        <v>44</v>
      </c>
      <c r="H666" s="1" t="s">
        <v>44</v>
      </c>
      <c r="I666" s="1" t="s">
        <v>54</v>
      </c>
      <c r="J666" s="24" t="s">
        <v>54</v>
      </c>
      <c r="K666" s="1" t="s">
        <v>46</v>
      </c>
      <c r="L666" s="24" t="s">
        <v>46</v>
      </c>
      <c r="M666" s="1">
        <v>1</v>
      </c>
      <c r="N666" s="1">
        <v>1</v>
      </c>
      <c r="O666" s="1">
        <v>1</v>
      </c>
      <c r="P666" s="1">
        <v>1</v>
      </c>
      <c r="Q666" s="24">
        <v>1</v>
      </c>
      <c r="R666" s="1">
        <v>1</v>
      </c>
      <c r="S666" s="1">
        <v>5</v>
      </c>
      <c r="T666" s="1">
        <v>4</v>
      </c>
      <c r="U666" s="1">
        <v>2</v>
      </c>
      <c r="V666" s="24">
        <v>2</v>
      </c>
      <c r="W666" s="1">
        <v>8</v>
      </c>
      <c r="X666" s="1">
        <v>8</v>
      </c>
      <c r="Y666" s="24">
        <v>1</v>
      </c>
      <c r="Z666" s="1" t="s">
        <v>48</v>
      </c>
      <c r="AA666" s="1" t="s">
        <v>48</v>
      </c>
      <c r="AB666" s="1" t="s">
        <v>48</v>
      </c>
      <c r="AC666" s="1">
        <v>1</v>
      </c>
      <c r="AD666" s="1" t="s">
        <v>48</v>
      </c>
      <c r="AE666" s="1" t="s">
        <v>48</v>
      </c>
      <c r="AF666" s="1" t="s">
        <v>48</v>
      </c>
      <c r="AG666" s="24" t="s">
        <v>48</v>
      </c>
      <c r="AH666" s="1">
        <v>4</v>
      </c>
      <c r="AI666" s="1">
        <v>1</v>
      </c>
      <c r="AJ666" s="24">
        <v>3</v>
      </c>
      <c r="AK666" s="36" t="s">
        <v>824</v>
      </c>
      <c r="AL666" s="9">
        <f t="shared" si="81"/>
        <v>-2.0843433498275723</v>
      </c>
      <c r="AM666" s="9">
        <f t="shared" si="82"/>
        <v>-1.5011934594543888</v>
      </c>
      <c r="AN666">
        <f t="shared" si="83"/>
        <v>0</v>
      </c>
      <c r="AO666" s="6">
        <f t="shared" si="84"/>
        <v>0</v>
      </c>
      <c r="AP666" s="9">
        <f>($AL$3*AL666+$AM$3*AM666+$AN$3*AN666+$AO$3*AO666)+$K$3*VLOOKUP(K666,COND!$A$2:$C$7,2,FALSE)+$L$3*VLOOKUP(L666,COND!$A$2:$C$7,3,FALSE)</f>
        <v>-8.2227558484354226</v>
      </c>
      <c r="AQ666" s="28">
        <f t="shared" si="85"/>
        <v>-0.75771322030143229</v>
      </c>
      <c r="AR666" t="str">
        <f t="shared" si="86"/>
        <v>3B</v>
      </c>
      <c r="AS666">
        <v>700</v>
      </c>
      <c r="AT666">
        <v>662</v>
      </c>
      <c r="AV666" t="str">
        <f t="shared" si="87"/>
        <v>Unlikely</v>
      </c>
      <c r="AX666" t="str">
        <f>IF(VLOOKUP($B666,'Draft List'!$D$4:$AC$2598,AX$3,FALSE)&lt;&gt;0,VLOOKUP($B666,'Draft List'!$D$4:$AC$2598,AX$3,FALSE),"")</f>
        <v/>
      </c>
      <c r="AY666" t="str">
        <f>IF(VLOOKUP($B666,'Draft List'!$D$4:$AC$2598,AY$3,FALSE)&lt;&gt;0,VLOOKUP($B666,'Draft List'!$D$4:$AC$2598,AY$3,FALSE),"")</f>
        <v/>
      </c>
      <c r="AZ666" t="str">
        <f>IF(VLOOKUP($B666,'Draft List'!$D$4:$AC$2598,AZ$3,FALSE)&lt;&gt;0,VLOOKUP($B666,'Draft List'!$D$4:$AC$2598,AZ$3,FALSE),"")</f>
        <v/>
      </c>
      <c r="BA666" t="str">
        <f>IF(VLOOKUP($B666,'Draft List'!$D$4:$AC$2598,BA$3,FALSE)&lt;&gt;0,VLOOKUP($B666,'Draft List'!$D$4:$AC$2598,BA$3,FALSE),"")</f>
        <v/>
      </c>
    </row>
    <row r="667" spans="1:53" hidden="1" x14ac:dyDescent="0.25">
      <c r="A667" t="str">
        <f t="shared" si="80"/>
        <v>RPOrinosuke Kurota24</v>
      </c>
      <c r="B667" t="e">
        <f>VLOOKUP($A667,draft_listing_batters_stats!$A$1:$B$1324,2,FALSE)</f>
        <v>#N/A</v>
      </c>
      <c r="C667" s="1" t="s">
        <v>885</v>
      </c>
      <c r="D667" s="1" t="s">
        <v>1336</v>
      </c>
      <c r="E667" s="1" t="s">
        <v>1337</v>
      </c>
      <c r="F667" s="1">
        <v>24</v>
      </c>
      <c r="G667" s="1" t="s">
        <v>44</v>
      </c>
      <c r="H667" s="1" t="s">
        <v>44</v>
      </c>
      <c r="I667" s="1" t="s">
        <v>54</v>
      </c>
      <c r="J667" s="24" t="s">
        <v>54</v>
      </c>
      <c r="K667" s="1" t="s">
        <v>47</v>
      </c>
      <c r="L667" s="24" t="s">
        <v>46</v>
      </c>
      <c r="M667" s="1">
        <v>1</v>
      </c>
      <c r="N667" s="1">
        <v>2</v>
      </c>
      <c r="O667" s="1">
        <v>1</v>
      </c>
      <c r="P667" s="1">
        <v>3</v>
      </c>
      <c r="Q667" s="24">
        <v>1</v>
      </c>
      <c r="R667" s="1">
        <v>1</v>
      </c>
      <c r="S667" s="1">
        <v>2</v>
      </c>
      <c r="T667" s="1">
        <v>1</v>
      </c>
      <c r="U667" s="1">
        <v>7</v>
      </c>
      <c r="V667" s="24">
        <v>1</v>
      </c>
      <c r="W667" s="1">
        <v>5</v>
      </c>
      <c r="X667" s="1">
        <v>1</v>
      </c>
      <c r="Y667" s="24">
        <v>1</v>
      </c>
      <c r="Z667" s="1" t="s">
        <v>48</v>
      </c>
      <c r="AA667" s="1" t="s">
        <v>48</v>
      </c>
      <c r="AB667" s="1" t="s">
        <v>48</v>
      </c>
      <c r="AC667" s="1" t="s">
        <v>48</v>
      </c>
      <c r="AD667" s="1" t="s">
        <v>48</v>
      </c>
      <c r="AE667" s="1" t="s">
        <v>48</v>
      </c>
      <c r="AF667" s="1" t="s">
        <v>48</v>
      </c>
      <c r="AG667" s="24" t="s">
        <v>48</v>
      </c>
      <c r="AH667" s="1">
        <v>1</v>
      </c>
      <c r="AI667" s="1">
        <v>1</v>
      </c>
      <c r="AJ667" s="24">
        <v>2</v>
      </c>
      <c r="AK667" s="36" t="s">
        <v>50</v>
      </c>
      <c r="AL667" s="9">
        <f t="shared" si="81"/>
        <v>-1.8538643701897062</v>
      </c>
      <c r="AM667" s="9">
        <f t="shared" si="82"/>
        <v>-1.4950261701513821</v>
      </c>
      <c r="AN667">
        <f t="shared" si="83"/>
        <v>0</v>
      </c>
      <c r="AO667" s="6">
        <f t="shared" si="84"/>
        <v>0</v>
      </c>
      <c r="AP667" s="9">
        <f>($AL$3*AL667+$AM$3*AM667+$AN$3*AN667+$AO$3*AO667)+$K$3*VLOOKUP(K667,COND!$A$2:$C$7,2,FALSE)+$L$3*VLOOKUP(L667,COND!$A$2:$C$7,3,FALSE)</f>
        <v>-8.2257004788355541</v>
      </c>
      <c r="AQ667" s="28">
        <f t="shared" si="85"/>
        <v>-0.75813305517149432</v>
      </c>
      <c r="AR667" t="str">
        <f t="shared" si="86"/>
        <v>DH</v>
      </c>
      <c r="AS667">
        <v>700</v>
      </c>
      <c r="AT667">
        <v>663</v>
      </c>
      <c r="AV667" t="str">
        <f t="shared" si="87"/>
        <v>Unlikely</v>
      </c>
      <c r="AX667" t="e">
        <f>IF(VLOOKUP($B667,'Draft List'!$D$4:$AC$2598,AX$3,FALSE)&lt;&gt;0,VLOOKUP($B667,'Draft List'!$D$4:$AC$2598,AX$3,FALSE),"")</f>
        <v>#N/A</v>
      </c>
      <c r="AY667" t="e">
        <f>IF(VLOOKUP($B667,'Draft List'!$D$4:$AC$2598,AY$3,FALSE)&lt;&gt;0,VLOOKUP($B667,'Draft List'!$D$4:$AC$2598,AY$3,FALSE),"")</f>
        <v>#N/A</v>
      </c>
      <c r="AZ667" t="e">
        <f>IF(VLOOKUP($B667,'Draft List'!$D$4:$AC$2598,AZ$3,FALSE)&lt;&gt;0,VLOOKUP($B667,'Draft List'!$D$4:$AC$2598,AZ$3,FALSE),"")</f>
        <v>#N/A</v>
      </c>
      <c r="BA667" t="e">
        <f>IF(VLOOKUP($B667,'Draft List'!$D$4:$AC$2598,BA$3,FALSE)&lt;&gt;0,VLOOKUP($B667,'Draft List'!$D$4:$AC$2598,BA$3,FALSE),"")</f>
        <v>#N/A</v>
      </c>
    </row>
    <row r="668" spans="1:53" hidden="1" x14ac:dyDescent="0.25">
      <c r="A668" t="str">
        <f t="shared" si="80"/>
        <v>RPGary Lumpkins21</v>
      </c>
      <c r="B668" t="e">
        <f>VLOOKUP($A668,draft_listing_batters_stats!$A$1:$B$1324,2,FALSE)</f>
        <v>#N/A</v>
      </c>
      <c r="C668" s="1" t="s">
        <v>885</v>
      </c>
      <c r="D668" s="1" t="s">
        <v>433</v>
      </c>
      <c r="E668" s="1" t="s">
        <v>1371</v>
      </c>
      <c r="F668" s="1">
        <v>21</v>
      </c>
      <c r="G668" s="1" t="s">
        <v>44</v>
      </c>
      <c r="H668" s="1" t="s">
        <v>44</v>
      </c>
      <c r="I668" s="1" t="s">
        <v>54</v>
      </c>
      <c r="J668" s="24" t="s">
        <v>54</v>
      </c>
      <c r="K668" s="1" t="s">
        <v>51</v>
      </c>
      <c r="L668" s="24" t="s">
        <v>46</v>
      </c>
      <c r="M668" s="1">
        <v>1</v>
      </c>
      <c r="N668" s="1">
        <v>2</v>
      </c>
      <c r="O668" s="1">
        <v>1</v>
      </c>
      <c r="P668" s="1">
        <v>1</v>
      </c>
      <c r="Q668" s="24">
        <v>1</v>
      </c>
      <c r="R668" s="1">
        <v>1</v>
      </c>
      <c r="S668" s="1">
        <v>4</v>
      </c>
      <c r="T668" s="1">
        <v>4</v>
      </c>
      <c r="U668" s="1">
        <v>2</v>
      </c>
      <c r="V668" s="24">
        <v>3</v>
      </c>
      <c r="W668" s="1">
        <v>6</v>
      </c>
      <c r="X668" s="1">
        <v>3</v>
      </c>
      <c r="Y668" s="24">
        <v>1</v>
      </c>
      <c r="Z668" s="1" t="s">
        <v>48</v>
      </c>
      <c r="AA668" s="1" t="s">
        <v>48</v>
      </c>
      <c r="AB668" s="1" t="s">
        <v>48</v>
      </c>
      <c r="AC668" s="1" t="s">
        <v>48</v>
      </c>
      <c r="AD668" s="1" t="s">
        <v>48</v>
      </c>
      <c r="AE668" s="1" t="s">
        <v>48</v>
      </c>
      <c r="AF668" s="1" t="s">
        <v>48</v>
      </c>
      <c r="AG668" s="24" t="s">
        <v>48</v>
      </c>
      <c r="AH668" s="1">
        <v>1</v>
      </c>
      <c r="AI668" s="1">
        <v>1</v>
      </c>
      <c r="AJ668" s="24">
        <v>4</v>
      </c>
      <c r="AK668" s="36" t="s">
        <v>832</v>
      </c>
      <c r="AL668" s="9">
        <f t="shared" si="81"/>
        <v>-2.0332834702088682</v>
      </c>
      <c r="AM668" s="9">
        <f t="shared" si="82"/>
        <v>-1.512236999256009</v>
      </c>
      <c r="AN668">
        <f t="shared" si="83"/>
        <v>0</v>
      </c>
      <c r="AO668" s="6">
        <f t="shared" si="84"/>
        <v>0</v>
      </c>
      <c r="AP668" s="9">
        <f>($AL$3*AL668+$AM$3*AM668+$AN$3*AN668+$AO$3*AO668)+$K$3*VLOOKUP(K668,COND!$A$2:$C$7,2,FALSE)+$L$3*VLOOKUP(L668,COND!$A$2:$C$7,3,FALSE)</f>
        <v>-8.2501723380929928</v>
      </c>
      <c r="AQ668" s="28">
        <f t="shared" si="85"/>
        <v>-0.76162216533318594</v>
      </c>
      <c r="AR668" t="str">
        <f t="shared" si="86"/>
        <v>DH</v>
      </c>
      <c r="AS668">
        <v>700</v>
      </c>
      <c r="AT668">
        <v>664</v>
      </c>
      <c r="AV668" t="str">
        <f t="shared" si="87"/>
        <v>Unlikely</v>
      </c>
      <c r="AX668" t="e">
        <f>IF(VLOOKUP($B668,'Draft List'!$D$4:$AC$2598,AX$3,FALSE)&lt;&gt;0,VLOOKUP($B668,'Draft List'!$D$4:$AC$2598,AX$3,FALSE),"")</f>
        <v>#N/A</v>
      </c>
      <c r="AY668" t="e">
        <f>IF(VLOOKUP($B668,'Draft List'!$D$4:$AC$2598,AY$3,FALSE)&lt;&gt;0,VLOOKUP($B668,'Draft List'!$D$4:$AC$2598,AY$3,FALSE),"")</f>
        <v>#N/A</v>
      </c>
      <c r="AZ668" t="e">
        <f>IF(VLOOKUP($B668,'Draft List'!$D$4:$AC$2598,AZ$3,FALSE)&lt;&gt;0,VLOOKUP($B668,'Draft List'!$D$4:$AC$2598,AZ$3,FALSE),"")</f>
        <v>#N/A</v>
      </c>
      <c r="BA668" t="e">
        <f>IF(VLOOKUP($B668,'Draft List'!$D$4:$AC$2598,BA$3,FALSE)&lt;&gt;0,VLOOKUP($B668,'Draft List'!$D$4:$AC$2598,BA$3,FALSE),"")</f>
        <v>#N/A</v>
      </c>
    </row>
    <row r="669" spans="1:53" hidden="1" x14ac:dyDescent="0.25">
      <c r="A669" t="str">
        <f t="shared" si="80"/>
        <v>SPCarl Carnegie21</v>
      </c>
      <c r="B669" t="e">
        <f>VLOOKUP($A669,draft_listing_batters_stats!$A$1:$B$1324,2,FALSE)</f>
        <v>#N/A</v>
      </c>
      <c r="C669" s="1" t="s">
        <v>25</v>
      </c>
      <c r="D669" s="1" t="s">
        <v>754</v>
      </c>
      <c r="E669" s="1" t="s">
        <v>1080</v>
      </c>
      <c r="F669" s="1">
        <v>21</v>
      </c>
      <c r="G669" s="1" t="s">
        <v>44</v>
      </c>
      <c r="H669" s="1" t="s">
        <v>44</v>
      </c>
      <c r="I669" s="1" t="s">
        <v>54</v>
      </c>
      <c r="J669" s="24" t="s">
        <v>54</v>
      </c>
      <c r="K669" s="1" t="s">
        <v>47</v>
      </c>
      <c r="L669" s="24" t="s">
        <v>46</v>
      </c>
      <c r="M669" s="1">
        <v>1</v>
      </c>
      <c r="N669" s="1">
        <v>1</v>
      </c>
      <c r="O669" s="1">
        <v>2</v>
      </c>
      <c r="P669" s="1">
        <v>1</v>
      </c>
      <c r="Q669" s="24">
        <v>1</v>
      </c>
      <c r="R669" s="1">
        <v>1</v>
      </c>
      <c r="S669" s="1">
        <v>4</v>
      </c>
      <c r="T669" s="1">
        <v>3</v>
      </c>
      <c r="U669" s="1">
        <v>4</v>
      </c>
      <c r="V669" s="24">
        <v>1</v>
      </c>
      <c r="W669" s="1">
        <v>4</v>
      </c>
      <c r="X669" s="1">
        <v>2</v>
      </c>
      <c r="Y669" s="24">
        <v>1</v>
      </c>
      <c r="Z669" s="1" t="s">
        <v>48</v>
      </c>
      <c r="AA669" s="1" t="s">
        <v>48</v>
      </c>
      <c r="AB669" s="1" t="s">
        <v>48</v>
      </c>
      <c r="AC669" s="1" t="s">
        <v>48</v>
      </c>
      <c r="AD669" s="1" t="s">
        <v>48</v>
      </c>
      <c r="AE669" s="1" t="s">
        <v>48</v>
      </c>
      <c r="AF669" s="1" t="s">
        <v>48</v>
      </c>
      <c r="AG669" s="24" t="s">
        <v>48</v>
      </c>
      <c r="AH669" s="1">
        <v>1</v>
      </c>
      <c r="AI669" s="1">
        <v>1</v>
      </c>
      <c r="AJ669" s="24">
        <v>2</v>
      </c>
      <c r="AK669" s="36" t="s">
        <v>881</v>
      </c>
      <c r="AL669" s="9">
        <f t="shared" si="81"/>
        <v>-2.0012818558036707</v>
      </c>
      <c r="AM669" s="9">
        <f t="shared" si="82"/>
        <v>-1.4959120728949156</v>
      </c>
      <c r="AN669">
        <f t="shared" si="83"/>
        <v>0</v>
      </c>
      <c r="AO669" s="6">
        <f t="shared" si="84"/>
        <v>0</v>
      </c>
      <c r="AP669" s="9">
        <f>($AL$3*AL669+$AM$3*AM669+$AN$3*AN669+$AO$3*AO669)+$K$3*VLOOKUP(K669,COND!$A$2:$C$7,2,FALSE)+$L$3*VLOOKUP(L669,COND!$A$2:$C$7,3,FALSE)</f>
        <v>-8.2510730603193547</v>
      </c>
      <c r="AQ669" s="28">
        <f t="shared" si="85"/>
        <v>-0.76175058708650678</v>
      </c>
      <c r="AR669" t="str">
        <f t="shared" si="86"/>
        <v>DH</v>
      </c>
      <c r="AS669">
        <v>700</v>
      </c>
      <c r="AT669">
        <v>665</v>
      </c>
      <c r="AV669" t="str">
        <f t="shared" si="87"/>
        <v>Unlikely</v>
      </c>
      <c r="AX669" t="e">
        <f>IF(VLOOKUP($B669,'Draft List'!$D$4:$AC$2598,AX$3,FALSE)&lt;&gt;0,VLOOKUP($B669,'Draft List'!$D$4:$AC$2598,AX$3,FALSE),"")</f>
        <v>#N/A</v>
      </c>
      <c r="AY669" t="e">
        <f>IF(VLOOKUP($B669,'Draft List'!$D$4:$AC$2598,AY$3,FALSE)&lt;&gt;0,VLOOKUP($B669,'Draft List'!$D$4:$AC$2598,AY$3,FALSE),"")</f>
        <v>#N/A</v>
      </c>
      <c r="AZ669" t="e">
        <f>IF(VLOOKUP($B669,'Draft List'!$D$4:$AC$2598,AZ$3,FALSE)&lt;&gt;0,VLOOKUP($B669,'Draft List'!$D$4:$AC$2598,AZ$3,FALSE),"")</f>
        <v>#N/A</v>
      </c>
      <c r="BA669" t="e">
        <f>IF(VLOOKUP($B669,'Draft List'!$D$4:$AC$2598,BA$3,FALSE)&lt;&gt;0,VLOOKUP($B669,'Draft List'!$D$4:$AC$2598,BA$3,FALSE),"")</f>
        <v>#N/A</v>
      </c>
    </row>
    <row r="670" spans="1:53" hidden="1" x14ac:dyDescent="0.25">
      <c r="A670" t="str">
        <f t="shared" si="80"/>
        <v>RPLuis Gallegos23</v>
      </c>
      <c r="B670" t="e">
        <f>VLOOKUP($A670,draft_listing_batters_stats!$A$1:$B$1324,2,FALSE)</f>
        <v>#N/A</v>
      </c>
      <c r="C670" s="1" t="s">
        <v>885</v>
      </c>
      <c r="D670" s="1" t="s">
        <v>133</v>
      </c>
      <c r="E670" s="1" t="s">
        <v>1184</v>
      </c>
      <c r="F670" s="1">
        <v>23</v>
      </c>
      <c r="G670" s="1" t="s">
        <v>58</v>
      </c>
      <c r="H670" s="1" t="s">
        <v>58</v>
      </c>
      <c r="I670" s="1" t="s">
        <v>54</v>
      </c>
      <c r="J670" s="24" t="s">
        <v>54</v>
      </c>
      <c r="K670" s="1" t="s">
        <v>46</v>
      </c>
      <c r="L670" s="24" t="s">
        <v>46</v>
      </c>
      <c r="M670" s="1">
        <v>2</v>
      </c>
      <c r="N670" s="1">
        <v>2</v>
      </c>
      <c r="O670" s="1">
        <v>2</v>
      </c>
      <c r="P670" s="1">
        <v>1</v>
      </c>
      <c r="Q670" s="24">
        <v>1</v>
      </c>
      <c r="R670" s="1">
        <v>2</v>
      </c>
      <c r="S670" s="1">
        <v>2</v>
      </c>
      <c r="T670" s="1">
        <v>2</v>
      </c>
      <c r="U670" s="1">
        <v>1</v>
      </c>
      <c r="V670" s="24">
        <v>4</v>
      </c>
      <c r="W670" s="1">
        <v>5</v>
      </c>
      <c r="X670" s="1">
        <v>3</v>
      </c>
      <c r="Y670" s="24">
        <v>1</v>
      </c>
      <c r="Z670" s="1" t="s">
        <v>48</v>
      </c>
      <c r="AA670" s="1" t="s">
        <v>48</v>
      </c>
      <c r="AB670" s="1" t="s">
        <v>48</v>
      </c>
      <c r="AC670" s="1" t="s">
        <v>48</v>
      </c>
      <c r="AD670" s="1" t="s">
        <v>48</v>
      </c>
      <c r="AE670" s="1" t="s">
        <v>48</v>
      </c>
      <c r="AF670" s="1" t="s">
        <v>48</v>
      </c>
      <c r="AG670" s="24" t="s">
        <v>48</v>
      </c>
      <c r="AH670" s="1">
        <v>1</v>
      </c>
      <c r="AI670" s="1">
        <v>1</v>
      </c>
      <c r="AJ670" s="24">
        <v>1</v>
      </c>
      <c r="AK670" s="36" t="s">
        <v>48</v>
      </c>
      <c r="AL670" s="9">
        <f t="shared" si="81"/>
        <v>-1.6276661399822923</v>
      </c>
      <c r="AM670" s="9">
        <f t="shared" si="82"/>
        <v>-1.5076171205310418</v>
      </c>
      <c r="AN670">
        <f t="shared" si="83"/>
        <v>0</v>
      </c>
      <c r="AO670" s="6">
        <f t="shared" si="84"/>
        <v>0</v>
      </c>
      <c r="AP670" s="9">
        <f>($AL$3*AL670+$AM$3*AM670+$AN$3*AN670+$AO$3*AO670)+$K$3*VLOOKUP(K670,COND!$A$2:$C$7,2,FALSE)+$L$3*VLOOKUP(L670,COND!$A$2:$C$7,3,FALSE)</f>
        <v>-8.2541720603707311</v>
      </c>
      <c r="AQ670" s="28">
        <f t="shared" si="85"/>
        <v>-0.76219243142929216</v>
      </c>
      <c r="AR670" t="str">
        <f t="shared" si="86"/>
        <v>DH</v>
      </c>
      <c r="AS670">
        <v>700</v>
      </c>
      <c r="AT670">
        <v>666</v>
      </c>
      <c r="AV670" t="str">
        <f t="shared" si="87"/>
        <v>Unlikely</v>
      </c>
      <c r="AX670" t="e">
        <f>IF(VLOOKUP($B670,'Draft List'!$D$4:$AC$2598,AX$3,FALSE)&lt;&gt;0,VLOOKUP($B670,'Draft List'!$D$4:$AC$2598,AX$3,FALSE),"")</f>
        <v>#N/A</v>
      </c>
      <c r="AY670" t="e">
        <f>IF(VLOOKUP($B670,'Draft List'!$D$4:$AC$2598,AY$3,FALSE)&lt;&gt;0,VLOOKUP($B670,'Draft List'!$D$4:$AC$2598,AY$3,FALSE),"")</f>
        <v>#N/A</v>
      </c>
      <c r="AZ670" t="e">
        <f>IF(VLOOKUP($B670,'Draft List'!$D$4:$AC$2598,AZ$3,FALSE)&lt;&gt;0,VLOOKUP($B670,'Draft List'!$D$4:$AC$2598,AZ$3,FALSE),"")</f>
        <v>#N/A</v>
      </c>
      <c r="BA670" t="e">
        <f>IF(VLOOKUP($B670,'Draft List'!$D$4:$AC$2598,BA$3,FALSE)&lt;&gt;0,VLOOKUP($B670,'Draft List'!$D$4:$AC$2598,BA$3,FALSE),"")</f>
        <v>#N/A</v>
      </c>
    </row>
    <row r="671" spans="1:53" hidden="1" x14ac:dyDescent="0.25">
      <c r="A671" t="str">
        <f t="shared" si="80"/>
        <v>SPRick Burgess17</v>
      </c>
      <c r="B671" t="e">
        <f>VLOOKUP($A671,draft_listing_batters_stats!$A$1:$B$1324,2,FALSE)</f>
        <v>#N/A</v>
      </c>
      <c r="C671" s="1" t="s">
        <v>25</v>
      </c>
      <c r="D671" s="1" t="s">
        <v>580</v>
      </c>
      <c r="E671" s="1" t="s">
        <v>483</v>
      </c>
      <c r="F671" s="1">
        <v>17</v>
      </c>
      <c r="G671" s="1" t="s">
        <v>44</v>
      </c>
      <c r="H671" s="1" t="s">
        <v>44</v>
      </c>
      <c r="I671" s="1" t="s">
        <v>54</v>
      </c>
      <c r="J671" s="24" t="s">
        <v>54</v>
      </c>
      <c r="K671" s="1" t="s">
        <v>47</v>
      </c>
      <c r="L671" s="24" t="s">
        <v>46</v>
      </c>
      <c r="M671" s="1">
        <v>1</v>
      </c>
      <c r="N671" s="1">
        <v>1</v>
      </c>
      <c r="O671" s="1">
        <v>2</v>
      </c>
      <c r="P671" s="1">
        <v>1</v>
      </c>
      <c r="Q671" s="24">
        <v>1</v>
      </c>
      <c r="R671" s="1">
        <v>2</v>
      </c>
      <c r="S671" s="1">
        <v>3</v>
      </c>
      <c r="T671" s="1">
        <v>2</v>
      </c>
      <c r="U671" s="1">
        <v>1</v>
      </c>
      <c r="V671" s="24">
        <v>3</v>
      </c>
      <c r="W671" s="1">
        <v>5</v>
      </c>
      <c r="X671" s="1">
        <v>3</v>
      </c>
      <c r="Y671" s="24">
        <v>1</v>
      </c>
      <c r="Z671" s="1" t="s">
        <v>48</v>
      </c>
      <c r="AA671" s="1" t="s">
        <v>48</v>
      </c>
      <c r="AB671" s="1" t="s">
        <v>48</v>
      </c>
      <c r="AC671" s="1" t="s">
        <v>48</v>
      </c>
      <c r="AD671" s="1" t="s">
        <v>48</v>
      </c>
      <c r="AE671" s="1" t="s">
        <v>48</v>
      </c>
      <c r="AF671" s="1" t="s">
        <v>48</v>
      </c>
      <c r="AG671" s="24" t="s">
        <v>48</v>
      </c>
      <c r="AH671" s="1">
        <v>2</v>
      </c>
      <c r="AI671" s="1">
        <v>1</v>
      </c>
      <c r="AJ671" s="24">
        <v>4</v>
      </c>
      <c r="AK671" s="36" t="s">
        <v>832</v>
      </c>
      <c r="AL671" s="9">
        <f t="shared" si="81"/>
        <v>-2.0012818558036707</v>
      </c>
      <c r="AM671" s="9">
        <f t="shared" si="82"/>
        <v>-1.496573580729422</v>
      </c>
      <c r="AN671">
        <f t="shared" si="83"/>
        <v>0</v>
      </c>
      <c r="AO671" s="6">
        <f t="shared" si="84"/>
        <v>0</v>
      </c>
      <c r="AP671" s="9">
        <f>($AL$3*AL671+$AM$3*AM671+$AN$3*AN671+$AO$3*AO671)+$K$3*VLOOKUP(K671,COND!$A$2:$C$7,2,FALSE)+$L$3*VLOOKUP(L671,COND!$A$2:$C$7,3,FALSE)</f>
        <v>-8.2590111543334341</v>
      </c>
      <c r="AQ671" s="28">
        <f t="shared" si="85"/>
        <v>-0.76288237213796617</v>
      </c>
      <c r="AR671" t="str">
        <f t="shared" si="86"/>
        <v>DH</v>
      </c>
      <c r="AS671">
        <v>700</v>
      </c>
      <c r="AT671">
        <v>667</v>
      </c>
      <c r="AV671" t="str">
        <f t="shared" si="87"/>
        <v>Unlikely</v>
      </c>
      <c r="AX671" t="e">
        <f>IF(VLOOKUP($B671,'Draft List'!$D$4:$AC$2598,AX$3,FALSE)&lt;&gt;0,VLOOKUP($B671,'Draft List'!$D$4:$AC$2598,AX$3,FALSE),"")</f>
        <v>#N/A</v>
      </c>
      <c r="AY671" t="e">
        <f>IF(VLOOKUP($B671,'Draft List'!$D$4:$AC$2598,AY$3,FALSE)&lt;&gt;0,VLOOKUP($B671,'Draft List'!$D$4:$AC$2598,AY$3,FALSE),"")</f>
        <v>#N/A</v>
      </c>
      <c r="AZ671" t="e">
        <f>IF(VLOOKUP($B671,'Draft List'!$D$4:$AC$2598,AZ$3,FALSE)&lt;&gt;0,VLOOKUP($B671,'Draft List'!$D$4:$AC$2598,AZ$3,FALSE),"")</f>
        <v>#N/A</v>
      </c>
      <c r="BA671" t="e">
        <f>IF(VLOOKUP($B671,'Draft List'!$D$4:$AC$2598,BA$3,FALSE)&lt;&gt;0,VLOOKUP($B671,'Draft List'!$D$4:$AC$2598,BA$3,FALSE),"")</f>
        <v>#N/A</v>
      </c>
    </row>
    <row r="672" spans="1:53" hidden="1" x14ac:dyDescent="0.25">
      <c r="A672" t="str">
        <f t="shared" si="80"/>
        <v>RPJuan Cardona24</v>
      </c>
      <c r="B672" t="e">
        <f>VLOOKUP($A672,draft_listing_batters_stats!$A$1:$B$1324,2,FALSE)</f>
        <v>#N/A</v>
      </c>
      <c r="C672" s="1" t="s">
        <v>885</v>
      </c>
      <c r="D672" s="1" t="s">
        <v>140</v>
      </c>
      <c r="E672" s="1" t="s">
        <v>1075</v>
      </c>
      <c r="F672" s="1">
        <v>24</v>
      </c>
      <c r="G672" s="1" t="s">
        <v>44</v>
      </c>
      <c r="H672" s="1" t="s">
        <v>44</v>
      </c>
      <c r="I672" s="1" t="s">
        <v>54</v>
      </c>
      <c r="J672" s="24" t="s">
        <v>54</v>
      </c>
      <c r="K672" s="1" t="s">
        <v>47</v>
      </c>
      <c r="L672" s="24" t="s">
        <v>51</v>
      </c>
      <c r="M672" s="1">
        <v>2</v>
      </c>
      <c r="N672" s="1">
        <v>2</v>
      </c>
      <c r="O672" s="1">
        <v>2</v>
      </c>
      <c r="P672" s="1">
        <v>1</v>
      </c>
      <c r="Q672" s="24">
        <v>2</v>
      </c>
      <c r="R672" s="1">
        <v>2</v>
      </c>
      <c r="S672" s="1">
        <v>3</v>
      </c>
      <c r="T672" s="1">
        <v>2</v>
      </c>
      <c r="U672" s="1">
        <v>1</v>
      </c>
      <c r="V672" s="24">
        <v>2</v>
      </c>
      <c r="W672" s="1">
        <v>6</v>
      </c>
      <c r="X672" s="1">
        <v>1</v>
      </c>
      <c r="Y672" s="24">
        <v>1</v>
      </c>
      <c r="Z672" s="1" t="s">
        <v>48</v>
      </c>
      <c r="AA672" s="1" t="s">
        <v>48</v>
      </c>
      <c r="AB672" s="1" t="s">
        <v>48</v>
      </c>
      <c r="AC672" s="1" t="s">
        <v>48</v>
      </c>
      <c r="AD672" s="1" t="s">
        <v>48</v>
      </c>
      <c r="AE672" s="1" t="s">
        <v>48</v>
      </c>
      <c r="AF672" s="1" t="s">
        <v>48</v>
      </c>
      <c r="AG672" s="24" t="s">
        <v>48</v>
      </c>
      <c r="AH672" s="1">
        <v>3</v>
      </c>
      <c r="AI672" s="1">
        <v>9</v>
      </c>
      <c r="AJ672" s="24">
        <v>8</v>
      </c>
      <c r="AK672" s="36" t="s">
        <v>50</v>
      </c>
      <c r="AL672" s="9">
        <f t="shared" si="81"/>
        <v>-1.5876498001652086</v>
      </c>
      <c r="AM672" s="9">
        <f t="shared" si="82"/>
        <v>-1.5365899205465052</v>
      </c>
      <c r="AN672">
        <f t="shared" si="83"/>
        <v>2</v>
      </c>
      <c r="AO672" s="6">
        <f t="shared" si="84"/>
        <v>0</v>
      </c>
      <c r="AP672" s="9">
        <f>($AL$3*AL672+$AM$3*AM672+$AN$3*AN672+$AO$3*AO672)+$K$3*VLOOKUP(K672,COND!$A$2:$C$7,2,FALSE)+$L$3*VLOOKUP(L672,COND!$A$2:$C$7,3,FALSE)</f>
        <v>-8.2645106932412524</v>
      </c>
      <c r="AQ672" s="28">
        <f t="shared" si="85"/>
        <v>-0.7636664767246274</v>
      </c>
      <c r="AR672" t="str">
        <f t="shared" si="86"/>
        <v>DH</v>
      </c>
      <c r="AS672">
        <v>700</v>
      </c>
      <c r="AT672">
        <v>668</v>
      </c>
      <c r="AV672" t="str">
        <f t="shared" si="87"/>
        <v>Unlikely</v>
      </c>
      <c r="AX672" t="e">
        <f>IF(VLOOKUP($B672,'Draft List'!$D$4:$AC$2598,AX$3,FALSE)&lt;&gt;0,VLOOKUP($B672,'Draft List'!$D$4:$AC$2598,AX$3,FALSE),"")</f>
        <v>#N/A</v>
      </c>
      <c r="AY672" t="e">
        <f>IF(VLOOKUP($B672,'Draft List'!$D$4:$AC$2598,AY$3,FALSE)&lt;&gt;0,VLOOKUP($B672,'Draft List'!$D$4:$AC$2598,AY$3,FALSE),"")</f>
        <v>#N/A</v>
      </c>
      <c r="AZ672" t="e">
        <f>IF(VLOOKUP($B672,'Draft List'!$D$4:$AC$2598,AZ$3,FALSE)&lt;&gt;0,VLOOKUP($B672,'Draft List'!$D$4:$AC$2598,AZ$3,FALSE),"")</f>
        <v>#N/A</v>
      </c>
      <c r="BA672" t="e">
        <f>IF(VLOOKUP($B672,'Draft List'!$D$4:$AC$2598,BA$3,FALSE)&lt;&gt;0,VLOOKUP($B672,'Draft List'!$D$4:$AC$2598,BA$3,FALSE),"")</f>
        <v>#N/A</v>
      </c>
    </row>
    <row r="673" spans="1:53" hidden="1" x14ac:dyDescent="0.25">
      <c r="A673" t="str">
        <f t="shared" si="80"/>
        <v>RPAllen Statler23</v>
      </c>
      <c r="B673" t="e">
        <f>VLOOKUP($A673,draft_listing_batters_stats!$A$1:$B$1324,2,FALSE)</f>
        <v>#N/A</v>
      </c>
      <c r="C673" s="1" t="s">
        <v>885</v>
      </c>
      <c r="D673" s="1" t="s">
        <v>437</v>
      </c>
      <c r="E673" s="1" t="s">
        <v>1663</v>
      </c>
      <c r="F673" s="1">
        <v>23</v>
      </c>
      <c r="G673" s="1" t="s">
        <v>44</v>
      </c>
      <c r="H673" s="1" t="s">
        <v>44</v>
      </c>
      <c r="I673" s="1" t="s">
        <v>54</v>
      </c>
      <c r="J673" s="24" t="s">
        <v>54</v>
      </c>
      <c r="K673" s="1" t="s">
        <v>47</v>
      </c>
      <c r="L673" s="24" t="s">
        <v>46</v>
      </c>
      <c r="M673" s="1">
        <v>1</v>
      </c>
      <c r="N673" s="1">
        <v>2</v>
      </c>
      <c r="O673" s="1">
        <v>2</v>
      </c>
      <c r="P673" s="1">
        <v>1</v>
      </c>
      <c r="Q673" s="24">
        <v>1</v>
      </c>
      <c r="R673" s="1">
        <v>2</v>
      </c>
      <c r="S673" s="1">
        <v>2</v>
      </c>
      <c r="T673" s="1">
        <v>2</v>
      </c>
      <c r="U673" s="1">
        <v>2</v>
      </c>
      <c r="V673" s="24">
        <v>2</v>
      </c>
      <c r="W673" s="1">
        <v>5</v>
      </c>
      <c r="X673" s="1">
        <v>4</v>
      </c>
      <c r="Y673" s="24">
        <v>1</v>
      </c>
      <c r="Z673" s="1" t="s">
        <v>48</v>
      </c>
      <c r="AA673" s="1" t="s">
        <v>48</v>
      </c>
      <c r="AB673" s="1" t="s">
        <v>48</v>
      </c>
      <c r="AC673" s="1" t="s">
        <v>48</v>
      </c>
      <c r="AD673" s="1" t="s">
        <v>48</v>
      </c>
      <c r="AE673" s="1" t="s">
        <v>48</v>
      </c>
      <c r="AF673" s="1" t="s">
        <v>48</v>
      </c>
      <c r="AG673" s="24" t="s">
        <v>48</v>
      </c>
      <c r="AH673" s="1">
        <v>1</v>
      </c>
      <c r="AI673" s="1">
        <v>1</v>
      </c>
      <c r="AJ673" s="24">
        <v>1</v>
      </c>
      <c r="AK673" s="36" t="s">
        <v>48</v>
      </c>
      <c r="AL673" s="9">
        <f t="shared" si="81"/>
        <v>-1.9502219761849671</v>
      </c>
      <c r="AM673" s="9">
        <f t="shared" si="82"/>
        <v>-1.4979402501556278</v>
      </c>
      <c r="AN673">
        <f t="shared" si="83"/>
        <v>0</v>
      </c>
      <c r="AO673" s="6">
        <f t="shared" si="84"/>
        <v>0</v>
      </c>
      <c r="AP673" s="9">
        <f>($AL$3*AL673+$AM$3*AM673+$AN$3*AN673+$AO$3*AO673)+$K$3*VLOOKUP(K673,COND!$A$2:$C$7,2,FALSE)+$L$3*VLOOKUP(L673,COND!$A$2:$C$7,3,FALSE)</f>
        <v>-8.2703051994860299</v>
      </c>
      <c r="AQ673" s="28">
        <f t="shared" si="85"/>
        <v>-0.76449263669914969</v>
      </c>
      <c r="AR673" t="str">
        <f t="shared" si="86"/>
        <v>DH</v>
      </c>
      <c r="AS673">
        <v>700</v>
      </c>
      <c r="AT673">
        <v>669</v>
      </c>
      <c r="AV673" t="str">
        <f t="shared" si="87"/>
        <v>Unlikely</v>
      </c>
      <c r="AX673" t="e">
        <f>IF(VLOOKUP($B673,'Draft List'!$D$4:$AC$2598,AX$3,FALSE)&lt;&gt;0,VLOOKUP($B673,'Draft List'!$D$4:$AC$2598,AX$3,FALSE),"")</f>
        <v>#N/A</v>
      </c>
      <c r="AY673" t="e">
        <f>IF(VLOOKUP($B673,'Draft List'!$D$4:$AC$2598,AY$3,FALSE)&lt;&gt;0,VLOOKUP($B673,'Draft List'!$D$4:$AC$2598,AY$3,FALSE),"")</f>
        <v>#N/A</v>
      </c>
      <c r="AZ673" t="e">
        <f>IF(VLOOKUP($B673,'Draft List'!$D$4:$AC$2598,AZ$3,FALSE)&lt;&gt;0,VLOOKUP($B673,'Draft List'!$D$4:$AC$2598,AZ$3,FALSE),"")</f>
        <v>#N/A</v>
      </c>
      <c r="BA673" t="e">
        <f>IF(VLOOKUP($B673,'Draft List'!$D$4:$AC$2598,BA$3,FALSE)&lt;&gt;0,VLOOKUP($B673,'Draft List'!$D$4:$AC$2598,BA$3,FALSE),"")</f>
        <v>#N/A</v>
      </c>
    </row>
    <row r="674" spans="1:53" hidden="1" x14ac:dyDescent="0.25">
      <c r="A674" t="str">
        <f t="shared" si="80"/>
        <v>RPKumanosuke Kouda24</v>
      </c>
      <c r="B674" t="e">
        <f>VLOOKUP($A674,draft_listing_batters_stats!$A$1:$B$1324,2,FALSE)</f>
        <v>#N/A</v>
      </c>
      <c r="C674" s="1" t="s">
        <v>885</v>
      </c>
      <c r="D674" s="1" t="s">
        <v>729</v>
      </c>
      <c r="E674" s="1" t="s">
        <v>633</v>
      </c>
      <c r="F674" s="1">
        <v>24</v>
      </c>
      <c r="G674" s="1" t="s">
        <v>44</v>
      </c>
      <c r="H674" s="1" t="s">
        <v>44</v>
      </c>
      <c r="I674" s="1" t="s">
        <v>54</v>
      </c>
      <c r="J674" s="24" t="s">
        <v>54</v>
      </c>
      <c r="K674" s="1" t="s">
        <v>47</v>
      </c>
      <c r="L674" s="24" t="s">
        <v>46</v>
      </c>
      <c r="M674" s="1">
        <v>2</v>
      </c>
      <c r="N674" s="1">
        <v>2</v>
      </c>
      <c r="O674" s="1">
        <v>1</v>
      </c>
      <c r="P674" s="1">
        <v>1</v>
      </c>
      <c r="Q674" s="24">
        <v>2</v>
      </c>
      <c r="R674" s="1">
        <v>2</v>
      </c>
      <c r="S674" s="1">
        <v>2</v>
      </c>
      <c r="T674" s="1">
        <v>1</v>
      </c>
      <c r="U674" s="1">
        <v>2</v>
      </c>
      <c r="V674" s="24">
        <v>4</v>
      </c>
      <c r="W674" s="1">
        <v>6</v>
      </c>
      <c r="X674" s="1">
        <v>2</v>
      </c>
      <c r="Y674" s="24">
        <v>1</v>
      </c>
      <c r="Z674" s="1" t="s">
        <v>48</v>
      </c>
      <c r="AA674" s="1" t="s">
        <v>48</v>
      </c>
      <c r="AB674" s="1" t="s">
        <v>48</v>
      </c>
      <c r="AC674" s="1" t="s">
        <v>48</v>
      </c>
      <c r="AD674" s="1" t="s">
        <v>48</v>
      </c>
      <c r="AE674" s="1" t="s">
        <v>48</v>
      </c>
      <c r="AF674" s="1" t="s">
        <v>48</v>
      </c>
      <c r="AG674" s="24" t="s">
        <v>48</v>
      </c>
      <c r="AH674" s="1">
        <v>1</v>
      </c>
      <c r="AI674" s="1">
        <v>1</v>
      </c>
      <c r="AJ674" s="24">
        <v>1</v>
      </c>
      <c r="AK674" s="36" t="s">
        <v>50</v>
      </c>
      <c r="AL674" s="9">
        <f t="shared" si="81"/>
        <v>-1.6707112941891105</v>
      </c>
      <c r="AM674" s="9">
        <f t="shared" si="82"/>
        <v>-1.5009690645453624</v>
      </c>
      <c r="AN674">
        <f t="shared" si="83"/>
        <v>0</v>
      </c>
      <c r="AO674" s="6">
        <f t="shared" si="84"/>
        <v>0</v>
      </c>
      <c r="AP674" s="9">
        <f>($AL$3*AL674+$AM$3*AM674+$AN$3*AN674+$AO$3*AO674)+$K$3*VLOOKUP(K674,COND!$A$2:$C$7,2,FALSE)+$L$3*VLOOKUP(L674,COND!$A$2:$C$7,3,FALSE)</f>
        <v>-8.2786999039632594</v>
      </c>
      <c r="AQ674" s="28">
        <f t="shared" si="85"/>
        <v>-0.76568952363723541</v>
      </c>
      <c r="AR674" t="str">
        <f t="shared" si="86"/>
        <v>DH</v>
      </c>
      <c r="AS674">
        <v>700</v>
      </c>
      <c r="AT674">
        <v>670</v>
      </c>
      <c r="AV674" t="str">
        <f t="shared" si="87"/>
        <v>Unlikely</v>
      </c>
      <c r="AX674" t="e">
        <f>IF(VLOOKUP($B674,'Draft List'!$D$4:$AC$2598,AX$3,FALSE)&lt;&gt;0,VLOOKUP($B674,'Draft List'!$D$4:$AC$2598,AX$3,FALSE),"")</f>
        <v>#N/A</v>
      </c>
      <c r="AY674" t="e">
        <f>IF(VLOOKUP($B674,'Draft List'!$D$4:$AC$2598,AY$3,FALSE)&lt;&gt;0,VLOOKUP($B674,'Draft List'!$D$4:$AC$2598,AY$3,FALSE),"")</f>
        <v>#N/A</v>
      </c>
      <c r="AZ674" t="e">
        <f>IF(VLOOKUP($B674,'Draft List'!$D$4:$AC$2598,AZ$3,FALSE)&lt;&gt;0,VLOOKUP($B674,'Draft List'!$D$4:$AC$2598,AZ$3,FALSE),"")</f>
        <v>#N/A</v>
      </c>
      <c r="BA674" t="e">
        <f>IF(VLOOKUP($B674,'Draft List'!$D$4:$AC$2598,BA$3,FALSE)&lt;&gt;0,VLOOKUP($B674,'Draft List'!$D$4:$AC$2598,BA$3,FALSE),"")</f>
        <v>#N/A</v>
      </c>
    </row>
    <row r="675" spans="1:53" hidden="1" x14ac:dyDescent="0.25">
      <c r="A675" t="str">
        <f t="shared" si="80"/>
        <v>RPReynaldo Owens21</v>
      </c>
      <c r="B675" t="e">
        <f>VLOOKUP($A675,draft_listing_batters_stats!$A$1:$B$1324,2,FALSE)</f>
        <v>#N/A</v>
      </c>
      <c r="C675" s="1" t="s">
        <v>885</v>
      </c>
      <c r="D675" s="1" t="s">
        <v>385</v>
      </c>
      <c r="E675" s="1" t="s">
        <v>1539</v>
      </c>
      <c r="F675" s="1">
        <v>21</v>
      </c>
      <c r="G675" s="1" t="s">
        <v>44</v>
      </c>
      <c r="H675" s="1" t="s">
        <v>44</v>
      </c>
      <c r="I675" s="1" t="s">
        <v>54</v>
      </c>
      <c r="J675" s="24" t="s">
        <v>54</v>
      </c>
      <c r="K675" s="1" t="s">
        <v>46</v>
      </c>
      <c r="L675" s="24" t="s">
        <v>46</v>
      </c>
      <c r="M675" s="1">
        <v>2</v>
      </c>
      <c r="N675" s="1">
        <v>1</v>
      </c>
      <c r="O675" s="1">
        <v>1</v>
      </c>
      <c r="P675" s="1">
        <v>2</v>
      </c>
      <c r="Q675" s="24">
        <v>1</v>
      </c>
      <c r="R675" s="1">
        <v>2</v>
      </c>
      <c r="S675" s="1">
        <v>1</v>
      </c>
      <c r="T675" s="1">
        <v>1</v>
      </c>
      <c r="U675" s="1">
        <v>2</v>
      </c>
      <c r="V675" s="24">
        <v>5</v>
      </c>
      <c r="W675" s="1">
        <v>6</v>
      </c>
      <c r="X675" s="1">
        <v>2</v>
      </c>
      <c r="Y675" s="24">
        <v>1</v>
      </c>
      <c r="Z675" s="1" t="s">
        <v>48</v>
      </c>
      <c r="AA675" s="1" t="s">
        <v>48</v>
      </c>
      <c r="AB675" s="1" t="s">
        <v>48</v>
      </c>
      <c r="AC675" s="1" t="s">
        <v>48</v>
      </c>
      <c r="AD675" s="1" t="s">
        <v>48</v>
      </c>
      <c r="AE675" s="1" t="s">
        <v>48</v>
      </c>
      <c r="AF675" s="1" t="s">
        <v>48</v>
      </c>
      <c r="AG675" s="24" t="s">
        <v>48</v>
      </c>
      <c r="AH675" s="1">
        <v>1</v>
      </c>
      <c r="AI675" s="1">
        <v>1</v>
      </c>
      <c r="AJ675" s="24">
        <v>2</v>
      </c>
      <c r="AK675" s="36" t="s">
        <v>843</v>
      </c>
      <c r="AL675" s="9">
        <f t="shared" si="81"/>
        <v>-1.6720779636153162</v>
      </c>
      <c r="AM675" s="9">
        <f t="shared" si="82"/>
        <v>-1.5120126043469826</v>
      </c>
      <c r="AN675">
        <f t="shared" si="83"/>
        <v>0</v>
      </c>
      <c r="AO675" s="6">
        <f t="shared" si="84"/>
        <v>0</v>
      </c>
      <c r="AP675" s="9">
        <f>($AL$3*AL675+$AM$3*AM675+$AN$3*AN675+$AO$3*AO675)+$K$3*VLOOKUP(K675,COND!$A$2:$C$7,2,FALSE)+$L$3*VLOOKUP(L675,COND!$A$2:$C$7,3,FALSE)</f>
        <v>-8.3113590485253219</v>
      </c>
      <c r="AQ675" s="28">
        <f t="shared" si="85"/>
        <v>-0.77034594765328179</v>
      </c>
      <c r="AR675" t="str">
        <f t="shared" si="86"/>
        <v>DH</v>
      </c>
      <c r="AS675">
        <v>700</v>
      </c>
      <c r="AT675">
        <v>671</v>
      </c>
      <c r="AV675" t="str">
        <f t="shared" si="87"/>
        <v>Unlikely</v>
      </c>
      <c r="AX675" t="e">
        <f>IF(VLOOKUP($B675,'Draft List'!$D$4:$AC$2598,AX$3,FALSE)&lt;&gt;0,VLOOKUP($B675,'Draft List'!$D$4:$AC$2598,AX$3,FALSE),"")</f>
        <v>#N/A</v>
      </c>
      <c r="AY675" t="e">
        <f>IF(VLOOKUP($B675,'Draft List'!$D$4:$AC$2598,AY$3,FALSE)&lt;&gt;0,VLOOKUP($B675,'Draft List'!$D$4:$AC$2598,AY$3,FALSE),"")</f>
        <v>#N/A</v>
      </c>
      <c r="AZ675" t="e">
        <f>IF(VLOOKUP($B675,'Draft List'!$D$4:$AC$2598,AZ$3,FALSE)&lt;&gt;0,VLOOKUP($B675,'Draft List'!$D$4:$AC$2598,AZ$3,FALSE),"")</f>
        <v>#N/A</v>
      </c>
      <c r="BA675" t="e">
        <f>IF(VLOOKUP($B675,'Draft List'!$D$4:$AC$2598,BA$3,FALSE)&lt;&gt;0,VLOOKUP($B675,'Draft List'!$D$4:$AC$2598,BA$3,FALSE),"")</f>
        <v>#N/A</v>
      </c>
    </row>
    <row r="676" spans="1:53" hidden="1" x14ac:dyDescent="0.25">
      <c r="A676" t="str">
        <f t="shared" si="80"/>
        <v>RPIsao Ogawa24</v>
      </c>
      <c r="B676" t="e">
        <f>VLOOKUP($A676,draft_listing_batters_stats!$A$1:$B$1324,2,FALSE)</f>
        <v>#N/A</v>
      </c>
      <c r="C676" s="1" t="s">
        <v>885</v>
      </c>
      <c r="D676" s="1" t="s">
        <v>1516</v>
      </c>
      <c r="E676" s="1" t="s">
        <v>655</v>
      </c>
      <c r="F676" s="1">
        <v>24</v>
      </c>
      <c r="G676" s="1" t="s">
        <v>58</v>
      </c>
      <c r="H676" s="1" t="s">
        <v>58</v>
      </c>
      <c r="I676" s="1" t="s">
        <v>54</v>
      </c>
      <c r="J676" s="24" t="s">
        <v>54</v>
      </c>
      <c r="K676" s="1" t="s">
        <v>47</v>
      </c>
      <c r="L676" s="24" t="s">
        <v>46</v>
      </c>
      <c r="M676" s="1">
        <v>2</v>
      </c>
      <c r="N676" s="1">
        <v>1</v>
      </c>
      <c r="O676" s="1">
        <v>2</v>
      </c>
      <c r="P676" s="1">
        <v>1</v>
      </c>
      <c r="Q676" s="24">
        <v>2</v>
      </c>
      <c r="R676" s="1">
        <v>2</v>
      </c>
      <c r="S676" s="1">
        <v>2</v>
      </c>
      <c r="T676" s="1">
        <v>2</v>
      </c>
      <c r="U676" s="1">
        <v>1</v>
      </c>
      <c r="V676" s="24">
        <v>4</v>
      </c>
      <c r="W676" s="1">
        <v>5</v>
      </c>
      <c r="X676" s="1">
        <v>2</v>
      </c>
      <c r="Y676" s="24">
        <v>1</v>
      </c>
      <c r="Z676" s="1" t="s">
        <v>48</v>
      </c>
      <c r="AA676" s="1" t="s">
        <v>48</v>
      </c>
      <c r="AB676" s="1" t="s">
        <v>48</v>
      </c>
      <c r="AC676" s="1" t="s">
        <v>48</v>
      </c>
      <c r="AD676" s="1" t="s">
        <v>48</v>
      </c>
      <c r="AE676" s="1" t="s">
        <v>48</v>
      </c>
      <c r="AF676" s="1" t="s">
        <v>48</v>
      </c>
      <c r="AG676" s="24" t="s">
        <v>48</v>
      </c>
      <c r="AH676" s="1">
        <v>5</v>
      </c>
      <c r="AI676" s="1">
        <v>3</v>
      </c>
      <c r="AJ676" s="24">
        <v>2</v>
      </c>
      <c r="AK676" s="36" t="s">
        <v>50</v>
      </c>
      <c r="AL676" s="9">
        <f t="shared" si="81"/>
        <v>-1.6387096797839125</v>
      </c>
      <c r="AM676" s="9">
        <f t="shared" si="82"/>
        <v>-1.5076171205310418</v>
      </c>
      <c r="AN676">
        <f t="shared" si="83"/>
        <v>0</v>
      </c>
      <c r="AO676" s="6">
        <f t="shared" si="84"/>
        <v>0</v>
      </c>
      <c r="AP676" s="9">
        <f>($AL$3*AL676+$AM$3*AM676+$AN$3*AN676+$AO$3*AO676)+$K$3*VLOOKUP(K676,COND!$A$2:$C$7,2,FALSE)+$L$3*VLOOKUP(L676,COND!$A$2:$C$7,3,FALSE)</f>
        <v>-8.3552764143508913</v>
      </c>
      <c r="AQ676" s="28">
        <f t="shared" si="85"/>
        <v>-0.77660752858854087</v>
      </c>
      <c r="AR676" t="str">
        <f t="shared" si="86"/>
        <v>DH</v>
      </c>
      <c r="AS676">
        <v>700</v>
      </c>
      <c r="AT676">
        <v>672</v>
      </c>
      <c r="AV676" t="str">
        <f t="shared" si="87"/>
        <v>Unlikely</v>
      </c>
      <c r="AX676" t="e">
        <f>IF(VLOOKUP($B676,'Draft List'!$D$4:$AC$2598,AX$3,FALSE)&lt;&gt;0,VLOOKUP($B676,'Draft List'!$D$4:$AC$2598,AX$3,FALSE),"")</f>
        <v>#N/A</v>
      </c>
      <c r="AY676" t="e">
        <f>IF(VLOOKUP($B676,'Draft List'!$D$4:$AC$2598,AY$3,FALSE)&lt;&gt;0,VLOOKUP($B676,'Draft List'!$D$4:$AC$2598,AY$3,FALSE),"")</f>
        <v>#N/A</v>
      </c>
      <c r="AZ676" t="e">
        <f>IF(VLOOKUP($B676,'Draft List'!$D$4:$AC$2598,AZ$3,FALSE)&lt;&gt;0,VLOOKUP($B676,'Draft List'!$D$4:$AC$2598,AZ$3,FALSE),"")</f>
        <v>#N/A</v>
      </c>
      <c r="BA676" t="e">
        <f>IF(VLOOKUP($B676,'Draft List'!$D$4:$AC$2598,BA$3,FALSE)&lt;&gt;0,VLOOKUP($B676,'Draft List'!$D$4:$AC$2598,BA$3,FALSE),"")</f>
        <v>#N/A</v>
      </c>
    </row>
    <row r="677" spans="1:53" hidden="1" x14ac:dyDescent="0.25">
      <c r="A677" t="str">
        <f t="shared" si="80"/>
        <v>SPOrlando Barrón23</v>
      </c>
      <c r="B677" t="e">
        <f>VLOOKUP($A677,draft_listing_batters_stats!$A$1:$B$1324,2,FALSE)</f>
        <v>#N/A</v>
      </c>
      <c r="C677" s="1" t="s">
        <v>25</v>
      </c>
      <c r="D677" s="1" t="s">
        <v>444</v>
      </c>
      <c r="E677" s="1" t="s">
        <v>722</v>
      </c>
      <c r="F677" s="1">
        <v>23</v>
      </c>
      <c r="G677" s="1" t="s">
        <v>44</v>
      </c>
      <c r="H677" s="1" t="s">
        <v>44</v>
      </c>
      <c r="I677" s="1" t="s">
        <v>54</v>
      </c>
      <c r="J677" s="24" t="s">
        <v>54</v>
      </c>
      <c r="K677" s="1" t="s">
        <v>47</v>
      </c>
      <c r="L677" s="24" t="s">
        <v>47</v>
      </c>
      <c r="M677" s="1">
        <v>2</v>
      </c>
      <c r="N677" s="1">
        <v>3</v>
      </c>
      <c r="O677" s="1">
        <v>1</v>
      </c>
      <c r="P677" s="1">
        <v>1</v>
      </c>
      <c r="Q677" s="24">
        <v>2</v>
      </c>
      <c r="R677" s="1">
        <v>2</v>
      </c>
      <c r="S677" s="1">
        <v>3</v>
      </c>
      <c r="T677" s="1">
        <v>1</v>
      </c>
      <c r="U677" s="1">
        <v>1</v>
      </c>
      <c r="V677" s="24">
        <v>5</v>
      </c>
      <c r="W677" s="1">
        <v>6</v>
      </c>
      <c r="X677" s="1">
        <v>1</v>
      </c>
      <c r="Y677" s="24">
        <v>1</v>
      </c>
      <c r="Z677" s="1" t="s">
        <v>48</v>
      </c>
      <c r="AA677" s="1" t="s">
        <v>48</v>
      </c>
      <c r="AB677" s="1" t="s">
        <v>48</v>
      </c>
      <c r="AC677" s="1" t="s">
        <v>48</v>
      </c>
      <c r="AD677" s="1" t="s">
        <v>48</v>
      </c>
      <c r="AE677" s="1" t="s">
        <v>48</v>
      </c>
      <c r="AF677" s="1" t="s">
        <v>48</v>
      </c>
      <c r="AG677" s="24" t="s">
        <v>48</v>
      </c>
      <c r="AH677" s="1">
        <v>1</v>
      </c>
      <c r="AI677" s="1">
        <v>1</v>
      </c>
      <c r="AJ677" s="24">
        <v>1</v>
      </c>
      <c r="AK677" s="36" t="s">
        <v>50</v>
      </c>
      <c r="AL677" s="9">
        <f t="shared" si="81"/>
        <v>-1.6196514145704071</v>
      </c>
      <c r="AM677" s="9">
        <f t="shared" si="82"/>
        <v>-1.4996023951191568</v>
      </c>
      <c r="AN677">
        <f t="shared" si="83"/>
        <v>0</v>
      </c>
      <c r="AO677" s="6">
        <f t="shared" si="84"/>
        <v>0</v>
      </c>
      <c r="AP677" s="9">
        <f>($AL$3*AL677+$AM$3*AM677+$AN$3*AN677+$AO$3*AO677)+$K$3*VLOOKUP(K677,COND!$A$2:$C$7,2,FALSE)+$L$3*VLOOKUP(L677,COND!$A$2:$C$7,3,FALSE)</f>
        <v>-8.357193882886925</v>
      </c>
      <c r="AQ677" s="28">
        <f t="shared" si="85"/>
        <v>-0.77688091439398455</v>
      </c>
      <c r="AR677" t="str">
        <f t="shared" si="86"/>
        <v>DH</v>
      </c>
      <c r="AS677">
        <v>700</v>
      </c>
      <c r="AT677">
        <v>673</v>
      </c>
      <c r="AV677" t="str">
        <f t="shared" si="87"/>
        <v>Unlikely</v>
      </c>
      <c r="AX677" t="e">
        <f>IF(VLOOKUP($B677,'Draft List'!$D$4:$AC$2598,AX$3,FALSE)&lt;&gt;0,VLOOKUP($B677,'Draft List'!$D$4:$AC$2598,AX$3,FALSE),"")</f>
        <v>#N/A</v>
      </c>
      <c r="AY677" t="e">
        <f>IF(VLOOKUP($B677,'Draft List'!$D$4:$AC$2598,AY$3,FALSE)&lt;&gt;0,VLOOKUP($B677,'Draft List'!$D$4:$AC$2598,AY$3,FALSE),"")</f>
        <v>#N/A</v>
      </c>
      <c r="AZ677" t="e">
        <f>IF(VLOOKUP($B677,'Draft List'!$D$4:$AC$2598,AZ$3,FALSE)&lt;&gt;0,VLOOKUP($B677,'Draft List'!$D$4:$AC$2598,AZ$3,FALSE),"")</f>
        <v>#N/A</v>
      </c>
      <c r="BA677" t="e">
        <f>IF(VLOOKUP($B677,'Draft List'!$D$4:$AC$2598,BA$3,FALSE)&lt;&gt;0,VLOOKUP($B677,'Draft List'!$D$4:$AC$2598,BA$3,FALSE),"")</f>
        <v>#N/A</v>
      </c>
    </row>
    <row r="678" spans="1:53" hidden="1" x14ac:dyDescent="0.25">
      <c r="A678" t="str">
        <f t="shared" si="80"/>
        <v>RPMoronobu Chikafuji23</v>
      </c>
      <c r="B678" t="e">
        <f>VLOOKUP($A678,draft_listing_batters_stats!$A$1:$B$1324,2,FALSE)</f>
        <v>#N/A</v>
      </c>
      <c r="C678" s="1" t="s">
        <v>885</v>
      </c>
      <c r="D678" s="1" t="s">
        <v>1091</v>
      </c>
      <c r="E678" s="1" t="s">
        <v>670</v>
      </c>
      <c r="F678" s="1">
        <v>23</v>
      </c>
      <c r="G678" s="1" t="s">
        <v>44</v>
      </c>
      <c r="H678" s="1" t="s">
        <v>44</v>
      </c>
      <c r="I678" s="1" t="s">
        <v>54</v>
      </c>
      <c r="J678" s="24" t="s">
        <v>54</v>
      </c>
      <c r="K678" s="1" t="s">
        <v>47</v>
      </c>
      <c r="L678" s="24" t="s">
        <v>47</v>
      </c>
      <c r="M678" s="1">
        <v>2</v>
      </c>
      <c r="N678" s="1">
        <v>1</v>
      </c>
      <c r="O678" s="1">
        <v>1</v>
      </c>
      <c r="P678" s="1">
        <v>2</v>
      </c>
      <c r="Q678" s="24">
        <v>1</v>
      </c>
      <c r="R678" s="1">
        <v>2</v>
      </c>
      <c r="S678" s="1">
        <v>2</v>
      </c>
      <c r="T678" s="1">
        <v>1</v>
      </c>
      <c r="U678" s="1">
        <v>2</v>
      </c>
      <c r="V678" s="24">
        <v>4</v>
      </c>
      <c r="W678" s="1">
        <v>9</v>
      </c>
      <c r="X678" s="1">
        <v>1</v>
      </c>
      <c r="Y678" s="24">
        <v>1</v>
      </c>
      <c r="Z678" s="1" t="s">
        <v>48</v>
      </c>
      <c r="AA678" s="1" t="s">
        <v>48</v>
      </c>
      <c r="AB678" s="1" t="s">
        <v>48</v>
      </c>
      <c r="AC678" s="1" t="s">
        <v>48</v>
      </c>
      <c r="AD678" s="1" t="s">
        <v>48</v>
      </c>
      <c r="AE678" s="1" t="s">
        <v>48</v>
      </c>
      <c r="AF678" s="1" t="s">
        <v>48</v>
      </c>
      <c r="AG678" s="24" t="s">
        <v>48</v>
      </c>
      <c r="AH678" s="1">
        <v>1</v>
      </c>
      <c r="AI678" s="1">
        <v>1</v>
      </c>
      <c r="AJ678" s="24">
        <v>2</v>
      </c>
      <c r="AK678" s="36" t="s">
        <v>50</v>
      </c>
      <c r="AL678" s="9">
        <f t="shared" si="81"/>
        <v>-1.6720779636153162</v>
      </c>
      <c r="AM678" s="9">
        <f t="shared" si="82"/>
        <v>-1.5009690645453624</v>
      </c>
      <c r="AN678">
        <f t="shared" si="83"/>
        <v>0</v>
      </c>
      <c r="AO678" s="6">
        <f t="shared" si="84"/>
        <v>0</v>
      </c>
      <c r="AP678" s="9">
        <f>($AL$3*AL678+$AM$3*AM678+$AN$3*AN678+$AO$3*AO678)+$K$3*VLOOKUP(K678,COND!$A$2:$C$7,2,FALSE)+$L$3*VLOOKUP(L678,COND!$A$2:$C$7,3,FALSE)</f>
        <v>-8.3788365709058787</v>
      </c>
      <c r="AQ678" s="28">
        <f t="shared" si="85"/>
        <v>-0.77996665143990584</v>
      </c>
      <c r="AR678" t="str">
        <f t="shared" si="86"/>
        <v>DH</v>
      </c>
      <c r="AS678">
        <v>700</v>
      </c>
      <c r="AT678">
        <v>674</v>
      </c>
      <c r="AV678" t="str">
        <f t="shared" si="87"/>
        <v>Unlikely</v>
      </c>
      <c r="AX678" t="e">
        <f>IF(VLOOKUP($B678,'Draft List'!$D$4:$AC$2598,AX$3,FALSE)&lt;&gt;0,VLOOKUP($B678,'Draft List'!$D$4:$AC$2598,AX$3,FALSE),"")</f>
        <v>#N/A</v>
      </c>
      <c r="AY678" t="e">
        <f>IF(VLOOKUP($B678,'Draft List'!$D$4:$AC$2598,AY$3,FALSE)&lt;&gt;0,VLOOKUP($B678,'Draft List'!$D$4:$AC$2598,AY$3,FALSE),"")</f>
        <v>#N/A</v>
      </c>
      <c r="AZ678" t="e">
        <f>IF(VLOOKUP($B678,'Draft List'!$D$4:$AC$2598,AZ$3,FALSE)&lt;&gt;0,VLOOKUP($B678,'Draft List'!$D$4:$AC$2598,AZ$3,FALSE),"")</f>
        <v>#N/A</v>
      </c>
      <c r="BA678" t="e">
        <f>IF(VLOOKUP($B678,'Draft List'!$D$4:$AC$2598,BA$3,FALSE)&lt;&gt;0,VLOOKUP($B678,'Draft List'!$D$4:$AC$2598,BA$3,FALSE),"")</f>
        <v>#N/A</v>
      </c>
    </row>
    <row r="679" spans="1:53" hidden="1" x14ac:dyDescent="0.25">
      <c r="A679" t="str">
        <f t="shared" si="80"/>
        <v>RPJesús Rodríguez18</v>
      </c>
      <c r="B679" t="e">
        <f>VLOOKUP($A679,draft_listing_batters_stats!$A$1:$B$1324,2,FALSE)</f>
        <v>#N/A</v>
      </c>
      <c r="C679" s="1" t="s">
        <v>885</v>
      </c>
      <c r="D679" s="1" t="s">
        <v>152</v>
      </c>
      <c r="E679" s="1" t="s">
        <v>225</v>
      </c>
      <c r="F679" s="1">
        <v>18</v>
      </c>
      <c r="G679" s="1" t="s">
        <v>68</v>
      </c>
      <c r="H679" s="1" t="s">
        <v>44</v>
      </c>
      <c r="I679" s="1" t="s">
        <v>54</v>
      </c>
      <c r="J679" s="24" t="s">
        <v>54</v>
      </c>
      <c r="K679" s="1" t="s">
        <v>46</v>
      </c>
      <c r="L679" s="24" t="s">
        <v>51</v>
      </c>
      <c r="M679" s="1">
        <v>1</v>
      </c>
      <c r="N679" s="1">
        <v>1</v>
      </c>
      <c r="O679" s="1">
        <v>2</v>
      </c>
      <c r="P679" s="1">
        <v>1</v>
      </c>
      <c r="Q679" s="24">
        <v>1</v>
      </c>
      <c r="R679" s="1">
        <v>1</v>
      </c>
      <c r="S679" s="1">
        <v>3</v>
      </c>
      <c r="T679" s="1">
        <v>4</v>
      </c>
      <c r="U679" s="1">
        <v>2</v>
      </c>
      <c r="V679" s="24">
        <v>4</v>
      </c>
      <c r="W679" s="1">
        <v>4</v>
      </c>
      <c r="X679" s="1">
        <v>3</v>
      </c>
      <c r="Y679" s="24">
        <v>1</v>
      </c>
      <c r="Z679" s="1" t="s">
        <v>48</v>
      </c>
      <c r="AA679" s="1" t="s">
        <v>48</v>
      </c>
      <c r="AB679" s="1" t="s">
        <v>48</v>
      </c>
      <c r="AC679" s="1" t="s">
        <v>48</v>
      </c>
      <c r="AD679" s="1" t="s">
        <v>48</v>
      </c>
      <c r="AE679" s="1" t="s">
        <v>48</v>
      </c>
      <c r="AF679" s="1" t="s">
        <v>48</v>
      </c>
      <c r="AG679" s="24" t="s">
        <v>48</v>
      </c>
      <c r="AH679" s="1">
        <v>1</v>
      </c>
      <c r="AI679" s="1">
        <v>1</v>
      </c>
      <c r="AJ679" s="24">
        <v>2</v>
      </c>
      <c r="AK679" s="36" t="s">
        <v>859</v>
      </c>
      <c r="AL679" s="9">
        <f t="shared" si="81"/>
        <v>-2.0012818558036707</v>
      </c>
      <c r="AM679" s="9">
        <f t="shared" si="82"/>
        <v>-1.5232805390576287</v>
      </c>
      <c r="AN679">
        <f t="shared" si="83"/>
        <v>0</v>
      </c>
      <c r="AO679" s="6">
        <f t="shared" si="84"/>
        <v>0</v>
      </c>
      <c r="AP679" s="9">
        <f>($AL$3*AL679+$AM$3*AM679+$AN$3*AN679+$AO$3*AO679)+$K$3*VLOOKUP(K679,COND!$A$2:$C$7,2,FALSE)+$L$3*VLOOKUP(L679,COND!$A$2:$C$7,3,FALSE)</f>
        <v>-8.3794946542719142</v>
      </c>
      <c r="AQ679" s="28">
        <f t="shared" si="85"/>
        <v>-0.78006047861239491</v>
      </c>
      <c r="AR679" t="str">
        <f t="shared" si="86"/>
        <v>DH</v>
      </c>
      <c r="AS679">
        <v>700</v>
      </c>
      <c r="AT679">
        <v>675</v>
      </c>
      <c r="AV679" t="str">
        <f t="shared" si="87"/>
        <v>Unlikely</v>
      </c>
      <c r="AX679" t="e">
        <f>IF(VLOOKUP($B679,'Draft List'!$D$4:$AC$2598,AX$3,FALSE)&lt;&gt;0,VLOOKUP($B679,'Draft List'!$D$4:$AC$2598,AX$3,FALSE),"")</f>
        <v>#N/A</v>
      </c>
      <c r="AY679" t="e">
        <f>IF(VLOOKUP($B679,'Draft List'!$D$4:$AC$2598,AY$3,FALSE)&lt;&gt;0,VLOOKUP($B679,'Draft List'!$D$4:$AC$2598,AY$3,FALSE),"")</f>
        <v>#N/A</v>
      </c>
      <c r="AZ679" t="e">
        <f>IF(VLOOKUP($B679,'Draft List'!$D$4:$AC$2598,AZ$3,FALSE)&lt;&gt;0,VLOOKUP($B679,'Draft List'!$D$4:$AC$2598,AZ$3,FALSE),"")</f>
        <v>#N/A</v>
      </c>
      <c r="BA679" t="e">
        <f>IF(VLOOKUP($B679,'Draft List'!$D$4:$AC$2598,BA$3,FALSE)&lt;&gt;0,VLOOKUP($B679,'Draft List'!$D$4:$AC$2598,BA$3,FALSE),"")</f>
        <v>#N/A</v>
      </c>
    </row>
    <row r="680" spans="1:53" hidden="1" x14ac:dyDescent="0.25">
      <c r="A680" t="str">
        <f t="shared" si="80"/>
        <v>RPTravis Brown21</v>
      </c>
      <c r="B680" t="e">
        <f>VLOOKUP($A680,draft_listing_batters_stats!$A$1:$B$1324,2,FALSE)</f>
        <v>#N/A</v>
      </c>
      <c r="C680" s="1" t="s">
        <v>885</v>
      </c>
      <c r="D680" s="1" t="s">
        <v>552</v>
      </c>
      <c r="E680" s="1" t="s">
        <v>146</v>
      </c>
      <c r="F680" s="1">
        <v>21</v>
      </c>
      <c r="G680" s="1" t="s">
        <v>58</v>
      </c>
      <c r="H680" s="1" t="s">
        <v>44</v>
      </c>
      <c r="I680" s="1" t="s">
        <v>54</v>
      </c>
      <c r="J680" s="24" t="s">
        <v>54</v>
      </c>
      <c r="K680" s="1" t="s">
        <v>47</v>
      </c>
      <c r="L680" s="24" t="s">
        <v>47</v>
      </c>
      <c r="M680" s="1">
        <v>2</v>
      </c>
      <c r="N680" s="1">
        <v>1</v>
      </c>
      <c r="O680" s="1">
        <v>2</v>
      </c>
      <c r="P680" s="1">
        <v>1</v>
      </c>
      <c r="Q680" s="24">
        <v>2</v>
      </c>
      <c r="R680" s="1">
        <v>2</v>
      </c>
      <c r="S680" s="1">
        <v>2</v>
      </c>
      <c r="T680" s="1">
        <v>3</v>
      </c>
      <c r="U680" s="1">
        <v>1</v>
      </c>
      <c r="V680" s="24">
        <v>2</v>
      </c>
      <c r="W680" s="1">
        <v>3</v>
      </c>
      <c r="X680" s="1">
        <v>4</v>
      </c>
      <c r="Y680" s="24">
        <v>1</v>
      </c>
      <c r="Z680" s="1" t="s">
        <v>48</v>
      </c>
      <c r="AA680" s="1" t="s">
        <v>48</v>
      </c>
      <c r="AB680" s="1" t="s">
        <v>48</v>
      </c>
      <c r="AC680" s="1" t="s">
        <v>48</v>
      </c>
      <c r="AD680" s="1" t="s">
        <v>48</v>
      </c>
      <c r="AE680" s="1" t="s">
        <v>48</v>
      </c>
      <c r="AF680" s="1" t="s">
        <v>48</v>
      </c>
      <c r="AG680" s="24" t="s">
        <v>48</v>
      </c>
      <c r="AH680" s="1">
        <v>5</v>
      </c>
      <c r="AI680" s="1">
        <v>7</v>
      </c>
      <c r="AJ680" s="24">
        <v>6</v>
      </c>
      <c r="AK680" s="36" t="s">
        <v>881</v>
      </c>
      <c r="AL680" s="9">
        <f t="shared" si="81"/>
        <v>-1.6387096797839125</v>
      </c>
      <c r="AM680" s="9">
        <f t="shared" si="82"/>
        <v>-1.5045883061413072</v>
      </c>
      <c r="AN680">
        <f t="shared" si="83"/>
        <v>0</v>
      </c>
      <c r="AO680" s="6">
        <f t="shared" si="84"/>
        <v>0</v>
      </c>
      <c r="AP680" s="9">
        <f>($AL$3*AL680+$AM$3*AM680+$AN$3*AN680+$AO$3*AO680)+$K$3*VLOOKUP(K680,COND!$A$2:$C$7,2,FALSE)+$L$3*VLOOKUP(L680,COND!$A$2:$C$7,3,FALSE)</f>
        <v>-8.418930641674077</v>
      </c>
      <c r="AQ680" s="28">
        <f t="shared" si="85"/>
        <v>-0.78568312064109169</v>
      </c>
      <c r="AR680" t="str">
        <f t="shared" si="86"/>
        <v>DH</v>
      </c>
      <c r="AS680">
        <v>700</v>
      </c>
      <c r="AT680">
        <v>676</v>
      </c>
      <c r="AV680" t="str">
        <f t="shared" si="87"/>
        <v>Unlikely</v>
      </c>
      <c r="AX680" t="e">
        <f>IF(VLOOKUP($B680,'Draft List'!$D$4:$AC$2598,AX$3,FALSE)&lt;&gt;0,VLOOKUP($B680,'Draft List'!$D$4:$AC$2598,AX$3,FALSE),"")</f>
        <v>#N/A</v>
      </c>
      <c r="AY680" t="e">
        <f>IF(VLOOKUP($B680,'Draft List'!$D$4:$AC$2598,AY$3,FALSE)&lt;&gt;0,VLOOKUP($B680,'Draft List'!$D$4:$AC$2598,AY$3,FALSE),"")</f>
        <v>#N/A</v>
      </c>
      <c r="AZ680" t="e">
        <f>IF(VLOOKUP($B680,'Draft List'!$D$4:$AC$2598,AZ$3,FALSE)&lt;&gt;0,VLOOKUP($B680,'Draft List'!$D$4:$AC$2598,AZ$3,FALSE),"")</f>
        <v>#N/A</v>
      </c>
      <c r="BA680" t="e">
        <f>IF(VLOOKUP($B680,'Draft List'!$D$4:$AC$2598,BA$3,FALSE)&lt;&gt;0,VLOOKUP($B680,'Draft List'!$D$4:$AC$2598,BA$3,FALSE),"")</f>
        <v>#N/A</v>
      </c>
    </row>
    <row r="681" spans="1:53" hidden="1" x14ac:dyDescent="0.25">
      <c r="A681" t="str">
        <f t="shared" si="80"/>
        <v>C-Leslie Johnson22</v>
      </c>
      <c r="B681">
        <f>VLOOKUP($A681,draft_listing_batters_stats!$A$1:$B$1324,2,FALSE)</f>
        <v>7810</v>
      </c>
      <c r="C681" s="1" t="s">
        <v>93</v>
      </c>
      <c r="D681" s="1" t="s">
        <v>1286</v>
      </c>
      <c r="E681" s="1" t="s">
        <v>153</v>
      </c>
      <c r="F681" s="1">
        <v>22</v>
      </c>
      <c r="G681" s="1" t="s">
        <v>44</v>
      </c>
      <c r="H681" s="1" t="s">
        <v>44</v>
      </c>
      <c r="I681" s="1" t="s">
        <v>54</v>
      </c>
      <c r="J681" s="24" t="s">
        <v>54</v>
      </c>
      <c r="K681" s="1" t="s">
        <v>46</v>
      </c>
      <c r="L681" s="24" t="s">
        <v>47</v>
      </c>
      <c r="M681" s="1">
        <v>1</v>
      </c>
      <c r="N681" s="1">
        <v>3</v>
      </c>
      <c r="O681" s="1">
        <v>2</v>
      </c>
      <c r="P681" s="1">
        <v>2</v>
      </c>
      <c r="Q681" s="24">
        <v>1</v>
      </c>
      <c r="R681" s="1">
        <v>1</v>
      </c>
      <c r="S681" s="1">
        <v>3</v>
      </c>
      <c r="T681" s="1">
        <v>3</v>
      </c>
      <c r="U681" s="1">
        <v>3</v>
      </c>
      <c r="V681" s="24">
        <v>1</v>
      </c>
      <c r="W681" s="1">
        <v>4</v>
      </c>
      <c r="X681" s="1">
        <v>4</v>
      </c>
      <c r="Y681" s="24">
        <v>6</v>
      </c>
      <c r="Z681" s="1">
        <v>5</v>
      </c>
      <c r="AA681" s="1">
        <v>1</v>
      </c>
      <c r="AB681" s="1" t="s">
        <v>48</v>
      </c>
      <c r="AC681" s="1" t="s">
        <v>48</v>
      </c>
      <c r="AD681" s="1" t="s">
        <v>48</v>
      </c>
      <c r="AE681" s="1" t="s">
        <v>48</v>
      </c>
      <c r="AF681" s="1" t="s">
        <v>48</v>
      </c>
      <c r="AG681" s="24" t="s">
        <v>48</v>
      </c>
      <c r="AH681" s="1">
        <v>2</v>
      </c>
      <c r="AI681" s="1">
        <v>1</v>
      </c>
      <c r="AJ681" s="24">
        <v>2</v>
      </c>
      <c r="AK681" s="36" t="s">
        <v>48</v>
      </c>
      <c r="AL681" s="9">
        <f t="shared" si="81"/>
        <v>-1.8094525465566824</v>
      </c>
      <c r="AM681" s="9">
        <f t="shared" si="82"/>
        <v>-1.6366815025231998</v>
      </c>
      <c r="AN681">
        <f t="shared" si="83"/>
        <v>0</v>
      </c>
      <c r="AO681" s="6">
        <f t="shared" si="84"/>
        <v>1.5</v>
      </c>
      <c r="AP681" s="9">
        <f>($AL$3*AL681+$AM$3*AM681+$AN$3*AN681+$AO$3*AO681)+$K$3*VLOOKUP(K681,COND!$A$2:$C$7,2,FALSE)+$L$3*VLOOKUP(L681,COND!$A$2:$C$7,3,FALSE)</f>
        <v>-8.4211232849340671</v>
      </c>
      <c r="AQ681" s="28">
        <f t="shared" si="85"/>
        <v>-0.78599573987442883</v>
      </c>
      <c r="AR681" t="str">
        <f t="shared" si="86"/>
        <v>C</v>
      </c>
      <c r="AS681">
        <v>700</v>
      </c>
      <c r="AT681">
        <v>677</v>
      </c>
      <c r="AV681" t="str">
        <f t="shared" si="87"/>
        <v>Unlikely</v>
      </c>
      <c r="AX681" t="str">
        <f>IF(VLOOKUP($B681,'Draft List'!$D$4:$AC$2598,AX$3,FALSE)&lt;&gt;0,VLOOKUP($B681,'Draft List'!$D$4:$AC$2598,AX$3,FALSE),"")</f>
        <v/>
      </c>
      <c r="AY681" t="str">
        <f>IF(VLOOKUP($B681,'Draft List'!$D$4:$AC$2598,AY$3,FALSE)&lt;&gt;0,VLOOKUP($B681,'Draft List'!$D$4:$AC$2598,AY$3,FALSE),"")</f>
        <v/>
      </c>
      <c r="AZ681" t="str">
        <f>IF(VLOOKUP($B681,'Draft List'!$D$4:$AC$2598,AZ$3,FALSE)&lt;&gt;0,VLOOKUP($B681,'Draft List'!$D$4:$AC$2598,AZ$3,FALSE),"")</f>
        <v/>
      </c>
      <c r="BA681" t="str">
        <f>IF(VLOOKUP($B681,'Draft List'!$D$4:$AC$2598,BA$3,FALSE)&lt;&gt;0,VLOOKUP($B681,'Draft List'!$D$4:$AC$2598,BA$3,FALSE),"")</f>
        <v/>
      </c>
    </row>
    <row r="682" spans="1:53" hidden="1" x14ac:dyDescent="0.25">
      <c r="A682" t="str">
        <f t="shared" si="80"/>
        <v>LFAntónio Peña18</v>
      </c>
      <c r="B682">
        <f>VLOOKUP($A682,draft_listing_batters_stats!$A$1:$B$1324,2,FALSE)</f>
        <v>1303</v>
      </c>
      <c r="C682" s="1" t="s">
        <v>55</v>
      </c>
      <c r="D682" s="1" t="s">
        <v>193</v>
      </c>
      <c r="E682" s="1" t="s">
        <v>1547</v>
      </c>
      <c r="F682" s="1">
        <v>18</v>
      </c>
      <c r="G682" s="1" t="s">
        <v>58</v>
      </c>
      <c r="H682" s="1" t="s">
        <v>44</v>
      </c>
      <c r="I682" s="1" t="s">
        <v>54</v>
      </c>
      <c r="J682" s="24" t="s">
        <v>54</v>
      </c>
      <c r="K682" s="1" t="s">
        <v>47</v>
      </c>
      <c r="L682" s="24" t="s">
        <v>46</v>
      </c>
      <c r="M682" s="1">
        <v>1</v>
      </c>
      <c r="N682" s="1">
        <v>1</v>
      </c>
      <c r="O682" s="1">
        <v>1</v>
      </c>
      <c r="P682" s="1">
        <v>1</v>
      </c>
      <c r="Q682" s="24">
        <v>2</v>
      </c>
      <c r="R682" s="1">
        <v>1</v>
      </c>
      <c r="S682" s="1">
        <v>2</v>
      </c>
      <c r="T682" s="1">
        <v>1</v>
      </c>
      <c r="U682" s="1">
        <v>5</v>
      </c>
      <c r="V682" s="24">
        <v>5</v>
      </c>
      <c r="W682" s="1">
        <v>5</v>
      </c>
      <c r="X682" s="1">
        <v>7</v>
      </c>
      <c r="Y682" s="24">
        <v>1</v>
      </c>
      <c r="Z682" s="1" t="s">
        <v>48</v>
      </c>
      <c r="AA682" s="1" t="s">
        <v>48</v>
      </c>
      <c r="AB682" s="1">
        <v>1</v>
      </c>
      <c r="AC682" s="1" t="s">
        <v>48</v>
      </c>
      <c r="AD682" s="1">
        <v>1</v>
      </c>
      <c r="AE682" s="1">
        <v>3</v>
      </c>
      <c r="AF682" s="1" t="s">
        <v>48</v>
      </c>
      <c r="AG682" s="24" t="s">
        <v>48</v>
      </c>
      <c r="AH682" s="1">
        <v>4</v>
      </c>
      <c r="AI682" s="1">
        <v>3</v>
      </c>
      <c r="AJ682" s="24">
        <v>6</v>
      </c>
      <c r="AK682" s="36" t="s">
        <v>826</v>
      </c>
      <c r="AL682" s="9">
        <f t="shared" si="81"/>
        <v>-2.0443270100104884</v>
      </c>
      <c r="AM682" s="9">
        <f t="shared" si="82"/>
        <v>-1.5143799109022105</v>
      </c>
      <c r="AN682">
        <f t="shared" si="83"/>
        <v>0</v>
      </c>
      <c r="AO682" s="6">
        <f t="shared" si="84"/>
        <v>0</v>
      </c>
      <c r="AP682" s="9">
        <f>($AL$3*AL682+$AM$3*AM682+$AN$3*AN682+$AO$3*AO682)+$K$3*VLOOKUP(K682,COND!$A$2:$C$7,2,FALSE)+$L$3*VLOOKUP(L682,COND!$A$2:$C$7,3,FALSE)</f>
        <v>-8.4769916318275751</v>
      </c>
      <c r="AQ682" s="28">
        <f t="shared" si="85"/>
        <v>-0.79396124894394493</v>
      </c>
      <c r="AR682" t="str">
        <f t="shared" si="86"/>
        <v>2B</v>
      </c>
      <c r="AS682">
        <v>700</v>
      </c>
      <c r="AT682">
        <v>678</v>
      </c>
      <c r="AV682" t="str">
        <f t="shared" si="87"/>
        <v>Unlikely</v>
      </c>
      <c r="AX682">
        <f>IF(VLOOKUP($B682,'Draft List'!$D$4:$AC$2598,AX$3,FALSE)&lt;&gt;0,VLOOKUP($B682,'Draft List'!$D$4:$AC$2598,AX$3,FALSE),"")</f>
        <v>290</v>
      </c>
      <c r="AY682">
        <f>IF(VLOOKUP($B682,'Draft List'!$D$4:$AC$2598,AY$3,FALSE)&lt;&gt;0,VLOOKUP($B682,'Draft List'!$D$4:$AC$2598,AY$3,FALSE),"")</f>
        <v>11</v>
      </c>
      <c r="AZ682">
        <f>IF(VLOOKUP($B682,'Draft List'!$D$4:$AC$2598,AZ$3,FALSE)&lt;&gt;0,VLOOKUP($B682,'Draft List'!$D$4:$AC$2598,AZ$3,FALSE),"")</f>
        <v>24</v>
      </c>
      <c r="BA682" t="str">
        <f>IF(VLOOKUP($B682,'Draft List'!$D$4:$AC$2598,BA$3,FALSE)&lt;&gt;0,VLOOKUP($B682,'Draft List'!$D$4:$AC$2598,BA$3,FALSE),"")</f>
        <v>Aurora Borealis</v>
      </c>
    </row>
    <row r="683" spans="1:53" hidden="1" x14ac:dyDescent="0.25">
      <c r="A683" t="str">
        <f t="shared" si="80"/>
        <v>RPMike Springer23</v>
      </c>
      <c r="B683" t="e">
        <f>VLOOKUP($A683,draft_listing_batters_stats!$A$1:$B$1324,2,FALSE)</f>
        <v>#N/A</v>
      </c>
      <c r="C683" s="1" t="s">
        <v>885</v>
      </c>
      <c r="D683" s="1" t="s">
        <v>159</v>
      </c>
      <c r="E683" s="1" t="s">
        <v>1656</v>
      </c>
      <c r="F683" s="1">
        <v>23</v>
      </c>
      <c r="G683" s="1" t="s">
        <v>44</v>
      </c>
      <c r="H683" s="1" t="s">
        <v>44</v>
      </c>
      <c r="I683" s="1" t="s">
        <v>54</v>
      </c>
      <c r="J683" s="24" t="s">
        <v>54</v>
      </c>
      <c r="K683" s="1" t="s">
        <v>46</v>
      </c>
      <c r="L683" s="24" t="s">
        <v>46</v>
      </c>
      <c r="M683" s="1">
        <v>2</v>
      </c>
      <c r="N683" s="1">
        <v>2</v>
      </c>
      <c r="O683" s="1">
        <v>1</v>
      </c>
      <c r="P683" s="1">
        <v>1</v>
      </c>
      <c r="Q683" s="24">
        <v>2</v>
      </c>
      <c r="R683" s="1">
        <v>2</v>
      </c>
      <c r="S683" s="1">
        <v>4</v>
      </c>
      <c r="T683" s="1">
        <v>1</v>
      </c>
      <c r="U683" s="1">
        <v>1</v>
      </c>
      <c r="V683" s="24">
        <v>3</v>
      </c>
      <c r="W683" s="1">
        <v>7</v>
      </c>
      <c r="X683" s="1">
        <v>4</v>
      </c>
      <c r="Y683" s="24">
        <v>1</v>
      </c>
      <c r="Z683" s="1" t="s">
        <v>48</v>
      </c>
      <c r="AA683" s="1" t="s">
        <v>48</v>
      </c>
      <c r="AB683" s="1" t="s">
        <v>48</v>
      </c>
      <c r="AC683" s="1" t="s">
        <v>48</v>
      </c>
      <c r="AD683" s="1" t="s">
        <v>48</v>
      </c>
      <c r="AE683" s="1" t="s">
        <v>48</v>
      </c>
      <c r="AF683" s="1" t="s">
        <v>48</v>
      </c>
      <c r="AG683" s="24" t="s">
        <v>48</v>
      </c>
      <c r="AH683" s="1">
        <v>1</v>
      </c>
      <c r="AI683" s="1">
        <v>1</v>
      </c>
      <c r="AJ683" s="24">
        <v>1</v>
      </c>
      <c r="AK683" s="36" t="s">
        <v>918</v>
      </c>
      <c r="AL683" s="9">
        <f t="shared" si="81"/>
        <v>-1.6707112941891105</v>
      </c>
      <c r="AM683" s="9">
        <f t="shared" si="82"/>
        <v>-1.52857519513462</v>
      </c>
      <c r="AN683">
        <f t="shared" si="83"/>
        <v>0</v>
      </c>
      <c r="AO683" s="6">
        <f t="shared" si="84"/>
        <v>0</v>
      </c>
      <c r="AP683" s="9">
        <f>($AL$3*AL683+$AM$3*AM683+$AN$3*AN683+$AO$3*AO683)+$K$3*VLOOKUP(K683,COND!$A$2:$C$7,2,FALSE)+$L$3*VLOOKUP(L683,COND!$A$2:$C$7,3,FALSE)</f>
        <v>-8.5099734710343533</v>
      </c>
      <c r="AQ683" s="28">
        <f t="shared" si="85"/>
        <v>-0.79866368160821699</v>
      </c>
      <c r="AR683" t="str">
        <f t="shared" si="86"/>
        <v>DH</v>
      </c>
      <c r="AS683">
        <v>700</v>
      </c>
      <c r="AT683">
        <v>679</v>
      </c>
      <c r="AV683" t="str">
        <f t="shared" si="87"/>
        <v>Unlikely</v>
      </c>
      <c r="AX683" t="e">
        <f>IF(VLOOKUP($B683,'Draft List'!$D$4:$AC$2598,AX$3,FALSE)&lt;&gt;0,VLOOKUP($B683,'Draft List'!$D$4:$AC$2598,AX$3,FALSE),"")</f>
        <v>#N/A</v>
      </c>
      <c r="AY683" t="e">
        <f>IF(VLOOKUP($B683,'Draft List'!$D$4:$AC$2598,AY$3,FALSE)&lt;&gt;0,VLOOKUP($B683,'Draft List'!$D$4:$AC$2598,AY$3,FALSE),"")</f>
        <v>#N/A</v>
      </c>
      <c r="AZ683" t="e">
        <f>IF(VLOOKUP($B683,'Draft List'!$D$4:$AC$2598,AZ$3,FALSE)&lt;&gt;0,VLOOKUP($B683,'Draft List'!$D$4:$AC$2598,AZ$3,FALSE),"")</f>
        <v>#N/A</v>
      </c>
      <c r="BA683" t="e">
        <f>IF(VLOOKUP($B683,'Draft List'!$D$4:$AC$2598,BA$3,FALSE)&lt;&gt;0,VLOOKUP($B683,'Draft List'!$D$4:$AC$2598,BA$3,FALSE),"")</f>
        <v>#N/A</v>
      </c>
    </row>
    <row r="684" spans="1:53" hidden="1" x14ac:dyDescent="0.25">
      <c r="A684" t="str">
        <f t="shared" si="80"/>
        <v>2BGeorge Cole18</v>
      </c>
      <c r="B684">
        <f>VLOOKUP($A684,draft_listing_batters_stats!$A$1:$B$1324,2,FALSE)</f>
        <v>6361</v>
      </c>
      <c r="C684" s="1" t="s">
        <v>78</v>
      </c>
      <c r="D684" s="1" t="s">
        <v>276</v>
      </c>
      <c r="E684" s="1" t="s">
        <v>449</v>
      </c>
      <c r="F684" s="1">
        <v>18</v>
      </c>
      <c r="G684" s="1" t="s">
        <v>44</v>
      </c>
      <c r="H684" s="1" t="s">
        <v>44</v>
      </c>
      <c r="I684" s="1" t="s">
        <v>54</v>
      </c>
      <c r="J684" s="24" t="s">
        <v>54</v>
      </c>
      <c r="K684" s="1" t="s">
        <v>47</v>
      </c>
      <c r="L684" s="24" t="s">
        <v>46</v>
      </c>
      <c r="M684" s="1">
        <v>1</v>
      </c>
      <c r="N684" s="1">
        <v>1</v>
      </c>
      <c r="O684" s="1">
        <v>1</v>
      </c>
      <c r="P684" s="1">
        <v>1</v>
      </c>
      <c r="Q684" s="24">
        <v>1</v>
      </c>
      <c r="R684" s="1">
        <v>1</v>
      </c>
      <c r="S684" s="1">
        <v>3</v>
      </c>
      <c r="T684" s="1">
        <v>4</v>
      </c>
      <c r="U684" s="1">
        <v>1</v>
      </c>
      <c r="V684" s="24">
        <v>6</v>
      </c>
      <c r="W684" s="1">
        <v>4</v>
      </c>
      <c r="X684" s="1">
        <v>5</v>
      </c>
      <c r="Y684" s="24">
        <v>1</v>
      </c>
      <c r="Z684" s="1" t="s">
        <v>48</v>
      </c>
      <c r="AA684" s="1" t="s">
        <v>48</v>
      </c>
      <c r="AB684" s="1">
        <v>2</v>
      </c>
      <c r="AC684" s="1" t="s">
        <v>48</v>
      </c>
      <c r="AD684" s="1">
        <v>1</v>
      </c>
      <c r="AE684" s="1" t="s">
        <v>48</v>
      </c>
      <c r="AF684" s="1" t="s">
        <v>48</v>
      </c>
      <c r="AG684" s="24" t="s">
        <v>48</v>
      </c>
      <c r="AH684" s="1">
        <v>4</v>
      </c>
      <c r="AI684" s="1">
        <v>8</v>
      </c>
      <c r="AJ684" s="24">
        <v>5</v>
      </c>
      <c r="AK684" s="36" t="s">
        <v>826</v>
      </c>
      <c r="AL684" s="9">
        <f t="shared" si="81"/>
        <v>-2.0843433498275723</v>
      </c>
      <c r="AM684" s="9">
        <f t="shared" si="82"/>
        <v>-1.5329574094330429</v>
      </c>
      <c r="AN684">
        <f t="shared" si="83"/>
        <v>1</v>
      </c>
      <c r="AO684" s="6">
        <f t="shared" si="84"/>
        <v>0</v>
      </c>
      <c r="AP684" s="9">
        <f>($AL$3*AL684+$AM$3*AM684+$AN$3*AN684+$AO$3*AO684)+$K$3*VLOOKUP(K684,COND!$A$2:$C$7,2,FALSE)+$L$3*VLOOKUP(L684,COND!$A$2:$C$7,3,FALSE)</f>
        <v>-8.5372565815126062</v>
      </c>
      <c r="AQ684" s="28">
        <f t="shared" si="85"/>
        <v>-0.80255360991365576</v>
      </c>
      <c r="AR684" t="str">
        <f t="shared" si="86"/>
        <v>2B</v>
      </c>
      <c r="AS684">
        <v>700</v>
      </c>
      <c r="AT684">
        <v>680</v>
      </c>
      <c r="AV684" t="str">
        <f t="shared" si="87"/>
        <v>Unlikely</v>
      </c>
      <c r="AX684" t="str">
        <f>IF(VLOOKUP($B684,'Draft List'!$D$4:$AC$2598,AX$3,FALSE)&lt;&gt;0,VLOOKUP($B684,'Draft List'!$D$4:$AC$2598,AX$3,FALSE),"")</f>
        <v/>
      </c>
      <c r="AY684" t="str">
        <f>IF(VLOOKUP($B684,'Draft List'!$D$4:$AC$2598,AY$3,FALSE)&lt;&gt;0,VLOOKUP($B684,'Draft List'!$D$4:$AC$2598,AY$3,FALSE),"")</f>
        <v/>
      </c>
      <c r="AZ684" t="str">
        <f>IF(VLOOKUP($B684,'Draft List'!$D$4:$AC$2598,AZ$3,FALSE)&lt;&gt;0,VLOOKUP($B684,'Draft List'!$D$4:$AC$2598,AZ$3,FALSE),"")</f>
        <v/>
      </c>
      <c r="BA684" t="str">
        <f>IF(VLOOKUP($B684,'Draft List'!$D$4:$AC$2598,BA$3,FALSE)&lt;&gt;0,VLOOKUP($B684,'Draft List'!$D$4:$AC$2598,BA$3,FALSE),"")</f>
        <v/>
      </c>
    </row>
    <row r="685" spans="1:53" hidden="1" x14ac:dyDescent="0.25">
      <c r="A685" t="str">
        <f t="shared" si="80"/>
        <v>RPBrooks Lambright23</v>
      </c>
      <c r="B685" t="e">
        <f>VLOOKUP($A685,draft_listing_batters_stats!$A$1:$B$1324,2,FALSE)</f>
        <v>#N/A</v>
      </c>
      <c r="C685" s="1" t="s">
        <v>885</v>
      </c>
      <c r="D685" s="1" t="s">
        <v>1060</v>
      </c>
      <c r="E685" s="1" t="s">
        <v>1348</v>
      </c>
      <c r="F685" s="1">
        <v>23</v>
      </c>
      <c r="G685" s="1" t="s">
        <v>44</v>
      </c>
      <c r="H685" s="1" t="s">
        <v>44</v>
      </c>
      <c r="I685" s="1" t="s">
        <v>54</v>
      </c>
      <c r="J685" s="24" t="s">
        <v>54</v>
      </c>
      <c r="K685" s="1" t="s">
        <v>46</v>
      </c>
      <c r="L685" s="24" t="s">
        <v>51</v>
      </c>
      <c r="M685" s="1">
        <v>1</v>
      </c>
      <c r="N685" s="1">
        <v>1</v>
      </c>
      <c r="O685" s="1">
        <v>1</v>
      </c>
      <c r="P685" s="1">
        <v>1</v>
      </c>
      <c r="Q685" s="24">
        <v>1</v>
      </c>
      <c r="R685" s="1">
        <v>2</v>
      </c>
      <c r="S685" s="1">
        <v>3</v>
      </c>
      <c r="T685" s="1">
        <v>2</v>
      </c>
      <c r="U685" s="1">
        <v>1</v>
      </c>
      <c r="V685" s="24">
        <v>2</v>
      </c>
      <c r="W685" s="1">
        <v>6</v>
      </c>
      <c r="X685" s="1">
        <v>3</v>
      </c>
      <c r="Y685" s="24">
        <v>1</v>
      </c>
      <c r="Z685" s="1" t="s">
        <v>48</v>
      </c>
      <c r="AA685" s="1" t="s">
        <v>48</v>
      </c>
      <c r="AB685" s="1" t="s">
        <v>48</v>
      </c>
      <c r="AC685" s="1" t="s">
        <v>48</v>
      </c>
      <c r="AD685" s="1" t="s">
        <v>48</v>
      </c>
      <c r="AE685" s="1" t="s">
        <v>48</v>
      </c>
      <c r="AF685" s="1" t="s">
        <v>48</v>
      </c>
      <c r="AG685" s="24" t="s">
        <v>48</v>
      </c>
      <c r="AH685" s="1">
        <v>1</v>
      </c>
      <c r="AI685" s="1">
        <v>1</v>
      </c>
      <c r="AJ685" s="24">
        <v>3</v>
      </c>
      <c r="AK685" s="36" t="s">
        <v>50</v>
      </c>
      <c r="AL685" s="9">
        <f t="shared" si="81"/>
        <v>-2.0843433498275723</v>
      </c>
      <c r="AM685" s="9">
        <f t="shared" si="82"/>
        <v>-1.5365899205465052</v>
      </c>
      <c r="AN685">
        <f t="shared" si="83"/>
        <v>0</v>
      </c>
      <c r="AO685" s="6">
        <f t="shared" si="84"/>
        <v>0</v>
      </c>
      <c r="AP685" s="9">
        <f>($AL$3*AL685+$AM$3*AM685+$AN$3*AN685+$AO$3*AO685)+$K$3*VLOOKUP(K685,COND!$A$2:$C$7,2,FALSE)+$L$3*VLOOKUP(L685,COND!$A$2:$C$7,3,FALSE)</f>
        <v>-8.5475133815408224</v>
      </c>
      <c r="AQ685" s="28">
        <f t="shared" si="85"/>
        <v>-0.8040159877750358</v>
      </c>
      <c r="AR685" t="str">
        <f t="shared" si="86"/>
        <v>DH</v>
      </c>
      <c r="AS685">
        <v>700</v>
      </c>
      <c r="AT685">
        <v>681</v>
      </c>
      <c r="AV685" t="str">
        <f t="shared" si="87"/>
        <v>Unlikely</v>
      </c>
      <c r="AX685" t="e">
        <f>IF(VLOOKUP($B685,'Draft List'!$D$4:$AC$2598,AX$3,FALSE)&lt;&gt;0,VLOOKUP($B685,'Draft List'!$D$4:$AC$2598,AX$3,FALSE),"")</f>
        <v>#N/A</v>
      </c>
      <c r="AY685" t="e">
        <f>IF(VLOOKUP($B685,'Draft List'!$D$4:$AC$2598,AY$3,FALSE)&lt;&gt;0,VLOOKUP($B685,'Draft List'!$D$4:$AC$2598,AY$3,FALSE),"")</f>
        <v>#N/A</v>
      </c>
      <c r="AZ685" t="e">
        <f>IF(VLOOKUP($B685,'Draft List'!$D$4:$AC$2598,AZ$3,FALSE)&lt;&gt;0,VLOOKUP($B685,'Draft List'!$D$4:$AC$2598,AZ$3,FALSE),"")</f>
        <v>#N/A</v>
      </c>
      <c r="BA685" t="e">
        <f>IF(VLOOKUP($B685,'Draft List'!$D$4:$AC$2598,BA$3,FALSE)&lt;&gt;0,VLOOKUP($B685,'Draft List'!$D$4:$AC$2598,BA$3,FALSE),"")</f>
        <v>#N/A</v>
      </c>
    </row>
    <row r="686" spans="1:53" hidden="1" x14ac:dyDescent="0.25">
      <c r="A686" t="str">
        <f t="shared" si="80"/>
        <v>RPTomás Montés21</v>
      </c>
      <c r="B686" t="e">
        <f>VLOOKUP($A686,draft_listing_batters_stats!$A$1:$B$1324,2,FALSE)</f>
        <v>#N/A</v>
      </c>
      <c r="C686" s="1" t="s">
        <v>885</v>
      </c>
      <c r="D686" s="1" t="s">
        <v>376</v>
      </c>
      <c r="E686" s="1" t="s">
        <v>789</v>
      </c>
      <c r="F686" s="1">
        <v>21</v>
      </c>
      <c r="G686" s="1" t="s">
        <v>44</v>
      </c>
      <c r="H686" s="1" t="s">
        <v>44</v>
      </c>
      <c r="I686" s="1" t="s">
        <v>54</v>
      </c>
      <c r="J686" s="24" t="s">
        <v>54</v>
      </c>
      <c r="K686" s="1" t="s">
        <v>46</v>
      </c>
      <c r="L686" s="24" t="s">
        <v>46</v>
      </c>
      <c r="M686" s="1">
        <v>2</v>
      </c>
      <c r="N686" s="1">
        <v>3</v>
      </c>
      <c r="O686" s="1">
        <v>2</v>
      </c>
      <c r="P686" s="1">
        <v>1</v>
      </c>
      <c r="Q686" s="24">
        <v>2</v>
      </c>
      <c r="R686" s="1">
        <v>2</v>
      </c>
      <c r="S686" s="1">
        <v>3</v>
      </c>
      <c r="T686" s="1">
        <v>2</v>
      </c>
      <c r="U686" s="1">
        <v>1</v>
      </c>
      <c r="V686" s="24">
        <v>2</v>
      </c>
      <c r="W686" s="1">
        <v>5</v>
      </c>
      <c r="X686" s="1">
        <v>4</v>
      </c>
      <c r="Y686" s="24">
        <v>1</v>
      </c>
      <c r="Z686" s="1" t="s">
        <v>48</v>
      </c>
      <c r="AA686" s="1" t="s">
        <v>48</v>
      </c>
      <c r="AB686" s="1" t="s">
        <v>48</v>
      </c>
      <c r="AC686" s="1" t="s">
        <v>48</v>
      </c>
      <c r="AD686" s="1" t="s">
        <v>48</v>
      </c>
      <c r="AE686" s="1" t="s">
        <v>48</v>
      </c>
      <c r="AF686" s="1" t="s">
        <v>48</v>
      </c>
      <c r="AG686" s="24" t="s">
        <v>48</v>
      </c>
      <c r="AH686" s="1">
        <v>3</v>
      </c>
      <c r="AI686" s="1">
        <v>1</v>
      </c>
      <c r="AJ686" s="24">
        <v>1</v>
      </c>
      <c r="AK686" s="36" t="s">
        <v>854</v>
      </c>
      <c r="AL686" s="9">
        <f t="shared" si="81"/>
        <v>-1.5365899205465052</v>
      </c>
      <c r="AM686" s="9">
        <f t="shared" si="82"/>
        <v>-1.5365899205465052</v>
      </c>
      <c r="AN686">
        <f t="shared" si="83"/>
        <v>0</v>
      </c>
      <c r="AO686" s="6">
        <f t="shared" si="84"/>
        <v>0</v>
      </c>
      <c r="AP686" s="9">
        <f>($AL$3*AL686+$AM$3*AM686+$AN$3*AN686+$AO$3*AO686)+$K$3*VLOOKUP(K686,COND!$A$2:$C$7,2,FALSE)+$L$3*VLOOKUP(L686,COND!$A$2:$C$7,3,FALSE)</f>
        <v>-8.5927380386127155</v>
      </c>
      <c r="AQ686" s="28">
        <f t="shared" si="85"/>
        <v>-0.81046395762026102</v>
      </c>
      <c r="AR686" t="str">
        <f t="shared" si="86"/>
        <v>DH</v>
      </c>
      <c r="AS686">
        <v>700</v>
      </c>
      <c r="AT686">
        <v>682</v>
      </c>
      <c r="AV686" t="str">
        <f t="shared" si="87"/>
        <v>Unlikely</v>
      </c>
      <c r="AX686" t="e">
        <f>IF(VLOOKUP($B686,'Draft List'!$D$4:$AC$2598,AX$3,FALSE)&lt;&gt;0,VLOOKUP($B686,'Draft List'!$D$4:$AC$2598,AX$3,FALSE),"")</f>
        <v>#N/A</v>
      </c>
      <c r="AY686" t="e">
        <f>IF(VLOOKUP($B686,'Draft List'!$D$4:$AC$2598,AY$3,FALSE)&lt;&gt;0,VLOOKUP($B686,'Draft List'!$D$4:$AC$2598,AY$3,FALSE),"")</f>
        <v>#N/A</v>
      </c>
      <c r="AZ686" t="e">
        <f>IF(VLOOKUP($B686,'Draft List'!$D$4:$AC$2598,AZ$3,FALSE)&lt;&gt;0,VLOOKUP($B686,'Draft List'!$D$4:$AC$2598,AZ$3,FALSE),"")</f>
        <v>#N/A</v>
      </c>
      <c r="BA686" t="e">
        <f>IF(VLOOKUP($B686,'Draft List'!$D$4:$AC$2598,BA$3,FALSE)&lt;&gt;0,VLOOKUP($B686,'Draft List'!$D$4:$AC$2598,BA$3,FALSE),"")</f>
        <v>#N/A</v>
      </c>
    </row>
    <row r="687" spans="1:53" hidden="1" x14ac:dyDescent="0.25">
      <c r="A687" t="str">
        <f t="shared" si="80"/>
        <v>RPKiyoemon Tanaka24</v>
      </c>
      <c r="B687" t="e">
        <f>VLOOKUP($A687,draft_listing_batters_stats!$A$1:$B$1324,2,FALSE)</f>
        <v>#N/A</v>
      </c>
      <c r="C687" s="1" t="s">
        <v>885</v>
      </c>
      <c r="D687" s="1" t="s">
        <v>1683</v>
      </c>
      <c r="E687" s="1" t="s">
        <v>710</v>
      </c>
      <c r="F687" s="1">
        <v>24</v>
      </c>
      <c r="G687" s="1" t="s">
        <v>44</v>
      </c>
      <c r="H687" s="1" t="s">
        <v>44</v>
      </c>
      <c r="I687" s="1" t="s">
        <v>54</v>
      </c>
      <c r="J687" s="24" t="s">
        <v>54</v>
      </c>
      <c r="K687" s="1" t="s">
        <v>51</v>
      </c>
      <c r="L687" s="24" t="s">
        <v>46</v>
      </c>
      <c r="M687" s="1">
        <v>1</v>
      </c>
      <c r="N687" s="1">
        <v>2</v>
      </c>
      <c r="O687" s="1">
        <v>1</v>
      </c>
      <c r="P687" s="1">
        <v>1</v>
      </c>
      <c r="Q687" s="24">
        <v>1</v>
      </c>
      <c r="R687" s="1">
        <v>2</v>
      </c>
      <c r="S687" s="1">
        <v>2</v>
      </c>
      <c r="T687" s="1">
        <v>1</v>
      </c>
      <c r="U687" s="1">
        <v>2</v>
      </c>
      <c r="V687" s="24">
        <v>3</v>
      </c>
      <c r="W687" s="1">
        <v>6</v>
      </c>
      <c r="X687" s="1">
        <v>1</v>
      </c>
      <c r="Y687" s="24">
        <v>1</v>
      </c>
      <c r="Z687" s="1" t="s">
        <v>48</v>
      </c>
      <c r="AA687" s="1" t="s">
        <v>48</v>
      </c>
      <c r="AB687" s="1" t="s">
        <v>48</v>
      </c>
      <c r="AC687" s="1" t="s">
        <v>48</v>
      </c>
      <c r="AD687" s="1" t="s">
        <v>48</v>
      </c>
      <c r="AE687" s="1" t="s">
        <v>48</v>
      </c>
      <c r="AF687" s="1" t="s">
        <v>48</v>
      </c>
      <c r="AG687" s="24" t="s">
        <v>48</v>
      </c>
      <c r="AH687" s="1">
        <v>2</v>
      </c>
      <c r="AI687" s="1">
        <v>2</v>
      </c>
      <c r="AJ687" s="24">
        <v>1</v>
      </c>
      <c r="AK687" s="36" t="s">
        <v>50</v>
      </c>
      <c r="AL687" s="9">
        <f t="shared" si="81"/>
        <v>-2.0332834702088682</v>
      </c>
      <c r="AM687" s="9">
        <f t="shared" si="82"/>
        <v>-1.540985404362446</v>
      </c>
      <c r="AN687">
        <f t="shared" si="83"/>
        <v>0</v>
      </c>
      <c r="AO687" s="6">
        <f t="shared" si="84"/>
        <v>0</v>
      </c>
      <c r="AP687" s="9">
        <f>($AL$3*AL687+$AM$3*AM687+$AN$3*AN687+$AO$3*AO687)+$K$3*VLOOKUP(K687,COND!$A$2:$C$7,2,FALSE)+$L$3*VLOOKUP(L687,COND!$A$2:$C$7,3,FALSE)</f>
        <v>-8.5951531993702392</v>
      </c>
      <c r="AQ687" s="28">
        <f t="shared" si="85"/>
        <v>-0.81080830260249337</v>
      </c>
      <c r="AR687" t="str">
        <f t="shared" si="86"/>
        <v>DH</v>
      </c>
      <c r="AS687">
        <v>700</v>
      </c>
      <c r="AT687">
        <v>683</v>
      </c>
      <c r="AV687" t="str">
        <f t="shared" si="87"/>
        <v>Unlikely</v>
      </c>
      <c r="AX687" t="e">
        <f>IF(VLOOKUP($B687,'Draft List'!$D$4:$AC$2598,AX$3,FALSE)&lt;&gt;0,VLOOKUP($B687,'Draft List'!$D$4:$AC$2598,AX$3,FALSE),"")</f>
        <v>#N/A</v>
      </c>
      <c r="AY687" t="e">
        <f>IF(VLOOKUP($B687,'Draft List'!$D$4:$AC$2598,AY$3,FALSE)&lt;&gt;0,VLOOKUP($B687,'Draft List'!$D$4:$AC$2598,AY$3,FALSE),"")</f>
        <v>#N/A</v>
      </c>
      <c r="AZ687" t="e">
        <f>IF(VLOOKUP($B687,'Draft List'!$D$4:$AC$2598,AZ$3,FALSE)&lt;&gt;0,VLOOKUP($B687,'Draft List'!$D$4:$AC$2598,AZ$3,FALSE),"")</f>
        <v>#N/A</v>
      </c>
      <c r="BA687" t="e">
        <f>IF(VLOOKUP($B687,'Draft List'!$D$4:$AC$2598,BA$3,FALSE)&lt;&gt;0,VLOOKUP($B687,'Draft List'!$D$4:$AC$2598,BA$3,FALSE),"")</f>
        <v>#N/A</v>
      </c>
    </row>
    <row r="688" spans="1:53" hidden="1" x14ac:dyDescent="0.25">
      <c r="A688" t="str">
        <f t="shared" si="80"/>
        <v>RFCarlos Vásquez18</v>
      </c>
      <c r="B688">
        <f>VLOOKUP($A688,draft_listing_batters_stats!$A$1:$B$1324,2,FALSE)</f>
        <v>6490</v>
      </c>
      <c r="C688" s="1" t="s">
        <v>73</v>
      </c>
      <c r="D688" s="1" t="s">
        <v>222</v>
      </c>
      <c r="E688" s="1" t="s">
        <v>744</v>
      </c>
      <c r="F688" s="1">
        <v>18</v>
      </c>
      <c r="G688" s="1" t="s">
        <v>58</v>
      </c>
      <c r="H688" s="1" t="s">
        <v>58</v>
      </c>
      <c r="I688" s="1" t="s">
        <v>54</v>
      </c>
      <c r="J688" s="24" t="s">
        <v>54</v>
      </c>
      <c r="K688" s="1" t="s">
        <v>47</v>
      </c>
      <c r="L688" s="24" t="s">
        <v>46</v>
      </c>
      <c r="M688" s="1">
        <v>1</v>
      </c>
      <c r="N688" s="1">
        <v>1</v>
      </c>
      <c r="O688" s="1">
        <v>1</v>
      </c>
      <c r="P688" s="1">
        <v>1</v>
      </c>
      <c r="Q688" s="24">
        <v>1</v>
      </c>
      <c r="R688" s="1">
        <v>1</v>
      </c>
      <c r="S688" s="1">
        <v>4</v>
      </c>
      <c r="T688" s="1">
        <v>2</v>
      </c>
      <c r="U688" s="1">
        <v>4</v>
      </c>
      <c r="V688" s="24">
        <v>2</v>
      </c>
      <c r="W688" s="1">
        <v>6</v>
      </c>
      <c r="X688" s="1">
        <v>8</v>
      </c>
      <c r="Y688" s="24">
        <v>1</v>
      </c>
      <c r="Z688" s="1" t="s">
        <v>48</v>
      </c>
      <c r="AA688" s="1" t="s">
        <v>48</v>
      </c>
      <c r="AB688" s="1" t="s">
        <v>48</v>
      </c>
      <c r="AC688" s="1" t="s">
        <v>48</v>
      </c>
      <c r="AD688" s="1" t="s">
        <v>48</v>
      </c>
      <c r="AE688" s="1" t="s">
        <v>48</v>
      </c>
      <c r="AF688" s="1" t="s">
        <v>48</v>
      </c>
      <c r="AG688" s="24">
        <v>3</v>
      </c>
      <c r="AH688" s="1">
        <v>7</v>
      </c>
      <c r="AI688" s="1">
        <v>7</v>
      </c>
      <c r="AJ688" s="24">
        <v>8</v>
      </c>
      <c r="AK688" s="36" t="s">
        <v>881</v>
      </c>
      <c r="AL688" s="9">
        <f t="shared" si="81"/>
        <v>-2.0843433498275723</v>
      </c>
      <c r="AM688" s="9">
        <f t="shared" si="82"/>
        <v>-1.5389572271017335</v>
      </c>
      <c r="AN688">
        <f t="shared" si="83"/>
        <v>1</v>
      </c>
      <c r="AO688" s="6">
        <f t="shared" si="84"/>
        <v>0</v>
      </c>
      <c r="AP688" s="9">
        <f>($AL$3*AL688+$AM$3*AM688+$AN$3*AN688+$AO$3*AO688)+$K$3*VLOOKUP(K688,COND!$A$2:$C$7,2,FALSE)+$L$3*VLOOKUP(L688,COND!$A$2:$C$7,3,FALSE)</f>
        <v>-8.6092543935368919</v>
      </c>
      <c r="AQ688" s="28">
        <f t="shared" si="85"/>
        <v>-0.81281880042945753</v>
      </c>
      <c r="AR688" t="str">
        <f t="shared" si="86"/>
        <v>DH</v>
      </c>
      <c r="AS688">
        <v>700</v>
      </c>
      <c r="AT688">
        <v>684</v>
      </c>
      <c r="AV688" t="str">
        <f t="shared" si="87"/>
        <v>Unlikely</v>
      </c>
      <c r="AX688" t="str">
        <f>IF(VLOOKUP($B688,'Draft List'!$D$4:$AC$2598,AX$3,FALSE)&lt;&gt;0,VLOOKUP($B688,'Draft List'!$D$4:$AC$2598,AX$3,FALSE),"")</f>
        <v/>
      </c>
      <c r="AY688" t="str">
        <f>IF(VLOOKUP($B688,'Draft List'!$D$4:$AC$2598,AY$3,FALSE)&lt;&gt;0,VLOOKUP($B688,'Draft List'!$D$4:$AC$2598,AY$3,FALSE),"")</f>
        <v/>
      </c>
      <c r="AZ688" t="str">
        <f>IF(VLOOKUP($B688,'Draft List'!$D$4:$AC$2598,AZ$3,FALSE)&lt;&gt;0,VLOOKUP($B688,'Draft List'!$D$4:$AC$2598,AZ$3,FALSE),"")</f>
        <v/>
      </c>
      <c r="BA688" t="str">
        <f>IF(VLOOKUP($B688,'Draft List'!$D$4:$AC$2598,BA$3,FALSE)&lt;&gt;0,VLOOKUP($B688,'Draft List'!$D$4:$AC$2598,BA$3,FALSE),"")</f>
        <v/>
      </c>
    </row>
    <row r="689" spans="1:53" hidden="1" x14ac:dyDescent="0.25">
      <c r="A689" t="str">
        <f t="shared" si="80"/>
        <v>RPGerard Musialowski23</v>
      </c>
      <c r="B689" t="e">
        <f>VLOOKUP($A689,draft_listing_batters_stats!$A$1:$B$1324,2,FALSE)</f>
        <v>#N/A</v>
      </c>
      <c r="C689" s="1" t="s">
        <v>885</v>
      </c>
      <c r="D689" s="1" t="s">
        <v>862</v>
      </c>
      <c r="E689" s="1" t="s">
        <v>1477</v>
      </c>
      <c r="F689" s="1">
        <v>23</v>
      </c>
      <c r="G689" s="1" t="s">
        <v>44</v>
      </c>
      <c r="H689" s="1" t="s">
        <v>44</v>
      </c>
      <c r="I689" s="1" t="s">
        <v>54</v>
      </c>
      <c r="J689" s="24" t="s">
        <v>54</v>
      </c>
      <c r="K689" s="1" t="s">
        <v>47</v>
      </c>
      <c r="L689" s="24" t="s">
        <v>46</v>
      </c>
      <c r="M689" s="1">
        <v>2</v>
      </c>
      <c r="N689" s="1">
        <v>3</v>
      </c>
      <c r="O689" s="1">
        <v>1</v>
      </c>
      <c r="P689" s="1">
        <v>2</v>
      </c>
      <c r="Q689" s="24">
        <v>2</v>
      </c>
      <c r="R689" s="1">
        <v>2</v>
      </c>
      <c r="S689" s="1">
        <v>3</v>
      </c>
      <c r="T689" s="1">
        <v>1</v>
      </c>
      <c r="U689" s="1">
        <v>2</v>
      </c>
      <c r="V689" s="24">
        <v>2</v>
      </c>
      <c r="W689" s="1">
        <v>6</v>
      </c>
      <c r="X689" s="1">
        <v>2</v>
      </c>
      <c r="Y689" s="24">
        <v>1</v>
      </c>
      <c r="Z689" s="1" t="s">
        <v>48</v>
      </c>
      <c r="AA689" s="1" t="s">
        <v>48</v>
      </c>
      <c r="AB689" s="1" t="s">
        <v>48</v>
      </c>
      <c r="AC689" s="1" t="s">
        <v>48</v>
      </c>
      <c r="AD689" s="1" t="s">
        <v>48</v>
      </c>
      <c r="AE689" s="1" t="s">
        <v>48</v>
      </c>
      <c r="AF689" s="1" t="s">
        <v>48</v>
      </c>
      <c r="AG689" s="24" t="s">
        <v>48</v>
      </c>
      <c r="AH689" s="1">
        <v>1</v>
      </c>
      <c r="AI689" s="1">
        <v>1</v>
      </c>
      <c r="AJ689" s="24">
        <v>1</v>
      </c>
      <c r="AK689" s="36" t="s">
        <v>48</v>
      </c>
      <c r="AL689" s="9">
        <f t="shared" si="81"/>
        <v>-1.5299418645608258</v>
      </c>
      <c r="AM689" s="9">
        <f t="shared" si="82"/>
        <v>-1.5299418645608258</v>
      </c>
      <c r="AN689">
        <f t="shared" si="83"/>
        <v>0</v>
      </c>
      <c r="AO689" s="6">
        <f t="shared" si="84"/>
        <v>0</v>
      </c>
      <c r="AP689" s="9">
        <f>($AL$3*AL689+$AM$3*AM689+$AN$3*AN689+$AO$3*AO689)+$K$3*VLOOKUP(K689,COND!$A$2:$C$7,2,FALSE)+$L$3*VLOOKUP(L689,COND!$A$2:$C$7,3,FALSE)</f>
        <v>-8.6122965611859943</v>
      </c>
      <c r="AQ689" s="28">
        <f t="shared" si="85"/>
        <v>-0.81325254181160544</v>
      </c>
      <c r="AR689" t="str">
        <f t="shared" si="86"/>
        <v>DH</v>
      </c>
      <c r="AS689">
        <v>700</v>
      </c>
      <c r="AT689">
        <v>685</v>
      </c>
      <c r="AV689" t="str">
        <f t="shared" si="87"/>
        <v>Unlikely</v>
      </c>
      <c r="AX689" t="e">
        <f>IF(VLOOKUP($B689,'Draft List'!$D$4:$AC$2598,AX$3,FALSE)&lt;&gt;0,VLOOKUP($B689,'Draft List'!$D$4:$AC$2598,AX$3,FALSE),"")</f>
        <v>#N/A</v>
      </c>
      <c r="AY689" t="e">
        <f>IF(VLOOKUP($B689,'Draft List'!$D$4:$AC$2598,AY$3,FALSE)&lt;&gt;0,VLOOKUP($B689,'Draft List'!$D$4:$AC$2598,AY$3,FALSE),"")</f>
        <v>#N/A</v>
      </c>
      <c r="AZ689" t="e">
        <f>IF(VLOOKUP($B689,'Draft List'!$D$4:$AC$2598,AZ$3,FALSE)&lt;&gt;0,VLOOKUP($B689,'Draft List'!$D$4:$AC$2598,AZ$3,FALSE),"")</f>
        <v>#N/A</v>
      </c>
      <c r="BA689" t="e">
        <f>IF(VLOOKUP($B689,'Draft List'!$D$4:$AC$2598,BA$3,FALSE)&lt;&gt;0,VLOOKUP($B689,'Draft List'!$D$4:$AC$2598,BA$3,FALSE),"")</f>
        <v>#N/A</v>
      </c>
    </row>
    <row r="690" spans="1:53" hidden="1" x14ac:dyDescent="0.25">
      <c r="A690" t="str">
        <f t="shared" si="80"/>
        <v>RPAntónio Sánchez23</v>
      </c>
      <c r="B690" t="e">
        <f>VLOOKUP($A690,draft_listing_batters_stats!$A$1:$B$1324,2,FALSE)</f>
        <v>#N/A</v>
      </c>
      <c r="C690" s="1" t="s">
        <v>885</v>
      </c>
      <c r="D690" s="1" t="s">
        <v>193</v>
      </c>
      <c r="E690" s="1" t="s">
        <v>204</v>
      </c>
      <c r="F690" s="1">
        <v>23</v>
      </c>
      <c r="G690" s="1" t="s">
        <v>58</v>
      </c>
      <c r="H690" s="1" t="s">
        <v>44</v>
      </c>
      <c r="I690" s="1" t="s">
        <v>54</v>
      </c>
      <c r="J690" s="24" t="s">
        <v>54</v>
      </c>
      <c r="K690" s="1" t="s">
        <v>47</v>
      </c>
      <c r="L690" s="24" t="s">
        <v>46</v>
      </c>
      <c r="M690" s="1">
        <v>2</v>
      </c>
      <c r="N690" s="1">
        <v>3</v>
      </c>
      <c r="O690" s="1">
        <v>1</v>
      </c>
      <c r="P690" s="1">
        <v>2</v>
      </c>
      <c r="Q690" s="24">
        <v>2</v>
      </c>
      <c r="R690" s="1">
        <v>2</v>
      </c>
      <c r="S690" s="1">
        <v>3</v>
      </c>
      <c r="T690" s="1">
        <v>1</v>
      </c>
      <c r="U690" s="1">
        <v>2</v>
      </c>
      <c r="V690" s="24">
        <v>2</v>
      </c>
      <c r="W690" s="1">
        <v>6</v>
      </c>
      <c r="X690" s="1">
        <v>2</v>
      </c>
      <c r="Y690" s="24">
        <v>1</v>
      </c>
      <c r="Z690" s="1" t="s">
        <v>48</v>
      </c>
      <c r="AA690" s="1" t="s">
        <v>48</v>
      </c>
      <c r="AB690" s="1" t="s">
        <v>48</v>
      </c>
      <c r="AC690" s="1" t="s">
        <v>48</v>
      </c>
      <c r="AD690" s="1" t="s">
        <v>48</v>
      </c>
      <c r="AE690" s="1" t="s">
        <v>48</v>
      </c>
      <c r="AF690" s="1" t="s">
        <v>48</v>
      </c>
      <c r="AG690" s="24" t="s">
        <v>48</v>
      </c>
      <c r="AH690" s="1">
        <v>4</v>
      </c>
      <c r="AI690" s="1">
        <v>5</v>
      </c>
      <c r="AJ690" s="24">
        <v>5</v>
      </c>
      <c r="AK690" s="36" t="s">
        <v>48</v>
      </c>
      <c r="AL690" s="9">
        <f t="shared" si="81"/>
        <v>-1.5299418645608258</v>
      </c>
      <c r="AM690" s="9">
        <f t="shared" si="82"/>
        <v>-1.5299418645608258</v>
      </c>
      <c r="AN690">
        <f t="shared" si="83"/>
        <v>0</v>
      </c>
      <c r="AO690" s="6">
        <f t="shared" si="84"/>
        <v>0</v>
      </c>
      <c r="AP690" s="9">
        <f>($AL$3*AL690+$AM$3*AM690+$AN$3*AN690+$AO$3*AO690)+$K$3*VLOOKUP(K690,COND!$A$2:$C$7,2,FALSE)+$L$3*VLOOKUP(L690,COND!$A$2:$C$7,3,FALSE)</f>
        <v>-8.6122965611859943</v>
      </c>
      <c r="AQ690" s="28">
        <f t="shared" si="85"/>
        <v>-0.81325254181160544</v>
      </c>
      <c r="AR690" t="str">
        <f t="shared" si="86"/>
        <v>DH</v>
      </c>
      <c r="AS690">
        <v>700</v>
      </c>
      <c r="AT690">
        <v>686</v>
      </c>
      <c r="AV690" t="str">
        <f t="shared" si="87"/>
        <v>Unlikely</v>
      </c>
      <c r="AX690" t="e">
        <f>IF(VLOOKUP($B690,'Draft List'!$D$4:$AC$2598,AX$3,FALSE)&lt;&gt;0,VLOOKUP($B690,'Draft List'!$D$4:$AC$2598,AX$3,FALSE),"")</f>
        <v>#N/A</v>
      </c>
      <c r="AY690" t="e">
        <f>IF(VLOOKUP($B690,'Draft List'!$D$4:$AC$2598,AY$3,FALSE)&lt;&gt;0,VLOOKUP($B690,'Draft List'!$D$4:$AC$2598,AY$3,FALSE),"")</f>
        <v>#N/A</v>
      </c>
      <c r="AZ690" t="e">
        <f>IF(VLOOKUP($B690,'Draft List'!$D$4:$AC$2598,AZ$3,FALSE)&lt;&gt;0,VLOOKUP($B690,'Draft List'!$D$4:$AC$2598,AZ$3,FALSE),"")</f>
        <v>#N/A</v>
      </c>
      <c r="BA690" t="e">
        <f>IF(VLOOKUP($B690,'Draft List'!$D$4:$AC$2598,BA$3,FALSE)&lt;&gt;0,VLOOKUP($B690,'Draft List'!$D$4:$AC$2598,BA$3,FALSE),"")</f>
        <v>#N/A</v>
      </c>
    </row>
    <row r="691" spans="1:53" hidden="1" x14ac:dyDescent="0.25">
      <c r="A691" t="str">
        <f t="shared" si="80"/>
        <v>RPFernando Villegas22</v>
      </c>
      <c r="B691" t="e">
        <f>VLOOKUP($A691,draft_listing_batters_stats!$A$1:$B$1324,2,FALSE)</f>
        <v>#N/A</v>
      </c>
      <c r="C691" s="1" t="s">
        <v>885</v>
      </c>
      <c r="D691" s="1" t="s">
        <v>234</v>
      </c>
      <c r="E691" s="1" t="s">
        <v>1720</v>
      </c>
      <c r="F691" s="1">
        <v>22</v>
      </c>
      <c r="G691" s="1" t="s">
        <v>58</v>
      </c>
      <c r="H691" s="1" t="s">
        <v>58</v>
      </c>
      <c r="I691" s="1" t="s">
        <v>54</v>
      </c>
      <c r="J691" s="24" t="s">
        <v>54</v>
      </c>
      <c r="K691" s="1" t="s">
        <v>47</v>
      </c>
      <c r="L691" s="24" t="s">
        <v>46</v>
      </c>
      <c r="M691" s="1">
        <v>2</v>
      </c>
      <c r="N691" s="1">
        <v>3</v>
      </c>
      <c r="O691" s="1">
        <v>1</v>
      </c>
      <c r="P691" s="1">
        <v>1</v>
      </c>
      <c r="Q691" s="24">
        <v>2</v>
      </c>
      <c r="R691" s="1">
        <v>2</v>
      </c>
      <c r="S691" s="1">
        <v>3</v>
      </c>
      <c r="T691" s="1">
        <v>1</v>
      </c>
      <c r="U691" s="1">
        <v>2</v>
      </c>
      <c r="V691" s="24">
        <v>2</v>
      </c>
      <c r="W691" s="1">
        <v>7</v>
      </c>
      <c r="X691" s="1">
        <v>2</v>
      </c>
      <c r="Y691" s="24">
        <v>2</v>
      </c>
      <c r="Z691" s="1" t="s">
        <v>48</v>
      </c>
      <c r="AA691" s="1" t="s">
        <v>48</v>
      </c>
      <c r="AB691" s="1" t="s">
        <v>48</v>
      </c>
      <c r="AC691" s="1" t="s">
        <v>48</v>
      </c>
      <c r="AD691" s="1" t="s">
        <v>48</v>
      </c>
      <c r="AE691" s="1" t="s">
        <v>48</v>
      </c>
      <c r="AF691" s="1" t="s">
        <v>48</v>
      </c>
      <c r="AG691" s="24" t="s">
        <v>48</v>
      </c>
      <c r="AH691" s="1">
        <v>1</v>
      </c>
      <c r="AI691" s="1">
        <v>2</v>
      </c>
      <c r="AJ691" s="24">
        <v>3</v>
      </c>
      <c r="AK691" s="36" t="s">
        <v>48</v>
      </c>
      <c r="AL691" s="9">
        <f t="shared" si="81"/>
        <v>-1.6196514145704071</v>
      </c>
      <c r="AM691" s="9">
        <f t="shared" si="82"/>
        <v>-1.5299418645608258</v>
      </c>
      <c r="AN691">
        <f t="shared" si="83"/>
        <v>0</v>
      </c>
      <c r="AO691" s="6">
        <f t="shared" si="84"/>
        <v>0</v>
      </c>
      <c r="AP691" s="9">
        <f>($AL$3*AL691+$AM$3*AM691+$AN$3*AN691+$AO$3*AO691)+$K$3*VLOOKUP(K691,COND!$A$2:$C$7,2,FALSE)+$L$3*VLOOKUP(L691,COND!$A$2:$C$7,3,FALSE)</f>
        <v>-8.6212675161869523</v>
      </c>
      <c r="AQ691" s="28">
        <f t="shared" si="85"/>
        <v>-0.81453158848822471</v>
      </c>
      <c r="AR691" t="str">
        <f t="shared" si="86"/>
        <v>DH</v>
      </c>
      <c r="AS691">
        <v>700</v>
      </c>
      <c r="AT691">
        <v>687</v>
      </c>
      <c r="AV691" t="str">
        <f t="shared" si="87"/>
        <v>Unlikely</v>
      </c>
      <c r="AX691" t="e">
        <f>IF(VLOOKUP($B691,'Draft List'!$D$4:$AC$2598,AX$3,FALSE)&lt;&gt;0,VLOOKUP($B691,'Draft List'!$D$4:$AC$2598,AX$3,FALSE),"")</f>
        <v>#N/A</v>
      </c>
      <c r="AY691" t="e">
        <f>IF(VLOOKUP($B691,'Draft List'!$D$4:$AC$2598,AY$3,FALSE)&lt;&gt;0,VLOOKUP($B691,'Draft List'!$D$4:$AC$2598,AY$3,FALSE),"")</f>
        <v>#N/A</v>
      </c>
      <c r="AZ691" t="e">
        <f>IF(VLOOKUP($B691,'Draft List'!$D$4:$AC$2598,AZ$3,FALSE)&lt;&gt;0,VLOOKUP($B691,'Draft List'!$D$4:$AC$2598,AZ$3,FALSE),"")</f>
        <v>#N/A</v>
      </c>
      <c r="BA691" t="e">
        <f>IF(VLOOKUP($B691,'Draft List'!$D$4:$AC$2598,BA$3,FALSE)&lt;&gt;0,VLOOKUP($B691,'Draft List'!$D$4:$AC$2598,BA$3,FALSE),"")</f>
        <v>#N/A</v>
      </c>
    </row>
    <row r="692" spans="1:53" hidden="1" x14ac:dyDescent="0.25">
      <c r="A692" t="str">
        <f t="shared" si="80"/>
        <v>RPEzra Moon23</v>
      </c>
      <c r="B692" t="e">
        <f>VLOOKUP($A692,draft_listing_batters_stats!$A$1:$B$1324,2,FALSE)</f>
        <v>#N/A</v>
      </c>
      <c r="C692" s="1" t="s">
        <v>885</v>
      </c>
      <c r="D692" s="1" t="s">
        <v>1457</v>
      </c>
      <c r="E692" s="1" t="s">
        <v>1458</v>
      </c>
      <c r="F692" s="1">
        <v>23</v>
      </c>
      <c r="G692" s="1" t="s">
        <v>58</v>
      </c>
      <c r="H692" s="1" t="s">
        <v>44</v>
      </c>
      <c r="I692" s="1" t="s">
        <v>54</v>
      </c>
      <c r="J692" s="24" t="s">
        <v>54</v>
      </c>
      <c r="K692" s="1" t="s">
        <v>51</v>
      </c>
      <c r="L692" s="24" t="s">
        <v>46</v>
      </c>
      <c r="M692" s="1">
        <v>2</v>
      </c>
      <c r="N692" s="1">
        <v>2</v>
      </c>
      <c r="O692" s="1">
        <v>2</v>
      </c>
      <c r="P692" s="1">
        <v>1</v>
      </c>
      <c r="Q692" s="24">
        <v>2</v>
      </c>
      <c r="R692" s="1">
        <v>2</v>
      </c>
      <c r="S692" s="1">
        <v>2</v>
      </c>
      <c r="T692" s="1">
        <v>2</v>
      </c>
      <c r="U692" s="1">
        <v>1</v>
      </c>
      <c r="V692" s="24">
        <v>3</v>
      </c>
      <c r="W692" s="1">
        <v>9</v>
      </c>
      <c r="X692" s="1">
        <v>2</v>
      </c>
      <c r="Y692" s="24">
        <v>1</v>
      </c>
      <c r="Z692" s="1" t="s">
        <v>48</v>
      </c>
      <c r="AA692" s="1" t="s">
        <v>48</v>
      </c>
      <c r="AB692" s="1" t="s">
        <v>48</v>
      </c>
      <c r="AC692" s="1" t="s">
        <v>48</v>
      </c>
      <c r="AD692" s="1" t="s">
        <v>48</v>
      </c>
      <c r="AE692" s="1" t="s">
        <v>48</v>
      </c>
      <c r="AF692" s="1" t="s">
        <v>48</v>
      </c>
      <c r="AG692" s="24" t="s">
        <v>48</v>
      </c>
      <c r="AH692" s="1">
        <v>1</v>
      </c>
      <c r="AI692" s="1">
        <v>1</v>
      </c>
      <c r="AJ692" s="24">
        <v>4</v>
      </c>
      <c r="AK692" s="36" t="s">
        <v>50</v>
      </c>
      <c r="AL692" s="9">
        <f t="shared" si="81"/>
        <v>-1.5876498001652086</v>
      </c>
      <c r="AM692" s="9">
        <f t="shared" si="82"/>
        <v>-1.5476334603481254</v>
      </c>
      <c r="AN692">
        <f t="shared" si="83"/>
        <v>0</v>
      </c>
      <c r="AO692" s="6">
        <f t="shared" si="84"/>
        <v>0</v>
      </c>
      <c r="AP692" s="9">
        <f>($AL$3*AL692+$AM$3*AM692+$AN$3*AN692+$AO$3*AO692)+$K$3*VLOOKUP(K692,COND!$A$2:$C$7,2,FALSE)+$L$3*VLOOKUP(L692,COND!$A$2:$C$7,3,FALSE)</f>
        <v>-8.6303665041940274</v>
      </c>
      <c r="AQ692" s="28">
        <f t="shared" si="85"/>
        <v>-0.81582888965290612</v>
      </c>
      <c r="AR692" t="str">
        <f t="shared" si="86"/>
        <v>DH</v>
      </c>
      <c r="AS692">
        <v>700</v>
      </c>
      <c r="AT692">
        <v>688</v>
      </c>
      <c r="AV692" t="str">
        <f t="shared" si="87"/>
        <v>Unlikely</v>
      </c>
      <c r="AX692" t="e">
        <f>IF(VLOOKUP($B692,'Draft List'!$D$4:$AC$2598,AX$3,FALSE)&lt;&gt;0,VLOOKUP($B692,'Draft List'!$D$4:$AC$2598,AX$3,FALSE),"")</f>
        <v>#N/A</v>
      </c>
      <c r="AY692" t="e">
        <f>IF(VLOOKUP($B692,'Draft List'!$D$4:$AC$2598,AY$3,FALSE)&lt;&gt;0,VLOOKUP($B692,'Draft List'!$D$4:$AC$2598,AY$3,FALSE),"")</f>
        <v>#N/A</v>
      </c>
      <c r="AZ692" t="e">
        <f>IF(VLOOKUP($B692,'Draft List'!$D$4:$AC$2598,AZ$3,FALSE)&lt;&gt;0,VLOOKUP($B692,'Draft List'!$D$4:$AC$2598,AZ$3,FALSE),"")</f>
        <v>#N/A</v>
      </c>
      <c r="BA692" t="e">
        <f>IF(VLOOKUP($B692,'Draft List'!$D$4:$AC$2598,BA$3,FALSE)&lt;&gt;0,VLOOKUP($B692,'Draft List'!$D$4:$AC$2598,BA$3,FALSE),"")</f>
        <v>#N/A</v>
      </c>
    </row>
    <row r="693" spans="1:53" hidden="1" x14ac:dyDescent="0.25">
      <c r="A693" t="str">
        <f t="shared" si="80"/>
        <v>RPMiguel Peña24</v>
      </c>
      <c r="B693" t="e">
        <f>VLOOKUP($A693,draft_listing_batters_stats!$A$1:$B$1324,2,FALSE)</f>
        <v>#N/A</v>
      </c>
      <c r="C693" s="1" t="s">
        <v>885</v>
      </c>
      <c r="D693" s="1" t="s">
        <v>224</v>
      </c>
      <c r="E693" s="1" t="s">
        <v>1547</v>
      </c>
      <c r="F693" s="1">
        <v>24</v>
      </c>
      <c r="G693" s="1" t="s">
        <v>44</v>
      </c>
      <c r="H693" s="1" t="s">
        <v>44</v>
      </c>
      <c r="I693" s="1" t="s">
        <v>54</v>
      </c>
      <c r="J693" s="24" t="s">
        <v>54</v>
      </c>
      <c r="K693" s="1" t="s">
        <v>46</v>
      </c>
      <c r="L693" s="24" t="s">
        <v>47</v>
      </c>
      <c r="M693" s="1">
        <v>1</v>
      </c>
      <c r="N693" s="1">
        <v>3</v>
      </c>
      <c r="O693" s="1">
        <v>1</v>
      </c>
      <c r="P693" s="1">
        <v>1</v>
      </c>
      <c r="Q693" s="24">
        <v>2</v>
      </c>
      <c r="R693" s="1">
        <v>2</v>
      </c>
      <c r="S693" s="1">
        <v>4</v>
      </c>
      <c r="T693" s="1">
        <v>1</v>
      </c>
      <c r="U693" s="1">
        <v>1</v>
      </c>
      <c r="V693" s="24">
        <v>3</v>
      </c>
      <c r="W693" s="1">
        <v>8</v>
      </c>
      <c r="X693" s="1">
        <v>7</v>
      </c>
      <c r="Y693" s="24">
        <v>1</v>
      </c>
      <c r="Z693" s="1" t="s">
        <v>48</v>
      </c>
      <c r="AA693" s="1" t="s">
        <v>48</v>
      </c>
      <c r="AB693" s="1" t="s">
        <v>48</v>
      </c>
      <c r="AC693" s="1" t="s">
        <v>48</v>
      </c>
      <c r="AD693" s="1" t="s">
        <v>48</v>
      </c>
      <c r="AE693" s="1" t="s">
        <v>48</v>
      </c>
      <c r="AF693" s="1" t="s">
        <v>48</v>
      </c>
      <c r="AG693" s="24" t="s">
        <v>48</v>
      </c>
      <c r="AH693" s="1">
        <v>1</v>
      </c>
      <c r="AI693" s="1">
        <v>1</v>
      </c>
      <c r="AJ693" s="24">
        <v>1</v>
      </c>
      <c r="AK693" s="36" t="s">
        <v>50</v>
      </c>
      <c r="AL693" s="9">
        <f t="shared" si="81"/>
        <v>-1.9422072507730814</v>
      </c>
      <c r="AM693" s="9">
        <f t="shared" si="82"/>
        <v>-1.52857519513462</v>
      </c>
      <c r="AN693">
        <f t="shared" si="83"/>
        <v>0</v>
      </c>
      <c r="AO693" s="6">
        <f t="shared" si="84"/>
        <v>0</v>
      </c>
      <c r="AP693" s="9">
        <f>($AL$3*AL693+$AM$3*AM693+$AN$3*AN693+$AO$3*AO693)+$K$3*VLOOKUP(K693,COND!$A$2:$C$7,2,FALSE)+$L$3*VLOOKUP(L693,COND!$A$2:$C$7,3,FALSE)</f>
        <v>-8.6371230666927499</v>
      </c>
      <c r="AQ693" s="28">
        <f t="shared" si="85"/>
        <v>-0.8167922161670218</v>
      </c>
      <c r="AR693" t="str">
        <f t="shared" si="86"/>
        <v>DH</v>
      </c>
      <c r="AS693">
        <v>700</v>
      </c>
      <c r="AT693">
        <v>689</v>
      </c>
      <c r="AV693" t="str">
        <f t="shared" si="87"/>
        <v>Unlikely</v>
      </c>
      <c r="AX693" t="e">
        <f>IF(VLOOKUP($B693,'Draft List'!$D$4:$AC$2598,AX$3,FALSE)&lt;&gt;0,VLOOKUP($B693,'Draft List'!$D$4:$AC$2598,AX$3,FALSE),"")</f>
        <v>#N/A</v>
      </c>
      <c r="AY693" t="e">
        <f>IF(VLOOKUP($B693,'Draft List'!$D$4:$AC$2598,AY$3,FALSE)&lt;&gt;0,VLOOKUP($B693,'Draft List'!$D$4:$AC$2598,AY$3,FALSE),"")</f>
        <v>#N/A</v>
      </c>
      <c r="AZ693" t="e">
        <f>IF(VLOOKUP($B693,'Draft List'!$D$4:$AC$2598,AZ$3,FALSE)&lt;&gt;0,VLOOKUP($B693,'Draft List'!$D$4:$AC$2598,AZ$3,FALSE),"")</f>
        <v>#N/A</v>
      </c>
      <c r="BA693" t="e">
        <f>IF(VLOOKUP($B693,'Draft List'!$D$4:$AC$2598,BA$3,FALSE)&lt;&gt;0,VLOOKUP($B693,'Draft List'!$D$4:$AC$2598,BA$3,FALSE),"")</f>
        <v>#N/A</v>
      </c>
    </row>
    <row r="694" spans="1:53" hidden="1" x14ac:dyDescent="0.25">
      <c r="A694" t="str">
        <f t="shared" si="80"/>
        <v>SPJeremy Murray23</v>
      </c>
      <c r="B694" t="e">
        <f>VLOOKUP($A694,draft_listing_batters_stats!$A$1:$B$1324,2,FALSE)</f>
        <v>#N/A</v>
      </c>
      <c r="C694" s="1" t="s">
        <v>25</v>
      </c>
      <c r="D694" s="1" t="s">
        <v>718</v>
      </c>
      <c r="E694" s="1" t="s">
        <v>712</v>
      </c>
      <c r="F694" s="1">
        <v>23</v>
      </c>
      <c r="G694" s="1" t="s">
        <v>58</v>
      </c>
      <c r="H694" s="1" t="s">
        <v>58</v>
      </c>
      <c r="I694" s="1" t="s">
        <v>54</v>
      </c>
      <c r="J694" s="24" t="s">
        <v>54</v>
      </c>
      <c r="K694" s="1" t="s">
        <v>46</v>
      </c>
      <c r="L694" s="24" t="s">
        <v>46</v>
      </c>
      <c r="M694" s="1">
        <v>2</v>
      </c>
      <c r="N694" s="1">
        <v>3</v>
      </c>
      <c r="O694" s="1">
        <v>1</v>
      </c>
      <c r="P694" s="1">
        <v>1</v>
      </c>
      <c r="Q694" s="24">
        <v>1</v>
      </c>
      <c r="R694" s="1">
        <v>2</v>
      </c>
      <c r="S694" s="1">
        <v>3</v>
      </c>
      <c r="T694" s="1">
        <v>1</v>
      </c>
      <c r="U694" s="1">
        <v>1</v>
      </c>
      <c r="V694" s="24">
        <v>4</v>
      </c>
      <c r="W694" s="1">
        <v>3</v>
      </c>
      <c r="X694" s="1">
        <v>1</v>
      </c>
      <c r="Y694" s="24">
        <v>1</v>
      </c>
      <c r="Z694" s="1" t="s">
        <v>48</v>
      </c>
      <c r="AA694" s="1" t="s">
        <v>48</v>
      </c>
      <c r="AB694" s="1" t="s">
        <v>48</v>
      </c>
      <c r="AC694" s="1" t="s">
        <v>48</v>
      </c>
      <c r="AD694" s="1" t="s">
        <v>48</v>
      </c>
      <c r="AE694" s="1" t="s">
        <v>48</v>
      </c>
      <c r="AF694" s="1" t="s">
        <v>48</v>
      </c>
      <c r="AG694" s="24" t="s">
        <v>48</v>
      </c>
      <c r="AH694" s="1">
        <v>1</v>
      </c>
      <c r="AI694" s="1">
        <v>1</v>
      </c>
      <c r="AJ694" s="24">
        <v>1</v>
      </c>
      <c r="AK694" s="36" t="s">
        <v>48</v>
      </c>
      <c r="AL694" s="9">
        <f t="shared" si="81"/>
        <v>-1.6596677543874905</v>
      </c>
      <c r="AM694" s="9">
        <f t="shared" si="82"/>
        <v>-1.53961873493624</v>
      </c>
      <c r="AN694">
        <f t="shared" si="83"/>
        <v>0</v>
      </c>
      <c r="AO694" s="6">
        <f t="shared" si="84"/>
        <v>0</v>
      </c>
      <c r="AP694" s="9">
        <f>($AL$3*AL694+$AM$3*AM694+$AN$3*AN694+$AO$3*AO694)+$K$3*VLOOKUP(K694,COND!$A$2:$C$7,2,FALSE)+$L$3*VLOOKUP(L694,COND!$A$2:$C$7,3,FALSE)</f>
        <v>-8.6413915946736317</v>
      </c>
      <c r="AQ694" s="28">
        <f t="shared" si="85"/>
        <v>-0.81740080761881484</v>
      </c>
      <c r="AR694" t="str">
        <f t="shared" si="86"/>
        <v>DH</v>
      </c>
      <c r="AS694">
        <v>700</v>
      </c>
      <c r="AT694">
        <v>690</v>
      </c>
      <c r="AV694" t="str">
        <f t="shared" si="87"/>
        <v>Unlikely</v>
      </c>
      <c r="AX694" t="e">
        <f>IF(VLOOKUP($B694,'Draft List'!$D$4:$AC$2598,AX$3,FALSE)&lt;&gt;0,VLOOKUP($B694,'Draft List'!$D$4:$AC$2598,AX$3,FALSE),"")</f>
        <v>#N/A</v>
      </c>
      <c r="AY694" t="e">
        <f>IF(VLOOKUP($B694,'Draft List'!$D$4:$AC$2598,AY$3,FALSE)&lt;&gt;0,VLOOKUP($B694,'Draft List'!$D$4:$AC$2598,AY$3,FALSE),"")</f>
        <v>#N/A</v>
      </c>
      <c r="AZ694" t="e">
        <f>IF(VLOOKUP($B694,'Draft List'!$D$4:$AC$2598,AZ$3,FALSE)&lt;&gt;0,VLOOKUP($B694,'Draft List'!$D$4:$AC$2598,AZ$3,FALSE),"")</f>
        <v>#N/A</v>
      </c>
      <c r="BA694" t="e">
        <f>IF(VLOOKUP($B694,'Draft List'!$D$4:$AC$2598,BA$3,FALSE)&lt;&gt;0,VLOOKUP($B694,'Draft List'!$D$4:$AC$2598,BA$3,FALSE),"")</f>
        <v>#N/A</v>
      </c>
    </row>
    <row r="695" spans="1:53" hidden="1" x14ac:dyDescent="0.25">
      <c r="A695" t="str">
        <f t="shared" si="80"/>
        <v>RPDudley Jackson23</v>
      </c>
      <c r="B695" t="e">
        <f>VLOOKUP($A695,draft_listing_batters_stats!$A$1:$B$1324,2,FALSE)</f>
        <v>#N/A</v>
      </c>
      <c r="C695" s="1" t="s">
        <v>885</v>
      </c>
      <c r="D695" s="1" t="s">
        <v>1134</v>
      </c>
      <c r="E695" s="1" t="s">
        <v>160</v>
      </c>
      <c r="F695" s="1">
        <v>23</v>
      </c>
      <c r="G695" s="1" t="s">
        <v>44</v>
      </c>
      <c r="H695" s="1" t="s">
        <v>44</v>
      </c>
      <c r="I695" s="1" t="s">
        <v>54</v>
      </c>
      <c r="J695" s="24" t="s">
        <v>54</v>
      </c>
      <c r="K695" s="1" t="s">
        <v>51</v>
      </c>
      <c r="L695" s="24" t="s">
        <v>46</v>
      </c>
      <c r="M695" s="1">
        <v>2</v>
      </c>
      <c r="N695" s="1">
        <v>2</v>
      </c>
      <c r="O695" s="1">
        <v>1</v>
      </c>
      <c r="P695" s="1">
        <v>1</v>
      </c>
      <c r="Q695" s="24">
        <v>1</v>
      </c>
      <c r="R695" s="1">
        <v>2</v>
      </c>
      <c r="S695" s="1">
        <v>2</v>
      </c>
      <c r="T695" s="1">
        <v>2</v>
      </c>
      <c r="U695" s="1">
        <v>1</v>
      </c>
      <c r="V695" s="24">
        <v>3</v>
      </c>
      <c r="W695" s="1">
        <v>7</v>
      </c>
      <c r="X695" s="1">
        <v>1</v>
      </c>
      <c r="Y695" s="24">
        <v>1</v>
      </c>
      <c r="Z695" s="1" t="s">
        <v>48</v>
      </c>
      <c r="AA695" s="1" t="s">
        <v>48</v>
      </c>
      <c r="AB695" s="1" t="s">
        <v>48</v>
      </c>
      <c r="AC695" s="1" t="s">
        <v>48</v>
      </c>
      <c r="AD695" s="1" t="s">
        <v>48</v>
      </c>
      <c r="AE695" s="1" t="s">
        <v>48</v>
      </c>
      <c r="AF695" s="1" t="s">
        <v>48</v>
      </c>
      <c r="AG695" s="24" t="s">
        <v>48</v>
      </c>
      <c r="AH695" s="1">
        <v>1</v>
      </c>
      <c r="AI695" s="1">
        <v>4</v>
      </c>
      <c r="AJ695" s="24">
        <v>4</v>
      </c>
      <c r="AK695" s="36" t="s">
        <v>961</v>
      </c>
      <c r="AL695" s="9">
        <f t="shared" si="81"/>
        <v>-1.7107276340061941</v>
      </c>
      <c r="AM695" s="9">
        <f t="shared" si="82"/>
        <v>-1.5476334603481254</v>
      </c>
      <c r="AN695">
        <f t="shared" si="83"/>
        <v>0</v>
      </c>
      <c r="AO695" s="6">
        <f t="shared" si="84"/>
        <v>0</v>
      </c>
      <c r="AP695" s="9">
        <f>($AL$3*AL695+$AM$3*AM695+$AN$3*AN695+$AO$3*AO695)+$K$3*VLOOKUP(K695,COND!$A$2:$C$7,2,FALSE)+$L$3*VLOOKUP(L695,COND!$A$2:$C$7,3,FALSE)</f>
        <v>-8.6426742875781262</v>
      </c>
      <c r="AQ695" s="28">
        <f t="shared" si="85"/>
        <v>-0.81758368938518655</v>
      </c>
      <c r="AR695" t="str">
        <f t="shared" si="86"/>
        <v>DH</v>
      </c>
      <c r="AS695">
        <v>700</v>
      </c>
      <c r="AT695">
        <v>691</v>
      </c>
      <c r="AV695" t="str">
        <f t="shared" si="87"/>
        <v>Unlikely</v>
      </c>
      <c r="AX695" t="e">
        <f>IF(VLOOKUP($B695,'Draft List'!$D$4:$AC$2598,AX$3,FALSE)&lt;&gt;0,VLOOKUP($B695,'Draft List'!$D$4:$AC$2598,AX$3,FALSE),"")</f>
        <v>#N/A</v>
      </c>
      <c r="AY695" t="e">
        <f>IF(VLOOKUP($B695,'Draft List'!$D$4:$AC$2598,AY$3,FALSE)&lt;&gt;0,VLOOKUP($B695,'Draft List'!$D$4:$AC$2598,AY$3,FALSE),"")</f>
        <v>#N/A</v>
      </c>
      <c r="AZ695" t="e">
        <f>IF(VLOOKUP($B695,'Draft List'!$D$4:$AC$2598,AZ$3,FALSE)&lt;&gt;0,VLOOKUP($B695,'Draft List'!$D$4:$AC$2598,AZ$3,FALSE),"")</f>
        <v>#N/A</v>
      </c>
      <c r="BA695" t="e">
        <f>IF(VLOOKUP($B695,'Draft List'!$D$4:$AC$2598,BA$3,FALSE)&lt;&gt;0,VLOOKUP($B695,'Draft List'!$D$4:$AC$2598,BA$3,FALSE),"")</f>
        <v>#N/A</v>
      </c>
    </row>
    <row r="696" spans="1:53" hidden="1" x14ac:dyDescent="0.25">
      <c r="A696" t="str">
        <f t="shared" si="80"/>
        <v>RPSantiago Robles24</v>
      </c>
      <c r="B696" t="e">
        <f>VLOOKUP($A696,draft_listing_batters_stats!$A$1:$B$1324,2,FALSE)</f>
        <v>#N/A</v>
      </c>
      <c r="C696" s="1" t="s">
        <v>885</v>
      </c>
      <c r="D696" s="1" t="s">
        <v>422</v>
      </c>
      <c r="E696" s="1" t="s">
        <v>1599</v>
      </c>
      <c r="F696" s="1">
        <v>24</v>
      </c>
      <c r="G696" s="1" t="s">
        <v>44</v>
      </c>
      <c r="H696" s="1" t="s">
        <v>44</v>
      </c>
      <c r="I696" s="1" t="s">
        <v>54</v>
      </c>
      <c r="J696" s="24" t="s">
        <v>54</v>
      </c>
      <c r="K696" s="1" t="s">
        <v>47</v>
      </c>
      <c r="L696" s="24" t="s">
        <v>51</v>
      </c>
      <c r="M696" s="1">
        <v>2</v>
      </c>
      <c r="N696" s="1">
        <v>2</v>
      </c>
      <c r="O696" s="1">
        <v>1</v>
      </c>
      <c r="P696" s="1">
        <v>1</v>
      </c>
      <c r="Q696" s="24">
        <v>1</v>
      </c>
      <c r="R696" s="1">
        <v>2</v>
      </c>
      <c r="S696" s="1">
        <v>2</v>
      </c>
      <c r="T696" s="1">
        <v>1</v>
      </c>
      <c r="U696" s="1">
        <v>2</v>
      </c>
      <c r="V696" s="24">
        <v>2</v>
      </c>
      <c r="W696" s="1">
        <v>6</v>
      </c>
      <c r="X696" s="1">
        <v>2</v>
      </c>
      <c r="Y696" s="24">
        <v>1</v>
      </c>
      <c r="Z696" s="1" t="s">
        <v>48</v>
      </c>
      <c r="AA696" s="1" t="s">
        <v>48</v>
      </c>
      <c r="AB696" s="1" t="s">
        <v>48</v>
      </c>
      <c r="AC696" s="1" t="s">
        <v>48</v>
      </c>
      <c r="AD696" s="1" t="s">
        <v>48</v>
      </c>
      <c r="AE696" s="1" t="s">
        <v>48</v>
      </c>
      <c r="AF696" s="1" t="s">
        <v>48</v>
      </c>
      <c r="AG696" s="24" t="s">
        <v>48</v>
      </c>
      <c r="AH696" s="1">
        <v>3</v>
      </c>
      <c r="AI696" s="1">
        <v>8</v>
      </c>
      <c r="AJ696" s="24">
        <v>9</v>
      </c>
      <c r="AK696" s="36" t="s">
        <v>50</v>
      </c>
      <c r="AL696" s="9">
        <f t="shared" si="81"/>
        <v>-1.7107276340061941</v>
      </c>
      <c r="AM696" s="9">
        <f t="shared" si="82"/>
        <v>-1.5810017441795292</v>
      </c>
      <c r="AN696">
        <f t="shared" si="83"/>
        <v>3</v>
      </c>
      <c r="AO696" s="6">
        <f t="shared" si="84"/>
        <v>0</v>
      </c>
      <c r="AP696" s="9">
        <f>($AL$3*AL696+$AM$3*AM696+$AN$3*AN696+$AO$3*AO696)+$K$3*VLOOKUP(K696,COND!$A$2:$C$7,2,FALSE)+$L$3*VLOOKUP(L696,COND!$A$2:$C$7,3,FALSE)</f>
        <v>-8.6430936935549703</v>
      </c>
      <c r="AQ696" s="28">
        <f t="shared" si="85"/>
        <v>-0.81764348678922882</v>
      </c>
      <c r="AR696" t="str">
        <f t="shared" si="86"/>
        <v>DH</v>
      </c>
      <c r="AS696">
        <v>700</v>
      </c>
      <c r="AT696">
        <v>692</v>
      </c>
      <c r="AV696" t="str">
        <f t="shared" si="87"/>
        <v>Unlikely</v>
      </c>
      <c r="AX696" t="e">
        <f>IF(VLOOKUP($B696,'Draft List'!$D$4:$AC$2598,AX$3,FALSE)&lt;&gt;0,VLOOKUP($B696,'Draft List'!$D$4:$AC$2598,AX$3,FALSE),"")</f>
        <v>#N/A</v>
      </c>
      <c r="AY696" t="e">
        <f>IF(VLOOKUP($B696,'Draft List'!$D$4:$AC$2598,AY$3,FALSE)&lt;&gt;0,VLOOKUP($B696,'Draft List'!$D$4:$AC$2598,AY$3,FALSE),"")</f>
        <v>#N/A</v>
      </c>
      <c r="AZ696" t="e">
        <f>IF(VLOOKUP($B696,'Draft List'!$D$4:$AC$2598,AZ$3,FALSE)&lt;&gt;0,VLOOKUP($B696,'Draft List'!$D$4:$AC$2598,AZ$3,FALSE),"")</f>
        <v>#N/A</v>
      </c>
      <c r="BA696" t="e">
        <f>IF(VLOOKUP($B696,'Draft List'!$D$4:$AC$2598,BA$3,FALSE)&lt;&gt;0,VLOOKUP($B696,'Draft List'!$D$4:$AC$2598,BA$3,FALSE),"")</f>
        <v>#N/A</v>
      </c>
    </row>
    <row r="697" spans="1:53" hidden="1" x14ac:dyDescent="0.25">
      <c r="A697" t="str">
        <f t="shared" si="80"/>
        <v>RPJacob Hampton23</v>
      </c>
      <c r="B697" t="e">
        <f>VLOOKUP($A697,draft_listing_batters_stats!$A$1:$B$1324,2,FALSE)</f>
        <v>#N/A</v>
      </c>
      <c r="C697" s="1" t="s">
        <v>885</v>
      </c>
      <c r="D697" s="1" t="s">
        <v>526</v>
      </c>
      <c r="E697" s="1" t="s">
        <v>1223</v>
      </c>
      <c r="F697" s="1">
        <v>23</v>
      </c>
      <c r="G697" s="1" t="s">
        <v>44</v>
      </c>
      <c r="H697" s="1" t="s">
        <v>44</v>
      </c>
      <c r="I697" s="1" t="s">
        <v>54</v>
      </c>
      <c r="J697" s="24" t="s">
        <v>54</v>
      </c>
      <c r="K697" s="1" t="s">
        <v>47</v>
      </c>
      <c r="L697" s="24" t="s">
        <v>51</v>
      </c>
      <c r="M697" s="1">
        <v>2</v>
      </c>
      <c r="N697" s="1">
        <v>2</v>
      </c>
      <c r="O697" s="1">
        <v>1</v>
      </c>
      <c r="P697" s="1">
        <v>1</v>
      </c>
      <c r="Q697" s="24">
        <v>2</v>
      </c>
      <c r="R697" s="1">
        <v>2</v>
      </c>
      <c r="S697" s="1">
        <v>2</v>
      </c>
      <c r="T697" s="1">
        <v>1</v>
      </c>
      <c r="U697" s="1">
        <v>2</v>
      </c>
      <c r="V697" s="24">
        <v>3</v>
      </c>
      <c r="W697" s="1">
        <v>6</v>
      </c>
      <c r="X697" s="1">
        <v>2</v>
      </c>
      <c r="Y697" s="24">
        <v>1</v>
      </c>
      <c r="Z697" s="1" t="s">
        <v>48</v>
      </c>
      <c r="AA697" s="1" t="s">
        <v>48</v>
      </c>
      <c r="AB697" s="1" t="s">
        <v>48</v>
      </c>
      <c r="AC697" s="1" t="s">
        <v>48</v>
      </c>
      <c r="AD697" s="1" t="s">
        <v>48</v>
      </c>
      <c r="AE697" s="1" t="s">
        <v>48</v>
      </c>
      <c r="AF697" s="1" t="s">
        <v>48</v>
      </c>
      <c r="AG697" s="24" t="s">
        <v>48</v>
      </c>
      <c r="AH697" s="1">
        <v>1</v>
      </c>
      <c r="AI697" s="1">
        <v>2</v>
      </c>
      <c r="AJ697" s="24">
        <v>2</v>
      </c>
      <c r="AK697" s="36" t="s">
        <v>1047</v>
      </c>
      <c r="AL697" s="9">
        <f t="shared" si="81"/>
        <v>-1.6707112941891105</v>
      </c>
      <c r="AM697" s="9">
        <f t="shared" si="82"/>
        <v>-1.540985404362446</v>
      </c>
      <c r="AN697">
        <f t="shared" si="83"/>
        <v>0</v>
      </c>
      <c r="AO697" s="6">
        <f t="shared" si="84"/>
        <v>0</v>
      </c>
      <c r="AP697" s="9">
        <f>($AL$3*AL697+$AM$3*AM697+$AN$3*AN697+$AO$3*AO697)+$K$3*VLOOKUP(K697,COND!$A$2:$C$7,2,FALSE)+$L$3*VLOOKUP(L697,COND!$A$2:$C$7,3,FALSE)</f>
        <v>-8.6588959817682642</v>
      </c>
      <c r="AQ697" s="28">
        <f t="shared" si="85"/>
        <v>-0.81989652052086992</v>
      </c>
      <c r="AR697" t="str">
        <f t="shared" si="86"/>
        <v>DH</v>
      </c>
      <c r="AS697">
        <v>700</v>
      </c>
      <c r="AT697">
        <v>693</v>
      </c>
      <c r="AV697" t="str">
        <f t="shared" si="87"/>
        <v>Unlikely</v>
      </c>
      <c r="AX697" t="e">
        <f>IF(VLOOKUP($B697,'Draft List'!$D$4:$AC$2598,AX$3,FALSE)&lt;&gt;0,VLOOKUP($B697,'Draft List'!$D$4:$AC$2598,AX$3,FALSE),"")</f>
        <v>#N/A</v>
      </c>
      <c r="AY697" t="e">
        <f>IF(VLOOKUP($B697,'Draft List'!$D$4:$AC$2598,AY$3,FALSE)&lt;&gt;0,VLOOKUP($B697,'Draft List'!$D$4:$AC$2598,AY$3,FALSE),"")</f>
        <v>#N/A</v>
      </c>
      <c r="AZ697" t="e">
        <f>IF(VLOOKUP($B697,'Draft List'!$D$4:$AC$2598,AZ$3,FALSE)&lt;&gt;0,VLOOKUP($B697,'Draft List'!$D$4:$AC$2598,AZ$3,FALSE),"")</f>
        <v>#N/A</v>
      </c>
      <c r="BA697" t="e">
        <f>IF(VLOOKUP($B697,'Draft List'!$D$4:$AC$2598,BA$3,FALSE)&lt;&gt;0,VLOOKUP($B697,'Draft List'!$D$4:$AC$2598,BA$3,FALSE),"")</f>
        <v>#N/A</v>
      </c>
    </row>
    <row r="698" spans="1:53" hidden="1" x14ac:dyDescent="0.25">
      <c r="A698" t="str">
        <f t="shared" si="80"/>
        <v>RPMushanokoji Kichida24</v>
      </c>
      <c r="B698" t="e">
        <f>VLOOKUP($A698,draft_listing_batters_stats!$A$1:$B$1324,2,FALSE)</f>
        <v>#N/A</v>
      </c>
      <c r="C698" s="1" t="s">
        <v>885</v>
      </c>
      <c r="D698" s="1" t="s">
        <v>661</v>
      </c>
      <c r="E698" s="1" t="s">
        <v>540</v>
      </c>
      <c r="F698" s="1">
        <v>24</v>
      </c>
      <c r="G698" s="1" t="s">
        <v>58</v>
      </c>
      <c r="H698" s="1" t="s">
        <v>44</v>
      </c>
      <c r="I698" s="1" t="s">
        <v>54</v>
      </c>
      <c r="J698" s="24" t="s">
        <v>54</v>
      </c>
      <c r="K698" s="1" t="s">
        <v>47</v>
      </c>
      <c r="L698" s="24" t="s">
        <v>46</v>
      </c>
      <c r="M698" s="1">
        <v>1</v>
      </c>
      <c r="N698" s="1">
        <v>2</v>
      </c>
      <c r="O698" s="1">
        <v>1</v>
      </c>
      <c r="P698" s="1">
        <v>1</v>
      </c>
      <c r="Q698" s="24">
        <v>1</v>
      </c>
      <c r="R698" s="1">
        <v>2</v>
      </c>
      <c r="S698" s="1">
        <v>3</v>
      </c>
      <c r="T698" s="1">
        <v>1</v>
      </c>
      <c r="U698" s="1">
        <v>2</v>
      </c>
      <c r="V698" s="24">
        <v>2</v>
      </c>
      <c r="W698" s="1">
        <v>8</v>
      </c>
      <c r="X698" s="1">
        <v>2</v>
      </c>
      <c r="Y698" s="24">
        <v>1</v>
      </c>
      <c r="Z698" s="1" t="s">
        <v>48</v>
      </c>
      <c r="AA698" s="1" t="s">
        <v>48</v>
      </c>
      <c r="AB698" s="1" t="s">
        <v>48</v>
      </c>
      <c r="AC698" s="1" t="s">
        <v>48</v>
      </c>
      <c r="AD698" s="1" t="s">
        <v>48</v>
      </c>
      <c r="AE698" s="1" t="s">
        <v>48</v>
      </c>
      <c r="AF698" s="1" t="s">
        <v>48</v>
      </c>
      <c r="AG698" s="24" t="s">
        <v>48</v>
      </c>
      <c r="AH698" s="1">
        <v>2</v>
      </c>
      <c r="AI698" s="1">
        <v>1</v>
      </c>
      <c r="AJ698" s="24">
        <v>1</v>
      </c>
      <c r="AK698" s="36" t="s">
        <v>50</v>
      </c>
      <c r="AL698" s="9">
        <f t="shared" si="81"/>
        <v>-2.0332834702088682</v>
      </c>
      <c r="AM698" s="9">
        <f t="shared" si="82"/>
        <v>-1.5299418645608258</v>
      </c>
      <c r="AN698">
        <f t="shared" si="83"/>
        <v>0</v>
      </c>
      <c r="AO698" s="6">
        <f t="shared" si="84"/>
        <v>0</v>
      </c>
      <c r="AP698" s="9">
        <f>($AL$3*AL698+$AM$3*AM698+$AN$3*AN698+$AO$3*AO698)+$K$3*VLOOKUP(K698,COND!$A$2:$C$7,2,FALSE)+$L$3*VLOOKUP(L698,COND!$A$2:$C$7,3,FALSE)</f>
        <v>-8.6626307217507961</v>
      </c>
      <c r="AQ698" s="28">
        <f t="shared" si="85"/>
        <v>-0.82042900638911742</v>
      </c>
      <c r="AR698" t="str">
        <f t="shared" si="86"/>
        <v>DH</v>
      </c>
      <c r="AS698">
        <v>700</v>
      </c>
      <c r="AT698">
        <v>694</v>
      </c>
      <c r="AV698" t="str">
        <f t="shared" si="87"/>
        <v>Unlikely</v>
      </c>
      <c r="AX698" t="e">
        <f>IF(VLOOKUP($B698,'Draft List'!$D$4:$AC$2598,AX$3,FALSE)&lt;&gt;0,VLOOKUP($B698,'Draft List'!$D$4:$AC$2598,AX$3,FALSE),"")</f>
        <v>#N/A</v>
      </c>
      <c r="AY698" t="e">
        <f>IF(VLOOKUP($B698,'Draft List'!$D$4:$AC$2598,AY$3,FALSE)&lt;&gt;0,VLOOKUP($B698,'Draft List'!$D$4:$AC$2598,AY$3,FALSE),"")</f>
        <v>#N/A</v>
      </c>
      <c r="AZ698" t="e">
        <f>IF(VLOOKUP($B698,'Draft List'!$D$4:$AC$2598,AZ$3,FALSE)&lt;&gt;0,VLOOKUP($B698,'Draft List'!$D$4:$AC$2598,AZ$3,FALSE),"")</f>
        <v>#N/A</v>
      </c>
      <c r="BA698" t="e">
        <f>IF(VLOOKUP($B698,'Draft List'!$D$4:$AC$2598,BA$3,FALSE)&lt;&gt;0,VLOOKUP($B698,'Draft List'!$D$4:$AC$2598,BA$3,FALSE),"")</f>
        <v>#N/A</v>
      </c>
    </row>
    <row r="699" spans="1:53" hidden="1" x14ac:dyDescent="0.25">
      <c r="A699" t="str">
        <f t="shared" si="80"/>
        <v>SPJuan Encarnación18</v>
      </c>
      <c r="B699" t="e">
        <f>VLOOKUP($A699,draft_listing_batters_stats!$A$1:$B$1324,2,FALSE)</f>
        <v>#N/A</v>
      </c>
      <c r="C699" s="1" t="s">
        <v>25</v>
      </c>
      <c r="D699" s="1" t="s">
        <v>140</v>
      </c>
      <c r="E699" s="1" t="s">
        <v>660</v>
      </c>
      <c r="F699" s="1">
        <v>18</v>
      </c>
      <c r="G699" s="1" t="s">
        <v>44</v>
      </c>
      <c r="H699" s="1" t="s">
        <v>44</v>
      </c>
      <c r="I699" s="1" t="s">
        <v>54</v>
      </c>
      <c r="J699" s="24" t="s">
        <v>54</v>
      </c>
      <c r="K699" s="1" t="s">
        <v>46</v>
      </c>
      <c r="L699" s="24" t="s">
        <v>46</v>
      </c>
      <c r="M699" s="1">
        <v>1</v>
      </c>
      <c r="N699" s="1">
        <v>1</v>
      </c>
      <c r="O699" s="1">
        <v>1</v>
      </c>
      <c r="P699" s="1">
        <v>1</v>
      </c>
      <c r="Q699" s="24">
        <v>1</v>
      </c>
      <c r="R699" s="1">
        <v>2</v>
      </c>
      <c r="S699" s="1">
        <v>3</v>
      </c>
      <c r="T699" s="1">
        <v>1</v>
      </c>
      <c r="U699" s="1">
        <v>1</v>
      </c>
      <c r="V699" s="24">
        <v>4</v>
      </c>
      <c r="W699" s="1">
        <v>4</v>
      </c>
      <c r="X699" s="1">
        <v>5</v>
      </c>
      <c r="Y699" s="24">
        <v>1</v>
      </c>
      <c r="Z699" s="1" t="s">
        <v>48</v>
      </c>
      <c r="AA699" s="1" t="s">
        <v>48</v>
      </c>
      <c r="AB699" s="1" t="s">
        <v>48</v>
      </c>
      <c r="AC699" s="1" t="s">
        <v>48</v>
      </c>
      <c r="AD699" s="1" t="s">
        <v>48</v>
      </c>
      <c r="AE699" s="1" t="s">
        <v>48</v>
      </c>
      <c r="AF699" s="1" t="s">
        <v>48</v>
      </c>
      <c r="AG699" s="24" t="s">
        <v>48</v>
      </c>
      <c r="AH699" s="1">
        <v>1</v>
      </c>
      <c r="AI699" s="1">
        <v>2</v>
      </c>
      <c r="AJ699" s="24">
        <v>1</v>
      </c>
      <c r="AK699" s="36" t="s">
        <v>878</v>
      </c>
      <c r="AL699" s="9">
        <f t="shared" si="81"/>
        <v>-2.0843433498275723</v>
      </c>
      <c r="AM699" s="9">
        <f t="shared" si="82"/>
        <v>-1.53961873493624</v>
      </c>
      <c r="AN699">
        <f t="shared" si="83"/>
        <v>0</v>
      </c>
      <c r="AO699" s="6">
        <f t="shared" si="84"/>
        <v>0</v>
      </c>
      <c r="AP699" s="9">
        <f>($AL$3*AL699+$AM$3*AM699+$AN$3*AN699+$AO$3*AO699)+$K$3*VLOOKUP(K699,COND!$A$2:$C$7,2,FALSE)+$L$3*VLOOKUP(L699,COND!$A$2:$C$7,3,FALSE)</f>
        <v>-8.6838591542176395</v>
      </c>
      <c r="AQ699" s="28">
        <f t="shared" si="85"/>
        <v>-0.82345568036013295</v>
      </c>
      <c r="AR699" t="str">
        <f t="shared" si="86"/>
        <v>DH</v>
      </c>
      <c r="AS699">
        <v>700</v>
      </c>
      <c r="AT699">
        <v>695</v>
      </c>
      <c r="AV699" t="str">
        <f t="shared" si="87"/>
        <v>Unlikely</v>
      </c>
      <c r="AX699" t="e">
        <f>IF(VLOOKUP($B699,'Draft List'!$D$4:$AC$2598,AX$3,FALSE)&lt;&gt;0,VLOOKUP($B699,'Draft List'!$D$4:$AC$2598,AX$3,FALSE),"")</f>
        <v>#N/A</v>
      </c>
      <c r="AY699" t="e">
        <f>IF(VLOOKUP($B699,'Draft List'!$D$4:$AC$2598,AY$3,FALSE)&lt;&gt;0,VLOOKUP($B699,'Draft List'!$D$4:$AC$2598,AY$3,FALSE),"")</f>
        <v>#N/A</v>
      </c>
      <c r="AZ699" t="e">
        <f>IF(VLOOKUP($B699,'Draft List'!$D$4:$AC$2598,AZ$3,FALSE)&lt;&gt;0,VLOOKUP($B699,'Draft List'!$D$4:$AC$2598,AZ$3,FALSE),"")</f>
        <v>#N/A</v>
      </c>
      <c r="BA699" t="e">
        <f>IF(VLOOKUP($B699,'Draft List'!$D$4:$AC$2598,BA$3,FALSE)&lt;&gt;0,VLOOKUP($B699,'Draft List'!$D$4:$AC$2598,BA$3,FALSE),"")</f>
        <v>#N/A</v>
      </c>
    </row>
    <row r="700" spans="1:53" hidden="1" x14ac:dyDescent="0.25">
      <c r="A700" t="str">
        <f t="shared" si="80"/>
        <v>CLYannick Janszen21</v>
      </c>
      <c r="B700" t="e">
        <f>VLOOKUP($A700,draft_listing_batters_stats!$A$1:$B$1324,2,FALSE)</f>
        <v>#N/A</v>
      </c>
      <c r="C700" s="1" t="s">
        <v>53</v>
      </c>
      <c r="D700" s="1" t="s">
        <v>1280</v>
      </c>
      <c r="E700" s="1" t="s">
        <v>1281</v>
      </c>
      <c r="F700" s="1">
        <v>21</v>
      </c>
      <c r="G700" s="1" t="s">
        <v>58</v>
      </c>
      <c r="H700" s="1" t="s">
        <v>58</v>
      </c>
      <c r="I700" s="1" t="s">
        <v>54</v>
      </c>
      <c r="J700" s="24" t="s">
        <v>54</v>
      </c>
      <c r="K700" s="1" t="s">
        <v>47</v>
      </c>
      <c r="L700" s="24" t="s">
        <v>47</v>
      </c>
      <c r="M700" s="1">
        <v>1</v>
      </c>
      <c r="N700" s="1">
        <v>4</v>
      </c>
      <c r="O700" s="1">
        <v>1</v>
      </c>
      <c r="P700" s="1">
        <v>1</v>
      </c>
      <c r="Q700" s="24">
        <v>1</v>
      </c>
      <c r="R700" s="1">
        <v>2</v>
      </c>
      <c r="S700" s="1">
        <v>4</v>
      </c>
      <c r="T700" s="1">
        <v>2</v>
      </c>
      <c r="U700" s="1">
        <v>1</v>
      </c>
      <c r="V700" s="24">
        <v>1</v>
      </c>
      <c r="W700" s="1">
        <v>4</v>
      </c>
      <c r="X700" s="1">
        <v>3</v>
      </c>
      <c r="Y700" s="24">
        <v>1</v>
      </c>
      <c r="Z700" s="1" t="s">
        <v>48</v>
      </c>
      <c r="AA700" s="1" t="s">
        <v>48</v>
      </c>
      <c r="AB700" s="1" t="s">
        <v>48</v>
      </c>
      <c r="AC700" s="1" t="s">
        <v>48</v>
      </c>
      <c r="AD700" s="1" t="s">
        <v>48</v>
      </c>
      <c r="AE700" s="1" t="s">
        <v>48</v>
      </c>
      <c r="AF700" s="1" t="s">
        <v>48</v>
      </c>
      <c r="AG700" s="24" t="s">
        <v>48</v>
      </c>
      <c r="AH700" s="1">
        <v>1</v>
      </c>
      <c r="AI700" s="1">
        <v>1</v>
      </c>
      <c r="AJ700" s="24">
        <v>2</v>
      </c>
      <c r="AK700" s="36" t="s">
        <v>839</v>
      </c>
      <c r="AL700" s="9">
        <f t="shared" si="81"/>
        <v>-1.9311637109714617</v>
      </c>
      <c r="AM700" s="9">
        <f t="shared" si="82"/>
        <v>-1.5255463807448855</v>
      </c>
      <c r="AN700">
        <f t="shared" si="83"/>
        <v>0</v>
      </c>
      <c r="AO700" s="6">
        <f t="shared" si="84"/>
        <v>0</v>
      </c>
      <c r="AP700" s="9">
        <f>($AL$3*AL700+$AM$3*AM700+$AN$3*AN700+$AO$3*AO700)+$K$3*VLOOKUP(K700,COND!$A$2:$C$7,2,FALSE)+$L$3*VLOOKUP(L700,COND!$A$2:$C$7,3,FALSE)</f>
        <v>-8.6996729400357715</v>
      </c>
      <c r="AQ700" s="28">
        <f t="shared" si="85"/>
        <v>-0.82571035337914711</v>
      </c>
      <c r="AR700" t="str">
        <f t="shared" si="86"/>
        <v>DH</v>
      </c>
      <c r="AS700">
        <v>700</v>
      </c>
      <c r="AT700">
        <v>696</v>
      </c>
      <c r="AV700" t="str">
        <f t="shared" si="87"/>
        <v>Unlikely</v>
      </c>
      <c r="AX700" t="e">
        <f>IF(VLOOKUP($B700,'Draft List'!$D$4:$AC$2598,AX$3,FALSE)&lt;&gt;0,VLOOKUP($B700,'Draft List'!$D$4:$AC$2598,AX$3,FALSE),"")</f>
        <v>#N/A</v>
      </c>
      <c r="AY700" t="e">
        <f>IF(VLOOKUP($B700,'Draft List'!$D$4:$AC$2598,AY$3,FALSE)&lt;&gt;0,VLOOKUP($B700,'Draft List'!$D$4:$AC$2598,AY$3,FALSE),"")</f>
        <v>#N/A</v>
      </c>
      <c r="AZ700" t="e">
        <f>IF(VLOOKUP($B700,'Draft List'!$D$4:$AC$2598,AZ$3,FALSE)&lt;&gt;0,VLOOKUP($B700,'Draft List'!$D$4:$AC$2598,AZ$3,FALSE),"")</f>
        <v>#N/A</v>
      </c>
      <c r="BA700" t="e">
        <f>IF(VLOOKUP($B700,'Draft List'!$D$4:$AC$2598,BA$3,FALSE)&lt;&gt;0,VLOOKUP($B700,'Draft List'!$D$4:$AC$2598,BA$3,FALSE),"")</f>
        <v>#N/A</v>
      </c>
    </row>
    <row r="701" spans="1:53" hidden="1" x14ac:dyDescent="0.25">
      <c r="A701" t="str">
        <f t="shared" si="80"/>
        <v>RPLee Fraser23</v>
      </c>
      <c r="B701" t="e">
        <f>VLOOKUP($A701,draft_listing_batters_stats!$A$1:$B$1324,2,FALSE)</f>
        <v>#N/A</v>
      </c>
      <c r="C701" s="1" t="s">
        <v>885</v>
      </c>
      <c r="D701" s="1" t="s">
        <v>219</v>
      </c>
      <c r="E701" s="1" t="s">
        <v>1173</v>
      </c>
      <c r="F701" s="1">
        <v>23</v>
      </c>
      <c r="G701" s="1" t="s">
        <v>44</v>
      </c>
      <c r="H701" s="1" t="s">
        <v>44</v>
      </c>
      <c r="I701" s="1" t="s">
        <v>54</v>
      </c>
      <c r="J701" s="24" t="s">
        <v>54</v>
      </c>
      <c r="K701" s="1" t="s">
        <v>47</v>
      </c>
      <c r="L701" s="24" t="s">
        <v>46</v>
      </c>
      <c r="M701" s="1">
        <v>2</v>
      </c>
      <c r="N701" s="1">
        <v>2</v>
      </c>
      <c r="O701" s="1">
        <v>1</v>
      </c>
      <c r="P701" s="1">
        <v>1</v>
      </c>
      <c r="Q701" s="24">
        <v>1</v>
      </c>
      <c r="R701" s="1">
        <v>2</v>
      </c>
      <c r="S701" s="1">
        <v>3</v>
      </c>
      <c r="T701" s="1">
        <v>2</v>
      </c>
      <c r="U701" s="1">
        <v>1</v>
      </c>
      <c r="V701" s="24">
        <v>2</v>
      </c>
      <c r="W701" s="1">
        <v>4</v>
      </c>
      <c r="X701" s="1">
        <v>1</v>
      </c>
      <c r="Y701" s="24">
        <v>1</v>
      </c>
      <c r="Z701" s="1" t="s">
        <v>48</v>
      </c>
      <c r="AA701" s="1" t="s">
        <v>48</v>
      </c>
      <c r="AB701" s="1" t="s">
        <v>48</v>
      </c>
      <c r="AC701" s="1" t="s">
        <v>48</v>
      </c>
      <c r="AD701" s="1" t="s">
        <v>48</v>
      </c>
      <c r="AE701" s="1" t="s">
        <v>48</v>
      </c>
      <c r="AF701" s="1" t="s">
        <v>48</v>
      </c>
      <c r="AG701" s="24" t="s">
        <v>48</v>
      </c>
      <c r="AH701" s="1">
        <v>2</v>
      </c>
      <c r="AI701" s="1">
        <v>1</v>
      </c>
      <c r="AJ701" s="24">
        <v>4</v>
      </c>
      <c r="AK701" s="36" t="s">
        <v>48</v>
      </c>
      <c r="AL701" s="9">
        <f t="shared" si="81"/>
        <v>-1.7107276340061941</v>
      </c>
      <c r="AM701" s="9">
        <f t="shared" si="82"/>
        <v>-1.5365899205465052</v>
      </c>
      <c r="AN701">
        <f t="shared" si="83"/>
        <v>0</v>
      </c>
      <c r="AO701" s="6">
        <f t="shared" si="84"/>
        <v>0</v>
      </c>
      <c r="AP701" s="9">
        <f>($AL$3*AL701+$AM$3*AM701+$AN$3*AN701+$AO$3*AO701)+$K$3*VLOOKUP(K701,COND!$A$2:$C$7,2,FALSE)+$L$3*VLOOKUP(L701,COND!$A$2:$C$7,3,FALSE)</f>
        <v>-8.710151809958683</v>
      </c>
      <c r="AQ701" s="28">
        <f t="shared" si="85"/>
        <v>-0.8272043931718106</v>
      </c>
      <c r="AR701" t="str">
        <f t="shared" si="86"/>
        <v>DH</v>
      </c>
      <c r="AS701">
        <v>700</v>
      </c>
      <c r="AT701">
        <v>697</v>
      </c>
      <c r="AV701" t="str">
        <f t="shared" si="87"/>
        <v>Unlikely</v>
      </c>
      <c r="AX701" t="e">
        <f>IF(VLOOKUP($B701,'Draft List'!$D$4:$AC$2598,AX$3,FALSE)&lt;&gt;0,VLOOKUP($B701,'Draft List'!$D$4:$AC$2598,AX$3,FALSE),"")</f>
        <v>#N/A</v>
      </c>
      <c r="AY701" t="e">
        <f>IF(VLOOKUP($B701,'Draft List'!$D$4:$AC$2598,AY$3,FALSE)&lt;&gt;0,VLOOKUP($B701,'Draft List'!$D$4:$AC$2598,AY$3,FALSE),"")</f>
        <v>#N/A</v>
      </c>
      <c r="AZ701" t="e">
        <f>IF(VLOOKUP($B701,'Draft List'!$D$4:$AC$2598,AZ$3,FALSE)&lt;&gt;0,VLOOKUP($B701,'Draft List'!$D$4:$AC$2598,AZ$3,FALSE),"")</f>
        <v>#N/A</v>
      </c>
      <c r="BA701" t="e">
        <f>IF(VLOOKUP($B701,'Draft List'!$D$4:$AC$2598,BA$3,FALSE)&lt;&gt;0,VLOOKUP($B701,'Draft List'!$D$4:$AC$2598,BA$3,FALSE),"")</f>
        <v>#N/A</v>
      </c>
    </row>
    <row r="702" spans="1:53" hidden="1" x14ac:dyDescent="0.25">
      <c r="A702" t="str">
        <f t="shared" si="80"/>
        <v>RPJoe Batty23</v>
      </c>
      <c r="B702" t="e">
        <f>VLOOKUP($A702,draft_listing_batters_stats!$A$1:$B$1324,2,FALSE)</f>
        <v>#N/A</v>
      </c>
      <c r="C702" s="1" t="s">
        <v>885</v>
      </c>
      <c r="D702" s="1" t="s">
        <v>208</v>
      </c>
      <c r="E702" s="1" t="s">
        <v>1030</v>
      </c>
      <c r="F702" s="1">
        <v>23</v>
      </c>
      <c r="G702" s="1" t="s">
        <v>58</v>
      </c>
      <c r="H702" s="1" t="s">
        <v>58</v>
      </c>
      <c r="I702" s="1" t="s">
        <v>54</v>
      </c>
      <c r="J702" s="24" t="s">
        <v>54</v>
      </c>
      <c r="K702" s="1" t="s">
        <v>46</v>
      </c>
      <c r="L702" s="24" t="s">
        <v>46</v>
      </c>
      <c r="M702" s="1">
        <v>1</v>
      </c>
      <c r="N702" s="1">
        <v>1</v>
      </c>
      <c r="O702" s="1">
        <v>1</v>
      </c>
      <c r="P702" s="1">
        <v>4</v>
      </c>
      <c r="Q702" s="24">
        <v>1</v>
      </c>
      <c r="R702" s="1">
        <v>1</v>
      </c>
      <c r="S702" s="1">
        <v>1</v>
      </c>
      <c r="T702" s="1">
        <v>1</v>
      </c>
      <c r="U702" s="1">
        <v>7</v>
      </c>
      <c r="V702" s="24">
        <v>1</v>
      </c>
      <c r="W702" s="1">
        <v>9</v>
      </c>
      <c r="X702" s="1">
        <v>3</v>
      </c>
      <c r="Y702" s="24">
        <v>1</v>
      </c>
      <c r="Z702" s="1" t="s">
        <v>48</v>
      </c>
      <c r="AA702" s="1" t="s">
        <v>48</v>
      </c>
      <c r="AB702" s="1" t="s">
        <v>48</v>
      </c>
      <c r="AC702" s="1" t="s">
        <v>48</v>
      </c>
      <c r="AD702" s="1" t="s">
        <v>48</v>
      </c>
      <c r="AE702" s="1" t="s">
        <v>48</v>
      </c>
      <c r="AF702" s="1" t="s">
        <v>48</v>
      </c>
      <c r="AG702" s="24" t="s">
        <v>48</v>
      </c>
      <c r="AH702" s="1">
        <v>1</v>
      </c>
      <c r="AI702" s="1">
        <v>1</v>
      </c>
      <c r="AJ702" s="24">
        <v>2</v>
      </c>
      <c r="AK702" s="36" t="s">
        <v>50</v>
      </c>
      <c r="AL702" s="9">
        <f t="shared" si="81"/>
        <v>-1.815214699798829</v>
      </c>
      <c r="AM702" s="9">
        <f t="shared" si="82"/>
        <v>-1.5460860497700857</v>
      </c>
      <c r="AN702">
        <f t="shared" si="83"/>
        <v>0</v>
      </c>
      <c r="AO702" s="6">
        <f t="shared" si="84"/>
        <v>0</v>
      </c>
      <c r="AP702" s="9">
        <f>($AL$3*AL702+$AM$3*AM702+$AN$3*AN702+$AO$3*AO702)+$K$3*VLOOKUP(K702,COND!$A$2:$C$7,2,FALSE)+$L$3*VLOOKUP(L702,COND!$A$2:$C$7,3,FALSE)</f>
        <v>-8.7345540672209125</v>
      </c>
      <c r="AQ702" s="28">
        <f t="shared" si="85"/>
        <v>-0.83068357972997853</v>
      </c>
      <c r="AR702" t="str">
        <f t="shared" si="86"/>
        <v>DH</v>
      </c>
      <c r="AS702">
        <v>700</v>
      </c>
      <c r="AT702">
        <v>698</v>
      </c>
      <c r="AV702" t="str">
        <f t="shared" si="87"/>
        <v>Unlikely</v>
      </c>
      <c r="AX702" t="e">
        <f>IF(VLOOKUP($B702,'Draft List'!$D$4:$AC$2598,AX$3,FALSE)&lt;&gt;0,VLOOKUP($B702,'Draft List'!$D$4:$AC$2598,AX$3,FALSE),"")</f>
        <v>#N/A</v>
      </c>
      <c r="AY702" t="e">
        <f>IF(VLOOKUP($B702,'Draft List'!$D$4:$AC$2598,AY$3,FALSE)&lt;&gt;0,VLOOKUP($B702,'Draft List'!$D$4:$AC$2598,AY$3,FALSE),"")</f>
        <v>#N/A</v>
      </c>
      <c r="AZ702" t="e">
        <f>IF(VLOOKUP($B702,'Draft List'!$D$4:$AC$2598,AZ$3,FALSE)&lt;&gt;0,VLOOKUP($B702,'Draft List'!$D$4:$AC$2598,AZ$3,FALSE),"")</f>
        <v>#N/A</v>
      </c>
      <c r="BA702" t="e">
        <f>IF(VLOOKUP($B702,'Draft List'!$D$4:$AC$2598,BA$3,FALSE)&lt;&gt;0,VLOOKUP($B702,'Draft List'!$D$4:$AC$2598,BA$3,FALSE),"")</f>
        <v>#N/A</v>
      </c>
    </row>
    <row r="703" spans="1:53" hidden="1" x14ac:dyDescent="0.25">
      <c r="A703" t="str">
        <f t="shared" si="80"/>
        <v>RPJay Nordahl23</v>
      </c>
      <c r="B703" t="e">
        <f>VLOOKUP($A703,draft_listing_batters_stats!$A$1:$B$1324,2,FALSE)</f>
        <v>#N/A</v>
      </c>
      <c r="C703" s="1" t="s">
        <v>885</v>
      </c>
      <c r="D703" s="1" t="s">
        <v>1501</v>
      </c>
      <c r="E703" s="1" t="s">
        <v>1502</v>
      </c>
      <c r="F703" s="1">
        <v>23</v>
      </c>
      <c r="G703" s="1" t="s">
        <v>44</v>
      </c>
      <c r="H703" s="1" t="s">
        <v>44</v>
      </c>
      <c r="I703" s="1" t="s">
        <v>54</v>
      </c>
      <c r="J703" s="24" t="s">
        <v>54</v>
      </c>
      <c r="K703" s="1" t="s">
        <v>46</v>
      </c>
      <c r="L703" s="24" t="s">
        <v>46</v>
      </c>
      <c r="M703" s="1">
        <v>2</v>
      </c>
      <c r="N703" s="1">
        <v>2</v>
      </c>
      <c r="O703" s="1">
        <v>1</v>
      </c>
      <c r="P703" s="1">
        <v>1</v>
      </c>
      <c r="Q703" s="24">
        <v>3</v>
      </c>
      <c r="R703" s="1">
        <v>2</v>
      </c>
      <c r="S703" s="1">
        <v>2</v>
      </c>
      <c r="T703" s="1">
        <v>2</v>
      </c>
      <c r="U703" s="1">
        <v>1</v>
      </c>
      <c r="V703" s="24">
        <v>3</v>
      </c>
      <c r="W703" s="1">
        <v>5</v>
      </c>
      <c r="X703" s="1">
        <v>3</v>
      </c>
      <c r="Y703" s="24">
        <v>1</v>
      </c>
      <c r="Z703" s="1" t="s">
        <v>48</v>
      </c>
      <c r="AA703" s="1" t="s">
        <v>48</v>
      </c>
      <c r="AB703" s="1" t="s">
        <v>48</v>
      </c>
      <c r="AC703" s="1" t="s">
        <v>48</v>
      </c>
      <c r="AD703" s="1" t="s">
        <v>48</v>
      </c>
      <c r="AE703" s="1" t="s">
        <v>48</v>
      </c>
      <c r="AF703" s="1" t="s">
        <v>48</v>
      </c>
      <c r="AG703" s="24" t="s">
        <v>48</v>
      </c>
      <c r="AH703" s="1">
        <v>1</v>
      </c>
      <c r="AI703" s="1">
        <v>1</v>
      </c>
      <c r="AJ703" s="24">
        <v>1</v>
      </c>
      <c r="AK703" s="36" t="s">
        <v>48</v>
      </c>
      <c r="AL703" s="9">
        <f t="shared" si="81"/>
        <v>-1.6306949543720271</v>
      </c>
      <c r="AM703" s="9">
        <f t="shared" si="82"/>
        <v>-1.5476334603481254</v>
      </c>
      <c r="AN703">
        <f t="shared" si="83"/>
        <v>0</v>
      </c>
      <c r="AO703" s="6">
        <f t="shared" si="84"/>
        <v>0</v>
      </c>
      <c r="AP703" s="9">
        <f>($AL$3*AL703+$AM$3*AM703+$AN$3*AN703+$AO$3*AO703)+$K$3*VLOOKUP(K703,COND!$A$2:$C$7,2,FALSE)+$L$3*VLOOKUP(L703,COND!$A$2:$C$7,3,FALSE)</f>
        <v>-8.7346710196147086</v>
      </c>
      <c r="AQ703" s="28">
        <f t="shared" si="85"/>
        <v>-0.83070025438396922</v>
      </c>
      <c r="AR703" t="str">
        <f t="shared" si="86"/>
        <v>DH</v>
      </c>
      <c r="AS703">
        <v>700</v>
      </c>
      <c r="AT703">
        <v>699</v>
      </c>
      <c r="AV703" t="str">
        <f t="shared" si="87"/>
        <v>Unlikely</v>
      </c>
      <c r="AX703" t="e">
        <f>IF(VLOOKUP($B703,'Draft List'!$D$4:$AC$2598,AX$3,FALSE)&lt;&gt;0,VLOOKUP($B703,'Draft List'!$D$4:$AC$2598,AX$3,FALSE),"")</f>
        <v>#N/A</v>
      </c>
      <c r="AY703" t="e">
        <f>IF(VLOOKUP($B703,'Draft List'!$D$4:$AC$2598,AY$3,FALSE)&lt;&gt;0,VLOOKUP($B703,'Draft List'!$D$4:$AC$2598,AY$3,FALSE),"")</f>
        <v>#N/A</v>
      </c>
      <c r="AZ703" t="e">
        <f>IF(VLOOKUP($B703,'Draft List'!$D$4:$AC$2598,AZ$3,FALSE)&lt;&gt;0,VLOOKUP($B703,'Draft List'!$D$4:$AC$2598,AZ$3,FALSE),"")</f>
        <v>#N/A</v>
      </c>
      <c r="BA703" t="e">
        <f>IF(VLOOKUP($B703,'Draft List'!$D$4:$AC$2598,BA$3,FALSE)&lt;&gt;0,VLOOKUP($B703,'Draft List'!$D$4:$AC$2598,BA$3,FALSE),"")</f>
        <v>#N/A</v>
      </c>
    </row>
    <row r="704" spans="1:53" hidden="1" x14ac:dyDescent="0.25">
      <c r="A704" t="str">
        <f t="shared" si="80"/>
        <v>1BKade Fontenot22</v>
      </c>
      <c r="B704">
        <f>VLOOKUP($A704,draft_listing_batters_stats!$A$1:$B$1324,2,FALSE)</f>
        <v>7195</v>
      </c>
      <c r="C704" s="1" t="s">
        <v>94</v>
      </c>
      <c r="D704" s="1" t="s">
        <v>1169</v>
      </c>
      <c r="E704" s="1" t="s">
        <v>1170</v>
      </c>
      <c r="F704" s="1">
        <v>22</v>
      </c>
      <c r="G704" s="1" t="s">
        <v>44</v>
      </c>
      <c r="H704" s="1" t="s">
        <v>44</v>
      </c>
      <c r="I704" s="1" t="s">
        <v>54</v>
      </c>
      <c r="J704" s="24" t="s">
        <v>54</v>
      </c>
      <c r="K704" s="1" t="s">
        <v>47</v>
      </c>
      <c r="L704" s="24" t="s">
        <v>46</v>
      </c>
      <c r="M704" s="1">
        <v>1</v>
      </c>
      <c r="N704" s="1">
        <v>3</v>
      </c>
      <c r="O704" s="1">
        <v>2</v>
      </c>
      <c r="P704" s="1">
        <v>3</v>
      </c>
      <c r="Q704" s="24">
        <v>2</v>
      </c>
      <c r="R704" s="1">
        <v>1</v>
      </c>
      <c r="S704" s="1">
        <v>4</v>
      </c>
      <c r="T704" s="1">
        <v>2</v>
      </c>
      <c r="U704" s="1">
        <v>4</v>
      </c>
      <c r="V704" s="24">
        <v>2</v>
      </c>
      <c r="W704" s="1">
        <v>4</v>
      </c>
      <c r="X704" s="1">
        <v>3</v>
      </c>
      <c r="Y704" s="24">
        <v>4</v>
      </c>
      <c r="Z704" s="1">
        <v>1</v>
      </c>
      <c r="AA704" s="1">
        <v>2</v>
      </c>
      <c r="AB704" s="1" t="s">
        <v>48</v>
      </c>
      <c r="AC704" s="1" t="s">
        <v>48</v>
      </c>
      <c r="AD704" s="1" t="s">
        <v>48</v>
      </c>
      <c r="AE704" s="1" t="s">
        <v>48</v>
      </c>
      <c r="AF704" s="1" t="s">
        <v>48</v>
      </c>
      <c r="AG704" s="24" t="s">
        <v>48</v>
      </c>
      <c r="AH704" s="1">
        <v>1</v>
      </c>
      <c r="AI704" s="1">
        <v>2</v>
      </c>
      <c r="AJ704" s="24">
        <v>3</v>
      </c>
      <c r="AK704" s="36" t="s">
        <v>48</v>
      </c>
      <c r="AL704" s="9">
        <f t="shared" si="81"/>
        <v>-1.6797266567300178</v>
      </c>
      <c r="AM704" s="9">
        <f t="shared" si="82"/>
        <v>-1.5389572271017335</v>
      </c>
      <c r="AN704">
        <f t="shared" si="83"/>
        <v>0</v>
      </c>
      <c r="AO704" s="6">
        <f t="shared" si="84"/>
        <v>0</v>
      </c>
      <c r="AP704" s="9">
        <f>($AL$3*AL704+$AM$3*AM704+$AN$3*AN704+$AO$3*AO704)+$K$3*VLOOKUP(K704,COND!$A$2:$C$7,2,FALSE)+$L$3*VLOOKUP(L704,COND!$A$2:$C$7,3,FALSE)</f>
        <v>-8.7354593908938032</v>
      </c>
      <c r="AQ704" s="28">
        <f t="shared" si="85"/>
        <v>-0.83081265754108691</v>
      </c>
      <c r="AR704" t="str">
        <f t="shared" si="86"/>
        <v>C</v>
      </c>
      <c r="AS704">
        <v>700</v>
      </c>
      <c r="AT704">
        <v>700</v>
      </c>
      <c r="AV704" t="str">
        <f t="shared" si="87"/>
        <v>Unlikely</v>
      </c>
      <c r="AX704" t="str">
        <f>IF(VLOOKUP($B704,'Draft List'!$D$4:$AC$2598,AX$3,FALSE)&lt;&gt;0,VLOOKUP($B704,'Draft List'!$D$4:$AC$2598,AX$3,FALSE),"")</f>
        <v/>
      </c>
      <c r="AY704" t="str">
        <f>IF(VLOOKUP($B704,'Draft List'!$D$4:$AC$2598,AY$3,FALSE)&lt;&gt;0,VLOOKUP($B704,'Draft List'!$D$4:$AC$2598,AY$3,FALSE),"")</f>
        <v/>
      </c>
      <c r="AZ704" t="str">
        <f>IF(VLOOKUP($B704,'Draft List'!$D$4:$AC$2598,AZ$3,FALSE)&lt;&gt;0,VLOOKUP($B704,'Draft List'!$D$4:$AC$2598,AZ$3,FALSE),"")</f>
        <v/>
      </c>
      <c r="BA704" t="str">
        <f>IF(VLOOKUP($B704,'Draft List'!$D$4:$AC$2598,BA$3,FALSE)&lt;&gt;0,VLOOKUP($B704,'Draft List'!$D$4:$AC$2598,BA$3,FALSE),"")</f>
        <v/>
      </c>
    </row>
    <row r="705" spans="1:53" hidden="1" x14ac:dyDescent="0.25">
      <c r="A705" t="str">
        <f t="shared" si="80"/>
        <v>RPDavid Williams23</v>
      </c>
      <c r="B705" t="e">
        <f>VLOOKUP($A705,draft_listing_batters_stats!$A$1:$B$1324,2,FALSE)</f>
        <v>#N/A</v>
      </c>
      <c r="C705" s="1" t="s">
        <v>885</v>
      </c>
      <c r="D705" s="1" t="s">
        <v>187</v>
      </c>
      <c r="E705" s="1" t="s">
        <v>185</v>
      </c>
      <c r="F705" s="1">
        <v>23</v>
      </c>
      <c r="G705" s="1" t="s">
        <v>44</v>
      </c>
      <c r="H705" s="1" t="s">
        <v>44</v>
      </c>
      <c r="I705" s="1" t="s">
        <v>54</v>
      </c>
      <c r="J705" s="24" t="s">
        <v>54</v>
      </c>
      <c r="K705" s="1" t="s">
        <v>47</v>
      </c>
      <c r="L705" s="24" t="s">
        <v>51</v>
      </c>
      <c r="M705" s="1">
        <v>2</v>
      </c>
      <c r="N705" s="1">
        <v>2</v>
      </c>
      <c r="O705" s="1">
        <v>1</v>
      </c>
      <c r="P705" s="1">
        <v>1</v>
      </c>
      <c r="Q705" s="24">
        <v>2</v>
      </c>
      <c r="R705" s="1">
        <v>2</v>
      </c>
      <c r="S705" s="1">
        <v>2</v>
      </c>
      <c r="T705" s="1">
        <v>2</v>
      </c>
      <c r="U705" s="1">
        <v>1</v>
      </c>
      <c r="V705" s="24">
        <v>3</v>
      </c>
      <c r="W705" s="1">
        <v>5</v>
      </c>
      <c r="X705" s="1">
        <v>3</v>
      </c>
      <c r="Y705" s="24">
        <v>1</v>
      </c>
      <c r="Z705" s="1" t="s">
        <v>48</v>
      </c>
      <c r="AA705" s="1" t="s">
        <v>48</v>
      </c>
      <c r="AB705" s="1" t="s">
        <v>48</v>
      </c>
      <c r="AC705" s="1" t="s">
        <v>48</v>
      </c>
      <c r="AD705" s="1" t="s">
        <v>48</v>
      </c>
      <c r="AE705" s="1" t="s">
        <v>48</v>
      </c>
      <c r="AF705" s="1" t="s">
        <v>48</v>
      </c>
      <c r="AG705" s="24" t="s">
        <v>48</v>
      </c>
      <c r="AH705" s="1">
        <v>1</v>
      </c>
      <c r="AI705" s="1">
        <v>1</v>
      </c>
      <c r="AJ705" s="24">
        <v>1</v>
      </c>
      <c r="AK705" s="36" t="s">
        <v>50</v>
      </c>
      <c r="AL705" s="9">
        <f t="shared" si="81"/>
        <v>-1.6707112941891105</v>
      </c>
      <c r="AM705" s="9">
        <f t="shared" si="82"/>
        <v>-1.5476334603481254</v>
      </c>
      <c r="AN705">
        <f t="shared" si="83"/>
        <v>0</v>
      </c>
      <c r="AO705" s="6">
        <f t="shared" si="84"/>
        <v>0</v>
      </c>
      <c r="AP705" s="9">
        <f>($AL$3*AL705+$AM$3*AM705+$AN$3*AN705+$AO$3*AO705)+$K$3*VLOOKUP(K705,COND!$A$2:$C$7,2,FALSE)+$L$3*VLOOKUP(L705,COND!$A$2:$C$7,3,FALSE)</f>
        <v>-8.7386726535964172</v>
      </c>
      <c r="AQ705" s="28">
        <f t="shared" si="85"/>
        <v>-0.83127079304398976</v>
      </c>
      <c r="AR705" t="str">
        <f t="shared" si="86"/>
        <v>DH</v>
      </c>
      <c r="AS705">
        <v>700</v>
      </c>
      <c r="AT705">
        <v>701</v>
      </c>
      <c r="AV705" t="str">
        <f t="shared" si="87"/>
        <v>Unlikely</v>
      </c>
      <c r="AX705" t="e">
        <f>IF(VLOOKUP($B705,'Draft List'!$D$4:$AC$2598,AX$3,FALSE)&lt;&gt;0,VLOOKUP($B705,'Draft List'!$D$4:$AC$2598,AX$3,FALSE),"")</f>
        <v>#N/A</v>
      </c>
      <c r="AY705" t="e">
        <f>IF(VLOOKUP($B705,'Draft List'!$D$4:$AC$2598,AY$3,FALSE)&lt;&gt;0,VLOOKUP($B705,'Draft List'!$D$4:$AC$2598,AY$3,FALSE),"")</f>
        <v>#N/A</v>
      </c>
      <c r="AZ705" t="e">
        <f>IF(VLOOKUP($B705,'Draft List'!$D$4:$AC$2598,AZ$3,FALSE)&lt;&gt;0,VLOOKUP($B705,'Draft List'!$D$4:$AC$2598,AZ$3,FALSE),"")</f>
        <v>#N/A</v>
      </c>
      <c r="BA705" t="e">
        <f>IF(VLOOKUP($B705,'Draft List'!$D$4:$AC$2598,BA$3,FALSE)&lt;&gt;0,VLOOKUP($B705,'Draft List'!$D$4:$AC$2598,BA$3,FALSE),"")</f>
        <v>#N/A</v>
      </c>
    </row>
    <row r="706" spans="1:53" hidden="1" x14ac:dyDescent="0.25">
      <c r="A706" t="str">
        <f t="shared" si="80"/>
        <v>RPLarry Blake24</v>
      </c>
      <c r="B706" t="e">
        <f>VLOOKUP($A706,draft_listing_batters_stats!$A$1:$B$1324,2,FALSE)</f>
        <v>#N/A</v>
      </c>
      <c r="C706" s="1" t="s">
        <v>885</v>
      </c>
      <c r="D706" s="1" t="s">
        <v>266</v>
      </c>
      <c r="E706" s="1" t="s">
        <v>610</v>
      </c>
      <c r="F706" s="1">
        <v>24</v>
      </c>
      <c r="G706" s="1" t="s">
        <v>44</v>
      </c>
      <c r="H706" s="1" t="s">
        <v>44</v>
      </c>
      <c r="I706" s="1" t="s">
        <v>54</v>
      </c>
      <c r="J706" s="24" t="s">
        <v>54</v>
      </c>
      <c r="K706" s="1" t="s">
        <v>47</v>
      </c>
      <c r="L706" s="24" t="s">
        <v>46</v>
      </c>
      <c r="M706" s="1">
        <v>2</v>
      </c>
      <c r="N706" s="1">
        <v>1</v>
      </c>
      <c r="O706" s="1">
        <v>1</v>
      </c>
      <c r="P706" s="1">
        <v>1</v>
      </c>
      <c r="Q706" s="24">
        <v>2</v>
      </c>
      <c r="R706" s="1">
        <v>2</v>
      </c>
      <c r="S706" s="1">
        <v>3</v>
      </c>
      <c r="T706" s="1">
        <v>1</v>
      </c>
      <c r="U706" s="1">
        <v>1</v>
      </c>
      <c r="V706" s="24">
        <v>4</v>
      </c>
      <c r="W706" s="1">
        <v>6</v>
      </c>
      <c r="X706" s="1">
        <v>3</v>
      </c>
      <c r="Y706" s="24">
        <v>1</v>
      </c>
      <c r="Z706" s="1" t="s">
        <v>48</v>
      </c>
      <c r="AA706" s="1" t="s">
        <v>48</v>
      </c>
      <c r="AB706" s="1" t="s">
        <v>48</v>
      </c>
      <c r="AC706" s="1" t="s">
        <v>48</v>
      </c>
      <c r="AD706" s="1" t="s">
        <v>48</v>
      </c>
      <c r="AE706" s="1" t="s">
        <v>48</v>
      </c>
      <c r="AF706" s="1" t="s">
        <v>48</v>
      </c>
      <c r="AG706" s="24" t="s">
        <v>48</v>
      </c>
      <c r="AH706" s="1">
        <v>1</v>
      </c>
      <c r="AI706" s="1">
        <v>3</v>
      </c>
      <c r="AJ706" s="24">
        <v>4</v>
      </c>
      <c r="AK706" s="36" t="s">
        <v>50</v>
      </c>
      <c r="AL706" s="9">
        <f t="shared" si="81"/>
        <v>-1.7217711738078139</v>
      </c>
      <c r="AM706" s="9">
        <f t="shared" si="82"/>
        <v>-1.53961873493624</v>
      </c>
      <c r="AN706">
        <f t="shared" si="83"/>
        <v>0</v>
      </c>
      <c r="AO706" s="6">
        <f t="shared" si="84"/>
        <v>0</v>
      </c>
      <c r="AP706" s="9">
        <f>($AL$3*AL706+$AM$3*AM706+$AN$3*AN706+$AO$3*AO706)+$K$3*VLOOKUP(K706,COND!$A$2:$C$7,2,FALSE)+$L$3*VLOOKUP(L706,COND!$A$2:$C$7,3,FALSE)</f>
        <v>-8.747601936615661</v>
      </c>
      <c r="AQ706" s="28">
        <f t="shared" si="85"/>
        <v>-0.83254389827850905</v>
      </c>
      <c r="AR706" t="str">
        <f t="shared" si="86"/>
        <v>DH</v>
      </c>
      <c r="AS706">
        <v>700</v>
      </c>
      <c r="AT706">
        <v>702</v>
      </c>
      <c r="AV706" t="str">
        <f t="shared" si="87"/>
        <v>Unlikely</v>
      </c>
      <c r="AX706" t="e">
        <f>IF(VLOOKUP($B706,'Draft List'!$D$4:$AC$2598,AX$3,FALSE)&lt;&gt;0,VLOOKUP($B706,'Draft List'!$D$4:$AC$2598,AX$3,FALSE),"")</f>
        <v>#N/A</v>
      </c>
      <c r="AY706" t="e">
        <f>IF(VLOOKUP($B706,'Draft List'!$D$4:$AC$2598,AY$3,FALSE)&lt;&gt;0,VLOOKUP($B706,'Draft List'!$D$4:$AC$2598,AY$3,FALSE),"")</f>
        <v>#N/A</v>
      </c>
      <c r="AZ706" t="e">
        <f>IF(VLOOKUP($B706,'Draft List'!$D$4:$AC$2598,AZ$3,FALSE)&lt;&gt;0,VLOOKUP($B706,'Draft List'!$D$4:$AC$2598,AZ$3,FALSE),"")</f>
        <v>#N/A</v>
      </c>
      <c r="BA706" t="e">
        <f>IF(VLOOKUP($B706,'Draft List'!$D$4:$AC$2598,BA$3,FALSE)&lt;&gt;0,VLOOKUP($B706,'Draft List'!$D$4:$AC$2598,BA$3,FALSE),"")</f>
        <v>#N/A</v>
      </c>
    </row>
    <row r="707" spans="1:53" hidden="1" x14ac:dyDescent="0.25">
      <c r="A707" t="str">
        <f t="shared" si="80"/>
        <v>RPDoug Hinton22</v>
      </c>
      <c r="B707" t="e">
        <f>VLOOKUP($A707,draft_listing_batters_stats!$A$1:$B$1324,2,FALSE)</f>
        <v>#N/A</v>
      </c>
      <c r="C707" s="1" t="s">
        <v>885</v>
      </c>
      <c r="D707" s="1" t="s">
        <v>545</v>
      </c>
      <c r="E707" s="1" t="s">
        <v>1243</v>
      </c>
      <c r="F707" s="1">
        <v>22</v>
      </c>
      <c r="G707" s="1" t="s">
        <v>44</v>
      </c>
      <c r="H707" s="1" t="s">
        <v>44</v>
      </c>
      <c r="I707" s="1" t="s">
        <v>54</v>
      </c>
      <c r="J707" s="24" t="s">
        <v>54</v>
      </c>
      <c r="K707" s="1" t="s">
        <v>47</v>
      </c>
      <c r="L707" s="24" t="s">
        <v>46</v>
      </c>
      <c r="M707" s="1">
        <v>2</v>
      </c>
      <c r="N707" s="1">
        <v>2</v>
      </c>
      <c r="O707" s="1">
        <v>1</v>
      </c>
      <c r="P707" s="1">
        <v>1</v>
      </c>
      <c r="Q707" s="24">
        <v>1</v>
      </c>
      <c r="R707" s="1">
        <v>2</v>
      </c>
      <c r="S707" s="1">
        <v>2</v>
      </c>
      <c r="T707" s="1">
        <v>1</v>
      </c>
      <c r="U707" s="1">
        <v>2</v>
      </c>
      <c r="V707" s="24">
        <v>3</v>
      </c>
      <c r="W707" s="1">
        <v>7</v>
      </c>
      <c r="X707" s="1">
        <v>1</v>
      </c>
      <c r="Y707" s="24">
        <v>1</v>
      </c>
      <c r="Z707" s="1" t="s">
        <v>48</v>
      </c>
      <c r="AA707" s="1" t="s">
        <v>48</v>
      </c>
      <c r="AB707" s="1" t="s">
        <v>48</v>
      </c>
      <c r="AC707" s="1" t="s">
        <v>48</v>
      </c>
      <c r="AD707" s="1" t="s">
        <v>48</v>
      </c>
      <c r="AE707" s="1" t="s">
        <v>48</v>
      </c>
      <c r="AF707" s="1" t="s">
        <v>48</v>
      </c>
      <c r="AG707" s="24" t="s">
        <v>48</v>
      </c>
      <c r="AH707" s="1">
        <v>1</v>
      </c>
      <c r="AI707" s="1">
        <v>1</v>
      </c>
      <c r="AJ707" s="24">
        <v>1</v>
      </c>
      <c r="AK707" s="36" t="s">
        <v>48</v>
      </c>
      <c r="AL707" s="9">
        <f t="shared" si="81"/>
        <v>-1.7107276340061941</v>
      </c>
      <c r="AM707" s="9">
        <f t="shared" si="82"/>
        <v>-1.540985404362446</v>
      </c>
      <c r="AN707">
        <f t="shared" si="83"/>
        <v>0</v>
      </c>
      <c r="AO707" s="6">
        <f t="shared" si="84"/>
        <v>0</v>
      </c>
      <c r="AP707" s="9">
        <f>($AL$3*AL707+$AM$3*AM707+$AN$3*AN707+$AO$3*AO707)+$K$3*VLOOKUP(K707,COND!$A$2:$C$7,2,FALSE)+$L$3*VLOOKUP(L707,COND!$A$2:$C$7,3,FALSE)</f>
        <v>-8.7628976157499725</v>
      </c>
      <c r="AQ707" s="28">
        <f t="shared" si="85"/>
        <v>-0.83472470149971412</v>
      </c>
      <c r="AR707" t="str">
        <f t="shared" si="86"/>
        <v>DH</v>
      </c>
      <c r="AS707">
        <v>700</v>
      </c>
      <c r="AT707">
        <v>703</v>
      </c>
      <c r="AV707" t="str">
        <f t="shared" si="87"/>
        <v>Unlikely</v>
      </c>
      <c r="AX707" t="e">
        <f>IF(VLOOKUP($B707,'Draft List'!$D$4:$AC$2598,AX$3,FALSE)&lt;&gt;0,VLOOKUP($B707,'Draft List'!$D$4:$AC$2598,AX$3,FALSE),"")</f>
        <v>#N/A</v>
      </c>
      <c r="AY707" t="e">
        <f>IF(VLOOKUP($B707,'Draft List'!$D$4:$AC$2598,AY$3,FALSE)&lt;&gt;0,VLOOKUP($B707,'Draft List'!$D$4:$AC$2598,AY$3,FALSE),"")</f>
        <v>#N/A</v>
      </c>
      <c r="AZ707" t="e">
        <f>IF(VLOOKUP($B707,'Draft List'!$D$4:$AC$2598,AZ$3,FALSE)&lt;&gt;0,VLOOKUP($B707,'Draft List'!$D$4:$AC$2598,AZ$3,FALSE),"")</f>
        <v>#N/A</v>
      </c>
      <c r="BA707" t="e">
        <f>IF(VLOOKUP($B707,'Draft List'!$D$4:$AC$2598,BA$3,FALSE)&lt;&gt;0,VLOOKUP($B707,'Draft List'!$D$4:$AC$2598,BA$3,FALSE),"")</f>
        <v>#N/A</v>
      </c>
    </row>
    <row r="708" spans="1:53" hidden="1" x14ac:dyDescent="0.25">
      <c r="A708" t="str">
        <f t="shared" si="80"/>
        <v>RPBobby Brown24</v>
      </c>
      <c r="B708" t="e">
        <f>VLOOKUP($A708,draft_listing_batters_stats!$A$1:$B$1324,2,FALSE)</f>
        <v>#N/A</v>
      </c>
      <c r="C708" s="1" t="s">
        <v>885</v>
      </c>
      <c r="D708" s="1" t="s">
        <v>466</v>
      </c>
      <c r="E708" s="1" t="s">
        <v>146</v>
      </c>
      <c r="F708" s="1">
        <v>24</v>
      </c>
      <c r="G708" s="1" t="s">
        <v>58</v>
      </c>
      <c r="H708" s="1" t="s">
        <v>58</v>
      </c>
      <c r="I708" s="1" t="s">
        <v>54</v>
      </c>
      <c r="J708" s="24" t="s">
        <v>54</v>
      </c>
      <c r="K708" s="1" t="s">
        <v>46</v>
      </c>
      <c r="L708" s="24" t="s">
        <v>47</v>
      </c>
      <c r="M708" s="1">
        <v>1</v>
      </c>
      <c r="N708" s="1">
        <v>2</v>
      </c>
      <c r="O708" s="1">
        <v>1</v>
      </c>
      <c r="P708" s="1">
        <v>1</v>
      </c>
      <c r="Q708" s="24">
        <v>2</v>
      </c>
      <c r="R708" s="1">
        <v>2</v>
      </c>
      <c r="S708" s="1">
        <v>2</v>
      </c>
      <c r="T708" s="1">
        <v>1</v>
      </c>
      <c r="U708" s="1">
        <v>2</v>
      </c>
      <c r="V708" s="24">
        <v>3</v>
      </c>
      <c r="W708" s="1">
        <v>8</v>
      </c>
      <c r="X708" s="1">
        <v>1</v>
      </c>
      <c r="Y708" s="24">
        <v>1</v>
      </c>
      <c r="Z708" s="1" t="s">
        <v>48</v>
      </c>
      <c r="AA708" s="1" t="s">
        <v>48</v>
      </c>
      <c r="AB708" s="1" t="s">
        <v>48</v>
      </c>
      <c r="AC708" s="1" t="s">
        <v>48</v>
      </c>
      <c r="AD708" s="1" t="s">
        <v>48</v>
      </c>
      <c r="AE708" s="1" t="s">
        <v>48</v>
      </c>
      <c r="AF708" s="1" t="s">
        <v>48</v>
      </c>
      <c r="AG708" s="24" t="s">
        <v>48</v>
      </c>
      <c r="AH708" s="1">
        <v>1</v>
      </c>
      <c r="AI708" s="1">
        <v>1</v>
      </c>
      <c r="AJ708" s="24">
        <v>1</v>
      </c>
      <c r="AK708" s="36" t="s">
        <v>50</v>
      </c>
      <c r="AL708" s="9">
        <f t="shared" si="81"/>
        <v>-1.9932671303917848</v>
      </c>
      <c r="AM708" s="9">
        <f t="shared" si="82"/>
        <v>-1.540985404362446</v>
      </c>
      <c r="AN708">
        <f t="shared" si="83"/>
        <v>0</v>
      </c>
      <c r="AO708" s="6">
        <f t="shared" si="84"/>
        <v>0</v>
      </c>
      <c r="AP708" s="9">
        <f>($AL$3*AL708+$AM$3*AM708+$AN$3*AN708+$AO$3*AO708)+$K$3*VLOOKUP(K708,COND!$A$2:$C$7,2,FALSE)+$L$3*VLOOKUP(L708,COND!$A$2:$C$7,3,FALSE)</f>
        <v>-8.7911515653885299</v>
      </c>
      <c r="AQ708" s="28">
        <f t="shared" si="85"/>
        <v>-0.83875304858012023</v>
      </c>
      <c r="AR708" t="str">
        <f t="shared" si="86"/>
        <v>DH</v>
      </c>
      <c r="AS708">
        <v>700</v>
      </c>
      <c r="AT708">
        <v>704</v>
      </c>
      <c r="AV708" t="str">
        <f t="shared" si="87"/>
        <v>Unlikely</v>
      </c>
      <c r="AX708" t="e">
        <f>IF(VLOOKUP($B708,'Draft List'!$D$4:$AC$2598,AX$3,FALSE)&lt;&gt;0,VLOOKUP($B708,'Draft List'!$D$4:$AC$2598,AX$3,FALSE),"")</f>
        <v>#N/A</v>
      </c>
      <c r="AY708" t="e">
        <f>IF(VLOOKUP($B708,'Draft List'!$D$4:$AC$2598,AY$3,FALSE)&lt;&gt;0,VLOOKUP($B708,'Draft List'!$D$4:$AC$2598,AY$3,FALSE),"")</f>
        <v>#N/A</v>
      </c>
      <c r="AZ708" t="e">
        <f>IF(VLOOKUP($B708,'Draft List'!$D$4:$AC$2598,AZ$3,FALSE)&lt;&gt;0,VLOOKUP($B708,'Draft List'!$D$4:$AC$2598,AZ$3,FALSE),"")</f>
        <v>#N/A</v>
      </c>
      <c r="BA708" t="e">
        <f>IF(VLOOKUP($B708,'Draft List'!$D$4:$AC$2598,BA$3,FALSE)&lt;&gt;0,VLOOKUP($B708,'Draft List'!$D$4:$AC$2598,BA$3,FALSE),"")</f>
        <v>#N/A</v>
      </c>
    </row>
    <row r="709" spans="1:53" hidden="1" x14ac:dyDescent="0.25">
      <c r="A709" t="str">
        <f t="shared" ref="A709:A772" si="88">IF(C709="C","C-",C709)&amp;D709&amp;" "&amp;E709&amp;F709</f>
        <v>RPOkura Samurakami21</v>
      </c>
      <c r="B709" t="e">
        <f>VLOOKUP($A709,draft_listing_batters_stats!$A$1:$B$1324,2,FALSE)</f>
        <v>#N/A</v>
      </c>
      <c r="C709" s="1" t="s">
        <v>885</v>
      </c>
      <c r="D709" s="1" t="s">
        <v>1621</v>
      </c>
      <c r="E709" s="1" t="s">
        <v>792</v>
      </c>
      <c r="F709" s="1">
        <v>21</v>
      </c>
      <c r="G709" s="1" t="s">
        <v>44</v>
      </c>
      <c r="H709" s="1" t="s">
        <v>44</v>
      </c>
      <c r="I709" s="1" t="s">
        <v>54</v>
      </c>
      <c r="J709" s="24" t="s">
        <v>54</v>
      </c>
      <c r="K709" s="1" t="s">
        <v>46</v>
      </c>
      <c r="L709" s="24" t="s">
        <v>47</v>
      </c>
      <c r="M709" s="1">
        <v>1</v>
      </c>
      <c r="N709" s="1">
        <v>1</v>
      </c>
      <c r="O709" s="1">
        <v>1</v>
      </c>
      <c r="P709" s="1">
        <v>2</v>
      </c>
      <c r="Q709" s="24">
        <v>1</v>
      </c>
      <c r="R709" s="1">
        <v>2</v>
      </c>
      <c r="S709" s="1">
        <v>2</v>
      </c>
      <c r="T709" s="1">
        <v>1</v>
      </c>
      <c r="U709" s="1">
        <v>2</v>
      </c>
      <c r="V709" s="24">
        <v>3</v>
      </c>
      <c r="W709" s="1">
        <v>6</v>
      </c>
      <c r="X709" s="1">
        <v>1</v>
      </c>
      <c r="Y709" s="24">
        <v>1</v>
      </c>
      <c r="Z709" s="1" t="s">
        <v>48</v>
      </c>
      <c r="AA709" s="1" t="s">
        <v>48</v>
      </c>
      <c r="AB709" s="1" t="s">
        <v>48</v>
      </c>
      <c r="AC709" s="1" t="s">
        <v>48</v>
      </c>
      <c r="AD709" s="1" t="s">
        <v>48</v>
      </c>
      <c r="AE709" s="1" t="s">
        <v>48</v>
      </c>
      <c r="AF709" s="1" t="s">
        <v>48</v>
      </c>
      <c r="AG709" s="24" t="s">
        <v>48</v>
      </c>
      <c r="AH709" s="1">
        <v>3</v>
      </c>
      <c r="AI709" s="1">
        <v>3</v>
      </c>
      <c r="AJ709" s="24">
        <v>3</v>
      </c>
      <c r="AK709" s="36" t="s">
        <v>854</v>
      </c>
      <c r="AL709" s="9">
        <f t="shared" ref="AL709:AL772" si="89">($M$3*(M709-$R$1)/$R$2+$N$3*(N709-$S$1)/$S$2+$O$3*(O709-$T$1)/$T$2+$P$3*(P709-$U$1)/$U$2+$Q$3*(Q709-$V$1)/$V$2)/(SUM($M$3:$Q$3))</f>
        <v>-1.994633799817991</v>
      </c>
      <c r="AM709" s="9">
        <f t="shared" ref="AM709:AM772" si="90">($M$3*(R709-$R$1)/$R$2+$N$3*(S709-$S$1)/$S$2+$O$3*(T709-$T$1)/$T$2+$P$3*(U709-$U$1)/$U$2+$Q$3*(V709-$V$1)/$V$2)/(SUM($M$3:$Q$3))</f>
        <v>-1.540985404362446</v>
      </c>
      <c r="AN709">
        <f t="shared" ref="AN709:AN772" si="91">IF(AVERAGE(AH709:AI709)&gt;9,1,0)+IF(AVERAGE(AH709:AI709)&gt;7,1,0)+IF(AH709&gt;7,1,0)+IF(AI709&gt;7,1,0)+IF(AJ709&gt;8,1,0)+IF(AJ709&gt;6,1,0)</f>
        <v>0</v>
      </c>
      <c r="AO709" s="6">
        <f t="shared" ref="AO709:AO772" si="92">MIN(2,IF(OR(Z709="-",Y709&lt;5),0,1+IF(Z709&gt;7,1+IF(Y709&gt;7,0.25,0),IF(Z709&gt;4,0.5+IF(Y709&gt;7,0.25,0),0+IF(Y709&gt;7,0.25))))+IF(AA709="-",0,IF(AA709&gt;9,0.5,IF(AA709&gt;7,0.25,0)))+IF(AB709="-",0,IF(AB709&gt;7,1.1,IF(AB709&gt;4,0.6,0)))+IF(OR(AC709="-",W709&lt;5),0,IF(AC709&gt;7,1+IF(W709&gt;7,0.25,0),IF(AC709&gt;4,0.5+IF(W709&gt;7,0.25,0),0)))+IF(AD709="-",0,IF(AD709&gt;7,1.5,IF(AD709&gt;4,1,0)))+IF(AE709="-",0,IF(AE709&gt;9,0.5,IF(AE709&gt;7,0.25,0)))+IF(AF709="-",0,IF(AF709&gt;7,1.25,IF(AF709&gt;4,0.75,0)))+IF(OR(AG709="-",X709&lt;4),0,IF(AG709&gt;7,1+IF(X709&gt;7,0.15,0),IF(AG709&gt;4,0.5+IF(X709&gt;7,0.15,0),0))))</f>
        <v>0</v>
      </c>
      <c r="AP709" s="9">
        <f>($AL$3*AL709+$AM$3*AM709+$AN$3*AN709+$AO$3*AO709)+$K$3*VLOOKUP(K709,COND!$A$2:$C$7,2,FALSE)+$L$3*VLOOKUP(L709,COND!$A$2:$C$7,3,FALSE)</f>
        <v>-8.7912882323311532</v>
      </c>
      <c r="AQ709" s="28">
        <f t="shared" ref="AQ709:AQ772" si="93">STANDARDIZE(AP709,AVERAGE($AP$5:$AP$1292),STDEVP($AP$5:$AP$1292))</f>
        <v>-0.83877253406396757</v>
      </c>
      <c r="AR709" t="str">
        <f t="shared" ref="AR709:AR772" si="94">IF(AND(Z709&lt;&gt;"-",Y709&gt;1),"C",IF(AB709=MAX(AB709:AD709),"2B",IF(AD709=MAX(AB709:AD709),"SS",IF(OR(AC709=MAX(AA709:AD709),AND(AC709&lt;&gt;"-",AC709&gt;4,W709&gt;5)),"3B",IF(AF709=MAX(AE709:AG709),"CF",IF(AND(AG709=MAX(AE709,AG709),AND(X709&gt;5,AE709&lt;&gt;"-")),"RF",IF(AE709&lt;&gt;"-","LF",IF(AA709&lt;&gt;"-","1B","DH"))))))))</f>
        <v>DH</v>
      </c>
      <c r="AS709">
        <v>700</v>
      </c>
      <c r="AT709">
        <v>705</v>
      </c>
      <c r="AV709" t="str">
        <f t="shared" ref="AV709:AV772" si="95">IF(AND($R709&gt;=6,AVERAGE($T709:$U709)&gt;=6),"Likely",IF(OR($R709&gt;6,AND($R709=6,AVERAGE($T709:$U709)&gt;=3),AND($R709&gt;=5,AVERAGE($T709:$U709)&gt;=5),AVERAGE($R709,$T709:$U709)&gt;5),"Possible","Unlikely"))</f>
        <v>Unlikely</v>
      </c>
      <c r="AX709" t="e">
        <f>IF(VLOOKUP($B709,'Draft List'!$D$4:$AC$2598,AX$3,FALSE)&lt;&gt;0,VLOOKUP($B709,'Draft List'!$D$4:$AC$2598,AX$3,FALSE),"")</f>
        <v>#N/A</v>
      </c>
      <c r="AY709" t="e">
        <f>IF(VLOOKUP($B709,'Draft List'!$D$4:$AC$2598,AY$3,FALSE)&lt;&gt;0,VLOOKUP($B709,'Draft List'!$D$4:$AC$2598,AY$3,FALSE),"")</f>
        <v>#N/A</v>
      </c>
      <c r="AZ709" t="e">
        <f>IF(VLOOKUP($B709,'Draft List'!$D$4:$AC$2598,AZ$3,FALSE)&lt;&gt;0,VLOOKUP($B709,'Draft List'!$D$4:$AC$2598,AZ$3,FALSE),"")</f>
        <v>#N/A</v>
      </c>
      <c r="BA709" t="e">
        <f>IF(VLOOKUP($B709,'Draft List'!$D$4:$AC$2598,BA$3,FALSE)&lt;&gt;0,VLOOKUP($B709,'Draft List'!$D$4:$AC$2598,BA$3,FALSE),"")</f>
        <v>#N/A</v>
      </c>
    </row>
    <row r="710" spans="1:53" hidden="1" x14ac:dyDescent="0.25">
      <c r="A710" t="str">
        <f t="shared" si="88"/>
        <v>RPJoe Brown22</v>
      </c>
      <c r="B710" t="e">
        <f>VLOOKUP($A710,draft_listing_batters_stats!$A$1:$B$1324,2,FALSE)</f>
        <v>#N/A</v>
      </c>
      <c r="C710" s="1" t="s">
        <v>885</v>
      </c>
      <c r="D710" s="1" t="s">
        <v>208</v>
      </c>
      <c r="E710" s="1" t="s">
        <v>146</v>
      </c>
      <c r="F710" s="1">
        <v>22</v>
      </c>
      <c r="G710" s="1" t="s">
        <v>44</v>
      </c>
      <c r="H710" s="1" t="s">
        <v>58</v>
      </c>
      <c r="I710" s="1" t="s">
        <v>54</v>
      </c>
      <c r="J710" s="24" t="s">
        <v>54</v>
      </c>
      <c r="K710" s="1" t="s">
        <v>47</v>
      </c>
      <c r="L710" s="24" t="s">
        <v>46</v>
      </c>
      <c r="M710" s="1">
        <v>2</v>
      </c>
      <c r="N710" s="1">
        <v>2</v>
      </c>
      <c r="O710" s="1">
        <v>2</v>
      </c>
      <c r="P710" s="1">
        <v>1</v>
      </c>
      <c r="Q710" s="24">
        <v>1</v>
      </c>
      <c r="R710" s="1">
        <v>2</v>
      </c>
      <c r="S710" s="1">
        <v>2</v>
      </c>
      <c r="T710" s="1">
        <v>3</v>
      </c>
      <c r="U710" s="1">
        <v>1</v>
      </c>
      <c r="V710" s="24">
        <v>1</v>
      </c>
      <c r="W710" s="1">
        <v>4</v>
      </c>
      <c r="X710" s="1">
        <v>2</v>
      </c>
      <c r="Y710" s="24">
        <v>1</v>
      </c>
      <c r="Z710" s="1" t="s">
        <v>48</v>
      </c>
      <c r="AA710" s="1" t="s">
        <v>48</v>
      </c>
      <c r="AB710" s="1" t="s">
        <v>48</v>
      </c>
      <c r="AC710" s="1" t="s">
        <v>48</v>
      </c>
      <c r="AD710" s="1" t="s">
        <v>48</v>
      </c>
      <c r="AE710" s="1" t="s">
        <v>48</v>
      </c>
      <c r="AF710" s="1" t="s">
        <v>48</v>
      </c>
      <c r="AG710" s="24" t="s">
        <v>48</v>
      </c>
      <c r="AH710" s="1">
        <v>2</v>
      </c>
      <c r="AI710" s="1">
        <v>1</v>
      </c>
      <c r="AJ710" s="24">
        <v>1</v>
      </c>
      <c r="AK710" s="36" t="s">
        <v>48</v>
      </c>
      <c r="AL710" s="9">
        <f t="shared" si="89"/>
        <v>-1.6276661399822923</v>
      </c>
      <c r="AM710" s="9">
        <f t="shared" si="90"/>
        <v>-1.5446046459583909</v>
      </c>
      <c r="AN710">
        <f t="shared" si="91"/>
        <v>0</v>
      </c>
      <c r="AO710" s="6">
        <f t="shared" si="92"/>
        <v>0</v>
      </c>
      <c r="AP710" s="9">
        <f>($AL$3*AL710+$AM$3*AM710+$AN$3*AN710+$AO$3*AO710)+$K$3*VLOOKUP(K710,COND!$A$2:$C$7,2,FALSE)+$L$3*VLOOKUP(L710,COND!$A$2:$C$7,3,FALSE)</f>
        <v>-8.7980223654989214</v>
      </c>
      <c r="AQ710" s="28">
        <f t="shared" si="93"/>
        <v>-0.83973266268430125</v>
      </c>
      <c r="AR710" t="str">
        <f t="shared" si="94"/>
        <v>DH</v>
      </c>
      <c r="AS710">
        <v>700</v>
      </c>
      <c r="AT710">
        <v>706</v>
      </c>
      <c r="AV710" t="str">
        <f t="shared" si="95"/>
        <v>Unlikely</v>
      </c>
      <c r="AX710" t="e">
        <f>IF(VLOOKUP($B710,'Draft List'!$D$4:$AC$2598,AX$3,FALSE)&lt;&gt;0,VLOOKUP($B710,'Draft List'!$D$4:$AC$2598,AX$3,FALSE),"")</f>
        <v>#N/A</v>
      </c>
      <c r="AY710" t="e">
        <f>IF(VLOOKUP($B710,'Draft List'!$D$4:$AC$2598,AY$3,FALSE)&lt;&gt;0,VLOOKUP($B710,'Draft List'!$D$4:$AC$2598,AY$3,FALSE),"")</f>
        <v>#N/A</v>
      </c>
      <c r="AZ710" t="e">
        <f>IF(VLOOKUP($B710,'Draft List'!$D$4:$AC$2598,AZ$3,FALSE)&lt;&gt;0,VLOOKUP($B710,'Draft List'!$D$4:$AC$2598,AZ$3,FALSE),"")</f>
        <v>#N/A</v>
      </c>
      <c r="BA710" t="e">
        <f>IF(VLOOKUP($B710,'Draft List'!$D$4:$AC$2598,BA$3,FALSE)&lt;&gt;0,VLOOKUP($B710,'Draft List'!$D$4:$AC$2598,BA$3,FALSE),"")</f>
        <v>#N/A</v>
      </c>
    </row>
    <row r="711" spans="1:53" hidden="1" x14ac:dyDescent="0.25">
      <c r="A711" t="str">
        <f t="shared" si="88"/>
        <v>1BMarcos Vigil21</v>
      </c>
      <c r="B711">
        <f>VLOOKUP($A711,draft_listing_batters_stats!$A$1:$B$1324,2,FALSE)</f>
        <v>6029</v>
      </c>
      <c r="C711" s="1" t="s">
        <v>94</v>
      </c>
      <c r="D711" s="1" t="s">
        <v>375</v>
      </c>
      <c r="E711" s="1" t="s">
        <v>1719</v>
      </c>
      <c r="F711" s="1">
        <v>21</v>
      </c>
      <c r="G711" s="1" t="s">
        <v>58</v>
      </c>
      <c r="H711" s="1" t="s">
        <v>58</v>
      </c>
      <c r="I711" s="1" t="s">
        <v>54</v>
      </c>
      <c r="J711" s="24" t="s">
        <v>54</v>
      </c>
      <c r="K711" s="1" t="s">
        <v>47</v>
      </c>
      <c r="L711" s="24" t="s">
        <v>46</v>
      </c>
      <c r="M711" s="1">
        <v>1</v>
      </c>
      <c r="N711" s="1">
        <v>1</v>
      </c>
      <c r="O711" s="1">
        <v>1</v>
      </c>
      <c r="P711" s="1">
        <v>4</v>
      </c>
      <c r="Q711" s="24">
        <v>1</v>
      </c>
      <c r="R711" s="1">
        <v>1</v>
      </c>
      <c r="S711" s="1">
        <v>1</v>
      </c>
      <c r="T711" s="1">
        <v>1</v>
      </c>
      <c r="U711" s="1">
        <v>7</v>
      </c>
      <c r="V711" s="24">
        <v>1</v>
      </c>
      <c r="W711" s="1">
        <v>5</v>
      </c>
      <c r="X711" s="1">
        <v>1</v>
      </c>
      <c r="Y711" s="24">
        <v>1</v>
      </c>
      <c r="Z711" s="1" t="s">
        <v>48</v>
      </c>
      <c r="AA711" s="1" t="s">
        <v>48</v>
      </c>
      <c r="AB711" s="1" t="s">
        <v>48</v>
      </c>
      <c r="AC711" s="1" t="s">
        <v>48</v>
      </c>
      <c r="AD711" s="1" t="s">
        <v>48</v>
      </c>
      <c r="AE711" s="1" t="s">
        <v>48</v>
      </c>
      <c r="AF711" s="1" t="s">
        <v>48</v>
      </c>
      <c r="AG711" s="24" t="s">
        <v>48</v>
      </c>
      <c r="AH711" s="1">
        <v>1</v>
      </c>
      <c r="AI711" s="1">
        <v>1</v>
      </c>
      <c r="AJ711" s="24">
        <v>1</v>
      </c>
      <c r="AK711" s="36" t="s">
        <v>881</v>
      </c>
      <c r="AL711" s="9">
        <f t="shared" si="89"/>
        <v>-1.815214699798829</v>
      </c>
      <c r="AM711" s="9">
        <f t="shared" si="90"/>
        <v>-1.5460860497700857</v>
      </c>
      <c r="AN711">
        <f t="shared" si="91"/>
        <v>0</v>
      </c>
      <c r="AO711" s="6">
        <f t="shared" si="92"/>
        <v>0</v>
      </c>
      <c r="AP711" s="9">
        <f>($AL$3*AL711+$AM$3*AM711+$AN$3*AN711+$AO$3*AO711)+$K$3*VLOOKUP(K711,COND!$A$2:$C$7,2,FALSE)+$L$3*VLOOKUP(L711,COND!$A$2:$C$7,3,FALSE)</f>
        <v>-8.8345540672209122</v>
      </c>
      <c r="AQ711" s="28">
        <f t="shared" si="93"/>
        <v>-0.84494122204880229</v>
      </c>
      <c r="AR711" t="str">
        <f t="shared" si="94"/>
        <v>DH</v>
      </c>
      <c r="AS711">
        <v>700</v>
      </c>
      <c r="AT711">
        <v>707</v>
      </c>
      <c r="AV711" t="str">
        <f t="shared" si="95"/>
        <v>Unlikely</v>
      </c>
      <c r="AX711" t="str">
        <f>IF(VLOOKUP($B711,'Draft List'!$D$4:$AC$2598,AX$3,FALSE)&lt;&gt;0,VLOOKUP($B711,'Draft List'!$D$4:$AC$2598,AX$3,FALSE),"")</f>
        <v/>
      </c>
      <c r="AY711" t="str">
        <f>IF(VLOOKUP($B711,'Draft List'!$D$4:$AC$2598,AY$3,FALSE)&lt;&gt;0,VLOOKUP($B711,'Draft List'!$D$4:$AC$2598,AY$3,FALSE),"")</f>
        <v/>
      </c>
      <c r="AZ711" t="str">
        <f>IF(VLOOKUP($B711,'Draft List'!$D$4:$AC$2598,AZ$3,FALSE)&lt;&gt;0,VLOOKUP($B711,'Draft List'!$D$4:$AC$2598,AZ$3,FALSE),"")</f>
        <v/>
      </c>
      <c r="BA711" t="str">
        <f>IF(VLOOKUP($B711,'Draft List'!$D$4:$AC$2598,BA$3,FALSE)&lt;&gt;0,VLOOKUP($B711,'Draft List'!$D$4:$AC$2598,BA$3,FALSE),"")</f>
        <v/>
      </c>
    </row>
    <row r="712" spans="1:53" hidden="1" x14ac:dyDescent="0.25">
      <c r="A712" t="str">
        <f t="shared" si="88"/>
        <v>SPIván Pérez24</v>
      </c>
      <c r="B712" t="e">
        <f>VLOOKUP($A712,draft_listing_batters_stats!$A$1:$B$1324,2,FALSE)</f>
        <v>#N/A</v>
      </c>
      <c r="C712" s="1" t="s">
        <v>25</v>
      </c>
      <c r="D712" s="1" t="s">
        <v>379</v>
      </c>
      <c r="E712" s="1" t="s">
        <v>175</v>
      </c>
      <c r="F712" s="1">
        <v>24</v>
      </c>
      <c r="G712" s="1" t="s">
        <v>58</v>
      </c>
      <c r="H712" s="1" t="s">
        <v>58</v>
      </c>
      <c r="I712" s="1" t="s">
        <v>54</v>
      </c>
      <c r="J712" s="24" t="s">
        <v>54</v>
      </c>
      <c r="K712" s="1" t="s">
        <v>47</v>
      </c>
      <c r="L712" s="24" t="s">
        <v>46</v>
      </c>
      <c r="M712" s="1">
        <v>2</v>
      </c>
      <c r="N712" s="1">
        <v>2</v>
      </c>
      <c r="O712" s="1">
        <v>1</v>
      </c>
      <c r="P712" s="1">
        <v>1</v>
      </c>
      <c r="Q712" s="24">
        <v>2</v>
      </c>
      <c r="R712" s="1">
        <v>2</v>
      </c>
      <c r="S712" s="1">
        <v>2</v>
      </c>
      <c r="T712" s="1">
        <v>2</v>
      </c>
      <c r="U712" s="1">
        <v>1</v>
      </c>
      <c r="V712" s="24">
        <v>3</v>
      </c>
      <c r="W712" s="1">
        <v>7</v>
      </c>
      <c r="X712" s="1">
        <v>3</v>
      </c>
      <c r="Y712" s="24">
        <v>1</v>
      </c>
      <c r="Z712" s="1" t="s">
        <v>48</v>
      </c>
      <c r="AA712" s="1" t="s">
        <v>48</v>
      </c>
      <c r="AB712" s="1" t="s">
        <v>48</v>
      </c>
      <c r="AC712" s="1" t="s">
        <v>48</v>
      </c>
      <c r="AD712" s="1" t="s">
        <v>48</v>
      </c>
      <c r="AE712" s="1" t="s">
        <v>48</v>
      </c>
      <c r="AF712" s="1" t="s">
        <v>48</v>
      </c>
      <c r="AG712" s="24" t="s">
        <v>48</v>
      </c>
      <c r="AH712" s="1">
        <v>1</v>
      </c>
      <c r="AI712" s="1">
        <v>7</v>
      </c>
      <c r="AJ712" s="24">
        <v>3</v>
      </c>
      <c r="AK712" s="36" t="s">
        <v>50</v>
      </c>
      <c r="AL712" s="9">
        <f t="shared" si="89"/>
        <v>-1.6707112941891105</v>
      </c>
      <c r="AM712" s="9">
        <f t="shared" si="90"/>
        <v>-1.5476334603481254</v>
      </c>
      <c r="AN712">
        <f t="shared" si="91"/>
        <v>0</v>
      </c>
      <c r="AO712" s="6">
        <f t="shared" si="92"/>
        <v>0</v>
      </c>
      <c r="AP712" s="9">
        <f>($AL$3*AL712+$AM$3*AM712+$AN$3*AN712+$AO$3*AO712)+$K$3*VLOOKUP(K712,COND!$A$2:$C$7,2,FALSE)+$L$3*VLOOKUP(L712,COND!$A$2:$C$7,3,FALSE)</f>
        <v>-8.8386726535964169</v>
      </c>
      <c r="AQ712" s="28">
        <f t="shared" si="93"/>
        <v>-0.84552843536281352</v>
      </c>
      <c r="AR712" t="str">
        <f t="shared" si="94"/>
        <v>DH</v>
      </c>
      <c r="AS712">
        <v>700</v>
      </c>
      <c r="AT712">
        <v>708</v>
      </c>
      <c r="AV712" t="str">
        <f t="shared" si="95"/>
        <v>Unlikely</v>
      </c>
      <c r="AX712" t="e">
        <f>IF(VLOOKUP($B712,'Draft List'!$D$4:$AC$2598,AX$3,FALSE)&lt;&gt;0,VLOOKUP($B712,'Draft List'!$D$4:$AC$2598,AX$3,FALSE),"")</f>
        <v>#N/A</v>
      </c>
      <c r="AY712" t="e">
        <f>IF(VLOOKUP($B712,'Draft List'!$D$4:$AC$2598,AY$3,FALSE)&lt;&gt;0,VLOOKUP($B712,'Draft List'!$D$4:$AC$2598,AY$3,FALSE),"")</f>
        <v>#N/A</v>
      </c>
      <c r="AZ712" t="e">
        <f>IF(VLOOKUP($B712,'Draft List'!$D$4:$AC$2598,AZ$3,FALSE)&lt;&gt;0,VLOOKUP($B712,'Draft List'!$D$4:$AC$2598,AZ$3,FALSE),"")</f>
        <v>#N/A</v>
      </c>
      <c r="BA712" t="e">
        <f>IF(VLOOKUP($B712,'Draft List'!$D$4:$AC$2598,BA$3,FALSE)&lt;&gt;0,VLOOKUP($B712,'Draft List'!$D$4:$AC$2598,BA$3,FALSE),"")</f>
        <v>#N/A</v>
      </c>
    </row>
    <row r="713" spans="1:53" hidden="1" x14ac:dyDescent="0.25">
      <c r="A713" t="str">
        <f t="shared" si="88"/>
        <v>SPLeroy Strickland22</v>
      </c>
      <c r="B713" t="e">
        <f>VLOOKUP($A713,draft_listing_batters_stats!$A$1:$B$1324,2,FALSE)</f>
        <v>#N/A</v>
      </c>
      <c r="C713" s="1" t="s">
        <v>25</v>
      </c>
      <c r="D713" s="1" t="s">
        <v>1279</v>
      </c>
      <c r="E713" s="1" t="s">
        <v>608</v>
      </c>
      <c r="F713" s="1">
        <v>22</v>
      </c>
      <c r="G713" s="1" t="s">
        <v>58</v>
      </c>
      <c r="H713" s="1" t="s">
        <v>58</v>
      </c>
      <c r="I713" s="1" t="s">
        <v>54</v>
      </c>
      <c r="J713" s="24" t="s">
        <v>54</v>
      </c>
      <c r="K713" s="1" t="s">
        <v>47</v>
      </c>
      <c r="L713" s="24" t="s">
        <v>46</v>
      </c>
      <c r="M713" s="1">
        <v>2</v>
      </c>
      <c r="N713" s="1">
        <v>2</v>
      </c>
      <c r="O713" s="1">
        <v>1</v>
      </c>
      <c r="P713" s="1">
        <v>1</v>
      </c>
      <c r="Q713" s="24">
        <v>1</v>
      </c>
      <c r="R713" s="1">
        <v>2</v>
      </c>
      <c r="S713" s="1">
        <v>2</v>
      </c>
      <c r="T713" s="1">
        <v>2</v>
      </c>
      <c r="U713" s="1">
        <v>1</v>
      </c>
      <c r="V713" s="24">
        <v>3</v>
      </c>
      <c r="W713" s="1">
        <v>6</v>
      </c>
      <c r="X713" s="1">
        <v>3</v>
      </c>
      <c r="Y713" s="24">
        <v>1</v>
      </c>
      <c r="Z713" s="1" t="s">
        <v>48</v>
      </c>
      <c r="AA713" s="1" t="s">
        <v>48</v>
      </c>
      <c r="AB713" s="1" t="s">
        <v>48</v>
      </c>
      <c r="AC713" s="1" t="s">
        <v>48</v>
      </c>
      <c r="AD713" s="1" t="s">
        <v>48</v>
      </c>
      <c r="AE713" s="1" t="s">
        <v>48</v>
      </c>
      <c r="AF713" s="1" t="s">
        <v>48</v>
      </c>
      <c r="AG713" s="24" t="s">
        <v>48</v>
      </c>
      <c r="AH713" s="1">
        <v>1</v>
      </c>
      <c r="AI713" s="1">
        <v>1</v>
      </c>
      <c r="AJ713" s="24">
        <v>1</v>
      </c>
      <c r="AK713" s="36" t="s">
        <v>48</v>
      </c>
      <c r="AL713" s="9">
        <f t="shared" si="89"/>
        <v>-1.7107276340061941</v>
      </c>
      <c r="AM713" s="9">
        <f t="shared" si="90"/>
        <v>-1.5476334603481254</v>
      </c>
      <c r="AN713">
        <f t="shared" si="91"/>
        <v>0</v>
      </c>
      <c r="AO713" s="6">
        <f t="shared" si="92"/>
        <v>0</v>
      </c>
      <c r="AP713" s="9">
        <f>($AL$3*AL713+$AM$3*AM713+$AN$3*AN713+$AO$3*AO713)+$K$3*VLOOKUP(K713,COND!$A$2:$C$7,2,FALSE)+$L$3*VLOOKUP(L713,COND!$A$2:$C$7,3,FALSE)</f>
        <v>-8.8426742875781255</v>
      </c>
      <c r="AQ713" s="28">
        <f t="shared" si="93"/>
        <v>-0.84609897402283407</v>
      </c>
      <c r="AR713" t="str">
        <f t="shared" si="94"/>
        <v>DH</v>
      </c>
      <c r="AS713">
        <v>700</v>
      </c>
      <c r="AT713">
        <v>709</v>
      </c>
      <c r="AV713" t="str">
        <f t="shared" si="95"/>
        <v>Unlikely</v>
      </c>
      <c r="AX713" t="e">
        <f>IF(VLOOKUP($B713,'Draft List'!$D$4:$AC$2598,AX$3,FALSE)&lt;&gt;0,VLOOKUP($B713,'Draft List'!$D$4:$AC$2598,AX$3,FALSE),"")</f>
        <v>#N/A</v>
      </c>
      <c r="AY713" t="e">
        <f>IF(VLOOKUP($B713,'Draft List'!$D$4:$AC$2598,AY$3,FALSE)&lt;&gt;0,VLOOKUP($B713,'Draft List'!$D$4:$AC$2598,AY$3,FALSE),"")</f>
        <v>#N/A</v>
      </c>
      <c r="AZ713" t="e">
        <f>IF(VLOOKUP($B713,'Draft List'!$D$4:$AC$2598,AZ$3,FALSE)&lt;&gt;0,VLOOKUP($B713,'Draft List'!$D$4:$AC$2598,AZ$3,FALSE),"")</f>
        <v>#N/A</v>
      </c>
      <c r="BA713" t="e">
        <f>IF(VLOOKUP($B713,'Draft List'!$D$4:$AC$2598,BA$3,FALSE)&lt;&gt;0,VLOOKUP($B713,'Draft List'!$D$4:$AC$2598,BA$3,FALSE),"")</f>
        <v>#N/A</v>
      </c>
    </row>
    <row r="714" spans="1:53" hidden="1" x14ac:dyDescent="0.25">
      <c r="A714" t="str">
        <f t="shared" si="88"/>
        <v>RPMichael Whittier23</v>
      </c>
      <c r="B714" t="e">
        <f>VLOOKUP($A714,draft_listing_batters_stats!$A$1:$B$1324,2,FALSE)</f>
        <v>#N/A</v>
      </c>
      <c r="C714" s="1" t="s">
        <v>885</v>
      </c>
      <c r="D714" s="1" t="s">
        <v>143</v>
      </c>
      <c r="E714" s="1" t="s">
        <v>1737</v>
      </c>
      <c r="F714" s="1">
        <v>23</v>
      </c>
      <c r="G714" s="1" t="s">
        <v>44</v>
      </c>
      <c r="H714" s="1" t="s">
        <v>44</v>
      </c>
      <c r="I714" s="1" t="s">
        <v>54</v>
      </c>
      <c r="J714" s="24" t="s">
        <v>54</v>
      </c>
      <c r="K714" s="1" t="s">
        <v>47</v>
      </c>
      <c r="L714" s="24" t="s">
        <v>46</v>
      </c>
      <c r="M714" s="1">
        <v>2</v>
      </c>
      <c r="N714" s="1">
        <v>1</v>
      </c>
      <c r="O714" s="1">
        <v>2</v>
      </c>
      <c r="P714" s="1">
        <v>1</v>
      </c>
      <c r="Q714" s="24">
        <v>1</v>
      </c>
      <c r="R714" s="1">
        <v>2</v>
      </c>
      <c r="S714" s="1">
        <v>1</v>
      </c>
      <c r="T714" s="1">
        <v>2</v>
      </c>
      <c r="U714" s="1">
        <v>2</v>
      </c>
      <c r="V714" s="24">
        <v>2</v>
      </c>
      <c r="W714" s="1">
        <v>6</v>
      </c>
      <c r="X714" s="1">
        <v>1</v>
      </c>
      <c r="Y714" s="24">
        <v>1</v>
      </c>
      <c r="Z714" s="1" t="s">
        <v>48</v>
      </c>
      <c r="AA714" s="1" t="s">
        <v>48</v>
      </c>
      <c r="AB714" s="1" t="s">
        <v>48</v>
      </c>
      <c r="AC714" s="1" t="s">
        <v>48</v>
      </c>
      <c r="AD714" s="1" t="s">
        <v>48</v>
      </c>
      <c r="AE714" s="1" t="s">
        <v>48</v>
      </c>
      <c r="AF714" s="1" t="s">
        <v>48</v>
      </c>
      <c r="AG714" s="24" t="s">
        <v>48</v>
      </c>
      <c r="AH714" s="1">
        <v>3</v>
      </c>
      <c r="AI714" s="1">
        <v>1</v>
      </c>
      <c r="AJ714" s="24">
        <v>2</v>
      </c>
      <c r="AK714" s="36" t="s">
        <v>48</v>
      </c>
      <c r="AL714" s="9">
        <f t="shared" si="89"/>
        <v>-1.6787260196009959</v>
      </c>
      <c r="AM714" s="9">
        <f t="shared" si="90"/>
        <v>-1.5490001297743312</v>
      </c>
      <c r="AN714">
        <f t="shared" si="91"/>
        <v>0</v>
      </c>
      <c r="AO714" s="6">
        <f t="shared" si="92"/>
        <v>0</v>
      </c>
      <c r="AP714" s="9">
        <f>($AL$3*AL714+$AM$3*AM714+$AN$3*AN714+$AO$3*AO714)+$K$3*VLOOKUP(K714,COND!$A$2:$C$7,2,FALSE)+$L$3*VLOOKUP(L714,COND!$A$2:$C$7,3,FALSE)</f>
        <v>-8.8558741592520729</v>
      </c>
      <c r="AQ714" s="28">
        <f t="shared" si="93"/>
        <v>-0.84798096451264915</v>
      </c>
      <c r="AR714" t="str">
        <f t="shared" si="94"/>
        <v>DH</v>
      </c>
      <c r="AS714">
        <v>700</v>
      </c>
      <c r="AT714">
        <v>710</v>
      </c>
      <c r="AV714" t="str">
        <f t="shared" si="95"/>
        <v>Unlikely</v>
      </c>
      <c r="AX714" t="e">
        <f>IF(VLOOKUP($B714,'Draft List'!$D$4:$AC$2598,AX$3,FALSE)&lt;&gt;0,VLOOKUP($B714,'Draft List'!$D$4:$AC$2598,AX$3,FALSE),"")</f>
        <v>#N/A</v>
      </c>
      <c r="AY714" t="e">
        <f>IF(VLOOKUP($B714,'Draft List'!$D$4:$AC$2598,AY$3,FALSE)&lt;&gt;0,VLOOKUP($B714,'Draft List'!$D$4:$AC$2598,AY$3,FALSE),"")</f>
        <v>#N/A</v>
      </c>
      <c r="AZ714" t="e">
        <f>IF(VLOOKUP($B714,'Draft List'!$D$4:$AC$2598,AZ$3,FALSE)&lt;&gt;0,VLOOKUP($B714,'Draft List'!$D$4:$AC$2598,AZ$3,FALSE),"")</f>
        <v>#N/A</v>
      </c>
      <c r="BA714" t="e">
        <f>IF(VLOOKUP($B714,'Draft List'!$D$4:$AC$2598,BA$3,FALSE)&lt;&gt;0,VLOOKUP($B714,'Draft List'!$D$4:$AC$2598,BA$3,FALSE),"")</f>
        <v>#N/A</v>
      </c>
    </row>
    <row r="715" spans="1:53" hidden="1" x14ac:dyDescent="0.25">
      <c r="A715" t="str">
        <f t="shared" si="88"/>
        <v>RPDiego García24</v>
      </c>
      <c r="B715" t="e">
        <f>VLOOKUP($A715,draft_listing_batters_stats!$A$1:$B$1324,2,FALSE)</f>
        <v>#N/A</v>
      </c>
      <c r="C715" s="1" t="s">
        <v>885</v>
      </c>
      <c r="D715" s="1" t="s">
        <v>491</v>
      </c>
      <c r="E715" s="1" t="s">
        <v>136</v>
      </c>
      <c r="F715" s="1">
        <v>24</v>
      </c>
      <c r="G715" s="1" t="s">
        <v>68</v>
      </c>
      <c r="H715" s="1" t="s">
        <v>58</v>
      </c>
      <c r="I715" s="1" t="s">
        <v>54</v>
      </c>
      <c r="J715" s="24" t="s">
        <v>54</v>
      </c>
      <c r="K715" s="1" t="s">
        <v>47</v>
      </c>
      <c r="L715" s="24" t="s">
        <v>46</v>
      </c>
      <c r="M715" s="1">
        <v>1</v>
      </c>
      <c r="N715" s="1">
        <v>1</v>
      </c>
      <c r="O715" s="1">
        <v>1</v>
      </c>
      <c r="P715" s="1">
        <v>1</v>
      </c>
      <c r="Q715" s="24">
        <v>1</v>
      </c>
      <c r="R715" s="1">
        <v>1</v>
      </c>
      <c r="S715" s="1">
        <v>1</v>
      </c>
      <c r="T715" s="1">
        <v>1</v>
      </c>
      <c r="U715" s="1">
        <v>7</v>
      </c>
      <c r="V715" s="24">
        <v>1</v>
      </c>
      <c r="W715" s="1">
        <v>7</v>
      </c>
      <c r="X715" s="1">
        <v>2</v>
      </c>
      <c r="Y715" s="24">
        <v>1</v>
      </c>
      <c r="Z715" s="1" t="s">
        <v>48</v>
      </c>
      <c r="AA715" s="1" t="s">
        <v>48</v>
      </c>
      <c r="AB715" s="1" t="s">
        <v>48</v>
      </c>
      <c r="AC715" s="1" t="s">
        <v>48</v>
      </c>
      <c r="AD715" s="1" t="s">
        <v>48</v>
      </c>
      <c r="AE715" s="1" t="s">
        <v>48</v>
      </c>
      <c r="AF715" s="1" t="s">
        <v>48</v>
      </c>
      <c r="AG715" s="24" t="s">
        <v>48</v>
      </c>
      <c r="AH715" s="1">
        <v>3</v>
      </c>
      <c r="AI715" s="1">
        <v>4</v>
      </c>
      <c r="AJ715" s="24">
        <v>3</v>
      </c>
      <c r="AK715" s="36" t="s">
        <v>50</v>
      </c>
      <c r="AL715" s="9">
        <f t="shared" si="89"/>
        <v>-2.0843433498275723</v>
      </c>
      <c r="AM715" s="9">
        <f t="shared" si="90"/>
        <v>-1.5460860497700857</v>
      </c>
      <c r="AN715">
        <f t="shared" si="91"/>
        <v>0</v>
      </c>
      <c r="AO715" s="6">
        <f t="shared" si="92"/>
        <v>0</v>
      </c>
      <c r="AP715" s="9">
        <f>($AL$3*AL715+$AM$3*AM715+$AN$3*AN715+$AO$3*AO715)+$K$3*VLOOKUP(K715,COND!$A$2:$C$7,2,FALSE)+$L$3*VLOOKUP(L715,COND!$A$2:$C$7,3,FALSE)</f>
        <v>-8.8614669322237862</v>
      </c>
      <c r="AQ715" s="28">
        <f t="shared" si="93"/>
        <v>-0.84877836207865998</v>
      </c>
      <c r="AR715" t="str">
        <f t="shared" si="94"/>
        <v>DH</v>
      </c>
      <c r="AS715">
        <v>700</v>
      </c>
      <c r="AT715">
        <v>711</v>
      </c>
      <c r="AV715" t="str">
        <f t="shared" si="95"/>
        <v>Unlikely</v>
      </c>
      <c r="AX715" t="e">
        <f>IF(VLOOKUP($B715,'Draft List'!$D$4:$AC$2598,AX$3,FALSE)&lt;&gt;0,VLOOKUP($B715,'Draft List'!$D$4:$AC$2598,AX$3,FALSE),"")</f>
        <v>#N/A</v>
      </c>
      <c r="AY715" t="e">
        <f>IF(VLOOKUP($B715,'Draft List'!$D$4:$AC$2598,AY$3,FALSE)&lt;&gt;0,VLOOKUP($B715,'Draft List'!$D$4:$AC$2598,AY$3,FALSE),"")</f>
        <v>#N/A</v>
      </c>
      <c r="AZ715" t="e">
        <f>IF(VLOOKUP($B715,'Draft List'!$D$4:$AC$2598,AZ$3,FALSE)&lt;&gt;0,VLOOKUP($B715,'Draft List'!$D$4:$AC$2598,AZ$3,FALSE),"")</f>
        <v>#N/A</v>
      </c>
      <c r="BA715" t="e">
        <f>IF(VLOOKUP($B715,'Draft List'!$D$4:$AC$2598,BA$3,FALSE)&lt;&gt;0,VLOOKUP($B715,'Draft List'!$D$4:$AC$2598,BA$3,FALSE),"")</f>
        <v>#N/A</v>
      </c>
    </row>
    <row r="716" spans="1:53" hidden="1" x14ac:dyDescent="0.25">
      <c r="A716" t="str">
        <f t="shared" si="88"/>
        <v>SPEsteban Ruíz18</v>
      </c>
      <c r="B716" t="e">
        <f>VLOOKUP($A716,draft_listing_batters_stats!$A$1:$B$1324,2,FALSE)</f>
        <v>#N/A</v>
      </c>
      <c r="C716" s="1" t="s">
        <v>25</v>
      </c>
      <c r="D716" s="1" t="s">
        <v>431</v>
      </c>
      <c r="E716" s="1" t="s">
        <v>429</v>
      </c>
      <c r="F716" s="1">
        <v>18</v>
      </c>
      <c r="G716" s="1" t="s">
        <v>44</v>
      </c>
      <c r="H716" s="1" t="s">
        <v>44</v>
      </c>
      <c r="I716" s="1" t="s">
        <v>54</v>
      </c>
      <c r="J716" s="24" t="s">
        <v>54</v>
      </c>
      <c r="K716" s="1" t="s">
        <v>47</v>
      </c>
      <c r="L716" s="24" t="s">
        <v>46</v>
      </c>
      <c r="M716" s="1">
        <v>1</v>
      </c>
      <c r="N716" s="1">
        <v>1</v>
      </c>
      <c r="O716" s="1">
        <v>2</v>
      </c>
      <c r="P716" s="1">
        <v>1</v>
      </c>
      <c r="Q716" s="24">
        <v>1</v>
      </c>
      <c r="R716" s="1">
        <v>2</v>
      </c>
      <c r="S716" s="1">
        <v>1</v>
      </c>
      <c r="T716" s="1">
        <v>2</v>
      </c>
      <c r="U716" s="1">
        <v>2</v>
      </c>
      <c r="V716" s="24">
        <v>2</v>
      </c>
      <c r="W716" s="1">
        <v>7</v>
      </c>
      <c r="X716" s="1">
        <v>1</v>
      </c>
      <c r="Y716" s="24">
        <v>1</v>
      </c>
      <c r="Z716" s="1" t="s">
        <v>48</v>
      </c>
      <c r="AA716" s="1" t="s">
        <v>48</v>
      </c>
      <c r="AB716" s="1" t="s">
        <v>48</v>
      </c>
      <c r="AC716" s="1" t="s">
        <v>48</v>
      </c>
      <c r="AD716" s="1" t="s">
        <v>48</v>
      </c>
      <c r="AE716" s="1" t="s">
        <v>48</v>
      </c>
      <c r="AF716" s="1" t="s">
        <v>48</v>
      </c>
      <c r="AG716" s="24" t="s">
        <v>48</v>
      </c>
      <c r="AH716" s="1">
        <v>1</v>
      </c>
      <c r="AI716" s="1">
        <v>2</v>
      </c>
      <c r="AJ716" s="24">
        <v>1</v>
      </c>
      <c r="AK716" s="36" t="s">
        <v>826</v>
      </c>
      <c r="AL716" s="9">
        <f t="shared" si="89"/>
        <v>-2.0012818558036707</v>
      </c>
      <c r="AM716" s="9">
        <f t="shared" si="90"/>
        <v>-1.5490001297743312</v>
      </c>
      <c r="AN716">
        <f t="shared" si="91"/>
        <v>0</v>
      </c>
      <c r="AO716" s="6">
        <f t="shared" si="92"/>
        <v>0</v>
      </c>
      <c r="AP716" s="9">
        <f>($AL$3*AL716+$AM$3*AM716+$AN$3*AN716+$AO$3*AO716)+$K$3*VLOOKUP(K716,COND!$A$2:$C$7,2,FALSE)+$L$3*VLOOKUP(L716,COND!$A$2:$C$7,3,FALSE)</f>
        <v>-8.8881297428723425</v>
      </c>
      <c r="AQ716" s="28">
        <f t="shared" si="93"/>
        <v>-0.85257985025307637</v>
      </c>
      <c r="AR716" t="str">
        <f t="shared" si="94"/>
        <v>DH</v>
      </c>
      <c r="AS716">
        <v>700</v>
      </c>
      <c r="AT716">
        <v>712</v>
      </c>
      <c r="AV716" t="str">
        <f t="shared" si="95"/>
        <v>Unlikely</v>
      </c>
      <c r="AX716" t="e">
        <f>IF(VLOOKUP($B716,'Draft List'!$D$4:$AC$2598,AX$3,FALSE)&lt;&gt;0,VLOOKUP($B716,'Draft List'!$D$4:$AC$2598,AX$3,FALSE),"")</f>
        <v>#N/A</v>
      </c>
      <c r="AY716" t="e">
        <f>IF(VLOOKUP($B716,'Draft List'!$D$4:$AC$2598,AY$3,FALSE)&lt;&gt;0,VLOOKUP($B716,'Draft List'!$D$4:$AC$2598,AY$3,FALSE),"")</f>
        <v>#N/A</v>
      </c>
      <c r="AZ716" t="e">
        <f>IF(VLOOKUP($B716,'Draft List'!$D$4:$AC$2598,AZ$3,FALSE)&lt;&gt;0,VLOOKUP($B716,'Draft List'!$D$4:$AC$2598,AZ$3,FALSE),"")</f>
        <v>#N/A</v>
      </c>
      <c r="BA716" t="e">
        <f>IF(VLOOKUP($B716,'Draft List'!$D$4:$AC$2598,BA$3,FALSE)&lt;&gt;0,VLOOKUP($B716,'Draft List'!$D$4:$AC$2598,BA$3,FALSE),"")</f>
        <v>#N/A</v>
      </c>
    </row>
    <row r="717" spans="1:53" hidden="1" x14ac:dyDescent="0.25">
      <c r="A717" t="str">
        <f t="shared" si="88"/>
        <v>RPJarrod Manuel18</v>
      </c>
      <c r="B717" t="e">
        <f>VLOOKUP($A717,draft_listing_batters_stats!$A$1:$B$1324,2,FALSE)</f>
        <v>#N/A</v>
      </c>
      <c r="C717" s="1" t="s">
        <v>885</v>
      </c>
      <c r="D717" s="1" t="s">
        <v>1400</v>
      </c>
      <c r="E717" s="1" t="s">
        <v>158</v>
      </c>
      <c r="F717" s="1">
        <v>18</v>
      </c>
      <c r="G717" s="1" t="s">
        <v>44</v>
      </c>
      <c r="H717" s="1" t="s">
        <v>44</v>
      </c>
      <c r="I717" s="1" t="s">
        <v>54</v>
      </c>
      <c r="J717" s="24" t="s">
        <v>54</v>
      </c>
      <c r="K717" s="1" t="s">
        <v>47</v>
      </c>
      <c r="L717" s="24" t="s">
        <v>46</v>
      </c>
      <c r="M717" s="1">
        <v>1</v>
      </c>
      <c r="N717" s="1">
        <v>1</v>
      </c>
      <c r="O717" s="1">
        <v>1</v>
      </c>
      <c r="P717" s="1">
        <v>1</v>
      </c>
      <c r="Q717" s="24">
        <v>1</v>
      </c>
      <c r="R717" s="1">
        <v>1</v>
      </c>
      <c r="S717" s="1">
        <v>4</v>
      </c>
      <c r="T717" s="1">
        <v>4</v>
      </c>
      <c r="U717" s="1">
        <v>2</v>
      </c>
      <c r="V717" s="24">
        <v>2</v>
      </c>
      <c r="W717" s="1">
        <v>5</v>
      </c>
      <c r="X717" s="1">
        <v>2</v>
      </c>
      <c r="Y717" s="24">
        <v>1</v>
      </c>
      <c r="Z717" s="1" t="s">
        <v>48</v>
      </c>
      <c r="AA717" s="1" t="s">
        <v>48</v>
      </c>
      <c r="AB717" s="1" t="s">
        <v>48</v>
      </c>
      <c r="AC717" s="1" t="s">
        <v>48</v>
      </c>
      <c r="AD717" s="1" t="s">
        <v>48</v>
      </c>
      <c r="AE717" s="1" t="s">
        <v>48</v>
      </c>
      <c r="AF717" s="1" t="s">
        <v>48</v>
      </c>
      <c r="AG717" s="24" t="s">
        <v>48</v>
      </c>
      <c r="AH717" s="1">
        <v>1</v>
      </c>
      <c r="AI717" s="1">
        <v>1</v>
      </c>
      <c r="AJ717" s="24">
        <v>2</v>
      </c>
      <c r="AK717" s="36" t="s">
        <v>918</v>
      </c>
      <c r="AL717" s="9">
        <f t="shared" si="89"/>
        <v>-2.0843433498275723</v>
      </c>
      <c r="AM717" s="9">
        <f t="shared" si="90"/>
        <v>-1.5522533390730922</v>
      </c>
      <c r="AN717">
        <f t="shared" si="91"/>
        <v>0</v>
      </c>
      <c r="AO717" s="6">
        <f t="shared" si="92"/>
        <v>0</v>
      </c>
      <c r="AP717" s="9">
        <f>($AL$3*AL717+$AM$3*AM717+$AN$3*AN717+$AO$3*AO717)+$K$3*VLOOKUP(K717,COND!$A$2:$C$7,2,FALSE)+$L$3*VLOOKUP(L717,COND!$A$2:$C$7,3,FALSE)</f>
        <v>-8.9354744038598657</v>
      </c>
      <c r="AQ717" s="28">
        <f t="shared" si="93"/>
        <v>-0.85933008267373712</v>
      </c>
      <c r="AR717" t="str">
        <f t="shared" si="94"/>
        <v>DH</v>
      </c>
      <c r="AS717">
        <v>700</v>
      </c>
      <c r="AT717">
        <v>713</v>
      </c>
      <c r="AV717" t="str">
        <f t="shared" si="95"/>
        <v>Unlikely</v>
      </c>
      <c r="AX717" t="e">
        <f>IF(VLOOKUP($B717,'Draft List'!$D$4:$AC$2598,AX$3,FALSE)&lt;&gt;0,VLOOKUP($B717,'Draft List'!$D$4:$AC$2598,AX$3,FALSE),"")</f>
        <v>#N/A</v>
      </c>
      <c r="AY717" t="e">
        <f>IF(VLOOKUP($B717,'Draft List'!$D$4:$AC$2598,AY$3,FALSE)&lt;&gt;0,VLOOKUP($B717,'Draft List'!$D$4:$AC$2598,AY$3,FALSE),"")</f>
        <v>#N/A</v>
      </c>
      <c r="AZ717" t="e">
        <f>IF(VLOOKUP($B717,'Draft List'!$D$4:$AC$2598,AZ$3,FALSE)&lt;&gt;0,VLOOKUP($B717,'Draft List'!$D$4:$AC$2598,AZ$3,FALSE),"")</f>
        <v>#N/A</v>
      </c>
      <c r="BA717" t="e">
        <f>IF(VLOOKUP($B717,'Draft List'!$D$4:$AC$2598,BA$3,FALSE)&lt;&gt;0,VLOOKUP($B717,'Draft List'!$D$4:$AC$2598,BA$3,FALSE),"")</f>
        <v>#N/A</v>
      </c>
    </row>
    <row r="718" spans="1:53" hidden="1" x14ac:dyDescent="0.25">
      <c r="A718" t="str">
        <f t="shared" si="88"/>
        <v>RPGenpaku Yoshizaki18</v>
      </c>
      <c r="B718" t="e">
        <f>VLOOKUP($A718,draft_listing_batters_stats!$A$1:$B$1324,2,FALSE)</f>
        <v>#N/A</v>
      </c>
      <c r="C718" s="1" t="s">
        <v>885</v>
      </c>
      <c r="D718" s="1" t="s">
        <v>1750</v>
      </c>
      <c r="E718" s="1" t="s">
        <v>1751</v>
      </c>
      <c r="F718" s="1">
        <v>18</v>
      </c>
      <c r="G718" s="1" t="s">
        <v>44</v>
      </c>
      <c r="H718" s="1" t="s">
        <v>44</v>
      </c>
      <c r="I718" s="1" t="s">
        <v>54</v>
      </c>
      <c r="J718" s="24" t="s">
        <v>54</v>
      </c>
      <c r="K718" s="1" t="s">
        <v>46</v>
      </c>
      <c r="L718" s="24" t="s">
        <v>51</v>
      </c>
      <c r="M718" s="1">
        <v>1</v>
      </c>
      <c r="N718" s="1">
        <v>1</v>
      </c>
      <c r="O718" s="1">
        <v>1</v>
      </c>
      <c r="P718" s="1">
        <v>2</v>
      </c>
      <c r="Q718" s="24">
        <v>1</v>
      </c>
      <c r="R718" s="1">
        <v>1</v>
      </c>
      <c r="S718" s="1">
        <v>4</v>
      </c>
      <c r="T718" s="1">
        <v>1</v>
      </c>
      <c r="U718" s="1">
        <v>5</v>
      </c>
      <c r="V718" s="24">
        <v>1</v>
      </c>
      <c r="W718" s="1">
        <v>6</v>
      </c>
      <c r="X718" s="1">
        <v>1</v>
      </c>
      <c r="Y718" s="24">
        <v>1</v>
      </c>
      <c r="Z718" s="1" t="s">
        <v>48</v>
      </c>
      <c r="AA718" s="1" t="s">
        <v>48</v>
      </c>
      <c r="AB718" s="1" t="s">
        <v>48</v>
      </c>
      <c r="AC718" s="1" t="s">
        <v>48</v>
      </c>
      <c r="AD718" s="1" t="s">
        <v>48</v>
      </c>
      <c r="AE718" s="1" t="s">
        <v>48</v>
      </c>
      <c r="AF718" s="1" t="s">
        <v>48</v>
      </c>
      <c r="AG718" s="24" t="s">
        <v>48</v>
      </c>
      <c r="AH718" s="1">
        <v>1</v>
      </c>
      <c r="AI718" s="1">
        <v>1</v>
      </c>
      <c r="AJ718" s="24">
        <v>1</v>
      </c>
      <c r="AK718" s="36" t="s">
        <v>829</v>
      </c>
      <c r="AL718" s="9">
        <f t="shared" si="89"/>
        <v>-1.994633799817991</v>
      </c>
      <c r="AM718" s="9">
        <f t="shared" si="90"/>
        <v>-1.5723255109331373</v>
      </c>
      <c r="AN718">
        <f t="shared" si="91"/>
        <v>0</v>
      </c>
      <c r="AO718" s="6">
        <f t="shared" si="92"/>
        <v>0</v>
      </c>
      <c r="AP718" s="9">
        <f>($AL$3*AL718+$AM$3*AM718+$AN$3*AN718+$AO$3*AO718)+$K$3*VLOOKUP(K718,COND!$A$2:$C$7,2,FALSE)+$L$3*VLOOKUP(L718,COND!$A$2:$C$7,3,FALSE)</f>
        <v>-8.9673695111794505</v>
      </c>
      <c r="AQ718" s="28">
        <f t="shared" si="93"/>
        <v>-0.86387757299256851</v>
      </c>
      <c r="AR718" t="str">
        <f t="shared" si="94"/>
        <v>DH</v>
      </c>
      <c r="AS718">
        <v>700</v>
      </c>
      <c r="AT718">
        <v>714</v>
      </c>
      <c r="AV718" t="str">
        <f t="shared" si="95"/>
        <v>Unlikely</v>
      </c>
      <c r="AX718" t="e">
        <f>IF(VLOOKUP($B718,'Draft List'!$D$4:$AC$2598,AX$3,FALSE)&lt;&gt;0,VLOOKUP($B718,'Draft List'!$D$4:$AC$2598,AX$3,FALSE),"")</f>
        <v>#N/A</v>
      </c>
      <c r="AY718" t="e">
        <f>IF(VLOOKUP($B718,'Draft List'!$D$4:$AC$2598,AY$3,FALSE)&lt;&gt;0,VLOOKUP($B718,'Draft List'!$D$4:$AC$2598,AY$3,FALSE),"")</f>
        <v>#N/A</v>
      </c>
      <c r="AZ718" t="e">
        <f>IF(VLOOKUP($B718,'Draft List'!$D$4:$AC$2598,AZ$3,FALSE)&lt;&gt;0,VLOOKUP($B718,'Draft List'!$D$4:$AC$2598,AZ$3,FALSE),"")</f>
        <v>#N/A</v>
      </c>
      <c r="BA718" t="e">
        <f>IF(VLOOKUP($B718,'Draft List'!$D$4:$AC$2598,BA$3,FALSE)&lt;&gt;0,VLOOKUP($B718,'Draft List'!$D$4:$AC$2598,BA$3,FALSE),"")</f>
        <v>#N/A</v>
      </c>
    </row>
    <row r="719" spans="1:53" hidden="1" x14ac:dyDescent="0.25">
      <c r="A719" t="str">
        <f t="shared" si="88"/>
        <v>RPRoosevelt Williamson23</v>
      </c>
      <c r="B719" t="e">
        <f>VLOOKUP($A719,draft_listing_batters_stats!$A$1:$B$1324,2,FALSE)</f>
        <v>#N/A</v>
      </c>
      <c r="C719" s="1" t="s">
        <v>885</v>
      </c>
      <c r="D719" s="1" t="s">
        <v>1619</v>
      </c>
      <c r="E719" s="1" t="s">
        <v>644</v>
      </c>
      <c r="F719" s="1">
        <v>23</v>
      </c>
      <c r="G719" s="1" t="s">
        <v>68</v>
      </c>
      <c r="H719" s="1" t="s">
        <v>44</v>
      </c>
      <c r="I719" s="1" t="s">
        <v>54</v>
      </c>
      <c r="J719" s="24" t="s">
        <v>54</v>
      </c>
      <c r="K719" s="1" t="s">
        <v>51</v>
      </c>
      <c r="L719" s="24" t="s">
        <v>46</v>
      </c>
      <c r="M719" s="1">
        <v>1</v>
      </c>
      <c r="N719" s="1">
        <v>3</v>
      </c>
      <c r="O719" s="1">
        <v>1</v>
      </c>
      <c r="P719" s="1">
        <v>1</v>
      </c>
      <c r="Q719" s="24">
        <v>2</v>
      </c>
      <c r="R719" s="1">
        <v>2</v>
      </c>
      <c r="S719" s="1">
        <v>3</v>
      </c>
      <c r="T719" s="1">
        <v>1</v>
      </c>
      <c r="U719" s="1">
        <v>1</v>
      </c>
      <c r="V719" s="24">
        <v>3</v>
      </c>
      <c r="W719" s="1">
        <v>5</v>
      </c>
      <c r="X719" s="1">
        <v>4</v>
      </c>
      <c r="Y719" s="24">
        <v>1</v>
      </c>
      <c r="Z719" s="1" t="s">
        <v>48</v>
      </c>
      <c r="AA719" s="1" t="s">
        <v>48</v>
      </c>
      <c r="AB719" s="1" t="s">
        <v>48</v>
      </c>
      <c r="AC719" s="1" t="s">
        <v>48</v>
      </c>
      <c r="AD719" s="1" t="s">
        <v>48</v>
      </c>
      <c r="AE719" s="1" t="s">
        <v>48</v>
      </c>
      <c r="AF719" s="1" t="s">
        <v>48</v>
      </c>
      <c r="AG719" s="24" t="s">
        <v>48</v>
      </c>
      <c r="AH719" s="1">
        <v>1</v>
      </c>
      <c r="AI719" s="1">
        <v>1</v>
      </c>
      <c r="AJ719" s="24">
        <v>1</v>
      </c>
      <c r="AK719" s="36" t="s">
        <v>50</v>
      </c>
      <c r="AL719" s="9">
        <f t="shared" si="89"/>
        <v>-1.9422072507730814</v>
      </c>
      <c r="AM719" s="9">
        <f t="shared" si="90"/>
        <v>-1.5796350747533237</v>
      </c>
      <c r="AN719">
        <f t="shared" si="91"/>
        <v>0</v>
      </c>
      <c r="AO719" s="6">
        <f t="shared" si="92"/>
        <v>0</v>
      </c>
      <c r="AP719" s="9">
        <f>($AL$3*AL719+$AM$3*AM719+$AN$3*AN719+$AO$3*AO719)+$K$3*VLOOKUP(K719,COND!$A$2:$C$7,2,FALSE)+$L$3*VLOOKUP(L719,COND!$A$2:$C$7,3,FALSE)</f>
        <v>-9.049841622117194</v>
      </c>
      <c r="AQ719" s="28">
        <f t="shared" si="93"/>
        <v>-0.87563615158285546</v>
      </c>
      <c r="AR719" t="str">
        <f t="shared" si="94"/>
        <v>DH</v>
      </c>
      <c r="AS719">
        <v>700</v>
      </c>
      <c r="AT719">
        <v>715</v>
      </c>
      <c r="AV719" t="str">
        <f t="shared" si="95"/>
        <v>Unlikely</v>
      </c>
      <c r="AX719" t="e">
        <f>IF(VLOOKUP($B719,'Draft List'!$D$4:$AC$2598,AX$3,FALSE)&lt;&gt;0,VLOOKUP($B719,'Draft List'!$D$4:$AC$2598,AX$3,FALSE),"")</f>
        <v>#N/A</v>
      </c>
      <c r="AY719" t="e">
        <f>IF(VLOOKUP($B719,'Draft List'!$D$4:$AC$2598,AY$3,FALSE)&lt;&gt;0,VLOOKUP($B719,'Draft List'!$D$4:$AC$2598,AY$3,FALSE),"")</f>
        <v>#N/A</v>
      </c>
      <c r="AZ719" t="e">
        <f>IF(VLOOKUP($B719,'Draft List'!$D$4:$AC$2598,AZ$3,FALSE)&lt;&gt;0,VLOOKUP($B719,'Draft List'!$D$4:$AC$2598,AZ$3,FALSE),"")</f>
        <v>#N/A</v>
      </c>
      <c r="BA719" t="e">
        <f>IF(VLOOKUP($B719,'Draft List'!$D$4:$AC$2598,BA$3,FALSE)&lt;&gt;0,VLOOKUP($B719,'Draft List'!$D$4:$AC$2598,BA$3,FALSE),"")</f>
        <v>#N/A</v>
      </c>
    </row>
    <row r="720" spans="1:53" hidden="1" x14ac:dyDescent="0.25">
      <c r="A720" t="str">
        <f t="shared" si="88"/>
        <v>SPLou Denton18</v>
      </c>
      <c r="B720" t="e">
        <f>VLOOKUP($A720,draft_listing_batters_stats!$A$1:$B$1324,2,FALSE)</f>
        <v>#N/A</v>
      </c>
      <c r="C720" s="1" t="s">
        <v>25</v>
      </c>
      <c r="D720" s="1" t="s">
        <v>218</v>
      </c>
      <c r="E720" s="1" t="s">
        <v>868</v>
      </c>
      <c r="F720" s="1">
        <v>18</v>
      </c>
      <c r="G720" s="1" t="s">
        <v>58</v>
      </c>
      <c r="H720" s="1" t="s">
        <v>44</v>
      </c>
      <c r="I720" s="1" t="s">
        <v>54</v>
      </c>
      <c r="J720" s="24" t="s">
        <v>45</v>
      </c>
      <c r="K720" s="1" t="s">
        <v>51</v>
      </c>
      <c r="L720" s="24" t="s">
        <v>51</v>
      </c>
      <c r="M720" s="1">
        <v>1</v>
      </c>
      <c r="N720" s="1">
        <v>1</v>
      </c>
      <c r="O720" s="1">
        <v>2</v>
      </c>
      <c r="P720" s="1">
        <v>1</v>
      </c>
      <c r="Q720" s="24">
        <v>1</v>
      </c>
      <c r="R720" s="1">
        <v>2</v>
      </c>
      <c r="S720" s="1">
        <v>2</v>
      </c>
      <c r="T720" s="1">
        <v>2</v>
      </c>
      <c r="U720" s="1">
        <v>1</v>
      </c>
      <c r="V720" s="24">
        <v>2</v>
      </c>
      <c r="W720" s="1">
        <v>5</v>
      </c>
      <c r="X720" s="1">
        <v>2</v>
      </c>
      <c r="Y720" s="24">
        <v>1</v>
      </c>
      <c r="Z720" s="1" t="s">
        <v>48</v>
      </c>
      <c r="AA720" s="1" t="s">
        <v>48</v>
      </c>
      <c r="AB720" s="1" t="s">
        <v>48</v>
      </c>
      <c r="AC720" s="1" t="s">
        <v>48</v>
      </c>
      <c r="AD720" s="1" t="s">
        <v>48</v>
      </c>
      <c r="AE720" s="1" t="s">
        <v>48</v>
      </c>
      <c r="AF720" s="1" t="s">
        <v>48</v>
      </c>
      <c r="AG720" s="24" t="s">
        <v>48</v>
      </c>
      <c r="AH720" s="1">
        <v>1</v>
      </c>
      <c r="AI720" s="1">
        <v>1</v>
      </c>
      <c r="AJ720" s="24">
        <v>1</v>
      </c>
      <c r="AK720" s="36" t="s">
        <v>824</v>
      </c>
      <c r="AL720" s="9">
        <f t="shared" si="89"/>
        <v>-2.0012818558036707</v>
      </c>
      <c r="AM720" s="9">
        <f t="shared" si="90"/>
        <v>-1.5876498001652086</v>
      </c>
      <c r="AN720">
        <f t="shared" si="91"/>
        <v>0</v>
      </c>
      <c r="AO720" s="6">
        <f t="shared" si="92"/>
        <v>0</v>
      </c>
      <c r="AP720" s="9">
        <f>($AL$3*AL720+$AM$3*AM720+$AN$3*AN720+$AO$3*AO720)+$K$3*VLOOKUP(K720,COND!$A$2:$C$7,2,FALSE)+$L$3*VLOOKUP(L720,COND!$A$2:$C$7,3,FALSE)</f>
        <v>-9.0519257875628725</v>
      </c>
      <c r="AQ720" s="28">
        <f t="shared" si="93"/>
        <v>-0.87593330443743278</v>
      </c>
      <c r="AR720" t="str">
        <f t="shared" si="94"/>
        <v>DH</v>
      </c>
      <c r="AS720">
        <v>700</v>
      </c>
      <c r="AT720">
        <v>716</v>
      </c>
      <c r="AV720" t="str">
        <f t="shared" si="95"/>
        <v>Unlikely</v>
      </c>
      <c r="AX720" t="e">
        <f>IF(VLOOKUP($B720,'Draft List'!$D$4:$AC$2598,AX$3,FALSE)&lt;&gt;0,VLOOKUP($B720,'Draft List'!$D$4:$AC$2598,AX$3,FALSE),"")</f>
        <v>#N/A</v>
      </c>
      <c r="AY720" t="e">
        <f>IF(VLOOKUP($B720,'Draft List'!$D$4:$AC$2598,AY$3,FALSE)&lt;&gt;0,VLOOKUP($B720,'Draft List'!$D$4:$AC$2598,AY$3,FALSE),"")</f>
        <v>#N/A</v>
      </c>
      <c r="AZ720" t="e">
        <f>IF(VLOOKUP($B720,'Draft List'!$D$4:$AC$2598,AZ$3,FALSE)&lt;&gt;0,VLOOKUP($B720,'Draft List'!$D$4:$AC$2598,AZ$3,FALSE),"")</f>
        <v>#N/A</v>
      </c>
      <c r="BA720" t="e">
        <f>IF(VLOOKUP($B720,'Draft List'!$D$4:$AC$2598,BA$3,FALSE)&lt;&gt;0,VLOOKUP($B720,'Draft List'!$D$4:$AC$2598,BA$3,FALSE),"")</f>
        <v>#N/A</v>
      </c>
    </row>
    <row r="721" spans="1:53" hidden="1" x14ac:dyDescent="0.25">
      <c r="A721" t="str">
        <f t="shared" si="88"/>
        <v>RPJorge Martínez24</v>
      </c>
      <c r="B721" t="e">
        <f>VLOOKUP($A721,draft_listing_batters_stats!$A$1:$B$1324,2,FALSE)</f>
        <v>#N/A</v>
      </c>
      <c r="C721" s="1" t="s">
        <v>885</v>
      </c>
      <c r="D721" s="1" t="s">
        <v>137</v>
      </c>
      <c r="E721" s="1" t="s">
        <v>205</v>
      </c>
      <c r="F721" s="1">
        <v>24</v>
      </c>
      <c r="G721" s="1" t="s">
        <v>44</v>
      </c>
      <c r="H721" s="1" t="s">
        <v>44</v>
      </c>
      <c r="I721" s="1" t="s">
        <v>54</v>
      </c>
      <c r="J721" s="24" t="s">
        <v>54</v>
      </c>
      <c r="K721" s="1" t="s">
        <v>51</v>
      </c>
      <c r="L721" s="24" t="s">
        <v>46</v>
      </c>
      <c r="M721" s="1">
        <v>1</v>
      </c>
      <c r="N721" s="1">
        <v>2</v>
      </c>
      <c r="O721" s="1">
        <v>1</v>
      </c>
      <c r="P721" s="1">
        <v>1</v>
      </c>
      <c r="Q721" s="24">
        <v>1</v>
      </c>
      <c r="R721" s="1">
        <v>2</v>
      </c>
      <c r="S721" s="1">
        <v>3</v>
      </c>
      <c r="T721" s="1">
        <v>1</v>
      </c>
      <c r="U721" s="1">
        <v>1</v>
      </c>
      <c r="V721" s="24">
        <v>3</v>
      </c>
      <c r="W721" s="1">
        <v>5</v>
      </c>
      <c r="X721" s="1">
        <v>1</v>
      </c>
      <c r="Y721" s="24">
        <v>1</v>
      </c>
      <c r="Z721" s="1" t="s">
        <v>48</v>
      </c>
      <c r="AA721" s="1" t="s">
        <v>48</v>
      </c>
      <c r="AB721" s="1" t="s">
        <v>48</v>
      </c>
      <c r="AC721" s="1" t="s">
        <v>48</v>
      </c>
      <c r="AD721" s="1" t="s">
        <v>48</v>
      </c>
      <c r="AE721" s="1" t="s">
        <v>48</v>
      </c>
      <c r="AF721" s="1" t="s">
        <v>48</v>
      </c>
      <c r="AG721" s="24" t="s">
        <v>48</v>
      </c>
      <c r="AH721" s="1">
        <v>1</v>
      </c>
      <c r="AI721" s="1">
        <v>1</v>
      </c>
      <c r="AJ721" s="24">
        <v>1</v>
      </c>
      <c r="AK721" s="36" t="s">
        <v>50</v>
      </c>
      <c r="AL721" s="9">
        <f t="shared" si="89"/>
        <v>-2.0332834702088682</v>
      </c>
      <c r="AM721" s="9">
        <f t="shared" si="90"/>
        <v>-1.5796350747533237</v>
      </c>
      <c r="AN721">
        <f t="shared" si="91"/>
        <v>0</v>
      </c>
      <c r="AO721" s="6">
        <f t="shared" si="92"/>
        <v>0</v>
      </c>
      <c r="AP721" s="9">
        <f>($AL$3*AL721+$AM$3*AM721+$AN$3*AN721+$AO$3*AO721)+$K$3*VLOOKUP(K721,COND!$A$2:$C$7,2,FALSE)+$L$3*VLOOKUP(L721,COND!$A$2:$C$7,3,FALSE)</f>
        <v>-9.0589492440607717</v>
      </c>
      <c r="AQ721" s="28">
        <f t="shared" si="93"/>
        <v>-0.87693468374332151</v>
      </c>
      <c r="AR721" t="str">
        <f t="shared" si="94"/>
        <v>DH</v>
      </c>
      <c r="AS721">
        <v>700</v>
      </c>
      <c r="AT721">
        <v>717</v>
      </c>
      <c r="AV721" t="str">
        <f t="shared" si="95"/>
        <v>Unlikely</v>
      </c>
      <c r="AX721" t="e">
        <f>IF(VLOOKUP($B721,'Draft List'!$D$4:$AC$2598,AX$3,FALSE)&lt;&gt;0,VLOOKUP($B721,'Draft List'!$D$4:$AC$2598,AX$3,FALSE),"")</f>
        <v>#N/A</v>
      </c>
      <c r="AY721" t="e">
        <f>IF(VLOOKUP($B721,'Draft List'!$D$4:$AC$2598,AY$3,FALSE)&lt;&gt;0,VLOOKUP($B721,'Draft List'!$D$4:$AC$2598,AY$3,FALSE),"")</f>
        <v>#N/A</v>
      </c>
      <c r="AZ721" t="e">
        <f>IF(VLOOKUP($B721,'Draft List'!$D$4:$AC$2598,AZ$3,FALSE)&lt;&gt;0,VLOOKUP($B721,'Draft List'!$D$4:$AC$2598,AZ$3,FALSE),"")</f>
        <v>#N/A</v>
      </c>
      <c r="BA721" t="e">
        <f>IF(VLOOKUP($B721,'Draft List'!$D$4:$AC$2598,BA$3,FALSE)&lt;&gt;0,VLOOKUP($B721,'Draft List'!$D$4:$AC$2598,BA$3,FALSE),"")</f>
        <v>#N/A</v>
      </c>
    </row>
    <row r="722" spans="1:53" hidden="1" x14ac:dyDescent="0.25">
      <c r="A722" t="str">
        <f t="shared" si="88"/>
        <v>CLNicholas Tillman23</v>
      </c>
      <c r="B722" t="e">
        <f>VLOOKUP($A722,draft_listing_batters_stats!$A$1:$B$1324,2,FALSE)</f>
        <v>#N/A</v>
      </c>
      <c r="C722" s="1" t="s">
        <v>53</v>
      </c>
      <c r="D722" s="1" t="s">
        <v>1083</v>
      </c>
      <c r="E722" s="1" t="s">
        <v>1693</v>
      </c>
      <c r="F722" s="1">
        <v>23</v>
      </c>
      <c r="G722" s="1" t="s">
        <v>44</v>
      </c>
      <c r="H722" s="1" t="s">
        <v>58</v>
      </c>
      <c r="I722" s="1" t="s">
        <v>54</v>
      </c>
      <c r="J722" s="24" t="s">
        <v>54</v>
      </c>
      <c r="K722" s="1" t="s">
        <v>46</v>
      </c>
      <c r="L722" s="24" t="s">
        <v>46</v>
      </c>
      <c r="M722" s="1">
        <v>2</v>
      </c>
      <c r="N722" s="1">
        <v>3</v>
      </c>
      <c r="O722" s="1">
        <v>1</v>
      </c>
      <c r="P722" s="1">
        <v>1</v>
      </c>
      <c r="Q722" s="24">
        <v>1</v>
      </c>
      <c r="R722" s="1">
        <v>2</v>
      </c>
      <c r="S722" s="1">
        <v>3</v>
      </c>
      <c r="T722" s="1">
        <v>2</v>
      </c>
      <c r="U722" s="1">
        <v>1</v>
      </c>
      <c r="V722" s="24">
        <v>1</v>
      </c>
      <c r="W722" s="1">
        <v>6</v>
      </c>
      <c r="X722" s="1">
        <v>5</v>
      </c>
      <c r="Y722" s="24">
        <v>1</v>
      </c>
      <c r="Z722" s="1" t="s">
        <v>48</v>
      </c>
      <c r="AA722" s="1" t="s">
        <v>48</v>
      </c>
      <c r="AB722" s="1" t="s">
        <v>48</v>
      </c>
      <c r="AC722" s="1" t="s">
        <v>48</v>
      </c>
      <c r="AD722" s="1" t="s">
        <v>48</v>
      </c>
      <c r="AE722" s="1" t="s">
        <v>48</v>
      </c>
      <c r="AF722" s="1" t="s">
        <v>48</v>
      </c>
      <c r="AG722" s="24" t="s">
        <v>48</v>
      </c>
      <c r="AH722" s="1">
        <v>1</v>
      </c>
      <c r="AI722" s="1">
        <v>1</v>
      </c>
      <c r="AJ722" s="24">
        <v>1</v>
      </c>
      <c r="AK722" s="36" t="s">
        <v>48</v>
      </c>
      <c r="AL722" s="9">
        <f t="shared" si="89"/>
        <v>-1.6596677543874905</v>
      </c>
      <c r="AM722" s="9">
        <f t="shared" si="90"/>
        <v>-1.5766062603635889</v>
      </c>
      <c r="AN722">
        <f t="shared" si="91"/>
        <v>0</v>
      </c>
      <c r="AO722" s="6">
        <f t="shared" si="92"/>
        <v>0</v>
      </c>
      <c r="AP722" s="9">
        <f>($AL$3*AL722+$AM$3*AM722+$AN$3*AN722+$AO$3*AO722)+$K$3*VLOOKUP(K722,COND!$A$2:$C$7,2,FALSE)+$L$3*VLOOKUP(L722,COND!$A$2:$C$7,3,FALSE)</f>
        <v>-9.0852418998018187</v>
      </c>
      <c r="AQ722" s="28">
        <f t="shared" si="93"/>
        <v>-0.88068339655499961</v>
      </c>
      <c r="AR722" t="str">
        <f t="shared" si="94"/>
        <v>DH</v>
      </c>
      <c r="AS722">
        <v>700</v>
      </c>
      <c r="AT722">
        <v>718</v>
      </c>
      <c r="AV722" t="str">
        <f t="shared" si="95"/>
        <v>Unlikely</v>
      </c>
      <c r="AX722" t="e">
        <f>IF(VLOOKUP($B722,'Draft List'!$D$4:$AC$2598,AX$3,FALSE)&lt;&gt;0,VLOOKUP($B722,'Draft List'!$D$4:$AC$2598,AX$3,FALSE),"")</f>
        <v>#N/A</v>
      </c>
      <c r="AY722" t="e">
        <f>IF(VLOOKUP($B722,'Draft List'!$D$4:$AC$2598,AY$3,FALSE)&lt;&gt;0,VLOOKUP($B722,'Draft List'!$D$4:$AC$2598,AY$3,FALSE),"")</f>
        <v>#N/A</v>
      </c>
      <c r="AZ722" t="e">
        <f>IF(VLOOKUP($B722,'Draft List'!$D$4:$AC$2598,AZ$3,FALSE)&lt;&gt;0,VLOOKUP($B722,'Draft List'!$D$4:$AC$2598,AZ$3,FALSE),"")</f>
        <v>#N/A</v>
      </c>
      <c r="BA722" t="e">
        <f>IF(VLOOKUP($B722,'Draft List'!$D$4:$AC$2598,BA$3,FALSE)&lt;&gt;0,VLOOKUP($B722,'Draft List'!$D$4:$AC$2598,BA$3,FALSE),"")</f>
        <v>#N/A</v>
      </c>
    </row>
    <row r="723" spans="1:53" hidden="1" x14ac:dyDescent="0.25">
      <c r="A723" t="str">
        <f t="shared" si="88"/>
        <v>RPLloyd Joseph22</v>
      </c>
      <c r="B723" t="e">
        <f>VLOOKUP($A723,draft_listing_batters_stats!$A$1:$B$1324,2,FALSE)</f>
        <v>#N/A</v>
      </c>
      <c r="C723" s="1" t="s">
        <v>885</v>
      </c>
      <c r="D723" s="1" t="s">
        <v>759</v>
      </c>
      <c r="E723" s="1" t="s">
        <v>188</v>
      </c>
      <c r="F723" s="1">
        <v>22</v>
      </c>
      <c r="G723" s="1" t="s">
        <v>44</v>
      </c>
      <c r="H723" s="1" t="s">
        <v>44</v>
      </c>
      <c r="I723" s="1" t="s">
        <v>54</v>
      </c>
      <c r="J723" s="24" t="s">
        <v>54</v>
      </c>
      <c r="K723" s="1" t="s">
        <v>46</v>
      </c>
      <c r="L723" s="24" t="s">
        <v>46</v>
      </c>
      <c r="M723" s="1">
        <v>2</v>
      </c>
      <c r="N723" s="1">
        <v>1</v>
      </c>
      <c r="O723" s="1">
        <v>2</v>
      </c>
      <c r="P723" s="1">
        <v>1</v>
      </c>
      <c r="Q723" s="24">
        <v>1</v>
      </c>
      <c r="R723" s="1">
        <v>2</v>
      </c>
      <c r="S723" s="1">
        <v>3</v>
      </c>
      <c r="T723" s="1">
        <v>2</v>
      </c>
      <c r="U723" s="1">
        <v>1</v>
      </c>
      <c r="V723" s="24">
        <v>1</v>
      </c>
      <c r="W723" s="1">
        <v>6</v>
      </c>
      <c r="X723" s="1">
        <v>1</v>
      </c>
      <c r="Y723" s="24">
        <v>1</v>
      </c>
      <c r="Z723" s="1" t="s">
        <v>48</v>
      </c>
      <c r="AA723" s="1" t="s">
        <v>48</v>
      </c>
      <c r="AB723" s="1" t="s">
        <v>48</v>
      </c>
      <c r="AC723" s="1" t="s">
        <v>48</v>
      </c>
      <c r="AD723" s="1" t="s">
        <v>48</v>
      </c>
      <c r="AE723" s="1" t="s">
        <v>48</v>
      </c>
      <c r="AF723" s="1" t="s">
        <v>48</v>
      </c>
      <c r="AG723" s="24" t="s">
        <v>48</v>
      </c>
      <c r="AH723" s="1">
        <v>1</v>
      </c>
      <c r="AI723" s="1">
        <v>2</v>
      </c>
      <c r="AJ723" s="24">
        <v>1</v>
      </c>
      <c r="AK723" s="36" t="s">
        <v>48</v>
      </c>
      <c r="AL723" s="9">
        <f t="shared" si="89"/>
        <v>-1.6787260196009959</v>
      </c>
      <c r="AM723" s="9">
        <f t="shared" si="90"/>
        <v>-1.5766062603635889</v>
      </c>
      <c r="AN723">
        <f t="shared" si="91"/>
        <v>0</v>
      </c>
      <c r="AO723" s="6">
        <f t="shared" si="92"/>
        <v>0</v>
      </c>
      <c r="AP723" s="9">
        <f>($AL$3*AL723+$AM$3*AM723+$AN$3*AN723+$AO$3*AO723)+$K$3*VLOOKUP(K723,COND!$A$2:$C$7,2,FALSE)+$L$3*VLOOKUP(L723,COND!$A$2:$C$7,3,FALSE)</f>
        <v>-9.0871477263231668</v>
      </c>
      <c r="AQ723" s="28">
        <f t="shared" si="93"/>
        <v>-0.88095512248363073</v>
      </c>
      <c r="AR723" t="str">
        <f t="shared" si="94"/>
        <v>DH</v>
      </c>
      <c r="AS723">
        <v>700</v>
      </c>
      <c r="AT723">
        <v>719</v>
      </c>
      <c r="AV723" t="str">
        <f t="shared" si="95"/>
        <v>Unlikely</v>
      </c>
      <c r="AX723" t="e">
        <f>IF(VLOOKUP($B723,'Draft List'!$D$4:$AC$2598,AX$3,FALSE)&lt;&gt;0,VLOOKUP($B723,'Draft List'!$D$4:$AC$2598,AX$3,FALSE),"")</f>
        <v>#N/A</v>
      </c>
      <c r="AY723" t="e">
        <f>IF(VLOOKUP($B723,'Draft List'!$D$4:$AC$2598,AY$3,FALSE)&lt;&gt;0,VLOOKUP($B723,'Draft List'!$D$4:$AC$2598,AY$3,FALSE),"")</f>
        <v>#N/A</v>
      </c>
      <c r="AZ723" t="e">
        <f>IF(VLOOKUP($B723,'Draft List'!$D$4:$AC$2598,AZ$3,FALSE)&lt;&gt;0,VLOOKUP($B723,'Draft List'!$D$4:$AC$2598,AZ$3,FALSE),"")</f>
        <v>#N/A</v>
      </c>
      <c r="BA723" t="e">
        <f>IF(VLOOKUP($B723,'Draft List'!$D$4:$AC$2598,BA$3,FALSE)&lt;&gt;0,VLOOKUP($B723,'Draft List'!$D$4:$AC$2598,BA$3,FALSE),"")</f>
        <v>#N/A</v>
      </c>
    </row>
    <row r="724" spans="1:53" hidden="1" x14ac:dyDescent="0.25">
      <c r="A724" t="str">
        <f t="shared" si="88"/>
        <v>SPChris Vega21</v>
      </c>
      <c r="B724" t="e">
        <f>VLOOKUP($A724,draft_listing_batters_stats!$A$1:$B$1324,2,FALSE)</f>
        <v>#N/A</v>
      </c>
      <c r="C724" s="1" t="s">
        <v>25</v>
      </c>
      <c r="D724" s="1" t="s">
        <v>212</v>
      </c>
      <c r="E724" s="1" t="s">
        <v>436</v>
      </c>
      <c r="F724" s="1">
        <v>21</v>
      </c>
      <c r="G724" s="1" t="s">
        <v>44</v>
      </c>
      <c r="H724" s="1" t="s">
        <v>44</v>
      </c>
      <c r="I724" s="1" t="s">
        <v>54</v>
      </c>
      <c r="J724" s="24" t="s">
        <v>54</v>
      </c>
      <c r="K724" s="1" t="s">
        <v>46</v>
      </c>
      <c r="L724" s="24" t="s">
        <v>46</v>
      </c>
      <c r="M724" s="1">
        <v>1</v>
      </c>
      <c r="N724" s="1">
        <v>2</v>
      </c>
      <c r="O724" s="1">
        <v>2</v>
      </c>
      <c r="P724" s="1">
        <v>1</v>
      </c>
      <c r="Q724" s="24">
        <v>1</v>
      </c>
      <c r="R724" s="1">
        <v>1</v>
      </c>
      <c r="S724" s="1">
        <v>4</v>
      </c>
      <c r="T724" s="1">
        <v>2</v>
      </c>
      <c r="U724" s="1">
        <v>4</v>
      </c>
      <c r="V724" s="24">
        <v>1</v>
      </c>
      <c r="W724" s="1">
        <v>6</v>
      </c>
      <c r="X724" s="1">
        <v>1</v>
      </c>
      <c r="Y724" s="24">
        <v>1</v>
      </c>
      <c r="Z724" s="1" t="s">
        <v>48</v>
      </c>
      <c r="AA724" s="1" t="s">
        <v>48</v>
      </c>
      <c r="AB724" s="1" t="s">
        <v>48</v>
      </c>
      <c r="AC724" s="1" t="s">
        <v>48</v>
      </c>
      <c r="AD724" s="1" t="s">
        <v>48</v>
      </c>
      <c r="AE724" s="1" t="s">
        <v>48</v>
      </c>
      <c r="AF724" s="1" t="s">
        <v>48</v>
      </c>
      <c r="AG724" s="24" t="s">
        <v>48</v>
      </c>
      <c r="AH724" s="1">
        <v>2</v>
      </c>
      <c r="AI724" s="1">
        <v>1</v>
      </c>
      <c r="AJ724" s="24">
        <v>1</v>
      </c>
      <c r="AK724" s="36" t="s">
        <v>854</v>
      </c>
      <c r="AL724" s="9">
        <f t="shared" si="89"/>
        <v>-1.9502219761849671</v>
      </c>
      <c r="AM724" s="9">
        <f t="shared" si="90"/>
        <v>-1.578973566918817</v>
      </c>
      <c r="AN724">
        <f t="shared" si="91"/>
        <v>0</v>
      </c>
      <c r="AO724" s="6">
        <f t="shared" si="92"/>
        <v>0</v>
      </c>
      <c r="AP724" s="9">
        <f>($AL$3*AL724+$AM$3*AM724+$AN$3*AN724+$AO$3*AO724)+$K$3*VLOOKUP(K724,COND!$A$2:$C$7,2,FALSE)+$L$3*VLOOKUP(L724,COND!$A$2:$C$7,3,FALSE)</f>
        <v>-9.1427050006442983</v>
      </c>
      <c r="AQ724" s="28">
        <f t="shared" si="93"/>
        <v>-0.88887627993842544</v>
      </c>
      <c r="AR724" t="str">
        <f t="shared" si="94"/>
        <v>DH</v>
      </c>
      <c r="AS724">
        <v>700</v>
      </c>
      <c r="AT724">
        <v>720</v>
      </c>
      <c r="AV724" t="str">
        <f t="shared" si="95"/>
        <v>Unlikely</v>
      </c>
      <c r="AX724" t="e">
        <f>IF(VLOOKUP($B724,'Draft List'!$D$4:$AC$2598,AX$3,FALSE)&lt;&gt;0,VLOOKUP($B724,'Draft List'!$D$4:$AC$2598,AX$3,FALSE),"")</f>
        <v>#N/A</v>
      </c>
      <c r="AY724" t="e">
        <f>IF(VLOOKUP($B724,'Draft List'!$D$4:$AC$2598,AY$3,FALSE)&lt;&gt;0,VLOOKUP($B724,'Draft List'!$D$4:$AC$2598,AY$3,FALSE),"")</f>
        <v>#N/A</v>
      </c>
      <c r="AZ724" t="e">
        <f>IF(VLOOKUP($B724,'Draft List'!$D$4:$AC$2598,AZ$3,FALSE)&lt;&gt;0,VLOOKUP($B724,'Draft List'!$D$4:$AC$2598,AZ$3,FALSE),"")</f>
        <v>#N/A</v>
      </c>
      <c r="BA724" t="e">
        <f>IF(VLOOKUP($B724,'Draft List'!$D$4:$AC$2598,BA$3,FALSE)&lt;&gt;0,VLOOKUP($B724,'Draft List'!$D$4:$AC$2598,BA$3,FALSE),"")</f>
        <v>#N/A</v>
      </c>
    </row>
    <row r="725" spans="1:53" hidden="1" x14ac:dyDescent="0.25">
      <c r="A725" t="str">
        <f t="shared" si="88"/>
        <v>RPEarl James23</v>
      </c>
      <c r="B725" t="e">
        <f>VLOOKUP($A725,draft_listing_batters_stats!$A$1:$B$1324,2,FALSE)</f>
        <v>#N/A</v>
      </c>
      <c r="C725" s="1" t="s">
        <v>885</v>
      </c>
      <c r="D725" s="1" t="s">
        <v>438</v>
      </c>
      <c r="E725" s="1" t="s">
        <v>209</v>
      </c>
      <c r="F725" s="1">
        <v>23</v>
      </c>
      <c r="G725" s="1" t="s">
        <v>68</v>
      </c>
      <c r="H725" s="1" t="s">
        <v>44</v>
      </c>
      <c r="I725" s="1" t="s">
        <v>54</v>
      </c>
      <c r="J725" s="24" t="s">
        <v>54</v>
      </c>
      <c r="K725" s="1" t="s">
        <v>47</v>
      </c>
      <c r="L725" s="24" t="s">
        <v>51</v>
      </c>
      <c r="M725" s="1">
        <v>2</v>
      </c>
      <c r="N725" s="1">
        <v>2</v>
      </c>
      <c r="O725" s="1">
        <v>1</v>
      </c>
      <c r="P725" s="1">
        <v>1</v>
      </c>
      <c r="Q725" s="24">
        <v>1</v>
      </c>
      <c r="R725" s="1">
        <v>2</v>
      </c>
      <c r="S725" s="1">
        <v>2</v>
      </c>
      <c r="T725" s="1">
        <v>1</v>
      </c>
      <c r="U725" s="1">
        <v>2</v>
      </c>
      <c r="V725" s="24">
        <v>2</v>
      </c>
      <c r="W725" s="1">
        <v>6</v>
      </c>
      <c r="X725" s="1">
        <v>1</v>
      </c>
      <c r="Y725" s="24">
        <v>1</v>
      </c>
      <c r="Z725" s="1" t="s">
        <v>48</v>
      </c>
      <c r="AA725" s="1" t="s">
        <v>48</v>
      </c>
      <c r="AB725" s="1" t="s">
        <v>48</v>
      </c>
      <c r="AC725" s="1" t="s">
        <v>48</v>
      </c>
      <c r="AD725" s="1" t="s">
        <v>48</v>
      </c>
      <c r="AE725" s="1" t="s">
        <v>48</v>
      </c>
      <c r="AF725" s="1" t="s">
        <v>48</v>
      </c>
      <c r="AG725" s="24" t="s">
        <v>48</v>
      </c>
      <c r="AH725" s="1">
        <v>1</v>
      </c>
      <c r="AI725" s="1">
        <v>1</v>
      </c>
      <c r="AJ725" s="24">
        <v>1</v>
      </c>
      <c r="AK725" s="36" t="s">
        <v>48</v>
      </c>
      <c r="AL725" s="9">
        <f t="shared" si="89"/>
        <v>-1.7107276340061941</v>
      </c>
      <c r="AM725" s="9">
        <f t="shared" si="90"/>
        <v>-1.5810017441795292</v>
      </c>
      <c r="AN725">
        <f t="shared" si="91"/>
        <v>0</v>
      </c>
      <c r="AO725" s="6">
        <f t="shared" si="92"/>
        <v>0</v>
      </c>
      <c r="AP725" s="9">
        <f>($AL$3*AL725+$AM$3*AM725+$AN$3*AN725+$AO$3*AO725)+$K$3*VLOOKUP(K725,COND!$A$2:$C$7,2,FALSE)+$L$3*VLOOKUP(L725,COND!$A$2:$C$7,3,FALSE)</f>
        <v>-9.1430936935549703</v>
      </c>
      <c r="AQ725" s="28">
        <f t="shared" si="93"/>
        <v>-0.88893169838334762</v>
      </c>
      <c r="AR725" t="str">
        <f t="shared" si="94"/>
        <v>DH</v>
      </c>
      <c r="AS725">
        <v>700</v>
      </c>
      <c r="AT725">
        <v>721</v>
      </c>
      <c r="AV725" t="str">
        <f t="shared" si="95"/>
        <v>Unlikely</v>
      </c>
      <c r="AX725" t="e">
        <f>IF(VLOOKUP($B725,'Draft List'!$D$4:$AC$2598,AX$3,FALSE)&lt;&gt;0,VLOOKUP($B725,'Draft List'!$D$4:$AC$2598,AX$3,FALSE),"")</f>
        <v>#N/A</v>
      </c>
      <c r="AY725" t="e">
        <f>IF(VLOOKUP($B725,'Draft List'!$D$4:$AC$2598,AY$3,FALSE)&lt;&gt;0,VLOOKUP($B725,'Draft List'!$D$4:$AC$2598,AY$3,FALSE),"")</f>
        <v>#N/A</v>
      </c>
      <c r="AZ725" t="e">
        <f>IF(VLOOKUP($B725,'Draft List'!$D$4:$AC$2598,AZ$3,FALSE)&lt;&gt;0,VLOOKUP($B725,'Draft List'!$D$4:$AC$2598,AZ$3,FALSE),"")</f>
        <v>#N/A</v>
      </c>
      <c r="BA725" t="e">
        <f>IF(VLOOKUP($B725,'Draft List'!$D$4:$AC$2598,BA$3,FALSE)&lt;&gt;0,VLOOKUP($B725,'Draft List'!$D$4:$AC$2598,BA$3,FALSE),"")</f>
        <v>#N/A</v>
      </c>
    </row>
    <row r="726" spans="1:53" hidden="1" x14ac:dyDescent="0.25">
      <c r="A726" t="str">
        <f t="shared" si="88"/>
        <v>RPOwen Shearer22</v>
      </c>
      <c r="B726" t="e">
        <f>VLOOKUP($A726,draft_listing_batters_stats!$A$1:$B$1324,2,FALSE)</f>
        <v>#N/A</v>
      </c>
      <c r="C726" s="1" t="s">
        <v>885</v>
      </c>
      <c r="D726" s="1" t="s">
        <v>616</v>
      </c>
      <c r="E726" s="1" t="s">
        <v>1643</v>
      </c>
      <c r="F726" s="1">
        <v>22</v>
      </c>
      <c r="G726" s="1" t="s">
        <v>58</v>
      </c>
      <c r="H726" s="1" t="s">
        <v>44</v>
      </c>
      <c r="I726" s="1" t="s">
        <v>54</v>
      </c>
      <c r="J726" s="24" t="s">
        <v>54</v>
      </c>
      <c r="K726" s="1" t="s">
        <v>46</v>
      </c>
      <c r="L726" s="24" t="s">
        <v>46</v>
      </c>
      <c r="M726" s="1">
        <v>2</v>
      </c>
      <c r="N726" s="1">
        <v>2</v>
      </c>
      <c r="O726" s="1">
        <v>1</v>
      </c>
      <c r="P726" s="1">
        <v>1</v>
      </c>
      <c r="Q726" s="24">
        <v>1</v>
      </c>
      <c r="R726" s="1">
        <v>2</v>
      </c>
      <c r="S726" s="1">
        <v>2</v>
      </c>
      <c r="T726" s="1">
        <v>1</v>
      </c>
      <c r="U726" s="1">
        <v>2</v>
      </c>
      <c r="V726" s="24">
        <v>2</v>
      </c>
      <c r="W726" s="1">
        <v>7</v>
      </c>
      <c r="X726" s="1">
        <v>3</v>
      </c>
      <c r="Y726" s="24">
        <v>1</v>
      </c>
      <c r="Z726" s="1" t="s">
        <v>48</v>
      </c>
      <c r="AA726" s="1" t="s">
        <v>48</v>
      </c>
      <c r="AB726" s="1" t="s">
        <v>48</v>
      </c>
      <c r="AC726" s="1" t="s">
        <v>48</v>
      </c>
      <c r="AD726" s="1" t="s">
        <v>48</v>
      </c>
      <c r="AE726" s="1" t="s">
        <v>48</v>
      </c>
      <c r="AF726" s="1" t="s">
        <v>48</v>
      </c>
      <c r="AG726" s="24" t="s">
        <v>48</v>
      </c>
      <c r="AH726" s="1">
        <v>3</v>
      </c>
      <c r="AI726" s="1">
        <v>1</v>
      </c>
      <c r="AJ726" s="24">
        <v>1</v>
      </c>
      <c r="AK726" s="36" t="s">
        <v>48</v>
      </c>
      <c r="AL726" s="9">
        <f t="shared" si="89"/>
        <v>-1.7107276340061941</v>
      </c>
      <c r="AM726" s="9">
        <f t="shared" si="90"/>
        <v>-1.5810017441795292</v>
      </c>
      <c r="AN726">
        <f t="shared" si="91"/>
        <v>0</v>
      </c>
      <c r="AO726" s="6">
        <f t="shared" si="92"/>
        <v>0</v>
      </c>
      <c r="AP726" s="9">
        <f>($AL$3*AL726+$AM$3*AM726+$AN$3*AN726+$AO$3*AO726)+$K$3*VLOOKUP(K726,COND!$A$2:$C$7,2,FALSE)+$L$3*VLOOKUP(L726,COND!$A$2:$C$7,3,FALSE)</f>
        <v>-9.1430936935549703</v>
      </c>
      <c r="AQ726" s="28">
        <f t="shared" si="93"/>
        <v>-0.88893169838334762</v>
      </c>
      <c r="AR726" t="str">
        <f t="shared" si="94"/>
        <v>DH</v>
      </c>
      <c r="AS726">
        <v>700</v>
      </c>
      <c r="AT726">
        <v>722</v>
      </c>
      <c r="AV726" t="str">
        <f t="shared" si="95"/>
        <v>Unlikely</v>
      </c>
      <c r="AX726" t="e">
        <f>IF(VLOOKUP($B726,'Draft List'!$D$4:$AC$2598,AX$3,FALSE)&lt;&gt;0,VLOOKUP($B726,'Draft List'!$D$4:$AC$2598,AX$3,FALSE),"")</f>
        <v>#N/A</v>
      </c>
      <c r="AY726" t="e">
        <f>IF(VLOOKUP($B726,'Draft List'!$D$4:$AC$2598,AY$3,FALSE)&lt;&gt;0,VLOOKUP($B726,'Draft List'!$D$4:$AC$2598,AY$3,FALSE),"")</f>
        <v>#N/A</v>
      </c>
      <c r="AZ726" t="e">
        <f>IF(VLOOKUP($B726,'Draft List'!$D$4:$AC$2598,AZ$3,FALSE)&lt;&gt;0,VLOOKUP($B726,'Draft List'!$D$4:$AC$2598,AZ$3,FALSE),"")</f>
        <v>#N/A</v>
      </c>
      <c r="BA726" t="e">
        <f>IF(VLOOKUP($B726,'Draft List'!$D$4:$AC$2598,BA$3,FALSE)&lt;&gt;0,VLOOKUP($B726,'Draft List'!$D$4:$AC$2598,BA$3,FALSE),"")</f>
        <v>#N/A</v>
      </c>
    </row>
    <row r="727" spans="1:53" hidden="1" x14ac:dyDescent="0.25">
      <c r="A727" t="str">
        <f t="shared" si="88"/>
        <v>SPJ.R. Bennett21</v>
      </c>
      <c r="B727" t="e">
        <f>VLOOKUP($A727,draft_listing_batters_stats!$A$1:$B$1324,2,FALSE)</f>
        <v>#N/A</v>
      </c>
      <c r="C727" s="1" t="s">
        <v>25</v>
      </c>
      <c r="D727" s="1" t="s">
        <v>1034</v>
      </c>
      <c r="E727" s="1" t="s">
        <v>1035</v>
      </c>
      <c r="F727" s="1">
        <v>21</v>
      </c>
      <c r="G727" s="1" t="s">
        <v>58</v>
      </c>
      <c r="H727" s="1" t="s">
        <v>44</v>
      </c>
      <c r="I727" s="1" t="s">
        <v>54</v>
      </c>
      <c r="J727" s="24" t="s">
        <v>54</v>
      </c>
      <c r="K727" s="1" t="s">
        <v>46</v>
      </c>
      <c r="L727" s="24" t="s">
        <v>51</v>
      </c>
      <c r="M727" s="1">
        <v>1</v>
      </c>
      <c r="N727" s="1">
        <v>2</v>
      </c>
      <c r="O727" s="1">
        <v>2</v>
      </c>
      <c r="P727" s="1">
        <v>1</v>
      </c>
      <c r="Q727" s="24">
        <v>1</v>
      </c>
      <c r="R727" s="1">
        <v>2</v>
      </c>
      <c r="S727" s="1">
        <v>2</v>
      </c>
      <c r="T727" s="1">
        <v>2</v>
      </c>
      <c r="U727" s="1">
        <v>1</v>
      </c>
      <c r="V727" s="24">
        <v>2</v>
      </c>
      <c r="W727" s="1">
        <v>6</v>
      </c>
      <c r="X727" s="1">
        <v>5</v>
      </c>
      <c r="Y727" s="24">
        <v>1</v>
      </c>
      <c r="Z727" s="1" t="s">
        <v>48</v>
      </c>
      <c r="AA727" s="1" t="s">
        <v>48</v>
      </c>
      <c r="AB727" s="1" t="s">
        <v>48</v>
      </c>
      <c r="AC727" s="1" t="s">
        <v>48</v>
      </c>
      <c r="AD727" s="1" t="s">
        <v>48</v>
      </c>
      <c r="AE727" s="1" t="s">
        <v>48</v>
      </c>
      <c r="AF727" s="1" t="s">
        <v>48</v>
      </c>
      <c r="AG727" s="24" t="s">
        <v>48</v>
      </c>
      <c r="AH727" s="1">
        <v>2</v>
      </c>
      <c r="AI727" s="1">
        <v>1</v>
      </c>
      <c r="AJ727" s="24">
        <v>1</v>
      </c>
      <c r="AK727" s="36" t="s">
        <v>882</v>
      </c>
      <c r="AL727" s="9">
        <f t="shared" si="89"/>
        <v>-1.9502219761849671</v>
      </c>
      <c r="AM727" s="9">
        <f t="shared" si="90"/>
        <v>-1.5876498001652086</v>
      </c>
      <c r="AN727">
        <f t="shared" si="91"/>
        <v>0</v>
      </c>
      <c r="AO727" s="6">
        <f t="shared" si="92"/>
        <v>0</v>
      </c>
      <c r="AP727" s="9">
        <f>($AL$3*AL727+$AM$3*AM727+$AN$3*AN727+$AO$3*AO727)+$K$3*VLOOKUP(K727,COND!$A$2:$C$7,2,FALSE)+$L$3*VLOOKUP(L727,COND!$A$2:$C$7,3,FALSE)</f>
        <v>-9.1468197996009994</v>
      </c>
      <c r="AQ727" s="28">
        <f t="shared" si="93"/>
        <v>-0.8894629532558106</v>
      </c>
      <c r="AR727" t="str">
        <f t="shared" si="94"/>
        <v>DH</v>
      </c>
      <c r="AS727">
        <v>700</v>
      </c>
      <c r="AT727">
        <v>723</v>
      </c>
      <c r="AV727" t="str">
        <f t="shared" si="95"/>
        <v>Unlikely</v>
      </c>
      <c r="AX727" t="e">
        <f>IF(VLOOKUP($B727,'Draft List'!$D$4:$AC$2598,AX$3,FALSE)&lt;&gt;0,VLOOKUP($B727,'Draft List'!$D$4:$AC$2598,AX$3,FALSE),"")</f>
        <v>#N/A</v>
      </c>
      <c r="AY727" t="e">
        <f>IF(VLOOKUP($B727,'Draft List'!$D$4:$AC$2598,AY$3,FALSE)&lt;&gt;0,VLOOKUP($B727,'Draft List'!$D$4:$AC$2598,AY$3,FALSE),"")</f>
        <v>#N/A</v>
      </c>
      <c r="AZ727" t="e">
        <f>IF(VLOOKUP($B727,'Draft List'!$D$4:$AC$2598,AZ$3,FALSE)&lt;&gt;0,VLOOKUP($B727,'Draft List'!$D$4:$AC$2598,AZ$3,FALSE),"")</f>
        <v>#N/A</v>
      </c>
      <c r="BA727" t="e">
        <f>IF(VLOOKUP($B727,'Draft List'!$D$4:$AC$2598,BA$3,FALSE)&lt;&gt;0,VLOOKUP($B727,'Draft List'!$D$4:$AC$2598,BA$3,FALSE),"")</f>
        <v>#N/A</v>
      </c>
    </row>
    <row r="728" spans="1:53" hidden="1" x14ac:dyDescent="0.25">
      <c r="A728" t="str">
        <f t="shared" si="88"/>
        <v>SPZenko Okada21</v>
      </c>
      <c r="B728" t="e">
        <f>VLOOKUP($A728,draft_listing_batters_stats!$A$1:$B$1324,2,FALSE)</f>
        <v>#N/A</v>
      </c>
      <c r="C728" s="1" t="s">
        <v>25</v>
      </c>
      <c r="D728" s="1" t="s">
        <v>827</v>
      </c>
      <c r="E728" s="1" t="s">
        <v>828</v>
      </c>
      <c r="F728" s="1">
        <v>21</v>
      </c>
      <c r="G728" s="1" t="s">
        <v>68</v>
      </c>
      <c r="H728" s="1" t="s">
        <v>44</v>
      </c>
      <c r="I728" s="1" t="s">
        <v>54</v>
      </c>
      <c r="J728" s="24" t="s">
        <v>70</v>
      </c>
      <c r="K728" s="1" t="s">
        <v>46</v>
      </c>
      <c r="L728" s="24" t="s">
        <v>51</v>
      </c>
      <c r="M728" s="1">
        <v>1</v>
      </c>
      <c r="N728" s="1">
        <v>1</v>
      </c>
      <c r="O728" s="1">
        <v>1</v>
      </c>
      <c r="P728" s="1">
        <v>1</v>
      </c>
      <c r="Q728" s="24">
        <v>1</v>
      </c>
      <c r="R728" s="1">
        <v>2</v>
      </c>
      <c r="S728" s="1">
        <v>1</v>
      </c>
      <c r="T728" s="1">
        <v>2</v>
      </c>
      <c r="U728" s="1">
        <v>2</v>
      </c>
      <c r="V728" s="24">
        <v>1</v>
      </c>
      <c r="W728" s="1">
        <v>10</v>
      </c>
      <c r="X728" s="1">
        <v>1</v>
      </c>
      <c r="Y728" s="24">
        <v>1</v>
      </c>
      <c r="Z728" s="1" t="s">
        <v>48</v>
      </c>
      <c r="AA728" s="1" t="s">
        <v>48</v>
      </c>
      <c r="AB728" s="1" t="s">
        <v>48</v>
      </c>
      <c r="AC728" s="1" t="s">
        <v>48</v>
      </c>
      <c r="AD728" s="1" t="s">
        <v>48</v>
      </c>
      <c r="AE728" s="1" t="s">
        <v>48</v>
      </c>
      <c r="AF728" s="1" t="s">
        <v>48</v>
      </c>
      <c r="AG728" s="24" t="s">
        <v>48</v>
      </c>
      <c r="AH728" s="1">
        <v>1</v>
      </c>
      <c r="AI728" s="1">
        <v>2</v>
      </c>
      <c r="AJ728" s="24">
        <v>1</v>
      </c>
      <c r="AK728" s="36" t="s">
        <v>829</v>
      </c>
      <c r="AL728" s="9">
        <f t="shared" si="89"/>
        <v>-2.0843433498275723</v>
      </c>
      <c r="AM728" s="9">
        <f t="shared" si="90"/>
        <v>-1.5890164695914148</v>
      </c>
      <c r="AN728">
        <f t="shared" si="91"/>
        <v>0</v>
      </c>
      <c r="AO728" s="6">
        <f t="shared" si="92"/>
        <v>0</v>
      </c>
      <c r="AP728" s="9">
        <f>($AL$3*AL728+$AM$3*AM728+$AN$3*AN728+$AO$3*AO728)+$K$3*VLOOKUP(K728,COND!$A$2:$C$7,2,FALSE)+$L$3*VLOOKUP(L728,COND!$A$2:$C$7,3,FALSE)</f>
        <v>-9.1766319700797379</v>
      </c>
      <c r="AQ728" s="28">
        <f t="shared" si="93"/>
        <v>-0.893713465890147</v>
      </c>
      <c r="AR728" t="str">
        <f t="shared" si="94"/>
        <v>DH</v>
      </c>
      <c r="AS728">
        <v>700</v>
      </c>
      <c r="AT728">
        <v>724</v>
      </c>
      <c r="AV728" t="str">
        <f t="shared" si="95"/>
        <v>Unlikely</v>
      </c>
      <c r="AX728" t="e">
        <f>IF(VLOOKUP($B728,'Draft List'!$D$4:$AC$2598,AX$3,FALSE)&lt;&gt;0,VLOOKUP($B728,'Draft List'!$D$4:$AC$2598,AX$3,FALSE),"")</f>
        <v>#N/A</v>
      </c>
      <c r="AY728" t="e">
        <f>IF(VLOOKUP($B728,'Draft List'!$D$4:$AC$2598,AY$3,FALSE)&lt;&gt;0,VLOOKUP($B728,'Draft List'!$D$4:$AC$2598,AY$3,FALSE),"")</f>
        <v>#N/A</v>
      </c>
      <c r="AZ728" t="e">
        <f>IF(VLOOKUP($B728,'Draft List'!$D$4:$AC$2598,AZ$3,FALSE)&lt;&gt;0,VLOOKUP($B728,'Draft List'!$D$4:$AC$2598,AZ$3,FALSE),"")</f>
        <v>#N/A</v>
      </c>
      <c r="BA728" t="e">
        <f>IF(VLOOKUP($B728,'Draft List'!$D$4:$AC$2598,BA$3,FALSE)&lt;&gt;0,VLOOKUP($B728,'Draft List'!$D$4:$AC$2598,BA$3,FALSE),"")</f>
        <v>#N/A</v>
      </c>
    </row>
    <row r="729" spans="1:53" hidden="1" x14ac:dyDescent="0.25">
      <c r="A729" t="str">
        <f t="shared" si="88"/>
        <v>SPMark Andrews24</v>
      </c>
      <c r="B729" t="e">
        <f>VLOOKUP($A729,draft_listing_batters_stats!$A$1:$B$1324,2,FALSE)</f>
        <v>#N/A</v>
      </c>
      <c r="C729" s="1" t="s">
        <v>25</v>
      </c>
      <c r="D729" s="1" t="s">
        <v>145</v>
      </c>
      <c r="E729" s="1" t="s">
        <v>493</v>
      </c>
      <c r="F729" s="1">
        <v>24</v>
      </c>
      <c r="G729" s="1" t="s">
        <v>58</v>
      </c>
      <c r="H729" s="1" t="s">
        <v>58</v>
      </c>
      <c r="I729" s="1" t="s">
        <v>54</v>
      </c>
      <c r="J729" s="24" t="s">
        <v>54</v>
      </c>
      <c r="K729" s="1" t="s">
        <v>46</v>
      </c>
      <c r="L729" s="24" t="s">
        <v>46</v>
      </c>
      <c r="M729" s="1">
        <v>1</v>
      </c>
      <c r="N729" s="1">
        <v>1</v>
      </c>
      <c r="O729" s="1">
        <v>1</v>
      </c>
      <c r="P729" s="1">
        <v>1</v>
      </c>
      <c r="Q729" s="24">
        <v>1</v>
      </c>
      <c r="R729" s="1">
        <v>2</v>
      </c>
      <c r="S729" s="1">
        <v>2</v>
      </c>
      <c r="T729" s="1">
        <v>1</v>
      </c>
      <c r="U729" s="1">
        <v>2</v>
      </c>
      <c r="V729" s="24">
        <v>2</v>
      </c>
      <c r="W729" s="1">
        <v>6</v>
      </c>
      <c r="X729" s="1">
        <v>2</v>
      </c>
      <c r="Y729" s="24">
        <v>1</v>
      </c>
      <c r="Z729" s="1" t="s">
        <v>48</v>
      </c>
      <c r="AA729" s="1" t="s">
        <v>48</v>
      </c>
      <c r="AB729" s="1" t="s">
        <v>48</v>
      </c>
      <c r="AC729" s="1" t="s">
        <v>48</v>
      </c>
      <c r="AD729" s="1" t="s">
        <v>48</v>
      </c>
      <c r="AE729" s="1" t="s">
        <v>48</v>
      </c>
      <c r="AF729" s="1" t="s">
        <v>48</v>
      </c>
      <c r="AG729" s="24" t="s">
        <v>48</v>
      </c>
      <c r="AH729" s="1">
        <v>3</v>
      </c>
      <c r="AI729" s="1">
        <v>1</v>
      </c>
      <c r="AJ729" s="24">
        <v>1</v>
      </c>
      <c r="AK729" s="36" t="s">
        <v>50</v>
      </c>
      <c r="AL729" s="9">
        <f t="shared" si="89"/>
        <v>-2.0843433498275723</v>
      </c>
      <c r="AM729" s="9">
        <f t="shared" si="90"/>
        <v>-1.5810017441795292</v>
      </c>
      <c r="AN729">
        <f t="shared" si="91"/>
        <v>0</v>
      </c>
      <c r="AO729" s="6">
        <f t="shared" si="92"/>
        <v>0</v>
      </c>
      <c r="AP729" s="9">
        <f>($AL$3*AL729+$AM$3*AM729+$AN$3*AN729+$AO$3*AO729)+$K$3*VLOOKUP(K729,COND!$A$2:$C$7,2,FALSE)+$L$3*VLOOKUP(L729,COND!$A$2:$C$7,3,FALSE)</f>
        <v>-9.180455265137109</v>
      </c>
      <c r="AQ729" s="28">
        <f t="shared" si="93"/>
        <v>-0.89425857762422023</v>
      </c>
      <c r="AR729" t="str">
        <f t="shared" si="94"/>
        <v>DH</v>
      </c>
      <c r="AS729">
        <v>700</v>
      </c>
      <c r="AT729">
        <v>725</v>
      </c>
      <c r="AV729" t="str">
        <f t="shared" si="95"/>
        <v>Unlikely</v>
      </c>
      <c r="AX729" t="e">
        <f>IF(VLOOKUP($B729,'Draft List'!$D$4:$AC$2598,AX$3,FALSE)&lt;&gt;0,VLOOKUP($B729,'Draft List'!$D$4:$AC$2598,AX$3,FALSE),"")</f>
        <v>#N/A</v>
      </c>
      <c r="AY729" t="e">
        <f>IF(VLOOKUP($B729,'Draft List'!$D$4:$AC$2598,AY$3,FALSE)&lt;&gt;0,VLOOKUP($B729,'Draft List'!$D$4:$AC$2598,AY$3,FALSE),"")</f>
        <v>#N/A</v>
      </c>
      <c r="AZ729" t="e">
        <f>IF(VLOOKUP($B729,'Draft List'!$D$4:$AC$2598,AZ$3,FALSE)&lt;&gt;0,VLOOKUP($B729,'Draft List'!$D$4:$AC$2598,AZ$3,FALSE),"")</f>
        <v>#N/A</v>
      </c>
      <c r="BA729" t="e">
        <f>IF(VLOOKUP($B729,'Draft List'!$D$4:$AC$2598,BA$3,FALSE)&lt;&gt;0,VLOOKUP($B729,'Draft List'!$D$4:$AC$2598,BA$3,FALSE),"")</f>
        <v>#N/A</v>
      </c>
    </row>
    <row r="730" spans="1:53" hidden="1" x14ac:dyDescent="0.25">
      <c r="A730" t="str">
        <f t="shared" si="88"/>
        <v>RPLee Barker18</v>
      </c>
      <c r="B730" t="e">
        <f>VLOOKUP($A730,draft_listing_batters_stats!$A$1:$B$1324,2,FALSE)</f>
        <v>#N/A</v>
      </c>
      <c r="C730" s="1" t="s">
        <v>885</v>
      </c>
      <c r="D730" s="1" t="s">
        <v>219</v>
      </c>
      <c r="E730" s="1" t="s">
        <v>561</v>
      </c>
      <c r="F730" s="1">
        <v>18</v>
      </c>
      <c r="G730" s="1" t="s">
        <v>68</v>
      </c>
      <c r="H730" s="1" t="s">
        <v>44</v>
      </c>
      <c r="I730" s="1" t="s">
        <v>54</v>
      </c>
      <c r="J730" s="24" t="s">
        <v>54</v>
      </c>
      <c r="K730" s="1" t="s">
        <v>46</v>
      </c>
      <c r="L730" s="24" t="s">
        <v>46</v>
      </c>
      <c r="M730" s="1">
        <v>1</v>
      </c>
      <c r="N730" s="1">
        <v>1</v>
      </c>
      <c r="O730" s="1">
        <v>1</v>
      </c>
      <c r="P730" s="1">
        <v>1</v>
      </c>
      <c r="Q730" s="24">
        <v>1</v>
      </c>
      <c r="R730" s="1">
        <v>2</v>
      </c>
      <c r="S730" s="1">
        <v>1</v>
      </c>
      <c r="T730" s="1">
        <v>1</v>
      </c>
      <c r="U730" s="1">
        <v>3</v>
      </c>
      <c r="V730" s="24">
        <v>1</v>
      </c>
      <c r="W730" s="1">
        <v>6</v>
      </c>
      <c r="X730" s="1">
        <v>2</v>
      </c>
      <c r="Y730" s="24">
        <v>1</v>
      </c>
      <c r="Z730" s="1" t="s">
        <v>48</v>
      </c>
      <c r="AA730" s="1" t="s">
        <v>48</v>
      </c>
      <c r="AB730" s="1" t="s">
        <v>48</v>
      </c>
      <c r="AC730" s="1" t="s">
        <v>48</v>
      </c>
      <c r="AD730" s="1" t="s">
        <v>48</v>
      </c>
      <c r="AE730" s="1" t="s">
        <v>48</v>
      </c>
      <c r="AF730" s="1" t="s">
        <v>48</v>
      </c>
      <c r="AG730" s="24" t="s">
        <v>48</v>
      </c>
      <c r="AH730" s="1">
        <v>3</v>
      </c>
      <c r="AI730" s="1">
        <v>3</v>
      </c>
      <c r="AJ730" s="24">
        <v>1</v>
      </c>
      <c r="AK730" s="36" t="s">
        <v>839</v>
      </c>
      <c r="AL730" s="9">
        <f t="shared" si="89"/>
        <v>-2.0843433498275723</v>
      </c>
      <c r="AM730" s="9">
        <f t="shared" si="90"/>
        <v>-1.5823684136057352</v>
      </c>
      <c r="AN730">
        <f t="shared" si="91"/>
        <v>0</v>
      </c>
      <c r="AO730" s="6">
        <f t="shared" si="92"/>
        <v>0</v>
      </c>
      <c r="AP730" s="9">
        <f>($AL$3*AL730+$AM$3*AM730+$AN$3*AN730+$AO$3*AO730)+$K$3*VLOOKUP(K730,COND!$A$2:$C$7,2,FALSE)+$L$3*VLOOKUP(L730,COND!$A$2:$C$7,3,FALSE)</f>
        <v>-9.196855298251581</v>
      </c>
      <c r="AQ730" s="28">
        <f t="shared" si="93"/>
        <v>-0.89659683568585036</v>
      </c>
      <c r="AR730" t="str">
        <f t="shared" si="94"/>
        <v>DH</v>
      </c>
      <c r="AS730">
        <v>700</v>
      </c>
      <c r="AT730">
        <v>726</v>
      </c>
      <c r="AV730" t="str">
        <f t="shared" si="95"/>
        <v>Unlikely</v>
      </c>
      <c r="AX730" t="e">
        <f>IF(VLOOKUP($B730,'Draft List'!$D$4:$AC$2598,AX$3,FALSE)&lt;&gt;0,VLOOKUP($B730,'Draft List'!$D$4:$AC$2598,AX$3,FALSE),"")</f>
        <v>#N/A</v>
      </c>
      <c r="AY730" t="e">
        <f>IF(VLOOKUP($B730,'Draft List'!$D$4:$AC$2598,AY$3,FALSE)&lt;&gt;0,VLOOKUP($B730,'Draft List'!$D$4:$AC$2598,AY$3,FALSE),"")</f>
        <v>#N/A</v>
      </c>
      <c r="AZ730" t="e">
        <f>IF(VLOOKUP($B730,'Draft List'!$D$4:$AC$2598,AZ$3,FALSE)&lt;&gt;0,VLOOKUP($B730,'Draft List'!$D$4:$AC$2598,AZ$3,FALSE),"")</f>
        <v>#N/A</v>
      </c>
      <c r="BA730" t="e">
        <f>IF(VLOOKUP($B730,'Draft List'!$D$4:$AC$2598,BA$3,FALSE)&lt;&gt;0,VLOOKUP($B730,'Draft List'!$D$4:$AC$2598,BA$3,FALSE),"")</f>
        <v>#N/A</v>
      </c>
    </row>
    <row r="731" spans="1:53" hidden="1" x14ac:dyDescent="0.25">
      <c r="A731" t="str">
        <f t="shared" si="88"/>
        <v>C-Tom Morris22</v>
      </c>
      <c r="B731">
        <f>VLOOKUP($A731,draft_listing_batters_stats!$A$1:$B$1324,2,FALSE)</f>
        <v>1518</v>
      </c>
      <c r="C731" s="1" t="s">
        <v>93</v>
      </c>
      <c r="D731" s="1" t="s">
        <v>550</v>
      </c>
      <c r="E731" s="1" t="s">
        <v>1464</v>
      </c>
      <c r="F731" s="1">
        <v>22</v>
      </c>
      <c r="G731" s="1" t="s">
        <v>44</v>
      </c>
      <c r="H731" s="1" t="s">
        <v>44</v>
      </c>
      <c r="I731" s="1" t="s">
        <v>54</v>
      </c>
      <c r="J731" s="24" t="s">
        <v>54</v>
      </c>
      <c r="K731" s="1" t="s">
        <v>47</v>
      </c>
      <c r="L731" s="24" t="s">
        <v>46</v>
      </c>
      <c r="M731" s="1">
        <v>1</v>
      </c>
      <c r="N731" s="1">
        <v>1</v>
      </c>
      <c r="O731" s="1">
        <v>2</v>
      </c>
      <c r="P731" s="1">
        <v>1</v>
      </c>
      <c r="Q731" s="24">
        <v>1</v>
      </c>
      <c r="R731" s="1">
        <v>1</v>
      </c>
      <c r="S731" s="1">
        <v>1</v>
      </c>
      <c r="T731" s="1">
        <v>3</v>
      </c>
      <c r="U731" s="1">
        <v>3</v>
      </c>
      <c r="V731" s="24">
        <v>3</v>
      </c>
      <c r="W731" s="1">
        <v>4</v>
      </c>
      <c r="X731" s="1">
        <v>3</v>
      </c>
      <c r="Y731" s="24">
        <v>5</v>
      </c>
      <c r="Z731" s="1">
        <v>3</v>
      </c>
      <c r="AA731" s="1">
        <v>1</v>
      </c>
      <c r="AB731" s="1" t="s">
        <v>48</v>
      </c>
      <c r="AC731" s="1" t="s">
        <v>48</v>
      </c>
      <c r="AD731" s="1" t="s">
        <v>48</v>
      </c>
      <c r="AE731" s="1" t="s">
        <v>48</v>
      </c>
      <c r="AF731" s="1" t="s">
        <v>48</v>
      </c>
      <c r="AG731" s="24" t="s">
        <v>48</v>
      </c>
      <c r="AH731" s="1">
        <v>1</v>
      </c>
      <c r="AI731" s="1">
        <v>1</v>
      </c>
      <c r="AJ731" s="24">
        <v>1</v>
      </c>
      <c r="AK731" s="36" t="s">
        <v>48</v>
      </c>
      <c r="AL731" s="9">
        <f t="shared" si="89"/>
        <v>-2.0012818558036707</v>
      </c>
      <c r="AM731" s="9">
        <f t="shared" si="90"/>
        <v>-1.6587685821264402</v>
      </c>
      <c r="AN731">
        <f t="shared" si="91"/>
        <v>0</v>
      </c>
      <c r="AO731" s="6">
        <f t="shared" si="92"/>
        <v>1</v>
      </c>
      <c r="AP731" s="9">
        <f>($AL$3*AL731+$AM$3*AM731+$AN$3*AN731+$AO$3*AO731)+$K$3*VLOOKUP(K731,COND!$A$2:$C$7,2,FALSE)+$L$3*VLOOKUP(L731,COND!$A$2:$C$7,3,FALSE)</f>
        <v>-9.2053511710976519</v>
      </c>
      <c r="AQ731" s="28">
        <f t="shared" si="93"/>
        <v>-0.89780814684810517</v>
      </c>
      <c r="AR731" t="str">
        <f t="shared" si="94"/>
        <v>C</v>
      </c>
      <c r="AS731">
        <v>700</v>
      </c>
      <c r="AT731">
        <v>727</v>
      </c>
      <c r="AV731" t="str">
        <f t="shared" si="95"/>
        <v>Unlikely</v>
      </c>
      <c r="AX731" t="str">
        <f>IF(VLOOKUP($B731,'Draft List'!$D$4:$AC$2598,AX$3,FALSE)&lt;&gt;0,VLOOKUP($B731,'Draft List'!$D$4:$AC$2598,AX$3,FALSE),"")</f>
        <v/>
      </c>
      <c r="AY731" t="str">
        <f>IF(VLOOKUP($B731,'Draft List'!$D$4:$AC$2598,AY$3,FALSE)&lt;&gt;0,VLOOKUP($B731,'Draft List'!$D$4:$AC$2598,AY$3,FALSE),"")</f>
        <v/>
      </c>
      <c r="AZ731" t="str">
        <f>IF(VLOOKUP($B731,'Draft List'!$D$4:$AC$2598,AZ$3,FALSE)&lt;&gt;0,VLOOKUP($B731,'Draft List'!$D$4:$AC$2598,AZ$3,FALSE),"")</f>
        <v/>
      </c>
      <c r="BA731" t="str">
        <f>IF(VLOOKUP($B731,'Draft List'!$D$4:$AC$2598,BA$3,FALSE)&lt;&gt;0,VLOOKUP($B731,'Draft List'!$D$4:$AC$2598,BA$3,FALSE),"")</f>
        <v/>
      </c>
    </row>
    <row r="732" spans="1:53" hidden="1" x14ac:dyDescent="0.25">
      <c r="A732" t="str">
        <f t="shared" si="88"/>
        <v>RPWayne Strange23</v>
      </c>
      <c r="B732" t="e">
        <f>VLOOKUP($A732,draft_listing_batters_stats!$A$1:$B$1324,2,FALSE)</f>
        <v>#N/A</v>
      </c>
      <c r="C732" s="1" t="s">
        <v>885</v>
      </c>
      <c r="D732" s="1" t="s">
        <v>622</v>
      </c>
      <c r="E732" s="1" t="s">
        <v>1670</v>
      </c>
      <c r="F732" s="1">
        <v>23</v>
      </c>
      <c r="G732" s="1" t="s">
        <v>58</v>
      </c>
      <c r="H732" s="1" t="s">
        <v>58</v>
      </c>
      <c r="I732" s="1" t="s">
        <v>54</v>
      </c>
      <c r="J732" s="24" t="s">
        <v>54</v>
      </c>
      <c r="K732" s="1" t="s">
        <v>46</v>
      </c>
      <c r="L732" s="24" t="s">
        <v>47</v>
      </c>
      <c r="M732" s="1">
        <v>1</v>
      </c>
      <c r="N732" s="1">
        <v>3</v>
      </c>
      <c r="O732" s="1">
        <v>2</v>
      </c>
      <c r="P732" s="1">
        <v>1</v>
      </c>
      <c r="Q732" s="24">
        <v>1</v>
      </c>
      <c r="R732" s="1">
        <v>2</v>
      </c>
      <c r="S732" s="1">
        <v>3</v>
      </c>
      <c r="T732" s="1">
        <v>2</v>
      </c>
      <c r="U732" s="1">
        <v>1</v>
      </c>
      <c r="V732" s="24">
        <v>1</v>
      </c>
      <c r="W732" s="1">
        <v>7</v>
      </c>
      <c r="X732" s="1">
        <v>2</v>
      </c>
      <c r="Y732" s="24">
        <v>1</v>
      </c>
      <c r="Z732" s="1" t="s">
        <v>48</v>
      </c>
      <c r="AA732" s="1" t="s">
        <v>48</v>
      </c>
      <c r="AB732" s="1" t="s">
        <v>48</v>
      </c>
      <c r="AC732" s="1" t="s">
        <v>48</v>
      </c>
      <c r="AD732" s="1" t="s">
        <v>48</v>
      </c>
      <c r="AE732" s="1" t="s">
        <v>48</v>
      </c>
      <c r="AF732" s="1" t="s">
        <v>48</v>
      </c>
      <c r="AG732" s="24" t="s">
        <v>48</v>
      </c>
      <c r="AH732" s="1">
        <v>2</v>
      </c>
      <c r="AI732" s="1">
        <v>1</v>
      </c>
      <c r="AJ732" s="24">
        <v>2</v>
      </c>
      <c r="AK732" s="36" t="s">
        <v>48</v>
      </c>
      <c r="AL732" s="9">
        <f t="shared" si="89"/>
        <v>-1.8991620965662634</v>
      </c>
      <c r="AM732" s="9">
        <f t="shared" si="90"/>
        <v>-1.5766062603635889</v>
      </c>
      <c r="AN732">
        <f t="shared" si="91"/>
        <v>0</v>
      </c>
      <c r="AO732" s="6">
        <f t="shared" si="92"/>
        <v>0</v>
      </c>
      <c r="AP732" s="9">
        <f>($AL$3*AL732+$AM$3*AM732+$AN$3*AN732+$AO$3*AO732)+$K$3*VLOOKUP(K732,COND!$A$2:$C$7,2,FALSE)+$L$3*VLOOKUP(L732,COND!$A$2:$C$7,3,FALSE)</f>
        <v>-9.2091913340196943</v>
      </c>
      <c r="AQ732" s="28">
        <f t="shared" si="93"/>
        <v>-0.89835566354199015</v>
      </c>
      <c r="AR732" t="str">
        <f t="shared" si="94"/>
        <v>DH</v>
      </c>
      <c r="AS732">
        <v>700</v>
      </c>
      <c r="AT732">
        <v>728</v>
      </c>
      <c r="AV732" t="str">
        <f t="shared" si="95"/>
        <v>Unlikely</v>
      </c>
      <c r="AX732" t="e">
        <f>IF(VLOOKUP($B732,'Draft List'!$D$4:$AC$2598,AX$3,FALSE)&lt;&gt;0,VLOOKUP($B732,'Draft List'!$D$4:$AC$2598,AX$3,FALSE),"")</f>
        <v>#N/A</v>
      </c>
      <c r="AY732" t="e">
        <f>IF(VLOOKUP($B732,'Draft List'!$D$4:$AC$2598,AY$3,FALSE)&lt;&gt;0,VLOOKUP($B732,'Draft List'!$D$4:$AC$2598,AY$3,FALSE),"")</f>
        <v>#N/A</v>
      </c>
      <c r="AZ732" t="e">
        <f>IF(VLOOKUP($B732,'Draft List'!$D$4:$AC$2598,AZ$3,FALSE)&lt;&gt;0,VLOOKUP($B732,'Draft List'!$D$4:$AC$2598,AZ$3,FALSE),"")</f>
        <v>#N/A</v>
      </c>
      <c r="BA732" t="e">
        <f>IF(VLOOKUP($B732,'Draft List'!$D$4:$AC$2598,BA$3,FALSE)&lt;&gt;0,VLOOKUP($B732,'Draft List'!$D$4:$AC$2598,BA$3,FALSE),"")</f>
        <v>#N/A</v>
      </c>
    </row>
    <row r="733" spans="1:53" hidden="1" x14ac:dyDescent="0.25">
      <c r="A733" t="str">
        <f t="shared" si="88"/>
        <v>RPHenry García23</v>
      </c>
      <c r="B733" t="e">
        <f>VLOOKUP($A733,draft_listing_batters_stats!$A$1:$B$1324,2,FALSE)</f>
        <v>#N/A</v>
      </c>
      <c r="C733" s="1" t="s">
        <v>885</v>
      </c>
      <c r="D733" s="1" t="s">
        <v>148</v>
      </c>
      <c r="E733" s="1" t="s">
        <v>136</v>
      </c>
      <c r="F733" s="1">
        <v>23</v>
      </c>
      <c r="G733" s="1" t="s">
        <v>44</v>
      </c>
      <c r="H733" s="1" t="s">
        <v>44</v>
      </c>
      <c r="I733" s="1" t="s">
        <v>54</v>
      </c>
      <c r="J733" s="24" t="s">
        <v>54</v>
      </c>
      <c r="K733" s="1" t="s">
        <v>46</v>
      </c>
      <c r="L733" s="24" t="s">
        <v>46</v>
      </c>
      <c r="M733" s="1">
        <v>2</v>
      </c>
      <c r="N733" s="1">
        <v>2</v>
      </c>
      <c r="O733" s="1">
        <v>2</v>
      </c>
      <c r="P733" s="1">
        <v>1</v>
      </c>
      <c r="Q733" s="24">
        <v>2</v>
      </c>
      <c r="R733" s="1">
        <v>2</v>
      </c>
      <c r="S733" s="1">
        <v>2</v>
      </c>
      <c r="T733" s="1">
        <v>2</v>
      </c>
      <c r="U733" s="1">
        <v>1</v>
      </c>
      <c r="V733" s="24">
        <v>2</v>
      </c>
      <c r="W733" s="1">
        <v>9</v>
      </c>
      <c r="X733" s="1">
        <v>3</v>
      </c>
      <c r="Y733" s="24">
        <v>1</v>
      </c>
      <c r="Z733" s="1" t="s">
        <v>48</v>
      </c>
      <c r="AA733" s="1" t="s">
        <v>48</v>
      </c>
      <c r="AB733" s="1" t="s">
        <v>48</v>
      </c>
      <c r="AC733" s="1" t="s">
        <v>48</v>
      </c>
      <c r="AD733" s="1" t="s">
        <v>48</v>
      </c>
      <c r="AE733" s="1" t="s">
        <v>48</v>
      </c>
      <c r="AF733" s="1" t="s">
        <v>48</v>
      </c>
      <c r="AG733" s="24" t="s">
        <v>48</v>
      </c>
      <c r="AH733" s="1">
        <v>2</v>
      </c>
      <c r="AI733" s="1">
        <v>1</v>
      </c>
      <c r="AJ733" s="24">
        <v>1</v>
      </c>
      <c r="AK733" s="36" t="s">
        <v>50</v>
      </c>
      <c r="AL733" s="9">
        <f t="shared" si="89"/>
        <v>-1.5876498001652086</v>
      </c>
      <c r="AM733" s="9">
        <f t="shared" si="90"/>
        <v>-1.5876498001652086</v>
      </c>
      <c r="AN733">
        <f t="shared" si="91"/>
        <v>0</v>
      </c>
      <c r="AO733" s="6">
        <f t="shared" si="92"/>
        <v>0</v>
      </c>
      <c r="AP733" s="9">
        <f>($AL$3*AL733+$AM$3*AM733+$AN$3*AN733+$AO$3*AO733)+$K$3*VLOOKUP(K733,COND!$A$2:$C$7,2,FALSE)+$L$3*VLOOKUP(L733,COND!$A$2:$C$7,3,FALSE)</f>
        <v>-9.2105625819990244</v>
      </c>
      <c r="AQ733" s="28">
        <f t="shared" si="93"/>
        <v>-0.89855117117418715</v>
      </c>
      <c r="AR733" t="str">
        <f t="shared" si="94"/>
        <v>DH</v>
      </c>
      <c r="AS733">
        <v>700</v>
      </c>
      <c r="AT733">
        <v>729</v>
      </c>
      <c r="AV733" t="str">
        <f t="shared" si="95"/>
        <v>Unlikely</v>
      </c>
      <c r="AX733" t="e">
        <f>IF(VLOOKUP($B733,'Draft List'!$D$4:$AC$2598,AX$3,FALSE)&lt;&gt;0,VLOOKUP($B733,'Draft List'!$D$4:$AC$2598,AX$3,FALSE),"")</f>
        <v>#N/A</v>
      </c>
      <c r="AY733" t="e">
        <f>IF(VLOOKUP($B733,'Draft List'!$D$4:$AC$2598,AY$3,FALSE)&lt;&gt;0,VLOOKUP($B733,'Draft List'!$D$4:$AC$2598,AY$3,FALSE),"")</f>
        <v>#N/A</v>
      </c>
      <c r="AZ733" t="e">
        <f>IF(VLOOKUP($B733,'Draft List'!$D$4:$AC$2598,AZ$3,FALSE)&lt;&gt;0,VLOOKUP($B733,'Draft List'!$D$4:$AC$2598,AZ$3,FALSE),"")</f>
        <v>#N/A</v>
      </c>
      <c r="BA733" t="e">
        <f>IF(VLOOKUP($B733,'Draft List'!$D$4:$AC$2598,BA$3,FALSE)&lt;&gt;0,VLOOKUP($B733,'Draft List'!$D$4:$AC$2598,BA$3,FALSE),"")</f>
        <v>#N/A</v>
      </c>
    </row>
    <row r="734" spans="1:53" hidden="1" x14ac:dyDescent="0.25">
      <c r="A734" t="str">
        <f t="shared" si="88"/>
        <v>RPTatsui Morishita22</v>
      </c>
      <c r="B734" t="e">
        <f>VLOOKUP($A734,draft_listing_batters_stats!$A$1:$B$1324,2,FALSE)</f>
        <v>#N/A</v>
      </c>
      <c r="C734" s="1" t="s">
        <v>885</v>
      </c>
      <c r="D734" s="1" t="s">
        <v>751</v>
      </c>
      <c r="E734" s="1" t="s">
        <v>1463</v>
      </c>
      <c r="F734" s="1">
        <v>22</v>
      </c>
      <c r="G734" s="1" t="s">
        <v>44</v>
      </c>
      <c r="H734" s="1" t="s">
        <v>44</v>
      </c>
      <c r="I734" s="1" t="s">
        <v>54</v>
      </c>
      <c r="J734" s="24" t="s">
        <v>54</v>
      </c>
      <c r="K734" s="1" t="s">
        <v>46</v>
      </c>
      <c r="L734" s="24" t="s">
        <v>46</v>
      </c>
      <c r="M734" s="1">
        <v>2</v>
      </c>
      <c r="N734" s="1">
        <v>2</v>
      </c>
      <c r="O734" s="1">
        <v>2</v>
      </c>
      <c r="P734" s="1">
        <v>1</v>
      </c>
      <c r="Q734" s="24">
        <v>2</v>
      </c>
      <c r="R734" s="1">
        <v>2</v>
      </c>
      <c r="S734" s="1">
        <v>2</v>
      </c>
      <c r="T734" s="1">
        <v>2</v>
      </c>
      <c r="U734" s="1">
        <v>1</v>
      </c>
      <c r="V734" s="24">
        <v>2</v>
      </c>
      <c r="W734" s="1">
        <v>4</v>
      </c>
      <c r="X734" s="1">
        <v>1</v>
      </c>
      <c r="Y734" s="24">
        <v>1</v>
      </c>
      <c r="Z734" s="1" t="s">
        <v>48</v>
      </c>
      <c r="AA734" s="1" t="s">
        <v>48</v>
      </c>
      <c r="AB734" s="1" t="s">
        <v>48</v>
      </c>
      <c r="AC734" s="1" t="s">
        <v>48</v>
      </c>
      <c r="AD734" s="1" t="s">
        <v>48</v>
      </c>
      <c r="AE734" s="1" t="s">
        <v>48</v>
      </c>
      <c r="AF734" s="1" t="s">
        <v>48</v>
      </c>
      <c r="AG734" s="24" t="s">
        <v>48</v>
      </c>
      <c r="AH734" s="1">
        <v>2</v>
      </c>
      <c r="AI734" s="1">
        <v>5</v>
      </c>
      <c r="AJ734" s="24">
        <v>3</v>
      </c>
      <c r="AK734" s="36" t="s">
        <v>48</v>
      </c>
      <c r="AL734" s="9">
        <f t="shared" si="89"/>
        <v>-1.5876498001652086</v>
      </c>
      <c r="AM734" s="9">
        <f t="shared" si="90"/>
        <v>-1.5876498001652086</v>
      </c>
      <c r="AN734">
        <f t="shared" si="91"/>
        <v>0</v>
      </c>
      <c r="AO734" s="6">
        <f t="shared" si="92"/>
        <v>0</v>
      </c>
      <c r="AP734" s="9">
        <f>($AL$3*AL734+$AM$3*AM734+$AN$3*AN734+$AO$3*AO734)+$K$3*VLOOKUP(K734,COND!$A$2:$C$7,2,FALSE)+$L$3*VLOOKUP(L734,COND!$A$2:$C$7,3,FALSE)</f>
        <v>-9.2105625819990244</v>
      </c>
      <c r="AQ734" s="28">
        <f t="shared" si="93"/>
        <v>-0.89855117117418715</v>
      </c>
      <c r="AR734" t="str">
        <f t="shared" si="94"/>
        <v>DH</v>
      </c>
      <c r="AS734">
        <v>700</v>
      </c>
      <c r="AT734">
        <v>730</v>
      </c>
      <c r="AV734" t="str">
        <f t="shared" si="95"/>
        <v>Unlikely</v>
      </c>
      <c r="AX734" t="e">
        <f>IF(VLOOKUP($B734,'Draft List'!$D$4:$AC$2598,AX$3,FALSE)&lt;&gt;0,VLOOKUP($B734,'Draft List'!$D$4:$AC$2598,AX$3,FALSE),"")</f>
        <v>#N/A</v>
      </c>
      <c r="AY734" t="e">
        <f>IF(VLOOKUP($B734,'Draft List'!$D$4:$AC$2598,AY$3,FALSE)&lt;&gt;0,VLOOKUP($B734,'Draft List'!$D$4:$AC$2598,AY$3,FALSE),"")</f>
        <v>#N/A</v>
      </c>
      <c r="AZ734" t="e">
        <f>IF(VLOOKUP($B734,'Draft List'!$D$4:$AC$2598,AZ$3,FALSE)&lt;&gt;0,VLOOKUP($B734,'Draft List'!$D$4:$AC$2598,AZ$3,FALSE),"")</f>
        <v>#N/A</v>
      </c>
      <c r="BA734" t="e">
        <f>IF(VLOOKUP($B734,'Draft List'!$D$4:$AC$2598,BA$3,FALSE)&lt;&gt;0,VLOOKUP($B734,'Draft List'!$D$4:$AC$2598,BA$3,FALSE),"")</f>
        <v>#N/A</v>
      </c>
    </row>
    <row r="735" spans="1:53" hidden="1" x14ac:dyDescent="0.25">
      <c r="A735" t="str">
        <f t="shared" si="88"/>
        <v>RPJoaquín Esquivel22</v>
      </c>
      <c r="B735" t="e">
        <f>VLOOKUP($A735,draft_listing_batters_stats!$A$1:$B$1324,2,FALSE)</f>
        <v>#N/A</v>
      </c>
      <c r="C735" s="1" t="s">
        <v>885</v>
      </c>
      <c r="D735" s="1" t="s">
        <v>488</v>
      </c>
      <c r="E735" s="1" t="s">
        <v>1146</v>
      </c>
      <c r="F735" s="1">
        <v>22</v>
      </c>
      <c r="G735" s="1" t="s">
        <v>44</v>
      </c>
      <c r="H735" s="1" t="s">
        <v>44</v>
      </c>
      <c r="I735" s="1" t="s">
        <v>54</v>
      </c>
      <c r="J735" s="24" t="s">
        <v>54</v>
      </c>
      <c r="K735" s="1" t="s">
        <v>46</v>
      </c>
      <c r="L735" s="24" t="s">
        <v>46</v>
      </c>
      <c r="M735" s="1">
        <v>2</v>
      </c>
      <c r="N735" s="1">
        <v>1</v>
      </c>
      <c r="O735" s="1">
        <v>1</v>
      </c>
      <c r="P735" s="1">
        <v>1</v>
      </c>
      <c r="Q735" s="24">
        <v>2</v>
      </c>
      <c r="R735" s="1">
        <v>2</v>
      </c>
      <c r="S735" s="1">
        <v>2</v>
      </c>
      <c r="T735" s="1">
        <v>2</v>
      </c>
      <c r="U735" s="1">
        <v>1</v>
      </c>
      <c r="V735" s="24">
        <v>2</v>
      </c>
      <c r="W735" s="1">
        <v>5</v>
      </c>
      <c r="X735" s="1">
        <v>3</v>
      </c>
      <c r="Y735" s="24">
        <v>1</v>
      </c>
      <c r="Z735" s="1" t="s">
        <v>48</v>
      </c>
      <c r="AA735" s="1" t="s">
        <v>48</v>
      </c>
      <c r="AB735" s="1" t="s">
        <v>48</v>
      </c>
      <c r="AC735" s="1" t="s">
        <v>48</v>
      </c>
      <c r="AD735" s="1" t="s">
        <v>48</v>
      </c>
      <c r="AE735" s="1" t="s">
        <v>48</v>
      </c>
      <c r="AF735" s="1" t="s">
        <v>48</v>
      </c>
      <c r="AG735" s="24" t="s">
        <v>48</v>
      </c>
      <c r="AH735" s="1">
        <v>1</v>
      </c>
      <c r="AI735" s="1">
        <v>2</v>
      </c>
      <c r="AJ735" s="24">
        <v>3</v>
      </c>
      <c r="AK735" s="36" t="s">
        <v>48</v>
      </c>
      <c r="AL735" s="9">
        <f t="shared" si="89"/>
        <v>-1.7217711738078139</v>
      </c>
      <c r="AM735" s="9">
        <f t="shared" si="90"/>
        <v>-1.5876498001652086</v>
      </c>
      <c r="AN735">
        <f t="shared" si="91"/>
        <v>0</v>
      </c>
      <c r="AO735" s="6">
        <f t="shared" si="92"/>
        <v>0</v>
      </c>
      <c r="AP735" s="9">
        <f>($AL$3*AL735+$AM$3*AM735+$AN$3*AN735+$AO$3*AO735)+$K$3*VLOOKUP(K735,COND!$A$2:$C$7,2,FALSE)+$L$3*VLOOKUP(L735,COND!$A$2:$C$7,3,FALSE)</f>
        <v>-9.2239747193632837</v>
      </c>
      <c r="AQ735" s="28">
        <f t="shared" si="93"/>
        <v>-0.90046342574689253</v>
      </c>
      <c r="AR735" t="str">
        <f t="shared" si="94"/>
        <v>DH</v>
      </c>
      <c r="AS735">
        <v>700</v>
      </c>
      <c r="AT735">
        <v>731</v>
      </c>
      <c r="AV735" t="str">
        <f t="shared" si="95"/>
        <v>Unlikely</v>
      </c>
      <c r="AX735" t="e">
        <f>IF(VLOOKUP($B735,'Draft List'!$D$4:$AC$2598,AX$3,FALSE)&lt;&gt;0,VLOOKUP($B735,'Draft List'!$D$4:$AC$2598,AX$3,FALSE),"")</f>
        <v>#N/A</v>
      </c>
      <c r="AY735" t="e">
        <f>IF(VLOOKUP($B735,'Draft List'!$D$4:$AC$2598,AY$3,FALSE)&lt;&gt;0,VLOOKUP($B735,'Draft List'!$D$4:$AC$2598,AY$3,FALSE),"")</f>
        <v>#N/A</v>
      </c>
      <c r="AZ735" t="e">
        <f>IF(VLOOKUP($B735,'Draft List'!$D$4:$AC$2598,AZ$3,FALSE)&lt;&gt;0,VLOOKUP($B735,'Draft List'!$D$4:$AC$2598,AZ$3,FALSE),"")</f>
        <v>#N/A</v>
      </c>
      <c r="BA735" t="e">
        <f>IF(VLOOKUP($B735,'Draft List'!$D$4:$AC$2598,BA$3,FALSE)&lt;&gt;0,VLOOKUP($B735,'Draft List'!$D$4:$AC$2598,BA$3,FALSE),"")</f>
        <v>#N/A</v>
      </c>
    </row>
    <row r="736" spans="1:53" hidden="1" x14ac:dyDescent="0.25">
      <c r="A736" t="str">
        <f t="shared" si="88"/>
        <v>SPBen Wallace21</v>
      </c>
      <c r="B736" t="e">
        <f>VLOOKUP($A736,draft_listing_batters_stats!$A$1:$B$1324,2,FALSE)</f>
        <v>#N/A</v>
      </c>
      <c r="C736" s="1" t="s">
        <v>25</v>
      </c>
      <c r="D736" s="1" t="s">
        <v>481</v>
      </c>
      <c r="E736" s="1" t="s">
        <v>590</v>
      </c>
      <c r="F736" s="1">
        <v>21</v>
      </c>
      <c r="G736" s="1" t="s">
        <v>44</v>
      </c>
      <c r="H736" s="1" t="s">
        <v>44</v>
      </c>
      <c r="I736" s="1" t="s">
        <v>54</v>
      </c>
      <c r="J736" s="24" t="s">
        <v>54</v>
      </c>
      <c r="K736" s="1" t="s">
        <v>46</v>
      </c>
      <c r="L736" s="24" t="s">
        <v>46</v>
      </c>
      <c r="M736" s="1">
        <v>2</v>
      </c>
      <c r="N736" s="1">
        <v>1</v>
      </c>
      <c r="O736" s="1">
        <v>2</v>
      </c>
      <c r="P736" s="1">
        <v>1</v>
      </c>
      <c r="Q736" s="24">
        <v>1</v>
      </c>
      <c r="R736" s="1">
        <v>2</v>
      </c>
      <c r="S736" s="1">
        <v>1</v>
      </c>
      <c r="T736" s="1">
        <v>2</v>
      </c>
      <c r="U736" s="1">
        <v>2</v>
      </c>
      <c r="V736" s="24">
        <v>1</v>
      </c>
      <c r="W736" s="1">
        <v>6</v>
      </c>
      <c r="X736" s="1">
        <v>3</v>
      </c>
      <c r="Y736" s="24">
        <v>1</v>
      </c>
      <c r="Z736" s="1" t="s">
        <v>48</v>
      </c>
      <c r="AA736" s="1" t="s">
        <v>48</v>
      </c>
      <c r="AB736" s="1" t="s">
        <v>48</v>
      </c>
      <c r="AC736" s="1" t="s">
        <v>48</v>
      </c>
      <c r="AD736" s="1" t="s">
        <v>48</v>
      </c>
      <c r="AE736" s="1" t="s">
        <v>48</v>
      </c>
      <c r="AF736" s="1" t="s">
        <v>48</v>
      </c>
      <c r="AG736" s="24" t="s">
        <v>48</v>
      </c>
      <c r="AH736" s="1">
        <v>1</v>
      </c>
      <c r="AI736" s="1">
        <v>1</v>
      </c>
      <c r="AJ736" s="24">
        <v>4</v>
      </c>
      <c r="AK736" s="36" t="s">
        <v>991</v>
      </c>
      <c r="AL736" s="9">
        <f t="shared" si="89"/>
        <v>-1.6787260196009959</v>
      </c>
      <c r="AM736" s="9">
        <f t="shared" si="90"/>
        <v>-1.5890164695914148</v>
      </c>
      <c r="AN736">
        <f t="shared" si="91"/>
        <v>0</v>
      </c>
      <c r="AO736" s="6">
        <f t="shared" si="92"/>
        <v>0</v>
      </c>
      <c r="AP736" s="9">
        <f>($AL$3*AL736+$AM$3*AM736+$AN$3*AN736+$AO$3*AO736)+$K$3*VLOOKUP(K736,COND!$A$2:$C$7,2,FALSE)+$L$3*VLOOKUP(L736,COND!$A$2:$C$7,3,FALSE)</f>
        <v>-9.2360702370570777</v>
      </c>
      <c r="AQ736" s="28">
        <f t="shared" si="93"/>
        <v>-0.90218796139628366</v>
      </c>
      <c r="AR736" t="str">
        <f t="shared" si="94"/>
        <v>DH</v>
      </c>
      <c r="AS736">
        <v>700</v>
      </c>
      <c r="AT736">
        <v>732</v>
      </c>
      <c r="AV736" t="str">
        <f t="shared" si="95"/>
        <v>Unlikely</v>
      </c>
      <c r="AX736" t="e">
        <f>IF(VLOOKUP($B736,'Draft List'!$D$4:$AC$2598,AX$3,FALSE)&lt;&gt;0,VLOOKUP($B736,'Draft List'!$D$4:$AC$2598,AX$3,FALSE),"")</f>
        <v>#N/A</v>
      </c>
      <c r="AY736" t="e">
        <f>IF(VLOOKUP($B736,'Draft List'!$D$4:$AC$2598,AY$3,FALSE)&lt;&gt;0,VLOOKUP($B736,'Draft List'!$D$4:$AC$2598,AY$3,FALSE),"")</f>
        <v>#N/A</v>
      </c>
      <c r="AZ736" t="e">
        <f>IF(VLOOKUP($B736,'Draft List'!$D$4:$AC$2598,AZ$3,FALSE)&lt;&gt;0,VLOOKUP($B736,'Draft List'!$D$4:$AC$2598,AZ$3,FALSE),"")</f>
        <v>#N/A</v>
      </c>
      <c r="BA736" t="e">
        <f>IF(VLOOKUP($B736,'Draft List'!$D$4:$AC$2598,BA$3,FALSE)&lt;&gt;0,VLOOKUP($B736,'Draft List'!$D$4:$AC$2598,BA$3,FALSE),"")</f>
        <v>#N/A</v>
      </c>
    </row>
    <row r="737" spans="1:53" hidden="1" x14ac:dyDescent="0.25">
      <c r="A737" t="str">
        <f t="shared" si="88"/>
        <v>CFRex Reynolds18</v>
      </c>
      <c r="B737">
        <f>VLOOKUP($A737,draft_listing_batters_stats!$A$1:$B$1324,2,FALSE)</f>
        <v>6940</v>
      </c>
      <c r="C737" s="1" t="s">
        <v>81</v>
      </c>
      <c r="D737" s="1" t="s">
        <v>1585</v>
      </c>
      <c r="E737" s="1" t="s">
        <v>1584</v>
      </c>
      <c r="F737" s="1">
        <v>18</v>
      </c>
      <c r="G737" s="1" t="s">
        <v>44</v>
      </c>
      <c r="H737" s="1" t="s">
        <v>44</v>
      </c>
      <c r="I737" s="1" t="s">
        <v>54</v>
      </c>
      <c r="J737" s="24" t="s">
        <v>54</v>
      </c>
      <c r="K737" s="1" t="s">
        <v>47</v>
      </c>
      <c r="L737" s="24" t="s">
        <v>46</v>
      </c>
      <c r="M737" s="1">
        <v>1</v>
      </c>
      <c r="N737" s="1">
        <v>1</v>
      </c>
      <c r="O737" s="1">
        <v>1</v>
      </c>
      <c r="P737" s="1">
        <v>1</v>
      </c>
      <c r="Q737" s="24">
        <v>1</v>
      </c>
      <c r="R737" s="1">
        <v>2</v>
      </c>
      <c r="S737" s="1">
        <v>2</v>
      </c>
      <c r="T737" s="1">
        <v>1</v>
      </c>
      <c r="U737" s="1">
        <v>1</v>
      </c>
      <c r="V737" s="24">
        <v>2</v>
      </c>
      <c r="W737" s="1">
        <v>7</v>
      </c>
      <c r="X737" s="1">
        <v>7</v>
      </c>
      <c r="Y737" s="24">
        <v>1</v>
      </c>
      <c r="Z737" s="1" t="s">
        <v>48</v>
      </c>
      <c r="AA737" s="1" t="s">
        <v>48</v>
      </c>
      <c r="AB737" s="1">
        <v>1</v>
      </c>
      <c r="AC737" s="1">
        <v>1</v>
      </c>
      <c r="AD737" s="1">
        <v>1</v>
      </c>
      <c r="AE737" s="1">
        <v>1</v>
      </c>
      <c r="AF737" s="1">
        <v>5</v>
      </c>
      <c r="AG737" s="24" t="s">
        <v>48</v>
      </c>
      <c r="AH737" s="1">
        <v>9</v>
      </c>
      <c r="AI737" s="1">
        <v>7</v>
      </c>
      <c r="AJ737" s="24">
        <v>5</v>
      </c>
      <c r="AK737" s="36" t="s">
        <v>839</v>
      </c>
      <c r="AL737" s="9">
        <f t="shared" si="89"/>
        <v>-2.0843433498275723</v>
      </c>
      <c r="AM737" s="9">
        <f t="shared" si="90"/>
        <v>-1.6707112941891105</v>
      </c>
      <c r="AN737">
        <f t="shared" si="91"/>
        <v>2</v>
      </c>
      <c r="AO737" s="6">
        <f t="shared" si="92"/>
        <v>0.75</v>
      </c>
      <c r="AP737" s="9">
        <f>($AL$3*AL737+$AM$3*AM737+$AN$3*AN737+$AO$3*AO737)+$K$3*VLOOKUP(K737,COND!$A$2:$C$7,2,FALSE)+$L$3*VLOOKUP(L737,COND!$A$2:$C$7,3,FALSE)</f>
        <v>-9.2736365319187524</v>
      </c>
      <c r="AQ737" s="28">
        <f t="shared" si="93"/>
        <v>-0.90754402935009593</v>
      </c>
      <c r="AR737" t="str">
        <f t="shared" si="94"/>
        <v>2B</v>
      </c>
      <c r="AS737">
        <v>700</v>
      </c>
      <c r="AT737">
        <v>733</v>
      </c>
      <c r="AV737" t="str">
        <f t="shared" si="95"/>
        <v>Unlikely</v>
      </c>
      <c r="AX737" t="str">
        <f>IF(VLOOKUP($B737,'Draft List'!$D$4:$AC$2598,AX$3,FALSE)&lt;&gt;0,VLOOKUP($B737,'Draft List'!$D$4:$AC$2598,AX$3,FALSE),"")</f>
        <v/>
      </c>
      <c r="AY737" t="str">
        <f>IF(VLOOKUP($B737,'Draft List'!$D$4:$AC$2598,AY$3,FALSE)&lt;&gt;0,VLOOKUP($B737,'Draft List'!$D$4:$AC$2598,AY$3,FALSE),"")</f>
        <v/>
      </c>
      <c r="AZ737" t="str">
        <f>IF(VLOOKUP($B737,'Draft List'!$D$4:$AC$2598,AZ$3,FALSE)&lt;&gt;0,VLOOKUP($B737,'Draft List'!$D$4:$AC$2598,AZ$3,FALSE),"")</f>
        <v/>
      </c>
      <c r="BA737" t="str">
        <f>IF(VLOOKUP($B737,'Draft List'!$D$4:$AC$2598,BA$3,FALSE)&lt;&gt;0,VLOOKUP($B737,'Draft List'!$D$4:$AC$2598,BA$3,FALSE),"")</f>
        <v/>
      </c>
    </row>
    <row r="738" spans="1:53" hidden="1" x14ac:dyDescent="0.25">
      <c r="A738" t="str">
        <f t="shared" si="88"/>
        <v>RPKunimichi Sato22</v>
      </c>
      <c r="B738" t="e">
        <f>VLOOKUP($A738,draft_listing_batters_stats!$A$1:$B$1324,2,FALSE)</f>
        <v>#N/A</v>
      </c>
      <c r="C738" s="1" t="s">
        <v>885</v>
      </c>
      <c r="D738" s="1" t="s">
        <v>691</v>
      </c>
      <c r="E738" s="1" t="s">
        <v>574</v>
      </c>
      <c r="F738" s="1">
        <v>22</v>
      </c>
      <c r="G738" s="1" t="s">
        <v>44</v>
      </c>
      <c r="H738" s="1" t="s">
        <v>44</v>
      </c>
      <c r="I738" s="1" t="s">
        <v>54</v>
      </c>
      <c r="J738" s="24" t="s">
        <v>54</v>
      </c>
      <c r="K738" s="1" t="s">
        <v>47</v>
      </c>
      <c r="L738" s="24" t="s">
        <v>46</v>
      </c>
      <c r="M738" s="1">
        <v>1</v>
      </c>
      <c r="N738" s="1">
        <v>2</v>
      </c>
      <c r="O738" s="1">
        <v>1</v>
      </c>
      <c r="P738" s="1">
        <v>1</v>
      </c>
      <c r="Q738" s="24">
        <v>1</v>
      </c>
      <c r="R738" s="1">
        <v>2</v>
      </c>
      <c r="S738" s="1">
        <v>2</v>
      </c>
      <c r="T738" s="1">
        <v>1</v>
      </c>
      <c r="U738" s="1">
        <v>2</v>
      </c>
      <c r="V738" s="24">
        <v>2</v>
      </c>
      <c r="W738" s="1">
        <v>5</v>
      </c>
      <c r="X738" s="1">
        <v>4</v>
      </c>
      <c r="Y738" s="24">
        <v>1</v>
      </c>
      <c r="Z738" s="1" t="s">
        <v>48</v>
      </c>
      <c r="AA738" s="1" t="s">
        <v>48</v>
      </c>
      <c r="AB738" s="1" t="s">
        <v>48</v>
      </c>
      <c r="AC738" s="1" t="s">
        <v>48</v>
      </c>
      <c r="AD738" s="1" t="s">
        <v>48</v>
      </c>
      <c r="AE738" s="1" t="s">
        <v>48</v>
      </c>
      <c r="AF738" s="1" t="s">
        <v>48</v>
      </c>
      <c r="AG738" s="24" t="s">
        <v>48</v>
      </c>
      <c r="AH738" s="1">
        <v>1</v>
      </c>
      <c r="AI738" s="1">
        <v>1</v>
      </c>
      <c r="AJ738" s="24">
        <v>2</v>
      </c>
      <c r="AK738" s="36" t="s">
        <v>48</v>
      </c>
      <c r="AL738" s="9">
        <f t="shared" si="89"/>
        <v>-2.0332834702088682</v>
      </c>
      <c r="AM738" s="9">
        <f t="shared" si="90"/>
        <v>-1.5810017441795292</v>
      </c>
      <c r="AN738">
        <f t="shared" si="91"/>
        <v>0</v>
      </c>
      <c r="AO738" s="6">
        <f t="shared" si="92"/>
        <v>0</v>
      </c>
      <c r="AP738" s="9">
        <f>($AL$3*AL738+$AM$3*AM738+$AN$3*AN738+$AO$3*AO738)+$K$3*VLOOKUP(K738,COND!$A$2:$C$7,2,FALSE)+$L$3*VLOOKUP(L738,COND!$A$2:$C$7,3,FALSE)</f>
        <v>-9.2753492771752359</v>
      </c>
      <c r="AQ738" s="28">
        <f t="shared" si="93"/>
        <v>-0.90778822644259805</v>
      </c>
      <c r="AR738" t="str">
        <f t="shared" si="94"/>
        <v>DH</v>
      </c>
      <c r="AS738">
        <v>700</v>
      </c>
      <c r="AT738">
        <v>734</v>
      </c>
      <c r="AV738" t="str">
        <f t="shared" si="95"/>
        <v>Unlikely</v>
      </c>
      <c r="AX738" t="e">
        <f>IF(VLOOKUP($B738,'Draft List'!$D$4:$AC$2598,AX$3,FALSE)&lt;&gt;0,VLOOKUP($B738,'Draft List'!$D$4:$AC$2598,AX$3,FALSE),"")</f>
        <v>#N/A</v>
      </c>
      <c r="AY738" t="e">
        <f>IF(VLOOKUP($B738,'Draft List'!$D$4:$AC$2598,AY$3,FALSE)&lt;&gt;0,VLOOKUP($B738,'Draft List'!$D$4:$AC$2598,AY$3,FALSE),"")</f>
        <v>#N/A</v>
      </c>
      <c r="AZ738" t="e">
        <f>IF(VLOOKUP($B738,'Draft List'!$D$4:$AC$2598,AZ$3,FALSE)&lt;&gt;0,VLOOKUP($B738,'Draft List'!$D$4:$AC$2598,AZ$3,FALSE),"")</f>
        <v>#N/A</v>
      </c>
      <c r="BA738" t="e">
        <f>IF(VLOOKUP($B738,'Draft List'!$D$4:$AC$2598,BA$3,FALSE)&lt;&gt;0,VLOOKUP($B738,'Draft List'!$D$4:$AC$2598,BA$3,FALSE),"")</f>
        <v>#N/A</v>
      </c>
    </row>
    <row r="739" spans="1:53" hidden="1" x14ac:dyDescent="0.25">
      <c r="A739" t="str">
        <f t="shared" si="88"/>
        <v>RPShihi Ishii23</v>
      </c>
      <c r="B739" t="e">
        <f>VLOOKUP($A739,draft_listing_batters_stats!$A$1:$B$1324,2,FALSE)</f>
        <v>#N/A</v>
      </c>
      <c r="C739" s="1" t="s">
        <v>885</v>
      </c>
      <c r="D739" s="1" t="s">
        <v>1272</v>
      </c>
      <c r="E739" s="1" t="s">
        <v>1273</v>
      </c>
      <c r="F739" s="1">
        <v>23</v>
      </c>
      <c r="G739" s="1" t="s">
        <v>44</v>
      </c>
      <c r="H739" s="1" t="s">
        <v>44</v>
      </c>
      <c r="I739" s="1" t="s">
        <v>54</v>
      </c>
      <c r="J739" s="24" t="s">
        <v>54</v>
      </c>
      <c r="K739" s="1" t="s">
        <v>47</v>
      </c>
      <c r="L739" s="24" t="s">
        <v>46</v>
      </c>
      <c r="M739" s="1">
        <v>2</v>
      </c>
      <c r="N739" s="1">
        <v>2</v>
      </c>
      <c r="O739" s="1">
        <v>2</v>
      </c>
      <c r="P739" s="1">
        <v>1</v>
      </c>
      <c r="Q739" s="24">
        <v>1</v>
      </c>
      <c r="R739" s="1">
        <v>2</v>
      </c>
      <c r="S739" s="1">
        <v>2</v>
      </c>
      <c r="T739" s="1">
        <v>2</v>
      </c>
      <c r="U739" s="1">
        <v>1</v>
      </c>
      <c r="V739" s="24">
        <v>2</v>
      </c>
      <c r="W739" s="1">
        <v>4</v>
      </c>
      <c r="X739" s="1">
        <v>4</v>
      </c>
      <c r="Y739" s="24">
        <v>1</v>
      </c>
      <c r="Z739" s="1" t="s">
        <v>48</v>
      </c>
      <c r="AA739" s="1" t="s">
        <v>48</v>
      </c>
      <c r="AB739" s="1" t="s">
        <v>48</v>
      </c>
      <c r="AC739" s="1" t="s">
        <v>48</v>
      </c>
      <c r="AD739" s="1" t="s">
        <v>48</v>
      </c>
      <c r="AE739" s="1" t="s">
        <v>48</v>
      </c>
      <c r="AF739" s="1" t="s">
        <v>48</v>
      </c>
      <c r="AG739" s="24" t="s">
        <v>48</v>
      </c>
      <c r="AH739" s="1">
        <v>3</v>
      </c>
      <c r="AI739" s="1">
        <v>2</v>
      </c>
      <c r="AJ739" s="24">
        <v>1</v>
      </c>
      <c r="AK739" s="36" t="s">
        <v>48</v>
      </c>
      <c r="AL739" s="9">
        <f t="shared" si="89"/>
        <v>-1.6276661399822923</v>
      </c>
      <c r="AM739" s="9">
        <f t="shared" si="90"/>
        <v>-1.5876498001652086</v>
      </c>
      <c r="AN739">
        <f t="shared" si="91"/>
        <v>0</v>
      </c>
      <c r="AO739" s="6">
        <f t="shared" si="92"/>
        <v>0</v>
      </c>
      <c r="AP739" s="9">
        <f>($AL$3*AL739+$AM$3*AM739+$AN$3*AN739+$AO$3*AO739)+$K$3*VLOOKUP(K739,COND!$A$2:$C$7,2,FALSE)+$L$3*VLOOKUP(L739,COND!$A$2:$C$7,3,FALSE)</f>
        <v>-9.3145642159807327</v>
      </c>
      <c r="AQ739" s="28">
        <f t="shared" si="93"/>
        <v>-0.91337935215303134</v>
      </c>
      <c r="AR739" t="str">
        <f t="shared" si="94"/>
        <v>DH</v>
      </c>
      <c r="AS739">
        <v>700</v>
      </c>
      <c r="AT739">
        <v>735</v>
      </c>
      <c r="AV739" t="str">
        <f t="shared" si="95"/>
        <v>Unlikely</v>
      </c>
      <c r="AX739" t="e">
        <f>IF(VLOOKUP($B739,'Draft List'!$D$4:$AC$2598,AX$3,FALSE)&lt;&gt;0,VLOOKUP($B739,'Draft List'!$D$4:$AC$2598,AX$3,FALSE),"")</f>
        <v>#N/A</v>
      </c>
      <c r="AY739" t="e">
        <f>IF(VLOOKUP($B739,'Draft List'!$D$4:$AC$2598,AY$3,FALSE)&lt;&gt;0,VLOOKUP($B739,'Draft List'!$D$4:$AC$2598,AY$3,FALSE),"")</f>
        <v>#N/A</v>
      </c>
      <c r="AZ739" t="e">
        <f>IF(VLOOKUP($B739,'Draft List'!$D$4:$AC$2598,AZ$3,FALSE)&lt;&gt;0,VLOOKUP($B739,'Draft List'!$D$4:$AC$2598,AZ$3,FALSE),"")</f>
        <v>#N/A</v>
      </c>
      <c r="BA739" t="e">
        <f>IF(VLOOKUP($B739,'Draft List'!$D$4:$AC$2598,BA$3,FALSE)&lt;&gt;0,VLOOKUP($B739,'Draft List'!$D$4:$AC$2598,BA$3,FALSE),"")</f>
        <v>#N/A</v>
      </c>
    </row>
    <row r="740" spans="1:53" hidden="1" x14ac:dyDescent="0.25">
      <c r="A740" t="str">
        <f t="shared" si="88"/>
        <v>RPJosé Arroyo24</v>
      </c>
      <c r="B740" t="e">
        <f>VLOOKUP($A740,draft_listing_batters_stats!$A$1:$B$1324,2,FALSE)</f>
        <v>#N/A</v>
      </c>
      <c r="C740" s="1" t="s">
        <v>885</v>
      </c>
      <c r="D740" s="1" t="s">
        <v>150</v>
      </c>
      <c r="E740" s="1" t="s">
        <v>1008</v>
      </c>
      <c r="F740" s="1">
        <v>24</v>
      </c>
      <c r="G740" s="1" t="s">
        <v>58</v>
      </c>
      <c r="H740" s="1" t="s">
        <v>58</v>
      </c>
      <c r="I740" s="1" t="s">
        <v>54</v>
      </c>
      <c r="J740" s="24" t="s">
        <v>54</v>
      </c>
      <c r="K740" s="1" t="s">
        <v>47</v>
      </c>
      <c r="L740" s="24" t="s">
        <v>46</v>
      </c>
      <c r="M740" s="1">
        <v>1</v>
      </c>
      <c r="N740" s="1">
        <v>4</v>
      </c>
      <c r="O740" s="1">
        <v>2</v>
      </c>
      <c r="P740" s="1">
        <v>3</v>
      </c>
      <c r="Q740" s="24">
        <v>1</v>
      </c>
      <c r="R740" s="1">
        <v>1</v>
      </c>
      <c r="S740" s="1">
        <v>4</v>
      </c>
      <c r="T740" s="1">
        <v>2</v>
      </c>
      <c r="U740" s="1">
        <v>3</v>
      </c>
      <c r="V740" s="24">
        <v>3</v>
      </c>
      <c r="W740" s="1">
        <v>8</v>
      </c>
      <c r="X740" s="1">
        <v>3</v>
      </c>
      <c r="Y740" s="24">
        <v>1</v>
      </c>
      <c r="Z740" s="1" t="s">
        <v>48</v>
      </c>
      <c r="AA740" s="1" t="s">
        <v>48</v>
      </c>
      <c r="AB740" s="1" t="s">
        <v>48</v>
      </c>
      <c r="AC740" s="1" t="s">
        <v>48</v>
      </c>
      <c r="AD740" s="1" t="s">
        <v>48</v>
      </c>
      <c r="AE740" s="1" t="s">
        <v>48</v>
      </c>
      <c r="AF740" s="1" t="s">
        <v>48</v>
      </c>
      <c r="AG740" s="24" t="s">
        <v>48</v>
      </c>
      <c r="AH740" s="1">
        <v>1</v>
      </c>
      <c r="AI740" s="1">
        <v>1</v>
      </c>
      <c r="AJ740" s="24">
        <v>3</v>
      </c>
      <c r="AK740" s="36" t="s">
        <v>50</v>
      </c>
      <c r="AL740" s="9">
        <f t="shared" si="89"/>
        <v>-1.6686831169283978</v>
      </c>
      <c r="AM740" s="9">
        <f t="shared" si="90"/>
        <v>-1.5886504372942309</v>
      </c>
      <c r="AN740">
        <f t="shared" si="91"/>
        <v>0</v>
      </c>
      <c r="AO740" s="6">
        <f t="shared" si="92"/>
        <v>0</v>
      </c>
      <c r="AP740" s="9">
        <f>($AL$3*AL740+$AM$3*AM740+$AN$3*AN740+$AO$3*AO740)+$K$3*VLOOKUP(K740,COND!$A$2:$C$7,2,FALSE)+$L$3*VLOOKUP(L740,COND!$A$2:$C$7,3,FALSE)</f>
        <v>-9.3306735592236141</v>
      </c>
      <c r="AQ740" s="28">
        <f t="shared" si="93"/>
        <v>-0.91567616469251301</v>
      </c>
      <c r="AR740" t="str">
        <f t="shared" si="94"/>
        <v>DH</v>
      </c>
      <c r="AS740">
        <v>700</v>
      </c>
      <c r="AT740">
        <v>736</v>
      </c>
      <c r="AV740" t="str">
        <f t="shared" si="95"/>
        <v>Unlikely</v>
      </c>
      <c r="AX740" t="e">
        <f>IF(VLOOKUP($B740,'Draft List'!$D$4:$AC$2598,AX$3,FALSE)&lt;&gt;0,VLOOKUP($B740,'Draft List'!$D$4:$AC$2598,AX$3,FALSE),"")</f>
        <v>#N/A</v>
      </c>
      <c r="AY740" t="e">
        <f>IF(VLOOKUP($B740,'Draft List'!$D$4:$AC$2598,AY$3,FALSE)&lt;&gt;0,VLOOKUP($B740,'Draft List'!$D$4:$AC$2598,AY$3,FALSE),"")</f>
        <v>#N/A</v>
      </c>
      <c r="AZ740" t="e">
        <f>IF(VLOOKUP($B740,'Draft List'!$D$4:$AC$2598,AZ$3,FALSE)&lt;&gt;0,VLOOKUP($B740,'Draft List'!$D$4:$AC$2598,AZ$3,FALSE),"")</f>
        <v>#N/A</v>
      </c>
      <c r="BA740" t="e">
        <f>IF(VLOOKUP($B740,'Draft List'!$D$4:$AC$2598,BA$3,FALSE)&lt;&gt;0,VLOOKUP($B740,'Draft List'!$D$4:$AC$2598,BA$3,FALSE),"")</f>
        <v>#N/A</v>
      </c>
    </row>
    <row r="741" spans="1:53" hidden="1" x14ac:dyDescent="0.25">
      <c r="A741" t="str">
        <f t="shared" si="88"/>
        <v>RPEdward Brandon24</v>
      </c>
      <c r="B741" t="e">
        <f>VLOOKUP($A741,draft_listing_batters_stats!$A$1:$B$1324,2,FALSE)</f>
        <v>#N/A</v>
      </c>
      <c r="C741" s="1" t="s">
        <v>885</v>
      </c>
      <c r="D741" s="1" t="s">
        <v>432</v>
      </c>
      <c r="E741" s="1" t="s">
        <v>913</v>
      </c>
      <c r="F741" s="1">
        <v>24</v>
      </c>
      <c r="G741" s="1" t="s">
        <v>44</v>
      </c>
      <c r="H741" s="1" t="s">
        <v>44</v>
      </c>
      <c r="I741" s="1" t="s">
        <v>54</v>
      </c>
      <c r="J741" s="24" t="s">
        <v>54</v>
      </c>
      <c r="K741" s="1" t="s">
        <v>46</v>
      </c>
      <c r="L741" s="24" t="s">
        <v>47</v>
      </c>
      <c r="M741" s="1">
        <v>2</v>
      </c>
      <c r="N741" s="1">
        <v>2</v>
      </c>
      <c r="O741" s="1">
        <v>1</v>
      </c>
      <c r="P741" s="1">
        <v>1</v>
      </c>
      <c r="Q741" s="24">
        <v>2</v>
      </c>
      <c r="R741" s="1">
        <v>2</v>
      </c>
      <c r="S741" s="1">
        <v>2</v>
      </c>
      <c r="T741" s="1">
        <v>1</v>
      </c>
      <c r="U741" s="1">
        <v>1</v>
      </c>
      <c r="V741" s="24">
        <v>3</v>
      </c>
      <c r="W741" s="1">
        <v>7</v>
      </c>
      <c r="X741" s="1">
        <v>3</v>
      </c>
      <c r="Y741" s="24">
        <v>1</v>
      </c>
      <c r="Z741" s="1" t="s">
        <v>48</v>
      </c>
      <c r="AA741" s="1" t="s">
        <v>48</v>
      </c>
      <c r="AB741" s="1" t="s">
        <v>48</v>
      </c>
      <c r="AC741" s="1" t="s">
        <v>48</v>
      </c>
      <c r="AD741" s="1" t="s">
        <v>48</v>
      </c>
      <c r="AE741" s="1" t="s">
        <v>48</v>
      </c>
      <c r="AF741" s="1" t="s">
        <v>48</v>
      </c>
      <c r="AG741" s="24" t="s">
        <v>48</v>
      </c>
      <c r="AH741" s="1">
        <v>7</v>
      </c>
      <c r="AI741" s="1">
        <v>9</v>
      </c>
      <c r="AJ741" s="24">
        <v>7</v>
      </c>
      <c r="AK741" s="36" t="s">
        <v>50</v>
      </c>
      <c r="AL741" s="9">
        <f t="shared" si="89"/>
        <v>-1.6707112941891105</v>
      </c>
      <c r="AM741" s="9">
        <f t="shared" si="90"/>
        <v>-1.6306949543720271</v>
      </c>
      <c r="AN741">
        <f t="shared" si="91"/>
        <v>3</v>
      </c>
      <c r="AO741" s="6">
        <f t="shared" si="92"/>
        <v>0</v>
      </c>
      <c r="AP741" s="9">
        <f>($AL$3*AL741+$AM$3*AM741+$AN$3*AN741+$AO$3*AO741)+$K$3*VLOOKUP(K741,COND!$A$2:$C$7,2,FALSE)+$L$3*VLOOKUP(L741,COND!$A$2:$C$7,3,FALSE)</f>
        <v>-9.3354105818832362</v>
      </c>
      <c r="AQ741" s="28">
        <f t="shared" si="93"/>
        <v>-0.91635155243988353</v>
      </c>
      <c r="AR741" t="str">
        <f t="shared" si="94"/>
        <v>DH</v>
      </c>
      <c r="AS741">
        <v>700</v>
      </c>
      <c r="AT741">
        <v>737</v>
      </c>
      <c r="AV741" t="str">
        <f t="shared" si="95"/>
        <v>Unlikely</v>
      </c>
      <c r="AX741" t="e">
        <f>IF(VLOOKUP($B741,'Draft List'!$D$4:$AC$2598,AX$3,FALSE)&lt;&gt;0,VLOOKUP($B741,'Draft List'!$D$4:$AC$2598,AX$3,FALSE),"")</f>
        <v>#N/A</v>
      </c>
      <c r="AY741" t="e">
        <f>IF(VLOOKUP($B741,'Draft List'!$D$4:$AC$2598,AY$3,FALSE)&lt;&gt;0,VLOOKUP($B741,'Draft List'!$D$4:$AC$2598,AY$3,FALSE),"")</f>
        <v>#N/A</v>
      </c>
      <c r="AZ741" t="e">
        <f>IF(VLOOKUP($B741,'Draft List'!$D$4:$AC$2598,AZ$3,FALSE)&lt;&gt;0,VLOOKUP($B741,'Draft List'!$D$4:$AC$2598,AZ$3,FALSE),"")</f>
        <v>#N/A</v>
      </c>
      <c r="BA741" t="e">
        <f>IF(VLOOKUP($B741,'Draft List'!$D$4:$AC$2598,BA$3,FALSE)&lt;&gt;0,VLOOKUP($B741,'Draft List'!$D$4:$AC$2598,BA$3,FALSE),"")</f>
        <v>#N/A</v>
      </c>
    </row>
    <row r="742" spans="1:53" hidden="1" x14ac:dyDescent="0.25">
      <c r="A742" t="str">
        <f t="shared" si="88"/>
        <v>1BWilliam Coates22</v>
      </c>
      <c r="B742">
        <f>VLOOKUP($A742,draft_listing_batters_stats!$A$1:$B$1324,2,FALSE)</f>
        <v>13278</v>
      </c>
      <c r="C742" s="1" t="s">
        <v>94</v>
      </c>
      <c r="D742" s="1" t="s">
        <v>227</v>
      </c>
      <c r="E742" s="1" t="s">
        <v>1096</v>
      </c>
      <c r="F742" s="1">
        <v>22</v>
      </c>
      <c r="G742" s="1" t="s">
        <v>44</v>
      </c>
      <c r="H742" s="1" t="s">
        <v>44</v>
      </c>
      <c r="I742" s="1" t="s">
        <v>54</v>
      </c>
      <c r="J742" s="24" t="s">
        <v>54</v>
      </c>
      <c r="K742" s="1" t="s">
        <v>46</v>
      </c>
      <c r="L742" s="24" t="s">
        <v>46</v>
      </c>
      <c r="M742" s="1">
        <v>1</v>
      </c>
      <c r="N742" s="1">
        <v>1</v>
      </c>
      <c r="O742" s="1">
        <v>1</v>
      </c>
      <c r="P742" s="1">
        <v>3</v>
      </c>
      <c r="Q742" s="24">
        <v>2</v>
      </c>
      <c r="R742" s="1">
        <v>1</v>
      </c>
      <c r="S742" s="1">
        <v>1</v>
      </c>
      <c r="T742" s="1">
        <v>1</v>
      </c>
      <c r="U742" s="1">
        <v>6</v>
      </c>
      <c r="V742" s="24">
        <v>2</v>
      </c>
      <c r="W742" s="1">
        <v>7</v>
      </c>
      <c r="X742" s="1">
        <v>1</v>
      </c>
      <c r="Y742" s="24">
        <v>1</v>
      </c>
      <c r="Z742" s="1" t="s">
        <v>48</v>
      </c>
      <c r="AA742" s="1" t="s">
        <v>48</v>
      </c>
      <c r="AB742" s="1" t="s">
        <v>48</v>
      </c>
      <c r="AC742" s="1" t="s">
        <v>48</v>
      </c>
      <c r="AD742" s="1" t="s">
        <v>48</v>
      </c>
      <c r="AE742" s="1" t="s">
        <v>48</v>
      </c>
      <c r="AF742" s="1" t="s">
        <v>48</v>
      </c>
      <c r="AG742" s="24" t="s">
        <v>48</v>
      </c>
      <c r="AH742" s="1">
        <v>1</v>
      </c>
      <c r="AI742" s="1">
        <v>1</v>
      </c>
      <c r="AJ742" s="24">
        <v>1</v>
      </c>
      <c r="AK742" s="36" t="s">
        <v>843</v>
      </c>
      <c r="AL742" s="9">
        <f t="shared" si="89"/>
        <v>-1.8649079099913264</v>
      </c>
      <c r="AM742" s="9">
        <f t="shared" si="90"/>
        <v>-1.5957792599625833</v>
      </c>
      <c r="AN742">
        <f t="shared" si="91"/>
        <v>0</v>
      </c>
      <c r="AO742" s="6">
        <f t="shared" si="92"/>
        <v>0</v>
      </c>
      <c r="AP742" s="9">
        <f>($AL$3*AL742+$AM$3*AM742+$AN$3*AN742+$AO$3*AO742)+$K$3*VLOOKUP(K742,COND!$A$2:$C$7,2,FALSE)+$L$3*VLOOKUP(L742,COND!$A$2:$C$7,3,FALSE)</f>
        <v>-9.3358419105501333</v>
      </c>
      <c r="AQ742" s="28">
        <f t="shared" si="93"/>
        <v>-0.9164130497384283</v>
      </c>
      <c r="AR742" t="str">
        <f t="shared" si="94"/>
        <v>DH</v>
      </c>
      <c r="AS742">
        <v>700</v>
      </c>
      <c r="AT742">
        <v>738</v>
      </c>
      <c r="AV742" t="str">
        <f t="shared" si="95"/>
        <v>Unlikely</v>
      </c>
      <c r="AX742" t="str">
        <f>IF(VLOOKUP($B742,'Draft List'!$D$4:$AC$2598,AX$3,FALSE)&lt;&gt;0,VLOOKUP($B742,'Draft List'!$D$4:$AC$2598,AX$3,FALSE),"")</f>
        <v/>
      </c>
      <c r="AY742" t="str">
        <f>IF(VLOOKUP($B742,'Draft List'!$D$4:$AC$2598,AY$3,FALSE)&lt;&gt;0,VLOOKUP($B742,'Draft List'!$D$4:$AC$2598,AY$3,FALSE),"")</f>
        <v/>
      </c>
      <c r="AZ742" t="str">
        <f>IF(VLOOKUP($B742,'Draft List'!$D$4:$AC$2598,AZ$3,FALSE)&lt;&gt;0,VLOOKUP($B742,'Draft List'!$D$4:$AC$2598,AZ$3,FALSE),"")</f>
        <v/>
      </c>
      <c r="BA742" t="str">
        <f>IF(VLOOKUP($B742,'Draft List'!$D$4:$AC$2598,BA$3,FALSE)&lt;&gt;0,VLOOKUP($B742,'Draft List'!$D$4:$AC$2598,BA$3,FALSE),"")</f>
        <v/>
      </c>
    </row>
    <row r="743" spans="1:53" hidden="1" x14ac:dyDescent="0.25">
      <c r="A743" t="str">
        <f t="shared" si="88"/>
        <v>RPShichirobei Kumagai24</v>
      </c>
      <c r="B743" t="e">
        <f>VLOOKUP($A743,draft_listing_batters_stats!$A$1:$B$1324,2,FALSE)</f>
        <v>#N/A</v>
      </c>
      <c r="C743" s="1" t="s">
        <v>885</v>
      </c>
      <c r="D743" s="1" t="s">
        <v>1334</v>
      </c>
      <c r="E743" s="1" t="s">
        <v>1335</v>
      </c>
      <c r="F743" s="1">
        <v>24</v>
      </c>
      <c r="G743" s="1" t="s">
        <v>44</v>
      </c>
      <c r="H743" s="1" t="s">
        <v>44</v>
      </c>
      <c r="I743" s="1" t="s">
        <v>54</v>
      </c>
      <c r="J743" s="24" t="s">
        <v>54</v>
      </c>
      <c r="K743" s="1" t="s">
        <v>47</v>
      </c>
      <c r="L743" s="24" t="s">
        <v>51</v>
      </c>
      <c r="M743" s="1">
        <v>2</v>
      </c>
      <c r="N743" s="1">
        <v>1</v>
      </c>
      <c r="O743" s="1">
        <v>2</v>
      </c>
      <c r="P743" s="1">
        <v>1</v>
      </c>
      <c r="Q743" s="24">
        <v>2</v>
      </c>
      <c r="R743" s="1">
        <v>2</v>
      </c>
      <c r="S743" s="1">
        <v>1</v>
      </c>
      <c r="T743" s="1">
        <v>2</v>
      </c>
      <c r="U743" s="1">
        <v>1</v>
      </c>
      <c r="V743" s="24">
        <v>3</v>
      </c>
      <c r="W743" s="1">
        <v>4</v>
      </c>
      <c r="X743" s="1">
        <v>2</v>
      </c>
      <c r="Y743" s="24">
        <v>1</v>
      </c>
      <c r="Z743" s="1" t="s">
        <v>48</v>
      </c>
      <c r="AA743" s="1" t="s">
        <v>48</v>
      </c>
      <c r="AB743" s="1" t="s">
        <v>48</v>
      </c>
      <c r="AC743" s="1" t="s">
        <v>48</v>
      </c>
      <c r="AD743" s="1" t="s">
        <v>48</v>
      </c>
      <c r="AE743" s="1" t="s">
        <v>48</v>
      </c>
      <c r="AF743" s="1" t="s">
        <v>48</v>
      </c>
      <c r="AG743" s="24" t="s">
        <v>48</v>
      </c>
      <c r="AH743" s="1">
        <v>4</v>
      </c>
      <c r="AI743" s="1">
        <v>3</v>
      </c>
      <c r="AJ743" s="24">
        <v>5</v>
      </c>
      <c r="AK743" s="36" t="s">
        <v>50</v>
      </c>
      <c r="AL743" s="9">
        <f t="shared" si="89"/>
        <v>-1.6387096797839125</v>
      </c>
      <c r="AM743" s="9">
        <f t="shared" si="90"/>
        <v>-1.5986933399668291</v>
      </c>
      <c r="AN743">
        <f t="shared" si="91"/>
        <v>0</v>
      </c>
      <c r="AO743" s="6">
        <f t="shared" si="92"/>
        <v>0</v>
      </c>
      <c r="AP743" s="9">
        <f>($AL$3*AL743+$AM$3*AM743+$AN$3*AN743+$AO$3*AO743)+$K$3*VLOOKUP(K743,COND!$A$2:$C$7,2,FALSE)+$L$3*VLOOKUP(L743,COND!$A$2:$C$7,3,FALSE)</f>
        <v>-9.3481910475803396</v>
      </c>
      <c r="AQ743" s="28">
        <f t="shared" si="93"/>
        <v>-0.91817374552565656</v>
      </c>
      <c r="AR743" t="str">
        <f t="shared" si="94"/>
        <v>DH</v>
      </c>
      <c r="AS743">
        <v>700</v>
      </c>
      <c r="AT743">
        <v>739</v>
      </c>
      <c r="AV743" t="str">
        <f t="shared" si="95"/>
        <v>Unlikely</v>
      </c>
      <c r="AX743" t="e">
        <f>IF(VLOOKUP($B743,'Draft List'!$D$4:$AC$2598,AX$3,FALSE)&lt;&gt;0,VLOOKUP($B743,'Draft List'!$D$4:$AC$2598,AX$3,FALSE),"")</f>
        <v>#N/A</v>
      </c>
      <c r="AY743" t="e">
        <f>IF(VLOOKUP($B743,'Draft List'!$D$4:$AC$2598,AY$3,FALSE)&lt;&gt;0,VLOOKUP($B743,'Draft List'!$D$4:$AC$2598,AY$3,FALSE),"")</f>
        <v>#N/A</v>
      </c>
      <c r="AZ743" t="e">
        <f>IF(VLOOKUP($B743,'Draft List'!$D$4:$AC$2598,AZ$3,FALSE)&lt;&gt;0,VLOOKUP($B743,'Draft List'!$D$4:$AC$2598,AZ$3,FALSE),"")</f>
        <v>#N/A</v>
      </c>
      <c r="BA743" t="e">
        <f>IF(VLOOKUP($B743,'Draft List'!$D$4:$AC$2598,BA$3,FALSE)&lt;&gt;0,VLOOKUP($B743,'Draft List'!$D$4:$AC$2598,BA$3,FALSE),"")</f>
        <v>#N/A</v>
      </c>
    </row>
    <row r="744" spans="1:53" hidden="1" x14ac:dyDescent="0.25">
      <c r="A744" t="str">
        <f t="shared" si="88"/>
        <v>RPCristóbal Serrano22</v>
      </c>
      <c r="B744" t="e">
        <f>VLOOKUP($A744,draft_listing_batters_stats!$A$1:$B$1324,2,FALSE)</f>
        <v>#N/A</v>
      </c>
      <c r="C744" s="1" t="s">
        <v>885</v>
      </c>
      <c r="D744" s="1" t="s">
        <v>1639</v>
      </c>
      <c r="E744" s="1" t="s">
        <v>1640</v>
      </c>
      <c r="F744" s="1">
        <v>22</v>
      </c>
      <c r="G744" s="1" t="s">
        <v>58</v>
      </c>
      <c r="H744" s="1" t="s">
        <v>58</v>
      </c>
      <c r="I744" s="1" t="s">
        <v>54</v>
      </c>
      <c r="J744" s="24" t="s">
        <v>54</v>
      </c>
      <c r="K744" s="1" t="s">
        <v>47</v>
      </c>
      <c r="L744" s="24" t="s">
        <v>46</v>
      </c>
      <c r="M744" s="1">
        <v>1</v>
      </c>
      <c r="N744" s="1">
        <v>4</v>
      </c>
      <c r="O744" s="1">
        <v>2</v>
      </c>
      <c r="P744" s="1">
        <v>2</v>
      </c>
      <c r="Q744" s="24">
        <v>1</v>
      </c>
      <c r="R744" s="1">
        <v>1</v>
      </c>
      <c r="S744" s="1">
        <v>4</v>
      </c>
      <c r="T744" s="1">
        <v>4</v>
      </c>
      <c r="U744" s="1">
        <v>2</v>
      </c>
      <c r="V744" s="24">
        <v>1</v>
      </c>
      <c r="W744" s="1">
        <v>2</v>
      </c>
      <c r="X744" s="1">
        <v>1</v>
      </c>
      <c r="Y744" s="24">
        <v>1</v>
      </c>
      <c r="Z744" s="1" t="s">
        <v>48</v>
      </c>
      <c r="AA744" s="1" t="s">
        <v>48</v>
      </c>
      <c r="AB744" s="1" t="s">
        <v>48</v>
      </c>
      <c r="AC744" s="1" t="s">
        <v>48</v>
      </c>
      <c r="AD744" s="1" t="s">
        <v>48</v>
      </c>
      <c r="AE744" s="1" t="s">
        <v>48</v>
      </c>
      <c r="AF744" s="1" t="s">
        <v>48</v>
      </c>
      <c r="AG744" s="24" t="s">
        <v>48</v>
      </c>
      <c r="AH744" s="1">
        <v>2</v>
      </c>
      <c r="AI744" s="1">
        <v>1</v>
      </c>
      <c r="AJ744" s="24">
        <v>2</v>
      </c>
      <c r="AK744" s="36" t="s">
        <v>872</v>
      </c>
      <c r="AL744" s="9">
        <f t="shared" si="89"/>
        <v>-1.758392666937979</v>
      </c>
      <c r="AM744" s="9">
        <f t="shared" si="90"/>
        <v>-1.5922696788901758</v>
      </c>
      <c r="AN744">
        <f t="shared" si="91"/>
        <v>0</v>
      </c>
      <c r="AO744" s="6">
        <f t="shared" si="92"/>
        <v>0</v>
      </c>
      <c r="AP744" s="9">
        <f>($AL$3*AL744+$AM$3*AM744+$AN$3*AN744+$AO$3*AO744)+$K$3*VLOOKUP(K744,COND!$A$2:$C$7,2,FALSE)+$L$3*VLOOKUP(L744,COND!$A$2:$C$7,3,FALSE)</f>
        <v>-9.3830754133759076</v>
      </c>
      <c r="AQ744" s="28">
        <f t="shared" si="93"/>
        <v>-0.92314743362597873</v>
      </c>
      <c r="AR744" t="str">
        <f t="shared" si="94"/>
        <v>DH</v>
      </c>
      <c r="AS744">
        <v>700</v>
      </c>
      <c r="AT744">
        <v>740</v>
      </c>
      <c r="AV744" t="str">
        <f t="shared" si="95"/>
        <v>Unlikely</v>
      </c>
      <c r="AX744" t="e">
        <f>IF(VLOOKUP($B744,'Draft List'!$D$4:$AC$2598,AX$3,FALSE)&lt;&gt;0,VLOOKUP($B744,'Draft List'!$D$4:$AC$2598,AX$3,FALSE),"")</f>
        <v>#N/A</v>
      </c>
      <c r="AY744" t="e">
        <f>IF(VLOOKUP($B744,'Draft List'!$D$4:$AC$2598,AY$3,FALSE)&lt;&gt;0,VLOOKUP($B744,'Draft List'!$D$4:$AC$2598,AY$3,FALSE),"")</f>
        <v>#N/A</v>
      </c>
      <c r="AZ744" t="e">
        <f>IF(VLOOKUP($B744,'Draft List'!$D$4:$AC$2598,AZ$3,FALSE)&lt;&gt;0,VLOOKUP($B744,'Draft List'!$D$4:$AC$2598,AZ$3,FALSE),"")</f>
        <v>#N/A</v>
      </c>
      <c r="BA744" t="e">
        <f>IF(VLOOKUP($B744,'Draft List'!$D$4:$AC$2598,BA$3,FALSE)&lt;&gt;0,VLOOKUP($B744,'Draft List'!$D$4:$AC$2598,BA$3,FALSE),"")</f>
        <v>#N/A</v>
      </c>
    </row>
    <row r="745" spans="1:53" hidden="1" x14ac:dyDescent="0.25">
      <c r="A745" t="str">
        <f t="shared" si="88"/>
        <v>RPKiichi Mizuno18</v>
      </c>
      <c r="B745" t="e">
        <f>VLOOKUP($A745,draft_listing_batters_stats!$A$1:$B$1324,2,FALSE)</f>
        <v>#N/A</v>
      </c>
      <c r="C745" s="1" t="s">
        <v>885</v>
      </c>
      <c r="D745" s="1" t="s">
        <v>1256</v>
      </c>
      <c r="E745" s="1" t="s">
        <v>1454</v>
      </c>
      <c r="F745" s="1">
        <v>18</v>
      </c>
      <c r="G745" s="1" t="s">
        <v>58</v>
      </c>
      <c r="H745" s="1" t="s">
        <v>58</v>
      </c>
      <c r="I745" s="1" t="s">
        <v>54</v>
      </c>
      <c r="J745" s="24" t="s">
        <v>54</v>
      </c>
      <c r="K745" s="1" t="s">
        <v>47</v>
      </c>
      <c r="L745" s="24" t="s">
        <v>46</v>
      </c>
      <c r="M745" s="1">
        <v>1</v>
      </c>
      <c r="N745" s="1">
        <v>2</v>
      </c>
      <c r="O745" s="1">
        <v>1</v>
      </c>
      <c r="P745" s="1">
        <v>1</v>
      </c>
      <c r="Q745" s="24">
        <v>1</v>
      </c>
      <c r="R745" s="1">
        <v>2</v>
      </c>
      <c r="S745" s="1">
        <v>2</v>
      </c>
      <c r="T745" s="1">
        <v>1</v>
      </c>
      <c r="U745" s="1">
        <v>1</v>
      </c>
      <c r="V745" s="24">
        <v>4</v>
      </c>
      <c r="W745" s="1">
        <v>3</v>
      </c>
      <c r="X745" s="1">
        <v>2</v>
      </c>
      <c r="Y745" s="24">
        <v>1</v>
      </c>
      <c r="Z745" s="1" t="s">
        <v>48</v>
      </c>
      <c r="AA745" s="1" t="s">
        <v>48</v>
      </c>
      <c r="AB745" s="1" t="s">
        <v>48</v>
      </c>
      <c r="AC745" s="1" t="s">
        <v>48</v>
      </c>
      <c r="AD745" s="1" t="s">
        <v>48</v>
      </c>
      <c r="AE745" s="1" t="s">
        <v>48</v>
      </c>
      <c r="AF745" s="1" t="s">
        <v>48</v>
      </c>
      <c r="AG745" s="24" t="s">
        <v>48</v>
      </c>
      <c r="AH745" s="1">
        <v>1</v>
      </c>
      <c r="AI745" s="1">
        <v>1</v>
      </c>
      <c r="AJ745" s="24">
        <v>1</v>
      </c>
      <c r="AK745" s="36" t="s">
        <v>832</v>
      </c>
      <c r="AL745" s="9">
        <f t="shared" si="89"/>
        <v>-2.0332834702088682</v>
      </c>
      <c r="AM745" s="9">
        <f t="shared" si="90"/>
        <v>-1.5906786145549436</v>
      </c>
      <c r="AN745">
        <f t="shared" si="91"/>
        <v>0</v>
      </c>
      <c r="AO745" s="6">
        <f t="shared" si="92"/>
        <v>0</v>
      </c>
      <c r="AP745" s="9">
        <f>($AL$3*AL745+$AM$3*AM745+$AN$3*AN745+$AO$3*AO745)+$K$3*VLOOKUP(K745,COND!$A$2:$C$7,2,FALSE)+$L$3*VLOOKUP(L745,COND!$A$2:$C$7,3,FALSE)</f>
        <v>-9.3914717216802099</v>
      </c>
      <c r="AQ745" s="28">
        <f t="shared" si="93"/>
        <v>-0.92434454923199183</v>
      </c>
      <c r="AR745" t="str">
        <f t="shared" si="94"/>
        <v>DH</v>
      </c>
      <c r="AS745">
        <v>700</v>
      </c>
      <c r="AT745">
        <v>741</v>
      </c>
      <c r="AV745" t="str">
        <f t="shared" si="95"/>
        <v>Unlikely</v>
      </c>
      <c r="AX745" t="e">
        <f>IF(VLOOKUP($B745,'Draft List'!$D$4:$AC$2598,AX$3,FALSE)&lt;&gt;0,VLOOKUP($B745,'Draft List'!$D$4:$AC$2598,AX$3,FALSE),"")</f>
        <v>#N/A</v>
      </c>
      <c r="AY745" t="e">
        <f>IF(VLOOKUP($B745,'Draft List'!$D$4:$AC$2598,AY$3,FALSE)&lt;&gt;0,VLOOKUP($B745,'Draft List'!$D$4:$AC$2598,AY$3,FALSE),"")</f>
        <v>#N/A</v>
      </c>
      <c r="AZ745" t="e">
        <f>IF(VLOOKUP($B745,'Draft List'!$D$4:$AC$2598,AZ$3,FALSE)&lt;&gt;0,VLOOKUP($B745,'Draft List'!$D$4:$AC$2598,AZ$3,FALSE),"")</f>
        <v>#N/A</v>
      </c>
      <c r="BA745" t="e">
        <f>IF(VLOOKUP($B745,'Draft List'!$D$4:$AC$2598,BA$3,FALSE)&lt;&gt;0,VLOOKUP($B745,'Draft List'!$D$4:$AC$2598,BA$3,FALSE),"")</f>
        <v>#N/A</v>
      </c>
    </row>
    <row r="746" spans="1:53" hidden="1" x14ac:dyDescent="0.25">
      <c r="A746" t="str">
        <f t="shared" si="88"/>
        <v>SPAshton Gilbert18</v>
      </c>
      <c r="B746" t="e">
        <f>VLOOKUP($A746,draft_listing_batters_stats!$A$1:$B$1324,2,FALSE)</f>
        <v>#N/A</v>
      </c>
      <c r="C746" s="1" t="s">
        <v>25</v>
      </c>
      <c r="D746" s="1" t="s">
        <v>1193</v>
      </c>
      <c r="E746" s="1" t="s">
        <v>604</v>
      </c>
      <c r="F746" s="1">
        <v>18</v>
      </c>
      <c r="G746" s="1" t="s">
        <v>44</v>
      </c>
      <c r="H746" s="1" t="s">
        <v>44</v>
      </c>
      <c r="I746" s="1" t="s">
        <v>54</v>
      </c>
      <c r="J746" s="24" t="s">
        <v>54</v>
      </c>
      <c r="K746" s="1" t="s">
        <v>46</v>
      </c>
      <c r="L746" s="24" t="s">
        <v>46</v>
      </c>
      <c r="M746" s="1">
        <v>1</v>
      </c>
      <c r="N746" s="1">
        <v>1</v>
      </c>
      <c r="O746" s="1">
        <v>1</v>
      </c>
      <c r="P746" s="1">
        <v>1</v>
      </c>
      <c r="Q746" s="24">
        <v>2</v>
      </c>
      <c r="R746" s="1">
        <v>1</v>
      </c>
      <c r="S746" s="1">
        <v>4</v>
      </c>
      <c r="T746" s="1">
        <v>4</v>
      </c>
      <c r="U746" s="1">
        <v>1</v>
      </c>
      <c r="V746" s="24">
        <v>3</v>
      </c>
      <c r="W746" s="1">
        <v>3</v>
      </c>
      <c r="X746" s="1">
        <v>5</v>
      </c>
      <c r="Y746" s="24">
        <v>1</v>
      </c>
      <c r="Z746" s="1" t="s">
        <v>48</v>
      </c>
      <c r="AA746" s="1" t="s">
        <v>48</v>
      </c>
      <c r="AB746" s="1" t="s">
        <v>48</v>
      </c>
      <c r="AC746" s="1" t="s">
        <v>48</v>
      </c>
      <c r="AD746" s="1" t="s">
        <v>48</v>
      </c>
      <c r="AE746" s="1" t="s">
        <v>48</v>
      </c>
      <c r="AF746" s="1" t="s">
        <v>48</v>
      </c>
      <c r="AG746" s="24" t="s">
        <v>48</v>
      </c>
      <c r="AH746" s="1">
        <v>1</v>
      </c>
      <c r="AI746" s="1">
        <v>1</v>
      </c>
      <c r="AJ746" s="24">
        <v>2</v>
      </c>
      <c r="AK746" s="36" t="s">
        <v>839</v>
      </c>
      <c r="AL746" s="9">
        <f t="shared" si="89"/>
        <v>-2.0443270100104884</v>
      </c>
      <c r="AM746" s="9">
        <f t="shared" si="90"/>
        <v>-1.60194654926559</v>
      </c>
      <c r="AN746">
        <f t="shared" si="91"/>
        <v>0</v>
      </c>
      <c r="AO746" s="6">
        <f t="shared" si="92"/>
        <v>0</v>
      </c>
      <c r="AP746" s="9">
        <f>($AL$3*AL746+$AM$3*AM746+$AN$3*AN746+$AO$3*AO746)+$K$3*VLOOKUP(K746,COND!$A$2:$C$7,2,FALSE)+$L$3*VLOOKUP(L746,COND!$A$2:$C$7,3,FALSE)</f>
        <v>-9.4277912921881288</v>
      </c>
      <c r="AQ746" s="28">
        <f t="shared" si="93"/>
        <v>-0.92952286368674386</v>
      </c>
      <c r="AR746" t="str">
        <f t="shared" si="94"/>
        <v>DH</v>
      </c>
      <c r="AS746">
        <v>700</v>
      </c>
      <c r="AT746">
        <v>742</v>
      </c>
      <c r="AV746" t="str">
        <f t="shared" si="95"/>
        <v>Unlikely</v>
      </c>
      <c r="AX746" t="e">
        <f>IF(VLOOKUP($B746,'Draft List'!$D$4:$AC$2598,AX$3,FALSE)&lt;&gt;0,VLOOKUP($B746,'Draft List'!$D$4:$AC$2598,AX$3,FALSE),"")</f>
        <v>#N/A</v>
      </c>
      <c r="AY746" t="e">
        <f>IF(VLOOKUP($B746,'Draft List'!$D$4:$AC$2598,AY$3,FALSE)&lt;&gt;0,VLOOKUP($B746,'Draft List'!$D$4:$AC$2598,AY$3,FALSE),"")</f>
        <v>#N/A</v>
      </c>
      <c r="AZ746" t="e">
        <f>IF(VLOOKUP($B746,'Draft List'!$D$4:$AC$2598,AZ$3,FALSE)&lt;&gt;0,VLOOKUP($B746,'Draft List'!$D$4:$AC$2598,AZ$3,FALSE),"")</f>
        <v>#N/A</v>
      </c>
      <c r="BA746" t="e">
        <f>IF(VLOOKUP($B746,'Draft List'!$D$4:$AC$2598,BA$3,FALSE)&lt;&gt;0,VLOOKUP($B746,'Draft List'!$D$4:$AC$2598,BA$3,FALSE),"")</f>
        <v>#N/A</v>
      </c>
    </row>
    <row r="747" spans="1:53" hidden="1" x14ac:dyDescent="0.25">
      <c r="A747" t="str">
        <f t="shared" si="88"/>
        <v>LFTyler Hughes21</v>
      </c>
      <c r="B747">
        <f>VLOOKUP($A747,draft_listing_batters_stats!$A$1:$B$1324,2,FALSE)</f>
        <v>9063</v>
      </c>
      <c r="C747" s="1" t="s">
        <v>55</v>
      </c>
      <c r="D747" s="1" t="s">
        <v>509</v>
      </c>
      <c r="E747" s="1" t="s">
        <v>558</v>
      </c>
      <c r="F747" s="1">
        <v>21</v>
      </c>
      <c r="G747" s="1" t="s">
        <v>58</v>
      </c>
      <c r="H747" s="1" t="s">
        <v>58</v>
      </c>
      <c r="I747" s="1" t="s">
        <v>54</v>
      </c>
      <c r="J747" s="24" t="s">
        <v>54</v>
      </c>
      <c r="K747" s="1" t="s">
        <v>46</v>
      </c>
      <c r="L747" s="24" t="s">
        <v>46</v>
      </c>
      <c r="M747" s="1">
        <v>1</v>
      </c>
      <c r="N747" s="1">
        <v>2</v>
      </c>
      <c r="O747" s="1">
        <v>3</v>
      </c>
      <c r="P747" s="1">
        <v>2</v>
      </c>
      <c r="Q747" s="24">
        <v>1</v>
      </c>
      <c r="R747" s="1">
        <v>1</v>
      </c>
      <c r="S747" s="1">
        <v>2</v>
      </c>
      <c r="T747" s="1">
        <v>3</v>
      </c>
      <c r="U747" s="1">
        <v>3</v>
      </c>
      <c r="V747" s="24">
        <v>1</v>
      </c>
      <c r="W747" s="1">
        <v>2</v>
      </c>
      <c r="X747" s="1">
        <v>6</v>
      </c>
      <c r="Y747" s="24">
        <v>1</v>
      </c>
      <c r="Z747" s="1" t="s">
        <v>48</v>
      </c>
      <c r="AA747" s="1" t="s">
        <v>48</v>
      </c>
      <c r="AB747" s="1" t="s">
        <v>48</v>
      </c>
      <c r="AC747" s="1" t="s">
        <v>48</v>
      </c>
      <c r="AD747" s="1" t="s">
        <v>48</v>
      </c>
      <c r="AE747" s="1">
        <v>4</v>
      </c>
      <c r="AF747" s="1">
        <v>1</v>
      </c>
      <c r="AG747" s="24">
        <v>1</v>
      </c>
      <c r="AH747" s="1">
        <v>9</v>
      </c>
      <c r="AI747" s="1">
        <v>10</v>
      </c>
      <c r="AJ747" s="24">
        <v>10</v>
      </c>
      <c r="AK747" s="36" t="s">
        <v>832</v>
      </c>
      <c r="AL747" s="9">
        <f t="shared" si="89"/>
        <v>-1.7774509321514844</v>
      </c>
      <c r="AM747" s="9">
        <f t="shared" si="90"/>
        <v>-1.6877413821419032</v>
      </c>
      <c r="AN747">
        <f t="shared" si="91"/>
        <v>6</v>
      </c>
      <c r="AO747" s="6">
        <f t="shared" si="92"/>
        <v>0</v>
      </c>
      <c r="AP747" s="9">
        <f>($AL$3*AL747+$AM$3*AM747+$AN$3*AN747+$AO$3*AO747)+$K$3*VLOOKUP(K747,COND!$A$2:$C$7,2,FALSE)+$L$3*VLOOKUP(L747,COND!$A$2:$C$7,3,FALSE)</f>
        <v>-9.4306416789179863</v>
      </c>
      <c r="AQ747" s="28">
        <f t="shared" si="93"/>
        <v>-0.92992926163139022</v>
      </c>
      <c r="AR747" t="str">
        <f t="shared" si="94"/>
        <v>LF</v>
      </c>
      <c r="AS747">
        <v>700</v>
      </c>
      <c r="AT747">
        <v>743</v>
      </c>
      <c r="AV747" t="str">
        <f t="shared" si="95"/>
        <v>Unlikely</v>
      </c>
      <c r="AX747" t="str">
        <f>IF(VLOOKUP($B747,'Draft List'!$D$4:$AC$2598,AX$3,FALSE)&lt;&gt;0,VLOOKUP($B747,'Draft List'!$D$4:$AC$2598,AX$3,FALSE),"")</f>
        <v/>
      </c>
      <c r="AY747" t="str">
        <f>IF(VLOOKUP($B747,'Draft List'!$D$4:$AC$2598,AY$3,FALSE)&lt;&gt;0,VLOOKUP($B747,'Draft List'!$D$4:$AC$2598,AY$3,FALSE),"")</f>
        <v/>
      </c>
      <c r="AZ747" t="str">
        <f>IF(VLOOKUP($B747,'Draft List'!$D$4:$AC$2598,AZ$3,FALSE)&lt;&gt;0,VLOOKUP($B747,'Draft List'!$D$4:$AC$2598,AZ$3,FALSE),"")</f>
        <v/>
      </c>
      <c r="BA747" t="str">
        <f>IF(VLOOKUP($B747,'Draft List'!$D$4:$AC$2598,BA$3,FALSE)&lt;&gt;0,VLOOKUP($B747,'Draft List'!$D$4:$AC$2598,BA$3,FALSE),"")</f>
        <v/>
      </c>
    </row>
    <row r="748" spans="1:53" hidden="1" x14ac:dyDescent="0.25">
      <c r="A748" t="str">
        <f t="shared" si="88"/>
        <v>SPWalt Fisher18</v>
      </c>
      <c r="B748" t="e">
        <f>VLOOKUP($A748,draft_listing_batters_stats!$A$1:$B$1324,2,FALSE)</f>
        <v>#N/A</v>
      </c>
      <c r="C748" s="1" t="s">
        <v>25</v>
      </c>
      <c r="D748" s="1" t="s">
        <v>749</v>
      </c>
      <c r="E748" s="1" t="s">
        <v>618</v>
      </c>
      <c r="F748" s="1">
        <v>18</v>
      </c>
      <c r="G748" s="1" t="s">
        <v>44</v>
      </c>
      <c r="H748" s="1" t="s">
        <v>44</v>
      </c>
      <c r="I748" s="1" t="s">
        <v>54</v>
      </c>
      <c r="J748" s="24" t="s">
        <v>54</v>
      </c>
      <c r="K748" s="1" t="s">
        <v>47</v>
      </c>
      <c r="L748" s="24" t="s">
        <v>46</v>
      </c>
      <c r="M748" s="1">
        <v>1</v>
      </c>
      <c r="N748" s="1">
        <v>1</v>
      </c>
      <c r="O748" s="1">
        <v>2</v>
      </c>
      <c r="P748" s="1">
        <v>1</v>
      </c>
      <c r="Q748" s="24">
        <v>1</v>
      </c>
      <c r="R748" s="1">
        <v>2</v>
      </c>
      <c r="S748" s="1">
        <v>1</v>
      </c>
      <c r="T748" s="1">
        <v>3</v>
      </c>
      <c r="U748" s="1">
        <v>1</v>
      </c>
      <c r="V748" s="24">
        <v>1</v>
      </c>
      <c r="W748" s="1">
        <v>4</v>
      </c>
      <c r="X748" s="1">
        <v>3</v>
      </c>
      <c r="Y748" s="24">
        <v>1</v>
      </c>
      <c r="Z748" s="1" t="s">
        <v>48</v>
      </c>
      <c r="AA748" s="1" t="s">
        <v>48</v>
      </c>
      <c r="AB748" s="1" t="s">
        <v>48</v>
      </c>
      <c r="AC748" s="1" t="s">
        <v>48</v>
      </c>
      <c r="AD748" s="1" t="s">
        <v>48</v>
      </c>
      <c r="AE748" s="1" t="s">
        <v>48</v>
      </c>
      <c r="AF748" s="1" t="s">
        <v>48</v>
      </c>
      <c r="AG748" s="24" t="s">
        <v>48</v>
      </c>
      <c r="AH748" s="1">
        <v>1</v>
      </c>
      <c r="AI748" s="1">
        <v>1</v>
      </c>
      <c r="AJ748" s="24">
        <v>1</v>
      </c>
      <c r="AK748" s="36" t="s">
        <v>881</v>
      </c>
      <c r="AL748" s="9">
        <f t="shared" si="89"/>
        <v>-2.0012818558036707</v>
      </c>
      <c r="AM748" s="9">
        <f t="shared" si="90"/>
        <v>-1.5956645255770943</v>
      </c>
      <c r="AN748">
        <f t="shared" si="91"/>
        <v>0</v>
      </c>
      <c r="AO748" s="6">
        <f t="shared" si="92"/>
        <v>0</v>
      </c>
      <c r="AP748" s="9">
        <f>($AL$3*AL748+$AM$3*AM748+$AN$3*AN748+$AO$3*AO748)+$K$3*VLOOKUP(K748,COND!$A$2:$C$7,2,FALSE)+$L$3*VLOOKUP(L748,COND!$A$2:$C$7,3,FALSE)</f>
        <v>-9.4481024925054999</v>
      </c>
      <c r="AQ748" s="28">
        <f t="shared" si="93"/>
        <v>-0.93241876197865448</v>
      </c>
      <c r="AR748" t="str">
        <f t="shared" si="94"/>
        <v>DH</v>
      </c>
      <c r="AS748">
        <v>700</v>
      </c>
      <c r="AT748">
        <v>744</v>
      </c>
      <c r="AV748" t="str">
        <f t="shared" si="95"/>
        <v>Unlikely</v>
      </c>
      <c r="AX748" t="e">
        <f>IF(VLOOKUP($B748,'Draft List'!$D$4:$AC$2598,AX$3,FALSE)&lt;&gt;0,VLOOKUP($B748,'Draft List'!$D$4:$AC$2598,AX$3,FALSE),"")</f>
        <v>#N/A</v>
      </c>
      <c r="AY748" t="e">
        <f>IF(VLOOKUP($B748,'Draft List'!$D$4:$AC$2598,AY$3,FALSE)&lt;&gt;0,VLOOKUP($B748,'Draft List'!$D$4:$AC$2598,AY$3,FALSE),"")</f>
        <v>#N/A</v>
      </c>
      <c r="AZ748" t="e">
        <f>IF(VLOOKUP($B748,'Draft List'!$D$4:$AC$2598,AZ$3,FALSE)&lt;&gt;0,VLOOKUP($B748,'Draft List'!$D$4:$AC$2598,AZ$3,FALSE),"")</f>
        <v>#N/A</v>
      </c>
      <c r="BA748" t="e">
        <f>IF(VLOOKUP($B748,'Draft List'!$D$4:$AC$2598,BA$3,FALSE)&lt;&gt;0,VLOOKUP($B748,'Draft List'!$D$4:$AC$2598,BA$3,FALSE),"")</f>
        <v>#N/A</v>
      </c>
    </row>
    <row r="749" spans="1:53" hidden="1" x14ac:dyDescent="0.25">
      <c r="A749" t="str">
        <f t="shared" si="88"/>
        <v>RPAlbert Burns24</v>
      </c>
      <c r="B749" t="e">
        <f>VLOOKUP($A749,draft_listing_batters_stats!$A$1:$B$1324,2,FALSE)</f>
        <v>#N/A</v>
      </c>
      <c r="C749" s="1" t="s">
        <v>885</v>
      </c>
      <c r="D749" s="1" t="s">
        <v>1007</v>
      </c>
      <c r="E749" s="1" t="s">
        <v>452</v>
      </c>
      <c r="F749" s="1">
        <v>24</v>
      </c>
      <c r="G749" s="1" t="s">
        <v>58</v>
      </c>
      <c r="H749" s="1" t="s">
        <v>58</v>
      </c>
      <c r="I749" s="1" t="s">
        <v>54</v>
      </c>
      <c r="J749" s="24" t="s">
        <v>54</v>
      </c>
      <c r="K749" s="1" t="s">
        <v>47</v>
      </c>
      <c r="L749" s="24" t="s">
        <v>47</v>
      </c>
      <c r="M749" s="1">
        <v>2</v>
      </c>
      <c r="N749" s="1">
        <v>1</v>
      </c>
      <c r="O749" s="1">
        <v>1</v>
      </c>
      <c r="P749" s="1">
        <v>1</v>
      </c>
      <c r="Q749" s="24">
        <v>1</v>
      </c>
      <c r="R749" s="1">
        <v>2</v>
      </c>
      <c r="S749" s="1">
        <v>2</v>
      </c>
      <c r="T749" s="1">
        <v>1</v>
      </c>
      <c r="U749" s="1">
        <v>1</v>
      </c>
      <c r="V749" s="24">
        <v>4</v>
      </c>
      <c r="W749" s="1">
        <v>5</v>
      </c>
      <c r="X749" s="1">
        <v>5</v>
      </c>
      <c r="Y749" s="24">
        <v>1</v>
      </c>
      <c r="Z749" s="1" t="s">
        <v>48</v>
      </c>
      <c r="AA749" s="1" t="s">
        <v>48</v>
      </c>
      <c r="AB749" s="1" t="s">
        <v>48</v>
      </c>
      <c r="AC749" s="1" t="s">
        <v>48</v>
      </c>
      <c r="AD749" s="1" t="s">
        <v>48</v>
      </c>
      <c r="AE749" s="1" t="s">
        <v>48</v>
      </c>
      <c r="AF749" s="1" t="s">
        <v>48</v>
      </c>
      <c r="AG749" s="24" t="s">
        <v>48</v>
      </c>
      <c r="AH749" s="1">
        <v>1</v>
      </c>
      <c r="AI749" s="1">
        <v>1</v>
      </c>
      <c r="AJ749" s="24">
        <v>1</v>
      </c>
      <c r="AK749" s="36" t="s">
        <v>50</v>
      </c>
      <c r="AL749" s="9">
        <f t="shared" si="89"/>
        <v>-1.7617875136248975</v>
      </c>
      <c r="AM749" s="9">
        <f t="shared" si="90"/>
        <v>-1.5906786145549436</v>
      </c>
      <c r="AN749">
        <f t="shared" si="91"/>
        <v>0</v>
      </c>
      <c r="AO749" s="6">
        <f t="shared" si="92"/>
        <v>0</v>
      </c>
      <c r="AP749" s="9">
        <f>($AL$3*AL749+$AM$3*AM749+$AN$3*AN749+$AO$3*AO749)+$K$3*VLOOKUP(K749,COND!$A$2:$C$7,2,FALSE)+$L$3*VLOOKUP(L749,COND!$A$2:$C$7,3,FALSE)</f>
        <v>-9.4643221260218127</v>
      </c>
      <c r="AQ749" s="28">
        <f t="shared" si="93"/>
        <v>-0.93473129931083443</v>
      </c>
      <c r="AR749" t="str">
        <f t="shared" si="94"/>
        <v>DH</v>
      </c>
      <c r="AS749">
        <v>700</v>
      </c>
      <c r="AT749">
        <v>745</v>
      </c>
      <c r="AV749" t="str">
        <f t="shared" si="95"/>
        <v>Unlikely</v>
      </c>
      <c r="AX749" t="e">
        <f>IF(VLOOKUP($B749,'Draft List'!$D$4:$AC$2598,AX$3,FALSE)&lt;&gt;0,VLOOKUP($B749,'Draft List'!$D$4:$AC$2598,AX$3,FALSE),"")</f>
        <v>#N/A</v>
      </c>
      <c r="AY749" t="e">
        <f>IF(VLOOKUP($B749,'Draft List'!$D$4:$AC$2598,AY$3,FALSE)&lt;&gt;0,VLOOKUP($B749,'Draft List'!$D$4:$AC$2598,AY$3,FALSE),"")</f>
        <v>#N/A</v>
      </c>
      <c r="AZ749" t="e">
        <f>IF(VLOOKUP($B749,'Draft List'!$D$4:$AC$2598,AZ$3,FALSE)&lt;&gt;0,VLOOKUP($B749,'Draft List'!$D$4:$AC$2598,AZ$3,FALSE),"")</f>
        <v>#N/A</v>
      </c>
      <c r="BA749" t="e">
        <f>IF(VLOOKUP($B749,'Draft List'!$D$4:$AC$2598,BA$3,FALSE)&lt;&gt;0,VLOOKUP($B749,'Draft List'!$D$4:$AC$2598,BA$3,FALSE),"")</f>
        <v>#N/A</v>
      </c>
    </row>
    <row r="750" spans="1:53" hidden="1" x14ac:dyDescent="0.25">
      <c r="A750" t="str">
        <f t="shared" si="88"/>
        <v>RPRamón Arellano23</v>
      </c>
      <c r="B750" t="e">
        <f>VLOOKUP($A750,draft_listing_batters_stats!$A$1:$B$1324,2,FALSE)</f>
        <v>#N/A</v>
      </c>
      <c r="C750" s="1" t="s">
        <v>885</v>
      </c>
      <c r="D750" s="1" t="s">
        <v>271</v>
      </c>
      <c r="E750" s="1" t="s">
        <v>1006</v>
      </c>
      <c r="F750" s="1">
        <v>23</v>
      </c>
      <c r="G750" s="1" t="s">
        <v>44</v>
      </c>
      <c r="H750" s="1" t="s">
        <v>44</v>
      </c>
      <c r="I750" s="1" t="s">
        <v>54</v>
      </c>
      <c r="J750" s="24" t="s">
        <v>54</v>
      </c>
      <c r="K750" s="1" t="s">
        <v>51</v>
      </c>
      <c r="L750" s="24" t="s">
        <v>51</v>
      </c>
      <c r="M750" s="1">
        <v>1</v>
      </c>
      <c r="N750" s="1">
        <v>2</v>
      </c>
      <c r="O750" s="1">
        <v>1</v>
      </c>
      <c r="P750" s="1">
        <v>1</v>
      </c>
      <c r="Q750" s="24">
        <v>1</v>
      </c>
      <c r="R750" s="1">
        <v>2</v>
      </c>
      <c r="S750" s="1">
        <v>2</v>
      </c>
      <c r="T750" s="1">
        <v>2</v>
      </c>
      <c r="U750" s="1">
        <v>1</v>
      </c>
      <c r="V750" s="24">
        <v>1</v>
      </c>
      <c r="W750" s="1">
        <v>6</v>
      </c>
      <c r="X750" s="1">
        <v>4</v>
      </c>
      <c r="Y750" s="24">
        <v>1</v>
      </c>
      <c r="Z750" s="1" t="s">
        <v>48</v>
      </c>
      <c r="AA750" s="1" t="s">
        <v>48</v>
      </c>
      <c r="AB750" s="1" t="s">
        <v>48</v>
      </c>
      <c r="AC750" s="1" t="s">
        <v>48</v>
      </c>
      <c r="AD750" s="1" t="s">
        <v>48</v>
      </c>
      <c r="AE750" s="1" t="s">
        <v>48</v>
      </c>
      <c r="AF750" s="1" t="s">
        <v>48</v>
      </c>
      <c r="AG750" s="24" t="s">
        <v>48</v>
      </c>
      <c r="AH750" s="1">
        <v>2</v>
      </c>
      <c r="AI750" s="1">
        <v>1</v>
      </c>
      <c r="AJ750" s="24">
        <v>1</v>
      </c>
      <c r="AK750" s="36" t="s">
        <v>48</v>
      </c>
      <c r="AL750" s="9">
        <f t="shared" si="89"/>
        <v>-2.0332834702088682</v>
      </c>
      <c r="AM750" s="9">
        <f t="shared" si="90"/>
        <v>-1.6276661399822923</v>
      </c>
      <c r="AN750">
        <f t="shared" si="91"/>
        <v>0</v>
      </c>
      <c r="AO750" s="6">
        <f t="shared" si="92"/>
        <v>0</v>
      </c>
      <c r="AP750" s="9">
        <f>($AL$3*AL750+$AM$3*AM750+$AN$3*AN750+$AO$3*AO750)+$K$3*VLOOKUP(K750,COND!$A$2:$C$7,2,FALSE)+$L$3*VLOOKUP(L750,COND!$A$2:$C$7,3,FALSE)</f>
        <v>-9.5353220268083945</v>
      </c>
      <c r="AQ750" s="28">
        <f t="shared" si="93"/>
        <v>-0.94485421121170499</v>
      </c>
      <c r="AR750" t="str">
        <f t="shared" si="94"/>
        <v>DH</v>
      </c>
      <c r="AS750">
        <v>700</v>
      </c>
      <c r="AT750">
        <v>746</v>
      </c>
      <c r="AV750" t="str">
        <f t="shared" si="95"/>
        <v>Unlikely</v>
      </c>
      <c r="AX750" t="e">
        <f>IF(VLOOKUP($B750,'Draft List'!$D$4:$AC$2598,AX$3,FALSE)&lt;&gt;0,VLOOKUP($B750,'Draft List'!$D$4:$AC$2598,AX$3,FALSE),"")</f>
        <v>#N/A</v>
      </c>
      <c r="AY750" t="e">
        <f>IF(VLOOKUP($B750,'Draft List'!$D$4:$AC$2598,AY$3,FALSE)&lt;&gt;0,VLOOKUP($B750,'Draft List'!$D$4:$AC$2598,AY$3,FALSE),"")</f>
        <v>#N/A</v>
      </c>
      <c r="AZ750" t="e">
        <f>IF(VLOOKUP($B750,'Draft List'!$D$4:$AC$2598,AZ$3,FALSE)&lt;&gt;0,VLOOKUP($B750,'Draft List'!$D$4:$AC$2598,AZ$3,FALSE),"")</f>
        <v>#N/A</v>
      </c>
      <c r="BA750" t="e">
        <f>IF(VLOOKUP($B750,'Draft List'!$D$4:$AC$2598,BA$3,FALSE)&lt;&gt;0,VLOOKUP($B750,'Draft List'!$D$4:$AC$2598,BA$3,FALSE),"")</f>
        <v>#N/A</v>
      </c>
    </row>
    <row r="751" spans="1:53" hidden="1" x14ac:dyDescent="0.25">
      <c r="A751" t="str">
        <f t="shared" si="88"/>
        <v>SPPedro Solíz21</v>
      </c>
      <c r="B751" t="e">
        <f>VLOOKUP($A751,draft_listing_batters_stats!$A$1:$B$1324,2,FALSE)</f>
        <v>#N/A</v>
      </c>
      <c r="C751" s="1" t="s">
        <v>25</v>
      </c>
      <c r="D751" s="1" t="s">
        <v>203</v>
      </c>
      <c r="E751" s="1" t="s">
        <v>955</v>
      </c>
      <c r="F751" s="1">
        <v>21</v>
      </c>
      <c r="G751" s="1" t="s">
        <v>44</v>
      </c>
      <c r="H751" s="1" t="s">
        <v>44</v>
      </c>
      <c r="I751" s="1" t="s">
        <v>54</v>
      </c>
      <c r="J751" s="24" t="s">
        <v>45</v>
      </c>
      <c r="K751" s="1" t="s">
        <v>51</v>
      </c>
      <c r="L751" s="24" t="s">
        <v>47</v>
      </c>
      <c r="M751" s="1">
        <v>1</v>
      </c>
      <c r="N751" s="1">
        <v>1</v>
      </c>
      <c r="O751" s="1">
        <v>2</v>
      </c>
      <c r="P751" s="1">
        <v>2</v>
      </c>
      <c r="Q751" s="24">
        <v>1</v>
      </c>
      <c r="R751" s="1">
        <v>1</v>
      </c>
      <c r="S751" s="1">
        <v>1</v>
      </c>
      <c r="T751" s="1">
        <v>2</v>
      </c>
      <c r="U751" s="1">
        <v>4</v>
      </c>
      <c r="V751" s="24">
        <v>4</v>
      </c>
      <c r="W751" s="1">
        <v>5</v>
      </c>
      <c r="X751" s="1">
        <v>1</v>
      </c>
      <c r="Y751" s="24">
        <v>2</v>
      </c>
      <c r="Z751" s="1" t="s">
        <v>48</v>
      </c>
      <c r="AA751" s="1" t="s">
        <v>48</v>
      </c>
      <c r="AB751" s="1" t="s">
        <v>48</v>
      </c>
      <c r="AC751" s="1" t="s">
        <v>48</v>
      </c>
      <c r="AD751" s="1" t="s">
        <v>48</v>
      </c>
      <c r="AE751" s="1" t="s">
        <v>48</v>
      </c>
      <c r="AF751" s="1" t="s">
        <v>48</v>
      </c>
      <c r="AG751" s="24" t="s">
        <v>48</v>
      </c>
      <c r="AH751" s="1">
        <v>1</v>
      </c>
      <c r="AI751" s="1">
        <v>1</v>
      </c>
      <c r="AJ751" s="24">
        <v>3</v>
      </c>
      <c r="AK751" s="36" t="s">
        <v>915</v>
      </c>
      <c r="AL751" s="9">
        <f t="shared" si="89"/>
        <v>-1.9115723057940897</v>
      </c>
      <c r="AM751" s="9">
        <f t="shared" si="90"/>
        <v>-1.6121041863236771</v>
      </c>
      <c r="AN751">
        <f t="shared" si="91"/>
        <v>0</v>
      </c>
      <c r="AO751" s="6">
        <f t="shared" si="92"/>
        <v>0</v>
      </c>
      <c r="AP751" s="9">
        <f>($AL$3*AL751+$AM$3*AM751+$AN$3*AN751+$AO$3*AO751)+$K$3*VLOOKUP(K751,COND!$A$2:$C$7,2,FALSE)+$L$3*VLOOKUP(L751,COND!$A$2:$C$7,3,FALSE)</f>
        <v>-9.5364074664635368</v>
      </c>
      <c r="AQ751" s="28">
        <f t="shared" si="93"/>
        <v>-0.94500896931532186</v>
      </c>
      <c r="AR751" t="str">
        <f t="shared" si="94"/>
        <v>DH</v>
      </c>
      <c r="AS751">
        <v>700</v>
      </c>
      <c r="AT751">
        <v>747</v>
      </c>
      <c r="AV751" t="str">
        <f t="shared" si="95"/>
        <v>Unlikely</v>
      </c>
      <c r="AX751" t="e">
        <f>IF(VLOOKUP($B751,'Draft List'!$D$4:$AC$2598,AX$3,FALSE)&lt;&gt;0,VLOOKUP($B751,'Draft List'!$D$4:$AC$2598,AX$3,FALSE),"")</f>
        <v>#N/A</v>
      </c>
      <c r="AY751" t="e">
        <f>IF(VLOOKUP($B751,'Draft List'!$D$4:$AC$2598,AY$3,FALSE)&lt;&gt;0,VLOOKUP($B751,'Draft List'!$D$4:$AC$2598,AY$3,FALSE),"")</f>
        <v>#N/A</v>
      </c>
      <c r="AZ751" t="e">
        <f>IF(VLOOKUP($B751,'Draft List'!$D$4:$AC$2598,AZ$3,FALSE)&lt;&gt;0,VLOOKUP($B751,'Draft List'!$D$4:$AC$2598,AZ$3,FALSE),"")</f>
        <v>#N/A</v>
      </c>
      <c r="BA751" t="e">
        <f>IF(VLOOKUP($B751,'Draft List'!$D$4:$AC$2598,BA$3,FALSE)&lt;&gt;0,VLOOKUP($B751,'Draft List'!$D$4:$AC$2598,BA$3,FALSE),"")</f>
        <v>#N/A</v>
      </c>
    </row>
    <row r="752" spans="1:53" hidden="1" x14ac:dyDescent="0.25">
      <c r="A752" t="str">
        <f t="shared" si="88"/>
        <v>SPYuuta Ota21</v>
      </c>
      <c r="B752" t="e">
        <f>VLOOKUP($A752,draft_listing_batters_stats!$A$1:$B$1324,2,FALSE)</f>
        <v>#N/A</v>
      </c>
      <c r="C752" s="1" t="s">
        <v>25</v>
      </c>
      <c r="D752" s="1" t="s">
        <v>1533</v>
      </c>
      <c r="E752" s="1" t="s">
        <v>1534</v>
      </c>
      <c r="F752" s="1">
        <v>21</v>
      </c>
      <c r="G752" s="1" t="s">
        <v>44</v>
      </c>
      <c r="H752" s="1" t="s">
        <v>44</v>
      </c>
      <c r="I752" s="1" t="s">
        <v>54</v>
      </c>
      <c r="J752" s="24" t="s">
        <v>54</v>
      </c>
      <c r="K752" s="1" t="s">
        <v>47</v>
      </c>
      <c r="L752" s="24" t="s">
        <v>46</v>
      </c>
      <c r="M752" s="1">
        <v>1</v>
      </c>
      <c r="N752" s="1">
        <v>2</v>
      </c>
      <c r="O752" s="1">
        <v>3</v>
      </c>
      <c r="P752" s="1">
        <v>1</v>
      </c>
      <c r="Q752" s="24">
        <v>1</v>
      </c>
      <c r="R752" s="1">
        <v>1</v>
      </c>
      <c r="S752" s="1">
        <v>2</v>
      </c>
      <c r="T752" s="1">
        <v>4</v>
      </c>
      <c r="U752" s="1">
        <v>3</v>
      </c>
      <c r="V752" s="24">
        <v>1</v>
      </c>
      <c r="W752" s="1">
        <v>7</v>
      </c>
      <c r="X752" s="1">
        <v>2</v>
      </c>
      <c r="Y752" s="24">
        <v>1</v>
      </c>
      <c r="Z752" s="1" t="s">
        <v>48</v>
      </c>
      <c r="AA752" s="1" t="s">
        <v>48</v>
      </c>
      <c r="AB752" s="1" t="s">
        <v>48</v>
      </c>
      <c r="AC752" s="1" t="s">
        <v>48</v>
      </c>
      <c r="AD752" s="1" t="s">
        <v>48</v>
      </c>
      <c r="AE752" s="1" t="s">
        <v>48</v>
      </c>
      <c r="AF752" s="1" t="s">
        <v>48</v>
      </c>
      <c r="AG752" s="24" t="s">
        <v>48</v>
      </c>
      <c r="AH752" s="1">
        <v>1</v>
      </c>
      <c r="AI752" s="1">
        <v>1</v>
      </c>
      <c r="AJ752" s="24">
        <v>1</v>
      </c>
      <c r="AK752" s="36" t="s">
        <v>826</v>
      </c>
      <c r="AL752" s="9">
        <f t="shared" si="89"/>
        <v>-1.8671604821610654</v>
      </c>
      <c r="AM752" s="9">
        <f t="shared" si="90"/>
        <v>-1.6046798881180016</v>
      </c>
      <c r="AN752">
        <f t="shared" si="91"/>
        <v>0</v>
      </c>
      <c r="AO752" s="6">
        <f t="shared" si="92"/>
        <v>0</v>
      </c>
      <c r="AP752" s="9">
        <f>($AL$3*AL752+$AM$3*AM752+$AN$3*AN752+$AO$3*AO752)+$K$3*VLOOKUP(K752,COND!$A$2:$C$7,2,FALSE)+$L$3*VLOOKUP(L752,COND!$A$2:$C$7,3,FALSE)</f>
        <v>-9.5428747056321246</v>
      </c>
      <c r="AQ752" s="28">
        <f t="shared" si="93"/>
        <v>-0.94593104514388193</v>
      </c>
      <c r="AR752" t="str">
        <f t="shared" si="94"/>
        <v>DH</v>
      </c>
      <c r="AS752">
        <v>700</v>
      </c>
      <c r="AT752">
        <v>748</v>
      </c>
      <c r="AV752" t="str">
        <f t="shared" si="95"/>
        <v>Unlikely</v>
      </c>
      <c r="AX752" t="e">
        <f>IF(VLOOKUP($B752,'Draft List'!$D$4:$AC$2598,AX$3,FALSE)&lt;&gt;0,VLOOKUP($B752,'Draft List'!$D$4:$AC$2598,AX$3,FALSE),"")</f>
        <v>#N/A</v>
      </c>
      <c r="AY752" t="e">
        <f>IF(VLOOKUP($B752,'Draft List'!$D$4:$AC$2598,AY$3,FALSE)&lt;&gt;0,VLOOKUP($B752,'Draft List'!$D$4:$AC$2598,AY$3,FALSE),"")</f>
        <v>#N/A</v>
      </c>
      <c r="AZ752" t="e">
        <f>IF(VLOOKUP($B752,'Draft List'!$D$4:$AC$2598,AZ$3,FALSE)&lt;&gt;0,VLOOKUP($B752,'Draft List'!$D$4:$AC$2598,AZ$3,FALSE),"")</f>
        <v>#N/A</v>
      </c>
      <c r="BA752" t="e">
        <f>IF(VLOOKUP($B752,'Draft List'!$D$4:$AC$2598,BA$3,FALSE)&lt;&gt;0,VLOOKUP($B752,'Draft List'!$D$4:$AC$2598,BA$3,FALSE),"")</f>
        <v>#N/A</v>
      </c>
    </row>
    <row r="753" spans="1:53" hidden="1" x14ac:dyDescent="0.25">
      <c r="A753" t="str">
        <f t="shared" si="88"/>
        <v>RPDavid Kerr24</v>
      </c>
      <c r="B753" t="e">
        <f>VLOOKUP($A753,draft_listing_batters_stats!$A$1:$B$1324,2,FALSE)</f>
        <v>#N/A</v>
      </c>
      <c r="C753" s="1" t="s">
        <v>885</v>
      </c>
      <c r="D753" s="1" t="s">
        <v>187</v>
      </c>
      <c r="E753" s="1" t="s">
        <v>1311</v>
      </c>
      <c r="F753" s="1">
        <v>24</v>
      </c>
      <c r="G753" s="1" t="s">
        <v>58</v>
      </c>
      <c r="H753" s="1" t="s">
        <v>58</v>
      </c>
      <c r="I753" s="1" t="s">
        <v>54</v>
      </c>
      <c r="J753" s="24" t="s">
        <v>54</v>
      </c>
      <c r="K753" s="1" t="s">
        <v>51</v>
      </c>
      <c r="L753" s="24" t="s">
        <v>46</v>
      </c>
      <c r="M753" s="1">
        <v>1</v>
      </c>
      <c r="N753" s="1">
        <v>4</v>
      </c>
      <c r="O753" s="1">
        <v>2</v>
      </c>
      <c r="P753" s="1">
        <v>2</v>
      </c>
      <c r="Q753" s="24">
        <v>1</v>
      </c>
      <c r="R753" s="1">
        <v>1</v>
      </c>
      <c r="S753" s="1">
        <v>4</v>
      </c>
      <c r="T753" s="1">
        <v>2</v>
      </c>
      <c r="U753" s="1">
        <v>2</v>
      </c>
      <c r="V753" s="24">
        <v>3</v>
      </c>
      <c r="W753" s="1">
        <v>8</v>
      </c>
      <c r="X753" s="1">
        <v>1</v>
      </c>
      <c r="Y753" s="24">
        <v>1</v>
      </c>
      <c r="Z753" s="1" t="s">
        <v>48</v>
      </c>
      <c r="AA753" s="1" t="s">
        <v>48</v>
      </c>
      <c r="AB753" s="1" t="s">
        <v>48</v>
      </c>
      <c r="AC753" s="1" t="s">
        <v>48</v>
      </c>
      <c r="AD753" s="1" t="s">
        <v>48</v>
      </c>
      <c r="AE753" s="1" t="s">
        <v>48</v>
      </c>
      <c r="AF753" s="1" t="s">
        <v>48</v>
      </c>
      <c r="AG753" s="24" t="s">
        <v>48</v>
      </c>
      <c r="AH753" s="1">
        <v>6</v>
      </c>
      <c r="AI753" s="1">
        <v>9</v>
      </c>
      <c r="AJ753" s="24">
        <v>9</v>
      </c>
      <c r="AK753" s="36" t="s">
        <v>50</v>
      </c>
      <c r="AL753" s="9">
        <f t="shared" si="89"/>
        <v>-1.758392666937979</v>
      </c>
      <c r="AM753" s="9">
        <f t="shared" si="90"/>
        <v>-1.6783599873038122</v>
      </c>
      <c r="AN753">
        <f t="shared" si="91"/>
        <v>4</v>
      </c>
      <c r="AO753" s="6">
        <f t="shared" si="92"/>
        <v>0</v>
      </c>
      <c r="AP753" s="9">
        <f>($AL$3*AL753+$AM$3*AM753+$AN$3*AN753+$AO$3*AO753)+$K$3*VLOOKUP(K753,COND!$A$2:$C$7,2,FALSE)+$L$3*VLOOKUP(L753,COND!$A$2:$C$7,3,FALSE)</f>
        <v>-9.5494924476728773</v>
      </c>
      <c r="AQ753" s="28">
        <f t="shared" si="93"/>
        <v>-0.94687457913363493</v>
      </c>
      <c r="AR753" t="str">
        <f t="shared" si="94"/>
        <v>DH</v>
      </c>
      <c r="AS753">
        <v>700</v>
      </c>
      <c r="AT753">
        <v>749</v>
      </c>
      <c r="AV753" t="str">
        <f t="shared" si="95"/>
        <v>Unlikely</v>
      </c>
      <c r="AX753" t="e">
        <f>IF(VLOOKUP($B753,'Draft List'!$D$4:$AC$2598,AX$3,FALSE)&lt;&gt;0,VLOOKUP($B753,'Draft List'!$D$4:$AC$2598,AX$3,FALSE),"")</f>
        <v>#N/A</v>
      </c>
      <c r="AY753" t="e">
        <f>IF(VLOOKUP($B753,'Draft List'!$D$4:$AC$2598,AY$3,FALSE)&lt;&gt;0,VLOOKUP($B753,'Draft List'!$D$4:$AC$2598,AY$3,FALSE),"")</f>
        <v>#N/A</v>
      </c>
      <c r="AZ753" t="e">
        <f>IF(VLOOKUP($B753,'Draft List'!$D$4:$AC$2598,AZ$3,FALSE)&lt;&gt;0,VLOOKUP($B753,'Draft List'!$D$4:$AC$2598,AZ$3,FALSE),"")</f>
        <v>#N/A</v>
      </c>
      <c r="BA753" t="e">
        <f>IF(VLOOKUP($B753,'Draft List'!$D$4:$AC$2598,BA$3,FALSE)&lt;&gt;0,VLOOKUP($B753,'Draft List'!$D$4:$AC$2598,BA$3,FALSE),"")</f>
        <v>#N/A</v>
      </c>
    </row>
    <row r="754" spans="1:53" hidden="1" x14ac:dyDescent="0.25">
      <c r="A754" t="str">
        <f t="shared" si="88"/>
        <v>C-Todd Moran22</v>
      </c>
      <c r="B754">
        <f>VLOOKUP($A754,draft_listing_batters_stats!$A$1:$B$1324,2,FALSE)</f>
        <v>13232</v>
      </c>
      <c r="C754" s="1" t="s">
        <v>93</v>
      </c>
      <c r="D754" s="1" t="s">
        <v>570</v>
      </c>
      <c r="E754" s="1" t="s">
        <v>1462</v>
      </c>
      <c r="F754" s="1">
        <v>22</v>
      </c>
      <c r="G754" s="1" t="s">
        <v>58</v>
      </c>
      <c r="H754" s="1" t="s">
        <v>44</v>
      </c>
      <c r="I754" s="1" t="s">
        <v>54</v>
      </c>
      <c r="J754" s="24" t="s">
        <v>54</v>
      </c>
      <c r="K754" s="1" t="s">
        <v>47</v>
      </c>
      <c r="L754" s="24" t="s">
        <v>46</v>
      </c>
      <c r="M754" s="1">
        <v>1</v>
      </c>
      <c r="N754" s="1">
        <v>1</v>
      </c>
      <c r="O754" s="1">
        <v>2</v>
      </c>
      <c r="P754" s="1">
        <v>2</v>
      </c>
      <c r="Q754" s="24">
        <v>1</v>
      </c>
      <c r="R754" s="1">
        <v>1</v>
      </c>
      <c r="S754" s="1">
        <v>1</v>
      </c>
      <c r="T754" s="1">
        <v>2</v>
      </c>
      <c r="U754" s="1">
        <v>4</v>
      </c>
      <c r="V754" s="24">
        <v>2</v>
      </c>
      <c r="W754" s="1">
        <v>4</v>
      </c>
      <c r="X754" s="1">
        <v>5</v>
      </c>
      <c r="Y754" s="24">
        <v>7</v>
      </c>
      <c r="Z754" s="1">
        <v>2</v>
      </c>
      <c r="AA754" s="1" t="s">
        <v>48</v>
      </c>
      <c r="AB754" s="1" t="s">
        <v>48</v>
      </c>
      <c r="AC754" s="1" t="s">
        <v>48</v>
      </c>
      <c r="AD754" s="1" t="s">
        <v>48</v>
      </c>
      <c r="AE754" s="1" t="s">
        <v>48</v>
      </c>
      <c r="AF754" s="1" t="s">
        <v>48</v>
      </c>
      <c r="AG754" s="24" t="s">
        <v>48</v>
      </c>
      <c r="AH754" s="1">
        <v>1</v>
      </c>
      <c r="AI754" s="1">
        <v>1</v>
      </c>
      <c r="AJ754" s="24">
        <v>2</v>
      </c>
      <c r="AK754" s="36" t="s">
        <v>832</v>
      </c>
      <c r="AL754" s="9">
        <f t="shared" si="89"/>
        <v>-1.9115723057940897</v>
      </c>
      <c r="AM754" s="9">
        <f t="shared" si="90"/>
        <v>-1.692136865957844</v>
      </c>
      <c r="AN754">
        <f t="shared" si="91"/>
        <v>0</v>
      </c>
      <c r="AO754" s="6">
        <f t="shared" si="92"/>
        <v>1</v>
      </c>
      <c r="AP754" s="9">
        <f>($AL$3*AL754+$AM$3*AM754+$AN$3*AN754+$AO$3*AO754)+$K$3*VLOOKUP(K754,COND!$A$2:$C$7,2,FALSE)+$L$3*VLOOKUP(L754,COND!$A$2:$C$7,3,FALSE)</f>
        <v>-9.5967996220735383</v>
      </c>
      <c r="AQ754" s="28">
        <f t="shared" si="93"/>
        <v>-0.95361946685082333</v>
      </c>
      <c r="AR754" t="str">
        <f t="shared" si="94"/>
        <v>C</v>
      </c>
      <c r="AS754">
        <v>700</v>
      </c>
      <c r="AT754">
        <v>750</v>
      </c>
      <c r="AV754" t="str">
        <f t="shared" si="95"/>
        <v>Unlikely</v>
      </c>
      <c r="AX754" t="str">
        <f>IF(VLOOKUP($B754,'Draft List'!$D$4:$AC$2598,AX$3,FALSE)&lt;&gt;0,VLOOKUP($B754,'Draft List'!$D$4:$AC$2598,AX$3,FALSE),"")</f>
        <v/>
      </c>
      <c r="AY754" t="str">
        <f>IF(VLOOKUP($B754,'Draft List'!$D$4:$AC$2598,AY$3,FALSE)&lt;&gt;0,VLOOKUP($B754,'Draft List'!$D$4:$AC$2598,AY$3,FALSE),"")</f>
        <v/>
      </c>
      <c r="AZ754" t="str">
        <f>IF(VLOOKUP($B754,'Draft List'!$D$4:$AC$2598,AZ$3,FALSE)&lt;&gt;0,VLOOKUP($B754,'Draft List'!$D$4:$AC$2598,AZ$3,FALSE),"")</f>
        <v/>
      </c>
      <c r="BA754" t="str">
        <f>IF(VLOOKUP($B754,'Draft List'!$D$4:$AC$2598,BA$3,FALSE)&lt;&gt;0,VLOOKUP($B754,'Draft List'!$D$4:$AC$2598,BA$3,FALSE),"")</f>
        <v/>
      </c>
    </row>
    <row r="755" spans="1:53" hidden="1" x14ac:dyDescent="0.25">
      <c r="A755" t="str">
        <f t="shared" si="88"/>
        <v>RPDewitt Ware22</v>
      </c>
      <c r="B755" t="e">
        <f>VLOOKUP($A755,draft_listing_batters_stats!$A$1:$B$1324,2,FALSE)</f>
        <v>#N/A</v>
      </c>
      <c r="C755" s="1" t="s">
        <v>885</v>
      </c>
      <c r="D755" s="1" t="s">
        <v>557</v>
      </c>
      <c r="E755" s="1" t="s">
        <v>1726</v>
      </c>
      <c r="F755" s="1">
        <v>22</v>
      </c>
      <c r="G755" s="1" t="s">
        <v>44</v>
      </c>
      <c r="H755" s="1" t="s">
        <v>44</v>
      </c>
      <c r="I755" s="1" t="s">
        <v>54</v>
      </c>
      <c r="J755" s="24" t="s">
        <v>54</v>
      </c>
      <c r="K755" s="1" t="s">
        <v>47</v>
      </c>
      <c r="L755" s="24" t="s">
        <v>46</v>
      </c>
      <c r="M755" s="1">
        <v>1</v>
      </c>
      <c r="N755" s="1">
        <v>3</v>
      </c>
      <c r="O755" s="1">
        <v>1</v>
      </c>
      <c r="P755" s="1">
        <v>1</v>
      </c>
      <c r="Q755" s="24">
        <v>1</v>
      </c>
      <c r="R755" s="1">
        <v>2</v>
      </c>
      <c r="S755" s="1">
        <v>4</v>
      </c>
      <c r="T755" s="1">
        <v>1</v>
      </c>
      <c r="U755" s="1">
        <v>1</v>
      </c>
      <c r="V755" s="24">
        <v>1</v>
      </c>
      <c r="W755" s="1">
        <v>6</v>
      </c>
      <c r="X755" s="1">
        <v>2</v>
      </c>
      <c r="Y755" s="24">
        <v>1</v>
      </c>
      <c r="Z755" s="1" t="s">
        <v>48</v>
      </c>
      <c r="AA755" s="1" t="s">
        <v>48</v>
      </c>
      <c r="AB755" s="1" t="s">
        <v>48</v>
      </c>
      <c r="AC755" s="1" t="s">
        <v>48</v>
      </c>
      <c r="AD755" s="1" t="s">
        <v>48</v>
      </c>
      <c r="AE755" s="1" t="s">
        <v>48</v>
      </c>
      <c r="AF755" s="1" t="s">
        <v>48</v>
      </c>
      <c r="AG755" s="24" t="s">
        <v>48</v>
      </c>
      <c r="AH755" s="1">
        <v>3</v>
      </c>
      <c r="AI755" s="1">
        <v>4</v>
      </c>
      <c r="AJ755" s="24">
        <v>1</v>
      </c>
      <c r="AK755" s="36" t="s">
        <v>48</v>
      </c>
      <c r="AL755" s="9">
        <f t="shared" si="89"/>
        <v>-1.9822235905901651</v>
      </c>
      <c r="AM755" s="9">
        <f t="shared" si="90"/>
        <v>-1.6086078747687869</v>
      </c>
      <c r="AN755">
        <f t="shared" si="91"/>
        <v>0</v>
      </c>
      <c r="AO755" s="6">
        <f t="shared" si="92"/>
        <v>0</v>
      </c>
      <c r="AP755" s="9">
        <f>($AL$3*AL755+$AM$3*AM755+$AN$3*AN755+$AO$3*AO755)+$K$3*VLOOKUP(K755,COND!$A$2:$C$7,2,FALSE)+$L$3*VLOOKUP(L755,COND!$A$2:$C$7,3,FALSE)</f>
        <v>-9.6015168562844604</v>
      </c>
      <c r="AQ755" s="28">
        <f t="shared" si="93"/>
        <v>-0.95429203323195777</v>
      </c>
      <c r="AR755" t="str">
        <f t="shared" si="94"/>
        <v>DH</v>
      </c>
      <c r="AS755">
        <v>700</v>
      </c>
      <c r="AT755">
        <v>751</v>
      </c>
      <c r="AV755" t="str">
        <f t="shared" si="95"/>
        <v>Unlikely</v>
      </c>
      <c r="AX755" t="e">
        <f>IF(VLOOKUP($B755,'Draft List'!$D$4:$AC$2598,AX$3,FALSE)&lt;&gt;0,VLOOKUP($B755,'Draft List'!$D$4:$AC$2598,AX$3,FALSE),"")</f>
        <v>#N/A</v>
      </c>
      <c r="AY755" t="e">
        <f>IF(VLOOKUP($B755,'Draft List'!$D$4:$AC$2598,AY$3,FALSE)&lt;&gt;0,VLOOKUP($B755,'Draft List'!$D$4:$AC$2598,AY$3,FALSE),"")</f>
        <v>#N/A</v>
      </c>
      <c r="AZ755" t="e">
        <f>IF(VLOOKUP($B755,'Draft List'!$D$4:$AC$2598,AZ$3,FALSE)&lt;&gt;0,VLOOKUP($B755,'Draft List'!$D$4:$AC$2598,AZ$3,FALSE),"")</f>
        <v>#N/A</v>
      </c>
      <c r="BA755" t="e">
        <f>IF(VLOOKUP($B755,'Draft List'!$D$4:$AC$2598,BA$3,FALSE)&lt;&gt;0,VLOOKUP($B755,'Draft List'!$D$4:$AC$2598,BA$3,FALSE),"")</f>
        <v>#N/A</v>
      </c>
    </row>
    <row r="756" spans="1:53" hidden="1" x14ac:dyDescent="0.25">
      <c r="A756" t="str">
        <f t="shared" si="88"/>
        <v>SPJake Aynsley21</v>
      </c>
      <c r="B756" t="e">
        <f>VLOOKUP($A756,draft_listing_batters_stats!$A$1:$B$1324,2,FALSE)</f>
        <v>#N/A</v>
      </c>
      <c r="C756" s="1" t="s">
        <v>25</v>
      </c>
      <c r="D756" s="1" t="s">
        <v>967</v>
      </c>
      <c r="E756" s="1" t="s">
        <v>1017</v>
      </c>
      <c r="F756" s="1">
        <v>21</v>
      </c>
      <c r="G756" s="1" t="s">
        <v>58</v>
      </c>
      <c r="H756" s="1" t="s">
        <v>58</v>
      </c>
      <c r="I756" s="1" t="s">
        <v>54</v>
      </c>
      <c r="J756" s="24" t="s">
        <v>54</v>
      </c>
      <c r="K756" s="1" t="s">
        <v>46</v>
      </c>
      <c r="L756" s="24" t="s">
        <v>46</v>
      </c>
      <c r="M756" s="1">
        <v>2</v>
      </c>
      <c r="N756" s="1">
        <v>3</v>
      </c>
      <c r="O756" s="1">
        <v>1</v>
      </c>
      <c r="P756" s="1">
        <v>1</v>
      </c>
      <c r="Q756" s="24">
        <v>1</v>
      </c>
      <c r="R756" s="1">
        <v>2</v>
      </c>
      <c r="S756" s="1">
        <v>3</v>
      </c>
      <c r="T756" s="1">
        <v>1</v>
      </c>
      <c r="U756" s="1">
        <v>1</v>
      </c>
      <c r="V756" s="24">
        <v>2</v>
      </c>
      <c r="W756" s="1">
        <v>5</v>
      </c>
      <c r="X756" s="1">
        <v>3</v>
      </c>
      <c r="Y756" s="24">
        <v>1</v>
      </c>
      <c r="Z756" s="1" t="s">
        <v>48</v>
      </c>
      <c r="AA756" s="1" t="s">
        <v>48</v>
      </c>
      <c r="AB756" s="1" t="s">
        <v>48</v>
      </c>
      <c r="AC756" s="1" t="s">
        <v>48</v>
      </c>
      <c r="AD756" s="1" t="s">
        <v>48</v>
      </c>
      <c r="AE756" s="1" t="s">
        <v>48</v>
      </c>
      <c r="AF756" s="1" t="s">
        <v>48</v>
      </c>
      <c r="AG756" s="24" t="s">
        <v>48</v>
      </c>
      <c r="AH756" s="1">
        <v>4</v>
      </c>
      <c r="AI756" s="1">
        <v>3</v>
      </c>
      <c r="AJ756" s="24">
        <v>4</v>
      </c>
      <c r="AK756" s="36" t="s">
        <v>843</v>
      </c>
      <c r="AL756" s="9">
        <f t="shared" si="89"/>
        <v>-1.6596677543874905</v>
      </c>
      <c r="AM756" s="9">
        <f t="shared" si="90"/>
        <v>-1.6196514145704071</v>
      </c>
      <c r="AN756">
        <f t="shared" si="91"/>
        <v>0</v>
      </c>
      <c r="AO756" s="6">
        <f t="shared" si="92"/>
        <v>0</v>
      </c>
      <c r="AP756" s="9">
        <f>($AL$3*AL756+$AM$3*AM756+$AN$3*AN756+$AO$3*AO756)+$K$3*VLOOKUP(K756,COND!$A$2:$C$7,2,FALSE)+$L$3*VLOOKUP(L756,COND!$A$2:$C$7,3,FALSE)</f>
        <v>-9.6017837502836336</v>
      </c>
      <c r="AQ756" s="28">
        <f t="shared" si="93"/>
        <v>-0.95433008602373026</v>
      </c>
      <c r="AR756" t="str">
        <f t="shared" si="94"/>
        <v>DH</v>
      </c>
      <c r="AS756">
        <v>700</v>
      </c>
      <c r="AT756">
        <v>752</v>
      </c>
      <c r="AV756" t="str">
        <f t="shared" si="95"/>
        <v>Unlikely</v>
      </c>
      <c r="AX756" t="e">
        <f>IF(VLOOKUP($B756,'Draft List'!$D$4:$AC$2598,AX$3,FALSE)&lt;&gt;0,VLOOKUP($B756,'Draft List'!$D$4:$AC$2598,AX$3,FALSE),"")</f>
        <v>#N/A</v>
      </c>
      <c r="AY756" t="e">
        <f>IF(VLOOKUP($B756,'Draft List'!$D$4:$AC$2598,AY$3,FALSE)&lt;&gt;0,VLOOKUP($B756,'Draft List'!$D$4:$AC$2598,AY$3,FALSE),"")</f>
        <v>#N/A</v>
      </c>
      <c r="AZ756" t="e">
        <f>IF(VLOOKUP($B756,'Draft List'!$D$4:$AC$2598,AZ$3,FALSE)&lt;&gt;0,VLOOKUP($B756,'Draft List'!$D$4:$AC$2598,AZ$3,FALSE),"")</f>
        <v>#N/A</v>
      </c>
      <c r="BA756" t="e">
        <f>IF(VLOOKUP($B756,'Draft List'!$D$4:$AC$2598,BA$3,FALSE)&lt;&gt;0,VLOOKUP($B756,'Draft List'!$D$4:$AC$2598,BA$3,FALSE),"")</f>
        <v>#N/A</v>
      </c>
    </row>
    <row r="757" spans="1:53" hidden="1" x14ac:dyDescent="0.25">
      <c r="A757" t="str">
        <f t="shared" si="88"/>
        <v>CLLarry Zavala21</v>
      </c>
      <c r="B757" t="e">
        <f>VLOOKUP($A757,draft_listing_batters_stats!$A$1:$B$1324,2,FALSE)</f>
        <v>#N/A</v>
      </c>
      <c r="C757" s="1" t="s">
        <v>53</v>
      </c>
      <c r="D757" s="1" t="s">
        <v>266</v>
      </c>
      <c r="E757" s="1" t="s">
        <v>377</v>
      </c>
      <c r="F757" s="1">
        <v>21</v>
      </c>
      <c r="G757" s="1" t="s">
        <v>58</v>
      </c>
      <c r="H757" s="1" t="s">
        <v>58</v>
      </c>
      <c r="I757" s="1" t="s">
        <v>54</v>
      </c>
      <c r="J757" s="24" t="s">
        <v>54</v>
      </c>
      <c r="K757" s="1" t="s">
        <v>51</v>
      </c>
      <c r="L757" s="24" t="s">
        <v>51</v>
      </c>
      <c r="M757" s="1">
        <v>1</v>
      </c>
      <c r="N757" s="1">
        <v>3</v>
      </c>
      <c r="O757" s="1">
        <v>1</v>
      </c>
      <c r="P757" s="1">
        <v>2</v>
      </c>
      <c r="Q757" s="24">
        <v>1</v>
      </c>
      <c r="R757" s="1">
        <v>1</v>
      </c>
      <c r="S757" s="1">
        <v>4</v>
      </c>
      <c r="T757" s="1">
        <v>3</v>
      </c>
      <c r="U757" s="1">
        <v>2</v>
      </c>
      <c r="V757" s="24">
        <v>2</v>
      </c>
      <c r="W757" s="1">
        <v>4</v>
      </c>
      <c r="X757" s="1">
        <v>3</v>
      </c>
      <c r="Y757" s="24">
        <v>1</v>
      </c>
      <c r="Z757" s="1" t="s">
        <v>48</v>
      </c>
      <c r="AA757" s="1" t="s">
        <v>48</v>
      </c>
      <c r="AB757" s="1" t="s">
        <v>48</v>
      </c>
      <c r="AC757" s="1" t="s">
        <v>48</v>
      </c>
      <c r="AD757" s="1" t="s">
        <v>48</v>
      </c>
      <c r="AE757" s="1" t="s">
        <v>48</v>
      </c>
      <c r="AF757" s="1" t="s">
        <v>48</v>
      </c>
      <c r="AG757" s="24" t="s">
        <v>48</v>
      </c>
      <c r="AH757" s="1">
        <v>1</v>
      </c>
      <c r="AI757" s="1">
        <v>1</v>
      </c>
      <c r="AJ757" s="24">
        <v>3</v>
      </c>
      <c r="AK757" s="36" t="s">
        <v>839</v>
      </c>
      <c r="AL757" s="9">
        <f t="shared" si="89"/>
        <v>-1.8925140405805838</v>
      </c>
      <c r="AM757" s="9">
        <f t="shared" si="90"/>
        <v>-1.635314833096994</v>
      </c>
      <c r="AN757">
        <f t="shared" si="91"/>
        <v>0</v>
      </c>
      <c r="AO757" s="6">
        <f t="shared" si="92"/>
        <v>0</v>
      </c>
      <c r="AP757" s="9">
        <f>($AL$3*AL757+$AM$3*AM757+$AN$3*AN757+$AO$3*AO757)+$K$3*VLOOKUP(K757,COND!$A$2:$C$7,2,FALSE)+$L$3*VLOOKUP(L757,COND!$A$2:$C$7,3,FALSE)</f>
        <v>-9.6130294012219863</v>
      </c>
      <c r="AQ757" s="28">
        <f t="shared" si="93"/>
        <v>-0.95593345071094404</v>
      </c>
      <c r="AR757" t="str">
        <f t="shared" si="94"/>
        <v>DH</v>
      </c>
      <c r="AS757">
        <v>700</v>
      </c>
      <c r="AT757">
        <v>753</v>
      </c>
      <c r="AV757" t="str">
        <f t="shared" si="95"/>
        <v>Unlikely</v>
      </c>
      <c r="AX757" t="e">
        <f>IF(VLOOKUP($B757,'Draft List'!$D$4:$AC$2598,AX$3,FALSE)&lt;&gt;0,VLOOKUP($B757,'Draft List'!$D$4:$AC$2598,AX$3,FALSE),"")</f>
        <v>#N/A</v>
      </c>
      <c r="AY757" t="e">
        <f>IF(VLOOKUP($B757,'Draft List'!$D$4:$AC$2598,AY$3,FALSE)&lt;&gt;0,VLOOKUP($B757,'Draft List'!$D$4:$AC$2598,AY$3,FALSE),"")</f>
        <v>#N/A</v>
      </c>
      <c r="AZ757" t="e">
        <f>IF(VLOOKUP($B757,'Draft List'!$D$4:$AC$2598,AZ$3,FALSE)&lt;&gt;0,VLOOKUP($B757,'Draft List'!$D$4:$AC$2598,AZ$3,FALSE),"")</f>
        <v>#N/A</v>
      </c>
      <c r="BA757" t="e">
        <f>IF(VLOOKUP($B757,'Draft List'!$D$4:$AC$2598,BA$3,FALSE)&lt;&gt;0,VLOOKUP($B757,'Draft List'!$D$4:$AC$2598,BA$3,FALSE),"")</f>
        <v>#N/A</v>
      </c>
    </row>
    <row r="758" spans="1:53" hidden="1" x14ac:dyDescent="0.25">
      <c r="A758" t="str">
        <f t="shared" si="88"/>
        <v>RPCarl Newell21</v>
      </c>
      <c r="B758" t="e">
        <f>VLOOKUP($A758,draft_listing_batters_stats!$A$1:$B$1324,2,FALSE)</f>
        <v>#N/A</v>
      </c>
      <c r="C758" s="1" t="s">
        <v>885</v>
      </c>
      <c r="D758" s="1" t="s">
        <v>754</v>
      </c>
      <c r="E758" s="1" t="s">
        <v>1494</v>
      </c>
      <c r="F758" s="1">
        <v>21</v>
      </c>
      <c r="G758" s="1" t="s">
        <v>44</v>
      </c>
      <c r="H758" s="1" t="s">
        <v>58</v>
      </c>
      <c r="I758" s="1" t="s">
        <v>54</v>
      </c>
      <c r="J758" s="24" t="s">
        <v>54</v>
      </c>
      <c r="K758" s="1" t="s">
        <v>47</v>
      </c>
      <c r="L758" s="24" t="s">
        <v>46</v>
      </c>
      <c r="M758" s="1">
        <v>1</v>
      </c>
      <c r="N758" s="1">
        <v>1</v>
      </c>
      <c r="O758" s="1">
        <v>1</v>
      </c>
      <c r="P758" s="1">
        <v>1</v>
      </c>
      <c r="Q758" s="24">
        <v>1</v>
      </c>
      <c r="R758" s="1">
        <v>1</v>
      </c>
      <c r="S758" s="1">
        <v>1</v>
      </c>
      <c r="T758" s="1">
        <v>3</v>
      </c>
      <c r="U758" s="1">
        <v>4</v>
      </c>
      <c r="V758" s="24">
        <v>2</v>
      </c>
      <c r="W758" s="1">
        <v>6</v>
      </c>
      <c r="X758" s="1">
        <v>4</v>
      </c>
      <c r="Y758" s="24">
        <v>1</v>
      </c>
      <c r="Z758" s="1" t="s">
        <v>48</v>
      </c>
      <c r="AA758" s="1" t="s">
        <v>48</v>
      </c>
      <c r="AB758" s="1" t="s">
        <v>48</v>
      </c>
      <c r="AC758" s="1" t="s">
        <v>48</v>
      </c>
      <c r="AD758" s="1" t="s">
        <v>48</v>
      </c>
      <c r="AE758" s="1" t="s">
        <v>48</v>
      </c>
      <c r="AF758" s="1" t="s">
        <v>48</v>
      </c>
      <c r="AG758" s="24" t="s">
        <v>48</v>
      </c>
      <c r="AH758" s="1">
        <v>2</v>
      </c>
      <c r="AI758" s="1">
        <v>1</v>
      </c>
      <c r="AJ758" s="24">
        <v>1</v>
      </c>
      <c r="AK758" s="36" t="s">
        <v>881</v>
      </c>
      <c r="AL758" s="9">
        <f t="shared" si="89"/>
        <v>-2.0843433498275723</v>
      </c>
      <c r="AM758" s="9">
        <f t="shared" si="90"/>
        <v>-1.6090753719339426</v>
      </c>
      <c r="AN758">
        <f t="shared" si="91"/>
        <v>0</v>
      </c>
      <c r="AO758" s="6">
        <f t="shared" si="92"/>
        <v>0</v>
      </c>
      <c r="AP758" s="9">
        <f>($AL$3*AL758+$AM$3*AM758+$AN$3*AN758+$AO$3*AO758)+$K$3*VLOOKUP(K758,COND!$A$2:$C$7,2,FALSE)+$L$3*VLOOKUP(L758,COND!$A$2:$C$7,3,FALSE)</f>
        <v>-9.6173387981900706</v>
      </c>
      <c r="AQ758" s="28">
        <f t="shared" si="93"/>
        <v>-0.95654786911675183</v>
      </c>
      <c r="AR758" t="str">
        <f t="shared" si="94"/>
        <v>DH</v>
      </c>
      <c r="AS758">
        <v>700</v>
      </c>
      <c r="AT758">
        <v>754</v>
      </c>
      <c r="AV758" t="str">
        <f t="shared" si="95"/>
        <v>Unlikely</v>
      </c>
      <c r="AX758" t="e">
        <f>IF(VLOOKUP($B758,'Draft List'!$D$4:$AC$2598,AX$3,FALSE)&lt;&gt;0,VLOOKUP($B758,'Draft List'!$D$4:$AC$2598,AX$3,FALSE),"")</f>
        <v>#N/A</v>
      </c>
      <c r="AY758" t="e">
        <f>IF(VLOOKUP($B758,'Draft List'!$D$4:$AC$2598,AY$3,FALSE)&lt;&gt;0,VLOOKUP($B758,'Draft List'!$D$4:$AC$2598,AY$3,FALSE),"")</f>
        <v>#N/A</v>
      </c>
      <c r="AZ758" t="e">
        <f>IF(VLOOKUP($B758,'Draft List'!$D$4:$AC$2598,AZ$3,FALSE)&lt;&gt;0,VLOOKUP($B758,'Draft List'!$D$4:$AC$2598,AZ$3,FALSE),"")</f>
        <v>#N/A</v>
      </c>
      <c r="BA758" t="e">
        <f>IF(VLOOKUP($B758,'Draft List'!$D$4:$AC$2598,BA$3,FALSE)&lt;&gt;0,VLOOKUP($B758,'Draft List'!$D$4:$AC$2598,BA$3,FALSE),"")</f>
        <v>#N/A</v>
      </c>
    </row>
    <row r="759" spans="1:53" hidden="1" x14ac:dyDescent="0.25">
      <c r="A759" t="str">
        <f t="shared" si="88"/>
        <v>RPArlen Duncan21</v>
      </c>
      <c r="B759" t="e">
        <f>VLOOKUP($A759,draft_listing_batters_stats!$A$1:$B$1324,2,FALSE)</f>
        <v>#N/A</v>
      </c>
      <c r="C759" s="1" t="s">
        <v>885</v>
      </c>
      <c r="D759" s="1" t="s">
        <v>1135</v>
      </c>
      <c r="E759" s="1" t="s">
        <v>388</v>
      </c>
      <c r="F759" s="1">
        <v>21</v>
      </c>
      <c r="G759" s="1" t="s">
        <v>58</v>
      </c>
      <c r="H759" s="1" t="s">
        <v>58</v>
      </c>
      <c r="I759" s="1" t="s">
        <v>54</v>
      </c>
      <c r="J759" s="24" t="s">
        <v>54</v>
      </c>
      <c r="K759" s="1" t="s">
        <v>51</v>
      </c>
      <c r="L759" s="24" t="s">
        <v>46</v>
      </c>
      <c r="M759" s="1">
        <v>1</v>
      </c>
      <c r="N759" s="1">
        <v>3</v>
      </c>
      <c r="O759" s="1">
        <v>2</v>
      </c>
      <c r="P759" s="1">
        <v>2</v>
      </c>
      <c r="Q759" s="24">
        <v>1</v>
      </c>
      <c r="R759" s="1">
        <v>1</v>
      </c>
      <c r="S759" s="1">
        <v>3</v>
      </c>
      <c r="T759" s="1">
        <v>2</v>
      </c>
      <c r="U759" s="1">
        <v>4</v>
      </c>
      <c r="V759" s="24">
        <v>1</v>
      </c>
      <c r="W759" s="1">
        <v>6</v>
      </c>
      <c r="X759" s="1">
        <v>2</v>
      </c>
      <c r="Y759" s="24">
        <v>1</v>
      </c>
      <c r="Z759" s="1" t="s">
        <v>48</v>
      </c>
      <c r="AA759" s="1" t="s">
        <v>48</v>
      </c>
      <c r="AB759" s="1" t="s">
        <v>48</v>
      </c>
      <c r="AC759" s="1" t="s">
        <v>48</v>
      </c>
      <c r="AD759" s="1" t="s">
        <v>48</v>
      </c>
      <c r="AE759" s="1" t="s">
        <v>48</v>
      </c>
      <c r="AF759" s="1" t="s">
        <v>48</v>
      </c>
      <c r="AG759" s="24" t="s">
        <v>48</v>
      </c>
      <c r="AH759" s="1">
        <v>1</v>
      </c>
      <c r="AI759" s="1">
        <v>1</v>
      </c>
      <c r="AJ759" s="24">
        <v>1</v>
      </c>
      <c r="AK759" s="36" t="s">
        <v>918</v>
      </c>
      <c r="AL759" s="9">
        <f t="shared" si="89"/>
        <v>-1.8094525465566824</v>
      </c>
      <c r="AM759" s="9">
        <f t="shared" si="90"/>
        <v>-1.6300334465375204</v>
      </c>
      <c r="AN759">
        <f t="shared" si="91"/>
        <v>0</v>
      </c>
      <c r="AO759" s="6">
        <f t="shared" si="92"/>
        <v>0</v>
      </c>
      <c r="AP759" s="9">
        <f>($AL$3*AL759+$AM$3*AM759+$AN$3*AN759+$AO$3*AO759)+$K$3*VLOOKUP(K759,COND!$A$2:$C$7,2,FALSE)+$L$3*VLOOKUP(L759,COND!$A$2:$C$7,3,FALSE)</f>
        <v>-9.6413466131059113</v>
      </c>
      <c r="AQ759" s="28">
        <f t="shared" si="93"/>
        <v>-0.95997081749601754</v>
      </c>
      <c r="AR759" t="str">
        <f t="shared" si="94"/>
        <v>DH</v>
      </c>
      <c r="AS759">
        <v>700</v>
      </c>
      <c r="AT759">
        <v>755</v>
      </c>
      <c r="AV759" t="str">
        <f t="shared" si="95"/>
        <v>Unlikely</v>
      </c>
      <c r="AX759" t="e">
        <f>IF(VLOOKUP($B759,'Draft List'!$D$4:$AC$2598,AX$3,FALSE)&lt;&gt;0,VLOOKUP($B759,'Draft List'!$D$4:$AC$2598,AX$3,FALSE),"")</f>
        <v>#N/A</v>
      </c>
      <c r="AY759" t="e">
        <f>IF(VLOOKUP($B759,'Draft List'!$D$4:$AC$2598,AY$3,FALSE)&lt;&gt;0,VLOOKUP($B759,'Draft List'!$D$4:$AC$2598,AY$3,FALSE),"")</f>
        <v>#N/A</v>
      </c>
      <c r="AZ759" t="e">
        <f>IF(VLOOKUP($B759,'Draft List'!$D$4:$AC$2598,AZ$3,FALSE)&lt;&gt;0,VLOOKUP($B759,'Draft List'!$D$4:$AC$2598,AZ$3,FALSE),"")</f>
        <v>#N/A</v>
      </c>
      <c r="BA759" t="e">
        <f>IF(VLOOKUP($B759,'Draft List'!$D$4:$AC$2598,BA$3,FALSE)&lt;&gt;0,VLOOKUP($B759,'Draft List'!$D$4:$AC$2598,BA$3,FALSE),"")</f>
        <v>#N/A</v>
      </c>
    </row>
    <row r="760" spans="1:53" hidden="1" x14ac:dyDescent="0.25">
      <c r="A760" t="str">
        <f t="shared" si="88"/>
        <v>RPEthan Bass23</v>
      </c>
      <c r="B760" t="e">
        <f>VLOOKUP($A760,draft_listing_batters_stats!$A$1:$B$1324,2,FALSE)</f>
        <v>#N/A</v>
      </c>
      <c r="C760" s="1" t="s">
        <v>885</v>
      </c>
      <c r="D760" s="1" t="s">
        <v>1028</v>
      </c>
      <c r="E760" s="1" t="s">
        <v>395</v>
      </c>
      <c r="F760" s="1">
        <v>23</v>
      </c>
      <c r="G760" s="1" t="s">
        <v>58</v>
      </c>
      <c r="H760" s="1" t="s">
        <v>58</v>
      </c>
      <c r="I760" s="1" t="s">
        <v>54</v>
      </c>
      <c r="J760" s="24" t="s">
        <v>54</v>
      </c>
      <c r="K760" s="1" t="s">
        <v>47</v>
      </c>
      <c r="L760" s="24" t="s">
        <v>51</v>
      </c>
      <c r="M760" s="1">
        <v>1</v>
      </c>
      <c r="N760" s="1">
        <v>2</v>
      </c>
      <c r="O760" s="1">
        <v>1</v>
      </c>
      <c r="P760" s="1">
        <v>1</v>
      </c>
      <c r="Q760" s="24">
        <v>1</v>
      </c>
      <c r="R760" s="1">
        <v>2</v>
      </c>
      <c r="S760" s="1">
        <v>2</v>
      </c>
      <c r="T760" s="1">
        <v>1</v>
      </c>
      <c r="U760" s="1">
        <v>2</v>
      </c>
      <c r="V760" s="24">
        <v>1</v>
      </c>
      <c r="W760" s="1">
        <v>6</v>
      </c>
      <c r="X760" s="1">
        <v>3</v>
      </c>
      <c r="Y760" s="24">
        <v>1</v>
      </c>
      <c r="Z760" s="1" t="s">
        <v>48</v>
      </c>
      <c r="AA760" s="1" t="s">
        <v>48</v>
      </c>
      <c r="AB760" s="1" t="s">
        <v>48</v>
      </c>
      <c r="AC760" s="1" t="s">
        <v>48</v>
      </c>
      <c r="AD760" s="1" t="s">
        <v>48</v>
      </c>
      <c r="AE760" s="1" t="s">
        <v>48</v>
      </c>
      <c r="AF760" s="1" t="s">
        <v>48</v>
      </c>
      <c r="AG760" s="24" t="s">
        <v>48</v>
      </c>
      <c r="AH760" s="1">
        <v>1</v>
      </c>
      <c r="AI760" s="1">
        <v>1</v>
      </c>
      <c r="AJ760" s="24">
        <v>1</v>
      </c>
      <c r="AK760" s="36" t="s">
        <v>48</v>
      </c>
      <c r="AL760" s="9">
        <f t="shared" si="89"/>
        <v>-2.0332834702088682</v>
      </c>
      <c r="AM760" s="9">
        <f t="shared" si="90"/>
        <v>-1.6210180839966128</v>
      </c>
      <c r="AN760">
        <f t="shared" si="91"/>
        <v>0</v>
      </c>
      <c r="AO760" s="6">
        <f t="shared" si="92"/>
        <v>0</v>
      </c>
      <c r="AP760" s="9">
        <f>($AL$3*AL760+$AM$3*AM760+$AN$3*AN760+$AO$3*AO760)+$K$3*VLOOKUP(K760,COND!$A$2:$C$7,2,FALSE)+$L$3*VLOOKUP(L760,COND!$A$2:$C$7,3,FALSE)</f>
        <v>-9.6555453549802408</v>
      </c>
      <c r="AQ760" s="28">
        <f t="shared" si="93"/>
        <v>-0.96199522332623255</v>
      </c>
      <c r="AR760" t="str">
        <f t="shared" si="94"/>
        <v>DH</v>
      </c>
      <c r="AS760">
        <v>700</v>
      </c>
      <c r="AT760">
        <v>756</v>
      </c>
      <c r="AV760" t="str">
        <f t="shared" si="95"/>
        <v>Unlikely</v>
      </c>
      <c r="AX760" t="e">
        <f>IF(VLOOKUP($B760,'Draft List'!$D$4:$AC$2598,AX$3,FALSE)&lt;&gt;0,VLOOKUP($B760,'Draft List'!$D$4:$AC$2598,AX$3,FALSE),"")</f>
        <v>#N/A</v>
      </c>
      <c r="AY760" t="e">
        <f>IF(VLOOKUP($B760,'Draft List'!$D$4:$AC$2598,AY$3,FALSE)&lt;&gt;0,VLOOKUP($B760,'Draft List'!$D$4:$AC$2598,AY$3,FALSE),"")</f>
        <v>#N/A</v>
      </c>
      <c r="AZ760" t="e">
        <f>IF(VLOOKUP($B760,'Draft List'!$D$4:$AC$2598,AZ$3,FALSE)&lt;&gt;0,VLOOKUP($B760,'Draft List'!$D$4:$AC$2598,AZ$3,FALSE),"")</f>
        <v>#N/A</v>
      </c>
      <c r="BA760" t="e">
        <f>IF(VLOOKUP($B760,'Draft List'!$D$4:$AC$2598,BA$3,FALSE)&lt;&gt;0,VLOOKUP($B760,'Draft List'!$D$4:$AC$2598,BA$3,FALSE),"")</f>
        <v>#N/A</v>
      </c>
    </row>
    <row r="761" spans="1:53" hidden="1" x14ac:dyDescent="0.25">
      <c r="A761" t="str">
        <f t="shared" si="88"/>
        <v>SPBrian Cunningham21</v>
      </c>
      <c r="B761" t="e">
        <f>VLOOKUP($A761,draft_listing_batters_stats!$A$1:$B$1324,2,FALSE)</f>
        <v>#N/A</v>
      </c>
      <c r="C761" s="1" t="s">
        <v>25</v>
      </c>
      <c r="D761" s="1" t="s">
        <v>216</v>
      </c>
      <c r="E761" s="1" t="s">
        <v>699</v>
      </c>
      <c r="F761" s="1">
        <v>21</v>
      </c>
      <c r="G761" s="1" t="s">
        <v>44</v>
      </c>
      <c r="H761" s="1" t="s">
        <v>44</v>
      </c>
      <c r="I761" s="1" t="s">
        <v>54</v>
      </c>
      <c r="J761" s="24" t="s">
        <v>54</v>
      </c>
      <c r="K761" s="1" t="s">
        <v>46</v>
      </c>
      <c r="L761" s="24" t="s">
        <v>46</v>
      </c>
      <c r="M761" s="1">
        <v>1</v>
      </c>
      <c r="N761" s="1">
        <v>2</v>
      </c>
      <c r="O761" s="1">
        <v>1</v>
      </c>
      <c r="P761" s="1">
        <v>1</v>
      </c>
      <c r="Q761" s="24">
        <v>1</v>
      </c>
      <c r="R761" s="1">
        <v>2</v>
      </c>
      <c r="S761" s="1">
        <v>2</v>
      </c>
      <c r="T761" s="1">
        <v>1</v>
      </c>
      <c r="U761" s="1">
        <v>2</v>
      </c>
      <c r="V761" s="24">
        <v>1</v>
      </c>
      <c r="W761" s="1">
        <v>6</v>
      </c>
      <c r="X761" s="1">
        <v>3</v>
      </c>
      <c r="Y761" s="24">
        <v>1</v>
      </c>
      <c r="Z761" s="1" t="s">
        <v>48</v>
      </c>
      <c r="AA761" s="1" t="s">
        <v>48</v>
      </c>
      <c r="AB761" s="1" t="s">
        <v>48</v>
      </c>
      <c r="AC761" s="1" t="s">
        <v>48</v>
      </c>
      <c r="AD761" s="1" t="s">
        <v>48</v>
      </c>
      <c r="AE761" s="1" t="s">
        <v>48</v>
      </c>
      <c r="AF761" s="1" t="s">
        <v>48</v>
      </c>
      <c r="AG761" s="24" t="s">
        <v>48</v>
      </c>
      <c r="AH761" s="1">
        <v>3</v>
      </c>
      <c r="AI761" s="1">
        <v>1</v>
      </c>
      <c r="AJ761" s="24">
        <v>1</v>
      </c>
      <c r="AK761" s="36" t="s">
        <v>832</v>
      </c>
      <c r="AL761" s="9">
        <f t="shared" si="89"/>
        <v>-2.0332834702088682</v>
      </c>
      <c r="AM761" s="9">
        <f t="shared" si="90"/>
        <v>-1.6210180839966128</v>
      </c>
      <c r="AN761">
        <f t="shared" si="91"/>
        <v>0</v>
      </c>
      <c r="AO761" s="6">
        <f t="shared" si="92"/>
        <v>0</v>
      </c>
      <c r="AP761" s="9">
        <f>($AL$3*AL761+$AM$3*AM761+$AN$3*AN761+$AO$3*AO761)+$K$3*VLOOKUP(K761,COND!$A$2:$C$7,2,FALSE)+$L$3*VLOOKUP(L761,COND!$A$2:$C$7,3,FALSE)</f>
        <v>-9.6555453549802408</v>
      </c>
      <c r="AQ761" s="28">
        <f t="shared" si="93"/>
        <v>-0.96199522332623255</v>
      </c>
      <c r="AR761" t="str">
        <f t="shared" si="94"/>
        <v>DH</v>
      </c>
      <c r="AS761">
        <v>700</v>
      </c>
      <c r="AT761">
        <v>757</v>
      </c>
      <c r="AV761" t="str">
        <f t="shared" si="95"/>
        <v>Unlikely</v>
      </c>
      <c r="AX761" t="e">
        <f>IF(VLOOKUP($B761,'Draft List'!$D$4:$AC$2598,AX$3,FALSE)&lt;&gt;0,VLOOKUP($B761,'Draft List'!$D$4:$AC$2598,AX$3,FALSE),"")</f>
        <v>#N/A</v>
      </c>
      <c r="AY761" t="e">
        <f>IF(VLOOKUP($B761,'Draft List'!$D$4:$AC$2598,AY$3,FALSE)&lt;&gt;0,VLOOKUP($B761,'Draft List'!$D$4:$AC$2598,AY$3,FALSE),"")</f>
        <v>#N/A</v>
      </c>
      <c r="AZ761" t="e">
        <f>IF(VLOOKUP($B761,'Draft List'!$D$4:$AC$2598,AZ$3,FALSE)&lt;&gt;0,VLOOKUP($B761,'Draft List'!$D$4:$AC$2598,AZ$3,FALSE),"")</f>
        <v>#N/A</v>
      </c>
      <c r="BA761" t="e">
        <f>IF(VLOOKUP($B761,'Draft List'!$D$4:$AC$2598,BA$3,FALSE)&lt;&gt;0,VLOOKUP($B761,'Draft List'!$D$4:$AC$2598,BA$3,FALSE),"")</f>
        <v>#N/A</v>
      </c>
    </row>
    <row r="762" spans="1:53" hidden="1" x14ac:dyDescent="0.25">
      <c r="A762" t="str">
        <f t="shared" si="88"/>
        <v>SPJessie Román23</v>
      </c>
      <c r="B762" t="e">
        <f>VLOOKUP($A762,draft_listing_batters_stats!$A$1:$B$1324,2,FALSE)</f>
        <v>#N/A</v>
      </c>
      <c r="C762" s="1" t="s">
        <v>25</v>
      </c>
      <c r="D762" s="1" t="s">
        <v>1602</v>
      </c>
      <c r="E762" s="1" t="s">
        <v>946</v>
      </c>
      <c r="F762" s="1">
        <v>23</v>
      </c>
      <c r="G762" s="1" t="s">
        <v>58</v>
      </c>
      <c r="H762" s="1" t="s">
        <v>44</v>
      </c>
      <c r="I762" s="1" t="s">
        <v>54</v>
      </c>
      <c r="J762" s="24" t="s">
        <v>54</v>
      </c>
      <c r="K762" s="1" t="s">
        <v>46</v>
      </c>
      <c r="L762" s="24" t="s">
        <v>51</v>
      </c>
      <c r="M762" s="1">
        <v>1</v>
      </c>
      <c r="N762" s="1">
        <v>1</v>
      </c>
      <c r="O762" s="1">
        <v>1</v>
      </c>
      <c r="P762" s="1">
        <v>1</v>
      </c>
      <c r="Q762" s="24">
        <v>1</v>
      </c>
      <c r="R762" s="1">
        <v>2</v>
      </c>
      <c r="S762" s="1">
        <v>2</v>
      </c>
      <c r="T762" s="1">
        <v>1</v>
      </c>
      <c r="U762" s="1">
        <v>1</v>
      </c>
      <c r="V762" s="24">
        <v>3</v>
      </c>
      <c r="W762" s="1">
        <v>5</v>
      </c>
      <c r="X762" s="1">
        <v>4</v>
      </c>
      <c r="Y762" s="24">
        <v>1</v>
      </c>
      <c r="Z762" s="1" t="s">
        <v>48</v>
      </c>
      <c r="AA762" s="1" t="s">
        <v>48</v>
      </c>
      <c r="AB762" s="1" t="s">
        <v>48</v>
      </c>
      <c r="AC762" s="1" t="s">
        <v>48</v>
      </c>
      <c r="AD762" s="1" t="s">
        <v>48</v>
      </c>
      <c r="AE762" s="1" t="s">
        <v>48</v>
      </c>
      <c r="AF762" s="1" t="s">
        <v>48</v>
      </c>
      <c r="AG762" s="24" t="s">
        <v>48</v>
      </c>
      <c r="AH762" s="1">
        <v>2</v>
      </c>
      <c r="AI762" s="1">
        <v>1</v>
      </c>
      <c r="AJ762" s="24">
        <v>1</v>
      </c>
      <c r="AK762" s="36" t="s">
        <v>48</v>
      </c>
      <c r="AL762" s="9">
        <f t="shared" si="89"/>
        <v>-2.0843433498275723</v>
      </c>
      <c r="AM762" s="9">
        <f t="shared" si="90"/>
        <v>-1.6306949543720271</v>
      </c>
      <c r="AN762">
        <f t="shared" si="91"/>
        <v>0</v>
      </c>
      <c r="AO762" s="6">
        <f t="shared" si="92"/>
        <v>0</v>
      </c>
      <c r="AP762" s="9">
        <f>($AL$3*AL762+$AM$3*AM762+$AN$3*AN762+$AO$3*AO762)+$K$3*VLOOKUP(K762,COND!$A$2:$C$7,2,FALSE)+$L$3*VLOOKUP(L762,COND!$A$2:$C$7,3,FALSE)</f>
        <v>-9.6767737874470843</v>
      </c>
      <c r="AQ762" s="28">
        <f t="shared" si="93"/>
        <v>-0.96502189729724808</v>
      </c>
      <c r="AR762" t="str">
        <f t="shared" si="94"/>
        <v>DH</v>
      </c>
      <c r="AS762">
        <v>700</v>
      </c>
      <c r="AT762">
        <v>758</v>
      </c>
      <c r="AV762" t="str">
        <f t="shared" si="95"/>
        <v>Unlikely</v>
      </c>
      <c r="AX762" t="e">
        <f>IF(VLOOKUP($B762,'Draft List'!$D$4:$AC$2598,AX$3,FALSE)&lt;&gt;0,VLOOKUP($B762,'Draft List'!$D$4:$AC$2598,AX$3,FALSE),"")</f>
        <v>#N/A</v>
      </c>
      <c r="AY762" t="e">
        <f>IF(VLOOKUP($B762,'Draft List'!$D$4:$AC$2598,AY$3,FALSE)&lt;&gt;0,VLOOKUP($B762,'Draft List'!$D$4:$AC$2598,AY$3,FALSE),"")</f>
        <v>#N/A</v>
      </c>
      <c r="AZ762" t="e">
        <f>IF(VLOOKUP($B762,'Draft List'!$D$4:$AC$2598,AZ$3,FALSE)&lt;&gt;0,VLOOKUP($B762,'Draft List'!$D$4:$AC$2598,AZ$3,FALSE),"")</f>
        <v>#N/A</v>
      </c>
      <c r="BA762" t="e">
        <f>IF(VLOOKUP($B762,'Draft List'!$D$4:$AC$2598,BA$3,FALSE)&lt;&gt;0,VLOOKUP($B762,'Draft List'!$D$4:$AC$2598,BA$3,FALSE),"")</f>
        <v>#N/A</v>
      </c>
    </row>
    <row r="763" spans="1:53" hidden="1" x14ac:dyDescent="0.25">
      <c r="A763" t="str">
        <f t="shared" si="88"/>
        <v>CFGeorge Kane18</v>
      </c>
      <c r="B763">
        <f>VLOOKUP($A763,draft_listing_batters_stats!$A$1:$B$1324,2,FALSE)</f>
        <v>6550</v>
      </c>
      <c r="C763" s="1" t="s">
        <v>81</v>
      </c>
      <c r="D763" s="1" t="s">
        <v>276</v>
      </c>
      <c r="E763" s="1" t="s">
        <v>1296</v>
      </c>
      <c r="F763" s="1">
        <v>18</v>
      </c>
      <c r="G763" s="1" t="s">
        <v>44</v>
      </c>
      <c r="H763" s="1" t="s">
        <v>44</v>
      </c>
      <c r="I763" s="1" t="s">
        <v>54</v>
      </c>
      <c r="J763" s="24" t="s">
        <v>54</v>
      </c>
      <c r="K763" s="1" t="s">
        <v>46</v>
      </c>
      <c r="L763" s="24" t="s">
        <v>46</v>
      </c>
      <c r="M763" s="1">
        <v>2</v>
      </c>
      <c r="N763" s="1">
        <v>1</v>
      </c>
      <c r="O763" s="1">
        <v>1</v>
      </c>
      <c r="P763" s="1">
        <v>1</v>
      </c>
      <c r="Q763" s="24">
        <v>1</v>
      </c>
      <c r="R763" s="1">
        <v>2</v>
      </c>
      <c r="S763" s="1">
        <v>1</v>
      </c>
      <c r="T763" s="1">
        <v>1</v>
      </c>
      <c r="U763" s="1">
        <v>1</v>
      </c>
      <c r="V763" s="24">
        <v>3</v>
      </c>
      <c r="W763" s="1">
        <v>7</v>
      </c>
      <c r="X763" s="1">
        <v>7</v>
      </c>
      <c r="Y763" s="24">
        <v>1</v>
      </c>
      <c r="Z763" s="1" t="s">
        <v>48</v>
      </c>
      <c r="AA763" s="1" t="s">
        <v>48</v>
      </c>
      <c r="AB763" s="1" t="s">
        <v>48</v>
      </c>
      <c r="AC763" s="1" t="s">
        <v>48</v>
      </c>
      <c r="AD763" s="1" t="s">
        <v>48</v>
      </c>
      <c r="AE763" s="1" t="s">
        <v>48</v>
      </c>
      <c r="AF763" s="1">
        <v>3</v>
      </c>
      <c r="AG763" s="24">
        <v>2</v>
      </c>
      <c r="AH763" s="1">
        <v>8</v>
      </c>
      <c r="AI763" s="1">
        <v>9</v>
      </c>
      <c r="AJ763" s="24">
        <v>8</v>
      </c>
      <c r="AK763" s="36" t="s">
        <v>993</v>
      </c>
      <c r="AL763" s="9">
        <f t="shared" si="89"/>
        <v>-1.7617875136248975</v>
      </c>
      <c r="AM763" s="9">
        <f t="shared" si="90"/>
        <v>-1.6817548339907307</v>
      </c>
      <c r="AN763">
        <f t="shared" si="91"/>
        <v>4</v>
      </c>
      <c r="AO763" s="6">
        <f t="shared" si="92"/>
        <v>0</v>
      </c>
      <c r="AP763" s="9">
        <f>($AL$3*AL763+$AM$3*AM763+$AN$3*AN763+$AO$3*AO763)+$K$3*VLOOKUP(K763,COND!$A$2:$C$7,2,FALSE)+$L$3*VLOOKUP(L763,COND!$A$2:$C$7,3,FALSE)</f>
        <v>-9.6905700925845899</v>
      </c>
      <c r="AQ763" s="28">
        <f t="shared" si="93"/>
        <v>-0.96698892513696721</v>
      </c>
      <c r="AR763" t="str">
        <f t="shared" si="94"/>
        <v>CF</v>
      </c>
      <c r="AS763">
        <v>700</v>
      </c>
      <c r="AT763">
        <v>759</v>
      </c>
      <c r="AV763" t="str">
        <f t="shared" si="95"/>
        <v>Unlikely</v>
      </c>
      <c r="AX763" t="str">
        <f>IF(VLOOKUP($B763,'Draft List'!$D$4:$AC$2598,AX$3,FALSE)&lt;&gt;0,VLOOKUP($B763,'Draft List'!$D$4:$AC$2598,AX$3,FALSE),"")</f>
        <v/>
      </c>
      <c r="AY763" t="str">
        <f>IF(VLOOKUP($B763,'Draft List'!$D$4:$AC$2598,AY$3,FALSE)&lt;&gt;0,VLOOKUP($B763,'Draft List'!$D$4:$AC$2598,AY$3,FALSE),"")</f>
        <v/>
      </c>
      <c r="AZ763" t="str">
        <f>IF(VLOOKUP($B763,'Draft List'!$D$4:$AC$2598,AZ$3,FALSE)&lt;&gt;0,VLOOKUP($B763,'Draft List'!$D$4:$AC$2598,AZ$3,FALSE),"")</f>
        <v/>
      </c>
      <c r="BA763" t="str">
        <f>IF(VLOOKUP($B763,'Draft List'!$D$4:$AC$2598,BA$3,FALSE)&lt;&gt;0,VLOOKUP($B763,'Draft List'!$D$4:$AC$2598,BA$3,FALSE),"")</f>
        <v/>
      </c>
    </row>
    <row r="764" spans="1:53" hidden="1" x14ac:dyDescent="0.25">
      <c r="A764" t="str">
        <f t="shared" si="88"/>
        <v>RPR.J. Reed23</v>
      </c>
      <c r="B764" t="e">
        <f>VLOOKUP($A764,draft_listing_batters_stats!$A$1:$B$1324,2,FALSE)</f>
        <v>#N/A</v>
      </c>
      <c r="C764" s="1" t="s">
        <v>885</v>
      </c>
      <c r="D764" s="1" t="s">
        <v>1578</v>
      </c>
      <c r="E764" s="1" t="s">
        <v>500</v>
      </c>
      <c r="F764" s="1">
        <v>23</v>
      </c>
      <c r="G764" s="1" t="s">
        <v>58</v>
      </c>
      <c r="H764" s="1" t="s">
        <v>58</v>
      </c>
      <c r="I764" s="1" t="s">
        <v>54</v>
      </c>
      <c r="J764" s="24" t="s">
        <v>54</v>
      </c>
      <c r="K764" s="1" t="s">
        <v>47</v>
      </c>
      <c r="L764" s="24" t="s">
        <v>46</v>
      </c>
      <c r="M764" s="1">
        <v>2</v>
      </c>
      <c r="N764" s="1">
        <v>3</v>
      </c>
      <c r="O764" s="1">
        <v>1</v>
      </c>
      <c r="P764" s="1">
        <v>1</v>
      </c>
      <c r="Q764" s="24">
        <v>1</v>
      </c>
      <c r="R764" s="1">
        <v>2</v>
      </c>
      <c r="S764" s="1">
        <v>3</v>
      </c>
      <c r="T764" s="1">
        <v>1</v>
      </c>
      <c r="U764" s="1">
        <v>1</v>
      </c>
      <c r="V764" s="24">
        <v>2</v>
      </c>
      <c r="W764" s="1">
        <v>6</v>
      </c>
      <c r="X764" s="1">
        <v>3</v>
      </c>
      <c r="Y764" s="24">
        <v>1</v>
      </c>
      <c r="Z764" s="1" t="s">
        <v>48</v>
      </c>
      <c r="AA764" s="1" t="s">
        <v>48</v>
      </c>
      <c r="AB764" s="1" t="s">
        <v>48</v>
      </c>
      <c r="AC764" s="1" t="s">
        <v>48</v>
      </c>
      <c r="AD764" s="1" t="s">
        <v>48</v>
      </c>
      <c r="AE764" s="1" t="s">
        <v>48</v>
      </c>
      <c r="AF764" s="1" t="s">
        <v>48</v>
      </c>
      <c r="AG764" s="24" t="s">
        <v>48</v>
      </c>
      <c r="AH764" s="1">
        <v>1</v>
      </c>
      <c r="AI764" s="1">
        <v>1</v>
      </c>
      <c r="AJ764" s="24">
        <v>1</v>
      </c>
      <c r="AK764" s="36" t="s">
        <v>48</v>
      </c>
      <c r="AL764" s="9">
        <f t="shared" si="89"/>
        <v>-1.6596677543874905</v>
      </c>
      <c r="AM764" s="9">
        <f t="shared" si="90"/>
        <v>-1.6196514145704071</v>
      </c>
      <c r="AN764">
        <f t="shared" si="91"/>
        <v>0</v>
      </c>
      <c r="AO764" s="6">
        <f t="shared" si="92"/>
        <v>0</v>
      </c>
      <c r="AP764" s="9">
        <f>($AL$3*AL764+$AM$3*AM764+$AN$3*AN764+$AO$3*AO764)+$K$3*VLOOKUP(K764,COND!$A$2:$C$7,2,FALSE)+$L$3*VLOOKUP(L764,COND!$A$2:$C$7,3,FALSE)</f>
        <v>-9.7017837502836333</v>
      </c>
      <c r="AQ764" s="28">
        <f t="shared" si="93"/>
        <v>-0.96858772834255402</v>
      </c>
      <c r="AR764" t="str">
        <f t="shared" si="94"/>
        <v>DH</v>
      </c>
      <c r="AS764">
        <v>700</v>
      </c>
      <c r="AT764">
        <v>760</v>
      </c>
      <c r="AV764" t="str">
        <f t="shared" si="95"/>
        <v>Unlikely</v>
      </c>
      <c r="AX764" t="e">
        <f>IF(VLOOKUP($B764,'Draft List'!$D$4:$AC$2598,AX$3,FALSE)&lt;&gt;0,VLOOKUP($B764,'Draft List'!$D$4:$AC$2598,AX$3,FALSE),"")</f>
        <v>#N/A</v>
      </c>
      <c r="AY764" t="e">
        <f>IF(VLOOKUP($B764,'Draft List'!$D$4:$AC$2598,AY$3,FALSE)&lt;&gt;0,VLOOKUP($B764,'Draft List'!$D$4:$AC$2598,AY$3,FALSE),"")</f>
        <v>#N/A</v>
      </c>
      <c r="AZ764" t="e">
        <f>IF(VLOOKUP($B764,'Draft List'!$D$4:$AC$2598,AZ$3,FALSE)&lt;&gt;0,VLOOKUP($B764,'Draft List'!$D$4:$AC$2598,AZ$3,FALSE),"")</f>
        <v>#N/A</v>
      </c>
      <c r="BA764" t="e">
        <f>IF(VLOOKUP($B764,'Draft List'!$D$4:$AC$2598,BA$3,FALSE)&lt;&gt;0,VLOOKUP($B764,'Draft List'!$D$4:$AC$2598,BA$3,FALSE),"")</f>
        <v>#N/A</v>
      </c>
    </row>
    <row r="765" spans="1:53" hidden="1" x14ac:dyDescent="0.25">
      <c r="A765" t="str">
        <f t="shared" si="88"/>
        <v>RPJeremy McClain24</v>
      </c>
      <c r="B765" t="e">
        <f>VLOOKUP($A765,draft_listing_batters_stats!$A$1:$B$1324,2,FALSE)</f>
        <v>#N/A</v>
      </c>
      <c r="C765" s="1" t="s">
        <v>885</v>
      </c>
      <c r="D765" s="1" t="s">
        <v>718</v>
      </c>
      <c r="E765" s="1" t="s">
        <v>1421</v>
      </c>
      <c r="F765" s="1">
        <v>24</v>
      </c>
      <c r="G765" s="1" t="s">
        <v>44</v>
      </c>
      <c r="H765" s="1" t="s">
        <v>58</v>
      </c>
      <c r="I765" s="1" t="s">
        <v>54</v>
      </c>
      <c r="J765" s="24" t="s">
        <v>54</v>
      </c>
      <c r="K765" s="1" t="s">
        <v>47</v>
      </c>
      <c r="L765" s="24" t="s">
        <v>51</v>
      </c>
      <c r="M765" s="1">
        <v>2</v>
      </c>
      <c r="N765" s="1">
        <v>2</v>
      </c>
      <c r="O765" s="1">
        <v>1</v>
      </c>
      <c r="P765" s="1">
        <v>1</v>
      </c>
      <c r="Q765" s="24">
        <v>1</v>
      </c>
      <c r="R765" s="1">
        <v>2</v>
      </c>
      <c r="S765" s="1">
        <v>2</v>
      </c>
      <c r="T765" s="1">
        <v>2</v>
      </c>
      <c r="U765" s="1">
        <v>1</v>
      </c>
      <c r="V765" s="24">
        <v>1</v>
      </c>
      <c r="W765" s="1">
        <v>6</v>
      </c>
      <c r="X765" s="1">
        <v>1</v>
      </c>
      <c r="Y765" s="24">
        <v>1</v>
      </c>
      <c r="Z765" s="1" t="s">
        <v>48</v>
      </c>
      <c r="AA765" s="1" t="s">
        <v>48</v>
      </c>
      <c r="AB765" s="1" t="s">
        <v>48</v>
      </c>
      <c r="AC765" s="1" t="s">
        <v>48</v>
      </c>
      <c r="AD765" s="1" t="s">
        <v>48</v>
      </c>
      <c r="AE765" s="1" t="s">
        <v>48</v>
      </c>
      <c r="AF765" s="1" t="s">
        <v>48</v>
      </c>
      <c r="AG765" s="24" t="s">
        <v>48</v>
      </c>
      <c r="AH765" s="1">
        <v>1</v>
      </c>
      <c r="AI765" s="1">
        <v>1</v>
      </c>
      <c r="AJ765" s="24">
        <v>1</v>
      </c>
      <c r="AK765" s="36" t="s">
        <v>50</v>
      </c>
      <c r="AL765" s="9">
        <f t="shared" si="89"/>
        <v>-1.7107276340061941</v>
      </c>
      <c r="AM765" s="9">
        <f t="shared" si="90"/>
        <v>-1.6276661399822923</v>
      </c>
      <c r="AN765">
        <f t="shared" si="91"/>
        <v>0</v>
      </c>
      <c r="AO765" s="6">
        <f t="shared" si="92"/>
        <v>0</v>
      </c>
      <c r="AP765" s="9">
        <f>($AL$3*AL765+$AM$3*AM765+$AN$3*AN765+$AO$3*AO765)+$K$3*VLOOKUP(K765,COND!$A$2:$C$7,2,FALSE)+$L$3*VLOOKUP(L765,COND!$A$2:$C$7,3,FALSE)</f>
        <v>-9.7030664431881277</v>
      </c>
      <c r="AQ765" s="28">
        <f t="shared" si="93"/>
        <v>-0.96877061010892573</v>
      </c>
      <c r="AR765" t="str">
        <f t="shared" si="94"/>
        <v>DH</v>
      </c>
      <c r="AS765">
        <v>700</v>
      </c>
      <c r="AT765">
        <v>761</v>
      </c>
      <c r="AV765" t="str">
        <f t="shared" si="95"/>
        <v>Unlikely</v>
      </c>
      <c r="AX765" t="e">
        <f>IF(VLOOKUP($B765,'Draft List'!$D$4:$AC$2598,AX$3,FALSE)&lt;&gt;0,VLOOKUP($B765,'Draft List'!$D$4:$AC$2598,AX$3,FALSE),"")</f>
        <v>#N/A</v>
      </c>
      <c r="AY765" t="e">
        <f>IF(VLOOKUP($B765,'Draft List'!$D$4:$AC$2598,AY$3,FALSE)&lt;&gt;0,VLOOKUP($B765,'Draft List'!$D$4:$AC$2598,AY$3,FALSE),"")</f>
        <v>#N/A</v>
      </c>
      <c r="AZ765" t="e">
        <f>IF(VLOOKUP($B765,'Draft List'!$D$4:$AC$2598,AZ$3,FALSE)&lt;&gt;0,VLOOKUP($B765,'Draft List'!$D$4:$AC$2598,AZ$3,FALSE),"")</f>
        <v>#N/A</v>
      </c>
      <c r="BA765" t="e">
        <f>IF(VLOOKUP($B765,'Draft List'!$D$4:$AC$2598,BA$3,FALSE)&lt;&gt;0,VLOOKUP($B765,'Draft List'!$D$4:$AC$2598,BA$3,FALSE),"")</f>
        <v>#N/A</v>
      </c>
    </row>
    <row r="766" spans="1:53" hidden="1" x14ac:dyDescent="0.25">
      <c r="A766" t="str">
        <f t="shared" si="88"/>
        <v>RPAllan Rodgers24</v>
      </c>
      <c r="B766" t="e">
        <f>VLOOKUP($A766,draft_listing_batters_stats!$A$1:$B$1324,2,FALSE)</f>
        <v>#N/A</v>
      </c>
      <c r="C766" s="1" t="s">
        <v>885</v>
      </c>
      <c r="D766" s="1" t="s">
        <v>1133</v>
      </c>
      <c r="E766" s="1" t="s">
        <v>1601</v>
      </c>
      <c r="F766" s="1">
        <v>24</v>
      </c>
      <c r="G766" s="1" t="s">
        <v>58</v>
      </c>
      <c r="H766" s="1" t="s">
        <v>44</v>
      </c>
      <c r="I766" s="1" t="s">
        <v>54</v>
      </c>
      <c r="J766" s="24" t="s">
        <v>54</v>
      </c>
      <c r="K766" s="1" t="s">
        <v>46</v>
      </c>
      <c r="L766" s="24" t="s">
        <v>47</v>
      </c>
      <c r="M766" s="1">
        <v>1</v>
      </c>
      <c r="N766" s="1">
        <v>3</v>
      </c>
      <c r="O766" s="1">
        <v>1</v>
      </c>
      <c r="P766" s="1">
        <v>1</v>
      </c>
      <c r="Q766" s="24">
        <v>2</v>
      </c>
      <c r="R766" s="1">
        <v>2</v>
      </c>
      <c r="S766" s="1">
        <v>3</v>
      </c>
      <c r="T766" s="1">
        <v>1</v>
      </c>
      <c r="U766" s="1">
        <v>1</v>
      </c>
      <c r="V766" s="24">
        <v>2</v>
      </c>
      <c r="W766" s="1">
        <v>5</v>
      </c>
      <c r="X766" s="1">
        <v>3</v>
      </c>
      <c r="Y766" s="24">
        <v>1</v>
      </c>
      <c r="Z766" s="1" t="s">
        <v>48</v>
      </c>
      <c r="AA766" s="1" t="s">
        <v>48</v>
      </c>
      <c r="AB766" s="1" t="s">
        <v>48</v>
      </c>
      <c r="AC766" s="1" t="s">
        <v>48</v>
      </c>
      <c r="AD766" s="1" t="s">
        <v>48</v>
      </c>
      <c r="AE766" s="1" t="s">
        <v>48</v>
      </c>
      <c r="AF766" s="1" t="s">
        <v>48</v>
      </c>
      <c r="AG766" s="24" t="s">
        <v>48</v>
      </c>
      <c r="AH766" s="1">
        <v>1</v>
      </c>
      <c r="AI766" s="1">
        <v>1</v>
      </c>
      <c r="AJ766" s="24">
        <v>2</v>
      </c>
      <c r="AK766" s="36" t="s">
        <v>50</v>
      </c>
      <c r="AL766" s="9">
        <f t="shared" si="89"/>
        <v>-1.9422072507730814</v>
      </c>
      <c r="AM766" s="9">
        <f t="shared" si="90"/>
        <v>-1.6196514145704071</v>
      </c>
      <c r="AN766">
        <f t="shared" si="91"/>
        <v>0</v>
      </c>
      <c r="AO766" s="6">
        <f t="shared" si="92"/>
        <v>0</v>
      </c>
      <c r="AP766" s="9">
        <f>($AL$3*AL766+$AM$3*AM766+$AN$3*AN766+$AO$3*AO766)+$K$3*VLOOKUP(K766,COND!$A$2:$C$7,2,FALSE)+$L$3*VLOOKUP(L766,COND!$A$2:$C$7,3,FALSE)</f>
        <v>-9.7300376999221907</v>
      </c>
      <c r="AQ766" s="28">
        <f t="shared" si="93"/>
        <v>-0.97261607542296014</v>
      </c>
      <c r="AR766" t="str">
        <f t="shared" si="94"/>
        <v>DH</v>
      </c>
      <c r="AS766">
        <v>700</v>
      </c>
      <c r="AT766">
        <v>762</v>
      </c>
      <c r="AV766" t="str">
        <f t="shared" si="95"/>
        <v>Unlikely</v>
      </c>
      <c r="AX766" t="e">
        <f>IF(VLOOKUP($B766,'Draft List'!$D$4:$AC$2598,AX$3,FALSE)&lt;&gt;0,VLOOKUP($B766,'Draft List'!$D$4:$AC$2598,AX$3,FALSE),"")</f>
        <v>#N/A</v>
      </c>
      <c r="AY766" t="e">
        <f>IF(VLOOKUP($B766,'Draft List'!$D$4:$AC$2598,AY$3,FALSE)&lt;&gt;0,VLOOKUP($B766,'Draft List'!$D$4:$AC$2598,AY$3,FALSE),"")</f>
        <v>#N/A</v>
      </c>
      <c r="AZ766" t="e">
        <f>IF(VLOOKUP($B766,'Draft List'!$D$4:$AC$2598,AZ$3,FALSE)&lt;&gt;0,VLOOKUP($B766,'Draft List'!$D$4:$AC$2598,AZ$3,FALSE),"")</f>
        <v>#N/A</v>
      </c>
      <c r="BA766" t="e">
        <f>IF(VLOOKUP($B766,'Draft List'!$D$4:$AC$2598,BA$3,FALSE)&lt;&gt;0,VLOOKUP($B766,'Draft List'!$D$4:$AC$2598,BA$3,FALSE),"")</f>
        <v>#N/A</v>
      </c>
    </row>
    <row r="767" spans="1:53" hidden="1" x14ac:dyDescent="0.25">
      <c r="A767" t="str">
        <f t="shared" si="88"/>
        <v>RPDave Hutchinson23</v>
      </c>
      <c r="B767" t="e">
        <f>VLOOKUP($A767,draft_listing_batters_stats!$A$1:$B$1324,2,FALSE)</f>
        <v>#N/A</v>
      </c>
      <c r="C767" s="1" t="s">
        <v>885</v>
      </c>
      <c r="D767" s="1" t="s">
        <v>135</v>
      </c>
      <c r="E767" s="1" t="s">
        <v>1265</v>
      </c>
      <c r="F767" s="1">
        <v>23</v>
      </c>
      <c r="G767" s="1" t="s">
        <v>58</v>
      </c>
      <c r="H767" s="1" t="s">
        <v>58</v>
      </c>
      <c r="I767" s="1" t="s">
        <v>54</v>
      </c>
      <c r="J767" s="24" t="s">
        <v>54</v>
      </c>
      <c r="K767" s="1" t="s">
        <v>46</v>
      </c>
      <c r="L767" s="24" t="s">
        <v>46</v>
      </c>
      <c r="M767" s="1">
        <v>1</v>
      </c>
      <c r="N767" s="1">
        <v>2</v>
      </c>
      <c r="O767" s="1">
        <v>1</v>
      </c>
      <c r="P767" s="1">
        <v>1</v>
      </c>
      <c r="Q767" s="24">
        <v>1</v>
      </c>
      <c r="R767" s="1">
        <v>2</v>
      </c>
      <c r="S767" s="1">
        <v>2</v>
      </c>
      <c r="T767" s="1">
        <v>2</v>
      </c>
      <c r="U767" s="1">
        <v>1</v>
      </c>
      <c r="V767" s="24">
        <v>1</v>
      </c>
      <c r="W767" s="1">
        <v>9</v>
      </c>
      <c r="X767" s="1">
        <v>7</v>
      </c>
      <c r="Y767" s="24">
        <v>1</v>
      </c>
      <c r="Z767" s="1" t="s">
        <v>48</v>
      </c>
      <c r="AA767" s="1" t="s">
        <v>48</v>
      </c>
      <c r="AB767" s="1" t="s">
        <v>48</v>
      </c>
      <c r="AC767" s="1" t="s">
        <v>48</v>
      </c>
      <c r="AD767" s="1" t="s">
        <v>48</v>
      </c>
      <c r="AE767" s="1" t="s">
        <v>48</v>
      </c>
      <c r="AF767" s="1" t="s">
        <v>48</v>
      </c>
      <c r="AG767" s="24" t="s">
        <v>48</v>
      </c>
      <c r="AH767" s="1">
        <v>2</v>
      </c>
      <c r="AI767" s="1">
        <v>1</v>
      </c>
      <c r="AJ767" s="24">
        <v>1</v>
      </c>
      <c r="AK767" s="36" t="s">
        <v>48</v>
      </c>
      <c r="AL767" s="9">
        <f t="shared" si="89"/>
        <v>-2.0332834702088682</v>
      </c>
      <c r="AM767" s="9">
        <f t="shared" si="90"/>
        <v>-1.6276661399822923</v>
      </c>
      <c r="AN767">
        <f t="shared" si="91"/>
        <v>0</v>
      </c>
      <c r="AO767" s="6">
        <f t="shared" si="92"/>
        <v>0</v>
      </c>
      <c r="AP767" s="9">
        <f>($AL$3*AL767+$AM$3*AM767+$AN$3*AN767+$AO$3*AO767)+$K$3*VLOOKUP(K767,COND!$A$2:$C$7,2,FALSE)+$L$3*VLOOKUP(L767,COND!$A$2:$C$7,3,FALSE)</f>
        <v>-9.7353220268083938</v>
      </c>
      <c r="AQ767" s="28">
        <f t="shared" si="93"/>
        <v>-0.9733694958493524</v>
      </c>
      <c r="AR767" t="str">
        <f t="shared" si="94"/>
        <v>DH</v>
      </c>
      <c r="AS767">
        <v>700</v>
      </c>
      <c r="AT767">
        <v>763</v>
      </c>
      <c r="AV767" t="str">
        <f t="shared" si="95"/>
        <v>Unlikely</v>
      </c>
      <c r="AX767" t="e">
        <f>IF(VLOOKUP($B767,'Draft List'!$D$4:$AC$2598,AX$3,FALSE)&lt;&gt;0,VLOOKUP($B767,'Draft List'!$D$4:$AC$2598,AX$3,FALSE),"")</f>
        <v>#N/A</v>
      </c>
      <c r="AY767" t="e">
        <f>IF(VLOOKUP($B767,'Draft List'!$D$4:$AC$2598,AY$3,FALSE)&lt;&gt;0,VLOOKUP($B767,'Draft List'!$D$4:$AC$2598,AY$3,FALSE),"")</f>
        <v>#N/A</v>
      </c>
      <c r="AZ767" t="e">
        <f>IF(VLOOKUP($B767,'Draft List'!$D$4:$AC$2598,AZ$3,FALSE)&lt;&gt;0,VLOOKUP($B767,'Draft List'!$D$4:$AC$2598,AZ$3,FALSE),"")</f>
        <v>#N/A</v>
      </c>
      <c r="BA767" t="e">
        <f>IF(VLOOKUP($B767,'Draft List'!$D$4:$AC$2598,BA$3,FALSE)&lt;&gt;0,VLOOKUP($B767,'Draft List'!$D$4:$AC$2598,BA$3,FALSE),"")</f>
        <v>#N/A</v>
      </c>
    </row>
    <row r="768" spans="1:53" hidden="1" x14ac:dyDescent="0.25">
      <c r="A768" t="str">
        <f t="shared" si="88"/>
        <v>RPFernando Lluea23</v>
      </c>
      <c r="B768" t="e">
        <f>VLOOKUP($A768,draft_listing_batters_stats!$A$1:$B$1324,2,FALSE)</f>
        <v>#N/A</v>
      </c>
      <c r="C768" s="1" t="s">
        <v>885</v>
      </c>
      <c r="D768" s="1" t="s">
        <v>234</v>
      </c>
      <c r="E768" s="1" t="s">
        <v>1363</v>
      </c>
      <c r="F768" s="1">
        <v>23</v>
      </c>
      <c r="G768" s="1" t="s">
        <v>58</v>
      </c>
      <c r="H768" s="1" t="s">
        <v>58</v>
      </c>
      <c r="I768" s="1" t="s">
        <v>54</v>
      </c>
      <c r="J768" s="24" t="s">
        <v>54</v>
      </c>
      <c r="K768" s="1" t="s">
        <v>46</v>
      </c>
      <c r="L768" s="24" t="s">
        <v>46</v>
      </c>
      <c r="M768" s="1">
        <v>2</v>
      </c>
      <c r="N768" s="1">
        <v>2</v>
      </c>
      <c r="O768" s="1">
        <v>1</v>
      </c>
      <c r="P768" s="1">
        <v>1</v>
      </c>
      <c r="Q768" s="24">
        <v>1</v>
      </c>
      <c r="R768" s="1">
        <v>2</v>
      </c>
      <c r="S768" s="1">
        <v>2</v>
      </c>
      <c r="T768" s="1">
        <v>1</v>
      </c>
      <c r="U768" s="1">
        <v>1</v>
      </c>
      <c r="V768" s="24">
        <v>3</v>
      </c>
      <c r="W768" s="1">
        <v>6</v>
      </c>
      <c r="X768" s="1">
        <v>3</v>
      </c>
      <c r="Y768" s="24">
        <v>1</v>
      </c>
      <c r="Z768" s="1" t="s">
        <v>48</v>
      </c>
      <c r="AA768" s="1" t="s">
        <v>48</v>
      </c>
      <c r="AB768" s="1" t="s">
        <v>48</v>
      </c>
      <c r="AC768" s="1" t="s">
        <v>48</v>
      </c>
      <c r="AD768" s="1" t="s">
        <v>48</v>
      </c>
      <c r="AE768" s="1" t="s">
        <v>48</v>
      </c>
      <c r="AF768" s="1" t="s">
        <v>48</v>
      </c>
      <c r="AG768" s="24" t="s">
        <v>48</v>
      </c>
      <c r="AH768" s="1">
        <v>1</v>
      </c>
      <c r="AI768" s="1">
        <v>1</v>
      </c>
      <c r="AJ768" s="24">
        <v>1</v>
      </c>
      <c r="AK768" s="36" t="s">
        <v>48</v>
      </c>
      <c r="AL768" s="9">
        <f t="shared" si="89"/>
        <v>-1.7107276340061941</v>
      </c>
      <c r="AM768" s="9">
        <f t="shared" si="90"/>
        <v>-1.6306949543720271</v>
      </c>
      <c r="AN768">
        <f t="shared" si="91"/>
        <v>0</v>
      </c>
      <c r="AO768" s="6">
        <f t="shared" si="92"/>
        <v>0</v>
      </c>
      <c r="AP768" s="9">
        <f>($AL$3*AL768+$AM$3*AM768+$AN$3*AN768+$AO$3*AO768)+$K$3*VLOOKUP(K768,COND!$A$2:$C$7,2,FALSE)+$L$3*VLOOKUP(L768,COND!$A$2:$C$7,3,FALSE)</f>
        <v>-9.7394122158649452</v>
      </c>
      <c r="AQ768" s="28">
        <f t="shared" si="93"/>
        <v>-0.97395266037519923</v>
      </c>
      <c r="AR768" t="str">
        <f t="shared" si="94"/>
        <v>DH</v>
      </c>
      <c r="AS768">
        <v>700</v>
      </c>
      <c r="AT768">
        <v>764</v>
      </c>
      <c r="AV768" t="str">
        <f t="shared" si="95"/>
        <v>Unlikely</v>
      </c>
      <c r="AX768" t="e">
        <f>IF(VLOOKUP($B768,'Draft List'!$D$4:$AC$2598,AX$3,FALSE)&lt;&gt;0,VLOOKUP($B768,'Draft List'!$D$4:$AC$2598,AX$3,FALSE),"")</f>
        <v>#N/A</v>
      </c>
      <c r="AY768" t="e">
        <f>IF(VLOOKUP($B768,'Draft List'!$D$4:$AC$2598,AY$3,FALSE)&lt;&gt;0,VLOOKUP($B768,'Draft List'!$D$4:$AC$2598,AY$3,FALSE),"")</f>
        <v>#N/A</v>
      </c>
      <c r="AZ768" t="e">
        <f>IF(VLOOKUP($B768,'Draft List'!$D$4:$AC$2598,AZ$3,FALSE)&lt;&gt;0,VLOOKUP($B768,'Draft List'!$D$4:$AC$2598,AZ$3,FALSE),"")</f>
        <v>#N/A</v>
      </c>
      <c r="BA768" t="e">
        <f>IF(VLOOKUP($B768,'Draft List'!$D$4:$AC$2598,BA$3,FALSE)&lt;&gt;0,VLOOKUP($B768,'Draft List'!$D$4:$AC$2598,BA$3,FALSE),"")</f>
        <v>#N/A</v>
      </c>
    </row>
    <row r="769" spans="1:53" hidden="1" x14ac:dyDescent="0.25">
      <c r="A769" t="str">
        <f t="shared" si="88"/>
        <v>RPLee Harris23</v>
      </c>
      <c r="B769" t="e">
        <f>VLOOKUP($A769,draft_listing_batters_stats!$A$1:$B$1324,2,FALSE)</f>
        <v>#N/A</v>
      </c>
      <c r="C769" s="1" t="s">
        <v>885</v>
      </c>
      <c r="D769" s="1" t="s">
        <v>219</v>
      </c>
      <c r="E769" s="1" t="s">
        <v>262</v>
      </c>
      <c r="F769" s="1">
        <v>23</v>
      </c>
      <c r="G769" s="1" t="s">
        <v>44</v>
      </c>
      <c r="H769" s="1" t="s">
        <v>44</v>
      </c>
      <c r="I769" s="1" t="s">
        <v>54</v>
      </c>
      <c r="J769" s="24" t="s">
        <v>54</v>
      </c>
      <c r="K769" s="1" t="s">
        <v>46</v>
      </c>
      <c r="L769" s="24" t="s">
        <v>46</v>
      </c>
      <c r="M769" s="1">
        <v>2</v>
      </c>
      <c r="N769" s="1">
        <v>1</v>
      </c>
      <c r="O769" s="1">
        <v>1</v>
      </c>
      <c r="P769" s="1">
        <v>1</v>
      </c>
      <c r="Q769" s="24">
        <v>1</v>
      </c>
      <c r="R769" s="1">
        <v>2</v>
      </c>
      <c r="S769" s="1">
        <v>2</v>
      </c>
      <c r="T769" s="1">
        <v>1</v>
      </c>
      <c r="U769" s="1">
        <v>1</v>
      </c>
      <c r="V769" s="24">
        <v>3</v>
      </c>
      <c r="W769" s="1">
        <v>6</v>
      </c>
      <c r="X769" s="1">
        <v>1</v>
      </c>
      <c r="Y769" s="24">
        <v>1</v>
      </c>
      <c r="Z769" s="1" t="s">
        <v>48</v>
      </c>
      <c r="AA769" s="1" t="s">
        <v>48</v>
      </c>
      <c r="AB769" s="1" t="s">
        <v>48</v>
      </c>
      <c r="AC769" s="1" t="s">
        <v>48</v>
      </c>
      <c r="AD769" s="1" t="s">
        <v>48</v>
      </c>
      <c r="AE769" s="1" t="s">
        <v>48</v>
      </c>
      <c r="AF769" s="1" t="s">
        <v>48</v>
      </c>
      <c r="AG769" s="24" t="s">
        <v>48</v>
      </c>
      <c r="AH769" s="1">
        <v>1</v>
      </c>
      <c r="AI769" s="1">
        <v>3</v>
      </c>
      <c r="AJ769" s="24">
        <v>1</v>
      </c>
      <c r="AK769" s="36" t="s">
        <v>50</v>
      </c>
      <c r="AL769" s="9">
        <f t="shared" si="89"/>
        <v>-1.7617875136248975</v>
      </c>
      <c r="AM769" s="9">
        <f t="shared" si="90"/>
        <v>-1.6306949543720271</v>
      </c>
      <c r="AN769">
        <f t="shared" si="91"/>
        <v>0</v>
      </c>
      <c r="AO769" s="6">
        <f t="shared" si="92"/>
        <v>0</v>
      </c>
      <c r="AP769" s="9">
        <f>($AL$3*AL769+$AM$3*AM769+$AN$3*AN769+$AO$3*AO769)+$K$3*VLOOKUP(K769,COND!$A$2:$C$7,2,FALSE)+$L$3*VLOOKUP(L769,COND!$A$2:$C$7,3,FALSE)</f>
        <v>-9.7445182038268143</v>
      </c>
      <c r="AQ769" s="28">
        <f t="shared" si="93"/>
        <v>-0.97468065387564473</v>
      </c>
      <c r="AR769" t="str">
        <f t="shared" si="94"/>
        <v>DH</v>
      </c>
      <c r="AS769">
        <v>700</v>
      </c>
      <c r="AT769">
        <v>765</v>
      </c>
      <c r="AV769" t="str">
        <f t="shared" si="95"/>
        <v>Unlikely</v>
      </c>
      <c r="AX769" t="e">
        <f>IF(VLOOKUP($B769,'Draft List'!$D$4:$AC$2598,AX$3,FALSE)&lt;&gt;0,VLOOKUP($B769,'Draft List'!$D$4:$AC$2598,AX$3,FALSE),"")</f>
        <v>#N/A</v>
      </c>
      <c r="AY769" t="e">
        <f>IF(VLOOKUP($B769,'Draft List'!$D$4:$AC$2598,AY$3,FALSE)&lt;&gt;0,VLOOKUP($B769,'Draft List'!$D$4:$AC$2598,AY$3,FALSE),"")</f>
        <v>#N/A</v>
      </c>
      <c r="AZ769" t="e">
        <f>IF(VLOOKUP($B769,'Draft List'!$D$4:$AC$2598,AZ$3,FALSE)&lt;&gt;0,VLOOKUP($B769,'Draft List'!$D$4:$AC$2598,AZ$3,FALSE),"")</f>
        <v>#N/A</v>
      </c>
      <c r="BA769" t="e">
        <f>IF(VLOOKUP($B769,'Draft List'!$D$4:$AC$2598,BA$3,FALSE)&lt;&gt;0,VLOOKUP($B769,'Draft List'!$D$4:$AC$2598,BA$3,FALSE),"")</f>
        <v>#N/A</v>
      </c>
    </row>
    <row r="770" spans="1:53" hidden="1" x14ac:dyDescent="0.25">
      <c r="A770" t="str">
        <f t="shared" si="88"/>
        <v>RPCorbin Topper18</v>
      </c>
      <c r="B770" t="e">
        <f>VLOOKUP($A770,draft_listing_batters_stats!$A$1:$B$1324,2,FALSE)</f>
        <v>#N/A</v>
      </c>
      <c r="C770" s="1" t="s">
        <v>885</v>
      </c>
      <c r="D770" s="1" t="s">
        <v>653</v>
      </c>
      <c r="E770" s="1" t="s">
        <v>966</v>
      </c>
      <c r="F770" s="1">
        <v>18</v>
      </c>
      <c r="G770" s="1" t="s">
        <v>58</v>
      </c>
      <c r="H770" s="1" t="s">
        <v>58</v>
      </c>
      <c r="I770" s="1" t="s">
        <v>54</v>
      </c>
      <c r="J770" s="24" t="s">
        <v>54</v>
      </c>
      <c r="K770" s="1" t="s">
        <v>47</v>
      </c>
      <c r="L770" s="24" t="s">
        <v>46</v>
      </c>
      <c r="M770" s="1">
        <v>1</v>
      </c>
      <c r="N770" s="1">
        <v>1</v>
      </c>
      <c r="O770" s="1">
        <v>1</v>
      </c>
      <c r="P770" s="1">
        <v>2</v>
      </c>
      <c r="Q770" s="24">
        <v>1</v>
      </c>
      <c r="R770" s="1">
        <v>1</v>
      </c>
      <c r="S770" s="1">
        <v>3</v>
      </c>
      <c r="T770" s="1">
        <v>1</v>
      </c>
      <c r="U770" s="1">
        <v>5</v>
      </c>
      <c r="V770" s="24">
        <v>1</v>
      </c>
      <c r="W770" s="1">
        <v>5</v>
      </c>
      <c r="X770" s="1">
        <v>2</v>
      </c>
      <c r="Y770" s="24">
        <v>1</v>
      </c>
      <c r="Z770" s="1" t="s">
        <v>48</v>
      </c>
      <c r="AA770" s="1" t="s">
        <v>48</v>
      </c>
      <c r="AB770" s="1" t="s">
        <v>48</v>
      </c>
      <c r="AC770" s="1" t="s">
        <v>48</v>
      </c>
      <c r="AD770" s="1" t="s">
        <v>48</v>
      </c>
      <c r="AE770" s="1" t="s">
        <v>48</v>
      </c>
      <c r="AF770" s="1" t="s">
        <v>48</v>
      </c>
      <c r="AG770" s="24" t="s">
        <v>48</v>
      </c>
      <c r="AH770" s="1">
        <v>1</v>
      </c>
      <c r="AI770" s="1">
        <v>1</v>
      </c>
      <c r="AJ770" s="24">
        <v>1</v>
      </c>
      <c r="AK770" s="36" t="s">
        <v>832</v>
      </c>
      <c r="AL770" s="9">
        <f t="shared" si="89"/>
        <v>-1.994633799817991</v>
      </c>
      <c r="AM770" s="9">
        <f t="shared" si="90"/>
        <v>-1.6233853905518407</v>
      </c>
      <c r="AN770">
        <f t="shared" si="91"/>
        <v>0</v>
      </c>
      <c r="AO770" s="6">
        <f t="shared" si="92"/>
        <v>0</v>
      </c>
      <c r="AP770" s="9">
        <f>($AL$3*AL770+$AM$3*AM770+$AN$3*AN770+$AO$3*AO770)+$K$3*VLOOKUP(K770,COND!$A$2:$C$7,2,FALSE)+$L$3*VLOOKUP(L770,COND!$A$2:$C$7,3,FALSE)</f>
        <v>-9.7800880666038896</v>
      </c>
      <c r="AQ770" s="28">
        <f t="shared" si="93"/>
        <v>-0.97975207768369654</v>
      </c>
      <c r="AR770" t="str">
        <f t="shared" si="94"/>
        <v>DH</v>
      </c>
      <c r="AS770">
        <v>700</v>
      </c>
      <c r="AT770">
        <v>766</v>
      </c>
      <c r="AV770" t="str">
        <f t="shared" si="95"/>
        <v>Unlikely</v>
      </c>
      <c r="AX770" t="e">
        <f>IF(VLOOKUP($B770,'Draft List'!$D$4:$AC$2598,AX$3,FALSE)&lt;&gt;0,VLOOKUP($B770,'Draft List'!$D$4:$AC$2598,AX$3,FALSE),"")</f>
        <v>#N/A</v>
      </c>
      <c r="AY770" t="e">
        <f>IF(VLOOKUP($B770,'Draft List'!$D$4:$AC$2598,AY$3,FALSE)&lt;&gt;0,VLOOKUP($B770,'Draft List'!$D$4:$AC$2598,AY$3,FALSE),"")</f>
        <v>#N/A</v>
      </c>
      <c r="AZ770" t="e">
        <f>IF(VLOOKUP($B770,'Draft List'!$D$4:$AC$2598,AZ$3,FALSE)&lt;&gt;0,VLOOKUP($B770,'Draft List'!$D$4:$AC$2598,AZ$3,FALSE),"")</f>
        <v>#N/A</v>
      </c>
      <c r="BA770" t="e">
        <f>IF(VLOOKUP($B770,'Draft List'!$D$4:$AC$2598,BA$3,FALSE)&lt;&gt;0,VLOOKUP($B770,'Draft List'!$D$4:$AC$2598,BA$3,FALSE),"")</f>
        <v>#N/A</v>
      </c>
    </row>
    <row r="771" spans="1:53" hidden="1" x14ac:dyDescent="0.25">
      <c r="A771" t="str">
        <f t="shared" si="88"/>
        <v>SPRobert Hutchins21</v>
      </c>
      <c r="B771" t="e">
        <f>VLOOKUP($A771,draft_listing_batters_stats!$A$1:$B$1324,2,FALSE)</f>
        <v>#N/A</v>
      </c>
      <c r="C771" s="1" t="s">
        <v>25</v>
      </c>
      <c r="D771" s="1" t="s">
        <v>378</v>
      </c>
      <c r="E771" s="1" t="s">
        <v>1264</v>
      </c>
      <c r="F771" s="1">
        <v>21</v>
      </c>
      <c r="G771" s="1" t="s">
        <v>44</v>
      </c>
      <c r="H771" s="1" t="s">
        <v>44</v>
      </c>
      <c r="I771" s="1" t="s">
        <v>54</v>
      </c>
      <c r="J771" s="24" t="s">
        <v>54</v>
      </c>
      <c r="K771" s="1" t="s">
        <v>46</v>
      </c>
      <c r="L771" s="24" t="s">
        <v>46</v>
      </c>
      <c r="M771" s="1">
        <v>2</v>
      </c>
      <c r="N771" s="1">
        <v>1</v>
      </c>
      <c r="O771" s="1">
        <v>2</v>
      </c>
      <c r="P771" s="1">
        <v>1</v>
      </c>
      <c r="Q771" s="24">
        <v>1</v>
      </c>
      <c r="R771" s="1">
        <v>2</v>
      </c>
      <c r="S771" s="1">
        <v>1</v>
      </c>
      <c r="T771" s="1">
        <v>2</v>
      </c>
      <c r="U771" s="1">
        <v>1</v>
      </c>
      <c r="V771" s="24">
        <v>2</v>
      </c>
      <c r="W771" s="1">
        <v>5</v>
      </c>
      <c r="X771" s="1">
        <v>2</v>
      </c>
      <c r="Y771" s="24">
        <v>1</v>
      </c>
      <c r="Z771" s="1" t="s">
        <v>48</v>
      </c>
      <c r="AA771" s="1" t="s">
        <v>48</v>
      </c>
      <c r="AB771" s="1" t="s">
        <v>48</v>
      </c>
      <c r="AC771" s="1" t="s">
        <v>48</v>
      </c>
      <c r="AD771" s="1" t="s">
        <v>48</v>
      </c>
      <c r="AE771" s="1" t="s">
        <v>48</v>
      </c>
      <c r="AF771" s="1" t="s">
        <v>48</v>
      </c>
      <c r="AG771" s="24" t="s">
        <v>48</v>
      </c>
      <c r="AH771" s="1">
        <v>1</v>
      </c>
      <c r="AI771" s="1">
        <v>1</v>
      </c>
      <c r="AJ771" s="24">
        <v>1</v>
      </c>
      <c r="AK771" s="36" t="s">
        <v>832</v>
      </c>
      <c r="AL771" s="9">
        <f t="shared" si="89"/>
        <v>-1.6787260196009959</v>
      </c>
      <c r="AM771" s="9">
        <f t="shared" si="90"/>
        <v>-1.6387096797839125</v>
      </c>
      <c r="AN771">
        <f t="shared" si="91"/>
        <v>0</v>
      </c>
      <c r="AO771" s="6">
        <f t="shared" si="92"/>
        <v>0</v>
      </c>
      <c r="AP771" s="9">
        <f>($AL$3*AL771+$AM$3*AM771+$AN$3*AN771+$AO$3*AO771)+$K$3*VLOOKUP(K771,COND!$A$2:$C$7,2,FALSE)+$L$3*VLOOKUP(L771,COND!$A$2:$C$7,3,FALSE)</f>
        <v>-9.8323887593670491</v>
      </c>
      <c r="AQ771" s="28">
        <f t="shared" si="93"/>
        <v>-0.98720892338813471</v>
      </c>
      <c r="AR771" t="str">
        <f t="shared" si="94"/>
        <v>DH</v>
      </c>
      <c r="AS771">
        <v>700</v>
      </c>
      <c r="AT771">
        <v>767</v>
      </c>
      <c r="AV771" t="str">
        <f t="shared" si="95"/>
        <v>Unlikely</v>
      </c>
      <c r="AX771" t="e">
        <f>IF(VLOOKUP($B771,'Draft List'!$D$4:$AC$2598,AX$3,FALSE)&lt;&gt;0,VLOOKUP($B771,'Draft List'!$D$4:$AC$2598,AX$3,FALSE),"")</f>
        <v>#N/A</v>
      </c>
      <c r="AY771" t="e">
        <f>IF(VLOOKUP($B771,'Draft List'!$D$4:$AC$2598,AY$3,FALSE)&lt;&gt;0,VLOOKUP($B771,'Draft List'!$D$4:$AC$2598,AY$3,FALSE),"")</f>
        <v>#N/A</v>
      </c>
      <c r="AZ771" t="e">
        <f>IF(VLOOKUP($B771,'Draft List'!$D$4:$AC$2598,AZ$3,FALSE)&lt;&gt;0,VLOOKUP($B771,'Draft List'!$D$4:$AC$2598,AZ$3,FALSE),"")</f>
        <v>#N/A</v>
      </c>
      <c r="BA771" t="e">
        <f>IF(VLOOKUP($B771,'Draft List'!$D$4:$AC$2598,BA$3,FALSE)&lt;&gt;0,VLOOKUP($B771,'Draft List'!$D$4:$AC$2598,BA$3,FALSE),"")</f>
        <v>#N/A</v>
      </c>
    </row>
    <row r="772" spans="1:53" hidden="1" x14ac:dyDescent="0.25">
      <c r="A772" t="str">
        <f t="shared" si="88"/>
        <v>RPAlejandro De La Madrid23</v>
      </c>
      <c r="B772" t="e">
        <f>VLOOKUP($A772,draft_listing_batters_stats!$A$1:$B$1324,2,FALSE)</f>
        <v>#N/A</v>
      </c>
      <c r="C772" s="1" t="s">
        <v>885</v>
      </c>
      <c r="D772" s="1" t="s">
        <v>165</v>
      </c>
      <c r="E772" s="1" t="s">
        <v>1121</v>
      </c>
      <c r="F772" s="1">
        <v>23</v>
      </c>
      <c r="G772" s="1" t="s">
        <v>44</v>
      </c>
      <c r="H772" s="1" t="s">
        <v>44</v>
      </c>
      <c r="I772" s="1" t="s">
        <v>54</v>
      </c>
      <c r="J772" s="24" t="s">
        <v>54</v>
      </c>
      <c r="K772" s="1" t="s">
        <v>47</v>
      </c>
      <c r="L772" s="24" t="s">
        <v>46</v>
      </c>
      <c r="M772" s="1">
        <v>2</v>
      </c>
      <c r="N772" s="1">
        <v>2</v>
      </c>
      <c r="O772" s="1">
        <v>1</v>
      </c>
      <c r="P772" s="1">
        <v>1</v>
      </c>
      <c r="Q772" s="24">
        <v>2</v>
      </c>
      <c r="R772" s="1">
        <v>2</v>
      </c>
      <c r="S772" s="1">
        <v>2</v>
      </c>
      <c r="T772" s="1">
        <v>1</v>
      </c>
      <c r="U772" s="1">
        <v>1</v>
      </c>
      <c r="V772" s="24">
        <v>3</v>
      </c>
      <c r="W772" s="1">
        <v>6</v>
      </c>
      <c r="X772" s="1">
        <v>4</v>
      </c>
      <c r="Y772" s="24">
        <v>1</v>
      </c>
      <c r="Z772" s="1" t="s">
        <v>48</v>
      </c>
      <c r="AA772" s="1" t="s">
        <v>48</v>
      </c>
      <c r="AB772" s="1" t="s">
        <v>48</v>
      </c>
      <c r="AC772" s="1" t="s">
        <v>48</v>
      </c>
      <c r="AD772" s="1" t="s">
        <v>48</v>
      </c>
      <c r="AE772" s="1" t="s">
        <v>48</v>
      </c>
      <c r="AF772" s="1" t="s">
        <v>48</v>
      </c>
      <c r="AG772" s="24" t="s">
        <v>48</v>
      </c>
      <c r="AH772" s="1">
        <v>1</v>
      </c>
      <c r="AI772" s="1">
        <v>1</v>
      </c>
      <c r="AJ772" s="24">
        <v>2</v>
      </c>
      <c r="AK772" s="36" t="s">
        <v>48</v>
      </c>
      <c r="AL772" s="9">
        <f t="shared" si="89"/>
        <v>-1.6707112941891105</v>
      </c>
      <c r="AM772" s="9">
        <f t="shared" si="90"/>
        <v>-1.6306949543720271</v>
      </c>
      <c r="AN772">
        <f t="shared" si="91"/>
        <v>0</v>
      </c>
      <c r="AO772" s="6">
        <f t="shared" si="92"/>
        <v>0</v>
      </c>
      <c r="AP772" s="9">
        <f>($AL$3*AL772+$AM$3*AM772+$AN$3*AN772+$AO$3*AO772)+$K$3*VLOOKUP(K772,COND!$A$2:$C$7,2,FALSE)+$L$3*VLOOKUP(L772,COND!$A$2:$C$7,3,FALSE)</f>
        <v>-9.8354105818832362</v>
      </c>
      <c r="AQ772" s="28">
        <f t="shared" si="93"/>
        <v>-0.98763976403400244</v>
      </c>
      <c r="AR772" t="str">
        <f t="shared" si="94"/>
        <v>DH</v>
      </c>
      <c r="AS772">
        <v>700</v>
      </c>
      <c r="AT772">
        <v>768</v>
      </c>
      <c r="AV772" t="str">
        <f t="shared" si="95"/>
        <v>Unlikely</v>
      </c>
      <c r="AX772" t="e">
        <f>IF(VLOOKUP($B772,'Draft List'!$D$4:$AC$2598,AX$3,FALSE)&lt;&gt;0,VLOOKUP($B772,'Draft List'!$D$4:$AC$2598,AX$3,FALSE),"")</f>
        <v>#N/A</v>
      </c>
      <c r="AY772" t="e">
        <f>IF(VLOOKUP($B772,'Draft List'!$D$4:$AC$2598,AY$3,FALSE)&lt;&gt;0,VLOOKUP($B772,'Draft List'!$D$4:$AC$2598,AY$3,FALSE),"")</f>
        <v>#N/A</v>
      </c>
      <c r="AZ772" t="e">
        <f>IF(VLOOKUP($B772,'Draft List'!$D$4:$AC$2598,AZ$3,FALSE)&lt;&gt;0,VLOOKUP($B772,'Draft List'!$D$4:$AC$2598,AZ$3,FALSE),"")</f>
        <v>#N/A</v>
      </c>
      <c r="BA772" t="e">
        <f>IF(VLOOKUP($B772,'Draft List'!$D$4:$AC$2598,BA$3,FALSE)&lt;&gt;0,VLOOKUP($B772,'Draft List'!$D$4:$AC$2598,BA$3,FALSE),"")</f>
        <v>#N/A</v>
      </c>
    </row>
    <row r="773" spans="1:53" hidden="1" x14ac:dyDescent="0.25">
      <c r="A773" t="str">
        <f t="shared" ref="A773:A836" si="96">IF(C773="C","C-",C773)&amp;D773&amp;" "&amp;E773&amp;F773</f>
        <v>RPJuan Ortíz23</v>
      </c>
      <c r="B773" t="e">
        <f>VLOOKUP($A773,draft_listing_batters_stats!$A$1:$B$1324,2,FALSE)</f>
        <v>#N/A</v>
      </c>
      <c r="C773" s="1" t="s">
        <v>885</v>
      </c>
      <c r="D773" s="1" t="s">
        <v>140</v>
      </c>
      <c r="E773" s="1" t="s">
        <v>156</v>
      </c>
      <c r="F773" s="1">
        <v>23</v>
      </c>
      <c r="G773" s="1" t="s">
        <v>44</v>
      </c>
      <c r="H773" s="1" t="s">
        <v>44</v>
      </c>
      <c r="I773" s="1" t="s">
        <v>54</v>
      </c>
      <c r="J773" s="24" t="s">
        <v>54</v>
      </c>
      <c r="K773" s="1" t="s">
        <v>46</v>
      </c>
      <c r="L773" s="24" t="s">
        <v>46</v>
      </c>
      <c r="M773" s="1">
        <v>2</v>
      </c>
      <c r="N773" s="1">
        <v>1</v>
      </c>
      <c r="O773" s="1">
        <v>1</v>
      </c>
      <c r="P773" s="1">
        <v>1</v>
      </c>
      <c r="Q773" s="24">
        <v>1</v>
      </c>
      <c r="R773" s="1">
        <v>2</v>
      </c>
      <c r="S773" s="1">
        <v>1</v>
      </c>
      <c r="T773" s="1">
        <v>2</v>
      </c>
      <c r="U773" s="1">
        <v>1</v>
      </c>
      <c r="V773" s="24">
        <v>2</v>
      </c>
      <c r="W773" s="1">
        <v>5</v>
      </c>
      <c r="X773" s="1">
        <v>3</v>
      </c>
      <c r="Y773" s="24">
        <v>1</v>
      </c>
      <c r="Z773" s="1" t="s">
        <v>48</v>
      </c>
      <c r="AA773" s="1" t="s">
        <v>48</v>
      </c>
      <c r="AB773" s="1" t="s">
        <v>48</v>
      </c>
      <c r="AC773" s="1" t="s">
        <v>48</v>
      </c>
      <c r="AD773" s="1" t="s">
        <v>48</v>
      </c>
      <c r="AE773" s="1" t="s">
        <v>48</v>
      </c>
      <c r="AF773" s="1" t="s">
        <v>48</v>
      </c>
      <c r="AG773" s="24" t="s">
        <v>48</v>
      </c>
      <c r="AH773" s="1">
        <v>1</v>
      </c>
      <c r="AI773" s="1">
        <v>2</v>
      </c>
      <c r="AJ773" s="24">
        <v>2</v>
      </c>
      <c r="AK773" s="36" t="s">
        <v>50</v>
      </c>
      <c r="AL773" s="9">
        <f t="shared" ref="AL773:AL836" si="97">($M$3*(M773-$R$1)/$R$2+$N$3*(N773-$S$1)/$S$2+$O$3*(O773-$T$1)/$T$2+$P$3*(P773-$U$1)/$U$2+$Q$3*(Q773-$V$1)/$V$2)/(SUM($M$3:$Q$3))</f>
        <v>-1.7617875136248975</v>
      </c>
      <c r="AM773" s="9">
        <f t="shared" ref="AM773:AM836" si="98">($M$3*(R773-$R$1)/$R$2+$N$3*(S773-$S$1)/$S$2+$O$3*(T773-$T$1)/$T$2+$P$3*(U773-$U$1)/$U$2+$Q$3*(V773-$V$1)/$V$2)/(SUM($M$3:$Q$3))</f>
        <v>-1.6387096797839125</v>
      </c>
      <c r="AN773">
        <f t="shared" ref="AN773:AN836" si="99">IF(AVERAGE(AH773:AI773)&gt;9,1,0)+IF(AVERAGE(AH773:AI773)&gt;7,1,0)+IF(AH773&gt;7,1,0)+IF(AI773&gt;7,1,0)+IF(AJ773&gt;8,1,0)+IF(AJ773&gt;6,1,0)</f>
        <v>0</v>
      </c>
      <c r="AO773" s="6">
        <f t="shared" ref="AO773:AO836" si="100">MIN(2,IF(OR(Z773="-",Y773&lt;5),0,1+IF(Z773&gt;7,1+IF(Y773&gt;7,0.25,0),IF(Z773&gt;4,0.5+IF(Y773&gt;7,0.25,0),0+IF(Y773&gt;7,0.25))))+IF(AA773="-",0,IF(AA773&gt;9,0.5,IF(AA773&gt;7,0.25,0)))+IF(AB773="-",0,IF(AB773&gt;7,1.1,IF(AB773&gt;4,0.6,0)))+IF(OR(AC773="-",W773&lt;5),0,IF(AC773&gt;7,1+IF(W773&gt;7,0.25,0),IF(AC773&gt;4,0.5+IF(W773&gt;7,0.25,0),0)))+IF(AD773="-",0,IF(AD773&gt;7,1.5,IF(AD773&gt;4,1,0)))+IF(AE773="-",0,IF(AE773&gt;9,0.5,IF(AE773&gt;7,0.25,0)))+IF(AF773="-",0,IF(AF773&gt;7,1.25,IF(AF773&gt;4,0.75,0)))+IF(OR(AG773="-",X773&lt;4),0,IF(AG773&gt;7,1+IF(X773&gt;7,0.15,0),IF(AG773&gt;4,0.5+IF(X773&gt;7,0.15,0),0))))</f>
        <v>0</v>
      </c>
      <c r="AP773" s="9">
        <f>($AL$3*AL773+$AM$3*AM773+$AN$3*AN773+$AO$3*AO773)+$K$3*VLOOKUP(K773,COND!$A$2:$C$7,2,FALSE)+$L$3*VLOOKUP(L773,COND!$A$2:$C$7,3,FALSE)</f>
        <v>-9.8406949087694393</v>
      </c>
      <c r="AQ773" s="28">
        <f t="shared" ref="AQ773:AQ836" si="101">STANDARDIZE(AP773,AVERAGE($AP$5:$AP$1292),STDEVP($AP$5:$AP$1292))</f>
        <v>-0.9883931844603947</v>
      </c>
      <c r="AR773" t="str">
        <f t="shared" ref="AR773:AR836" si="102">IF(AND(Z773&lt;&gt;"-",Y773&gt;1),"C",IF(AB773=MAX(AB773:AD773),"2B",IF(AD773=MAX(AB773:AD773),"SS",IF(OR(AC773=MAX(AA773:AD773),AND(AC773&lt;&gt;"-",AC773&gt;4,W773&gt;5)),"3B",IF(AF773=MAX(AE773:AG773),"CF",IF(AND(AG773=MAX(AE773,AG773),AND(X773&gt;5,AE773&lt;&gt;"-")),"RF",IF(AE773&lt;&gt;"-","LF",IF(AA773&lt;&gt;"-","1B","DH"))))))))</f>
        <v>DH</v>
      </c>
      <c r="AS773">
        <v>700</v>
      </c>
      <c r="AT773">
        <v>769</v>
      </c>
      <c r="AV773" t="str">
        <f t="shared" ref="AV773:AV836" si="103">IF(AND($R773&gt;=6,AVERAGE($T773:$U773)&gt;=6),"Likely",IF(OR($R773&gt;6,AND($R773=6,AVERAGE($T773:$U773)&gt;=3),AND($R773&gt;=5,AVERAGE($T773:$U773)&gt;=5),AVERAGE($R773,$T773:$U773)&gt;5),"Possible","Unlikely"))</f>
        <v>Unlikely</v>
      </c>
      <c r="AX773" t="e">
        <f>IF(VLOOKUP($B773,'Draft List'!$D$4:$AC$2598,AX$3,FALSE)&lt;&gt;0,VLOOKUP($B773,'Draft List'!$D$4:$AC$2598,AX$3,FALSE),"")</f>
        <v>#N/A</v>
      </c>
      <c r="AY773" t="e">
        <f>IF(VLOOKUP($B773,'Draft List'!$D$4:$AC$2598,AY$3,FALSE)&lt;&gt;0,VLOOKUP($B773,'Draft List'!$D$4:$AC$2598,AY$3,FALSE),"")</f>
        <v>#N/A</v>
      </c>
      <c r="AZ773" t="e">
        <f>IF(VLOOKUP($B773,'Draft List'!$D$4:$AC$2598,AZ$3,FALSE)&lt;&gt;0,VLOOKUP($B773,'Draft List'!$D$4:$AC$2598,AZ$3,FALSE),"")</f>
        <v>#N/A</v>
      </c>
      <c r="BA773" t="e">
        <f>IF(VLOOKUP($B773,'Draft List'!$D$4:$AC$2598,BA$3,FALSE)&lt;&gt;0,VLOOKUP($B773,'Draft List'!$D$4:$AC$2598,BA$3,FALSE),"")</f>
        <v>#N/A</v>
      </c>
    </row>
    <row r="774" spans="1:53" hidden="1" x14ac:dyDescent="0.25">
      <c r="A774" t="str">
        <f t="shared" si="96"/>
        <v>RPLou Loveless22</v>
      </c>
      <c r="B774" t="e">
        <f>VLOOKUP($A774,draft_listing_batters_stats!$A$1:$B$1324,2,FALSE)</f>
        <v>#N/A</v>
      </c>
      <c r="C774" s="1" t="s">
        <v>885</v>
      </c>
      <c r="D774" s="1" t="s">
        <v>218</v>
      </c>
      <c r="E774" s="1" t="s">
        <v>1367</v>
      </c>
      <c r="F774" s="1">
        <v>22</v>
      </c>
      <c r="G774" s="1" t="s">
        <v>44</v>
      </c>
      <c r="H774" s="1" t="s">
        <v>44</v>
      </c>
      <c r="I774" s="1" t="s">
        <v>54</v>
      </c>
      <c r="J774" s="24" t="s">
        <v>54</v>
      </c>
      <c r="K774" s="1" t="s">
        <v>46</v>
      </c>
      <c r="L774" s="24" t="s">
        <v>46</v>
      </c>
      <c r="M774" s="1">
        <v>1</v>
      </c>
      <c r="N774" s="1">
        <v>1</v>
      </c>
      <c r="O774" s="1">
        <v>1</v>
      </c>
      <c r="P774" s="1">
        <v>1</v>
      </c>
      <c r="Q774" s="24">
        <v>1</v>
      </c>
      <c r="R774" s="1">
        <v>2</v>
      </c>
      <c r="S774" s="1">
        <v>1</v>
      </c>
      <c r="T774" s="1">
        <v>2</v>
      </c>
      <c r="U774" s="1">
        <v>1</v>
      </c>
      <c r="V774" s="24">
        <v>2</v>
      </c>
      <c r="W774" s="1">
        <v>8</v>
      </c>
      <c r="X774" s="1">
        <v>3</v>
      </c>
      <c r="Y774" s="24">
        <v>1</v>
      </c>
      <c r="Z774" s="1" t="s">
        <v>48</v>
      </c>
      <c r="AA774" s="1" t="s">
        <v>48</v>
      </c>
      <c r="AB774" s="1" t="s">
        <v>48</v>
      </c>
      <c r="AC774" s="1" t="s">
        <v>48</v>
      </c>
      <c r="AD774" s="1" t="s">
        <v>48</v>
      </c>
      <c r="AE774" s="1" t="s">
        <v>48</v>
      </c>
      <c r="AF774" s="1" t="s">
        <v>48</v>
      </c>
      <c r="AG774" s="24" t="s">
        <v>48</v>
      </c>
      <c r="AH774" s="1">
        <v>1</v>
      </c>
      <c r="AI774" s="1">
        <v>1</v>
      </c>
      <c r="AJ774" s="24">
        <v>1</v>
      </c>
      <c r="AK774" s="36" t="s">
        <v>48</v>
      </c>
      <c r="AL774" s="9">
        <f t="shared" si="97"/>
        <v>-2.0843433498275723</v>
      </c>
      <c r="AM774" s="9">
        <f t="shared" si="98"/>
        <v>-1.6387096797839125</v>
      </c>
      <c r="AN774">
        <f t="shared" si="99"/>
        <v>0</v>
      </c>
      <c r="AO774" s="6">
        <f t="shared" si="100"/>
        <v>0</v>
      </c>
      <c r="AP774" s="9">
        <f>($AL$3*AL774+$AM$3*AM774+$AN$3*AN774+$AO$3*AO774)+$K$3*VLOOKUP(K774,COND!$A$2:$C$7,2,FALSE)+$L$3*VLOOKUP(L774,COND!$A$2:$C$7,3,FALSE)</f>
        <v>-9.8729504923897089</v>
      </c>
      <c r="AQ774" s="28">
        <f t="shared" si="101"/>
        <v>-0.99299207020082181</v>
      </c>
      <c r="AR774" t="str">
        <f t="shared" si="102"/>
        <v>DH</v>
      </c>
      <c r="AS774">
        <v>700</v>
      </c>
      <c r="AT774">
        <v>770</v>
      </c>
      <c r="AV774" t="str">
        <f t="shared" si="103"/>
        <v>Unlikely</v>
      </c>
      <c r="AX774" t="e">
        <f>IF(VLOOKUP($B774,'Draft List'!$D$4:$AC$2598,AX$3,FALSE)&lt;&gt;0,VLOOKUP($B774,'Draft List'!$D$4:$AC$2598,AX$3,FALSE),"")</f>
        <v>#N/A</v>
      </c>
      <c r="AY774" t="e">
        <f>IF(VLOOKUP($B774,'Draft List'!$D$4:$AC$2598,AY$3,FALSE)&lt;&gt;0,VLOOKUP($B774,'Draft List'!$D$4:$AC$2598,AY$3,FALSE),"")</f>
        <v>#N/A</v>
      </c>
      <c r="AZ774" t="e">
        <f>IF(VLOOKUP($B774,'Draft List'!$D$4:$AC$2598,AZ$3,FALSE)&lt;&gt;0,VLOOKUP($B774,'Draft List'!$D$4:$AC$2598,AZ$3,FALSE),"")</f>
        <v>#N/A</v>
      </c>
      <c r="BA774" t="e">
        <f>IF(VLOOKUP($B774,'Draft List'!$D$4:$AC$2598,BA$3,FALSE)&lt;&gt;0,VLOOKUP($B774,'Draft List'!$D$4:$AC$2598,BA$3,FALSE),"")</f>
        <v>#N/A</v>
      </c>
    </row>
    <row r="775" spans="1:53" hidden="1" x14ac:dyDescent="0.25">
      <c r="A775" t="str">
        <f t="shared" si="96"/>
        <v>1BEwan Macinnes18</v>
      </c>
      <c r="B775">
        <f>VLOOKUP($A775,draft_listing_batters_stats!$A$1:$B$1324,2,FALSE)</f>
        <v>7472</v>
      </c>
      <c r="C775" s="1" t="s">
        <v>94</v>
      </c>
      <c r="D775" s="1" t="s">
        <v>627</v>
      </c>
      <c r="E775" s="1" t="s">
        <v>1388</v>
      </c>
      <c r="F775" s="1">
        <v>18</v>
      </c>
      <c r="G775" s="1" t="s">
        <v>58</v>
      </c>
      <c r="H775" s="1" t="s">
        <v>58</v>
      </c>
      <c r="I775" s="1" t="s">
        <v>54</v>
      </c>
      <c r="J775" s="24" t="s">
        <v>54</v>
      </c>
      <c r="K775" s="1" t="s">
        <v>46</v>
      </c>
      <c r="L775" s="24" t="s">
        <v>46</v>
      </c>
      <c r="M775" s="1">
        <v>1</v>
      </c>
      <c r="N775" s="1">
        <v>1</v>
      </c>
      <c r="O775" s="1">
        <v>1</v>
      </c>
      <c r="P775" s="1">
        <v>1</v>
      </c>
      <c r="Q775" s="24">
        <v>1</v>
      </c>
      <c r="R775" s="1">
        <v>1</v>
      </c>
      <c r="S775" s="1">
        <v>2</v>
      </c>
      <c r="T775" s="1">
        <v>2</v>
      </c>
      <c r="U775" s="1">
        <v>4</v>
      </c>
      <c r="V775" s="24">
        <v>2</v>
      </c>
      <c r="W775" s="1">
        <v>2</v>
      </c>
      <c r="X775" s="1">
        <v>2</v>
      </c>
      <c r="Y775" s="24">
        <v>1</v>
      </c>
      <c r="Z775" s="1" t="s">
        <v>48</v>
      </c>
      <c r="AA775" s="1">
        <v>2</v>
      </c>
      <c r="AB775" s="1" t="s">
        <v>48</v>
      </c>
      <c r="AC775" s="1" t="s">
        <v>48</v>
      </c>
      <c r="AD775" s="1" t="s">
        <v>48</v>
      </c>
      <c r="AE775" s="1" t="s">
        <v>48</v>
      </c>
      <c r="AF775" s="1" t="s">
        <v>48</v>
      </c>
      <c r="AG775" s="24" t="s">
        <v>48</v>
      </c>
      <c r="AH775" s="1">
        <v>1</v>
      </c>
      <c r="AI775" s="1">
        <v>1</v>
      </c>
      <c r="AJ775" s="24">
        <v>1</v>
      </c>
      <c r="AK775" s="36" t="s">
        <v>826</v>
      </c>
      <c r="AL775" s="9">
        <f t="shared" si="97"/>
        <v>-2.0843433498275723</v>
      </c>
      <c r="AM775" s="9">
        <f t="shared" si="98"/>
        <v>-1.6410769863391403</v>
      </c>
      <c r="AN775">
        <f t="shared" si="99"/>
        <v>0</v>
      </c>
      <c r="AO775" s="6">
        <f t="shared" si="100"/>
        <v>0</v>
      </c>
      <c r="AP775" s="9">
        <f>($AL$3*AL775+$AM$3*AM775+$AN$3*AN775+$AO$3*AO775)+$K$3*VLOOKUP(K775,COND!$A$2:$C$7,2,FALSE)+$L$3*VLOOKUP(L775,COND!$A$2:$C$7,3,FALSE)</f>
        <v>-9.9013581710524434</v>
      </c>
      <c r="AQ775" s="28">
        <f t="shared" si="101"/>
        <v>-0.99704233541563536</v>
      </c>
      <c r="AR775" t="str">
        <f t="shared" si="102"/>
        <v>1B</v>
      </c>
      <c r="AS775">
        <v>700</v>
      </c>
      <c r="AT775">
        <v>771</v>
      </c>
      <c r="AV775" t="str">
        <f t="shared" si="103"/>
        <v>Unlikely</v>
      </c>
      <c r="AX775">
        <f>IF(VLOOKUP($B775,'Draft List'!$D$4:$AC$2598,AX$3,FALSE)&lt;&gt;0,VLOOKUP($B775,'Draft List'!$D$4:$AC$2598,AX$3,FALSE),"")</f>
        <v>376</v>
      </c>
      <c r="AY775">
        <f>IF(VLOOKUP($B775,'Draft List'!$D$4:$AC$2598,AY$3,FALSE)&lt;&gt;0,VLOOKUP($B775,'Draft List'!$D$4:$AC$2598,AY$3,FALSE),"")</f>
        <v>15</v>
      </c>
      <c r="AZ775">
        <f>IF(VLOOKUP($B775,'Draft List'!$D$4:$AC$2598,AZ$3,FALSE)&lt;&gt;0,VLOOKUP($B775,'Draft List'!$D$4:$AC$2598,AZ$3,FALSE),"")</f>
        <v>6</v>
      </c>
      <c r="BA775" t="str">
        <f>IF(VLOOKUP($B775,'Draft List'!$D$4:$AC$2598,BA$3,FALSE)&lt;&gt;0,VLOOKUP($B775,'Draft List'!$D$4:$AC$2598,BA$3,FALSE),"")</f>
        <v>Scottish Claymores</v>
      </c>
    </row>
    <row r="776" spans="1:53" hidden="1" x14ac:dyDescent="0.25">
      <c r="A776" t="str">
        <f t="shared" si="96"/>
        <v>SPKeith Sharpe21</v>
      </c>
      <c r="B776" t="e">
        <f>VLOOKUP($A776,draft_listing_batters_stats!$A$1:$B$1324,2,FALSE)</f>
        <v>#N/A</v>
      </c>
      <c r="C776" s="1" t="s">
        <v>25</v>
      </c>
      <c r="D776" s="1" t="s">
        <v>987</v>
      </c>
      <c r="E776" s="1" t="s">
        <v>988</v>
      </c>
      <c r="F776" s="1">
        <v>21</v>
      </c>
      <c r="G776" s="1" t="s">
        <v>44</v>
      </c>
      <c r="H776" s="1" t="s">
        <v>44</v>
      </c>
      <c r="I776" s="1" t="s">
        <v>54</v>
      </c>
      <c r="J776" s="24" t="s">
        <v>70</v>
      </c>
      <c r="K776" s="1" t="s">
        <v>46</v>
      </c>
      <c r="L776" s="24" t="s">
        <v>47</v>
      </c>
      <c r="M776" s="1">
        <v>1</v>
      </c>
      <c r="N776" s="1">
        <v>2</v>
      </c>
      <c r="O776" s="1">
        <v>1</v>
      </c>
      <c r="P776" s="1">
        <v>1</v>
      </c>
      <c r="Q776" s="24">
        <v>1</v>
      </c>
      <c r="R776" s="1">
        <v>1</v>
      </c>
      <c r="S776" s="1">
        <v>5</v>
      </c>
      <c r="T776" s="1">
        <v>3</v>
      </c>
      <c r="U776" s="1">
        <v>1</v>
      </c>
      <c r="V776" s="24">
        <v>3</v>
      </c>
      <c r="W776" s="1">
        <v>7</v>
      </c>
      <c r="X776" s="1">
        <v>1</v>
      </c>
      <c r="Y776" s="24">
        <v>1</v>
      </c>
      <c r="Z776" s="1" t="s">
        <v>48</v>
      </c>
      <c r="AA776" s="1" t="s">
        <v>48</v>
      </c>
      <c r="AB776" s="1" t="s">
        <v>48</v>
      </c>
      <c r="AC776" s="1" t="s">
        <v>48</v>
      </c>
      <c r="AD776" s="1" t="s">
        <v>48</v>
      </c>
      <c r="AE776" s="1" t="s">
        <v>48</v>
      </c>
      <c r="AF776" s="1" t="s">
        <v>48</v>
      </c>
      <c r="AG776" s="24" t="s">
        <v>48</v>
      </c>
      <c r="AH776" s="1">
        <v>1</v>
      </c>
      <c r="AI776" s="1">
        <v>1</v>
      </c>
      <c r="AJ776" s="24">
        <v>1</v>
      </c>
      <c r="AK776" s="36" t="s">
        <v>822</v>
      </c>
      <c r="AL776" s="9">
        <f t="shared" si="97"/>
        <v>-2.0332834702088682</v>
      </c>
      <c r="AM776" s="9">
        <f t="shared" si="98"/>
        <v>-1.6339481636707882</v>
      </c>
      <c r="AN776">
        <f t="shared" si="99"/>
        <v>0</v>
      </c>
      <c r="AO776" s="6">
        <f t="shared" si="100"/>
        <v>0</v>
      </c>
      <c r="AP776" s="9">
        <f>($AL$3*AL776+$AM$3*AM776+$AN$3*AN776+$AO$3*AO776)+$K$3*VLOOKUP(K776,COND!$A$2:$C$7,2,FALSE)+$L$3*VLOOKUP(L776,COND!$A$2:$C$7,3,FALSE)</f>
        <v>-9.9107063110703439</v>
      </c>
      <c r="AQ776" s="28">
        <f t="shared" si="101"/>
        <v>-0.99837515978285041</v>
      </c>
      <c r="AR776" t="str">
        <f t="shared" si="102"/>
        <v>DH</v>
      </c>
      <c r="AS776">
        <v>700</v>
      </c>
      <c r="AT776">
        <v>772</v>
      </c>
      <c r="AV776" t="str">
        <f t="shared" si="103"/>
        <v>Unlikely</v>
      </c>
      <c r="AX776" t="e">
        <f>IF(VLOOKUP($B776,'Draft List'!$D$4:$AC$2598,AX$3,FALSE)&lt;&gt;0,VLOOKUP($B776,'Draft List'!$D$4:$AC$2598,AX$3,FALSE),"")</f>
        <v>#N/A</v>
      </c>
      <c r="AY776" t="e">
        <f>IF(VLOOKUP($B776,'Draft List'!$D$4:$AC$2598,AY$3,FALSE)&lt;&gt;0,VLOOKUP($B776,'Draft List'!$D$4:$AC$2598,AY$3,FALSE),"")</f>
        <v>#N/A</v>
      </c>
      <c r="AZ776" t="e">
        <f>IF(VLOOKUP($B776,'Draft List'!$D$4:$AC$2598,AZ$3,FALSE)&lt;&gt;0,VLOOKUP($B776,'Draft List'!$D$4:$AC$2598,AZ$3,FALSE),"")</f>
        <v>#N/A</v>
      </c>
      <c r="BA776" t="e">
        <f>IF(VLOOKUP($B776,'Draft List'!$D$4:$AC$2598,BA$3,FALSE)&lt;&gt;0,VLOOKUP($B776,'Draft List'!$D$4:$AC$2598,BA$3,FALSE),"")</f>
        <v>#N/A</v>
      </c>
    </row>
    <row r="777" spans="1:53" hidden="1" x14ac:dyDescent="0.25">
      <c r="A777" t="str">
        <f t="shared" si="96"/>
        <v>LFPaul Brown18</v>
      </c>
      <c r="B777">
        <f>VLOOKUP($A777,draft_listing_batters_stats!$A$1:$B$1324,2,FALSE)</f>
        <v>320</v>
      </c>
      <c r="C777" s="1" t="s">
        <v>55</v>
      </c>
      <c r="D777" s="1" t="s">
        <v>199</v>
      </c>
      <c r="E777" s="1" t="s">
        <v>146</v>
      </c>
      <c r="F777" s="1">
        <v>18</v>
      </c>
      <c r="G777" s="1" t="s">
        <v>68</v>
      </c>
      <c r="H777" s="1" t="s">
        <v>44</v>
      </c>
      <c r="I777" s="1" t="s">
        <v>54</v>
      </c>
      <c r="J777" s="24" t="s">
        <v>54</v>
      </c>
      <c r="K777" s="1" t="s">
        <v>46</v>
      </c>
      <c r="L777" s="24" t="s">
        <v>46</v>
      </c>
      <c r="M777" s="1">
        <v>1</v>
      </c>
      <c r="N777" s="1">
        <v>3</v>
      </c>
      <c r="O777" s="1">
        <v>1</v>
      </c>
      <c r="P777" s="1">
        <v>1</v>
      </c>
      <c r="Q777" s="24">
        <v>1</v>
      </c>
      <c r="R777" s="1">
        <v>1</v>
      </c>
      <c r="S777" s="1">
        <v>3</v>
      </c>
      <c r="T777" s="1">
        <v>1</v>
      </c>
      <c r="U777" s="1">
        <v>3</v>
      </c>
      <c r="V777" s="24">
        <v>5</v>
      </c>
      <c r="W777" s="1">
        <v>4</v>
      </c>
      <c r="X777" s="1">
        <v>6</v>
      </c>
      <c r="Y777" s="24">
        <v>1</v>
      </c>
      <c r="Z777" s="1" t="s">
        <v>48</v>
      </c>
      <c r="AA777" s="1" t="s">
        <v>48</v>
      </c>
      <c r="AB777" s="1" t="s">
        <v>48</v>
      </c>
      <c r="AC777" s="1" t="s">
        <v>48</v>
      </c>
      <c r="AD777" s="1" t="s">
        <v>48</v>
      </c>
      <c r="AE777" s="1">
        <v>1</v>
      </c>
      <c r="AF777" s="1" t="s">
        <v>48</v>
      </c>
      <c r="AG777" s="24" t="s">
        <v>48</v>
      </c>
      <c r="AH777" s="1">
        <v>1</v>
      </c>
      <c r="AI777" s="1">
        <v>1</v>
      </c>
      <c r="AJ777" s="24">
        <v>2</v>
      </c>
      <c r="AK777" s="36" t="s">
        <v>881</v>
      </c>
      <c r="AL777" s="9">
        <f t="shared" si="97"/>
        <v>-1.9822235905901651</v>
      </c>
      <c r="AM777" s="9">
        <f t="shared" si="98"/>
        <v>-1.6427391313026691</v>
      </c>
      <c r="AN777">
        <f t="shared" si="99"/>
        <v>0</v>
      </c>
      <c r="AO777" s="6">
        <f t="shared" si="100"/>
        <v>0</v>
      </c>
      <c r="AP777" s="9">
        <f>($AL$3*AL777+$AM$3*AM777+$AN$3*AN777+$AO$3*AO777)+$K$3*VLOOKUP(K777,COND!$A$2:$C$7,2,FALSE)+$L$3*VLOOKUP(L777,COND!$A$2:$C$7,3,FALSE)</f>
        <v>-9.9110919346910471</v>
      </c>
      <c r="AQ777" s="28">
        <f t="shared" si="101"/>
        <v>-0.99843014061938717</v>
      </c>
      <c r="AR777" t="str">
        <f t="shared" si="102"/>
        <v>LF</v>
      </c>
      <c r="AS777">
        <v>700</v>
      </c>
      <c r="AT777">
        <v>773</v>
      </c>
      <c r="AV777" t="str">
        <f t="shared" si="103"/>
        <v>Unlikely</v>
      </c>
      <c r="AX777" t="str">
        <f>IF(VLOOKUP($B777,'Draft List'!$D$4:$AC$2598,AX$3,FALSE)&lt;&gt;0,VLOOKUP($B777,'Draft List'!$D$4:$AC$2598,AX$3,FALSE),"")</f>
        <v/>
      </c>
      <c r="AY777" t="str">
        <f>IF(VLOOKUP($B777,'Draft List'!$D$4:$AC$2598,AY$3,FALSE)&lt;&gt;0,VLOOKUP($B777,'Draft List'!$D$4:$AC$2598,AY$3,FALSE),"")</f>
        <v/>
      </c>
      <c r="AZ777" t="str">
        <f>IF(VLOOKUP($B777,'Draft List'!$D$4:$AC$2598,AZ$3,FALSE)&lt;&gt;0,VLOOKUP($B777,'Draft List'!$D$4:$AC$2598,AZ$3,FALSE),"")</f>
        <v/>
      </c>
      <c r="BA777" t="str">
        <f>IF(VLOOKUP($B777,'Draft List'!$D$4:$AC$2598,BA$3,FALSE)&lt;&gt;0,VLOOKUP($B777,'Draft List'!$D$4:$AC$2598,BA$3,FALSE),"")</f>
        <v/>
      </c>
    </row>
    <row r="778" spans="1:53" hidden="1" x14ac:dyDescent="0.25">
      <c r="A778" t="str">
        <f t="shared" si="96"/>
        <v>SPSergio Cordero23</v>
      </c>
      <c r="B778" t="e">
        <f>VLOOKUP($A778,draft_listing_batters_stats!$A$1:$B$1324,2,FALSE)</f>
        <v>#N/A</v>
      </c>
      <c r="C778" s="1" t="s">
        <v>25</v>
      </c>
      <c r="D778" s="1" t="s">
        <v>516</v>
      </c>
      <c r="E778" s="1" t="s">
        <v>1104</v>
      </c>
      <c r="F778" s="1">
        <v>23</v>
      </c>
      <c r="G778" s="1" t="s">
        <v>44</v>
      </c>
      <c r="H778" s="1" t="s">
        <v>44</v>
      </c>
      <c r="I778" s="1" t="s">
        <v>54</v>
      </c>
      <c r="J778" s="24" t="s">
        <v>54</v>
      </c>
      <c r="K778" s="1" t="s">
        <v>47</v>
      </c>
      <c r="L778" s="24" t="s">
        <v>51</v>
      </c>
      <c r="M778" s="1">
        <v>1</v>
      </c>
      <c r="N778" s="1">
        <v>2</v>
      </c>
      <c r="O778" s="1">
        <v>1</v>
      </c>
      <c r="P778" s="1">
        <v>2</v>
      </c>
      <c r="Q778" s="24">
        <v>2</v>
      </c>
      <c r="R778" s="1">
        <v>1</v>
      </c>
      <c r="S778" s="1">
        <v>2</v>
      </c>
      <c r="T778" s="1">
        <v>1</v>
      </c>
      <c r="U778" s="1">
        <v>4</v>
      </c>
      <c r="V778" s="24">
        <v>4</v>
      </c>
      <c r="W778" s="1">
        <v>7</v>
      </c>
      <c r="X778" s="1">
        <v>2</v>
      </c>
      <c r="Y778" s="24">
        <v>1</v>
      </c>
      <c r="Z778" s="1" t="s">
        <v>48</v>
      </c>
      <c r="AA778" s="1" t="s">
        <v>48</v>
      </c>
      <c r="AB778" s="1" t="s">
        <v>48</v>
      </c>
      <c r="AC778" s="1" t="s">
        <v>48</v>
      </c>
      <c r="AD778" s="1" t="s">
        <v>48</v>
      </c>
      <c r="AE778" s="1" t="s">
        <v>48</v>
      </c>
      <c r="AF778" s="1" t="s">
        <v>48</v>
      </c>
      <c r="AG778" s="24" t="s">
        <v>48</v>
      </c>
      <c r="AH778" s="1">
        <v>1</v>
      </c>
      <c r="AI778" s="1">
        <v>2</v>
      </c>
      <c r="AJ778" s="24">
        <v>5</v>
      </c>
      <c r="AK778" s="36" t="s">
        <v>881</v>
      </c>
      <c r="AL778" s="9">
        <f t="shared" si="97"/>
        <v>-1.9035575803822038</v>
      </c>
      <c r="AM778" s="9">
        <f t="shared" si="98"/>
        <v>-1.6441058007288749</v>
      </c>
      <c r="AN778">
        <f t="shared" si="99"/>
        <v>0</v>
      </c>
      <c r="AO778" s="6">
        <f t="shared" si="100"/>
        <v>0</v>
      </c>
      <c r="AP778" s="9">
        <f>($AL$3*AL778+$AM$3*AM778+$AN$3*AN778+$AO$3*AO778)+$K$3*VLOOKUP(K778,COND!$A$2:$C$7,2,FALSE)+$L$3*VLOOKUP(L778,COND!$A$2:$C$7,3,FALSE)</f>
        <v>-9.9196253667847181</v>
      </c>
      <c r="AQ778" s="28">
        <f t="shared" si="101"/>
        <v>-0.99964680684482243</v>
      </c>
      <c r="AR778" t="str">
        <f t="shared" si="102"/>
        <v>DH</v>
      </c>
      <c r="AS778">
        <v>700</v>
      </c>
      <c r="AT778">
        <v>774</v>
      </c>
      <c r="AV778" t="str">
        <f t="shared" si="103"/>
        <v>Unlikely</v>
      </c>
      <c r="AX778" t="e">
        <f>IF(VLOOKUP($B778,'Draft List'!$D$4:$AC$2598,AX$3,FALSE)&lt;&gt;0,VLOOKUP($B778,'Draft List'!$D$4:$AC$2598,AX$3,FALSE),"")</f>
        <v>#N/A</v>
      </c>
      <c r="AY778" t="e">
        <f>IF(VLOOKUP($B778,'Draft List'!$D$4:$AC$2598,AY$3,FALSE)&lt;&gt;0,VLOOKUP($B778,'Draft List'!$D$4:$AC$2598,AY$3,FALSE),"")</f>
        <v>#N/A</v>
      </c>
      <c r="AZ778" t="e">
        <f>IF(VLOOKUP($B778,'Draft List'!$D$4:$AC$2598,AZ$3,FALSE)&lt;&gt;0,VLOOKUP($B778,'Draft List'!$D$4:$AC$2598,AZ$3,FALSE),"")</f>
        <v>#N/A</v>
      </c>
      <c r="BA778" t="e">
        <f>IF(VLOOKUP($B778,'Draft List'!$D$4:$AC$2598,BA$3,FALSE)&lt;&gt;0,VLOOKUP($B778,'Draft List'!$D$4:$AC$2598,BA$3,FALSE),"")</f>
        <v>#N/A</v>
      </c>
    </row>
    <row r="779" spans="1:53" hidden="1" x14ac:dyDescent="0.25">
      <c r="A779" t="str">
        <f t="shared" si="96"/>
        <v>RPMike Reed23</v>
      </c>
      <c r="B779" t="e">
        <f>VLOOKUP($A779,draft_listing_batters_stats!$A$1:$B$1324,2,FALSE)</f>
        <v>#N/A</v>
      </c>
      <c r="C779" s="1" t="s">
        <v>885</v>
      </c>
      <c r="D779" s="1" t="s">
        <v>159</v>
      </c>
      <c r="E779" s="1" t="s">
        <v>500</v>
      </c>
      <c r="F779" s="1">
        <v>23</v>
      </c>
      <c r="G779" s="1" t="s">
        <v>44</v>
      </c>
      <c r="H779" s="1" t="s">
        <v>44</v>
      </c>
      <c r="I779" s="1" t="s">
        <v>54</v>
      </c>
      <c r="J779" s="24" t="s">
        <v>54</v>
      </c>
      <c r="K779" s="1" t="s">
        <v>47</v>
      </c>
      <c r="L779" s="24" t="s">
        <v>46</v>
      </c>
      <c r="M779" s="1">
        <v>2</v>
      </c>
      <c r="N779" s="1">
        <v>1</v>
      </c>
      <c r="O779" s="1">
        <v>2</v>
      </c>
      <c r="P779" s="1">
        <v>1</v>
      </c>
      <c r="Q779" s="24">
        <v>1</v>
      </c>
      <c r="R779" s="1">
        <v>2</v>
      </c>
      <c r="S779" s="1">
        <v>1</v>
      </c>
      <c r="T779" s="1">
        <v>2</v>
      </c>
      <c r="U779" s="1">
        <v>1</v>
      </c>
      <c r="V779" s="24">
        <v>2</v>
      </c>
      <c r="W779" s="1">
        <v>7</v>
      </c>
      <c r="X779" s="1">
        <v>5</v>
      </c>
      <c r="Y779" s="24">
        <v>1</v>
      </c>
      <c r="Z779" s="1" t="s">
        <v>48</v>
      </c>
      <c r="AA779" s="1" t="s">
        <v>48</v>
      </c>
      <c r="AB779" s="1" t="s">
        <v>48</v>
      </c>
      <c r="AC779" s="1" t="s">
        <v>48</v>
      </c>
      <c r="AD779" s="1" t="s">
        <v>48</v>
      </c>
      <c r="AE779" s="1" t="s">
        <v>48</v>
      </c>
      <c r="AF779" s="1" t="s">
        <v>48</v>
      </c>
      <c r="AG779" s="24" t="s">
        <v>48</v>
      </c>
      <c r="AH779" s="1">
        <v>2</v>
      </c>
      <c r="AI779" s="1">
        <v>1</v>
      </c>
      <c r="AJ779" s="24">
        <v>1</v>
      </c>
      <c r="AK779" s="36" t="s">
        <v>50</v>
      </c>
      <c r="AL779" s="9">
        <f t="shared" si="97"/>
        <v>-1.6787260196009959</v>
      </c>
      <c r="AM779" s="9">
        <f t="shared" si="98"/>
        <v>-1.6387096797839125</v>
      </c>
      <c r="AN779">
        <f t="shared" si="99"/>
        <v>0</v>
      </c>
      <c r="AO779" s="6">
        <f t="shared" si="100"/>
        <v>0</v>
      </c>
      <c r="AP779" s="9">
        <f>($AL$3*AL779+$AM$3*AM779+$AN$3*AN779+$AO$3*AO779)+$K$3*VLOOKUP(K779,COND!$A$2:$C$7,2,FALSE)+$L$3*VLOOKUP(L779,COND!$A$2:$C$7,3,FALSE)</f>
        <v>-9.9323887593670488</v>
      </c>
      <c r="AQ779" s="28">
        <f t="shared" si="101"/>
        <v>-1.0014665657069586</v>
      </c>
      <c r="AR779" t="str">
        <f t="shared" si="102"/>
        <v>DH</v>
      </c>
      <c r="AS779">
        <v>700</v>
      </c>
      <c r="AT779">
        <v>775</v>
      </c>
      <c r="AV779" t="str">
        <f t="shared" si="103"/>
        <v>Unlikely</v>
      </c>
      <c r="AX779" t="e">
        <f>IF(VLOOKUP($B779,'Draft List'!$D$4:$AC$2598,AX$3,FALSE)&lt;&gt;0,VLOOKUP($B779,'Draft List'!$D$4:$AC$2598,AX$3,FALSE),"")</f>
        <v>#N/A</v>
      </c>
      <c r="AY779" t="e">
        <f>IF(VLOOKUP($B779,'Draft List'!$D$4:$AC$2598,AY$3,FALSE)&lt;&gt;0,VLOOKUP($B779,'Draft List'!$D$4:$AC$2598,AY$3,FALSE),"")</f>
        <v>#N/A</v>
      </c>
      <c r="AZ779" t="e">
        <f>IF(VLOOKUP($B779,'Draft List'!$D$4:$AC$2598,AZ$3,FALSE)&lt;&gt;0,VLOOKUP($B779,'Draft List'!$D$4:$AC$2598,AZ$3,FALSE),"")</f>
        <v>#N/A</v>
      </c>
      <c r="BA779" t="e">
        <f>IF(VLOOKUP($B779,'Draft List'!$D$4:$AC$2598,BA$3,FALSE)&lt;&gt;0,VLOOKUP($B779,'Draft List'!$D$4:$AC$2598,BA$3,FALSE),"")</f>
        <v>#N/A</v>
      </c>
    </row>
    <row r="780" spans="1:53" hidden="1" x14ac:dyDescent="0.25">
      <c r="A780" t="str">
        <f t="shared" si="96"/>
        <v>2BTokutomi Honda21</v>
      </c>
      <c r="B780">
        <f>VLOOKUP($A780,draft_listing_batters_stats!$A$1:$B$1324,2,FALSE)</f>
        <v>11509</v>
      </c>
      <c r="C780" s="1" t="s">
        <v>78</v>
      </c>
      <c r="D780" s="1" t="s">
        <v>1252</v>
      </c>
      <c r="E780" s="1" t="s">
        <v>806</v>
      </c>
      <c r="F780" s="1">
        <v>21</v>
      </c>
      <c r="G780" s="1" t="s">
        <v>44</v>
      </c>
      <c r="H780" s="1" t="s">
        <v>44</v>
      </c>
      <c r="I780" s="1" t="s">
        <v>54</v>
      </c>
      <c r="J780" s="24" t="s">
        <v>54</v>
      </c>
      <c r="K780" s="1" t="s">
        <v>46</v>
      </c>
      <c r="L780" s="24" t="s">
        <v>46</v>
      </c>
      <c r="M780" s="1">
        <v>1</v>
      </c>
      <c r="N780" s="1">
        <v>2</v>
      </c>
      <c r="O780" s="1">
        <v>1</v>
      </c>
      <c r="P780" s="1">
        <v>2</v>
      </c>
      <c r="Q780" s="24">
        <v>1</v>
      </c>
      <c r="R780" s="1">
        <v>1</v>
      </c>
      <c r="S780" s="1">
        <v>2</v>
      </c>
      <c r="T780" s="1">
        <v>2</v>
      </c>
      <c r="U780" s="1">
        <v>2</v>
      </c>
      <c r="V780" s="24">
        <v>5</v>
      </c>
      <c r="W780" s="1">
        <v>8</v>
      </c>
      <c r="X780" s="1">
        <v>6</v>
      </c>
      <c r="Y780" s="24">
        <v>1</v>
      </c>
      <c r="Z780" s="1" t="s">
        <v>48</v>
      </c>
      <c r="AA780" s="1" t="s">
        <v>48</v>
      </c>
      <c r="AB780" s="1">
        <v>6</v>
      </c>
      <c r="AC780" s="1">
        <v>2</v>
      </c>
      <c r="AD780" s="1">
        <v>2</v>
      </c>
      <c r="AE780" s="1" t="s">
        <v>48</v>
      </c>
      <c r="AF780" s="1">
        <v>1</v>
      </c>
      <c r="AG780" s="24" t="s">
        <v>48</v>
      </c>
      <c r="AH780" s="1">
        <v>4</v>
      </c>
      <c r="AI780" s="1">
        <v>4</v>
      </c>
      <c r="AJ780" s="24">
        <v>3</v>
      </c>
      <c r="AK780" s="36" t="s">
        <v>881</v>
      </c>
      <c r="AL780" s="9">
        <f t="shared" si="97"/>
        <v>-1.9435739201992874</v>
      </c>
      <c r="AM780" s="9">
        <f t="shared" si="98"/>
        <v>-1.7004470669070522</v>
      </c>
      <c r="AN780">
        <f t="shared" si="99"/>
        <v>0</v>
      </c>
      <c r="AO780" s="6">
        <f t="shared" si="100"/>
        <v>0.6</v>
      </c>
      <c r="AP780" s="9">
        <f>($AL$3*AL780+$AM$3*AM780+$AN$3*AN780+$AO$3*AO780)+$K$3*VLOOKUP(K780,COND!$A$2:$C$7,2,FALSE)+$L$3*VLOOKUP(L780,COND!$A$2:$C$7,3,FALSE)</f>
        <v>-9.9997221949045532</v>
      </c>
      <c r="AQ780" s="28">
        <f t="shared" si="101"/>
        <v>-1.0110667261068715</v>
      </c>
      <c r="AR780" t="str">
        <f t="shared" si="102"/>
        <v>2B</v>
      </c>
      <c r="AS780">
        <v>700</v>
      </c>
      <c r="AT780">
        <v>776</v>
      </c>
      <c r="AV780" t="str">
        <f t="shared" si="103"/>
        <v>Unlikely</v>
      </c>
      <c r="AX780" t="str">
        <f>IF(VLOOKUP($B780,'Draft List'!$D$4:$AC$2598,AX$3,FALSE)&lt;&gt;0,VLOOKUP($B780,'Draft List'!$D$4:$AC$2598,AX$3,FALSE),"")</f>
        <v/>
      </c>
      <c r="AY780" t="str">
        <f>IF(VLOOKUP($B780,'Draft List'!$D$4:$AC$2598,AY$3,FALSE)&lt;&gt;0,VLOOKUP($B780,'Draft List'!$D$4:$AC$2598,AY$3,FALSE),"")</f>
        <v/>
      </c>
      <c r="AZ780" t="str">
        <f>IF(VLOOKUP($B780,'Draft List'!$D$4:$AC$2598,AZ$3,FALSE)&lt;&gt;0,VLOOKUP($B780,'Draft List'!$D$4:$AC$2598,AZ$3,FALSE),"")</f>
        <v/>
      </c>
      <c r="BA780" t="str">
        <f>IF(VLOOKUP($B780,'Draft List'!$D$4:$AC$2598,BA$3,FALSE)&lt;&gt;0,VLOOKUP($B780,'Draft List'!$D$4:$AC$2598,BA$3,FALSE),"")</f>
        <v/>
      </c>
    </row>
    <row r="781" spans="1:53" hidden="1" x14ac:dyDescent="0.25">
      <c r="A781" t="str">
        <f t="shared" si="96"/>
        <v>SPRandy Bennett21</v>
      </c>
      <c r="B781" t="e">
        <f>VLOOKUP($A781,draft_listing_batters_stats!$A$1:$B$1324,2,FALSE)</f>
        <v>#N/A</v>
      </c>
      <c r="C781" s="1" t="s">
        <v>25</v>
      </c>
      <c r="D781" s="1" t="s">
        <v>621</v>
      </c>
      <c r="E781" s="1" t="s">
        <v>1035</v>
      </c>
      <c r="F781" s="1">
        <v>21</v>
      </c>
      <c r="G781" s="1" t="s">
        <v>58</v>
      </c>
      <c r="H781" s="1" t="s">
        <v>58</v>
      </c>
      <c r="I781" s="1" t="s">
        <v>54</v>
      </c>
      <c r="J781" s="24" t="s">
        <v>54</v>
      </c>
      <c r="K781" s="1" t="s">
        <v>47</v>
      </c>
      <c r="L781" s="24" t="s">
        <v>46</v>
      </c>
      <c r="M781" s="1">
        <v>1</v>
      </c>
      <c r="N781" s="1">
        <v>1</v>
      </c>
      <c r="O781" s="1">
        <v>1</v>
      </c>
      <c r="P781" s="1">
        <v>2</v>
      </c>
      <c r="Q781" s="24">
        <v>1</v>
      </c>
      <c r="R781" s="1">
        <v>1</v>
      </c>
      <c r="S781" s="1">
        <v>1</v>
      </c>
      <c r="T781" s="1">
        <v>2</v>
      </c>
      <c r="U781" s="1">
        <v>5</v>
      </c>
      <c r="V781" s="24">
        <v>1</v>
      </c>
      <c r="W781" s="1">
        <v>10</v>
      </c>
      <c r="X781" s="1">
        <v>1</v>
      </c>
      <c r="Y781" s="24">
        <v>1</v>
      </c>
      <c r="Z781" s="1" t="s">
        <v>48</v>
      </c>
      <c r="AA781" s="1" t="s">
        <v>48</v>
      </c>
      <c r="AB781" s="1" t="s">
        <v>48</v>
      </c>
      <c r="AC781" s="1" t="s">
        <v>48</v>
      </c>
      <c r="AD781" s="1" t="s">
        <v>48</v>
      </c>
      <c r="AE781" s="1" t="s">
        <v>48</v>
      </c>
      <c r="AF781" s="1" t="s">
        <v>48</v>
      </c>
      <c r="AG781" s="24" t="s">
        <v>48</v>
      </c>
      <c r="AH781" s="1">
        <v>3</v>
      </c>
      <c r="AI781" s="1">
        <v>2</v>
      </c>
      <c r="AJ781" s="24">
        <v>3</v>
      </c>
      <c r="AK781" s="36" t="s">
        <v>881</v>
      </c>
      <c r="AL781" s="9">
        <f t="shared" si="97"/>
        <v>-1.994633799817991</v>
      </c>
      <c r="AM781" s="9">
        <f t="shared" si="98"/>
        <v>-1.6424436557653466</v>
      </c>
      <c r="AN781">
        <f t="shared" si="99"/>
        <v>0</v>
      </c>
      <c r="AO781" s="6">
        <f t="shared" si="100"/>
        <v>0</v>
      </c>
      <c r="AP781" s="9">
        <f>($AL$3*AL781+$AM$3*AM781+$AN$3*AN781+$AO$3*AO781)+$K$3*VLOOKUP(K781,COND!$A$2:$C$7,2,FALSE)+$L$3*VLOOKUP(L781,COND!$A$2:$C$7,3,FALSE)</f>
        <v>-10.008787249165961</v>
      </c>
      <c r="AQ781" s="28">
        <f t="shared" si="101"/>
        <v>-1.0123591891194703</v>
      </c>
      <c r="AR781" t="str">
        <f t="shared" si="102"/>
        <v>DH</v>
      </c>
      <c r="AS781">
        <v>700</v>
      </c>
      <c r="AT781">
        <v>777</v>
      </c>
      <c r="AV781" t="str">
        <f t="shared" si="103"/>
        <v>Unlikely</v>
      </c>
      <c r="AX781" t="e">
        <f>IF(VLOOKUP($B781,'Draft List'!$D$4:$AC$2598,AX$3,FALSE)&lt;&gt;0,VLOOKUP($B781,'Draft List'!$D$4:$AC$2598,AX$3,FALSE),"")</f>
        <v>#N/A</v>
      </c>
      <c r="AY781" t="e">
        <f>IF(VLOOKUP($B781,'Draft List'!$D$4:$AC$2598,AY$3,FALSE)&lt;&gt;0,VLOOKUP($B781,'Draft List'!$D$4:$AC$2598,AY$3,FALSE),"")</f>
        <v>#N/A</v>
      </c>
      <c r="AZ781" t="e">
        <f>IF(VLOOKUP($B781,'Draft List'!$D$4:$AC$2598,AZ$3,FALSE)&lt;&gt;0,VLOOKUP($B781,'Draft List'!$D$4:$AC$2598,AZ$3,FALSE),"")</f>
        <v>#N/A</v>
      </c>
      <c r="BA781" t="e">
        <f>IF(VLOOKUP($B781,'Draft List'!$D$4:$AC$2598,BA$3,FALSE)&lt;&gt;0,VLOOKUP($B781,'Draft List'!$D$4:$AC$2598,BA$3,FALSE),"")</f>
        <v>#N/A</v>
      </c>
    </row>
    <row r="782" spans="1:53" hidden="1" x14ac:dyDescent="0.25">
      <c r="A782" t="str">
        <f t="shared" si="96"/>
        <v>1BCésar Martínez21</v>
      </c>
      <c r="B782">
        <f>VLOOKUP($A782,draft_listing_batters_stats!$A$1:$B$1324,2,FALSE)</f>
        <v>9070</v>
      </c>
      <c r="C782" s="1" t="s">
        <v>94</v>
      </c>
      <c r="D782" s="1" t="s">
        <v>215</v>
      </c>
      <c r="E782" s="1" t="s">
        <v>205</v>
      </c>
      <c r="F782" s="1">
        <v>21</v>
      </c>
      <c r="G782" s="1" t="s">
        <v>44</v>
      </c>
      <c r="H782" s="1" t="s">
        <v>44</v>
      </c>
      <c r="I782" s="1" t="s">
        <v>54</v>
      </c>
      <c r="J782" s="24" t="s">
        <v>54</v>
      </c>
      <c r="K782" s="1" t="s">
        <v>47</v>
      </c>
      <c r="L782" s="24" t="s">
        <v>46</v>
      </c>
      <c r="M782" s="1">
        <v>1</v>
      </c>
      <c r="N782" s="1">
        <v>2</v>
      </c>
      <c r="O782" s="1">
        <v>1</v>
      </c>
      <c r="P782" s="1">
        <v>2</v>
      </c>
      <c r="Q782" s="24">
        <v>1</v>
      </c>
      <c r="R782" s="1">
        <v>1</v>
      </c>
      <c r="S782" s="1">
        <v>2</v>
      </c>
      <c r="T782" s="1">
        <v>1</v>
      </c>
      <c r="U782" s="1">
        <v>5</v>
      </c>
      <c r="V782" s="24">
        <v>1</v>
      </c>
      <c r="W782" s="1">
        <v>3</v>
      </c>
      <c r="X782" s="1">
        <v>4</v>
      </c>
      <c r="Y782" s="24">
        <v>4</v>
      </c>
      <c r="Z782" s="1" t="s">
        <v>48</v>
      </c>
      <c r="AA782" s="1">
        <v>3</v>
      </c>
      <c r="AB782" s="1" t="s">
        <v>48</v>
      </c>
      <c r="AC782" s="1" t="s">
        <v>48</v>
      </c>
      <c r="AD782" s="1" t="s">
        <v>48</v>
      </c>
      <c r="AE782" s="1" t="s">
        <v>48</v>
      </c>
      <c r="AF782" s="1" t="s">
        <v>48</v>
      </c>
      <c r="AG782" s="24" t="s">
        <v>48</v>
      </c>
      <c r="AH782" s="1">
        <v>2</v>
      </c>
      <c r="AI782" s="1">
        <v>9</v>
      </c>
      <c r="AJ782" s="24">
        <v>8</v>
      </c>
      <c r="AK782" s="36" t="s">
        <v>847</v>
      </c>
      <c r="AL782" s="9">
        <f t="shared" si="97"/>
        <v>-1.9435739201992874</v>
      </c>
      <c r="AM782" s="9">
        <f t="shared" si="98"/>
        <v>-1.6744452701705443</v>
      </c>
      <c r="AN782">
        <f t="shared" si="99"/>
        <v>2</v>
      </c>
      <c r="AO782" s="6">
        <f t="shared" si="100"/>
        <v>0</v>
      </c>
      <c r="AP782" s="9">
        <f>($AL$3*AL782+$AM$3*AM782+$AN$3*AN782+$AO$3*AO782)+$K$3*VLOOKUP(K782,COND!$A$2:$C$7,2,FALSE)+$L$3*VLOOKUP(L782,COND!$A$2:$C$7,3,FALSE)</f>
        <v>-10.054367300733128</v>
      </c>
      <c r="AQ782" s="28">
        <f t="shared" si="101"/>
        <v>-1.0188578298406525</v>
      </c>
      <c r="AR782" t="str">
        <f t="shared" si="102"/>
        <v>1B</v>
      </c>
      <c r="AS782">
        <v>700</v>
      </c>
      <c r="AT782">
        <v>778</v>
      </c>
      <c r="AV782" t="str">
        <f t="shared" si="103"/>
        <v>Unlikely</v>
      </c>
      <c r="AX782" t="str">
        <f>IF(VLOOKUP($B782,'Draft List'!$D$4:$AC$2598,AX$3,FALSE)&lt;&gt;0,VLOOKUP($B782,'Draft List'!$D$4:$AC$2598,AX$3,FALSE),"")</f>
        <v/>
      </c>
      <c r="AY782" t="str">
        <f>IF(VLOOKUP($B782,'Draft List'!$D$4:$AC$2598,AY$3,FALSE)&lt;&gt;0,VLOOKUP($B782,'Draft List'!$D$4:$AC$2598,AY$3,FALSE),"")</f>
        <v/>
      </c>
      <c r="AZ782" t="str">
        <f>IF(VLOOKUP($B782,'Draft List'!$D$4:$AC$2598,AZ$3,FALSE)&lt;&gt;0,VLOOKUP($B782,'Draft List'!$D$4:$AC$2598,AZ$3,FALSE),"")</f>
        <v/>
      </c>
      <c r="BA782" t="str">
        <f>IF(VLOOKUP($B782,'Draft List'!$D$4:$AC$2598,BA$3,FALSE)&lt;&gt;0,VLOOKUP($B782,'Draft List'!$D$4:$AC$2598,BA$3,FALSE),"")</f>
        <v/>
      </c>
    </row>
    <row r="783" spans="1:53" hidden="1" x14ac:dyDescent="0.25">
      <c r="A783" t="str">
        <f t="shared" si="96"/>
        <v>RPRoy Salcido18</v>
      </c>
      <c r="B783" t="e">
        <f>VLOOKUP($A783,draft_listing_batters_stats!$A$1:$B$1324,2,FALSE)</f>
        <v>#N/A</v>
      </c>
      <c r="C783" s="1" t="s">
        <v>885</v>
      </c>
      <c r="D783" s="1" t="s">
        <v>374</v>
      </c>
      <c r="E783" s="1" t="s">
        <v>1620</v>
      </c>
      <c r="F783" s="1">
        <v>18</v>
      </c>
      <c r="G783" s="1" t="s">
        <v>44</v>
      </c>
      <c r="H783" s="1" t="s">
        <v>44</v>
      </c>
      <c r="I783" s="1" t="s">
        <v>54</v>
      </c>
      <c r="J783" s="24" t="s">
        <v>54</v>
      </c>
      <c r="K783" s="1" t="s">
        <v>51</v>
      </c>
      <c r="L783" s="24" t="s">
        <v>51</v>
      </c>
      <c r="M783" s="1">
        <v>1</v>
      </c>
      <c r="N783" s="1">
        <v>1</v>
      </c>
      <c r="O783" s="1">
        <v>2</v>
      </c>
      <c r="P783" s="1">
        <v>1</v>
      </c>
      <c r="Q783" s="24">
        <v>1</v>
      </c>
      <c r="R783" s="1">
        <v>1</v>
      </c>
      <c r="S783" s="1">
        <v>1</v>
      </c>
      <c r="T783" s="1">
        <v>5</v>
      </c>
      <c r="U783" s="1">
        <v>1</v>
      </c>
      <c r="V783" s="24">
        <v>3</v>
      </c>
      <c r="W783" s="1">
        <v>7</v>
      </c>
      <c r="X783" s="1">
        <v>2</v>
      </c>
      <c r="Y783" s="24">
        <v>1</v>
      </c>
      <c r="Z783" s="1" t="s">
        <v>48</v>
      </c>
      <c r="AA783" s="1" t="s">
        <v>48</v>
      </c>
      <c r="AB783" s="1" t="s">
        <v>48</v>
      </c>
      <c r="AC783" s="1" t="s">
        <v>48</v>
      </c>
      <c r="AD783" s="1" t="s">
        <v>48</v>
      </c>
      <c r="AE783" s="1" t="s">
        <v>48</v>
      </c>
      <c r="AF783" s="1" t="s">
        <v>48</v>
      </c>
      <c r="AG783" s="24" t="s">
        <v>48</v>
      </c>
      <c r="AH783" s="1">
        <v>1</v>
      </c>
      <c r="AI783" s="1">
        <v>2</v>
      </c>
      <c r="AJ783" s="24">
        <v>2</v>
      </c>
      <c r="AK783" s="36" t="s">
        <v>918</v>
      </c>
      <c r="AL783" s="9">
        <f t="shared" si="97"/>
        <v>-2.0012818558036707</v>
      </c>
      <c r="AM783" s="9">
        <f t="shared" si="98"/>
        <v>-1.6720646940977992</v>
      </c>
      <c r="AN783">
        <f t="shared" si="99"/>
        <v>0</v>
      </c>
      <c r="AO783" s="6">
        <f t="shared" si="100"/>
        <v>0</v>
      </c>
      <c r="AP783" s="9">
        <f>($AL$3*AL783+$AM$3*AM783+$AN$3*AN783+$AO$3*AO783)+$K$3*VLOOKUP(K783,COND!$A$2:$C$7,2,FALSE)+$L$3*VLOOKUP(L783,COND!$A$2:$C$7,3,FALSE)</f>
        <v>-10.064904514753959</v>
      </c>
      <c r="AQ783" s="28">
        <f t="shared" si="101"/>
        <v>-1.0203601881261115</v>
      </c>
      <c r="AR783" t="str">
        <f t="shared" si="102"/>
        <v>DH</v>
      </c>
      <c r="AS783">
        <v>700</v>
      </c>
      <c r="AT783">
        <v>779</v>
      </c>
      <c r="AV783" t="str">
        <f t="shared" si="103"/>
        <v>Unlikely</v>
      </c>
      <c r="AX783" t="e">
        <f>IF(VLOOKUP($B783,'Draft List'!$D$4:$AC$2598,AX$3,FALSE)&lt;&gt;0,VLOOKUP($B783,'Draft List'!$D$4:$AC$2598,AX$3,FALSE),"")</f>
        <v>#N/A</v>
      </c>
      <c r="AY783" t="e">
        <f>IF(VLOOKUP($B783,'Draft List'!$D$4:$AC$2598,AY$3,FALSE)&lt;&gt;0,VLOOKUP($B783,'Draft List'!$D$4:$AC$2598,AY$3,FALSE),"")</f>
        <v>#N/A</v>
      </c>
      <c r="AZ783" t="e">
        <f>IF(VLOOKUP($B783,'Draft List'!$D$4:$AC$2598,AZ$3,FALSE)&lt;&gt;0,VLOOKUP($B783,'Draft List'!$D$4:$AC$2598,AZ$3,FALSE),"")</f>
        <v>#N/A</v>
      </c>
      <c r="BA783" t="e">
        <f>IF(VLOOKUP($B783,'Draft List'!$D$4:$AC$2598,BA$3,FALSE)&lt;&gt;0,VLOOKUP($B783,'Draft List'!$D$4:$AC$2598,BA$3,FALSE),"")</f>
        <v>#N/A</v>
      </c>
    </row>
    <row r="784" spans="1:53" hidden="1" x14ac:dyDescent="0.25">
      <c r="A784" t="str">
        <f t="shared" si="96"/>
        <v>SPWillie Carson22</v>
      </c>
      <c r="B784" t="e">
        <f>VLOOKUP($A784,draft_listing_batters_stats!$A$1:$B$1324,2,FALSE)</f>
        <v>#N/A</v>
      </c>
      <c r="C784" s="1" t="s">
        <v>25</v>
      </c>
      <c r="D784" s="1" t="s">
        <v>469</v>
      </c>
      <c r="E784" s="1" t="s">
        <v>664</v>
      </c>
      <c r="F784" s="1">
        <v>22</v>
      </c>
      <c r="G784" s="1" t="s">
        <v>44</v>
      </c>
      <c r="H784" s="1" t="s">
        <v>44</v>
      </c>
      <c r="I784" s="1" t="s">
        <v>54</v>
      </c>
      <c r="J784" s="24" t="s">
        <v>54</v>
      </c>
      <c r="K784" s="1" t="s">
        <v>47</v>
      </c>
      <c r="L784" s="24" t="s">
        <v>46</v>
      </c>
      <c r="M784" s="1">
        <v>1</v>
      </c>
      <c r="N784" s="1">
        <v>3</v>
      </c>
      <c r="O784" s="1">
        <v>1</v>
      </c>
      <c r="P784" s="1">
        <v>2</v>
      </c>
      <c r="Q784" s="24">
        <v>1</v>
      </c>
      <c r="R784" s="1">
        <v>1</v>
      </c>
      <c r="S784" s="1">
        <v>3</v>
      </c>
      <c r="T784" s="1">
        <v>2</v>
      </c>
      <c r="U784" s="1">
        <v>2</v>
      </c>
      <c r="V784" s="24">
        <v>5</v>
      </c>
      <c r="W784" s="1">
        <v>7</v>
      </c>
      <c r="X784" s="1">
        <v>2</v>
      </c>
      <c r="Y784" s="24">
        <v>1</v>
      </c>
      <c r="Z784" s="1" t="s">
        <v>48</v>
      </c>
      <c r="AA784" s="1" t="s">
        <v>48</v>
      </c>
      <c r="AB784" s="1" t="s">
        <v>48</v>
      </c>
      <c r="AC784" s="1" t="s">
        <v>48</v>
      </c>
      <c r="AD784" s="1" t="s">
        <v>48</v>
      </c>
      <c r="AE784" s="1" t="s">
        <v>48</v>
      </c>
      <c r="AF784" s="1" t="s">
        <v>48</v>
      </c>
      <c r="AG784" s="24" t="s">
        <v>48</v>
      </c>
      <c r="AH784" s="1">
        <v>1</v>
      </c>
      <c r="AI784" s="1">
        <v>1</v>
      </c>
      <c r="AJ784" s="24">
        <v>3</v>
      </c>
      <c r="AK784" s="36" t="s">
        <v>900</v>
      </c>
      <c r="AL784" s="9">
        <f t="shared" si="97"/>
        <v>-1.8925140405805838</v>
      </c>
      <c r="AM784" s="9">
        <f t="shared" si="98"/>
        <v>-1.6493871872883488</v>
      </c>
      <c r="AN784">
        <f t="shared" si="99"/>
        <v>0</v>
      </c>
      <c r="AO784" s="6">
        <f t="shared" si="100"/>
        <v>0</v>
      </c>
      <c r="AP784" s="9">
        <f>($AL$3*AL784+$AM$3*AM784+$AN$3*AN784+$AO$3*AO784)+$K$3*VLOOKUP(K784,COND!$A$2:$C$7,2,FALSE)+$L$3*VLOOKUP(L784,COND!$A$2:$C$7,3,FALSE)</f>
        <v>-10.081897651518242</v>
      </c>
      <c r="AQ784" s="28">
        <f t="shared" si="101"/>
        <v>-1.0227830087847116</v>
      </c>
      <c r="AR784" t="str">
        <f t="shared" si="102"/>
        <v>DH</v>
      </c>
      <c r="AS784">
        <v>700</v>
      </c>
      <c r="AT784">
        <v>780</v>
      </c>
      <c r="AV784" t="str">
        <f t="shared" si="103"/>
        <v>Unlikely</v>
      </c>
      <c r="AX784" t="e">
        <f>IF(VLOOKUP($B784,'Draft List'!$D$4:$AC$2598,AX$3,FALSE)&lt;&gt;0,VLOOKUP($B784,'Draft List'!$D$4:$AC$2598,AX$3,FALSE),"")</f>
        <v>#N/A</v>
      </c>
      <c r="AY784" t="e">
        <f>IF(VLOOKUP($B784,'Draft List'!$D$4:$AC$2598,AY$3,FALSE)&lt;&gt;0,VLOOKUP($B784,'Draft List'!$D$4:$AC$2598,AY$3,FALSE),"")</f>
        <v>#N/A</v>
      </c>
      <c r="AZ784" t="e">
        <f>IF(VLOOKUP($B784,'Draft List'!$D$4:$AC$2598,AZ$3,FALSE)&lt;&gt;0,VLOOKUP($B784,'Draft List'!$D$4:$AC$2598,AZ$3,FALSE),"")</f>
        <v>#N/A</v>
      </c>
      <c r="BA784" t="e">
        <f>IF(VLOOKUP($B784,'Draft List'!$D$4:$AC$2598,BA$3,FALSE)&lt;&gt;0,VLOOKUP($B784,'Draft List'!$D$4:$AC$2598,BA$3,FALSE),"")</f>
        <v>#N/A</v>
      </c>
    </row>
    <row r="785" spans="1:53" hidden="1" x14ac:dyDescent="0.25">
      <c r="A785" t="str">
        <f t="shared" si="96"/>
        <v>SPPat Goodman22</v>
      </c>
      <c r="B785" t="e">
        <f>VLOOKUP($A785,draft_listing_batters_stats!$A$1:$B$1324,2,FALSE)</f>
        <v>#N/A</v>
      </c>
      <c r="C785" s="1" t="s">
        <v>25</v>
      </c>
      <c r="D785" s="1" t="s">
        <v>198</v>
      </c>
      <c r="E785" s="1" t="s">
        <v>695</v>
      </c>
      <c r="F785" s="1">
        <v>22</v>
      </c>
      <c r="G785" s="1" t="s">
        <v>44</v>
      </c>
      <c r="H785" s="1" t="s">
        <v>44</v>
      </c>
      <c r="I785" s="1" t="s">
        <v>54</v>
      </c>
      <c r="J785" s="24" t="s">
        <v>54</v>
      </c>
      <c r="K785" s="1" t="s">
        <v>46</v>
      </c>
      <c r="L785" s="24" t="s">
        <v>46</v>
      </c>
      <c r="M785" s="1">
        <v>1</v>
      </c>
      <c r="N785" s="1">
        <v>3</v>
      </c>
      <c r="O785" s="1">
        <v>1</v>
      </c>
      <c r="P785" s="1">
        <v>1</v>
      </c>
      <c r="Q785" s="24">
        <v>1</v>
      </c>
      <c r="R785" s="1">
        <v>2</v>
      </c>
      <c r="S785" s="1">
        <v>3</v>
      </c>
      <c r="T785" s="1">
        <v>1</v>
      </c>
      <c r="U785" s="1">
        <v>1</v>
      </c>
      <c r="V785" s="24">
        <v>1</v>
      </c>
      <c r="W785" s="1">
        <v>6</v>
      </c>
      <c r="X785" s="1">
        <v>6</v>
      </c>
      <c r="Y785" s="24">
        <v>1</v>
      </c>
      <c r="Z785" s="1" t="s">
        <v>48</v>
      </c>
      <c r="AA785" s="1" t="s">
        <v>48</v>
      </c>
      <c r="AB785" s="1" t="s">
        <v>48</v>
      </c>
      <c r="AC785" s="1" t="s">
        <v>48</v>
      </c>
      <c r="AD785" s="1" t="s">
        <v>48</v>
      </c>
      <c r="AE785" s="1" t="s">
        <v>48</v>
      </c>
      <c r="AF785" s="1" t="s">
        <v>48</v>
      </c>
      <c r="AG785" s="24" t="s">
        <v>48</v>
      </c>
      <c r="AH785" s="1">
        <v>1</v>
      </c>
      <c r="AI785" s="1">
        <v>3</v>
      </c>
      <c r="AJ785" s="24">
        <v>3</v>
      </c>
      <c r="AK785" s="36" t="s">
        <v>48</v>
      </c>
      <c r="AL785" s="9">
        <f t="shared" si="97"/>
        <v>-1.9822235905901651</v>
      </c>
      <c r="AM785" s="9">
        <f t="shared" si="98"/>
        <v>-1.6596677543874905</v>
      </c>
      <c r="AN785">
        <f t="shared" si="99"/>
        <v>0</v>
      </c>
      <c r="AO785" s="6">
        <f t="shared" si="100"/>
        <v>0</v>
      </c>
      <c r="AP785" s="9">
        <f>($AL$3*AL785+$AM$3*AM785+$AN$3*AN785+$AO$3*AO785)+$K$3*VLOOKUP(K785,COND!$A$2:$C$7,2,FALSE)+$L$3*VLOOKUP(L785,COND!$A$2:$C$7,3,FALSE)</f>
        <v>-10.114235411708904</v>
      </c>
      <c r="AQ785" s="28">
        <f t="shared" si="101"/>
        <v>-1.0273936109666151</v>
      </c>
      <c r="AR785" t="str">
        <f t="shared" si="102"/>
        <v>DH</v>
      </c>
      <c r="AS785">
        <v>700</v>
      </c>
      <c r="AT785">
        <v>781</v>
      </c>
      <c r="AV785" t="str">
        <f t="shared" si="103"/>
        <v>Unlikely</v>
      </c>
      <c r="AX785" t="e">
        <f>IF(VLOOKUP($B785,'Draft List'!$D$4:$AC$2598,AX$3,FALSE)&lt;&gt;0,VLOOKUP($B785,'Draft List'!$D$4:$AC$2598,AX$3,FALSE),"")</f>
        <v>#N/A</v>
      </c>
      <c r="AY785" t="e">
        <f>IF(VLOOKUP($B785,'Draft List'!$D$4:$AC$2598,AY$3,FALSE)&lt;&gt;0,VLOOKUP($B785,'Draft List'!$D$4:$AC$2598,AY$3,FALSE),"")</f>
        <v>#N/A</v>
      </c>
      <c r="AZ785" t="e">
        <f>IF(VLOOKUP($B785,'Draft List'!$D$4:$AC$2598,AZ$3,FALSE)&lt;&gt;0,VLOOKUP($B785,'Draft List'!$D$4:$AC$2598,AZ$3,FALSE),"")</f>
        <v>#N/A</v>
      </c>
      <c r="BA785" t="e">
        <f>IF(VLOOKUP($B785,'Draft List'!$D$4:$AC$2598,BA$3,FALSE)&lt;&gt;0,VLOOKUP($B785,'Draft List'!$D$4:$AC$2598,BA$3,FALSE),"")</f>
        <v>#N/A</v>
      </c>
    </row>
    <row r="786" spans="1:53" hidden="1" x14ac:dyDescent="0.25">
      <c r="A786" t="str">
        <f t="shared" si="96"/>
        <v>RPStephen Russell22</v>
      </c>
      <c r="B786" t="e">
        <f>VLOOKUP($A786,draft_listing_batters_stats!$A$1:$B$1324,2,FALSE)</f>
        <v>#N/A</v>
      </c>
      <c r="C786" s="1" t="s">
        <v>885</v>
      </c>
      <c r="D786" s="1" t="s">
        <v>709</v>
      </c>
      <c r="E786" s="1" t="s">
        <v>442</v>
      </c>
      <c r="F786" s="1">
        <v>22</v>
      </c>
      <c r="G786" s="1" t="s">
        <v>58</v>
      </c>
      <c r="H786" s="1" t="s">
        <v>58</v>
      </c>
      <c r="I786" s="1" t="s">
        <v>54</v>
      </c>
      <c r="J786" s="24" t="s">
        <v>54</v>
      </c>
      <c r="K786" s="1" t="s">
        <v>46</v>
      </c>
      <c r="L786" s="24" t="s">
        <v>46</v>
      </c>
      <c r="M786" s="1">
        <v>1</v>
      </c>
      <c r="N786" s="1">
        <v>3</v>
      </c>
      <c r="O786" s="1">
        <v>1</v>
      </c>
      <c r="P786" s="1">
        <v>1</v>
      </c>
      <c r="Q786" s="24">
        <v>1</v>
      </c>
      <c r="R786" s="1">
        <v>2</v>
      </c>
      <c r="S786" s="1">
        <v>3</v>
      </c>
      <c r="T786" s="1">
        <v>1</v>
      </c>
      <c r="U786" s="1">
        <v>1</v>
      </c>
      <c r="V786" s="24">
        <v>1</v>
      </c>
      <c r="W786" s="1">
        <v>8</v>
      </c>
      <c r="X786" s="1">
        <v>2</v>
      </c>
      <c r="Y786" s="24">
        <v>1</v>
      </c>
      <c r="Z786" s="1" t="s">
        <v>48</v>
      </c>
      <c r="AA786" s="1" t="s">
        <v>48</v>
      </c>
      <c r="AB786" s="1" t="s">
        <v>48</v>
      </c>
      <c r="AC786" s="1" t="s">
        <v>48</v>
      </c>
      <c r="AD786" s="1" t="s">
        <v>48</v>
      </c>
      <c r="AE786" s="1" t="s">
        <v>48</v>
      </c>
      <c r="AF786" s="1" t="s">
        <v>48</v>
      </c>
      <c r="AG786" s="24" t="s">
        <v>48</v>
      </c>
      <c r="AH786" s="1">
        <v>1</v>
      </c>
      <c r="AI786" s="1">
        <v>1</v>
      </c>
      <c r="AJ786" s="24">
        <v>4</v>
      </c>
      <c r="AK786" s="36" t="s">
        <v>48</v>
      </c>
      <c r="AL786" s="9">
        <f t="shared" si="97"/>
        <v>-1.9822235905901651</v>
      </c>
      <c r="AM786" s="9">
        <f t="shared" si="98"/>
        <v>-1.6596677543874905</v>
      </c>
      <c r="AN786">
        <f t="shared" si="99"/>
        <v>0</v>
      </c>
      <c r="AO786" s="6">
        <f t="shared" si="100"/>
        <v>0</v>
      </c>
      <c r="AP786" s="9">
        <f>($AL$3*AL786+$AM$3*AM786+$AN$3*AN786+$AO$3*AO786)+$K$3*VLOOKUP(K786,COND!$A$2:$C$7,2,FALSE)+$L$3*VLOOKUP(L786,COND!$A$2:$C$7,3,FALSE)</f>
        <v>-10.114235411708904</v>
      </c>
      <c r="AQ786" s="28">
        <f t="shared" si="101"/>
        <v>-1.0273936109666151</v>
      </c>
      <c r="AR786" t="str">
        <f t="shared" si="102"/>
        <v>DH</v>
      </c>
      <c r="AS786">
        <v>700</v>
      </c>
      <c r="AT786">
        <v>782</v>
      </c>
      <c r="AV786" t="str">
        <f t="shared" si="103"/>
        <v>Unlikely</v>
      </c>
      <c r="AX786" t="e">
        <f>IF(VLOOKUP($B786,'Draft List'!$D$4:$AC$2598,AX$3,FALSE)&lt;&gt;0,VLOOKUP($B786,'Draft List'!$D$4:$AC$2598,AX$3,FALSE),"")</f>
        <v>#N/A</v>
      </c>
      <c r="AY786" t="e">
        <f>IF(VLOOKUP($B786,'Draft List'!$D$4:$AC$2598,AY$3,FALSE)&lt;&gt;0,VLOOKUP($B786,'Draft List'!$D$4:$AC$2598,AY$3,FALSE),"")</f>
        <v>#N/A</v>
      </c>
      <c r="AZ786" t="e">
        <f>IF(VLOOKUP($B786,'Draft List'!$D$4:$AC$2598,AZ$3,FALSE)&lt;&gt;0,VLOOKUP($B786,'Draft List'!$D$4:$AC$2598,AZ$3,FALSE),"")</f>
        <v>#N/A</v>
      </c>
      <c r="BA786" t="e">
        <f>IF(VLOOKUP($B786,'Draft List'!$D$4:$AC$2598,BA$3,FALSE)&lt;&gt;0,VLOOKUP($B786,'Draft List'!$D$4:$AC$2598,BA$3,FALSE),"")</f>
        <v>#N/A</v>
      </c>
    </row>
    <row r="787" spans="1:53" hidden="1" x14ac:dyDescent="0.25">
      <c r="A787" t="str">
        <f t="shared" si="96"/>
        <v>RPEmílio Fernández22</v>
      </c>
      <c r="B787" t="e">
        <f>VLOOKUP($A787,draft_listing_batters_stats!$A$1:$B$1324,2,FALSE)</f>
        <v>#N/A</v>
      </c>
      <c r="C787" s="1" t="s">
        <v>885</v>
      </c>
      <c r="D787" s="1" t="s">
        <v>566</v>
      </c>
      <c r="E787" s="1" t="s">
        <v>761</v>
      </c>
      <c r="F787" s="1">
        <v>22</v>
      </c>
      <c r="G787" s="1" t="s">
        <v>44</v>
      </c>
      <c r="H787" s="1" t="s">
        <v>44</v>
      </c>
      <c r="I787" s="1" t="s">
        <v>54</v>
      </c>
      <c r="J787" s="24" t="s">
        <v>54</v>
      </c>
      <c r="K787" s="1" t="s">
        <v>46</v>
      </c>
      <c r="L787" s="24" t="s">
        <v>46</v>
      </c>
      <c r="M787" s="1">
        <v>1</v>
      </c>
      <c r="N787" s="1">
        <v>2</v>
      </c>
      <c r="O787" s="1">
        <v>1</v>
      </c>
      <c r="P787" s="1">
        <v>1</v>
      </c>
      <c r="Q787" s="24">
        <v>1</v>
      </c>
      <c r="R787" s="1">
        <v>2</v>
      </c>
      <c r="S787" s="1">
        <v>3</v>
      </c>
      <c r="T787" s="1">
        <v>1</v>
      </c>
      <c r="U787" s="1">
        <v>1</v>
      </c>
      <c r="V787" s="24">
        <v>1</v>
      </c>
      <c r="W787" s="1">
        <v>5</v>
      </c>
      <c r="X787" s="1">
        <v>1</v>
      </c>
      <c r="Y787" s="24">
        <v>1</v>
      </c>
      <c r="Z787" s="1" t="s">
        <v>48</v>
      </c>
      <c r="AA787" s="1" t="s">
        <v>48</v>
      </c>
      <c r="AB787" s="1" t="s">
        <v>48</v>
      </c>
      <c r="AC787" s="1" t="s">
        <v>48</v>
      </c>
      <c r="AD787" s="1" t="s">
        <v>48</v>
      </c>
      <c r="AE787" s="1" t="s">
        <v>48</v>
      </c>
      <c r="AF787" s="1" t="s">
        <v>48</v>
      </c>
      <c r="AG787" s="24" t="s">
        <v>48</v>
      </c>
      <c r="AH787" s="1">
        <v>2</v>
      </c>
      <c r="AI787" s="1">
        <v>1</v>
      </c>
      <c r="AJ787" s="24">
        <v>1</v>
      </c>
      <c r="AK787" s="36" t="s">
        <v>832</v>
      </c>
      <c r="AL787" s="9">
        <f t="shared" si="97"/>
        <v>-2.0332834702088682</v>
      </c>
      <c r="AM787" s="9">
        <f t="shared" si="98"/>
        <v>-1.6596677543874905</v>
      </c>
      <c r="AN787">
        <f t="shared" si="99"/>
        <v>0</v>
      </c>
      <c r="AO787" s="6">
        <f t="shared" si="100"/>
        <v>0</v>
      </c>
      <c r="AP787" s="9">
        <f>($AL$3*AL787+$AM$3*AM787+$AN$3*AN787+$AO$3*AO787)+$K$3*VLOOKUP(K787,COND!$A$2:$C$7,2,FALSE)+$L$3*VLOOKUP(L787,COND!$A$2:$C$7,3,FALSE)</f>
        <v>-10.119341399670773</v>
      </c>
      <c r="AQ787" s="28">
        <f t="shared" si="101"/>
        <v>-1.0281216044670607</v>
      </c>
      <c r="AR787" t="str">
        <f t="shared" si="102"/>
        <v>DH</v>
      </c>
      <c r="AS787">
        <v>700</v>
      </c>
      <c r="AT787">
        <v>783</v>
      </c>
      <c r="AV787" t="str">
        <f t="shared" si="103"/>
        <v>Unlikely</v>
      </c>
      <c r="AX787" t="e">
        <f>IF(VLOOKUP($B787,'Draft List'!$D$4:$AC$2598,AX$3,FALSE)&lt;&gt;0,VLOOKUP($B787,'Draft List'!$D$4:$AC$2598,AX$3,FALSE),"")</f>
        <v>#N/A</v>
      </c>
      <c r="AY787" t="e">
        <f>IF(VLOOKUP($B787,'Draft List'!$D$4:$AC$2598,AY$3,FALSE)&lt;&gt;0,VLOOKUP($B787,'Draft List'!$D$4:$AC$2598,AY$3,FALSE),"")</f>
        <v>#N/A</v>
      </c>
      <c r="AZ787" t="e">
        <f>IF(VLOOKUP($B787,'Draft List'!$D$4:$AC$2598,AZ$3,FALSE)&lt;&gt;0,VLOOKUP($B787,'Draft List'!$D$4:$AC$2598,AZ$3,FALSE),"")</f>
        <v>#N/A</v>
      </c>
      <c r="BA787" t="e">
        <f>IF(VLOOKUP($B787,'Draft List'!$D$4:$AC$2598,BA$3,FALSE)&lt;&gt;0,VLOOKUP($B787,'Draft List'!$D$4:$AC$2598,BA$3,FALSE),"")</f>
        <v>#N/A</v>
      </c>
    </row>
    <row r="788" spans="1:53" hidden="1" x14ac:dyDescent="0.25">
      <c r="A788" t="str">
        <f t="shared" si="96"/>
        <v>RPAlfonso Gutiérrez20</v>
      </c>
      <c r="B788" t="e">
        <f>VLOOKUP($A788,draft_listing_batters_stats!$A$1:$B$1324,2,FALSE)</f>
        <v>#N/A</v>
      </c>
      <c r="C788" s="1" t="s">
        <v>885</v>
      </c>
      <c r="D788" s="1" t="s">
        <v>428</v>
      </c>
      <c r="E788" s="1" t="s">
        <v>478</v>
      </c>
      <c r="F788" s="1">
        <v>20</v>
      </c>
      <c r="G788" s="1" t="s">
        <v>44</v>
      </c>
      <c r="H788" s="1" t="s">
        <v>44</v>
      </c>
      <c r="I788" s="1" t="s">
        <v>54</v>
      </c>
      <c r="J788" s="24" t="s">
        <v>54</v>
      </c>
      <c r="K788" s="1" t="s">
        <v>46</v>
      </c>
      <c r="L788" s="24" t="s">
        <v>46</v>
      </c>
      <c r="M788" s="1">
        <v>2</v>
      </c>
      <c r="N788" s="1">
        <v>2</v>
      </c>
      <c r="O788" s="1">
        <v>1</v>
      </c>
      <c r="P788" s="1">
        <v>1</v>
      </c>
      <c r="Q788" s="24">
        <v>2</v>
      </c>
      <c r="R788" s="1">
        <v>2</v>
      </c>
      <c r="S788" s="1">
        <v>2</v>
      </c>
      <c r="T788" s="1">
        <v>1</v>
      </c>
      <c r="U788" s="1">
        <v>1</v>
      </c>
      <c r="V788" s="24">
        <v>2</v>
      </c>
      <c r="W788" s="1">
        <v>6</v>
      </c>
      <c r="X788" s="1">
        <v>3</v>
      </c>
      <c r="Y788" s="24">
        <v>1</v>
      </c>
      <c r="Z788" s="1" t="s">
        <v>48</v>
      </c>
      <c r="AA788" s="1" t="s">
        <v>48</v>
      </c>
      <c r="AB788" s="1" t="s">
        <v>48</v>
      </c>
      <c r="AC788" s="1" t="s">
        <v>48</v>
      </c>
      <c r="AD788" s="1" t="s">
        <v>48</v>
      </c>
      <c r="AE788" s="1" t="s">
        <v>48</v>
      </c>
      <c r="AF788" s="1" t="s">
        <v>48</v>
      </c>
      <c r="AG788" s="24" t="s">
        <v>48</v>
      </c>
      <c r="AH788" s="1">
        <v>1</v>
      </c>
      <c r="AI788" s="1">
        <v>1</v>
      </c>
      <c r="AJ788" s="24">
        <v>1</v>
      </c>
      <c r="AK788" s="36" t="s">
        <v>1065</v>
      </c>
      <c r="AL788" s="9">
        <f t="shared" si="97"/>
        <v>-1.6707112941891105</v>
      </c>
      <c r="AM788" s="9">
        <f t="shared" si="98"/>
        <v>-1.6707112941891105</v>
      </c>
      <c r="AN788">
        <f t="shared" si="99"/>
        <v>0</v>
      </c>
      <c r="AO788" s="6">
        <f t="shared" si="100"/>
        <v>0</v>
      </c>
      <c r="AP788" s="9">
        <f>($AL$3*AL788+$AM$3*AM788+$AN$3*AN788+$AO$3*AO788)+$K$3*VLOOKUP(K788,COND!$A$2:$C$7,2,FALSE)+$L$3*VLOOKUP(L788,COND!$A$2:$C$7,3,FALSE)</f>
        <v>-10.215606659688238</v>
      </c>
      <c r="AQ788" s="28">
        <f t="shared" si="101"/>
        <v>-1.0418467609176365</v>
      </c>
      <c r="AR788" t="str">
        <f t="shared" si="102"/>
        <v>DH</v>
      </c>
      <c r="AS788">
        <v>700</v>
      </c>
      <c r="AT788">
        <v>784</v>
      </c>
      <c r="AV788" t="str">
        <f t="shared" si="103"/>
        <v>Unlikely</v>
      </c>
      <c r="AX788" t="e">
        <f>IF(VLOOKUP($B788,'Draft List'!$D$4:$AC$2598,AX$3,FALSE)&lt;&gt;0,VLOOKUP($B788,'Draft List'!$D$4:$AC$2598,AX$3,FALSE),"")</f>
        <v>#N/A</v>
      </c>
      <c r="AY788" t="e">
        <f>IF(VLOOKUP($B788,'Draft List'!$D$4:$AC$2598,AY$3,FALSE)&lt;&gt;0,VLOOKUP($B788,'Draft List'!$D$4:$AC$2598,AY$3,FALSE),"")</f>
        <v>#N/A</v>
      </c>
      <c r="AZ788" t="e">
        <f>IF(VLOOKUP($B788,'Draft List'!$D$4:$AC$2598,AZ$3,FALSE)&lt;&gt;0,VLOOKUP($B788,'Draft List'!$D$4:$AC$2598,AZ$3,FALSE),"")</f>
        <v>#N/A</v>
      </c>
      <c r="BA788" t="e">
        <f>IF(VLOOKUP($B788,'Draft List'!$D$4:$AC$2598,BA$3,FALSE)&lt;&gt;0,VLOOKUP($B788,'Draft List'!$D$4:$AC$2598,BA$3,FALSE),"")</f>
        <v>#N/A</v>
      </c>
    </row>
    <row r="789" spans="1:53" hidden="1" x14ac:dyDescent="0.25">
      <c r="A789" t="str">
        <f t="shared" si="96"/>
        <v>RPJohn Saunders23</v>
      </c>
      <c r="B789" t="e">
        <f>VLOOKUP($A789,draft_listing_batters_stats!$A$1:$B$1324,2,FALSE)</f>
        <v>#N/A</v>
      </c>
      <c r="C789" s="1" t="s">
        <v>885</v>
      </c>
      <c r="D789" s="1" t="s">
        <v>213</v>
      </c>
      <c r="E789" s="1" t="s">
        <v>1630</v>
      </c>
      <c r="F789" s="1">
        <v>23</v>
      </c>
      <c r="G789" s="1" t="s">
        <v>58</v>
      </c>
      <c r="H789" s="1" t="s">
        <v>58</v>
      </c>
      <c r="I789" s="1" t="s">
        <v>54</v>
      </c>
      <c r="J789" s="24" t="s">
        <v>54</v>
      </c>
      <c r="K789" s="1" t="s">
        <v>46</v>
      </c>
      <c r="L789" s="24" t="s">
        <v>47</v>
      </c>
      <c r="M789" s="1">
        <v>1</v>
      </c>
      <c r="N789" s="1">
        <v>2</v>
      </c>
      <c r="O789" s="1">
        <v>1</v>
      </c>
      <c r="P789" s="1">
        <v>1</v>
      </c>
      <c r="Q789" s="24">
        <v>1</v>
      </c>
      <c r="R789" s="1">
        <v>2</v>
      </c>
      <c r="S789" s="1">
        <v>3</v>
      </c>
      <c r="T789" s="1">
        <v>1</v>
      </c>
      <c r="U789" s="1">
        <v>1</v>
      </c>
      <c r="V789" s="24">
        <v>1</v>
      </c>
      <c r="W789" s="1">
        <v>7</v>
      </c>
      <c r="X789" s="1">
        <v>2</v>
      </c>
      <c r="Y789" s="24">
        <v>1</v>
      </c>
      <c r="Z789" s="1" t="s">
        <v>48</v>
      </c>
      <c r="AA789" s="1" t="s">
        <v>48</v>
      </c>
      <c r="AB789" s="1" t="s">
        <v>48</v>
      </c>
      <c r="AC789" s="1" t="s">
        <v>48</v>
      </c>
      <c r="AD789" s="1" t="s">
        <v>48</v>
      </c>
      <c r="AE789" s="1" t="s">
        <v>48</v>
      </c>
      <c r="AF789" s="1" t="s">
        <v>48</v>
      </c>
      <c r="AG789" s="24" t="s">
        <v>48</v>
      </c>
      <c r="AH789" s="1">
        <v>1</v>
      </c>
      <c r="AI789" s="1">
        <v>2</v>
      </c>
      <c r="AJ789" s="24">
        <v>1</v>
      </c>
      <c r="AK789" s="36" t="s">
        <v>48</v>
      </c>
      <c r="AL789" s="9">
        <f t="shared" si="97"/>
        <v>-2.0332834702088682</v>
      </c>
      <c r="AM789" s="9">
        <f t="shared" si="98"/>
        <v>-1.6596677543874905</v>
      </c>
      <c r="AN789">
        <f t="shared" si="99"/>
        <v>0</v>
      </c>
      <c r="AO789" s="6">
        <f t="shared" si="100"/>
        <v>0</v>
      </c>
      <c r="AP789" s="9">
        <f>($AL$3*AL789+$AM$3*AM789+$AN$3*AN789+$AO$3*AO789)+$K$3*VLOOKUP(K789,COND!$A$2:$C$7,2,FALSE)+$L$3*VLOOKUP(L789,COND!$A$2:$C$7,3,FALSE)</f>
        <v>-10.219341399670773</v>
      </c>
      <c r="AQ789" s="28">
        <f t="shared" si="101"/>
        <v>-1.0423792467858843</v>
      </c>
      <c r="AR789" t="str">
        <f t="shared" si="102"/>
        <v>DH</v>
      </c>
      <c r="AS789">
        <v>700</v>
      </c>
      <c r="AT789">
        <v>785</v>
      </c>
      <c r="AV789" t="str">
        <f t="shared" si="103"/>
        <v>Unlikely</v>
      </c>
      <c r="AX789" t="e">
        <f>IF(VLOOKUP($B789,'Draft List'!$D$4:$AC$2598,AX$3,FALSE)&lt;&gt;0,VLOOKUP($B789,'Draft List'!$D$4:$AC$2598,AX$3,FALSE),"")</f>
        <v>#N/A</v>
      </c>
      <c r="AY789" t="e">
        <f>IF(VLOOKUP($B789,'Draft List'!$D$4:$AC$2598,AY$3,FALSE)&lt;&gt;0,VLOOKUP($B789,'Draft List'!$D$4:$AC$2598,AY$3,FALSE),"")</f>
        <v>#N/A</v>
      </c>
      <c r="AZ789" t="e">
        <f>IF(VLOOKUP($B789,'Draft List'!$D$4:$AC$2598,AZ$3,FALSE)&lt;&gt;0,VLOOKUP($B789,'Draft List'!$D$4:$AC$2598,AZ$3,FALSE),"")</f>
        <v>#N/A</v>
      </c>
      <c r="BA789" t="e">
        <f>IF(VLOOKUP($B789,'Draft List'!$D$4:$AC$2598,BA$3,FALSE)&lt;&gt;0,VLOOKUP($B789,'Draft List'!$D$4:$AC$2598,BA$3,FALSE),"")</f>
        <v>#N/A</v>
      </c>
    </row>
    <row r="790" spans="1:53" hidden="1" x14ac:dyDescent="0.25">
      <c r="A790" t="str">
        <f t="shared" si="96"/>
        <v>CLRaúl Rocha23</v>
      </c>
      <c r="B790" t="e">
        <f>VLOOKUP($A790,draft_listing_batters_stats!$A$1:$B$1324,2,FALSE)</f>
        <v>#N/A</v>
      </c>
      <c r="C790" s="1" t="s">
        <v>53</v>
      </c>
      <c r="D790" s="1" t="s">
        <v>233</v>
      </c>
      <c r="E790" s="1" t="s">
        <v>1600</v>
      </c>
      <c r="F790" s="1">
        <v>23</v>
      </c>
      <c r="G790" s="1" t="s">
        <v>58</v>
      </c>
      <c r="H790" s="1" t="s">
        <v>58</v>
      </c>
      <c r="I790" s="1" t="s">
        <v>54</v>
      </c>
      <c r="J790" s="24" t="s">
        <v>54</v>
      </c>
      <c r="K790" s="1" t="s">
        <v>46</v>
      </c>
      <c r="L790" s="24" t="s">
        <v>46</v>
      </c>
      <c r="M790" s="1">
        <v>2</v>
      </c>
      <c r="N790" s="1">
        <v>2</v>
      </c>
      <c r="O790" s="1">
        <v>1</v>
      </c>
      <c r="P790" s="1">
        <v>1</v>
      </c>
      <c r="Q790" s="24">
        <v>1</v>
      </c>
      <c r="R790" s="1">
        <v>2</v>
      </c>
      <c r="S790" s="1">
        <v>2</v>
      </c>
      <c r="T790" s="1">
        <v>1</v>
      </c>
      <c r="U790" s="1">
        <v>1</v>
      </c>
      <c r="V790" s="24">
        <v>2</v>
      </c>
      <c r="W790" s="1">
        <v>7</v>
      </c>
      <c r="X790" s="1">
        <v>4</v>
      </c>
      <c r="Y790" s="24">
        <v>1</v>
      </c>
      <c r="Z790" s="1" t="s">
        <v>48</v>
      </c>
      <c r="AA790" s="1" t="s">
        <v>48</v>
      </c>
      <c r="AB790" s="1" t="s">
        <v>48</v>
      </c>
      <c r="AC790" s="1" t="s">
        <v>48</v>
      </c>
      <c r="AD790" s="1" t="s">
        <v>48</v>
      </c>
      <c r="AE790" s="1" t="s">
        <v>48</v>
      </c>
      <c r="AF790" s="1" t="s">
        <v>48</v>
      </c>
      <c r="AG790" s="24" t="s">
        <v>48</v>
      </c>
      <c r="AH790" s="1">
        <v>1</v>
      </c>
      <c r="AI790" s="1">
        <v>3</v>
      </c>
      <c r="AJ790" s="24">
        <v>2</v>
      </c>
      <c r="AK790" s="36" t="s">
        <v>50</v>
      </c>
      <c r="AL790" s="9">
        <f t="shared" si="97"/>
        <v>-1.7107276340061941</v>
      </c>
      <c r="AM790" s="9">
        <f t="shared" si="98"/>
        <v>-1.6707112941891105</v>
      </c>
      <c r="AN790">
        <f t="shared" si="99"/>
        <v>0</v>
      </c>
      <c r="AO790" s="6">
        <f t="shared" si="100"/>
        <v>0</v>
      </c>
      <c r="AP790" s="9">
        <f>($AL$3*AL790+$AM$3*AM790+$AN$3*AN790+$AO$3*AO790)+$K$3*VLOOKUP(K790,COND!$A$2:$C$7,2,FALSE)+$L$3*VLOOKUP(L790,COND!$A$2:$C$7,3,FALSE)</f>
        <v>-10.219608293669946</v>
      </c>
      <c r="AQ790" s="28">
        <f t="shared" si="101"/>
        <v>-1.0424172995776568</v>
      </c>
      <c r="AR790" t="str">
        <f t="shared" si="102"/>
        <v>DH</v>
      </c>
      <c r="AS790">
        <v>700</v>
      </c>
      <c r="AT790">
        <v>786</v>
      </c>
      <c r="AV790" t="str">
        <f t="shared" si="103"/>
        <v>Unlikely</v>
      </c>
      <c r="AX790" t="e">
        <f>IF(VLOOKUP($B790,'Draft List'!$D$4:$AC$2598,AX$3,FALSE)&lt;&gt;0,VLOOKUP($B790,'Draft List'!$D$4:$AC$2598,AX$3,FALSE),"")</f>
        <v>#N/A</v>
      </c>
      <c r="AY790" t="e">
        <f>IF(VLOOKUP($B790,'Draft List'!$D$4:$AC$2598,AY$3,FALSE)&lt;&gt;0,VLOOKUP($B790,'Draft List'!$D$4:$AC$2598,AY$3,FALSE),"")</f>
        <v>#N/A</v>
      </c>
      <c r="AZ790" t="e">
        <f>IF(VLOOKUP($B790,'Draft List'!$D$4:$AC$2598,AZ$3,FALSE)&lt;&gt;0,VLOOKUP($B790,'Draft List'!$D$4:$AC$2598,AZ$3,FALSE),"")</f>
        <v>#N/A</v>
      </c>
      <c r="BA790" t="e">
        <f>IF(VLOOKUP($B790,'Draft List'!$D$4:$AC$2598,BA$3,FALSE)&lt;&gt;0,VLOOKUP($B790,'Draft List'!$D$4:$AC$2598,BA$3,FALSE),"")</f>
        <v>#N/A</v>
      </c>
    </row>
    <row r="791" spans="1:53" hidden="1" x14ac:dyDescent="0.25">
      <c r="A791" t="str">
        <f t="shared" si="96"/>
        <v>RPJeff O'Connor21</v>
      </c>
      <c r="B791" t="e">
        <f>VLOOKUP($A791,draft_listing_batters_stats!$A$1:$B$1324,2,FALSE)</f>
        <v>#N/A</v>
      </c>
      <c r="C791" s="1" t="s">
        <v>885</v>
      </c>
      <c r="D791" s="1" t="s">
        <v>142</v>
      </c>
      <c r="E791" s="1" t="s">
        <v>1509</v>
      </c>
      <c r="F791" s="1">
        <v>21</v>
      </c>
      <c r="G791" s="1" t="s">
        <v>44</v>
      </c>
      <c r="H791" s="1" t="s">
        <v>44</v>
      </c>
      <c r="I791" s="1" t="s">
        <v>54</v>
      </c>
      <c r="J791" s="24" t="s">
        <v>54</v>
      </c>
      <c r="K791" s="1" t="s">
        <v>47</v>
      </c>
      <c r="L791" s="24" t="s">
        <v>46</v>
      </c>
      <c r="M791" s="1">
        <v>1</v>
      </c>
      <c r="N791" s="1">
        <v>2</v>
      </c>
      <c r="O791" s="1">
        <v>1</v>
      </c>
      <c r="P791" s="1">
        <v>2</v>
      </c>
      <c r="Q791" s="24">
        <v>1</v>
      </c>
      <c r="R791" s="1">
        <v>1</v>
      </c>
      <c r="S791" s="1">
        <v>4</v>
      </c>
      <c r="T791" s="1">
        <v>1</v>
      </c>
      <c r="U791" s="1">
        <v>4</v>
      </c>
      <c r="V791" s="24">
        <v>1</v>
      </c>
      <c r="W791" s="1">
        <v>7</v>
      </c>
      <c r="X791" s="1">
        <v>3</v>
      </c>
      <c r="Y791" s="24">
        <v>1</v>
      </c>
      <c r="Z791" s="1" t="s">
        <v>48</v>
      </c>
      <c r="AA791" s="1" t="s">
        <v>48</v>
      </c>
      <c r="AB791" s="1" t="s">
        <v>48</v>
      </c>
      <c r="AC791" s="1" t="s">
        <v>48</v>
      </c>
      <c r="AD791" s="1" t="s">
        <v>48</v>
      </c>
      <c r="AE791" s="1" t="s">
        <v>48</v>
      </c>
      <c r="AF791" s="1" t="s">
        <v>48</v>
      </c>
      <c r="AG791" s="24" t="s">
        <v>48</v>
      </c>
      <c r="AH791" s="1">
        <v>1</v>
      </c>
      <c r="AI791" s="1">
        <v>1</v>
      </c>
      <c r="AJ791" s="24">
        <v>1</v>
      </c>
      <c r="AK791" s="36" t="s">
        <v>839</v>
      </c>
      <c r="AL791" s="9">
        <f t="shared" si="97"/>
        <v>-1.9435739201992874</v>
      </c>
      <c r="AM791" s="9">
        <f t="shared" si="98"/>
        <v>-1.6620350609427186</v>
      </c>
      <c r="AN791">
        <f t="shared" si="99"/>
        <v>0</v>
      </c>
      <c r="AO791" s="6">
        <f t="shared" si="100"/>
        <v>0</v>
      </c>
      <c r="AP791" s="9">
        <f>($AL$3*AL791+$AM$3*AM791+$AN$3*AN791+$AO$3*AO791)+$K$3*VLOOKUP(K791,COND!$A$2:$C$7,2,FALSE)+$L$3*VLOOKUP(L791,COND!$A$2:$C$7,3,FALSE)</f>
        <v>-10.238778123332549</v>
      </c>
      <c r="AQ791" s="28">
        <f t="shared" si="101"/>
        <v>-1.0451504653240786</v>
      </c>
      <c r="AR791" t="str">
        <f t="shared" si="102"/>
        <v>DH</v>
      </c>
      <c r="AS791">
        <v>700</v>
      </c>
      <c r="AT791">
        <v>787</v>
      </c>
      <c r="AV791" t="str">
        <f t="shared" si="103"/>
        <v>Unlikely</v>
      </c>
      <c r="AX791" t="e">
        <f>IF(VLOOKUP($B791,'Draft List'!$D$4:$AC$2598,AX$3,FALSE)&lt;&gt;0,VLOOKUP($B791,'Draft List'!$D$4:$AC$2598,AX$3,FALSE),"")</f>
        <v>#N/A</v>
      </c>
      <c r="AY791" t="e">
        <f>IF(VLOOKUP($B791,'Draft List'!$D$4:$AC$2598,AY$3,FALSE)&lt;&gt;0,VLOOKUP($B791,'Draft List'!$D$4:$AC$2598,AY$3,FALSE),"")</f>
        <v>#N/A</v>
      </c>
      <c r="AZ791" t="e">
        <f>IF(VLOOKUP($B791,'Draft List'!$D$4:$AC$2598,AZ$3,FALSE)&lt;&gt;0,VLOOKUP($B791,'Draft List'!$D$4:$AC$2598,AZ$3,FALSE),"")</f>
        <v>#N/A</v>
      </c>
      <c r="BA791" t="e">
        <f>IF(VLOOKUP($B791,'Draft List'!$D$4:$AC$2598,BA$3,FALSE)&lt;&gt;0,VLOOKUP($B791,'Draft List'!$D$4:$AC$2598,BA$3,FALSE),"")</f>
        <v>#N/A</v>
      </c>
    </row>
    <row r="792" spans="1:53" hidden="1" x14ac:dyDescent="0.25">
      <c r="A792" t="str">
        <f t="shared" si="96"/>
        <v>RPSean Haas22</v>
      </c>
      <c r="B792" t="e">
        <f>VLOOKUP($A792,draft_listing_batters_stats!$A$1:$B$1324,2,FALSE)</f>
        <v>#N/A</v>
      </c>
      <c r="C792" s="1" t="s">
        <v>885</v>
      </c>
      <c r="D792" s="1" t="s">
        <v>479</v>
      </c>
      <c r="E792" s="1" t="s">
        <v>1217</v>
      </c>
      <c r="F792" s="1">
        <v>22</v>
      </c>
      <c r="G792" s="1" t="s">
        <v>44</v>
      </c>
      <c r="H792" s="1" t="s">
        <v>44</v>
      </c>
      <c r="I792" s="1" t="s">
        <v>54</v>
      </c>
      <c r="J792" s="24" t="s">
        <v>54</v>
      </c>
      <c r="K792" s="1" t="s">
        <v>46</v>
      </c>
      <c r="L792" s="24" t="s">
        <v>51</v>
      </c>
      <c r="M792" s="1">
        <v>1</v>
      </c>
      <c r="N792" s="1">
        <v>1</v>
      </c>
      <c r="O792" s="1">
        <v>2</v>
      </c>
      <c r="P792" s="1">
        <v>1</v>
      </c>
      <c r="Q792" s="24">
        <v>1</v>
      </c>
      <c r="R792" s="1">
        <v>2</v>
      </c>
      <c r="S792" s="1">
        <v>1</v>
      </c>
      <c r="T792" s="1">
        <v>2</v>
      </c>
      <c r="U792" s="1">
        <v>1</v>
      </c>
      <c r="V792" s="24">
        <v>1</v>
      </c>
      <c r="W792" s="1">
        <v>4</v>
      </c>
      <c r="X792" s="1">
        <v>4</v>
      </c>
      <c r="Y792" s="24">
        <v>1</v>
      </c>
      <c r="Z792" s="1" t="s">
        <v>48</v>
      </c>
      <c r="AA792" s="1" t="s">
        <v>48</v>
      </c>
      <c r="AB792" s="1" t="s">
        <v>48</v>
      </c>
      <c r="AC792" s="1" t="s">
        <v>48</v>
      </c>
      <c r="AD792" s="1" t="s">
        <v>48</v>
      </c>
      <c r="AE792" s="1" t="s">
        <v>48</v>
      </c>
      <c r="AF792" s="1" t="s">
        <v>48</v>
      </c>
      <c r="AG792" s="24" t="s">
        <v>48</v>
      </c>
      <c r="AH792" s="1">
        <v>1</v>
      </c>
      <c r="AI792" s="1">
        <v>1</v>
      </c>
      <c r="AJ792" s="24">
        <v>1</v>
      </c>
      <c r="AK792" s="36" t="s">
        <v>48</v>
      </c>
      <c r="AL792" s="9">
        <f t="shared" si="97"/>
        <v>-2.0012818558036707</v>
      </c>
      <c r="AM792" s="9">
        <f t="shared" si="98"/>
        <v>-1.6787260196009959</v>
      </c>
      <c r="AN792">
        <f t="shared" si="99"/>
        <v>0</v>
      </c>
      <c r="AO792" s="6">
        <f t="shared" si="100"/>
        <v>0</v>
      </c>
      <c r="AP792" s="9">
        <f>($AL$3*AL792+$AM$3*AM792+$AN$3*AN792+$AO$3*AO792)+$K$3*VLOOKUP(K792,COND!$A$2:$C$7,2,FALSE)+$L$3*VLOOKUP(L792,COND!$A$2:$C$7,3,FALSE)</f>
        <v>-10.24484042079232</v>
      </c>
      <c r="AQ792" s="28">
        <f t="shared" si="101"/>
        <v>-1.0460148060121959</v>
      </c>
      <c r="AR792" t="str">
        <f t="shared" si="102"/>
        <v>DH</v>
      </c>
      <c r="AS792">
        <v>700</v>
      </c>
      <c r="AT792">
        <v>788</v>
      </c>
      <c r="AV792" t="str">
        <f t="shared" si="103"/>
        <v>Unlikely</v>
      </c>
      <c r="AX792" t="e">
        <f>IF(VLOOKUP($B792,'Draft List'!$D$4:$AC$2598,AX$3,FALSE)&lt;&gt;0,VLOOKUP($B792,'Draft List'!$D$4:$AC$2598,AX$3,FALSE),"")</f>
        <v>#N/A</v>
      </c>
      <c r="AY792" t="e">
        <f>IF(VLOOKUP($B792,'Draft List'!$D$4:$AC$2598,AY$3,FALSE)&lt;&gt;0,VLOOKUP($B792,'Draft List'!$D$4:$AC$2598,AY$3,FALSE),"")</f>
        <v>#N/A</v>
      </c>
      <c r="AZ792" t="e">
        <f>IF(VLOOKUP($B792,'Draft List'!$D$4:$AC$2598,AZ$3,FALSE)&lt;&gt;0,VLOOKUP($B792,'Draft List'!$D$4:$AC$2598,AZ$3,FALSE),"")</f>
        <v>#N/A</v>
      </c>
      <c r="BA792" t="e">
        <f>IF(VLOOKUP($B792,'Draft List'!$D$4:$AC$2598,BA$3,FALSE)&lt;&gt;0,VLOOKUP($B792,'Draft List'!$D$4:$AC$2598,BA$3,FALSE),"")</f>
        <v>#N/A</v>
      </c>
    </row>
    <row r="793" spans="1:53" hidden="1" x14ac:dyDescent="0.25">
      <c r="A793" t="str">
        <f t="shared" si="96"/>
        <v>RPShamus Raven22</v>
      </c>
      <c r="B793" t="e">
        <f>VLOOKUP($A793,draft_listing_batters_stats!$A$1:$B$1324,2,FALSE)</f>
        <v>#N/A</v>
      </c>
      <c r="C793" s="1" t="s">
        <v>885</v>
      </c>
      <c r="D793" s="1" t="s">
        <v>1576</v>
      </c>
      <c r="E793" s="1" t="s">
        <v>1577</v>
      </c>
      <c r="F793" s="1">
        <v>22</v>
      </c>
      <c r="G793" s="1" t="s">
        <v>58</v>
      </c>
      <c r="H793" s="1" t="s">
        <v>58</v>
      </c>
      <c r="I793" s="1" t="s">
        <v>54</v>
      </c>
      <c r="J793" s="24" t="s">
        <v>54</v>
      </c>
      <c r="K793" s="1" t="s">
        <v>46</v>
      </c>
      <c r="L793" s="24" t="s">
        <v>46</v>
      </c>
      <c r="M793" s="1">
        <v>1</v>
      </c>
      <c r="N793" s="1">
        <v>2</v>
      </c>
      <c r="O793" s="1">
        <v>1</v>
      </c>
      <c r="P793" s="1">
        <v>1</v>
      </c>
      <c r="Q793" s="24">
        <v>1</v>
      </c>
      <c r="R793" s="1">
        <v>2</v>
      </c>
      <c r="S793" s="1">
        <v>2</v>
      </c>
      <c r="T793" s="1">
        <v>1</v>
      </c>
      <c r="U793" s="1">
        <v>1</v>
      </c>
      <c r="V793" s="24">
        <v>2</v>
      </c>
      <c r="W793" s="1">
        <v>4</v>
      </c>
      <c r="X793" s="1">
        <v>5</v>
      </c>
      <c r="Y793" s="24">
        <v>1</v>
      </c>
      <c r="Z793" s="1" t="s">
        <v>48</v>
      </c>
      <c r="AA793" s="1" t="s">
        <v>48</v>
      </c>
      <c r="AB793" s="1" t="s">
        <v>48</v>
      </c>
      <c r="AC793" s="1" t="s">
        <v>48</v>
      </c>
      <c r="AD793" s="1" t="s">
        <v>48</v>
      </c>
      <c r="AE793" s="1" t="s">
        <v>48</v>
      </c>
      <c r="AF793" s="1" t="s">
        <v>48</v>
      </c>
      <c r="AG793" s="24" t="s">
        <v>48</v>
      </c>
      <c r="AH793" s="1">
        <v>2</v>
      </c>
      <c r="AI793" s="1">
        <v>1</v>
      </c>
      <c r="AJ793" s="24">
        <v>2</v>
      </c>
      <c r="AK793" s="36" t="s">
        <v>48</v>
      </c>
      <c r="AL793" s="9">
        <f t="shared" si="97"/>
        <v>-2.0332834702088682</v>
      </c>
      <c r="AM793" s="9">
        <f t="shared" si="98"/>
        <v>-1.6707112941891105</v>
      </c>
      <c r="AN793">
        <f t="shared" si="99"/>
        <v>0</v>
      </c>
      <c r="AO793" s="6">
        <f t="shared" si="100"/>
        <v>0</v>
      </c>
      <c r="AP793" s="9">
        <f>($AL$3*AL793+$AM$3*AM793+$AN$3*AN793+$AO$3*AO793)+$K$3*VLOOKUP(K793,COND!$A$2:$C$7,2,FALSE)+$L$3*VLOOKUP(L793,COND!$A$2:$C$7,3,FALSE)</f>
        <v>-10.251863877290212</v>
      </c>
      <c r="AQ793" s="28">
        <f t="shared" si="101"/>
        <v>-1.0470161853180835</v>
      </c>
      <c r="AR793" t="str">
        <f t="shared" si="102"/>
        <v>DH</v>
      </c>
      <c r="AS793">
        <v>700</v>
      </c>
      <c r="AT793">
        <v>789</v>
      </c>
      <c r="AV793" t="str">
        <f t="shared" si="103"/>
        <v>Unlikely</v>
      </c>
      <c r="AX793" t="e">
        <f>IF(VLOOKUP($B793,'Draft List'!$D$4:$AC$2598,AX$3,FALSE)&lt;&gt;0,VLOOKUP($B793,'Draft List'!$D$4:$AC$2598,AX$3,FALSE),"")</f>
        <v>#N/A</v>
      </c>
      <c r="AY793" t="e">
        <f>IF(VLOOKUP($B793,'Draft List'!$D$4:$AC$2598,AY$3,FALSE)&lt;&gt;0,VLOOKUP($B793,'Draft List'!$D$4:$AC$2598,AY$3,FALSE),"")</f>
        <v>#N/A</v>
      </c>
      <c r="AZ793" t="e">
        <f>IF(VLOOKUP($B793,'Draft List'!$D$4:$AC$2598,AZ$3,FALSE)&lt;&gt;0,VLOOKUP($B793,'Draft List'!$D$4:$AC$2598,AZ$3,FALSE),"")</f>
        <v>#N/A</v>
      </c>
      <c r="BA793" t="e">
        <f>IF(VLOOKUP($B793,'Draft List'!$D$4:$AC$2598,BA$3,FALSE)&lt;&gt;0,VLOOKUP($B793,'Draft List'!$D$4:$AC$2598,BA$3,FALSE),"")</f>
        <v>#N/A</v>
      </c>
    </row>
    <row r="794" spans="1:53" hidden="1" x14ac:dyDescent="0.25">
      <c r="A794" t="str">
        <f t="shared" si="96"/>
        <v>RPJohn Cox24</v>
      </c>
      <c r="B794" t="e">
        <f>VLOOKUP($A794,draft_listing_batters_stats!$A$1:$B$1324,2,FALSE)</f>
        <v>#N/A</v>
      </c>
      <c r="C794" s="1" t="s">
        <v>885</v>
      </c>
      <c r="D794" s="1" t="s">
        <v>213</v>
      </c>
      <c r="E794" s="1" t="s">
        <v>702</v>
      </c>
      <c r="F794" s="1">
        <v>24</v>
      </c>
      <c r="G794" s="1" t="s">
        <v>44</v>
      </c>
      <c r="H794" s="1" t="s">
        <v>44</v>
      </c>
      <c r="I794" s="1" t="s">
        <v>54</v>
      </c>
      <c r="J794" s="24" t="s">
        <v>54</v>
      </c>
      <c r="K794" s="1" t="s">
        <v>47</v>
      </c>
      <c r="L794" s="24" t="s">
        <v>51</v>
      </c>
      <c r="M794" s="1">
        <v>1</v>
      </c>
      <c r="N794" s="1">
        <v>1</v>
      </c>
      <c r="O794" s="1">
        <v>1</v>
      </c>
      <c r="P794" s="1">
        <v>1</v>
      </c>
      <c r="Q794" s="24">
        <v>1</v>
      </c>
      <c r="R794" s="1">
        <v>2</v>
      </c>
      <c r="S794" s="1">
        <v>1</v>
      </c>
      <c r="T794" s="1">
        <v>1</v>
      </c>
      <c r="U794" s="1">
        <v>2</v>
      </c>
      <c r="V794" s="24">
        <v>1</v>
      </c>
      <c r="W794" s="1">
        <v>5</v>
      </c>
      <c r="X794" s="1">
        <v>1</v>
      </c>
      <c r="Y794" s="24">
        <v>1</v>
      </c>
      <c r="Z794" s="1" t="s">
        <v>48</v>
      </c>
      <c r="AA794" s="1" t="s">
        <v>48</v>
      </c>
      <c r="AB794" s="1" t="s">
        <v>48</v>
      </c>
      <c r="AC794" s="1" t="s">
        <v>48</v>
      </c>
      <c r="AD794" s="1" t="s">
        <v>48</v>
      </c>
      <c r="AE794" s="1" t="s">
        <v>48</v>
      </c>
      <c r="AF794" s="1" t="s">
        <v>48</v>
      </c>
      <c r="AG794" s="24" t="s">
        <v>48</v>
      </c>
      <c r="AH794" s="1">
        <v>1</v>
      </c>
      <c r="AI794" s="1">
        <v>2</v>
      </c>
      <c r="AJ794" s="24">
        <v>1</v>
      </c>
      <c r="AK794" s="36" t="s">
        <v>50</v>
      </c>
      <c r="AL794" s="9">
        <f t="shared" si="97"/>
        <v>-2.0843433498275723</v>
      </c>
      <c r="AM794" s="9">
        <f t="shared" si="98"/>
        <v>-1.6720779636153162</v>
      </c>
      <c r="AN794">
        <f t="shared" si="99"/>
        <v>0</v>
      </c>
      <c r="AO794" s="6">
        <f t="shared" si="100"/>
        <v>0</v>
      </c>
      <c r="AP794" s="9">
        <f>($AL$3*AL794+$AM$3*AM794+$AN$3*AN794+$AO$3*AO794)+$K$3*VLOOKUP(K794,COND!$A$2:$C$7,2,FALSE)+$L$3*VLOOKUP(L794,COND!$A$2:$C$7,3,FALSE)</f>
        <v>-10.273369898366553</v>
      </c>
      <c r="AQ794" s="28">
        <f t="shared" si="101"/>
        <v>-1.0500824368801591</v>
      </c>
      <c r="AR794" t="str">
        <f t="shared" si="102"/>
        <v>DH</v>
      </c>
      <c r="AS794">
        <v>700</v>
      </c>
      <c r="AT794">
        <v>790</v>
      </c>
      <c r="AV794" t="str">
        <f t="shared" si="103"/>
        <v>Unlikely</v>
      </c>
      <c r="AX794" t="e">
        <f>IF(VLOOKUP($B794,'Draft List'!$D$4:$AC$2598,AX$3,FALSE)&lt;&gt;0,VLOOKUP($B794,'Draft List'!$D$4:$AC$2598,AX$3,FALSE),"")</f>
        <v>#N/A</v>
      </c>
      <c r="AY794" t="e">
        <f>IF(VLOOKUP($B794,'Draft List'!$D$4:$AC$2598,AY$3,FALSE)&lt;&gt;0,VLOOKUP($B794,'Draft List'!$D$4:$AC$2598,AY$3,FALSE),"")</f>
        <v>#N/A</v>
      </c>
      <c r="AZ794" t="e">
        <f>IF(VLOOKUP($B794,'Draft List'!$D$4:$AC$2598,AZ$3,FALSE)&lt;&gt;0,VLOOKUP($B794,'Draft List'!$D$4:$AC$2598,AZ$3,FALSE),"")</f>
        <v>#N/A</v>
      </c>
      <c r="BA794" t="e">
        <f>IF(VLOOKUP($B794,'Draft List'!$D$4:$AC$2598,BA$3,FALSE)&lt;&gt;0,VLOOKUP($B794,'Draft List'!$D$4:$AC$2598,BA$3,FALSE),"")</f>
        <v>#N/A</v>
      </c>
    </row>
    <row r="795" spans="1:53" hidden="1" x14ac:dyDescent="0.25">
      <c r="A795" t="str">
        <f t="shared" si="96"/>
        <v>RPSalvador Castellanos21</v>
      </c>
      <c r="B795" t="e">
        <f>VLOOKUP($A795,draft_listing_batters_stats!$A$1:$B$1324,2,FALSE)</f>
        <v>#N/A</v>
      </c>
      <c r="C795" s="1" t="s">
        <v>885</v>
      </c>
      <c r="D795" s="1" t="s">
        <v>231</v>
      </c>
      <c r="E795" s="1" t="s">
        <v>1085</v>
      </c>
      <c r="F795" s="1">
        <v>21</v>
      </c>
      <c r="G795" s="1" t="s">
        <v>44</v>
      </c>
      <c r="H795" s="1" t="s">
        <v>44</v>
      </c>
      <c r="I795" s="1" t="s">
        <v>54</v>
      </c>
      <c r="J795" s="24" t="s">
        <v>54</v>
      </c>
      <c r="K795" s="1" t="s">
        <v>46</v>
      </c>
      <c r="L795" s="24" t="s">
        <v>46</v>
      </c>
      <c r="M795" s="1">
        <v>2</v>
      </c>
      <c r="N795" s="1">
        <v>1</v>
      </c>
      <c r="O795" s="1">
        <v>2</v>
      </c>
      <c r="P795" s="1">
        <v>1</v>
      </c>
      <c r="Q795" s="24">
        <v>1</v>
      </c>
      <c r="R795" s="1">
        <v>2</v>
      </c>
      <c r="S795" s="1">
        <v>1</v>
      </c>
      <c r="T795" s="1">
        <v>2</v>
      </c>
      <c r="U795" s="1">
        <v>1</v>
      </c>
      <c r="V795" s="24">
        <v>1</v>
      </c>
      <c r="W795" s="1">
        <v>7</v>
      </c>
      <c r="X795" s="1">
        <v>3</v>
      </c>
      <c r="Y795" s="24">
        <v>1</v>
      </c>
      <c r="Z795" s="1" t="s">
        <v>48</v>
      </c>
      <c r="AA795" s="1" t="s">
        <v>48</v>
      </c>
      <c r="AB795" s="1" t="s">
        <v>48</v>
      </c>
      <c r="AC795" s="1" t="s">
        <v>48</v>
      </c>
      <c r="AD795" s="1" t="s">
        <v>48</v>
      </c>
      <c r="AE795" s="1" t="s">
        <v>48</v>
      </c>
      <c r="AF795" s="1" t="s">
        <v>48</v>
      </c>
      <c r="AG795" s="24" t="s">
        <v>48</v>
      </c>
      <c r="AH795" s="1">
        <v>2</v>
      </c>
      <c r="AI795" s="1">
        <v>1</v>
      </c>
      <c r="AJ795" s="24">
        <v>3</v>
      </c>
      <c r="AK795" s="36" t="s">
        <v>832</v>
      </c>
      <c r="AL795" s="9">
        <f t="shared" si="97"/>
        <v>-1.6787260196009959</v>
      </c>
      <c r="AM795" s="9">
        <f t="shared" si="98"/>
        <v>-1.6787260196009959</v>
      </c>
      <c r="AN795">
        <f t="shared" si="99"/>
        <v>0</v>
      </c>
      <c r="AO795" s="6">
        <f t="shared" si="100"/>
        <v>0</v>
      </c>
      <c r="AP795" s="9">
        <f>($AL$3*AL795+$AM$3*AM795+$AN$3*AN795+$AO$3*AO795)+$K$3*VLOOKUP(K795,COND!$A$2:$C$7,2,FALSE)+$L$3*VLOOKUP(L795,COND!$A$2:$C$7,3,FALSE)</f>
        <v>-10.31258483717205</v>
      </c>
      <c r="AQ795" s="28">
        <f t="shared" si="101"/>
        <v>-1.0556735625905924</v>
      </c>
      <c r="AR795" t="str">
        <f t="shared" si="102"/>
        <v>DH</v>
      </c>
      <c r="AS795">
        <v>700</v>
      </c>
      <c r="AT795">
        <v>791</v>
      </c>
      <c r="AV795" t="str">
        <f t="shared" si="103"/>
        <v>Unlikely</v>
      </c>
      <c r="AX795" t="e">
        <f>IF(VLOOKUP($B795,'Draft List'!$D$4:$AC$2598,AX$3,FALSE)&lt;&gt;0,VLOOKUP($B795,'Draft List'!$D$4:$AC$2598,AX$3,FALSE),"")</f>
        <v>#N/A</v>
      </c>
      <c r="AY795" t="e">
        <f>IF(VLOOKUP($B795,'Draft List'!$D$4:$AC$2598,AY$3,FALSE)&lt;&gt;0,VLOOKUP($B795,'Draft List'!$D$4:$AC$2598,AY$3,FALSE),"")</f>
        <v>#N/A</v>
      </c>
      <c r="AZ795" t="e">
        <f>IF(VLOOKUP($B795,'Draft List'!$D$4:$AC$2598,AZ$3,FALSE)&lt;&gt;0,VLOOKUP($B795,'Draft List'!$D$4:$AC$2598,AZ$3,FALSE),"")</f>
        <v>#N/A</v>
      </c>
      <c r="BA795" t="e">
        <f>IF(VLOOKUP($B795,'Draft List'!$D$4:$AC$2598,BA$3,FALSE)&lt;&gt;0,VLOOKUP($B795,'Draft List'!$D$4:$AC$2598,BA$3,FALSE),"")</f>
        <v>#N/A</v>
      </c>
    </row>
    <row r="796" spans="1:53" hidden="1" x14ac:dyDescent="0.25">
      <c r="A796" t="str">
        <f t="shared" si="96"/>
        <v>RPJunji Kono23</v>
      </c>
      <c r="B796" t="e">
        <f>VLOOKUP($A796,draft_listing_batters_stats!$A$1:$B$1324,2,FALSE)</f>
        <v>#N/A</v>
      </c>
      <c r="C796" s="1" t="s">
        <v>885</v>
      </c>
      <c r="D796" s="1" t="s">
        <v>1327</v>
      </c>
      <c r="E796" s="1" t="s">
        <v>1328</v>
      </c>
      <c r="F796" s="1">
        <v>23</v>
      </c>
      <c r="G796" s="1" t="s">
        <v>44</v>
      </c>
      <c r="H796" s="1" t="s">
        <v>44</v>
      </c>
      <c r="I796" s="1" t="s">
        <v>54</v>
      </c>
      <c r="J796" s="24" t="s">
        <v>54</v>
      </c>
      <c r="K796" s="1" t="s">
        <v>47</v>
      </c>
      <c r="L796" s="24" t="s">
        <v>46</v>
      </c>
      <c r="M796" s="1">
        <v>2</v>
      </c>
      <c r="N796" s="1">
        <v>2</v>
      </c>
      <c r="O796" s="1">
        <v>1</v>
      </c>
      <c r="P796" s="1">
        <v>1</v>
      </c>
      <c r="Q796" s="24">
        <v>2</v>
      </c>
      <c r="R796" s="1">
        <v>2</v>
      </c>
      <c r="S796" s="1">
        <v>2</v>
      </c>
      <c r="T796" s="1">
        <v>1</v>
      </c>
      <c r="U796" s="1">
        <v>1</v>
      </c>
      <c r="V796" s="24">
        <v>2</v>
      </c>
      <c r="W796" s="1">
        <v>5</v>
      </c>
      <c r="X796" s="1">
        <v>3</v>
      </c>
      <c r="Y796" s="24">
        <v>1</v>
      </c>
      <c r="Z796" s="1" t="s">
        <v>48</v>
      </c>
      <c r="AA796" s="1" t="s">
        <v>48</v>
      </c>
      <c r="AB796" s="1" t="s">
        <v>48</v>
      </c>
      <c r="AC796" s="1" t="s">
        <v>48</v>
      </c>
      <c r="AD796" s="1" t="s">
        <v>48</v>
      </c>
      <c r="AE796" s="1" t="s">
        <v>48</v>
      </c>
      <c r="AF796" s="1" t="s">
        <v>48</v>
      </c>
      <c r="AG796" s="24" t="s">
        <v>48</v>
      </c>
      <c r="AH796" s="1">
        <v>2</v>
      </c>
      <c r="AI796" s="1">
        <v>1</v>
      </c>
      <c r="AJ796" s="24">
        <v>1</v>
      </c>
      <c r="AK796" s="36" t="s">
        <v>48</v>
      </c>
      <c r="AL796" s="9">
        <f t="shared" si="97"/>
        <v>-1.6707112941891105</v>
      </c>
      <c r="AM796" s="9">
        <f t="shared" si="98"/>
        <v>-1.6707112941891105</v>
      </c>
      <c r="AN796">
        <f t="shared" si="99"/>
        <v>0</v>
      </c>
      <c r="AO796" s="6">
        <f t="shared" si="100"/>
        <v>0</v>
      </c>
      <c r="AP796" s="9">
        <f>($AL$3*AL796+$AM$3*AM796+$AN$3*AN796+$AO$3*AO796)+$K$3*VLOOKUP(K796,COND!$A$2:$C$7,2,FALSE)+$L$3*VLOOKUP(L796,COND!$A$2:$C$7,3,FALSE)</f>
        <v>-10.315606659688237</v>
      </c>
      <c r="AQ796" s="28">
        <f t="shared" si="101"/>
        <v>-1.0561044032364602</v>
      </c>
      <c r="AR796" t="str">
        <f t="shared" si="102"/>
        <v>DH</v>
      </c>
      <c r="AS796">
        <v>700</v>
      </c>
      <c r="AT796">
        <v>792</v>
      </c>
      <c r="AV796" t="str">
        <f t="shared" si="103"/>
        <v>Unlikely</v>
      </c>
      <c r="AX796" t="e">
        <f>IF(VLOOKUP($B796,'Draft List'!$D$4:$AC$2598,AX$3,FALSE)&lt;&gt;0,VLOOKUP($B796,'Draft List'!$D$4:$AC$2598,AX$3,FALSE),"")</f>
        <v>#N/A</v>
      </c>
      <c r="AY796" t="e">
        <f>IF(VLOOKUP($B796,'Draft List'!$D$4:$AC$2598,AY$3,FALSE)&lt;&gt;0,VLOOKUP($B796,'Draft List'!$D$4:$AC$2598,AY$3,FALSE),"")</f>
        <v>#N/A</v>
      </c>
      <c r="AZ796" t="e">
        <f>IF(VLOOKUP($B796,'Draft List'!$D$4:$AC$2598,AZ$3,FALSE)&lt;&gt;0,VLOOKUP($B796,'Draft List'!$D$4:$AC$2598,AZ$3,FALSE),"")</f>
        <v>#N/A</v>
      </c>
      <c r="BA796" t="e">
        <f>IF(VLOOKUP($B796,'Draft List'!$D$4:$AC$2598,BA$3,FALSE)&lt;&gt;0,VLOOKUP($B796,'Draft List'!$D$4:$AC$2598,BA$3,FALSE),"")</f>
        <v>#N/A</v>
      </c>
    </row>
    <row r="797" spans="1:53" hidden="1" x14ac:dyDescent="0.25">
      <c r="A797" t="str">
        <f t="shared" si="96"/>
        <v>RPChris Lowe18</v>
      </c>
      <c r="B797" t="e">
        <f>VLOOKUP($A797,draft_listing_batters_stats!$A$1:$B$1324,2,FALSE)</f>
        <v>#N/A</v>
      </c>
      <c r="C797" s="1" t="s">
        <v>885</v>
      </c>
      <c r="D797" s="1" t="s">
        <v>212</v>
      </c>
      <c r="E797" s="1" t="s">
        <v>982</v>
      </c>
      <c r="F797" s="1">
        <v>18</v>
      </c>
      <c r="G797" s="1" t="s">
        <v>68</v>
      </c>
      <c r="H797" s="1" t="s">
        <v>44</v>
      </c>
      <c r="I797" s="1" t="s">
        <v>54</v>
      </c>
      <c r="J797" s="24" t="s">
        <v>54</v>
      </c>
      <c r="K797" s="1" t="s">
        <v>47</v>
      </c>
      <c r="L797" s="24" t="s">
        <v>46</v>
      </c>
      <c r="M797" s="1">
        <v>2</v>
      </c>
      <c r="N797" s="1">
        <v>1</v>
      </c>
      <c r="O797" s="1">
        <v>1</v>
      </c>
      <c r="P797" s="1">
        <v>2</v>
      </c>
      <c r="Q797" s="24">
        <v>1</v>
      </c>
      <c r="R797" s="1">
        <v>2</v>
      </c>
      <c r="S797" s="1">
        <v>1</v>
      </c>
      <c r="T797" s="1">
        <v>1</v>
      </c>
      <c r="U797" s="1">
        <v>2</v>
      </c>
      <c r="V797" s="24">
        <v>1</v>
      </c>
      <c r="W797" s="1">
        <v>5</v>
      </c>
      <c r="X797" s="1">
        <v>2</v>
      </c>
      <c r="Y797" s="24">
        <v>1</v>
      </c>
      <c r="Z797" s="1" t="s">
        <v>48</v>
      </c>
      <c r="AA797" s="1" t="s">
        <v>48</v>
      </c>
      <c r="AB797" s="1" t="s">
        <v>48</v>
      </c>
      <c r="AC797" s="1" t="s">
        <v>48</v>
      </c>
      <c r="AD797" s="1" t="s">
        <v>48</v>
      </c>
      <c r="AE797" s="1" t="s">
        <v>48</v>
      </c>
      <c r="AF797" s="1" t="s">
        <v>48</v>
      </c>
      <c r="AG797" s="24" t="s">
        <v>48</v>
      </c>
      <c r="AH797" s="1">
        <v>1</v>
      </c>
      <c r="AI797" s="1">
        <v>2</v>
      </c>
      <c r="AJ797" s="24">
        <v>4</v>
      </c>
      <c r="AK797" s="36" t="s">
        <v>854</v>
      </c>
      <c r="AL797" s="9">
        <f t="shared" si="97"/>
        <v>-1.6720779636153162</v>
      </c>
      <c r="AM797" s="9">
        <f t="shared" si="98"/>
        <v>-1.6720779636153162</v>
      </c>
      <c r="AN797">
        <f t="shared" si="99"/>
        <v>0</v>
      </c>
      <c r="AO797" s="6">
        <f t="shared" si="100"/>
        <v>0</v>
      </c>
      <c r="AP797" s="9">
        <f>($AL$3*AL797+$AM$3*AM797+$AN$3*AN797+$AO$3*AO797)+$K$3*VLOOKUP(K797,COND!$A$2:$C$7,2,FALSE)+$L$3*VLOOKUP(L797,COND!$A$2:$C$7,3,FALSE)</f>
        <v>-10.332143359745325</v>
      </c>
      <c r="AQ797" s="28">
        <f t="shared" si="101"/>
        <v>-1.0584621467819364</v>
      </c>
      <c r="AR797" t="str">
        <f t="shared" si="102"/>
        <v>DH</v>
      </c>
      <c r="AS797">
        <v>700</v>
      </c>
      <c r="AT797">
        <v>793</v>
      </c>
      <c r="AV797" t="str">
        <f t="shared" si="103"/>
        <v>Unlikely</v>
      </c>
      <c r="AX797" t="e">
        <f>IF(VLOOKUP($B797,'Draft List'!$D$4:$AC$2598,AX$3,FALSE)&lt;&gt;0,VLOOKUP($B797,'Draft List'!$D$4:$AC$2598,AX$3,FALSE),"")</f>
        <v>#N/A</v>
      </c>
      <c r="AY797" t="e">
        <f>IF(VLOOKUP($B797,'Draft List'!$D$4:$AC$2598,AY$3,FALSE)&lt;&gt;0,VLOOKUP($B797,'Draft List'!$D$4:$AC$2598,AY$3,FALSE),"")</f>
        <v>#N/A</v>
      </c>
      <c r="AZ797" t="e">
        <f>IF(VLOOKUP($B797,'Draft List'!$D$4:$AC$2598,AZ$3,FALSE)&lt;&gt;0,VLOOKUP($B797,'Draft List'!$D$4:$AC$2598,AZ$3,FALSE),"")</f>
        <v>#N/A</v>
      </c>
      <c r="BA797" t="e">
        <f>IF(VLOOKUP($B797,'Draft List'!$D$4:$AC$2598,BA$3,FALSE)&lt;&gt;0,VLOOKUP($B797,'Draft List'!$D$4:$AC$2598,BA$3,FALSE),"")</f>
        <v>#N/A</v>
      </c>
    </row>
    <row r="798" spans="1:53" hidden="1" x14ac:dyDescent="0.25">
      <c r="A798" t="str">
        <f t="shared" si="96"/>
        <v>RPLou Steele21</v>
      </c>
      <c r="B798" t="e">
        <f>VLOOKUP($A798,draft_listing_batters_stats!$A$1:$B$1324,2,FALSE)</f>
        <v>#N/A</v>
      </c>
      <c r="C798" s="1" t="s">
        <v>885</v>
      </c>
      <c r="D798" s="1" t="s">
        <v>218</v>
      </c>
      <c r="E798" s="1" t="s">
        <v>538</v>
      </c>
      <c r="F798" s="1">
        <v>21</v>
      </c>
      <c r="G798" s="1" t="s">
        <v>58</v>
      </c>
      <c r="H798" s="1" t="s">
        <v>44</v>
      </c>
      <c r="I798" s="1" t="s">
        <v>54</v>
      </c>
      <c r="J798" s="24" t="s">
        <v>54</v>
      </c>
      <c r="K798" s="1" t="s">
        <v>47</v>
      </c>
      <c r="L798" s="24" t="s">
        <v>46</v>
      </c>
      <c r="M798" s="1">
        <v>1</v>
      </c>
      <c r="N798" s="1">
        <v>3</v>
      </c>
      <c r="O798" s="1">
        <v>1</v>
      </c>
      <c r="P798" s="1">
        <v>2</v>
      </c>
      <c r="Q798" s="24">
        <v>1</v>
      </c>
      <c r="R798" s="1">
        <v>1</v>
      </c>
      <c r="S798" s="1">
        <v>5</v>
      </c>
      <c r="T798" s="1">
        <v>1</v>
      </c>
      <c r="U798" s="1">
        <v>2</v>
      </c>
      <c r="V798" s="24">
        <v>4</v>
      </c>
      <c r="W798" s="1">
        <v>5</v>
      </c>
      <c r="X798" s="1">
        <v>2</v>
      </c>
      <c r="Y798" s="24">
        <v>1</v>
      </c>
      <c r="Z798" s="1" t="s">
        <v>48</v>
      </c>
      <c r="AA798" s="1" t="s">
        <v>48</v>
      </c>
      <c r="AB798" s="1" t="s">
        <v>48</v>
      </c>
      <c r="AC798" s="1" t="s">
        <v>48</v>
      </c>
      <c r="AD798" s="1" t="s">
        <v>48</v>
      </c>
      <c r="AE798" s="1" t="s">
        <v>48</v>
      </c>
      <c r="AF798" s="1" t="s">
        <v>48</v>
      </c>
      <c r="AG798" s="24" t="s">
        <v>48</v>
      </c>
      <c r="AH798" s="1">
        <v>1</v>
      </c>
      <c r="AI798" s="1">
        <v>2</v>
      </c>
      <c r="AJ798" s="24">
        <v>1</v>
      </c>
      <c r="AK798" s="36" t="s">
        <v>843</v>
      </c>
      <c r="AL798" s="9">
        <f t="shared" si="97"/>
        <v>-1.8925140405805838</v>
      </c>
      <c r="AM798" s="9">
        <f t="shared" si="98"/>
        <v>-1.6703452618919266</v>
      </c>
      <c r="AN798">
        <f t="shared" si="99"/>
        <v>0</v>
      </c>
      <c r="AO798" s="6">
        <f t="shared" si="100"/>
        <v>0</v>
      </c>
      <c r="AP798" s="9">
        <f>($AL$3*AL798+$AM$3*AM798+$AN$3*AN798+$AO$3*AO798)+$K$3*VLOOKUP(K798,COND!$A$2:$C$7,2,FALSE)+$L$3*VLOOKUP(L798,COND!$A$2:$C$7,3,FALSE)</f>
        <v>-10.333394546761179</v>
      </c>
      <c r="AQ798" s="28">
        <f t="shared" si="101"/>
        <v>-1.0586405365513964</v>
      </c>
      <c r="AR798" t="str">
        <f t="shared" si="102"/>
        <v>DH</v>
      </c>
      <c r="AS798">
        <v>700</v>
      </c>
      <c r="AT798">
        <v>794</v>
      </c>
      <c r="AV798" t="str">
        <f t="shared" si="103"/>
        <v>Unlikely</v>
      </c>
      <c r="AX798" t="e">
        <f>IF(VLOOKUP($B798,'Draft List'!$D$4:$AC$2598,AX$3,FALSE)&lt;&gt;0,VLOOKUP($B798,'Draft List'!$D$4:$AC$2598,AX$3,FALSE),"")</f>
        <v>#N/A</v>
      </c>
      <c r="AY798" t="e">
        <f>IF(VLOOKUP($B798,'Draft List'!$D$4:$AC$2598,AY$3,FALSE)&lt;&gt;0,VLOOKUP($B798,'Draft List'!$D$4:$AC$2598,AY$3,FALSE),"")</f>
        <v>#N/A</v>
      </c>
      <c r="AZ798" t="e">
        <f>IF(VLOOKUP($B798,'Draft List'!$D$4:$AC$2598,AZ$3,FALSE)&lt;&gt;0,VLOOKUP($B798,'Draft List'!$D$4:$AC$2598,AZ$3,FALSE),"")</f>
        <v>#N/A</v>
      </c>
      <c r="BA798" t="e">
        <f>IF(VLOOKUP($B798,'Draft List'!$D$4:$AC$2598,BA$3,FALSE)&lt;&gt;0,VLOOKUP($B798,'Draft List'!$D$4:$AC$2598,BA$3,FALSE),"")</f>
        <v>#N/A</v>
      </c>
    </row>
    <row r="799" spans="1:53" hidden="1" x14ac:dyDescent="0.25">
      <c r="A799" t="str">
        <f t="shared" si="96"/>
        <v>SPYoshitsune Aoki21</v>
      </c>
      <c r="B799" t="e">
        <f>VLOOKUP($A799,draft_listing_batters_stats!$A$1:$B$1324,2,FALSE)</f>
        <v>#N/A</v>
      </c>
      <c r="C799" s="1" t="s">
        <v>25</v>
      </c>
      <c r="D799" s="1" t="s">
        <v>1005</v>
      </c>
      <c r="E799" s="1" t="s">
        <v>713</v>
      </c>
      <c r="F799" s="1">
        <v>21</v>
      </c>
      <c r="G799" s="1" t="s">
        <v>44</v>
      </c>
      <c r="H799" s="1" t="s">
        <v>44</v>
      </c>
      <c r="I799" s="1" t="s">
        <v>54</v>
      </c>
      <c r="J799" s="24" t="s">
        <v>54</v>
      </c>
      <c r="K799" s="1" t="s">
        <v>47</v>
      </c>
      <c r="L799" s="24" t="s">
        <v>47</v>
      </c>
      <c r="M799" s="1">
        <v>1</v>
      </c>
      <c r="N799" s="1">
        <v>2</v>
      </c>
      <c r="O799" s="1">
        <v>1</v>
      </c>
      <c r="P799" s="1">
        <v>1</v>
      </c>
      <c r="Q799" s="24">
        <v>1</v>
      </c>
      <c r="R799" s="1">
        <v>1</v>
      </c>
      <c r="S799" s="1">
        <v>4</v>
      </c>
      <c r="T799" s="1">
        <v>1</v>
      </c>
      <c r="U799" s="1">
        <v>4</v>
      </c>
      <c r="V799" s="24">
        <v>1</v>
      </c>
      <c r="W799" s="1">
        <v>5</v>
      </c>
      <c r="X799" s="1">
        <v>4</v>
      </c>
      <c r="Y799" s="24">
        <v>1</v>
      </c>
      <c r="Z799" s="1" t="s">
        <v>48</v>
      </c>
      <c r="AA799" s="1" t="s">
        <v>48</v>
      </c>
      <c r="AB799" s="1" t="s">
        <v>48</v>
      </c>
      <c r="AC799" s="1" t="s">
        <v>48</v>
      </c>
      <c r="AD799" s="1" t="s">
        <v>48</v>
      </c>
      <c r="AE799" s="1" t="s">
        <v>48</v>
      </c>
      <c r="AF799" s="1" t="s">
        <v>48</v>
      </c>
      <c r="AG799" s="24" t="s">
        <v>48</v>
      </c>
      <c r="AH799" s="1">
        <v>1</v>
      </c>
      <c r="AI799" s="1">
        <v>2</v>
      </c>
      <c r="AJ799" s="24">
        <v>1</v>
      </c>
      <c r="AK799" s="36" t="s">
        <v>872</v>
      </c>
      <c r="AL799" s="9">
        <f t="shared" si="97"/>
        <v>-2.0332834702088682</v>
      </c>
      <c r="AM799" s="9">
        <f t="shared" si="98"/>
        <v>-1.6620350609427186</v>
      </c>
      <c r="AN799">
        <f t="shared" si="99"/>
        <v>0</v>
      </c>
      <c r="AO799" s="6">
        <f t="shared" si="100"/>
        <v>0</v>
      </c>
      <c r="AP799" s="9">
        <f>($AL$3*AL799+$AM$3*AM799+$AN$3*AN799+$AO$3*AO799)+$K$3*VLOOKUP(K799,COND!$A$2:$C$7,2,FALSE)+$L$3*VLOOKUP(L799,COND!$A$2:$C$7,3,FALSE)</f>
        <v>-10.347749078333507</v>
      </c>
      <c r="AQ799" s="28">
        <f t="shared" si="101"/>
        <v>-1.0606871543195215</v>
      </c>
      <c r="AR799" t="str">
        <f t="shared" si="102"/>
        <v>DH</v>
      </c>
      <c r="AS799">
        <v>700</v>
      </c>
      <c r="AT799">
        <v>795</v>
      </c>
      <c r="AV799" t="str">
        <f t="shared" si="103"/>
        <v>Unlikely</v>
      </c>
      <c r="AX799" t="e">
        <f>IF(VLOOKUP($B799,'Draft List'!$D$4:$AC$2598,AX$3,FALSE)&lt;&gt;0,VLOOKUP($B799,'Draft List'!$D$4:$AC$2598,AX$3,FALSE),"")</f>
        <v>#N/A</v>
      </c>
      <c r="AY799" t="e">
        <f>IF(VLOOKUP($B799,'Draft List'!$D$4:$AC$2598,AY$3,FALSE)&lt;&gt;0,VLOOKUP($B799,'Draft List'!$D$4:$AC$2598,AY$3,FALSE),"")</f>
        <v>#N/A</v>
      </c>
      <c r="AZ799" t="e">
        <f>IF(VLOOKUP($B799,'Draft List'!$D$4:$AC$2598,AZ$3,FALSE)&lt;&gt;0,VLOOKUP($B799,'Draft List'!$D$4:$AC$2598,AZ$3,FALSE),"")</f>
        <v>#N/A</v>
      </c>
      <c r="BA799" t="e">
        <f>IF(VLOOKUP($B799,'Draft List'!$D$4:$AC$2598,BA$3,FALSE)&lt;&gt;0,VLOOKUP($B799,'Draft List'!$D$4:$AC$2598,BA$3,FALSE),"")</f>
        <v>#N/A</v>
      </c>
    </row>
    <row r="800" spans="1:53" hidden="1" x14ac:dyDescent="0.25">
      <c r="A800" t="str">
        <f t="shared" si="96"/>
        <v>RPFreddy Suárez24</v>
      </c>
      <c r="B800" t="e">
        <f>VLOOKUP($A800,draft_listing_batters_stats!$A$1:$B$1324,2,FALSE)</f>
        <v>#N/A</v>
      </c>
      <c r="C800" s="1" t="s">
        <v>885</v>
      </c>
      <c r="D800" s="1" t="s">
        <v>877</v>
      </c>
      <c r="E800" s="1" t="s">
        <v>647</v>
      </c>
      <c r="F800" s="1">
        <v>24</v>
      </c>
      <c r="G800" s="1" t="s">
        <v>44</v>
      </c>
      <c r="H800" s="1" t="s">
        <v>44</v>
      </c>
      <c r="I800" s="1" t="s">
        <v>54</v>
      </c>
      <c r="J800" s="24" t="s">
        <v>54</v>
      </c>
      <c r="K800" s="1" t="s">
        <v>46</v>
      </c>
      <c r="L800" s="24" t="s">
        <v>46</v>
      </c>
      <c r="M800" s="1">
        <v>1</v>
      </c>
      <c r="N800" s="1">
        <v>1</v>
      </c>
      <c r="O800" s="1">
        <v>2</v>
      </c>
      <c r="P800" s="1">
        <v>2</v>
      </c>
      <c r="Q800" s="24">
        <v>1</v>
      </c>
      <c r="R800" s="1">
        <v>1</v>
      </c>
      <c r="S800" s="1">
        <v>2</v>
      </c>
      <c r="T800" s="1">
        <v>2</v>
      </c>
      <c r="U800" s="1">
        <v>4</v>
      </c>
      <c r="V800" s="24">
        <v>1</v>
      </c>
      <c r="W800" s="1">
        <v>5</v>
      </c>
      <c r="X800" s="1">
        <v>4</v>
      </c>
      <c r="Y800" s="24">
        <v>1</v>
      </c>
      <c r="Z800" s="1" t="s">
        <v>48</v>
      </c>
      <c r="AA800" s="1" t="s">
        <v>48</v>
      </c>
      <c r="AB800" s="1" t="s">
        <v>48</v>
      </c>
      <c r="AC800" s="1" t="s">
        <v>48</v>
      </c>
      <c r="AD800" s="1" t="s">
        <v>48</v>
      </c>
      <c r="AE800" s="1" t="s">
        <v>48</v>
      </c>
      <c r="AF800" s="1" t="s">
        <v>48</v>
      </c>
      <c r="AG800" s="24" t="s">
        <v>48</v>
      </c>
      <c r="AH800" s="1">
        <v>1</v>
      </c>
      <c r="AI800" s="1">
        <v>1</v>
      </c>
      <c r="AJ800" s="24">
        <v>1</v>
      </c>
      <c r="AK800" s="36" t="s">
        <v>50</v>
      </c>
      <c r="AL800" s="9">
        <f t="shared" si="97"/>
        <v>-1.9115723057940897</v>
      </c>
      <c r="AM800" s="9">
        <f t="shared" si="98"/>
        <v>-1.681093326156224</v>
      </c>
      <c r="AN800">
        <f t="shared" si="99"/>
        <v>0</v>
      </c>
      <c r="AO800" s="6">
        <f t="shared" si="100"/>
        <v>0</v>
      </c>
      <c r="AP800" s="9">
        <f>($AL$3*AL800+$AM$3*AM800+$AN$3*AN800+$AO$3*AO800)+$K$3*VLOOKUP(K800,COND!$A$2:$C$7,2,FALSE)+$L$3*VLOOKUP(L800,COND!$A$2:$C$7,3,FALSE)</f>
        <v>-10.364277144454096</v>
      </c>
      <c r="AQ800" s="28">
        <f t="shared" si="101"/>
        <v>-1.0630436668692138</v>
      </c>
      <c r="AR800" t="str">
        <f t="shared" si="102"/>
        <v>DH</v>
      </c>
      <c r="AS800">
        <v>700</v>
      </c>
      <c r="AT800">
        <v>796</v>
      </c>
      <c r="AV800" t="str">
        <f t="shared" si="103"/>
        <v>Unlikely</v>
      </c>
      <c r="AX800" t="e">
        <f>IF(VLOOKUP($B800,'Draft List'!$D$4:$AC$2598,AX$3,FALSE)&lt;&gt;0,VLOOKUP($B800,'Draft List'!$D$4:$AC$2598,AX$3,FALSE),"")</f>
        <v>#N/A</v>
      </c>
      <c r="AY800" t="e">
        <f>IF(VLOOKUP($B800,'Draft List'!$D$4:$AC$2598,AY$3,FALSE)&lt;&gt;0,VLOOKUP($B800,'Draft List'!$D$4:$AC$2598,AY$3,FALSE),"")</f>
        <v>#N/A</v>
      </c>
      <c r="AZ800" t="e">
        <f>IF(VLOOKUP($B800,'Draft List'!$D$4:$AC$2598,AZ$3,FALSE)&lt;&gt;0,VLOOKUP($B800,'Draft List'!$D$4:$AC$2598,AZ$3,FALSE),"")</f>
        <v>#N/A</v>
      </c>
      <c r="BA800" t="e">
        <f>IF(VLOOKUP($B800,'Draft List'!$D$4:$AC$2598,BA$3,FALSE)&lt;&gt;0,VLOOKUP($B800,'Draft List'!$D$4:$AC$2598,BA$3,FALSE),"")</f>
        <v>#N/A</v>
      </c>
    </row>
    <row r="801" spans="1:53" hidden="1" x14ac:dyDescent="0.25">
      <c r="A801" t="str">
        <f t="shared" si="96"/>
        <v>SPBryan Lee21</v>
      </c>
      <c r="B801" t="e">
        <f>VLOOKUP($A801,draft_listing_batters_stats!$A$1:$B$1324,2,FALSE)</f>
        <v>#N/A</v>
      </c>
      <c r="C801" s="1" t="s">
        <v>25</v>
      </c>
      <c r="D801" s="1" t="s">
        <v>373</v>
      </c>
      <c r="E801" s="1" t="s">
        <v>219</v>
      </c>
      <c r="F801" s="1">
        <v>21</v>
      </c>
      <c r="G801" s="1" t="s">
        <v>44</v>
      </c>
      <c r="H801" s="1" t="s">
        <v>44</v>
      </c>
      <c r="I801" s="1" t="s">
        <v>54</v>
      </c>
      <c r="J801" s="24" t="s">
        <v>70</v>
      </c>
      <c r="K801" s="1" t="s">
        <v>46</v>
      </c>
      <c r="L801" s="24" t="s">
        <v>46</v>
      </c>
      <c r="M801" s="1">
        <v>1</v>
      </c>
      <c r="N801" s="1">
        <v>2</v>
      </c>
      <c r="O801" s="1">
        <v>2</v>
      </c>
      <c r="P801" s="1">
        <v>1</v>
      </c>
      <c r="Q801" s="24">
        <v>1</v>
      </c>
      <c r="R801" s="1">
        <v>1</v>
      </c>
      <c r="S801" s="1">
        <v>4</v>
      </c>
      <c r="T801" s="1">
        <v>4</v>
      </c>
      <c r="U801" s="1">
        <v>1</v>
      </c>
      <c r="V801" s="24">
        <v>1</v>
      </c>
      <c r="W801" s="1">
        <v>4</v>
      </c>
      <c r="X801" s="1">
        <v>1</v>
      </c>
      <c r="Y801" s="24">
        <v>1</v>
      </c>
      <c r="Z801" s="1" t="s">
        <v>48</v>
      </c>
      <c r="AA801" s="1" t="s">
        <v>48</v>
      </c>
      <c r="AB801" s="1" t="s">
        <v>48</v>
      </c>
      <c r="AC801" s="1" t="s">
        <v>48</v>
      </c>
      <c r="AD801" s="1" t="s">
        <v>48</v>
      </c>
      <c r="AE801" s="1" t="s">
        <v>48</v>
      </c>
      <c r="AF801" s="1" t="s">
        <v>48</v>
      </c>
      <c r="AG801" s="24" t="s">
        <v>48</v>
      </c>
      <c r="AH801" s="1">
        <v>1</v>
      </c>
      <c r="AI801" s="1">
        <v>1</v>
      </c>
      <c r="AJ801" s="24">
        <v>1</v>
      </c>
      <c r="AK801" s="36" t="s">
        <v>825</v>
      </c>
      <c r="AL801" s="9">
        <f t="shared" si="97"/>
        <v>-1.9502219761849671</v>
      </c>
      <c r="AM801" s="9">
        <f t="shared" si="98"/>
        <v>-1.6819792288997568</v>
      </c>
      <c r="AN801">
        <f t="shared" si="99"/>
        <v>0</v>
      </c>
      <c r="AO801" s="6">
        <f t="shared" si="100"/>
        <v>0</v>
      </c>
      <c r="AP801" s="9">
        <f>($AL$3*AL801+$AM$3*AM801+$AN$3*AN801+$AO$3*AO801)+$K$3*VLOOKUP(K801,COND!$A$2:$C$7,2,FALSE)+$L$3*VLOOKUP(L801,COND!$A$2:$C$7,3,FALSE)</f>
        <v>-10.378772944415577</v>
      </c>
      <c r="AQ801" s="28">
        <f t="shared" si="101"/>
        <v>-1.0651104261789739</v>
      </c>
      <c r="AR801" t="str">
        <f t="shared" si="102"/>
        <v>DH</v>
      </c>
      <c r="AS801">
        <v>700</v>
      </c>
      <c r="AT801">
        <v>797</v>
      </c>
      <c r="AV801" t="str">
        <f t="shared" si="103"/>
        <v>Unlikely</v>
      </c>
      <c r="AX801" t="e">
        <f>IF(VLOOKUP($B801,'Draft List'!$D$4:$AC$2598,AX$3,FALSE)&lt;&gt;0,VLOOKUP($B801,'Draft List'!$D$4:$AC$2598,AX$3,FALSE),"")</f>
        <v>#N/A</v>
      </c>
      <c r="AY801" t="e">
        <f>IF(VLOOKUP($B801,'Draft List'!$D$4:$AC$2598,AY$3,FALSE)&lt;&gt;0,VLOOKUP($B801,'Draft List'!$D$4:$AC$2598,AY$3,FALSE),"")</f>
        <v>#N/A</v>
      </c>
      <c r="AZ801" t="e">
        <f>IF(VLOOKUP($B801,'Draft List'!$D$4:$AC$2598,AZ$3,FALSE)&lt;&gt;0,VLOOKUP($B801,'Draft List'!$D$4:$AC$2598,AZ$3,FALSE),"")</f>
        <v>#N/A</v>
      </c>
      <c r="BA801" t="e">
        <f>IF(VLOOKUP($B801,'Draft List'!$D$4:$AC$2598,BA$3,FALSE)&lt;&gt;0,VLOOKUP($B801,'Draft List'!$D$4:$AC$2598,BA$3,FALSE),"")</f>
        <v>#N/A</v>
      </c>
    </row>
    <row r="802" spans="1:53" hidden="1" x14ac:dyDescent="0.25">
      <c r="A802" t="str">
        <f t="shared" si="96"/>
        <v>SPJoey Sáenz24</v>
      </c>
      <c r="B802" t="e">
        <f>VLOOKUP($A802,draft_listing_batters_stats!$A$1:$B$1324,2,FALSE)</f>
        <v>#N/A</v>
      </c>
      <c r="C802" s="1" t="s">
        <v>25</v>
      </c>
      <c r="D802" s="1" t="s">
        <v>1616</v>
      </c>
      <c r="E802" s="1" t="s">
        <v>1617</v>
      </c>
      <c r="F802" s="1">
        <v>24</v>
      </c>
      <c r="G802" s="1" t="s">
        <v>44</v>
      </c>
      <c r="H802" s="1" t="s">
        <v>44</v>
      </c>
      <c r="I802" s="1" t="s">
        <v>54</v>
      </c>
      <c r="J802" s="24" t="s">
        <v>54</v>
      </c>
      <c r="K802" s="1" t="s">
        <v>47</v>
      </c>
      <c r="L802" s="24" t="s">
        <v>46</v>
      </c>
      <c r="M802" s="1">
        <v>1</v>
      </c>
      <c r="N802" s="1">
        <v>1</v>
      </c>
      <c r="O802" s="1">
        <v>2</v>
      </c>
      <c r="P802" s="1">
        <v>1</v>
      </c>
      <c r="Q802" s="24">
        <v>1</v>
      </c>
      <c r="R802" s="1">
        <v>2</v>
      </c>
      <c r="S802" s="1">
        <v>1</v>
      </c>
      <c r="T802" s="1">
        <v>2</v>
      </c>
      <c r="U802" s="1">
        <v>1</v>
      </c>
      <c r="V802" s="24">
        <v>1</v>
      </c>
      <c r="W802" s="1">
        <v>4</v>
      </c>
      <c r="X802" s="1">
        <v>2</v>
      </c>
      <c r="Y802" s="24">
        <v>1</v>
      </c>
      <c r="Z802" s="1" t="s">
        <v>48</v>
      </c>
      <c r="AA802" s="1" t="s">
        <v>48</v>
      </c>
      <c r="AB802" s="1" t="s">
        <v>48</v>
      </c>
      <c r="AC802" s="1" t="s">
        <v>48</v>
      </c>
      <c r="AD802" s="1" t="s">
        <v>48</v>
      </c>
      <c r="AE802" s="1" t="s">
        <v>48</v>
      </c>
      <c r="AF802" s="1" t="s">
        <v>48</v>
      </c>
      <c r="AG802" s="24" t="s">
        <v>48</v>
      </c>
      <c r="AH802" s="1">
        <v>2</v>
      </c>
      <c r="AI802" s="1">
        <v>1</v>
      </c>
      <c r="AJ802" s="24">
        <v>2</v>
      </c>
      <c r="AK802" s="36" t="s">
        <v>50</v>
      </c>
      <c r="AL802" s="9">
        <f t="shared" si="97"/>
        <v>-2.0012818558036707</v>
      </c>
      <c r="AM802" s="9">
        <f t="shared" si="98"/>
        <v>-1.6787260196009959</v>
      </c>
      <c r="AN802">
        <f t="shared" si="99"/>
        <v>0</v>
      </c>
      <c r="AO802" s="6">
        <f t="shared" si="100"/>
        <v>0</v>
      </c>
      <c r="AP802" s="9">
        <f>($AL$3*AL802+$AM$3*AM802+$AN$3*AN802+$AO$3*AO802)+$K$3*VLOOKUP(K802,COND!$A$2:$C$7,2,FALSE)+$L$3*VLOOKUP(L802,COND!$A$2:$C$7,3,FALSE)</f>
        <v>-10.444840420792319</v>
      </c>
      <c r="AQ802" s="28">
        <f t="shared" si="101"/>
        <v>-1.0745300906498434</v>
      </c>
      <c r="AR802" t="str">
        <f t="shared" si="102"/>
        <v>DH</v>
      </c>
      <c r="AS802">
        <v>700</v>
      </c>
      <c r="AT802">
        <v>798</v>
      </c>
      <c r="AV802" t="str">
        <f t="shared" si="103"/>
        <v>Unlikely</v>
      </c>
      <c r="AX802" t="e">
        <f>IF(VLOOKUP($B802,'Draft List'!$D$4:$AC$2598,AX$3,FALSE)&lt;&gt;0,VLOOKUP($B802,'Draft List'!$D$4:$AC$2598,AX$3,FALSE),"")</f>
        <v>#N/A</v>
      </c>
      <c r="AY802" t="e">
        <f>IF(VLOOKUP($B802,'Draft List'!$D$4:$AC$2598,AY$3,FALSE)&lt;&gt;0,VLOOKUP($B802,'Draft List'!$D$4:$AC$2598,AY$3,FALSE),"")</f>
        <v>#N/A</v>
      </c>
      <c r="AZ802" t="e">
        <f>IF(VLOOKUP($B802,'Draft List'!$D$4:$AC$2598,AZ$3,FALSE)&lt;&gt;0,VLOOKUP($B802,'Draft List'!$D$4:$AC$2598,AZ$3,FALSE),"")</f>
        <v>#N/A</v>
      </c>
      <c r="BA802" t="e">
        <f>IF(VLOOKUP($B802,'Draft List'!$D$4:$AC$2598,BA$3,FALSE)&lt;&gt;0,VLOOKUP($B802,'Draft List'!$D$4:$AC$2598,BA$3,FALSE),"")</f>
        <v>#N/A</v>
      </c>
    </row>
    <row r="803" spans="1:53" hidden="1" x14ac:dyDescent="0.25">
      <c r="A803" t="str">
        <f t="shared" si="96"/>
        <v>RPSeiichi Yamamoto23</v>
      </c>
      <c r="B803" t="e">
        <f>VLOOKUP($A803,draft_listing_batters_stats!$A$1:$B$1324,2,FALSE)</f>
        <v>#N/A</v>
      </c>
      <c r="C803" s="1" t="s">
        <v>885</v>
      </c>
      <c r="D803" s="1" t="s">
        <v>1748</v>
      </c>
      <c r="E803" s="1" t="s">
        <v>786</v>
      </c>
      <c r="F803" s="1">
        <v>23</v>
      </c>
      <c r="G803" s="1" t="s">
        <v>44</v>
      </c>
      <c r="H803" s="1" t="s">
        <v>44</v>
      </c>
      <c r="I803" s="1" t="s">
        <v>54</v>
      </c>
      <c r="J803" s="24" t="s">
        <v>54</v>
      </c>
      <c r="K803" s="1" t="s">
        <v>47</v>
      </c>
      <c r="L803" s="24" t="s">
        <v>46</v>
      </c>
      <c r="M803" s="1">
        <v>1</v>
      </c>
      <c r="N803" s="1">
        <v>1</v>
      </c>
      <c r="O803" s="1">
        <v>2</v>
      </c>
      <c r="P803" s="1">
        <v>1</v>
      </c>
      <c r="Q803" s="24">
        <v>1</v>
      </c>
      <c r="R803" s="1">
        <v>2</v>
      </c>
      <c r="S803" s="1">
        <v>1</v>
      </c>
      <c r="T803" s="1">
        <v>2</v>
      </c>
      <c r="U803" s="1">
        <v>1</v>
      </c>
      <c r="V803" s="24">
        <v>1</v>
      </c>
      <c r="W803" s="1">
        <v>5</v>
      </c>
      <c r="X803" s="1">
        <v>4</v>
      </c>
      <c r="Y803" s="24">
        <v>1</v>
      </c>
      <c r="Z803" s="1" t="s">
        <v>48</v>
      </c>
      <c r="AA803" s="1" t="s">
        <v>48</v>
      </c>
      <c r="AB803" s="1" t="s">
        <v>48</v>
      </c>
      <c r="AC803" s="1" t="s">
        <v>48</v>
      </c>
      <c r="AD803" s="1" t="s">
        <v>48</v>
      </c>
      <c r="AE803" s="1" t="s">
        <v>48</v>
      </c>
      <c r="AF803" s="1" t="s">
        <v>48</v>
      </c>
      <c r="AG803" s="24" t="s">
        <v>48</v>
      </c>
      <c r="AH803" s="1">
        <v>3</v>
      </c>
      <c r="AI803" s="1">
        <v>5</v>
      </c>
      <c r="AJ803" s="24">
        <v>4</v>
      </c>
      <c r="AK803" s="36" t="s">
        <v>48</v>
      </c>
      <c r="AL803" s="9">
        <f t="shared" si="97"/>
        <v>-2.0012818558036707</v>
      </c>
      <c r="AM803" s="9">
        <f t="shared" si="98"/>
        <v>-1.6787260196009959</v>
      </c>
      <c r="AN803">
        <f t="shared" si="99"/>
        <v>0</v>
      </c>
      <c r="AO803" s="6">
        <f t="shared" si="100"/>
        <v>0</v>
      </c>
      <c r="AP803" s="9">
        <f>($AL$3*AL803+$AM$3*AM803+$AN$3*AN803+$AO$3*AO803)+$K$3*VLOOKUP(K803,COND!$A$2:$C$7,2,FALSE)+$L$3*VLOOKUP(L803,COND!$A$2:$C$7,3,FALSE)</f>
        <v>-10.444840420792319</v>
      </c>
      <c r="AQ803" s="28">
        <f t="shared" si="101"/>
        <v>-1.0745300906498434</v>
      </c>
      <c r="AR803" t="str">
        <f t="shared" si="102"/>
        <v>DH</v>
      </c>
      <c r="AS803">
        <v>700</v>
      </c>
      <c r="AT803">
        <v>799</v>
      </c>
      <c r="AV803" t="str">
        <f t="shared" si="103"/>
        <v>Unlikely</v>
      </c>
      <c r="AX803" t="e">
        <f>IF(VLOOKUP($B803,'Draft List'!$D$4:$AC$2598,AX$3,FALSE)&lt;&gt;0,VLOOKUP($B803,'Draft List'!$D$4:$AC$2598,AX$3,FALSE),"")</f>
        <v>#N/A</v>
      </c>
      <c r="AY803" t="e">
        <f>IF(VLOOKUP($B803,'Draft List'!$D$4:$AC$2598,AY$3,FALSE)&lt;&gt;0,VLOOKUP($B803,'Draft List'!$D$4:$AC$2598,AY$3,FALSE),"")</f>
        <v>#N/A</v>
      </c>
      <c r="AZ803" t="e">
        <f>IF(VLOOKUP($B803,'Draft List'!$D$4:$AC$2598,AZ$3,FALSE)&lt;&gt;0,VLOOKUP($B803,'Draft List'!$D$4:$AC$2598,AZ$3,FALSE),"")</f>
        <v>#N/A</v>
      </c>
      <c r="BA803" t="e">
        <f>IF(VLOOKUP($B803,'Draft List'!$D$4:$AC$2598,BA$3,FALSE)&lt;&gt;0,VLOOKUP($B803,'Draft List'!$D$4:$AC$2598,BA$3,FALSE),"")</f>
        <v>#N/A</v>
      </c>
    </row>
    <row r="804" spans="1:53" hidden="1" x14ac:dyDescent="0.25">
      <c r="A804" t="str">
        <f t="shared" si="96"/>
        <v>RPForrest Davis22</v>
      </c>
      <c r="B804" t="e">
        <f>VLOOKUP($A804,draft_listing_batters_stats!$A$1:$B$1324,2,FALSE)</f>
        <v>#N/A</v>
      </c>
      <c r="C804" s="1" t="s">
        <v>885</v>
      </c>
      <c r="D804" s="1" t="s">
        <v>1114</v>
      </c>
      <c r="E804" s="1" t="s">
        <v>144</v>
      </c>
      <c r="F804" s="1">
        <v>22</v>
      </c>
      <c r="G804" s="1" t="s">
        <v>58</v>
      </c>
      <c r="H804" s="1" t="s">
        <v>58</v>
      </c>
      <c r="I804" s="1" t="s">
        <v>54</v>
      </c>
      <c r="J804" s="24" t="s">
        <v>54</v>
      </c>
      <c r="K804" s="1" t="s">
        <v>46</v>
      </c>
      <c r="L804" s="24" t="s">
        <v>47</v>
      </c>
      <c r="M804" s="1">
        <v>1</v>
      </c>
      <c r="N804" s="1">
        <v>2</v>
      </c>
      <c r="O804" s="1">
        <v>2</v>
      </c>
      <c r="P804" s="1">
        <v>3</v>
      </c>
      <c r="Q804" s="24">
        <v>1</v>
      </c>
      <c r="R804" s="1">
        <v>1</v>
      </c>
      <c r="S804" s="1">
        <v>2</v>
      </c>
      <c r="T804" s="1">
        <v>2</v>
      </c>
      <c r="U804" s="1">
        <v>4</v>
      </c>
      <c r="V804" s="24">
        <v>1</v>
      </c>
      <c r="W804" s="1">
        <v>6</v>
      </c>
      <c r="X804" s="1">
        <v>3</v>
      </c>
      <c r="Y804" s="24">
        <v>1</v>
      </c>
      <c r="Z804" s="1" t="s">
        <v>48</v>
      </c>
      <c r="AA804" s="1" t="s">
        <v>48</v>
      </c>
      <c r="AB804" s="1" t="s">
        <v>48</v>
      </c>
      <c r="AC804" s="1" t="s">
        <v>48</v>
      </c>
      <c r="AD804" s="1" t="s">
        <v>48</v>
      </c>
      <c r="AE804" s="1" t="s">
        <v>48</v>
      </c>
      <c r="AF804" s="1" t="s">
        <v>48</v>
      </c>
      <c r="AG804" s="24" t="s">
        <v>48</v>
      </c>
      <c r="AH804" s="1">
        <v>3</v>
      </c>
      <c r="AI804" s="1">
        <v>1</v>
      </c>
      <c r="AJ804" s="24">
        <v>2</v>
      </c>
      <c r="AK804" s="36" t="s">
        <v>48</v>
      </c>
      <c r="AL804" s="9">
        <f t="shared" si="97"/>
        <v>-1.7708028761658048</v>
      </c>
      <c r="AM804" s="9">
        <f t="shared" si="98"/>
        <v>-1.681093326156224</v>
      </c>
      <c r="AN804">
        <f t="shared" si="99"/>
        <v>0</v>
      </c>
      <c r="AO804" s="6">
        <f t="shared" si="100"/>
        <v>0</v>
      </c>
      <c r="AP804" s="9">
        <f>($AL$3*AL804+$AM$3*AM804+$AN$3*AN804+$AO$3*AO804)+$K$3*VLOOKUP(K804,COND!$A$2:$C$7,2,FALSE)+$L$3*VLOOKUP(L804,COND!$A$2:$C$7,3,FALSE)</f>
        <v>-10.450200201491265</v>
      </c>
      <c r="AQ804" s="28">
        <f t="shared" si="101"/>
        <v>-1.0752942690109724</v>
      </c>
      <c r="AR804" t="str">
        <f t="shared" si="102"/>
        <v>DH</v>
      </c>
      <c r="AS804">
        <v>700</v>
      </c>
      <c r="AT804">
        <v>800</v>
      </c>
      <c r="AV804" t="str">
        <f t="shared" si="103"/>
        <v>Unlikely</v>
      </c>
      <c r="AX804" t="e">
        <f>IF(VLOOKUP($B804,'Draft List'!$D$4:$AC$2598,AX$3,FALSE)&lt;&gt;0,VLOOKUP($B804,'Draft List'!$D$4:$AC$2598,AX$3,FALSE),"")</f>
        <v>#N/A</v>
      </c>
      <c r="AY804" t="e">
        <f>IF(VLOOKUP($B804,'Draft List'!$D$4:$AC$2598,AY$3,FALSE)&lt;&gt;0,VLOOKUP($B804,'Draft List'!$D$4:$AC$2598,AY$3,FALSE),"")</f>
        <v>#N/A</v>
      </c>
      <c r="AZ804" t="e">
        <f>IF(VLOOKUP($B804,'Draft List'!$D$4:$AC$2598,AZ$3,FALSE)&lt;&gt;0,VLOOKUP($B804,'Draft List'!$D$4:$AC$2598,AZ$3,FALSE),"")</f>
        <v>#N/A</v>
      </c>
      <c r="BA804" t="e">
        <f>IF(VLOOKUP($B804,'Draft List'!$D$4:$AC$2598,BA$3,FALSE)&lt;&gt;0,VLOOKUP($B804,'Draft List'!$D$4:$AC$2598,BA$3,FALSE),"")</f>
        <v>#N/A</v>
      </c>
    </row>
    <row r="805" spans="1:53" hidden="1" x14ac:dyDescent="0.25">
      <c r="A805" t="str">
        <f t="shared" si="96"/>
        <v>RPOscar Skeels23</v>
      </c>
      <c r="B805" t="e">
        <f>VLOOKUP($A805,draft_listing_batters_stats!$A$1:$B$1324,2,FALSE)</f>
        <v>#N/A</v>
      </c>
      <c r="C805" s="1" t="s">
        <v>885</v>
      </c>
      <c r="D805" s="1" t="s">
        <v>675</v>
      </c>
      <c r="E805" s="1" t="s">
        <v>1652</v>
      </c>
      <c r="F805" s="1">
        <v>23</v>
      </c>
      <c r="G805" s="1" t="s">
        <v>44</v>
      </c>
      <c r="H805" s="1" t="s">
        <v>44</v>
      </c>
      <c r="I805" s="1" t="s">
        <v>54</v>
      </c>
      <c r="J805" s="24" t="s">
        <v>54</v>
      </c>
      <c r="K805" s="1" t="s">
        <v>47</v>
      </c>
      <c r="L805" s="24" t="s">
        <v>46</v>
      </c>
      <c r="M805" s="1">
        <v>1</v>
      </c>
      <c r="N805" s="1">
        <v>1</v>
      </c>
      <c r="O805" s="1">
        <v>1</v>
      </c>
      <c r="P805" s="1">
        <v>1</v>
      </c>
      <c r="Q805" s="24">
        <v>1</v>
      </c>
      <c r="R805" s="1">
        <v>2</v>
      </c>
      <c r="S805" s="1">
        <v>1</v>
      </c>
      <c r="T805" s="1">
        <v>2</v>
      </c>
      <c r="U805" s="1">
        <v>1</v>
      </c>
      <c r="V805" s="24">
        <v>1</v>
      </c>
      <c r="W805" s="1">
        <v>6</v>
      </c>
      <c r="X805" s="1">
        <v>2</v>
      </c>
      <c r="Y805" s="24">
        <v>1</v>
      </c>
      <c r="Z805" s="1" t="s">
        <v>48</v>
      </c>
      <c r="AA805" s="1" t="s">
        <v>48</v>
      </c>
      <c r="AB805" s="1" t="s">
        <v>48</v>
      </c>
      <c r="AC805" s="1" t="s">
        <v>48</v>
      </c>
      <c r="AD805" s="1" t="s">
        <v>48</v>
      </c>
      <c r="AE805" s="1" t="s">
        <v>48</v>
      </c>
      <c r="AF805" s="1" t="s">
        <v>48</v>
      </c>
      <c r="AG805" s="24" t="s">
        <v>48</v>
      </c>
      <c r="AH805" s="1">
        <v>2</v>
      </c>
      <c r="AI805" s="1">
        <v>1</v>
      </c>
      <c r="AJ805" s="24">
        <v>1</v>
      </c>
      <c r="AK805" s="36" t="s">
        <v>48</v>
      </c>
      <c r="AL805" s="9">
        <f t="shared" si="97"/>
        <v>-2.0843433498275723</v>
      </c>
      <c r="AM805" s="9">
        <f t="shared" si="98"/>
        <v>-1.6787260196009959</v>
      </c>
      <c r="AN805">
        <f t="shared" si="99"/>
        <v>0</v>
      </c>
      <c r="AO805" s="6">
        <f t="shared" si="100"/>
        <v>0</v>
      </c>
      <c r="AP805" s="9">
        <f>($AL$3*AL805+$AM$3*AM805+$AN$3*AN805+$AO$3*AO805)+$K$3*VLOOKUP(K805,COND!$A$2:$C$7,2,FALSE)+$L$3*VLOOKUP(L805,COND!$A$2:$C$7,3,FALSE)</f>
        <v>-10.453146570194709</v>
      </c>
      <c r="AQ805" s="28">
        <f t="shared" si="101"/>
        <v>-1.0757143517221033</v>
      </c>
      <c r="AR805" t="str">
        <f t="shared" si="102"/>
        <v>DH</v>
      </c>
      <c r="AS805">
        <v>700</v>
      </c>
      <c r="AT805">
        <v>801</v>
      </c>
      <c r="AV805" t="str">
        <f t="shared" si="103"/>
        <v>Unlikely</v>
      </c>
      <c r="AX805" t="e">
        <f>IF(VLOOKUP($B805,'Draft List'!$D$4:$AC$2598,AX$3,FALSE)&lt;&gt;0,VLOOKUP($B805,'Draft List'!$D$4:$AC$2598,AX$3,FALSE),"")</f>
        <v>#N/A</v>
      </c>
      <c r="AY805" t="e">
        <f>IF(VLOOKUP($B805,'Draft List'!$D$4:$AC$2598,AY$3,FALSE)&lt;&gt;0,VLOOKUP($B805,'Draft List'!$D$4:$AC$2598,AY$3,FALSE),"")</f>
        <v>#N/A</v>
      </c>
      <c r="AZ805" t="e">
        <f>IF(VLOOKUP($B805,'Draft List'!$D$4:$AC$2598,AZ$3,FALSE)&lt;&gt;0,VLOOKUP($B805,'Draft List'!$D$4:$AC$2598,AZ$3,FALSE),"")</f>
        <v>#N/A</v>
      </c>
      <c r="BA805" t="e">
        <f>IF(VLOOKUP($B805,'Draft List'!$D$4:$AC$2598,BA$3,FALSE)&lt;&gt;0,VLOOKUP($B805,'Draft List'!$D$4:$AC$2598,BA$3,FALSE),"")</f>
        <v>#N/A</v>
      </c>
    </row>
    <row r="806" spans="1:53" hidden="1" x14ac:dyDescent="0.25">
      <c r="A806" t="str">
        <f t="shared" si="96"/>
        <v>RPEugene Curtis23</v>
      </c>
      <c r="B806" t="e">
        <f>VLOOKUP($A806,draft_listing_batters_stats!$A$1:$B$1324,2,FALSE)</f>
        <v>#N/A</v>
      </c>
      <c r="C806" s="1" t="s">
        <v>885</v>
      </c>
      <c r="D806" s="1" t="s">
        <v>591</v>
      </c>
      <c r="E806" s="1" t="s">
        <v>555</v>
      </c>
      <c r="F806" s="1">
        <v>23</v>
      </c>
      <c r="G806" s="1" t="s">
        <v>44</v>
      </c>
      <c r="H806" s="1" t="s">
        <v>44</v>
      </c>
      <c r="I806" s="1" t="s">
        <v>54</v>
      </c>
      <c r="J806" s="24" t="s">
        <v>54</v>
      </c>
      <c r="K806" s="1" t="s">
        <v>47</v>
      </c>
      <c r="L806" s="24" t="s">
        <v>46</v>
      </c>
      <c r="M806" s="1">
        <v>1</v>
      </c>
      <c r="N806" s="1">
        <v>2</v>
      </c>
      <c r="O806" s="1">
        <v>1</v>
      </c>
      <c r="P806" s="1">
        <v>3</v>
      </c>
      <c r="Q806" s="24">
        <v>1</v>
      </c>
      <c r="R806" s="1">
        <v>1</v>
      </c>
      <c r="S806" s="1">
        <v>2</v>
      </c>
      <c r="T806" s="1">
        <v>2</v>
      </c>
      <c r="U806" s="1">
        <v>4</v>
      </c>
      <c r="V806" s="24">
        <v>1</v>
      </c>
      <c r="W806" s="1">
        <v>7</v>
      </c>
      <c r="X806" s="1">
        <v>9</v>
      </c>
      <c r="Y806" s="24">
        <v>1</v>
      </c>
      <c r="Z806" s="1" t="s">
        <v>48</v>
      </c>
      <c r="AA806" s="1" t="s">
        <v>48</v>
      </c>
      <c r="AB806" s="1" t="s">
        <v>48</v>
      </c>
      <c r="AC806" s="1" t="s">
        <v>48</v>
      </c>
      <c r="AD806" s="1" t="s">
        <v>48</v>
      </c>
      <c r="AE806" s="1" t="s">
        <v>48</v>
      </c>
      <c r="AF806" s="1" t="s">
        <v>48</v>
      </c>
      <c r="AG806" s="24" t="s">
        <v>48</v>
      </c>
      <c r="AH806" s="1">
        <v>1</v>
      </c>
      <c r="AI806" s="1">
        <v>1</v>
      </c>
      <c r="AJ806" s="24">
        <v>1</v>
      </c>
      <c r="AK806" s="36" t="s">
        <v>48</v>
      </c>
      <c r="AL806" s="9">
        <f t="shared" si="97"/>
        <v>-1.8538643701897062</v>
      </c>
      <c r="AM806" s="9">
        <f t="shared" si="98"/>
        <v>-1.681093326156224</v>
      </c>
      <c r="AN806">
        <f t="shared" si="99"/>
        <v>0</v>
      </c>
      <c r="AO806" s="6">
        <f t="shared" si="100"/>
        <v>0</v>
      </c>
      <c r="AP806" s="9">
        <f>($AL$3*AL806+$AM$3*AM806+$AN$3*AN806+$AO$3*AO806)+$K$3*VLOOKUP(K806,COND!$A$2:$C$7,2,FALSE)+$L$3*VLOOKUP(L806,COND!$A$2:$C$7,3,FALSE)</f>
        <v>-10.458506350893655</v>
      </c>
      <c r="AQ806" s="28">
        <f t="shared" si="101"/>
        <v>-1.0764785300832322</v>
      </c>
      <c r="AR806" t="str">
        <f t="shared" si="102"/>
        <v>DH</v>
      </c>
      <c r="AS806">
        <v>700</v>
      </c>
      <c r="AT806">
        <v>802</v>
      </c>
      <c r="AV806" t="str">
        <f t="shared" si="103"/>
        <v>Unlikely</v>
      </c>
      <c r="AX806" t="e">
        <f>IF(VLOOKUP($B806,'Draft List'!$D$4:$AC$2598,AX$3,FALSE)&lt;&gt;0,VLOOKUP($B806,'Draft List'!$D$4:$AC$2598,AX$3,FALSE),"")</f>
        <v>#N/A</v>
      </c>
      <c r="AY806" t="e">
        <f>IF(VLOOKUP($B806,'Draft List'!$D$4:$AC$2598,AY$3,FALSE)&lt;&gt;0,VLOOKUP($B806,'Draft List'!$D$4:$AC$2598,AY$3,FALSE),"")</f>
        <v>#N/A</v>
      </c>
      <c r="AZ806" t="e">
        <f>IF(VLOOKUP($B806,'Draft List'!$D$4:$AC$2598,AZ$3,FALSE)&lt;&gt;0,VLOOKUP($B806,'Draft List'!$D$4:$AC$2598,AZ$3,FALSE),"")</f>
        <v>#N/A</v>
      </c>
      <c r="BA806" t="e">
        <f>IF(VLOOKUP($B806,'Draft List'!$D$4:$AC$2598,BA$3,FALSE)&lt;&gt;0,VLOOKUP($B806,'Draft List'!$D$4:$AC$2598,BA$3,FALSE),"")</f>
        <v>#N/A</v>
      </c>
    </row>
    <row r="807" spans="1:53" hidden="1" x14ac:dyDescent="0.25">
      <c r="A807" t="str">
        <f t="shared" si="96"/>
        <v>RPMike Nelson22</v>
      </c>
      <c r="B807" t="e">
        <f>VLOOKUP($A807,draft_listing_batters_stats!$A$1:$B$1324,2,FALSE)</f>
        <v>#N/A</v>
      </c>
      <c r="C807" s="1" t="s">
        <v>885</v>
      </c>
      <c r="D807" s="1" t="s">
        <v>159</v>
      </c>
      <c r="E807" s="1" t="s">
        <v>141</v>
      </c>
      <c r="F807" s="1">
        <v>22</v>
      </c>
      <c r="G807" s="1" t="s">
        <v>44</v>
      </c>
      <c r="H807" s="1" t="s">
        <v>44</v>
      </c>
      <c r="I807" s="1" t="s">
        <v>54</v>
      </c>
      <c r="J807" s="24" t="s">
        <v>54</v>
      </c>
      <c r="K807" s="1" t="s">
        <v>46</v>
      </c>
      <c r="L807" s="24" t="s">
        <v>46</v>
      </c>
      <c r="M807" s="1">
        <v>1</v>
      </c>
      <c r="N807" s="1">
        <v>2</v>
      </c>
      <c r="O807" s="1">
        <v>1</v>
      </c>
      <c r="P807" s="1">
        <v>1</v>
      </c>
      <c r="Q807" s="24">
        <v>2</v>
      </c>
      <c r="R807" s="1">
        <v>1</v>
      </c>
      <c r="S807" s="1">
        <v>2</v>
      </c>
      <c r="T807" s="1">
        <v>3</v>
      </c>
      <c r="U807" s="1">
        <v>2</v>
      </c>
      <c r="V807" s="24">
        <v>3</v>
      </c>
      <c r="W807" s="1">
        <v>7</v>
      </c>
      <c r="X807" s="1">
        <v>3</v>
      </c>
      <c r="Y807" s="24">
        <v>1</v>
      </c>
      <c r="Z807" s="1" t="s">
        <v>48</v>
      </c>
      <c r="AA807" s="1" t="s">
        <v>48</v>
      </c>
      <c r="AB807" s="1" t="s">
        <v>48</v>
      </c>
      <c r="AC807" s="1" t="s">
        <v>48</v>
      </c>
      <c r="AD807" s="1" t="s">
        <v>48</v>
      </c>
      <c r="AE807" s="1" t="s">
        <v>48</v>
      </c>
      <c r="AF807" s="1" t="s">
        <v>48</v>
      </c>
      <c r="AG807" s="24" t="s">
        <v>48</v>
      </c>
      <c r="AH807" s="1">
        <v>2</v>
      </c>
      <c r="AI807" s="1">
        <v>1</v>
      </c>
      <c r="AJ807" s="24">
        <v>2</v>
      </c>
      <c r="AK807" s="36" t="s">
        <v>881</v>
      </c>
      <c r="AL807" s="9">
        <f t="shared" si="97"/>
        <v>-1.9932671303917848</v>
      </c>
      <c r="AM807" s="9">
        <f t="shared" si="98"/>
        <v>-1.6974182525173176</v>
      </c>
      <c r="AN807">
        <f t="shared" si="99"/>
        <v>0</v>
      </c>
      <c r="AO807" s="6">
        <f t="shared" si="100"/>
        <v>0</v>
      </c>
      <c r="AP807" s="9">
        <f>($AL$3*AL807+$AM$3*AM807+$AN$3*AN807+$AO$3*AO807)+$K$3*VLOOKUP(K807,COND!$A$2:$C$7,2,FALSE)+$L$3*VLOOKUP(L807,COND!$A$2:$C$7,3,FALSE)</f>
        <v>-10.568345743246987</v>
      </c>
      <c r="AQ807" s="28">
        <f t="shared" si="101"/>
        <v>-1.0921390377701397</v>
      </c>
      <c r="AR807" t="str">
        <f t="shared" si="102"/>
        <v>DH</v>
      </c>
      <c r="AS807">
        <v>700</v>
      </c>
      <c r="AT807">
        <v>803</v>
      </c>
      <c r="AV807" t="str">
        <f t="shared" si="103"/>
        <v>Unlikely</v>
      </c>
      <c r="AX807" t="e">
        <f>IF(VLOOKUP($B807,'Draft List'!$D$4:$AC$2598,AX$3,FALSE)&lt;&gt;0,VLOOKUP($B807,'Draft List'!$D$4:$AC$2598,AX$3,FALSE),"")</f>
        <v>#N/A</v>
      </c>
      <c r="AY807" t="e">
        <f>IF(VLOOKUP($B807,'Draft List'!$D$4:$AC$2598,AY$3,FALSE)&lt;&gt;0,VLOOKUP($B807,'Draft List'!$D$4:$AC$2598,AY$3,FALSE),"")</f>
        <v>#N/A</v>
      </c>
      <c r="AZ807" t="e">
        <f>IF(VLOOKUP($B807,'Draft List'!$D$4:$AC$2598,AZ$3,FALSE)&lt;&gt;0,VLOOKUP($B807,'Draft List'!$D$4:$AC$2598,AZ$3,FALSE),"")</f>
        <v>#N/A</v>
      </c>
      <c r="BA807" t="e">
        <f>IF(VLOOKUP($B807,'Draft List'!$D$4:$AC$2598,BA$3,FALSE)&lt;&gt;0,VLOOKUP($B807,'Draft List'!$D$4:$AC$2598,BA$3,FALSE),"")</f>
        <v>#N/A</v>
      </c>
    </row>
    <row r="808" spans="1:53" hidden="1" x14ac:dyDescent="0.25">
      <c r="A808" t="str">
        <f t="shared" si="96"/>
        <v>RPDanny Doyle18</v>
      </c>
      <c r="B808" t="e">
        <f>VLOOKUP($A808,draft_listing_batters_stats!$A$1:$B$1324,2,FALSE)</f>
        <v>#N/A</v>
      </c>
      <c r="C808" s="1" t="s">
        <v>885</v>
      </c>
      <c r="D808" s="1" t="s">
        <v>427</v>
      </c>
      <c r="E808" s="1" t="s">
        <v>870</v>
      </c>
      <c r="F808" s="1">
        <v>18</v>
      </c>
      <c r="G808" s="1" t="s">
        <v>44</v>
      </c>
      <c r="H808" s="1" t="s">
        <v>44</v>
      </c>
      <c r="I808" s="1" t="s">
        <v>54</v>
      </c>
      <c r="J808" s="24" t="s">
        <v>54</v>
      </c>
      <c r="K808" s="1" t="s">
        <v>46</v>
      </c>
      <c r="L808" s="24" t="s">
        <v>51</v>
      </c>
      <c r="M808" s="1">
        <v>1</v>
      </c>
      <c r="N808" s="1">
        <v>2</v>
      </c>
      <c r="O808" s="1">
        <v>1</v>
      </c>
      <c r="P808" s="1">
        <v>1</v>
      </c>
      <c r="Q808" s="24">
        <v>2</v>
      </c>
      <c r="R808" s="1">
        <v>1</v>
      </c>
      <c r="S808" s="1">
        <v>6</v>
      </c>
      <c r="T808" s="1">
        <v>2</v>
      </c>
      <c r="U808" s="1">
        <v>1</v>
      </c>
      <c r="V808" s="24">
        <v>2</v>
      </c>
      <c r="W808" s="1">
        <v>6</v>
      </c>
      <c r="X808" s="1">
        <v>2</v>
      </c>
      <c r="Y808" s="24">
        <v>1</v>
      </c>
      <c r="Z808" s="1" t="s">
        <v>48</v>
      </c>
      <c r="AA808" s="1" t="s">
        <v>48</v>
      </c>
      <c r="AB808" s="1" t="s">
        <v>48</v>
      </c>
      <c r="AC808" s="1" t="s">
        <v>48</v>
      </c>
      <c r="AD808" s="1" t="s">
        <v>48</v>
      </c>
      <c r="AE808" s="1" t="s">
        <v>48</v>
      </c>
      <c r="AF808" s="1" t="s">
        <v>48</v>
      </c>
      <c r="AG808" s="24" t="s">
        <v>48</v>
      </c>
      <c r="AH808" s="1">
        <v>1</v>
      </c>
      <c r="AI808" s="1">
        <v>1</v>
      </c>
      <c r="AJ808" s="24">
        <v>1</v>
      </c>
      <c r="AK808" s="36" t="s">
        <v>961</v>
      </c>
      <c r="AL808" s="9">
        <f t="shared" si="97"/>
        <v>-1.9932671303917848</v>
      </c>
      <c r="AM808" s="9">
        <f t="shared" si="98"/>
        <v>-1.7059661178930696</v>
      </c>
      <c r="AN808">
        <f t="shared" si="99"/>
        <v>0</v>
      </c>
      <c r="AO808" s="6">
        <f t="shared" si="100"/>
        <v>0</v>
      </c>
      <c r="AP808" s="9">
        <f>($AL$3*AL808+$AM$3*AM808+$AN$3*AN808+$AO$3*AO808)+$K$3*VLOOKUP(K808,COND!$A$2:$C$7,2,FALSE)+$L$3*VLOOKUP(L808,COND!$A$2:$C$7,3,FALSE)</f>
        <v>-10.570920127756013</v>
      </c>
      <c r="AQ808" s="28">
        <f t="shared" si="101"/>
        <v>-1.092506084305348</v>
      </c>
      <c r="AR808" t="str">
        <f t="shared" si="102"/>
        <v>DH</v>
      </c>
      <c r="AS808">
        <v>700</v>
      </c>
      <c r="AT808">
        <v>804</v>
      </c>
      <c r="AV808" t="str">
        <f t="shared" si="103"/>
        <v>Unlikely</v>
      </c>
      <c r="AX808" t="e">
        <f>IF(VLOOKUP($B808,'Draft List'!$D$4:$AC$2598,AX$3,FALSE)&lt;&gt;0,VLOOKUP($B808,'Draft List'!$D$4:$AC$2598,AX$3,FALSE),"")</f>
        <v>#N/A</v>
      </c>
      <c r="AY808" t="e">
        <f>IF(VLOOKUP($B808,'Draft List'!$D$4:$AC$2598,AY$3,FALSE)&lt;&gt;0,VLOOKUP($B808,'Draft List'!$D$4:$AC$2598,AY$3,FALSE),"")</f>
        <v>#N/A</v>
      </c>
      <c r="AZ808" t="e">
        <f>IF(VLOOKUP($B808,'Draft List'!$D$4:$AC$2598,AZ$3,FALSE)&lt;&gt;0,VLOOKUP($B808,'Draft List'!$D$4:$AC$2598,AZ$3,FALSE),"")</f>
        <v>#N/A</v>
      </c>
      <c r="BA808" t="e">
        <f>IF(VLOOKUP($B808,'Draft List'!$D$4:$AC$2598,BA$3,FALSE)&lt;&gt;0,VLOOKUP($B808,'Draft List'!$D$4:$AC$2598,BA$3,FALSE),"")</f>
        <v>#N/A</v>
      </c>
    </row>
    <row r="809" spans="1:53" hidden="1" x14ac:dyDescent="0.25">
      <c r="A809" t="str">
        <f t="shared" si="96"/>
        <v>RPRoy Mayes18</v>
      </c>
      <c r="B809" t="e">
        <f>VLOOKUP($A809,draft_listing_batters_stats!$A$1:$B$1324,2,FALSE)</f>
        <v>#N/A</v>
      </c>
      <c r="C809" s="1" t="s">
        <v>885</v>
      </c>
      <c r="D809" s="1" t="s">
        <v>374</v>
      </c>
      <c r="E809" s="1" t="s">
        <v>1419</v>
      </c>
      <c r="F809" s="1">
        <v>18</v>
      </c>
      <c r="G809" s="1" t="s">
        <v>58</v>
      </c>
      <c r="H809" s="1" t="s">
        <v>58</v>
      </c>
      <c r="I809" s="1" t="s">
        <v>54</v>
      </c>
      <c r="J809" s="24" t="s">
        <v>54</v>
      </c>
      <c r="K809" s="1" t="s">
        <v>47</v>
      </c>
      <c r="L809" s="24" t="s">
        <v>47</v>
      </c>
      <c r="M809" s="1">
        <v>1</v>
      </c>
      <c r="N809" s="1">
        <v>1</v>
      </c>
      <c r="O809" s="1">
        <v>1</v>
      </c>
      <c r="P809" s="1">
        <v>1</v>
      </c>
      <c r="Q809" s="24">
        <v>1</v>
      </c>
      <c r="R809" s="1">
        <v>1</v>
      </c>
      <c r="S809" s="1">
        <v>4</v>
      </c>
      <c r="T809" s="1">
        <v>3</v>
      </c>
      <c r="U809" s="1">
        <v>1</v>
      </c>
      <c r="V809" s="24">
        <v>3</v>
      </c>
      <c r="W809" s="1">
        <v>6</v>
      </c>
      <c r="X809" s="1">
        <v>1</v>
      </c>
      <c r="Y809" s="24">
        <v>1</v>
      </c>
      <c r="Z809" s="1" t="s">
        <v>48</v>
      </c>
      <c r="AA809" s="1" t="s">
        <v>48</v>
      </c>
      <c r="AB809" s="1" t="s">
        <v>48</v>
      </c>
      <c r="AC809" s="1" t="s">
        <v>48</v>
      </c>
      <c r="AD809" s="1" t="s">
        <v>48</v>
      </c>
      <c r="AE809" s="1" t="s">
        <v>48</v>
      </c>
      <c r="AF809" s="1" t="s">
        <v>48</v>
      </c>
      <c r="AG809" s="24" t="s">
        <v>48</v>
      </c>
      <c r="AH809" s="1">
        <v>1</v>
      </c>
      <c r="AI809" s="1">
        <v>1</v>
      </c>
      <c r="AJ809" s="24">
        <v>2</v>
      </c>
      <c r="AK809" s="36" t="s">
        <v>854</v>
      </c>
      <c r="AL809" s="9">
        <f t="shared" si="97"/>
        <v>-2.0843433498275723</v>
      </c>
      <c r="AM809" s="9">
        <f t="shared" si="98"/>
        <v>-1.6850080432894918</v>
      </c>
      <c r="AN809">
        <f t="shared" si="99"/>
        <v>0</v>
      </c>
      <c r="AO809" s="6">
        <f t="shared" si="100"/>
        <v>0</v>
      </c>
      <c r="AP809" s="9">
        <f>($AL$3*AL809+$AM$3*AM809+$AN$3*AN809+$AO$3*AO809)+$K$3*VLOOKUP(K809,COND!$A$2:$C$7,2,FALSE)+$L$3*VLOOKUP(L809,COND!$A$2:$C$7,3,FALSE)</f>
        <v>-10.62853085445666</v>
      </c>
      <c r="AQ809" s="28">
        <f t="shared" si="101"/>
        <v>-1.1007200156556012</v>
      </c>
      <c r="AR809" t="str">
        <f t="shared" si="102"/>
        <v>DH</v>
      </c>
      <c r="AS809">
        <v>700</v>
      </c>
      <c r="AT809">
        <v>805</v>
      </c>
      <c r="AV809" t="str">
        <f t="shared" si="103"/>
        <v>Unlikely</v>
      </c>
      <c r="AX809" t="e">
        <f>IF(VLOOKUP($B809,'Draft List'!$D$4:$AC$2598,AX$3,FALSE)&lt;&gt;0,VLOOKUP($B809,'Draft List'!$D$4:$AC$2598,AX$3,FALSE),"")</f>
        <v>#N/A</v>
      </c>
      <c r="AY809" t="e">
        <f>IF(VLOOKUP($B809,'Draft List'!$D$4:$AC$2598,AY$3,FALSE)&lt;&gt;0,VLOOKUP($B809,'Draft List'!$D$4:$AC$2598,AY$3,FALSE),"")</f>
        <v>#N/A</v>
      </c>
      <c r="AZ809" t="e">
        <f>IF(VLOOKUP($B809,'Draft List'!$D$4:$AC$2598,AZ$3,FALSE)&lt;&gt;0,VLOOKUP($B809,'Draft List'!$D$4:$AC$2598,AZ$3,FALSE),"")</f>
        <v>#N/A</v>
      </c>
      <c r="BA809" t="e">
        <f>IF(VLOOKUP($B809,'Draft List'!$D$4:$AC$2598,BA$3,FALSE)&lt;&gt;0,VLOOKUP($B809,'Draft List'!$D$4:$AC$2598,BA$3,FALSE),"")</f>
        <v>#N/A</v>
      </c>
    </row>
    <row r="810" spans="1:53" hidden="1" x14ac:dyDescent="0.25">
      <c r="A810" t="str">
        <f t="shared" si="96"/>
        <v>RPPaul Towns23</v>
      </c>
      <c r="B810" t="e">
        <f>VLOOKUP($A810,draft_listing_batters_stats!$A$1:$B$1324,2,FALSE)</f>
        <v>#N/A</v>
      </c>
      <c r="C810" s="1" t="s">
        <v>885</v>
      </c>
      <c r="D810" s="1" t="s">
        <v>199</v>
      </c>
      <c r="E810" s="1" t="s">
        <v>1701</v>
      </c>
      <c r="F810" s="1">
        <v>23</v>
      </c>
      <c r="G810" s="1" t="s">
        <v>68</v>
      </c>
      <c r="H810" s="1" t="s">
        <v>58</v>
      </c>
      <c r="I810" s="1" t="s">
        <v>54</v>
      </c>
      <c r="J810" s="24" t="s">
        <v>54</v>
      </c>
      <c r="K810" s="1" t="s">
        <v>46</v>
      </c>
      <c r="L810" s="24" t="s">
        <v>51</v>
      </c>
      <c r="M810" s="1">
        <v>1</v>
      </c>
      <c r="N810" s="1">
        <v>1</v>
      </c>
      <c r="O810" s="1">
        <v>1</v>
      </c>
      <c r="P810" s="1">
        <v>1</v>
      </c>
      <c r="Q810" s="24">
        <v>1</v>
      </c>
      <c r="R810" s="1">
        <v>2</v>
      </c>
      <c r="S810" s="1">
        <v>2</v>
      </c>
      <c r="T810" s="1">
        <v>1</v>
      </c>
      <c r="U810" s="1">
        <v>1</v>
      </c>
      <c r="V810" s="24">
        <v>1</v>
      </c>
      <c r="W810" s="1">
        <v>6</v>
      </c>
      <c r="X810" s="1">
        <v>2</v>
      </c>
      <c r="Y810" s="24">
        <v>1</v>
      </c>
      <c r="Z810" s="1" t="s">
        <v>48</v>
      </c>
      <c r="AA810" s="1" t="s">
        <v>48</v>
      </c>
      <c r="AB810" s="1" t="s">
        <v>48</v>
      </c>
      <c r="AC810" s="1" t="s">
        <v>48</v>
      </c>
      <c r="AD810" s="1" t="s">
        <v>48</v>
      </c>
      <c r="AE810" s="1" t="s">
        <v>48</v>
      </c>
      <c r="AF810" s="1" t="s">
        <v>48</v>
      </c>
      <c r="AG810" s="24" t="s">
        <v>48</v>
      </c>
      <c r="AH810" s="1">
        <v>3</v>
      </c>
      <c r="AI810" s="1">
        <v>1</v>
      </c>
      <c r="AJ810" s="24">
        <v>1</v>
      </c>
      <c r="AK810" s="36" t="s">
        <v>1047</v>
      </c>
      <c r="AL810" s="9">
        <f t="shared" si="97"/>
        <v>-2.0843433498275723</v>
      </c>
      <c r="AM810" s="9">
        <f t="shared" si="98"/>
        <v>-1.7107276340061941</v>
      </c>
      <c r="AN810">
        <f t="shared" si="99"/>
        <v>0</v>
      </c>
      <c r="AO810" s="6">
        <f t="shared" si="100"/>
        <v>0</v>
      </c>
      <c r="AP810" s="9">
        <f>($AL$3*AL810+$AM$3*AM810+$AN$3*AN810+$AO$3*AO810)+$K$3*VLOOKUP(K810,COND!$A$2:$C$7,2,FALSE)+$L$3*VLOOKUP(L810,COND!$A$2:$C$7,3,FALSE)</f>
        <v>-10.63716594305709</v>
      </c>
      <c r="AQ810" s="28">
        <f t="shared" si="101"/>
        <v>-1.1019511757021641</v>
      </c>
      <c r="AR810" t="str">
        <f t="shared" si="102"/>
        <v>DH</v>
      </c>
      <c r="AS810">
        <v>700</v>
      </c>
      <c r="AT810">
        <v>806</v>
      </c>
      <c r="AV810" t="str">
        <f t="shared" si="103"/>
        <v>Unlikely</v>
      </c>
      <c r="AX810" t="e">
        <f>IF(VLOOKUP($B810,'Draft List'!$D$4:$AC$2598,AX$3,FALSE)&lt;&gt;0,VLOOKUP($B810,'Draft List'!$D$4:$AC$2598,AX$3,FALSE),"")</f>
        <v>#N/A</v>
      </c>
      <c r="AY810" t="e">
        <f>IF(VLOOKUP($B810,'Draft List'!$D$4:$AC$2598,AY$3,FALSE)&lt;&gt;0,VLOOKUP($B810,'Draft List'!$D$4:$AC$2598,AY$3,FALSE),"")</f>
        <v>#N/A</v>
      </c>
      <c r="AZ810" t="e">
        <f>IF(VLOOKUP($B810,'Draft List'!$D$4:$AC$2598,AZ$3,FALSE)&lt;&gt;0,VLOOKUP($B810,'Draft List'!$D$4:$AC$2598,AZ$3,FALSE),"")</f>
        <v>#N/A</v>
      </c>
      <c r="BA810" t="e">
        <f>IF(VLOOKUP($B810,'Draft List'!$D$4:$AC$2598,BA$3,FALSE)&lt;&gt;0,VLOOKUP($B810,'Draft List'!$D$4:$AC$2598,BA$3,FALSE),"")</f>
        <v>#N/A</v>
      </c>
    </row>
    <row r="811" spans="1:53" hidden="1" x14ac:dyDescent="0.25">
      <c r="A811" t="str">
        <f t="shared" si="96"/>
        <v>RPCurt Alvarado22</v>
      </c>
      <c r="B811" t="e">
        <f>VLOOKUP($A811,draft_listing_batters_stats!$A$1:$B$1324,2,FALSE)</f>
        <v>#N/A</v>
      </c>
      <c r="C811" s="1" t="s">
        <v>885</v>
      </c>
      <c r="D811" s="1" t="s">
        <v>221</v>
      </c>
      <c r="E811" s="1" t="s">
        <v>1004</v>
      </c>
      <c r="F811" s="1">
        <v>22</v>
      </c>
      <c r="G811" s="1" t="s">
        <v>58</v>
      </c>
      <c r="H811" s="1" t="s">
        <v>44</v>
      </c>
      <c r="I811" s="1" t="s">
        <v>54</v>
      </c>
      <c r="J811" s="24" t="s">
        <v>54</v>
      </c>
      <c r="K811" s="1" t="s">
        <v>51</v>
      </c>
      <c r="L811" s="24" t="s">
        <v>46</v>
      </c>
      <c r="M811" s="1">
        <v>1</v>
      </c>
      <c r="N811" s="1">
        <v>3</v>
      </c>
      <c r="O811" s="1">
        <v>1</v>
      </c>
      <c r="P811" s="1">
        <v>1</v>
      </c>
      <c r="Q811" s="24">
        <v>1</v>
      </c>
      <c r="R811" s="1">
        <v>1</v>
      </c>
      <c r="S811" s="1">
        <v>3</v>
      </c>
      <c r="T811" s="1">
        <v>2</v>
      </c>
      <c r="U811" s="1">
        <v>3</v>
      </c>
      <c r="V811" s="24">
        <v>1</v>
      </c>
      <c r="W811" s="1">
        <v>5</v>
      </c>
      <c r="X811" s="1">
        <v>1</v>
      </c>
      <c r="Y811" s="24">
        <v>1</v>
      </c>
      <c r="Z811" s="1" t="s">
        <v>48</v>
      </c>
      <c r="AA811" s="1" t="s">
        <v>48</v>
      </c>
      <c r="AB811" s="1" t="s">
        <v>48</v>
      </c>
      <c r="AC811" s="1" t="s">
        <v>48</v>
      </c>
      <c r="AD811" s="1" t="s">
        <v>48</v>
      </c>
      <c r="AE811" s="1" t="s">
        <v>48</v>
      </c>
      <c r="AF811" s="1" t="s">
        <v>48</v>
      </c>
      <c r="AG811" s="24" t="s">
        <v>48</v>
      </c>
      <c r="AH811" s="1">
        <v>2</v>
      </c>
      <c r="AI811" s="1">
        <v>1</v>
      </c>
      <c r="AJ811" s="24">
        <v>4</v>
      </c>
      <c r="AK811" s="36" t="s">
        <v>993</v>
      </c>
      <c r="AL811" s="9">
        <f t="shared" si="97"/>
        <v>-1.9822235905901651</v>
      </c>
      <c r="AM811" s="9">
        <f t="shared" si="98"/>
        <v>-1.7197429965471014</v>
      </c>
      <c r="AN811">
        <f t="shared" si="99"/>
        <v>0</v>
      </c>
      <c r="AO811" s="6">
        <f t="shared" si="100"/>
        <v>0</v>
      </c>
      <c r="AP811" s="9">
        <f>($AL$3*AL811+$AM$3*AM811+$AN$3*AN811+$AO$3*AO811)+$K$3*VLOOKUP(K811,COND!$A$2:$C$7,2,FALSE)+$L$3*VLOOKUP(L811,COND!$A$2:$C$7,3,FALSE)</f>
        <v>-10.735138317624235</v>
      </c>
      <c r="AQ811" s="28">
        <f t="shared" si="101"/>
        <v>-1.115919726439206</v>
      </c>
      <c r="AR811" t="str">
        <f t="shared" si="102"/>
        <v>DH</v>
      </c>
      <c r="AS811">
        <v>700</v>
      </c>
      <c r="AT811">
        <v>807</v>
      </c>
      <c r="AV811" t="str">
        <f t="shared" si="103"/>
        <v>Unlikely</v>
      </c>
      <c r="AX811" t="e">
        <f>IF(VLOOKUP($B811,'Draft List'!$D$4:$AC$2598,AX$3,FALSE)&lt;&gt;0,VLOOKUP($B811,'Draft List'!$D$4:$AC$2598,AX$3,FALSE),"")</f>
        <v>#N/A</v>
      </c>
      <c r="AY811" t="e">
        <f>IF(VLOOKUP($B811,'Draft List'!$D$4:$AC$2598,AY$3,FALSE)&lt;&gt;0,VLOOKUP($B811,'Draft List'!$D$4:$AC$2598,AY$3,FALSE),"")</f>
        <v>#N/A</v>
      </c>
      <c r="AZ811" t="e">
        <f>IF(VLOOKUP($B811,'Draft List'!$D$4:$AC$2598,AZ$3,FALSE)&lt;&gt;0,VLOOKUP($B811,'Draft List'!$D$4:$AC$2598,AZ$3,FALSE),"")</f>
        <v>#N/A</v>
      </c>
      <c r="BA811" t="e">
        <f>IF(VLOOKUP($B811,'Draft List'!$D$4:$AC$2598,BA$3,FALSE)&lt;&gt;0,VLOOKUP($B811,'Draft List'!$D$4:$AC$2598,BA$3,FALSE),"")</f>
        <v>#N/A</v>
      </c>
    </row>
    <row r="812" spans="1:53" hidden="1" x14ac:dyDescent="0.25">
      <c r="A812" t="str">
        <f t="shared" si="96"/>
        <v>RPXavier Pérez18</v>
      </c>
      <c r="B812" t="e">
        <f>VLOOKUP($A812,draft_listing_batters_stats!$A$1:$B$1324,2,FALSE)</f>
        <v>#N/A</v>
      </c>
      <c r="C812" s="1" t="s">
        <v>885</v>
      </c>
      <c r="D812" s="1" t="s">
        <v>714</v>
      </c>
      <c r="E812" s="1" t="s">
        <v>175</v>
      </c>
      <c r="F812" s="1">
        <v>18</v>
      </c>
      <c r="G812" s="1" t="s">
        <v>58</v>
      </c>
      <c r="H812" s="1" t="s">
        <v>58</v>
      </c>
      <c r="I812" s="1" t="s">
        <v>54</v>
      </c>
      <c r="J812" s="24" t="s">
        <v>54</v>
      </c>
      <c r="K812" s="1" t="s">
        <v>46</v>
      </c>
      <c r="L812" s="24" t="s">
        <v>46</v>
      </c>
      <c r="M812" s="1">
        <v>1</v>
      </c>
      <c r="N812" s="1">
        <v>1</v>
      </c>
      <c r="O812" s="1">
        <v>1</v>
      </c>
      <c r="P812" s="1">
        <v>1</v>
      </c>
      <c r="Q812" s="24">
        <v>1</v>
      </c>
      <c r="R812" s="1">
        <v>1</v>
      </c>
      <c r="S812" s="1">
        <v>3</v>
      </c>
      <c r="T812" s="1">
        <v>1</v>
      </c>
      <c r="U812" s="1">
        <v>4</v>
      </c>
      <c r="V812" s="24">
        <v>1</v>
      </c>
      <c r="W812" s="1">
        <v>6</v>
      </c>
      <c r="X812" s="1">
        <v>6</v>
      </c>
      <c r="Y812" s="24">
        <v>1</v>
      </c>
      <c r="Z812" s="1" t="s">
        <v>48</v>
      </c>
      <c r="AA812" s="1" t="s">
        <v>48</v>
      </c>
      <c r="AB812" s="1" t="s">
        <v>48</v>
      </c>
      <c r="AC812" s="1" t="s">
        <v>48</v>
      </c>
      <c r="AD812" s="1" t="s">
        <v>48</v>
      </c>
      <c r="AE812" s="1" t="s">
        <v>48</v>
      </c>
      <c r="AF812" s="1" t="s">
        <v>48</v>
      </c>
      <c r="AG812" s="24" t="s">
        <v>48</v>
      </c>
      <c r="AH812" s="1">
        <v>1</v>
      </c>
      <c r="AI812" s="1">
        <v>2</v>
      </c>
      <c r="AJ812" s="24">
        <v>1</v>
      </c>
      <c r="AK812" s="36" t="s">
        <v>826</v>
      </c>
      <c r="AL812" s="9">
        <f t="shared" si="97"/>
        <v>-2.0843433498275723</v>
      </c>
      <c r="AM812" s="9">
        <f t="shared" si="98"/>
        <v>-1.713094940561422</v>
      </c>
      <c r="AN812">
        <f t="shared" si="99"/>
        <v>0</v>
      </c>
      <c r="AO812" s="6">
        <f t="shared" si="100"/>
        <v>0</v>
      </c>
      <c r="AP812" s="9">
        <f>($AL$3*AL812+$AM$3*AM812+$AN$3*AN812+$AO$3*AO812)+$K$3*VLOOKUP(K812,COND!$A$2:$C$7,2,FALSE)+$L$3*VLOOKUP(L812,COND!$A$2:$C$7,3,FALSE)</f>
        <v>-10.76557362171982</v>
      </c>
      <c r="AQ812" s="28">
        <f t="shared" si="101"/>
        <v>-1.1202590832358008</v>
      </c>
      <c r="AR812" t="str">
        <f t="shared" si="102"/>
        <v>DH</v>
      </c>
      <c r="AS812">
        <v>700</v>
      </c>
      <c r="AT812">
        <v>808</v>
      </c>
      <c r="AV812" t="str">
        <f t="shared" si="103"/>
        <v>Unlikely</v>
      </c>
      <c r="AX812" t="e">
        <f>IF(VLOOKUP($B812,'Draft List'!$D$4:$AC$2598,AX$3,FALSE)&lt;&gt;0,VLOOKUP($B812,'Draft List'!$D$4:$AC$2598,AX$3,FALSE),"")</f>
        <v>#N/A</v>
      </c>
      <c r="AY812" t="e">
        <f>IF(VLOOKUP($B812,'Draft List'!$D$4:$AC$2598,AY$3,FALSE)&lt;&gt;0,VLOOKUP($B812,'Draft List'!$D$4:$AC$2598,AY$3,FALSE),"")</f>
        <v>#N/A</v>
      </c>
      <c r="AZ812" t="e">
        <f>IF(VLOOKUP($B812,'Draft List'!$D$4:$AC$2598,AZ$3,FALSE)&lt;&gt;0,VLOOKUP($B812,'Draft List'!$D$4:$AC$2598,AZ$3,FALSE),"")</f>
        <v>#N/A</v>
      </c>
      <c r="BA812" t="e">
        <f>IF(VLOOKUP($B812,'Draft List'!$D$4:$AC$2598,BA$3,FALSE)&lt;&gt;0,VLOOKUP($B812,'Draft List'!$D$4:$AC$2598,BA$3,FALSE),"")</f>
        <v>#N/A</v>
      </c>
    </row>
    <row r="813" spans="1:53" hidden="1" x14ac:dyDescent="0.25">
      <c r="A813" t="str">
        <f t="shared" si="96"/>
        <v>RPLeonard Hatfield18</v>
      </c>
      <c r="B813" t="e">
        <f>VLOOKUP($A813,draft_listing_batters_stats!$A$1:$B$1324,2,FALSE)</f>
        <v>#N/A</v>
      </c>
      <c r="C813" s="1" t="s">
        <v>885</v>
      </c>
      <c r="D813" s="1" t="s">
        <v>503</v>
      </c>
      <c r="E813" s="1" t="s">
        <v>1232</v>
      </c>
      <c r="F813" s="1">
        <v>18</v>
      </c>
      <c r="G813" s="1" t="s">
        <v>44</v>
      </c>
      <c r="H813" s="1" t="s">
        <v>44</v>
      </c>
      <c r="I813" s="1" t="s">
        <v>54</v>
      </c>
      <c r="J813" s="24" t="s">
        <v>54</v>
      </c>
      <c r="K813" s="1" t="s">
        <v>46</v>
      </c>
      <c r="L813" s="24" t="s">
        <v>46</v>
      </c>
      <c r="M813" s="1">
        <v>1</v>
      </c>
      <c r="N813" s="1">
        <v>1</v>
      </c>
      <c r="O813" s="1">
        <v>1</v>
      </c>
      <c r="P813" s="1">
        <v>1</v>
      </c>
      <c r="Q813" s="24">
        <v>1</v>
      </c>
      <c r="R813" s="1">
        <v>1</v>
      </c>
      <c r="S813" s="1">
        <v>5</v>
      </c>
      <c r="T813" s="1">
        <v>3</v>
      </c>
      <c r="U813" s="1">
        <v>1</v>
      </c>
      <c r="V813" s="24">
        <v>1</v>
      </c>
      <c r="W813" s="1">
        <v>5</v>
      </c>
      <c r="X813" s="1">
        <v>1</v>
      </c>
      <c r="Y813" s="24">
        <v>1</v>
      </c>
      <c r="Z813" s="1" t="s">
        <v>48</v>
      </c>
      <c r="AA813" s="1" t="s">
        <v>48</v>
      </c>
      <c r="AB813" s="1" t="s">
        <v>48</v>
      </c>
      <c r="AC813" s="1" t="s">
        <v>48</v>
      </c>
      <c r="AD813" s="1" t="s">
        <v>48</v>
      </c>
      <c r="AE813" s="1" t="s">
        <v>48</v>
      </c>
      <c r="AF813" s="1" t="s">
        <v>48</v>
      </c>
      <c r="AG813" s="24" t="s">
        <v>48</v>
      </c>
      <c r="AH813" s="1">
        <v>1</v>
      </c>
      <c r="AI813" s="1">
        <v>1</v>
      </c>
      <c r="AJ813" s="24">
        <v>1</v>
      </c>
      <c r="AK813" s="36" t="s">
        <v>839</v>
      </c>
      <c r="AL813" s="9">
        <f t="shared" si="97"/>
        <v>-2.0843433498275723</v>
      </c>
      <c r="AM813" s="9">
        <f t="shared" si="98"/>
        <v>-1.7139808433049553</v>
      </c>
      <c r="AN813">
        <f t="shared" si="99"/>
        <v>0</v>
      </c>
      <c r="AO813" s="6">
        <f t="shared" si="100"/>
        <v>0</v>
      </c>
      <c r="AP813" s="9">
        <f>($AL$3*AL813+$AM$3*AM813+$AN$3*AN813+$AO$3*AO813)+$K$3*VLOOKUP(K813,COND!$A$2:$C$7,2,FALSE)+$L$3*VLOOKUP(L813,COND!$A$2:$C$7,3,FALSE)</f>
        <v>-10.776204454642222</v>
      </c>
      <c r="AQ813" s="28">
        <f t="shared" si="101"/>
        <v>-1.1217747893693886</v>
      </c>
      <c r="AR813" t="str">
        <f t="shared" si="102"/>
        <v>DH</v>
      </c>
      <c r="AS813">
        <v>700</v>
      </c>
      <c r="AT813">
        <v>809</v>
      </c>
      <c r="AV813" t="str">
        <f t="shared" si="103"/>
        <v>Unlikely</v>
      </c>
      <c r="AX813" t="e">
        <f>IF(VLOOKUP($B813,'Draft List'!$D$4:$AC$2598,AX$3,FALSE)&lt;&gt;0,VLOOKUP($B813,'Draft List'!$D$4:$AC$2598,AX$3,FALSE),"")</f>
        <v>#N/A</v>
      </c>
      <c r="AY813" t="e">
        <f>IF(VLOOKUP($B813,'Draft List'!$D$4:$AC$2598,AY$3,FALSE)&lt;&gt;0,VLOOKUP($B813,'Draft List'!$D$4:$AC$2598,AY$3,FALSE),"")</f>
        <v>#N/A</v>
      </c>
      <c r="AZ813" t="e">
        <f>IF(VLOOKUP($B813,'Draft List'!$D$4:$AC$2598,AZ$3,FALSE)&lt;&gt;0,VLOOKUP($B813,'Draft List'!$D$4:$AC$2598,AZ$3,FALSE),"")</f>
        <v>#N/A</v>
      </c>
      <c r="BA813" t="e">
        <f>IF(VLOOKUP($B813,'Draft List'!$D$4:$AC$2598,BA$3,FALSE)&lt;&gt;0,VLOOKUP($B813,'Draft List'!$D$4:$AC$2598,BA$3,FALSE),"")</f>
        <v>#N/A</v>
      </c>
    </row>
    <row r="814" spans="1:53" hidden="1" x14ac:dyDescent="0.25">
      <c r="A814" t="str">
        <f t="shared" si="96"/>
        <v>RPLuhan Murchieson23</v>
      </c>
      <c r="B814" t="e">
        <f>VLOOKUP($A814,draft_listing_batters_stats!$A$1:$B$1324,2,FALSE)</f>
        <v>#N/A</v>
      </c>
      <c r="C814" s="1" t="s">
        <v>885</v>
      </c>
      <c r="D814" s="1" t="s">
        <v>1474</v>
      </c>
      <c r="E814" s="1" t="s">
        <v>1475</v>
      </c>
      <c r="F814" s="1">
        <v>23</v>
      </c>
      <c r="G814" s="1" t="s">
        <v>44</v>
      </c>
      <c r="H814" s="1" t="s">
        <v>44</v>
      </c>
      <c r="I814" s="1" t="s">
        <v>54</v>
      </c>
      <c r="J814" s="24" t="s">
        <v>54</v>
      </c>
      <c r="K814" s="1" t="s">
        <v>47</v>
      </c>
      <c r="L814" s="24" t="s">
        <v>46</v>
      </c>
      <c r="M814" s="1">
        <v>2</v>
      </c>
      <c r="N814" s="1">
        <v>2</v>
      </c>
      <c r="O814" s="1">
        <v>1</v>
      </c>
      <c r="P814" s="1">
        <v>1</v>
      </c>
      <c r="Q814" s="24">
        <v>1</v>
      </c>
      <c r="R814" s="1">
        <v>2</v>
      </c>
      <c r="S814" s="1">
        <v>2</v>
      </c>
      <c r="T814" s="1">
        <v>1</v>
      </c>
      <c r="U814" s="1">
        <v>1</v>
      </c>
      <c r="V814" s="24">
        <v>1</v>
      </c>
      <c r="W814" s="1">
        <v>9</v>
      </c>
      <c r="X814" s="1">
        <v>3</v>
      </c>
      <c r="Y814" s="24">
        <v>1</v>
      </c>
      <c r="Z814" s="1" t="s">
        <v>48</v>
      </c>
      <c r="AA814" s="1" t="s">
        <v>48</v>
      </c>
      <c r="AB814" s="1" t="s">
        <v>48</v>
      </c>
      <c r="AC814" s="1" t="s">
        <v>48</v>
      </c>
      <c r="AD814" s="1" t="s">
        <v>48</v>
      </c>
      <c r="AE814" s="1" t="s">
        <v>48</v>
      </c>
      <c r="AF814" s="1" t="s">
        <v>48</v>
      </c>
      <c r="AG814" s="24" t="s">
        <v>48</v>
      </c>
      <c r="AH814" s="1">
        <v>3</v>
      </c>
      <c r="AI814" s="1">
        <v>2</v>
      </c>
      <c r="AJ814" s="24">
        <v>1</v>
      </c>
      <c r="AK814" s="36" t="s">
        <v>48</v>
      </c>
      <c r="AL814" s="9">
        <f t="shared" si="97"/>
        <v>-1.7107276340061941</v>
      </c>
      <c r="AM814" s="9">
        <f t="shared" si="98"/>
        <v>-1.7107276340061941</v>
      </c>
      <c r="AN814">
        <f t="shared" si="99"/>
        <v>0</v>
      </c>
      <c r="AO814" s="6">
        <f t="shared" si="100"/>
        <v>0</v>
      </c>
      <c r="AP814" s="9">
        <f>($AL$3*AL814+$AM$3*AM814+$AN$3*AN814+$AO$3*AO814)+$K$3*VLOOKUP(K814,COND!$A$2:$C$7,2,FALSE)+$L$3*VLOOKUP(L814,COND!$A$2:$C$7,3,FALSE)</f>
        <v>-10.79980437147495</v>
      </c>
      <c r="AQ814" s="28">
        <f t="shared" si="101"/>
        <v>-1.1251395810989389</v>
      </c>
      <c r="AR814" t="str">
        <f t="shared" si="102"/>
        <v>DH</v>
      </c>
      <c r="AS814">
        <v>700</v>
      </c>
      <c r="AT814">
        <v>810</v>
      </c>
      <c r="AV814" t="str">
        <f t="shared" si="103"/>
        <v>Unlikely</v>
      </c>
      <c r="AX814" t="e">
        <f>IF(VLOOKUP($B814,'Draft List'!$D$4:$AC$2598,AX$3,FALSE)&lt;&gt;0,VLOOKUP($B814,'Draft List'!$D$4:$AC$2598,AX$3,FALSE),"")</f>
        <v>#N/A</v>
      </c>
      <c r="AY814" t="e">
        <f>IF(VLOOKUP($B814,'Draft List'!$D$4:$AC$2598,AY$3,FALSE)&lt;&gt;0,VLOOKUP($B814,'Draft List'!$D$4:$AC$2598,AY$3,FALSE),"")</f>
        <v>#N/A</v>
      </c>
      <c r="AZ814" t="e">
        <f>IF(VLOOKUP($B814,'Draft List'!$D$4:$AC$2598,AZ$3,FALSE)&lt;&gt;0,VLOOKUP($B814,'Draft List'!$D$4:$AC$2598,AZ$3,FALSE),"")</f>
        <v>#N/A</v>
      </c>
      <c r="BA814" t="e">
        <f>IF(VLOOKUP($B814,'Draft List'!$D$4:$AC$2598,BA$3,FALSE)&lt;&gt;0,VLOOKUP($B814,'Draft List'!$D$4:$AC$2598,BA$3,FALSE),"")</f>
        <v>#N/A</v>
      </c>
    </row>
    <row r="815" spans="1:53" hidden="1" x14ac:dyDescent="0.25">
      <c r="A815" t="str">
        <f t="shared" si="96"/>
        <v>RPSergio García23</v>
      </c>
      <c r="B815" t="e">
        <f>VLOOKUP($A815,draft_listing_batters_stats!$A$1:$B$1324,2,FALSE)</f>
        <v>#N/A</v>
      </c>
      <c r="C815" s="1" t="s">
        <v>885</v>
      </c>
      <c r="D815" s="1" t="s">
        <v>516</v>
      </c>
      <c r="E815" s="1" t="s">
        <v>136</v>
      </c>
      <c r="F815" s="1">
        <v>23</v>
      </c>
      <c r="G815" s="1" t="s">
        <v>44</v>
      </c>
      <c r="H815" s="1" t="s">
        <v>44</v>
      </c>
      <c r="I815" s="1" t="s">
        <v>54</v>
      </c>
      <c r="J815" s="24" t="s">
        <v>54</v>
      </c>
      <c r="K815" s="1" t="s">
        <v>47</v>
      </c>
      <c r="L815" s="24" t="s">
        <v>46</v>
      </c>
      <c r="M815" s="1">
        <v>1</v>
      </c>
      <c r="N815" s="1">
        <v>2</v>
      </c>
      <c r="O815" s="1">
        <v>1</v>
      </c>
      <c r="P815" s="1">
        <v>1</v>
      </c>
      <c r="Q815" s="24">
        <v>1</v>
      </c>
      <c r="R815" s="1">
        <v>2</v>
      </c>
      <c r="S815" s="1">
        <v>2</v>
      </c>
      <c r="T815" s="1">
        <v>1</v>
      </c>
      <c r="U815" s="1">
        <v>1</v>
      </c>
      <c r="V815" s="24">
        <v>1</v>
      </c>
      <c r="W815" s="1">
        <v>5</v>
      </c>
      <c r="X815" s="1">
        <v>4</v>
      </c>
      <c r="Y815" s="24">
        <v>1</v>
      </c>
      <c r="Z815" s="1" t="s">
        <v>48</v>
      </c>
      <c r="AA815" s="1" t="s">
        <v>48</v>
      </c>
      <c r="AB815" s="1" t="s">
        <v>48</v>
      </c>
      <c r="AC815" s="1" t="s">
        <v>48</v>
      </c>
      <c r="AD815" s="1" t="s">
        <v>48</v>
      </c>
      <c r="AE815" s="1" t="s">
        <v>48</v>
      </c>
      <c r="AF815" s="1" t="s">
        <v>48</v>
      </c>
      <c r="AG815" s="24" t="s">
        <v>48</v>
      </c>
      <c r="AH815" s="1">
        <v>2</v>
      </c>
      <c r="AI815" s="1">
        <v>1</v>
      </c>
      <c r="AJ815" s="24">
        <v>1</v>
      </c>
      <c r="AK815" s="36" t="s">
        <v>50</v>
      </c>
      <c r="AL815" s="9">
        <f t="shared" si="97"/>
        <v>-2.0332834702088682</v>
      </c>
      <c r="AM815" s="9">
        <f t="shared" si="98"/>
        <v>-1.7107276340061941</v>
      </c>
      <c r="AN815">
        <f t="shared" si="99"/>
        <v>0</v>
      </c>
      <c r="AO815" s="6">
        <f t="shared" si="100"/>
        <v>0</v>
      </c>
      <c r="AP815" s="9">
        <f>($AL$3*AL815+$AM$3*AM815+$AN$3*AN815+$AO$3*AO815)+$K$3*VLOOKUP(K815,COND!$A$2:$C$7,2,FALSE)+$L$3*VLOOKUP(L815,COND!$A$2:$C$7,3,FALSE)</f>
        <v>-10.832059955095216</v>
      </c>
      <c r="AQ815" s="28">
        <f t="shared" si="101"/>
        <v>-1.1297384668393655</v>
      </c>
      <c r="AR815" t="str">
        <f t="shared" si="102"/>
        <v>DH</v>
      </c>
      <c r="AS815">
        <v>700</v>
      </c>
      <c r="AT815">
        <v>811</v>
      </c>
      <c r="AV815" t="str">
        <f t="shared" si="103"/>
        <v>Unlikely</v>
      </c>
      <c r="AX815" t="e">
        <f>IF(VLOOKUP($B815,'Draft List'!$D$4:$AC$2598,AX$3,FALSE)&lt;&gt;0,VLOOKUP($B815,'Draft List'!$D$4:$AC$2598,AX$3,FALSE),"")</f>
        <v>#N/A</v>
      </c>
      <c r="AY815" t="e">
        <f>IF(VLOOKUP($B815,'Draft List'!$D$4:$AC$2598,AY$3,FALSE)&lt;&gt;0,VLOOKUP($B815,'Draft List'!$D$4:$AC$2598,AY$3,FALSE),"")</f>
        <v>#N/A</v>
      </c>
      <c r="AZ815" t="e">
        <f>IF(VLOOKUP($B815,'Draft List'!$D$4:$AC$2598,AZ$3,FALSE)&lt;&gt;0,VLOOKUP($B815,'Draft List'!$D$4:$AC$2598,AZ$3,FALSE),"")</f>
        <v>#N/A</v>
      </c>
      <c r="BA815" t="e">
        <f>IF(VLOOKUP($B815,'Draft List'!$D$4:$AC$2598,BA$3,FALSE)&lt;&gt;0,VLOOKUP($B815,'Draft List'!$D$4:$AC$2598,BA$3,FALSE),"")</f>
        <v>#N/A</v>
      </c>
    </row>
    <row r="816" spans="1:53" hidden="1" x14ac:dyDescent="0.25">
      <c r="A816" t="str">
        <f t="shared" si="96"/>
        <v>CLVincent House23</v>
      </c>
      <c r="B816" t="e">
        <f>VLOOKUP($A816,draft_listing_batters_stats!$A$1:$B$1324,2,FALSE)</f>
        <v>#N/A</v>
      </c>
      <c r="C816" s="1" t="s">
        <v>53</v>
      </c>
      <c r="D816" s="1" t="s">
        <v>176</v>
      </c>
      <c r="E816" s="1" t="s">
        <v>1258</v>
      </c>
      <c r="F816" s="1">
        <v>23</v>
      </c>
      <c r="G816" s="1" t="s">
        <v>58</v>
      </c>
      <c r="H816" s="1" t="s">
        <v>44</v>
      </c>
      <c r="I816" s="1" t="s">
        <v>54</v>
      </c>
      <c r="J816" s="24" t="s">
        <v>54</v>
      </c>
      <c r="K816" s="1" t="s">
        <v>47</v>
      </c>
      <c r="L816" s="24" t="s">
        <v>46</v>
      </c>
      <c r="M816" s="1">
        <v>1</v>
      </c>
      <c r="N816" s="1">
        <v>2</v>
      </c>
      <c r="O816" s="1">
        <v>1</v>
      </c>
      <c r="P816" s="1">
        <v>1</v>
      </c>
      <c r="Q816" s="24">
        <v>1</v>
      </c>
      <c r="R816" s="1">
        <v>2</v>
      </c>
      <c r="S816" s="1">
        <v>2</v>
      </c>
      <c r="T816" s="1">
        <v>1</v>
      </c>
      <c r="U816" s="1">
        <v>1</v>
      </c>
      <c r="V816" s="24">
        <v>1</v>
      </c>
      <c r="W816" s="1">
        <v>7</v>
      </c>
      <c r="X816" s="1">
        <v>2</v>
      </c>
      <c r="Y816" s="24">
        <v>1</v>
      </c>
      <c r="Z816" s="1" t="s">
        <v>48</v>
      </c>
      <c r="AA816" s="1" t="s">
        <v>48</v>
      </c>
      <c r="AB816" s="1" t="s">
        <v>48</v>
      </c>
      <c r="AC816" s="1" t="s">
        <v>48</v>
      </c>
      <c r="AD816" s="1" t="s">
        <v>48</v>
      </c>
      <c r="AE816" s="1" t="s">
        <v>48</v>
      </c>
      <c r="AF816" s="1" t="s">
        <v>48</v>
      </c>
      <c r="AG816" s="24" t="s">
        <v>48</v>
      </c>
      <c r="AH816" s="1">
        <v>2</v>
      </c>
      <c r="AI816" s="1">
        <v>1</v>
      </c>
      <c r="AJ816" s="24">
        <v>1</v>
      </c>
      <c r="AK816" s="36" t="s">
        <v>48</v>
      </c>
      <c r="AL816" s="9">
        <f t="shared" si="97"/>
        <v>-2.0332834702088682</v>
      </c>
      <c r="AM816" s="9">
        <f t="shared" si="98"/>
        <v>-1.7107276340061941</v>
      </c>
      <c r="AN816">
        <f t="shared" si="99"/>
        <v>0</v>
      </c>
      <c r="AO816" s="6">
        <f t="shared" si="100"/>
        <v>0</v>
      </c>
      <c r="AP816" s="9">
        <f>($AL$3*AL816+$AM$3*AM816+$AN$3*AN816+$AO$3*AO816)+$K$3*VLOOKUP(K816,COND!$A$2:$C$7,2,FALSE)+$L$3*VLOOKUP(L816,COND!$A$2:$C$7,3,FALSE)</f>
        <v>-10.832059955095216</v>
      </c>
      <c r="AQ816" s="28">
        <f t="shared" si="101"/>
        <v>-1.1297384668393655</v>
      </c>
      <c r="AR816" t="str">
        <f t="shared" si="102"/>
        <v>DH</v>
      </c>
      <c r="AS816">
        <v>700</v>
      </c>
      <c r="AT816">
        <v>812</v>
      </c>
      <c r="AV816" t="str">
        <f t="shared" si="103"/>
        <v>Unlikely</v>
      </c>
      <c r="AX816" t="e">
        <f>IF(VLOOKUP($B816,'Draft List'!$D$4:$AC$2598,AX$3,FALSE)&lt;&gt;0,VLOOKUP($B816,'Draft List'!$D$4:$AC$2598,AX$3,FALSE),"")</f>
        <v>#N/A</v>
      </c>
      <c r="AY816" t="e">
        <f>IF(VLOOKUP($B816,'Draft List'!$D$4:$AC$2598,AY$3,FALSE)&lt;&gt;0,VLOOKUP($B816,'Draft List'!$D$4:$AC$2598,AY$3,FALSE),"")</f>
        <v>#N/A</v>
      </c>
      <c r="AZ816" t="e">
        <f>IF(VLOOKUP($B816,'Draft List'!$D$4:$AC$2598,AZ$3,FALSE)&lt;&gt;0,VLOOKUP($B816,'Draft List'!$D$4:$AC$2598,AZ$3,FALSE),"")</f>
        <v>#N/A</v>
      </c>
      <c r="BA816" t="e">
        <f>IF(VLOOKUP($B816,'Draft List'!$D$4:$AC$2598,BA$3,FALSE)&lt;&gt;0,VLOOKUP($B816,'Draft List'!$D$4:$AC$2598,BA$3,FALSE),"")</f>
        <v>#N/A</v>
      </c>
    </row>
    <row r="817" spans="1:53" hidden="1" x14ac:dyDescent="0.25">
      <c r="A817" t="str">
        <f t="shared" si="96"/>
        <v>SPGerald Rowe23</v>
      </c>
      <c r="B817" t="e">
        <f>VLOOKUP($A817,draft_listing_batters_stats!$A$1:$B$1324,2,FALSE)</f>
        <v>#N/A</v>
      </c>
      <c r="C817" s="1" t="s">
        <v>25</v>
      </c>
      <c r="D817" s="1" t="s">
        <v>421</v>
      </c>
      <c r="E817" s="1" t="s">
        <v>1611</v>
      </c>
      <c r="F817" s="1">
        <v>23</v>
      </c>
      <c r="G817" s="1" t="s">
        <v>58</v>
      </c>
      <c r="H817" s="1" t="s">
        <v>58</v>
      </c>
      <c r="I817" s="1" t="s">
        <v>54</v>
      </c>
      <c r="J817" s="24" t="s">
        <v>54</v>
      </c>
      <c r="K817" s="1" t="s">
        <v>46</v>
      </c>
      <c r="L817" s="24" t="s">
        <v>47</v>
      </c>
      <c r="M817" s="1">
        <v>1</v>
      </c>
      <c r="N817" s="1">
        <v>2</v>
      </c>
      <c r="O817" s="1">
        <v>1</v>
      </c>
      <c r="P817" s="1">
        <v>1</v>
      </c>
      <c r="Q817" s="24">
        <v>1</v>
      </c>
      <c r="R817" s="1">
        <v>2</v>
      </c>
      <c r="S817" s="1">
        <v>2</v>
      </c>
      <c r="T817" s="1">
        <v>1</v>
      </c>
      <c r="U817" s="1">
        <v>1</v>
      </c>
      <c r="V817" s="24">
        <v>1</v>
      </c>
      <c r="W817" s="1">
        <v>5</v>
      </c>
      <c r="X817" s="1">
        <v>4</v>
      </c>
      <c r="Y817" s="24">
        <v>1</v>
      </c>
      <c r="Z817" s="1" t="s">
        <v>48</v>
      </c>
      <c r="AA817" s="1" t="s">
        <v>48</v>
      </c>
      <c r="AB817" s="1" t="s">
        <v>48</v>
      </c>
      <c r="AC817" s="1" t="s">
        <v>48</v>
      </c>
      <c r="AD817" s="1" t="s">
        <v>48</v>
      </c>
      <c r="AE817" s="1" t="s">
        <v>48</v>
      </c>
      <c r="AF817" s="1" t="s">
        <v>48</v>
      </c>
      <c r="AG817" s="24" t="s">
        <v>48</v>
      </c>
      <c r="AH817" s="1">
        <v>7</v>
      </c>
      <c r="AI817" s="1">
        <v>5</v>
      </c>
      <c r="AJ817" s="24">
        <v>2</v>
      </c>
      <c r="AK817" s="36" t="s">
        <v>48</v>
      </c>
      <c r="AL817" s="9">
        <f t="shared" si="97"/>
        <v>-2.0332834702088682</v>
      </c>
      <c r="AM817" s="9">
        <f t="shared" si="98"/>
        <v>-1.7107276340061941</v>
      </c>
      <c r="AN817">
        <f t="shared" si="99"/>
        <v>0</v>
      </c>
      <c r="AO817" s="6">
        <f t="shared" si="100"/>
        <v>0</v>
      </c>
      <c r="AP817" s="9">
        <f>($AL$3*AL817+$AM$3*AM817+$AN$3*AN817+$AO$3*AO817)+$K$3*VLOOKUP(K817,COND!$A$2:$C$7,2,FALSE)+$L$3*VLOOKUP(L817,COND!$A$2:$C$7,3,FALSE)</f>
        <v>-10.832059955095216</v>
      </c>
      <c r="AQ817" s="28">
        <f t="shared" si="101"/>
        <v>-1.1297384668393655</v>
      </c>
      <c r="AR817" t="str">
        <f t="shared" si="102"/>
        <v>DH</v>
      </c>
      <c r="AS817">
        <v>700</v>
      </c>
      <c r="AT817">
        <v>813</v>
      </c>
      <c r="AV817" t="str">
        <f t="shared" si="103"/>
        <v>Unlikely</v>
      </c>
      <c r="AX817" t="e">
        <f>IF(VLOOKUP($B817,'Draft List'!$D$4:$AC$2598,AX$3,FALSE)&lt;&gt;0,VLOOKUP($B817,'Draft List'!$D$4:$AC$2598,AX$3,FALSE),"")</f>
        <v>#N/A</v>
      </c>
      <c r="AY817" t="e">
        <f>IF(VLOOKUP($B817,'Draft List'!$D$4:$AC$2598,AY$3,FALSE)&lt;&gt;0,VLOOKUP($B817,'Draft List'!$D$4:$AC$2598,AY$3,FALSE),"")</f>
        <v>#N/A</v>
      </c>
      <c r="AZ817" t="e">
        <f>IF(VLOOKUP($B817,'Draft List'!$D$4:$AC$2598,AZ$3,FALSE)&lt;&gt;0,VLOOKUP($B817,'Draft List'!$D$4:$AC$2598,AZ$3,FALSE),"")</f>
        <v>#N/A</v>
      </c>
      <c r="BA817" t="e">
        <f>IF(VLOOKUP($B817,'Draft List'!$D$4:$AC$2598,BA$3,FALSE)&lt;&gt;0,VLOOKUP($B817,'Draft List'!$D$4:$AC$2598,BA$3,FALSE),"")</f>
        <v>#N/A</v>
      </c>
    </row>
    <row r="818" spans="1:53" hidden="1" x14ac:dyDescent="0.25">
      <c r="A818" t="str">
        <f t="shared" si="96"/>
        <v>RPPete Myers21</v>
      </c>
      <c r="B818" t="e">
        <f>VLOOKUP($A818,draft_listing_batters_stats!$A$1:$B$1324,2,FALSE)</f>
        <v>#N/A</v>
      </c>
      <c r="C818" s="1" t="s">
        <v>885</v>
      </c>
      <c r="D818" s="1" t="s">
        <v>1478</v>
      </c>
      <c r="E818" s="1" t="s">
        <v>546</v>
      </c>
      <c r="F818" s="1">
        <v>21</v>
      </c>
      <c r="G818" s="1" t="s">
        <v>44</v>
      </c>
      <c r="H818" s="1" t="s">
        <v>44</v>
      </c>
      <c r="I818" s="1" t="s">
        <v>54</v>
      </c>
      <c r="J818" s="24" t="s">
        <v>54</v>
      </c>
      <c r="K818" s="1" t="s">
        <v>46</v>
      </c>
      <c r="L818" s="24" t="s">
        <v>46</v>
      </c>
      <c r="M818" s="1">
        <v>1</v>
      </c>
      <c r="N818" s="1">
        <v>1</v>
      </c>
      <c r="O818" s="1">
        <v>1</v>
      </c>
      <c r="P818" s="1">
        <v>1</v>
      </c>
      <c r="Q818" s="24">
        <v>1</v>
      </c>
      <c r="R818" s="1">
        <v>2</v>
      </c>
      <c r="S818" s="1">
        <v>1</v>
      </c>
      <c r="T818" s="1">
        <v>1</v>
      </c>
      <c r="U818" s="1">
        <v>1</v>
      </c>
      <c r="V818" s="24">
        <v>2</v>
      </c>
      <c r="W818" s="1">
        <v>3</v>
      </c>
      <c r="X818" s="1">
        <v>1</v>
      </c>
      <c r="Y818" s="24">
        <v>1</v>
      </c>
      <c r="Z818" s="1" t="s">
        <v>48</v>
      </c>
      <c r="AA818" s="1" t="s">
        <v>48</v>
      </c>
      <c r="AB818" s="1" t="s">
        <v>48</v>
      </c>
      <c r="AC818" s="1" t="s">
        <v>48</v>
      </c>
      <c r="AD818" s="1" t="s">
        <v>48</v>
      </c>
      <c r="AE818" s="1" t="s">
        <v>48</v>
      </c>
      <c r="AF818" s="1" t="s">
        <v>48</v>
      </c>
      <c r="AG818" s="24" t="s">
        <v>48</v>
      </c>
      <c r="AH818" s="1">
        <v>2</v>
      </c>
      <c r="AI818" s="1">
        <v>1</v>
      </c>
      <c r="AJ818" s="24">
        <v>1</v>
      </c>
      <c r="AK818" s="36" t="s">
        <v>843</v>
      </c>
      <c r="AL818" s="9">
        <f t="shared" si="97"/>
        <v>-2.0843433498275723</v>
      </c>
      <c r="AM818" s="9">
        <f t="shared" si="98"/>
        <v>-1.7217711738078139</v>
      </c>
      <c r="AN818">
        <f t="shared" si="99"/>
        <v>0</v>
      </c>
      <c r="AO818" s="6">
        <f t="shared" si="100"/>
        <v>0</v>
      </c>
      <c r="AP818" s="9">
        <f>($AL$3*AL818+$AM$3*AM818+$AN$3*AN818+$AO$3*AO818)+$K$3*VLOOKUP(K818,COND!$A$2:$C$7,2,FALSE)+$L$3*VLOOKUP(L818,COND!$A$2:$C$7,3,FALSE)</f>
        <v>-10.869688420676525</v>
      </c>
      <c r="AQ818" s="28">
        <f t="shared" si="101"/>
        <v>-1.1351033988720103</v>
      </c>
      <c r="AR818" t="str">
        <f t="shared" si="102"/>
        <v>DH</v>
      </c>
      <c r="AS818">
        <v>700</v>
      </c>
      <c r="AT818">
        <v>814</v>
      </c>
      <c r="AV818" t="str">
        <f t="shared" si="103"/>
        <v>Unlikely</v>
      </c>
      <c r="AX818" t="e">
        <f>IF(VLOOKUP($B818,'Draft List'!$D$4:$AC$2598,AX$3,FALSE)&lt;&gt;0,VLOOKUP($B818,'Draft List'!$D$4:$AC$2598,AX$3,FALSE),"")</f>
        <v>#N/A</v>
      </c>
      <c r="AY818" t="e">
        <f>IF(VLOOKUP($B818,'Draft List'!$D$4:$AC$2598,AY$3,FALSE)&lt;&gt;0,VLOOKUP($B818,'Draft List'!$D$4:$AC$2598,AY$3,FALSE),"")</f>
        <v>#N/A</v>
      </c>
      <c r="AZ818" t="e">
        <f>IF(VLOOKUP($B818,'Draft List'!$D$4:$AC$2598,AZ$3,FALSE)&lt;&gt;0,VLOOKUP($B818,'Draft List'!$D$4:$AC$2598,AZ$3,FALSE),"")</f>
        <v>#N/A</v>
      </c>
      <c r="BA818" t="e">
        <f>IF(VLOOKUP($B818,'Draft List'!$D$4:$AC$2598,BA$3,FALSE)&lt;&gt;0,VLOOKUP($B818,'Draft List'!$D$4:$AC$2598,BA$3,FALSE),"")</f>
        <v>#N/A</v>
      </c>
    </row>
    <row r="819" spans="1:53" hidden="1" x14ac:dyDescent="0.25">
      <c r="A819" t="str">
        <f t="shared" si="96"/>
        <v>SPDave Easterling22</v>
      </c>
      <c r="B819" t="e">
        <f>VLOOKUP($A819,draft_listing_batters_stats!$A$1:$B$1324,2,FALSE)</f>
        <v>#N/A</v>
      </c>
      <c r="C819" s="1" t="s">
        <v>25</v>
      </c>
      <c r="D819" s="1" t="s">
        <v>135</v>
      </c>
      <c r="E819" s="1" t="s">
        <v>1142</v>
      </c>
      <c r="F819" s="1">
        <v>22</v>
      </c>
      <c r="G819" s="1" t="s">
        <v>58</v>
      </c>
      <c r="H819" s="1" t="s">
        <v>58</v>
      </c>
      <c r="I819" s="1" t="s">
        <v>54</v>
      </c>
      <c r="J819" s="24" t="s">
        <v>54</v>
      </c>
      <c r="K819" s="1" t="s">
        <v>47</v>
      </c>
      <c r="L819" s="24" t="s">
        <v>46</v>
      </c>
      <c r="M819" s="1">
        <v>1</v>
      </c>
      <c r="N819" s="1">
        <v>2</v>
      </c>
      <c r="O819" s="1">
        <v>2</v>
      </c>
      <c r="P819" s="1">
        <v>1</v>
      </c>
      <c r="Q819" s="24">
        <v>1</v>
      </c>
      <c r="R819" s="1">
        <v>1</v>
      </c>
      <c r="S819" s="1">
        <v>3</v>
      </c>
      <c r="T819" s="1">
        <v>2</v>
      </c>
      <c r="U819" s="1">
        <v>3</v>
      </c>
      <c r="V819" s="24">
        <v>1</v>
      </c>
      <c r="W819" s="1">
        <v>7</v>
      </c>
      <c r="X819" s="1">
        <v>4</v>
      </c>
      <c r="Y819" s="24">
        <v>1</v>
      </c>
      <c r="Z819" s="1" t="s">
        <v>48</v>
      </c>
      <c r="AA819" s="1" t="s">
        <v>48</v>
      </c>
      <c r="AB819" s="1" t="s">
        <v>48</v>
      </c>
      <c r="AC819" s="1" t="s">
        <v>48</v>
      </c>
      <c r="AD819" s="1" t="s">
        <v>48</v>
      </c>
      <c r="AE819" s="1" t="s">
        <v>48</v>
      </c>
      <c r="AF819" s="1" t="s">
        <v>48</v>
      </c>
      <c r="AG819" s="24" t="s">
        <v>48</v>
      </c>
      <c r="AH819" s="1">
        <v>3</v>
      </c>
      <c r="AI819" s="1">
        <v>4</v>
      </c>
      <c r="AJ819" s="24">
        <v>5</v>
      </c>
      <c r="AK819" s="36" t="s">
        <v>48</v>
      </c>
      <c r="AL819" s="9">
        <f t="shared" si="97"/>
        <v>-1.9502219761849671</v>
      </c>
      <c r="AM819" s="9">
        <f t="shared" si="98"/>
        <v>-1.7197429965471014</v>
      </c>
      <c r="AN819">
        <f t="shared" si="99"/>
        <v>0</v>
      </c>
      <c r="AO819" s="6">
        <f t="shared" si="100"/>
        <v>0</v>
      </c>
      <c r="AP819" s="9">
        <f>($AL$3*AL819+$AM$3*AM819+$AN$3*AN819+$AO$3*AO819)+$K$3*VLOOKUP(K819,COND!$A$2:$C$7,2,FALSE)+$L$3*VLOOKUP(L819,COND!$A$2:$C$7,3,FALSE)</f>
        <v>-10.931938156183714</v>
      </c>
      <c r="AQ819" s="28">
        <f t="shared" si="101"/>
        <v>-1.143978743505039</v>
      </c>
      <c r="AR819" t="str">
        <f t="shared" si="102"/>
        <v>DH</v>
      </c>
      <c r="AS819">
        <v>700</v>
      </c>
      <c r="AT819">
        <v>815</v>
      </c>
      <c r="AV819" t="str">
        <f t="shared" si="103"/>
        <v>Unlikely</v>
      </c>
      <c r="AX819" t="e">
        <f>IF(VLOOKUP($B819,'Draft List'!$D$4:$AC$2598,AX$3,FALSE)&lt;&gt;0,VLOOKUP($B819,'Draft List'!$D$4:$AC$2598,AX$3,FALSE),"")</f>
        <v>#N/A</v>
      </c>
      <c r="AY819" t="e">
        <f>IF(VLOOKUP($B819,'Draft List'!$D$4:$AC$2598,AY$3,FALSE)&lt;&gt;0,VLOOKUP($B819,'Draft List'!$D$4:$AC$2598,AY$3,FALSE),"")</f>
        <v>#N/A</v>
      </c>
      <c r="AZ819" t="e">
        <f>IF(VLOOKUP($B819,'Draft List'!$D$4:$AC$2598,AZ$3,FALSE)&lt;&gt;0,VLOOKUP($B819,'Draft List'!$D$4:$AC$2598,AZ$3,FALSE),"")</f>
        <v>#N/A</v>
      </c>
      <c r="BA819" t="e">
        <f>IF(VLOOKUP($B819,'Draft List'!$D$4:$AC$2598,BA$3,FALSE)&lt;&gt;0,VLOOKUP($B819,'Draft List'!$D$4:$AC$2598,BA$3,FALSE),"")</f>
        <v>#N/A</v>
      </c>
    </row>
    <row r="820" spans="1:53" hidden="1" x14ac:dyDescent="0.25">
      <c r="A820" t="str">
        <f t="shared" si="96"/>
        <v>SPSamuel Griffin21</v>
      </c>
      <c r="B820" t="e">
        <f>VLOOKUP($A820,draft_listing_batters_stats!$A$1:$B$1324,2,FALSE)</f>
        <v>#N/A</v>
      </c>
      <c r="C820" s="1" t="s">
        <v>25</v>
      </c>
      <c r="D820" s="1" t="s">
        <v>797</v>
      </c>
      <c r="E820" s="1" t="s">
        <v>1212</v>
      </c>
      <c r="F820" s="1">
        <v>21</v>
      </c>
      <c r="G820" s="1" t="s">
        <v>44</v>
      </c>
      <c r="H820" s="1" t="s">
        <v>44</v>
      </c>
      <c r="I820" s="1" t="s">
        <v>54</v>
      </c>
      <c r="J820" s="24" t="s">
        <v>54</v>
      </c>
      <c r="K820" s="1" t="s">
        <v>47</v>
      </c>
      <c r="L820" s="24" t="s">
        <v>47</v>
      </c>
      <c r="M820" s="1">
        <v>1</v>
      </c>
      <c r="N820" s="1">
        <v>2</v>
      </c>
      <c r="O820" s="1">
        <v>1</v>
      </c>
      <c r="P820" s="1">
        <v>1</v>
      </c>
      <c r="Q820" s="24">
        <v>1</v>
      </c>
      <c r="R820" s="1">
        <v>2</v>
      </c>
      <c r="S820" s="1">
        <v>2</v>
      </c>
      <c r="T820" s="1">
        <v>1</v>
      </c>
      <c r="U820" s="1">
        <v>1</v>
      </c>
      <c r="V820" s="24">
        <v>1</v>
      </c>
      <c r="W820" s="1">
        <v>5</v>
      </c>
      <c r="X820" s="1">
        <v>2</v>
      </c>
      <c r="Y820" s="24">
        <v>1</v>
      </c>
      <c r="Z820" s="1" t="s">
        <v>48</v>
      </c>
      <c r="AA820" s="1" t="s">
        <v>48</v>
      </c>
      <c r="AB820" s="1" t="s">
        <v>48</v>
      </c>
      <c r="AC820" s="1" t="s">
        <v>48</v>
      </c>
      <c r="AD820" s="1" t="s">
        <v>48</v>
      </c>
      <c r="AE820" s="1" t="s">
        <v>48</v>
      </c>
      <c r="AF820" s="1" t="s">
        <v>48</v>
      </c>
      <c r="AG820" s="24" t="s">
        <v>48</v>
      </c>
      <c r="AH820" s="1">
        <v>1</v>
      </c>
      <c r="AI820" s="1">
        <v>1</v>
      </c>
      <c r="AJ820" s="24">
        <v>1</v>
      </c>
      <c r="AK820" s="36" t="s">
        <v>826</v>
      </c>
      <c r="AL820" s="9">
        <f t="shared" si="97"/>
        <v>-2.0332834702088682</v>
      </c>
      <c r="AM820" s="9">
        <f t="shared" si="98"/>
        <v>-1.7107276340061941</v>
      </c>
      <c r="AN820">
        <f t="shared" si="99"/>
        <v>0</v>
      </c>
      <c r="AO820" s="6">
        <f t="shared" si="100"/>
        <v>0</v>
      </c>
      <c r="AP820" s="9">
        <f>($AL$3*AL820+$AM$3*AM820+$AN$3*AN820+$AO$3*AO820)+$K$3*VLOOKUP(K820,COND!$A$2:$C$7,2,FALSE)+$L$3*VLOOKUP(L820,COND!$A$2:$C$7,3,FALSE)</f>
        <v>-10.932059955095216</v>
      </c>
      <c r="AQ820" s="28">
        <f t="shared" si="101"/>
        <v>-1.1439961091581892</v>
      </c>
      <c r="AR820" t="str">
        <f t="shared" si="102"/>
        <v>DH</v>
      </c>
      <c r="AS820">
        <v>700</v>
      </c>
      <c r="AT820">
        <v>816</v>
      </c>
      <c r="AV820" t="str">
        <f t="shared" si="103"/>
        <v>Unlikely</v>
      </c>
      <c r="AX820" t="e">
        <f>IF(VLOOKUP($B820,'Draft List'!$D$4:$AC$2598,AX$3,FALSE)&lt;&gt;0,VLOOKUP($B820,'Draft List'!$D$4:$AC$2598,AX$3,FALSE),"")</f>
        <v>#N/A</v>
      </c>
      <c r="AY820" t="e">
        <f>IF(VLOOKUP($B820,'Draft List'!$D$4:$AC$2598,AY$3,FALSE)&lt;&gt;0,VLOOKUP($B820,'Draft List'!$D$4:$AC$2598,AY$3,FALSE),"")</f>
        <v>#N/A</v>
      </c>
      <c r="AZ820" t="e">
        <f>IF(VLOOKUP($B820,'Draft List'!$D$4:$AC$2598,AZ$3,FALSE)&lt;&gt;0,VLOOKUP($B820,'Draft List'!$D$4:$AC$2598,AZ$3,FALSE),"")</f>
        <v>#N/A</v>
      </c>
      <c r="BA820" t="e">
        <f>IF(VLOOKUP($B820,'Draft List'!$D$4:$AC$2598,BA$3,FALSE)&lt;&gt;0,VLOOKUP($B820,'Draft List'!$D$4:$AC$2598,BA$3,FALSE),"")</f>
        <v>#N/A</v>
      </c>
    </row>
    <row r="821" spans="1:53" hidden="1" x14ac:dyDescent="0.25">
      <c r="A821" t="str">
        <f t="shared" si="96"/>
        <v>SPRonald Mitchell21</v>
      </c>
      <c r="B821" t="e">
        <f>VLOOKUP($A821,draft_listing_batters_stats!$A$1:$B$1324,2,FALSE)</f>
        <v>#N/A</v>
      </c>
      <c r="C821" s="1" t="s">
        <v>25</v>
      </c>
      <c r="D821" s="1" t="s">
        <v>1373</v>
      </c>
      <c r="E821" s="1" t="s">
        <v>264</v>
      </c>
      <c r="F821" s="1">
        <v>21</v>
      </c>
      <c r="G821" s="1" t="s">
        <v>58</v>
      </c>
      <c r="H821" s="1" t="s">
        <v>58</v>
      </c>
      <c r="I821" s="1" t="s">
        <v>54</v>
      </c>
      <c r="J821" s="24" t="s">
        <v>54</v>
      </c>
      <c r="K821" s="1" t="s">
        <v>46</v>
      </c>
      <c r="L821" s="24" t="s">
        <v>51</v>
      </c>
      <c r="M821" s="1">
        <v>1</v>
      </c>
      <c r="N821" s="1">
        <v>2</v>
      </c>
      <c r="O821" s="1">
        <v>1</v>
      </c>
      <c r="P821" s="1">
        <v>1</v>
      </c>
      <c r="Q821" s="24">
        <v>1</v>
      </c>
      <c r="R821" s="1">
        <v>1</v>
      </c>
      <c r="S821" s="1">
        <v>2</v>
      </c>
      <c r="T821" s="1">
        <v>3</v>
      </c>
      <c r="U821" s="1">
        <v>2</v>
      </c>
      <c r="V821" s="24">
        <v>2</v>
      </c>
      <c r="W821" s="1">
        <v>5</v>
      </c>
      <c r="X821" s="1">
        <v>1</v>
      </c>
      <c r="Y821" s="24">
        <v>1</v>
      </c>
      <c r="Z821" s="1" t="s">
        <v>48</v>
      </c>
      <c r="AA821" s="1" t="s">
        <v>48</v>
      </c>
      <c r="AB821" s="1" t="s">
        <v>48</v>
      </c>
      <c r="AC821" s="1" t="s">
        <v>48</v>
      </c>
      <c r="AD821" s="1" t="s">
        <v>48</v>
      </c>
      <c r="AE821" s="1" t="s">
        <v>48</v>
      </c>
      <c r="AF821" s="1" t="s">
        <v>48</v>
      </c>
      <c r="AG821" s="24" t="s">
        <v>48</v>
      </c>
      <c r="AH821" s="1">
        <v>1</v>
      </c>
      <c r="AI821" s="1">
        <v>1</v>
      </c>
      <c r="AJ821" s="24">
        <v>1</v>
      </c>
      <c r="AK821" s="36" t="s">
        <v>832</v>
      </c>
      <c r="AL821" s="9">
        <f t="shared" si="97"/>
        <v>-2.0332834702088682</v>
      </c>
      <c r="AM821" s="9">
        <f t="shared" si="98"/>
        <v>-1.7374345923344008</v>
      </c>
      <c r="AN821">
        <f t="shared" si="99"/>
        <v>0</v>
      </c>
      <c r="AO821" s="6">
        <f t="shared" si="100"/>
        <v>0</v>
      </c>
      <c r="AP821" s="9">
        <f>($AL$3*AL821+$AM$3*AM821+$AN$3*AN821+$AO$3*AO821)+$K$3*VLOOKUP(K821,COND!$A$2:$C$7,2,FALSE)+$L$3*VLOOKUP(L821,COND!$A$2:$C$7,3,FALSE)</f>
        <v>-10.952543455033696</v>
      </c>
      <c r="AQ821" s="28">
        <f t="shared" si="101"/>
        <v>-1.1469165733137943</v>
      </c>
      <c r="AR821" t="str">
        <f t="shared" si="102"/>
        <v>DH</v>
      </c>
      <c r="AS821">
        <v>700</v>
      </c>
      <c r="AT821">
        <v>817</v>
      </c>
      <c r="AV821" t="str">
        <f t="shared" si="103"/>
        <v>Unlikely</v>
      </c>
      <c r="AX821" t="e">
        <f>IF(VLOOKUP($B821,'Draft List'!$D$4:$AC$2598,AX$3,FALSE)&lt;&gt;0,VLOOKUP($B821,'Draft List'!$D$4:$AC$2598,AX$3,FALSE),"")</f>
        <v>#N/A</v>
      </c>
      <c r="AY821" t="e">
        <f>IF(VLOOKUP($B821,'Draft List'!$D$4:$AC$2598,AY$3,FALSE)&lt;&gt;0,VLOOKUP($B821,'Draft List'!$D$4:$AC$2598,AY$3,FALSE),"")</f>
        <v>#N/A</v>
      </c>
      <c r="AZ821" t="e">
        <f>IF(VLOOKUP($B821,'Draft List'!$D$4:$AC$2598,AZ$3,FALSE)&lt;&gt;0,VLOOKUP($B821,'Draft List'!$D$4:$AC$2598,AZ$3,FALSE),"")</f>
        <v>#N/A</v>
      </c>
      <c r="BA821" t="e">
        <f>IF(VLOOKUP($B821,'Draft List'!$D$4:$AC$2598,BA$3,FALSE)&lt;&gt;0,VLOOKUP($B821,'Draft List'!$D$4:$AC$2598,BA$3,FALSE),"")</f>
        <v>#N/A</v>
      </c>
    </row>
    <row r="822" spans="1:53" hidden="1" x14ac:dyDescent="0.25">
      <c r="A822" t="str">
        <f t="shared" si="96"/>
        <v>SPSubaru Abe18</v>
      </c>
      <c r="B822" t="e">
        <f>VLOOKUP($A822,draft_listing_batters_stats!$A$1:$B$1324,2,FALSE)</f>
        <v>#N/A</v>
      </c>
      <c r="C822" s="1" t="s">
        <v>25</v>
      </c>
      <c r="D822" s="1" t="s">
        <v>992</v>
      </c>
      <c r="E822" s="1" t="s">
        <v>596</v>
      </c>
      <c r="F822" s="1">
        <v>18</v>
      </c>
      <c r="G822" s="1" t="s">
        <v>44</v>
      </c>
      <c r="H822" s="1" t="s">
        <v>44</v>
      </c>
      <c r="I822" s="1" t="s">
        <v>54</v>
      </c>
      <c r="J822" s="24" t="s">
        <v>54</v>
      </c>
      <c r="K822" s="1" t="s">
        <v>46</v>
      </c>
      <c r="L822" s="24" t="s">
        <v>46</v>
      </c>
      <c r="M822" s="1">
        <v>1</v>
      </c>
      <c r="N822" s="1">
        <v>1</v>
      </c>
      <c r="O822" s="1">
        <v>2</v>
      </c>
      <c r="P822" s="1">
        <v>1</v>
      </c>
      <c r="Q822" s="24">
        <v>1</v>
      </c>
      <c r="R822" s="1">
        <v>1</v>
      </c>
      <c r="S822" s="1">
        <v>3</v>
      </c>
      <c r="T822" s="1">
        <v>2</v>
      </c>
      <c r="U822" s="1">
        <v>2</v>
      </c>
      <c r="V822" s="24">
        <v>3</v>
      </c>
      <c r="W822" s="1">
        <v>4</v>
      </c>
      <c r="X822" s="1">
        <v>2</v>
      </c>
      <c r="Y822" s="24">
        <v>1</v>
      </c>
      <c r="Z822" s="1" t="s">
        <v>48</v>
      </c>
      <c r="AA822" s="1" t="s">
        <v>48</v>
      </c>
      <c r="AB822" s="1" t="s">
        <v>48</v>
      </c>
      <c r="AC822" s="1" t="s">
        <v>48</v>
      </c>
      <c r="AD822" s="1" t="s">
        <v>48</v>
      </c>
      <c r="AE822" s="1" t="s">
        <v>48</v>
      </c>
      <c r="AF822" s="1" t="s">
        <v>48</v>
      </c>
      <c r="AG822" s="24" t="s">
        <v>48</v>
      </c>
      <c r="AH822" s="1">
        <v>1</v>
      </c>
      <c r="AI822" s="1">
        <v>1</v>
      </c>
      <c r="AJ822" s="24">
        <v>1</v>
      </c>
      <c r="AK822" s="36" t="s">
        <v>993</v>
      </c>
      <c r="AL822" s="9">
        <f t="shared" si="97"/>
        <v>-2.0012818558036707</v>
      </c>
      <c r="AM822" s="9">
        <f t="shared" si="98"/>
        <v>-1.7294198669225156</v>
      </c>
      <c r="AN822">
        <f t="shared" si="99"/>
        <v>0</v>
      </c>
      <c r="AO822" s="6">
        <f t="shared" si="100"/>
        <v>0</v>
      </c>
      <c r="AP822" s="9">
        <f>($AL$3*AL822+$AM$3*AM822+$AN$3*AN822+$AO$3*AO822)+$K$3*VLOOKUP(K822,COND!$A$2:$C$7,2,FALSE)+$L$3*VLOOKUP(L822,COND!$A$2:$C$7,3,FALSE)</f>
        <v>-10.953166588650554</v>
      </c>
      <c r="AQ822" s="28">
        <f t="shared" si="101"/>
        <v>-1.1470054174760542</v>
      </c>
      <c r="AR822" t="str">
        <f t="shared" si="102"/>
        <v>DH</v>
      </c>
      <c r="AS822">
        <v>700</v>
      </c>
      <c r="AT822">
        <v>818</v>
      </c>
      <c r="AV822" t="str">
        <f t="shared" si="103"/>
        <v>Unlikely</v>
      </c>
      <c r="AX822" t="e">
        <f>IF(VLOOKUP($B822,'Draft List'!$D$4:$AC$2598,AX$3,FALSE)&lt;&gt;0,VLOOKUP($B822,'Draft List'!$D$4:$AC$2598,AX$3,FALSE),"")</f>
        <v>#N/A</v>
      </c>
      <c r="AY822" t="e">
        <f>IF(VLOOKUP($B822,'Draft List'!$D$4:$AC$2598,AY$3,FALSE)&lt;&gt;0,VLOOKUP($B822,'Draft List'!$D$4:$AC$2598,AY$3,FALSE),"")</f>
        <v>#N/A</v>
      </c>
      <c r="AZ822" t="e">
        <f>IF(VLOOKUP($B822,'Draft List'!$D$4:$AC$2598,AZ$3,FALSE)&lt;&gt;0,VLOOKUP($B822,'Draft List'!$D$4:$AC$2598,AZ$3,FALSE),"")</f>
        <v>#N/A</v>
      </c>
      <c r="BA822" t="e">
        <f>IF(VLOOKUP($B822,'Draft List'!$D$4:$AC$2598,BA$3,FALSE)&lt;&gt;0,VLOOKUP($B822,'Draft List'!$D$4:$AC$2598,BA$3,FALSE),"")</f>
        <v>#N/A</v>
      </c>
    </row>
    <row r="823" spans="1:53" hidden="1" x14ac:dyDescent="0.25">
      <c r="A823" t="str">
        <f t="shared" si="96"/>
        <v>RPJack Ramey24</v>
      </c>
      <c r="B823" t="e">
        <f>VLOOKUP($A823,draft_listing_batters_stats!$A$1:$B$1324,2,FALSE)</f>
        <v>#N/A</v>
      </c>
      <c r="C823" s="1" t="s">
        <v>885</v>
      </c>
      <c r="D823" s="1" t="s">
        <v>154</v>
      </c>
      <c r="E823" s="1" t="s">
        <v>1571</v>
      </c>
      <c r="F823" s="1">
        <v>24</v>
      </c>
      <c r="G823" s="1" t="s">
        <v>44</v>
      </c>
      <c r="H823" s="1" t="s">
        <v>44</v>
      </c>
      <c r="I823" s="1" t="s">
        <v>54</v>
      </c>
      <c r="J823" s="24" t="s">
        <v>54</v>
      </c>
      <c r="K823" s="1" t="s">
        <v>46</v>
      </c>
      <c r="L823" s="24" t="s">
        <v>46</v>
      </c>
      <c r="M823" s="1">
        <v>1</v>
      </c>
      <c r="N823" s="1">
        <v>2</v>
      </c>
      <c r="O823" s="1">
        <v>1</v>
      </c>
      <c r="P823" s="1">
        <v>3</v>
      </c>
      <c r="Q823" s="24">
        <v>1</v>
      </c>
      <c r="R823" s="1">
        <v>1</v>
      </c>
      <c r="S823" s="1">
        <v>2</v>
      </c>
      <c r="T823" s="1">
        <v>2</v>
      </c>
      <c r="U823" s="1">
        <v>3</v>
      </c>
      <c r="V823" s="24">
        <v>2</v>
      </c>
      <c r="W823" s="1">
        <v>7</v>
      </c>
      <c r="X823" s="1">
        <v>3</v>
      </c>
      <c r="Y823" s="24">
        <v>1</v>
      </c>
      <c r="Z823" s="1" t="s">
        <v>48</v>
      </c>
      <c r="AA823" s="1" t="s">
        <v>48</v>
      </c>
      <c r="AB823" s="1" t="s">
        <v>48</v>
      </c>
      <c r="AC823" s="1" t="s">
        <v>48</v>
      </c>
      <c r="AD823" s="1" t="s">
        <v>48</v>
      </c>
      <c r="AE823" s="1" t="s">
        <v>48</v>
      </c>
      <c r="AF823" s="1" t="s">
        <v>48</v>
      </c>
      <c r="AG823" s="24" t="s">
        <v>48</v>
      </c>
      <c r="AH823" s="1">
        <v>1</v>
      </c>
      <c r="AI823" s="1">
        <v>1</v>
      </c>
      <c r="AJ823" s="24">
        <v>2</v>
      </c>
      <c r="AK823" s="36" t="s">
        <v>50</v>
      </c>
      <c r="AL823" s="9">
        <f t="shared" si="97"/>
        <v>-1.8538643701897062</v>
      </c>
      <c r="AM823" s="9">
        <f t="shared" si="98"/>
        <v>-1.7307865363487211</v>
      </c>
      <c r="AN823">
        <f t="shared" si="99"/>
        <v>0</v>
      </c>
      <c r="AO823" s="6">
        <f t="shared" si="100"/>
        <v>0</v>
      </c>
      <c r="AP823" s="9">
        <f>($AL$3*AL823+$AM$3*AM823+$AN$3*AN823+$AO$3*AO823)+$K$3*VLOOKUP(K823,COND!$A$2:$C$7,2,FALSE)+$L$3*VLOOKUP(L823,COND!$A$2:$C$7,3,FALSE)</f>
        <v>-10.954824873203624</v>
      </c>
      <c r="AQ823" s="28">
        <f t="shared" si="101"/>
        <v>-1.1472418497562591</v>
      </c>
      <c r="AR823" t="str">
        <f t="shared" si="102"/>
        <v>DH</v>
      </c>
      <c r="AS823">
        <v>700</v>
      </c>
      <c r="AT823">
        <v>819</v>
      </c>
      <c r="AV823" t="str">
        <f t="shared" si="103"/>
        <v>Unlikely</v>
      </c>
      <c r="AX823" t="e">
        <f>IF(VLOOKUP($B823,'Draft List'!$D$4:$AC$2598,AX$3,FALSE)&lt;&gt;0,VLOOKUP($B823,'Draft List'!$D$4:$AC$2598,AX$3,FALSE),"")</f>
        <v>#N/A</v>
      </c>
      <c r="AY823" t="e">
        <f>IF(VLOOKUP($B823,'Draft List'!$D$4:$AC$2598,AY$3,FALSE)&lt;&gt;0,VLOOKUP($B823,'Draft List'!$D$4:$AC$2598,AY$3,FALSE),"")</f>
        <v>#N/A</v>
      </c>
      <c r="AZ823" t="e">
        <f>IF(VLOOKUP($B823,'Draft List'!$D$4:$AC$2598,AZ$3,FALSE)&lt;&gt;0,VLOOKUP($B823,'Draft List'!$D$4:$AC$2598,AZ$3,FALSE),"")</f>
        <v>#N/A</v>
      </c>
      <c r="BA823" t="e">
        <f>IF(VLOOKUP($B823,'Draft List'!$D$4:$AC$2598,BA$3,FALSE)&lt;&gt;0,VLOOKUP($B823,'Draft List'!$D$4:$AC$2598,BA$3,FALSE),"")</f>
        <v>#N/A</v>
      </c>
    </row>
    <row r="824" spans="1:53" hidden="1" x14ac:dyDescent="0.25">
      <c r="A824" t="str">
        <f t="shared" si="96"/>
        <v>1BGary Moore21</v>
      </c>
      <c r="B824">
        <f>VLOOKUP($A824,draft_listing_batters_stats!$A$1:$B$1324,2,FALSE)</f>
        <v>8121</v>
      </c>
      <c r="C824" s="1" t="s">
        <v>94</v>
      </c>
      <c r="D824" s="1" t="s">
        <v>433</v>
      </c>
      <c r="E824" s="1" t="s">
        <v>275</v>
      </c>
      <c r="F824" s="1">
        <v>21</v>
      </c>
      <c r="G824" s="1" t="s">
        <v>44</v>
      </c>
      <c r="H824" s="1" t="s">
        <v>44</v>
      </c>
      <c r="I824" s="1" t="s">
        <v>54</v>
      </c>
      <c r="J824" s="24" t="s">
        <v>54</v>
      </c>
      <c r="K824" s="1" t="s">
        <v>46</v>
      </c>
      <c r="L824" s="24" t="s">
        <v>47</v>
      </c>
      <c r="M824" s="1">
        <v>1</v>
      </c>
      <c r="N824" s="1">
        <v>1</v>
      </c>
      <c r="O824" s="1">
        <v>1</v>
      </c>
      <c r="P824" s="1">
        <v>2</v>
      </c>
      <c r="Q824" s="24">
        <v>1</v>
      </c>
      <c r="R824" s="1">
        <v>1</v>
      </c>
      <c r="S824" s="1">
        <v>2</v>
      </c>
      <c r="T824" s="1">
        <v>1</v>
      </c>
      <c r="U824" s="1">
        <v>4</v>
      </c>
      <c r="V824" s="24">
        <v>2</v>
      </c>
      <c r="W824" s="1">
        <v>6</v>
      </c>
      <c r="X824" s="1">
        <v>2</v>
      </c>
      <c r="Y824" s="24">
        <v>1</v>
      </c>
      <c r="Z824" s="1" t="s">
        <v>48</v>
      </c>
      <c r="AA824" s="1" t="s">
        <v>48</v>
      </c>
      <c r="AB824" s="1" t="s">
        <v>48</v>
      </c>
      <c r="AC824" s="1" t="s">
        <v>48</v>
      </c>
      <c r="AD824" s="1" t="s">
        <v>48</v>
      </c>
      <c r="AE824" s="1" t="s">
        <v>48</v>
      </c>
      <c r="AF824" s="1" t="s">
        <v>48</v>
      </c>
      <c r="AG824" s="24" t="s">
        <v>48</v>
      </c>
      <c r="AH824" s="1">
        <v>1</v>
      </c>
      <c r="AI824" s="1">
        <v>1</v>
      </c>
      <c r="AJ824" s="24">
        <v>4</v>
      </c>
      <c r="AK824" s="36" t="s">
        <v>961</v>
      </c>
      <c r="AL824" s="9">
        <f t="shared" si="97"/>
        <v>-1.994633799817991</v>
      </c>
      <c r="AM824" s="9">
        <f t="shared" si="98"/>
        <v>-1.7241384803630417</v>
      </c>
      <c r="AN824">
        <f t="shared" si="99"/>
        <v>0</v>
      </c>
      <c r="AO824" s="6">
        <f t="shared" si="100"/>
        <v>0</v>
      </c>
      <c r="AP824" s="9">
        <f>($AL$3*AL824+$AM$3*AM824+$AN$3*AN824+$AO$3*AO824)+$K$3*VLOOKUP(K824,COND!$A$2:$C$7,2,FALSE)+$L$3*VLOOKUP(L824,COND!$A$2:$C$7,3,FALSE)</f>
        <v>-10.989125144338301</v>
      </c>
      <c r="AQ824" s="28">
        <f t="shared" si="101"/>
        <v>-1.1521322597290282</v>
      </c>
      <c r="AR824" t="str">
        <f t="shared" si="102"/>
        <v>DH</v>
      </c>
      <c r="AS824">
        <v>700</v>
      </c>
      <c r="AT824">
        <v>820</v>
      </c>
      <c r="AV824" t="str">
        <f t="shared" si="103"/>
        <v>Unlikely</v>
      </c>
      <c r="AX824" t="str">
        <f>IF(VLOOKUP($B824,'Draft List'!$D$4:$AC$2598,AX$3,FALSE)&lt;&gt;0,VLOOKUP($B824,'Draft List'!$D$4:$AC$2598,AX$3,FALSE),"")</f>
        <v/>
      </c>
      <c r="AY824" t="str">
        <f>IF(VLOOKUP($B824,'Draft List'!$D$4:$AC$2598,AY$3,FALSE)&lt;&gt;0,VLOOKUP($B824,'Draft List'!$D$4:$AC$2598,AY$3,FALSE),"")</f>
        <v/>
      </c>
      <c r="AZ824" t="str">
        <f>IF(VLOOKUP($B824,'Draft List'!$D$4:$AC$2598,AZ$3,FALSE)&lt;&gt;0,VLOOKUP($B824,'Draft List'!$D$4:$AC$2598,AZ$3,FALSE),"")</f>
        <v/>
      </c>
      <c r="BA824" t="str">
        <f>IF(VLOOKUP($B824,'Draft List'!$D$4:$AC$2598,BA$3,FALSE)&lt;&gt;0,VLOOKUP($B824,'Draft List'!$D$4:$AC$2598,BA$3,FALSE),"")</f>
        <v/>
      </c>
    </row>
    <row r="825" spans="1:53" hidden="1" x14ac:dyDescent="0.25">
      <c r="A825" t="str">
        <f t="shared" si="96"/>
        <v>RPJames Moore18</v>
      </c>
      <c r="B825" t="e">
        <f>VLOOKUP($A825,draft_listing_batters_stats!$A$1:$B$1324,2,FALSE)</f>
        <v>#N/A</v>
      </c>
      <c r="C825" s="1" t="s">
        <v>885</v>
      </c>
      <c r="D825" s="1" t="s">
        <v>209</v>
      </c>
      <c r="E825" s="1" t="s">
        <v>275</v>
      </c>
      <c r="F825" s="1">
        <v>18</v>
      </c>
      <c r="G825" s="1" t="s">
        <v>44</v>
      </c>
      <c r="H825" s="1" t="s">
        <v>44</v>
      </c>
      <c r="I825" s="1" t="s">
        <v>54</v>
      </c>
      <c r="J825" s="24" t="s">
        <v>54</v>
      </c>
      <c r="K825" s="1" t="s">
        <v>46</v>
      </c>
      <c r="L825" s="24" t="s">
        <v>51</v>
      </c>
      <c r="M825" s="1">
        <v>1</v>
      </c>
      <c r="N825" s="1">
        <v>1</v>
      </c>
      <c r="O825" s="1">
        <v>2</v>
      </c>
      <c r="P825" s="1">
        <v>1</v>
      </c>
      <c r="Q825" s="24">
        <v>1</v>
      </c>
      <c r="R825" s="1">
        <v>1</v>
      </c>
      <c r="S825" s="1">
        <v>1</v>
      </c>
      <c r="T825" s="1">
        <v>2</v>
      </c>
      <c r="U825" s="1">
        <v>3</v>
      </c>
      <c r="V825" s="24">
        <v>3</v>
      </c>
      <c r="W825" s="1">
        <v>6</v>
      </c>
      <c r="X825" s="1">
        <v>2</v>
      </c>
      <c r="Y825" s="24">
        <v>1</v>
      </c>
      <c r="Z825" s="1" t="s">
        <v>48</v>
      </c>
      <c r="AA825" s="1" t="s">
        <v>48</v>
      </c>
      <c r="AB825" s="1" t="s">
        <v>48</v>
      </c>
      <c r="AC825" s="1" t="s">
        <v>48</v>
      </c>
      <c r="AD825" s="1" t="s">
        <v>48</v>
      </c>
      <c r="AE825" s="1" t="s">
        <v>48</v>
      </c>
      <c r="AF825" s="1" t="s">
        <v>48</v>
      </c>
      <c r="AG825" s="24" t="s">
        <v>48</v>
      </c>
      <c r="AH825" s="1">
        <v>1</v>
      </c>
      <c r="AI825" s="1">
        <v>2</v>
      </c>
      <c r="AJ825" s="24">
        <v>1</v>
      </c>
      <c r="AK825" s="36" t="s">
        <v>918</v>
      </c>
      <c r="AL825" s="9">
        <f t="shared" si="97"/>
        <v>-2.0012818558036707</v>
      </c>
      <c r="AM825" s="9">
        <f t="shared" si="98"/>
        <v>-1.7418300761503416</v>
      </c>
      <c r="AN825">
        <f t="shared" si="99"/>
        <v>0</v>
      </c>
      <c r="AO825" s="6">
        <f t="shared" si="100"/>
        <v>0</v>
      </c>
      <c r="AP825" s="9">
        <f>($AL$3*AL825+$AM$3*AM825+$AN$3*AN825+$AO$3*AO825)+$K$3*VLOOKUP(K825,COND!$A$2:$C$7,2,FALSE)+$L$3*VLOOKUP(L825,COND!$A$2:$C$7,3,FALSE)</f>
        <v>-11.002089099384468</v>
      </c>
      <c r="AQ825" s="28">
        <f t="shared" si="101"/>
        <v>-1.1539806140698838</v>
      </c>
      <c r="AR825" t="str">
        <f t="shared" si="102"/>
        <v>DH</v>
      </c>
      <c r="AS825">
        <v>700</v>
      </c>
      <c r="AT825">
        <v>821</v>
      </c>
      <c r="AV825" t="str">
        <f t="shared" si="103"/>
        <v>Unlikely</v>
      </c>
      <c r="AX825" t="e">
        <f>IF(VLOOKUP($B825,'Draft List'!$D$4:$AC$2598,AX$3,FALSE)&lt;&gt;0,VLOOKUP($B825,'Draft List'!$D$4:$AC$2598,AX$3,FALSE),"")</f>
        <v>#N/A</v>
      </c>
      <c r="AY825" t="e">
        <f>IF(VLOOKUP($B825,'Draft List'!$D$4:$AC$2598,AY$3,FALSE)&lt;&gt;0,VLOOKUP($B825,'Draft List'!$D$4:$AC$2598,AY$3,FALSE),"")</f>
        <v>#N/A</v>
      </c>
      <c r="AZ825" t="e">
        <f>IF(VLOOKUP($B825,'Draft List'!$D$4:$AC$2598,AZ$3,FALSE)&lt;&gt;0,VLOOKUP($B825,'Draft List'!$D$4:$AC$2598,AZ$3,FALSE),"")</f>
        <v>#N/A</v>
      </c>
      <c r="BA825" t="e">
        <f>IF(VLOOKUP($B825,'Draft List'!$D$4:$AC$2598,BA$3,FALSE)&lt;&gt;0,VLOOKUP($B825,'Draft List'!$D$4:$AC$2598,BA$3,FALSE),"")</f>
        <v>#N/A</v>
      </c>
    </row>
    <row r="826" spans="1:53" hidden="1" x14ac:dyDescent="0.25">
      <c r="A826" t="str">
        <f t="shared" si="96"/>
        <v>RPSalvador Nieves18</v>
      </c>
      <c r="B826" t="e">
        <f>VLOOKUP($A826,draft_listing_batters_stats!$A$1:$B$1324,2,FALSE)</f>
        <v>#N/A</v>
      </c>
      <c r="C826" s="1" t="s">
        <v>885</v>
      </c>
      <c r="D826" s="1" t="s">
        <v>231</v>
      </c>
      <c r="E826" s="1" t="s">
        <v>617</v>
      </c>
      <c r="F826" s="1">
        <v>18</v>
      </c>
      <c r="G826" s="1" t="s">
        <v>44</v>
      </c>
      <c r="H826" s="1" t="s">
        <v>58</v>
      </c>
      <c r="I826" s="1" t="s">
        <v>54</v>
      </c>
      <c r="J826" s="24" t="s">
        <v>54</v>
      </c>
      <c r="K826" s="1" t="s">
        <v>47</v>
      </c>
      <c r="L826" s="24" t="s">
        <v>46</v>
      </c>
      <c r="M826" s="1">
        <v>1</v>
      </c>
      <c r="N826" s="1">
        <v>1</v>
      </c>
      <c r="O826" s="1">
        <v>2</v>
      </c>
      <c r="P826" s="1">
        <v>1</v>
      </c>
      <c r="Q826" s="24">
        <v>1</v>
      </c>
      <c r="R826" s="1">
        <v>1</v>
      </c>
      <c r="S826" s="1">
        <v>4</v>
      </c>
      <c r="T826" s="1">
        <v>2</v>
      </c>
      <c r="U826" s="1">
        <v>1</v>
      </c>
      <c r="V826" s="24">
        <v>4</v>
      </c>
      <c r="W826" s="1">
        <v>4</v>
      </c>
      <c r="X826" s="1">
        <v>1</v>
      </c>
      <c r="Y826" s="24">
        <v>1</v>
      </c>
      <c r="Z826" s="1" t="s">
        <v>48</v>
      </c>
      <c r="AA826" s="1" t="s">
        <v>48</v>
      </c>
      <c r="AB826" s="1" t="s">
        <v>48</v>
      </c>
      <c r="AC826" s="1" t="s">
        <v>48</v>
      </c>
      <c r="AD826" s="1" t="s">
        <v>48</v>
      </c>
      <c r="AE826" s="1" t="s">
        <v>48</v>
      </c>
      <c r="AF826" s="1" t="s">
        <v>48</v>
      </c>
      <c r="AG826" s="24" t="s">
        <v>48</v>
      </c>
      <c r="AH826" s="1">
        <v>1</v>
      </c>
      <c r="AI826" s="1">
        <v>1</v>
      </c>
      <c r="AJ826" s="24">
        <v>1</v>
      </c>
      <c r="AK826" s="36" t="s">
        <v>832</v>
      </c>
      <c r="AL826" s="9">
        <f t="shared" si="97"/>
        <v>-2.0012818558036707</v>
      </c>
      <c r="AM826" s="9">
        <f t="shared" si="98"/>
        <v>-1.7280531974963096</v>
      </c>
      <c r="AN826">
        <f t="shared" si="99"/>
        <v>0</v>
      </c>
      <c r="AO826" s="6">
        <f t="shared" si="100"/>
        <v>0</v>
      </c>
      <c r="AP826" s="9">
        <f>($AL$3*AL826+$AM$3*AM826+$AN$3*AN826+$AO$3*AO826)+$K$3*VLOOKUP(K826,COND!$A$2:$C$7,2,FALSE)+$L$3*VLOOKUP(L826,COND!$A$2:$C$7,3,FALSE)</f>
        <v>-11.036766555536083</v>
      </c>
      <c r="AQ826" s="28">
        <f t="shared" si="101"/>
        <v>-1.1589248017332481</v>
      </c>
      <c r="AR826" t="str">
        <f t="shared" si="102"/>
        <v>DH</v>
      </c>
      <c r="AS826">
        <v>700</v>
      </c>
      <c r="AT826">
        <v>822</v>
      </c>
      <c r="AV826" t="str">
        <f t="shared" si="103"/>
        <v>Unlikely</v>
      </c>
      <c r="AX826" t="e">
        <f>IF(VLOOKUP($B826,'Draft List'!$D$4:$AC$2598,AX$3,FALSE)&lt;&gt;0,VLOOKUP($B826,'Draft List'!$D$4:$AC$2598,AX$3,FALSE),"")</f>
        <v>#N/A</v>
      </c>
      <c r="AY826" t="e">
        <f>IF(VLOOKUP($B826,'Draft List'!$D$4:$AC$2598,AY$3,FALSE)&lt;&gt;0,VLOOKUP($B826,'Draft List'!$D$4:$AC$2598,AY$3,FALSE),"")</f>
        <v>#N/A</v>
      </c>
      <c r="AZ826" t="e">
        <f>IF(VLOOKUP($B826,'Draft List'!$D$4:$AC$2598,AZ$3,FALSE)&lt;&gt;0,VLOOKUP($B826,'Draft List'!$D$4:$AC$2598,AZ$3,FALSE),"")</f>
        <v>#N/A</v>
      </c>
      <c r="BA826" t="e">
        <f>IF(VLOOKUP($B826,'Draft List'!$D$4:$AC$2598,BA$3,FALSE)&lt;&gt;0,VLOOKUP($B826,'Draft List'!$D$4:$AC$2598,BA$3,FALSE),"")</f>
        <v>#N/A</v>
      </c>
    </row>
    <row r="827" spans="1:53" hidden="1" x14ac:dyDescent="0.25">
      <c r="A827" t="str">
        <f t="shared" si="96"/>
        <v>RPTsurayaki Takeda24</v>
      </c>
      <c r="B827" t="e">
        <f>VLOOKUP($A827,draft_listing_batters_stats!$A$1:$B$1324,2,FALSE)</f>
        <v>#N/A</v>
      </c>
      <c r="C827" s="1" t="s">
        <v>885</v>
      </c>
      <c r="D827" s="1" t="s">
        <v>1680</v>
      </c>
      <c r="E827" s="1" t="s">
        <v>1681</v>
      </c>
      <c r="F827" s="1">
        <v>24</v>
      </c>
      <c r="G827" s="1" t="s">
        <v>58</v>
      </c>
      <c r="H827" s="1" t="s">
        <v>58</v>
      </c>
      <c r="I827" s="1" t="s">
        <v>54</v>
      </c>
      <c r="J827" s="24" t="s">
        <v>54</v>
      </c>
      <c r="K827" s="1" t="s">
        <v>47</v>
      </c>
      <c r="L827" s="24" t="s">
        <v>46</v>
      </c>
      <c r="M827" s="1">
        <v>1</v>
      </c>
      <c r="N827" s="1">
        <v>2</v>
      </c>
      <c r="O827" s="1">
        <v>2</v>
      </c>
      <c r="P827" s="1">
        <v>2</v>
      </c>
      <c r="Q827" s="24">
        <v>1</v>
      </c>
      <c r="R827" s="1">
        <v>1</v>
      </c>
      <c r="S827" s="1">
        <v>2</v>
      </c>
      <c r="T827" s="1">
        <v>2</v>
      </c>
      <c r="U827" s="1">
        <v>3</v>
      </c>
      <c r="V827" s="24">
        <v>2</v>
      </c>
      <c r="W827" s="1">
        <v>6</v>
      </c>
      <c r="X827" s="1">
        <v>2</v>
      </c>
      <c r="Y827" s="24">
        <v>1</v>
      </c>
      <c r="Z827" s="1" t="s">
        <v>48</v>
      </c>
      <c r="AA827" s="1" t="s">
        <v>48</v>
      </c>
      <c r="AB827" s="1" t="s">
        <v>48</v>
      </c>
      <c r="AC827" s="1" t="s">
        <v>48</v>
      </c>
      <c r="AD827" s="1" t="s">
        <v>48</v>
      </c>
      <c r="AE827" s="1" t="s">
        <v>48</v>
      </c>
      <c r="AF827" s="1" t="s">
        <v>48</v>
      </c>
      <c r="AG827" s="24" t="s">
        <v>48</v>
      </c>
      <c r="AH827" s="1">
        <v>1</v>
      </c>
      <c r="AI827" s="1">
        <v>1</v>
      </c>
      <c r="AJ827" s="24">
        <v>1</v>
      </c>
      <c r="AK827" s="36" t="s">
        <v>50</v>
      </c>
      <c r="AL827" s="9">
        <f t="shared" si="97"/>
        <v>-1.8605124261753858</v>
      </c>
      <c r="AM827" s="9">
        <f t="shared" si="98"/>
        <v>-1.7307865363487211</v>
      </c>
      <c r="AN827">
        <f t="shared" si="99"/>
        <v>0</v>
      </c>
      <c r="AO827" s="6">
        <f t="shared" si="100"/>
        <v>0</v>
      </c>
      <c r="AP827" s="9">
        <f>($AL$3*AL827+$AM$3*AM827+$AN$3*AN827+$AO$3*AO827)+$K$3*VLOOKUP(K827,COND!$A$2:$C$7,2,FALSE)+$L$3*VLOOKUP(L827,COND!$A$2:$C$7,3,FALSE)</f>
        <v>-11.055489678802189</v>
      </c>
      <c r="AQ827" s="28">
        <f t="shared" si="101"/>
        <v>-1.1615942776794419</v>
      </c>
      <c r="AR827" t="str">
        <f t="shared" si="102"/>
        <v>DH</v>
      </c>
      <c r="AS827">
        <v>700</v>
      </c>
      <c r="AT827">
        <v>823</v>
      </c>
      <c r="AV827" t="str">
        <f t="shared" si="103"/>
        <v>Unlikely</v>
      </c>
      <c r="AX827" t="e">
        <f>IF(VLOOKUP($B827,'Draft List'!$D$4:$AC$2598,AX$3,FALSE)&lt;&gt;0,VLOOKUP($B827,'Draft List'!$D$4:$AC$2598,AX$3,FALSE),"")</f>
        <v>#N/A</v>
      </c>
      <c r="AY827" t="e">
        <f>IF(VLOOKUP($B827,'Draft List'!$D$4:$AC$2598,AY$3,FALSE)&lt;&gt;0,VLOOKUP($B827,'Draft List'!$D$4:$AC$2598,AY$3,FALSE),"")</f>
        <v>#N/A</v>
      </c>
      <c r="AZ827" t="e">
        <f>IF(VLOOKUP($B827,'Draft List'!$D$4:$AC$2598,AZ$3,FALSE)&lt;&gt;0,VLOOKUP($B827,'Draft List'!$D$4:$AC$2598,AZ$3,FALSE),"")</f>
        <v>#N/A</v>
      </c>
      <c r="BA827" t="e">
        <f>IF(VLOOKUP($B827,'Draft List'!$D$4:$AC$2598,BA$3,FALSE)&lt;&gt;0,VLOOKUP($B827,'Draft List'!$D$4:$AC$2598,BA$3,FALSE),"")</f>
        <v>#N/A</v>
      </c>
    </row>
    <row r="828" spans="1:53" hidden="1" x14ac:dyDescent="0.25">
      <c r="A828" t="str">
        <f t="shared" si="96"/>
        <v>SPAllen Lambright18</v>
      </c>
      <c r="B828" t="e">
        <f>VLOOKUP($A828,draft_listing_batters_stats!$A$1:$B$1324,2,FALSE)</f>
        <v>#N/A</v>
      </c>
      <c r="C828" s="1" t="s">
        <v>25</v>
      </c>
      <c r="D828" s="1" t="s">
        <v>437</v>
      </c>
      <c r="E828" s="1" t="s">
        <v>1348</v>
      </c>
      <c r="F828" s="1">
        <v>18</v>
      </c>
      <c r="G828" s="1" t="s">
        <v>58</v>
      </c>
      <c r="H828" s="1" t="s">
        <v>58</v>
      </c>
      <c r="I828" s="1" t="s">
        <v>54</v>
      </c>
      <c r="J828" s="24" t="s">
        <v>54</v>
      </c>
      <c r="K828" s="1" t="s">
        <v>47</v>
      </c>
      <c r="L828" s="24" t="s">
        <v>46</v>
      </c>
      <c r="M828" s="1">
        <v>1</v>
      </c>
      <c r="N828" s="1">
        <v>1</v>
      </c>
      <c r="O828" s="1">
        <v>2</v>
      </c>
      <c r="P828" s="1">
        <v>1</v>
      </c>
      <c r="Q828" s="24">
        <v>1</v>
      </c>
      <c r="R828" s="1">
        <v>1</v>
      </c>
      <c r="S828" s="1">
        <v>3</v>
      </c>
      <c r="T828" s="1">
        <v>4</v>
      </c>
      <c r="U828" s="1">
        <v>1</v>
      </c>
      <c r="V828" s="24">
        <v>1</v>
      </c>
      <c r="W828" s="1">
        <v>5</v>
      </c>
      <c r="X828" s="1">
        <v>4</v>
      </c>
      <c r="Y828" s="24">
        <v>1</v>
      </c>
      <c r="Z828" s="1" t="s">
        <v>48</v>
      </c>
      <c r="AA828" s="1" t="s">
        <v>48</v>
      </c>
      <c r="AB828" s="1" t="s">
        <v>48</v>
      </c>
      <c r="AC828" s="1" t="s">
        <v>48</v>
      </c>
      <c r="AD828" s="1" t="s">
        <v>48</v>
      </c>
      <c r="AE828" s="1" t="s">
        <v>48</v>
      </c>
      <c r="AF828" s="1" t="s">
        <v>48</v>
      </c>
      <c r="AG828" s="24" t="s">
        <v>48</v>
      </c>
      <c r="AH828" s="1">
        <v>1</v>
      </c>
      <c r="AI828" s="1">
        <v>1</v>
      </c>
      <c r="AJ828" s="24">
        <v>1</v>
      </c>
      <c r="AK828" s="36" t="s">
        <v>854</v>
      </c>
      <c r="AL828" s="9">
        <f t="shared" si="97"/>
        <v>-2.0012818558036707</v>
      </c>
      <c r="AM828" s="9">
        <f t="shared" si="98"/>
        <v>-1.7330391085184602</v>
      </c>
      <c r="AN828">
        <f t="shared" si="99"/>
        <v>0</v>
      </c>
      <c r="AO828" s="6">
        <f t="shared" si="100"/>
        <v>0</v>
      </c>
      <c r="AP828" s="9">
        <f>($AL$3*AL828+$AM$3*AM828+$AN$3*AN828+$AO$3*AO828)+$K$3*VLOOKUP(K828,COND!$A$2:$C$7,2,FALSE)+$L$3*VLOOKUP(L828,COND!$A$2:$C$7,3,FALSE)</f>
        <v>-11.096597487801894</v>
      </c>
      <c r="AQ828" s="28">
        <f t="shared" si="101"/>
        <v>-1.167455282051725</v>
      </c>
      <c r="AR828" t="str">
        <f t="shared" si="102"/>
        <v>DH</v>
      </c>
      <c r="AS828">
        <v>700</v>
      </c>
      <c r="AT828">
        <v>824</v>
      </c>
      <c r="AV828" t="str">
        <f t="shared" si="103"/>
        <v>Unlikely</v>
      </c>
      <c r="AX828" t="e">
        <f>IF(VLOOKUP($B828,'Draft List'!$D$4:$AC$2598,AX$3,FALSE)&lt;&gt;0,VLOOKUP($B828,'Draft List'!$D$4:$AC$2598,AX$3,FALSE),"")</f>
        <v>#N/A</v>
      </c>
      <c r="AY828" t="e">
        <f>IF(VLOOKUP($B828,'Draft List'!$D$4:$AC$2598,AY$3,FALSE)&lt;&gt;0,VLOOKUP($B828,'Draft List'!$D$4:$AC$2598,AY$3,FALSE),"")</f>
        <v>#N/A</v>
      </c>
      <c r="AZ828" t="e">
        <f>IF(VLOOKUP($B828,'Draft List'!$D$4:$AC$2598,AZ$3,FALSE)&lt;&gt;0,VLOOKUP($B828,'Draft List'!$D$4:$AC$2598,AZ$3,FALSE),"")</f>
        <v>#N/A</v>
      </c>
      <c r="BA828" t="e">
        <f>IF(VLOOKUP($B828,'Draft List'!$D$4:$AC$2598,BA$3,FALSE)&lt;&gt;0,VLOOKUP($B828,'Draft List'!$D$4:$AC$2598,BA$3,FALSE),"")</f>
        <v>#N/A</v>
      </c>
    </row>
    <row r="829" spans="1:53" hidden="1" x14ac:dyDescent="0.25">
      <c r="A829" t="str">
        <f t="shared" si="96"/>
        <v>SPJeff Boyd21</v>
      </c>
      <c r="B829" t="e">
        <f>VLOOKUP($A829,draft_listing_batters_stats!$A$1:$B$1324,2,FALSE)</f>
        <v>#N/A</v>
      </c>
      <c r="C829" s="1" t="s">
        <v>25</v>
      </c>
      <c r="D829" s="1" t="s">
        <v>142</v>
      </c>
      <c r="E829" s="1" t="s">
        <v>1056</v>
      </c>
      <c r="F829" s="1">
        <v>21</v>
      </c>
      <c r="G829" s="1" t="s">
        <v>44</v>
      </c>
      <c r="H829" s="1" t="s">
        <v>44</v>
      </c>
      <c r="I829" s="1" t="s">
        <v>54</v>
      </c>
      <c r="J829" s="24" t="s">
        <v>54</v>
      </c>
      <c r="K829" s="1" t="s">
        <v>47</v>
      </c>
      <c r="L829" s="24" t="s">
        <v>46</v>
      </c>
      <c r="M829" s="1">
        <v>1</v>
      </c>
      <c r="N829" s="1">
        <v>2</v>
      </c>
      <c r="O829" s="1">
        <v>2</v>
      </c>
      <c r="P829" s="1">
        <v>2</v>
      </c>
      <c r="Q829" s="24">
        <v>1</v>
      </c>
      <c r="R829" s="1">
        <v>1</v>
      </c>
      <c r="S829" s="1">
        <v>2</v>
      </c>
      <c r="T829" s="1">
        <v>2</v>
      </c>
      <c r="U829" s="1">
        <v>2</v>
      </c>
      <c r="V829" s="24">
        <v>4</v>
      </c>
      <c r="W829" s="1">
        <v>3</v>
      </c>
      <c r="X829" s="1">
        <v>3</v>
      </c>
      <c r="Y829" s="24">
        <v>1</v>
      </c>
      <c r="Z829" s="1" t="s">
        <v>48</v>
      </c>
      <c r="AA829" s="1" t="s">
        <v>48</v>
      </c>
      <c r="AB829" s="1" t="s">
        <v>48</v>
      </c>
      <c r="AC829" s="1" t="s">
        <v>48</v>
      </c>
      <c r="AD829" s="1" t="s">
        <v>48</v>
      </c>
      <c r="AE829" s="1" t="s">
        <v>48</v>
      </c>
      <c r="AF829" s="1" t="s">
        <v>48</v>
      </c>
      <c r="AG829" s="24" t="s">
        <v>48</v>
      </c>
      <c r="AH829" s="1">
        <v>3</v>
      </c>
      <c r="AI829" s="1">
        <v>1</v>
      </c>
      <c r="AJ829" s="24">
        <v>2</v>
      </c>
      <c r="AK829" s="36" t="s">
        <v>843</v>
      </c>
      <c r="AL829" s="9">
        <f t="shared" si="97"/>
        <v>-1.8605124261753858</v>
      </c>
      <c r="AM829" s="9">
        <f t="shared" si="98"/>
        <v>-1.7404634067241354</v>
      </c>
      <c r="AN829">
        <f t="shared" si="99"/>
        <v>0</v>
      </c>
      <c r="AO829" s="6">
        <f t="shared" si="100"/>
        <v>0</v>
      </c>
      <c r="AP829" s="9">
        <f>($AL$3*AL829+$AM$3*AM829+$AN$3*AN829+$AO$3*AO829)+$K$3*VLOOKUP(K829,COND!$A$2:$C$7,2,FALSE)+$L$3*VLOOKUP(L829,COND!$A$2:$C$7,3,FALSE)</f>
        <v>-11.171612123307163</v>
      </c>
      <c r="AQ829" s="28">
        <f t="shared" si="101"/>
        <v>-1.1781506004688358</v>
      </c>
      <c r="AR829" t="str">
        <f t="shared" si="102"/>
        <v>DH</v>
      </c>
      <c r="AS829">
        <v>700</v>
      </c>
      <c r="AT829">
        <v>825</v>
      </c>
      <c r="AV829" t="str">
        <f t="shared" si="103"/>
        <v>Unlikely</v>
      </c>
      <c r="AX829" t="e">
        <f>IF(VLOOKUP($B829,'Draft List'!$D$4:$AC$2598,AX$3,FALSE)&lt;&gt;0,VLOOKUP($B829,'Draft List'!$D$4:$AC$2598,AX$3,FALSE),"")</f>
        <v>#N/A</v>
      </c>
      <c r="AY829" t="e">
        <f>IF(VLOOKUP($B829,'Draft List'!$D$4:$AC$2598,AY$3,FALSE)&lt;&gt;0,VLOOKUP($B829,'Draft List'!$D$4:$AC$2598,AY$3,FALSE),"")</f>
        <v>#N/A</v>
      </c>
      <c r="AZ829" t="e">
        <f>IF(VLOOKUP($B829,'Draft List'!$D$4:$AC$2598,AZ$3,FALSE)&lt;&gt;0,VLOOKUP($B829,'Draft List'!$D$4:$AC$2598,AZ$3,FALSE),"")</f>
        <v>#N/A</v>
      </c>
      <c r="BA829" t="e">
        <f>IF(VLOOKUP($B829,'Draft List'!$D$4:$AC$2598,BA$3,FALSE)&lt;&gt;0,VLOOKUP($B829,'Draft List'!$D$4:$AC$2598,BA$3,FALSE),"")</f>
        <v>#N/A</v>
      </c>
    </row>
    <row r="830" spans="1:53" hidden="1" x14ac:dyDescent="0.25">
      <c r="A830" t="str">
        <f t="shared" si="96"/>
        <v>RPGeorge Bishop18</v>
      </c>
      <c r="B830" t="e">
        <f>VLOOKUP($A830,draft_listing_batters_stats!$A$1:$B$1324,2,FALSE)</f>
        <v>#N/A</v>
      </c>
      <c r="C830" s="1" t="s">
        <v>885</v>
      </c>
      <c r="D830" s="1" t="s">
        <v>276</v>
      </c>
      <c r="E830" s="1" t="s">
        <v>1041</v>
      </c>
      <c r="F830" s="1">
        <v>18</v>
      </c>
      <c r="G830" s="1" t="s">
        <v>44</v>
      </c>
      <c r="H830" s="1" t="s">
        <v>58</v>
      </c>
      <c r="I830" s="1" t="s">
        <v>54</v>
      </c>
      <c r="J830" s="24" t="s">
        <v>54</v>
      </c>
      <c r="K830" s="1" t="s">
        <v>47</v>
      </c>
      <c r="L830" s="24" t="s">
        <v>46</v>
      </c>
      <c r="M830" s="1">
        <v>1</v>
      </c>
      <c r="N830" s="1">
        <v>1</v>
      </c>
      <c r="O830" s="1">
        <v>2</v>
      </c>
      <c r="P830" s="1">
        <v>2</v>
      </c>
      <c r="Q830" s="24">
        <v>1</v>
      </c>
      <c r="R830" s="1">
        <v>1</v>
      </c>
      <c r="S830" s="1">
        <v>2</v>
      </c>
      <c r="T830" s="1">
        <v>2</v>
      </c>
      <c r="U830" s="1">
        <v>2</v>
      </c>
      <c r="V830" s="24">
        <v>4</v>
      </c>
      <c r="W830" s="1">
        <v>7</v>
      </c>
      <c r="X830" s="1">
        <v>2</v>
      </c>
      <c r="Y830" s="24">
        <v>1</v>
      </c>
      <c r="Z830" s="1" t="s">
        <v>48</v>
      </c>
      <c r="AA830" s="1" t="s">
        <v>48</v>
      </c>
      <c r="AB830" s="1" t="s">
        <v>48</v>
      </c>
      <c r="AC830" s="1" t="s">
        <v>48</v>
      </c>
      <c r="AD830" s="1" t="s">
        <v>48</v>
      </c>
      <c r="AE830" s="1" t="s">
        <v>48</v>
      </c>
      <c r="AF830" s="1" t="s">
        <v>48</v>
      </c>
      <c r="AG830" s="24" t="s">
        <v>48</v>
      </c>
      <c r="AH830" s="1">
        <v>1</v>
      </c>
      <c r="AI830" s="1">
        <v>1</v>
      </c>
      <c r="AJ830" s="24">
        <v>1</v>
      </c>
      <c r="AK830" s="36" t="s">
        <v>881</v>
      </c>
      <c r="AL830" s="9">
        <f t="shared" si="97"/>
        <v>-1.9115723057940897</v>
      </c>
      <c r="AM830" s="9">
        <f t="shared" si="98"/>
        <v>-1.7404634067241354</v>
      </c>
      <c r="AN830">
        <f t="shared" si="99"/>
        <v>0</v>
      </c>
      <c r="AO830" s="6">
        <f t="shared" si="100"/>
        <v>0</v>
      </c>
      <c r="AP830" s="9">
        <f>($AL$3*AL830+$AM$3*AM830+$AN$3*AN830+$AO$3*AO830)+$K$3*VLOOKUP(K830,COND!$A$2:$C$7,2,FALSE)+$L$3*VLOOKUP(L830,COND!$A$2:$C$7,3,FALSE)</f>
        <v>-11.176718111269032</v>
      </c>
      <c r="AQ830" s="28">
        <f t="shared" si="101"/>
        <v>-1.1788785939692812</v>
      </c>
      <c r="AR830" t="str">
        <f t="shared" si="102"/>
        <v>DH</v>
      </c>
      <c r="AS830">
        <v>700</v>
      </c>
      <c r="AT830">
        <v>826</v>
      </c>
      <c r="AV830" t="str">
        <f t="shared" si="103"/>
        <v>Unlikely</v>
      </c>
      <c r="AX830" t="e">
        <f>IF(VLOOKUP($B830,'Draft List'!$D$4:$AC$2598,AX$3,FALSE)&lt;&gt;0,VLOOKUP($B830,'Draft List'!$D$4:$AC$2598,AX$3,FALSE),"")</f>
        <v>#N/A</v>
      </c>
      <c r="AY830" t="e">
        <f>IF(VLOOKUP($B830,'Draft List'!$D$4:$AC$2598,AY$3,FALSE)&lt;&gt;0,VLOOKUP($B830,'Draft List'!$D$4:$AC$2598,AY$3,FALSE),"")</f>
        <v>#N/A</v>
      </c>
      <c r="AZ830" t="e">
        <f>IF(VLOOKUP($B830,'Draft List'!$D$4:$AC$2598,AZ$3,FALSE)&lt;&gt;0,VLOOKUP($B830,'Draft List'!$D$4:$AC$2598,AZ$3,FALSE),"")</f>
        <v>#N/A</v>
      </c>
      <c r="BA830" t="e">
        <f>IF(VLOOKUP($B830,'Draft List'!$D$4:$AC$2598,BA$3,FALSE)&lt;&gt;0,VLOOKUP($B830,'Draft List'!$D$4:$AC$2598,BA$3,FALSE),"")</f>
        <v>#N/A</v>
      </c>
    </row>
    <row r="831" spans="1:53" hidden="1" x14ac:dyDescent="0.25">
      <c r="A831" t="str">
        <f t="shared" si="96"/>
        <v>RPRafael Sousa24</v>
      </c>
      <c r="B831" t="e">
        <f>VLOOKUP($A831,draft_listing_batters_stats!$A$1:$B$1324,2,FALSE)</f>
        <v>#N/A</v>
      </c>
      <c r="C831" s="1" t="s">
        <v>885</v>
      </c>
      <c r="D831" s="1" t="s">
        <v>170</v>
      </c>
      <c r="E831" s="1" t="s">
        <v>1654</v>
      </c>
      <c r="F831" s="1">
        <v>24</v>
      </c>
      <c r="G831" s="1" t="s">
        <v>44</v>
      </c>
      <c r="H831" s="1" t="s">
        <v>44</v>
      </c>
      <c r="I831" s="1" t="s">
        <v>54</v>
      </c>
      <c r="J831" s="24" t="s">
        <v>54</v>
      </c>
      <c r="K831" s="1" t="s">
        <v>47</v>
      </c>
      <c r="L831" s="24" t="s">
        <v>46</v>
      </c>
      <c r="M831" s="1">
        <v>1</v>
      </c>
      <c r="N831" s="1">
        <v>1</v>
      </c>
      <c r="O831" s="1">
        <v>2</v>
      </c>
      <c r="P831" s="1">
        <v>1</v>
      </c>
      <c r="Q831" s="24">
        <v>2</v>
      </c>
      <c r="R831" s="1">
        <v>1</v>
      </c>
      <c r="S831" s="1">
        <v>2</v>
      </c>
      <c r="T831" s="1">
        <v>2</v>
      </c>
      <c r="U831" s="1">
        <v>2</v>
      </c>
      <c r="V831" s="24">
        <v>4</v>
      </c>
      <c r="W831" s="1">
        <v>6</v>
      </c>
      <c r="X831" s="1">
        <v>1</v>
      </c>
      <c r="Y831" s="24">
        <v>1</v>
      </c>
      <c r="Z831" s="1" t="s">
        <v>48</v>
      </c>
      <c r="AA831" s="1" t="s">
        <v>48</v>
      </c>
      <c r="AB831" s="1" t="s">
        <v>48</v>
      </c>
      <c r="AC831" s="1" t="s">
        <v>48</v>
      </c>
      <c r="AD831" s="1" t="s">
        <v>48</v>
      </c>
      <c r="AE831" s="1" t="s">
        <v>48</v>
      </c>
      <c r="AF831" s="1" t="s">
        <v>48</v>
      </c>
      <c r="AG831" s="24" t="s">
        <v>48</v>
      </c>
      <c r="AH831" s="1">
        <v>4</v>
      </c>
      <c r="AI831" s="1">
        <v>5</v>
      </c>
      <c r="AJ831" s="24">
        <v>3</v>
      </c>
      <c r="AK831" s="36" t="s">
        <v>50</v>
      </c>
      <c r="AL831" s="9">
        <f t="shared" si="97"/>
        <v>-1.961265515986587</v>
      </c>
      <c r="AM831" s="9">
        <f t="shared" si="98"/>
        <v>-1.7404634067241354</v>
      </c>
      <c r="AN831">
        <f t="shared" si="99"/>
        <v>0</v>
      </c>
      <c r="AO831" s="6">
        <f t="shared" si="100"/>
        <v>0</v>
      </c>
      <c r="AP831" s="9">
        <f>($AL$3*AL831+$AM$3*AM831+$AN$3*AN831+$AO$3*AO831)+$K$3*VLOOKUP(K831,COND!$A$2:$C$7,2,FALSE)+$L$3*VLOOKUP(L831,COND!$A$2:$C$7,3,FALSE)</f>
        <v>-11.181687432288285</v>
      </c>
      <c r="AQ831" s="28">
        <f t="shared" si="101"/>
        <v>-1.1795871019858803</v>
      </c>
      <c r="AR831" t="str">
        <f t="shared" si="102"/>
        <v>DH</v>
      </c>
      <c r="AS831">
        <v>700</v>
      </c>
      <c r="AT831">
        <v>827</v>
      </c>
      <c r="AV831" t="str">
        <f t="shared" si="103"/>
        <v>Unlikely</v>
      </c>
      <c r="AX831" t="e">
        <f>IF(VLOOKUP($B831,'Draft List'!$D$4:$AC$2598,AX$3,FALSE)&lt;&gt;0,VLOOKUP($B831,'Draft List'!$D$4:$AC$2598,AX$3,FALSE),"")</f>
        <v>#N/A</v>
      </c>
      <c r="AY831" t="e">
        <f>IF(VLOOKUP($B831,'Draft List'!$D$4:$AC$2598,AY$3,FALSE)&lt;&gt;0,VLOOKUP($B831,'Draft List'!$D$4:$AC$2598,AY$3,FALSE),"")</f>
        <v>#N/A</v>
      </c>
      <c r="AZ831" t="e">
        <f>IF(VLOOKUP($B831,'Draft List'!$D$4:$AC$2598,AZ$3,FALSE)&lt;&gt;0,VLOOKUP($B831,'Draft List'!$D$4:$AC$2598,AZ$3,FALSE),"")</f>
        <v>#N/A</v>
      </c>
      <c r="BA831" t="e">
        <f>IF(VLOOKUP($B831,'Draft List'!$D$4:$AC$2598,BA$3,FALSE)&lt;&gt;0,VLOOKUP($B831,'Draft List'!$D$4:$AC$2598,BA$3,FALSE),"")</f>
        <v>#N/A</v>
      </c>
    </row>
    <row r="832" spans="1:53" hidden="1" x14ac:dyDescent="0.25">
      <c r="A832" t="str">
        <f t="shared" si="96"/>
        <v>1BMike Bowman21</v>
      </c>
      <c r="B832">
        <f>VLOOKUP($A832,draft_listing_batters_stats!$A$1:$B$1324,2,FALSE)</f>
        <v>8232</v>
      </c>
      <c r="C832" s="1" t="s">
        <v>94</v>
      </c>
      <c r="D832" s="1" t="s">
        <v>159</v>
      </c>
      <c r="E832" s="1" t="s">
        <v>840</v>
      </c>
      <c r="F832" s="1">
        <v>21</v>
      </c>
      <c r="G832" s="1" t="s">
        <v>58</v>
      </c>
      <c r="H832" s="1" t="s">
        <v>58</v>
      </c>
      <c r="I832" s="1" t="s">
        <v>54</v>
      </c>
      <c r="J832" s="24" t="s">
        <v>54</v>
      </c>
      <c r="K832" s="1" t="s">
        <v>47</v>
      </c>
      <c r="L832" s="24" t="s">
        <v>51</v>
      </c>
      <c r="M832" s="1">
        <v>1</v>
      </c>
      <c r="N832" s="1">
        <v>2</v>
      </c>
      <c r="O832" s="1">
        <v>1</v>
      </c>
      <c r="P832" s="1">
        <v>1</v>
      </c>
      <c r="Q832" s="24">
        <v>2</v>
      </c>
      <c r="R832" s="1">
        <v>1</v>
      </c>
      <c r="S832" s="1">
        <v>5</v>
      </c>
      <c r="T832" s="1">
        <v>1</v>
      </c>
      <c r="U832" s="1">
        <v>2</v>
      </c>
      <c r="V832" s="24">
        <v>2</v>
      </c>
      <c r="W832" s="1">
        <v>6</v>
      </c>
      <c r="X832" s="1">
        <v>3</v>
      </c>
      <c r="Y832" s="24">
        <v>1</v>
      </c>
      <c r="Z832" s="1" t="s">
        <v>48</v>
      </c>
      <c r="AA832" s="1">
        <v>1</v>
      </c>
      <c r="AB832" s="1" t="s">
        <v>48</v>
      </c>
      <c r="AC832" s="1" t="s">
        <v>48</v>
      </c>
      <c r="AD832" s="1" t="s">
        <v>48</v>
      </c>
      <c r="AE832" s="1" t="s">
        <v>48</v>
      </c>
      <c r="AF832" s="1" t="s">
        <v>48</v>
      </c>
      <c r="AG832" s="24" t="s">
        <v>48</v>
      </c>
      <c r="AH832" s="1">
        <v>2</v>
      </c>
      <c r="AI832" s="1">
        <v>3</v>
      </c>
      <c r="AJ832" s="24">
        <v>5</v>
      </c>
      <c r="AK832" s="36" t="s">
        <v>832</v>
      </c>
      <c r="AL832" s="9">
        <f t="shared" si="97"/>
        <v>-1.9932671303917848</v>
      </c>
      <c r="AM832" s="9">
        <f t="shared" si="98"/>
        <v>-1.7503779415260934</v>
      </c>
      <c r="AN832">
        <f t="shared" si="99"/>
        <v>0</v>
      </c>
      <c r="AO832" s="6">
        <f t="shared" si="100"/>
        <v>0</v>
      </c>
      <c r="AP832" s="9">
        <f>($AL$3*AL832+$AM$3*AM832+$AN$3*AN832+$AO$3*AO832)+$K$3*VLOOKUP(K832,COND!$A$2:$C$7,2,FALSE)+$L$3*VLOOKUP(L832,COND!$A$2:$C$7,3,FALSE)</f>
        <v>-11.203862011352301</v>
      </c>
      <c r="AQ832" s="28">
        <f t="shared" si="101"/>
        <v>-1.1827486741545326</v>
      </c>
      <c r="AR832" t="str">
        <f t="shared" si="102"/>
        <v>1B</v>
      </c>
      <c r="AS832">
        <v>700</v>
      </c>
      <c r="AT832">
        <v>828</v>
      </c>
      <c r="AV832" t="str">
        <f t="shared" si="103"/>
        <v>Unlikely</v>
      </c>
      <c r="AX832" t="str">
        <f>IF(VLOOKUP($B832,'Draft List'!$D$4:$AC$2598,AX$3,FALSE)&lt;&gt;0,VLOOKUP($B832,'Draft List'!$D$4:$AC$2598,AX$3,FALSE),"")</f>
        <v/>
      </c>
      <c r="AY832" t="str">
        <f>IF(VLOOKUP($B832,'Draft List'!$D$4:$AC$2598,AY$3,FALSE)&lt;&gt;0,VLOOKUP($B832,'Draft List'!$D$4:$AC$2598,AY$3,FALSE),"")</f>
        <v/>
      </c>
      <c r="AZ832" t="str">
        <f>IF(VLOOKUP($B832,'Draft List'!$D$4:$AC$2598,AZ$3,FALSE)&lt;&gt;0,VLOOKUP($B832,'Draft List'!$D$4:$AC$2598,AZ$3,FALSE),"")</f>
        <v/>
      </c>
      <c r="BA832" t="str">
        <f>IF(VLOOKUP($B832,'Draft List'!$D$4:$AC$2598,BA$3,FALSE)&lt;&gt;0,VLOOKUP($B832,'Draft List'!$D$4:$AC$2598,BA$3,FALSE),"")</f>
        <v/>
      </c>
    </row>
    <row r="833" spans="1:53" hidden="1" x14ac:dyDescent="0.25">
      <c r="A833" t="str">
        <f t="shared" si="96"/>
        <v>RPNorman Jordan17</v>
      </c>
      <c r="B833" t="e">
        <f>VLOOKUP($A833,draft_listing_batters_stats!$A$1:$B$1324,2,FALSE)</f>
        <v>#N/A</v>
      </c>
      <c r="C833" s="1" t="s">
        <v>885</v>
      </c>
      <c r="D833" s="1" t="s">
        <v>764</v>
      </c>
      <c r="E833" s="1" t="s">
        <v>281</v>
      </c>
      <c r="F833" s="1">
        <v>17</v>
      </c>
      <c r="G833" s="1" t="s">
        <v>44</v>
      </c>
      <c r="H833" s="1" t="s">
        <v>44</v>
      </c>
      <c r="I833" s="1" t="s">
        <v>54</v>
      </c>
      <c r="J833" s="24" t="s">
        <v>54</v>
      </c>
      <c r="K833" s="1" t="s">
        <v>47</v>
      </c>
      <c r="L833" s="24" t="s">
        <v>46</v>
      </c>
      <c r="M833" s="1">
        <v>1</v>
      </c>
      <c r="N833" s="1">
        <v>2</v>
      </c>
      <c r="O833" s="1">
        <v>2</v>
      </c>
      <c r="P833" s="1">
        <v>1</v>
      </c>
      <c r="Q833" s="24">
        <v>1</v>
      </c>
      <c r="R833" s="1">
        <v>1</v>
      </c>
      <c r="S833" s="1">
        <v>6</v>
      </c>
      <c r="T833" s="1">
        <v>2</v>
      </c>
      <c r="U833" s="1">
        <v>1</v>
      </c>
      <c r="V833" s="24">
        <v>1</v>
      </c>
      <c r="W833" s="1">
        <v>6</v>
      </c>
      <c r="X833" s="1">
        <v>3</v>
      </c>
      <c r="Y833" s="24">
        <v>1</v>
      </c>
      <c r="Z833" s="1" t="s">
        <v>48</v>
      </c>
      <c r="AA833" s="1" t="s">
        <v>48</v>
      </c>
      <c r="AB833" s="1" t="s">
        <v>48</v>
      </c>
      <c r="AC833" s="1" t="s">
        <v>48</v>
      </c>
      <c r="AD833" s="1" t="s">
        <v>48</v>
      </c>
      <c r="AE833" s="1" t="s">
        <v>48</v>
      </c>
      <c r="AF833" s="1" t="s">
        <v>48</v>
      </c>
      <c r="AG833" s="24" t="s">
        <v>48</v>
      </c>
      <c r="AH833" s="1">
        <v>1</v>
      </c>
      <c r="AI833" s="1">
        <v>1</v>
      </c>
      <c r="AJ833" s="24">
        <v>1</v>
      </c>
      <c r="AK833" s="36" t="s">
        <v>832</v>
      </c>
      <c r="AL833" s="9">
        <f t="shared" si="97"/>
        <v>-1.9502219761849671</v>
      </c>
      <c r="AM833" s="9">
        <f t="shared" si="98"/>
        <v>-1.7459824577101533</v>
      </c>
      <c r="AN833">
        <f t="shared" si="99"/>
        <v>0</v>
      </c>
      <c r="AO833" s="6">
        <f t="shared" si="100"/>
        <v>0</v>
      </c>
      <c r="AP833" s="9">
        <f>($AL$3*AL833+$AM$3*AM833+$AN$3*AN833+$AO$3*AO833)+$K$3*VLOOKUP(K833,COND!$A$2:$C$7,2,FALSE)+$L$3*VLOOKUP(L833,COND!$A$2:$C$7,3,FALSE)</f>
        <v>-11.246811690140333</v>
      </c>
      <c r="AQ833" s="28">
        <f t="shared" si="101"/>
        <v>-1.1888722857332139</v>
      </c>
      <c r="AR833" t="str">
        <f t="shared" si="102"/>
        <v>DH</v>
      </c>
      <c r="AS833">
        <v>700</v>
      </c>
      <c r="AT833">
        <v>829</v>
      </c>
      <c r="AV833" t="str">
        <f t="shared" si="103"/>
        <v>Unlikely</v>
      </c>
      <c r="AX833" t="e">
        <f>IF(VLOOKUP($B833,'Draft List'!$D$4:$AC$2598,AX$3,FALSE)&lt;&gt;0,VLOOKUP($B833,'Draft List'!$D$4:$AC$2598,AX$3,FALSE),"")</f>
        <v>#N/A</v>
      </c>
      <c r="AY833" t="e">
        <f>IF(VLOOKUP($B833,'Draft List'!$D$4:$AC$2598,AY$3,FALSE)&lt;&gt;0,VLOOKUP($B833,'Draft List'!$D$4:$AC$2598,AY$3,FALSE),"")</f>
        <v>#N/A</v>
      </c>
      <c r="AZ833" t="e">
        <f>IF(VLOOKUP($B833,'Draft List'!$D$4:$AC$2598,AZ$3,FALSE)&lt;&gt;0,VLOOKUP($B833,'Draft List'!$D$4:$AC$2598,AZ$3,FALSE),"")</f>
        <v>#N/A</v>
      </c>
      <c r="BA833" t="e">
        <f>IF(VLOOKUP($B833,'Draft List'!$D$4:$AC$2598,BA$3,FALSE)&lt;&gt;0,VLOOKUP($B833,'Draft List'!$D$4:$AC$2598,BA$3,FALSE),"")</f>
        <v>#N/A</v>
      </c>
    </row>
    <row r="834" spans="1:53" hidden="1" x14ac:dyDescent="0.25">
      <c r="A834" t="str">
        <f t="shared" si="96"/>
        <v>SPFélix Gómez18</v>
      </c>
      <c r="B834" t="e">
        <f>VLOOKUP($A834,draft_listing_batters_stats!$A$1:$B$1324,2,FALSE)</f>
        <v>#N/A</v>
      </c>
      <c r="C834" s="1" t="s">
        <v>25</v>
      </c>
      <c r="D834" s="1" t="s">
        <v>482</v>
      </c>
      <c r="E834" s="1" t="s">
        <v>386</v>
      </c>
      <c r="F834" s="1">
        <v>18</v>
      </c>
      <c r="G834" s="1" t="s">
        <v>44</v>
      </c>
      <c r="H834" s="1" t="s">
        <v>44</v>
      </c>
      <c r="I834" s="1" t="s">
        <v>54</v>
      </c>
      <c r="J834" s="24" t="s">
        <v>54</v>
      </c>
      <c r="K834" s="1" t="s">
        <v>46</v>
      </c>
      <c r="L834" s="24" t="s">
        <v>51</v>
      </c>
      <c r="M834" s="1">
        <v>1</v>
      </c>
      <c r="N834" s="1">
        <v>1</v>
      </c>
      <c r="O834" s="1">
        <v>1</v>
      </c>
      <c r="P834" s="1">
        <v>1</v>
      </c>
      <c r="Q834" s="24">
        <v>1</v>
      </c>
      <c r="R834" s="1">
        <v>2</v>
      </c>
      <c r="S834" s="1">
        <v>1</v>
      </c>
      <c r="T834" s="1">
        <v>1</v>
      </c>
      <c r="U834" s="1">
        <v>1</v>
      </c>
      <c r="V834" s="24">
        <v>1</v>
      </c>
      <c r="W834" s="1">
        <v>5</v>
      </c>
      <c r="X834" s="1">
        <v>3</v>
      </c>
      <c r="Y834" s="24">
        <v>1</v>
      </c>
      <c r="Z834" s="1" t="s">
        <v>48</v>
      </c>
      <c r="AA834" s="1" t="s">
        <v>48</v>
      </c>
      <c r="AB834" s="1" t="s">
        <v>48</v>
      </c>
      <c r="AC834" s="1" t="s">
        <v>48</v>
      </c>
      <c r="AD834" s="1" t="s">
        <v>48</v>
      </c>
      <c r="AE834" s="1" t="s">
        <v>48</v>
      </c>
      <c r="AF834" s="1" t="s">
        <v>48</v>
      </c>
      <c r="AG834" s="24" t="s">
        <v>48</v>
      </c>
      <c r="AH834" s="1">
        <v>1</v>
      </c>
      <c r="AI834" s="1">
        <v>2</v>
      </c>
      <c r="AJ834" s="24">
        <v>1</v>
      </c>
      <c r="AK834" s="36" t="s">
        <v>866</v>
      </c>
      <c r="AL834" s="9">
        <f t="shared" si="97"/>
        <v>-2.0843433498275723</v>
      </c>
      <c r="AM834" s="9">
        <f t="shared" si="98"/>
        <v>-1.7617875136248975</v>
      </c>
      <c r="AN834">
        <f t="shared" si="99"/>
        <v>0</v>
      </c>
      <c r="AO834" s="6">
        <f t="shared" si="100"/>
        <v>0</v>
      </c>
      <c r="AP834" s="9">
        <f>($AL$3*AL834+$AM$3*AM834+$AN$3*AN834+$AO$3*AO834)+$K$3*VLOOKUP(K834,COND!$A$2:$C$7,2,FALSE)+$L$3*VLOOKUP(L834,COND!$A$2:$C$7,3,FALSE)</f>
        <v>-11.24988449848153</v>
      </c>
      <c r="AQ834" s="28">
        <f t="shared" si="101"/>
        <v>-1.1893103957556448</v>
      </c>
      <c r="AR834" t="str">
        <f t="shared" si="102"/>
        <v>DH</v>
      </c>
      <c r="AS834">
        <v>700</v>
      </c>
      <c r="AT834">
        <v>830</v>
      </c>
      <c r="AV834" t="str">
        <f t="shared" si="103"/>
        <v>Unlikely</v>
      </c>
      <c r="AX834" t="e">
        <f>IF(VLOOKUP($B834,'Draft List'!$D$4:$AC$2598,AX$3,FALSE)&lt;&gt;0,VLOOKUP($B834,'Draft List'!$D$4:$AC$2598,AX$3,FALSE),"")</f>
        <v>#N/A</v>
      </c>
      <c r="AY834" t="e">
        <f>IF(VLOOKUP($B834,'Draft List'!$D$4:$AC$2598,AY$3,FALSE)&lt;&gt;0,VLOOKUP($B834,'Draft List'!$D$4:$AC$2598,AY$3,FALSE),"")</f>
        <v>#N/A</v>
      </c>
      <c r="AZ834" t="e">
        <f>IF(VLOOKUP($B834,'Draft List'!$D$4:$AC$2598,AZ$3,FALSE)&lt;&gt;0,VLOOKUP($B834,'Draft List'!$D$4:$AC$2598,AZ$3,FALSE),"")</f>
        <v>#N/A</v>
      </c>
      <c r="BA834" t="e">
        <f>IF(VLOOKUP($B834,'Draft List'!$D$4:$AC$2598,BA$3,FALSE)&lt;&gt;0,VLOOKUP($B834,'Draft List'!$D$4:$AC$2598,BA$3,FALSE),"")</f>
        <v>#N/A</v>
      </c>
    </row>
    <row r="835" spans="1:53" hidden="1" x14ac:dyDescent="0.25">
      <c r="A835" t="str">
        <f t="shared" si="96"/>
        <v>RPÁngelo Medrano24</v>
      </c>
      <c r="B835" t="e">
        <f>VLOOKUP($A835,draft_listing_batters_stats!$A$1:$B$1324,2,FALSE)</f>
        <v>#N/A</v>
      </c>
      <c r="C835" s="1" t="s">
        <v>885</v>
      </c>
      <c r="D835" s="1" t="s">
        <v>705</v>
      </c>
      <c r="E835" s="1" t="s">
        <v>1435</v>
      </c>
      <c r="F835" s="1">
        <v>24</v>
      </c>
      <c r="G835" s="1" t="s">
        <v>44</v>
      </c>
      <c r="H835" s="1" t="s">
        <v>44</v>
      </c>
      <c r="I835" s="1" t="s">
        <v>54</v>
      </c>
      <c r="J835" s="24" t="s">
        <v>54</v>
      </c>
      <c r="K835" s="1" t="s">
        <v>46</v>
      </c>
      <c r="L835" s="24" t="s">
        <v>46</v>
      </c>
      <c r="M835" s="1">
        <v>1</v>
      </c>
      <c r="N835" s="1">
        <v>2</v>
      </c>
      <c r="O835" s="1">
        <v>2</v>
      </c>
      <c r="P835" s="1">
        <v>1</v>
      </c>
      <c r="Q835" s="24">
        <v>2</v>
      </c>
      <c r="R835" s="1">
        <v>1</v>
      </c>
      <c r="S835" s="1">
        <v>3</v>
      </c>
      <c r="T835" s="1">
        <v>2</v>
      </c>
      <c r="U835" s="1">
        <v>2</v>
      </c>
      <c r="V835" s="24">
        <v>2</v>
      </c>
      <c r="W835" s="1">
        <v>5</v>
      </c>
      <c r="X835" s="1">
        <v>3</v>
      </c>
      <c r="Y835" s="24">
        <v>1</v>
      </c>
      <c r="Z835" s="1" t="s">
        <v>48</v>
      </c>
      <c r="AA835" s="1" t="s">
        <v>48</v>
      </c>
      <c r="AB835" s="1" t="s">
        <v>48</v>
      </c>
      <c r="AC835" s="1" t="s">
        <v>48</v>
      </c>
      <c r="AD835" s="1" t="s">
        <v>48</v>
      </c>
      <c r="AE835" s="1" t="s">
        <v>48</v>
      </c>
      <c r="AF835" s="1" t="s">
        <v>48</v>
      </c>
      <c r="AG835" s="24" t="s">
        <v>48</v>
      </c>
      <c r="AH835" s="1">
        <v>1</v>
      </c>
      <c r="AI835" s="1">
        <v>4</v>
      </c>
      <c r="AJ835" s="24">
        <v>7</v>
      </c>
      <c r="AK835" s="36" t="s">
        <v>50</v>
      </c>
      <c r="AL835" s="9">
        <f t="shared" si="97"/>
        <v>-1.9102056363678834</v>
      </c>
      <c r="AM835" s="9">
        <f t="shared" si="98"/>
        <v>-1.7694362067395988</v>
      </c>
      <c r="AN835">
        <f t="shared" si="99"/>
        <v>1</v>
      </c>
      <c r="AO835" s="6">
        <f t="shared" si="100"/>
        <v>0</v>
      </c>
      <c r="AP835" s="9">
        <f>($AL$3*AL835+$AM$3*AM835+$AN$3*AN835+$AO$3*AO835)+$K$3*VLOOKUP(K835,COND!$A$2:$C$7,2,FALSE)+$L$3*VLOOKUP(L835,COND!$A$2:$C$7,3,FALSE)</f>
        <v>-11.257588377845305</v>
      </c>
      <c r="AQ835" s="28">
        <f t="shared" si="101"/>
        <v>-1.1904087873200055</v>
      </c>
      <c r="AR835" t="str">
        <f t="shared" si="102"/>
        <v>DH</v>
      </c>
      <c r="AS835">
        <v>700</v>
      </c>
      <c r="AT835">
        <v>831</v>
      </c>
      <c r="AV835" t="str">
        <f t="shared" si="103"/>
        <v>Unlikely</v>
      </c>
      <c r="AX835" t="e">
        <f>IF(VLOOKUP($B835,'Draft List'!$D$4:$AC$2598,AX$3,FALSE)&lt;&gt;0,VLOOKUP($B835,'Draft List'!$D$4:$AC$2598,AX$3,FALSE),"")</f>
        <v>#N/A</v>
      </c>
      <c r="AY835" t="e">
        <f>IF(VLOOKUP($B835,'Draft List'!$D$4:$AC$2598,AY$3,FALSE)&lt;&gt;0,VLOOKUP($B835,'Draft List'!$D$4:$AC$2598,AY$3,FALSE),"")</f>
        <v>#N/A</v>
      </c>
      <c r="AZ835" t="e">
        <f>IF(VLOOKUP($B835,'Draft List'!$D$4:$AC$2598,AZ$3,FALSE)&lt;&gt;0,VLOOKUP($B835,'Draft List'!$D$4:$AC$2598,AZ$3,FALSE),"")</f>
        <v>#N/A</v>
      </c>
      <c r="BA835" t="e">
        <f>IF(VLOOKUP($B835,'Draft List'!$D$4:$AC$2598,BA$3,FALSE)&lt;&gt;0,VLOOKUP($B835,'Draft List'!$D$4:$AC$2598,BA$3,FALSE),"")</f>
        <v>#N/A</v>
      </c>
    </row>
    <row r="836" spans="1:53" hidden="1" x14ac:dyDescent="0.25">
      <c r="A836" t="str">
        <f t="shared" si="96"/>
        <v>RPRon Lambert18</v>
      </c>
      <c r="B836" t="e">
        <f>VLOOKUP($A836,draft_listing_batters_stats!$A$1:$B$1324,2,FALSE)</f>
        <v>#N/A</v>
      </c>
      <c r="C836" s="1" t="s">
        <v>885</v>
      </c>
      <c r="D836" s="1" t="s">
        <v>155</v>
      </c>
      <c r="E836" s="1" t="s">
        <v>1344</v>
      </c>
      <c r="F836" s="1">
        <v>18</v>
      </c>
      <c r="G836" s="1" t="s">
        <v>44</v>
      </c>
      <c r="H836" s="1" t="s">
        <v>44</v>
      </c>
      <c r="I836" s="1" t="s">
        <v>54</v>
      </c>
      <c r="J836" s="24" t="s">
        <v>54</v>
      </c>
      <c r="K836" s="1" t="s">
        <v>47</v>
      </c>
      <c r="L836" s="24" t="s">
        <v>46</v>
      </c>
      <c r="M836" s="1">
        <v>1</v>
      </c>
      <c r="N836" s="1">
        <v>1</v>
      </c>
      <c r="O836" s="1">
        <v>1</v>
      </c>
      <c r="P836" s="1">
        <v>1</v>
      </c>
      <c r="Q836" s="24">
        <v>1</v>
      </c>
      <c r="R836" s="1">
        <v>1</v>
      </c>
      <c r="S836" s="1">
        <v>5</v>
      </c>
      <c r="T836" s="1">
        <v>1</v>
      </c>
      <c r="U836" s="1">
        <v>2</v>
      </c>
      <c r="V836" s="24">
        <v>2</v>
      </c>
      <c r="W836" s="1">
        <v>6</v>
      </c>
      <c r="X836" s="1">
        <v>1</v>
      </c>
      <c r="Y836" s="24">
        <v>1</v>
      </c>
      <c r="Z836" s="1" t="s">
        <v>48</v>
      </c>
      <c r="AA836" s="1" t="s">
        <v>48</v>
      </c>
      <c r="AB836" s="1" t="s">
        <v>48</v>
      </c>
      <c r="AC836" s="1" t="s">
        <v>48</v>
      </c>
      <c r="AD836" s="1" t="s">
        <v>48</v>
      </c>
      <c r="AE836" s="1" t="s">
        <v>48</v>
      </c>
      <c r="AF836" s="1" t="s">
        <v>48</v>
      </c>
      <c r="AG836" s="24" t="s">
        <v>48</v>
      </c>
      <c r="AH836" s="1">
        <v>1</v>
      </c>
      <c r="AI836" s="1">
        <v>2</v>
      </c>
      <c r="AJ836" s="24">
        <v>3</v>
      </c>
      <c r="AK836" s="36" t="s">
        <v>832</v>
      </c>
      <c r="AL836" s="9">
        <f t="shared" si="97"/>
        <v>-2.0843433498275723</v>
      </c>
      <c r="AM836" s="9">
        <f t="shared" si="98"/>
        <v>-1.7503779415260934</v>
      </c>
      <c r="AN836">
        <f t="shared" si="99"/>
        <v>0</v>
      </c>
      <c r="AO836" s="6">
        <f t="shared" si="100"/>
        <v>0</v>
      </c>
      <c r="AP836" s="9">
        <f>($AL$3*AL836+$AM$3*AM836+$AN$3*AN836+$AO$3*AO836)+$K$3*VLOOKUP(K836,COND!$A$2:$C$7,2,FALSE)+$L$3*VLOOKUP(L836,COND!$A$2:$C$7,3,FALSE)</f>
        <v>-11.312969633295879</v>
      </c>
      <c r="AQ836" s="28">
        <f t="shared" si="101"/>
        <v>-1.1983048486338224</v>
      </c>
      <c r="AR836" t="str">
        <f t="shared" si="102"/>
        <v>DH</v>
      </c>
      <c r="AS836">
        <v>700</v>
      </c>
      <c r="AT836">
        <v>832</v>
      </c>
      <c r="AV836" t="str">
        <f t="shared" si="103"/>
        <v>Unlikely</v>
      </c>
      <c r="AX836" t="e">
        <f>IF(VLOOKUP($B836,'Draft List'!$D$4:$AC$2598,AX$3,FALSE)&lt;&gt;0,VLOOKUP($B836,'Draft List'!$D$4:$AC$2598,AX$3,FALSE),"")</f>
        <v>#N/A</v>
      </c>
      <c r="AY836" t="e">
        <f>IF(VLOOKUP($B836,'Draft List'!$D$4:$AC$2598,AY$3,FALSE)&lt;&gt;0,VLOOKUP($B836,'Draft List'!$D$4:$AC$2598,AY$3,FALSE),"")</f>
        <v>#N/A</v>
      </c>
      <c r="AZ836" t="e">
        <f>IF(VLOOKUP($B836,'Draft List'!$D$4:$AC$2598,AZ$3,FALSE)&lt;&gt;0,VLOOKUP($B836,'Draft List'!$D$4:$AC$2598,AZ$3,FALSE),"")</f>
        <v>#N/A</v>
      </c>
      <c r="BA836" t="e">
        <f>IF(VLOOKUP($B836,'Draft List'!$D$4:$AC$2598,BA$3,FALSE)&lt;&gt;0,VLOOKUP($B836,'Draft List'!$D$4:$AC$2598,BA$3,FALSE),"")</f>
        <v>#N/A</v>
      </c>
    </row>
    <row r="837" spans="1:53" hidden="1" x14ac:dyDescent="0.25">
      <c r="A837" t="str">
        <f t="shared" ref="A837:A900" si="104">IF(C837="C","C-",C837)&amp;D837&amp;" "&amp;E837&amp;F837</f>
        <v>RPJosé Barrón23</v>
      </c>
      <c r="B837" t="e">
        <f>VLOOKUP($A837,draft_listing_batters_stats!$A$1:$B$1324,2,FALSE)</f>
        <v>#N/A</v>
      </c>
      <c r="C837" s="1" t="s">
        <v>885</v>
      </c>
      <c r="D837" s="1" t="s">
        <v>150</v>
      </c>
      <c r="E837" s="1" t="s">
        <v>722</v>
      </c>
      <c r="F837" s="1">
        <v>23</v>
      </c>
      <c r="G837" s="1" t="s">
        <v>44</v>
      </c>
      <c r="H837" s="1" t="s">
        <v>58</v>
      </c>
      <c r="I837" s="1" t="s">
        <v>54</v>
      </c>
      <c r="J837" s="24" t="s">
        <v>54</v>
      </c>
      <c r="K837" s="1" t="s">
        <v>46</v>
      </c>
      <c r="L837" s="24" t="s">
        <v>46</v>
      </c>
      <c r="M837" s="1">
        <v>2</v>
      </c>
      <c r="N837" s="1">
        <v>1</v>
      </c>
      <c r="O837" s="1">
        <v>1</v>
      </c>
      <c r="P837" s="1">
        <v>1</v>
      </c>
      <c r="Q837" s="24">
        <v>1</v>
      </c>
      <c r="R837" s="1">
        <v>2</v>
      </c>
      <c r="S837" s="1">
        <v>1</v>
      </c>
      <c r="T837" s="1">
        <v>1</v>
      </c>
      <c r="U837" s="1">
        <v>1</v>
      </c>
      <c r="V837" s="24">
        <v>1</v>
      </c>
      <c r="W837" s="1">
        <v>6</v>
      </c>
      <c r="X837" s="1">
        <v>2</v>
      </c>
      <c r="Y837" s="24">
        <v>1</v>
      </c>
      <c r="Z837" s="1" t="s">
        <v>48</v>
      </c>
      <c r="AA837" s="1" t="s">
        <v>48</v>
      </c>
      <c r="AB837" s="1" t="s">
        <v>48</v>
      </c>
      <c r="AC837" s="1" t="s">
        <v>48</v>
      </c>
      <c r="AD837" s="1" t="s">
        <v>48</v>
      </c>
      <c r="AE837" s="1" t="s">
        <v>48</v>
      </c>
      <c r="AF837" s="1" t="s">
        <v>48</v>
      </c>
      <c r="AG837" s="24" t="s">
        <v>48</v>
      </c>
      <c r="AH837" s="1">
        <v>1</v>
      </c>
      <c r="AI837" s="1">
        <v>1</v>
      </c>
      <c r="AJ837" s="24">
        <v>3</v>
      </c>
      <c r="AK837" s="36" t="s">
        <v>48</v>
      </c>
      <c r="AL837" s="9">
        <f t="shared" ref="AL837:AL900" si="105">($M$3*(M837-$R$1)/$R$2+$N$3*(N837-$S$1)/$S$2+$O$3*(O837-$T$1)/$T$2+$P$3*(P837-$U$1)/$U$2+$Q$3*(Q837-$V$1)/$V$2)/(SUM($M$3:$Q$3))</f>
        <v>-1.7617875136248975</v>
      </c>
      <c r="AM837" s="9">
        <f t="shared" ref="AM837:AM900" si="106">($M$3*(R837-$R$1)/$R$2+$N$3*(S837-$S$1)/$S$2+$O$3*(T837-$T$1)/$T$2+$P$3*(U837-$U$1)/$U$2+$Q$3*(V837-$V$1)/$V$2)/(SUM($M$3:$Q$3))</f>
        <v>-1.7617875136248975</v>
      </c>
      <c r="AN837">
        <f t="shared" ref="AN837:AN900" si="107">IF(AVERAGE(AH837:AI837)&gt;9,1,0)+IF(AVERAGE(AH837:AI837)&gt;7,1,0)+IF(AH837&gt;7,1,0)+IF(AI837&gt;7,1,0)+IF(AJ837&gt;8,1,0)+IF(AJ837&gt;6,1,0)</f>
        <v>0</v>
      </c>
      <c r="AO837" s="6">
        <f t="shared" ref="AO837:AO900" si="108">MIN(2,IF(OR(Z837="-",Y837&lt;5),0,1+IF(Z837&gt;7,1+IF(Y837&gt;7,0.25,0),IF(Z837&gt;4,0.5+IF(Y837&gt;7,0.25,0),0+IF(Y837&gt;7,0.25))))+IF(AA837="-",0,IF(AA837&gt;9,0.5,IF(AA837&gt;7,0.25,0)))+IF(AB837="-",0,IF(AB837&gt;7,1.1,IF(AB837&gt;4,0.6,0)))+IF(OR(AC837="-",W837&lt;5),0,IF(AC837&gt;7,1+IF(W837&gt;7,0.25,0),IF(AC837&gt;4,0.5+IF(W837&gt;7,0.25,0),0)))+IF(AD837="-",0,IF(AD837&gt;7,1.5,IF(AD837&gt;4,1,0)))+IF(AE837="-",0,IF(AE837&gt;9,0.5,IF(AE837&gt;7,0.25,0)))+IF(AF837="-",0,IF(AF837&gt;7,1.25,IF(AF837&gt;4,0.75,0)))+IF(OR(AG837="-",X837&lt;4),0,IF(AG837&gt;7,1+IF(X837&gt;7,0.15,0),IF(AG837&gt;4,0.5+IF(X837&gt;7,0.15,0),0))))</f>
        <v>0</v>
      </c>
      <c r="AP837" s="9">
        <f>($AL$3*AL837+$AM$3*AM837+$AN$3*AN837+$AO$3*AO837)+$K$3*VLOOKUP(K837,COND!$A$2:$C$7,2,FALSE)+$L$3*VLOOKUP(L837,COND!$A$2:$C$7,3,FALSE)</f>
        <v>-11.31762891486126</v>
      </c>
      <c r="AQ837" s="28">
        <f t="shared" ref="AQ837:AQ900" si="109">STANDARDIZE(AP837,AVERAGE($AP$5:$AP$1292),STDEVP($AP$5:$AP$1292))</f>
        <v>-1.1989691523340413</v>
      </c>
      <c r="AR837" t="str">
        <f t="shared" ref="AR837:AR900" si="110">IF(AND(Z837&lt;&gt;"-",Y837&gt;1),"C",IF(AB837=MAX(AB837:AD837),"2B",IF(AD837=MAX(AB837:AD837),"SS",IF(OR(AC837=MAX(AA837:AD837),AND(AC837&lt;&gt;"-",AC837&gt;4,W837&gt;5)),"3B",IF(AF837=MAX(AE837:AG837),"CF",IF(AND(AG837=MAX(AE837,AG837),AND(X837&gt;5,AE837&lt;&gt;"-")),"RF",IF(AE837&lt;&gt;"-","LF",IF(AA837&lt;&gt;"-","1B","DH"))))))))</f>
        <v>DH</v>
      </c>
      <c r="AS837">
        <v>700</v>
      </c>
      <c r="AT837">
        <v>833</v>
      </c>
      <c r="AV837" t="str">
        <f t="shared" ref="AV837:AV900" si="111">IF(AND($R837&gt;=6,AVERAGE($T837:$U837)&gt;=6),"Likely",IF(OR($R837&gt;6,AND($R837=6,AVERAGE($T837:$U837)&gt;=3),AND($R837&gt;=5,AVERAGE($T837:$U837)&gt;=5),AVERAGE($R837,$T837:$U837)&gt;5),"Possible","Unlikely"))</f>
        <v>Unlikely</v>
      </c>
      <c r="AX837" t="e">
        <f>IF(VLOOKUP($B837,'Draft List'!$D$4:$AC$2598,AX$3,FALSE)&lt;&gt;0,VLOOKUP($B837,'Draft List'!$D$4:$AC$2598,AX$3,FALSE),"")</f>
        <v>#N/A</v>
      </c>
      <c r="AY837" t="e">
        <f>IF(VLOOKUP($B837,'Draft List'!$D$4:$AC$2598,AY$3,FALSE)&lt;&gt;0,VLOOKUP($B837,'Draft List'!$D$4:$AC$2598,AY$3,FALSE),"")</f>
        <v>#N/A</v>
      </c>
      <c r="AZ837" t="e">
        <f>IF(VLOOKUP($B837,'Draft List'!$D$4:$AC$2598,AZ$3,FALSE)&lt;&gt;0,VLOOKUP($B837,'Draft List'!$D$4:$AC$2598,AZ$3,FALSE),"")</f>
        <v>#N/A</v>
      </c>
      <c r="BA837" t="e">
        <f>IF(VLOOKUP($B837,'Draft List'!$D$4:$AC$2598,BA$3,FALSE)&lt;&gt;0,VLOOKUP($B837,'Draft List'!$D$4:$AC$2598,BA$3,FALSE),"")</f>
        <v>#N/A</v>
      </c>
    </row>
    <row r="838" spans="1:53" hidden="1" x14ac:dyDescent="0.25">
      <c r="A838" t="str">
        <f t="shared" si="104"/>
        <v>RPDoug Goodman24</v>
      </c>
      <c r="B838" t="e">
        <f>VLOOKUP($A838,draft_listing_batters_stats!$A$1:$B$1324,2,FALSE)</f>
        <v>#N/A</v>
      </c>
      <c r="C838" s="1" t="s">
        <v>885</v>
      </c>
      <c r="D838" s="1" t="s">
        <v>545</v>
      </c>
      <c r="E838" s="1" t="s">
        <v>695</v>
      </c>
      <c r="F838" s="1">
        <v>24</v>
      </c>
      <c r="G838" s="1" t="s">
        <v>44</v>
      </c>
      <c r="H838" s="1" t="s">
        <v>44</v>
      </c>
      <c r="I838" s="1" t="s">
        <v>54</v>
      </c>
      <c r="J838" s="24" t="s">
        <v>54</v>
      </c>
      <c r="K838" s="1" t="s">
        <v>47</v>
      </c>
      <c r="L838" s="24" t="s">
        <v>46</v>
      </c>
      <c r="M838" s="1">
        <v>1</v>
      </c>
      <c r="N838" s="1">
        <v>4</v>
      </c>
      <c r="O838" s="1">
        <v>1</v>
      </c>
      <c r="P838" s="1">
        <v>2</v>
      </c>
      <c r="Q838" s="24">
        <v>1</v>
      </c>
      <c r="R838" s="1">
        <v>1</v>
      </c>
      <c r="S838" s="1">
        <v>4</v>
      </c>
      <c r="T838" s="1">
        <v>1</v>
      </c>
      <c r="U838" s="1">
        <v>2</v>
      </c>
      <c r="V838" s="24">
        <v>3</v>
      </c>
      <c r="W838" s="1">
        <v>9</v>
      </c>
      <c r="X838" s="1">
        <v>3</v>
      </c>
      <c r="Y838" s="24">
        <v>1</v>
      </c>
      <c r="Z838" s="1" t="s">
        <v>48</v>
      </c>
      <c r="AA838" s="1" t="s">
        <v>48</v>
      </c>
      <c r="AB838" s="1" t="s">
        <v>48</v>
      </c>
      <c r="AC838" s="1" t="s">
        <v>48</v>
      </c>
      <c r="AD838" s="1" t="s">
        <v>48</v>
      </c>
      <c r="AE838" s="1" t="s">
        <v>48</v>
      </c>
      <c r="AF838" s="1" t="s">
        <v>48</v>
      </c>
      <c r="AG838" s="24" t="s">
        <v>48</v>
      </c>
      <c r="AH838" s="1">
        <v>1</v>
      </c>
      <c r="AI838" s="1">
        <v>2</v>
      </c>
      <c r="AJ838" s="24">
        <v>1</v>
      </c>
      <c r="AK838" s="36" t="s">
        <v>50</v>
      </c>
      <c r="AL838" s="9">
        <f t="shared" si="105"/>
        <v>-1.8414541609618804</v>
      </c>
      <c r="AM838" s="9">
        <f t="shared" si="106"/>
        <v>-1.7614214813277136</v>
      </c>
      <c r="AN838">
        <f t="shared" si="107"/>
        <v>0</v>
      </c>
      <c r="AO838" s="6">
        <f t="shared" si="108"/>
        <v>0</v>
      </c>
      <c r="AP838" s="9">
        <f>($AL$3*AL838+$AM$3*AM838+$AN$3*AN838+$AO$3*AO838)+$K$3*VLOOKUP(K838,COND!$A$2:$C$7,2,FALSE)+$L$3*VLOOKUP(L838,COND!$A$2:$C$7,3,FALSE)</f>
        <v>-11.421203192028749</v>
      </c>
      <c r="AQ838" s="28">
        <f t="shared" si="109"/>
        <v>-1.2137364023068891</v>
      </c>
      <c r="AR838" t="str">
        <f t="shared" si="110"/>
        <v>DH</v>
      </c>
      <c r="AS838">
        <v>700</v>
      </c>
      <c r="AT838">
        <v>834</v>
      </c>
      <c r="AV838" t="str">
        <f t="shared" si="111"/>
        <v>Unlikely</v>
      </c>
      <c r="AX838" t="e">
        <f>IF(VLOOKUP($B838,'Draft List'!$D$4:$AC$2598,AX$3,FALSE)&lt;&gt;0,VLOOKUP($B838,'Draft List'!$D$4:$AC$2598,AX$3,FALSE),"")</f>
        <v>#N/A</v>
      </c>
      <c r="AY838" t="e">
        <f>IF(VLOOKUP($B838,'Draft List'!$D$4:$AC$2598,AY$3,FALSE)&lt;&gt;0,VLOOKUP($B838,'Draft List'!$D$4:$AC$2598,AY$3,FALSE),"")</f>
        <v>#N/A</v>
      </c>
      <c r="AZ838" t="e">
        <f>IF(VLOOKUP($B838,'Draft List'!$D$4:$AC$2598,AZ$3,FALSE)&lt;&gt;0,VLOOKUP($B838,'Draft List'!$D$4:$AC$2598,AZ$3,FALSE),"")</f>
        <v>#N/A</v>
      </c>
      <c r="BA838" t="e">
        <f>IF(VLOOKUP($B838,'Draft List'!$D$4:$AC$2598,BA$3,FALSE)&lt;&gt;0,VLOOKUP($B838,'Draft List'!$D$4:$AC$2598,BA$3,FALSE),"")</f>
        <v>#N/A</v>
      </c>
    </row>
    <row r="839" spans="1:53" hidden="1" x14ac:dyDescent="0.25">
      <c r="A839" t="str">
        <f t="shared" si="104"/>
        <v>SPEugene Turner21</v>
      </c>
      <c r="B839" t="e">
        <f>VLOOKUP($A839,draft_listing_batters_stats!$A$1:$B$1324,2,FALSE)</f>
        <v>#N/A</v>
      </c>
      <c r="C839" s="1" t="s">
        <v>25</v>
      </c>
      <c r="D839" s="1" t="s">
        <v>591</v>
      </c>
      <c r="E839" s="1" t="s">
        <v>1287</v>
      </c>
      <c r="F839" s="1">
        <v>21</v>
      </c>
      <c r="G839" s="1" t="s">
        <v>44</v>
      </c>
      <c r="H839" s="1" t="s">
        <v>44</v>
      </c>
      <c r="I839" s="1" t="s">
        <v>54</v>
      </c>
      <c r="J839" s="24" t="s">
        <v>54</v>
      </c>
      <c r="K839" s="1" t="s">
        <v>51</v>
      </c>
      <c r="L839" s="24" t="s">
        <v>46</v>
      </c>
      <c r="M839" s="1">
        <v>1</v>
      </c>
      <c r="N839" s="1">
        <v>1</v>
      </c>
      <c r="O839" s="1">
        <v>1</v>
      </c>
      <c r="P839" s="1">
        <v>1</v>
      </c>
      <c r="Q839" s="24">
        <v>1</v>
      </c>
      <c r="R839" s="1">
        <v>1</v>
      </c>
      <c r="S839" s="1">
        <v>3</v>
      </c>
      <c r="T839" s="1">
        <v>3</v>
      </c>
      <c r="U839" s="1">
        <v>1</v>
      </c>
      <c r="V839" s="24">
        <v>2</v>
      </c>
      <c r="W839" s="1">
        <v>6</v>
      </c>
      <c r="X839" s="1">
        <v>2</v>
      </c>
      <c r="Y839" s="24">
        <v>1</v>
      </c>
      <c r="Z839" s="1" t="s">
        <v>48</v>
      </c>
      <c r="AA839" s="1" t="s">
        <v>48</v>
      </c>
      <c r="AB839" s="1" t="s">
        <v>48</v>
      </c>
      <c r="AC839" s="1" t="s">
        <v>48</v>
      </c>
      <c r="AD839" s="1" t="s">
        <v>48</v>
      </c>
      <c r="AE839" s="1" t="s">
        <v>48</v>
      </c>
      <c r="AF839" s="1" t="s">
        <v>48</v>
      </c>
      <c r="AG839" s="24" t="s">
        <v>48</v>
      </c>
      <c r="AH839" s="1">
        <v>2</v>
      </c>
      <c r="AI839" s="1">
        <v>2</v>
      </c>
      <c r="AJ839" s="24">
        <v>4</v>
      </c>
      <c r="AK839" s="36" t="s">
        <v>832</v>
      </c>
      <c r="AL839" s="9">
        <f t="shared" si="105"/>
        <v>-2.0843433498275723</v>
      </c>
      <c r="AM839" s="9">
        <f t="shared" si="106"/>
        <v>-1.7760842627252784</v>
      </c>
      <c r="AN839">
        <f t="shared" si="107"/>
        <v>0</v>
      </c>
      <c r="AO839" s="6">
        <f t="shared" si="108"/>
        <v>0</v>
      </c>
      <c r="AP839" s="9">
        <f>($AL$3*AL839+$AM$3*AM839+$AN$3*AN839+$AO$3*AO839)+$K$3*VLOOKUP(K839,COND!$A$2:$C$7,2,FALSE)+$L$3*VLOOKUP(L839,COND!$A$2:$C$7,3,FALSE)</f>
        <v>-11.4214454876861</v>
      </c>
      <c r="AQ839" s="28">
        <f t="shared" si="109"/>
        <v>-1.2137709479550682</v>
      </c>
      <c r="AR839" t="str">
        <f t="shared" si="110"/>
        <v>DH</v>
      </c>
      <c r="AS839">
        <v>700</v>
      </c>
      <c r="AT839">
        <v>835</v>
      </c>
      <c r="AV839" t="str">
        <f t="shared" si="111"/>
        <v>Unlikely</v>
      </c>
      <c r="AX839" t="e">
        <f>IF(VLOOKUP($B839,'Draft List'!$D$4:$AC$2598,AX$3,FALSE)&lt;&gt;0,VLOOKUP($B839,'Draft List'!$D$4:$AC$2598,AX$3,FALSE),"")</f>
        <v>#N/A</v>
      </c>
      <c r="AY839" t="e">
        <f>IF(VLOOKUP($B839,'Draft List'!$D$4:$AC$2598,AY$3,FALSE)&lt;&gt;0,VLOOKUP($B839,'Draft List'!$D$4:$AC$2598,AY$3,FALSE),"")</f>
        <v>#N/A</v>
      </c>
      <c r="AZ839" t="e">
        <f>IF(VLOOKUP($B839,'Draft List'!$D$4:$AC$2598,AZ$3,FALSE)&lt;&gt;0,VLOOKUP($B839,'Draft List'!$D$4:$AC$2598,AZ$3,FALSE),"")</f>
        <v>#N/A</v>
      </c>
      <c r="BA839" t="e">
        <f>IF(VLOOKUP($B839,'Draft List'!$D$4:$AC$2598,BA$3,FALSE)&lt;&gt;0,VLOOKUP($B839,'Draft List'!$D$4:$AC$2598,BA$3,FALSE),"")</f>
        <v>#N/A</v>
      </c>
    </row>
    <row r="840" spans="1:53" hidden="1" x14ac:dyDescent="0.25">
      <c r="A840" t="str">
        <f t="shared" si="104"/>
        <v>RPCarlos Madraso24</v>
      </c>
      <c r="B840" t="e">
        <f>VLOOKUP($A840,draft_listing_batters_stats!$A$1:$B$1324,2,FALSE)</f>
        <v>#N/A</v>
      </c>
      <c r="C840" s="1" t="s">
        <v>885</v>
      </c>
      <c r="D840" s="1" t="s">
        <v>222</v>
      </c>
      <c r="E840" s="1" t="s">
        <v>1396</v>
      </c>
      <c r="F840" s="1">
        <v>24</v>
      </c>
      <c r="G840" s="1" t="s">
        <v>58</v>
      </c>
      <c r="H840" s="1" t="s">
        <v>58</v>
      </c>
      <c r="I840" s="1" t="s">
        <v>54</v>
      </c>
      <c r="J840" s="24" t="s">
        <v>54</v>
      </c>
      <c r="K840" s="1" t="s">
        <v>46</v>
      </c>
      <c r="L840" s="24" t="s">
        <v>46</v>
      </c>
      <c r="M840" s="1">
        <v>1</v>
      </c>
      <c r="N840" s="1">
        <v>3</v>
      </c>
      <c r="O840" s="1">
        <v>1</v>
      </c>
      <c r="P840" s="1">
        <v>1</v>
      </c>
      <c r="Q840" s="24">
        <v>1</v>
      </c>
      <c r="R840" s="1">
        <v>1</v>
      </c>
      <c r="S840" s="1">
        <v>3</v>
      </c>
      <c r="T840" s="1">
        <v>2</v>
      </c>
      <c r="U840" s="1">
        <v>2</v>
      </c>
      <c r="V840" s="24">
        <v>2</v>
      </c>
      <c r="W840" s="1">
        <v>10</v>
      </c>
      <c r="X840" s="1">
        <v>3</v>
      </c>
      <c r="Y840" s="24">
        <v>1</v>
      </c>
      <c r="Z840" s="1" t="s">
        <v>48</v>
      </c>
      <c r="AA840" s="1" t="s">
        <v>48</v>
      </c>
      <c r="AB840" s="1" t="s">
        <v>48</v>
      </c>
      <c r="AC840" s="1" t="s">
        <v>48</v>
      </c>
      <c r="AD840" s="1" t="s">
        <v>48</v>
      </c>
      <c r="AE840" s="1" t="s">
        <v>48</v>
      </c>
      <c r="AF840" s="1" t="s">
        <v>48</v>
      </c>
      <c r="AG840" s="24" t="s">
        <v>48</v>
      </c>
      <c r="AH840" s="1">
        <v>1</v>
      </c>
      <c r="AI840" s="1">
        <v>5</v>
      </c>
      <c r="AJ840" s="24">
        <v>5</v>
      </c>
      <c r="AK840" s="36" t="s">
        <v>50</v>
      </c>
      <c r="AL840" s="9">
        <f t="shared" si="105"/>
        <v>-1.9822235905901651</v>
      </c>
      <c r="AM840" s="9">
        <f t="shared" si="106"/>
        <v>-1.7694362067395988</v>
      </c>
      <c r="AN840">
        <f t="shared" si="107"/>
        <v>0</v>
      </c>
      <c r="AO840" s="6">
        <f t="shared" si="108"/>
        <v>0</v>
      </c>
      <c r="AP840" s="9">
        <f>($AL$3*AL840+$AM$3*AM840+$AN$3*AN840+$AO$3*AO840)+$K$3*VLOOKUP(K840,COND!$A$2:$C$7,2,FALSE)+$L$3*VLOOKUP(L840,COND!$A$2:$C$7,3,FALSE)</f>
        <v>-11.431456839934203</v>
      </c>
      <c r="AQ840" s="28">
        <f t="shared" si="109"/>
        <v>-1.2151983307498802</v>
      </c>
      <c r="AR840" t="str">
        <f t="shared" si="110"/>
        <v>DH</v>
      </c>
      <c r="AS840">
        <v>700</v>
      </c>
      <c r="AT840">
        <v>836</v>
      </c>
      <c r="AV840" t="str">
        <f t="shared" si="111"/>
        <v>Unlikely</v>
      </c>
      <c r="AX840" t="e">
        <f>IF(VLOOKUP($B840,'Draft List'!$D$4:$AC$2598,AX$3,FALSE)&lt;&gt;0,VLOOKUP($B840,'Draft List'!$D$4:$AC$2598,AX$3,FALSE),"")</f>
        <v>#N/A</v>
      </c>
      <c r="AY840" t="e">
        <f>IF(VLOOKUP($B840,'Draft List'!$D$4:$AC$2598,AY$3,FALSE)&lt;&gt;0,VLOOKUP($B840,'Draft List'!$D$4:$AC$2598,AY$3,FALSE),"")</f>
        <v>#N/A</v>
      </c>
      <c r="AZ840" t="e">
        <f>IF(VLOOKUP($B840,'Draft List'!$D$4:$AC$2598,AZ$3,FALSE)&lt;&gt;0,VLOOKUP($B840,'Draft List'!$D$4:$AC$2598,AZ$3,FALSE),"")</f>
        <v>#N/A</v>
      </c>
      <c r="BA840" t="e">
        <f>IF(VLOOKUP($B840,'Draft List'!$D$4:$AC$2598,BA$3,FALSE)&lt;&gt;0,VLOOKUP($B840,'Draft List'!$D$4:$AC$2598,BA$3,FALSE),"")</f>
        <v>#N/A</v>
      </c>
    </row>
    <row r="841" spans="1:53" hidden="1" x14ac:dyDescent="0.25">
      <c r="A841" t="str">
        <f t="shared" si="104"/>
        <v>RPFelipe García21</v>
      </c>
      <c r="B841" t="e">
        <f>VLOOKUP($A841,draft_listing_batters_stats!$A$1:$B$1324,2,FALSE)</f>
        <v>#N/A</v>
      </c>
      <c r="C841" s="1" t="s">
        <v>885</v>
      </c>
      <c r="D841" s="1" t="s">
        <v>206</v>
      </c>
      <c r="E841" s="1" t="s">
        <v>136</v>
      </c>
      <c r="F841" s="1">
        <v>21</v>
      </c>
      <c r="G841" s="1" t="s">
        <v>68</v>
      </c>
      <c r="H841" s="1" t="s">
        <v>44</v>
      </c>
      <c r="I841" s="1" t="s">
        <v>54</v>
      </c>
      <c r="J841" s="24" t="s">
        <v>54</v>
      </c>
      <c r="K841" s="1" t="s">
        <v>47</v>
      </c>
      <c r="L841" s="24" t="s">
        <v>46</v>
      </c>
      <c r="M841" s="1">
        <v>1</v>
      </c>
      <c r="N841" s="1">
        <v>1</v>
      </c>
      <c r="O841" s="1">
        <v>1</v>
      </c>
      <c r="P841" s="1">
        <v>1</v>
      </c>
      <c r="Q841" s="24">
        <v>1</v>
      </c>
      <c r="R841" s="1">
        <v>2</v>
      </c>
      <c r="S841" s="1">
        <v>1</v>
      </c>
      <c r="T841" s="1">
        <v>1</v>
      </c>
      <c r="U841" s="1">
        <v>1</v>
      </c>
      <c r="V841" s="24">
        <v>1</v>
      </c>
      <c r="W841" s="1">
        <v>7</v>
      </c>
      <c r="X841" s="1">
        <v>5</v>
      </c>
      <c r="Y841" s="24">
        <v>1</v>
      </c>
      <c r="Z841" s="1" t="s">
        <v>48</v>
      </c>
      <c r="AA841" s="1" t="s">
        <v>48</v>
      </c>
      <c r="AB841" s="1" t="s">
        <v>48</v>
      </c>
      <c r="AC841" s="1" t="s">
        <v>48</v>
      </c>
      <c r="AD841" s="1" t="s">
        <v>48</v>
      </c>
      <c r="AE841" s="1" t="s">
        <v>48</v>
      </c>
      <c r="AF841" s="1" t="s">
        <v>48</v>
      </c>
      <c r="AG841" s="24" t="s">
        <v>48</v>
      </c>
      <c r="AH841" s="1">
        <v>1</v>
      </c>
      <c r="AI841" s="1">
        <v>1</v>
      </c>
      <c r="AJ841" s="24">
        <v>1</v>
      </c>
      <c r="AK841" s="36" t="s">
        <v>839</v>
      </c>
      <c r="AL841" s="9">
        <f t="shared" si="105"/>
        <v>-2.0843433498275723</v>
      </c>
      <c r="AM841" s="9">
        <f t="shared" si="106"/>
        <v>-1.7617875136248975</v>
      </c>
      <c r="AN841">
        <f t="shared" si="107"/>
        <v>0</v>
      </c>
      <c r="AO841" s="6">
        <f t="shared" si="108"/>
        <v>0</v>
      </c>
      <c r="AP841" s="9">
        <f>($AL$3*AL841+$AM$3*AM841+$AN$3*AN841+$AO$3*AO841)+$K$3*VLOOKUP(K841,COND!$A$2:$C$7,2,FALSE)+$L$3*VLOOKUP(L841,COND!$A$2:$C$7,3,FALSE)</f>
        <v>-11.449884498481531</v>
      </c>
      <c r="AQ841" s="28">
        <f t="shared" si="109"/>
        <v>-1.2178256803932923</v>
      </c>
      <c r="AR841" t="str">
        <f t="shared" si="110"/>
        <v>DH</v>
      </c>
      <c r="AS841">
        <v>700</v>
      </c>
      <c r="AT841">
        <v>837</v>
      </c>
      <c r="AV841" t="str">
        <f t="shared" si="111"/>
        <v>Unlikely</v>
      </c>
      <c r="AX841" t="e">
        <f>IF(VLOOKUP($B841,'Draft List'!$D$4:$AC$2598,AX$3,FALSE)&lt;&gt;0,VLOOKUP($B841,'Draft List'!$D$4:$AC$2598,AX$3,FALSE),"")</f>
        <v>#N/A</v>
      </c>
      <c r="AY841" t="e">
        <f>IF(VLOOKUP($B841,'Draft List'!$D$4:$AC$2598,AY$3,FALSE)&lt;&gt;0,VLOOKUP($B841,'Draft List'!$D$4:$AC$2598,AY$3,FALSE),"")</f>
        <v>#N/A</v>
      </c>
      <c r="AZ841" t="e">
        <f>IF(VLOOKUP($B841,'Draft List'!$D$4:$AC$2598,AZ$3,FALSE)&lt;&gt;0,VLOOKUP($B841,'Draft List'!$D$4:$AC$2598,AZ$3,FALSE),"")</f>
        <v>#N/A</v>
      </c>
      <c r="BA841" t="e">
        <f>IF(VLOOKUP($B841,'Draft List'!$D$4:$AC$2598,BA$3,FALSE)&lt;&gt;0,VLOOKUP($B841,'Draft List'!$D$4:$AC$2598,BA$3,FALSE),"")</f>
        <v>#N/A</v>
      </c>
    </row>
    <row r="842" spans="1:53" hidden="1" x14ac:dyDescent="0.25">
      <c r="A842" t="str">
        <f t="shared" si="104"/>
        <v>SPSancho Contreras21</v>
      </c>
      <c r="B842" t="e">
        <f>VLOOKUP($A842,draft_listing_batters_stats!$A$1:$B$1324,2,FALSE)</f>
        <v>#N/A</v>
      </c>
      <c r="C842" s="1" t="s">
        <v>25</v>
      </c>
      <c r="D842" s="1" t="s">
        <v>1102</v>
      </c>
      <c r="E842" s="1" t="s">
        <v>1103</v>
      </c>
      <c r="F842" s="1">
        <v>21</v>
      </c>
      <c r="G842" s="1" t="s">
        <v>58</v>
      </c>
      <c r="H842" s="1" t="s">
        <v>58</v>
      </c>
      <c r="I842" s="1" t="s">
        <v>54</v>
      </c>
      <c r="J842" s="24" t="s">
        <v>54</v>
      </c>
      <c r="K842" s="1" t="s">
        <v>47</v>
      </c>
      <c r="L842" s="24" t="s">
        <v>51</v>
      </c>
      <c r="M842" s="1">
        <v>1</v>
      </c>
      <c r="N842" s="1">
        <v>2</v>
      </c>
      <c r="O842" s="1">
        <v>1</v>
      </c>
      <c r="P842" s="1">
        <v>1</v>
      </c>
      <c r="Q842" s="24">
        <v>1</v>
      </c>
      <c r="R842" s="1">
        <v>1</v>
      </c>
      <c r="S842" s="1">
        <v>4</v>
      </c>
      <c r="T842" s="1">
        <v>1</v>
      </c>
      <c r="U842" s="1">
        <v>1</v>
      </c>
      <c r="V842" s="24">
        <v>5</v>
      </c>
      <c r="W842" s="1">
        <v>6</v>
      </c>
      <c r="X842" s="1">
        <v>2</v>
      </c>
      <c r="Y842" s="24">
        <v>1</v>
      </c>
      <c r="Z842" s="1" t="s">
        <v>48</v>
      </c>
      <c r="AA842" s="1" t="s">
        <v>48</v>
      </c>
      <c r="AB842" s="1" t="s">
        <v>48</v>
      </c>
      <c r="AC842" s="1" t="s">
        <v>48</v>
      </c>
      <c r="AD842" s="1" t="s">
        <v>48</v>
      </c>
      <c r="AE842" s="1" t="s">
        <v>48</v>
      </c>
      <c r="AF842" s="1" t="s">
        <v>48</v>
      </c>
      <c r="AG842" s="24" t="s">
        <v>48</v>
      </c>
      <c r="AH842" s="1">
        <v>1</v>
      </c>
      <c r="AI842" s="1">
        <v>1</v>
      </c>
      <c r="AJ842" s="24">
        <v>2</v>
      </c>
      <c r="AK842" s="36" t="s">
        <v>881</v>
      </c>
      <c r="AL842" s="9">
        <f t="shared" si="105"/>
        <v>-2.0332834702088682</v>
      </c>
      <c r="AM842" s="9">
        <f t="shared" si="106"/>
        <v>-1.7710983517031278</v>
      </c>
      <c r="AN842">
        <f t="shared" si="107"/>
        <v>0</v>
      </c>
      <c r="AO842" s="6">
        <f t="shared" si="108"/>
        <v>0</v>
      </c>
      <c r="AP842" s="9">
        <f>($AL$3*AL842+$AM$3*AM842+$AN$3*AN842+$AO$3*AO842)+$K$3*VLOOKUP(K842,COND!$A$2:$C$7,2,FALSE)+$L$3*VLOOKUP(L842,COND!$A$2:$C$7,3,FALSE)</f>
        <v>-11.456508567458423</v>
      </c>
      <c r="AQ842" s="28">
        <f t="shared" si="109"/>
        <v>-1.2187701164549698</v>
      </c>
      <c r="AR842" t="str">
        <f t="shared" si="110"/>
        <v>DH</v>
      </c>
      <c r="AS842">
        <v>700</v>
      </c>
      <c r="AT842">
        <v>838</v>
      </c>
      <c r="AV842" t="str">
        <f t="shared" si="111"/>
        <v>Unlikely</v>
      </c>
      <c r="AX842" t="e">
        <f>IF(VLOOKUP($B842,'Draft List'!$D$4:$AC$2598,AX$3,FALSE)&lt;&gt;0,VLOOKUP($B842,'Draft List'!$D$4:$AC$2598,AX$3,FALSE),"")</f>
        <v>#N/A</v>
      </c>
      <c r="AY842" t="e">
        <f>IF(VLOOKUP($B842,'Draft List'!$D$4:$AC$2598,AY$3,FALSE)&lt;&gt;0,VLOOKUP($B842,'Draft List'!$D$4:$AC$2598,AY$3,FALSE),"")</f>
        <v>#N/A</v>
      </c>
      <c r="AZ842" t="e">
        <f>IF(VLOOKUP($B842,'Draft List'!$D$4:$AC$2598,AZ$3,FALSE)&lt;&gt;0,VLOOKUP($B842,'Draft List'!$D$4:$AC$2598,AZ$3,FALSE),"")</f>
        <v>#N/A</v>
      </c>
      <c r="BA842" t="e">
        <f>IF(VLOOKUP($B842,'Draft List'!$D$4:$AC$2598,BA$3,FALSE)&lt;&gt;0,VLOOKUP($B842,'Draft List'!$D$4:$AC$2598,BA$3,FALSE),"")</f>
        <v>#N/A</v>
      </c>
    </row>
    <row r="843" spans="1:53" hidden="1" x14ac:dyDescent="0.25">
      <c r="A843" t="str">
        <f t="shared" si="104"/>
        <v>RPGerald Jones22</v>
      </c>
      <c r="B843" t="e">
        <f>VLOOKUP($A843,draft_listing_batters_stats!$A$1:$B$1324,2,FALSE)</f>
        <v>#N/A</v>
      </c>
      <c r="C843" s="1" t="s">
        <v>885</v>
      </c>
      <c r="D843" s="1" t="s">
        <v>421</v>
      </c>
      <c r="E843" s="1" t="s">
        <v>230</v>
      </c>
      <c r="F843" s="1">
        <v>22</v>
      </c>
      <c r="G843" s="1" t="s">
        <v>44</v>
      </c>
      <c r="H843" s="1" t="s">
        <v>44</v>
      </c>
      <c r="I843" s="1" t="s">
        <v>54</v>
      </c>
      <c r="J843" s="24" t="s">
        <v>54</v>
      </c>
      <c r="K843" s="1" t="s">
        <v>46</v>
      </c>
      <c r="L843" s="24" t="s">
        <v>46</v>
      </c>
      <c r="M843" s="1">
        <v>1</v>
      </c>
      <c r="N843" s="1">
        <v>1</v>
      </c>
      <c r="O843" s="1">
        <v>1</v>
      </c>
      <c r="P843" s="1">
        <v>1</v>
      </c>
      <c r="Q843" s="24">
        <v>1</v>
      </c>
      <c r="R843" s="1">
        <v>1</v>
      </c>
      <c r="S843" s="1">
        <v>3</v>
      </c>
      <c r="T843" s="1">
        <v>3</v>
      </c>
      <c r="U843" s="1">
        <v>1</v>
      </c>
      <c r="V843" s="24">
        <v>2</v>
      </c>
      <c r="W843" s="1">
        <v>6</v>
      </c>
      <c r="X843" s="1">
        <v>3</v>
      </c>
      <c r="Y843" s="24">
        <v>1</v>
      </c>
      <c r="Z843" s="1" t="s">
        <v>48</v>
      </c>
      <c r="AA843" s="1" t="s">
        <v>48</v>
      </c>
      <c r="AB843" s="1" t="s">
        <v>48</v>
      </c>
      <c r="AC843" s="1" t="s">
        <v>48</v>
      </c>
      <c r="AD843" s="1" t="s">
        <v>48</v>
      </c>
      <c r="AE843" s="1" t="s">
        <v>48</v>
      </c>
      <c r="AF843" s="1" t="s">
        <v>48</v>
      </c>
      <c r="AG843" s="24" t="s">
        <v>48</v>
      </c>
      <c r="AH843" s="1">
        <v>1</v>
      </c>
      <c r="AI843" s="1">
        <v>1</v>
      </c>
      <c r="AJ843" s="24">
        <v>1</v>
      </c>
      <c r="AK843" s="36" t="s">
        <v>832</v>
      </c>
      <c r="AL843" s="9">
        <f t="shared" si="105"/>
        <v>-2.0843433498275723</v>
      </c>
      <c r="AM843" s="9">
        <f t="shared" si="106"/>
        <v>-1.7760842627252784</v>
      </c>
      <c r="AN843">
        <f t="shared" si="107"/>
        <v>0</v>
      </c>
      <c r="AO843" s="6">
        <f t="shared" si="108"/>
        <v>0</v>
      </c>
      <c r="AP843" s="9">
        <f>($AL$3*AL843+$AM$3*AM843+$AN$3*AN843+$AO$3*AO843)+$K$3*VLOOKUP(K843,COND!$A$2:$C$7,2,FALSE)+$L$3*VLOOKUP(L843,COND!$A$2:$C$7,3,FALSE)</f>
        <v>-11.521445487686098</v>
      </c>
      <c r="AQ843" s="28">
        <f t="shared" si="109"/>
        <v>-1.2280285902738917</v>
      </c>
      <c r="AR843" t="str">
        <f t="shared" si="110"/>
        <v>DH</v>
      </c>
      <c r="AS843">
        <v>700</v>
      </c>
      <c r="AT843">
        <v>839</v>
      </c>
      <c r="AV843" t="str">
        <f t="shared" si="111"/>
        <v>Unlikely</v>
      </c>
      <c r="AX843" t="e">
        <f>IF(VLOOKUP($B843,'Draft List'!$D$4:$AC$2598,AX$3,FALSE)&lt;&gt;0,VLOOKUP($B843,'Draft List'!$D$4:$AC$2598,AX$3,FALSE),"")</f>
        <v>#N/A</v>
      </c>
      <c r="AY843" t="e">
        <f>IF(VLOOKUP($B843,'Draft List'!$D$4:$AC$2598,AY$3,FALSE)&lt;&gt;0,VLOOKUP($B843,'Draft List'!$D$4:$AC$2598,AY$3,FALSE),"")</f>
        <v>#N/A</v>
      </c>
      <c r="AZ843" t="e">
        <f>IF(VLOOKUP($B843,'Draft List'!$D$4:$AC$2598,AZ$3,FALSE)&lt;&gt;0,VLOOKUP($B843,'Draft List'!$D$4:$AC$2598,AZ$3,FALSE),"")</f>
        <v>#N/A</v>
      </c>
      <c r="BA843" t="e">
        <f>IF(VLOOKUP($B843,'Draft List'!$D$4:$AC$2598,BA$3,FALSE)&lt;&gt;0,VLOOKUP($B843,'Draft List'!$D$4:$AC$2598,BA$3,FALSE),"")</f>
        <v>#N/A</v>
      </c>
    </row>
    <row r="844" spans="1:53" hidden="1" x14ac:dyDescent="0.25">
      <c r="A844" t="str">
        <f t="shared" si="104"/>
        <v>SPAtasuke Inoue21</v>
      </c>
      <c r="B844" t="e">
        <f>VLOOKUP($A844,draft_listing_batters_stats!$A$1:$B$1324,2,FALSE)</f>
        <v>#N/A</v>
      </c>
      <c r="C844" s="1" t="s">
        <v>25</v>
      </c>
      <c r="D844" s="1" t="s">
        <v>846</v>
      </c>
      <c r="E844" s="1" t="s">
        <v>726</v>
      </c>
      <c r="F844" s="1">
        <v>21</v>
      </c>
      <c r="G844" s="1" t="s">
        <v>44</v>
      </c>
      <c r="H844" s="1" t="s">
        <v>44</v>
      </c>
      <c r="I844" s="1" t="s">
        <v>54</v>
      </c>
      <c r="J844" s="24" t="s">
        <v>70</v>
      </c>
      <c r="K844" s="1" t="s">
        <v>46</v>
      </c>
      <c r="L844" s="24" t="s">
        <v>46</v>
      </c>
      <c r="M844" s="1">
        <v>1</v>
      </c>
      <c r="N844" s="1">
        <v>1</v>
      </c>
      <c r="O844" s="1">
        <v>2</v>
      </c>
      <c r="P844" s="1">
        <v>1</v>
      </c>
      <c r="Q844" s="24">
        <v>2</v>
      </c>
      <c r="R844" s="1">
        <v>1</v>
      </c>
      <c r="S844" s="1">
        <v>3</v>
      </c>
      <c r="T844" s="1">
        <v>2</v>
      </c>
      <c r="U844" s="1">
        <v>1</v>
      </c>
      <c r="V844" s="24">
        <v>4</v>
      </c>
      <c r="W844" s="1">
        <v>5</v>
      </c>
      <c r="X844" s="1">
        <v>3</v>
      </c>
      <c r="Y844" s="24">
        <v>1</v>
      </c>
      <c r="Z844" s="1" t="s">
        <v>48</v>
      </c>
      <c r="AA844" s="1" t="s">
        <v>48</v>
      </c>
      <c r="AB844" s="1" t="s">
        <v>48</v>
      </c>
      <c r="AC844" s="1" t="s">
        <v>48</v>
      </c>
      <c r="AD844" s="1" t="s">
        <v>48</v>
      </c>
      <c r="AE844" s="1" t="s">
        <v>48</v>
      </c>
      <c r="AF844" s="1" t="s">
        <v>48</v>
      </c>
      <c r="AG844" s="24" t="s">
        <v>48</v>
      </c>
      <c r="AH844" s="1">
        <v>1</v>
      </c>
      <c r="AI844" s="1">
        <v>1</v>
      </c>
      <c r="AJ844" s="24">
        <v>2</v>
      </c>
      <c r="AK844" s="36" t="s">
        <v>847</v>
      </c>
      <c r="AL844" s="9">
        <f t="shared" si="105"/>
        <v>-1.961265515986587</v>
      </c>
      <c r="AM844" s="9">
        <f t="shared" si="106"/>
        <v>-1.779113077115013</v>
      </c>
      <c r="AN844">
        <f t="shared" si="107"/>
        <v>0</v>
      </c>
      <c r="AO844" s="6">
        <f t="shared" si="108"/>
        <v>0</v>
      </c>
      <c r="AP844" s="9">
        <f>($AL$3*AL844+$AM$3*AM844+$AN$3*AN844+$AO$3*AO844)+$K$3*VLOOKUP(K844,COND!$A$2:$C$7,2,FALSE)+$L$3*VLOOKUP(L844,COND!$A$2:$C$7,3,FALSE)</f>
        <v>-11.545483476978816</v>
      </c>
      <c r="AQ844" s="28">
        <f t="shared" si="109"/>
        <v>-1.2314558408078846</v>
      </c>
      <c r="AR844" t="str">
        <f t="shared" si="110"/>
        <v>DH</v>
      </c>
      <c r="AS844">
        <v>700</v>
      </c>
      <c r="AT844">
        <v>840</v>
      </c>
      <c r="AV844" t="str">
        <f t="shared" si="111"/>
        <v>Unlikely</v>
      </c>
      <c r="AX844" t="e">
        <f>IF(VLOOKUP($B844,'Draft List'!$D$4:$AC$2598,AX$3,FALSE)&lt;&gt;0,VLOOKUP($B844,'Draft List'!$D$4:$AC$2598,AX$3,FALSE),"")</f>
        <v>#N/A</v>
      </c>
      <c r="AY844" t="e">
        <f>IF(VLOOKUP($B844,'Draft List'!$D$4:$AC$2598,AY$3,FALSE)&lt;&gt;0,VLOOKUP($B844,'Draft List'!$D$4:$AC$2598,AY$3,FALSE),"")</f>
        <v>#N/A</v>
      </c>
      <c r="AZ844" t="e">
        <f>IF(VLOOKUP($B844,'Draft List'!$D$4:$AC$2598,AZ$3,FALSE)&lt;&gt;0,VLOOKUP($B844,'Draft List'!$D$4:$AC$2598,AZ$3,FALSE),"")</f>
        <v>#N/A</v>
      </c>
      <c r="BA844" t="e">
        <f>IF(VLOOKUP($B844,'Draft List'!$D$4:$AC$2598,BA$3,FALSE)&lt;&gt;0,VLOOKUP($B844,'Draft List'!$D$4:$AC$2598,BA$3,FALSE),"")</f>
        <v>#N/A</v>
      </c>
    </row>
    <row r="845" spans="1:53" hidden="1" x14ac:dyDescent="0.25">
      <c r="A845" t="str">
        <f t="shared" si="104"/>
        <v>SPÁngel Pérez22</v>
      </c>
      <c r="B845" t="e">
        <f>VLOOKUP($A845,draft_listing_batters_stats!$A$1:$B$1324,2,FALSE)</f>
        <v>#N/A</v>
      </c>
      <c r="C845" s="1" t="s">
        <v>25</v>
      </c>
      <c r="D845" s="1" t="s">
        <v>443</v>
      </c>
      <c r="E845" s="1" t="s">
        <v>175</v>
      </c>
      <c r="F845" s="1">
        <v>22</v>
      </c>
      <c r="G845" s="1" t="s">
        <v>44</v>
      </c>
      <c r="H845" s="1" t="s">
        <v>44</v>
      </c>
      <c r="I845" s="1" t="s">
        <v>54</v>
      </c>
      <c r="J845" s="24" t="s">
        <v>54</v>
      </c>
      <c r="K845" s="1" t="s">
        <v>47</v>
      </c>
      <c r="L845" s="24" t="s">
        <v>46</v>
      </c>
      <c r="M845" s="1">
        <v>1</v>
      </c>
      <c r="N845" s="1">
        <v>3</v>
      </c>
      <c r="O845" s="1">
        <v>1</v>
      </c>
      <c r="P845" s="1">
        <v>2</v>
      </c>
      <c r="Q845" s="24">
        <v>1</v>
      </c>
      <c r="R845" s="1">
        <v>1</v>
      </c>
      <c r="S845" s="1">
        <v>3</v>
      </c>
      <c r="T845" s="1">
        <v>1</v>
      </c>
      <c r="U845" s="1">
        <v>2</v>
      </c>
      <c r="V845" s="24">
        <v>4</v>
      </c>
      <c r="W845" s="1">
        <v>6</v>
      </c>
      <c r="X845" s="1">
        <v>2</v>
      </c>
      <c r="Y845" s="24">
        <v>1</v>
      </c>
      <c r="Z845" s="1" t="s">
        <v>48</v>
      </c>
      <c r="AA845" s="1" t="s">
        <v>48</v>
      </c>
      <c r="AB845" s="1" t="s">
        <v>48</v>
      </c>
      <c r="AC845" s="1" t="s">
        <v>48</v>
      </c>
      <c r="AD845" s="1" t="s">
        <v>48</v>
      </c>
      <c r="AE845" s="1" t="s">
        <v>48</v>
      </c>
      <c r="AF845" s="1" t="s">
        <v>48</v>
      </c>
      <c r="AG845" s="24" t="s">
        <v>48</v>
      </c>
      <c r="AH845" s="1">
        <v>1</v>
      </c>
      <c r="AI845" s="1">
        <v>1</v>
      </c>
      <c r="AJ845" s="24">
        <v>1</v>
      </c>
      <c r="AK845" s="36" t="s">
        <v>904</v>
      </c>
      <c r="AL845" s="9">
        <f t="shared" si="105"/>
        <v>-1.8925140405805838</v>
      </c>
      <c r="AM845" s="9">
        <f t="shared" si="106"/>
        <v>-1.7724650211293334</v>
      </c>
      <c r="AN845">
        <f t="shared" si="107"/>
        <v>0</v>
      </c>
      <c r="AO845" s="6">
        <f t="shared" si="108"/>
        <v>0</v>
      </c>
      <c r="AP845" s="9">
        <f>($AL$3*AL845+$AM$3*AM845+$AN$3*AN845+$AO$3*AO845)+$K$3*VLOOKUP(K845,COND!$A$2:$C$7,2,FALSE)+$L$3*VLOOKUP(L845,COND!$A$2:$C$7,3,FALSE)</f>
        <v>-11.558831657610057</v>
      </c>
      <c r="AQ845" s="28">
        <f t="shared" si="109"/>
        <v>-1.2333589766583575</v>
      </c>
      <c r="AR845" t="str">
        <f t="shared" si="110"/>
        <v>DH</v>
      </c>
      <c r="AS845">
        <v>700</v>
      </c>
      <c r="AT845">
        <v>841</v>
      </c>
      <c r="AV845" t="str">
        <f t="shared" si="111"/>
        <v>Unlikely</v>
      </c>
      <c r="AX845" t="e">
        <f>IF(VLOOKUP($B845,'Draft List'!$D$4:$AC$2598,AX$3,FALSE)&lt;&gt;0,VLOOKUP($B845,'Draft List'!$D$4:$AC$2598,AX$3,FALSE),"")</f>
        <v>#N/A</v>
      </c>
      <c r="AY845" t="e">
        <f>IF(VLOOKUP($B845,'Draft List'!$D$4:$AC$2598,AY$3,FALSE)&lt;&gt;0,VLOOKUP($B845,'Draft List'!$D$4:$AC$2598,AY$3,FALSE),"")</f>
        <v>#N/A</v>
      </c>
      <c r="AZ845" t="e">
        <f>IF(VLOOKUP($B845,'Draft List'!$D$4:$AC$2598,AZ$3,FALSE)&lt;&gt;0,VLOOKUP($B845,'Draft List'!$D$4:$AC$2598,AZ$3,FALSE),"")</f>
        <v>#N/A</v>
      </c>
      <c r="BA845" t="e">
        <f>IF(VLOOKUP($B845,'Draft List'!$D$4:$AC$2598,BA$3,FALSE)&lt;&gt;0,VLOOKUP($B845,'Draft List'!$D$4:$AC$2598,BA$3,FALSE),"")</f>
        <v>#N/A</v>
      </c>
    </row>
    <row r="846" spans="1:53" hidden="1" x14ac:dyDescent="0.25">
      <c r="A846" t="str">
        <f t="shared" si="104"/>
        <v>RPJoe López23</v>
      </c>
      <c r="B846" t="e">
        <f>VLOOKUP($A846,draft_listing_batters_stats!$A$1:$B$1324,2,FALSE)</f>
        <v>#N/A</v>
      </c>
      <c r="C846" s="1" t="s">
        <v>885</v>
      </c>
      <c r="D846" s="1" t="s">
        <v>208</v>
      </c>
      <c r="E846" s="1" t="s">
        <v>167</v>
      </c>
      <c r="F846" s="1">
        <v>23</v>
      </c>
      <c r="G846" s="1" t="s">
        <v>58</v>
      </c>
      <c r="H846" s="1" t="s">
        <v>44</v>
      </c>
      <c r="I846" s="1" t="s">
        <v>54</v>
      </c>
      <c r="J846" s="24" t="s">
        <v>54</v>
      </c>
      <c r="K846" s="1" t="s">
        <v>46</v>
      </c>
      <c r="L846" s="24" t="s">
        <v>46</v>
      </c>
      <c r="M846" s="1">
        <v>1</v>
      </c>
      <c r="N846" s="1">
        <v>3</v>
      </c>
      <c r="O846" s="1">
        <v>2</v>
      </c>
      <c r="P846" s="1">
        <v>2</v>
      </c>
      <c r="Q846" s="24">
        <v>1</v>
      </c>
      <c r="R846" s="1">
        <v>1</v>
      </c>
      <c r="S846" s="1">
        <v>3</v>
      </c>
      <c r="T846" s="1">
        <v>2</v>
      </c>
      <c r="U846" s="1">
        <v>2</v>
      </c>
      <c r="V846" s="24">
        <v>1</v>
      </c>
      <c r="W846" s="1">
        <v>7</v>
      </c>
      <c r="X846" s="1">
        <v>2</v>
      </c>
      <c r="Y846" s="24">
        <v>1</v>
      </c>
      <c r="Z846" s="1" t="s">
        <v>48</v>
      </c>
      <c r="AA846" s="1" t="s">
        <v>48</v>
      </c>
      <c r="AB846" s="1" t="s">
        <v>48</v>
      </c>
      <c r="AC846" s="1" t="s">
        <v>48</v>
      </c>
      <c r="AD846" s="1" t="s">
        <v>48</v>
      </c>
      <c r="AE846" s="1" t="s">
        <v>48</v>
      </c>
      <c r="AF846" s="1" t="s">
        <v>48</v>
      </c>
      <c r="AG846" s="24" t="s">
        <v>48</v>
      </c>
      <c r="AH846" s="1">
        <v>7</v>
      </c>
      <c r="AI846" s="1">
        <v>8</v>
      </c>
      <c r="AJ846" s="24">
        <v>6</v>
      </c>
      <c r="AK846" s="36" t="s">
        <v>1047</v>
      </c>
      <c r="AL846" s="9">
        <f t="shared" si="105"/>
        <v>-1.8094525465566824</v>
      </c>
      <c r="AM846" s="9">
        <f t="shared" si="106"/>
        <v>-1.8094525465566824</v>
      </c>
      <c r="AN846">
        <f t="shared" si="107"/>
        <v>2</v>
      </c>
      <c r="AO846" s="6">
        <f t="shared" si="108"/>
        <v>0</v>
      </c>
      <c r="AP846" s="9">
        <f>($AL$3*AL846+$AM$3*AM846+$AN$3*AN846+$AO$3*AO846)+$K$3*VLOOKUP(K846,COND!$A$2:$C$7,2,FALSE)+$L$3*VLOOKUP(L846,COND!$A$2:$C$7,3,FALSE)</f>
        <v>-11.561042480002524</v>
      </c>
      <c r="AQ846" s="28">
        <f t="shared" si="109"/>
        <v>-1.2336741878073798</v>
      </c>
      <c r="AR846" t="str">
        <f t="shared" si="110"/>
        <v>DH</v>
      </c>
      <c r="AS846">
        <v>700</v>
      </c>
      <c r="AT846">
        <v>842</v>
      </c>
      <c r="AV846" t="str">
        <f t="shared" si="111"/>
        <v>Unlikely</v>
      </c>
      <c r="AX846" t="e">
        <f>IF(VLOOKUP($B846,'Draft List'!$D$4:$AC$2598,AX$3,FALSE)&lt;&gt;0,VLOOKUP($B846,'Draft List'!$D$4:$AC$2598,AX$3,FALSE),"")</f>
        <v>#N/A</v>
      </c>
      <c r="AY846" t="e">
        <f>IF(VLOOKUP($B846,'Draft List'!$D$4:$AC$2598,AY$3,FALSE)&lt;&gt;0,VLOOKUP($B846,'Draft List'!$D$4:$AC$2598,AY$3,FALSE),"")</f>
        <v>#N/A</v>
      </c>
      <c r="AZ846" t="e">
        <f>IF(VLOOKUP($B846,'Draft List'!$D$4:$AC$2598,AZ$3,FALSE)&lt;&gt;0,VLOOKUP($B846,'Draft List'!$D$4:$AC$2598,AZ$3,FALSE),"")</f>
        <v>#N/A</v>
      </c>
      <c r="BA846" t="e">
        <f>IF(VLOOKUP($B846,'Draft List'!$D$4:$AC$2598,BA$3,FALSE)&lt;&gt;0,VLOOKUP($B846,'Draft List'!$D$4:$AC$2598,BA$3,FALSE),"")</f>
        <v>#N/A</v>
      </c>
    </row>
    <row r="847" spans="1:53" hidden="1" x14ac:dyDescent="0.25">
      <c r="A847" t="str">
        <f t="shared" si="104"/>
        <v>RPMorris Smith24</v>
      </c>
      <c r="B847" t="e">
        <f>VLOOKUP($A847,draft_listing_batters_stats!$A$1:$B$1324,2,FALSE)</f>
        <v>#N/A</v>
      </c>
      <c r="C847" s="1" t="s">
        <v>885</v>
      </c>
      <c r="D847" s="1" t="s">
        <v>1464</v>
      </c>
      <c r="E847" s="1" t="s">
        <v>178</v>
      </c>
      <c r="F847" s="1">
        <v>24</v>
      </c>
      <c r="G847" s="1" t="s">
        <v>68</v>
      </c>
      <c r="H847" s="1" t="s">
        <v>58</v>
      </c>
      <c r="I847" s="1" t="s">
        <v>54</v>
      </c>
      <c r="J847" s="24" t="s">
        <v>54</v>
      </c>
      <c r="K847" s="1" t="s">
        <v>51</v>
      </c>
      <c r="L847" s="24" t="s">
        <v>51</v>
      </c>
      <c r="M847" s="1">
        <v>1</v>
      </c>
      <c r="N847" s="1">
        <v>3</v>
      </c>
      <c r="O847" s="1">
        <v>1</v>
      </c>
      <c r="P847" s="1">
        <v>1</v>
      </c>
      <c r="Q847" s="24">
        <v>1</v>
      </c>
      <c r="R847" s="1">
        <v>1</v>
      </c>
      <c r="S847" s="1">
        <v>4</v>
      </c>
      <c r="T847" s="1">
        <v>1</v>
      </c>
      <c r="U847" s="1">
        <v>1</v>
      </c>
      <c r="V847" s="24">
        <v>4</v>
      </c>
      <c r="W847" s="1">
        <v>4</v>
      </c>
      <c r="X847" s="1">
        <v>5</v>
      </c>
      <c r="Y847" s="24">
        <v>1</v>
      </c>
      <c r="Z847" s="1" t="s">
        <v>48</v>
      </c>
      <c r="AA847" s="1" t="s">
        <v>48</v>
      </c>
      <c r="AB847" s="1" t="s">
        <v>48</v>
      </c>
      <c r="AC847" s="1" t="s">
        <v>48</v>
      </c>
      <c r="AD847" s="1" t="s">
        <v>48</v>
      </c>
      <c r="AE847" s="1" t="s">
        <v>48</v>
      </c>
      <c r="AF847" s="1" t="s">
        <v>48</v>
      </c>
      <c r="AG847" s="24" t="s">
        <v>48</v>
      </c>
      <c r="AH847" s="1">
        <v>1</v>
      </c>
      <c r="AI847" s="1">
        <v>4</v>
      </c>
      <c r="AJ847" s="24">
        <v>7</v>
      </c>
      <c r="AK847" s="36" t="s">
        <v>50</v>
      </c>
      <c r="AL847" s="9">
        <f t="shared" si="105"/>
        <v>-1.9822235905901651</v>
      </c>
      <c r="AM847" s="9">
        <f t="shared" si="106"/>
        <v>-1.8111146915202112</v>
      </c>
      <c r="AN847">
        <f t="shared" si="107"/>
        <v>1</v>
      </c>
      <c r="AO847" s="6">
        <f t="shared" si="108"/>
        <v>0</v>
      </c>
      <c r="AP847" s="9">
        <f>($AL$3*AL847+$AM$3*AM847+$AN$3*AN847+$AO$3*AO847)+$K$3*VLOOKUP(K847,COND!$A$2:$C$7,2,FALSE)+$L$3*VLOOKUP(L847,COND!$A$2:$C$7,3,FALSE)</f>
        <v>-11.564931990634884</v>
      </c>
      <c r="AQ847" s="28">
        <f t="shared" si="109"/>
        <v>-1.2342287403212944</v>
      </c>
      <c r="AR847" t="str">
        <f t="shared" si="110"/>
        <v>DH</v>
      </c>
      <c r="AS847">
        <v>700</v>
      </c>
      <c r="AT847">
        <v>843</v>
      </c>
      <c r="AV847" t="str">
        <f t="shared" si="111"/>
        <v>Unlikely</v>
      </c>
      <c r="AX847" t="e">
        <f>IF(VLOOKUP($B847,'Draft List'!$D$4:$AC$2598,AX$3,FALSE)&lt;&gt;0,VLOOKUP($B847,'Draft List'!$D$4:$AC$2598,AX$3,FALSE),"")</f>
        <v>#N/A</v>
      </c>
      <c r="AY847" t="e">
        <f>IF(VLOOKUP($B847,'Draft List'!$D$4:$AC$2598,AY$3,FALSE)&lt;&gt;0,VLOOKUP($B847,'Draft List'!$D$4:$AC$2598,AY$3,FALSE),"")</f>
        <v>#N/A</v>
      </c>
      <c r="AZ847" t="e">
        <f>IF(VLOOKUP($B847,'Draft List'!$D$4:$AC$2598,AZ$3,FALSE)&lt;&gt;0,VLOOKUP($B847,'Draft List'!$D$4:$AC$2598,AZ$3,FALSE),"")</f>
        <v>#N/A</v>
      </c>
      <c r="BA847" t="e">
        <f>IF(VLOOKUP($B847,'Draft List'!$D$4:$AC$2598,BA$3,FALSE)&lt;&gt;0,VLOOKUP($B847,'Draft List'!$D$4:$AC$2598,BA$3,FALSE),"")</f>
        <v>#N/A</v>
      </c>
    </row>
    <row r="848" spans="1:53" hidden="1" x14ac:dyDescent="0.25">
      <c r="A848" t="str">
        <f t="shared" si="104"/>
        <v>RPHiroya Takata23</v>
      </c>
      <c r="B848" t="e">
        <f>VLOOKUP($A848,draft_listing_batters_stats!$A$1:$B$1324,2,FALSE)</f>
        <v>#N/A</v>
      </c>
      <c r="C848" s="1" t="s">
        <v>885</v>
      </c>
      <c r="D848" s="1" t="s">
        <v>1679</v>
      </c>
      <c r="E848" s="1" t="s">
        <v>771</v>
      </c>
      <c r="F848" s="1">
        <v>23</v>
      </c>
      <c r="G848" s="1" t="s">
        <v>58</v>
      </c>
      <c r="H848" s="1" t="s">
        <v>44</v>
      </c>
      <c r="I848" s="1" t="s">
        <v>54</v>
      </c>
      <c r="J848" s="24" t="s">
        <v>54</v>
      </c>
      <c r="K848" s="1" t="s">
        <v>47</v>
      </c>
      <c r="L848" s="24" t="s">
        <v>51</v>
      </c>
      <c r="M848" s="1">
        <v>1</v>
      </c>
      <c r="N848" s="1">
        <v>2</v>
      </c>
      <c r="O848" s="1">
        <v>1</v>
      </c>
      <c r="P848" s="1">
        <v>1</v>
      </c>
      <c r="Q848" s="24">
        <v>1</v>
      </c>
      <c r="R848" s="1">
        <v>1</v>
      </c>
      <c r="S848" s="1">
        <v>2</v>
      </c>
      <c r="T848" s="1">
        <v>2</v>
      </c>
      <c r="U848" s="1">
        <v>2</v>
      </c>
      <c r="V848" s="24">
        <v>3</v>
      </c>
      <c r="W848" s="1">
        <v>5</v>
      </c>
      <c r="X848" s="1">
        <v>5</v>
      </c>
      <c r="Y848" s="24">
        <v>1</v>
      </c>
      <c r="Z848" s="1" t="s">
        <v>48</v>
      </c>
      <c r="AA848" s="1" t="s">
        <v>48</v>
      </c>
      <c r="AB848" s="1" t="s">
        <v>48</v>
      </c>
      <c r="AC848" s="1" t="s">
        <v>48</v>
      </c>
      <c r="AD848" s="1" t="s">
        <v>48</v>
      </c>
      <c r="AE848" s="1" t="s">
        <v>48</v>
      </c>
      <c r="AF848" s="1" t="s">
        <v>48</v>
      </c>
      <c r="AG848" s="24" t="s">
        <v>48</v>
      </c>
      <c r="AH848" s="1">
        <v>1</v>
      </c>
      <c r="AI848" s="1">
        <v>1</v>
      </c>
      <c r="AJ848" s="24">
        <v>3</v>
      </c>
      <c r="AK848" s="36" t="s">
        <v>1047</v>
      </c>
      <c r="AL848" s="9">
        <f t="shared" si="105"/>
        <v>-2.0332834702088682</v>
      </c>
      <c r="AM848" s="9">
        <f t="shared" si="106"/>
        <v>-1.780479746541219</v>
      </c>
      <c r="AN848">
        <f t="shared" si="107"/>
        <v>0</v>
      </c>
      <c r="AO848" s="6">
        <f t="shared" si="108"/>
        <v>0</v>
      </c>
      <c r="AP848" s="9">
        <f>($AL$3*AL848+$AM$3*AM848+$AN$3*AN848+$AO$3*AO848)+$K$3*VLOOKUP(K848,COND!$A$2:$C$7,2,FALSE)+$L$3*VLOOKUP(L848,COND!$A$2:$C$7,3,FALSE)</f>
        <v>-11.569085305515516</v>
      </c>
      <c r="AQ848" s="28">
        <f t="shared" si="109"/>
        <v>-1.2348209051013495</v>
      </c>
      <c r="AR848" t="str">
        <f t="shared" si="110"/>
        <v>DH</v>
      </c>
      <c r="AS848">
        <v>700</v>
      </c>
      <c r="AT848">
        <v>844</v>
      </c>
      <c r="AV848" t="str">
        <f t="shared" si="111"/>
        <v>Unlikely</v>
      </c>
      <c r="AX848" t="e">
        <f>IF(VLOOKUP($B848,'Draft List'!$D$4:$AC$2598,AX$3,FALSE)&lt;&gt;0,VLOOKUP($B848,'Draft List'!$D$4:$AC$2598,AX$3,FALSE),"")</f>
        <v>#N/A</v>
      </c>
      <c r="AY848" t="e">
        <f>IF(VLOOKUP($B848,'Draft List'!$D$4:$AC$2598,AY$3,FALSE)&lt;&gt;0,VLOOKUP($B848,'Draft List'!$D$4:$AC$2598,AY$3,FALSE),"")</f>
        <v>#N/A</v>
      </c>
      <c r="AZ848" t="e">
        <f>IF(VLOOKUP($B848,'Draft List'!$D$4:$AC$2598,AZ$3,FALSE)&lt;&gt;0,VLOOKUP($B848,'Draft List'!$D$4:$AC$2598,AZ$3,FALSE),"")</f>
        <v>#N/A</v>
      </c>
      <c r="BA848" t="e">
        <f>IF(VLOOKUP($B848,'Draft List'!$D$4:$AC$2598,BA$3,FALSE)&lt;&gt;0,VLOOKUP($B848,'Draft List'!$D$4:$AC$2598,BA$3,FALSE),"")</f>
        <v>#N/A</v>
      </c>
    </row>
    <row r="849" spans="1:53" hidden="1" x14ac:dyDescent="0.25">
      <c r="A849" t="str">
        <f t="shared" si="104"/>
        <v>1BPatrick Gill21</v>
      </c>
      <c r="B849">
        <f>VLOOKUP($A849,draft_listing_batters_stats!$A$1:$B$1324,2,FALSE)</f>
        <v>7478</v>
      </c>
      <c r="C849" s="1" t="s">
        <v>94</v>
      </c>
      <c r="D849" s="1" t="s">
        <v>496</v>
      </c>
      <c r="E849" s="1" t="s">
        <v>737</v>
      </c>
      <c r="F849" s="1">
        <v>21</v>
      </c>
      <c r="G849" s="1" t="s">
        <v>44</v>
      </c>
      <c r="H849" s="1" t="s">
        <v>44</v>
      </c>
      <c r="I849" s="1" t="s">
        <v>54</v>
      </c>
      <c r="J849" s="24" t="s">
        <v>54</v>
      </c>
      <c r="K849" s="1" t="s">
        <v>47</v>
      </c>
      <c r="L849" s="24" t="s">
        <v>46</v>
      </c>
      <c r="M849" s="1">
        <v>1</v>
      </c>
      <c r="N849" s="1">
        <v>2</v>
      </c>
      <c r="O849" s="1">
        <v>1</v>
      </c>
      <c r="P849" s="1">
        <v>1</v>
      </c>
      <c r="Q849" s="24">
        <v>1</v>
      </c>
      <c r="R849" s="1">
        <v>1</v>
      </c>
      <c r="S849" s="1">
        <v>2</v>
      </c>
      <c r="T849" s="1">
        <v>3</v>
      </c>
      <c r="U849" s="1">
        <v>2</v>
      </c>
      <c r="V849" s="24">
        <v>1</v>
      </c>
      <c r="W849" s="1">
        <v>2</v>
      </c>
      <c r="X849" s="1">
        <v>2</v>
      </c>
      <c r="Y849" s="24">
        <v>2</v>
      </c>
      <c r="Z849" s="1" t="s">
        <v>48</v>
      </c>
      <c r="AA849" s="1" t="s">
        <v>48</v>
      </c>
      <c r="AB849" s="1" t="s">
        <v>48</v>
      </c>
      <c r="AC849" s="1" t="s">
        <v>48</v>
      </c>
      <c r="AD849" s="1" t="s">
        <v>48</v>
      </c>
      <c r="AE849" s="1" t="s">
        <v>48</v>
      </c>
      <c r="AF849" s="1" t="s">
        <v>48</v>
      </c>
      <c r="AG849" s="24" t="s">
        <v>48</v>
      </c>
      <c r="AH849" s="1">
        <v>1</v>
      </c>
      <c r="AI849" s="1">
        <v>3</v>
      </c>
      <c r="AJ849" s="24">
        <v>5</v>
      </c>
      <c r="AK849" s="36" t="s">
        <v>826</v>
      </c>
      <c r="AL849" s="9">
        <f t="shared" si="105"/>
        <v>-2.0332834702088682</v>
      </c>
      <c r="AM849" s="9">
        <f t="shared" si="106"/>
        <v>-1.7774509321514844</v>
      </c>
      <c r="AN849">
        <f t="shared" si="107"/>
        <v>0</v>
      </c>
      <c r="AO849" s="6">
        <f t="shared" si="108"/>
        <v>0</v>
      </c>
      <c r="AP849" s="9">
        <f>($AL$3*AL849+$AM$3*AM849+$AN$3*AN849+$AO$3*AO849)+$K$3*VLOOKUP(K849,COND!$A$2:$C$7,2,FALSE)+$L$3*VLOOKUP(L849,COND!$A$2:$C$7,3,FALSE)</f>
        <v>-11.632739532838698</v>
      </c>
      <c r="AQ849" s="28">
        <f t="shared" si="109"/>
        <v>-1.2438964971538997</v>
      </c>
      <c r="AR849" t="str">
        <f t="shared" si="110"/>
        <v>DH</v>
      </c>
      <c r="AS849">
        <v>700</v>
      </c>
      <c r="AT849">
        <v>845</v>
      </c>
      <c r="AV849" t="str">
        <f t="shared" si="111"/>
        <v>Unlikely</v>
      </c>
      <c r="AX849" t="str">
        <f>IF(VLOOKUP($B849,'Draft List'!$D$4:$AC$2598,AX$3,FALSE)&lt;&gt;0,VLOOKUP($B849,'Draft List'!$D$4:$AC$2598,AX$3,FALSE),"")</f>
        <v/>
      </c>
      <c r="AY849" t="str">
        <f>IF(VLOOKUP($B849,'Draft List'!$D$4:$AC$2598,AY$3,FALSE)&lt;&gt;0,VLOOKUP($B849,'Draft List'!$D$4:$AC$2598,AY$3,FALSE),"")</f>
        <v/>
      </c>
      <c r="AZ849" t="str">
        <f>IF(VLOOKUP($B849,'Draft List'!$D$4:$AC$2598,AZ$3,FALSE)&lt;&gt;0,VLOOKUP($B849,'Draft List'!$D$4:$AC$2598,AZ$3,FALSE),"")</f>
        <v/>
      </c>
      <c r="BA849" t="str">
        <f>IF(VLOOKUP($B849,'Draft List'!$D$4:$AC$2598,BA$3,FALSE)&lt;&gt;0,VLOOKUP($B849,'Draft List'!$D$4:$AC$2598,BA$3,FALSE),"")</f>
        <v/>
      </c>
    </row>
    <row r="850" spans="1:53" hidden="1" x14ac:dyDescent="0.25">
      <c r="A850" t="str">
        <f t="shared" si="104"/>
        <v>RPEnrique Gabino22</v>
      </c>
      <c r="B850" t="e">
        <f>VLOOKUP($A850,draft_listing_batters_stats!$A$1:$B$1324,2,FALSE)</f>
        <v>#N/A</v>
      </c>
      <c r="C850" s="1" t="s">
        <v>885</v>
      </c>
      <c r="D850" s="1" t="s">
        <v>446</v>
      </c>
      <c r="E850" s="1" t="s">
        <v>1179</v>
      </c>
      <c r="F850" s="1">
        <v>22</v>
      </c>
      <c r="G850" s="1" t="s">
        <v>58</v>
      </c>
      <c r="H850" s="1" t="s">
        <v>58</v>
      </c>
      <c r="I850" s="1" t="s">
        <v>54</v>
      </c>
      <c r="J850" s="24" t="s">
        <v>54</v>
      </c>
      <c r="K850" s="1" t="s">
        <v>46</v>
      </c>
      <c r="L850" s="24" t="s">
        <v>46</v>
      </c>
      <c r="M850" s="1">
        <v>1</v>
      </c>
      <c r="N850" s="1">
        <v>2</v>
      </c>
      <c r="O850" s="1">
        <v>1</v>
      </c>
      <c r="P850" s="1">
        <v>1</v>
      </c>
      <c r="Q850" s="24">
        <v>2</v>
      </c>
      <c r="R850" s="1">
        <v>1</v>
      </c>
      <c r="S850" s="1">
        <v>2</v>
      </c>
      <c r="T850" s="1">
        <v>3</v>
      </c>
      <c r="U850" s="1">
        <v>1</v>
      </c>
      <c r="V850" s="24">
        <v>3</v>
      </c>
      <c r="W850" s="1">
        <v>6</v>
      </c>
      <c r="X850" s="1">
        <v>2</v>
      </c>
      <c r="Y850" s="24">
        <v>1</v>
      </c>
      <c r="Z850" s="1" t="s">
        <v>48</v>
      </c>
      <c r="AA850" s="1" t="s">
        <v>48</v>
      </c>
      <c r="AB850" s="1" t="s">
        <v>48</v>
      </c>
      <c r="AC850" s="1" t="s">
        <v>48</v>
      </c>
      <c r="AD850" s="1" t="s">
        <v>48</v>
      </c>
      <c r="AE850" s="1" t="s">
        <v>48</v>
      </c>
      <c r="AF850" s="1" t="s">
        <v>48</v>
      </c>
      <c r="AG850" s="24" t="s">
        <v>48</v>
      </c>
      <c r="AH850" s="1">
        <v>1</v>
      </c>
      <c r="AI850" s="1">
        <v>1</v>
      </c>
      <c r="AJ850" s="24">
        <v>1</v>
      </c>
      <c r="AK850" s="36" t="s">
        <v>843</v>
      </c>
      <c r="AL850" s="9">
        <f t="shared" si="105"/>
        <v>-1.9932671303917848</v>
      </c>
      <c r="AM850" s="9">
        <f t="shared" si="106"/>
        <v>-1.7871278025268986</v>
      </c>
      <c r="AN850">
        <f t="shared" si="107"/>
        <v>0</v>
      </c>
      <c r="AO850" s="6">
        <f t="shared" si="108"/>
        <v>0</v>
      </c>
      <c r="AP850" s="9">
        <f>($AL$3*AL850+$AM$3*AM850+$AN$3*AN850+$AO$3*AO850)+$K$3*VLOOKUP(K850,COND!$A$2:$C$7,2,FALSE)+$L$3*VLOOKUP(L850,COND!$A$2:$C$7,3,FALSE)</f>
        <v>-11.644860343361962</v>
      </c>
      <c r="AQ850" s="28">
        <f t="shared" si="109"/>
        <v>-1.245624638964449</v>
      </c>
      <c r="AR850" t="str">
        <f t="shared" si="110"/>
        <v>DH</v>
      </c>
      <c r="AS850">
        <v>700</v>
      </c>
      <c r="AT850">
        <v>846</v>
      </c>
      <c r="AV850" t="str">
        <f t="shared" si="111"/>
        <v>Unlikely</v>
      </c>
      <c r="AX850" t="e">
        <f>IF(VLOOKUP($B850,'Draft List'!$D$4:$AC$2598,AX$3,FALSE)&lt;&gt;0,VLOOKUP($B850,'Draft List'!$D$4:$AC$2598,AX$3,FALSE),"")</f>
        <v>#N/A</v>
      </c>
      <c r="AY850" t="e">
        <f>IF(VLOOKUP($B850,'Draft List'!$D$4:$AC$2598,AY$3,FALSE)&lt;&gt;0,VLOOKUP($B850,'Draft List'!$D$4:$AC$2598,AY$3,FALSE),"")</f>
        <v>#N/A</v>
      </c>
      <c r="AZ850" t="e">
        <f>IF(VLOOKUP($B850,'Draft List'!$D$4:$AC$2598,AZ$3,FALSE)&lt;&gt;0,VLOOKUP($B850,'Draft List'!$D$4:$AC$2598,AZ$3,FALSE),"")</f>
        <v>#N/A</v>
      </c>
      <c r="BA850" t="e">
        <f>IF(VLOOKUP($B850,'Draft List'!$D$4:$AC$2598,BA$3,FALSE)&lt;&gt;0,VLOOKUP($B850,'Draft List'!$D$4:$AC$2598,BA$3,FALSE),"")</f>
        <v>#N/A</v>
      </c>
    </row>
    <row r="851" spans="1:53" hidden="1" x14ac:dyDescent="0.25">
      <c r="A851" t="str">
        <f t="shared" si="104"/>
        <v>SPDon McFadden21</v>
      </c>
      <c r="B851" t="e">
        <f>VLOOKUP($A851,draft_listing_batters_stats!$A$1:$B$1324,2,FALSE)</f>
        <v>#N/A</v>
      </c>
      <c r="C851" s="1" t="s">
        <v>25</v>
      </c>
      <c r="D851" s="1" t="s">
        <v>687</v>
      </c>
      <c r="E851" s="1" t="s">
        <v>1426</v>
      </c>
      <c r="F851" s="1">
        <v>21</v>
      </c>
      <c r="G851" s="1" t="s">
        <v>44</v>
      </c>
      <c r="H851" s="1" t="s">
        <v>44</v>
      </c>
      <c r="I851" s="1" t="s">
        <v>54</v>
      </c>
      <c r="J851" s="24" t="s">
        <v>54</v>
      </c>
      <c r="K851" s="1" t="s">
        <v>47</v>
      </c>
      <c r="L851" s="24" t="s">
        <v>46</v>
      </c>
      <c r="M851" s="1">
        <v>1</v>
      </c>
      <c r="N851" s="1">
        <v>1</v>
      </c>
      <c r="O851" s="1">
        <v>2</v>
      </c>
      <c r="P851" s="1">
        <v>1</v>
      </c>
      <c r="Q851" s="24">
        <v>2</v>
      </c>
      <c r="R851" s="1">
        <v>1</v>
      </c>
      <c r="S851" s="1">
        <v>3</v>
      </c>
      <c r="T851" s="1">
        <v>2</v>
      </c>
      <c r="U851" s="1">
        <v>1</v>
      </c>
      <c r="V851" s="24">
        <v>4</v>
      </c>
      <c r="W851" s="1">
        <v>6</v>
      </c>
      <c r="X851" s="1">
        <v>5</v>
      </c>
      <c r="Y851" s="24">
        <v>1</v>
      </c>
      <c r="Z851" s="1" t="s">
        <v>48</v>
      </c>
      <c r="AA851" s="1" t="s">
        <v>48</v>
      </c>
      <c r="AB851" s="1" t="s">
        <v>48</v>
      </c>
      <c r="AC851" s="1" t="s">
        <v>48</v>
      </c>
      <c r="AD851" s="1" t="s">
        <v>48</v>
      </c>
      <c r="AE851" s="1" t="s">
        <v>48</v>
      </c>
      <c r="AF851" s="1" t="s">
        <v>48</v>
      </c>
      <c r="AG851" s="24" t="s">
        <v>48</v>
      </c>
      <c r="AH851" s="1">
        <v>2</v>
      </c>
      <c r="AI851" s="1">
        <v>1</v>
      </c>
      <c r="AJ851" s="24">
        <v>1</v>
      </c>
      <c r="AK851" s="36" t="s">
        <v>839</v>
      </c>
      <c r="AL851" s="9">
        <f t="shared" si="105"/>
        <v>-1.961265515986587</v>
      </c>
      <c r="AM851" s="9">
        <f t="shared" si="106"/>
        <v>-1.779113077115013</v>
      </c>
      <c r="AN851">
        <f t="shared" si="107"/>
        <v>0</v>
      </c>
      <c r="AO851" s="6">
        <f t="shared" si="108"/>
        <v>0</v>
      </c>
      <c r="AP851" s="9">
        <f>($AL$3*AL851+$AM$3*AM851+$AN$3*AN851+$AO$3*AO851)+$K$3*VLOOKUP(K851,COND!$A$2:$C$7,2,FALSE)+$L$3*VLOOKUP(L851,COND!$A$2:$C$7,3,FALSE)</f>
        <v>-11.645483476978818</v>
      </c>
      <c r="AQ851" s="28">
        <f t="shared" si="109"/>
        <v>-1.2457134831267087</v>
      </c>
      <c r="AR851" t="str">
        <f t="shared" si="110"/>
        <v>DH</v>
      </c>
      <c r="AS851">
        <v>700</v>
      </c>
      <c r="AT851">
        <v>847</v>
      </c>
      <c r="AV851" t="str">
        <f t="shared" si="111"/>
        <v>Unlikely</v>
      </c>
      <c r="AX851" t="e">
        <f>IF(VLOOKUP($B851,'Draft List'!$D$4:$AC$2598,AX$3,FALSE)&lt;&gt;0,VLOOKUP($B851,'Draft List'!$D$4:$AC$2598,AX$3,FALSE),"")</f>
        <v>#N/A</v>
      </c>
      <c r="AY851" t="e">
        <f>IF(VLOOKUP($B851,'Draft List'!$D$4:$AC$2598,AY$3,FALSE)&lt;&gt;0,VLOOKUP($B851,'Draft List'!$D$4:$AC$2598,AY$3,FALSE),"")</f>
        <v>#N/A</v>
      </c>
      <c r="AZ851" t="e">
        <f>IF(VLOOKUP($B851,'Draft List'!$D$4:$AC$2598,AZ$3,FALSE)&lt;&gt;0,VLOOKUP($B851,'Draft List'!$D$4:$AC$2598,AZ$3,FALSE),"")</f>
        <v>#N/A</v>
      </c>
      <c r="BA851" t="e">
        <f>IF(VLOOKUP($B851,'Draft List'!$D$4:$AC$2598,BA$3,FALSE)&lt;&gt;0,VLOOKUP($B851,'Draft List'!$D$4:$AC$2598,BA$3,FALSE),"")</f>
        <v>#N/A</v>
      </c>
    </row>
    <row r="852" spans="1:53" hidden="1" x14ac:dyDescent="0.25">
      <c r="A852" t="str">
        <f t="shared" si="104"/>
        <v>1BRay Bartlett18</v>
      </c>
      <c r="B852">
        <f>VLOOKUP($A852,draft_listing_batters_stats!$A$1:$B$1324,2,FALSE)</f>
        <v>7251</v>
      </c>
      <c r="C852" s="1" t="s">
        <v>94</v>
      </c>
      <c r="D852" s="1" t="s">
        <v>439</v>
      </c>
      <c r="E852" s="1" t="s">
        <v>1025</v>
      </c>
      <c r="F852" s="1">
        <v>18</v>
      </c>
      <c r="G852" s="1" t="s">
        <v>44</v>
      </c>
      <c r="H852" s="1" t="s">
        <v>44</v>
      </c>
      <c r="I852" s="1" t="s">
        <v>54</v>
      </c>
      <c r="J852" s="24" t="s">
        <v>54</v>
      </c>
      <c r="K852" s="1" t="s">
        <v>46</v>
      </c>
      <c r="L852" s="24" t="s">
        <v>47</v>
      </c>
      <c r="M852" s="1">
        <v>1</v>
      </c>
      <c r="N852" s="1">
        <v>3</v>
      </c>
      <c r="O852" s="1">
        <v>1</v>
      </c>
      <c r="P852" s="1">
        <v>1</v>
      </c>
      <c r="Q852" s="24">
        <v>3</v>
      </c>
      <c r="R852" s="1">
        <v>1</v>
      </c>
      <c r="S852" s="1">
        <v>3</v>
      </c>
      <c r="T852" s="1">
        <v>1</v>
      </c>
      <c r="U852" s="1">
        <v>1</v>
      </c>
      <c r="V852" s="24">
        <v>6</v>
      </c>
      <c r="W852" s="1">
        <v>5</v>
      </c>
      <c r="X852" s="1">
        <v>4</v>
      </c>
      <c r="Y852" s="24">
        <v>1</v>
      </c>
      <c r="Z852" s="1" t="s">
        <v>48</v>
      </c>
      <c r="AA852" s="1" t="s">
        <v>48</v>
      </c>
      <c r="AB852" s="1" t="s">
        <v>48</v>
      </c>
      <c r="AC852" s="1" t="s">
        <v>48</v>
      </c>
      <c r="AD852" s="1" t="s">
        <v>48</v>
      </c>
      <c r="AE852" s="1" t="s">
        <v>48</v>
      </c>
      <c r="AF852" s="1" t="s">
        <v>48</v>
      </c>
      <c r="AG852" s="24" t="s">
        <v>48</v>
      </c>
      <c r="AH852" s="1">
        <v>1</v>
      </c>
      <c r="AI852" s="1">
        <v>1</v>
      </c>
      <c r="AJ852" s="24">
        <v>2</v>
      </c>
      <c r="AK852" s="36" t="s">
        <v>826</v>
      </c>
      <c r="AL852" s="9">
        <f t="shared" si="105"/>
        <v>-1.9021909109559982</v>
      </c>
      <c r="AM852" s="9">
        <f t="shared" si="106"/>
        <v>-1.7821418915047478</v>
      </c>
      <c r="AN852">
        <f t="shared" si="107"/>
        <v>0</v>
      </c>
      <c r="AO852" s="6">
        <f t="shared" si="108"/>
        <v>0</v>
      </c>
      <c r="AP852" s="9">
        <f>($AL$3*AL852+$AM$3*AM852+$AN$3*AN852+$AO$3*AO852)+$K$3*VLOOKUP(K852,COND!$A$2:$C$7,2,FALSE)+$L$3*VLOOKUP(L852,COND!$A$2:$C$7,3,FALSE)</f>
        <v>-11.675921789152573</v>
      </c>
      <c r="AQ852" s="28">
        <f t="shared" si="109"/>
        <v>-1.2500532688043298</v>
      </c>
      <c r="AR852" t="str">
        <f t="shared" si="110"/>
        <v>DH</v>
      </c>
      <c r="AS852">
        <v>700</v>
      </c>
      <c r="AT852">
        <v>848</v>
      </c>
      <c r="AV852" t="str">
        <f t="shared" si="111"/>
        <v>Unlikely</v>
      </c>
      <c r="AX852">
        <f>IF(VLOOKUP($B852,'Draft List'!$D$4:$AC$2598,AX$3,FALSE)&lt;&gt;0,VLOOKUP($B852,'Draft List'!$D$4:$AC$2598,AX$3,FALSE),"")</f>
        <v>278</v>
      </c>
      <c r="AY852">
        <f>IF(VLOOKUP($B852,'Draft List'!$D$4:$AC$2598,AY$3,FALSE)&lt;&gt;0,VLOOKUP($B852,'Draft List'!$D$4:$AC$2598,AY$3,FALSE),"")</f>
        <v>11</v>
      </c>
      <c r="AZ852">
        <f>IF(VLOOKUP($B852,'Draft List'!$D$4:$AC$2598,AZ$3,FALSE)&lt;&gt;0,VLOOKUP($B852,'Draft List'!$D$4:$AC$2598,AZ$3,FALSE),"")</f>
        <v>12</v>
      </c>
      <c r="BA852" t="str">
        <f>IF(VLOOKUP($B852,'Draft List'!$D$4:$AC$2598,BA$3,FALSE)&lt;&gt;0,VLOOKUP($B852,'Draft List'!$D$4:$AC$2598,BA$3,FALSE),"")</f>
        <v>Bakersfield Bears</v>
      </c>
    </row>
    <row r="853" spans="1:53" hidden="1" x14ac:dyDescent="0.25">
      <c r="A853" t="str">
        <f t="shared" si="104"/>
        <v>RPMarvin Nichols21</v>
      </c>
      <c r="B853" t="e">
        <f>VLOOKUP($A853,draft_listing_batters_stats!$A$1:$B$1324,2,FALSE)</f>
        <v>#N/A</v>
      </c>
      <c r="C853" s="1" t="s">
        <v>885</v>
      </c>
      <c r="D853" s="1" t="s">
        <v>1459</v>
      </c>
      <c r="E853" s="1" t="s">
        <v>1496</v>
      </c>
      <c r="F853" s="1">
        <v>21</v>
      </c>
      <c r="G853" s="1" t="s">
        <v>58</v>
      </c>
      <c r="H853" s="1" t="s">
        <v>58</v>
      </c>
      <c r="I853" s="1" t="s">
        <v>54</v>
      </c>
      <c r="J853" s="24" t="s">
        <v>54</v>
      </c>
      <c r="K853" s="1" t="s">
        <v>51</v>
      </c>
      <c r="L853" s="24" t="s">
        <v>46</v>
      </c>
      <c r="M853" s="1">
        <v>1</v>
      </c>
      <c r="N853" s="1">
        <v>1</v>
      </c>
      <c r="O853" s="1">
        <v>1</v>
      </c>
      <c r="P853" s="1">
        <v>1</v>
      </c>
      <c r="Q853" s="24">
        <v>2</v>
      </c>
      <c r="R853" s="1">
        <v>1</v>
      </c>
      <c r="S853" s="1">
        <v>1</v>
      </c>
      <c r="T853" s="1">
        <v>3</v>
      </c>
      <c r="U853" s="1">
        <v>1</v>
      </c>
      <c r="V853" s="24">
        <v>4</v>
      </c>
      <c r="W853" s="1">
        <v>10</v>
      </c>
      <c r="X853" s="1">
        <v>4</v>
      </c>
      <c r="Y853" s="24">
        <v>1</v>
      </c>
      <c r="Z853" s="1" t="s">
        <v>48</v>
      </c>
      <c r="AA853" s="1" t="s">
        <v>48</v>
      </c>
      <c r="AB853" s="1" t="s">
        <v>48</v>
      </c>
      <c r="AC853" s="1" t="s">
        <v>48</v>
      </c>
      <c r="AD853" s="1" t="s">
        <v>48</v>
      </c>
      <c r="AE853" s="1" t="s">
        <v>48</v>
      </c>
      <c r="AF853" s="1" t="s">
        <v>48</v>
      </c>
      <c r="AG853" s="24" t="s">
        <v>48</v>
      </c>
      <c r="AH853" s="1">
        <v>1</v>
      </c>
      <c r="AI853" s="1">
        <v>1</v>
      </c>
      <c r="AJ853" s="24">
        <v>1</v>
      </c>
      <c r="AK853" s="36" t="s">
        <v>847</v>
      </c>
      <c r="AL853" s="9">
        <f t="shared" si="105"/>
        <v>-2.0443270100104884</v>
      </c>
      <c r="AM853" s="9">
        <f t="shared" si="106"/>
        <v>-1.7981713423285188</v>
      </c>
      <c r="AN853">
        <f t="shared" si="107"/>
        <v>0</v>
      </c>
      <c r="AO853" s="6">
        <f t="shared" si="108"/>
        <v>0</v>
      </c>
      <c r="AP853" s="9">
        <f>($AL$3*AL853+$AM$3*AM853+$AN$3*AN853+$AO$3*AO853)+$K$3*VLOOKUP(K853,COND!$A$2:$C$7,2,FALSE)+$L$3*VLOOKUP(L853,COND!$A$2:$C$7,3,FALSE)</f>
        <v>-11.682488808943276</v>
      </c>
      <c r="AQ853" s="28">
        <f t="shared" si="109"/>
        <v>-1.2509895709970944</v>
      </c>
      <c r="AR853" t="str">
        <f t="shared" si="110"/>
        <v>DH</v>
      </c>
      <c r="AS853">
        <v>700</v>
      </c>
      <c r="AT853">
        <v>849</v>
      </c>
      <c r="AV853" t="str">
        <f t="shared" si="111"/>
        <v>Unlikely</v>
      </c>
      <c r="AX853" t="e">
        <f>IF(VLOOKUP($B853,'Draft List'!$D$4:$AC$2598,AX$3,FALSE)&lt;&gt;0,VLOOKUP($B853,'Draft List'!$D$4:$AC$2598,AX$3,FALSE),"")</f>
        <v>#N/A</v>
      </c>
      <c r="AY853" t="e">
        <f>IF(VLOOKUP($B853,'Draft List'!$D$4:$AC$2598,AY$3,FALSE)&lt;&gt;0,VLOOKUP($B853,'Draft List'!$D$4:$AC$2598,AY$3,FALSE),"")</f>
        <v>#N/A</v>
      </c>
      <c r="AZ853" t="e">
        <f>IF(VLOOKUP($B853,'Draft List'!$D$4:$AC$2598,AZ$3,FALSE)&lt;&gt;0,VLOOKUP($B853,'Draft List'!$D$4:$AC$2598,AZ$3,FALSE),"")</f>
        <v>#N/A</v>
      </c>
      <c r="BA853" t="e">
        <f>IF(VLOOKUP($B853,'Draft List'!$D$4:$AC$2598,BA$3,FALSE)&lt;&gt;0,VLOOKUP($B853,'Draft List'!$D$4:$AC$2598,BA$3,FALSE),"")</f>
        <v>#N/A</v>
      </c>
    </row>
    <row r="854" spans="1:53" hidden="1" x14ac:dyDescent="0.25">
      <c r="A854" t="str">
        <f t="shared" si="104"/>
        <v>CLCisco Ortíz21</v>
      </c>
      <c r="B854" t="e">
        <f>VLOOKUP($A854,draft_listing_batters_stats!$A$1:$B$1324,2,FALSE)</f>
        <v>#N/A</v>
      </c>
      <c r="C854" s="1" t="s">
        <v>53</v>
      </c>
      <c r="D854" s="1" t="s">
        <v>505</v>
      </c>
      <c r="E854" s="1" t="s">
        <v>156</v>
      </c>
      <c r="F854" s="1">
        <v>21</v>
      </c>
      <c r="G854" s="1" t="s">
        <v>58</v>
      </c>
      <c r="H854" s="1" t="s">
        <v>58</v>
      </c>
      <c r="I854" s="1" t="s">
        <v>54</v>
      </c>
      <c r="J854" s="24" t="s">
        <v>45</v>
      </c>
      <c r="K854" s="1" t="s">
        <v>46</v>
      </c>
      <c r="L854" s="24" t="s">
        <v>46</v>
      </c>
      <c r="M854" s="1">
        <v>1</v>
      </c>
      <c r="N854" s="1">
        <v>1</v>
      </c>
      <c r="O854" s="1">
        <v>1</v>
      </c>
      <c r="P854" s="1">
        <v>1</v>
      </c>
      <c r="Q854" s="24">
        <v>1</v>
      </c>
      <c r="R854" s="1">
        <v>1</v>
      </c>
      <c r="S854" s="1">
        <v>1</v>
      </c>
      <c r="T854" s="1">
        <v>4</v>
      </c>
      <c r="U854" s="1">
        <v>1</v>
      </c>
      <c r="V854" s="24">
        <v>2</v>
      </c>
      <c r="W854" s="1">
        <v>8</v>
      </c>
      <c r="X854" s="1">
        <v>3</v>
      </c>
      <c r="Y854" s="24">
        <v>1</v>
      </c>
      <c r="Z854" s="1" t="s">
        <v>48</v>
      </c>
      <c r="AA854" s="1" t="s">
        <v>48</v>
      </c>
      <c r="AB854" s="1" t="s">
        <v>48</v>
      </c>
      <c r="AC854" s="1" t="s">
        <v>48</v>
      </c>
      <c r="AD854" s="1" t="s">
        <v>48</v>
      </c>
      <c r="AE854" s="1" t="s">
        <v>48</v>
      </c>
      <c r="AF854" s="1" t="s">
        <v>48</v>
      </c>
      <c r="AG854" s="24" t="s">
        <v>48</v>
      </c>
      <c r="AH854" s="1">
        <v>1</v>
      </c>
      <c r="AI854" s="1">
        <v>2</v>
      </c>
      <c r="AJ854" s="24">
        <v>1</v>
      </c>
      <c r="AK854" s="36" t="s">
        <v>900</v>
      </c>
      <c r="AL854" s="9">
        <f t="shared" si="105"/>
        <v>-2.0843433498275723</v>
      </c>
      <c r="AM854" s="9">
        <f t="shared" si="106"/>
        <v>-1.7951425279387838</v>
      </c>
      <c r="AN854">
        <f t="shared" si="107"/>
        <v>0</v>
      </c>
      <c r="AO854" s="6">
        <f t="shared" si="108"/>
        <v>0</v>
      </c>
      <c r="AP854" s="9">
        <f>($AL$3*AL854+$AM$3*AM854+$AN$3*AN854+$AO$3*AO854)+$K$3*VLOOKUP(K854,COND!$A$2:$C$7,2,FALSE)+$L$3*VLOOKUP(L854,COND!$A$2:$C$7,3,FALSE)</f>
        <v>-11.750144670248165</v>
      </c>
      <c r="AQ854" s="28">
        <f t="shared" si="109"/>
        <v>-1.260635701709665</v>
      </c>
      <c r="AR854" t="str">
        <f t="shared" si="110"/>
        <v>DH</v>
      </c>
      <c r="AS854">
        <v>700</v>
      </c>
      <c r="AT854">
        <v>850</v>
      </c>
      <c r="AV854" t="str">
        <f t="shared" si="111"/>
        <v>Unlikely</v>
      </c>
      <c r="AX854" t="e">
        <f>IF(VLOOKUP($B854,'Draft List'!$D$4:$AC$2598,AX$3,FALSE)&lt;&gt;0,VLOOKUP($B854,'Draft List'!$D$4:$AC$2598,AX$3,FALSE),"")</f>
        <v>#N/A</v>
      </c>
      <c r="AY854" t="e">
        <f>IF(VLOOKUP($B854,'Draft List'!$D$4:$AC$2598,AY$3,FALSE)&lt;&gt;0,VLOOKUP($B854,'Draft List'!$D$4:$AC$2598,AY$3,FALSE),"")</f>
        <v>#N/A</v>
      </c>
      <c r="AZ854" t="e">
        <f>IF(VLOOKUP($B854,'Draft List'!$D$4:$AC$2598,AZ$3,FALSE)&lt;&gt;0,VLOOKUP($B854,'Draft List'!$D$4:$AC$2598,AZ$3,FALSE),"")</f>
        <v>#N/A</v>
      </c>
      <c r="BA854" t="e">
        <f>IF(VLOOKUP($B854,'Draft List'!$D$4:$AC$2598,BA$3,FALSE)&lt;&gt;0,VLOOKUP($B854,'Draft List'!$D$4:$AC$2598,BA$3,FALSE),"")</f>
        <v>#N/A</v>
      </c>
    </row>
    <row r="855" spans="1:53" hidden="1" x14ac:dyDescent="0.25">
      <c r="A855" t="str">
        <f t="shared" si="104"/>
        <v>1BAllan Dudley18</v>
      </c>
      <c r="B855">
        <f>VLOOKUP($A855,draft_listing_batters_stats!$A$1:$B$1324,2,FALSE)</f>
        <v>6612</v>
      </c>
      <c r="C855" s="1" t="s">
        <v>94</v>
      </c>
      <c r="D855" s="1" t="s">
        <v>1133</v>
      </c>
      <c r="E855" s="1" t="s">
        <v>1134</v>
      </c>
      <c r="F855" s="1">
        <v>18</v>
      </c>
      <c r="G855" s="1" t="s">
        <v>44</v>
      </c>
      <c r="H855" s="1" t="s">
        <v>44</v>
      </c>
      <c r="I855" s="1" t="s">
        <v>54</v>
      </c>
      <c r="J855" s="24" t="s">
        <v>54</v>
      </c>
      <c r="K855" s="1" t="s">
        <v>46</v>
      </c>
      <c r="L855" s="24" t="s">
        <v>46</v>
      </c>
      <c r="M855" s="1">
        <v>1</v>
      </c>
      <c r="N855" s="1">
        <v>2</v>
      </c>
      <c r="O855" s="1">
        <v>1</v>
      </c>
      <c r="P855" s="1">
        <v>1</v>
      </c>
      <c r="Q855" s="24">
        <v>1</v>
      </c>
      <c r="R855" s="1">
        <v>1</v>
      </c>
      <c r="S855" s="1">
        <v>5</v>
      </c>
      <c r="T855" s="1">
        <v>2</v>
      </c>
      <c r="U855" s="1">
        <v>1</v>
      </c>
      <c r="V855" s="24">
        <v>1</v>
      </c>
      <c r="W855" s="1">
        <v>2</v>
      </c>
      <c r="X855" s="1">
        <v>1</v>
      </c>
      <c r="Y855" s="24">
        <v>3</v>
      </c>
      <c r="Z855" s="1" t="s">
        <v>48</v>
      </c>
      <c r="AA855" s="1">
        <v>2</v>
      </c>
      <c r="AB855" s="1" t="s">
        <v>48</v>
      </c>
      <c r="AC855" s="1" t="s">
        <v>48</v>
      </c>
      <c r="AD855" s="1" t="s">
        <v>48</v>
      </c>
      <c r="AE855" s="1" t="s">
        <v>48</v>
      </c>
      <c r="AF855" s="1" t="s">
        <v>48</v>
      </c>
      <c r="AG855" s="24" t="s">
        <v>48</v>
      </c>
      <c r="AH855" s="1">
        <v>1</v>
      </c>
      <c r="AI855" s="1">
        <v>1</v>
      </c>
      <c r="AJ855" s="24">
        <v>2</v>
      </c>
      <c r="AK855" s="36" t="s">
        <v>961</v>
      </c>
      <c r="AL855" s="9">
        <f t="shared" si="105"/>
        <v>-2.0332834702088682</v>
      </c>
      <c r="AM855" s="9">
        <f t="shared" si="106"/>
        <v>-1.7970423373288567</v>
      </c>
      <c r="AN855">
        <f t="shared" si="107"/>
        <v>0</v>
      </c>
      <c r="AO855" s="6">
        <f t="shared" si="108"/>
        <v>0</v>
      </c>
      <c r="AP855" s="9">
        <f>($AL$3*AL855+$AM$3*AM855+$AN$3*AN855+$AO$3*AO855)+$K$3*VLOOKUP(K855,COND!$A$2:$C$7,2,FALSE)+$L$3*VLOOKUP(L855,COND!$A$2:$C$7,3,FALSE)</f>
        <v>-11.767836394967166</v>
      </c>
      <c r="AQ855" s="28">
        <f t="shared" si="109"/>
        <v>-1.2631581245401311</v>
      </c>
      <c r="AR855" t="str">
        <f t="shared" si="110"/>
        <v>1B</v>
      </c>
      <c r="AS855">
        <v>700</v>
      </c>
      <c r="AT855">
        <v>851</v>
      </c>
      <c r="AV855" t="str">
        <f t="shared" si="111"/>
        <v>Unlikely</v>
      </c>
      <c r="AX855" t="str">
        <f>IF(VLOOKUP($B855,'Draft List'!$D$4:$AC$2598,AX$3,FALSE)&lt;&gt;0,VLOOKUP($B855,'Draft List'!$D$4:$AC$2598,AX$3,FALSE),"")</f>
        <v/>
      </c>
      <c r="AY855" t="str">
        <f>IF(VLOOKUP($B855,'Draft List'!$D$4:$AC$2598,AY$3,FALSE)&lt;&gt;0,VLOOKUP($B855,'Draft List'!$D$4:$AC$2598,AY$3,FALSE),"")</f>
        <v/>
      </c>
      <c r="AZ855" t="str">
        <f>IF(VLOOKUP($B855,'Draft List'!$D$4:$AC$2598,AZ$3,FALSE)&lt;&gt;0,VLOOKUP($B855,'Draft List'!$D$4:$AC$2598,AZ$3,FALSE),"")</f>
        <v/>
      </c>
      <c r="BA855" t="str">
        <f>IF(VLOOKUP($B855,'Draft List'!$D$4:$AC$2598,BA$3,FALSE)&lt;&gt;0,VLOOKUP($B855,'Draft List'!$D$4:$AC$2598,BA$3,FALSE),"")</f>
        <v/>
      </c>
    </row>
    <row r="856" spans="1:53" hidden="1" x14ac:dyDescent="0.25">
      <c r="A856" t="str">
        <f t="shared" si="104"/>
        <v>RPScott Ferguson21</v>
      </c>
      <c r="B856" t="e">
        <f>VLOOKUP($A856,draft_listing_batters_stats!$A$1:$B$1324,2,FALSE)</f>
        <v>#N/A</v>
      </c>
      <c r="C856" s="1" t="s">
        <v>885</v>
      </c>
      <c r="D856" s="1" t="s">
        <v>164</v>
      </c>
      <c r="E856" s="1" t="s">
        <v>1162</v>
      </c>
      <c r="F856" s="1">
        <v>21</v>
      </c>
      <c r="G856" s="1" t="s">
        <v>44</v>
      </c>
      <c r="H856" s="1" t="s">
        <v>44</v>
      </c>
      <c r="I856" s="1" t="s">
        <v>54</v>
      </c>
      <c r="J856" s="24" t="s">
        <v>54</v>
      </c>
      <c r="K856" s="1" t="s">
        <v>51</v>
      </c>
      <c r="L856" s="24" t="s">
        <v>51</v>
      </c>
      <c r="M856" s="1">
        <v>1</v>
      </c>
      <c r="N856" s="1">
        <v>1</v>
      </c>
      <c r="O856" s="1">
        <v>1</v>
      </c>
      <c r="P856" s="1">
        <v>1</v>
      </c>
      <c r="Q856" s="24">
        <v>1</v>
      </c>
      <c r="R856" s="1">
        <v>1</v>
      </c>
      <c r="S856" s="1">
        <v>1</v>
      </c>
      <c r="T856" s="1">
        <v>1</v>
      </c>
      <c r="U856" s="1">
        <v>4</v>
      </c>
      <c r="V856" s="24">
        <v>1</v>
      </c>
      <c r="W856" s="1">
        <v>6</v>
      </c>
      <c r="X856" s="1">
        <v>1</v>
      </c>
      <c r="Y856" s="24">
        <v>1</v>
      </c>
      <c r="Z856" s="1" t="s">
        <v>48</v>
      </c>
      <c r="AA856" s="1" t="s">
        <v>48</v>
      </c>
      <c r="AB856" s="1" t="s">
        <v>48</v>
      </c>
      <c r="AC856" s="1" t="s">
        <v>48</v>
      </c>
      <c r="AD856" s="1" t="s">
        <v>48</v>
      </c>
      <c r="AE856" s="1" t="s">
        <v>48</v>
      </c>
      <c r="AF856" s="1" t="s">
        <v>48</v>
      </c>
      <c r="AG856" s="24" t="s">
        <v>48</v>
      </c>
      <c r="AH856" s="1">
        <v>1</v>
      </c>
      <c r="AI856" s="1">
        <v>1</v>
      </c>
      <c r="AJ856" s="24">
        <v>1</v>
      </c>
      <c r="AK856" s="36" t="s">
        <v>854</v>
      </c>
      <c r="AL856" s="9">
        <f t="shared" si="105"/>
        <v>-2.0843433498275723</v>
      </c>
      <c r="AM856" s="9">
        <f t="shared" si="106"/>
        <v>-1.815214699798829</v>
      </c>
      <c r="AN856">
        <f t="shared" si="107"/>
        <v>0</v>
      </c>
      <c r="AO856" s="6">
        <f t="shared" si="108"/>
        <v>0</v>
      </c>
      <c r="AP856" s="9">
        <f>($AL$3*AL856+$AM$3*AM856+$AN$3*AN856+$AO$3*AO856)+$K$3*VLOOKUP(K856,COND!$A$2:$C$7,2,FALSE)+$L$3*VLOOKUP(L856,COND!$A$2:$C$7,3,FALSE)</f>
        <v>-11.79101073256871</v>
      </c>
      <c r="AQ856" s="28">
        <f t="shared" si="109"/>
        <v>-1.2664622387051159</v>
      </c>
      <c r="AR856" t="str">
        <f t="shared" si="110"/>
        <v>DH</v>
      </c>
      <c r="AS856">
        <v>700</v>
      </c>
      <c r="AT856">
        <v>852</v>
      </c>
      <c r="AV856" t="str">
        <f t="shared" si="111"/>
        <v>Unlikely</v>
      </c>
      <c r="AX856" t="e">
        <f>IF(VLOOKUP($B856,'Draft List'!$D$4:$AC$2598,AX$3,FALSE)&lt;&gt;0,VLOOKUP($B856,'Draft List'!$D$4:$AC$2598,AX$3,FALSE),"")</f>
        <v>#N/A</v>
      </c>
      <c r="AY856" t="e">
        <f>IF(VLOOKUP($B856,'Draft List'!$D$4:$AC$2598,AY$3,FALSE)&lt;&gt;0,VLOOKUP($B856,'Draft List'!$D$4:$AC$2598,AY$3,FALSE),"")</f>
        <v>#N/A</v>
      </c>
      <c r="AZ856" t="e">
        <f>IF(VLOOKUP($B856,'Draft List'!$D$4:$AC$2598,AZ$3,FALSE)&lt;&gt;0,VLOOKUP($B856,'Draft List'!$D$4:$AC$2598,AZ$3,FALSE),"")</f>
        <v>#N/A</v>
      </c>
      <c r="BA856" t="e">
        <f>IF(VLOOKUP($B856,'Draft List'!$D$4:$AC$2598,BA$3,FALSE)&lt;&gt;0,VLOOKUP($B856,'Draft List'!$D$4:$AC$2598,BA$3,FALSE),"")</f>
        <v>#N/A</v>
      </c>
    </row>
    <row r="857" spans="1:53" hidden="1" x14ac:dyDescent="0.25">
      <c r="A857" t="str">
        <f t="shared" si="104"/>
        <v>SPWill Nabors23</v>
      </c>
      <c r="B857" t="e">
        <f>VLOOKUP($A857,draft_listing_batters_stats!$A$1:$B$1324,2,FALSE)</f>
        <v>#N/A</v>
      </c>
      <c r="C857" s="1" t="s">
        <v>25</v>
      </c>
      <c r="D857" s="1" t="s">
        <v>380</v>
      </c>
      <c r="E857" s="1" t="s">
        <v>1480</v>
      </c>
      <c r="F857" s="1">
        <v>23</v>
      </c>
      <c r="G857" s="1" t="s">
        <v>58</v>
      </c>
      <c r="H857" s="1" t="s">
        <v>58</v>
      </c>
      <c r="I857" s="1" t="s">
        <v>54</v>
      </c>
      <c r="J857" s="24" t="s">
        <v>54</v>
      </c>
      <c r="K857" s="1" t="s">
        <v>46</v>
      </c>
      <c r="L857" s="24" t="s">
        <v>46</v>
      </c>
      <c r="M857" s="1">
        <v>1</v>
      </c>
      <c r="N857" s="1">
        <v>4</v>
      </c>
      <c r="O857" s="1">
        <v>1</v>
      </c>
      <c r="P857" s="1">
        <v>1</v>
      </c>
      <c r="Q857" s="24">
        <v>1</v>
      </c>
      <c r="R857" s="1">
        <v>1</v>
      </c>
      <c r="S857" s="1">
        <v>4</v>
      </c>
      <c r="T857" s="1">
        <v>1</v>
      </c>
      <c r="U857" s="1">
        <v>2</v>
      </c>
      <c r="V857" s="24">
        <v>2</v>
      </c>
      <c r="W857" s="1">
        <v>7</v>
      </c>
      <c r="X857" s="1">
        <v>2</v>
      </c>
      <c r="Y857" s="24">
        <v>1</v>
      </c>
      <c r="Z857" s="1" t="s">
        <v>48</v>
      </c>
      <c r="AA857" s="1" t="s">
        <v>48</v>
      </c>
      <c r="AB857" s="1" t="s">
        <v>48</v>
      </c>
      <c r="AC857" s="1" t="s">
        <v>48</v>
      </c>
      <c r="AD857" s="1" t="s">
        <v>48</v>
      </c>
      <c r="AE857" s="1" t="s">
        <v>48</v>
      </c>
      <c r="AF857" s="1" t="s">
        <v>48</v>
      </c>
      <c r="AG857" s="24" t="s">
        <v>48</v>
      </c>
      <c r="AH857" s="1">
        <v>1</v>
      </c>
      <c r="AI857" s="1">
        <v>1</v>
      </c>
      <c r="AJ857" s="24">
        <v>4</v>
      </c>
      <c r="AK857" s="36" t="s">
        <v>50</v>
      </c>
      <c r="AL857" s="9">
        <f t="shared" si="105"/>
        <v>-1.9311637109714617</v>
      </c>
      <c r="AM857" s="9">
        <f t="shared" si="106"/>
        <v>-1.8014378211447968</v>
      </c>
      <c r="AN857">
        <f t="shared" si="107"/>
        <v>0</v>
      </c>
      <c r="AO857" s="6">
        <f t="shared" si="108"/>
        <v>0</v>
      </c>
      <c r="AP857" s="9">
        <f>($AL$3*AL857+$AM$3*AM857+$AN$3*AN857+$AO$3*AO857)+$K$3*VLOOKUP(K857,COND!$A$2:$C$7,2,FALSE)+$L$3*VLOOKUP(L857,COND!$A$2:$C$7,3,FALSE)</f>
        <v>-11.81037022483471</v>
      </c>
      <c r="AQ857" s="28">
        <f t="shared" si="109"/>
        <v>-1.2692224458671426</v>
      </c>
      <c r="AR857" t="str">
        <f t="shared" si="110"/>
        <v>DH</v>
      </c>
      <c r="AS857">
        <v>700</v>
      </c>
      <c r="AT857">
        <v>853</v>
      </c>
      <c r="AV857" t="str">
        <f t="shared" si="111"/>
        <v>Unlikely</v>
      </c>
      <c r="AX857" t="e">
        <f>IF(VLOOKUP($B857,'Draft List'!$D$4:$AC$2598,AX$3,FALSE)&lt;&gt;0,VLOOKUP($B857,'Draft List'!$D$4:$AC$2598,AX$3,FALSE),"")</f>
        <v>#N/A</v>
      </c>
      <c r="AY857" t="e">
        <f>IF(VLOOKUP($B857,'Draft List'!$D$4:$AC$2598,AY$3,FALSE)&lt;&gt;0,VLOOKUP($B857,'Draft List'!$D$4:$AC$2598,AY$3,FALSE),"")</f>
        <v>#N/A</v>
      </c>
      <c r="AZ857" t="e">
        <f>IF(VLOOKUP($B857,'Draft List'!$D$4:$AC$2598,AZ$3,FALSE)&lt;&gt;0,VLOOKUP($B857,'Draft List'!$D$4:$AC$2598,AZ$3,FALSE),"")</f>
        <v>#N/A</v>
      </c>
      <c r="BA857" t="e">
        <f>IF(VLOOKUP($B857,'Draft List'!$D$4:$AC$2598,BA$3,FALSE)&lt;&gt;0,VLOOKUP($B857,'Draft List'!$D$4:$AC$2598,BA$3,FALSE),"")</f>
        <v>#N/A</v>
      </c>
    </row>
    <row r="858" spans="1:53" hidden="1" x14ac:dyDescent="0.25">
      <c r="A858" t="str">
        <f t="shared" si="104"/>
        <v>RPFernando Lucero24</v>
      </c>
      <c r="B858" t="e">
        <f>VLOOKUP($A858,draft_listing_batters_stats!$A$1:$B$1324,2,FALSE)</f>
        <v>#N/A</v>
      </c>
      <c r="C858" s="1" t="s">
        <v>885</v>
      </c>
      <c r="D858" s="1" t="s">
        <v>234</v>
      </c>
      <c r="E858" s="1" t="s">
        <v>1369</v>
      </c>
      <c r="F858" s="1">
        <v>24</v>
      </c>
      <c r="G858" s="1" t="s">
        <v>58</v>
      </c>
      <c r="H858" s="1" t="s">
        <v>58</v>
      </c>
      <c r="I858" s="1" t="s">
        <v>54</v>
      </c>
      <c r="J858" s="24" t="s">
        <v>54</v>
      </c>
      <c r="K858" s="1" t="s">
        <v>46</v>
      </c>
      <c r="L858" s="24" t="s">
        <v>46</v>
      </c>
      <c r="M858" s="1">
        <v>1</v>
      </c>
      <c r="N858" s="1">
        <v>2</v>
      </c>
      <c r="O858" s="1">
        <v>2</v>
      </c>
      <c r="P858" s="1">
        <v>1</v>
      </c>
      <c r="Q858" s="24">
        <v>1</v>
      </c>
      <c r="R858" s="1">
        <v>1</v>
      </c>
      <c r="S858" s="1">
        <v>2</v>
      </c>
      <c r="T858" s="1">
        <v>2</v>
      </c>
      <c r="U858" s="1">
        <v>1</v>
      </c>
      <c r="V858" s="24">
        <v>4</v>
      </c>
      <c r="W858" s="1">
        <v>9</v>
      </c>
      <c r="X858" s="1">
        <v>1</v>
      </c>
      <c r="Y858" s="24">
        <v>1</v>
      </c>
      <c r="Z858" s="1" t="s">
        <v>48</v>
      </c>
      <c r="AA858" s="1" t="s">
        <v>48</v>
      </c>
      <c r="AB858" s="1" t="s">
        <v>48</v>
      </c>
      <c r="AC858" s="1" t="s">
        <v>48</v>
      </c>
      <c r="AD858" s="1" t="s">
        <v>48</v>
      </c>
      <c r="AE858" s="1" t="s">
        <v>48</v>
      </c>
      <c r="AF858" s="1" t="s">
        <v>48</v>
      </c>
      <c r="AG858" s="24" t="s">
        <v>48</v>
      </c>
      <c r="AH858" s="1">
        <v>2</v>
      </c>
      <c r="AI858" s="1">
        <v>8</v>
      </c>
      <c r="AJ858" s="24">
        <v>7</v>
      </c>
      <c r="AK858" s="36" t="s">
        <v>50</v>
      </c>
      <c r="AL858" s="9">
        <f t="shared" si="105"/>
        <v>-1.9502219761849671</v>
      </c>
      <c r="AM858" s="9">
        <f t="shared" si="106"/>
        <v>-1.8301729567337166</v>
      </c>
      <c r="AN858">
        <f t="shared" si="107"/>
        <v>2</v>
      </c>
      <c r="AO858" s="6">
        <f t="shared" si="108"/>
        <v>0</v>
      </c>
      <c r="AP858" s="9">
        <f>($AL$3*AL858+$AM$3*AM858+$AN$3*AN858+$AO$3*AO858)+$K$3*VLOOKUP(K858,COND!$A$2:$C$7,2,FALSE)+$L$3*VLOOKUP(L858,COND!$A$2:$C$7,3,FALSE)</f>
        <v>-11.823764345089764</v>
      </c>
      <c r="AQ858" s="28">
        <f t="shared" si="109"/>
        <v>-1.2711321316248612</v>
      </c>
      <c r="AR858" t="str">
        <f t="shared" si="110"/>
        <v>DH</v>
      </c>
      <c r="AS858">
        <v>700</v>
      </c>
      <c r="AT858">
        <v>854</v>
      </c>
      <c r="AV858" t="str">
        <f t="shared" si="111"/>
        <v>Unlikely</v>
      </c>
      <c r="AX858" t="e">
        <f>IF(VLOOKUP($B858,'Draft List'!$D$4:$AC$2598,AX$3,FALSE)&lt;&gt;0,VLOOKUP($B858,'Draft List'!$D$4:$AC$2598,AX$3,FALSE),"")</f>
        <v>#N/A</v>
      </c>
      <c r="AY858" t="e">
        <f>IF(VLOOKUP($B858,'Draft List'!$D$4:$AC$2598,AY$3,FALSE)&lt;&gt;0,VLOOKUP($B858,'Draft List'!$D$4:$AC$2598,AY$3,FALSE),"")</f>
        <v>#N/A</v>
      </c>
      <c r="AZ858" t="e">
        <f>IF(VLOOKUP($B858,'Draft List'!$D$4:$AC$2598,AZ$3,FALSE)&lt;&gt;0,VLOOKUP($B858,'Draft List'!$D$4:$AC$2598,AZ$3,FALSE),"")</f>
        <v>#N/A</v>
      </c>
      <c r="BA858" t="e">
        <f>IF(VLOOKUP($B858,'Draft List'!$D$4:$AC$2598,BA$3,FALSE)&lt;&gt;0,VLOOKUP($B858,'Draft List'!$D$4:$AC$2598,BA$3,FALSE),"")</f>
        <v>#N/A</v>
      </c>
    </row>
    <row r="859" spans="1:53" hidden="1" x14ac:dyDescent="0.25">
      <c r="A859" t="str">
        <f t="shared" si="104"/>
        <v>SPClifton Nielsen21</v>
      </c>
      <c r="B859" t="e">
        <f>VLOOKUP($A859,draft_listing_batters_stats!$A$1:$B$1324,2,FALSE)</f>
        <v>#N/A</v>
      </c>
      <c r="C859" s="1" t="s">
        <v>25</v>
      </c>
      <c r="D859" s="1" t="s">
        <v>1497</v>
      </c>
      <c r="E859" s="1" t="s">
        <v>1498</v>
      </c>
      <c r="F859" s="1">
        <v>21</v>
      </c>
      <c r="G859" s="1" t="s">
        <v>58</v>
      </c>
      <c r="H859" s="1" t="s">
        <v>44</v>
      </c>
      <c r="I859" s="1" t="s">
        <v>54</v>
      </c>
      <c r="J859" s="24" t="s">
        <v>54</v>
      </c>
      <c r="K859" s="1" t="s">
        <v>46</v>
      </c>
      <c r="L859" s="24" t="s">
        <v>46</v>
      </c>
      <c r="M859" s="1">
        <v>1</v>
      </c>
      <c r="N859" s="1">
        <v>3</v>
      </c>
      <c r="O859" s="1">
        <v>2</v>
      </c>
      <c r="P859" s="1">
        <v>2</v>
      </c>
      <c r="Q859" s="24">
        <v>1</v>
      </c>
      <c r="R859" s="1">
        <v>1</v>
      </c>
      <c r="S859" s="1">
        <v>3</v>
      </c>
      <c r="T859" s="1">
        <v>2</v>
      </c>
      <c r="U859" s="1">
        <v>2</v>
      </c>
      <c r="V859" s="24">
        <v>1</v>
      </c>
      <c r="W859" s="1">
        <v>6</v>
      </c>
      <c r="X859" s="1">
        <v>2</v>
      </c>
      <c r="Y859" s="24">
        <v>1</v>
      </c>
      <c r="Z859" s="1" t="s">
        <v>48</v>
      </c>
      <c r="AA859" s="1" t="s">
        <v>48</v>
      </c>
      <c r="AB859" s="1" t="s">
        <v>48</v>
      </c>
      <c r="AC859" s="1" t="s">
        <v>48</v>
      </c>
      <c r="AD859" s="1" t="s">
        <v>48</v>
      </c>
      <c r="AE859" s="1" t="s">
        <v>48</v>
      </c>
      <c r="AF859" s="1" t="s">
        <v>48</v>
      </c>
      <c r="AG859" s="24" t="s">
        <v>48</v>
      </c>
      <c r="AH859" s="1">
        <v>1</v>
      </c>
      <c r="AI859" s="1">
        <v>1</v>
      </c>
      <c r="AJ859" s="24">
        <v>2</v>
      </c>
      <c r="AK859" s="36" t="s">
        <v>832</v>
      </c>
      <c r="AL859" s="9">
        <f t="shared" si="105"/>
        <v>-1.8094525465566824</v>
      </c>
      <c r="AM859" s="9">
        <f t="shared" si="106"/>
        <v>-1.8094525465566824</v>
      </c>
      <c r="AN859">
        <f t="shared" si="107"/>
        <v>0</v>
      </c>
      <c r="AO859" s="6">
        <f t="shared" si="108"/>
        <v>0</v>
      </c>
      <c r="AP859" s="9">
        <f>($AL$3*AL859+$AM$3*AM859+$AN$3*AN859+$AO$3*AO859)+$K$3*VLOOKUP(K859,COND!$A$2:$C$7,2,FALSE)+$L$3*VLOOKUP(L859,COND!$A$2:$C$7,3,FALSE)</f>
        <v>-11.894375813335856</v>
      </c>
      <c r="AQ859" s="28">
        <f t="shared" si="109"/>
        <v>-1.2811996622034589</v>
      </c>
      <c r="AR859" t="str">
        <f t="shared" si="110"/>
        <v>DH</v>
      </c>
      <c r="AS859">
        <v>700</v>
      </c>
      <c r="AT859">
        <v>855</v>
      </c>
      <c r="AV859" t="str">
        <f t="shared" si="111"/>
        <v>Unlikely</v>
      </c>
      <c r="AX859" t="e">
        <f>IF(VLOOKUP($B859,'Draft List'!$D$4:$AC$2598,AX$3,FALSE)&lt;&gt;0,VLOOKUP($B859,'Draft List'!$D$4:$AC$2598,AX$3,FALSE),"")</f>
        <v>#N/A</v>
      </c>
      <c r="AY859" t="e">
        <f>IF(VLOOKUP($B859,'Draft List'!$D$4:$AC$2598,AY$3,FALSE)&lt;&gt;0,VLOOKUP($B859,'Draft List'!$D$4:$AC$2598,AY$3,FALSE),"")</f>
        <v>#N/A</v>
      </c>
      <c r="AZ859" t="e">
        <f>IF(VLOOKUP($B859,'Draft List'!$D$4:$AC$2598,AZ$3,FALSE)&lt;&gt;0,VLOOKUP($B859,'Draft List'!$D$4:$AC$2598,AZ$3,FALSE),"")</f>
        <v>#N/A</v>
      </c>
      <c r="BA859" t="e">
        <f>IF(VLOOKUP($B859,'Draft List'!$D$4:$AC$2598,BA$3,FALSE)&lt;&gt;0,VLOOKUP($B859,'Draft List'!$D$4:$AC$2598,BA$3,FALSE),"")</f>
        <v>#N/A</v>
      </c>
    </row>
    <row r="860" spans="1:53" hidden="1" x14ac:dyDescent="0.25">
      <c r="A860" t="str">
        <f t="shared" si="104"/>
        <v>RPYeijiro Nakao24</v>
      </c>
      <c r="B860" t="e">
        <f>VLOOKUP($A860,draft_listing_batters_stats!$A$1:$B$1324,2,FALSE)</f>
        <v>#N/A</v>
      </c>
      <c r="C860" s="1" t="s">
        <v>885</v>
      </c>
      <c r="D860" s="1" t="s">
        <v>780</v>
      </c>
      <c r="E860" s="1" t="s">
        <v>1488</v>
      </c>
      <c r="F860" s="1">
        <v>24</v>
      </c>
      <c r="G860" s="1" t="s">
        <v>44</v>
      </c>
      <c r="H860" s="1" t="s">
        <v>44</v>
      </c>
      <c r="I860" s="1" t="s">
        <v>54</v>
      </c>
      <c r="J860" s="24" t="s">
        <v>54</v>
      </c>
      <c r="K860" s="1" t="s">
        <v>47</v>
      </c>
      <c r="L860" s="24" t="s">
        <v>47</v>
      </c>
      <c r="M860" s="1">
        <v>1</v>
      </c>
      <c r="N860" s="1">
        <v>1</v>
      </c>
      <c r="O860" s="1">
        <v>1</v>
      </c>
      <c r="P860" s="1">
        <v>1</v>
      </c>
      <c r="Q860" s="24">
        <v>3</v>
      </c>
      <c r="R860" s="1">
        <v>1</v>
      </c>
      <c r="S860" s="1">
        <v>1</v>
      </c>
      <c r="T860" s="1">
        <v>2</v>
      </c>
      <c r="U860" s="1">
        <v>2</v>
      </c>
      <c r="V860" s="24">
        <v>4</v>
      </c>
      <c r="W860" s="1">
        <v>6</v>
      </c>
      <c r="X860" s="1">
        <v>3</v>
      </c>
      <c r="Y860" s="24">
        <v>1</v>
      </c>
      <c r="Z860" s="1" t="s">
        <v>48</v>
      </c>
      <c r="AA860" s="1" t="s">
        <v>48</v>
      </c>
      <c r="AB860" s="1" t="s">
        <v>48</v>
      </c>
      <c r="AC860" s="1" t="s">
        <v>48</v>
      </c>
      <c r="AD860" s="1" t="s">
        <v>48</v>
      </c>
      <c r="AE860" s="1" t="s">
        <v>48</v>
      </c>
      <c r="AF860" s="1" t="s">
        <v>48</v>
      </c>
      <c r="AG860" s="24" t="s">
        <v>48</v>
      </c>
      <c r="AH860" s="1">
        <v>1</v>
      </c>
      <c r="AI860" s="1">
        <v>1</v>
      </c>
      <c r="AJ860" s="24">
        <v>1</v>
      </c>
      <c r="AK860" s="36" t="s">
        <v>50</v>
      </c>
      <c r="AL860" s="9">
        <f t="shared" si="105"/>
        <v>-2.0043106701934055</v>
      </c>
      <c r="AM860" s="9">
        <f t="shared" si="106"/>
        <v>-1.7915232863428392</v>
      </c>
      <c r="AN860">
        <f t="shared" si="107"/>
        <v>0</v>
      </c>
      <c r="AO860" s="6">
        <f t="shared" si="108"/>
        <v>0</v>
      </c>
      <c r="AP860" s="9">
        <f>($AL$3*AL860+$AM$3*AM860+$AN$3*AN860+$AO$3*AO860)+$K$3*VLOOKUP(K860,COND!$A$2:$C$7,2,FALSE)+$L$3*VLOOKUP(L860,COND!$A$2:$C$7,3,FALSE)</f>
        <v>-11.898710503133413</v>
      </c>
      <c r="AQ860" s="28">
        <f t="shared" si="109"/>
        <v>-1.2818176867704252</v>
      </c>
      <c r="AR860" t="str">
        <f t="shared" si="110"/>
        <v>DH</v>
      </c>
      <c r="AS860">
        <v>700</v>
      </c>
      <c r="AT860">
        <v>856</v>
      </c>
      <c r="AV860" t="str">
        <f t="shared" si="111"/>
        <v>Unlikely</v>
      </c>
      <c r="AX860" t="e">
        <f>IF(VLOOKUP($B860,'Draft List'!$D$4:$AC$2598,AX$3,FALSE)&lt;&gt;0,VLOOKUP($B860,'Draft List'!$D$4:$AC$2598,AX$3,FALSE),"")</f>
        <v>#N/A</v>
      </c>
      <c r="AY860" t="e">
        <f>IF(VLOOKUP($B860,'Draft List'!$D$4:$AC$2598,AY$3,FALSE)&lt;&gt;0,VLOOKUP($B860,'Draft List'!$D$4:$AC$2598,AY$3,FALSE),"")</f>
        <v>#N/A</v>
      </c>
      <c r="AZ860" t="e">
        <f>IF(VLOOKUP($B860,'Draft List'!$D$4:$AC$2598,AZ$3,FALSE)&lt;&gt;0,VLOOKUP($B860,'Draft List'!$D$4:$AC$2598,AZ$3,FALSE),"")</f>
        <v>#N/A</v>
      </c>
      <c r="BA860" t="e">
        <f>IF(VLOOKUP($B860,'Draft List'!$D$4:$AC$2598,BA$3,FALSE)&lt;&gt;0,VLOOKUP($B860,'Draft List'!$D$4:$AC$2598,BA$3,FALSE),"")</f>
        <v>#N/A</v>
      </c>
    </row>
    <row r="861" spans="1:53" hidden="1" x14ac:dyDescent="0.25">
      <c r="A861" t="str">
        <f t="shared" si="104"/>
        <v>RPBlake Walker18</v>
      </c>
      <c r="B861" t="e">
        <f>VLOOKUP($A861,draft_listing_batters_stats!$A$1:$B$1324,2,FALSE)</f>
        <v>#N/A</v>
      </c>
      <c r="C861" s="1" t="s">
        <v>885</v>
      </c>
      <c r="D861" s="1" t="s">
        <v>610</v>
      </c>
      <c r="E861" s="1" t="s">
        <v>668</v>
      </c>
      <c r="F861" s="1">
        <v>18</v>
      </c>
      <c r="G861" s="1" t="s">
        <v>44</v>
      </c>
      <c r="H861" s="1" t="s">
        <v>44</v>
      </c>
      <c r="I861" s="1" t="s">
        <v>54</v>
      </c>
      <c r="J861" s="24" t="s">
        <v>54</v>
      </c>
      <c r="K861" s="1" t="s">
        <v>51</v>
      </c>
      <c r="L861" s="24" t="s">
        <v>51</v>
      </c>
      <c r="M861" s="1">
        <v>1</v>
      </c>
      <c r="N861" s="1">
        <v>2</v>
      </c>
      <c r="O861" s="1">
        <v>2</v>
      </c>
      <c r="P861" s="1">
        <v>1</v>
      </c>
      <c r="Q861" s="24">
        <v>2</v>
      </c>
      <c r="R861" s="1">
        <v>1</v>
      </c>
      <c r="S861" s="1">
        <v>2</v>
      </c>
      <c r="T861" s="1">
        <v>2</v>
      </c>
      <c r="U861" s="1">
        <v>1</v>
      </c>
      <c r="V861" s="24">
        <v>4</v>
      </c>
      <c r="W861" s="1">
        <v>5</v>
      </c>
      <c r="X861" s="1">
        <v>4</v>
      </c>
      <c r="Y861" s="24">
        <v>1</v>
      </c>
      <c r="Z861" s="1" t="s">
        <v>48</v>
      </c>
      <c r="AA861" s="1" t="s">
        <v>48</v>
      </c>
      <c r="AB861" s="1" t="s">
        <v>48</v>
      </c>
      <c r="AC861" s="1" t="s">
        <v>48</v>
      </c>
      <c r="AD861" s="1" t="s">
        <v>48</v>
      </c>
      <c r="AE861" s="1" t="s">
        <v>48</v>
      </c>
      <c r="AF861" s="1" t="s">
        <v>48</v>
      </c>
      <c r="AG861" s="24" t="s">
        <v>48</v>
      </c>
      <c r="AH861" s="1">
        <v>2</v>
      </c>
      <c r="AI861" s="1">
        <v>1</v>
      </c>
      <c r="AJ861" s="24">
        <v>4</v>
      </c>
      <c r="AK861" s="36" t="s">
        <v>900</v>
      </c>
      <c r="AL861" s="9">
        <f t="shared" si="105"/>
        <v>-1.9102056363678834</v>
      </c>
      <c r="AM861" s="9">
        <f t="shared" si="106"/>
        <v>-1.8301729567337166</v>
      </c>
      <c r="AN861">
        <f t="shared" si="107"/>
        <v>0</v>
      </c>
      <c r="AO861" s="6">
        <f t="shared" si="108"/>
        <v>0</v>
      </c>
      <c r="AP861" s="9">
        <f>($AL$3*AL861+$AM$3*AM861+$AN$3*AN861+$AO$3*AO861)+$K$3*VLOOKUP(K861,COND!$A$2:$C$7,2,FALSE)+$L$3*VLOOKUP(L861,COND!$A$2:$C$7,3,FALSE)</f>
        <v>-11.95309604444139</v>
      </c>
      <c r="AQ861" s="28">
        <f t="shared" si="109"/>
        <v>-1.2895717827232727</v>
      </c>
      <c r="AR861" t="str">
        <f t="shared" si="110"/>
        <v>DH</v>
      </c>
      <c r="AS861">
        <v>700</v>
      </c>
      <c r="AT861">
        <v>857</v>
      </c>
      <c r="AV861" t="str">
        <f t="shared" si="111"/>
        <v>Unlikely</v>
      </c>
      <c r="AX861" t="e">
        <f>IF(VLOOKUP($B861,'Draft List'!$D$4:$AC$2598,AX$3,FALSE)&lt;&gt;0,VLOOKUP($B861,'Draft List'!$D$4:$AC$2598,AX$3,FALSE),"")</f>
        <v>#N/A</v>
      </c>
      <c r="AY861" t="e">
        <f>IF(VLOOKUP($B861,'Draft List'!$D$4:$AC$2598,AY$3,FALSE)&lt;&gt;0,VLOOKUP($B861,'Draft List'!$D$4:$AC$2598,AY$3,FALSE),"")</f>
        <v>#N/A</v>
      </c>
      <c r="AZ861" t="e">
        <f>IF(VLOOKUP($B861,'Draft List'!$D$4:$AC$2598,AZ$3,FALSE)&lt;&gt;0,VLOOKUP($B861,'Draft List'!$D$4:$AC$2598,AZ$3,FALSE),"")</f>
        <v>#N/A</v>
      </c>
      <c r="BA861" t="e">
        <f>IF(VLOOKUP($B861,'Draft List'!$D$4:$AC$2598,BA$3,FALSE)&lt;&gt;0,VLOOKUP($B861,'Draft List'!$D$4:$AC$2598,BA$3,FALSE),"")</f>
        <v>#N/A</v>
      </c>
    </row>
    <row r="862" spans="1:53" hidden="1" x14ac:dyDescent="0.25">
      <c r="A862" t="str">
        <f t="shared" si="104"/>
        <v>SPRaúl Bruno18</v>
      </c>
      <c r="B862" t="e">
        <f>VLOOKUP($A862,draft_listing_batters_stats!$A$1:$B$1324,2,FALSE)</f>
        <v>#N/A</v>
      </c>
      <c r="C862" s="1" t="s">
        <v>25</v>
      </c>
      <c r="D862" s="1" t="s">
        <v>233</v>
      </c>
      <c r="E862" s="1" t="s">
        <v>678</v>
      </c>
      <c r="F862" s="1">
        <v>18</v>
      </c>
      <c r="G862" s="1" t="s">
        <v>44</v>
      </c>
      <c r="H862" s="1" t="s">
        <v>44</v>
      </c>
      <c r="I862" s="1" t="s">
        <v>54</v>
      </c>
      <c r="J862" s="24" t="s">
        <v>54</v>
      </c>
      <c r="K862" s="1" t="s">
        <v>46</v>
      </c>
      <c r="L862" s="24" t="s">
        <v>46</v>
      </c>
      <c r="M862" s="1">
        <v>1</v>
      </c>
      <c r="N862" s="1">
        <v>1</v>
      </c>
      <c r="O862" s="1">
        <v>1</v>
      </c>
      <c r="P862" s="1">
        <v>1</v>
      </c>
      <c r="Q862" s="24">
        <v>2</v>
      </c>
      <c r="R862" s="1">
        <v>1</v>
      </c>
      <c r="S862" s="1">
        <v>2</v>
      </c>
      <c r="T862" s="1">
        <v>1</v>
      </c>
      <c r="U862" s="1">
        <v>3</v>
      </c>
      <c r="V862" s="24">
        <v>2</v>
      </c>
      <c r="W862" s="1">
        <v>7</v>
      </c>
      <c r="X862" s="1">
        <v>3</v>
      </c>
      <c r="Y862" s="24">
        <v>1</v>
      </c>
      <c r="Z862" s="1" t="s">
        <v>48</v>
      </c>
      <c r="AA862" s="1" t="s">
        <v>48</v>
      </c>
      <c r="AB862" s="1" t="s">
        <v>48</v>
      </c>
      <c r="AC862" s="1" t="s">
        <v>48</v>
      </c>
      <c r="AD862" s="1" t="s">
        <v>48</v>
      </c>
      <c r="AE862" s="1" t="s">
        <v>48</v>
      </c>
      <c r="AF862" s="1" t="s">
        <v>48</v>
      </c>
      <c r="AG862" s="24" t="s">
        <v>48</v>
      </c>
      <c r="AH862" s="1">
        <v>1</v>
      </c>
      <c r="AI862" s="1">
        <v>1</v>
      </c>
      <c r="AJ862" s="24">
        <v>2</v>
      </c>
      <c r="AK862" s="36" t="s">
        <v>832</v>
      </c>
      <c r="AL862" s="9">
        <f t="shared" si="105"/>
        <v>-2.0443270100104884</v>
      </c>
      <c r="AM862" s="9">
        <f t="shared" si="106"/>
        <v>-1.8138480303726225</v>
      </c>
      <c r="AN862">
        <f t="shared" si="107"/>
        <v>0</v>
      </c>
      <c r="AO862" s="6">
        <f t="shared" si="108"/>
        <v>0</v>
      </c>
      <c r="AP862" s="9">
        <f>($AL$3*AL862+$AM$3*AM862+$AN$3*AN862+$AO$3*AO862)+$K$3*VLOOKUP(K862,COND!$A$2:$C$7,2,FALSE)+$L$3*VLOOKUP(L862,COND!$A$2:$C$7,3,FALSE)</f>
        <v>-11.970609065472519</v>
      </c>
      <c r="AQ862" s="28">
        <f t="shared" si="109"/>
        <v>-1.2920687266211115</v>
      </c>
      <c r="AR862" t="str">
        <f t="shared" si="110"/>
        <v>DH</v>
      </c>
      <c r="AS862">
        <v>700</v>
      </c>
      <c r="AT862">
        <v>858</v>
      </c>
      <c r="AV862" t="str">
        <f t="shared" si="111"/>
        <v>Unlikely</v>
      </c>
      <c r="AX862" t="e">
        <f>IF(VLOOKUP($B862,'Draft List'!$D$4:$AC$2598,AX$3,FALSE)&lt;&gt;0,VLOOKUP($B862,'Draft List'!$D$4:$AC$2598,AX$3,FALSE),"")</f>
        <v>#N/A</v>
      </c>
      <c r="AY862" t="e">
        <f>IF(VLOOKUP($B862,'Draft List'!$D$4:$AC$2598,AY$3,FALSE)&lt;&gt;0,VLOOKUP($B862,'Draft List'!$D$4:$AC$2598,AY$3,FALSE),"")</f>
        <v>#N/A</v>
      </c>
      <c r="AZ862" t="e">
        <f>IF(VLOOKUP($B862,'Draft List'!$D$4:$AC$2598,AZ$3,FALSE)&lt;&gt;0,VLOOKUP($B862,'Draft List'!$D$4:$AC$2598,AZ$3,FALSE),"")</f>
        <v>#N/A</v>
      </c>
      <c r="BA862" t="e">
        <f>IF(VLOOKUP($B862,'Draft List'!$D$4:$AC$2598,BA$3,FALSE)&lt;&gt;0,VLOOKUP($B862,'Draft List'!$D$4:$AC$2598,BA$3,FALSE),"")</f>
        <v>#N/A</v>
      </c>
    </row>
    <row r="863" spans="1:53" hidden="1" x14ac:dyDescent="0.25">
      <c r="A863" t="str">
        <f t="shared" si="104"/>
        <v>RPOliver Spindola21</v>
      </c>
      <c r="B863" t="e">
        <f>VLOOKUP($A863,draft_listing_batters_stats!$A$1:$B$1324,2,FALSE)</f>
        <v>#N/A</v>
      </c>
      <c r="C863" s="1" t="s">
        <v>885</v>
      </c>
      <c r="D863" s="1" t="s">
        <v>512</v>
      </c>
      <c r="E863" s="1" t="s">
        <v>1655</v>
      </c>
      <c r="F863" s="1">
        <v>21</v>
      </c>
      <c r="G863" s="1" t="s">
        <v>44</v>
      </c>
      <c r="H863" s="1" t="s">
        <v>44</v>
      </c>
      <c r="I863" s="1" t="s">
        <v>54</v>
      </c>
      <c r="J863" s="24" t="s">
        <v>54</v>
      </c>
      <c r="K863" s="1" t="s">
        <v>46</v>
      </c>
      <c r="L863" s="24" t="s">
        <v>46</v>
      </c>
      <c r="M863" s="1">
        <v>1</v>
      </c>
      <c r="N863" s="1">
        <v>1</v>
      </c>
      <c r="O863" s="1">
        <v>1</v>
      </c>
      <c r="P863" s="1">
        <v>2</v>
      </c>
      <c r="Q863" s="24">
        <v>1</v>
      </c>
      <c r="R863" s="1">
        <v>1</v>
      </c>
      <c r="S863" s="1">
        <v>1</v>
      </c>
      <c r="T863" s="1">
        <v>1</v>
      </c>
      <c r="U863" s="1">
        <v>4</v>
      </c>
      <c r="V863" s="24">
        <v>1</v>
      </c>
      <c r="W863" s="1">
        <v>5</v>
      </c>
      <c r="X863" s="1">
        <v>2</v>
      </c>
      <c r="Y863" s="24">
        <v>1</v>
      </c>
      <c r="Z863" s="1" t="s">
        <v>48</v>
      </c>
      <c r="AA863" s="1" t="s">
        <v>48</v>
      </c>
      <c r="AB863" s="1" t="s">
        <v>48</v>
      </c>
      <c r="AC863" s="1" t="s">
        <v>48</v>
      </c>
      <c r="AD863" s="1" t="s">
        <v>48</v>
      </c>
      <c r="AE863" s="1" t="s">
        <v>48</v>
      </c>
      <c r="AF863" s="1" t="s">
        <v>48</v>
      </c>
      <c r="AG863" s="24" t="s">
        <v>48</v>
      </c>
      <c r="AH863" s="1">
        <v>1</v>
      </c>
      <c r="AI863" s="1">
        <v>1</v>
      </c>
      <c r="AJ863" s="24">
        <v>3</v>
      </c>
      <c r="AK863" s="36" t="s">
        <v>843</v>
      </c>
      <c r="AL863" s="9">
        <f t="shared" si="105"/>
        <v>-1.994633799817991</v>
      </c>
      <c r="AM863" s="9">
        <f t="shared" si="106"/>
        <v>-1.815214699798829</v>
      </c>
      <c r="AN863">
        <f t="shared" si="107"/>
        <v>0</v>
      </c>
      <c r="AO863" s="6">
        <f t="shared" si="108"/>
        <v>0</v>
      </c>
      <c r="AP863" s="9">
        <f>($AL$3*AL863+$AM$3*AM863+$AN$3*AN863+$AO$3*AO863)+$K$3*VLOOKUP(K863,COND!$A$2:$C$7,2,FALSE)+$L$3*VLOOKUP(L863,COND!$A$2:$C$7,3,FALSE)</f>
        <v>-11.982039777567749</v>
      </c>
      <c r="AQ863" s="28">
        <f t="shared" si="109"/>
        <v>-1.2936984766661439</v>
      </c>
      <c r="AR863" t="str">
        <f t="shared" si="110"/>
        <v>DH</v>
      </c>
      <c r="AS863">
        <v>700</v>
      </c>
      <c r="AT863">
        <v>859</v>
      </c>
      <c r="AV863" t="str">
        <f t="shared" si="111"/>
        <v>Unlikely</v>
      </c>
      <c r="AX863" t="e">
        <f>IF(VLOOKUP($B863,'Draft List'!$D$4:$AC$2598,AX$3,FALSE)&lt;&gt;0,VLOOKUP($B863,'Draft List'!$D$4:$AC$2598,AX$3,FALSE),"")</f>
        <v>#N/A</v>
      </c>
      <c r="AY863" t="e">
        <f>IF(VLOOKUP($B863,'Draft List'!$D$4:$AC$2598,AY$3,FALSE)&lt;&gt;0,VLOOKUP($B863,'Draft List'!$D$4:$AC$2598,AY$3,FALSE),"")</f>
        <v>#N/A</v>
      </c>
      <c r="AZ863" t="e">
        <f>IF(VLOOKUP($B863,'Draft List'!$D$4:$AC$2598,AZ$3,FALSE)&lt;&gt;0,VLOOKUP($B863,'Draft List'!$D$4:$AC$2598,AZ$3,FALSE),"")</f>
        <v>#N/A</v>
      </c>
      <c r="BA863" t="e">
        <f>IF(VLOOKUP($B863,'Draft List'!$D$4:$AC$2598,BA$3,FALSE)&lt;&gt;0,VLOOKUP($B863,'Draft List'!$D$4:$AC$2598,BA$3,FALSE),"")</f>
        <v>#N/A</v>
      </c>
    </row>
    <row r="864" spans="1:53" hidden="1" x14ac:dyDescent="0.25">
      <c r="A864" t="str">
        <f t="shared" si="104"/>
        <v>RPJason Thompson21</v>
      </c>
      <c r="B864" t="e">
        <f>VLOOKUP($A864,draft_listing_batters_stats!$A$1:$B$1324,2,FALSE)</f>
        <v>#N/A</v>
      </c>
      <c r="C864" s="1" t="s">
        <v>885</v>
      </c>
      <c r="D864" s="1" t="s">
        <v>195</v>
      </c>
      <c r="E864" s="1" t="s">
        <v>211</v>
      </c>
      <c r="F864" s="1">
        <v>21</v>
      </c>
      <c r="G864" s="1" t="s">
        <v>44</v>
      </c>
      <c r="H864" s="1" t="s">
        <v>44</v>
      </c>
      <c r="I864" s="1" t="s">
        <v>54</v>
      </c>
      <c r="J864" s="24" t="s">
        <v>54</v>
      </c>
      <c r="K864" s="1" t="s">
        <v>46</v>
      </c>
      <c r="L864" s="24" t="s">
        <v>46</v>
      </c>
      <c r="M864" s="1">
        <v>1</v>
      </c>
      <c r="N864" s="1">
        <v>3</v>
      </c>
      <c r="O864" s="1">
        <v>1</v>
      </c>
      <c r="P864" s="1">
        <v>1</v>
      </c>
      <c r="Q864" s="24">
        <v>1</v>
      </c>
      <c r="R864" s="1">
        <v>1</v>
      </c>
      <c r="S864" s="1">
        <v>3</v>
      </c>
      <c r="T864" s="1">
        <v>3</v>
      </c>
      <c r="U864" s="1">
        <v>1</v>
      </c>
      <c r="V864" s="24">
        <v>1</v>
      </c>
      <c r="W864" s="1">
        <v>5</v>
      </c>
      <c r="X864" s="1">
        <v>4</v>
      </c>
      <c r="Y864" s="24">
        <v>1</v>
      </c>
      <c r="Z864" s="1" t="s">
        <v>48</v>
      </c>
      <c r="AA864" s="1" t="s">
        <v>48</v>
      </c>
      <c r="AB864" s="1" t="s">
        <v>48</v>
      </c>
      <c r="AC864" s="1" t="s">
        <v>48</v>
      </c>
      <c r="AD864" s="1" t="s">
        <v>48</v>
      </c>
      <c r="AE864" s="1" t="s">
        <v>48</v>
      </c>
      <c r="AF864" s="1" t="s">
        <v>48</v>
      </c>
      <c r="AG864" s="24" t="s">
        <v>48</v>
      </c>
      <c r="AH864" s="1">
        <v>1</v>
      </c>
      <c r="AI864" s="1">
        <v>1</v>
      </c>
      <c r="AJ864" s="24">
        <v>2</v>
      </c>
      <c r="AK864" s="36" t="s">
        <v>900</v>
      </c>
      <c r="AL864" s="9">
        <f t="shared" si="105"/>
        <v>-1.9822235905901651</v>
      </c>
      <c r="AM864" s="9">
        <f t="shared" si="106"/>
        <v>-1.8161006025423621</v>
      </c>
      <c r="AN864">
        <f t="shared" si="107"/>
        <v>0</v>
      </c>
      <c r="AO864" s="6">
        <f t="shared" si="108"/>
        <v>0</v>
      </c>
      <c r="AP864" s="9">
        <f>($AL$3*AL864+$AM$3*AM864+$AN$3*AN864+$AO$3*AO864)+$K$3*VLOOKUP(K864,COND!$A$2:$C$7,2,FALSE)+$L$3*VLOOKUP(L864,COND!$A$2:$C$7,3,FALSE)</f>
        <v>-11.99142958956736</v>
      </c>
      <c r="AQ864" s="28">
        <f t="shared" si="109"/>
        <v>-1.2950372424754584</v>
      </c>
      <c r="AR864" t="str">
        <f t="shared" si="110"/>
        <v>DH</v>
      </c>
      <c r="AS864">
        <v>700</v>
      </c>
      <c r="AT864">
        <v>860</v>
      </c>
      <c r="AV864" t="str">
        <f t="shared" si="111"/>
        <v>Unlikely</v>
      </c>
      <c r="AX864" t="e">
        <f>IF(VLOOKUP($B864,'Draft List'!$D$4:$AC$2598,AX$3,FALSE)&lt;&gt;0,VLOOKUP($B864,'Draft List'!$D$4:$AC$2598,AX$3,FALSE),"")</f>
        <v>#N/A</v>
      </c>
      <c r="AY864" t="e">
        <f>IF(VLOOKUP($B864,'Draft List'!$D$4:$AC$2598,AY$3,FALSE)&lt;&gt;0,VLOOKUP($B864,'Draft List'!$D$4:$AC$2598,AY$3,FALSE),"")</f>
        <v>#N/A</v>
      </c>
      <c r="AZ864" t="e">
        <f>IF(VLOOKUP($B864,'Draft List'!$D$4:$AC$2598,AZ$3,FALSE)&lt;&gt;0,VLOOKUP($B864,'Draft List'!$D$4:$AC$2598,AZ$3,FALSE),"")</f>
        <v>#N/A</v>
      </c>
      <c r="BA864" t="e">
        <f>IF(VLOOKUP($B864,'Draft List'!$D$4:$AC$2598,BA$3,FALSE)&lt;&gt;0,VLOOKUP($B864,'Draft List'!$D$4:$AC$2598,BA$3,FALSE),"")</f>
        <v>#N/A</v>
      </c>
    </row>
    <row r="865" spans="1:53" hidden="1" x14ac:dyDescent="0.25">
      <c r="A865" t="str">
        <f t="shared" si="104"/>
        <v>RPAaron Peabody21</v>
      </c>
      <c r="B865" t="e">
        <f>VLOOKUP($A865,draft_listing_batters_stats!$A$1:$B$1324,2,FALSE)</f>
        <v>#N/A</v>
      </c>
      <c r="C865" s="1" t="s">
        <v>885</v>
      </c>
      <c r="D865" s="1" t="s">
        <v>174</v>
      </c>
      <c r="E865" s="1" t="s">
        <v>1545</v>
      </c>
      <c r="F865" s="1">
        <v>21</v>
      </c>
      <c r="G865" s="1" t="s">
        <v>44</v>
      </c>
      <c r="H865" s="1" t="s">
        <v>44</v>
      </c>
      <c r="I865" s="1" t="s">
        <v>54</v>
      </c>
      <c r="J865" s="24" t="s">
        <v>54</v>
      </c>
      <c r="K865" s="1" t="s">
        <v>47</v>
      </c>
      <c r="L865" s="24" t="s">
        <v>46</v>
      </c>
      <c r="M865" s="1">
        <v>1</v>
      </c>
      <c r="N865" s="1">
        <v>1</v>
      </c>
      <c r="O865" s="1">
        <v>2</v>
      </c>
      <c r="P865" s="1">
        <v>2</v>
      </c>
      <c r="Q865" s="24">
        <v>1</v>
      </c>
      <c r="R865" s="1">
        <v>1</v>
      </c>
      <c r="S865" s="1">
        <v>3</v>
      </c>
      <c r="T865" s="1">
        <v>2</v>
      </c>
      <c r="U865" s="1">
        <v>2</v>
      </c>
      <c r="V865" s="24">
        <v>1</v>
      </c>
      <c r="W865" s="1">
        <v>5</v>
      </c>
      <c r="X865" s="1">
        <v>7</v>
      </c>
      <c r="Y865" s="24">
        <v>1</v>
      </c>
      <c r="Z865" s="1" t="s">
        <v>48</v>
      </c>
      <c r="AA865" s="1" t="s">
        <v>48</v>
      </c>
      <c r="AB865" s="1" t="s">
        <v>48</v>
      </c>
      <c r="AC865" s="1" t="s">
        <v>48</v>
      </c>
      <c r="AD865" s="1" t="s">
        <v>48</v>
      </c>
      <c r="AE865" s="1" t="s">
        <v>48</v>
      </c>
      <c r="AF865" s="1" t="s">
        <v>48</v>
      </c>
      <c r="AG865" s="24" t="s">
        <v>48</v>
      </c>
      <c r="AH865" s="1">
        <v>1</v>
      </c>
      <c r="AI865" s="1">
        <v>1</v>
      </c>
      <c r="AJ865" s="24">
        <v>1</v>
      </c>
      <c r="AK865" s="36" t="s">
        <v>918</v>
      </c>
      <c r="AL865" s="9">
        <f t="shared" si="105"/>
        <v>-1.9115723057940897</v>
      </c>
      <c r="AM865" s="9">
        <f t="shared" si="106"/>
        <v>-1.8094525465566824</v>
      </c>
      <c r="AN865">
        <f t="shared" si="107"/>
        <v>0</v>
      </c>
      <c r="AO865" s="6">
        <f t="shared" si="108"/>
        <v>0</v>
      </c>
      <c r="AP865" s="9">
        <f>($AL$3*AL865+$AM$3*AM865+$AN$3*AN865+$AO$3*AO865)+$K$3*VLOOKUP(K865,COND!$A$2:$C$7,2,FALSE)+$L$3*VLOOKUP(L865,COND!$A$2:$C$7,3,FALSE)</f>
        <v>-12.004587789259595</v>
      </c>
      <c r="AQ865" s="28">
        <f t="shared" si="109"/>
        <v>-1.2969132915231738</v>
      </c>
      <c r="AR865" t="str">
        <f t="shared" si="110"/>
        <v>DH</v>
      </c>
      <c r="AS865">
        <v>700</v>
      </c>
      <c r="AT865">
        <v>861</v>
      </c>
      <c r="AV865" t="str">
        <f t="shared" si="111"/>
        <v>Unlikely</v>
      </c>
      <c r="AX865" t="e">
        <f>IF(VLOOKUP($B865,'Draft List'!$D$4:$AC$2598,AX$3,FALSE)&lt;&gt;0,VLOOKUP($B865,'Draft List'!$D$4:$AC$2598,AX$3,FALSE),"")</f>
        <v>#N/A</v>
      </c>
      <c r="AY865" t="e">
        <f>IF(VLOOKUP($B865,'Draft List'!$D$4:$AC$2598,AY$3,FALSE)&lt;&gt;0,VLOOKUP($B865,'Draft List'!$D$4:$AC$2598,AY$3,FALSE),"")</f>
        <v>#N/A</v>
      </c>
      <c r="AZ865" t="e">
        <f>IF(VLOOKUP($B865,'Draft List'!$D$4:$AC$2598,AZ$3,FALSE)&lt;&gt;0,VLOOKUP($B865,'Draft List'!$D$4:$AC$2598,AZ$3,FALSE),"")</f>
        <v>#N/A</v>
      </c>
      <c r="BA865" t="e">
        <f>IF(VLOOKUP($B865,'Draft List'!$D$4:$AC$2598,BA$3,FALSE)&lt;&gt;0,VLOOKUP($B865,'Draft List'!$D$4:$AC$2598,BA$3,FALSE),"")</f>
        <v>#N/A</v>
      </c>
    </row>
    <row r="866" spans="1:53" hidden="1" x14ac:dyDescent="0.25">
      <c r="A866" t="str">
        <f t="shared" si="104"/>
        <v>RPAurelio Reyes23</v>
      </c>
      <c r="B866" t="e">
        <f>VLOOKUP($A866,draft_listing_batters_stats!$A$1:$B$1324,2,FALSE)</f>
        <v>#N/A</v>
      </c>
      <c r="C866" s="1" t="s">
        <v>885</v>
      </c>
      <c r="D866" s="1" t="s">
        <v>278</v>
      </c>
      <c r="E866" s="1" t="s">
        <v>652</v>
      </c>
      <c r="F866" s="1">
        <v>23</v>
      </c>
      <c r="G866" s="1" t="s">
        <v>58</v>
      </c>
      <c r="H866" s="1" t="s">
        <v>58</v>
      </c>
      <c r="I866" s="1" t="s">
        <v>54</v>
      </c>
      <c r="J866" s="24" t="s">
        <v>54</v>
      </c>
      <c r="K866" s="1" t="s">
        <v>47</v>
      </c>
      <c r="L866" s="24" t="s">
        <v>46</v>
      </c>
      <c r="M866" s="1">
        <v>1</v>
      </c>
      <c r="N866" s="1">
        <v>3</v>
      </c>
      <c r="O866" s="1">
        <v>1</v>
      </c>
      <c r="P866" s="1">
        <v>1</v>
      </c>
      <c r="Q866" s="24">
        <v>1</v>
      </c>
      <c r="R866" s="1">
        <v>1</v>
      </c>
      <c r="S866" s="1">
        <v>3</v>
      </c>
      <c r="T866" s="1">
        <v>2</v>
      </c>
      <c r="U866" s="1">
        <v>2</v>
      </c>
      <c r="V866" s="24">
        <v>1</v>
      </c>
      <c r="W866" s="1">
        <v>5</v>
      </c>
      <c r="X866" s="1">
        <v>2</v>
      </c>
      <c r="Y866" s="24">
        <v>1</v>
      </c>
      <c r="Z866" s="1" t="s">
        <v>48</v>
      </c>
      <c r="AA866" s="1" t="s">
        <v>48</v>
      </c>
      <c r="AB866" s="1" t="s">
        <v>48</v>
      </c>
      <c r="AC866" s="1" t="s">
        <v>48</v>
      </c>
      <c r="AD866" s="1" t="s">
        <v>48</v>
      </c>
      <c r="AE866" s="1" t="s">
        <v>48</v>
      </c>
      <c r="AF866" s="1" t="s">
        <v>48</v>
      </c>
      <c r="AG866" s="24" t="s">
        <v>48</v>
      </c>
      <c r="AH866" s="1">
        <v>1</v>
      </c>
      <c r="AI866" s="1">
        <v>4</v>
      </c>
      <c r="AJ866" s="24">
        <v>3</v>
      </c>
      <c r="AK866" s="36" t="s">
        <v>48</v>
      </c>
      <c r="AL866" s="9">
        <f t="shared" si="105"/>
        <v>-1.9822235905901651</v>
      </c>
      <c r="AM866" s="9">
        <f t="shared" si="106"/>
        <v>-1.8094525465566824</v>
      </c>
      <c r="AN866">
        <f t="shared" si="107"/>
        <v>0</v>
      </c>
      <c r="AO866" s="6">
        <f t="shared" si="108"/>
        <v>0</v>
      </c>
      <c r="AP866" s="9">
        <f>($AL$3*AL866+$AM$3*AM866+$AN$3*AN866+$AO$3*AO866)+$K$3*VLOOKUP(K866,COND!$A$2:$C$7,2,FALSE)+$L$3*VLOOKUP(L866,COND!$A$2:$C$7,3,FALSE)</f>
        <v>-12.011652917739205</v>
      </c>
      <c r="AQ866" s="28">
        <f t="shared" si="109"/>
        <v>-1.297920612271162</v>
      </c>
      <c r="AR866" t="str">
        <f t="shared" si="110"/>
        <v>DH</v>
      </c>
      <c r="AS866">
        <v>700</v>
      </c>
      <c r="AT866">
        <v>862</v>
      </c>
      <c r="AV866" t="str">
        <f t="shared" si="111"/>
        <v>Unlikely</v>
      </c>
      <c r="AX866" t="e">
        <f>IF(VLOOKUP($B866,'Draft List'!$D$4:$AC$2598,AX$3,FALSE)&lt;&gt;0,VLOOKUP($B866,'Draft List'!$D$4:$AC$2598,AX$3,FALSE),"")</f>
        <v>#N/A</v>
      </c>
      <c r="AY866" t="e">
        <f>IF(VLOOKUP($B866,'Draft List'!$D$4:$AC$2598,AY$3,FALSE)&lt;&gt;0,VLOOKUP($B866,'Draft List'!$D$4:$AC$2598,AY$3,FALSE),"")</f>
        <v>#N/A</v>
      </c>
      <c r="AZ866" t="e">
        <f>IF(VLOOKUP($B866,'Draft List'!$D$4:$AC$2598,AZ$3,FALSE)&lt;&gt;0,VLOOKUP($B866,'Draft List'!$D$4:$AC$2598,AZ$3,FALSE),"")</f>
        <v>#N/A</v>
      </c>
      <c r="BA866" t="e">
        <f>IF(VLOOKUP($B866,'Draft List'!$D$4:$AC$2598,BA$3,FALSE)&lt;&gt;0,VLOOKUP($B866,'Draft List'!$D$4:$AC$2598,BA$3,FALSE),"")</f>
        <v>#N/A</v>
      </c>
    </row>
    <row r="867" spans="1:53" hidden="1" x14ac:dyDescent="0.25">
      <c r="A867" t="str">
        <f t="shared" si="104"/>
        <v>CLPat Tyler18</v>
      </c>
      <c r="B867" t="e">
        <f>VLOOKUP($A867,draft_listing_batters_stats!$A$1:$B$1324,2,FALSE)</f>
        <v>#N/A</v>
      </c>
      <c r="C867" s="1" t="s">
        <v>53</v>
      </c>
      <c r="D867" s="1" t="s">
        <v>198</v>
      </c>
      <c r="E867" s="1" t="s">
        <v>509</v>
      </c>
      <c r="F867" s="1">
        <v>18</v>
      </c>
      <c r="G867" s="1" t="s">
        <v>58</v>
      </c>
      <c r="H867" s="1" t="s">
        <v>44</v>
      </c>
      <c r="I867" s="1" t="s">
        <v>54</v>
      </c>
      <c r="J867" s="24" t="s">
        <v>54</v>
      </c>
      <c r="K867" s="1" t="s">
        <v>47</v>
      </c>
      <c r="L867" s="24" t="s">
        <v>46</v>
      </c>
      <c r="M867" s="1">
        <v>1</v>
      </c>
      <c r="N867" s="1">
        <v>1</v>
      </c>
      <c r="O867" s="1">
        <v>2</v>
      </c>
      <c r="P867" s="1">
        <v>1</v>
      </c>
      <c r="Q867" s="24">
        <v>1</v>
      </c>
      <c r="R867" s="1">
        <v>1</v>
      </c>
      <c r="S867" s="1">
        <v>3</v>
      </c>
      <c r="T867" s="1">
        <v>2</v>
      </c>
      <c r="U867" s="1">
        <v>2</v>
      </c>
      <c r="V867" s="24">
        <v>1</v>
      </c>
      <c r="W867" s="1">
        <v>2</v>
      </c>
      <c r="X867" s="1">
        <v>3</v>
      </c>
      <c r="Y867" s="24">
        <v>1</v>
      </c>
      <c r="Z867" s="1" t="s">
        <v>48</v>
      </c>
      <c r="AA867" s="1" t="s">
        <v>48</v>
      </c>
      <c r="AB867" s="1" t="s">
        <v>48</v>
      </c>
      <c r="AC867" s="1" t="s">
        <v>48</v>
      </c>
      <c r="AD867" s="1" t="s">
        <v>48</v>
      </c>
      <c r="AE867" s="1" t="s">
        <v>48</v>
      </c>
      <c r="AF867" s="1" t="s">
        <v>48</v>
      </c>
      <c r="AG867" s="24" t="s">
        <v>48</v>
      </c>
      <c r="AH867" s="1">
        <v>1</v>
      </c>
      <c r="AI867" s="1">
        <v>1</v>
      </c>
      <c r="AJ867" s="24">
        <v>1</v>
      </c>
      <c r="AK867" s="36" t="s">
        <v>832</v>
      </c>
      <c r="AL867" s="9">
        <f t="shared" si="105"/>
        <v>-2.0012818558036707</v>
      </c>
      <c r="AM867" s="9">
        <f t="shared" si="106"/>
        <v>-1.8094525465566824</v>
      </c>
      <c r="AN867">
        <f t="shared" si="107"/>
        <v>0</v>
      </c>
      <c r="AO867" s="6">
        <f t="shared" si="108"/>
        <v>0</v>
      </c>
      <c r="AP867" s="9">
        <f>($AL$3*AL867+$AM$3*AM867+$AN$3*AN867+$AO$3*AO867)+$K$3*VLOOKUP(K867,COND!$A$2:$C$7,2,FALSE)+$L$3*VLOOKUP(L867,COND!$A$2:$C$7,3,FALSE)</f>
        <v>-12.013558744260557</v>
      </c>
      <c r="AQ867" s="28">
        <f t="shared" si="109"/>
        <v>-1.2981923381997935</v>
      </c>
      <c r="AR867" t="str">
        <f t="shared" si="110"/>
        <v>DH</v>
      </c>
      <c r="AS867">
        <v>700</v>
      </c>
      <c r="AT867">
        <v>863</v>
      </c>
      <c r="AV867" t="str">
        <f t="shared" si="111"/>
        <v>Unlikely</v>
      </c>
      <c r="AX867" t="e">
        <f>IF(VLOOKUP($B867,'Draft List'!$D$4:$AC$2598,AX$3,FALSE)&lt;&gt;0,VLOOKUP($B867,'Draft List'!$D$4:$AC$2598,AX$3,FALSE),"")</f>
        <v>#N/A</v>
      </c>
      <c r="AY867" t="e">
        <f>IF(VLOOKUP($B867,'Draft List'!$D$4:$AC$2598,AY$3,FALSE)&lt;&gt;0,VLOOKUP($B867,'Draft List'!$D$4:$AC$2598,AY$3,FALSE),"")</f>
        <v>#N/A</v>
      </c>
      <c r="AZ867" t="e">
        <f>IF(VLOOKUP($B867,'Draft List'!$D$4:$AC$2598,AZ$3,FALSE)&lt;&gt;0,VLOOKUP($B867,'Draft List'!$D$4:$AC$2598,AZ$3,FALSE),"")</f>
        <v>#N/A</v>
      </c>
      <c r="BA867" t="e">
        <f>IF(VLOOKUP($B867,'Draft List'!$D$4:$AC$2598,BA$3,FALSE)&lt;&gt;0,VLOOKUP($B867,'Draft List'!$D$4:$AC$2598,BA$3,FALSE),"")</f>
        <v>#N/A</v>
      </c>
    </row>
    <row r="868" spans="1:53" hidden="1" x14ac:dyDescent="0.25">
      <c r="A868" t="str">
        <f t="shared" si="104"/>
        <v>RPBen Miles23</v>
      </c>
      <c r="B868" t="e">
        <f>VLOOKUP($A868,draft_listing_batters_stats!$A$1:$B$1324,2,FALSE)</f>
        <v>#N/A</v>
      </c>
      <c r="C868" s="1" t="s">
        <v>885</v>
      </c>
      <c r="D868" s="1" t="s">
        <v>481</v>
      </c>
      <c r="E868" s="1" t="s">
        <v>1448</v>
      </c>
      <c r="F868" s="1">
        <v>23</v>
      </c>
      <c r="G868" s="1" t="s">
        <v>44</v>
      </c>
      <c r="H868" s="1" t="s">
        <v>44</v>
      </c>
      <c r="I868" s="1" t="s">
        <v>54</v>
      </c>
      <c r="J868" s="24" t="s">
        <v>54</v>
      </c>
      <c r="K868" s="1" t="s">
        <v>46</v>
      </c>
      <c r="L868" s="24" t="s">
        <v>46</v>
      </c>
      <c r="M868" s="1">
        <v>1</v>
      </c>
      <c r="N868" s="1">
        <v>2</v>
      </c>
      <c r="O868" s="1">
        <v>2</v>
      </c>
      <c r="P868" s="1">
        <v>1</v>
      </c>
      <c r="Q868" s="24">
        <v>1</v>
      </c>
      <c r="R868" s="1">
        <v>1</v>
      </c>
      <c r="S868" s="1">
        <v>3</v>
      </c>
      <c r="T868" s="1">
        <v>2</v>
      </c>
      <c r="U868" s="1">
        <v>1</v>
      </c>
      <c r="V868" s="24">
        <v>3</v>
      </c>
      <c r="W868" s="1">
        <v>6</v>
      </c>
      <c r="X868" s="1">
        <v>2</v>
      </c>
      <c r="Y868" s="24">
        <v>1</v>
      </c>
      <c r="Z868" s="1" t="s">
        <v>48</v>
      </c>
      <c r="AA868" s="1" t="s">
        <v>48</v>
      </c>
      <c r="AB868" s="1" t="s">
        <v>48</v>
      </c>
      <c r="AC868" s="1" t="s">
        <v>48</v>
      </c>
      <c r="AD868" s="1" t="s">
        <v>48</v>
      </c>
      <c r="AE868" s="1" t="s">
        <v>48</v>
      </c>
      <c r="AF868" s="1" t="s">
        <v>48</v>
      </c>
      <c r="AG868" s="24" t="s">
        <v>48</v>
      </c>
      <c r="AH868" s="1">
        <v>1</v>
      </c>
      <c r="AI868" s="1">
        <v>1</v>
      </c>
      <c r="AJ868" s="24">
        <v>1</v>
      </c>
      <c r="AK868" s="36" t="s">
        <v>50</v>
      </c>
      <c r="AL868" s="9">
        <f t="shared" si="105"/>
        <v>-1.9502219761849671</v>
      </c>
      <c r="AM868" s="9">
        <f t="shared" si="106"/>
        <v>-1.8191294169320966</v>
      </c>
      <c r="AN868">
        <f t="shared" si="107"/>
        <v>0</v>
      </c>
      <c r="AO868" s="6">
        <f t="shared" si="108"/>
        <v>0</v>
      </c>
      <c r="AP868" s="9">
        <f>($AL$3*AL868+$AM$3*AM868+$AN$3*AN868+$AO$3*AO868)+$K$3*VLOOKUP(K868,COND!$A$2:$C$7,2,FALSE)+$L$3*VLOOKUP(L868,COND!$A$2:$C$7,3,FALSE)</f>
        <v>-12.024575200803657</v>
      </c>
      <c r="AQ868" s="28">
        <f t="shared" si="109"/>
        <v>-1.2997630251699175</v>
      </c>
      <c r="AR868" t="str">
        <f t="shared" si="110"/>
        <v>DH</v>
      </c>
      <c r="AS868">
        <v>700</v>
      </c>
      <c r="AT868">
        <v>864</v>
      </c>
      <c r="AV868" t="str">
        <f t="shared" si="111"/>
        <v>Unlikely</v>
      </c>
      <c r="AX868" t="e">
        <f>IF(VLOOKUP($B868,'Draft List'!$D$4:$AC$2598,AX$3,FALSE)&lt;&gt;0,VLOOKUP($B868,'Draft List'!$D$4:$AC$2598,AX$3,FALSE),"")</f>
        <v>#N/A</v>
      </c>
      <c r="AY868" t="e">
        <f>IF(VLOOKUP($B868,'Draft List'!$D$4:$AC$2598,AY$3,FALSE)&lt;&gt;0,VLOOKUP($B868,'Draft List'!$D$4:$AC$2598,AY$3,FALSE),"")</f>
        <v>#N/A</v>
      </c>
      <c r="AZ868" t="e">
        <f>IF(VLOOKUP($B868,'Draft List'!$D$4:$AC$2598,AZ$3,FALSE)&lt;&gt;0,VLOOKUP($B868,'Draft List'!$D$4:$AC$2598,AZ$3,FALSE),"")</f>
        <v>#N/A</v>
      </c>
      <c r="BA868" t="e">
        <f>IF(VLOOKUP($B868,'Draft List'!$D$4:$AC$2598,BA$3,FALSE)&lt;&gt;0,VLOOKUP($B868,'Draft List'!$D$4:$AC$2598,BA$3,FALSE),"")</f>
        <v>#N/A</v>
      </c>
    </row>
    <row r="869" spans="1:53" hidden="1" x14ac:dyDescent="0.25">
      <c r="A869" t="str">
        <f t="shared" si="104"/>
        <v>RPJoe Richardson21</v>
      </c>
      <c r="B869" t="e">
        <f>VLOOKUP($A869,draft_listing_batters_stats!$A$1:$B$1324,2,FALSE)</f>
        <v>#N/A</v>
      </c>
      <c r="C869" s="1" t="s">
        <v>885</v>
      </c>
      <c r="D869" s="1" t="s">
        <v>208</v>
      </c>
      <c r="E869" s="1" t="s">
        <v>648</v>
      </c>
      <c r="F869" s="1">
        <v>21</v>
      </c>
      <c r="G869" s="1" t="s">
        <v>58</v>
      </c>
      <c r="H869" s="1" t="s">
        <v>58</v>
      </c>
      <c r="I869" s="1" t="s">
        <v>54</v>
      </c>
      <c r="J869" s="24" t="s">
        <v>54</v>
      </c>
      <c r="K869" s="1" t="s">
        <v>51</v>
      </c>
      <c r="L869" s="24" t="s">
        <v>46</v>
      </c>
      <c r="M869" s="1">
        <v>1</v>
      </c>
      <c r="N869" s="1">
        <v>2</v>
      </c>
      <c r="O869" s="1">
        <v>1</v>
      </c>
      <c r="P869" s="1">
        <v>1</v>
      </c>
      <c r="Q869" s="24">
        <v>2</v>
      </c>
      <c r="R869" s="1">
        <v>1</v>
      </c>
      <c r="S869" s="1">
        <v>2</v>
      </c>
      <c r="T869" s="1">
        <v>3</v>
      </c>
      <c r="U869" s="1">
        <v>1</v>
      </c>
      <c r="V869" s="24">
        <v>2</v>
      </c>
      <c r="W869" s="1">
        <v>5</v>
      </c>
      <c r="X869" s="1">
        <v>2</v>
      </c>
      <c r="Y869" s="24">
        <v>1</v>
      </c>
      <c r="Z869" s="1" t="s">
        <v>48</v>
      </c>
      <c r="AA869" s="1" t="s">
        <v>48</v>
      </c>
      <c r="AB869" s="1" t="s">
        <v>48</v>
      </c>
      <c r="AC869" s="1" t="s">
        <v>48</v>
      </c>
      <c r="AD869" s="1" t="s">
        <v>48</v>
      </c>
      <c r="AE869" s="1" t="s">
        <v>48</v>
      </c>
      <c r="AF869" s="1" t="s">
        <v>48</v>
      </c>
      <c r="AG869" s="24" t="s">
        <v>48</v>
      </c>
      <c r="AH869" s="1">
        <v>1</v>
      </c>
      <c r="AI869" s="1">
        <v>1</v>
      </c>
      <c r="AJ869" s="24">
        <v>1</v>
      </c>
      <c r="AK869" s="36" t="s">
        <v>900</v>
      </c>
      <c r="AL869" s="9">
        <f t="shared" si="105"/>
        <v>-1.9932671303917848</v>
      </c>
      <c r="AM869" s="9">
        <f t="shared" si="106"/>
        <v>-1.8271441423439818</v>
      </c>
      <c r="AN869">
        <f t="shared" si="107"/>
        <v>0</v>
      </c>
      <c r="AO869" s="6">
        <f t="shared" si="108"/>
        <v>0</v>
      </c>
      <c r="AP869" s="9">
        <f>($AL$3*AL869+$AM$3*AM869+$AN$3*AN869+$AO$3*AO869)+$K$3*VLOOKUP(K869,COND!$A$2:$C$7,2,FALSE)+$L$3*VLOOKUP(L869,COND!$A$2:$C$7,3,FALSE)</f>
        <v>-12.025056421166958</v>
      </c>
      <c r="AQ869" s="28">
        <f t="shared" si="109"/>
        <v>-1.2998316358480824</v>
      </c>
      <c r="AR869" t="str">
        <f t="shared" si="110"/>
        <v>DH</v>
      </c>
      <c r="AS869">
        <v>700</v>
      </c>
      <c r="AT869">
        <v>865</v>
      </c>
      <c r="AV869" t="str">
        <f t="shared" si="111"/>
        <v>Unlikely</v>
      </c>
      <c r="AX869" t="e">
        <f>IF(VLOOKUP($B869,'Draft List'!$D$4:$AC$2598,AX$3,FALSE)&lt;&gt;0,VLOOKUP($B869,'Draft List'!$D$4:$AC$2598,AX$3,FALSE),"")</f>
        <v>#N/A</v>
      </c>
      <c r="AY869" t="e">
        <f>IF(VLOOKUP($B869,'Draft List'!$D$4:$AC$2598,AY$3,FALSE)&lt;&gt;0,VLOOKUP($B869,'Draft List'!$D$4:$AC$2598,AY$3,FALSE),"")</f>
        <v>#N/A</v>
      </c>
      <c r="AZ869" t="e">
        <f>IF(VLOOKUP($B869,'Draft List'!$D$4:$AC$2598,AZ$3,FALSE)&lt;&gt;0,VLOOKUP($B869,'Draft List'!$D$4:$AC$2598,AZ$3,FALSE),"")</f>
        <v>#N/A</v>
      </c>
      <c r="BA869" t="e">
        <f>IF(VLOOKUP($B869,'Draft List'!$D$4:$AC$2598,BA$3,FALSE)&lt;&gt;0,VLOOKUP($B869,'Draft List'!$D$4:$AC$2598,BA$3,FALSE),"")</f>
        <v>#N/A</v>
      </c>
    </row>
    <row r="870" spans="1:53" hidden="1" x14ac:dyDescent="0.25">
      <c r="A870" t="str">
        <f t="shared" si="104"/>
        <v>SPRonald Turner18</v>
      </c>
      <c r="B870" t="e">
        <f>VLOOKUP($A870,draft_listing_batters_stats!$A$1:$B$1324,2,FALSE)</f>
        <v>#N/A</v>
      </c>
      <c r="C870" s="1" t="s">
        <v>25</v>
      </c>
      <c r="D870" s="1" t="s">
        <v>1373</v>
      </c>
      <c r="E870" s="1" t="s">
        <v>1287</v>
      </c>
      <c r="F870" s="1">
        <v>18</v>
      </c>
      <c r="G870" s="1" t="s">
        <v>58</v>
      </c>
      <c r="H870" s="1" t="s">
        <v>44</v>
      </c>
      <c r="I870" s="1" t="s">
        <v>54</v>
      </c>
      <c r="J870" s="24" t="s">
        <v>54</v>
      </c>
      <c r="K870" s="1" t="s">
        <v>46</v>
      </c>
      <c r="L870" s="24" t="s">
        <v>46</v>
      </c>
      <c r="M870" s="1">
        <v>1</v>
      </c>
      <c r="N870" s="1">
        <v>1</v>
      </c>
      <c r="O870" s="1">
        <v>2</v>
      </c>
      <c r="P870" s="1">
        <v>1</v>
      </c>
      <c r="Q870" s="24">
        <v>1</v>
      </c>
      <c r="R870" s="1">
        <v>1</v>
      </c>
      <c r="S870" s="1">
        <v>3</v>
      </c>
      <c r="T870" s="1">
        <v>2</v>
      </c>
      <c r="U870" s="1">
        <v>1</v>
      </c>
      <c r="V870" s="24">
        <v>3</v>
      </c>
      <c r="W870" s="1">
        <v>5</v>
      </c>
      <c r="X870" s="1">
        <v>6</v>
      </c>
      <c r="Y870" s="24">
        <v>1</v>
      </c>
      <c r="Z870" s="1" t="s">
        <v>48</v>
      </c>
      <c r="AA870" s="1" t="s">
        <v>48</v>
      </c>
      <c r="AB870" s="1" t="s">
        <v>48</v>
      </c>
      <c r="AC870" s="1" t="s">
        <v>48</v>
      </c>
      <c r="AD870" s="1" t="s">
        <v>48</v>
      </c>
      <c r="AE870" s="1" t="s">
        <v>48</v>
      </c>
      <c r="AF870" s="1" t="s">
        <v>48</v>
      </c>
      <c r="AG870" s="24" t="s">
        <v>48</v>
      </c>
      <c r="AH870" s="1">
        <v>2</v>
      </c>
      <c r="AI870" s="1">
        <v>1</v>
      </c>
      <c r="AJ870" s="24">
        <v>1</v>
      </c>
      <c r="AK870" s="36" t="s">
        <v>888</v>
      </c>
      <c r="AL870" s="9">
        <f t="shared" si="105"/>
        <v>-2.0012818558036707</v>
      </c>
      <c r="AM870" s="9">
        <f t="shared" si="106"/>
        <v>-1.8191294169320966</v>
      </c>
      <c r="AN870">
        <f t="shared" si="107"/>
        <v>0</v>
      </c>
      <c r="AO870" s="6">
        <f t="shared" si="108"/>
        <v>0</v>
      </c>
      <c r="AP870" s="9">
        <f>($AL$3*AL870+$AM$3*AM870+$AN$3*AN870+$AO$3*AO870)+$K$3*VLOOKUP(K870,COND!$A$2:$C$7,2,FALSE)+$L$3*VLOOKUP(L870,COND!$A$2:$C$7,3,FALSE)</f>
        <v>-12.029681188765529</v>
      </c>
      <c r="AQ870" s="28">
        <f t="shared" si="109"/>
        <v>-1.3004910186703633</v>
      </c>
      <c r="AR870" t="str">
        <f t="shared" si="110"/>
        <v>DH</v>
      </c>
      <c r="AS870">
        <v>700</v>
      </c>
      <c r="AT870">
        <v>866</v>
      </c>
      <c r="AV870" t="str">
        <f t="shared" si="111"/>
        <v>Unlikely</v>
      </c>
      <c r="AX870" t="e">
        <f>IF(VLOOKUP($B870,'Draft List'!$D$4:$AC$2598,AX$3,FALSE)&lt;&gt;0,VLOOKUP($B870,'Draft List'!$D$4:$AC$2598,AX$3,FALSE),"")</f>
        <v>#N/A</v>
      </c>
      <c r="AY870" t="e">
        <f>IF(VLOOKUP($B870,'Draft List'!$D$4:$AC$2598,AY$3,FALSE)&lt;&gt;0,VLOOKUP($B870,'Draft List'!$D$4:$AC$2598,AY$3,FALSE),"")</f>
        <v>#N/A</v>
      </c>
      <c r="AZ870" t="e">
        <f>IF(VLOOKUP($B870,'Draft List'!$D$4:$AC$2598,AZ$3,FALSE)&lt;&gt;0,VLOOKUP($B870,'Draft List'!$D$4:$AC$2598,AZ$3,FALSE),"")</f>
        <v>#N/A</v>
      </c>
      <c r="BA870" t="e">
        <f>IF(VLOOKUP($B870,'Draft List'!$D$4:$AC$2598,BA$3,FALSE)&lt;&gt;0,VLOOKUP($B870,'Draft List'!$D$4:$AC$2598,BA$3,FALSE),"")</f>
        <v>#N/A</v>
      </c>
    </row>
    <row r="871" spans="1:53" hidden="1" x14ac:dyDescent="0.25">
      <c r="A871" t="str">
        <f t="shared" si="104"/>
        <v>RPAlex Keys22</v>
      </c>
      <c r="B871" t="e">
        <f>VLOOKUP($A871,draft_listing_batters_stats!$A$1:$B$1324,2,FALSE)</f>
        <v>#N/A</v>
      </c>
      <c r="C871" s="1" t="s">
        <v>885</v>
      </c>
      <c r="D871" s="1" t="s">
        <v>499</v>
      </c>
      <c r="E871" s="1" t="s">
        <v>1312</v>
      </c>
      <c r="F871" s="1">
        <v>22</v>
      </c>
      <c r="G871" s="1" t="s">
        <v>58</v>
      </c>
      <c r="H871" s="1" t="s">
        <v>58</v>
      </c>
      <c r="I871" s="1" t="s">
        <v>54</v>
      </c>
      <c r="J871" s="24" t="s">
        <v>54</v>
      </c>
      <c r="K871" s="1" t="s">
        <v>46</v>
      </c>
      <c r="L871" s="24" t="s">
        <v>46</v>
      </c>
      <c r="M871" s="1">
        <v>1</v>
      </c>
      <c r="N871" s="1">
        <v>2</v>
      </c>
      <c r="O871" s="1">
        <v>1</v>
      </c>
      <c r="P871" s="1">
        <v>1</v>
      </c>
      <c r="Q871" s="24">
        <v>1</v>
      </c>
      <c r="R871" s="1">
        <v>1</v>
      </c>
      <c r="S871" s="1">
        <v>2</v>
      </c>
      <c r="T871" s="1">
        <v>2</v>
      </c>
      <c r="U871" s="1">
        <v>2</v>
      </c>
      <c r="V871" s="24">
        <v>2</v>
      </c>
      <c r="W871" s="1">
        <v>3</v>
      </c>
      <c r="X871" s="1">
        <v>2</v>
      </c>
      <c r="Y871" s="24">
        <v>1</v>
      </c>
      <c r="Z871" s="1" t="s">
        <v>48</v>
      </c>
      <c r="AA871" s="1" t="s">
        <v>48</v>
      </c>
      <c r="AB871" s="1" t="s">
        <v>48</v>
      </c>
      <c r="AC871" s="1" t="s">
        <v>48</v>
      </c>
      <c r="AD871" s="1" t="s">
        <v>48</v>
      </c>
      <c r="AE871" s="1" t="s">
        <v>48</v>
      </c>
      <c r="AF871" s="1" t="s">
        <v>48</v>
      </c>
      <c r="AG871" s="24" t="s">
        <v>48</v>
      </c>
      <c r="AH871" s="1">
        <v>1</v>
      </c>
      <c r="AI871" s="1">
        <v>1</v>
      </c>
      <c r="AJ871" s="24">
        <v>1</v>
      </c>
      <c r="AK871" s="36" t="s">
        <v>48</v>
      </c>
      <c r="AL871" s="9">
        <f t="shared" si="105"/>
        <v>-2.0332834702088682</v>
      </c>
      <c r="AM871" s="9">
        <f t="shared" si="106"/>
        <v>-1.8204960863583022</v>
      </c>
      <c r="AN871">
        <f t="shared" si="107"/>
        <v>0</v>
      </c>
      <c r="AO871" s="6">
        <f t="shared" si="108"/>
        <v>0</v>
      </c>
      <c r="AP871" s="9">
        <f>($AL$3*AL871+$AM$3*AM871+$AN$3*AN871+$AO$3*AO871)+$K$3*VLOOKUP(K871,COND!$A$2:$C$7,2,FALSE)+$L$3*VLOOKUP(L871,COND!$A$2:$C$7,3,FALSE)</f>
        <v>-12.049281383320512</v>
      </c>
      <c r="AQ871" s="28">
        <f t="shared" si="109"/>
        <v>-1.3032855443038063</v>
      </c>
      <c r="AR871" t="str">
        <f t="shared" si="110"/>
        <v>DH</v>
      </c>
      <c r="AS871">
        <v>700</v>
      </c>
      <c r="AT871">
        <v>867</v>
      </c>
      <c r="AV871" t="str">
        <f t="shared" si="111"/>
        <v>Unlikely</v>
      </c>
      <c r="AX871" t="e">
        <f>IF(VLOOKUP($B871,'Draft List'!$D$4:$AC$2598,AX$3,FALSE)&lt;&gt;0,VLOOKUP($B871,'Draft List'!$D$4:$AC$2598,AX$3,FALSE),"")</f>
        <v>#N/A</v>
      </c>
      <c r="AY871" t="e">
        <f>IF(VLOOKUP($B871,'Draft List'!$D$4:$AC$2598,AY$3,FALSE)&lt;&gt;0,VLOOKUP($B871,'Draft List'!$D$4:$AC$2598,AY$3,FALSE),"")</f>
        <v>#N/A</v>
      </c>
      <c r="AZ871" t="e">
        <f>IF(VLOOKUP($B871,'Draft List'!$D$4:$AC$2598,AZ$3,FALSE)&lt;&gt;0,VLOOKUP($B871,'Draft List'!$D$4:$AC$2598,AZ$3,FALSE),"")</f>
        <v>#N/A</v>
      </c>
      <c r="BA871" t="e">
        <f>IF(VLOOKUP($B871,'Draft List'!$D$4:$AC$2598,BA$3,FALSE)&lt;&gt;0,VLOOKUP($B871,'Draft List'!$D$4:$AC$2598,BA$3,FALSE),"")</f>
        <v>#N/A</v>
      </c>
    </row>
    <row r="872" spans="1:53" hidden="1" x14ac:dyDescent="0.25">
      <c r="A872" t="str">
        <f t="shared" si="104"/>
        <v>RPVicente Orozco24</v>
      </c>
      <c r="B872" t="e">
        <f>VLOOKUP($A872,draft_listing_batters_stats!$A$1:$B$1324,2,FALSE)</f>
        <v>#N/A</v>
      </c>
      <c r="C872" s="1" t="s">
        <v>885</v>
      </c>
      <c r="D872" s="1" t="s">
        <v>682</v>
      </c>
      <c r="E872" s="1" t="s">
        <v>1526</v>
      </c>
      <c r="F872" s="1">
        <v>24</v>
      </c>
      <c r="G872" s="1" t="s">
        <v>58</v>
      </c>
      <c r="H872" s="1" t="s">
        <v>44</v>
      </c>
      <c r="I872" s="1" t="s">
        <v>54</v>
      </c>
      <c r="J872" s="24" t="s">
        <v>54</v>
      </c>
      <c r="K872" s="1" t="s">
        <v>46</v>
      </c>
      <c r="L872" s="24" t="s">
        <v>46</v>
      </c>
      <c r="M872" s="1">
        <v>1</v>
      </c>
      <c r="N872" s="1">
        <v>2</v>
      </c>
      <c r="O872" s="1">
        <v>1</v>
      </c>
      <c r="P872" s="1">
        <v>1</v>
      </c>
      <c r="Q872" s="24">
        <v>1</v>
      </c>
      <c r="R872" s="1">
        <v>1</v>
      </c>
      <c r="S872" s="1">
        <v>2</v>
      </c>
      <c r="T872" s="1">
        <v>2</v>
      </c>
      <c r="U872" s="1">
        <v>2</v>
      </c>
      <c r="V872" s="24">
        <v>2</v>
      </c>
      <c r="W872" s="1">
        <v>4</v>
      </c>
      <c r="X872" s="1">
        <v>3</v>
      </c>
      <c r="Y872" s="24">
        <v>1</v>
      </c>
      <c r="Z872" s="1" t="s">
        <v>48</v>
      </c>
      <c r="AA872" s="1" t="s">
        <v>48</v>
      </c>
      <c r="AB872" s="1" t="s">
        <v>48</v>
      </c>
      <c r="AC872" s="1" t="s">
        <v>48</v>
      </c>
      <c r="AD872" s="1" t="s">
        <v>48</v>
      </c>
      <c r="AE872" s="1" t="s">
        <v>48</v>
      </c>
      <c r="AF872" s="1" t="s">
        <v>48</v>
      </c>
      <c r="AG872" s="24" t="s">
        <v>48</v>
      </c>
      <c r="AH872" s="1">
        <v>1</v>
      </c>
      <c r="AI872" s="1">
        <v>2</v>
      </c>
      <c r="AJ872" s="24">
        <v>1</v>
      </c>
      <c r="AK872" s="36" t="s">
        <v>50</v>
      </c>
      <c r="AL872" s="9">
        <f t="shared" si="105"/>
        <v>-2.0332834702088682</v>
      </c>
      <c r="AM872" s="9">
        <f t="shared" si="106"/>
        <v>-1.8204960863583022</v>
      </c>
      <c r="AN872">
        <f t="shared" si="107"/>
        <v>0</v>
      </c>
      <c r="AO872" s="6">
        <f t="shared" si="108"/>
        <v>0</v>
      </c>
      <c r="AP872" s="9">
        <f>($AL$3*AL872+$AM$3*AM872+$AN$3*AN872+$AO$3*AO872)+$K$3*VLOOKUP(K872,COND!$A$2:$C$7,2,FALSE)+$L$3*VLOOKUP(L872,COND!$A$2:$C$7,3,FALSE)</f>
        <v>-12.049281383320512</v>
      </c>
      <c r="AQ872" s="28">
        <f t="shared" si="109"/>
        <v>-1.3032855443038063</v>
      </c>
      <c r="AR872" t="str">
        <f t="shared" si="110"/>
        <v>DH</v>
      </c>
      <c r="AS872">
        <v>700</v>
      </c>
      <c r="AT872">
        <v>868</v>
      </c>
      <c r="AV872" t="str">
        <f t="shared" si="111"/>
        <v>Unlikely</v>
      </c>
      <c r="AX872" t="e">
        <f>IF(VLOOKUP($B872,'Draft List'!$D$4:$AC$2598,AX$3,FALSE)&lt;&gt;0,VLOOKUP($B872,'Draft List'!$D$4:$AC$2598,AX$3,FALSE),"")</f>
        <v>#N/A</v>
      </c>
      <c r="AY872" t="e">
        <f>IF(VLOOKUP($B872,'Draft List'!$D$4:$AC$2598,AY$3,FALSE)&lt;&gt;0,VLOOKUP($B872,'Draft List'!$D$4:$AC$2598,AY$3,FALSE),"")</f>
        <v>#N/A</v>
      </c>
      <c r="AZ872" t="e">
        <f>IF(VLOOKUP($B872,'Draft List'!$D$4:$AC$2598,AZ$3,FALSE)&lt;&gt;0,VLOOKUP($B872,'Draft List'!$D$4:$AC$2598,AZ$3,FALSE),"")</f>
        <v>#N/A</v>
      </c>
      <c r="BA872" t="e">
        <f>IF(VLOOKUP($B872,'Draft List'!$D$4:$AC$2598,BA$3,FALSE)&lt;&gt;0,VLOOKUP($B872,'Draft List'!$D$4:$AC$2598,BA$3,FALSE),"")</f>
        <v>#N/A</v>
      </c>
    </row>
    <row r="873" spans="1:53" hidden="1" x14ac:dyDescent="0.25">
      <c r="A873" t="str">
        <f t="shared" si="104"/>
        <v>CLMatt Orr18</v>
      </c>
      <c r="B873" t="e">
        <f>VLOOKUP($A873,draft_listing_batters_stats!$A$1:$B$1324,2,FALSE)</f>
        <v>#N/A</v>
      </c>
      <c r="C873" s="1" t="s">
        <v>53</v>
      </c>
      <c r="D873" s="1" t="s">
        <v>149</v>
      </c>
      <c r="E873" s="1" t="s">
        <v>1527</v>
      </c>
      <c r="F873" s="1">
        <v>18</v>
      </c>
      <c r="G873" s="1" t="s">
        <v>58</v>
      </c>
      <c r="H873" s="1" t="s">
        <v>58</v>
      </c>
      <c r="I873" s="1" t="s">
        <v>54</v>
      </c>
      <c r="J873" s="24" t="s">
        <v>54</v>
      </c>
      <c r="K873" s="1" t="s">
        <v>46</v>
      </c>
      <c r="L873" s="24" t="s">
        <v>46</v>
      </c>
      <c r="M873" s="1">
        <v>1</v>
      </c>
      <c r="N873" s="1">
        <v>1</v>
      </c>
      <c r="O873" s="1">
        <v>2</v>
      </c>
      <c r="P873" s="1">
        <v>1</v>
      </c>
      <c r="Q873" s="24">
        <v>1</v>
      </c>
      <c r="R873" s="1">
        <v>1</v>
      </c>
      <c r="S873" s="1">
        <v>1</v>
      </c>
      <c r="T873" s="1">
        <v>2</v>
      </c>
      <c r="U873" s="1">
        <v>3</v>
      </c>
      <c r="V873" s="24">
        <v>1</v>
      </c>
      <c r="W873" s="1">
        <v>7</v>
      </c>
      <c r="X873" s="1">
        <v>4</v>
      </c>
      <c r="Y873" s="24">
        <v>1</v>
      </c>
      <c r="Z873" s="1" t="s">
        <v>48</v>
      </c>
      <c r="AA873" s="1" t="s">
        <v>48</v>
      </c>
      <c r="AB873" s="1" t="s">
        <v>48</v>
      </c>
      <c r="AC873" s="1" t="s">
        <v>48</v>
      </c>
      <c r="AD873" s="1" t="s">
        <v>48</v>
      </c>
      <c r="AE873" s="1" t="s">
        <v>48</v>
      </c>
      <c r="AF873" s="1" t="s">
        <v>48</v>
      </c>
      <c r="AG873" s="24" t="s">
        <v>48</v>
      </c>
      <c r="AH873" s="1">
        <v>1</v>
      </c>
      <c r="AI873" s="1">
        <v>1</v>
      </c>
      <c r="AJ873" s="24">
        <v>1</v>
      </c>
      <c r="AK873" s="36" t="s">
        <v>832</v>
      </c>
      <c r="AL873" s="9">
        <f t="shared" si="105"/>
        <v>-2.0012818558036707</v>
      </c>
      <c r="AM873" s="9">
        <f t="shared" si="106"/>
        <v>-1.8218627557845084</v>
      </c>
      <c r="AN873">
        <f t="shared" si="107"/>
        <v>0</v>
      </c>
      <c r="AO873" s="6">
        <f t="shared" si="108"/>
        <v>0</v>
      </c>
      <c r="AP873" s="9">
        <f>($AL$3*AL873+$AM$3*AM873+$AN$3*AN873+$AO$3*AO873)+$K$3*VLOOKUP(K873,COND!$A$2:$C$7,2,FALSE)+$L$3*VLOOKUP(L873,COND!$A$2:$C$7,3,FALSE)</f>
        <v>-12.06248125499447</v>
      </c>
      <c r="AQ873" s="28">
        <f t="shared" si="109"/>
        <v>-1.3051675347936231</v>
      </c>
      <c r="AR873" t="str">
        <f t="shared" si="110"/>
        <v>DH</v>
      </c>
      <c r="AS873">
        <v>700</v>
      </c>
      <c r="AT873">
        <v>869</v>
      </c>
      <c r="AV873" t="str">
        <f t="shared" si="111"/>
        <v>Unlikely</v>
      </c>
      <c r="AX873" t="e">
        <f>IF(VLOOKUP($B873,'Draft List'!$D$4:$AC$2598,AX$3,FALSE)&lt;&gt;0,VLOOKUP($B873,'Draft List'!$D$4:$AC$2598,AX$3,FALSE),"")</f>
        <v>#N/A</v>
      </c>
      <c r="AY873" t="e">
        <f>IF(VLOOKUP($B873,'Draft List'!$D$4:$AC$2598,AY$3,FALSE)&lt;&gt;0,VLOOKUP($B873,'Draft List'!$D$4:$AC$2598,AY$3,FALSE),"")</f>
        <v>#N/A</v>
      </c>
      <c r="AZ873" t="e">
        <f>IF(VLOOKUP($B873,'Draft List'!$D$4:$AC$2598,AZ$3,FALSE)&lt;&gt;0,VLOOKUP($B873,'Draft List'!$D$4:$AC$2598,AZ$3,FALSE),"")</f>
        <v>#N/A</v>
      </c>
      <c r="BA873" t="e">
        <f>IF(VLOOKUP($B873,'Draft List'!$D$4:$AC$2598,BA$3,FALSE)&lt;&gt;0,VLOOKUP($B873,'Draft List'!$D$4:$AC$2598,BA$3,FALSE),"")</f>
        <v>#N/A</v>
      </c>
    </row>
    <row r="874" spans="1:53" hidden="1" x14ac:dyDescent="0.25">
      <c r="A874" t="str">
        <f t="shared" si="104"/>
        <v>RPKevin Buchanan18</v>
      </c>
      <c r="B874" t="e">
        <f>VLOOKUP($A874,draft_listing_batters_stats!$A$1:$B$1324,2,FALSE)</f>
        <v>#N/A</v>
      </c>
      <c r="C874" s="1" t="s">
        <v>885</v>
      </c>
      <c r="D874" s="1" t="s">
        <v>184</v>
      </c>
      <c r="E874" s="1" t="s">
        <v>1064</v>
      </c>
      <c r="F874" s="1">
        <v>18</v>
      </c>
      <c r="G874" s="1" t="s">
        <v>58</v>
      </c>
      <c r="H874" s="1" t="s">
        <v>58</v>
      </c>
      <c r="I874" s="1" t="s">
        <v>54</v>
      </c>
      <c r="J874" s="24" t="s">
        <v>54</v>
      </c>
      <c r="K874" s="1" t="s">
        <v>46</v>
      </c>
      <c r="L874" s="24" t="s">
        <v>46</v>
      </c>
      <c r="M874" s="1">
        <v>1</v>
      </c>
      <c r="N874" s="1">
        <v>1</v>
      </c>
      <c r="O874" s="1">
        <v>1</v>
      </c>
      <c r="P874" s="1">
        <v>1</v>
      </c>
      <c r="Q874" s="24">
        <v>1</v>
      </c>
      <c r="R874" s="1">
        <v>1</v>
      </c>
      <c r="S874" s="1">
        <v>3</v>
      </c>
      <c r="T874" s="1">
        <v>1</v>
      </c>
      <c r="U874" s="1">
        <v>1</v>
      </c>
      <c r="V874" s="24">
        <v>5</v>
      </c>
      <c r="W874" s="1">
        <v>6</v>
      </c>
      <c r="X874" s="1">
        <v>2</v>
      </c>
      <c r="Y874" s="24">
        <v>1</v>
      </c>
      <c r="Z874" s="1" t="s">
        <v>48</v>
      </c>
      <c r="AA874" s="1" t="s">
        <v>48</v>
      </c>
      <c r="AB874" s="1" t="s">
        <v>48</v>
      </c>
      <c r="AC874" s="1" t="s">
        <v>48</v>
      </c>
      <c r="AD874" s="1" t="s">
        <v>48</v>
      </c>
      <c r="AE874" s="1" t="s">
        <v>48</v>
      </c>
      <c r="AF874" s="1" t="s">
        <v>48</v>
      </c>
      <c r="AG874" s="24" t="s">
        <v>48</v>
      </c>
      <c r="AH874" s="1">
        <v>1</v>
      </c>
      <c r="AI874" s="1">
        <v>1</v>
      </c>
      <c r="AJ874" s="24">
        <v>1</v>
      </c>
      <c r="AK874" s="36" t="s">
        <v>1065</v>
      </c>
      <c r="AL874" s="9">
        <f t="shared" si="105"/>
        <v>-2.0843433498275723</v>
      </c>
      <c r="AM874" s="9">
        <f t="shared" si="106"/>
        <v>-1.8221582313218312</v>
      </c>
      <c r="AN874">
        <f t="shared" si="107"/>
        <v>0</v>
      </c>
      <c r="AO874" s="6">
        <f t="shared" si="108"/>
        <v>0</v>
      </c>
      <c r="AP874" s="9">
        <f>($AL$3*AL874+$AM$3*AM874+$AN$3*AN874+$AO$3*AO874)+$K$3*VLOOKUP(K874,COND!$A$2:$C$7,2,FALSE)+$L$3*VLOOKUP(L874,COND!$A$2:$C$7,3,FALSE)</f>
        <v>-12.074333110844734</v>
      </c>
      <c r="AQ874" s="28">
        <f t="shared" si="109"/>
        <v>-1.3068573300088961</v>
      </c>
      <c r="AR874" t="str">
        <f t="shared" si="110"/>
        <v>DH</v>
      </c>
      <c r="AS874">
        <v>700</v>
      </c>
      <c r="AT874">
        <v>870</v>
      </c>
      <c r="AV874" t="str">
        <f t="shared" si="111"/>
        <v>Unlikely</v>
      </c>
      <c r="AX874" t="e">
        <f>IF(VLOOKUP($B874,'Draft List'!$D$4:$AC$2598,AX$3,FALSE)&lt;&gt;0,VLOOKUP($B874,'Draft List'!$D$4:$AC$2598,AX$3,FALSE),"")</f>
        <v>#N/A</v>
      </c>
      <c r="AY874" t="e">
        <f>IF(VLOOKUP($B874,'Draft List'!$D$4:$AC$2598,AY$3,FALSE)&lt;&gt;0,VLOOKUP($B874,'Draft List'!$D$4:$AC$2598,AY$3,FALSE),"")</f>
        <v>#N/A</v>
      </c>
      <c r="AZ874" t="e">
        <f>IF(VLOOKUP($B874,'Draft List'!$D$4:$AC$2598,AZ$3,FALSE)&lt;&gt;0,VLOOKUP($B874,'Draft List'!$D$4:$AC$2598,AZ$3,FALSE),"")</f>
        <v>#N/A</v>
      </c>
      <c r="BA874" t="e">
        <f>IF(VLOOKUP($B874,'Draft List'!$D$4:$AC$2598,BA$3,FALSE)&lt;&gt;0,VLOOKUP($B874,'Draft List'!$D$4:$AC$2598,BA$3,FALSE),"")</f>
        <v>#N/A</v>
      </c>
    </row>
    <row r="875" spans="1:53" hidden="1" x14ac:dyDescent="0.25">
      <c r="A875" t="str">
        <f t="shared" si="104"/>
        <v>RPPhil Evershed23</v>
      </c>
      <c r="B875" t="e">
        <f>VLOOKUP($A875,draft_listing_batters_stats!$A$1:$B$1324,2,FALSE)</f>
        <v>#N/A</v>
      </c>
      <c r="C875" s="1" t="s">
        <v>885</v>
      </c>
      <c r="D875" s="1" t="s">
        <v>560</v>
      </c>
      <c r="E875" s="1" t="s">
        <v>1154</v>
      </c>
      <c r="F875" s="1">
        <v>23</v>
      </c>
      <c r="G875" s="1" t="s">
        <v>44</v>
      </c>
      <c r="H875" s="1" t="s">
        <v>44</v>
      </c>
      <c r="I875" s="1" t="s">
        <v>54</v>
      </c>
      <c r="J875" s="24" t="s">
        <v>54</v>
      </c>
      <c r="K875" s="1" t="s">
        <v>46</v>
      </c>
      <c r="L875" s="24" t="s">
        <v>46</v>
      </c>
      <c r="M875" s="1">
        <v>1</v>
      </c>
      <c r="N875" s="1">
        <v>2</v>
      </c>
      <c r="O875" s="1">
        <v>1</v>
      </c>
      <c r="P875" s="1">
        <v>1</v>
      </c>
      <c r="Q875" s="24">
        <v>1</v>
      </c>
      <c r="R875" s="1">
        <v>1</v>
      </c>
      <c r="S875" s="1">
        <v>2</v>
      </c>
      <c r="T875" s="1">
        <v>1</v>
      </c>
      <c r="U875" s="1">
        <v>2</v>
      </c>
      <c r="V875" s="24">
        <v>4</v>
      </c>
      <c r="W875" s="1">
        <v>6</v>
      </c>
      <c r="X875" s="1">
        <v>1</v>
      </c>
      <c r="Y875" s="24">
        <v>1</v>
      </c>
      <c r="Z875" s="1" t="s">
        <v>48</v>
      </c>
      <c r="AA875" s="1" t="s">
        <v>48</v>
      </c>
      <c r="AB875" s="1" t="s">
        <v>48</v>
      </c>
      <c r="AC875" s="1" t="s">
        <v>48</v>
      </c>
      <c r="AD875" s="1" t="s">
        <v>48</v>
      </c>
      <c r="AE875" s="1" t="s">
        <v>48</v>
      </c>
      <c r="AF875" s="1" t="s">
        <v>48</v>
      </c>
      <c r="AG875" s="24" t="s">
        <v>48</v>
      </c>
      <c r="AH875" s="1">
        <v>1</v>
      </c>
      <c r="AI875" s="1">
        <v>1</v>
      </c>
      <c r="AJ875" s="24">
        <v>1</v>
      </c>
      <c r="AK875" s="36" t="s">
        <v>50</v>
      </c>
      <c r="AL875" s="9">
        <f t="shared" si="105"/>
        <v>-2.0332834702088682</v>
      </c>
      <c r="AM875" s="9">
        <f t="shared" si="106"/>
        <v>-1.823524900748037</v>
      </c>
      <c r="AN875">
        <f t="shared" si="107"/>
        <v>0</v>
      </c>
      <c r="AO875" s="6">
        <f t="shared" si="108"/>
        <v>0</v>
      </c>
      <c r="AP875" s="9">
        <f>($AL$3*AL875+$AM$3*AM875+$AN$3*AN875+$AO$3*AO875)+$K$3*VLOOKUP(K875,COND!$A$2:$C$7,2,FALSE)+$L$3*VLOOKUP(L875,COND!$A$2:$C$7,3,FALSE)</f>
        <v>-12.085627155997329</v>
      </c>
      <c r="AQ875" s="28">
        <f t="shared" si="109"/>
        <v>-1.3084675945700799</v>
      </c>
      <c r="AR875" t="str">
        <f t="shared" si="110"/>
        <v>DH</v>
      </c>
      <c r="AS875">
        <v>700</v>
      </c>
      <c r="AT875">
        <v>871</v>
      </c>
      <c r="AV875" t="str">
        <f t="shared" si="111"/>
        <v>Unlikely</v>
      </c>
      <c r="AX875" t="e">
        <f>IF(VLOOKUP($B875,'Draft List'!$D$4:$AC$2598,AX$3,FALSE)&lt;&gt;0,VLOOKUP($B875,'Draft List'!$D$4:$AC$2598,AX$3,FALSE),"")</f>
        <v>#N/A</v>
      </c>
      <c r="AY875" t="e">
        <f>IF(VLOOKUP($B875,'Draft List'!$D$4:$AC$2598,AY$3,FALSE)&lt;&gt;0,VLOOKUP($B875,'Draft List'!$D$4:$AC$2598,AY$3,FALSE),"")</f>
        <v>#N/A</v>
      </c>
      <c r="AZ875" t="e">
        <f>IF(VLOOKUP($B875,'Draft List'!$D$4:$AC$2598,AZ$3,FALSE)&lt;&gt;0,VLOOKUP($B875,'Draft List'!$D$4:$AC$2598,AZ$3,FALSE),"")</f>
        <v>#N/A</v>
      </c>
      <c r="BA875" t="e">
        <f>IF(VLOOKUP($B875,'Draft List'!$D$4:$AC$2598,BA$3,FALSE)&lt;&gt;0,VLOOKUP($B875,'Draft List'!$D$4:$AC$2598,BA$3,FALSE),"")</f>
        <v>#N/A</v>
      </c>
    </row>
    <row r="876" spans="1:53" hidden="1" x14ac:dyDescent="0.25">
      <c r="A876" t="str">
        <f t="shared" si="104"/>
        <v>RPLogan Broomhall21</v>
      </c>
      <c r="B876" t="e">
        <f>VLOOKUP($A876,draft_listing_batters_stats!$A$1:$B$1324,2,FALSE)</f>
        <v>#N/A</v>
      </c>
      <c r="C876" s="1" t="s">
        <v>885</v>
      </c>
      <c r="D876" s="1" t="s">
        <v>940</v>
      </c>
      <c r="E876" s="1" t="s">
        <v>1062</v>
      </c>
      <c r="F876" s="1">
        <v>21</v>
      </c>
      <c r="G876" s="1" t="s">
        <v>58</v>
      </c>
      <c r="H876" s="1" t="s">
        <v>58</v>
      </c>
      <c r="I876" s="1" t="s">
        <v>54</v>
      </c>
      <c r="J876" s="24" t="s">
        <v>54</v>
      </c>
      <c r="K876" s="1" t="s">
        <v>47</v>
      </c>
      <c r="L876" s="24" t="s">
        <v>46</v>
      </c>
      <c r="M876" s="1">
        <v>1</v>
      </c>
      <c r="N876" s="1">
        <v>1</v>
      </c>
      <c r="O876" s="1">
        <v>1</v>
      </c>
      <c r="P876" s="1">
        <v>1</v>
      </c>
      <c r="Q876" s="24">
        <v>1</v>
      </c>
      <c r="R876" s="1">
        <v>1</v>
      </c>
      <c r="S876" s="1">
        <v>3</v>
      </c>
      <c r="T876" s="1">
        <v>3</v>
      </c>
      <c r="U876" s="1">
        <v>1</v>
      </c>
      <c r="V876" s="24">
        <v>1</v>
      </c>
      <c r="W876" s="1">
        <v>8</v>
      </c>
      <c r="X876" s="1">
        <v>1</v>
      </c>
      <c r="Y876" s="24">
        <v>1</v>
      </c>
      <c r="Z876" s="1" t="s">
        <v>48</v>
      </c>
      <c r="AA876" s="1" t="s">
        <v>48</v>
      </c>
      <c r="AB876" s="1" t="s">
        <v>48</v>
      </c>
      <c r="AC876" s="1" t="s">
        <v>48</v>
      </c>
      <c r="AD876" s="1" t="s">
        <v>48</v>
      </c>
      <c r="AE876" s="1" t="s">
        <v>48</v>
      </c>
      <c r="AF876" s="1" t="s">
        <v>48</v>
      </c>
      <c r="AG876" s="24" t="s">
        <v>48</v>
      </c>
      <c r="AH876" s="1">
        <v>1</v>
      </c>
      <c r="AI876" s="1">
        <v>1</v>
      </c>
      <c r="AJ876" s="24">
        <v>1</v>
      </c>
      <c r="AK876" s="36" t="s">
        <v>832</v>
      </c>
      <c r="AL876" s="9">
        <f t="shared" si="105"/>
        <v>-2.0843433498275723</v>
      </c>
      <c r="AM876" s="9">
        <f t="shared" si="106"/>
        <v>-1.8161006025423621</v>
      </c>
      <c r="AN876">
        <f t="shared" si="107"/>
        <v>0</v>
      </c>
      <c r="AO876" s="6">
        <f t="shared" si="108"/>
        <v>0</v>
      </c>
      <c r="AP876" s="9">
        <f>($AL$3*AL876+$AM$3*AM876+$AN$3*AN876+$AO$3*AO876)+$K$3*VLOOKUP(K876,COND!$A$2:$C$7,2,FALSE)+$L$3*VLOOKUP(L876,COND!$A$2:$C$7,3,FALSE)</f>
        <v>-12.1016415654911</v>
      </c>
      <c r="AQ876" s="28">
        <f t="shared" si="109"/>
        <v>-1.3107508717951735</v>
      </c>
      <c r="AR876" t="str">
        <f t="shared" si="110"/>
        <v>DH</v>
      </c>
      <c r="AS876">
        <v>700</v>
      </c>
      <c r="AT876">
        <v>872</v>
      </c>
      <c r="AV876" t="str">
        <f t="shared" si="111"/>
        <v>Unlikely</v>
      </c>
      <c r="AX876" t="e">
        <f>IF(VLOOKUP($B876,'Draft List'!$D$4:$AC$2598,AX$3,FALSE)&lt;&gt;0,VLOOKUP($B876,'Draft List'!$D$4:$AC$2598,AX$3,FALSE),"")</f>
        <v>#N/A</v>
      </c>
      <c r="AY876" t="e">
        <f>IF(VLOOKUP($B876,'Draft List'!$D$4:$AC$2598,AY$3,FALSE)&lt;&gt;0,VLOOKUP($B876,'Draft List'!$D$4:$AC$2598,AY$3,FALSE),"")</f>
        <v>#N/A</v>
      </c>
      <c r="AZ876" t="e">
        <f>IF(VLOOKUP($B876,'Draft List'!$D$4:$AC$2598,AZ$3,FALSE)&lt;&gt;0,VLOOKUP($B876,'Draft List'!$D$4:$AC$2598,AZ$3,FALSE),"")</f>
        <v>#N/A</v>
      </c>
      <c r="BA876" t="e">
        <f>IF(VLOOKUP($B876,'Draft List'!$D$4:$AC$2598,BA$3,FALSE)&lt;&gt;0,VLOOKUP($B876,'Draft List'!$D$4:$AC$2598,BA$3,FALSE),"")</f>
        <v>#N/A</v>
      </c>
    </row>
    <row r="877" spans="1:53" hidden="1" x14ac:dyDescent="0.25">
      <c r="A877" t="str">
        <f t="shared" si="104"/>
        <v>RPBill Loucks22</v>
      </c>
      <c r="B877" t="e">
        <f>VLOOKUP($A877,draft_listing_batters_stats!$A$1:$B$1324,2,FALSE)</f>
        <v>#N/A</v>
      </c>
      <c r="C877" s="1" t="s">
        <v>885</v>
      </c>
      <c r="D877" s="1" t="s">
        <v>162</v>
      </c>
      <c r="E877" s="1" t="s">
        <v>1364</v>
      </c>
      <c r="F877" s="1">
        <v>22</v>
      </c>
      <c r="G877" s="1" t="s">
        <v>58</v>
      </c>
      <c r="H877" s="1" t="s">
        <v>58</v>
      </c>
      <c r="I877" s="1" t="s">
        <v>54</v>
      </c>
      <c r="J877" s="24" t="s">
        <v>54</v>
      </c>
      <c r="K877" s="1" t="s">
        <v>47</v>
      </c>
      <c r="L877" s="24" t="s">
        <v>46</v>
      </c>
      <c r="M877" s="1">
        <v>1</v>
      </c>
      <c r="N877" s="1">
        <v>1</v>
      </c>
      <c r="O877" s="1">
        <v>1</v>
      </c>
      <c r="P877" s="1">
        <v>1</v>
      </c>
      <c r="Q877" s="24">
        <v>1</v>
      </c>
      <c r="R877" s="1">
        <v>1</v>
      </c>
      <c r="S877" s="1">
        <v>3</v>
      </c>
      <c r="T877" s="1">
        <v>3</v>
      </c>
      <c r="U877" s="1">
        <v>1</v>
      </c>
      <c r="V877" s="24">
        <v>1</v>
      </c>
      <c r="W877" s="1">
        <v>6</v>
      </c>
      <c r="X877" s="1">
        <v>3</v>
      </c>
      <c r="Y877" s="24">
        <v>1</v>
      </c>
      <c r="Z877" s="1" t="s">
        <v>48</v>
      </c>
      <c r="AA877" s="1" t="s">
        <v>48</v>
      </c>
      <c r="AB877" s="1" t="s">
        <v>48</v>
      </c>
      <c r="AC877" s="1" t="s">
        <v>48</v>
      </c>
      <c r="AD877" s="1" t="s">
        <v>48</v>
      </c>
      <c r="AE877" s="1" t="s">
        <v>48</v>
      </c>
      <c r="AF877" s="1" t="s">
        <v>48</v>
      </c>
      <c r="AG877" s="24" t="s">
        <v>48</v>
      </c>
      <c r="AH877" s="1">
        <v>1</v>
      </c>
      <c r="AI877" s="1">
        <v>1</v>
      </c>
      <c r="AJ877" s="24">
        <v>1</v>
      </c>
      <c r="AK877" s="36" t="s">
        <v>832</v>
      </c>
      <c r="AL877" s="9">
        <f t="shared" si="105"/>
        <v>-2.0843433498275723</v>
      </c>
      <c r="AM877" s="9">
        <f t="shared" si="106"/>
        <v>-1.8161006025423621</v>
      </c>
      <c r="AN877">
        <f t="shared" si="107"/>
        <v>0</v>
      </c>
      <c r="AO877" s="6">
        <f t="shared" si="108"/>
        <v>0</v>
      </c>
      <c r="AP877" s="9">
        <f>($AL$3*AL877+$AM$3*AM877+$AN$3*AN877+$AO$3*AO877)+$K$3*VLOOKUP(K877,COND!$A$2:$C$7,2,FALSE)+$L$3*VLOOKUP(L877,COND!$A$2:$C$7,3,FALSE)</f>
        <v>-12.1016415654911</v>
      </c>
      <c r="AQ877" s="28">
        <f t="shared" si="109"/>
        <v>-1.3107508717951735</v>
      </c>
      <c r="AR877" t="str">
        <f t="shared" si="110"/>
        <v>DH</v>
      </c>
      <c r="AS877">
        <v>700</v>
      </c>
      <c r="AT877">
        <v>873</v>
      </c>
      <c r="AV877" t="str">
        <f t="shared" si="111"/>
        <v>Unlikely</v>
      </c>
      <c r="AX877" t="e">
        <f>IF(VLOOKUP($B877,'Draft List'!$D$4:$AC$2598,AX$3,FALSE)&lt;&gt;0,VLOOKUP($B877,'Draft List'!$D$4:$AC$2598,AX$3,FALSE),"")</f>
        <v>#N/A</v>
      </c>
      <c r="AY877" t="e">
        <f>IF(VLOOKUP($B877,'Draft List'!$D$4:$AC$2598,AY$3,FALSE)&lt;&gt;0,VLOOKUP($B877,'Draft List'!$D$4:$AC$2598,AY$3,FALSE),"")</f>
        <v>#N/A</v>
      </c>
      <c r="AZ877" t="e">
        <f>IF(VLOOKUP($B877,'Draft List'!$D$4:$AC$2598,AZ$3,FALSE)&lt;&gt;0,VLOOKUP($B877,'Draft List'!$D$4:$AC$2598,AZ$3,FALSE),"")</f>
        <v>#N/A</v>
      </c>
      <c r="BA877" t="e">
        <f>IF(VLOOKUP($B877,'Draft List'!$D$4:$AC$2598,BA$3,FALSE)&lt;&gt;0,VLOOKUP($B877,'Draft List'!$D$4:$AC$2598,BA$3,FALSE),"")</f>
        <v>#N/A</v>
      </c>
    </row>
    <row r="878" spans="1:53" hidden="1" x14ac:dyDescent="0.25">
      <c r="A878" t="str">
        <f t="shared" si="104"/>
        <v>RPJimmy Rouse24</v>
      </c>
      <c r="B878" t="e">
        <f>VLOOKUP($A878,draft_listing_batters_stats!$A$1:$B$1324,2,FALSE)</f>
        <v>#N/A</v>
      </c>
      <c r="C878" s="1" t="s">
        <v>885</v>
      </c>
      <c r="D878" s="1" t="s">
        <v>181</v>
      </c>
      <c r="E878" s="1" t="s">
        <v>1606</v>
      </c>
      <c r="F878" s="1">
        <v>24</v>
      </c>
      <c r="G878" s="1" t="s">
        <v>44</v>
      </c>
      <c r="H878" s="1" t="s">
        <v>44</v>
      </c>
      <c r="I878" s="1" t="s">
        <v>54</v>
      </c>
      <c r="J878" s="24" t="s">
        <v>54</v>
      </c>
      <c r="K878" s="1" t="s">
        <v>47</v>
      </c>
      <c r="L878" s="24" t="s">
        <v>47</v>
      </c>
      <c r="M878" s="1">
        <v>1</v>
      </c>
      <c r="N878" s="1">
        <v>2</v>
      </c>
      <c r="O878" s="1">
        <v>1</v>
      </c>
      <c r="P878" s="1">
        <v>2</v>
      </c>
      <c r="Q878" s="24">
        <v>1</v>
      </c>
      <c r="R878" s="1">
        <v>1</v>
      </c>
      <c r="S878" s="1">
        <v>3</v>
      </c>
      <c r="T878" s="1">
        <v>1</v>
      </c>
      <c r="U878" s="1">
        <v>2</v>
      </c>
      <c r="V878" s="24">
        <v>3</v>
      </c>
      <c r="W878" s="1">
        <v>6</v>
      </c>
      <c r="X878" s="1">
        <v>1</v>
      </c>
      <c r="Y878" s="24">
        <v>1</v>
      </c>
      <c r="Z878" s="1" t="s">
        <v>48</v>
      </c>
      <c r="AA878" s="1" t="s">
        <v>48</v>
      </c>
      <c r="AB878" s="1" t="s">
        <v>48</v>
      </c>
      <c r="AC878" s="1" t="s">
        <v>48</v>
      </c>
      <c r="AD878" s="1" t="s">
        <v>48</v>
      </c>
      <c r="AE878" s="1" t="s">
        <v>48</v>
      </c>
      <c r="AF878" s="1" t="s">
        <v>48</v>
      </c>
      <c r="AG878" s="24" t="s">
        <v>48</v>
      </c>
      <c r="AH878" s="1">
        <v>3</v>
      </c>
      <c r="AI878" s="1">
        <v>1</v>
      </c>
      <c r="AJ878" s="24">
        <v>1</v>
      </c>
      <c r="AK878" s="36" t="s">
        <v>50</v>
      </c>
      <c r="AL878" s="9">
        <f t="shared" si="105"/>
        <v>-1.9435739201992874</v>
      </c>
      <c r="AM878" s="9">
        <f t="shared" si="106"/>
        <v>-1.812481360946417</v>
      </c>
      <c r="AN878">
        <f t="shared" si="107"/>
        <v>0</v>
      </c>
      <c r="AO878" s="6">
        <f t="shared" si="108"/>
        <v>0</v>
      </c>
      <c r="AP878" s="9">
        <f>($AL$3*AL878+$AM$3*AM878+$AN$3*AN878+$AO$3*AO878)+$K$3*VLOOKUP(K878,COND!$A$2:$C$7,2,FALSE)+$L$3*VLOOKUP(L878,COND!$A$2:$C$7,3,FALSE)</f>
        <v>-12.14413372337693</v>
      </c>
      <c r="AQ878" s="28">
        <f t="shared" si="109"/>
        <v>-1.3168092516800849</v>
      </c>
      <c r="AR878" t="str">
        <f t="shared" si="110"/>
        <v>DH</v>
      </c>
      <c r="AS878">
        <v>700</v>
      </c>
      <c r="AT878">
        <v>874</v>
      </c>
      <c r="AV878" t="str">
        <f t="shared" si="111"/>
        <v>Unlikely</v>
      </c>
      <c r="AX878" t="e">
        <f>IF(VLOOKUP($B878,'Draft List'!$D$4:$AC$2598,AX$3,FALSE)&lt;&gt;0,VLOOKUP($B878,'Draft List'!$D$4:$AC$2598,AX$3,FALSE),"")</f>
        <v>#N/A</v>
      </c>
      <c r="AY878" t="e">
        <f>IF(VLOOKUP($B878,'Draft List'!$D$4:$AC$2598,AY$3,FALSE)&lt;&gt;0,VLOOKUP($B878,'Draft List'!$D$4:$AC$2598,AY$3,FALSE),"")</f>
        <v>#N/A</v>
      </c>
      <c r="AZ878" t="e">
        <f>IF(VLOOKUP($B878,'Draft List'!$D$4:$AC$2598,AZ$3,FALSE)&lt;&gt;0,VLOOKUP($B878,'Draft List'!$D$4:$AC$2598,AZ$3,FALSE),"")</f>
        <v>#N/A</v>
      </c>
      <c r="BA878" t="e">
        <f>IF(VLOOKUP($B878,'Draft List'!$D$4:$AC$2598,BA$3,FALSE)&lt;&gt;0,VLOOKUP($B878,'Draft List'!$D$4:$AC$2598,BA$3,FALSE),"")</f>
        <v>#N/A</v>
      </c>
    </row>
    <row r="879" spans="1:53" hidden="1" x14ac:dyDescent="0.25">
      <c r="A879" t="str">
        <f t="shared" si="104"/>
        <v>RPRobbie Metcalf22</v>
      </c>
      <c r="B879" t="e">
        <f>VLOOKUP($A879,draft_listing_batters_stats!$A$1:$B$1324,2,FALSE)</f>
        <v>#N/A</v>
      </c>
      <c r="C879" s="1" t="s">
        <v>885</v>
      </c>
      <c r="D879" s="1" t="s">
        <v>708</v>
      </c>
      <c r="E879" s="1" t="s">
        <v>459</v>
      </c>
      <c r="F879" s="1">
        <v>22</v>
      </c>
      <c r="G879" s="1" t="s">
        <v>44</v>
      </c>
      <c r="H879" s="1" t="s">
        <v>58</v>
      </c>
      <c r="I879" s="1" t="s">
        <v>54</v>
      </c>
      <c r="J879" s="24" t="s">
        <v>54</v>
      </c>
      <c r="K879" s="1" t="s">
        <v>47</v>
      </c>
      <c r="L879" s="24" t="s">
        <v>46</v>
      </c>
      <c r="M879" s="1">
        <v>1</v>
      </c>
      <c r="N879" s="1">
        <v>1</v>
      </c>
      <c r="O879" s="1">
        <v>2</v>
      </c>
      <c r="P879" s="1">
        <v>1</v>
      </c>
      <c r="Q879" s="24">
        <v>1</v>
      </c>
      <c r="R879" s="1">
        <v>1</v>
      </c>
      <c r="S879" s="1">
        <v>2</v>
      </c>
      <c r="T879" s="1">
        <v>2</v>
      </c>
      <c r="U879" s="1">
        <v>2</v>
      </c>
      <c r="V879" s="24">
        <v>2</v>
      </c>
      <c r="W879" s="1">
        <v>6</v>
      </c>
      <c r="X879" s="1">
        <v>3</v>
      </c>
      <c r="Y879" s="24">
        <v>1</v>
      </c>
      <c r="Z879" s="1" t="s">
        <v>48</v>
      </c>
      <c r="AA879" s="1" t="s">
        <v>48</v>
      </c>
      <c r="AB879" s="1" t="s">
        <v>48</v>
      </c>
      <c r="AC879" s="1" t="s">
        <v>48</v>
      </c>
      <c r="AD879" s="1" t="s">
        <v>48</v>
      </c>
      <c r="AE879" s="1" t="s">
        <v>48</v>
      </c>
      <c r="AF879" s="1" t="s">
        <v>48</v>
      </c>
      <c r="AG879" s="24" t="s">
        <v>48</v>
      </c>
      <c r="AH879" s="1">
        <v>1</v>
      </c>
      <c r="AI879" s="1">
        <v>2</v>
      </c>
      <c r="AJ879" s="24">
        <v>1</v>
      </c>
      <c r="AK879" s="36" t="s">
        <v>48</v>
      </c>
      <c r="AL879" s="9">
        <f t="shared" si="105"/>
        <v>-2.0012818558036707</v>
      </c>
      <c r="AM879" s="9">
        <f t="shared" si="106"/>
        <v>-1.8204960863583022</v>
      </c>
      <c r="AN879">
        <f t="shared" si="107"/>
        <v>0</v>
      </c>
      <c r="AO879" s="6">
        <f t="shared" si="108"/>
        <v>0</v>
      </c>
      <c r="AP879" s="9">
        <f>($AL$3*AL879+$AM$3*AM879+$AN$3*AN879+$AO$3*AO879)+$K$3*VLOOKUP(K879,COND!$A$2:$C$7,2,FALSE)+$L$3*VLOOKUP(L879,COND!$A$2:$C$7,3,FALSE)</f>
        <v>-12.146081221879996</v>
      </c>
      <c r="AQ879" s="28">
        <f t="shared" si="109"/>
        <v>-1.3170869190508165</v>
      </c>
      <c r="AR879" t="str">
        <f t="shared" si="110"/>
        <v>DH</v>
      </c>
      <c r="AS879">
        <v>700</v>
      </c>
      <c r="AT879">
        <v>875</v>
      </c>
      <c r="AV879" t="str">
        <f t="shared" si="111"/>
        <v>Unlikely</v>
      </c>
      <c r="AX879" t="e">
        <f>IF(VLOOKUP($B879,'Draft List'!$D$4:$AC$2598,AX$3,FALSE)&lt;&gt;0,VLOOKUP($B879,'Draft List'!$D$4:$AC$2598,AX$3,FALSE),"")</f>
        <v>#N/A</v>
      </c>
      <c r="AY879" t="e">
        <f>IF(VLOOKUP($B879,'Draft List'!$D$4:$AC$2598,AY$3,FALSE)&lt;&gt;0,VLOOKUP($B879,'Draft List'!$D$4:$AC$2598,AY$3,FALSE),"")</f>
        <v>#N/A</v>
      </c>
      <c r="AZ879" t="e">
        <f>IF(VLOOKUP($B879,'Draft List'!$D$4:$AC$2598,AZ$3,FALSE)&lt;&gt;0,VLOOKUP($B879,'Draft List'!$D$4:$AC$2598,AZ$3,FALSE),"")</f>
        <v>#N/A</v>
      </c>
      <c r="BA879" t="e">
        <f>IF(VLOOKUP($B879,'Draft List'!$D$4:$AC$2598,BA$3,FALSE)&lt;&gt;0,VLOOKUP($B879,'Draft List'!$D$4:$AC$2598,BA$3,FALSE),"")</f>
        <v>#N/A</v>
      </c>
    </row>
    <row r="880" spans="1:53" hidden="1" x14ac:dyDescent="0.25">
      <c r="A880" t="str">
        <f t="shared" si="104"/>
        <v>RPJonathan Callahan18</v>
      </c>
      <c r="B880" t="e">
        <f>VLOOKUP($A880,draft_listing_batters_stats!$A$1:$B$1324,2,FALSE)</f>
        <v>#N/A</v>
      </c>
      <c r="C880" s="1" t="s">
        <v>885</v>
      </c>
      <c r="D880" s="1" t="s">
        <v>454</v>
      </c>
      <c r="E880" s="1" t="s">
        <v>1071</v>
      </c>
      <c r="F880" s="1">
        <v>18</v>
      </c>
      <c r="G880" s="1" t="s">
        <v>44</v>
      </c>
      <c r="H880" s="1" t="s">
        <v>44</v>
      </c>
      <c r="I880" s="1" t="s">
        <v>54</v>
      </c>
      <c r="J880" s="24" t="s">
        <v>54</v>
      </c>
      <c r="K880" s="1" t="s">
        <v>46</v>
      </c>
      <c r="L880" s="24" t="s">
        <v>47</v>
      </c>
      <c r="M880" s="1">
        <v>1</v>
      </c>
      <c r="N880" s="1">
        <v>1</v>
      </c>
      <c r="O880" s="1">
        <v>2</v>
      </c>
      <c r="P880" s="1">
        <v>2</v>
      </c>
      <c r="Q880" s="24">
        <v>1</v>
      </c>
      <c r="R880" s="1">
        <v>1</v>
      </c>
      <c r="S880" s="1">
        <v>1</v>
      </c>
      <c r="T880" s="1">
        <v>2</v>
      </c>
      <c r="U880" s="1">
        <v>3</v>
      </c>
      <c r="V880" s="24">
        <v>1</v>
      </c>
      <c r="W880" s="1">
        <v>9</v>
      </c>
      <c r="X880" s="1">
        <v>2</v>
      </c>
      <c r="Y880" s="24">
        <v>1</v>
      </c>
      <c r="Z880" s="1" t="s">
        <v>48</v>
      </c>
      <c r="AA880" s="1" t="s">
        <v>48</v>
      </c>
      <c r="AB880" s="1" t="s">
        <v>48</v>
      </c>
      <c r="AC880" s="1" t="s">
        <v>48</v>
      </c>
      <c r="AD880" s="1" t="s">
        <v>48</v>
      </c>
      <c r="AE880" s="1" t="s">
        <v>48</v>
      </c>
      <c r="AF880" s="1" t="s">
        <v>48</v>
      </c>
      <c r="AG880" s="24" t="s">
        <v>48</v>
      </c>
      <c r="AH880" s="1">
        <v>1</v>
      </c>
      <c r="AI880" s="1">
        <v>1</v>
      </c>
      <c r="AJ880" s="24">
        <v>1</v>
      </c>
      <c r="AK880" s="36" t="s">
        <v>826</v>
      </c>
      <c r="AL880" s="9">
        <f t="shared" si="105"/>
        <v>-1.9115723057940897</v>
      </c>
      <c r="AM880" s="9">
        <f t="shared" si="106"/>
        <v>-1.8218627557845084</v>
      </c>
      <c r="AN880">
        <f t="shared" si="107"/>
        <v>0</v>
      </c>
      <c r="AO880" s="6">
        <f t="shared" si="108"/>
        <v>0</v>
      </c>
      <c r="AP880" s="9">
        <f>($AL$3*AL880+$AM$3*AM880+$AN$3*AN880+$AO$3*AO880)+$K$3*VLOOKUP(K880,COND!$A$2:$C$7,2,FALSE)+$L$3*VLOOKUP(L880,COND!$A$2:$C$7,3,FALSE)</f>
        <v>-12.153510299993512</v>
      </c>
      <c r="AQ880" s="28">
        <f t="shared" si="109"/>
        <v>-1.3181461304358275</v>
      </c>
      <c r="AR880" t="str">
        <f t="shared" si="110"/>
        <v>DH</v>
      </c>
      <c r="AS880">
        <v>700</v>
      </c>
      <c r="AT880">
        <v>876</v>
      </c>
      <c r="AV880" t="str">
        <f t="shared" si="111"/>
        <v>Unlikely</v>
      </c>
      <c r="AX880" t="e">
        <f>IF(VLOOKUP($B880,'Draft List'!$D$4:$AC$2598,AX$3,FALSE)&lt;&gt;0,VLOOKUP($B880,'Draft List'!$D$4:$AC$2598,AX$3,FALSE),"")</f>
        <v>#N/A</v>
      </c>
      <c r="AY880" t="e">
        <f>IF(VLOOKUP($B880,'Draft List'!$D$4:$AC$2598,AY$3,FALSE)&lt;&gt;0,VLOOKUP($B880,'Draft List'!$D$4:$AC$2598,AY$3,FALSE),"")</f>
        <v>#N/A</v>
      </c>
      <c r="AZ880" t="e">
        <f>IF(VLOOKUP($B880,'Draft List'!$D$4:$AC$2598,AZ$3,FALSE)&lt;&gt;0,VLOOKUP($B880,'Draft List'!$D$4:$AC$2598,AZ$3,FALSE),"")</f>
        <v>#N/A</v>
      </c>
      <c r="BA880" t="e">
        <f>IF(VLOOKUP($B880,'Draft List'!$D$4:$AC$2598,BA$3,FALSE)&lt;&gt;0,VLOOKUP($B880,'Draft List'!$D$4:$AC$2598,BA$3,FALSE),"")</f>
        <v>#N/A</v>
      </c>
    </row>
    <row r="881" spans="1:53" hidden="1" x14ac:dyDescent="0.25">
      <c r="A881" t="str">
        <f t="shared" si="104"/>
        <v>CLKawanari Sato24</v>
      </c>
      <c r="B881" t="e">
        <f>VLOOKUP($A881,draft_listing_batters_stats!$A$1:$B$1324,2,FALSE)</f>
        <v>#N/A</v>
      </c>
      <c r="C881" s="1" t="s">
        <v>53</v>
      </c>
      <c r="D881" s="1" t="s">
        <v>1628</v>
      </c>
      <c r="E881" s="1" t="s">
        <v>574</v>
      </c>
      <c r="F881" s="1">
        <v>24</v>
      </c>
      <c r="G881" s="1" t="s">
        <v>44</v>
      </c>
      <c r="H881" s="1" t="s">
        <v>44</v>
      </c>
      <c r="I881" s="1" t="s">
        <v>54</v>
      </c>
      <c r="J881" s="24" t="s">
        <v>54</v>
      </c>
      <c r="K881" s="1" t="s">
        <v>46</v>
      </c>
      <c r="L881" s="24" t="s">
        <v>47</v>
      </c>
      <c r="M881" s="1">
        <v>1</v>
      </c>
      <c r="N881" s="1">
        <v>2</v>
      </c>
      <c r="O881" s="1">
        <v>1</v>
      </c>
      <c r="P881" s="1">
        <v>2</v>
      </c>
      <c r="Q881" s="24">
        <v>1</v>
      </c>
      <c r="R881" s="1">
        <v>1</v>
      </c>
      <c r="S881" s="1">
        <v>2</v>
      </c>
      <c r="T881" s="1">
        <v>1</v>
      </c>
      <c r="U881" s="1">
        <v>2</v>
      </c>
      <c r="V881" s="24">
        <v>4</v>
      </c>
      <c r="W881" s="1">
        <v>5</v>
      </c>
      <c r="X881" s="1">
        <v>4</v>
      </c>
      <c r="Y881" s="24">
        <v>1</v>
      </c>
      <c r="Z881" s="1" t="s">
        <v>48</v>
      </c>
      <c r="AA881" s="1" t="s">
        <v>48</v>
      </c>
      <c r="AB881" s="1" t="s">
        <v>48</v>
      </c>
      <c r="AC881" s="1" t="s">
        <v>48</v>
      </c>
      <c r="AD881" s="1" t="s">
        <v>48</v>
      </c>
      <c r="AE881" s="1" t="s">
        <v>48</v>
      </c>
      <c r="AF881" s="1" t="s">
        <v>48</v>
      </c>
      <c r="AG881" s="24" t="s">
        <v>48</v>
      </c>
      <c r="AH881" s="1">
        <v>1</v>
      </c>
      <c r="AI881" s="1">
        <v>2</v>
      </c>
      <c r="AJ881" s="24">
        <v>1</v>
      </c>
      <c r="AK881" s="36" t="s">
        <v>50</v>
      </c>
      <c r="AL881" s="9">
        <f t="shared" si="105"/>
        <v>-1.9435739201992874</v>
      </c>
      <c r="AM881" s="9">
        <f t="shared" si="106"/>
        <v>-1.823524900748037</v>
      </c>
      <c r="AN881">
        <f t="shared" si="107"/>
        <v>0</v>
      </c>
      <c r="AO881" s="6">
        <f t="shared" si="108"/>
        <v>0</v>
      </c>
      <c r="AP881" s="9">
        <f>($AL$3*AL881+$AM$3*AM881+$AN$3*AN881+$AO$3*AO881)+$K$3*VLOOKUP(K881,COND!$A$2:$C$7,2,FALSE)+$L$3*VLOOKUP(L881,COND!$A$2:$C$7,3,FALSE)</f>
        <v>-12.176656200996371</v>
      </c>
      <c r="AQ881" s="28">
        <f t="shared" si="109"/>
        <v>-1.3214461902122843</v>
      </c>
      <c r="AR881" t="str">
        <f t="shared" si="110"/>
        <v>DH</v>
      </c>
      <c r="AS881">
        <v>700</v>
      </c>
      <c r="AT881">
        <v>877</v>
      </c>
      <c r="AV881" t="str">
        <f t="shared" si="111"/>
        <v>Unlikely</v>
      </c>
      <c r="AX881" t="e">
        <f>IF(VLOOKUP($B881,'Draft List'!$D$4:$AC$2598,AX$3,FALSE)&lt;&gt;0,VLOOKUP($B881,'Draft List'!$D$4:$AC$2598,AX$3,FALSE),"")</f>
        <v>#N/A</v>
      </c>
      <c r="AY881" t="e">
        <f>IF(VLOOKUP($B881,'Draft List'!$D$4:$AC$2598,AY$3,FALSE)&lt;&gt;0,VLOOKUP($B881,'Draft List'!$D$4:$AC$2598,AY$3,FALSE),"")</f>
        <v>#N/A</v>
      </c>
      <c r="AZ881" t="e">
        <f>IF(VLOOKUP($B881,'Draft List'!$D$4:$AC$2598,AZ$3,FALSE)&lt;&gt;0,VLOOKUP($B881,'Draft List'!$D$4:$AC$2598,AZ$3,FALSE),"")</f>
        <v>#N/A</v>
      </c>
      <c r="BA881" t="e">
        <f>IF(VLOOKUP($B881,'Draft List'!$D$4:$AC$2598,BA$3,FALSE)&lt;&gt;0,VLOOKUP($B881,'Draft List'!$D$4:$AC$2598,BA$3,FALSE),"")</f>
        <v>#N/A</v>
      </c>
    </row>
    <row r="882" spans="1:53" hidden="1" x14ac:dyDescent="0.25">
      <c r="A882" t="str">
        <f t="shared" si="104"/>
        <v>RPPancho Ruíz23</v>
      </c>
      <c r="B882" t="e">
        <f>VLOOKUP($A882,draft_listing_batters_stats!$A$1:$B$1324,2,FALSE)</f>
        <v>#N/A</v>
      </c>
      <c r="C882" s="1" t="s">
        <v>885</v>
      </c>
      <c r="D882" s="1" t="s">
        <v>396</v>
      </c>
      <c r="E882" s="1" t="s">
        <v>429</v>
      </c>
      <c r="F882" s="1">
        <v>23</v>
      </c>
      <c r="G882" s="1" t="s">
        <v>44</v>
      </c>
      <c r="H882" s="1" t="s">
        <v>44</v>
      </c>
      <c r="I882" s="1" t="s">
        <v>54</v>
      </c>
      <c r="J882" s="24" t="s">
        <v>54</v>
      </c>
      <c r="K882" s="1" t="s">
        <v>47</v>
      </c>
      <c r="L882" s="24" t="s">
        <v>46</v>
      </c>
      <c r="M882" s="1">
        <v>1</v>
      </c>
      <c r="N882" s="1">
        <v>1</v>
      </c>
      <c r="O882" s="1">
        <v>1</v>
      </c>
      <c r="P882" s="1">
        <v>1</v>
      </c>
      <c r="Q882" s="24">
        <v>1</v>
      </c>
      <c r="R882" s="1">
        <v>1</v>
      </c>
      <c r="S882" s="1">
        <v>2</v>
      </c>
      <c r="T882" s="1">
        <v>1</v>
      </c>
      <c r="U882" s="1">
        <v>2</v>
      </c>
      <c r="V882" s="24">
        <v>4</v>
      </c>
      <c r="W882" s="1">
        <v>6</v>
      </c>
      <c r="X882" s="1">
        <v>3</v>
      </c>
      <c r="Y882" s="24">
        <v>1</v>
      </c>
      <c r="Z882" s="1" t="s">
        <v>48</v>
      </c>
      <c r="AA882" s="1" t="s">
        <v>48</v>
      </c>
      <c r="AB882" s="1" t="s">
        <v>48</v>
      </c>
      <c r="AC882" s="1" t="s">
        <v>48</v>
      </c>
      <c r="AD882" s="1" t="s">
        <v>48</v>
      </c>
      <c r="AE882" s="1" t="s">
        <v>48</v>
      </c>
      <c r="AF882" s="1" t="s">
        <v>48</v>
      </c>
      <c r="AG882" s="24" t="s">
        <v>48</v>
      </c>
      <c r="AH882" s="1">
        <v>1</v>
      </c>
      <c r="AI882" s="1">
        <v>1</v>
      </c>
      <c r="AJ882" s="24">
        <v>1</v>
      </c>
      <c r="AK882" s="36" t="s">
        <v>50</v>
      </c>
      <c r="AL882" s="9">
        <f t="shared" si="105"/>
        <v>-2.0843433498275723</v>
      </c>
      <c r="AM882" s="9">
        <f t="shared" si="106"/>
        <v>-1.823524900748037</v>
      </c>
      <c r="AN882">
        <f t="shared" si="107"/>
        <v>0</v>
      </c>
      <c r="AO882" s="6">
        <f t="shared" si="108"/>
        <v>0</v>
      </c>
      <c r="AP882" s="9">
        <f>($AL$3*AL882+$AM$3*AM882+$AN$3*AN882+$AO$3*AO882)+$K$3*VLOOKUP(K882,COND!$A$2:$C$7,2,FALSE)+$L$3*VLOOKUP(L882,COND!$A$2:$C$7,3,FALSE)</f>
        <v>-12.1907331439592</v>
      </c>
      <c r="AQ882" s="28">
        <f t="shared" si="109"/>
        <v>-1.3234532303893494</v>
      </c>
      <c r="AR882" t="str">
        <f t="shared" si="110"/>
        <v>DH</v>
      </c>
      <c r="AS882">
        <v>700</v>
      </c>
      <c r="AT882">
        <v>878</v>
      </c>
      <c r="AV882" t="str">
        <f t="shared" si="111"/>
        <v>Unlikely</v>
      </c>
      <c r="AX882" t="e">
        <f>IF(VLOOKUP($B882,'Draft List'!$D$4:$AC$2598,AX$3,FALSE)&lt;&gt;0,VLOOKUP($B882,'Draft List'!$D$4:$AC$2598,AX$3,FALSE),"")</f>
        <v>#N/A</v>
      </c>
      <c r="AY882" t="e">
        <f>IF(VLOOKUP($B882,'Draft List'!$D$4:$AC$2598,AY$3,FALSE)&lt;&gt;0,VLOOKUP($B882,'Draft List'!$D$4:$AC$2598,AY$3,FALSE),"")</f>
        <v>#N/A</v>
      </c>
      <c r="AZ882" t="e">
        <f>IF(VLOOKUP($B882,'Draft List'!$D$4:$AC$2598,AZ$3,FALSE)&lt;&gt;0,VLOOKUP($B882,'Draft List'!$D$4:$AC$2598,AZ$3,FALSE),"")</f>
        <v>#N/A</v>
      </c>
      <c r="BA882" t="e">
        <f>IF(VLOOKUP($B882,'Draft List'!$D$4:$AC$2598,BA$3,FALSE)&lt;&gt;0,VLOOKUP($B882,'Draft List'!$D$4:$AC$2598,BA$3,FALSE),"")</f>
        <v>#N/A</v>
      </c>
    </row>
    <row r="883" spans="1:53" hidden="1" x14ac:dyDescent="0.25">
      <c r="A883" t="str">
        <f t="shared" si="104"/>
        <v>RPWilliam Holdom24</v>
      </c>
      <c r="B883" t="e">
        <f>VLOOKUP($A883,draft_listing_batters_stats!$A$1:$B$1324,2,FALSE)</f>
        <v>#N/A</v>
      </c>
      <c r="C883" s="1" t="s">
        <v>885</v>
      </c>
      <c r="D883" s="1" t="s">
        <v>227</v>
      </c>
      <c r="E883" s="1" t="s">
        <v>1248</v>
      </c>
      <c r="F883" s="1">
        <v>24</v>
      </c>
      <c r="G883" s="1" t="s">
        <v>68</v>
      </c>
      <c r="H883" s="1" t="s">
        <v>44</v>
      </c>
      <c r="I883" s="1" t="s">
        <v>54</v>
      </c>
      <c r="J883" s="24" t="s">
        <v>54</v>
      </c>
      <c r="K883" s="1" t="s">
        <v>47</v>
      </c>
      <c r="L883" s="24" t="s">
        <v>46</v>
      </c>
      <c r="M883" s="1">
        <v>1</v>
      </c>
      <c r="N883" s="1">
        <v>2</v>
      </c>
      <c r="O883" s="1">
        <v>2</v>
      </c>
      <c r="P883" s="1">
        <v>1</v>
      </c>
      <c r="Q883" s="24">
        <v>1</v>
      </c>
      <c r="R883" s="1">
        <v>1</v>
      </c>
      <c r="S883" s="1">
        <v>2</v>
      </c>
      <c r="T883" s="1">
        <v>3</v>
      </c>
      <c r="U883" s="1">
        <v>1</v>
      </c>
      <c r="V883" s="24">
        <v>2</v>
      </c>
      <c r="W883" s="1">
        <v>7</v>
      </c>
      <c r="X883" s="1">
        <v>2</v>
      </c>
      <c r="Y883" s="24">
        <v>1</v>
      </c>
      <c r="Z883" s="1" t="s">
        <v>48</v>
      </c>
      <c r="AA883" s="1" t="s">
        <v>48</v>
      </c>
      <c r="AB883" s="1" t="s">
        <v>48</v>
      </c>
      <c r="AC883" s="1" t="s">
        <v>48</v>
      </c>
      <c r="AD883" s="1" t="s">
        <v>48</v>
      </c>
      <c r="AE883" s="1" t="s">
        <v>48</v>
      </c>
      <c r="AF883" s="1" t="s">
        <v>48</v>
      </c>
      <c r="AG883" s="24" t="s">
        <v>48</v>
      </c>
      <c r="AH883" s="1">
        <v>1</v>
      </c>
      <c r="AI883" s="1">
        <v>1</v>
      </c>
      <c r="AJ883" s="24">
        <v>3</v>
      </c>
      <c r="AK883" s="36" t="s">
        <v>50</v>
      </c>
      <c r="AL883" s="9">
        <f t="shared" si="105"/>
        <v>-1.9502219761849671</v>
      </c>
      <c r="AM883" s="9">
        <f t="shared" si="106"/>
        <v>-1.8271441423439818</v>
      </c>
      <c r="AN883">
        <f t="shared" si="107"/>
        <v>0</v>
      </c>
      <c r="AO883" s="6">
        <f t="shared" si="108"/>
        <v>0</v>
      </c>
      <c r="AP883" s="9">
        <f>($AL$3*AL883+$AM$3*AM883+$AN$3*AN883+$AO$3*AO883)+$K$3*VLOOKUP(K883,COND!$A$2:$C$7,2,FALSE)+$L$3*VLOOKUP(L883,COND!$A$2:$C$7,3,FALSE)</f>
        <v>-12.220751905746276</v>
      </c>
      <c r="AQ883" s="28">
        <f t="shared" si="109"/>
        <v>-1.3277331980734903</v>
      </c>
      <c r="AR883" t="str">
        <f t="shared" si="110"/>
        <v>DH</v>
      </c>
      <c r="AS883">
        <v>700</v>
      </c>
      <c r="AT883">
        <v>879</v>
      </c>
      <c r="AV883" t="str">
        <f t="shared" si="111"/>
        <v>Unlikely</v>
      </c>
      <c r="AX883" t="e">
        <f>IF(VLOOKUP($B883,'Draft List'!$D$4:$AC$2598,AX$3,FALSE)&lt;&gt;0,VLOOKUP($B883,'Draft List'!$D$4:$AC$2598,AX$3,FALSE),"")</f>
        <v>#N/A</v>
      </c>
      <c r="AY883" t="e">
        <f>IF(VLOOKUP($B883,'Draft List'!$D$4:$AC$2598,AY$3,FALSE)&lt;&gt;0,VLOOKUP($B883,'Draft List'!$D$4:$AC$2598,AY$3,FALSE),"")</f>
        <v>#N/A</v>
      </c>
      <c r="AZ883" t="e">
        <f>IF(VLOOKUP($B883,'Draft List'!$D$4:$AC$2598,AZ$3,FALSE)&lt;&gt;0,VLOOKUP($B883,'Draft List'!$D$4:$AC$2598,AZ$3,FALSE),"")</f>
        <v>#N/A</v>
      </c>
      <c r="BA883" t="e">
        <f>IF(VLOOKUP($B883,'Draft List'!$D$4:$AC$2598,BA$3,FALSE)&lt;&gt;0,VLOOKUP($B883,'Draft List'!$D$4:$AC$2598,BA$3,FALSE),"")</f>
        <v>#N/A</v>
      </c>
    </row>
    <row r="884" spans="1:53" hidden="1" x14ac:dyDescent="0.25">
      <c r="A884" t="str">
        <f t="shared" si="104"/>
        <v>RPJack Branwell23</v>
      </c>
      <c r="B884" t="e">
        <f>VLOOKUP($A884,draft_listing_batters_stats!$A$1:$B$1324,2,FALSE)</f>
        <v>#N/A</v>
      </c>
      <c r="C884" s="1" t="s">
        <v>885</v>
      </c>
      <c r="D884" s="1" t="s">
        <v>154</v>
      </c>
      <c r="E884" s="1" t="s">
        <v>1058</v>
      </c>
      <c r="F884" s="1">
        <v>23</v>
      </c>
      <c r="G884" s="1" t="s">
        <v>44</v>
      </c>
      <c r="H884" s="1" t="s">
        <v>44</v>
      </c>
      <c r="I884" s="1" t="s">
        <v>54</v>
      </c>
      <c r="J884" s="24" t="s">
        <v>54</v>
      </c>
      <c r="K884" s="1" t="s">
        <v>47</v>
      </c>
      <c r="L884" s="24" t="s">
        <v>47</v>
      </c>
      <c r="M884" s="1">
        <v>1</v>
      </c>
      <c r="N884" s="1">
        <v>1</v>
      </c>
      <c r="O884" s="1">
        <v>2</v>
      </c>
      <c r="P884" s="1">
        <v>1</v>
      </c>
      <c r="Q884" s="24">
        <v>2</v>
      </c>
      <c r="R884" s="1">
        <v>1</v>
      </c>
      <c r="S884" s="1">
        <v>3</v>
      </c>
      <c r="T884" s="1">
        <v>2</v>
      </c>
      <c r="U884" s="1">
        <v>1</v>
      </c>
      <c r="V884" s="24">
        <v>3</v>
      </c>
      <c r="W884" s="1">
        <v>9</v>
      </c>
      <c r="X884" s="1">
        <v>2</v>
      </c>
      <c r="Y884" s="24">
        <v>1</v>
      </c>
      <c r="Z884" s="1" t="s">
        <v>48</v>
      </c>
      <c r="AA884" s="1" t="s">
        <v>48</v>
      </c>
      <c r="AB884" s="1" t="s">
        <v>48</v>
      </c>
      <c r="AC884" s="1" t="s">
        <v>48</v>
      </c>
      <c r="AD884" s="1" t="s">
        <v>48</v>
      </c>
      <c r="AE884" s="1" t="s">
        <v>48</v>
      </c>
      <c r="AF884" s="1" t="s">
        <v>48</v>
      </c>
      <c r="AG884" s="24" t="s">
        <v>48</v>
      </c>
      <c r="AH884" s="1">
        <v>1</v>
      </c>
      <c r="AI884" s="1">
        <v>1</v>
      </c>
      <c r="AJ884" s="24">
        <v>1</v>
      </c>
      <c r="AK884" s="36" t="s">
        <v>50</v>
      </c>
      <c r="AL884" s="9">
        <f t="shared" si="105"/>
        <v>-1.961265515986587</v>
      </c>
      <c r="AM884" s="9">
        <f t="shared" si="106"/>
        <v>-1.8191294169320966</v>
      </c>
      <c r="AN884">
        <f t="shared" si="107"/>
        <v>0</v>
      </c>
      <c r="AO884" s="6">
        <f t="shared" si="108"/>
        <v>0</v>
      </c>
      <c r="AP884" s="9">
        <f>($AL$3*AL884+$AM$3*AM884+$AN$3*AN884+$AO$3*AO884)+$K$3*VLOOKUP(K884,COND!$A$2:$C$7,2,FALSE)+$L$3*VLOOKUP(L884,COND!$A$2:$C$7,3,FALSE)</f>
        <v>-12.225679554783822</v>
      </c>
      <c r="AQ884" s="28">
        <f t="shared" si="109"/>
        <v>-1.3284357646479905</v>
      </c>
      <c r="AR884" t="str">
        <f t="shared" si="110"/>
        <v>DH</v>
      </c>
      <c r="AS884">
        <v>700</v>
      </c>
      <c r="AT884">
        <v>880</v>
      </c>
      <c r="AV884" t="str">
        <f t="shared" si="111"/>
        <v>Unlikely</v>
      </c>
      <c r="AX884" t="e">
        <f>IF(VLOOKUP($B884,'Draft List'!$D$4:$AC$2598,AX$3,FALSE)&lt;&gt;0,VLOOKUP($B884,'Draft List'!$D$4:$AC$2598,AX$3,FALSE),"")</f>
        <v>#N/A</v>
      </c>
      <c r="AY884" t="e">
        <f>IF(VLOOKUP($B884,'Draft List'!$D$4:$AC$2598,AY$3,FALSE)&lt;&gt;0,VLOOKUP($B884,'Draft List'!$D$4:$AC$2598,AY$3,FALSE),"")</f>
        <v>#N/A</v>
      </c>
      <c r="AZ884" t="e">
        <f>IF(VLOOKUP($B884,'Draft List'!$D$4:$AC$2598,AZ$3,FALSE)&lt;&gt;0,VLOOKUP($B884,'Draft List'!$D$4:$AC$2598,AZ$3,FALSE),"")</f>
        <v>#N/A</v>
      </c>
      <c r="BA884" t="e">
        <f>IF(VLOOKUP($B884,'Draft List'!$D$4:$AC$2598,BA$3,FALSE)&lt;&gt;0,VLOOKUP($B884,'Draft List'!$D$4:$AC$2598,BA$3,FALSE),"")</f>
        <v>#N/A</v>
      </c>
    </row>
    <row r="885" spans="1:53" hidden="1" x14ac:dyDescent="0.25">
      <c r="A885" t="str">
        <f t="shared" si="104"/>
        <v>RPNeal Harris18</v>
      </c>
      <c r="B885" t="e">
        <f>VLOOKUP($A885,draft_listing_batters_stats!$A$1:$B$1324,2,FALSE)</f>
        <v>#N/A</v>
      </c>
      <c r="C885" s="1" t="s">
        <v>885</v>
      </c>
      <c r="D885" s="1" t="s">
        <v>1229</v>
      </c>
      <c r="E885" s="1" t="s">
        <v>262</v>
      </c>
      <c r="F885" s="1">
        <v>18</v>
      </c>
      <c r="G885" s="1" t="s">
        <v>58</v>
      </c>
      <c r="H885" s="1" t="s">
        <v>58</v>
      </c>
      <c r="I885" s="1" t="s">
        <v>54</v>
      </c>
      <c r="J885" s="24" t="s">
        <v>54</v>
      </c>
      <c r="K885" s="1" t="s">
        <v>46</v>
      </c>
      <c r="L885" s="24" t="s">
        <v>46</v>
      </c>
      <c r="M885" s="1">
        <v>1</v>
      </c>
      <c r="N885" s="1">
        <v>1</v>
      </c>
      <c r="O885" s="1">
        <v>1</v>
      </c>
      <c r="P885" s="1">
        <v>1</v>
      </c>
      <c r="Q885" s="24">
        <v>1</v>
      </c>
      <c r="R885" s="1">
        <v>1</v>
      </c>
      <c r="S885" s="1">
        <v>1</v>
      </c>
      <c r="T885" s="1">
        <v>4</v>
      </c>
      <c r="U885" s="1">
        <v>1</v>
      </c>
      <c r="V885" s="24">
        <v>1</v>
      </c>
      <c r="W885" s="1">
        <v>6</v>
      </c>
      <c r="X885" s="1">
        <v>6</v>
      </c>
      <c r="Y885" s="24">
        <v>1</v>
      </c>
      <c r="Z885" s="1" t="s">
        <v>48</v>
      </c>
      <c r="AA885" s="1" t="s">
        <v>48</v>
      </c>
      <c r="AB885" s="1" t="s">
        <v>48</v>
      </c>
      <c r="AC885" s="1" t="s">
        <v>48</v>
      </c>
      <c r="AD885" s="1" t="s">
        <v>48</v>
      </c>
      <c r="AE885" s="1" t="s">
        <v>48</v>
      </c>
      <c r="AF885" s="1" t="s">
        <v>48</v>
      </c>
      <c r="AG885" s="24" t="s">
        <v>48</v>
      </c>
      <c r="AH885" s="1">
        <v>1</v>
      </c>
      <c r="AI885" s="1">
        <v>1</v>
      </c>
      <c r="AJ885" s="24">
        <v>2</v>
      </c>
      <c r="AK885" s="36" t="s">
        <v>900</v>
      </c>
      <c r="AL885" s="9">
        <f t="shared" si="105"/>
        <v>-2.0843433498275723</v>
      </c>
      <c r="AM885" s="9">
        <f t="shared" si="106"/>
        <v>-1.8351588677558675</v>
      </c>
      <c r="AN885">
        <f t="shared" si="107"/>
        <v>0</v>
      </c>
      <c r="AO885" s="6">
        <f t="shared" si="108"/>
        <v>0</v>
      </c>
      <c r="AP885" s="9">
        <f>($AL$3*AL885+$AM$3*AM885+$AN$3*AN885+$AO$3*AO885)+$K$3*VLOOKUP(K885,COND!$A$2:$C$7,2,FALSE)+$L$3*VLOOKUP(L885,COND!$A$2:$C$7,3,FALSE)</f>
        <v>-12.23034074805317</v>
      </c>
      <c r="AQ885" s="28">
        <f t="shared" si="109"/>
        <v>-1.3291003409121234</v>
      </c>
      <c r="AR885" t="str">
        <f t="shared" si="110"/>
        <v>DH</v>
      </c>
      <c r="AS885">
        <v>700</v>
      </c>
      <c r="AT885">
        <v>881</v>
      </c>
      <c r="AV885" t="str">
        <f t="shared" si="111"/>
        <v>Unlikely</v>
      </c>
      <c r="AX885" t="e">
        <f>IF(VLOOKUP($B885,'Draft List'!$D$4:$AC$2598,AX$3,FALSE)&lt;&gt;0,VLOOKUP($B885,'Draft List'!$D$4:$AC$2598,AX$3,FALSE),"")</f>
        <v>#N/A</v>
      </c>
      <c r="AY885" t="e">
        <f>IF(VLOOKUP($B885,'Draft List'!$D$4:$AC$2598,AY$3,FALSE)&lt;&gt;0,VLOOKUP($B885,'Draft List'!$D$4:$AC$2598,AY$3,FALSE),"")</f>
        <v>#N/A</v>
      </c>
      <c r="AZ885" t="e">
        <f>IF(VLOOKUP($B885,'Draft List'!$D$4:$AC$2598,AZ$3,FALSE)&lt;&gt;0,VLOOKUP($B885,'Draft List'!$D$4:$AC$2598,AZ$3,FALSE),"")</f>
        <v>#N/A</v>
      </c>
      <c r="BA885" t="e">
        <f>IF(VLOOKUP($B885,'Draft List'!$D$4:$AC$2598,BA$3,FALSE)&lt;&gt;0,VLOOKUP($B885,'Draft List'!$D$4:$AC$2598,BA$3,FALSE),"")</f>
        <v>#N/A</v>
      </c>
    </row>
    <row r="886" spans="1:53" hidden="1" x14ac:dyDescent="0.25">
      <c r="A886" t="str">
        <f t="shared" si="104"/>
        <v>SPJohn Miller21</v>
      </c>
      <c r="B886" t="e">
        <f>VLOOKUP($A886,draft_listing_batters_stats!$A$1:$B$1324,2,FALSE)</f>
        <v>#N/A</v>
      </c>
      <c r="C886" s="1" t="s">
        <v>25</v>
      </c>
      <c r="D886" s="1" t="s">
        <v>213</v>
      </c>
      <c r="E886" s="1" t="s">
        <v>180</v>
      </c>
      <c r="F886" s="1">
        <v>21</v>
      </c>
      <c r="G886" s="1" t="s">
        <v>58</v>
      </c>
      <c r="H886" s="1" t="s">
        <v>58</v>
      </c>
      <c r="I886" s="1" t="s">
        <v>54</v>
      </c>
      <c r="J886" s="24" t="s">
        <v>54</v>
      </c>
      <c r="K886" s="1" t="s">
        <v>46</v>
      </c>
      <c r="L886" s="24" t="s">
        <v>46</v>
      </c>
      <c r="M886" s="1">
        <v>1</v>
      </c>
      <c r="N886" s="1">
        <v>1</v>
      </c>
      <c r="O886" s="1">
        <v>1</v>
      </c>
      <c r="P886" s="1">
        <v>1</v>
      </c>
      <c r="Q886" s="24">
        <v>1</v>
      </c>
      <c r="R886" s="1">
        <v>1</v>
      </c>
      <c r="S886" s="1">
        <v>1</v>
      </c>
      <c r="T886" s="1">
        <v>4</v>
      </c>
      <c r="U886" s="1">
        <v>1</v>
      </c>
      <c r="V886" s="24">
        <v>1</v>
      </c>
      <c r="W886" s="1">
        <v>7</v>
      </c>
      <c r="X886" s="1">
        <v>3</v>
      </c>
      <c r="Y886" s="24">
        <v>1</v>
      </c>
      <c r="Z886" s="1" t="s">
        <v>48</v>
      </c>
      <c r="AA886" s="1" t="s">
        <v>48</v>
      </c>
      <c r="AB886" s="1" t="s">
        <v>48</v>
      </c>
      <c r="AC886" s="1" t="s">
        <v>48</v>
      </c>
      <c r="AD886" s="1" t="s">
        <v>48</v>
      </c>
      <c r="AE886" s="1" t="s">
        <v>48</v>
      </c>
      <c r="AF886" s="1" t="s">
        <v>48</v>
      </c>
      <c r="AG886" s="24" t="s">
        <v>48</v>
      </c>
      <c r="AH886" s="1">
        <v>1</v>
      </c>
      <c r="AI886" s="1">
        <v>2</v>
      </c>
      <c r="AJ886" s="24">
        <v>2</v>
      </c>
      <c r="AK886" s="36" t="s">
        <v>854</v>
      </c>
      <c r="AL886" s="9">
        <f t="shared" si="105"/>
        <v>-2.0843433498275723</v>
      </c>
      <c r="AM886" s="9">
        <f t="shared" si="106"/>
        <v>-1.8351588677558675</v>
      </c>
      <c r="AN886">
        <f t="shared" si="107"/>
        <v>0</v>
      </c>
      <c r="AO886" s="6">
        <f t="shared" si="108"/>
        <v>0</v>
      </c>
      <c r="AP886" s="9">
        <f>($AL$3*AL886+$AM$3*AM886+$AN$3*AN886+$AO$3*AO886)+$K$3*VLOOKUP(K886,COND!$A$2:$C$7,2,FALSE)+$L$3*VLOOKUP(L886,COND!$A$2:$C$7,3,FALSE)</f>
        <v>-12.23034074805317</v>
      </c>
      <c r="AQ886" s="28">
        <f t="shared" si="109"/>
        <v>-1.3291003409121234</v>
      </c>
      <c r="AR886" t="str">
        <f t="shared" si="110"/>
        <v>DH</v>
      </c>
      <c r="AS886">
        <v>700</v>
      </c>
      <c r="AT886">
        <v>882</v>
      </c>
      <c r="AV886" t="str">
        <f t="shared" si="111"/>
        <v>Unlikely</v>
      </c>
      <c r="AX886" t="e">
        <f>IF(VLOOKUP($B886,'Draft List'!$D$4:$AC$2598,AX$3,FALSE)&lt;&gt;0,VLOOKUP($B886,'Draft List'!$D$4:$AC$2598,AX$3,FALSE),"")</f>
        <v>#N/A</v>
      </c>
      <c r="AY886" t="e">
        <f>IF(VLOOKUP($B886,'Draft List'!$D$4:$AC$2598,AY$3,FALSE)&lt;&gt;0,VLOOKUP($B886,'Draft List'!$D$4:$AC$2598,AY$3,FALSE),"")</f>
        <v>#N/A</v>
      </c>
      <c r="AZ886" t="e">
        <f>IF(VLOOKUP($B886,'Draft List'!$D$4:$AC$2598,AZ$3,FALSE)&lt;&gt;0,VLOOKUP($B886,'Draft List'!$D$4:$AC$2598,AZ$3,FALSE),"")</f>
        <v>#N/A</v>
      </c>
      <c r="BA886" t="e">
        <f>IF(VLOOKUP($B886,'Draft List'!$D$4:$AC$2598,BA$3,FALSE)&lt;&gt;0,VLOOKUP($B886,'Draft List'!$D$4:$AC$2598,BA$3,FALSE),"")</f>
        <v>#N/A</v>
      </c>
    </row>
    <row r="887" spans="1:53" hidden="1" x14ac:dyDescent="0.25">
      <c r="A887" t="str">
        <f t="shared" si="104"/>
        <v>RPGilberto Serrano22</v>
      </c>
      <c r="B887" t="e">
        <f>VLOOKUP($A887,draft_listing_batters_stats!$A$1:$B$1324,2,FALSE)</f>
        <v>#N/A</v>
      </c>
      <c r="C887" s="1" t="s">
        <v>885</v>
      </c>
      <c r="D887" s="1" t="s">
        <v>1641</v>
      </c>
      <c r="E887" s="1" t="s">
        <v>1640</v>
      </c>
      <c r="F887" s="1">
        <v>22</v>
      </c>
      <c r="G887" s="1" t="s">
        <v>44</v>
      </c>
      <c r="H887" s="1" t="s">
        <v>44</v>
      </c>
      <c r="I887" s="1" t="s">
        <v>54</v>
      </c>
      <c r="J887" s="24" t="s">
        <v>54</v>
      </c>
      <c r="K887" s="1" t="s">
        <v>46</v>
      </c>
      <c r="L887" s="24" t="s">
        <v>46</v>
      </c>
      <c r="M887" s="1">
        <v>1</v>
      </c>
      <c r="N887" s="1">
        <v>3</v>
      </c>
      <c r="O887" s="1">
        <v>1</v>
      </c>
      <c r="P887" s="1">
        <v>1</v>
      </c>
      <c r="Q887" s="24">
        <v>2</v>
      </c>
      <c r="R887" s="1">
        <v>1</v>
      </c>
      <c r="S887" s="1">
        <v>5</v>
      </c>
      <c r="T887" s="1">
        <v>1</v>
      </c>
      <c r="U887" s="1">
        <v>1</v>
      </c>
      <c r="V887" s="24">
        <v>2</v>
      </c>
      <c r="W887" s="1">
        <v>7</v>
      </c>
      <c r="X887" s="1">
        <v>3</v>
      </c>
      <c r="Y887" s="24">
        <v>1</v>
      </c>
      <c r="Z887" s="1" t="s">
        <v>48</v>
      </c>
      <c r="AA887" s="1" t="s">
        <v>48</v>
      </c>
      <c r="AB887" s="1" t="s">
        <v>48</v>
      </c>
      <c r="AC887" s="1" t="s">
        <v>48</v>
      </c>
      <c r="AD887" s="1" t="s">
        <v>48</v>
      </c>
      <c r="AE887" s="1" t="s">
        <v>48</v>
      </c>
      <c r="AF887" s="1" t="s">
        <v>48</v>
      </c>
      <c r="AG887" s="24" t="s">
        <v>48</v>
      </c>
      <c r="AH887" s="1">
        <v>1</v>
      </c>
      <c r="AI887" s="1">
        <v>1</v>
      </c>
      <c r="AJ887" s="24">
        <v>1</v>
      </c>
      <c r="AK887" s="36" t="s">
        <v>839</v>
      </c>
      <c r="AL887" s="9">
        <f t="shared" si="105"/>
        <v>-1.9422072507730814</v>
      </c>
      <c r="AM887" s="9">
        <f t="shared" si="106"/>
        <v>-1.8400874915356746</v>
      </c>
      <c r="AN887">
        <f t="shared" si="107"/>
        <v>0</v>
      </c>
      <c r="AO887" s="6">
        <f t="shared" si="108"/>
        <v>0</v>
      </c>
      <c r="AP887" s="9">
        <f>($AL$3*AL887+$AM$3*AM887+$AN$3*AN887+$AO$3*AO887)+$K$3*VLOOKUP(K887,COND!$A$2:$C$7,2,FALSE)+$L$3*VLOOKUP(L887,COND!$A$2:$C$7,3,FALSE)</f>
        <v>-12.275270623505403</v>
      </c>
      <c r="AQ887" s="28">
        <f t="shared" si="109"/>
        <v>-1.3355062818483956</v>
      </c>
      <c r="AR887" t="str">
        <f t="shared" si="110"/>
        <v>DH</v>
      </c>
      <c r="AS887">
        <v>700</v>
      </c>
      <c r="AT887">
        <v>883</v>
      </c>
      <c r="AV887" t="str">
        <f t="shared" si="111"/>
        <v>Unlikely</v>
      </c>
      <c r="AX887" t="e">
        <f>IF(VLOOKUP($B887,'Draft List'!$D$4:$AC$2598,AX$3,FALSE)&lt;&gt;0,VLOOKUP($B887,'Draft List'!$D$4:$AC$2598,AX$3,FALSE),"")</f>
        <v>#N/A</v>
      </c>
      <c r="AY887" t="e">
        <f>IF(VLOOKUP($B887,'Draft List'!$D$4:$AC$2598,AY$3,FALSE)&lt;&gt;0,VLOOKUP($B887,'Draft List'!$D$4:$AC$2598,AY$3,FALSE),"")</f>
        <v>#N/A</v>
      </c>
      <c r="AZ887" t="e">
        <f>IF(VLOOKUP($B887,'Draft List'!$D$4:$AC$2598,AZ$3,FALSE)&lt;&gt;0,VLOOKUP($B887,'Draft List'!$D$4:$AC$2598,AZ$3,FALSE),"")</f>
        <v>#N/A</v>
      </c>
      <c r="BA887" t="e">
        <f>IF(VLOOKUP($B887,'Draft List'!$D$4:$AC$2598,BA$3,FALSE)&lt;&gt;0,VLOOKUP($B887,'Draft List'!$D$4:$AC$2598,BA$3,FALSE),"")</f>
        <v>#N/A</v>
      </c>
    </row>
    <row r="888" spans="1:53" hidden="1" x14ac:dyDescent="0.25">
      <c r="A888" t="str">
        <f t="shared" si="104"/>
        <v>RPRay Lane18</v>
      </c>
      <c r="B888" t="e">
        <f>VLOOKUP($A888,draft_listing_batters_stats!$A$1:$B$1324,2,FALSE)</f>
        <v>#N/A</v>
      </c>
      <c r="C888" s="1" t="s">
        <v>885</v>
      </c>
      <c r="D888" s="1" t="s">
        <v>439</v>
      </c>
      <c r="E888" s="1" t="s">
        <v>1350</v>
      </c>
      <c r="F888" s="1">
        <v>18</v>
      </c>
      <c r="G888" s="1" t="s">
        <v>58</v>
      </c>
      <c r="H888" s="1" t="s">
        <v>58</v>
      </c>
      <c r="I888" s="1" t="s">
        <v>54</v>
      </c>
      <c r="J888" s="24" t="s">
        <v>54</v>
      </c>
      <c r="K888" s="1" t="s">
        <v>46</v>
      </c>
      <c r="L888" s="24" t="s">
        <v>46</v>
      </c>
      <c r="M888" s="1">
        <v>1</v>
      </c>
      <c r="N888" s="1">
        <v>1</v>
      </c>
      <c r="O888" s="1">
        <v>2</v>
      </c>
      <c r="P888" s="1">
        <v>1</v>
      </c>
      <c r="Q888" s="24">
        <v>1</v>
      </c>
      <c r="R888" s="1">
        <v>1</v>
      </c>
      <c r="S888" s="1">
        <v>1</v>
      </c>
      <c r="T888" s="1">
        <v>2</v>
      </c>
      <c r="U888" s="1">
        <v>1</v>
      </c>
      <c r="V888" s="24">
        <v>5</v>
      </c>
      <c r="W888" s="1">
        <v>6</v>
      </c>
      <c r="X888" s="1">
        <v>1</v>
      </c>
      <c r="Y888" s="24">
        <v>1</v>
      </c>
      <c r="Z888" s="1" t="s">
        <v>48</v>
      </c>
      <c r="AA888" s="1" t="s">
        <v>48</v>
      </c>
      <c r="AB888" s="1" t="s">
        <v>48</v>
      </c>
      <c r="AC888" s="1" t="s">
        <v>48</v>
      </c>
      <c r="AD888" s="1" t="s">
        <v>48</v>
      </c>
      <c r="AE888" s="1" t="s">
        <v>48</v>
      </c>
      <c r="AF888" s="1" t="s">
        <v>48</v>
      </c>
      <c r="AG888" s="24" t="s">
        <v>48</v>
      </c>
      <c r="AH888" s="1">
        <v>1</v>
      </c>
      <c r="AI888" s="1">
        <v>1</v>
      </c>
      <c r="AJ888" s="24">
        <v>1</v>
      </c>
      <c r="AK888" s="36" t="s">
        <v>826</v>
      </c>
      <c r="AL888" s="9">
        <f t="shared" si="105"/>
        <v>-2.0012818558036707</v>
      </c>
      <c r="AM888" s="9">
        <f t="shared" si="106"/>
        <v>-1.841216496535337</v>
      </c>
      <c r="AN888">
        <f t="shared" si="107"/>
        <v>0</v>
      </c>
      <c r="AO888" s="6">
        <f t="shared" si="108"/>
        <v>0</v>
      </c>
      <c r="AP888" s="9">
        <f>($AL$3*AL888+$AM$3*AM888+$AN$3*AN888+$AO$3*AO888)+$K$3*VLOOKUP(K888,COND!$A$2:$C$7,2,FALSE)+$L$3*VLOOKUP(L888,COND!$A$2:$C$7,3,FALSE)</f>
        <v>-12.294726144004414</v>
      </c>
      <c r="AQ888" s="28">
        <f t="shared" si="109"/>
        <v>-1.3382801803724103</v>
      </c>
      <c r="AR888" t="str">
        <f t="shared" si="110"/>
        <v>DH</v>
      </c>
      <c r="AS888">
        <v>700</v>
      </c>
      <c r="AT888">
        <v>884</v>
      </c>
      <c r="AV888" t="str">
        <f t="shared" si="111"/>
        <v>Unlikely</v>
      </c>
      <c r="AX888" t="e">
        <f>IF(VLOOKUP($B888,'Draft List'!$D$4:$AC$2598,AX$3,FALSE)&lt;&gt;0,VLOOKUP($B888,'Draft List'!$D$4:$AC$2598,AX$3,FALSE),"")</f>
        <v>#N/A</v>
      </c>
      <c r="AY888" t="e">
        <f>IF(VLOOKUP($B888,'Draft List'!$D$4:$AC$2598,AY$3,FALSE)&lt;&gt;0,VLOOKUP($B888,'Draft List'!$D$4:$AC$2598,AY$3,FALSE),"")</f>
        <v>#N/A</v>
      </c>
      <c r="AZ888" t="e">
        <f>IF(VLOOKUP($B888,'Draft List'!$D$4:$AC$2598,AZ$3,FALSE)&lt;&gt;0,VLOOKUP($B888,'Draft List'!$D$4:$AC$2598,AZ$3,FALSE),"")</f>
        <v>#N/A</v>
      </c>
      <c r="BA888" t="e">
        <f>IF(VLOOKUP($B888,'Draft List'!$D$4:$AC$2598,BA$3,FALSE)&lt;&gt;0,VLOOKUP($B888,'Draft List'!$D$4:$AC$2598,BA$3,FALSE),"")</f>
        <v>#N/A</v>
      </c>
    </row>
    <row r="889" spans="1:53" hidden="1" x14ac:dyDescent="0.25">
      <c r="A889" t="str">
        <f t="shared" si="104"/>
        <v>CLKeiji Honda21</v>
      </c>
      <c r="B889" t="e">
        <f>VLOOKUP($A889,draft_listing_batters_stats!$A$1:$B$1324,2,FALSE)</f>
        <v>#N/A</v>
      </c>
      <c r="C889" s="1" t="s">
        <v>53</v>
      </c>
      <c r="D889" s="1" t="s">
        <v>879</v>
      </c>
      <c r="E889" s="1" t="s">
        <v>806</v>
      </c>
      <c r="F889" s="1">
        <v>21</v>
      </c>
      <c r="G889" s="1" t="s">
        <v>44</v>
      </c>
      <c r="H889" s="1" t="s">
        <v>44</v>
      </c>
      <c r="I889" s="1" t="s">
        <v>54</v>
      </c>
      <c r="J889" s="24" t="s">
        <v>45</v>
      </c>
      <c r="K889" s="1" t="s">
        <v>46</v>
      </c>
      <c r="L889" s="24" t="s">
        <v>46</v>
      </c>
      <c r="M889" s="1">
        <v>1</v>
      </c>
      <c r="N889" s="1">
        <v>2</v>
      </c>
      <c r="O889" s="1">
        <v>1</v>
      </c>
      <c r="P889" s="1">
        <v>1</v>
      </c>
      <c r="Q889" s="24">
        <v>1</v>
      </c>
      <c r="R889" s="1">
        <v>1</v>
      </c>
      <c r="S889" s="1">
        <v>4</v>
      </c>
      <c r="T889" s="1">
        <v>1</v>
      </c>
      <c r="U889" s="1">
        <v>2</v>
      </c>
      <c r="V889" s="24">
        <v>1</v>
      </c>
      <c r="W889" s="1">
        <v>4</v>
      </c>
      <c r="X889" s="1">
        <v>2</v>
      </c>
      <c r="Y889" s="24">
        <v>1</v>
      </c>
      <c r="Z889" s="1" t="s">
        <v>48</v>
      </c>
      <c r="AA889" s="1" t="s">
        <v>48</v>
      </c>
      <c r="AB889" s="1" t="s">
        <v>48</v>
      </c>
      <c r="AC889" s="1" t="s">
        <v>48</v>
      </c>
      <c r="AD889" s="1" t="s">
        <v>48</v>
      </c>
      <c r="AE889" s="1" t="s">
        <v>48</v>
      </c>
      <c r="AF889" s="1" t="s">
        <v>48</v>
      </c>
      <c r="AG889" s="24" t="s">
        <v>48</v>
      </c>
      <c r="AH889" s="1">
        <v>1</v>
      </c>
      <c r="AI889" s="1">
        <v>1</v>
      </c>
      <c r="AJ889" s="24">
        <v>1</v>
      </c>
      <c r="AK889" s="36" t="s">
        <v>880</v>
      </c>
      <c r="AL889" s="9">
        <f t="shared" si="105"/>
        <v>-2.0332834702088682</v>
      </c>
      <c r="AM889" s="9">
        <f t="shared" si="106"/>
        <v>-1.8414541609618804</v>
      </c>
      <c r="AN889">
        <f t="shared" si="107"/>
        <v>0</v>
      </c>
      <c r="AO889" s="6">
        <f t="shared" si="108"/>
        <v>0</v>
      </c>
      <c r="AP889" s="9">
        <f>($AL$3*AL889+$AM$3*AM889+$AN$3*AN889+$AO$3*AO889)+$K$3*VLOOKUP(K889,COND!$A$2:$C$7,2,FALSE)+$L$3*VLOOKUP(L889,COND!$A$2:$C$7,3,FALSE)</f>
        <v>-12.300778278563449</v>
      </c>
      <c r="AQ889" s="28">
        <f t="shared" si="109"/>
        <v>-1.3391430720704913</v>
      </c>
      <c r="AR889" t="str">
        <f t="shared" si="110"/>
        <v>DH</v>
      </c>
      <c r="AS889">
        <v>700</v>
      </c>
      <c r="AT889">
        <v>885</v>
      </c>
      <c r="AV889" t="str">
        <f t="shared" si="111"/>
        <v>Unlikely</v>
      </c>
      <c r="AX889" t="e">
        <f>IF(VLOOKUP($B889,'Draft List'!$D$4:$AC$2598,AX$3,FALSE)&lt;&gt;0,VLOOKUP($B889,'Draft List'!$D$4:$AC$2598,AX$3,FALSE),"")</f>
        <v>#N/A</v>
      </c>
      <c r="AY889" t="e">
        <f>IF(VLOOKUP($B889,'Draft List'!$D$4:$AC$2598,AY$3,FALSE)&lt;&gt;0,VLOOKUP($B889,'Draft List'!$D$4:$AC$2598,AY$3,FALSE),"")</f>
        <v>#N/A</v>
      </c>
      <c r="AZ889" t="e">
        <f>IF(VLOOKUP($B889,'Draft List'!$D$4:$AC$2598,AZ$3,FALSE)&lt;&gt;0,VLOOKUP($B889,'Draft List'!$D$4:$AC$2598,AZ$3,FALSE),"")</f>
        <v>#N/A</v>
      </c>
      <c r="BA889" t="e">
        <f>IF(VLOOKUP($B889,'Draft List'!$D$4:$AC$2598,BA$3,FALSE)&lt;&gt;0,VLOOKUP($B889,'Draft List'!$D$4:$AC$2598,BA$3,FALSE),"")</f>
        <v>#N/A</v>
      </c>
    </row>
    <row r="890" spans="1:53" hidden="1" x14ac:dyDescent="0.25">
      <c r="A890" t="str">
        <f t="shared" si="104"/>
        <v>CLRalph Scrymscoure18</v>
      </c>
      <c r="B890" t="e">
        <f>VLOOKUP($A890,draft_listing_batters_stats!$A$1:$B$1324,2,FALSE)</f>
        <v>#N/A</v>
      </c>
      <c r="C890" s="1" t="s">
        <v>53</v>
      </c>
      <c r="D890" s="1" t="s">
        <v>147</v>
      </c>
      <c r="E890" s="1" t="s">
        <v>1637</v>
      </c>
      <c r="F890" s="1">
        <v>18</v>
      </c>
      <c r="G890" s="1" t="s">
        <v>58</v>
      </c>
      <c r="H890" s="1" t="s">
        <v>58</v>
      </c>
      <c r="I890" s="1" t="s">
        <v>54</v>
      </c>
      <c r="J890" s="24" t="s">
        <v>54</v>
      </c>
      <c r="K890" s="1" t="s">
        <v>46</v>
      </c>
      <c r="L890" s="24" t="s">
        <v>46</v>
      </c>
      <c r="M890" s="1">
        <v>1</v>
      </c>
      <c r="N890" s="1">
        <v>1</v>
      </c>
      <c r="O890" s="1">
        <v>1</v>
      </c>
      <c r="P890" s="1">
        <v>1</v>
      </c>
      <c r="Q890" s="24">
        <v>1</v>
      </c>
      <c r="R890" s="1">
        <v>1</v>
      </c>
      <c r="S890" s="1">
        <v>1</v>
      </c>
      <c r="T890" s="1">
        <v>2</v>
      </c>
      <c r="U890" s="1">
        <v>1</v>
      </c>
      <c r="V890" s="24">
        <v>5</v>
      </c>
      <c r="W890" s="1">
        <v>6</v>
      </c>
      <c r="X890" s="1">
        <v>2</v>
      </c>
      <c r="Y890" s="24">
        <v>2</v>
      </c>
      <c r="Z890" s="1" t="s">
        <v>48</v>
      </c>
      <c r="AA890" s="1" t="s">
        <v>48</v>
      </c>
      <c r="AB890" s="1" t="s">
        <v>48</v>
      </c>
      <c r="AC890" s="1" t="s">
        <v>48</v>
      </c>
      <c r="AD890" s="1" t="s">
        <v>48</v>
      </c>
      <c r="AE890" s="1" t="s">
        <v>48</v>
      </c>
      <c r="AF890" s="1" t="s">
        <v>48</v>
      </c>
      <c r="AG890" s="24" t="s">
        <v>48</v>
      </c>
      <c r="AH890" s="1">
        <v>1</v>
      </c>
      <c r="AI890" s="1">
        <v>1</v>
      </c>
      <c r="AJ890" s="24">
        <v>1</v>
      </c>
      <c r="AK890" s="36" t="s">
        <v>900</v>
      </c>
      <c r="AL890" s="9">
        <f t="shared" si="105"/>
        <v>-2.0843433498275723</v>
      </c>
      <c r="AM890" s="9">
        <f t="shared" si="106"/>
        <v>-1.841216496535337</v>
      </c>
      <c r="AN890">
        <f t="shared" si="107"/>
        <v>0</v>
      </c>
      <c r="AO890" s="6">
        <f t="shared" si="108"/>
        <v>0</v>
      </c>
      <c r="AP890" s="9">
        <f>($AL$3*AL890+$AM$3*AM890+$AN$3*AN890+$AO$3*AO890)+$K$3*VLOOKUP(K890,COND!$A$2:$C$7,2,FALSE)+$L$3*VLOOKUP(L890,COND!$A$2:$C$7,3,FALSE)</f>
        <v>-12.303032293406805</v>
      </c>
      <c r="AQ890" s="28">
        <f t="shared" si="109"/>
        <v>-1.3394644414446701</v>
      </c>
      <c r="AR890" t="str">
        <f t="shared" si="110"/>
        <v>DH</v>
      </c>
      <c r="AS890">
        <v>700</v>
      </c>
      <c r="AT890">
        <v>886</v>
      </c>
      <c r="AV890" t="str">
        <f t="shared" si="111"/>
        <v>Unlikely</v>
      </c>
      <c r="AX890" t="e">
        <f>IF(VLOOKUP($B890,'Draft List'!$D$4:$AC$2598,AX$3,FALSE)&lt;&gt;0,VLOOKUP($B890,'Draft List'!$D$4:$AC$2598,AX$3,FALSE),"")</f>
        <v>#N/A</v>
      </c>
      <c r="AY890" t="e">
        <f>IF(VLOOKUP($B890,'Draft List'!$D$4:$AC$2598,AY$3,FALSE)&lt;&gt;0,VLOOKUP($B890,'Draft List'!$D$4:$AC$2598,AY$3,FALSE),"")</f>
        <v>#N/A</v>
      </c>
      <c r="AZ890" t="e">
        <f>IF(VLOOKUP($B890,'Draft List'!$D$4:$AC$2598,AZ$3,FALSE)&lt;&gt;0,VLOOKUP($B890,'Draft List'!$D$4:$AC$2598,AZ$3,FALSE),"")</f>
        <v>#N/A</v>
      </c>
      <c r="BA890" t="e">
        <f>IF(VLOOKUP($B890,'Draft List'!$D$4:$AC$2598,BA$3,FALSE)&lt;&gt;0,VLOOKUP($B890,'Draft List'!$D$4:$AC$2598,BA$3,FALSE),"")</f>
        <v>#N/A</v>
      </c>
    </row>
    <row r="891" spans="1:53" hidden="1" x14ac:dyDescent="0.25">
      <c r="A891" t="str">
        <f t="shared" si="104"/>
        <v>RPSteve Bennett23</v>
      </c>
      <c r="B891" t="e">
        <f>VLOOKUP($A891,draft_listing_batters_stats!$A$1:$B$1324,2,FALSE)</f>
        <v>#N/A</v>
      </c>
      <c r="C891" s="1" t="s">
        <v>885</v>
      </c>
      <c r="D891" s="1" t="s">
        <v>151</v>
      </c>
      <c r="E891" s="1" t="s">
        <v>1035</v>
      </c>
      <c r="F891" s="1">
        <v>23</v>
      </c>
      <c r="G891" s="1" t="s">
        <v>58</v>
      </c>
      <c r="H891" s="1" t="s">
        <v>58</v>
      </c>
      <c r="I891" s="1" t="s">
        <v>54</v>
      </c>
      <c r="J891" s="24" t="s">
        <v>54</v>
      </c>
      <c r="K891" s="1" t="s">
        <v>47</v>
      </c>
      <c r="L891" s="24" t="s">
        <v>46</v>
      </c>
      <c r="M891" s="1">
        <v>1</v>
      </c>
      <c r="N891" s="1">
        <v>1</v>
      </c>
      <c r="O891" s="1">
        <v>2</v>
      </c>
      <c r="P891" s="1">
        <v>1</v>
      </c>
      <c r="Q891" s="24">
        <v>1</v>
      </c>
      <c r="R891" s="1">
        <v>1</v>
      </c>
      <c r="S891" s="1">
        <v>1</v>
      </c>
      <c r="T891" s="1">
        <v>4</v>
      </c>
      <c r="U891" s="1">
        <v>1</v>
      </c>
      <c r="V891" s="24">
        <v>1</v>
      </c>
      <c r="W891" s="1">
        <v>6</v>
      </c>
      <c r="X891" s="1">
        <v>10</v>
      </c>
      <c r="Y891" s="24">
        <v>1</v>
      </c>
      <c r="Z891" s="1" t="s">
        <v>48</v>
      </c>
      <c r="AA891" s="1" t="s">
        <v>48</v>
      </c>
      <c r="AB891" s="1" t="s">
        <v>48</v>
      </c>
      <c r="AC891" s="1" t="s">
        <v>48</v>
      </c>
      <c r="AD891" s="1" t="s">
        <v>48</v>
      </c>
      <c r="AE891" s="1" t="s">
        <v>48</v>
      </c>
      <c r="AF891" s="1" t="s">
        <v>48</v>
      </c>
      <c r="AG891" s="24" t="s">
        <v>48</v>
      </c>
      <c r="AH891" s="1">
        <v>1</v>
      </c>
      <c r="AI891" s="1">
        <v>1</v>
      </c>
      <c r="AJ891" s="24">
        <v>2</v>
      </c>
      <c r="AK891" s="36" t="s">
        <v>826</v>
      </c>
      <c r="AL891" s="9">
        <f t="shared" si="105"/>
        <v>-2.0012818558036707</v>
      </c>
      <c r="AM891" s="9">
        <f t="shared" si="106"/>
        <v>-1.8351588677558675</v>
      </c>
      <c r="AN891">
        <f t="shared" si="107"/>
        <v>0</v>
      </c>
      <c r="AO891" s="6">
        <f t="shared" si="108"/>
        <v>0</v>
      </c>
      <c r="AP891" s="9">
        <f>($AL$3*AL891+$AM$3*AM891+$AN$3*AN891+$AO$3*AO891)+$K$3*VLOOKUP(K891,COND!$A$2:$C$7,2,FALSE)+$L$3*VLOOKUP(L891,COND!$A$2:$C$7,3,FALSE)</f>
        <v>-12.322034598650781</v>
      </c>
      <c r="AQ891" s="28">
        <f t="shared" si="109"/>
        <v>-1.3421737221586874</v>
      </c>
      <c r="AR891" t="str">
        <f t="shared" si="110"/>
        <v>DH</v>
      </c>
      <c r="AS891">
        <v>700</v>
      </c>
      <c r="AT891">
        <v>887</v>
      </c>
      <c r="AV891" t="str">
        <f t="shared" si="111"/>
        <v>Unlikely</v>
      </c>
      <c r="AX891" t="e">
        <f>IF(VLOOKUP($B891,'Draft List'!$D$4:$AC$2598,AX$3,FALSE)&lt;&gt;0,VLOOKUP($B891,'Draft List'!$D$4:$AC$2598,AX$3,FALSE),"")</f>
        <v>#N/A</v>
      </c>
      <c r="AY891" t="e">
        <f>IF(VLOOKUP($B891,'Draft List'!$D$4:$AC$2598,AY$3,FALSE)&lt;&gt;0,VLOOKUP($B891,'Draft List'!$D$4:$AC$2598,AY$3,FALSE),"")</f>
        <v>#N/A</v>
      </c>
      <c r="AZ891" t="e">
        <f>IF(VLOOKUP($B891,'Draft List'!$D$4:$AC$2598,AZ$3,FALSE)&lt;&gt;0,VLOOKUP($B891,'Draft List'!$D$4:$AC$2598,AZ$3,FALSE),"")</f>
        <v>#N/A</v>
      </c>
      <c r="BA891" t="e">
        <f>IF(VLOOKUP($B891,'Draft List'!$D$4:$AC$2598,BA$3,FALSE)&lt;&gt;0,VLOOKUP($B891,'Draft List'!$D$4:$AC$2598,BA$3,FALSE),"")</f>
        <v>#N/A</v>
      </c>
    </row>
    <row r="892" spans="1:53" hidden="1" x14ac:dyDescent="0.25">
      <c r="A892" t="str">
        <f t="shared" si="104"/>
        <v>RPKyoichi Minobe24</v>
      </c>
      <c r="B892" t="e">
        <f>VLOOKUP($A892,draft_listing_batters_stats!$A$1:$B$1324,2,FALSE)</f>
        <v>#N/A</v>
      </c>
      <c r="C892" s="1" t="s">
        <v>885</v>
      </c>
      <c r="D892" s="1" t="s">
        <v>809</v>
      </c>
      <c r="E892" s="1" t="s">
        <v>1449</v>
      </c>
      <c r="F892" s="1">
        <v>24</v>
      </c>
      <c r="G892" s="1" t="s">
        <v>58</v>
      </c>
      <c r="H892" s="1" t="s">
        <v>58</v>
      </c>
      <c r="I892" s="1" t="s">
        <v>54</v>
      </c>
      <c r="J892" s="24" t="s">
        <v>54</v>
      </c>
      <c r="K892" s="1" t="s">
        <v>51</v>
      </c>
      <c r="L892" s="24" t="s">
        <v>46</v>
      </c>
      <c r="M892" s="1">
        <v>1</v>
      </c>
      <c r="N892" s="1">
        <v>3</v>
      </c>
      <c r="O892" s="1">
        <v>1</v>
      </c>
      <c r="P892" s="1">
        <v>1</v>
      </c>
      <c r="Q892" s="24">
        <v>1</v>
      </c>
      <c r="R892" s="1">
        <v>1</v>
      </c>
      <c r="S892" s="1">
        <v>3</v>
      </c>
      <c r="T892" s="1">
        <v>1</v>
      </c>
      <c r="U892" s="1">
        <v>2</v>
      </c>
      <c r="V892" s="24">
        <v>2</v>
      </c>
      <c r="W892" s="1">
        <v>6</v>
      </c>
      <c r="X892" s="1">
        <v>2</v>
      </c>
      <c r="Y892" s="24">
        <v>1</v>
      </c>
      <c r="Z892" s="1" t="s">
        <v>48</v>
      </c>
      <c r="AA892" s="1" t="s">
        <v>48</v>
      </c>
      <c r="AB892" s="1" t="s">
        <v>48</v>
      </c>
      <c r="AC892" s="1" t="s">
        <v>48</v>
      </c>
      <c r="AD892" s="1" t="s">
        <v>48</v>
      </c>
      <c r="AE892" s="1" t="s">
        <v>48</v>
      </c>
      <c r="AF892" s="1" t="s">
        <v>48</v>
      </c>
      <c r="AG892" s="24" t="s">
        <v>48</v>
      </c>
      <c r="AH892" s="1">
        <v>3</v>
      </c>
      <c r="AI892" s="1">
        <v>3</v>
      </c>
      <c r="AJ892" s="24">
        <v>4</v>
      </c>
      <c r="AK892" s="36" t="s">
        <v>50</v>
      </c>
      <c r="AL892" s="9">
        <f t="shared" si="105"/>
        <v>-1.9822235905901651</v>
      </c>
      <c r="AM892" s="9">
        <f t="shared" si="106"/>
        <v>-1.8524977007635004</v>
      </c>
      <c r="AN892">
        <f t="shared" si="107"/>
        <v>0</v>
      </c>
      <c r="AO892" s="6">
        <f t="shared" si="108"/>
        <v>0</v>
      </c>
      <c r="AP892" s="9">
        <f>($AL$3*AL892+$AM$3*AM892+$AN$3*AN892+$AO$3*AO892)+$K$3*VLOOKUP(K892,COND!$A$2:$C$7,2,FALSE)+$L$3*VLOOKUP(L892,COND!$A$2:$C$7,3,FALSE)</f>
        <v>-12.328194768221024</v>
      </c>
      <c r="AQ892" s="28">
        <f t="shared" si="109"/>
        <v>-1.3430520171022458</v>
      </c>
      <c r="AR892" t="str">
        <f t="shared" si="110"/>
        <v>DH</v>
      </c>
      <c r="AS892">
        <v>700</v>
      </c>
      <c r="AT892">
        <v>888</v>
      </c>
      <c r="AV892" t="str">
        <f t="shared" si="111"/>
        <v>Unlikely</v>
      </c>
      <c r="AX892" t="e">
        <f>IF(VLOOKUP($B892,'Draft List'!$D$4:$AC$2598,AX$3,FALSE)&lt;&gt;0,VLOOKUP($B892,'Draft List'!$D$4:$AC$2598,AX$3,FALSE),"")</f>
        <v>#N/A</v>
      </c>
      <c r="AY892" t="e">
        <f>IF(VLOOKUP($B892,'Draft List'!$D$4:$AC$2598,AY$3,FALSE)&lt;&gt;0,VLOOKUP($B892,'Draft List'!$D$4:$AC$2598,AY$3,FALSE),"")</f>
        <v>#N/A</v>
      </c>
      <c r="AZ892" t="e">
        <f>IF(VLOOKUP($B892,'Draft List'!$D$4:$AC$2598,AZ$3,FALSE)&lt;&gt;0,VLOOKUP($B892,'Draft List'!$D$4:$AC$2598,AZ$3,FALSE),"")</f>
        <v>#N/A</v>
      </c>
      <c r="BA892" t="e">
        <f>IF(VLOOKUP($B892,'Draft List'!$D$4:$AC$2598,BA$3,FALSE)&lt;&gt;0,VLOOKUP($B892,'Draft List'!$D$4:$AC$2598,BA$3,FALSE),"")</f>
        <v>#N/A</v>
      </c>
    </row>
    <row r="893" spans="1:53" hidden="1" x14ac:dyDescent="0.25">
      <c r="A893" t="str">
        <f t="shared" si="104"/>
        <v>SPJuan Rivera21</v>
      </c>
      <c r="B893" t="e">
        <f>VLOOKUP($A893,draft_listing_batters_stats!$A$1:$B$1324,2,FALSE)</f>
        <v>#N/A</v>
      </c>
      <c r="C893" s="1" t="s">
        <v>25</v>
      </c>
      <c r="D893" s="1" t="s">
        <v>140</v>
      </c>
      <c r="E893" s="1" t="s">
        <v>274</v>
      </c>
      <c r="F893" s="1">
        <v>21</v>
      </c>
      <c r="G893" s="1" t="s">
        <v>58</v>
      </c>
      <c r="H893" s="1" t="s">
        <v>44</v>
      </c>
      <c r="I893" s="1" t="s">
        <v>54</v>
      </c>
      <c r="J893" s="24" t="s">
        <v>54</v>
      </c>
      <c r="K893" s="1" t="s">
        <v>47</v>
      </c>
      <c r="L893" s="24" t="s">
        <v>47</v>
      </c>
      <c r="M893" s="1">
        <v>1</v>
      </c>
      <c r="N893" s="1">
        <v>1</v>
      </c>
      <c r="O893" s="1">
        <v>2</v>
      </c>
      <c r="P893" s="1">
        <v>2</v>
      </c>
      <c r="Q893" s="24">
        <v>1</v>
      </c>
      <c r="R893" s="1">
        <v>1</v>
      </c>
      <c r="S893" s="1">
        <v>1</v>
      </c>
      <c r="T893" s="1">
        <v>3</v>
      </c>
      <c r="U893" s="1">
        <v>2</v>
      </c>
      <c r="V893" s="24">
        <v>1</v>
      </c>
      <c r="W893" s="1">
        <v>10</v>
      </c>
      <c r="X893" s="1">
        <v>2</v>
      </c>
      <c r="Y893" s="24">
        <v>1</v>
      </c>
      <c r="Z893" s="1" t="s">
        <v>48</v>
      </c>
      <c r="AA893" s="1" t="s">
        <v>48</v>
      </c>
      <c r="AB893" s="1" t="s">
        <v>48</v>
      </c>
      <c r="AC893" s="1" t="s">
        <v>48</v>
      </c>
      <c r="AD893" s="1" t="s">
        <v>48</v>
      </c>
      <c r="AE893" s="1" t="s">
        <v>48</v>
      </c>
      <c r="AF893" s="1" t="s">
        <v>48</v>
      </c>
      <c r="AG893" s="24" t="s">
        <v>48</v>
      </c>
      <c r="AH893" s="1">
        <v>3</v>
      </c>
      <c r="AI893" s="1">
        <v>3</v>
      </c>
      <c r="AJ893" s="24">
        <v>2</v>
      </c>
      <c r="AK893" s="36" t="s">
        <v>839</v>
      </c>
      <c r="AL893" s="9">
        <f t="shared" si="105"/>
        <v>-1.9115723057940897</v>
      </c>
      <c r="AM893" s="9">
        <f t="shared" si="106"/>
        <v>-1.828510811770188</v>
      </c>
      <c r="AN893">
        <f t="shared" si="107"/>
        <v>0</v>
      </c>
      <c r="AO893" s="6">
        <f t="shared" si="108"/>
        <v>0</v>
      </c>
      <c r="AP893" s="9">
        <f>($AL$3*AL893+$AM$3*AM893+$AN$3*AN893+$AO$3*AO893)+$K$3*VLOOKUP(K893,COND!$A$2:$C$7,2,FALSE)+$L$3*VLOOKUP(L893,COND!$A$2:$C$7,3,FALSE)</f>
        <v>-12.333286971821662</v>
      </c>
      <c r="AQ893" s="28">
        <f t="shared" si="109"/>
        <v>-1.343778045277771</v>
      </c>
      <c r="AR893" t="str">
        <f t="shared" si="110"/>
        <v>DH</v>
      </c>
      <c r="AS893">
        <v>700</v>
      </c>
      <c r="AT893">
        <v>889</v>
      </c>
      <c r="AV893" t="str">
        <f t="shared" si="111"/>
        <v>Unlikely</v>
      </c>
      <c r="AX893" t="e">
        <f>IF(VLOOKUP($B893,'Draft List'!$D$4:$AC$2598,AX$3,FALSE)&lt;&gt;0,VLOOKUP($B893,'Draft List'!$D$4:$AC$2598,AX$3,FALSE),"")</f>
        <v>#N/A</v>
      </c>
      <c r="AY893" t="e">
        <f>IF(VLOOKUP($B893,'Draft List'!$D$4:$AC$2598,AY$3,FALSE)&lt;&gt;0,VLOOKUP($B893,'Draft List'!$D$4:$AC$2598,AY$3,FALSE),"")</f>
        <v>#N/A</v>
      </c>
      <c r="AZ893" t="e">
        <f>IF(VLOOKUP($B893,'Draft List'!$D$4:$AC$2598,AZ$3,FALSE)&lt;&gt;0,VLOOKUP($B893,'Draft List'!$D$4:$AC$2598,AZ$3,FALSE),"")</f>
        <v>#N/A</v>
      </c>
      <c r="BA893" t="e">
        <f>IF(VLOOKUP($B893,'Draft List'!$D$4:$AC$2598,BA$3,FALSE)&lt;&gt;0,VLOOKUP($B893,'Draft List'!$D$4:$AC$2598,BA$3,FALSE),"")</f>
        <v>#N/A</v>
      </c>
    </row>
    <row r="894" spans="1:53" hidden="1" x14ac:dyDescent="0.25">
      <c r="A894" t="str">
        <f t="shared" si="104"/>
        <v>CFJim Banks18</v>
      </c>
      <c r="B894">
        <f>VLOOKUP($A894,draft_listing_batters_stats!$A$1:$B$1324,2,FALSE)</f>
        <v>2077</v>
      </c>
      <c r="C894" s="1" t="s">
        <v>81</v>
      </c>
      <c r="D894" s="1" t="s">
        <v>279</v>
      </c>
      <c r="E894" s="1" t="s">
        <v>864</v>
      </c>
      <c r="F894" s="1">
        <v>18</v>
      </c>
      <c r="G894" s="1" t="s">
        <v>44</v>
      </c>
      <c r="H894" s="1" t="s">
        <v>44</v>
      </c>
      <c r="I894" s="1" t="s">
        <v>54</v>
      </c>
      <c r="J894" s="24" t="s">
        <v>45</v>
      </c>
      <c r="K894" s="1" t="s">
        <v>47</v>
      </c>
      <c r="L894" s="24" t="s">
        <v>46</v>
      </c>
      <c r="M894" s="1">
        <v>2</v>
      </c>
      <c r="N894" s="1">
        <v>1</v>
      </c>
      <c r="O894" s="1">
        <v>2</v>
      </c>
      <c r="P894" s="1">
        <v>2</v>
      </c>
      <c r="Q894" s="24">
        <v>1</v>
      </c>
      <c r="R894" s="1">
        <v>6</v>
      </c>
      <c r="S894" s="1">
        <v>5</v>
      </c>
      <c r="T894" s="1">
        <v>7</v>
      </c>
      <c r="U894" s="1">
        <v>5</v>
      </c>
      <c r="V894" s="24">
        <v>3</v>
      </c>
      <c r="W894" s="1">
        <v>4</v>
      </c>
      <c r="X894" s="1">
        <v>6</v>
      </c>
      <c r="Y894" s="24">
        <v>1</v>
      </c>
      <c r="Z894" s="1" t="s">
        <v>48</v>
      </c>
      <c r="AA894" s="1" t="s">
        <v>48</v>
      </c>
      <c r="AB894" s="1" t="s">
        <v>48</v>
      </c>
      <c r="AC894" s="1" t="s">
        <v>48</v>
      </c>
      <c r="AD894" s="1" t="s">
        <v>48</v>
      </c>
      <c r="AE894" s="1" t="s">
        <v>48</v>
      </c>
      <c r="AF894" s="1">
        <v>2</v>
      </c>
      <c r="AG894" s="24" t="s">
        <v>48</v>
      </c>
      <c r="AH894" s="1">
        <v>4</v>
      </c>
      <c r="AI894" s="1">
        <v>5</v>
      </c>
      <c r="AJ894" s="24">
        <v>4</v>
      </c>
      <c r="AK894" s="36" t="s">
        <v>865</v>
      </c>
      <c r="AL894" s="9">
        <f t="shared" si="105"/>
        <v>-1.5890164695914148</v>
      </c>
      <c r="AM894" s="9">
        <f t="shared" si="106"/>
        <v>0.66991519347651551</v>
      </c>
      <c r="AN894">
        <f t="shared" si="107"/>
        <v>0</v>
      </c>
      <c r="AO894" s="6">
        <f t="shared" si="108"/>
        <v>0</v>
      </c>
      <c r="AP894" s="9">
        <f>($AL$3*AL894+$AM$3*AM894+$AN$3*AN894+$AO$3*AO894)+$K$3*VLOOKUP(K894,COND!$A$2:$C$7,2,FALSE)+$L$3*VLOOKUP(L894,COND!$A$2:$C$7,3,FALSE)</f>
        <v>17.780080674759045</v>
      </c>
      <c r="AQ894" s="28">
        <f t="shared" si="109"/>
        <v>2.9496782039241061</v>
      </c>
      <c r="AR894" t="str">
        <f t="shared" si="110"/>
        <v>CF</v>
      </c>
      <c r="AS894">
        <v>800</v>
      </c>
      <c r="AT894">
        <v>890</v>
      </c>
      <c r="AV894" t="str">
        <f t="shared" si="111"/>
        <v>Likely</v>
      </c>
      <c r="AX894">
        <f>IF(VLOOKUP($B894,'Draft List'!$D$4:$AC$2598,AX$3,FALSE)&lt;&gt;0,VLOOKUP($B894,'Draft List'!$D$4:$AC$2598,AX$3,FALSE),"")</f>
        <v>72</v>
      </c>
      <c r="AY894">
        <f>IF(VLOOKUP($B894,'Draft List'!$D$4:$AC$2598,AY$3,FALSE)&lt;&gt;0,VLOOKUP($B894,'Draft List'!$D$4:$AC$2598,AY$3,FALSE),"")</f>
        <v>3</v>
      </c>
      <c r="AZ894">
        <f>IF(VLOOKUP($B894,'Draft List'!$D$4:$AC$2598,AZ$3,FALSE)&lt;&gt;0,VLOOKUP($B894,'Draft List'!$D$4:$AC$2598,AZ$3,FALSE),"")</f>
        <v>14</v>
      </c>
      <c r="BA894" t="str">
        <f>IF(VLOOKUP($B894,'Draft List'!$D$4:$AC$2598,BA$3,FALSE)&lt;&gt;0,VLOOKUP($B894,'Draft List'!$D$4:$AC$2598,BA$3,FALSE),"")</f>
        <v>San Antonio Calzones of Laredo</v>
      </c>
    </row>
    <row r="895" spans="1:53" hidden="1" x14ac:dyDescent="0.25">
      <c r="A895" t="str">
        <f t="shared" si="104"/>
        <v>1BAugusto Castaneda18</v>
      </c>
      <c r="B895">
        <f>VLOOKUP($A895,draft_listing_batters_stats!$A$1:$B$1324,2,FALSE)</f>
        <v>16099</v>
      </c>
      <c r="C895" s="1" t="s">
        <v>94</v>
      </c>
      <c r="D895" s="1" t="s">
        <v>614</v>
      </c>
      <c r="E895" s="1" t="s">
        <v>765</v>
      </c>
      <c r="F895" s="1">
        <v>18</v>
      </c>
      <c r="G895" s="1" t="s">
        <v>58</v>
      </c>
      <c r="H895" s="1" t="s">
        <v>58</v>
      </c>
      <c r="I895" s="1" t="s">
        <v>54</v>
      </c>
      <c r="J895" s="24" t="s">
        <v>54</v>
      </c>
      <c r="K895" s="1" t="s">
        <v>46</v>
      </c>
      <c r="L895" s="24" t="s">
        <v>46</v>
      </c>
      <c r="M895" s="1">
        <v>2</v>
      </c>
      <c r="N895" s="1">
        <v>1</v>
      </c>
      <c r="O895" s="1">
        <v>1</v>
      </c>
      <c r="P895" s="1">
        <v>2</v>
      </c>
      <c r="Q895" s="24">
        <v>2</v>
      </c>
      <c r="R895" s="1">
        <v>5</v>
      </c>
      <c r="S895" s="1">
        <v>3</v>
      </c>
      <c r="T895" s="1">
        <v>5</v>
      </c>
      <c r="U895" s="1">
        <v>5</v>
      </c>
      <c r="V895" s="24">
        <v>7</v>
      </c>
      <c r="W895" s="1">
        <v>3</v>
      </c>
      <c r="X895" s="1">
        <v>3</v>
      </c>
      <c r="Y895" s="24">
        <v>1</v>
      </c>
      <c r="Z895" s="1" t="s">
        <v>48</v>
      </c>
      <c r="AA895" s="1">
        <v>1</v>
      </c>
      <c r="AB895" s="1" t="s">
        <v>48</v>
      </c>
      <c r="AC895" s="1" t="s">
        <v>48</v>
      </c>
      <c r="AD895" s="1" t="s">
        <v>48</v>
      </c>
      <c r="AE895" s="1" t="s">
        <v>48</v>
      </c>
      <c r="AF895" s="1" t="s">
        <v>48</v>
      </c>
      <c r="AG895" s="24" t="s">
        <v>48</v>
      </c>
      <c r="AH895" s="1">
        <v>8</v>
      </c>
      <c r="AI895" s="1">
        <v>5</v>
      </c>
      <c r="AJ895" s="24">
        <v>6</v>
      </c>
      <c r="AK895" s="36" t="s">
        <v>918</v>
      </c>
      <c r="AL895" s="9">
        <f t="shared" si="105"/>
        <v>-1.6320616237982328</v>
      </c>
      <c r="AM895" s="9">
        <f t="shared" si="106"/>
        <v>0.23918196925696469</v>
      </c>
      <c r="AN895">
        <f t="shared" si="107"/>
        <v>1</v>
      </c>
      <c r="AO895" s="6">
        <f t="shared" si="108"/>
        <v>0</v>
      </c>
      <c r="AP895" s="9">
        <f>($AL$3*AL895+$AM$3*AM895+$AN$3*AN895+$AO$3*AO895)+$K$3*VLOOKUP(K895,COND!$A$2:$C$7,2,FALSE)+$L$3*VLOOKUP(L895,COND!$A$2:$C$7,3,FALSE)</f>
        <v>12.873644135370419</v>
      </c>
      <c r="AQ895" s="28">
        <f t="shared" si="109"/>
        <v>2.2501360315380006</v>
      </c>
      <c r="AR895" t="str">
        <f t="shared" si="110"/>
        <v>1B</v>
      </c>
      <c r="AS895">
        <v>800</v>
      </c>
      <c r="AT895">
        <v>891</v>
      </c>
      <c r="AV895" t="str">
        <f t="shared" si="111"/>
        <v>Possible</v>
      </c>
      <c r="AX895">
        <f>IF(VLOOKUP($B895,'Draft List'!$D$4:$AC$2598,AX$3,FALSE)&lt;&gt;0,VLOOKUP($B895,'Draft List'!$D$4:$AC$2598,AX$3,FALSE),"")</f>
        <v>48</v>
      </c>
      <c r="AY895">
        <f>IF(VLOOKUP($B895,'Draft List'!$D$4:$AC$2598,AY$3,FALSE)&lt;&gt;0,VLOOKUP($B895,'Draft List'!$D$4:$AC$2598,AY$3,FALSE),"")</f>
        <v>2</v>
      </c>
      <c r="AZ895">
        <f>IF(VLOOKUP($B895,'Draft List'!$D$4:$AC$2598,AZ$3,FALSE)&lt;&gt;0,VLOOKUP($B895,'Draft List'!$D$4:$AC$2598,AZ$3,FALSE),"")</f>
        <v>14</v>
      </c>
      <c r="BA895" t="str">
        <f>IF(VLOOKUP($B895,'Draft List'!$D$4:$AC$2598,BA$3,FALSE)&lt;&gt;0,VLOOKUP($B895,'Draft List'!$D$4:$AC$2598,BA$3,FALSE),"")</f>
        <v>Kentucky Thoroughbreds</v>
      </c>
    </row>
    <row r="896" spans="1:53" hidden="1" x14ac:dyDescent="0.25">
      <c r="A896" t="str">
        <f t="shared" si="104"/>
        <v>C-Bill Jones21</v>
      </c>
      <c r="B896">
        <f>VLOOKUP($A896,draft_listing_batters_stats!$A$1:$B$1324,2,FALSE)</f>
        <v>6672</v>
      </c>
      <c r="C896" s="1" t="s">
        <v>93</v>
      </c>
      <c r="D896" s="1" t="s">
        <v>162</v>
      </c>
      <c r="E896" s="1" t="s">
        <v>230</v>
      </c>
      <c r="F896" s="1">
        <v>21</v>
      </c>
      <c r="G896" s="1" t="s">
        <v>44</v>
      </c>
      <c r="H896" s="1" t="s">
        <v>44</v>
      </c>
      <c r="I896" s="1" t="s">
        <v>54</v>
      </c>
      <c r="J896" s="24" t="s">
        <v>45</v>
      </c>
      <c r="K896" s="1" t="s">
        <v>47</v>
      </c>
      <c r="L896" s="24" t="s">
        <v>47</v>
      </c>
      <c r="M896" s="1">
        <v>2</v>
      </c>
      <c r="N896" s="1">
        <v>1</v>
      </c>
      <c r="O896" s="1">
        <v>2</v>
      </c>
      <c r="P896" s="1">
        <v>3</v>
      </c>
      <c r="Q896" s="24">
        <v>2</v>
      </c>
      <c r="R896" s="1">
        <v>5</v>
      </c>
      <c r="S896" s="1">
        <v>1</v>
      </c>
      <c r="T896" s="1">
        <v>4</v>
      </c>
      <c r="U896" s="1">
        <v>6</v>
      </c>
      <c r="V896" s="24">
        <v>5</v>
      </c>
      <c r="W896" s="1">
        <v>6</v>
      </c>
      <c r="X896" s="1">
        <v>6</v>
      </c>
      <c r="Y896" s="24">
        <v>7</v>
      </c>
      <c r="Z896" s="1">
        <v>2</v>
      </c>
      <c r="AA896" s="1" t="s">
        <v>48</v>
      </c>
      <c r="AB896" s="1" t="s">
        <v>48</v>
      </c>
      <c r="AC896" s="1" t="s">
        <v>48</v>
      </c>
      <c r="AD896" s="1" t="s">
        <v>48</v>
      </c>
      <c r="AE896" s="1" t="s">
        <v>48</v>
      </c>
      <c r="AF896" s="1" t="s">
        <v>48</v>
      </c>
      <c r="AG896" s="24" t="s">
        <v>48</v>
      </c>
      <c r="AH896" s="1">
        <v>1</v>
      </c>
      <c r="AI896" s="1">
        <v>2</v>
      </c>
      <c r="AJ896" s="24">
        <v>1</v>
      </c>
      <c r="AK896" s="36" t="s">
        <v>854</v>
      </c>
      <c r="AL896" s="9">
        <f t="shared" si="105"/>
        <v>-1.4592905797647502</v>
      </c>
      <c r="AM896" s="9">
        <f t="shared" si="106"/>
        <v>6.3677586371070377E-2</v>
      </c>
      <c r="AN896">
        <f t="shared" si="107"/>
        <v>0</v>
      </c>
      <c r="AO896" s="6">
        <f t="shared" si="108"/>
        <v>1</v>
      </c>
      <c r="AP896" s="9">
        <f>($AL$3*AL896+$AM$3*AM896+$AN$3*AN896+$AO$3*AO896)+$K$3*VLOOKUP(K896,COND!$A$2:$C$7,2,FALSE)+$L$3*VLOOKUP(L896,COND!$A$2:$C$7,3,FALSE)</f>
        <v>11.41820197847637</v>
      </c>
      <c r="AQ896" s="28">
        <f t="shared" si="109"/>
        <v>2.0426242946506732</v>
      </c>
      <c r="AR896" t="str">
        <f t="shared" si="110"/>
        <v>C</v>
      </c>
      <c r="AS896">
        <v>800</v>
      </c>
      <c r="AT896">
        <v>892</v>
      </c>
      <c r="AV896" t="str">
        <f t="shared" si="111"/>
        <v>Possible</v>
      </c>
      <c r="AX896" t="str">
        <f>IF(VLOOKUP($B896,'Draft List'!$D$4:$AC$2598,AX$3,FALSE)&lt;&gt;0,VLOOKUP($B896,'Draft List'!$D$4:$AC$2598,AX$3,FALSE),"")</f>
        <v/>
      </c>
      <c r="AY896" t="str">
        <f>IF(VLOOKUP($B896,'Draft List'!$D$4:$AC$2598,AY$3,FALSE)&lt;&gt;0,VLOOKUP($B896,'Draft List'!$D$4:$AC$2598,AY$3,FALSE),"")</f>
        <v/>
      </c>
      <c r="AZ896" t="str">
        <f>IF(VLOOKUP($B896,'Draft List'!$D$4:$AC$2598,AZ$3,FALSE)&lt;&gt;0,VLOOKUP($B896,'Draft List'!$D$4:$AC$2598,AZ$3,FALSE),"")</f>
        <v/>
      </c>
      <c r="BA896" t="str">
        <f>IF(VLOOKUP($B896,'Draft List'!$D$4:$AC$2598,BA$3,FALSE)&lt;&gt;0,VLOOKUP($B896,'Draft List'!$D$4:$AC$2598,BA$3,FALSE),"")</f>
        <v/>
      </c>
    </row>
    <row r="897" spans="1:53" hidden="1" x14ac:dyDescent="0.25">
      <c r="A897" t="str">
        <f t="shared" si="104"/>
        <v>C-Sergio Cruz18</v>
      </c>
      <c r="B897">
        <f>VLOOKUP($A897,draft_listing_batters_stats!$A$1:$B$1324,2,FALSE)</f>
        <v>410</v>
      </c>
      <c r="C897" s="1" t="s">
        <v>93</v>
      </c>
      <c r="D897" s="1" t="s">
        <v>516</v>
      </c>
      <c r="E897" s="1" t="s">
        <v>269</v>
      </c>
      <c r="F897" s="1">
        <v>18</v>
      </c>
      <c r="G897" s="1" t="s">
        <v>44</v>
      </c>
      <c r="H897" s="1" t="s">
        <v>44</v>
      </c>
      <c r="I897" s="1" t="s">
        <v>54</v>
      </c>
      <c r="J897" s="24" t="s">
        <v>45</v>
      </c>
      <c r="K897" s="1" t="s">
        <v>47</v>
      </c>
      <c r="L897" s="24" t="s">
        <v>47</v>
      </c>
      <c r="M897" s="1">
        <v>1</v>
      </c>
      <c r="N897" s="1">
        <v>1</v>
      </c>
      <c r="O897" s="1">
        <v>2</v>
      </c>
      <c r="P897" s="1">
        <v>1</v>
      </c>
      <c r="Q897" s="24">
        <v>1</v>
      </c>
      <c r="R897" s="1">
        <v>5</v>
      </c>
      <c r="S897" s="1">
        <v>2</v>
      </c>
      <c r="T897" s="1">
        <v>3</v>
      </c>
      <c r="U897" s="1">
        <v>6</v>
      </c>
      <c r="V897" s="24">
        <v>2</v>
      </c>
      <c r="W897" s="1">
        <v>4</v>
      </c>
      <c r="X897" s="1">
        <v>4</v>
      </c>
      <c r="Y897" s="24">
        <v>8</v>
      </c>
      <c r="Z897" s="1">
        <v>3</v>
      </c>
      <c r="AA897" s="1" t="s">
        <v>48</v>
      </c>
      <c r="AB897" s="1" t="s">
        <v>48</v>
      </c>
      <c r="AC897" s="1" t="s">
        <v>48</v>
      </c>
      <c r="AD897" s="1" t="s">
        <v>48</v>
      </c>
      <c r="AE897" s="1" t="s">
        <v>48</v>
      </c>
      <c r="AF897" s="1" t="s">
        <v>48</v>
      </c>
      <c r="AG897" s="24" t="s">
        <v>48</v>
      </c>
      <c r="AH897" s="1">
        <v>1</v>
      </c>
      <c r="AI897" s="1">
        <v>2</v>
      </c>
      <c r="AJ897" s="24">
        <v>1</v>
      </c>
      <c r="AK897" s="36" t="s">
        <v>900</v>
      </c>
      <c r="AL897" s="9">
        <f t="shared" si="105"/>
        <v>-2.0012818558036707</v>
      </c>
      <c r="AM897" s="9">
        <f t="shared" si="106"/>
        <v>-8.837304748537797E-2</v>
      </c>
      <c r="AN897">
        <f t="shared" si="107"/>
        <v>0</v>
      </c>
      <c r="AO897" s="6">
        <f t="shared" si="108"/>
        <v>1.25</v>
      </c>
      <c r="AP897" s="9">
        <f>($AL$3*AL897+$AM$3*AM897+$AN$3*AN897+$AO$3*AO897)+$K$3*VLOOKUP(K897,COND!$A$2:$C$7,2,FALSE)+$L$3*VLOOKUP(L897,COND!$A$2:$C$7,3,FALSE)</f>
        <v>9.7893952445950987</v>
      </c>
      <c r="AQ897" s="28">
        <f t="shared" si="109"/>
        <v>1.8103948564689656</v>
      </c>
      <c r="AR897" t="str">
        <f t="shared" si="110"/>
        <v>C</v>
      </c>
      <c r="AS897">
        <v>800</v>
      </c>
      <c r="AT897">
        <v>893</v>
      </c>
      <c r="AV897" t="str">
        <f t="shared" si="111"/>
        <v>Unlikely</v>
      </c>
      <c r="AX897" t="str">
        <f>IF(VLOOKUP($B897,'Draft List'!$D$4:$AC$2598,AX$3,FALSE)&lt;&gt;0,VLOOKUP($B897,'Draft List'!$D$4:$AC$2598,AX$3,FALSE),"")</f>
        <v/>
      </c>
      <c r="AY897" t="str">
        <f>IF(VLOOKUP($B897,'Draft List'!$D$4:$AC$2598,AY$3,FALSE)&lt;&gt;0,VLOOKUP($B897,'Draft List'!$D$4:$AC$2598,AY$3,FALSE),"")</f>
        <v/>
      </c>
      <c r="AZ897" t="str">
        <f>IF(VLOOKUP($B897,'Draft List'!$D$4:$AC$2598,AZ$3,FALSE)&lt;&gt;0,VLOOKUP($B897,'Draft List'!$D$4:$AC$2598,AZ$3,FALSE),"")</f>
        <v/>
      </c>
      <c r="BA897" t="str">
        <f>IF(VLOOKUP($B897,'Draft List'!$D$4:$AC$2598,BA$3,FALSE)&lt;&gt;0,VLOOKUP($B897,'Draft List'!$D$4:$AC$2598,BA$3,FALSE),"")</f>
        <v/>
      </c>
    </row>
    <row r="898" spans="1:53" hidden="1" x14ac:dyDescent="0.25">
      <c r="A898" t="str">
        <f t="shared" si="104"/>
        <v>CFChris Martin21</v>
      </c>
      <c r="B898">
        <f>VLOOKUP($A898,draft_listing_batters_stats!$A$1:$B$1324,2,FALSE)</f>
        <v>4605</v>
      </c>
      <c r="C898" s="1" t="s">
        <v>81</v>
      </c>
      <c r="D898" s="1" t="s">
        <v>212</v>
      </c>
      <c r="E898" s="1" t="s">
        <v>223</v>
      </c>
      <c r="F898" s="1">
        <v>21</v>
      </c>
      <c r="G898" s="1" t="s">
        <v>58</v>
      </c>
      <c r="H898" s="1" t="s">
        <v>58</v>
      </c>
      <c r="I898" s="1" t="s">
        <v>54</v>
      </c>
      <c r="J898" s="24" t="s">
        <v>45</v>
      </c>
      <c r="K898" s="1" t="s">
        <v>47</v>
      </c>
      <c r="L898" s="24" t="s">
        <v>47</v>
      </c>
      <c r="M898" s="1">
        <v>1</v>
      </c>
      <c r="N898" s="1">
        <v>3</v>
      </c>
      <c r="O898" s="1">
        <v>3</v>
      </c>
      <c r="P898" s="1">
        <v>6</v>
      </c>
      <c r="Q898" s="24">
        <v>2</v>
      </c>
      <c r="R898" s="1">
        <v>4</v>
      </c>
      <c r="S898" s="1">
        <v>3</v>
      </c>
      <c r="T898" s="1">
        <v>3</v>
      </c>
      <c r="U898" s="1">
        <v>8</v>
      </c>
      <c r="V898" s="24">
        <v>5</v>
      </c>
      <c r="W898" s="1">
        <v>3</v>
      </c>
      <c r="X898" s="1">
        <v>7</v>
      </c>
      <c r="Y898" s="24">
        <v>1</v>
      </c>
      <c r="Z898" s="1" t="s">
        <v>48</v>
      </c>
      <c r="AA898" s="1" t="s">
        <v>48</v>
      </c>
      <c r="AB898" s="1" t="s">
        <v>48</v>
      </c>
      <c r="AC898" s="1" t="s">
        <v>48</v>
      </c>
      <c r="AD898" s="1" t="s">
        <v>48</v>
      </c>
      <c r="AE898" s="1">
        <v>1</v>
      </c>
      <c r="AF898" s="1">
        <v>5</v>
      </c>
      <c r="AG898" s="24">
        <v>2</v>
      </c>
      <c r="AH898" s="1">
        <v>4</v>
      </c>
      <c r="AI898" s="1">
        <v>7</v>
      </c>
      <c r="AJ898" s="24">
        <v>5</v>
      </c>
      <c r="AK898" s="36" t="s">
        <v>854</v>
      </c>
      <c r="AL898" s="9">
        <f t="shared" si="105"/>
        <v>-1.3275365126773733</v>
      </c>
      <c r="AM898" s="9">
        <f t="shared" si="106"/>
        <v>-6.0400884598936742E-2</v>
      </c>
      <c r="AN898">
        <f t="shared" si="107"/>
        <v>0</v>
      </c>
      <c r="AO898" s="6">
        <f t="shared" si="108"/>
        <v>0.75</v>
      </c>
      <c r="AP898" s="9">
        <f>($AL$3*AL898+$AM$3*AM898+$AN$3*AN898+$AO$3*AO898)+$K$3*VLOOKUP(K898,COND!$A$2:$C$7,2,FALSE)+$L$3*VLOOKUP(L898,COND!$A$2:$C$7,3,FALSE)</f>
        <v>9.6924357335450217</v>
      </c>
      <c r="AQ898" s="28">
        <f t="shared" si="109"/>
        <v>1.7965707161893654</v>
      </c>
      <c r="AR898" t="str">
        <f t="shared" si="110"/>
        <v>CF</v>
      </c>
      <c r="AS898">
        <v>800</v>
      </c>
      <c r="AT898">
        <v>894</v>
      </c>
      <c r="AV898" t="str">
        <f t="shared" si="111"/>
        <v>Unlikely</v>
      </c>
      <c r="AX898" t="str">
        <f>IF(VLOOKUP($B898,'Draft List'!$D$4:$AC$2598,AX$3,FALSE)&lt;&gt;0,VLOOKUP($B898,'Draft List'!$D$4:$AC$2598,AX$3,FALSE),"")</f>
        <v/>
      </c>
      <c r="AY898" t="str">
        <f>IF(VLOOKUP($B898,'Draft List'!$D$4:$AC$2598,AY$3,FALSE)&lt;&gt;0,VLOOKUP($B898,'Draft List'!$D$4:$AC$2598,AY$3,FALSE),"")</f>
        <v/>
      </c>
      <c r="AZ898" t="str">
        <f>IF(VLOOKUP($B898,'Draft List'!$D$4:$AC$2598,AZ$3,FALSE)&lt;&gt;0,VLOOKUP($B898,'Draft List'!$D$4:$AC$2598,AZ$3,FALSE),"")</f>
        <v/>
      </c>
      <c r="BA898" t="str">
        <f>IF(VLOOKUP($B898,'Draft List'!$D$4:$AC$2598,BA$3,FALSE)&lt;&gt;0,VLOOKUP($B898,'Draft List'!$D$4:$AC$2598,BA$3,FALSE),"")</f>
        <v/>
      </c>
    </row>
    <row r="899" spans="1:53" hidden="1" x14ac:dyDescent="0.25">
      <c r="A899" t="str">
        <f t="shared" si="104"/>
        <v>C-Walter Stobbie21</v>
      </c>
      <c r="B899">
        <f>VLOOKUP($A899,draft_listing_batters_stats!$A$1:$B$1324,2,FALSE)</f>
        <v>16034</v>
      </c>
      <c r="C899" s="1" t="s">
        <v>93</v>
      </c>
      <c r="D899" s="1" t="s">
        <v>389</v>
      </c>
      <c r="E899" s="1" t="s">
        <v>956</v>
      </c>
      <c r="F899" s="1">
        <v>21</v>
      </c>
      <c r="G899" s="1" t="s">
        <v>44</v>
      </c>
      <c r="H899" s="1" t="s">
        <v>44</v>
      </c>
      <c r="I899" s="1" t="s">
        <v>54</v>
      </c>
      <c r="J899" s="24" t="s">
        <v>45</v>
      </c>
      <c r="K899" s="1" t="s">
        <v>47</v>
      </c>
      <c r="L899" s="24" t="s">
        <v>47</v>
      </c>
      <c r="M899" s="1">
        <v>1</v>
      </c>
      <c r="N899" s="1">
        <v>5</v>
      </c>
      <c r="O899" s="1">
        <v>5</v>
      </c>
      <c r="P899" s="1">
        <v>3</v>
      </c>
      <c r="Q899" s="24">
        <v>2</v>
      </c>
      <c r="R899" s="1">
        <v>4</v>
      </c>
      <c r="S899" s="1">
        <v>5</v>
      </c>
      <c r="T899" s="1">
        <v>5</v>
      </c>
      <c r="U899" s="1">
        <v>4</v>
      </c>
      <c r="V899" s="24">
        <v>4</v>
      </c>
      <c r="W899" s="1">
        <v>6</v>
      </c>
      <c r="X899" s="1">
        <v>6</v>
      </c>
      <c r="Y899" s="24">
        <v>8</v>
      </c>
      <c r="Z899" s="1">
        <v>4</v>
      </c>
      <c r="AA899" s="1" t="s">
        <v>48</v>
      </c>
      <c r="AB899" s="1" t="s">
        <v>48</v>
      </c>
      <c r="AC899" s="1" t="s">
        <v>48</v>
      </c>
      <c r="AD899" s="1" t="s">
        <v>48</v>
      </c>
      <c r="AE899" s="1" t="s">
        <v>48</v>
      </c>
      <c r="AF899" s="1" t="s">
        <v>48</v>
      </c>
      <c r="AG899" s="24" t="s">
        <v>48</v>
      </c>
      <c r="AH899" s="1">
        <v>1</v>
      </c>
      <c r="AI899" s="1">
        <v>1</v>
      </c>
      <c r="AJ899" s="24">
        <v>2</v>
      </c>
      <c r="AK899" s="36" t="s">
        <v>832</v>
      </c>
      <c r="AL899" s="9">
        <f t="shared" si="105"/>
        <v>-1.3284224154209063</v>
      </c>
      <c r="AM899" s="9">
        <f t="shared" si="106"/>
        <v>-0.19101267716913439</v>
      </c>
      <c r="AN899">
        <f t="shared" si="107"/>
        <v>0</v>
      </c>
      <c r="AO899" s="6">
        <f t="shared" si="108"/>
        <v>1.25</v>
      </c>
      <c r="AP899" s="9">
        <f>($AL$3*AL899+$AM$3*AM899+$AN$3*AN899+$AO$3*AO899)+$K$3*VLOOKUP(K899,COND!$A$2:$C$7,2,FALSE)+$L$3*VLOOKUP(L899,COND!$A$2:$C$7,3,FALSE)</f>
        <v>8.625005632428298</v>
      </c>
      <c r="AQ899" s="28">
        <f t="shared" si="109"/>
        <v>1.644380350368684</v>
      </c>
      <c r="AR899" t="str">
        <f t="shared" si="110"/>
        <v>C</v>
      </c>
      <c r="AS899">
        <v>800</v>
      </c>
      <c r="AT899">
        <v>895</v>
      </c>
      <c r="AV899" t="str">
        <f t="shared" si="111"/>
        <v>Unlikely</v>
      </c>
      <c r="AX899" t="str">
        <f>IF(VLOOKUP($B899,'Draft List'!$D$4:$AC$2598,AX$3,FALSE)&lt;&gt;0,VLOOKUP($B899,'Draft List'!$D$4:$AC$2598,AX$3,FALSE),"")</f>
        <v/>
      </c>
      <c r="AY899" t="str">
        <f>IF(VLOOKUP($B899,'Draft List'!$D$4:$AC$2598,AY$3,FALSE)&lt;&gt;0,VLOOKUP($B899,'Draft List'!$D$4:$AC$2598,AY$3,FALSE),"")</f>
        <v/>
      </c>
      <c r="AZ899" t="str">
        <f>IF(VLOOKUP($B899,'Draft List'!$D$4:$AC$2598,AZ$3,FALSE)&lt;&gt;0,VLOOKUP($B899,'Draft List'!$D$4:$AC$2598,AZ$3,FALSE),"")</f>
        <v/>
      </c>
      <c r="BA899" t="str">
        <f>IF(VLOOKUP($B899,'Draft List'!$D$4:$AC$2598,BA$3,FALSE)&lt;&gt;0,VLOOKUP($B899,'Draft List'!$D$4:$AC$2598,BA$3,FALSE),"")</f>
        <v/>
      </c>
    </row>
    <row r="900" spans="1:53" hidden="1" x14ac:dyDescent="0.25">
      <c r="A900" t="str">
        <f t="shared" si="104"/>
        <v>C-Chris Riley21</v>
      </c>
      <c r="B900">
        <f>VLOOKUP($A900,draft_listing_batters_stats!$A$1:$B$1324,2,FALSE)</f>
        <v>9683</v>
      </c>
      <c r="C900" s="1" t="s">
        <v>93</v>
      </c>
      <c r="D900" s="1" t="s">
        <v>212</v>
      </c>
      <c r="E900" s="1" t="s">
        <v>834</v>
      </c>
      <c r="F900" s="1">
        <v>21</v>
      </c>
      <c r="G900" s="1" t="s">
        <v>44</v>
      </c>
      <c r="H900" s="1" t="s">
        <v>44</v>
      </c>
      <c r="I900" s="1" t="s">
        <v>54</v>
      </c>
      <c r="J900" s="24" t="s">
        <v>45</v>
      </c>
      <c r="K900" s="1" t="s">
        <v>47</v>
      </c>
      <c r="L900" s="24" t="s">
        <v>47</v>
      </c>
      <c r="M900" s="1">
        <v>2</v>
      </c>
      <c r="N900" s="1">
        <v>2</v>
      </c>
      <c r="O900" s="1">
        <v>2</v>
      </c>
      <c r="P900" s="1">
        <v>4</v>
      </c>
      <c r="Q900" s="24">
        <v>1</v>
      </c>
      <c r="R900" s="1">
        <v>4</v>
      </c>
      <c r="S900" s="1">
        <v>5</v>
      </c>
      <c r="T900" s="1">
        <v>3</v>
      </c>
      <c r="U900" s="1">
        <v>6</v>
      </c>
      <c r="V900" s="24">
        <v>4</v>
      </c>
      <c r="W900" s="1">
        <v>3</v>
      </c>
      <c r="X900" s="1">
        <v>3</v>
      </c>
      <c r="Y900" s="24">
        <v>5</v>
      </c>
      <c r="Z900" s="1">
        <v>3</v>
      </c>
      <c r="AA900" s="1" t="s">
        <v>48</v>
      </c>
      <c r="AB900" s="1" t="s">
        <v>48</v>
      </c>
      <c r="AC900" s="1" t="s">
        <v>48</v>
      </c>
      <c r="AD900" s="1" t="s">
        <v>48</v>
      </c>
      <c r="AE900" s="1" t="s">
        <v>48</v>
      </c>
      <c r="AF900" s="1" t="s">
        <v>48</v>
      </c>
      <c r="AG900" s="24" t="s">
        <v>48</v>
      </c>
      <c r="AH900" s="1">
        <v>1</v>
      </c>
      <c r="AI900" s="1">
        <v>2</v>
      </c>
      <c r="AJ900" s="24">
        <v>5</v>
      </c>
      <c r="AK900" s="36" t="s">
        <v>832</v>
      </c>
      <c r="AL900" s="9">
        <f t="shared" si="105"/>
        <v>-1.3585374899535492</v>
      </c>
      <c r="AM900" s="9">
        <f t="shared" si="106"/>
        <v>-0.17771656519777529</v>
      </c>
      <c r="AN900">
        <f t="shared" si="107"/>
        <v>0</v>
      </c>
      <c r="AO900" s="6">
        <f t="shared" si="108"/>
        <v>1</v>
      </c>
      <c r="AP900" s="9">
        <f>($AL$3*AL900+$AM$3*AM900+$AN$3*AN900+$AO$3*AO900)+$K$3*VLOOKUP(K900,COND!$A$2:$C$7,2,FALSE)+$L$3*VLOOKUP(L900,COND!$A$2:$C$7,3,FALSE)</f>
        <v>8.5315474686313415</v>
      </c>
      <c r="AQ900" s="28">
        <f t="shared" si="109"/>
        <v>1.6310554196567735</v>
      </c>
      <c r="AR900" t="str">
        <f t="shared" si="110"/>
        <v>C</v>
      </c>
      <c r="AS900">
        <v>800</v>
      </c>
      <c r="AT900">
        <v>896</v>
      </c>
      <c r="AV900" t="str">
        <f t="shared" si="111"/>
        <v>Unlikely</v>
      </c>
      <c r="AX900" t="str">
        <f>IF(VLOOKUP($B900,'Draft List'!$D$4:$AC$2598,AX$3,FALSE)&lt;&gt;0,VLOOKUP($B900,'Draft List'!$D$4:$AC$2598,AX$3,FALSE),"")</f>
        <v/>
      </c>
      <c r="AY900" t="str">
        <f>IF(VLOOKUP($B900,'Draft List'!$D$4:$AC$2598,AY$3,FALSE)&lt;&gt;0,VLOOKUP($B900,'Draft List'!$D$4:$AC$2598,AY$3,FALSE),"")</f>
        <v/>
      </c>
      <c r="AZ900" t="str">
        <f>IF(VLOOKUP($B900,'Draft List'!$D$4:$AC$2598,AZ$3,FALSE)&lt;&gt;0,VLOOKUP($B900,'Draft List'!$D$4:$AC$2598,AZ$3,FALSE),"")</f>
        <v/>
      </c>
      <c r="BA900" t="str">
        <f>IF(VLOOKUP($B900,'Draft List'!$D$4:$AC$2598,BA$3,FALSE)&lt;&gt;0,VLOOKUP($B900,'Draft List'!$D$4:$AC$2598,BA$3,FALSE),"")</f>
        <v/>
      </c>
    </row>
    <row r="901" spans="1:53" hidden="1" x14ac:dyDescent="0.25">
      <c r="A901" t="str">
        <f t="shared" ref="A901:A964" si="112">IF(C901="C","C-",C901)&amp;D901&amp;" "&amp;E901&amp;F901</f>
        <v>LFZenko Abe23</v>
      </c>
      <c r="B901">
        <f>VLOOKUP($A901,draft_listing_batters_stats!$A$1:$B$1324,2,FALSE)</f>
        <v>10259</v>
      </c>
      <c r="C901" s="1" t="s">
        <v>55</v>
      </c>
      <c r="D901" s="1" t="s">
        <v>827</v>
      </c>
      <c r="E901" s="1" t="s">
        <v>596</v>
      </c>
      <c r="F901" s="1">
        <v>23</v>
      </c>
      <c r="G901" s="1" t="s">
        <v>44</v>
      </c>
      <c r="H901" s="1" t="s">
        <v>44</v>
      </c>
      <c r="I901" s="1" t="s">
        <v>54</v>
      </c>
      <c r="J901" s="24" t="s">
        <v>54</v>
      </c>
      <c r="K901" s="1" t="s">
        <v>46</v>
      </c>
      <c r="L901" s="24" t="s">
        <v>51</v>
      </c>
      <c r="M901" s="1">
        <v>3</v>
      </c>
      <c r="N901" s="1">
        <v>2</v>
      </c>
      <c r="O901" s="1">
        <v>1</v>
      </c>
      <c r="P901" s="1">
        <v>3</v>
      </c>
      <c r="Q901" s="24">
        <v>3</v>
      </c>
      <c r="R901" s="1">
        <v>5</v>
      </c>
      <c r="S901" s="1">
        <v>3</v>
      </c>
      <c r="T901" s="1">
        <v>2</v>
      </c>
      <c r="U901" s="1">
        <v>3</v>
      </c>
      <c r="V901" s="24">
        <v>5</v>
      </c>
      <c r="W901" s="1">
        <v>10</v>
      </c>
      <c r="X901" s="1">
        <v>9</v>
      </c>
      <c r="Y901" s="24">
        <v>1</v>
      </c>
      <c r="Z901" s="1" t="s">
        <v>48</v>
      </c>
      <c r="AA901" s="1">
        <v>1</v>
      </c>
      <c r="AB901" s="1" t="s">
        <v>48</v>
      </c>
      <c r="AC901" s="1">
        <v>2</v>
      </c>
      <c r="AD901" s="1">
        <v>1</v>
      </c>
      <c r="AE901" s="1">
        <v>3</v>
      </c>
      <c r="AF901" s="1">
        <v>1</v>
      </c>
      <c r="AG901" s="24">
        <v>1</v>
      </c>
      <c r="AH901" s="1">
        <v>6</v>
      </c>
      <c r="AI901" s="1">
        <v>8</v>
      </c>
      <c r="AJ901" s="24">
        <v>9</v>
      </c>
      <c r="AK901" s="36" t="s">
        <v>48</v>
      </c>
      <c r="AL901" s="9">
        <f t="shared" ref="AL901:AL964" si="113">($M$3*(M901-$R$1)/$R$2+$N$3*(N901-$S$1)/$S$2+$O$3*(O901-$T$1)/$T$2+$P$3*(P901-$U$1)/$U$2+$Q$3*(Q901-$V$1)/$V$2)/(SUM($M$3:$Q$3))</f>
        <v>-1.1287200181501904</v>
      </c>
      <c r="AM901" s="9">
        <f t="shared" ref="AM901:AM964" si="114">($M$3*(R901-$R$1)/$R$2+$N$3*(S901-$S$1)/$S$2+$O$3*(T901-$T$1)/$T$2+$P$3*(U901-$U$1)/$U$2+$Q$3*(V901-$V$1)/$V$2)/(SUM($M$3:$Q$3))</f>
        <v>-0.26945429246806879</v>
      </c>
      <c r="AN901">
        <f t="shared" ref="AN901:AN964" si="115">IF(AVERAGE(AH901:AI901)&gt;9,1,0)+IF(AVERAGE(AH901:AI901)&gt;7,1,0)+IF(AH901&gt;7,1,0)+IF(AI901&gt;7,1,0)+IF(AJ901&gt;8,1,0)+IF(AJ901&gt;6,1,0)</f>
        <v>3</v>
      </c>
      <c r="AO901" s="6">
        <f t="shared" ref="AO901:AO964" si="116">MIN(2,IF(OR(Z901="-",Y901&lt;5),0,1+IF(Z901&gt;7,1+IF(Y901&gt;7,0.25,0),IF(Z901&gt;4,0.5+IF(Y901&gt;7,0.25,0),0+IF(Y901&gt;7,0.25))))+IF(AA901="-",0,IF(AA901&gt;9,0.5,IF(AA901&gt;7,0.25,0)))+IF(AB901="-",0,IF(AB901&gt;7,1.1,IF(AB901&gt;4,0.6,0)))+IF(OR(AC901="-",W901&lt;5),0,IF(AC901&gt;7,1+IF(W901&gt;7,0.25,0),IF(AC901&gt;4,0.5+IF(W901&gt;7,0.25,0),0)))+IF(AD901="-",0,IF(AD901&gt;7,1.5,IF(AD901&gt;4,1,0)))+IF(AE901="-",0,IF(AE901&gt;9,0.5,IF(AE901&gt;7,0.25,0)))+IF(AF901="-",0,IF(AF901&gt;7,1.25,IF(AF901&gt;4,0.75,0)))+IF(OR(AG901="-",X901&lt;4),0,IF(AG901&gt;7,1+IF(X901&gt;7,0.15,0),IF(AG901&gt;4,0.5+IF(X901&gt;7,0.15,0),0))))</f>
        <v>0</v>
      </c>
      <c r="AP901" s="9">
        <f>($AL$3*AL901+$AM$3*AM901+$AN$3*AN901+$AO$3*AO901)+$K$3*VLOOKUP(K901,COND!$A$2:$C$7,2,FALSE)+$L$3*VLOOKUP(L901,COND!$A$2:$C$7,3,FALSE)</f>
        <v>7.2536764885681553</v>
      </c>
      <c r="AQ901" s="28">
        <f t="shared" ref="AQ901:AQ964" si="117">STANDARDIZE(AP901,AVERAGE($AP$5:$AP$1292),STDEVP($AP$5:$AP$1292))</f>
        <v>1.4488611460233165</v>
      </c>
      <c r="AR901" t="str">
        <f t="shared" ref="AR901:AR964" si="118">IF(AND(Z901&lt;&gt;"-",Y901&gt;1),"C",IF(AB901=MAX(AB901:AD901),"2B",IF(AD901=MAX(AB901:AD901),"SS",IF(OR(AC901=MAX(AA901:AD901),AND(AC901&lt;&gt;"-",AC901&gt;4,W901&gt;5)),"3B",IF(AF901=MAX(AE901:AG901),"CF",IF(AND(AG901=MAX(AE901,AG901),AND(X901&gt;5,AE901&lt;&gt;"-")),"RF",IF(AE901&lt;&gt;"-","LF",IF(AA901&lt;&gt;"-","1B","DH"))))))))</f>
        <v>3B</v>
      </c>
      <c r="AS901">
        <v>800</v>
      </c>
      <c r="AT901">
        <v>897</v>
      </c>
      <c r="AV901" t="str">
        <f t="shared" ref="AV901:AV964" si="119">IF(AND($R901&gt;=6,AVERAGE($T901:$U901)&gt;=6),"Likely",IF(OR($R901&gt;6,AND($R901=6,AVERAGE($T901:$U901)&gt;=3),AND($R901&gt;=5,AVERAGE($T901:$U901)&gt;=5),AVERAGE($R901,$T901:$U901)&gt;5),"Possible","Unlikely"))</f>
        <v>Unlikely</v>
      </c>
      <c r="AX901">
        <f>IF(VLOOKUP($B901,'Draft List'!$D$4:$AC$2598,AX$3,FALSE)&lt;&gt;0,VLOOKUP($B901,'Draft List'!$D$4:$AC$2598,AX$3,FALSE),"")</f>
        <v>310</v>
      </c>
      <c r="AY901">
        <f>IF(VLOOKUP($B901,'Draft List'!$D$4:$AC$2598,AY$3,FALSE)&lt;&gt;0,VLOOKUP($B901,'Draft List'!$D$4:$AC$2598,AY$3,FALSE),"")</f>
        <v>12</v>
      </c>
      <c r="AZ901">
        <f>IF(VLOOKUP($B901,'Draft List'!$D$4:$AC$2598,AZ$3,FALSE)&lt;&gt;0,VLOOKUP($B901,'Draft List'!$D$4:$AC$2598,AZ$3,FALSE),"")</f>
        <v>18</v>
      </c>
      <c r="BA901" t="str">
        <f>IF(VLOOKUP($B901,'Draft List'!$D$4:$AC$2598,BA$3,FALSE)&lt;&gt;0,VLOOKUP($B901,'Draft List'!$D$4:$AC$2598,BA$3,FALSE),"")</f>
        <v>Yuma Bulldozers</v>
      </c>
    </row>
    <row r="902" spans="1:53" hidden="1" x14ac:dyDescent="0.25">
      <c r="A902" t="str">
        <f t="shared" si="112"/>
        <v>1BCharles Tinker23</v>
      </c>
      <c r="B902">
        <f>VLOOKUP($A902,draft_listing_batters_stats!$A$1:$B$1324,2,FALSE)</f>
        <v>13661</v>
      </c>
      <c r="C902" s="1" t="s">
        <v>94</v>
      </c>
      <c r="D902" s="1" t="s">
        <v>578</v>
      </c>
      <c r="E902" s="1" t="s">
        <v>1694</v>
      </c>
      <c r="F902" s="1">
        <v>23</v>
      </c>
      <c r="G902" s="1" t="s">
        <v>58</v>
      </c>
      <c r="H902" s="1" t="s">
        <v>58</v>
      </c>
      <c r="I902" s="1" t="s">
        <v>54</v>
      </c>
      <c r="J902" s="24" t="s">
        <v>54</v>
      </c>
      <c r="K902" s="1" t="s">
        <v>47</v>
      </c>
      <c r="L902" s="24" t="s">
        <v>46</v>
      </c>
      <c r="M902" s="1">
        <v>2</v>
      </c>
      <c r="N902" s="1">
        <v>2</v>
      </c>
      <c r="O902" s="1">
        <v>2</v>
      </c>
      <c r="P902" s="1">
        <v>5</v>
      </c>
      <c r="Q902" s="24">
        <v>1</v>
      </c>
      <c r="R902" s="1">
        <v>4</v>
      </c>
      <c r="S902" s="1">
        <v>4</v>
      </c>
      <c r="T902" s="1">
        <v>2</v>
      </c>
      <c r="U902" s="1">
        <v>7</v>
      </c>
      <c r="V902" s="24">
        <v>1</v>
      </c>
      <c r="W902" s="1">
        <v>8</v>
      </c>
      <c r="X902" s="1">
        <v>5</v>
      </c>
      <c r="Y902" s="24">
        <v>1</v>
      </c>
      <c r="Z902" s="1" t="s">
        <v>48</v>
      </c>
      <c r="AA902" s="1">
        <v>1</v>
      </c>
      <c r="AB902" s="1" t="s">
        <v>48</v>
      </c>
      <c r="AC902" s="1" t="s">
        <v>48</v>
      </c>
      <c r="AD902" s="1" t="s">
        <v>48</v>
      </c>
      <c r="AE902" s="1" t="s">
        <v>48</v>
      </c>
      <c r="AF902" s="1" t="s">
        <v>48</v>
      </c>
      <c r="AG902" s="24" t="s">
        <v>48</v>
      </c>
      <c r="AH902" s="1">
        <v>1</v>
      </c>
      <c r="AI902" s="1">
        <v>5</v>
      </c>
      <c r="AJ902" s="24">
        <v>4</v>
      </c>
      <c r="AK902" s="36" t="s">
        <v>839</v>
      </c>
      <c r="AL902" s="9">
        <f t="shared" si="113"/>
        <v>-1.2688279399439681</v>
      </c>
      <c r="AM902" s="9">
        <f t="shared" si="114"/>
        <v>-0.34217740828204962</v>
      </c>
      <c r="AN902">
        <f t="shared" si="115"/>
        <v>0</v>
      </c>
      <c r="AO902" s="6">
        <f t="shared" si="116"/>
        <v>0</v>
      </c>
      <c r="AP902" s="9">
        <f>($AL$3*AL902+$AM$3*AM902+$AN$3*AN902+$AO$3*AO902)+$K$3*VLOOKUP(K902,COND!$A$2:$C$7,2,FALSE)+$L$3*VLOOKUP(L902,COND!$A$2:$C$7,3,FALSE)</f>
        <v>5.6669883066210085</v>
      </c>
      <c r="AQ902" s="28">
        <f t="shared" si="117"/>
        <v>1.2226368203262448</v>
      </c>
      <c r="AR902" t="str">
        <f t="shared" si="118"/>
        <v>1B</v>
      </c>
      <c r="AS902">
        <v>800</v>
      </c>
      <c r="AT902">
        <v>898</v>
      </c>
      <c r="AV902" t="str">
        <f t="shared" si="119"/>
        <v>Unlikely</v>
      </c>
      <c r="AX902" t="str">
        <f>IF(VLOOKUP($B902,'Draft List'!$D$4:$AC$2598,AX$3,FALSE)&lt;&gt;0,VLOOKUP($B902,'Draft List'!$D$4:$AC$2598,AX$3,FALSE),"")</f>
        <v/>
      </c>
      <c r="AY902" t="str">
        <f>IF(VLOOKUP($B902,'Draft List'!$D$4:$AC$2598,AY$3,FALSE)&lt;&gt;0,VLOOKUP($B902,'Draft List'!$D$4:$AC$2598,AY$3,FALSE),"")</f>
        <v/>
      </c>
      <c r="AZ902" t="str">
        <f>IF(VLOOKUP($B902,'Draft List'!$D$4:$AC$2598,AZ$3,FALSE)&lt;&gt;0,VLOOKUP($B902,'Draft List'!$D$4:$AC$2598,AZ$3,FALSE),"")</f>
        <v/>
      </c>
      <c r="BA902" t="str">
        <f>IF(VLOOKUP($B902,'Draft List'!$D$4:$AC$2598,BA$3,FALSE)&lt;&gt;0,VLOOKUP($B902,'Draft List'!$D$4:$AC$2598,BA$3,FALSE),"")</f>
        <v/>
      </c>
    </row>
    <row r="903" spans="1:53" hidden="1" x14ac:dyDescent="0.25">
      <c r="A903" t="str">
        <f t="shared" si="112"/>
        <v>1BBrian Richardson23</v>
      </c>
      <c r="B903">
        <f>VLOOKUP($A903,draft_listing_batters_stats!$A$1:$B$1324,2,FALSE)</f>
        <v>15231</v>
      </c>
      <c r="C903" s="1" t="s">
        <v>94</v>
      </c>
      <c r="D903" s="1" t="s">
        <v>216</v>
      </c>
      <c r="E903" s="1" t="s">
        <v>648</v>
      </c>
      <c r="F903" s="1">
        <v>23</v>
      </c>
      <c r="G903" s="1" t="s">
        <v>44</v>
      </c>
      <c r="H903" s="1" t="s">
        <v>44</v>
      </c>
      <c r="I903" s="1" t="s">
        <v>54</v>
      </c>
      <c r="J903" s="24" t="s">
        <v>54</v>
      </c>
      <c r="K903" s="1" t="s">
        <v>46</v>
      </c>
      <c r="L903" s="24" t="s">
        <v>46</v>
      </c>
      <c r="M903" s="1">
        <v>3</v>
      </c>
      <c r="N903" s="1">
        <v>3</v>
      </c>
      <c r="O903" s="1">
        <v>3</v>
      </c>
      <c r="P903" s="1">
        <v>2</v>
      </c>
      <c r="Q903" s="24">
        <v>3</v>
      </c>
      <c r="R903" s="1">
        <v>4</v>
      </c>
      <c r="S903" s="1">
        <v>3</v>
      </c>
      <c r="T903" s="1">
        <v>3</v>
      </c>
      <c r="U903" s="1">
        <v>3</v>
      </c>
      <c r="V903" s="24">
        <v>4</v>
      </c>
      <c r="W903" s="1">
        <v>4</v>
      </c>
      <c r="X903" s="1">
        <v>3</v>
      </c>
      <c r="Y903" s="24">
        <v>5</v>
      </c>
      <c r="Z903" s="1">
        <v>2</v>
      </c>
      <c r="AA903" s="1">
        <v>4</v>
      </c>
      <c r="AB903" s="1" t="s">
        <v>48</v>
      </c>
      <c r="AC903" s="1" t="s">
        <v>48</v>
      </c>
      <c r="AD903" s="1" t="s">
        <v>48</v>
      </c>
      <c r="AE903" s="1" t="s">
        <v>48</v>
      </c>
      <c r="AF903" s="1" t="s">
        <v>48</v>
      </c>
      <c r="AG903" s="24" t="s">
        <v>48</v>
      </c>
      <c r="AH903" s="1">
        <v>1</v>
      </c>
      <c r="AI903" s="1">
        <v>1</v>
      </c>
      <c r="AJ903" s="24">
        <v>1</v>
      </c>
      <c r="AK903" s="36" t="s">
        <v>48</v>
      </c>
      <c r="AL903" s="9">
        <f t="shared" si="113"/>
        <v>-1.0012467004932646</v>
      </c>
      <c r="AM903" s="9">
        <f t="shared" si="114"/>
        <v>-0.54896497446392534</v>
      </c>
      <c r="AN903">
        <f t="shared" si="115"/>
        <v>0</v>
      </c>
      <c r="AO903" s="6">
        <f t="shared" si="116"/>
        <v>1</v>
      </c>
      <c r="AP903" s="9">
        <f>($AL$3*AL903+$AM$3*AM903+$AN$3*AN903+$AO$3*AO903)+$K$3*VLOOKUP(K903,COND!$A$2:$C$7,2,FALSE)+$L$3*VLOOKUP(L903,COND!$A$2:$C$7,3,FALSE)</f>
        <v>4.3122956363835696</v>
      </c>
      <c r="AQ903" s="28">
        <f t="shared" si="117"/>
        <v>1.0294895848844678</v>
      </c>
      <c r="AR903" t="str">
        <f t="shared" si="118"/>
        <v>C</v>
      </c>
      <c r="AS903">
        <v>800</v>
      </c>
      <c r="AT903">
        <v>899</v>
      </c>
      <c r="AV903" t="str">
        <f t="shared" si="119"/>
        <v>Unlikely</v>
      </c>
      <c r="AX903" t="str">
        <f>IF(VLOOKUP($B903,'Draft List'!$D$4:$AC$2598,AX$3,FALSE)&lt;&gt;0,VLOOKUP($B903,'Draft List'!$D$4:$AC$2598,AX$3,FALSE),"")</f>
        <v/>
      </c>
      <c r="AY903" t="str">
        <f>IF(VLOOKUP($B903,'Draft List'!$D$4:$AC$2598,AY$3,FALSE)&lt;&gt;0,VLOOKUP($B903,'Draft List'!$D$4:$AC$2598,AY$3,FALSE),"")</f>
        <v/>
      </c>
      <c r="AZ903" t="str">
        <f>IF(VLOOKUP($B903,'Draft List'!$D$4:$AC$2598,AZ$3,FALSE)&lt;&gt;0,VLOOKUP($B903,'Draft List'!$D$4:$AC$2598,AZ$3,FALSE),"")</f>
        <v/>
      </c>
      <c r="BA903" t="str">
        <f>IF(VLOOKUP($B903,'Draft List'!$D$4:$AC$2598,BA$3,FALSE)&lt;&gt;0,VLOOKUP($B903,'Draft List'!$D$4:$AC$2598,BA$3,FALSE),"")</f>
        <v/>
      </c>
    </row>
    <row r="904" spans="1:53" hidden="1" x14ac:dyDescent="0.25">
      <c r="A904" t="str">
        <f t="shared" si="112"/>
        <v>1BMaarten Louter23</v>
      </c>
      <c r="B904">
        <f>VLOOKUP($A904,draft_listing_batters_stats!$A$1:$B$1324,2,FALSE)</f>
        <v>15151</v>
      </c>
      <c r="C904" s="1" t="s">
        <v>94</v>
      </c>
      <c r="D904" s="1" t="s">
        <v>1365</v>
      </c>
      <c r="E904" s="1" t="s">
        <v>1366</v>
      </c>
      <c r="F904" s="1">
        <v>23</v>
      </c>
      <c r="G904" s="1" t="s">
        <v>44</v>
      </c>
      <c r="H904" s="1" t="s">
        <v>44</v>
      </c>
      <c r="I904" s="1" t="s">
        <v>54</v>
      </c>
      <c r="J904" s="24" t="s">
        <v>54</v>
      </c>
      <c r="K904" s="1" t="s">
        <v>47</v>
      </c>
      <c r="L904" s="24" t="s">
        <v>46</v>
      </c>
      <c r="M904" s="1">
        <v>3</v>
      </c>
      <c r="N904" s="1">
        <v>3</v>
      </c>
      <c r="O904" s="1">
        <v>2</v>
      </c>
      <c r="P904" s="1">
        <v>4</v>
      </c>
      <c r="Q904" s="24">
        <v>5</v>
      </c>
      <c r="R904" s="1">
        <v>4</v>
      </c>
      <c r="S904" s="1">
        <v>3</v>
      </c>
      <c r="T904" s="1">
        <v>2</v>
      </c>
      <c r="U904" s="1">
        <v>4</v>
      </c>
      <c r="V904" s="24">
        <v>5</v>
      </c>
      <c r="W904" s="1">
        <v>3</v>
      </c>
      <c r="X904" s="1">
        <v>3</v>
      </c>
      <c r="Y904" s="24">
        <v>4</v>
      </c>
      <c r="Z904" s="1">
        <v>3</v>
      </c>
      <c r="AA904" s="1">
        <v>4</v>
      </c>
      <c r="AB904" s="1" t="s">
        <v>48</v>
      </c>
      <c r="AC904" s="1" t="s">
        <v>48</v>
      </c>
      <c r="AD904" s="1" t="s">
        <v>48</v>
      </c>
      <c r="AE904" s="1" t="s">
        <v>48</v>
      </c>
      <c r="AF904" s="1" t="s">
        <v>48</v>
      </c>
      <c r="AG904" s="24" t="s">
        <v>48</v>
      </c>
      <c r="AH904" s="1">
        <v>3</v>
      </c>
      <c r="AI904" s="1">
        <v>1</v>
      </c>
      <c r="AJ904" s="24">
        <v>1</v>
      </c>
      <c r="AK904" s="36" t="s">
        <v>48</v>
      </c>
      <c r="AL904" s="9">
        <f t="shared" si="113"/>
        <v>-0.82485641486383698</v>
      </c>
      <c r="AM904" s="9">
        <f t="shared" si="114"/>
        <v>-0.5023005786611624</v>
      </c>
      <c r="AN904">
        <f t="shared" si="115"/>
        <v>0</v>
      </c>
      <c r="AO904" s="6">
        <f t="shared" si="116"/>
        <v>0</v>
      </c>
      <c r="AP904" s="9">
        <f>($AL$3*AL904+$AM$3*AM904+$AN$3*AN904+$AO$3*AO904)+$K$3*VLOOKUP(K904,COND!$A$2:$C$7,2,FALSE)+$L$3*VLOOKUP(L904,COND!$A$2:$C$7,3,FALSE)</f>
        <v>3.7899074145796678</v>
      </c>
      <c r="AQ904" s="28">
        <f t="shared" si="117"/>
        <v>0.95500934070400367</v>
      </c>
      <c r="AR904" t="str">
        <f t="shared" si="118"/>
        <v>C</v>
      </c>
      <c r="AS904">
        <v>800</v>
      </c>
      <c r="AT904">
        <v>900</v>
      </c>
      <c r="AV904" t="str">
        <f t="shared" si="119"/>
        <v>Unlikely</v>
      </c>
      <c r="AX904" t="str">
        <f>IF(VLOOKUP($B904,'Draft List'!$D$4:$AC$2598,AX$3,FALSE)&lt;&gt;0,VLOOKUP($B904,'Draft List'!$D$4:$AC$2598,AX$3,FALSE),"")</f>
        <v/>
      </c>
      <c r="AY904" t="str">
        <f>IF(VLOOKUP($B904,'Draft List'!$D$4:$AC$2598,AY$3,FALSE)&lt;&gt;0,VLOOKUP($B904,'Draft List'!$D$4:$AC$2598,AY$3,FALSE),"")</f>
        <v/>
      </c>
      <c r="AZ904" t="str">
        <f>IF(VLOOKUP($B904,'Draft List'!$D$4:$AC$2598,AZ$3,FALSE)&lt;&gt;0,VLOOKUP($B904,'Draft List'!$D$4:$AC$2598,AZ$3,FALSE),"")</f>
        <v/>
      </c>
      <c r="BA904" t="str">
        <f>IF(VLOOKUP($B904,'Draft List'!$D$4:$AC$2598,BA$3,FALSE)&lt;&gt;0,VLOOKUP($B904,'Draft List'!$D$4:$AC$2598,BA$3,FALSE),"")</f>
        <v/>
      </c>
    </row>
    <row r="905" spans="1:53" x14ac:dyDescent="0.25">
      <c r="A905" t="str">
        <f t="shared" si="112"/>
        <v>3BTerry Hurlson23</v>
      </c>
      <c r="B905">
        <f>VLOOKUP($A905,draft_listing_batters_stats!$A$1:$B$1324,2,FALSE)</f>
        <v>15125</v>
      </c>
      <c r="C905" s="1" t="s">
        <v>76</v>
      </c>
      <c r="D905" s="1" t="s">
        <v>663</v>
      </c>
      <c r="E905" s="1" t="s">
        <v>1263</v>
      </c>
      <c r="F905" s="1">
        <v>23</v>
      </c>
      <c r="G905" s="1" t="s">
        <v>68</v>
      </c>
      <c r="H905" s="1" t="s">
        <v>44</v>
      </c>
      <c r="I905" s="1" t="s">
        <v>54</v>
      </c>
      <c r="J905" s="24" t="s">
        <v>54</v>
      </c>
      <c r="K905" s="1" t="s">
        <v>46</v>
      </c>
      <c r="L905" s="24" t="s">
        <v>46</v>
      </c>
      <c r="M905" s="1">
        <v>3</v>
      </c>
      <c r="N905" s="1">
        <v>3</v>
      </c>
      <c r="O905" s="1">
        <v>2</v>
      </c>
      <c r="P905" s="1">
        <v>5</v>
      </c>
      <c r="Q905" s="24">
        <v>5</v>
      </c>
      <c r="R905" s="1">
        <v>3</v>
      </c>
      <c r="S905" s="1">
        <v>4</v>
      </c>
      <c r="T905" s="1">
        <v>2</v>
      </c>
      <c r="U905" s="1">
        <v>6</v>
      </c>
      <c r="V905" s="24">
        <v>6</v>
      </c>
      <c r="W905" s="1">
        <v>7</v>
      </c>
      <c r="X905" s="1">
        <v>6</v>
      </c>
      <c r="Y905" s="24">
        <v>1</v>
      </c>
      <c r="Z905" s="1" t="s">
        <v>48</v>
      </c>
      <c r="AA905" s="1" t="s">
        <v>48</v>
      </c>
      <c r="AB905" s="1">
        <v>1</v>
      </c>
      <c r="AC905" s="1">
        <v>4</v>
      </c>
      <c r="AD905" s="1" t="s">
        <v>48</v>
      </c>
      <c r="AE905" s="1" t="s">
        <v>48</v>
      </c>
      <c r="AF905" s="1">
        <v>1</v>
      </c>
      <c r="AG905" s="24">
        <v>2</v>
      </c>
      <c r="AH905" s="1">
        <v>6</v>
      </c>
      <c r="AI905" s="1">
        <v>6</v>
      </c>
      <c r="AJ905" s="24">
        <v>3</v>
      </c>
      <c r="AK905" s="36" t="s">
        <v>48</v>
      </c>
      <c r="AL905" s="9">
        <f t="shared" si="113"/>
        <v>-0.73514686485425607</v>
      </c>
      <c r="AM905" s="9">
        <f t="shared" si="114"/>
        <v>-0.554361095408888</v>
      </c>
      <c r="AN905">
        <f t="shared" si="115"/>
        <v>0</v>
      </c>
      <c r="AO905" s="6">
        <f t="shared" si="116"/>
        <v>0</v>
      </c>
      <c r="AP905" s="9">
        <f>($AL$3*AL905+$AM$3*AM905+$AN$3*AN905+$AO$3*AO905)+$K$3*VLOOKUP(K905,COND!$A$2:$C$7,2,FALSE)+$L$3*VLOOKUP(L905,COND!$A$2:$C$7,3,FALSE)</f>
        <v>3.2741521686079187</v>
      </c>
      <c r="AQ905" s="28">
        <f t="shared" si="117"/>
        <v>0.88147480249278209</v>
      </c>
      <c r="AR905" t="str">
        <f t="shared" si="118"/>
        <v>3B</v>
      </c>
      <c r="AS905">
        <v>800</v>
      </c>
      <c r="AT905">
        <v>901</v>
      </c>
      <c r="AV905" t="str">
        <f t="shared" si="119"/>
        <v>Unlikely</v>
      </c>
      <c r="AX905" t="str">
        <f>IF(VLOOKUP($B905,'Draft List'!$D$4:$AC$2598,AX$3,FALSE)&lt;&gt;0,VLOOKUP($B905,'Draft List'!$D$4:$AC$2598,AX$3,FALSE),"")</f>
        <v/>
      </c>
      <c r="AY905" t="str">
        <f>IF(VLOOKUP($B905,'Draft List'!$D$4:$AC$2598,AY$3,FALSE)&lt;&gt;0,VLOOKUP($B905,'Draft List'!$D$4:$AC$2598,AY$3,FALSE),"")</f>
        <v/>
      </c>
      <c r="AZ905" t="str">
        <f>IF(VLOOKUP($B905,'Draft List'!$D$4:$AC$2598,AZ$3,FALSE)&lt;&gt;0,VLOOKUP($B905,'Draft List'!$D$4:$AC$2598,AZ$3,FALSE),"")</f>
        <v/>
      </c>
      <c r="BA905" t="str">
        <f>IF(VLOOKUP($B905,'Draft List'!$D$4:$AC$2598,BA$3,FALSE)&lt;&gt;0,VLOOKUP($B905,'Draft List'!$D$4:$AC$2598,BA$3,FALSE),"")</f>
        <v/>
      </c>
    </row>
    <row r="906" spans="1:53" hidden="1" x14ac:dyDescent="0.25">
      <c r="A906" t="str">
        <f t="shared" si="112"/>
        <v>LFNorio Yamaguchi23</v>
      </c>
      <c r="B906">
        <f>VLOOKUP($A906,draft_listing_batters_stats!$A$1:$B$1324,2,FALSE)</f>
        <v>13622</v>
      </c>
      <c r="C906" s="1" t="s">
        <v>55</v>
      </c>
      <c r="D906" s="1" t="s">
        <v>1746</v>
      </c>
      <c r="E906" s="1" t="s">
        <v>1747</v>
      </c>
      <c r="F906" s="1">
        <v>23</v>
      </c>
      <c r="G906" s="1" t="s">
        <v>58</v>
      </c>
      <c r="H906" s="1" t="s">
        <v>58</v>
      </c>
      <c r="I906" s="1" t="s">
        <v>54</v>
      </c>
      <c r="J906" s="24" t="s">
        <v>54</v>
      </c>
      <c r="K906" s="1" t="s">
        <v>47</v>
      </c>
      <c r="L906" s="24" t="s">
        <v>47</v>
      </c>
      <c r="M906" s="1">
        <v>2</v>
      </c>
      <c r="N906" s="1">
        <v>3</v>
      </c>
      <c r="O906" s="1">
        <v>2</v>
      </c>
      <c r="P906" s="1">
        <v>5</v>
      </c>
      <c r="Q906" s="24">
        <v>1</v>
      </c>
      <c r="R906" s="1">
        <v>3</v>
      </c>
      <c r="S906" s="1">
        <v>3</v>
      </c>
      <c r="T906" s="1">
        <v>3</v>
      </c>
      <c r="U906" s="1">
        <v>7</v>
      </c>
      <c r="V906" s="24">
        <v>2</v>
      </c>
      <c r="W906" s="1">
        <v>6</v>
      </c>
      <c r="X906" s="1">
        <v>8</v>
      </c>
      <c r="Y906" s="24">
        <v>1</v>
      </c>
      <c r="Z906" s="1" t="s">
        <v>48</v>
      </c>
      <c r="AA906" s="1" t="s">
        <v>48</v>
      </c>
      <c r="AB906" s="1" t="s">
        <v>48</v>
      </c>
      <c r="AC906" s="1" t="s">
        <v>48</v>
      </c>
      <c r="AD906" s="1" t="s">
        <v>48</v>
      </c>
      <c r="AE906" s="1">
        <v>1</v>
      </c>
      <c r="AF906" s="1">
        <v>1</v>
      </c>
      <c r="AG906" s="24">
        <v>1</v>
      </c>
      <c r="AH906" s="1">
        <v>6</v>
      </c>
      <c r="AI906" s="1">
        <v>9</v>
      </c>
      <c r="AJ906" s="24">
        <v>9</v>
      </c>
      <c r="AK906" s="36" t="s">
        <v>50</v>
      </c>
      <c r="AL906" s="9">
        <f t="shared" si="113"/>
        <v>-1.2177680603252647</v>
      </c>
      <c r="AM906" s="9">
        <f t="shared" si="114"/>
        <v>-0.59271529026244285</v>
      </c>
      <c r="AN906">
        <f t="shared" si="115"/>
        <v>4</v>
      </c>
      <c r="AO906" s="6">
        <f t="shared" si="116"/>
        <v>0</v>
      </c>
      <c r="AP906" s="9">
        <f>($AL$3*AL906+$AM$3*AM906+$AN$3*AN906+$AO$3*AO906)+$K$3*VLOOKUP(K906,COND!$A$2:$C$7,2,FALSE)+$L$3*VLOOKUP(L906,COND!$A$2:$C$7,3,FALSE)</f>
        <v>3.2323063774848269</v>
      </c>
      <c r="AQ906" s="28">
        <f t="shared" si="117"/>
        <v>0.87550857926896941</v>
      </c>
      <c r="AR906" t="str">
        <f t="shared" si="118"/>
        <v>CF</v>
      </c>
      <c r="AS906">
        <v>800</v>
      </c>
      <c r="AT906">
        <v>902</v>
      </c>
      <c r="AV906" t="str">
        <f t="shared" si="119"/>
        <v>Unlikely</v>
      </c>
      <c r="AX906" t="str">
        <f>IF(VLOOKUP($B906,'Draft List'!$D$4:$AC$2598,AX$3,FALSE)&lt;&gt;0,VLOOKUP($B906,'Draft List'!$D$4:$AC$2598,AX$3,FALSE),"")</f>
        <v/>
      </c>
      <c r="AY906" t="str">
        <f>IF(VLOOKUP($B906,'Draft List'!$D$4:$AC$2598,AY$3,FALSE)&lt;&gt;0,VLOOKUP($B906,'Draft List'!$D$4:$AC$2598,AY$3,FALSE),"")</f>
        <v/>
      </c>
      <c r="AZ906" t="str">
        <f>IF(VLOOKUP($B906,'Draft List'!$D$4:$AC$2598,AZ$3,FALSE)&lt;&gt;0,VLOOKUP($B906,'Draft List'!$D$4:$AC$2598,AZ$3,FALSE),"")</f>
        <v/>
      </c>
      <c r="BA906" t="str">
        <f>IF(VLOOKUP($B906,'Draft List'!$D$4:$AC$2598,BA$3,FALSE)&lt;&gt;0,VLOOKUP($B906,'Draft List'!$D$4:$AC$2598,BA$3,FALSE),"")</f>
        <v/>
      </c>
    </row>
    <row r="907" spans="1:53" hidden="1" x14ac:dyDescent="0.25">
      <c r="A907" t="str">
        <f t="shared" si="112"/>
        <v>LFYasujiro Fujii23</v>
      </c>
      <c r="B907">
        <f>VLOOKUP($A907,draft_listing_batters_stats!$A$1:$B$1324,2,FALSE)</f>
        <v>13582</v>
      </c>
      <c r="C907" s="1" t="s">
        <v>55</v>
      </c>
      <c r="D907" s="1" t="s">
        <v>666</v>
      </c>
      <c r="E907" s="1" t="s">
        <v>1176</v>
      </c>
      <c r="F907" s="1">
        <v>23</v>
      </c>
      <c r="G907" s="1" t="s">
        <v>44</v>
      </c>
      <c r="H907" s="1" t="s">
        <v>44</v>
      </c>
      <c r="I907" s="1" t="s">
        <v>54</v>
      </c>
      <c r="J907" s="24" t="s">
        <v>54</v>
      </c>
      <c r="K907" s="1" t="s">
        <v>47</v>
      </c>
      <c r="L907" s="24" t="s">
        <v>51</v>
      </c>
      <c r="M907" s="1">
        <v>2</v>
      </c>
      <c r="N907" s="1">
        <v>2</v>
      </c>
      <c r="O907" s="1">
        <v>2</v>
      </c>
      <c r="P907" s="1">
        <v>4</v>
      </c>
      <c r="Q907" s="24">
        <v>3</v>
      </c>
      <c r="R907" s="1">
        <v>3</v>
      </c>
      <c r="S907" s="1">
        <v>3</v>
      </c>
      <c r="T907" s="1">
        <v>4</v>
      </c>
      <c r="U907" s="1">
        <v>5</v>
      </c>
      <c r="V907" s="24">
        <v>5</v>
      </c>
      <c r="W907" s="1">
        <v>4</v>
      </c>
      <c r="X907" s="1">
        <v>7</v>
      </c>
      <c r="Y907" s="24">
        <v>1</v>
      </c>
      <c r="Z907" s="1" t="s">
        <v>48</v>
      </c>
      <c r="AA907" s="1" t="s">
        <v>48</v>
      </c>
      <c r="AB907" s="1" t="s">
        <v>48</v>
      </c>
      <c r="AC907" s="1" t="s">
        <v>48</v>
      </c>
      <c r="AD907" s="1" t="s">
        <v>48</v>
      </c>
      <c r="AE907" s="1">
        <v>1</v>
      </c>
      <c r="AF907" s="1" t="s">
        <v>48</v>
      </c>
      <c r="AG907" s="24" t="s">
        <v>48</v>
      </c>
      <c r="AH907" s="1">
        <v>3</v>
      </c>
      <c r="AI907" s="1">
        <v>6</v>
      </c>
      <c r="AJ907" s="24">
        <v>6</v>
      </c>
      <c r="AK907" s="36" t="s">
        <v>824</v>
      </c>
      <c r="AL907" s="9">
        <f t="shared" si="113"/>
        <v>-1.2785048103193823</v>
      </c>
      <c r="AM907" s="9">
        <f t="shared" si="114"/>
        <v>-0.56902387680645306</v>
      </c>
      <c r="AN907">
        <f t="shared" si="115"/>
        <v>0</v>
      </c>
      <c r="AO907" s="6">
        <f t="shared" si="116"/>
        <v>0</v>
      </c>
      <c r="AP907" s="9">
        <f>($AL$3*AL907+$AM$3*AM907+$AN$3*AN907+$AO$3*AO907)+$K$3*VLOOKUP(K907,COND!$A$2:$C$7,2,FALSE)+$L$3*VLOOKUP(L907,COND!$A$2:$C$7,3,FALSE)</f>
        <v>3.043862997290625</v>
      </c>
      <c r="AQ907" s="28">
        <f t="shared" si="117"/>
        <v>0.84864099614737909</v>
      </c>
      <c r="AR907" t="str">
        <f t="shared" si="118"/>
        <v>LF</v>
      </c>
      <c r="AS907">
        <v>800</v>
      </c>
      <c r="AT907">
        <v>903</v>
      </c>
      <c r="AV907" t="str">
        <f t="shared" si="119"/>
        <v>Unlikely</v>
      </c>
      <c r="AX907" t="str">
        <f>IF(VLOOKUP($B907,'Draft List'!$D$4:$AC$2598,AX$3,FALSE)&lt;&gt;0,VLOOKUP($B907,'Draft List'!$D$4:$AC$2598,AX$3,FALSE),"")</f>
        <v/>
      </c>
      <c r="AY907" t="str">
        <f>IF(VLOOKUP($B907,'Draft List'!$D$4:$AC$2598,AY$3,FALSE)&lt;&gt;0,VLOOKUP($B907,'Draft List'!$D$4:$AC$2598,AY$3,FALSE),"")</f>
        <v/>
      </c>
      <c r="AZ907" t="str">
        <f>IF(VLOOKUP($B907,'Draft List'!$D$4:$AC$2598,AZ$3,FALSE)&lt;&gt;0,VLOOKUP($B907,'Draft List'!$D$4:$AC$2598,AZ$3,FALSE),"")</f>
        <v/>
      </c>
      <c r="BA907" t="str">
        <f>IF(VLOOKUP($B907,'Draft List'!$D$4:$AC$2598,BA$3,FALSE)&lt;&gt;0,VLOOKUP($B907,'Draft List'!$D$4:$AC$2598,BA$3,FALSE),"")</f>
        <v/>
      </c>
    </row>
    <row r="908" spans="1:53" hidden="1" x14ac:dyDescent="0.25">
      <c r="A908" t="str">
        <f t="shared" si="112"/>
        <v>1BRoger Vélez23</v>
      </c>
      <c r="B908">
        <f>VLOOKUP($A908,draft_listing_batters_stats!$A$1:$B$1324,2,FALSE)</f>
        <v>3310</v>
      </c>
      <c r="C908" s="1" t="s">
        <v>94</v>
      </c>
      <c r="D908" s="1" t="s">
        <v>525</v>
      </c>
      <c r="E908" s="1" t="s">
        <v>1718</v>
      </c>
      <c r="F908" s="1">
        <v>23</v>
      </c>
      <c r="G908" s="1" t="s">
        <v>58</v>
      </c>
      <c r="H908" s="1" t="s">
        <v>44</v>
      </c>
      <c r="I908" s="1" t="s">
        <v>54</v>
      </c>
      <c r="J908" s="24" t="s">
        <v>54</v>
      </c>
      <c r="K908" s="1" t="s">
        <v>46</v>
      </c>
      <c r="L908" s="24" t="s">
        <v>46</v>
      </c>
      <c r="M908" s="1">
        <v>2</v>
      </c>
      <c r="N908" s="1">
        <v>4</v>
      </c>
      <c r="O908" s="1">
        <v>3</v>
      </c>
      <c r="P908" s="1">
        <v>4</v>
      </c>
      <c r="Q908" s="24">
        <v>1</v>
      </c>
      <c r="R908" s="1">
        <v>3</v>
      </c>
      <c r="S908" s="1">
        <v>5</v>
      </c>
      <c r="T908" s="1">
        <v>3</v>
      </c>
      <c r="U908" s="1">
        <v>5</v>
      </c>
      <c r="V908" s="24">
        <v>3</v>
      </c>
      <c r="W908" s="1">
        <v>2</v>
      </c>
      <c r="X908" s="1">
        <v>4</v>
      </c>
      <c r="Y908" s="24">
        <v>1</v>
      </c>
      <c r="Z908" s="1" t="s">
        <v>48</v>
      </c>
      <c r="AA908" s="1">
        <v>6</v>
      </c>
      <c r="AB908" s="1" t="s">
        <v>48</v>
      </c>
      <c r="AC908" s="1" t="s">
        <v>48</v>
      </c>
      <c r="AD908" s="1" t="s">
        <v>48</v>
      </c>
      <c r="AE908" s="1" t="s">
        <v>48</v>
      </c>
      <c r="AF908" s="1" t="s">
        <v>48</v>
      </c>
      <c r="AG908" s="24" t="s">
        <v>48</v>
      </c>
      <c r="AH908" s="1">
        <v>2</v>
      </c>
      <c r="AI908" s="1">
        <v>5</v>
      </c>
      <c r="AJ908" s="24">
        <v>5</v>
      </c>
      <c r="AK908" s="36" t="s">
        <v>48</v>
      </c>
      <c r="AL908" s="9">
        <f t="shared" si="113"/>
        <v>-1.1733562366922408</v>
      </c>
      <c r="AM908" s="9">
        <f t="shared" si="114"/>
        <v>-0.62999829122711448</v>
      </c>
      <c r="AN908">
        <f t="shared" si="115"/>
        <v>0</v>
      </c>
      <c r="AO908" s="6">
        <f t="shared" si="116"/>
        <v>0</v>
      </c>
      <c r="AP908" s="9">
        <f>($AL$3*AL908+$AM$3*AM908+$AN$3*AN908+$AO$3*AO908)+$K$3*VLOOKUP(K908,COND!$A$2:$C$7,2,FALSE)+$L$3*VLOOKUP(L908,COND!$A$2:$C$7,3,FALSE)</f>
        <v>2.3226848816054018</v>
      </c>
      <c r="AQ908" s="28">
        <f t="shared" si="117"/>
        <v>0.74581799993134679</v>
      </c>
      <c r="AR908" t="str">
        <f t="shared" si="118"/>
        <v>1B</v>
      </c>
      <c r="AS908">
        <v>800</v>
      </c>
      <c r="AT908">
        <v>904</v>
      </c>
      <c r="AV908" t="str">
        <f t="shared" si="119"/>
        <v>Unlikely</v>
      </c>
      <c r="AX908" t="str">
        <f>IF(VLOOKUP($B908,'Draft List'!$D$4:$AC$2598,AX$3,FALSE)&lt;&gt;0,VLOOKUP($B908,'Draft List'!$D$4:$AC$2598,AX$3,FALSE),"")</f>
        <v/>
      </c>
      <c r="AY908" t="str">
        <f>IF(VLOOKUP($B908,'Draft List'!$D$4:$AC$2598,AY$3,FALSE)&lt;&gt;0,VLOOKUP($B908,'Draft List'!$D$4:$AC$2598,AY$3,FALSE),"")</f>
        <v/>
      </c>
      <c r="AZ908" t="str">
        <f>IF(VLOOKUP($B908,'Draft List'!$D$4:$AC$2598,AZ$3,FALSE)&lt;&gt;0,VLOOKUP($B908,'Draft List'!$D$4:$AC$2598,AZ$3,FALSE),"")</f>
        <v/>
      </c>
      <c r="BA908" t="str">
        <f>IF(VLOOKUP($B908,'Draft List'!$D$4:$AC$2598,BA$3,FALSE)&lt;&gt;0,VLOOKUP($B908,'Draft List'!$D$4:$AC$2598,BA$3,FALSE),"")</f>
        <v/>
      </c>
    </row>
    <row r="909" spans="1:53" hidden="1" x14ac:dyDescent="0.25">
      <c r="A909" t="str">
        <f t="shared" si="112"/>
        <v>CFRoberto Alaniz23</v>
      </c>
      <c r="B909">
        <f>VLOOKUP($A909,draft_listing_batters_stats!$A$1:$B$1324,2,FALSE)</f>
        <v>3909</v>
      </c>
      <c r="C909" s="1" t="s">
        <v>81</v>
      </c>
      <c r="D909" s="1" t="s">
        <v>372</v>
      </c>
      <c r="E909" s="1" t="s">
        <v>728</v>
      </c>
      <c r="F909" s="1">
        <v>23</v>
      </c>
      <c r="G909" s="1" t="s">
        <v>44</v>
      </c>
      <c r="H909" s="1" t="s">
        <v>44</v>
      </c>
      <c r="I909" s="1" t="s">
        <v>54</v>
      </c>
      <c r="J909" s="24" t="s">
        <v>54</v>
      </c>
      <c r="K909" s="1" t="s">
        <v>47</v>
      </c>
      <c r="L909" s="24" t="s">
        <v>46</v>
      </c>
      <c r="M909" s="1">
        <v>3</v>
      </c>
      <c r="N909" s="1">
        <v>3</v>
      </c>
      <c r="O909" s="1">
        <v>3</v>
      </c>
      <c r="P909" s="1">
        <v>3</v>
      </c>
      <c r="Q909" s="24">
        <v>2</v>
      </c>
      <c r="R909" s="1">
        <v>3</v>
      </c>
      <c r="S909" s="1">
        <v>3</v>
      </c>
      <c r="T909" s="1">
        <v>3</v>
      </c>
      <c r="U909" s="1">
        <v>4</v>
      </c>
      <c r="V909" s="24">
        <v>3</v>
      </c>
      <c r="W909" s="1">
        <v>6</v>
      </c>
      <c r="X909" s="1">
        <v>9</v>
      </c>
      <c r="Y909" s="24">
        <v>1</v>
      </c>
      <c r="Z909" s="1" t="s">
        <v>48</v>
      </c>
      <c r="AA909" s="1" t="s">
        <v>48</v>
      </c>
      <c r="AB909" s="1" t="s">
        <v>48</v>
      </c>
      <c r="AC909" s="1">
        <v>2</v>
      </c>
      <c r="AD909" s="1" t="s">
        <v>48</v>
      </c>
      <c r="AE909" s="1">
        <v>5</v>
      </c>
      <c r="AF909" s="1">
        <v>9</v>
      </c>
      <c r="AG909" s="24">
        <v>4</v>
      </c>
      <c r="AH909" s="1">
        <v>10</v>
      </c>
      <c r="AI909" s="1">
        <v>10</v>
      </c>
      <c r="AJ909" s="24">
        <v>10</v>
      </c>
      <c r="AK909" s="36" t="s">
        <v>832</v>
      </c>
      <c r="AL909" s="9">
        <f t="shared" si="113"/>
        <v>-0.95155349030076708</v>
      </c>
      <c r="AM909" s="9">
        <f t="shared" si="114"/>
        <v>-0.82182760047410253</v>
      </c>
      <c r="AN909">
        <f t="shared" si="115"/>
        <v>6</v>
      </c>
      <c r="AO909" s="6">
        <f t="shared" si="116"/>
        <v>1.25</v>
      </c>
      <c r="AP909" s="9">
        <f>($AL$3*AL909+$AM$3*AM909+$AN$3*AN909+$AO$3*AO909)+$K$3*VLOOKUP(K909,COND!$A$2:$C$7,2,FALSE)+$L$3*VLOOKUP(L909,COND!$A$2:$C$7,3,FALSE)</f>
        <v>2.1929134452806931</v>
      </c>
      <c r="AQ909" s="28">
        <f t="shared" si="117"/>
        <v>0.72731565270816956</v>
      </c>
      <c r="AR909" t="str">
        <f t="shared" si="118"/>
        <v>3B</v>
      </c>
      <c r="AS909">
        <v>800</v>
      </c>
      <c r="AT909">
        <v>905</v>
      </c>
      <c r="AV909" t="str">
        <f t="shared" si="119"/>
        <v>Unlikely</v>
      </c>
      <c r="AX909">
        <f>IF(VLOOKUP($B909,'Draft List'!$D$4:$AC$2598,AX$3,FALSE)&lt;&gt;0,VLOOKUP($B909,'Draft List'!$D$4:$AC$2598,AX$3,FALSE),"")</f>
        <v>88</v>
      </c>
      <c r="AY909">
        <f>IF(VLOOKUP($B909,'Draft List'!$D$4:$AC$2598,AY$3,FALSE)&lt;&gt;0,VLOOKUP($B909,'Draft List'!$D$4:$AC$2598,AY$3,FALSE),"")</f>
        <v>4</v>
      </c>
      <c r="AZ909">
        <f>IF(VLOOKUP($B909,'Draft List'!$D$4:$AC$2598,AZ$3,FALSE)&lt;&gt;0,VLOOKUP($B909,'Draft List'!$D$4:$AC$2598,AZ$3,FALSE),"")</f>
        <v>3</v>
      </c>
      <c r="BA909" t="str">
        <f>IF(VLOOKUP($B909,'Draft List'!$D$4:$AC$2598,BA$3,FALSE)&lt;&gt;0,VLOOKUP($B909,'Draft List'!$D$4:$AC$2598,BA$3,FALSE),"")</f>
        <v>London Underground</v>
      </c>
    </row>
    <row r="910" spans="1:53" hidden="1" x14ac:dyDescent="0.25">
      <c r="A910" t="str">
        <f t="shared" si="112"/>
        <v>1BTom Wagner23</v>
      </c>
      <c r="B910">
        <f>VLOOKUP($A910,draft_listing_batters_stats!$A$1:$B$1324,2,FALSE)</f>
        <v>13285</v>
      </c>
      <c r="C910" s="1" t="s">
        <v>94</v>
      </c>
      <c r="D910" s="1" t="s">
        <v>550</v>
      </c>
      <c r="E910" s="1" t="s">
        <v>1724</v>
      </c>
      <c r="F910" s="1">
        <v>23</v>
      </c>
      <c r="G910" s="1" t="s">
        <v>58</v>
      </c>
      <c r="H910" s="1" t="s">
        <v>58</v>
      </c>
      <c r="I910" s="1" t="s">
        <v>54</v>
      </c>
      <c r="J910" s="24" t="s">
        <v>54</v>
      </c>
      <c r="K910" s="1" t="s">
        <v>47</v>
      </c>
      <c r="L910" s="24" t="s">
        <v>51</v>
      </c>
      <c r="M910" s="1">
        <v>2</v>
      </c>
      <c r="N910" s="1">
        <v>3</v>
      </c>
      <c r="O910" s="1">
        <v>2</v>
      </c>
      <c r="P910" s="1">
        <v>6</v>
      </c>
      <c r="Q910" s="24">
        <v>2</v>
      </c>
      <c r="R910" s="1">
        <v>2</v>
      </c>
      <c r="S910" s="1">
        <v>4</v>
      </c>
      <c r="T910" s="1">
        <v>4</v>
      </c>
      <c r="U910" s="1">
        <v>8</v>
      </c>
      <c r="V910" s="24">
        <v>3</v>
      </c>
      <c r="W910" s="1">
        <v>6</v>
      </c>
      <c r="X910" s="1">
        <v>6</v>
      </c>
      <c r="Y910" s="24">
        <v>1</v>
      </c>
      <c r="Z910" s="1" t="s">
        <v>48</v>
      </c>
      <c r="AA910" s="1" t="s">
        <v>48</v>
      </c>
      <c r="AB910" s="1" t="s">
        <v>48</v>
      </c>
      <c r="AC910" s="1" t="s">
        <v>48</v>
      </c>
      <c r="AD910" s="1" t="s">
        <v>48</v>
      </c>
      <c r="AE910" s="1" t="s">
        <v>48</v>
      </c>
      <c r="AF910" s="1" t="s">
        <v>48</v>
      </c>
      <c r="AG910" s="24" t="s">
        <v>48</v>
      </c>
      <c r="AH910" s="1">
        <v>3</v>
      </c>
      <c r="AI910" s="1">
        <v>7</v>
      </c>
      <c r="AJ910" s="24">
        <v>4</v>
      </c>
      <c r="AK910" s="36" t="s">
        <v>832</v>
      </c>
      <c r="AL910" s="9">
        <f t="shared" si="113"/>
        <v>-1.0880421704986003</v>
      </c>
      <c r="AM910" s="9">
        <f t="shared" si="114"/>
        <v>-0.65142386299584809</v>
      </c>
      <c r="AN910">
        <f t="shared" si="115"/>
        <v>0</v>
      </c>
      <c r="AO910" s="6">
        <f t="shared" si="116"/>
        <v>0</v>
      </c>
      <c r="AP910" s="9">
        <f>($AL$3*AL910+$AM$3*AM910+$AN$3*AN910+$AO$3*AO910)+$K$3*VLOOKUP(K910,COND!$A$2:$C$7,2,FALSE)+$L$3*VLOOKUP(L910,COND!$A$2:$C$7,3,FALSE)</f>
        <v>2.0741094269999625</v>
      </c>
      <c r="AQ910" s="28">
        <f t="shared" si="117"/>
        <v>0.71037700072131305</v>
      </c>
      <c r="AR910" t="str">
        <f t="shared" si="118"/>
        <v>DH</v>
      </c>
      <c r="AS910">
        <v>800</v>
      </c>
      <c r="AT910">
        <v>906</v>
      </c>
      <c r="AV910" t="str">
        <f t="shared" si="119"/>
        <v>Unlikely</v>
      </c>
      <c r="AX910" t="str">
        <f>IF(VLOOKUP($B910,'Draft List'!$D$4:$AC$2598,AX$3,FALSE)&lt;&gt;0,VLOOKUP($B910,'Draft List'!$D$4:$AC$2598,AX$3,FALSE),"")</f>
        <v/>
      </c>
      <c r="AY910" t="str">
        <f>IF(VLOOKUP($B910,'Draft List'!$D$4:$AC$2598,AY$3,FALSE)&lt;&gt;0,VLOOKUP($B910,'Draft List'!$D$4:$AC$2598,AY$3,FALSE),"")</f>
        <v/>
      </c>
      <c r="AZ910" t="str">
        <f>IF(VLOOKUP($B910,'Draft List'!$D$4:$AC$2598,AZ$3,FALSE)&lt;&gt;0,VLOOKUP($B910,'Draft List'!$D$4:$AC$2598,AZ$3,FALSE),"")</f>
        <v/>
      </c>
      <c r="BA910" t="str">
        <f>IF(VLOOKUP($B910,'Draft List'!$D$4:$AC$2598,BA$3,FALSE)&lt;&gt;0,VLOOKUP($B910,'Draft List'!$D$4:$AC$2598,BA$3,FALSE),"")</f>
        <v/>
      </c>
    </row>
    <row r="911" spans="1:53" hidden="1" x14ac:dyDescent="0.25">
      <c r="A911" t="str">
        <f t="shared" si="112"/>
        <v>C-Ray Nicholson23</v>
      </c>
      <c r="B911">
        <f>VLOOKUP($A911,draft_listing_batters_stats!$A$1:$B$1324,2,FALSE)</f>
        <v>15238</v>
      </c>
      <c r="C911" s="1" t="s">
        <v>93</v>
      </c>
      <c r="D911" s="1" t="s">
        <v>439</v>
      </c>
      <c r="E911" s="1" t="s">
        <v>724</v>
      </c>
      <c r="F911" s="1">
        <v>23</v>
      </c>
      <c r="G911" s="1" t="s">
        <v>44</v>
      </c>
      <c r="H911" s="1" t="s">
        <v>44</v>
      </c>
      <c r="I911" s="1" t="s">
        <v>54</v>
      </c>
      <c r="J911" s="24" t="s">
        <v>54</v>
      </c>
      <c r="K911" s="1" t="s">
        <v>47</v>
      </c>
      <c r="L911" s="24" t="s">
        <v>46</v>
      </c>
      <c r="M911" s="1">
        <v>2</v>
      </c>
      <c r="N911" s="1">
        <v>1</v>
      </c>
      <c r="O911" s="1">
        <v>1</v>
      </c>
      <c r="P911" s="1">
        <v>1</v>
      </c>
      <c r="Q911" s="24">
        <v>2</v>
      </c>
      <c r="R911" s="1">
        <v>4</v>
      </c>
      <c r="S911" s="1">
        <v>2</v>
      </c>
      <c r="T911" s="1">
        <v>2</v>
      </c>
      <c r="U911" s="1">
        <v>3</v>
      </c>
      <c r="V911" s="24">
        <v>3</v>
      </c>
      <c r="W911" s="1">
        <v>3</v>
      </c>
      <c r="X911" s="1">
        <v>4</v>
      </c>
      <c r="Y911" s="24">
        <v>5</v>
      </c>
      <c r="Z911" s="1">
        <v>3</v>
      </c>
      <c r="AA911" s="1">
        <v>1</v>
      </c>
      <c r="AB911" s="1" t="s">
        <v>48</v>
      </c>
      <c r="AC911" s="1" t="s">
        <v>48</v>
      </c>
      <c r="AD911" s="1" t="s">
        <v>48</v>
      </c>
      <c r="AE911" s="1" t="s">
        <v>48</v>
      </c>
      <c r="AF911" s="1" t="s">
        <v>48</v>
      </c>
      <c r="AG911" s="24" t="s">
        <v>48</v>
      </c>
      <c r="AH911" s="1">
        <v>1</v>
      </c>
      <c r="AI911" s="1">
        <v>2</v>
      </c>
      <c r="AJ911" s="24">
        <v>4</v>
      </c>
      <c r="AK911" s="36" t="s">
        <v>48</v>
      </c>
      <c r="AL911" s="9">
        <f t="shared" si="113"/>
        <v>-1.7217711738078139</v>
      </c>
      <c r="AM911" s="9">
        <f t="shared" si="114"/>
        <v>-0.72310268792361398</v>
      </c>
      <c r="AN911">
        <f t="shared" si="115"/>
        <v>0</v>
      </c>
      <c r="AO911" s="6">
        <f t="shared" si="116"/>
        <v>1</v>
      </c>
      <c r="AP911" s="9">
        <f>($AL$3*AL911+$AM$3*AM911+$AN$3*AN911+$AO$3*AO911)+$K$3*VLOOKUP(K911,COND!$A$2:$C$7,2,FALSE)+$L$3*VLOOKUP(L911,COND!$A$2:$C$7,3,FALSE)</f>
        <v>2.0505906275358505</v>
      </c>
      <c r="AQ911" s="28">
        <f t="shared" si="117"/>
        <v>0.70702377441603848</v>
      </c>
      <c r="AR911" t="str">
        <f t="shared" si="118"/>
        <v>C</v>
      </c>
      <c r="AS911">
        <v>800</v>
      </c>
      <c r="AT911">
        <v>907</v>
      </c>
      <c r="AV911" t="str">
        <f t="shared" si="119"/>
        <v>Unlikely</v>
      </c>
      <c r="AX911" t="str">
        <f>IF(VLOOKUP($B911,'Draft List'!$D$4:$AC$2598,AX$3,FALSE)&lt;&gt;0,VLOOKUP($B911,'Draft List'!$D$4:$AC$2598,AX$3,FALSE),"")</f>
        <v/>
      </c>
      <c r="AY911" t="str">
        <f>IF(VLOOKUP($B911,'Draft List'!$D$4:$AC$2598,AY$3,FALSE)&lt;&gt;0,VLOOKUP($B911,'Draft List'!$D$4:$AC$2598,AY$3,FALSE),"")</f>
        <v/>
      </c>
      <c r="AZ911" t="str">
        <f>IF(VLOOKUP($B911,'Draft List'!$D$4:$AC$2598,AZ$3,FALSE)&lt;&gt;0,VLOOKUP($B911,'Draft List'!$D$4:$AC$2598,AZ$3,FALSE),"")</f>
        <v/>
      </c>
      <c r="BA911" t="str">
        <f>IF(VLOOKUP($B911,'Draft List'!$D$4:$AC$2598,BA$3,FALSE)&lt;&gt;0,VLOOKUP($B911,'Draft List'!$D$4:$AC$2598,BA$3,FALSE),"")</f>
        <v/>
      </c>
    </row>
    <row r="912" spans="1:53" hidden="1" x14ac:dyDescent="0.25">
      <c r="A912" t="str">
        <f t="shared" si="112"/>
        <v>2BSammy MacIntosh23</v>
      </c>
      <c r="B912">
        <f>VLOOKUP($A912,draft_listing_batters_stats!$A$1:$B$1324,2,FALSE)</f>
        <v>15219</v>
      </c>
      <c r="C912" s="1" t="s">
        <v>78</v>
      </c>
      <c r="D912" s="1" t="s">
        <v>1389</v>
      </c>
      <c r="E912" s="1" t="s">
        <v>635</v>
      </c>
      <c r="F912" s="1">
        <v>23</v>
      </c>
      <c r="G912" s="1" t="s">
        <v>58</v>
      </c>
      <c r="H912" s="1" t="s">
        <v>44</v>
      </c>
      <c r="I912" s="1" t="s">
        <v>54</v>
      </c>
      <c r="J912" s="24" t="s">
        <v>54</v>
      </c>
      <c r="K912" s="1" t="s">
        <v>46</v>
      </c>
      <c r="L912" s="24" t="s">
        <v>47</v>
      </c>
      <c r="M912" s="1">
        <v>2</v>
      </c>
      <c r="N912" s="1">
        <v>3</v>
      </c>
      <c r="O912" s="1">
        <v>1</v>
      </c>
      <c r="P912" s="1">
        <v>4</v>
      </c>
      <c r="Q912" s="24">
        <v>4</v>
      </c>
      <c r="R912" s="1">
        <v>3</v>
      </c>
      <c r="S912" s="1">
        <v>4</v>
      </c>
      <c r="T912" s="1">
        <v>2</v>
      </c>
      <c r="U912" s="1">
        <v>5</v>
      </c>
      <c r="V912" s="24">
        <v>4</v>
      </c>
      <c r="W912" s="1">
        <v>4</v>
      </c>
      <c r="X912" s="1">
        <v>2</v>
      </c>
      <c r="Y912" s="24">
        <v>1</v>
      </c>
      <c r="Z912" s="1" t="s">
        <v>48</v>
      </c>
      <c r="AA912" s="1" t="s">
        <v>48</v>
      </c>
      <c r="AB912" s="1">
        <v>7</v>
      </c>
      <c r="AC912" s="1" t="s">
        <v>48</v>
      </c>
      <c r="AD912" s="1">
        <v>1</v>
      </c>
      <c r="AE912" s="1" t="s">
        <v>48</v>
      </c>
      <c r="AF912" s="1" t="s">
        <v>48</v>
      </c>
      <c r="AG912" s="24" t="s">
        <v>48</v>
      </c>
      <c r="AH912" s="1">
        <v>8</v>
      </c>
      <c r="AI912" s="1">
        <v>4</v>
      </c>
      <c r="AJ912" s="24">
        <v>4</v>
      </c>
      <c r="AK912" s="36" t="s">
        <v>48</v>
      </c>
      <c r="AL912" s="9">
        <f t="shared" si="113"/>
        <v>-1.2704900849074972</v>
      </c>
      <c r="AM912" s="9">
        <f t="shared" si="114"/>
        <v>-0.72410332505263597</v>
      </c>
      <c r="AN912">
        <f t="shared" si="115"/>
        <v>1</v>
      </c>
      <c r="AO912" s="6">
        <f t="shared" si="116"/>
        <v>0.6</v>
      </c>
      <c r="AP912" s="9">
        <f>($AL$3*AL912+$AM$3*AM912+$AN$3*AN912+$AO$3*AO912)+$K$3*VLOOKUP(K912,COND!$A$2:$C$7,2,FALSE)+$L$3*VLOOKUP(L912,COND!$A$2:$C$7,3,FALSE)</f>
        <v>1.850377757544285</v>
      </c>
      <c r="AQ912" s="28">
        <f t="shared" si="117"/>
        <v>0.67847813953638936</v>
      </c>
      <c r="AR912" t="str">
        <f t="shared" si="118"/>
        <v>2B</v>
      </c>
      <c r="AS912">
        <v>800</v>
      </c>
      <c r="AT912">
        <v>908</v>
      </c>
      <c r="AV912" t="str">
        <f t="shared" si="119"/>
        <v>Unlikely</v>
      </c>
      <c r="AX912" t="str">
        <f>IF(VLOOKUP($B912,'Draft List'!$D$4:$AC$2598,AX$3,FALSE)&lt;&gt;0,VLOOKUP($B912,'Draft List'!$D$4:$AC$2598,AX$3,FALSE),"")</f>
        <v/>
      </c>
      <c r="AY912" t="str">
        <f>IF(VLOOKUP($B912,'Draft List'!$D$4:$AC$2598,AY$3,FALSE)&lt;&gt;0,VLOOKUP($B912,'Draft List'!$D$4:$AC$2598,AY$3,FALSE),"")</f>
        <v/>
      </c>
      <c r="AZ912" t="str">
        <f>IF(VLOOKUP($B912,'Draft List'!$D$4:$AC$2598,AZ$3,FALSE)&lt;&gt;0,VLOOKUP($B912,'Draft List'!$D$4:$AC$2598,AZ$3,FALSE),"")</f>
        <v/>
      </c>
      <c r="BA912" t="str">
        <f>IF(VLOOKUP($B912,'Draft List'!$D$4:$AC$2598,BA$3,FALSE)&lt;&gt;0,VLOOKUP($B912,'Draft List'!$D$4:$AC$2598,BA$3,FALSE),"")</f>
        <v/>
      </c>
    </row>
    <row r="913" spans="1:53" hidden="1" x14ac:dyDescent="0.25">
      <c r="A913" t="str">
        <f t="shared" si="112"/>
        <v>1BBilly Taylor23</v>
      </c>
      <c r="B913">
        <f>VLOOKUP($A913,draft_listing_batters_stats!$A$1:$B$1324,2,FALSE)</f>
        <v>9058</v>
      </c>
      <c r="C913" s="1" t="s">
        <v>94</v>
      </c>
      <c r="D913" s="1" t="s">
        <v>192</v>
      </c>
      <c r="E913" s="1" t="s">
        <v>461</v>
      </c>
      <c r="F913" s="1">
        <v>23</v>
      </c>
      <c r="G913" s="1" t="s">
        <v>68</v>
      </c>
      <c r="H913" s="1" t="s">
        <v>44</v>
      </c>
      <c r="I913" s="1" t="s">
        <v>54</v>
      </c>
      <c r="J913" s="24" t="s">
        <v>54</v>
      </c>
      <c r="K913" s="1" t="s">
        <v>46</v>
      </c>
      <c r="L913" s="24" t="s">
        <v>46</v>
      </c>
      <c r="M913" s="1">
        <v>2</v>
      </c>
      <c r="N913" s="1">
        <v>3</v>
      </c>
      <c r="O913" s="1">
        <v>1</v>
      </c>
      <c r="P913" s="1">
        <v>4</v>
      </c>
      <c r="Q913" s="24">
        <v>2</v>
      </c>
      <c r="R913" s="1">
        <v>3</v>
      </c>
      <c r="S913" s="1">
        <v>4</v>
      </c>
      <c r="T913" s="1">
        <v>2</v>
      </c>
      <c r="U913" s="1">
        <v>6</v>
      </c>
      <c r="V913" s="24">
        <v>3</v>
      </c>
      <c r="W913" s="1">
        <v>7</v>
      </c>
      <c r="X913" s="1">
        <v>4</v>
      </c>
      <c r="Y913" s="24">
        <v>1</v>
      </c>
      <c r="Z913" s="1" t="s">
        <v>48</v>
      </c>
      <c r="AA913" s="1" t="s">
        <v>48</v>
      </c>
      <c r="AB913" s="1" t="s">
        <v>48</v>
      </c>
      <c r="AC913" s="1" t="s">
        <v>48</v>
      </c>
      <c r="AD913" s="1" t="s">
        <v>48</v>
      </c>
      <c r="AE913" s="1" t="s">
        <v>48</v>
      </c>
      <c r="AF913" s="1" t="s">
        <v>48</v>
      </c>
      <c r="AG913" s="24" t="s">
        <v>48</v>
      </c>
      <c r="AH913" s="1">
        <v>3</v>
      </c>
      <c r="AI913" s="1">
        <v>1</v>
      </c>
      <c r="AJ913" s="24">
        <v>3</v>
      </c>
      <c r="AK913" s="36" t="s">
        <v>50</v>
      </c>
      <c r="AL913" s="9">
        <f t="shared" si="113"/>
        <v>-1.350522764541664</v>
      </c>
      <c r="AM913" s="9">
        <f t="shared" si="114"/>
        <v>-0.67441011486013847</v>
      </c>
      <c r="AN913">
        <f t="shared" si="115"/>
        <v>0</v>
      </c>
      <c r="AO913" s="6">
        <f t="shared" si="116"/>
        <v>0</v>
      </c>
      <c r="AP913" s="9">
        <f>($AL$3*AL913+$AM$3*AM913+$AN$3*AN913+$AO$3*AO913)+$K$3*VLOOKUP(K913,COND!$A$2:$C$7,2,FALSE)+$L$3*VLOOKUP(L913,COND!$A$2:$C$7,3,FALSE)</f>
        <v>1.7720263452241714</v>
      </c>
      <c r="AQ913" s="28">
        <f t="shared" si="117"/>
        <v>0.66730707541604073</v>
      </c>
      <c r="AR913" t="str">
        <f t="shared" si="118"/>
        <v>DH</v>
      </c>
      <c r="AS913">
        <v>800</v>
      </c>
      <c r="AT913">
        <v>909</v>
      </c>
      <c r="AV913" t="str">
        <f t="shared" si="119"/>
        <v>Unlikely</v>
      </c>
      <c r="AX913" t="str">
        <f>IF(VLOOKUP($B913,'Draft List'!$D$4:$AC$2598,AX$3,FALSE)&lt;&gt;0,VLOOKUP($B913,'Draft List'!$D$4:$AC$2598,AX$3,FALSE),"")</f>
        <v/>
      </c>
      <c r="AY913" t="str">
        <f>IF(VLOOKUP($B913,'Draft List'!$D$4:$AC$2598,AY$3,FALSE)&lt;&gt;0,VLOOKUP($B913,'Draft List'!$D$4:$AC$2598,AY$3,FALSE),"")</f>
        <v/>
      </c>
      <c r="AZ913" t="str">
        <f>IF(VLOOKUP($B913,'Draft List'!$D$4:$AC$2598,AZ$3,FALSE)&lt;&gt;0,VLOOKUP($B913,'Draft List'!$D$4:$AC$2598,AZ$3,FALSE),"")</f>
        <v/>
      </c>
      <c r="BA913" t="str">
        <f>IF(VLOOKUP($B913,'Draft List'!$D$4:$AC$2598,BA$3,FALSE)&lt;&gt;0,VLOOKUP($B913,'Draft List'!$D$4:$AC$2598,BA$3,FALSE),"")</f>
        <v/>
      </c>
    </row>
    <row r="914" spans="1:53" hidden="1" x14ac:dyDescent="0.25">
      <c r="A914" t="str">
        <f t="shared" si="112"/>
        <v>LFManuel Román23</v>
      </c>
      <c r="B914">
        <f>VLOOKUP($A914,draft_listing_batters_stats!$A$1:$B$1324,2,FALSE)</f>
        <v>9664</v>
      </c>
      <c r="C914" s="1" t="s">
        <v>55</v>
      </c>
      <c r="D914" s="1" t="s">
        <v>158</v>
      </c>
      <c r="E914" s="1" t="s">
        <v>946</v>
      </c>
      <c r="F914" s="1">
        <v>23</v>
      </c>
      <c r="G914" s="1" t="s">
        <v>44</v>
      </c>
      <c r="H914" s="1" t="s">
        <v>44</v>
      </c>
      <c r="I914" s="1" t="s">
        <v>54</v>
      </c>
      <c r="J914" s="24" t="s">
        <v>54</v>
      </c>
      <c r="K914" s="1" t="s">
        <v>46</v>
      </c>
      <c r="L914" s="24" t="s">
        <v>47</v>
      </c>
      <c r="M914" s="1">
        <v>2</v>
      </c>
      <c r="N914" s="1">
        <v>3</v>
      </c>
      <c r="O914" s="1">
        <v>1</v>
      </c>
      <c r="P914" s="1">
        <v>3</v>
      </c>
      <c r="Q914" s="24">
        <v>4</v>
      </c>
      <c r="R914" s="1">
        <v>3</v>
      </c>
      <c r="S914" s="1">
        <v>3</v>
      </c>
      <c r="T914" s="1">
        <v>2</v>
      </c>
      <c r="U914" s="1">
        <v>4</v>
      </c>
      <c r="V914" s="24">
        <v>5</v>
      </c>
      <c r="W914" s="1">
        <v>4</v>
      </c>
      <c r="X914" s="1">
        <v>5</v>
      </c>
      <c r="Y914" s="24">
        <v>5</v>
      </c>
      <c r="Z914" s="1">
        <v>2</v>
      </c>
      <c r="AA914" s="1" t="s">
        <v>48</v>
      </c>
      <c r="AB914" s="1" t="s">
        <v>48</v>
      </c>
      <c r="AC914" s="1" t="s">
        <v>48</v>
      </c>
      <c r="AD914" s="1" t="s">
        <v>48</v>
      </c>
      <c r="AE914" s="1">
        <v>1</v>
      </c>
      <c r="AF914" s="1" t="s">
        <v>48</v>
      </c>
      <c r="AG914" s="24" t="s">
        <v>48</v>
      </c>
      <c r="AH914" s="1">
        <v>5</v>
      </c>
      <c r="AI914" s="1">
        <v>9</v>
      </c>
      <c r="AJ914" s="24">
        <v>8</v>
      </c>
      <c r="AK914" s="36" t="s">
        <v>48</v>
      </c>
      <c r="AL914" s="9">
        <f t="shared" si="113"/>
        <v>-1.360199634917078</v>
      </c>
      <c r="AM914" s="9">
        <f t="shared" si="114"/>
        <v>-0.82485641486383698</v>
      </c>
      <c r="AN914">
        <f t="shared" si="115"/>
        <v>2</v>
      </c>
      <c r="AO914" s="6">
        <f t="shared" si="116"/>
        <v>1</v>
      </c>
      <c r="AP914" s="9">
        <f>($AL$3*AL914+$AM$3*AM914+$AN$3*AN914+$AO$3*AO914)+$K$3*VLOOKUP(K914,COND!$A$2:$C$7,2,FALSE)+$L$3*VLOOKUP(L914,COND!$A$2:$C$7,3,FALSE)</f>
        <v>1.1990363914755839</v>
      </c>
      <c r="AQ914" s="28">
        <f t="shared" si="117"/>
        <v>0.58561221728777346</v>
      </c>
      <c r="AR914" t="str">
        <f t="shared" si="118"/>
        <v>C</v>
      </c>
      <c r="AS914">
        <v>800</v>
      </c>
      <c r="AT914">
        <v>910</v>
      </c>
      <c r="AV914" t="str">
        <f t="shared" si="119"/>
        <v>Unlikely</v>
      </c>
      <c r="AX914" t="str">
        <f>IF(VLOOKUP($B914,'Draft List'!$D$4:$AC$2598,AX$3,FALSE)&lt;&gt;0,VLOOKUP($B914,'Draft List'!$D$4:$AC$2598,AX$3,FALSE),"")</f>
        <v/>
      </c>
      <c r="AY914" t="str">
        <f>IF(VLOOKUP($B914,'Draft List'!$D$4:$AC$2598,AY$3,FALSE)&lt;&gt;0,VLOOKUP($B914,'Draft List'!$D$4:$AC$2598,AY$3,FALSE),"")</f>
        <v/>
      </c>
      <c r="AZ914" t="str">
        <f>IF(VLOOKUP($B914,'Draft List'!$D$4:$AC$2598,AZ$3,FALSE)&lt;&gt;0,VLOOKUP($B914,'Draft List'!$D$4:$AC$2598,AZ$3,FALSE),"")</f>
        <v/>
      </c>
      <c r="BA914" t="str">
        <f>IF(VLOOKUP($B914,'Draft List'!$D$4:$AC$2598,BA$3,FALSE)&lt;&gt;0,VLOOKUP($B914,'Draft List'!$D$4:$AC$2598,BA$3,FALSE),"")</f>
        <v/>
      </c>
    </row>
    <row r="915" spans="1:53" hidden="1" x14ac:dyDescent="0.25">
      <c r="A915" t="str">
        <f t="shared" si="112"/>
        <v>C-Joe Morrison23</v>
      </c>
      <c r="B915">
        <f>VLOOKUP($A915,draft_listing_batters_stats!$A$1:$B$1324,2,FALSE)</f>
        <v>15218</v>
      </c>
      <c r="C915" s="1" t="s">
        <v>93</v>
      </c>
      <c r="D915" s="1" t="s">
        <v>208</v>
      </c>
      <c r="E915" s="1" t="s">
        <v>556</v>
      </c>
      <c r="F915" s="1">
        <v>23</v>
      </c>
      <c r="G915" s="1" t="s">
        <v>44</v>
      </c>
      <c r="H915" s="1" t="s">
        <v>44</v>
      </c>
      <c r="I915" s="1" t="s">
        <v>54</v>
      </c>
      <c r="J915" s="24" t="s">
        <v>54</v>
      </c>
      <c r="K915" s="1" t="s">
        <v>51</v>
      </c>
      <c r="L915" s="24" t="s">
        <v>51</v>
      </c>
      <c r="M915" s="1">
        <v>2</v>
      </c>
      <c r="N915" s="1">
        <v>2</v>
      </c>
      <c r="O915" s="1">
        <v>2</v>
      </c>
      <c r="P915" s="1">
        <v>4</v>
      </c>
      <c r="Q915" s="24">
        <v>2</v>
      </c>
      <c r="R915" s="1">
        <v>3</v>
      </c>
      <c r="S915" s="1">
        <v>3</v>
      </c>
      <c r="T915" s="1">
        <v>3</v>
      </c>
      <c r="U915" s="1">
        <v>5</v>
      </c>
      <c r="V915" s="24">
        <v>2</v>
      </c>
      <c r="W915" s="1">
        <v>4</v>
      </c>
      <c r="X915" s="1">
        <v>3</v>
      </c>
      <c r="Y915" s="24">
        <v>4</v>
      </c>
      <c r="Z915" s="1">
        <v>2</v>
      </c>
      <c r="AA915" s="1" t="s">
        <v>48</v>
      </c>
      <c r="AB915" s="1" t="s">
        <v>48</v>
      </c>
      <c r="AC915" s="1" t="s">
        <v>48</v>
      </c>
      <c r="AD915" s="1" t="s">
        <v>48</v>
      </c>
      <c r="AE915" s="1" t="s">
        <v>48</v>
      </c>
      <c r="AF915" s="1" t="s">
        <v>48</v>
      </c>
      <c r="AG915" s="24" t="s">
        <v>48</v>
      </c>
      <c r="AH915" s="1">
        <v>2</v>
      </c>
      <c r="AI915" s="1">
        <v>1</v>
      </c>
      <c r="AJ915" s="24">
        <v>1</v>
      </c>
      <c r="AK915" s="36" t="s">
        <v>48</v>
      </c>
      <c r="AL915" s="9">
        <f t="shared" si="113"/>
        <v>-1.3185211501364655</v>
      </c>
      <c r="AM915" s="9">
        <f t="shared" si="114"/>
        <v>-0.77213439028160502</v>
      </c>
      <c r="AN915">
        <f t="shared" si="115"/>
        <v>0</v>
      </c>
      <c r="AO915" s="6">
        <f t="shared" si="116"/>
        <v>0</v>
      </c>
      <c r="AP915" s="9">
        <f>($AL$3*AL915+$AM$3*AM915+$AN$3*AN915+$AO$3*AO915)+$K$3*VLOOKUP(K915,COND!$A$2:$C$7,2,FALSE)+$L$3*VLOOKUP(L915,COND!$A$2:$C$7,3,FALSE)</f>
        <v>0.80253520160709257</v>
      </c>
      <c r="AQ915" s="28">
        <f t="shared" si="117"/>
        <v>0.52908049584644368</v>
      </c>
      <c r="AR915" t="str">
        <f t="shared" si="118"/>
        <v>C</v>
      </c>
      <c r="AS915">
        <v>800</v>
      </c>
      <c r="AT915">
        <v>911</v>
      </c>
      <c r="AV915" t="str">
        <f t="shared" si="119"/>
        <v>Unlikely</v>
      </c>
      <c r="AX915" t="str">
        <f>IF(VLOOKUP($B915,'Draft List'!$D$4:$AC$2598,AX$3,FALSE)&lt;&gt;0,VLOOKUP($B915,'Draft List'!$D$4:$AC$2598,AX$3,FALSE),"")</f>
        <v/>
      </c>
      <c r="AY915" t="str">
        <f>IF(VLOOKUP($B915,'Draft List'!$D$4:$AC$2598,AY$3,FALSE)&lt;&gt;0,VLOOKUP($B915,'Draft List'!$D$4:$AC$2598,AY$3,FALSE),"")</f>
        <v/>
      </c>
      <c r="AZ915" t="str">
        <f>IF(VLOOKUP($B915,'Draft List'!$D$4:$AC$2598,AZ$3,FALSE)&lt;&gt;0,VLOOKUP($B915,'Draft List'!$D$4:$AC$2598,AZ$3,FALSE),"")</f>
        <v/>
      </c>
      <c r="BA915" t="str">
        <f>IF(VLOOKUP($B915,'Draft List'!$D$4:$AC$2598,BA$3,FALSE)&lt;&gt;0,VLOOKUP($B915,'Draft List'!$D$4:$AC$2598,BA$3,FALSE),"")</f>
        <v/>
      </c>
    </row>
    <row r="916" spans="1:53" hidden="1" x14ac:dyDescent="0.25">
      <c r="A916" t="str">
        <f t="shared" si="112"/>
        <v>1BTimmy de Vlaming23</v>
      </c>
      <c r="B916">
        <f>VLOOKUP($A916,draft_listing_batters_stats!$A$1:$B$1324,2,FALSE)</f>
        <v>13558</v>
      </c>
      <c r="C916" s="1" t="s">
        <v>94</v>
      </c>
      <c r="D916" s="1" t="s">
        <v>1122</v>
      </c>
      <c r="E916" s="1" t="s">
        <v>1123</v>
      </c>
      <c r="F916" s="1">
        <v>23</v>
      </c>
      <c r="G916" s="1" t="s">
        <v>44</v>
      </c>
      <c r="H916" s="1" t="s">
        <v>44</v>
      </c>
      <c r="I916" s="1" t="s">
        <v>54</v>
      </c>
      <c r="J916" s="24" t="s">
        <v>54</v>
      </c>
      <c r="K916" s="1" t="s">
        <v>46</v>
      </c>
      <c r="L916" s="24" t="s">
        <v>46</v>
      </c>
      <c r="M916" s="1">
        <v>3</v>
      </c>
      <c r="N916" s="1">
        <v>3</v>
      </c>
      <c r="O916" s="1">
        <v>1</v>
      </c>
      <c r="P916" s="1">
        <v>4</v>
      </c>
      <c r="Q916" s="24">
        <v>3</v>
      </c>
      <c r="R916" s="1">
        <v>3</v>
      </c>
      <c r="S916" s="1">
        <v>3</v>
      </c>
      <c r="T916" s="1">
        <v>1</v>
      </c>
      <c r="U916" s="1">
        <v>6</v>
      </c>
      <c r="V916" s="24">
        <v>4</v>
      </c>
      <c r="W916" s="1">
        <v>5</v>
      </c>
      <c r="X916" s="1">
        <v>8</v>
      </c>
      <c r="Y916" s="24">
        <v>1</v>
      </c>
      <c r="Z916" s="1" t="s">
        <v>48</v>
      </c>
      <c r="AA916" s="1" t="s">
        <v>48</v>
      </c>
      <c r="AB916" s="1" t="s">
        <v>48</v>
      </c>
      <c r="AC916" s="1" t="s">
        <v>48</v>
      </c>
      <c r="AD916" s="1" t="s">
        <v>48</v>
      </c>
      <c r="AE916" s="1">
        <v>1</v>
      </c>
      <c r="AF916" s="1" t="s">
        <v>48</v>
      </c>
      <c r="AG916" s="24" t="s">
        <v>48</v>
      </c>
      <c r="AH916" s="1">
        <v>1</v>
      </c>
      <c r="AI916" s="1">
        <v>2</v>
      </c>
      <c r="AJ916" s="24">
        <v>1</v>
      </c>
      <c r="AK916" s="36" t="s">
        <v>50</v>
      </c>
      <c r="AL916" s="9">
        <f t="shared" si="113"/>
        <v>-0.98795058852190554</v>
      </c>
      <c r="AM916" s="9">
        <f t="shared" si="114"/>
        <v>-0.76851514868565984</v>
      </c>
      <c r="AN916">
        <f t="shared" si="115"/>
        <v>0</v>
      </c>
      <c r="AO916" s="6">
        <f t="shared" si="116"/>
        <v>0</v>
      </c>
      <c r="AP916" s="9">
        <f>($AL$3*AL916+$AM$3*AM916+$AN$3*AN916+$AO$3*AO916)+$K$3*VLOOKUP(K916,COND!$A$2:$C$7,2,FALSE)+$L$3*VLOOKUP(L916,COND!$A$2:$C$7,3,FALSE)</f>
        <v>0.67902315691989301</v>
      </c>
      <c r="AQ916" s="28">
        <f t="shared" si="117"/>
        <v>0.51147059029427699</v>
      </c>
      <c r="AR916" t="str">
        <f t="shared" si="118"/>
        <v>LF</v>
      </c>
      <c r="AS916">
        <v>800</v>
      </c>
      <c r="AT916">
        <v>912</v>
      </c>
      <c r="AV916" t="str">
        <f t="shared" si="119"/>
        <v>Unlikely</v>
      </c>
      <c r="AX916" t="str">
        <f>IF(VLOOKUP($B916,'Draft List'!$D$4:$AC$2598,AX$3,FALSE)&lt;&gt;0,VLOOKUP($B916,'Draft List'!$D$4:$AC$2598,AX$3,FALSE),"")</f>
        <v/>
      </c>
      <c r="AY916" t="str">
        <f>IF(VLOOKUP($B916,'Draft List'!$D$4:$AC$2598,AY$3,FALSE)&lt;&gt;0,VLOOKUP($B916,'Draft List'!$D$4:$AC$2598,AY$3,FALSE),"")</f>
        <v/>
      </c>
      <c r="AZ916" t="str">
        <f>IF(VLOOKUP($B916,'Draft List'!$D$4:$AC$2598,AZ$3,FALSE)&lt;&gt;0,VLOOKUP($B916,'Draft List'!$D$4:$AC$2598,AZ$3,FALSE),"")</f>
        <v/>
      </c>
      <c r="BA916" t="str">
        <f>IF(VLOOKUP($B916,'Draft List'!$D$4:$AC$2598,BA$3,FALSE)&lt;&gt;0,VLOOKUP($B916,'Draft List'!$D$4:$AC$2598,BA$3,FALSE),"")</f>
        <v/>
      </c>
    </row>
    <row r="917" spans="1:53" x14ac:dyDescent="0.25">
      <c r="A917" t="str">
        <f t="shared" si="112"/>
        <v>3BTim Rush23</v>
      </c>
      <c r="B917">
        <f>VLOOKUP($A917,draft_listing_batters_stats!$A$1:$B$1324,2,FALSE)</f>
        <v>10451</v>
      </c>
      <c r="C917" s="1" t="s">
        <v>76</v>
      </c>
      <c r="D917" s="1" t="s">
        <v>163</v>
      </c>
      <c r="E917" s="1" t="s">
        <v>1614</v>
      </c>
      <c r="F917" s="1">
        <v>23</v>
      </c>
      <c r="G917" s="1" t="s">
        <v>44</v>
      </c>
      <c r="H917" s="1" t="s">
        <v>44</v>
      </c>
      <c r="I917" s="1" t="s">
        <v>54</v>
      </c>
      <c r="J917" s="24" t="s">
        <v>54</v>
      </c>
      <c r="K917" s="1" t="s">
        <v>46</v>
      </c>
      <c r="L917" s="24" t="s">
        <v>47</v>
      </c>
      <c r="M917" s="1">
        <v>3</v>
      </c>
      <c r="N917" s="1">
        <v>1</v>
      </c>
      <c r="O917" s="1">
        <v>2</v>
      </c>
      <c r="P917" s="1">
        <v>2</v>
      </c>
      <c r="Q917" s="24">
        <v>2</v>
      </c>
      <c r="R917" s="1">
        <v>4</v>
      </c>
      <c r="S917" s="1">
        <v>1</v>
      </c>
      <c r="T917" s="1">
        <v>2</v>
      </c>
      <c r="U917" s="1">
        <v>2</v>
      </c>
      <c r="V917" s="24">
        <v>4</v>
      </c>
      <c r="W917" s="1">
        <v>10</v>
      </c>
      <c r="X917" s="1">
        <v>10</v>
      </c>
      <c r="Y917" s="24">
        <v>1</v>
      </c>
      <c r="Z917" s="1" t="s">
        <v>48</v>
      </c>
      <c r="AA917" s="1" t="s">
        <v>48</v>
      </c>
      <c r="AB917" s="1">
        <v>1</v>
      </c>
      <c r="AC917" s="1">
        <v>3</v>
      </c>
      <c r="AD917" s="1">
        <v>1</v>
      </c>
      <c r="AE917" s="1" t="s">
        <v>48</v>
      </c>
      <c r="AF917" s="1" t="s">
        <v>48</v>
      </c>
      <c r="AG917" s="24">
        <v>1</v>
      </c>
      <c r="AH917" s="1">
        <v>4</v>
      </c>
      <c r="AI917" s="1">
        <v>8</v>
      </c>
      <c r="AJ917" s="24">
        <v>7</v>
      </c>
      <c r="AK917" s="36" t="s">
        <v>50</v>
      </c>
      <c r="AL917" s="9">
        <f t="shared" si="113"/>
        <v>-1.2264442935716566</v>
      </c>
      <c r="AM917" s="9">
        <f t="shared" si="114"/>
        <v>-0.823855777734815</v>
      </c>
      <c r="AN917">
        <f t="shared" si="115"/>
        <v>2</v>
      </c>
      <c r="AO917" s="6">
        <f t="shared" si="116"/>
        <v>0</v>
      </c>
      <c r="AP917" s="9">
        <f>($AL$3*AL917+$AM$3*AM917+$AN$3*AN917+$AO$3*AO917)+$K$3*VLOOKUP(K917,COND!$A$2:$C$7,2,FALSE)+$L$3*VLOOKUP(L917,COND!$A$2:$C$7,3,FALSE)</f>
        <v>0.22441957115838918</v>
      </c>
      <c r="AQ917" s="28">
        <f t="shared" si="117"/>
        <v>0.44665483706785453</v>
      </c>
      <c r="AR917" t="str">
        <f t="shared" si="118"/>
        <v>3B</v>
      </c>
      <c r="AS917">
        <v>800</v>
      </c>
      <c r="AT917">
        <v>913</v>
      </c>
      <c r="AV917" t="str">
        <f t="shared" si="119"/>
        <v>Unlikely</v>
      </c>
      <c r="AX917" t="str">
        <f>IF(VLOOKUP($B917,'Draft List'!$D$4:$AC$2598,AX$3,FALSE)&lt;&gt;0,VLOOKUP($B917,'Draft List'!$D$4:$AC$2598,AX$3,FALSE),"")</f>
        <v/>
      </c>
      <c r="AY917" t="str">
        <f>IF(VLOOKUP($B917,'Draft List'!$D$4:$AC$2598,AY$3,FALSE)&lt;&gt;0,VLOOKUP($B917,'Draft List'!$D$4:$AC$2598,AY$3,FALSE),"")</f>
        <v/>
      </c>
      <c r="AZ917" t="str">
        <f>IF(VLOOKUP($B917,'Draft List'!$D$4:$AC$2598,AZ$3,FALSE)&lt;&gt;0,VLOOKUP($B917,'Draft List'!$D$4:$AC$2598,AZ$3,FALSE),"")</f>
        <v/>
      </c>
      <c r="BA917" t="str">
        <f>IF(VLOOKUP($B917,'Draft List'!$D$4:$AC$2598,BA$3,FALSE)&lt;&gt;0,VLOOKUP($B917,'Draft List'!$D$4:$AC$2598,BA$3,FALSE),"")</f>
        <v/>
      </c>
    </row>
    <row r="918" spans="1:53" x14ac:dyDescent="0.25">
      <c r="A918" t="str">
        <f t="shared" si="112"/>
        <v>3BRon Kramer23</v>
      </c>
      <c r="B918">
        <f>VLOOKUP($A918,draft_listing_batters_stats!$A$1:$B$1324,2,FALSE)</f>
        <v>15289</v>
      </c>
      <c r="C918" s="1" t="s">
        <v>76</v>
      </c>
      <c r="D918" s="1" t="s">
        <v>155</v>
      </c>
      <c r="E918" s="1" t="s">
        <v>1332</v>
      </c>
      <c r="F918" s="1">
        <v>23</v>
      </c>
      <c r="G918" s="1" t="s">
        <v>58</v>
      </c>
      <c r="H918" s="1" t="s">
        <v>44</v>
      </c>
      <c r="I918" s="1" t="s">
        <v>54</v>
      </c>
      <c r="J918" s="24" t="s">
        <v>54</v>
      </c>
      <c r="K918" s="1" t="s">
        <v>46</v>
      </c>
      <c r="L918" s="24" t="s">
        <v>46</v>
      </c>
      <c r="M918" s="1">
        <v>2</v>
      </c>
      <c r="N918" s="1">
        <v>3</v>
      </c>
      <c r="O918" s="1">
        <v>1</v>
      </c>
      <c r="P918" s="1">
        <v>3</v>
      </c>
      <c r="Q918" s="24">
        <v>2</v>
      </c>
      <c r="R918" s="1">
        <v>3</v>
      </c>
      <c r="S918" s="1">
        <v>4</v>
      </c>
      <c r="T918" s="1">
        <v>1</v>
      </c>
      <c r="U918" s="1">
        <v>5</v>
      </c>
      <c r="V918" s="24">
        <v>2</v>
      </c>
      <c r="W918" s="1">
        <v>6</v>
      </c>
      <c r="X918" s="1">
        <v>5</v>
      </c>
      <c r="Y918" s="24">
        <v>1</v>
      </c>
      <c r="Z918" s="1" t="s">
        <v>48</v>
      </c>
      <c r="AA918" s="1" t="s">
        <v>48</v>
      </c>
      <c r="AB918" s="1" t="s">
        <v>48</v>
      </c>
      <c r="AC918" s="1">
        <v>1</v>
      </c>
      <c r="AD918" s="1" t="s">
        <v>48</v>
      </c>
      <c r="AE918" s="1" t="s">
        <v>48</v>
      </c>
      <c r="AF918" s="1" t="s">
        <v>48</v>
      </c>
      <c r="AG918" s="24" t="s">
        <v>48</v>
      </c>
      <c r="AH918" s="1">
        <v>7</v>
      </c>
      <c r="AI918" s="1">
        <v>10</v>
      </c>
      <c r="AJ918" s="24">
        <v>10</v>
      </c>
      <c r="AK918" s="36" t="s">
        <v>48</v>
      </c>
      <c r="AL918" s="9">
        <f t="shared" si="113"/>
        <v>-1.4402323145512448</v>
      </c>
      <c r="AM918" s="9">
        <f t="shared" si="114"/>
        <v>-0.88719749871070452</v>
      </c>
      <c r="AN918">
        <f t="shared" si="115"/>
        <v>4</v>
      </c>
      <c r="AO918" s="6">
        <f t="shared" si="116"/>
        <v>0</v>
      </c>
      <c r="AP918" s="9">
        <f>($AL$3*AL918+$AM$3*AM918+$AN$3*AN918+$AO$3*AO918)+$K$3*VLOOKUP(K918,COND!$A$2:$C$7,2,FALSE)+$L$3*VLOOKUP(L918,COND!$A$2:$C$7,3,FALSE)</f>
        <v>-0.12372654931691329</v>
      </c>
      <c r="AQ918" s="28">
        <f t="shared" si="117"/>
        <v>0.3970174084636246</v>
      </c>
      <c r="AR918" t="str">
        <f t="shared" si="118"/>
        <v>3B</v>
      </c>
      <c r="AS918">
        <v>800</v>
      </c>
      <c r="AT918">
        <v>914</v>
      </c>
      <c r="AV918" t="str">
        <f t="shared" si="119"/>
        <v>Unlikely</v>
      </c>
      <c r="AX918" t="str">
        <f>IF(VLOOKUP($B918,'Draft List'!$D$4:$AC$2598,AX$3,FALSE)&lt;&gt;0,VLOOKUP($B918,'Draft List'!$D$4:$AC$2598,AX$3,FALSE),"")</f>
        <v/>
      </c>
      <c r="AY918" t="str">
        <f>IF(VLOOKUP($B918,'Draft List'!$D$4:$AC$2598,AY$3,FALSE)&lt;&gt;0,VLOOKUP($B918,'Draft List'!$D$4:$AC$2598,AY$3,FALSE),"")</f>
        <v/>
      </c>
      <c r="AZ918" t="str">
        <f>IF(VLOOKUP($B918,'Draft List'!$D$4:$AC$2598,AZ$3,FALSE)&lt;&gt;0,VLOOKUP($B918,'Draft List'!$D$4:$AC$2598,AZ$3,FALSE),"")</f>
        <v/>
      </c>
      <c r="BA918" t="str">
        <f>IF(VLOOKUP($B918,'Draft List'!$D$4:$AC$2598,BA$3,FALSE)&lt;&gt;0,VLOOKUP($B918,'Draft List'!$D$4:$AC$2598,BA$3,FALSE),"")</f>
        <v/>
      </c>
    </row>
    <row r="919" spans="1:53" hidden="1" x14ac:dyDescent="0.25">
      <c r="A919" t="str">
        <f t="shared" si="112"/>
        <v>1BTadaaki Kawasaki23</v>
      </c>
      <c r="B919">
        <f>VLOOKUP($A919,draft_listing_batters_stats!$A$1:$B$1324,2,FALSE)</f>
        <v>15117</v>
      </c>
      <c r="C919" s="1" t="s">
        <v>94</v>
      </c>
      <c r="D919" s="1" t="s">
        <v>605</v>
      </c>
      <c r="E919" s="1" t="s">
        <v>1305</v>
      </c>
      <c r="F919" s="1">
        <v>23</v>
      </c>
      <c r="G919" s="1" t="s">
        <v>44</v>
      </c>
      <c r="H919" s="1" t="s">
        <v>44</v>
      </c>
      <c r="I919" s="1" t="s">
        <v>54</v>
      </c>
      <c r="J919" s="24" t="s">
        <v>54</v>
      </c>
      <c r="K919" s="1" t="s">
        <v>47</v>
      </c>
      <c r="L919" s="24" t="s">
        <v>46</v>
      </c>
      <c r="M919" s="1">
        <v>2</v>
      </c>
      <c r="N919" s="1">
        <v>4</v>
      </c>
      <c r="O919" s="1">
        <v>4</v>
      </c>
      <c r="P919" s="1">
        <v>3</v>
      </c>
      <c r="Q919" s="24">
        <v>3</v>
      </c>
      <c r="R919" s="1">
        <v>2</v>
      </c>
      <c r="S919" s="1">
        <v>4</v>
      </c>
      <c r="T919" s="1">
        <v>4</v>
      </c>
      <c r="U919" s="1">
        <v>5</v>
      </c>
      <c r="V919" s="24">
        <v>3</v>
      </c>
      <c r="W919" s="1">
        <v>4</v>
      </c>
      <c r="X919" s="1">
        <v>3</v>
      </c>
      <c r="Y919" s="24">
        <v>5</v>
      </c>
      <c r="Z919" s="1">
        <v>2</v>
      </c>
      <c r="AA919" s="1">
        <v>2</v>
      </c>
      <c r="AB919" s="1" t="s">
        <v>48</v>
      </c>
      <c r="AC919" s="1" t="s">
        <v>48</v>
      </c>
      <c r="AD919" s="1" t="s">
        <v>48</v>
      </c>
      <c r="AE919" s="1" t="s">
        <v>48</v>
      </c>
      <c r="AF919" s="1" t="s">
        <v>48</v>
      </c>
      <c r="AG919" s="24" t="s">
        <v>48</v>
      </c>
      <c r="AH919" s="1">
        <v>2</v>
      </c>
      <c r="AI919" s="1">
        <v>3</v>
      </c>
      <c r="AJ919" s="24">
        <v>5</v>
      </c>
      <c r="AK919" s="36" t="s">
        <v>48</v>
      </c>
      <c r="AL919" s="9">
        <f t="shared" si="113"/>
        <v>-1.0999716130437533</v>
      </c>
      <c r="AM919" s="9">
        <f t="shared" si="114"/>
        <v>-0.9205525130245914</v>
      </c>
      <c r="AN919">
        <f t="shared" si="115"/>
        <v>0</v>
      </c>
      <c r="AO919" s="6">
        <f t="shared" si="116"/>
        <v>1</v>
      </c>
      <c r="AP919" s="9">
        <f>($AL$3*AL919+$AM$3*AM919+$AN$3*AN919+$AO$3*AO919)+$K$3*VLOOKUP(K919,COND!$A$2:$C$7,2,FALSE)+$L$3*VLOOKUP(L919,COND!$A$2:$C$7,3,FALSE)</f>
        <v>-0.25662731759947199</v>
      </c>
      <c r="AQ919" s="28">
        <f t="shared" si="117"/>
        <v>0.37806889228292861</v>
      </c>
      <c r="AR919" t="str">
        <f t="shared" si="118"/>
        <v>C</v>
      </c>
      <c r="AS919">
        <v>800</v>
      </c>
      <c r="AT919">
        <v>915</v>
      </c>
      <c r="AV919" t="str">
        <f t="shared" si="119"/>
        <v>Unlikely</v>
      </c>
      <c r="AX919" t="str">
        <f>IF(VLOOKUP($B919,'Draft List'!$D$4:$AC$2598,AX$3,FALSE)&lt;&gt;0,VLOOKUP($B919,'Draft List'!$D$4:$AC$2598,AX$3,FALSE),"")</f>
        <v/>
      </c>
      <c r="AY919" t="str">
        <f>IF(VLOOKUP($B919,'Draft List'!$D$4:$AC$2598,AY$3,FALSE)&lt;&gt;0,VLOOKUP($B919,'Draft List'!$D$4:$AC$2598,AY$3,FALSE),"")</f>
        <v/>
      </c>
      <c r="AZ919" t="str">
        <f>IF(VLOOKUP($B919,'Draft List'!$D$4:$AC$2598,AZ$3,FALSE)&lt;&gt;0,VLOOKUP($B919,'Draft List'!$D$4:$AC$2598,AZ$3,FALSE),"")</f>
        <v/>
      </c>
      <c r="BA919" t="str">
        <f>IF(VLOOKUP($B919,'Draft List'!$D$4:$AC$2598,BA$3,FALSE)&lt;&gt;0,VLOOKUP($B919,'Draft List'!$D$4:$AC$2598,BA$3,FALSE),"")</f>
        <v/>
      </c>
    </row>
    <row r="920" spans="1:53" x14ac:dyDescent="0.25">
      <c r="A920" t="str">
        <f t="shared" si="112"/>
        <v>3BAlberto García23</v>
      </c>
      <c r="B920">
        <f>VLOOKUP($A920,draft_listing_batters_stats!$A$1:$B$1324,2,FALSE)</f>
        <v>2610</v>
      </c>
      <c r="C920" s="1" t="s">
        <v>76</v>
      </c>
      <c r="D920" s="1" t="s">
        <v>690</v>
      </c>
      <c r="E920" s="1" t="s">
        <v>136</v>
      </c>
      <c r="F920" s="1">
        <v>23</v>
      </c>
      <c r="G920" s="1" t="s">
        <v>58</v>
      </c>
      <c r="H920" s="1" t="s">
        <v>44</v>
      </c>
      <c r="I920" s="1" t="s">
        <v>54</v>
      </c>
      <c r="J920" s="24" t="s">
        <v>54</v>
      </c>
      <c r="K920" s="1" t="s">
        <v>47</v>
      </c>
      <c r="L920" s="24" t="s">
        <v>46</v>
      </c>
      <c r="M920" s="1">
        <v>2</v>
      </c>
      <c r="N920" s="1">
        <v>4</v>
      </c>
      <c r="O920" s="1">
        <v>6</v>
      </c>
      <c r="P920" s="1">
        <v>4</v>
      </c>
      <c r="Q920" s="24">
        <v>1</v>
      </c>
      <c r="R920" s="1">
        <v>2</v>
      </c>
      <c r="S920" s="1">
        <v>4</v>
      </c>
      <c r="T920" s="1">
        <v>6</v>
      </c>
      <c r="U920" s="1">
        <v>4</v>
      </c>
      <c r="V920" s="24">
        <v>1</v>
      </c>
      <c r="W920" s="1">
        <v>9</v>
      </c>
      <c r="X920" s="1">
        <v>9</v>
      </c>
      <c r="Y920" s="24">
        <v>1</v>
      </c>
      <c r="Z920" s="1" t="s">
        <v>48</v>
      </c>
      <c r="AA920" s="1" t="s">
        <v>48</v>
      </c>
      <c r="AB920" s="1" t="s">
        <v>48</v>
      </c>
      <c r="AC920" s="1">
        <v>5</v>
      </c>
      <c r="AD920" s="1" t="s">
        <v>48</v>
      </c>
      <c r="AE920" s="1" t="s">
        <v>48</v>
      </c>
      <c r="AF920" s="1" t="s">
        <v>48</v>
      </c>
      <c r="AG920" s="24" t="s">
        <v>48</v>
      </c>
      <c r="AH920" s="1">
        <v>6</v>
      </c>
      <c r="AI920" s="1">
        <v>6</v>
      </c>
      <c r="AJ920" s="24">
        <v>6</v>
      </c>
      <c r="AK920" s="36" t="s">
        <v>48</v>
      </c>
      <c r="AL920" s="9">
        <f t="shared" si="113"/>
        <v>-0.92417175462053625</v>
      </c>
      <c r="AM920" s="9">
        <f t="shared" si="114"/>
        <v>-0.92417175462053625</v>
      </c>
      <c r="AN920">
        <f t="shared" si="115"/>
        <v>0</v>
      </c>
      <c r="AO920" s="6">
        <f t="shared" si="116"/>
        <v>0.75</v>
      </c>
      <c r="AP920" s="9">
        <f>($AL$3*AL920+$AM$3*AM920+$AN$3*AN920+$AO$3*AO920)+$K$3*VLOOKUP(K920,COND!$A$2:$C$7,2,FALSE)+$L$3*VLOOKUP(L920,COND!$A$2:$C$7,3,FALSE)</f>
        <v>-0.53247823090848811</v>
      </c>
      <c r="AQ920" s="28">
        <f t="shared" si="117"/>
        <v>0.33873905573012042</v>
      </c>
      <c r="AR920" t="str">
        <f t="shared" si="118"/>
        <v>3B</v>
      </c>
      <c r="AS920">
        <v>800</v>
      </c>
      <c r="AT920">
        <v>916</v>
      </c>
      <c r="AV920" t="str">
        <f t="shared" si="119"/>
        <v>Unlikely</v>
      </c>
      <c r="AX920" t="str">
        <f>IF(VLOOKUP($B920,'Draft List'!$D$4:$AC$2598,AX$3,FALSE)&lt;&gt;0,VLOOKUP($B920,'Draft List'!$D$4:$AC$2598,AX$3,FALSE),"")</f>
        <v/>
      </c>
      <c r="AY920" t="str">
        <f>IF(VLOOKUP($B920,'Draft List'!$D$4:$AC$2598,AY$3,FALSE)&lt;&gt;0,VLOOKUP($B920,'Draft List'!$D$4:$AC$2598,AY$3,FALSE),"")</f>
        <v/>
      </c>
      <c r="AZ920" t="str">
        <f>IF(VLOOKUP($B920,'Draft List'!$D$4:$AC$2598,AZ$3,FALSE)&lt;&gt;0,VLOOKUP($B920,'Draft List'!$D$4:$AC$2598,AZ$3,FALSE),"")</f>
        <v/>
      </c>
      <c r="BA920" t="str">
        <f>IF(VLOOKUP($B920,'Draft List'!$D$4:$AC$2598,BA$3,FALSE)&lt;&gt;0,VLOOKUP($B920,'Draft List'!$D$4:$AC$2598,BA$3,FALSE),"")</f>
        <v/>
      </c>
    </row>
    <row r="921" spans="1:53" hidden="1" x14ac:dyDescent="0.25">
      <c r="A921" t="str">
        <f t="shared" si="112"/>
        <v>1BAlfonso Cuevas23</v>
      </c>
      <c r="B921">
        <f>VLOOKUP($A921,draft_listing_batters_stats!$A$1:$B$1324,2,FALSE)</f>
        <v>15232</v>
      </c>
      <c r="C921" s="1" t="s">
        <v>94</v>
      </c>
      <c r="D921" s="1" t="s">
        <v>428</v>
      </c>
      <c r="E921" s="1" t="s">
        <v>1110</v>
      </c>
      <c r="F921" s="1">
        <v>23</v>
      </c>
      <c r="G921" s="1" t="s">
        <v>68</v>
      </c>
      <c r="H921" s="1" t="s">
        <v>44</v>
      </c>
      <c r="I921" s="1" t="s">
        <v>54</v>
      </c>
      <c r="J921" s="24" t="s">
        <v>54</v>
      </c>
      <c r="K921" s="1" t="s">
        <v>47</v>
      </c>
      <c r="L921" s="24" t="s">
        <v>46</v>
      </c>
      <c r="M921" s="1">
        <v>2</v>
      </c>
      <c r="N921" s="1">
        <v>3</v>
      </c>
      <c r="O921" s="1">
        <v>2</v>
      </c>
      <c r="P921" s="1">
        <v>3</v>
      </c>
      <c r="Q921" s="24">
        <v>2</v>
      </c>
      <c r="R921" s="1">
        <v>3</v>
      </c>
      <c r="S921" s="1">
        <v>3</v>
      </c>
      <c r="T921" s="1">
        <v>3</v>
      </c>
      <c r="U921" s="1">
        <v>4</v>
      </c>
      <c r="V921" s="24">
        <v>2</v>
      </c>
      <c r="W921" s="1">
        <v>6</v>
      </c>
      <c r="X921" s="1">
        <v>4</v>
      </c>
      <c r="Y921" s="24">
        <v>4</v>
      </c>
      <c r="Z921" s="1" t="s">
        <v>48</v>
      </c>
      <c r="AA921" s="1">
        <v>2</v>
      </c>
      <c r="AB921" s="1" t="s">
        <v>48</v>
      </c>
      <c r="AC921" s="1" t="s">
        <v>48</v>
      </c>
      <c r="AD921" s="1" t="s">
        <v>48</v>
      </c>
      <c r="AE921" s="1" t="s">
        <v>48</v>
      </c>
      <c r="AF921" s="1" t="s">
        <v>48</v>
      </c>
      <c r="AG921" s="24" t="s">
        <v>48</v>
      </c>
      <c r="AH921" s="1">
        <v>3</v>
      </c>
      <c r="AI921" s="1">
        <v>3</v>
      </c>
      <c r="AJ921" s="24">
        <v>2</v>
      </c>
      <c r="AK921" s="36" t="s">
        <v>48</v>
      </c>
      <c r="AL921" s="9">
        <f t="shared" si="113"/>
        <v>-1.3571708205273432</v>
      </c>
      <c r="AM921" s="9">
        <f t="shared" si="114"/>
        <v>-0.86184394029118594</v>
      </c>
      <c r="AN921">
        <f t="shared" si="115"/>
        <v>0</v>
      </c>
      <c r="AO921" s="6">
        <f t="shared" si="116"/>
        <v>0</v>
      </c>
      <c r="AP921" s="9">
        <f>($AL$3*AL921+$AM$3*AM921+$AN$3*AN921+$AO$3*AO921)+$K$3*VLOOKUP(K921,COND!$A$2:$C$7,2,FALSE)+$L$3*VLOOKUP(L921,COND!$A$2:$C$7,3,FALSE)</f>
        <v>-0.57784436554696583</v>
      </c>
      <c r="AQ921" s="28">
        <f t="shared" si="117"/>
        <v>0.33227091451949026</v>
      </c>
      <c r="AR921" t="str">
        <f t="shared" si="118"/>
        <v>1B</v>
      </c>
      <c r="AS921">
        <v>800</v>
      </c>
      <c r="AT921">
        <v>917</v>
      </c>
      <c r="AV921" t="str">
        <f t="shared" si="119"/>
        <v>Unlikely</v>
      </c>
      <c r="AX921" t="str">
        <f>IF(VLOOKUP($B921,'Draft List'!$D$4:$AC$2598,AX$3,FALSE)&lt;&gt;0,VLOOKUP($B921,'Draft List'!$D$4:$AC$2598,AX$3,FALSE),"")</f>
        <v/>
      </c>
      <c r="AY921" t="str">
        <f>IF(VLOOKUP($B921,'Draft List'!$D$4:$AC$2598,AY$3,FALSE)&lt;&gt;0,VLOOKUP($B921,'Draft List'!$D$4:$AC$2598,AY$3,FALSE),"")</f>
        <v/>
      </c>
      <c r="AZ921" t="str">
        <f>IF(VLOOKUP($B921,'Draft List'!$D$4:$AC$2598,AZ$3,FALSE)&lt;&gt;0,VLOOKUP($B921,'Draft List'!$D$4:$AC$2598,AZ$3,FALSE),"")</f>
        <v/>
      </c>
      <c r="BA921" t="str">
        <f>IF(VLOOKUP($B921,'Draft List'!$D$4:$AC$2598,BA$3,FALSE)&lt;&gt;0,VLOOKUP($B921,'Draft List'!$D$4:$AC$2598,BA$3,FALSE),"")</f>
        <v/>
      </c>
    </row>
    <row r="922" spans="1:53" hidden="1" x14ac:dyDescent="0.25">
      <c r="A922" t="str">
        <f t="shared" si="112"/>
        <v>1BGen Saikawa23</v>
      </c>
      <c r="B922">
        <f>VLOOKUP($A922,draft_listing_batters_stats!$A$1:$B$1324,2,FALSE)</f>
        <v>9661</v>
      </c>
      <c r="C922" s="1" t="s">
        <v>94</v>
      </c>
      <c r="D922" s="1" t="s">
        <v>1618</v>
      </c>
      <c r="E922" s="1" t="s">
        <v>563</v>
      </c>
      <c r="F922" s="1">
        <v>23</v>
      </c>
      <c r="G922" s="1" t="s">
        <v>58</v>
      </c>
      <c r="H922" s="1" t="s">
        <v>58</v>
      </c>
      <c r="I922" s="1" t="s">
        <v>54</v>
      </c>
      <c r="J922" s="24" t="s">
        <v>54</v>
      </c>
      <c r="K922" s="1" t="s">
        <v>46</v>
      </c>
      <c r="L922" s="24" t="s">
        <v>46</v>
      </c>
      <c r="M922" s="1">
        <v>2</v>
      </c>
      <c r="N922" s="1">
        <v>3</v>
      </c>
      <c r="O922" s="1">
        <v>3</v>
      </c>
      <c r="P922" s="1">
        <v>5</v>
      </c>
      <c r="Q922" s="24">
        <v>3</v>
      </c>
      <c r="R922" s="1">
        <v>2</v>
      </c>
      <c r="S922" s="1">
        <v>3</v>
      </c>
      <c r="T922" s="1">
        <v>4</v>
      </c>
      <c r="U922" s="1">
        <v>6</v>
      </c>
      <c r="V922" s="24">
        <v>3</v>
      </c>
      <c r="W922" s="1">
        <v>2</v>
      </c>
      <c r="X922" s="1">
        <v>2</v>
      </c>
      <c r="Y922" s="24">
        <v>1</v>
      </c>
      <c r="Z922" s="1" t="s">
        <v>48</v>
      </c>
      <c r="AA922" s="1">
        <v>6</v>
      </c>
      <c r="AB922" s="1" t="s">
        <v>48</v>
      </c>
      <c r="AC922" s="1" t="s">
        <v>48</v>
      </c>
      <c r="AD922" s="1" t="s">
        <v>48</v>
      </c>
      <c r="AE922" s="1" t="s">
        <v>48</v>
      </c>
      <c r="AF922" s="1" t="s">
        <v>48</v>
      </c>
      <c r="AG922" s="24" t="s">
        <v>48</v>
      </c>
      <c r="AH922" s="1">
        <v>5</v>
      </c>
      <c r="AI922" s="1">
        <v>2</v>
      </c>
      <c r="AJ922" s="24">
        <v>3</v>
      </c>
      <c r="AK922" s="36" t="s">
        <v>48</v>
      </c>
      <c r="AL922" s="9">
        <f t="shared" si="113"/>
        <v>-1.0546738866671965</v>
      </c>
      <c r="AM922" s="9">
        <f t="shared" si="114"/>
        <v>-0.88190284263371377</v>
      </c>
      <c r="AN922">
        <f t="shared" si="115"/>
        <v>0</v>
      </c>
      <c r="AO922" s="6">
        <f t="shared" si="116"/>
        <v>0</v>
      </c>
      <c r="AP922" s="9">
        <f>($AL$3*AL922+$AM$3*AM922+$AN$3*AN922+$AO$3*AO922)+$K$3*VLOOKUP(K922,COND!$A$2:$C$7,2,FALSE)+$L$3*VLOOKUP(L922,COND!$A$2:$C$7,3,FALSE)</f>
        <v>-0.68830150027128489</v>
      </c>
      <c r="AQ922" s="28">
        <f t="shared" si="117"/>
        <v>0.31652233133487556</v>
      </c>
      <c r="AR922" t="str">
        <f t="shared" si="118"/>
        <v>1B</v>
      </c>
      <c r="AS922">
        <v>800</v>
      </c>
      <c r="AT922">
        <v>918</v>
      </c>
      <c r="AV922" t="str">
        <f t="shared" si="119"/>
        <v>Unlikely</v>
      </c>
      <c r="AX922" t="str">
        <f>IF(VLOOKUP($B922,'Draft List'!$D$4:$AC$2598,AX$3,FALSE)&lt;&gt;0,VLOOKUP($B922,'Draft List'!$D$4:$AC$2598,AX$3,FALSE),"")</f>
        <v/>
      </c>
      <c r="AY922" t="str">
        <f>IF(VLOOKUP($B922,'Draft List'!$D$4:$AC$2598,AY$3,FALSE)&lt;&gt;0,VLOOKUP($B922,'Draft List'!$D$4:$AC$2598,AY$3,FALSE),"")</f>
        <v/>
      </c>
      <c r="AZ922" t="str">
        <f>IF(VLOOKUP($B922,'Draft List'!$D$4:$AC$2598,AZ$3,FALSE)&lt;&gt;0,VLOOKUP($B922,'Draft List'!$D$4:$AC$2598,AZ$3,FALSE),"")</f>
        <v/>
      </c>
      <c r="BA922" t="str">
        <f>IF(VLOOKUP($B922,'Draft List'!$D$4:$AC$2598,BA$3,FALSE)&lt;&gt;0,VLOOKUP($B922,'Draft List'!$D$4:$AC$2598,BA$3,FALSE),"")</f>
        <v/>
      </c>
    </row>
    <row r="923" spans="1:53" hidden="1" x14ac:dyDescent="0.25">
      <c r="A923" t="str">
        <f t="shared" si="112"/>
        <v>C-Paul Ellis23</v>
      </c>
      <c r="B923">
        <f>VLOOKUP($A923,draft_listing_batters_stats!$A$1:$B$1324,2,FALSE)</f>
        <v>6797</v>
      </c>
      <c r="C923" s="1" t="s">
        <v>93</v>
      </c>
      <c r="D923" s="1" t="s">
        <v>199</v>
      </c>
      <c r="E923" s="1" t="s">
        <v>645</v>
      </c>
      <c r="F923" s="1">
        <v>23</v>
      </c>
      <c r="G923" s="1" t="s">
        <v>44</v>
      </c>
      <c r="H923" s="1" t="s">
        <v>44</v>
      </c>
      <c r="I923" s="1" t="s">
        <v>54</v>
      </c>
      <c r="J923" s="24" t="s">
        <v>54</v>
      </c>
      <c r="K923" s="1" t="s">
        <v>46</v>
      </c>
      <c r="L923" s="24" t="s">
        <v>51</v>
      </c>
      <c r="M923" s="1">
        <v>2</v>
      </c>
      <c r="N923" s="1">
        <v>2</v>
      </c>
      <c r="O923" s="1">
        <v>2</v>
      </c>
      <c r="P923" s="1">
        <v>5</v>
      </c>
      <c r="Q923" s="24">
        <v>1</v>
      </c>
      <c r="R923" s="1">
        <v>2</v>
      </c>
      <c r="S923" s="1">
        <v>2</v>
      </c>
      <c r="T923" s="1">
        <v>4</v>
      </c>
      <c r="U923" s="1">
        <v>6</v>
      </c>
      <c r="V923" s="24">
        <v>2</v>
      </c>
      <c r="W923" s="1">
        <v>4</v>
      </c>
      <c r="X923" s="1">
        <v>3</v>
      </c>
      <c r="Y923" s="24">
        <v>5</v>
      </c>
      <c r="Z923" s="1">
        <v>2</v>
      </c>
      <c r="AA923" s="1" t="s">
        <v>48</v>
      </c>
      <c r="AB923" s="1" t="s">
        <v>48</v>
      </c>
      <c r="AC923" s="1" t="s">
        <v>48</v>
      </c>
      <c r="AD923" s="1" t="s">
        <v>48</v>
      </c>
      <c r="AE923" s="1" t="s">
        <v>48</v>
      </c>
      <c r="AF923" s="1" t="s">
        <v>48</v>
      </c>
      <c r="AG923" s="24" t="s">
        <v>48</v>
      </c>
      <c r="AH923" s="1">
        <v>4</v>
      </c>
      <c r="AI923" s="1">
        <v>7</v>
      </c>
      <c r="AJ923" s="24">
        <v>5</v>
      </c>
      <c r="AK923" s="36" t="s">
        <v>50</v>
      </c>
      <c r="AL923" s="9">
        <f t="shared" si="113"/>
        <v>-1.2688279399439681</v>
      </c>
      <c r="AM923" s="9">
        <f t="shared" si="114"/>
        <v>-0.97297906206950069</v>
      </c>
      <c r="AN923">
        <f t="shared" si="115"/>
        <v>0</v>
      </c>
      <c r="AO923" s="6">
        <f t="shared" si="116"/>
        <v>1</v>
      </c>
      <c r="AP923" s="9">
        <f>($AL$3*AL923+$AM$3*AM923+$AN$3*AN923+$AO$3*AO923)+$K$3*VLOOKUP(K923,COND!$A$2:$C$7,2,FALSE)+$L$3*VLOOKUP(L923,COND!$A$2:$C$7,3,FALSE)</f>
        <v>-0.70263153882840612</v>
      </c>
      <c r="AQ923" s="28">
        <f t="shared" si="117"/>
        <v>0.31447920569325166</v>
      </c>
      <c r="AR923" t="str">
        <f t="shared" si="118"/>
        <v>C</v>
      </c>
      <c r="AS923">
        <v>800</v>
      </c>
      <c r="AT923">
        <v>919</v>
      </c>
      <c r="AV923" t="str">
        <f t="shared" si="119"/>
        <v>Unlikely</v>
      </c>
      <c r="AX923">
        <f>IF(VLOOKUP($B923,'Draft List'!$D$4:$AC$2598,AX$3,FALSE)&lt;&gt;0,VLOOKUP($B923,'Draft List'!$D$4:$AC$2598,AX$3,FALSE),"")</f>
        <v>395</v>
      </c>
      <c r="AY923">
        <f>IF(VLOOKUP($B923,'Draft List'!$D$4:$AC$2598,AY$3,FALSE)&lt;&gt;0,VLOOKUP($B923,'Draft List'!$D$4:$AC$2598,AY$3,FALSE),"")</f>
        <v>15</v>
      </c>
      <c r="AZ923">
        <f>IF(VLOOKUP($B923,'Draft List'!$D$4:$AC$2598,AZ$3,FALSE)&lt;&gt;0,VLOOKUP($B923,'Draft List'!$D$4:$AC$2598,AZ$3,FALSE),"")</f>
        <v>25</v>
      </c>
      <c r="BA923" t="str">
        <f>IF(VLOOKUP($B923,'Draft List'!$D$4:$AC$2598,BA$3,FALSE)&lt;&gt;0,VLOOKUP($B923,'Draft List'!$D$4:$AC$2598,BA$3,FALSE),"")</f>
        <v>Shin Seiki Evas</v>
      </c>
    </row>
    <row r="924" spans="1:53" hidden="1" x14ac:dyDescent="0.25">
      <c r="A924" t="str">
        <f t="shared" si="112"/>
        <v>2BPepe Vargas23</v>
      </c>
      <c r="B924">
        <f>VLOOKUP($A924,draft_listing_batters_stats!$A$1:$B$1324,2,FALSE)</f>
        <v>13603</v>
      </c>
      <c r="C924" s="1" t="s">
        <v>78</v>
      </c>
      <c r="D924" s="1" t="s">
        <v>514</v>
      </c>
      <c r="E924" s="1" t="s">
        <v>1713</v>
      </c>
      <c r="F924" s="1">
        <v>23</v>
      </c>
      <c r="G924" s="1" t="s">
        <v>44</v>
      </c>
      <c r="H924" s="1" t="s">
        <v>44</v>
      </c>
      <c r="I924" s="1" t="s">
        <v>54</v>
      </c>
      <c r="J924" s="24" t="s">
        <v>54</v>
      </c>
      <c r="K924" s="1" t="s">
        <v>46</v>
      </c>
      <c r="L924" s="24" t="s">
        <v>46</v>
      </c>
      <c r="M924" s="1">
        <v>2</v>
      </c>
      <c r="N924" s="1">
        <v>2</v>
      </c>
      <c r="O924" s="1">
        <v>3</v>
      </c>
      <c r="P924" s="1">
        <v>6</v>
      </c>
      <c r="Q924" s="24">
        <v>1</v>
      </c>
      <c r="R924" s="1">
        <v>2</v>
      </c>
      <c r="S924" s="1">
        <v>3</v>
      </c>
      <c r="T924" s="1">
        <v>3</v>
      </c>
      <c r="U924" s="1">
        <v>7</v>
      </c>
      <c r="V924" s="24">
        <v>2</v>
      </c>
      <c r="W924" s="1">
        <v>7</v>
      </c>
      <c r="X924" s="1">
        <v>8</v>
      </c>
      <c r="Y924" s="24">
        <v>1</v>
      </c>
      <c r="Z924" s="1" t="s">
        <v>48</v>
      </c>
      <c r="AA924" s="1" t="s">
        <v>48</v>
      </c>
      <c r="AB924" s="1">
        <v>3</v>
      </c>
      <c r="AC924" s="1" t="s">
        <v>48</v>
      </c>
      <c r="AD924" s="1" t="s">
        <v>48</v>
      </c>
      <c r="AE924" s="1" t="s">
        <v>48</v>
      </c>
      <c r="AF924" s="1" t="s">
        <v>48</v>
      </c>
      <c r="AG924" s="24" t="s">
        <v>48</v>
      </c>
      <c r="AH924" s="1">
        <v>10</v>
      </c>
      <c r="AI924" s="1">
        <v>7</v>
      </c>
      <c r="AJ924" s="24">
        <v>5</v>
      </c>
      <c r="AK924" s="36" t="s">
        <v>847</v>
      </c>
      <c r="AL924" s="9">
        <f t="shared" si="113"/>
        <v>-1.0960568959104855</v>
      </c>
      <c r="AM924" s="9">
        <f t="shared" si="114"/>
        <v>-0.91527112646511777</v>
      </c>
      <c r="AN924">
        <f t="shared" si="115"/>
        <v>2</v>
      </c>
      <c r="AO924" s="6">
        <f t="shared" si="116"/>
        <v>0</v>
      </c>
      <c r="AP924" s="9">
        <f>($AL$3*AL924+$AM$3*AM924+$AN$3*AN924+$AO$3*AO924)+$K$3*VLOOKUP(K924,COND!$A$2:$C$7,2,FALSE)+$L$3*VLOOKUP(L924,COND!$A$2:$C$7,3,FALSE)</f>
        <v>-0.75952587383912906</v>
      </c>
      <c r="AQ924" s="28">
        <f t="shared" si="117"/>
        <v>0.30636741490774949</v>
      </c>
      <c r="AR924" t="str">
        <f t="shared" si="118"/>
        <v>2B</v>
      </c>
      <c r="AS924">
        <v>800</v>
      </c>
      <c r="AT924">
        <v>920</v>
      </c>
      <c r="AV924" t="str">
        <f t="shared" si="119"/>
        <v>Unlikely</v>
      </c>
      <c r="AX924" t="str">
        <f>IF(VLOOKUP($B924,'Draft List'!$D$4:$AC$2598,AX$3,FALSE)&lt;&gt;0,VLOOKUP($B924,'Draft List'!$D$4:$AC$2598,AX$3,FALSE),"")</f>
        <v/>
      </c>
      <c r="AY924" t="str">
        <f>IF(VLOOKUP($B924,'Draft List'!$D$4:$AC$2598,AY$3,FALSE)&lt;&gt;0,VLOOKUP($B924,'Draft List'!$D$4:$AC$2598,AY$3,FALSE),"")</f>
        <v/>
      </c>
      <c r="AZ924" t="str">
        <f>IF(VLOOKUP($B924,'Draft List'!$D$4:$AC$2598,AZ$3,FALSE)&lt;&gt;0,VLOOKUP($B924,'Draft List'!$D$4:$AC$2598,AZ$3,FALSE),"")</f>
        <v/>
      </c>
      <c r="BA924" t="str">
        <f>IF(VLOOKUP($B924,'Draft List'!$D$4:$AC$2598,BA$3,FALSE)&lt;&gt;0,VLOOKUP($B924,'Draft List'!$D$4:$AC$2598,BA$3,FALSE),"")</f>
        <v/>
      </c>
    </row>
    <row r="925" spans="1:53" hidden="1" x14ac:dyDescent="0.25">
      <c r="A925" t="str">
        <f t="shared" si="112"/>
        <v>C-Alejandro Taváres23</v>
      </c>
      <c r="B925">
        <f>VLOOKUP($A925,draft_listing_batters_stats!$A$1:$B$1324,2,FALSE)</f>
        <v>5430</v>
      </c>
      <c r="C925" s="1" t="s">
        <v>93</v>
      </c>
      <c r="D925" s="1" t="s">
        <v>165</v>
      </c>
      <c r="E925" s="1" t="s">
        <v>1687</v>
      </c>
      <c r="F925" s="1">
        <v>23</v>
      </c>
      <c r="G925" s="1" t="s">
        <v>68</v>
      </c>
      <c r="H925" s="1" t="s">
        <v>44</v>
      </c>
      <c r="I925" s="1" t="s">
        <v>54</v>
      </c>
      <c r="J925" s="24" t="s">
        <v>54</v>
      </c>
      <c r="K925" s="1" t="s">
        <v>47</v>
      </c>
      <c r="L925" s="24" t="s">
        <v>46</v>
      </c>
      <c r="M925" s="1">
        <v>2</v>
      </c>
      <c r="N925" s="1">
        <v>2</v>
      </c>
      <c r="O925" s="1">
        <v>4</v>
      </c>
      <c r="P925" s="1">
        <v>4</v>
      </c>
      <c r="Q925" s="24">
        <v>1</v>
      </c>
      <c r="R925" s="1">
        <v>2</v>
      </c>
      <c r="S925" s="1">
        <v>3</v>
      </c>
      <c r="T925" s="1">
        <v>5</v>
      </c>
      <c r="U925" s="1">
        <v>5</v>
      </c>
      <c r="V925" s="24">
        <v>1</v>
      </c>
      <c r="W925" s="1">
        <v>6</v>
      </c>
      <c r="X925" s="1">
        <v>6</v>
      </c>
      <c r="Y925" s="24">
        <v>7</v>
      </c>
      <c r="Z925" s="1">
        <v>4</v>
      </c>
      <c r="AA925" s="1" t="s">
        <v>48</v>
      </c>
      <c r="AB925" s="1" t="s">
        <v>48</v>
      </c>
      <c r="AC925" s="1" t="s">
        <v>48</v>
      </c>
      <c r="AD925" s="1" t="s">
        <v>48</v>
      </c>
      <c r="AE925" s="1" t="s">
        <v>48</v>
      </c>
      <c r="AF925" s="1" t="s">
        <v>48</v>
      </c>
      <c r="AG925" s="24" t="s">
        <v>48</v>
      </c>
      <c r="AH925" s="1">
        <v>1</v>
      </c>
      <c r="AI925" s="1">
        <v>2</v>
      </c>
      <c r="AJ925" s="24">
        <v>1</v>
      </c>
      <c r="AK925" s="36" t="s">
        <v>48</v>
      </c>
      <c r="AL925" s="9">
        <f t="shared" si="113"/>
        <v>-1.1924145019057462</v>
      </c>
      <c r="AM925" s="9">
        <f t="shared" si="114"/>
        <v>-0.96858357825356034</v>
      </c>
      <c r="AN925">
        <f t="shared" si="115"/>
        <v>0</v>
      </c>
      <c r="AO925" s="6">
        <f t="shared" si="116"/>
        <v>1</v>
      </c>
      <c r="AP925" s="9">
        <f>($AL$3*AL925+$AM$3*AM925+$AN$3*AN925+$AO$3*AO925)+$K$3*VLOOKUP(K925,COND!$A$2:$C$7,2,FALSE)+$L$3*VLOOKUP(L925,COND!$A$2:$C$7,3,FALSE)</f>
        <v>-0.84224438923329892</v>
      </c>
      <c r="AQ925" s="28">
        <f t="shared" si="117"/>
        <v>0.29457370485140755</v>
      </c>
      <c r="AR925" t="str">
        <f t="shared" si="118"/>
        <v>C</v>
      </c>
      <c r="AS925">
        <v>800</v>
      </c>
      <c r="AT925">
        <v>921</v>
      </c>
      <c r="AV925" t="str">
        <f t="shared" si="119"/>
        <v>Unlikely</v>
      </c>
      <c r="AX925" t="str">
        <f>IF(VLOOKUP($B925,'Draft List'!$D$4:$AC$2598,AX$3,FALSE)&lt;&gt;0,VLOOKUP($B925,'Draft List'!$D$4:$AC$2598,AX$3,FALSE),"")</f>
        <v/>
      </c>
      <c r="AY925" t="str">
        <f>IF(VLOOKUP($B925,'Draft List'!$D$4:$AC$2598,AY$3,FALSE)&lt;&gt;0,VLOOKUP($B925,'Draft List'!$D$4:$AC$2598,AY$3,FALSE),"")</f>
        <v/>
      </c>
      <c r="AZ925" t="str">
        <f>IF(VLOOKUP($B925,'Draft List'!$D$4:$AC$2598,AZ$3,FALSE)&lt;&gt;0,VLOOKUP($B925,'Draft List'!$D$4:$AC$2598,AZ$3,FALSE),"")</f>
        <v/>
      </c>
      <c r="BA925" t="str">
        <f>IF(VLOOKUP($B925,'Draft List'!$D$4:$AC$2598,BA$3,FALSE)&lt;&gt;0,VLOOKUP($B925,'Draft List'!$D$4:$AC$2598,BA$3,FALSE),"")</f>
        <v/>
      </c>
    </row>
    <row r="926" spans="1:53" hidden="1" x14ac:dyDescent="0.25">
      <c r="A926" t="str">
        <f t="shared" si="112"/>
        <v>LFGreg Myers23</v>
      </c>
      <c r="B926">
        <f>VLOOKUP($A926,draft_listing_batters_stats!$A$1:$B$1324,2,FALSE)</f>
        <v>15251</v>
      </c>
      <c r="C926" s="1" t="s">
        <v>55</v>
      </c>
      <c r="D926" s="1" t="s">
        <v>177</v>
      </c>
      <c r="E926" s="1" t="s">
        <v>546</v>
      </c>
      <c r="F926" s="1">
        <v>23</v>
      </c>
      <c r="G926" s="1" t="s">
        <v>44</v>
      </c>
      <c r="H926" s="1" t="s">
        <v>44</v>
      </c>
      <c r="I926" s="1" t="s">
        <v>54</v>
      </c>
      <c r="J926" s="24" t="s">
        <v>54</v>
      </c>
      <c r="K926" s="1" t="s">
        <v>47</v>
      </c>
      <c r="L926" s="24" t="s">
        <v>46</v>
      </c>
      <c r="M926" s="1">
        <v>2</v>
      </c>
      <c r="N926" s="1">
        <v>2</v>
      </c>
      <c r="O926" s="1">
        <v>2</v>
      </c>
      <c r="P926" s="1">
        <v>3</v>
      </c>
      <c r="Q926" s="24">
        <v>2</v>
      </c>
      <c r="R926" s="1">
        <v>3</v>
      </c>
      <c r="S926" s="1">
        <v>2</v>
      </c>
      <c r="T926" s="1">
        <v>2</v>
      </c>
      <c r="U926" s="1">
        <v>4</v>
      </c>
      <c r="V926" s="24">
        <v>3</v>
      </c>
      <c r="W926" s="1">
        <v>8</v>
      </c>
      <c r="X926" s="1">
        <v>9</v>
      </c>
      <c r="Y926" s="24">
        <v>1</v>
      </c>
      <c r="Z926" s="1" t="s">
        <v>48</v>
      </c>
      <c r="AA926" s="1">
        <v>1</v>
      </c>
      <c r="AB926" s="1" t="s">
        <v>48</v>
      </c>
      <c r="AC926" s="1" t="s">
        <v>48</v>
      </c>
      <c r="AD926" s="1" t="s">
        <v>48</v>
      </c>
      <c r="AE926" s="1">
        <v>5</v>
      </c>
      <c r="AF926" s="1" t="s">
        <v>48</v>
      </c>
      <c r="AG926" s="24">
        <v>2</v>
      </c>
      <c r="AH926" s="1">
        <v>10</v>
      </c>
      <c r="AI926" s="1">
        <v>9</v>
      </c>
      <c r="AJ926" s="24">
        <v>6</v>
      </c>
      <c r="AK926" s="36" t="s">
        <v>48</v>
      </c>
      <c r="AL926" s="9">
        <f t="shared" si="113"/>
        <v>-1.4082307001460468</v>
      </c>
      <c r="AM926" s="9">
        <f t="shared" si="114"/>
        <v>-0.95594897411670754</v>
      </c>
      <c r="AN926">
        <f t="shared" si="115"/>
        <v>4</v>
      </c>
      <c r="AO926" s="6">
        <f t="shared" si="116"/>
        <v>0</v>
      </c>
      <c r="AP926" s="9">
        <f>($AL$3*AL926+$AM$3*AM926+$AN$3*AN926+$AO$3*AO926)+$K$3*VLOOKUP(K926,COND!$A$2:$C$7,2,FALSE)+$L$3*VLOOKUP(L926,COND!$A$2:$C$7,3,FALSE)</f>
        <v>-1.045544092748429</v>
      </c>
      <c r="AQ926" s="28">
        <f t="shared" si="117"/>
        <v>0.26558796028899112</v>
      </c>
      <c r="AR926" t="str">
        <f t="shared" si="118"/>
        <v>LF</v>
      </c>
      <c r="AS926">
        <v>800</v>
      </c>
      <c r="AT926">
        <v>922</v>
      </c>
      <c r="AV926" t="str">
        <f t="shared" si="119"/>
        <v>Unlikely</v>
      </c>
      <c r="AX926" t="str">
        <f>IF(VLOOKUP($B926,'Draft List'!$D$4:$AC$2598,AX$3,FALSE)&lt;&gt;0,VLOOKUP($B926,'Draft List'!$D$4:$AC$2598,AX$3,FALSE),"")</f>
        <v/>
      </c>
      <c r="AY926" t="str">
        <f>IF(VLOOKUP($B926,'Draft List'!$D$4:$AC$2598,AY$3,FALSE)&lt;&gt;0,VLOOKUP($B926,'Draft List'!$D$4:$AC$2598,AY$3,FALSE),"")</f>
        <v/>
      </c>
      <c r="AZ926" t="str">
        <f>IF(VLOOKUP($B926,'Draft List'!$D$4:$AC$2598,AZ$3,FALSE)&lt;&gt;0,VLOOKUP($B926,'Draft List'!$D$4:$AC$2598,AZ$3,FALSE),"")</f>
        <v/>
      </c>
      <c r="BA926" t="str">
        <f>IF(VLOOKUP($B926,'Draft List'!$D$4:$AC$2598,BA$3,FALSE)&lt;&gt;0,VLOOKUP($B926,'Draft List'!$D$4:$AC$2598,BA$3,FALSE),"")</f>
        <v/>
      </c>
    </row>
    <row r="927" spans="1:53" hidden="1" x14ac:dyDescent="0.25">
      <c r="A927" t="str">
        <f t="shared" si="112"/>
        <v>CFHaranobu Chikafuji23</v>
      </c>
      <c r="B927">
        <f>VLOOKUP($A927,draft_listing_batters_stats!$A$1:$B$1324,2,FALSE)</f>
        <v>13617</v>
      </c>
      <c r="C927" s="1" t="s">
        <v>81</v>
      </c>
      <c r="D927" s="1" t="s">
        <v>1090</v>
      </c>
      <c r="E927" s="1" t="s">
        <v>670</v>
      </c>
      <c r="F927" s="1">
        <v>23</v>
      </c>
      <c r="G927" s="1" t="s">
        <v>58</v>
      </c>
      <c r="H927" s="1" t="s">
        <v>58</v>
      </c>
      <c r="I927" s="1" t="s">
        <v>54</v>
      </c>
      <c r="J927" s="24" t="s">
        <v>54</v>
      </c>
      <c r="K927" s="1" t="s">
        <v>47</v>
      </c>
      <c r="L927" s="24" t="s">
        <v>51</v>
      </c>
      <c r="M927" s="1">
        <v>1</v>
      </c>
      <c r="N927" s="1">
        <v>4</v>
      </c>
      <c r="O927" s="1">
        <v>4</v>
      </c>
      <c r="P927" s="1">
        <v>6</v>
      </c>
      <c r="Q927" s="24">
        <v>1</v>
      </c>
      <c r="R927" s="1">
        <v>1</v>
      </c>
      <c r="S927" s="1">
        <v>4</v>
      </c>
      <c r="T927" s="1">
        <v>4</v>
      </c>
      <c r="U927" s="1">
        <v>8</v>
      </c>
      <c r="V927" s="24">
        <v>1</v>
      </c>
      <c r="W927" s="1">
        <v>6</v>
      </c>
      <c r="X927" s="1">
        <v>10</v>
      </c>
      <c r="Y927" s="24">
        <v>1</v>
      </c>
      <c r="Z927" s="1" t="s">
        <v>48</v>
      </c>
      <c r="AA927" s="1" t="s">
        <v>48</v>
      </c>
      <c r="AB927" s="1" t="s">
        <v>48</v>
      </c>
      <c r="AC927" s="1" t="s">
        <v>48</v>
      </c>
      <c r="AD927" s="1" t="s">
        <v>48</v>
      </c>
      <c r="AE927" s="1" t="s">
        <v>48</v>
      </c>
      <c r="AF927" s="1">
        <v>8</v>
      </c>
      <c r="AG927" s="24" t="s">
        <v>48</v>
      </c>
      <c r="AH927" s="1">
        <v>10</v>
      </c>
      <c r="AI927" s="1">
        <v>6</v>
      </c>
      <c r="AJ927" s="24">
        <v>4</v>
      </c>
      <c r="AK927" s="36" t="s">
        <v>50</v>
      </c>
      <c r="AL927" s="9">
        <f t="shared" si="113"/>
        <v>-1.2334314788518514</v>
      </c>
      <c r="AM927" s="9">
        <f t="shared" si="114"/>
        <v>-1.0540123788326896</v>
      </c>
      <c r="AN927">
        <f t="shared" si="115"/>
        <v>2</v>
      </c>
      <c r="AO927" s="6">
        <f t="shared" si="116"/>
        <v>1.25</v>
      </c>
      <c r="AP927" s="9">
        <f>($AL$3*AL927+$AM$3*AM927+$AN$3*AN927+$AO$3*AO927)+$K$3*VLOOKUP(K927,COND!$A$2:$C$7,2,FALSE)+$L$3*VLOOKUP(L927,COND!$A$2:$C$7,3,FALSE)</f>
        <v>-1.1881583605441257</v>
      </c>
      <c r="AQ927" s="28">
        <f t="shared" si="117"/>
        <v>0.24525452809107121</v>
      </c>
      <c r="AR927" t="str">
        <f t="shared" si="118"/>
        <v>CF</v>
      </c>
      <c r="AS927">
        <v>800</v>
      </c>
      <c r="AT927">
        <v>923</v>
      </c>
      <c r="AV927" t="str">
        <f t="shared" si="119"/>
        <v>Unlikely</v>
      </c>
      <c r="AX927">
        <f>IF(VLOOKUP($B927,'Draft List'!$D$4:$AC$2598,AX$3,FALSE)&lt;&gt;0,VLOOKUP($B927,'Draft List'!$D$4:$AC$2598,AX$3,FALSE),"")</f>
        <v>171</v>
      </c>
      <c r="AY927">
        <f>IF(VLOOKUP($B927,'Draft List'!$D$4:$AC$2598,AY$3,FALSE)&lt;&gt;0,VLOOKUP($B927,'Draft List'!$D$4:$AC$2598,AY$3,FALSE),"")</f>
        <v>7</v>
      </c>
      <c r="AZ927">
        <f>IF(VLOOKUP($B927,'Draft List'!$D$4:$AC$2598,AZ$3,FALSE)&lt;&gt;0,VLOOKUP($B927,'Draft List'!$D$4:$AC$2598,AZ$3,FALSE),"")</f>
        <v>9</v>
      </c>
      <c r="BA927" t="str">
        <f>IF(VLOOKUP($B927,'Draft List'!$D$4:$AC$2598,BA$3,FALSE)&lt;&gt;0,VLOOKUP($B927,'Draft List'!$D$4:$AC$2598,BA$3,FALSE),"")</f>
        <v>Palm Springs Codgers</v>
      </c>
    </row>
    <row r="928" spans="1:53" hidden="1" x14ac:dyDescent="0.25">
      <c r="A928" t="str">
        <f t="shared" si="112"/>
        <v>LFSergio Ríos23</v>
      </c>
      <c r="B928">
        <f>VLOOKUP($A928,draft_listing_batters_stats!$A$1:$B$1324,2,FALSE)</f>
        <v>5353</v>
      </c>
      <c r="C928" s="1" t="s">
        <v>55</v>
      </c>
      <c r="D928" s="1" t="s">
        <v>516</v>
      </c>
      <c r="E928" s="1" t="s">
        <v>502</v>
      </c>
      <c r="F928" s="1">
        <v>23</v>
      </c>
      <c r="G928" s="1" t="s">
        <v>58</v>
      </c>
      <c r="H928" s="1" t="s">
        <v>58</v>
      </c>
      <c r="I928" s="1" t="s">
        <v>54</v>
      </c>
      <c r="J928" s="24" t="s">
        <v>54</v>
      </c>
      <c r="K928" s="1" t="s">
        <v>47</v>
      </c>
      <c r="L928" s="24" t="s">
        <v>47</v>
      </c>
      <c r="M928" s="1">
        <v>2</v>
      </c>
      <c r="N928" s="1">
        <v>2</v>
      </c>
      <c r="O928" s="1">
        <v>2</v>
      </c>
      <c r="P928" s="1">
        <v>3</v>
      </c>
      <c r="Q928" s="24">
        <v>2</v>
      </c>
      <c r="R928" s="1">
        <v>3</v>
      </c>
      <c r="S928" s="1">
        <v>2</v>
      </c>
      <c r="T928" s="1">
        <v>2</v>
      </c>
      <c r="U928" s="1">
        <v>5</v>
      </c>
      <c r="V928" s="24">
        <v>2</v>
      </c>
      <c r="W928" s="1">
        <v>5</v>
      </c>
      <c r="X928" s="1">
        <v>8</v>
      </c>
      <c r="Y928" s="24">
        <v>1</v>
      </c>
      <c r="Z928" s="1" t="s">
        <v>48</v>
      </c>
      <c r="AA928" s="1" t="s">
        <v>48</v>
      </c>
      <c r="AB928" s="1" t="s">
        <v>48</v>
      </c>
      <c r="AC928" s="1" t="s">
        <v>48</v>
      </c>
      <c r="AD928" s="1" t="s">
        <v>48</v>
      </c>
      <c r="AE928" s="1">
        <v>5</v>
      </c>
      <c r="AF928" s="1" t="s">
        <v>48</v>
      </c>
      <c r="AG928" s="24">
        <v>3</v>
      </c>
      <c r="AH928" s="1">
        <v>2</v>
      </c>
      <c r="AI928" s="1">
        <v>1</v>
      </c>
      <c r="AJ928" s="24">
        <v>1</v>
      </c>
      <c r="AK928" s="36" t="s">
        <v>48</v>
      </c>
      <c r="AL928" s="9">
        <f t="shared" si="113"/>
        <v>-1.4082307001460468</v>
      </c>
      <c r="AM928" s="9">
        <f t="shared" si="114"/>
        <v>-0.90625576392421003</v>
      </c>
      <c r="AN928">
        <f t="shared" si="115"/>
        <v>0</v>
      </c>
      <c r="AO928" s="6">
        <f t="shared" si="116"/>
        <v>0</v>
      </c>
      <c r="AP928" s="9">
        <f>($AL$3*AL928+$AM$3*AM928+$AN$3*AN928+$AO$3*AO928)+$K$3*VLOOKUP(K928,COND!$A$2:$C$7,2,FALSE)+$L$3*VLOOKUP(L928,COND!$A$2:$C$7,3,FALSE)</f>
        <v>-1.2158922371051251</v>
      </c>
      <c r="AQ928" s="28">
        <f t="shared" si="117"/>
        <v>0.24130033116985983</v>
      </c>
      <c r="AR928" t="str">
        <f t="shared" si="118"/>
        <v>LF</v>
      </c>
      <c r="AS928">
        <v>800</v>
      </c>
      <c r="AT928">
        <v>924</v>
      </c>
      <c r="AV928" t="str">
        <f t="shared" si="119"/>
        <v>Unlikely</v>
      </c>
      <c r="AX928" t="str">
        <f>IF(VLOOKUP($B928,'Draft List'!$D$4:$AC$2598,AX$3,FALSE)&lt;&gt;0,VLOOKUP($B928,'Draft List'!$D$4:$AC$2598,AX$3,FALSE),"")</f>
        <v/>
      </c>
      <c r="AY928" t="str">
        <f>IF(VLOOKUP($B928,'Draft List'!$D$4:$AC$2598,AY$3,FALSE)&lt;&gt;0,VLOOKUP($B928,'Draft List'!$D$4:$AC$2598,AY$3,FALSE),"")</f>
        <v/>
      </c>
      <c r="AZ928" t="str">
        <f>IF(VLOOKUP($B928,'Draft List'!$D$4:$AC$2598,AZ$3,FALSE)&lt;&gt;0,VLOOKUP($B928,'Draft List'!$D$4:$AC$2598,AZ$3,FALSE),"")</f>
        <v/>
      </c>
      <c r="BA928" t="str">
        <f>IF(VLOOKUP($B928,'Draft List'!$D$4:$AC$2598,BA$3,FALSE)&lt;&gt;0,VLOOKUP($B928,'Draft List'!$D$4:$AC$2598,BA$3,FALSE),"")</f>
        <v/>
      </c>
    </row>
    <row r="929" spans="1:53" hidden="1" x14ac:dyDescent="0.25">
      <c r="A929" t="str">
        <f t="shared" si="112"/>
        <v>LFMike Neal23</v>
      </c>
      <c r="B929">
        <f>VLOOKUP($A929,draft_listing_batters_stats!$A$1:$B$1324,2,FALSE)</f>
        <v>1955</v>
      </c>
      <c r="C929" s="1" t="s">
        <v>55</v>
      </c>
      <c r="D929" s="1" t="s">
        <v>159</v>
      </c>
      <c r="E929" s="1" t="s">
        <v>1229</v>
      </c>
      <c r="F929" s="1">
        <v>23</v>
      </c>
      <c r="G929" s="1" t="s">
        <v>44</v>
      </c>
      <c r="H929" s="1" t="s">
        <v>44</v>
      </c>
      <c r="I929" s="1" t="s">
        <v>54</v>
      </c>
      <c r="J929" s="24" t="s">
        <v>54</v>
      </c>
      <c r="K929" s="1" t="s">
        <v>46</v>
      </c>
      <c r="L929" s="24" t="s">
        <v>46</v>
      </c>
      <c r="M929" s="1">
        <v>3</v>
      </c>
      <c r="N929" s="1">
        <v>3</v>
      </c>
      <c r="O929" s="1">
        <v>2</v>
      </c>
      <c r="P929" s="1">
        <v>2</v>
      </c>
      <c r="Q929" s="24">
        <v>4</v>
      </c>
      <c r="R929" s="1">
        <v>3</v>
      </c>
      <c r="S929" s="1">
        <v>3</v>
      </c>
      <c r="T929" s="1">
        <v>2</v>
      </c>
      <c r="U929" s="1">
        <v>2</v>
      </c>
      <c r="V929" s="24">
        <v>5</v>
      </c>
      <c r="W929" s="1">
        <v>4</v>
      </c>
      <c r="X929" s="1">
        <v>7</v>
      </c>
      <c r="Y929" s="24">
        <v>1</v>
      </c>
      <c r="Z929" s="1" t="s">
        <v>48</v>
      </c>
      <c r="AA929" s="1">
        <v>3</v>
      </c>
      <c r="AB929" s="1">
        <v>1</v>
      </c>
      <c r="AC929" s="1" t="s">
        <v>48</v>
      </c>
      <c r="AD929" s="1">
        <v>1</v>
      </c>
      <c r="AE929" s="1">
        <v>8</v>
      </c>
      <c r="AF929" s="1">
        <v>4</v>
      </c>
      <c r="AG929" s="24">
        <v>3</v>
      </c>
      <c r="AH929" s="1">
        <v>9</v>
      </c>
      <c r="AI929" s="1">
        <v>6</v>
      </c>
      <c r="AJ929" s="24">
        <v>2</v>
      </c>
      <c r="AK929" s="36" t="s">
        <v>48</v>
      </c>
      <c r="AL929" s="9">
        <f t="shared" si="113"/>
        <v>-1.0442918547000826</v>
      </c>
      <c r="AM929" s="9">
        <f t="shared" si="114"/>
        <v>-1.0042755148829992</v>
      </c>
      <c r="AN929">
        <f t="shared" si="115"/>
        <v>2</v>
      </c>
      <c r="AO929" s="6">
        <f t="shared" si="116"/>
        <v>0.25</v>
      </c>
      <c r="AP929" s="9">
        <f>($AL$3*AL929+$AM$3*AM929+$AN$3*AN929+$AO$3*AO929)+$K$3*VLOOKUP(K929,COND!$A$2:$C$7,2,FALSE)+$L$3*VLOOKUP(L929,COND!$A$2:$C$7,3,FALSE)</f>
        <v>-1.5724020307326647</v>
      </c>
      <c r="AQ929" s="28">
        <f t="shared" si="117"/>
        <v>0.19047043996286844</v>
      </c>
      <c r="AR929" t="str">
        <f t="shared" si="118"/>
        <v>2B</v>
      </c>
      <c r="AS929">
        <v>800</v>
      </c>
      <c r="AT929">
        <v>925</v>
      </c>
      <c r="AV929" t="str">
        <f t="shared" si="119"/>
        <v>Unlikely</v>
      </c>
      <c r="AX929" t="str">
        <f>IF(VLOOKUP($B929,'Draft List'!$D$4:$AC$2598,AX$3,FALSE)&lt;&gt;0,VLOOKUP($B929,'Draft List'!$D$4:$AC$2598,AX$3,FALSE),"")</f>
        <v/>
      </c>
      <c r="AY929" t="str">
        <f>IF(VLOOKUP($B929,'Draft List'!$D$4:$AC$2598,AY$3,FALSE)&lt;&gt;0,VLOOKUP($B929,'Draft List'!$D$4:$AC$2598,AY$3,FALSE),"")</f>
        <v/>
      </c>
      <c r="AZ929" t="str">
        <f>IF(VLOOKUP($B929,'Draft List'!$D$4:$AC$2598,AZ$3,FALSE)&lt;&gt;0,VLOOKUP($B929,'Draft List'!$D$4:$AC$2598,AZ$3,FALSE),"")</f>
        <v/>
      </c>
      <c r="BA929" t="str">
        <f>IF(VLOOKUP($B929,'Draft List'!$D$4:$AC$2598,BA$3,FALSE)&lt;&gt;0,VLOOKUP($B929,'Draft List'!$D$4:$AC$2598,BA$3,FALSE),"")</f>
        <v/>
      </c>
    </row>
    <row r="930" spans="1:53" hidden="1" x14ac:dyDescent="0.25">
      <c r="A930" t="str">
        <f t="shared" si="112"/>
        <v>1BAntónio González23</v>
      </c>
      <c r="B930">
        <f>VLOOKUP($A930,draft_listing_batters_stats!$A$1:$B$1324,2,FALSE)</f>
        <v>6906</v>
      </c>
      <c r="C930" s="1" t="s">
        <v>94</v>
      </c>
      <c r="D930" s="1" t="s">
        <v>193</v>
      </c>
      <c r="E930" s="1" t="s">
        <v>166</v>
      </c>
      <c r="F930" s="1">
        <v>23</v>
      </c>
      <c r="G930" s="1" t="s">
        <v>44</v>
      </c>
      <c r="H930" s="1" t="s">
        <v>44</v>
      </c>
      <c r="I930" s="1" t="s">
        <v>54</v>
      </c>
      <c r="J930" s="24" t="s">
        <v>54</v>
      </c>
      <c r="K930" s="1" t="s">
        <v>47</v>
      </c>
      <c r="L930" s="24" t="s">
        <v>51</v>
      </c>
      <c r="M930" s="1">
        <v>1</v>
      </c>
      <c r="N930" s="1">
        <v>2</v>
      </c>
      <c r="O930" s="1">
        <v>1</v>
      </c>
      <c r="P930" s="1">
        <v>5</v>
      </c>
      <c r="Q930" s="24">
        <v>2</v>
      </c>
      <c r="R930" s="1">
        <v>2</v>
      </c>
      <c r="S930" s="1">
        <v>2</v>
      </c>
      <c r="T930" s="1">
        <v>1</v>
      </c>
      <c r="U930" s="1">
        <v>8</v>
      </c>
      <c r="V930" s="24">
        <v>4</v>
      </c>
      <c r="W930" s="1">
        <v>5</v>
      </c>
      <c r="X930" s="1">
        <v>3</v>
      </c>
      <c r="Y930" s="24">
        <v>1</v>
      </c>
      <c r="Z930" s="1" t="s">
        <v>48</v>
      </c>
      <c r="AA930" s="1">
        <v>3</v>
      </c>
      <c r="AB930" s="1" t="s">
        <v>48</v>
      </c>
      <c r="AC930" s="1" t="s">
        <v>48</v>
      </c>
      <c r="AD930" s="1" t="s">
        <v>48</v>
      </c>
      <c r="AE930" s="1" t="s">
        <v>48</v>
      </c>
      <c r="AF930" s="1" t="s">
        <v>48</v>
      </c>
      <c r="AG930" s="24" t="s">
        <v>48</v>
      </c>
      <c r="AH930" s="1">
        <v>1</v>
      </c>
      <c r="AI930" s="1">
        <v>1</v>
      </c>
      <c r="AJ930" s="24">
        <v>2</v>
      </c>
      <c r="AK930" s="36" t="s">
        <v>854</v>
      </c>
      <c r="AL930" s="9">
        <f t="shared" si="113"/>
        <v>-1.6344289303534607</v>
      </c>
      <c r="AM930" s="9">
        <f t="shared" si="114"/>
        <v>-0.96271176448787632</v>
      </c>
      <c r="AN930">
        <f t="shared" si="115"/>
        <v>0</v>
      </c>
      <c r="AO930" s="6">
        <f t="shared" si="116"/>
        <v>0</v>
      </c>
      <c r="AP930" s="9">
        <f>($AL$3*AL930+$AM$3*AM930+$AN$3*AN930+$AO$3*AO930)+$K$3*VLOOKUP(K930,COND!$A$2:$C$7,2,FALSE)+$L$3*VLOOKUP(L930,COND!$A$2:$C$7,3,FALSE)</f>
        <v>-1.7159840668898632</v>
      </c>
      <c r="AQ930" s="28">
        <f t="shared" si="117"/>
        <v>0.16999902681349086</v>
      </c>
      <c r="AR930" t="str">
        <f t="shared" si="118"/>
        <v>1B</v>
      </c>
      <c r="AS930">
        <v>800</v>
      </c>
      <c r="AT930">
        <v>926</v>
      </c>
      <c r="AV930" t="str">
        <f t="shared" si="119"/>
        <v>Unlikely</v>
      </c>
      <c r="AX930" t="str">
        <f>IF(VLOOKUP($B930,'Draft List'!$D$4:$AC$2598,AX$3,FALSE)&lt;&gt;0,VLOOKUP($B930,'Draft List'!$D$4:$AC$2598,AX$3,FALSE),"")</f>
        <v/>
      </c>
      <c r="AY930" t="str">
        <f>IF(VLOOKUP($B930,'Draft List'!$D$4:$AC$2598,AY$3,FALSE)&lt;&gt;0,VLOOKUP($B930,'Draft List'!$D$4:$AC$2598,AY$3,FALSE),"")</f>
        <v/>
      </c>
      <c r="AZ930" t="str">
        <f>IF(VLOOKUP($B930,'Draft List'!$D$4:$AC$2598,AZ$3,FALSE)&lt;&gt;0,VLOOKUP($B930,'Draft List'!$D$4:$AC$2598,AZ$3,FALSE),"")</f>
        <v/>
      </c>
      <c r="BA930" t="str">
        <f>IF(VLOOKUP($B930,'Draft List'!$D$4:$AC$2598,BA$3,FALSE)&lt;&gt;0,VLOOKUP($B930,'Draft List'!$D$4:$AC$2598,BA$3,FALSE),"")</f>
        <v/>
      </c>
    </row>
    <row r="931" spans="1:53" hidden="1" x14ac:dyDescent="0.25">
      <c r="A931" t="str">
        <f t="shared" si="112"/>
        <v>SSChris Boyd23</v>
      </c>
      <c r="B931">
        <f>VLOOKUP($A931,draft_listing_batters_stats!$A$1:$B$1324,2,FALSE)</f>
        <v>15222</v>
      </c>
      <c r="C931" s="1" t="s">
        <v>79</v>
      </c>
      <c r="D931" s="1" t="s">
        <v>212</v>
      </c>
      <c r="E931" s="1" t="s">
        <v>1056</v>
      </c>
      <c r="F931" s="1">
        <v>23</v>
      </c>
      <c r="G931" s="1" t="s">
        <v>44</v>
      </c>
      <c r="H931" s="1" t="s">
        <v>44</v>
      </c>
      <c r="I931" s="1" t="s">
        <v>54</v>
      </c>
      <c r="J931" s="24" t="s">
        <v>54</v>
      </c>
      <c r="K931" s="1" t="s">
        <v>47</v>
      </c>
      <c r="L931" s="24" t="s">
        <v>46</v>
      </c>
      <c r="M931" s="1">
        <v>2</v>
      </c>
      <c r="N931" s="1">
        <v>2</v>
      </c>
      <c r="O931" s="1">
        <v>1</v>
      </c>
      <c r="P931" s="1">
        <v>4</v>
      </c>
      <c r="Q931" s="24">
        <v>1</v>
      </c>
      <c r="R931" s="1">
        <v>2</v>
      </c>
      <c r="S931" s="1">
        <v>3</v>
      </c>
      <c r="T931" s="1">
        <v>1</v>
      </c>
      <c r="U931" s="1">
        <v>6</v>
      </c>
      <c r="V931" s="24">
        <v>3</v>
      </c>
      <c r="W931" s="1">
        <v>9</v>
      </c>
      <c r="X931" s="1">
        <v>8</v>
      </c>
      <c r="Y931" s="24">
        <v>1</v>
      </c>
      <c r="Z931" s="1" t="s">
        <v>48</v>
      </c>
      <c r="AA931" s="1" t="s">
        <v>48</v>
      </c>
      <c r="AB931" s="1" t="s">
        <v>48</v>
      </c>
      <c r="AC931" s="1">
        <v>1</v>
      </c>
      <c r="AD931" s="1">
        <v>5</v>
      </c>
      <c r="AE931" s="1">
        <v>1</v>
      </c>
      <c r="AF931" s="1" t="s">
        <v>48</v>
      </c>
      <c r="AG931" s="24" t="s">
        <v>48</v>
      </c>
      <c r="AH931" s="1">
        <v>9</v>
      </c>
      <c r="AI931" s="1">
        <v>8</v>
      </c>
      <c r="AJ931" s="24">
        <v>9</v>
      </c>
      <c r="AK931" s="36" t="s">
        <v>48</v>
      </c>
      <c r="AL931" s="9">
        <f t="shared" si="113"/>
        <v>-1.441598983977451</v>
      </c>
      <c r="AM931" s="9">
        <f t="shared" si="114"/>
        <v>-1.1310873247054183</v>
      </c>
      <c r="AN931">
        <f t="shared" si="115"/>
        <v>5</v>
      </c>
      <c r="AO931" s="6">
        <f t="shared" si="116"/>
        <v>1</v>
      </c>
      <c r="AP931" s="9">
        <f>($AL$3*AL931+$AM$3*AM931+$AN$3*AN931+$AO$3*AO931)+$K$3*VLOOKUP(K931,COND!$A$2:$C$7,2,FALSE)+$L$3*VLOOKUP(L931,COND!$A$2:$C$7,3,FALSE)</f>
        <v>-1.9838744615294317</v>
      </c>
      <c r="AQ931" s="28">
        <f t="shared" si="117"/>
        <v>0.13180417253929574</v>
      </c>
      <c r="AR931" t="str">
        <f t="shared" si="118"/>
        <v>SS</v>
      </c>
      <c r="AS931">
        <v>800</v>
      </c>
      <c r="AT931">
        <v>927</v>
      </c>
      <c r="AV931" t="str">
        <f t="shared" si="119"/>
        <v>Unlikely</v>
      </c>
      <c r="AX931" t="str">
        <f>IF(VLOOKUP($B931,'Draft List'!$D$4:$AC$2598,AX$3,FALSE)&lt;&gt;0,VLOOKUP($B931,'Draft List'!$D$4:$AC$2598,AX$3,FALSE),"")</f>
        <v/>
      </c>
      <c r="AY931" t="str">
        <f>IF(VLOOKUP($B931,'Draft List'!$D$4:$AC$2598,AY$3,FALSE)&lt;&gt;0,VLOOKUP($B931,'Draft List'!$D$4:$AC$2598,AY$3,FALSE),"")</f>
        <v/>
      </c>
      <c r="AZ931" t="str">
        <f>IF(VLOOKUP($B931,'Draft List'!$D$4:$AC$2598,AZ$3,FALSE)&lt;&gt;0,VLOOKUP($B931,'Draft List'!$D$4:$AC$2598,AZ$3,FALSE),"")</f>
        <v/>
      </c>
      <c r="BA931" t="str">
        <f>IF(VLOOKUP($B931,'Draft List'!$D$4:$AC$2598,BA$3,FALSE)&lt;&gt;0,VLOOKUP($B931,'Draft List'!$D$4:$AC$2598,BA$3,FALSE),"")</f>
        <v/>
      </c>
    </row>
    <row r="932" spans="1:53" hidden="1" x14ac:dyDescent="0.25">
      <c r="A932" t="str">
        <f t="shared" si="112"/>
        <v>C-Daisuke Nakata23</v>
      </c>
      <c r="B932">
        <f>VLOOKUP($A932,draft_listing_batters_stats!$A$1:$B$1324,2,FALSE)</f>
        <v>13563</v>
      </c>
      <c r="C932" s="1" t="s">
        <v>93</v>
      </c>
      <c r="D932" s="1" t="s">
        <v>1489</v>
      </c>
      <c r="E932" s="1" t="s">
        <v>1490</v>
      </c>
      <c r="F932" s="1">
        <v>23</v>
      </c>
      <c r="G932" s="1" t="s">
        <v>44</v>
      </c>
      <c r="H932" s="1" t="s">
        <v>44</v>
      </c>
      <c r="I932" s="1" t="s">
        <v>54</v>
      </c>
      <c r="J932" s="24" t="s">
        <v>54</v>
      </c>
      <c r="K932" s="1" t="s">
        <v>46</v>
      </c>
      <c r="L932" s="24" t="s">
        <v>46</v>
      </c>
      <c r="M932" s="1">
        <v>2</v>
      </c>
      <c r="N932" s="1">
        <v>2</v>
      </c>
      <c r="O932" s="1">
        <v>2</v>
      </c>
      <c r="P932" s="1">
        <v>3</v>
      </c>
      <c r="Q932" s="24">
        <v>1</v>
      </c>
      <c r="R932" s="1">
        <v>2</v>
      </c>
      <c r="S932" s="1">
        <v>2</v>
      </c>
      <c r="T932" s="1">
        <v>3</v>
      </c>
      <c r="U932" s="1">
        <v>5</v>
      </c>
      <c r="V932" s="24">
        <v>3</v>
      </c>
      <c r="W932" s="1">
        <v>7</v>
      </c>
      <c r="X932" s="1">
        <v>7</v>
      </c>
      <c r="Y932" s="24">
        <v>9</v>
      </c>
      <c r="Z932" s="1">
        <v>2</v>
      </c>
      <c r="AA932" s="1" t="s">
        <v>48</v>
      </c>
      <c r="AB932" s="1" t="s">
        <v>48</v>
      </c>
      <c r="AC932" s="1" t="s">
        <v>48</v>
      </c>
      <c r="AD932" s="1" t="s">
        <v>48</v>
      </c>
      <c r="AE932" s="1" t="s">
        <v>48</v>
      </c>
      <c r="AF932" s="1" t="s">
        <v>48</v>
      </c>
      <c r="AG932" s="24" t="s">
        <v>48</v>
      </c>
      <c r="AH932" s="1">
        <v>1</v>
      </c>
      <c r="AI932" s="1">
        <v>5</v>
      </c>
      <c r="AJ932" s="24">
        <v>5</v>
      </c>
      <c r="AK932" s="36" t="s">
        <v>50</v>
      </c>
      <c r="AL932" s="9">
        <f t="shared" si="113"/>
        <v>-1.4482470399631302</v>
      </c>
      <c r="AM932" s="9">
        <f t="shared" si="114"/>
        <v>-1.1057337662858999</v>
      </c>
      <c r="AN932">
        <f t="shared" si="115"/>
        <v>0</v>
      </c>
      <c r="AO932" s="6">
        <f t="shared" si="116"/>
        <v>1.25</v>
      </c>
      <c r="AP932" s="9">
        <f>($AL$3*AL932+$AM$3*AM932+$AN$3*AN932+$AO$3*AO932)+$K$3*VLOOKUP(K932,COND!$A$2:$C$7,2,FALSE)+$L$3*VLOOKUP(L932,COND!$A$2:$C$7,3,FALSE)</f>
        <v>-2.1636298994271126</v>
      </c>
      <c r="AQ932" s="28">
        <f t="shared" si="117"/>
        <v>0.10617528515520901</v>
      </c>
      <c r="AR932" t="str">
        <f t="shared" si="118"/>
        <v>C</v>
      </c>
      <c r="AS932">
        <v>800</v>
      </c>
      <c r="AT932">
        <v>928</v>
      </c>
      <c r="AV932" t="str">
        <f t="shared" si="119"/>
        <v>Unlikely</v>
      </c>
      <c r="AX932" t="str">
        <f>IF(VLOOKUP($B932,'Draft List'!$D$4:$AC$2598,AX$3,FALSE)&lt;&gt;0,VLOOKUP($B932,'Draft List'!$D$4:$AC$2598,AX$3,FALSE),"")</f>
        <v/>
      </c>
      <c r="AY932" t="str">
        <f>IF(VLOOKUP($B932,'Draft List'!$D$4:$AC$2598,AY$3,FALSE)&lt;&gt;0,VLOOKUP($B932,'Draft List'!$D$4:$AC$2598,AY$3,FALSE),"")</f>
        <v/>
      </c>
      <c r="AZ932" t="str">
        <f>IF(VLOOKUP($B932,'Draft List'!$D$4:$AC$2598,AZ$3,FALSE)&lt;&gt;0,VLOOKUP($B932,'Draft List'!$D$4:$AC$2598,AZ$3,FALSE),"")</f>
        <v/>
      </c>
      <c r="BA932" t="str">
        <f>IF(VLOOKUP($B932,'Draft List'!$D$4:$AC$2598,BA$3,FALSE)&lt;&gt;0,VLOOKUP($B932,'Draft List'!$D$4:$AC$2598,BA$3,FALSE),"")</f>
        <v/>
      </c>
    </row>
    <row r="933" spans="1:53" hidden="1" x14ac:dyDescent="0.25">
      <c r="A933" t="str">
        <f t="shared" si="112"/>
        <v>C-Jorge Gallegos23</v>
      </c>
      <c r="B933">
        <f>VLOOKUP($A933,draft_listing_batters_stats!$A$1:$B$1324,2,FALSE)</f>
        <v>15147</v>
      </c>
      <c r="C933" s="1" t="s">
        <v>93</v>
      </c>
      <c r="D933" s="1" t="s">
        <v>137</v>
      </c>
      <c r="E933" s="1" t="s">
        <v>1184</v>
      </c>
      <c r="F933" s="1">
        <v>23</v>
      </c>
      <c r="G933" s="1" t="s">
        <v>44</v>
      </c>
      <c r="H933" s="1" t="s">
        <v>44</v>
      </c>
      <c r="I933" s="1" t="s">
        <v>54</v>
      </c>
      <c r="J933" s="24" t="s">
        <v>54</v>
      </c>
      <c r="K933" s="1" t="s">
        <v>47</v>
      </c>
      <c r="L933" s="24" t="s">
        <v>46</v>
      </c>
      <c r="M933" s="1">
        <v>2</v>
      </c>
      <c r="N933" s="1">
        <v>3</v>
      </c>
      <c r="O933" s="1">
        <v>3</v>
      </c>
      <c r="P933" s="1">
        <v>4</v>
      </c>
      <c r="Q933" s="24">
        <v>3</v>
      </c>
      <c r="R933" s="1">
        <v>2</v>
      </c>
      <c r="S933" s="1">
        <v>4</v>
      </c>
      <c r="T933" s="1">
        <v>3</v>
      </c>
      <c r="U933" s="1">
        <v>5</v>
      </c>
      <c r="V933" s="24">
        <v>3</v>
      </c>
      <c r="W933" s="1">
        <v>3</v>
      </c>
      <c r="X933" s="1">
        <v>2</v>
      </c>
      <c r="Y933" s="24">
        <v>4</v>
      </c>
      <c r="Z933" s="1">
        <v>3</v>
      </c>
      <c r="AA933" s="1">
        <v>1</v>
      </c>
      <c r="AB933" s="1" t="s">
        <v>48</v>
      </c>
      <c r="AC933" s="1" t="s">
        <v>48</v>
      </c>
      <c r="AD933" s="1" t="s">
        <v>48</v>
      </c>
      <c r="AE933" s="1" t="s">
        <v>48</v>
      </c>
      <c r="AF933" s="1" t="s">
        <v>48</v>
      </c>
      <c r="AG933" s="24" t="s">
        <v>48</v>
      </c>
      <c r="AH933" s="1">
        <v>2</v>
      </c>
      <c r="AI933" s="1">
        <v>1</v>
      </c>
      <c r="AJ933" s="24">
        <v>1</v>
      </c>
      <c r="AK933" s="36" t="s">
        <v>48</v>
      </c>
      <c r="AL933" s="9">
        <f t="shared" si="113"/>
        <v>-1.1443834366767773</v>
      </c>
      <c r="AM933" s="9">
        <f t="shared" si="114"/>
        <v>-1.0036140070484929</v>
      </c>
      <c r="AN933">
        <f t="shared" si="115"/>
        <v>0</v>
      </c>
      <c r="AO933" s="6">
        <f t="shared" si="116"/>
        <v>0</v>
      </c>
      <c r="AP933" s="9">
        <f>($AL$3*AL933+$AM$3*AM933+$AN$3*AN933+$AO$3*AO933)+$K$3*VLOOKUP(K933,COND!$A$2:$C$7,2,FALSE)+$L$3*VLOOKUP(L933,COND!$A$2:$C$7,3,FALSE)</f>
        <v>-2.2578064282495909</v>
      </c>
      <c r="AQ933" s="28">
        <f t="shared" si="117"/>
        <v>9.2747932527416074E-2</v>
      </c>
      <c r="AR933" t="str">
        <f t="shared" si="118"/>
        <v>C</v>
      </c>
      <c r="AS933">
        <v>800</v>
      </c>
      <c r="AT933">
        <v>929</v>
      </c>
      <c r="AV933" t="str">
        <f t="shared" si="119"/>
        <v>Unlikely</v>
      </c>
      <c r="AX933" t="str">
        <f>IF(VLOOKUP($B933,'Draft List'!$D$4:$AC$2598,AX$3,FALSE)&lt;&gt;0,VLOOKUP($B933,'Draft List'!$D$4:$AC$2598,AX$3,FALSE),"")</f>
        <v/>
      </c>
      <c r="AY933" t="str">
        <f>IF(VLOOKUP($B933,'Draft List'!$D$4:$AC$2598,AY$3,FALSE)&lt;&gt;0,VLOOKUP($B933,'Draft List'!$D$4:$AC$2598,AY$3,FALSE),"")</f>
        <v/>
      </c>
      <c r="AZ933" t="str">
        <f>IF(VLOOKUP($B933,'Draft List'!$D$4:$AC$2598,AZ$3,FALSE)&lt;&gt;0,VLOOKUP($B933,'Draft List'!$D$4:$AC$2598,AZ$3,FALSE),"")</f>
        <v/>
      </c>
      <c r="BA933" t="str">
        <f>IF(VLOOKUP($B933,'Draft List'!$D$4:$AC$2598,BA$3,FALSE)&lt;&gt;0,VLOOKUP($B933,'Draft List'!$D$4:$AC$2598,BA$3,FALSE),"")</f>
        <v/>
      </c>
    </row>
    <row r="934" spans="1:53" hidden="1" x14ac:dyDescent="0.25">
      <c r="A934" t="str">
        <f t="shared" si="112"/>
        <v>C-George Torres23</v>
      </c>
      <c r="B934">
        <f>VLOOKUP($A934,draft_listing_batters_stats!$A$1:$B$1324,2,FALSE)</f>
        <v>2793</v>
      </c>
      <c r="C934" s="1" t="s">
        <v>93</v>
      </c>
      <c r="D934" s="1" t="s">
        <v>276</v>
      </c>
      <c r="E934" s="1" t="s">
        <v>283</v>
      </c>
      <c r="F934" s="1">
        <v>23</v>
      </c>
      <c r="G934" s="1" t="s">
        <v>68</v>
      </c>
      <c r="H934" s="1" t="s">
        <v>44</v>
      </c>
      <c r="I934" s="1" t="s">
        <v>54</v>
      </c>
      <c r="J934" s="24" t="s">
        <v>54</v>
      </c>
      <c r="K934" s="1" t="s">
        <v>47</v>
      </c>
      <c r="L934" s="24" t="s">
        <v>51</v>
      </c>
      <c r="M934" s="1">
        <v>2</v>
      </c>
      <c r="N934" s="1">
        <v>2</v>
      </c>
      <c r="O934" s="1">
        <v>2</v>
      </c>
      <c r="P934" s="1">
        <v>4</v>
      </c>
      <c r="Q934" s="24">
        <v>1</v>
      </c>
      <c r="R934" s="1">
        <v>2</v>
      </c>
      <c r="S934" s="1">
        <v>3</v>
      </c>
      <c r="T934" s="1">
        <v>3</v>
      </c>
      <c r="U934" s="1">
        <v>5</v>
      </c>
      <c r="V934" s="24">
        <v>1</v>
      </c>
      <c r="W934" s="1">
        <v>4</v>
      </c>
      <c r="X934" s="1">
        <v>2</v>
      </c>
      <c r="Y934" s="24">
        <v>6</v>
      </c>
      <c r="Z934" s="1">
        <v>2</v>
      </c>
      <c r="AA934" s="1" t="s">
        <v>48</v>
      </c>
      <c r="AB934" s="1" t="s">
        <v>48</v>
      </c>
      <c r="AC934" s="1" t="s">
        <v>48</v>
      </c>
      <c r="AD934" s="1" t="s">
        <v>48</v>
      </c>
      <c r="AE934" s="1" t="s">
        <v>48</v>
      </c>
      <c r="AF934" s="1" t="s">
        <v>48</v>
      </c>
      <c r="AG934" s="24" t="s">
        <v>48</v>
      </c>
      <c r="AH934" s="1">
        <v>3</v>
      </c>
      <c r="AI934" s="1">
        <v>4</v>
      </c>
      <c r="AJ934" s="24">
        <v>1</v>
      </c>
      <c r="AK934" s="36" t="s">
        <v>48</v>
      </c>
      <c r="AL934" s="9">
        <f t="shared" si="113"/>
        <v>-1.3585374899535492</v>
      </c>
      <c r="AM934" s="9">
        <f t="shared" si="114"/>
        <v>-1.1347065663013634</v>
      </c>
      <c r="AN934">
        <f t="shared" si="115"/>
        <v>0</v>
      </c>
      <c r="AO934" s="6">
        <f t="shared" si="116"/>
        <v>1</v>
      </c>
      <c r="AP934" s="9">
        <f>($AL$3*AL934+$AM$3*AM934+$AN$3*AN934+$AO$3*AO934)+$K$3*VLOOKUP(K934,COND!$A$2:$C$7,2,FALSE)+$L$3*VLOOKUP(L934,COND!$A$2:$C$7,3,FALSE)</f>
        <v>-2.7523325446117148</v>
      </c>
      <c r="AQ934" s="28">
        <f t="shared" si="117"/>
        <v>2.224016768333421E-2</v>
      </c>
      <c r="AR934" t="str">
        <f t="shared" si="118"/>
        <v>C</v>
      </c>
      <c r="AS934">
        <v>800</v>
      </c>
      <c r="AT934">
        <v>930</v>
      </c>
      <c r="AV934" t="str">
        <f t="shared" si="119"/>
        <v>Unlikely</v>
      </c>
      <c r="AX934" t="str">
        <f>IF(VLOOKUP($B934,'Draft List'!$D$4:$AC$2598,AX$3,FALSE)&lt;&gt;0,VLOOKUP($B934,'Draft List'!$D$4:$AC$2598,AX$3,FALSE),"")</f>
        <v/>
      </c>
      <c r="AY934" t="str">
        <f>IF(VLOOKUP($B934,'Draft List'!$D$4:$AC$2598,AY$3,FALSE)&lt;&gt;0,VLOOKUP($B934,'Draft List'!$D$4:$AC$2598,AY$3,FALSE),"")</f>
        <v/>
      </c>
      <c r="AZ934" t="str">
        <f>IF(VLOOKUP($B934,'Draft List'!$D$4:$AC$2598,AZ$3,FALSE)&lt;&gt;0,VLOOKUP($B934,'Draft List'!$D$4:$AC$2598,AZ$3,FALSE),"")</f>
        <v/>
      </c>
      <c r="BA934" t="str">
        <f>IF(VLOOKUP($B934,'Draft List'!$D$4:$AC$2598,BA$3,FALSE)&lt;&gt;0,VLOOKUP($B934,'Draft List'!$D$4:$AC$2598,BA$3,FALSE),"")</f>
        <v/>
      </c>
    </row>
    <row r="935" spans="1:53" hidden="1" x14ac:dyDescent="0.25">
      <c r="A935" t="str">
        <f t="shared" si="112"/>
        <v>1BIgnacio Díaz23</v>
      </c>
      <c r="B935">
        <f>VLOOKUP($A935,draft_listing_batters_stats!$A$1:$B$1324,2,FALSE)</f>
        <v>6160</v>
      </c>
      <c r="C935" s="1" t="s">
        <v>94</v>
      </c>
      <c r="D935" s="1" t="s">
        <v>1128</v>
      </c>
      <c r="E935" s="1" t="s">
        <v>186</v>
      </c>
      <c r="F935" s="1">
        <v>23</v>
      </c>
      <c r="G935" s="1" t="s">
        <v>58</v>
      </c>
      <c r="H935" s="1" t="s">
        <v>58</v>
      </c>
      <c r="I935" s="1" t="s">
        <v>54</v>
      </c>
      <c r="J935" s="24" t="s">
        <v>54</v>
      </c>
      <c r="K935" s="1" t="s">
        <v>46</v>
      </c>
      <c r="L935" s="24" t="s">
        <v>47</v>
      </c>
      <c r="M935" s="1">
        <v>2</v>
      </c>
      <c r="N935" s="1">
        <v>3</v>
      </c>
      <c r="O935" s="1">
        <v>2</v>
      </c>
      <c r="P935" s="1">
        <v>3</v>
      </c>
      <c r="Q935" s="24">
        <v>2</v>
      </c>
      <c r="R935" s="1">
        <v>2</v>
      </c>
      <c r="S935" s="1">
        <v>3</v>
      </c>
      <c r="T935" s="1">
        <v>2</v>
      </c>
      <c r="U935" s="1">
        <v>6</v>
      </c>
      <c r="V935" s="24">
        <v>3</v>
      </c>
      <c r="W935" s="1">
        <v>9</v>
      </c>
      <c r="X935" s="1">
        <v>2</v>
      </c>
      <c r="Y935" s="24">
        <v>1</v>
      </c>
      <c r="Z935" s="1" t="s">
        <v>48</v>
      </c>
      <c r="AA935" s="1" t="s">
        <v>48</v>
      </c>
      <c r="AB935" s="1" t="s">
        <v>48</v>
      </c>
      <c r="AC935" s="1" t="s">
        <v>48</v>
      </c>
      <c r="AD935" s="1" t="s">
        <v>48</v>
      </c>
      <c r="AE935" s="1" t="s">
        <v>48</v>
      </c>
      <c r="AF935" s="1" t="s">
        <v>48</v>
      </c>
      <c r="AG935" s="24" t="s">
        <v>48</v>
      </c>
      <c r="AH935" s="1">
        <v>1</v>
      </c>
      <c r="AI935" s="1">
        <v>1</v>
      </c>
      <c r="AJ935" s="24">
        <v>3</v>
      </c>
      <c r="AK935" s="36" t="s">
        <v>50</v>
      </c>
      <c r="AL935" s="9">
        <f t="shared" si="113"/>
        <v>-1.3571708205273432</v>
      </c>
      <c r="AM935" s="9">
        <f t="shared" si="114"/>
        <v>-1.0480258306815167</v>
      </c>
      <c r="AN935">
        <f t="shared" si="115"/>
        <v>0</v>
      </c>
      <c r="AO935" s="6">
        <f t="shared" si="116"/>
        <v>0</v>
      </c>
      <c r="AP935" s="9">
        <f>($AL$3*AL935+$AM$3*AM935+$AN$3*AN935+$AO$3*AO935)+$K$3*VLOOKUP(K935,COND!$A$2:$C$7,2,FALSE)+$L$3*VLOOKUP(L935,COND!$A$2:$C$7,3,FALSE)</f>
        <v>-2.8120270502309346</v>
      </c>
      <c r="AQ935" s="28">
        <f t="shared" si="117"/>
        <v>1.3729138588155703E-2</v>
      </c>
      <c r="AR935" t="str">
        <f t="shared" si="118"/>
        <v>DH</v>
      </c>
      <c r="AS935">
        <v>800</v>
      </c>
      <c r="AT935">
        <v>931</v>
      </c>
      <c r="AV935" t="str">
        <f t="shared" si="119"/>
        <v>Unlikely</v>
      </c>
      <c r="AX935" t="str">
        <f>IF(VLOOKUP($B935,'Draft List'!$D$4:$AC$2598,AX$3,FALSE)&lt;&gt;0,VLOOKUP($B935,'Draft List'!$D$4:$AC$2598,AX$3,FALSE),"")</f>
        <v/>
      </c>
      <c r="AY935" t="str">
        <f>IF(VLOOKUP($B935,'Draft List'!$D$4:$AC$2598,AY$3,FALSE)&lt;&gt;0,VLOOKUP($B935,'Draft List'!$D$4:$AC$2598,AY$3,FALSE),"")</f>
        <v/>
      </c>
      <c r="AZ935" t="str">
        <f>IF(VLOOKUP($B935,'Draft List'!$D$4:$AC$2598,AZ$3,FALSE)&lt;&gt;0,VLOOKUP($B935,'Draft List'!$D$4:$AC$2598,AZ$3,FALSE),"")</f>
        <v/>
      </c>
      <c r="BA935" t="str">
        <f>IF(VLOOKUP($B935,'Draft List'!$D$4:$AC$2598,BA$3,FALSE)&lt;&gt;0,VLOOKUP($B935,'Draft List'!$D$4:$AC$2598,BA$3,FALSE),"")</f>
        <v/>
      </c>
    </row>
    <row r="936" spans="1:53" hidden="1" x14ac:dyDescent="0.25">
      <c r="A936" t="str">
        <f t="shared" si="112"/>
        <v>1BJason Warren23</v>
      </c>
      <c r="B936">
        <f>VLOOKUP($A936,draft_listing_batters_stats!$A$1:$B$1324,2,FALSE)</f>
        <v>5403</v>
      </c>
      <c r="C936" s="1" t="s">
        <v>94</v>
      </c>
      <c r="D936" s="1" t="s">
        <v>195</v>
      </c>
      <c r="E936" s="1" t="s">
        <v>280</v>
      </c>
      <c r="F936" s="1">
        <v>23</v>
      </c>
      <c r="G936" s="1" t="s">
        <v>68</v>
      </c>
      <c r="H936" s="1" t="s">
        <v>44</v>
      </c>
      <c r="I936" s="1" t="s">
        <v>54</v>
      </c>
      <c r="J936" s="24" t="s">
        <v>54</v>
      </c>
      <c r="K936" s="1" t="s">
        <v>46</v>
      </c>
      <c r="L936" s="24" t="s">
        <v>46</v>
      </c>
      <c r="M936" s="1">
        <v>2</v>
      </c>
      <c r="N936" s="1">
        <v>2</v>
      </c>
      <c r="O936" s="1">
        <v>4</v>
      </c>
      <c r="P936" s="1">
        <v>5</v>
      </c>
      <c r="Q936" s="24">
        <v>2</v>
      </c>
      <c r="R936" s="1">
        <v>2</v>
      </c>
      <c r="S936" s="1">
        <v>2</v>
      </c>
      <c r="T936" s="1">
        <v>4</v>
      </c>
      <c r="U936" s="1">
        <v>5</v>
      </c>
      <c r="V936" s="24">
        <v>2</v>
      </c>
      <c r="W936" s="1">
        <v>4</v>
      </c>
      <c r="X936" s="1">
        <v>3</v>
      </c>
      <c r="Y936" s="24">
        <v>4</v>
      </c>
      <c r="Z936" s="1">
        <v>3</v>
      </c>
      <c r="AA936" s="1">
        <v>3</v>
      </c>
      <c r="AB936" s="1" t="s">
        <v>48</v>
      </c>
      <c r="AC936" s="1" t="s">
        <v>48</v>
      </c>
      <c r="AD936" s="1" t="s">
        <v>48</v>
      </c>
      <c r="AE936" s="1" t="s">
        <v>48</v>
      </c>
      <c r="AF936" s="1" t="s">
        <v>48</v>
      </c>
      <c r="AG936" s="24" t="s">
        <v>48</v>
      </c>
      <c r="AH936" s="1">
        <v>1</v>
      </c>
      <c r="AI936" s="1">
        <v>1</v>
      </c>
      <c r="AJ936" s="24">
        <v>3</v>
      </c>
      <c r="AK936" s="36" t="s">
        <v>48</v>
      </c>
      <c r="AL936" s="9">
        <f t="shared" si="113"/>
        <v>-1.0626886120790817</v>
      </c>
      <c r="AM936" s="9">
        <f t="shared" si="114"/>
        <v>-1.0626886120790817</v>
      </c>
      <c r="AN936">
        <f t="shared" si="115"/>
        <v>0</v>
      </c>
      <c r="AO936" s="6">
        <f t="shared" si="116"/>
        <v>0</v>
      </c>
      <c r="AP936" s="9">
        <f>($AL$3*AL936+$AM$3*AM936+$AN$3*AN936+$AO$3*AO936)+$K$3*VLOOKUP(K936,COND!$A$2:$C$7,2,FALSE)+$L$3*VLOOKUP(L936,COND!$A$2:$C$7,3,FALSE)</f>
        <v>-2.8585322061568892</v>
      </c>
      <c r="AQ936" s="28">
        <f t="shared" si="117"/>
        <v>7.098599796421818E-3</v>
      </c>
      <c r="AR936" t="str">
        <f t="shared" si="118"/>
        <v>C</v>
      </c>
      <c r="AS936">
        <v>800</v>
      </c>
      <c r="AT936">
        <v>932</v>
      </c>
      <c r="AV936" t="str">
        <f t="shared" si="119"/>
        <v>Unlikely</v>
      </c>
      <c r="AX936" t="str">
        <f>IF(VLOOKUP($B936,'Draft List'!$D$4:$AC$2598,AX$3,FALSE)&lt;&gt;0,VLOOKUP($B936,'Draft List'!$D$4:$AC$2598,AX$3,FALSE),"")</f>
        <v/>
      </c>
      <c r="AY936" t="str">
        <f>IF(VLOOKUP($B936,'Draft List'!$D$4:$AC$2598,AY$3,FALSE)&lt;&gt;0,VLOOKUP($B936,'Draft List'!$D$4:$AC$2598,AY$3,FALSE),"")</f>
        <v/>
      </c>
      <c r="AZ936" t="str">
        <f>IF(VLOOKUP($B936,'Draft List'!$D$4:$AC$2598,AZ$3,FALSE)&lt;&gt;0,VLOOKUP($B936,'Draft List'!$D$4:$AC$2598,AZ$3,FALSE),"")</f>
        <v/>
      </c>
      <c r="BA936" t="str">
        <f>IF(VLOOKUP($B936,'Draft List'!$D$4:$AC$2598,BA$3,FALSE)&lt;&gt;0,VLOOKUP($B936,'Draft List'!$D$4:$AC$2598,BA$3,FALSE),"")</f>
        <v/>
      </c>
    </row>
    <row r="937" spans="1:53" hidden="1" x14ac:dyDescent="0.25">
      <c r="A937" t="str">
        <f t="shared" si="112"/>
        <v>2BLarry Carter23</v>
      </c>
      <c r="B937">
        <f>VLOOKUP($A937,draft_listing_batters_stats!$A$1:$B$1324,2,FALSE)</f>
        <v>1872</v>
      </c>
      <c r="C937" s="1" t="s">
        <v>78</v>
      </c>
      <c r="D937" s="1" t="s">
        <v>266</v>
      </c>
      <c r="E937" s="1" t="s">
        <v>169</v>
      </c>
      <c r="F937" s="1">
        <v>23</v>
      </c>
      <c r="G937" s="1" t="s">
        <v>44</v>
      </c>
      <c r="H937" s="1" t="s">
        <v>44</v>
      </c>
      <c r="I937" s="1" t="s">
        <v>54</v>
      </c>
      <c r="J937" s="24" t="s">
        <v>54</v>
      </c>
      <c r="K937" s="1" t="s">
        <v>46</v>
      </c>
      <c r="L937" s="24" t="s">
        <v>46</v>
      </c>
      <c r="M937" s="1">
        <v>2</v>
      </c>
      <c r="N937" s="1">
        <v>3</v>
      </c>
      <c r="O937" s="1">
        <v>2</v>
      </c>
      <c r="P937" s="1">
        <v>4</v>
      </c>
      <c r="Q937" s="24">
        <v>2</v>
      </c>
      <c r="R937" s="1">
        <v>2</v>
      </c>
      <c r="S937" s="1">
        <v>3</v>
      </c>
      <c r="T937" s="1">
        <v>2</v>
      </c>
      <c r="U937" s="1">
        <v>5</v>
      </c>
      <c r="V937" s="24">
        <v>3</v>
      </c>
      <c r="W937" s="1">
        <v>4</v>
      </c>
      <c r="X937" s="1">
        <v>2</v>
      </c>
      <c r="Y937" s="24">
        <v>1</v>
      </c>
      <c r="Z937" s="1" t="s">
        <v>48</v>
      </c>
      <c r="AA937" s="1" t="s">
        <v>48</v>
      </c>
      <c r="AB937" s="1">
        <v>5</v>
      </c>
      <c r="AC937" s="1" t="s">
        <v>48</v>
      </c>
      <c r="AD937" s="1" t="s">
        <v>48</v>
      </c>
      <c r="AE937" s="1" t="s">
        <v>48</v>
      </c>
      <c r="AF937" s="1" t="s">
        <v>48</v>
      </c>
      <c r="AG937" s="24" t="s">
        <v>48</v>
      </c>
      <c r="AH937" s="1">
        <v>5</v>
      </c>
      <c r="AI937" s="1">
        <v>7</v>
      </c>
      <c r="AJ937" s="24">
        <v>6</v>
      </c>
      <c r="AK937" s="36" t="s">
        <v>48</v>
      </c>
      <c r="AL937" s="9">
        <f t="shared" si="113"/>
        <v>-1.2674612705177621</v>
      </c>
      <c r="AM937" s="9">
        <f t="shared" si="114"/>
        <v>-1.1377353806910979</v>
      </c>
      <c r="AN937">
        <f t="shared" si="115"/>
        <v>0</v>
      </c>
      <c r="AO937" s="6">
        <f t="shared" si="116"/>
        <v>0.6</v>
      </c>
      <c r="AP937" s="9">
        <f>($AL$3*AL937+$AM$3*AM937+$AN$3*AN937+$AO$3*AO937)+$K$3*VLOOKUP(K937,COND!$A$2:$C$7,2,FALSE)+$L$3*VLOOKUP(L937,COND!$A$2:$C$7,3,FALSE)</f>
        <v>-3.1795706953449514</v>
      </c>
      <c r="AQ937" s="28">
        <f t="shared" si="117"/>
        <v>-3.8673919697767817E-2</v>
      </c>
      <c r="AR937" t="str">
        <f t="shared" si="118"/>
        <v>2B</v>
      </c>
      <c r="AS937">
        <v>800</v>
      </c>
      <c r="AT937">
        <v>933</v>
      </c>
      <c r="AV937" t="str">
        <f t="shared" si="119"/>
        <v>Unlikely</v>
      </c>
      <c r="AX937" t="str">
        <f>IF(VLOOKUP($B937,'Draft List'!$D$4:$AC$2598,AX$3,FALSE)&lt;&gt;0,VLOOKUP($B937,'Draft List'!$D$4:$AC$2598,AX$3,FALSE),"")</f>
        <v/>
      </c>
      <c r="AY937" t="str">
        <f>IF(VLOOKUP($B937,'Draft List'!$D$4:$AC$2598,AY$3,FALSE)&lt;&gt;0,VLOOKUP($B937,'Draft List'!$D$4:$AC$2598,AY$3,FALSE),"")</f>
        <v/>
      </c>
      <c r="AZ937" t="str">
        <f>IF(VLOOKUP($B937,'Draft List'!$D$4:$AC$2598,AZ$3,FALSE)&lt;&gt;0,VLOOKUP($B937,'Draft List'!$D$4:$AC$2598,AZ$3,FALSE),"")</f>
        <v/>
      </c>
      <c r="BA937" t="str">
        <f>IF(VLOOKUP($B937,'Draft List'!$D$4:$AC$2598,BA$3,FALSE)&lt;&gt;0,VLOOKUP($B937,'Draft List'!$D$4:$AC$2598,BA$3,FALSE),"")</f>
        <v/>
      </c>
    </row>
    <row r="938" spans="1:53" x14ac:dyDescent="0.25">
      <c r="A938" t="str">
        <f t="shared" si="112"/>
        <v>3BLanny Duncan23</v>
      </c>
      <c r="B938">
        <f>VLOOKUP($A938,draft_listing_batters_stats!$A$1:$B$1324,2,FALSE)</f>
        <v>15225</v>
      </c>
      <c r="C938" s="1" t="s">
        <v>76</v>
      </c>
      <c r="D938" s="1" t="s">
        <v>1136</v>
      </c>
      <c r="E938" s="1" t="s">
        <v>388</v>
      </c>
      <c r="F938" s="1">
        <v>23</v>
      </c>
      <c r="G938" s="1" t="s">
        <v>44</v>
      </c>
      <c r="H938" s="1" t="s">
        <v>44</v>
      </c>
      <c r="I938" s="1" t="s">
        <v>54</v>
      </c>
      <c r="J938" s="24" t="s">
        <v>54</v>
      </c>
      <c r="K938" s="1" t="s">
        <v>51</v>
      </c>
      <c r="L938" s="24" t="s">
        <v>46</v>
      </c>
      <c r="M938" s="1">
        <v>2</v>
      </c>
      <c r="N938" s="1">
        <v>2</v>
      </c>
      <c r="O938" s="1">
        <v>2</v>
      </c>
      <c r="P938" s="1">
        <v>1</v>
      </c>
      <c r="Q938" s="24">
        <v>2</v>
      </c>
      <c r="R938" s="1">
        <v>3</v>
      </c>
      <c r="S938" s="1">
        <v>2</v>
      </c>
      <c r="T938" s="1">
        <v>2</v>
      </c>
      <c r="U938" s="1">
        <v>2</v>
      </c>
      <c r="V938" s="24">
        <v>4</v>
      </c>
      <c r="W938" s="1">
        <v>6</v>
      </c>
      <c r="X938" s="1">
        <v>7</v>
      </c>
      <c r="Y938" s="24">
        <v>1</v>
      </c>
      <c r="Z938" s="1" t="s">
        <v>48</v>
      </c>
      <c r="AA938" s="1">
        <v>2</v>
      </c>
      <c r="AB938" s="1" t="s">
        <v>48</v>
      </c>
      <c r="AC938" s="1">
        <v>2</v>
      </c>
      <c r="AD938" s="1">
        <v>1</v>
      </c>
      <c r="AE938" s="1">
        <v>1</v>
      </c>
      <c r="AF938" s="1" t="s">
        <v>48</v>
      </c>
      <c r="AG938" s="24" t="s">
        <v>48</v>
      </c>
      <c r="AH938" s="1">
        <v>7</v>
      </c>
      <c r="AI938" s="1">
        <v>7</v>
      </c>
      <c r="AJ938" s="24">
        <v>6</v>
      </c>
      <c r="AK938" s="36" t="s">
        <v>48</v>
      </c>
      <c r="AL938" s="9">
        <f t="shared" si="113"/>
        <v>-1.5876498001652086</v>
      </c>
      <c r="AM938" s="9">
        <f t="shared" si="114"/>
        <v>-1.0953517343187862</v>
      </c>
      <c r="AN938">
        <f t="shared" si="115"/>
        <v>0</v>
      </c>
      <c r="AO938" s="6">
        <f t="shared" si="116"/>
        <v>0</v>
      </c>
      <c r="AP938" s="9">
        <f>($AL$3*AL938+$AM$3*AM938+$AN$3*AN938+$AO$3*AO938)+$K$3*VLOOKUP(K938,COND!$A$2:$C$7,2,FALSE)+$L$3*VLOOKUP(L938,COND!$A$2:$C$7,3,FALSE)</f>
        <v>-3.2029857918419555</v>
      </c>
      <c r="AQ938" s="28">
        <f t="shared" si="117"/>
        <v>-4.2012360404918098E-2</v>
      </c>
      <c r="AR938" t="str">
        <f t="shared" si="118"/>
        <v>3B</v>
      </c>
      <c r="AS938">
        <v>800</v>
      </c>
      <c r="AT938">
        <v>934</v>
      </c>
      <c r="AV938" t="str">
        <f t="shared" si="119"/>
        <v>Unlikely</v>
      </c>
      <c r="AX938" t="str">
        <f>IF(VLOOKUP($B938,'Draft List'!$D$4:$AC$2598,AX$3,FALSE)&lt;&gt;0,VLOOKUP($B938,'Draft List'!$D$4:$AC$2598,AX$3,FALSE),"")</f>
        <v/>
      </c>
      <c r="AY938" t="str">
        <f>IF(VLOOKUP($B938,'Draft List'!$D$4:$AC$2598,AY$3,FALSE)&lt;&gt;0,VLOOKUP($B938,'Draft List'!$D$4:$AC$2598,AY$3,FALSE),"")</f>
        <v/>
      </c>
      <c r="AZ938" t="str">
        <f>IF(VLOOKUP($B938,'Draft List'!$D$4:$AC$2598,AZ$3,FALSE)&lt;&gt;0,VLOOKUP($B938,'Draft List'!$D$4:$AC$2598,AZ$3,FALSE),"")</f>
        <v/>
      </c>
      <c r="BA938" t="str">
        <f>IF(VLOOKUP($B938,'Draft List'!$D$4:$AC$2598,BA$3,FALSE)&lt;&gt;0,VLOOKUP($B938,'Draft List'!$D$4:$AC$2598,BA$3,FALSE),"")</f>
        <v/>
      </c>
    </row>
    <row r="939" spans="1:53" hidden="1" x14ac:dyDescent="0.25">
      <c r="A939" t="str">
        <f t="shared" si="112"/>
        <v>C-Shohei Rin23</v>
      </c>
      <c r="B939">
        <f>VLOOKUP($A939,draft_listing_batters_stats!$A$1:$B$1324,2,FALSE)</f>
        <v>13615</v>
      </c>
      <c r="C939" s="1" t="s">
        <v>93</v>
      </c>
      <c r="D939" s="1" t="s">
        <v>1590</v>
      </c>
      <c r="E939" s="1" t="s">
        <v>636</v>
      </c>
      <c r="F939" s="1">
        <v>23</v>
      </c>
      <c r="G939" s="1" t="s">
        <v>44</v>
      </c>
      <c r="H939" s="1" t="s">
        <v>44</v>
      </c>
      <c r="I939" s="1" t="s">
        <v>54</v>
      </c>
      <c r="J939" s="24" t="s">
        <v>54</v>
      </c>
      <c r="K939" s="1" t="s">
        <v>47</v>
      </c>
      <c r="L939" s="24" t="s">
        <v>51</v>
      </c>
      <c r="M939" s="1">
        <v>1</v>
      </c>
      <c r="N939" s="1">
        <v>2</v>
      </c>
      <c r="O939" s="1">
        <v>2</v>
      </c>
      <c r="P939" s="1">
        <v>5</v>
      </c>
      <c r="Q939" s="24">
        <v>1</v>
      </c>
      <c r="R939" s="1">
        <v>2</v>
      </c>
      <c r="S939" s="1">
        <v>2</v>
      </c>
      <c r="T939" s="1">
        <v>2</v>
      </c>
      <c r="U939" s="1">
        <v>6</v>
      </c>
      <c r="V939" s="24">
        <v>1</v>
      </c>
      <c r="W939" s="1">
        <v>4</v>
      </c>
      <c r="X939" s="1">
        <v>4</v>
      </c>
      <c r="Y939" s="24">
        <v>5</v>
      </c>
      <c r="Z939" s="1">
        <v>2</v>
      </c>
      <c r="AA939" s="1">
        <v>1</v>
      </c>
      <c r="AB939" s="1">
        <v>1</v>
      </c>
      <c r="AC939" s="1" t="s">
        <v>48</v>
      </c>
      <c r="AD939" s="1" t="s">
        <v>48</v>
      </c>
      <c r="AE939" s="1" t="s">
        <v>48</v>
      </c>
      <c r="AF939" s="1" t="s">
        <v>48</v>
      </c>
      <c r="AG939" s="24" t="s">
        <v>48</v>
      </c>
      <c r="AH939" s="1">
        <v>1</v>
      </c>
      <c r="AI939" s="1">
        <v>1</v>
      </c>
      <c r="AJ939" s="24">
        <v>1</v>
      </c>
      <c r="AK939" s="36" t="s">
        <v>50</v>
      </c>
      <c r="AL939" s="9">
        <f t="shared" si="113"/>
        <v>-1.5913837761466427</v>
      </c>
      <c r="AM939" s="9">
        <f t="shared" si="114"/>
        <v>-1.1791183899343871</v>
      </c>
      <c r="AN939">
        <f t="shared" si="115"/>
        <v>0</v>
      </c>
      <c r="AO939" s="6">
        <f t="shared" si="116"/>
        <v>1</v>
      </c>
      <c r="AP939" s="9">
        <f>($AL$3*AL939+$AM$3*AM939+$AN$3*AN939+$AO$3*AO939)+$K$3*VLOOKUP(K939,COND!$A$2:$C$7,2,FALSE)+$L$3*VLOOKUP(L939,COND!$A$2:$C$7,3,FALSE)</f>
        <v>-3.3085590568273098</v>
      </c>
      <c r="AQ939" s="28">
        <f t="shared" si="117"/>
        <v>-5.706461891083392E-2</v>
      </c>
      <c r="AR939" t="str">
        <f t="shared" si="118"/>
        <v>C</v>
      </c>
      <c r="AS939">
        <v>800</v>
      </c>
      <c r="AT939">
        <v>935</v>
      </c>
      <c r="AV939" t="str">
        <f t="shared" si="119"/>
        <v>Unlikely</v>
      </c>
      <c r="AX939" t="str">
        <f>IF(VLOOKUP($B939,'Draft List'!$D$4:$AC$2598,AX$3,FALSE)&lt;&gt;0,VLOOKUP($B939,'Draft List'!$D$4:$AC$2598,AX$3,FALSE),"")</f>
        <v/>
      </c>
      <c r="AY939" t="str">
        <f>IF(VLOOKUP($B939,'Draft List'!$D$4:$AC$2598,AY$3,FALSE)&lt;&gt;0,VLOOKUP($B939,'Draft List'!$D$4:$AC$2598,AY$3,FALSE),"")</f>
        <v/>
      </c>
      <c r="AZ939" t="str">
        <f>IF(VLOOKUP($B939,'Draft List'!$D$4:$AC$2598,AZ$3,FALSE)&lt;&gt;0,VLOOKUP($B939,'Draft List'!$D$4:$AC$2598,AZ$3,FALSE),"")</f>
        <v/>
      </c>
      <c r="BA939" t="str">
        <f>IF(VLOOKUP($B939,'Draft List'!$D$4:$AC$2598,BA$3,FALSE)&lt;&gt;0,VLOOKUP($B939,'Draft List'!$D$4:$AC$2598,BA$3,FALSE),"")</f>
        <v/>
      </c>
    </row>
    <row r="940" spans="1:53" hidden="1" x14ac:dyDescent="0.25">
      <c r="A940" t="str">
        <f t="shared" si="112"/>
        <v>LFJuan Jose Vega23</v>
      </c>
      <c r="B940">
        <f>VLOOKUP($A940,draft_listing_batters_stats!$A$1:$B$1324,2,FALSE)</f>
        <v>13621</v>
      </c>
      <c r="C940" s="1" t="s">
        <v>55</v>
      </c>
      <c r="D940" s="1" t="s">
        <v>1716</v>
      </c>
      <c r="E940" s="1" t="s">
        <v>436</v>
      </c>
      <c r="F940" s="1">
        <v>23</v>
      </c>
      <c r="G940" s="1" t="s">
        <v>44</v>
      </c>
      <c r="H940" s="1" t="s">
        <v>44</v>
      </c>
      <c r="I940" s="1" t="s">
        <v>54</v>
      </c>
      <c r="J940" s="24" t="s">
        <v>54</v>
      </c>
      <c r="K940" s="1" t="s">
        <v>47</v>
      </c>
      <c r="L940" s="24" t="s">
        <v>51</v>
      </c>
      <c r="M940" s="1">
        <v>2</v>
      </c>
      <c r="N940" s="1">
        <v>2</v>
      </c>
      <c r="O940" s="1">
        <v>2</v>
      </c>
      <c r="P940" s="1">
        <v>3</v>
      </c>
      <c r="Q940" s="24">
        <v>2</v>
      </c>
      <c r="R940" s="1">
        <v>2</v>
      </c>
      <c r="S940" s="1">
        <v>3</v>
      </c>
      <c r="T940" s="1">
        <v>2</v>
      </c>
      <c r="U940" s="1">
        <v>5</v>
      </c>
      <c r="V940" s="24">
        <v>4</v>
      </c>
      <c r="W940" s="1">
        <v>3</v>
      </c>
      <c r="X940" s="1">
        <v>6</v>
      </c>
      <c r="Y940" s="24">
        <v>1</v>
      </c>
      <c r="Z940" s="1" t="s">
        <v>48</v>
      </c>
      <c r="AA940" s="1" t="s">
        <v>48</v>
      </c>
      <c r="AB940" s="1" t="s">
        <v>48</v>
      </c>
      <c r="AC940" s="1" t="s">
        <v>48</v>
      </c>
      <c r="AD940" s="1" t="s">
        <v>48</v>
      </c>
      <c r="AE940" s="1">
        <v>6</v>
      </c>
      <c r="AF940" s="1" t="s">
        <v>48</v>
      </c>
      <c r="AG940" s="24">
        <v>1</v>
      </c>
      <c r="AH940" s="1">
        <v>2</v>
      </c>
      <c r="AI940" s="1">
        <v>1</v>
      </c>
      <c r="AJ940" s="24">
        <v>1</v>
      </c>
      <c r="AK940" s="36" t="s">
        <v>1047</v>
      </c>
      <c r="AL940" s="9">
        <f t="shared" si="113"/>
        <v>-1.4082307001460468</v>
      </c>
      <c r="AM940" s="9">
        <f t="shared" si="114"/>
        <v>-1.0977190408740143</v>
      </c>
      <c r="AN940">
        <f t="shared" si="115"/>
        <v>0</v>
      </c>
      <c r="AO940" s="6">
        <f t="shared" si="116"/>
        <v>0</v>
      </c>
      <c r="AP940" s="9">
        <f>($AL$3*AL940+$AM$3*AM940+$AN$3*AN940+$AO$3*AO940)+$K$3*VLOOKUP(K940,COND!$A$2:$C$7,2,FALSE)+$L$3*VLOOKUP(L940,COND!$A$2:$C$7,3,FALSE)</f>
        <v>-3.3134515605027772</v>
      </c>
      <c r="AQ940" s="28">
        <f t="shared" si="117"/>
        <v>-5.7762174585317377E-2</v>
      </c>
      <c r="AR940" t="str">
        <f t="shared" si="118"/>
        <v>LF</v>
      </c>
      <c r="AS940">
        <v>800</v>
      </c>
      <c r="AT940">
        <v>936</v>
      </c>
      <c r="AV940" t="str">
        <f t="shared" si="119"/>
        <v>Unlikely</v>
      </c>
      <c r="AX940" t="str">
        <f>IF(VLOOKUP($B940,'Draft List'!$D$4:$AC$2598,AX$3,FALSE)&lt;&gt;0,VLOOKUP($B940,'Draft List'!$D$4:$AC$2598,AX$3,FALSE),"")</f>
        <v/>
      </c>
      <c r="AY940" t="str">
        <f>IF(VLOOKUP($B940,'Draft List'!$D$4:$AC$2598,AY$3,FALSE)&lt;&gt;0,VLOOKUP($B940,'Draft List'!$D$4:$AC$2598,AY$3,FALSE),"")</f>
        <v/>
      </c>
      <c r="AZ940" t="str">
        <f>IF(VLOOKUP($B940,'Draft List'!$D$4:$AC$2598,AZ$3,FALSE)&lt;&gt;0,VLOOKUP($B940,'Draft List'!$D$4:$AC$2598,AZ$3,FALSE),"")</f>
        <v/>
      </c>
      <c r="BA940" t="str">
        <f>IF(VLOOKUP($B940,'Draft List'!$D$4:$AC$2598,BA$3,FALSE)&lt;&gt;0,VLOOKUP($B940,'Draft List'!$D$4:$AC$2598,BA$3,FALSE),"")</f>
        <v/>
      </c>
    </row>
    <row r="941" spans="1:53" hidden="1" x14ac:dyDescent="0.25">
      <c r="A941" t="str">
        <f t="shared" si="112"/>
        <v>C-Francisco Hernández23</v>
      </c>
      <c r="B941">
        <f>VLOOKUP($A941,draft_listing_batters_stats!$A$1:$B$1324,2,FALSE)</f>
        <v>10401</v>
      </c>
      <c r="C941" s="1" t="s">
        <v>93</v>
      </c>
      <c r="D941" s="1" t="s">
        <v>267</v>
      </c>
      <c r="E941" s="1" t="s">
        <v>173</v>
      </c>
      <c r="F941" s="1">
        <v>23</v>
      </c>
      <c r="G941" s="1" t="s">
        <v>44</v>
      </c>
      <c r="H941" s="1" t="s">
        <v>44</v>
      </c>
      <c r="I941" s="1" t="s">
        <v>54</v>
      </c>
      <c r="J941" s="24" t="s">
        <v>54</v>
      </c>
      <c r="K941" s="1" t="s">
        <v>47</v>
      </c>
      <c r="L941" s="24" t="s">
        <v>46</v>
      </c>
      <c r="M941" s="1">
        <v>2</v>
      </c>
      <c r="N941" s="1">
        <v>3</v>
      </c>
      <c r="O941" s="1">
        <v>2</v>
      </c>
      <c r="P941" s="1">
        <v>3</v>
      </c>
      <c r="Q941" s="24">
        <v>2</v>
      </c>
      <c r="R941" s="1">
        <v>2</v>
      </c>
      <c r="S941" s="1">
        <v>3</v>
      </c>
      <c r="T941" s="1">
        <v>3</v>
      </c>
      <c r="U941" s="1">
        <v>4</v>
      </c>
      <c r="V941" s="24">
        <v>2</v>
      </c>
      <c r="W941" s="1">
        <v>1</v>
      </c>
      <c r="X941" s="1">
        <v>2</v>
      </c>
      <c r="Y941" s="24">
        <v>5</v>
      </c>
      <c r="Z941" s="1">
        <v>1</v>
      </c>
      <c r="AA941" s="1" t="s">
        <v>48</v>
      </c>
      <c r="AB941" s="1" t="s">
        <v>48</v>
      </c>
      <c r="AC941" s="1" t="s">
        <v>48</v>
      </c>
      <c r="AD941" s="1" t="s">
        <v>48</v>
      </c>
      <c r="AE941" s="1" t="s">
        <v>48</v>
      </c>
      <c r="AF941" s="1" t="s">
        <v>48</v>
      </c>
      <c r="AG941" s="24" t="s">
        <v>48</v>
      </c>
      <c r="AH941" s="1">
        <v>1</v>
      </c>
      <c r="AI941" s="1">
        <v>1</v>
      </c>
      <c r="AJ941" s="24">
        <v>1</v>
      </c>
      <c r="AK941" s="36" t="s">
        <v>48</v>
      </c>
      <c r="AL941" s="9">
        <f t="shared" si="113"/>
        <v>-1.3571708205273432</v>
      </c>
      <c r="AM941" s="9">
        <f t="shared" si="114"/>
        <v>-1.1843997764938607</v>
      </c>
      <c r="AN941">
        <f t="shared" si="115"/>
        <v>0</v>
      </c>
      <c r="AO941" s="6">
        <f t="shared" si="116"/>
        <v>1</v>
      </c>
      <c r="AP941" s="9">
        <f>($AL$3*AL941+$AM$3*AM941+$AN$3*AN941+$AO$3*AO941)+$K$3*VLOOKUP(K941,COND!$A$2:$C$7,2,FALSE)+$L$3*VLOOKUP(L941,COND!$A$2:$C$7,3,FALSE)</f>
        <v>-3.4485143999790626</v>
      </c>
      <c r="AQ941" s="28">
        <f t="shared" si="117"/>
        <v>-7.7018951143493261E-2</v>
      </c>
      <c r="AR941" t="str">
        <f t="shared" si="118"/>
        <v>C</v>
      </c>
      <c r="AS941">
        <v>800</v>
      </c>
      <c r="AT941">
        <v>937</v>
      </c>
      <c r="AV941" t="str">
        <f t="shared" si="119"/>
        <v>Unlikely</v>
      </c>
      <c r="AX941" t="str">
        <f>IF(VLOOKUP($B941,'Draft List'!$D$4:$AC$2598,AX$3,FALSE)&lt;&gt;0,VLOOKUP($B941,'Draft List'!$D$4:$AC$2598,AX$3,FALSE),"")</f>
        <v/>
      </c>
      <c r="AY941" t="str">
        <f>IF(VLOOKUP($B941,'Draft List'!$D$4:$AC$2598,AY$3,FALSE)&lt;&gt;0,VLOOKUP($B941,'Draft List'!$D$4:$AC$2598,AY$3,FALSE),"")</f>
        <v/>
      </c>
      <c r="AZ941" t="str">
        <f>IF(VLOOKUP($B941,'Draft List'!$D$4:$AC$2598,AZ$3,FALSE)&lt;&gt;0,VLOOKUP($B941,'Draft List'!$D$4:$AC$2598,AZ$3,FALSE),"")</f>
        <v/>
      </c>
      <c r="BA941" t="str">
        <f>IF(VLOOKUP($B941,'Draft List'!$D$4:$AC$2598,BA$3,FALSE)&lt;&gt;0,VLOOKUP($B941,'Draft List'!$D$4:$AC$2598,BA$3,FALSE),"")</f>
        <v/>
      </c>
    </row>
    <row r="942" spans="1:53" hidden="1" x14ac:dyDescent="0.25">
      <c r="A942" t="str">
        <f t="shared" si="112"/>
        <v>C-Walt White23</v>
      </c>
      <c r="B942">
        <f>VLOOKUP($A942,draft_listing_batters_stats!$A$1:$B$1324,2,FALSE)</f>
        <v>15284</v>
      </c>
      <c r="C942" s="1" t="s">
        <v>93</v>
      </c>
      <c r="D942" s="1" t="s">
        <v>749</v>
      </c>
      <c r="E942" s="1" t="s">
        <v>424</v>
      </c>
      <c r="F942" s="1">
        <v>23</v>
      </c>
      <c r="G942" s="1" t="s">
        <v>44</v>
      </c>
      <c r="H942" s="1" t="s">
        <v>44</v>
      </c>
      <c r="I942" s="1" t="s">
        <v>54</v>
      </c>
      <c r="J942" s="24" t="s">
        <v>54</v>
      </c>
      <c r="K942" s="1" t="s">
        <v>51</v>
      </c>
      <c r="L942" s="24" t="s">
        <v>46</v>
      </c>
      <c r="M942" s="1">
        <v>2</v>
      </c>
      <c r="N942" s="1">
        <v>2</v>
      </c>
      <c r="O942" s="1">
        <v>3</v>
      </c>
      <c r="P942" s="1">
        <v>2</v>
      </c>
      <c r="Q942" s="24">
        <v>2</v>
      </c>
      <c r="R942" s="1">
        <v>2</v>
      </c>
      <c r="S942" s="1">
        <v>2</v>
      </c>
      <c r="T942" s="1">
        <v>4</v>
      </c>
      <c r="U942" s="1">
        <v>3</v>
      </c>
      <c r="V942" s="24">
        <v>3</v>
      </c>
      <c r="W942" s="1">
        <v>4</v>
      </c>
      <c r="X942" s="1">
        <v>3</v>
      </c>
      <c r="Y942" s="24">
        <v>6</v>
      </c>
      <c r="Z942" s="1">
        <v>4</v>
      </c>
      <c r="AA942" s="1" t="s">
        <v>48</v>
      </c>
      <c r="AB942" s="1" t="s">
        <v>48</v>
      </c>
      <c r="AC942" s="1" t="s">
        <v>48</v>
      </c>
      <c r="AD942" s="1" t="s">
        <v>48</v>
      </c>
      <c r="AE942" s="1" t="s">
        <v>48</v>
      </c>
      <c r="AF942" s="1" t="s">
        <v>48</v>
      </c>
      <c r="AG942" s="24" t="s">
        <v>48</v>
      </c>
      <c r="AH942" s="1">
        <v>1</v>
      </c>
      <c r="AI942" s="1">
        <v>1</v>
      </c>
      <c r="AJ942" s="24">
        <v>1</v>
      </c>
      <c r="AK942" s="36" t="s">
        <v>48</v>
      </c>
      <c r="AL942" s="9">
        <f t="shared" si="113"/>
        <v>-1.414878756131726</v>
      </c>
      <c r="AM942" s="9">
        <f t="shared" si="114"/>
        <v>-1.2020913722811606</v>
      </c>
      <c r="AN942">
        <f t="shared" si="115"/>
        <v>0</v>
      </c>
      <c r="AO942" s="6">
        <f t="shared" si="116"/>
        <v>1</v>
      </c>
      <c r="AP942" s="9">
        <f>($AL$3*AL942+$AM$3*AM942+$AN$3*AN942+$AO$3*AO942)+$K$3*VLOOKUP(K942,COND!$A$2:$C$7,2,FALSE)+$L$3*VLOOKUP(L942,COND!$A$2:$C$7,3,FALSE)</f>
        <v>-3.4665843429870993</v>
      </c>
      <c r="AQ942" s="28">
        <f t="shared" si="117"/>
        <v>-7.9595298984794435E-2</v>
      </c>
      <c r="AR942" t="str">
        <f t="shared" si="118"/>
        <v>C</v>
      </c>
      <c r="AS942">
        <v>800</v>
      </c>
      <c r="AT942">
        <v>938</v>
      </c>
      <c r="AV942" t="str">
        <f t="shared" si="119"/>
        <v>Unlikely</v>
      </c>
      <c r="AX942" t="str">
        <f>IF(VLOOKUP($B942,'Draft List'!$D$4:$AC$2598,AX$3,FALSE)&lt;&gt;0,VLOOKUP($B942,'Draft List'!$D$4:$AC$2598,AX$3,FALSE),"")</f>
        <v/>
      </c>
      <c r="AY942" t="str">
        <f>IF(VLOOKUP($B942,'Draft List'!$D$4:$AC$2598,AY$3,FALSE)&lt;&gt;0,VLOOKUP($B942,'Draft List'!$D$4:$AC$2598,AY$3,FALSE),"")</f>
        <v/>
      </c>
      <c r="AZ942" t="str">
        <f>IF(VLOOKUP($B942,'Draft List'!$D$4:$AC$2598,AZ$3,FALSE)&lt;&gt;0,VLOOKUP($B942,'Draft List'!$D$4:$AC$2598,AZ$3,FALSE),"")</f>
        <v/>
      </c>
      <c r="BA942" t="str">
        <f>IF(VLOOKUP($B942,'Draft List'!$D$4:$AC$2598,BA$3,FALSE)&lt;&gt;0,VLOOKUP($B942,'Draft List'!$D$4:$AC$2598,BA$3,FALSE),"")</f>
        <v/>
      </c>
    </row>
    <row r="943" spans="1:53" hidden="1" x14ac:dyDescent="0.25">
      <c r="A943" t="str">
        <f t="shared" si="112"/>
        <v>C-Raúl Vázquez23</v>
      </c>
      <c r="B943">
        <f>VLOOKUP($A943,draft_listing_batters_stats!$A$1:$B$1324,2,FALSE)</f>
        <v>13651</v>
      </c>
      <c r="C943" s="1" t="s">
        <v>93</v>
      </c>
      <c r="D943" s="1" t="s">
        <v>233</v>
      </c>
      <c r="E943" s="1" t="s">
        <v>455</v>
      </c>
      <c r="F943" s="1">
        <v>23</v>
      </c>
      <c r="G943" s="1" t="s">
        <v>44</v>
      </c>
      <c r="H943" s="1" t="s">
        <v>44</v>
      </c>
      <c r="I943" s="1" t="s">
        <v>54</v>
      </c>
      <c r="J943" s="24" t="s">
        <v>54</v>
      </c>
      <c r="K943" s="1" t="s">
        <v>46</v>
      </c>
      <c r="L943" s="24" t="s">
        <v>47</v>
      </c>
      <c r="M943" s="1">
        <v>1</v>
      </c>
      <c r="N943" s="1">
        <v>3</v>
      </c>
      <c r="O943" s="1">
        <v>1</v>
      </c>
      <c r="P943" s="1">
        <v>2</v>
      </c>
      <c r="Q943" s="24">
        <v>1</v>
      </c>
      <c r="R943" s="1">
        <v>2</v>
      </c>
      <c r="S943" s="1">
        <v>3</v>
      </c>
      <c r="T943" s="1">
        <v>3</v>
      </c>
      <c r="U943" s="1">
        <v>4</v>
      </c>
      <c r="V943" s="24">
        <v>2</v>
      </c>
      <c r="W943" s="1">
        <v>4</v>
      </c>
      <c r="X943" s="1">
        <v>3</v>
      </c>
      <c r="Y943" s="24">
        <v>7</v>
      </c>
      <c r="Z943" s="1">
        <v>2</v>
      </c>
      <c r="AA943" s="1" t="s">
        <v>48</v>
      </c>
      <c r="AB943" s="1" t="s">
        <v>48</v>
      </c>
      <c r="AC943" s="1" t="s">
        <v>48</v>
      </c>
      <c r="AD943" s="1" t="s">
        <v>48</v>
      </c>
      <c r="AE943" s="1" t="s">
        <v>48</v>
      </c>
      <c r="AF943" s="1" t="s">
        <v>48</v>
      </c>
      <c r="AG943" s="24" t="s">
        <v>48</v>
      </c>
      <c r="AH943" s="1">
        <v>3</v>
      </c>
      <c r="AI943" s="1">
        <v>1</v>
      </c>
      <c r="AJ943" s="24">
        <v>1</v>
      </c>
      <c r="AK943" s="36" t="s">
        <v>50</v>
      </c>
      <c r="AL943" s="9">
        <f t="shared" si="113"/>
        <v>-1.8925140405805838</v>
      </c>
      <c r="AM943" s="9">
        <f t="shared" si="114"/>
        <v>-1.1843997764938607</v>
      </c>
      <c r="AN943">
        <f t="shared" si="115"/>
        <v>0</v>
      </c>
      <c r="AO943" s="6">
        <f t="shared" si="116"/>
        <v>1</v>
      </c>
      <c r="AP943" s="9">
        <f>($AL$3*AL943+$AM$3*AM943+$AN$3*AN943+$AO$3*AO943)+$K$3*VLOOKUP(K943,COND!$A$2:$C$7,2,FALSE)+$L$3*VLOOKUP(L943,COND!$A$2:$C$7,3,FALSE)</f>
        <v>-3.5020487219843872</v>
      </c>
      <c r="AQ943" s="28">
        <f t="shared" si="117"/>
        <v>-8.4651683292819802E-2</v>
      </c>
      <c r="AR943" t="str">
        <f t="shared" si="118"/>
        <v>C</v>
      </c>
      <c r="AS943">
        <v>800</v>
      </c>
      <c r="AT943">
        <v>939</v>
      </c>
      <c r="AV943" t="str">
        <f t="shared" si="119"/>
        <v>Unlikely</v>
      </c>
      <c r="AX943" t="str">
        <f>IF(VLOOKUP($B943,'Draft List'!$D$4:$AC$2598,AX$3,FALSE)&lt;&gt;0,VLOOKUP($B943,'Draft List'!$D$4:$AC$2598,AX$3,FALSE),"")</f>
        <v/>
      </c>
      <c r="AY943" t="str">
        <f>IF(VLOOKUP($B943,'Draft List'!$D$4:$AC$2598,AY$3,FALSE)&lt;&gt;0,VLOOKUP($B943,'Draft List'!$D$4:$AC$2598,AY$3,FALSE),"")</f>
        <v/>
      </c>
      <c r="AZ943" t="str">
        <f>IF(VLOOKUP($B943,'Draft List'!$D$4:$AC$2598,AZ$3,FALSE)&lt;&gt;0,VLOOKUP($B943,'Draft List'!$D$4:$AC$2598,AZ$3,FALSE),"")</f>
        <v/>
      </c>
      <c r="BA943" t="str">
        <f>IF(VLOOKUP($B943,'Draft List'!$D$4:$AC$2598,BA$3,FALSE)&lt;&gt;0,VLOOKUP($B943,'Draft List'!$D$4:$AC$2598,BA$3,FALSE),"")</f>
        <v/>
      </c>
    </row>
    <row r="944" spans="1:53" x14ac:dyDescent="0.25">
      <c r="A944" t="str">
        <f t="shared" si="112"/>
        <v>3BArthur Williams23</v>
      </c>
      <c r="B944">
        <f>VLOOKUP($A944,draft_listing_batters_stats!$A$1:$B$1324,2,FALSE)</f>
        <v>15217</v>
      </c>
      <c r="C944" s="1" t="s">
        <v>76</v>
      </c>
      <c r="D944" s="1" t="s">
        <v>657</v>
      </c>
      <c r="E944" s="1" t="s">
        <v>185</v>
      </c>
      <c r="F944" s="1">
        <v>23</v>
      </c>
      <c r="G944" s="1" t="s">
        <v>68</v>
      </c>
      <c r="H944" s="1" t="s">
        <v>44</v>
      </c>
      <c r="I944" s="1" t="s">
        <v>54</v>
      </c>
      <c r="J944" s="24" t="s">
        <v>54</v>
      </c>
      <c r="K944" s="1" t="s">
        <v>47</v>
      </c>
      <c r="L944" s="24" t="s">
        <v>47</v>
      </c>
      <c r="M944" s="1">
        <v>2</v>
      </c>
      <c r="N944" s="1">
        <v>2</v>
      </c>
      <c r="O944" s="1">
        <v>2</v>
      </c>
      <c r="P944" s="1">
        <v>5</v>
      </c>
      <c r="Q944" s="24">
        <v>2</v>
      </c>
      <c r="R944" s="1">
        <v>2</v>
      </c>
      <c r="S944" s="1">
        <v>2</v>
      </c>
      <c r="T944" s="1">
        <v>2</v>
      </c>
      <c r="U944" s="1">
        <v>6</v>
      </c>
      <c r="V944" s="24">
        <v>3</v>
      </c>
      <c r="W944" s="1">
        <v>8</v>
      </c>
      <c r="X944" s="1">
        <v>8</v>
      </c>
      <c r="Y944" s="24">
        <v>1</v>
      </c>
      <c r="Z944" s="1" t="s">
        <v>48</v>
      </c>
      <c r="AA944" s="1" t="s">
        <v>48</v>
      </c>
      <c r="AB944" s="1" t="s">
        <v>48</v>
      </c>
      <c r="AC944" s="1">
        <v>4</v>
      </c>
      <c r="AD944" s="1" t="s">
        <v>48</v>
      </c>
      <c r="AE944" s="1" t="s">
        <v>48</v>
      </c>
      <c r="AF944" s="1" t="s">
        <v>48</v>
      </c>
      <c r="AG944" s="24" t="s">
        <v>48</v>
      </c>
      <c r="AH944" s="1">
        <v>2</v>
      </c>
      <c r="AI944" s="1">
        <v>4</v>
      </c>
      <c r="AJ944" s="24">
        <v>3</v>
      </c>
      <c r="AK944" s="36" t="s">
        <v>48</v>
      </c>
      <c r="AL944" s="9">
        <f t="shared" si="113"/>
        <v>-1.2288116001268847</v>
      </c>
      <c r="AM944" s="9">
        <f t="shared" si="114"/>
        <v>-1.0990857103002203</v>
      </c>
      <c r="AN944">
        <f t="shared" si="115"/>
        <v>0</v>
      </c>
      <c r="AO944" s="6">
        <f t="shared" si="116"/>
        <v>0</v>
      </c>
      <c r="AP944" s="9">
        <f>($AL$3*AL944+$AM$3*AM944+$AN$3*AN944+$AO$3*AO944)+$K$3*VLOOKUP(K944,COND!$A$2:$C$7,2,FALSE)+$L$3*VLOOKUP(L944,COND!$A$2:$C$7,3,FALSE)</f>
        <v>-3.5119096836153325</v>
      </c>
      <c r="AQ944" s="28">
        <f t="shared" si="117"/>
        <v>-8.6057623931356436E-2</v>
      </c>
      <c r="AR944" t="str">
        <f t="shared" si="118"/>
        <v>3B</v>
      </c>
      <c r="AS944">
        <v>800</v>
      </c>
      <c r="AT944">
        <v>940</v>
      </c>
      <c r="AV944" t="str">
        <f t="shared" si="119"/>
        <v>Unlikely</v>
      </c>
      <c r="AX944" t="str">
        <f>IF(VLOOKUP($B944,'Draft List'!$D$4:$AC$2598,AX$3,FALSE)&lt;&gt;0,VLOOKUP($B944,'Draft List'!$D$4:$AC$2598,AX$3,FALSE),"")</f>
        <v/>
      </c>
      <c r="AY944" t="str">
        <f>IF(VLOOKUP($B944,'Draft List'!$D$4:$AC$2598,AY$3,FALSE)&lt;&gt;0,VLOOKUP($B944,'Draft List'!$D$4:$AC$2598,AY$3,FALSE),"")</f>
        <v/>
      </c>
      <c r="AZ944" t="str">
        <f>IF(VLOOKUP($B944,'Draft List'!$D$4:$AC$2598,AZ$3,FALSE)&lt;&gt;0,VLOOKUP($B944,'Draft List'!$D$4:$AC$2598,AZ$3,FALSE),"")</f>
        <v/>
      </c>
      <c r="BA944" t="str">
        <f>IF(VLOOKUP($B944,'Draft List'!$D$4:$AC$2598,BA$3,FALSE)&lt;&gt;0,VLOOKUP($B944,'Draft List'!$D$4:$AC$2598,BA$3,FALSE),"")</f>
        <v/>
      </c>
    </row>
    <row r="945" spans="1:53" hidden="1" x14ac:dyDescent="0.25">
      <c r="A945" t="str">
        <f t="shared" si="112"/>
        <v>2BJosh Potter23</v>
      </c>
      <c r="B945">
        <f>VLOOKUP($A945,draft_listing_batters_stats!$A$1:$B$1324,2,FALSE)</f>
        <v>2142</v>
      </c>
      <c r="C945" s="1" t="s">
        <v>78</v>
      </c>
      <c r="D945" s="1" t="s">
        <v>448</v>
      </c>
      <c r="E945" s="1" t="s">
        <v>1562</v>
      </c>
      <c r="F945" s="1">
        <v>23</v>
      </c>
      <c r="G945" s="1" t="s">
        <v>68</v>
      </c>
      <c r="H945" s="1" t="s">
        <v>44</v>
      </c>
      <c r="I945" s="1" t="s">
        <v>54</v>
      </c>
      <c r="J945" s="24" t="s">
        <v>54</v>
      </c>
      <c r="K945" s="1" t="s">
        <v>46</v>
      </c>
      <c r="L945" s="24" t="s">
        <v>46</v>
      </c>
      <c r="M945" s="1">
        <v>2</v>
      </c>
      <c r="N945" s="1">
        <v>3</v>
      </c>
      <c r="O945" s="1">
        <v>3</v>
      </c>
      <c r="P945" s="1">
        <v>2</v>
      </c>
      <c r="Q945" s="24">
        <v>2</v>
      </c>
      <c r="R945" s="1">
        <v>2</v>
      </c>
      <c r="S945" s="1">
        <v>3</v>
      </c>
      <c r="T945" s="1">
        <v>3</v>
      </c>
      <c r="U945" s="1">
        <v>4</v>
      </c>
      <c r="V945" s="24">
        <v>2</v>
      </c>
      <c r="W945" s="1">
        <v>5</v>
      </c>
      <c r="X945" s="1">
        <v>4</v>
      </c>
      <c r="Y945" s="24">
        <v>1</v>
      </c>
      <c r="Z945" s="1" t="s">
        <v>48</v>
      </c>
      <c r="AA945" s="1" t="s">
        <v>48</v>
      </c>
      <c r="AB945" s="1">
        <v>6</v>
      </c>
      <c r="AC945" s="1" t="s">
        <v>48</v>
      </c>
      <c r="AD945" s="1">
        <v>1</v>
      </c>
      <c r="AE945" s="1" t="s">
        <v>48</v>
      </c>
      <c r="AF945" s="1">
        <v>1</v>
      </c>
      <c r="AG945" s="24" t="s">
        <v>48</v>
      </c>
      <c r="AH945" s="1">
        <v>5</v>
      </c>
      <c r="AI945" s="1">
        <v>9</v>
      </c>
      <c r="AJ945" s="24">
        <v>6</v>
      </c>
      <c r="AK945" s="36" t="s">
        <v>48</v>
      </c>
      <c r="AL945" s="9">
        <f t="shared" si="113"/>
        <v>-1.3638188765130226</v>
      </c>
      <c r="AM945" s="9">
        <f t="shared" si="114"/>
        <v>-1.1843997764938607</v>
      </c>
      <c r="AN945">
        <f t="shared" si="115"/>
        <v>1</v>
      </c>
      <c r="AO945" s="6">
        <f t="shared" si="116"/>
        <v>0.6</v>
      </c>
      <c r="AP945" s="9">
        <f>($AL$3*AL945+$AM$3*AM945+$AN$3*AN945+$AO$3*AO945)+$K$3*VLOOKUP(K945,COND!$A$2:$C$7,2,FALSE)+$L$3*VLOOKUP(L945,COND!$A$2:$C$7,3,FALSE)</f>
        <v>-3.5825125389109651</v>
      </c>
      <c r="AQ945" s="28">
        <f t="shared" si="117"/>
        <v>-9.6123926506284457E-2</v>
      </c>
      <c r="AR945" t="str">
        <f t="shared" si="118"/>
        <v>2B</v>
      </c>
      <c r="AS945">
        <v>800</v>
      </c>
      <c r="AT945">
        <v>941</v>
      </c>
      <c r="AV945" t="str">
        <f t="shared" si="119"/>
        <v>Unlikely</v>
      </c>
      <c r="AX945" t="str">
        <f>IF(VLOOKUP($B945,'Draft List'!$D$4:$AC$2598,AX$3,FALSE)&lt;&gt;0,VLOOKUP($B945,'Draft List'!$D$4:$AC$2598,AX$3,FALSE),"")</f>
        <v/>
      </c>
      <c r="AY945" t="str">
        <f>IF(VLOOKUP($B945,'Draft List'!$D$4:$AC$2598,AY$3,FALSE)&lt;&gt;0,VLOOKUP($B945,'Draft List'!$D$4:$AC$2598,AY$3,FALSE),"")</f>
        <v/>
      </c>
      <c r="AZ945" t="str">
        <f>IF(VLOOKUP($B945,'Draft List'!$D$4:$AC$2598,AZ$3,FALSE)&lt;&gt;0,VLOOKUP($B945,'Draft List'!$D$4:$AC$2598,AZ$3,FALSE),"")</f>
        <v/>
      </c>
      <c r="BA945" t="str">
        <f>IF(VLOOKUP($B945,'Draft List'!$D$4:$AC$2598,BA$3,FALSE)&lt;&gt;0,VLOOKUP($B945,'Draft List'!$D$4:$AC$2598,BA$3,FALSE),"")</f>
        <v/>
      </c>
    </row>
    <row r="946" spans="1:53" hidden="1" x14ac:dyDescent="0.25">
      <c r="A946" t="str">
        <f t="shared" si="112"/>
        <v>SSWoody Dyer23</v>
      </c>
      <c r="B946">
        <f>VLOOKUP($A946,draft_listing_batters_stats!$A$1:$B$1324,2,FALSE)</f>
        <v>15236</v>
      </c>
      <c r="C946" s="1" t="s">
        <v>79</v>
      </c>
      <c r="D946" s="1" t="s">
        <v>665</v>
      </c>
      <c r="E946" s="1" t="s">
        <v>1141</v>
      </c>
      <c r="F946" s="1">
        <v>23</v>
      </c>
      <c r="G946" s="1" t="s">
        <v>44</v>
      </c>
      <c r="H946" s="1" t="s">
        <v>44</v>
      </c>
      <c r="I946" s="1" t="s">
        <v>54</v>
      </c>
      <c r="J946" s="24" t="s">
        <v>54</v>
      </c>
      <c r="K946" s="1" t="s">
        <v>47</v>
      </c>
      <c r="L946" s="24" t="s">
        <v>46</v>
      </c>
      <c r="M946" s="1">
        <v>2</v>
      </c>
      <c r="N946" s="1">
        <v>1</v>
      </c>
      <c r="O946" s="1">
        <v>2</v>
      </c>
      <c r="P946" s="1">
        <v>2</v>
      </c>
      <c r="Q946" s="24">
        <v>2</v>
      </c>
      <c r="R946" s="1">
        <v>2</v>
      </c>
      <c r="S946" s="1">
        <v>2</v>
      </c>
      <c r="T946" s="1">
        <v>2</v>
      </c>
      <c r="U946" s="1">
        <v>4</v>
      </c>
      <c r="V946" s="24">
        <v>3</v>
      </c>
      <c r="W946" s="1">
        <v>10</v>
      </c>
      <c r="X946" s="1">
        <v>8</v>
      </c>
      <c r="Y946" s="24">
        <v>1</v>
      </c>
      <c r="Z946" s="1" t="s">
        <v>48</v>
      </c>
      <c r="AA946" s="1">
        <v>1</v>
      </c>
      <c r="AB946" s="1">
        <v>3</v>
      </c>
      <c r="AC946" s="1">
        <v>3</v>
      </c>
      <c r="AD946" s="1">
        <v>7</v>
      </c>
      <c r="AE946" s="1" t="s">
        <v>48</v>
      </c>
      <c r="AF946" s="1" t="s">
        <v>48</v>
      </c>
      <c r="AG946" s="24" t="s">
        <v>48</v>
      </c>
      <c r="AH946" s="1">
        <v>10</v>
      </c>
      <c r="AI946" s="1">
        <v>9</v>
      </c>
      <c r="AJ946" s="24">
        <v>10</v>
      </c>
      <c r="AK946" s="36" t="s">
        <v>48</v>
      </c>
      <c r="AL946" s="9">
        <f t="shared" si="113"/>
        <v>-1.5490001297743312</v>
      </c>
      <c r="AM946" s="9">
        <f t="shared" si="114"/>
        <v>-1.2785048103193823</v>
      </c>
      <c r="AN946">
        <f t="shared" si="115"/>
        <v>6</v>
      </c>
      <c r="AO946" s="6">
        <f t="shared" si="116"/>
        <v>1</v>
      </c>
      <c r="AP946" s="9">
        <f>($AL$3*AL946+$AM$3*AM946+$AN$3*AN946+$AO$3*AO946)+$K$3*VLOOKUP(K946,COND!$A$2:$C$7,2,FALSE)+$L$3*VLOOKUP(L946,COND!$A$2:$C$7,3,FALSE)</f>
        <v>-3.5969577368100225</v>
      </c>
      <c r="AQ946" s="28">
        <f t="shared" si="117"/>
        <v>-9.8183471154978316E-2</v>
      </c>
      <c r="AR946" t="str">
        <f t="shared" si="118"/>
        <v>SS</v>
      </c>
      <c r="AS946">
        <v>800</v>
      </c>
      <c r="AT946">
        <v>942</v>
      </c>
      <c r="AV946" t="str">
        <f t="shared" si="119"/>
        <v>Unlikely</v>
      </c>
      <c r="AX946" t="str">
        <f>IF(VLOOKUP($B946,'Draft List'!$D$4:$AC$2598,AX$3,FALSE)&lt;&gt;0,VLOOKUP($B946,'Draft List'!$D$4:$AC$2598,AX$3,FALSE),"")</f>
        <v/>
      </c>
      <c r="AY946" t="str">
        <f>IF(VLOOKUP($B946,'Draft List'!$D$4:$AC$2598,AY$3,FALSE)&lt;&gt;0,VLOOKUP($B946,'Draft List'!$D$4:$AC$2598,AY$3,FALSE),"")</f>
        <v/>
      </c>
      <c r="AZ946" t="str">
        <f>IF(VLOOKUP($B946,'Draft List'!$D$4:$AC$2598,AZ$3,FALSE)&lt;&gt;0,VLOOKUP($B946,'Draft List'!$D$4:$AC$2598,AZ$3,FALSE),"")</f>
        <v/>
      </c>
      <c r="BA946" t="str">
        <f>IF(VLOOKUP($B946,'Draft List'!$D$4:$AC$2598,BA$3,FALSE)&lt;&gt;0,VLOOKUP($B946,'Draft List'!$D$4:$AC$2598,BA$3,FALSE),"")</f>
        <v/>
      </c>
    </row>
    <row r="947" spans="1:53" hidden="1" x14ac:dyDescent="0.25">
      <c r="A947" t="str">
        <f t="shared" si="112"/>
        <v>LFOliver Gabriel23</v>
      </c>
      <c r="B947">
        <f>VLOOKUP($A947,draft_listing_batters_stats!$A$1:$B$1324,2,FALSE)</f>
        <v>13576</v>
      </c>
      <c r="C947" s="1" t="s">
        <v>55</v>
      </c>
      <c r="D947" s="1" t="s">
        <v>512</v>
      </c>
      <c r="E947" s="1" t="s">
        <v>263</v>
      </c>
      <c r="F947" s="1">
        <v>23</v>
      </c>
      <c r="G947" s="1" t="s">
        <v>58</v>
      </c>
      <c r="H947" s="1" t="s">
        <v>58</v>
      </c>
      <c r="I947" s="1" t="s">
        <v>54</v>
      </c>
      <c r="J947" s="24" t="s">
        <v>54</v>
      </c>
      <c r="K947" s="1" t="s">
        <v>47</v>
      </c>
      <c r="L947" s="24" t="s">
        <v>46</v>
      </c>
      <c r="M947" s="1">
        <v>1</v>
      </c>
      <c r="N947" s="1">
        <v>3</v>
      </c>
      <c r="O947" s="1">
        <v>1</v>
      </c>
      <c r="P947" s="1">
        <v>5</v>
      </c>
      <c r="Q947" s="24">
        <v>1</v>
      </c>
      <c r="R947" s="1">
        <v>2</v>
      </c>
      <c r="S947" s="1">
        <v>3</v>
      </c>
      <c r="T947" s="1">
        <v>1</v>
      </c>
      <c r="U947" s="1">
        <v>7</v>
      </c>
      <c r="V947" s="24">
        <v>1</v>
      </c>
      <c r="W947" s="1">
        <v>6</v>
      </c>
      <c r="X947" s="1">
        <v>3</v>
      </c>
      <c r="Y947" s="24">
        <v>1</v>
      </c>
      <c r="Z947" s="1" t="s">
        <v>48</v>
      </c>
      <c r="AA947" s="1" t="s">
        <v>48</v>
      </c>
      <c r="AB947" s="1" t="s">
        <v>48</v>
      </c>
      <c r="AC947" s="1" t="s">
        <v>48</v>
      </c>
      <c r="AD947" s="1" t="s">
        <v>48</v>
      </c>
      <c r="AE947" s="1" t="s">
        <v>48</v>
      </c>
      <c r="AF947" s="1" t="s">
        <v>48</v>
      </c>
      <c r="AG947" s="24" t="s">
        <v>48</v>
      </c>
      <c r="AH947" s="1">
        <v>1</v>
      </c>
      <c r="AI947" s="1">
        <v>1</v>
      </c>
      <c r="AJ947" s="24">
        <v>2</v>
      </c>
      <c r="AK947" s="36" t="s">
        <v>50</v>
      </c>
      <c r="AL947" s="9">
        <f t="shared" si="113"/>
        <v>-1.6233853905518407</v>
      </c>
      <c r="AM947" s="9">
        <f t="shared" si="114"/>
        <v>-1.1214104543300043</v>
      </c>
      <c r="AN947">
        <f t="shared" si="115"/>
        <v>0</v>
      </c>
      <c r="AO947" s="6">
        <f t="shared" si="116"/>
        <v>0</v>
      </c>
      <c r="AP947" s="9">
        <f>($AL$3*AL947+$AM$3*AM947+$AN$3*AN947+$AO$3*AO947)+$K$3*VLOOKUP(K947,COND!$A$2:$C$7,2,FALSE)+$L$3*VLOOKUP(L947,COND!$A$2:$C$7,3,FALSE)</f>
        <v>-3.7192639910152359</v>
      </c>
      <c r="AQ947" s="28">
        <f t="shared" si="117"/>
        <v>-0.11562145941310899</v>
      </c>
      <c r="AR947" t="str">
        <f t="shared" si="118"/>
        <v>DH</v>
      </c>
      <c r="AS947">
        <v>800</v>
      </c>
      <c r="AT947">
        <v>943</v>
      </c>
      <c r="AV947" t="str">
        <f t="shared" si="119"/>
        <v>Unlikely</v>
      </c>
      <c r="AX947" t="str">
        <f>IF(VLOOKUP($B947,'Draft List'!$D$4:$AC$2598,AX$3,FALSE)&lt;&gt;0,VLOOKUP($B947,'Draft List'!$D$4:$AC$2598,AX$3,FALSE),"")</f>
        <v/>
      </c>
      <c r="AY947" t="str">
        <f>IF(VLOOKUP($B947,'Draft List'!$D$4:$AC$2598,AY$3,FALSE)&lt;&gt;0,VLOOKUP($B947,'Draft List'!$D$4:$AC$2598,AY$3,FALSE),"")</f>
        <v/>
      </c>
      <c r="AZ947" t="str">
        <f>IF(VLOOKUP($B947,'Draft List'!$D$4:$AC$2598,AZ$3,FALSE)&lt;&gt;0,VLOOKUP($B947,'Draft List'!$D$4:$AC$2598,AZ$3,FALSE),"")</f>
        <v/>
      </c>
      <c r="BA947" t="str">
        <f>IF(VLOOKUP($B947,'Draft List'!$D$4:$AC$2598,BA$3,FALSE)&lt;&gt;0,VLOOKUP($B947,'Draft List'!$D$4:$AC$2598,BA$3,FALSE),"")</f>
        <v/>
      </c>
    </row>
    <row r="948" spans="1:53" hidden="1" x14ac:dyDescent="0.25">
      <c r="A948" t="str">
        <f t="shared" si="112"/>
        <v>2BKyle O'Neill23</v>
      </c>
      <c r="B948">
        <f>VLOOKUP($A948,draft_listing_batters_stats!$A$1:$B$1324,2,FALSE)</f>
        <v>2014</v>
      </c>
      <c r="C948" s="1" t="s">
        <v>78</v>
      </c>
      <c r="D948" s="1" t="s">
        <v>472</v>
      </c>
      <c r="E948" s="1" t="s">
        <v>1514</v>
      </c>
      <c r="F948" s="1">
        <v>23</v>
      </c>
      <c r="G948" s="1" t="s">
        <v>44</v>
      </c>
      <c r="H948" s="1" t="s">
        <v>44</v>
      </c>
      <c r="I948" s="1" t="s">
        <v>54</v>
      </c>
      <c r="J948" s="24" t="s">
        <v>54</v>
      </c>
      <c r="K948" s="1" t="s">
        <v>47</v>
      </c>
      <c r="L948" s="24" t="s">
        <v>47</v>
      </c>
      <c r="M948" s="1">
        <v>2</v>
      </c>
      <c r="N948" s="1">
        <v>2</v>
      </c>
      <c r="O948" s="1">
        <v>1</v>
      </c>
      <c r="P948" s="1">
        <v>3</v>
      </c>
      <c r="Q948" s="24">
        <v>2</v>
      </c>
      <c r="R948" s="1">
        <v>2</v>
      </c>
      <c r="S948" s="1">
        <v>3</v>
      </c>
      <c r="T948" s="1">
        <v>1</v>
      </c>
      <c r="U948" s="1">
        <v>5</v>
      </c>
      <c r="V948" s="24">
        <v>3</v>
      </c>
      <c r="W948" s="1">
        <v>5</v>
      </c>
      <c r="X948" s="1">
        <v>3</v>
      </c>
      <c r="Y948" s="24">
        <v>1</v>
      </c>
      <c r="Z948" s="1" t="s">
        <v>48</v>
      </c>
      <c r="AA948" s="1" t="s">
        <v>48</v>
      </c>
      <c r="AB948" s="1">
        <v>7</v>
      </c>
      <c r="AC948" s="1">
        <v>1</v>
      </c>
      <c r="AD948" s="1">
        <v>2</v>
      </c>
      <c r="AE948" s="1" t="s">
        <v>48</v>
      </c>
      <c r="AF948" s="1" t="s">
        <v>48</v>
      </c>
      <c r="AG948" s="24" t="s">
        <v>48</v>
      </c>
      <c r="AH948" s="1">
        <v>9</v>
      </c>
      <c r="AI948" s="1">
        <v>9</v>
      </c>
      <c r="AJ948" s="24">
        <v>7</v>
      </c>
      <c r="AK948" s="36" t="s">
        <v>48</v>
      </c>
      <c r="AL948" s="9">
        <f t="shared" si="113"/>
        <v>-1.4912921941699482</v>
      </c>
      <c r="AM948" s="9">
        <f t="shared" si="114"/>
        <v>-1.2207968747149995</v>
      </c>
      <c r="AN948">
        <f t="shared" si="115"/>
        <v>4</v>
      </c>
      <c r="AO948" s="6">
        <f t="shared" si="116"/>
        <v>0.6</v>
      </c>
      <c r="AP948" s="9">
        <f>($AL$3*AL948+$AM$3*AM948+$AN$3*AN948+$AO$3*AO948)+$K$3*VLOOKUP(K948,COND!$A$2:$C$7,2,FALSE)+$L$3*VLOOKUP(L948,COND!$A$2:$C$7,3,FALSE)</f>
        <v>-3.7320250493303231</v>
      </c>
      <c r="AQ948" s="28">
        <f t="shared" si="117"/>
        <v>-0.11744088546377064</v>
      </c>
      <c r="AR948" t="str">
        <f t="shared" si="118"/>
        <v>2B</v>
      </c>
      <c r="AS948">
        <v>800</v>
      </c>
      <c r="AT948">
        <v>944</v>
      </c>
      <c r="AV948" t="str">
        <f t="shared" si="119"/>
        <v>Unlikely</v>
      </c>
      <c r="AX948" t="str">
        <f>IF(VLOOKUP($B948,'Draft List'!$D$4:$AC$2598,AX$3,FALSE)&lt;&gt;0,VLOOKUP($B948,'Draft List'!$D$4:$AC$2598,AX$3,FALSE),"")</f>
        <v/>
      </c>
      <c r="AY948" t="str">
        <f>IF(VLOOKUP($B948,'Draft List'!$D$4:$AC$2598,AY$3,FALSE)&lt;&gt;0,VLOOKUP($B948,'Draft List'!$D$4:$AC$2598,AY$3,FALSE),"")</f>
        <v/>
      </c>
      <c r="AZ948" t="str">
        <f>IF(VLOOKUP($B948,'Draft List'!$D$4:$AC$2598,AZ$3,FALSE)&lt;&gt;0,VLOOKUP($B948,'Draft List'!$D$4:$AC$2598,AZ$3,FALSE),"")</f>
        <v/>
      </c>
      <c r="BA948" t="str">
        <f>IF(VLOOKUP($B948,'Draft List'!$D$4:$AC$2598,BA$3,FALSE)&lt;&gt;0,VLOOKUP($B948,'Draft List'!$D$4:$AC$2598,BA$3,FALSE),"")</f>
        <v/>
      </c>
    </row>
    <row r="949" spans="1:53" x14ac:dyDescent="0.25">
      <c r="A949" t="str">
        <f t="shared" si="112"/>
        <v>3BJosé Rodríguez23</v>
      </c>
      <c r="B949">
        <f>VLOOKUP($A949,draft_listing_batters_stats!$A$1:$B$1324,2,FALSE)</f>
        <v>1729</v>
      </c>
      <c r="C949" s="1" t="s">
        <v>76</v>
      </c>
      <c r="D949" s="1" t="s">
        <v>150</v>
      </c>
      <c r="E949" s="1" t="s">
        <v>225</v>
      </c>
      <c r="F949" s="1">
        <v>23</v>
      </c>
      <c r="G949" s="1" t="s">
        <v>44</v>
      </c>
      <c r="H949" s="1" t="s">
        <v>44</v>
      </c>
      <c r="I949" s="1" t="s">
        <v>54</v>
      </c>
      <c r="J949" s="24" t="s">
        <v>54</v>
      </c>
      <c r="K949" s="1" t="s">
        <v>47</v>
      </c>
      <c r="L949" s="24" t="s">
        <v>46</v>
      </c>
      <c r="M949" s="1">
        <v>2</v>
      </c>
      <c r="N949" s="1">
        <v>1</v>
      </c>
      <c r="O949" s="1">
        <v>2</v>
      </c>
      <c r="P949" s="1">
        <v>3</v>
      </c>
      <c r="Q949" s="24">
        <v>2</v>
      </c>
      <c r="R949" s="1">
        <v>2</v>
      </c>
      <c r="S949" s="1">
        <v>2</v>
      </c>
      <c r="T949" s="1">
        <v>2</v>
      </c>
      <c r="U949" s="1">
        <v>5</v>
      </c>
      <c r="V949" s="24">
        <v>3</v>
      </c>
      <c r="W949" s="1">
        <v>10</v>
      </c>
      <c r="X949" s="1">
        <v>9</v>
      </c>
      <c r="Y949" s="24">
        <v>1</v>
      </c>
      <c r="Z949" s="1" t="s">
        <v>48</v>
      </c>
      <c r="AA949" s="1" t="s">
        <v>48</v>
      </c>
      <c r="AB949" s="1" t="s">
        <v>48</v>
      </c>
      <c r="AC949" s="1">
        <v>7</v>
      </c>
      <c r="AD949" s="1" t="s">
        <v>48</v>
      </c>
      <c r="AE949" s="1" t="s">
        <v>48</v>
      </c>
      <c r="AF949" s="1" t="s">
        <v>48</v>
      </c>
      <c r="AG949" s="24" t="s">
        <v>48</v>
      </c>
      <c r="AH949" s="1">
        <v>3</v>
      </c>
      <c r="AI949" s="1">
        <v>2</v>
      </c>
      <c r="AJ949" s="24">
        <v>1</v>
      </c>
      <c r="AK949" s="36" t="s">
        <v>50</v>
      </c>
      <c r="AL949" s="9">
        <f t="shared" si="113"/>
        <v>-1.4592905797647502</v>
      </c>
      <c r="AM949" s="9">
        <f t="shared" si="114"/>
        <v>-1.1887952603098013</v>
      </c>
      <c r="AN949">
        <f t="shared" si="115"/>
        <v>0</v>
      </c>
      <c r="AO949" s="6">
        <f t="shared" si="116"/>
        <v>0.75</v>
      </c>
      <c r="AP949" s="9">
        <f>($AL$3*AL949+$AM$3*AM949+$AN$3*AN949+$AO$3*AO949)+$K$3*VLOOKUP(K949,COND!$A$2:$C$7,2,FALSE)+$L$3*VLOOKUP(L949,COND!$A$2:$C$7,3,FALSE)</f>
        <v>-3.7614721816940921</v>
      </c>
      <c r="AQ949" s="28">
        <f t="shared" si="117"/>
        <v>-0.12163935226934743</v>
      </c>
      <c r="AR949" t="str">
        <f t="shared" si="118"/>
        <v>3B</v>
      </c>
      <c r="AS949">
        <v>800</v>
      </c>
      <c r="AT949">
        <v>945</v>
      </c>
      <c r="AV949" t="str">
        <f t="shared" si="119"/>
        <v>Unlikely</v>
      </c>
      <c r="AX949" t="str">
        <f>IF(VLOOKUP($B949,'Draft List'!$D$4:$AC$2598,AX$3,FALSE)&lt;&gt;0,VLOOKUP($B949,'Draft List'!$D$4:$AC$2598,AX$3,FALSE),"")</f>
        <v/>
      </c>
      <c r="AY949" t="str">
        <f>IF(VLOOKUP($B949,'Draft List'!$D$4:$AC$2598,AY$3,FALSE)&lt;&gt;0,VLOOKUP($B949,'Draft List'!$D$4:$AC$2598,AY$3,FALSE),"")</f>
        <v/>
      </c>
      <c r="AZ949" t="str">
        <f>IF(VLOOKUP($B949,'Draft List'!$D$4:$AC$2598,AZ$3,FALSE)&lt;&gt;0,VLOOKUP($B949,'Draft List'!$D$4:$AC$2598,AZ$3,FALSE),"")</f>
        <v/>
      </c>
      <c r="BA949" t="str">
        <f>IF(VLOOKUP($B949,'Draft List'!$D$4:$AC$2598,BA$3,FALSE)&lt;&gt;0,VLOOKUP($B949,'Draft List'!$D$4:$AC$2598,BA$3,FALSE),"")</f>
        <v/>
      </c>
    </row>
    <row r="950" spans="1:53" x14ac:dyDescent="0.25">
      <c r="A950" t="str">
        <f t="shared" si="112"/>
        <v>3BLuis Rodríguez23</v>
      </c>
      <c r="B950">
        <f>VLOOKUP($A950,draft_listing_batters_stats!$A$1:$B$1324,2,FALSE)</f>
        <v>13620</v>
      </c>
      <c r="C950" s="1" t="s">
        <v>76</v>
      </c>
      <c r="D950" s="1" t="s">
        <v>133</v>
      </c>
      <c r="E950" s="1" t="s">
        <v>225</v>
      </c>
      <c r="F950" s="1">
        <v>23</v>
      </c>
      <c r="G950" s="1" t="s">
        <v>44</v>
      </c>
      <c r="H950" s="1" t="s">
        <v>44</v>
      </c>
      <c r="I950" s="1" t="s">
        <v>54</v>
      </c>
      <c r="J950" s="24" t="s">
        <v>54</v>
      </c>
      <c r="K950" s="1" t="s">
        <v>47</v>
      </c>
      <c r="L950" s="24" t="s">
        <v>47</v>
      </c>
      <c r="M950" s="1">
        <v>2</v>
      </c>
      <c r="N950" s="1">
        <v>2</v>
      </c>
      <c r="O950" s="1">
        <v>2</v>
      </c>
      <c r="P950" s="1">
        <v>2</v>
      </c>
      <c r="Q950" s="24">
        <v>2</v>
      </c>
      <c r="R950" s="1">
        <v>2</v>
      </c>
      <c r="S950" s="1">
        <v>3</v>
      </c>
      <c r="T950" s="1">
        <v>3</v>
      </c>
      <c r="U950" s="1">
        <v>3</v>
      </c>
      <c r="V950" s="24">
        <v>4</v>
      </c>
      <c r="W950" s="1">
        <v>10</v>
      </c>
      <c r="X950" s="1">
        <v>10</v>
      </c>
      <c r="Y950" s="24">
        <v>1</v>
      </c>
      <c r="Z950" s="1" t="s">
        <v>48</v>
      </c>
      <c r="AA950" s="1" t="s">
        <v>48</v>
      </c>
      <c r="AB950" s="1" t="s">
        <v>48</v>
      </c>
      <c r="AC950" s="1">
        <v>7</v>
      </c>
      <c r="AD950" s="1" t="s">
        <v>48</v>
      </c>
      <c r="AE950" s="1" t="s">
        <v>48</v>
      </c>
      <c r="AF950" s="1" t="s">
        <v>48</v>
      </c>
      <c r="AG950" s="24" t="s">
        <v>48</v>
      </c>
      <c r="AH950" s="1">
        <v>3</v>
      </c>
      <c r="AI950" s="1">
        <v>8</v>
      </c>
      <c r="AJ950" s="24">
        <v>5</v>
      </c>
      <c r="AK950" s="36" t="s">
        <v>50</v>
      </c>
      <c r="AL950" s="9">
        <f t="shared" si="113"/>
        <v>-1.4979402501556278</v>
      </c>
      <c r="AM950" s="9">
        <f t="shared" si="114"/>
        <v>-1.1940766468692749</v>
      </c>
      <c r="AN950">
        <f t="shared" si="115"/>
        <v>1</v>
      </c>
      <c r="AO950" s="6">
        <f t="shared" si="116"/>
        <v>0.75</v>
      </c>
      <c r="AP950" s="9">
        <f>($AL$3*AL950+$AM$3*AM950+$AN$3*AN950+$AO$3*AO950)+$K$3*VLOOKUP(K950,COND!$A$2:$C$7,2,FALSE)+$L$3*VLOOKUP(L950,COND!$A$2:$C$7,3,FALSE)</f>
        <v>-3.7620471207801955</v>
      </c>
      <c r="AQ950" s="28">
        <f t="shared" si="117"/>
        <v>-0.12172132502779516</v>
      </c>
      <c r="AR950" t="str">
        <f t="shared" si="118"/>
        <v>3B</v>
      </c>
      <c r="AS950">
        <v>800</v>
      </c>
      <c r="AT950">
        <v>946</v>
      </c>
      <c r="AV950" t="str">
        <f t="shared" si="119"/>
        <v>Unlikely</v>
      </c>
      <c r="AX950" t="str">
        <f>IF(VLOOKUP($B950,'Draft List'!$D$4:$AC$2598,AX$3,FALSE)&lt;&gt;0,VLOOKUP($B950,'Draft List'!$D$4:$AC$2598,AX$3,FALSE),"")</f>
        <v/>
      </c>
      <c r="AY950" t="str">
        <f>IF(VLOOKUP($B950,'Draft List'!$D$4:$AC$2598,AY$3,FALSE)&lt;&gt;0,VLOOKUP($B950,'Draft List'!$D$4:$AC$2598,AY$3,FALSE),"")</f>
        <v/>
      </c>
      <c r="AZ950" t="str">
        <f>IF(VLOOKUP($B950,'Draft List'!$D$4:$AC$2598,AZ$3,FALSE)&lt;&gt;0,VLOOKUP($B950,'Draft List'!$D$4:$AC$2598,AZ$3,FALSE),"")</f>
        <v/>
      </c>
      <c r="BA950" t="str">
        <f>IF(VLOOKUP($B950,'Draft List'!$D$4:$AC$2598,BA$3,FALSE)&lt;&gt;0,VLOOKUP($B950,'Draft List'!$D$4:$AC$2598,BA$3,FALSE),"")</f>
        <v/>
      </c>
    </row>
    <row r="951" spans="1:53" hidden="1" x14ac:dyDescent="0.25">
      <c r="A951" t="str">
        <f t="shared" si="112"/>
        <v>1BEd Miles23</v>
      </c>
      <c r="B951">
        <f>VLOOKUP($A951,draft_listing_batters_stats!$A$1:$B$1324,2,FALSE)</f>
        <v>13668</v>
      </c>
      <c r="C951" s="1" t="s">
        <v>94</v>
      </c>
      <c r="D951" s="1" t="s">
        <v>593</v>
      </c>
      <c r="E951" s="1" t="s">
        <v>1448</v>
      </c>
      <c r="F951" s="1">
        <v>23</v>
      </c>
      <c r="G951" s="1" t="s">
        <v>58</v>
      </c>
      <c r="H951" s="1" t="s">
        <v>44</v>
      </c>
      <c r="I951" s="1" t="s">
        <v>54</v>
      </c>
      <c r="J951" s="24" t="s">
        <v>54</v>
      </c>
      <c r="K951" s="1" t="s">
        <v>47</v>
      </c>
      <c r="L951" s="24" t="s">
        <v>51</v>
      </c>
      <c r="M951" s="1">
        <v>2</v>
      </c>
      <c r="N951" s="1">
        <v>3</v>
      </c>
      <c r="O951" s="1">
        <v>1</v>
      </c>
      <c r="P951" s="1">
        <v>4</v>
      </c>
      <c r="Q951" s="24">
        <v>3</v>
      </c>
      <c r="R951" s="1">
        <v>2</v>
      </c>
      <c r="S951" s="1">
        <v>3</v>
      </c>
      <c r="T951" s="1">
        <v>1</v>
      </c>
      <c r="U951" s="1">
        <v>5</v>
      </c>
      <c r="V951" s="24">
        <v>4</v>
      </c>
      <c r="W951" s="1">
        <v>8</v>
      </c>
      <c r="X951" s="1">
        <v>6</v>
      </c>
      <c r="Y951" s="24">
        <v>1</v>
      </c>
      <c r="Z951" s="1" t="s">
        <v>48</v>
      </c>
      <c r="AA951" s="1">
        <v>8</v>
      </c>
      <c r="AB951" s="1">
        <v>1</v>
      </c>
      <c r="AC951" s="1" t="s">
        <v>48</v>
      </c>
      <c r="AD951" s="1">
        <v>3</v>
      </c>
      <c r="AE951" s="1" t="s">
        <v>48</v>
      </c>
      <c r="AF951" s="1" t="s">
        <v>48</v>
      </c>
      <c r="AG951" s="24" t="s">
        <v>48</v>
      </c>
      <c r="AH951" s="1">
        <v>3</v>
      </c>
      <c r="AI951" s="1">
        <v>7</v>
      </c>
      <c r="AJ951" s="24">
        <v>4</v>
      </c>
      <c r="AK951" s="36" t="s">
        <v>50</v>
      </c>
      <c r="AL951" s="9">
        <f t="shared" si="113"/>
        <v>-1.3105064247245806</v>
      </c>
      <c r="AM951" s="9">
        <f t="shared" si="114"/>
        <v>-1.1807805348979159</v>
      </c>
      <c r="AN951">
        <f t="shared" si="115"/>
        <v>0</v>
      </c>
      <c r="AO951" s="6">
        <f t="shared" si="116"/>
        <v>0.25</v>
      </c>
      <c r="AP951" s="9">
        <f>($AL$3*AL951+$AM$3*AM951+$AN$3*AN951+$AO$3*AO951)+$K$3*VLOOKUP(K951,COND!$A$2:$C$7,2,FALSE)+$L$3*VLOOKUP(L951,COND!$A$2:$C$7,3,FALSE)</f>
        <v>-4.0504170612474493</v>
      </c>
      <c r="AQ951" s="28">
        <f t="shared" si="117"/>
        <v>-0.16283607969462124</v>
      </c>
      <c r="AR951" t="str">
        <f t="shared" si="118"/>
        <v>SS</v>
      </c>
      <c r="AS951">
        <v>800</v>
      </c>
      <c r="AT951">
        <v>947</v>
      </c>
      <c r="AV951" t="str">
        <f t="shared" si="119"/>
        <v>Unlikely</v>
      </c>
      <c r="AX951" t="str">
        <f>IF(VLOOKUP($B951,'Draft List'!$D$4:$AC$2598,AX$3,FALSE)&lt;&gt;0,VLOOKUP($B951,'Draft List'!$D$4:$AC$2598,AX$3,FALSE),"")</f>
        <v/>
      </c>
      <c r="AY951" t="str">
        <f>IF(VLOOKUP($B951,'Draft List'!$D$4:$AC$2598,AY$3,FALSE)&lt;&gt;0,VLOOKUP($B951,'Draft List'!$D$4:$AC$2598,AY$3,FALSE),"")</f>
        <v/>
      </c>
      <c r="AZ951" t="str">
        <f>IF(VLOOKUP($B951,'Draft List'!$D$4:$AC$2598,AZ$3,FALSE)&lt;&gt;0,VLOOKUP($B951,'Draft List'!$D$4:$AC$2598,AZ$3,FALSE),"")</f>
        <v/>
      </c>
      <c r="BA951" t="str">
        <f>IF(VLOOKUP($B951,'Draft List'!$D$4:$AC$2598,BA$3,FALSE)&lt;&gt;0,VLOOKUP($B951,'Draft List'!$D$4:$AC$2598,BA$3,FALSE),"")</f>
        <v/>
      </c>
    </row>
    <row r="952" spans="1:53" hidden="1" x14ac:dyDescent="0.25">
      <c r="A952" t="str">
        <f t="shared" si="112"/>
        <v>1BRamón Rodríguez23</v>
      </c>
      <c r="B952">
        <f>VLOOKUP($A952,draft_listing_batters_stats!$A$1:$B$1324,2,FALSE)</f>
        <v>13636</v>
      </c>
      <c r="C952" s="1" t="s">
        <v>94</v>
      </c>
      <c r="D952" s="1" t="s">
        <v>271</v>
      </c>
      <c r="E952" s="1" t="s">
        <v>225</v>
      </c>
      <c r="F952" s="1">
        <v>23</v>
      </c>
      <c r="G952" s="1" t="s">
        <v>58</v>
      </c>
      <c r="H952" s="1" t="s">
        <v>58</v>
      </c>
      <c r="I952" s="1" t="s">
        <v>54</v>
      </c>
      <c r="J952" s="24" t="s">
        <v>54</v>
      </c>
      <c r="K952" s="1" t="s">
        <v>46</v>
      </c>
      <c r="L952" s="24" t="s">
        <v>46</v>
      </c>
      <c r="M952" s="1">
        <v>2</v>
      </c>
      <c r="N952" s="1">
        <v>2</v>
      </c>
      <c r="O952" s="1">
        <v>1</v>
      </c>
      <c r="P952" s="1">
        <v>5</v>
      </c>
      <c r="Q952" s="24">
        <v>1</v>
      </c>
      <c r="R952" s="1">
        <v>2</v>
      </c>
      <c r="S952" s="1">
        <v>2</v>
      </c>
      <c r="T952" s="1">
        <v>1</v>
      </c>
      <c r="U952" s="1">
        <v>7</v>
      </c>
      <c r="V952" s="24">
        <v>1</v>
      </c>
      <c r="W952" s="1">
        <v>4</v>
      </c>
      <c r="X952" s="1">
        <v>1</v>
      </c>
      <c r="Y952" s="24">
        <v>1</v>
      </c>
      <c r="Z952" s="1" t="s">
        <v>48</v>
      </c>
      <c r="AA952" s="1">
        <v>2</v>
      </c>
      <c r="AB952" s="1" t="s">
        <v>48</v>
      </c>
      <c r="AC952" s="1" t="s">
        <v>48</v>
      </c>
      <c r="AD952" s="1" t="s">
        <v>48</v>
      </c>
      <c r="AE952" s="1" t="s">
        <v>48</v>
      </c>
      <c r="AF952" s="1" t="s">
        <v>48</v>
      </c>
      <c r="AG952" s="24" t="s">
        <v>48</v>
      </c>
      <c r="AH952" s="1">
        <v>1</v>
      </c>
      <c r="AI952" s="1">
        <v>1</v>
      </c>
      <c r="AJ952" s="24">
        <v>1</v>
      </c>
      <c r="AK952" s="36" t="s">
        <v>832</v>
      </c>
      <c r="AL952" s="9">
        <f t="shared" si="113"/>
        <v>-1.3518894339678698</v>
      </c>
      <c r="AM952" s="9">
        <f t="shared" si="114"/>
        <v>-1.1724703339487077</v>
      </c>
      <c r="AN952">
        <f t="shared" si="115"/>
        <v>0</v>
      </c>
      <c r="AO952" s="6">
        <f t="shared" si="116"/>
        <v>0</v>
      </c>
      <c r="AP952" s="9">
        <f>($AL$3*AL952+$AM$3*AM952+$AN$3*AN952+$AO$3*AO952)+$K$3*VLOOKUP(K952,COND!$A$2:$C$7,2,FALSE)+$L$3*VLOOKUP(L952,COND!$A$2:$C$7,3,FALSE)</f>
        <v>-4.2048329507812809</v>
      </c>
      <c r="AQ952" s="28">
        <f t="shared" si="117"/>
        <v>-0.18485214490778501</v>
      </c>
      <c r="AR952" t="str">
        <f t="shared" si="118"/>
        <v>1B</v>
      </c>
      <c r="AS952">
        <v>800</v>
      </c>
      <c r="AT952">
        <v>948</v>
      </c>
      <c r="AV952" t="str">
        <f t="shared" si="119"/>
        <v>Unlikely</v>
      </c>
      <c r="AX952" t="str">
        <f>IF(VLOOKUP($B952,'Draft List'!$D$4:$AC$2598,AX$3,FALSE)&lt;&gt;0,VLOOKUP($B952,'Draft List'!$D$4:$AC$2598,AX$3,FALSE),"")</f>
        <v/>
      </c>
      <c r="AY952" t="str">
        <f>IF(VLOOKUP($B952,'Draft List'!$D$4:$AC$2598,AY$3,FALSE)&lt;&gt;0,VLOOKUP($B952,'Draft List'!$D$4:$AC$2598,AY$3,FALSE),"")</f>
        <v/>
      </c>
      <c r="AZ952" t="str">
        <f>IF(VLOOKUP($B952,'Draft List'!$D$4:$AC$2598,AZ$3,FALSE)&lt;&gt;0,VLOOKUP($B952,'Draft List'!$D$4:$AC$2598,AZ$3,FALSE),"")</f>
        <v/>
      </c>
      <c r="BA952" t="str">
        <f>IF(VLOOKUP($B952,'Draft List'!$D$4:$AC$2598,BA$3,FALSE)&lt;&gt;0,VLOOKUP($B952,'Draft List'!$D$4:$AC$2598,BA$3,FALSE),"")</f>
        <v/>
      </c>
    </row>
    <row r="953" spans="1:53" hidden="1" x14ac:dyDescent="0.25">
      <c r="A953" t="str">
        <f t="shared" si="112"/>
        <v>SSSean Underwood23</v>
      </c>
      <c r="B953">
        <f>VLOOKUP($A953,draft_listing_batters_stats!$A$1:$B$1324,2,FALSE)</f>
        <v>15229</v>
      </c>
      <c r="C953" s="1" t="s">
        <v>79</v>
      </c>
      <c r="D953" s="1" t="s">
        <v>479</v>
      </c>
      <c r="E953" s="1" t="s">
        <v>693</v>
      </c>
      <c r="F953" s="1">
        <v>23</v>
      </c>
      <c r="G953" s="1" t="s">
        <v>44</v>
      </c>
      <c r="H953" s="1" t="s">
        <v>44</v>
      </c>
      <c r="I953" s="1" t="s">
        <v>54</v>
      </c>
      <c r="J953" s="24" t="s">
        <v>54</v>
      </c>
      <c r="K953" s="1" t="s">
        <v>47</v>
      </c>
      <c r="L953" s="24" t="s">
        <v>46</v>
      </c>
      <c r="M953" s="1">
        <v>2</v>
      </c>
      <c r="N953" s="1">
        <v>2</v>
      </c>
      <c r="O953" s="1">
        <v>2</v>
      </c>
      <c r="P953" s="1">
        <v>3</v>
      </c>
      <c r="Q953" s="24">
        <v>2</v>
      </c>
      <c r="R953" s="1">
        <v>2</v>
      </c>
      <c r="S953" s="1">
        <v>2</v>
      </c>
      <c r="T953" s="1">
        <v>3</v>
      </c>
      <c r="U953" s="1">
        <v>4</v>
      </c>
      <c r="V953" s="24">
        <v>3</v>
      </c>
      <c r="W953" s="1">
        <v>5</v>
      </c>
      <c r="X953" s="1">
        <v>5</v>
      </c>
      <c r="Y953" s="24">
        <v>1</v>
      </c>
      <c r="Z953" s="1" t="s">
        <v>48</v>
      </c>
      <c r="AA953" s="1" t="s">
        <v>48</v>
      </c>
      <c r="AB953" s="1">
        <v>4</v>
      </c>
      <c r="AC953" s="1">
        <v>1</v>
      </c>
      <c r="AD953" s="1">
        <v>4</v>
      </c>
      <c r="AE953" s="1" t="s">
        <v>48</v>
      </c>
      <c r="AF953" s="1" t="s">
        <v>48</v>
      </c>
      <c r="AG953" s="24">
        <v>2</v>
      </c>
      <c r="AH953" s="1">
        <v>4</v>
      </c>
      <c r="AI953" s="1">
        <v>4</v>
      </c>
      <c r="AJ953" s="24">
        <v>5</v>
      </c>
      <c r="AK953" s="36" t="s">
        <v>48</v>
      </c>
      <c r="AL953" s="9">
        <f t="shared" si="113"/>
        <v>-1.4082307001460468</v>
      </c>
      <c r="AM953" s="9">
        <f t="shared" si="114"/>
        <v>-1.1954433162954807</v>
      </c>
      <c r="AN953">
        <f t="shared" si="115"/>
        <v>0</v>
      </c>
      <c r="AO953" s="6">
        <f t="shared" si="116"/>
        <v>0</v>
      </c>
      <c r="AP953" s="9">
        <f>($AL$3*AL953+$AM$3*AM953+$AN$3*AN953+$AO$3*AO953)+$K$3*VLOOKUP(K953,COND!$A$2:$C$7,2,FALSE)+$L$3*VLOOKUP(L953,COND!$A$2:$C$7,3,FALSE)</f>
        <v>-4.5861428655603742</v>
      </c>
      <c r="AQ953" s="28">
        <f t="shared" si="117"/>
        <v>-0.23921794868319984</v>
      </c>
      <c r="AR953" t="str">
        <f t="shared" si="118"/>
        <v>2B</v>
      </c>
      <c r="AS953">
        <v>800</v>
      </c>
      <c r="AT953">
        <v>949</v>
      </c>
      <c r="AV953" t="str">
        <f t="shared" si="119"/>
        <v>Unlikely</v>
      </c>
      <c r="AX953" t="str">
        <f>IF(VLOOKUP($B953,'Draft List'!$D$4:$AC$2598,AX$3,FALSE)&lt;&gt;0,VLOOKUP($B953,'Draft List'!$D$4:$AC$2598,AX$3,FALSE),"")</f>
        <v/>
      </c>
      <c r="AY953" t="str">
        <f>IF(VLOOKUP($B953,'Draft List'!$D$4:$AC$2598,AY$3,FALSE)&lt;&gt;0,VLOOKUP($B953,'Draft List'!$D$4:$AC$2598,AY$3,FALSE),"")</f>
        <v/>
      </c>
      <c r="AZ953" t="str">
        <f>IF(VLOOKUP($B953,'Draft List'!$D$4:$AC$2598,AZ$3,FALSE)&lt;&gt;0,VLOOKUP($B953,'Draft List'!$D$4:$AC$2598,AZ$3,FALSE),"")</f>
        <v/>
      </c>
      <c r="BA953" t="str">
        <f>IF(VLOOKUP($B953,'Draft List'!$D$4:$AC$2598,BA$3,FALSE)&lt;&gt;0,VLOOKUP($B953,'Draft List'!$D$4:$AC$2598,BA$3,FALSE),"")</f>
        <v/>
      </c>
    </row>
    <row r="954" spans="1:53" hidden="1" x14ac:dyDescent="0.25">
      <c r="A954" t="str">
        <f t="shared" si="112"/>
        <v>C-Nobuhito Ageda23</v>
      </c>
      <c r="B954">
        <f>VLOOKUP($A954,draft_listing_batters_stats!$A$1:$B$1324,2,FALSE)</f>
        <v>13570</v>
      </c>
      <c r="C954" s="1" t="s">
        <v>93</v>
      </c>
      <c r="D954" s="1" t="s">
        <v>1001</v>
      </c>
      <c r="E954" s="1" t="s">
        <v>808</v>
      </c>
      <c r="F954" s="1">
        <v>23</v>
      </c>
      <c r="G954" s="1" t="s">
        <v>68</v>
      </c>
      <c r="H954" s="1" t="s">
        <v>44</v>
      </c>
      <c r="I954" s="1" t="s">
        <v>54</v>
      </c>
      <c r="J954" s="24" t="s">
        <v>54</v>
      </c>
      <c r="K954" s="1" t="s">
        <v>47</v>
      </c>
      <c r="L954" s="24" t="s">
        <v>47</v>
      </c>
      <c r="M954" s="1">
        <v>1</v>
      </c>
      <c r="N954" s="1">
        <v>3</v>
      </c>
      <c r="O954" s="1">
        <v>2</v>
      </c>
      <c r="P954" s="1">
        <v>5</v>
      </c>
      <c r="Q954" s="24">
        <v>1</v>
      </c>
      <c r="R954" s="1">
        <v>1</v>
      </c>
      <c r="S954" s="1">
        <v>3</v>
      </c>
      <c r="T954" s="1">
        <v>3</v>
      </c>
      <c r="U954" s="1">
        <v>7</v>
      </c>
      <c r="V954" s="24">
        <v>1</v>
      </c>
      <c r="W954" s="1">
        <v>4</v>
      </c>
      <c r="X954" s="1">
        <v>3</v>
      </c>
      <c r="Y954" s="24">
        <v>6</v>
      </c>
      <c r="Z954" s="1">
        <v>2</v>
      </c>
      <c r="AA954" s="1" t="s">
        <v>48</v>
      </c>
      <c r="AB954" s="1" t="s">
        <v>48</v>
      </c>
      <c r="AC954" s="1" t="s">
        <v>48</v>
      </c>
      <c r="AD954" s="1" t="s">
        <v>48</v>
      </c>
      <c r="AE954" s="1" t="s">
        <v>48</v>
      </c>
      <c r="AF954" s="1" t="s">
        <v>48</v>
      </c>
      <c r="AG954" s="24" t="s">
        <v>48</v>
      </c>
      <c r="AH954" s="1">
        <v>1</v>
      </c>
      <c r="AI954" s="1">
        <v>1</v>
      </c>
      <c r="AJ954" s="24">
        <v>1</v>
      </c>
      <c r="AK954" s="36" t="s">
        <v>50</v>
      </c>
      <c r="AL954" s="9">
        <f t="shared" si="113"/>
        <v>-1.5403238965279393</v>
      </c>
      <c r="AM954" s="9">
        <f t="shared" si="114"/>
        <v>-1.2778433024848757</v>
      </c>
      <c r="AN954">
        <f t="shared" si="115"/>
        <v>0</v>
      </c>
      <c r="AO954" s="6">
        <f t="shared" si="116"/>
        <v>1</v>
      </c>
      <c r="AP954" s="9">
        <f>($AL$3*AL954+$AM$3*AM954+$AN$3*AN954+$AO$3*AO954)+$K$3*VLOOKUP(K954,COND!$A$2:$C$7,2,FALSE)+$L$3*VLOOKUP(L954,COND!$A$2:$C$7,3,FALSE)</f>
        <v>-4.6881520194713016</v>
      </c>
      <c r="AQ954" s="28">
        <f t="shared" si="117"/>
        <v>-0.25376204898027832</v>
      </c>
      <c r="AR954" t="str">
        <f t="shared" si="118"/>
        <v>C</v>
      </c>
      <c r="AS954">
        <v>800</v>
      </c>
      <c r="AT954">
        <v>950</v>
      </c>
      <c r="AV954" t="str">
        <f t="shared" si="119"/>
        <v>Unlikely</v>
      </c>
      <c r="AX954" t="str">
        <f>IF(VLOOKUP($B954,'Draft List'!$D$4:$AC$2598,AX$3,FALSE)&lt;&gt;0,VLOOKUP($B954,'Draft List'!$D$4:$AC$2598,AX$3,FALSE),"")</f>
        <v/>
      </c>
      <c r="AY954" t="str">
        <f>IF(VLOOKUP($B954,'Draft List'!$D$4:$AC$2598,AY$3,FALSE)&lt;&gt;0,VLOOKUP($B954,'Draft List'!$D$4:$AC$2598,AY$3,FALSE),"")</f>
        <v/>
      </c>
      <c r="AZ954" t="str">
        <f>IF(VLOOKUP($B954,'Draft List'!$D$4:$AC$2598,AZ$3,FALSE)&lt;&gt;0,VLOOKUP($B954,'Draft List'!$D$4:$AC$2598,AZ$3,FALSE),"")</f>
        <v/>
      </c>
      <c r="BA954" t="str">
        <f>IF(VLOOKUP($B954,'Draft List'!$D$4:$AC$2598,BA$3,FALSE)&lt;&gt;0,VLOOKUP($B954,'Draft List'!$D$4:$AC$2598,BA$3,FALSE),"")</f>
        <v/>
      </c>
    </row>
    <row r="955" spans="1:53" hidden="1" x14ac:dyDescent="0.25">
      <c r="A955" t="str">
        <f t="shared" si="112"/>
        <v>1BCallum MacLeish23</v>
      </c>
      <c r="B955">
        <f>VLOOKUP($A955,draft_listing_batters_stats!$A$1:$B$1324,2,FALSE)</f>
        <v>13665</v>
      </c>
      <c r="C955" s="1" t="s">
        <v>94</v>
      </c>
      <c r="D955" s="1" t="s">
        <v>782</v>
      </c>
      <c r="E955" s="1" t="s">
        <v>1391</v>
      </c>
      <c r="F955" s="1">
        <v>23</v>
      </c>
      <c r="G955" s="1" t="s">
        <v>44</v>
      </c>
      <c r="H955" s="1" t="s">
        <v>44</v>
      </c>
      <c r="I955" s="1" t="s">
        <v>54</v>
      </c>
      <c r="J955" s="24" t="s">
        <v>54</v>
      </c>
      <c r="K955" s="1" t="s">
        <v>47</v>
      </c>
      <c r="L955" s="24" t="s">
        <v>51</v>
      </c>
      <c r="M955" s="1">
        <v>2</v>
      </c>
      <c r="N955" s="1">
        <v>2</v>
      </c>
      <c r="O955" s="1">
        <v>1</v>
      </c>
      <c r="P955" s="1">
        <v>5</v>
      </c>
      <c r="Q955" s="24">
        <v>2</v>
      </c>
      <c r="R955" s="1">
        <v>2</v>
      </c>
      <c r="S955" s="1">
        <v>2</v>
      </c>
      <c r="T955" s="1">
        <v>1</v>
      </c>
      <c r="U955" s="1">
        <v>6</v>
      </c>
      <c r="V955" s="24">
        <v>2</v>
      </c>
      <c r="W955" s="1">
        <v>6</v>
      </c>
      <c r="X955" s="1">
        <v>1</v>
      </c>
      <c r="Y955" s="24">
        <v>1</v>
      </c>
      <c r="Z955" s="1" t="s">
        <v>48</v>
      </c>
      <c r="AA955" s="1" t="s">
        <v>48</v>
      </c>
      <c r="AB955" s="1" t="s">
        <v>48</v>
      </c>
      <c r="AC955" s="1" t="s">
        <v>48</v>
      </c>
      <c r="AD955" s="1" t="s">
        <v>48</v>
      </c>
      <c r="AE955" s="1" t="s">
        <v>48</v>
      </c>
      <c r="AF955" s="1" t="s">
        <v>48</v>
      </c>
      <c r="AG955" s="24" t="s">
        <v>48</v>
      </c>
      <c r="AH955" s="1">
        <v>1</v>
      </c>
      <c r="AI955" s="1">
        <v>1</v>
      </c>
      <c r="AJ955" s="24">
        <v>1</v>
      </c>
      <c r="AK955" s="36" t="s">
        <v>918</v>
      </c>
      <c r="AL955" s="9">
        <f t="shared" si="113"/>
        <v>-1.3118730941507863</v>
      </c>
      <c r="AM955" s="9">
        <f t="shared" si="114"/>
        <v>-1.2221635441412053</v>
      </c>
      <c r="AN955">
        <f t="shared" si="115"/>
        <v>0</v>
      </c>
      <c r="AO955" s="6">
        <f t="shared" si="116"/>
        <v>0</v>
      </c>
      <c r="AP955" s="9">
        <f>($AL$3*AL955+$AM$3*AM955+$AN$3*AN955+$AO$3*AO955)+$K$3*VLOOKUP(K955,COND!$A$2:$C$7,2,FALSE)+$L$3*VLOOKUP(L955,COND!$A$2:$C$7,3,FALSE)</f>
        <v>-4.7971498391095437</v>
      </c>
      <c r="AQ955" s="28">
        <f t="shared" si="117"/>
        <v>-0.26930256823961551</v>
      </c>
      <c r="AR955" t="str">
        <f t="shared" si="118"/>
        <v>DH</v>
      </c>
      <c r="AS955">
        <v>800</v>
      </c>
      <c r="AT955">
        <v>951</v>
      </c>
      <c r="AV955" t="str">
        <f t="shared" si="119"/>
        <v>Unlikely</v>
      </c>
      <c r="AX955" t="str">
        <f>IF(VLOOKUP($B955,'Draft List'!$D$4:$AC$2598,AX$3,FALSE)&lt;&gt;0,VLOOKUP($B955,'Draft List'!$D$4:$AC$2598,AX$3,FALSE),"")</f>
        <v/>
      </c>
      <c r="AY955" t="str">
        <f>IF(VLOOKUP($B955,'Draft List'!$D$4:$AC$2598,AY$3,FALSE)&lt;&gt;0,VLOOKUP($B955,'Draft List'!$D$4:$AC$2598,AY$3,FALSE),"")</f>
        <v/>
      </c>
      <c r="AZ955" t="str">
        <f>IF(VLOOKUP($B955,'Draft List'!$D$4:$AC$2598,AZ$3,FALSE)&lt;&gt;0,VLOOKUP($B955,'Draft List'!$D$4:$AC$2598,AZ$3,FALSE),"")</f>
        <v/>
      </c>
      <c r="BA955" t="str">
        <f>IF(VLOOKUP($B955,'Draft List'!$D$4:$AC$2598,BA$3,FALSE)&lt;&gt;0,VLOOKUP($B955,'Draft List'!$D$4:$AC$2598,BA$3,FALSE),"")</f>
        <v/>
      </c>
    </row>
    <row r="956" spans="1:53" hidden="1" x14ac:dyDescent="0.25">
      <c r="A956" t="str">
        <f t="shared" si="112"/>
        <v>C-Randolph Inman23</v>
      </c>
      <c r="B956">
        <f>VLOOKUP($A956,draft_listing_batters_stats!$A$1:$B$1324,2,FALSE)</f>
        <v>10394</v>
      </c>
      <c r="C956" s="1" t="s">
        <v>93</v>
      </c>
      <c r="D956" s="1" t="s">
        <v>1268</v>
      </c>
      <c r="E956" s="1" t="s">
        <v>1269</v>
      </c>
      <c r="F956" s="1">
        <v>23</v>
      </c>
      <c r="G956" s="1" t="s">
        <v>68</v>
      </c>
      <c r="H956" s="1" t="s">
        <v>44</v>
      </c>
      <c r="I956" s="1" t="s">
        <v>54</v>
      </c>
      <c r="J956" s="24" t="s">
        <v>54</v>
      </c>
      <c r="K956" s="1" t="s">
        <v>47</v>
      </c>
      <c r="L956" s="24" t="s">
        <v>46</v>
      </c>
      <c r="M956" s="1">
        <v>1</v>
      </c>
      <c r="N956" s="1">
        <v>3</v>
      </c>
      <c r="O956" s="1">
        <v>2</v>
      </c>
      <c r="P956" s="1">
        <v>2</v>
      </c>
      <c r="Q956" s="24">
        <v>2</v>
      </c>
      <c r="R956" s="1">
        <v>2</v>
      </c>
      <c r="S956" s="1">
        <v>3</v>
      </c>
      <c r="T956" s="1">
        <v>2</v>
      </c>
      <c r="U956" s="1">
        <v>3</v>
      </c>
      <c r="V956" s="24">
        <v>3</v>
      </c>
      <c r="W956" s="1">
        <v>1</v>
      </c>
      <c r="X956" s="1">
        <v>1</v>
      </c>
      <c r="Y956" s="24">
        <v>8</v>
      </c>
      <c r="Z956" s="1">
        <v>2</v>
      </c>
      <c r="AA956" s="1" t="s">
        <v>48</v>
      </c>
      <c r="AB956" s="1" t="s">
        <v>48</v>
      </c>
      <c r="AC956" s="1" t="s">
        <v>48</v>
      </c>
      <c r="AD956" s="1" t="s">
        <v>48</v>
      </c>
      <c r="AE956" s="1" t="s">
        <v>48</v>
      </c>
      <c r="AF956" s="1" t="s">
        <v>48</v>
      </c>
      <c r="AG956" s="24" t="s">
        <v>48</v>
      </c>
      <c r="AH956" s="1">
        <v>1</v>
      </c>
      <c r="AI956" s="1">
        <v>1</v>
      </c>
      <c r="AJ956" s="24">
        <v>1</v>
      </c>
      <c r="AK956" s="36" t="s">
        <v>50</v>
      </c>
      <c r="AL956" s="9">
        <f t="shared" si="113"/>
        <v>-1.7694362067395988</v>
      </c>
      <c r="AM956" s="9">
        <f t="shared" si="114"/>
        <v>-1.31715448071026</v>
      </c>
      <c r="AN956">
        <f t="shared" si="115"/>
        <v>0</v>
      </c>
      <c r="AO956" s="6">
        <f t="shared" si="116"/>
        <v>1.25</v>
      </c>
      <c r="AP956" s="9">
        <f>($AL$3*AL956+$AM$3*AM956+$AN$3*AN956+$AO$3*AO956)+$K$3*VLOOKUP(K956,COND!$A$2:$C$7,2,FALSE)+$L$3*VLOOKUP(L956,COND!$A$2:$C$7,3,FALSE)</f>
        <v>-4.8327973891970792</v>
      </c>
      <c r="AQ956" s="28">
        <f t="shared" si="117"/>
        <v>-0.27438506842651988</v>
      </c>
      <c r="AR956" t="str">
        <f t="shared" si="118"/>
        <v>C</v>
      </c>
      <c r="AS956">
        <v>800</v>
      </c>
      <c r="AT956">
        <v>952</v>
      </c>
      <c r="AV956" t="str">
        <f t="shared" si="119"/>
        <v>Unlikely</v>
      </c>
      <c r="AX956" t="str">
        <f>IF(VLOOKUP($B956,'Draft List'!$D$4:$AC$2598,AX$3,FALSE)&lt;&gt;0,VLOOKUP($B956,'Draft List'!$D$4:$AC$2598,AX$3,FALSE),"")</f>
        <v/>
      </c>
      <c r="AY956" t="str">
        <f>IF(VLOOKUP($B956,'Draft List'!$D$4:$AC$2598,AY$3,FALSE)&lt;&gt;0,VLOOKUP($B956,'Draft List'!$D$4:$AC$2598,AY$3,FALSE),"")</f>
        <v/>
      </c>
      <c r="AZ956" t="str">
        <f>IF(VLOOKUP($B956,'Draft List'!$D$4:$AC$2598,AZ$3,FALSE)&lt;&gt;0,VLOOKUP($B956,'Draft List'!$D$4:$AC$2598,AZ$3,FALSE),"")</f>
        <v/>
      </c>
      <c r="BA956" t="str">
        <f>IF(VLOOKUP($B956,'Draft List'!$D$4:$AC$2598,BA$3,FALSE)&lt;&gt;0,VLOOKUP($B956,'Draft List'!$D$4:$AC$2598,BA$3,FALSE),"")</f>
        <v/>
      </c>
    </row>
    <row r="957" spans="1:53" hidden="1" x14ac:dyDescent="0.25">
      <c r="A957" t="str">
        <f t="shared" si="112"/>
        <v>1BRoy Hoekstra23</v>
      </c>
      <c r="B957">
        <f>VLOOKUP($A957,draft_listing_batters_stats!$A$1:$B$1324,2,FALSE)</f>
        <v>9776</v>
      </c>
      <c r="C957" s="1" t="s">
        <v>94</v>
      </c>
      <c r="D957" s="1" t="s">
        <v>374</v>
      </c>
      <c r="E957" s="1" t="s">
        <v>1245</v>
      </c>
      <c r="F957" s="1">
        <v>23</v>
      </c>
      <c r="G957" s="1" t="s">
        <v>44</v>
      </c>
      <c r="H957" s="1" t="s">
        <v>44</v>
      </c>
      <c r="I957" s="1" t="s">
        <v>54</v>
      </c>
      <c r="J957" s="24" t="s">
        <v>54</v>
      </c>
      <c r="K957" s="1" t="s">
        <v>46</v>
      </c>
      <c r="L957" s="24" t="s">
        <v>46</v>
      </c>
      <c r="M957" s="1">
        <v>2</v>
      </c>
      <c r="N957" s="1">
        <v>2</v>
      </c>
      <c r="O957" s="1">
        <v>2</v>
      </c>
      <c r="P957" s="1">
        <v>4</v>
      </c>
      <c r="Q957" s="24">
        <v>2</v>
      </c>
      <c r="R957" s="1">
        <v>2</v>
      </c>
      <c r="S957" s="1">
        <v>2</v>
      </c>
      <c r="T957" s="1">
        <v>2</v>
      </c>
      <c r="U957" s="1">
        <v>5</v>
      </c>
      <c r="V957" s="24">
        <v>2</v>
      </c>
      <c r="W957" s="1">
        <v>3</v>
      </c>
      <c r="X957" s="1">
        <v>3</v>
      </c>
      <c r="Y957" s="24">
        <v>4</v>
      </c>
      <c r="Z957" s="1">
        <v>1</v>
      </c>
      <c r="AA957" s="1">
        <v>5</v>
      </c>
      <c r="AB957" s="1" t="s">
        <v>48</v>
      </c>
      <c r="AC957" s="1" t="s">
        <v>48</v>
      </c>
      <c r="AD957" s="1" t="s">
        <v>48</v>
      </c>
      <c r="AE957" s="1" t="s">
        <v>48</v>
      </c>
      <c r="AF957" s="1" t="s">
        <v>48</v>
      </c>
      <c r="AG957" s="24" t="s">
        <v>48</v>
      </c>
      <c r="AH957" s="1">
        <v>1</v>
      </c>
      <c r="AI957" s="1">
        <v>2</v>
      </c>
      <c r="AJ957" s="24">
        <v>1</v>
      </c>
      <c r="AK957" s="36" t="s">
        <v>48</v>
      </c>
      <c r="AL957" s="9">
        <f t="shared" si="113"/>
        <v>-1.3185211501364655</v>
      </c>
      <c r="AM957" s="9">
        <f t="shared" si="114"/>
        <v>-1.2288116001268847</v>
      </c>
      <c r="AN957">
        <f t="shared" si="115"/>
        <v>0</v>
      </c>
      <c r="AO957" s="6">
        <f t="shared" si="116"/>
        <v>0</v>
      </c>
      <c r="AP957" s="9">
        <f>($AL$3*AL957+$AM$3*AM957+$AN$3*AN957+$AO$3*AO957)+$K$3*VLOOKUP(K957,COND!$A$2:$C$7,2,FALSE)+$L$3*VLOOKUP(L957,COND!$A$2:$C$7,3,FALSE)</f>
        <v>-4.8775913165362645</v>
      </c>
      <c r="AQ957" s="28">
        <f t="shared" si="117"/>
        <v>-0.28077162636709474</v>
      </c>
      <c r="AR957" t="str">
        <f t="shared" si="118"/>
        <v>C</v>
      </c>
      <c r="AS957">
        <v>800</v>
      </c>
      <c r="AT957">
        <v>953</v>
      </c>
      <c r="AV957" t="str">
        <f t="shared" si="119"/>
        <v>Unlikely</v>
      </c>
      <c r="AX957" t="str">
        <f>IF(VLOOKUP($B957,'Draft List'!$D$4:$AC$2598,AX$3,FALSE)&lt;&gt;0,VLOOKUP($B957,'Draft List'!$D$4:$AC$2598,AX$3,FALSE),"")</f>
        <v/>
      </c>
      <c r="AY957" t="str">
        <f>IF(VLOOKUP($B957,'Draft List'!$D$4:$AC$2598,AY$3,FALSE)&lt;&gt;0,VLOOKUP($B957,'Draft List'!$D$4:$AC$2598,AY$3,FALSE),"")</f>
        <v/>
      </c>
      <c r="AZ957" t="str">
        <f>IF(VLOOKUP($B957,'Draft List'!$D$4:$AC$2598,AZ$3,FALSE)&lt;&gt;0,VLOOKUP($B957,'Draft List'!$D$4:$AC$2598,AZ$3,FALSE),"")</f>
        <v/>
      </c>
      <c r="BA957" t="str">
        <f>IF(VLOOKUP($B957,'Draft List'!$D$4:$AC$2598,BA$3,FALSE)&lt;&gt;0,VLOOKUP($B957,'Draft List'!$D$4:$AC$2598,BA$3,FALSE),"")</f>
        <v/>
      </c>
    </row>
    <row r="958" spans="1:53" hidden="1" x14ac:dyDescent="0.25">
      <c r="A958" t="str">
        <f t="shared" si="112"/>
        <v>LFOscar Tebbutt23</v>
      </c>
      <c r="B958">
        <f>VLOOKUP($A958,draft_listing_batters_stats!$A$1:$B$1324,2,FALSE)</f>
        <v>13594</v>
      </c>
      <c r="C958" s="1" t="s">
        <v>55</v>
      </c>
      <c r="D958" s="1" t="s">
        <v>675</v>
      </c>
      <c r="E958" s="1" t="s">
        <v>1688</v>
      </c>
      <c r="F958" s="1">
        <v>23</v>
      </c>
      <c r="G958" s="1" t="s">
        <v>44</v>
      </c>
      <c r="H958" s="1" t="s">
        <v>58</v>
      </c>
      <c r="I958" s="1" t="s">
        <v>54</v>
      </c>
      <c r="J958" s="24" t="s">
        <v>54</v>
      </c>
      <c r="K958" s="1" t="s">
        <v>51</v>
      </c>
      <c r="L958" s="24" t="s">
        <v>47</v>
      </c>
      <c r="M958" s="1">
        <v>2</v>
      </c>
      <c r="N958" s="1">
        <v>2</v>
      </c>
      <c r="O958" s="1">
        <v>1</v>
      </c>
      <c r="P958" s="1">
        <v>4</v>
      </c>
      <c r="Q958" s="24">
        <v>1</v>
      </c>
      <c r="R958" s="1">
        <v>2</v>
      </c>
      <c r="S958" s="1">
        <v>2</v>
      </c>
      <c r="T958" s="1">
        <v>1</v>
      </c>
      <c r="U958" s="1">
        <v>5</v>
      </c>
      <c r="V958" s="24">
        <v>3</v>
      </c>
      <c r="W958" s="1">
        <v>6</v>
      </c>
      <c r="X958" s="1">
        <v>9</v>
      </c>
      <c r="Y958" s="24">
        <v>1</v>
      </c>
      <c r="Z958" s="1" t="s">
        <v>48</v>
      </c>
      <c r="AA958" s="1" t="s">
        <v>48</v>
      </c>
      <c r="AB958" s="1" t="s">
        <v>48</v>
      </c>
      <c r="AC958" s="1" t="s">
        <v>48</v>
      </c>
      <c r="AD958" s="1" t="s">
        <v>48</v>
      </c>
      <c r="AE958" s="1">
        <v>5</v>
      </c>
      <c r="AF958" s="1" t="s">
        <v>48</v>
      </c>
      <c r="AG958" s="24" t="s">
        <v>48</v>
      </c>
      <c r="AH958" s="1">
        <v>4</v>
      </c>
      <c r="AI958" s="1">
        <v>7</v>
      </c>
      <c r="AJ958" s="24">
        <v>9</v>
      </c>
      <c r="AK958" s="36" t="s">
        <v>50</v>
      </c>
      <c r="AL958" s="9">
        <f t="shared" si="113"/>
        <v>-1.441598983977451</v>
      </c>
      <c r="AM958" s="9">
        <f t="shared" si="114"/>
        <v>-1.2718567543337029</v>
      </c>
      <c r="AN958">
        <f t="shared" si="115"/>
        <v>2</v>
      </c>
      <c r="AO958" s="6">
        <f t="shared" si="116"/>
        <v>0</v>
      </c>
      <c r="AP958" s="9">
        <f>($AL$3*AL958+$AM$3*AM958+$AN$3*AN958+$AO$3*AO958)+$K$3*VLOOKUP(K958,COND!$A$2:$C$7,2,FALSE)+$L$3*VLOOKUP(L958,COND!$A$2:$C$7,3,FALSE)</f>
        <v>-5.0731076170688478</v>
      </c>
      <c r="AQ958" s="28">
        <f t="shared" si="117"/>
        <v>-0.30864764117202698</v>
      </c>
      <c r="AR958" t="str">
        <f t="shared" si="118"/>
        <v>LF</v>
      </c>
      <c r="AS958">
        <v>800</v>
      </c>
      <c r="AT958">
        <v>954</v>
      </c>
      <c r="AV958" t="str">
        <f t="shared" si="119"/>
        <v>Unlikely</v>
      </c>
      <c r="AX958" t="str">
        <f>IF(VLOOKUP($B958,'Draft List'!$D$4:$AC$2598,AX$3,FALSE)&lt;&gt;0,VLOOKUP($B958,'Draft List'!$D$4:$AC$2598,AX$3,FALSE),"")</f>
        <v/>
      </c>
      <c r="AY958" t="str">
        <f>IF(VLOOKUP($B958,'Draft List'!$D$4:$AC$2598,AY$3,FALSE)&lt;&gt;0,VLOOKUP($B958,'Draft List'!$D$4:$AC$2598,AY$3,FALSE),"")</f>
        <v/>
      </c>
      <c r="AZ958" t="str">
        <f>IF(VLOOKUP($B958,'Draft List'!$D$4:$AC$2598,AZ$3,FALSE)&lt;&gt;0,VLOOKUP($B958,'Draft List'!$D$4:$AC$2598,AZ$3,FALSE),"")</f>
        <v/>
      </c>
      <c r="BA958" t="str">
        <f>IF(VLOOKUP($B958,'Draft List'!$D$4:$AC$2598,BA$3,FALSE)&lt;&gt;0,VLOOKUP($B958,'Draft List'!$D$4:$AC$2598,BA$3,FALSE),"")</f>
        <v/>
      </c>
    </row>
    <row r="959" spans="1:53" hidden="1" x14ac:dyDescent="0.25">
      <c r="A959" t="str">
        <f t="shared" si="112"/>
        <v>2BEarl Myers23</v>
      </c>
      <c r="B959">
        <f>VLOOKUP($A959,draft_listing_batters_stats!$A$1:$B$1324,2,FALSE)</f>
        <v>10186</v>
      </c>
      <c r="C959" s="1" t="s">
        <v>78</v>
      </c>
      <c r="D959" s="1" t="s">
        <v>438</v>
      </c>
      <c r="E959" s="1" t="s">
        <v>546</v>
      </c>
      <c r="F959" s="1">
        <v>23</v>
      </c>
      <c r="G959" s="1" t="s">
        <v>44</v>
      </c>
      <c r="H959" s="1" t="s">
        <v>44</v>
      </c>
      <c r="I959" s="1" t="s">
        <v>54</v>
      </c>
      <c r="J959" s="24" t="s">
        <v>54</v>
      </c>
      <c r="K959" s="1" t="s">
        <v>47</v>
      </c>
      <c r="L959" s="24" t="s">
        <v>46</v>
      </c>
      <c r="M959" s="1">
        <v>2</v>
      </c>
      <c r="N959" s="1">
        <v>3</v>
      </c>
      <c r="O959" s="1">
        <v>1</v>
      </c>
      <c r="P959" s="1">
        <v>2</v>
      </c>
      <c r="Q959" s="24">
        <v>3</v>
      </c>
      <c r="R959" s="1">
        <v>2</v>
      </c>
      <c r="S959" s="1">
        <v>4</v>
      </c>
      <c r="T959" s="1">
        <v>1</v>
      </c>
      <c r="U959" s="1">
        <v>3</v>
      </c>
      <c r="V959" s="24">
        <v>5</v>
      </c>
      <c r="W959" s="1">
        <v>7</v>
      </c>
      <c r="X959" s="1">
        <v>6</v>
      </c>
      <c r="Y959" s="24">
        <v>1</v>
      </c>
      <c r="Z959" s="1" t="s">
        <v>48</v>
      </c>
      <c r="AA959" s="1" t="s">
        <v>48</v>
      </c>
      <c r="AB959" s="1">
        <v>2</v>
      </c>
      <c r="AC959" s="1" t="s">
        <v>48</v>
      </c>
      <c r="AD959" s="1">
        <v>2</v>
      </c>
      <c r="AE959" s="1" t="s">
        <v>48</v>
      </c>
      <c r="AF959" s="1" t="s">
        <v>48</v>
      </c>
      <c r="AG959" s="24">
        <v>2</v>
      </c>
      <c r="AH959" s="1">
        <v>8</v>
      </c>
      <c r="AI959" s="1">
        <v>2</v>
      </c>
      <c r="AJ959" s="24">
        <v>1</v>
      </c>
      <c r="AK959" s="36" t="s">
        <v>48</v>
      </c>
      <c r="AL959" s="9">
        <f t="shared" si="113"/>
        <v>-1.4899255247437426</v>
      </c>
      <c r="AM959" s="9">
        <f t="shared" si="114"/>
        <v>-1.2691234154812909</v>
      </c>
      <c r="AN959">
        <f t="shared" si="115"/>
        <v>1</v>
      </c>
      <c r="AO959" s="6">
        <f t="shared" si="116"/>
        <v>0</v>
      </c>
      <c r="AP959" s="9">
        <f>($AL$3*AL959+$AM$3*AM959+$AN$3*AN959+$AO$3*AO959)+$K$3*VLOOKUP(K959,COND!$A$2:$C$7,2,FALSE)+$L$3*VLOOKUP(L959,COND!$A$2:$C$7,3,FALSE)</f>
        <v>-5.3118068715831992</v>
      </c>
      <c r="AQ959" s="28">
        <f t="shared" si="117"/>
        <v>-0.34268052709838204</v>
      </c>
      <c r="AR959" t="str">
        <f t="shared" si="118"/>
        <v>2B</v>
      </c>
      <c r="AS959">
        <v>800</v>
      </c>
      <c r="AT959">
        <v>955</v>
      </c>
      <c r="AV959" t="str">
        <f t="shared" si="119"/>
        <v>Unlikely</v>
      </c>
      <c r="AX959" t="str">
        <f>IF(VLOOKUP($B959,'Draft List'!$D$4:$AC$2598,AX$3,FALSE)&lt;&gt;0,VLOOKUP($B959,'Draft List'!$D$4:$AC$2598,AX$3,FALSE),"")</f>
        <v/>
      </c>
      <c r="AY959" t="str">
        <f>IF(VLOOKUP($B959,'Draft List'!$D$4:$AC$2598,AY$3,FALSE)&lt;&gt;0,VLOOKUP($B959,'Draft List'!$D$4:$AC$2598,AY$3,FALSE),"")</f>
        <v/>
      </c>
      <c r="AZ959" t="str">
        <f>IF(VLOOKUP($B959,'Draft List'!$D$4:$AC$2598,AZ$3,FALSE)&lt;&gt;0,VLOOKUP($B959,'Draft List'!$D$4:$AC$2598,AZ$3,FALSE),"")</f>
        <v/>
      </c>
      <c r="BA959" t="str">
        <f>IF(VLOOKUP($B959,'Draft List'!$D$4:$AC$2598,BA$3,FALSE)&lt;&gt;0,VLOOKUP($B959,'Draft List'!$D$4:$AC$2598,BA$3,FALSE),"")</f>
        <v/>
      </c>
    </row>
    <row r="960" spans="1:53" hidden="1" x14ac:dyDescent="0.25">
      <c r="A960" t="str">
        <f t="shared" si="112"/>
        <v>1BJosé Casillas23</v>
      </c>
      <c r="B960">
        <f>VLOOKUP($A960,draft_listing_batters_stats!$A$1:$B$1324,2,FALSE)</f>
        <v>13626</v>
      </c>
      <c r="C960" s="1" t="s">
        <v>94</v>
      </c>
      <c r="D960" s="1" t="s">
        <v>150</v>
      </c>
      <c r="E960" s="1" t="s">
        <v>1084</v>
      </c>
      <c r="F960" s="1">
        <v>23</v>
      </c>
      <c r="G960" s="1" t="s">
        <v>44</v>
      </c>
      <c r="H960" s="1" t="s">
        <v>44</v>
      </c>
      <c r="I960" s="1" t="s">
        <v>54</v>
      </c>
      <c r="J960" s="24" t="s">
        <v>54</v>
      </c>
      <c r="K960" s="1" t="s">
        <v>47</v>
      </c>
      <c r="L960" s="24" t="s">
        <v>46</v>
      </c>
      <c r="M960" s="1">
        <v>2</v>
      </c>
      <c r="N960" s="1">
        <v>2</v>
      </c>
      <c r="O960" s="1">
        <v>1</v>
      </c>
      <c r="P960" s="1">
        <v>5</v>
      </c>
      <c r="Q960" s="24">
        <v>1</v>
      </c>
      <c r="R960" s="1">
        <v>2</v>
      </c>
      <c r="S960" s="1">
        <v>2</v>
      </c>
      <c r="T960" s="1">
        <v>1</v>
      </c>
      <c r="U960" s="1">
        <v>6</v>
      </c>
      <c r="V960" s="24">
        <v>1</v>
      </c>
      <c r="W960" s="1">
        <v>7</v>
      </c>
      <c r="X960" s="1">
        <v>1</v>
      </c>
      <c r="Y960" s="24">
        <v>1</v>
      </c>
      <c r="Z960" s="1" t="s">
        <v>48</v>
      </c>
      <c r="AA960" s="1" t="s">
        <v>48</v>
      </c>
      <c r="AB960" s="1" t="s">
        <v>48</v>
      </c>
      <c r="AC960" s="1" t="s">
        <v>48</v>
      </c>
      <c r="AD960" s="1" t="s">
        <v>48</v>
      </c>
      <c r="AE960" s="1" t="s">
        <v>48</v>
      </c>
      <c r="AF960" s="1" t="s">
        <v>48</v>
      </c>
      <c r="AG960" s="24" t="s">
        <v>48</v>
      </c>
      <c r="AH960" s="1">
        <v>1</v>
      </c>
      <c r="AI960" s="1">
        <v>3</v>
      </c>
      <c r="AJ960" s="24">
        <v>1</v>
      </c>
      <c r="AK960" s="36" t="s">
        <v>832</v>
      </c>
      <c r="AL960" s="9">
        <f t="shared" si="113"/>
        <v>-1.3518894339678698</v>
      </c>
      <c r="AM960" s="9">
        <f t="shared" si="114"/>
        <v>-1.2621798839582887</v>
      </c>
      <c r="AN960">
        <f t="shared" si="115"/>
        <v>0</v>
      </c>
      <c r="AO960" s="6">
        <f t="shared" si="116"/>
        <v>0</v>
      </c>
      <c r="AP960" s="9">
        <f>($AL$3*AL960+$AM$3*AM960+$AN$3*AN960+$AO$3*AO960)+$K$3*VLOOKUP(K960,COND!$A$2:$C$7,2,FALSE)+$L$3*VLOOKUP(L960,COND!$A$2:$C$7,3,FALSE)</f>
        <v>-5.3813475508962529</v>
      </c>
      <c r="AQ960" s="28">
        <f t="shared" si="117"/>
        <v>-0.35259538842091748</v>
      </c>
      <c r="AR960" t="str">
        <f t="shared" si="118"/>
        <v>DH</v>
      </c>
      <c r="AS960">
        <v>800</v>
      </c>
      <c r="AT960">
        <v>956</v>
      </c>
      <c r="AV960" t="str">
        <f t="shared" si="119"/>
        <v>Unlikely</v>
      </c>
      <c r="AX960" t="str">
        <f>IF(VLOOKUP($B960,'Draft List'!$D$4:$AC$2598,AX$3,FALSE)&lt;&gt;0,VLOOKUP($B960,'Draft List'!$D$4:$AC$2598,AX$3,FALSE),"")</f>
        <v/>
      </c>
      <c r="AY960" t="str">
        <f>IF(VLOOKUP($B960,'Draft List'!$D$4:$AC$2598,AY$3,FALSE)&lt;&gt;0,VLOOKUP($B960,'Draft List'!$D$4:$AC$2598,AY$3,FALSE),"")</f>
        <v/>
      </c>
      <c r="AZ960" t="str">
        <f>IF(VLOOKUP($B960,'Draft List'!$D$4:$AC$2598,AZ$3,FALSE)&lt;&gt;0,VLOOKUP($B960,'Draft List'!$D$4:$AC$2598,AZ$3,FALSE),"")</f>
        <v/>
      </c>
      <c r="BA960" t="str">
        <f>IF(VLOOKUP($B960,'Draft List'!$D$4:$AC$2598,BA$3,FALSE)&lt;&gt;0,VLOOKUP($B960,'Draft List'!$D$4:$AC$2598,BA$3,FALSE),"")</f>
        <v/>
      </c>
    </row>
    <row r="961" spans="1:53" hidden="1" x14ac:dyDescent="0.25">
      <c r="A961" t="str">
        <f t="shared" si="112"/>
        <v>1BRoberto Delgado23</v>
      </c>
      <c r="B961">
        <f>VLOOKUP($A961,draft_listing_batters_stats!$A$1:$B$1324,2,FALSE)</f>
        <v>10378</v>
      </c>
      <c r="C961" s="1" t="s">
        <v>94</v>
      </c>
      <c r="D961" s="1" t="s">
        <v>372</v>
      </c>
      <c r="E961" s="1" t="s">
        <v>447</v>
      </c>
      <c r="F961" s="1">
        <v>23</v>
      </c>
      <c r="G961" s="1" t="s">
        <v>44</v>
      </c>
      <c r="H961" s="1" t="s">
        <v>44</v>
      </c>
      <c r="I961" s="1" t="s">
        <v>54</v>
      </c>
      <c r="J961" s="24" t="s">
        <v>54</v>
      </c>
      <c r="K961" s="1" t="s">
        <v>47</v>
      </c>
      <c r="L961" s="24" t="s">
        <v>47</v>
      </c>
      <c r="M961" s="1">
        <v>1</v>
      </c>
      <c r="N961" s="1">
        <v>3</v>
      </c>
      <c r="O961" s="1">
        <v>1</v>
      </c>
      <c r="P961" s="1">
        <v>2</v>
      </c>
      <c r="Q961" s="24">
        <v>1</v>
      </c>
      <c r="R961" s="1">
        <v>2</v>
      </c>
      <c r="S961" s="1">
        <v>4</v>
      </c>
      <c r="T961" s="1">
        <v>2</v>
      </c>
      <c r="U961" s="1">
        <v>4</v>
      </c>
      <c r="V961" s="24">
        <v>1</v>
      </c>
      <c r="W961" s="1">
        <v>5</v>
      </c>
      <c r="X961" s="1">
        <v>1</v>
      </c>
      <c r="Y961" s="24">
        <v>1</v>
      </c>
      <c r="Z961" s="1" t="s">
        <v>48</v>
      </c>
      <c r="AA961" s="1" t="s">
        <v>48</v>
      </c>
      <c r="AB961" s="1" t="s">
        <v>48</v>
      </c>
      <c r="AC961" s="1" t="s">
        <v>48</v>
      </c>
      <c r="AD961" s="1" t="s">
        <v>48</v>
      </c>
      <c r="AE961" s="1" t="s">
        <v>48</v>
      </c>
      <c r="AF961" s="1" t="s">
        <v>48</v>
      </c>
      <c r="AG961" s="24" t="s">
        <v>48</v>
      </c>
      <c r="AH961" s="1">
        <v>1</v>
      </c>
      <c r="AI961" s="1">
        <v>1</v>
      </c>
      <c r="AJ961" s="24">
        <v>4</v>
      </c>
      <c r="AK961" s="36" t="s">
        <v>900</v>
      </c>
      <c r="AL961" s="9">
        <f t="shared" si="113"/>
        <v>-1.8925140405805838</v>
      </c>
      <c r="AM961" s="9">
        <f t="shared" si="114"/>
        <v>-1.2564177307161419</v>
      </c>
      <c r="AN961">
        <f t="shared" si="115"/>
        <v>0</v>
      </c>
      <c r="AO961" s="6">
        <f t="shared" si="116"/>
        <v>0</v>
      </c>
      <c r="AP961" s="9">
        <f>($AL$3*AL961+$AM$3*AM961+$AN$3*AN961+$AO$3*AO961)+$K$3*VLOOKUP(K961,COND!$A$2:$C$7,2,FALSE)+$L$3*VLOOKUP(L961,COND!$A$2:$C$7,3,FALSE)</f>
        <v>-5.466264172651762</v>
      </c>
      <c r="AQ961" s="28">
        <f t="shared" si="117"/>
        <v>-0.36470249662004645</v>
      </c>
      <c r="AR961" t="str">
        <f t="shared" si="118"/>
        <v>DH</v>
      </c>
      <c r="AS961">
        <v>800</v>
      </c>
      <c r="AT961">
        <v>957</v>
      </c>
      <c r="AV961" t="str">
        <f t="shared" si="119"/>
        <v>Unlikely</v>
      </c>
      <c r="AX961" t="str">
        <f>IF(VLOOKUP($B961,'Draft List'!$D$4:$AC$2598,AX$3,FALSE)&lt;&gt;0,VLOOKUP($B961,'Draft List'!$D$4:$AC$2598,AX$3,FALSE),"")</f>
        <v/>
      </c>
      <c r="AY961" t="str">
        <f>IF(VLOOKUP($B961,'Draft List'!$D$4:$AC$2598,AY$3,FALSE)&lt;&gt;0,VLOOKUP($B961,'Draft List'!$D$4:$AC$2598,AY$3,FALSE),"")</f>
        <v/>
      </c>
      <c r="AZ961" t="str">
        <f>IF(VLOOKUP($B961,'Draft List'!$D$4:$AC$2598,AZ$3,FALSE)&lt;&gt;0,VLOOKUP($B961,'Draft List'!$D$4:$AC$2598,AZ$3,FALSE),"")</f>
        <v/>
      </c>
      <c r="BA961" t="str">
        <f>IF(VLOOKUP($B961,'Draft List'!$D$4:$AC$2598,BA$3,FALSE)&lt;&gt;0,VLOOKUP($B961,'Draft List'!$D$4:$AC$2598,BA$3,FALSE),"")</f>
        <v/>
      </c>
    </row>
    <row r="962" spans="1:53" hidden="1" x14ac:dyDescent="0.25">
      <c r="A962" t="str">
        <f t="shared" si="112"/>
        <v>1BAl Pitts23</v>
      </c>
      <c r="B962">
        <f>VLOOKUP($A962,draft_listing_batters_stats!$A$1:$B$1324,2,FALSE)</f>
        <v>10296</v>
      </c>
      <c r="C962" s="1" t="s">
        <v>94</v>
      </c>
      <c r="D962" s="1" t="s">
        <v>650</v>
      </c>
      <c r="E962" s="1" t="s">
        <v>1558</v>
      </c>
      <c r="F962" s="1">
        <v>23</v>
      </c>
      <c r="G962" s="1" t="s">
        <v>68</v>
      </c>
      <c r="H962" s="1" t="s">
        <v>44</v>
      </c>
      <c r="I962" s="1" t="s">
        <v>54</v>
      </c>
      <c r="J962" s="24" t="s">
        <v>54</v>
      </c>
      <c r="K962" s="1" t="s">
        <v>47</v>
      </c>
      <c r="L962" s="24" t="s">
        <v>47</v>
      </c>
      <c r="M962" s="1">
        <v>2</v>
      </c>
      <c r="N962" s="1">
        <v>4</v>
      </c>
      <c r="O962" s="1">
        <v>1</v>
      </c>
      <c r="P962" s="1">
        <v>1</v>
      </c>
      <c r="Q962" s="24">
        <v>1</v>
      </c>
      <c r="R962" s="1">
        <v>2</v>
      </c>
      <c r="S962" s="1">
        <v>4</v>
      </c>
      <c r="T962" s="1">
        <v>2</v>
      </c>
      <c r="U962" s="1">
        <v>3</v>
      </c>
      <c r="V962" s="24">
        <v>3</v>
      </c>
      <c r="W962" s="1">
        <v>3</v>
      </c>
      <c r="X962" s="1">
        <v>2</v>
      </c>
      <c r="Y962" s="24">
        <v>3</v>
      </c>
      <c r="Z962" s="1" t="s">
        <v>48</v>
      </c>
      <c r="AA962" s="1" t="s">
        <v>48</v>
      </c>
      <c r="AB962" s="1" t="s">
        <v>48</v>
      </c>
      <c r="AC962" s="1" t="s">
        <v>48</v>
      </c>
      <c r="AD962" s="1" t="s">
        <v>48</v>
      </c>
      <c r="AE962" s="1" t="s">
        <v>48</v>
      </c>
      <c r="AF962" s="1" t="s">
        <v>48</v>
      </c>
      <c r="AG962" s="24" t="s">
        <v>48</v>
      </c>
      <c r="AH962" s="1">
        <v>3</v>
      </c>
      <c r="AI962" s="1">
        <v>5</v>
      </c>
      <c r="AJ962" s="24">
        <v>2</v>
      </c>
      <c r="AK962" s="36" t="s">
        <v>48</v>
      </c>
      <c r="AL962" s="9">
        <f t="shared" si="113"/>
        <v>-1.6086078747687869</v>
      </c>
      <c r="AM962" s="9">
        <f t="shared" si="114"/>
        <v>-1.2660946010915564</v>
      </c>
      <c r="AN962">
        <f t="shared" si="115"/>
        <v>0</v>
      </c>
      <c r="AO962" s="6">
        <f t="shared" si="116"/>
        <v>0</v>
      </c>
      <c r="AP962" s="9">
        <f>($AL$3*AL962+$AM$3*AM962+$AN$3*AN962+$AO$3*AO962)+$K$3*VLOOKUP(K962,COND!$A$2:$C$7,2,FALSE)+$L$3*VLOOKUP(L962,COND!$A$2:$C$7,3,FALSE)</f>
        <v>-5.5539960005755535</v>
      </c>
      <c r="AQ962" s="28">
        <f t="shared" si="117"/>
        <v>-0.37721098684518661</v>
      </c>
      <c r="AR962" t="str">
        <f t="shared" si="118"/>
        <v>DH</v>
      </c>
      <c r="AS962">
        <v>800</v>
      </c>
      <c r="AT962">
        <v>958</v>
      </c>
      <c r="AV962" t="str">
        <f t="shared" si="119"/>
        <v>Unlikely</v>
      </c>
      <c r="AX962" t="str">
        <f>IF(VLOOKUP($B962,'Draft List'!$D$4:$AC$2598,AX$3,FALSE)&lt;&gt;0,VLOOKUP($B962,'Draft List'!$D$4:$AC$2598,AX$3,FALSE),"")</f>
        <v/>
      </c>
      <c r="AY962" t="str">
        <f>IF(VLOOKUP($B962,'Draft List'!$D$4:$AC$2598,AY$3,FALSE)&lt;&gt;0,VLOOKUP($B962,'Draft List'!$D$4:$AC$2598,AY$3,FALSE),"")</f>
        <v/>
      </c>
      <c r="AZ962" t="str">
        <f>IF(VLOOKUP($B962,'Draft List'!$D$4:$AC$2598,AZ$3,FALSE)&lt;&gt;0,VLOOKUP($B962,'Draft List'!$D$4:$AC$2598,AZ$3,FALSE),"")</f>
        <v/>
      </c>
      <c r="BA962" t="str">
        <f>IF(VLOOKUP($B962,'Draft List'!$D$4:$AC$2598,BA$3,FALSE)&lt;&gt;0,VLOOKUP($B962,'Draft List'!$D$4:$AC$2598,BA$3,FALSE),"")</f>
        <v/>
      </c>
    </row>
    <row r="963" spans="1:53" hidden="1" x14ac:dyDescent="0.25">
      <c r="A963" t="str">
        <f t="shared" si="112"/>
        <v>LFDwight Blaeck23</v>
      </c>
      <c r="B963">
        <f>VLOOKUP($A963,draft_listing_batters_stats!$A$1:$B$1324,2,FALSE)</f>
        <v>9753</v>
      </c>
      <c r="C963" s="1" t="s">
        <v>55</v>
      </c>
      <c r="D963" s="1" t="s">
        <v>757</v>
      </c>
      <c r="E963" s="1" t="s">
        <v>1045</v>
      </c>
      <c r="F963" s="1">
        <v>23</v>
      </c>
      <c r="G963" s="1" t="s">
        <v>44</v>
      </c>
      <c r="H963" s="1" t="s">
        <v>44</v>
      </c>
      <c r="I963" s="1" t="s">
        <v>54</v>
      </c>
      <c r="J963" s="24" t="s">
        <v>54</v>
      </c>
      <c r="K963" s="1" t="s">
        <v>47</v>
      </c>
      <c r="L963" s="24" t="s">
        <v>46</v>
      </c>
      <c r="M963" s="1">
        <v>2</v>
      </c>
      <c r="N963" s="1">
        <v>1</v>
      </c>
      <c r="O963" s="1">
        <v>2</v>
      </c>
      <c r="P963" s="1">
        <v>3</v>
      </c>
      <c r="Q963" s="24">
        <v>1</v>
      </c>
      <c r="R963" s="1">
        <v>2</v>
      </c>
      <c r="S963" s="1">
        <v>1</v>
      </c>
      <c r="T963" s="1">
        <v>3</v>
      </c>
      <c r="U963" s="1">
        <v>4</v>
      </c>
      <c r="V963" s="24">
        <v>2</v>
      </c>
      <c r="W963" s="1">
        <v>4</v>
      </c>
      <c r="X963" s="1">
        <v>3</v>
      </c>
      <c r="Y963" s="24">
        <v>3</v>
      </c>
      <c r="Z963" s="1">
        <v>1</v>
      </c>
      <c r="AA963" s="1" t="s">
        <v>48</v>
      </c>
      <c r="AB963" s="1" t="s">
        <v>48</v>
      </c>
      <c r="AC963" s="1" t="s">
        <v>48</v>
      </c>
      <c r="AD963" s="1" t="s">
        <v>48</v>
      </c>
      <c r="AE963" s="1">
        <v>1</v>
      </c>
      <c r="AF963" s="1" t="s">
        <v>48</v>
      </c>
      <c r="AG963" s="24" t="s">
        <v>48</v>
      </c>
      <c r="AH963" s="1">
        <v>1</v>
      </c>
      <c r="AI963" s="1">
        <v>1</v>
      </c>
      <c r="AJ963" s="24">
        <v>2</v>
      </c>
      <c r="AK963" s="36" t="s">
        <v>48</v>
      </c>
      <c r="AL963" s="9">
        <f t="shared" si="113"/>
        <v>-1.4993069195818338</v>
      </c>
      <c r="AM963" s="9">
        <f t="shared" si="114"/>
        <v>-1.2865195357312675</v>
      </c>
      <c r="AN963">
        <f t="shared" si="115"/>
        <v>0</v>
      </c>
      <c r="AO963" s="6">
        <f t="shared" si="116"/>
        <v>0</v>
      </c>
      <c r="AP963" s="9">
        <f>($AL$3*AL963+$AM$3*AM963+$AN$3*AN963+$AO$3*AO963)+$K$3*VLOOKUP(K963,COND!$A$2:$C$7,2,FALSE)+$L$3*VLOOKUP(L963,COND!$A$2:$C$7,3,FALSE)</f>
        <v>-5.6881651207333928</v>
      </c>
      <c r="AQ963" s="28">
        <f t="shared" si="117"/>
        <v>-0.39634034009960423</v>
      </c>
      <c r="AR963" t="str">
        <f t="shared" si="118"/>
        <v>C</v>
      </c>
      <c r="AS963">
        <v>800</v>
      </c>
      <c r="AT963">
        <v>959</v>
      </c>
      <c r="AV963" t="str">
        <f t="shared" si="119"/>
        <v>Unlikely</v>
      </c>
      <c r="AX963" t="str">
        <f>IF(VLOOKUP($B963,'Draft List'!$D$4:$AC$2598,AX$3,FALSE)&lt;&gt;0,VLOOKUP($B963,'Draft List'!$D$4:$AC$2598,AX$3,FALSE),"")</f>
        <v/>
      </c>
      <c r="AY963" t="str">
        <f>IF(VLOOKUP($B963,'Draft List'!$D$4:$AC$2598,AY$3,FALSE)&lt;&gt;0,VLOOKUP($B963,'Draft List'!$D$4:$AC$2598,AY$3,FALSE),"")</f>
        <v/>
      </c>
      <c r="AZ963" t="str">
        <f>IF(VLOOKUP($B963,'Draft List'!$D$4:$AC$2598,AZ$3,FALSE)&lt;&gt;0,VLOOKUP($B963,'Draft List'!$D$4:$AC$2598,AZ$3,FALSE),"")</f>
        <v/>
      </c>
      <c r="BA963" t="str">
        <f>IF(VLOOKUP($B963,'Draft List'!$D$4:$AC$2598,BA$3,FALSE)&lt;&gt;0,VLOOKUP($B963,'Draft List'!$D$4:$AC$2598,BA$3,FALSE),"")</f>
        <v/>
      </c>
    </row>
    <row r="964" spans="1:53" hidden="1" x14ac:dyDescent="0.25">
      <c r="A964" t="str">
        <f t="shared" si="112"/>
        <v>1BBrodie Excell23</v>
      </c>
      <c r="B964">
        <f>VLOOKUP($A964,draft_listing_batters_stats!$A$1:$B$1324,2,FALSE)</f>
        <v>13609</v>
      </c>
      <c r="C964" s="1" t="s">
        <v>94</v>
      </c>
      <c r="D964" s="1" t="s">
        <v>620</v>
      </c>
      <c r="E964" s="1" t="s">
        <v>1159</v>
      </c>
      <c r="F964" s="1">
        <v>23</v>
      </c>
      <c r="G964" s="1" t="s">
        <v>44</v>
      </c>
      <c r="H964" s="1" t="s">
        <v>44</v>
      </c>
      <c r="I964" s="1" t="s">
        <v>54</v>
      </c>
      <c r="J964" s="24" t="s">
        <v>54</v>
      </c>
      <c r="K964" s="1" t="s">
        <v>46</v>
      </c>
      <c r="L964" s="24" t="s">
        <v>46</v>
      </c>
      <c r="M964" s="1">
        <v>2</v>
      </c>
      <c r="N964" s="1">
        <v>1</v>
      </c>
      <c r="O964" s="1">
        <v>2</v>
      </c>
      <c r="P964" s="1">
        <v>3</v>
      </c>
      <c r="Q964" s="24">
        <v>1</v>
      </c>
      <c r="R964" s="1">
        <v>2</v>
      </c>
      <c r="S964" s="1">
        <v>3</v>
      </c>
      <c r="T964" s="1">
        <v>2</v>
      </c>
      <c r="U964" s="1">
        <v>4</v>
      </c>
      <c r="V964" s="24">
        <v>1</v>
      </c>
      <c r="W964" s="1">
        <v>5</v>
      </c>
      <c r="X964" s="1">
        <v>1</v>
      </c>
      <c r="Y964" s="24">
        <v>1</v>
      </c>
      <c r="Z964" s="1" t="s">
        <v>48</v>
      </c>
      <c r="AA964" s="1" t="s">
        <v>48</v>
      </c>
      <c r="AB964" s="1" t="s">
        <v>48</v>
      </c>
      <c r="AC964" s="1" t="s">
        <v>48</v>
      </c>
      <c r="AD964" s="1" t="s">
        <v>48</v>
      </c>
      <c r="AE964" s="1" t="s">
        <v>48</v>
      </c>
      <c r="AF964" s="1" t="s">
        <v>48</v>
      </c>
      <c r="AG964" s="24" t="s">
        <v>48</v>
      </c>
      <c r="AH964" s="1">
        <v>2</v>
      </c>
      <c r="AI964" s="1">
        <v>1</v>
      </c>
      <c r="AJ964" s="24">
        <v>1</v>
      </c>
      <c r="AK964" s="36" t="s">
        <v>881</v>
      </c>
      <c r="AL964" s="9">
        <f t="shared" si="113"/>
        <v>-1.4993069195818338</v>
      </c>
      <c r="AM964" s="9">
        <f t="shared" si="114"/>
        <v>-1.3074776103348458</v>
      </c>
      <c r="AN964">
        <f t="shared" si="115"/>
        <v>0</v>
      </c>
      <c r="AO964" s="6">
        <f t="shared" si="116"/>
        <v>0</v>
      </c>
      <c r="AP964" s="9">
        <f>($AL$3*AL964+$AM$3*AM964+$AN$3*AN964+$AO$3*AO964)+$K$3*VLOOKUP(K964,COND!$A$2:$C$7,2,FALSE)+$L$3*VLOOKUP(L964,COND!$A$2:$C$7,3,FALSE)</f>
        <v>-5.8396620159763319</v>
      </c>
      <c r="AQ964" s="28">
        <f t="shared" si="117"/>
        <v>-0.41794022554746563</v>
      </c>
      <c r="AR964" t="str">
        <f t="shared" si="118"/>
        <v>DH</v>
      </c>
      <c r="AS964">
        <v>800</v>
      </c>
      <c r="AT964">
        <v>960</v>
      </c>
      <c r="AV964" t="str">
        <f t="shared" si="119"/>
        <v>Unlikely</v>
      </c>
      <c r="AX964" t="str">
        <f>IF(VLOOKUP($B964,'Draft List'!$D$4:$AC$2598,AX$3,FALSE)&lt;&gt;0,VLOOKUP($B964,'Draft List'!$D$4:$AC$2598,AX$3,FALSE),"")</f>
        <v/>
      </c>
      <c r="AY964" t="str">
        <f>IF(VLOOKUP($B964,'Draft List'!$D$4:$AC$2598,AY$3,FALSE)&lt;&gt;0,VLOOKUP($B964,'Draft List'!$D$4:$AC$2598,AY$3,FALSE),"")</f>
        <v/>
      </c>
      <c r="AZ964" t="str">
        <f>IF(VLOOKUP($B964,'Draft List'!$D$4:$AC$2598,AZ$3,FALSE)&lt;&gt;0,VLOOKUP($B964,'Draft List'!$D$4:$AC$2598,AZ$3,FALSE),"")</f>
        <v/>
      </c>
      <c r="BA964" t="str">
        <f>IF(VLOOKUP($B964,'Draft List'!$D$4:$AC$2598,BA$3,FALSE)&lt;&gt;0,VLOOKUP($B964,'Draft List'!$D$4:$AC$2598,BA$3,FALSE),"")</f>
        <v/>
      </c>
    </row>
    <row r="965" spans="1:53" hidden="1" x14ac:dyDescent="0.25">
      <c r="A965" t="str">
        <f t="shared" ref="A965:A1028" si="120">IF(C965="C","C-",C965)&amp;D965&amp;" "&amp;E965&amp;F965</f>
        <v>SSMasanori Shigeki23</v>
      </c>
      <c r="B965">
        <f>VLOOKUP($A965,draft_listing_batters_stats!$A$1:$B$1324,2,FALSE)</f>
        <v>10161</v>
      </c>
      <c r="C965" s="1" t="s">
        <v>79</v>
      </c>
      <c r="D965" s="1" t="s">
        <v>1648</v>
      </c>
      <c r="E965" s="1" t="s">
        <v>1649</v>
      </c>
      <c r="F965" s="1">
        <v>23</v>
      </c>
      <c r="G965" s="1" t="s">
        <v>68</v>
      </c>
      <c r="H965" s="1" t="s">
        <v>44</v>
      </c>
      <c r="I965" s="1" t="s">
        <v>54</v>
      </c>
      <c r="J965" s="24" t="s">
        <v>54</v>
      </c>
      <c r="K965" s="1" t="s">
        <v>46</v>
      </c>
      <c r="L965" s="24" t="s">
        <v>51</v>
      </c>
      <c r="M965" s="1">
        <v>1</v>
      </c>
      <c r="N965" s="1">
        <v>3</v>
      </c>
      <c r="O965" s="1">
        <v>2</v>
      </c>
      <c r="P965" s="1">
        <v>2</v>
      </c>
      <c r="Q965" s="24">
        <v>1</v>
      </c>
      <c r="R965" s="1">
        <v>1</v>
      </c>
      <c r="S965" s="1">
        <v>3</v>
      </c>
      <c r="T965" s="1">
        <v>3</v>
      </c>
      <c r="U965" s="1">
        <v>5</v>
      </c>
      <c r="V965" s="24">
        <v>2</v>
      </c>
      <c r="W965" s="1">
        <v>9</v>
      </c>
      <c r="X965" s="1">
        <v>7</v>
      </c>
      <c r="Y965" s="24">
        <v>1</v>
      </c>
      <c r="Z965" s="1" t="s">
        <v>48</v>
      </c>
      <c r="AA965" s="1" t="s">
        <v>48</v>
      </c>
      <c r="AB965" s="1" t="s">
        <v>48</v>
      </c>
      <c r="AC965" s="1">
        <v>1</v>
      </c>
      <c r="AD965" s="1">
        <v>3</v>
      </c>
      <c r="AE965" s="1" t="s">
        <v>48</v>
      </c>
      <c r="AF965" s="1" t="s">
        <v>48</v>
      </c>
      <c r="AG965" s="24">
        <v>1</v>
      </c>
      <c r="AH965" s="1">
        <v>9</v>
      </c>
      <c r="AI965" s="1">
        <v>10</v>
      </c>
      <c r="AJ965" s="24">
        <v>9</v>
      </c>
      <c r="AK965" s="36" t="s">
        <v>48</v>
      </c>
      <c r="AL965" s="9">
        <f t="shared" ref="AL965:AL1028" si="121">($M$3*(M965-$R$1)/$R$2+$N$3*(N965-$S$1)/$S$2+$O$3*(O965-$T$1)/$T$2+$P$3*(P965-$U$1)/$U$2+$Q$3*(Q965-$V$1)/$V$2)/(SUM($M$3:$Q$3))</f>
        <v>-1.8094525465566824</v>
      </c>
      <c r="AM965" s="9">
        <f t="shared" ref="AM965:AM1028" si="122">($M$3*(R965-$R$1)/$R$2+$N$3*(S965-$S$1)/$S$2+$O$3*(T965-$T$1)/$T$2+$P$3*(U965-$U$1)/$U$2+$Q$3*(V965-$V$1)/$V$2)/(SUM($M$3:$Q$3))</f>
        <v>-1.4172460626869543</v>
      </c>
      <c r="AN965">
        <f t="shared" ref="AN965:AN1028" si="123">IF(AVERAGE(AH965:AI965)&gt;9,1,0)+IF(AVERAGE(AH965:AI965)&gt;7,1,0)+IF(AH965&gt;7,1,0)+IF(AI965&gt;7,1,0)+IF(AJ965&gt;8,1,0)+IF(AJ965&gt;6,1,0)</f>
        <v>6</v>
      </c>
      <c r="AO965" s="6">
        <f t="shared" ref="AO965:AO1028" si="124">MIN(2,IF(OR(Z965="-",Y965&lt;5),0,1+IF(Z965&gt;7,1+IF(Y965&gt;7,0.25,0),IF(Z965&gt;4,0.5+IF(Y965&gt;7,0.25,0),0+IF(Y965&gt;7,0.25))))+IF(AA965="-",0,IF(AA965&gt;9,0.5,IF(AA965&gt;7,0.25,0)))+IF(AB965="-",0,IF(AB965&gt;7,1.1,IF(AB965&gt;4,0.6,0)))+IF(OR(AC965="-",W965&lt;5),0,IF(AC965&gt;7,1+IF(W965&gt;7,0.25,0),IF(AC965&gt;4,0.5+IF(W965&gt;7,0.25,0),0)))+IF(AD965="-",0,IF(AD965&gt;7,1.5,IF(AD965&gt;4,1,0)))+IF(AE965="-",0,IF(AE965&gt;9,0.5,IF(AE965&gt;7,0.25,0)))+IF(AF965="-",0,IF(AF965&gt;7,1.25,IF(AF965&gt;4,0.75,0)))+IF(OR(AG965="-",X965&lt;4),0,IF(AG965&gt;7,1+IF(X965&gt;7,0.15,0),IF(AG965&gt;4,0.5+IF(X965&gt;7,0.15,0),0))))</f>
        <v>0</v>
      </c>
      <c r="AP965" s="9">
        <f>($AL$3*AL965+$AM$3*AM965+$AN$3*AN965+$AO$3*AO965)+$K$3*VLOOKUP(K965,COND!$A$2:$C$7,2,FALSE)+$L$3*VLOOKUP(L965,COND!$A$2:$C$7,3,FALSE)</f>
        <v>-6.0878980068991186</v>
      </c>
      <c r="AQ965" s="28">
        <f t="shared" ref="AQ965:AQ1028" si="125">STANDARDIZE(AP965,AVERAGE($AP$5:$AP$1292),STDEVP($AP$5:$AP$1292))</f>
        <v>-0.45333282523982438</v>
      </c>
      <c r="AR965" t="str">
        <f t="shared" ref="AR965:AR1028" si="126">IF(AND(Z965&lt;&gt;"-",Y965&gt;1),"C",IF(AB965=MAX(AB965:AD965),"2B",IF(AD965=MAX(AB965:AD965),"SS",IF(OR(AC965=MAX(AA965:AD965),AND(AC965&lt;&gt;"-",AC965&gt;4,W965&gt;5)),"3B",IF(AF965=MAX(AE965:AG965),"CF",IF(AND(AG965=MAX(AE965,AG965),AND(X965&gt;5,AE965&lt;&gt;"-")),"RF",IF(AE965&lt;&gt;"-","LF",IF(AA965&lt;&gt;"-","1B","DH"))))))))</f>
        <v>SS</v>
      </c>
      <c r="AS965">
        <v>800</v>
      </c>
      <c r="AT965">
        <v>961</v>
      </c>
      <c r="AV965" t="str">
        <f t="shared" ref="AV965:AV1028" si="127">IF(AND($R965&gt;=6,AVERAGE($T965:$U965)&gt;=6),"Likely",IF(OR($R965&gt;6,AND($R965=6,AVERAGE($T965:$U965)&gt;=3),AND($R965&gt;=5,AVERAGE($T965:$U965)&gt;=5),AVERAGE($R965,$T965:$U965)&gt;5),"Possible","Unlikely"))</f>
        <v>Unlikely</v>
      </c>
      <c r="AX965" t="str">
        <f>IF(VLOOKUP($B965,'Draft List'!$D$4:$AC$2598,AX$3,FALSE)&lt;&gt;0,VLOOKUP($B965,'Draft List'!$D$4:$AC$2598,AX$3,FALSE),"")</f>
        <v/>
      </c>
      <c r="AY965" t="str">
        <f>IF(VLOOKUP($B965,'Draft List'!$D$4:$AC$2598,AY$3,FALSE)&lt;&gt;0,VLOOKUP($B965,'Draft List'!$D$4:$AC$2598,AY$3,FALSE),"")</f>
        <v/>
      </c>
      <c r="AZ965" t="str">
        <f>IF(VLOOKUP($B965,'Draft List'!$D$4:$AC$2598,AZ$3,FALSE)&lt;&gt;0,VLOOKUP($B965,'Draft List'!$D$4:$AC$2598,AZ$3,FALSE),"")</f>
        <v/>
      </c>
      <c r="BA965" t="str">
        <f>IF(VLOOKUP($B965,'Draft List'!$D$4:$AC$2598,BA$3,FALSE)&lt;&gt;0,VLOOKUP($B965,'Draft List'!$D$4:$AC$2598,BA$3,FALSE),"")</f>
        <v/>
      </c>
    </row>
    <row r="966" spans="1:53" hidden="1" x14ac:dyDescent="0.25">
      <c r="A966" t="str">
        <f t="shared" si="120"/>
        <v>1BBrian Rivard23</v>
      </c>
      <c r="B966">
        <f>VLOOKUP($A966,draft_listing_batters_stats!$A$1:$B$1324,2,FALSE)</f>
        <v>13633</v>
      </c>
      <c r="C966" s="1" t="s">
        <v>94</v>
      </c>
      <c r="D966" s="1" t="s">
        <v>216</v>
      </c>
      <c r="E966" s="1" t="s">
        <v>1594</v>
      </c>
      <c r="F966" s="1">
        <v>23</v>
      </c>
      <c r="G966" s="1" t="s">
        <v>58</v>
      </c>
      <c r="H966" s="1" t="s">
        <v>58</v>
      </c>
      <c r="I966" s="1" t="s">
        <v>54</v>
      </c>
      <c r="J966" s="24" t="s">
        <v>54</v>
      </c>
      <c r="K966" s="1" t="s">
        <v>46</v>
      </c>
      <c r="L966" s="24" t="s">
        <v>46</v>
      </c>
      <c r="M966" s="1">
        <v>1</v>
      </c>
      <c r="N966" s="1">
        <v>3</v>
      </c>
      <c r="O966" s="1">
        <v>2</v>
      </c>
      <c r="P966" s="1">
        <v>5</v>
      </c>
      <c r="Q966" s="24">
        <v>1</v>
      </c>
      <c r="R966" s="1">
        <v>1</v>
      </c>
      <c r="S966" s="1">
        <v>3</v>
      </c>
      <c r="T966" s="1">
        <v>3</v>
      </c>
      <c r="U966" s="1">
        <v>6</v>
      </c>
      <c r="V966" s="24">
        <v>1</v>
      </c>
      <c r="W966" s="1">
        <v>9</v>
      </c>
      <c r="X966" s="1">
        <v>1</v>
      </c>
      <c r="Y966" s="24">
        <v>1</v>
      </c>
      <c r="Z966" s="1" t="s">
        <v>48</v>
      </c>
      <c r="AA966" s="1" t="s">
        <v>48</v>
      </c>
      <c r="AB966" s="1" t="s">
        <v>48</v>
      </c>
      <c r="AC966" s="1" t="s">
        <v>48</v>
      </c>
      <c r="AD966" s="1" t="s">
        <v>48</v>
      </c>
      <c r="AE966" s="1" t="s">
        <v>48</v>
      </c>
      <c r="AF966" s="1" t="s">
        <v>48</v>
      </c>
      <c r="AG966" s="24" t="s">
        <v>48</v>
      </c>
      <c r="AH966" s="1">
        <v>4</v>
      </c>
      <c r="AI966" s="1">
        <v>5</v>
      </c>
      <c r="AJ966" s="24">
        <v>9</v>
      </c>
      <c r="AK966" s="36" t="s">
        <v>50</v>
      </c>
      <c r="AL966" s="9">
        <f t="shared" si="121"/>
        <v>-1.5403238965279393</v>
      </c>
      <c r="AM966" s="9">
        <f t="shared" si="122"/>
        <v>-1.3675528524944567</v>
      </c>
      <c r="AN966">
        <f t="shared" si="123"/>
        <v>2</v>
      </c>
      <c r="AO966" s="6">
        <f t="shared" si="124"/>
        <v>0</v>
      </c>
      <c r="AP966" s="9">
        <f>($AL$3*AL966+$AM$3*AM966+$AN$3*AN966+$AO$3*AO966)+$K$3*VLOOKUP(K966,COND!$A$2:$C$7,2,FALSE)+$L$3*VLOOKUP(L966,COND!$A$2:$C$7,3,FALSE)</f>
        <v>-6.2313332862529407</v>
      </c>
      <c r="AQ966" s="28">
        <f t="shared" si="125"/>
        <v>-0.47378331432909804</v>
      </c>
      <c r="AR966" t="str">
        <f t="shared" si="126"/>
        <v>DH</v>
      </c>
      <c r="AS966">
        <v>800</v>
      </c>
      <c r="AT966">
        <v>962</v>
      </c>
      <c r="AV966" t="str">
        <f t="shared" si="127"/>
        <v>Unlikely</v>
      </c>
      <c r="AX966" t="str">
        <f>IF(VLOOKUP($B966,'Draft List'!$D$4:$AC$2598,AX$3,FALSE)&lt;&gt;0,VLOOKUP($B966,'Draft List'!$D$4:$AC$2598,AX$3,FALSE),"")</f>
        <v/>
      </c>
      <c r="AY966" t="str">
        <f>IF(VLOOKUP($B966,'Draft List'!$D$4:$AC$2598,AY$3,FALSE)&lt;&gt;0,VLOOKUP($B966,'Draft List'!$D$4:$AC$2598,AY$3,FALSE),"")</f>
        <v/>
      </c>
      <c r="AZ966" t="str">
        <f>IF(VLOOKUP($B966,'Draft List'!$D$4:$AC$2598,AZ$3,FALSE)&lt;&gt;0,VLOOKUP($B966,'Draft List'!$D$4:$AC$2598,AZ$3,FALSE),"")</f>
        <v/>
      </c>
      <c r="BA966" t="str">
        <f>IF(VLOOKUP($B966,'Draft List'!$D$4:$AC$2598,BA$3,FALSE)&lt;&gt;0,VLOOKUP($B966,'Draft List'!$D$4:$AC$2598,BA$3,FALSE),"")</f>
        <v/>
      </c>
    </row>
    <row r="967" spans="1:53" hidden="1" x14ac:dyDescent="0.25">
      <c r="A967" t="str">
        <f t="shared" si="120"/>
        <v>1BJosé García23</v>
      </c>
      <c r="B967">
        <f>VLOOKUP($A967,draft_listing_batters_stats!$A$1:$B$1324,2,FALSE)</f>
        <v>13627</v>
      </c>
      <c r="C967" s="1" t="s">
        <v>94</v>
      </c>
      <c r="D967" s="1" t="s">
        <v>150</v>
      </c>
      <c r="E967" s="1" t="s">
        <v>136</v>
      </c>
      <c r="F967" s="1">
        <v>23</v>
      </c>
      <c r="G967" s="1" t="s">
        <v>58</v>
      </c>
      <c r="H967" s="1" t="s">
        <v>58</v>
      </c>
      <c r="I967" s="1" t="s">
        <v>54</v>
      </c>
      <c r="J967" s="24" t="s">
        <v>54</v>
      </c>
      <c r="K967" s="1" t="s">
        <v>47</v>
      </c>
      <c r="L967" s="24" t="s">
        <v>47</v>
      </c>
      <c r="M967" s="1">
        <v>1</v>
      </c>
      <c r="N967" s="1">
        <v>2</v>
      </c>
      <c r="O967" s="1">
        <v>2</v>
      </c>
      <c r="P967" s="1">
        <v>4</v>
      </c>
      <c r="Q967" s="24">
        <v>1</v>
      </c>
      <c r="R967" s="1">
        <v>1</v>
      </c>
      <c r="S967" s="1">
        <v>5</v>
      </c>
      <c r="T967" s="1">
        <v>2</v>
      </c>
      <c r="U967" s="1">
        <v>6</v>
      </c>
      <c r="V967" s="24">
        <v>1</v>
      </c>
      <c r="W967" s="1">
        <v>6</v>
      </c>
      <c r="X967" s="1">
        <v>1</v>
      </c>
      <c r="Y967" s="24">
        <v>1</v>
      </c>
      <c r="Z967" s="1" t="s">
        <v>48</v>
      </c>
      <c r="AA967" s="1" t="s">
        <v>48</v>
      </c>
      <c r="AB967" s="1" t="s">
        <v>48</v>
      </c>
      <c r="AC967" s="1" t="s">
        <v>48</v>
      </c>
      <c r="AD967" s="1" t="s">
        <v>48</v>
      </c>
      <c r="AE967" s="1" t="s">
        <v>48</v>
      </c>
      <c r="AF967" s="1" t="s">
        <v>48</v>
      </c>
      <c r="AG967" s="24" t="s">
        <v>48</v>
      </c>
      <c r="AH967" s="1">
        <v>5</v>
      </c>
      <c r="AI967" s="1">
        <v>2</v>
      </c>
      <c r="AJ967" s="24">
        <v>1</v>
      </c>
      <c r="AK967" s="36" t="s">
        <v>854</v>
      </c>
      <c r="AL967" s="9">
        <f t="shared" si="121"/>
        <v>-1.681093326156224</v>
      </c>
      <c r="AM967" s="9">
        <f t="shared" si="122"/>
        <v>-1.3484945872809513</v>
      </c>
      <c r="AN967">
        <f t="shared" si="123"/>
        <v>0</v>
      </c>
      <c r="AO967" s="6">
        <f t="shared" si="124"/>
        <v>0</v>
      </c>
      <c r="AP967" s="9">
        <f>($AL$3*AL967+$AM$3*AM967+$AN$3*AN967+$AO$3*AO967)+$K$3*VLOOKUP(K967,COND!$A$2:$C$7,2,FALSE)+$L$3*VLOOKUP(L967,COND!$A$2:$C$7,3,FALSE)</f>
        <v>-6.5500443799870354</v>
      </c>
      <c r="AQ967" s="28">
        <f t="shared" si="125"/>
        <v>-0.51922400210411646</v>
      </c>
      <c r="AR967" t="str">
        <f t="shared" si="126"/>
        <v>DH</v>
      </c>
      <c r="AS967">
        <v>800</v>
      </c>
      <c r="AT967">
        <v>963</v>
      </c>
      <c r="AV967" t="str">
        <f t="shared" si="127"/>
        <v>Unlikely</v>
      </c>
      <c r="AX967" t="str">
        <f>IF(VLOOKUP($B967,'Draft List'!$D$4:$AC$2598,AX$3,FALSE)&lt;&gt;0,VLOOKUP($B967,'Draft List'!$D$4:$AC$2598,AX$3,FALSE),"")</f>
        <v/>
      </c>
      <c r="AY967" t="str">
        <f>IF(VLOOKUP($B967,'Draft List'!$D$4:$AC$2598,AY$3,FALSE)&lt;&gt;0,VLOOKUP($B967,'Draft List'!$D$4:$AC$2598,AY$3,FALSE),"")</f>
        <v/>
      </c>
      <c r="AZ967" t="str">
        <f>IF(VLOOKUP($B967,'Draft List'!$D$4:$AC$2598,AZ$3,FALSE)&lt;&gt;0,VLOOKUP($B967,'Draft List'!$D$4:$AC$2598,AZ$3,FALSE),"")</f>
        <v/>
      </c>
      <c r="BA967" t="str">
        <f>IF(VLOOKUP($B967,'Draft List'!$D$4:$AC$2598,BA$3,FALSE)&lt;&gt;0,VLOOKUP($B967,'Draft List'!$D$4:$AC$2598,BA$3,FALSE),"")</f>
        <v/>
      </c>
    </row>
    <row r="968" spans="1:53" hidden="1" x14ac:dyDescent="0.25">
      <c r="A968" t="str">
        <f t="shared" si="120"/>
        <v>1BTony Solís23</v>
      </c>
      <c r="B968">
        <f>VLOOKUP($A968,draft_listing_batters_stats!$A$1:$B$1324,2,FALSE)</f>
        <v>13657</v>
      </c>
      <c r="C968" s="1" t="s">
        <v>94</v>
      </c>
      <c r="D968" s="1" t="s">
        <v>157</v>
      </c>
      <c r="E968" s="1" t="s">
        <v>1653</v>
      </c>
      <c r="F968" s="1">
        <v>23</v>
      </c>
      <c r="G968" s="1" t="s">
        <v>58</v>
      </c>
      <c r="H968" s="1" t="s">
        <v>58</v>
      </c>
      <c r="I968" s="1" t="s">
        <v>54</v>
      </c>
      <c r="J968" s="24" t="s">
        <v>54</v>
      </c>
      <c r="K968" s="1" t="s">
        <v>47</v>
      </c>
      <c r="L968" s="24" t="s">
        <v>51</v>
      </c>
      <c r="M968" s="1">
        <v>1</v>
      </c>
      <c r="N968" s="1">
        <v>3</v>
      </c>
      <c r="O968" s="1">
        <v>2</v>
      </c>
      <c r="P968" s="1">
        <v>4</v>
      </c>
      <c r="Q968" s="24">
        <v>1</v>
      </c>
      <c r="R968" s="1">
        <v>1</v>
      </c>
      <c r="S968" s="1">
        <v>3</v>
      </c>
      <c r="T968" s="1">
        <v>2</v>
      </c>
      <c r="U968" s="1">
        <v>6</v>
      </c>
      <c r="V968" s="24">
        <v>1</v>
      </c>
      <c r="W968" s="1">
        <v>3</v>
      </c>
      <c r="X968" s="1">
        <v>3</v>
      </c>
      <c r="Y968" s="24">
        <v>1</v>
      </c>
      <c r="Z968" s="1" t="s">
        <v>48</v>
      </c>
      <c r="AA968" s="1" t="s">
        <v>48</v>
      </c>
      <c r="AB968" s="1" t="s">
        <v>48</v>
      </c>
      <c r="AC968" s="1" t="s">
        <v>48</v>
      </c>
      <c r="AD968" s="1" t="s">
        <v>48</v>
      </c>
      <c r="AE968" s="1" t="s">
        <v>48</v>
      </c>
      <c r="AF968" s="1" t="s">
        <v>48</v>
      </c>
      <c r="AG968" s="24" t="s">
        <v>48</v>
      </c>
      <c r="AH968" s="1">
        <v>1</v>
      </c>
      <c r="AI968" s="1">
        <v>1</v>
      </c>
      <c r="AJ968" s="24">
        <v>1</v>
      </c>
      <c r="AK968" s="36" t="s">
        <v>1047</v>
      </c>
      <c r="AL968" s="9">
        <f t="shared" si="121"/>
        <v>-1.6300334465375204</v>
      </c>
      <c r="AM968" s="9">
        <f t="shared" si="122"/>
        <v>-1.4506143465183583</v>
      </c>
      <c r="AN968">
        <f t="shared" si="123"/>
        <v>0</v>
      </c>
      <c r="AO968" s="6">
        <f t="shared" si="124"/>
        <v>0</v>
      </c>
      <c r="AP968" s="9">
        <f>($AL$3*AL968+$AM$3*AM968+$AN$3*AN968+$AO$3*AO968)+$K$3*VLOOKUP(K968,COND!$A$2:$C$7,2,FALSE)+$L$3*VLOOKUP(L968,COND!$A$2:$C$7,3,FALSE)</f>
        <v>-7.5703755028740503</v>
      </c>
      <c r="AQ968" s="28">
        <f t="shared" si="125"/>
        <v>-0.66469916407298524</v>
      </c>
      <c r="AR968" t="str">
        <f t="shared" si="126"/>
        <v>DH</v>
      </c>
      <c r="AS968">
        <v>800</v>
      </c>
      <c r="AT968">
        <v>964</v>
      </c>
      <c r="AV968" t="str">
        <f t="shared" si="127"/>
        <v>Unlikely</v>
      </c>
      <c r="AX968" t="str">
        <f>IF(VLOOKUP($B968,'Draft List'!$D$4:$AC$2598,AX$3,FALSE)&lt;&gt;0,VLOOKUP($B968,'Draft List'!$D$4:$AC$2598,AX$3,FALSE),"")</f>
        <v/>
      </c>
      <c r="AY968" t="str">
        <f>IF(VLOOKUP($B968,'Draft List'!$D$4:$AC$2598,AY$3,FALSE)&lt;&gt;0,VLOOKUP($B968,'Draft List'!$D$4:$AC$2598,AY$3,FALSE),"")</f>
        <v/>
      </c>
      <c r="AZ968" t="str">
        <f>IF(VLOOKUP($B968,'Draft List'!$D$4:$AC$2598,AZ$3,FALSE)&lt;&gt;0,VLOOKUP($B968,'Draft List'!$D$4:$AC$2598,AZ$3,FALSE),"")</f>
        <v/>
      </c>
      <c r="BA968" t="str">
        <f>IF(VLOOKUP($B968,'Draft List'!$D$4:$AC$2598,BA$3,FALSE)&lt;&gt;0,VLOOKUP($B968,'Draft List'!$D$4:$AC$2598,BA$3,FALSE),"")</f>
        <v/>
      </c>
    </row>
    <row r="969" spans="1:53" hidden="1" x14ac:dyDescent="0.25">
      <c r="A969" t="str">
        <f t="shared" si="120"/>
        <v>CFArturo Gabriel23</v>
      </c>
      <c r="B969">
        <f>VLOOKUP($A969,draft_listing_batters_stats!$A$1:$B$1324,2,FALSE)</f>
        <v>10514</v>
      </c>
      <c r="C969" s="1" t="s">
        <v>81</v>
      </c>
      <c r="D969" s="1" t="s">
        <v>629</v>
      </c>
      <c r="E969" s="1" t="s">
        <v>263</v>
      </c>
      <c r="F969" s="1">
        <v>23</v>
      </c>
      <c r="G969" s="1" t="s">
        <v>44</v>
      </c>
      <c r="H969" s="1" t="s">
        <v>58</v>
      </c>
      <c r="I969" s="1" t="s">
        <v>54</v>
      </c>
      <c r="J969" s="24" t="s">
        <v>54</v>
      </c>
      <c r="K969" s="1" t="s">
        <v>47</v>
      </c>
      <c r="L969" s="24" t="s">
        <v>46</v>
      </c>
      <c r="M969" s="1">
        <v>1</v>
      </c>
      <c r="N969" s="1">
        <v>1</v>
      </c>
      <c r="O969" s="1">
        <v>1</v>
      </c>
      <c r="P969" s="1">
        <v>1</v>
      </c>
      <c r="Q969" s="24">
        <v>2</v>
      </c>
      <c r="R969" s="1">
        <v>2</v>
      </c>
      <c r="S969" s="1">
        <v>1</v>
      </c>
      <c r="T969" s="1">
        <v>2</v>
      </c>
      <c r="U969" s="1">
        <v>3</v>
      </c>
      <c r="V969" s="24">
        <v>2</v>
      </c>
      <c r="W969" s="1">
        <v>3</v>
      </c>
      <c r="X969" s="1">
        <v>7</v>
      </c>
      <c r="Y969" s="24">
        <v>1</v>
      </c>
      <c r="Z969" s="1" t="s">
        <v>48</v>
      </c>
      <c r="AA969" s="1">
        <v>1</v>
      </c>
      <c r="AB969" s="1" t="s">
        <v>48</v>
      </c>
      <c r="AC969" s="1" t="s">
        <v>48</v>
      </c>
      <c r="AD969" s="1" t="s">
        <v>48</v>
      </c>
      <c r="AE969" s="1" t="s">
        <v>48</v>
      </c>
      <c r="AF969" s="1">
        <v>2</v>
      </c>
      <c r="AG969" s="24" t="s">
        <v>48</v>
      </c>
      <c r="AH969" s="1">
        <v>9</v>
      </c>
      <c r="AI969" s="1">
        <v>3</v>
      </c>
      <c r="AJ969" s="24">
        <v>1</v>
      </c>
      <c r="AK969" s="36" t="s">
        <v>900</v>
      </c>
      <c r="AL969" s="9">
        <f t="shared" si="121"/>
        <v>-2.0443270100104884</v>
      </c>
      <c r="AM969" s="9">
        <f t="shared" si="122"/>
        <v>-1.4592905797647502</v>
      </c>
      <c r="AN969">
        <f t="shared" si="123"/>
        <v>1</v>
      </c>
      <c r="AO969" s="6">
        <f t="shared" si="124"/>
        <v>0</v>
      </c>
      <c r="AP969" s="9">
        <f>($AL$3*AL969+$AM$3*AM969+$AN$3*AN969+$AO$3*AO969)+$K$3*VLOOKUP(K969,COND!$A$2:$C$7,2,FALSE)+$L$3*VLOOKUP(L969,COND!$A$2:$C$7,3,FALSE)</f>
        <v>-7.6492529915113838</v>
      </c>
      <c r="AQ969" s="28">
        <f t="shared" si="125"/>
        <v>-0.67594523427296715</v>
      </c>
      <c r="AR969" t="str">
        <f t="shared" si="126"/>
        <v>CF</v>
      </c>
      <c r="AS969">
        <v>800</v>
      </c>
      <c r="AT969">
        <v>965</v>
      </c>
      <c r="AV969" t="str">
        <f t="shared" si="127"/>
        <v>Unlikely</v>
      </c>
      <c r="AX969" t="str">
        <f>IF(VLOOKUP($B969,'Draft List'!$D$4:$AC$2598,AX$3,FALSE)&lt;&gt;0,VLOOKUP($B969,'Draft List'!$D$4:$AC$2598,AX$3,FALSE),"")</f>
        <v/>
      </c>
      <c r="AY969" t="str">
        <f>IF(VLOOKUP($B969,'Draft List'!$D$4:$AC$2598,AY$3,FALSE)&lt;&gt;0,VLOOKUP($B969,'Draft List'!$D$4:$AC$2598,AY$3,FALSE),"")</f>
        <v/>
      </c>
      <c r="AZ969" t="str">
        <f>IF(VLOOKUP($B969,'Draft List'!$D$4:$AC$2598,AZ$3,FALSE)&lt;&gt;0,VLOOKUP($B969,'Draft List'!$D$4:$AC$2598,AZ$3,FALSE),"")</f>
        <v/>
      </c>
      <c r="BA969" t="str">
        <f>IF(VLOOKUP($B969,'Draft List'!$D$4:$AC$2598,BA$3,FALSE)&lt;&gt;0,VLOOKUP($B969,'Draft List'!$D$4:$AC$2598,BA$3,FALSE),"")</f>
        <v/>
      </c>
    </row>
    <row r="970" spans="1:53" hidden="1" x14ac:dyDescent="0.25">
      <c r="A970" t="str">
        <f t="shared" si="120"/>
        <v>C-John Reynolds23</v>
      </c>
      <c r="B970">
        <f>VLOOKUP($A970,draft_listing_batters_stats!$A$1:$B$1324,2,FALSE)</f>
        <v>10578</v>
      </c>
      <c r="C970" s="1" t="s">
        <v>93</v>
      </c>
      <c r="D970" s="1" t="s">
        <v>213</v>
      </c>
      <c r="E970" s="1" t="s">
        <v>1584</v>
      </c>
      <c r="F970" s="1">
        <v>23</v>
      </c>
      <c r="G970" s="1" t="s">
        <v>58</v>
      </c>
      <c r="H970" s="1" t="s">
        <v>44</v>
      </c>
      <c r="I970" s="1" t="s">
        <v>54</v>
      </c>
      <c r="J970" s="24" t="s">
        <v>54</v>
      </c>
      <c r="K970" s="1" t="s">
        <v>47</v>
      </c>
      <c r="L970" s="24" t="s">
        <v>51</v>
      </c>
      <c r="M970" s="1">
        <v>1</v>
      </c>
      <c r="N970" s="1">
        <v>4</v>
      </c>
      <c r="O970" s="1">
        <v>2</v>
      </c>
      <c r="P970" s="1">
        <v>2</v>
      </c>
      <c r="Q970" s="24">
        <v>2</v>
      </c>
      <c r="R970" s="1">
        <v>1</v>
      </c>
      <c r="S970" s="1">
        <v>4</v>
      </c>
      <c r="T970" s="1">
        <v>3</v>
      </c>
      <c r="U970" s="1">
        <v>2</v>
      </c>
      <c r="V970" s="24">
        <v>3</v>
      </c>
      <c r="W970" s="1">
        <v>2</v>
      </c>
      <c r="X970" s="1">
        <v>2</v>
      </c>
      <c r="Y970" s="24">
        <v>5</v>
      </c>
      <c r="Z970" s="1">
        <v>1</v>
      </c>
      <c r="AA970" s="1" t="s">
        <v>48</v>
      </c>
      <c r="AB970" s="1" t="s">
        <v>48</v>
      </c>
      <c r="AC970" s="1" t="s">
        <v>48</v>
      </c>
      <c r="AD970" s="1" t="s">
        <v>48</v>
      </c>
      <c r="AE970" s="1">
        <v>1</v>
      </c>
      <c r="AF970" s="1" t="s">
        <v>48</v>
      </c>
      <c r="AG970" s="24" t="s">
        <v>48</v>
      </c>
      <c r="AH970" s="1">
        <v>1</v>
      </c>
      <c r="AI970" s="1">
        <v>2</v>
      </c>
      <c r="AJ970" s="24">
        <v>2</v>
      </c>
      <c r="AK970" s="36" t="s">
        <v>1047</v>
      </c>
      <c r="AL970" s="9">
        <f t="shared" si="121"/>
        <v>-1.7183763271208954</v>
      </c>
      <c r="AM970" s="9">
        <f t="shared" si="122"/>
        <v>-1.5952984932799106</v>
      </c>
      <c r="AN970">
        <f t="shared" si="123"/>
        <v>0</v>
      </c>
      <c r="AO970" s="6">
        <f t="shared" si="124"/>
        <v>1</v>
      </c>
      <c r="AP970" s="9">
        <f>($AL$3*AL970+$AM$3*AM970+$AN$3*AN970+$AO$3*AO970)+$K$3*VLOOKUP(K970,COND!$A$2:$C$7,2,FALSE)+$L$3*VLOOKUP(L970,COND!$A$2:$C$7,3,FALSE)</f>
        <v>-8.3154195520710168</v>
      </c>
      <c r="AQ970" s="28">
        <f t="shared" si="125"/>
        <v>-0.77092487972517021</v>
      </c>
      <c r="AR970" t="str">
        <f t="shared" si="126"/>
        <v>C</v>
      </c>
      <c r="AS970">
        <v>800</v>
      </c>
      <c r="AT970">
        <v>966</v>
      </c>
      <c r="AV970" t="str">
        <f t="shared" si="127"/>
        <v>Unlikely</v>
      </c>
      <c r="AX970" t="str">
        <f>IF(VLOOKUP($B970,'Draft List'!$D$4:$AC$2598,AX$3,FALSE)&lt;&gt;0,VLOOKUP($B970,'Draft List'!$D$4:$AC$2598,AX$3,FALSE),"")</f>
        <v/>
      </c>
      <c r="AY970" t="str">
        <f>IF(VLOOKUP($B970,'Draft List'!$D$4:$AC$2598,AY$3,FALSE)&lt;&gt;0,VLOOKUP($B970,'Draft List'!$D$4:$AC$2598,AY$3,FALSE),"")</f>
        <v/>
      </c>
      <c r="AZ970" t="str">
        <f>IF(VLOOKUP($B970,'Draft List'!$D$4:$AC$2598,AZ$3,FALSE)&lt;&gt;0,VLOOKUP($B970,'Draft List'!$D$4:$AC$2598,AZ$3,FALSE),"")</f>
        <v/>
      </c>
      <c r="BA970" t="str">
        <f>IF(VLOOKUP($B970,'Draft List'!$D$4:$AC$2598,BA$3,FALSE)&lt;&gt;0,VLOOKUP($B970,'Draft List'!$D$4:$AC$2598,BA$3,FALSE),"")</f>
        <v/>
      </c>
    </row>
    <row r="971" spans="1:53" hidden="1" x14ac:dyDescent="0.25">
      <c r="A971" t="str">
        <f t="shared" si="120"/>
        <v>C-Rudy Stephens23</v>
      </c>
      <c r="B971">
        <f>VLOOKUP($A971,draft_listing_batters_stats!$A$1:$B$1324,2,FALSE)</f>
        <v>10504</v>
      </c>
      <c r="C971" s="1" t="s">
        <v>93</v>
      </c>
      <c r="D971" s="1" t="s">
        <v>1664</v>
      </c>
      <c r="E971" s="1" t="s">
        <v>1665</v>
      </c>
      <c r="F971" s="1">
        <v>23</v>
      </c>
      <c r="G971" s="1" t="s">
        <v>44</v>
      </c>
      <c r="H971" s="1" t="s">
        <v>44</v>
      </c>
      <c r="I971" s="1" t="s">
        <v>54</v>
      </c>
      <c r="J971" s="24" t="s">
        <v>54</v>
      </c>
      <c r="K971" s="1" t="s">
        <v>46</v>
      </c>
      <c r="L971" s="24" t="s">
        <v>47</v>
      </c>
      <c r="M971" s="1">
        <v>1</v>
      </c>
      <c r="N971" s="1">
        <v>2</v>
      </c>
      <c r="O971" s="1">
        <v>2</v>
      </c>
      <c r="P971" s="1">
        <v>2</v>
      </c>
      <c r="Q971" s="24">
        <v>1</v>
      </c>
      <c r="R971" s="1">
        <v>1</v>
      </c>
      <c r="S971" s="1">
        <v>3</v>
      </c>
      <c r="T971" s="1">
        <v>2</v>
      </c>
      <c r="U971" s="1">
        <v>4</v>
      </c>
      <c r="V971" s="24">
        <v>2</v>
      </c>
      <c r="W971" s="1">
        <v>2</v>
      </c>
      <c r="X971" s="1">
        <v>1</v>
      </c>
      <c r="Y971" s="24">
        <v>5</v>
      </c>
      <c r="Z971" s="1">
        <v>1</v>
      </c>
      <c r="AA971" s="1" t="s">
        <v>48</v>
      </c>
      <c r="AB971" s="1" t="s">
        <v>48</v>
      </c>
      <c r="AC971" s="1" t="s">
        <v>48</v>
      </c>
      <c r="AD971" s="1" t="s">
        <v>48</v>
      </c>
      <c r="AE971" s="1" t="s">
        <v>48</v>
      </c>
      <c r="AF971" s="1" t="s">
        <v>48</v>
      </c>
      <c r="AG971" s="24" t="s">
        <v>48</v>
      </c>
      <c r="AH971" s="1">
        <v>1</v>
      </c>
      <c r="AI971" s="1">
        <v>2</v>
      </c>
      <c r="AJ971" s="24">
        <v>1</v>
      </c>
      <c r="AK971" s="36" t="s">
        <v>48</v>
      </c>
      <c r="AL971" s="9">
        <f t="shared" si="121"/>
        <v>-1.8605124261753858</v>
      </c>
      <c r="AM971" s="9">
        <f t="shared" si="122"/>
        <v>-1.5900171067204369</v>
      </c>
      <c r="AN971">
        <f t="shared" si="123"/>
        <v>0</v>
      </c>
      <c r="AO971" s="6">
        <f t="shared" si="124"/>
        <v>1</v>
      </c>
      <c r="AP971" s="9">
        <f>($AL$3*AL971+$AM$3*AM971+$AN$3*AN971+$AO$3*AO971)+$K$3*VLOOKUP(K971,COND!$A$2:$C$7,2,FALSE)+$L$3*VLOOKUP(L971,COND!$A$2:$C$7,3,FALSE)</f>
        <v>-8.3662565232627824</v>
      </c>
      <c r="AQ971" s="28">
        <f t="shared" si="125"/>
        <v>-0.77817303324341558</v>
      </c>
      <c r="AR971" t="str">
        <f t="shared" si="126"/>
        <v>C</v>
      </c>
      <c r="AS971">
        <v>800</v>
      </c>
      <c r="AT971">
        <v>967</v>
      </c>
      <c r="AV971" t="str">
        <f t="shared" si="127"/>
        <v>Unlikely</v>
      </c>
      <c r="AX971" t="str">
        <f>IF(VLOOKUP($B971,'Draft List'!$D$4:$AC$2598,AX$3,FALSE)&lt;&gt;0,VLOOKUP($B971,'Draft List'!$D$4:$AC$2598,AX$3,FALSE),"")</f>
        <v/>
      </c>
      <c r="AY971" t="str">
        <f>IF(VLOOKUP($B971,'Draft List'!$D$4:$AC$2598,AY$3,FALSE)&lt;&gt;0,VLOOKUP($B971,'Draft List'!$D$4:$AC$2598,AY$3,FALSE),"")</f>
        <v/>
      </c>
      <c r="AZ971" t="str">
        <f>IF(VLOOKUP($B971,'Draft List'!$D$4:$AC$2598,AZ$3,FALSE)&lt;&gt;0,VLOOKUP($B971,'Draft List'!$D$4:$AC$2598,AZ$3,FALSE),"")</f>
        <v/>
      </c>
      <c r="BA971" t="str">
        <f>IF(VLOOKUP($B971,'Draft List'!$D$4:$AC$2598,BA$3,FALSE)&lt;&gt;0,VLOOKUP($B971,'Draft List'!$D$4:$AC$2598,BA$3,FALSE),"")</f>
        <v/>
      </c>
    </row>
    <row r="972" spans="1:53" hidden="1" x14ac:dyDescent="0.25">
      <c r="A972" t="str">
        <f t="shared" si="120"/>
        <v>C-Jim Campbell23</v>
      </c>
      <c r="B972">
        <f>VLOOKUP($A972,draft_listing_batters_stats!$A$1:$B$1324,2,FALSE)</f>
        <v>10426</v>
      </c>
      <c r="C972" s="1" t="s">
        <v>93</v>
      </c>
      <c r="D972" s="1" t="s">
        <v>279</v>
      </c>
      <c r="E972" s="1" t="s">
        <v>634</v>
      </c>
      <c r="F972" s="1">
        <v>23</v>
      </c>
      <c r="G972" s="1" t="s">
        <v>44</v>
      </c>
      <c r="H972" s="1" t="s">
        <v>44</v>
      </c>
      <c r="I972" s="1" t="s">
        <v>54</v>
      </c>
      <c r="J972" s="24" t="s">
        <v>54</v>
      </c>
      <c r="K972" s="1" t="s">
        <v>47</v>
      </c>
      <c r="L972" s="24" t="s">
        <v>46</v>
      </c>
      <c r="M972" s="1">
        <v>2</v>
      </c>
      <c r="N972" s="1">
        <v>1</v>
      </c>
      <c r="O972" s="1">
        <v>2</v>
      </c>
      <c r="P972" s="1">
        <v>1</v>
      </c>
      <c r="Q972" s="24">
        <v>2</v>
      </c>
      <c r="R972" s="1">
        <v>2</v>
      </c>
      <c r="S972" s="1">
        <v>1</v>
      </c>
      <c r="T972" s="1">
        <v>2</v>
      </c>
      <c r="U972" s="1">
        <v>1</v>
      </c>
      <c r="V972" s="24">
        <v>3</v>
      </c>
      <c r="W972" s="1">
        <v>1</v>
      </c>
      <c r="X972" s="1">
        <v>1</v>
      </c>
      <c r="Y972" s="24">
        <v>4</v>
      </c>
      <c r="Z972" s="1" t="s">
        <v>48</v>
      </c>
      <c r="AA972" s="1" t="s">
        <v>48</v>
      </c>
      <c r="AB972" s="1" t="s">
        <v>48</v>
      </c>
      <c r="AC972" s="1" t="s">
        <v>48</v>
      </c>
      <c r="AD972" s="1" t="s">
        <v>48</v>
      </c>
      <c r="AE972" s="1" t="s">
        <v>48</v>
      </c>
      <c r="AF972" s="1" t="s">
        <v>48</v>
      </c>
      <c r="AG972" s="24" t="s">
        <v>48</v>
      </c>
      <c r="AH972" s="1">
        <v>1</v>
      </c>
      <c r="AI972" s="1">
        <v>1</v>
      </c>
      <c r="AJ972" s="24">
        <v>1</v>
      </c>
      <c r="AK972" s="36" t="s">
        <v>48</v>
      </c>
      <c r="AL972" s="9">
        <f t="shared" si="121"/>
        <v>-1.6387096797839125</v>
      </c>
      <c r="AM972" s="9">
        <f t="shared" si="122"/>
        <v>-1.5986933399668291</v>
      </c>
      <c r="AN972">
        <f t="shared" si="123"/>
        <v>0</v>
      </c>
      <c r="AO972" s="6">
        <f t="shared" si="124"/>
        <v>0</v>
      </c>
      <c r="AP972" s="9">
        <f>($AL$3*AL972+$AM$3*AM972+$AN$3*AN972+$AO$3*AO972)+$K$3*VLOOKUP(K972,COND!$A$2:$C$7,2,FALSE)+$L$3*VLOOKUP(L972,COND!$A$2:$C$7,3,FALSE)</f>
        <v>-9.4481910475803392</v>
      </c>
      <c r="AQ972" s="28">
        <f t="shared" si="125"/>
        <v>-0.93243138784448021</v>
      </c>
      <c r="AR972" t="str">
        <f t="shared" si="126"/>
        <v>DH</v>
      </c>
      <c r="AS972">
        <v>800</v>
      </c>
      <c r="AT972">
        <v>968</v>
      </c>
      <c r="AV972" t="str">
        <f t="shared" si="127"/>
        <v>Unlikely</v>
      </c>
      <c r="AX972" t="str">
        <f>IF(VLOOKUP($B972,'Draft List'!$D$4:$AC$2598,AX$3,FALSE)&lt;&gt;0,VLOOKUP($B972,'Draft List'!$D$4:$AC$2598,AX$3,FALSE),"")</f>
        <v/>
      </c>
      <c r="AY972" t="str">
        <f>IF(VLOOKUP($B972,'Draft List'!$D$4:$AC$2598,AY$3,FALSE)&lt;&gt;0,VLOOKUP($B972,'Draft List'!$D$4:$AC$2598,AY$3,FALSE),"")</f>
        <v/>
      </c>
      <c r="AZ972" t="str">
        <f>IF(VLOOKUP($B972,'Draft List'!$D$4:$AC$2598,AZ$3,FALSE)&lt;&gt;0,VLOOKUP($B972,'Draft List'!$D$4:$AC$2598,AZ$3,FALSE),"")</f>
        <v/>
      </c>
      <c r="BA972" t="str">
        <f>IF(VLOOKUP($B972,'Draft List'!$D$4:$AC$2598,BA$3,FALSE)&lt;&gt;0,VLOOKUP($B972,'Draft List'!$D$4:$AC$2598,BA$3,FALSE),"")</f>
        <v/>
      </c>
    </row>
    <row r="973" spans="1:53" hidden="1" x14ac:dyDescent="0.25">
      <c r="A973" t="str">
        <f t="shared" si="120"/>
        <v>C-Pedro Lara23</v>
      </c>
      <c r="B973">
        <f>VLOOKUP($A973,draft_listing_batters_stats!$A$1:$B$1324,2,FALSE)</f>
        <v>10299</v>
      </c>
      <c r="C973" s="1" t="s">
        <v>93</v>
      </c>
      <c r="D973" s="1" t="s">
        <v>203</v>
      </c>
      <c r="E973" s="1" t="s">
        <v>607</v>
      </c>
      <c r="F973" s="1">
        <v>23</v>
      </c>
      <c r="G973" s="1" t="s">
        <v>44</v>
      </c>
      <c r="H973" s="1" t="s">
        <v>44</v>
      </c>
      <c r="I973" s="1" t="s">
        <v>54</v>
      </c>
      <c r="J973" s="24" t="s">
        <v>54</v>
      </c>
      <c r="K973" s="1" t="s">
        <v>47</v>
      </c>
      <c r="L973" s="24" t="s">
        <v>51</v>
      </c>
      <c r="M973" s="1">
        <v>1</v>
      </c>
      <c r="N973" s="1">
        <v>1</v>
      </c>
      <c r="O973" s="1">
        <v>2</v>
      </c>
      <c r="P973" s="1">
        <v>1</v>
      </c>
      <c r="Q973" s="24">
        <v>2</v>
      </c>
      <c r="R973" s="1">
        <v>1</v>
      </c>
      <c r="S973" s="1">
        <v>2</v>
      </c>
      <c r="T973" s="1">
        <v>3</v>
      </c>
      <c r="U973" s="1">
        <v>1</v>
      </c>
      <c r="V973" s="24">
        <v>2</v>
      </c>
      <c r="W973" s="1">
        <v>4</v>
      </c>
      <c r="X973" s="1">
        <v>5</v>
      </c>
      <c r="Y973" s="24">
        <v>7</v>
      </c>
      <c r="Z973" s="1" t="s">
        <v>48</v>
      </c>
      <c r="AA973" s="1" t="s">
        <v>48</v>
      </c>
      <c r="AB973" s="1" t="s">
        <v>48</v>
      </c>
      <c r="AC973" s="1" t="s">
        <v>48</v>
      </c>
      <c r="AD973" s="1" t="s">
        <v>48</v>
      </c>
      <c r="AE973" s="1" t="s">
        <v>48</v>
      </c>
      <c r="AF973" s="1" t="s">
        <v>48</v>
      </c>
      <c r="AG973" s="24" t="s">
        <v>48</v>
      </c>
      <c r="AH973" s="1">
        <v>1</v>
      </c>
      <c r="AI973" s="1">
        <v>1</v>
      </c>
      <c r="AJ973" s="24">
        <v>1</v>
      </c>
      <c r="AK973" s="36" t="s">
        <v>1077</v>
      </c>
      <c r="AL973" s="9">
        <f t="shared" si="121"/>
        <v>-1.961265515986587</v>
      </c>
      <c r="AM973" s="9">
        <f t="shared" si="122"/>
        <v>-1.8271441423439818</v>
      </c>
      <c r="AN973">
        <f t="shared" si="123"/>
        <v>0</v>
      </c>
      <c r="AO973" s="6">
        <f t="shared" si="124"/>
        <v>0</v>
      </c>
      <c r="AP973" s="9">
        <f>($AL$3*AL973+$AM$3*AM973+$AN$3*AN973+$AO$3*AO973)+$K$3*VLOOKUP(K973,COND!$A$2:$C$7,2,FALSE)+$L$3*VLOOKUP(L973,COND!$A$2:$C$7,3,FALSE)</f>
        <v>-12.121856259726444</v>
      </c>
      <c r="AQ973" s="28">
        <f t="shared" si="125"/>
        <v>-1.3136330105950926</v>
      </c>
      <c r="AR973" t="str">
        <f t="shared" si="126"/>
        <v>DH</v>
      </c>
      <c r="AS973">
        <v>800</v>
      </c>
      <c r="AT973">
        <v>969</v>
      </c>
      <c r="AV973" t="str">
        <f t="shared" si="127"/>
        <v>Unlikely</v>
      </c>
      <c r="AX973" t="str">
        <f>IF(VLOOKUP($B973,'Draft List'!$D$4:$AC$2598,AX$3,FALSE)&lt;&gt;0,VLOOKUP($B973,'Draft List'!$D$4:$AC$2598,AX$3,FALSE),"")</f>
        <v/>
      </c>
      <c r="AY973" t="str">
        <f>IF(VLOOKUP($B973,'Draft List'!$D$4:$AC$2598,AY$3,FALSE)&lt;&gt;0,VLOOKUP($B973,'Draft List'!$D$4:$AC$2598,AY$3,FALSE),"")</f>
        <v/>
      </c>
      <c r="AZ973" t="str">
        <f>IF(VLOOKUP($B973,'Draft List'!$D$4:$AC$2598,AZ$3,FALSE)&lt;&gt;0,VLOOKUP($B973,'Draft List'!$D$4:$AC$2598,AZ$3,FALSE),"")</f>
        <v/>
      </c>
      <c r="BA973" t="str">
        <f>IF(VLOOKUP($B973,'Draft List'!$D$4:$AC$2598,BA$3,FALSE)&lt;&gt;0,VLOOKUP($B973,'Draft List'!$D$4:$AC$2598,BA$3,FALSE),"")</f>
        <v/>
      </c>
    </row>
    <row r="974" spans="1:53" x14ac:dyDescent="0.25">
      <c r="A974" t="str">
        <f t="shared" si="120"/>
        <v>3BHisayuki Nakano21</v>
      </c>
      <c r="B974">
        <f>VLOOKUP($A974,draft_listing_batters_stats!$A$1:$B$1324,2,FALSE)</f>
        <v>11212</v>
      </c>
      <c r="C974" s="1" t="s">
        <v>76</v>
      </c>
      <c r="D974" s="1" t="s">
        <v>890</v>
      </c>
      <c r="E974" s="1" t="s">
        <v>891</v>
      </c>
      <c r="F974" s="1">
        <v>21</v>
      </c>
      <c r="G974" s="1" t="s">
        <v>44</v>
      </c>
      <c r="H974" s="1" t="s">
        <v>44</v>
      </c>
      <c r="I974" s="1" t="s">
        <v>54</v>
      </c>
      <c r="J974" s="24" t="s">
        <v>45</v>
      </c>
      <c r="K974" s="1" t="s">
        <v>47</v>
      </c>
      <c r="L974" s="24" t="s">
        <v>47</v>
      </c>
      <c r="M974" s="1">
        <v>1</v>
      </c>
      <c r="N974" s="1">
        <v>3</v>
      </c>
      <c r="O974" s="1">
        <v>2</v>
      </c>
      <c r="P974" s="1">
        <v>3</v>
      </c>
      <c r="Q974" s="24">
        <v>1</v>
      </c>
      <c r="R974" s="1">
        <v>5</v>
      </c>
      <c r="S974" s="1">
        <v>3</v>
      </c>
      <c r="T974" s="1">
        <v>4</v>
      </c>
      <c r="U974" s="1">
        <v>6</v>
      </c>
      <c r="V974" s="24">
        <v>3</v>
      </c>
      <c r="W974" s="1">
        <v>10</v>
      </c>
      <c r="X974" s="1">
        <v>9</v>
      </c>
      <c r="Y974" s="24">
        <v>2</v>
      </c>
      <c r="Z974" s="1" t="s">
        <v>48</v>
      </c>
      <c r="AA974" s="1" t="s">
        <v>48</v>
      </c>
      <c r="AB974" s="1" t="s">
        <v>48</v>
      </c>
      <c r="AC974" s="1">
        <v>6</v>
      </c>
      <c r="AD974" s="1" t="s">
        <v>48</v>
      </c>
      <c r="AE974" s="1" t="s">
        <v>48</v>
      </c>
      <c r="AF974" s="1" t="s">
        <v>48</v>
      </c>
      <c r="AG974" s="24" t="s">
        <v>48</v>
      </c>
      <c r="AH974" s="1">
        <v>5</v>
      </c>
      <c r="AI974" s="1">
        <v>8</v>
      </c>
      <c r="AJ974" s="24">
        <v>3</v>
      </c>
      <c r="AK974" s="36" t="s">
        <v>839</v>
      </c>
      <c r="AL974" s="9">
        <f t="shared" si="121"/>
        <v>-1.7197429965471014</v>
      </c>
      <c r="AM974" s="9">
        <f t="shared" si="122"/>
        <v>8.5764665974310469E-2</v>
      </c>
      <c r="AN974">
        <f t="shared" si="123"/>
        <v>1</v>
      </c>
      <c r="AO974" s="6">
        <f t="shared" si="124"/>
        <v>0.75</v>
      </c>
      <c r="AP974" s="9">
        <f>($AL$3*AL974+$AM$3*AM974+$AN$3*AN974+$AO$3*AO974)+$K$3*VLOOKUP(K974,COND!$A$2:$C$7,2,FALSE)+$L$3*VLOOKUP(L974,COND!$A$2:$C$7,3,FALSE)</f>
        <v>11.573868358703683</v>
      </c>
      <c r="AQ974" s="28">
        <f t="shared" si="125"/>
        <v>2.0648186503541437</v>
      </c>
      <c r="AR974" t="str">
        <f t="shared" si="126"/>
        <v>3B</v>
      </c>
      <c r="AS974">
        <v>900</v>
      </c>
      <c r="AT974">
        <v>970</v>
      </c>
      <c r="AV974" t="str">
        <f t="shared" si="127"/>
        <v>Possible</v>
      </c>
      <c r="AX974">
        <f>IF(VLOOKUP($B974,'Draft List'!$D$4:$AC$2598,AX$3,FALSE)&lt;&gt;0,VLOOKUP($B974,'Draft List'!$D$4:$AC$2598,AX$3,FALSE),"")</f>
        <v>211</v>
      </c>
      <c r="AY974">
        <f>IF(VLOOKUP($B974,'Draft List'!$D$4:$AC$2598,AY$3,FALSE)&lt;&gt;0,VLOOKUP($B974,'Draft List'!$D$4:$AC$2598,AY$3,FALSE),"")</f>
        <v>8</v>
      </c>
      <c r="AZ974">
        <f>IF(VLOOKUP($B974,'Draft List'!$D$4:$AC$2598,AZ$3,FALSE)&lt;&gt;0,VLOOKUP($B974,'Draft List'!$D$4:$AC$2598,AZ$3,FALSE),"")</f>
        <v>23</v>
      </c>
      <c r="BA974" t="str">
        <f>IF(VLOOKUP($B974,'Draft List'!$D$4:$AC$2598,BA$3,FALSE)&lt;&gt;0,VLOOKUP($B974,'Draft List'!$D$4:$AC$2598,BA$3,FALSE),"")</f>
        <v>Hartford Harpoon</v>
      </c>
    </row>
    <row r="975" spans="1:53" hidden="1" x14ac:dyDescent="0.25">
      <c r="A975" t="str">
        <f t="shared" si="120"/>
        <v>C-Arthur Sedman23</v>
      </c>
      <c r="B975">
        <f>VLOOKUP($A975,draft_listing_batters_stats!$A$1:$B$1324,2,FALSE)</f>
        <v>13664</v>
      </c>
      <c r="C975" s="1" t="s">
        <v>93</v>
      </c>
      <c r="D975" s="1" t="s">
        <v>657</v>
      </c>
      <c r="E975" s="1" t="s">
        <v>951</v>
      </c>
      <c r="F975" s="1">
        <v>23</v>
      </c>
      <c r="G975" s="1" t="s">
        <v>44</v>
      </c>
      <c r="H975" s="1" t="s">
        <v>44</v>
      </c>
      <c r="I975" s="1" t="s">
        <v>54</v>
      </c>
      <c r="J975" s="24" t="s">
        <v>54</v>
      </c>
      <c r="K975" s="1" t="s">
        <v>46</v>
      </c>
      <c r="L975" s="24" t="s">
        <v>51</v>
      </c>
      <c r="M975" s="1">
        <v>2</v>
      </c>
      <c r="N975" s="1">
        <v>2</v>
      </c>
      <c r="O975" s="1">
        <v>1</v>
      </c>
      <c r="P975" s="1">
        <v>3</v>
      </c>
      <c r="Q975" s="24">
        <v>4</v>
      </c>
      <c r="R975" s="1">
        <v>6</v>
      </c>
      <c r="S975" s="1">
        <v>3</v>
      </c>
      <c r="T975" s="1">
        <v>1</v>
      </c>
      <c r="U975" s="1">
        <v>4</v>
      </c>
      <c r="V975" s="24">
        <v>4</v>
      </c>
      <c r="W975" s="1">
        <v>6</v>
      </c>
      <c r="X975" s="1">
        <v>5</v>
      </c>
      <c r="Y975" s="24">
        <v>8</v>
      </c>
      <c r="Z975" s="1">
        <v>3</v>
      </c>
      <c r="AA975" s="1" t="s">
        <v>48</v>
      </c>
      <c r="AB975" s="1" t="s">
        <v>48</v>
      </c>
      <c r="AC975" s="1" t="s">
        <v>48</v>
      </c>
      <c r="AD975" s="1" t="s">
        <v>48</v>
      </c>
      <c r="AE975" s="1" t="s">
        <v>48</v>
      </c>
      <c r="AF975" s="1" t="s">
        <v>48</v>
      </c>
      <c r="AG975" s="24" t="s">
        <v>48</v>
      </c>
      <c r="AH975" s="1">
        <v>1</v>
      </c>
      <c r="AI975" s="1">
        <v>2</v>
      </c>
      <c r="AJ975" s="24">
        <v>1</v>
      </c>
      <c r="AK975" s="36" t="s">
        <v>854</v>
      </c>
      <c r="AL975" s="9">
        <f t="shared" si="121"/>
        <v>-1.4112595145357814</v>
      </c>
      <c r="AM975" s="9">
        <f t="shared" si="122"/>
        <v>1.9733259903202061E-2</v>
      </c>
      <c r="AN975">
        <f t="shared" si="123"/>
        <v>0</v>
      </c>
      <c r="AO975" s="6">
        <f t="shared" si="124"/>
        <v>1.25</v>
      </c>
      <c r="AP975" s="9">
        <f>($AL$3*AL975+$AM$3*AM975+$AN$3*AN975+$AO$3*AO975)+$K$3*VLOOKUP(K975,COND!$A$2:$C$7,2,FALSE)+$L$3*VLOOKUP(L975,COND!$A$2:$C$7,3,FALSE)</f>
        <v>11.445673167384847</v>
      </c>
      <c r="AQ975" s="28">
        <f t="shared" si="125"/>
        <v>2.0465410385059721</v>
      </c>
      <c r="AR975" t="str">
        <f t="shared" si="126"/>
        <v>C</v>
      </c>
      <c r="AS975">
        <v>900</v>
      </c>
      <c r="AT975">
        <v>971</v>
      </c>
      <c r="AV975" t="str">
        <f t="shared" si="127"/>
        <v>Unlikely</v>
      </c>
      <c r="AX975">
        <f>IF(VLOOKUP($B975,'Draft List'!$D$4:$AC$2598,AX$3,FALSE)&lt;&gt;0,VLOOKUP($B975,'Draft List'!$D$4:$AC$2598,AX$3,FALSE),"")</f>
        <v>276</v>
      </c>
      <c r="AY975">
        <f>IF(VLOOKUP($B975,'Draft List'!$D$4:$AC$2598,AY$3,FALSE)&lt;&gt;0,VLOOKUP($B975,'Draft List'!$D$4:$AC$2598,AY$3,FALSE),"")</f>
        <v>11</v>
      </c>
      <c r="AZ975">
        <f>IF(VLOOKUP($B975,'Draft List'!$D$4:$AC$2598,AZ$3,FALSE)&lt;&gt;0,VLOOKUP($B975,'Draft List'!$D$4:$AC$2598,AZ$3,FALSE),"")</f>
        <v>10</v>
      </c>
      <c r="BA975" t="str">
        <f>IF(VLOOKUP($B975,'Draft List'!$D$4:$AC$2598,BA$3,FALSE)&lt;&gt;0,VLOOKUP($B975,'Draft List'!$D$4:$AC$2598,BA$3,FALSE),"")</f>
        <v>New Orleans Trendsetters</v>
      </c>
    </row>
    <row r="976" spans="1:53" hidden="1" x14ac:dyDescent="0.25">
      <c r="A976" t="str">
        <f t="shared" si="120"/>
        <v>SSAlexander Fish22</v>
      </c>
      <c r="B976">
        <f>VLOOKUP($A976,draft_listing_batters_stats!$A$1:$B$1324,2,FALSE)</f>
        <v>13253</v>
      </c>
      <c r="C976" s="1" t="s">
        <v>79</v>
      </c>
      <c r="D976" s="1" t="s">
        <v>936</v>
      </c>
      <c r="E976" s="1" t="s">
        <v>1165</v>
      </c>
      <c r="F976" s="1">
        <v>22</v>
      </c>
      <c r="G976" s="1" t="s">
        <v>68</v>
      </c>
      <c r="H976" s="1" t="s">
        <v>44</v>
      </c>
      <c r="I976" s="1" t="s">
        <v>54</v>
      </c>
      <c r="J976" s="24" t="s">
        <v>54</v>
      </c>
      <c r="K976" s="1" t="s">
        <v>47</v>
      </c>
      <c r="L976" s="24" t="s">
        <v>47</v>
      </c>
      <c r="M976" s="1">
        <v>2</v>
      </c>
      <c r="N976" s="1">
        <v>4</v>
      </c>
      <c r="O976" s="1">
        <v>2</v>
      </c>
      <c r="P976" s="1">
        <v>3</v>
      </c>
      <c r="Q976" s="24">
        <v>1</v>
      </c>
      <c r="R976" s="1">
        <v>5</v>
      </c>
      <c r="S976" s="1">
        <v>6</v>
      </c>
      <c r="T976" s="1">
        <v>2</v>
      </c>
      <c r="U976" s="1">
        <v>4</v>
      </c>
      <c r="V976" s="24">
        <v>2</v>
      </c>
      <c r="W976" s="1">
        <v>10</v>
      </c>
      <c r="X976" s="1">
        <v>9</v>
      </c>
      <c r="Y976" s="24">
        <v>1</v>
      </c>
      <c r="Z976" s="1" t="s">
        <v>48</v>
      </c>
      <c r="AA976" s="1" t="s">
        <v>48</v>
      </c>
      <c r="AB976" s="1" t="s">
        <v>48</v>
      </c>
      <c r="AC976" s="1" t="s">
        <v>48</v>
      </c>
      <c r="AD976" s="1">
        <v>1</v>
      </c>
      <c r="AE976" s="1" t="s">
        <v>48</v>
      </c>
      <c r="AF976" s="1" t="s">
        <v>48</v>
      </c>
      <c r="AG976" s="24" t="s">
        <v>48</v>
      </c>
      <c r="AH976" s="1">
        <v>10</v>
      </c>
      <c r="AI976" s="1">
        <v>5</v>
      </c>
      <c r="AJ976" s="24">
        <v>6</v>
      </c>
      <c r="AK976" s="36" t="s">
        <v>872</v>
      </c>
      <c r="AL976" s="9">
        <f t="shared" si="121"/>
        <v>-1.3461272807257232</v>
      </c>
      <c r="AM976" s="9">
        <f t="shared" si="122"/>
        <v>-0.14661412305362759</v>
      </c>
      <c r="AN976">
        <f t="shared" si="123"/>
        <v>2</v>
      </c>
      <c r="AO976" s="6">
        <f t="shared" si="124"/>
        <v>0</v>
      </c>
      <c r="AP976" s="9">
        <f>($AL$3*AL976+$AM$3*AM976+$AN$3*AN976+$AO$3*AO976)+$K$3*VLOOKUP(K976,COND!$A$2:$C$7,2,FALSE)+$L$3*VLOOKUP(L976,COND!$A$2:$C$7,3,FALSE)</f>
        <v>8.2393511286172298</v>
      </c>
      <c r="AQ976" s="28">
        <f t="shared" si="125"/>
        <v>1.5893951106288673</v>
      </c>
      <c r="AR976" t="str">
        <f t="shared" si="126"/>
        <v>SS</v>
      </c>
      <c r="AS976">
        <v>900</v>
      </c>
      <c r="AT976">
        <v>972</v>
      </c>
      <c r="AV976" t="str">
        <f t="shared" si="127"/>
        <v>Unlikely</v>
      </c>
      <c r="AX976" t="str">
        <f>IF(VLOOKUP($B976,'Draft List'!$D$4:$AC$2598,AX$3,FALSE)&lt;&gt;0,VLOOKUP($B976,'Draft List'!$D$4:$AC$2598,AX$3,FALSE),"")</f>
        <v/>
      </c>
      <c r="AY976" t="str">
        <f>IF(VLOOKUP($B976,'Draft List'!$D$4:$AC$2598,AY$3,FALSE)&lt;&gt;0,VLOOKUP($B976,'Draft List'!$D$4:$AC$2598,AY$3,FALSE),"")</f>
        <v/>
      </c>
      <c r="AZ976" t="str">
        <f>IF(VLOOKUP($B976,'Draft List'!$D$4:$AC$2598,AZ$3,FALSE)&lt;&gt;0,VLOOKUP($B976,'Draft List'!$D$4:$AC$2598,AZ$3,FALSE),"")</f>
        <v/>
      </c>
      <c r="BA976" t="str">
        <f>IF(VLOOKUP($B976,'Draft List'!$D$4:$AC$2598,BA$3,FALSE)&lt;&gt;0,VLOOKUP($B976,'Draft List'!$D$4:$AC$2598,BA$3,FALSE),"")</f>
        <v/>
      </c>
    </row>
    <row r="977" spans="1:53" hidden="1" x14ac:dyDescent="0.25">
      <c r="A977" t="str">
        <f t="shared" si="120"/>
        <v>C-Mike Floyd21</v>
      </c>
      <c r="B977">
        <f>VLOOKUP($A977,draft_listing_batters_stats!$A$1:$B$1324,2,FALSE)</f>
        <v>7894</v>
      </c>
      <c r="C977" s="1" t="s">
        <v>93</v>
      </c>
      <c r="D977" s="1" t="s">
        <v>159</v>
      </c>
      <c r="E977" s="1" t="s">
        <v>979</v>
      </c>
      <c r="F977" s="1">
        <v>21</v>
      </c>
      <c r="G977" s="1" t="s">
        <v>44</v>
      </c>
      <c r="H977" s="1" t="s">
        <v>44</v>
      </c>
      <c r="I977" s="1" t="s">
        <v>54</v>
      </c>
      <c r="J977" s="24" t="s">
        <v>54</v>
      </c>
      <c r="K977" s="1" t="s">
        <v>47</v>
      </c>
      <c r="L977" s="24" t="s">
        <v>47</v>
      </c>
      <c r="M977" s="1">
        <v>1</v>
      </c>
      <c r="N977" s="1">
        <v>2</v>
      </c>
      <c r="O977" s="1">
        <v>3</v>
      </c>
      <c r="P977" s="1">
        <v>3</v>
      </c>
      <c r="Q977" s="24">
        <v>1</v>
      </c>
      <c r="R977" s="1">
        <v>4</v>
      </c>
      <c r="S977" s="1">
        <v>4</v>
      </c>
      <c r="T977" s="1">
        <v>3</v>
      </c>
      <c r="U977" s="1">
        <v>6</v>
      </c>
      <c r="V977" s="24">
        <v>5</v>
      </c>
      <c r="W977" s="1">
        <v>3</v>
      </c>
      <c r="X977" s="1">
        <v>3</v>
      </c>
      <c r="Y977" s="24">
        <v>6</v>
      </c>
      <c r="Z977" s="1" t="s">
        <v>48</v>
      </c>
      <c r="AA977" s="1" t="s">
        <v>48</v>
      </c>
      <c r="AB977" s="1" t="s">
        <v>48</v>
      </c>
      <c r="AC977" s="1" t="s">
        <v>48</v>
      </c>
      <c r="AD977" s="1" t="s">
        <v>48</v>
      </c>
      <c r="AE977" s="1" t="s">
        <v>48</v>
      </c>
      <c r="AF977" s="1" t="s">
        <v>48</v>
      </c>
      <c r="AG977" s="24" t="s">
        <v>48</v>
      </c>
      <c r="AH977" s="1">
        <v>4</v>
      </c>
      <c r="AI977" s="1">
        <v>5</v>
      </c>
      <c r="AJ977" s="24">
        <v>5</v>
      </c>
      <c r="AK977" s="36" t="s">
        <v>881</v>
      </c>
      <c r="AL977" s="9">
        <f t="shared" si="121"/>
        <v>-1.6877413821419032</v>
      </c>
      <c r="AM977" s="9">
        <f t="shared" si="122"/>
        <v>-0.18876010499939533</v>
      </c>
      <c r="AN977">
        <f t="shared" si="123"/>
        <v>0</v>
      </c>
      <c r="AO977" s="6">
        <f t="shared" si="124"/>
        <v>0</v>
      </c>
      <c r="AP977" s="9">
        <f>($AL$3*AL977+$AM$3*AM977+$AN$3*AN977+$AO$3*AO977)+$K$3*VLOOKUP(K977,COND!$A$2:$C$7,2,FALSE)+$L$3*VLOOKUP(L977,COND!$A$2:$C$7,3,FALSE)</f>
        <v>7.3661046017930669</v>
      </c>
      <c r="AQ977" s="28">
        <f t="shared" si="125"/>
        <v>1.4648907442727266</v>
      </c>
      <c r="AR977" t="str">
        <f t="shared" si="126"/>
        <v>DH</v>
      </c>
      <c r="AS977">
        <v>900</v>
      </c>
      <c r="AT977">
        <v>973</v>
      </c>
      <c r="AV977" t="str">
        <f t="shared" si="127"/>
        <v>Unlikely</v>
      </c>
      <c r="AX977">
        <f>IF(VLOOKUP($B977,'Draft List'!$D$4:$AC$2598,AX$3,FALSE)&lt;&gt;0,VLOOKUP($B977,'Draft List'!$D$4:$AC$2598,AX$3,FALSE),"")</f>
        <v>392</v>
      </c>
      <c r="AY977">
        <f>IF(VLOOKUP($B977,'Draft List'!$D$4:$AC$2598,AY$3,FALSE)&lt;&gt;0,VLOOKUP($B977,'Draft List'!$D$4:$AC$2598,AY$3,FALSE),"")</f>
        <v>15</v>
      </c>
      <c r="AZ977">
        <f>IF(VLOOKUP($B977,'Draft List'!$D$4:$AC$2598,AZ$3,FALSE)&lt;&gt;0,VLOOKUP($B977,'Draft List'!$D$4:$AC$2598,AZ$3,FALSE),"")</f>
        <v>22</v>
      </c>
      <c r="BA977" t="str">
        <f>IF(VLOOKUP($B977,'Draft List'!$D$4:$AC$2598,BA$3,FALSE)&lt;&gt;0,VLOOKUP($B977,'Draft List'!$D$4:$AC$2598,BA$3,FALSE),"")</f>
        <v>Florida Featherheads</v>
      </c>
    </row>
    <row r="978" spans="1:53" hidden="1" x14ac:dyDescent="0.25">
      <c r="A978" t="str">
        <f t="shared" si="120"/>
        <v>LFNick Parker24</v>
      </c>
      <c r="B978">
        <f>VLOOKUP($A978,draft_listing_batters_stats!$A$1:$B$1324,2,FALSE)</f>
        <v>2528</v>
      </c>
      <c r="C978" s="1" t="s">
        <v>55</v>
      </c>
      <c r="D978" s="1" t="s">
        <v>256</v>
      </c>
      <c r="E978" s="1" t="s">
        <v>423</v>
      </c>
      <c r="F978" s="1">
        <v>24</v>
      </c>
      <c r="G978" s="1" t="s">
        <v>44</v>
      </c>
      <c r="H978" s="1" t="s">
        <v>44</v>
      </c>
      <c r="I978" s="1" t="s">
        <v>54</v>
      </c>
      <c r="J978" s="24" t="s">
        <v>54</v>
      </c>
      <c r="K978" s="1" t="s">
        <v>47</v>
      </c>
      <c r="L978" s="24" t="s">
        <v>51</v>
      </c>
      <c r="M978" s="1">
        <v>2</v>
      </c>
      <c r="N978" s="1">
        <v>3</v>
      </c>
      <c r="O978" s="1">
        <v>4</v>
      </c>
      <c r="P978" s="1">
        <v>6</v>
      </c>
      <c r="Q978" s="24">
        <v>1</v>
      </c>
      <c r="R978" s="1">
        <v>3</v>
      </c>
      <c r="S978" s="1">
        <v>3</v>
      </c>
      <c r="T978" s="1">
        <v>5</v>
      </c>
      <c r="U978" s="1">
        <v>7</v>
      </c>
      <c r="V978" s="24">
        <v>1</v>
      </c>
      <c r="W978" s="1">
        <v>7</v>
      </c>
      <c r="X978" s="1">
        <v>9</v>
      </c>
      <c r="Y978" s="24">
        <v>1</v>
      </c>
      <c r="Z978" s="1" t="s">
        <v>48</v>
      </c>
      <c r="AA978" s="1" t="s">
        <v>48</v>
      </c>
      <c r="AB978" s="1" t="s">
        <v>48</v>
      </c>
      <c r="AC978" s="1" t="s">
        <v>48</v>
      </c>
      <c r="AD978" s="1" t="s">
        <v>48</v>
      </c>
      <c r="AE978" s="1">
        <v>5</v>
      </c>
      <c r="AF978" s="1" t="s">
        <v>48</v>
      </c>
      <c r="AG978" s="24">
        <v>5</v>
      </c>
      <c r="AH978" s="1">
        <v>10</v>
      </c>
      <c r="AI978" s="1">
        <v>8</v>
      </c>
      <c r="AJ978" s="24">
        <v>9</v>
      </c>
      <c r="AK978" s="36" t="s">
        <v>50</v>
      </c>
      <c r="AL978" s="9">
        <f t="shared" si="121"/>
        <v>-0.9619355222678807</v>
      </c>
      <c r="AM978" s="9">
        <f t="shared" si="122"/>
        <v>-0.46660864203172336</v>
      </c>
      <c r="AN978">
        <f t="shared" si="123"/>
        <v>5</v>
      </c>
      <c r="AO978" s="6">
        <f t="shared" si="124"/>
        <v>0.65</v>
      </c>
      <c r="AP978" s="9">
        <f>($AL$3*AL978+$AM$3*AM978+$AN$3*AN978+$AO$3*AO978)+$K$3*VLOOKUP(K978,COND!$A$2:$C$7,2,FALSE)+$L$3*VLOOKUP(L978,COND!$A$2:$C$7,3,FALSE)</f>
        <v>5.7878360767258643</v>
      </c>
      <c r="AQ978" s="28">
        <f t="shared" si="125"/>
        <v>1.2398668631380696</v>
      </c>
      <c r="AR978" t="str">
        <f t="shared" si="126"/>
        <v>RF</v>
      </c>
      <c r="AS978">
        <v>900</v>
      </c>
      <c r="AT978">
        <v>974</v>
      </c>
      <c r="AV978" t="str">
        <f t="shared" si="127"/>
        <v>Unlikely</v>
      </c>
      <c r="AX978">
        <f>IF(VLOOKUP($B978,'Draft List'!$D$4:$AC$2598,AX$3,FALSE)&lt;&gt;0,VLOOKUP($B978,'Draft List'!$D$4:$AC$2598,AX$3,FALSE),"")</f>
        <v>334</v>
      </c>
      <c r="AY978">
        <f>IF(VLOOKUP($B978,'Draft List'!$D$4:$AC$2598,AY$3,FALSE)&lt;&gt;0,VLOOKUP($B978,'Draft List'!$D$4:$AC$2598,AY$3,FALSE),"")</f>
        <v>13</v>
      </c>
      <c r="AZ978">
        <f>IF(VLOOKUP($B978,'Draft List'!$D$4:$AC$2598,AZ$3,FALSE)&lt;&gt;0,VLOOKUP($B978,'Draft List'!$D$4:$AC$2598,AZ$3,FALSE),"")</f>
        <v>16</v>
      </c>
      <c r="BA978" t="str">
        <f>IF(VLOOKUP($B978,'Draft List'!$D$4:$AC$2598,BA$3,FALSE)&lt;&gt;0,VLOOKUP($B978,'Draft List'!$D$4:$AC$2598,BA$3,FALSE),"")</f>
        <v>Fargo Dinosaurs</v>
      </c>
    </row>
    <row r="979" spans="1:53" hidden="1" x14ac:dyDescent="0.25">
      <c r="A979" t="str">
        <f t="shared" si="120"/>
        <v>1BManuel González24</v>
      </c>
      <c r="B979">
        <f>VLOOKUP($A979,draft_listing_batters_stats!$A$1:$B$1324,2,FALSE)</f>
        <v>2579</v>
      </c>
      <c r="C979" s="1" t="s">
        <v>94</v>
      </c>
      <c r="D979" s="1" t="s">
        <v>158</v>
      </c>
      <c r="E979" s="1" t="s">
        <v>166</v>
      </c>
      <c r="F979" s="1">
        <v>24</v>
      </c>
      <c r="G979" s="1" t="s">
        <v>44</v>
      </c>
      <c r="H979" s="1" t="s">
        <v>44</v>
      </c>
      <c r="I979" s="1" t="s">
        <v>54</v>
      </c>
      <c r="J979" s="24" t="s">
        <v>54</v>
      </c>
      <c r="K979" s="1" t="s">
        <v>47</v>
      </c>
      <c r="L979" s="24" t="s">
        <v>46</v>
      </c>
      <c r="M979" s="1">
        <v>2</v>
      </c>
      <c r="N979" s="1">
        <v>2</v>
      </c>
      <c r="O979" s="1">
        <v>4</v>
      </c>
      <c r="P979" s="1">
        <v>4</v>
      </c>
      <c r="Q979" s="24">
        <v>3</v>
      </c>
      <c r="R979" s="1">
        <v>3</v>
      </c>
      <c r="S979" s="1">
        <v>3</v>
      </c>
      <c r="T979" s="1">
        <v>5</v>
      </c>
      <c r="U979" s="1">
        <v>6</v>
      </c>
      <c r="V979" s="24">
        <v>4</v>
      </c>
      <c r="W979" s="1">
        <v>4</v>
      </c>
      <c r="X979" s="1">
        <v>5</v>
      </c>
      <c r="Y979" s="24">
        <v>1</v>
      </c>
      <c r="Z979" s="1" t="s">
        <v>48</v>
      </c>
      <c r="AA979" s="1">
        <v>4</v>
      </c>
      <c r="AB979" s="1" t="s">
        <v>48</v>
      </c>
      <c r="AC979" s="1" t="s">
        <v>48</v>
      </c>
      <c r="AD979" s="1" t="s">
        <v>48</v>
      </c>
      <c r="AE979" s="1" t="s">
        <v>48</v>
      </c>
      <c r="AF979" s="1" t="s">
        <v>48</v>
      </c>
      <c r="AG979" s="24" t="s">
        <v>48</v>
      </c>
      <c r="AH979" s="1">
        <v>1</v>
      </c>
      <c r="AI979" s="1">
        <v>4</v>
      </c>
      <c r="AJ979" s="24">
        <v>1</v>
      </c>
      <c r="AK979" s="36" t="s">
        <v>50</v>
      </c>
      <c r="AL979" s="9">
        <f t="shared" si="121"/>
        <v>-1.1123818222715793</v>
      </c>
      <c r="AM979" s="9">
        <f t="shared" si="122"/>
        <v>-0.43626917259005399</v>
      </c>
      <c r="AN979">
        <f t="shared" si="123"/>
        <v>0</v>
      </c>
      <c r="AO979" s="6">
        <f t="shared" si="124"/>
        <v>0</v>
      </c>
      <c r="AP979" s="9">
        <f>($AL$3*AL979+$AM$3*AM979+$AN$3*AN979+$AO$3*AO979)+$K$3*VLOOKUP(K979,COND!$A$2:$C$7,2,FALSE)+$L$3*VLOOKUP(L979,COND!$A$2:$C$7,3,FALSE)</f>
        <v>4.5535317466921947</v>
      </c>
      <c r="AQ979" s="28">
        <f t="shared" si="125"/>
        <v>1.0638841666361147</v>
      </c>
      <c r="AR979" t="str">
        <f t="shared" si="126"/>
        <v>1B</v>
      </c>
      <c r="AS979">
        <v>900</v>
      </c>
      <c r="AT979">
        <v>975</v>
      </c>
      <c r="AV979" t="str">
        <f t="shared" si="127"/>
        <v>Unlikely</v>
      </c>
      <c r="AX979" t="str">
        <f>IF(VLOOKUP($B979,'Draft List'!$D$4:$AC$2598,AX$3,FALSE)&lt;&gt;0,VLOOKUP($B979,'Draft List'!$D$4:$AC$2598,AX$3,FALSE),"")</f>
        <v/>
      </c>
      <c r="AY979" t="str">
        <f>IF(VLOOKUP($B979,'Draft List'!$D$4:$AC$2598,AY$3,FALSE)&lt;&gt;0,VLOOKUP($B979,'Draft List'!$D$4:$AC$2598,AY$3,FALSE),"")</f>
        <v/>
      </c>
      <c r="AZ979" t="str">
        <f>IF(VLOOKUP($B979,'Draft List'!$D$4:$AC$2598,AZ$3,FALSE)&lt;&gt;0,VLOOKUP($B979,'Draft List'!$D$4:$AC$2598,AZ$3,FALSE),"")</f>
        <v/>
      </c>
      <c r="BA979" t="str">
        <f>IF(VLOOKUP($B979,'Draft List'!$D$4:$AC$2598,BA$3,FALSE)&lt;&gt;0,VLOOKUP($B979,'Draft List'!$D$4:$AC$2598,BA$3,FALSE),"")</f>
        <v/>
      </c>
    </row>
    <row r="980" spans="1:53" hidden="1" x14ac:dyDescent="0.25">
      <c r="A980" t="str">
        <f t="shared" si="120"/>
        <v>C-Pablo González23</v>
      </c>
      <c r="B980">
        <f>VLOOKUP($A980,draft_listing_batters_stats!$A$1:$B$1324,2,FALSE)</f>
        <v>10337</v>
      </c>
      <c r="C980" s="1" t="s">
        <v>93</v>
      </c>
      <c r="D980" s="1" t="s">
        <v>1196</v>
      </c>
      <c r="E980" s="1" t="s">
        <v>166</v>
      </c>
      <c r="F980" s="1">
        <v>23</v>
      </c>
      <c r="G980" s="1" t="s">
        <v>44</v>
      </c>
      <c r="H980" s="1" t="s">
        <v>44</v>
      </c>
      <c r="I980" s="1" t="s">
        <v>54</v>
      </c>
      <c r="J980" s="24" t="s">
        <v>54</v>
      </c>
      <c r="K980" s="1" t="s">
        <v>46</v>
      </c>
      <c r="L980" s="24" t="s">
        <v>46</v>
      </c>
      <c r="M980" s="1">
        <v>2</v>
      </c>
      <c r="N980" s="1">
        <v>3</v>
      </c>
      <c r="O980" s="1">
        <v>3</v>
      </c>
      <c r="P980" s="1">
        <v>3</v>
      </c>
      <c r="Q980" s="24">
        <v>2</v>
      </c>
      <c r="R980" s="1">
        <v>4</v>
      </c>
      <c r="S980" s="1">
        <v>3</v>
      </c>
      <c r="T980" s="1">
        <v>3</v>
      </c>
      <c r="U980" s="1">
        <v>3</v>
      </c>
      <c r="V980" s="24">
        <v>3</v>
      </c>
      <c r="W980" s="1">
        <v>1</v>
      </c>
      <c r="X980" s="1">
        <v>1</v>
      </c>
      <c r="Y980" s="24">
        <v>7</v>
      </c>
      <c r="Z980" s="1">
        <v>5</v>
      </c>
      <c r="AA980" s="1" t="s">
        <v>48</v>
      </c>
      <c r="AB980" s="1" t="s">
        <v>48</v>
      </c>
      <c r="AC980" s="1" t="s">
        <v>48</v>
      </c>
      <c r="AD980" s="1" t="s">
        <v>48</v>
      </c>
      <c r="AE980" s="1" t="s">
        <v>48</v>
      </c>
      <c r="AF980" s="1" t="s">
        <v>48</v>
      </c>
      <c r="AG980" s="24" t="s">
        <v>48</v>
      </c>
      <c r="AH980" s="1">
        <v>1</v>
      </c>
      <c r="AI980" s="1">
        <v>1</v>
      </c>
      <c r="AJ980" s="24">
        <v>3</v>
      </c>
      <c r="AK980" s="36" t="s">
        <v>50</v>
      </c>
      <c r="AL980" s="9">
        <f t="shared" si="121"/>
        <v>-1.2741093265034418</v>
      </c>
      <c r="AM980" s="9">
        <f t="shared" si="122"/>
        <v>-0.58898131428100875</v>
      </c>
      <c r="AN980">
        <f t="shared" si="123"/>
        <v>0</v>
      </c>
      <c r="AO980" s="6">
        <f t="shared" si="124"/>
        <v>1.5</v>
      </c>
      <c r="AP980" s="9">
        <f>($AL$3*AL980+$AM$3*AM980+$AN$3*AN980+$AO$3*AO980)+$K$3*VLOOKUP(K980,COND!$A$2:$C$7,2,FALSE)+$L$3*VLOOKUP(L980,COND!$A$2:$C$7,3,FALSE)</f>
        <v>4.3048132959775511</v>
      </c>
      <c r="AQ980" s="28">
        <f t="shared" si="125"/>
        <v>1.0284227795523009</v>
      </c>
      <c r="AR980" t="str">
        <f t="shared" si="126"/>
        <v>C</v>
      </c>
      <c r="AS980">
        <v>900</v>
      </c>
      <c r="AT980">
        <v>976</v>
      </c>
      <c r="AV980" t="str">
        <f t="shared" si="127"/>
        <v>Unlikely</v>
      </c>
      <c r="AX980" t="str">
        <f>IF(VLOOKUP($B980,'Draft List'!$D$4:$AC$2598,AX$3,FALSE)&lt;&gt;0,VLOOKUP($B980,'Draft List'!$D$4:$AC$2598,AX$3,FALSE),"")</f>
        <v/>
      </c>
      <c r="AY980" t="str">
        <f>IF(VLOOKUP($B980,'Draft List'!$D$4:$AC$2598,AY$3,FALSE)&lt;&gt;0,VLOOKUP($B980,'Draft List'!$D$4:$AC$2598,AY$3,FALSE),"")</f>
        <v/>
      </c>
      <c r="AZ980" t="str">
        <f>IF(VLOOKUP($B980,'Draft List'!$D$4:$AC$2598,AZ$3,FALSE)&lt;&gt;0,VLOOKUP($B980,'Draft List'!$D$4:$AC$2598,AZ$3,FALSE),"")</f>
        <v/>
      </c>
      <c r="BA980" t="str">
        <f>IF(VLOOKUP($B980,'Draft List'!$D$4:$AC$2598,BA$3,FALSE)&lt;&gt;0,VLOOKUP($B980,'Draft List'!$D$4:$AC$2598,BA$3,FALSE),"")</f>
        <v/>
      </c>
    </row>
    <row r="981" spans="1:53" x14ac:dyDescent="0.25">
      <c r="A981" t="str">
        <f t="shared" si="120"/>
        <v>3BCedric Wilson23</v>
      </c>
      <c r="B981">
        <f>VLOOKUP($A981,draft_listing_batters_stats!$A$1:$B$1324,2,FALSE)</f>
        <v>5612</v>
      </c>
      <c r="C981" s="1" t="s">
        <v>76</v>
      </c>
      <c r="D981" s="1" t="s">
        <v>1470</v>
      </c>
      <c r="E981" s="1" t="s">
        <v>172</v>
      </c>
      <c r="F981" s="1">
        <v>23</v>
      </c>
      <c r="G981" s="1" t="s">
        <v>44</v>
      </c>
      <c r="H981" s="1" t="s">
        <v>44</v>
      </c>
      <c r="I981" s="1" t="s">
        <v>54</v>
      </c>
      <c r="J981" s="24" t="s">
        <v>54</v>
      </c>
      <c r="K981" s="1" t="s">
        <v>46</v>
      </c>
      <c r="L981" s="24" t="s">
        <v>51</v>
      </c>
      <c r="M981" s="1">
        <v>3</v>
      </c>
      <c r="N981" s="1">
        <v>2</v>
      </c>
      <c r="O981" s="1">
        <v>1</v>
      </c>
      <c r="P981" s="1">
        <v>3</v>
      </c>
      <c r="Q981" s="24">
        <v>3</v>
      </c>
      <c r="R981" s="1">
        <v>4</v>
      </c>
      <c r="S981" s="1">
        <v>2</v>
      </c>
      <c r="T981" s="1">
        <v>2</v>
      </c>
      <c r="U981" s="1">
        <v>4</v>
      </c>
      <c r="V981" s="24">
        <v>4</v>
      </c>
      <c r="W981" s="1">
        <v>10</v>
      </c>
      <c r="X981" s="1">
        <v>9</v>
      </c>
      <c r="Y981" s="24">
        <v>1</v>
      </c>
      <c r="Z981" s="1" t="s">
        <v>48</v>
      </c>
      <c r="AA981" s="1" t="s">
        <v>48</v>
      </c>
      <c r="AB981" s="1" t="s">
        <v>48</v>
      </c>
      <c r="AC981" s="1">
        <v>8</v>
      </c>
      <c r="AD981" s="1" t="s">
        <v>48</v>
      </c>
      <c r="AE981" s="1">
        <v>1</v>
      </c>
      <c r="AF981" s="1" t="s">
        <v>48</v>
      </c>
      <c r="AG981" s="24" t="s">
        <v>48</v>
      </c>
      <c r="AH981" s="1">
        <v>6</v>
      </c>
      <c r="AI981" s="1">
        <v>6</v>
      </c>
      <c r="AJ981" s="24">
        <v>6</v>
      </c>
      <c r="AK981" s="36" t="s">
        <v>48</v>
      </c>
      <c r="AL981" s="9">
        <f t="shared" si="121"/>
        <v>-1.1287200181501904</v>
      </c>
      <c r="AM981" s="9">
        <f t="shared" si="122"/>
        <v>-0.59337679809694932</v>
      </c>
      <c r="AN981">
        <f t="shared" si="123"/>
        <v>0</v>
      </c>
      <c r="AO981" s="6">
        <f t="shared" si="124"/>
        <v>1.25</v>
      </c>
      <c r="AP981" s="9">
        <f>($AL$3*AL981+$AM$3*AM981+$AN$3*AN981+$AO$3*AO981)+$K$3*VLOOKUP(K981,COND!$A$2:$C$7,2,FALSE)+$L$3*VLOOKUP(L981,COND!$A$2:$C$7,3,FALSE)</f>
        <v>4.1166064210215891</v>
      </c>
      <c r="AQ981" s="28">
        <f t="shared" si="125"/>
        <v>1.0015889165016441</v>
      </c>
      <c r="AR981" t="str">
        <f t="shared" si="126"/>
        <v>3B</v>
      </c>
      <c r="AS981">
        <v>900</v>
      </c>
      <c r="AT981">
        <v>977</v>
      </c>
      <c r="AV981" t="str">
        <f t="shared" si="127"/>
        <v>Unlikely</v>
      </c>
      <c r="AX981" t="str">
        <f>IF(VLOOKUP($B981,'Draft List'!$D$4:$AC$2598,AX$3,FALSE)&lt;&gt;0,VLOOKUP($B981,'Draft List'!$D$4:$AC$2598,AX$3,FALSE),"")</f>
        <v/>
      </c>
      <c r="AY981" t="str">
        <f>IF(VLOOKUP($B981,'Draft List'!$D$4:$AC$2598,AY$3,FALSE)&lt;&gt;0,VLOOKUP($B981,'Draft List'!$D$4:$AC$2598,AY$3,FALSE),"")</f>
        <v/>
      </c>
      <c r="AZ981" t="str">
        <f>IF(VLOOKUP($B981,'Draft List'!$D$4:$AC$2598,AZ$3,FALSE)&lt;&gt;0,VLOOKUP($B981,'Draft List'!$D$4:$AC$2598,AZ$3,FALSE),"")</f>
        <v/>
      </c>
      <c r="BA981" t="str">
        <f>IF(VLOOKUP($B981,'Draft List'!$D$4:$AC$2598,BA$3,FALSE)&lt;&gt;0,VLOOKUP($B981,'Draft List'!$D$4:$AC$2598,BA$3,FALSE),"")</f>
        <v/>
      </c>
    </row>
    <row r="982" spans="1:53" hidden="1" x14ac:dyDescent="0.25">
      <c r="A982" t="str">
        <f t="shared" si="120"/>
        <v>1BGlenn Novak24</v>
      </c>
      <c r="B982">
        <f>VLOOKUP($A982,draft_listing_batters_stats!$A$1:$B$1324,2,FALSE)</f>
        <v>1829</v>
      </c>
      <c r="C982" s="1" t="s">
        <v>94</v>
      </c>
      <c r="D982" s="1" t="s">
        <v>511</v>
      </c>
      <c r="E982" s="1" t="s">
        <v>1504</v>
      </c>
      <c r="F982" s="1">
        <v>24</v>
      </c>
      <c r="G982" s="1" t="s">
        <v>58</v>
      </c>
      <c r="H982" s="1" t="s">
        <v>58</v>
      </c>
      <c r="I982" s="1" t="s">
        <v>54</v>
      </c>
      <c r="J982" s="24" t="s">
        <v>54</v>
      </c>
      <c r="K982" s="1" t="s">
        <v>47</v>
      </c>
      <c r="L982" s="24" t="s">
        <v>46</v>
      </c>
      <c r="M982" s="1">
        <v>3</v>
      </c>
      <c r="N982" s="1">
        <v>2</v>
      </c>
      <c r="O982" s="1">
        <v>2</v>
      </c>
      <c r="P982" s="1">
        <v>4</v>
      </c>
      <c r="Q982" s="24">
        <v>2</v>
      </c>
      <c r="R982" s="1">
        <v>4</v>
      </c>
      <c r="S982" s="1">
        <v>2</v>
      </c>
      <c r="T982" s="1">
        <v>2</v>
      </c>
      <c r="U982" s="1">
        <v>5</v>
      </c>
      <c r="V982" s="24">
        <v>4</v>
      </c>
      <c r="W982" s="1">
        <v>3</v>
      </c>
      <c r="X982" s="1">
        <v>2</v>
      </c>
      <c r="Y982" s="24">
        <v>1</v>
      </c>
      <c r="Z982" s="1" t="s">
        <v>48</v>
      </c>
      <c r="AA982" s="1">
        <v>4</v>
      </c>
      <c r="AB982" s="1" t="s">
        <v>48</v>
      </c>
      <c r="AC982" s="1" t="s">
        <v>48</v>
      </c>
      <c r="AD982" s="1" t="s">
        <v>48</v>
      </c>
      <c r="AE982" s="1" t="s">
        <v>48</v>
      </c>
      <c r="AF982" s="1" t="s">
        <v>48</v>
      </c>
      <c r="AG982" s="24" t="s">
        <v>48</v>
      </c>
      <c r="AH982" s="1">
        <v>4</v>
      </c>
      <c r="AI982" s="1">
        <v>5</v>
      </c>
      <c r="AJ982" s="24">
        <v>5</v>
      </c>
      <c r="AK982" s="36" t="s">
        <v>50</v>
      </c>
      <c r="AL982" s="9">
        <f t="shared" si="121"/>
        <v>-0.99596531393379106</v>
      </c>
      <c r="AM982" s="9">
        <f t="shared" si="122"/>
        <v>-0.50366724808736829</v>
      </c>
      <c r="AN982">
        <f t="shared" si="123"/>
        <v>0</v>
      </c>
      <c r="AO982" s="6">
        <f t="shared" si="124"/>
        <v>0</v>
      </c>
      <c r="AP982" s="9">
        <f>($AL$3*AL982+$AM$3*AM982+$AN$3*AN982+$AO$3*AO982)+$K$3*VLOOKUP(K982,COND!$A$2:$C$7,2,FALSE)+$L$3*VLOOKUP(L982,COND!$A$2:$C$7,3,FALSE)</f>
        <v>3.7563964915582018</v>
      </c>
      <c r="AQ982" s="28">
        <f t="shared" si="125"/>
        <v>0.95023147316186685</v>
      </c>
      <c r="AR982" t="str">
        <f t="shared" si="126"/>
        <v>1B</v>
      </c>
      <c r="AS982">
        <v>900</v>
      </c>
      <c r="AT982">
        <v>978</v>
      </c>
      <c r="AV982" t="str">
        <f t="shared" si="127"/>
        <v>Unlikely</v>
      </c>
      <c r="AX982" t="str">
        <f>IF(VLOOKUP($B982,'Draft List'!$D$4:$AC$2598,AX$3,FALSE)&lt;&gt;0,VLOOKUP($B982,'Draft List'!$D$4:$AC$2598,AX$3,FALSE),"")</f>
        <v/>
      </c>
      <c r="AY982" t="str">
        <f>IF(VLOOKUP($B982,'Draft List'!$D$4:$AC$2598,AY$3,FALSE)&lt;&gt;0,VLOOKUP($B982,'Draft List'!$D$4:$AC$2598,AY$3,FALSE),"")</f>
        <v/>
      </c>
      <c r="AZ982" t="str">
        <f>IF(VLOOKUP($B982,'Draft List'!$D$4:$AC$2598,AZ$3,FALSE)&lt;&gt;0,VLOOKUP($B982,'Draft List'!$D$4:$AC$2598,AZ$3,FALSE),"")</f>
        <v/>
      </c>
      <c r="BA982" t="str">
        <f>IF(VLOOKUP($B982,'Draft List'!$D$4:$AC$2598,BA$3,FALSE)&lt;&gt;0,VLOOKUP($B982,'Draft List'!$D$4:$AC$2598,BA$3,FALSE),"")</f>
        <v/>
      </c>
    </row>
    <row r="983" spans="1:53" hidden="1" x14ac:dyDescent="0.25">
      <c r="A983" t="str">
        <f t="shared" si="120"/>
        <v>SSAdam Dupree21</v>
      </c>
      <c r="B983">
        <f>VLOOKUP($A983,draft_listing_batters_stats!$A$1:$B$1324,2,FALSE)</f>
        <v>9444</v>
      </c>
      <c r="C983" s="1" t="s">
        <v>79</v>
      </c>
      <c r="D983" s="1" t="s">
        <v>1111</v>
      </c>
      <c r="E983" s="1" t="s">
        <v>1140</v>
      </c>
      <c r="F983" s="1">
        <v>21</v>
      </c>
      <c r="G983" s="1" t="s">
        <v>44</v>
      </c>
      <c r="H983" s="1" t="s">
        <v>44</v>
      </c>
      <c r="I983" s="1" t="s">
        <v>54</v>
      </c>
      <c r="J983" s="24" t="s">
        <v>54</v>
      </c>
      <c r="K983" s="1" t="s">
        <v>47</v>
      </c>
      <c r="L983" s="24" t="s">
        <v>47</v>
      </c>
      <c r="M983" s="1">
        <v>2</v>
      </c>
      <c r="N983" s="1">
        <v>2</v>
      </c>
      <c r="O983" s="1">
        <v>1</v>
      </c>
      <c r="P983" s="1">
        <v>3</v>
      </c>
      <c r="Q983" s="24">
        <v>2</v>
      </c>
      <c r="R983" s="1">
        <v>3</v>
      </c>
      <c r="S983" s="1">
        <v>4</v>
      </c>
      <c r="T983" s="1">
        <v>2</v>
      </c>
      <c r="U983" s="1">
        <v>5</v>
      </c>
      <c r="V983" s="24">
        <v>5</v>
      </c>
      <c r="W983" s="1">
        <v>6</v>
      </c>
      <c r="X983" s="1">
        <v>7</v>
      </c>
      <c r="Y983" s="24">
        <v>2</v>
      </c>
      <c r="Z983" s="1" t="s">
        <v>48</v>
      </c>
      <c r="AA983" s="1" t="s">
        <v>48</v>
      </c>
      <c r="AB983" s="1">
        <v>3</v>
      </c>
      <c r="AC983" s="1" t="s">
        <v>48</v>
      </c>
      <c r="AD983" s="1">
        <v>8</v>
      </c>
      <c r="AE983" s="1">
        <v>3</v>
      </c>
      <c r="AF983" s="1" t="s">
        <v>48</v>
      </c>
      <c r="AG983" s="24">
        <v>1</v>
      </c>
      <c r="AH983" s="1">
        <v>9</v>
      </c>
      <c r="AI983" s="1">
        <v>4</v>
      </c>
      <c r="AJ983" s="24">
        <v>4</v>
      </c>
      <c r="AK983" s="36" t="s">
        <v>826</v>
      </c>
      <c r="AL983" s="9">
        <f t="shared" si="121"/>
        <v>-1.4912921941699482</v>
      </c>
      <c r="AM983" s="9">
        <f t="shared" si="122"/>
        <v>-0.68408698523555256</v>
      </c>
      <c r="AN983">
        <f t="shared" si="123"/>
        <v>1</v>
      </c>
      <c r="AO983" s="6">
        <f t="shared" si="124"/>
        <v>1.5</v>
      </c>
      <c r="AP983" s="9">
        <f>($AL$3*AL983+$AM$3*AM983+$AN$3*AN983+$AO$3*AO983)+$K$3*VLOOKUP(K983,COND!$A$2:$C$7,2,FALSE)+$L$3*VLOOKUP(L983,COND!$A$2:$C$7,3,FALSE)</f>
        <v>3.1084936244230406</v>
      </c>
      <c r="AQ983" s="28">
        <f t="shared" si="125"/>
        <v>0.8578557997923314</v>
      </c>
      <c r="AR983" t="str">
        <f t="shared" si="126"/>
        <v>SS</v>
      </c>
      <c r="AS983">
        <v>900</v>
      </c>
      <c r="AT983">
        <v>979</v>
      </c>
      <c r="AV983" t="str">
        <f t="shared" si="127"/>
        <v>Unlikely</v>
      </c>
      <c r="AX983" t="str">
        <f>IF(VLOOKUP($B983,'Draft List'!$D$4:$AC$2598,AX$3,FALSE)&lt;&gt;0,VLOOKUP($B983,'Draft List'!$D$4:$AC$2598,AX$3,FALSE),"")</f>
        <v/>
      </c>
      <c r="AY983" t="str">
        <f>IF(VLOOKUP($B983,'Draft List'!$D$4:$AC$2598,AY$3,FALSE)&lt;&gt;0,VLOOKUP($B983,'Draft List'!$D$4:$AC$2598,AY$3,FALSE),"")</f>
        <v/>
      </c>
      <c r="AZ983" t="str">
        <f>IF(VLOOKUP($B983,'Draft List'!$D$4:$AC$2598,AZ$3,FALSE)&lt;&gt;0,VLOOKUP($B983,'Draft List'!$D$4:$AC$2598,AZ$3,FALSE),"")</f>
        <v/>
      </c>
      <c r="BA983" t="str">
        <f>IF(VLOOKUP($B983,'Draft List'!$D$4:$AC$2598,BA$3,FALSE)&lt;&gt;0,VLOOKUP($B983,'Draft List'!$D$4:$AC$2598,BA$3,FALSE),"")</f>
        <v/>
      </c>
    </row>
    <row r="984" spans="1:53" hidden="1" x14ac:dyDescent="0.25">
      <c r="A984" t="str">
        <f t="shared" si="120"/>
        <v>1BBob Weaver21</v>
      </c>
      <c r="B984">
        <f>VLOOKUP($A984,draft_listing_batters_stats!$A$1:$B$1324,2,FALSE)</f>
        <v>3491</v>
      </c>
      <c r="C984" s="1" t="s">
        <v>94</v>
      </c>
      <c r="D984" s="1" t="s">
        <v>191</v>
      </c>
      <c r="E984" s="1" t="s">
        <v>492</v>
      </c>
      <c r="F984" s="1">
        <v>21</v>
      </c>
      <c r="G984" s="1" t="s">
        <v>58</v>
      </c>
      <c r="H984" s="1" t="s">
        <v>58</v>
      </c>
      <c r="I984" s="1" t="s">
        <v>54</v>
      </c>
      <c r="J984" s="24" t="s">
        <v>54</v>
      </c>
      <c r="K984" s="1" t="s">
        <v>47</v>
      </c>
      <c r="L984" s="24" t="s">
        <v>47</v>
      </c>
      <c r="M984" s="1">
        <v>4</v>
      </c>
      <c r="N984" s="1">
        <v>3</v>
      </c>
      <c r="O984" s="1">
        <v>1</v>
      </c>
      <c r="P984" s="1">
        <v>1</v>
      </c>
      <c r="Q984" s="24">
        <v>3</v>
      </c>
      <c r="R984" s="1">
        <v>5</v>
      </c>
      <c r="S984" s="1">
        <v>3</v>
      </c>
      <c r="T984" s="1">
        <v>1</v>
      </c>
      <c r="U984" s="1">
        <v>1</v>
      </c>
      <c r="V984" s="24">
        <v>4</v>
      </c>
      <c r="W984" s="1">
        <v>8</v>
      </c>
      <c r="X984" s="1">
        <v>3</v>
      </c>
      <c r="Y984" s="24">
        <v>1</v>
      </c>
      <c r="Z984" s="1" t="s">
        <v>48</v>
      </c>
      <c r="AA984" s="1" t="s">
        <v>48</v>
      </c>
      <c r="AB984" s="1" t="s">
        <v>48</v>
      </c>
      <c r="AC984" s="1" t="s">
        <v>48</v>
      </c>
      <c r="AD984" s="1" t="s">
        <v>48</v>
      </c>
      <c r="AE984" s="1" t="s">
        <v>48</v>
      </c>
      <c r="AF984" s="1" t="s">
        <v>48</v>
      </c>
      <c r="AG984" s="24" t="s">
        <v>48</v>
      </c>
      <c r="AH984" s="1">
        <v>1</v>
      </c>
      <c r="AI984" s="1">
        <v>1</v>
      </c>
      <c r="AJ984" s="24">
        <v>1</v>
      </c>
      <c r="AK984" s="36" t="s">
        <v>900</v>
      </c>
      <c r="AL984" s="9">
        <f t="shared" si="121"/>
        <v>-0.93452340234797393</v>
      </c>
      <c r="AM984" s="9">
        <f t="shared" si="122"/>
        <v>-0.57195122632821582</v>
      </c>
      <c r="AN984">
        <f t="shared" si="123"/>
        <v>0</v>
      </c>
      <c r="AO984" s="6">
        <f t="shared" si="124"/>
        <v>0</v>
      </c>
      <c r="AP984" s="9">
        <f>($AL$3*AL984+$AM$3*AM984+$AN$3*AN984+$AO$3*AO984)+$K$3*VLOOKUP(K984,COND!$A$2:$C$7,2,FALSE)+$L$3*VLOOKUP(L984,COND!$A$2:$C$7,3,FALSE)</f>
        <v>2.8431329438266131</v>
      </c>
      <c r="AQ984" s="28">
        <f t="shared" si="125"/>
        <v>0.82002162309809645</v>
      </c>
      <c r="AR984" t="str">
        <f t="shared" si="126"/>
        <v>DH</v>
      </c>
      <c r="AS984">
        <v>900</v>
      </c>
      <c r="AT984">
        <v>980</v>
      </c>
      <c r="AV984" t="str">
        <f t="shared" si="127"/>
        <v>Unlikely</v>
      </c>
      <c r="AX984">
        <f>IF(VLOOKUP($B984,'Draft List'!$D$4:$AC$2598,AX$3,FALSE)&lt;&gt;0,VLOOKUP($B984,'Draft List'!$D$4:$AC$2598,AX$3,FALSE),"")</f>
        <v>227</v>
      </c>
      <c r="AY984">
        <f>IF(VLOOKUP($B984,'Draft List'!$D$4:$AC$2598,AY$3,FALSE)&lt;&gt;0,VLOOKUP($B984,'Draft List'!$D$4:$AC$2598,AY$3,FALSE),"")</f>
        <v>9</v>
      </c>
      <c r="AZ984">
        <f>IF(VLOOKUP($B984,'Draft List'!$D$4:$AC$2598,AZ$3,FALSE)&lt;&gt;0,VLOOKUP($B984,'Draft List'!$D$4:$AC$2598,AZ$3,FALSE),"")</f>
        <v>13</v>
      </c>
      <c r="BA984" t="str">
        <f>IF(VLOOKUP($B984,'Draft List'!$D$4:$AC$2598,BA$3,FALSE)&lt;&gt;0,VLOOKUP($B984,'Draft List'!$D$4:$AC$2598,BA$3,FALSE),"")</f>
        <v>Arlington Bureaucrats</v>
      </c>
    </row>
    <row r="985" spans="1:53" hidden="1" x14ac:dyDescent="0.25">
      <c r="A985" t="str">
        <f t="shared" si="120"/>
        <v>C-Gareth Delaney23</v>
      </c>
      <c r="B985">
        <f>VLOOKUP($A985,draft_listing_batters_stats!$A$1:$B$1324,2,FALSE)</f>
        <v>13655</v>
      </c>
      <c r="C985" s="1" t="s">
        <v>93</v>
      </c>
      <c r="D985" s="1" t="s">
        <v>795</v>
      </c>
      <c r="E985" s="1" t="s">
        <v>1124</v>
      </c>
      <c r="F985" s="1">
        <v>23</v>
      </c>
      <c r="G985" s="1" t="s">
        <v>44</v>
      </c>
      <c r="H985" s="1" t="s">
        <v>44</v>
      </c>
      <c r="I985" s="1" t="s">
        <v>54</v>
      </c>
      <c r="J985" s="24" t="s">
        <v>54</v>
      </c>
      <c r="K985" s="1" t="s">
        <v>46</v>
      </c>
      <c r="L985" s="24" t="s">
        <v>46</v>
      </c>
      <c r="M985" s="1">
        <v>2</v>
      </c>
      <c r="N985" s="1">
        <v>3</v>
      </c>
      <c r="O985" s="1">
        <v>2</v>
      </c>
      <c r="P985" s="1">
        <v>3</v>
      </c>
      <c r="Q985" s="24">
        <v>3</v>
      </c>
      <c r="R985" s="1">
        <v>3</v>
      </c>
      <c r="S985" s="1">
        <v>4</v>
      </c>
      <c r="T985" s="1">
        <v>3</v>
      </c>
      <c r="U985" s="1">
        <v>4</v>
      </c>
      <c r="V985" s="24">
        <v>5</v>
      </c>
      <c r="W985" s="1">
        <v>4</v>
      </c>
      <c r="X985" s="1">
        <v>5</v>
      </c>
      <c r="Y985" s="24">
        <v>7</v>
      </c>
      <c r="Z985" s="1">
        <v>3</v>
      </c>
      <c r="AA985" s="1" t="s">
        <v>48</v>
      </c>
      <c r="AB985" s="1" t="s">
        <v>48</v>
      </c>
      <c r="AC985" s="1" t="s">
        <v>48</v>
      </c>
      <c r="AD985" s="1" t="s">
        <v>48</v>
      </c>
      <c r="AE985" s="1" t="s">
        <v>48</v>
      </c>
      <c r="AF985" s="1" t="s">
        <v>48</v>
      </c>
      <c r="AG985" s="24" t="s">
        <v>48</v>
      </c>
      <c r="AH985" s="1">
        <v>3</v>
      </c>
      <c r="AI985" s="1">
        <v>5</v>
      </c>
      <c r="AJ985" s="24">
        <v>1</v>
      </c>
      <c r="AK985" s="36" t="s">
        <v>50</v>
      </c>
      <c r="AL985" s="9">
        <f t="shared" si="121"/>
        <v>-1.31715448071026</v>
      </c>
      <c r="AM985" s="9">
        <f t="shared" si="122"/>
        <v>-0.69073504122123208</v>
      </c>
      <c r="AN985">
        <f t="shared" si="123"/>
        <v>0</v>
      </c>
      <c r="AO985" s="6">
        <f t="shared" si="124"/>
        <v>1</v>
      </c>
      <c r="AP985" s="9">
        <f>($AL$3*AL985+$AM$3*AM985+$AN$3*AN985+$AO$3*AO985)+$K$3*VLOOKUP(K985,COND!$A$2:$C$7,2,FALSE)+$L$3*VLOOKUP(L985,COND!$A$2:$C$7,3,FALSE)</f>
        <v>2.5794640572741887</v>
      </c>
      <c r="AQ985" s="28">
        <f t="shared" si="125"/>
        <v>0.78242865634742642</v>
      </c>
      <c r="AR985" t="str">
        <f t="shared" si="126"/>
        <v>C</v>
      </c>
      <c r="AS985">
        <v>900</v>
      </c>
      <c r="AT985">
        <v>981</v>
      </c>
      <c r="AV985" t="str">
        <f t="shared" si="127"/>
        <v>Unlikely</v>
      </c>
      <c r="AX985">
        <f>IF(VLOOKUP($B985,'Draft List'!$D$4:$AC$2598,AX$3,FALSE)&lt;&gt;0,VLOOKUP($B985,'Draft List'!$D$4:$AC$2598,AX$3,FALSE),"")</f>
        <v>396</v>
      </c>
      <c r="AY985">
        <f>IF(VLOOKUP($B985,'Draft List'!$D$4:$AC$2598,AY$3,FALSE)&lt;&gt;0,VLOOKUP($B985,'Draft List'!$D$4:$AC$2598,AY$3,FALSE),"")</f>
        <v>15</v>
      </c>
      <c r="AZ985">
        <f>IF(VLOOKUP($B985,'Draft List'!$D$4:$AC$2598,AZ$3,FALSE)&lt;&gt;0,VLOOKUP($B985,'Draft List'!$D$4:$AC$2598,AZ$3,FALSE),"")</f>
        <v>26</v>
      </c>
      <c r="BA985" t="str">
        <f>IF(VLOOKUP($B985,'Draft List'!$D$4:$AC$2598,BA$3,FALSE)&lt;&gt;0,VLOOKUP($B985,'Draft List'!$D$4:$AC$2598,BA$3,FALSE),"")</f>
        <v>Okinawa Shisa</v>
      </c>
    </row>
    <row r="986" spans="1:53" hidden="1" x14ac:dyDescent="0.25">
      <c r="A986" t="str">
        <f t="shared" si="120"/>
        <v>C-Jorge Monterrosa22</v>
      </c>
      <c r="B986">
        <f>VLOOKUP($A986,draft_listing_batters_stats!$A$1:$B$1324,2,FALSE)</f>
        <v>5774</v>
      </c>
      <c r="C986" s="1" t="s">
        <v>93</v>
      </c>
      <c r="D986" s="1" t="s">
        <v>137</v>
      </c>
      <c r="E986" s="1" t="s">
        <v>1455</v>
      </c>
      <c r="F986" s="1">
        <v>22</v>
      </c>
      <c r="G986" s="1" t="s">
        <v>68</v>
      </c>
      <c r="H986" s="1" t="s">
        <v>44</v>
      </c>
      <c r="I986" s="1" t="s">
        <v>54</v>
      </c>
      <c r="J986" s="24" t="s">
        <v>54</v>
      </c>
      <c r="K986" s="1" t="s">
        <v>47</v>
      </c>
      <c r="L986" s="24" t="s">
        <v>47</v>
      </c>
      <c r="M986" s="1">
        <v>2</v>
      </c>
      <c r="N986" s="1">
        <v>2</v>
      </c>
      <c r="O986" s="1">
        <v>2</v>
      </c>
      <c r="P986" s="1">
        <v>1</v>
      </c>
      <c r="Q986" s="24">
        <v>1</v>
      </c>
      <c r="R986" s="1">
        <v>3</v>
      </c>
      <c r="S986" s="1">
        <v>3</v>
      </c>
      <c r="T986" s="1">
        <v>4</v>
      </c>
      <c r="U986" s="1">
        <v>4</v>
      </c>
      <c r="V986" s="24">
        <v>4</v>
      </c>
      <c r="W986" s="1">
        <v>3</v>
      </c>
      <c r="X986" s="1">
        <v>4</v>
      </c>
      <c r="Y986" s="24">
        <v>6</v>
      </c>
      <c r="Z986" s="1">
        <v>2</v>
      </c>
      <c r="AA986" s="1" t="s">
        <v>48</v>
      </c>
      <c r="AB986" s="1" t="s">
        <v>48</v>
      </c>
      <c r="AC986" s="1" t="s">
        <v>48</v>
      </c>
      <c r="AD986" s="1" t="s">
        <v>48</v>
      </c>
      <c r="AE986" s="1" t="s">
        <v>48</v>
      </c>
      <c r="AF986" s="1" t="s">
        <v>48</v>
      </c>
      <c r="AG986" s="24" t="s">
        <v>48</v>
      </c>
      <c r="AH986" s="1">
        <v>1</v>
      </c>
      <c r="AI986" s="1">
        <v>5</v>
      </c>
      <c r="AJ986" s="24">
        <v>4</v>
      </c>
      <c r="AK986" s="36" t="s">
        <v>832</v>
      </c>
      <c r="AL986" s="9">
        <f t="shared" si="121"/>
        <v>-1.6276661399822923</v>
      </c>
      <c r="AM986" s="9">
        <f t="shared" si="122"/>
        <v>-0.6987497666331175</v>
      </c>
      <c r="AN986">
        <f t="shared" si="123"/>
        <v>0</v>
      </c>
      <c r="AO986" s="6">
        <f t="shared" si="124"/>
        <v>1</v>
      </c>
      <c r="AP986" s="9">
        <f>($AL$3*AL986+$AM$3*AM986+$AN$3*AN986+$AO$3*AO986)+$K$3*VLOOKUP(K986,COND!$A$2:$C$7,2,FALSE)+$L$3*VLOOKUP(L986,COND!$A$2:$C$7,3,FALSE)</f>
        <v>2.2522361864043603</v>
      </c>
      <c r="AQ986" s="28">
        <f t="shared" si="125"/>
        <v>0.7357736769513038</v>
      </c>
      <c r="AR986" t="str">
        <f t="shared" si="126"/>
        <v>C</v>
      </c>
      <c r="AS986">
        <v>900</v>
      </c>
      <c r="AT986">
        <v>982</v>
      </c>
      <c r="AV986" t="str">
        <f t="shared" si="127"/>
        <v>Unlikely</v>
      </c>
      <c r="AX986" t="str">
        <f>IF(VLOOKUP($B986,'Draft List'!$D$4:$AC$2598,AX$3,FALSE)&lt;&gt;0,VLOOKUP($B986,'Draft List'!$D$4:$AC$2598,AX$3,FALSE),"")</f>
        <v/>
      </c>
      <c r="AY986" t="str">
        <f>IF(VLOOKUP($B986,'Draft List'!$D$4:$AC$2598,AY$3,FALSE)&lt;&gt;0,VLOOKUP($B986,'Draft List'!$D$4:$AC$2598,AY$3,FALSE),"")</f>
        <v/>
      </c>
      <c r="AZ986" t="str">
        <f>IF(VLOOKUP($B986,'Draft List'!$D$4:$AC$2598,AZ$3,FALSE)&lt;&gt;0,VLOOKUP($B986,'Draft List'!$D$4:$AC$2598,AZ$3,FALSE),"")</f>
        <v/>
      </c>
      <c r="BA986" t="str">
        <f>IF(VLOOKUP($B986,'Draft List'!$D$4:$AC$2598,BA$3,FALSE)&lt;&gt;0,VLOOKUP($B986,'Draft List'!$D$4:$AC$2598,BA$3,FALSE),"")</f>
        <v/>
      </c>
    </row>
    <row r="987" spans="1:53" hidden="1" x14ac:dyDescent="0.25">
      <c r="A987" t="str">
        <f t="shared" si="120"/>
        <v>LFJeff Tillman24</v>
      </c>
      <c r="B987">
        <f>VLOOKUP($A987,draft_listing_batters_stats!$A$1:$B$1324,2,FALSE)</f>
        <v>4877</v>
      </c>
      <c r="C987" s="1" t="s">
        <v>55</v>
      </c>
      <c r="D987" s="1" t="s">
        <v>142</v>
      </c>
      <c r="E987" s="1" t="s">
        <v>1693</v>
      </c>
      <c r="F987" s="1">
        <v>24</v>
      </c>
      <c r="G987" s="1" t="s">
        <v>58</v>
      </c>
      <c r="H987" s="1" t="s">
        <v>44</v>
      </c>
      <c r="I987" s="1" t="s">
        <v>54</v>
      </c>
      <c r="J987" s="24" t="s">
        <v>54</v>
      </c>
      <c r="K987" s="1" t="s">
        <v>51</v>
      </c>
      <c r="L987" s="24" t="s">
        <v>47</v>
      </c>
      <c r="M987" s="1">
        <v>3</v>
      </c>
      <c r="N987" s="1">
        <v>5</v>
      </c>
      <c r="O987" s="1">
        <v>1</v>
      </c>
      <c r="P987" s="1">
        <v>1</v>
      </c>
      <c r="Q987" s="24">
        <v>1</v>
      </c>
      <c r="R987" s="1">
        <v>4</v>
      </c>
      <c r="S987" s="1">
        <v>5</v>
      </c>
      <c r="T987" s="1">
        <v>2</v>
      </c>
      <c r="U987" s="1">
        <v>2</v>
      </c>
      <c r="V987" s="24">
        <v>3</v>
      </c>
      <c r="W987" s="1">
        <v>4</v>
      </c>
      <c r="X987" s="1">
        <v>6</v>
      </c>
      <c r="Y987" s="24">
        <v>1</v>
      </c>
      <c r="Z987" s="1" t="s">
        <v>48</v>
      </c>
      <c r="AA987" s="1" t="s">
        <v>48</v>
      </c>
      <c r="AB987" s="1" t="s">
        <v>48</v>
      </c>
      <c r="AC987" s="1" t="s">
        <v>48</v>
      </c>
      <c r="AD987" s="1" t="s">
        <v>48</v>
      </c>
      <c r="AE987" s="1">
        <v>3</v>
      </c>
      <c r="AF987" s="1" t="s">
        <v>48</v>
      </c>
      <c r="AG987" s="24" t="s">
        <v>48</v>
      </c>
      <c r="AH987" s="1">
        <v>1</v>
      </c>
      <c r="AI987" s="1">
        <v>4</v>
      </c>
      <c r="AJ987" s="24">
        <v>2</v>
      </c>
      <c r="AK987" s="36" t="s">
        <v>50</v>
      </c>
      <c r="AL987" s="9">
        <f t="shared" si="121"/>
        <v>-1.2349921589474087</v>
      </c>
      <c r="AM987" s="9">
        <f t="shared" si="122"/>
        <v>-0.65963259907708449</v>
      </c>
      <c r="AN987">
        <f t="shared" si="123"/>
        <v>0</v>
      </c>
      <c r="AO987" s="6">
        <f t="shared" si="124"/>
        <v>0</v>
      </c>
      <c r="AP987" s="9">
        <f>($AL$3*AL987+$AM$3*AM987+$AN$3*AN987+$AO$3*AO987)+$K$3*VLOOKUP(K987,COND!$A$2:$C$7,2,FALSE)+$L$3*VLOOKUP(L987,COND!$A$2:$C$7,3,FALSE)</f>
        <v>1.9609095951802455</v>
      </c>
      <c r="AQ987" s="28">
        <f t="shared" si="125"/>
        <v>0.69423737359494775</v>
      </c>
      <c r="AR987" t="str">
        <f t="shared" si="126"/>
        <v>LF</v>
      </c>
      <c r="AS987">
        <v>900</v>
      </c>
      <c r="AT987">
        <v>983</v>
      </c>
      <c r="AV987" t="str">
        <f t="shared" si="127"/>
        <v>Unlikely</v>
      </c>
      <c r="AX987" t="str">
        <f>IF(VLOOKUP($B987,'Draft List'!$D$4:$AC$2598,AX$3,FALSE)&lt;&gt;0,VLOOKUP($B987,'Draft List'!$D$4:$AC$2598,AX$3,FALSE),"")</f>
        <v/>
      </c>
      <c r="AY987" t="str">
        <f>IF(VLOOKUP($B987,'Draft List'!$D$4:$AC$2598,AY$3,FALSE)&lt;&gt;0,VLOOKUP($B987,'Draft List'!$D$4:$AC$2598,AY$3,FALSE),"")</f>
        <v/>
      </c>
      <c r="AZ987" t="str">
        <f>IF(VLOOKUP($B987,'Draft List'!$D$4:$AC$2598,AZ$3,FALSE)&lt;&gt;0,VLOOKUP($B987,'Draft List'!$D$4:$AC$2598,AZ$3,FALSE),"")</f>
        <v/>
      </c>
      <c r="BA987" t="str">
        <f>IF(VLOOKUP($B987,'Draft List'!$D$4:$AC$2598,BA$3,FALSE)&lt;&gt;0,VLOOKUP($B987,'Draft List'!$D$4:$AC$2598,BA$3,FALSE),"")</f>
        <v/>
      </c>
    </row>
    <row r="988" spans="1:53" hidden="1" x14ac:dyDescent="0.25">
      <c r="A988" t="str">
        <f t="shared" si="120"/>
        <v>LFJoe Guthrie24</v>
      </c>
      <c r="B988">
        <f>VLOOKUP($A988,draft_listing_batters_stats!$A$1:$B$1324,2,FALSE)</f>
        <v>5216</v>
      </c>
      <c r="C988" s="1" t="s">
        <v>55</v>
      </c>
      <c r="D988" s="1" t="s">
        <v>208</v>
      </c>
      <c r="E988" s="1" t="s">
        <v>1216</v>
      </c>
      <c r="F988" s="1">
        <v>24</v>
      </c>
      <c r="G988" s="1" t="s">
        <v>68</v>
      </c>
      <c r="H988" s="1" t="s">
        <v>44</v>
      </c>
      <c r="I988" s="1" t="s">
        <v>54</v>
      </c>
      <c r="J988" s="24" t="s">
        <v>54</v>
      </c>
      <c r="K988" s="1" t="s">
        <v>46</v>
      </c>
      <c r="L988" s="24" t="s">
        <v>46</v>
      </c>
      <c r="M988" s="1">
        <v>3</v>
      </c>
      <c r="N988" s="1">
        <v>2</v>
      </c>
      <c r="O988" s="1">
        <v>2</v>
      </c>
      <c r="P988" s="1">
        <v>1</v>
      </c>
      <c r="Q988" s="24">
        <v>3</v>
      </c>
      <c r="R988" s="1">
        <v>4</v>
      </c>
      <c r="S988" s="1">
        <v>3</v>
      </c>
      <c r="T988" s="1">
        <v>2</v>
      </c>
      <c r="U988" s="1">
        <v>2</v>
      </c>
      <c r="V988" s="24">
        <v>4</v>
      </c>
      <c r="W988" s="1">
        <v>1</v>
      </c>
      <c r="X988" s="1">
        <v>10</v>
      </c>
      <c r="Y988" s="24">
        <v>1</v>
      </c>
      <c r="Z988" s="1" t="s">
        <v>48</v>
      </c>
      <c r="AA988" s="1" t="s">
        <v>48</v>
      </c>
      <c r="AB988" s="1" t="s">
        <v>48</v>
      </c>
      <c r="AC988" s="1" t="s">
        <v>48</v>
      </c>
      <c r="AD988" s="1" t="s">
        <v>48</v>
      </c>
      <c r="AE988" s="1">
        <v>3</v>
      </c>
      <c r="AF988" s="1" t="s">
        <v>48</v>
      </c>
      <c r="AG988" s="24" t="s">
        <v>48</v>
      </c>
      <c r="AH988" s="1">
        <v>6</v>
      </c>
      <c r="AI988" s="1">
        <v>10</v>
      </c>
      <c r="AJ988" s="24">
        <v>10</v>
      </c>
      <c r="AK988" s="36" t="s">
        <v>50</v>
      </c>
      <c r="AL988" s="9">
        <f t="shared" si="121"/>
        <v>-1.2250776241454506</v>
      </c>
      <c r="AM988" s="9">
        <f t="shared" si="122"/>
        <v>-0.72173601849740776</v>
      </c>
      <c r="AN988">
        <f t="shared" si="123"/>
        <v>4</v>
      </c>
      <c r="AO988" s="6">
        <f t="shared" si="124"/>
        <v>0</v>
      </c>
      <c r="AP988" s="9">
        <f>($AL$3*AL988+$AM$3*AM988+$AN$3*AN988+$AO$3*AO988)+$K$3*VLOOKUP(K988,COND!$A$2:$C$7,2,FALSE)+$L$3*VLOOKUP(L988,COND!$A$2:$C$7,3,FALSE)</f>
        <v>1.8833266822832293</v>
      </c>
      <c r="AQ988" s="28">
        <f t="shared" si="125"/>
        <v>0.6831758793735665</v>
      </c>
      <c r="AR988" t="str">
        <f t="shared" si="126"/>
        <v>LF</v>
      </c>
      <c r="AS988">
        <v>900</v>
      </c>
      <c r="AT988">
        <v>984</v>
      </c>
      <c r="AV988" t="str">
        <f t="shared" si="127"/>
        <v>Unlikely</v>
      </c>
      <c r="AX988" t="str">
        <f>IF(VLOOKUP($B988,'Draft List'!$D$4:$AC$2598,AX$3,FALSE)&lt;&gt;0,VLOOKUP($B988,'Draft List'!$D$4:$AC$2598,AX$3,FALSE),"")</f>
        <v/>
      </c>
      <c r="AY988" t="str">
        <f>IF(VLOOKUP($B988,'Draft List'!$D$4:$AC$2598,AY$3,FALSE)&lt;&gt;0,VLOOKUP($B988,'Draft List'!$D$4:$AC$2598,AY$3,FALSE),"")</f>
        <v/>
      </c>
      <c r="AZ988" t="str">
        <f>IF(VLOOKUP($B988,'Draft List'!$D$4:$AC$2598,AZ$3,FALSE)&lt;&gt;0,VLOOKUP($B988,'Draft List'!$D$4:$AC$2598,AZ$3,FALSE),"")</f>
        <v/>
      </c>
      <c r="BA988" t="str">
        <f>IF(VLOOKUP($B988,'Draft List'!$D$4:$AC$2598,BA$3,FALSE)&lt;&gt;0,VLOOKUP($B988,'Draft List'!$D$4:$AC$2598,BA$3,FALSE),"")</f>
        <v/>
      </c>
    </row>
    <row r="989" spans="1:53" x14ac:dyDescent="0.25">
      <c r="A989" t="str">
        <f t="shared" si="120"/>
        <v>3BBrandon Neumann24</v>
      </c>
      <c r="B989">
        <f>VLOOKUP($A989,draft_listing_batters_stats!$A$1:$B$1324,2,FALSE)</f>
        <v>14664</v>
      </c>
      <c r="C989" s="1" t="s">
        <v>76</v>
      </c>
      <c r="D989" s="1" t="s">
        <v>913</v>
      </c>
      <c r="E989" s="1" t="s">
        <v>1493</v>
      </c>
      <c r="F989" s="1">
        <v>24</v>
      </c>
      <c r="G989" s="1" t="s">
        <v>58</v>
      </c>
      <c r="H989" s="1" t="s">
        <v>44</v>
      </c>
      <c r="I989" s="1" t="s">
        <v>54</v>
      </c>
      <c r="J989" s="24" t="s">
        <v>54</v>
      </c>
      <c r="K989" s="1" t="s">
        <v>46</v>
      </c>
      <c r="L989" s="24" t="s">
        <v>47</v>
      </c>
      <c r="M989" s="1">
        <v>3</v>
      </c>
      <c r="N989" s="1">
        <v>3</v>
      </c>
      <c r="O989" s="1">
        <v>1</v>
      </c>
      <c r="P989" s="1">
        <v>4</v>
      </c>
      <c r="Q989" s="24">
        <v>5</v>
      </c>
      <c r="R989" s="1">
        <v>3</v>
      </c>
      <c r="S989" s="1">
        <v>3</v>
      </c>
      <c r="T989" s="1">
        <v>1</v>
      </c>
      <c r="U989" s="1">
        <v>5</v>
      </c>
      <c r="V989" s="24">
        <v>5</v>
      </c>
      <c r="W989" s="1">
        <v>9</v>
      </c>
      <c r="X989" s="1">
        <v>9</v>
      </c>
      <c r="Y989" s="24">
        <v>1</v>
      </c>
      <c r="Z989" s="1" t="s">
        <v>48</v>
      </c>
      <c r="AA989" s="1">
        <v>1</v>
      </c>
      <c r="AB989" s="1" t="s">
        <v>48</v>
      </c>
      <c r="AC989" s="1">
        <v>5</v>
      </c>
      <c r="AD989" s="1" t="s">
        <v>48</v>
      </c>
      <c r="AE989" s="1" t="s">
        <v>48</v>
      </c>
      <c r="AF989" s="1" t="s">
        <v>48</v>
      </c>
      <c r="AG989" s="24">
        <v>1</v>
      </c>
      <c r="AH989" s="1">
        <v>10</v>
      </c>
      <c r="AI989" s="1">
        <v>9</v>
      </c>
      <c r="AJ989" s="24">
        <v>10</v>
      </c>
      <c r="AK989" s="36" t="s">
        <v>50</v>
      </c>
      <c r="AL989" s="9">
        <f t="shared" si="121"/>
        <v>-0.90791790888773849</v>
      </c>
      <c r="AM989" s="9">
        <f t="shared" si="122"/>
        <v>-0.81820835887815746</v>
      </c>
      <c r="AN989">
        <f t="shared" si="123"/>
        <v>6</v>
      </c>
      <c r="AO989" s="6">
        <f t="shared" si="124"/>
        <v>0.75</v>
      </c>
      <c r="AP989" s="9">
        <f>($AL$3*AL989+$AM$3*AM989+$AN$3*AN989+$AO$3*AO989)+$K$3*VLOOKUP(K989,COND!$A$2:$C$7,2,FALSE)+$L$3*VLOOKUP(L989,COND!$A$2:$C$7,3,FALSE)</f>
        <v>1.7407079025733374</v>
      </c>
      <c r="AQ989" s="28">
        <f t="shared" si="125"/>
        <v>0.66284180388305891</v>
      </c>
      <c r="AR989" t="str">
        <f t="shared" si="126"/>
        <v>3B</v>
      </c>
      <c r="AS989">
        <v>900</v>
      </c>
      <c r="AT989">
        <v>985</v>
      </c>
      <c r="AV989" t="str">
        <f t="shared" si="127"/>
        <v>Unlikely</v>
      </c>
      <c r="AX989" t="str">
        <f>IF(VLOOKUP($B989,'Draft List'!$D$4:$AC$2598,AX$3,FALSE)&lt;&gt;0,VLOOKUP($B989,'Draft List'!$D$4:$AC$2598,AX$3,FALSE),"")</f>
        <v/>
      </c>
      <c r="AY989" t="str">
        <f>IF(VLOOKUP($B989,'Draft List'!$D$4:$AC$2598,AY$3,FALSE)&lt;&gt;0,VLOOKUP($B989,'Draft List'!$D$4:$AC$2598,AY$3,FALSE),"")</f>
        <v/>
      </c>
      <c r="AZ989" t="str">
        <f>IF(VLOOKUP($B989,'Draft List'!$D$4:$AC$2598,AZ$3,FALSE)&lt;&gt;0,VLOOKUP($B989,'Draft List'!$D$4:$AC$2598,AZ$3,FALSE),"")</f>
        <v/>
      </c>
      <c r="BA989" t="str">
        <f>IF(VLOOKUP($B989,'Draft List'!$D$4:$AC$2598,BA$3,FALSE)&lt;&gt;0,VLOOKUP($B989,'Draft List'!$D$4:$AC$2598,BA$3,FALSE),"")</f>
        <v/>
      </c>
    </row>
    <row r="990" spans="1:53" hidden="1" x14ac:dyDescent="0.25">
      <c r="A990" t="str">
        <f t="shared" si="120"/>
        <v>C-Anthony Ray23</v>
      </c>
      <c r="B990">
        <f>VLOOKUP($A990,draft_listing_batters_stats!$A$1:$B$1324,2,FALSE)</f>
        <v>10196</v>
      </c>
      <c r="C990" s="1" t="s">
        <v>93</v>
      </c>
      <c r="D990" s="1" t="s">
        <v>194</v>
      </c>
      <c r="E990" s="1" t="s">
        <v>439</v>
      </c>
      <c r="F990" s="1">
        <v>23</v>
      </c>
      <c r="G990" s="1" t="s">
        <v>44</v>
      </c>
      <c r="H990" s="1" t="s">
        <v>44</v>
      </c>
      <c r="I990" s="1" t="s">
        <v>54</v>
      </c>
      <c r="J990" s="24" t="s">
        <v>54</v>
      </c>
      <c r="K990" s="1" t="s">
        <v>46</v>
      </c>
      <c r="L990" s="24" t="s">
        <v>51</v>
      </c>
      <c r="M990" s="1">
        <v>2</v>
      </c>
      <c r="N990" s="1">
        <v>2</v>
      </c>
      <c r="O990" s="1">
        <v>2</v>
      </c>
      <c r="P990" s="1">
        <v>2</v>
      </c>
      <c r="Q990" s="24">
        <v>2</v>
      </c>
      <c r="R990" s="1">
        <v>3</v>
      </c>
      <c r="S990" s="1">
        <v>3</v>
      </c>
      <c r="T990" s="1">
        <v>4</v>
      </c>
      <c r="U990" s="1">
        <v>4</v>
      </c>
      <c r="V990" s="24">
        <v>3</v>
      </c>
      <c r="W990" s="1">
        <v>4</v>
      </c>
      <c r="X990" s="1">
        <v>4</v>
      </c>
      <c r="Y990" s="24">
        <v>8</v>
      </c>
      <c r="Z990" s="1" t="s">
        <v>48</v>
      </c>
      <c r="AA990" s="1" t="s">
        <v>48</v>
      </c>
      <c r="AB990" s="1" t="s">
        <v>48</v>
      </c>
      <c r="AC990" s="1" t="s">
        <v>48</v>
      </c>
      <c r="AD990" s="1" t="s">
        <v>48</v>
      </c>
      <c r="AE990" s="1" t="s">
        <v>48</v>
      </c>
      <c r="AF990" s="1" t="s">
        <v>48</v>
      </c>
      <c r="AG990" s="24" t="s">
        <v>48</v>
      </c>
      <c r="AH990" s="1">
        <v>2</v>
      </c>
      <c r="AI990" s="1">
        <v>10</v>
      </c>
      <c r="AJ990" s="24">
        <v>10</v>
      </c>
      <c r="AK990" s="36" t="s">
        <v>1047</v>
      </c>
      <c r="AL990" s="9">
        <f t="shared" si="121"/>
        <v>-1.4979402501556278</v>
      </c>
      <c r="AM990" s="9">
        <f t="shared" si="122"/>
        <v>-0.73876610645020102</v>
      </c>
      <c r="AN990">
        <f t="shared" si="123"/>
        <v>3</v>
      </c>
      <c r="AO990" s="6">
        <f t="shared" si="124"/>
        <v>0</v>
      </c>
      <c r="AP990" s="9">
        <f>($AL$3*AL990+$AM$3*AM990+$AN$3*AN990+$AO$3*AO990)+$K$3*VLOOKUP(K990,COND!$A$2:$C$7,2,FALSE)+$L$3*VLOOKUP(L990,COND!$A$2:$C$7,3,FALSE)</f>
        <v>1.5850126975820249</v>
      </c>
      <c r="AQ990" s="28">
        <f t="shared" si="125"/>
        <v>0.64064333844783816</v>
      </c>
      <c r="AR990" t="str">
        <f t="shared" si="126"/>
        <v>DH</v>
      </c>
      <c r="AS990">
        <v>900</v>
      </c>
      <c r="AT990">
        <v>986</v>
      </c>
      <c r="AV990" t="str">
        <f t="shared" si="127"/>
        <v>Unlikely</v>
      </c>
      <c r="AX990" t="str">
        <f>IF(VLOOKUP($B990,'Draft List'!$D$4:$AC$2598,AX$3,FALSE)&lt;&gt;0,VLOOKUP($B990,'Draft List'!$D$4:$AC$2598,AX$3,FALSE),"")</f>
        <v/>
      </c>
      <c r="AY990" t="str">
        <f>IF(VLOOKUP($B990,'Draft List'!$D$4:$AC$2598,AY$3,FALSE)&lt;&gt;0,VLOOKUP($B990,'Draft List'!$D$4:$AC$2598,AY$3,FALSE),"")</f>
        <v/>
      </c>
      <c r="AZ990" t="str">
        <f>IF(VLOOKUP($B990,'Draft List'!$D$4:$AC$2598,AZ$3,FALSE)&lt;&gt;0,VLOOKUP($B990,'Draft List'!$D$4:$AC$2598,AZ$3,FALSE),"")</f>
        <v/>
      </c>
      <c r="BA990" t="str">
        <f>IF(VLOOKUP($B990,'Draft List'!$D$4:$AC$2598,BA$3,FALSE)&lt;&gt;0,VLOOKUP($B990,'Draft List'!$D$4:$AC$2598,BA$3,FALSE),"")</f>
        <v/>
      </c>
    </row>
    <row r="991" spans="1:53" hidden="1" x14ac:dyDescent="0.25">
      <c r="A991" t="str">
        <f t="shared" si="120"/>
        <v>C-Héctor Durán24</v>
      </c>
      <c r="B991">
        <f>VLOOKUP($A991,draft_listing_batters_stats!$A$1:$B$1324,2,FALSE)</f>
        <v>3633</v>
      </c>
      <c r="C991" s="1" t="s">
        <v>93</v>
      </c>
      <c r="D991" s="1" t="s">
        <v>564</v>
      </c>
      <c r="E991" s="1" t="s">
        <v>683</v>
      </c>
      <c r="F991" s="1">
        <v>24</v>
      </c>
      <c r="G991" s="1" t="s">
        <v>44</v>
      </c>
      <c r="H991" s="1" t="s">
        <v>44</v>
      </c>
      <c r="I991" s="1" t="s">
        <v>54</v>
      </c>
      <c r="J991" s="24" t="s">
        <v>54</v>
      </c>
      <c r="K991" s="1" t="s">
        <v>47</v>
      </c>
      <c r="L991" s="24" t="s">
        <v>46</v>
      </c>
      <c r="M991" s="1">
        <v>3</v>
      </c>
      <c r="N991" s="1">
        <v>2</v>
      </c>
      <c r="O991" s="1">
        <v>2</v>
      </c>
      <c r="P991" s="1">
        <v>4</v>
      </c>
      <c r="Q991" s="24">
        <v>3</v>
      </c>
      <c r="R991" s="1">
        <v>3</v>
      </c>
      <c r="S991" s="1">
        <v>3</v>
      </c>
      <c r="T991" s="1">
        <v>3</v>
      </c>
      <c r="U991" s="1">
        <v>5</v>
      </c>
      <c r="V991" s="24">
        <v>4</v>
      </c>
      <c r="W991" s="1">
        <v>1</v>
      </c>
      <c r="X991" s="1">
        <v>1</v>
      </c>
      <c r="Y991" s="24">
        <v>3</v>
      </c>
      <c r="Z991" s="1">
        <v>2</v>
      </c>
      <c r="AA991" s="1" t="s">
        <v>48</v>
      </c>
      <c r="AB991" s="1" t="s">
        <v>48</v>
      </c>
      <c r="AC991" s="1" t="s">
        <v>48</v>
      </c>
      <c r="AD991" s="1" t="s">
        <v>48</v>
      </c>
      <c r="AE991" s="1" t="s">
        <v>48</v>
      </c>
      <c r="AF991" s="1" t="s">
        <v>48</v>
      </c>
      <c r="AG991" s="24" t="s">
        <v>48</v>
      </c>
      <c r="AH991" s="1">
        <v>1</v>
      </c>
      <c r="AI991" s="1">
        <v>2</v>
      </c>
      <c r="AJ991" s="24">
        <v>4</v>
      </c>
      <c r="AK991" s="36" t="s">
        <v>50</v>
      </c>
      <c r="AL991" s="9">
        <f t="shared" si="121"/>
        <v>-0.95594897411670754</v>
      </c>
      <c r="AM991" s="9">
        <f t="shared" si="122"/>
        <v>-0.69210171064743797</v>
      </c>
      <c r="AN991">
        <f t="shared" si="123"/>
        <v>0</v>
      </c>
      <c r="AO991" s="6">
        <f t="shared" si="124"/>
        <v>0</v>
      </c>
      <c r="AP991" s="9">
        <f>($AL$3*AL991+$AM$3*AM991+$AN$3*AN991+$AO$3*AO991)+$K$3*VLOOKUP(K991,COND!$A$2:$C$7,2,FALSE)+$L$3*VLOOKUP(L991,COND!$A$2:$C$7,3,FALSE)</f>
        <v>1.4991845748190737</v>
      </c>
      <c r="AQ991" s="28">
        <f t="shared" si="125"/>
        <v>0.62840627169533558</v>
      </c>
      <c r="AR991" t="str">
        <f t="shared" si="126"/>
        <v>C</v>
      </c>
      <c r="AS991">
        <v>900</v>
      </c>
      <c r="AT991">
        <v>987</v>
      </c>
      <c r="AV991" t="str">
        <f t="shared" si="127"/>
        <v>Unlikely</v>
      </c>
      <c r="AX991" t="str">
        <f>IF(VLOOKUP($B991,'Draft List'!$D$4:$AC$2598,AX$3,FALSE)&lt;&gt;0,VLOOKUP($B991,'Draft List'!$D$4:$AC$2598,AX$3,FALSE),"")</f>
        <v/>
      </c>
      <c r="AY991" t="str">
        <f>IF(VLOOKUP($B991,'Draft List'!$D$4:$AC$2598,AY$3,FALSE)&lt;&gt;0,VLOOKUP($B991,'Draft List'!$D$4:$AC$2598,AY$3,FALSE),"")</f>
        <v/>
      </c>
      <c r="AZ991" t="str">
        <f>IF(VLOOKUP($B991,'Draft List'!$D$4:$AC$2598,AZ$3,FALSE)&lt;&gt;0,VLOOKUP($B991,'Draft List'!$D$4:$AC$2598,AZ$3,FALSE),"")</f>
        <v/>
      </c>
      <c r="BA991" t="str">
        <f>IF(VLOOKUP($B991,'Draft List'!$D$4:$AC$2598,BA$3,FALSE)&lt;&gt;0,VLOOKUP($B991,'Draft List'!$D$4:$AC$2598,BA$3,FALSE),"")</f>
        <v/>
      </c>
    </row>
    <row r="992" spans="1:53" hidden="1" x14ac:dyDescent="0.25">
      <c r="A992" t="str">
        <f t="shared" si="120"/>
        <v>C-Michael Powers24</v>
      </c>
      <c r="B992">
        <f>VLOOKUP($A992,draft_listing_batters_stats!$A$1:$B$1324,2,FALSE)</f>
        <v>2424</v>
      </c>
      <c r="C992" s="1" t="s">
        <v>93</v>
      </c>
      <c r="D992" s="1" t="s">
        <v>143</v>
      </c>
      <c r="E992" s="1" t="s">
        <v>631</v>
      </c>
      <c r="F992" s="1">
        <v>24</v>
      </c>
      <c r="G992" s="1" t="s">
        <v>44</v>
      </c>
      <c r="H992" s="1" t="s">
        <v>44</v>
      </c>
      <c r="I992" s="1" t="s">
        <v>54</v>
      </c>
      <c r="J992" s="24" t="s">
        <v>54</v>
      </c>
      <c r="K992" s="1" t="s">
        <v>47</v>
      </c>
      <c r="L992" s="24" t="s">
        <v>46</v>
      </c>
      <c r="M992" s="1">
        <v>2</v>
      </c>
      <c r="N992" s="1">
        <v>3</v>
      </c>
      <c r="O992" s="1">
        <v>2</v>
      </c>
      <c r="P992" s="1">
        <v>3</v>
      </c>
      <c r="Q992" s="24">
        <v>2</v>
      </c>
      <c r="R992" s="1">
        <v>3</v>
      </c>
      <c r="S992" s="1">
        <v>3</v>
      </c>
      <c r="T992" s="1">
        <v>2</v>
      </c>
      <c r="U992" s="1">
        <v>5</v>
      </c>
      <c r="V992" s="24">
        <v>3</v>
      </c>
      <c r="W992" s="1">
        <v>3</v>
      </c>
      <c r="X992" s="1">
        <v>4</v>
      </c>
      <c r="Y992" s="24">
        <v>6</v>
      </c>
      <c r="Z992" s="1">
        <v>3</v>
      </c>
      <c r="AA992" s="1" t="s">
        <v>48</v>
      </c>
      <c r="AB992" s="1" t="s">
        <v>48</v>
      </c>
      <c r="AC992" s="1" t="s">
        <v>48</v>
      </c>
      <c r="AD992" s="1" t="s">
        <v>48</v>
      </c>
      <c r="AE992" s="1" t="s">
        <v>48</v>
      </c>
      <c r="AF992" s="1" t="s">
        <v>48</v>
      </c>
      <c r="AG992" s="24" t="s">
        <v>48</v>
      </c>
      <c r="AH992" s="1">
        <v>1</v>
      </c>
      <c r="AI992" s="1">
        <v>3</v>
      </c>
      <c r="AJ992" s="24">
        <v>4</v>
      </c>
      <c r="AK992" s="36" t="s">
        <v>50</v>
      </c>
      <c r="AL992" s="9">
        <f t="shared" si="121"/>
        <v>-1.3571708205273432</v>
      </c>
      <c r="AM992" s="9">
        <f t="shared" si="122"/>
        <v>-0.815179544488423</v>
      </c>
      <c r="AN992">
        <f t="shared" si="123"/>
        <v>0</v>
      </c>
      <c r="AO992" s="6">
        <f t="shared" si="124"/>
        <v>1</v>
      </c>
      <c r="AP992" s="9">
        <f>($AL$3*AL992+$AM$3*AM992+$AN$3*AN992+$AO$3*AO992)+$K$3*VLOOKUP(K992,COND!$A$2:$C$7,2,FALSE)+$L$3*VLOOKUP(L992,COND!$A$2:$C$7,3,FALSE)</f>
        <v>0.98212838408618985</v>
      </c>
      <c r="AQ992" s="28">
        <f t="shared" si="125"/>
        <v>0.55468624943330591</v>
      </c>
      <c r="AR992" t="str">
        <f t="shared" si="126"/>
        <v>C</v>
      </c>
      <c r="AS992">
        <v>900</v>
      </c>
      <c r="AT992">
        <v>988</v>
      </c>
      <c r="AV992" t="str">
        <f t="shared" si="127"/>
        <v>Unlikely</v>
      </c>
      <c r="AX992" t="str">
        <f>IF(VLOOKUP($B992,'Draft List'!$D$4:$AC$2598,AX$3,FALSE)&lt;&gt;0,VLOOKUP($B992,'Draft List'!$D$4:$AC$2598,AX$3,FALSE),"")</f>
        <v/>
      </c>
      <c r="AY992" t="str">
        <f>IF(VLOOKUP($B992,'Draft List'!$D$4:$AC$2598,AY$3,FALSE)&lt;&gt;0,VLOOKUP($B992,'Draft List'!$D$4:$AC$2598,AY$3,FALSE),"")</f>
        <v/>
      </c>
      <c r="AZ992" t="str">
        <f>IF(VLOOKUP($B992,'Draft List'!$D$4:$AC$2598,AZ$3,FALSE)&lt;&gt;0,VLOOKUP($B992,'Draft List'!$D$4:$AC$2598,AZ$3,FALSE),"")</f>
        <v/>
      </c>
      <c r="BA992" t="str">
        <f>IF(VLOOKUP($B992,'Draft List'!$D$4:$AC$2598,BA$3,FALSE)&lt;&gt;0,VLOOKUP($B992,'Draft List'!$D$4:$AC$2598,BA$3,FALSE),"")</f>
        <v/>
      </c>
    </row>
    <row r="993" spans="1:53" hidden="1" x14ac:dyDescent="0.25">
      <c r="A993" t="str">
        <f t="shared" si="120"/>
        <v>1BSteve Roberts24</v>
      </c>
      <c r="B993">
        <f>VLOOKUP($A993,draft_listing_batters_stats!$A$1:$B$1324,2,FALSE)</f>
        <v>14502</v>
      </c>
      <c r="C993" s="1" t="s">
        <v>94</v>
      </c>
      <c r="D993" s="1" t="s">
        <v>151</v>
      </c>
      <c r="E993" s="1" t="s">
        <v>391</v>
      </c>
      <c r="F993" s="1">
        <v>24</v>
      </c>
      <c r="G993" s="1" t="s">
        <v>44</v>
      </c>
      <c r="H993" s="1" t="s">
        <v>44</v>
      </c>
      <c r="I993" s="1" t="s">
        <v>54</v>
      </c>
      <c r="J993" s="24" t="s">
        <v>54</v>
      </c>
      <c r="K993" s="1" t="s">
        <v>47</v>
      </c>
      <c r="L993" s="24" t="s">
        <v>46</v>
      </c>
      <c r="M993" s="1">
        <v>3</v>
      </c>
      <c r="N993" s="1">
        <v>2</v>
      </c>
      <c r="O993" s="1">
        <v>2</v>
      </c>
      <c r="P993" s="1">
        <v>5</v>
      </c>
      <c r="Q993" s="24">
        <v>3</v>
      </c>
      <c r="R993" s="1">
        <v>3</v>
      </c>
      <c r="S993" s="1">
        <v>2</v>
      </c>
      <c r="T993" s="1">
        <v>2</v>
      </c>
      <c r="U993" s="1">
        <v>6</v>
      </c>
      <c r="V993" s="24">
        <v>4</v>
      </c>
      <c r="W993" s="1">
        <v>3</v>
      </c>
      <c r="X993" s="1">
        <v>1</v>
      </c>
      <c r="Y993" s="24">
        <v>1</v>
      </c>
      <c r="Z993" s="1" t="s">
        <v>48</v>
      </c>
      <c r="AA993" s="1">
        <v>4</v>
      </c>
      <c r="AB993" s="1" t="s">
        <v>48</v>
      </c>
      <c r="AC993" s="1" t="s">
        <v>48</v>
      </c>
      <c r="AD993" s="1" t="s">
        <v>48</v>
      </c>
      <c r="AE993" s="1" t="s">
        <v>48</v>
      </c>
      <c r="AF993" s="1" t="s">
        <v>48</v>
      </c>
      <c r="AG993" s="24" t="s">
        <v>48</v>
      </c>
      <c r="AH993" s="1">
        <v>1</v>
      </c>
      <c r="AI993" s="1">
        <v>2</v>
      </c>
      <c r="AJ993" s="24">
        <v>5</v>
      </c>
      <c r="AK993" s="36" t="s">
        <v>50</v>
      </c>
      <c r="AL993" s="9">
        <f t="shared" si="121"/>
        <v>-0.86623942410712662</v>
      </c>
      <c r="AM993" s="9">
        <f t="shared" si="122"/>
        <v>-0.73651353428046196</v>
      </c>
      <c r="AN993">
        <f t="shared" si="123"/>
        <v>0</v>
      </c>
      <c r="AO993" s="6">
        <f t="shared" si="124"/>
        <v>0</v>
      </c>
      <c r="AP993" s="9">
        <f>($AL$3*AL993+$AM$3*AM993+$AN$3*AN993+$AO$3*AO993)+$K$3*VLOOKUP(K993,COND!$A$2:$C$7,2,FALSE)+$L$3*VLOOKUP(L993,COND!$A$2:$C$7,3,FALSE)</f>
        <v>0.97521364622374485</v>
      </c>
      <c r="AQ993" s="28">
        <f t="shared" si="125"/>
        <v>0.55370037084159418</v>
      </c>
      <c r="AR993" t="str">
        <f t="shared" si="126"/>
        <v>1B</v>
      </c>
      <c r="AS993">
        <v>900</v>
      </c>
      <c r="AT993">
        <v>989</v>
      </c>
      <c r="AV993" t="str">
        <f t="shared" si="127"/>
        <v>Unlikely</v>
      </c>
      <c r="AX993" t="str">
        <f>IF(VLOOKUP($B993,'Draft List'!$D$4:$AC$2598,AX$3,FALSE)&lt;&gt;0,VLOOKUP($B993,'Draft List'!$D$4:$AC$2598,AX$3,FALSE),"")</f>
        <v/>
      </c>
      <c r="AY993" t="str">
        <f>IF(VLOOKUP($B993,'Draft List'!$D$4:$AC$2598,AY$3,FALSE)&lt;&gt;0,VLOOKUP($B993,'Draft List'!$D$4:$AC$2598,AY$3,FALSE),"")</f>
        <v/>
      </c>
      <c r="AZ993" t="str">
        <f>IF(VLOOKUP($B993,'Draft List'!$D$4:$AC$2598,AZ$3,FALSE)&lt;&gt;0,VLOOKUP($B993,'Draft List'!$D$4:$AC$2598,AZ$3,FALSE),"")</f>
        <v/>
      </c>
      <c r="BA993" t="str">
        <f>IF(VLOOKUP($B993,'Draft List'!$D$4:$AC$2598,BA$3,FALSE)&lt;&gt;0,VLOOKUP($B993,'Draft List'!$D$4:$AC$2598,BA$3,FALSE),"")</f>
        <v/>
      </c>
    </row>
    <row r="994" spans="1:53" hidden="1" x14ac:dyDescent="0.25">
      <c r="A994" t="str">
        <f t="shared" si="120"/>
        <v>C-Carl Peters23</v>
      </c>
      <c r="B994">
        <f>VLOOKUP($A994,draft_listing_batters_stats!$A$1:$B$1324,2,FALSE)</f>
        <v>15294</v>
      </c>
      <c r="C994" s="1" t="s">
        <v>93</v>
      </c>
      <c r="D994" s="1" t="s">
        <v>754</v>
      </c>
      <c r="E994" s="1" t="s">
        <v>1554</v>
      </c>
      <c r="F994" s="1">
        <v>23</v>
      </c>
      <c r="G994" s="1" t="s">
        <v>68</v>
      </c>
      <c r="H994" s="1" t="s">
        <v>44</v>
      </c>
      <c r="I994" s="1" t="s">
        <v>54</v>
      </c>
      <c r="J994" s="24" t="s">
        <v>54</v>
      </c>
      <c r="K994" s="1" t="s">
        <v>47</v>
      </c>
      <c r="L994" s="24" t="s">
        <v>46</v>
      </c>
      <c r="M994" s="1">
        <v>2</v>
      </c>
      <c r="N994" s="1">
        <v>2</v>
      </c>
      <c r="O994" s="1">
        <v>2</v>
      </c>
      <c r="P994" s="1">
        <v>2</v>
      </c>
      <c r="Q994" s="24">
        <v>1</v>
      </c>
      <c r="R994" s="1">
        <v>3</v>
      </c>
      <c r="S994" s="1">
        <v>2</v>
      </c>
      <c r="T994" s="1">
        <v>4</v>
      </c>
      <c r="U994" s="1">
        <v>4</v>
      </c>
      <c r="V994" s="24">
        <v>1</v>
      </c>
      <c r="W994" s="1">
        <v>5</v>
      </c>
      <c r="X994" s="1">
        <v>5</v>
      </c>
      <c r="Y994" s="24">
        <v>7</v>
      </c>
      <c r="Z994" s="1">
        <v>5</v>
      </c>
      <c r="AA994" s="1" t="s">
        <v>48</v>
      </c>
      <c r="AB994" s="1" t="s">
        <v>48</v>
      </c>
      <c r="AC994" s="1" t="s">
        <v>48</v>
      </c>
      <c r="AD994" s="1" t="s">
        <v>48</v>
      </c>
      <c r="AE994" s="1" t="s">
        <v>48</v>
      </c>
      <c r="AF994" s="1" t="s">
        <v>48</v>
      </c>
      <c r="AG994" s="24" t="s">
        <v>48</v>
      </c>
      <c r="AH994" s="1">
        <v>1</v>
      </c>
      <c r="AI994" s="1">
        <v>1</v>
      </c>
      <c r="AJ994" s="24">
        <v>1</v>
      </c>
      <c r="AK994" s="36" t="s">
        <v>48</v>
      </c>
      <c r="AL994" s="9">
        <f t="shared" si="121"/>
        <v>-1.5379565899727115</v>
      </c>
      <c r="AM994" s="9">
        <f t="shared" si="122"/>
        <v>-0.86985866570307147</v>
      </c>
      <c r="AN994">
        <f t="shared" si="123"/>
        <v>0</v>
      </c>
      <c r="AO994" s="6">
        <f t="shared" si="124"/>
        <v>1.5</v>
      </c>
      <c r="AP994" s="9">
        <f>($AL$3*AL994+$AM$3*AM994+$AN$3*AN994+$AO$3*AO994)+$K$3*VLOOKUP(K994,COND!$A$2:$C$7,2,FALSE)+$L$3*VLOOKUP(L994,COND!$A$2:$C$7,3,FALSE)</f>
        <v>0.80790035256587167</v>
      </c>
      <c r="AQ994" s="28">
        <f t="shared" si="125"/>
        <v>0.52984543988001132</v>
      </c>
      <c r="AR994" t="str">
        <f t="shared" si="126"/>
        <v>C</v>
      </c>
      <c r="AS994">
        <v>900</v>
      </c>
      <c r="AT994">
        <v>990</v>
      </c>
      <c r="AV994" t="str">
        <f t="shared" si="127"/>
        <v>Unlikely</v>
      </c>
      <c r="AX994" t="str">
        <f>IF(VLOOKUP($B994,'Draft List'!$D$4:$AC$2598,AX$3,FALSE)&lt;&gt;0,VLOOKUP($B994,'Draft List'!$D$4:$AC$2598,AX$3,FALSE),"")</f>
        <v/>
      </c>
      <c r="AY994" t="str">
        <f>IF(VLOOKUP($B994,'Draft List'!$D$4:$AC$2598,AY$3,FALSE)&lt;&gt;0,VLOOKUP($B994,'Draft List'!$D$4:$AC$2598,AY$3,FALSE),"")</f>
        <v/>
      </c>
      <c r="AZ994" t="str">
        <f>IF(VLOOKUP($B994,'Draft List'!$D$4:$AC$2598,AZ$3,FALSE)&lt;&gt;0,VLOOKUP($B994,'Draft List'!$D$4:$AC$2598,AZ$3,FALSE),"")</f>
        <v/>
      </c>
      <c r="BA994" t="str">
        <f>IF(VLOOKUP($B994,'Draft List'!$D$4:$AC$2598,BA$3,FALSE)&lt;&gt;0,VLOOKUP($B994,'Draft List'!$D$4:$AC$2598,BA$3,FALSE),"")</f>
        <v/>
      </c>
    </row>
    <row r="995" spans="1:53" hidden="1" x14ac:dyDescent="0.25">
      <c r="A995" t="str">
        <f t="shared" si="120"/>
        <v>CFJorge Miranda23</v>
      </c>
      <c r="B995">
        <f>VLOOKUP($A995,draft_listing_batters_stats!$A$1:$B$1324,2,FALSE)</f>
        <v>14903</v>
      </c>
      <c r="C995" s="1" t="s">
        <v>81</v>
      </c>
      <c r="D995" s="1" t="s">
        <v>137</v>
      </c>
      <c r="E995" s="1" t="s">
        <v>1450</v>
      </c>
      <c r="F995" s="1">
        <v>23</v>
      </c>
      <c r="G995" s="1" t="s">
        <v>68</v>
      </c>
      <c r="H995" s="1" t="s">
        <v>44</v>
      </c>
      <c r="I995" s="1" t="s">
        <v>54</v>
      </c>
      <c r="J995" s="24" t="s">
        <v>54</v>
      </c>
      <c r="K995" s="1" t="s">
        <v>47</v>
      </c>
      <c r="L995" s="24" t="s">
        <v>46</v>
      </c>
      <c r="M995" s="1">
        <v>2</v>
      </c>
      <c r="N995" s="1">
        <v>2</v>
      </c>
      <c r="O995" s="1">
        <v>2</v>
      </c>
      <c r="P995" s="1">
        <v>3</v>
      </c>
      <c r="Q995" s="24">
        <v>4</v>
      </c>
      <c r="R995" s="1">
        <v>3</v>
      </c>
      <c r="S995" s="1">
        <v>2</v>
      </c>
      <c r="T995" s="1">
        <v>2</v>
      </c>
      <c r="U995" s="1">
        <v>4</v>
      </c>
      <c r="V995" s="24">
        <v>4</v>
      </c>
      <c r="W995" s="1">
        <v>6</v>
      </c>
      <c r="X995" s="1">
        <v>8</v>
      </c>
      <c r="Y995" s="24">
        <v>1</v>
      </c>
      <c r="Z995" s="1" t="s">
        <v>48</v>
      </c>
      <c r="AA995" s="1" t="s">
        <v>48</v>
      </c>
      <c r="AB995" s="1" t="s">
        <v>48</v>
      </c>
      <c r="AC995" s="1" t="s">
        <v>48</v>
      </c>
      <c r="AD995" s="1" t="s">
        <v>48</v>
      </c>
      <c r="AE995" s="1">
        <v>8</v>
      </c>
      <c r="AF995" s="1">
        <v>7</v>
      </c>
      <c r="AG995" s="24">
        <v>4</v>
      </c>
      <c r="AH995" s="1">
        <v>9</v>
      </c>
      <c r="AI995" s="1">
        <v>9</v>
      </c>
      <c r="AJ995" s="24">
        <v>10</v>
      </c>
      <c r="AK995" s="36" t="s">
        <v>961</v>
      </c>
      <c r="AL995" s="9">
        <f t="shared" si="121"/>
        <v>-1.32819802051188</v>
      </c>
      <c r="AM995" s="9">
        <f t="shared" si="122"/>
        <v>-0.91593263429962402</v>
      </c>
      <c r="AN995">
        <f t="shared" si="123"/>
        <v>5</v>
      </c>
      <c r="AO995" s="6">
        <f t="shared" si="124"/>
        <v>1</v>
      </c>
      <c r="AP995" s="9">
        <f>($AL$3*AL995+$AM$3*AM995+$AN$3*AN995+$AO$3*AO995)+$K$3*VLOOKUP(K995,COND!$A$2:$C$7,2,FALSE)+$L$3*VLOOKUP(L995,COND!$A$2:$C$7,3,FALSE)</f>
        <v>0.60932191968665883</v>
      </c>
      <c r="AQ995" s="28">
        <f t="shared" si="125"/>
        <v>0.50153283719776764</v>
      </c>
      <c r="AR995" t="str">
        <f t="shared" si="126"/>
        <v>LF</v>
      </c>
      <c r="AS995">
        <v>900</v>
      </c>
      <c r="AT995">
        <v>991</v>
      </c>
      <c r="AV995" t="str">
        <f t="shared" si="127"/>
        <v>Unlikely</v>
      </c>
      <c r="AX995" t="str">
        <f>IF(VLOOKUP($B995,'Draft List'!$D$4:$AC$2598,AX$3,FALSE)&lt;&gt;0,VLOOKUP($B995,'Draft List'!$D$4:$AC$2598,AX$3,FALSE),"")</f>
        <v/>
      </c>
      <c r="AY995" t="str">
        <f>IF(VLOOKUP($B995,'Draft List'!$D$4:$AC$2598,AY$3,FALSE)&lt;&gt;0,VLOOKUP($B995,'Draft List'!$D$4:$AC$2598,AY$3,FALSE),"")</f>
        <v/>
      </c>
      <c r="AZ995" t="str">
        <f>IF(VLOOKUP($B995,'Draft List'!$D$4:$AC$2598,AZ$3,FALSE)&lt;&gt;0,VLOOKUP($B995,'Draft List'!$D$4:$AC$2598,AZ$3,FALSE),"")</f>
        <v/>
      </c>
      <c r="BA995" t="str">
        <f>IF(VLOOKUP($B995,'Draft List'!$D$4:$AC$2598,BA$3,FALSE)&lt;&gt;0,VLOOKUP($B995,'Draft List'!$D$4:$AC$2598,BA$3,FALSE),"")</f>
        <v/>
      </c>
    </row>
    <row r="996" spans="1:53" hidden="1" x14ac:dyDescent="0.25">
      <c r="A996" t="str">
        <f t="shared" si="120"/>
        <v>CFCory Clark24</v>
      </c>
      <c r="B996">
        <f>VLOOKUP($A996,draft_listing_batters_stats!$A$1:$B$1324,2,FALSE)</f>
        <v>4702</v>
      </c>
      <c r="C996" s="1" t="s">
        <v>81</v>
      </c>
      <c r="D996" s="1" t="s">
        <v>741</v>
      </c>
      <c r="E996" s="1" t="s">
        <v>161</v>
      </c>
      <c r="F996" s="1">
        <v>24</v>
      </c>
      <c r="G996" s="1" t="s">
        <v>44</v>
      </c>
      <c r="H996" s="1" t="s">
        <v>44</v>
      </c>
      <c r="I996" s="1" t="s">
        <v>54</v>
      </c>
      <c r="J996" s="24" t="s">
        <v>54</v>
      </c>
      <c r="K996" s="1" t="s">
        <v>47</v>
      </c>
      <c r="L996" s="24" t="s">
        <v>51</v>
      </c>
      <c r="M996" s="1">
        <v>2</v>
      </c>
      <c r="N996" s="1">
        <v>3</v>
      </c>
      <c r="O996" s="1">
        <v>3</v>
      </c>
      <c r="P996" s="1">
        <v>2</v>
      </c>
      <c r="Q996" s="24">
        <v>1</v>
      </c>
      <c r="R996" s="1">
        <v>3</v>
      </c>
      <c r="S996" s="1">
        <v>3</v>
      </c>
      <c r="T996" s="1">
        <v>3</v>
      </c>
      <c r="U996" s="1">
        <v>4</v>
      </c>
      <c r="V996" s="24">
        <v>2</v>
      </c>
      <c r="W996" s="1">
        <v>6</v>
      </c>
      <c r="X996" s="1">
        <v>7</v>
      </c>
      <c r="Y996" s="24">
        <v>1</v>
      </c>
      <c r="Z996" s="1" t="s">
        <v>48</v>
      </c>
      <c r="AA996" s="1" t="s">
        <v>48</v>
      </c>
      <c r="AB996" s="1">
        <v>1</v>
      </c>
      <c r="AC996" s="1">
        <v>2</v>
      </c>
      <c r="AD996" s="1">
        <v>3</v>
      </c>
      <c r="AE996" s="1">
        <v>2</v>
      </c>
      <c r="AF996" s="1">
        <v>2</v>
      </c>
      <c r="AG996" s="24">
        <v>3</v>
      </c>
      <c r="AH996" s="1">
        <v>7</v>
      </c>
      <c r="AI996" s="1">
        <v>10</v>
      </c>
      <c r="AJ996" s="24">
        <v>10</v>
      </c>
      <c r="AK996" s="36" t="s">
        <v>50</v>
      </c>
      <c r="AL996" s="9">
        <f t="shared" si="121"/>
        <v>-1.4038352163301062</v>
      </c>
      <c r="AM996" s="9">
        <f t="shared" si="122"/>
        <v>-0.86184394029118594</v>
      </c>
      <c r="AN996">
        <f t="shared" si="123"/>
        <v>4</v>
      </c>
      <c r="AO996" s="6">
        <f t="shared" si="124"/>
        <v>0</v>
      </c>
      <c r="AP996" s="9">
        <f>($AL$3*AL996+$AM$3*AM996+$AN$3*AN996+$AO$3*AO996)+$K$3*VLOOKUP(K996,COND!$A$2:$C$7,2,FALSE)+$L$3*VLOOKUP(L996,COND!$A$2:$C$7,3,FALSE)</f>
        <v>0.18415586153942343</v>
      </c>
      <c r="AQ996" s="28">
        <f t="shared" si="125"/>
        <v>0.44091418136609256</v>
      </c>
      <c r="AR996" t="str">
        <f t="shared" si="126"/>
        <v>SS</v>
      </c>
      <c r="AS996">
        <v>900</v>
      </c>
      <c r="AT996">
        <v>992</v>
      </c>
      <c r="AV996" t="str">
        <f t="shared" si="127"/>
        <v>Unlikely</v>
      </c>
      <c r="AX996" t="str">
        <f>IF(VLOOKUP($B996,'Draft List'!$D$4:$AC$2598,AX$3,FALSE)&lt;&gt;0,VLOOKUP($B996,'Draft List'!$D$4:$AC$2598,AX$3,FALSE),"")</f>
        <v/>
      </c>
      <c r="AY996" t="str">
        <f>IF(VLOOKUP($B996,'Draft List'!$D$4:$AC$2598,AY$3,FALSE)&lt;&gt;0,VLOOKUP($B996,'Draft List'!$D$4:$AC$2598,AY$3,FALSE),"")</f>
        <v/>
      </c>
      <c r="AZ996" t="str">
        <f>IF(VLOOKUP($B996,'Draft List'!$D$4:$AC$2598,AZ$3,FALSE)&lt;&gt;0,VLOOKUP($B996,'Draft List'!$D$4:$AC$2598,AZ$3,FALSE),"")</f>
        <v/>
      </c>
      <c r="BA996" t="str">
        <f>IF(VLOOKUP($B996,'Draft List'!$D$4:$AC$2598,BA$3,FALSE)&lt;&gt;0,VLOOKUP($B996,'Draft List'!$D$4:$AC$2598,BA$3,FALSE),"")</f>
        <v/>
      </c>
    </row>
    <row r="997" spans="1:53" hidden="1" x14ac:dyDescent="0.25">
      <c r="A997" t="str">
        <f t="shared" si="120"/>
        <v>2BWilbert Rucker24</v>
      </c>
      <c r="B997">
        <f>VLOOKUP($A997,draft_listing_batters_stats!$A$1:$B$1324,2,FALSE)</f>
        <v>2245</v>
      </c>
      <c r="C997" s="1" t="s">
        <v>78</v>
      </c>
      <c r="D997" s="1" t="s">
        <v>1612</v>
      </c>
      <c r="E997" s="1" t="s">
        <v>1613</v>
      </c>
      <c r="F997" s="1">
        <v>24</v>
      </c>
      <c r="G997" s="1" t="s">
        <v>44</v>
      </c>
      <c r="H997" s="1" t="s">
        <v>44</v>
      </c>
      <c r="I997" s="1" t="s">
        <v>54</v>
      </c>
      <c r="J997" s="24" t="s">
        <v>54</v>
      </c>
      <c r="K997" s="1" t="s">
        <v>47</v>
      </c>
      <c r="L997" s="24" t="s">
        <v>47</v>
      </c>
      <c r="M997" s="1">
        <v>2</v>
      </c>
      <c r="N997" s="1">
        <v>2</v>
      </c>
      <c r="O997" s="1">
        <v>2</v>
      </c>
      <c r="P997" s="1">
        <v>3</v>
      </c>
      <c r="Q997" s="24">
        <v>3</v>
      </c>
      <c r="R997" s="1">
        <v>3</v>
      </c>
      <c r="S997" s="1">
        <v>2</v>
      </c>
      <c r="T997" s="1">
        <v>3</v>
      </c>
      <c r="U997" s="1">
        <v>4</v>
      </c>
      <c r="V997" s="24">
        <v>3</v>
      </c>
      <c r="W997" s="1">
        <v>3</v>
      </c>
      <c r="X997" s="1">
        <v>1</v>
      </c>
      <c r="Y997" s="24">
        <v>1</v>
      </c>
      <c r="Z997" s="1" t="s">
        <v>48</v>
      </c>
      <c r="AA997" s="1" t="s">
        <v>48</v>
      </c>
      <c r="AB997" s="1">
        <v>7</v>
      </c>
      <c r="AC997" s="1" t="s">
        <v>48</v>
      </c>
      <c r="AD997" s="1" t="s">
        <v>48</v>
      </c>
      <c r="AE997" s="1" t="s">
        <v>48</v>
      </c>
      <c r="AF997" s="1" t="s">
        <v>48</v>
      </c>
      <c r="AG997" s="24" t="s">
        <v>48</v>
      </c>
      <c r="AH997" s="1">
        <v>4</v>
      </c>
      <c r="AI997" s="1">
        <v>10</v>
      </c>
      <c r="AJ997" s="24">
        <v>7</v>
      </c>
      <c r="AK997" s="36" t="s">
        <v>50</v>
      </c>
      <c r="AL997" s="9">
        <f t="shared" si="121"/>
        <v>-1.3682143603289634</v>
      </c>
      <c r="AM997" s="9">
        <f t="shared" si="122"/>
        <v>-0.87288748009280615</v>
      </c>
      <c r="AN997">
        <f t="shared" si="123"/>
        <v>2</v>
      </c>
      <c r="AO997" s="6">
        <f t="shared" si="124"/>
        <v>0.6</v>
      </c>
      <c r="AP997" s="9">
        <f>($AL$3*AL997+$AM$3*AM997+$AN$3*AN997+$AO$3*AO997)+$K$3*VLOOKUP(K997,COND!$A$2:$C$7,2,FALSE)+$L$3*VLOOKUP(L997,COND!$A$2:$C$7,3,FALSE)</f>
        <v>0.12186213618676334</v>
      </c>
      <c r="AQ997" s="28">
        <f t="shared" si="125"/>
        <v>0.43203256481823982</v>
      </c>
      <c r="AR997" t="str">
        <f t="shared" si="126"/>
        <v>2B</v>
      </c>
      <c r="AS997">
        <v>900</v>
      </c>
      <c r="AT997">
        <v>993</v>
      </c>
      <c r="AV997" t="str">
        <f t="shared" si="127"/>
        <v>Unlikely</v>
      </c>
      <c r="AX997" t="str">
        <f>IF(VLOOKUP($B997,'Draft List'!$D$4:$AC$2598,AX$3,FALSE)&lt;&gt;0,VLOOKUP($B997,'Draft List'!$D$4:$AC$2598,AX$3,FALSE),"")</f>
        <v/>
      </c>
      <c r="AY997" t="str">
        <f>IF(VLOOKUP($B997,'Draft List'!$D$4:$AC$2598,AY$3,FALSE)&lt;&gt;0,VLOOKUP($B997,'Draft List'!$D$4:$AC$2598,AY$3,FALSE),"")</f>
        <v/>
      </c>
      <c r="AZ997" t="str">
        <f>IF(VLOOKUP($B997,'Draft List'!$D$4:$AC$2598,AZ$3,FALSE)&lt;&gt;0,VLOOKUP($B997,'Draft List'!$D$4:$AC$2598,AZ$3,FALSE),"")</f>
        <v/>
      </c>
      <c r="BA997" t="str">
        <f>IF(VLOOKUP($B997,'Draft List'!$D$4:$AC$2598,BA$3,FALSE)&lt;&gt;0,VLOOKUP($B997,'Draft List'!$D$4:$AC$2598,BA$3,FALSE),"")</f>
        <v/>
      </c>
    </row>
    <row r="998" spans="1:53" hidden="1" x14ac:dyDescent="0.25">
      <c r="A998" t="str">
        <f t="shared" si="120"/>
        <v>LFRonnie Wright21</v>
      </c>
      <c r="B998">
        <f>VLOOKUP($A998,draft_listing_batters_stats!$A$1:$B$1324,2,FALSE)</f>
        <v>14597</v>
      </c>
      <c r="C998" s="1" t="s">
        <v>55</v>
      </c>
      <c r="D998" s="1" t="s">
        <v>1172</v>
      </c>
      <c r="E998" s="1" t="s">
        <v>1744</v>
      </c>
      <c r="F998" s="1">
        <v>21</v>
      </c>
      <c r="G998" s="1" t="s">
        <v>44</v>
      </c>
      <c r="H998" s="1" t="s">
        <v>44</v>
      </c>
      <c r="I998" s="1" t="s">
        <v>54</v>
      </c>
      <c r="J998" s="24" t="s">
        <v>54</v>
      </c>
      <c r="K998" s="1" t="s">
        <v>47</v>
      </c>
      <c r="L998" s="24" t="s">
        <v>47</v>
      </c>
      <c r="M998" s="1">
        <v>2</v>
      </c>
      <c r="N998" s="1">
        <v>2</v>
      </c>
      <c r="O998" s="1">
        <v>3</v>
      </c>
      <c r="P998" s="1">
        <v>4</v>
      </c>
      <c r="Q998" s="24">
        <v>1</v>
      </c>
      <c r="R998" s="1">
        <v>2</v>
      </c>
      <c r="S998" s="1">
        <v>2</v>
      </c>
      <c r="T998" s="1">
        <v>6</v>
      </c>
      <c r="U998" s="1">
        <v>6</v>
      </c>
      <c r="V998" s="24">
        <v>2</v>
      </c>
      <c r="W998" s="1">
        <v>10</v>
      </c>
      <c r="X998" s="1">
        <v>10</v>
      </c>
      <c r="Y998" s="24">
        <v>1</v>
      </c>
      <c r="Z998" s="1" t="s">
        <v>48</v>
      </c>
      <c r="AA998" s="1" t="s">
        <v>48</v>
      </c>
      <c r="AB998" s="1" t="s">
        <v>48</v>
      </c>
      <c r="AC998" s="1" t="s">
        <v>48</v>
      </c>
      <c r="AD998" s="1" t="s">
        <v>48</v>
      </c>
      <c r="AE998" s="1" t="s">
        <v>48</v>
      </c>
      <c r="AF998" s="1" t="s">
        <v>48</v>
      </c>
      <c r="AG998" s="24" t="s">
        <v>48</v>
      </c>
      <c r="AH998" s="1">
        <v>3</v>
      </c>
      <c r="AI998" s="1">
        <v>7</v>
      </c>
      <c r="AJ998" s="24">
        <v>2</v>
      </c>
      <c r="AK998" s="36" t="s">
        <v>900</v>
      </c>
      <c r="AL998" s="9">
        <f t="shared" si="121"/>
        <v>-1.2754759959296478</v>
      </c>
      <c r="AM998" s="9">
        <f t="shared" si="122"/>
        <v>-0.80685607402169779</v>
      </c>
      <c r="AN998">
        <f t="shared" si="123"/>
        <v>0</v>
      </c>
      <c r="AO998" s="6">
        <f t="shared" si="124"/>
        <v>0</v>
      </c>
      <c r="AP998" s="9">
        <f>($AL$3*AL998+$AM$3*AM998+$AN$3*AN998+$AO$3*AO998)+$K$3*VLOOKUP(K998,COND!$A$2:$C$7,2,FALSE)+$L$3*VLOOKUP(L998,COND!$A$2:$C$7,3,FALSE)</f>
        <v>-9.8204878533376672E-3</v>
      </c>
      <c r="AQ998" s="28">
        <f t="shared" si="125"/>
        <v>0.41325772728656079</v>
      </c>
      <c r="AR998" t="str">
        <f t="shared" si="126"/>
        <v>DH</v>
      </c>
      <c r="AS998">
        <v>900</v>
      </c>
      <c r="AT998">
        <v>994</v>
      </c>
      <c r="AV998" t="str">
        <f t="shared" si="127"/>
        <v>Unlikely</v>
      </c>
      <c r="AX998" t="str">
        <f>IF(VLOOKUP($B998,'Draft List'!$D$4:$AC$2598,AX$3,FALSE)&lt;&gt;0,VLOOKUP($B998,'Draft List'!$D$4:$AC$2598,AX$3,FALSE),"")</f>
        <v/>
      </c>
      <c r="AY998" t="str">
        <f>IF(VLOOKUP($B998,'Draft List'!$D$4:$AC$2598,AY$3,FALSE)&lt;&gt;0,VLOOKUP($B998,'Draft List'!$D$4:$AC$2598,AY$3,FALSE),"")</f>
        <v/>
      </c>
      <c r="AZ998" t="str">
        <f>IF(VLOOKUP($B998,'Draft List'!$D$4:$AC$2598,AZ$3,FALSE)&lt;&gt;0,VLOOKUP($B998,'Draft List'!$D$4:$AC$2598,AZ$3,FALSE),"")</f>
        <v/>
      </c>
      <c r="BA998" t="str">
        <f>IF(VLOOKUP($B998,'Draft List'!$D$4:$AC$2598,BA$3,FALSE)&lt;&gt;0,VLOOKUP($B998,'Draft List'!$D$4:$AC$2598,BA$3,FALSE),"")</f>
        <v/>
      </c>
    </row>
    <row r="999" spans="1:53" hidden="1" x14ac:dyDescent="0.25">
      <c r="A999" t="str">
        <f t="shared" si="120"/>
        <v>SSTom Dickinson21</v>
      </c>
      <c r="B999">
        <f>VLOOKUP($A999,draft_listing_batters_stats!$A$1:$B$1324,2,FALSE)</f>
        <v>14722</v>
      </c>
      <c r="C999" s="1" t="s">
        <v>79</v>
      </c>
      <c r="D999" s="1" t="s">
        <v>550</v>
      </c>
      <c r="E999" s="1" t="s">
        <v>1129</v>
      </c>
      <c r="F999" s="1">
        <v>21</v>
      </c>
      <c r="G999" s="1" t="s">
        <v>58</v>
      </c>
      <c r="H999" s="1" t="s">
        <v>44</v>
      </c>
      <c r="I999" s="1" t="s">
        <v>54</v>
      </c>
      <c r="J999" s="24" t="s">
        <v>54</v>
      </c>
      <c r="K999" s="1" t="s">
        <v>47</v>
      </c>
      <c r="L999" s="24" t="s">
        <v>47</v>
      </c>
      <c r="M999" s="1">
        <v>2</v>
      </c>
      <c r="N999" s="1">
        <v>3</v>
      </c>
      <c r="O999" s="1">
        <v>2</v>
      </c>
      <c r="P999" s="1">
        <v>5</v>
      </c>
      <c r="Q999" s="24">
        <v>2</v>
      </c>
      <c r="R999" s="1">
        <v>2</v>
      </c>
      <c r="S999" s="1">
        <v>3</v>
      </c>
      <c r="T999" s="1">
        <v>3</v>
      </c>
      <c r="U999" s="1">
        <v>6</v>
      </c>
      <c r="V999" s="24">
        <v>2</v>
      </c>
      <c r="W999" s="1">
        <v>6</v>
      </c>
      <c r="X999" s="1">
        <v>6</v>
      </c>
      <c r="Y999" s="24">
        <v>1</v>
      </c>
      <c r="Z999" s="1" t="s">
        <v>48</v>
      </c>
      <c r="AA999" s="1" t="s">
        <v>48</v>
      </c>
      <c r="AB999" s="1" t="s">
        <v>48</v>
      </c>
      <c r="AC999" s="1" t="s">
        <v>48</v>
      </c>
      <c r="AD999" s="1">
        <v>6</v>
      </c>
      <c r="AE999" s="1" t="s">
        <v>48</v>
      </c>
      <c r="AF999" s="1">
        <v>1</v>
      </c>
      <c r="AG999" s="24">
        <v>1</v>
      </c>
      <c r="AH999" s="1">
        <v>10</v>
      </c>
      <c r="AI999" s="1">
        <v>9</v>
      </c>
      <c r="AJ999" s="24">
        <v>9</v>
      </c>
      <c r="AK999" s="36" t="s">
        <v>826</v>
      </c>
      <c r="AL999" s="9">
        <f t="shared" si="121"/>
        <v>-1.1777517205081813</v>
      </c>
      <c r="AM999" s="9">
        <f t="shared" si="122"/>
        <v>-1.0049806764746987</v>
      </c>
      <c r="AN999">
        <f t="shared" si="123"/>
        <v>6</v>
      </c>
      <c r="AO999" s="6">
        <f t="shared" si="124"/>
        <v>1</v>
      </c>
      <c r="AP999" s="9">
        <f>($AL$3*AL999+$AM$3*AM999+$AN$3*AN999+$AO$3*AO999)+$K$3*VLOOKUP(K999,COND!$A$2:$C$7,2,FALSE)+$L$3*VLOOKUP(L999,COND!$A$2:$C$7,3,FALSE)</f>
        <v>-0.37754328974720153</v>
      </c>
      <c r="AQ999" s="28">
        <f t="shared" si="125"/>
        <v>0.36082912546777673</v>
      </c>
      <c r="AR999" t="str">
        <f t="shared" si="126"/>
        <v>SS</v>
      </c>
      <c r="AS999">
        <v>900</v>
      </c>
      <c r="AT999">
        <v>995</v>
      </c>
      <c r="AV999" t="str">
        <f t="shared" si="127"/>
        <v>Unlikely</v>
      </c>
      <c r="AX999" t="str">
        <f>IF(VLOOKUP($B999,'Draft List'!$D$4:$AC$2598,AX$3,FALSE)&lt;&gt;0,VLOOKUP($B999,'Draft List'!$D$4:$AC$2598,AX$3,FALSE),"")</f>
        <v/>
      </c>
      <c r="AY999" t="str">
        <f>IF(VLOOKUP($B999,'Draft List'!$D$4:$AC$2598,AY$3,FALSE)&lt;&gt;0,VLOOKUP($B999,'Draft List'!$D$4:$AC$2598,AY$3,FALSE),"")</f>
        <v/>
      </c>
      <c r="AZ999" t="str">
        <f>IF(VLOOKUP($B999,'Draft List'!$D$4:$AC$2598,AZ$3,FALSE)&lt;&gt;0,VLOOKUP($B999,'Draft List'!$D$4:$AC$2598,AZ$3,FALSE),"")</f>
        <v/>
      </c>
      <c r="BA999" t="str">
        <f>IF(VLOOKUP($B999,'Draft List'!$D$4:$AC$2598,BA$3,FALSE)&lt;&gt;0,VLOOKUP($B999,'Draft List'!$D$4:$AC$2598,BA$3,FALSE),"")</f>
        <v/>
      </c>
    </row>
    <row r="1000" spans="1:53" hidden="1" x14ac:dyDescent="0.25">
      <c r="A1000" t="str">
        <f t="shared" si="120"/>
        <v>C-Murray Meikle24</v>
      </c>
      <c r="B1000">
        <f>VLOOKUP($A1000,draft_listing_batters_stats!$A$1:$B$1324,2,FALSE)</f>
        <v>9779</v>
      </c>
      <c r="C1000" s="1" t="s">
        <v>93</v>
      </c>
      <c r="D1000" s="1" t="s">
        <v>712</v>
      </c>
      <c r="E1000" s="1" t="s">
        <v>1438</v>
      </c>
      <c r="F1000" s="1">
        <v>24</v>
      </c>
      <c r="G1000" s="1" t="s">
        <v>44</v>
      </c>
      <c r="H1000" s="1" t="s">
        <v>44</v>
      </c>
      <c r="I1000" s="1" t="s">
        <v>54</v>
      </c>
      <c r="J1000" s="24" t="s">
        <v>54</v>
      </c>
      <c r="K1000" s="1" t="s">
        <v>47</v>
      </c>
      <c r="L1000" s="24" t="s">
        <v>46</v>
      </c>
      <c r="M1000" s="1">
        <v>2</v>
      </c>
      <c r="N1000" s="1">
        <v>3</v>
      </c>
      <c r="O1000" s="1">
        <v>2</v>
      </c>
      <c r="P1000" s="1">
        <v>3</v>
      </c>
      <c r="Q1000" s="24">
        <v>3</v>
      </c>
      <c r="R1000" s="1">
        <v>2</v>
      </c>
      <c r="S1000" s="1">
        <v>3</v>
      </c>
      <c r="T1000" s="1">
        <v>4</v>
      </c>
      <c r="U1000" s="1">
        <v>5</v>
      </c>
      <c r="V1000" s="24">
        <v>3</v>
      </c>
      <c r="W1000" s="1">
        <v>5</v>
      </c>
      <c r="X1000" s="1">
        <v>4</v>
      </c>
      <c r="Y1000" s="24">
        <v>5</v>
      </c>
      <c r="Z1000" s="1">
        <v>3</v>
      </c>
      <c r="AA1000" s="1" t="s">
        <v>48</v>
      </c>
      <c r="AB1000" s="1" t="s">
        <v>48</v>
      </c>
      <c r="AC1000" s="1" t="s">
        <v>48</v>
      </c>
      <c r="AD1000" s="1" t="s">
        <v>48</v>
      </c>
      <c r="AE1000" s="1" t="s">
        <v>48</v>
      </c>
      <c r="AF1000" s="1" t="s">
        <v>48</v>
      </c>
      <c r="AG1000" s="24" t="s">
        <v>48</v>
      </c>
      <c r="AH1000" s="1">
        <v>1</v>
      </c>
      <c r="AI1000" s="1">
        <v>1</v>
      </c>
      <c r="AJ1000" s="24">
        <v>2</v>
      </c>
      <c r="AK1000" s="36" t="s">
        <v>50</v>
      </c>
      <c r="AL1000" s="9">
        <f t="shared" si="121"/>
        <v>-1.31715448071026</v>
      </c>
      <c r="AM1000" s="9">
        <f t="shared" si="122"/>
        <v>-0.97161239264329491</v>
      </c>
      <c r="AN1000">
        <f t="shared" si="123"/>
        <v>0</v>
      </c>
      <c r="AO1000" s="6">
        <f t="shared" si="124"/>
        <v>1</v>
      </c>
      <c r="AP1000" s="9">
        <f>($AL$3*AL1000+$AM$3*AM1000+$AN$3*AN1000+$AO$3*AO1000)+$K$3*VLOOKUP(K1000,COND!$A$2:$C$7,2,FALSE)+$L$3*VLOOKUP(L1000,COND!$A$2:$C$7,3,FALSE)</f>
        <v>-0.89106415979056308</v>
      </c>
      <c r="AQ1000" s="28">
        <f t="shared" si="125"/>
        <v>0.28761315658448239</v>
      </c>
      <c r="AR1000" t="str">
        <f t="shared" si="126"/>
        <v>C</v>
      </c>
      <c r="AS1000">
        <v>900</v>
      </c>
      <c r="AT1000">
        <v>996</v>
      </c>
      <c r="AV1000" t="str">
        <f t="shared" si="127"/>
        <v>Unlikely</v>
      </c>
      <c r="AX1000" t="str">
        <f>IF(VLOOKUP($B1000,'Draft List'!$D$4:$AC$2598,AX$3,FALSE)&lt;&gt;0,VLOOKUP($B1000,'Draft List'!$D$4:$AC$2598,AX$3,FALSE),"")</f>
        <v/>
      </c>
      <c r="AY1000" t="str">
        <f>IF(VLOOKUP($B1000,'Draft List'!$D$4:$AC$2598,AY$3,FALSE)&lt;&gt;0,VLOOKUP($B1000,'Draft List'!$D$4:$AC$2598,AY$3,FALSE),"")</f>
        <v/>
      </c>
      <c r="AZ1000" t="str">
        <f>IF(VLOOKUP($B1000,'Draft List'!$D$4:$AC$2598,AZ$3,FALSE)&lt;&gt;0,VLOOKUP($B1000,'Draft List'!$D$4:$AC$2598,AZ$3,FALSE),"")</f>
        <v/>
      </c>
      <c r="BA1000" t="str">
        <f>IF(VLOOKUP($B1000,'Draft List'!$D$4:$AC$2598,BA$3,FALSE)&lt;&gt;0,VLOOKUP($B1000,'Draft List'!$D$4:$AC$2598,BA$3,FALSE),"")</f>
        <v/>
      </c>
    </row>
    <row r="1001" spans="1:53" hidden="1" x14ac:dyDescent="0.25">
      <c r="A1001" t="str">
        <f t="shared" si="120"/>
        <v>1BDwayne Dawson24</v>
      </c>
      <c r="B1001">
        <f>VLOOKUP($A1001,draft_listing_batters_stats!$A$1:$B$1324,2,FALSE)</f>
        <v>9635</v>
      </c>
      <c r="C1001" s="1" t="s">
        <v>94</v>
      </c>
      <c r="D1001" s="1" t="s">
        <v>1115</v>
      </c>
      <c r="E1001" s="1" t="s">
        <v>1116</v>
      </c>
      <c r="F1001" s="1">
        <v>24</v>
      </c>
      <c r="G1001" s="1" t="s">
        <v>44</v>
      </c>
      <c r="H1001" s="1" t="s">
        <v>44</v>
      </c>
      <c r="I1001" s="1" t="s">
        <v>54</v>
      </c>
      <c r="J1001" s="24" t="s">
        <v>54</v>
      </c>
      <c r="K1001" s="1" t="s">
        <v>47</v>
      </c>
      <c r="L1001" s="24" t="s">
        <v>46</v>
      </c>
      <c r="M1001" s="1">
        <v>2</v>
      </c>
      <c r="N1001" s="1">
        <v>2</v>
      </c>
      <c r="O1001" s="1">
        <v>3</v>
      </c>
      <c r="P1001" s="1">
        <v>4</v>
      </c>
      <c r="Q1001" s="24">
        <v>2</v>
      </c>
      <c r="R1001" s="1">
        <v>2</v>
      </c>
      <c r="S1001" s="1">
        <v>2</v>
      </c>
      <c r="T1001" s="1">
        <v>4</v>
      </c>
      <c r="U1001" s="1">
        <v>5</v>
      </c>
      <c r="V1001" s="24">
        <v>3</v>
      </c>
      <c r="W1001" s="1">
        <v>4</v>
      </c>
      <c r="X1001" s="1">
        <v>4</v>
      </c>
      <c r="Y1001" s="24">
        <v>5</v>
      </c>
      <c r="Z1001" s="1">
        <v>2</v>
      </c>
      <c r="AA1001" s="1">
        <v>3</v>
      </c>
      <c r="AB1001" s="1" t="s">
        <v>48</v>
      </c>
      <c r="AC1001" s="1" t="s">
        <v>48</v>
      </c>
      <c r="AD1001" s="1" t="s">
        <v>48</v>
      </c>
      <c r="AE1001" s="1" t="s">
        <v>48</v>
      </c>
      <c r="AF1001" s="1" t="s">
        <v>48</v>
      </c>
      <c r="AG1001" s="24" t="s">
        <v>48</v>
      </c>
      <c r="AH1001" s="1">
        <v>3</v>
      </c>
      <c r="AI1001" s="1">
        <v>6</v>
      </c>
      <c r="AJ1001" s="24">
        <v>2</v>
      </c>
      <c r="AK1001" s="36" t="s">
        <v>50</v>
      </c>
      <c r="AL1001" s="9">
        <f t="shared" si="121"/>
        <v>-1.2354596561125644</v>
      </c>
      <c r="AM1001" s="9">
        <f t="shared" si="122"/>
        <v>-1.0226722722619983</v>
      </c>
      <c r="AN1001">
        <f t="shared" si="123"/>
        <v>0</v>
      </c>
      <c r="AO1001" s="6">
        <f t="shared" si="124"/>
        <v>1</v>
      </c>
      <c r="AP1001" s="9">
        <f>($AL$3*AL1001+$AM$3*AM1001+$AN$3*AN1001+$AO$3*AO1001)+$K$3*VLOOKUP(K1001,COND!$A$2:$C$7,2,FALSE)+$L$3*VLOOKUP(L1001,COND!$A$2:$C$7,3,FALSE)</f>
        <v>-1.4956132327552361</v>
      </c>
      <c r="AQ1001" s="28">
        <f t="shared" si="125"/>
        <v>0.20141871211941439</v>
      </c>
      <c r="AR1001" t="str">
        <f t="shared" si="126"/>
        <v>C</v>
      </c>
      <c r="AS1001">
        <v>900</v>
      </c>
      <c r="AT1001">
        <v>997</v>
      </c>
      <c r="AV1001" t="str">
        <f t="shared" si="127"/>
        <v>Unlikely</v>
      </c>
      <c r="AX1001">
        <f>IF(VLOOKUP($B1001,'Draft List'!$D$4:$AC$2598,AX$3,FALSE)&lt;&gt;0,VLOOKUP($B1001,'Draft List'!$D$4:$AC$2598,AX$3,FALSE),"")</f>
        <v>373</v>
      </c>
      <c r="AY1001">
        <f>IF(VLOOKUP($B1001,'Draft List'!$D$4:$AC$2598,AY$3,FALSE)&lt;&gt;0,VLOOKUP($B1001,'Draft List'!$D$4:$AC$2598,AY$3,FALSE),"")</f>
        <v>15</v>
      </c>
      <c r="AZ1001">
        <f>IF(VLOOKUP($B1001,'Draft List'!$D$4:$AC$2598,AZ$3,FALSE)&lt;&gt;0,VLOOKUP($B1001,'Draft List'!$D$4:$AC$2598,AZ$3,FALSE),"")</f>
        <v>3</v>
      </c>
      <c r="BA1001" t="str">
        <f>IF(VLOOKUP($B1001,'Draft List'!$D$4:$AC$2598,BA$3,FALSE)&lt;&gt;0,VLOOKUP($B1001,'Draft List'!$D$4:$AC$2598,BA$3,FALSE),"")</f>
        <v>San Juan Coqui</v>
      </c>
    </row>
    <row r="1002" spans="1:53" hidden="1" x14ac:dyDescent="0.25">
      <c r="A1002" t="str">
        <f t="shared" si="120"/>
        <v>2BBuck Evans24</v>
      </c>
      <c r="B1002">
        <f>VLOOKUP($A1002,draft_listing_batters_stats!$A$1:$B$1324,2,FALSE)</f>
        <v>1937</v>
      </c>
      <c r="C1002" s="1" t="s">
        <v>78</v>
      </c>
      <c r="D1002" s="1" t="s">
        <v>673</v>
      </c>
      <c r="E1002" s="1" t="s">
        <v>1151</v>
      </c>
      <c r="F1002" s="1">
        <v>24</v>
      </c>
      <c r="G1002" s="1" t="s">
        <v>44</v>
      </c>
      <c r="H1002" s="1" t="s">
        <v>44</v>
      </c>
      <c r="I1002" s="1" t="s">
        <v>54</v>
      </c>
      <c r="J1002" s="24" t="s">
        <v>54</v>
      </c>
      <c r="K1002" s="1" t="s">
        <v>47</v>
      </c>
      <c r="L1002" s="24" t="s">
        <v>47</v>
      </c>
      <c r="M1002" s="1">
        <v>2</v>
      </c>
      <c r="N1002" s="1">
        <v>2</v>
      </c>
      <c r="O1002" s="1">
        <v>1</v>
      </c>
      <c r="P1002" s="1">
        <v>4</v>
      </c>
      <c r="Q1002" s="24">
        <v>3</v>
      </c>
      <c r="R1002" s="1">
        <v>2</v>
      </c>
      <c r="S1002" s="1">
        <v>4</v>
      </c>
      <c r="T1002" s="1">
        <v>2</v>
      </c>
      <c r="U1002" s="1">
        <v>5</v>
      </c>
      <c r="V1002" s="24">
        <v>5</v>
      </c>
      <c r="W1002" s="1">
        <v>5</v>
      </c>
      <c r="X1002" s="1">
        <v>3</v>
      </c>
      <c r="Y1002" s="24">
        <v>1</v>
      </c>
      <c r="Z1002" s="1" t="s">
        <v>48</v>
      </c>
      <c r="AA1002" s="1" t="s">
        <v>48</v>
      </c>
      <c r="AB1002" s="1">
        <v>4</v>
      </c>
      <c r="AC1002" s="1">
        <v>2</v>
      </c>
      <c r="AD1002" s="1" t="s">
        <v>48</v>
      </c>
      <c r="AE1002" s="1" t="s">
        <v>48</v>
      </c>
      <c r="AF1002" s="1" t="s">
        <v>48</v>
      </c>
      <c r="AG1002" s="24" t="s">
        <v>48</v>
      </c>
      <c r="AH1002" s="1">
        <v>9</v>
      </c>
      <c r="AI1002" s="1">
        <v>9</v>
      </c>
      <c r="AJ1002" s="24">
        <v>10</v>
      </c>
      <c r="AK1002" s="36" t="s">
        <v>50</v>
      </c>
      <c r="AL1002" s="9">
        <f t="shared" si="121"/>
        <v>-1.361566304343284</v>
      </c>
      <c r="AM1002" s="9">
        <f t="shared" si="122"/>
        <v>-1.0066428214382273</v>
      </c>
      <c r="AN1002">
        <f t="shared" si="123"/>
        <v>5</v>
      </c>
      <c r="AO1002" s="6">
        <f t="shared" si="124"/>
        <v>0</v>
      </c>
      <c r="AP1002" s="9">
        <f>($AL$3*AL1002+$AM$3*AM1002+$AN$3*AN1002+$AO$3*AO1002)+$K$3*VLOOKUP(K1002,COND!$A$2:$C$7,2,FALSE)+$L$3*VLOOKUP(L1002,COND!$A$2:$C$7,3,FALSE)</f>
        <v>-1.5825371543597218</v>
      </c>
      <c r="AQ1002" s="28">
        <f t="shared" si="125"/>
        <v>0.18902541028755204</v>
      </c>
      <c r="AR1002" t="str">
        <f t="shared" si="126"/>
        <v>2B</v>
      </c>
      <c r="AS1002">
        <v>900</v>
      </c>
      <c r="AT1002">
        <v>998</v>
      </c>
      <c r="AV1002" t="str">
        <f t="shared" si="127"/>
        <v>Unlikely</v>
      </c>
      <c r="AX1002" t="str">
        <f>IF(VLOOKUP($B1002,'Draft List'!$D$4:$AC$2598,AX$3,FALSE)&lt;&gt;0,VLOOKUP($B1002,'Draft List'!$D$4:$AC$2598,AX$3,FALSE),"")</f>
        <v/>
      </c>
      <c r="AY1002" t="str">
        <f>IF(VLOOKUP($B1002,'Draft List'!$D$4:$AC$2598,AY$3,FALSE)&lt;&gt;0,VLOOKUP($B1002,'Draft List'!$D$4:$AC$2598,AY$3,FALSE),"")</f>
        <v/>
      </c>
      <c r="AZ1002" t="str">
        <f>IF(VLOOKUP($B1002,'Draft List'!$D$4:$AC$2598,AZ$3,FALSE)&lt;&gt;0,VLOOKUP($B1002,'Draft List'!$D$4:$AC$2598,AZ$3,FALSE),"")</f>
        <v/>
      </c>
      <c r="BA1002" t="str">
        <f>IF(VLOOKUP($B1002,'Draft List'!$D$4:$AC$2598,BA$3,FALSE)&lt;&gt;0,VLOOKUP($B1002,'Draft List'!$D$4:$AC$2598,BA$3,FALSE),"")</f>
        <v/>
      </c>
    </row>
    <row r="1003" spans="1:53" hidden="1" x14ac:dyDescent="0.25">
      <c r="A1003" t="str">
        <f t="shared" si="120"/>
        <v>LFAntónio Juárez24</v>
      </c>
      <c r="B1003">
        <f>VLOOKUP($A1003,draft_listing_batters_stats!$A$1:$B$1324,2,FALSE)</f>
        <v>13723</v>
      </c>
      <c r="C1003" s="1" t="s">
        <v>55</v>
      </c>
      <c r="D1003" s="1" t="s">
        <v>193</v>
      </c>
      <c r="E1003" s="1" t="s">
        <v>801</v>
      </c>
      <c r="F1003" s="1">
        <v>24</v>
      </c>
      <c r="G1003" s="1" t="s">
        <v>58</v>
      </c>
      <c r="H1003" s="1" t="s">
        <v>44</v>
      </c>
      <c r="I1003" s="1" t="s">
        <v>54</v>
      </c>
      <c r="J1003" s="24" t="s">
        <v>54</v>
      </c>
      <c r="K1003" s="1" t="s">
        <v>47</v>
      </c>
      <c r="L1003" s="24" t="s">
        <v>46</v>
      </c>
      <c r="M1003" s="1">
        <v>2</v>
      </c>
      <c r="N1003" s="1">
        <v>2</v>
      </c>
      <c r="O1003" s="1">
        <v>2</v>
      </c>
      <c r="P1003" s="1">
        <v>4</v>
      </c>
      <c r="Q1003" s="24">
        <v>3</v>
      </c>
      <c r="R1003" s="1">
        <v>2</v>
      </c>
      <c r="S1003" s="1">
        <v>2</v>
      </c>
      <c r="T1003" s="1">
        <v>2</v>
      </c>
      <c r="U1003" s="1">
        <v>5</v>
      </c>
      <c r="V1003" s="24">
        <v>4</v>
      </c>
      <c r="W1003" s="1">
        <v>6</v>
      </c>
      <c r="X1003" s="1">
        <v>9</v>
      </c>
      <c r="Y1003" s="24">
        <v>1</v>
      </c>
      <c r="Z1003" s="1" t="s">
        <v>48</v>
      </c>
      <c r="AA1003" s="1" t="s">
        <v>48</v>
      </c>
      <c r="AB1003" s="1" t="s">
        <v>48</v>
      </c>
      <c r="AC1003" s="1" t="s">
        <v>48</v>
      </c>
      <c r="AD1003" s="1" t="s">
        <v>48</v>
      </c>
      <c r="AE1003" s="1">
        <v>10</v>
      </c>
      <c r="AF1003" s="1">
        <v>6</v>
      </c>
      <c r="AG1003" s="24">
        <v>2</v>
      </c>
      <c r="AH1003" s="1">
        <v>10</v>
      </c>
      <c r="AI1003" s="1">
        <v>10</v>
      </c>
      <c r="AJ1003" s="24">
        <v>10</v>
      </c>
      <c r="AK1003" s="36" t="s">
        <v>50</v>
      </c>
      <c r="AL1003" s="9">
        <f t="shared" si="121"/>
        <v>-1.2785048103193823</v>
      </c>
      <c r="AM1003" s="9">
        <f t="shared" si="122"/>
        <v>-1.1487789204927177</v>
      </c>
      <c r="AN1003">
        <f t="shared" si="123"/>
        <v>6</v>
      </c>
      <c r="AO1003" s="6">
        <f t="shared" si="124"/>
        <v>1.25</v>
      </c>
      <c r="AP1003" s="9">
        <f>($AL$3*AL1003+$AM$3*AM1003+$AN$3*AN1003+$AO$3*AO1003)+$K$3*VLOOKUP(K1003,COND!$A$2:$C$7,2,FALSE)+$L$3*VLOOKUP(L1003,COND!$A$2:$C$7,3,FALSE)</f>
        <v>-1.7631975269445501</v>
      </c>
      <c r="AQ1003" s="28">
        <f t="shared" si="125"/>
        <v>0.16326750055255287</v>
      </c>
      <c r="AR1003" t="str">
        <f t="shared" si="126"/>
        <v>LF</v>
      </c>
      <c r="AS1003">
        <v>900</v>
      </c>
      <c r="AT1003">
        <v>999</v>
      </c>
      <c r="AV1003" t="str">
        <f t="shared" si="127"/>
        <v>Unlikely</v>
      </c>
      <c r="AX1003">
        <f>IF(VLOOKUP($B1003,'Draft List'!$D$4:$AC$2598,AX$3,FALSE)&lt;&gt;0,VLOOKUP($B1003,'Draft List'!$D$4:$AC$2598,AX$3,FALSE),"")</f>
        <v>151</v>
      </c>
      <c r="AY1003">
        <f>IF(VLOOKUP($B1003,'Draft List'!$D$4:$AC$2598,AY$3,FALSE)&lt;&gt;0,VLOOKUP($B1003,'Draft List'!$D$4:$AC$2598,AY$3,FALSE),"")</f>
        <v>6</v>
      </c>
      <c r="AZ1003">
        <f>IF(VLOOKUP($B1003,'Draft List'!$D$4:$AC$2598,AZ$3,FALSE)&lt;&gt;0,VLOOKUP($B1003,'Draft List'!$D$4:$AC$2598,AZ$3,FALSE),"")</f>
        <v>15</v>
      </c>
      <c r="BA1003" t="str">
        <f>IF(VLOOKUP($B1003,'Draft List'!$D$4:$AC$2598,BA$3,FALSE)&lt;&gt;0,VLOOKUP($B1003,'Draft List'!$D$4:$AC$2598,BA$3,FALSE),"")</f>
        <v>San Antonio Calzones of Laredo</v>
      </c>
    </row>
    <row r="1004" spans="1:53" hidden="1" x14ac:dyDescent="0.25">
      <c r="A1004" t="str">
        <f t="shared" si="120"/>
        <v>1BKeiran Kim24</v>
      </c>
      <c r="B1004">
        <f>VLOOKUP($A1004,draft_listing_batters_stats!$A$1:$B$1324,2,FALSE)</f>
        <v>13041</v>
      </c>
      <c r="C1004" s="1" t="s">
        <v>94</v>
      </c>
      <c r="D1004" s="1" t="s">
        <v>1314</v>
      </c>
      <c r="E1004" s="1" t="s">
        <v>696</v>
      </c>
      <c r="F1004" s="1">
        <v>24</v>
      </c>
      <c r="G1004" s="1" t="s">
        <v>68</v>
      </c>
      <c r="H1004" s="1" t="s">
        <v>44</v>
      </c>
      <c r="I1004" s="1" t="s">
        <v>54</v>
      </c>
      <c r="J1004" s="24" t="s">
        <v>54</v>
      </c>
      <c r="K1004" s="1" t="s">
        <v>51</v>
      </c>
      <c r="L1004" s="24" t="s">
        <v>46</v>
      </c>
      <c r="M1004" s="1">
        <v>2</v>
      </c>
      <c r="N1004" s="1">
        <v>4</v>
      </c>
      <c r="O1004" s="1">
        <v>2</v>
      </c>
      <c r="P1004" s="1">
        <v>4</v>
      </c>
      <c r="Q1004" s="24">
        <v>2</v>
      </c>
      <c r="R1004" s="1">
        <v>2</v>
      </c>
      <c r="S1004" s="1">
        <v>4</v>
      </c>
      <c r="T1004" s="1">
        <v>4</v>
      </c>
      <c r="U1004" s="1">
        <v>4</v>
      </c>
      <c r="V1004" s="24">
        <v>3</v>
      </c>
      <c r="W1004" s="1">
        <v>3</v>
      </c>
      <c r="X1004" s="1">
        <v>2</v>
      </c>
      <c r="Y1004" s="24">
        <v>1</v>
      </c>
      <c r="Z1004" s="1" t="s">
        <v>48</v>
      </c>
      <c r="AA1004" s="1">
        <v>3</v>
      </c>
      <c r="AB1004" s="1" t="s">
        <v>48</v>
      </c>
      <c r="AC1004" s="1" t="s">
        <v>48</v>
      </c>
      <c r="AD1004" s="1" t="s">
        <v>48</v>
      </c>
      <c r="AE1004" s="1" t="s">
        <v>48</v>
      </c>
      <c r="AF1004" s="1" t="s">
        <v>48</v>
      </c>
      <c r="AG1004" s="24" t="s">
        <v>48</v>
      </c>
      <c r="AH1004" s="1">
        <v>2</v>
      </c>
      <c r="AI1004" s="1">
        <v>3</v>
      </c>
      <c r="AJ1004" s="24">
        <v>1</v>
      </c>
      <c r="AK1004" s="36" t="s">
        <v>50</v>
      </c>
      <c r="AL1004" s="9">
        <f t="shared" si="121"/>
        <v>-1.2164013908990587</v>
      </c>
      <c r="AM1004" s="9">
        <f t="shared" si="122"/>
        <v>-1.0102620630341723</v>
      </c>
      <c r="AN1004">
        <f t="shared" si="123"/>
        <v>0</v>
      </c>
      <c r="AO1004" s="6">
        <f t="shared" si="124"/>
        <v>0</v>
      </c>
      <c r="AP1004" s="9">
        <f>($AL$3*AL1004+$AM$3*AM1004+$AN$3*AN1004+$AO$3*AO1004)+$K$3*VLOOKUP(K1004,COND!$A$2:$C$7,2,FALSE)+$L$3*VLOOKUP(L1004,COND!$A$2:$C$7,3,FALSE)</f>
        <v>-2.1447848954999724</v>
      </c>
      <c r="AQ1004" s="28">
        <f t="shared" si="125"/>
        <v>0.10886213841010894</v>
      </c>
      <c r="AR1004" t="str">
        <f t="shared" si="126"/>
        <v>1B</v>
      </c>
      <c r="AS1004">
        <v>900</v>
      </c>
      <c r="AT1004">
        <v>1000</v>
      </c>
      <c r="AV1004" t="str">
        <f t="shared" si="127"/>
        <v>Unlikely</v>
      </c>
      <c r="AX1004" t="str">
        <f>IF(VLOOKUP($B1004,'Draft List'!$D$4:$AC$2598,AX$3,FALSE)&lt;&gt;0,VLOOKUP($B1004,'Draft List'!$D$4:$AC$2598,AX$3,FALSE),"")</f>
        <v/>
      </c>
      <c r="AY1004" t="str">
        <f>IF(VLOOKUP($B1004,'Draft List'!$D$4:$AC$2598,AY$3,FALSE)&lt;&gt;0,VLOOKUP($B1004,'Draft List'!$D$4:$AC$2598,AY$3,FALSE),"")</f>
        <v/>
      </c>
      <c r="AZ1004" t="str">
        <f>IF(VLOOKUP($B1004,'Draft List'!$D$4:$AC$2598,AZ$3,FALSE)&lt;&gt;0,VLOOKUP($B1004,'Draft List'!$D$4:$AC$2598,AZ$3,FALSE),"")</f>
        <v/>
      </c>
      <c r="BA1004" t="str">
        <f>IF(VLOOKUP($B1004,'Draft List'!$D$4:$AC$2598,BA$3,FALSE)&lt;&gt;0,VLOOKUP($B1004,'Draft List'!$D$4:$AC$2598,BA$3,FALSE),"")</f>
        <v/>
      </c>
    </row>
    <row r="1005" spans="1:53" hidden="1" x14ac:dyDescent="0.25">
      <c r="A1005" t="str">
        <f t="shared" si="120"/>
        <v>LFAlemu Lahyani24</v>
      </c>
      <c r="B1005">
        <f>VLOOKUP($A1005,draft_listing_batters_stats!$A$1:$B$1324,2,FALSE)</f>
        <v>14076</v>
      </c>
      <c r="C1005" s="1" t="s">
        <v>55</v>
      </c>
      <c r="D1005" s="1" t="s">
        <v>1341</v>
      </c>
      <c r="E1005" s="1" t="s">
        <v>1342</v>
      </c>
      <c r="F1005" s="1">
        <v>24</v>
      </c>
      <c r="G1005" s="1" t="s">
        <v>58</v>
      </c>
      <c r="H1005" s="1" t="s">
        <v>58</v>
      </c>
      <c r="I1005" s="1" t="s">
        <v>54</v>
      </c>
      <c r="J1005" s="24" t="s">
        <v>54</v>
      </c>
      <c r="K1005" s="1" t="s">
        <v>47</v>
      </c>
      <c r="L1005" s="24" t="s">
        <v>46</v>
      </c>
      <c r="M1005" s="1">
        <v>2</v>
      </c>
      <c r="N1005" s="1">
        <v>3</v>
      </c>
      <c r="O1005" s="1">
        <v>2</v>
      </c>
      <c r="P1005" s="1">
        <v>4</v>
      </c>
      <c r="Q1005" s="24">
        <v>2</v>
      </c>
      <c r="R1005" s="1">
        <v>2</v>
      </c>
      <c r="S1005" s="1">
        <v>3</v>
      </c>
      <c r="T1005" s="1">
        <v>2</v>
      </c>
      <c r="U1005" s="1">
        <v>5</v>
      </c>
      <c r="V1005" s="24">
        <v>3</v>
      </c>
      <c r="W1005" s="1">
        <v>4</v>
      </c>
      <c r="X1005" s="1">
        <v>7</v>
      </c>
      <c r="Y1005" s="24">
        <v>1</v>
      </c>
      <c r="Z1005" s="1" t="s">
        <v>48</v>
      </c>
      <c r="AA1005" s="1" t="s">
        <v>48</v>
      </c>
      <c r="AB1005" s="1" t="s">
        <v>48</v>
      </c>
      <c r="AC1005" s="1" t="s">
        <v>48</v>
      </c>
      <c r="AD1005" s="1" t="s">
        <v>48</v>
      </c>
      <c r="AE1005" s="1">
        <v>7</v>
      </c>
      <c r="AF1005" s="1">
        <v>4</v>
      </c>
      <c r="AG1005" s="24">
        <v>5</v>
      </c>
      <c r="AH1005" s="1">
        <v>10</v>
      </c>
      <c r="AI1005" s="1">
        <v>10</v>
      </c>
      <c r="AJ1005" s="24">
        <v>8</v>
      </c>
      <c r="AK1005" s="36" t="s">
        <v>50</v>
      </c>
      <c r="AL1005" s="9">
        <f t="shared" si="121"/>
        <v>-1.2674612705177621</v>
      </c>
      <c r="AM1005" s="9">
        <f t="shared" si="122"/>
        <v>-1.1377353806910979</v>
      </c>
      <c r="AN1005">
        <f t="shared" si="123"/>
        <v>5</v>
      </c>
      <c r="AO1005" s="6">
        <f t="shared" si="124"/>
        <v>0.5</v>
      </c>
      <c r="AP1005" s="9">
        <f>($AL$3*AL1005+$AM$3*AM1005+$AN$3*AN1005+$AO$3*AO1005)+$K$3*VLOOKUP(K1005,COND!$A$2:$C$7,2,FALSE)+$L$3*VLOOKUP(L1005,COND!$A$2:$C$7,3,FALSE)</f>
        <v>-2.5462373620116168</v>
      </c>
      <c r="AQ1005" s="28">
        <f t="shared" si="125"/>
        <v>5.1624481654782915E-2</v>
      </c>
      <c r="AR1005" t="str">
        <f t="shared" si="126"/>
        <v>LF</v>
      </c>
      <c r="AS1005">
        <v>900</v>
      </c>
      <c r="AT1005">
        <v>1001</v>
      </c>
      <c r="AV1005" t="str">
        <f t="shared" si="127"/>
        <v>Unlikely</v>
      </c>
      <c r="AX1005" t="str">
        <f>IF(VLOOKUP($B1005,'Draft List'!$D$4:$AC$2598,AX$3,FALSE)&lt;&gt;0,VLOOKUP($B1005,'Draft List'!$D$4:$AC$2598,AX$3,FALSE),"")</f>
        <v/>
      </c>
      <c r="AY1005" t="str">
        <f>IF(VLOOKUP($B1005,'Draft List'!$D$4:$AC$2598,AY$3,FALSE)&lt;&gt;0,VLOOKUP($B1005,'Draft List'!$D$4:$AC$2598,AY$3,FALSE),"")</f>
        <v/>
      </c>
      <c r="AZ1005" t="str">
        <f>IF(VLOOKUP($B1005,'Draft List'!$D$4:$AC$2598,AZ$3,FALSE)&lt;&gt;0,VLOOKUP($B1005,'Draft List'!$D$4:$AC$2598,AZ$3,FALSE),"")</f>
        <v/>
      </c>
      <c r="BA1005" t="str">
        <f>IF(VLOOKUP($B1005,'Draft List'!$D$4:$AC$2598,BA$3,FALSE)&lt;&gt;0,VLOOKUP($B1005,'Draft List'!$D$4:$AC$2598,BA$3,FALSE),"")</f>
        <v/>
      </c>
    </row>
    <row r="1006" spans="1:53" x14ac:dyDescent="0.25">
      <c r="A1006" t="str">
        <f t="shared" si="120"/>
        <v>3BNick Joyner21</v>
      </c>
      <c r="B1006">
        <f>VLOOKUP($A1006,draft_listing_batters_stats!$A$1:$B$1324,2,FALSE)</f>
        <v>8104</v>
      </c>
      <c r="C1006" s="1" t="s">
        <v>76</v>
      </c>
      <c r="D1006" s="1" t="s">
        <v>256</v>
      </c>
      <c r="E1006" s="1" t="s">
        <v>1291</v>
      </c>
      <c r="F1006" s="1">
        <v>21</v>
      </c>
      <c r="G1006" s="1" t="s">
        <v>58</v>
      </c>
      <c r="H1006" s="1" t="s">
        <v>44</v>
      </c>
      <c r="I1006" s="1" t="s">
        <v>54</v>
      </c>
      <c r="J1006" s="24" t="s">
        <v>54</v>
      </c>
      <c r="K1006" s="1" t="s">
        <v>47</v>
      </c>
      <c r="L1006" s="24" t="s">
        <v>47</v>
      </c>
      <c r="M1006" s="1">
        <v>1</v>
      </c>
      <c r="N1006" s="1">
        <v>1</v>
      </c>
      <c r="O1006" s="1">
        <v>1</v>
      </c>
      <c r="P1006" s="1">
        <v>2</v>
      </c>
      <c r="Q1006" s="24">
        <v>1</v>
      </c>
      <c r="R1006" s="1">
        <v>2</v>
      </c>
      <c r="S1006" s="1">
        <v>2</v>
      </c>
      <c r="T1006" s="1">
        <v>2</v>
      </c>
      <c r="U1006" s="1">
        <v>6</v>
      </c>
      <c r="V1006" s="24">
        <v>4</v>
      </c>
      <c r="W1006" s="1">
        <v>6</v>
      </c>
      <c r="X1006" s="1">
        <v>4</v>
      </c>
      <c r="Y1006" s="24">
        <v>1</v>
      </c>
      <c r="Z1006" s="1" t="s">
        <v>48</v>
      </c>
      <c r="AA1006" s="1" t="s">
        <v>48</v>
      </c>
      <c r="AB1006" s="1" t="s">
        <v>48</v>
      </c>
      <c r="AC1006" s="1">
        <v>1</v>
      </c>
      <c r="AD1006" s="1">
        <v>1</v>
      </c>
      <c r="AE1006" s="1" t="s">
        <v>48</v>
      </c>
      <c r="AF1006" s="1" t="s">
        <v>48</v>
      </c>
      <c r="AG1006" s="24" t="s">
        <v>48</v>
      </c>
      <c r="AH1006" s="1">
        <v>3</v>
      </c>
      <c r="AI1006" s="1">
        <v>9</v>
      </c>
      <c r="AJ1006" s="24">
        <v>9</v>
      </c>
      <c r="AK1006" s="36" t="s">
        <v>839</v>
      </c>
      <c r="AL1006" s="9">
        <f t="shared" si="121"/>
        <v>-1.994633799817991</v>
      </c>
      <c r="AM1006" s="9">
        <f t="shared" si="122"/>
        <v>-1.0590693704831367</v>
      </c>
      <c r="AN1006">
        <f t="shared" si="123"/>
        <v>3</v>
      </c>
      <c r="AO1006" s="6">
        <f t="shared" si="124"/>
        <v>0</v>
      </c>
      <c r="AP1006" s="9">
        <f>($AL$3*AL1006+$AM$3*AM1006+$AN$3*AN1006+$AO$3*AO1006)+$K$3*VLOOKUP(K1006,COND!$A$2:$C$7,2,FALSE)+$L$3*VLOOKUP(L1006,COND!$A$2:$C$7,3,FALSE)</f>
        <v>-2.6082958257794377</v>
      </c>
      <c r="AQ1006" s="28">
        <f t="shared" si="125"/>
        <v>4.2776407862210153E-2</v>
      </c>
      <c r="AR1006" t="str">
        <f t="shared" si="126"/>
        <v>SS</v>
      </c>
      <c r="AS1006">
        <v>900</v>
      </c>
      <c r="AT1006">
        <v>1002</v>
      </c>
      <c r="AV1006" t="str">
        <f t="shared" si="127"/>
        <v>Unlikely</v>
      </c>
      <c r="AX1006" t="str">
        <f>IF(VLOOKUP($B1006,'Draft List'!$D$4:$AC$2598,AX$3,FALSE)&lt;&gt;0,VLOOKUP($B1006,'Draft List'!$D$4:$AC$2598,AX$3,FALSE),"")</f>
        <v/>
      </c>
      <c r="AY1006" t="str">
        <f>IF(VLOOKUP($B1006,'Draft List'!$D$4:$AC$2598,AY$3,FALSE)&lt;&gt;0,VLOOKUP($B1006,'Draft List'!$D$4:$AC$2598,AY$3,FALSE),"")</f>
        <v/>
      </c>
      <c r="AZ1006" t="str">
        <f>IF(VLOOKUP($B1006,'Draft List'!$D$4:$AC$2598,AZ$3,FALSE)&lt;&gt;0,VLOOKUP($B1006,'Draft List'!$D$4:$AC$2598,AZ$3,FALSE),"")</f>
        <v/>
      </c>
      <c r="BA1006" t="str">
        <f>IF(VLOOKUP($B1006,'Draft List'!$D$4:$AC$2598,BA$3,FALSE)&lt;&gt;0,VLOOKUP($B1006,'Draft List'!$D$4:$AC$2598,BA$3,FALSE),"")</f>
        <v/>
      </c>
    </row>
    <row r="1007" spans="1:53" hidden="1" x14ac:dyDescent="0.25">
      <c r="A1007" t="str">
        <f t="shared" si="120"/>
        <v>SSManuel Ramos24</v>
      </c>
      <c r="B1007">
        <f>VLOOKUP($A1007,draft_listing_batters_stats!$A$1:$B$1324,2,FALSE)</f>
        <v>14485</v>
      </c>
      <c r="C1007" s="1" t="s">
        <v>79</v>
      </c>
      <c r="D1007" s="1" t="s">
        <v>158</v>
      </c>
      <c r="E1007" s="1" t="s">
        <v>207</v>
      </c>
      <c r="F1007" s="1">
        <v>24</v>
      </c>
      <c r="G1007" s="1" t="s">
        <v>68</v>
      </c>
      <c r="H1007" s="1" t="s">
        <v>44</v>
      </c>
      <c r="I1007" s="1" t="s">
        <v>54</v>
      </c>
      <c r="J1007" s="24" t="s">
        <v>54</v>
      </c>
      <c r="K1007" s="1" t="s">
        <v>47</v>
      </c>
      <c r="L1007" s="24" t="s">
        <v>46</v>
      </c>
      <c r="M1007" s="1">
        <v>2</v>
      </c>
      <c r="N1007" s="1">
        <v>3</v>
      </c>
      <c r="O1007" s="1">
        <v>1</v>
      </c>
      <c r="P1007" s="1">
        <v>4</v>
      </c>
      <c r="Q1007" s="24">
        <v>2</v>
      </c>
      <c r="R1007" s="1">
        <v>2</v>
      </c>
      <c r="S1007" s="1">
        <v>3</v>
      </c>
      <c r="T1007" s="1">
        <v>2</v>
      </c>
      <c r="U1007" s="1">
        <v>5</v>
      </c>
      <c r="V1007" s="24">
        <v>3</v>
      </c>
      <c r="W1007" s="1">
        <v>10</v>
      </c>
      <c r="X1007" s="1">
        <v>10</v>
      </c>
      <c r="Y1007" s="24">
        <v>1</v>
      </c>
      <c r="Z1007" s="1" t="s">
        <v>48</v>
      </c>
      <c r="AA1007" s="1">
        <v>5</v>
      </c>
      <c r="AB1007" s="1">
        <v>1</v>
      </c>
      <c r="AC1007" s="1">
        <v>1</v>
      </c>
      <c r="AD1007" s="1">
        <v>6</v>
      </c>
      <c r="AE1007" s="1" t="s">
        <v>48</v>
      </c>
      <c r="AF1007" s="1" t="s">
        <v>48</v>
      </c>
      <c r="AG1007" s="24" t="s">
        <v>48</v>
      </c>
      <c r="AH1007" s="1">
        <v>8</v>
      </c>
      <c r="AI1007" s="1">
        <v>5</v>
      </c>
      <c r="AJ1007" s="24">
        <v>1</v>
      </c>
      <c r="AK1007" s="36" t="s">
        <v>50</v>
      </c>
      <c r="AL1007" s="9">
        <f t="shared" si="121"/>
        <v>-1.350522764541664</v>
      </c>
      <c r="AM1007" s="9">
        <f t="shared" si="122"/>
        <v>-1.1377353806910979</v>
      </c>
      <c r="AN1007">
        <f t="shared" si="123"/>
        <v>1</v>
      </c>
      <c r="AO1007" s="6">
        <f t="shared" si="124"/>
        <v>1</v>
      </c>
      <c r="AP1007" s="9">
        <f>($AL$3*AL1007+$AM$3*AM1007+$AN$3*AN1007+$AO$3*AO1007)+$K$3*VLOOKUP(K1007,COND!$A$2:$C$7,2,FALSE)+$L$3*VLOOKUP(L1007,COND!$A$2:$C$7,3,FALSE)</f>
        <v>-2.7212101780806748</v>
      </c>
      <c r="AQ1007" s="28">
        <f t="shared" si="125"/>
        <v>2.6677483384483221E-2</v>
      </c>
      <c r="AR1007" t="str">
        <f t="shared" si="126"/>
        <v>SS</v>
      </c>
      <c r="AS1007">
        <v>900</v>
      </c>
      <c r="AT1007">
        <v>1003</v>
      </c>
      <c r="AV1007" t="str">
        <f t="shared" si="127"/>
        <v>Unlikely</v>
      </c>
      <c r="AX1007" t="str">
        <f>IF(VLOOKUP($B1007,'Draft List'!$D$4:$AC$2598,AX$3,FALSE)&lt;&gt;0,VLOOKUP($B1007,'Draft List'!$D$4:$AC$2598,AX$3,FALSE),"")</f>
        <v/>
      </c>
      <c r="AY1007" t="str">
        <f>IF(VLOOKUP($B1007,'Draft List'!$D$4:$AC$2598,AY$3,FALSE)&lt;&gt;0,VLOOKUP($B1007,'Draft List'!$D$4:$AC$2598,AY$3,FALSE),"")</f>
        <v/>
      </c>
      <c r="AZ1007" t="str">
        <f>IF(VLOOKUP($B1007,'Draft List'!$D$4:$AC$2598,AZ$3,FALSE)&lt;&gt;0,VLOOKUP($B1007,'Draft List'!$D$4:$AC$2598,AZ$3,FALSE),"")</f>
        <v/>
      </c>
      <c r="BA1007" t="str">
        <f>IF(VLOOKUP($B1007,'Draft List'!$D$4:$AC$2598,BA$3,FALSE)&lt;&gt;0,VLOOKUP($B1007,'Draft List'!$D$4:$AC$2598,BA$3,FALSE),"")</f>
        <v/>
      </c>
    </row>
    <row r="1008" spans="1:53" hidden="1" x14ac:dyDescent="0.25">
      <c r="A1008" t="str">
        <f t="shared" si="120"/>
        <v>1BDavid Lawson21</v>
      </c>
      <c r="B1008">
        <f>VLOOKUP($A1008,draft_listing_batters_stats!$A$1:$B$1324,2,FALSE)</f>
        <v>6017</v>
      </c>
      <c r="C1008" s="1" t="s">
        <v>94</v>
      </c>
      <c r="D1008" s="1" t="s">
        <v>187</v>
      </c>
      <c r="E1008" s="1" t="s">
        <v>1356</v>
      </c>
      <c r="F1008" s="1">
        <v>21</v>
      </c>
      <c r="G1008" s="1" t="s">
        <v>58</v>
      </c>
      <c r="H1008" s="1" t="s">
        <v>58</v>
      </c>
      <c r="I1008" s="1" t="s">
        <v>54</v>
      </c>
      <c r="J1008" s="24" t="s">
        <v>54</v>
      </c>
      <c r="K1008" s="1" t="s">
        <v>47</v>
      </c>
      <c r="L1008" s="24" t="s">
        <v>47</v>
      </c>
      <c r="M1008" s="1">
        <v>1</v>
      </c>
      <c r="N1008" s="1">
        <v>2</v>
      </c>
      <c r="O1008" s="1">
        <v>3</v>
      </c>
      <c r="P1008" s="1">
        <v>3</v>
      </c>
      <c r="Q1008" s="24">
        <v>1</v>
      </c>
      <c r="R1008" s="1">
        <v>1</v>
      </c>
      <c r="S1008" s="1">
        <v>3</v>
      </c>
      <c r="T1008" s="1">
        <v>6</v>
      </c>
      <c r="U1008" s="1">
        <v>5</v>
      </c>
      <c r="V1008" s="24">
        <v>5</v>
      </c>
      <c r="W1008" s="1">
        <v>3</v>
      </c>
      <c r="X1008" s="1">
        <v>1</v>
      </c>
      <c r="Y1008" s="24">
        <v>1</v>
      </c>
      <c r="Z1008" s="1" t="s">
        <v>48</v>
      </c>
      <c r="AA1008" s="1">
        <v>6</v>
      </c>
      <c r="AB1008" s="1" t="s">
        <v>48</v>
      </c>
      <c r="AC1008" s="1" t="s">
        <v>48</v>
      </c>
      <c r="AD1008" s="1" t="s">
        <v>48</v>
      </c>
      <c r="AE1008" s="1" t="s">
        <v>48</v>
      </c>
      <c r="AF1008" s="1" t="s">
        <v>48</v>
      </c>
      <c r="AG1008" s="24" t="s">
        <v>48</v>
      </c>
      <c r="AH1008" s="1">
        <v>4</v>
      </c>
      <c r="AI1008" s="1">
        <v>3</v>
      </c>
      <c r="AJ1008" s="24">
        <v>4</v>
      </c>
      <c r="AK1008" s="36" t="s">
        <v>839</v>
      </c>
      <c r="AL1008" s="9">
        <f t="shared" si="121"/>
        <v>-1.6877413821419032</v>
      </c>
      <c r="AM1008" s="9">
        <f t="shared" si="122"/>
        <v>-1.0480125611639994</v>
      </c>
      <c r="AN1008">
        <f t="shared" si="123"/>
        <v>0</v>
      </c>
      <c r="AO1008" s="6">
        <f t="shared" si="124"/>
        <v>0</v>
      </c>
      <c r="AP1008" s="9">
        <f>($AL$3*AL1008+$AM$3*AM1008+$AN$3*AN1008+$AO$3*AO1008)+$K$3*VLOOKUP(K1008,COND!$A$2:$C$7,2,FALSE)+$L$3*VLOOKUP(L1008,COND!$A$2:$C$7,3,FALSE)</f>
        <v>-2.9449248721821828</v>
      </c>
      <c r="AQ1008" s="28">
        <f t="shared" si="125"/>
        <v>-5.2189575151605294E-3</v>
      </c>
      <c r="AR1008" t="str">
        <f t="shared" si="126"/>
        <v>1B</v>
      </c>
      <c r="AS1008">
        <v>900</v>
      </c>
      <c r="AT1008">
        <v>1004</v>
      </c>
      <c r="AV1008" t="str">
        <f t="shared" si="127"/>
        <v>Unlikely</v>
      </c>
      <c r="AX1008">
        <f>IF(VLOOKUP($B1008,'Draft List'!$D$4:$AC$2598,AX$3,FALSE)&lt;&gt;0,VLOOKUP($B1008,'Draft List'!$D$4:$AC$2598,AX$3,FALSE),"")</f>
        <v>130</v>
      </c>
      <c r="AY1008">
        <f>IF(VLOOKUP($B1008,'Draft List'!$D$4:$AC$2598,AY$3,FALSE)&lt;&gt;0,VLOOKUP($B1008,'Draft List'!$D$4:$AC$2598,AY$3,FALSE),"")</f>
        <v>5</v>
      </c>
      <c r="AZ1008">
        <f>IF(VLOOKUP($B1008,'Draft List'!$D$4:$AC$2598,AZ$3,FALSE)&lt;&gt;0,VLOOKUP($B1008,'Draft List'!$D$4:$AC$2598,AZ$3,FALSE),"")</f>
        <v>20</v>
      </c>
      <c r="BA1008" t="str">
        <f>IF(VLOOKUP($B1008,'Draft List'!$D$4:$AC$2598,BA$3,FALSE)&lt;&gt;0,VLOOKUP($B1008,'Draft List'!$D$4:$AC$2598,BA$3,FALSE),"")</f>
        <v>West Virginia Alleghenies</v>
      </c>
    </row>
    <row r="1009" spans="1:53" hidden="1" x14ac:dyDescent="0.25">
      <c r="A1009" t="str">
        <f t="shared" si="120"/>
        <v>SSÁlex Piña24</v>
      </c>
      <c r="B1009">
        <f>VLOOKUP($A1009,draft_listing_batters_stats!$A$1:$B$1324,2,FALSE)</f>
        <v>3302</v>
      </c>
      <c r="C1009" s="1" t="s">
        <v>79</v>
      </c>
      <c r="D1009" s="1" t="s">
        <v>748</v>
      </c>
      <c r="E1009" s="1" t="s">
        <v>582</v>
      </c>
      <c r="F1009" s="1">
        <v>24</v>
      </c>
      <c r="G1009" s="1" t="s">
        <v>44</v>
      </c>
      <c r="H1009" s="1" t="s">
        <v>44</v>
      </c>
      <c r="I1009" s="1" t="s">
        <v>54</v>
      </c>
      <c r="J1009" s="24" t="s">
        <v>54</v>
      </c>
      <c r="K1009" s="1" t="s">
        <v>51</v>
      </c>
      <c r="L1009" s="24" t="s">
        <v>46</v>
      </c>
      <c r="M1009" s="1">
        <v>2</v>
      </c>
      <c r="N1009" s="1">
        <v>4</v>
      </c>
      <c r="O1009" s="1">
        <v>2</v>
      </c>
      <c r="P1009" s="1">
        <v>3</v>
      </c>
      <c r="Q1009" s="24">
        <v>2</v>
      </c>
      <c r="R1009" s="1">
        <v>2</v>
      </c>
      <c r="S1009" s="1">
        <v>4</v>
      </c>
      <c r="T1009" s="1">
        <v>2</v>
      </c>
      <c r="U1009" s="1">
        <v>4</v>
      </c>
      <c r="V1009" s="24">
        <v>2</v>
      </c>
      <c r="W1009" s="1">
        <v>4</v>
      </c>
      <c r="X1009" s="1">
        <v>4</v>
      </c>
      <c r="Y1009" s="24">
        <v>1</v>
      </c>
      <c r="Z1009" s="1" t="s">
        <v>48</v>
      </c>
      <c r="AA1009" s="1" t="s">
        <v>48</v>
      </c>
      <c r="AB1009" s="1">
        <v>1</v>
      </c>
      <c r="AC1009" s="1">
        <v>1</v>
      </c>
      <c r="AD1009" s="1">
        <v>5</v>
      </c>
      <c r="AE1009" s="1">
        <v>1</v>
      </c>
      <c r="AF1009" s="1">
        <v>2</v>
      </c>
      <c r="AG1009" s="24">
        <v>1</v>
      </c>
      <c r="AH1009" s="1">
        <v>8</v>
      </c>
      <c r="AI1009" s="1">
        <v>9</v>
      </c>
      <c r="AJ1009" s="24">
        <v>7</v>
      </c>
      <c r="AK1009" s="36" t="s">
        <v>50</v>
      </c>
      <c r="AL1009" s="9">
        <f t="shared" si="121"/>
        <v>-1.3061109409086398</v>
      </c>
      <c r="AM1009" s="9">
        <f t="shared" si="122"/>
        <v>-1.2164013908990587</v>
      </c>
      <c r="AN1009">
        <f t="shared" si="123"/>
        <v>4</v>
      </c>
      <c r="AO1009" s="6">
        <f t="shared" si="124"/>
        <v>1</v>
      </c>
      <c r="AP1009" s="9">
        <f>($AL$3*AL1009+$AM$3*AM1009+$AN$3*AN1009+$AO$3*AO1009)+$K$3*VLOOKUP(K1009,COND!$A$2:$C$7,2,FALSE)+$L$3*VLOOKUP(L1009,COND!$A$2:$C$7,3,FALSE)</f>
        <v>-2.9607611182129023</v>
      </c>
      <c r="AQ1009" s="28">
        <f t="shared" si="125"/>
        <v>-7.4768328309494474E-3</v>
      </c>
      <c r="AR1009" t="str">
        <f t="shared" si="126"/>
        <v>SS</v>
      </c>
      <c r="AS1009">
        <v>900</v>
      </c>
      <c r="AT1009">
        <v>1005</v>
      </c>
      <c r="AV1009" t="str">
        <f t="shared" si="127"/>
        <v>Unlikely</v>
      </c>
      <c r="AX1009" t="str">
        <f>IF(VLOOKUP($B1009,'Draft List'!$D$4:$AC$2598,AX$3,FALSE)&lt;&gt;0,VLOOKUP($B1009,'Draft List'!$D$4:$AC$2598,AX$3,FALSE),"")</f>
        <v/>
      </c>
      <c r="AY1009" t="str">
        <f>IF(VLOOKUP($B1009,'Draft List'!$D$4:$AC$2598,AY$3,FALSE)&lt;&gt;0,VLOOKUP($B1009,'Draft List'!$D$4:$AC$2598,AY$3,FALSE),"")</f>
        <v/>
      </c>
      <c r="AZ1009" t="str">
        <f>IF(VLOOKUP($B1009,'Draft List'!$D$4:$AC$2598,AZ$3,FALSE)&lt;&gt;0,VLOOKUP($B1009,'Draft List'!$D$4:$AC$2598,AZ$3,FALSE),"")</f>
        <v/>
      </c>
      <c r="BA1009" t="str">
        <f>IF(VLOOKUP($B1009,'Draft List'!$D$4:$AC$2598,BA$3,FALSE)&lt;&gt;0,VLOOKUP($B1009,'Draft List'!$D$4:$AC$2598,BA$3,FALSE),"")</f>
        <v/>
      </c>
    </row>
    <row r="1010" spans="1:53" hidden="1" x14ac:dyDescent="0.25">
      <c r="A1010" t="str">
        <f t="shared" si="120"/>
        <v>C-Luis Antonio Reyes24</v>
      </c>
      <c r="B1010">
        <f>VLOOKUP($A1010,draft_listing_batters_stats!$A$1:$B$1324,2,FALSE)</f>
        <v>5263</v>
      </c>
      <c r="C1010" s="1" t="s">
        <v>93</v>
      </c>
      <c r="D1010" s="1" t="s">
        <v>1582</v>
      </c>
      <c r="E1010" s="1" t="s">
        <v>652</v>
      </c>
      <c r="F1010" s="1">
        <v>24</v>
      </c>
      <c r="G1010" s="1" t="s">
        <v>44</v>
      </c>
      <c r="H1010" s="1" t="s">
        <v>44</v>
      </c>
      <c r="I1010" s="1" t="s">
        <v>54</v>
      </c>
      <c r="J1010" s="24" t="s">
        <v>54</v>
      </c>
      <c r="K1010" s="1" t="s">
        <v>46</v>
      </c>
      <c r="L1010" s="24" t="s">
        <v>46</v>
      </c>
      <c r="M1010" s="1">
        <v>2</v>
      </c>
      <c r="N1010" s="1">
        <v>4</v>
      </c>
      <c r="O1010" s="1">
        <v>1</v>
      </c>
      <c r="P1010" s="1">
        <v>1</v>
      </c>
      <c r="Q1010" s="24">
        <v>1</v>
      </c>
      <c r="R1010" s="1">
        <v>3</v>
      </c>
      <c r="S1010" s="1">
        <v>5</v>
      </c>
      <c r="T1010" s="1">
        <v>2</v>
      </c>
      <c r="U1010" s="1">
        <v>1</v>
      </c>
      <c r="V1010" s="24">
        <v>3</v>
      </c>
      <c r="W1010" s="1">
        <v>4</v>
      </c>
      <c r="X1010" s="1">
        <v>3</v>
      </c>
      <c r="Y1010" s="24">
        <v>8</v>
      </c>
      <c r="Z1010" s="1" t="s">
        <v>48</v>
      </c>
      <c r="AA1010" s="1" t="s">
        <v>48</v>
      </c>
      <c r="AB1010" s="1" t="s">
        <v>48</v>
      </c>
      <c r="AC1010" s="1" t="s">
        <v>48</v>
      </c>
      <c r="AD1010" s="1" t="s">
        <v>48</v>
      </c>
      <c r="AE1010" s="1" t="s">
        <v>48</v>
      </c>
      <c r="AF1010" s="1" t="s">
        <v>48</v>
      </c>
      <c r="AG1010" s="24" t="s">
        <v>48</v>
      </c>
      <c r="AH1010" s="1">
        <v>1</v>
      </c>
      <c r="AI1010" s="1">
        <v>4</v>
      </c>
      <c r="AJ1010" s="24">
        <v>5</v>
      </c>
      <c r="AK1010" s="36" t="s">
        <v>50</v>
      </c>
      <c r="AL1010" s="9">
        <f t="shared" si="121"/>
        <v>-1.6086078747687869</v>
      </c>
      <c r="AM1010" s="9">
        <f t="shared" si="122"/>
        <v>-1.0718979852893404</v>
      </c>
      <c r="AN1010">
        <f t="shared" si="123"/>
        <v>0</v>
      </c>
      <c r="AO1010" s="6">
        <f t="shared" si="124"/>
        <v>0</v>
      </c>
      <c r="AP1010" s="9">
        <f>($AL$3*AL1010+$AM$3*AM1010+$AN$3*AN1010+$AO$3*AO1010)+$K$3*VLOOKUP(K1010,COND!$A$2:$C$7,2,FALSE)+$L$3*VLOOKUP(L1010,COND!$A$2:$C$7,3,FALSE)</f>
        <v>-3.0236366109489623</v>
      </c>
      <c r="AQ1010" s="28">
        <f t="shared" si="125"/>
        <v>-1.6441395691454898E-2</v>
      </c>
      <c r="AR1010" t="str">
        <f t="shared" si="126"/>
        <v>DH</v>
      </c>
      <c r="AS1010">
        <v>900</v>
      </c>
      <c r="AT1010">
        <v>1006</v>
      </c>
      <c r="AV1010" t="str">
        <f t="shared" si="127"/>
        <v>Unlikely</v>
      </c>
      <c r="AX1010" t="str">
        <f>IF(VLOOKUP($B1010,'Draft List'!$D$4:$AC$2598,AX$3,FALSE)&lt;&gt;0,VLOOKUP($B1010,'Draft List'!$D$4:$AC$2598,AX$3,FALSE),"")</f>
        <v/>
      </c>
      <c r="AY1010" t="str">
        <f>IF(VLOOKUP($B1010,'Draft List'!$D$4:$AC$2598,AY$3,FALSE)&lt;&gt;0,VLOOKUP($B1010,'Draft List'!$D$4:$AC$2598,AY$3,FALSE),"")</f>
        <v/>
      </c>
      <c r="AZ1010" t="str">
        <f>IF(VLOOKUP($B1010,'Draft List'!$D$4:$AC$2598,AZ$3,FALSE)&lt;&gt;0,VLOOKUP($B1010,'Draft List'!$D$4:$AC$2598,AZ$3,FALSE),"")</f>
        <v/>
      </c>
      <c r="BA1010" t="str">
        <f>IF(VLOOKUP($B1010,'Draft List'!$D$4:$AC$2598,BA$3,FALSE)&lt;&gt;0,VLOOKUP($B1010,'Draft List'!$D$4:$AC$2598,BA$3,FALSE),"")</f>
        <v/>
      </c>
    </row>
    <row r="1011" spans="1:53" hidden="1" x14ac:dyDescent="0.25">
      <c r="A1011" t="str">
        <f t="shared" si="120"/>
        <v>RFSteve Rosner24</v>
      </c>
      <c r="B1011">
        <f>VLOOKUP($A1011,draft_listing_batters_stats!$A$1:$B$1324,2,FALSE)</f>
        <v>1856</v>
      </c>
      <c r="C1011" s="1" t="s">
        <v>73</v>
      </c>
      <c r="D1011" s="1" t="s">
        <v>151</v>
      </c>
      <c r="E1011" s="1" t="s">
        <v>1605</v>
      </c>
      <c r="F1011" s="1">
        <v>24</v>
      </c>
      <c r="G1011" s="1" t="s">
        <v>58</v>
      </c>
      <c r="H1011" s="1" t="s">
        <v>58</v>
      </c>
      <c r="I1011" s="1" t="s">
        <v>54</v>
      </c>
      <c r="J1011" s="24" t="s">
        <v>54</v>
      </c>
      <c r="K1011" s="1" t="s">
        <v>47</v>
      </c>
      <c r="L1011" s="24" t="s">
        <v>47</v>
      </c>
      <c r="M1011" s="1">
        <v>1</v>
      </c>
      <c r="N1011" s="1">
        <v>3</v>
      </c>
      <c r="O1011" s="1">
        <v>5</v>
      </c>
      <c r="P1011" s="1">
        <v>5</v>
      </c>
      <c r="Q1011" s="24">
        <v>1</v>
      </c>
      <c r="R1011" s="1">
        <v>1</v>
      </c>
      <c r="S1011" s="1">
        <v>4</v>
      </c>
      <c r="T1011" s="1">
        <v>5</v>
      </c>
      <c r="U1011" s="1">
        <v>7</v>
      </c>
      <c r="V1011" s="24">
        <v>1</v>
      </c>
      <c r="W1011" s="1">
        <v>2</v>
      </c>
      <c r="X1011" s="1">
        <v>6</v>
      </c>
      <c r="Y1011" s="24">
        <v>1</v>
      </c>
      <c r="Z1011" s="1" t="s">
        <v>48</v>
      </c>
      <c r="AA1011" s="1" t="s">
        <v>48</v>
      </c>
      <c r="AB1011" s="1" t="s">
        <v>48</v>
      </c>
      <c r="AC1011" s="1" t="s">
        <v>48</v>
      </c>
      <c r="AD1011" s="1" t="s">
        <v>48</v>
      </c>
      <c r="AE1011" s="1">
        <v>2</v>
      </c>
      <c r="AF1011" s="1" t="s">
        <v>48</v>
      </c>
      <c r="AG1011" s="24">
        <v>4</v>
      </c>
      <c r="AH1011" s="1">
        <v>2</v>
      </c>
      <c r="AI1011" s="1">
        <v>7</v>
      </c>
      <c r="AJ1011" s="24">
        <v>5</v>
      </c>
      <c r="AK1011" s="36" t="s">
        <v>50</v>
      </c>
      <c r="AL1011" s="9">
        <f t="shared" si="121"/>
        <v>-1.2911394144562347</v>
      </c>
      <c r="AM1011" s="9">
        <f t="shared" si="122"/>
        <v>-1.0606604348183692</v>
      </c>
      <c r="AN1011">
        <f t="shared" si="123"/>
        <v>0</v>
      </c>
      <c r="AO1011" s="6">
        <f t="shared" si="124"/>
        <v>0</v>
      </c>
      <c r="AP1011" s="9">
        <f>($AL$3*AL1011+$AM$3*AM1011+$AN$3*AN1011+$AO$3*AO1011)+$K$3*VLOOKUP(K1011,COND!$A$2:$C$7,2,FALSE)+$L$3*VLOOKUP(L1011,COND!$A$2:$C$7,3,FALSE)</f>
        <v>-3.0570391592660542</v>
      </c>
      <c r="AQ1011" s="28">
        <f t="shared" si="125"/>
        <v>-2.1203811555878149E-2</v>
      </c>
      <c r="AR1011" t="str">
        <f t="shared" si="126"/>
        <v>RF</v>
      </c>
      <c r="AS1011">
        <v>900</v>
      </c>
      <c r="AT1011">
        <v>1007</v>
      </c>
      <c r="AV1011" t="str">
        <f t="shared" si="127"/>
        <v>Unlikely</v>
      </c>
      <c r="AX1011" t="str">
        <f>IF(VLOOKUP($B1011,'Draft List'!$D$4:$AC$2598,AX$3,FALSE)&lt;&gt;0,VLOOKUP($B1011,'Draft List'!$D$4:$AC$2598,AX$3,FALSE),"")</f>
        <v/>
      </c>
      <c r="AY1011" t="str">
        <f>IF(VLOOKUP($B1011,'Draft List'!$D$4:$AC$2598,AY$3,FALSE)&lt;&gt;0,VLOOKUP($B1011,'Draft List'!$D$4:$AC$2598,AY$3,FALSE),"")</f>
        <v/>
      </c>
      <c r="AZ1011" t="str">
        <f>IF(VLOOKUP($B1011,'Draft List'!$D$4:$AC$2598,AZ$3,FALSE)&lt;&gt;0,VLOOKUP($B1011,'Draft List'!$D$4:$AC$2598,AZ$3,FALSE),"")</f>
        <v/>
      </c>
      <c r="BA1011" t="str">
        <f>IF(VLOOKUP($B1011,'Draft List'!$D$4:$AC$2598,BA$3,FALSE)&lt;&gt;0,VLOOKUP($B1011,'Draft List'!$D$4:$AC$2598,BA$3,FALSE),"")</f>
        <v/>
      </c>
    </row>
    <row r="1012" spans="1:53" hidden="1" x14ac:dyDescent="0.25">
      <c r="A1012" t="str">
        <f t="shared" si="120"/>
        <v>C-José Márquez24</v>
      </c>
      <c r="B1012">
        <f>VLOOKUP($A1012,draft_listing_batters_stats!$A$1:$B$1324,2,FALSE)</f>
        <v>1109</v>
      </c>
      <c r="C1012" s="1" t="s">
        <v>93</v>
      </c>
      <c r="D1012" s="1" t="s">
        <v>150</v>
      </c>
      <c r="E1012" s="1" t="s">
        <v>1404</v>
      </c>
      <c r="F1012" s="1">
        <v>24</v>
      </c>
      <c r="G1012" s="1" t="s">
        <v>44</v>
      </c>
      <c r="H1012" s="1" t="s">
        <v>44</v>
      </c>
      <c r="I1012" s="1" t="s">
        <v>54</v>
      </c>
      <c r="J1012" s="24" t="s">
        <v>54</v>
      </c>
      <c r="K1012" s="1" t="s">
        <v>47</v>
      </c>
      <c r="L1012" s="24" t="s">
        <v>46</v>
      </c>
      <c r="M1012" s="1">
        <v>1</v>
      </c>
      <c r="N1012" s="1">
        <v>2</v>
      </c>
      <c r="O1012" s="1">
        <v>2</v>
      </c>
      <c r="P1012" s="1">
        <v>2</v>
      </c>
      <c r="Q1012" s="24">
        <v>1</v>
      </c>
      <c r="R1012" s="1">
        <v>2</v>
      </c>
      <c r="S1012" s="1">
        <v>2</v>
      </c>
      <c r="T1012" s="1">
        <v>3</v>
      </c>
      <c r="U1012" s="1">
        <v>4</v>
      </c>
      <c r="V1012" s="24">
        <v>3</v>
      </c>
      <c r="W1012" s="1">
        <v>4</v>
      </c>
      <c r="X1012" s="1">
        <v>4</v>
      </c>
      <c r="Y1012" s="24">
        <v>5</v>
      </c>
      <c r="Z1012" s="1">
        <v>5</v>
      </c>
      <c r="AA1012" s="1">
        <v>1</v>
      </c>
      <c r="AB1012" s="1" t="s">
        <v>48</v>
      </c>
      <c r="AC1012" s="1" t="s">
        <v>48</v>
      </c>
      <c r="AD1012" s="1" t="s">
        <v>48</v>
      </c>
      <c r="AE1012" s="1" t="s">
        <v>48</v>
      </c>
      <c r="AF1012" s="1" t="s">
        <v>48</v>
      </c>
      <c r="AG1012" s="24" t="s">
        <v>48</v>
      </c>
      <c r="AH1012" s="1">
        <v>4</v>
      </c>
      <c r="AI1012" s="1">
        <v>5</v>
      </c>
      <c r="AJ1012" s="24">
        <v>3</v>
      </c>
      <c r="AK1012" s="36" t="s">
        <v>50</v>
      </c>
      <c r="AL1012" s="9">
        <f t="shared" si="121"/>
        <v>-1.8605124261753858</v>
      </c>
      <c r="AM1012" s="9">
        <f t="shared" si="122"/>
        <v>-1.1954433162954807</v>
      </c>
      <c r="AN1012">
        <f t="shared" si="123"/>
        <v>0</v>
      </c>
      <c r="AO1012" s="6">
        <f t="shared" si="124"/>
        <v>1.5</v>
      </c>
      <c r="AP1012" s="9">
        <f>($AL$3*AL1012+$AM$3*AM1012+$AN$3*AN1012+$AO$3*AO1012)+$K$3*VLOOKUP(K1012,COND!$A$2:$C$7,2,FALSE)+$L$3*VLOOKUP(L1012,COND!$A$2:$C$7,3,FALSE)</f>
        <v>-3.1313710381633086</v>
      </c>
      <c r="AQ1012" s="28">
        <f t="shared" si="125"/>
        <v>-3.1801784977909933E-2</v>
      </c>
      <c r="AR1012" t="str">
        <f t="shared" si="126"/>
        <v>C</v>
      </c>
      <c r="AS1012">
        <v>900</v>
      </c>
      <c r="AT1012">
        <v>1008</v>
      </c>
      <c r="AV1012" t="str">
        <f t="shared" si="127"/>
        <v>Unlikely</v>
      </c>
      <c r="AX1012" t="str">
        <f>IF(VLOOKUP($B1012,'Draft List'!$D$4:$AC$2598,AX$3,FALSE)&lt;&gt;0,VLOOKUP($B1012,'Draft List'!$D$4:$AC$2598,AX$3,FALSE),"")</f>
        <v/>
      </c>
      <c r="AY1012" t="str">
        <f>IF(VLOOKUP($B1012,'Draft List'!$D$4:$AC$2598,AY$3,FALSE)&lt;&gt;0,VLOOKUP($B1012,'Draft List'!$D$4:$AC$2598,AY$3,FALSE),"")</f>
        <v/>
      </c>
      <c r="AZ1012" t="str">
        <f>IF(VLOOKUP($B1012,'Draft List'!$D$4:$AC$2598,AZ$3,FALSE)&lt;&gt;0,VLOOKUP($B1012,'Draft List'!$D$4:$AC$2598,AZ$3,FALSE),"")</f>
        <v/>
      </c>
      <c r="BA1012" t="str">
        <f>IF(VLOOKUP($B1012,'Draft List'!$D$4:$AC$2598,BA$3,FALSE)&lt;&gt;0,VLOOKUP($B1012,'Draft List'!$D$4:$AC$2598,BA$3,FALSE),"")</f>
        <v/>
      </c>
    </row>
    <row r="1013" spans="1:53" hidden="1" x14ac:dyDescent="0.25">
      <c r="A1013" t="str">
        <f t="shared" si="120"/>
        <v>1BKiyoemon Watanabe24</v>
      </c>
      <c r="B1013">
        <f>VLOOKUP($A1013,draft_listing_batters_stats!$A$1:$B$1324,2,FALSE)</f>
        <v>9382</v>
      </c>
      <c r="C1013" s="1" t="s">
        <v>94</v>
      </c>
      <c r="D1013" s="1" t="s">
        <v>1683</v>
      </c>
      <c r="E1013" s="1" t="s">
        <v>681</v>
      </c>
      <c r="F1013" s="1">
        <v>24</v>
      </c>
      <c r="G1013" s="1" t="s">
        <v>44</v>
      </c>
      <c r="H1013" s="1" t="s">
        <v>44</v>
      </c>
      <c r="I1013" s="1" t="s">
        <v>54</v>
      </c>
      <c r="J1013" s="24" t="s">
        <v>54</v>
      </c>
      <c r="K1013" s="1" t="s">
        <v>47</v>
      </c>
      <c r="L1013" s="24" t="s">
        <v>51</v>
      </c>
      <c r="M1013" s="1">
        <v>2</v>
      </c>
      <c r="N1013" s="1">
        <v>2</v>
      </c>
      <c r="O1013" s="1">
        <v>1</v>
      </c>
      <c r="P1013" s="1">
        <v>2</v>
      </c>
      <c r="Q1013" s="24">
        <v>3</v>
      </c>
      <c r="R1013" s="1">
        <v>3</v>
      </c>
      <c r="S1013" s="1">
        <v>2</v>
      </c>
      <c r="T1013" s="1">
        <v>1</v>
      </c>
      <c r="U1013" s="1">
        <v>2</v>
      </c>
      <c r="V1013" s="24">
        <v>4</v>
      </c>
      <c r="W1013" s="1">
        <v>10</v>
      </c>
      <c r="X1013" s="1">
        <v>8</v>
      </c>
      <c r="Y1013" s="24">
        <v>1</v>
      </c>
      <c r="Z1013" s="1" t="s">
        <v>48</v>
      </c>
      <c r="AA1013" s="1">
        <v>8</v>
      </c>
      <c r="AB1013" s="1">
        <v>3</v>
      </c>
      <c r="AC1013" s="1" t="s">
        <v>48</v>
      </c>
      <c r="AD1013" s="1">
        <v>1</v>
      </c>
      <c r="AE1013" s="1" t="s">
        <v>48</v>
      </c>
      <c r="AF1013" s="1" t="s">
        <v>48</v>
      </c>
      <c r="AG1013" s="24" t="s">
        <v>48</v>
      </c>
      <c r="AH1013" s="1">
        <v>4</v>
      </c>
      <c r="AI1013" s="1">
        <v>10</v>
      </c>
      <c r="AJ1013" s="24">
        <v>9</v>
      </c>
      <c r="AK1013" s="36" t="s">
        <v>50</v>
      </c>
      <c r="AL1013" s="9">
        <f t="shared" si="121"/>
        <v>-1.540985404362446</v>
      </c>
      <c r="AM1013" s="9">
        <f t="shared" si="122"/>
        <v>-1.1784132283426878</v>
      </c>
      <c r="AN1013">
        <f t="shared" si="123"/>
        <v>3</v>
      </c>
      <c r="AO1013" s="6">
        <f t="shared" si="124"/>
        <v>0.25</v>
      </c>
      <c r="AP1013" s="9">
        <f>($AL$3*AL1013+$AM$3*AM1013+$AN$3*AN1013+$AO$3*AO1013)+$K$3*VLOOKUP(K1013,COND!$A$2:$C$7,2,FALSE)+$L$3*VLOOKUP(L1013,COND!$A$2:$C$7,3,FALSE)</f>
        <v>-3.5450572805484981</v>
      </c>
      <c r="AQ1013" s="28">
        <f t="shared" si="125"/>
        <v>-9.0783689739372592E-2</v>
      </c>
      <c r="AR1013" t="str">
        <f t="shared" si="126"/>
        <v>2B</v>
      </c>
      <c r="AS1013">
        <v>900</v>
      </c>
      <c r="AT1013">
        <v>1009</v>
      </c>
      <c r="AV1013" t="str">
        <f t="shared" si="127"/>
        <v>Unlikely</v>
      </c>
      <c r="AX1013" t="str">
        <f>IF(VLOOKUP($B1013,'Draft List'!$D$4:$AC$2598,AX$3,FALSE)&lt;&gt;0,VLOOKUP($B1013,'Draft List'!$D$4:$AC$2598,AX$3,FALSE),"")</f>
        <v/>
      </c>
      <c r="AY1013" t="str">
        <f>IF(VLOOKUP($B1013,'Draft List'!$D$4:$AC$2598,AY$3,FALSE)&lt;&gt;0,VLOOKUP($B1013,'Draft List'!$D$4:$AC$2598,AY$3,FALSE),"")</f>
        <v/>
      </c>
      <c r="AZ1013" t="str">
        <f>IF(VLOOKUP($B1013,'Draft List'!$D$4:$AC$2598,AZ$3,FALSE)&lt;&gt;0,VLOOKUP($B1013,'Draft List'!$D$4:$AC$2598,AZ$3,FALSE),"")</f>
        <v/>
      </c>
      <c r="BA1013" t="str">
        <f>IF(VLOOKUP($B1013,'Draft List'!$D$4:$AC$2598,BA$3,FALSE)&lt;&gt;0,VLOOKUP($B1013,'Draft List'!$D$4:$AC$2598,BA$3,FALSE),"")</f>
        <v/>
      </c>
    </row>
    <row r="1014" spans="1:53" hidden="1" x14ac:dyDescent="0.25">
      <c r="A1014" t="str">
        <f t="shared" si="120"/>
        <v>RFJoe Lauzon24</v>
      </c>
      <c r="B1014">
        <f>VLOOKUP($A1014,draft_listing_batters_stats!$A$1:$B$1324,2,FALSE)</f>
        <v>14001</v>
      </c>
      <c r="C1014" s="1" t="s">
        <v>73</v>
      </c>
      <c r="D1014" s="1" t="s">
        <v>208</v>
      </c>
      <c r="E1014" s="1" t="s">
        <v>1355</v>
      </c>
      <c r="F1014" s="1">
        <v>24</v>
      </c>
      <c r="G1014" s="1" t="s">
        <v>44</v>
      </c>
      <c r="H1014" s="1" t="s">
        <v>44</v>
      </c>
      <c r="I1014" s="1" t="s">
        <v>54</v>
      </c>
      <c r="J1014" s="24" t="s">
        <v>54</v>
      </c>
      <c r="K1014" s="1" t="s">
        <v>51</v>
      </c>
      <c r="L1014" s="24" t="s">
        <v>46</v>
      </c>
      <c r="M1014" s="1">
        <v>2</v>
      </c>
      <c r="N1014" s="1">
        <v>4</v>
      </c>
      <c r="O1014" s="1">
        <v>1</v>
      </c>
      <c r="P1014" s="1">
        <v>3</v>
      </c>
      <c r="Q1014" s="24">
        <v>3</v>
      </c>
      <c r="R1014" s="1">
        <v>2</v>
      </c>
      <c r="S1014" s="1">
        <v>4</v>
      </c>
      <c r="T1014" s="1">
        <v>1</v>
      </c>
      <c r="U1014" s="1">
        <v>3</v>
      </c>
      <c r="V1014" s="24">
        <v>3</v>
      </c>
      <c r="W1014" s="1">
        <v>4</v>
      </c>
      <c r="X1014" s="1">
        <v>8</v>
      </c>
      <c r="Y1014" s="24">
        <v>1</v>
      </c>
      <c r="Z1014" s="1" t="s">
        <v>48</v>
      </c>
      <c r="AA1014" s="1" t="s">
        <v>48</v>
      </c>
      <c r="AB1014" s="1" t="s">
        <v>48</v>
      </c>
      <c r="AC1014" s="1" t="s">
        <v>48</v>
      </c>
      <c r="AD1014" s="1" t="s">
        <v>48</v>
      </c>
      <c r="AE1014" s="1">
        <v>7</v>
      </c>
      <c r="AF1014" s="1">
        <v>5</v>
      </c>
      <c r="AG1014" s="24">
        <v>7</v>
      </c>
      <c r="AH1014" s="1">
        <v>9</v>
      </c>
      <c r="AI1014" s="1">
        <v>10</v>
      </c>
      <c r="AJ1014" s="24">
        <v>9</v>
      </c>
      <c r="AK1014" s="36" t="s">
        <v>50</v>
      </c>
      <c r="AL1014" s="9">
        <f t="shared" si="121"/>
        <v>-1.3491560951154578</v>
      </c>
      <c r="AM1014" s="9">
        <f t="shared" si="122"/>
        <v>-1.3491560951154578</v>
      </c>
      <c r="AN1014">
        <f t="shared" si="123"/>
        <v>6</v>
      </c>
      <c r="AO1014" s="6">
        <f t="shared" si="124"/>
        <v>1.4</v>
      </c>
      <c r="AP1014" s="9">
        <f>($AL$3*AL1014+$AM$3*AM1014+$AN$3*AN1014+$AO$3*AO1014)+$K$3*VLOOKUP(K1014,COND!$A$2:$C$7,2,FALSE)+$L$3*VLOOKUP(L1014,COND!$A$2:$C$7,3,FALSE)</f>
        <v>-3.8247887508970386</v>
      </c>
      <c r="AQ1014" s="28">
        <f t="shared" si="125"/>
        <v>-0.13066680223485408</v>
      </c>
      <c r="AR1014" t="str">
        <f t="shared" si="126"/>
        <v>RF</v>
      </c>
      <c r="AS1014">
        <v>900</v>
      </c>
      <c r="AT1014">
        <v>1010</v>
      </c>
      <c r="AV1014" t="str">
        <f t="shared" si="127"/>
        <v>Unlikely</v>
      </c>
      <c r="AX1014">
        <f>IF(VLOOKUP($B1014,'Draft List'!$D$4:$AC$2598,AX$3,FALSE)&lt;&gt;0,VLOOKUP($B1014,'Draft List'!$D$4:$AC$2598,AX$3,FALSE),"")</f>
        <v>315</v>
      </c>
      <c r="AY1014">
        <f>IF(VLOOKUP($B1014,'Draft List'!$D$4:$AC$2598,AY$3,FALSE)&lt;&gt;0,VLOOKUP($B1014,'Draft List'!$D$4:$AC$2598,AY$3,FALSE),"")</f>
        <v>12</v>
      </c>
      <c r="AZ1014">
        <f>IF(VLOOKUP($B1014,'Draft List'!$D$4:$AC$2598,AZ$3,FALSE)&lt;&gt;0,VLOOKUP($B1014,'Draft List'!$D$4:$AC$2598,AZ$3,FALSE),"")</f>
        <v>23</v>
      </c>
      <c r="BA1014" t="str">
        <f>IF(VLOOKUP($B1014,'Draft List'!$D$4:$AC$2598,BA$3,FALSE)&lt;&gt;0,VLOOKUP($B1014,'Draft List'!$D$4:$AC$2598,BA$3,FALSE),"")</f>
        <v>Hartford Harpoon</v>
      </c>
    </row>
    <row r="1015" spans="1:53" hidden="1" x14ac:dyDescent="0.25">
      <c r="A1015" t="str">
        <f t="shared" si="120"/>
        <v>1BFernando Aguirre24</v>
      </c>
      <c r="B1015">
        <f>VLOOKUP($A1015,draft_listing_batters_stats!$A$1:$B$1324,2,FALSE)</f>
        <v>9764</v>
      </c>
      <c r="C1015" s="1" t="s">
        <v>94</v>
      </c>
      <c r="D1015" s="1" t="s">
        <v>234</v>
      </c>
      <c r="E1015" s="1" t="s">
        <v>972</v>
      </c>
      <c r="F1015" s="1">
        <v>24</v>
      </c>
      <c r="G1015" s="1" t="s">
        <v>44</v>
      </c>
      <c r="H1015" s="1" t="s">
        <v>44</v>
      </c>
      <c r="I1015" s="1" t="s">
        <v>54</v>
      </c>
      <c r="J1015" s="24" t="s">
        <v>54</v>
      </c>
      <c r="K1015" s="1" t="s">
        <v>47</v>
      </c>
      <c r="L1015" s="24" t="s">
        <v>46</v>
      </c>
      <c r="M1015" s="1">
        <v>2</v>
      </c>
      <c r="N1015" s="1">
        <v>2</v>
      </c>
      <c r="O1015" s="1">
        <v>3</v>
      </c>
      <c r="P1015" s="1">
        <v>3</v>
      </c>
      <c r="Q1015" s="24">
        <v>1</v>
      </c>
      <c r="R1015" s="1">
        <v>2</v>
      </c>
      <c r="S1015" s="1">
        <v>3</v>
      </c>
      <c r="T1015" s="1">
        <v>3</v>
      </c>
      <c r="U1015" s="1">
        <v>4</v>
      </c>
      <c r="V1015" s="24">
        <v>3</v>
      </c>
      <c r="W1015" s="1">
        <v>3</v>
      </c>
      <c r="X1015" s="1">
        <v>2</v>
      </c>
      <c r="Y1015" s="24">
        <v>1</v>
      </c>
      <c r="Z1015" s="1" t="s">
        <v>48</v>
      </c>
      <c r="AA1015" s="1">
        <v>3</v>
      </c>
      <c r="AB1015" s="1" t="s">
        <v>48</v>
      </c>
      <c r="AC1015" s="1" t="s">
        <v>48</v>
      </c>
      <c r="AD1015" s="1" t="s">
        <v>48</v>
      </c>
      <c r="AE1015" s="1" t="s">
        <v>48</v>
      </c>
      <c r="AF1015" s="1" t="s">
        <v>48</v>
      </c>
      <c r="AG1015" s="24" t="s">
        <v>48</v>
      </c>
      <c r="AH1015" s="1">
        <v>1</v>
      </c>
      <c r="AI1015" s="1">
        <v>1</v>
      </c>
      <c r="AJ1015" s="24">
        <v>1</v>
      </c>
      <c r="AK1015" s="36" t="s">
        <v>50</v>
      </c>
      <c r="AL1015" s="9">
        <f t="shared" si="121"/>
        <v>-1.3651855459392288</v>
      </c>
      <c r="AM1015" s="9">
        <f t="shared" si="122"/>
        <v>-1.1443834366767773</v>
      </c>
      <c r="AN1015">
        <f t="shared" si="123"/>
        <v>0</v>
      </c>
      <c r="AO1015" s="6">
        <f t="shared" si="124"/>
        <v>0</v>
      </c>
      <c r="AP1015" s="9">
        <f>($AL$3*AL1015+$AM$3*AM1015+$AN$3*AN1015+$AO$3*AO1015)+$K$3*VLOOKUP(K1015,COND!$A$2:$C$7,2,FALSE)+$L$3*VLOOKUP(L1015,COND!$A$2:$C$7,3,FALSE)</f>
        <v>-3.969119794715251</v>
      </c>
      <c r="AQ1015" s="28">
        <f t="shared" si="125"/>
        <v>-0.15124500621747961</v>
      </c>
      <c r="AR1015" t="str">
        <f t="shared" si="126"/>
        <v>1B</v>
      </c>
      <c r="AS1015">
        <v>900</v>
      </c>
      <c r="AT1015">
        <v>1011</v>
      </c>
      <c r="AV1015" t="str">
        <f t="shared" si="127"/>
        <v>Unlikely</v>
      </c>
      <c r="AX1015">
        <f>IF(VLOOKUP($B1015,'Draft List'!$D$4:$AC$2598,AX$3,FALSE)&lt;&gt;0,VLOOKUP($B1015,'Draft List'!$D$4:$AC$2598,AX$3,FALSE),"")</f>
        <v>293</v>
      </c>
      <c r="AY1015">
        <f>IF(VLOOKUP($B1015,'Draft List'!$D$4:$AC$2598,AY$3,FALSE)&lt;&gt;0,VLOOKUP($B1015,'Draft List'!$D$4:$AC$2598,AY$3,FALSE),"")</f>
        <v>12</v>
      </c>
      <c r="AZ1015">
        <f>IF(VLOOKUP($B1015,'Draft List'!$D$4:$AC$2598,AZ$3,FALSE)&lt;&gt;0,VLOOKUP($B1015,'Draft List'!$D$4:$AC$2598,AZ$3,FALSE),"")</f>
        <v>1</v>
      </c>
      <c r="BA1015" t="str">
        <f>IF(VLOOKUP($B1015,'Draft List'!$D$4:$AC$2598,BA$3,FALSE)&lt;&gt;0,VLOOKUP($B1015,'Draft List'!$D$4:$AC$2598,BA$3,FALSE),"")</f>
        <v>Yuma Bulldozers</v>
      </c>
    </row>
    <row r="1016" spans="1:53" hidden="1" x14ac:dyDescent="0.25">
      <c r="A1016" t="str">
        <f t="shared" si="120"/>
        <v>C-Koto Suzuki24</v>
      </c>
      <c r="B1016">
        <f>VLOOKUP($A1016,draft_listing_batters_stats!$A$1:$B$1324,2,FALSE)</f>
        <v>11167</v>
      </c>
      <c r="C1016" s="1" t="s">
        <v>93</v>
      </c>
      <c r="D1016" s="1" t="s">
        <v>1675</v>
      </c>
      <c r="E1016" s="1" t="s">
        <v>597</v>
      </c>
      <c r="F1016" s="1">
        <v>24</v>
      </c>
      <c r="G1016" s="1" t="s">
        <v>44</v>
      </c>
      <c r="H1016" s="1" t="s">
        <v>44</v>
      </c>
      <c r="I1016" s="1" t="s">
        <v>54</v>
      </c>
      <c r="J1016" s="24" t="s">
        <v>54</v>
      </c>
      <c r="K1016" s="1" t="s">
        <v>47</v>
      </c>
      <c r="L1016" s="24" t="s">
        <v>51</v>
      </c>
      <c r="M1016" s="1">
        <v>1</v>
      </c>
      <c r="N1016" s="1">
        <v>1</v>
      </c>
      <c r="O1016" s="1">
        <v>3</v>
      </c>
      <c r="P1016" s="1">
        <v>3</v>
      </c>
      <c r="Q1016" s="24">
        <v>1</v>
      </c>
      <c r="R1016" s="1">
        <v>2</v>
      </c>
      <c r="S1016" s="1">
        <v>1</v>
      </c>
      <c r="T1016" s="1">
        <v>3</v>
      </c>
      <c r="U1016" s="1">
        <v>5</v>
      </c>
      <c r="V1016" s="24">
        <v>1</v>
      </c>
      <c r="W1016" s="1">
        <v>2</v>
      </c>
      <c r="X1016" s="1">
        <v>1</v>
      </c>
      <c r="Y1016" s="24">
        <v>7</v>
      </c>
      <c r="Z1016" s="1">
        <v>2</v>
      </c>
      <c r="AA1016" s="1" t="s">
        <v>48</v>
      </c>
      <c r="AB1016" s="1" t="s">
        <v>48</v>
      </c>
      <c r="AC1016" s="1" t="s">
        <v>48</v>
      </c>
      <c r="AD1016" s="1" t="s">
        <v>48</v>
      </c>
      <c r="AE1016" s="1" t="s">
        <v>48</v>
      </c>
      <c r="AF1016" s="1" t="s">
        <v>48</v>
      </c>
      <c r="AG1016" s="24" t="s">
        <v>48</v>
      </c>
      <c r="AH1016" s="1">
        <v>1</v>
      </c>
      <c r="AI1016" s="1">
        <v>1</v>
      </c>
      <c r="AJ1016" s="24">
        <v>1</v>
      </c>
      <c r="AK1016" s="36" t="s">
        <v>50</v>
      </c>
      <c r="AL1016" s="9">
        <f t="shared" si="121"/>
        <v>-1.738801261760607</v>
      </c>
      <c r="AM1016" s="9">
        <f t="shared" si="122"/>
        <v>-1.2368263255387701</v>
      </c>
      <c r="AN1016">
        <f t="shared" si="123"/>
        <v>0</v>
      </c>
      <c r="AO1016" s="6">
        <f t="shared" si="124"/>
        <v>1</v>
      </c>
      <c r="AP1016" s="9">
        <f>($AL$3*AL1016+$AM$3*AM1016+$AN$3*AN1016+$AO$3*AO1016)+$K$3*VLOOKUP(K1016,COND!$A$2:$C$7,2,FALSE)+$L$3*VLOOKUP(L1016,COND!$A$2:$C$7,3,FALSE)</f>
        <v>-4.0157960326413029</v>
      </c>
      <c r="AQ1016" s="28">
        <f t="shared" si="125"/>
        <v>-0.15789993726885923</v>
      </c>
      <c r="AR1016" t="str">
        <f t="shared" si="126"/>
        <v>C</v>
      </c>
      <c r="AS1016">
        <v>900</v>
      </c>
      <c r="AT1016">
        <v>1012</v>
      </c>
      <c r="AV1016" t="str">
        <f t="shared" si="127"/>
        <v>Unlikely</v>
      </c>
      <c r="AX1016" t="str">
        <f>IF(VLOOKUP($B1016,'Draft List'!$D$4:$AC$2598,AX$3,FALSE)&lt;&gt;0,VLOOKUP($B1016,'Draft List'!$D$4:$AC$2598,AX$3,FALSE),"")</f>
        <v/>
      </c>
      <c r="AY1016" t="str">
        <f>IF(VLOOKUP($B1016,'Draft List'!$D$4:$AC$2598,AY$3,FALSE)&lt;&gt;0,VLOOKUP($B1016,'Draft List'!$D$4:$AC$2598,AY$3,FALSE),"")</f>
        <v/>
      </c>
      <c r="AZ1016" t="str">
        <f>IF(VLOOKUP($B1016,'Draft List'!$D$4:$AC$2598,AZ$3,FALSE)&lt;&gt;0,VLOOKUP($B1016,'Draft List'!$D$4:$AC$2598,AZ$3,FALSE),"")</f>
        <v/>
      </c>
      <c r="BA1016" t="str">
        <f>IF(VLOOKUP($B1016,'Draft List'!$D$4:$AC$2598,BA$3,FALSE)&lt;&gt;0,VLOOKUP($B1016,'Draft List'!$D$4:$AC$2598,BA$3,FALSE),"")</f>
        <v/>
      </c>
    </row>
    <row r="1017" spans="1:53" hidden="1" x14ac:dyDescent="0.25">
      <c r="A1017" t="str">
        <f t="shared" si="120"/>
        <v>SSAlexander Patterson21</v>
      </c>
      <c r="B1017">
        <f>VLOOKUP($A1017,draft_listing_batters_stats!$A$1:$B$1324,2,FALSE)</f>
        <v>8262</v>
      </c>
      <c r="C1017" s="1" t="s">
        <v>79</v>
      </c>
      <c r="D1017" s="1" t="s">
        <v>936</v>
      </c>
      <c r="E1017" s="1" t="s">
        <v>435</v>
      </c>
      <c r="F1017" s="1">
        <v>21</v>
      </c>
      <c r="G1017" s="1" t="s">
        <v>44</v>
      </c>
      <c r="H1017" s="1" t="s">
        <v>44</v>
      </c>
      <c r="I1017" s="1" t="s">
        <v>54</v>
      </c>
      <c r="J1017" s="24" t="s">
        <v>54</v>
      </c>
      <c r="K1017" s="1" t="s">
        <v>47</v>
      </c>
      <c r="L1017" s="24" t="s">
        <v>47</v>
      </c>
      <c r="M1017" s="1">
        <v>1</v>
      </c>
      <c r="N1017" s="1">
        <v>1</v>
      </c>
      <c r="O1017" s="1">
        <v>1</v>
      </c>
      <c r="P1017" s="1">
        <v>3</v>
      </c>
      <c r="Q1017" s="24">
        <v>1</v>
      </c>
      <c r="R1017" s="1">
        <v>1</v>
      </c>
      <c r="S1017" s="1">
        <v>5</v>
      </c>
      <c r="T1017" s="1">
        <v>4</v>
      </c>
      <c r="U1017" s="1">
        <v>6</v>
      </c>
      <c r="V1017" s="24">
        <v>2</v>
      </c>
      <c r="W1017" s="1">
        <v>7</v>
      </c>
      <c r="X1017" s="1">
        <v>6</v>
      </c>
      <c r="Y1017" s="24">
        <v>1</v>
      </c>
      <c r="Z1017" s="1" t="s">
        <v>48</v>
      </c>
      <c r="AA1017" s="1" t="s">
        <v>48</v>
      </c>
      <c r="AB1017" s="1" t="s">
        <v>48</v>
      </c>
      <c r="AC1017" s="1">
        <v>3</v>
      </c>
      <c r="AD1017" s="1">
        <v>2</v>
      </c>
      <c r="AE1017" s="1" t="s">
        <v>48</v>
      </c>
      <c r="AF1017" s="1" t="s">
        <v>48</v>
      </c>
      <c r="AG1017" s="24" t="s">
        <v>48</v>
      </c>
      <c r="AH1017" s="1">
        <v>1</v>
      </c>
      <c r="AI1017" s="1">
        <v>1</v>
      </c>
      <c r="AJ1017" s="24">
        <v>1</v>
      </c>
      <c r="AK1017" s="36" t="s">
        <v>881</v>
      </c>
      <c r="AL1017" s="9">
        <f t="shared" si="121"/>
        <v>-1.90492424980841</v>
      </c>
      <c r="AM1017" s="9">
        <f t="shared" si="122"/>
        <v>-1.1423552594160649</v>
      </c>
      <c r="AN1017">
        <f t="shared" si="123"/>
        <v>0</v>
      </c>
      <c r="AO1017" s="6">
        <f t="shared" si="124"/>
        <v>0</v>
      </c>
      <c r="AP1017" s="9">
        <f>($AL$3*AL1017+$AM$3*AM1017+$AN$3*AN1017+$AO$3*AO1017)+$K$3*VLOOKUP(K1017,COND!$A$2:$C$7,2,FALSE)+$L$3*VLOOKUP(L1017,COND!$A$2:$C$7,3,FALSE)</f>
        <v>-4.0987555379736182</v>
      </c>
      <c r="AQ1017" s="28">
        <f t="shared" si="125"/>
        <v>-0.16972800680860631</v>
      </c>
      <c r="AR1017" t="str">
        <f t="shared" si="126"/>
        <v>3B</v>
      </c>
      <c r="AS1017">
        <v>900</v>
      </c>
      <c r="AT1017">
        <v>1013</v>
      </c>
      <c r="AV1017" t="str">
        <f t="shared" si="127"/>
        <v>Unlikely</v>
      </c>
      <c r="AX1017" t="str">
        <f>IF(VLOOKUP($B1017,'Draft List'!$D$4:$AC$2598,AX$3,FALSE)&lt;&gt;0,VLOOKUP($B1017,'Draft List'!$D$4:$AC$2598,AX$3,FALSE),"")</f>
        <v/>
      </c>
      <c r="AY1017" t="str">
        <f>IF(VLOOKUP($B1017,'Draft List'!$D$4:$AC$2598,AY$3,FALSE)&lt;&gt;0,VLOOKUP($B1017,'Draft List'!$D$4:$AC$2598,AY$3,FALSE),"")</f>
        <v/>
      </c>
      <c r="AZ1017" t="str">
        <f>IF(VLOOKUP($B1017,'Draft List'!$D$4:$AC$2598,AZ$3,FALSE)&lt;&gt;0,VLOOKUP($B1017,'Draft List'!$D$4:$AC$2598,AZ$3,FALSE),"")</f>
        <v/>
      </c>
      <c r="BA1017" t="str">
        <f>IF(VLOOKUP($B1017,'Draft List'!$D$4:$AC$2598,BA$3,FALSE)&lt;&gt;0,VLOOKUP($B1017,'Draft List'!$D$4:$AC$2598,BA$3,FALSE),"")</f>
        <v/>
      </c>
    </row>
    <row r="1018" spans="1:53" hidden="1" x14ac:dyDescent="0.25">
      <c r="A1018" t="str">
        <f t="shared" si="120"/>
        <v>RFSteve Oliver23</v>
      </c>
      <c r="B1018">
        <f>VLOOKUP($A1018,draft_listing_batters_stats!$A$1:$B$1324,2,FALSE)</f>
        <v>15241</v>
      </c>
      <c r="C1018" s="1" t="s">
        <v>73</v>
      </c>
      <c r="D1018" s="1" t="s">
        <v>151</v>
      </c>
      <c r="E1018" s="1" t="s">
        <v>512</v>
      </c>
      <c r="F1018" s="1">
        <v>23</v>
      </c>
      <c r="G1018" s="1" t="s">
        <v>44</v>
      </c>
      <c r="H1018" s="1" t="s">
        <v>44</v>
      </c>
      <c r="I1018" s="1" t="s">
        <v>54</v>
      </c>
      <c r="J1018" s="24" t="s">
        <v>54</v>
      </c>
      <c r="K1018" s="1" t="s">
        <v>46</v>
      </c>
      <c r="L1018" s="24" t="s">
        <v>46</v>
      </c>
      <c r="M1018" s="1">
        <v>1</v>
      </c>
      <c r="N1018" s="1">
        <v>2</v>
      </c>
      <c r="O1018" s="1">
        <v>2</v>
      </c>
      <c r="P1018" s="1">
        <v>3</v>
      </c>
      <c r="Q1018" s="24">
        <v>1</v>
      </c>
      <c r="R1018" s="1">
        <v>2</v>
      </c>
      <c r="S1018" s="1">
        <v>2</v>
      </c>
      <c r="T1018" s="1">
        <v>3</v>
      </c>
      <c r="U1018" s="1">
        <v>4</v>
      </c>
      <c r="V1018" s="24">
        <v>2</v>
      </c>
      <c r="W1018" s="1">
        <v>8</v>
      </c>
      <c r="X1018" s="1">
        <v>10</v>
      </c>
      <c r="Y1018" s="24">
        <v>1</v>
      </c>
      <c r="Z1018" s="1" t="s">
        <v>48</v>
      </c>
      <c r="AA1018" s="1" t="s">
        <v>48</v>
      </c>
      <c r="AB1018" s="1" t="s">
        <v>48</v>
      </c>
      <c r="AC1018" s="1" t="s">
        <v>48</v>
      </c>
      <c r="AD1018" s="1" t="s">
        <v>48</v>
      </c>
      <c r="AE1018" s="1">
        <v>3</v>
      </c>
      <c r="AF1018" s="1" t="s">
        <v>48</v>
      </c>
      <c r="AG1018" s="24">
        <v>5</v>
      </c>
      <c r="AH1018" s="1">
        <v>5</v>
      </c>
      <c r="AI1018" s="1">
        <v>2</v>
      </c>
      <c r="AJ1018" s="24">
        <v>2</v>
      </c>
      <c r="AK1018" s="36" t="s">
        <v>48</v>
      </c>
      <c r="AL1018" s="9">
        <f t="shared" si="121"/>
        <v>-1.7708028761658048</v>
      </c>
      <c r="AM1018" s="9">
        <f t="shared" si="122"/>
        <v>-1.2354596561125644</v>
      </c>
      <c r="AN1018">
        <f t="shared" si="123"/>
        <v>0</v>
      </c>
      <c r="AO1018" s="6">
        <f t="shared" si="124"/>
        <v>0.65</v>
      </c>
      <c r="AP1018" s="9">
        <f>($AL$3*AL1018+$AM$3*AM1018+$AN$3*AN1018+$AO$3*AO1018)+$K$3*VLOOKUP(K1018,COND!$A$2:$C$7,2,FALSE)+$L$3*VLOOKUP(L1018,COND!$A$2:$C$7,3,FALSE)</f>
        <v>-4.3525961609673534</v>
      </c>
      <c r="AQ1018" s="28">
        <f t="shared" si="125"/>
        <v>-0.20591969489492698</v>
      </c>
      <c r="AR1018" t="str">
        <f t="shared" si="126"/>
        <v>RF</v>
      </c>
      <c r="AS1018">
        <v>900</v>
      </c>
      <c r="AT1018">
        <v>1014</v>
      </c>
      <c r="AV1018" t="str">
        <f t="shared" si="127"/>
        <v>Unlikely</v>
      </c>
      <c r="AX1018" t="str">
        <f>IF(VLOOKUP($B1018,'Draft List'!$D$4:$AC$2598,AX$3,FALSE)&lt;&gt;0,VLOOKUP($B1018,'Draft List'!$D$4:$AC$2598,AX$3,FALSE),"")</f>
        <v/>
      </c>
      <c r="AY1018" t="str">
        <f>IF(VLOOKUP($B1018,'Draft List'!$D$4:$AC$2598,AY$3,FALSE)&lt;&gt;0,VLOOKUP($B1018,'Draft List'!$D$4:$AC$2598,AY$3,FALSE),"")</f>
        <v/>
      </c>
      <c r="AZ1018" t="str">
        <f>IF(VLOOKUP($B1018,'Draft List'!$D$4:$AC$2598,AZ$3,FALSE)&lt;&gt;0,VLOOKUP($B1018,'Draft List'!$D$4:$AC$2598,AZ$3,FALSE),"")</f>
        <v/>
      </c>
      <c r="BA1018" t="str">
        <f>IF(VLOOKUP($B1018,'Draft List'!$D$4:$AC$2598,BA$3,FALSE)&lt;&gt;0,VLOOKUP($B1018,'Draft List'!$D$4:$AC$2598,BA$3,FALSE),"")</f>
        <v/>
      </c>
    </row>
    <row r="1019" spans="1:53" hidden="1" x14ac:dyDescent="0.25">
      <c r="A1019" t="str">
        <f t="shared" si="120"/>
        <v>1BThomas Teague24</v>
      </c>
      <c r="B1019">
        <f>VLOOKUP($A1019,draft_listing_batters_stats!$A$1:$B$1324,2,FALSE)</f>
        <v>15325</v>
      </c>
      <c r="C1019" s="1" t="s">
        <v>94</v>
      </c>
      <c r="D1019" s="1" t="s">
        <v>168</v>
      </c>
      <c r="E1019" s="1" t="s">
        <v>756</v>
      </c>
      <c r="F1019" s="1">
        <v>24</v>
      </c>
      <c r="G1019" s="1" t="s">
        <v>44</v>
      </c>
      <c r="H1019" s="1" t="s">
        <v>44</v>
      </c>
      <c r="I1019" s="1" t="s">
        <v>54</v>
      </c>
      <c r="J1019" s="24" t="s">
        <v>54</v>
      </c>
      <c r="K1019" s="1" t="s">
        <v>47</v>
      </c>
      <c r="L1019" s="24" t="s">
        <v>46</v>
      </c>
      <c r="M1019" s="1">
        <v>2</v>
      </c>
      <c r="N1019" s="1">
        <v>1</v>
      </c>
      <c r="O1019" s="1">
        <v>2</v>
      </c>
      <c r="P1019" s="1">
        <v>2</v>
      </c>
      <c r="Q1019" s="24">
        <v>2</v>
      </c>
      <c r="R1019" s="1">
        <v>2</v>
      </c>
      <c r="S1019" s="1">
        <v>2</v>
      </c>
      <c r="T1019" s="1">
        <v>2</v>
      </c>
      <c r="U1019" s="1">
        <v>4</v>
      </c>
      <c r="V1019" s="24">
        <v>3</v>
      </c>
      <c r="W1019" s="1">
        <v>7</v>
      </c>
      <c r="X1019" s="1">
        <v>7</v>
      </c>
      <c r="Y1019" s="24">
        <v>7</v>
      </c>
      <c r="Z1019" s="1">
        <v>2</v>
      </c>
      <c r="AA1019" s="1">
        <v>6</v>
      </c>
      <c r="AB1019" s="1" t="s">
        <v>48</v>
      </c>
      <c r="AC1019" s="1" t="s">
        <v>48</v>
      </c>
      <c r="AD1019" s="1" t="s">
        <v>48</v>
      </c>
      <c r="AE1019" s="1" t="s">
        <v>48</v>
      </c>
      <c r="AF1019" s="1" t="s">
        <v>48</v>
      </c>
      <c r="AG1019" s="24" t="s">
        <v>48</v>
      </c>
      <c r="AH1019" s="1">
        <v>3</v>
      </c>
      <c r="AI1019" s="1">
        <v>1</v>
      </c>
      <c r="AJ1019" s="24">
        <v>1</v>
      </c>
      <c r="AK1019" s="36" t="s">
        <v>50</v>
      </c>
      <c r="AL1019" s="9">
        <f t="shared" si="121"/>
        <v>-1.5490001297743312</v>
      </c>
      <c r="AM1019" s="9">
        <f t="shared" si="122"/>
        <v>-1.2785048103193823</v>
      </c>
      <c r="AN1019">
        <f t="shared" si="123"/>
        <v>0</v>
      </c>
      <c r="AO1019" s="6">
        <f t="shared" si="124"/>
        <v>1</v>
      </c>
      <c r="AP1019" s="9">
        <f>($AL$3*AL1019+$AM$3*AM1019+$AN$3*AN1019+$AO$3*AO1019)+$K$3*VLOOKUP(K1019,COND!$A$2:$C$7,2,FALSE)+$L$3*VLOOKUP(L1019,COND!$A$2:$C$7,3,FALSE)</f>
        <v>-4.5969577368100225</v>
      </c>
      <c r="AQ1019" s="28">
        <f t="shared" si="125"/>
        <v>-0.24075989434321601</v>
      </c>
      <c r="AR1019" t="str">
        <f t="shared" si="126"/>
        <v>C</v>
      </c>
      <c r="AS1019">
        <v>900</v>
      </c>
      <c r="AT1019">
        <v>1015</v>
      </c>
      <c r="AV1019" t="str">
        <f t="shared" si="127"/>
        <v>Unlikely</v>
      </c>
      <c r="AX1019" t="str">
        <f>IF(VLOOKUP($B1019,'Draft List'!$D$4:$AC$2598,AX$3,FALSE)&lt;&gt;0,VLOOKUP($B1019,'Draft List'!$D$4:$AC$2598,AX$3,FALSE),"")</f>
        <v/>
      </c>
      <c r="AY1019" t="str">
        <f>IF(VLOOKUP($B1019,'Draft List'!$D$4:$AC$2598,AY$3,FALSE)&lt;&gt;0,VLOOKUP($B1019,'Draft List'!$D$4:$AC$2598,AY$3,FALSE),"")</f>
        <v/>
      </c>
      <c r="AZ1019" t="str">
        <f>IF(VLOOKUP($B1019,'Draft List'!$D$4:$AC$2598,AZ$3,FALSE)&lt;&gt;0,VLOOKUP($B1019,'Draft List'!$D$4:$AC$2598,AZ$3,FALSE),"")</f>
        <v/>
      </c>
      <c r="BA1019" t="str">
        <f>IF(VLOOKUP($B1019,'Draft List'!$D$4:$AC$2598,BA$3,FALSE)&lt;&gt;0,VLOOKUP($B1019,'Draft List'!$D$4:$AC$2598,BA$3,FALSE),"")</f>
        <v/>
      </c>
    </row>
    <row r="1020" spans="1:53" hidden="1" x14ac:dyDescent="0.25">
      <c r="A1020" t="str">
        <f t="shared" si="120"/>
        <v>1BManny Zavalas24</v>
      </c>
      <c r="B1020">
        <f>VLOOKUP($A1020,draft_listing_batters_stats!$A$1:$B$1324,2,FALSE)</f>
        <v>5223</v>
      </c>
      <c r="C1020" s="1" t="s">
        <v>94</v>
      </c>
      <c r="D1020" s="1" t="s">
        <v>183</v>
      </c>
      <c r="E1020" s="1" t="s">
        <v>1755</v>
      </c>
      <c r="F1020" s="1">
        <v>24</v>
      </c>
      <c r="G1020" s="1" t="s">
        <v>44</v>
      </c>
      <c r="H1020" s="1" t="s">
        <v>58</v>
      </c>
      <c r="I1020" s="1" t="s">
        <v>54</v>
      </c>
      <c r="J1020" s="24" t="s">
        <v>54</v>
      </c>
      <c r="K1020" s="1" t="s">
        <v>47</v>
      </c>
      <c r="L1020" s="24" t="s">
        <v>46</v>
      </c>
      <c r="M1020" s="1">
        <v>2</v>
      </c>
      <c r="N1020" s="1">
        <v>2</v>
      </c>
      <c r="O1020" s="1">
        <v>3</v>
      </c>
      <c r="P1020" s="1">
        <v>1</v>
      </c>
      <c r="Q1020" s="24">
        <v>2</v>
      </c>
      <c r="R1020" s="1">
        <v>2</v>
      </c>
      <c r="S1020" s="1">
        <v>3</v>
      </c>
      <c r="T1020" s="1">
        <v>5</v>
      </c>
      <c r="U1020" s="1">
        <v>1</v>
      </c>
      <c r="V1020" s="24">
        <v>4</v>
      </c>
      <c r="W1020" s="1">
        <v>3</v>
      </c>
      <c r="X1020" s="1">
        <v>4</v>
      </c>
      <c r="Y1020" s="24">
        <v>1</v>
      </c>
      <c r="Z1020" s="1" t="s">
        <v>48</v>
      </c>
      <c r="AA1020" s="1">
        <v>2</v>
      </c>
      <c r="AB1020" s="1" t="s">
        <v>48</v>
      </c>
      <c r="AC1020" s="1" t="s">
        <v>48</v>
      </c>
      <c r="AD1020" s="1" t="s">
        <v>48</v>
      </c>
      <c r="AE1020" s="1" t="s">
        <v>48</v>
      </c>
      <c r="AF1020" s="1" t="s">
        <v>48</v>
      </c>
      <c r="AG1020" s="24" t="s">
        <v>48</v>
      </c>
      <c r="AH1020" s="1">
        <v>1</v>
      </c>
      <c r="AI1020" s="1">
        <v>2</v>
      </c>
      <c r="AJ1020" s="24">
        <v>1</v>
      </c>
      <c r="AK1020" s="36" t="s">
        <v>50</v>
      </c>
      <c r="AL1020" s="9">
        <f t="shared" si="121"/>
        <v>-1.5045883061413072</v>
      </c>
      <c r="AM1020" s="9">
        <f t="shared" si="122"/>
        <v>-1.207372758840634</v>
      </c>
      <c r="AN1020">
        <f t="shared" si="123"/>
        <v>0</v>
      </c>
      <c r="AO1020" s="6">
        <f t="shared" si="124"/>
        <v>0</v>
      </c>
      <c r="AP1020" s="9">
        <f>($AL$3*AL1020+$AM$3*AM1020+$AN$3*AN1020+$AO$3*AO1020)+$K$3*VLOOKUP(K1020,COND!$A$2:$C$7,2,FALSE)+$L$3*VLOOKUP(L1020,COND!$A$2:$C$7,3,FALSE)</f>
        <v>-4.7389319367017375</v>
      </c>
      <c r="AQ1020" s="28">
        <f t="shared" si="125"/>
        <v>-0.26100206794878861</v>
      </c>
      <c r="AR1020" t="str">
        <f t="shared" si="126"/>
        <v>1B</v>
      </c>
      <c r="AS1020">
        <v>900</v>
      </c>
      <c r="AT1020">
        <v>1016</v>
      </c>
      <c r="AV1020" t="str">
        <f t="shared" si="127"/>
        <v>Unlikely</v>
      </c>
      <c r="AX1020" t="str">
        <f>IF(VLOOKUP($B1020,'Draft List'!$D$4:$AC$2598,AX$3,FALSE)&lt;&gt;0,VLOOKUP($B1020,'Draft List'!$D$4:$AC$2598,AX$3,FALSE),"")</f>
        <v/>
      </c>
      <c r="AY1020" t="str">
        <f>IF(VLOOKUP($B1020,'Draft List'!$D$4:$AC$2598,AY$3,FALSE)&lt;&gt;0,VLOOKUP($B1020,'Draft List'!$D$4:$AC$2598,AY$3,FALSE),"")</f>
        <v/>
      </c>
      <c r="AZ1020" t="str">
        <f>IF(VLOOKUP($B1020,'Draft List'!$D$4:$AC$2598,AZ$3,FALSE)&lt;&gt;0,VLOOKUP($B1020,'Draft List'!$D$4:$AC$2598,AZ$3,FALSE),"")</f>
        <v/>
      </c>
      <c r="BA1020" t="str">
        <f>IF(VLOOKUP($B1020,'Draft List'!$D$4:$AC$2598,BA$3,FALSE)&lt;&gt;0,VLOOKUP($B1020,'Draft List'!$D$4:$AC$2598,BA$3,FALSE),"")</f>
        <v/>
      </c>
    </row>
    <row r="1021" spans="1:53" hidden="1" x14ac:dyDescent="0.25">
      <c r="A1021" t="str">
        <f t="shared" si="120"/>
        <v>1BBruce Swanson24</v>
      </c>
      <c r="B1021">
        <f>VLOOKUP($A1021,draft_listing_batters_stats!$A$1:$B$1324,2,FALSE)</f>
        <v>5012</v>
      </c>
      <c r="C1021" s="1" t="s">
        <v>94</v>
      </c>
      <c r="D1021" s="1" t="s">
        <v>467</v>
      </c>
      <c r="E1021" s="1" t="s">
        <v>1676</v>
      </c>
      <c r="F1021" s="1">
        <v>24</v>
      </c>
      <c r="G1021" s="1" t="s">
        <v>44</v>
      </c>
      <c r="H1021" s="1" t="s">
        <v>44</v>
      </c>
      <c r="I1021" s="1" t="s">
        <v>54</v>
      </c>
      <c r="J1021" s="24" t="s">
        <v>54</v>
      </c>
      <c r="K1021" s="1" t="s">
        <v>46</v>
      </c>
      <c r="L1021" s="24" t="s">
        <v>51</v>
      </c>
      <c r="M1021" s="1">
        <v>2</v>
      </c>
      <c r="N1021" s="1">
        <v>3</v>
      </c>
      <c r="O1021" s="1">
        <v>4</v>
      </c>
      <c r="P1021" s="1">
        <v>1</v>
      </c>
      <c r="Q1021" s="24">
        <v>2</v>
      </c>
      <c r="R1021" s="1">
        <v>2</v>
      </c>
      <c r="S1021" s="1">
        <v>3</v>
      </c>
      <c r="T1021" s="1">
        <v>4</v>
      </c>
      <c r="U1021" s="1">
        <v>2</v>
      </c>
      <c r="V1021" s="24">
        <v>3</v>
      </c>
      <c r="W1021" s="1">
        <v>3</v>
      </c>
      <c r="X1021" s="1">
        <v>2</v>
      </c>
      <c r="Y1021" s="24">
        <v>1</v>
      </c>
      <c r="Z1021" s="1" t="s">
        <v>48</v>
      </c>
      <c r="AA1021" s="1">
        <v>2</v>
      </c>
      <c r="AB1021" s="1" t="s">
        <v>48</v>
      </c>
      <c r="AC1021" s="1" t="s">
        <v>48</v>
      </c>
      <c r="AD1021" s="1" t="s">
        <v>48</v>
      </c>
      <c r="AE1021" s="1" t="s">
        <v>48</v>
      </c>
      <c r="AF1021" s="1" t="s">
        <v>48</v>
      </c>
      <c r="AG1021" s="24" t="s">
        <v>48</v>
      </c>
      <c r="AH1021" s="1">
        <v>1</v>
      </c>
      <c r="AI1021" s="1">
        <v>1</v>
      </c>
      <c r="AJ1021" s="24">
        <v>1</v>
      </c>
      <c r="AK1021" s="36" t="s">
        <v>50</v>
      </c>
      <c r="AL1021" s="9">
        <f t="shared" si="121"/>
        <v>-1.3704669324987022</v>
      </c>
      <c r="AM1021" s="9">
        <f t="shared" si="122"/>
        <v>-1.240741042672038</v>
      </c>
      <c r="AN1021">
        <f t="shared" si="123"/>
        <v>0</v>
      </c>
      <c r="AO1021" s="6">
        <f t="shared" si="124"/>
        <v>0</v>
      </c>
      <c r="AP1021" s="9">
        <f>($AL$3*AL1021+$AM$3*AM1021+$AN$3*AN1021+$AO$3*AO1021)+$K$3*VLOOKUP(K1021,COND!$A$2:$C$7,2,FALSE)+$L$3*VLOOKUP(L1021,COND!$A$2:$C$7,3,FALSE)</f>
        <v>-4.9259392053143252</v>
      </c>
      <c r="AQ1021" s="28">
        <f t="shared" si="125"/>
        <v>-0.28766489541777335</v>
      </c>
      <c r="AR1021" t="str">
        <f t="shared" si="126"/>
        <v>1B</v>
      </c>
      <c r="AS1021">
        <v>900</v>
      </c>
      <c r="AT1021">
        <v>1017</v>
      </c>
      <c r="AV1021" t="str">
        <f t="shared" si="127"/>
        <v>Unlikely</v>
      </c>
      <c r="AX1021" t="str">
        <f>IF(VLOOKUP($B1021,'Draft List'!$D$4:$AC$2598,AX$3,FALSE)&lt;&gt;0,VLOOKUP($B1021,'Draft List'!$D$4:$AC$2598,AX$3,FALSE),"")</f>
        <v/>
      </c>
      <c r="AY1021" t="str">
        <f>IF(VLOOKUP($B1021,'Draft List'!$D$4:$AC$2598,AY$3,FALSE)&lt;&gt;0,VLOOKUP($B1021,'Draft List'!$D$4:$AC$2598,AY$3,FALSE),"")</f>
        <v/>
      </c>
      <c r="AZ1021" t="str">
        <f>IF(VLOOKUP($B1021,'Draft List'!$D$4:$AC$2598,AZ$3,FALSE)&lt;&gt;0,VLOOKUP($B1021,'Draft List'!$D$4:$AC$2598,AZ$3,FALSE),"")</f>
        <v/>
      </c>
      <c r="BA1021" t="str">
        <f>IF(VLOOKUP($B1021,'Draft List'!$D$4:$AC$2598,BA$3,FALSE)&lt;&gt;0,VLOOKUP($B1021,'Draft List'!$D$4:$AC$2598,BA$3,FALSE),"")</f>
        <v/>
      </c>
    </row>
    <row r="1022" spans="1:53" x14ac:dyDescent="0.25">
      <c r="A1022" t="str">
        <f t="shared" si="120"/>
        <v>3BJason Corbett18</v>
      </c>
      <c r="B1022">
        <f>VLOOKUP($A1022,draft_listing_batters_stats!$A$1:$B$1324,2,FALSE)</f>
        <v>6905</v>
      </c>
      <c r="C1022" s="1" t="s">
        <v>76</v>
      </c>
      <c r="D1022" s="1" t="s">
        <v>195</v>
      </c>
      <c r="E1022" s="1" t="s">
        <v>613</v>
      </c>
      <c r="F1022" s="1">
        <v>18</v>
      </c>
      <c r="G1022" s="1" t="s">
        <v>44</v>
      </c>
      <c r="H1022" s="1" t="s">
        <v>44</v>
      </c>
      <c r="I1022" s="1" t="s">
        <v>54</v>
      </c>
      <c r="J1022" s="24" t="s">
        <v>54</v>
      </c>
      <c r="K1022" s="1" t="s">
        <v>47</v>
      </c>
      <c r="L1022" s="24" t="s">
        <v>47</v>
      </c>
      <c r="M1022" s="1">
        <v>1</v>
      </c>
      <c r="N1022" s="1">
        <v>1</v>
      </c>
      <c r="O1022" s="1">
        <v>1</v>
      </c>
      <c r="P1022" s="1">
        <v>2</v>
      </c>
      <c r="Q1022" s="24">
        <v>1</v>
      </c>
      <c r="R1022" s="1">
        <v>1</v>
      </c>
      <c r="S1022" s="1">
        <v>3</v>
      </c>
      <c r="T1022" s="1">
        <v>5</v>
      </c>
      <c r="U1022" s="1">
        <v>5</v>
      </c>
      <c r="V1022" s="24">
        <v>3</v>
      </c>
      <c r="W1022" s="1">
        <v>8</v>
      </c>
      <c r="X1022" s="1">
        <v>8</v>
      </c>
      <c r="Y1022" s="24">
        <v>1</v>
      </c>
      <c r="Z1022" s="1" t="s">
        <v>48</v>
      </c>
      <c r="AA1022" s="1" t="s">
        <v>48</v>
      </c>
      <c r="AB1022" s="1" t="s">
        <v>48</v>
      </c>
      <c r="AC1022" s="1">
        <v>3</v>
      </c>
      <c r="AD1022" s="1" t="s">
        <v>48</v>
      </c>
      <c r="AE1022" s="1" t="s">
        <v>48</v>
      </c>
      <c r="AF1022" s="1" t="s">
        <v>48</v>
      </c>
      <c r="AG1022" s="24" t="s">
        <v>48</v>
      </c>
      <c r="AH1022" s="1">
        <v>3</v>
      </c>
      <c r="AI1022" s="1">
        <v>4</v>
      </c>
      <c r="AJ1022" s="24">
        <v>3</v>
      </c>
      <c r="AK1022" s="36" t="s">
        <v>854</v>
      </c>
      <c r="AL1022" s="9">
        <f t="shared" si="121"/>
        <v>-1.994633799817991</v>
      </c>
      <c r="AM1022" s="9">
        <f t="shared" si="122"/>
        <v>-1.2111067348220679</v>
      </c>
      <c r="AN1022">
        <f t="shared" si="123"/>
        <v>0</v>
      </c>
      <c r="AO1022" s="6">
        <f t="shared" si="124"/>
        <v>0</v>
      </c>
      <c r="AP1022" s="9">
        <f>($AL$3*AL1022+$AM$3*AM1022+$AN$3*AN1022+$AO$3*AO1022)+$K$3*VLOOKUP(K1022,COND!$A$2:$C$7,2,FALSE)+$L$3*VLOOKUP(L1022,COND!$A$2:$C$7,3,FALSE)</f>
        <v>-4.9327441978466116</v>
      </c>
      <c r="AQ1022" s="28">
        <f t="shared" si="125"/>
        <v>-0.28863512691284943</v>
      </c>
      <c r="AR1022" t="str">
        <f t="shared" si="126"/>
        <v>3B</v>
      </c>
      <c r="AS1022">
        <v>900</v>
      </c>
      <c r="AT1022">
        <v>1018</v>
      </c>
      <c r="AV1022" t="str">
        <f t="shared" si="127"/>
        <v>Unlikely</v>
      </c>
      <c r="AX1022" t="str">
        <f>IF(VLOOKUP($B1022,'Draft List'!$D$4:$AC$2598,AX$3,FALSE)&lt;&gt;0,VLOOKUP($B1022,'Draft List'!$D$4:$AC$2598,AX$3,FALSE),"")</f>
        <v/>
      </c>
      <c r="AY1022" t="str">
        <f>IF(VLOOKUP($B1022,'Draft List'!$D$4:$AC$2598,AY$3,FALSE)&lt;&gt;0,VLOOKUP($B1022,'Draft List'!$D$4:$AC$2598,AY$3,FALSE),"")</f>
        <v/>
      </c>
      <c r="AZ1022" t="str">
        <f>IF(VLOOKUP($B1022,'Draft List'!$D$4:$AC$2598,AZ$3,FALSE)&lt;&gt;0,VLOOKUP($B1022,'Draft List'!$D$4:$AC$2598,AZ$3,FALSE),"")</f>
        <v/>
      </c>
      <c r="BA1022" t="str">
        <f>IF(VLOOKUP($B1022,'Draft List'!$D$4:$AC$2598,BA$3,FALSE)&lt;&gt;0,VLOOKUP($B1022,'Draft List'!$D$4:$AC$2598,BA$3,FALSE),"")</f>
        <v/>
      </c>
    </row>
    <row r="1023" spans="1:53" hidden="1" x14ac:dyDescent="0.25">
      <c r="A1023" t="str">
        <f t="shared" si="120"/>
        <v>LFJesús Santos24</v>
      </c>
      <c r="B1023">
        <f>VLOOKUP($A1023,draft_listing_batters_stats!$A$1:$B$1324,2,FALSE)</f>
        <v>14102</v>
      </c>
      <c r="C1023" s="1" t="s">
        <v>55</v>
      </c>
      <c r="D1023" s="1" t="s">
        <v>152</v>
      </c>
      <c r="E1023" s="1" t="s">
        <v>643</v>
      </c>
      <c r="F1023" s="1">
        <v>24</v>
      </c>
      <c r="G1023" s="1" t="s">
        <v>44</v>
      </c>
      <c r="H1023" s="1" t="s">
        <v>44</v>
      </c>
      <c r="I1023" s="1" t="s">
        <v>54</v>
      </c>
      <c r="J1023" s="24" t="s">
        <v>54</v>
      </c>
      <c r="K1023" s="1" t="s">
        <v>46</v>
      </c>
      <c r="L1023" s="24" t="s">
        <v>46</v>
      </c>
      <c r="M1023" s="1">
        <v>2</v>
      </c>
      <c r="N1023" s="1">
        <v>2</v>
      </c>
      <c r="O1023" s="1">
        <v>2</v>
      </c>
      <c r="P1023" s="1">
        <v>3</v>
      </c>
      <c r="Q1023" s="24">
        <v>3</v>
      </c>
      <c r="R1023" s="1">
        <v>2</v>
      </c>
      <c r="S1023" s="1">
        <v>2</v>
      </c>
      <c r="T1023" s="1">
        <v>2</v>
      </c>
      <c r="U1023" s="1">
        <v>4</v>
      </c>
      <c r="V1023" s="24">
        <v>3</v>
      </c>
      <c r="W1023" s="1">
        <v>7</v>
      </c>
      <c r="X1023" s="1">
        <v>10</v>
      </c>
      <c r="Y1023" s="24">
        <v>1</v>
      </c>
      <c r="Z1023" s="1" t="s">
        <v>48</v>
      </c>
      <c r="AA1023" s="1">
        <v>4</v>
      </c>
      <c r="AB1023" s="1">
        <v>1</v>
      </c>
      <c r="AC1023" s="1" t="s">
        <v>48</v>
      </c>
      <c r="AD1023" s="1" t="s">
        <v>48</v>
      </c>
      <c r="AE1023" s="1">
        <v>4</v>
      </c>
      <c r="AF1023" s="1" t="s">
        <v>48</v>
      </c>
      <c r="AG1023" s="24">
        <v>1</v>
      </c>
      <c r="AH1023" s="1">
        <v>2</v>
      </c>
      <c r="AI1023" s="1">
        <v>9</v>
      </c>
      <c r="AJ1023" s="24">
        <v>10</v>
      </c>
      <c r="AK1023" s="36" t="s">
        <v>50</v>
      </c>
      <c r="AL1023" s="9">
        <f t="shared" si="121"/>
        <v>-1.3682143603289634</v>
      </c>
      <c r="AM1023" s="9">
        <f t="shared" si="122"/>
        <v>-1.2785048103193823</v>
      </c>
      <c r="AN1023">
        <f t="shared" si="123"/>
        <v>3</v>
      </c>
      <c r="AO1023" s="6">
        <f t="shared" si="124"/>
        <v>0</v>
      </c>
      <c r="AP1023" s="9">
        <f>($AL$3*AL1023+$AM$3*AM1023+$AN$3*AN1023+$AO$3*AO1023)+$K$3*VLOOKUP(K1023,COND!$A$2:$C$7,2,FALSE)+$L$3*VLOOKUP(L1023,COND!$A$2:$C$7,3,FALSE)</f>
        <v>-4.9788791598654853</v>
      </c>
      <c r="AQ1023" s="28">
        <f t="shared" si="125"/>
        <v>-0.29521288478142566</v>
      </c>
      <c r="AR1023" t="str">
        <f t="shared" si="126"/>
        <v>2B</v>
      </c>
      <c r="AS1023">
        <v>900</v>
      </c>
      <c r="AT1023">
        <v>1019</v>
      </c>
      <c r="AV1023" t="str">
        <f t="shared" si="127"/>
        <v>Unlikely</v>
      </c>
      <c r="AX1023" t="str">
        <f>IF(VLOOKUP($B1023,'Draft List'!$D$4:$AC$2598,AX$3,FALSE)&lt;&gt;0,VLOOKUP($B1023,'Draft List'!$D$4:$AC$2598,AX$3,FALSE),"")</f>
        <v/>
      </c>
      <c r="AY1023" t="str">
        <f>IF(VLOOKUP($B1023,'Draft List'!$D$4:$AC$2598,AY$3,FALSE)&lt;&gt;0,VLOOKUP($B1023,'Draft List'!$D$4:$AC$2598,AY$3,FALSE),"")</f>
        <v/>
      </c>
      <c r="AZ1023" t="str">
        <f>IF(VLOOKUP($B1023,'Draft List'!$D$4:$AC$2598,AZ$3,FALSE)&lt;&gt;0,VLOOKUP($B1023,'Draft List'!$D$4:$AC$2598,AZ$3,FALSE),"")</f>
        <v/>
      </c>
      <c r="BA1023" t="str">
        <f>IF(VLOOKUP($B1023,'Draft List'!$D$4:$AC$2598,BA$3,FALSE)&lt;&gt;0,VLOOKUP($B1023,'Draft List'!$D$4:$AC$2598,BA$3,FALSE),"")</f>
        <v/>
      </c>
    </row>
    <row r="1024" spans="1:53" hidden="1" x14ac:dyDescent="0.25">
      <c r="A1024" t="str">
        <f t="shared" si="120"/>
        <v>RFBill Patterson24</v>
      </c>
      <c r="B1024">
        <f>VLOOKUP($A1024,draft_listing_batters_stats!$A$1:$B$1324,2,FALSE)</f>
        <v>5370</v>
      </c>
      <c r="C1024" s="1" t="s">
        <v>73</v>
      </c>
      <c r="D1024" s="1" t="s">
        <v>162</v>
      </c>
      <c r="E1024" s="1" t="s">
        <v>435</v>
      </c>
      <c r="F1024" s="1">
        <v>24</v>
      </c>
      <c r="G1024" s="1" t="s">
        <v>58</v>
      </c>
      <c r="H1024" s="1" t="s">
        <v>58</v>
      </c>
      <c r="I1024" s="1" t="s">
        <v>54</v>
      </c>
      <c r="J1024" s="24" t="s">
        <v>54</v>
      </c>
      <c r="K1024" s="1" t="s">
        <v>47</v>
      </c>
      <c r="L1024" s="24" t="s">
        <v>46</v>
      </c>
      <c r="M1024" s="1">
        <v>2</v>
      </c>
      <c r="N1024" s="1">
        <v>2</v>
      </c>
      <c r="O1024" s="1">
        <v>1</v>
      </c>
      <c r="P1024" s="1">
        <v>2</v>
      </c>
      <c r="Q1024" s="24">
        <v>1</v>
      </c>
      <c r="R1024" s="1">
        <v>2</v>
      </c>
      <c r="S1024" s="1">
        <v>2</v>
      </c>
      <c r="T1024" s="1">
        <v>3</v>
      </c>
      <c r="U1024" s="1">
        <v>3</v>
      </c>
      <c r="V1024" s="24">
        <v>2</v>
      </c>
      <c r="W1024" s="1">
        <v>1</v>
      </c>
      <c r="X1024" s="1">
        <v>7</v>
      </c>
      <c r="Y1024" s="24">
        <v>1</v>
      </c>
      <c r="Z1024" s="1" t="s">
        <v>48</v>
      </c>
      <c r="AA1024" s="1" t="s">
        <v>48</v>
      </c>
      <c r="AB1024" s="1" t="s">
        <v>48</v>
      </c>
      <c r="AC1024" s="1" t="s">
        <v>48</v>
      </c>
      <c r="AD1024" s="1" t="s">
        <v>48</v>
      </c>
      <c r="AE1024" s="1">
        <v>2</v>
      </c>
      <c r="AF1024" s="1" t="s">
        <v>48</v>
      </c>
      <c r="AG1024" s="24">
        <v>7</v>
      </c>
      <c r="AH1024" s="1">
        <v>6</v>
      </c>
      <c r="AI1024" s="1">
        <v>10</v>
      </c>
      <c r="AJ1024" s="24">
        <v>9</v>
      </c>
      <c r="AK1024" s="36" t="s">
        <v>50</v>
      </c>
      <c r="AL1024" s="9">
        <f t="shared" si="121"/>
        <v>-1.6210180839966128</v>
      </c>
      <c r="AM1024" s="9">
        <f t="shared" si="122"/>
        <v>-1.3251692061221452</v>
      </c>
      <c r="AN1024">
        <f t="shared" si="123"/>
        <v>4</v>
      </c>
      <c r="AO1024" s="6">
        <f t="shared" si="124"/>
        <v>0.5</v>
      </c>
      <c r="AP1024" s="9">
        <f>($AL$3*AL1024+$AM$3*AM1024+$AN$3*AN1024+$AO$3*AO1024)+$K$3*VLOOKUP(K1024,COND!$A$2:$C$7,2,FALSE)+$L$3*VLOOKUP(L1024,COND!$A$2:$C$7,3,FALSE)</f>
        <v>-4.9974656151987382</v>
      </c>
      <c r="AQ1024" s="28">
        <f t="shared" si="125"/>
        <v>-0.2978628751025888</v>
      </c>
      <c r="AR1024" t="str">
        <f t="shared" si="126"/>
        <v>RF</v>
      </c>
      <c r="AS1024">
        <v>900</v>
      </c>
      <c r="AT1024">
        <v>1020</v>
      </c>
      <c r="AV1024" t="str">
        <f t="shared" si="127"/>
        <v>Unlikely</v>
      </c>
      <c r="AX1024" t="str">
        <f>IF(VLOOKUP($B1024,'Draft List'!$D$4:$AC$2598,AX$3,FALSE)&lt;&gt;0,VLOOKUP($B1024,'Draft List'!$D$4:$AC$2598,AX$3,FALSE),"")</f>
        <v/>
      </c>
      <c r="AY1024" t="str">
        <f>IF(VLOOKUP($B1024,'Draft List'!$D$4:$AC$2598,AY$3,FALSE)&lt;&gt;0,VLOOKUP($B1024,'Draft List'!$D$4:$AC$2598,AY$3,FALSE),"")</f>
        <v/>
      </c>
      <c r="AZ1024" t="str">
        <f>IF(VLOOKUP($B1024,'Draft List'!$D$4:$AC$2598,AZ$3,FALSE)&lt;&gt;0,VLOOKUP($B1024,'Draft List'!$D$4:$AC$2598,AZ$3,FALSE),"")</f>
        <v/>
      </c>
      <c r="BA1024" t="str">
        <f>IF(VLOOKUP($B1024,'Draft List'!$D$4:$AC$2598,BA$3,FALSE)&lt;&gt;0,VLOOKUP($B1024,'Draft List'!$D$4:$AC$2598,BA$3,FALSE),"")</f>
        <v/>
      </c>
    </row>
    <row r="1025" spans="1:53" hidden="1" x14ac:dyDescent="0.25">
      <c r="A1025" t="str">
        <f t="shared" si="120"/>
        <v>1BGuillermo Gonzáles24</v>
      </c>
      <c r="B1025">
        <f>VLOOKUP($A1025,draft_listing_batters_stats!$A$1:$B$1324,2,FALSE)</f>
        <v>14426</v>
      </c>
      <c r="C1025" s="1" t="s">
        <v>94</v>
      </c>
      <c r="D1025" s="1" t="s">
        <v>480</v>
      </c>
      <c r="E1025" s="1" t="s">
        <v>490</v>
      </c>
      <c r="F1025" s="1">
        <v>24</v>
      </c>
      <c r="G1025" s="1" t="s">
        <v>58</v>
      </c>
      <c r="H1025" s="1" t="s">
        <v>58</v>
      </c>
      <c r="I1025" s="1" t="s">
        <v>54</v>
      </c>
      <c r="J1025" s="24" t="s">
        <v>54</v>
      </c>
      <c r="K1025" s="1" t="s">
        <v>47</v>
      </c>
      <c r="L1025" s="24" t="s">
        <v>46</v>
      </c>
      <c r="M1025" s="1">
        <v>2</v>
      </c>
      <c r="N1025" s="1">
        <v>2</v>
      </c>
      <c r="O1025" s="1">
        <v>1</v>
      </c>
      <c r="P1025" s="1">
        <v>3</v>
      </c>
      <c r="Q1025" s="24">
        <v>4</v>
      </c>
      <c r="R1025" s="1">
        <v>2</v>
      </c>
      <c r="S1025" s="1">
        <v>2</v>
      </c>
      <c r="T1025" s="1">
        <v>1</v>
      </c>
      <c r="U1025" s="1">
        <v>4</v>
      </c>
      <c r="V1025" s="24">
        <v>4</v>
      </c>
      <c r="W1025" s="1">
        <v>3</v>
      </c>
      <c r="X1025" s="1">
        <v>5</v>
      </c>
      <c r="Y1025" s="24">
        <v>1</v>
      </c>
      <c r="Z1025" s="1" t="s">
        <v>48</v>
      </c>
      <c r="AA1025" s="1">
        <v>6</v>
      </c>
      <c r="AB1025" s="1" t="s">
        <v>48</v>
      </c>
      <c r="AC1025" s="1" t="s">
        <v>48</v>
      </c>
      <c r="AD1025" s="1" t="s">
        <v>48</v>
      </c>
      <c r="AE1025" s="1">
        <v>4</v>
      </c>
      <c r="AF1025" s="1">
        <v>2</v>
      </c>
      <c r="AG1025" s="24">
        <v>4</v>
      </c>
      <c r="AH1025" s="1">
        <v>10</v>
      </c>
      <c r="AI1025" s="1">
        <v>10</v>
      </c>
      <c r="AJ1025" s="24">
        <v>10</v>
      </c>
      <c r="AK1025" s="36" t="s">
        <v>50</v>
      </c>
      <c r="AL1025" s="9">
        <f t="shared" si="121"/>
        <v>-1.4112595145357814</v>
      </c>
      <c r="AM1025" s="9">
        <f t="shared" si="122"/>
        <v>-1.3215499645262005</v>
      </c>
      <c r="AN1025">
        <f t="shared" si="123"/>
        <v>6</v>
      </c>
      <c r="AO1025" s="6">
        <f t="shared" si="124"/>
        <v>0</v>
      </c>
      <c r="AP1025" s="9">
        <f>($AL$3*AL1025+$AM$3*AM1025+$AN$3*AN1025+$AO$3*AO1025)+$K$3*VLOOKUP(K1025,COND!$A$2:$C$7,2,FALSE)+$L$3*VLOOKUP(L1025,COND!$A$2:$C$7,3,FALSE)</f>
        <v>-5.099725525767985</v>
      </c>
      <c r="AQ1025" s="28">
        <f t="shared" si="125"/>
        <v>-0.31244272738710105</v>
      </c>
      <c r="AR1025" t="str">
        <f t="shared" si="126"/>
        <v>LF</v>
      </c>
      <c r="AS1025">
        <v>900</v>
      </c>
      <c r="AT1025">
        <v>1021</v>
      </c>
      <c r="AV1025" t="str">
        <f t="shared" si="127"/>
        <v>Unlikely</v>
      </c>
      <c r="AX1025" t="str">
        <f>IF(VLOOKUP($B1025,'Draft List'!$D$4:$AC$2598,AX$3,FALSE)&lt;&gt;0,VLOOKUP($B1025,'Draft List'!$D$4:$AC$2598,AX$3,FALSE),"")</f>
        <v/>
      </c>
      <c r="AY1025" t="str">
        <f>IF(VLOOKUP($B1025,'Draft List'!$D$4:$AC$2598,AY$3,FALSE)&lt;&gt;0,VLOOKUP($B1025,'Draft List'!$D$4:$AC$2598,AY$3,FALSE),"")</f>
        <v/>
      </c>
      <c r="AZ1025" t="str">
        <f>IF(VLOOKUP($B1025,'Draft List'!$D$4:$AC$2598,AZ$3,FALSE)&lt;&gt;0,VLOOKUP($B1025,'Draft List'!$D$4:$AC$2598,AZ$3,FALSE),"")</f>
        <v/>
      </c>
      <c r="BA1025" t="str">
        <f>IF(VLOOKUP($B1025,'Draft List'!$D$4:$AC$2598,BA$3,FALSE)&lt;&gt;0,VLOOKUP($B1025,'Draft List'!$D$4:$AC$2598,BA$3,FALSE),"")</f>
        <v/>
      </c>
    </row>
    <row r="1026" spans="1:53" hidden="1" x14ac:dyDescent="0.25">
      <c r="A1026" t="str">
        <f t="shared" si="120"/>
        <v>1BMiguel Flores24</v>
      </c>
      <c r="B1026">
        <f>VLOOKUP($A1026,draft_listing_batters_stats!$A$1:$B$1324,2,FALSE)</f>
        <v>4875</v>
      </c>
      <c r="C1026" s="1" t="s">
        <v>94</v>
      </c>
      <c r="D1026" s="1" t="s">
        <v>224</v>
      </c>
      <c r="E1026" s="1" t="s">
        <v>257</v>
      </c>
      <c r="F1026" s="1">
        <v>24</v>
      </c>
      <c r="G1026" s="1" t="s">
        <v>44</v>
      </c>
      <c r="H1026" s="1" t="s">
        <v>44</v>
      </c>
      <c r="I1026" s="1" t="s">
        <v>54</v>
      </c>
      <c r="J1026" s="24" t="s">
        <v>54</v>
      </c>
      <c r="K1026" s="1" t="s">
        <v>51</v>
      </c>
      <c r="L1026" s="24" t="s">
        <v>46</v>
      </c>
      <c r="M1026" s="1">
        <v>3</v>
      </c>
      <c r="N1026" s="1">
        <v>2</v>
      </c>
      <c r="O1026" s="1">
        <v>1</v>
      </c>
      <c r="P1026" s="1">
        <v>1</v>
      </c>
      <c r="Q1026" s="24">
        <v>2</v>
      </c>
      <c r="R1026" s="1">
        <v>3</v>
      </c>
      <c r="S1026" s="1">
        <v>2</v>
      </c>
      <c r="T1026" s="1">
        <v>1</v>
      </c>
      <c r="U1026" s="1">
        <v>1</v>
      </c>
      <c r="V1026" s="24">
        <v>3</v>
      </c>
      <c r="W1026" s="1">
        <v>3</v>
      </c>
      <c r="X1026" s="1">
        <v>2</v>
      </c>
      <c r="Y1026" s="24">
        <v>1</v>
      </c>
      <c r="Z1026" s="1" t="s">
        <v>48</v>
      </c>
      <c r="AA1026" s="1">
        <v>2</v>
      </c>
      <c r="AB1026" s="1" t="s">
        <v>48</v>
      </c>
      <c r="AC1026" s="1" t="s">
        <v>48</v>
      </c>
      <c r="AD1026" s="1" t="s">
        <v>48</v>
      </c>
      <c r="AE1026" s="1" t="s">
        <v>48</v>
      </c>
      <c r="AF1026" s="1" t="s">
        <v>48</v>
      </c>
      <c r="AG1026" s="24" t="s">
        <v>48</v>
      </c>
      <c r="AH1026" s="1">
        <v>2</v>
      </c>
      <c r="AI1026" s="1">
        <v>7</v>
      </c>
      <c r="AJ1026" s="24">
        <v>10</v>
      </c>
      <c r="AK1026" s="36" t="s">
        <v>50</v>
      </c>
      <c r="AL1026" s="9">
        <f t="shared" si="121"/>
        <v>-1.3481554579864357</v>
      </c>
      <c r="AM1026" s="9">
        <f t="shared" si="122"/>
        <v>-1.3081391181693525</v>
      </c>
      <c r="AN1026">
        <f t="shared" si="123"/>
        <v>2</v>
      </c>
      <c r="AO1026" s="6">
        <f t="shared" si="124"/>
        <v>0</v>
      </c>
      <c r="AP1026" s="9">
        <f>($AL$3*AL1026+$AM$3*AM1026+$AN$3*AN1026+$AO$3*AO1026)+$K$3*VLOOKUP(K1026,COND!$A$2:$C$7,2,FALSE)+$L$3*VLOOKUP(L1026,COND!$A$2:$C$7,3,FALSE)</f>
        <v>-5.3991516304975402</v>
      </c>
      <c r="AQ1026" s="28">
        <f t="shared" si="125"/>
        <v>-0.35513383040862773</v>
      </c>
      <c r="AR1026" t="str">
        <f t="shared" si="126"/>
        <v>1B</v>
      </c>
      <c r="AS1026">
        <v>900</v>
      </c>
      <c r="AT1026">
        <v>1022</v>
      </c>
      <c r="AV1026" t="str">
        <f t="shared" si="127"/>
        <v>Unlikely</v>
      </c>
      <c r="AX1026" t="str">
        <f>IF(VLOOKUP($B1026,'Draft List'!$D$4:$AC$2598,AX$3,FALSE)&lt;&gt;0,VLOOKUP($B1026,'Draft List'!$D$4:$AC$2598,AX$3,FALSE),"")</f>
        <v/>
      </c>
      <c r="AY1026" t="str">
        <f>IF(VLOOKUP($B1026,'Draft List'!$D$4:$AC$2598,AY$3,FALSE)&lt;&gt;0,VLOOKUP($B1026,'Draft List'!$D$4:$AC$2598,AY$3,FALSE),"")</f>
        <v/>
      </c>
      <c r="AZ1026" t="str">
        <f>IF(VLOOKUP($B1026,'Draft List'!$D$4:$AC$2598,AZ$3,FALSE)&lt;&gt;0,VLOOKUP($B1026,'Draft List'!$D$4:$AC$2598,AZ$3,FALSE),"")</f>
        <v/>
      </c>
      <c r="BA1026" t="str">
        <f>IF(VLOOKUP($B1026,'Draft List'!$D$4:$AC$2598,BA$3,FALSE)&lt;&gt;0,VLOOKUP($B1026,'Draft List'!$D$4:$AC$2598,BA$3,FALSE),"")</f>
        <v/>
      </c>
    </row>
    <row r="1027" spans="1:53" hidden="1" x14ac:dyDescent="0.25">
      <c r="A1027" t="str">
        <f t="shared" si="120"/>
        <v>1BRichie Flores24</v>
      </c>
      <c r="B1027">
        <f>VLOOKUP($A1027,draft_listing_batters_stats!$A$1:$B$1324,2,FALSE)</f>
        <v>1211</v>
      </c>
      <c r="C1027" s="1" t="s">
        <v>94</v>
      </c>
      <c r="D1027" s="1" t="s">
        <v>1100</v>
      </c>
      <c r="E1027" s="1" t="s">
        <v>257</v>
      </c>
      <c r="F1027" s="1">
        <v>24</v>
      </c>
      <c r="G1027" s="1" t="s">
        <v>44</v>
      </c>
      <c r="H1027" s="1" t="s">
        <v>44</v>
      </c>
      <c r="I1027" s="1" t="s">
        <v>54</v>
      </c>
      <c r="J1027" s="24" t="s">
        <v>54</v>
      </c>
      <c r="K1027" s="1" t="s">
        <v>46</v>
      </c>
      <c r="L1027" s="24" t="s">
        <v>46</v>
      </c>
      <c r="M1027" s="1">
        <v>2</v>
      </c>
      <c r="N1027" s="1">
        <v>2</v>
      </c>
      <c r="O1027" s="1">
        <v>2</v>
      </c>
      <c r="P1027" s="1">
        <v>2</v>
      </c>
      <c r="Q1027" s="24">
        <v>2</v>
      </c>
      <c r="R1027" s="1">
        <v>2</v>
      </c>
      <c r="S1027" s="1">
        <v>2</v>
      </c>
      <c r="T1027" s="1">
        <v>2</v>
      </c>
      <c r="U1027" s="1">
        <v>4</v>
      </c>
      <c r="V1027" s="24">
        <v>3</v>
      </c>
      <c r="W1027" s="1">
        <v>2</v>
      </c>
      <c r="X1027" s="1">
        <v>3</v>
      </c>
      <c r="Y1027" s="24">
        <v>3</v>
      </c>
      <c r="Z1027" s="1">
        <v>1</v>
      </c>
      <c r="AA1027" s="1" t="s">
        <v>48</v>
      </c>
      <c r="AB1027" s="1" t="s">
        <v>48</v>
      </c>
      <c r="AC1027" s="1" t="s">
        <v>48</v>
      </c>
      <c r="AD1027" s="1" t="s">
        <v>48</v>
      </c>
      <c r="AE1027" s="1" t="s">
        <v>48</v>
      </c>
      <c r="AF1027" s="1" t="s">
        <v>48</v>
      </c>
      <c r="AG1027" s="24" t="s">
        <v>48</v>
      </c>
      <c r="AH1027" s="1">
        <v>1</v>
      </c>
      <c r="AI1027" s="1">
        <v>4</v>
      </c>
      <c r="AJ1027" s="24">
        <v>5</v>
      </c>
      <c r="AK1027" s="36" t="s">
        <v>50</v>
      </c>
      <c r="AL1027" s="9">
        <f t="shared" si="121"/>
        <v>-1.4979402501556278</v>
      </c>
      <c r="AM1027" s="9">
        <f t="shared" si="122"/>
        <v>-1.2785048103193823</v>
      </c>
      <c r="AN1027">
        <f t="shared" si="123"/>
        <v>0</v>
      </c>
      <c r="AO1027" s="6">
        <f t="shared" si="124"/>
        <v>0</v>
      </c>
      <c r="AP1027" s="9">
        <f>($AL$3*AL1027+$AM$3*AM1027+$AN$3*AN1027+$AO$3*AO1027)+$K$3*VLOOKUP(K1027,COND!$A$2:$C$7,2,FALSE)+$L$3*VLOOKUP(L1027,COND!$A$2:$C$7,3,FALSE)</f>
        <v>-5.491851748848152</v>
      </c>
      <c r="AQ1027" s="28">
        <f t="shared" si="125"/>
        <v>-0.36835068171218427</v>
      </c>
      <c r="AR1027" t="str">
        <f t="shared" si="126"/>
        <v>C</v>
      </c>
      <c r="AS1027">
        <v>900</v>
      </c>
      <c r="AT1027">
        <v>1023</v>
      </c>
      <c r="AV1027" t="str">
        <f t="shared" si="127"/>
        <v>Unlikely</v>
      </c>
      <c r="AX1027" t="str">
        <f>IF(VLOOKUP($B1027,'Draft List'!$D$4:$AC$2598,AX$3,FALSE)&lt;&gt;0,VLOOKUP($B1027,'Draft List'!$D$4:$AC$2598,AX$3,FALSE),"")</f>
        <v/>
      </c>
      <c r="AY1027" t="str">
        <f>IF(VLOOKUP($B1027,'Draft List'!$D$4:$AC$2598,AY$3,FALSE)&lt;&gt;0,VLOOKUP($B1027,'Draft List'!$D$4:$AC$2598,AY$3,FALSE),"")</f>
        <v/>
      </c>
      <c r="AZ1027" t="str">
        <f>IF(VLOOKUP($B1027,'Draft List'!$D$4:$AC$2598,AZ$3,FALSE)&lt;&gt;0,VLOOKUP($B1027,'Draft List'!$D$4:$AC$2598,AZ$3,FALSE),"")</f>
        <v/>
      </c>
      <c r="BA1027" t="str">
        <f>IF(VLOOKUP($B1027,'Draft List'!$D$4:$AC$2598,BA$3,FALSE)&lt;&gt;0,VLOOKUP($B1027,'Draft List'!$D$4:$AC$2598,BA$3,FALSE),"")</f>
        <v/>
      </c>
    </row>
    <row r="1028" spans="1:53" hidden="1" x14ac:dyDescent="0.25">
      <c r="A1028" t="str">
        <f t="shared" si="120"/>
        <v>1BLarry Rivera24</v>
      </c>
      <c r="B1028">
        <f>VLOOKUP($A1028,draft_listing_batters_stats!$A$1:$B$1324,2,FALSE)</f>
        <v>1987</v>
      </c>
      <c r="C1028" s="1" t="s">
        <v>94</v>
      </c>
      <c r="D1028" s="1" t="s">
        <v>266</v>
      </c>
      <c r="E1028" s="1" t="s">
        <v>274</v>
      </c>
      <c r="F1028" s="1">
        <v>24</v>
      </c>
      <c r="G1028" s="1" t="s">
        <v>44</v>
      </c>
      <c r="H1028" s="1" t="s">
        <v>44</v>
      </c>
      <c r="I1028" s="1" t="s">
        <v>54</v>
      </c>
      <c r="J1028" s="24" t="s">
        <v>54</v>
      </c>
      <c r="K1028" s="1" t="s">
        <v>47</v>
      </c>
      <c r="L1028" s="24" t="s">
        <v>46</v>
      </c>
      <c r="M1028" s="1">
        <v>2</v>
      </c>
      <c r="N1028" s="1">
        <v>2</v>
      </c>
      <c r="O1028" s="1">
        <v>1</v>
      </c>
      <c r="P1028" s="1">
        <v>4</v>
      </c>
      <c r="Q1028" s="24">
        <v>2</v>
      </c>
      <c r="R1028" s="1">
        <v>2</v>
      </c>
      <c r="S1028" s="1">
        <v>2</v>
      </c>
      <c r="T1028" s="1">
        <v>1</v>
      </c>
      <c r="U1028" s="1">
        <v>5</v>
      </c>
      <c r="V1028" s="24">
        <v>3</v>
      </c>
      <c r="W1028" s="1">
        <v>5</v>
      </c>
      <c r="X1028" s="1">
        <v>2</v>
      </c>
      <c r="Y1028" s="24">
        <v>1</v>
      </c>
      <c r="Z1028" s="1" t="s">
        <v>48</v>
      </c>
      <c r="AA1028" s="1">
        <v>5</v>
      </c>
      <c r="AB1028" s="1" t="s">
        <v>48</v>
      </c>
      <c r="AC1028" s="1" t="s">
        <v>48</v>
      </c>
      <c r="AD1028" s="1" t="s">
        <v>48</v>
      </c>
      <c r="AE1028" s="1" t="s">
        <v>48</v>
      </c>
      <c r="AF1028" s="1" t="s">
        <v>48</v>
      </c>
      <c r="AG1028" s="24" t="s">
        <v>48</v>
      </c>
      <c r="AH1028" s="1">
        <v>1</v>
      </c>
      <c r="AI1028" s="1">
        <v>3</v>
      </c>
      <c r="AJ1028" s="24">
        <v>2</v>
      </c>
      <c r="AK1028" s="36" t="s">
        <v>50</v>
      </c>
      <c r="AL1028" s="9">
        <f t="shared" si="121"/>
        <v>-1.4015826441603674</v>
      </c>
      <c r="AM1028" s="9">
        <f t="shared" si="122"/>
        <v>-1.2718567543337029</v>
      </c>
      <c r="AN1028">
        <f t="shared" si="123"/>
        <v>0</v>
      </c>
      <c r="AO1028" s="6">
        <f t="shared" si="124"/>
        <v>0</v>
      </c>
      <c r="AP1028" s="9">
        <f>($AL$3*AL1028+$AM$3*AM1028+$AN$3*AN1028+$AO$3*AO1028)+$K$3*VLOOKUP(K1028,COND!$A$2:$C$7,2,FALSE)+$L$3*VLOOKUP(L1028,COND!$A$2:$C$7,3,FALSE)</f>
        <v>-5.5024393164204728</v>
      </c>
      <c r="AQ1028" s="28">
        <f t="shared" si="125"/>
        <v>-0.36986021922690954</v>
      </c>
      <c r="AR1028" t="str">
        <f t="shared" si="126"/>
        <v>1B</v>
      </c>
      <c r="AS1028">
        <v>900</v>
      </c>
      <c r="AT1028">
        <v>1024</v>
      </c>
      <c r="AV1028" t="str">
        <f t="shared" si="127"/>
        <v>Unlikely</v>
      </c>
      <c r="AX1028" t="str">
        <f>IF(VLOOKUP($B1028,'Draft List'!$D$4:$AC$2598,AX$3,FALSE)&lt;&gt;0,VLOOKUP($B1028,'Draft List'!$D$4:$AC$2598,AX$3,FALSE),"")</f>
        <v/>
      </c>
      <c r="AY1028" t="str">
        <f>IF(VLOOKUP($B1028,'Draft List'!$D$4:$AC$2598,AY$3,FALSE)&lt;&gt;0,VLOOKUP($B1028,'Draft List'!$D$4:$AC$2598,AY$3,FALSE),"")</f>
        <v/>
      </c>
      <c r="AZ1028" t="str">
        <f>IF(VLOOKUP($B1028,'Draft List'!$D$4:$AC$2598,AZ$3,FALSE)&lt;&gt;0,VLOOKUP($B1028,'Draft List'!$D$4:$AC$2598,AZ$3,FALSE),"")</f>
        <v/>
      </c>
      <c r="BA1028" t="str">
        <f>IF(VLOOKUP($B1028,'Draft List'!$D$4:$AC$2598,BA$3,FALSE)&lt;&gt;0,VLOOKUP($B1028,'Draft List'!$D$4:$AC$2598,BA$3,FALSE),"")</f>
        <v/>
      </c>
    </row>
    <row r="1029" spans="1:53" x14ac:dyDescent="0.25">
      <c r="A1029" t="str">
        <f t="shared" ref="A1029:A1049" si="128">IF(C1029="C","C-",C1029)&amp;D1029&amp;" "&amp;E1029&amp;F1029</f>
        <v>3BBart Thyssen24</v>
      </c>
      <c r="B1029">
        <f>VLOOKUP($A1029,draft_listing_batters_stats!$A$1:$B$1324,2,FALSE)</f>
        <v>4889</v>
      </c>
      <c r="C1029" s="1" t="s">
        <v>76</v>
      </c>
      <c r="D1029" s="1" t="s">
        <v>667</v>
      </c>
      <c r="E1029" s="1" t="s">
        <v>1692</v>
      </c>
      <c r="F1029" s="1">
        <v>24</v>
      </c>
      <c r="G1029" s="1" t="s">
        <v>44</v>
      </c>
      <c r="H1029" s="1" t="s">
        <v>44</v>
      </c>
      <c r="I1029" s="1" t="s">
        <v>54</v>
      </c>
      <c r="J1029" s="24" t="s">
        <v>54</v>
      </c>
      <c r="K1029" s="1" t="s">
        <v>47</v>
      </c>
      <c r="L1029" s="24" t="s">
        <v>46</v>
      </c>
      <c r="M1029" s="1">
        <v>2</v>
      </c>
      <c r="N1029" s="1">
        <v>5</v>
      </c>
      <c r="O1029" s="1">
        <v>1</v>
      </c>
      <c r="P1029" s="1">
        <v>1</v>
      </c>
      <c r="Q1029" s="24">
        <v>1</v>
      </c>
      <c r="R1029" s="1">
        <v>2</v>
      </c>
      <c r="S1029" s="1">
        <v>5</v>
      </c>
      <c r="T1029" s="1">
        <v>2</v>
      </c>
      <c r="U1029" s="1">
        <v>1</v>
      </c>
      <c r="V1029" s="24">
        <v>3</v>
      </c>
      <c r="W1029" s="1">
        <v>10</v>
      </c>
      <c r="X1029" s="1">
        <v>1</v>
      </c>
      <c r="Y1029" s="24">
        <v>1</v>
      </c>
      <c r="Z1029" s="1" t="s">
        <v>48</v>
      </c>
      <c r="AA1029" s="1" t="s">
        <v>48</v>
      </c>
      <c r="AB1029" s="1" t="s">
        <v>48</v>
      </c>
      <c r="AC1029" s="1">
        <v>7</v>
      </c>
      <c r="AD1029" s="1" t="s">
        <v>48</v>
      </c>
      <c r="AE1029" s="1" t="s">
        <v>48</v>
      </c>
      <c r="AF1029" s="1" t="s">
        <v>48</v>
      </c>
      <c r="AG1029" s="24" t="s">
        <v>48</v>
      </c>
      <c r="AH1029" s="1">
        <v>8</v>
      </c>
      <c r="AI1029" s="1">
        <v>9</v>
      </c>
      <c r="AJ1029" s="24">
        <v>8</v>
      </c>
      <c r="AK1029" s="36" t="s">
        <v>50</v>
      </c>
      <c r="AL1029" s="9">
        <f t="shared" ref="AL1029:AL1049" si="129">($M$3*(M1029-$R$1)/$R$2+$N$3*(N1029-$S$1)/$S$2+$O$3*(O1029-$T$1)/$T$2+$P$3*(P1029-$U$1)/$U$2+$Q$3*(Q1029-$V$1)/$V$2)/(SUM($M$3:$Q$3))</f>
        <v>-1.5575479951500835</v>
      </c>
      <c r="AM1029" s="9">
        <f t="shared" ref="AM1029:AM1049" si="130">($M$3*(R1029-$R$1)/$R$2+$N$3*(S1029-$S$1)/$S$2+$O$3*(T1029-$T$1)/$T$2+$P$3*(U1029-$U$1)/$U$2+$Q$3*(V1029-$V$1)/$V$2)/(SUM($M$3:$Q$3))</f>
        <v>-1.394453821492015</v>
      </c>
      <c r="AN1029">
        <f t="shared" ref="AN1029:AN1049" si="131">IF(AVERAGE(AH1029:AI1029)&gt;9,1,0)+IF(AVERAGE(AH1029:AI1029)&gt;7,1,0)+IF(AH1029&gt;7,1,0)+IF(AI1029&gt;7,1,0)+IF(AJ1029&gt;8,1,0)+IF(AJ1029&gt;6,1,0)</f>
        <v>4</v>
      </c>
      <c r="AO1029" s="6">
        <f t="shared" ref="AO1029:AO1049" si="132">MIN(2,IF(OR(Z1029="-",Y1029&lt;5),0,1+IF(Z1029&gt;7,1+IF(Y1029&gt;7,0.25,0),IF(Z1029&gt;4,0.5+IF(Y1029&gt;7,0.25,0),0+IF(Y1029&gt;7,0.25))))+IF(AA1029="-",0,IF(AA1029&gt;9,0.5,IF(AA1029&gt;7,0.25,0)))+IF(AB1029="-",0,IF(AB1029&gt;7,1.1,IF(AB1029&gt;4,0.6,0)))+IF(OR(AC1029="-",W1029&lt;5),0,IF(AC1029&gt;7,1+IF(W1029&gt;7,0.25,0),IF(AC1029&gt;4,0.5+IF(W1029&gt;7,0.25,0),0)))+IF(AD1029="-",0,IF(AD1029&gt;7,1.5,IF(AD1029&gt;4,1,0)))+IF(AE1029="-",0,IF(AE1029&gt;9,0.5,IF(AE1029&gt;7,0.25,0)))+IF(AF1029="-",0,IF(AF1029&gt;7,1.25,IF(AF1029&gt;4,0.75,0)))+IF(OR(AG1029="-",X1029&lt;4),0,IF(AG1029&gt;7,1+IF(X1029&gt;7,0.15,0),IF(AG1029&gt;4,0.5+IF(X1029&gt;7,0.15,0),0))))</f>
        <v>0.75</v>
      </c>
      <c r="AP1029" s="9">
        <f>($AL$3*AL1029+$AM$3*AM1029+$AN$3*AN1029+$AO$3*AO1029)+$K$3*VLOOKUP(K1029,COND!$A$2:$C$7,2,FALSE)+$L$3*VLOOKUP(L1029,COND!$A$2:$C$7,3,FALSE)</f>
        <v>-5.57253399075252</v>
      </c>
      <c r="AQ1029" s="28">
        <f t="shared" ref="AQ1029:AQ1049" si="133">STANDARDIZE(AP1029,AVERAGE($AP$5:$AP$1292),STDEVP($AP$5:$AP$1292))</f>
        <v>-0.37985406717771719</v>
      </c>
      <c r="AR1029" t="str">
        <f t="shared" ref="AR1029:AR1049" si="134">IF(AND(Z1029&lt;&gt;"-",Y1029&gt;1),"C",IF(AB1029=MAX(AB1029:AD1029),"2B",IF(AD1029=MAX(AB1029:AD1029),"SS",IF(OR(AC1029=MAX(AA1029:AD1029),AND(AC1029&lt;&gt;"-",AC1029&gt;4,W1029&gt;5)),"3B",IF(AF1029=MAX(AE1029:AG1029),"CF",IF(AND(AG1029=MAX(AE1029,AG1029),AND(X1029&gt;5,AE1029&lt;&gt;"-")),"RF",IF(AE1029&lt;&gt;"-","LF",IF(AA1029&lt;&gt;"-","1B","DH"))))))))</f>
        <v>3B</v>
      </c>
      <c r="AS1029">
        <v>900</v>
      </c>
      <c r="AT1029">
        <v>1025</v>
      </c>
      <c r="AV1029" t="str">
        <f t="shared" ref="AV1029:AV1049" si="135">IF(AND($R1029&gt;=6,AVERAGE($T1029:$U1029)&gt;=6),"Likely",IF(OR($R1029&gt;6,AND($R1029=6,AVERAGE($T1029:$U1029)&gt;=3),AND($R1029&gt;=5,AVERAGE($T1029:$U1029)&gt;=5),AVERAGE($R1029,$T1029:$U1029)&gt;5),"Possible","Unlikely"))</f>
        <v>Unlikely</v>
      </c>
      <c r="AX1029" t="str">
        <f>IF(VLOOKUP($B1029,'Draft List'!$D$4:$AC$2598,AX$3,FALSE)&lt;&gt;0,VLOOKUP($B1029,'Draft List'!$D$4:$AC$2598,AX$3,FALSE),"")</f>
        <v/>
      </c>
      <c r="AY1029" t="str">
        <f>IF(VLOOKUP($B1029,'Draft List'!$D$4:$AC$2598,AY$3,FALSE)&lt;&gt;0,VLOOKUP($B1029,'Draft List'!$D$4:$AC$2598,AY$3,FALSE),"")</f>
        <v/>
      </c>
      <c r="AZ1029" t="str">
        <f>IF(VLOOKUP($B1029,'Draft List'!$D$4:$AC$2598,AZ$3,FALSE)&lt;&gt;0,VLOOKUP($B1029,'Draft List'!$D$4:$AC$2598,AZ$3,FALSE),"")</f>
        <v/>
      </c>
      <c r="BA1029" t="str">
        <f>IF(VLOOKUP($B1029,'Draft List'!$D$4:$AC$2598,BA$3,FALSE)&lt;&gt;0,VLOOKUP($B1029,'Draft List'!$D$4:$AC$2598,BA$3,FALSE),"")</f>
        <v/>
      </c>
    </row>
    <row r="1030" spans="1:53" hidden="1" x14ac:dyDescent="0.25">
      <c r="A1030" t="str">
        <f t="shared" si="128"/>
        <v>CFFrançois Dupré24</v>
      </c>
      <c r="B1030">
        <f>VLOOKUP($A1030,draft_listing_batters_stats!$A$1:$B$1324,2,FALSE)</f>
        <v>14054</v>
      </c>
      <c r="C1030" s="1" t="s">
        <v>81</v>
      </c>
      <c r="D1030" s="1" t="s">
        <v>1138</v>
      </c>
      <c r="E1030" s="1" t="s">
        <v>1139</v>
      </c>
      <c r="F1030" s="1">
        <v>24</v>
      </c>
      <c r="G1030" s="1" t="s">
        <v>58</v>
      </c>
      <c r="H1030" s="1" t="s">
        <v>58</v>
      </c>
      <c r="I1030" s="1" t="s">
        <v>54</v>
      </c>
      <c r="J1030" s="24" t="s">
        <v>54</v>
      </c>
      <c r="K1030" s="1" t="s">
        <v>46</v>
      </c>
      <c r="L1030" s="24" t="s">
        <v>47</v>
      </c>
      <c r="M1030" s="1">
        <v>2</v>
      </c>
      <c r="N1030" s="1">
        <v>2</v>
      </c>
      <c r="O1030" s="1">
        <v>3</v>
      </c>
      <c r="P1030" s="1">
        <v>2</v>
      </c>
      <c r="Q1030" s="24">
        <v>2</v>
      </c>
      <c r="R1030" s="1">
        <v>2</v>
      </c>
      <c r="S1030" s="1">
        <v>3</v>
      </c>
      <c r="T1030" s="1">
        <v>3</v>
      </c>
      <c r="U1030" s="1">
        <v>2</v>
      </c>
      <c r="V1030" s="24">
        <v>2</v>
      </c>
      <c r="W1030" s="1">
        <v>6</v>
      </c>
      <c r="X1030" s="1">
        <v>9</v>
      </c>
      <c r="Y1030" s="24">
        <v>1</v>
      </c>
      <c r="Z1030" s="1" t="s">
        <v>48</v>
      </c>
      <c r="AA1030" s="1" t="s">
        <v>48</v>
      </c>
      <c r="AB1030" s="1" t="s">
        <v>48</v>
      </c>
      <c r="AC1030" s="1" t="s">
        <v>48</v>
      </c>
      <c r="AD1030" s="1" t="s">
        <v>48</v>
      </c>
      <c r="AE1030" s="1">
        <v>2</v>
      </c>
      <c r="AF1030" s="1">
        <v>4</v>
      </c>
      <c r="AG1030" s="24">
        <v>3</v>
      </c>
      <c r="AH1030" s="1">
        <v>10</v>
      </c>
      <c r="AI1030" s="1">
        <v>10</v>
      </c>
      <c r="AJ1030" s="24">
        <v>10</v>
      </c>
      <c r="AK1030" s="36" t="s">
        <v>50</v>
      </c>
      <c r="AL1030" s="9">
        <f t="shared" si="129"/>
        <v>-1.414878756131726</v>
      </c>
      <c r="AM1030" s="9">
        <f t="shared" si="130"/>
        <v>-1.3638188765130226</v>
      </c>
      <c r="AN1030">
        <f t="shared" si="131"/>
        <v>6</v>
      </c>
      <c r="AO1030" s="6">
        <f t="shared" si="132"/>
        <v>0</v>
      </c>
      <c r="AP1030" s="9">
        <f>($AL$3*AL1030+$AM$3*AM1030+$AN$3*AN1030+$AO$3*AO1030)+$K$3*VLOOKUP(K1030,COND!$A$2:$C$7,2,FALSE)+$L$3*VLOOKUP(L1030,COND!$A$2:$C$7,3,FALSE)</f>
        <v>-5.6073143937694443</v>
      </c>
      <c r="AQ1030" s="28">
        <f t="shared" si="133"/>
        <v>-0.38481293263691563</v>
      </c>
      <c r="AR1030" t="str">
        <f t="shared" si="134"/>
        <v>CF</v>
      </c>
      <c r="AS1030">
        <v>900</v>
      </c>
      <c r="AT1030">
        <v>1026</v>
      </c>
      <c r="AV1030" t="str">
        <f t="shared" si="135"/>
        <v>Unlikely</v>
      </c>
      <c r="AX1030" t="str">
        <f>IF(VLOOKUP($B1030,'Draft List'!$D$4:$AC$2598,AX$3,FALSE)&lt;&gt;0,VLOOKUP($B1030,'Draft List'!$D$4:$AC$2598,AX$3,FALSE),"")</f>
        <v/>
      </c>
      <c r="AY1030" t="str">
        <f>IF(VLOOKUP($B1030,'Draft List'!$D$4:$AC$2598,AY$3,FALSE)&lt;&gt;0,VLOOKUP($B1030,'Draft List'!$D$4:$AC$2598,AY$3,FALSE),"")</f>
        <v/>
      </c>
      <c r="AZ1030" t="str">
        <f>IF(VLOOKUP($B1030,'Draft List'!$D$4:$AC$2598,AZ$3,FALSE)&lt;&gt;0,VLOOKUP($B1030,'Draft List'!$D$4:$AC$2598,AZ$3,FALSE),"")</f>
        <v/>
      </c>
      <c r="BA1030" t="str">
        <f>IF(VLOOKUP($B1030,'Draft List'!$D$4:$AC$2598,BA$3,FALSE)&lt;&gt;0,VLOOKUP($B1030,'Draft List'!$D$4:$AC$2598,BA$3,FALSE),"")</f>
        <v/>
      </c>
    </row>
    <row r="1031" spans="1:53" x14ac:dyDescent="0.25">
      <c r="A1031" t="str">
        <f t="shared" si="128"/>
        <v>3BTom Godin24</v>
      </c>
      <c r="B1031">
        <f>VLOOKUP($A1031,draft_listing_batters_stats!$A$1:$B$1324,2,FALSE)</f>
        <v>4891</v>
      </c>
      <c r="C1031" s="1" t="s">
        <v>76</v>
      </c>
      <c r="D1031" s="1" t="s">
        <v>550</v>
      </c>
      <c r="E1031" s="1" t="s">
        <v>1194</v>
      </c>
      <c r="F1031" s="1">
        <v>24</v>
      </c>
      <c r="G1031" s="1" t="s">
        <v>44</v>
      </c>
      <c r="H1031" s="1" t="s">
        <v>44</v>
      </c>
      <c r="I1031" s="1" t="s">
        <v>54</v>
      </c>
      <c r="J1031" s="24" t="s">
        <v>54</v>
      </c>
      <c r="K1031" s="1" t="s">
        <v>46</v>
      </c>
      <c r="L1031" s="24" t="s">
        <v>46</v>
      </c>
      <c r="M1031" s="1">
        <v>1</v>
      </c>
      <c r="N1031" s="1">
        <v>5</v>
      </c>
      <c r="O1031" s="1">
        <v>2</v>
      </c>
      <c r="P1031" s="1">
        <v>1</v>
      </c>
      <c r="Q1031" s="24">
        <v>1</v>
      </c>
      <c r="R1031" s="1">
        <v>2</v>
      </c>
      <c r="S1031" s="1">
        <v>5</v>
      </c>
      <c r="T1031" s="1">
        <v>2</v>
      </c>
      <c r="U1031" s="1">
        <v>2</v>
      </c>
      <c r="V1031" s="24">
        <v>2</v>
      </c>
      <c r="W1031" s="1">
        <v>7</v>
      </c>
      <c r="X1031" s="1">
        <v>1</v>
      </c>
      <c r="Y1031" s="24">
        <v>1</v>
      </c>
      <c r="Z1031" s="1" t="s">
        <v>48</v>
      </c>
      <c r="AA1031" s="1" t="s">
        <v>48</v>
      </c>
      <c r="AB1031" s="1" t="s">
        <v>48</v>
      </c>
      <c r="AC1031" s="1">
        <v>6</v>
      </c>
      <c r="AD1031" s="1" t="s">
        <v>48</v>
      </c>
      <c r="AE1031" s="1" t="s">
        <v>48</v>
      </c>
      <c r="AF1031" s="1" t="s">
        <v>48</v>
      </c>
      <c r="AG1031" s="24" t="s">
        <v>48</v>
      </c>
      <c r="AH1031" s="1">
        <v>4</v>
      </c>
      <c r="AI1031" s="1">
        <v>6</v>
      </c>
      <c r="AJ1031" s="24">
        <v>7</v>
      </c>
      <c r="AK1031" s="36" t="s">
        <v>50</v>
      </c>
      <c r="AL1031" s="9">
        <f t="shared" si="129"/>
        <v>-1.7970423373288567</v>
      </c>
      <c r="AM1031" s="9">
        <f t="shared" si="130"/>
        <v>-1.3447606112995172</v>
      </c>
      <c r="AN1031">
        <f t="shared" si="131"/>
        <v>1</v>
      </c>
      <c r="AO1031" s="6">
        <f t="shared" si="132"/>
        <v>0.5</v>
      </c>
      <c r="AP1031" s="9">
        <f>($AL$3*AL1031+$AM$3*AM1031+$AN$3*AN1031+$AO$3*AO1031)+$K$3*VLOOKUP(K1031,COND!$A$2:$C$7,2,FALSE)+$L$3*VLOOKUP(L1031,COND!$A$2:$C$7,3,FALSE)</f>
        <v>-5.6501649026604248</v>
      </c>
      <c r="AQ1031" s="28">
        <f t="shared" si="133"/>
        <v>-0.39092240492638741</v>
      </c>
      <c r="AR1031" t="str">
        <f t="shared" si="134"/>
        <v>3B</v>
      </c>
      <c r="AS1031">
        <v>900</v>
      </c>
      <c r="AT1031">
        <v>1027</v>
      </c>
      <c r="AV1031" t="str">
        <f t="shared" si="135"/>
        <v>Unlikely</v>
      </c>
      <c r="AX1031" t="str">
        <f>IF(VLOOKUP($B1031,'Draft List'!$D$4:$AC$2598,AX$3,FALSE)&lt;&gt;0,VLOOKUP($B1031,'Draft List'!$D$4:$AC$2598,AX$3,FALSE),"")</f>
        <v/>
      </c>
      <c r="AY1031" t="str">
        <f>IF(VLOOKUP($B1031,'Draft List'!$D$4:$AC$2598,AY$3,FALSE)&lt;&gt;0,VLOOKUP($B1031,'Draft List'!$D$4:$AC$2598,AY$3,FALSE),"")</f>
        <v/>
      </c>
      <c r="AZ1031" t="str">
        <f>IF(VLOOKUP($B1031,'Draft List'!$D$4:$AC$2598,AZ$3,FALSE)&lt;&gt;0,VLOOKUP($B1031,'Draft List'!$D$4:$AC$2598,AZ$3,FALSE),"")</f>
        <v/>
      </c>
      <c r="BA1031" t="str">
        <f>IF(VLOOKUP($B1031,'Draft List'!$D$4:$AC$2598,BA$3,FALSE)&lt;&gt;0,VLOOKUP($B1031,'Draft List'!$D$4:$AC$2598,BA$3,FALSE),"")</f>
        <v/>
      </c>
    </row>
    <row r="1032" spans="1:53" hidden="1" x14ac:dyDescent="0.25">
      <c r="A1032" t="str">
        <f t="shared" si="128"/>
        <v>RFShigekazu Matsumoto24</v>
      </c>
      <c r="B1032">
        <f>VLOOKUP($A1032,draft_listing_batters_stats!$A$1:$B$1324,2,FALSE)</f>
        <v>9276</v>
      </c>
      <c r="C1032" s="1" t="s">
        <v>73</v>
      </c>
      <c r="D1032" s="1" t="s">
        <v>1410</v>
      </c>
      <c r="E1032" s="1" t="s">
        <v>810</v>
      </c>
      <c r="F1032" s="1">
        <v>24</v>
      </c>
      <c r="G1032" s="1" t="s">
        <v>58</v>
      </c>
      <c r="H1032" s="1" t="s">
        <v>44</v>
      </c>
      <c r="I1032" s="1" t="s">
        <v>54</v>
      </c>
      <c r="J1032" s="24" t="s">
        <v>54</v>
      </c>
      <c r="K1032" s="1" t="s">
        <v>46</v>
      </c>
      <c r="L1032" s="24" t="s">
        <v>46</v>
      </c>
      <c r="M1032" s="1">
        <v>2</v>
      </c>
      <c r="N1032" s="1">
        <v>3</v>
      </c>
      <c r="O1032" s="1">
        <v>2</v>
      </c>
      <c r="P1032" s="1">
        <v>2</v>
      </c>
      <c r="Q1032" s="24">
        <v>1</v>
      </c>
      <c r="R1032" s="1">
        <v>2</v>
      </c>
      <c r="S1032" s="1">
        <v>3</v>
      </c>
      <c r="T1032" s="1">
        <v>3</v>
      </c>
      <c r="U1032" s="1">
        <v>2</v>
      </c>
      <c r="V1032" s="24">
        <v>2</v>
      </c>
      <c r="W1032" s="1">
        <v>6</v>
      </c>
      <c r="X1032" s="1">
        <v>5</v>
      </c>
      <c r="Y1032" s="24">
        <v>1</v>
      </c>
      <c r="Z1032" s="1" t="s">
        <v>48</v>
      </c>
      <c r="AA1032" s="1" t="s">
        <v>48</v>
      </c>
      <c r="AB1032" s="1">
        <v>1</v>
      </c>
      <c r="AC1032" s="1" t="s">
        <v>48</v>
      </c>
      <c r="AD1032" s="1" t="s">
        <v>48</v>
      </c>
      <c r="AE1032" s="1" t="s">
        <v>48</v>
      </c>
      <c r="AF1032" s="1" t="s">
        <v>48</v>
      </c>
      <c r="AG1032" s="24">
        <v>1</v>
      </c>
      <c r="AH1032" s="1">
        <v>3</v>
      </c>
      <c r="AI1032" s="1">
        <v>6</v>
      </c>
      <c r="AJ1032" s="24">
        <v>10</v>
      </c>
      <c r="AK1032" s="36" t="s">
        <v>50</v>
      </c>
      <c r="AL1032" s="9">
        <f t="shared" si="129"/>
        <v>-1.4868967103540081</v>
      </c>
      <c r="AM1032" s="9">
        <f t="shared" si="130"/>
        <v>-1.3638188765130226</v>
      </c>
      <c r="AN1032">
        <f t="shared" si="131"/>
        <v>2</v>
      </c>
      <c r="AO1032" s="6">
        <f t="shared" si="132"/>
        <v>0</v>
      </c>
      <c r="AP1032" s="9">
        <f>($AL$3*AL1032+$AM$3*AM1032+$AN$3*AN1032+$AO$3*AO1032)+$K$3*VLOOKUP(K1032,COND!$A$2:$C$7,2,FALSE)+$L$3*VLOOKUP(L1032,COND!$A$2:$C$7,3,FALSE)</f>
        <v>-6.1811828558583422</v>
      </c>
      <c r="AQ1032" s="28">
        <f t="shared" si="133"/>
        <v>-0.4666330453420855</v>
      </c>
      <c r="AR1032" t="str">
        <f t="shared" si="134"/>
        <v>2B</v>
      </c>
      <c r="AS1032">
        <v>900</v>
      </c>
      <c r="AT1032">
        <v>1028</v>
      </c>
      <c r="AV1032" t="str">
        <f t="shared" si="135"/>
        <v>Unlikely</v>
      </c>
      <c r="AX1032" t="str">
        <f>IF(VLOOKUP($B1032,'Draft List'!$D$4:$AC$2598,AX$3,FALSE)&lt;&gt;0,VLOOKUP($B1032,'Draft List'!$D$4:$AC$2598,AX$3,FALSE),"")</f>
        <v/>
      </c>
      <c r="AY1032" t="str">
        <f>IF(VLOOKUP($B1032,'Draft List'!$D$4:$AC$2598,AY$3,FALSE)&lt;&gt;0,VLOOKUP($B1032,'Draft List'!$D$4:$AC$2598,AY$3,FALSE),"")</f>
        <v/>
      </c>
      <c r="AZ1032" t="str">
        <f>IF(VLOOKUP($B1032,'Draft List'!$D$4:$AC$2598,AZ$3,FALSE)&lt;&gt;0,VLOOKUP($B1032,'Draft List'!$D$4:$AC$2598,AZ$3,FALSE),"")</f>
        <v/>
      </c>
      <c r="BA1032" t="str">
        <f>IF(VLOOKUP($B1032,'Draft List'!$D$4:$AC$2598,BA$3,FALSE)&lt;&gt;0,VLOOKUP($B1032,'Draft List'!$D$4:$AC$2598,BA$3,FALSE),"")</f>
        <v/>
      </c>
    </row>
    <row r="1033" spans="1:53" hidden="1" x14ac:dyDescent="0.25">
      <c r="A1033" t="str">
        <f t="shared" si="128"/>
        <v>1BBill Watkins22</v>
      </c>
      <c r="B1033">
        <f>VLOOKUP($A1033,draft_listing_batters_stats!$A$1:$B$1324,2,FALSE)</f>
        <v>2129</v>
      </c>
      <c r="C1033" s="1" t="s">
        <v>94</v>
      </c>
      <c r="D1033" s="1" t="s">
        <v>162</v>
      </c>
      <c r="E1033" s="1" t="s">
        <v>1727</v>
      </c>
      <c r="F1033" s="1">
        <v>22</v>
      </c>
      <c r="G1033" s="1" t="s">
        <v>44</v>
      </c>
      <c r="H1033" s="1" t="s">
        <v>44</v>
      </c>
      <c r="I1033" s="1" t="s">
        <v>54</v>
      </c>
      <c r="J1033" s="24" t="s">
        <v>54</v>
      </c>
      <c r="K1033" s="1" t="s">
        <v>47</v>
      </c>
      <c r="L1033" s="24" t="s">
        <v>47</v>
      </c>
      <c r="M1033" s="1">
        <v>2</v>
      </c>
      <c r="N1033" s="1">
        <v>1</v>
      </c>
      <c r="O1033" s="1">
        <v>1</v>
      </c>
      <c r="P1033" s="1">
        <v>3</v>
      </c>
      <c r="Q1033" s="24">
        <v>3</v>
      </c>
      <c r="R1033" s="1">
        <v>2</v>
      </c>
      <c r="S1033" s="1">
        <v>2</v>
      </c>
      <c r="T1033" s="1">
        <v>1</v>
      </c>
      <c r="U1033" s="1">
        <v>4</v>
      </c>
      <c r="V1033" s="24">
        <v>4</v>
      </c>
      <c r="W1033" s="1">
        <v>7</v>
      </c>
      <c r="X1033" s="1">
        <v>8</v>
      </c>
      <c r="Y1033" s="24">
        <v>1</v>
      </c>
      <c r="Z1033" s="1" t="s">
        <v>48</v>
      </c>
      <c r="AA1033" s="1">
        <v>4</v>
      </c>
      <c r="AB1033" s="1" t="s">
        <v>48</v>
      </c>
      <c r="AC1033" s="1" t="s">
        <v>48</v>
      </c>
      <c r="AD1033" s="1">
        <v>2</v>
      </c>
      <c r="AE1033" s="1" t="s">
        <v>48</v>
      </c>
      <c r="AF1033" s="1" t="s">
        <v>48</v>
      </c>
      <c r="AG1033" s="24" t="s">
        <v>48</v>
      </c>
      <c r="AH1033" s="1">
        <v>5</v>
      </c>
      <c r="AI1033" s="1">
        <v>5</v>
      </c>
      <c r="AJ1033" s="24">
        <v>6</v>
      </c>
      <c r="AK1033" s="36" t="s">
        <v>48</v>
      </c>
      <c r="AL1033" s="9">
        <f t="shared" si="129"/>
        <v>-1.5023357339715684</v>
      </c>
      <c r="AM1033" s="9">
        <f t="shared" si="130"/>
        <v>-1.3215499645262005</v>
      </c>
      <c r="AN1033">
        <f t="shared" si="131"/>
        <v>0</v>
      </c>
      <c r="AO1033" s="6">
        <f t="shared" si="132"/>
        <v>0</v>
      </c>
      <c r="AP1033" s="9">
        <f>($AL$3*AL1033+$AM$3*AM1033+$AN$3*AN1033+$AO$3*AO1033)+$K$3*VLOOKUP(K1033,COND!$A$2:$C$7,2,FALSE)+$L$3*VLOOKUP(L1033,COND!$A$2:$C$7,3,FALSE)</f>
        <v>-6.2088331477115624</v>
      </c>
      <c r="AQ1033" s="28">
        <f t="shared" si="133"/>
        <v>-0.47057532505462851</v>
      </c>
      <c r="AR1033" t="str">
        <f t="shared" si="134"/>
        <v>SS</v>
      </c>
      <c r="AS1033">
        <v>900</v>
      </c>
      <c r="AT1033">
        <v>1029</v>
      </c>
      <c r="AV1033" t="str">
        <f t="shared" si="135"/>
        <v>Unlikely</v>
      </c>
      <c r="AX1033" t="str">
        <f>IF(VLOOKUP($B1033,'Draft List'!$D$4:$AC$2598,AX$3,FALSE)&lt;&gt;0,VLOOKUP($B1033,'Draft List'!$D$4:$AC$2598,AX$3,FALSE),"")</f>
        <v/>
      </c>
      <c r="AY1033" t="str">
        <f>IF(VLOOKUP($B1033,'Draft List'!$D$4:$AC$2598,AY$3,FALSE)&lt;&gt;0,VLOOKUP($B1033,'Draft List'!$D$4:$AC$2598,AY$3,FALSE),"")</f>
        <v/>
      </c>
      <c r="AZ1033" t="str">
        <f>IF(VLOOKUP($B1033,'Draft List'!$D$4:$AC$2598,AZ$3,FALSE)&lt;&gt;0,VLOOKUP($B1033,'Draft List'!$D$4:$AC$2598,AZ$3,FALSE),"")</f>
        <v/>
      </c>
      <c r="BA1033" t="str">
        <f>IF(VLOOKUP($B1033,'Draft List'!$D$4:$AC$2598,BA$3,FALSE)&lt;&gt;0,VLOOKUP($B1033,'Draft List'!$D$4:$AC$2598,BA$3,FALSE),"")</f>
        <v/>
      </c>
    </row>
    <row r="1034" spans="1:53" hidden="1" x14ac:dyDescent="0.25">
      <c r="A1034" t="str">
        <f t="shared" si="128"/>
        <v>C-Chris McCauley24</v>
      </c>
      <c r="B1034">
        <f>VLOOKUP($A1034,draft_listing_batters_stats!$A$1:$B$1324,2,FALSE)</f>
        <v>5215</v>
      </c>
      <c r="C1034" s="1" t="s">
        <v>93</v>
      </c>
      <c r="D1034" s="1" t="s">
        <v>212</v>
      </c>
      <c r="E1034" s="1" t="s">
        <v>1420</v>
      </c>
      <c r="F1034" s="1">
        <v>24</v>
      </c>
      <c r="G1034" s="1" t="s">
        <v>44</v>
      </c>
      <c r="H1034" s="1" t="s">
        <v>44</v>
      </c>
      <c r="I1034" s="1" t="s">
        <v>54</v>
      </c>
      <c r="J1034" s="24" t="s">
        <v>54</v>
      </c>
      <c r="K1034" s="1" t="s">
        <v>47</v>
      </c>
      <c r="L1034" s="24" t="s">
        <v>46</v>
      </c>
      <c r="M1034" s="1">
        <v>2</v>
      </c>
      <c r="N1034" s="1">
        <v>2</v>
      </c>
      <c r="O1034" s="1">
        <v>2</v>
      </c>
      <c r="P1034" s="1">
        <v>1</v>
      </c>
      <c r="Q1034" s="24">
        <v>2</v>
      </c>
      <c r="R1034" s="1">
        <v>2</v>
      </c>
      <c r="S1034" s="1">
        <v>2</v>
      </c>
      <c r="T1034" s="1">
        <v>3</v>
      </c>
      <c r="U1034" s="1">
        <v>2</v>
      </c>
      <c r="V1034" s="24">
        <v>3</v>
      </c>
      <c r="W1034" s="1">
        <v>5</v>
      </c>
      <c r="X1034" s="1">
        <v>3</v>
      </c>
      <c r="Y1034" s="24">
        <v>8</v>
      </c>
      <c r="Z1034" s="1" t="s">
        <v>48</v>
      </c>
      <c r="AA1034" s="1" t="s">
        <v>48</v>
      </c>
      <c r="AB1034" s="1" t="s">
        <v>48</v>
      </c>
      <c r="AC1034" s="1" t="s">
        <v>48</v>
      </c>
      <c r="AD1034" s="1" t="s">
        <v>48</v>
      </c>
      <c r="AE1034" s="1" t="s">
        <v>48</v>
      </c>
      <c r="AF1034" s="1" t="s">
        <v>48</v>
      </c>
      <c r="AG1034" s="24" t="s">
        <v>48</v>
      </c>
      <c r="AH1034" s="1">
        <v>2</v>
      </c>
      <c r="AI1034" s="1">
        <v>1</v>
      </c>
      <c r="AJ1034" s="24">
        <v>1</v>
      </c>
      <c r="AK1034" s="36" t="s">
        <v>50</v>
      </c>
      <c r="AL1034" s="9">
        <f t="shared" si="129"/>
        <v>-1.5876498001652086</v>
      </c>
      <c r="AM1034" s="9">
        <f t="shared" si="130"/>
        <v>-1.3748624163146428</v>
      </c>
      <c r="AN1034">
        <f t="shared" si="131"/>
        <v>0</v>
      </c>
      <c r="AO1034" s="6">
        <f t="shared" si="132"/>
        <v>0</v>
      </c>
      <c r="AP1034" s="9">
        <f>($AL$3*AL1034+$AM$3*AM1034+$AN$3*AN1034+$AO$3*AO1034)+$K$3*VLOOKUP(K1034,COND!$A$2:$C$7,2,FALSE)+$L$3*VLOOKUP(L1034,COND!$A$2:$C$7,3,FALSE)</f>
        <v>-6.7571139757922349</v>
      </c>
      <c r="AQ1034" s="28">
        <f t="shared" si="133"/>
        <v>-0.54874724442505585</v>
      </c>
      <c r="AR1034" t="str">
        <f t="shared" si="134"/>
        <v>DH</v>
      </c>
      <c r="AS1034">
        <v>900</v>
      </c>
      <c r="AT1034">
        <v>1030</v>
      </c>
      <c r="AV1034" t="str">
        <f t="shared" si="135"/>
        <v>Unlikely</v>
      </c>
      <c r="AX1034" t="str">
        <f>IF(VLOOKUP($B1034,'Draft List'!$D$4:$AC$2598,AX$3,FALSE)&lt;&gt;0,VLOOKUP($B1034,'Draft List'!$D$4:$AC$2598,AX$3,FALSE),"")</f>
        <v/>
      </c>
      <c r="AY1034" t="str">
        <f>IF(VLOOKUP($B1034,'Draft List'!$D$4:$AC$2598,AY$3,FALSE)&lt;&gt;0,VLOOKUP($B1034,'Draft List'!$D$4:$AC$2598,AY$3,FALSE),"")</f>
        <v/>
      </c>
      <c r="AZ1034" t="str">
        <f>IF(VLOOKUP($B1034,'Draft List'!$D$4:$AC$2598,AZ$3,FALSE)&lt;&gt;0,VLOOKUP($B1034,'Draft List'!$D$4:$AC$2598,AZ$3,FALSE),"")</f>
        <v/>
      </c>
      <c r="BA1034" t="str">
        <f>IF(VLOOKUP($B1034,'Draft List'!$D$4:$AC$2598,BA$3,FALSE)&lt;&gt;0,VLOOKUP($B1034,'Draft List'!$D$4:$AC$2598,BA$3,FALSE),"")</f>
        <v/>
      </c>
    </row>
    <row r="1035" spans="1:53" hidden="1" x14ac:dyDescent="0.25">
      <c r="A1035" t="str">
        <f t="shared" si="128"/>
        <v>C-Jeff Denby24</v>
      </c>
      <c r="B1035">
        <f>VLOOKUP($A1035,draft_listing_batters_stats!$A$1:$B$1324,2,FALSE)</f>
        <v>4939</v>
      </c>
      <c r="C1035" s="1" t="s">
        <v>93</v>
      </c>
      <c r="D1035" s="1" t="s">
        <v>142</v>
      </c>
      <c r="E1035" s="1" t="s">
        <v>1126</v>
      </c>
      <c r="F1035" s="1">
        <v>24</v>
      </c>
      <c r="G1035" s="1" t="s">
        <v>44</v>
      </c>
      <c r="H1035" s="1" t="s">
        <v>44</v>
      </c>
      <c r="I1035" s="1" t="s">
        <v>54</v>
      </c>
      <c r="J1035" s="24" t="s">
        <v>54</v>
      </c>
      <c r="K1035" s="1" t="s">
        <v>46</v>
      </c>
      <c r="L1035" s="24" t="s">
        <v>46</v>
      </c>
      <c r="M1035" s="1">
        <v>2</v>
      </c>
      <c r="N1035" s="1">
        <v>2</v>
      </c>
      <c r="O1035" s="1">
        <v>2</v>
      </c>
      <c r="P1035" s="1">
        <v>1</v>
      </c>
      <c r="Q1035" s="24">
        <v>2</v>
      </c>
      <c r="R1035" s="1">
        <v>2</v>
      </c>
      <c r="S1035" s="1">
        <v>2</v>
      </c>
      <c r="T1035" s="1">
        <v>2</v>
      </c>
      <c r="U1035" s="1">
        <v>2</v>
      </c>
      <c r="V1035" s="24">
        <v>3</v>
      </c>
      <c r="W1035" s="1">
        <v>4</v>
      </c>
      <c r="X1035" s="1">
        <v>4</v>
      </c>
      <c r="Y1035" s="24">
        <v>6</v>
      </c>
      <c r="Z1035" s="1" t="s">
        <v>48</v>
      </c>
      <c r="AA1035" s="1" t="s">
        <v>48</v>
      </c>
      <c r="AB1035" s="1" t="s">
        <v>48</v>
      </c>
      <c r="AC1035" s="1" t="s">
        <v>48</v>
      </c>
      <c r="AD1035" s="1" t="s">
        <v>48</v>
      </c>
      <c r="AE1035" s="1" t="s">
        <v>48</v>
      </c>
      <c r="AF1035" s="1" t="s">
        <v>48</v>
      </c>
      <c r="AG1035" s="24" t="s">
        <v>48</v>
      </c>
      <c r="AH1035" s="1">
        <v>8</v>
      </c>
      <c r="AI1035" s="1">
        <v>10</v>
      </c>
      <c r="AJ1035" s="24">
        <v>10</v>
      </c>
      <c r="AK1035" s="36" t="s">
        <v>50</v>
      </c>
      <c r="AL1035" s="9">
        <f t="shared" si="129"/>
        <v>-1.5876498001652086</v>
      </c>
      <c r="AM1035" s="9">
        <f t="shared" si="130"/>
        <v>-1.4579239103385446</v>
      </c>
      <c r="AN1035">
        <f t="shared" si="131"/>
        <v>5</v>
      </c>
      <c r="AO1035" s="6">
        <f t="shared" si="132"/>
        <v>0</v>
      </c>
      <c r="AP1035" s="9">
        <f>($AL$3*AL1035+$AM$3*AM1035+$AN$3*AN1035+$AO$3*AO1035)+$K$3*VLOOKUP(K1035,COND!$A$2:$C$7,2,FALSE)+$L$3*VLOOKUP(L1035,COND!$A$2:$C$7,3,FALSE)</f>
        <v>-6.8205185707457225</v>
      </c>
      <c r="AQ1035" s="28">
        <f t="shared" si="133"/>
        <v>-0.55778724478722308</v>
      </c>
      <c r="AR1035" t="str">
        <f t="shared" si="134"/>
        <v>DH</v>
      </c>
      <c r="AS1035">
        <v>900</v>
      </c>
      <c r="AT1035">
        <v>1031</v>
      </c>
      <c r="AV1035" t="str">
        <f t="shared" si="135"/>
        <v>Unlikely</v>
      </c>
      <c r="AX1035" t="str">
        <f>IF(VLOOKUP($B1035,'Draft List'!$D$4:$AC$2598,AX$3,FALSE)&lt;&gt;0,VLOOKUP($B1035,'Draft List'!$D$4:$AC$2598,AX$3,FALSE),"")</f>
        <v/>
      </c>
      <c r="AY1035" t="str">
        <f>IF(VLOOKUP($B1035,'Draft List'!$D$4:$AC$2598,AY$3,FALSE)&lt;&gt;0,VLOOKUP($B1035,'Draft List'!$D$4:$AC$2598,AY$3,FALSE),"")</f>
        <v/>
      </c>
      <c r="AZ1035" t="str">
        <f>IF(VLOOKUP($B1035,'Draft List'!$D$4:$AC$2598,AZ$3,FALSE)&lt;&gt;0,VLOOKUP($B1035,'Draft List'!$D$4:$AC$2598,AZ$3,FALSE),"")</f>
        <v/>
      </c>
      <c r="BA1035" t="str">
        <f>IF(VLOOKUP($B1035,'Draft List'!$D$4:$AC$2598,BA$3,FALSE)&lt;&gt;0,VLOOKUP($B1035,'Draft List'!$D$4:$AC$2598,BA$3,FALSE),"")</f>
        <v/>
      </c>
    </row>
    <row r="1036" spans="1:53" hidden="1" x14ac:dyDescent="0.25">
      <c r="A1036" t="str">
        <f t="shared" si="128"/>
        <v>1BRyunosuke Otsuka24</v>
      </c>
      <c r="B1036">
        <f>VLOOKUP($A1036,draft_listing_batters_stats!$A$1:$B$1324,2,FALSE)</f>
        <v>5639</v>
      </c>
      <c r="C1036" s="1" t="s">
        <v>94</v>
      </c>
      <c r="D1036" s="1" t="s">
        <v>685</v>
      </c>
      <c r="E1036" s="1" t="s">
        <v>1537</v>
      </c>
      <c r="F1036" s="1">
        <v>24</v>
      </c>
      <c r="G1036" s="1" t="s">
        <v>44</v>
      </c>
      <c r="H1036" s="1" t="s">
        <v>44</v>
      </c>
      <c r="I1036" s="1" t="s">
        <v>54</v>
      </c>
      <c r="J1036" s="24" t="s">
        <v>54</v>
      </c>
      <c r="K1036" s="1" t="s">
        <v>47</v>
      </c>
      <c r="L1036" s="24" t="s">
        <v>47</v>
      </c>
      <c r="M1036" s="1">
        <v>2</v>
      </c>
      <c r="N1036" s="1">
        <v>2</v>
      </c>
      <c r="O1036" s="1">
        <v>2</v>
      </c>
      <c r="P1036" s="1">
        <v>1</v>
      </c>
      <c r="Q1036" s="24">
        <v>2</v>
      </c>
      <c r="R1036" s="1">
        <v>2</v>
      </c>
      <c r="S1036" s="1">
        <v>2</v>
      </c>
      <c r="T1036" s="1">
        <v>4</v>
      </c>
      <c r="U1036" s="1">
        <v>1</v>
      </c>
      <c r="V1036" s="24">
        <v>3</v>
      </c>
      <c r="W1036" s="1">
        <v>3</v>
      </c>
      <c r="X1036" s="1">
        <v>4</v>
      </c>
      <c r="Y1036" s="24">
        <v>1</v>
      </c>
      <c r="Z1036" s="1" t="s">
        <v>48</v>
      </c>
      <c r="AA1036" s="1">
        <v>1</v>
      </c>
      <c r="AB1036" s="1" t="s">
        <v>48</v>
      </c>
      <c r="AC1036" s="1" t="s">
        <v>48</v>
      </c>
      <c r="AD1036" s="1" t="s">
        <v>48</v>
      </c>
      <c r="AE1036" s="1" t="s">
        <v>48</v>
      </c>
      <c r="AF1036" s="1" t="s">
        <v>48</v>
      </c>
      <c r="AG1036" s="24" t="s">
        <v>48</v>
      </c>
      <c r="AH1036" s="1">
        <v>1</v>
      </c>
      <c r="AI1036" s="1">
        <v>2</v>
      </c>
      <c r="AJ1036" s="24">
        <v>2</v>
      </c>
      <c r="AK1036" s="36" t="s">
        <v>50</v>
      </c>
      <c r="AL1036" s="9">
        <f t="shared" si="129"/>
        <v>-1.5876498001652086</v>
      </c>
      <c r="AM1036" s="9">
        <f t="shared" si="130"/>
        <v>-1.3815104723003224</v>
      </c>
      <c r="AN1036">
        <f t="shared" si="131"/>
        <v>0</v>
      </c>
      <c r="AO1036" s="6">
        <f t="shared" si="132"/>
        <v>0</v>
      </c>
      <c r="AP1036" s="9">
        <f>($AL$3*AL1036+$AM$3*AM1036+$AN$3*AN1036+$AO$3*AO1036)+$K$3*VLOOKUP(K1036,COND!$A$2:$C$7,2,FALSE)+$L$3*VLOOKUP(L1036,COND!$A$2:$C$7,3,FALSE)</f>
        <v>-6.9368906476203911</v>
      </c>
      <c r="AQ1036" s="28">
        <f t="shared" si="133"/>
        <v>-0.57437915926700001</v>
      </c>
      <c r="AR1036" t="str">
        <f t="shared" si="134"/>
        <v>1B</v>
      </c>
      <c r="AS1036">
        <v>900</v>
      </c>
      <c r="AT1036">
        <v>1032</v>
      </c>
      <c r="AV1036" t="str">
        <f t="shared" si="135"/>
        <v>Unlikely</v>
      </c>
      <c r="AX1036" t="str">
        <f>IF(VLOOKUP($B1036,'Draft List'!$D$4:$AC$2598,AX$3,FALSE)&lt;&gt;0,VLOOKUP($B1036,'Draft List'!$D$4:$AC$2598,AX$3,FALSE),"")</f>
        <v/>
      </c>
      <c r="AY1036" t="str">
        <f>IF(VLOOKUP($B1036,'Draft List'!$D$4:$AC$2598,AY$3,FALSE)&lt;&gt;0,VLOOKUP($B1036,'Draft List'!$D$4:$AC$2598,AY$3,FALSE),"")</f>
        <v/>
      </c>
      <c r="AZ1036" t="str">
        <f>IF(VLOOKUP($B1036,'Draft List'!$D$4:$AC$2598,AZ$3,FALSE)&lt;&gt;0,VLOOKUP($B1036,'Draft List'!$D$4:$AC$2598,AZ$3,FALSE),"")</f>
        <v/>
      </c>
      <c r="BA1036" t="str">
        <f>IF(VLOOKUP($B1036,'Draft List'!$D$4:$AC$2598,BA$3,FALSE)&lt;&gt;0,VLOOKUP($B1036,'Draft List'!$D$4:$AC$2598,BA$3,FALSE),"")</f>
        <v/>
      </c>
    </row>
    <row r="1037" spans="1:53" hidden="1" x14ac:dyDescent="0.25">
      <c r="A1037" t="str">
        <f t="shared" si="128"/>
        <v>2BMartín Betancourt24</v>
      </c>
      <c r="B1037">
        <f>VLOOKUP($A1037,draft_listing_batters_stats!$A$1:$B$1324,2,FALSE)</f>
        <v>4930</v>
      </c>
      <c r="C1037" s="1" t="s">
        <v>78</v>
      </c>
      <c r="D1037" s="1" t="s">
        <v>734</v>
      </c>
      <c r="E1037" s="1" t="s">
        <v>1039</v>
      </c>
      <c r="F1037" s="1">
        <v>24</v>
      </c>
      <c r="G1037" s="1" t="s">
        <v>44</v>
      </c>
      <c r="H1037" s="1" t="s">
        <v>44</v>
      </c>
      <c r="I1037" s="1" t="s">
        <v>54</v>
      </c>
      <c r="J1037" s="24" t="s">
        <v>54</v>
      </c>
      <c r="K1037" s="1" t="s">
        <v>51</v>
      </c>
      <c r="L1037" s="24" t="s">
        <v>47</v>
      </c>
      <c r="M1037" s="1">
        <v>2</v>
      </c>
      <c r="N1037" s="1">
        <v>3</v>
      </c>
      <c r="O1037" s="1">
        <v>2</v>
      </c>
      <c r="P1037" s="1">
        <v>1</v>
      </c>
      <c r="Q1037" s="24">
        <v>3</v>
      </c>
      <c r="R1037" s="1">
        <v>2</v>
      </c>
      <c r="S1037" s="1">
        <v>3</v>
      </c>
      <c r="T1037" s="1">
        <v>2</v>
      </c>
      <c r="U1037" s="1">
        <v>1</v>
      </c>
      <c r="V1037" s="24">
        <v>3</v>
      </c>
      <c r="W1037" s="1">
        <v>3</v>
      </c>
      <c r="X1037" s="1">
        <v>3</v>
      </c>
      <c r="Y1037" s="24">
        <v>1</v>
      </c>
      <c r="Z1037" s="1" t="s">
        <v>48</v>
      </c>
      <c r="AA1037" s="1" t="s">
        <v>48</v>
      </c>
      <c r="AB1037" s="1">
        <v>3</v>
      </c>
      <c r="AC1037" s="1" t="s">
        <v>48</v>
      </c>
      <c r="AD1037" s="1" t="s">
        <v>48</v>
      </c>
      <c r="AE1037" s="1" t="s">
        <v>48</v>
      </c>
      <c r="AF1037" s="1" t="s">
        <v>48</v>
      </c>
      <c r="AG1037" s="24" t="s">
        <v>48</v>
      </c>
      <c r="AH1037" s="1">
        <v>10</v>
      </c>
      <c r="AI1037" s="1">
        <v>10</v>
      </c>
      <c r="AJ1037" s="24">
        <v>10</v>
      </c>
      <c r="AK1037" s="36" t="s">
        <v>50</v>
      </c>
      <c r="AL1037" s="9">
        <f t="shared" si="129"/>
        <v>-1.496573580729422</v>
      </c>
      <c r="AM1037" s="9">
        <f t="shared" si="130"/>
        <v>-1.496573580729422</v>
      </c>
      <c r="AN1037">
        <f t="shared" si="131"/>
        <v>6</v>
      </c>
      <c r="AO1037" s="6">
        <f t="shared" si="132"/>
        <v>0</v>
      </c>
      <c r="AP1037" s="9">
        <f>($AL$3*AL1037+$AM$3*AM1037+$AN$3*AN1037+$AO$3*AO1037)+$K$3*VLOOKUP(K1037,COND!$A$2:$C$7,2,FALSE)+$L$3*VLOOKUP(L1037,COND!$A$2:$C$7,3,FALSE)</f>
        <v>-7.1085403268260094</v>
      </c>
      <c r="AQ1037" s="28">
        <f t="shared" si="133"/>
        <v>-0.5988523565695455</v>
      </c>
      <c r="AR1037" t="str">
        <f t="shared" si="134"/>
        <v>2B</v>
      </c>
      <c r="AS1037">
        <v>900</v>
      </c>
      <c r="AT1037">
        <v>1033</v>
      </c>
      <c r="AV1037" t="str">
        <f t="shared" si="135"/>
        <v>Unlikely</v>
      </c>
      <c r="AX1037" t="str">
        <f>IF(VLOOKUP($B1037,'Draft List'!$D$4:$AC$2598,AX$3,FALSE)&lt;&gt;0,VLOOKUP($B1037,'Draft List'!$D$4:$AC$2598,AX$3,FALSE),"")</f>
        <v/>
      </c>
      <c r="AY1037" t="str">
        <f>IF(VLOOKUP($B1037,'Draft List'!$D$4:$AC$2598,AY$3,FALSE)&lt;&gt;0,VLOOKUP($B1037,'Draft List'!$D$4:$AC$2598,AY$3,FALSE),"")</f>
        <v/>
      </c>
      <c r="AZ1037" t="str">
        <f>IF(VLOOKUP($B1037,'Draft List'!$D$4:$AC$2598,AZ$3,FALSE)&lt;&gt;0,VLOOKUP($B1037,'Draft List'!$D$4:$AC$2598,AZ$3,FALSE),"")</f>
        <v/>
      </c>
      <c r="BA1037" t="str">
        <f>IF(VLOOKUP($B1037,'Draft List'!$D$4:$AC$2598,BA$3,FALSE)&lt;&gt;0,VLOOKUP($B1037,'Draft List'!$D$4:$AC$2598,BA$3,FALSE),"")</f>
        <v/>
      </c>
    </row>
    <row r="1038" spans="1:53" hidden="1" x14ac:dyDescent="0.25">
      <c r="A1038" t="str">
        <f t="shared" si="128"/>
        <v>CFFujio Ono24</v>
      </c>
      <c r="B1038">
        <f>VLOOKUP($A1038,draft_listing_batters_stats!$A$1:$B$1324,2,FALSE)</f>
        <v>4983</v>
      </c>
      <c r="C1038" s="1" t="s">
        <v>81</v>
      </c>
      <c r="D1038" s="1" t="s">
        <v>1522</v>
      </c>
      <c r="E1038" s="1" t="s">
        <v>858</v>
      </c>
      <c r="F1038" s="1">
        <v>24</v>
      </c>
      <c r="G1038" s="1" t="s">
        <v>58</v>
      </c>
      <c r="H1038" s="1" t="s">
        <v>58</v>
      </c>
      <c r="I1038" s="1" t="s">
        <v>54</v>
      </c>
      <c r="J1038" s="24" t="s">
        <v>54</v>
      </c>
      <c r="K1038" s="1" t="s">
        <v>47</v>
      </c>
      <c r="L1038" s="24" t="s">
        <v>46</v>
      </c>
      <c r="M1038" s="1">
        <v>2</v>
      </c>
      <c r="N1038" s="1">
        <v>1</v>
      </c>
      <c r="O1038" s="1">
        <v>1</v>
      </c>
      <c r="P1038" s="1">
        <v>2</v>
      </c>
      <c r="Q1038" s="24">
        <v>2</v>
      </c>
      <c r="R1038" s="1">
        <v>2</v>
      </c>
      <c r="S1038" s="1">
        <v>2</v>
      </c>
      <c r="T1038" s="1">
        <v>1</v>
      </c>
      <c r="U1038" s="1">
        <v>2</v>
      </c>
      <c r="V1038" s="24">
        <v>3</v>
      </c>
      <c r="W1038" s="1">
        <v>1</v>
      </c>
      <c r="X1038" s="1">
        <v>10</v>
      </c>
      <c r="Y1038" s="24">
        <v>1</v>
      </c>
      <c r="Z1038" s="1" t="s">
        <v>48</v>
      </c>
      <c r="AA1038" s="1" t="s">
        <v>48</v>
      </c>
      <c r="AB1038" s="1" t="s">
        <v>48</v>
      </c>
      <c r="AC1038" s="1" t="s">
        <v>48</v>
      </c>
      <c r="AD1038" s="1" t="s">
        <v>48</v>
      </c>
      <c r="AE1038" s="1" t="s">
        <v>48</v>
      </c>
      <c r="AF1038" s="1">
        <v>5</v>
      </c>
      <c r="AG1038" s="24" t="s">
        <v>48</v>
      </c>
      <c r="AH1038" s="1">
        <v>8</v>
      </c>
      <c r="AI1038" s="1">
        <v>10</v>
      </c>
      <c r="AJ1038" s="24">
        <v>10</v>
      </c>
      <c r="AK1038" s="36" t="s">
        <v>50</v>
      </c>
      <c r="AL1038" s="9">
        <f t="shared" si="129"/>
        <v>-1.6320616237982328</v>
      </c>
      <c r="AM1038" s="9">
        <f t="shared" si="130"/>
        <v>-1.540985404362446</v>
      </c>
      <c r="AN1038">
        <f t="shared" si="131"/>
        <v>5</v>
      </c>
      <c r="AO1038" s="6">
        <f t="shared" si="132"/>
        <v>0.75</v>
      </c>
      <c r="AP1038" s="9">
        <f>($AL$3*AL1038+$AM$3*AM1038+$AN$3*AN1038+$AO$3*AO1038)+$K$3*VLOOKUP(K1038,COND!$A$2:$C$7,2,FALSE)+$L$3*VLOOKUP(L1038,COND!$A$2:$C$7,3,FALSE)</f>
        <v>-7.1716976813958428</v>
      </c>
      <c r="AQ1038" s="28">
        <f t="shared" si="133"/>
        <v>-0.60785710628214373</v>
      </c>
      <c r="AR1038" t="str">
        <f t="shared" si="134"/>
        <v>CF</v>
      </c>
      <c r="AS1038">
        <v>900</v>
      </c>
      <c r="AT1038">
        <v>1034</v>
      </c>
      <c r="AV1038" t="str">
        <f t="shared" si="135"/>
        <v>Unlikely</v>
      </c>
      <c r="AX1038" t="str">
        <f>IF(VLOOKUP($B1038,'Draft List'!$D$4:$AC$2598,AX$3,FALSE)&lt;&gt;0,VLOOKUP($B1038,'Draft List'!$D$4:$AC$2598,AX$3,FALSE),"")</f>
        <v/>
      </c>
      <c r="AY1038" t="str">
        <f>IF(VLOOKUP($B1038,'Draft List'!$D$4:$AC$2598,AY$3,FALSE)&lt;&gt;0,VLOOKUP($B1038,'Draft List'!$D$4:$AC$2598,AY$3,FALSE),"")</f>
        <v/>
      </c>
      <c r="AZ1038" t="str">
        <f>IF(VLOOKUP($B1038,'Draft List'!$D$4:$AC$2598,AZ$3,FALSE)&lt;&gt;0,VLOOKUP($B1038,'Draft List'!$D$4:$AC$2598,AZ$3,FALSE),"")</f>
        <v/>
      </c>
      <c r="BA1038" t="str">
        <f>IF(VLOOKUP($B1038,'Draft List'!$D$4:$AC$2598,BA$3,FALSE)&lt;&gt;0,VLOOKUP($B1038,'Draft List'!$D$4:$AC$2598,BA$3,FALSE),"")</f>
        <v/>
      </c>
    </row>
    <row r="1039" spans="1:53" hidden="1" x14ac:dyDescent="0.25">
      <c r="A1039" t="str">
        <f t="shared" si="128"/>
        <v>CFJavier Gámez24</v>
      </c>
      <c r="B1039">
        <f>VLOOKUP($A1039,draft_listing_batters_stats!$A$1:$B$1324,2,FALSE)</f>
        <v>12967</v>
      </c>
      <c r="C1039" s="1" t="s">
        <v>81</v>
      </c>
      <c r="D1039" s="1" t="s">
        <v>182</v>
      </c>
      <c r="E1039" s="1" t="s">
        <v>1185</v>
      </c>
      <c r="F1039" s="1">
        <v>24</v>
      </c>
      <c r="G1039" s="1" t="s">
        <v>44</v>
      </c>
      <c r="H1039" s="1" t="s">
        <v>44</v>
      </c>
      <c r="I1039" s="1" t="s">
        <v>54</v>
      </c>
      <c r="J1039" s="24" t="s">
        <v>54</v>
      </c>
      <c r="K1039" s="1" t="s">
        <v>47</v>
      </c>
      <c r="L1039" s="24" t="s">
        <v>46</v>
      </c>
      <c r="M1039" s="1">
        <v>1</v>
      </c>
      <c r="N1039" s="1">
        <v>3</v>
      </c>
      <c r="O1039" s="1">
        <v>2</v>
      </c>
      <c r="P1039" s="1">
        <v>3</v>
      </c>
      <c r="Q1039" s="24">
        <v>3</v>
      </c>
      <c r="R1039" s="1">
        <v>1</v>
      </c>
      <c r="S1039" s="1">
        <v>3</v>
      </c>
      <c r="T1039" s="1">
        <v>3</v>
      </c>
      <c r="U1039" s="1">
        <v>3</v>
      </c>
      <c r="V1039" s="24">
        <v>3</v>
      </c>
      <c r="W1039" s="1">
        <v>4</v>
      </c>
      <c r="X1039" s="1">
        <v>7</v>
      </c>
      <c r="Y1039" s="24">
        <v>1</v>
      </c>
      <c r="Z1039" s="1" t="s">
        <v>48</v>
      </c>
      <c r="AA1039" s="1">
        <v>7</v>
      </c>
      <c r="AB1039" s="1" t="s">
        <v>48</v>
      </c>
      <c r="AC1039" s="1" t="s">
        <v>48</v>
      </c>
      <c r="AD1039" s="1" t="s">
        <v>48</v>
      </c>
      <c r="AE1039" s="1">
        <v>7</v>
      </c>
      <c r="AF1039" s="1">
        <v>6</v>
      </c>
      <c r="AG1039" s="24">
        <v>6</v>
      </c>
      <c r="AH1039" s="1">
        <v>10</v>
      </c>
      <c r="AI1039" s="1">
        <v>7</v>
      </c>
      <c r="AJ1039" s="24">
        <v>5</v>
      </c>
      <c r="AK1039" s="36" t="s">
        <v>50</v>
      </c>
      <c r="AL1039" s="9">
        <f t="shared" si="129"/>
        <v>-1.6397103169129343</v>
      </c>
      <c r="AM1039" s="9">
        <f t="shared" si="130"/>
        <v>-1.5566488228890329</v>
      </c>
      <c r="AN1039">
        <f t="shared" si="131"/>
        <v>2</v>
      </c>
      <c r="AO1039" s="6">
        <f t="shared" si="132"/>
        <v>1.25</v>
      </c>
      <c r="AP1039" s="9">
        <f>($AL$3*AL1039+$AM$3*AM1039+$AN$3*AN1039+$AO$3*AO1039)+$K$3*VLOOKUP(K1039,COND!$A$2:$C$7,2,FALSE)+$L$3*VLOOKUP(L1039,COND!$A$2:$C$7,3,FALSE)</f>
        <v>-7.3604235730263579</v>
      </c>
      <c r="AQ1039" s="28">
        <f t="shared" si="133"/>
        <v>-0.63476496887383349</v>
      </c>
      <c r="AR1039" t="str">
        <f t="shared" si="134"/>
        <v>LF</v>
      </c>
      <c r="AS1039">
        <v>900</v>
      </c>
      <c r="AT1039">
        <v>1035</v>
      </c>
      <c r="AV1039" t="str">
        <f t="shared" si="135"/>
        <v>Unlikely</v>
      </c>
      <c r="AX1039" t="str">
        <f>IF(VLOOKUP($B1039,'Draft List'!$D$4:$AC$2598,AX$3,FALSE)&lt;&gt;0,VLOOKUP($B1039,'Draft List'!$D$4:$AC$2598,AX$3,FALSE),"")</f>
        <v/>
      </c>
      <c r="AY1039" t="str">
        <f>IF(VLOOKUP($B1039,'Draft List'!$D$4:$AC$2598,AY$3,FALSE)&lt;&gt;0,VLOOKUP($B1039,'Draft List'!$D$4:$AC$2598,AY$3,FALSE),"")</f>
        <v/>
      </c>
      <c r="AZ1039" t="str">
        <f>IF(VLOOKUP($B1039,'Draft List'!$D$4:$AC$2598,AZ$3,FALSE)&lt;&gt;0,VLOOKUP($B1039,'Draft List'!$D$4:$AC$2598,AZ$3,FALSE),"")</f>
        <v/>
      </c>
      <c r="BA1039" t="str">
        <f>IF(VLOOKUP($B1039,'Draft List'!$D$4:$AC$2598,BA$3,FALSE)&lt;&gt;0,VLOOKUP($B1039,'Draft List'!$D$4:$AC$2598,BA$3,FALSE),"")</f>
        <v/>
      </c>
    </row>
    <row r="1040" spans="1:53" hidden="1" x14ac:dyDescent="0.25">
      <c r="A1040" t="str">
        <f t="shared" si="128"/>
        <v>C-Iván López24</v>
      </c>
      <c r="B1040">
        <f>VLOOKUP($A1040,draft_listing_batters_stats!$A$1:$B$1324,2,FALSE)</f>
        <v>5033</v>
      </c>
      <c r="C1040" s="1" t="s">
        <v>93</v>
      </c>
      <c r="D1040" s="1" t="s">
        <v>379</v>
      </c>
      <c r="E1040" s="1" t="s">
        <v>167</v>
      </c>
      <c r="F1040" s="1">
        <v>24</v>
      </c>
      <c r="G1040" s="1" t="s">
        <v>44</v>
      </c>
      <c r="H1040" s="1" t="s">
        <v>44</v>
      </c>
      <c r="I1040" s="1" t="s">
        <v>54</v>
      </c>
      <c r="J1040" s="24" t="s">
        <v>54</v>
      </c>
      <c r="K1040" s="1" t="s">
        <v>47</v>
      </c>
      <c r="L1040" s="24" t="s">
        <v>47</v>
      </c>
      <c r="M1040" s="1">
        <v>2</v>
      </c>
      <c r="N1040" s="1">
        <v>3</v>
      </c>
      <c r="O1040" s="1">
        <v>2</v>
      </c>
      <c r="P1040" s="1">
        <v>2</v>
      </c>
      <c r="Q1040" s="24">
        <v>2</v>
      </c>
      <c r="R1040" s="1">
        <v>2</v>
      </c>
      <c r="S1040" s="1">
        <v>3</v>
      </c>
      <c r="T1040" s="1">
        <v>2</v>
      </c>
      <c r="U1040" s="1">
        <v>2</v>
      </c>
      <c r="V1040" s="24">
        <v>2</v>
      </c>
      <c r="W1040" s="1">
        <v>3</v>
      </c>
      <c r="X1040" s="1">
        <v>4</v>
      </c>
      <c r="Y1040" s="24">
        <v>7</v>
      </c>
      <c r="Z1040" s="1" t="s">
        <v>48</v>
      </c>
      <c r="AA1040" s="1" t="s">
        <v>48</v>
      </c>
      <c r="AB1040" s="1" t="s">
        <v>48</v>
      </c>
      <c r="AC1040" s="1" t="s">
        <v>48</v>
      </c>
      <c r="AD1040" s="1" t="s">
        <v>48</v>
      </c>
      <c r="AE1040" s="1" t="s">
        <v>48</v>
      </c>
      <c r="AF1040" s="1" t="s">
        <v>48</v>
      </c>
      <c r="AG1040" s="24" t="s">
        <v>48</v>
      </c>
      <c r="AH1040" s="1">
        <v>1</v>
      </c>
      <c r="AI1040" s="1">
        <v>2</v>
      </c>
      <c r="AJ1040" s="24">
        <v>2</v>
      </c>
      <c r="AK1040" s="36" t="s">
        <v>50</v>
      </c>
      <c r="AL1040" s="9">
        <f t="shared" si="129"/>
        <v>-1.4468803705369244</v>
      </c>
      <c r="AM1040" s="9">
        <f t="shared" si="130"/>
        <v>-1.4468803705369244</v>
      </c>
      <c r="AN1040">
        <f t="shared" si="131"/>
        <v>0</v>
      </c>
      <c r="AO1040" s="6">
        <f t="shared" si="132"/>
        <v>0</v>
      </c>
      <c r="AP1040" s="9">
        <f>($AL$3*AL1040+$AM$3*AM1040+$AN$3*AN1040+$AO$3*AO1040)+$K$3*VLOOKUP(K1040,COND!$A$2:$C$7,2,FALSE)+$L$3*VLOOKUP(L1040,COND!$A$2:$C$7,3,FALSE)</f>
        <v>-7.7072524834967879</v>
      </c>
      <c r="AQ1040" s="28">
        <f t="shared" si="133"/>
        <v>-0.68421459438698096</v>
      </c>
      <c r="AR1040" t="str">
        <f t="shared" si="134"/>
        <v>DH</v>
      </c>
      <c r="AS1040">
        <v>900</v>
      </c>
      <c r="AT1040">
        <v>1036</v>
      </c>
      <c r="AV1040" t="str">
        <f t="shared" si="135"/>
        <v>Unlikely</v>
      </c>
      <c r="AX1040" t="str">
        <f>IF(VLOOKUP($B1040,'Draft List'!$D$4:$AC$2598,AX$3,FALSE)&lt;&gt;0,VLOOKUP($B1040,'Draft List'!$D$4:$AC$2598,AX$3,FALSE),"")</f>
        <v/>
      </c>
      <c r="AY1040" t="str">
        <f>IF(VLOOKUP($B1040,'Draft List'!$D$4:$AC$2598,AY$3,FALSE)&lt;&gt;0,VLOOKUP($B1040,'Draft List'!$D$4:$AC$2598,AY$3,FALSE),"")</f>
        <v/>
      </c>
      <c r="AZ1040" t="str">
        <f>IF(VLOOKUP($B1040,'Draft List'!$D$4:$AC$2598,AZ$3,FALSE)&lt;&gt;0,VLOOKUP($B1040,'Draft List'!$D$4:$AC$2598,AZ$3,FALSE),"")</f>
        <v/>
      </c>
      <c r="BA1040" t="str">
        <f>IF(VLOOKUP($B1040,'Draft List'!$D$4:$AC$2598,BA$3,FALSE)&lt;&gt;0,VLOOKUP($B1040,'Draft List'!$D$4:$AC$2598,BA$3,FALSE),"")</f>
        <v/>
      </c>
    </row>
    <row r="1041" spans="1:53" hidden="1" x14ac:dyDescent="0.25">
      <c r="A1041" t="str">
        <f t="shared" si="128"/>
        <v>2BNelson Solís24</v>
      </c>
      <c r="B1041">
        <f>VLOOKUP($A1041,draft_listing_batters_stats!$A$1:$B$1324,2,FALSE)</f>
        <v>9807</v>
      </c>
      <c r="C1041" s="1" t="s">
        <v>78</v>
      </c>
      <c r="D1041" s="1" t="s">
        <v>141</v>
      </c>
      <c r="E1041" s="1" t="s">
        <v>1653</v>
      </c>
      <c r="F1041" s="1">
        <v>24</v>
      </c>
      <c r="G1041" s="1" t="s">
        <v>68</v>
      </c>
      <c r="H1041" s="1" t="s">
        <v>44</v>
      </c>
      <c r="I1041" s="1" t="s">
        <v>54</v>
      </c>
      <c r="J1041" s="24" t="s">
        <v>54</v>
      </c>
      <c r="K1041" s="1" t="s">
        <v>51</v>
      </c>
      <c r="L1041" s="24" t="s">
        <v>51</v>
      </c>
      <c r="M1041" s="1">
        <v>1</v>
      </c>
      <c r="N1041" s="1">
        <v>4</v>
      </c>
      <c r="O1041" s="1">
        <v>1</v>
      </c>
      <c r="P1041" s="1">
        <v>3</v>
      </c>
      <c r="Q1041" s="24">
        <v>1</v>
      </c>
      <c r="R1041" s="1">
        <v>1</v>
      </c>
      <c r="S1041" s="1">
        <v>4</v>
      </c>
      <c r="T1041" s="1">
        <v>1</v>
      </c>
      <c r="U1041" s="1">
        <v>5</v>
      </c>
      <c r="V1041" s="24">
        <v>1</v>
      </c>
      <c r="W1041" s="1">
        <v>6</v>
      </c>
      <c r="X1041" s="1">
        <v>6</v>
      </c>
      <c r="Y1041" s="24">
        <v>1</v>
      </c>
      <c r="Z1041" s="1" t="s">
        <v>48</v>
      </c>
      <c r="AA1041" s="1" t="s">
        <v>48</v>
      </c>
      <c r="AB1041" s="1">
        <v>5</v>
      </c>
      <c r="AC1041" s="1">
        <v>2</v>
      </c>
      <c r="AD1041" s="1">
        <v>2</v>
      </c>
      <c r="AE1041" s="1">
        <v>3</v>
      </c>
      <c r="AF1041" s="1" t="s">
        <v>48</v>
      </c>
      <c r="AG1041" s="24" t="s">
        <v>48</v>
      </c>
      <c r="AH1041" s="1">
        <v>7</v>
      </c>
      <c r="AI1041" s="1">
        <v>9</v>
      </c>
      <c r="AJ1041" s="24">
        <v>5</v>
      </c>
      <c r="AK1041" s="36" t="s">
        <v>50</v>
      </c>
      <c r="AL1041" s="9">
        <f t="shared" si="129"/>
        <v>-1.7517446109522994</v>
      </c>
      <c r="AM1041" s="9">
        <f t="shared" si="130"/>
        <v>-1.5723255109331373</v>
      </c>
      <c r="AN1041">
        <f t="shared" si="131"/>
        <v>2</v>
      </c>
      <c r="AO1041" s="6">
        <f t="shared" si="132"/>
        <v>0.6</v>
      </c>
      <c r="AP1041" s="9">
        <f>($AL$3*AL1041+$AM$3*AM1041+$AN$3*AN1041+$AO$3*AO1041)+$K$3*VLOOKUP(K1041,COND!$A$2:$C$7,2,FALSE)+$L$3*VLOOKUP(L1041,COND!$A$2:$C$7,3,FALSE)</f>
        <v>-7.9097472589595483</v>
      </c>
      <c r="AQ1041" s="28">
        <f t="shared" si="133"/>
        <v>-0.71308557518676663</v>
      </c>
      <c r="AR1041" t="str">
        <f t="shared" si="134"/>
        <v>2B</v>
      </c>
      <c r="AS1041">
        <v>900</v>
      </c>
      <c r="AT1041">
        <v>1037</v>
      </c>
      <c r="AV1041" t="str">
        <f t="shared" si="135"/>
        <v>Unlikely</v>
      </c>
      <c r="AX1041" t="str">
        <f>IF(VLOOKUP($B1041,'Draft List'!$D$4:$AC$2598,AX$3,FALSE)&lt;&gt;0,VLOOKUP($B1041,'Draft List'!$D$4:$AC$2598,AX$3,FALSE),"")</f>
        <v/>
      </c>
      <c r="AY1041" t="str">
        <f>IF(VLOOKUP($B1041,'Draft List'!$D$4:$AC$2598,AY$3,FALSE)&lt;&gt;0,VLOOKUP($B1041,'Draft List'!$D$4:$AC$2598,AY$3,FALSE),"")</f>
        <v/>
      </c>
      <c r="AZ1041" t="str">
        <f>IF(VLOOKUP($B1041,'Draft List'!$D$4:$AC$2598,AZ$3,FALSE)&lt;&gt;0,VLOOKUP($B1041,'Draft List'!$D$4:$AC$2598,AZ$3,FALSE),"")</f>
        <v/>
      </c>
      <c r="BA1041" t="str">
        <f>IF(VLOOKUP($B1041,'Draft List'!$D$4:$AC$2598,BA$3,FALSE)&lt;&gt;0,VLOOKUP($B1041,'Draft List'!$D$4:$AC$2598,BA$3,FALSE),"")</f>
        <v/>
      </c>
    </row>
    <row r="1042" spans="1:53" hidden="1" x14ac:dyDescent="0.25">
      <c r="A1042" t="str">
        <f t="shared" si="128"/>
        <v>RFFlynn Henderson24</v>
      </c>
      <c r="B1042">
        <f>VLOOKUP($A1042,draft_listing_batters_stats!$A$1:$B$1324,2,FALSE)</f>
        <v>4905</v>
      </c>
      <c r="C1042" s="1" t="s">
        <v>73</v>
      </c>
      <c r="D1042" s="1" t="s">
        <v>551</v>
      </c>
      <c r="E1042" s="1" t="s">
        <v>701</v>
      </c>
      <c r="F1042" s="1">
        <v>24</v>
      </c>
      <c r="G1042" s="1" t="s">
        <v>44</v>
      </c>
      <c r="H1042" s="1" t="s">
        <v>44</v>
      </c>
      <c r="I1042" s="1" t="s">
        <v>54</v>
      </c>
      <c r="J1042" s="24" t="s">
        <v>54</v>
      </c>
      <c r="K1042" s="1" t="s">
        <v>46</v>
      </c>
      <c r="L1042" s="24" t="s">
        <v>46</v>
      </c>
      <c r="M1042" s="1">
        <v>2</v>
      </c>
      <c r="N1042" s="1">
        <v>2</v>
      </c>
      <c r="O1042" s="1">
        <v>2</v>
      </c>
      <c r="P1042" s="1">
        <v>1</v>
      </c>
      <c r="Q1042" s="24">
        <v>3</v>
      </c>
      <c r="R1042" s="1">
        <v>2</v>
      </c>
      <c r="S1042" s="1">
        <v>2</v>
      </c>
      <c r="T1042" s="1">
        <v>2</v>
      </c>
      <c r="U1042" s="1">
        <v>1</v>
      </c>
      <c r="V1042" s="24">
        <v>4</v>
      </c>
      <c r="W1042" s="1">
        <v>4</v>
      </c>
      <c r="X1042" s="1">
        <v>4</v>
      </c>
      <c r="Y1042" s="24">
        <v>6</v>
      </c>
      <c r="Z1042" s="1" t="s">
        <v>48</v>
      </c>
      <c r="AA1042" s="1" t="s">
        <v>48</v>
      </c>
      <c r="AB1042" s="1" t="s">
        <v>48</v>
      </c>
      <c r="AC1042" s="1" t="s">
        <v>48</v>
      </c>
      <c r="AD1042" s="1" t="s">
        <v>48</v>
      </c>
      <c r="AE1042" s="1">
        <v>1</v>
      </c>
      <c r="AF1042" s="1" t="s">
        <v>48</v>
      </c>
      <c r="AG1042" s="24">
        <v>1</v>
      </c>
      <c r="AH1042" s="1">
        <v>1</v>
      </c>
      <c r="AI1042" s="1">
        <v>1</v>
      </c>
      <c r="AJ1042" s="24">
        <v>1</v>
      </c>
      <c r="AK1042" s="36" t="s">
        <v>50</v>
      </c>
      <c r="AL1042" s="9">
        <f t="shared" si="129"/>
        <v>-1.5476334603481254</v>
      </c>
      <c r="AM1042" s="9">
        <f t="shared" si="130"/>
        <v>-1.5076171205310418</v>
      </c>
      <c r="AN1042">
        <f t="shared" si="131"/>
        <v>0</v>
      </c>
      <c r="AO1042" s="6">
        <f t="shared" si="132"/>
        <v>0</v>
      </c>
      <c r="AP1042" s="9">
        <f>($AL$3*AL1042+$AM$3*AM1042+$AN$3*AN1042+$AO$3*AO1042)+$K$3*VLOOKUP(K1042,COND!$A$2:$C$7,2,FALSE)+$L$3*VLOOKUP(L1042,COND!$A$2:$C$7,3,FALSE)</f>
        <v>-8.2461687924073139</v>
      </c>
      <c r="AQ1042" s="28">
        <f t="shared" si="133"/>
        <v>-0.76105135410925118</v>
      </c>
      <c r="AR1042" t="str">
        <f t="shared" si="134"/>
        <v>LF</v>
      </c>
      <c r="AS1042">
        <v>900</v>
      </c>
      <c r="AT1042">
        <v>1038</v>
      </c>
      <c r="AV1042" t="str">
        <f t="shared" si="135"/>
        <v>Unlikely</v>
      </c>
      <c r="AX1042" t="str">
        <f>IF(VLOOKUP($B1042,'Draft List'!$D$4:$AC$2598,AX$3,FALSE)&lt;&gt;0,VLOOKUP($B1042,'Draft List'!$D$4:$AC$2598,AX$3,FALSE),"")</f>
        <v/>
      </c>
      <c r="AY1042" t="str">
        <f>IF(VLOOKUP($B1042,'Draft List'!$D$4:$AC$2598,AY$3,FALSE)&lt;&gt;0,VLOOKUP($B1042,'Draft List'!$D$4:$AC$2598,AY$3,FALSE),"")</f>
        <v/>
      </c>
      <c r="AZ1042" t="str">
        <f>IF(VLOOKUP($B1042,'Draft List'!$D$4:$AC$2598,AZ$3,FALSE)&lt;&gt;0,VLOOKUP($B1042,'Draft List'!$D$4:$AC$2598,AZ$3,FALSE),"")</f>
        <v/>
      </c>
      <c r="BA1042" t="str">
        <f>IF(VLOOKUP($B1042,'Draft List'!$D$4:$AC$2598,BA$3,FALSE)&lt;&gt;0,VLOOKUP($B1042,'Draft List'!$D$4:$AC$2598,BA$3,FALSE),"")</f>
        <v/>
      </c>
    </row>
    <row r="1043" spans="1:53" hidden="1" x14ac:dyDescent="0.25">
      <c r="A1043" t="str">
        <f t="shared" si="128"/>
        <v>1BShigemasa Yamada24</v>
      </c>
      <c r="B1043">
        <f>VLOOKUP($A1043,draft_listing_batters_stats!$A$1:$B$1324,2,FALSE)</f>
        <v>9383</v>
      </c>
      <c r="C1043" s="1" t="s">
        <v>94</v>
      </c>
      <c r="D1043" s="1" t="s">
        <v>1745</v>
      </c>
      <c r="E1043" s="1" t="s">
        <v>640</v>
      </c>
      <c r="F1043" s="1">
        <v>24</v>
      </c>
      <c r="G1043" s="1" t="s">
        <v>44</v>
      </c>
      <c r="H1043" s="1" t="s">
        <v>44</v>
      </c>
      <c r="I1043" s="1" t="s">
        <v>54</v>
      </c>
      <c r="J1043" s="24" t="s">
        <v>54</v>
      </c>
      <c r="K1043" s="1" t="s">
        <v>47</v>
      </c>
      <c r="L1043" s="24" t="s">
        <v>46</v>
      </c>
      <c r="M1043" s="1">
        <v>1</v>
      </c>
      <c r="N1043" s="1">
        <v>2</v>
      </c>
      <c r="O1043" s="1">
        <v>2</v>
      </c>
      <c r="P1043" s="1">
        <v>1</v>
      </c>
      <c r="Q1043" s="24">
        <v>1</v>
      </c>
      <c r="R1043" s="1">
        <v>2</v>
      </c>
      <c r="S1043" s="1">
        <v>2</v>
      </c>
      <c r="T1043" s="1">
        <v>2</v>
      </c>
      <c r="U1043" s="1">
        <v>2</v>
      </c>
      <c r="V1043" s="24">
        <v>2</v>
      </c>
      <c r="W1043" s="1">
        <v>4</v>
      </c>
      <c r="X1043" s="1">
        <v>5</v>
      </c>
      <c r="Y1043" s="24">
        <v>6</v>
      </c>
      <c r="Z1043" s="1" t="s">
        <v>48</v>
      </c>
      <c r="AA1043" s="1">
        <v>1</v>
      </c>
      <c r="AB1043" s="1" t="s">
        <v>48</v>
      </c>
      <c r="AC1043" s="1" t="s">
        <v>48</v>
      </c>
      <c r="AD1043" s="1" t="s">
        <v>48</v>
      </c>
      <c r="AE1043" s="1" t="s">
        <v>48</v>
      </c>
      <c r="AF1043" s="1" t="s">
        <v>48</v>
      </c>
      <c r="AG1043" s="24" t="s">
        <v>48</v>
      </c>
      <c r="AH1043" s="1">
        <v>1</v>
      </c>
      <c r="AI1043" s="1">
        <v>2</v>
      </c>
      <c r="AJ1043" s="24">
        <v>1</v>
      </c>
      <c r="AK1043" s="36" t="s">
        <v>50</v>
      </c>
      <c r="AL1043" s="9">
        <f t="shared" si="129"/>
        <v>-1.9502219761849671</v>
      </c>
      <c r="AM1043" s="9">
        <f t="shared" si="130"/>
        <v>-1.4979402501556278</v>
      </c>
      <c r="AN1043">
        <f t="shared" si="131"/>
        <v>0</v>
      </c>
      <c r="AO1043" s="6">
        <f t="shared" si="132"/>
        <v>0</v>
      </c>
      <c r="AP1043" s="9">
        <f>($AL$3*AL1043+$AM$3*AM1043+$AN$3*AN1043+$AO$3*AO1043)+$K$3*VLOOKUP(K1043,COND!$A$2:$C$7,2,FALSE)+$L$3*VLOOKUP(L1043,COND!$A$2:$C$7,3,FALSE)</f>
        <v>-8.2703051994860299</v>
      </c>
      <c r="AQ1043" s="28">
        <f t="shared" si="133"/>
        <v>-0.76449263669914969</v>
      </c>
      <c r="AR1043" t="str">
        <f t="shared" si="134"/>
        <v>1B</v>
      </c>
      <c r="AS1043">
        <v>900</v>
      </c>
      <c r="AT1043">
        <v>1039</v>
      </c>
      <c r="AV1043" t="str">
        <f t="shared" si="135"/>
        <v>Unlikely</v>
      </c>
      <c r="AX1043" t="str">
        <f>IF(VLOOKUP($B1043,'Draft List'!$D$4:$AC$2598,AX$3,FALSE)&lt;&gt;0,VLOOKUP($B1043,'Draft List'!$D$4:$AC$2598,AX$3,FALSE),"")</f>
        <v/>
      </c>
      <c r="AY1043" t="str">
        <f>IF(VLOOKUP($B1043,'Draft List'!$D$4:$AC$2598,AY$3,FALSE)&lt;&gt;0,VLOOKUP($B1043,'Draft List'!$D$4:$AC$2598,AY$3,FALSE),"")</f>
        <v/>
      </c>
      <c r="AZ1043" t="str">
        <f>IF(VLOOKUP($B1043,'Draft List'!$D$4:$AC$2598,AZ$3,FALSE)&lt;&gt;0,VLOOKUP($B1043,'Draft List'!$D$4:$AC$2598,AZ$3,FALSE),"")</f>
        <v/>
      </c>
      <c r="BA1043" t="str">
        <f>IF(VLOOKUP($B1043,'Draft List'!$D$4:$AC$2598,BA$3,FALSE)&lt;&gt;0,VLOOKUP($B1043,'Draft List'!$D$4:$AC$2598,BA$3,FALSE),"")</f>
        <v/>
      </c>
    </row>
    <row r="1044" spans="1:53" x14ac:dyDescent="0.25">
      <c r="A1044" t="str">
        <f t="shared" si="128"/>
        <v>3BFernando Ortega24</v>
      </c>
      <c r="B1044">
        <f>VLOOKUP($A1044,draft_listing_batters_stats!$A$1:$B$1324,2,FALSE)</f>
        <v>5232</v>
      </c>
      <c r="C1044" s="1" t="s">
        <v>76</v>
      </c>
      <c r="D1044" s="1" t="s">
        <v>234</v>
      </c>
      <c r="E1044" s="1" t="s">
        <v>214</v>
      </c>
      <c r="F1044" s="1">
        <v>24</v>
      </c>
      <c r="G1044" s="1" t="s">
        <v>44</v>
      </c>
      <c r="H1044" s="1" t="s">
        <v>44</v>
      </c>
      <c r="I1044" s="1" t="s">
        <v>54</v>
      </c>
      <c r="J1044" s="24" t="s">
        <v>54</v>
      </c>
      <c r="K1044" s="1" t="s">
        <v>51</v>
      </c>
      <c r="L1044" s="24" t="s">
        <v>46</v>
      </c>
      <c r="M1044" s="1">
        <v>2</v>
      </c>
      <c r="N1044" s="1">
        <v>2</v>
      </c>
      <c r="O1044" s="1">
        <v>1</v>
      </c>
      <c r="P1044" s="1">
        <v>1</v>
      </c>
      <c r="Q1044" s="24">
        <v>3</v>
      </c>
      <c r="R1044" s="1">
        <v>2</v>
      </c>
      <c r="S1044" s="1">
        <v>3</v>
      </c>
      <c r="T1044" s="1">
        <v>1</v>
      </c>
      <c r="U1044" s="1">
        <v>1</v>
      </c>
      <c r="V1044" s="24">
        <v>4</v>
      </c>
      <c r="W1044" s="1">
        <v>10</v>
      </c>
      <c r="X1044" s="1">
        <v>1</v>
      </c>
      <c r="Y1044" s="24">
        <v>1</v>
      </c>
      <c r="Z1044" s="1" t="s">
        <v>48</v>
      </c>
      <c r="AA1044" s="1" t="s">
        <v>48</v>
      </c>
      <c r="AB1044" s="1" t="s">
        <v>48</v>
      </c>
      <c r="AC1044" s="1">
        <v>4</v>
      </c>
      <c r="AD1044" s="1">
        <v>1</v>
      </c>
      <c r="AE1044" s="1" t="s">
        <v>48</v>
      </c>
      <c r="AF1044" s="1" t="s">
        <v>48</v>
      </c>
      <c r="AG1044" s="24" t="s">
        <v>48</v>
      </c>
      <c r="AH1044" s="1">
        <v>1</v>
      </c>
      <c r="AI1044" s="1">
        <v>7</v>
      </c>
      <c r="AJ1044" s="24">
        <v>8</v>
      </c>
      <c r="AK1044" s="36" t="s">
        <v>50</v>
      </c>
      <c r="AL1044" s="9">
        <f t="shared" si="129"/>
        <v>-1.6306949543720271</v>
      </c>
      <c r="AM1044" s="9">
        <f t="shared" si="130"/>
        <v>-1.53961873493624</v>
      </c>
      <c r="AN1044">
        <f t="shared" si="131"/>
        <v>1</v>
      </c>
      <c r="AO1044" s="6">
        <f t="shared" si="132"/>
        <v>0</v>
      </c>
      <c r="AP1044" s="9">
        <f>($AL$3*AL1044+$AM$3*AM1044+$AN$3*AN1044+$AO$3*AO1044)+$K$3*VLOOKUP(K1044,COND!$A$2:$C$7,2,FALSE)+$L$3*VLOOKUP(L1044,COND!$A$2:$C$7,3,FALSE)</f>
        <v>-8.3718276480054161</v>
      </c>
      <c r="AQ1044" s="28">
        <f t="shared" si="133"/>
        <v>-0.77896734428235581</v>
      </c>
      <c r="AR1044" t="str">
        <f t="shared" si="134"/>
        <v>3B</v>
      </c>
      <c r="AS1044">
        <v>900</v>
      </c>
      <c r="AT1044">
        <v>1040</v>
      </c>
      <c r="AV1044" t="str">
        <f t="shared" si="135"/>
        <v>Unlikely</v>
      </c>
      <c r="AX1044" t="str">
        <f>IF(VLOOKUP($B1044,'Draft List'!$D$4:$AC$2598,AX$3,FALSE)&lt;&gt;0,VLOOKUP($B1044,'Draft List'!$D$4:$AC$2598,AX$3,FALSE),"")</f>
        <v/>
      </c>
      <c r="AY1044" t="str">
        <f>IF(VLOOKUP($B1044,'Draft List'!$D$4:$AC$2598,AY$3,FALSE)&lt;&gt;0,VLOOKUP($B1044,'Draft List'!$D$4:$AC$2598,AY$3,FALSE),"")</f>
        <v/>
      </c>
      <c r="AZ1044" t="str">
        <f>IF(VLOOKUP($B1044,'Draft List'!$D$4:$AC$2598,AZ$3,FALSE)&lt;&gt;0,VLOOKUP($B1044,'Draft List'!$D$4:$AC$2598,AZ$3,FALSE),"")</f>
        <v/>
      </c>
      <c r="BA1044" t="str">
        <f>IF(VLOOKUP($B1044,'Draft List'!$D$4:$AC$2598,BA$3,FALSE)&lt;&gt;0,VLOOKUP($B1044,'Draft List'!$D$4:$AC$2598,BA$3,FALSE),"")</f>
        <v/>
      </c>
    </row>
    <row r="1045" spans="1:53" hidden="1" x14ac:dyDescent="0.25">
      <c r="A1045" t="str">
        <f t="shared" si="128"/>
        <v>C-Brandon McLaughlin24</v>
      </c>
      <c r="B1045">
        <f>VLOOKUP($A1045,draft_listing_batters_stats!$A$1:$B$1324,2,FALSE)</f>
        <v>15328</v>
      </c>
      <c r="C1045" s="1" t="s">
        <v>93</v>
      </c>
      <c r="D1045" s="1" t="s">
        <v>913</v>
      </c>
      <c r="E1045" s="1" t="s">
        <v>1432</v>
      </c>
      <c r="F1045" s="1">
        <v>24</v>
      </c>
      <c r="G1045" s="1" t="s">
        <v>44</v>
      </c>
      <c r="H1045" s="1" t="s">
        <v>44</v>
      </c>
      <c r="I1045" s="1" t="s">
        <v>54</v>
      </c>
      <c r="J1045" s="24" t="s">
        <v>54</v>
      </c>
      <c r="K1045" s="1" t="s">
        <v>47</v>
      </c>
      <c r="L1045" s="24" t="s">
        <v>47</v>
      </c>
      <c r="M1045" s="1">
        <v>1</v>
      </c>
      <c r="N1045" s="1">
        <v>2</v>
      </c>
      <c r="O1045" s="1">
        <v>2</v>
      </c>
      <c r="P1045" s="1">
        <v>3</v>
      </c>
      <c r="Q1045" s="24">
        <v>1</v>
      </c>
      <c r="R1045" s="1">
        <v>1</v>
      </c>
      <c r="S1045" s="1">
        <v>2</v>
      </c>
      <c r="T1045" s="1">
        <v>2</v>
      </c>
      <c r="U1045" s="1">
        <v>4</v>
      </c>
      <c r="V1045" s="24">
        <v>1</v>
      </c>
      <c r="W1045" s="1">
        <v>5</v>
      </c>
      <c r="X1045" s="1">
        <v>6</v>
      </c>
      <c r="Y1045" s="24">
        <v>6</v>
      </c>
      <c r="Z1045" s="1">
        <v>6</v>
      </c>
      <c r="AA1045" s="1" t="s">
        <v>48</v>
      </c>
      <c r="AB1045" s="1" t="s">
        <v>48</v>
      </c>
      <c r="AC1045" s="1" t="s">
        <v>48</v>
      </c>
      <c r="AD1045" s="1" t="s">
        <v>48</v>
      </c>
      <c r="AE1045" s="1" t="s">
        <v>48</v>
      </c>
      <c r="AF1045" s="1" t="s">
        <v>48</v>
      </c>
      <c r="AG1045" s="24" t="s">
        <v>48</v>
      </c>
      <c r="AH1045" s="1">
        <v>5</v>
      </c>
      <c r="AI1045" s="1">
        <v>8</v>
      </c>
      <c r="AJ1045" s="24">
        <v>7</v>
      </c>
      <c r="AK1045" s="36" t="s">
        <v>50</v>
      </c>
      <c r="AL1045" s="9">
        <f t="shared" si="129"/>
        <v>-1.7708028761658048</v>
      </c>
      <c r="AM1045" s="9">
        <f t="shared" si="130"/>
        <v>-1.681093326156224</v>
      </c>
      <c r="AN1045">
        <f t="shared" si="131"/>
        <v>2</v>
      </c>
      <c r="AO1045" s="6">
        <f t="shared" si="132"/>
        <v>1.5</v>
      </c>
      <c r="AP1045" s="9">
        <f>($AL$3*AL1045+$AM$3*AM1045+$AN$3*AN1045+$AO$3*AO1045)+$K$3*VLOOKUP(K1045,COND!$A$2:$C$7,2,FALSE)+$L$3*VLOOKUP(L1045,COND!$A$2:$C$7,3,FALSE)</f>
        <v>-8.7168668681579327</v>
      </c>
      <c r="AQ1045" s="28">
        <f t="shared" si="133"/>
        <v>-0.82816180215136048</v>
      </c>
      <c r="AR1045" t="str">
        <f t="shared" si="134"/>
        <v>C</v>
      </c>
      <c r="AS1045">
        <v>900</v>
      </c>
      <c r="AT1045">
        <v>1041</v>
      </c>
      <c r="AV1045" t="str">
        <f t="shared" si="135"/>
        <v>Unlikely</v>
      </c>
      <c r="AX1045" t="str">
        <f>IF(VLOOKUP($B1045,'Draft List'!$D$4:$AC$2598,AX$3,FALSE)&lt;&gt;0,VLOOKUP($B1045,'Draft List'!$D$4:$AC$2598,AX$3,FALSE),"")</f>
        <v/>
      </c>
      <c r="AY1045" t="str">
        <f>IF(VLOOKUP($B1045,'Draft List'!$D$4:$AC$2598,AY$3,FALSE)&lt;&gt;0,VLOOKUP($B1045,'Draft List'!$D$4:$AC$2598,AY$3,FALSE),"")</f>
        <v/>
      </c>
      <c r="AZ1045" t="str">
        <f>IF(VLOOKUP($B1045,'Draft List'!$D$4:$AC$2598,AZ$3,FALSE)&lt;&gt;0,VLOOKUP($B1045,'Draft List'!$D$4:$AC$2598,AZ$3,FALSE),"")</f>
        <v/>
      </c>
      <c r="BA1045" t="str">
        <f>IF(VLOOKUP($B1045,'Draft List'!$D$4:$AC$2598,BA$3,FALSE)&lt;&gt;0,VLOOKUP($B1045,'Draft List'!$D$4:$AC$2598,BA$3,FALSE),"")</f>
        <v/>
      </c>
    </row>
    <row r="1046" spans="1:53" hidden="1" x14ac:dyDescent="0.25">
      <c r="A1046" t="str">
        <f t="shared" si="128"/>
        <v>RFDoyle Phillips24</v>
      </c>
      <c r="B1046">
        <f>VLOOKUP($A1046,draft_listing_batters_stats!$A$1:$B$1324,2,FALSE)</f>
        <v>5546</v>
      </c>
      <c r="C1046" s="1" t="s">
        <v>73</v>
      </c>
      <c r="D1046" s="1" t="s">
        <v>870</v>
      </c>
      <c r="E1046" s="1" t="s">
        <v>226</v>
      </c>
      <c r="F1046" s="1">
        <v>24</v>
      </c>
      <c r="G1046" s="1" t="s">
        <v>58</v>
      </c>
      <c r="H1046" s="1" t="s">
        <v>58</v>
      </c>
      <c r="I1046" s="1" t="s">
        <v>54</v>
      </c>
      <c r="J1046" s="24" t="s">
        <v>54</v>
      </c>
      <c r="K1046" s="1" t="s">
        <v>47</v>
      </c>
      <c r="L1046" s="24" t="s">
        <v>47</v>
      </c>
      <c r="M1046" s="1">
        <v>2</v>
      </c>
      <c r="N1046" s="1">
        <v>2</v>
      </c>
      <c r="O1046" s="1">
        <v>1</v>
      </c>
      <c r="P1046" s="1">
        <v>1</v>
      </c>
      <c r="Q1046" s="24">
        <v>2</v>
      </c>
      <c r="R1046" s="1">
        <v>2</v>
      </c>
      <c r="S1046" s="1">
        <v>2</v>
      </c>
      <c r="T1046" s="1">
        <v>1</v>
      </c>
      <c r="U1046" s="1">
        <v>1</v>
      </c>
      <c r="V1046" s="24">
        <v>2</v>
      </c>
      <c r="W1046" s="1">
        <v>1</v>
      </c>
      <c r="X1046" s="1">
        <v>6</v>
      </c>
      <c r="Y1046" s="24">
        <v>1</v>
      </c>
      <c r="Z1046" s="1" t="s">
        <v>48</v>
      </c>
      <c r="AA1046" s="1" t="s">
        <v>48</v>
      </c>
      <c r="AB1046" s="1" t="s">
        <v>48</v>
      </c>
      <c r="AC1046" s="1" t="s">
        <v>48</v>
      </c>
      <c r="AD1046" s="1" t="s">
        <v>48</v>
      </c>
      <c r="AE1046" s="1">
        <v>2</v>
      </c>
      <c r="AF1046" s="1" t="s">
        <v>48</v>
      </c>
      <c r="AG1046" s="24">
        <v>7</v>
      </c>
      <c r="AH1046" s="1">
        <v>9</v>
      </c>
      <c r="AI1046" s="1">
        <v>10</v>
      </c>
      <c r="AJ1046" s="24">
        <v>10</v>
      </c>
      <c r="AK1046" s="36" t="s">
        <v>50</v>
      </c>
      <c r="AL1046" s="9">
        <f t="shared" si="129"/>
        <v>-1.6707112941891105</v>
      </c>
      <c r="AM1046" s="9">
        <f t="shared" si="130"/>
        <v>-1.6707112941891105</v>
      </c>
      <c r="AN1046">
        <f t="shared" si="131"/>
        <v>6</v>
      </c>
      <c r="AO1046" s="6">
        <f t="shared" si="132"/>
        <v>0.5</v>
      </c>
      <c r="AP1046" s="9">
        <f>($AL$3*AL1046+$AM$3*AM1046+$AN$3*AN1046+$AO$3*AO1046)+$K$3*VLOOKUP(K1046,COND!$A$2:$C$7,2,FALSE)+$L$3*VLOOKUP(L1046,COND!$A$2:$C$7,3,FALSE)</f>
        <v>-8.9156066596882368</v>
      </c>
      <c r="AQ1046" s="28">
        <f t="shared" si="133"/>
        <v>-0.85649741077292729</v>
      </c>
      <c r="AR1046" t="str">
        <f t="shared" si="134"/>
        <v>RF</v>
      </c>
      <c r="AS1046">
        <v>900</v>
      </c>
      <c r="AT1046">
        <v>1042</v>
      </c>
      <c r="AV1046" t="str">
        <f t="shared" si="135"/>
        <v>Unlikely</v>
      </c>
      <c r="AX1046" t="str">
        <f>IF(VLOOKUP($B1046,'Draft List'!$D$4:$AC$2598,AX$3,FALSE)&lt;&gt;0,VLOOKUP($B1046,'Draft List'!$D$4:$AC$2598,AX$3,FALSE),"")</f>
        <v/>
      </c>
      <c r="AY1046" t="str">
        <f>IF(VLOOKUP($B1046,'Draft List'!$D$4:$AC$2598,AY$3,FALSE)&lt;&gt;0,VLOOKUP($B1046,'Draft List'!$D$4:$AC$2598,AY$3,FALSE),"")</f>
        <v/>
      </c>
      <c r="AZ1046" t="str">
        <f>IF(VLOOKUP($B1046,'Draft List'!$D$4:$AC$2598,AZ$3,FALSE)&lt;&gt;0,VLOOKUP($B1046,'Draft List'!$D$4:$AC$2598,AZ$3,FALSE),"")</f>
        <v/>
      </c>
      <c r="BA1046" t="str">
        <f>IF(VLOOKUP($B1046,'Draft List'!$D$4:$AC$2598,BA$3,FALSE)&lt;&gt;0,VLOOKUP($B1046,'Draft List'!$D$4:$AC$2598,BA$3,FALSE),"")</f>
        <v/>
      </c>
    </row>
    <row r="1047" spans="1:53" hidden="1" x14ac:dyDescent="0.25">
      <c r="A1047" t="str">
        <f t="shared" si="128"/>
        <v>1BRobinson Serrano21</v>
      </c>
      <c r="B1047">
        <f>VLOOKUP($A1047,draft_listing_batters_stats!$A$1:$B$1324,2,FALSE)</f>
        <v>9189</v>
      </c>
      <c r="C1047" s="1" t="s">
        <v>94</v>
      </c>
      <c r="D1047" s="1" t="s">
        <v>258</v>
      </c>
      <c r="E1047" s="1" t="s">
        <v>1640</v>
      </c>
      <c r="F1047" s="1">
        <v>21</v>
      </c>
      <c r="G1047" s="1" t="s">
        <v>44</v>
      </c>
      <c r="H1047" s="1" t="s">
        <v>58</v>
      </c>
      <c r="I1047" s="1" t="s">
        <v>54</v>
      </c>
      <c r="J1047" s="24" t="s">
        <v>54</v>
      </c>
      <c r="K1047" s="1" t="s">
        <v>47</v>
      </c>
      <c r="L1047" s="24" t="s">
        <v>47</v>
      </c>
      <c r="M1047" s="1">
        <v>1</v>
      </c>
      <c r="N1047" s="1">
        <v>2</v>
      </c>
      <c r="O1047" s="1">
        <v>1</v>
      </c>
      <c r="P1047" s="1">
        <v>2</v>
      </c>
      <c r="Q1047" s="24">
        <v>1</v>
      </c>
      <c r="R1047" s="1">
        <v>1</v>
      </c>
      <c r="S1047" s="1">
        <v>4</v>
      </c>
      <c r="T1047" s="1">
        <v>1</v>
      </c>
      <c r="U1047" s="1">
        <v>4</v>
      </c>
      <c r="V1047" s="24">
        <v>1</v>
      </c>
      <c r="W1047" s="1">
        <v>5</v>
      </c>
      <c r="X1047" s="1">
        <v>1</v>
      </c>
      <c r="Y1047" s="24">
        <v>1</v>
      </c>
      <c r="Z1047" s="1" t="s">
        <v>48</v>
      </c>
      <c r="AA1047" s="1" t="s">
        <v>48</v>
      </c>
      <c r="AB1047" s="1" t="s">
        <v>48</v>
      </c>
      <c r="AC1047" s="1" t="s">
        <v>48</v>
      </c>
      <c r="AD1047" s="1" t="s">
        <v>48</v>
      </c>
      <c r="AE1047" s="1" t="s">
        <v>48</v>
      </c>
      <c r="AF1047" s="1" t="s">
        <v>48</v>
      </c>
      <c r="AG1047" s="24" t="s">
        <v>48</v>
      </c>
      <c r="AH1047" s="1">
        <v>1</v>
      </c>
      <c r="AI1047" s="1">
        <v>2</v>
      </c>
      <c r="AJ1047" s="24">
        <v>2</v>
      </c>
      <c r="AK1047" s="36" t="s">
        <v>881</v>
      </c>
      <c r="AL1047" s="9">
        <f t="shared" si="129"/>
        <v>-1.9435739201992874</v>
      </c>
      <c r="AM1047" s="9">
        <f t="shared" si="130"/>
        <v>-1.6620350609427186</v>
      </c>
      <c r="AN1047">
        <f t="shared" si="131"/>
        <v>0</v>
      </c>
      <c r="AO1047" s="6">
        <f t="shared" si="132"/>
        <v>0</v>
      </c>
      <c r="AP1047" s="9">
        <f>($AL$3*AL1047+$AM$3*AM1047+$AN$3*AN1047+$AO$3*AO1047)+$K$3*VLOOKUP(K1047,COND!$A$2:$C$7,2,FALSE)+$L$3*VLOOKUP(L1047,COND!$A$2:$C$7,3,FALSE)</f>
        <v>-10.338778123332549</v>
      </c>
      <c r="AQ1047" s="28">
        <f t="shared" si="133"/>
        <v>-1.0594081076429025</v>
      </c>
      <c r="AR1047" t="str">
        <f t="shared" si="134"/>
        <v>DH</v>
      </c>
      <c r="AS1047">
        <v>900</v>
      </c>
      <c r="AT1047">
        <v>1043</v>
      </c>
      <c r="AV1047" t="str">
        <f t="shared" si="135"/>
        <v>Unlikely</v>
      </c>
      <c r="AX1047" t="str">
        <f>IF(VLOOKUP($B1047,'Draft List'!$D$4:$AC$2598,AX$3,FALSE)&lt;&gt;0,VLOOKUP($B1047,'Draft List'!$D$4:$AC$2598,AX$3,FALSE),"")</f>
        <v/>
      </c>
      <c r="AY1047" t="str">
        <f>IF(VLOOKUP($B1047,'Draft List'!$D$4:$AC$2598,AY$3,FALSE)&lt;&gt;0,VLOOKUP($B1047,'Draft List'!$D$4:$AC$2598,AY$3,FALSE),"")</f>
        <v/>
      </c>
      <c r="AZ1047" t="str">
        <f>IF(VLOOKUP($B1047,'Draft List'!$D$4:$AC$2598,AZ$3,FALSE)&lt;&gt;0,VLOOKUP($B1047,'Draft List'!$D$4:$AC$2598,AZ$3,FALSE),"")</f>
        <v/>
      </c>
      <c r="BA1047" t="str">
        <f>IF(VLOOKUP($B1047,'Draft List'!$D$4:$AC$2598,BA$3,FALSE)&lt;&gt;0,VLOOKUP($B1047,'Draft List'!$D$4:$AC$2598,BA$3,FALSE),"")</f>
        <v/>
      </c>
    </row>
    <row r="1048" spans="1:53" hidden="1" x14ac:dyDescent="0.25">
      <c r="A1048" t="str">
        <f t="shared" si="128"/>
        <v>1BJean-Charles Grenier24</v>
      </c>
      <c r="B1048">
        <f>VLOOKUP($A1048,draft_listing_batters_stats!$A$1:$B$1324,2,FALSE)</f>
        <v>4940</v>
      </c>
      <c r="C1048" s="1" t="s">
        <v>94</v>
      </c>
      <c r="D1048" s="1" t="s">
        <v>1210</v>
      </c>
      <c r="E1048" s="1" t="s">
        <v>1211</v>
      </c>
      <c r="F1048" s="1">
        <v>24</v>
      </c>
      <c r="G1048" s="1" t="s">
        <v>44</v>
      </c>
      <c r="H1048" s="1" t="s">
        <v>44</v>
      </c>
      <c r="I1048" s="1" t="s">
        <v>54</v>
      </c>
      <c r="J1048" s="24" t="s">
        <v>54</v>
      </c>
      <c r="K1048" s="1" t="s">
        <v>46</v>
      </c>
      <c r="L1048" s="24" t="s">
        <v>46</v>
      </c>
      <c r="M1048" s="1">
        <v>1</v>
      </c>
      <c r="N1048" s="1">
        <v>2</v>
      </c>
      <c r="O1048" s="1">
        <v>2</v>
      </c>
      <c r="P1048" s="1">
        <v>1</v>
      </c>
      <c r="Q1048" s="24">
        <v>1</v>
      </c>
      <c r="R1048" s="1">
        <v>1</v>
      </c>
      <c r="S1048" s="1">
        <v>2</v>
      </c>
      <c r="T1048" s="1">
        <v>2</v>
      </c>
      <c r="U1048" s="1">
        <v>2</v>
      </c>
      <c r="V1048" s="24">
        <v>2</v>
      </c>
      <c r="W1048" s="1">
        <v>1</v>
      </c>
      <c r="X1048" s="1">
        <v>8</v>
      </c>
      <c r="Y1048" s="24">
        <v>1</v>
      </c>
      <c r="Z1048" s="1" t="s">
        <v>48</v>
      </c>
      <c r="AA1048" s="1">
        <v>1</v>
      </c>
      <c r="AB1048" s="1" t="s">
        <v>48</v>
      </c>
      <c r="AC1048" s="1" t="s">
        <v>48</v>
      </c>
      <c r="AD1048" s="1" t="s">
        <v>48</v>
      </c>
      <c r="AE1048" s="1" t="s">
        <v>48</v>
      </c>
      <c r="AF1048" s="1">
        <v>2</v>
      </c>
      <c r="AG1048" s="24" t="s">
        <v>48</v>
      </c>
      <c r="AH1048" s="1">
        <v>10</v>
      </c>
      <c r="AI1048" s="1">
        <v>10</v>
      </c>
      <c r="AJ1048" s="24">
        <v>10</v>
      </c>
      <c r="AK1048" s="36" t="s">
        <v>50</v>
      </c>
      <c r="AL1048" s="9">
        <f t="shared" si="129"/>
        <v>-1.9502219761849671</v>
      </c>
      <c r="AM1048" s="9">
        <f t="shared" si="130"/>
        <v>-1.8204960863583022</v>
      </c>
      <c r="AN1048">
        <f t="shared" si="131"/>
        <v>6</v>
      </c>
      <c r="AO1048" s="6">
        <f t="shared" si="132"/>
        <v>0</v>
      </c>
      <c r="AP1048" s="9">
        <f>($AL$3*AL1048+$AM$3*AM1048+$AN$3*AN1048+$AO$3*AO1048)+$K$3*VLOOKUP(K1048,COND!$A$2:$C$7,2,FALSE)+$L$3*VLOOKUP(L1048,COND!$A$2:$C$7,3,FALSE)</f>
        <v>-11.040975233918122</v>
      </c>
      <c r="AQ1048" s="28">
        <f t="shared" si="133"/>
        <v>-1.1595248600433088</v>
      </c>
      <c r="AR1048" t="str">
        <f t="shared" si="134"/>
        <v>CF</v>
      </c>
      <c r="AS1048">
        <v>900</v>
      </c>
      <c r="AT1048">
        <v>1044</v>
      </c>
      <c r="AV1048" t="str">
        <f t="shared" si="135"/>
        <v>Unlikely</v>
      </c>
      <c r="AX1048" t="str">
        <f>IF(VLOOKUP($B1048,'Draft List'!$D$4:$AC$2598,AX$3,FALSE)&lt;&gt;0,VLOOKUP($B1048,'Draft List'!$D$4:$AC$2598,AX$3,FALSE),"")</f>
        <v/>
      </c>
      <c r="AY1048" t="str">
        <f>IF(VLOOKUP($B1048,'Draft List'!$D$4:$AC$2598,AY$3,FALSE)&lt;&gt;0,VLOOKUP($B1048,'Draft List'!$D$4:$AC$2598,AY$3,FALSE),"")</f>
        <v/>
      </c>
      <c r="AZ1048" t="str">
        <f>IF(VLOOKUP($B1048,'Draft List'!$D$4:$AC$2598,AZ$3,FALSE)&lt;&gt;0,VLOOKUP($B1048,'Draft List'!$D$4:$AC$2598,AZ$3,FALSE),"")</f>
        <v/>
      </c>
      <c r="BA1048" t="str">
        <f>IF(VLOOKUP($B1048,'Draft List'!$D$4:$AC$2598,BA$3,FALSE)&lt;&gt;0,VLOOKUP($B1048,'Draft List'!$D$4:$AC$2598,BA$3,FALSE),"")</f>
        <v/>
      </c>
    </row>
    <row r="1049" spans="1:53" hidden="1" x14ac:dyDescent="0.25">
      <c r="A1049" t="str">
        <f t="shared" si="128"/>
        <v>1BPedro Sánchez21</v>
      </c>
      <c r="B1049">
        <f>VLOOKUP($A1049,draft_listing_batters_stats!$A$1:$B$1324,2,FALSE)</f>
        <v>9159</v>
      </c>
      <c r="C1049" s="1" t="s">
        <v>94</v>
      </c>
      <c r="D1049" s="1" t="s">
        <v>203</v>
      </c>
      <c r="E1049" s="1" t="s">
        <v>204</v>
      </c>
      <c r="F1049" s="1">
        <v>21</v>
      </c>
      <c r="G1049" s="1" t="s">
        <v>44</v>
      </c>
      <c r="H1049" s="1" t="s">
        <v>44</v>
      </c>
      <c r="I1049" s="1" t="s">
        <v>54</v>
      </c>
      <c r="J1049" s="24" t="s">
        <v>54</v>
      </c>
      <c r="K1049" s="1" t="s">
        <v>47</v>
      </c>
      <c r="L1049" s="24" t="s">
        <v>47</v>
      </c>
      <c r="M1049" s="1">
        <v>1</v>
      </c>
      <c r="N1049" s="1">
        <v>2</v>
      </c>
      <c r="O1049" s="1">
        <v>1</v>
      </c>
      <c r="P1049" s="1">
        <v>1</v>
      </c>
      <c r="Q1049" s="24">
        <v>2</v>
      </c>
      <c r="R1049" s="1">
        <v>1</v>
      </c>
      <c r="S1049" s="1">
        <v>2</v>
      </c>
      <c r="T1049" s="1">
        <v>2</v>
      </c>
      <c r="U1049" s="1">
        <v>1</v>
      </c>
      <c r="V1049" s="24">
        <v>4</v>
      </c>
      <c r="W1049" s="1">
        <v>4</v>
      </c>
      <c r="X1049" s="1">
        <v>1</v>
      </c>
      <c r="Y1049" s="24">
        <v>1</v>
      </c>
      <c r="Z1049" s="1" t="s">
        <v>48</v>
      </c>
      <c r="AA1049" s="1">
        <v>1</v>
      </c>
      <c r="AB1049" s="1" t="s">
        <v>48</v>
      </c>
      <c r="AC1049" s="1" t="s">
        <v>48</v>
      </c>
      <c r="AD1049" s="1" t="s">
        <v>48</v>
      </c>
      <c r="AE1049" s="1" t="s">
        <v>48</v>
      </c>
      <c r="AF1049" s="1" t="s">
        <v>48</v>
      </c>
      <c r="AG1049" s="24" t="s">
        <v>48</v>
      </c>
      <c r="AH1049" s="1">
        <v>1</v>
      </c>
      <c r="AI1049" s="1">
        <v>1</v>
      </c>
      <c r="AJ1049" s="24">
        <v>1</v>
      </c>
      <c r="AK1049" s="36" t="s">
        <v>839</v>
      </c>
      <c r="AL1049" s="9">
        <f t="shared" si="129"/>
        <v>-1.9932671303917848</v>
      </c>
      <c r="AM1049" s="9">
        <f t="shared" si="130"/>
        <v>-1.8301729567337166</v>
      </c>
      <c r="AN1049">
        <f t="shared" si="131"/>
        <v>0</v>
      </c>
      <c r="AO1049" s="6">
        <f t="shared" si="132"/>
        <v>0</v>
      </c>
      <c r="AP1049" s="9">
        <f>($AL$3*AL1049+$AM$3*AM1049+$AN$3*AN1049+$AO$3*AO1049)+$K$3*VLOOKUP(K1049,COND!$A$2:$C$7,2,FALSE)+$L$3*VLOOKUP(L1049,COND!$A$2:$C$7,3,FALSE)</f>
        <v>-12.361402193843778</v>
      </c>
      <c r="AQ1049" s="28">
        <f t="shared" si="133"/>
        <v>-1.3477866130708274</v>
      </c>
      <c r="AR1049" t="str">
        <f t="shared" si="134"/>
        <v>1B</v>
      </c>
      <c r="AS1049">
        <v>900</v>
      </c>
      <c r="AT1049">
        <v>1045</v>
      </c>
      <c r="AV1049" t="str">
        <f t="shared" si="135"/>
        <v>Unlikely</v>
      </c>
      <c r="AX1049" t="str">
        <f>IF(VLOOKUP($B1049,'Draft List'!$D$4:$AC$2598,AX$3,FALSE)&lt;&gt;0,VLOOKUP($B1049,'Draft List'!$D$4:$AC$2598,AX$3,FALSE),"")</f>
        <v/>
      </c>
      <c r="AY1049" t="str">
        <f>IF(VLOOKUP($B1049,'Draft List'!$D$4:$AC$2598,AY$3,FALSE)&lt;&gt;0,VLOOKUP($B1049,'Draft List'!$D$4:$AC$2598,AY$3,FALSE),"")</f>
        <v/>
      </c>
      <c r="AZ1049" t="str">
        <f>IF(VLOOKUP($B1049,'Draft List'!$D$4:$AC$2598,AZ$3,FALSE)&lt;&gt;0,VLOOKUP($B1049,'Draft List'!$D$4:$AC$2598,AZ$3,FALSE),"")</f>
        <v/>
      </c>
      <c r="BA1049" t="str">
        <f>IF(VLOOKUP($B1049,'Draft List'!$D$4:$AC$2598,BA$3,FALSE)&lt;&gt;0,VLOOKUP($B1049,'Draft List'!$D$4:$AC$2598,BA$3,FALSE),"")</f>
        <v/>
      </c>
    </row>
    <row r="1050" spans="1:53" hidden="1" x14ac:dyDescent="0.25">
      <c r="C1050" s="1"/>
      <c r="D1050" s="1"/>
      <c r="E1050" s="1"/>
      <c r="F1050" s="1"/>
      <c r="G1050" s="1"/>
      <c r="H1050" s="1"/>
      <c r="I1050" s="1"/>
      <c r="J1050" s="24"/>
      <c r="K1050" s="1"/>
      <c r="L1050" s="24"/>
      <c r="M1050" s="1"/>
      <c r="N1050" s="1"/>
      <c r="O1050" s="1"/>
      <c r="P1050" s="1"/>
      <c r="Q1050" s="24"/>
      <c r="R1050" s="1"/>
      <c r="S1050" s="1"/>
      <c r="T1050" s="1"/>
      <c r="U1050" s="1"/>
      <c r="V1050" s="24"/>
      <c r="W1050" s="1"/>
      <c r="X1050" s="1"/>
      <c r="Y1050" s="24"/>
      <c r="Z1050" s="1"/>
      <c r="AA1050" s="1"/>
      <c r="AB1050" s="1"/>
      <c r="AC1050" s="1"/>
      <c r="AD1050" s="1"/>
      <c r="AE1050" s="1"/>
      <c r="AF1050" s="1"/>
      <c r="AG1050" s="24"/>
      <c r="AH1050" s="1"/>
      <c r="AI1050" s="1"/>
      <c r="AJ1050" s="24"/>
      <c r="AK1050" s="36"/>
      <c r="AL1050" s="9"/>
      <c r="AM1050" s="9"/>
      <c r="AP1050" s="9"/>
      <c r="AQ1050" s="28"/>
    </row>
    <row r="1051" spans="1:53" hidden="1" x14ac:dyDescent="0.25">
      <c r="C1051" s="1"/>
      <c r="D1051" s="1"/>
      <c r="E1051" s="1"/>
      <c r="F1051" s="1"/>
      <c r="G1051" s="1"/>
      <c r="H1051" s="1"/>
      <c r="I1051" s="1"/>
      <c r="J1051" s="24"/>
      <c r="K1051" s="1"/>
      <c r="L1051" s="24"/>
      <c r="M1051" s="1"/>
      <c r="N1051" s="1"/>
      <c r="O1051" s="1"/>
      <c r="P1051" s="1"/>
      <c r="Q1051" s="24"/>
      <c r="R1051" s="1"/>
      <c r="S1051" s="1"/>
      <c r="T1051" s="1"/>
      <c r="U1051" s="1"/>
      <c r="V1051" s="24"/>
      <c r="W1051" s="1"/>
      <c r="X1051" s="1"/>
      <c r="Y1051" s="24"/>
      <c r="Z1051" s="1"/>
      <c r="AA1051" s="1"/>
      <c r="AB1051" s="1"/>
      <c r="AC1051" s="1"/>
      <c r="AD1051" s="1"/>
      <c r="AE1051" s="1"/>
      <c r="AF1051" s="1"/>
      <c r="AG1051" s="24"/>
      <c r="AH1051" s="1"/>
      <c r="AI1051" s="1"/>
      <c r="AJ1051" s="24"/>
      <c r="AK1051" s="36"/>
      <c r="AL1051" s="9"/>
      <c r="AM1051" s="9"/>
      <c r="AP1051" s="9"/>
      <c r="AQ1051" s="28"/>
    </row>
    <row r="1052" spans="1:53" hidden="1" x14ac:dyDescent="0.25">
      <c r="C1052" s="1"/>
      <c r="D1052" s="1"/>
      <c r="E1052" s="1"/>
      <c r="F1052" s="1"/>
      <c r="G1052" s="1"/>
      <c r="H1052" s="1"/>
      <c r="I1052" s="1"/>
      <c r="J1052" s="24"/>
      <c r="K1052" s="1"/>
      <c r="L1052" s="24"/>
      <c r="M1052" s="1"/>
      <c r="N1052" s="1"/>
      <c r="O1052" s="1"/>
      <c r="P1052" s="1"/>
      <c r="Q1052" s="24"/>
      <c r="R1052" s="1"/>
      <c r="S1052" s="1"/>
      <c r="T1052" s="1"/>
      <c r="U1052" s="1"/>
      <c r="V1052" s="24"/>
      <c r="W1052" s="1"/>
      <c r="X1052" s="1"/>
      <c r="Y1052" s="24"/>
      <c r="Z1052" s="1"/>
      <c r="AA1052" s="1"/>
      <c r="AB1052" s="1"/>
      <c r="AC1052" s="1"/>
      <c r="AD1052" s="1"/>
      <c r="AE1052" s="1"/>
      <c r="AF1052" s="1"/>
      <c r="AG1052" s="24"/>
      <c r="AH1052" s="1"/>
      <c r="AI1052" s="1"/>
      <c r="AJ1052" s="24"/>
      <c r="AK1052" s="36"/>
      <c r="AL1052" s="9"/>
      <c r="AM1052" s="9"/>
      <c r="AP1052" s="9"/>
      <c r="AQ1052" s="28"/>
    </row>
    <row r="1053" spans="1:53" hidden="1" x14ac:dyDescent="0.25">
      <c r="C1053" s="1"/>
      <c r="D1053" s="1"/>
      <c r="E1053" s="1"/>
      <c r="F1053" s="1"/>
      <c r="G1053" s="1"/>
      <c r="H1053" s="1"/>
      <c r="I1053" s="1"/>
      <c r="J1053" s="24"/>
      <c r="K1053" s="1"/>
      <c r="L1053" s="24"/>
      <c r="M1053" s="1"/>
      <c r="N1053" s="1"/>
      <c r="O1053" s="1"/>
      <c r="P1053" s="1"/>
      <c r="Q1053" s="24"/>
      <c r="R1053" s="1"/>
      <c r="S1053" s="1"/>
      <c r="T1053" s="1"/>
      <c r="U1053" s="1"/>
      <c r="V1053" s="24"/>
      <c r="W1053" s="1"/>
      <c r="X1053" s="1"/>
      <c r="Y1053" s="24"/>
      <c r="Z1053" s="1"/>
      <c r="AA1053" s="1"/>
      <c r="AB1053" s="1"/>
      <c r="AC1053" s="1"/>
      <c r="AD1053" s="1"/>
      <c r="AE1053" s="1"/>
      <c r="AF1053" s="1"/>
      <c r="AG1053" s="24"/>
      <c r="AH1053" s="1"/>
      <c r="AI1053" s="1"/>
      <c r="AJ1053" s="24"/>
      <c r="AK1053" s="36"/>
      <c r="AL1053" s="9"/>
      <c r="AM1053" s="9"/>
      <c r="AP1053" s="9"/>
      <c r="AQ1053" s="28"/>
    </row>
    <row r="1054" spans="1:53" hidden="1" x14ac:dyDescent="0.25">
      <c r="C1054" s="1"/>
      <c r="D1054" s="1"/>
      <c r="E1054" s="1"/>
      <c r="F1054" s="1"/>
      <c r="G1054" s="1"/>
      <c r="H1054" s="1"/>
      <c r="I1054" s="1"/>
      <c r="J1054" s="24"/>
      <c r="K1054" s="1"/>
      <c r="L1054" s="24"/>
      <c r="M1054" s="1"/>
      <c r="N1054" s="1"/>
      <c r="O1054" s="1"/>
      <c r="P1054" s="1"/>
      <c r="Q1054" s="24"/>
      <c r="R1054" s="1"/>
      <c r="S1054" s="1"/>
      <c r="T1054" s="1"/>
      <c r="U1054" s="1"/>
      <c r="V1054" s="24"/>
      <c r="W1054" s="1"/>
      <c r="X1054" s="1"/>
      <c r="Y1054" s="24"/>
      <c r="Z1054" s="1"/>
      <c r="AA1054" s="1"/>
      <c r="AB1054" s="1"/>
      <c r="AC1054" s="1"/>
      <c r="AD1054" s="1"/>
      <c r="AE1054" s="1"/>
      <c r="AF1054" s="1"/>
      <c r="AG1054" s="24"/>
      <c r="AH1054" s="1"/>
      <c r="AI1054" s="1"/>
      <c r="AJ1054" s="24"/>
      <c r="AK1054" s="36"/>
      <c r="AL1054" s="9"/>
      <c r="AM1054" s="9"/>
      <c r="AP1054" s="9"/>
      <c r="AQ1054" s="28"/>
    </row>
    <row r="1055" spans="1:53" hidden="1" x14ac:dyDescent="0.25">
      <c r="C1055" s="1"/>
      <c r="D1055" s="1"/>
      <c r="E1055" s="1"/>
      <c r="F1055" s="1"/>
      <c r="G1055" s="1"/>
      <c r="H1055" s="1"/>
      <c r="I1055" s="1"/>
      <c r="J1055" s="24"/>
      <c r="K1055" s="1"/>
      <c r="L1055" s="24"/>
      <c r="M1055" s="1"/>
      <c r="N1055" s="1"/>
      <c r="O1055" s="1"/>
      <c r="P1055" s="1"/>
      <c r="Q1055" s="24"/>
      <c r="R1055" s="1"/>
      <c r="S1055" s="1"/>
      <c r="T1055" s="1"/>
      <c r="U1055" s="1"/>
      <c r="V1055" s="24"/>
      <c r="W1055" s="1"/>
      <c r="X1055" s="1"/>
      <c r="Y1055" s="24"/>
      <c r="Z1055" s="1"/>
      <c r="AA1055" s="1"/>
      <c r="AB1055" s="1"/>
      <c r="AC1055" s="1"/>
      <c r="AD1055" s="1"/>
      <c r="AE1055" s="1"/>
      <c r="AF1055" s="1"/>
      <c r="AG1055" s="24"/>
      <c r="AH1055" s="1"/>
      <c r="AI1055" s="1"/>
      <c r="AJ1055" s="24"/>
      <c r="AK1055" s="36"/>
      <c r="AL1055" s="9"/>
      <c r="AM1055" s="9"/>
      <c r="AP1055" s="9"/>
      <c r="AQ1055" s="28"/>
    </row>
    <row r="1056" spans="1:53" hidden="1" x14ac:dyDescent="0.25">
      <c r="C1056" s="1"/>
      <c r="D1056" s="1"/>
      <c r="E1056" s="1"/>
      <c r="F1056" s="1"/>
      <c r="G1056" s="1"/>
      <c r="H1056" s="1"/>
      <c r="I1056" s="1"/>
      <c r="J1056" s="24"/>
      <c r="K1056" s="1"/>
      <c r="L1056" s="24"/>
      <c r="M1056" s="1"/>
      <c r="N1056" s="1"/>
      <c r="O1056" s="1"/>
      <c r="P1056" s="1"/>
      <c r="Q1056" s="24"/>
      <c r="R1056" s="1"/>
      <c r="S1056" s="1"/>
      <c r="T1056" s="1"/>
      <c r="U1056" s="1"/>
      <c r="V1056" s="24"/>
      <c r="W1056" s="1"/>
      <c r="X1056" s="1"/>
      <c r="Y1056" s="24"/>
      <c r="Z1056" s="1"/>
      <c r="AA1056" s="1"/>
      <c r="AB1056" s="1"/>
      <c r="AC1056" s="1"/>
      <c r="AD1056" s="1"/>
      <c r="AE1056" s="1"/>
      <c r="AF1056" s="1"/>
      <c r="AG1056" s="24"/>
      <c r="AH1056" s="1"/>
      <c r="AI1056" s="1"/>
      <c r="AJ1056" s="24"/>
      <c r="AK1056" s="36"/>
      <c r="AL1056" s="9"/>
      <c r="AM1056" s="9"/>
      <c r="AP1056" s="9"/>
      <c r="AQ1056" s="28"/>
    </row>
    <row r="1057" spans="3:43" hidden="1" x14ac:dyDescent="0.25">
      <c r="C1057" s="1"/>
      <c r="D1057" s="1"/>
      <c r="E1057" s="1"/>
      <c r="F1057" s="1"/>
      <c r="G1057" s="1"/>
      <c r="H1057" s="1"/>
      <c r="I1057" s="1"/>
      <c r="J1057" s="24"/>
      <c r="K1057" s="1"/>
      <c r="L1057" s="24"/>
      <c r="M1057" s="1"/>
      <c r="N1057" s="1"/>
      <c r="O1057" s="1"/>
      <c r="P1057" s="1"/>
      <c r="Q1057" s="24"/>
      <c r="R1057" s="1"/>
      <c r="S1057" s="1"/>
      <c r="T1057" s="1"/>
      <c r="U1057" s="1"/>
      <c r="V1057" s="24"/>
      <c r="W1057" s="1"/>
      <c r="X1057" s="1"/>
      <c r="Y1057" s="24"/>
      <c r="Z1057" s="1"/>
      <c r="AA1057" s="1"/>
      <c r="AB1057" s="1"/>
      <c r="AC1057" s="1"/>
      <c r="AD1057" s="1"/>
      <c r="AE1057" s="1"/>
      <c r="AF1057" s="1"/>
      <c r="AG1057" s="24"/>
      <c r="AH1057" s="1"/>
      <c r="AI1057" s="1"/>
      <c r="AJ1057" s="24"/>
      <c r="AK1057" s="36"/>
      <c r="AL1057" s="9"/>
      <c r="AM1057" s="9"/>
      <c r="AP1057" s="9"/>
      <c r="AQ1057" s="28"/>
    </row>
    <row r="1058" spans="3:43" hidden="1" x14ac:dyDescent="0.25">
      <c r="C1058" s="1"/>
      <c r="D1058" s="1"/>
      <c r="E1058" s="1"/>
      <c r="F1058" s="1"/>
      <c r="G1058" s="1"/>
      <c r="H1058" s="1"/>
      <c r="I1058" s="1"/>
      <c r="J1058" s="24"/>
      <c r="K1058" s="1"/>
      <c r="L1058" s="24"/>
      <c r="M1058" s="1"/>
      <c r="N1058" s="1"/>
      <c r="O1058" s="1"/>
      <c r="P1058" s="1"/>
      <c r="Q1058" s="24"/>
      <c r="R1058" s="1"/>
      <c r="S1058" s="1"/>
      <c r="T1058" s="1"/>
      <c r="U1058" s="1"/>
      <c r="V1058" s="24"/>
      <c r="W1058" s="1"/>
      <c r="X1058" s="1"/>
      <c r="Y1058" s="24"/>
      <c r="Z1058" s="1"/>
      <c r="AA1058" s="1"/>
      <c r="AB1058" s="1"/>
      <c r="AC1058" s="1"/>
      <c r="AD1058" s="1"/>
      <c r="AE1058" s="1"/>
      <c r="AF1058" s="1"/>
      <c r="AG1058" s="24"/>
      <c r="AH1058" s="1"/>
      <c r="AI1058" s="1"/>
      <c r="AJ1058" s="24"/>
      <c r="AK1058" s="36"/>
      <c r="AL1058" s="9"/>
      <c r="AM1058" s="9"/>
      <c r="AP1058" s="9"/>
      <c r="AQ1058" s="28"/>
    </row>
    <row r="1059" spans="3:43" hidden="1" x14ac:dyDescent="0.25">
      <c r="C1059" s="1"/>
      <c r="D1059" s="1"/>
      <c r="E1059" s="1"/>
      <c r="F1059" s="1"/>
      <c r="G1059" s="1"/>
      <c r="H1059" s="1"/>
      <c r="I1059" s="1"/>
      <c r="J1059" s="24"/>
      <c r="K1059" s="1"/>
      <c r="L1059" s="24"/>
      <c r="M1059" s="1"/>
      <c r="N1059" s="1"/>
      <c r="O1059" s="1"/>
      <c r="P1059" s="1"/>
      <c r="Q1059" s="24"/>
      <c r="R1059" s="1"/>
      <c r="S1059" s="1"/>
      <c r="T1059" s="1"/>
      <c r="U1059" s="1"/>
      <c r="V1059" s="24"/>
      <c r="W1059" s="1"/>
      <c r="X1059" s="1"/>
      <c r="Y1059" s="24"/>
      <c r="Z1059" s="1"/>
      <c r="AA1059" s="1"/>
      <c r="AB1059" s="1"/>
      <c r="AC1059" s="1"/>
      <c r="AD1059" s="1"/>
      <c r="AE1059" s="1"/>
      <c r="AF1059" s="1"/>
      <c r="AG1059" s="24"/>
      <c r="AH1059" s="1"/>
      <c r="AI1059" s="1"/>
      <c r="AJ1059" s="24"/>
      <c r="AK1059" s="36"/>
      <c r="AL1059" s="9"/>
      <c r="AM1059" s="9"/>
      <c r="AP1059" s="9"/>
      <c r="AQ1059" s="28"/>
    </row>
    <row r="1060" spans="3:43" hidden="1" x14ac:dyDescent="0.25">
      <c r="C1060" s="1"/>
      <c r="D1060" s="1"/>
      <c r="E1060" s="1"/>
      <c r="F1060" s="1"/>
      <c r="G1060" s="1"/>
      <c r="H1060" s="1"/>
      <c r="I1060" s="1"/>
      <c r="J1060" s="24"/>
      <c r="K1060" s="1"/>
      <c r="L1060" s="24"/>
      <c r="M1060" s="1"/>
      <c r="N1060" s="1"/>
      <c r="O1060" s="1"/>
      <c r="P1060" s="1"/>
      <c r="Q1060" s="24"/>
      <c r="R1060" s="1"/>
      <c r="S1060" s="1"/>
      <c r="T1060" s="1"/>
      <c r="U1060" s="1"/>
      <c r="V1060" s="24"/>
      <c r="W1060" s="1"/>
      <c r="X1060" s="1"/>
      <c r="Y1060" s="24"/>
      <c r="Z1060" s="1"/>
      <c r="AA1060" s="1"/>
      <c r="AB1060" s="1"/>
      <c r="AC1060" s="1"/>
      <c r="AD1060" s="1"/>
      <c r="AE1060" s="1"/>
      <c r="AF1060" s="1"/>
      <c r="AG1060" s="24"/>
      <c r="AH1060" s="1"/>
      <c r="AI1060" s="1"/>
      <c r="AJ1060" s="24"/>
      <c r="AK1060" s="36"/>
      <c r="AL1060" s="9"/>
      <c r="AM1060" s="9"/>
      <c r="AP1060" s="9"/>
      <c r="AQ1060" s="28"/>
    </row>
    <row r="1061" spans="3:43" hidden="1" x14ac:dyDescent="0.25">
      <c r="C1061" s="1"/>
      <c r="D1061" s="1"/>
      <c r="E1061" s="1"/>
      <c r="F1061" s="1"/>
      <c r="G1061" s="1"/>
      <c r="H1061" s="1"/>
      <c r="I1061" s="1"/>
      <c r="J1061" s="24"/>
      <c r="K1061" s="1"/>
      <c r="L1061" s="24"/>
      <c r="M1061" s="1"/>
      <c r="N1061" s="1"/>
      <c r="O1061" s="1"/>
      <c r="P1061" s="1"/>
      <c r="Q1061" s="24"/>
      <c r="R1061" s="1"/>
      <c r="S1061" s="1"/>
      <c r="T1061" s="1"/>
      <c r="U1061" s="1"/>
      <c r="V1061" s="24"/>
      <c r="W1061" s="1"/>
      <c r="X1061" s="1"/>
      <c r="Y1061" s="24"/>
      <c r="Z1061" s="1"/>
      <c r="AA1061" s="1"/>
      <c r="AB1061" s="1"/>
      <c r="AC1061" s="1"/>
      <c r="AD1061" s="1"/>
      <c r="AE1061" s="1"/>
      <c r="AF1061" s="1"/>
      <c r="AG1061" s="24"/>
      <c r="AH1061" s="1"/>
      <c r="AI1061" s="1"/>
      <c r="AJ1061" s="24"/>
      <c r="AK1061" s="36"/>
      <c r="AL1061" s="9"/>
      <c r="AM1061" s="9"/>
      <c r="AP1061" s="9"/>
      <c r="AQ1061" s="28"/>
    </row>
    <row r="1062" spans="3:43" hidden="1" x14ac:dyDescent="0.25">
      <c r="C1062" s="1"/>
      <c r="D1062" s="1"/>
      <c r="E1062" s="1"/>
      <c r="F1062" s="1"/>
      <c r="G1062" s="1"/>
      <c r="H1062" s="1"/>
      <c r="I1062" s="1"/>
      <c r="J1062" s="24"/>
      <c r="K1062" s="1"/>
      <c r="L1062" s="24"/>
      <c r="M1062" s="1"/>
      <c r="N1062" s="1"/>
      <c r="O1062" s="1"/>
      <c r="P1062" s="1"/>
      <c r="Q1062" s="24"/>
      <c r="R1062" s="1"/>
      <c r="S1062" s="1"/>
      <c r="T1062" s="1"/>
      <c r="U1062" s="1"/>
      <c r="V1062" s="24"/>
      <c r="W1062" s="1"/>
      <c r="X1062" s="1"/>
      <c r="Y1062" s="24"/>
      <c r="Z1062" s="1"/>
      <c r="AA1062" s="1"/>
      <c r="AB1062" s="1"/>
      <c r="AC1062" s="1"/>
      <c r="AD1062" s="1"/>
      <c r="AE1062" s="1"/>
      <c r="AF1062" s="1"/>
      <c r="AG1062" s="24"/>
      <c r="AH1062" s="1"/>
      <c r="AI1062" s="1"/>
      <c r="AJ1062" s="24"/>
      <c r="AK1062" s="36"/>
      <c r="AL1062" s="9"/>
      <c r="AM1062" s="9"/>
      <c r="AP1062" s="9"/>
      <c r="AQ1062" s="28"/>
    </row>
    <row r="1063" spans="3:43" hidden="1" x14ac:dyDescent="0.25">
      <c r="C1063" s="1"/>
      <c r="D1063" s="1"/>
      <c r="E1063" s="1"/>
      <c r="F1063" s="1"/>
      <c r="G1063" s="1"/>
      <c r="H1063" s="1"/>
      <c r="I1063" s="1"/>
      <c r="J1063" s="24"/>
      <c r="K1063" s="1"/>
      <c r="L1063" s="24"/>
      <c r="M1063" s="1"/>
      <c r="N1063" s="1"/>
      <c r="O1063" s="1"/>
      <c r="P1063" s="1"/>
      <c r="Q1063" s="24"/>
      <c r="R1063" s="1"/>
      <c r="S1063" s="1"/>
      <c r="T1063" s="1"/>
      <c r="U1063" s="1"/>
      <c r="V1063" s="24"/>
      <c r="W1063" s="1"/>
      <c r="X1063" s="1"/>
      <c r="Y1063" s="24"/>
      <c r="Z1063" s="1"/>
      <c r="AA1063" s="1"/>
      <c r="AB1063" s="1"/>
      <c r="AC1063" s="1"/>
      <c r="AD1063" s="1"/>
      <c r="AE1063" s="1"/>
      <c r="AF1063" s="1"/>
      <c r="AG1063" s="24"/>
      <c r="AH1063" s="1"/>
      <c r="AI1063" s="1"/>
      <c r="AJ1063" s="24"/>
      <c r="AK1063" s="36"/>
      <c r="AL1063" s="9"/>
      <c r="AM1063" s="9"/>
      <c r="AP1063" s="9"/>
      <c r="AQ1063" s="28"/>
    </row>
    <row r="1064" spans="3:43" hidden="1" x14ac:dyDescent="0.25">
      <c r="C1064" s="1"/>
      <c r="D1064" s="1"/>
      <c r="E1064" s="1"/>
      <c r="F1064" s="1"/>
      <c r="G1064" s="1"/>
      <c r="H1064" s="1"/>
      <c r="I1064" s="1"/>
      <c r="J1064" s="24"/>
      <c r="K1064" s="1"/>
      <c r="L1064" s="24"/>
      <c r="M1064" s="1"/>
      <c r="N1064" s="1"/>
      <c r="O1064" s="1"/>
      <c r="P1064" s="1"/>
      <c r="Q1064" s="24"/>
      <c r="R1064" s="1"/>
      <c r="S1064" s="1"/>
      <c r="T1064" s="1"/>
      <c r="U1064" s="1"/>
      <c r="V1064" s="24"/>
      <c r="W1064" s="1"/>
      <c r="X1064" s="1"/>
      <c r="Y1064" s="24"/>
      <c r="Z1064" s="1"/>
      <c r="AA1064" s="1"/>
      <c r="AB1064" s="1"/>
      <c r="AC1064" s="1"/>
      <c r="AD1064" s="1"/>
      <c r="AE1064" s="1"/>
      <c r="AF1064" s="1"/>
      <c r="AG1064" s="24"/>
      <c r="AH1064" s="1"/>
      <c r="AI1064" s="1"/>
      <c r="AJ1064" s="24"/>
      <c r="AK1064" s="36"/>
      <c r="AL1064" s="9"/>
      <c r="AM1064" s="9"/>
      <c r="AP1064" s="9"/>
      <c r="AQ1064" s="28"/>
    </row>
    <row r="1065" spans="3:43" hidden="1" x14ac:dyDescent="0.25">
      <c r="C1065" s="1"/>
      <c r="D1065" s="1"/>
      <c r="E1065" s="1"/>
      <c r="F1065" s="1"/>
      <c r="G1065" s="1"/>
      <c r="H1065" s="1"/>
      <c r="I1065" s="1"/>
      <c r="J1065" s="24"/>
      <c r="K1065" s="1"/>
      <c r="L1065" s="24"/>
      <c r="M1065" s="1"/>
      <c r="N1065" s="1"/>
      <c r="O1065" s="1"/>
      <c r="P1065" s="1"/>
      <c r="Q1065" s="24"/>
      <c r="R1065" s="1"/>
      <c r="S1065" s="1"/>
      <c r="T1065" s="1"/>
      <c r="U1065" s="1"/>
      <c r="V1065" s="24"/>
      <c r="W1065" s="1"/>
      <c r="X1065" s="1"/>
      <c r="Y1065" s="24"/>
      <c r="Z1065" s="1"/>
      <c r="AA1065" s="1"/>
      <c r="AB1065" s="1"/>
      <c r="AC1065" s="1"/>
      <c r="AD1065" s="1"/>
      <c r="AE1065" s="1"/>
      <c r="AF1065" s="1"/>
      <c r="AG1065" s="24"/>
      <c r="AH1065" s="1"/>
      <c r="AI1065" s="1"/>
      <c r="AJ1065" s="24"/>
      <c r="AK1065" s="36"/>
      <c r="AL1065" s="9"/>
      <c r="AM1065" s="9"/>
      <c r="AP1065" s="9"/>
      <c r="AQ1065" s="28"/>
    </row>
    <row r="1066" spans="3:43" hidden="1" x14ac:dyDescent="0.25">
      <c r="C1066" s="1"/>
      <c r="D1066" s="1"/>
      <c r="E1066" s="1"/>
      <c r="F1066" s="1"/>
      <c r="G1066" s="1"/>
      <c r="H1066" s="1"/>
      <c r="I1066" s="1"/>
      <c r="J1066" s="24"/>
      <c r="K1066" s="1"/>
      <c r="L1066" s="24"/>
      <c r="M1066" s="1"/>
      <c r="N1066" s="1"/>
      <c r="O1066" s="1"/>
      <c r="P1066" s="1"/>
      <c r="Q1066" s="24"/>
      <c r="R1066" s="1"/>
      <c r="S1066" s="1"/>
      <c r="T1066" s="1"/>
      <c r="U1066" s="1"/>
      <c r="V1066" s="24"/>
      <c r="W1066" s="1"/>
      <c r="X1066" s="1"/>
      <c r="Y1066" s="24"/>
      <c r="Z1066" s="1"/>
      <c r="AA1066" s="1"/>
      <c r="AB1066" s="1"/>
      <c r="AC1066" s="1"/>
      <c r="AD1066" s="1"/>
      <c r="AE1066" s="1"/>
      <c r="AF1066" s="1"/>
      <c r="AG1066" s="24"/>
      <c r="AH1066" s="1"/>
      <c r="AI1066" s="1"/>
      <c r="AJ1066" s="24"/>
      <c r="AK1066" s="36"/>
      <c r="AL1066" s="9"/>
      <c r="AM1066" s="9"/>
      <c r="AP1066" s="9"/>
      <c r="AQ1066" s="28"/>
    </row>
    <row r="1067" spans="3:43" hidden="1" x14ac:dyDescent="0.25">
      <c r="C1067" s="1"/>
      <c r="D1067" s="1"/>
      <c r="E1067" s="1"/>
      <c r="F1067" s="1"/>
      <c r="G1067" s="1"/>
      <c r="H1067" s="1"/>
      <c r="I1067" s="1"/>
      <c r="J1067" s="24"/>
      <c r="K1067" s="1"/>
      <c r="L1067" s="24"/>
      <c r="M1067" s="1"/>
      <c r="N1067" s="1"/>
      <c r="O1067" s="1"/>
      <c r="P1067" s="1"/>
      <c r="Q1067" s="24"/>
      <c r="R1067" s="1"/>
      <c r="S1067" s="1"/>
      <c r="T1067" s="1"/>
      <c r="U1067" s="1"/>
      <c r="V1067" s="24"/>
      <c r="W1067" s="1"/>
      <c r="X1067" s="1"/>
      <c r="Y1067" s="24"/>
      <c r="Z1067" s="1"/>
      <c r="AA1067" s="1"/>
      <c r="AB1067" s="1"/>
      <c r="AC1067" s="1"/>
      <c r="AD1067" s="1"/>
      <c r="AE1067" s="1"/>
      <c r="AF1067" s="1"/>
      <c r="AG1067" s="24"/>
      <c r="AH1067" s="1"/>
      <c r="AI1067" s="1"/>
      <c r="AJ1067" s="24"/>
      <c r="AK1067" s="36"/>
      <c r="AL1067" s="9"/>
      <c r="AM1067" s="9"/>
      <c r="AP1067" s="9"/>
      <c r="AQ1067" s="28"/>
    </row>
    <row r="1068" spans="3:43" hidden="1" x14ac:dyDescent="0.25">
      <c r="C1068" s="1"/>
      <c r="D1068" s="1"/>
      <c r="E1068" s="1"/>
      <c r="F1068" s="1"/>
      <c r="G1068" s="1"/>
      <c r="H1068" s="1"/>
      <c r="I1068" s="1"/>
      <c r="J1068" s="24"/>
      <c r="K1068" s="1"/>
      <c r="L1068" s="24"/>
      <c r="M1068" s="1"/>
      <c r="N1068" s="1"/>
      <c r="O1068" s="1"/>
      <c r="P1068" s="1"/>
      <c r="Q1068" s="24"/>
      <c r="R1068" s="1"/>
      <c r="S1068" s="1"/>
      <c r="T1068" s="1"/>
      <c r="U1068" s="1"/>
      <c r="V1068" s="24"/>
      <c r="W1068" s="1"/>
      <c r="X1068" s="1"/>
      <c r="Y1068" s="24"/>
      <c r="Z1068" s="1"/>
      <c r="AA1068" s="1"/>
      <c r="AB1068" s="1"/>
      <c r="AC1068" s="1"/>
      <c r="AD1068" s="1"/>
      <c r="AE1068" s="1"/>
      <c r="AF1068" s="1"/>
      <c r="AG1068" s="24"/>
      <c r="AH1068" s="1"/>
      <c r="AI1068" s="1"/>
      <c r="AJ1068" s="24"/>
      <c r="AK1068" s="36"/>
      <c r="AL1068" s="9"/>
      <c r="AM1068" s="9"/>
      <c r="AP1068" s="9"/>
      <c r="AQ1068" s="28"/>
    </row>
    <row r="1069" spans="3:43" hidden="1" x14ac:dyDescent="0.25">
      <c r="C1069" s="1"/>
      <c r="D1069" s="1"/>
      <c r="E1069" s="1"/>
      <c r="F1069" s="1"/>
      <c r="G1069" s="1"/>
      <c r="H1069" s="1"/>
      <c r="I1069" s="1"/>
      <c r="J1069" s="24"/>
      <c r="K1069" s="1"/>
      <c r="L1069" s="24"/>
      <c r="M1069" s="1"/>
      <c r="N1069" s="1"/>
      <c r="O1069" s="1"/>
      <c r="P1069" s="1"/>
      <c r="Q1069" s="24"/>
      <c r="R1069" s="1"/>
      <c r="S1069" s="1"/>
      <c r="T1069" s="1"/>
      <c r="U1069" s="1"/>
      <c r="V1069" s="24"/>
      <c r="W1069" s="1"/>
      <c r="X1069" s="1"/>
      <c r="Y1069" s="24"/>
      <c r="Z1069" s="1"/>
      <c r="AA1069" s="1"/>
      <c r="AB1069" s="1"/>
      <c r="AC1069" s="1"/>
      <c r="AD1069" s="1"/>
      <c r="AE1069" s="1"/>
      <c r="AF1069" s="1"/>
      <c r="AG1069" s="24"/>
      <c r="AH1069" s="1"/>
      <c r="AI1069" s="1"/>
      <c r="AJ1069" s="24"/>
      <c r="AK1069" s="36"/>
      <c r="AL1069" s="9"/>
      <c r="AM1069" s="9"/>
      <c r="AP1069" s="9"/>
      <c r="AQ1069" s="28"/>
    </row>
    <row r="1070" spans="3:43" hidden="1" x14ac:dyDescent="0.25">
      <c r="C1070" s="1"/>
      <c r="D1070" s="1"/>
      <c r="E1070" s="1"/>
      <c r="F1070" s="1"/>
      <c r="G1070" s="1"/>
      <c r="H1070" s="1"/>
      <c r="I1070" s="1"/>
      <c r="J1070" s="24"/>
      <c r="K1070" s="1"/>
      <c r="L1070" s="24"/>
      <c r="M1070" s="1"/>
      <c r="N1070" s="1"/>
      <c r="O1070" s="1"/>
      <c r="P1070" s="1"/>
      <c r="Q1070" s="24"/>
      <c r="R1070" s="1"/>
      <c r="S1070" s="1"/>
      <c r="T1070" s="1"/>
      <c r="U1070" s="1"/>
      <c r="V1070" s="24"/>
      <c r="W1070" s="1"/>
      <c r="X1070" s="1"/>
      <c r="Y1070" s="24"/>
      <c r="Z1070" s="1"/>
      <c r="AA1070" s="1"/>
      <c r="AB1070" s="1"/>
      <c r="AC1070" s="1"/>
      <c r="AD1070" s="1"/>
      <c r="AE1070" s="1"/>
      <c r="AF1070" s="1"/>
      <c r="AG1070" s="24"/>
      <c r="AH1070" s="1"/>
      <c r="AI1070" s="1"/>
      <c r="AJ1070" s="24"/>
      <c r="AK1070" s="36"/>
      <c r="AL1070" s="9"/>
      <c r="AM1070" s="9"/>
      <c r="AP1070" s="9"/>
      <c r="AQ1070" s="28"/>
    </row>
    <row r="1071" spans="3:43" hidden="1" x14ac:dyDescent="0.25">
      <c r="C1071" s="1"/>
      <c r="D1071" s="1"/>
      <c r="E1071" s="1"/>
      <c r="F1071" s="1"/>
      <c r="G1071" s="1"/>
      <c r="H1071" s="1"/>
      <c r="I1071" s="1"/>
      <c r="J1071" s="24"/>
      <c r="K1071" s="1"/>
      <c r="L1071" s="24"/>
      <c r="M1071" s="1"/>
      <c r="N1071" s="1"/>
      <c r="O1071" s="1"/>
      <c r="P1071" s="1"/>
      <c r="Q1071" s="24"/>
      <c r="R1071" s="1"/>
      <c r="S1071" s="1"/>
      <c r="T1071" s="1"/>
      <c r="U1071" s="1"/>
      <c r="V1071" s="24"/>
      <c r="W1071" s="1"/>
      <c r="X1071" s="1"/>
      <c r="Y1071" s="24"/>
      <c r="Z1071" s="1"/>
      <c r="AA1071" s="1"/>
      <c r="AB1071" s="1"/>
      <c r="AC1071" s="1"/>
      <c r="AD1071" s="1"/>
      <c r="AE1071" s="1"/>
      <c r="AF1071" s="1"/>
      <c r="AG1071" s="24"/>
      <c r="AH1071" s="1"/>
      <c r="AI1071" s="1"/>
      <c r="AJ1071" s="24"/>
      <c r="AK1071" s="36"/>
      <c r="AL1071" s="9"/>
      <c r="AM1071" s="9"/>
      <c r="AP1071" s="9"/>
      <c r="AQ1071" s="28"/>
    </row>
    <row r="1072" spans="3:43" hidden="1" x14ac:dyDescent="0.25">
      <c r="C1072" s="1"/>
      <c r="D1072" s="1"/>
      <c r="E1072" s="1"/>
      <c r="F1072" s="1"/>
      <c r="G1072" s="1"/>
      <c r="H1072" s="1"/>
      <c r="I1072" s="1"/>
      <c r="J1072" s="24"/>
      <c r="K1072" s="1"/>
      <c r="L1072" s="24"/>
      <c r="M1072" s="1"/>
      <c r="N1072" s="1"/>
      <c r="O1072" s="1"/>
      <c r="P1072" s="1"/>
      <c r="Q1072" s="24"/>
      <c r="R1072" s="1"/>
      <c r="S1072" s="1"/>
      <c r="T1072" s="1"/>
      <c r="U1072" s="1"/>
      <c r="V1072" s="24"/>
      <c r="W1072" s="1"/>
      <c r="X1072" s="1"/>
      <c r="Y1072" s="24"/>
      <c r="Z1072" s="1"/>
      <c r="AA1072" s="1"/>
      <c r="AB1072" s="1"/>
      <c r="AC1072" s="1"/>
      <c r="AD1072" s="1"/>
      <c r="AE1072" s="1"/>
      <c r="AF1072" s="1"/>
      <c r="AG1072" s="24"/>
      <c r="AH1072" s="1"/>
      <c r="AI1072" s="1"/>
      <c r="AJ1072" s="24"/>
      <c r="AK1072" s="36"/>
      <c r="AL1072" s="9"/>
      <c r="AM1072" s="9"/>
      <c r="AP1072" s="9"/>
      <c r="AQ1072" s="28"/>
    </row>
    <row r="1073" spans="3:43" hidden="1" x14ac:dyDescent="0.25">
      <c r="C1073" s="1"/>
      <c r="D1073" s="1"/>
      <c r="E1073" s="1"/>
      <c r="F1073" s="1"/>
      <c r="G1073" s="1"/>
      <c r="H1073" s="1"/>
      <c r="I1073" s="1"/>
      <c r="J1073" s="24"/>
      <c r="K1073" s="1"/>
      <c r="L1073" s="24"/>
      <c r="M1073" s="1"/>
      <c r="N1073" s="1"/>
      <c r="O1073" s="1"/>
      <c r="P1073" s="1"/>
      <c r="Q1073" s="24"/>
      <c r="R1073" s="1"/>
      <c r="S1073" s="1"/>
      <c r="T1073" s="1"/>
      <c r="U1073" s="1"/>
      <c r="V1073" s="24"/>
      <c r="W1073" s="1"/>
      <c r="X1073" s="1"/>
      <c r="Y1073" s="24"/>
      <c r="Z1073" s="1"/>
      <c r="AA1073" s="1"/>
      <c r="AB1073" s="1"/>
      <c r="AC1073" s="1"/>
      <c r="AD1073" s="1"/>
      <c r="AE1073" s="1"/>
      <c r="AF1073" s="1"/>
      <c r="AG1073" s="24"/>
      <c r="AH1073" s="1"/>
      <c r="AI1073" s="1"/>
      <c r="AJ1073" s="24"/>
      <c r="AK1073" s="36"/>
      <c r="AL1073" s="9"/>
      <c r="AM1073" s="9"/>
      <c r="AP1073" s="9"/>
      <c r="AQ1073" s="28"/>
    </row>
    <row r="1074" spans="3:43" hidden="1" x14ac:dyDescent="0.25">
      <c r="C1074" s="1"/>
      <c r="D1074" s="1"/>
      <c r="E1074" s="1"/>
      <c r="F1074" s="1"/>
      <c r="G1074" s="1"/>
      <c r="H1074" s="1"/>
      <c r="I1074" s="1"/>
      <c r="J1074" s="24"/>
      <c r="K1074" s="1"/>
      <c r="L1074" s="24"/>
      <c r="M1074" s="1"/>
      <c r="N1074" s="1"/>
      <c r="O1074" s="1"/>
      <c r="P1074" s="1"/>
      <c r="Q1074" s="24"/>
      <c r="R1074" s="1"/>
      <c r="S1074" s="1"/>
      <c r="T1074" s="1"/>
      <c r="U1074" s="1"/>
      <c r="V1074" s="24"/>
      <c r="W1074" s="1"/>
      <c r="X1074" s="1"/>
      <c r="Y1074" s="24"/>
      <c r="Z1074" s="1"/>
      <c r="AA1074" s="1"/>
      <c r="AB1074" s="1"/>
      <c r="AC1074" s="1"/>
      <c r="AD1074" s="1"/>
      <c r="AE1074" s="1"/>
      <c r="AF1074" s="1"/>
      <c r="AG1074" s="24"/>
      <c r="AH1074" s="1"/>
      <c r="AI1074" s="1"/>
      <c r="AJ1074" s="24"/>
      <c r="AK1074" s="36"/>
      <c r="AL1074" s="9"/>
      <c r="AM1074" s="9"/>
      <c r="AP1074" s="9"/>
      <c r="AQ1074" s="28"/>
    </row>
    <row r="1075" spans="3:43" hidden="1" x14ac:dyDescent="0.25">
      <c r="C1075" s="1"/>
      <c r="D1075" s="1"/>
      <c r="E1075" s="1"/>
      <c r="F1075" s="1"/>
      <c r="G1075" s="1"/>
      <c r="H1075" s="1"/>
      <c r="I1075" s="1"/>
      <c r="J1075" s="24"/>
      <c r="K1075" s="1"/>
      <c r="L1075" s="24"/>
      <c r="M1075" s="1"/>
      <c r="N1075" s="1"/>
      <c r="O1075" s="1"/>
      <c r="P1075" s="1"/>
      <c r="Q1075" s="24"/>
      <c r="R1075" s="1"/>
      <c r="S1075" s="1"/>
      <c r="T1075" s="1"/>
      <c r="U1075" s="1"/>
      <c r="V1075" s="24"/>
      <c r="W1075" s="1"/>
      <c r="X1075" s="1"/>
      <c r="Y1075" s="24"/>
      <c r="Z1075" s="1"/>
      <c r="AA1075" s="1"/>
      <c r="AB1075" s="1"/>
      <c r="AC1075" s="1"/>
      <c r="AD1075" s="1"/>
      <c r="AE1075" s="1"/>
      <c r="AF1075" s="1"/>
      <c r="AG1075" s="24"/>
      <c r="AH1075" s="1"/>
      <c r="AI1075" s="1"/>
      <c r="AJ1075" s="24"/>
      <c r="AK1075" s="36"/>
      <c r="AL1075" s="9"/>
      <c r="AM1075" s="9"/>
      <c r="AP1075" s="9"/>
      <c r="AQ1075" s="28"/>
    </row>
    <row r="1076" spans="3:43" hidden="1" x14ac:dyDescent="0.25">
      <c r="C1076" s="1"/>
      <c r="D1076" s="1"/>
      <c r="E1076" s="1"/>
      <c r="F1076" s="1"/>
      <c r="G1076" s="1"/>
      <c r="H1076" s="1"/>
      <c r="I1076" s="1"/>
      <c r="J1076" s="24"/>
      <c r="K1076" s="1"/>
      <c r="L1076" s="24"/>
      <c r="M1076" s="1"/>
      <c r="N1076" s="1"/>
      <c r="O1076" s="1"/>
      <c r="P1076" s="1"/>
      <c r="Q1076" s="24"/>
      <c r="R1076" s="1"/>
      <c r="S1076" s="1"/>
      <c r="T1076" s="1"/>
      <c r="U1076" s="1"/>
      <c r="V1076" s="24"/>
      <c r="W1076" s="1"/>
      <c r="X1076" s="1"/>
      <c r="Y1076" s="24"/>
      <c r="Z1076" s="1"/>
      <c r="AA1076" s="1"/>
      <c r="AB1076" s="1"/>
      <c r="AC1076" s="1"/>
      <c r="AD1076" s="1"/>
      <c r="AE1076" s="1"/>
      <c r="AF1076" s="1"/>
      <c r="AG1076" s="24"/>
      <c r="AH1076" s="1"/>
      <c r="AI1076" s="1"/>
      <c r="AJ1076" s="24"/>
      <c r="AK1076" s="36"/>
      <c r="AL1076" s="9"/>
      <c r="AM1076" s="9"/>
      <c r="AP1076" s="9"/>
      <c r="AQ1076" s="28"/>
    </row>
    <row r="1077" spans="3:43" hidden="1" x14ac:dyDescent="0.25">
      <c r="C1077" s="1"/>
      <c r="D1077" s="1"/>
      <c r="E1077" s="1"/>
      <c r="F1077" s="1"/>
      <c r="G1077" s="1"/>
      <c r="H1077" s="1"/>
      <c r="I1077" s="1"/>
      <c r="J1077" s="24"/>
      <c r="K1077" s="1"/>
      <c r="L1077" s="24"/>
      <c r="M1077" s="1"/>
      <c r="N1077" s="1"/>
      <c r="O1077" s="1"/>
      <c r="P1077" s="1"/>
      <c r="Q1077" s="24"/>
      <c r="R1077" s="1"/>
      <c r="S1077" s="1"/>
      <c r="T1077" s="1"/>
      <c r="U1077" s="1"/>
      <c r="V1077" s="24"/>
      <c r="W1077" s="1"/>
      <c r="X1077" s="1"/>
      <c r="Y1077" s="24"/>
      <c r="Z1077" s="1"/>
      <c r="AA1077" s="1"/>
      <c r="AB1077" s="1"/>
      <c r="AC1077" s="1"/>
      <c r="AD1077" s="1"/>
      <c r="AE1077" s="1"/>
      <c r="AF1077" s="1"/>
      <c r="AG1077" s="24"/>
      <c r="AH1077" s="1"/>
      <c r="AI1077" s="1"/>
      <c r="AJ1077" s="24"/>
      <c r="AK1077" s="36"/>
      <c r="AL1077" s="9"/>
      <c r="AM1077" s="9"/>
      <c r="AP1077" s="9"/>
      <c r="AQ1077" s="28"/>
    </row>
    <row r="1078" spans="3:43" hidden="1" x14ac:dyDescent="0.25">
      <c r="C1078" s="1"/>
      <c r="D1078" s="1"/>
      <c r="E1078" s="1"/>
      <c r="F1078" s="1"/>
      <c r="G1078" s="1"/>
      <c r="H1078" s="1"/>
      <c r="I1078" s="1"/>
      <c r="J1078" s="24"/>
      <c r="K1078" s="1"/>
      <c r="L1078" s="24"/>
      <c r="M1078" s="1"/>
      <c r="N1078" s="1"/>
      <c r="O1078" s="1"/>
      <c r="P1078" s="1"/>
      <c r="Q1078" s="24"/>
      <c r="R1078" s="1"/>
      <c r="S1078" s="1"/>
      <c r="T1078" s="1"/>
      <c r="U1078" s="1"/>
      <c r="V1078" s="24"/>
      <c r="W1078" s="1"/>
      <c r="X1078" s="1"/>
      <c r="Y1078" s="24"/>
      <c r="Z1078" s="1"/>
      <c r="AA1078" s="1"/>
      <c r="AB1078" s="1"/>
      <c r="AC1078" s="1"/>
      <c r="AD1078" s="1"/>
      <c r="AE1078" s="1"/>
      <c r="AF1078" s="1"/>
      <c r="AG1078" s="24"/>
      <c r="AH1078" s="1"/>
      <c r="AI1078" s="1"/>
      <c r="AJ1078" s="24"/>
      <c r="AK1078" s="36"/>
      <c r="AL1078" s="9"/>
      <c r="AM1078" s="9"/>
      <c r="AP1078" s="9"/>
      <c r="AQ1078" s="28"/>
    </row>
    <row r="1079" spans="3:43" hidden="1" x14ac:dyDescent="0.25">
      <c r="C1079" s="1"/>
      <c r="D1079" s="1"/>
      <c r="E1079" s="1"/>
      <c r="F1079" s="1"/>
      <c r="G1079" s="1"/>
      <c r="H1079" s="1"/>
      <c r="I1079" s="1"/>
      <c r="J1079" s="24"/>
      <c r="K1079" s="1"/>
      <c r="L1079" s="24"/>
      <c r="M1079" s="1"/>
      <c r="N1079" s="1"/>
      <c r="O1079" s="1"/>
      <c r="P1079" s="1"/>
      <c r="Q1079" s="24"/>
      <c r="R1079" s="1"/>
      <c r="S1079" s="1"/>
      <c r="T1079" s="1"/>
      <c r="U1079" s="1"/>
      <c r="V1079" s="24"/>
      <c r="W1079" s="1"/>
      <c r="X1079" s="1"/>
      <c r="Y1079" s="24"/>
      <c r="Z1079" s="1"/>
      <c r="AA1079" s="1"/>
      <c r="AB1079" s="1"/>
      <c r="AC1079" s="1"/>
      <c r="AD1079" s="1"/>
      <c r="AE1079" s="1"/>
      <c r="AF1079" s="1"/>
      <c r="AG1079" s="24"/>
      <c r="AH1079" s="1"/>
      <c r="AI1079" s="1"/>
      <c r="AJ1079" s="24"/>
      <c r="AK1079" s="36"/>
      <c r="AL1079" s="9"/>
      <c r="AM1079" s="9"/>
      <c r="AP1079" s="9"/>
      <c r="AQ1079" s="28"/>
    </row>
    <row r="1080" spans="3:43" hidden="1" x14ac:dyDescent="0.25">
      <c r="C1080" s="1"/>
      <c r="D1080" s="1"/>
      <c r="E1080" s="1"/>
      <c r="F1080" s="1"/>
      <c r="G1080" s="1"/>
      <c r="H1080" s="1"/>
      <c r="I1080" s="1"/>
      <c r="J1080" s="24"/>
      <c r="K1080" s="1"/>
      <c r="L1080" s="24"/>
      <c r="M1080" s="1"/>
      <c r="N1080" s="1"/>
      <c r="O1080" s="1"/>
      <c r="P1080" s="1"/>
      <c r="Q1080" s="24"/>
      <c r="R1080" s="1"/>
      <c r="S1080" s="1"/>
      <c r="T1080" s="1"/>
      <c r="U1080" s="1"/>
      <c r="V1080" s="24"/>
      <c r="W1080" s="1"/>
      <c r="X1080" s="1"/>
      <c r="Y1080" s="24"/>
      <c r="Z1080" s="1"/>
      <c r="AA1080" s="1"/>
      <c r="AB1080" s="1"/>
      <c r="AC1080" s="1"/>
      <c r="AD1080" s="1"/>
      <c r="AE1080" s="1"/>
      <c r="AF1080" s="1"/>
      <c r="AG1080" s="24"/>
      <c r="AH1080" s="1"/>
      <c r="AI1080" s="1"/>
      <c r="AJ1080" s="24"/>
      <c r="AK1080" s="36"/>
      <c r="AL1080" s="9"/>
      <c r="AM1080" s="9"/>
      <c r="AP1080" s="9"/>
      <c r="AQ1080" s="28"/>
    </row>
    <row r="1081" spans="3:43" hidden="1" x14ac:dyDescent="0.25">
      <c r="C1081" s="1"/>
      <c r="D1081" s="1"/>
      <c r="E1081" s="1"/>
      <c r="F1081" s="1"/>
      <c r="G1081" s="1"/>
      <c r="H1081" s="1"/>
      <c r="I1081" s="1"/>
      <c r="J1081" s="24"/>
      <c r="K1081" s="1"/>
      <c r="L1081" s="24"/>
      <c r="M1081" s="1"/>
      <c r="N1081" s="1"/>
      <c r="O1081" s="1"/>
      <c r="P1081" s="1"/>
      <c r="Q1081" s="24"/>
      <c r="R1081" s="1"/>
      <c r="S1081" s="1"/>
      <c r="T1081" s="1"/>
      <c r="U1081" s="1"/>
      <c r="V1081" s="24"/>
      <c r="W1081" s="1"/>
      <c r="X1081" s="1"/>
      <c r="Y1081" s="24"/>
      <c r="Z1081" s="1"/>
      <c r="AA1081" s="1"/>
      <c r="AB1081" s="1"/>
      <c r="AC1081" s="1"/>
      <c r="AD1081" s="1"/>
      <c r="AE1081" s="1"/>
      <c r="AF1081" s="1"/>
      <c r="AG1081" s="24"/>
      <c r="AH1081" s="1"/>
      <c r="AI1081" s="1"/>
      <c r="AJ1081" s="24"/>
      <c r="AK1081" s="36"/>
      <c r="AL1081" s="9"/>
      <c r="AM1081" s="9"/>
      <c r="AP1081" s="9"/>
      <c r="AQ1081" s="28"/>
    </row>
    <row r="1082" spans="3:43" hidden="1" x14ac:dyDescent="0.25">
      <c r="C1082" s="1"/>
      <c r="D1082" s="1"/>
      <c r="E1082" s="1"/>
      <c r="F1082" s="1"/>
      <c r="G1082" s="1"/>
      <c r="H1082" s="1"/>
      <c r="I1082" s="1"/>
      <c r="J1082" s="24"/>
      <c r="K1082" s="1"/>
      <c r="L1082" s="24"/>
      <c r="M1082" s="1"/>
      <c r="N1082" s="1"/>
      <c r="O1082" s="1"/>
      <c r="P1082" s="1"/>
      <c r="Q1082" s="24"/>
      <c r="R1082" s="1"/>
      <c r="S1082" s="1"/>
      <c r="T1082" s="1"/>
      <c r="U1082" s="1"/>
      <c r="V1082" s="24"/>
      <c r="W1082" s="1"/>
      <c r="X1082" s="1"/>
      <c r="Y1082" s="24"/>
      <c r="Z1082" s="1"/>
      <c r="AA1082" s="1"/>
      <c r="AB1082" s="1"/>
      <c r="AC1082" s="1"/>
      <c r="AD1082" s="1"/>
      <c r="AE1082" s="1"/>
      <c r="AF1082" s="1"/>
      <c r="AG1082" s="24"/>
      <c r="AH1082" s="1"/>
      <c r="AI1082" s="1"/>
      <c r="AJ1082" s="24"/>
      <c r="AK1082" s="36"/>
      <c r="AL1082" s="9"/>
      <c r="AM1082" s="9"/>
      <c r="AP1082" s="9"/>
      <c r="AQ1082" s="28"/>
    </row>
    <row r="1083" spans="3:43" hidden="1" x14ac:dyDescent="0.25">
      <c r="C1083" s="1"/>
      <c r="D1083" s="1"/>
      <c r="E1083" s="1"/>
      <c r="F1083" s="1"/>
      <c r="G1083" s="1"/>
      <c r="H1083" s="1"/>
      <c r="I1083" s="1"/>
      <c r="J1083" s="24"/>
      <c r="K1083" s="1"/>
      <c r="L1083" s="24"/>
      <c r="M1083" s="1"/>
      <c r="N1083" s="1"/>
      <c r="O1083" s="1"/>
      <c r="P1083" s="1"/>
      <c r="Q1083" s="24"/>
      <c r="R1083" s="1"/>
      <c r="S1083" s="1"/>
      <c r="T1083" s="1"/>
      <c r="U1083" s="1"/>
      <c r="V1083" s="24"/>
      <c r="W1083" s="1"/>
      <c r="X1083" s="1"/>
      <c r="Y1083" s="24"/>
      <c r="Z1083" s="1"/>
      <c r="AA1083" s="1"/>
      <c r="AB1083" s="1"/>
      <c r="AC1083" s="1"/>
      <c r="AD1083" s="1"/>
      <c r="AE1083" s="1"/>
      <c r="AF1083" s="1"/>
      <c r="AG1083" s="24"/>
      <c r="AH1083" s="1"/>
      <c r="AI1083" s="1"/>
      <c r="AJ1083" s="24"/>
      <c r="AK1083" s="36"/>
      <c r="AL1083" s="9"/>
      <c r="AM1083" s="9"/>
      <c r="AP1083" s="9"/>
      <c r="AQ1083" s="28"/>
    </row>
    <row r="1084" spans="3:43" hidden="1" x14ac:dyDescent="0.25">
      <c r="C1084" s="1"/>
      <c r="D1084" s="1"/>
      <c r="E1084" s="1"/>
      <c r="F1084" s="1"/>
      <c r="G1084" s="1"/>
      <c r="H1084" s="1"/>
      <c r="I1084" s="1"/>
      <c r="J1084" s="24"/>
      <c r="K1084" s="1"/>
      <c r="L1084" s="24"/>
      <c r="M1084" s="1"/>
      <c r="N1084" s="1"/>
      <c r="O1084" s="1"/>
      <c r="P1084" s="1"/>
      <c r="Q1084" s="24"/>
      <c r="R1084" s="1"/>
      <c r="S1084" s="1"/>
      <c r="T1084" s="1"/>
      <c r="U1084" s="1"/>
      <c r="V1084" s="24"/>
      <c r="W1084" s="1"/>
      <c r="X1084" s="1"/>
      <c r="Y1084" s="24"/>
      <c r="Z1084" s="1"/>
      <c r="AA1084" s="1"/>
      <c r="AB1084" s="1"/>
      <c r="AC1084" s="1"/>
      <c r="AD1084" s="1"/>
      <c r="AE1084" s="1"/>
      <c r="AF1084" s="1"/>
      <c r="AG1084" s="24"/>
      <c r="AH1084" s="1"/>
      <c r="AI1084" s="1"/>
      <c r="AJ1084" s="24"/>
      <c r="AK1084" s="36"/>
      <c r="AL1084" s="9"/>
      <c r="AM1084" s="9"/>
      <c r="AP1084" s="9"/>
      <c r="AQ1084" s="28"/>
    </row>
    <row r="1085" spans="3:43" hidden="1" x14ac:dyDescent="0.25">
      <c r="C1085" s="1"/>
      <c r="D1085" s="1"/>
      <c r="E1085" s="1"/>
      <c r="F1085" s="1"/>
      <c r="G1085" s="1"/>
      <c r="H1085" s="1"/>
      <c r="I1085" s="1"/>
      <c r="J1085" s="24"/>
      <c r="K1085" s="1"/>
      <c r="L1085" s="24"/>
      <c r="M1085" s="1"/>
      <c r="N1085" s="1"/>
      <c r="O1085" s="1"/>
      <c r="P1085" s="1"/>
      <c r="Q1085" s="24"/>
      <c r="R1085" s="1"/>
      <c r="S1085" s="1"/>
      <c r="T1085" s="1"/>
      <c r="U1085" s="1"/>
      <c r="V1085" s="24"/>
      <c r="W1085" s="1"/>
      <c r="X1085" s="1"/>
      <c r="Y1085" s="24"/>
      <c r="Z1085" s="1"/>
      <c r="AA1085" s="1"/>
      <c r="AB1085" s="1"/>
      <c r="AC1085" s="1"/>
      <c r="AD1085" s="1"/>
      <c r="AE1085" s="1"/>
      <c r="AF1085" s="1"/>
      <c r="AG1085" s="24"/>
      <c r="AH1085" s="1"/>
      <c r="AI1085" s="1"/>
      <c r="AJ1085" s="24"/>
      <c r="AK1085" s="36"/>
      <c r="AL1085" s="9"/>
      <c r="AM1085" s="9"/>
      <c r="AP1085" s="9"/>
      <c r="AQ1085" s="28"/>
    </row>
    <row r="1086" spans="3:43" hidden="1" x14ac:dyDescent="0.25">
      <c r="C1086" s="1"/>
      <c r="D1086" s="1"/>
      <c r="E1086" s="1"/>
      <c r="F1086" s="1"/>
      <c r="G1086" s="1"/>
      <c r="H1086" s="1"/>
      <c r="I1086" s="1"/>
      <c r="J1086" s="24"/>
      <c r="K1086" s="1"/>
      <c r="L1086" s="24"/>
      <c r="M1086" s="1"/>
      <c r="N1086" s="1"/>
      <c r="O1086" s="1"/>
      <c r="P1086" s="1"/>
      <c r="Q1086" s="24"/>
      <c r="R1086" s="1"/>
      <c r="S1086" s="1"/>
      <c r="T1086" s="1"/>
      <c r="U1086" s="1"/>
      <c r="V1086" s="24"/>
      <c r="W1086" s="1"/>
      <c r="X1086" s="1"/>
      <c r="Y1086" s="24"/>
      <c r="Z1086" s="1"/>
      <c r="AA1086" s="1"/>
      <c r="AB1086" s="1"/>
      <c r="AC1086" s="1"/>
      <c r="AD1086" s="1"/>
      <c r="AE1086" s="1"/>
      <c r="AF1086" s="1"/>
      <c r="AG1086" s="24"/>
      <c r="AH1086" s="1"/>
      <c r="AI1086" s="1"/>
      <c r="AJ1086" s="24"/>
      <c r="AK1086" s="36"/>
      <c r="AL1086" s="9"/>
      <c r="AM1086" s="9"/>
      <c r="AP1086" s="9"/>
      <c r="AQ1086" s="28"/>
    </row>
    <row r="1087" spans="3:43" hidden="1" x14ac:dyDescent="0.25">
      <c r="C1087" s="1"/>
      <c r="D1087" s="1"/>
      <c r="E1087" s="1"/>
      <c r="F1087" s="1"/>
      <c r="G1087" s="1"/>
      <c r="H1087" s="1"/>
      <c r="I1087" s="1"/>
      <c r="J1087" s="24"/>
      <c r="K1087" s="1"/>
      <c r="L1087" s="24"/>
      <c r="M1087" s="1"/>
      <c r="N1087" s="1"/>
      <c r="O1087" s="1"/>
      <c r="P1087" s="1"/>
      <c r="Q1087" s="24"/>
      <c r="R1087" s="1"/>
      <c r="S1087" s="1"/>
      <c r="T1087" s="1"/>
      <c r="U1087" s="1"/>
      <c r="V1087" s="24"/>
      <c r="W1087" s="1"/>
      <c r="X1087" s="1"/>
      <c r="Y1087" s="24"/>
      <c r="Z1087" s="1"/>
      <c r="AA1087" s="1"/>
      <c r="AB1087" s="1"/>
      <c r="AC1087" s="1"/>
      <c r="AD1087" s="1"/>
      <c r="AE1087" s="1"/>
      <c r="AF1087" s="1"/>
      <c r="AG1087" s="24"/>
      <c r="AH1087" s="1"/>
      <c r="AI1087" s="1"/>
      <c r="AJ1087" s="24"/>
      <c r="AK1087" s="36"/>
      <c r="AL1087" s="9"/>
      <c r="AM1087" s="9"/>
      <c r="AP1087" s="9"/>
      <c r="AQ1087" s="28"/>
    </row>
    <row r="1088" spans="3:43" hidden="1" x14ac:dyDescent="0.25">
      <c r="C1088" s="1"/>
      <c r="D1088" s="1"/>
      <c r="E1088" s="1"/>
      <c r="F1088" s="1"/>
      <c r="G1088" s="1"/>
      <c r="H1088" s="1"/>
      <c r="I1088" s="1"/>
      <c r="J1088" s="24"/>
      <c r="K1088" s="1"/>
      <c r="L1088" s="24"/>
      <c r="M1088" s="1"/>
      <c r="N1088" s="1"/>
      <c r="O1088" s="1"/>
      <c r="P1088" s="1"/>
      <c r="Q1088" s="24"/>
      <c r="R1088" s="1"/>
      <c r="S1088" s="1"/>
      <c r="T1088" s="1"/>
      <c r="U1088" s="1"/>
      <c r="V1088" s="24"/>
      <c r="W1088" s="1"/>
      <c r="X1088" s="1"/>
      <c r="Y1088" s="24"/>
      <c r="Z1088" s="1"/>
      <c r="AA1088" s="1"/>
      <c r="AB1088" s="1"/>
      <c r="AC1088" s="1"/>
      <c r="AD1088" s="1"/>
      <c r="AE1088" s="1"/>
      <c r="AF1088" s="1"/>
      <c r="AG1088" s="24"/>
      <c r="AH1088" s="1"/>
      <c r="AI1088" s="1"/>
      <c r="AJ1088" s="24"/>
      <c r="AK1088" s="36"/>
      <c r="AL1088" s="9"/>
      <c r="AM1088" s="9"/>
      <c r="AP1088" s="9"/>
      <c r="AQ1088" s="28"/>
    </row>
    <row r="1089" spans="3:43" hidden="1" x14ac:dyDescent="0.25">
      <c r="C1089" s="1"/>
      <c r="D1089" s="1"/>
      <c r="E1089" s="1"/>
      <c r="F1089" s="1"/>
      <c r="G1089" s="1"/>
      <c r="H1089" s="1"/>
      <c r="I1089" s="1"/>
      <c r="J1089" s="24"/>
      <c r="K1089" s="1"/>
      <c r="L1089" s="24"/>
      <c r="M1089" s="1"/>
      <c r="N1089" s="1"/>
      <c r="O1089" s="1"/>
      <c r="P1089" s="1"/>
      <c r="Q1089" s="24"/>
      <c r="R1089" s="1"/>
      <c r="S1089" s="1"/>
      <c r="T1089" s="1"/>
      <c r="U1089" s="1"/>
      <c r="V1089" s="24"/>
      <c r="W1089" s="1"/>
      <c r="X1089" s="1"/>
      <c r="Y1089" s="24"/>
      <c r="Z1089" s="1"/>
      <c r="AA1089" s="1"/>
      <c r="AB1089" s="1"/>
      <c r="AC1089" s="1"/>
      <c r="AD1089" s="1"/>
      <c r="AE1089" s="1"/>
      <c r="AF1089" s="1"/>
      <c r="AG1089" s="24"/>
      <c r="AH1089" s="1"/>
      <c r="AI1089" s="1"/>
      <c r="AJ1089" s="24"/>
      <c r="AK1089" s="36"/>
      <c r="AL1089" s="9"/>
      <c r="AM1089" s="9"/>
      <c r="AP1089" s="9"/>
      <c r="AQ1089" s="28"/>
    </row>
    <row r="1090" spans="3:43" hidden="1" x14ac:dyDescent="0.25">
      <c r="C1090" s="1"/>
      <c r="D1090" s="1"/>
      <c r="E1090" s="1"/>
      <c r="F1090" s="1"/>
      <c r="G1090" s="1"/>
      <c r="H1090" s="1"/>
      <c r="I1090" s="1"/>
      <c r="J1090" s="24"/>
      <c r="K1090" s="1"/>
      <c r="L1090" s="24"/>
      <c r="M1090" s="1"/>
      <c r="N1090" s="1"/>
      <c r="O1090" s="1"/>
      <c r="P1090" s="1"/>
      <c r="Q1090" s="24"/>
      <c r="R1090" s="1"/>
      <c r="S1090" s="1"/>
      <c r="T1090" s="1"/>
      <c r="U1090" s="1"/>
      <c r="V1090" s="24"/>
      <c r="W1090" s="1"/>
      <c r="X1090" s="1"/>
      <c r="Y1090" s="24"/>
      <c r="Z1090" s="1"/>
      <c r="AA1090" s="1"/>
      <c r="AB1090" s="1"/>
      <c r="AC1090" s="1"/>
      <c r="AD1090" s="1"/>
      <c r="AE1090" s="1"/>
      <c r="AF1090" s="1"/>
      <c r="AG1090" s="24"/>
      <c r="AH1090" s="1"/>
      <c r="AI1090" s="1"/>
      <c r="AJ1090" s="24"/>
      <c r="AK1090" s="36"/>
      <c r="AL1090" s="9"/>
      <c r="AM1090" s="9"/>
      <c r="AP1090" s="9"/>
      <c r="AQ1090" s="28"/>
    </row>
    <row r="1091" spans="3:43" hidden="1" x14ac:dyDescent="0.25">
      <c r="C1091" s="1"/>
      <c r="D1091" s="1"/>
      <c r="E1091" s="1"/>
      <c r="F1091" s="1"/>
      <c r="G1091" s="1"/>
      <c r="H1091" s="1"/>
      <c r="I1091" s="1"/>
      <c r="J1091" s="24"/>
      <c r="K1091" s="1"/>
      <c r="L1091" s="24"/>
      <c r="M1091" s="1"/>
      <c r="N1091" s="1"/>
      <c r="O1091" s="1"/>
      <c r="P1091" s="1"/>
      <c r="Q1091" s="24"/>
      <c r="R1091" s="1"/>
      <c r="S1091" s="1"/>
      <c r="T1091" s="1"/>
      <c r="U1091" s="1"/>
      <c r="V1091" s="24"/>
      <c r="W1091" s="1"/>
      <c r="X1091" s="1"/>
      <c r="Y1091" s="24"/>
      <c r="Z1091" s="1"/>
      <c r="AA1091" s="1"/>
      <c r="AB1091" s="1"/>
      <c r="AC1091" s="1"/>
      <c r="AD1091" s="1"/>
      <c r="AE1091" s="1"/>
      <c r="AF1091" s="1"/>
      <c r="AG1091" s="24"/>
      <c r="AH1091" s="1"/>
      <c r="AI1091" s="1"/>
      <c r="AJ1091" s="24"/>
      <c r="AK1091" s="36"/>
      <c r="AL1091" s="9"/>
      <c r="AM1091" s="9"/>
      <c r="AP1091" s="9"/>
      <c r="AQ1091" s="28"/>
    </row>
    <row r="1092" spans="3:43" hidden="1" x14ac:dyDescent="0.25">
      <c r="C1092" s="1"/>
      <c r="D1092" s="1"/>
      <c r="E1092" s="1"/>
      <c r="F1092" s="1"/>
      <c r="G1092" s="1"/>
      <c r="H1092" s="1"/>
      <c r="I1092" s="1"/>
      <c r="J1092" s="24"/>
      <c r="K1092" s="1"/>
      <c r="L1092" s="24"/>
      <c r="M1092" s="1"/>
      <c r="N1092" s="1"/>
      <c r="O1092" s="1"/>
      <c r="P1092" s="1"/>
      <c r="Q1092" s="24"/>
      <c r="R1092" s="1"/>
      <c r="S1092" s="1"/>
      <c r="T1092" s="1"/>
      <c r="U1092" s="1"/>
      <c r="V1092" s="24"/>
      <c r="W1092" s="1"/>
      <c r="X1092" s="1"/>
      <c r="Y1092" s="24"/>
      <c r="Z1092" s="1"/>
      <c r="AA1092" s="1"/>
      <c r="AB1092" s="1"/>
      <c r="AC1092" s="1"/>
      <c r="AD1092" s="1"/>
      <c r="AE1092" s="1"/>
      <c r="AF1092" s="1"/>
      <c r="AG1092" s="24"/>
      <c r="AH1092" s="1"/>
      <c r="AI1092" s="1"/>
      <c r="AJ1092" s="24"/>
      <c r="AK1092" s="36"/>
      <c r="AL1092" s="9"/>
      <c r="AM1092" s="9"/>
      <c r="AP1092" s="9"/>
      <c r="AQ1092" s="28"/>
    </row>
    <row r="1093" spans="3:43" hidden="1" x14ac:dyDescent="0.25">
      <c r="C1093" s="1"/>
      <c r="D1093" s="1"/>
      <c r="E1093" s="1"/>
      <c r="F1093" s="1"/>
      <c r="G1093" s="1"/>
      <c r="H1093" s="1"/>
      <c r="I1093" s="1"/>
      <c r="J1093" s="24"/>
      <c r="K1093" s="1"/>
      <c r="L1093" s="24"/>
      <c r="M1093" s="1"/>
      <c r="N1093" s="1"/>
      <c r="O1093" s="1"/>
      <c r="P1093" s="1"/>
      <c r="Q1093" s="24"/>
      <c r="R1093" s="1"/>
      <c r="S1093" s="1"/>
      <c r="T1093" s="1"/>
      <c r="U1093" s="1"/>
      <c r="V1093" s="24"/>
      <c r="W1093" s="1"/>
      <c r="X1093" s="1"/>
      <c r="Y1093" s="24"/>
      <c r="Z1093" s="1"/>
      <c r="AA1093" s="1"/>
      <c r="AB1093" s="1"/>
      <c r="AC1093" s="1"/>
      <c r="AD1093" s="1"/>
      <c r="AE1093" s="1"/>
      <c r="AF1093" s="1"/>
      <c r="AG1093" s="24"/>
      <c r="AH1093" s="1"/>
      <c r="AI1093" s="1"/>
      <c r="AJ1093" s="24"/>
      <c r="AK1093" s="36"/>
      <c r="AL1093" s="9"/>
      <c r="AM1093" s="9"/>
      <c r="AP1093" s="9"/>
      <c r="AQ1093" s="28"/>
    </row>
    <row r="1094" spans="3:43" hidden="1" x14ac:dyDescent="0.25">
      <c r="C1094" s="1"/>
      <c r="D1094" s="1"/>
      <c r="E1094" s="1"/>
      <c r="F1094" s="1"/>
      <c r="G1094" s="1"/>
      <c r="H1094" s="1"/>
      <c r="I1094" s="1"/>
      <c r="J1094" s="24"/>
      <c r="K1094" s="1"/>
      <c r="L1094" s="24"/>
      <c r="M1094" s="1"/>
      <c r="N1094" s="1"/>
      <c r="O1094" s="1"/>
      <c r="P1094" s="1"/>
      <c r="Q1094" s="24"/>
      <c r="R1094" s="1"/>
      <c r="S1094" s="1"/>
      <c r="T1094" s="1"/>
      <c r="U1094" s="1"/>
      <c r="V1094" s="24"/>
      <c r="W1094" s="1"/>
      <c r="X1094" s="1"/>
      <c r="Y1094" s="24"/>
      <c r="Z1094" s="1"/>
      <c r="AA1094" s="1"/>
      <c r="AB1094" s="1"/>
      <c r="AC1094" s="1"/>
      <c r="AD1094" s="1"/>
      <c r="AE1094" s="1"/>
      <c r="AF1094" s="1"/>
      <c r="AG1094" s="24"/>
      <c r="AH1094" s="1"/>
      <c r="AI1094" s="1"/>
      <c r="AJ1094" s="24"/>
      <c r="AK1094" s="36"/>
      <c r="AL1094" s="9"/>
      <c r="AM1094" s="9"/>
      <c r="AP1094" s="9"/>
      <c r="AQ1094" s="28"/>
    </row>
    <row r="1095" spans="3:43" hidden="1" x14ac:dyDescent="0.25">
      <c r="C1095" s="1"/>
      <c r="D1095" s="1"/>
      <c r="E1095" s="1"/>
      <c r="F1095" s="1"/>
      <c r="G1095" s="1"/>
      <c r="H1095" s="1"/>
      <c r="I1095" s="1"/>
      <c r="J1095" s="24"/>
      <c r="K1095" s="1"/>
      <c r="L1095" s="24"/>
      <c r="M1095" s="1"/>
      <c r="N1095" s="1"/>
      <c r="O1095" s="1"/>
      <c r="P1095" s="1"/>
      <c r="Q1095" s="24"/>
      <c r="R1095" s="1"/>
      <c r="S1095" s="1"/>
      <c r="T1095" s="1"/>
      <c r="U1095" s="1"/>
      <c r="V1095" s="24"/>
      <c r="W1095" s="1"/>
      <c r="X1095" s="1"/>
      <c r="Y1095" s="24"/>
      <c r="Z1095" s="1"/>
      <c r="AA1095" s="1"/>
      <c r="AB1095" s="1"/>
      <c r="AC1095" s="1"/>
      <c r="AD1095" s="1"/>
      <c r="AE1095" s="1"/>
      <c r="AF1095" s="1"/>
      <c r="AG1095" s="24"/>
      <c r="AH1095" s="1"/>
      <c r="AI1095" s="1"/>
      <c r="AJ1095" s="24"/>
      <c r="AK1095" s="36"/>
      <c r="AL1095" s="9"/>
      <c r="AM1095" s="9"/>
      <c r="AP1095" s="9"/>
      <c r="AQ1095" s="28"/>
    </row>
    <row r="1096" spans="3:43" hidden="1" x14ac:dyDescent="0.25">
      <c r="C1096" s="1"/>
      <c r="D1096" s="1"/>
      <c r="E1096" s="1"/>
      <c r="F1096" s="1"/>
      <c r="G1096" s="1"/>
      <c r="H1096" s="1"/>
      <c r="I1096" s="1"/>
      <c r="J1096" s="24"/>
      <c r="K1096" s="1"/>
      <c r="L1096" s="24"/>
      <c r="M1096" s="1"/>
      <c r="N1096" s="1"/>
      <c r="O1096" s="1"/>
      <c r="P1096" s="1"/>
      <c r="Q1096" s="24"/>
      <c r="R1096" s="1"/>
      <c r="S1096" s="1"/>
      <c r="T1096" s="1"/>
      <c r="U1096" s="1"/>
      <c r="V1096" s="24"/>
      <c r="W1096" s="1"/>
      <c r="X1096" s="1"/>
      <c r="Y1096" s="24"/>
      <c r="Z1096" s="1"/>
      <c r="AA1096" s="1"/>
      <c r="AB1096" s="1"/>
      <c r="AC1096" s="1"/>
      <c r="AD1096" s="1"/>
      <c r="AE1096" s="1"/>
      <c r="AF1096" s="1"/>
      <c r="AG1096" s="24"/>
      <c r="AH1096" s="1"/>
      <c r="AI1096" s="1"/>
      <c r="AJ1096" s="24"/>
      <c r="AK1096" s="36"/>
      <c r="AL1096" s="9"/>
      <c r="AM1096" s="9"/>
      <c r="AP1096" s="9"/>
      <c r="AQ1096" s="28"/>
    </row>
    <row r="1097" spans="3:43" hidden="1" x14ac:dyDescent="0.25">
      <c r="C1097" s="1"/>
      <c r="D1097" s="1"/>
      <c r="E1097" s="1"/>
      <c r="F1097" s="1"/>
      <c r="G1097" s="1"/>
      <c r="H1097" s="1"/>
      <c r="I1097" s="1"/>
      <c r="J1097" s="24"/>
      <c r="K1097" s="1"/>
      <c r="L1097" s="24"/>
      <c r="M1097" s="1"/>
      <c r="N1097" s="1"/>
      <c r="O1097" s="1"/>
      <c r="P1097" s="1"/>
      <c r="Q1097" s="24"/>
      <c r="R1097" s="1"/>
      <c r="S1097" s="1"/>
      <c r="T1097" s="1"/>
      <c r="U1097" s="1"/>
      <c r="V1097" s="24"/>
      <c r="W1097" s="1"/>
      <c r="X1097" s="1"/>
      <c r="Y1097" s="24"/>
      <c r="Z1097" s="1"/>
      <c r="AA1097" s="1"/>
      <c r="AB1097" s="1"/>
      <c r="AC1097" s="1"/>
      <c r="AD1097" s="1"/>
      <c r="AE1097" s="1"/>
      <c r="AF1097" s="1"/>
      <c r="AG1097" s="24"/>
      <c r="AH1097" s="1"/>
      <c r="AI1097" s="1"/>
      <c r="AJ1097" s="24"/>
      <c r="AK1097" s="36"/>
      <c r="AL1097" s="9"/>
      <c r="AM1097" s="9"/>
      <c r="AP1097" s="9"/>
      <c r="AQ1097" s="28"/>
    </row>
    <row r="1098" spans="3:43" hidden="1" x14ac:dyDescent="0.25">
      <c r="C1098" s="1"/>
      <c r="D1098" s="1"/>
      <c r="E1098" s="1"/>
      <c r="F1098" s="1"/>
      <c r="G1098" s="1"/>
      <c r="H1098" s="1"/>
      <c r="I1098" s="1"/>
      <c r="J1098" s="24"/>
      <c r="K1098" s="1"/>
      <c r="L1098" s="24"/>
      <c r="M1098" s="1"/>
      <c r="N1098" s="1"/>
      <c r="O1098" s="1"/>
      <c r="P1098" s="1"/>
      <c r="Q1098" s="24"/>
      <c r="R1098" s="1"/>
      <c r="S1098" s="1"/>
      <c r="T1098" s="1"/>
      <c r="U1098" s="1"/>
      <c r="V1098" s="24"/>
      <c r="W1098" s="1"/>
      <c r="X1098" s="1"/>
      <c r="Y1098" s="24"/>
      <c r="Z1098" s="1"/>
      <c r="AA1098" s="1"/>
      <c r="AB1098" s="1"/>
      <c r="AC1098" s="1"/>
      <c r="AD1098" s="1"/>
      <c r="AE1098" s="1"/>
      <c r="AF1098" s="1"/>
      <c r="AG1098" s="24"/>
      <c r="AH1098" s="1"/>
      <c r="AI1098" s="1"/>
      <c r="AJ1098" s="24"/>
      <c r="AK1098" s="36"/>
      <c r="AL1098" s="9"/>
      <c r="AM1098" s="9"/>
      <c r="AP1098" s="9"/>
      <c r="AQ1098" s="28"/>
    </row>
    <row r="1099" spans="3:43" hidden="1" x14ac:dyDescent="0.25">
      <c r="C1099" s="1"/>
      <c r="D1099" s="1"/>
      <c r="E1099" s="1"/>
      <c r="F1099" s="1"/>
      <c r="G1099" s="1"/>
      <c r="H1099" s="1"/>
      <c r="I1099" s="1"/>
      <c r="J1099" s="24"/>
      <c r="K1099" s="1"/>
      <c r="L1099" s="24"/>
      <c r="M1099" s="1"/>
      <c r="N1099" s="1"/>
      <c r="O1099" s="1"/>
      <c r="P1099" s="1"/>
      <c r="Q1099" s="24"/>
      <c r="R1099" s="1"/>
      <c r="S1099" s="1"/>
      <c r="T1099" s="1"/>
      <c r="U1099" s="1"/>
      <c r="V1099" s="24"/>
      <c r="W1099" s="1"/>
      <c r="X1099" s="1"/>
      <c r="Y1099" s="24"/>
      <c r="Z1099" s="1"/>
      <c r="AA1099" s="1"/>
      <c r="AB1099" s="1"/>
      <c r="AC1099" s="1"/>
      <c r="AD1099" s="1"/>
      <c r="AE1099" s="1"/>
      <c r="AF1099" s="1"/>
      <c r="AG1099" s="24"/>
      <c r="AH1099" s="1"/>
      <c r="AI1099" s="1"/>
      <c r="AJ1099" s="24"/>
      <c r="AK1099" s="36"/>
      <c r="AL1099" s="9"/>
      <c r="AM1099" s="9"/>
      <c r="AP1099" s="9"/>
      <c r="AQ1099" s="28"/>
    </row>
    <row r="1100" spans="3:43" hidden="1" x14ac:dyDescent="0.25">
      <c r="C1100" s="1"/>
      <c r="D1100" s="1"/>
      <c r="E1100" s="1"/>
      <c r="F1100" s="1"/>
      <c r="G1100" s="1"/>
      <c r="H1100" s="1"/>
      <c r="I1100" s="1"/>
      <c r="J1100" s="24"/>
      <c r="K1100" s="1"/>
      <c r="L1100" s="24"/>
      <c r="M1100" s="1"/>
      <c r="N1100" s="1"/>
      <c r="O1100" s="1"/>
      <c r="P1100" s="1"/>
      <c r="Q1100" s="24"/>
      <c r="R1100" s="1"/>
      <c r="S1100" s="1"/>
      <c r="T1100" s="1"/>
      <c r="U1100" s="1"/>
      <c r="V1100" s="24"/>
      <c r="W1100" s="1"/>
      <c r="X1100" s="1"/>
      <c r="Y1100" s="24"/>
      <c r="Z1100" s="1"/>
      <c r="AA1100" s="1"/>
      <c r="AB1100" s="1"/>
      <c r="AC1100" s="1"/>
      <c r="AD1100" s="1"/>
      <c r="AE1100" s="1"/>
      <c r="AF1100" s="1"/>
      <c r="AG1100" s="24"/>
      <c r="AH1100" s="1"/>
      <c r="AI1100" s="1"/>
      <c r="AJ1100" s="24"/>
      <c r="AK1100" s="36"/>
      <c r="AL1100" s="9"/>
      <c r="AM1100" s="9"/>
      <c r="AP1100" s="9"/>
      <c r="AQ1100" s="28"/>
    </row>
    <row r="1101" spans="3:43" hidden="1" x14ac:dyDescent="0.25">
      <c r="C1101" s="1"/>
      <c r="D1101" s="1"/>
      <c r="E1101" s="1"/>
      <c r="F1101" s="1"/>
      <c r="G1101" s="1"/>
      <c r="H1101" s="1"/>
      <c r="I1101" s="1"/>
      <c r="J1101" s="24"/>
      <c r="K1101" s="1"/>
      <c r="L1101" s="24"/>
      <c r="M1101" s="1"/>
      <c r="N1101" s="1"/>
      <c r="O1101" s="1"/>
      <c r="P1101" s="1"/>
      <c r="Q1101" s="24"/>
      <c r="R1101" s="1"/>
      <c r="S1101" s="1"/>
      <c r="T1101" s="1"/>
      <c r="U1101" s="1"/>
      <c r="V1101" s="24"/>
      <c r="W1101" s="1"/>
      <c r="X1101" s="1"/>
      <c r="Y1101" s="24"/>
      <c r="Z1101" s="1"/>
      <c r="AA1101" s="1"/>
      <c r="AB1101" s="1"/>
      <c r="AC1101" s="1"/>
      <c r="AD1101" s="1"/>
      <c r="AE1101" s="1"/>
      <c r="AF1101" s="1"/>
      <c r="AG1101" s="24"/>
      <c r="AH1101" s="1"/>
      <c r="AI1101" s="1"/>
      <c r="AJ1101" s="24"/>
      <c r="AK1101" s="36"/>
      <c r="AL1101" s="9"/>
      <c r="AM1101" s="9"/>
      <c r="AP1101" s="9"/>
      <c r="AQ1101" s="28"/>
    </row>
    <row r="1102" spans="3:43" hidden="1" x14ac:dyDescent="0.25">
      <c r="C1102" s="1"/>
      <c r="D1102" s="1"/>
      <c r="E1102" s="1"/>
      <c r="F1102" s="1"/>
      <c r="G1102" s="1"/>
      <c r="H1102" s="1"/>
      <c r="I1102" s="1"/>
      <c r="J1102" s="24"/>
      <c r="K1102" s="1"/>
      <c r="L1102" s="24"/>
      <c r="M1102" s="1"/>
      <c r="N1102" s="1"/>
      <c r="O1102" s="1"/>
      <c r="P1102" s="1"/>
      <c r="Q1102" s="24"/>
      <c r="R1102" s="1"/>
      <c r="S1102" s="1"/>
      <c r="T1102" s="1"/>
      <c r="U1102" s="1"/>
      <c r="V1102" s="24"/>
      <c r="W1102" s="1"/>
      <c r="X1102" s="1"/>
      <c r="Y1102" s="24"/>
      <c r="Z1102" s="1"/>
      <c r="AA1102" s="1"/>
      <c r="AB1102" s="1"/>
      <c r="AC1102" s="1"/>
      <c r="AD1102" s="1"/>
      <c r="AE1102" s="1"/>
      <c r="AF1102" s="1"/>
      <c r="AG1102" s="24"/>
      <c r="AH1102" s="1"/>
      <c r="AI1102" s="1"/>
      <c r="AJ1102" s="24"/>
      <c r="AK1102" s="36"/>
      <c r="AL1102" s="9"/>
      <c r="AM1102" s="9"/>
      <c r="AP1102" s="9"/>
      <c r="AQ1102" s="28"/>
    </row>
    <row r="1103" spans="3:43" hidden="1" x14ac:dyDescent="0.25">
      <c r="C1103" s="1"/>
      <c r="D1103" s="1"/>
      <c r="E1103" s="1"/>
      <c r="F1103" s="1"/>
      <c r="G1103" s="1"/>
      <c r="H1103" s="1"/>
      <c r="I1103" s="1"/>
      <c r="J1103" s="24"/>
      <c r="K1103" s="1"/>
      <c r="L1103" s="24"/>
      <c r="M1103" s="1"/>
      <c r="N1103" s="1"/>
      <c r="O1103" s="1"/>
      <c r="P1103" s="1"/>
      <c r="Q1103" s="24"/>
      <c r="R1103" s="1"/>
      <c r="S1103" s="1"/>
      <c r="T1103" s="1"/>
      <c r="U1103" s="1"/>
      <c r="V1103" s="24"/>
      <c r="W1103" s="1"/>
      <c r="X1103" s="1"/>
      <c r="Y1103" s="24"/>
      <c r="Z1103" s="1"/>
      <c r="AA1103" s="1"/>
      <c r="AB1103" s="1"/>
      <c r="AC1103" s="1"/>
      <c r="AD1103" s="1"/>
      <c r="AE1103" s="1"/>
      <c r="AF1103" s="1"/>
      <c r="AG1103" s="24"/>
      <c r="AH1103" s="1"/>
      <c r="AI1103" s="1"/>
      <c r="AJ1103" s="24"/>
      <c r="AK1103" s="36"/>
      <c r="AL1103" s="9"/>
      <c r="AM1103" s="9"/>
      <c r="AP1103" s="9"/>
      <c r="AQ1103" s="28"/>
    </row>
    <row r="1104" spans="3:43" hidden="1" x14ac:dyDescent="0.25">
      <c r="C1104" s="1"/>
      <c r="D1104" s="1"/>
      <c r="E1104" s="1"/>
      <c r="F1104" s="1"/>
      <c r="G1104" s="1"/>
      <c r="H1104" s="1"/>
      <c r="I1104" s="1"/>
      <c r="J1104" s="24"/>
      <c r="K1104" s="1"/>
      <c r="L1104" s="24"/>
      <c r="M1104" s="1"/>
      <c r="N1104" s="1"/>
      <c r="O1104" s="1"/>
      <c r="P1104" s="1"/>
      <c r="Q1104" s="24"/>
      <c r="R1104" s="1"/>
      <c r="S1104" s="1"/>
      <c r="T1104" s="1"/>
      <c r="U1104" s="1"/>
      <c r="V1104" s="24"/>
      <c r="W1104" s="1"/>
      <c r="X1104" s="1"/>
      <c r="Y1104" s="24"/>
      <c r="Z1104" s="1"/>
      <c r="AA1104" s="1"/>
      <c r="AB1104" s="1"/>
      <c r="AC1104" s="1"/>
      <c r="AD1104" s="1"/>
      <c r="AE1104" s="1"/>
      <c r="AF1104" s="1"/>
      <c r="AG1104" s="24"/>
      <c r="AH1104" s="1"/>
      <c r="AI1104" s="1"/>
      <c r="AJ1104" s="24"/>
      <c r="AK1104" s="36"/>
      <c r="AL1104" s="9"/>
      <c r="AM1104" s="9"/>
      <c r="AP1104" s="9"/>
      <c r="AQ1104" s="28"/>
    </row>
    <row r="1105" spans="3:43" hidden="1" x14ac:dyDescent="0.25">
      <c r="C1105" s="1"/>
      <c r="D1105" s="1"/>
      <c r="E1105" s="1"/>
      <c r="F1105" s="1"/>
      <c r="G1105" s="1"/>
      <c r="H1105" s="1"/>
      <c r="I1105" s="1"/>
      <c r="J1105" s="24"/>
      <c r="K1105" s="1"/>
      <c r="L1105" s="24"/>
      <c r="M1105" s="1"/>
      <c r="N1105" s="1"/>
      <c r="O1105" s="1"/>
      <c r="P1105" s="1"/>
      <c r="Q1105" s="24"/>
      <c r="R1105" s="1"/>
      <c r="S1105" s="1"/>
      <c r="T1105" s="1"/>
      <c r="U1105" s="1"/>
      <c r="V1105" s="24"/>
      <c r="W1105" s="1"/>
      <c r="X1105" s="1"/>
      <c r="Y1105" s="24"/>
      <c r="Z1105" s="1"/>
      <c r="AA1105" s="1"/>
      <c r="AB1105" s="1"/>
      <c r="AC1105" s="1"/>
      <c r="AD1105" s="1"/>
      <c r="AE1105" s="1"/>
      <c r="AF1105" s="1"/>
      <c r="AG1105" s="24"/>
      <c r="AH1105" s="1"/>
      <c r="AI1105" s="1"/>
      <c r="AJ1105" s="24"/>
      <c r="AK1105" s="36"/>
      <c r="AL1105" s="9"/>
      <c r="AM1105" s="9"/>
      <c r="AP1105" s="9"/>
      <c r="AQ1105" s="28"/>
    </row>
    <row r="1106" spans="3:43" hidden="1" x14ac:dyDescent="0.25">
      <c r="C1106" s="1"/>
      <c r="D1106" s="1"/>
      <c r="E1106" s="1"/>
      <c r="F1106" s="1"/>
      <c r="G1106" s="1"/>
      <c r="H1106" s="1"/>
      <c r="I1106" s="1"/>
      <c r="J1106" s="24"/>
      <c r="K1106" s="1"/>
      <c r="L1106" s="24"/>
      <c r="M1106" s="1"/>
      <c r="N1106" s="1"/>
      <c r="O1106" s="1"/>
      <c r="P1106" s="1"/>
      <c r="Q1106" s="24"/>
      <c r="R1106" s="1"/>
      <c r="S1106" s="1"/>
      <c r="T1106" s="1"/>
      <c r="U1106" s="1"/>
      <c r="V1106" s="24"/>
      <c r="W1106" s="1"/>
      <c r="X1106" s="1"/>
      <c r="Y1106" s="24"/>
      <c r="Z1106" s="1"/>
      <c r="AA1106" s="1"/>
      <c r="AB1106" s="1"/>
      <c r="AC1106" s="1"/>
      <c r="AD1106" s="1"/>
      <c r="AE1106" s="1"/>
      <c r="AF1106" s="1"/>
      <c r="AG1106" s="24"/>
      <c r="AH1106" s="1"/>
      <c r="AI1106" s="1"/>
      <c r="AJ1106" s="24"/>
      <c r="AK1106" s="36"/>
      <c r="AL1106" s="9"/>
      <c r="AM1106" s="9"/>
      <c r="AP1106" s="9"/>
      <c r="AQ1106" s="28"/>
    </row>
    <row r="1107" spans="3:43" hidden="1" x14ac:dyDescent="0.25">
      <c r="C1107" s="1"/>
      <c r="D1107" s="1"/>
      <c r="E1107" s="1"/>
      <c r="F1107" s="1"/>
      <c r="G1107" s="1"/>
      <c r="H1107" s="1"/>
      <c r="I1107" s="1"/>
      <c r="J1107" s="24"/>
      <c r="K1107" s="1"/>
      <c r="L1107" s="24"/>
      <c r="M1107" s="1"/>
      <c r="N1107" s="1"/>
      <c r="O1107" s="1"/>
      <c r="P1107" s="1"/>
      <c r="Q1107" s="24"/>
      <c r="R1107" s="1"/>
      <c r="S1107" s="1"/>
      <c r="T1107" s="1"/>
      <c r="U1107" s="1"/>
      <c r="V1107" s="24"/>
      <c r="W1107" s="1"/>
      <c r="X1107" s="1"/>
      <c r="Y1107" s="24"/>
      <c r="Z1107" s="1"/>
      <c r="AA1107" s="1"/>
      <c r="AB1107" s="1"/>
      <c r="AC1107" s="1"/>
      <c r="AD1107" s="1"/>
      <c r="AE1107" s="1"/>
      <c r="AF1107" s="1"/>
      <c r="AG1107" s="24"/>
      <c r="AH1107" s="1"/>
      <c r="AI1107" s="1"/>
      <c r="AJ1107" s="24"/>
      <c r="AK1107" s="36"/>
      <c r="AL1107" s="9"/>
      <c r="AM1107" s="9"/>
      <c r="AP1107" s="9"/>
      <c r="AQ1107" s="28"/>
    </row>
    <row r="1108" spans="3:43" hidden="1" x14ac:dyDescent="0.25">
      <c r="C1108" s="1"/>
      <c r="D1108" s="1"/>
      <c r="E1108" s="1"/>
      <c r="F1108" s="1"/>
      <c r="G1108" s="1"/>
      <c r="H1108" s="1"/>
      <c r="I1108" s="1"/>
      <c r="J1108" s="24"/>
      <c r="K1108" s="1"/>
      <c r="L1108" s="24"/>
      <c r="M1108" s="1"/>
      <c r="N1108" s="1"/>
      <c r="O1108" s="1"/>
      <c r="P1108" s="1"/>
      <c r="Q1108" s="24"/>
      <c r="R1108" s="1"/>
      <c r="S1108" s="1"/>
      <c r="T1108" s="1"/>
      <c r="U1108" s="1"/>
      <c r="V1108" s="24"/>
      <c r="W1108" s="1"/>
      <c r="X1108" s="1"/>
      <c r="Y1108" s="24"/>
      <c r="Z1108" s="1"/>
      <c r="AA1108" s="1"/>
      <c r="AB1108" s="1"/>
      <c r="AC1108" s="1"/>
      <c r="AD1108" s="1"/>
      <c r="AE1108" s="1"/>
      <c r="AF1108" s="1"/>
      <c r="AG1108" s="24"/>
      <c r="AH1108" s="1"/>
      <c r="AI1108" s="1"/>
      <c r="AJ1108" s="24"/>
      <c r="AK1108" s="36"/>
      <c r="AL1108" s="9"/>
      <c r="AM1108" s="9"/>
      <c r="AP1108" s="9"/>
      <c r="AQ1108" s="28"/>
    </row>
    <row r="1109" spans="3:43" hidden="1" x14ac:dyDescent="0.25">
      <c r="C1109" s="1"/>
      <c r="D1109" s="1"/>
      <c r="E1109" s="1"/>
      <c r="F1109" s="1"/>
      <c r="G1109" s="1"/>
      <c r="H1109" s="1"/>
      <c r="I1109" s="1"/>
      <c r="J1109" s="24"/>
      <c r="K1109" s="1"/>
      <c r="L1109" s="24"/>
      <c r="M1109" s="1"/>
      <c r="N1109" s="1"/>
      <c r="O1109" s="1"/>
      <c r="P1109" s="1"/>
      <c r="Q1109" s="24"/>
      <c r="R1109" s="1"/>
      <c r="S1109" s="1"/>
      <c r="T1109" s="1"/>
      <c r="U1109" s="1"/>
      <c r="V1109" s="24"/>
      <c r="W1109" s="1"/>
      <c r="X1109" s="1"/>
      <c r="Y1109" s="24"/>
      <c r="Z1109" s="1"/>
      <c r="AA1109" s="1"/>
      <c r="AB1109" s="1"/>
      <c r="AC1109" s="1"/>
      <c r="AD1109" s="1"/>
      <c r="AE1109" s="1"/>
      <c r="AF1109" s="1"/>
      <c r="AG1109" s="24"/>
      <c r="AH1109" s="1"/>
      <c r="AI1109" s="1"/>
      <c r="AJ1109" s="24"/>
      <c r="AK1109" s="36"/>
      <c r="AL1109" s="9"/>
      <c r="AM1109" s="9"/>
      <c r="AP1109" s="9"/>
      <c r="AQ1109" s="28"/>
    </row>
    <row r="1110" spans="3:43" hidden="1" x14ac:dyDescent="0.25">
      <c r="C1110" s="1"/>
      <c r="D1110" s="1"/>
      <c r="E1110" s="1"/>
      <c r="F1110" s="1"/>
      <c r="G1110" s="1"/>
      <c r="H1110" s="1"/>
      <c r="I1110" s="1"/>
      <c r="J1110" s="24"/>
      <c r="K1110" s="1"/>
      <c r="L1110" s="24"/>
      <c r="M1110" s="1"/>
      <c r="N1110" s="1"/>
      <c r="O1110" s="1"/>
      <c r="P1110" s="1"/>
      <c r="Q1110" s="24"/>
      <c r="R1110" s="1"/>
      <c r="S1110" s="1"/>
      <c r="T1110" s="1"/>
      <c r="U1110" s="1"/>
      <c r="V1110" s="24"/>
      <c r="W1110" s="1"/>
      <c r="X1110" s="1"/>
      <c r="Y1110" s="24"/>
      <c r="Z1110" s="1"/>
      <c r="AA1110" s="1"/>
      <c r="AB1110" s="1"/>
      <c r="AC1110" s="1"/>
      <c r="AD1110" s="1"/>
      <c r="AE1110" s="1"/>
      <c r="AF1110" s="1"/>
      <c r="AG1110" s="24"/>
      <c r="AH1110" s="1"/>
      <c r="AI1110" s="1"/>
      <c r="AJ1110" s="24"/>
      <c r="AK1110" s="36"/>
      <c r="AL1110" s="9"/>
      <c r="AM1110" s="9"/>
      <c r="AP1110" s="9"/>
      <c r="AQ1110" s="28"/>
    </row>
    <row r="1111" spans="3:43" hidden="1" x14ac:dyDescent="0.25">
      <c r="C1111" s="1"/>
      <c r="D1111" s="1"/>
      <c r="E1111" s="1"/>
      <c r="F1111" s="1"/>
      <c r="G1111" s="1"/>
      <c r="H1111" s="1"/>
      <c r="I1111" s="1"/>
      <c r="J1111" s="24"/>
      <c r="K1111" s="1"/>
      <c r="L1111" s="24"/>
      <c r="M1111" s="1"/>
      <c r="N1111" s="1"/>
      <c r="O1111" s="1"/>
      <c r="P1111" s="1"/>
      <c r="Q1111" s="24"/>
      <c r="R1111" s="1"/>
      <c r="S1111" s="1"/>
      <c r="T1111" s="1"/>
      <c r="U1111" s="1"/>
      <c r="V1111" s="24"/>
      <c r="W1111" s="1"/>
      <c r="X1111" s="1"/>
      <c r="Y1111" s="24"/>
      <c r="Z1111" s="1"/>
      <c r="AA1111" s="1"/>
      <c r="AB1111" s="1"/>
      <c r="AC1111" s="1"/>
      <c r="AD1111" s="1"/>
      <c r="AE1111" s="1"/>
      <c r="AF1111" s="1"/>
      <c r="AG1111" s="24"/>
      <c r="AH1111" s="1"/>
      <c r="AI1111" s="1"/>
      <c r="AJ1111" s="24"/>
      <c r="AK1111" s="36"/>
      <c r="AL1111" s="9"/>
      <c r="AM1111" s="9"/>
      <c r="AP1111" s="9"/>
      <c r="AQ1111" s="28"/>
    </row>
    <row r="1112" spans="3:43" hidden="1" x14ac:dyDescent="0.25">
      <c r="C1112" s="1"/>
      <c r="D1112" s="1"/>
      <c r="E1112" s="1"/>
      <c r="F1112" s="1"/>
      <c r="G1112" s="1"/>
      <c r="H1112" s="1"/>
      <c r="I1112" s="1"/>
      <c r="J1112" s="24"/>
      <c r="K1112" s="1"/>
      <c r="L1112" s="24"/>
      <c r="M1112" s="1"/>
      <c r="N1112" s="1"/>
      <c r="O1112" s="1"/>
      <c r="P1112" s="1"/>
      <c r="Q1112" s="24"/>
      <c r="R1112" s="1"/>
      <c r="S1112" s="1"/>
      <c r="T1112" s="1"/>
      <c r="U1112" s="1"/>
      <c r="V1112" s="24"/>
      <c r="W1112" s="1"/>
      <c r="X1112" s="1"/>
      <c r="Y1112" s="24"/>
      <c r="Z1112" s="1"/>
      <c r="AA1112" s="1"/>
      <c r="AB1112" s="1"/>
      <c r="AC1112" s="1"/>
      <c r="AD1112" s="1"/>
      <c r="AE1112" s="1"/>
      <c r="AF1112" s="1"/>
      <c r="AG1112" s="24"/>
      <c r="AH1112" s="1"/>
      <c r="AI1112" s="1"/>
      <c r="AJ1112" s="24"/>
      <c r="AK1112" s="36"/>
      <c r="AL1112" s="9"/>
      <c r="AM1112" s="9"/>
      <c r="AP1112" s="9"/>
      <c r="AQ1112" s="28"/>
    </row>
    <row r="1113" spans="3:43" hidden="1" x14ac:dyDescent="0.25">
      <c r="C1113" s="1"/>
      <c r="D1113" s="1"/>
      <c r="E1113" s="1"/>
      <c r="F1113" s="1"/>
      <c r="G1113" s="1"/>
      <c r="H1113" s="1"/>
      <c r="I1113" s="1"/>
      <c r="J1113" s="24"/>
      <c r="K1113" s="1"/>
      <c r="L1113" s="24"/>
      <c r="M1113" s="1"/>
      <c r="N1113" s="1"/>
      <c r="O1113" s="1"/>
      <c r="P1113" s="1"/>
      <c r="Q1113" s="24"/>
      <c r="R1113" s="1"/>
      <c r="S1113" s="1"/>
      <c r="T1113" s="1"/>
      <c r="U1113" s="1"/>
      <c r="V1113" s="24"/>
      <c r="W1113" s="1"/>
      <c r="X1113" s="1"/>
      <c r="Y1113" s="24"/>
      <c r="Z1113" s="1"/>
      <c r="AA1113" s="1"/>
      <c r="AB1113" s="1"/>
      <c r="AC1113" s="1"/>
      <c r="AD1113" s="1"/>
      <c r="AE1113" s="1"/>
      <c r="AF1113" s="1"/>
      <c r="AG1113" s="24"/>
      <c r="AH1113" s="1"/>
      <c r="AI1113" s="1"/>
      <c r="AJ1113" s="24"/>
      <c r="AK1113" s="36"/>
      <c r="AL1113" s="9"/>
      <c r="AM1113" s="9"/>
      <c r="AP1113" s="9"/>
      <c r="AQ1113" s="28"/>
    </row>
    <row r="1114" spans="3:43" hidden="1" x14ac:dyDescent="0.25">
      <c r="C1114" s="1"/>
      <c r="D1114" s="1"/>
      <c r="E1114" s="1"/>
      <c r="F1114" s="1"/>
      <c r="G1114" s="1"/>
      <c r="H1114" s="1"/>
      <c r="I1114" s="1"/>
      <c r="J1114" s="24"/>
      <c r="K1114" s="1"/>
      <c r="L1114" s="24"/>
      <c r="M1114" s="1"/>
      <c r="N1114" s="1"/>
      <c r="O1114" s="1"/>
      <c r="P1114" s="1"/>
      <c r="Q1114" s="24"/>
      <c r="R1114" s="1"/>
      <c r="S1114" s="1"/>
      <c r="T1114" s="1"/>
      <c r="U1114" s="1"/>
      <c r="V1114" s="24"/>
      <c r="W1114" s="1"/>
      <c r="X1114" s="1"/>
      <c r="Y1114" s="24"/>
      <c r="Z1114" s="1"/>
      <c r="AA1114" s="1"/>
      <c r="AB1114" s="1"/>
      <c r="AC1114" s="1"/>
      <c r="AD1114" s="1"/>
      <c r="AE1114" s="1"/>
      <c r="AF1114" s="1"/>
      <c r="AG1114" s="24"/>
      <c r="AH1114" s="1"/>
      <c r="AI1114" s="1"/>
      <c r="AJ1114" s="24"/>
      <c r="AK1114" s="36"/>
      <c r="AL1114" s="9"/>
      <c r="AM1114" s="9"/>
      <c r="AP1114" s="9"/>
      <c r="AQ1114" s="28"/>
    </row>
    <row r="1115" spans="3:43" hidden="1" x14ac:dyDescent="0.25">
      <c r="C1115" s="1"/>
      <c r="D1115" s="1"/>
      <c r="E1115" s="1"/>
      <c r="F1115" s="1"/>
      <c r="G1115" s="1"/>
      <c r="H1115" s="1"/>
      <c r="I1115" s="1"/>
      <c r="J1115" s="24"/>
      <c r="K1115" s="1"/>
      <c r="L1115" s="24"/>
      <c r="M1115" s="1"/>
      <c r="N1115" s="1"/>
      <c r="O1115" s="1"/>
      <c r="P1115" s="1"/>
      <c r="Q1115" s="24"/>
      <c r="R1115" s="1"/>
      <c r="S1115" s="1"/>
      <c r="T1115" s="1"/>
      <c r="U1115" s="1"/>
      <c r="V1115" s="24"/>
      <c r="W1115" s="1"/>
      <c r="X1115" s="1"/>
      <c r="Y1115" s="24"/>
      <c r="Z1115" s="1"/>
      <c r="AA1115" s="1"/>
      <c r="AB1115" s="1"/>
      <c r="AC1115" s="1"/>
      <c r="AD1115" s="1"/>
      <c r="AE1115" s="1"/>
      <c r="AF1115" s="1"/>
      <c r="AG1115" s="24"/>
      <c r="AH1115" s="1"/>
      <c r="AI1115" s="1"/>
      <c r="AJ1115" s="24"/>
      <c r="AK1115" s="36"/>
      <c r="AL1115" s="9"/>
      <c r="AM1115" s="9"/>
      <c r="AP1115" s="9"/>
      <c r="AQ1115" s="28"/>
    </row>
    <row r="1116" spans="3:43" hidden="1" x14ac:dyDescent="0.25">
      <c r="C1116" s="1"/>
      <c r="D1116" s="1"/>
      <c r="E1116" s="1"/>
      <c r="F1116" s="1"/>
      <c r="G1116" s="1"/>
      <c r="H1116" s="1"/>
      <c r="I1116" s="1"/>
      <c r="J1116" s="24"/>
      <c r="K1116" s="1"/>
      <c r="L1116" s="24"/>
      <c r="M1116" s="1"/>
      <c r="N1116" s="1"/>
      <c r="O1116" s="1"/>
      <c r="P1116" s="1"/>
      <c r="Q1116" s="24"/>
      <c r="R1116" s="1"/>
      <c r="S1116" s="1"/>
      <c r="T1116" s="1"/>
      <c r="U1116" s="1"/>
      <c r="V1116" s="24"/>
      <c r="W1116" s="1"/>
      <c r="X1116" s="1"/>
      <c r="Y1116" s="24"/>
      <c r="Z1116" s="1"/>
      <c r="AA1116" s="1"/>
      <c r="AB1116" s="1"/>
      <c r="AC1116" s="1"/>
      <c r="AD1116" s="1"/>
      <c r="AE1116" s="1"/>
      <c r="AF1116" s="1"/>
      <c r="AG1116" s="24"/>
      <c r="AH1116" s="1"/>
      <c r="AI1116" s="1"/>
      <c r="AJ1116" s="24"/>
      <c r="AK1116" s="36"/>
      <c r="AL1116" s="9"/>
      <c r="AM1116" s="9"/>
      <c r="AP1116" s="9"/>
      <c r="AQ1116" s="28"/>
    </row>
    <row r="1117" spans="3:43" hidden="1" x14ac:dyDescent="0.25">
      <c r="C1117" s="1"/>
      <c r="D1117" s="1"/>
      <c r="E1117" s="1"/>
      <c r="F1117" s="1"/>
      <c r="G1117" s="1"/>
      <c r="H1117" s="1"/>
      <c r="I1117" s="1"/>
      <c r="J1117" s="24"/>
      <c r="K1117" s="1"/>
      <c r="L1117" s="24"/>
      <c r="M1117" s="1"/>
      <c r="N1117" s="1"/>
      <c r="O1117" s="1"/>
      <c r="P1117" s="1"/>
      <c r="Q1117" s="24"/>
      <c r="R1117" s="1"/>
      <c r="S1117" s="1"/>
      <c r="T1117" s="1"/>
      <c r="U1117" s="1"/>
      <c r="V1117" s="24"/>
      <c r="W1117" s="1"/>
      <c r="X1117" s="1"/>
      <c r="Y1117" s="24"/>
      <c r="Z1117" s="1"/>
      <c r="AA1117" s="1"/>
      <c r="AB1117" s="1"/>
      <c r="AC1117" s="1"/>
      <c r="AD1117" s="1"/>
      <c r="AE1117" s="1"/>
      <c r="AF1117" s="1"/>
      <c r="AG1117" s="24"/>
      <c r="AH1117" s="1"/>
      <c r="AI1117" s="1"/>
      <c r="AJ1117" s="24"/>
      <c r="AK1117" s="36"/>
      <c r="AL1117" s="9"/>
      <c r="AM1117" s="9"/>
      <c r="AP1117" s="9"/>
      <c r="AQ1117" s="28"/>
    </row>
    <row r="1118" spans="3:43" hidden="1" x14ac:dyDescent="0.25">
      <c r="C1118" s="1"/>
      <c r="D1118" s="1"/>
      <c r="E1118" s="1"/>
      <c r="F1118" s="1"/>
      <c r="G1118" s="1"/>
      <c r="H1118" s="1"/>
      <c r="I1118" s="1"/>
      <c r="J1118" s="24"/>
      <c r="K1118" s="1"/>
      <c r="L1118" s="24"/>
      <c r="M1118" s="1"/>
      <c r="N1118" s="1"/>
      <c r="O1118" s="1"/>
      <c r="P1118" s="1"/>
      <c r="Q1118" s="24"/>
      <c r="R1118" s="1"/>
      <c r="S1118" s="1"/>
      <c r="T1118" s="1"/>
      <c r="U1118" s="1"/>
      <c r="V1118" s="24"/>
      <c r="W1118" s="1"/>
      <c r="X1118" s="1"/>
      <c r="Y1118" s="24"/>
      <c r="Z1118" s="1"/>
      <c r="AA1118" s="1"/>
      <c r="AB1118" s="1"/>
      <c r="AC1118" s="1"/>
      <c r="AD1118" s="1"/>
      <c r="AE1118" s="1"/>
      <c r="AF1118" s="1"/>
      <c r="AG1118" s="24"/>
      <c r="AH1118" s="1"/>
      <c r="AI1118" s="1"/>
      <c r="AJ1118" s="24"/>
      <c r="AK1118" s="36"/>
      <c r="AL1118" s="9"/>
      <c r="AM1118" s="9"/>
      <c r="AP1118" s="9"/>
      <c r="AQ1118" s="28"/>
    </row>
    <row r="1119" spans="3:43" hidden="1" x14ac:dyDescent="0.25">
      <c r="C1119" s="1"/>
      <c r="D1119" s="1"/>
      <c r="E1119" s="1"/>
      <c r="F1119" s="1"/>
      <c r="G1119" s="1"/>
      <c r="H1119" s="1"/>
      <c r="I1119" s="1"/>
      <c r="J1119" s="24"/>
      <c r="K1119" s="1"/>
      <c r="L1119" s="24"/>
      <c r="M1119" s="1"/>
      <c r="N1119" s="1"/>
      <c r="O1119" s="1"/>
      <c r="P1119" s="1"/>
      <c r="Q1119" s="24"/>
      <c r="R1119" s="1"/>
      <c r="S1119" s="1"/>
      <c r="T1119" s="1"/>
      <c r="U1119" s="1"/>
      <c r="V1119" s="24"/>
      <c r="W1119" s="1"/>
      <c r="X1119" s="1"/>
      <c r="Y1119" s="24"/>
      <c r="Z1119" s="1"/>
      <c r="AA1119" s="1"/>
      <c r="AB1119" s="1"/>
      <c r="AC1119" s="1"/>
      <c r="AD1119" s="1"/>
      <c r="AE1119" s="1"/>
      <c r="AF1119" s="1"/>
      <c r="AG1119" s="24"/>
      <c r="AH1119" s="1"/>
      <c r="AI1119" s="1"/>
      <c r="AJ1119" s="24"/>
      <c r="AK1119" s="36"/>
      <c r="AL1119" s="9"/>
      <c r="AM1119" s="9"/>
      <c r="AP1119" s="9"/>
      <c r="AQ1119" s="28"/>
    </row>
    <row r="1120" spans="3:43" hidden="1" x14ac:dyDescent="0.25">
      <c r="C1120" s="1"/>
      <c r="D1120" s="1"/>
      <c r="E1120" s="1"/>
      <c r="F1120" s="1"/>
      <c r="G1120" s="1"/>
      <c r="H1120" s="1"/>
      <c r="I1120" s="1"/>
      <c r="J1120" s="24"/>
      <c r="K1120" s="1"/>
      <c r="L1120" s="24"/>
      <c r="M1120" s="1"/>
      <c r="N1120" s="1"/>
      <c r="O1120" s="1"/>
      <c r="P1120" s="1"/>
      <c r="Q1120" s="24"/>
      <c r="R1120" s="1"/>
      <c r="S1120" s="1"/>
      <c r="T1120" s="1"/>
      <c r="U1120" s="1"/>
      <c r="V1120" s="24"/>
      <c r="W1120" s="1"/>
      <c r="X1120" s="1"/>
      <c r="Y1120" s="24"/>
      <c r="Z1120" s="1"/>
      <c r="AA1120" s="1"/>
      <c r="AB1120" s="1"/>
      <c r="AC1120" s="1"/>
      <c r="AD1120" s="1"/>
      <c r="AE1120" s="1"/>
      <c r="AF1120" s="1"/>
      <c r="AG1120" s="24"/>
      <c r="AH1120" s="1"/>
      <c r="AI1120" s="1"/>
      <c r="AJ1120" s="24"/>
      <c r="AK1120" s="36"/>
      <c r="AL1120" s="9"/>
      <c r="AM1120" s="9"/>
      <c r="AP1120" s="9"/>
      <c r="AQ1120" s="28"/>
    </row>
    <row r="1121" spans="3:43" hidden="1" x14ac:dyDescent="0.25">
      <c r="C1121" s="1"/>
      <c r="D1121" s="1"/>
      <c r="E1121" s="1"/>
      <c r="F1121" s="1"/>
      <c r="G1121" s="1"/>
      <c r="H1121" s="1"/>
      <c r="I1121" s="1"/>
      <c r="J1121" s="24"/>
      <c r="K1121" s="1"/>
      <c r="L1121" s="24"/>
      <c r="M1121" s="1"/>
      <c r="N1121" s="1"/>
      <c r="O1121" s="1"/>
      <c r="P1121" s="1"/>
      <c r="Q1121" s="24"/>
      <c r="R1121" s="1"/>
      <c r="S1121" s="1"/>
      <c r="T1121" s="1"/>
      <c r="U1121" s="1"/>
      <c r="V1121" s="24"/>
      <c r="W1121" s="1"/>
      <c r="X1121" s="1"/>
      <c r="Y1121" s="24"/>
      <c r="Z1121" s="1"/>
      <c r="AA1121" s="1"/>
      <c r="AB1121" s="1"/>
      <c r="AC1121" s="1"/>
      <c r="AD1121" s="1"/>
      <c r="AE1121" s="1"/>
      <c r="AF1121" s="1"/>
      <c r="AG1121" s="24"/>
      <c r="AH1121" s="1"/>
      <c r="AI1121" s="1"/>
      <c r="AJ1121" s="24"/>
      <c r="AK1121" s="36"/>
      <c r="AL1121" s="9"/>
      <c r="AM1121" s="9"/>
      <c r="AP1121" s="9"/>
      <c r="AQ1121" s="28"/>
    </row>
    <row r="1122" spans="3:43" hidden="1" x14ac:dyDescent="0.25">
      <c r="C1122" s="1"/>
      <c r="D1122" s="1"/>
      <c r="E1122" s="1"/>
      <c r="F1122" s="1"/>
      <c r="G1122" s="1"/>
      <c r="H1122" s="1"/>
      <c r="I1122" s="1"/>
      <c r="J1122" s="24"/>
      <c r="K1122" s="1"/>
      <c r="L1122" s="24"/>
      <c r="M1122" s="1"/>
      <c r="N1122" s="1"/>
      <c r="O1122" s="1"/>
      <c r="P1122" s="1"/>
      <c r="Q1122" s="24"/>
      <c r="R1122" s="1"/>
      <c r="S1122" s="1"/>
      <c r="T1122" s="1"/>
      <c r="U1122" s="1"/>
      <c r="V1122" s="24"/>
      <c r="W1122" s="1"/>
      <c r="X1122" s="1"/>
      <c r="Y1122" s="24"/>
      <c r="Z1122" s="1"/>
      <c r="AA1122" s="1"/>
      <c r="AB1122" s="1"/>
      <c r="AC1122" s="1"/>
      <c r="AD1122" s="1"/>
      <c r="AE1122" s="1"/>
      <c r="AF1122" s="1"/>
      <c r="AG1122" s="24"/>
      <c r="AH1122" s="1"/>
      <c r="AI1122" s="1"/>
      <c r="AJ1122" s="24"/>
      <c r="AK1122" s="36"/>
      <c r="AL1122" s="9"/>
      <c r="AM1122" s="9"/>
      <c r="AP1122" s="9"/>
      <c r="AQ1122" s="28"/>
    </row>
    <row r="1123" spans="3:43" hidden="1" x14ac:dyDescent="0.25">
      <c r="C1123" s="1"/>
      <c r="D1123" s="1"/>
      <c r="E1123" s="1"/>
      <c r="F1123" s="1"/>
      <c r="G1123" s="1"/>
      <c r="H1123" s="1"/>
      <c r="I1123" s="1"/>
      <c r="J1123" s="24"/>
      <c r="K1123" s="1"/>
      <c r="L1123" s="24"/>
      <c r="M1123" s="1"/>
      <c r="N1123" s="1"/>
      <c r="O1123" s="1"/>
      <c r="P1123" s="1"/>
      <c r="Q1123" s="24"/>
      <c r="R1123" s="1"/>
      <c r="S1123" s="1"/>
      <c r="T1123" s="1"/>
      <c r="U1123" s="1"/>
      <c r="V1123" s="24"/>
      <c r="W1123" s="1"/>
      <c r="X1123" s="1"/>
      <c r="Y1123" s="24"/>
      <c r="Z1123" s="1"/>
      <c r="AA1123" s="1"/>
      <c r="AB1123" s="1"/>
      <c r="AC1123" s="1"/>
      <c r="AD1123" s="1"/>
      <c r="AE1123" s="1"/>
      <c r="AF1123" s="1"/>
      <c r="AG1123" s="24"/>
      <c r="AH1123" s="1"/>
      <c r="AI1123" s="1"/>
      <c r="AJ1123" s="24"/>
      <c r="AK1123" s="36"/>
      <c r="AL1123" s="9"/>
      <c r="AM1123" s="9"/>
      <c r="AP1123" s="9"/>
      <c r="AQ1123" s="28"/>
    </row>
    <row r="1124" spans="3:43" hidden="1" x14ac:dyDescent="0.25">
      <c r="C1124" s="1"/>
      <c r="D1124" s="1"/>
      <c r="E1124" s="1"/>
      <c r="F1124" s="1"/>
      <c r="G1124" s="1"/>
      <c r="H1124" s="1"/>
      <c r="I1124" s="1"/>
      <c r="J1124" s="24"/>
      <c r="K1124" s="1"/>
      <c r="L1124" s="24"/>
      <c r="M1124" s="1"/>
      <c r="N1124" s="1"/>
      <c r="O1124" s="1"/>
      <c r="P1124" s="1"/>
      <c r="Q1124" s="24"/>
      <c r="R1124" s="1"/>
      <c r="S1124" s="1"/>
      <c r="T1124" s="1"/>
      <c r="U1124" s="1"/>
      <c r="V1124" s="24"/>
      <c r="W1124" s="1"/>
      <c r="X1124" s="1"/>
      <c r="Y1124" s="24"/>
      <c r="Z1124" s="1"/>
      <c r="AA1124" s="1"/>
      <c r="AB1124" s="1"/>
      <c r="AC1124" s="1"/>
      <c r="AD1124" s="1"/>
      <c r="AE1124" s="1"/>
      <c r="AF1124" s="1"/>
      <c r="AG1124" s="24"/>
      <c r="AH1124" s="1"/>
      <c r="AI1124" s="1"/>
      <c r="AJ1124" s="24"/>
      <c r="AK1124" s="36"/>
      <c r="AL1124" s="9"/>
      <c r="AM1124" s="9"/>
      <c r="AP1124" s="9"/>
      <c r="AQ1124" s="28"/>
    </row>
    <row r="1125" spans="3:43" hidden="1" x14ac:dyDescent="0.25">
      <c r="C1125" s="1"/>
      <c r="D1125" s="1"/>
      <c r="E1125" s="1"/>
      <c r="F1125" s="1"/>
      <c r="G1125" s="1"/>
      <c r="H1125" s="1"/>
      <c r="I1125" s="1"/>
      <c r="J1125" s="24"/>
      <c r="K1125" s="1"/>
      <c r="L1125" s="24"/>
      <c r="M1125" s="1"/>
      <c r="N1125" s="1"/>
      <c r="O1125" s="1"/>
      <c r="P1125" s="1"/>
      <c r="Q1125" s="24"/>
      <c r="R1125" s="1"/>
      <c r="S1125" s="1"/>
      <c r="T1125" s="1"/>
      <c r="U1125" s="1"/>
      <c r="V1125" s="24"/>
      <c r="W1125" s="1"/>
      <c r="X1125" s="1"/>
      <c r="Y1125" s="24"/>
      <c r="Z1125" s="1"/>
      <c r="AA1125" s="1"/>
      <c r="AB1125" s="1"/>
      <c r="AC1125" s="1"/>
      <c r="AD1125" s="1"/>
      <c r="AE1125" s="1"/>
      <c r="AF1125" s="1"/>
      <c r="AG1125" s="24"/>
      <c r="AH1125" s="1"/>
      <c r="AI1125" s="1"/>
      <c r="AJ1125" s="24"/>
      <c r="AK1125" s="36"/>
      <c r="AL1125" s="9"/>
      <c r="AM1125" s="9"/>
      <c r="AP1125" s="9"/>
      <c r="AQ1125" s="28"/>
    </row>
    <row r="1126" spans="3:43" hidden="1" x14ac:dyDescent="0.25">
      <c r="C1126" s="1"/>
      <c r="D1126" s="1"/>
      <c r="E1126" s="1"/>
      <c r="F1126" s="1"/>
      <c r="G1126" s="1"/>
      <c r="H1126" s="1"/>
      <c r="I1126" s="1"/>
      <c r="J1126" s="24"/>
      <c r="K1126" s="1"/>
      <c r="L1126" s="24"/>
      <c r="M1126" s="1"/>
      <c r="N1126" s="1"/>
      <c r="O1126" s="1"/>
      <c r="P1126" s="1"/>
      <c r="Q1126" s="24"/>
      <c r="R1126" s="1"/>
      <c r="S1126" s="1"/>
      <c r="T1126" s="1"/>
      <c r="U1126" s="1"/>
      <c r="V1126" s="24"/>
      <c r="W1126" s="1"/>
      <c r="X1126" s="1"/>
      <c r="Y1126" s="24"/>
      <c r="Z1126" s="1"/>
      <c r="AA1126" s="1"/>
      <c r="AB1126" s="1"/>
      <c r="AC1126" s="1"/>
      <c r="AD1126" s="1"/>
      <c r="AE1126" s="1"/>
      <c r="AF1126" s="1"/>
      <c r="AG1126" s="24"/>
      <c r="AH1126" s="1"/>
      <c r="AI1126" s="1"/>
      <c r="AJ1126" s="24"/>
      <c r="AK1126" s="36"/>
      <c r="AL1126" s="9"/>
      <c r="AM1126" s="9"/>
      <c r="AP1126" s="9"/>
      <c r="AQ1126" s="28"/>
    </row>
    <row r="1127" spans="3:43" hidden="1" x14ac:dyDescent="0.25">
      <c r="C1127" s="1"/>
      <c r="D1127" s="1"/>
      <c r="E1127" s="1"/>
      <c r="F1127" s="1"/>
      <c r="G1127" s="1"/>
      <c r="H1127" s="1"/>
      <c r="I1127" s="1"/>
      <c r="J1127" s="24"/>
      <c r="K1127" s="1"/>
      <c r="L1127" s="24"/>
      <c r="M1127" s="1"/>
      <c r="N1127" s="1"/>
      <c r="O1127" s="1"/>
      <c r="P1127" s="1"/>
      <c r="Q1127" s="24"/>
      <c r="R1127" s="1"/>
      <c r="S1127" s="1"/>
      <c r="T1127" s="1"/>
      <c r="U1127" s="1"/>
      <c r="V1127" s="24"/>
      <c r="W1127" s="1"/>
      <c r="X1127" s="1"/>
      <c r="Y1127" s="24"/>
      <c r="Z1127" s="1"/>
      <c r="AA1127" s="1"/>
      <c r="AB1127" s="1"/>
      <c r="AC1127" s="1"/>
      <c r="AD1127" s="1"/>
      <c r="AE1127" s="1"/>
      <c r="AF1127" s="1"/>
      <c r="AG1127" s="24"/>
      <c r="AH1127" s="1"/>
      <c r="AI1127" s="1"/>
      <c r="AJ1127" s="24"/>
      <c r="AK1127" s="36"/>
      <c r="AL1127" s="9"/>
      <c r="AM1127" s="9"/>
      <c r="AP1127" s="9"/>
      <c r="AQ1127" s="28"/>
    </row>
    <row r="1128" spans="3:43" hidden="1" x14ac:dyDescent="0.25">
      <c r="C1128" s="1"/>
      <c r="D1128" s="1"/>
      <c r="E1128" s="1"/>
      <c r="F1128" s="1"/>
      <c r="G1128" s="1"/>
      <c r="H1128" s="1"/>
      <c r="I1128" s="1"/>
      <c r="J1128" s="24"/>
      <c r="K1128" s="1"/>
      <c r="L1128" s="24"/>
      <c r="M1128" s="1"/>
      <c r="N1128" s="1"/>
      <c r="O1128" s="1"/>
      <c r="P1128" s="1"/>
      <c r="Q1128" s="24"/>
      <c r="R1128" s="1"/>
      <c r="S1128" s="1"/>
      <c r="T1128" s="1"/>
      <c r="U1128" s="1"/>
      <c r="V1128" s="24"/>
      <c r="W1128" s="1"/>
      <c r="X1128" s="1"/>
      <c r="Y1128" s="24"/>
      <c r="Z1128" s="1"/>
      <c r="AA1128" s="1"/>
      <c r="AB1128" s="1"/>
      <c r="AC1128" s="1"/>
      <c r="AD1128" s="1"/>
      <c r="AE1128" s="1"/>
      <c r="AF1128" s="1"/>
      <c r="AG1128" s="24"/>
      <c r="AH1128" s="1"/>
      <c r="AI1128" s="1"/>
      <c r="AJ1128" s="24"/>
      <c r="AK1128" s="36"/>
      <c r="AL1128" s="9"/>
      <c r="AM1128" s="9"/>
      <c r="AP1128" s="9"/>
      <c r="AQ1128" s="28"/>
    </row>
    <row r="1129" spans="3:43" hidden="1" x14ac:dyDescent="0.25">
      <c r="C1129" s="1"/>
      <c r="D1129" s="1"/>
      <c r="E1129" s="1"/>
      <c r="F1129" s="1"/>
      <c r="G1129" s="1"/>
      <c r="H1129" s="1"/>
      <c r="I1129" s="1"/>
      <c r="J1129" s="24"/>
      <c r="K1129" s="1"/>
      <c r="L1129" s="24"/>
      <c r="M1129" s="1"/>
      <c r="N1129" s="1"/>
      <c r="O1129" s="1"/>
      <c r="P1129" s="1"/>
      <c r="Q1129" s="24"/>
      <c r="R1129" s="1"/>
      <c r="S1129" s="1"/>
      <c r="T1129" s="1"/>
      <c r="U1129" s="1"/>
      <c r="V1129" s="24"/>
      <c r="W1129" s="1"/>
      <c r="X1129" s="1"/>
      <c r="Y1129" s="24"/>
      <c r="Z1129" s="1"/>
      <c r="AA1129" s="1"/>
      <c r="AB1129" s="1"/>
      <c r="AC1129" s="1"/>
      <c r="AD1129" s="1"/>
      <c r="AE1129" s="1"/>
      <c r="AF1129" s="1"/>
      <c r="AG1129" s="24"/>
      <c r="AH1129" s="1"/>
      <c r="AI1129" s="1"/>
      <c r="AJ1129" s="24"/>
      <c r="AK1129" s="36"/>
      <c r="AL1129" s="9"/>
      <c r="AM1129" s="9"/>
      <c r="AP1129" s="9"/>
      <c r="AQ1129" s="28"/>
    </row>
    <row r="1130" spans="3:43" hidden="1" x14ac:dyDescent="0.25">
      <c r="C1130" s="1"/>
      <c r="D1130" s="1"/>
      <c r="E1130" s="1"/>
      <c r="F1130" s="1"/>
      <c r="G1130" s="1"/>
      <c r="H1130" s="1"/>
      <c r="I1130" s="1"/>
      <c r="J1130" s="24"/>
      <c r="K1130" s="1"/>
      <c r="L1130" s="24"/>
      <c r="M1130" s="1"/>
      <c r="N1130" s="1"/>
      <c r="O1130" s="1"/>
      <c r="P1130" s="1"/>
      <c r="Q1130" s="24"/>
      <c r="R1130" s="1"/>
      <c r="S1130" s="1"/>
      <c r="T1130" s="1"/>
      <c r="U1130" s="1"/>
      <c r="V1130" s="24"/>
      <c r="W1130" s="1"/>
      <c r="X1130" s="1"/>
      <c r="Y1130" s="24"/>
      <c r="Z1130" s="1"/>
      <c r="AA1130" s="1"/>
      <c r="AB1130" s="1"/>
      <c r="AC1130" s="1"/>
      <c r="AD1130" s="1"/>
      <c r="AE1130" s="1"/>
      <c r="AF1130" s="1"/>
      <c r="AG1130" s="24"/>
      <c r="AH1130" s="1"/>
      <c r="AI1130" s="1"/>
      <c r="AJ1130" s="24"/>
      <c r="AK1130" s="36"/>
      <c r="AL1130" s="9"/>
      <c r="AM1130" s="9"/>
      <c r="AP1130" s="9"/>
      <c r="AQ1130" s="28"/>
    </row>
    <row r="1131" spans="3:43" hidden="1" x14ac:dyDescent="0.25">
      <c r="C1131" s="1"/>
      <c r="D1131" s="1"/>
      <c r="E1131" s="1"/>
      <c r="F1131" s="1"/>
      <c r="G1131" s="1"/>
      <c r="H1131" s="1"/>
      <c r="I1131" s="1"/>
      <c r="J1131" s="24"/>
      <c r="K1131" s="1"/>
      <c r="L1131" s="24"/>
      <c r="M1131" s="1"/>
      <c r="N1131" s="1"/>
      <c r="O1131" s="1"/>
      <c r="P1131" s="1"/>
      <c r="Q1131" s="24"/>
      <c r="R1131" s="1"/>
      <c r="S1131" s="1"/>
      <c r="T1131" s="1"/>
      <c r="U1131" s="1"/>
      <c r="V1131" s="24"/>
      <c r="W1131" s="1"/>
      <c r="X1131" s="1"/>
      <c r="Y1131" s="24"/>
      <c r="Z1131" s="1"/>
      <c r="AA1131" s="1"/>
      <c r="AB1131" s="1"/>
      <c r="AC1131" s="1"/>
      <c r="AD1131" s="1"/>
      <c r="AE1131" s="1"/>
      <c r="AF1131" s="1"/>
      <c r="AG1131" s="24"/>
      <c r="AH1131" s="1"/>
      <c r="AI1131" s="1"/>
      <c r="AJ1131" s="24"/>
      <c r="AK1131" s="36"/>
      <c r="AL1131" s="9"/>
      <c r="AM1131" s="9"/>
      <c r="AP1131" s="9"/>
      <c r="AQ1131" s="28"/>
    </row>
    <row r="1132" spans="3:43" hidden="1" x14ac:dyDescent="0.25">
      <c r="C1132" s="1"/>
      <c r="D1132" s="1"/>
      <c r="E1132" s="1"/>
      <c r="F1132" s="1"/>
      <c r="G1132" s="1"/>
      <c r="H1132" s="1"/>
      <c r="I1132" s="1"/>
      <c r="J1132" s="24"/>
      <c r="K1132" s="1"/>
      <c r="L1132" s="24"/>
      <c r="M1132" s="1"/>
      <c r="N1132" s="1"/>
      <c r="O1132" s="1"/>
      <c r="P1132" s="1"/>
      <c r="Q1132" s="24"/>
      <c r="R1132" s="1"/>
      <c r="S1132" s="1"/>
      <c r="T1132" s="1"/>
      <c r="U1132" s="1"/>
      <c r="V1132" s="24"/>
      <c r="W1132" s="1"/>
      <c r="X1132" s="1"/>
      <c r="Y1132" s="24"/>
      <c r="Z1132" s="1"/>
      <c r="AA1132" s="1"/>
      <c r="AB1132" s="1"/>
      <c r="AC1132" s="1"/>
      <c r="AD1132" s="1"/>
      <c r="AE1132" s="1"/>
      <c r="AF1132" s="1"/>
      <c r="AG1132" s="24"/>
      <c r="AH1132" s="1"/>
      <c r="AI1132" s="1"/>
      <c r="AJ1132" s="24"/>
      <c r="AK1132" s="36"/>
      <c r="AL1132" s="9"/>
      <c r="AM1132" s="9"/>
      <c r="AP1132" s="9"/>
      <c r="AQ1132" s="28"/>
    </row>
    <row r="1133" spans="3:43" hidden="1" x14ac:dyDescent="0.25">
      <c r="C1133" s="1"/>
      <c r="D1133" s="1"/>
      <c r="E1133" s="1"/>
      <c r="F1133" s="1"/>
      <c r="G1133" s="1"/>
      <c r="H1133" s="1"/>
      <c r="I1133" s="1"/>
      <c r="J1133" s="24"/>
      <c r="K1133" s="1"/>
      <c r="L1133" s="24"/>
      <c r="M1133" s="1"/>
      <c r="N1133" s="1"/>
      <c r="O1133" s="1"/>
      <c r="P1133" s="1"/>
      <c r="Q1133" s="24"/>
      <c r="R1133" s="1"/>
      <c r="S1133" s="1"/>
      <c r="T1133" s="1"/>
      <c r="U1133" s="1"/>
      <c r="V1133" s="24"/>
      <c r="W1133" s="1"/>
      <c r="X1133" s="1"/>
      <c r="Y1133" s="24"/>
      <c r="Z1133" s="1"/>
      <c r="AA1133" s="1"/>
      <c r="AB1133" s="1"/>
      <c r="AC1133" s="1"/>
      <c r="AD1133" s="1"/>
      <c r="AE1133" s="1"/>
      <c r="AF1133" s="1"/>
      <c r="AG1133" s="24"/>
      <c r="AH1133" s="1"/>
      <c r="AI1133" s="1"/>
      <c r="AJ1133" s="24"/>
      <c r="AK1133" s="36"/>
      <c r="AL1133" s="9"/>
      <c r="AM1133" s="9"/>
      <c r="AP1133" s="9"/>
      <c r="AQ1133" s="28"/>
    </row>
    <row r="1134" spans="3:43" hidden="1" x14ac:dyDescent="0.25">
      <c r="C1134" s="1"/>
      <c r="D1134" s="1"/>
      <c r="E1134" s="1"/>
      <c r="F1134" s="1"/>
      <c r="G1134" s="1"/>
      <c r="H1134" s="1"/>
      <c r="I1134" s="1"/>
      <c r="J1134" s="24"/>
      <c r="K1134" s="1"/>
      <c r="L1134" s="24"/>
      <c r="M1134" s="1"/>
      <c r="N1134" s="1"/>
      <c r="O1134" s="1"/>
      <c r="P1134" s="1"/>
      <c r="Q1134" s="24"/>
      <c r="R1134" s="1"/>
      <c r="S1134" s="1"/>
      <c r="T1134" s="1"/>
      <c r="U1134" s="1"/>
      <c r="V1134" s="24"/>
      <c r="W1134" s="1"/>
      <c r="X1134" s="1"/>
      <c r="Y1134" s="24"/>
      <c r="Z1134" s="1"/>
      <c r="AA1134" s="1"/>
      <c r="AB1134" s="1"/>
      <c r="AC1134" s="1"/>
      <c r="AD1134" s="1"/>
      <c r="AE1134" s="1"/>
      <c r="AF1134" s="1"/>
      <c r="AG1134" s="24"/>
      <c r="AH1134" s="1"/>
      <c r="AI1134" s="1"/>
      <c r="AJ1134" s="24"/>
      <c r="AK1134" s="36"/>
      <c r="AL1134" s="9"/>
      <c r="AM1134" s="9"/>
      <c r="AP1134" s="9"/>
      <c r="AQ1134" s="28"/>
    </row>
    <row r="1135" spans="3:43" hidden="1" x14ac:dyDescent="0.25">
      <c r="C1135" s="1"/>
      <c r="D1135" s="1"/>
      <c r="E1135" s="1"/>
      <c r="F1135" s="1"/>
      <c r="G1135" s="1"/>
      <c r="H1135" s="1"/>
      <c r="I1135" s="1"/>
      <c r="J1135" s="24"/>
      <c r="K1135" s="1"/>
      <c r="L1135" s="24"/>
      <c r="M1135" s="1"/>
      <c r="N1135" s="1"/>
      <c r="O1135" s="1"/>
      <c r="P1135" s="1"/>
      <c r="Q1135" s="24"/>
      <c r="R1135" s="1"/>
      <c r="S1135" s="1"/>
      <c r="T1135" s="1"/>
      <c r="U1135" s="1"/>
      <c r="V1135" s="24"/>
      <c r="W1135" s="1"/>
      <c r="X1135" s="1"/>
      <c r="Y1135" s="24"/>
      <c r="Z1135" s="1"/>
      <c r="AA1135" s="1"/>
      <c r="AB1135" s="1"/>
      <c r="AC1135" s="1"/>
      <c r="AD1135" s="1"/>
      <c r="AE1135" s="1"/>
      <c r="AF1135" s="1"/>
      <c r="AG1135" s="24"/>
      <c r="AH1135" s="1"/>
      <c r="AI1135" s="1"/>
      <c r="AJ1135" s="24"/>
      <c r="AK1135" s="36"/>
      <c r="AL1135" s="9"/>
      <c r="AM1135" s="9"/>
      <c r="AP1135" s="9"/>
      <c r="AQ1135" s="28"/>
    </row>
    <row r="1136" spans="3:43" hidden="1" x14ac:dyDescent="0.25">
      <c r="C1136" s="1"/>
      <c r="D1136" s="1"/>
      <c r="E1136" s="1"/>
      <c r="F1136" s="1"/>
      <c r="G1136" s="1"/>
      <c r="H1136" s="1"/>
      <c r="I1136" s="1"/>
      <c r="J1136" s="24"/>
      <c r="K1136" s="1"/>
      <c r="L1136" s="24"/>
      <c r="M1136" s="1"/>
      <c r="N1136" s="1"/>
      <c r="O1136" s="1"/>
      <c r="P1136" s="1"/>
      <c r="Q1136" s="24"/>
      <c r="R1136" s="1"/>
      <c r="S1136" s="1"/>
      <c r="T1136" s="1"/>
      <c r="U1136" s="1"/>
      <c r="V1136" s="24"/>
      <c r="W1136" s="1"/>
      <c r="X1136" s="1"/>
      <c r="Y1136" s="24"/>
      <c r="Z1136" s="1"/>
      <c r="AA1136" s="1"/>
      <c r="AB1136" s="1"/>
      <c r="AC1136" s="1"/>
      <c r="AD1136" s="1"/>
      <c r="AE1136" s="1"/>
      <c r="AF1136" s="1"/>
      <c r="AG1136" s="24"/>
      <c r="AH1136" s="1"/>
      <c r="AI1136" s="1"/>
      <c r="AJ1136" s="24"/>
      <c r="AK1136" s="36"/>
      <c r="AL1136" s="9"/>
      <c r="AM1136" s="9"/>
      <c r="AP1136" s="9"/>
      <c r="AQ1136" s="28"/>
    </row>
    <row r="1137" spans="3:43" hidden="1" x14ac:dyDescent="0.25">
      <c r="C1137" s="1"/>
      <c r="D1137" s="1"/>
      <c r="E1137" s="1"/>
      <c r="F1137" s="1"/>
      <c r="G1137" s="1"/>
      <c r="H1137" s="1"/>
      <c r="I1137" s="1"/>
      <c r="J1137" s="24"/>
      <c r="K1137" s="1"/>
      <c r="L1137" s="24"/>
      <c r="M1137" s="1"/>
      <c r="N1137" s="1"/>
      <c r="O1137" s="1"/>
      <c r="P1137" s="1"/>
      <c r="Q1137" s="24"/>
      <c r="R1137" s="1"/>
      <c r="S1137" s="1"/>
      <c r="T1137" s="1"/>
      <c r="U1137" s="1"/>
      <c r="V1137" s="24"/>
      <c r="W1137" s="1"/>
      <c r="X1137" s="1"/>
      <c r="Y1137" s="24"/>
      <c r="Z1137" s="1"/>
      <c r="AA1137" s="1"/>
      <c r="AB1137" s="1"/>
      <c r="AC1137" s="1"/>
      <c r="AD1137" s="1"/>
      <c r="AE1137" s="1"/>
      <c r="AF1137" s="1"/>
      <c r="AG1137" s="24"/>
      <c r="AH1137" s="1"/>
      <c r="AI1137" s="1"/>
      <c r="AJ1137" s="24"/>
      <c r="AK1137" s="36"/>
      <c r="AL1137" s="9"/>
      <c r="AM1137" s="9"/>
      <c r="AP1137" s="9"/>
      <c r="AQ1137" s="28"/>
    </row>
    <row r="1138" spans="3:43" hidden="1" x14ac:dyDescent="0.25">
      <c r="C1138" s="1"/>
      <c r="D1138" s="1"/>
      <c r="E1138" s="1"/>
      <c r="F1138" s="1"/>
      <c r="G1138" s="1"/>
      <c r="H1138" s="1"/>
      <c r="I1138" s="1"/>
      <c r="J1138" s="24"/>
      <c r="K1138" s="1"/>
      <c r="L1138" s="24"/>
      <c r="M1138" s="1"/>
      <c r="N1138" s="1"/>
      <c r="O1138" s="1"/>
      <c r="P1138" s="1"/>
      <c r="Q1138" s="24"/>
      <c r="R1138" s="1"/>
      <c r="S1138" s="1"/>
      <c r="T1138" s="1"/>
      <c r="U1138" s="1"/>
      <c r="V1138" s="24"/>
      <c r="W1138" s="1"/>
      <c r="X1138" s="1"/>
      <c r="Y1138" s="24"/>
      <c r="Z1138" s="1"/>
      <c r="AA1138" s="1"/>
      <c r="AB1138" s="1"/>
      <c r="AC1138" s="1"/>
      <c r="AD1138" s="1"/>
      <c r="AE1138" s="1"/>
      <c r="AF1138" s="1"/>
      <c r="AG1138" s="24"/>
      <c r="AH1138" s="1"/>
      <c r="AI1138" s="1"/>
      <c r="AJ1138" s="24"/>
      <c r="AK1138" s="36"/>
      <c r="AL1138" s="9"/>
      <c r="AM1138" s="9"/>
      <c r="AP1138" s="9"/>
      <c r="AQ1138" s="28"/>
    </row>
    <row r="1139" spans="3:43" hidden="1" x14ac:dyDescent="0.25">
      <c r="C1139" s="1"/>
      <c r="D1139" s="1"/>
      <c r="E1139" s="1"/>
      <c r="F1139" s="1"/>
      <c r="G1139" s="1"/>
      <c r="H1139" s="1"/>
      <c r="I1139" s="1"/>
      <c r="J1139" s="24"/>
      <c r="K1139" s="1"/>
      <c r="L1139" s="24"/>
      <c r="M1139" s="1"/>
      <c r="N1139" s="1"/>
      <c r="O1139" s="1"/>
      <c r="P1139" s="1"/>
      <c r="Q1139" s="24"/>
      <c r="R1139" s="1"/>
      <c r="S1139" s="1"/>
      <c r="T1139" s="1"/>
      <c r="U1139" s="1"/>
      <c r="V1139" s="24"/>
      <c r="W1139" s="1"/>
      <c r="X1139" s="1"/>
      <c r="Y1139" s="24"/>
      <c r="Z1139" s="1"/>
      <c r="AA1139" s="1"/>
      <c r="AB1139" s="1"/>
      <c r="AC1139" s="1"/>
      <c r="AD1139" s="1"/>
      <c r="AE1139" s="1"/>
      <c r="AF1139" s="1"/>
      <c r="AG1139" s="24"/>
      <c r="AH1139" s="1"/>
      <c r="AI1139" s="1"/>
      <c r="AJ1139" s="24"/>
      <c r="AK1139" s="36"/>
      <c r="AL1139" s="9"/>
      <c r="AM1139" s="9"/>
      <c r="AP1139" s="9"/>
      <c r="AQ1139" s="28"/>
    </row>
    <row r="1140" spans="3:43" hidden="1" x14ac:dyDescent="0.25">
      <c r="C1140" s="1"/>
      <c r="D1140" s="1"/>
      <c r="E1140" s="1"/>
      <c r="F1140" s="1"/>
      <c r="G1140" s="1"/>
      <c r="H1140" s="1"/>
      <c r="I1140" s="1"/>
      <c r="J1140" s="24"/>
      <c r="K1140" s="1"/>
      <c r="L1140" s="24"/>
      <c r="M1140" s="1"/>
      <c r="N1140" s="1"/>
      <c r="O1140" s="1"/>
      <c r="P1140" s="1"/>
      <c r="Q1140" s="24"/>
      <c r="R1140" s="1"/>
      <c r="S1140" s="1"/>
      <c r="T1140" s="1"/>
      <c r="U1140" s="1"/>
      <c r="V1140" s="24"/>
      <c r="W1140" s="1"/>
      <c r="X1140" s="1"/>
      <c r="Y1140" s="24"/>
      <c r="Z1140" s="1"/>
      <c r="AA1140" s="1"/>
      <c r="AB1140" s="1"/>
      <c r="AC1140" s="1"/>
      <c r="AD1140" s="1"/>
      <c r="AE1140" s="1"/>
      <c r="AF1140" s="1"/>
      <c r="AG1140" s="24"/>
      <c r="AH1140" s="1"/>
      <c r="AI1140" s="1"/>
      <c r="AJ1140" s="24"/>
      <c r="AK1140" s="36"/>
      <c r="AL1140" s="9"/>
      <c r="AM1140" s="9"/>
      <c r="AP1140" s="9"/>
      <c r="AQ1140" s="28"/>
    </row>
    <row r="1141" spans="3:43" hidden="1" x14ac:dyDescent="0.25">
      <c r="C1141" s="1"/>
      <c r="D1141" s="1"/>
      <c r="E1141" s="1"/>
      <c r="F1141" s="1"/>
      <c r="G1141" s="1"/>
      <c r="H1141" s="1"/>
      <c r="I1141" s="1"/>
      <c r="J1141" s="24"/>
      <c r="K1141" s="1"/>
      <c r="L1141" s="24"/>
      <c r="M1141" s="1"/>
      <c r="N1141" s="1"/>
      <c r="O1141" s="1"/>
      <c r="P1141" s="1"/>
      <c r="Q1141" s="24"/>
      <c r="R1141" s="1"/>
      <c r="S1141" s="1"/>
      <c r="T1141" s="1"/>
      <c r="U1141" s="1"/>
      <c r="V1141" s="24"/>
      <c r="W1141" s="1"/>
      <c r="X1141" s="1"/>
      <c r="Y1141" s="24"/>
      <c r="Z1141" s="1"/>
      <c r="AA1141" s="1"/>
      <c r="AB1141" s="1"/>
      <c r="AC1141" s="1"/>
      <c r="AD1141" s="1"/>
      <c r="AE1141" s="1"/>
      <c r="AF1141" s="1"/>
      <c r="AG1141" s="24"/>
      <c r="AH1141" s="1"/>
      <c r="AI1141" s="1"/>
      <c r="AJ1141" s="24"/>
      <c r="AK1141" s="36"/>
      <c r="AL1141" s="9"/>
      <c r="AM1141" s="9"/>
      <c r="AP1141" s="9"/>
      <c r="AQ1141" s="28"/>
    </row>
    <row r="1142" spans="3:43" hidden="1" x14ac:dyDescent="0.25">
      <c r="C1142" s="1"/>
      <c r="D1142" s="1"/>
      <c r="E1142" s="1"/>
      <c r="F1142" s="1"/>
      <c r="G1142" s="1"/>
      <c r="H1142" s="1"/>
      <c r="I1142" s="1"/>
      <c r="J1142" s="24"/>
      <c r="K1142" s="1"/>
      <c r="L1142" s="24"/>
      <c r="M1142" s="1"/>
      <c r="N1142" s="1"/>
      <c r="O1142" s="1"/>
      <c r="P1142" s="1"/>
      <c r="Q1142" s="24"/>
      <c r="R1142" s="1"/>
      <c r="S1142" s="1"/>
      <c r="T1142" s="1"/>
      <c r="U1142" s="1"/>
      <c r="V1142" s="24"/>
      <c r="W1142" s="1"/>
      <c r="X1142" s="1"/>
      <c r="Y1142" s="24"/>
      <c r="Z1142" s="1"/>
      <c r="AA1142" s="1"/>
      <c r="AB1142" s="1"/>
      <c r="AC1142" s="1"/>
      <c r="AD1142" s="1"/>
      <c r="AE1142" s="1"/>
      <c r="AF1142" s="1"/>
      <c r="AG1142" s="24"/>
      <c r="AH1142" s="1"/>
      <c r="AI1142" s="1"/>
      <c r="AJ1142" s="24"/>
      <c r="AK1142" s="36"/>
      <c r="AL1142" s="9"/>
      <c r="AM1142" s="9"/>
      <c r="AP1142" s="9"/>
      <c r="AQ1142" s="28"/>
    </row>
    <row r="1143" spans="3:43" hidden="1" x14ac:dyDescent="0.25">
      <c r="C1143" s="1"/>
      <c r="D1143" s="1"/>
      <c r="E1143" s="1"/>
      <c r="F1143" s="1"/>
      <c r="G1143" s="1"/>
      <c r="H1143" s="1"/>
      <c r="I1143" s="1"/>
      <c r="J1143" s="24"/>
      <c r="K1143" s="1"/>
      <c r="L1143" s="24"/>
      <c r="M1143" s="1"/>
      <c r="N1143" s="1"/>
      <c r="O1143" s="1"/>
      <c r="P1143" s="1"/>
      <c r="Q1143" s="24"/>
      <c r="R1143" s="1"/>
      <c r="S1143" s="1"/>
      <c r="T1143" s="1"/>
      <c r="U1143" s="1"/>
      <c r="V1143" s="24"/>
      <c r="W1143" s="1"/>
      <c r="X1143" s="1"/>
      <c r="Y1143" s="24"/>
      <c r="Z1143" s="1"/>
      <c r="AA1143" s="1"/>
      <c r="AB1143" s="1"/>
      <c r="AC1143" s="1"/>
      <c r="AD1143" s="1"/>
      <c r="AE1143" s="1"/>
      <c r="AF1143" s="1"/>
      <c r="AG1143" s="24"/>
      <c r="AH1143" s="1"/>
      <c r="AI1143" s="1"/>
      <c r="AJ1143" s="24"/>
      <c r="AK1143" s="36"/>
      <c r="AL1143" s="9"/>
      <c r="AM1143" s="9"/>
      <c r="AP1143" s="9"/>
      <c r="AQ1143" s="28"/>
    </row>
    <row r="1144" spans="3:43" hidden="1" x14ac:dyDescent="0.25">
      <c r="C1144" s="1"/>
      <c r="D1144" s="1"/>
      <c r="E1144" s="1"/>
      <c r="F1144" s="1"/>
      <c r="G1144" s="1"/>
      <c r="H1144" s="1"/>
      <c r="I1144" s="1"/>
      <c r="J1144" s="24"/>
      <c r="K1144" s="1"/>
      <c r="L1144" s="24"/>
      <c r="M1144" s="1"/>
      <c r="N1144" s="1"/>
      <c r="O1144" s="1"/>
      <c r="P1144" s="1"/>
      <c r="Q1144" s="24"/>
      <c r="R1144" s="1"/>
      <c r="S1144" s="1"/>
      <c r="T1144" s="1"/>
      <c r="U1144" s="1"/>
      <c r="V1144" s="24"/>
      <c r="W1144" s="1"/>
      <c r="X1144" s="1"/>
      <c r="Y1144" s="24"/>
      <c r="Z1144" s="1"/>
      <c r="AA1144" s="1"/>
      <c r="AB1144" s="1"/>
      <c r="AC1144" s="1"/>
      <c r="AD1144" s="1"/>
      <c r="AE1144" s="1"/>
      <c r="AF1144" s="1"/>
      <c r="AG1144" s="24"/>
      <c r="AH1144" s="1"/>
      <c r="AI1144" s="1"/>
      <c r="AJ1144" s="24"/>
      <c r="AK1144" s="36"/>
      <c r="AL1144" s="9"/>
      <c r="AM1144" s="9"/>
      <c r="AP1144" s="9"/>
      <c r="AQ1144" s="28"/>
    </row>
    <row r="1145" spans="3:43" hidden="1" x14ac:dyDescent="0.25">
      <c r="C1145" s="1"/>
      <c r="D1145" s="1"/>
      <c r="E1145" s="1"/>
      <c r="F1145" s="1"/>
      <c r="G1145" s="1"/>
      <c r="H1145" s="1"/>
      <c r="I1145" s="1"/>
      <c r="J1145" s="24"/>
      <c r="K1145" s="1"/>
      <c r="L1145" s="24"/>
      <c r="M1145" s="1"/>
      <c r="N1145" s="1"/>
      <c r="O1145" s="1"/>
      <c r="P1145" s="1"/>
      <c r="Q1145" s="24"/>
      <c r="R1145" s="1"/>
      <c r="S1145" s="1"/>
      <c r="T1145" s="1"/>
      <c r="U1145" s="1"/>
      <c r="V1145" s="24"/>
      <c r="W1145" s="1"/>
      <c r="X1145" s="1"/>
      <c r="Y1145" s="24"/>
      <c r="Z1145" s="1"/>
      <c r="AA1145" s="1"/>
      <c r="AB1145" s="1"/>
      <c r="AC1145" s="1"/>
      <c r="AD1145" s="1"/>
      <c r="AE1145" s="1"/>
      <c r="AF1145" s="1"/>
      <c r="AG1145" s="24"/>
      <c r="AH1145" s="1"/>
      <c r="AI1145" s="1"/>
      <c r="AJ1145" s="24"/>
      <c r="AK1145" s="36"/>
      <c r="AL1145" s="9"/>
      <c r="AM1145" s="9"/>
      <c r="AP1145" s="9"/>
      <c r="AQ1145" s="28"/>
    </row>
    <row r="1146" spans="3:43" hidden="1" x14ac:dyDescent="0.25">
      <c r="C1146" s="1"/>
      <c r="D1146" s="1"/>
      <c r="E1146" s="1"/>
      <c r="F1146" s="1"/>
      <c r="G1146" s="1"/>
      <c r="H1146" s="1"/>
      <c r="I1146" s="1"/>
      <c r="J1146" s="24"/>
      <c r="K1146" s="1"/>
      <c r="L1146" s="24"/>
      <c r="M1146" s="1"/>
      <c r="N1146" s="1"/>
      <c r="O1146" s="1"/>
      <c r="P1146" s="1"/>
      <c r="Q1146" s="24"/>
      <c r="R1146" s="1"/>
      <c r="S1146" s="1"/>
      <c r="T1146" s="1"/>
      <c r="U1146" s="1"/>
      <c r="V1146" s="24"/>
      <c r="W1146" s="1"/>
      <c r="X1146" s="1"/>
      <c r="Y1146" s="24"/>
      <c r="Z1146" s="1"/>
      <c r="AA1146" s="1"/>
      <c r="AB1146" s="1"/>
      <c r="AC1146" s="1"/>
      <c r="AD1146" s="1"/>
      <c r="AE1146" s="1"/>
      <c r="AF1146" s="1"/>
      <c r="AG1146" s="24"/>
      <c r="AH1146" s="1"/>
      <c r="AI1146" s="1"/>
      <c r="AJ1146" s="24"/>
      <c r="AK1146" s="36"/>
      <c r="AL1146" s="9"/>
      <c r="AM1146" s="9"/>
      <c r="AP1146" s="9"/>
      <c r="AQ1146" s="28"/>
    </row>
    <row r="1147" spans="3:43" hidden="1" x14ac:dyDescent="0.25">
      <c r="C1147" s="1"/>
      <c r="D1147" s="1"/>
      <c r="E1147" s="1"/>
      <c r="F1147" s="1"/>
      <c r="G1147" s="1"/>
      <c r="H1147" s="1"/>
      <c r="I1147" s="1"/>
      <c r="J1147" s="24"/>
      <c r="K1147" s="1"/>
      <c r="L1147" s="24"/>
      <c r="M1147" s="1"/>
      <c r="N1147" s="1"/>
      <c r="O1147" s="1"/>
      <c r="P1147" s="1"/>
      <c r="Q1147" s="24"/>
      <c r="R1147" s="1"/>
      <c r="S1147" s="1"/>
      <c r="T1147" s="1"/>
      <c r="U1147" s="1"/>
      <c r="V1147" s="24"/>
      <c r="W1147" s="1"/>
      <c r="X1147" s="1"/>
      <c r="Y1147" s="24"/>
      <c r="Z1147" s="1"/>
      <c r="AA1147" s="1"/>
      <c r="AB1147" s="1"/>
      <c r="AC1147" s="1"/>
      <c r="AD1147" s="1"/>
      <c r="AE1147" s="1"/>
      <c r="AF1147" s="1"/>
      <c r="AG1147" s="24"/>
      <c r="AH1147" s="1"/>
      <c r="AI1147" s="1"/>
      <c r="AJ1147" s="24"/>
      <c r="AK1147" s="36"/>
      <c r="AL1147" s="9"/>
      <c r="AM1147" s="9"/>
      <c r="AP1147" s="9"/>
      <c r="AQ1147" s="28"/>
    </row>
    <row r="1148" spans="3:43" hidden="1" x14ac:dyDescent="0.25">
      <c r="C1148" s="1"/>
      <c r="D1148" s="1"/>
      <c r="E1148" s="1"/>
      <c r="F1148" s="1"/>
      <c r="G1148" s="1"/>
      <c r="H1148" s="1"/>
      <c r="I1148" s="1"/>
      <c r="J1148" s="24"/>
      <c r="K1148" s="1"/>
      <c r="L1148" s="24"/>
      <c r="M1148" s="1"/>
      <c r="N1148" s="1"/>
      <c r="O1148" s="1"/>
      <c r="P1148" s="1"/>
      <c r="Q1148" s="24"/>
      <c r="R1148" s="1"/>
      <c r="S1148" s="1"/>
      <c r="T1148" s="1"/>
      <c r="U1148" s="1"/>
      <c r="V1148" s="24"/>
      <c r="W1148" s="1"/>
      <c r="X1148" s="1"/>
      <c r="Y1148" s="24"/>
      <c r="Z1148" s="1"/>
      <c r="AA1148" s="1"/>
      <c r="AB1148" s="1"/>
      <c r="AC1148" s="1"/>
      <c r="AD1148" s="1"/>
      <c r="AE1148" s="1"/>
      <c r="AF1148" s="1"/>
      <c r="AG1148" s="24"/>
      <c r="AH1148" s="1"/>
      <c r="AI1148" s="1"/>
      <c r="AJ1148" s="24"/>
      <c r="AK1148" s="36"/>
      <c r="AL1148" s="9"/>
      <c r="AM1148" s="9"/>
      <c r="AP1148" s="9"/>
      <c r="AQ1148" s="28"/>
    </row>
    <row r="1149" spans="3:43" hidden="1" x14ac:dyDescent="0.25">
      <c r="C1149" s="1"/>
      <c r="D1149" s="1"/>
      <c r="E1149" s="1"/>
      <c r="F1149" s="1"/>
      <c r="G1149" s="1"/>
      <c r="H1149" s="1"/>
      <c r="I1149" s="1"/>
      <c r="J1149" s="24"/>
      <c r="K1149" s="1"/>
      <c r="L1149" s="24"/>
      <c r="M1149" s="1"/>
      <c r="N1149" s="1"/>
      <c r="O1149" s="1"/>
      <c r="P1149" s="1"/>
      <c r="Q1149" s="24"/>
      <c r="R1149" s="1"/>
      <c r="S1149" s="1"/>
      <c r="T1149" s="1"/>
      <c r="U1149" s="1"/>
      <c r="V1149" s="24"/>
      <c r="W1149" s="1"/>
      <c r="X1149" s="1"/>
      <c r="Y1149" s="24"/>
      <c r="Z1149" s="1"/>
      <c r="AA1149" s="1"/>
      <c r="AB1149" s="1"/>
      <c r="AC1149" s="1"/>
      <c r="AD1149" s="1"/>
      <c r="AE1149" s="1"/>
      <c r="AF1149" s="1"/>
      <c r="AG1149" s="24"/>
      <c r="AH1149" s="1"/>
      <c r="AI1149" s="1"/>
      <c r="AJ1149" s="24"/>
      <c r="AK1149" s="36"/>
      <c r="AL1149" s="9"/>
      <c r="AM1149" s="9"/>
      <c r="AP1149" s="9"/>
      <c r="AQ1149" s="28"/>
    </row>
    <row r="1150" spans="3:43" hidden="1" x14ac:dyDescent="0.25">
      <c r="C1150" s="1"/>
      <c r="D1150" s="1"/>
      <c r="E1150" s="1"/>
      <c r="F1150" s="1"/>
      <c r="G1150" s="1"/>
      <c r="H1150" s="1"/>
      <c r="I1150" s="1"/>
      <c r="J1150" s="24"/>
      <c r="K1150" s="1"/>
      <c r="L1150" s="24"/>
      <c r="M1150" s="1"/>
      <c r="N1150" s="1"/>
      <c r="O1150" s="1"/>
      <c r="P1150" s="1"/>
      <c r="Q1150" s="24"/>
      <c r="R1150" s="1"/>
      <c r="S1150" s="1"/>
      <c r="T1150" s="1"/>
      <c r="U1150" s="1"/>
      <c r="V1150" s="24"/>
      <c r="W1150" s="1"/>
      <c r="X1150" s="1"/>
      <c r="Y1150" s="24"/>
      <c r="Z1150" s="1"/>
      <c r="AA1150" s="1"/>
      <c r="AB1150" s="1"/>
      <c r="AC1150" s="1"/>
      <c r="AD1150" s="1"/>
      <c r="AE1150" s="1"/>
      <c r="AF1150" s="1"/>
      <c r="AG1150" s="24"/>
      <c r="AH1150" s="1"/>
      <c r="AI1150" s="1"/>
      <c r="AJ1150" s="24"/>
      <c r="AK1150" s="36"/>
      <c r="AL1150" s="9"/>
      <c r="AM1150" s="9"/>
      <c r="AP1150" s="9"/>
      <c r="AQ1150" s="28"/>
    </row>
    <row r="1151" spans="3:43" hidden="1" x14ac:dyDescent="0.25">
      <c r="C1151" s="1"/>
      <c r="D1151" s="1"/>
      <c r="E1151" s="1"/>
      <c r="F1151" s="1"/>
      <c r="G1151" s="1"/>
      <c r="H1151" s="1"/>
      <c r="I1151" s="1"/>
      <c r="J1151" s="24"/>
      <c r="K1151" s="1"/>
      <c r="L1151" s="24"/>
      <c r="M1151" s="1"/>
      <c r="N1151" s="1"/>
      <c r="O1151" s="1"/>
      <c r="P1151" s="1"/>
      <c r="Q1151" s="24"/>
      <c r="R1151" s="1"/>
      <c r="S1151" s="1"/>
      <c r="T1151" s="1"/>
      <c r="U1151" s="1"/>
      <c r="V1151" s="24"/>
      <c r="W1151" s="1"/>
      <c r="X1151" s="1"/>
      <c r="Y1151" s="24"/>
      <c r="Z1151" s="1"/>
      <c r="AA1151" s="1"/>
      <c r="AB1151" s="1"/>
      <c r="AC1151" s="1"/>
      <c r="AD1151" s="1"/>
      <c r="AE1151" s="1"/>
      <c r="AF1151" s="1"/>
      <c r="AG1151" s="24"/>
      <c r="AH1151" s="1"/>
      <c r="AI1151" s="1"/>
      <c r="AJ1151" s="24"/>
      <c r="AK1151" s="36"/>
      <c r="AL1151" s="9"/>
      <c r="AM1151" s="9"/>
      <c r="AP1151" s="9"/>
      <c r="AQ1151" s="28"/>
    </row>
    <row r="1152" spans="3:43" hidden="1" x14ac:dyDescent="0.25">
      <c r="C1152" s="1"/>
      <c r="D1152" s="1"/>
      <c r="E1152" s="1"/>
      <c r="F1152" s="1"/>
      <c r="G1152" s="1"/>
      <c r="H1152" s="1"/>
      <c r="I1152" s="1"/>
      <c r="J1152" s="24"/>
      <c r="K1152" s="1"/>
      <c r="L1152" s="24"/>
      <c r="M1152" s="1"/>
      <c r="N1152" s="1"/>
      <c r="O1152" s="1"/>
      <c r="P1152" s="1"/>
      <c r="Q1152" s="24"/>
      <c r="R1152" s="1"/>
      <c r="S1152" s="1"/>
      <c r="T1152" s="1"/>
      <c r="U1152" s="1"/>
      <c r="V1152" s="24"/>
      <c r="W1152" s="1"/>
      <c r="X1152" s="1"/>
      <c r="Y1152" s="24"/>
      <c r="Z1152" s="1"/>
      <c r="AA1152" s="1"/>
      <c r="AB1152" s="1"/>
      <c r="AC1152" s="1"/>
      <c r="AD1152" s="1"/>
      <c r="AE1152" s="1"/>
      <c r="AF1152" s="1"/>
      <c r="AG1152" s="24"/>
      <c r="AH1152" s="1"/>
      <c r="AI1152" s="1"/>
      <c r="AJ1152" s="24"/>
      <c r="AK1152" s="36"/>
      <c r="AL1152" s="9"/>
      <c r="AM1152" s="9"/>
      <c r="AP1152" s="9"/>
      <c r="AQ1152" s="28"/>
    </row>
    <row r="1153" spans="3:43" hidden="1" x14ac:dyDescent="0.25">
      <c r="C1153" s="1"/>
      <c r="D1153" s="1"/>
      <c r="E1153" s="1"/>
      <c r="F1153" s="1"/>
      <c r="G1153" s="1"/>
      <c r="H1153" s="1"/>
      <c r="I1153" s="1"/>
      <c r="J1153" s="24"/>
      <c r="K1153" s="1"/>
      <c r="L1153" s="24"/>
      <c r="M1153" s="1"/>
      <c r="N1153" s="1"/>
      <c r="O1153" s="1"/>
      <c r="P1153" s="1"/>
      <c r="Q1153" s="24"/>
      <c r="R1153" s="1"/>
      <c r="S1153" s="1"/>
      <c r="T1153" s="1"/>
      <c r="U1153" s="1"/>
      <c r="V1153" s="24"/>
      <c r="W1153" s="1"/>
      <c r="X1153" s="1"/>
      <c r="Y1153" s="24"/>
      <c r="Z1153" s="1"/>
      <c r="AA1153" s="1"/>
      <c r="AB1153" s="1"/>
      <c r="AC1153" s="1"/>
      <c r="AD1153" s="1"/>
      <c r="AE1153" s="1"/>
      <c r="AF1153" s="1"/>
      <c r="AG1153" s="24"/>
      <c r="AH1153" s="1"/>
      <c r="AI1153" s="1"/>
      <c r="AJ1153" s="24"/>
      <c r="AK1153" s="36"/>
      <c r="AL1153" s="9"/>
      <c r="AM1153" s="9"/>
      <c r="AP1153" s="9"/>
      <c r="AQ1153" s="28"/>
    </row>
    <row r="1154" spans="3:43" hidden="1" x14ac:dyDescent="0.25">
      <c r="C1154" s="1"/>
      <c r="D1154" s="1"/>
      <c r="E1154" s="1"/>
      <c r="F1154" s="1"/>
      <c r="G1154" s="1"/>
      <c r="H1154" s="1"/>
      <c r="I1154" s="1"/>
      <c r="J1154" s="24"/>
      <c r="K1154" s="1"/>
      <c r="L1154" s="24"/>
      <c r="M1154" s="1"/>
      <c r="N1154" s="1"/>
      <c r="O1154" s="1"/>
      <c r="P1154" s="1"/>
      <c r="Q1154" s="24"/>
      <c r="R1154" s="1"/>
      <c r="S1154" s="1"/>
      <c r="T1154" s="1"/>
      <c r="U1154" s="1"/>
      <c r="V1154" s="24"/>
      <c r="W1154" s="1"/>
      <c r="X1154" s="1"/>
      <c r="Y1154" s="24"/>
      <c r="Z1154" s="1"/>
      <c r="AA1154" s="1"/>
      <c r="AB1154" s="1"/>
      <c r="AC1154" s="1"/>
      <c r="AD1154" s="1"/>
      <c r="AE1154" s="1"/>
      <c r="AF1154" s="1"/>
      <c r="AG1154" s="24"/>
      <c r="AH1154" s="1"/>
      <c r="AI1154" s="1"/>
      <c r="AJ1154" s="24"/>
      <c r="AK1154" s="36"/>
      <c r="AL1154" s="9"/>
      <c r="AM1154" s="9"/>
      <c r="AP1154" s="9"/>
      <c r="AQ1154" s="28"/>
    </row>
    <row r="1155" spans="3:43" hidden="1" x14ac:dyDescent="0.25">
      <c r="C1155" s="1"/>
      <c r="D1155" s="1"/>
      <c r="E1155" s="1"/>
      <c r="F1155" s="1"/>
      <c r="G1155" s="1"/>
      <c r="H1155" s="1"/>
      <c r="I1155" s="1"/>
      <c r="J1155" s="24"/>
      <c r="K1155" s="1"/>
      <c r="L1155" s="24"/>
      <c r="M1155" s="1"/>
      <c r="N1155" s="1"/>
      <c r="O1155" s="1"/>
      <c r="P1155" s="1"/>
      <c r="Q1155" s="24"/>
      <c r="R1155" s="1"/>
      <c r="S1155" s="1"/>
      <c r="T1155" s="1"/>
      <c r="U1155" s="1"/>
      <c r="V1155" s="24"/>
      <c r="W1155" s="1"/>
      <c r="X1155" s="1"/>
      <c r="Y1155" s="24"/>
      <c r="Z1155" s="1"/>
      <c r="AA1155" s="1"/>
      <c r="AB1155" s="1"/>
      <c r="AC1155" s="1"/>
      <c r="AD1155" s="1"/>
      <c r="AE1155" s="1"/>
      <c r="AF1155" s="1"/>
      <c r="AG1155" s="24"/>
      <c r="AH1155" s="1"/>
      <c r="AI1155" s="1"/>
      <c r="AJ1155" s="24"/>
      <c r="AK1155" s="36"/>
      <c r="AL1155" s="9"/>
      <c r="AM1155" s="9"/>
      <c r="AP1155" s="9"/>
      <c r="AQ1155" s="28"/>
    </row>
    <row r="1156" spans="3:43" hidden="1" x14ac:dyDescent="0.25">
      <c r="C1156" s="1"/>
      <c r="D1156" s="1"/>
      <c r="E1156" s="1"/>
      <c r="F1156" s="1"/>
      <c r="G1156" s="1"/>
      <c r="H1156" s="1"/>
      <c r="I1156" s="1"/>
      <c r="J1156" s="24"/>
      <c r="K1156" s="1"/>
      <c r="L1156" s="24"/>
      <c r="M1156" s="1"/>
      <c r="N1156" s="1"/>
      <c r="O1156" s="1"/>
      <c r="P1156" s="1"/>
      <c r="Q1156" s="24"/>
      <c r="R1156" s="1"/>
      <c r="S1156" s="1"/>
      <c r="T1156" s="1"/>
      <c r="U1156" s="1"/>
      <c r="V1156" s="24"/>
      <c r="W1156" s="1"/>
      <c r="X1156" s="1"/>
      <c r="Y1156" s="24"/>
      <c r="Z1156" s="1"/>
      <c r="AA1156" s="1"/>
      <c r="AB1156" s="1"/>
      <c r="AC1156" s="1"/>
      <c r="AD1156" s="1"/>
      <c r="AE1156" s="1"/>
      <c r="AF1156" s="1"/>
      <c r="AG1156" s="24"/>
      <c r="AH1156" s="1"/>
      <c r="AI1156" s="1"/>
      <c r="AJ1156" s="24"/>
      <c r="AK1156" s="36"/>
      <c r="AL1156" s="9"/>
      <c r="AM1156" s="9"/>
      <c r="AP1156" s="9"/>
      <c r="AQ1156" s="28"/>
    </row>
    <row r="1157" spans="3:43" hidden="1" x14ac:dyDescent="0.25">
      <c r="C1157" s="1"/>
      <c r="D1157" s="1"/>
      <c r="E1157" s="1"/>
      <c r="F1157" s="1"/>
      <c r="G1157" s="1"/>
      <c r="H1157" s="1"/>
      <c r="I1157" s="1"/>
      <c r="J1157" s="24"/>
      <c r="K1157" s="1"/>
      <c r="L1157" s="24"/>
      <c r="M1157" s="1"/>
      <c r="N1157" s="1"/>
      <c r="O1157" s="1"/>
      <c r="P1157" s="1"/>
      <c r="Q1157" s="24"/>
      <c r="R1157" s="1"/>
      <c r="S1157" s="1"/>
      <c r="T1157" s="1"/>
      <c r="U1157" s="1"/>
      <c r="V1157" s="24"/>
      <c r="W1157" s="1"/>
      <c r="X1157" s="1"/>
      <c r="Y1157" s="24"/>
      <c r="Z1157" s="1"/>
      <c r="AA1157" s="1"/>
      <c r="AB1157" s="1"/>
      <c r="AC1157" s="1"/>
      <c r="AD1157" s="1"/>
      <c r="AE1157" s="1"/>
      <c r="AF1157" s="1"/>
      <c r="AG1157" s="24"/>
      <c r="AH1157" s="1"/>
      <c r="AI1157" s="1"/>
      <c r="AJ1157" s="24"/>
      <c r="AK1157" s="36"/>
      <c r="AL1157" s="9"/>
      <c r="AM1157" s="9"/>
      <c r="AP1157" s="9"/>
      <c r="AQ1157" s="28"/>
    </row>
    <row r="1158" spans="3:43" hidden="1" x14ac:dyDescent="0.25">
      <c r="C1158" s="1"/>
      <c r="D1158" s="1"/>
      <c r="E1158" s="1"/>
      <c r="F1158" s="1"/>
      <c r="G1158" s="1"/>
      <c r="H1158" s="1"/>
      <c r="I1158" s="1"/>
      <c r="J1158" s="24"/>
      <c r="K1158" s="1"/>
      <c r="L1158" s="24"/>
      <c r="M1158" s="1"/>
      <c r="N1158" s="1"/>
      <c r="O1158" s="1"/>
      <c r="P1158" s="1"/>
      <c r="Q1158" s="24"/>
      <c r="R1158" s="1"/>
      <c r="S1158" s="1"/>
      <c r="T1158" s="1"/>
      <c r="U1158" s="1"/>
      <c r="V1158" s="24"/>
      <c r="W1158" s="1"/>
      <c r="X1158" s="1"/>
      <c r="Y1158" s="24"/>
      <c r="Z1158" s="1"/>
      <c r="AA1158" s="1"/>
      <c r="AB1158" s="1"/>
      <c r="AC1158" s="1"/>
      <c r="AD1158" s="1"/>
      <c r="AE1158" s="1"/>
      <c r="AF1158" s="1"/>
      <c r="AG1158" s="24"/>
      <c r="AH1158" s="1"/>
      <c r="AI1158" s="1"/>
      <c r="AJ1158" s="24"/>
      <c r="AK1158" s="36"/>
      <c r="AL1158" s="9"/>
      <c r="AM1158" s="9"/>
      <c r="AP1158" s="9"/>
      <c r="AQ1158" s="28"/>
    </row>
    <row r="1159" spans="3:43" hidden="1" x14ac:dyDescent="0.25">
      <c r="C1159" s="1"/>
      <c r="D1159" s="1"/>
      <c r="E1159" s="1"/>
      <c r="F1159" s="1"/>
      <c r="G1159" s="1"/>
      <c r="H1159" s="1"/>
      <c r="I1159" s="1"/>
      <c r="J1159" s="24"/>
      <c r="K1159" s="1"/>
      <c r="L1159" s="24"/>
      <c r="M1159" s="1"/>
      <c r="N1159" s="1"/>
      <c r="O1159" s="1"/>
      <c r="P1159" s="1"/>
      <c r="Q1159" s="24"/>
      <c r="R1159" s="1"/>
      <c r="S1159" s="1"/>
      <c r="T1159" s="1"/>
      <c r="U1159" s="1"/>
      <c r="V1159" s="24"/>
      <c r="W1159" s="1"/>
      <c r="X1159" s="1"/>
      <c r="Y1159" s="24"/>
      <c r="Z1159" s="1"/>
      <c r="AA1159" s="1"/>
      <c r="AB1159" s="1"/>
      <c r="AC1159" s="1"/>
      <c r="AD1159" s="1"/>
      <c r="AE1159" s="1"/>
      <c r="AF1159" s="1"/>
      <c r="AG1159" s="24"/>
      <c r="AH1159" s="1"/>
      <c r="AI1159" s="1"/>
      <c r="AJ1159" s="24"/>
      <c r="AK1159" s="36"/>
      <c r="AL1159" s="9"/>
      <c r="AM1159" s="9"/>
      <c r="AP1159" s="9"/>
      <c r="AQ1159" s="28"/>
    </row>
    <row r="1160" spans="3:43" hidden="1" x14ac:dyDescent="0.25">
      <c r="C1160" s="1"/>
      <c r="D1160" s="1"/>
      <c r="E1160" s="1"/>
      <c r="F1160" s="1"/>
      <c r="G1160" s="1"/>
      <c r="H1160" s="1"/>
      <c r="I1160" s="1"/>
      <c r="J1160" s="24"/>
      <c r="K1160" s="1"/>
      <c r="L1160" s="24"/>
      <c r="M1160" s="1"/>
      <c r="N1160" s="1"/>
      <c r="O1160" s="1"/>
      <c r="P1160" s="1"/>
      <c r="Q1160" s="24"/>
      <c r="R1160" s="1"/>
      <c r="S1160" s="1"/>
      <c r="T1160" s="1"/>
      <c r="U1160" s="1"/>
      <c r="V1160" s="24"/>
      <c r="W1160" s="1"/>
      <c r="X1160" s="1"/>
      <c r="Y1160" s="24"/>
      <c r="Z1160" s="1"/>
      <c r="AA1160" s="1"/>
      <c r="AB1160" s="1"/>
      <c r="AC1160" s="1"/>
      <c r="AD1160" s="1"/>
      <c r="AE1160" s="1"/>
      <c r="AF1160" s="1"/>
      <c r="AG1160" s="24"/>
      <c r="AH1160" s="1"/>
      <c r="AI1160" s="1"/>
      <c r="AJ1160" s="24"/>
      <c r="AK1160" s="36"/>
      <c r="AL1160" s="9"/>
      <c r="AM1160" s="9"/>
      <c r="AP1160" s="9"/>
      <c r="AQ1160" s="28"/>
    </row>
    <row r="1161" spans="3:43" hidden="1" x14ac:dyDescent="0.25">
      <c r="C1161" s="1"/>
      <c r="D1161" s="1"/>
      <c r="E1161" s="1"/>
      <c r="F1161" s="1"/>
      <c r="G1161" s="1"/>
      <c r="H1161" s="1"/>
      <c r="I1161" s="1"/>
      <c r="J1161" s="24"/>
      <c r="K1161" s="1"/>
      <c r="L1161" s="24"/>
      <c r="M1161" s="1"/>
      <c r="N1161" s="1"/>
      <c r="O1161" s="1"/>
      <c r="P1161" s="1"/>
      <c r="Q1161" s="24"/>
      <c r="R1161" s="1"/>
      <c r="S1161" s="1"/>
      <c r="T1161" s="1"/>
      <c r="U1161" s="1"/>
      <c r="V1161" s="24"/>
      <c r="W1161" s="1"/>
      <c r="X1161" s="1"/>
      <c r="Y1161" s="24"/>
      <c r="Z1161" s="1"/>
      <c r="AA1161" s="1"/>
      <c r="AB1161" s="1"/>
      <c r="AC1161" s="1"/>
      <c r="AD1161" s="1"/>
      <c r="AE1161" s="1"/>
      <c r="AF1161" s="1"/>
      <c r="AG1161" s="24"/>
      <c r="AH1161" s="1"/>
      <c r="AI1161" s="1"/>
      <c r="AJ1161" s="24"/>
      <c r="AK1161" s="36"/>
      <c r="AL1161" s="9"/>
      <c r="AM1161" s="9"/>
      <c r="AP1161" s="9"/>
      <c r="AQ1161" s="28"/>
    </row>
    <row r="1162" spans="3:43" hidden="1" x14ac:dyDescent="0.25">
      <c r="C1162" s="1"/>
      <c r="D1162" s="1"/>
      <c r="E1162" s="1"/>
      <c r="F1162" s="1"/>
      <c r="G1162" s="1"/>
      <c r="H1162" s="1"/>
      <c r="I1162" s="1"/>
      <c r="J1162" s="24"/>
      <c r="K1162" s="1"/>
      <c r="L1162" s="24"/>
      <c r="M1162" s="1"/>
      <c r="N1162" s="1"/>
      <c r="O1162" s="1"/>
      <c r="P1162" s="1"/>
      <c r="Q1162" s="24"/>
      <c r="R1162" s="1"/>
      <c r="S1162" s="1"/>
      <c r="T1162" s="1"/>
      <c r="U1162" s="1"/>
      <c r="V1162" s="24"/>
      <c r="W1162" s="1"/>
      <c r="X1162" s="1"/>
      <c r="Y1162" s="24"/>
      <c r="Z1162" s="1"/>
      <c r="AA1162" s="1"/>
      <c r="AB1162" s="1"/>
      <c r="AC1162" s="1"/>
      <c r="AD1162" s="1"/>
      <c r="AE1162" s="1"/>
      <c r="AF1162" s="1"/>
      <c r="AG1162" s="24"/>
      <c r="AH1162" s="1"/>
      <c r="AI1162" s="1"/>
      <c r="AJ1162" s="24"/>
      <c r="AK1162" s="36"/>
      <c r="AL1162" s="9"/>
      <c r="AM1162" s="9"/>
      <c r="AP1162" s="9"/>
      <c r="AQ1162" s="28"/>
    </row>
    <row r="1163" spans="3:43" hidden="1" x14ac:dyDescent="0.25">
      <c r="C1163" s="1"/>
      <c r="D1163" s="1"/>
      <c r="E1163" s="1"/>
      <c r="F1163" s="1"/>
      <c r="G1163" s="1"/>
      <c r="H1163" s="1"/>
      <c r="I1163" s="1"/>
      <c r="J1163" s="24"/>
      <c r="K1163" s="1"/>
      <c r="L1163" s="24"/>
      <c r="M1163" s="1"/>
      <c r="N1163" s="1"/>
      <c r="O1163" s="1"/>
      <c r="P1163" s="1"/>
      <c r="Q1163" s="24"/>
      <c r="R1163" s="1"/>
      <c r="S1163" s="1"/>
      <c r="T1163" s="1"/>
      <c r="U1163" s="1"/>
      <c r="V1163" s="24"/>
      <c r="W1163" s="1"/>
      <c r="X1163" s="1"/>
      <c r="Y1163" s="24"/>
      <c r="Z1163" s="1"/>
      <c r="AA1163" s="1"/>
      <c r="AB1163" s="1"/>
      <c r="AC1163" s="1"/>
      <c r="AD1163" s="1"/>
      <c r="AE1163" s="1"/>
      <c r="AF1163" s="1"/>
      <c r="AG1163" s="24"/>
      <c r="AH1163" s="1"/>
      <c r="AI1163" s="1"/>
      <c r="AJ1163" s="24"/>
      <c r="AK1163" s="36"/>
      <c r="AL1163" s="9"/>
      <c r="AM1163" s="9"/>
      <c r="AP1163" s="9"/>
      <c r="AQ1163" s="28"/>
    </row>
    <row r="1164" spans="3:43" hidden="1" x14ac:dyDescent="0.25">
      <c r="C1164" s="1"/>
      <c r="D1164" s="1"/>
      <c r="E1164" s="1"/>
      <c r="F1164" s="1"/>
      <c r="G1164" s="1"/>
      <c r="H1164" s="1"/>
      <c r="I1164" s="1"/>
      <c r="J1164" s="24"/>
      <c r="K1164" s="1"/>
      <c r="L1164" s="24"/>
      <c r="M1164" s="1"/>
      <c r="N1164" s="1"/>
      <c r="O1164" s="1"/>
      <c r="P1164" s="1"/>
      <c r="Q1164" s="24"/>
      <c r="R1164" s="1"/>
      <c r="S1164" s="1"/>
      <c r="T1164" s="1"/>
      <c r="U1164" s="1"/>
      <c r="V1164" s="24"/>
      <c r="W1164" s="1"/>
      <c r="X1164" s="1"/>
      <c r="Y1164" s="24"/>
      <c r="Z1164" s="1"/>
      <c r="AA1164" s="1"/>
      <c r="AB1164" s="1"/>
      <c r="AC1164" s="1"/>
      <c r="AD1164" s="1"/>
      <c r="AE1164" s="1"/>
      <c r="AF1164" s="1"/>
      <c r="AG1164" s="24"/>
      <c r="AH1164" s="1"/>
      <c r="AI1164" s="1"/>
      <c r="AJ1164" s="24"/>
      <c r="AK1164" s="36"/>
      <c r="AL1164" s="9"/>
      <c r="AM1164" s="9"/>
      <c r="AP1164" s="9"/>
      <c r="AQ1164" s="28"/>
    </row>
    <row r="1165" spans="3:43" hidden="1" x14ac:dyDescent="0.25">
      <c r="C1165" s="1"/>
      <c r="D1165" s="1"/>
      <c r="E1165" s="1"/>
      <c r="F1165" s="1"/>
      <c r="G1165" s="1"/>
      <c r="H1165" s="1"/>
      <c r="I1165" s="1"/>
      <c r="J1165" s="24"/>
      <c r="K1165" s="1"/>
      <c r="L1165" s="24"/>
      <c r="M1165" s="1"/>
      <c r="N1165" s="1"/>
      <c r="O1165" s="1"/>
      <c r="P1165" s="1"/>
      <c r="Q1165" s="24"/>
      <c r="R1165" s="1"/>
      <c r="S1165" s="1"/>
      <c r="T1165" s="1"/>
      <c r="U1165" s="1"/>
      <c r="V1165" s="24"/>
      <c r="W1165" s="1"/>
      <c r="X1165" s="1"/>
      <c r="Y1165" s="24"/>
      <c r="Z1165" s="1"/>
      <c r="AA1165" s="1"/>
      <c r="AB1165" s="1"/>
      <c r="AC1165" s="1"/>
      <c r="AD1165" s="1"/>
      <c r="AE1165" s="1"/>
      <c r="AF1165" s="1"/>
      <c r="AG1165" s="24"/>
      <c r="AH1165" s="1"/>
      <c r="AI1165" s="1"/>
      <c r="AJ1165" s="24"/>
      <c r="AK1165" s="36"/>
      <c r="AL1165" s="9"/>
      <c r="AM1165" s="9"/>
      <c r="AP1165" s="9"/>
      <c r="AQ1165" s="28"/>
    </row>
    <row r="1166" spans="3:43" hidden="1" x14ac:dyDescent="0.25">
      <c r="C1166" s="1"/>
      <c r="D1166" s="1"/>
      <c r="E1166" s="1"/>
      <c r="F1166" s="1"/>
      <c r="G1166" s="1"/>
      <c r="H1166" s="1"/>
      <c r="I1166" s="1"/>
      <c r="J1166" s="24"/>
      <c r="K1166" s="1"/>
      <c r="L1166" s="24"/>
      <c r="M1166" s="1"/>
      <c r="N1166" s="1"/>
      <c r="O1166" s="1"/>
      <c r="P1166" s="1"/>
      <c r="Q1166" s="24"/>
      <c r="R1166" s="1"/>
      <c r="S1166" s="1"/>
      <c r="T1166" s="1"/>
      <c r="U1166" s="1"/>
      <c r="V1166" s="24"/>
      <c r="W1166" s="1"/>
      <c r="X1166" s="1"/>
      <c r="Y1166" s="24"/>
      <c r="Z1166" s="1"/>
      <c r="AA1166" s="1"/>
      <c r="AB1166" s="1"/>
      <c r="AC1166" s="1"/>
      <c r="AD1166" s="1"/>
      <c r="AE1166" s="1"/>
      <c r="AF1166" s="1"/>
      <c r="AG1166" s="24"/>
      <c r="AH1166" s="1"/>
      <c r="AI1166" s="1"/>
      <c r="AJ1166" s="24"/>
      <c r="AK1166" s="36"/>
      <c r="AL1166" s="9"/>
      <c r="AM1166" s="9"/>
      <c r="AP1166" s="9"/>
      <c r="AQ1166" s="28"/>
    </row>
    <row r="1167" spans="3:43" hidden="1" x14ac:dyDescent="0.25">
      <c r="C1167" s="1"/>
      <c r="D1167" s="1"/>
      <c r="E1167" s="1"/>
      <c r="F1167" s="1"/>
      <c r="G1167" s="1"/>
      <c r="H1167" s="1"/>
      <c r="I1167" s="1"/>
      <c r="J1167" s="24"/>
      <c r="K1167" s="1"/>
      <c r="L1167" s="24"/>
      <c r="M1167" s="1"/>
      <c r="N1167" s="1"/>
      <c r="O1167" s="1"/>
      <c r="P1167" s="1"/>
      <c r="Q1167" s="24"/>
      <c r="R1167" s="1"/>
      <c r="S1167" s="1"/>
      <c r="T1167" s="1"/>
      <c r="U1167" s="1"/>
      <c r="V1167" s="24"/>
      <c r="W1167" s="1"/>
      <c r="X1167" s="1"/>
      <c r="Y1167" s="24"/>
      <c r="Z1167" s="1"/>
      <c r="AA1167" s="1"/>
      <c r="AB1167" s="1"/>
      <c r="AC1167" s="1"/>
      <c r="AD1167" s="1"/>
      <c r="AE1167" s="1"/>
      <c r="AF1167" s="1"/>
      <c r="AG1167" s="24"/>
      <c r="AH1167" s="1"/>
      <c r="AI1167" s="1"/>
      <c r="AJ1167" s="24"/>
      <c r="AK1167" s="36"/>
      <c r="AL1167" s="9"/>
      <c r="AM1167" s="9"/>
      <c r="AP1167" s="9"/>
      <c r="AQ1167" s="28"/>
    </row>
    <row r="1168" spans="3:43" hidden="1" x14ac:dyDescent="0.25">
      <c r="C1168" s="1"/>
      <c r="D1168" s="1"/>
      <c r="E1168" s="1"/>
      <c r="F1168" s="1"/>
      <c r="G1168" s="1"/>
      <c r="H1168" s="1"/>
      <c r="I1168" s="1"/>
      <c r="J1168" s="24"/>
      <c r="K1168" s="1"/>
      <c r="L1168" s="24"/>
      <c r="M1168" s="1"/>
      <c r="N1168" s="1"/>
      <c r="O1168" s="1"/>
      <c r="P1168" s="1"/>
      <c r="Q1168" s="24"/>
      <c r="R1168" s="1"/>
      <c r="S1168" s="1"/>
      <c r="T1168" s="1"/>
      <c r="U1168" s="1"/>
      <c r="V1168" s="24"/>
      <c r="W1168" s="1"/>
      <c r="X1168" s="1"/>
      <c r="Y1168" s="24"/>
      <c r="Z1168" s="1"/>
      <c r="AA1168" s="1"/>
      <c r="AB1168" s="1"/>
      <c r="AC1168" s="1"/>
      <c r="AD1168" s="1"/>
      <c r="AE1168" s="1"/>
      <c r="AF1168" s="1"/>
      <c r="AG1168" s="24"/>
      <c r="AH1168" s="1"/>
      <c r="AI1168" s="1"/>
      <c r="AJ1168" s="24"/>
      <c r="AK1168" s="36"/>
      <c r="AL1168" s="9"/>
      <c r="AM1168" s="9"/>
      <c r="AP1168" s="9"/>
      <c r="AQ1168" s="28"/>
    </row>
    <row r="1169" spans="3:43" hidden="1" x14ac:dyDescent="0.25">
      <c r="C1169" s="1"/>
      <c r="D1169" s="1"/>
      <c r="E1169" s="1"/>
      <c r="F1169" s="1"/>
      <c r="G1169" s="1"/>
      <c r="H1169" s="1"/>
      <c r="I1169" s="1"/>
      <c r="J1169" s="24"/>
      <c r="K1169" s="1"/>
      <c r="L1169" s="24"/>
      <c r="M1169" s="1"/>
      <c r="N1169" s="1"/>
      <c r="O1169" s="1"/>
      <c r="P1169" s="1"/>
      <c r="Q1169" s="24"/>
      <c r="R1169" s="1"/>
      <c r="S1169" s="1"/>
      <c r="T1169" s="1"/>
      <c r="U1169" s="1"/>
      <c r="V1169" s="24"/>
      <c r="W1169" s="1"/>
      <c r="X1169" s="1"/>
      <c r="Y1169" s="24"/>
      <c r="Z1169" s="1"/>
      <c r="AA1169" s="1"/>
      <c r="AB1169" s="1"/>
      <c r="AC1169" s="1"/>
      <c r="AD1169" s="1"/>
      <c r="AE1169" s="1"/>
      <c r="AF1169" s="1"/>
      <c r="AG1169" s="24"/>
      <c r="AH1169" s="1"/>
      <c r="AI1169" s="1"/>
      <c r="AJ1169" s="24"/>
      <c r="AK1169" s="36"/>
      <c r="AL1169" s="9"/>
      <c r="AM1169" s="9"/>
      <c r="AP1169" s="9"/>
      <c r="AQ1169" s="28"/>
    </row>
    <row r="1170" spans="3:43" hidden="1" x14ac:dyDescent="0.25">
      <c r="C1170" s="1"/>
      <c r="D1170" s="1"/>
      <c r="E1170" s="1"/>
      <c r="F1170" s="1"/>
      <c r="G1170" s="1"/>
      <c r="H1170" s="1"/>
      <c r="I1170" s="1"/>
      <c r="J1170" s="24"/>
      <c r="K1170" s="1"/>
      <c r="L1170" s="24"/>
      <c r="M1170" s="1"/>
      <c r="N1170" s="1"/>
      <c r="O1170" s="1"/>
      <c r="P1170" s="1"/>
      <c r="Q1170" s="24"/>
      <c r="R1170" s="1"/>
      <c r="S1170" s="1"/>
      <c r="T1170" s="1"/>
      <c r="U1170" s="1"/>
      <c r="V1170" s="24"/>
      <c r="W1170" s="1"/>
      <c r="X1170" s="1"/>
      <c r="Y1170" s="24"/>
      <c r="Z1170" s="1"/>
      <c r="AA1170" s="1"/>
      <c r="AB1170" s="1"/>
      <c r="AC1170" s="1"/>
      <c r="AD1170" s="1"/>
      <c r="AE1170" s="1"/>
      <c r="AF1170" s="1"/>
      <c r="AG1170" s="24"/>
      <c r="AH1170" s="1"/>
      <c r="AI1170" s="1"/>
      <c r="AJ1170" s="24"/>
      <c r="AK1170" s="36"/>
      <c r="AL1170" s="9"/>
      <c r="AM1170" s="9"/>
      <c r="AP1170" s="9"/>
      <c r="AQ1170" s="28"/>
    </row>
    <row r="1171" spans="3:43" hidden="1" x14ac:dyDescent="0.25">
      <c r="C1171" s="1"/>
      <c r="D1171" s="1"/>
      <c r="E1171" s="1"/>
      <c r="F1171" s="1"/>
      <c r="G1171" s="1"/>
      <c r="H1171" s="1"/>
      <c r="I1171" s="1"/>
      <c r="J1171" s="24"/>
      <c r="K1171" s="1"/>
      <c r="L1171" s="24"/>
      <c r="M1171" s="1"/>
      <c r="N1171" s="1"/>
      <c r="O1171" s="1"/>
      <c r="P1171" s="1"/>
      <c r="Q1171" s="24"/>
      <c r="R1171" s="1"/>
      <c r="S1171" s="1"/>
      <c r="T1171" s="1"/>
      <c r="U1171" s="1"/>
      <c r="V1171" s="24"/>
      <c r="W1171" s="1"/>
      <c r="X1171" s="1"/>
      <c r="Y1171" s="24"/>
      <c r="Z1171" s="1"/>
      <c r="AA1171" s="1"/>
      <c r="AB1171" s="1"/>
      <c r="AC1171" s="1"/>
      <c r="AD1171" s="1"/>
      <c r="AE1171" s="1"/>
      <c r="AF1171" s="1"/>
      <c r="AG1171" s="24"/>
      <c r="AH1171" s="1"/>
      <c r="AI1171" s="1"/>
      <c r="AJ1171" s="24"/>
      <c r="AK1171" s="36"/>
      <c r="AL1171" s="9"/>
      <c r="AM1171" s="9"/>
      <c r="AP1171" s="9"/>
      <c r="AQ1171" s="28"/>
    </row>
    <row r="1172" spans="3:43" hidden="1" x14ac:dyDescent="0.25">
      <c r="C1172" s="1"/>
      <c r="D1172" s="1"/>
      <c r="E1172" s="1"/>
      <c r="F1172" s="1"/>
      <c r="G1172" s="1"/>
      <c r="H1172" s="1"/>
      <c r="I1172" s="1"/>
      <c r="J1172" s="24"/>
      <c r="K1172" s="1"/>
      <c r="L1172" s="24"/>
      <c r="M1172" s="1"/>
      <c r="N1172" s="1"/>
      <c r="O1172" s="1"/>
      <c r="P1172" s="1"/>
      <c r="Q1172" s="24"/>
      <c r="R1172" s="1"/>
      <c r="S1172" s="1"/>
      <c r="T1172" s="1"/>
      <c r="U1172" s="1"/>
      <c r="V1172" s="24"/>
      <c r="W1172" s="1"/>
      <c r="X1172" s="1"/>
      <c r="Y1172" s="24"/>
      <c r="Z1172" s="1"/>
      <c r="AA1172" s="1"/>
      <c r="AB1172" s="1"/>
      <c r="AC1172" s="1"/>
      <c r="AD1172" s="1"/>
      <c r="AE1172" s="1"/>
      <c r="AF1172" s="1"/>
      <c r="AG1172" s="24"/>
      <c r="AH1172" s="1"/>
      <c r="AI1172" s="1"/>
      <c r="AJ1172" s="24"/>
      <c r="AK1172" s="36"/>
      <c r="AL1172" s="9"/>
      <c r="AM1172" s="9"/>
      <c r="AP1172" s="9"/>
      <c r="AQ1172" s="28"/>
    </row>
    <row r="1173" spans="3:43" hidden="1" x14ac:dyDescent="0.25">
      <c r="C1173" s="1"/>
      <c r="D1173" s="1"/>
      <c r="E1173" s="1"/>
      <c r="F1173" s="1"/>
      <c r="G1173" s="1"/>
      <c r="H1173" s="1"/>
      <c r="I1173" s="1"/>
      <c r="J1173" s="24"/>
      <c r="K1173" s="1"/>
      <c r="L1173" s="24"/>
      <c r="M1173" s="1"/>
      <c r="N1173" s="1"/>
      <c r="O1173" s="1"/>
      <c r="P1173" s="1"/>
      <c r="Q1173" s="24"/>
      <c r="R1173" s="1"/>
      <c r="S1173" s="1"/>
      <c r="T1173" s="1"/>
      <c r="U1173" s="1"/>
      <c r="V1173" s="24"/>
      <c r="W1173" s="1"/>
      <c r="X1173" s="1"/>
      <c r="Y1173" s="24"/>
      <c r="Z1173" s="1"/>
      <c r="AA1173" s="1"/>
      <c r="AB1173" s="1"/>
      <c r="AC1173" s="1"/>
      <c r="AD1173" s="1"/>
      <c r="AE1173" s="1"/>
      <c r="AF1173" s="1"/>
      <c r="AG1173" s="24"/>
      <c r="AH1173" s="1"/>
      <c r="AI1173" s="1"/>
      <c r="AJ1173" s="24"/>
      <c r="AK1173" s="36"/>
      <c r="AL1173" s="9"/>
      <c r="AM1173" s="9"/>
      <c r="AP1173" s="9"/>
      <c r="AQ1173" s="28"/>
    </row>
    <row r="1174" spans="3:43" hidden="1" x14ac:dyDescent="0.25">
      <c r="C1174" s="1"/>
      <c r="D1174" s="1"/>
      <c r="E1174" s="1"/>
      <c r="F1174" s="1"/>
      <c r="G1174" s="1"/>
      <c r="H1174" s="1"/>
      <c r="I1174" s="1"/>
      <c r="J1174" s="24"/>
      <c r="K1174" s="1"/>
      <c r="L1174" s="24"/>
      <c r="M1174" s="1"/>
      <c r="N1174" s="1"/>
      <c r="O1174" s="1"/>
      <c r="P1174" s="1"/>
      <c r="Q1174" s="24"/>
      <c r="R1174" s="1"/>
      <c r="S1174" s="1"/>
      <c r="T1174" s="1"/>
      <c r="U1174" s="1"/>
      <c r="V1174" s="24"/>
      <c r="W1174" s="1"/>
      <c r="X1174" s="1"/>
      <c r="Y1174" s="24"/>
      <c r="Z1174" s="1"/>
      <c r="AA1174" s="1"/>
      <c r="AB1174" s="1"/>
      <c r="AC1174" s="1"/>
      <c r="AD1174" s="1"/>
      <c r="AE1174" s="1"/>
      <c r="AF1174" s="1"/>
      <c r="AG1174" s="24"/>
      <c r="AH1174" s="1"/>
      <c r="AI1174" s="1"/>
      <c r="AJ1174" s="24"/>
      <c r="AK1174" s="36"/>
      <c r="AL1174" s="9"/>
      <c r="AM1174" s="9"/>
      <c r="AP1174" s="9"/>
      <c r="AQ1174" s="28"/>
    </row>
    <row r="1175" spans="3:43" hidden="1" x14ac:dyDescent="0.25">
      <c r="C1175" s="1"/>
      <c r="D1175" s="1"/>
      <c r="E1175" s="1"/>
      <c r="F1175" s="1"/>
      <c r="G1175" s="1"/>
      <c r="H1175" s="1"/>
      <c r="I1175" s="1"/>
      <c r="J1175" s="24"/>
      <c r="K1175" s="1"/>
      <c r="L1175" s="24"/>
      <c r="M1175" s="1"/>
      <c r="N1175" s="1"/>
      <c r="O1175" s="1"/>
      <c r="P1175" s="1"/>
      <c r="Q1175" s="24"/>
      <c r="R1175" s="1"/>
      <c r="S1175" s="1"/>
      <c r="T1175" s="1"/>
      <c r="U1175" s="1"/>
      <c r="V1175" s="24"/>
      <c r="W1175" s="1"/>
      <c r="X1175" s="1"/>
      <c r="Y1175" s="24"/>
      <c r="Z1175" s="1"/>
      <c r="AA1175" s="1"/>
      <c r="AB1175" s="1"/>
      <c r="AC1175" s="1"/>
      <c r="AD1175" s="1"/>
      <c r="AE1175" s="1"/>
      <c r="AF1175" s="1"/>
      <c r="AG1175" s="24"/>
      <c r="AH1175" s="1"/>
      <c r="AI1175" s="1"/>
      <c r="AJ1175" s="24"/>
      <c r="AK1175" s="36"/>
      <c r="AL1175" s="9"/>
      <c r="AM1175" s="9"/>
      <c r="AP1175" s="9"/>
      <c r="AQ1175" s="28"/>
    </row>
    <row r="1176" spans="3:43" hidden="1" x14ac:dyDescent="0.25">
      <c r="C1176" s="1"/>
      <c r="D1176" s="1"/>
      <c r="E1176" s="1"/>
      <c r="F1176" s="1"/>
      <c r="G1176" s="1"/>
      <c r="H1176" s="1"/>
      <c r="I1176" s="1"/>
      <c r="J1176" s="24"/>
      <c r="K1176" s="1"/>
      <c r="L1176" s="24"/>
      <c r="M1176" s="1"/>
      <c r="N1176" s="1"/>
      <c r="O1176" s="1"/>
      <c r="P1176" s="1"/>
      <c r="Q1176" s="24"/>
      <c r="R1176" s="1"/>
      <c r="S1176" s="1"/>
      <c r="T1176" s="1"/>
      <c r="U1176" s="1"/>
      <c r="V1176" s="24"/>
      <c r="W1176" s="1"/>
      <c r="X1176" s="1"/>
      <c r="Y1176" s="24"/>
      <c r="Z1176" s="1"/>
      <c r="AA1176" s="1"/>
      <c r="AB1176" s="1"/>
      <c r="AC1176" s="1"/>
      <c r="AD1176" s="1"/>
      <c r="AE1176" s="1"/>
      <c r="AF1176" s="1"/>
      <c r="AG1176" s="24"/>
      <c r="AH1176" s="1"/>
      <c r="AI1176" s="1"/>
      <c r="AJ1176" s="24"/>
      <c r="AK1176" s="36"/>
      <c r="AL1176" s="9"/>
      <c r="AM1176" s="9"/>
      <c r="AP1176" s="9"/>
      <c r="AQ1176" s="28"/>
    </row>
    <row r="1177" spans="3:43" hidden="1" x14ac:dyDescent="0.25">
      <c r="C1177" s="1"/>
      <c r="D1177" s="1"/>
      <c r="E1177" s="1"/>
      <c r="F1177" s="1"/>
      <c r="G1177" s="1"/>
      <c r="H1177" s="1"/>
      <c r="I1177" s="1"/>
      <c r="J1177" s="24"/>
      <c r="K1177" s="1"/>
      <c r="L1177" s="24"/>
      <c r="M1177" s="1"/>
      <c r="N1177" s="1"/>
      <c r="O1177" s="1"/>
      <c r="P1177" s="1"/>
      <c r="Q1177" s="24"/>
      <c r="R1177" s="1"/>
      <c r="S1177" s="1"/>
      <c r="T1177" s="1"/>
      <c r="U1177" s="1"/>
      <c r="V1177" s="24"/>
      <c r="W1177" s="1"/>
      <c r="X1177" s="1"/>
      <c r="Y1177" s="24"/>
      <c r="Z1177" s="1"/>
      <c r="AA1177" s="1"/>
      <c r="AB1177" s="1"/>
      <c r="AC1177" s="1"/>
      <c r="AD1177" s="1"/>
      <c r="AE1177" s="1"/>
      <c r="AF1177" s="1"/>
      <c r="AG1177" s="24"/>
      <c r="AH1177" s="1"/>
      <c r="AI1177" s="1"/>
      <c r="AJ1177" s="24"/>
      <c r="AK1177" s="36"/>
      <c r="AL1177" s="9"/>
      <c r="AM1177" s="9"/>
      <c r="AP1177" s="9"/>
      <c r="AQ1177" s="28"/>
    </row>
    <row r="1178" spans="3:43" hidden="1" x14ac:dyDescent="0.25">
      <c r="C1178" s="1"/>
      <c r="D1178" s="1"/>
      <c r="E1178" s="1"/>
      <c r="F1178" s="1"/>
      <c r="G1178" s="1"/>
      <c r="H1178" s="1"/>
      <c r="I1178" s="1"/>
      <c r="J1178" s="24"/>
      <c r="K1178" s="1"/>
      <c r="L1178" s="24"/>
      <c r="M1178" s="1"/>
      <c r="N1178" s="1"/>
      <c r="O1178" s="1"/>
      <c r="P1178" s="1"/>
      <c r="Q1178" s="24"/>
      <c r="R1178" s="1"/>
      <c r="S1178" s="1"/>
      <c r="T1178" s="1"/>
      <c r="U1178" s="1"/>
      <c r="V1178" s="24"/>
      <c r="W1178" s="1"/>
      <c r="X1178" s="1"/>
      <c r="Y1178" s="24"/>
      <c r="Z1178" s="1"/>
      <c r="AA1178" s="1"/>
      <c r="AB1178" s="1"/>
      <c r="AC1178" s="1"/>
      <c r="AD1178" s="1"/>
      <c r="AE1178" s="1"/>
      <c r="AF1178" s="1"/>
      <c r="AG1178" s="24"/>
      <c r="AH1178" s="1"/>
      <c r="AI1178" s="1"/>
      <c r="AJ1178" s="24"/>
      <c r="AK1178" s="36"/>
      <c r="AL1178" s="9"/>
      <c r="AM1178" s="9"/>
      <c r="AP1178" s="9"/>
      <c r="AQ1178" s="28"/>
    </row>
    <row r="1179" spans="3:43" hidden="1" x14ac:dyDescent="0.25">
      <c r="C1179" s="1"/>
      <c r="D1179" s="1"/>
      <c r="E1179" s="1"/>
      <c r="F1179" s="1"/>
      <c r="G1179" s="1"/>
      <c r="H1179" s="1"/>
      <c r="I1179" s="1"/>
      <c r="J1179" s="24"/>
      <c r="K1179" s="1"/>
      <c r="L1179" s="24"/>
      <c r="M1179" s="1"/>
      <c r="N1179" s="1"/>
      <c r="O1179" s="1"/>
      <c r="P1179" s="1"/>
      <c r="Q1179" s="24"/>
      <c r="R1179" s="1"/>
      <c r="S1179" s="1"/>
      <c r="T1179" s="1"/>
      <c r="U1179" s="1"/>
      <c r="V1179" s="24"/>
      <c r="W1179" s="1"/>
      <c r="X1179" s="1"/>
      <c r="Y1179" s="24"/>
      <c r="Z1179" s="1"/>
      <c r="AA1179" s="1"/>
      <c r="AB1179" s="1"/>
      <c r="AC1179" s="1"/>
      <c r="AD1179" s="1"/>
      <c r="AE1179" s="1"/>
      <c r="AF1179" s="1"/>
      <c r="AG1179" s="24"/>
      <c r="AH1179" s="1"/>
      <c r="AI1179" s="1"/>
      <c r="AJ1179" s="24"/>
      <c r="AK1179" s="36"/>
      <c r="AL1179" s="9"/>
      <c r="AM1179" s="9"/>
      <c r="AP1179" s="9"/>
      <c r="AQ1179" s="28"/>
    </row>
    <row r="1180" spans="3:43" hidden="1" x14ac:dyDescent="0.25">
      <c r="C1180" s="1"/>
      <c r="D1180" s="1"/>
      <c r="E1180" s="1"/>
      <c r="F1180" s="1"/>
      <c r="G1180" s="1"/>
      <c r="H1180" s="1"/>
      <c r="I1180" s="1"/>
      <c r="J1180" s="24"/>
      <c r="K1180" s="1"/>
      <c r="L1180" s="24"/>
      <c r="M1180" s="1"/>
      <c r="N1180" s="1"/>
      <c r="O1180" s="1"/>
      <c r="P1180" s="1"/>
      <c r="Q1180" s="24"/>
      <c r="R1180" s="1"/>
      <c r="S1180" s="1"/>
      <c r="T1180" s="1"/>
      <c r="U1180" s="1"/>
      <c r="V1180" s="24"/>
      <c r="W1180" s="1"/>
      <c r="X1180" s="1"/>
      <c r="Y1180" s="24"/>
      <c r="Z1180" s="1"/>
      <c r="AA1180" s="1"/>
      <c r="AB1180" s="1"/>
      <c r="AC1180" s="1"/>
      <c r="AD1180" s="1"/>
      <c r="AE1180" s="1"/>
      <c r="AF1180" s="1"/>
      <c r="AG1180" s="24"/>
      <c r="AH1180" s="1"/>
      <c r="AI1180" s="1"/>
      <c r="AJ1180" s="24"/>
      <c r="AK1180" s="36"/>
      <c r="AL1180" s="9"/>
      <c r="AM1180" s="9"/>
      <c r="AP1180" s="9"/>
      <c r="AQ1180" s="28"/>
    </row>
    <row r="1181" spans="3:43" hidden="1" x14ac:dyDescent="0.25">
      <c r="C1181" s="1"/>
      <c r="D1181" s="1"/>
      <c r="E1181" s="1"/>
      <c r="F1181" s="1"/>
      <c r="G1181" s="1"/>
      <c r="H1181" s="1"/>
      <c r="I1181" s="1"/>
      <c r="J1181" s="24"/>
      <c r="K1181" s="1"/>
      <c r="L1181" s="24"/>
      <c r="M1181" s="1"/>
      <c r="N1181" s="1"/>
      <c r="O1181" s="1"/>
      <c r="P1181" s="1"/>
      <c r="Q1181" s="24"/>
      <c r="R1181" s="1"/>
      <c r="S1181" s="1"/>
      <c r="T1181" s="1"/>
      <c r="U1181" s="1"/>
      <c r="V1181" s="24"/>
      <c r="W1181" s="1"/>
      <c r="X1181" s="1"/>
      <c r="Y1181" s="24"/>
      <c r="Z1181" s="1"/>
      <c r="AA1181" s="1"/>
      <c r="AB1181" s="1"/>
      <c r="AC1181" s="1"/>
      <c r="AD1181" s="1"/>
      <c r="AE1181" s="1"/>
      <c r="AF1181" s="1"/>
      <c r="AG1181" s="24"/>
      <c r="AH1181" s="1"/>
      <c r="AI1181" s="1"/>
      <c r="AJ1181" s="24"/>
      <c r="AK1181" s="36"/>
      <c r="AL1181" s="9"/>
      <c r="AM1181" s="9"/>
      <c r="AP1181" s="9"/>
      <c r="AQ1181" s="28"/>
    </row>
    <row r="1182" spans="3:43" hidden="1" x14ac:dyDescent="0.25">
      <c r="C1182" s="1"/>
      <c r="D1182" s="1"/>
      <c r="E1182" s="1"/>
      <c r="F1182" s="1"/>
      <c r="G1182" s="1"/>
      <c r="H1182" s="1"/>
      <c r="I1182" s="1"/>
      <c r="J1182" s="24"/>
      <c r="K1182" s="1"/>
      <c r="L1182" s="24"/>
      <c r="M1182" s="1"/>
      <c r="N1182" s="1"/>
      <c r="O1182" s="1"/>
      <c r="P1182" s="1"/>
      <c r="Q1182" s="24"/>
      <c r="R1182" s="1"/>
      <c r="S1182" s="1"/>
      <c r="T1182" s="1"/>
      <c r="U1182" s="1"/>
      <c r="V1182" s="24"/>
      <c r="W1182" s="1"/>
      <c r="X1182" s="1"/>
      <c r="Y1182" s="24"/>
      <c r="Z1182" s="1"/>
      <c r="AA1182" s="1"/>
      <c r="AB1182" s="1"/>
      <c r="AC1182" s="1"/>
      <c r="AD1182" s="1"/>
      <c r="AE1182" s="1"/>
      <c r="AF1182" s="1"/>
      <c r="AG1182" s="24"/>
      <c r="AH1182" s="1"/>
      <c r="AI1182" s="1"/>
      <c r="AJ1182" s="24"/>
      <c r="AK1182" s="36"/>
      <c r="AL1182" s="9"/>
      <c r="AM1182" s="9"/>
      <c r="AP1182" s="9"/>
      <c r="AQ1182" s="28"/>
    </row>
    <row r="1183" spans="3:43" hidden="1" x14ac:dyDescent="0.25">
      <c r="C1183" s="1"/>
      <c r="D1183" s="1"/>
      <c r="E1183" s="1"/>
      <c r="F1183" s="1"/>
      <c r="G1183" s="1"/>
      <c r="H1183" s="1"/>
      <c r="I1183" s="1"/>
      <c r="J1183" s="24"/>
      <c r="K1183" s="1"/>
      <c r="L1183" s="24"/>
      <c r="M1183" s="1"/>
      <c r="N1183" s="1"/>
      <c r="O1183" s="1"/>
      <c r="P1183" s="1"/>
      <c r="Q1183" s="24"/>
      <c r="R1183" s="1"/>
      <c r="S1183" s="1"/>
      <c r="T1183" s="1"/>
      <c r="U1183" s="1"/>
      <c r="V1183" s="24"/>
      <c r="W1183" s="1"/>
      <c r="X1183" s="1"/>
      <c r="Y1183" s="24"/>
      <c r="Z1183" s="1"/>
      <c r="AA1183" s="1"/>
      <c r="AB1183" s="1"/>
      <c r="AC1183" s="1"/>
      <c r="AD1183" s="1"/>
      <c r="AE1183" s="1"/>
      <c r="AF1183" s="1"/>
      <c r="AG1183" s="24"/>
      <c r="AH1183" s="1"/>
      <c r="AI1183" s="1"/>
      <c r="AJ1183" s="24"/>
      <c r="AK1183" s="36"/>
      <c r="AL1183" s="9"/>
      <c r="AM1183" s="9"/>
      <c r="AP1183" s="9"/>
      <c r="AQ1183" s="28"/>
    </row>
    <row r="1184" spans="3:43" hidden="1" x14ac:dyDescent="0.25">
      <c r="C1184" s="1"/>
      <c r="D1184" s="1"/>
      <c r="E1184" s="1"/>
      <c r="F1184" s="1"/>
      <c r="G1184" s="1"/>
      <c r="H1184" s="1"/>
      <c r="I1184" s="1"/>
      <c r="J1184" s="24"/>
      <c r="K1184" s="1"/>
      <c r="L1184" s="24"/>
      <c r="M1184" s="1"/>
      <c r="N1184" s="1"/>
      <c r="O1184" s="1"/>
      <c r="P1184" s="1"/>
      <c r="Q1184" s="24"/>
      <c r="R1184" s="1"/>
      <c r="S1184" s="1"/>
      <c r="T1184" s="1"/>
      <c r="U1184" s="1"/>
      <c r="V1184" s="24"/>
      <c r="W1184" s="1"/>
      <c r="X1184" s="1"/>
      <c r="Y1184" s="24"/>
      <c r="Z1184" s="1"/>
      <c r="AA1184" s="1"/>
      <c r="AB1184" s="1"/>
      <c r="AC1184" s="1"/>
      <c r="AD1184" s="1"/>
      <c r="AE1184" s="1"/>
      <c r="AF1184" s="1"/>
      <c r="AG1184" s="24"/>
      <c r="AH1184" s="1"/>
      <c r="AI1184" s="1"/>
      <c r="AJ1184" s="24"/>
      <c r="AK1184" s="36"/>
      <c r="AL1184" s="9"/>
      <c r="AM1184" s="9"/>
      <c r="AP1184" s="9"/>
      <c r="AQ1184" s="28"/>
    </row>
    <row r="1185" spans="3:43" hidden="1" x14ac:dyDescent="0.25">
      <c r="C1185" s="1"/>
      <c r="D1185" s="1"/>
      <c r="E1185" s="1"/>
      <c r="F1185" s="1"/>
      <c r="G1185" s="1"/>
      <c r="H1185" s="1"/>
      <c r="I1185" s="1"/>
      <c r="J1185" s="24"/>
      <c r="K1185" s="1"/>
      <c r="L1185" s="24"/>
      <c r="M1185" s="1"/>
      <c r="N1185" s="1"/>
      <c r="O1185" s="1"/>
      <c r="P1185" s="1"/>
      <c r="Q1185" s="24"/>
      <c r="R1185" s="1"/>
      <c r="S1185" s="1"/>
      <c r="T1185" s="1"/>
      <c r="U1185" s="1"/>
      <c r="V1185" s="24"/>
      <c r="W1185" s="1"/>
      <c r="X1185" s="1"/>
      <c r="Y1185" s="24"/>
      <c r="Z1185" s="1"/>
      <c r="AA1185" s="1"/>
      <c r="AB1185" s="1"/>
      <c r="AC1185" s="1"/>
      <c r="AD1185" s="1"/>
      <c r="AE1185" s="1"/>
      <c r="AF1185" s="1"/>
      <c r="AG1185" s="24"/>
      <c r="AH1185" s="1"/>
      <c r="AI1185" s="1"/>
      <c r="AJ1185" s="24"/>
      <c r="AK1185" s="36"/>
      <c r="AL1185" s="9"/>
      <c r="AM1185" s="9"/>
      <c r="AP1185" s="9"/>
      <c r="AQ1185" s="28"/>
    </row>
    <row r="1186" spans="3:43" hidden="1" x14ac:dyDescent="0.25">
      <c r="C1186" s="1"/>
      <c r="D1186" s="1"/>
      <c r="E1186" s="1"/>
      <c r="F1186" s="1"/>
      <c r="G1186" s="1"/>
      <c r="H1186" s="1"/>
      <c r="I1186" s="1"/>
      <c r="J1186" s="24"/>
      <c r="K1186" s="1"/>
      <c r="L1186" s="24"/>
      <c r="M1186" s="1"/>
      <c r="N1186" s="1"/>
      <c r="O1186" s="1"/>
      <c r="P1186" s="1"/>
      <c r="Q1186" s="24"/>
      <c r="R1186" s="1"/>
      <c r="S1186" s="1"/>
      <c r="T1186" s="1"/>
      <c r="U1186" s="1"/>
      <c r="V1186" s="24"/>
      <c r="W1186" s="1"/>
      <c r="X1186" s="1"/>
      <c r="Y1186" s="24"/>
      <c r="Z1186" s="1"/>
      <c r="AA1186" s="1"/>
      <c r="AB1186" s="1"/>
      <c r="AC1186" s="1"/>
      <c r="AD1186" s="1"/>
      <c r="AE1186" s="1"/>
      <c r="AF1186" s="1"/>
      <c r="AG1186" s="24"/>
      <c r="AH1186" s="1"/>
      <c r="AI1186" s="1"/>
      <c r="AJ1186" s="24"/>
      <c r="AK1186" s="36"/>
      <c r="AL1186" s="9"/>
      <c r="AM1186" s="9"/>
      <c r="AP1186" s="9"/>
      <c r="AQ1186" s="28"/>
    </row>
    <row r="1187" spans="3:43" hidden="1" x14ac:dyDescent="0.25">
      <c r="C1187" s="1"/>
      <c r="D1187" s="1"/>
      <c r="E1187" s="1"/>
      <c r="F1187" s="1"/>
      <c r="G1187" s="1"/>
      <c r="H1187" s="1"/>
      <c r="I1187" s="1"/>
      <c r="J1187" s="24"/>
      <c r="K1187" s="1"/>
      <c r="L1187" s="24"/>
      <c r="M1187" s="1"/>
      <c r="N1187" s="1"/>
      <c r="O1187" s="1"/>
      <c r="P1187" s="1"/>
      <c r="Q1187" s="24"/>
      <c r="R1187" s="1"/>
      <c r="S1187" s="1"/>
      <c r="T1187" s="1"/>
      <c r="U1187" s="1"/>
      <c r="V1187" s="24"/>
      <c r="W1187" s="1"/>
      <c r="X1187" s="1"/>
      <c r="Y1187" s="24"/>
      <c r="Z1187" s="1"/>
      <c r="AA1187" s="1"/>
      <c r="AB1187" s="1"/>
      <c r="AC1187" s="1"/>
      <c r="AD1187" s="1"/>
      <c r="AE1187" s="1"/>
      <c r="AF1187" s="1"/>
      <c r="AG1187" s="24"/>
      <c r="AH1187" s="1"/>
      <c r="AI1187" s="1"/>
      <c r="AJ1187" s="24"/>
      <c r="AK1187" s="36"/>
      <c r="AL1187" s="9"/>
      <c r="AM1187" s="9"/>
      <c r="AP1187" s="9"/>
      <c r="AQ1187" s="28"/>
    </row>
    <row r="1188" spans="3:43" hidden="1" x14ac:dyDescent="0.25">
      <c r="C1188" s="1"/>
      <c r="D1188" s="1"/>
      <c r="E1188" s="1"/>
      <c r="F1188" s="1"/>
      <c r="G1188" s="1"/>
      <c r="H1188" s="1"/>
      <c r="I1188" s="1"/>
      <c r="J1188" s="24"/>
      <c r="K1188" s="1"/>
      <c r="L1188" s="24"/>
      <c r="M1188" s="1"/>
      <c r="N1188" s="1"/>
      <c r="O1188" s="1"/>
      <c r="P1188" s="1"/>
      <c r="Q1188" s="24"/>
      <c r="R1188" s="1"/>
      <c r="S1188" s="1"/>
      <c r="T1188" s="1"/>
      <c r="U1188" s="1"/>
      <c r="V1188" s="24"/>
      <c r="W1188" s="1"/>
      <c r="X1188" s="1"/>
      <c r="Y1188" s="24"/>
      <c r="Z1188" s="1"/>
      <c r="AA1188" s="1"/>
      <c r="AB1188" s="1"/>
      <c r="AC1188" s="1"/>
      <c r="AD1188" s="1"/>
      <c r="AE1188" s="1"/>
      <c r="AF1188" s="1"/>
      <c r="AG1188" s="24"/>
      <c r="AH1188" s="1"/>
      <c r="AI1188" s="1"/>
      <c r="AJ1188" s="24"/>
      <c r="AK1188" s="36"/>
      <c r="AL1188" s="9"/>
      <c r="AM1188" s="9"/>
      <c r="AP1188" s="9"/>
      <c r="AQ1188" s="28"/>
    </row>
    <row r="1189" spans="3:43" hidden="1" x14ac:dyDescent="0.25">
      <c r="C1189" s="1"/>
      <c r="D1189" s="1"/>
      <c r="E1189" s="1"/>
      <c r="F1189" s="1"/>
      <c r="G1189" s="1"/>
      <c r="H1189" s="1"/>
      <c r="I1189" s="1"/>
      <c r="J1189" s="24"/>
      <c r="K1189" s="1"/>
      <c r="L1189" s="24"/>
      <c r="M1189" s="1"/>
      <c r="N1189" s="1"/>
      <c r="O1189" s="1"/>
      <c r="P1189" s="1"/>
      <c r="Q1189" s="24"/>
      <c r="R1189" s="1"/>
      <c r="S1189" s="1"/>
      <c r="T1189" s="1"/>
      <c r="U1189" s="1"/>
      <c r="V1189" s="24"/>
      <c r="W1189" s="1"/>
      <c r="X1189" s="1"/>
      <c r="Y1189" s="24"/>
      <c r="Z1189" s="1"/>
      <c r="AA1189" s="1"/>
      <c r="AB1189" s="1"/>
      <c r="AC1189" s="1"/>
      <c r="AD1189" s="1"/>
      <c r="AE1189" s="1"/>
      <c r="AF1189" s="1"/>
      <c r="AG1189" s="24"/>
      <c r="AH1189" s="1"/>
      <c r="AI1189" s="1"/>
      <c r="AJ1189" s="24"/>
      <c r="AK1189" s="36"/>
      <c r="AL1189" s="9"/>
      <c r="AM1189" s="9"/>
      <c r="AP1189" s="9"/>
      <c r="AQ1189" s="28"/>
    </row>
    <row r="1190" spans="3:43" hidden="1" x14ac:dyDescent="0.25">
      <c r="C1190" s="1"/>
      <c r="D1190" s="1"/>
      <c r="E1190" s="1"/>
      <c r="F1190" s="1"/>
      <c r="G1190" s="1"/>
      <c r="H1190" s="1"/>
      <c r="I1190" s="1"/>
      <c r="J1190" s="24"/>
      <c r="K1190" s="1"/>
      <c r="L1190" s="24"/>
      <c r="M1190" s="1"/>
      <c r="N1190" s="1"/>
      <c r="O1190" s="1"/>
      <c r="P1190" s="1"/>
      <c r="Q1190" s="24"/>
      <c r="R1190" s="1"/>
      <c r="S1190" s="1"/>
      <c r="T1190" s="1"/>
      <c r="U1190" s="1"/>
      <c r="V1190" s="24"/>
      <c r="W1190" s="1"/>
      <c r="X1190" s="1"/>
      <c r="Y1190" s="24"/>
      <c r="Z1190" s="1"/>
      <c r="AA1190" s="1"/>
      <c r="AB1190" s="1"/>
      <c r="AC1190" s="1"/>
      <c r="AD1190" s="1"/>
      <c r="AE1190" s="1"/>
      <c r="AF1190" s="1"/>
      <c r="AG1190" s="24"/>
      <c r="AH1190" s="1"/>
      <c r="AI1190" s="1"/>
      <c r="AJ1190" s="24"/>
      <c r="AK1190" s="36"/>
      <c r="AL1190" s="9"/>
      <c r="AM1190" s="9"/>
      <c r="AP1190" s="9"/>
      <c r="AQ1190" s="28"/>
    </row>
    <row r="1191" spans="3:43" hidden="1" x14ac:dyDescent="0.25">
      <c r="C1191" s="1"/>
      <c r="D1191" s="1"/>
      <c r="E1191" s="1"/>
      <c r="F1191" s="1"/>
      <c r="G1191" s="1"/>
      <c r="H1191" s="1"/>
      <c r="I1191" s="1"/>
      <c r="J1191" s="24"/>
      <c r="K1191" s="1"/>
      <c r="L1191" s="24"/>
      <c r="M1191" s="1"/>
      <c r="N1191" s="1"/>
      <c r="O1191" s="1"/>
      <c r="P1191" s="1"/>
      <c r="Q1191" s="24"/>
      <c r="R1191" s="1"/>
      <c r="S1191" s="1"/>
      <c r="T1191" s="1"/>
      <c r="U1191" s="1"/>
      <c r="V1191" s="24"/>
      <c r="W1191" s="1"/>
      <c r="X1191" s="1"/>
      <c r="Y1191" s="24"/>
      <c r="Z1191" s="1"/>
      <c r="AA1191" s="1"/>
      <c r="AB1191" s="1"/>
      <c r="AC1191" s="1"/>
      <c r="AD1191" s="1"/>
      <c r="AE1191" s="1"/>
      <c r="AF1191" s="1"/>
      <c r="AG1191" s="24"/>
      <c r="AH1191" s="1"/>
      <c r="AI1191" s="1"/>
      <c r="AJ1191" s="24"/>
      <c r="AK1191" s="36"/>
      <c r="AL1191" s="9"/>
      <c r="AM1191" s="9"/>
      <c r="AP1191" s="9"/>
      <c r="AQ1191" s="28"/>
    </row>
    <row r="1192" spans="3:43" hidden="1" x14ac:dyDescent="0.25">
      <c r="C1192" s="1"/>
      <c r="D1192" s="1"/>
      <c r="E1192" s="1"/>
      <c r="F1192" s="1"/>
      <c r="G1192" s="1"/>
      <c r="H1192" s="1"/>
      <c r="I1192" s="1"/>
      <c r="J1192" s="24"/>
      <c r="K1192" s="1"/>
      <c r="L1192" s="24"/>
      <c r="M1192" s="1"/>
      <c r="N1192" s="1"/>
      <c r="O1192" s="1"/>
      <c r="P1192" s="1"/>
      <c r="Q1192" s="24"/>
      <c r="R1192" s="1"/>
      <c r="S1192" s="1"/>
      <c r="T1192" s="1"/>
      <c r="U1192" s="1"/>
      <c r="V1192" s="24"/>
      <c r="W1192" s="1"/>
      <c r="X1192" s="1"/>
      <c r="Y1192" s="24"/>
      <c r="Z1192" s="1"/>
      <c r="AA1192" s="1"/>
      <c r="AB1192" s="1"/>
      <c r="AC1192" s="1"/>
      <c r="AD1192" s="1"/>
      <c r="AE1192" s="1"/>
      <c r="AF1192" s="1"/>
      <c r="AG1192" s="24"/>
      <c r="AH1192" s="1"/>
      <c r="AI1192" s="1"/>
      <c r="AJ1192" s="24"/>
      <c r="AK1192" s="36"/>
      <c r="AL1192" s="9"/>
      <c r="AM1192" s="9"/>
      <c r="AP1192" s="9"/>
      <c r="AQ1192" s="28"/>
    </row>
    <row r="1193" spans="3:43" hidden="1" x14ac:dyDescent="0.25">
      <c r="C1193" s="1"/>
      <c r="D1193" s="1"/>
      <c r="E1193" s="1"/>
      <c r="F1193" s="1"/>
      <c r="G1193" s="1"/>
      <c r="H1193" s="1"/>
      <c r="I1193" s="1"/>
      <c r="J1193" s="24"/>
      <c r="K1193" s="1"/>
      <c r="L1193" s="24"/>
      <c r="M1193" s="1"/>
      <c r="N1193" s="1"/>
      <c r="O1193" s="1"/>
      <c r="P1193" s="1"/>
      <c r="Q1193" s="24"/>
      <c r="R1193" s="1"/>
      <c r="S1193" s="1"/>
      <c r="T1193" s="1"/>
      <c r="U1193" s="1"/>
      <c r="V1193" s="24"/>
      <c r="W1193" s="1"/>
      <c r="X1193" s="1"/>
      <c r="Y1193" s="24"/>
      <c r="Z1193" s="1"/>
      <c r="AA1193" s="1"/>
      <c r="AB1193" s="1"/>
      <c r="AC1193" s="1"/>
      <c r="AD1193" s="1"/>
      <c r="AE1193" s="1"/>
      <c r="AF1193" s="1"/>
      <c r="AG1193" s="24"/>
      <c r="AH1193" s="1"/>
      <c r="AI1193" s="1"/>
      <c r="AJ1193" s="24"/>
      <c r="AK1193" s="36"/>
      <c r="AL1193" s="9"/>
      <c r="AM1193" s="9"/>
      <c r="AP1193" s="9"/>
      <c r="AQ1193" s="28"/>
    </row>
    <row r="1194" spans="3:43" hidden="1" x14ac:dyDescent="0.25">
      <c r="C1194" s="1"/>
      <c r="D1194" s="1"/>
      <c r="E1194" s="1"/>
      <c r="F1194" s="1"/>
      <c r="G1194" s="1"/>
      <c r="H1194" s="1"/>
      <c r="I1194" s="1"/>
      <c r="J1194" s="24"/>
      <c r="K1194" s="1"/>
      <c r="L1194" s="24"/>
      <c r="M1194" s="1"/>
      <c r="N1194" s="1"/>
      <c r="O1194" s="1"/>
      <c r="P1194" s="1"/>
      <c r="Q1194" s="24"/>
      <c r="R1194" s="1"/>
      <c r="S1194" s="1"/>
      <c r="T1194" s="1"/>
      <c r="U1194" s="1"/>
      <c r="V1194" s="24"/>
      <c r="W1194" s="1"/>
      <c r="X1194" s="1"/>
      <c r="Y1194" s="24"/>
      <c r="Z1194" s="1"/>
      <c r="AA1194" s="1"/>
      <c r="AB1194" s="1"/>
      <c r="AC1194" s="1"/>
      <c r="AD1194" s="1"/>
      <c r="AE1194" s="1"/>
      <c r="AF1194" s="1"/>
      <c r="AG1194" s="24"/>
      <c r="AH1194" s="1"/>
      <c r="AI1194" s="1"/>
      <c r="AJ1194" s="24"/>
      <c r="AK1194" s="36"/>
      <c r="AL1194" s="9"/>
      <c r="AM1194" s="9"/>
      <c r="AP1194" s="9"/>
      <c r="AQ1194" s="28"/>
    </row>
    <row r="1195" spans="3:43" hidden="1" x14ac:dyDescent="0.25">
      <c r="C1195" s="1"/>
      <c r="D1195" s="1"/>
      <c r="E1195" s="1"/>
      <c r="F1195" s="1"/>
      <c r="G1195" s="1"/>
      <c r="H1195" s="1"/>
      <c r="I1195" s="1"/>
      <c r="J1195" s="24"/>
      <c r="K1195" s="1"/>
      <c r="L1195" s="24"/>
      <c r="M1195" s="1"/>
      <c r="N1195" s="1"/>
      <c r="O1195" s="1"/>
      <c r="P1195" s="1"/>
      <c r="Q1195" s="24"/>
      <c r="R1195" s="1"/>
      <c r="S1195" s="1"/>
      <c r="T1195" s="1"/>
      <c r="U1195" s="1"/>
      <c r="V1195" s="24"/>
      <c r="W1195" s="1"/>
      <c r="X1195" s="1"/>
      <c r="Y1195" s="24"/>
      <c r="Z1195" s="1"/>
      <c r="AA1195" s="1"/>
      <c r="AB1195" s="1"/>
      <c r="AC1195" s="1"/>
      <c r="AD1195" s="1"/>
      <c r="AE1195" s="1"/>
      <c r="AF1195" s="1"/>
      <c r="AG1195" s="24"/>
      <c r="AH1195" s="1"/>
      <c r="AI1195" s="1"/>
      <c r="AJ1195" s="24"/>
      <c r="AK1195" s="36"/>
      <c r="AL1195" s="9"/>
      <c r="AM1195" s="9"/>
      <c r="AP1195" s="9"/>
      <c r="AQ1195" s="28"/>
    </row>
    <row r="1196" spans="3:43" hidden="1" x14ac:dyDescent="0.25">
      <c r="C1196" s="1"/>
      <c r="D1196" s="1"/>
      <c r="E1196" s="1"/>
      <c r="F1196" s="1"/>
      <c r="G1196" s="1"/>
      <c r="H1196" s="1"/>
      <c r="I1196" s="1"/>
      <c r="J1196" s="24"/>
      <c r="K1196" s="1"/>
      <c r="L1196" s="24"/>
      <c r="M1196" s="1"/>
      <c r="N1196" s="1"/>
      <c r="O1196" s="1"/>
      <c r="P1196" s="1"/>
      <c r="Q1196" s="24"/>
      <c r="R1196" s="1"/>
      <c r="S1196" s="1"/>
      <c r="T1196" s="1"/>
      <c r="U1196" s="1"/>
      <c r="V1196" s="24"/>
      <c r="W1196" s="1"/>
      <c r="X1196" s="1"/>
      <c r="Y1196" s="24"/>
      <c r="Z1196" s="1"/>
      <c r="AA1196" s="1"/>
      <c r="AB1196" s="1"/>
      <c r="AC1196" s="1"/>
      <c r="AD1196" s="1"/>
      <c r="AE1196" s="1"/>
      <c r="AF1196" s="1"/>
      <c r="AG1196" s="24"/>
      <c r="AH1196" s="1"/>
      <c r="AI1196" s="1"/>
      <c r="AJ1196" s="24"/>
      <c r="AK1196" s="36"/>
      <c r="AL1196" s="9"/>
      <c r="AM1196" s="9"/>
      <c r="AP1196" s="9"/>
      <c r="AQ1196" s="28"/>
    </row>
    <row r="1197" spans="3:43" hidden="1" x14ac:dyDescent="0.25">
      <c r="C1197" s="1"/>
      <c r="D1197" s="1"/>
      <c r="E1197" s="1"/>
      <c r="F1197" s="1"/>
      <c r="G1197" s="1"/>
      <c r="H1197" s="1"/>
      <c r="I1197" s="1"/>
      <c r="J1197" s="24"/>
      <c r="K1197" s="1"/>
      <c r="L1197" s="24"/>
      <c r="M1197" s="1"/>
      <c r="N1197" s="1"/>
      <c r="O1197" s="1"/>
      <c r="P1197" s="1"/>
      <c r="Q1197" s="24"/>
      <c r="R1197" s="1"/>
      <c r="S1197" s="1"/>
      <c r="T1197" s="1"/>
      <c r="U1197" s="1"/>
      <c r="V1197" s="24"/>
      <c r="W1197" s="1"/>
      <c r="X1197" s="1"/>
      <c r="Y1197" s="24"/>
      <c r="Z1197" s="1"/>
      <c r="AA1197" s="1"/>
      <c r="AB1197" s="1"/>
      <c r="AC1197" s="1"/>
      <c r="AD1197" s="1"/>
      <c r="AE1197" s="1"/>
      <c r="AF1197" s="1"/>
      <c r="AG1197" s="24"/>
      <c r="AH1197" s="1"/>
      <c r="AI1197" s="1"/>
      <c r="AJ1197" s="24"/>
      <c r="AK1197" s="36"/>
      <c r="AL1197" s="9"/>
      <c r="AM1197" s="9"/>
      <c r="AP1197" s="9"/>
      <c r="AQ1197" s="28"/>
    </row>
    <row r="1198" spans="3:43" hidden="1" x14ac:dyDescent="0.25">
      <c r="C1198" s="1"/>
      <c r="D1198" s="1"/>
      <c r="E1198" s="1"/>
      <c r="F1198" s="1"/>
      <c r="G1198" s="1"/>
      <c r="H1198" s="1"/>
      <c r="I1198" s="1"/>
      <c r="J1198" s="24"/>
      <c r="K1198" s="1"/>
      <c r="L1198" s="24"/>
      <c r="M1198" s="1"/>
      <c r="N1198" s="1"/>
      <c r="O1198" s="1"/>
      <c r="P1198" s="1"/>
      <c r="Q1198" s="24"/>
      <c r="R1198" s="1"/>
      <c r="S1198" s="1"/>
      <c r="T1198" s="1"/>
      <c r="U1198" s="1"/>
      <c r="V1198" s="24"/>
      <c r="W1198" s="1"/>
      <c r="X1198" s="1"/>
      <c r="Y1198" s="24"/>
      <c r="Z1198" s="1"/>
      <c r="AA1198" s="1"/>
      <c r="AB1198" s="1"/>
      <c r="AC1198" s="1"/>
      <c r="AD1198" s="1"/>
      <c r="AE1198" s="1"/>
      <c r="AF1198" s="1"/>
      <c r="AG1198" s="24"/>
      <c r="AH1198" s="1"/>
      <c r="AI1198" s="1"/>
      <c r="AJ1198" s="24"/>
      <c r="AK1198" s="36"/>
      <c r="AL1198" s="9"/>
      <c r="AM1198" s="9"/>
      <c r="AP1198" s="9"/>
      <c r="AQ1198" s="28"/>
    </row>
    <row r="1199" spans="3:43" hidden="1" x14ac:dyDescent="0.25">
      <c r="C1199" s="1"/>
      <c r="D1199" s="1"/>
      <c r="E1199" s="1"/>
      <c r="F1199" s="1"/>
      <c r="G1199" s="1"/>
      <c r="H1199" s="1"/>
      <c r="I1199" s="1"/>
      <c r="J1199" s="24"/>
      <c r="K1199" s="1"/>
      <c r="L1199" s="24"/>
      <c r="M1199" s="1"/>
      <c r="N1199" s="1"/>
      <c r="O1199" s="1"/>
      <c r="P1199" s="1"/>
      <c r="Q1199" s="24"/>
      <c r="R1199" s="1"/>
      <c r="S1199" s="1"/>
      <c r="T1199" s="1"/>
      <c r="U1199" s="1"/>
      <c r="V1199" s="24"/>
      <c r="W1199" s="1"/>
      <c r="X1199" s="1"/>
      <c r="Y1199" s="24"/>
      <c r="Z1199" s="1"/>
      <c r="AA1199" s="1"/>
      <c r="AB1199" s="1"/>
      <c r="AC1199" s="1"/>
      <c r="AD1199" s="1"/>
      <c r="AE1199" s="1"/>
      <c r="AF1199" s="1"/>
      <c r="AG1199" s="24"/>
      <c r="AH1199" s="1"/>
      <c r="AI1199" s="1"/>
      <c r="AJ1199" s="24"/>
      <c r="AK1199" s="36"/>
      <c r="AL1199" s="9"/>
      <c r="AM1199" s="9"/>
      <c r="AP1199" s="9"/>
      <c r="AQ1199" s="28"/>
    </row>
    <row r="1200" spans="3:43" hidden="1" x14ac:dyDescent="0.25">
      <c r="C1200" s="1"/>
      <c r="D1200" s="1"/>
      <c r="E1200" s="1"/>
      <c r="F1200" s="1"/>
      <c r="G1200" s="1"/>
      <c r="H1200" s="1"/>
      <c r="I1200" s="1"/>
      <c r="J1200" s="24"/>
      <c r="K1200" s="1"/>
      <c r="L1200" s="24"/>
      <c r="M1200" s="1"/>
      <c r="N1200" s="1"/>
      <c r="O1200" s="1"/>
      <c r="P1200" s="1"/>
      <c r="Q1200" s="24"/>
      <c r="R1200" s="1"/>
      <c r="S1200" s="1"/>
      <c r="T1200" s="1"/>
      <c r="U1200" s="1"/>
      <c r="V1200" s="24"/>
      <c r="W1200" s="1"/>
      <c r="X1200" s="1"/>
      <c r="Y1200" s="24"/>
      <c r="Z1200" s="1"/>
      <c r="AA1200" s="1"/>
      <c r="AB1200" s="1"/>
      <c r="AC1200" s="1"/>
      <c r="AD1200" s="1"/>
      <c r="AE1200" s="1"/>
      <c r="AF1200" s="1"/>
      <c r="AG1200" s="24"/>
      <c r="AH1200" s="1"/>
      <c r="AI1200" s="1"/>
      <c r="AJ1200" s="24"/>
      <c r="AK1200" s="36"/>
      <c r="AL1200" s="9"/>
      <c r="AM1200" s="9"/>
      <c r="AP1200" s="9"/>
      <c r="AQ1200" s="28"/>
    </row>
    <row r="1201" spans="3:43" hidden="1" x14ac:dyDescent="0.25">
      <c r="C1201" s="1"/>
      <c r="D1201" s="1"/>
      <c r="E1201" s="1"/>
      <c r="F1201" s="1"/>
      <c r="G1201" s="1"/>
      <c r="H1201" s="1"/>
      <c r="I1201" s="1"/>
      <c r="J1201" s="24"/>
      <c r="K1201" s="1"/>
      <c r="L1201" s="24"/>
      <c r="M1201" s="1"/>
      <c r="N1201" s="1"/>
      <c r="O1201" s="1"/>
      <c r="P1201" s="1"/>
      <c r="Q1201" s="24"/>
      <c r="R1201" s="1"/>
      <c r="S1201" s="1"/>
      <c r="T1201" s="1"/>
      <c r="U1201" s="1"/>
      <c r="V1201" s="24"/>
      <c r="W1201" s="1"/>
      <c r="X1201" s="1"/>
      <c r="Y1201" s="24"/>
      <c r="Z1201" s="1"/>
      <c r="AA1201" s="1"/>
      <c r="AB1201" s="1"/>
      <c r="AC1201" s="1"/>
      <c r="AD1201" s="1"/>
      <c r="AE1201" s="1"/>
      <c r="AF1201" s="1"/>
      <c r="AG1201" s="24"/>
      <c r="AH1201" s="1"/>
      <c r="AI1201" s="1"/>
      <c r="AJ1201" s="24"/>
      <c r="AK1201" s="36"/>
      <c r="AL1201" s="9"/>
      <c r="AM1201" s="9"/>
      <c r="AP1201" s="9"/>
      <c r="AQ1201" s="28"/>
    </row>
    <row r="1202" spans="3:43" hidden="1" x14ac:dyDescent="0.25">
      <c r="C1202" s="1"/>
      <c r="D1202" s="1"/>
      <c r="E1202" s="1"/>
      <c r="F1202" s="1"/>
      <c r="G1202" s="1"/>
      <c r="H1202" s="1"/>
      <c r="I1202" s="1"/>
      <c r="J1202" s="24"/>
      <c r="K1202" s="1"/>
      <c r="L1202" s="24"/>
      <c r="M1202" s="1"/>
      <c r="N1202" s="1"/>
      <c r="O1202" s="1"/>
      <c r="P1202" s="1"/>
      <c r="Q1202" s="24"/>
      <c r="R1202" s="1"/>
      <c r="S1202" s="1"/>
      <c r="T1202" s="1"/>
      <c r="U1202" s="1"/>
      <c r="V1202" s="24"/>
      <c r="W1202" s="1"/>
      <c r="X1202" s="1"/>
      <c r="Y1202" s="24"/>
      <c r="Z1202" s="1"/>
      <c r="AA1202" s="1"/>
      <c r="AB1202" s="1"/>
      <c r="AC1202" s="1"/>
      <c r="AD1202" s="1"/>
      <c r="AE1202" s="1"/>
      <c r="AF1202" s="1"/>
      <c r="AG1202" s="24"/>
      <c r="AH1202" s="1"/>
      <c r="AI1202" s="1"/>
      <c r="AJ1202" s="24"/>
      <c r="AK1202" s="36"/>
      <c r="AL1202" s="9"/>
      <c r="AM1202" s="9"/>
      <c r="AP1202" s="9"/>
      <c r="AQ1202" s="28"/>
    </row>
    <row r="1203" spans="3:43" hidden="1" x14ac:dyDescent="0.25">
      <c r="C1203" s="1"/>
      <c r="D1203" s="1"/>
      <c r="E1203" s="1"/>
      <c r="F1203" s="1"/>
      <c r="G1203" s="1"/>
      <c r="H1203" s="1"/>
      <c r="I1203" s="1"/>
      <c r="J1203" s="24"/>
      <c r="K1203" s="1"/>
      <c r="L1203" s="24"/>
      <c r="M1203" s="1"/>
      <c r="N1203" s="1"/>
      <c r="O1203" s="1"/>
      <c r="P1203" s="1"/>
      <c r="Q1203" s="24"/>
      <c r="R1203" s="1"/>
      <c r="S1203" s="1"/>
      <c r="T1203" s="1"/>
      <c r="U1203" s="1"/>
      <c r="V1203" s="24"/>
      <c r="W1203" s="1"/>
      <c r="X1203" s="1"/>
      <c r="Y1203" s="24"/>
      <c r="Z1203" s="1"/>
      <c r="AA1203" s="1"/>
      <c r="AB1203" s="1"/>
      <c r="AC1203" s="1"/>
      <c r="AD1203" s="1"/>
      <c r="AE1203" s="1"/>
      <c r="AF1203" s="1"/>
      <c r="AG1203" s="24"/>
      <c r="AH1203" s="1"/>
      <c r="AI1203" s="1"/>
      <c r="AJ1203" s="24"/>
      <c r="AK1203" s="36"/>
      <c r="AL1203" s="9"/>
      <c r="AM1203" s="9"/>
      <c r="AP1203" s="9"/>
      <c r="AQ1203" s="28"/>
    </row>
    <row r="1204" spans="3:43" hidden="1" x14ac:dyDescent="0.25">
      <c r="C1204" s="1"/>
      <c r="D1204" s="1"/>
      <c r="E1204" s="1"/>
      <c r="F1204" s="1"/>
      <c r="G1204" s="1"/>
      <c r="H1204" s="1"/>
      <c r="I1204" s="1"/>
      <c r="J1204" s="24"/>
      <c r="K1204" s="1"/>
      <c r="L1204" s="24"/>
      <c r="M1204" s="1"/>
      <c r="N1204" s="1"/>
      <c r="O1204" s="1"/>
      <c r="P1204" s="1"/>
      <c r="Q1204" s="24"/>
      <c r="R1204" s="1"/>
      <c r="S1204" s="1"/>
      <c r="T1204" s="1"/>
      <c r="U1204" s="1"/>
      <c r="V1204" s="24"/>
      <c r="W1204" s="1"/>
      <c r="X1204" s="1"/>
      <c r="Y1204" s="24"/>
      <c r="Z1204" s="1"/>
      <c r="AA1204" s="1"/>
      <c r="AB1204" s="1"/>
      <c r="AC1204" s="1"/>
      <c r="AD1204" s="1"/>
      <c r="AE1204" s="1"/>
      <c r="AF1204" s="1"/>
      <c r="AG1204" s="24"/>
      <c r="AH1204" s="1"/>
      <c r="AI1204" s="1"/>
      <c r="AJ1204" s="24"/>
      <c r="AK1204" s="36"/>
      <c r="AL1204" s="9"/>
      <c r="AM1204" s="9"/>
      <c r="AP1204" s="9"/>
      <c r="AQ1204" s="28"/>
    </row>
    <row r="1205" spans="3:43" hidden="1" x14ac:dyDescent="0.25">
      <c r="C1205" s="1"/>
      <c r="D1205" s="1"/>
      <c r="E1205" s="1"/>
      <c r="F1205" s="1"/>
      <c r="G1205" s="1"/>
      <c r="H1205" s="1"/>
      <c r="I1205" s="1"/>
      <c r="J1205" s="24"/>
      <c r="K1205" s="1"/>
      <c r="L1205" s="24"/>
      <c r="M1205" s="1"/>
      <c r="N1205" s="1"/>
      <c r="O1205" s="1"/>
      <c r="P1205" s="1"/>
      <c r="Q1205" s="24"/>
      <c r="R1205" s="1"/>
      <c r="S1205" s="1"/>
      <c r="T1205" s="1"/>
      <c r="U1205" s="1"/>
      <c r="V1205" s="24"/>
      <c r="W1205" s="1"/>
      <c r="X1205" s="1"/>
      <c r="Y1205" s="24"/>
      <c r="Z1205" s="1"/>
      <c r="AA1205" s="1"/>
      <c r="AB1205" s="1"/>
      <c r="AC1205" s="1"/>
      <c r="AD1205" s="1"/>
      <c r="AE1205" s="1"/>
      <c r="AF1205" s="1"/>
      <c r="AG1205" s="24"/>
      <c r="AH1205" s="1"/>
      <c r="AI1205" s="1"/>
      <c r="AJ1205" s="24"/>
      <c r="AK1205" s="36"/>
      <c r="AL1205" s="9"/>
      <c r="AM1205" s="9"/>
      <c r="AP1205" s="9"/>
      <c r="AQ1205" s="28"/>
    </row>
    <row r="1206" spans="3:43" hidden="1" x14ac:dyDescent="0.25">
      <c r="C1206" s="1"/>
      <c r="D1206" s="1"/>
      <c r="E1206" s="1"/>
      <c r="F1206" s="1"/>
      <c r="G1206" s="1"/>
      <c r="H1206" s="1"/>
      <c r="I1206" s="1"/>
      <c r="J1206" s="24"/>
      <c r="K1206" s="1"/>
      <c r="L1206" s="24"/>
      <c r="M1206" s="1"/>
      <c r="N1206" s="1"/>
      <c r="O1206" s="1"/>
      <c r="P1206" s="1"/>
      <c r="Q1206" s="24"/>
      <c r="R1206" s="1"/>
      <c r="S1206" s="1"/>
      <c r="T1206" s="1"/>
      <c r="U1206" s="1"/>
      <c r="V1206" s="24"/>
      <c r="W1206" s="1"/>
      <c r="X1206" s="1"/>
      <c r="Y1206" s="24"/>
      <c r="Z1206" s="1"/>
      <c r="AA1206" s="1"/>
      <c r="AB1206" s="1"/>
      <c r="AC1206" s="1"/>
      <c r="AD1206" s="1"/>
      <c r="AE1206" s="1"/>
      <c r="AF1206" s="1"/>
      <c r="AG1206" s="24"/>
      <c r="AH1206" s="1"/>
      <c r="AI1206" s="1"/>
      <c r="AJ1206" s="24"/>
      <c r="AK1206" s="36"/>
      <c r="AL1206" s="9"/>
      <c r="AM1206" s="9"/>
      <c r="AP1206" s="9"/>
      <c r="AQ1206" s="28"/>
    </row>
    <row r="1207" spans="3:43" hidden="1" x14ac:dyDescent="0.25">
      <c r="C1207" s="1"/>
      <c r="D1207" s="1"/>
      <c r="E1207" s="1"/>
      <c r="F1207" s="1"/>
      <c r="G1207" s="1"/>
      <c r="H1207" s="1"/>
      <c r="I1207" s="1"/>
      <c r="J1207" s="24"/>
      <c r="K1207" s="1"/>
      <c r="L1207" s="24"/>
      <c r="M1207" s="1"/>
      <c r="N1207" s="1"/>
      <c r="O1207" s="1"/>
      <c r="P1207" s="1"/>
      <c r="Q1207" s="24"/>
      <c r="R1207" s="1"/>
      <c r="S1207" s="1"/>
      <c r="T1207" s="1"/>
      <c r="U1207" s="1"/>
      <c r="V1207" s="24"/>
      <c r="W1207" s="1"/>
      <c r="X1207" s="1"/>
      <c r="Y1207" s="24"/>
      <c r="Z1207" s="1"/>
      <c r="AA1207" s="1"/>
      <c r="AB1207" s="1"/>
      <c r="AC1207" s="1"/>
      <c r="AD1207" s="1"/>
      <c r="AE1207" s="1"/>
      <c r="AF1207" s="1"/>
      <c r="AG1207" s="24"/>
      <c r="AH1207" s="1"/>
      <c r="AI1207" s="1"/>
      <c r="AJ1207" s="24"/>
      <c r="AK1207" s="36"/>
      <c r="AL1207" s="9"/>
      <c r="AM1207" s="9"/>
      <c r="AP1207" s="9"/>
      <c r="AQ1207" s="28"/>
    </row>
    <row r="1208" spans="3:43" hidden="1" x14ac:dyDescent="0.25">
      <c r="C1208" s="1"/>
      <c r="D1208" s="1"/>
      <c r="E1208" s="1"/>
      <c r="F1208" s="1"/>
      <c r="G1208" s="1"/>
      <c r="H1208" s="1"/>
      <c r="I1208" s="1"/>
      <c r="J1208" s="24"/>
      <c r="K1208" s="1"/>
      <c r="L1208" s="24"/>
      <c r="M1208" s="1"/>
      <c r="N1208" s="1"/>
      <c r="O1208" s="1"/>
      <c r="P1208" s="1"/>
      <c r="Q1208" s="24"/>
      <c r="R1208" s="1"/>
      <c r="S1208" s="1"/>
      <c r="T1208" s="1"/>
      <c r="U1208" s="1"/>
      <c r="V1208" s="24"/>
      <c r="W1208" s="1"/>
      <c r="X1208" s="1"/>
      <c r="Y1208" s="24"/>
      <c r="Z1208" s="1"/>
      <c r="AA1208" s="1"/>
      <c r="AB1208" s="1"/>
      <c r="AC1208" s="1"/>
      <c r="AD1208" s="1"/>
      <c r="AE1208" s="1"/>
      <c r="AF1208" s="1"/>
      <c r="AG1208" s="24"/>
      <c r="AH1208" s="1"/>
      <c r="AI1208" s="1"/>
      <c r="AJ1208" s="24"/>
      <c r="AK1208" s="36"/>
      <c r="AL1208" s="9"/>
      <c r="AM1208" s="9"/>
      <c r="AP1208" s="9"/>
      <c r="AQ1208" s="28"/>
    </row>
    <row r="1209" spans="3:43" hidden="1" x14ac:dyDescent="0.25">
      <c r="C1209" s="1"/>
      <c r="D1209" s="1"/>
      <c r="E1209" s="1"/>
      <c r="F1209" s="1"/>
      <c r="G1209" s="1"/>
      <c r="H1209" s="1"/>
      <c r="I1209" s="1"/>
      <c r="J1209" s="24"/>
      <c r="K1209" s="1"/>
      <c r="L1209" s="24"/>
      <c r="M1209" s="1"/>
      <c r="N1209" s="1"/>
      <c r="O1209" s="1"/>
      <c r="P1209" s="1"/>
      <c r="Q1209" s="24"/>
      <c r="R1209" s="1"/>
      <c r="S1209" s="1"/>
      <c r="T1209" s="1"/>
      <c r="U1209" s="1"/>
      <c r="V1209" s="24"/>
      <c r="W1209" s="1"/>
      <c r="X1209" s="1"/>
      <c r="Y1209" s="24"/>
      <c r="Z1209" s="1"/>
      <c r="AA1209" s="1"/>
      <c r="AB1209" s="1"/>
      <c r="AC1209" s="1"/>
      <c r="AD1209" s="1"/>
      <c r="AE1209" s="1"/>
      <c r="AF1209" s="1"/>
      <c r="AG1209" s="24"/>
      <c r="AH1209" s="1"/>
      <c r="AI1209" s="1"/>
      <c r="AJ1209" s="24"/>
      <c r="AK1209" s="36"/>
      <c r="AL1209" s="9"/>
      <c r="AM1209" s="9"/>
      <c r="AP1209" s="9"/>
      <c r="AQ1209" s="28"/>
    </row>
    <row r="1210" spans="3:43" hidden="1" x14ac:dyDescent="0.25">
      <c r="C1210" s="1"/>
      <c r="D1210" s="1"/>
      <c r="E1210" s="1"/>
      <c r="F1210" s="1"/>
      <c r="G1210" s="1"/>
      <c r="H1210" s="1"/>
      <c r="I1210" s="1"/>
      <c r="J1210" s="24"/>
      <c r="K1210" s="1"/>
      <c r="L1210" s="24"/>
      <c r="M1210" s="1"/>
      <c r="N1210" s="1"/>
      <c r="O1210" s="1"/>
      <c r="P1210" s="1"/>
      <c r="Q1210" s="24"/>
      <c r="R1210" s="1"/>
      <c r="S1210" s="1"/>
      <c r="T1210" s="1"/>
      <c r="U1210" s="1"/>
      <c r="V1210" s="24"/>
      <c r="W1210" s="1"/>
      <c r="X1210" s="1"/>
      <c r="Y1210" s="24"/>
      <c r="Z1210" s="1"/>
      <c r="AA1210" s="1"/>
      <c r="AB1210" s="1"/>
      <c r="AC1210" s="1"/>
      <c r="AD1210" s="1"/>
      <c r="AE1210" s="1"/>
      <c r="AF1210" s="1"/>
      <c r="AG1210" s="24"/>
      <c r="AH1210" s="1"/>
      <c r="AI1210" s="1"/>
      <c r="AJ1210" s="24"/>
      <c r="AK1210" s="36"/>
      <c r="AL1210" s="9"/>
      <c r="AM1210" s="9"/>
      <c r="AP1210" s="9"/>
      <c r="AQ1210" s="28"/>
    </row>
    <row r="1211" spans="3:43" hidden="1" x14ac:dyDescent="0.25">
      <c r="C1211" s="1"/>
      <c r="D1211" s="1"/>
      <c r="E1211" s="1"/>
      <c r="F1211" s="1"/>
      <c r="G1211" s="1"/>
      <c r="H1211" s="1"/>
      <c r="I1211" s="1"/>
      <c r="J1211" s="24"/>
      <c r="K1211" s="1"/>
      <c r="L1211" s="24"/>
      <c r="M1211" s="1"/>
      <c r="N1211" s="1"/>
      <c r="O1211" s="1"/>
      <c r="P1211" s="1"/>
      <c r="Q1211" s="24"/>
      <c r="R1211" s="1"/>
      <c r="S1211" s="1"/>
      <c r="T1211" s="1"/>
      <c r="U1211" s="1"/>
      <c r="V1211" s="24"/>
      <c r="W1211" s="1"/>
      <c r="X1211" s="1"/>
      <c r="Y1211" s="24"/>
      <c r="Z1211" s="1"/>
      <c r="AA1211" s="1"/>
      <c r="AB1211" s="1"/>
      <c r="AC1211" s="1"/>
      <c r="AD1211" s="1"/>
      <c r="AE1211" s="1"/>
      <c r="AF1211" s="1"/>
      <c r="AG1211" s="24"/>
      <c r="AH1211" s="1"/>
      <c r="AI1211" s="1"/>
      <c r="AJ1211" s="24"/>
      <c r="AK1211" s="36"/>
      <c r="AL1211" s="9"/>
      <c r="AM1211" s="9"/>
      <c r="AP1211" s="9"/>
      <c r="AQ1211" s="28"/>
    </row>
    <row r="1212" spans="3:43" hidden="1" x14ac:dyDescent="0.25">
      <c r="C1212" s="1"/>
      <c r="D1212" s="1"/>
      <c r="E1212" s="1"/>
      <c r="F1212" s="1"/>
      <c r="G1212" s="1"/>
      <c r="H1212" s="1"/>
      <c r="I1212" s="1"/>
      <c r="J1212" s="24"/>
      <c r="K1212" s="1"/>
      <c r="L1212" s="24"/>
      <c r="M1212" s="1"/>
      <c r="N1212" s="1"/>
      <c r="O1212" s="1"/>
      <c r="P1212" s="1"/>
      <c r="Q1212" s="24"/>
      <c r="R1212" s="1"/>
      <c r="S1212" s="1"/>
      <c r="T1212" s="1"/>
      <c r="U1212" s="1"/>
      <c r="V1212" s="24"/>
      <c r="W1212" s="1"/>
      <c r="X1212" s="1"/>
      <c r="Y1212" s="24"/>
      <c r="Z1212" s="1"/>
      <c r="AA1212" s="1"/>
      <c r="AB1212" s="1"/>
      <c r="AC1212" s="1"/>
      <c r="AD1212" s="1"/>
      <c r="AE1212" s="1"/>
      <c r="AF1212" s="1"/>
      <c r="AG1212" s="24"/>
      <c r="AH1212" s="1"/>
      <c r="AI1212" s="1"/>
      <c r="AJ1212" s="24"/>
      <c r="AK1212" s="36"/>
      <c r="AL1212" s="9"/>
      <c r="AM1212" s="9"/>
      <c r="AP1212" s="9"/>
      <c r="AQ1212" s="28"/>
    </row>
    <row r="1213" spans="3:43" hidden="1" x14ac:dyDescent="0.25">
      <c r="C1213" s="1"/>
      <c r="D1213" s="1"/>
      <c r="E1213" s="1"/>
      <c r="F1213" s="1"/>
      <c r="G1213" s="1"/>
      <c r="H1213" s="1"/>
      <c r="I1213" s="1"/>
      <c r="J1213" s="24"/>
      <c r="K1213" s="1"/>
      <c r="L1213" s="24"/>
      <c r="M1213" s="1"/>
      <c r="N1213" s="1"/>
      <c r="O1213" s="1"/>
      <c r="P1213" s="1"/>
      <c r="Q1213" s="24"/>
      <c r="R1213" s="1"/>
      <c r="S1213" s="1"/>
      <c r="T1213" s="1"/>
      <c r="U1213" s="1"/>
      <c r="V1213" s="24"/>
      <c r="W1213" s="1"/>
      <c r="X1213" s="1"/>
      <c r="Y1213" s="24"/>
      <c r="Z1213" s="1"/>
      <c r="AA1213" s="1"/>
      <c r="AB1213" s="1"/>
      <c r="AC1213" s="1"/>
      <c r="AD1213" s="1"/>
      <c r="AE1213" s="1"/>
      <c r="AF1213" s="1"/>
      <c r="AG1213" s="24"/>
      <c r="AH1213" s="1"/>
      <c r="AI1213" s="1"/>
      <c r="AJ1213" s="24"/>
      <c r="AK1213" s="36"/>
      <c r="AL1213" s="9"/>
      <c r="AM1213" s="9"/>
      <c r="AP1213" s="9"/>
      <c r="AQ1213" s="28"/>
    </row>
    <row r="1214" spans="3:43" hidden="1" x14ac:dyDescent="0.25">
      <c r="C1214" s="1"/>
      <c r="D1214" s="1"/>
      <c r="E1214" s="1"/>
      <c r="F1214" s="1"/>
      <c r="G1214" s="1"/>
      <c r="H1214" s="1"/>
      <c r="I1214" s="1"/>
      <c r="J1214" s="24"/>
      <c r="K1214" s="1"/>
      <c r="L1214" s="24"/>
      <c r="M1214" s="1"/>
      <c r="N1214" s="1"/>
      <c r="O1214" s="1"/>
      <c r="P1214" s="1"/>
      <c r="Q1214" s="24"/>
      <c r="R1214" s="1"/>
      <c r="S1214" s="1"/>
      <c r="T1214" s="1"/>
      <c r="U1214" s="1"/>
      <c r="V1214" s="24"/>
      <c r="W1214" s="1"/>
      <c r="X1214" s="1"/>
      <c r="Y1214" s="24"/>
      <c r="Z1214" s="1"/>
      <c r="AA1214" s="1"/>
      <c r="AB1214" s="1"/>
      <c r="AC1214" s="1"/>
      <c r="AD1214" s="1"/>
      <c r="AE1214" s="1"/>
      <c r="AF1214" s="1"/>
      <c r="AG1214" s="24"/>
      <c r="AH1214" s="1"/>
      <c r="AI1214" s="1"/>
      <c r="AJ1214" s="24"/>
      <c r="AK1214" s="36"/>
      <c r="AL1214" s="9"/>
      <c r="AM1214" s="9"/>
      <c r="AP1214" s="9"/>
      <c r="AQ1214" s="28"/>
    </row>
    <row r="1215" spans="3:43" hidden="1" x14ac:dyDescent="0.25">
      <c r="C1215" s="1"/>
      <c r="D1215" s="1"/>
      <c r="E1215" s="1"/>
      <c r="F1215" s="1"/>
      <c r="G1215" s="1"/>
      <c r="H1215" s="1"/>
      <c r="I1215" s="1"/>
      <c r="J1215" s="24"/>
      <c r="K1215" s="1"/>
      <c r="L1215" s="24"/>
      <c r="M1215" s="1"/>
      <c r="N1215" s="1"/>
      <c r="O1215" s="1"/>
      <c r="P1215" s="1"/>
      <c r="Q1215" s="24"/>
      <c r="R1215" s="1"/>
      <c r="S1215" s="1"/>
      <c r="T1215" s="1"/>
      <c r="U1215" s="1"/>
      <c r="V1215" s="24"/>
      <c r="W1215" s="1"/>
      <c r="X1215" s="1"/>
      <c r="Y1215" s="24"/>
      <c r="Z1215" s="1"/>
      <c r="AA1215" s="1"/>
      <c r="AB1215" s="1"/>
      <c r="AC1215" s="1"/>
      <c r="AD1215" s="1"/>
      <c r="AE1215" s="1"/>
      <c r="AF1215" s="1"/>
      <c r="AG1215" s="24"/>
      <c r="AH1215" s="1"/>
      <c r="AI1215" s="1"/>
      <c r="AJ1215" s="24"/>
      <c r="AK1215" s="36"/>
      <c r="AL1215" s="9"/>
      <c r="AM1215" s="9"/>
      <c r="AP1215" s="9"/>
      <c r="AQ1215" s="28"/>
    </row>
    <row r="1216" spans="3:43" hidden="1" x14ac:dyDescent="0.25">
      <c r="C1216" s="1"/>
      <c r="D1216" s="1"/>
      <c r="E1216" s="1"/>
      <c r="F1216" s="1"/>
      <c r="G1216" s="1"/>
      <c r="H1216" s="1"/>
      <c r="I1216" s="1"/>
      <c r="J1216" s="24"/>
      <c r="K1216" s="1"/>
      <c r="L1216" s="24"/>
      <c r="M1216" s="1"/>
      <c r="N1216" s="1"/>
      <c r="O1216" s="1"/>
      <c r="P1216" s="1"/>
      <c r="Q1216" s="24"/>
      <c r="R1216" s="1"/>
      <c r="S1216" s="1"/>
      <c r="T1216" s="1"/>
      <c r="U1216" s="1"/>
      <c r="V1216" s="24"/>
      <c r="W1216" s="1"/>
      <c r="X1216" s="1"/>
      <c r="Y1216" s="24"/>
      <c r="Z1216" s="1"/>
      <c r="AA1216" s="1"/>
      <c r="AB1216" s="1"/>
      <c r="AC1216" s="1"/>
      <c r="AD1216" s="1"/>
      <c r="AE1216" s="1"/>
      <c r="AF1216" s="1"/>
      <c r="AG1216" s="24"/>
      <c r="AH1216" s="1"/>
      <c r="AI1216" s="1"/>
      <c r="AJ1216" s="24"/>
      <c r="AK1216" s="36"/>
      <c r="AL1216" s="9"/>
      <c r="AM1216" s="9"/>
      <c r="AP1216" s="9"/>
      <c r="AQ1216" s="28"/>
    </row>
    <row r="1217" spans="3:43" hidden="1" x14ac:dyDescent="0.25">
      <c r="C1217" s="1"/>
      <c r="D1217" s="1"/>
      <c r="E1217" s="1"/>
      <c r="F1217" s="1"/>
      <c r="G1217" s="1"/>
      <c r="H1217" s="1"/>
      <c r="I1217" s="1"/>
      <c r="J1217" s="24"/>
      <c r="K1217" s="1"/>
      <c r="L1217" s="24"/>
      <c r="M1217" s="1"/>
      <c r="N1217" s="1"/>
      <c r="O1217" s="1"/>
      <c r="P1217" s="1"/>
      <c r="Q1217" s="24"/>
      <c r="R1217" s="1"/>
      <c r="S1217" s="1"/>
      <c r="T1217" s="1"/>
      <c r="U1217" s="1"/>
      <c r="V1217" s="24"/>
      <c r="W1217" s="1"/>
      <c r="X1217" s="1"/>
      <c r="Y1217" s="24"/>
      <c r="Z1217" s="1"/>
      <c r="AA1217" s="1"/>
      <c r="AB1217" s="1"/>
      <c r="AC1217" s="1"/>
      <c r="AD1217" s="1"/>
      <c r="AE1217" s="1"/>
      <c r="AF1217" s="1"/>
      <c r="AG1217" s="24"/>
      <c r="AH1217" s="1"/>
      <c r="AI1217" s="1"/>
      <c r="AJ1217" s="24"/>
      <c r="AK1217" s="36"/>
      <c r="AL1217" s="9"/>
      <c r="AM1217" s="9"/>
      <c r="AP1217" s="9"/>
      <c r="AQ1217" s="28"/>
    </row>
    <row r="1218" spans="3:43" hidden="1" x14ac:dyDescent="0.25">
      <c r="C1218" s="1"/>
      <c r="D1218" s="1"/>
      <c r="E1218" s="1"/>
      <c r="F1218" s="1"/>
      <c r="G1218" s="1"/>
      <c r="H1218" s="1"/>
      <c r="I1218" s="1"/>
      <c r="J1218" s="24"/>
      <c r="K1218" s="1"/>
      <c r="L1218" s="24"/>
      <c r="M1218" s="1"/>
      <c r="N1218" s="1"/>
      <c r="O1218" s="1"/>
      <c r="P1218" s="1"/>
      <c r="Q1218" s="24"/>
      <c r="R1218" s="1"/>
      <c r="S1218" s="1"/>
      <c r="T1218" s="1"/>
      <c r="U1218" s="1"/>
      <c r="V1218" s="24"/>
      <c r="W1218" s="1"/>
      <c r="X1218" s="1"/>
      <c r="Y1218" s="24"/>
      <c r="Z1218" s="1"/>
      <c r="AA1218" s="1"/>
      <c r="AB1218" s="1"/>
      <c r="AC1218" s="1"/>
      <c r="AD1218" s="1"/>
      <c r="AE1218" s="1"/>
      <c r="AF1218" s="1"/>
      <c r="AG1218" s="24"/>
      <c r="AH1218" s="1"/>
      <c r="AI1218" s="1"/>
      <c r="AJ1218" s="24"/>
      <c r="AK1218" s="36"/>
      <c r="AL1218" s="9"/>
      <c r="AM1218" s="9"/>
      <c r="AP1218" s="9"/>
      <c r="AQ1218" s="28"/>
    </row>
    <row r="1219" spans="3:43" hidden="1" x14ac:dyDescent="0.25">
      <c r="C1219" s="1"/>
      <c r="D1219" s="1"/>
      <c r="E1219" s="1"/>
      <c r="F1219" s="1"/>
      <c r="G1219" s="1"/>
      <c r="H1219" s="1"/>
      <c r="I1219" s="1"/>
      <c r="J1219" s="24"/>
      <c r="K1219" s="1"/>
      <c r="L1219" s="24"/>
      <c r="M1219" s="1"/>
      <c r="N1219" s="1"/>
      <c r="O1219" s="1"/>
      <c r="P1219" s="1"/>
      <c r="Q1219" s="24"/>
      <c r="R1219" s="1"/>
      <c r="S1219" s="1"/>
      <c r="T1219" s="1"/>
      <c r="U1219" s="1"/>
      <c r="V1219" s="24"/>
      <c r="W1219" s="1"/>
      <c r="X1219" s="1"/>
      <c r="Y1219" s="24"/>
      <c r="Z1219" s="1"/>
      <c r="AA1219" s="1"/>
      <c r="AB1219" s="1"/>
      <c r="AC1219" s="1"/>
      <c r="AD1219" s="1"/>
      <c r="AE1219" s="1"/>
      <c r="AF1219" s="1"/>
      <c r="AG1219" s="24"/>
      <c r="AH1219" s="1"/>
      <c r="AI1219" s="1"/>
      <c r="AJ1219" s="24"/>
      <c r="AK1219" s="36"/>
      <c r="AL1219" s="9"/>
      <c r="AM1219" s="9"/>
      <c r="AP1219" s="9"/>
      <c r="AQ1219" s="28"/>
    </row>
    <row r="1220" spans="3:43" hidden="1" x14ac:dyDescent="0.25">
      <c r="C1220" s="1"/>
      <c r="D1220" s="1"/>
      <c r="E1220" s="1"/>
      <c r="F1220" s="1"/>
      <c r="G1220" s="1"/>
      <c r="H1220" s="1"/>
      <c r="I1220" s="1"/>
      <c r="J1220" s="24"/>
      <c r="K1220" s="1"/>
      <c r="L1220" s="24"/>
      <c r="M1220" s="1"/>
      <c r="N1220" s="1"/>
      <c r="O1220" s="1"/>
      <c r="P1220" s="1"/>
      <c r="Q1220" s="24"/>
      <c r="R1220" s="1"/>
      <c r="S1220" s="1"/>
      <c r="T1220" s="1"/>
      <c r="U1220" s="1"/>
      <c r="V1220" s="24"/>
      <c r="W1220" s="1"/>
      <c r="X1220" s="1"/>
      <c r="Y1220" s="24"/>
      <c r="Z1220" s="1"/>
      <c r="AA1220" s="1"/>
      <c r="AB1220" s="1"/>
      <c r="AC1220" s="1"/>
      <c r="AD1220" s="1"/>
      <c r="AE1220" s="1"/>
      <c r="AF1220" s="1"/>
      <c r="AG1220" s="24"/>
      <c r="AH1220" s="1"/>
      <c r="AI1220" s="1"/>
      <c r="AJ1220" s="24"/>
      <c r="AK1220" s="36"/>
      <c r="AL1220" s="9"/>
      <c r="AM1220" s="9"/>
      <c r="AP1220" s="9"/>
      <c r="AQ1220" s="28"/>
    </row>
    <row r="1221" spans="3:43" hidden="1" x14ac:dyDescent="0.25">
      <c r="C1221" s="1"/>
      <c r="D1221" s="1"/>
      <c r="E1221" s="1"/>
      <c r="F1221" s="1"/>
      <c r="G1221" s="1"/>
      <c r="H1221" s="1"/>
      <c r="I1221" s="1"/>
      <c r="J1221" s="24"/>
      <c r="K1221" s="1"/>
      <c r="L1221" s="24"/>
      <c r="M1221" s="1"/>
      <c r="N1221" s="1"/>
      <c r="O1221" s="1"/>
      <c r="P1221" s="1"/>
      <c r="Q1221" s="24"/>
      <c r="R1221" s="1"/>
      <c r="S1221" s="1"/>
      <c r="T1221" s="1"/>
      <c r="U1221" s="1"/>
      <c r="V1221" s="24"/>
      <c r="W1221" s="1"/>
      <c r="X1221" s="1"/>
      <c r="Y1221" s="24"/>
      <c r="Z1221" s="1"/>
      <c r="AA1221" s="1"/>
      <c r="AB1221" s="1"/>
      <c r="AC1221" s="1"/>
      <c r="AD1221" s="1"/>
      <c r="AE1221" s="1"/>
      <c r="AF1221" s="1"/>
      <c r="AG1221" s="24"/>
      <c r="AH1221" s="1"/>
      <c r="AI1221" s="1"/>
      <c r="AJ1221" s="24"/>
      <c r="AK1221" s="36"/>
      <c r="AL1221" s="9"/>
      <c r="AM1221" s="9"/>
      <c r="AP1221" s="9"/>
      <c r="AQ1221" s="28"/>
    </row>
    <row r="1222" spans="3:43" hidden="1" x14ac:dyDescent="0.25">
      <c r="C1222" s="1"/>
      <c r="D1222" s="1"/>
      <c r="E1222" s="1"/>
      <c r="F1222" s="1"/>
      <c r="G1222" s="1"/>
      <c r="H1222" s="1"/>
      <c r="I1222" s="1"/>
      <c r="J1222" s="24"/>
      <c r="K1222" s="1"/>
      <c r="L1222" s="24"/>
      <c r="M1222" s="1"/>
      <c r="N1222" s="1"/>
      <c r="O1222" s="1"/>
      <c r="P1222" s="1"/>
      <c r="Q1222" s="24"/>
      <c r="R1222" s="1"/>
      <c r="S1222" s="1"/>
      <c r="T1222" s="1"/>
      <c r="U1222" s="1"/>
      <c r="V1222" s="24"/>
      <c r="W1222" s="1"/>
      <c r="X1222" s="1"/>
      <c r="Y1222" s="24"/>
      <c r="Z1222" s="1"/>
      <c r="AA1222" s="1"/>
      <c r="AB1222" s="1"/>
      <c r="AC1222" s="1"/>
      <c r="AD1222" s="1"/>
      <c r="AE1222" s="1"/>
      <c r="AF1222" s="1"/>
      <c r="AG1222" s="24"/>
      <c r="AH1222" s="1"/>
      <c r="AI1222" s="1"/>
      <c r="AJ1222" s="24"/>
      <c r="AK1222" s="36"/>
      <c r="AL1222" s="9"/>
      <c r="AM1222" s="9"/>
      <c r="AP1222" s="9"/>
      <c r="AQ1222" s="28"/>
    </row>
    <row r="1223" spans="3:43" hidden="1" x14ac:dyDescent="0.25">
      <c r="C1223" s="1"/>
      <c r="D1223" s="1"/>
      <c r="E1223" s="1"/>
      <c r="F1223" s="1"/>
      <c r="G1223" s="1"/>
      <c r="H1223" s="1"/>
      <c r="I1223" s="1"/>
      <c r="J1223" s="24"/>
      <c r="K1223" s="1"/>
      <c r="L1223" s="24"/>
      <c r="M1223" s="1"/>
      <c r="N1223" s="1"/>
      <c r="O1223" s="1"/>
      <c r="P1223" s="1"/>
      <c r="Q1223" s="24"/>
      <c r="R1223" s="1"/>
      <c r="S1223" s="1"/>
      <c r="T1223" s="1"/>
      <c r="U1223" s="1"/>
      <c r="V1223" s="24"/>
      <c r="W1223" s="1"/>
      <c r="X1223" s="1"/>
      <c r="Y1223" s="24"/>
      <c r="Z1223" s="1"/>
      <c r="AA1223" s="1"/>
      <c r="AB1223" s="1"/>
      <c r="AC1223" s="1"/>
      <c r="AD1223" s="1"/>
      <c r="AE1223" s="1"/>
      <c r="AF1223" s="1"/>
      <c r="AG1223" s="24"/>
      <c r="AH1223" s="1"/>
      <c r="AI1223" s="1"/>
      <c r="AJ1223" s="24"/>
      <c r="AK1223" s="36"/>
      <c r="AL1223" s="9"/>
      <c r="AM1223" s="9"/>
      <c r="AP1223" s="9"/>
      <c r="AQ1223" s="28"/>
    </row>
    <row r="1224" spans="3:43" hidden="1" x14ac:dyDescent="0.25">
      <c r="C1224" s="1"/>
      <c r="D1224" s="1"/>
      <c r="E1224" s="1"/>
      <c r="F1224" s="1"/>
      <c r="G1224" s="1"/>
      <c r="H1224" s="1"/>
      <c r="I1224" s="1"/>
      <c r="J1224" s="24"/>
      <c r="K1224" s="1"/>
      <c r="L1224" s="24"/>
      <c r="M1224" s="1"/>
      <c r="N1224" s="1"/>
      <c r="O1224" s="1"/>
      <c r="P1224" s="1"/>
      <c r="Q1224" s="24"/>
      <c r="R1224" s="1"/>
      <c r="S1224" s="1"/>
      <c r="T1224" s="1"/>
      <c r="U1224" s="1"/>
      <c r="V1224" s="24"/>
      <c r="W1224" s="1"/>
      <c r="X1224" s="1"/>
      <c r="Y1224" s="24"/>
      <c r="Z1224" s="1"/>
      <c r="AA1224" s="1"/>
      <c r="AB1224" s="1"/>
      <c r="AC1224" s="1"/>
      <c r="AD1224" s="1"/>
      <c r="AE1224" s="1"/>
      <c r="AF1224" s="1"/>
      <c r="AG1224" s="24"/>
      <c r="AH1224" s="1"/>
      <c r="AI1224" s="1"/>
      <c r="AJ1224" s="24"/>
      <c r="AK1224" s="36"/>
      <c r="AL1224" s="9"/>
      <c r="AM1224" s="9"/>
      <c r="AP1224" s="9"/>
      <c r="AQ1224" s="28"/>
    </row>
    <row r="1225" spans="3:43" hidden="1" x14ac:dyDescent="0.25">
      <c r="C1225" s="1"/>
      <c r="D1225" s="1"/>
      <c r="E1225" s="1"/>
      <c r="F1225" s="1"/>
      <c r="G1225" s="1"/>
      <c r="H1225" s="1"/>
      <c r="I1225" s="1"/>
      <c r="J1225" s="24"/>
      <c r="K1225" s="1"/>
      <c r="L1225" s="24"/>
      <c r="M1225" s="1"/>
      <c r="N1225" s="1"/>
      <c r="O1225" s="1"/>
      <c r="P1225" s="1"/>
      <c r="Q1225" s="24"/>
      <c r="R1225" s="1"/>
      <c r="S1225" s="1"/>
      <c r="T1225" s="1"/>
      <c r="U1225" s="1"/>
      <c r="V1225" s="24"/>
      <c r="W1225" s="1"/>
      <c r="X1225" s="1"/>
      <c r="Y1225" s="24"/>
      <c r="Z1225" s="1"/>
      <c r="AA1225" s="1"/>
      <c r="AB1225" s="1"/>
      <c r="AC1225" s="1"/>
      <c r="AD1225" s="1"/>
      <c r="AE1225" s="1"/>
      <c r="AF1225" s="1"/>
      <c r="AG1225" s="24"/>
      <c r="AH1225" s="1"/>
      <c r="AI1225" s="1"/>
      <c r="AJ1225" s="24"/>
      <c r="AK1225" s="36"/>
      <c r="AL1225" s="9"/>
      <c r="AM1225" s="9"/>
      <c r="AP1225" s="9"/>
      <c r="AQ1225" s="28"/>
    </row>
    <row r="1226" spans="3:43" hidden="1" x14ac:dyDescent="0.25">
      <c r="C1226" s="1"/>
      <c r="D1226" s="1"/>
      <c r="E1226" s="1"/>
      <c r="F1226" s="1"/>
      <c r="G1226" s="1"/>
      <c r="H1226" s="1"/>
      <c r="I1226" s="1"/>
      <c r="J1226" s="24"/>
      <c r="K1226" s="1"/>
      <c r="L1226" s="24"/>
      <c r="M1226" s="1"/>
      <c r="N1226" s="1"/>
      <c r="O1226" s="1"/>
      <c r="P1226" s="1"/>
      <c r="Q1226" s="24"/>
      <c r="R1226" s="1"/>
      <c r="S1226" s="1"/>
      <c r="T1226" s="1"/>
      <c r="U1226" s="1"/>
      <c r="V1226" s="24"/>
      <c r="W1226" s="1"/>
      <c r="X1226" s="1"/>
      <c r="Y1226" s="24"/>
      <c r="Z1226" s="1"/>
      <c r="AA1226" s="1"/>
      <c r="AB1226" s="1"/>
      <c r="AC1226" s="1"/>
      <c r="AD1226" s="1"/>
      <c r="AE1226" s="1"/>
      <c r="AF1226" s="1"/>
      <c r="AG1226" s="24"/>
      <c r="AH1226" s="1"/>
      <c r="AI1226" s="1"/>
      <c r="AJ1226" s="24"/>
      <c r="AK1226" s="36"/>
      <c r="AL1226" s="9"/>
      <c r="AM1226" s="9"/>
      <c r="AP1226" s="9"/>
      <c r="AQ1226" s="28"/>
    </row>
    <row r="1227" spans="3:43" hidden="1" x14ac:dyDescent="0.25">
      <c r="C1227" s="1"/>
      <c r="D1227" s="1"/>
      <c r="E1227" s="1"/>
      <c r="F1227" s="1"/>
      <c r="G1227" s="1"/>
      <c r="H1227" s="1"/>
      <c r="I1227" s="1"/>
      <c r="J1227" s="24"/>
      <c r="K1227" s="1"/>
      <c r="L1227" s="24"/>
      <c r="M1227" s="1"/>
      <c r="N1227" s="1"/>
      <c r="O1227" s="1"/>
      <c r="P1227" s="1"/>
      <c r="Q1227" s="24"/>
      <c r="R1227" s="1"/>
      <c r="S1227" s="1"/>
      <c r="T1227" s="1"/>
      <c r="U1227" s="1"/>
      <c r="V1227" s="24"/>
      <c r="W1227" s="1"/>
      <c r="X1227" s="1"/>
      <c r="Y1227" s="24"/>
      <c r="Z1227" s="1"/>
      <c r="AA1227" s="1"/>
      <c r="AB1227" s="1"/>
      <c r="AC1227" s="1"/>
      <c r="AD1227" s="1"/>
      <c r="AE1227" s="1"/>
      <c r="AF1227" s="1"/>
      <c r="AG1227" s="24"/>
      <c r="AH1227" s="1"/>
      <c r="AI1227" s="1"/>
      <c r="AJ1227" s="24"/>
      <c r="AK1227" s="36"/>
      <c r="AL1227" s="9"/>
      <c r="AM1227" s="9"/>
      <c r="AP1227" s="9"/>
      <c r="AQ1227" s="28"/>
    </row>
    <row r="1228" spans="3:43" hidden="1" x14ac:dyDescent="0.25">
      <c r="C1228" s="1"/>
      <c r="D1228" s="1"/>
      <c r="E1228" s="1"/>
      <c r="F1228" s="1"/>
      <c r="G1228" s="1"/>
      <c r="H1228" s="1"/>
      <c r="I1228" s="1"/>
      <c r="J1228" s="24"/>
      <c r="K1228" s="1"/>
      <c r="L1228" s="24"/>
      <c r="M1228" s="1"/>
      <c r="N1228" s="1"/>
      <c r="O1228" s="1"/>
      <c r="P1228" s="1"/>
      <c r="Q1228" s="24"/>
      <c r="R1228" s="1"/>
      <c r="S1228" s="1"/>
      <c r="T1228" s="1"/>
      <c r="U1228" s="1"/>
      <c r="V1228" s="24"/>
      <c r="W1228" s="1"/>
      <c r="X1228" s="1"/>
      <c r="Y1228" s="24"/>
      <c r="Z1228" s="1"/>
      <c r="AA1228" s="1"/>
      <c r="AB1228" s="1"/>
      <c r="AC1228" s="1"/>
      <c r="AD1228" s="1"/>
      <c r="AE1228" s="1"/>
      <c r="AF1228" s="1"/>
      <c r="AG1228" s="24"/>
      <c r="AH1228" s="1"/>
      <c r="AI1228" s="1"/>
      <c r="AJ1228" s="24"/>
      <c r="AK1228" s="36"/>
      <c r="AL1228" s="9"/>
      <c r="AM1228" s="9"/>
      <c r="AP1228" s="9"/>
      <c r="AQ1228" s="28"/>
    </row>
    <row r="1229" spans="3:43" hidden="1" x14ac:dyDescent="0.25">
      <c r="C1229" s="1"/>
      <c r="D1229" s="1"/>
      <c r="E1229" s="1"/>
      <c r="F1229" s="1"/>
      <c r="G1229" s="1"/>
      <c r="H1229" s="1"/>
      <c r="I1229" s="1"/>
      <c r="J1229" s="24"/>
      <c r="K1229" s="1"/>
      <c r="L1229" s="24"/>
      <c r="M1229" s="1"/>
      <c r="N1229" s="1"/>
      <c r="O1229" s="1"/>
      <c r="P1229" s="1"/>
      <c r="Q1229" s="24"/>
      <c r="R1229" s="1"/>
      <c r="S1229" s="1"/>
      <c r="T1229" s="1"/>
      <c r="U1229" s="1"/>
      <c r="V1229" s="24"/>
      <c r="W1229" s="1"/>
      <c r="X1229" s="1"/>
      <c r="Y1229" s="24"/>
      <c r="Z1229" s="1"/>
      <c r="AA1229" s="1"/>
      <c r="AB1229" s="1"/>
      <c r="AC1229" s="1"/>
      <c r="AD1229" s="1"/>
      <c r="AE1229" s="1"/>
      <c r="AF1229" s="1"/>
      <c r="AG1229" s="24"/>
      <c r="AH1229" s="1"/>
      <c r="AI1229" s="1"/>
      <c r="AJ1229" s="24"/>
      <c r="AK1229" s="36"/>
      <c r="AL1229" s="9"/>
      <c r="AM1229" s="9"/>
      <c r="AP1229" s="9"/>
      <c r="AQ1229" s="28"/>
    </row>
    <row r="1230" spans="3:43" hidden="1" x14ac:dyDescent="0.25">
      <c r="C1230" s="1"/>
      <c r="D1230" s="1"/>
      <c r="E1230" s="1"/>
      <c r="F1230" s="1"/>
      <c r="G1230" s="1"/>
      <c r="H1230" s="1"/>
      <c r="I1230" s="1"/>
      <c r="J1230" s="24"/>
      <c r="K1230" s="1"/>
      <c r="L1230" s="24"/>
      <c r="M1230" s="1"/>
      <c r="N1230" s="1"/>
      <c r="O1230" s="1"/>
      <c r="P1230" s="1"/>
      <c r="Q1230" s="24"/>
      <c r="R1230" s="1"/>
      <c r="S1230" s="1"/>
      <c r="T1230" s="1"/>
      <c r="U1230" s="1"/>
      <c r="V1230" s="24"/>
      <c r="W1230" s="1"/>
      <c r="X1230" s="1"/>
      <c r="Y1230" s="24"/>
      <c r="Z1230" s="1"/>
      <c r="AA1230" s="1"/>
      <c r="AB1230" s="1"/>
      <c r="AC1230" s="1"/>
      <c r="AD1230" s="1"/>
      <c r="AE1230" s="1"/>
      <c r="AF1230" s="1"/>
      <c r="AG1230" s="24"/>
      <c r="AH1230" s="1"/>
      <c r="AI1230" s="1"/>
      <c r="AJ1230" s="24"/>
      <c r="AK1230" s="36"/>
      <c r="AL1230" s="9"/>
      <c r="AM1230" s="9"/>
      <c r="AP1230" s="9"/>
      <c r="AQ1230" s="28"/>
    </row>
    <row r="1231" spans="3:43" hidden="1" x14ac:dyDescent="0.25">
      <c r="C1231" s="1"/>
      <c r="D1231" s="1"/>
      <c r="E1231" s="1"/>
      <c r="F1231" s="1"/>
      <c r="G1231" s="1"/>
      <c r="H1231" s="1"/>
      <c r="I1231" s="1"/>
      <c r="J1231" s="24"/>
      <c r="K1231" s="1"/>
      <c r="L1231" s="24"/>
      <c r="M1231" s="1"/>
      <c r="N1231" s="1"/>
      <c r="O1231" s="1"/>
      <c r="P1231" s="1"/>
      <c r="Q1231" s="24"/>
      <c r="R1231" s="1"/>
      <c r="S1231" s="1"/>
      <c r="T1231" s="1"/>
      <c r="U1231" s="1"/>
      <c r="V1231" s="24"/>
      <c r="W1231" s="1"/>
      <c r="X1231" s="1"/>
      <c r="Y1231" s="24"/>
      <c r="Z1231" s="1"/>
      <c r="AA1231" s="1"/>
      <c r="AB1231" s="1"/>
      <c r="AC1231" s="1"/>
      <c r="AD1231" s="1"/>
      <c r="AE1231" s="1"/>
      <c r="AF1231" s="1"/>
      <c r="AG1231" s="24"/>
      <c r="AH1231" s="1"/>
      <c r="AI1231" s="1"/>
      <c r="AJ1231" s="24"/>
      <c r="AK1231" s="36"/>
      <c r="AL1231" s="9"/>
      <c r="AM1231" s="9"/>
      <c r="AP1231" s="9"/>
      <c r="AQ1231" s="28"/>
    </row>
    <row r="1232" spans="3:43" hidden="1" x14ac:dyDescent="0.25">
      <c r="C1232" s="1"/>
      <c r="D1232" s="1"/>
      <c r="E1232" s="1"/>
      <c r="F1232" s="1"/>
      <c r="G1232" s="1"/>
      <c r="H1232" s="1"/>
      <c r="I1232" s="1"/>
      <c r="J1232" s="24"/>
      <c r="K1232" s="1"/>
      <c r="L1232" s="24"/>
      <c r="M1232" s="1"/>
      <c r="N1232" s="1"/>
      <c r="O1232" s="1"/>
      <c r="P1232" s="1"/>
      <c r="Q1232" s="24"/>
      <c r="R1232" s="1"/>
      <c r="S1232" s="1"/>
      <c r="T1232" s="1"/>
      <c r="U1232" s="1"/>
      <c r="V1232" s="24"/>
      <c r="W1232" s="1"/>
      <c r="X1232" s="1"/>
      <c r="Y1232" s="24"/>
      <c r="Z1232" s="1"/>
      <c r="AA1232" s="1"/>
      <c r="AB1232" s="1"/>
      <c r="AC1232" s="1"/>
      <c r="AD1232" s="1"/>
      <c r="AE1232" s="1"/>
      <c r="AF1232" s="1"/>
      <c r="AG1232" s="24"/>
      <c r="AH1232" s="1"/>
      <c r="AI1232" s="1"/>
      <c r="AJ1232" s="24"/>
      <c r="AK1232" s="36"/>
      <c r="AL1232" s="9"/>
      <c r="AM1232" s="9"/>
      <c r="AP1232" s="9"/>
      <c r="AQ1232" s="28"/>
    </row>
    <row r="1233" spans="3:43" hidden="1" x14ac:dyDescent="0.25">
      <c r="C1233" s="1"/>
      <c r="D1233" s="1"/>
      <c r="E1233" s="1"/>
      <c r="F1233" s="1"/>
      <c r="G1233" s="1"/>
      <c r="H1233" s="1"/>
      <c r="I1233" s="1"/>
      <c r="J1233" s="24"/>
      <c r="K1233" s="1"/>
      <c r="L1233" s="24"/>
      <c r="M1233" s="1"/>
      <c r="N1233" s="1"/>
      <c r="O1233" s="1"/>
      <c r="P1233" s="1"/>
      <c r="Q1233" s="24"/>
      <c r="R1233" s="1"/>
      <c r="S1233" s="1"/>
      <c r="T1233" s="1"/>
      <c r="U1233" s="1"/>
      <c r="V1233" s="24"/>
      <c r="W1233" s="1"/>
      <c r="X1233" s="1"/>
      <c r="Y1233" s="24"/>
      <c r="Z1233" s="1"/>
      <c r="AA1233" s="1"/>
      <c r="AB1233" s="1"/>
      <c r="AC1233" s="1"/>
      <c r="AD1233" s="1"/>
      <c r="AE1233" s="1"/>
      <c r="AF1233" s="1"/>
      <c r="AG1233" s="24"/>
      <c r="AH1233" s="1"/>
      <c r="AI1233" s="1"/>
      <c r="AJ1233" s="24"/>
      <c r="AK1233" s="36"/>
      <c r="AL1233" s="9"/>
      <c r="AM1233" s="9"/>
      <c r="AP1233" s="9"/>
      <c r="AQ1233" s="28"/>
    </row>
    <row r="1234" spans="3:43" hidden="1" x14ac:dyDescent="0.25">
      <c r="C1234" s="1"/>
      <c r="D1234" s="1"/>
      <c r="E1234" s="1"/>
      <c r="F1234" s="1"/>
      <c r="G1234" s="1"/>
      <c r="H1234" s="1"/>
      <c r="I1234" s="1"/>
      <c r="J1234" s="24"/>
      <c r="K1234" s="1"/>
      <c r="L1234" s="24"/>
      <c r="M1234" s="1"/>
      <c r="N1234" s="1"/>
      <c r="O1234" s="1"/>
      <c r="P1234" s="1"/>
      <c r="Q1234" s="24"/>
      <c r="R1234" s="1"/>
      <c r="S1234" s="1"/>
      <c r="T1234" s="1"/>
      <c r="U1234" s="1"/>
      <c r="V1234" s="24"/>
      <c r="W1234" s="1"/>
      <c r="X1234" s="1"/>
      <c r="Y1234" s="24"/>
      <c r="Z1234" s="1"/>
      <c r="AA1234" s="1"/>
      <c r="AB1234" s="1"/>
      <c r="AC1234" s="1"/>
      <c r="AD1234" s="1"/>
      <c r="AE1234" s="1"/>
      <c r="AF1234" s="1"/>
      <c r="AG1234" s="24"/>
      <c r="AH1234" s="1"/>
      <c r="AI1234" s="1"/>
      <c r="AJ1234" s="24"/>
      <c r="AK1234" s="36"/>
      <c r="AL1234" s="9"/>
      <c r="AM1234" s="9"/>
      <c r="AP1234" s="9"/>
      <c r="AQ1234" s="28"/>
    </row>
    <row r="1235" spans="3:43" hidden="1" x14ac:dyDescent="0.25">
      <c r="C1235" s="1"/>
      <c r="D1235" s="1"/>
      <c r="E1235" s="1"/>
      <c r="F1235" s="1"/>
      <c r="G1235" s="1"/>
      <c r="H1235" s="1"/>
      <c r="I1235" s="1"/>
      <c r="J1235" s="24"/>
      <c r="K1235" s="1"/>
      <c r="L1235" s="24"/>
      <c r="M1235" s="1"/>
      <c r="N1235" s="1"/>
      <c r="O1235" s="1"/>
      <c r="P1235" s="1"/>
      <c r="Q1235" s="24"/>
      <c r="R1235" s="1"/>
      <c r="S1235" s="1"/>
      <c r="T1235" s="1"/>
      <c r="U1235" s="1"/>
      <c r="V1235" s="24"/>
      <c r="W1235" s="1"/>
      <c r="X1235" s="1"/>
      <c r="Y1235" s="24"/>
      <c r="Z1235" s="1"/>
      <c r="AA1235" s="1"/>
      <c r="AB1235" s="1"/>
      <c r="AC1235" s="1"/>
      <c r="AD1235" s="1"/>
      <c r="AE1235" s="1"/>
      <c r="AF1235" s="1"/>
      <c r="AG1235" s="24"/>
      <c r="AH1235" s="1"/>
      <c r="AI1235" s="1"/>
      <c r="AJ1235" s="24"/>
      <c r="AK1235" s="36"/>
      <c r="AL1235" s="9"/>
      <c r="AM1235" s="9"/>
      <c r="AP1235" s="9"/>
      <c r="AQ1235" s="28"/>
    </row>
    <row r="1236" spans="3:43" hidden="1" x14ac:dyDescent="0.25">
      <c r="C1236" s="1"/>
      <c r="D1236" s="1"/>
      <c r="E1236" s="1"/>
      <c r="F1236" s="1"/>
      <c r="G1236" s="1"/>
      <c r="H1236" s="1"/>
      <c r="I1236" s="1"/>
      <c r="J1236" s="24"/>
      <c r="K1236" s="1"/>
      <c r="L1236" s="24"/>
      <c r="M1236" s="1"/>
      <c r="N1236" s="1"/>
      <c r="O1236" s="1"/>
      <c r="P1236" s="1"/>
      <c r="Q1236" s="24"/>
      <c r="R1236" s="1"/>
      <c r="S1236" s="1"/>
      <c r="T1236" s="1"/>
      <c r="U1236" s="1"/>
      <c r="V1236" s="24"/>
      <c r="W1236" s="1"/>
      <c r="X1236" s="1"/>
      <c r="Y1236" s="24"/>
      <c r="Z1236" s="1"/>
      <c r="AA1236" s="1"/>
      <c r="AB1236" s="1"/>
      <c r="AC1236" s="1"/>
      <c r="AD1236" s="1"/>
      <c r="AE1236" s="1"/>
      <c r="AF1236" s="1"/>
      <c r="AG1236" s="24"/>
      <c r="AH1236" s="1"/>
      <c r="AI1236" s="1"/>
      <c r="AJ1236" s="24"/>
      <c r="AK1236" s="36"/>
      <c r="AL1236" s="9"/>
      <c r="AM1236" s="9"/>
      <c r="AP1236" s="9"/>
      <c r="AQ1236" s="28"/>
    </row>
    <row r="1237" spans="3:43" hidden="1" x14ac:dyDescent="0.25">
      <c r="C1237" s="1"/>
      <c r="D1237" s="1"/>
      <c r="E1237" s="1"/>
      <c r="F1237" s="1"/>
      <c r="G1237" s="1"/>
      <c r="H1237" s="1"/>
      <c r="I1237" s="1"/>
      <c r="J1237" s="24"/>
      <c r="K1237" s="1"/>
      <c r="L1237" s="24"/>
      <c r="M1237" s="1"/>
      <c r="N1237" s="1"/>
      <c r="O1237" s="1"/>
      <c r="P1237" s="1"/>
      <c r="Q1237" s="24"/>
      <c r="R1237" s="1"/>
      <c r="S1237" s="1"/>
      <c r="T1237" s="1"/>
      <c r="U1237" s="1"/>
      <c r="V1237" s="24"/>
      <c r="W1237" s="1"/>
      <c r="X1237" s="1"/>
      <c r="Y1237" s="24"/>
      <c r="Z1237" s="1"/>
      <c r="AA1237" s="1"/>
      <c r="AB1237" s="1"/>
      <c r="AC1237" s="1"/>
      <c r="AD1237" s="1"/>
      <c r="AE1237" s="1"/>
      <c r="AF1237" s="1"/>
      <c r="AG1237" s="24"/>
      <c r="AH1237" s="1"/>
      <c r="AI1237" s="1"/>
      <c r="AJ1237" s="24"/>
      <c r="AK1237" s="36"/>
      <c r="AL1237" s="9"/>
      <c r="AM1237" s="9"/>
      <c r="AP1237" s="9"/>
      <c r="AQ1237" s="28"/>
    </row>
    <row r="1238" spans="3:43" hidden="1" x14ac:dyDescent="0.25">
      <c r="C1238" s="1"/>
      <c r="D1238" s="1"/>
      <c r="E1238" s="1"/>
      <c r="F1238" s="1"/>
      <c r="G1238" s="1"/>
      <c r="H1238" s="1"/>
      <c r="I1238" s="1"/>
      <c r="J1238" s="24"/>
      <c r="K1238" s="1"/>
      <c r="L1238" s="24"/>
      <c r="M1238" s="1"/>
      <c r="N1238" s="1"/>
      <c r="O1238" s="1"/>
      <c r="P1238" s="1"/>
      <c r="Q1238" s="24"/>
      <c r="R1238" s="1"/>
      <c r="S1238" s="1"/>
      <c r="T1238" s="1"/>
      <c r="U1238" s="1"/>
      <c r="V1238" s="24"/>
      <c r="W1238" s="1"/>
      <c r="X1238" s="1"/>
      <c r="Y1238" s="24"/>
      <c r="Z1238" s="1"/>
      <c r="AA1238" s="1"/>
      <c r="AB1238" s="1"/>
      <c r="AC1238" s="1"/>
      <c r="AD1238" s="1"/>
      <c r="AE1238" s="1"/>
      <c r="AF1238" s="1"/>
      <c r="AG1238" s="24"/>
      <c r="AH1238" s="1"/>
      <c r="AI1238" s="1"/>
      <c r="AJ1238" s="24"/>
      <c r="AK1238" s="36"/>
      <c r="AL1238" s="9"/>
      <c r="AM1238" s="9"/>
      <c r="AP1238" s="9"/>
      <c r="AQ1238" s="28"/>
    </row>
    <row r="1239" spans="3:43" hidden="1" x14ac:dyDescent="0.25">
      <c r="C1239" s="1"/>
      <c r="D1239" s="1"/>
      <c r="E1239" s="1"/>
      <c r="F1239" s="1"/>
      <c r="G1239" s="1"/>
      <c r="H1239" s="1"/>
      <c r="I1239" s="1"/>
      <c r="J1239" s="24"/>
      <c r="K1239" s="1"/>
      <c r="L1239" s="24"/>
      <c r="M1239" s="1"/>
      <c r="N1239" s="1"/>
      <c r="O1239" s="1"/>
      <c r="P1239" s="1"/>
      <c r="Q1239" s="24"/>
      <c r="R1239" s="1"/>
      <c r="S1239" s="1"/>
      <c r="T1239" s="1"/>
      <c r="U1239" s="1"/>
      <c r="V1239" s="24"/>
      <c r="W1239" s="1"/>
      <c r="X1239" s="1"/>
      <c r="Y1239" s="24"/>
      <c r="Z1239" s="1"/>
      <c r="AA1239" s="1"/>
      <c r="AB1239" s="1"/>
      <c r="AC1239" s="1"/>
      <c r="AD1239" s="1"/>
      <c r="AE1239" s="1"/>
      <c r="AF1239" s="1"/>
      <c r="AG1239" s="24"/>
      <c r="AH1239" s="1"/>
      <c r="AI1239" s="1"/>
      <c r="AJ1239" s="24"/>
      <c r="AK1239" s="36"/>
      <c r="AL1239" s="9"/>
      <c r="AM1239" s="9"/>
      <c r="AP1239" s="9"/>
      <c r="AQ1239" s="28"/>
    </row>
    <row r="1240" spans="3:43" hidden="1" x14ac:dyDescent="0.25">
      <c r="C1240" s="1"/>
      <c r="D1240" s="1"/>
      <c r="E1240" s="1"/>
      <c r="F1240" s="1"/>
      <c r="G1240" s="1"/>
      <c r="H1240" s="1"/>
      <c r="I1240" s="1"/>
      <c r="J1240" s="24"/>
      <c r="K1240" s="1"/>
      <c r="L1240" s="24"/>
      <c r="M1240" s="1"/>
      <c r="N1240" s="1"/>
      <c r="O1240" s="1"/>
      <c r="P1240" s="1"/>
      <c r="Q1240" s="24"/>
      <c r="R1240" s="1"/>
      <c r="S1240" s="1"/>
      <c r="T1240" s="1"/>
      <c r="U1240" s="1"/>
      <c r="V1240" s="24"/>
      <c r="W1240" s="1"/>
      <c r="X1240" s="1"/>
      <c r="Y1240" s="24"/>
      <c r="Z1240" s="1"/>
      <c r="AA1240" s="1"/>
      <c r="AB1240" s="1"/>
      <c r="AC1240" s="1"/>
      <c r="AD1240" s="1"/>
      <c r="AE1240" s="1"/>
      <c r="AF1240" s="1"/>
      <c r="AG1240" s="24"/>
      <c r="AH1240" s="1"/>
      <c r="AI1240" s="1"/>
      <c r="AJ1240" s="24"/>
      <c r="AK1240" s="36"/>
      <c r="AL1240" s="9"/>
      <c r="AM1240" s="9"/>
      <c r="AP1240" s="9"/>
      <c r="AQ1240" s="28"/>
    </row>
    <row r="1241" spans="3:43" hidden="1" x14ac:dyDescent="0.25">
      <c r="C1241" s="1"/>
      <c r="D1241" s="1"/>
      <c r="E1241" s="1"/>
      <c r="F1241" s="1"/>
      <c r="G1241" s="1"/>
      <c r="H1241" s="1"/>
      <c r="I1241" s="1"/>
      <c r="J1241" s="24"/>
      <c r="K1241" s="1"/>
      <c r="L1241" s="24"/>
      <c r="M1241" s="1"/>
      <c r="N1241" s="1"/>
      <c r="O1241" s="1"/>
      <c r="P1241" s="1"/>
      <c r="Q1241" s="24"/>
      <c r="R1241" s="1"/>
      <c r="S1241" s="1"/>
      <c r="T1241" s="1"/>
      <c r="U1241" s="1"/>
      <c r="V1241" s="24"/>
      <c r="W1241" s="1"/>
      <c r="X1241" s="1"/>
      <c r="Y1241" s="24"/>
      <c r="Z1241" s="1"/>
      <c r="AA1241" s="1"/>
      <c r="AB1241" s="1"/>
      <c r="AC1241" s="1"/>
      <c r="AD1241" s="1"/>
      <c r="AE1241" s="1"/>
      <c r="AF1241" s="1"/>
      <c r="AG1241" s="24"/>
      <c r="AH1241" s="1"/>
      <c r="AI1241" s="1"/>
      <c r="AJ1241" s="24"/>
      <c r="AK1241" s="36"/>
      <c r="AL1241" s="9"/>
      <c r="AM1241" s="9"/>
      <c r="AP1241" s="9"/>
      <c r="AQ1241" s="28"/>
    </row>
    <row r="1242" spans="3:43" hidden="1" x14ac:dyDescent="0.25">
      <c r="C1242" s="1"/>
      <c r="D1242" s="1"/>
      <c r="E1242" s="1"/>
      <c r="F1242" s="1"/>
      <c r="G1242" s="1"/>
      <c r="H1242" s="1"/>
      <c r="I1242" s="1"/>
      <c r="J1242" s="24"/>
      <c r="K1242" s="1"/>
      <c r="L1242" s="24"/>
      <c r="M1242" s="1"/>
      <c r="N1242" s="1"/>
      <c r="O1242" s="1"/>
      <c r="P1242" s="1"/>
      <c r="Q1242" s="24"/>
      <c r="R1242" s="1"/>
      <c r="S1242" s="1"/>
      <c r="T1242" s="1"/>
      <c r="U1242" s="1"/>
      <c r="V1242" s="24"/>
      <c r="W1242" s="1"/>
      <c r="X1242" s="1"/>
      <c r="Y1242" s="24"/>
      <c r="Z1242" s="1"/>
      <c r="AA1242" s="1"/>
      <c r="AB1242" s="1"/>
      <c r="AC1242" s="1"/>
      <c r="AD1242" s="1"/>
      <c r="AE1242" s="1"/>
      <c r="AF1242" s="1"/>
      <c r="AG1242" s="24"/>
      <c r="AH1242" s="1"/>
      <c r="AI1242" s="1"/>
      <c r="AJ1242" s="24"/>
      <c r="AK1242" s="36"/>
      <c r="AL1242" s="9"/>
      <c r="AM1242" s="9"/>
      <c r="AP1242" s="9"/>
      <c r="AQ1242" s="28"/>
    </row>
    <row r="1243" spans="3:43" hidden="1" x14ac:dyDescent="0.25">
      <c r="C1243" s="1"/>
      <c r="D1243" s="1"/>
      <c r="E1243" s="1"/>
      <c r="F1243" s="1"/>
      <c r="G1243" s="1"/>
      <c r="H1243" s="1"/>
      <c r="I1243" s="1"/>
      <c r="J1243" s="24"/>
      <c r="K1243" s="1"/>
      <c r="L1243" s="24"/>
      <c r="M1243" s="1"/>
      <c r="N1243" s="1"/>
      <c r="O1243" s="1"/>
      <c r="P1243" s="1"/>
      <c r="Q1243" s="24"/>
      <c r="R1243" s="1"/>
      <c r="S1243" s="1"/>
      <c r="T1243" s="1"/>
      <c r="U1243" s="1"/>
      <c r="V1243" s="24"/>
      <c r="W1243" s="1"/>
      <c r="X1243" s="1"/>
      <c r="Y1243" s="24"/>
      <c r="Z1243" s="1"/>
      <c r="AA1243" s="1"/>
      <c r="AB1243" s="1"/>
      <c r="AC1243" s="1"/>
      <c r="AD1243" s="1"/>
      <c r="AE1243" s="1"/>
      <c r="AF1243" s="1"/>
      <c r="AG1243" s="24"/>
      <c r="AH1243" s="1"/>
      <c r="AI1243" s="1"/>
      <c r="AJ1243" s="24"/>
      <c r="AK1243" s="36"/>
      <c r="AL1243" s="9"/>
      <c r="AM1243" s="9"/>
      <c r="AP1243" s="9"/>
      <c r="AQ1243" s="28"/>
    </row>
    <row r="1244" spans="3:43" hidden="1" x14ac:dyDescent="0.25">
      <c r="C1244" s="1"/>
      <c r="D1244" s="1"/>
      <c r="E1244" s="1"/>
      <c r="F1244" s="1"/>
      <c r="G1244" s="1"/>
      <c r="H1244" s="1"/>
      <c r="I1244" s="1"/>
      <c r="J1244" s="24"/>
      <c r="K1244" s="1"/>
      <c r="L1244" s="24"/>
      <c r="M1244" s="1"/>
      <c r="N1244" s="1"/>
      <c r="O1244" s="1"/>
      <c r="P1244" s="1"/>
      <c r="Q1244" s="24"/>
      <c r="R1244" s="1"/>
      <c r="S1244" s="1"/>
      <c r="T1244" s="1"/>
      <c r="U1244" s="1"/>
      <c r="V1244" s="24"/>
      <c r="W1244" s="1"/>
      <c r="X1244" s="1"/>
      <c r="Y1244" s="24"/>
      <c r="Z1244" s="1"/>
      <c r="AA1244" s="1"/>
      <c r="AB1244" s="1"/>
      <c r="AC1244" s="1"/>
      <c r="AD1244" s="1"/>
      <c r="AE1244" s="1"/>
      <c r="AF1244" s="1"/>
      <c r="AG1244" s="24"/>
      <c r="AH1244" s="1"/>
      <c r="AI1244" s="1"/>
      <c r="AJ1244" s="24"/>
      <c r="AK1244" s="36"/>
      <c r="AL1244" s="9"/>
      <c r="AM1244" s="9"/>
      <c r="AP1244" s="9"/>
      <c r="AQ1244" s="28"/>
    </row>
    <row r="1245" spans="3:43" hidden="1" x14ac:dyDescent="0.25">
      <c r="C1245" s="1"/>
      <c r="D1245" s="1"/>
      <c r="E1245" s="1"/>
      <c r="F1245" s="1"/>
      <c r="G1245" s="1"/>
      <c r="H1245" s="1"/>
      <c r="I1245" s="1"/>
      <c r="J1245" s="24"/>
      <c r="K1245" s="1"/>
      <c r="L1245" s="24"/>
      <c r="M1245" s="1"/>
      <c r="N1245" s="1"/>
      <c r="O1245" s="1"/>
      <c r="P1245" s="1"/>
      <c r="Q1245" s="24"/>
      <c r="R1245" s="1"/>
      <c r="S1245" s="1"/>
      <c r="T1245" s="1"/>
      <c r="U1245" s="1"/>
      <c r="V1245" s="24"/>
      <c r="W1245" s="1"/>
      <c r="X1245" s="1"/>
      <c r="Y1245" s="24"/>
      <c r="Z1245" s="1"/>
      <c r="AA1245" s="1"/>
      <c r="AB1245" s="1"/>
      <c r="AC1245" s="1"/>
      <c r="AD1245" s="1"/>
      <c r="AE1245" s="1"/>
      <c r="AF1245" s="1"/>
      <c r="AG1245" s="24"/>
      <c r="AH1245" s="1"/>
      <c r="AI1245" s="1"/>
      <c r="AJ1245" s="24"/>
      <c r="AK1245" s="36"/>
      <c r="AL1245" s="9"/>
      <c r="AM1245" s="9"/>
      <c r="AP1245" s="9"/>
      <c r="AQ1245" s="28"/>
    </row>
    <row r="1246" spans="3:43" hidden="1" x14ac:dyDescent="0.25">
      <c r="C1246" s="1"/>
      <c r="D1246" s="1"/>
      <c r="E1246" s="1"/>
      <c r="F1246" s="1"/>
      <c r="G1246" s="1"/>
      <c r="H1246" s="1"/>
      <c r="I1246" s="1"/>
      <c r="J1246" s="24"/>
      <c r="K1246" s="1"/>
      <c r="L1246" s="24"/>
      <c r="M1246" s="1"/>
      <c r="N1246" s="1"/>
      <c r="O1246" s="1"/>
      <c r="P1246" s="1"/>
      <c r="Q1246" s="24"/>
      <c r="R1246" s="1"/>
      <c r="S1246" s="1"/>
      <c r="T1246" s="1"/>
      <c r="U1246" s="1"/>
      <c r="V1246" s="24"/>
      <c r="W1246" s="1"/>
      <c r="X1246" s="1"/>
      <c r="Y1246" s="24"/>
      <c r="Z1246" s="1"/>
      <c r="AA1246" s="1"/>
      <c r="AB1246" s="1"/>
      <c r="AC1246" s="1"/>
      <c r="AD1246" s="1"/>
      <c r="AE1246" s="1"/>
      <c r="AF1246" s="1"/>
      <c r="AG1246" s="24"/>
      <c r="AH1246" s="1"/>
      <c r="AI1246" s="1"/>
      <c r="AJ1246" s="24"/>
      <c r="AK1246" s="36"/>
      <c r="AL1246" s="9"/>
      <c r="AM1246" s="9"/>
      <c r="AP1246" s="9"/>
      <c r="AQ1246" s="28"/>
    </row>
    <row r="1247" spans="3:43" hidden="1" x14ac:dyDescent="0.25">
      <c r="C1247" s="1"/>
      <c r="D1247" s="1"/>
      <c r="E1247" s="1"/>
      <c r="F1247" s="1"/>
      <c r="G1247" s="1"/>
      <c r="H1247" s="1"/>
      <c r="I1247" s="1"/>
      <c r="J1247" s="24"/>
      <c r="K1247" s="1"/>
      <c r="L1247" s="24"/>
      <c r="M1247" s="1"/>
      <c r="N1247" s="1"/>
      <c r="O1247" s="1"/>
      <c r="P1247" s="1"/>
      <c r="Q1247" s="24"/>
      <c r="R1247" s="1"/>
      <c r="S1247" s="1"/>
      <c r="T1247" s="1"/>
      <c r="U1247" s="1"/>
      <c r="V1247" s="24"/>
      <c r="W1247" s="1"/>
      <c r="X1247" s="1"/>
      <c r="Y1247" s="24"/>
      <c r="Z1247" s="1"/>
      <c r="AA1247" s="1"/>
      <c r="AB1247" s="1"/>
      <c r="AC1247" s="1"/>
      <c r="AD1247" s="1"/>
      <c r="AE1247" s="1"/>
      <c r="AF1247" s="1"/>
      <c r="AG1247" s="24"/>
      <c r="AH1247" s="1"/>
      <c r="AI1247" s="1"/>
      <c r="AJ1247" s="24"/>
      <c r="AK1247" s="36"/>
      <c r="AL1247" s="9"/>
      <c r="AM1247" s="9"/>
      <c r="AP1247" s="9"/>
      <c r="AQ1247" s="28"/>
    </row>
    <row r="1248" spans="3:43" hidden="1" x14ac:dyDescent="0.25">
      <c r="C1248" s="1"/>
      <c r="D1248" s="1"/>
      <c r="E1248" s="1"/>
      <c r="F1248" s="1"/>
      <c r="G1248" s="1"/>
      <c r="H1248" s="1"/>
      <c r="I1248" s="1"/>
      <c r="J1248" s="24"/>
      <c r="K1248" s="1"/>
      <c r="L1248" s="24"/>
      <c r="M1248" s="1"/>
      <c r="N1248" s="1"/>
      <c r="O1248" s="1"/>
      <c r="P1248" s="1"/>
      <c r="Q1248" s="24"/>
      <c r="R1248" s="1"/>
      <c r="S1248" s="1"/>
      <c r="T1248" s="1"/>
      <c r="U1248" s="1"/>
      <c r="V1248" s="24"/>
      <c r="W1248" s="1"/>
      <c r="X1248" s="1"/>
      <c r="Y1248" s="24"/>
      <c r="Z1248" s="1"/>
      <c r="AA1248" s="1"/>
      <c r="AB1248" s="1"/>
      <c r="AC1248" s="1"/>
      <c r="AD1248" s="1"/>
      <c r="AE1248" s="1"/>
      <c r="AF1248" s="1"/>
      <c r="AG1248" s="24"/>
      <c r="AH1248" s="1"/>
      <c r="AI1248" s="1"/>
      <c r="AJ1248" s="24"/>
      <c r="AK1248" s="36"/>
      <c r="AL1248" s="9"/>
      <c r="AM1248" s="9"/>
      <c r="AP1248" s="9"/>
      <c r="AQ1248" s="28"/>
    </row>
    <row r="1249" spans="3:43" hidden="1" x14ac:dyDescent="0.25">
      <c r="C1249" s="1"/>
      <c r="D1249" s="1"/>
      <c r="E1249" s="1"/>
      <c r="F1249" s="1"/>
      <c r="G1249" s="1"/>
      <c r="H1249" s="1"/>
      <c r="I1249" s="1"/>
      <c r="J1249" s="24"/>
      <c r="K1249" s="1"/>
      <c r="L1249" s="24"/>
      <c r="M1249" s="1"/>
      <c r="N1249" s="1"/>
      <c r="O1249" s="1"/>
      <c r="P1249" s="1"/>
      <c r="Q1249" s="24"/>
      <c r="R1249" s="1"/>
      <c r="S1249" s="1"/>
      <c r="T1249" s="1"/>
      <c r="U1249" s="1"/>
      <c r="V1249" s="24"/>
      <c r="W1249" s="1"/>
      <c r="X1249" s="1"/>
      <c r="Y1249" s="24"/>
      <c r="Z1249" s="1"/>
      <c r="AA1249" s="1"/>
      <c r="AB1249" s="1"/>
      <c r="AC1249" s="1"/>
      <c r="AD1249" s="1"/>
      <c r="AE1249" s="1"/>
      <c r="AF1249" s="1"/>
      <c r="AG1249" s="24"/>
      <c r="AH1249" s="1"/>
      <c r="AI1249" s="1"/>
      <c r="AJ1249" s="24"/>
      <c r="AK1249" s="36"/>
      <c r="AL1249" s="9"/>
      <c r="AM1249" s="9"/>
      <c r="AP1249" s="9"/>
      <c r="AQ1249" s="28"/>
    </row>
    <row r="1250" spans="3:43" hidden="1" x14ac:dyDescent="0.25">
      <c r="C1250" s="1"/>
      <c r="D1250" s="1"/>
      <c r="E1250" s="1"/>
      <c r="F1250" s="1"/>
      <c r="G1250" s="1"/>
      <c r="H1250" s="1"/>
      <c r="I1250" s="1"/>
      <c r="J1250" s="24"/>
      <c r="K1250" s="1"/>
      <c r="L1250" s="24"/>
      <c r="M1250" s="1"/>
      <c r="N1250" s="1"/>
      <c r="O1250" s="1"/>
      <c r="P1250" s="1"/>
      <c r="Q1250" s="24"/>
      <c r="R1250" s="1"/>
      <c r="S1250" s="1"/>
      <c r="T1250" s="1"/>
      <c r="U1250" s="1"/>
      <c r="V1250" s="24"/>
      <c r="W1250" s="1"/>
      <c r="X1250" s="1"/>
      <c r="Y1250" s="24"/>
      <c r="Z1250" s="1"/>
      <c r="AA1250" s="1"/>
      <c r="AB1250" s="1"/>
      <c r="AC1250" s="1"/>
      <c r="AD1250" s="1"/>
      <c r="AE1250" s="1"/>
      <c r="AF1250" s="1"/>
      <c r="AG1250" s="24"/>
      <c r="AH1250" s="1"/>
      <c r="AI1250" s="1"/>
      <c r="AJ1250" s="24"/>
      <c r="AK1250" s="36"/>
      <c r="AL1250" s="9"/>
      <c r="AM1250" s="9"/>
      <c r="AP1250" s="9"/>
      <c r="AQ1250" s="28"/>
    </row>
    <row r="1251" spans="3:43" hidden="1" x14ac:dyDescent="0.25">
      <c r="C1251" s="1"/>
      <c r="D1251" s="1"/>
      <c r="E1251" s="1"/>
      <c r="F1251" s="1"/>
      <c r="G1251" s="1"/>
      <c r="H1251" s="1"/>
      <c r="I1251" s="1"/>
      <c r="J1251" s="24"/>
      <c r="K1251" s="1"/>
      <c r="L1251" s="24"/>
      <c r="M1251" s="1"/>
      <c r="N1251" s="1"/>
      <c r="O1251" s="1"/>
      <c r="P1251" s="1"/>
      <c r="Q1251" s="24"/>
      <c r="R1251" s="1"/>
      <c r="S1251" s="1"/>
      <c r="T1251" s="1"/>
      <c r="U1251" s="1"/>
      <c r="V1251" s="24"/>
      <c r="W1251" s="1"/>
      <c r="X1251" s="1"/>
      <c r="Y1251" s="24"/>
      <c r="Z1251" s="1"/>
      <c r="AA1251" s="1"/>
      <c r="AB1251" s="1"/>
      <c r="AC1251" s="1"/>
      <c r="AD1251" s="1"/>
      <c r="AE1251" s="1"/>
      <c r="AF1251" s="1"/>
      <c r="AG1251" s="24"/>
      <c r="AH1251" s="1"/>
      <c r="AI1251" s="1"/>
      <c r="AJ1251" s="24"/>
      <c r="AK1251" s="36"/>
      <c r="AL1251" s="9"/>
      <c r="AM1251" s="9"/>
      <c r="AP1251" s="9"/>
      <c r="AQ1251" s="28"/>
    </row>
    <row r="1252" spans="3:43" hidden="1" x14ac:dyDescent="0.25">
      <c r="C1252" s="1"/>
      <c r="D1252" s="1"/>
      <c r="E1252" s="1"/>
      <c r="F1252" s="1"/>
      <c r="G1252" s="1"/>
      <c r="H1252" s="1"/>
      <c r="I1252" s="1"/>
      <c r="J1252" s="24"/>
      <c r="K1252" s="1"/>
      <c r="L1252" s="24"/>
      <c r="M1252" s="1"/>
      <c r="N1252" s="1"/>
      <c r="O1252" s="1"/>
      <c r="P1252" s="1"/>
      <c r="Q1252" s="24"/>
      <c r="R1252" s="1"/>
      <c r="S1252" s="1"/>
      <c r="T1252" s="1"/>
      <c r="U1252" s="1"/>
      <c r="V1252" s="24"/>
      <c r="W1252" s="1"/>
      <c r="X1252" s="1"/>
      <c r="Y1252" s="24"/>
      <c r="Z1252" s="1"/>
      <c r="AA1252" s="1"/>
      <c r="AB1252" s="1"/>
      <c r="AC1252" s="1"/>
      <c r="AD1252" s="1"/>
      <c r="AE1252" s="1"/>
      <c r="AF1252" s="1"/>
      <c r="AG1252" s="24"/>
      <c r="AH1252" s="1"/>
      <c r="AI1252" s="1"/>
      <c r="AJ1252" s="24"/>
      <c r="AK1252" s="36"/>
      <c r="AL1252" s="9"/>
      <c r="AM1252" s="9"/>
      <c r="AP1252" s="9"/>
      <c r="AQ1252" s="28"/>
    </row>
    <row r="1253" spans="3:43" hidden="1" x14ac:dyDescent="0.25">
      <c r="C1253" s="1"/>
      <c r="D1253" s="1"/>
      <c r="E1253" s="1"/>
      <c r="F1253" s="1"/>
      <c r="G1253" s="1"/>
      <c r="H1253" s="1"/>
      <c r="I1253" s="1"/>
      <c r="J1253" s="24"/>
      <c r="K1253" s="1"/>
      <c r="L1253" s="24"/>
      <c r="M1253" s="1"/>
      <c r="N1253" s="1"/>
      <c r="O1253" s="1"/>
      <c r="P1253" s="1"/>
      <c r="Q1253" s="24"/>
      <c r="R1253" s="1"/>
      <c r="S1253" s="1"/>
      <c r="T1253" s="1"/>
      <c r="U1253" s="1"/>
      <c r="V1253" s="24"/>
      <c r="W1253" s="1"/>
      <c r="X1253" s="1"/>
      <c r="Y1253" s="24"/>
      <c r="Z1253" s="1"/>
      <c r="AA1253" s="1"/>
      <c r="AB1253" s="1"/>
      <c r="AC1253" s="1"/>
      <c r="AD1253" s="1"/>
      <c r="AE1253" s="1"/>
      <c r="AF1253" s="1"/>
      <c r="AG1253" s="24"/>
      <c r="AH1253" s="1"/>
      <c r="AI1253" s="1"/>
      <c r="AJ1253" s="24"/>
      <c r="AK1253" s="36"/>
      <c r="AL1253" s="9"/>
      <c r="AM1253" s="9"/>
      <c r="AP1253" s="9"/>
      <c r="AQ1253" s="28"/>
    </row>
    <row r="1254" spans="3:43" hidden="1" x14ac:dyDescent="0.25">
      <c r="C1254" s="1"/>
      <c r="D1254" s="1"/>
      <c r="E1254" s="1"/>
      <c r="F1254" s="1"/>
      <c r="G1254" s="1"/>
      <c r="H1254" s="1"/>
      <c r="I1254" s="1"/>
      <c r="J1254" s="24"/>
      <c r="K1254" s="1"/>
      <c r="L1254" s="24"/>
      <c r="M1254" s="1"/>
      <c r="N1254" s="1"/>
      <c r="O1254" s="1"/>
      <c r="P1254" s="1"/>
      <c r="Q1254" s="24"/>
      <c r="R1254" s="1"/>
      <c r="S1254" s="1"/>
      <c r="T1254" s="1"/>
      <c r="U1254" s="1"/>
      <c r="V1254" s="24"/>
      <c r="W1254" s="1"/>
      <c r="X1254" s="1"/>
      <c r="Y1254" s="24"/>
      <c r="Z1254" s="1"/>
      <c r="AA1254" s="1"/>
      <c r="AB1254" s="1"/>
      <c r="AC1254" s="1"/>
      <c r="AD1254" s="1"/>
      <c r="AE1254" s="1"/>
      <c r="AF1254" s="1"/>
      <c r="AG1254" s="24"/>
      <c r="AH1254" s="1"/>
      <c r="AI1254" s="1"/>
      <c r="AJ1254" s="24"/>
      <c r="AK1254" s="36"/>
      <c r="AL1254" s="9"/>
      <c r="AM1254" s="9"/>
      <c r="AP1254" s="9"/>
      <c r="AQ1254" s="28"/>
    </row>
    <row r="1255" spans="3:43" hidden="1" x14ac:dyDescent="0.25">
      <c r="C1255" s="1"/>
      <c r="D1255" s="1"/>
      <c r="E1255" s="1"/>
      <c r="F1255" s="1"/>
      <c r="G1255" s="1"/>
      <c r="H1255" s="1"/>
      <c r="I1255" s="1"/>
      <c r="J1255" s="24"/>
      <c r="K1255" s="1"/>
      <c r="L1255" s="24"/>
      <c r="M1255" s="1"/>
      <c r="N1255" s="1"/>
      <c r="O1255" s="1"/>
      <c r="P1255" s="1"/>
      <c r="Q1255" s="24"/>
      <c r="R1255" s="1"/>
      <c r="S1255" s="1"/>
      <c r="T1255" s="1"/>
      <c r="U1255" s="1"/>
      <c r="V1255" s="24"/>
      <c r="W1255" s="1"/>
      <c r="X1255" s="1"/>
      <c r="Y1255" s="24"/>
      <c r="Z1255" s="1"/>
      <c r="AA1255" s="1"/>
      <c r="AB1255" s="1"/>
      <c r="AC1255" s="1"/>
      <c r="AD1255" s="1"/>
      <c r="AE1255" s="1"/>
      <c r="AF1255" s="1"/>
      <c r="AG1255" s="24"/>
      <c r="AH1255" s="1"/>
      <c r="AI1255" s="1"/>
      <c r="AJ1255" s="24"/>
      <c r="AK1255" s="36"/>
      <c r="AL1255" s="9"/>
      <c r="AM1255" s="9"/>
      <c r="AP1255" s="9"/>
      <c r="AQ1255" s="28"/>
    </row>
    <row r="1256" spans="3:43" hidden="1" x14ac:dyDescent="0.25">
      <c r="C1256" s="1"/>
      <c r="D1256" s="1"/>
      <c r="E1256" s="1"/>
      <c r="F1256" s="1"/>
      <c r="G1256" s="1"/>
      <c r="H1256" s="1"/>
      <c r="I1256" s="1"/>
      <c r="J1256" s="24"/>
      <c r="K1256" s="1"/>
      <c r="L1256" s="24"/>
      <c r="M1256" s="1"/>
      <c r="N1256" s="1"/>
      <c r="O1256" s="1"/>
      <c r="P1256" s="1"/>
      <c r="Q1256" s="24"/>
      <c r="R1256" s="1"/>
      <c r="S1256" s="1"/>
      <c r="T1256" s="1"/>
      <c r="U1256" s="1"/>
      <c r="V1256" s="24"/>
      <c r="W1256" s="1"/>
      <c r="X1256" s="1"/>
      <c r="Y1256" s="24"/>
      <c r="Z1256" s="1"/>
      <c r="AA1256" s="1"/>
      <c r="AB1256" s="1"/>
      <c r="AC1256" s="1"/>
      <c r="AD1256" s="1"/>
      <c r="AE1256" s="1"/>
      <c r="AF1256" s="1"/>
      <c r="AG1256" s="24"/>
      <c r="AH1256" s="1"/>
      <c r="AI1256" s="1"/>
      <c r="AJ1256" s="24"/>
      <c r="AK1256" s="36"/>
      <c r="AL1256" s="9"/>
      <c r="AM1256" s="9"/>
      <c r="AP1256" s="9"/>
      <c r="AQ1256" s="28"/>
    </row>
    <row r="1257" spans="3:43" hidden="1" x14ac:dyDescent="0.25">
      <c r="C1257" s="1"/>
      <c r="D1257" s="1"/>
      <c r="E1257" s="1"/>
      <c r="F1257" s="1"/>
      <c r="G1257" s="1"/>
      <c r="H1257" s="1"/>
      <c r="I1257" s="1"/>
      <c r="J1257" s="24"/>
      <c r="K1257" s="1"/>
      <c r="L1257" s="24"/>
      <c r="M1257" s="1"/>
      <c r="N1257" s="1"/>
      <c r="O1257" s="1"/>
      <c r="P1257" s="1"/>
      <c r="Q1257" s="24"/>
      <c r="R1257" s="1"/>
      <c r="S1257" s="1"/>
      <c r="T1257" s="1"/>
      <c r="U1257" s="1"/>
      <c r="V1257" s="24"/>
      <c r="W1257" s="1"/>
      <c r="X1257" s="1"/>
      <c r="Y1257" s="24"/>
      <c r="Z1257" s="1"/>
      <c r="AA1257" s="1"/>
      <c r="AB1257" s="1"/>
      <c r="AC1257" s="1"/>
      <c r="AD1257" s="1"/>
      <c r="AE1257" s="1"/>
      <c r="AF1257" s="1"/>
      <c r="AG1257" s="24"/>
      <c r="AH1257" s="1"/>
      <c r="AI1257" s="1"/>
      <c r="AJ1257" s="24"/>
      <c r="AK1257" s="36"/>
      <c r="AL1257" s="9"/>
      <c r="AM1257" s="9"/>
      <c r="AP1257" s="9"/>
      <c r="AQ1257" s="28"/>
    </row>
    <row r="1258" spans="3:43" hidden="1" x14ac:dyDescent="0.25">
      <c r="C1258" s="1"/>
      <c r="D1258" s="1"/>
      <c r="E1258" s="1"/>
      <c r="F1258" s="1"/>
      <c r="G1258" s="1"/>
      <c r="H1258" s="1"/>
      <c r="I1258" s="1"/>
      <c r="J1258" s="24"/>
      <c r="K1258" s="1"/>
      <c r="L1258" s="24"/>
      <c r="M1258" s="1"/>
      <c r="N1258" s="1"/>
      <c r="O1258" s="1"/>
      <c r="P1258" s="1"/>
      <c r="Q1258" s="24"/>
      <c r="R1258" s="1"/>
      <c r="S1258" s="1"/>
      <c r="T1258" s="1"/>
      <c r="U1258" s="1"/>
      <c r="V1258" s="24"/>
      <c r="W1258" s="1"/>
      <c r="X1258" s="1"/>
      <c r="Y1258" s="24"/>
      <c r="Z1258" s="1"/>
      <c r="AA1258" s="1"/>
      <c r="AB1258" s="1"/>
      <c r="AC1258" s="1"/>
      <c r="AD1258" s="1"/>
      <c r="AE1258" s="1"/>
      <c r="AF1258" s="1"/>
      <c r="AG1258" s="24"/>
      <c r="AH1258" s="1"/>
      <c r="AI1258" s="1"/>
      <c r="AJ1258" s="24"/>
      <c r="AK1258" s="36"/>
      <c r="AL1258" s="9"/>
      <c r="AM1258" s="9"/>
      <c r="AP1258" s="9"/>
      <c r="AQ1258" s="28"/>
    </row>
    <row r="1259" spans="3:43" hidden="1" x14ac:dyDescent="0.25">
      <c r="C1259" s="1"/>
      <c r="D1259" s="1"/>
      <c r="E1259" s="1"/>
      <c r="F1259" s="1"/>
      <c r="G1259" s="1"/>
      <c r="H1259" s="1"/>
      <c r="I1259" s="1"/>
      <c r="J1259" s="24"/>
      <c r="K1259" s="1"/>
      <c r="L1259" s="24"/>
      <c r="M1259" s="1"/>
      <c r="N1259" s="1"/>
      <c r="O1259" s="1"/>
      <c r="P1259" s="1"/>
      <c r="Q1259" s="24"/>
      <c r="R1259" s="1"/>
      <c r="S1259" s="1"/>
      <c r="T1259" s="1"/>
      <c r="U1259" s="1"/>
      <c r="V1259" s="24"/>
      <c r="W1259" s="1"/>
      <c r="X1259" s="1"/>
      <c r="Y1259" s="24"/>
      <c r="Z1259" s="1"/>
      <c r="AA1259" s="1"/>
      <c r="AB1259" s="1"/>
      <c r="AC1259" s="1"/>
      <c r="AD1259" s="1"/>
      <c r="AE1259" s="1"/>
      <c r="AF1259" s="1"/>
      <c r="AG1259" s="24"/>
      <c r="AH1259" s="1"/>
      <c r="AI1259" s="1"/>
      <c r="AJ1259" s="24"/>
      <c r="AK1259" s="36"/>
      <c r="AL1259" s="9"/>
      <c r="AM1259" s="9"/>
      <c r="AP1259" s="9"/>
      <c r="AQ1259" s="28"/>
    </row>
    <row r="1260" spans="3:43" hidden="1" x14ac:dyDescent="0.25">
      <c r="C1260" s="1"/>
      <c r="D1260" s="1"/>
      <c r="E1260" s="1"/>
      <c r="F1260" s="1"/>
      <c r="G1260" s="1"/>
      <c r="H1260" s="1"/>
      <c r="I1260" s="1"/>
      <c r="J1260" s="24"/>
      <c r="K1260" s="1"/>
      <c r="L1260" s="24"/>
      <c r="M1260" s="1"/>
      <c r="N1260" s="1"/>
      <c r="O1260" s="1"/>
      <c r="P1260" s="1"/>
      <c r="Q1260" s="24"/>
      <c r="R1260" s="1"/>
      <c r="S1260" s="1"/>
      <c r="T1260" s="1"/>
      <c r="U1260" s="1"/>
      <c r="V1260" s="24"/>
      <c r="W1260" s="1"/>
      <c r="X1260" s="1"/>
      <c r="Y1260" s="24"/>
      <c r="Z1260" s="1"/>
      <c r="AA1260" s="1"/>
      <c r="AB1260" s="1"/>
      <c r="AC1260" s="1"/>
      <c r="AD1260" s="1"/>
      <c r="AE1260" s="1"/>
      <c r="AF1260" s="1"/>
      <c r="AG1260" s="24"/>
      <c r="AH1260" s="1"/>
      <c r="AI1260" s="1"/>
      <c r="AJ1260" s="24"/>
      <c r="AK1260" s="36"/>
      <c r="AL1260" s="9"/>
      <c r="AM1260" s="9"/>
      <c r="AP1260" s="9"/>
      <c r="AQ1260" s="28"/>
    </row>
    <row r="1261" spans="3:43" hidden="1" x14ac:dyDescent="0.25">
      <c r="C1261" s="1"/>
      <c r="D1261" s="1"/>
      <c r="E1261" s="1"/>
      <c r="F1261" s="1"/>
      <c r="G1261" s="1"/>
      <c r="H1261" s="1"/>
      <c r="I1261" s="1"/>
      <c r="J1261" s="24"/>
      <c r="K1261" s="1"/>
      <c r="L1261" s="24"/>
      <c r="M1261" s="1"/>
      <c r="N1261" s="1"/>
      <c r="O1261" s="1"/>
      <c r="P1261" s="1"/>
      <c r="Q1261" s="24"/>
      <c r="R1261" s="1"/>
      <c r="S1261" s="1"/>
      <c r="T1261" s="1"/>
      <c r="U1261" s="1"/>
      <c r="V1261" s="24"/>
      <c r="W1261" s="1"/>
      <c r="X1261" s="1"/>
      <c r="Y1261" s="24"/>
      <c r="Z1261" s="1"/>
      <c r="AA1261" s="1"/>
      <c r="AB1261" s="1"/>
      <c r="AC1261" s="1"/>
      <c r="AD1261" s="1"/>
      <c r="AE1261" s="1"/>
      <c r="AF1261" s="1"/>
      <c r="AG1261" s="24"/>
      <c r="AH1261" s="1"/>
      <c r="AI1261" s="1"/>
      <c r="AJ1261" s="24"/>
      <c r="AK1261" s="36"/>
      <c r="AL1261" s="9"/>
      <c r="AM1261" s="9"/>
      <c r="AP1261" s="9"/>
      <c r="AQ1261" s="28"/>
    </row>
    <row r="1262" spans="3:43" hidden="1" x14ac:dyDescent="0.25">
      <c r="C1262" s="1"/>
      <c r="D1262" s="1"/>
      <c r="E1262" s="1"/>
      <c r="F1262" s="1"/>
      <c r="G1262" s="1"/>
      <c r="H1262" s="1"/>
      <c r="I1262" s="1"/>
      <c r="J1262" s="24"/>
      <c r="K1262" s="1"/>
      <c r="L1262" s="24"/>
      <c r="M1262" s="1"/>
      <c r="N1262" s="1"/>
      <c r="O1262" s="1"/>
      <c r="P1262" s="1"/>
      <c r="Q1262" s="24"/>
      <c r="R1262" s="1"/>
      <c r="S1262" s="1"/>
      <c r="T1262" s="1"/>
      <c r="U1262" s="1"/>
      <c r="V1262" s="24"/>
      <c r="W1262" s="1"/>
      <c r="X1262" s="1"/>
      <c r="Y1262" s="24"/>
      <c r="Z1262" s="1"/>
      <c r="AA1262" s="1"/>
      <c r="AB1262" s="1"/>
      <c r="AC1262" s="1"/>
      <c r="AD1262" s="1"/>
      <c r="AE1262" s="1"/>
      <c r="AF1262" s="1"/>
      <c r="AG1262" s="24"/>
      <c r="AH1262" s="1"/>
      <c r="AI1262" s="1"/>
      <c r="AJ1262" s="24"/>
      <c r="AK1262" s="36"/>
      <c r="AL1262" s="9"/>
      <c r="AM1262" s="9"/>
      <c r="AP1262" s="9"/>
      <c r="AQ1262" s="28"/>
    </row>
    <row r="1263" spans="3:43" hidden="1" x14ac:dyDescent="0.25">
      <c r="C1263" s="1"/>
      <c r="D1263" s="1"/>
      <c r="E1263" s="1"/>
      <c r="F1263" s="1"/>
      <c r="G1263" s="1"/>
      <c r="H1263" s="1"/>
      <c r="I1263" s="1"/>
      <c r="J1263" s="24"/>
      <c r="K1263" s="1"/>
      <c r="L1263" s="24"/>
      <c r="M1263" s="1"/>
      <c r="N1263" s="1"/>
      <c r="O1263" s="1"/>
      <c r="P1263" s="1"/>
      <c r="Q1263" s="24"/>
      <c r="R1263" s="1"/>
      <c r="S1263" s="1"/>
      <c r="T1263" s="1"/>
      <c r="U1263" s="1"/>
      <c r="V1263" s="24"/>
      <c r="W1263" s="1"/>
      <c r="X1263" s="1"/>
      <c r="Y1263" s="24"/>
      <c r="Z1263" s="1"/>
      <c r="AA1263" s="1"/>
      <c r="AB1263" s="1"/>
      <c r="AC1263" s="1"/>
      <c r="AD1263" s="1"/>
      <c r="AE1263" s="1"/>
      <c r="AF1263" s="1"/>
      <c r="AG1263" s="24"/>
      <c r="AH1263" s="1"/>
      <c r="AI1263" s="1"/>
      <c r="AJ1263" s="24"/>
      <c r="AK1263" s="36"/>
      <c r="AL1263" s="9"/>
      <c r="AM1263" s="9"/>
      <c r="AP1263" s="9"/>
      <c r="AQ1263" s="28"/>
    </row>
    <row r="1264" spans="3:43" hidden="1" x14ac:dyDescent="0.25">
      <c r="C1264" s="1"/>
      <c r="D1264" s="1"/>
      <c r="E1264" s="1"/>
      <c r="F1264" s="1"/>
      <c r="G1264" s="1"/>
      <c r="H1264" s="1"/>
      <c r="I1264" s="1"/>
      <c r="J1264" s="24"/>
      <c r="K1264" s="1"/>
      <c r="L1264" s="24"/>
      <c r="M1264" s="1"/>
      <c r="N1264" s="1"/>
      <c r="O1264" s="1"/>
      <c r="P1264" s="1"/>
      <c r="Q1264" s="24"/>
      <c r="R1264" s="1"/>
      <c r="S1264" s="1"/>
      <c r="T1264" s="1"/>
      <c r="U1264" s="1"/>
      <c r="V1264" s="24"/>
      <c r="W1264" s="1"/>
      <c r="X1264" s="1"/>
      <c r="Y1264" s="24"/>
      <c r="Z1264" s="1"/>
      <c r="AA1264" s="1"/>
      <c r="AB1264" s="1"/>
      <c r="AC1264" s="1"/>
      <c r="AD1264" s="1"/>
      <c r="AE1264" s="1"/>
      <c r="AF1264" s="1"/>
      <c r="AG1264" s="24"/>
      <c r="AH1264" s="1"/>
      <c r="AI1264" s="1"/>
      <c r="AJ1264" s="24"/>
      <c r="AK1264" s="36"/>
      <c r="AL1264" s="9"/>
      <c r="AM1264" s="9"/>
      <c r="AP1264" s="9"/>
      <c r="AQ1264" s="28"/>
    </row>
    <row r="1265" spans="3:43" hidden="1" x14ac:dyDescent="0.25">
      <c r="C1265" s="1"/>
      <c r="D1265" s="1"/>
      <c r="E1265" s="1"/>
      <c r="F1265" s="1"/>
      <c r="G1265" s="1"/>
      <c r="H1265" s="1"/>
      <c r="I1265" s="1"/>
      <c r="J1265" s="24"/>
      <c r="K1265" s="1"/>
      <c r="L1265" s="24"/>
      <c r="M1265" s="1"/>
      <c r="N1265" s="1"/>
      <c r="O1265" s="1"/>
      <c r="P1265" s="1"/>
      <c r="Q1265" s="24"/>
      <c r="R1265" s="1"/>
      <c r="S1265" s="1"/>
      <c r="T1265" s="1"/>
      <c r="U1265" s="1"/>
      <c r="V1265" s="24"/>
      <c r="W1265" s="1"/>
      <c r="X1265" s="1"/>
      <c r="Y1265" s="24"/>
      <c r="Z1265" s="1"/>
      <c r="AA1265" s="1"/>
      <c r="AB1265" s="1"/>
      <c r="AC1265" s="1"/>
      <c r="AD1265" s="1"/>
      <c r="AE1265" s="1"/>
      <c r="AF1265" s="1"/>
      <c r="AG1265" s="24"/>
      <c r="AH1265" s="1"/>
      <c r="AI1265" s="1"/>
      <c r="AJ1265" s="24"/>
      <c r="AK1265" s="36"/>
      <c r="AL1265" s="9"/>
      <c r="AM1265" s="9"/>
      <c r="AP1265" s="9"/>
      <c r="AQ1265" s="28"/>
    </row>
    <row r="1266" spans="3:43" hidden="1" x14ac:dyDescent="0.25">
      <c r="C1266" s="1"/>
      <c r="D1266" s="1"/>
      <c r="E1266" s="1"/>
      <c r="F1266" s="1"/>
      <c r="G1266" s="1"/>
      <c r="H1266" s="1"/>
      <c r="I1266" s="1"/>
      <c r="J1266" s="24"/>
      <c r="K1266" s="1"/>
      <c r="L1266" s="24"/>
      <c r="M1266" s="1"/>
      <c r="N1266" s="1"/>
      <c r="O1266" s="1"/>
      <c r="P1266" s="1"/>
      <c r="Q1266" s="24"/>
      <c r="R1266" s="1"/>
      <c r="S1266" s="1"/>
      <c r="T1266" s="1"/>
      <c r="U1266" s="1"/>
      <c r="V1266" s="24"/>
      <c r="W1266" s="1"/>
      <c r="X1266" s="1"/>
      <c r="Y1266" s="24"/>
      <c r="Z1266" s="1"/>
      <c r="AA1266" s="1"/>
      <c r="AB1266" s="1"/>
      <c r="AC1266" s="1"/>
      <c r="AD1266" s="1"/>
      <c r="AE1266" s="1"/>
      <c r="AF1266" s="1"/>
      <c r="AG1266" s="24"/>
      <c r="AH1266" s="1"/>
      <c r="AI1266" s="1"/>
      <c r="AJ1266" s="24"/>
      <c r="AK1266" s="36"/>
      <c r="AL1266" s="9"/>
      <c r="AM1266" s="9"/>
      <c r="AP1266" s="9"/>
      <c r="AQ1266" s="28"/>
    </row>
    <row r="1267" spans="3:43" hidden="1" x14ac:dyDescent="0.25">
      <c r="C1267" s="1"/>
      <c r="D1267" s="1"/>
      <c r="E1267" s="1"/>
      <c r="F1267" s="1"/>
      <c r="G1267" s="1"/>
      <c r="H1267" s="1"/>
      <c r="I1267" s="1"/>
      <c r="J1267" s="24"/>
      <c r="K1267" s="1"/>
      <c r="L1267" s="24"/>
      <c r="M1267" s="1"/>
      <c r="N1267" s="1"/>
      <c r="O1267" s="1"/>
      <c r="P1267" s="1"/>
      <c r="Q1267" s="24"/>
      <c r="R1267" s="1"/>
      <c r="S1267" s="1"/>
      <c r="T1267" s="1"/>
      <c r="U1267" s="1"/>
      <c r="V1267" s="24"/>
      <c r="W1267" s="1"/>
      <c r="X1267" s="1"/>
      <c r="Y1267" s="24"/>
      <c r="Z1267" s="1"/>
      <c r="AA1267" s="1"/>
      <c r="AB1267" s="1"/>
      <c r="AC1267" s="1"/>
      <c r="AD1267" s="1"/>
      <c r="AE1267" s="1"/>
      <c r="AF1267" s="1"/>
      <c r="AG1267" s="24"/>
      <c r="AH1267" s="1"/>
      <c r="AI1267" s="1"/>
      <c r="AJ1267" s="24"/>
      <c r="AK1267" s="36"/>
      <c r="AL1267" s="9"/>
      <c r="AM1267" s="9"/>
      <c r="AP1267" s="9"/>
      <c r="AQ1267" s="28"/>
    </row>
    <row r="1268" spans="3:43" hidden="1" x14ac:dyDescent="0.25">
      <c r="C1268" s="1"/>
      <c r="D1268" s="1"/>
      <c r="E1268" s="1"/>
      <c r="F1268" s="1"/>
      <c r="G1268" s="1"/>
      <c r="H1268" s="1"/>
      <c r="I1268" s="1"/>
      <c r="J1268" s="24"/>
      <c r="K1268" s="1"/>
      <c r="L1268" s="24"/>
      <c r="M1268" s="1"/>
      <c r="N1268" s="1"/>
      <c r="O1268" s="1"/>
      <c r="P1268" s="1"/>
      <c r="Q1268" s="24"/>
      <c r="R1268" s="1"/>
      <c r="S1268" s="1"/>
      <c r="T1268" s="1"/>
      <c r="U1268" s="1"/>
      <c r="V1268" s="24"/>
      <c r="W1268" s="1"/>
      <c r="X1268" s="1"/>
      <c r="Y1268" s="24"/>
      <c r="Z1268" s="1"/>
      <c r="AA1268" s="1"/>
      <c r="AB1268" s="1"/>
      <c r="AC1268" s="1"/>
      <c r="AD1268" s="1"/>
      <c r="AE1268" s="1"/>
      <c r="AF1268" s="1"/>
      <c r="AG1268" s="24"/>
      <c r="AH1268" s="1"/>
      <c r="AI1268" s="1"/>
      <c r="AJ1268" s="24"/>
      <c r="AK1268" s="36"/>
      <c r="AL1268" s="9"/>
      <c r="AM1268" s="9"/>
      <c r="AP1268" s="9"/>
      <c r="AQ1268" s="28"/>
    </row>
    <row r="1269" spans="3:43" hidden="1" x14ac:dyDescent="0.25">
      <c r="C1269" s="1"/>
      <c r="D1269" s="1"/>
      <c r="E1269" s="1"/>
      <c r="F1269" s="1"/>
      <c r="G1269" s="1"/>
      <c r="H1269" s="1"/>
      <c r="I1269" s="1"/>
      <c r="J1269" s="24"/>
      <c r="K1269" s="1"/>
      <c r="L1269" s="24"/>
      <c r="M1269" s="1"/>
      <c r="N1269" s="1"/>
      <c r="O1269" s="1"/>
      <c r="P1269" s="1"/>
      <c r="Q1269" s="24"/>
      <c r="R1269" s="1"/>
      <c r="S1269" s="1"/>
      <c r="T1269" s="1"/>
      <c r="U1269" s="1"/>
      <c r="V1269" s="24"/>
      <c r="W1269" s="1"/>
      <c r="X1269" s="1"/>
      <c r="Y1269" s="24"/>
      <c r="Z1269" s="1"/>
      <c r="AA1269" s="1"/>
      <c r="AB1269" s="1"/>
      <c r="AC1269" s="1"/>
      <c r="AD1269" s="1"/>
      <c r="AE1269" s="1"/>
      <c r="AF1269" s="1"/>
      <c r="AG1269" s="24"/>
      <c r="AH1269" s="1"/>
      <c r="AI1269" s="1"/>
      <c r="AJ1269" s="24"/>
      <c r="AK1269" s="36"/>
      <c r="AL1269" s="9"/>
      <c r="AM1269" s="9"/>
      <c r="AP1269" s="9"/>
      <c r="AQ1269" s="28"/>
    </row>
    <row r="1270" spans="3:43" hidden="1" x14ac:dyDescent="0.25">
      <c r="C1270" s="1"/>
      <c r="D1270" s="1"/>
      <c r="E1270" s="1"/>
      <c r="F1270" s="1"/>
      <c r="G1270" s="1"/>
      <c r="H1270" s="1"/>
      <c r="I1270" s="1"/>
      <c r="J1270" s="24"/>
      <c r="K1270" s="1"/>
      <c r="L1270" s="24"/>
      <c r="M1270" s="1"/>
      <c r="N1270" s="1"/>
      <c r="O1270" s="1"/>
      <c r="P1270" s="1"/>
      <c r="Q1270" s="24"/>
      <c r="R1270" s="1"/>
      <c r="S1270" s="1"/>
      <c r="T1270" s="1"/>
      <c r="U1270" s="1"/>
      <c r="V1270" s="24"/>
      <c r="W1270" s="1"/>
      <c r="X1270" s="1"/>
      <c r="Y1270" s="24"/>
      <c r="Z1270" s="1"/>
      <c r="AA1270" s="1"/>
      <c r="AB1270" s="1"/>
      <c r="AC1270" s="1"/>
      <c r="AD1270" s="1"/>
      <c r="AE1270" s="1"/>
      <c r="AF1270" s="1"/>
      <c r="AG1270" s="24"/>
      <c r="AH1270" s="1"/>
      <c r="AI1270" s="1"/>
      <c r="AJ1270" s="24"/>
      <c r="AK1270" s="36"/>
      <c r="AL1270" s="9"/>
      <c r="AM1270" s="9"/>
      <c r="AP1270" s="9"/>
      <c r="AQ1270" s="28"/>
    </row>
    <row r="1271" spans="3:43" hidden="1" x14ac:dyDescent="0.25">
      <c r="C1271" s="1"/>
      <c r="D1271" s="1"/>
      <c r="E1271" s="1"/>
      <c r="F1271" s="1"/>
      <c r="G1271" s="1"/>
      <c r="H1271" s="1"/>
      <c r="I1271" s="1"/>
      <c r="J1271" s="24"/>
      <c r="K1271" s="1"/>
      <c r="L1271" s="24"/>
      <c r="M1271" s="1"/>
      <c r="N1271" s="1"/>
      <c r="O1271" s="1"/>
      <c r="P1271" s="1"/>
      <c r="Q1271" s="24"/>
      <c r="R1271" s="1"/>
      <c r="S1271" s="1"/>
      <c r="T1271" s="1"/>
      <c r="U1271" s="1"/>
      <c r="V1271" s="24"/>
      <c r="W1271" s="1"/>
      <c r="X1271" s="1"/>
      <c r="Y1271" s="24"/>
      <c r="Z1271" s="1"/>
      <c r="AA1271" s="1"/>
      <c r="AB1271" s="1"/>
      <c r="AC1271" s="1"/>
      <c r="AD1271" s="1"/>
      <c r="AE1271" s="1"/>
      <c r="AF1271" s="1"/>
      <c r="AG1271" s="24"/>
      <c r="AH1271" s="1"/>
      <c r="AI1271" s="1"/>
      <c r="AJ1271" s="24"/>
      <c r="AK1271" s="36"/>
      <c r="AL1271" s="9"/>
      <c r="AM1271" s="9"/>
      <c r="AP1271" s="9"/>
      <c r="AQ1271" s="28"/>
    </row>
    <row r="1272" spans="3:43" hidden="1" x14ac:dyDescent="0.25">
      <c r="C1272" s="1"/>
      <c r="D1272" s="1"/>
      <c r="E1272" s="1"/>
      <c r="F1272" s="1"/>
      <c r="G1272" s="1"/>
      <c r="H1272" s="1"/>
      <c r="I1272" s="1"/>
      <c r="J1272" s="24"/>
      <c r="K1272" s="1"/>
      <c r="L1272" s="24"/>
      <c r="M1272" s="1"/>
      <c r="N1272" s="1"/>
      <c r="O1272" s="1"/>
      <c r="P1272" s="1"/>
      <c r="Q1272" s="24"/>
      <c r="R1272" s="1"/>
      <c r="S1272" s="1"/>
      <c r="T1272" s="1"/>
      <c r="U1272" s="1"/>
      <c r="V1272" s="24"/>
      <c r="W1272" s="1"/>
      <c r="X1272" s="1"/>
      <c r="Y1272" s="24"/>
      <c r="Z1272" s="1"/>
      <c r="AA1272" s="1"/>
      <c r="AB1272" s="1"/>
      <c r="AC1272" s="1"/>
      <c r="AD1272" s="1"/>
      <c r="AE1272" s="1"/>
      <c r="AF1272" s="1"/>
      <c r="AG1272" s="24"/>
      <c r="AH1272" s="1"/>
      <c r="AI1272" s="1"/>
      <c r="AJ1272" s="24"/>
      <c r="AK1272" s="36"/>
      <c r="AL1272" s="9"/>
      <c r="AM1272" s="9"/>
      <c r="AP1272" s="9"/>
      <c r="AQ1272" s="28"/>
    </row>
    <row r="1273" spans="3:43" hidden="1" x14ac:dyDescent="0.25">
      <c r="C1273" s="1"/>
      <c r="D1273" s="1"/>
      <c r="E1273" s="1"/>
      <c r="F1273" s="1"/>
      <c r="G1273" s="1"/>
      <c r="H1273" s="1"/>
      <c r="I1273" s="1"/>
      <c r="J1273" s="24"/>
      <c r="K1273" s="1"/>
      <c r="L1273" s="24"/>
      <c r="M1273" s="1"/>
      <c r="N1273" s="1"/>
      <c r="O1273" s="1"/>
      <c r="P1273" s="1"/>
      <c r="Q1273" s="24"/>
      <c r="R1273" s="1"/>
      <c r="S1273" s="1"/>
      <c r="T1273" s="1"/>
      <c r="U1273" s="1"/>
      <c r="V1273" s="24"/>
      <c r="W1273" s="1"/>
      <c r="X1273" s="1"/>
      <c r="Y1273" s="24"/>
      <c r="Z1273" s="1"/>
      <c r="AA1273" s="1"/>
      <c r="AB1273" s="1"/>
      <c r="AC1273" s="1"/>
      <c r="AD1273" s="1"/>
      <c r="AE1273" s="1"/>
      <c r="AF1273" s="1"/>
      <c r="AG1273" s="24"/>
      <c r="AH1273" s="1"/>
      <c r="AI1273" s="1"/>
      <c r="AJ1273" s="24"/>
      <c r="AK1273" s="36"/>
      <c r="AL1273" s="9"/>
      <c r="AM1273" s="9"/>
      <c r="AP1273" s="9"/>
      <c r="AQ1273" s="28"/>
    </row>
    <row r="1274" spans="3:43" hidden="1" x14ac:dyDescent="0.25">
      <c r="C1274" s="1"/>
      <c r="D1274" s="1"/>
      <c r="E1274" s="1"/>
      <c r="F1274" s="1"/>
      <c r="G1274" s="1"/>
      <c r="H1274" s="1"/>
      <c r="I1274" s="1"/>
      <c r="J1274" s="24"/>
      <c r="K1274" s="1"/>
      <c r="L1274" s="24"/>
      <c r="M1274" s="1"/>
      <c r="N1274" s="1"/>
      <c r="O1274" s="1"/>
      <c r="P1274" s="1"/>
      <c r="Q1274" s="24"/>
      <c r="R1274" s="1"/>
      <c r="S1274" s="1"/>
      <c r="T1274" s="1"/>
      <c r="U1274" s="1"/>
      <c r="V1274" s="24"/>
      <c r="W1274" s="1"/>
      <c r="X1274" s="1"/>
      <c r="Y1274" s="24"/>
      <c r="Z1274" s="1"/>
      <c r="AA1274" s="1"/>
      <c r="AB1274" s="1"/>
      <c r="AC1274" s="1"/>
      <c r="AD1274" s="1"/>
      <c r="AE1274" s="1"/>
      <c r="AF1274" s="1"/>
      <c r="AG1274" s="24"/>
      <c r="AH1274" s="1"/>
      <c r="AI1274" s="1"/>
      <c r="AJ1274" s="24"/>
      <c r="AK1274" s="36"/>
      <c r="AL1274" s="9"/>
      <c r="AM1274" s="9"/>
      <c r="AP1274" s="9"/>
      <c r="AQ1274" s="28"/>
    </row>
    <row r="1275" spans="3:43" hidden="1" x14ac:dyDescent="0.25">
      <c r="C1275" s="1"/>
      <c r="D1275" s="1"/>
      <c r="E1275" s="1"/>
      <c r="F1275" s="1"/>
      <c r="G1275" s="1"/>
      <c r="H1275" s="1"/>
      <c r="I1275" s="1"/>
      <c r="J1275" s="24"/>
      <c r="K1275" s="1"/>
      <c r="L1275" s="24"/>
      <c r="M1275" s="1"/>
      <c r="N1275" s="1"/>
      <c r="O1275" s="1"/>
      <c r="P1275" s="1"/>
      <c r="Q1275" s="24"/>
      <c r="R1275" s="1"/>
      <c r="S1275" s="1"/>
      <c r="T1275" s="1"/>
      <c r="U1275" s="1"/>
      <c r="V1275" s="24"/>
      <c r="W1275" s="1"/>
      <c r="X1275" s="1"/>
      <c r="Y1275" s="24"/>
      <c r="Z1275" s="1"/>
      <c r="AA1275" s="1"/>
      <c r="AB1275" s="1"/>
      <c r="AC1275" s="1"/>
      <c r="AD1275" s="1"/>
      <c r="AE1275" s="1"/>
      <c r="AF1275" s="1"/>
      <c r="AG1275" s="24"/>
      <c r="AH1275" s="1"/>
      <c r="AI1275" s="1"/>
      <c r="AJ1275" s="24"/>
      <c r="AK1275" s="36"/>
      <c r="AL1275" s="9"/>
      <c r="AM1275" s="9"/>
      <c r="AP1275" s="9"/>
      <c r="AQ1275" s="28"/>
    </row>
    <row r="1276" spans="3:43" hidden="1" x14ac:dyDescent="0.25">
      <c r="C1276" s="1"/>
      <c r="D1276" s="1"/>
      <c r="E1276" s="1"/>
      <c r="F1276" s="1"/>
      <c r="G1276" s="1"/>
      <c r="H1276" s="1"/>
      <c r="I1276" s="1"/>
      <c r="J1276" s="24"/>
      <c r="K1276" s="1"/>
      <c r="L1276" s="24"/>
      <c r="M1276" s="1"/>
      <c r="N1276" s="1"/>
      <c r="O1276" s="1"/>
      <c r="P1276" s="1"/>
      <c r="Q1276" s="24"/>
      <c r="R1276" s="1"/>
      <c r="S1276" s="1"/>
      <c r="T1276" s="1"/>
      <c r="U1276" s="1"/>
      <c r="V1276" s="24"/>
      <c r="W1276" s="1"/>
      <c r="X1276" s="1"/>
      <c r="Y1276" s="24"/>
      <c r="Z1276" s="1"/>
      <c r="AA1276" s="1"/>
      <c r="AB1276" s="1"/>
      <c r="AC1276" s="1"/>
      <c r="AD1276" s="1"/>
      <c r="AE1276" s="1"/>
      <c r="AF1276" s="1"/>
      <c r="AG1276" s="24"/>
      <c r="AH1276" s="1"/>
      <c r="AI1276" s="1"/>
      <c r="AJ1276" s="24"/>
      <c r="AK1276" s="36"/>
      <c r="AL1276" s="9"/>
      <c r="AM1276" s="9"/>
      <c r="AP1276" s="9"/>
      <c r="AQ1276" s="28"/>
    </row>
    <row r="1277" spans="3:43" hidden="1" x14ac:dyDescent="0.25">
      <c r="C1277" s="1"/>
      <c r="D1277" s="1"/>
      <c r="E1277" s="1"/>
      <c r="F1277" s="1"/>
      <c r="G1277" s="1"/>
      <c r="H1277" s="1"/>
      <c r="I1277" s="1"/>
      <c r="J1277" s="24"/>
      <c r="K1277" s="1"/>
      <c r="L1277" s="24"/>
      <c r="M1277" s="1"/>
      <c r="N1277" s="1"/>
      <c r="O1277" s="1"/>
      <c r="P1277" s="1"/>
      <c r="Q1277" s="24"/>
      <c r="R1277" s="1"/>
      <c r="S1277" s="1"/>
      <c r="T1277" s="1"/>
      <c r="U1277" s="1"/>
      <c r="V1277" s="24"/>
      <c r="W1277" s="1"/>
      <c r="X1277" s="1"/>
      <c r="Y1277" s="24"/>
      <c r="Z1277" s="1"/>
      <c r="AA1277" s="1"/>
      <c r="AB1277" s="1"/>
      <c r="AC1277" s="1"/>
      <c r="AD1277" s="1"/>
      <c r="AE1277" s="1"/>
      <c r="AF1277" s="1"/>
      <c r="AG1277" s="24"/>
      <c r="AH1277" s="1"/>
      <c r="AI1277" s="1"/>
      <c r="AJ1277" s="24"/>
      <c r="AK1277" s="36"/>
      <c r="AL1277" s="9"/>
      <c r="AM1277" s="9"/>
      <c r="AP1277" s="9"/>
      <c r="AQ1277" s="28"/>
    </row>
    <row r="1278" spans="3:43" hidden="1" x14ac:dyDescent="0.25">
      <c r="C1278" s="1"/>
      <c r="D1278" s="1"/>
      <c r="E1278" s="1"/>
      <c r="F1278" s="1"/>
      <c r="G1278" s="1"/>
      <c r="H1278" s="1"/>
      <c r="I1278" s="1"/>
      <c r="J1278" s="24"/>
      <c r="K1278" s="1"/>
      <c r="L1278" s="24"/>
      <c r="M1278" s="1"/>
      <c r="N1278" s="1"/>
      <c r="O1278" s="1"/>
      <c r="P1278" s="1"/>
      <c r="Q1278" s="24"/>
      <c r="R1278" s="1"/>
      <c r="S1278" s="1"/>
      <c r="T1278" s="1"/>
      <c r="U1278" s="1"/>
      <c r="V1278" s="24"/>
      <c r="W1278" s="1"/>
      <c r="X1278" s="1"/>
      <c r="Y1278" s="24"/>
      <c r="Z1278" s="1"/>
      <c r="AA1278" s="1"/>
      <c r="AB1278" s="1"/>
      <c r="AC1278" s="1"/>
      <c r="AD1278" s="1"/>
      <c r="AE1278" s="1"/>
      <c r="AF1278" s="1"/>
      <c r="AG1278" s="24"/>
      <c r="AH1278" s="1"/>
      <c r="AI1278" s="1"/>
      <c r="AJ1278" s="24"/>
      <c r="AK1278" s="36"/>
      <c r="AL1278" s="9"/>
      <c r="AM1278" s="9"/>
      <c r="AP1278" s="9"/>
      <c r="AQ1278" s="28"/>
    </row>
    <row r="1279" spans="3:43" hidden="1" x14ac:dyDescent="0.25">
      <c r="C1279" s="1"/>
      <c r="D1279" s="1"/>
      <c r="E1279" s="1"/>
      <c r="F1279" s="1"/>
      <c r="G1279" s="1"/>
      <c r="H1279" s="1"/>
      <c r="I1279" s="1"/>
      <c r="J1279" s="24"/>
      <c r="K1279" s="1"/>
      <c r="L1279" s="24"/>
      <c r="M1279" s="1"/>
      <c r="N1279" s="1"/>
      <c r="O1279" s="1"/>
      <c r="P1279" s="1"/>
      <c r="Q1279" s="24"/>
      <c r="R1279" s="1"/>
      <c r="S1279" s="1"/>
      <c r="T1279" s="1"/>
      <c r="U1279" s="1"/>
      <c r="V1279" s="24"/>
      <c r="W1279" s="1"/>
      <c r="X1279" s="1"/>
      <c r="Y1279" s="24"/>
      <c r="Z1279" s="1"/>
      <c r="AA1279" s="1"/>
      <c r="AB1279" s="1"/>
      <c r="AC1279" s="1"/>
      <c r="AD1279" s="1"/>
      <c r="AE1279" s="1"/>
      <c r="AF1279" s="1"/>
      <c r="AG1279" s="24"/>
      <c r="AH1279" s="1"/>
      <c r="AI1279" s="1"/>
      <c r="AJ1279" s="24"/>
      <c r="AK1279" s="36"/>
      <c r="AL1279" s="9"/>
      <c r="AM1279" s="9"/>
      <c r="AP1279" s="9"/>
      <c r="AQ1279" s="28"/>
    </row>
    <row r="1280" spans="3:43" hidden="1" x14ac:dyDescent="0.25">
      <c r="C1280" s="1"/>
      <c r="D1280" s="1"/>
      <c r="E1280" s="1"/>
      <c r="F1280" s="1"/>
      <c r="G1280" s="1"/>
      <c r="H1280" s="1"/>
      <c r="I1280" s="1"/>
      <c r="J1280" s="24"/>
      <c r="K1280" s="1"/>
      <c r="L1280" s="24"/>
      <c r="M1280" s="1"/>
      <c r="N1280" s="1"/>
      <c r="O1280" s="1"/>
      <c r="P1280" s="1"/>
      <c r="Q1280" s="24"/>
      <c r="R1280" s="1"/>
      <c r="S1280" s="1"/>
      <c r="T1280" s="1"/>
      <c r="U1280" s="1"/>
      <c r="V1280" s="24"/>
      <c r="W1280" s="1"/>
      <c r="X1280" s="1"/>
      <c r="Y1280" s="24"/>
      <c r="Z1280" s="1"/>
      <c r="AA1280" s="1"/>
      <c r="AB1280" s="1"/>
      <c r="AC1280" s="1"/>
      <c r="AD1280" s="1"/>
      <c r="AE1280" s="1"/>
      <c r="AF1280" s="1"/>
      <c r="AG1280" s="24"/>
      <c r="AH1280" s="1"/>
      <c r="AI1280" s="1"/>
      <c r="AJ1280" s="24"/>
      <c r="AK1280" s="36"/>
      <c r="AL1280" s="9"/>
      <c r="AM1280" s="9"/>
      <c r="AP1280" s="9"/>
      <c r="AQ1280" s="28"/>
    </row>
    <row r="1281" spans="3:43" hidden="1" x14ac:dyDescent="0.25">
      <c r="C1281" s="1"/>
      <c r="D1281" s="1"/>
      <c r="E1281" s="1"/>
      <c r="F1281" s="1"/>
      <c r="G1281" s="1"/>
      <c r="H1281" s="1"/>
      <c r="I1281" s="1"/>
      <c r="J1281" s="24"/>
      <c r="K1281" s="1"/>
      <c r="L1281" s="24"/>
      <c r="M1281" s="1"/>
      <c r="N1281" s="1"/>
      <c r="O1281" s="1"/>
      <c r="P1281" s="1"/>
      <c r="Q1281" s="24"/>
      <c r="R1281" s="1"/>
      <c r="S1281" s="1"/>
      <c r="T1281" s="1"/>
      <c r="U1281" s="1"/>
      <c r="V1281" s="24"/>
      <c r="W1281" s="1"/>
      <c r="X1281" s="1"/>
      <c r="Y1281" s="24"/>
      <c r="Z1281" s="1"/>
      <c r="AA1281" s="1"/>
      <c r="AB1281" s="1"/>
      <c r="AC1281" s="1"/>
      <c r="AD1281" s="1"/>
      <c r="AE1281" s="1"/>
      <c r="AF1281" s="1"/>
      <c r="AG1281" s="24"/>
      <c r="AH1281" s="1"/>
      <c r="AI1281" s="1"/>
      <c r="AJ1281" s="24"/>
      <c r="AK1281" s="36"/>
      <c r="AL1281" s="9"/>
      <c r="AM1281" s="9"/>
      <c r="AP1281" s="9"/>
      <c r="AQ1281" s="28"/>
    </row>
    <row r="1282" spans="3:43" hidden="1" x14ac:dyDescent="0.25">
      <c r="C1282" s="1"/>
      <c r="D1282" s="1"/>
      <c r="E1282" s="1"/>
      <c r="F1282" s="1"/>
      <c r="G1282" s="1"/>
      <c r="H1282" s="1"/>
      <c r="I1282" s="1"/>
      <c r="J1282" s="24"/>
      <c r="K1282" s="1"/>
      <c r="L1282" s="24"/>
      <c r="M1282" s="1"/>
      <c r="N1282" s="1"/>
      <c r="O1282" s="1"/>
      <c r="P1282" s="1"/>
      <c r="Q1282" s="24"/>
      <c r="R1282" s="1"/>
      <c r="S1282" s="1"/>
      <c r="T1282" s="1"/>
      <c r="U1282" s="1"/>
      <c r="V1282" s="24"/>
      <c r="W1282" s="1"/>
      <c r="X1282" s="1"/>
      <c r="Y1282" s="24"/>
      <c r="Z1282" s="1"/>
      <c r="AA1282" s="1"/>
      <c r="AB1282" s="1"/>
      <c r="AC1282" s="1"/>
      <c r="AD1282" s="1"/>
      <c r="AE1282" s="1"/>
      <c r="AF1282" s="1"/>
      <c r="AG1282" s="24"/>
      <c r="AH1282" s="1"/>
      <c r="AI1282" s="1"/>
      <c r="AJ1282" s="24"/>
      <c r="AK1282" s="36"/>
      <c r="AL1282" s="9"/>
      <c r="AM1282" s="9"/>
      <c r="AP1282" s="9"/>
      <c r="AQ1282" s="28"/>
    </row>
    <row r="1283" spans="3:43" hidden="1" x14ac:dyDescent="0.25">
      <c r="C1283" s="1"/>
      <c r="D1283" s="1"/>
      <c r="E1283" s="1"/>
      <c r="F1283" s="1"/>
      <c r="G1283" s="1"/>
      <c r="H1283" s="1"/>
      <c r="I1283" s="1"/>
      <c r="J1283" s="24"/>
      <c r="K1283" s="1"/>
      <c r="L1283" s="24"/>
      <c r="M1283" s="1"/>
      <c r="N1283" s="1"/>
      <c r="O1283" s="1"/>
      <c r="P1283" s="1"/>
      <c r="Q1283" s="24"/>
      <c r="R1283" s="1"/>
      <c r="S1283" s="1"/>
      <c r="T1283" s="1"/>
      <c r="U1283" s="1"/>
      <c r="V1283" s="24"/>
      <c r="W1283" s="1"/>
      <c r="X1283" s="1"/>
      <c r="Y1283" s="24"/>
      <c r="Z1283" s="1"/>
      <c r="AA1283" s="1"/>
      <c r="AB1283" s="1"/>
      <c r="AC1283" s="1"/>
      <c r="AD1283" s="1"/>
      <c r="AE1283" s="1"/>
      <c r="AF1283" s="1"/>
      <c r="AG1283" s="24"/>
      <c r="AH1283" s="1"/>
      <c r="AI1283" s="1"/>
      <c r="AJ1283" s="24"/>
      <c r="AK1283" s="36"/>
      <c r="AL1283" s="9"/>
      <c r="AM1283" s="9"/>
      <c r="AP1283" s="9"/>
      <c r="AQ1283" s="28"/>
    </row>
    <row r="1284" spans="3:43" hidden="1" x14ac:dyDescent="0.25">
      <c r="C1284" s="1"/>
      <c r="D1284" s="1"/>
      <c r="E1284" s="1"/>
      <c r="F1284" s="1"/>
      <c r="G1284" s="1"/>
      <c r="H1284" s="1"/>
      <c r="I1284" s="1"/>
      <c r="J1284" s="24"/>
      <c r="K1284" s="1"/>
      <c r="L1284" s="24"/>
      <c r="M1284" s="1"/>
      <c r="N1284" s="1"/>
      <c r="O1284" s="1"/>
      <c r="P1284" s="1"/>
      <c r="Q1284" s="24"/>
      <c r="R1284" s="1"/>
      <c r="S1284" s="1"/>
      <c r="T1284" s="1"/>
      <c r="U1284" s="1"/>
      <c r="V1284" s="24"/>
      <c r="W1284" s="1"/>
      <c r="X1284" s="1"/>
      <c r="Y1284" s="24"/>
      <c r="Z1284" s="1"/>
      <c r="AA1284" s="1"/>
      <c r="AB1284" s="1"/>
      <c r="AC1284" s="1"/>
      <c r="AD1284" s="1"/>
      <c r="AE1284" s="1"/>
      <c r="AF1284" s="1"/>
      <c r="AG1284" s="24"/>
      <c r="AH1284" s="1"/>
      <c r="AI1284" s="1"/>
      <c r="AJ1284" s="24"/>
      <c r="AK1284" s="36"/>
      <c r="AL1284" s="9"/>
      <c r="AM1284" s="9"/>
      <c r="AP1284" s="9"/>
      <c r="AQ1284" s="28"/>
    </row>
    <row r="1285" spans="3:43" hidden="1" x14ac:dyDescent="0.25">
      <c r="C1285" s="1"/>
      <c r="D1285" s="1"/>
      <c r="E1285" s="1"/>
      <c r="F1285" s="1"/>
      <c r="G1285" s="1"/>
      <c r="H1285" s="1"/>
      <c r="I1285" s="1"/>
      <c r="J1285" s="24"/>
      <c r="K1285" s="1"/>
      <c r="L1285" s="24"/>
      <c r="M1285" s="1"/>
      <c r="N1285" s="1"/>
      <c r="O1285" s="1"/>
      <c r="P1285" s="1"/>
      <c r="Q1285" s="24"/>
      <c r="R1285" s="1"/>
      <c r="S1285" s="1"/>
      <c r="T1285" s="1"/>
      <c r="U1285" s="1"/>
      <c r="V1285" s="24"/>
      <c r="W1285" s="1"/>
      <c r="X1285" s="1"/>
      <c r="Y1285" s="24"/>
      <c r="Z1285" s="1"/>
      <c r="AA1285" s="1"/>
      <c r="AB1285" s="1"/>
      <c r="AC1285" s="1"/>
      <c r="AD1285" s="1"/>
      <c r="AE1285" s="1"/>
      <c r="AF1285" s="1"/>
      <c r="AG1285" s="24"/>
      <c r="AH1285" s="1"/>
      <c r="AI1285" s="1"/>
      <c r="AJ1285" s="24"/>
      <c r="AK1285" s="36"/>
      <c r="AL1285" s="9"/>
      <c r="AM1285" s="9"/>
      <c r="AP1285" s="9"/>
      <c r="AQ1285" s="28"/>
    </row>
    <row r="1286" spans="3:43" hidden="1" x14ac:dyDescent="0.25">
      <c r="C1286" s="1"/>
      <c r="D1286" s="1"/>
      <c r="E1286" s="1"/>
      <c r="F1286" s="1"/>
      <c r="G1286" s="1"/>
      <c r="H1286" s="1"/>
      <c r="I1286" s="1"/>
      <c r="J1286" s="24"/>
      <c r="K1286" s="1"/>
      <c r="L1286" s="24"/>
      <c r="M1286" s="1"/>
      <c r="N1286" s="1"/>
      <c r="O1286" s="1"/>
      <c r="P1286" s="1"/>
      <c r="Q1286" s="24"/>
      <c r="R1286" s="1"/>
      <c r="S1286" s="1"/>
      <c r="T1286" s="1"/>
      <c r="U1286" s="1"/>
      <c r="V1286" s="24"/>
      <c r="W1286" s="1"/>
      <c r="X1286" s="1"/>
      <c r="Y1286" s="24"/>
      <c r="Z1286" s="1"/>
      <c r="AA1286" s="1"/>
      <c r="AB1286" s="1"/>
      <c r="AC1286" s="1"/>
      <c r="AD1286" s="1"/>
      <c r="AE1286" s="1"/>
      <c r="AF1286" s="1"/>
      <c r="AG1286" s="24"/>
      <c r="AH1286" s="1"/>
      <c r="AI1286" s="1"/>
      <c r="AJ1286" s="24"/>
      <c r="AK1286" s="36"/>
      <c r="AL1286" s="9"/>
      <c r="AM1286" s="9"/>
      <c r="AP1286" s="9"/>
      <c r="AQ1286" s="28"/>
    </row>
    <row r="1287" spans="3:43" hidden="1" x14ac:dyDescent="0.25">
      <c r="C1287" s="1"/>
      <c r="D1287" s="1"/>
      <c r="E1287" s="1"/>
      <c r="F1287" s="1"/>
      <c r="G1287" s="1"/>
      <c r="H1287" s="1"/>
      <c r="I1287" s="1"/>
      <c r="J1287" s="24"/>
      <c r="K1287" s="1"/>
      <c r="L1287" s="24"/>
      <c r="M1287" s="1"/>
      <c r="N1287" s="1"/>
      <c r="O1287" s="1"/>
      <c r="P1287" s="1"/>
      <c r="Q1287" s="24"/>
      <c r="R1287" s="1"/>
      <c r="S1287" s="1"/>
      <c r="T1287" s="1"/>
      <c r="U1287" s="1"/>
      <c r="V1287" s="24"/>
      <c r="W1287" s="1"/>
      <c r="X1287" s="1"/>
      <c r="Y1287" s="24"/>
      <c r="Z1287" s="1"/>
      <c r="AA1287" s="1"/>
      <c r="AB1287" s="1"/>
      <c r="AC1287" s="1"/>
      <c r="AD1287" s="1"/>
      <c r="AE1287" s="1"/>
      <c r="AF1287" s="1"/>
      <c r="AG1287" s="24"/>
      <c r="AH1287" s="1"/>
      <c r="AI1287" s="1"/>
      <c r="AJ1287" s="24"/>
      <c r="AK1287" s="36"/>
      <c r="AL1287" s="9"/>
      <c r="AM1287" s="9"/>
      <c r="AP1287" s="9"/>
      <c r="AQ1287" s="28"/>
    </row>
    <row r="1288" spans="3:43" hidden="1" x14ac:dyDescent="0.25">
      <c r="C1288" s="1"/>
      <c r="D1288" s="1"/>
      <c r="E1288" s="1"/>
      <c r="F1288" s="1"/>
      <c r="G1288" s="1"/>
      <c r="H1288" s="1"/>
      <c r="I1288" s="1"/>
      <c r="J1288" s="24"/>
      <c r="K1288" s="1"/>
      <c r="L1288" s="24"/>
      <c r="M1288" s="1"/>
      <c r="N1288" s="1"/>
      <c r="O1288" s="1"/>
      <c r="P1288" s="1"/>
      <c r="Q1288" s="24"/>
      <c r="R1288" s="1"/>
      <c r="S1288" s="1"/>
      <c r="T1288" s="1"/>
      <c r="U1288" s="1"/>
      <c r="V1288" s="24"/>
      <c r="W1288" s="1"/>
      <c r="X1288" s="1"/>
      <c r="Y1288" s="24"/>
      <c r="Z1288" s="1"/>
      <c r="AA1288" s="1"/>
      <c r="AB1288" s="1"/>
      <c r="AC1288" s="1"/>
      <c r="AD1288" s="1"/>
      <c r="AE1288" s="1"/>
      <c r="AF1288" s="1"/>
      <c r="AG1288" s="24"/>
      <c r="AH1288" s="1"/>
      <c r="AI1288" s="1"/>
      <c r="AJ1288" s="24"/>
      <c r="AK1288" s="36"/>
      <c r="AL1288" s="9"/>
      <c r="AM1288" s="9"/>
      <c r="AP1288" s="9"/>
      <c r="AQ1288" s="28"/>
    </row>
    <row r="1289" spans="3:43" hidden="1" x14ac:dyDescent="0.25">
      <c r="C1289" s="1"/>
      <c r="D1289" s="1"/>
      <c r="E1289" s="1"/>
      <c r="F1289" s="1"/>
      <c r="G1289" s="1"/>
      <c r="H1289" s="1"/>
      <c r="I1289" s="1"/>
      <c r="J1289" s="24"/>
      <c r="K1289" s="1"/>
      <c r="L1289" s="24"/>
      <c r="M1289" s="1"/>
      <c r="N1289" s="1"/>
      <c r="O1289" s="1"/>
      <c r="P1289" s="1"/>
      <c r="Q1289" s="24"/>
      <c r="R1289" s="1"/>
      <c r="S1289" s="1"/>
      <c r="T1289" s="1"/>
      <c r="U1289" s="1"/>
      <c r="V1289" s="24"/>
      <c r="W1289" s="1"/>
      <c r="X1289" s="1"/>
      <c r="Y1289" s="24"/>
      <c r="Z1289" s="1"/>
      <c r="AA1289" s="1"/>
      <c r="AB1289" s="1"/>
      <c r="AC1289" s="1"/>
      <c r="AD1289" s="1"/>
      <c r="AE1289" s="1"/>
      <c r="AF1289" s="1"/>
      <c r="AG1289" s="24"/>
      <c r="AH1289" s="1"/>
      <c r="AI1289" s="1"/>
      <c r="AJ1289" s="24"/>
      <c r="AK1289" s="36"/>
      <c r="AL1289" s="9"/>
      <c r="AM1289" s="9"/>
      <c r="AP1289" s="9"/>
      <c r="AQ1289" s="28"/>
    </row>
    <row r="1290" spans="3:43" hidden="1" x14ac:dyDescent="0.25">
      <c r="C1290" s="1"/>
      <c r="D1290" s="1"/>
      <c r="E1290" s="1"/>
      <c r="F1290" s="1"/>
      <c r="G1290" s="1"/>
      <c r="H1290" s="1"/>
      <c r="I1290" s="1"/>
      <c r="J1290" s="24"/>
      <c r="K1290" s="1"/>
      <c r="L1290" s="24"/>
      <c r="M1290" s="1"/>
      <c r="N1290" s="1"/>
      <c r="O1290" s="1"/>
      <c r="P1290" s="1"/>
      <c r="Q1290" s="24"/>
      <c r="R1290" s="1"/>
      <c r="S1290" s="1"/>
      <c r="T1290" s="1"/>
      <c r="U1290" s="1"/>
      <c r="V1290" s="24"/>
      <c r="W1290" s="1"/>
      <c r="X1290" s="1"/>
      <c r="Y1290" s="24"/>
      <c r="Z1290" s="1"/>
      <c r="AA1290" s="1"/>
      <c r="AB1290" s="1"/>
      <c r="AC1290" s="1"/>
      <c r="AD1290" s="1"/>
      <c r="AE1290" s="1"/>
      <c r="AF1290" s="1"/>
      <c r="AG1290" s="24"/>
      <c r="AH1290" s="1"/>
      <c r="AI1290" s="1"/>
      <c r="AJ1290" s="24"/>
      <c r="AK1290" s="36"/>
      <c r="AL1290" s="9"/>
      <c r="AM1290" s="9"/>
      <c r="AP1290" s="9"/>
      <c r="AQ1290" s="28"/>
    </row>
    <row r="1291" spans="3:43" hidden="1" x14ac:dyDescent="0.25">
      <c r="C1291" s="1"/>
      <c r="D1291" s="1"/>
      <c r="E1291" s="1"/>
      <c r="F1291" s="1"/>
      <c r="G1291" s="1"/>
      <c r="H1291" s="1"/>
      <c r="I1291" s="1"/>
      <c r="J1291" s="24"/>
      <c r="K1291" s="1"/>
      <c r="L1291" s="24"/>
      <c r="M1291" s="1"/>
      <c r="N1291" s="1"/>
      <c r="O1291" s="1"/>
      <c r="P1291" s="1"/>
      <c r="Q1291" s="24"/>
      <c r="R1291" s="1"/>
      <c r="S1291" s="1"/>
      <c r="T1291" s="1"/>
      <c r="U1291" s="1"/>
      <c r="V1291" s="24"/>
      <c r="W1291" s="1"/>
      <c r="X1291" s="1"/>
      <c r="Y1291" s="24"/>
      <c r="Z1291" s="1"/>
      <c r="AA1291" s="1"/>
      <c r="AB1291" s="1"/>
      <c r="AC1291" s="1"/>
      <c r="AD1291" s="1"/>
      <c r="AE1291" s="1"/>
      <c r="AF1291" s="1"/>
      <c r="AG1291" s="24"/>
      <c r="AH1291" s="1"/>
      <c r="AI1291" s="1"/>
      <c r="AJ1291" s="24"/>
      <c r="AK1291" s="36"/>
      <c r="AL1291" s="9"/>
      <c r="AM1291" s="9"/>
      <c r="AP1291" s="9"/>
      <c r="AQ1291" s="28"/>
    </row>
    <row r="1292" spans="3:43" hidden="1" x14ac:dyDescent="0.25">
      <c r="C1292" s="1"/>
      <c r="D1292" s="1"/>
      <c r="E1292" s="1"/>
      <c r="F1292" s="1"/>
      <c r="G1292" s="1"/>
      <c r="H1292" s="1"/>
      <c r="I1292" s="1"/>
      <c r="J1292" s="24"/>
      <c r="K1292" s="1"/>
      <c r="L1292" s="24"/>
      <c r="M1292" s="1"/>
      <c r="N1292" s="1"/>
      <c r="O1292" s="1"/>
      <c r="P1292" s="1"/>
      <c r="Q1292" s="24"/>
      <c r="R1292" s="1"/>
      <c r="S1292" s="1"/>
      <c r="T1292" s="1"/>
      <c r="U1292" s="1"/>
      <c r="V1292" s="24"/>
      <c r="W1292" s="1"/>
      <c r="X1292" s="1"/>
      <c r="Y1292" s="24"/>
      <c r="Z1292" s="1"/>
      <c r="AA1292" s="1"/>
      <c r="AB1292" s="1"/>
      <c r="AC1292" s="1"/>
      <c r="AD1292" s="1"/>
      <c r="AE1292" s="1"/>
      <c r="AF1292" s="1"/>
      <c r="AG1292" s="24"/>
      <c r="AH1292" s="1"/>
      <c r="AI1292" s="1"/>
      <c r="AJ1292" s="24"/>
      <c r="AK1292" s="36"/>
      <c r="AL1292" s="9"/>
      <c r="AM1292" s="9"/>
      <c r="AP1292" s="9"/>
      <c r="AQ1292" s="28"/>
    </row>
    <row r="1293" spans="3:43" hidden="1" x14ac:dyDescent="0.25">
      <c r="C1293" s="1"/>
      <c r="D1293" s="1"/>
      <c r="E1293" s="1"/>
      <c r="F1293" s="1"/>
      <c r="G1293" s="1"/>
      <c r="H1293" s="1"/>
      <c r="I1293" s="1"/>
      <c r="J1293" s="24"/>
      <c r="K1293" s="1"/>
      <c r="L1293" s="24"/>
      <c r="M1293" s="1"/>
      <c r="N1293" s="1"/>
      <c r="O1293" s="1"/>
      <c r="P1293" s="1"/>
      <c r="Q1293" s="24"/>
      <c r="R1293" s="1"/>
      <c r="S1293" s="1"/>
      <c r="T1293" s="1"/>
      <c r="U1293" s="1"/>
      <c r="V1293" s="24"/>
      <c r="W1293" s="1"/>
      <c r="X1293" s="1"/>
      <c r="Y1293" s="24"/>
      <c r="Z1293" s="1"/>
      <c r="AA1293" s="1"/>
      <c r="AB1293" s="1"/>
      <c r="AC1293" s="1"/>
      <c r="AD1293" s="1"/>
      <c r="AE1293" s="1"/>
      <c r="AF1293" s="1"/>
      <c r="AG1293" s="24"/>
      <c r="AH1293" s="1"/>
      <c r="AI1293" s="1"/>
      <c r="AJ1293" s="24"/>
      <c r="AK1293" s="36"/>
      <c r="AL1293" s="9"/>
      <c r="AM1293" s="9"/>
      <c r="AP1293" s="9"/>
      <c r="AQ1293" s="28"/>
    </row>
    <row r="1294" spans="3:43" hidden="1" x14ac:dyDescent="0.25">
      <c r="C1294" s="1"/>
      <c r="D1294" s="1"/>
      <c r="E1294" s="1"/>
      <c r="F1294" s="1"/>
      <c r="G1294" s="1"/>
      <c r="H1294" s="1"/>
      <c r="I1294" s="1"/>
      <c r="J1294" s="24"/>
      <c r="K1294" s="1"/>
      <c r="L1294" s="24"/>
      <c r="M1294" s="1"/>
      <c r="N1294" s="1"/>
      <c r="O1294" s="1"/>
      <c r="P1294" s="1"/>
      <c r="Q1294" s="24"/>
      <c r="R1294" s="1"/>
      <c r="S1294" s="1"/>
      <c r="T1294" s="1"/>
      <c r="U1294" s="1"/>
      <c r="V1294" s="24"/>
      <c r="W1294" s="1"/>
      <c r="X1294" s="1"/>
      <c r="Y1294" s="24"/>
      <c r="Z1294" s="1"/>
      <c r="AA1294" s="1"/>
      <c r="AB1294" s="1"/>
      <c r="AC1294" s="1"/>
      <c r="AD1294" s="1"/>
      <c r="AE1294" s="1"/>
      <c r="AF1294" s="1"/>
      <c r="AG1294" s="24"/>
      <c r="AH1294" s="1"/>
      <c r="AI1294" s="1"/>
      <c r="AJ1294" s="24"/>
      <c r="AK1294" s="36"/>
      <c r="AL1294" s="9"/>
      <c r="AM1294" s="9"/>
      <c r="AP1294" s="9"/>
      <c r="AQ1294" s="28"/>
    </row>
    <row r="1295" spans="3:43" hidden="1" x14ac:dyDescent="0.25">
      <c r="C1295" s="1"/>
      <c r="D1295" s="1"/>
      <c r="E1295" s="1"/>
      <c r="F1295" s="1"/>
      <c r="G1295" s="1"/>
      <c r="H1295" s="1"/>
      <c r="I1295" s="1"/>
      <c r="J1295" s="24"/>
      <c r="K1295" s="1"/>
      <c r="L1295" s="24"/>
      <c r="M1295" s="1"/>
      <c r="N1295" s="1"/>
      <c r="O1295" s="1"/>
      <c r="P1295" s="1"/>
      <c r="Q1295" s="24"/>
      <c r="R1295" s="1"/>
      <c r="S1295" s="1"/>
      <c r="T1295" s="1"/>
      <c r="U1295" s="1"/>
      <c r="V1295" s="24"/>
      <c r="W1295" s="1"/>
      <c r="X1295" s="1"/>
      <c r="Y1295" s="24"/>
      <c r="Z1295" s="1"/>
      <c r="AA1295" s="1"/>
      <c r="AB1295" s="1"/>
      <c r="AC1295" s="1"/>
      <c r="AD1295" s="1"/>
      <c r="AE1295" s="1"/>
      <c r="AF1295" s="1"/>
      <c r="AG1295" s="24"/>
      <c r="AH1295" s="1"/>
      <c r="AI1295" s="1"/>
      <c r="AJ1295" s="24"/>
      <c r="AK1295" s="36"/>
      <c r="AL1295" s="9"/>
      <c r="AM1295" s="9"/>
      <c r="AP1295" s="9"/>
      <c r="AQ1295" s="28"/>
    </row>
    <row r="1296" spans="3:43" hidden="1" x14ac:dyDescent="0.25">
      <c r="C1296" s="1"/>
      <c r="D1296" s="1"/>
      <c r="E1296" s="1"/>
      <c r="F1296" s="1"/>
      <c r="G1296" s="1"/>
      <c r="H1296" s="1"/>
      <c r="I1296" s="1"/>
      <c r="J1296" s="24"/>
      <c r="K1296" s="1"/>
      <c r="L1296" s="24"/>
      <c r="M1296" s="1"/>
      <c r="N1296" s="1"/>
      <c r="O1296" s="1"/>
      <c r="P1296" s="1"/>
      <c r="Q1296" s="24"/>
      <c r="R1296" s="1"/>
      <c r="S1296" s="1"/>
      <c r="T1296" s="1"/>
      <c r="U1296" s="1"/>
      <c r="V1296" s="24"/>
      <c r="W1296" s="1"/>
      <c r="X1296" s="1"/>
      <c r="Y1296" s="24"/>
      <c r="Z1296" s="1"/>
      <c r="AA1296" s="1"/>
      <c r="AB1296" s="1"/>
      <c r="AC1296" s="1"/>
      <c r="AD1296" s="1"/>
      <c r="AE1296" s="1"/>
      <c r="AF1296" s="1"/>
      <c r="AG1296" s="24"/>
      <c r="AH1296" s="1"/>
      <c r="AI1296" s="1"/>
      <c r="AJ1296" s="24"/>
      <c r="AK1296" s="36"/>
      <c r="AL1296" s="9"/>
      <c r="AM1296" s="9"/>
      <c r="AP1296" s="9"/>
      <c r="AQ1296" s="28"/>
    </row>
    <row r="1297" spans="3:43" hidden="1" x14ac:dyDescent="0.25">
      <c r="C1297" s="1"/>
      <c r="D1297" s="1"/>
      <c r="E1297" s="1"/>
      <c r="F1297" s="1"/>
      <c r="G1297" s="1"/>
      <c r="H1297" s="1"/>
      <c r="I1297" s="1"/>
      <c r="J1297" s="24"/>
      <c r="K1297" s="1"/>
      <c r="L1297" s="24"/>
      <c r="M1297" s="1"/>
      <c r="N1297" s="1"/>
      <c r="O1297" s="1"/>
      <c r="P1297" s="1"/>
      <c r="Q1297" s="24"/>
      <c r="R1297" s="1"/>
      <c r="S1297" s="1"/>
      <c r="T1297" s="1"/>
      <c r="U1297" s="1"/>
      <c r="V1297" s="24"/>
      <c r="W1297" s="1"/>
      <c r="X1297" s="1"/>
      <c r="Y1297" s="24"/>
      <c r="Z1297" s="1"/>
      <c r="AA1297" s="1"/>
      <c r="AB1297" s="1"/>
      <c r="AC1297" s="1"/>
      <c r="AD1297" s="1"/>
      <c r="AE1297" s="1"/>
      <c r="AF1297" s="1"/>
      <c r="AG1297" s="24"/>
      <c r="AH1297" s="1"/>
      <c r="AI1297" s="1"/>
      <c r="AJ1297" s="24"/>
      <c r="AK1297" s="36"/>
      <c r="AL1297" s="9"/>
      <c r="AM1297" s="9"/>
      <c r="AP1297" s="9"/>
      <c r="AQ1297" s="28"/>
    </row>
    <row r="1298" spans="3:43" hidden="1" x14ac:dyDescent="0.25">
      <c r="C1298" s="1"/>
      <c r="D1298" s="1"/>
      <c r="E1298" s="1"/>
      <c r="F1298" s="1"/>
      <c r="G1298" s="1"/>
      <c r="H1298" s="1"/>
      <c r="I1298" s="1"/>
      <c r="J1298" s="24"/>
      <c r="K1298" s="1"/>
      <c r="L1298" s="24"/>
      <c r="M1298" s="1"/>
      <c r="N1298" s="1"/>
      <c r="O1298" s="1"/>
      <c r="P1298" s="1"/>
      <c r="Q1298" s="24"/>
      <c r="R1298" s="1"/>
      <c r="S1298" s="1"/>
      <c r="T1298" s="1"/>
      <c r="U1298" s="1"/>
      <c r="V1298" s="24"/>
      <c r="W1298" s="1"/>
      <c r="X1298" s="1"/>
      <c r="Y1298" s="24"/>
      <c r="Z1298" s="1"/>
      <c r="AA1298" s="1"/>
      <c r="AB1298" s="1"/>
      <c r="AC1298" s="1"/>
      <c r="AD1298" s="1"/>
      <c r="AE1298" s="1"/>
      <c r="AF1298" s="1"/>
      <c r="AG1298" s="24"/>
      <c r="AH1298" s="1"/>
      <c r="AI1298" s="1"/>
      <c r="AJ1298" s="24"/>
      <c r="AK1298" s="36"/>
      <c r="AL1298" s="9"/>
      <c r="AM1298" s="9"/>
      <c r="AP1298" s="9"/>
      <c r="AQ1298" s="28"/>
    </row>
    <row r="1299" spans="3:43" hidden="1" x14ac:dyDescent="0.25">
      <c r="C1299" s="1"/>
      <c r="D1299" s="1"/>
      <c r="E1299" s="1"/>
      <c r="F1299" s="1"/>
      <c r="G1299" s="1"/>
      <c r="H1299" s="1"/>
      <c r="I1299" s="1"/>
      <c r="J1299" s="24"/>
      <c r="K1299" s="1"/>
      <c r="L1299" s="24"/>
      <c r="M1299" s="1"/>
      <c r="N1299" s="1"/>
      <c r="O1299" s="1"/>
      <c r="P1299" s="1"/>
      <c r="Q1299" s="24"/>
      <c r="R1299" s="1"/>
      <c r="S1299" s="1"/>
      <c r="T1299" s="1"/>
      <c r="U1299" s="1"/>
      <c r="V1299" s="24"/>
      <c r="W1299" s="1"/>
      <c r="X1299" s="1"/>
      <c r="Y1299" s="24"/>
      <c r="Z1299" s="1"/>
      <c r="AA1299" s="1"/>
      <c r="AB1299" s="1"/>
      <c r="AC1299" s="1"/>
      <c r="AD1299" s="1"/>
      <c r="AE1299" s="1"/>
      <c r="AF1299" s="1"/>
      <c r="AG1299" s="24"/>
      <c r="AH1299" s="1"/>
      <c r="AI1299" s="1"/>
      <c r="AJ1299" s="24"/>
      <c r="AK1299" s="36"/>
      <c r="AL1299" s="9"/>
      <c r="AM1299" s="9"/>
      <c r="AP1299" s="9"/>
      <c r="AQ1299" s="28"/>
    </row>
    <row r="1300" spans="3:43" hidden="1" x14ac:dyDescent="0.25">
      <c r="C1300" s="1"/>
      <c r="D1300" s="1"/>
      <c r="E1300" s="1"/>
      <c r="F1300" s="1"/>
      <c r="G1300" s="1"/>
      <c r="H1300" s="1"/>
      <c r="I1300" s="1"/>
      <c r="J1300" s="24"/>
      <c r="K1300" s="1"/>
      <c r="L1300" s="24"/>
      <c r="M1300" s="1"/>
      <c r="N1300" s="1"/>
      <c r="O1300" s="1"/>
      <c r="P1300" s="1"/>
      <c r="Q1300" s="24"/>
      <c r="R1300" s="1"/>
      <c r="S1300" s="1"/>
      <c r="T1300" s="1"/>
      <c r="U1300" s="1"/>
      <c r="V1300" s="24"/>
      <c r="W1300" s="1"/>
      <c r="X1300" s="1"/>
      <c r="Y1300" s="24"/>
      <c r="Z1300" s="1"/>
      <c r="AA1300" s="1"/>
      <c r="AB1300" s="1"/>
      <c r="AC1300" s="1"/>
      <c r="AD1300" s="1"/>
      <c r="AE1300" s="1"/>
      <c r="AF1300" s="1"/>
      <c r="AG1300" s="24"/>
      <c r="AH1300" s="1"/>
      <c r="AI1300" s="1"/>
      <c r="AJ1300" s="24"/>
      <c r="AK1300" s="36"/>
      <c r="AL1300" s="9"/>
      <c r="AM1300" s="9"/>
      <c r="AP1300" s="9"/>
      <c r="AQ1300" s="28"/>
    </row>
    <row r="1301" spans="3:43" hidden="1" x14ac:dyDescent="0.25">
      <c r="C1301" s="1"/>
      <c r="D1301" s="1"/>
      <c r="E1301" s="1"/>
      <c r="F1301" s="1"/>
      <c r="G1301" s="1"/>
      <c r="H1301" s="1"/>
      <c r="I1301" s="1"/>
      <c r="J1301" s="24"/>
      <c r="K1301" s="1"/>
      <c r="L1301" s="24"/>
      <c r="M1301" s="1"/>
      <c r="N1301" s="1"/>
      <c r="O1301" s="1"/>
      <c r="P1301" s="1"/>
      <c r="Q1301" s="24"/>
      <c r="R1301" s="1"/>
      <c r="S1301" s="1"/>
      <c r="T1301" s="1"/>
      <c r="U1301" s="1"/>
      <c r="V1301" s="24"/>
      <c r="W1301" s="1"/>
      <c r="X1301" s="1"/>
      <c r="Y1301" s="24"/>
      <c r="Z1301" s="1"/>
      <c r="AA1301" s="1"/>
      <c r="AB1301" s="1"/>
      <c r="AC1301" s="1"/>
      <c r="AD1301" s="1"/>
      <c r="AE1301" s="1"/>
      <c r="AF1301" s="1"/>
      <c r="AG1301" s="24"/>
      <c r="AH1301" s="1"/>
      <c r="AI1301" s="1"/>
      <c r="AJ1301" s="24"/>
      <c r="AK1301" s="36"/>
      <c r="AL1301" s="9"/>
      <c r="AM1301" s="9"/>
      <c r="AP1301" s="9"/>
      <c r="AQ1301" s="28"/>
    </row>
    <row r="1302" spans="3:43" hidden="1" x14ac:dyDescent="0.25">
      <c r="C1302" s="1"/>
      <c r="D1302" s="1"/>
      <c r="E1302" s="1"/>
      <c r="F1302" s="1"/>
      <c r="G1302" s="1"/>
      <c r="H1302" s="1"/>
      <c r="I1302" s="1"/>
      <c r="J1302" s="24"/>
      <c r="K1302" s="1"/>
      <c r="L1302" s="24"/>
      <c r="M1302" s="1"/>
      <c r="N1302" s="1"/>
      <c r="O1302" s="1"/>
      <c r="P1302" s="1"/>
      <c r="Q1302" s="24"/>
      <c r="R1302" s="1"/>
      <c r="S1302" s="1"/>
      <c r="T1302" s="1"/>
      <c r="U1302" s="1"/>
      <c r="V1302" s="24"/>
      <c r="W1302" s="1"/>
      <c r="X1302" s="1"/>
      <c r="Y1302" s="24"/>
      <c r="Z1302" s="1"/>
      <c r="AA1302" s="1"/>
      <c r="AB1302" s="1"/>
      <c r="AC1302" s="1"/>
      <c r="AD1302" s="1"/>
      <c r="AE1302" s="1"/>
      <c r="AF1302" s="1"/>
      <c r="AG1302" s="24"/>
      <c r="AH1302" s="1"/>
      <c r="AI1302" s="1"/>
      <c r="AJ1302" s="24"/>
      <c r="AK1302" s="36"/>
      <c r="AL1302" s="9"/>
      <c r="AM1302" s="9"/>
      <c r="AP1302" s="9"/>
      <c r="AQ1302" s="28"/>
    </row>
    <row r="1303" spans="3:43" hidden="1" x14ac:dyDescent="0.25">
      <c r="C1303" s="1"/>
      <c r="D1303" s="1"/>
      <c r="E1303" s="1"/>
      <c r="F1303" s="1"/>
      <c r="G1303" s="1"/>
      <c r="H1303" s="1"/>
      <c r="I1303" s="1"/>
      <c r="J1303" s="24"/>
      <c r="K1303" s="1"/>
      <c r="L1303" s="24"/>
      <c r="M1303" s="1"/>
      <c r="N1303" s="1"/>
      <c r="O1303" s="1"/>
      <c r="P1303" s="1"/>
      <c r="Q1303" s="24"/>
      <c r="R1303" s="1"/>
      <c r="S1303" s="1"/>
      <c r="T1303" s="1"/>
      <c r="U1303" s="1"/>
      <c r="V1303" s="24"/>
      <c r="W1303" s="1"/>
      <c r="X1303" s="1"/>
      <c r="Y1303" s="24"/>
      <c r="Z1303" s="1"/>
      <c r="AA1303" s="1"/>
      <c r="AB1303" s="1"/>
      <c r="AC1303" s="1"/>
      <c r="AD1303" s="1"/>
      <c r="AE1303" s="1"/>
      <c r="AF1303" s="1"/>
      <c r="AG1303" s="24"/>
      <c r="AH1303" s="1"/>
      <c r="AI1303" s="1"/>
      <c r="AJ1303" s="24"/>
      <c r="AK1303" s="36"/>
      <c r="AL1303" s="9"/>
      <c r="AM1303" s="9"/>
      <c r="AP1303" s="9"/>
      <c r="AQ1303" s="28"/>
    </row>
    <row r="1304" spans="3:43" hidden="1" x14ac:dyDescent="0.25">
      <c r="C1304" s="1"/>
      <c r="D1304" s="1"/>
      <c r="E1304" s="1"/>
      <c r="F1304" s="1"/>
      <c r="G1304" s="1"/>
      <c r="H1304" s="1"/>
      <c r="I1304" s="1"/>
      <c r="J1304" s="24"/>
      <c r="K1304" s="1"/>
      <c r="L1304" s="24"/>
      <c r="M1304" s="1"/>
      <c r="N1304" s="1"/>
      <c r="O1304" s="1"/>
      <c r="P1304" s="1"/>
      <c r="Q1304" s="24"/>
      <c r="R1304" s="1"/>
      <c r="S1304" s="1"/>
      <c r="T1304" s="1"/>
      <c r="U1304" s="1"/>
      <c r="V1304" s="24"/>
      <c r="W1304" s="1"/>
      <c r="X1304" s="1"/>
      <c r="Y1304" s="24"/>
      <c r="Z1304" s="1"/>
      <c r="AA1304" s="1"/>
      <c r="AB1304" s="1"/>
      <c r="AC1304" s="1"/>
      <c r="AD1304" s="1"/>
      <c r="AE1304" s="1"/>
      <c r="AF1304" s="1"/>
      <c r="AG1304" s="24"/>
      <c r="AH1304" s="1"/>
      <c r="AI1304" s="1"/>
      <c r="AJ1304" s="24"/>
      <c r="AK1304" s="36"/>
      <c r="AL1304" s="9"/>
      <c r="AM1304" s="9"/>
      <c r="AP1304" s="9"/>
      <c r="AQ1304" s="28"/>
    </row>
    <row r="1305" spans="3:43" hidden="1" x14ac:dyDescent="0.25">
      <c r="C1305" s="1"/>
      <c r="D1305" s="1"/>
      <c r="E1305" s="1"/>
      <c r="F1305" s="1"/>
      <c r="G1305" s="1"/>
      <c r="H1305" s="1"/>
      <c r="I1305" s="1"/>
      <c r="J1305" s="24"/>
      <c r="K1305" s="1"/>
      <c r="L1305" s="24"/>
      <c r="M1305" s="1"/>
      <c r="N1305" s="1"/>
      <c r="O1305" s="1"/>
      <c r="P1305" s="1"/>
      <c r="Q1305" s="24"/>
      <c r="R1305" s="1"/>
      <c r="S1305" s="1"/>
      <c r="T1305" s="1"/>
      <c r="U1305" s="1"/>
      <c r="V1305" s="24"/>
      <c r="W1305" s="1"/>
      <c r="X1305" s="1"/>
      <c r="Y1305" s="24"/>
      <c r="Z1305" s="1"/>
      <c r="AA1305" s="1"/>
      <c r="AB1305" s="1"/>
      <c r="AC1305" s="1"/>
      <c r="AD1305" s="1"/>
      <c r="AE1305" s="1"/>
      <c r="AF1305" s="1"/>
      <c r="AG1305" s="24"/>
      <c r="AH1305" s="1"/>
      <c r="AI1305" s="1"/>
      <c r="AJ1305" s="24"/>
      <c r="AK1305" s="36"/>
      <c r="AL1305" s="9"/>
      <c r="AM1305" s="9"/>
      <c r="AP1305" s="9"/>
      <c r="AQ1305" s="28"/>
    </row>
    <row r="1306" spans="3:43" hidden="1" x14ac:dyDescent="0.25">
      <c r="C1306" s="1"/>
      <c r="D1306" s="1"/>
      <c r="E1306" s="1"/>
      <c r="F1306" s="1"/>
      <c r="G1306" s="1"/>
      <c r="H1306" s="1"/>
      <c r="I1306" s="1"/>
      <c r="J1306" s="24"/>
      <c r="K1306" s="1"/>
      <c r="L1306" s="24"/>
      <c r="M1306" s="1"/>
      <c r="N1306" s="1"/>
      <c r="O1306" s="1"/>
      <c r="P1306" s="1"/>
      <c r="Q1306" s="24"/>
      <c r="R1306" s="1"/>
      <c r="S1306" s="1"/>
      <c r="T1306" s="1"/>
      <c r="U1306" s="1"/>
      <c r="V1306" s="24"/>
      <c r="W1306" s="1"/>
      <c r="X1306" s="1"/>
      <c r="Y1306" s="24"/>
      <c r="Z1306" s="1"/>
      <c r="AA1306" s="1"/>
      <c r="AB1306" s="1"/>
      <c r="AC1306" s="1"/>
      <c r="AD1306" s="1"/>
      <c r="AE1306" s="1"/>
      <c r="AF1306" s="1"/>
      <c r="AG1306" s="24"/>
      <c r="AH1306" s="1"/>
      <c r="AI1306" s="1"/>
      <c r="AJ1306" s="24"/>
      <c r="AK1306" s="36"/>
      <c r="AL1306" s="9"/>
      <c r="AM1306" s="9"/>
      <c r="AP1306" s="9"/>
      <c r="AQ1306" s="28"/>
    </row>
    <row r="1307" spans="3:43" hidden="1" x14ac:dyDescent="0.25">
      <c r="C1307" s="1"/>
      <c r="D1307" s="1"/>
      <c r="E1307" s="1"/>
      <c r="F1307" s="1"/>
      <c r="G1307" s="1"/>
      <c r="H1307" s="1"/>
      <c r="I1307" s="1"/>
      <c r="J1307" s="24"/>
      <c r="K1307" s="1"/>
      <c r="L1307" s="24"/>
      <c r="M1307" s="1"/>
      <c r="N1307" s="1"/>
      <c r="O1307" s="1"/>
      <c r="P1307" s="1"/>
      <c r="Q1307" s="24"/>
      <c r="R1307" s="1"/>
      <c r="S1307" s="1"/>
      <c r="T1307" s="1"/>
      <c r="U1307" s="1"/>
      <c r="V1307" s="24"/>
      <c r="W1307" s="1"/>
      <c r="X1307" s="1"/>
      <c r="Y1307" s="24"/>
      <c r="Z1307" s="1"/>
      <c r="AA1307" s="1"/>
      <c r="AB1307" s="1"/>
      <c r="AC1307" s="1"/>
      <c r="AD1307" s="1"/>
      <c r="AE1307" s="1"/>
      <c r="AF1307" s="1"/>
      <c r="AG1307" s="24"/>
      <c r="AH1307" s="1"/>
      <c r="AI1307" s="1"/>
      <c r="AJ1307" s="24"/>
      <c r="AK1307" s="36"/>
      <c r="AL1307" s="9"/>
      <c r="AM1307" s="9"/>
      <c r="AP1307" s="9"/>
      <c r="AQ1307" s="28"/>
    </row>
    <row r="1308" spans="3:43" hidden="1" x14ac:dyDescent="0.25">
      <c r="C1308" s="1"/>
      <c r="D1308" s="1"/>
      <c r="E1308" s="1"/>
      <c r="F1308" s="1"/>
      <c r="G1308" s="1"/>
      <c r="H1308" s="1"/>
      <c r="I1308" s="1"/>
      <c r="J1308" s="24"/>
      <c r="K1308" s="1"/>
      <c r="L1308" s="24"/>
      <c r="M1308" s="1"/>
      <c r="N1308" s="1"/>
      <c r="O1308" s="1"/>
      <c r="P1308" s="1"/>
      <c r="Q1308" s="24"/>
      <c r="R1308" s="1"/>
      <c r="S1308" s="1"/>
      <c r="T1308" s="1"/>
      <c r="U1308" s="1"/>
      <c r="V1308" s="24"/>
      <c r="W1308" s="1"/>
      <c r="X1308" s="1"/>
      <c r="Y1308" s="24"/>
      <c r="Z1308" s="1"/>
      <c r="AA1308" s="1"/>
      <c r="AB1308" s="1"/>
      <c r="AC1308" s="1"/>
      <c r="AD1308" s="1"/>
      <c r="AE1308" s="1"/>
      <c r="AF1308" s="1"/>
      <c r="AG1308" s="24"/>
      <c r="AH1308" s="1"/>
      <c r="AI1308" s="1"/>
      <c r="AJ1308" s="24"/>
      <c r="AK1308" s="36"/>
      <c r="AL1308" s="9"/>
      <c r="AM1308" s="9"/>
      <c r="AP1308" s="9"/>
      <c r="AQ1308" s="28"/>
    </row>
    <row r="1309" spans="3:43" hidden="1" x14ac:dyDescent="0.25">
      <c r="C1309" s="1"/>
      <c r="D1309" s="1"/>
      <c r="E1309" s="1"/>
      <c r="F1309" s="1"/>
      <c r="G1309" s="1"/>
      <c r="H1309" s="1"/>
      <c r="I1309" s="1"/>
      <c r="J1309" s="24"/>
      <c r="K1309" s="1"/>
      <c r="L1309" s="24"/>
      <c r="M1309" s="1"/>
      <c r="N1309" s="1"/>
      <c r="O1309" s="1"/>
      <c r="P1309" s="1"/>
      <c r="Q1309" s="24"/>
      <c r="R1309" s="1"/>
      <c r="S1309" s="1"/>
      <c r="T1309" s="1"/>
      <c r="U1309" s="1"/>
      <c r="V1309" s="24"/>
      <c r="W1309" s="1"/>
      <c r="X1309" s="1"/>
      <c r="Y1309" s="24"/>
      <c r="Z1309" s="1"/>
      <c r="AA1309" s="1"/>
      <c r="AB1309" s="1"/>
      <c r="AC1309" s="1"/>
      <c r="AD1309" s="1"/>
      <c r="AE1309" s="1"/>
      <c r="AF1309" s="1"/>
      <c r="AG1309" s="24"/>
      <c r="AH1309" s="1"/>
      <c r="AI1309" s="1"/>
      <c r="AJ1309" s="24"/>
      <c r="AK1309" s="36"/>
      <c r="AL1309" s="9"/>
      <c r="AM1309" s="9"/>
      <c r="AP1309" s="9"/>
      <c r="AQ1309" s="28"/>
    </row>
    <row r="1310" spans="3:43" hidden="1" x14ac:dyDescent="0.25">
      <c r="C1310" s="1"/>
      <c r="D1310" s="1"/>
      <c r="E1310" s="1"/>
      <c r="F1310" s="1"/>
      <c r="G1310" s="1"/>
      <c r="H1310" s="1"/>
      <c r="I1310" s="1"/>
      <c r="J1310" s="24"/>
      <c r="K1310" s="1"/>
      <c r="L1310" s="24"/>
      <c r="M1310" s="1"/>
      <c r="N1310" s="1"/>
      <c r="O1310" s="1"/>
      <c r="P1310" s="1"/>
      <c r="Q1310" s="24"/>
      <c r="R1310" s="1"/>
      <c r="S1310" s="1"/>
      <c r="T1310" s="1"/>
      <c r="U1310" s="1"/>
      <c r="V1310" s="24"/>
      <c r="W1310" s="1"/>
      <c r="X1310" s="1"/>
      <c r="Y1310" s="24"/>
      <c r="Z1310" s="1"/>
      <c r="AA1310" s="1"/>
      <c r="AB1310" s="1"/>
      <c r="AC1310" s="1"/>
      <c r="AD1310" s="1"/>
      <c r="AE1310" s="1"/>
      <c r="AF1310" s="1"/>
      <c r="AG1310" s="24"/>
      <c r="AH1310" s="1"/>
      <c r="AI1310" s="1"/>
      <c r="AJ1310" s="24"/>
      <c r="AK1310" s="36"/>
      <c r="AL1310" s="9"/>
      <c r="AM1310" s="9"/>
      <c r="AP1310" s="9"/>
      <c r="AQ1310" s="28"/>
    </row>
    <row r="1311" spans="3:43" hidden="1" x14ac:dyDescent="0.25">
      <c r="C1311" s="1"/>
      <c r="D1311" s="1"/>
      <c r="E1311" s="1"/>
      <c r="F1311" s="1"/>
      <c r="G1311" s="1"/>
      <c r="H1311" s="1"/>
      <c r="I1311" s="1"/>
      <c r="J1311" s="24"/>
      <c r="K1311" s="1"/>
      <c r="L1311" s="24"/>
      <c r="M1311" s="1"/>
      <c r="N1311" s="1"/>
      <c r="O1311" s="1"/>
      <c r="P1311" s="1"/>
      <c r="Q1311" s="24"/>
      <c r="R1311" s="1"/>
      <c r="S1311" s="1"/>
      <c r="T1311" s="1"/>
      <c r="U1311" s="1"/>
      <c r="V1311" s="24"/>
      <c r="W1311" s="1"/>
      <c r="X1311" s="1"/>
      <c r="Y1311" s="24"/>
      <c r="Z1311" s="1"/>
      <c r="AA1311" s="1"/>
      <c r="AB1311" s="1"/>
      <c r="AC1311" s="1"/>
      <c r="AD1311" s="1"/>
      <c r="AE1311" s="1"/>
      <c r="AF1311" s="1"/>
      <c r="AG1311" s="24"/>
      <c r="AH1311" s="1"/>
      <c r="AI1311" s="1"/>
      <c r="AJ1311" s="24"/>
      <c r="AK1311" s="36"/>
      <c r="AL1311" s="9"/>
      <c r="AM1311" s="9"/>
      <c r="AP1311" s="9"/>
      <c r="AQ1311" s="28"/>
    </row>
    <row r="1312" spans="3:43" hidden="1" x14ac:dyDescent="0.25">
      <c r="C1312" s="1"/>
      <c r="D1312" s="1"/>
      <c r="E1312" s="1"/>
      <c r="F1312" s="1"/>
      <c r="G1312" s="1"/>
      <c r="H1312" s="1"/>
      <c r="I1312" s="1"/>
      <c r="J1312" s="24"/>
      <c r="K1312" s="1"/>
      <c r="L1312" s="24"/>
      <c r="M1312" s="1"/>
      <c r="N1312" s="1"/>
      <c r="O1312" s="1"/>
      <c r="P1312" s="1"/>
      <c r="Q1312" s="24"/>
      <c r="R1312" s="1"/>
      <c r="S1312" s="1"/>
      <c r="T1312" s="1"/>
      <c r="U1312" s="1"/>
      <c r="V1312" s="24"/>
      <c r="W1312" s="1"/>
      <c r="X1312" s="1"/>
      <c r="Y1312" s="24"/>
      <c r="Z1312" s="1"/>
      <c r="AA1312" s="1"/>
      <c r="AB1312" s="1"/>
      <c r="AC1312" s="1"/>
      <c r="AD1312" s="1"/>
      <c r="AE1312" s="1"/>
      <c r="AF1312" s="1"/>
      <c r="AG1312" s="24"/>
      <c r="AH1312" s="1"/>
      <c r="AI1312" s="1"/>
      <c r="AJ1312" s="24"/>
      <c r="AK1312" s="36"/>
      <c r="AL1312" s="9"/>
      <c r="AM1312" s="9"/>
      <c r="AP1312" s="9"/>
      <c r="AQ1312" s="28"/>
    </row>
    <row r="1313" spans="3:43" hidden="1" x14ac:dyDescent="0.25">
      <c r="C1313" s="1"/>
      <c r="D1313" s="1"/>
      <c r="E1313" s="1"/>
      <c r="F1313" s="1"/>
      <c r="G1313" s="1"/>
      <c r="H1313" s="1"/>
      <c r="I1313" s="1"/>
      <c r="J1313" s="24"/>
      <c r="K1313" s="1"/>
      <c r="L1313" s="24"/>
      <c r="M1313" s="1"/>
      <c r="N1313" s="1"/>
      <c r="O1313" s="1"/>
      <c r="P1313" s="1"/>
      <c r="Q1313" s="24"/>
      <c r="R1313" s="1"/>
      <c r="S1313" s="1"/>
      <c r="T1313" s="1"/>
      <c r="U1313" s="1"/>
      <c r="V1313" s="24"/>
      <c r="W1313" s="1"/>
      <c r="X1313" s="1"/>
      <c r="Y1313" s="24"/>
      <c r="Z1313" s="1"/>
      <c r="AA1313" s="1"/>
      <c r="AB1313" s="1"/>
      <c r="AC1313" s="1"/>
      <c r="AD1313" s="1"/>
      <c r="AE1313" s="1"/>
      <c r="AF1313" s="1"/>
      <c r="AG1313" s="24"/>
      <c r="AH1313" s="1"/>
      <c r="AI1313" s="1"/>
      <c r="AJ1313" s="24"/>
      <c r="AK1313" s="36"/>
      <c r="AL1313" s="9"/>
      <c r="AM1313" s="9"/>
      <c r="AP1313" s="9"/>
      <c r="AQ1313" s="28"/>
    </row>
    <row r="1314" spans="3:43" hidden="1" x14ac:dyDescent="0.25">
      <c r="C1314" s="1"/>
      <c r="D1314" s="1"/>
      <c r="E1314" s="1"/>
      <c r="F1314" s="1"/>
      <c r="G1314" s="1"/>
      <c r="H1314" s="1"/>
      <c r="I1314" s="1"/>
      <c r="J1314" s="24"/>
      <c r="K1314" s="1"/>
      <c r="L1314" s="24"/>
      <c r="M1314" s="1"/>
      <c r="N1314" s="1"/>
      <c r="O1314" s="1"/>
      <c r="P1314" s="1"/>
      <c r="Q1314" s="24"/>
      <c r="R1314" s="1"/>
      <c r="S1314" s="1"/>
      <c r="T1314" s="1"/>
      <c r="U1314" s="1"/>
      <c r="V1314" s="24"/>
      <c r="W1314" s="1"/>
      <c r="X1314" s="1"/>
      <c r="Y1314" s="24"/>
      <c r="Z1314" s="1"/>
      <c r="AA1314" s="1"/>
      <c r="AB1314" s="1"/>
      <c r="AC1314" s="1"/>
      <c r="AD1314" s="1"/>
      <c r="AE1314" s="1"/>
      <c r="AF1314" s="1"/>
      <c r="AG1314" s="24"/>
      <c r="AH1314" s="1"/>
      <c r="AI1314" s="1"/>
      <c r="AJ1314" s="24"/>
      <c r="AK1314" s="36"/>
      <c r="AL1314" s="9"/>
      <c r="AM1314" s="9"/>
      <c r="AP1314" s="9"/>
      <c r="AQ1314" s="28"/>
    </row>
    <row r="1315" spans="3:43" hidden="1" x14ac:dyDescent="0.25">
      <c r="C1315" s="1"/>
      <c r="D1315" s="1"/>
      <c r="E1315" s="1"/>
      <c r="F1315" s="1"/>
      <c r="G1315" s="1"/>
      <c r="H1315" s="1"/>
      <c r="I1315" s="1"/>
      <c r="J1315" s="24"/>
      <c r="K1315" s="1"/>
      <c r="L1315" s="24"/>
      <c r="M1315" s="1"/>
      <c r="N1315" s="1"/>
      <c r="O1315" s="1"/>
      <c r="P1315" s="1"/>
      <c r="Q1315" s="24"/>
      <c r="R1315" s="1"/>
      <c r="S1315" s="1"/>
      <c r="T1315" s="1"/>
      <c r="U1315" s="1"/>
      <c r="V1315" s="24"/>
      <c r="W1315" s="1"/>
      <c r="X1315" s="1"/>
      <c r="Y1315" s="24"/>
      <c r="Z1315" s="1"/>
      <c r="AA1315" s="1"/>
      <c r="AB1315" s="1"/>
      <c r="AC1315" s="1"/>
      <c r="AD1315" s="1"/>
      <c r="AE1315" s="1"/>
      <c r="AF1315" s="1"/>
      <c r="AG1315" s="24"/>
      <c r="AH1315" s="1"/>
      <c r="AI1315" s="1"/>
      <c r="AJ1315" s="24"/>
      <c r="AK1315" s="36"/>
      <c r="AL1315" s="9"/>
      <c r="AM1315" s="9"/>
      <c r="AP1315" s="9"/>
      <c r="AQ1315" s="28"/>
    </row>
    <row r="1316" spans="3:43" hidden="1" x14ac:dyDescent="0.25">
      <c r="C1316" s="1"/>
      <c r="D1316" s="1"/>
      <c r="E1316" s="1"/>
      <c r="F1316" s="1"/>
      <c r="G1316" s="1"/>
      <c r="H1316" s="1"/>
      <c r="I1316" s="1"/>
      <c r="J1316" s="24"/>
      <c r="K1316" s="1"/>
      <c r="L1316" s="24"/>
      <c r="M1316" s="1"/>
      <c r="N1316" s="1"/>
      <c r="O1316" s="1"/>
      <c r="P1316" s="1"/>
      <c r="Q1316" s="24"/>
      <c r="R1316" s="1"/>
      <c r="S1316" s="1"/>
      <c r="T1316" s="1"/>
      <c r="U1316" s="1"/>
      <c r="V1316" s="24"/>
      <c r="W1316" s="1"/>
      <c r="X1316" s="1"/>
      <c r="Y1316" s="24"/>
      <c r="Z1316" s="1"/>
      <c r="AA1316" s="1"/>
      <c r="AB1316" s="1"/>
      <c r="AC1316" s="1"/>
      <c r="AD1316" s="1"/>
      <c r="AE1316" s="1"/>
      <c r="AF1316" s="1"/>
      <c r="AG1316" s="24"/>
      <c r="AH1316" s="1"/>
      <c r="AI1316" s="1"/>
      <c r="AJ1316" s="24"/>
      <c r="AK1316" s="36"/>
      <c r="AL1316" s="9"/>
      <c r="AM1316" s="9"/>
      <c r="AP1316" s="9"/>
      <c r="AQ1316" s="28"/>
    </row>
    <row r="1317" spans="3:43" hidden="1" x14ac:dyDescent="0.25">
      <c r="C1317" s="1"/>
      <c r="D1317" s="1"/>
      <c r="E1317" s="1"/>
      <c r="F1317" s="1"/>
      <c r="G1317" s="1"/>
      <c r="H1317" s="1"/>
      <c r="I1317" s="1"/>
      <c r="J1317" s="24"/>
      <c r="K1317" s="1"/>
      <c r="L1317" s="24"/>
      <c r="M1317" s="1"/>
      <c r="N1317" s="1"/>
      <c r="O1317" s="1"/>
      <c r="P1317" s="1"/>
      <c r="Q1317" s="24"/>
      <c r="R1317" s="1"/>
      <c r="S1317" s="1"/>
      <c r="T1317" s="1"/>
      <c r="U1317" s="1"/>
      <c r="V1317" s="24"/>
      <c r="W1317" s="1"/>
      <c r="X1317" s="1"/>
      <c r="Y1317" s="24"/>
      <c r="Z1317" s="1"/>
      <c r="AA1317" s="1"/>
      <c r="AB1317" s="1"/>
      <c r="AC1317" s="1"/>
      <c r="AD1317" s="1"/>
      <c r="AE1317" s="1"/>
      <c r="AF1317" s="1"/>
      <c r="AG1317" s="24"/>
      <c r="AH1317" s="1"/>
      <c r="AI1317" s="1"/>
      <c r="AJ1317" s="24"/>
      <c r="AK1317" s="36"/>
      <c r="AL1317" s="9"/>
      <c r="AM1317" s="9"/>
      <c r="AP1317" s="9"/>
      <c r="AQ1317" s="28"/>
    </row>
    <row r="1318" spans="3:43" hidden="1" x14ac:dyDescent="0.25">
      <c r="C1318" s="1"/>
      <c r="D1318" s="1"/>
      <c r="E1318" s="1"/>
      <c r="F1318" s="1"/>
      <c r="G1318" s="1"/>
      <c r="H1318" s="1"/>
      <c r="I1318" s="1"/>
      <c r="J1318" s="24"/>
      <c r="K1318" s="1"/>
      <c r="L1318" s="24"/>
      <c r="M1318" s="1"/>
      <c r="N1318" s="1"/>
      <c r="O1318" s="1"/>
      <c r="P1318" s="1"/>
      <c r="Q1318" s="24"/>
      <c r="R1318" s="1"/>
      <c r="S1318" s="1"/>
      <c r="T1318" s="1"/>
      <c r="U1318" s="1"/>
      <c r="V1318" s="24"/>
      <c r="W1318" s="1"/>
      <c r="X1318" s="1"/>
      <c r="Y1318" s="24"/>
      <c r="Z1318" s="1"/>
      <c r="AA1318" s="1"/>
      <c r="AB1318" s="1"/>
      <c r="AC1318" s="1"/>
      <c r="AD1318" s="1"/>
      <c r="AE1318" s="1"/>
      <c r="AF1318" s="1"/>
      <c r="AG1318" s="24"/>
      <c r="AH1318" s="1"/>
      <c r="AI1318" s="1"/>
      <c r="AJ1318" s="24"/>
      <c r="AK1318" s="36"/>
      <c r="AL1318" s="9"/>
      <c r="AM1318" s="9"/>
      <c r="AP1318" s="9"/>
      <c r="AQ1318" s="28"/>
    </row>
    <row r="1319" spans="3:43" hidden="1" x14ac:dyDescent="0.25">
      <c r="C1319" s="1"/>
      <c r="D1319" s="1"/>
      <c r="E1319" s="1"/>
      <c r="F1319" s="1"/>
      <c r="G1319" s="1"/>
      <c r="H1319" s="1"/>
      <c r="I1319" s="1"/>
      <c r="J1319" s="24"/>
      <c r="K1319" s="1"/>
      <c r="L1319" s="24"/>
      <c r="M1319" s="1"/>
      <c r="N1319" s="1"/>
      <c r="O1319" s="1"/>
      <c r="P1319" s="1"/>
      <c r="Q1319" s="24"/>
      <c r="R1319" s="1"/>
      <c r="S1319" s="1"/>
      <c r="T1319" s="1"/>
      <c r="U1319" s="1"/>
      <c r="V1319" s="24"/>
      <c r="W1319" s="1"/>
      <c r="X1319" s="1"/>
      <c r="Y1319" s="24"/>
      <c r="Z1319" s="1"/>
      <c r="AA1319" s="1"/>
      <c r="AB1319" s="1"/>
      <c r="AC1319" s="1"/>
      <c r="AD1319" s="1"/>
      <c r="AE1319" s="1"/>
      <c r="AF1319" s="1"/>
      <c r="AG1319" s="24"/>
      <c r="AH1319" s="1"/>
      <c r="AI1319" s="1"/>
      <c r="AJ1319" s="24"/>
      <c r="AK1319" s="36"/>
      <c r="AL1319" s="9"/>
      <c r="AM1319" s="9"/>
      <c r="AP1319" s="9"/>
      <c r="AQ1319" s="28"/>
    </row>
    <row r="1320" spans="3:43" hidden="1" x14ac:dyDescent="0.25">
      <c r="C1320" s="1"/>
      <c r="D1320" s="1"/>
      <c r="E1320" s="1"/>
      <c r="F1320" s="1"/>
      <c r="G1320" s="1"/>
      <c r="H1320" s="1"/>
      <c r="I1320" s="1"/>
      <c r="J1320" s="24"/>
      <c r="K1320" s="1"/>
      <c r="L1320" s="24"/>
      <c r="M1320" s="1"/>
      <c r="N1320" s="1"/>
      <c r="O1320" s="1"/>
      <c r="P1320" s="1"/>
      <c r="Q1320" s="24"/>
      <c r="R1320" s="1"/>
      <c r="S1320" s="1"/>
      <c r="T1320" s="1"/>
      <c r="U1320" s="1"/>
      <c r="V1320" s="24"/>
      <c r="W1320" s="1"/>
      <c r="X1320" s="1"/>
      <c r="Y1320" s="24"/>
      <c r="Z1320" s="1"/>
      <c r="AA1320" s="1"/>
      <c r="AB1320" s="1"/>
      <c r="AC1320" s="1"/>
      <c r="AD1320" s="1"/>
      <c r="AE1320" s="1"/>
      <c r="AF1320" s="1"/>
      <c r="AG1320" s="24"/>
      <c r="AH1320" s="1"/>
      <c r="AI1320" s="1"/>
      <c r="AJ1320" s="24"/>
      <c r="AK1320" s="36"/>
      <c r="AL1320" s="9"/>
      <c r="AM1320" s="9"/>
      <c r="AP1320" s="9"/>
      <c r="AQ1320" s="28"/>
    </row>
    <row r="1321" spans="3:43" hidden="1" x14ac:dyDescent="0.25">
      <c r="C1321" s="1"/>
      <c r="D1321" s="1"/>
      <c r="E1321" s="1"/>
      <c r="F1321" s="1"/>
      <c r="G1321" s="1"/>
      <c r="H1321" s="1"/>
      <c r="I1321" s="1"/>
      <c r="J1321" s="24"/>
      <c r="K1321" s="1"/>
      <c r="L1321" s="24"/>
      <c r="M1321" s="1"/>
      <c r="N1321" s="1"/>
      <c r="O1321" s="1"/>
      <c r="P1321" s="1"/>
      <c r="Q1321" s="24"/>
      <c r="R1321" s="1"/>
      <c r="S1321" s="1"/>
      <c r="T1321" s="1"/>
      <c r="U1321" s="1"/>
      <c r="V1321" s="24"/>
      <c r="W1321" s="1"/>
      <c r="X1321" s="1"/>
      <c r="Y1321" s="24"/>
      <c r="Z1321" s="1"/>
      <c r="AA1321" s="1"/>
      <c r="AB1321" s="1"/>
      <c r="AC1321" s="1"/>
      <c r="AD1321" s="1"/>
      <c r="AE1321" s="1"/>
      <c r="AF1321" s="1"/>
      <c r="AG1321" s="24"/>
      <c r="AH1321" s="1"/>
      <c r="AI1321" s="1"/>
      <c r="AJ1321" s="24"/>
      <c r="AK1321" s="36"/>
      <c r="AL1321" s="9"/>
      <c r="AM1321" s="9"/>
      <c r="AP1321" s="9"/>
      <c r="AQ1321" s="28"/>
    </row>
    <row r="1322" spans="3:43" hidden="1" x14ac:dyDescent="0.25">
      <c r="C1322" s="1"/>
      <c r="D1322" s="1"/>
      <c r="E1322" s="1"/>
      <c r="F1322" s="1"/>
      <c r="G1322" s="1"/>
      <c r="H1322" s="1"/>
      <c r="I1322" s="1"/>
      <c r="J1322" s="24"/>
      <c r="K1322" s="1"/>
      <c r="L1322" s="24"/>
      <c r="M1322" s="1"/>
      <c r="N1322" s="1"/>
      <c r="O1322" s="1"/>
      <c r="P1322" s="1"/>
      <c r="Q1322" s="24"/>
      <c r="R1322" s="1"/>
      <c r="S1322" s="1"/>
      <c r="T1322" s="1"/>
      <c r="U1322" s="1"/>
      <c r="V1322" s="24"/>
      <c r="W1322" s="1"/>
      <c r="X1322" s="1"/>
      <c r="Y1322" s="24"/>
      <c r="Z1322" s="1"/>
      <c r="AA1322" s="1"/>
      <c r="AB1322" s="1"/>
      <c r="AC1322" s="1"/>
      <c r="AD1322" s="1"/>
      <c r="AE1322" s="1"/>
      <c r="AF1322" s="1"/>
      <c r="AG1322" s="24"/>
      <c r="AH1322" s="1"/>
      <c r="AI1322" s="1"/>
      <c r="AJ1322" s="24"/>
      <c r="AK1322" s="36"/>
      <c r="AL1322" s="9"/>
      <c r="AM1322" s="9"/>
      <c r="AP1322" s="9"/>
      <c r="AQ1322" s="28"/>
    </row>
    <row r="1323" spans="3:43" hidden="1" x14ac:dyDescent="0.25">
      <c r="C1323" s="1"/>
      <c r="D1323" s="1"/>
      <c r="E1323" s="1"/>
      <c r="F1323" s="1"/>
      <c r="G1323" s="1"/>
      <c r="H1323" s="1"/>
      <c r="I1323" s="1"/>
      <c r="J1323" s="24"/>
      <c r="K1323" s="1"/>
      <c r="L1323" s="24"/>
      <c r="M1323" s="1"/>
      <c r="N1323" s="1"/>
      <c r="O1323" s="1"/>
      <c r="P1323" s="1"/>
      <c r="Q1323" s="24"/>
      <c r="R1323" s="1"/>
      <c r="S1323" s="1"/>
      <c r="T1323" s="1"/>
      <c r="U1323" s="1"/>
      <c r="V1323" s="24"/>
      <c r="W1323" s="1"/>
      <c r="X1323" s="1"/>
      <c r="Y1323" s="24"/>
      <c r="Z1323" s="1"/>
      <c r="AA1323" s="1"/>
      <c r="AB1323" s="1"/>
      <c r="AC1323" s="1"/>
      <c r="AD1323" s="1"/>
      <c r="AE1323" s="1"/>
      <c r="AF1323" s="1"/>
      <c r="AG1323" s="24"/>
      <c r="AH1323" s="1"/>
      <c r="AI1323" s="1"/>
      <c r="AJ1323" s="24"/>
      <c r="AK1323" s="36"/>
      <c r="AL1323" s="9"/>
      <c r="AM1323" s="9"/>
      <c r="AP1323" s="9"/>
      <c r="AQ1323" s="28"/>
    </row>
    <row r="1324" spans="3:43" hidden="1" x14ac:dyDescent="0.25">
      <c r="C1324" s="1"/>
      <c r="D1324" s="1"/>
      <c r="E1324" s="1"/>
      <c r="F1324" s="1"/>
      <c r="G1324" s="1"/>
      <c r="H1324" s="1"/>
      <c r="I1324" s="1"/>
      <c r="J1324" s="24"/>
      <c r="K1324" s="1"/>
      <c r="L1324" s="24"/>
      <c r="M1324" s="1"/>
      <c r="N1324" s="1"/>
      <c r="O1324" s="1"/>
      <c r="P1324" s="1"/>
      <c r="Q1324" s="24"/>
      <c r="R1324" s="1"/>
      <c r="S1324" s="1"/>
      <c r="T1324" s="1"/>
      <c r="U1324" s="1"/>
      <c r="V1324" s="24"/>
      <c r="W1324" s="1"/>
      <c r="X1324" s="1"/>
      <c r="Y1324" s="24"/>
      <c r="Z1324" s="1"/>
      <c r="AA1324" s="1"/>
      <c r="AB1324" s="1"/>
      <c r="AC1324" s="1"/>
      <c r="AD1324" s="1"/>
      <c r="AE1324" s="1"/>
      <c r="AF1324" s="1"/>
      <c r="AG1324" s="24"/>
      <c r="AH1324" s="1"/>
      <c r="AI1324" s="1"/>
      <c r="AJ1324" s="24"/>
      <c r="AK1324" s="36"/>
      <c r="AL1324" s="9"/>
      <c r="AM1324" s="9"/>
      <c r="AP1324" s="9"/>
      <c r="AQ1324" s="28"/>
    </row>
    <row r="1325" spans="3:43" hidden="1" x14ac:dyDescent="0.25">
      <c r="C1325" s="1"/>
      <c r="D1325" s="1"/>
      <c r="E1325" s="1"/>
      <c r="F1325" s="1"/>
      <c r="G1325" s="1"/>
      <c r="H1325" s="1"/>
      <c r="I1325" s="1"/>
      <c r="J1325" s="24"/>
      <c r="K1325" s="1"/>
      <c r="L1325" s="24"/>
      <c r="M1325" s="1"/>
      <c r="N1325" s="1"/>
      <c r="O1325" s="1"/>
      <c r="P1325" s="1"/>
      <c r="Q1325" s="24"/>
      <c r="R1325" s="1"/>
      <c r="S1325" s="1"/>
      <c r="T1325" s="1"/>
      <c r="U1325" s="1"/>
      <c r="V1325" s="24"/>
      <c r="W1325" s="1"/>
      <c r="X1325" s="1"/>
      <c r="Y1325" s="24"/>
      <c r="Z1325" s="1"/>
      <c r="AA1325" s="1"/>
      <c r="AB1325" s="1"/>
      <c r="AC1325" s="1"/>
      <c r="AD1325" s="1"/>
      <c r="AE1325" s="1"/>
      <c r="AF1325" s="1"/>
      <c r="AG1325" s="24"/>
      <c r="AH1325" s="1"/>
      <c r="AI1325" s="1"/>
      <c r="AJ1325" s="24"/>
      <c r="AK1325" s="36"/>
      <c r="AL1325" s="9"/>
      <c r="AM1325" s="9"/>
      <c r="AP1325" s="9"/>
      <c r="AQ1325" s="28"/>
    </row>
    <row r="1326" spans="3:43" hidden="1" x14ac:dyDescent="0.25">
      <c r="C1326" s="1"/>
      <c r="D1326" s="1"/>
      <c r="E1326" s="1"/>
      <c r="F1326" s="1"/>
      <c r="G1326" s="1"/>
      <c r="H1326" s="1"/>
      <c r="I1326" s="1"/>
      <c r="J1326" s="24"/>
      <c r="K1326" s="1"/>
      <c r="L1326" s="24"/>
      <c r="M1326" s="1"/>
      <c r="N1326" s="1"/>
      <c r="O1326" s="1"/>
      <c r="P1326" s="1"/>
      <c r="Q1326" s="24"/>
      <c r="R1326" s="1"/>
      <c r="S1326" s="1"/>
      <c r="T1326" s="1"/>
      <c r="U1326" s="1"/>
      <c r="V1326" s="24"/>
      <c r="W1326" s="1"/>
      <c r="X1326" s="1"/>
      <c r="Y1326" s="24"/>
      <c r="Z1326" s="1"/>
      <c r="AA1326" s="1"/>
      <c r="AB1326" s="1"/>
      <c r="AC1326" s="1"/>
      <c r="AD1326" s="1"/>
      <c r="AE1326" s="1"/>
      <c r="AF1326" s="1"/>
      <c r="AG1326" s="24"/>
      <c r="AH1326" s="1"/>
      <c r="AI1326" s="1"/>
      <c r="AJ1326" s="24"/>
      <c r="AK1326" s="36"/>
      <c r="AL1326" s="9"/>
      <c r="AM1326" s="9"/>
      <c r="AP1326" s="9"/>
      <c r="AQ1326" s="28"/>
    </row>
    <row r="1327" spans="3:43" hidden="1" x14ac:dyDescent="0.25">
      <c r="C1327" s="1"/>
      <c r="D1327" s="1"/>
      <c r="E1327" s="1"/>
      <c r="F1327" s="1"/>
      <c r="G1327" s="1"/>
      <c r="H1327" s="1"/>
      <c r="I1327" s="1"/>
      <c r="J1327" s="24"/>
      <c r="K1327" s="1"/>
      <c r="L1327" s="24"/>
      <c r="M1327" s="1"/>
      <c r="N1327" s="1"/>
      <c r="O1327" s="1"/>
      <c r="P1327" s="1"/>
      <c r="Q1327" s="24"/>
      <c r="R1327" s="1"/>
      <c r="S1327" s="1"/>
      <c r="T1327" s="1"/>
      <c r="U1327" s="1"/>
      <c r="V1327" s="24"/>
      <c r="W1327" s="1"/>
      <c r="X1327" s="1"/>
      <c r="Y1327" s="24"/>
      <c r="Z1327" s="1"/>
      <c r="AA1327" s="1"/>
      <c r="AB1327" s="1"/>
      <c r="AC1327" s="1"/>
      <c r="AD1327" s="1"/>
      <c r="AE1327" s="1"/>
      <c r="AF1327" s="1"/>
      <c r="AG1327" s="24"/>
      <c r="AH1327" s="1"/>
      <c r="AI1327" s="1"/>
      <c r="AJ1327" s="24"/>
      <c r="AK1327" s="36"/>
      <c r="AL1327" s="9"/>
      <c r="AM1327" s="9"/>
      <c r="AP1327" s="9"/>
      <c r="AQ1327" s="28"/>
    </row>
    <row r="1328" spans="3:43" hidden="1" x14ac:dyDescent="0.25">
      <c r="C1328" s="1"/>
      <c r="D1328" s="1"/>
      <c r="E1328" s="1"/>
      <c r="F1328" s="1"/>
      <c r="G1328" s="1"/>
      <c r="H1328" s="1"/>
      <c r="I1328" s="1"/>
      <c r="J1328" s="24"/>
      <c r="K1328" s="1"/>
      <c r="L1328" s="24"/>
      <c r="M1328" s="1"/>
      <c r="N1328" s="1"/>
      <c r="O1328" s="1"/>
      <c r="P1328" s="1"/>
      <c r="Q1328" s="24"/>
      <c r="R1328" s="1"/>
      <c r="S1328" s="1"/>
      <c r="T1328" s="1"/>
      <c r="U1328" s="1"/>
      <c r="V1328" s="24"/>
      <c r="W1328" s="1"/>
      <c r="X1328" s="1"/>
      <c r="Y1328" s="24"/>
      <c r="Z1328" s="1"/>
      <c r="AA1328" s="1"/>
      <c r="AB1328" s="1"/>
      <c r="AC1328" s="1"/>
      <c r="AD1328" s="1"/>
      <c r="AE1328" s="1"/>
      <c r="AF1328" s="1"/>
      <c r="AG1328" s="24"/>
      <c r="AH1328" s="1"/>
      <c r="AI1328" s="1"/>
      <c r="AJ1328" s="24"/>
      <c r="AK1328" s="36"/>
      <c r="AL1328" s="9"/>
      <c r="AM1328" s="9"/>
      <c r="AP1328" s="9"/>
      <c r="AQ1328" s="28"/>
    </row>
    <row r="1329" spans="3:43" hidden="1" x14ac:dyDescent="0.25">
      <c r="C1329" s="1"/>
      <c r="D1329" s="1"/>
      <c r="E1329" s="1"/>
      <c r="F1329" s="1"/>
      <c r="G1329" s="1"/>
      <c r="H1329" s="1"/>
      <c r="I1329" s="1"/>
      <c r="J1329" s="24"/>
      <c r="K1329" s="1"/>
      <c r="L1329" s="24"/>
      <c r="M1329" s="1"/>
      <c r="N1329" s="1"/>
      <c r="O1329" s="1"/>
      <c r="P1329" s="1"/>
      <c r="Q1329" s="24"/>
      <c r="R1329" s="1"/>
      <c r="S1329" s="1"/>
      <c r="T1329" s="1"/>
      <c r="U1329" s="1"/>
      <c r="V1329" s="24"/>
      <c r="W1329" s="1"/>
      <c r="X1329" s="1"/>
      <c r="Y1329" s="24"/>
      <c r="Z1329" s="1"/>
      <c r="AA1329" s="1"/>
      <c r="AB1329" s="1"/>
      <c r="AC1329" s="1"/>
      <c r="AD1329" s="1"/>
      <c r="AE1329" s="1"/>
      <c r="AF1329" s="1"/>
      <c r="AG1329" s="24"/>
      <c r="AH1329" s="1"/>
      <c r="AI1329" s="1"/>
      <c r="AJ1329" s="24"/>
      <c r="AK1329" s="36"/>
      <c r="AL1329" s="9"/>
      <c r="AM1329" s="9"/>
      <c r="AP1329" s="9"/>
      <c r="AQ1329" s="28"/>
    </row>
    <row r="1330" spans="3:43" hidden="1" x14ac:dyDescent="0.25">
      <c r="C1330" s="1"/>
      <c r="D1330" s="1"/>
      <c r="E1330" s="1"/>
      <c r="F1330" s="1"/>
      <c r="G1330" s="1"/>
      <c r="H1330" s="1"/>
      <c r="I1330" s="1"/>
      <c r="J1330" s="24"/>
      <c r="K1330" s="1"/>
      <c r="L1330" s="24"/>
      <c r="M1330" s="1"/>
      <c r="N1330" s="1"/>
      <c r="O1330" s="1"/>
      <c r="P1330" s="1"/>
      <c r="Q1330" s="24"/>
      <c r="R1330" s="1"/>
      <c r="S1330" s="1"/>
      <c r="T1330" s="1"/>
      <c r="U1330" s="1"/>
      <c r="V1330" s="24"/>
      <c r="W1330" s="1"/>
      <c r="X1330" s="1"/>
      <c r="Y1330" s="24"/>
      <c r="Z1330" s="1"/>
      <c r="AA1330" s="1"/>
      <c r="AB1330" s="1"/>
      <c r="AC1330" s="1"/>
      <c r="AD1330" s="1"/>
      <c r="AE1330" s="1"/>
      <c r="AF1330" s="1"/>
      <c r="AG1330" s="24"/>
      <c r="AH1330" s="1"/>
      <c r="AI1330" s="1"/>
      <c r="AJ1330" s="24"/>
      <c r="AK1330" s="36"/>
      <c r="AL1330" s="9"/>
      <c r="AM1330" s="9"/>
      <c r="AP1330" s="9"/>
      <c r="AQ1330" s="28"/>
    </row>
    <row r="1331" spans="3:43" hidden="1" x14ac:dyDescent="0.25">
      <c r="C1331" s="1"/>
      <c r="D1331" s="1"/>
      <c r="E1331" s="1"/>
      <c r="F1331" s="1"/>
      <c r="G1331" s="1"/>
      <c r="H1331" s="1"/>
      <c r="I1331" s="1"/>
      <c r="J1331" s="24"/>
      <c r="K1331" s="1"/>
      <c r="L1331" s="24"/>
      <c r="M1331" s="1"/>
      <c r="N1331" s="1"/>
      <c r="O1331" s="1"/>
      <c r="P1331" s="1"/>
      <c r="Q1331" s="24"/>
      <c r="R1331" s="1"/>
      <c r="S1331" s="1"/>
      <c r="T1331" s="1"/>
      <c r="U1331" s="1"/>
      <c r="V1331" s="24"/>
      <c r="W1331" s="1"/>
      <c r="X1331" s="1"/>
      <c r="Y1331" s="24"/>
      <c r="Z1331" s="1"/>
      <c r="AA1331" s="1"/>
      <c r="AB1331" s="1"/>
      <c r="AC1331" s="1"/>
      <c r="AD1331" s="1"/>
      <c r="AE1331" s="1"/>
      <c r="AF1331" s="1"/>
      <c r="AG1331" s="24"/>
      <c r="AH1331" s="1"/>
      <c r="AI1331" s="1"/>
      <c r="AJ1331" s="24"/>
      <c r="AK1331" s="36"/>
      <c r="AL1331" s="9"/>
      <c r="AM1331" s="9"/>
      <c r="AP1331" s="9"/>
      <c r="AQ1331" s="28"/>
    </row>
    <row r="1332" spans="3:43" hidden="1" x14ac:dyDescent="0.25">
      <c r="C1332" s="1"/>
      <c r="D1332" s="1"/>
      <c r="E1332" s="1"/>
      <c r="F1332" s="1"/>
      <c r="G1332" s="1"/>
      <c r="H1332" s="1"/>
      <c r="I1332" s="1"/>
      <c r="J1332" s="24"/>
      <c r="K1332" s="1"/>
      <c r="L1332" s="24"/>
      <c r="M1332" s="1"/>
      <c r="N1332" s="1"/>
      <c r="O1332" s="1"/>
      <c r="P1332" s="1"/>
      <c r="Q1332" s="24"/>
      <c r="R1332" s="1"/>
      <c r="S1332" s="1"/>
      <c r="T1332" s="1"/>
      <c r="U1332" s="1"/>
      <c r="V1332" s="24"/>
      <c r="W1332" s="1"/>
      <c r="X1332" s="1"/>
      <c r="Y1332" s="24"/>
      <c r="Z1332" s="1"/>
      <c r="AA1332" s="1"/>
      <c r="AB1332" s="1"/>
      <c r="AC1332" s="1"/>
      <c r="AD1332" s="1"/>
      <c r="AE1332" s="1"/>
      <c r="AF1332" s="1"/>
      <c r="AG1332" s="24"/>
      <c r="AH1332" s="1"/>
      <c r="AI1332" s="1"/>
      <c r="AJ1332" s="24"/>
      <c r="AK1332" s="36"/>
      <c r="AL1332" s="9"/>
      <c r="AM1332" s="9"/>
      <c r="AP1332" s="9"/>
      <c r="AQ1332" s="28"/>
    </row>
    <row r="1333" spans="3:43" hidden="1" x14ac:dyDescent="0.25">
      <c r="C1333" s="1"/>
      <c r="D1333" s="1"/>
      <c r="E1333" s="1"/>
      <c r="F1333" s="1"/>
      <c r="G1333" s="1"/>
      <c r="H1333" s="1"/>
      <c r="I1333" s="1"/>
      <c r="J1333" s="24"/>
      <c r="K1333" s="1"/>
      <c r="L1333" s="24"/>
      <c r="M1333" s="1"/>
      <c r="N1333" s="1"/>
      <c r="O1333" s="1"/>
      <c r="P1333" s="1"/>
      <c r="Q1333" s="24"/>
      <c r="R1333" s="1"/>
      <c r="S1333" s="1"/>
      <c r="T1333" s="1"/>
      <c r="U1333" s="1"/>
      <c r="V1333" s="24"/>
      <c r="W1333" s="1"/>
      <c r="X1333" s="1"/>
      <c r="Y1333" s="24"/>
      <c r="Z1333" s="1"/>
      <c r="AA1333" s="1"/>
      <c r="AB1333" s="1"/>
      <c r="AC1333" s="1"/>
      <c r="AD1333" s="1"/>
      <c r="AE1333" s="1"/>
      <c r="AF1333" s="1"/>
      <c r="AG1333" s="24"/>
      <c r="AH1333" s="1"/>
      <c r="AI1333" s="1"/>
      <c r="AJ1333" s="24"/>
      <c r="AK1333" s="36"/>
      <c r="AL1333" s="9"/>
      <c r="AM1333" s="9"/>
      <c r="AP1333" s="9"/>
      <c r="AQ1333" s="28"/>
    </row>
    <row r="1334" spans="3:43" hidden="1" x14ac:dyDescent="0.25">
      <c r="C1334" s="1"/>
      <c r="D1334" s="1"/>
      <c r="E1334" s="1"/>
      <c r="F1334" s="1"/>
      <c r="G1334" s="1"/>
      <c r="H1334" s="1"/>
      <c r="I1334" s="1"/>
      <c r="J1334" s="24"/>
      <c r="K1334" s="1"/>
      <c r="L1334" s="24"/>
      <c r="M1334" s="1"/>
      <c r="N1334" s="1"/>
      <c r="O1334" s="1"/>
      <c r="P1334" s="1"/>
      <c r="Q1334" s="24"/>
      <c r="R1334" s="1"/>
      <c r="S1334" s="1"/>
      <c r="T1334" s="1"/>
      <c r="U1334" s="1"/>
      <c r="V1334" s="24"/>
      <c r="W1334" s="1"/>
      <c r="X1334" s="1"/>
      <c r="Y1334" s="24"/>
      <c r="Z1334" s="1"/>
      <c r="AA1334" s="1"/>
      <c r="AB1334" s="1"/>
      <c r="AC1334" s="1"/>
      <c r="AD1334" s="1"/>
      <c r="AE1334" s="1"/>
      <c r="AF1334" s="1"/>
      <c r="AG1334" s="24"/>
      <c r="AH1334" s="1"/>
      <c r="AI1334" s="1"/>
      <c r="AJ1334" s="24"/>
      <c r="AK1334" s="36"/>
      <c r="AL1334" s="9"/>
      <c r="AM1334" s="9"/>
      <c r="AP1334" s="9"/>
      <c r="AQ1334" s="28"/>
    </row>
    <row r="1335" spans="3:43" hidden="1" x14ac:dyDescent="0.25">
      <c r="C1335" s="1"/>
      <c r="D1335" s="1"/>
      <c r="E1335" s="1"/>
      <c r="F1335" s="1"/>
      <c r="G1335" s="1"/>
      <c r="H1335" s="1"/>
      <c r="I1335" s="1"/>
      <c r="J1335" s="24"/>
      <c r="K1335" s="1"/>
      <c r="L1335" s="24"/>
      <c r="M1335" s="1"/>
      <c r="N1335" s="1"/>
      <c r="O1335" s="1"/>
      <c r="P1335" s="1"/>
      <c r="Q1335" s="24"/>
      <c r="R1335" s="1"/>
      <c r="S1335" s="1"/>
      <c r="T1335" s="1"/>
      <c r="U1335" s="1"/>
      <c r="V1335" s="24"/>
      <c r="W1335" s="1"/>
      <c r="X1335" s="1"/>
      <c r="Y1335" s="24"/>
      <c r="Z1335" s="1"/>
      <c r="AA1335" s="1"/>
      <c r="AB1335" s="1"/>
      <c r="AC1335" s="1"/>
      <c r="AD1335" s="1"/>
      <c r="AE1335" s="1"/>
      <c r="AF1335" s="1"/>
      <c r="AG1335" s="24"/>
      <c r="AH1335" s="1"/>
      <c r="AI1335" s="1"/>
      <c r="AJ1335" s="24"/>
      <c r="AK1335" s="36"/>
      <c r="AL1335" s="9"/>
      <c r="AM1335" s="9"/>
      <c r="AP1335" s="9"/>
      <c r="AQ1335" s="28"/>
    </row>
    <row r="1336" spans="3:43" hidden="1" x14ac:dyDescent="0.25">
      <c r="C1336" s="1"/>
      <c r="D1336" s="1"/>
      <c r="E1336" s="1"/>
      <c r="F1336" s="1"/>
      <c r="G1336" s="1"/>
      <c r="H1336" s="1"/>
      <c r="I1336" s="1"/>
      <c r="J1336" s="24"/>
      <c r="K1336" s="1"/>
      <c r="L1336" s="24"/>
      <c r="M1336" s="1"/>
      <c r="N1336" s="1"/>
      <c r="O1336" s="1"/>
      <c r="P1336" s="1"/>
      <c r="Q1336" s="24"/>
      <c r="R1336" s="1"/>
      <c r="S1336" s="1"/>
      <c r="T1336" s="1"/>
      <c r="U1336" s="1"/>
      <c r="V1336" s="24"/>
      <c r="W1336" s="1"/>
      <c r="X1336" s="1"/>
      <c r="Y1336" s="24"/>
      <c r="Z1336" s="1"/>
      <c r="AA1336" s="1"/>
      <c r="AB1336" s="1"/>
      <c r="AC1336" s="1"/>
      <c r="AD1336" s="1"/>
      <c r="AE1336" s="1"/>
      <c r="AF1336" s="1"/>
      <c r="AG1336" s="24"/>
      <c r="AH1336" s="1"/>
      <c r="AI1336" s="1"/>
      <c r="AJ1336" s="24"/>
      <c r="AK1336" s="36"/>
      <c r="AL1336" s="9"/>
      <c r="AM1336" s="9"/>
      <c r="AP1336" s="9"/>
      <c r="AQ1336" s="28"/>
    </row>
    <row r="1337" spans="3:43" hidden="1" x14ac:dyDescent="0.25">
      <c r="C1337" s="1"/>
      <c r="D1337" s="1"/>
      <c r="E1337" s="1"/>
      <c r="F1337" s="1"/>
      <c r="G1337" s="1"/>
      <c r="H1337" s="1"/>
      <c r="I1337" s="1"/>
      <c r="J1337" s="24"/>
      <c r="K1337" s="1"/>
      <c r="L1337" s="24"/>
      <c r="M1337" s="1"/>
      <c r="N1337" s="1"/>
      <c r="O1337" s="1"/>
      <c r="P1337" s="1"/>
      <c r="Q1337" s="24"/>
      <c r="R1337" s="1"/>
      <c r="S1337" s="1"/>
      <c r="T1337" s="1"/>
      <c r="U1337" s="1"/>
      <c r="V1337" s="24"/>
      <c r="W1337" s="1"/>
      <c r="X1337" s="1"/>
      <c r="Y1337" s="24"/>
      <c r="Z1337" s="1"/>
      <c r="AA1337" s="1"/>
      <c r="AB1337" s="1"/>
      <c r="AC1337" s="1"/>
      <c r="AD1337" s="1"/>
      <c r="AE1337" s="1"/>
      <c r="AF1337" s="1"/>
      <c r="AG1337" s="24"/>
      <c r="AH1337" s="1"/>
      <c r="AI1337" s="1"/>
      <c r="AJ1337" s="24"/>
      <c r="AK1337" s="36"/>
      <c r="AL1337" s="9"/>
      <c r="AM1337" s="9"/>
      <c r="AP1337" s="9"/>
      <c r="AQ1337" s="28"/>
    </row>
    <row r="1338" spans="3:43" hidden="1" x14ac:dyDescent="0.25">
      <c r="C1338" s="1"/>
      <c r="D1338" s="1"/>
      <c r="E1338" s="1"/>
      <c r="F1338" s="1"/>
      <c r="G1338" s="1"/>
      <c r="H1338" s="1"/>
      <c r="I1338" s="1"/>
      <c r="J1338" s="24"/>
      <c r="K1338" s="1"/>
      <c r="L1338" s="24"/>
      <c r="M1338" s="1"/>
      <c r="N1338" s="1"/>
      <c r="O1338" s="1"/>
      <c r="P1338" s="1"/>
      <c r="Q1338" s="24"/>
      <c r="R1338" s="1"/>
      <c r="S1338" s="1"/>
      <c r="T1338" s="1"/>
      <c r="U1338" s="1"/>
      <c r="V1338" s="24"/>
      <c r="W1338" s="1"/>
      <c r="X1338" s="1"/>
      <c r="Y1338" s="24"/>
      <c r="Z1338" s="1"/>
      <c r="AA1338" s="1"/>
      <c r="AB1338" s="1"/>
      <c r="AC1338" s="1"/>
      <c r="AD1338" s="1"/>
      <c r="AE1338" s="1"/>
      <c r="AF1338" s="1"/>
      <c r="AG1338" s="24"/>
      <c r="AH1338" s="1"/>
      <c r="AI1338" s="1"/>
      <c r="AJ1338" s="24"/>
      <c r="AK1338" s="36"/>
      <c r="AL1338" s="9"/>
      <c r="AM1338" s="9"/>
      <c r="AP1338" s="9"/>
      <c r="AQ1338" s="28"/>
    </row>
    <row r="1339" spans="3:43" hidden="1" x14ac:dyDescent="0.25">
      <c r="C1339" s="1"/>
      <c r="D1339" s="1"/>
      <c r="E1339" s="1"/>
      <c r="F1339" s="1"/>
      <c r="G1339" s="1"/>
      <c r="H1339" s="1"/>
      <c r="I1339" s="1"/>
      <c r="J1339" s="24"/>
      <c r="K1339" s="1"/>
      <c r="L1339" s="24"/>
      <c r="M1339" s="1"/>
      <c r="N1339" s="1"/>
      <c r="O1339" s="1"/>
      <c r="P1339" s="1"/>
      <c r="Q1339" s="24"/>
      <c r="R1339" s="1"/>
      <c r="S1339" s="1"/>
      <c r="T1339" s="1"/>
      <c r="U1339" s="1"/>
      <c r="V1339" s="24"/>
      <c r="W1339" s="1"/>
      <c r="X1339" s="1"/>
      <c r="Y1339" s="24"/>
      <c r="Z1339" s="1"/>
      <c r="AA1339" s="1"/>
      <c r="AB1339" s="1"/>
      <c r="AC1339" s="1"/>
      <c r="AD1339" s="1"/>
      <c r="AE1339" s="1"/>
      <c r="AF1339" s="1"/>
      <c r="AG1339" s="24"/>
      <c r="AH1339" s="1"/>
      <c r="AI1339" s="1"/>
      <c r="AJ1339" s="24"/>
      <c r="AK1339" s="36"/>
      <c r="AL1339" s="9"/>
      <c r="AM1339" s="9"/>
      <c r="AP1339" s="9"/>
      <c r="AQ1339" s="28"/>
    </row>
    <row r="1340" spans="3:43" hidden="1" x14ac:dyDescent="0.25">
      <c r="C1340" s="1"/>
      <c r="D1340" s="1"/>
      <c r="E1340" s="1"/>
      <c r="F1340" s="1"/>
      <c r="G1340" s="1"/>
      <c r="H1340" s="1"/>
      <c r="I1340" s="1"/>
      <c r="J1340" s="24"/>
      <c r="K1340" s="1"/>
      <c r="L1340" s="24"/>
      <c r="M1340" s="1"/>
      <c r="N1340" s="1"/>
      <c r="O1340" s="1"/>
      <c r="P1340" s="1"/>
      <c r="Q1340" s="24"/>
      <c r="R1340" s="1"/>
      <c r="S1340" s="1"/>
      <c r="T1340" s="1"/>
      <c r="U1340" s="1"/>
      <c r="V1340" s="24"/>
      <c r="W1340" s="1"/>
      <c r="X1340" s="1"/>
      <c r="Y1340" s="24"/>
      <c r="Z1340" s="1"/>
      <c r="AA1340" s="1"/>
      <c r="AB1340" s="1"/>
      <c r="AC1340" s="1"/>
      <c r="AD1340" s="1"/>
      <c r="AE1340" s="1"/>
      <c r="AF1340" s="1"/>
      <c r="AG1340" s="24"/>
      <c r="AH1340" s="1"/>
      <c r="AI1340" s="1"/>
      <c r="AJ1340" s="24"/>
      <c r="AK1340" s="36"/>
      <c r="AL1340" s="9"/>
      <c r="AM1340" s="9"/>
      <c r="AP1340" s="9"/>
      <c r="AQ1340" s="28"/>
    </row>
    <row r="1341" spans="3:43" hidden="1" x14ac:dyDescent="0.25">
      <c r="C1341" s="1"/>
      <c r="D1341" s="1"/>
      <c r="E1341" s="1"/>
      <c r="F1341" s="1"/>
      <c r="G1341" s="1"/>
      <c r="H1341" s="1"/>
      <c r="I1341" s="1"/>
      <c r="J1341" s="24"/>
      <c r="K1341" s="1"/>
      <c r="L1341" s="24"/>
      <c r="M1341" s="1"/>
      <c r="N1341" s="1"/>
      <c r="O1341" s="1"/>
      <c r="P1341" s="1"/>
      <c r="Q1341" s="24"/>
      <c r="R1341" s="1"/>
      <c r="S1341" s="1"/>
      <c r="T1341" s="1"/>
      <c r="U1341" s="1"/>
      <c r="V1341" s="24"/>
      <c r="W1341" s="1"/>
      <c r="X1341" s="1"/>
      <c r="Y1341" s="24"/>
      <c r="Z1341" s="1"/>
      <c r="AA1341" s="1"/>
      <c r="AB1341" s="1"/>
      <c r="AC1341" s="1"/>
      <c r="AD1341" s="1"/>
      <c r="AE1341" s="1"/>
      <c r="AF1341" s="1"/>
      <c r="AG1341" s="24"/>
      <c r="AH1341" s="1"/>
      <c r="AI1341" s="1"/>
      <c r="AJ1341" s="24"/>
      <c r="AK1341" s="36"/>
      <c r="AL1341" s="9"/>
      <c r="AM1341" s="9"/>
      <c r="AP1341" s="9"/>
      <c r="AQ1341" s="28"/>
    </row>
    <row r="1342" spans="3:43" hidden="1" x14ac:dyDescent="0.25">
      <c r="C1342" s="1"/>
      <c r="D1342" s="1"/>
      <c r="E1342" s="1"/>
      <c r="F1342" s="1"/>
      <c r="G1342" s="1"/>
      <c r="H1342" s="1"/>
      <c r="I1342" s="1"/>
      <c r="J1342" s="24"/>
      <c r="K1342" s="1"/>
      <c r="L1342" s="24"/>
      <c r="M1342" s="1"/>
      <c r="N1342" s="1"/>
      <c r="O1342" s="1"/>
      <c r="P1342" s="1"/>
      <c r="Q1342" s="24"/>
      <c r="R1342" s="1"/>
      <c r="S1342" s="1"/>
      <c r="T1342" s="1"/>
      <c r="U1342" s="1"/>
      <c r="V1342" s="24"/>
      <c r="W1342" s="1"/>
      <c r="X1342" s="1"/>
      <c r="Y1342" s="24"/>
      <c r="Z1342" s="1"/>
      <c r="AA1342" s="1"/>
      <c r="AB1342" s="1"/>
      <c r="AC1342" s="1"/>
      <c r="AD1342" s="1"/>
      <c r="AE1342" s="1"/>
      <c r="AF1342" s="1"/>
      <c r="AG1342" s="24"/>
      <c r="AH1342" s="1"/>
      <c r="AI1342" s="1"/>
      <c r="AJ1342" s="24"/>
      <c r="AK1342" s="36"/>
      <c r="AL1342" s="9"/>
      <c r="AM1342" s="9"/>
      <c r="AP1342" s="9"/>
      <c r="AQ1342" s="28"/>
    </row>
    <row r="1343" spans="3:43" hidden="1" x14ac:dyDescent="0.25">
      <c r="C1343" s="1"/>
      <c r="D1343" s="1"/>
      <c r="E1343" s="1"/>
      <c r="F1343" s="1"/>
      <c r="G1343" s="1"/>
      <c r="H1343" s="1"/>
      <c r="I1343" s="1"/>
      <c r="J1343" s="24"/>
      <c r="K1343" s="1"/>
      <c r="L1343" s="24"/>
      <c r="M1343" s="1"/>
      <c r="N1343" s="1"/>
      <c r="O1343" s="1"/>
      <c r="P1343" s="1"/>
      <c r="Q1343" s="24"/>
      <c r="R1343" s="1"/>
      <c r="S1343" s="1"/>
      <c r="T1343" s="1"/>
      <c r="U1343" s="1"/>
      <c r="V1343" s="24"/>
      <c r="W1343" s="1"/>
      <c r="X1343" s="1"/>
      <c r="Y1343" s="24"/>
      <c r="Z1343" s="1"/>
      <c r="AA1343" s="1"/>
      <c r="AB1343" s="1"/>
      <c r="AC1343" s="1"/>
      <c r="AD1343" s="1"/>
      <c r="AE1343" s="1"/>
      <c r="AF1343" s="1"/>
      <c r="AG1343" s="24"/>
      <c r="AH1343" s="1"/>
      <c r="AI1343" s="1"/>
      <c r="AJ1343" s="24"/>
      <c r="AK1343" s="36"/>
      <c r="AL1343" s="9"/>
      <c r="AM1343" s="9"/>
      <c r="AP1343" s="9"/>
      <c r="AQ1343" s="28"/>
    </row>
    <row r="1344" spans="3:43" hidden="1" x14ac:dyDescent="0.25">
      <c r="C1344" s="1"/>
      <c r="D1344" s="1"/>
      <c r="E1344" s="1"/>
      <c r="F1344" s="1"/>
      <c r="G1344" s="1"/>
      <c r="H1344" s="1"/>
      <c r="I1344" s="1"/>
      <c r="J1344" s="24"/>
      <c r="K1344" s="1"/>
      <c r="L1344" s="24"/>
      <c r="M1344" s="1"/>
      <c r="N1344" s="1"/>
      <c r="O1344" s="1"/>
      <c r="P1344" s="1"/>
      <c r="Q1344" s="24"/>
      <c r="R1344" s="1"/>
      <c r="S1344" s="1"/>
      <c r="T1344" s="1"/>
      <c r="U1344" s="1"/>
      <c r="V1344" s="24"/>
      <c r="W1344" s="1"/>
      <c r="X1344" s="1"/>
      <c r="Y1344" s="24"/>
      <c r="Z1344" s="1"/>
      <c r="AA1344" s="1"/>
      <c r="AB1344" s="1"/>
      <c r="AC1344" s="1"/>
      <c r="AD1344" s="1"/>
      <c r="AE1344" s="1"/>
      <c r="AF1344" s="1"/>
      <c r="AG1344" s="24"/>
      <c r="AH1344" s="1"/>
      <c r="AI1344" s="1"/>
      <c r="AJ1344" s="24"/>
      <c r="AK1344" s="36"/>
      <c r="AL1344" s="9"/>
      <c r="AM1344" s="9"/>
      <c r="AP1344" s="9"/>
      <c r="AQ1344" s="28"/>
    </row>
    <row r="1345" spans="3:43" hidden="1" x14ac:dyDescent="0.25">
      <c r="C1345" s="1"/>
      <c r="D1345" s="1"/>
      <c r="E1345" s="1"/>
      <c r="F1345" s="1"/>
      <c r="G1345" s="1"/>
      <c r="H1345" s="1"/>
      <c r="I1345" s="1"/>
      <c r="J1345" s="24"/>
      <c r="K1345" s="1"/>
      <c r="L1345" s="24"/>
      <c r="M1345" s="1"/>
      <c r="N1345" s="1"/>
      <c r="O1345" s="1"/>
      <c r="P1345" s="1"/>
      <c r="Q1345" s="24"/>
      <c r="R1345" s="1"/>
      <c r="S1345" s="1"/>
      <c r="T1345" s="1"/>
      <c r="U1345" s="1"/>
      <c r="V1345" s="24"/>
      <c r="W1345" s="1"/>
      <c r="X1345" s="1"/>
      <c r="Y1345" s="24"/>
      <c r="Z1345" s="1"/>
      <c r="AA1345" s="1"/>
      <c r="AB1345" s="1"/>
      <c r="AC1345" s="1"/>
      <c r="AD1345" s="1"/>
      <c r="AE1345" s="1"/>
      <c r="AF1345" s="1"/>
      <c r="AG1345" s="24"/>
      <c r="AH1345" s="1"/>
      <c r="AI1345" s="1"/>
      <c r="AJ1345" s="24"/>
      <c r="AK1345" s="36"/>
      <c r="AL1345" s="9"/>
      <c r="AM1345" s="9"/>
      <c r="AP1345" s="9"/>
      <c r="AQ1345" s="28"/>
    </row>
    <row r="1346" spans="3:43" hidden="1" x14ac:dyDescent="0.25">
      <c r="C1346" s="1"/>
      <c r="D1346" s="1"/>
      <c r="E1346" s="1"/>
      <c r="F1346" s="1"/>
      <c r="G1346" s="1"/>
      <c r="H1346" s="1"/>
      <c r="I1346" s="1"/>
      <c r="J1346" s="24"/>
      <c r="K1346" s="1"/>
      <c r="L1346" s="24"/>
      <c r="M1346" s="1"/>
      <c r="N1346" s="1"/>
      <c r="O1346" s="1"/>
      <c r="P1346" s="1"/>
      <c r="Q1346" s="24"/>
      <c r="R1346" s="1"/>
      <c r="S1346" s="1"/>
      <c r="T1346" s="1"/>
      <c r="U1346" s="1"/>
      <c r="V1346" s="24"/>
      <c r="W1346" s="1"/>
      <c r="X1346" s="1"/>
      <c r="Y1346" s="24"/>
      <c r="Z1346" s="1"/>
      <c r="AA1346" s="1"/>
      <c r="AB1346" s="1"/>
      <c r="AC1346" s="1"/>
      <c r="AD1346" s="1"/>
      <c r="AE1346" s="1"/>
      <c r="AF1346" s="1"/>
      <c r="AG1346" s="24"/>
      <c r="AH1346" s="1"/>
      <c r="AI1346" s="1"/>
      <c r="AJ1346" s="24"/>
      <c r="AK1346" s="36"/>
      <c r="AL1346" s="9"/>
      <c r="AM1346" s="9"/>
      <c r="AP1346" s="9"/>
      <c r="AQ1346" s="28"/>
    </row>
    <row r="1347" spans="3:43" hidden="1" x14ac:dyDescent="0.25">
      <c r="C1347" s="1"/>
      <c r="D1347" s="1"/>
      <c r="E1347" s="1"/>
      <c r="F1347" s="1"/>
      <c r="G1347" s="1"/>
      <c r="H1347" s="1"/>
      <c r="I1347" s="1"/>
      <c r="J1347" s="24"/>
      <c r="K1347" s="1"/>
      <c r="L1347" s="24"/>
      <c r="M1347" s="1"/>
      <c r="N1347" s="1"/>
      <c r="O1347" s="1"/>
      <c r="P1347" s="1"/>
      <c r="Q1347" s="24"/>
      <c r="R1347" s="1"/>
      <c r="S1347" s="1"/>
      <c r="T1347" s="1"/>
      <c r="U1347" s="1"/>
      <c r="V1347" s="24"/>
      <c r="W1347" s="1"/>
      <c r="X1347" s="1"/>
      <c r="Y1347" s="24"/>
      <c r="Z1347" s="1"/>
      <c r="AA1347" s="1"/>
      <c r="AB1347" s="1"/>
      <c r="AC1347" s="1"/>
      <c r="AD1347" s="1"/>
      <c r="AE1347" s="1"/>
      <c r="AF1347" s="1"/>
      <c r="AG1347" s="24"/>
      <c r="AH1347" s="1"/>
      <c r="AI1347" s="1"/>
      <c r="AJ1347" s="24"/>
      <c r="AK1347" s="36"/>
      <c r="AL1347" s="9"/>
      <c r="AM1347" s="9"/>
      <c r="AP1347" s="9"/>
      <c r="AQ1347" s="28"/>
    </row>
    <row r="1348" spans="3:43" hidden="1" x14ac:dyDescent="0.25">
      <c r="C1348" s="1"/>
      <c r="D1348" s="1"/>
      <c r="E1348" s="1"/>
      <c r="F1348" s="1"/>
      <c r="G1348" s="1"/>
      <c r="H1348" s="1"/>
      <c r="I1348" s="1"/>
      <c r="J1348" s="24"/>
      <c r="K1348" s="1"/>
      <c r="L1348" s="24"/>
      <c r="M1348" s="1"/>
      <c r="N1348" s="1"/>
      <c r="O1348" s="1"/>
      <c r="P1348" s="1"/>
      <c r="Q1348" s="24"/>
      <c r="R1348" s="1"/>
      <c r="S1348" s="1"/>
      <c r="T1348" s="1"/>
      <c r="U1348" s="1"/>
      <c r="V1348" s="24"/>
      <c r="W1348" s="1"/>
      <c r="X1348" s="1"/>
      <c r="Y1348" s="24"/>
      <c r="Z1348" s="1"/>
      <c r="AA1348" s="1"/>
      <c r="AB1348" s="1"/>
      <c r="AC1348" s="1"/>
      <c r="AD1348" s="1"/>
      <c r="AE1348" s="1"/>
      <c r="AF1348" s="1"/>
      <c r="AG1348" s="24"/>
      <c r="AH1348" s="1"/>
      <c r="AI1348" s="1"/>
      <c r="AJ1348" s="24"/>
      <c r="AK1348" s="36"/>
      <c r="AL1348" s="9"/>
      <c r="AM1348" s="9"/>
      <c r="AP1348" s="9"/>
      <c r="AQ1348" s="28"/>
    </row>
    <row r="1349" spans="3:43" hidden="1" x14ac:dyDescent="0.25">
      <c r="C1349" s="1"/>
      <c r="D1349" s="1"/>
      <c r="E1349" s="1"/>
      <c r="F1349" s="1"/>
      <c r="G1349" s="1"/>
      <c r="H1349" s="1"/>
      <c r="I1349" s="1"/>
      <c r="J1349" s="24"/>
      <c r="K1349" s="1"/>
      <c r="L1349" s="24"/>
      <c r="M1349" s="1"/>
      <c r="N1349" s="1"/>
      <c r="O1349" s="1"/>
      <c r="P1349" s="1"/>
      <c r="Q1349" s="24"/>
      <c r="R1349" s="1"/>
      <c r="S1349" s="1"/>
      <c r="T1349" s="1"/>
      <c r="U1349" s="1"/>
      <c r="V1349" s="24"/>
      <c r="W1349" s="1"/>
      <c r="X1349" s="1"/>
      <c r="Y1349" s="24"/>
      <c r="Z1349" s="1"/>
      <c r="AA1349" s="1"/>
      <c r="AB1349" s="1"/>
      <c r="AC1349" s="1"/>
      <c r="AD1349" s="1"/>
      <c r="AE1349" s="1"/>
      <c r="AF1349" s="1"/>
      <c r="AG1349" s="24"/>
      <c r="AH1349" s="1"/>
      <c r="AI1349" s="1"/>
      <c r="AJ1349" s="24"/>
      <c r="AK1349" s="36"/>
      <c r="AL1349" s="9"/>
      <c r="AM1349" s="9"/>
      <c r="AP1349" s="9"/>
      <c r="AQ1349" s="28"/>
    </row>
    <row r="1350" spans="3:43" hidden="1" x14ac:dyDescent="0.25">
      <c r="C1350" s="1"/>
      <c r="D1350" s="1"/>
      <c r="E1350" s="1"/>
      <c r="F1350" s="1"/>
      <c r="G1350" s="1"/>
      <c r="H1350" s="1"/>
      <c r="I1350" s="1"/>
      <c r="J1350" s="24"/>
      <c r="K1350" s="1"/>
      <c r="L1350" s="24"/>
      <c r="M1350" s="1"/>
      <c r="N1350" s="1"/>
      <c r="O1350" s="1"/>
      <c r="P1350" s="1"/>
      <c r="Q1350" s="24"/>
      <c r="R1350" s="1"/>
      <c r="S1350" s="1"/>
      <c r="T1350" s="1"/>
      <c r="U1350" s="1"/>
      <c r="V1350" s="24"/>
      <c r="W1350" s="1"/>
      <c r="X1350" s="1"/>
      <c r="Y1350" s="24"/>
      <c r="Z1350" s="1"/>
      <c r="AA1350" s="1"/>
      <c r="AB1350" s="1"/>
      <c r="AC1350" s="1"/>
      <c r="AD1350" s="1"/>
      <c r="AE1350" s="1"/>
      <c r="AF1350" s="1"/>
      <c r="AG1350" s="24"/>
      <c r="AH1350" s="1"/>
      <c r="AI1350" s="1"/>
      <c r="AJ1350" s="24"/>
      <c r="AK1350" s="36"/>
      <c r="AL1350" s="9"/>
      <c r="AM1350" s="9"/>
      <c r="AP1350" s="9"/>
      <c r="AQ1350" s="28"/>
    </row>
    <row r="1351" spans="3:43" hidden="1" x14ac:dyDescent="0.25">
      <c r="C1351" s="1"/>
      <c r="D1351" s="1"/>
      <c r="E1351" s="1"/>
      <c r="F1351" s="1"/>
      <c r="G1351" s="1"/>
      <c r="H1351" s="1"/>
      <c r="I1351" s="1"/>
      <c r="J1351" s="24"/>
      <c r="K1351" s="1"/>
      <c r="L1351" s="24"/>
      <c r="M1351" s="1"/>
      <c r="N1351" s="1"/>
      <c r="O1351" s="1"/>
      <c r="P1351" s="1"/>
      <c r="Q1351" s="24"/>
      <c r="R1351" s="1"/>
      <c r="S1351" s="1"/>
      <c r="T1351" s="1"/>
      <c r="U1351" s="1"/>
      <c r="V1351" s="24"/>
      <c r="W1351" s="1"/>
      <c r="X1351" s="1"/>
      <c r="Y1351" s="24"/>
      <c r="Z1351" s="1"/>
      <c r="AA1351" s="1"/>
      <c r="AB1351" s="1"/>
      <c r="AC1351" s="1"/>
      <c r="AD1351" s="1"/>
      <c r="AE1351" s="1"/>
      <c r="AF1351" s="1"/>
      <c r="AG1351" s="24"/>
      <c r="AH1351" s="1"/>
      <c r="AI1351" s="1"/>
      <c r="AJ1351" s="24"/>
      <c r="AK1351" s="36"/>
      <c r="AL1351" s="9"/>
      <c r="AM1351" s="9"/>
      <c r="AP1351" s="9"/>
      <c r="AQ1351" s="28"/>
    </row>
    <row r="1352" spans="3:43" hidden="1" x14ac:dyDescent="0.25">
      <c r="C1352" s="1"/>
      <c r="D1352" s="1"/>
      <c r="E1352" s="1"/>
      <c r="F1352" s="1"/>
      <c r="G1352" s="1"/>
      <c r="H1352" s="1"/>
      <c r="I1352" s="1"/>
      <c r="J1352" s="24"/>
      <c r="K1352" s="1"/>
      <c r="L1352" s="24"/>
      <c r="M1352" s="1"/>
      <c r="N1352" s="1"/>
      <c r="O1352" s="1"/>
      <c r="P1352" s="1"/>
      <c r="Q1352" s="24"/>
      <c r="R1352" s="1"/>
      <c r="S1352" s="1"/>
      <c r="T1352" s="1"/>
      <c r="U1352" s="1"/>
      <c r="V1352" s="24"/>
      <c r="W1352" s="1"/>
      <c r="X1352" s="1"/>
      <c r="Y1352" s="24"/>
      <c r="Z1352" s="1"/>
      <c r="AA1352" s="1"/>
      <c r="AB1352" s="1"/>
      <c r="AC1352" s="1"/>
      <c r="AD1352" s="1"/>
      <c r="AE1352" s="1"/>
      <c r="AF1352" s="1"/>
      <c r="AG1352" s="24"/>
      <c r="AH1352" s="1"/>
      <c r="AI1352" s="1"/>
      <c r="AJ1352" s="24"/>
      <c r="AK1352" s="36"/>
      <c r="AL1352" s="9"/>
      <c r="AM1352" s="9"/>
      <c r="AP1352" s="9"/>
      <c r="AQ1352" s="28"/>
    </row>
    <row r="1353" spans="3:43" hidden="1" x14ac:dyDescent="0.25">
      <c r="C1353" s="1"/>
      <c r="D1353" s="1"/>
      <c r="E1353" s="1"/>
      <c r="F1353" s="1"/>
      <c r="G1353" s="1"/>
      <c r="H1353" s="1"/>
      <c r="I1353" s="1"/>
      <c r="J1353" s="24"/>
      <c r="K1353" s="1"/>
      <c r="L1353" s="24"/>
      <c r="M1353" s="1"/>
      <c r="N1353" s="1"/>
      <c r="O1353" s="1"/>
      <c r="P1353" s="1"/>
      <c r="Q1353" s="24"/>
      <c r="R1353" s="1"/>
      <c r="S1353" s="1"/>
      <c r="T1353" s="1"/>
      <c r="U1353" s="1"/>
      <c r="V1353" s="24"/>
      <c r="W1353" s="1"/>
      <c r="X1353" s="1"/>
      <c r="Y1353" s="24"/>
      <c r="Z1353" s="1"/>
      <c r="AA1353" s="1"/>
      <c r="AB1353" s="1"/>
      <c r="AC1353" s="1"/>
      <c r="AD1353" s="1"/>
      <c r="AE1353" s="1"/>
      <c r="AF1353" s="1"/>
      <c r="AG1353" s="24"/>
      <c r="AH1353" s="1"/>
      <c r="AI1353" s="1"/>
      <c r="AJ1353" s="24"/>
      <c r="AK1353" s="36"/>
      <c r="AL1353" s="9"/>
      <c r="AM1353" s="9"/>
      <c r="AP1353" s="9"/>
      <c r="AQ1353" s="28"/>
    </row>
    <row r="1354" spans="3:43" hidden="1" x14ac:dyDescent="0.25">
      <c r="C1354" s="1"/>
      <c r="D1354" s="1"/>
      <c r="E1354" s="1"/>
      <c r="F1354" s="1"/>
      <c r="G1354" s="1"/>
      <c r="H1354" s="1"/>
      <c r="I1354" s="1"/>
      <c r="J1354" s="24"/>
      <c r="K1354" s="1"/>
      <c r="L1354" s="24"/>
      <c r="M1354" s="1"/>
      <c r="N1354" s="1"/>
      <c r="O1354" s="1"/>
      <c r="P1354" s="1"/>
      <c r="Q1354" s="24"/>
      <c r="R1354" s="1"/>
      <c r="S1354" s="1"/>
      <c r="T1354" s="1"/>
      <c r="U1354" s="1"/>
      <c r="V1354" s="24"/>
      <c r="W1354" s="1"/>
      <c r="X1354" s="1"/>
      <c r="Y1354" s="24"/>
      <c r="Z1354" s="1"/>
      <c r="AA1354" s="1"/>
      <c r="AB1354" s="1"/>
      <c r="AC1354" s="1"/>
      <c r="AD1354" s="1"/>
      <c r="AE1354" s="1"/>
      <c r="AF1354" s="1"/>
      <c r="AG1354" s="24"/>
      <c r="AH1354" s="1"/>
      <c r="AI1354" s="1"/>
      <c r="AJ1354" s="24"/>
      <c r="AK1354" s="36"/>
      <c r="AL1354" s="9"/>
      <c r="AM1354" s="9"/>
      <c r="AP1354" s="9"/>
      <c r="AQ1354" s="28"/>
    </row>
    <row r="1355" spans="3:43" hidden="1" x14ac:dyDescent="0.25">
      <c r="C1355" s="1"/>
      <c r="D1355" s="1"/>
      <c r="E1355" s="1"/>
      <c r="F1355" s="1"/>
      <c r="G1355" s="1"/>
      <c r="H1355" s="1"/>
      <c r="I1355" s="1"/>
      <c r="J1355" s="24"/>
      <c r="K1355" s="1"/>
      <c r="L1355" s="24"/>
      <c r="M1355" s="1"/>
      <c r="N1355" s="1"/>
      <c r="O1355" s="1"/>
      <c r="P1355" s="1"/>
      <c r="Q1355" s="24"/>
      <c r="R1355" s="1"/>
      <c r="S1355" s="1"/>
      <c r="T1355" s="1"/>
      <c r="U1355" s="1"/>
      <c r="V1355" s="24"/>
      <c r="W1355" s="1"/>
      <c r="X1355" s="1"/>
      <c r="Y1355" s="24"/>
      <c r="Z1355" s="1"/>
      <c r="AA1355" s="1"/>
      <c r="AB1355" s="1"/>
      <c r="AC1355" s="1"/>
      <c r="AD1355" s="1"/>
      <c r="AE1355" s="1"/>
      <c r="AF1355" s="1"/>
      <c r="AG1355" s="24"/>
      <c r="AH1355" s="1"/>
      <c r="AI1355" s="1"/>
      <c r="AJ1355" s="24"/>
      <c r="AK1355" s="36"/>
      <c r="AL1355" s="9"/>
      <c r="AM1355" s="9"/>
      <c r="AP1355" s="9"/>
      <c r="AQ1355" s="28"/>
    </row>
    <row r="1356" spans="3:43" hidden="1" x14ac:dyDescent="0.25">
      <c r="C1356" s="1"/>
      <c r="D1356" s="1"/>
      <c r="E1356" s="1"/>
      <c r="F1356" s="1"/>
      <c r="G1356" s="1"/>
      <c r="H1356" s="1"/>
      <c r="I1356" s="1"/>
      <c r="J1356" s="24"/>
      <c r="K1356" s="1"/>
      <c r="L1356" s="24"/>
      <c r="M1356" s="1"/>
      <c r="N1356" s="1"/>
      <c r="O1356" s="1"/>
      <c r="P1356" s="1"/>
      <c r="Q1356" s="24"/>
      <c r="R1356" s="1"/>
      <c r="S1356" s="1"/>
      <c r="T1356" s="1"/>
      <c r="U1356" s="1"/>
      <c r="V1356" s="24"/>
      <c r="W1356" s="1"/>
      <c r="X1356" s="1"/>
      <c r="Y1356" s="24"/>
      <c r="Z1356" s="1"/>
      <c r="AA1356" s="1"/>
      <c r="AB1356" s="1"/>
      <c r="AC1356" s="1"/>
      <c r="AD1356" s="1"/>
      <c r="AE1356" s="1"/>
      <c r="AF1356" s="1"/>
      <c r="AG1356" s="24"/>
      <c r="AH1356" s="1"/>
      <c r="AI1356" s="1"/>
      <c r="AJ1356" s="24"/>
      <c r="AK1356" s="36"/>
      <c r="AL1356" s="9"/>
      <c r="AM1356" s="9"/>
      <c r="AP1356" s="9"/>
      <c r="AQ1356" s="28"/>
    </row>
    <row r="1357" spans="3:43" hidden="1" x14ac:dyDescent="0.25">
      <c r="C1357" s="1"/>
      <c r="D1357" s="1"/>
      <c r="E1357" s="1"/>
      <c r="F1357" s="1"/>
      <c r="G1357" s="1"/>
      <c r="H1357" s="1"/>
      <c r="I1357" s="1"/>
      <c r="J1357" s="24"/>
      <c r="K1357" s="1"/>
      <c r="L1357" s="24"/>
      <c r="M1357" s="1"/>
      <c r="N1357" s="1"/>
      <c r="O1357" s="1"/>
      <c r="P1357" s="1"/>
      <c r="Q1357" s="24"/>
      <c r="R1357" s="1"/>
      <c r="S1357" s="1"/>
      <c r="T1357" s="1"/>
      <c r="U1357" s="1"/>
      <c r="V1357" s="24"/>
      <c r="W1357" s="1"/>
      <c r="X1357" s="1"/>
      <c r="Y1357" s="24"/>
      <c r="Z1357" s="1"/>
      <c r="AA1357" s="1"/>
      <c r="AB1357" s="1"/>
      <c r="AC1357" s="1"/>
      <c r="AD1357" s="1"/>
      <c r="AE1357" s="1"/>
      <c r="AF1357" s="1"/>
      <c r="AG1357" s="24"/>
      <c r="AH1357" s="1"/>
      <c r="AI1357" s="1"/>
      <c r="AJ1357" s="24"/>
      <c r="AK1357" s="36"/>
      <c r="AL1357" s="9"/>
      <c r="AM1357" s="9"/>
      <c r="AP1357" s="9"/>
      <c r="AQ1357" s="28"/>
    </row>
    <row r="1358" spans="3:43" hidden="1" x14ac:dyDescent="0.25">
      <c r="C1358" s="1"/>
      <c r="D1358" s="1"/>
      <c r="E1358" s="1"/>
      <c r="F1358" s="1"/>
      <c r="G1358" s="1"/>
      <c r="H1358" s="1"/>
      <c r="I1358" s="1"/>
      <c r="J1358" s="24"/>
      <c r="K1358" s="1"/>
      <c r="L1358" s="24"/>
      <c r="M1358" s="1"/>
      <c r="N1358" s="1"/>
      <c r="O1358" s="1"/>
      <c r="P1358" s="1"/>
      <c r="Q1358" s="24"/>
      <c r="R1358" s="1"/>
      <c r="S1358" s="1"/>
      <c r="T1358" s="1"/>
      <c r="U1358" s="1"/>
      <c r="V1358" s="24"/>
      <c r="W1358" s="1"/>
      <c r="X1358" s="1"/>
      <c r="Y1358" s="24"/>
      <c r="Z1358" s="1"/>
      <c r="AA1358" s="1"/>
      <c r="AB1358" s="1"/>
      <c r="AC1358" s="1"/>
      <c r="AD1358" s="1"/>
      <c r="AE1358" s="1"/>
      <c r="AF1358" s="1"/>
      <c r="AG1358" s="24"/>
      <c r="AH1358" s="1"/>
      <c r="AI1358" s="1"/>
      <c r="AJ1358" s="24"/>
      <c r="AK1358" s="36"/>
      <c r="AL1358" s="9"/>
      <c r="AM1358" s="9"/>
      <c r="AP1358" s="9"/>
      <c r="AQ1358" s="28"/>
    </row>
    <row r="1359" spans="3:43" hidden="1" x14ac:dyDescent="0.25">
      <c r="C1359" s="1"/>
      <c r="D1359" s="1"/>
      <c r="E1359" s="1"/>
      <c r="F1359" s="1"/>
      <c r="G1359" s="1"/>
      <c r="H1359" s="1"/>
      <c r="I1359" s="1"/>
      <c r="J1359" s="24"/>
      <c r="K1359" s="1"/>
      <c r="L1359" s="24"/>
      <c r="M1359" s="1"/>
      <c r="N1359" s="1"/>
      <c r="O1359" s="1"/>
      <c r="P1359" s="1"/>
      <c r="Q1359" s="24"/>
      <c r="R1359" s="1"/>
      <c r="S1359" s="1"/>
      <c r="T1359" s="1"/>
      <c r="U1359" s="1"/>
      <c r="V1359" s="24"/>
      <c r="W1359" s="1"/>
      <c r="X1359" s="1"/>
      <c r="Y1359" s="24"/>
      <c r="Z1359" s="1"/>
      <c r="AA1359" s="1"/>
      <c r="AB1359" s="1"/>
      <c r="AC1359" s="1"/>
      <c r="AD1359" s="1"/>
      <c r="AE1359" s="1"/>
      <c r="AF1359" s="1"/>
      <c r="AG1359" s="24"/>
      <c r="AH1359" s="1"/>
      <c r="AI1359" s="1"/>
      <c r="AJ1359" s="24"/>
      <c r="AK1359" s="36"/>
      <c r="AL1359" s="9"/>
      <c r="AM1359" s="9"/>
      <c r="AP1359" s="9"/>
      <c r="AQ1359" s="28"/>
    </row>
    <row r="1360" spans="3:43" hidden="1" x14ac:dyDescent="0.25">
      <c r="C1360" s="1"/>
      <c r="D1360" s="1"/>
      <c r="E1360" s="1"/>
      <c r="F1360" s="1"/>
      <c r="G1360" s="1"/>
      <c r="H1360" s="1"/>
      <c r="I1360" s="1"/>
      <c r="J1360" s="24"/>
      <c r="K1360" s="1"/>
      <c r="L1360" s="24"/>
      <c r="M1360" s="1"/>
      <c r="N1360" s="1"/>
      <c r="O1360" s="1"/>
      <c r="P1360" s="1"/>
      <c r="Q1360" s="24"/>
      <c r="R1360" s="1"/>
      <c r="S1360" s="1"/>
      <c r="T1360" s="1"/>
      <c r="U1360" s="1"/>
      <c r="V1360" s="24"/>
      <c r="W1360" s="1"/>
      <c r="X1360" s="1"/>
      <c r="Y1360" s="24"/>
      <c r="Z1360" s="1"/>
      <c r="AA1360" s="1"/>
      <c r="AB1360" s="1"/>
      <c r="AC1360" s="1"/>
      <c r="AD1360" s="1"/>
      <c r="AE1360" s="1"/>
      <c r="AF1360" s="1"/>
      <c r="AG1360" s="24"/>
      <c r="AH1360" s="1"/>
      <c r="AI1360" s="1"/>
      <c r="AJ1360" s="24"/>
      <c r="AK1360" s="36"/>
      <c r="AL1360" s="9"/>
      <c r="AM1360" s="9"/>
      <c r="AP1360" s="9"/>
      <c r="AQ1360" s="28"/>
    </row>
    <row r="1361" spans="3:43" hidden="1" x14ac:dyDescent="0.25">
      <c r="C1361" s="1"/>
      <c r="D1361" s="1"/>
      <c r="E1361" s="1"/>
      <c r="F1361" s="1"/>
      <c r="G1361" s="1"/>
      <c r="H1361" s="1"/>
      <c r="I1361" s="1"/>
      <c r="J1361" s="24"/>
      <c r="K1361" s="1"/>
      <c r="L1361" s="24"/>
      <c r="M1361" s="1"/>
      <c r="N1361" s="1"/>
      <c r="O1361" s="1"/>
      <c r="P1361" s="1"/>
      <c r="Q1361" s="24"/>
      <c r="R1361" s="1"/>
      <c r="S1361" s="1"/>
      <c r="T1361" s="1"/>
      <c r="U1361" s="1"/>
      <c r="V1361" s="24"/>
      <c r="W1361" s="1"/>
      <c r="X1361" s="1"/>
      <c r="Y1361" s="24"/>
      <c r="Z1361" s="1"/>
      <c r="AA1361" s="1"/>
      <c r="AB1361" s="1"/>
      <c r="AC1361" s="1"/>
      <c r="AD1361" s="1"/>
      <c r="AE1361" s="1"/>
      <c r="AF1361" s="1"/>
      <c r="AG1361" s="24"/>
      <c r="AH1361" s="1"/>
      <c r="AI1361" s="1"/>
      <c r="AJ1361" s="24"/>
      <c r="AK1361" s="36"/>
      <c r="AL1361" s="9"/>
      <c r="AM1361" s="9"/>
      <c r="AP1361" s="9"/>
      <c r="AQ1361" s="28"/>
    </row>
    <row r="1362" spans="3:43" hidden="1" x14ac:dyDescent="0.25">
      <c r="C1362" s="1"/>
      <c r="D1362" s="1"/>
      <c r="E1362" s="1"/>
      <c r="F1362" s="1"/>
      <c r="G1362" s="1"/>
      <c r="H1362" s="1"/>
      <c r="I1362" s="1"/>
      <c r="J1362" s="24"/>
      <c r="K1362" s="1"/>
      <c r="L1362" s="24"/>
      <c r="M1362" s="1"/>
      <c r="N1362" s="1"/>
      <c r="O1362" s="1"/>
      <c r="P1362" s="1"/>
      <c r="Q1362" s="24"/>
      <c r="R1362" s="1"/>
      <c r="S1362" s="1"/>
      <c r="T1362" s="1"/>
      <c r="U1362" s="1"/>
      <c r="V1362" s="24"/>
      <c r="W1362" s="1"/>
      <c r="X1362" s="1"/>
      <c r="Y1362" s="24"/>
      <c r="Z1362" s="1"/>
      <c r="AA1362" s="1"/>
      <c r="AB1362" s="1"/>
      <c r="AC1362" s="1"/>
      <c r="AD1362" s="1"/>
      <c r="AE1362" s="1"/>
      <c r="AF1362" s="1"/>
      <c r="AG1362" s="24"/>
      <c r="AH1362" s="1"/>
      <c r="AI1362" s="1"/>
      <c r="AJ1362" s="24"/>
      <c r="AK1362" s="36"/>
      <c r="AL1362" s="9"/>
      <c r="AM1362" s="9"/>
      <c r="AP1362" s="9"/>
      <c r="AQ1362" s="28"/>
    </row>
    <row r="1363" spans="3:43" hidden="1" x14ac:dyDescent="0.25">
      <c r="C1363" s="1"/>
      <c r="D1363" s="1"/>
      <c r="E1363" s="1"/>
      <c r="F1363" s="1"/>
      <c r="G1363" s="1"/>
      <c r="H1363" s="1"/>
      <c r="I1363" s="1"/>
      <c r="J1363" s="24"/>
      <c r="K1363" s="1"/>
      <c r="L1363" s="24"/>
      <c r="M1363" s="1"/>
      <c r="N1363" s="1"/>
      <c r="O1363" s="1"/>
      <c r="P1363" s="1"/>
      <c r="Q1363" s="24"/>
      <c r="R1363" s="1"/>
      <c r="S1363" s="1"/>
      <c r="T1363" s="1"/>
      <c r="U1363" s="1"/>
      <c r="V1363" s="24"/>
      <c r="W1363" s="1"/>
      <c r="X1363" s="1"/>
      <c r="Y1363" s="24"/>
      <c r="Z1363" s="1"/>
      <c r="AA1363" s="1"/>
      <c r="AB1363" s="1"/>
      <c r="AC1363" s="1"/>
      <c r="AD1363" s="1"/>
      <c r="AE1363" s="1"/>
      <c r="AF1363" s="1"/>
      <c r="AG1363" s="24"/>
      <c r="AH1363" s="1"/>
      <c r="AI1363" s="1"/>
      <c r="AJ1363" s="24"/>
      <c r="AK1363" s="36"/>
      <c r="AL1363" s="9"/>
      <c r="AM1363" s="9"/>
      <c r="AP1363" s="9"/>
      <c r="AQ1363" s="28"/>
    </row>
    <row r="1364" spans="3:43" hidden="1" x14ac:dyDescent="0.25">
      <c r="C1364" s="1"/>
      <c r="D1364" s="1"/>
      <c r="E1364" s="1"/>
      <c r="F1364" s="1"/>
      <c r="G1364" s="1"/>
      <c r="H1364" s="1"/>
      <c r="I1364" s="1"/>
      <c r="J1364" s="24"/>
      <c r="K1364" s="1"/>
      <c r="L1364" s="24"/>
      <c r="M1364" s="1"/>
      <c r="N1364" s="1"/>
      <c r="O1364" s="1"/>
      <c r="P1364" s="1"/>
      <c r="Q1364" s="24"/>
      <c r="R1364" s="1"/>
      <c r="S1364" s="1"/>
      <c r="T1364" s="1"/>
      <c r="U1364" s="1"/>
      <c r="V1364" s="24"/>
      <c r="W1364" s="1"/>
      <c r="X1364" s="1"/>
      <c r="Y1364" s="24"/>
      <c r="Z1364" s="1"/>
      <c r="AA1364" s="1"/>
      <c r="AB1364" s="1"/>
      <c r="AC1364" s="1"/>
      <c r="AD1364" s="1"/>
      <c r="AE1364" s="1"/>
      <c r="AF1364" s="1"/>
      <c r="AG1364" s="24"/>
      <c r="AH1364" s="1"/>
      <c r="AI1364" s="1"/>
      <c r="AJ1364" s="24"/>
      <c r="AK1364" s="36"/>
      <c r="AL1364" s="9"/>
      <c r="AM1364" s="9"/>
      <c r="AP1364" s="9"/>
      <c r="AQ1364" s="28"/>
    </row>
    <row r="1365" spans="3:43" hidden="1" x14ac:dyDescent="0.25">
      <c r="C1365" s="1"/>
      <c r="D1365" s="1"/>
      <c r="E1365" s="1"/>
      <c r="F1365" s="1"/>
      <c r="G1365" s="1"/>
      <c r="H1365" s="1"/>
      <c r="I1365" s="1"/>
      <c r="J1365" s="24"/>
      <c r="K1365" s="1"/>
      <c r="L1365" s="24"/>
      <c r="M1365" s="1"/>
      <c r="N1365" s="1"/>
      <c r="O1365" s="1"/>
      <c r="P1365" s="1"/>
      <c r="Q1365" s="24"/>
      <c r="R1365" s="1"/>
      <c r="S1365" s="1"/>
      <c r="T1365" s="1"/>
      <c r="U1365" s="1"/>
      <c r="V1365" s="24"/>
      <c r="W1365" s="1"/>
      <c r="X1365" s="1"/>
      <c r="Y1365" s="24"/>
      <c r="Z1365" s="1"/>
      <c r="AA1365" s="1"/>
      <c r="AB1365" s="1"/>
      <c r="AC1365" s="1"/>
      <c r="AD1365" s="1"/>
      <c r="AE1365" s="1"/>
      <c r="AF1365" s="1"/>
      <c r="AG1365" s="24"/>
      <c r="AH1365" s="1"/>
      <c r="AI1365" s="1"/>
      <c r="AJ1365" s="24"/>
      <c r="AK1365" s="36"/>
      <c r="AL1365" s="9"/>
      <c r="AM1365" s="9"/>
      <c r="AP1365" s="9"/>
      <c r="AQ1365" s="28"/>
    </row>
    <row r="1366" spans="3:43" hidden="1" x14ac:dyDescent="0.25">
      <c r="C1366" s="1"/>
      <c r="D1366" s="1"/>
      <c r="E1366" s="1"/>
      <c r="F1366" s="1"/>
      <c r="G1366" s="1"/>
      <c r="H1366" s="1"/>
      <c r="I1366" s="1"/>
      <c r="J1366" s="24"/>
      <c r="K1366" s="1"/>
      <c r="L1366" s="24"/>
      <c r="M1366" s="1"/>
      <c r="N1366" s="1"/>
      <c r="O1366" s="1"/>
      <c r="P1366" s="1"/>
      <c r="Q1366" s="24"/>
      <c r="R1366" s="1"/>
      <c r="S1366" s="1"/>
      <c r="T1366" s="1"/>
      <c r="U1366" s="1"/>
      <c r="V1366" s="24"/>
      <c r="W1366" s="1"/>
      <c r="X1366" s="1"/>
      <c r="Y1366" s="24"/>
      <c r="Z1366" s="1"/>
      <c r="AA1366" s="1"/>
      <c r="AB1366" s="1"/>
      <c r="AC1366" s="1"/>
      <c r="AD1366" s="1"/>
      <c r="AE1366" s="1"/>
      <c r="AF1366" s="1"/>
      <c r="AG1366" s="24"/>
      <c r="AH1366" s="1"/>
      <c r="AI1366" s="1"/>
      <c r="AJ1366" s="24"/>
      <c r="AK1366" s="36"/>
      <c r="AL1366" s="9"/>
      <c r="AM1366" s="9"/>
      <c r="AP1366" s="9"/>
      <c r="AQ1366" s="28"/>
    </row>
    <row r="1367" spans="3:43" hidden="1" x14ac:dyDescent="0.25">
      <c r="C1367" s="1"/>
      <c r="D1367" s="1"/>
      <c r="E1367" s="1"/>
      <c r="F1367" s="1"/>
      <c r="G1367" s="1"/>
      <c r="H1367" s="1"/>
      <c r="I1367" s="1"/>
      <c r="J1367" s="24"/>
      <c r="K1367" s="1"/>
      <c r="L1367" s="24"/>
      <c r="M1367" s="1"/>
      <c r="N1367" s="1"/>
      <c r="O1367" s="1"/>
      <c r="P1367" s="1"/>
      <c r="Q1367" s="24"/>
      <c r="R1367" s="1"/>
      <c r="S1367" s="1"/>
      <c r="T1367" s="1"/>
      <c r="U1367" s="1"/>
      <c r="V1367" s="24"/>
      <c r="W1367" s="1"/>
      <c r="X1367" s="1"/>
      <c r="Y1367" s="24"/>
      <c r="Z1367" s="1"/>
      <c r="AA1367" s="1"/>
      <c r="AB1367" s="1"/>
      <c r="AC1367" s="1"/>
      <c r="AD1367" s="1"/>
      <c r="AE1367" s="1"/>
      <c r="AF1367" s="1"/>
      <c r="AG1367" s="24"/>
      <c r="AH1367" s="1"/>
      <c r="AI1367" s="1"/>
      <c r="AJ1367" s="24"/>
      <c r="AK1367" s="36"/>
      <c r="AL1367" s="9"/>
      <c r="AM1367" s="9"/>
      <c r="AP1367" s="9"/>
      <c r="AQ1367" s="28"/>
    </row>
    <row r="1368" spans="3:43" hidden="1" x14ac:dyDescent="0.25">
      <c r="C1368" s="1"/>
      <c r="D1368" s="1"/>
      <c r="E1368" s="1"/>
      <c r="F1368" s="1"/>
      <c r="G1368" s="1"/>
      <c r="H1368" s="1"/>
      <c r="I1368" s="1"/>
      <c r="J1368" s="24"/>
      <c r="K1368" s="1"/>
      <c r="L1368" s="24"/>
      <c r="M1368" s="1"/>
      <c r="N1368" s="1"/>
      <c r="O1368" s="1"/>
      <c r="P1368" s="1"/>
      <c r="Q1368" s="24"/>
      <c r="R1368" s="1"/>
      <c r="S1368" s="1"/>
      <c r="T1368" s="1"/>
      <c r="U1368" s="1"/>
      <c r="V1368" s="24"/>
      <c r="W1368" s="1"/>
      <c r="X1368" s="1"/>
      <c r="Y1368" s="24"/>
      <c r="Z1368" s="1"/>
      <c r="AA1368" s="1"/>
      <c r="AB1368" s="1"/>
      <c r="AC1368" s="1"/>
      <c r="AD1368" s="1"/>
      <c r="AE1368" s="1"/>
      <c r="AF1368" s="1"/>
      <c r="AG1368" s="24"/>
      <c r="AH1368" s="1"/>
      <c r="AI1368" s="1"/>
      <c r="AJ1368" s="24"/>
      <c r="AK1368" s="36"/>
      <c r="AL1368" s="9"/>
      <c r="AM1368" s="9"/>
      <c r="AP1368" s="9"/>
      <c r="AQ1368" s="28"/>
    </row>
    <row r="1369" spans="3:43" hidden="1" x14ac:dyDescent="0.25">
      <c r="C1369" s="1"/>
      <c r="D1369" s="1"/>
      <c r="E1369" s="1"/>
      <c r="F1369" s="1"/>
      <c r="G1369" s="1"/>
      <c r="H1369" s="1"/>
      <c r="I1369" s="1"/>
      <c r="J1369" s="24"/>
      <c r="K1369" s="1"/>
      <c r="L1369" s="24"/>
      <c r="M1369" s="1"/>
      <c r="N1369" s="1"/>
      <c r="O1369" s="1"/>
      <c r="P1369" s="1"/>
      <c r="Q1369" s="24"/>
      <c r="R1369" s="1"/>
      <c r="S1369" s="1"/>
      <c r="T1369" s="1"/>
      <c r="U1369" s="1"/>
      <c r="V1369" s="24"/>
      <c r="W1369" s="1"/>
      <c r="X1369" s="1"/>
      <c r="Y1369" s="24"/>
      <c r="Z1369" s="1"/>
      <c r="AA1369" s="1"/>
      <c r="AB1369" s="1"/>
      <c r="AC1369" s="1"/>
      <c r="AD1369" s="1"/>
      <c r="AE1369" s="1"/>
      <c r="AF1369" s="1"/>
      <c r="AG1369" s="24"/>
      <c r="AH1369" s="1"/>
      <c r="AI1369" s="1"/>
      <c r="AJ1369" s="24"/>
      <c r="AK1369" s="36"/>
      <c r="AL1369" s="9"/>
      <c r="AM1369" s="9"/>
      <c r="AP1369" s="9"/>
      <c r="AQ1369" s="28"/>
    </row>
    <row r="1370" spans="3:43" hidden="1" x14ac:dyDescent="0.25">
      <c r="C1370" s="1"/>
      <c r="D1370" s="1"/>
      <c r="E1370" s="1"/>
      <c r="F1370" s="1"/>
      <c r="G1370" s="1"/>
      <c r="H1370" s="1"/>
      <c r="I1370" s="1"/>
      <c r="J1370" s="24"/>
      <c r="K1370" s="1"/>
      <c r="L1370" s="24"/>
      <c r="M1370" s="1"/>
      <c r="N1370" s="1"/>
      <c r="O1370" s="1"/>
      <c r="P1370" s="1"/>
      <c r="Q1370" s="24"/>
      <c r="R1370" s="1"/>
      <c r="S1370" s="1"/>
      <c r="T1370" s="1"/>
      <c r="U1370" s="1"/>
      <c r="V1370" s="24"/>
      <c r="W1370" s="1"/>
      <c r="X1370" s="1"/>
      <c r="Y1370" s="24"/>
      <c r="Z1370" s="1"/>
      <c r="AA1370" s="1"/>
      <c r="AB1370" s="1"/>
      <c r="AC1370" s="1"/>
      <c r="AD1370" s="1"/>
      <c r="AE1370" s="1"/>
      <c r="AF1370" s="1"/>
      <c r="AG1370" s="24"/>
      <c r="AH1370" s="1"/>
      <c r="AI1370" s="1"/>
      <c r="AJ1370" s="24"/>
      <c r="AK1370" s="36"/>
      <c r="AL1370" s="9"/>
      <c r="AM1370" s="9"/>
      <c r="AP1370" s="9"/>
      <c r="AQ1370" s="28"/>
    </row>
    <row r="1371" spans="3:43" hidden="1" x14ac:dyDescent="0.25">
      <c r="C1371" s="1"/>
      <c r="D1371" s="1"/>
      <c r="E1371" s="1"/>
      <c r="F1371" s="1"/>
      <c r="G1371" s="1"/>
      <c r="H1371" s="1"/>
      <c r="I1371" s="1"/>
      <c r="J1371" s="24"/>
      <c r="K1371" s="1"/>
      <c r="L1371" s="24"/>
      <c r="M1371" s="1"/>
      <c r="N1371" s="1"/>
      <c r="O1371" s="1"/>
      <c r="P1371" s="1"/>
      <c r="Q1371" s="24"/>
      <c r="R1371" s="1"/>
      <c r="S1371" s="1"/>
      <c r="T1371" s="1"/>
      <c r="U1371" s="1"/>
      <c r="V1371" s="24"/>
      <c r="W1371" s="1"/>
      <c r="X1371" s="1"/>
      <c r="Y1371" s="24"/>
      <c r="Z1371" s="1"/>
      <c r="AA1371" s="1"/>
      <c r="AB1371" s="1"/>
      <c r="AC1371" s="1"/>
      <c r="AD1371" s="1"/>
      <c r="AE1371" s="1"/>
      <c r="AF1371" s="1"/>
      <c r="AG1371" s="24"/>
      <c r="AH1371" s="1"/>
      <c r="AI1371" s="1"/>
      <c r="AJ1371" s="24"/>
      <c r="AK1371" s="36"/>
      <c r="AL1371" s="9"/>
      <c r="AM1371" s="9"/>
      <c r="AP1371" s="9"/>
      <c r="AQ1371" s="28"/>
    </row>
    <row r="1372" spans="3:43" hidden="1" x14ac:dyDescent="0.25">
      <c r="C1372" s="1"/>
      <c r="D1372" s="1"/>
      <c r="E1372" s="1"/>
      <c r="F1372" s="1"/>
      <c r="G1372" s="1"/>
      <c r="H1372" s="1"/>
      <c r="I1372" s="1"/>
      <c r="J1372" s="24"/>
      <c r="K1372" s="1"/>
      <c r="L1372" s="24"/>
      <c r="M1372" s="1"/>
      <c r="N1372" s="1"/>
      <c r="O1372" s="1"/>
      <c r="P1372" s="1"/>
      <c r="Q1372" s="24"/>
      <c r="R1372" s="1"/>
      <c r="S1372" s="1"/>
      <c r="T1372" s="1"/>
      <c r="U1372" s="1"/>
      <c r="V1372" s="24"/>
      <c r="W1372" s="1"/>
      <c r="X1372" s="1"/>
      <c r="Y1372" s="24"/>
      <c r="Z1372" s="1"/>
      <c r="AA1372" s="1"/>
      <c r="AB1372" s="1"/>
      <c r="AC1372" s="1"/>
      <c r="AD1372" s="1"/>
      <c r="AE1372" s="1"/>
      <c r="AF1372" s="1"/>
      <c r="AG1372" s="24"/>
      <c r="AH1372" s="1"/>
      <c r="AI1372" s="1"/>
      <c r="AJ1372" s="24"/>
      <c r="AK1372" s="36"/>
      <c r="AL1372" s="9"/>
      <c r="AM1372" s="9"/>
      <c r="AP1372" s="9"/>
      <c r="AQ1372" s="28"/>
    </row>
    <row r="1373" spans="3:43" hidden="1" x14ac:dyDescent="0.25">
      <c r="C1373" s="1"/>
      <c r="D1373" s="1"/>
      <c r="E1373" s="1"/>
      <c r="F1373" s="1"/>
      <c r="G1373" s="1"/>
      <c r="H1373" s="1"/>
      <c r="I1373" s="1"/>
      <c r="J1373" s="24"/>
      <c r="K1373" s="1"/>
      <c r="L1373" s="24"/>
      <c r="M1373" s="1"/>
      <c r="N1373" s="1"/>
      <c r="O1373" s="1"/>
      <c r="P1373" s="1"/>
      <c r="Q1373" s="24"/>
      <c r="R1373" s="1"/>
      <c r="S1373" s="1"/>
      <c r="T1373" s="1"/>
      <c r="U1373" s="1"/>
      <c r="V1373" s="24"/>
      <c r="W1373" s="1"/>
      <c r="X1373" s="1"/>
      <c r="Y1373" s="24"/>
      <c r="Z1373" s="1"/>
      <c r="AA1373" s="1"/>
      <c r="AB1373" s="1"/>
      <c r="AC1373" s="1"/>
      <c r="AD1373" s="1"/>
      <c r="AE1373" s="1"/>
      <c r="AF1373" s="1"/>
      <c r="AG1373" s="24"/>
      <c r="AH1373" s="1"/>
      <c r="AI1373" s="1"/>
      <c r="AJ1373" s="24"/>
      <c r="AK1373" s="36"/>
      <c r="AL1373" s="9"/>
      <c r="AM1373" s="9"/>
      <c r="AP1373" s="9"/>
      <c r="AQ1373" s="28"/>
    </row>
    <row r="1374" spans="3:43" hidden="1" x14ac:dyDescent="0.25">
      <c r="C1374" s="1"/>
      <c r="D1374" s="1"/>
      <c r="E1374" s="1"/>
      <c r="F1374" s="1"/>
      <c r="G1374" s="1"/>
      <c r="H1374" s="1"/>
      <c r="I1374" s="1"/>
      <c r="J1374" s="24"/>
      <c r="K1374" s="1"/>
      <c r="L1374" s="24"/>
      <c r="M1374" s="1"/>
      <c r="N1374" s="1"/>
      <c r="O1374" s="1"/>
      <c r="P1374" s="1"/>
      <c r="Q1374" s="24"/>
      <c r="R1374" s="1"/>
      <c r="S1374" s="1"/>
      <c r="T1374" s="1"/>
      <c r="U1374" s="1"/>
      <c r="V1374" s="24"/>
      <c r="W1374" s="1"/>
      <c r="X1374" s="1"/>
      <c r="Y1374" s="24"/>
      <c r="Z1374" s="1"/>
      <c r="AA1374" s="1"/>
      <c r="AB1374" s="1"/>
      <c r="AC1374" s="1"/>
      <c r="AD1374" s="1"/>
      <c r="AE1374" s="1"/>
      <c r="AF1374" s="1"/>
      <c r="AG1374" s="24"/>
      <c r="AH1374" s="1"/>
      <c r="AI1374" s="1"/>
      <c r="AJ1374" s="24"/>
      <c r="AK1374" s="36"/>
      <c r="AL1374" s="9"/>
      <c r="AM1374" s="9"/>
      <c r="AP1374" s="9"/>
      <c r="AQ1374" s="28"/>
    </row>
    <row r="1375" spans="3:43" hidden="1" x14ac:dyDescent="0.25">
      <c r="C1375" s="1"/>
      <c r="D1375" s="1"/>
      <c r="E1375" s="1"/>
      <c r="F1375" s="1"/>
      <c r="G1375" s="1"/>
      <c r="H1375" s="1"/>
      <c r="I1375" s="1"/>
      <c r="J1375" s="24"/>
      <c r="K1375" s="1"/>
      <c r="L1375" s="24"/>
      <c r="M1375" s="1"/>
      <c r="N1375" s="1"/>
      <c r="O1375" s="1"/>
      <c r="P1375" s="1"/>
      <c r="Q1375" s="24"/>
      <c r="R1375" s="1"/>
      <c r="S1375" s="1"/>
      <c r="T1375" s="1"/>
      <c r="U1375" s="1"/>
      <c r="V1375" s="24"/>
      <c r="W1375" s="1"/>
      <c r="X1375" s="1"/>
      <c r="Y1375" s="24"/>
      <c r="Z1375" s="1"/>
      <c r="AA1375" s="1"/>
      <c r="AB1375" s="1"/>
      <c r="AC1375" s="1"/>
      <c r="AD1375" s="1"/>
      <c r="AE1375" s="1"/>
      <c r="AF1375" s="1"/>
      <c r="AG1375" s="24"/>
      <c r="AH1375" s="1"/>
      <c r="AI1375" s="1"/>
      <c r="AJ1375" s="24"/>
      <c r="AK1375" s="36"/>
      <c r="AL1375" s="9"/>
      <c r="AM1375" s="9"/>
      <c r="AP1375" s="9"/>
      <c r="AQ1375" s="28"/>
    </row>
    <row r="1376" spans="3:43" hidden="1" x14ac:dyDescent="0.25">
      <c r="C1376" s="1"/>
      <c r="D1376" s="1"/>
      <c r="E1376" s="1"/>
      <c r="F1376" s="1"/>
      <c r="G1376" s="1"/>
      <c r="H1376" s="1"/>
      <c r="I1376" s="1"/>
      <c r="J1376" s="24"/>
      <c r="K1376" s="1"/>
      <c r="L1376" s="24"/>
      <c r="M1376" s="1"/>
      <c r="N1376" s="1"/>
      <c r="O1376" s="1"/>
      <c r="P1376" s="1"/>
      <c r="Q1376" s="24"/>
      <c r="R1376" s="1"/>
      <c r="S1376" s="1"/>
      <c r="T1376" s="1"/>
      <c r="U1376" s="1"/>
      <c r="V1376" s="24"/>
      <c r="W1376" s="1"/>
      <c r="X1376" s="1"/>
      <c r="Y1376" s="24"/>
      <c r="Z1376" s="1"/>
      <c r="AA1376" s="1"/>
      <c r="AB1376" s="1"/>
      <c r="AC1376" s="1"/>
      <c r="AD1376" s="1"/>
      <c r="AE1376" s="1"/>
      <c r="AF1376" s="1"/>
      <c r="AG1376" s="24"/>
      <c r="AH1376" s="1"/>
      <c r="AI1376" s="1"/>
      <c r="AJ1376" s="24"/>
      <c r="AK1376" s="36"/>
      <c r="AL1376" s="9"/>
      <c r="AM1376" s="9"/>
      <c r="AP1376" s="9"/>
      <c r="AQ1376" s="28"/>
    </row>
    <row r="1377" spans="3:43" hidden="1" x14ac:dyDescent="0.25">
      <c r="C1377" s="1"/>
      <c r="D1377" s="1"/>
      <c r="E1377" s="1"/>
      <c r="F1377" s="1"/>
      <c r="G1377" s="1"/>
      <c r="H1377" s="1"/>
      <c r="I1377" s="1"/>
      <c r="J1377" s="24"/>
      <c r="K1377" s="1"/>
      <c r="L1377" s="24"/>
      <c r="M1377" s="1"/>
      <c r="N1377" s="1"/>
      <c r="O1377" s="1"/>
      <c r="P1377" s="1"/>
      <c r="Q1377" s="24"/>
      <c r="R1377" s="1"/>
      <c r="S1377" s="1"/>
      <c r="T1377" s="1"/>
      <c r="U1377" s="1"/>
      <c r="V1377" s="24"/>
      <c r="W1377" s="1"/>
      <c r="X1377" s="1"/>
      <c r="Y1377" s="24"/>
      <c r="Z1377" s="1"/>
      <c r="AA1377" s="1"/>
      <c r="AB1377" s="1"/>
      <c r="AC1377" s="1"/>
      <c r="AD1377" s="1"/>
      <c r="AE1377" s="1"/>
      <c r="AF1377" s="1"/>
      <c r="AG1377" s="24"/>
      <c r="AH1377" s="1"/>
      <c r="AI1377" s="1"/>
      <c r="AJ1377" s="24"/>
      <c r="AK1377" s="36"/>
      <c r="AL1377" s="9"/>
      <c r="AM1377" s="9"/>
      <c r="AP1377" s="9"/>
      <c r="AQ1377" s="28"/>
    </row>
    <row r="1378" spans="3:43" hidden="1" x14ac:dyDescent="0.25">
      <c r="C1378" s="1"/>
      <c r="D1378" s="1"/>
      <c r="E1378" s="1"/>
      <c r="F1378" s="1"/>
      <c r="G1378" s="1"/>
      <c r="H1378" s="1"/>
      <c r="I1378" s="1"/>
      <c r="J1378" s="24"/>
      <c r="K1378" s="1"/>
      <c r="L1378" s="24"/>
      <c r="M1378" s="1"/>
      <c r="N1378" s="1"/>
      <c r="O1378" s="1"/>
      <c r="P1378" s="1"/>
      <c r="Q1378" s="24"/>
      <c r="R1378" s="1"/>
      <c r="S1378" s="1"/>
      <c r="T1378" s="1"/>
      <c r="U1378" s="1"/>
      <c r="V1378" s="24"/>
      <c r="W1378" s="1"/>
      <c r="X1378" s="1"/>
      <c r="Y1378" s="24"/>
      <c r="Z1378" s="1"/>
      <c r="AA1378" s="1"/>
      <c r="AB1378" s="1"/>
      <c r="AC1378" s="1"/>
      <c r="AD1378" s="1"/>
      <c r="AE1378" s="1"/>
      <c r="AF1378" s="1"/>
      <c r="AG1378" s="24"/>
      <c r="AH1378" s="1"/>
      <c r="AI1378" s="1"/>
      <c r="AJ1378" s="24"/>
      <c r="AK1378" s="36"/>
      <c r="AL1378" s="9"/>
      <c r="AM1378" s="9"/>
      <c r="AP1378" s="9"/>
      <c r="AQ1378" s="28"/>
    </row>
    <row r="1379" spans="3:43" hidden="1" x14ac:dyDescent="0.25">
      <c r="C1379" s="1"/>
      <c r="D1379" s="1"/>
      <c r="E1379" s="1"/>
      <c r="F1379" s="1"/>
      <c r="G1379" s="1"/>
      <c r="H1379" s="1"/>
      <c r="I1379" s="1"/>
      <c r="J1379" s="24"/>
      <c r="K1379" s="1"/>
      <c r="L1379" s="24"/>
      <c r="M1379" s="1"/>
      <c r="N1379" s="1"/>
      <c r="O1379" s="1"/>
      <c r="P1379" s="1"/>
      <c r="Q1379" s="24"/>
      <c r="R1379" s="1"/>
      <c r="S1379" s="1"/>
      <c r="T1379" s="1"/>
      <c r="U1379" s="1"/>
      <c r="V1379" s="24"/>
      <c r="W1379" s="1"/>
      <c r="X1379" s="1"/>
      <c r="Y1379" s="24"/>
      <c r="Z1379" s="1"/>
      <c r="AA1379" s="1"/>
      <c r="AB1379" s="1"/>
      <c r="AC1379" s="1"/>
      <c r="AD1379" s="1"/>
      <c r="AE1379" s="1"/>
      <c r="AF1379" s="1"/>
      <c r="AG1379" s="24"/>
      <c r="AH1379" s="1"/>
      <c r="AI1379" s="1"/>
      <c r="AJ1379" s="24"/>
      <c r="AK1379" s="36"/>
      <c r="AL1379" s="9"/>
      <c r="AM1379" s="9"/>
      <c r="AP1379" s="9"/>
      <c r="AQ1379" s="28"/>
    </row>
    <row r="1380" spans="3:43" hidden="1" x14ac:dyDescent="0.25">
      <c r="C1380" s="1"/>
      <c r="D1380" s="1"/>
      <c r="E1380" s="1"/>
      <c r="F1380" s="1"/>
      <c r="G1380" s="1"/>
      <c r="H1380" s="1"/>
      <c r="I1380" s="1"/>
      <c r="J1380" s="24"/>
      <c r="K1380" s="1"/>
      <c r="L1380" s="24"/>
      <c r="M1380" s="1"/>
      <c r="N1380" s="1"/>
      <c r="O1380" s="1"/>
      <c r="P1380" s="1"/>
      <c r="Q1380" s="24"/>
      <c r="R1380" s="1"/>
      <c r="S1380" s="1"/>
      <c r="T1380" s="1"/>
      <c r="U1380" s="1"/>
      <c r="V1380" s="24"/>
      <c r="W1380" s="1"/>
      <c r="X1380" s="1"/>
      <c r="Y1380" s="24"/>
      <c r="Z1380" s="1"/>
      <c r="AA1380" s="1"/>
      <c r="AB1380" s="1"/>
      <c r="AC1380" s="1"/>
      <c r="AD1380" s="1"/>
      <c r="AE1380" s="1"/>
      <c r="AF1380" s="1"/>
      <c r="AG1380" s="24"/>
      <c r="AH1380" s="1"/>
      <c r="AI1380" s="1"/>
      <c r="AJ1380" s="24"/>
      <c r="AK1380" s="36"/>
      <c r="AL1380" s="9"/>
      <c r="AM1380" s="9"/>
      <c r="AP1380" s="9"/>
      <c r="AQ1380" s="28"/>
    </row>
    <row r="1381" spans="3:43" hidden="1" x14ac:dyDescent="0.25">
      <c r="C1381" s="1"/>
      <c r="D1381" s="1"/>
      <c r="E1381" s="1"/>
      <c r="F1381" s="1"/>
      <c r="G1381" s="1"/>
      <c r="H1381" s="1"/>
      <c r="I1381" s="1"/>
      <c r="J1381" s="24"/>
      <c r="K1381" s="1"/>
      <c r="L1381" s="24"/>
      <c r="M1381" s="1"/>
      <c r="N1381" s="1"/>
      <c r="O1381" s="1"/>
      <c r="P1381" s="1"/>
      <c r="Q1381" s="24"/>
      <c r="R1381" s="1"/>
      <c r="S1381" s="1"/>
      <c r="T1381" s="1"/>
      <c r="U1381" s="1"/>
      <c r="V1381" s="24"/>
      <c r="W1381" s="1"/>
      <c r="X1381" s="1"/>
      <c r="Y1381" s="24"/>
      <c r="Z1381" s="1"/>
      <c r="AA1381" s="1"/>
      <c r="AB1381" s="1"/>
      <c r="AC1381" s="1"/>
      <c r="AD1381" s="1"/>
      <c r="AE1381" s="1"/>
      <c r="AF1381" s="1"/>
      <c r="AG1381" s="24"/>
      <c r="AH1381" s="1"/>
      <c r="AI1381" s="1"/>
      <c r="AJ1381" s="24"/>
      <c r="AK1381" s="36"/>
      <c r="AL1381" s="9"/>
      <c r="AM1381" s="9"/>
      <c r="AP1381" s="9"/>
      <c r="AQ1381" s="28"/>
    </row>
    <row r="1382" spans="3:43" hidden="1" x14ac:dyDescent="0.25">
      <c r="C1382" s="1"/>
      <c r="D1382" s="1"/>
      <c r="E1382" s="1"/>
      <c r="F1382" s="1"/>
      <c r="G1382" s="1"/>
      <c r="H1382" s="1"/>
      <c r="I1382" s="1"/>
      <c r="J1382" s="24"/>
      <c r="K1382" s="1"/>
      <c r="L1382" s="24"/>
      <c r="M1382" s="1"/>
      <c r="N1382" s="1"/>
      <c r="O1382" s="1"/>
      <c r="P1382" s="1"/>
      <c r="Q1382" s="24"/>
      <c r="R1382" s="1"/>
      <c r="S1382" s="1"/>
      <c r="T1382" s="1"/>
      <c r="U1382" s="1"/>
      <c r="V1382" s="24"/>
      <c r="W1382" s="1"/>
      <c r="X1382" s="1"/>
      <c r="Y1382" s="24"/>
      <c r="Z1382" s="1"/>
      <c r="AA1382" s="1"/>
      <c r="AB1382" s="1"/>
      <c r="AC1382" s="1"/>
      <c r="AD1382" s="1"/>
      <c r="AE1382" s="1"/>
      <c r="AF1382" s="1"/>
      <c r="AG1382" s="24"/>
      <c r="AH1382" s="1"/>
      <c r="AI1382" s="1"/>
      <c r="AJ1382" s="24"/>
      <c r="AK1382" s="36"/>
      <c r="AL1382" s="9"/>
      <c r="AM1382" s="9"/>
      <c r="AP1382" s="9"/>
      <c r="AQ1382" s="28"/>
    </row>
    <row r="1383" spans="3:43" hidden="1" x14ac:dyDescent="0.25">
      <c r="C1383" s="1"/>
      <c r="D1383" s="1"/>
      <c r="E1383" s="1"/>
      <c r="F1383" s="1"/>
      <c r="G1383" s="1"/>
      <c r="H1383" s="1"/>
      <c r="I1383" s="1"/>
      <c r="J1383" s="24"/>
      <c r="K1383" s="1"/>
      <c r="L1383" s="24"/>
      <c r="M1383" s="1"/>
      <c r="N1383" s="1"/>
      <c r="O1383" s="1"/>
      <c r="P1383" s="1"/>
      <c r="Q1383" s="24"/>
      <c r="R1383" s="1"/>
      <c r="S1383" s="1"/>
      <c r="T1383" s="1"/>
      <c r="U1383" s="1"/>
      <c r="V1383" s="24"/>
      <c r="W1383" s="1"/>
      <c r="X1383" s="1"/>
      <c r="Y1383" s="24"/>
      <c r="Z1383" s="1"/>
      <c r="AA1383" s="1"/>
      <c r="AB1383" s="1"/>
      <c r="AC1383" s="1"/>
      <c r="AD1383" s="1"/>
      <c r="AE1383" s="1"/>
      <c r="AF1383" s="1"/>
      <c r="AG1383" s="24"/>
      <c r="AH1383" s="1"/>
      <c r="AI1383" s="1"/>
      <c r="AJ1383" s="24"/>
      <c r="AK1383" s="36"/>
      <c r="AL1383" s="9"/>
      <c r="AM1383" s="9"/>
      <c r="AP1383" s="9"/>
      <c r="AQ1383" s="28"/>
    </row>
    <row r="1384" spans="3:43" hidden="1" x14ac:dyDescent="0.25">
      <c r="C1384" s="1"/>
      <c r="D1384" s="1"/>
      <c r="E1384" s="1"/>
      <c r="F1384" s="1"/>
      <c r="G1384" s="1"/>
      <c r="H1384" s="1"/>
      <c r="I1384" s="1"/>
      <c r="J1384" s="24"/>
      <c r="K1384" s="1"/>
      <c r="L1384" s="24"/>
      <c r="M1384" s="1"/>
      <c r="N1384" s="1"/>
      <c r="O1384" s="1"/>
      <c r="P1384" s="1"/>
      <c r="Q1384" s="24"/>
      <c r="R1384" s="1"/>
      <c r="S1384" s="1"/>
      <c r="T1384" s="1"/>
      <c r="U1384" s="1"/>
      <c r="V1384" s="24"/>
      <c r="W1384" s="1"/>
      <c r="X1384" s="1"/>
      <c r="Y1384" s="24"/>
      <c r="Z1384" s="1"/>
      <c r="AA1384" s="1"/>
      <c r="AB1384" s="1"/>
      <c r="AC1384" s="1"/>
      <c r="AD1384" s="1"/>
      <c r="AE1384" s="1"/>
      <c r="AF1384" s="1"/>
      <c r="AG1384" s="24"/>
      <c r="AH1384" s="1"/>
      <c r="AI1384" s="1"/>
      <c r="AJ1384" s="24"/>
      <c r="AK1384" s="36"/>
      <c r="AL1384" s="9"/>
      <c r="AM1384" s="9"/>
      <c r="AP1384" s="9"/>
      <c r="AQ1384" s="28"/>
    </row>
    <row r="1385" spans="3:43" hidden="1" x14ac:dyDescent="0.25">
      <c r="C1385" s="1"/>
      <c r="D1385" s="1"/>
      <c r="E1385" s="1"/>
      <c r="F1385" s="1"/>
      <c r="G1385" s="1"/>
      <c r="H1385" s="1"/>
      <c r="I1385" s="1"/>
      <c r="J1385" s="24"/>
      <c r="K1385" s="1"/>
      <c r="L1385" s="24"/>
      <c r="M1385" s="1"/>
      <c r="N1385" s="1"/>
      <c r="O1385" s="1"/>
      <c r="P1385" s="1"/>
      <c r="Q1385" s="24"/>
      <c r="R1385" s="1"/>
      <c r="S1385" s="1"/>
      <c r="T1385" s="1"/>
      <c r="U1385" s="1"/>
      <c r="V1385" s="24"/>
      <c r="W1385" s="1"/>
      <c r="X1385" s="1"/>
      <c r="Y1385" s="24"/>
      <c r="Z1385" s="1"/>
      <c r="AA1385" s="1"/>
      <c r="AB1385" s="1"/>
      <c r="AC1385" s="1"/>
      <c r="AD1385" s="1"/>
      <c r="AE1385" s="1"/>
      <c r="AF1385" s="1"/>
      <c r="AG1385" s="24"/>
      <c r="AH1385" s="1"/>
      <c r="AI1385" s="1"/>
      <c r="AJ1385" s="24"/>
      <c r="AK1385" s="36"/>
      <c r="AL1385" s="9"/>
      <c r="AM1385" s="9"/>
      <c r="AP1385" s="9"/>
      <c r="AQ1385" s="28"/>
    </row>
    <row r="1386" spans="3:43" hidden="1" x14ac:dyDescent="0.25">
      <c r="C1386" s="1"/>
      <c r="D1386" s="1"/>
      <c r="E1386" s="1"/>
      <c r="F1386" s="1"/>
      <c r="G1386" s="1"/>
      <c r="H1386" s="1"/>
      <c r="I1386" s="1"/>
      <c r="J1386" s="24"/>
      <c r="K1386" s="1"/>
      <c r="L1386" s="24"/>
      <c r="M1386" s="1"/>
      <c r="N1386" s="1"/>
      <c r="O1386" s="1"/>
      <c r="P1386" s="1"/>
      <c r="Q1386" s="24"/>
      <c r="R1386" s="1"/>
      <c r="S1386" s="1"/>
      <c r="T1386" s="1"/>
      <c r="U1386" s="1"/>
      <c r="V1386" s="24"/>
      <c r="W1386" s="1"/>
      <c r="X1386" s="1"/>
      <c r="Y1386" s="24"/>
      <c r="Z1386" s="1"/>
      <c r="AA1386" s="1"/>
      <c r="AB1386" s="1"/>
      <c r="AC1386" s="1"/>
      <c r="AD1386" s="1"/>
      <c r="AE1386" s="1"/>
      <c r="AF1386" s="1"/>
      <c r="AG1386" s="24"/>
      <c r="AH1386" s="1"/>
      <c r="AI1386" s="1"/>
      <c r="AJ1386" s="24"/>
      <c r="AK1386" s="36"/>
      <c r="AL1386" s="9"/>
      <c r="AM1386" s="9"/>
      <c r="AP1386" s="9"/>
      <c r="AQ1386" s="28"/>
    </row>
    <row r="1387" spans="3:43" hidden="1" x14ac:dyDescent="0.25">
      <c r="C1387" s="1"/>
      <c r="D1387" s="1"/>
      <c r="E1387" s="1"/>
      <c r="F1387" s="1"/>
      <c r="G1387" s="1"/>
      <c r="H1387" s="1"/>
      <c r="I1387" s="1"/>
      <c r="J1387" s="24"/>
      <c r="K1387" s="1"/>
      <c r="L1387" s="24"/>
      <c r="M1387" s="1"/>
      <c r="N1387" s="1"/>
      <c r="O1387" s="1"/>
      <c r="P1387" s="1"/>
      <c r="Q1387" s="24"/>
      <c r="R1387" s="1"/>
      <c r="S1387" s="1"/>
      <c r="T1387" s="1"/>
      <c r="U1387" s="1"/>
      <c r="V1387" s="24"/>
      <c r="W1387" s="1"/>
      <c r="X1387" s="1"/>
      <c r="Y1387" s="24"/>
      <c r="Z1387" s="1"/>
      <c r="AA1387" s="1"/>
      <c r="AB1387" s="1"/>
      <c r="AC1387" s="1"/>
      <c r="AD1387" s="1"/>
      <c r="AE1387" s="1"/>
      <c r="AF1387" s="1"/>
      <c r="AG1387" s="24"/>
      <c r="AH1387" s="1"/>
      <c r="AI1387" s="1"/>
      <c r="AJ1387" s="24"/>
      <c r="AK1387" s="36"/>
      <c r="AL1387" s="9"/>
      <c r="AM1387" s="9"/>
      <c r="AP1387" s="9"/>
      <c r="AQ1387" s="28"/>
    </row>
    <row r="1388" spans="3:43" hidden="1" x14ac:dyDescent="0.25">
      <c r="C1388" s="1"/>
      <c r="D1388" s="1"/>
      <c r="E1388" s="1"/>
      <c r="F1388" s="1"/>
      <c r="G1388" s="1"/>
      <c r="H1388" s="1"/>
      <c r="I1388" s="1"/>
      <c r="J1388" s="24"/>
      <c r="K1388" s="1"/>
      <c r="L1388" s="24"/>
      <c r="M1388" s="1"/>
      <c r="N1388" s="1"/>
      <c r="O1388" s="1"/>
      <c r="P1388" s="1"/>
      <c r="Q1388" s="24"/>
      <c r="R1388" s="1"/>
      <c r="S1388" s="1"/>
      <c r="T1388" s="1"/>
      <c r="U1388" s="1"/>
      <c r="V1388" s="24"/>
      <c r="W1388" s="1"/>
      <c r="X1388" s="1"/>
      <c r="Y1388" s="24"/>
      <c r="Z1388" s="1"/>
      <c r="AA1388" s="1"/>
      <c r="AB1388" s="1"/>
      <c r="AC1388" s="1"/>
      <c r="AD1388" s="1"/>
      <c r="AE1388" s="1"/>
      <c r="AF1388" s="1"/>
      <c r="AG1388" s="24"/>
      <c r="AH1388" s="1"/>
      <c r="AI1388" s="1"/>
      <c r="AJ1388" s="24"/>
      <c r="AK1388" s="36"/>
      <c r="AL1388" s="9"/>
      <c r="AM1388" s="9"/>
      <c r="AP1388" s="9"/>
      <c r="AQ1388" s="28"/>
    </row>
    <row r="1389" spans="3:43" hidden="1" x14ac:dyDescent="0.25">
      <c r="C1389" s="1"/>
      <c r="D1389" s="1"/>
      <c r="E1389" s="1"/>
      <c r="F1389" s="1"/>
      <c r="G1389" s="1"/>
      <c r="H1389" s="1"/>
      <c r="I1389" s="1"/>
      <c r="J1389" s="24"/>
      <c r="K1389" s="1"/>
      <c r="L1389" s="24"/>
      <c r="M1389" s="1"/>
      <c r="N1389" s="1"/>
      <c r="O1389" s="1"/>
      <c r="P1389" s="1"/>
      <c r="Q1389" s="24"/>
      <c r="R1389" s="1"/>
      <c r="S1389" s="1"/>
      <c r="T1389" s="1"/>
      <c r="U1389" s="1"/>
      <c r="V1389" s="24"/>
      <c r="W1389" s="1"/>
      <c r="X1389" s="1"/>
      <c r="Y1389" s="24"/>
      <c r="Z1389" s="1"/>
      <c r="AA1389" s="1"/>
      <c r="AB1389" s="1"/>
      <c r="AC1389" s="1"/>
      <c r="AD1389" s="1"/>
      <c r="AE1389" s="1"/>
      <c r="AF1389" s="1"/>
      <c r="AG1389" s="24"/>
      <c r="AH1389" s="1"/>
      <c r="AI1389" s="1"/>
      <c r="AJ1389" s="24"/>
      <c r="AK1389" s="36"/>
      <c r="AL1389" s="9"/>
      <c r="AM1389" s="9"/>
      <c r="AP1389" s="9"/>
      <c r="AQ1389" s="28"/>
    </row>
    <row r="1390" spans="3:43" hidden="1" x14ac:dyDescent="0.25">
      <c r="C1390" s="1"/>
      <c r="D1390" s="1"/>
      <c r="E1390" s="1"/>
      <c r="F1390" s="1"/>
      <c r="G1390" s="1"/>
      <c r="H1390" s="1"/>
      <c r="I1390" s="1"/>
      <c r="J1390" s="24"/>
      <c r="K1390" s="1"/>
      <c r="L1390" s="24"/>
      <c r="M1390" s="1"/>
      <c r="N1390" s="1"/>
      <c r="O1390" s="1"/>
      <c r="P1390" s="1"/>
      <c r="Q1390" s="24"/>
      <c r="R1390" s="1"/>
      <c r="S1390" s="1"/>
      <c r="T1390" s="1"/>
      <c r="U1390" s="1"/>
      <c r="V1390" s="24"/>
      <c r="W1390" s="1"/>
      <c r="X1390" s="1"/>
      <c r="Y1390" s="24"/>
      <c r="Z1390" s="1"/>
      <c r="AA1390" s="1"/>
      <c r="AB1390" s="1"/>
      <c r="AC1390" s="1"/>
      <c r="AD1390" s="1"/>
      <c r="AE1390" s="1"/>
      <c r="AF1390" s="1"/>
      <c r="AG1390" s="24"/>
      <c r="AH1390" s="1"/>
      <c r="AI1390" s="1"/>
      <c r="AJ1390" s="24"/>
      <c r="AK1390" s="36"/>
      <c r="AL1390" s="9"/>
      <c r="AM1390" s="9"/>
      <c r="AP1390" s="9"/>
      <c r="AQ1390" s="28"/>
    </row>
    <row r="1391" spans="3:43" hidden="1" x14ac:dyDescent="0.25">
      <c r="C1391" s="1"/>
      <c r="D1391" s="1"/>
      <c r="E1391" s="1"/>
      <c r="F1391" s="1"/>
      <c r="G1391" s="1"/>
      <c r="H1391" s="1"/>
      <c r="I1391" s="1"/>
      <c r="J1391" s="24"/>
      <c r="K1391" s="1"/>
      <c r="L1391" s="24"/>
      <c r="M1391" s="1"/>
      <c r="N1391" s="1"/>
      <c r="O1391" s="1"/>
      <c r="P1391" s="1"/>
      <c r="Q1391" s="24"/>
      <c r="R1391" s="1"/>
      <c r="S1391" s="1"/>
      <c r="T1391" s="1"/>
      <c r="U1391" s="1"/>
      <c r="V1391" s="24"/>
      <c r="W1391" s="1"/>
      <c r="X1391" s="1"/>
      <c r="Y1391" s="24"/>
      <c r="Z1391" s="1"/>
      <c r="AA1391" s="1"/>
      <c r="AB1391" s="1"/>
      <c r="AC1391" s="1"/>
      <c r="AD1391" s="1"/>
      <c r="AE1391" s="1"/>
      <c r="AF1391" s="1"/>
      <c r="AG1391" s="24"/>
      <c r="AH1391" s="1"/>
      <c r="AI1391" s="1"/>
      <c r="AJ1391" s="24"/>
      <c r="AK1391" s="36"/>
      <c r="AL1391" s="9"/>
      <c r="AM1391" s="9"/>
      <c r="AP1391" s="9"/>
      <c r="AQ1391" s="28"/>
    </row>
    <row r="1392" spans="3:43" hidden="1" x14ac:dyDescent="0.25">
      <c r="C1392" s="1"/>
      <c r="D1392" s="1"/>
      <c r="E1392" s="1"/>
      <c r="F1392" s="1"/>
      <c r="G1392" s="1"/>
      <c r="H1392" s="1"/>
      <c r="I1392" s="1"/>
      <c r="J1392" s="24"/>
      <c r="K1392" s="1"/>
      <c r="L1392" s="24"/>
      <c r="M1392" s="1"/>
      <c r="N1392" s="1"/>
      <c r="O1392" s="1"/>
      <c r="P1392" s="1"/>
      <c r="Q1392" s="24"/>
      <c r="R1392" s="1"/>
      <c r="S1392" s="1"/>
      <c r="T1392" s="1"/>
      <c r="U1392" s="1"/>
      <c r="V1392" s="24"/>
      <c r="W1392" s="1"/>
      <c r="X1392" s="1"/>
      <c r="Y1392" s="24"/>
      <c r="Z1392" s="1"/>
      <c r="AA1392" s="1"/>
      <c r="AB1392" s="1"/>
      <c r="AC1392" s="1"/>
      <c r="AD1392" s="1"/>
      <c r="AE1392" s="1"/>
      <c r="AF1392" s="1"/>
      <c r="AG1392" s="24"/>
      <c r="AH1392" s="1"/>
      <c r="AI1392" s="1"/>
      <c r="AJ1392" s="24"/>
      <c r="AK1392" s="36"/>
      <c r="AL1392" s="9"/>
      <c r="AM1392" s="9"/>
      <c r="AP1392" s="9"/>
      <c r="AQ1392" s="28"/>
    </row>
    <row r="1393" spans="3:43" hidden="1" x14ac:dyDescent="0.25">
      <c r="C1393" s="1"/>
      <c r="D1393" s="1"/>
      <c r="E1393" s="1"/>
      <c r="F1393" s="1"/>
      <c r="G1393" s="1"/>
      <c r="H1393" s="1"/>
      <c r="I1393" s="1"/>
      <c r="J1393" s="24"/>
      <c r="K1393" s="1"/>
      <c r="L1393" s="24"/>
      <c r="M1393" s="1"/>
      <c r="N1393" s="1"/>
      <c r="O1393" s="1"/>
      <c r="P1393" s="1"/>
      <c r="Q1393" s="24"/>
      <c r="R1393" s="1"/>
      <c r="S1393" s="1"/>
      <c r="T1393" s="1"/>
      <c r="U1393" s="1"/>
      <c r="V1393" s="24"/>
      <c r="W1393" s="1"/>
      <c r="X1393" s="1"/>
      <c r="Y1393" s="24"/>
      <c r="Z1393" s="1"/>
      <c r="AA1393" s="1"/>
      <c r="AB1393" s="1"/>
      <c r="AC1393" s="1"/>
      <c r="AD1393" s="1"/>
      <c r="AE1393" s="1"/>
      <c r="AF1393" s="1"/>
      <c r="AG1393" s="24"/>
      <c r="AH1393" s="1"/>
      <c r="AI1393" s="1"/>
      <c r="AJ1393" s="24"/>
      <c r="AK1393" s="36"/>
      <c r="AL1393" s="9"/>
      <c r="AM1393" s="9"/>
      <c r="AP1393" s="9"/>
      <c r="AQ1393" s="28"/>
    </row>
    <row r="1394" spans="3:43" hidden="1" x14ac:dyDescent="0.25">
      <c r="C1394" s="1"/>
      <c r="D1394" s="1"/>
      <c r="E1394" s="1"/>
      <c r="F1394" s="1"/>
      <c r="G1394" s="1"/>
      <c r="H1394" s="1"/>
      <c r="I1394" s="1"/>
      <c r="J1394" s="24"/>
      <c r="K1394" s="1"/>
      <c r="L1394" s="24"/>
      <c r="M1394" s="1"/>
      <c r="N1394" s="1"/>
      <c r="O1394" s="1"/>
      <c r="P1394" s="1"/>
      <c r="Q1394" s="24"/>
      <c r="R1394" s="1"/>
      <c r="S1394" s="1"/>
      <c r="T1394" s="1"/>
      <c r="U1394" s="1"/>
      <c r="V1394" s="24"/>
      <c r="W1394" s="1"/>
      <c r="X1394" s="1"/>
      <c r="Y1394" s="24"/>
      <c r="Z1394" s="1"/>
      <c r="AA1394" s="1"/>
      <c r="AB1394" s="1"/>
      <c r="AC1394" s="1"/>
      <c r="AD1394" s="1"/>
      <c r="AE1394" s="1"/>
      <c r="AF1394" s="1"/>
      <c r="AG1394" s="24"/>
      <c r="AH1394" s="1"/>
      <c r="AI1394" s="1"/>
      <c r="AJ1394" s="24"/>
      <c r="AK1394" s="36"/>
      <c r="AL1394" s="9"/>
      <c r="AM1394" s="9"/>
      <c r="AP1394" s="9"/>
      <c r="AQ1394" s="28"/>
    </row>
    <row r="1395" spans="3:43" hidden="1" x14ac:dyDescent="0.25">
      <c r="C1395" s="1"/>
      <c r="D1395" s="1"/>
      <c r="E1395" s="1"/>
      <c r="F1395" s="1"/>
      <c r="G1395" s="1"/>
      <c r="H1395" s="1"/>
      <c r="I1395" s="1"/>
      <c r="J1395" s="24"/>
      <c r="K1395" s="1"/>
      <c r="L1395" s="24"/>
      <c r="M1395" s="1"/>
      <c r="N1395" s="1"/>
      <c r="O1395" s="1"/>
      <c r="P1395" s="1"/>
      <c r="Q1395" s="24"/>
      <c r="R1395" s="1"/>
      <c r="S1395" s="1"/>
      <c r="T1395" s="1"/>
      <c r="U1395" s="1"/>
      <c r="V1395" s="24"/>
      <c r="W1395" s="1"/>
      <c r="X1395" s="1"/>
      <c r="Y1395" s="24"/>
      <c r="Z1395" s="1"/>
      <c r="AA1395" s="1"/>
      <c r="AB1395" s="1"/>
      <c r="AC1395" s="1"/>
      <c r="AD1395" s="1"/>
      <c r="AE1395" s="1"/>
      <c r="AF1395" s="1"/>
      <c r="AG1395" s="24"/>
      <c r="AH1395" s="1"/>
      <c r="AI1395" s="1"/>
      <c r="AJ1395" s="24"/>
      <c r="AK1395" s="36"/>
      <c r="AL1395" s="9"/>
      <c r="AM1395" s="9"/>
      <c r="AP1395" s="9"/>
      <c r="AQ1395" s="28"/>
    </row>
    <row r="1396" spans="3:43" hidden="1" x14ac:dyDescent="0.25">
      <c r="C1396" s="1"/>
      <c r="D1396" s="1"/>
      <c r="E1396" s="1"/>
      <c r="F1396" s="1"/>
      <c r="G1396" s="1"/>
      <c r="H1396" s="1"/>
      <c r="I1396" s="1"/>
      <c r="J1396" s="24"/>
      <c r="K1396" s="1"/>
      <c r="L1396" s="24"/>
      <c r="M1396" s="1"/>
      <c r="N1396" s="1"/>
      <c r="O1396" s="1"/>
      <c r="P1396" s="1"/>
      <c r="Q1396" s="24"/>
      <c r="R1396" s="1"/>
      <c r="S1396" s="1"/>
      <c r="T1396" s="1"/>
      <c r="U1396" s="1"/>
      <c r="V1396" s="24"/>
      <c r="W1396" s="1"/>
      <c r="X1396" s="1"/>
      <c r="Y1396" s="24"/>
      <c r="Z1396" s="1"/>
      <c r="AA1396" s="1"/>
      <c r="AB1396" s="1"/>
      <c r="AC1396" s="1"/>
      <c r="AD1396" s="1"/>
      <c r="AE1396" s="1"/>
      <c r="AF1396" s="1"/>
      <c r="AG1396" s="24"/>
      <c r="AH1396" s="1"/>
      <c r="AI1396" s="1"/>
      <c r="AJ1396" s="24"/>
      <c r="AK1396" s="36"/>
      <c r="AL1396" s="9"/>
      <c r="AM1396" s="9"/>
      <c r="AP1396" s="9"/>
      <c r="AQ1396" s="28"/>
    </row>
    <row r="1397" spans="3:43" hidden="1" x14ac:dyDescent="0.25">
      <c r="C1397" s="1"/>
      <c r="D1397" s="1"/>
      <c r="E1397" s="1"/>
      <c r="F1397" s="1"/>
      <c r="G1397" s="1"/>
      <c r="H1397" s="1"/>
      <c r="I1397" s="1"/>
      <c r="J1397" s="24"/>
      <c r="K1397" s="1"/>
      <c r="L1397" s="24"/>
      <c r="M1397" s="1"/>
      <c r="N1397" s="1"/>
      <c r="O1397" s="1"/>
      <c r="P1397" s="1"/>
      <c r="Q1397" s="24"/>
      <c r="R1397" s="1"/>
      <c r="S1397" s="1"/>
      <c r="T1397" s="1"/>
      <c r="U1397" s="1"/>
      <c r="V1397" s="24"/>
      <c r="W1397" s="1"/>
      <c r="X1397" s="1"/>
      <c r="Y1397" s="24"/>
      <c r="Z1397" s="1"/>
      <c r="AA1397" s="1"/>
      <c r="AB1397" s="1"/>
      <c r="AC1397" s="1"/>
      <c r="AD1397" s="1"/>
      <c r="AE1397" s="1"/>
      <c r="AF1397" s="1"/>
      <c r="AG1397" s="24"/>
      <c r="AH1397" s="1"/>
      <c r="AI1397" s="1"/>
      <c r="AJ1397" s="24"/>
      <c r="AK1397" s="36"/>
      <c r="AL1397" s="9"/>
      <c r="AM1397" s="9"/>
      <c r="AP1397" s="9"/>
      <c r="AQ1397" s="28"/>
    </row>
    <row r="1398" spans="3:43" hidden="1" x14ac:dyDescent="0.25">
      <c r="C1398" s="1"/>
      <c r="D1398" s="1"/>
      <c r="E1398" s="1"/>
      <c r="F1398" s="1"/>
      <c r="G1398" s="1"/>
      <c r="H1398" s="1"/>
      <c r="I1398" s="1"/>
      <c r="J1398" s="24"/>
      <c r="K1398" s="1"/>
      <c r="L1398" s="24"/>
      <c r="M1398" s="1"/>
      <c r="N1398" s="1"/>
      <c r="O1398" s="1"/>
      <c r="P1398" s="1"/>
      <c r="Q1398" s="24"/>
      <c r="R1398" s="1"/>
      <c r="S1398" s="1"/>
      <c r="T1398" s="1"/>
      <c r="U1398" s="1"/>
      <c r="V1398" s="24"/>
      <c r="W1398" s="1"/>
      <c r="X1398" s="1"/>
      <c r="Y1398" s="24"/>
      <c r="Z1398" s="1"/>
      <c r="AA1398" s="1"/>
      <c r="AB1398" s="1"/>
      <c r="AC1398" s="1"/>
      <c r="AD1398" s="1"/>
      <c r="AE1398" s="1"/>
      <c r="AF1398" s="1"/>
      <c r="AG1398" s="24"/>
      <c r="AH1398" s="1"/>
      <c r="AI1398" s="1"/>
      <c r="AJ1398" s="24"/>
      <c r="AK1398" s="36"/>
      <c r="AL1398" s="9"/>
      <c r="AM1398" s="9"/>
      <c r="AP1398" s="9"/>
      <c r="AQ1398" s="28"/>
    </row>
    <row r="1399" spans="3:43" hidden="1" x14ac:dyDescent="0.25">
      <c r="C1399" s="1"/>
      <c r="D1399" s="1"/>
      <c r="E1399" s="1"/>
      <c r="F1399" s="1"/>
      <c r="G1399" s="1"/>
      <c r="H1399" s="1"/>
      <c r="I1399" s="1"/>
      <c r="J1399" s="24"/>
      <c r="K1399" s="1"/>
      <c r="L1399" s="24"/>
      <c r="M1399" s="1"/>
      <c r="N1399" s="1"/>
      <c r="O1399" s="1"/>
      <c r="P1399" s="1"/>
      <c r="Q1399" s="24"/>
      <c r="R1399" s="1"/>
      <c r="S1399" s="1"/>
      <c r="T1399" s="1"/>
      <c r="U1399" s="1"/>
      <c r="V1399" s="24"/>
      <c r="W1399" s="1"/>
      <c r="X1399" s="1"/>
      <c r="Y1399" s="24"/>
      <c r="Z1399" s="1"/>
      <c r="AA1399" s="1"/>
      <c r="AB1399" s="1"/>
      <c r="AC1399" s="1"/>
      <c r="AD1399" s="1"/>
      <c r="AE1399" s="1"/>
      <c r="AF1399" s="1"/>
      <c r="AG1399" s="24"/>
      <c r="AH1399" s="1"/>
      <c r="AI1399" s="1"/>
      <c r="AJ1399" s="24"/>
      <c r="AK1399" s="36"/>
      <c r="AL1399" s="9"/>
      <c r="AM1399" s="9"/>
      <c r="AP1399" s="9"/>
      <c r="AQ1399" s="28"/>
    </row>
    <row r="1400" spans="3:43" hidden="1" x14ac:dyDescent="0.25">
      <c r="C1400" s="1"/>
      <c r="D1400" s="1"/>
      <c r="E1400" s="1"/>
      <c r="F1400" s="1"/>
      <c r="G1400" s="1"/>
      <c r="H1400" s="1"/>
      <c r="I1400" s="1"/>
      <c r="J1400" s="24"/>
      <c r="K1400" s="1"/>
      <c r="L1400" s="24"/>
      <c r="M1400" s="1"/>
      <c r="N1400" s="1"/>
      <c r="O1400" s="1"/>
      <c r="P1400" s="1"/>
      <c r="Q1400" s="24"/>
      <c r="R1400" s="1"/>
      <c r="S1400" s="1"/>
      <c r="T1400" s="1"/>
      <c r="U1400" s="1"/>
      <c r="V1400" s="24"/>
      <c r="W1400" s="1"/>
      <c r="X1400" s="1"/>
      <c r="Y1400" s="24"/>
      <c r="Z1400" s="1"/>
      <c r="AA1400" s="1"/>
      <c r="AB1400" s="1"/>
      <c r="AC1400" s="1"/>
      <c r="AD1400" s="1"/>
      <c r="AE1400" s="1"/>
      <c r="AF1400" s="1"/>
      <c r="AG1400" s="24"/>
      <c r="AH1400" s="1"/>
      <c r="AI1400" s="1"/>
      <c r="AJ1400" s="24"/>
      <c r="AK1400" s="36"/>
      <c r="AL1400" s="9"/>
      <c r="AM1400" s="9"/>
      <c r="AP1400" s="9"/>
      <c r="AQ1400" s="28"/>
    </row>
    <row r="1401" spans="3:43" hidden="1" x14ac:dyDescent="0.25">
      <c r="C1401" s="1"/>
      <c r="D1401" s="1"/>
      <c r="E1401" s="1"/>
      <c r="F1401" s="1"/>
      <c r="G1401" s="1"/>
      <c r="H1401" s="1"/>
      <c r="I1401" s="1"/>
      <c r="J1401" s="24"/>
      <c r="K1401" s="1"/>
      <c r="L1401" s="24"/>
      <c r="M1401" s="1"/>
      <c r="N1401" s="1"/>
      <c r="O1401" s="1"/>
      <c r="P1401" s="1"/>
      <c r="Q1401" s="24"/>
      <c r="R1401" s="1"/>
      <c r="S1401" s="1"/>
      <c r="T1401" s="1"/>
      <c r="U1401" s="1"/>
      <c r="V1401" s="24"/>
      <c r="W1401" s="1"/>
      <c r="X1401" s="1"/>
      <c r="Y1401" s="24"/>
      <c r="Z1401" s="1"/>
      <c r="AA1401" s="1"/>
      <c r="AB1401" s="1"/>
      <c r="AC1401" s="1"/>
      <c r="AD1401" s="1"/>
      <c r="AE1401" s="1"/>
      <c r="AF1401" s="1"/>
      <c r="AG1401" s="24"/>
      <c r="AH1401" s="1"/>
      <c r="AI1401" s="1"/>
      <c r="AJ1401" s="24"/>
      <c r="AK1401" s="36"/>
      <c r="AL1401" s="9"/>
      <c r="AM1401" s="9"/>
      <c r="AP1401" s="9"/>
      <c r="AQ1401" s="28"/>
    </row>
  </sheetData>
  <autoFilter ref="A4:BA1401">
    <filterColumn colId="2">
      <filters>
        <filter val="3B"/>
      </filters>
    </filterColumn>
    <sortState ref="A5:BA409">
      <sortCondition ref="AT5:AT409"/>
      <sortCondition ref="AS5:AS409"/>
      <sortCondition descending="1" ref="AQ5:AQ409"/>
    </sortState>
  </autoFilter>
  <sortState ref="A5:BA1049">
    <sortCondition ref="AU5:AU1049"/>
    <sortCondition ref="AS5:AS1049"/>
    <sortCondition ref="AT5:AT1049"/>
    <sortCondition descending="1" ref="AQ5:AQ1049"/>
    <sortCondition ref="E5:E1049"/>
    <sortCondition ref="D5:D1049"/>
  </sortState>
  <conditionalFormatting sqref="A5:XFD1401">
    <cfRule type="expression" dxfId="26" priority="20">
      <formula>IF($AY5&lt;&gt;"",1,0)</formula>
    </cfRule>
    <cfRule type="expression" dxfId="25" priority="74">
      <formula>IF(MOD(ROW(),2)=1,1,0)</formula>
    </cfRule>
  </conditionalFormatting>
  <conditionalFormatting sqref="R5:R1401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:T1401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:U1401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:S1401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:V1401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5:AD1401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5:Y1401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:Z1401"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5:AA1401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:AB1401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5:AC1401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5:AE1401"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5:AF1401"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5:AG1401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:W1401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5:X1401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5:AH1392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5:AI139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5:AJ139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1"/>
  <sheetViews>
    <sheetView workbookViewId="0">
      <pane xSplit="8" ySplit="4" topLeftCell="AG5" activePane="bottomRight" state="frozenSplit"/>
      <selection pane="topRight" activeCell="H1" sqref="H1"/>
      <selection pane="bottomLeft" activeCell="A245" sqref="A245"/>
      <selection pane="bottomRight" activeCell="BD5" sqref="A5:BD5"/>
    </sheetView>
  </sheetViews>
  <sheetFormatPr defaultRowHeight="15" x14ac:dyDescent="0.25"/>
  <cols>
    <col min="1" max="1" width="8.140625" customWidth="1"/>
    <col min="2" max="2" width="6" bestFit="1" customWidth="1"/>
    <col min="3" max="3" width="6.85546875" bestFit="1" customWidth="1"/>
    <col min="4" max="4" width="12.85546875" bestFit="1" customWidth="1"/>
    <col min="5" max="5" width="21.5703125" customWidth="1"/>
    <col min="6" max="6" width="4.42578125" bestFit="1" customWidth="1"/>
    <col min="7" max="7" width="2.140625" bestFit="1" customWidth="1"/>
    <col min="8" max="8" width="2.140625" customWidth="1"/>
    <col min="9" max="9" width="6.5703125" bestFit="1" customWidth="1"/>
    <col min="10" max="10" width="6.5703125" style="6" bestFit="1" customWidth="1"/>
    <col min="11" max="11" width="9.5703125" bestFit="1" customWidth="1"/>
    <col min="12" max="12" width="9.5703125" style="6" bestFit="1" customWidth="1"/>
    <col min="13" max="13" width="4.42578125" bestFit="1" customWidth="1"/>
    <col min="14" max="14" width="5.5703125" bestFit="1" customWidth="1"/>
    <col min="15" max="15" width="5" style="6" bestFit="1" customWidth="1"/>
    <col min="16" max="16" width="6" bestFit="1" customWidth="1"/>
    <col min="17" max="17" width="7.140625" bestFit="1" customWidth="1"/>
    <col min="18" max="18" width="6.5703125" style="6" bestFit="1" customWidth="1"/>
    <col min="19" max="19" width="3.140625" customWidth="1"/>
    <col min="20" max="20" width="4.28515625" bestFit="1" customWidth="1"/>
    <col min="21" max="21" width="3.42578125" customWidth="1"/>
    <col min="22" max="22" width="4.5703125" bestFit="1" customWidth="1"/>
    <col min="23" max="23" width="3.28515625" customWidth="1"/>
    <col min="24" max="24" width="4.42578125" bestFit="1" customWidth="1"/>
    <col min="25" max="25" width="2.85546875" customWidth="1"/>
    <col min="26" max="26" width="4" bestFit="1" customWidth="1"/>
    <col min="27" max="27" width="2.5703125" customWidth="1"/>
    <col min="28" max="28" width="3.7109375" bestFit="1" customWidth="1"/>
    <col min="29" max="29" width="3.140625" customWidth="1"/>
    <col min="30" max="30" width="4.28515625" bestFit="1" customWidth="1"/>
    <col min="31" max="31" width="3.140625" customWidth="1"/>
    <col min="32" max="32" width="4.28515625" bestFit="1" customWidth="1"/>
    <col min="33" max="33" width="3.42578125" customWidth="1"/>
    <col min="34" max="34" width="4.5703125" bestFit="1" customWidth="1"/>
    <col min="35" max="35" width="3.28515625" customWidth="1"/>
    <col min="36" max="36" width="4.42578125" bestFit="1" customWidth="1"/>
    <col min="37" max="37" width="3.140625" customWidth="1"/>
    <col min="38" max="38" width="4.28515625" bestFit="1" customWidth="1"/>
    <col min="39" max="39" width="3.28515625" customWidth="1"/>
    <col min="40" max="40" width="4.42578125" bestFit="1" customWidth="1"/>
    <col min="41" max="41" width="3.5703125" customWidth="1"/>
    <col min="42" max="42" width="4.7109375" style="6" bestFit="1" customWidth="1"/>
    <col min="43" max="43" width="11.140625" bestFit="1" customWidth="1"/>
    <col min="44" max="44" width="4.85546875" bestFit="1" customWidth="1"/>
    <col min="45" max="45" width="8" style="6" customWidth="1"/>
    <col min="46" max="46" width="13.140625" style="26" customWidth="1"/>
    <col min="47" max="48" width="9.140625" customWidth="1"/>
    <col min="49" max="49" width="5" customWidth="1"/>
    <col min="50" max="50" width="4.42578125" customWidth="1"/>
    <col min="51" max="51" width="7.42578125" style="6" customWidth="1"/>
    <col min="52" max="52" width="7.28515625" bestFit="1" customWidth="1"/>
    <col min="53" max="53" width="6.42578125" style="6" customWidth="1"/>
    <col min="54" max="54" width="7.28515625" bestFit="1" customWidth="1"/>
    <col min="55" max="55" width="6.5703125" bestFit="1" customWidth="1"/>
    <col min="56" max="56" width="6.28515625" bestFit="1" customWidth="1"/>
    <col min="61" max="61" width="6.7109375" bestFit="1" customWidth="1"/>
    <col min="62" max="62" width="6.85546875" bestFit="1" customWidth="1"/>
    <col min="63" max="63" width="29.28515625" bestFit="1" customWidth="1"/>
  </cols>
  <sheetData>
    <row r="1" spans="1:64" x14ac:dyDescent="0.25">
      <c r="L1" s="37" t="s">
        <v>402</v>
      </c>
      <c r="P1">
        <v>5.065724815724816</v>
      </c>
      <c r="Q1">
        <v>5.3630221130221134</v>
      </c>
      <c r="R1" s="6">
        <v>3.5245700245700244</v>
      </c>
    </row>
    <row r="2" spans="1:64" x14ac:dyDescent="0.25">
      <c r="L2" s="37" t="s">
        <v>401</v>
      </c>
      <c r="P2">
        <v>1.5564653627697971</v>
      </c>
      <c r="Q2">
        <v>1.3955118325171196</v>
      </c>
      <c r="R2" s="6">
        <v>1.7507487340042387</v>
      </c>
    </row>
    <row r="3" spans="1:64" x14ac:dyDescent="0.25">
      <c r="K3">
        <v>15</v>
      </c>
      <c r="L3" s="6">
        <v>15</v>
      </c>
      <c r="M3">
        <f>P3</f>
        <v>10</v>
      </c>
      <c r="N3">
        <f>Q3</f>
        <v>9</v>
      </c>
      <c r="O3" s="6">
        <v>14</v>
      </c>
      <c r="P3">
        <v>10</v>
      </c>
      <c r="Q3">
        <v>9</v>
      </c>
      <c r="R3" s="6">
        <v>14</v>
      </c>
      <c r="AU3">
        <v>0.2</v>
      </c>
      <c r="AV3">
        <v>20</v>
      </c>
      <c r="AW3">
        <v>0.5</v>
      </c>
      <c r="AX3">
        <v>1.25</v>
      </c>
      <c r="BB3">
        <v>2</v>
      </c>
      <c r="BH3">
        <v>23</v>
      </c>
      <c r="BI3">
        <v>24</v>
      </c>
      <c r="BJ3">
        <v>25</v>
      </c>
      <c r="BK3">
        <v>26</v>
      </c>
    </row>
    <row r="4" spans="1:64" s="4" customFormat="1" x14ac:dyDescent="0.25">
      <c r="A4" s="4" t="s">
        <v>296</v>
      </c>
      <c r="B4" s="4" t="s">
        <v>295</v>
      </c>
      <c r="C4" s="2" t="s">
        <v>0</v>
      </c>
      <c r="D4" s="2" t="s">
        <v>812</v>
      </c>
      <c r="E4" s="2" t="s">
        <v>813</v>
      </c>
      <c r="F4" s="2" t="s">
        <v>2</v>
      </c>
      <c r="G4" s="2" t="s">
        <v>3</v>
      </c>
      <c r="H4" s="2" t="s">
        <v>4</v>
      </c>
      <c r="I4" s="2" t="s">
        <v>5</v>
      </c>
      <c r="J4" s="23" t="s">
        <v>6</v>
      </c>
      <c r="K4" s="2" t="s">
        <v>7</v>
      </c>
      <c r="L4" s="23" t="s">
        <v>8</v>
      </c>
      <c r="M4" s="2" t="s">
        <v>9</v>
      </c>
      <c r="N4" s="2" t="s">
        <v>10</v>
      </c>
      <c r="O4" s="23" t="s">
        <v>11</v>
      </c>
      <c r="P4" s="2" t="s">
        <v>12</v>
      </c>
      <c r="Q4" s="2" t="s">
        <v>13</v>
      </c>
      <c r="R4" s="23" t="s">
        <v>14</v>
      </c>
      <c r="S4" s="2" t="s">
        <v>15</v>
      </c>
      <c r="T4" s="2" t="s">
        <v>16</v>
      </c>
      <c r="U4" s="2" t="s">
        <v>17</v>
      </c>
      <c r="V4" s="2" t="s">
        <v>18</v>
      </c>
      <c r="W4" s="2" t="s">
        <v>19</v>
      </c>
      <c r="X4" s="2" t="s">
        <v>20</v>
      </c>
      <c r="Y4" s="2" t="s">
        <v>21</v>
      </c>
      <c r="Z4" s="2" t="s">
        <v>22</v>
      </c>
      <c r="AA4" s="2" t="s">
        <v>23</v>
      </c>
      <c r="AB4" s="2" t="s">
        <v>24</v>
      </c>
      <c r="AC4" s="2" t="s">
        <v>25</v>
      </c>
      <c r="AD4" s="2" t="s">
        <v>26</v>
      </c>
      <c r="AE4" s="2" t="s">
        <v>27</v>
      </c>
      <c r="AF4" s="2" t="s">
        <v>28</v>
      </c>
      <c r="AG4" s="2" t="s">
        <v>29</v>
      </c>
      <c r="AH4" s="2" t="s">
        <v>30</v>
      </c>
      <c r="AI4" s="2" t="s">
        <v>31</v>
      </c>
      <c r="AJ4" s="2" t="s">
        <v>32</v>
      </c>
      <c r="AK4" s="2" t="s">
        <v>33</v>
      </c>
      <c r="AL4" s="2" t="s">
        <v>34</v>
      </c>
      <c r="AM4" s="2" t="s">
        <v>35</v>
      </c>
      <c r="AN4" s="2" t="s">
        <v>36</v>
      </c>
      <c r="AO4" s="2" t="s">
        <v>37</v>
      </c>
      <c r="AP4" s="23" t="s">
        <v>38</v>
      </c>
      <c r="AQ4" s="2" t="s">
        <v>39</v>
      </c>
      <c r="AR4" s="2" t="s">
        <v>40</v>
      </c>
      <c r="AS4" s="23" t="s">
        <v>41</v>
      </c>
      <c r="AT4" s="27" t="s">
        <v>42</v>
      </c>
      <c r="AU4" s="3" t="s">
        <v>98</v>
      </c>
      <c r="AV4" s="4" t="s">
        <v>99</v>
      </c>
      <c r="AW4" s="4" t="s">
        <v>100</v>
      </c>
      <c r="AX4" s="4" t="s">
        <v>101</v>
      </c>
      <c r="AY4" s="7" t="s">
        <v>102</v>
      </c>
      <c r="AZ4" s="4" t="s">
        <v>103</v>
      </c>
      <c r="BA4" s="7" t="s">
        <v>104</v>
      </c>
      <c r="BB4" s="4" t="s">
        <v>105</v>
      </c>
      <c r="BC4" s="4" t="s">
        <v>106</v>
      </c>
      <c r="BD4" s="4" t="s">
        <v>107</v>
      </c>
      <c r="BE4" s="4" t="s">
        <v>108</v>
      </c>
      <c r="BF4" s="4" t="s">
        <v>109</v>
      </c>
      <c r="BG4" s="4" t="s">
        <v>110</v>
      </c>
      <c r="BH4" s="4" t="s">
        <v>312</v>
      </c>
      <c r="BI4" s="4" t="s">
        <v>313</v>
      </c>
      <c r="BJ4" s="4" t="s">
        <v>314</v>
      </c>
      <c r="BK4" s="4" t="s">
        <v>315</v>
      </c>
      <c r="BL4" s="4" t="s">
        <v>397</v>
      </c>
    </row>
    <row r="5" spans="1:64" x14ac:dyDescent="0.25">
      <c r="A5" s="45" t="str">
        <f t="shared" ref="A5:A68" si="0">IF(C5="C","C-",C5)&amp;D5&amp;" "&amp;E5&amp;F5</f>
        <v>SPZenko Okada21</v>
      </c>
      <c r="B5">
        <f>VLOOKUP($A5,draft_listing_pitchers_stats!$A$1:$B$1324,2,FALSE)</f>
        <v>16031</v>
      </c>
      <c r="C5" s="1" t="s">
        <v>25</v>
      </c>
      <c r="D5" s="1" t="s">
        <v>827</v>
      </c>
      <c r="E5" s="1" t="s">
        <v>828</v>
      </c>
      <c r="F5" s="1">
        <v>21</v>
      </c>
      <c r="G5" s="1" t="s">
        <v>68</v>
      </c>
      <c r="H5" s="1" t="s">
        <v>44</v>
      </c>
      <c r="I5" s="1" t="s">
        <v>54</v>
      </c>
      <c r="J5" s="24" t="s">
        <v>70</v>
      </c>
      <c r="K5" s="1" t="s">
        <v>46</v>
      </c>
      <c r="L5" s="24" t="s">
        <v>51</v>
      </c>
      <c r="M5" s="1">
        <v>6</v>
      </c>
      <c r="N5" s="1">
        <v>5</v>
      </c>
      <c r="O5" s="24">
        <v>4</v>
      </c>
      <c r="P5" s="1">
        <v>7</v>
      </c>
      <c r="Q5" s="1">
        <v>6</v>
      </c>
      <c r="R5" s="24">
        <v>5</v>
      </c>
      <c r="S5" s="1">
        <v>8</v>
      </c>
      <c r="T5" s="1">
        <v>9</v>
      </c>
      <c r="U5" s="1">
        <v>7</v>
      </c>
      <c r="V5" s="1">
        <v>7</v>
      </c>
      <c r="W5" s="1" t="s">
        <v>48</v>
      </c>
      <c r="X5" s="1" t="s">
        <v>48</v>
      </c>
      <c r="Y5" s="1">
        <v>4</v>
      </c>
      <c r="Z5" s="1">
        <v>7</v>
      </c>
      <c r="AA5" s="1" t="s">
        <v>48</v>
      </c>
      <c r="AB5" s="1" t="s">
        <v>48</v>
      </c>
      <c r="AC5" s="1" t="s">
        <v>48</v>
      </c>
      <c r="AD5" s="1" t="s">
        <v>48</v>
      </c>
      <c r="AE5" s="1" t="s">
        <v>48</v>
      </c>
      <c r="AF5" s="1" t="s">
        <v>48</v>
      </c>
      <c r="AG5" s="1" t="s">
        <v>48</v>
      </c>
      <c r="AH5" s="1" t="s">
        <v>48</v>
      </c>
      <c r="AI5" s="1">
        <v>2</v>
      </c>
      <c r="AJ5" s="1">
        <v>5</v>
      </c>
      <c r="AK5" s="1" t="s">
        <v>48</v>
      </c>
      <c r="AL5" s="1" t="s">
        <v>48</v>
      </c>
      <c r="AM5" s="1" t="s">
        <v>48</v>
      </c>
      <c r="AN5" s="1" t="s">
        <v>48</v>
      </c>
      <c r="AO5" s="1" t="s">
        <v>48</v>
      </c>
      <c r="AP5" s="24" t="s">
        <v>48</v>
      </c>
      <c r="AQ5" s="1" t="s">
        <v>67</v>
      </c>
      <c r="AR5" s="1">
        <v>6</v>
      </c>
      <c r="AS5" s="25" t="s">
        <v>518</v>
      </c>
      <c r="AT5" s="36" t="s">
        <v>829</v>
      </c>
      <c r="AU5" s="9">
        <f t="shared" ref="AU5:AU68" si="1">($P$3*(M5-$P$1)/$P$2+$Q$3*(N5-$Q$1)/$Q$2+$R$3*(O5-$Q$1)/$R$2)/SUM($P$3:$R$3)</f>
        <v>-0.21933905153917757</v>
      </c>
      <c r="AV5" s="9">
        <f t="shared" ref="AV5:AV68" si="2">($P$3*(P5-$P$1)/$P$2+$Q$3*(Q5-$Q$1)/$Q$2+$R$3*(R5-$R$1)/$R$2)/SUM($P$3:$R$3)</f>
        <v>0.85859930619123326</v>
      </c>
      <c r="AW5">
        <f t="shared" ref="AW5:AW68" si="3">COUNT(S5:AP5)/2</f>
        <v>4</v>
      </c>
      <c r="AX5">
        <f t="shared" ref="AX5:AX68" si="4">COUNTIF(S5:AP5,"&gt;5")/2</f>
        <v>2.5</v>
      </c>
      <c r="AY5" s="6">
        <f>VLOOKUP(AQ5,COND!$A$10:$B$32,2,FALSE)</f>
        <v>1.05</v>
      </c>
      <c r="AZ5" s="9">
        <f>($AU$3*AU5+$AV$3*AV5+$AW$3*AW5+$AX$3*AX5)*AY5*IF(AR5&lt;5,0.95,IF(AR5&lt;7,0.975,1))+$K$3*VLOOKUP(K5,COND!$A$2:$D$7,2,FALSE)+$L$3*VLOOKUP(L5,COND!$A$2:$D$7,3,FALSE)+IF(BB5="SP",$BB$3,0)+IF($AW5&lt;3,-5,0)</f>
        <v>55.081629873462859</v>
      </c>
      <c r="BA5" s="28">
        <f t="shared" ref="BA5:BA68" si="5">STANDARDIZE(AZ5,AVERAGE($AZ$5:$AZ$818),STDEVP($AZ$5:$AZ$818))</f>
        <v>3.7813701555781303</v>
      </c>
      <c r="BB5" t="str">
        <f t="shared" ref="BB5:BB68" si="6">IF(OR(AND(AR5&gt;7,AX5&gt;1),AND(AR5&gt;4,AW5&gt;2)),"SP","RP")</f>
        <v>SP</v>
      </c>
      <c r="BC5">
        <v>2</v>
      </c>
      <c r="BD5">
        <v>2</v>
      </c>
      <c r="BF5" t="str">
        <f t="shared" ref="BF5:BF68" si="7">IF(AVERAGE($P5:$R5)&gt;=6,"Likely",IF(AVERAGE($P5:$R5)&gt;=4,"Possible","Unlikely"))</f>
        <v>Likely</v>
      </c>
      <c r="BH5">
        <f>IF(VLOOKUP($B5,'Draft List'!$D$4:$AC$2598,BH$3,FALSE)&lt;&gt;0,VLOOKUP($B5,'Draft List'!$D$4:$AC$2598,BH$3,FALSE),"")</f>
        <v>7</v>
      </c>
      <c r="BI5">
        <f>IF(VLOOKUP($B5,'Draft List'!$D$4:$AC$2598,BI$3,FALSE)&lt;&gt;0,VLOOKUP($B5,'Draft List'!$D$4:$AC$2598,BI$3,FALSE),"")</f>
        <v>1</v>
      </c>
      <c r="BJ5">
        <f>IF(VLOOKUP($B5,'Draft List'!$D$4:$AC$2598,BJ$3,FALSE)&lt;&gt;0,VLOOKUP($B5,'Draft List'!$D$4:$AC$2598,BJ$3,FALSE),"")</f>
        <v>7</v>
      </c>
      <c r="BK5" t="str">
        <f>IF(VLOOKUP($B5,'Draft List'!$D$4:$AC$2598,BK$3,FALSE)&lt;&gt;0,VLOOKUP($B5,'Draft List'!$D$4:$AC$2598,BK$3,FALSE),"")</f>
        <v>Toyama Wind Dancers</v>
      </c>
      <c r="BL5" t="str">
        <f>IF(OR(C5="SP",C5="MR",C5="CL"),"P",VLOOKUP($A5,Bat!$A$4:$AQ$1284,42,FALSE))</f>
        <v>P</v>
      </c>
    </row>
    <row r="6" spans="1:64" x14ac:dyDescent="0.25">
      <c r="A6" s="45" t="str">
        <f t="shared" si="0"/>
        <v>SPRobby Wiggins21</v>
      </c>
      <c r="B6">
        <f>VLOOKUP($A6,draft_listing_pitchers_stats!$A$1:$B$1324,2,FALSE)</f>
        <v>3128</v>
      </c>
      <c r="C6" s="1" t="s">
        <v>25</v>
      </c>
      <c r="D6" s="1" t="s">
        <v>819</v>
      </c>
      <c r="E6" s="1" t="s">
        <v>820</v>
      </c>
      <c r="F6" s="1">
        <v>21</v>
      </c>
      <c r="G6" s="1" t="s">
        <v>44</v>
      </c>
      <c r="H6" s="1" t="s">
        <v>44</v>
      </c>
      <c r="I6" s="1" t="s">
        <v>54</v>
      </c>
      <c r="J6" s="24" t="s">
        <v>63</v>
      </c>
      <c r="K6" s="1" t="s">
        <v>46</v>
      </c>
      <c r="L6" s="24" t="s">
        <v>46</v>
      </c>
      <c r="M6" s="1">
        <v>4</v>
      </c>
      <c r="N6" s="1">
        <v>4</v>
      </c>
      <c r="O6" s="24">
        <v>4</v>
      </c>
      <c r="P6" s="1">
        <v>8</v>
      </c>
      <c r="Q6" s="1">
        <v>4</v>
      </c>
      <c r="R6" s="24">
        <v>7</v>
      </c>
      <c r="S6" s="1" t="s">
        <v>48</v>
      </c>
      <c r="T6" s="1" t="s">
        <v>48</v>
      </c>
      <c r="U6" s="1">
        <v>1</v>
      </c>
      <c r="V6" s="1">
        <v>7</v>
      </c>
      <c r="W6" s="1" t="s">
        <v>48</v>
      </c>
      <c r="X6" s="1" t="s">
        <v>48</v>
      </c>
      <c r="Y6" s="1">
        <v>4</v>
      </c>
      <c r="Z6" s="1">
        <v>9</v>
      </c>
      <c r="AA6" s="1" t="s">
        <v>48</v>
      </c>
      <c r="AB6" s="1" t="s">
        <v>48</v>
      </c>
      <c r="AC6" s="1" t="s">
        <v>48</v>
      </c>
      <c r="AD6" s="1" t="s">
        <v>48</v>
      </c>
      <c r="AE6" s="1">
        <v>6</v>
      </c>
      <c r="AF6" s="1">
        <v>9</v>
      </c>
      <c r="AG6" s="1" t="s">
        <v>48</v>
      </c>
      <c r="AH6" s="1" t="s">
        <v>48</v>
      </c>
      <c r="AI6" s="1" t="s">
        <v>48</v>
      </c>
      <c r="AJ6" s="1" t="s">
        <v>48</v>
      </c>
      <c r="AK6" s="1" t="s">
        <v>48</v>
      </c>
      <c r="AL6" s="1" t="s">
        <v>48</v>
      </c>
      <c r="AM6" s="1" t="s">
        <v>48</v>
      </c>
      <c r="AN6" s="1" t="s">
        <v>48</v>
      </c>
      <c r="AO6" s="1" t="s">
        <v>48</v>
      </c>
      <c r="AP6" s="24" t="s">
        <v>48</v>
      </c>
      <c r="AQ6" s="1" t="s">
        <v>65</v>
      </c>
      <c r="AR6" s="1">
        <v>9</v>
      </c>
      <c r="AS6" s="25" t="s">
        <v>518</v>
      </c>
      <c r="AT6" s="36" t="s">
        <v>821</v>
      </c>
      <c r="AU6" s="9">
        <f t="shared" si="1"/>
        <v>-0.80415341698758003</v>
      </c>
      <c r="AV6" s="9">
        <f t="shared" si="2"/>
        <v>1.1470683299485167</v>
      </c>
      <c r="AW6">
        <f t="shared" si="3"/>
        <v>3</v>
      </c>
      <c r="AX6">
        <f t="shared" si="4"/>
        <v>2</v>
      </c>
      <c r="AY6" s="6">
        <f>VLOOKUP(AQ6,COND!$A$10:$B$32,2,FALSE)</f>
        <v>1.075</v>
      </c>
      <c r="AZ6" s="9">
        <f>($AU$3*AU6+$AV$3*AV6+$AW$3*AW6+$AX$3*AX6)*AY6*IF(AR6&lt;5,0.95,IF(AR6&lt;7,0.975,1))+$K$3*VLOOKUP(K6,COND!$A$2:$D$7,2,FALSE)+$L$3*VLOOKUP(L6,COND!$A$2:$D$7,3,FALSE)+IF(BB6="SP",$BB$3,0)+IF($AW6&lt;3,-5,0)</f>
        <v>60.789076109240781</v>
      </c>
      <c r="BA6" s="28">
        <f t="shared" si="5"/>
        <v>4.2827695651598781</v>
      </c>
      <c r="BB6" t="str">
        <f t="shared" si="6"/>
        <v>SP</v>
      </c>
      <c r="BC6">
        <v>1</v>
      </c>
      <c r="BD6">
        <v>1</v>
      </c>
      <c r="BF6" t="str">
        <f t="shared" si="7"/>
        <v>Likely</v>
      </c>
      <c r="BH6">
        <f>IF(VLOOKUP($B6,'Draft List'!$D$4:$AC$2598,BH$3,FALSE)&lt;&gt;0,VLOOKUP($B6,'Draft List'!$D$4:$AC$2598,BH$3,FALSE),"")</f>
        <v>2</v>
      </c>
      <c r="BI6">
        <f>IF(VLOOKUP($B6,'Draft List'!$D$4:$AC$2598,BI$3,FALSE)&lt;&gt;0,VLOOKUP($B6,'Draft List'!$D$4:$AC$2598,BI$3,FALSE),"")</f>
        <v>1</v>
      </c>
      <c r="BJ6">
        <f>IF(VLOOKUP($B6,'Draft List'!$D$4:$AC$2598,BJ$3,FALSE)&lt;&gt;0,VLOOKUP($B6,'Draft List'!$D$4:$AC$2598,BJ$3,FALSE),"")</f>
        <v>2</v>
      </c>
      <c r="BK6" t="str">
        <f>IF(VLOOKUP($B6,'Draft List'!$D$4:$AC$2598,BK$3,FALSE)&lt;&gt;0,VLOOKUP($B6,'Draft List'!$D$4:$AC$2598,BK$3,FALSE),"")</f>
        <v>Kalamazoo Badgers</v>
      </c>
      <c r="BL6" t="str">
        <f>IF(OR(C6="SP",C6="MR",C6="CL"),"P",VLOOKUP($A6,Bat!$A$4:$AQ$1284,42,FALSE))</f>
        <v>P</v>
      </c>
    </row>
    <row r="7" spans="1:64" x14ac:dyDescent="0.25">
      <c r="A7" s="45" t="str">
        <f t="shared" si="0"/>
        <v>SPGerard Peterson21</v>
      </c>
      <c r="B7">
        <f>VLOOKUP($A7,draft_listing_pitchers_stats!$A$1:$B$1324,2,FALSE)</f>
        <v>3159</v>
      </c>
      <c r="C7" s="1" t="s">
        <v>25</v>
      </c>
      <c r="D7" s="1" t="s">
        <v>862</v>
      </c>
      <c r="E7" s="1" t="s">
        <v>547</v>
      </c>
      <c r="F7" s="1">
        <v>21</v>
      </c>
      <c r="G7" s="1" t="s">
        <v>58</v>
      </c>
      <c r="H7" s="1" t="s">
        <v>58</v>
      </c>
      <c r="I7" s="1" t="s">
        <v>54</v>
      </c>
      <c r="J7" s="24" t="s">
        <v>70</v>
      </c>
      <c r="K7" s="1" t="s">
        <v>51</v>
      </c>
      <c r="L7" s="24" t="s">
        <v>46</v>
      </c>
      <c r="M7" s="1">
        <v>4</v>
      </c>
      <c r="N7" s="1">
        <v>3</v>
      </c>
      <c r="O7" s="24">
        <v>3</v>
      </c>
      <c r="P7" s="1">
        <v>8</v>
      </c>
      <c r="Q7" s="1">
        <v>3</v>
      </c>
      <c r="R7" s="24">
        <v>6</v>
      </c>
      <c r="S7" s="1" t="s">
        <v>48</v>
      </c>
      <c r="T7" s="1" t="s">
        <v>48</v>
      </c>
      <c r="U7" s="1">
        <v>3</v>
      </c>
      <c r="V7" s="1">
        <v>8</v>
      </c>
      <c r="W7" s="1" t="s">
        <v>48</v>
      </c>
      <c r="X7" s="1" t="s">
        <v>48</v>
      </c>
      <c r="Y7" s="1" t="s">
        <v>48</v>
      </c>
      <c r="Z7" s="1" t="s">
        <v>48</v>
      </c>
      <c r="AA7" s="1" t="s">
        <v>48</v>
      </c>
      <c r="AB7" s="1" t="s">
        <v>48</v>
      </c>
      <c r="AC7" s="1">
        <v>5</v>
      </c>
      <c r="AD7" s="1">
        <v>6</v>
      </c>
      <c r="AE7" s="1">
        <v>5</v>
      </c>
      <c r="AF7" s="1">
        <v>8</v>
      </c>
      <c r="AG7" s="1">
        <v>4</v>
      </c>
      <c r="AH7" s="1">
        <v>7</v>
      </c>
      <c r="AI7" s="1" t="s">
        <v>48</v>
      </c>
      <c r="AJ7" s="1" t="s">
        <v>48</v>
      </c>
      <c r="AK7" s="1" t="s">
        <v>48</v>
      </c>
      <c r="AL7" s="1" t="s">
        <v>48</v>
      </c>
      <c r="AM7" s="1" t="s">
        <v>48</v>
      </c>
      <c r="AN7" s="1" t="s">
        <v>48</v>
      </c>
      <c r="AO7" s="1" t="s">
        <v>48</v>
      </c>
      <c r="AP7" s="24" t="s">
        <v>48</v>
      </c>
      <c r="AQ7" s="1" t="s">
        <v>64</v>
      </c>
      <c r="AR7" s="1">
        <v>8</v>
      </c>
      <c r="AS7" s="25" t="s">
        <v>519</v>
      </c>
      <c r="AT7" s="36" t="s">
        <v>863</v>
      </c>
      <c r="AU7" s="9">
        <f t="shared" si="1"/>
        <v>-1.2419056994717459</v>
      </c>
      <c r="AV7" s="9">
        <f t="shared" si="2"/>
        <v>0.70931604746435084</v>
      </c>
      <c r="AW7">
        <f t="shared" si="3"/>
        <v>4</v>
      </c>
      <c r="AX7">
        <f t="shared" si="4"/>
        <v>2</v>
      </c>
      <c r="AY7" s="6">
        <f>VLOOKUP(AQ7,COND!$A$10:$B$32,2,FALSE)</f>
        <v>1</v>
      </c>
      <c r="AZ7" s="9">
        <f>($AU$3*AU7+$AV$3*AV7+$AW$3*AW7+$AX$3*AX7)*AY7*IF(AR7&lt;5,0.95,IF(AR7&lt;7,0.975,1))+$K$3*VLOOKUP(K7,COND!$A$2:$D$7,2,FALSE)+$L$3*VLOOKUP(L7,COND!$A$2:$D$7,3,FALSE)+IF(BB7="SP",$BB$3,0)+IF($AW7&lt;3,-5,0)</f>
        <v>50.737939809392671</v>
      </c>
      <c r="BA7" s="28">
        <f t="shared" si="5"/>
        <v>3.3997767872730069</v>
      </c>
      <c r="BB7" t="str">
        <f t="shared" si="6"/>
        <v>SP</v>
      </c>
      <c r="BC7">
        <v>3</v>
      </c>
      <c r="BD7">
        <v>3</v>
      </c>
      <c r="BF7" t="str">
        <f t="shared" si="7"/>
        <v>Possible</v>
      </c>
      <c r="BH7">
        <f>IF(VLOOKUP($B7,'Draft List'!$D$4:$AC$2598,BH$3,FALSE)&lt;&gt;0,VLOOKUP($B7,'Draft List'!$D$4:$AC$2598,BH$3,FALSE),"")</f>
        <v>9</v>
      </c>
      <c r="BI7">
        <f>IF(VLOOKUP($B7,'Draft List'!$D$4:$AC$2598,BI$3,FALSE)&lt;&gt;0,VLOOKUP($B7,'Draft List'!$D$4:$AC$2598,BI$3,FALSE),"")</f>
        <v>1</v>
      </c>
      <c r="BJ7">
        <f>IF(VLOOKUP($B7,'Draft List'!$D$4:$AC$2598,BJ$3,FALSE)&lt;&gt;0,VLOOKUP($B7,'Draft List'!$D$4:$AC$2598,BJ$3,FALSE),"")</f>
        <v>9</v>
      </c>
      <c r="BK7" t="str">
        <f>IF(VLOOKUP($B7,'Draft List'!$D$4:$AC$2598,BK$3,FALSE)&lt;&gt;0,VLOOKUP($B7,'Draft List'!$D$4:$AC$2598,BK$3,FALSE),"")</f>
        <v>Palm Springs Codgers</v>
      </c>
      <c r="BL7" t="str">
        <f>IF(OR(C7="SP",C7="MR",C7="CL"),"P",VLOOKUP($A7,Bat!$A$4:$AQ$1284,42,FALSE))</f>
        <v>P</v>
      </c>
    </row>
    <row r="8" spans="1:64" x14ac:dyDescent="0.25">
      <c r="A8" s="45" t="str">
        <f t="shared" si="0"/>
        <v>CLHubert Jacobs21</v>
      </c>
      <c r="B8">
        <f>VLOOKUP($A8,draft_listing_pitchers_stats!$A$1:$B$1324,2,FALSE)</f>
        <v>3394</v>
      </c>
      <c r="C8" s="1" t="s">
        <v>53</v>
      </c>
      <c r="D8" s="1" t="s">
        <v>848</v>
      </c>
      <c r="E8" s="1" t="s">
        <v>849</v>
      </c>
      <c r="F8" s="1">
        <v>21</v>
      </c>
      <c r="G8" s="1" t="s">
        <v>44</v>
      </c>
      <c r="H8" s="1" t="s">
        <v>44</v>
      </c>
      <c r="I8" s="1" t="s">
        <v>54</v>
      </c>
      <c r="J8" s="24" t="s">
        <v>70</v>
      </c>
      <c r="K8" s="1" t="s">
        <v>51</v>
      </c>
      <c r="L8" s="24" t="s">
        <v>46</v>
      </c>
      <c r="M8" s="1">
        <v>4</v>
      </c>
      <c r="N8" s="1">
        <v>4</v>
      </c>
      <c r="O8" s="24">
        <v>1</v>
      </c>
      <c r="P8" s="1">
        <v>9</v>
      </c>
      <c r="Q8" s="1">
        <v>5</v>
      </c>
      <c r="R8" s="24">
        <v>3</v>
      </c>
      <c r="S8" s="1">
        <v>6</v>
      </c>
      <c r="T8" s="1">
        <v>9</v>
      </c>
      <c r="U8" s="1">
        <v>1</v>
      </c>
      <c r="V8" s="1">
        <v>3</v>
      </c>
      <c r="W8" s="1">
        <v>5</v>
      </c>
      <c r="X8" s="1">
        <v>10</v>
      </c>
      <c r="Y8" s="1" t="s">
        <v>48</v>
      </c>
      <c r="Z8" s="1" t="s">
        <v>48</v>
      </c>
      <c r="AA8" s="1" t="s">
        <v>48</v>
      </c>
      <c r="AB8" s="1" t="s">
        <v>48</v>
      </c>
      <c r="AC8" s="1" t="s">
        <v>48</v>
      </c>
      <c r="AD8" s="1" t="s">
        <v>48</v>
      </c>
      <c r="AE8" s="1" t="s">
        <v>48</v>
      </c>
      <c r="AF8" s="1" t="s">
        <v>48</v>
      </c>
      <c r="AG8" s="1" t="s">
        <v>48</v>
      </c>
      <c r="AH8" s="1" t="s">
        <v>48</v>
      </c>
      <c r="AI8" s="1" t="s">
        <v>48</v>
      </c>
      <c r="AJ8" s="1" t="s">
        <v>48</v>
      </c>
      <c r="AK8" s="1" t="s">
        <v>48</v>
      </c>
      <c r="AL8" s="1" t="s">
        <v>48</v>
      </c>
      <c r="AM8" s="1" t="s">
        <v>48</v>
      </c>
      <c r="AN8" s="1" t="s">
        <v>48</v>
      </c>
      <c r="AO8" s="1" t="s">
        <v>48</v>
      </c>
      <c r="AP8" s="24" t="s">
        <v>48</v>
      </c>
      <c r="AQ8" s="1" t="s">
        <v>59</v>
      </c>
      <c r="AR8" s="1">
        <v>9</v>
      </c>
      <c r="AS8" s="25" t="s">
        <v>519</v>
      </c>
      <c r="AT8" s="36" t="s">
        <v>850</v>
      </c>
      <c r="AU8" s="9">
        <f t="shared" si="1"/>
        <v>-1.5311151151499114</v>
      </c>
      <c r="AV8" s="9">
        <f t="shared" si="2"/>
        <v>0.56790910667130412</v>
      </c>
      <c r="AW8">
        <f t="shared" si="3"/>
        <v>3</v>
      </c>
      <c r="AX8">
        <f t="shared" si="4"/>
        <v>1.5</v>
      </c>
      <c r="AY8" s="6">
        <f>VLOOKUP(AQ8,COND!$A$10:$B$32,2,FALSE)</f>
        <v>1.0249999999999999</v>
      </c>
      <c r="AZ8" s="9">
        <f>($AU$3*AU8+$AV$3*AV8+$AW$3*AW8+$AX$3*AX8)*AY8*IF(AR8&lt;5,0.95,IF(AR8&lt;7,0.975,1))+$K$3*VLOOKUP(K8,COND!$A$2:$D$7,2,FALSE)+$L$3*VLOOKUP(L8,COND!$A$2:$D$7,3,FALSE)+IF(BB8="SP",$BB$3,0)+IF($AW8&lt;3,-5,0)</f>
        <v>47.087633088156004</v>
      </c>
      <c r="BA8" s="28">
        <f t="shared" si="5"/>
        <v>3.079097176951477</v>
      </c>
      <c r="BB8" t="str">
        <f t="shared" si="6"/>
        <v>SP</v>
      </c>
      <c r="BC8">
        <v>4</v>
      </c>
      <c r="BD8">
        <v>4</v>
      </c>
      <c r="BF8" t="str">
        <f t="shared" si="7"/>
        <v>Possible</v>
      </c>
      <c r="BH8">
        <f>IF(VLOOKUP($B8,'Draft List'!$D$4:$AC$2598,BH$3,FALSE)&lt;&gt;0,VLOOKUP($B8,'Draft List'!$D$4:$AC$2598,BH$3,FALSE),"")</f>
        <v>20</v>
      </c>
      <c r="BI8">
        <f>IF(VLOOKUP($B8,'Draft List'!$D$4:$AC$2598,BI$3,FALSE)&lt;&gt;0,VLOOKUP($B8,'Draft List'!$D$4:$AC$2598,BI$3,FALSE),"")</f>
        <v>1</v>
      </c>
      <c r="BJ8">
        <f>IF(VLOOKUP($B8,'Draft List'!$D$4:$AC$2598,BJ$3,FALSE)&lt;&gt;0,VLOOKUP($B8,'Draft List'!$D$4:$AC$2598,BJ$3,FALSE),"")</f>
        <v>20</v>
      </c>
      <c r="BK8" t="str">
        <f>IF(VLOOKUP($B8,'Draft List'!$D$4:$AC$2598,BK$3,FALSE)&lt;&gt;0,VLOOKUP($B8,'Draft List'!$D$4:$AC$2598,BK$3,FALSE),"")</f>
        <v>San Antonio Calzones of Laredo</v>
      </c>
      <c r="BL8" t="str">
        <f>IF(OR(C8="SP",C8="MR",C8="CL"),"P",VLOOKUP($A8,Bat!$A$4:$AQ$1284,42,FALSE))</f>
        <v>P</v>
      </c>
    </row>
    <row r="9" spans="1:64" x14ac:dyDescent="0.25">
      <c r="A9" s="45" t="str">
        <f t="shared" si="0"/>
        <v>SPBob Hodge21</v>
      </c>
      <c r="B9">
        <f>VLOOKUP($A9,draft_listing_pitchers_stats!$A$1:$B$1324,2,FALSE)</f>
        <v>16053</v>
      </c>
      <c r="C9" s="1" t="s">
        <v>25</v>
      </c>
      <c r="D9" s="1" t="s">
        <v>191</v>
      </c>
      <c r="E9" s="1" t="s">
        <v>844</v>
      </c>
      <c r="F9" s="1">
        <v>21</v>
      </c>
      <c r="G9" s="1" t="s">
        <v>68</v>
      </c>
      <c r="H9" s="1" t="s">
        <v>44</v>
      </c>
      <c r="I9" s="1" t="s">
        <v>54</v>
      </c>
      <c r="J9" s="24" t="s">
        <v>70</v>
      </c>
      <c r="K9" s="1" t="s">
        <v>46</v>
      </c>
      <c r="L9" s="24" t="s">
        <v>46</v>
      </c>
      <c r="M9" s="1">
        <v>5</v>
      </c>
      <c r="N9" s="1">
        <v>3</v>
      </c>
      <c r="O9" s="24">
        <v>5</v>
      </c>
      <c r="P9" s="1">
        <v>6</v>
      </c>
      <c r="Q9" s="1">
        <v>5</v>
      </c>
      <c r="R9" s="24">
        <v>6</v>
      </c>
      <c r="S9" s="1">
        <v>6</v>
      </c>
      <c r="T9" s="1">
        <v>7</v>
      </c>
      <c r="U9" s="1">
        <v>7</v>
      </c>
      <c r="V9" s="1">
        <v>7</v>
      </c>
      <c r="W9" s="1">
        <v>5</v>
      </c>
      <c r="X9" s="1">
        <v>7</v>
      </c>
      <c r="Y9" s="1" t="s">
        <v>48</v>
      </c>
      <c r="Z9" s="1" t="s">
        <v>48</v>
      </c>
      <c r="AA9" s="1" t="s">
        <v>48</v>
      </c>
      <c r="AB9" s="1" t="s">
        <v>48</v>
      </c>
      <c r="AC9" s="1" t="s">
        <v>48</v>
      </c>
      <c r="AD9" s="1" t="s">
        <v>48</v>
      </c>
      <c r="AE9" s="1" t="s">
        <v>48</v>
      </c>
      <c r="AF9" s="1" t="s">
        <v>48</v>
      </c>
      <c r="AG9" s="1" t="s">
        <v>48</v>
      </c>
      <c r="AH9" s="1" t="s">
        <v>48</v>
      </c>
      <c r="AI9" s="1" t="s">
        <v>48</v>
      </c>
      <c r="AJ9" s="1" t="s">
        <v>48</v>
      </c>
      <c r="AK9" s="1" t="s">
        <v>48</v>
      </c>
      <c r="AL9" s="1" t="s">
        <v>48</v>
      </c>
      <c r="AM9" s="1" t="s">
        <v>48</v>
      </c>
      <c r="AN9" s="1" t="s">
        <v>48</v>
      </c>
      <c r="AO9" s="1" t="s">
        <v>48</v>
      </c>
      <c r="AP9" s="24" t="s">
        <v>48</v>
      </c>
      <c r="AQ9" s="1" t="s">
        <v>66</v>
      </c>
      <c r="AR9" s="1">
        <v>10</v>
      </c>
      <c r="AS9" s="25" t="s">
        <v>518</v>
      </c>
      <c r="AT9" s="36" t="s">
        <v>845</v>
      </c>
      <c r="AU9" s="9">
        <f t="shared" si="1"/>
        <v>-0.56257324285435151</v>
      </c>
      <c r="AV9" s="9">
        <f t="shared" si="2"/>
        <v>0.71079683130611471</v>
      </c>
      <c r="AW9">
        <f t="shared" si="3"/>
        <v>3</v>
      </c>
      <c r="AX9">
        <f t="shared" si="4"/>
        <v>2.5</v>
      </c>
      <c r="AY9" s="6">
        <f>VLOOKUP(AQ9,COND!$A$10:$B$32,2,FALSE)</f>
        <v>1.0249999999999999</v>
      </c>
      <c r="AZ9" s="9">
        <f>($AU$3*AU9+$AV$3*AV9+$AW$3*AW9+$AX$3*AX9)*AY9*IF(AR9&lt;5,0.95,IF(AR9&lt;7,0.975,1))+$K$3*VLOOKUP(K9,COND!$A$2:$D$7,2,FALSE)+$L$3*VLOOKUP(L9,COND!$A$2:$D$7,3,FALSE)+IF(BB9="SP",$BB$3,0)+IF($AW9&lt;3,-5,0)</f>
        <v>51.196632526990207</v>
      </c>
      <c r="BA9" s="28">
        <f t="shared" si="5"/>
        <v>3.4400729632301519</v>
      </c>
      <c r="BB9" t="str">
        <f t="shared" si="6"/>
        <v>SP</v>
      </c>
      <c r="BC9">
        <v>5</v>
      </c>
      <c r="BD9">
        <v>5</v>
      </c>
      <c r="BF9" t="str">
        <f t="shared" si="7"/>
        <v>Possible</v>
      </c>
      <c r="BH9">
        <f>IF(VLOOKUP($B9,'Draft List'!$D$4:$AC$2598,BH$3,FALSE)&lt;&gt;0,VLOOKUP($B9,'Draft List'!$D$4:$AC$2598,BH$3,FALSE),"")</f>
        <v>52</v>
      </c>
      <c r="BI9">
        <f>IF(VLOOKUP($B9,'Draft List'!$D$4:$AC$2598,BI$3,FALSE)&lt;&gt;0,VLOOKUP($B9,'Draft List'!$D$4:$AC$2598,BI$3,FALSE),"")</f>
        <v>2</v>
      </c>
      <c r="BJ9">
        <f>IF(VLOOKUP($B9,'Draft List'!$D$4:$AC$2598,BJ$3,FALSE)&lt;&gt;0,VLOOKUP($B9,'Draft List'!$D$4:$AC$2598,BJ$3,FALSE),"")</f>
        <v>18</v>
      </c>
      <c r="BK9" t="str">
        <f>IF(VLOOKUP($B9,'Draft List'!$D$4:$AC$2598,BK$3,FALSE)&lt;&gt;0,VLOOKUP($B9,'Draft List'!$D$4:$AC$2598,BK$3,FALSE),"")</f>
        <v>Duluth Warriors</v>
      </c>
      <c r="BL9" t="str">
        <f>IF(OR(C9="SP",C9="MR",C9="CL"),"P",VLOOKUP($A9,Bat!$A$4:$AQ$1284,42,FALSE))</f>
        <v>P</v>
      </c>
    </row>
    <row r="10" spans="1:64" x14ac:dyDescent="0.25">
      <c r="A10" s="45" t="str">
        <f t="shared" si="0"/>
        <v>SPAtasuke Inoue21</v>
      </c>
      <c r="B10">
        <f>VLOOKUP($A10,draft_listing_pitchers_stats!$A$1:$B$1324,2,FALSE)</f>
        <v>16072</v>
      </c>
      <c r="C10" s="1" t="s">
        <v>25</v>
      </c>
      <c r="D10" s="1" t="s">
        <v>846</v>
      </c>
      <c r="E10" s="1" t="s">
        <v>726</v>
      </c>
      <c r="F10" s="1">
        <v>21</v>
      </c>
      <c r="G10" s="1" t="s">
        <v>44</v>
      </c>
      <c r="H10" s="1" t="s">
        <v>44</v>
      </c>
      <c r="I10" s="1" t="s">
        <v>54</v>
      </c>
      <c r="J10" s="24" t="s">
        <v>70</v>
      </c>
      <c r="K10" s="1" t="s">
        <v>46</v>
      </c>
      <c r="L10" s="24" t="s">
        <v>46</v>
      </c>
      <c r="M10" s="1">
        <v>4</v>
      </c>
      <c r="N10" s="1">
        <v>3</v>
      </c>
      <c r="O10" s="24">
        <v>4</v>
      </c>
      <c r="P10" s="1">
        <v>6</v>
      </c>
      <c r="Q10" s="1">
        <v>5</v>
      </c>
      <c r="R10" s="24">
        <v>6</v>
      </c>
      <c r="S10" s="1">
        <v>6</v>
      </c>
      <c r="T10" s="1">
        <v>7</v>
      </c>
      <c r="U10" s="1">
        <v>3</v>
      </c>
      <c r="V10" s="1">
        <v>8</v>
      </c>
      <c r="W10" s="1" t="s">
        <v>48</v>
      </c>
      <c r="X10" s="1" t="s">
        <v>48</v>
      </c>
      <c r="Y10" s="1">
        <v>6</v>
      </c>
      <c r="Z10" s="1">
        <v>8</v>
      </c>
      <c r="AA10" s="1" t="s">
        <v>48</v>
      </c>
      <c r="AB10" s="1" t="s">
        <v>48</v>
      </c>
      <c r="AC10" s="1" t="s">
        <v>48</v>
      </c>
      <c r="AD10" s="1" t="s">
        <v>48</v>
      </c>
      <c r="AE10" s="1" t="s">
        <v>48</v>
      </c>
      <c r="AF10" s="1" t="s">
        <v>48</v>
      </c>
      <c r="AG10" s="1" t="s">
        <v>48</v>
      </c>
      <c r="AH10" s="1" t="s">
        <v>48</v>
      </c>
      <c r="AI10" s="1" t="s">
        <v>48</v>
      </c>
      <c r="AJ10" s="1" t="s">
        <v>48</v>
      </c>
      <c r="AK10" s="1" t="s">
        <v>48</v>
      </c>
      <c r="AL10" s="1" t="s">
        <v>48</v>
      </c>
      <c r="AM10" s="1" t="s">
        <v>48</v>
      </c>
      <c r="AN10" s="1" t="s">
        <v>48</v>
      </c>
      <c r="AO10" s="1" t="s">
        <v>48</v>
      </c>
      <c r="AP10" s="24" t="s">
        <v>48</v>
      </c>
      <c r="AQ10" s="1" t="s">
        <v>59</v>
      </c>
      <c r="AR10" s="1">
        <v>8</v>
      </c>
      <c r="AS10" s="25" t="s">
        <v>518</v>
      </c>
      <c r="AT10" s="36" t="s">
        <v>847</v>
      </c>
      <c r="AU10" s="9">
        <f t="shared" si="1"/>
        <v>-0.99958513341763544</v>
      </c>
      <c r="AV10" s="9">
        <f t="shared" si="2"/>
        <v>0.71079683130611471</v>
      </c>
      <c r="AW10">
        <f t="shared" si="3"/>
        <v>3</v>
      </c>
      <c r="AX10">
        <f t="shared" si="4"/>
        <v>2.5</v>
      </c>
      <c r="AY10" s="6">
        <f>VLOOKUP(AQ10,COND!$A$10:$B$32,2,FALSE)</f>
        <v>1.0249999999999999</v>
      </c>
      <c r="AZ10" s="9">
        <f>($AU$3*AU10+$AV$3*AV10+$AW$3*AW10+$AX$3*AX10)*AY10*IF(AR10&lt;5,0.95,IF(AR10&lt;7,0.975,1))+$K$3*VLOOKUP(K10,COND!$A$2:$D$7,2,FALSE)+$L$3*VLOOKUP(L10,COND!$A$2:$D$7,3,FALSE)+IF(BB10="SP",$BB$3,0)+IF($AW10&lt;3,-5,0)</f>
        <v>51.10704508942473</v>
      </c>
      <c r="BA10" s="28">
        <f t="shared" si="5"/>
        <v>3.4322027027939361</v>
      </c>
      <c r="BB10" t="str">
        <f t="shared" si="6"/>
        <v>SP</v>
      </c>
      <c r="BC10">
        <v>6</v>
      </c>
      <c r="BD10">
        <v>6</v>
      </c>
      <c r="BF10" t="str">
        <f t="shared" si="7"/>
        <v>Possible</v>
      </c>
      <c r="BH10">
        <f>IF(VLOOKUP($B10,'Draft List'!$D$4:$AC$2598,BH$3,FALSE)&lt;&gt;0,VLOOKUP($B10,'Draft List'!$D$4:$AC$2598,BH$3,FALSE),"")</f>
        <v>3</v>
      </c>
      <c r="BI10">
        <f>IF(VLOOKUP($B10,'Draft List'!$D$4:$AC$2598,BI$3,FALSE)&lt;&gt;0,VLOOKUP($B10,'Draft List'!$D$4:$AC$2598,BI$3,FALSE),"")</f>
        <v>1</v>
      </c>
      <c r="BJ10">
        <f>IF(VLOOKUP($B10,'Draft List'!$D$4:$AC$2598,BJ$3,FALSE)&lt;&gt;0,VLOOKUP($B10,'Draft List'!$D$4:$AC$2598,BJ$3,FALSE),"")</f>
        <v>3</v>
      </c>
      <c r="BK10" t="str">
        <f>IF(VLOOKUP($B10,'Draft List'!$D$4:$AC$2598,BK$3,FALSE)&lt;&gt;0,VLOOKUP($B10,'Draft List'!$D$4:$AC$2598,BK$3,FALSE),"")</f>
        <v>San Juan Coqui</v>
      </c>
      <c r="BL10" t="str">
        <f>IF(OR(C10="SP",C10="MR",C10="CL"),"P",VLOOKUP($A10,Bat!$A$4:$AQ$1284,42,FALSE))</f>
        <v>P</v>
      </c>
    </row>
    <row r="11" spans="1:64" x14ac:dyDescent="0.25">
      <c r="A11" s="45" t="str">
        <f t="shared" si="0"/>
        <v>SPDuane Moss21</v>
      </c>
      <c r="B11">
        <f>VLOOKUP($A11,draft_listing_pitchers_stats!$A$1:$B$1324,2,FALSE)</f>
        <v>5834</v>
      </c>
      <c r="C11" s="1" t="s">
        <v>25</v>
      </c>
      <c r="D11" s="1" t="s">
        <v>889</v>
      </c>
      <c r="E11" s="1" t="s">
        <v>800</v>
      </c>
      <c r="F11" s="1">
        <v>21</v>
      </c>
      <c r="G11" s="1" t="s">
        <v>58</v>
      </c>
      <c r="H11" s="1" t="s">
        <v>58</v>
      </c>
      <c r="I11" s="1" t="s">
        <v>54</v>
      </c>
      <c r="J11" s="24" t="s">
        <v>45</v>
      </c>
      <c r="K11" s="1" t="s">
        <v>46</v>
      </c>
      <c r="L11" s="24" t="s">
        <v>46</v>
      </c>
      <c r="M11" s="1">
        <v>3</v>
      </c>
      <c r="N11" s="1">
        <v>3</v>
      </c>
      <c r="O11" s="24">
        <v>1</v>
      </c>
      <c r="P11" s="1">
        <v>8</v>
      </c>
      <c r="Q11" s="1">
        <v>5</v>
      </c>
      <c r="R11" s="24">
        <v>4</v>
      </c>
      <c r="S11" s="1">
        <v>6</v>
      </c>
      <c r="T11" s="1">
        <v>9</v>
      </c>
      <c r="U11" s="1">
        <v>1</v>
      </c>
      <c r="V11" s="1">
        <v>7</v>
      </c>
      <c r="W11" s="1" t="s">
        <v>48</v>
      </c>
      <c r="X11" s="1" t="s">
        <v>48</v>
      </c>
      <c r="Y11" s="1">
        <v>4</v>
      </c>
      <c r="Z11" s="1">
        <v>9</v>
      </c>
      <c r="AA11" s="1" t="s">
        <v>48</v>
      </c>
      <c r="AB11" s="1" t="s">
        <v>48</v>
      </c>
      <c r="AC11" s="1" t="s">
        <v>48</v>
      </c>
      <c r="AD11" s="1" t="s">
        <v>48</v>
      </c>
      <c r="AE11" s="1" t="s">
        <v>48</v>
      </c>
      <c r="AF11" s="1" t="s">
        <v>48</v>
      </c>
      <c r="AG11" s="1">
        <v>4</v>
      </c>
      <c r="AH11" s="1">
        <v>5</v>
      </c>
      <c r="AI11" s="1" t="s">
        <v>48</v>
      </c>
      <c r="AJ11" s="1" t="s">
        <v>48</v>
      </c>
      <c r="AK11" s="1" t="s">
        <v>48</v>
      </c>
      <c r="AL11" s="1" t="s">
        <v>48</v>
      </c>
      <c r="AM11" s="1" t="s">
        <v>48</v>
      </c>
      <c r="AN11" s="1" t="s">
        <v>48</v>
      </c>
      <c r="AO11" s="1" t="s">
        <v>48</v>
      </c>
      <c r="AP11" s="24" t="s">
        <v>48</v>
      </c>
      <c r="AQ11" s="1" t="s">
        <v>59</v>
      </c>
      <c r="AR11" s="1">
        <v>7</v>
      </c>
      <c r="AS11" s="25" t="s">
        <v>518</v>
      </c>
      <c r="AT11" s="36" t="s">
        <v>863</v>
      </c>
      <c r="AU11" s="9">
        <f t="shared" si="1"/>
        <v>-1.9212381560891401</v>
      </c>
      <c r="AV11" s="9">
        <f t="shared" si="2"/>
        <v>0.61553834821624098</v>
      </c>
      <c r="AW11">
        <f t="shared" si="3"/>
        <v>4</v>
      </c>
      <c r="AX11">
        <f t="shared" si="4"/>
        <v>2</v>
      </c>
      <c r="AY11" s="6">
        <f>VLOOKUP(AQ11,COND!$A$10:$B$32,2,FALSE)</f>
        <v>1.0249999999999999</v>
      </c>
      <c r="AZ11" s="9">
        <f>($AU$3*AU11+$AV$3*AV11+$AW$3*AW11+$AX$3*AX11)*AY11*IF(AR11&lt;5,0.95,IF(AR11&lt;7,0.975,1))+$K$3*VLOOKUP(K11,COND!$A$2:$D$7,2,FALSE)+$L$3*VLOOKUP(L11,COND!$A$2:$D$7,3,FALSE)+IF(BB11="SP",$BB$3,0)+IF($AW11&lt;3,-5,0)</f>
        <v>48.837182316434664</v>
      </c>
      <c r="BA11" s="28">
        <f t="shared" si="5"/>
        <v>3.2327951556716488</v>
      </c>
      <c r="BB11" t="str">
        <f t="shared" si="6"/>
        <v>SP</v>
      </c>
      <c r="BC11">
        <v>7</v>
      </c>
      <c r="BD11">
        <v>7</v>
      </c>
      <c r="BF11" t="str">
        <f t="shared" si="7"/>
        <v>Possible</v>
      </c>
      <c r="BH11">
        <f>IF(VLOOKUP($B11,'Draft List'!$D$4:$AC$2598,BH$3,FALSE)&lt;&gt;0,VLOOKUP($B11,'Draft List'!$D$4:$AC$2598,BH$3,FALSE),"")</f>
        <v>5</v>
      </c>
      <c r="BI11">
        <f>IF(VLOOKUP($B11,'Draft List'!$D$4:$AC$2598,BI$3,FALSE)&lt;&gt;0,VLOOKUP($B11,'Draft List'!$D$4:$AC$2598,BI$3,FALSE),"")</f>
        <v>1</v>
      </c>
      <c r="BJ11">
        <f>IF(VLOOKUP($B11,'Draft List'!$D$4:$AC$2598,BJ$3,FALSE)&lt;&gt;0,VLOOKUP($B11,'Draft List'!$D$4:$AC$2598,BJ$3,FALSE),"")</f>
        <v>5</v>
      </c>
      <c r="BK11" t="str">
        <f>IF(VLOOKUP($B11,'Draft List'!$D$4:$AC$2598,BK$3,FALSE)&lt;&gt;0,VLOOKUP($B11,'Draft List'!$D$4:$AC$2598,BK$3,FALSE),"")</f>
        <v>London Underground</v>
      </c>
      <c r="BL11" t="str">
        <f>IF(OR(C11="SP",C11="MR",C11="CL"),"P",VLOOKUP($A11,Bat!$A$4:$AQ$1284,42,FALSE))</f>
        <v>P</v>
      </c>
    </row>
    <row r="12" spans="1:64" x14ac:dyDescent="0.25">
      <c r="A12" s="45" t="str">
        <f t="shared" si="0"/>
        <v>SPDave Dixon18</v>
      </c>
      <c r="B12">
        <f>VLOOKUP($A12,draft_listing_pitchers_stats!$A$1:$B$1324,2,FALSE)</f>
        <v>16113</v>
      </c>
      <c r="C12" s="1" t="s">
        <v>25</v>
      </c>
      <c r="D12" s="1" t="s">
        <v>135</v>
      </c>
      <c r="E12" s="1" t="s">
        <v>869</v>
      </c>
      <c r="F12" s="1">
        <v>18</v>
      </c>
      <c r="G12" s="1" t="s">
        <v>44</v>
      </c>
      <c r="H12" s="1" t="s">
        <v>44</v>
      </c>
      <c r="I12" s="1" t="s">
        <v>54</v>
      </c>
      <c r="J12" s="24" t="s">
        <v>45</v>
      </c>
      <c r="K12" s="1" t="s">
        <v>46</v>
      </c>
      <c r="L12" s="24" t="s">
        <v>46</v>
      </c>
      <c r="M12" s="1">
        <v>2</v>
      </c>
      <c r="N12" s="1">
        <v>2</v>
      </c>
      <c r="O12" s="24">
        <v>3</v>
      </c>
      <c r="P12" s="1">
        <v>6</v>
      </c>
      <c r="Q12" s="1">
        <v>5</v>
      </c>
      <c r="R12" s="24">
        <v>6</v>
      </c>
      <c r="S12" s="1">
        <v>4</v>
      </c>
      <c r="T12" s="1">
        <v>8</v>
      </c>
      <c r="U12" s="1">
        <v>1</v>
      </c>
      <c r="V12" s="1">
        <v>3</v>
      </c>
      <c r="W12" s="1" t="s">
        <v>48</v>
      </c>
      <c r="X12" s="1" t="s">
        <v>48</v>
      </c>
      <c r="Y12" s="1" t="s">
        <v>48</v>
      </c>
      <c r="Z12" s="1" t="s">
        <v>48</v>
      </c>
      <c r="AA12" s="1">
        <v>3</v>
      </c>
      <c r="AB12" s="1">
        <v>6</v>
      </c>
      <c r="AC12" s="1" t="s">
        <v>48</v>
      </c>
      <c r="AD12" s="1" t="s">
        <v>48</v>
      </c>
      <c r="AE12" s="1" t="s">
        <v>48</v>
      </c>
      <c r="AF12" s="1" t="s">
        <v>48</v>
      </c>
      <c r="AG12" s="1" t="s">
        <v>48</v>
      </c>
      <c r="AH12" s="1" t="s">
        <v>48</v>
      </c>
      <c r="AI12" s="1" t="s">
        <v>48</v>
      </c>
      <c r="AJ12" s="1" t="s">
        <v>48</v>
      </c>
      <c r="AK12" s="1" t="s">
        <v>48</v>
      </c>
      <c r="AL12" s="1" t="s">
        <v>48</v>
      </c>
      <c r="AM12" s="1" t="s">
        <v>48</v>
      </c>
      <c r="AN12" s="1" t="s">
        <v>48</v>
      </c>
      <c r="AO12" s="1" t="s">
        <v>48</v>
      </c>
      <c r="AP12" s="24" t="s">
        <v>48</v>
      </c>
      <c r="AQ12" s="1" t="s">
        <v>61</v>
      </c>
      <c r="AR12" s="1">
        <v>9</v>
      </c>
      <c r="AS12" s="25" t="s">
        <v>519</v>
      </c>
      <c r="AT12" s="36" t="s">
        <v>863</v>
      </c>
      <c r="AU12" s="9">
        <f t="shared" si="1"/>
        <v>-1.8267200649201485</v>
      </c>
      <c r="AV12" s="9">
        <f t="shared" si="2"/>
        <v>0.71079683130611471</v>
      </c>
      <c r="AW12">
        <f t="shared" si="3"/>
        <v>3</v>
      </c>
      <c r="AX12">
        <f t="shared" si="4"/>
        <v>1</v>
      </c>
      <c r="AY12" s="6">
        <f>VLOOKUP(AQ12,COND!$A$10:$B$32,2,FALSE)</f>
        <v>1</v>
      </c>
      <c r="AZ12" s="9">
        <f>($AU$3*AU12+$AV$3*AV12+$AW$3*AW12+$AX$3*AX12)*AY12*IF(AR12&lt;5,0.95,IF(AR12&lt;7,0.975,1))+$K$3*VLOOKUP(K12,COND!$A$2:$D$7,2,FALSE)+$L$3*VLOOKUP(L12,COND!$A$2:$D$7,3,FALSE)+IF(BB12="SP",$BB$3,0)+IF($AW12&lt;3,-5,0)</f>
        <v>48.600592613138261</v>
      </c>
      <c r="BA12" s="28">
        <f t="shared" si="5"/>
        <v>3.212010739551824</v>
      </c>
      <c r="BB12" t="str">
        <f t="shared" si="6"/>
        <v>SP</v>
      </c>
      <c r="BC12">
        <v>8</v>
      </c>
      <c r="BD12">
        <v>8</v>
      </c>
      <c r="BF12" t="str">
        <f t="shared" si="7"/>
        <v>Possible</v>
      </c>
      <c r="BH12">
        <f>IF(VLOOKUP($B12,'Draft List'!$D$4:$AC$2598,BH$3,FALSE)&lt;&gt;0,VLOOKUP($B12,'Draft List'!$D$4:$AC$2598,BH$3,FALSE),"")</f>
        <v>14</v>
      </c>
      <c r="BI12">
        <f>IF(VLOOKUP($B12,'Draft List'!$D$4:$AC$2598,BI$3,FALSE)&lt;&gt;0,VLOOKUP($B12,'Draft List'!$D$4:$AC$2598,BI$3,FALSE),"")</f>
        <v>1</v>
      </c>
      <c r="BJ12">
        <f>IF(VLOOKUP($B12,'Draft List'!$D$4:$AC$2598,BJ$3,FALSE)&lt;&gt;0,VLOOKUP($B12,'Draft List'!$D$4:$AC$2598,BJ$3,FALSE),"")</f>
        <v>14</v>
      </c>
      <c r="BK12" t="str">
        <f>IF(VLOOKUP($B12,'Draft List'!$D$4:$AC$2598,BK$3,FALSE)&lt;&gt;0,VLOOKUP($B12,'Draft List'!$D$4:$AC$2598,BK$3,FALSE),"")</f>
        <v>Fargo Dinosaurs</v>
      </c>
      <c r="BL12" t="str">
        <f>IF(OR(C12="SP",C12="MR",C12="CL"),"P",VLOOKUP($A12,Bat!$A$4:$AQ$1284,42,FALSE))</f>
        <v>P</v>
      </c>
    </row>
    <row r="13" spans="1:64" x14ac:dyDescent="0.25">
      <c r="A13" s="45" t="str">
        <f t="shared" si="0"/>
        <v>SPOgai Ono18</v>
      </c>
      <c r="B13">
        <f>VLOOKUP($A13,draft_listing_pitchers_stats!$A$1:$B$1324,2,FALSE)</f>
        <v>16118</v>
      </c>
      <c r="C13" s="1" t="s">
        <v>25</v>
      </c>
      <c r="D13" s="1" t="s">
        <v>857</v>
      </c>
      <c r="E13" s="1" t="s">
        <v>858</v>
      </c>
      <c r="F13" s="1">
        <v>18</v>
      </c>
      <c r="G13" s="1" t="s">
        <v>44</v>
      </c>
      <c r="H13" s="1" t="s">
        <v>44</v>
      </c>
      <c r="I13" s="1" t="s">
        <v>54</v>
      </c>
      <c r="J13" s="24" t="s">
        <v>45</v>
      </c>
      <c r="K13" s="1" t="s">
        <v>46</v>
      </c>
      <c r="L13" s="24" t="s">
        <v>46</v>
      </c>
      <c r="M13" s="1">
        <v>1</v>
      </c>
      <c r="N13" s="1">
        <v>2</v>
      </c>
      <c r="O13" s="24">
        <v>2</v>
      </c>
      <c r="P13" s="1">
        <v>7</v>
      </c>
      <c r="Q13" s="1">
        <v>5</v>
      </c>
      <c r="R13" s="24">
        <v>5</v>
      </c>
      <c r="S13" s="1" t="s">
        <v>48</v>
      </c>
      <c r="T13" s="1" t="s">
        <v>48</v>
      </c>
      <c r="U13" s="1">
        <v>1</v>
      </c>
      <c r="V13" s="1">
        <v>5</v>
      </c>
      <c r="W13" s="1">
        <v>2</v>
      </c>
      <c r="X13" s="1">
        <v>8</v>
      </c>
      <c r="Y13" s="1">
        <v>3</v>
      </c>
      <c r="Z13" s="1">
        <v>7</v>
      </c>
      <c r="AA13" s="1" t="s">
        <v>48</v>
      </c>
      <c r="AB13" s="1" t="s">
        <v>48</v>
      </c>
      <c r="AC13" s="1" t="s">
        <v>48</v>
      </c>
      <c r="AD13" s="1" t="s">
        <v>48</v>
      </c>
      <c r="AE13" s="1">
        <v>3</v>
      </c>
      <c r="AF13" s="1">
        <v>5</v>
      </c>
      <c r="AG13" s="1">
        <v>3</v>
      </c>
      <c r="AH13" s="1">
        <v>6</v>
      </c>
      <c r="AI13" s="1" t="s">
        <v>48</v>
      </c>
      <c r="AJ13" s="1" t="s">
        <v>48</v>
      </c>
      <c r="AK13" s="1" t="s">
        <v>48</v>
      </c>
      <c r="AL13" s="1" t="s">
        <v>48</v>
      </c>
      <c r="AM13" s="1" t="s">
        <v>48</v>
      </c>
      <c r="AN13" s="1" t="s">
        <v>48</v>
      </c>
      <c r="AO13" s="1" t="s">
        <v>48</v>
      </c>
      <c r="AP13" s="24" t="s">
        <v>48</v>
      </c>
      <c r="AQ13" s="1" t="s">
        <v>61</v>
      </c>
      <c r="AR13" s="1">
        <v>8</v>
      </c>
      <c r="AS13" s="25" t="s">
        <v>518</v>
      </c>
      <c r="AT13" s="36" t="s">
        <v>859</v>
      </c>
      <c r="AU13" s="9">
        <f t="shared" si="1"/>
        <v>-2.2637319554834323</v>
      </c>
      <c r="AV13" s="9">
        <f t="shared" si="2"/>
        <v>0.66316758976117784</v>
      </c>
      <c r="AW13">
        <f t="shared" si="3"/>
        <v>5</v>
      </c>
      <c r="AX13">
        <f t="shared" si="4"/>
        <v>1.5</v>
      </c>
      <c r="AY13" s="6">
        <f>VLOOKUP(AQ13,COND!$A$10:$B$32,2,FALSE)</f>
        <v>1</v>
      </c>
      <c r="AZ13" s="9">
        <f>($AU$3*AU13+$AV$3*AV13+$AW$3*AW13+$AX$3*AX13)*AY13*IF(AR13&lt;5,0.95,IF(AR13&lt;7,0.975,1))+$K$3*VLOOKUP(K13,COND!$A$2:$D$7,2,FALSE)+$L$3*VLOOKUP(L13,COND!$A$2:$D$7,3,FALSE)+IF(BB13="SP",$BB$3,0)+IF($AW13&lt;3,-5,0)</f>
        <v>49.185605404126868</v>
      </c>
      <c r="BA13" s="28">
        <f t="shared" si="5"/>
        <v>3.2634041396614402</v>
      </c>
      <c r="BB13" t="str">
        <f t="shared" si="6"/>
        <v>SP</v>
      </c>
      <c r="BC13">
        <v>9</v>
      </c>
      <c r="BD13">
        <v>9</v>
      </c>
      <c r="BF13" t="str">
        <f t="shared" si="7"/>
        <v>Possible</v>
      </c>
      <c r="BH13">
        <f>IF(VLOOKUP($B13,'Draft List'!$D$4:$AC$2598,BH$3,FALSE)&lt;&gt;0,VLOOKUP($B13,'Draft List'!$D$4:$AC$2598,BH$3,FALSE),"")</f>
        <v>37</v>
      </c>
      <c r="BI13">
        <f>IF(VLOOKUP($B13,'Draft List'!$D$4:$AC$2598,BI$3,FALSE)&lt;&gt;0,VLOOKUP($B13,'Draft List'!$D$4:$AC$2598,BI$3,FALSE),"")</f>
        <v>2</v>
      </c>
      <c r="BJ13">
        <f>IF(VLOOKUP($B13,'Draft List'!$D$4:$AC$2598,BJ$3,FALSE)&lt;&gt;0,VLOOKUP($B13,'Draft List'!$D$4:$AC$2598,BJ$3,FALSE),"")</f>
        <v>3</v>
      </c>
      <c r="BK13" t="str">
        <f>IF(VLOOKUP($B13,'Draft List'!$D$4:$AC$2598,BK$3,FALSE)&lt;&gt;0,VLOOKUP($B13,'Draft List'!$D$4:$AC$2598,BK$3,FALSE),"")</f>
        <v>Kalamazoo Badgers</v>
      </c>
      <c r="BL13" t="str">
        <f>IF(OR(C13="SP",C13="MR",C13="CL"),"P",VLOOKUP($A13,Bat!$A$4:$AQ$1284,42,FALSE))</f>
        <v>P</v>
      </c>
    </row>
    <row r="14" spans="1:64" x14ac:dyDescent="0.25">
      <c r="A14" s="45" t="str">
        <f t="shared" si="0"/>
        <v>SPPedro Solíz21</v>
      </c>
      <c r="B14">
        <f>VLOOKUP($A14,draft_listing_pitchers_stats!$A$1:$B$1324,2,FALSE)</f>
        <v>16064</v>
      </c>
      <c r="C14" s="1" t="s">
        <v>25</v>
      </c>
      <c r="D14" s="1" t="s">
        <v>203</v>
      </c>
      <c r="E14" s="1" t="s">
        <v>955</v>
      </c>
      <c r="F14" s="1">
        <v>21</v>
      </c>
      <c r="G14" s="1" t="s">
        <v>44</v>
      </c>
      <c r="H14" s="1" t="s">
        <v>44</v>
      </c>
      <c r="I14" s="1" t="s">
        <v>54</v>
      </c>
      <c r="J14" s="24" t="s">
        <v>45</v>
      </c>
      <c r="K14" s="1" t="s">
        <v>51</v>
      </c>
      <c r="L14" s="24" t="s">
        <v>47</v>
      </c>
      <c r="M14" s="1">
        <v>6</v>
      </c>
      <c r="N14" s="1">
        <v>3</v>
      </c>
      <c r="O14" s="24">
        <v>2</v>
      </c>
      <c r="P14" s="1">
        <v>9</v>
      </c>
      <c r="Q14" s="1">
        <v>4</v>
      </c>
      <c r="R14" s="24">
        <v>3</v>
      </c>
      <c r="S14" s="1" t="s">
        <v>48</v>
      </c>
      <c r="T14" s="1" t="s">
        <v>48</v>
      </c>
      <c r="U14" s="1">
        <v>7</v>
      </c>
      <c r="V14" s="1">
        <v>10</v>
      </c>
      <c r="W14" s="1" t="s">
        <v>48</v>
      </c>
      <c r="X14" s="1" t="s">
        <v>48</v>
      </c>
      <c r="Y14" s="1">
        <v>5</v>
      </c>
      <c r="Z14" s="1">
        <v>7</v>
      </c>
      <c r="AA14" s="1" t="s">
        <v>48</v>
      </c>
      <c r="AB14" s="1" t="s">
        <v>48</v>
      </c>
      <c r="AC14" s="1" t="s">
        <v>48</v>
      </c>
      <c r="AD14" s="1" t="s">
        <v>48</v>
      </c>
      <c r="AE14" s="1">
        <v>6</v>
      </c>
      <c r="AF14" s="1">
        <v>7</v>
      </c>
      <c r="AG14" s="1">
        <v>6</v>
      </c>
      <c r="AH14" s="1">
        <v>8</v>
      </c>
      <c r="AI14" s="1" t="s">
        <v>48</v>
      </c>
      <c r="AJ14" s="1" t="s">
        <v>48</v>
      </c>
      <c r="AK14" s="1" t="s">
        <v>48</v>
      </c>
      <c r="AL14" s="1" t="s">
        <v>48</v>
      </c>
      <c r="AM14" s="1" t="s">
        <v>48</v>
      </c>
      <c r="AN14" s="1" t="s">
        <v>48</v>
      </c>
      <c r="AO14" s="1" t="s">
        <v>48</v>
      </c>
      <c r="AP14" s="24" t="s">
        <v>48</v>
      </c>
      <c r="AQ14" s="1" t="s">
        <v>52</v>
      </c>
      <c r="AR14" s="1">
        <v>6</v>
      </c>
      <c r="AS14" s="25" t="s">
        <v>519</v>
      </c>
      <c r="AT14" s="36" t="s">
        <v>915</v>
      </c>
      <c r="AU14" s="9">
        <f t="shared" si="1"/>
        <v>-1.0948436165075093</v>
      </c>
      <c r="AV14" s="9">
        <f t="shared" si="2"/>
        <v>0.37247739024124865</v>
      </c>
      <c r="AW14">
        <f t="shared" si="3"/>
        <v>4</v>
      </c>
      <c r="AX14">
        <f t="shared" si="4"/>
        <v>3.5</v>
      </c>
      <c r="AY14" s="6">
        <f>VLOOKUP(AQ14,COND!$A$10:$B$32,2,FALSE)</f>
        <v>1.05</v>
      </c>
      <c r="AZ14" s="9">
        <f>($AU$3*AU14+$AV$3*AV14+$AW$3*AW14+$AX$3*AX14)*AY14*IF(AR14&lt;5,0.95,IF(AR14&lt;7,0.975,1))+$K$3*VLOOKUP(K14,COND!$A$2:$D$7,2,FALSE)+$L$3*VLOOKUP(L14,COND!$A$2:$D$7,3,FALSE)+IF(BB14="SP",$BB$3,0)+IF($AW14&lt;3,-5,0)</f>
        <v>45.928711584709653</v>
      </c>
      <c r="BA14" s="28">
        <f t="shared" si="5"/>
        <v>2.9772858705326803</v>
      </c>
      <c r="BB14" t="str">
        <f t="shared" si="6"/>
        <v>SP</v>
      </c>
      <c r="BC14">
        <v>10</v>
      </c>
      <c r="BD14">
        <v>10</v>
      </c>
      <c r="BF14" t="str">
        <f t="shared" si="7"/>
        <v>Possible</v>
      </c>
      <c r="BH14">
        <f>IF(VLOOKUP($B14,'Draft List'!$D$4:$AC$2598,BH$3,FALSE)&lt;&gt;0,VLOOKUP($B14,'Draft List'!$D$4:$AC$2598,BH$3,FALSE),"")</f>
        <v>26</v>
      </c>
      <c r="BI14" t="str">
        <f>IF(VLOOKUP($B14,'Draft List'!$D$4:$AC$2598,BI$3,FALSE)&lt;&gt;0,VLOOKUP($B14,'Draft List'!$D$4:$AC$2598,BI$3,FALSE),"")</f>
        <v>S1</v>
      </c>
      <c r="BJ14">
        <f>IF(VLOOKUP($B14,'Draft List'!$D$4:$AC$2598,BJ$3,FALSE)&lt;&gt;0,VLOOKUP($B14,'Draft List'!$D$4:$AC$2598,BJ$3,FALSE),"")</f>
        <v>5</v>
      </c>
      <c r="BK14" t="str">
        <f>IF(VLOOKUP($B14,'Draft List'!$D$4:$AC$2598,BK$3,FALSE)&lt;&gt;0,VLOOKUP($B14,'Draft List'!$D$4:$AC$2598,BK$3,FALSE),"")</f>
        <v>Neo-Tokyo Akira</v>
      </c>
      <c r="BL14" t="str">
        <f>IF(OR(C14="SP",C14="MR",C14="CL"),"P",VLOOKUP($A14,Bat!$A$4:$AQ$1284,42,FALSE))</f>
        <v>P</v>
      </c>
    </row>
    <row r="15" spans="1:64" x14ac:dyDescent="0.25">
      <c r="A15" s="45" t="str">
        <f t="shared" si="0"/>
        <v>SPJosé Ortíz21</v>
      </c>
      <c r="B15">
        <f>VLOOKUP($A15,draft_listing_pitchers_stats!$A$1:$B$1324,2,FALSE)</f>
        <v>16067</v>
      </c>
      <c r="C15" s="1" t="s">
        <v>25</v>
      </c>
      <c r="D15" s="1" t="s">
        <v>150</v>
      </c>
      <c r="E15" s="1" t="s">
        <v>156</v>
      </c>
      <c r="F15" s="1">
        <v>21</v>
      </c>
      <c r="G15" s="1" t="s">
        <v>44</v>
      </c>
      <c r="H15" s="1" t="s">
        <v>44</v>
      </c>
      <c r="I15" s="1" t="s">
        <v>54</v>
      </c>
      <c r="J15" s="24" t="s">
        <v>45</v>
      </c>
      <c r="K15" s="1" t="s">
        <v>46</v>
      </c>
      <c r="L15" s="24" t="s">
        <v>46</v>
      </c>
      <c r="M15" s="1">
        <v>5</v>
      </c>
      <c r="N15" s="1">
        <v>3</v>
      </c>
      <c r="O15" s="24">
        <v>5</v>
      </c>
      <c r="P15" s="1">
        <v>6</v>
      </c>
      <c r="Q15" s="1">
        <v>4</v>
      </c>
      <c r="R15" s="24">
        <v>6</v>
      </c>
      <c r="S15" s="1" t="s">
        <v>48</v>
      </c>
      <c r="T15" s="1" t="s">
        <v>48</v>
      </c>
      <c r="U15" s="1">
        <v>5</v>
      </c>
      <c r="V15" s="1">
        <v>8</v>
      </c>
      <c r="W15" s="1" t="s">
        <v>48</v>
      </c>
      <c r="X15" s="1" t="s">
        <v>48</v>
      </c>
      <c r="Y15" s="1">
        <v>7</v>
      </c>
      <c r="Z15" s="1">
        <v>7</v>
      </c>
      <c r="AA15" s="1" t="s">
        <v>48</v>
      </c>
      <c r="AB15" s="1" t="s">
        <v>48</v>
      </c>
      <c r="AC15" s="1" t="s">
        <v>48</v>
      </c>
      <c r="AD15" s="1" t="s">
        <v>48</v>
      </c>
      <c r="AE15" s="1">
        <v>7</v>
      </c>
      <c r="AF15" s="1">
        <v>7</v>
      </c>
      <c r="AG15" s="1" t="s">
        <v>48</v>
      </c>
      <c r="AH15" s="1" t="s">
        <v>48</v>
      </c>
      <c r="AI15" s="1" t="s">
        <v>48</v>
      </c>
      <c r="AJ15" s="1" t="s">
        <v>48</v>
      </c>
      <c r="AK15" s="1" t="s">
        <v>48</v>
      </c>
      <c r="AL15" s="1" t="s">
        <v>48</v>
      </c>
      <c r="AM15" s="1" t="s">
        <v>48</v>
      </c>
      <c r="AN15" s="1" t="s">
        <v>48</v>
      </c>
      <c r="AO15" s="1" t="s">
        <v>48</v>
      </c>
      <c r="AP15" s="24" t="s">
        <v>48</v>
      </c>
      <c r="AQ15" s="1" t="s">
        <v>52</v>
      </c>
      <c r="AR15" s="1">
        <v>8</v>
      </c>
      <c r="AS15" s="25" t="s">
        <v>519</v>
      </c>
      <c r="AT15" s="36" t="s">
        <v>847</v>
      </c>
      <c r="AU15" s="9">
        <f t="shared" si="1"/>
        <v>-0.56257324285435151</v>
      </c>
      <c r="AV15" s="9">
        <f t="shared" si="2"/>
        <v>0.5153651148760594</v>
      </c>
      <c r="AW15">
        <f t="shared" si="3"/>
        <v>3</v>
      </c>
      <c r="AX15">
        <f t="shared" si="4"/>
        <v>2.5</v>
      </c>
      <c r="AY15" s="6">
        <f>VLOOKUP(AQ15,COND!$A$10:$B$32,2,FALSE)</f>
        <v>1.05</v>
      </c>
      <c r="AZ15" s="9">
        <f>($AU$3*AU15+$AV$3*AV15+$AW$3*AW15+$AX$3*AX15)*AY15*IF(AR15&lt;5,0.95,IF(AR15&lt;7,0.975,1))+$K$3*VLOOKUP(K15,COND!$A$2:$D$7,2,FALSE)+$L$3*VLOOKUP(L15,COND!$A$2:$D$7,3,FALSE)+IF(BB15="SP",$BB$3,0)+IF($AW15&lt;3,-5,0)</f>
        <v>47.560777031397834</v>
      </c>
      <c r="BA15" s="28">
        <f t="shared" si="5"/>
        <v>3.1206628937341421</v>
      </c>
      <c r="BB15" t="str">
        <f t="shared" si="6"/>
        <v>SP</v>
      </c>
      <c r="BC15">
        <v>11</v>
      </c>
      <c r="BD15">
        <v>11</v>
      </c>
      <c r="BF15" t="str">
        <f t="shared" si="7"/>
        <v>Possible</v>
      </c>
      <c r="BH15">
        <f>IF(VLOOKUP($B15,'Draft List'!$D$4:$AC$2598,BH$3,FALSE)&lt;&gt;0,VLOOKUP($B15,'Draft List'!$D$4:$AC$2598,BH$3,FALSE),"")</f>
        <v>11</v>
      </c>
      <c r="BI15">
        <f>IF(VLOOKUP($B15,'Draft List'!$D$4:$AC$2598,BI$3,FALSE)&lt;&gt;0,VLOOKUP($B15,'Draft List'!$D$4:$AC$2598,BI$3,FALSE),"")</f>
        <v>1</v>
      </c>
      <c r="BJ15">
        <f>IF(VLOOKUP($B15,'Draft List'!$D$4:$AC$2598,BJ$3,FALSE)&lt;&gt;0,VLOOKUP($B15,'Draft List'!$D$4:$AC$2598,BJ$3,FALSE),"")</f>
        <v>11</v>
      </c>
      <c r="BK15" t="str">
        <f>IF(VLOOKUP($B15,'Draft List'!$D$4:$AC$2598,BK$3,FALSE)&lt;&gt;0,VLOOKUP($B15,'Draft List'!$D$4:$AC$2598,BK$3,FALSE),"")</f>
        <v>Bakersfield Bears</v>
      </c>
      <c r="BL15" t="str">
        <f>IF(OR(C15="SP",C15="MR",C15="CL"),"P",VLOOKUP($A15,Bat!$A$4:$AQ$1284,42,FALSE))</f>
        <v>P</v>
      </c>
    </row>
    <row r="16" spans="1:64" x14ac:dyDescent="0.25">
      <c r="A16" s="45" t="str">
        <f t="shared" si="0"/>
        <v>SPNorm Gibson21</v>
      </c>
      <c r="B16">
        <f>VLOOKUP($A16,draft_listing_pitchers_stats!$A$1:$B$1324,2,FALSE)</f>
        <v>2835</v>
      </c>
      <c r="C16" s="1" t="s">
        <v>25</v>
      </c>
      <c r="D16" s="1" t="s">
        <v>460</v>
      </c>
      <c r="E16" s="1" t="s">
        <v>873</v>
      </c>
      <c r="F16" s="1">
        <v>21</v>
      </c>
      <c r="G16" s="1" t="s">
        <v>44</v>
      </c>
      <c r="H16" s="1" t="s">
        <v>44</v>
      </c>
      <c r="I16" s="1" t="s">
        <v>54</v>
      </c>
      <c r="J16" s="24" t="s">
        <v>45</v>
      </c>
      <c r="K16" s="1" t="s">
        <v>46</v>
      </c>
      <c r="L16" s="24" t="s">
        <v>46</v>
      </c>
      <c r="M16" s="1">
        <v>5</v>
      </c>
      <c r="N16" s="1">
        <v>2</v>
      </c>
      <c r="O16" s="24">
        <v>1</v>
      </c>
      <c r="P16" s="1">
        <v>9</v>
      </c>
      <c r="Q16" s="1">
        <v>3</v>
      </c>
      <c r="R16" s="24">
        <v>4</v>
      </c>
      <c r="S16" s="1">
        <v>7</v>
      </c>
      <c r="T16" s="1">
        <v>10</v>
      </c>
      <c r="U16" s="1" t="s">
        <v>48</v>
      </c>
      <c r="V16" s="1" t="s">
        <v>48</v>
      </c>
      <c r="W16" s="1" t="s">
        <v>48</v>
      </c>
      <c r="X16" s="1" t="s">
        <v>48</v>
      </c>
      <c r="Y16" s="1">
        <v>5</v>
      </c>
      <c r="Z16" s="1">
        <v>9</v>
      </c>
      <c r="AA16" s="1" t="s">
        <v>48</v>
      </c>
      <c r="AB16" s="1" t="s">
        <v>48</v>
      </c>
      <c r="AC16" s="1" t="s">
        <v>48</v>
      </c>
      <c r="AD16" s="1" t="s">
        <v>48</v>
      </c>
      <c r="AE16" s="1" t="s">
        <v>48</v>
      </c>
      <c r="AF16" s="1" t="s">
        <v>48</v>
      </c>
      <c r="AG16" s="1">
        <v>6</v>
      </c>
      <c r="AH16" s="1">
        <v>7</v>
      </c>
      <c r="AI16" s="1" t="s">
        <v>48</v>
      </c>
      <c r="AJ16" s="1" t="s">
        <v>48</v>
      </c>
      <c r="AK16" s="1" t="s">
        <v>48</v>
      </c>
      <c r="AL16" s="1" t="s">
        <v>48</v>
      </c>
      <c r="AM16" s="1" t="s">
        <v>48</v>
      </c>
      <c r="AN16" s="1" t="s">
        <v>48</v>
      </c>
      <c r="AO16" s="1" t="s">
        <v>48</v>
      </c>
      <c r="AP16" s="24" t="s">
        <v>48</v>
      </c>
      <c r="AQ16" s="1" t="s">
        <v>65</v>
      </c>
      <c r="AR16" s="1">
        <v>8</v>
      </c>
      <c r="AS16" s="25" t="s">
        <v>519</v>
      </c>
      <c r="AT16" s="36" t="s">
        <v>845</v>
      </c>
      <c r="AU16" s="9">
        <f t="shared" si="1"/>
        <v>-1.7272872235008485</v>
      </c>
      <c r="AV16" s="9">
        <f t="shared" si="2"/>
        <v>0.41936623986530375</v>
      </c>
      <c r="AW16">
        <f t="shared" si="3"/>
        <v>3</v>
      </c>
      <c r="AX16">
        <f t="shared" si="4"/>
        <v>2.5</v>
      </c>
      <c r="AY16" s="6">
        <f>VLOOKUP(AQ16,COND!$A$10:$B$32,2,FALSE)</f>
        <v>1.075</v>
      </c>
      <c r="AZ16" s="9">
        <f>($AU$3*AU16+$AV$3*AV16+$AW$3*AW16+$AX$3*AX16)*AY16*IF(AR16&lt;5,0.95,IF(AR16&lt;7,0.975,1))+$K$3*VLOOKUP(K16,COND!$A$2:$D$7,2,FALSE)+$L$3*VLOOKUP(L16,COND!$A$2:$D$7,3,FALSE)+IF(BB16="SP",$BB$3,0)+IF($AW16&lt;3,-5,0)</f>
        <v>45.616882404051346</v>
      </c>
      <c r="BA16" s="28">
        <f t="shared" si="5"/>
        <v>2.9498916629285286</v>
      </c>
      <c r="BB16" t="str">
        <f t="shared" si="6"/>
        <v>SP</v>
      </c>
      <c r="BC16">
        <v>12</v>
      </c>
      <c r="BD16">
        <v>12</v>
      </c>
      <c r="BF16" t="str">
        <f t="shared" si="7"/>
        <v>Possible</v>
      </c>
      <c r="BH16">
        <f>IF(VLOOKUP($B16,'Draft List'!$D$4:$AC$2598,BH$3,FALSE)&lt;&gt;0,VLOOKUP($B16,'Draft List'!$D$4:$AC$2598,BH$3,FALSE),"")</f>
        <v>29</v>
      </c>
      <c r="BI16" t="str">
        <f>IF(VLOOKUP($B16,'Draft List'!$D$4:$AC$2598,BI$3,FALSE)&lt;&gt;0,VLOOKUP($B16,'Draft List'!$D$4:$AC$2598,BI$3,FALSE),"")</f>
        <v>S1</v>
      </c>
      <c r="BJ16">
        <f>IF(VLOOKUP($B16,'Draft List'!$D$4:$AC$2598,BJ$3,FALSE)&lt;&gt;0,VLOOKUP($B16,'Draft List'!$D$4:$AC$2598,BJ$3,FALSE),"")</f>
        <v>8</v>
      </c>
      <c r="BK16" t="str">
        <f>IF(VLOOKUP($B16,'Draft List'!$D$4:$AC$2598,BK$3,FALSE)&lt;&gt;0,VLOOKUP($B16,'Draft List'!$D$4:$AC$2598,BK$3,FALSE),"")</f>
        <v>Havana Leones</v>
      </c>
      <c r="BL16" t="str">
        <f>IF(OR(C16="SP",C16="MR",C16="CL"),"P",VLOOKUP($A16,Bat!$A$4:$AQ$1284,42,FALSE))</f>
        <v>P</v>
      </c>
    </row>
    <row r="17" spans="1:64" x14ac:dyDescent="0.25">
      <c r="A17" s="45" t="str">
        <f t="shared" si="0"/>
        <v>SPGeert Neefs21</v>
      </c>
      <c r="B17">
        <f>VLOOKUP($A17,draft_listing_pitchers_stats!$A$1:$B$1324,2,FALSE)</f>
        <v>16056</v>
      </c>
      <c r="C17" s="1" t="s">
        <v>25</v>
      </c>
      <c r="D17" s="1" t="s">
        <v>932</v>
      </c>
      <c r="E17" s="1" t="s">
        <v>933</v>
      </c>
      <c r="F17" s="1">
        <v>21</v>
      </c>
      <c r="G17" s="1" t="s">
        <v>58</v>
      </c>
      <c r="H17" s="1" t="s">
        <v>44</v>
      </c>
      <c r="I17" s="1" t="s">
        <v>54</v>
      </c>
      <c r="J17" s="24" t="s">
        <v>45</v>
      </c>
      <c r="K17" s="1" t="s">
        <v>46</v>
      </c>
      <c r="L17" s="24" t="s">
        <v>46</v>
      </c>
      <c r="M17" s="1">
        <v>5</v>
      </c>
      <c r="N17" s="1">
        <v>3</v>
      </c>
      <c r="O17" s="24">
        <v>4</v>
      </c>
      <c r="P17" s="1">
        <v>6</v>
      </c>
      <c r="Q17" s="1">
        <v>5</v>
      </c>
      <c r="R17" s="24">
        <v>4</v>
      </c>
      <c r="S17" s="1">
        <v>6</v>
      </c>
      <c r="T17" s="1">
        <v>7</v>
      </c>
      <c r="U17" s="1">
        <v>6</v>
      </c>
      <c r="V17" s="1">
        <v>7</v>
      </c>
      <c r="W17" s="1" t="s">
        <v>48</v>
      </c>
      <c r="X17" s="1" t="s">
        <v>48</v>
      </c>
      <c r="Y17" s="1">
        <v>5</v>
      </c>
      <c r="Z17" s="1">
        <v>6</v>
      </c>
      <c r="AA17" s="1" t="s">
        <v>48</v>
      </c>
      <c r="AB17" s="1" t="s">
        <v>48</v>
      </c>
      <c r="AC17" s="1">
        <v>5</v>
      </c>
      <c r="AD17" s="1">
        <v>6</v>
      </c>
      <c r="AE17" s="1" t="s">
        <v>48</v>
      </c>
      <c r="AF17" s="1" t="s">
        <v>48</v>
      </c>
      <c r="AG17" s="1" t="s">
        <v>48</v>
      </c>
      <c r="AH17" s="1" t="s">
        <v>48</v>
      </c>
      <c r="AI17" s="1" t="s">
        <v>48</v>
      </c>
      <c r="AJ17" s="1" t="s">
        <v>48</v>
      </c>
      <c r="AK17" s="1" t="s">
        <v>48</v>
      </c>
      <c r="AL17" s="1" t="s">
        <v>48</v>
      </c>
      <c r="AM17" s="1" t="s">
        <v>48</v>
      </c>
      <c r="AN17" s="1" t="s">
        <v>48</v>
      </c>
      <c r="AO17" s="1" t="s">
        <v>48</v>
      </c>
      <c r="AP17" s="24" t="s">
        <v>48</v>
      </c>
      <c r="AQ17" s="1" t="s">
        <v>66</v>
      </c>
      <c r="AR17" s="1">
        <v>6</v>
      </c>
      <c r="AS17" s="25" t="s">
        <v>519</v>
      </c>
      <c r="AT17" s="36" t="s">
        <v>934</v>
      </c>
      <c r="AU17" s="9">
        <f t="shared" si="1"/>
        <v>-0.80489380890846185</v>
      </c>
      <c r="AV17" s="9">
        <f t="shared" si="2"/>
        <v>0.22615569919789399</v>
      </c>
      <c r="AW17">
        <f t="shared" si="3"/>
        <v>4</v>
      </c>
      <c r="AX17">
        <f t="shared" si="4"/>
        <v>3</v>
      </c>
      <c r="AY17" s="6">
        <f>VLOOKUP(AQ17,COND!$A$10:$B$32,2,FALSE)</f>
        <v>1.0249999999999999</v>
      </c>
      <c r="AZ17" s="9">
        <f>($AU$3*AU17+$AV$3*AV17+$AW$3*AW17+$AX$3*AX17)*AY17*IF(AR17&lt;5,0.95,IF(AR17&lt;7,0.975,1))+$K$3*VLOOKUP(K17,COND!$A$2:$D$7,2,FALSE)+$L$3*VLOOKUP(L17,COND!$A$2:$D$7,3,FALSE)+IF(BB17="SP",$BB$3,0)+IF($AW17&lt;3,-5,0)</f>
        <v>42.105815137662326</v>
      </c>
      <c r="BA17" s="28">
        <f t="shared" si="5"/>
        <v>2.6414442450039153</v>
      </c>
      <c r="BB17" t="str">
        <f t="shared" si="6"/>
        <v>SP</v>
      </c>
      <c r="BC17">
        <v>13</v>
      </c>
      <c r="BD17">
        <v>13</v>
      </c>
      <c r="BF17" t="str">
        <f t="shared" si="7"/>
        <v>Possible</v>
      </c>
      <c r="BH17">
        <f>IF(VLOOKUP($B17,'Draft List'!$D$4:$AC$2598,BH$3,FALSE)&lt;&gt;0,VLOOKUP($B17,'Draft List'!$D$4:$AC$2598,BH$3,FALSE),"")</f>
        <v>65</v>
      </c>
      <c r="BI17">
        <f>IF(VLOOKUP($B17,'Draft List'!$D$4:$AC$2598,BI$3,FALSE)&lt;&gt;0,VLOOKUP($B17,'Draft List'!$D$4:$AC$2598,BI$3,FALSE),"")</f>
        <v>3</v>
      </c>
      <c r="BJ17">
        <f>IF(VLOOKUP($B17,'Draft List'!$D$4:$AC$2598,BJ$3,FALSE)&lt;&gt;0,VLOOKUP($B17,'Draft List'!$D$4:$AC$2598,BJ$3,FALSE),"")</f>
        <v>7</v>
      </c>
      <c r="BK17" t="str">
        <f>IF(VLOOKUP($B17,'Draft List'!$D$4:$AC$2598,BK$3,FALSE)&lt;&gt;0,VLOOKUP($B17,'Draft List'!$D$4:$AC$2598,BK$3,FALSE),"")</f>
        <v>Reno Zephyrs</v>
      </c>
      <c r="BL17" t="str">
        <f>IF(OR(C17="SP",C17="MR",C17="CL"),"P",VLOOKUP($A17,Bat!$A$4:$AQ$1284,42,FALSE))</f>
        <v>P</v>
      </c>
    </row>
    <row r="18" spans="1:64" x14ac:dyDescent="0.25">
      <c r="A18" s="45" t="str">
        <f t="shared" si="0"/>
        <v>SPPawl Wilczynski21</v>
      </c>
      <c r="B18">
        <f>VLOOKUP($A18,draft_listing_pitchers_stats!$A$1:$B$1324,2,FALSE)</f>
        <v>242</v>
      </c>
      <c r="C18" s="1" t="s">
        <v>25</v>
      </c>
      <c r="D18" s="1" t="s">
        <v>970</v>
      </c>
      <c r="E18" s="1" t="s">
        <v>971</v>
      </c>
      <c r="F18" s="1">
        <v>21</v>
      </c>
      <c r="G18" s="1" t="s">
        <v>44</v>
      </c>
      <c r="H18" s="1" t="s">
        <v>44</v>
      </c>
      <c r="I18" s="1" t="s">
        <v>54</v>
      </c>
      <c r="J18" s="24" t="s">
        <v>45</v>
      </c>
      <c r="K18" s="1" t="s">
        <v>51</v>
      </c>
      <c r="L18" s="24" t="s">
        <v>51</v>
      </c>
      <c r="M18" s="1">
        <v>5</v>
      </c>
      <c r="N18" s="1">
        <v>2</v>
      </c>
      <c r="O18" s="24">
        <v>4</v>
      </c>
      <c r="P18" s="1">
        <v>6</v>
      </c>
      <c r="Q18" s="1">
        <v>2</v>
      </c>
      <c r="R18" s="24">
        <v>7</v>
      </c>
      <c r="S18" s="1">
        <v>6</v>
      </c>
      <c r="T18" s="1">
        <v>7</v>
      </c>
      <c r="U18" s="1">
        <v>3</v>
      </c>
      <c r="V18" s="1">
        <v>5</v>
      </c>
      <c r="W18" s="1">
        <v>5</v>
      </c>
      <c r="X18" s="1">
        <v>7</v>
      </c>
      <c r="Y18" s="1">
        <v>6</v>
      </c>
      <c r="Z18" s="1">
        <v>7</v>
      </c>
      <c r="AA18" s="1" t="s">
        <v>48</v>
      </c>
      <c r="AB18" s="1" t="s">
        <v>48</v>
      </c>
      <c r="AC18" s="1" t="s">
        <v>48</v>
      </c>
      <c r="AD18" s="1" t="s">
        <v>48</v>
      </c>
      <c r="AE18" s="1" t="s">
        <v>48</v>
      </c>
      <c r="AF18" s="1" t="s">
        <v>48</v>
      </c>
      <c r="AG18" s="1" t="s">
        <v>48</v>
      </c>
      <c r="AH18" s="1" t="s">
        <v>48</v>
      </c>
      <c r="AI18" s="1" t="s">
        <v>48</v>
      </c>
      <c r="AJ18" s="1" t="s">
        <v>48</v>
      </c>
      <c r="AK18" s="1" t="s">
        <v>48</v>
      </c>
      <c r="AL18" s="1" t="s">
        <v>48</v>
      </c>
      <c r="AM18" s="1" t="s">
        <v>48</v>
      </c>
      <c r="AN18" s="1" t="s">
        <v>48</v>
      </c>
      <c r="AO18" s="1" t="s">
        <v>48</v>
      </c>
      <c r="AP18" s="24" t="s">
        <v>48</v>
      </c>
      <c r="AQ18" s="1" t="s">
        <v>67</v>
      </c>
      <c r="AR18" s="1">
        <v>8</v>
      </c>
      <c r="AS18" s="25" t="s">
        <v>519</v>
      </c>
      <c r="AT18" s="36" t="s">
        <v>872</v>
      </c>
      <c r="AU18" s="9">
        <f t="shared" si="1"/>
        <v>-1.0003255253385175</v>
      </c>
      <c r="AV18" s="9">
        <f t="shared" si="2"/>
        <v>0.36682224807005887</v>
      </c>
      <c r="AW18">
        <f t="shared" si="3"/>
        <v>4</v>
      </c>
      <c r="AX18">
        <f t="shared" si="4"/>
        <v>2.5</v>
      </c>
      <c r="AY18" s="6">
        <f>VLOOKUP(AQ18,COND!$A$10:$B$32,2,FALSE)</f>
        <v>1.05</v>
      </c>
      <c r="AZ18" s="9">
        <f>($AU$3*AU18+$AV$3*AV18+$AW$3*AW18+$AX$3*AX18)*AY18*IF(AR18&lt;5,0.95,IF(AR18&lt;7,0.975,1))+$K$3*VLOOKUP(K18,COND!$A$2:$D$7,2,FALSE)+$L$3*VLOOKUP(L18,COND!$A$2:$D$7,3,FALSE)+IF(BB18="SP",$BB$3,0)+IF($AW18&lt;3,-5,0)</f>
        <v>45.47444884915015</v>
      </c>
      <c r="BA18" s="28">
        <f t="shared" si="5"/>
        <v>2.9373788686976505</v>
      </c>
      <c r="BB18" t="str">
        <f t="shared" si="6"/>
        <v>SP</v>
      </c>
      <c r="BC18">
        <v>14</v>
      </c>
      <c r="BD18">
        <v>14</v>
      </c>
      <c r="BF18" t="str">
        <f t="shared" si="7"/>
        <v>Possible</v>
      </c>
      <c r="BH18">
        <f>IF(VLOOKUP($B18,'Draft List'!$D$4:$AC$2598,BH$3,FALSE)&lt;&gt;0,VLOOKUP($B18,'Draft List'!$D$4:$AC$2598,BH$3,FALSE),"")</f>
        <v>133</v>
      </c>
      <c r="BI18">
        <f>IF(VLOOKUP($B18,'Draft List'!$D$4:$AC$2598,BI$3,FALSE)&lt;&gt;0,VLOOKUP($B18,'Draft List'!$D$4:$AC$2598,BI$3,FALSE),"")</f>
        <v>5</v>
      </c>
      <c r="BJ18">
        <f>IF(VLOOKUP($B18,'Draft List'!$D$4:$AC$2598,BJ$3,FALSE)&lt;&gt;0,VLOOKUP($B18,'Draft List'!$D$4:$AC$2598,BJ$3,FALSE),"")</f>
        <v>23</v>
      </c>
      <c r="BK18" t="str">
        <f>IF(VLOOKUP($B18,'Draft List'!$D$4:$AC$2598,BK$3,FALSE)&lt;&gt;0,VLOOKUP($B18,'Draft List'!$D$4:$AC$2598,BK$3,FALSE),"")</f>
        <v>Hartford Harpoon</v>
      </c>
      <c r="BL18" t="str">
        <f>IF(OR(C18="SP",C18="MR",C18="CL"),"P",VLOOKUP($A18,Bat!$A$4:$AQ$1284,42,FALSE))</f>
        <v>P</v>
      </c>
    </row>
    <row r="19" spans="1:64" x14ac:dyDescent="0.25">
      <c r="A19" s="45" t="str">
        <f t="shared" si="0"/>
        <v>SPBryan Lee21</v>
      </c>
      <c r="B19">
        <f>VLOOKUP($A19,draft_listing_pitchers_stats!$A$1:$B$1324,2,FALSE)</f>
        <v>4608</v>
      </c>
      <c r="C19" s="1" t="s">
        <v>25</v>
      </c>
      <c r="D19" s="1" t="s">
        <v>373</v>
      </c>
      <c r="E19" s="1" t="s">
        <v>219</v>
      </c>
      <c r="F19" s="1">
        <v>21</v>
      </c>
      <c r="G19" s="1" t="s">
        <v>44</v>
      </c>
      <c r="H19" s="1" t="s">
        <v>44</v>
      </c>
      <c r="I19" s="1" t="s">
        <v>54</v>
      </c>
      <c r="J19" s="24" t="s">
        <v>70</v>
      </c>
      <c r="K19" s="1" t="s">
        <v>46</v>
      </c>
      <c r="L19" s="24" t="s">
        <v>46</v>
      </c>
      <c r="M19" s="1">
        <v>5</v>
      </c>
      <c r="N19" s="1">
        <v>3</v>
      </c>
      <c r="O19" s="24">
        <v>2</v>
      </c>
      <c r="P19" s="1">
        <v>8</v>
      </c>
      <c r="Q19" s="1">
        <v>5</v>
      </c>
      <c r="R19" s="24">
        <v>5</v>
      </c>
      <c r="S19" s="1" t="s">
        <v>48</v>
      </c>
      <c r="T19" s="1" t="s">
        <v>48</v>
      </c>
      <c r="U19" s="1">
        <v>3</v>
      </c>
      <c r="V19" s="1">
        <v>7</v>
      </c>
      <c r="W19" s="1" t="s">
        <v>48</v>
      </c>
      <c r="X19" s="1" t="s">
        <v>48</v>
      </c>
      <c r="Y19" s="1">
        <v>6</v>
      </c>
      <c r="Z19" s="1">
        <v>9</v>
      </c>
      <c r="AA19" s="1" t="s">
        <v>48</v>
      </c>
      <c r="AB19" s="1" t="s">
        <v>48</v>
      </c>
      <c r="AC19" s="1" t="s">
        <v>48</v>
      </c>
      <c r="AD19" s="1" t="s">
        <v>48</v>
      </c>
      <c r="AE19" s="1">
        <v>6</v>
      </c>
      <c r="AF19" s="1">
        <v>8</v>
      </c>
      <c r="AG19" s="1">
        <v>6</v>
      </c>
      <c r="AH19" s="1">
        <v>8</v>
      </c>
      <c r="AI19" s="1" t="s">
        <v>48</v>
      </c>
      <c r="AJ19" s="1" t="s">
        <v>48</v>
      </c>
      <c r="AK19" s="1" t="s">
        <v>48</v>
      </c>
      <c r="AL19" s="1" t="s">
        <v>48</v>
      </c>
      <c r="AM19" s="1" t="s">
        <v>48</v>
      </c>
      <c r="AN19" s="1" t="s">
        <v>48</v>
      </c>
      <c r="AO19" s="1" t="s">
        <v>48</v>
      </c>
      <c r="AP19" s="24" t="s">
        <v>48</v>
      </c>
      <c r="AQ19" s="1" t="s">
        <v>67</v>
      </c>
      <c r="AR19" s="1">
        <v>8</v>
      </c>
      <c r="AS19" s="25" t="s">
        <v>519</v>
      </c>
      <c r="AT19" s="36" t="s">
        <v>825</v>
      </c>
      <c r="AU19" s="9">
        <f t="shared" si="1"/>
        <v>-1.2895349410166828</v>
      </c>
      <c r="AV19" s="9">
        <f t="shared" si="2"/>
        <v>0.85785891427035132</v>
      </c>
      <c r="AW19">
        <f t="shared" si="3"/>
        <v>4</v>
      </c>
      <c r="AX19">
        <f t="shared" si="4"/>
        <v>3.5</v>
      </c>
      <c r="AY19" s="6">
        <f>VLOOKUP(AQ19,COND!$A$10:$B$32,2,FALSE)</f>
        <v>1.05</v>
      </c>
      <c r="AZ19" s="9">
        <f>($AU$3*AU19+$AV$3*AV19+$AW$3*AW19+$AX$3*AX19)*AY19*IF(AR19&lt;5,0.95,IF(AR19&lt;7,0.975,1))+$K$3*VLOOKUP(K19,COND!$A$2:$D$7,2,FALSE)+$L$3*VLOOKUP(L19,COND!$A$2:$D$7,3,FALSE)+IF(BB19="SP",$BB$3,0)+IF($AW19&lt;3,-5,0)</f>
        <v>56.437984862063871</v>
      </c>
      <c r="BA19" s="28">
        <f t="shared" si="5"/>
        <v>3.9005260025845652</v>
      </c>
      <c r="BB19" t="str">
        <f t="shared" si="6"/>
        <v>SP</v>
      </c>
      <c r="BC19">
        <v>15</v>
      </c>
      <c r="BD19">
        <v>15</v>
      </c>
      <c r="BF19" t="str">
        <f t="shared" si="7"/>
        <v>Likely</v>
      </c>
      <c r="BH19">
        <f>IF(VLOOKUP($B19,'Draft List'!$D$4:$AC$2598,BH$3,FALSE)&lt;&gt;0,VLOOKUP($B19,'Draft List'!$D$4:$AC$2598,BH$3,FALSE),"")</f>
        <v>16</v>
      </c>
      <c r="BI19">
        <f>IF(VLOOKUP($B19,'Draft List'!$D$4:$AC$2598,BI$3,FALSE)&lt;&gt;0,VLOOKUP($B19,'Draft List'!$D$4:$AC$2598,BI$3,FALSE),"")</f>
        <v>1</v>
      </c>
      <c r="BJ19">
        <f>IF(VLOOKUP($B19,'Draft List'!$D$4:$AC$2598,BJ$3,FALSE)&lt;&gt;0,VLOOKUP($B19,'Draft List'!$D$4:$AC$2598,BJ$3,FALSE),"")</f>
        <v>16</v>
      </c>
      <c r="BK19" t="str">
        <f>IF(VLOOKUP($B19,'Draft List'!$D$4:$AC$2598,BK$3,FALSE)&lt;&gt;0,VLOOKUP($B19,'Draft List'!$D$4:$AC$2598,BK$3,FALSE),"")</f>
        <v>Yuma Bulldozers</v>
      </c>
      <c r="BL19" t="str">
        <f>IF(OR(C19="SP",C19="MR",C19="CL"),"P",VLOOKUP($A19,Bat!$A$4:$AQ$1284,42,FALSE))</f>
        <v>P</v>
      </c>
    </row>
    <row r="20" spans="1:64" x14ac:dyDescent="0.25">
      <c r="A20" s="45" t="str">
        <f t="shared" si="0"/>
        <v>CLDaniel López21</v>
      </c>
      <c r="B20">
        <f>VLOOKUP($A20,draft_listing_pitchers_stats!$A$1:$B$1324,2,FALSE)</f>
        <v>10267</v>
      </c>
      <c r="C20" s="1" t="s">
        <v>53</v>
      </c>
      <c r="D20" s="1" t="s">
        <v>259</v>
      </c>
      <c r="E20" s="1" t="s">
        <v>167</v>
      </c>
      <c r="F20" s="1">
        <v>21</v>
      </c>
      <c r="G20" s="1" t="s">
        <v>44</v>
      </c>
      <c r="H20" s="1" t="s">
        <v>44</v>
      </c>
      <c r="I20" s="1" t="s">
        <v>54</v>
      </c>
      <c r="J20" s="24" t="s">
        <v>45</v>
      </c>
      <c r="K20" s="1" t="s">
        <v>46</v>
      </c>
      <c r="L20" s="24" t="s">
        <v>47</v>
      </c>
      <c r="M20" s="1">
        <v>4</v>
      </c>
      <c r="N20" s="1">
        <v>2</v>
      </c>
      <c r="O20" s="24">
        <v>2</v>
      </c>
      <c r="P20" s="1">
        <v>6</v>
      </c>
      <c r="Q20" s="1">
        <v>3</v>
      </c>
      <c r="R20" s="24">
        <v>6</v>
      </c>
      <c r="S20" s="1">
        <v>6</v>
      </c>
      <c r="T20" s="1">
        <v>7</v>
      </c>
      <c r="U20" s="1">
        <v>2</v>
      </c>
      <c r="V20" s="1">
        <v>2</v>
      </c>
      <c r="W20" s="1">
        <v>5</v>
      </c>
      <c r="X20" s="1">
        <v>8</v>
      </c>
      <c r="Y20" s="1" t="s">
        <v>48</v>
      </c>
      <c r="Z20" s="1" t="s">
        <v>48</v>
      </c>
      <c r="AA20" s="1" t="s">
        <v>48</v>
      </c>
      <c r="AB20" s="1" t="s">
        <v>48</v>
      </c>
      <c r="AC20" s="1" t="s">
        <v>48</v>
      </c>
      <c r="AD20" s="1" t="s">
        <v>48</v>
      </c>
      <c r="AE20" s="1" t="s">
        <v>48</v>
      </c>
      <c r="AF20" s="1" t="s">
        <v>48</v>
      </c>
      <c r="AG20" s="1" t="s">
        <v>48</v>
      </c>
      <c r="AH20" s="1" t="s">
        <v>48</v>
      </c>
      <c r="AI20" s="1" t="s">
        <v>48</v>
      </c>
      <c r="AJ20" s="1" t="s">
        <v>48</v>
      </c>
      <c r="AK20" s="1" t="s">
        <v>48</v>
      </c>
      <c r="AL20" s="1" t="s">
        <v>48</v>
      </c>
      <c r="AM20" s="1" t="s">
        <v>48</v>
      </c>
      <c r="AN20" s="1" t="s">
        <v>48</v>
      </c>
      <c r="AO20" s="1" t="s">
        <v>48</v>
      </c>
      <c r="AP20" s="24" t="s">
        <v>48</v>
      </c>
      <c r="AQ20" s="1" t="s">
        <v>64</v>
      </c>
      <c r="AR20" s="1">
        <v>10</v>
      </c>
      <c r="AS20" s="25" t="s">
        <v>15</v>
      </c>
      <c r="AT20" s="36" t="s">
        <v>839</v>
      </c>
      <c r="AU20" s="9">
        <f t="shared" si="1"/>
        <v>-1.6796579819559116</v>
      </c>
      <c r="AV20" s="9">
        <f t="shared" si="2"/>
        <v>0.31993339844600399</v>
      </c>
      <c r="AW20">
        <f t="shared" si="3"/>
        <v>3</v>
      </c>
      <c r="AX20">
        <f t="shared" si="4"/>
        <v>1.5</v>
      </c>
      <c r="AY20" s="6">
        <f>VLOOKUP(AQ20,COND!$A$10:$B$32,2,FALSE)</f>
        <v>1</v>
      </c>
      <c r="AZ20" s="9">
        <f>($AU$3*AU20+$AV$3*AV20+$AW$3*AW20+$AX$3*AX20)*AY20*IF(AR20&lt;5,0.95,IF(AR20&lt;7,0.975,1))+$K$3*VLOOKUP(K20,COND!$A$2:$D$7,2,FALSE)+$L$3*VLOOKUP(L20,COND!$A$2:$D$7,3,FALSE)+IF(BB20="SP",$BB$3,0)+IF($AW20&lt;3,-5,0)</f>
        <v>41.137736372528892</v>
      </c>
      <c r="BA20" s="28">
        <f t="shared" si="5"/>
        <v>2.5563984817650485</v>
      </c>
      <c r="BB20" t="str">
        <f t="shared" si="6"/>
        <v>SP</v>
      </c>
      <c r="BC20">
        <v>16</v>
      </c>
      <c r="BD20">
        <v>16</v>
      </c>
      <c r="BF20" t="str">
        <f t="shared" si="7"/>
        <v>Possible</v>
      </c>
      <c r="BH20">
        <f>IF(VLOOKUP($B20,'Draft List'!$D$4:$AC$2598,BH$3,FALSE)&lt;&gt;0,VLOOKUP($B20,'Draft List'!$D$4:$AC$2598,BH$3,FALSE),"")</f>
        <v>145</v>
      </c>
      <c r="BI20">
        <f>IF(VLOOKUP($B20,'Draft List'!$D$4:$AC$2598,BI$3,FALSE)&lt;&gt;0,VLOOKUP($B20,'Draft List'!$D$4:$AC$2598,BI$3,FALSE),"")</f>
        <v>6</v>
      </c>
      <c r="BJ20">
        <f>IF(VLOOKUP($B20,'Draft List'!$D$4:$AC$2598,BJ$3,FALSE)&lt;&gt;0,VLOOKUP($B20,'Draft List'!$D$4:$AC$2598,BJ$3,FALSE),"")</f>
        <v>9</v>
      </c>
      <c r="BK20" t="str">
        <f>IF(VLOOKUP($B20,'Draft List'!$D$4:$AC$2598,BK$3,FALSE)&lt;&gt;0,VLOOKUP($B20,'Draft List'!$D$4:$AC$2598,BK$3,FALSE),"")</f>
        <v>Palm Springs Codgers</v>
      </c>
      <c r="BL20" t="str">
        <f>IF(OR(C20="SP",C20="MR",C20="CL"),"P",VLOOKUP($A20,Bat!$A$4:$AQ$1284,42,FALSE))</f>
        <v>P</v>
      </c>
    </row>
    <row r="21" spans="1:64" x14ac:dyDescent="0.25">
      <c r="A21" s="45" t="str">
        <f t="shared" si="0"/>
        <v>RPMichael MacGeachin18</v>
      </c>
      <c r="B21">
        <f>VLOOKUP($A21,draft_listing_pitchers_stats!$A$1:$B$1324,2,FALSE)</f>
        <v>1198</v>
      </c>
      <c r="C21" s="1" t="s">
        <v>885</v>
      </c>
      <c r="D21" s="1" t="s">
        <v>143</v>
      </c>
      <c r="E21" s="1" t="s">
        <v>886</v>
      </c>
      <c r="F21" s="1">
        <v>18</v>
      </c>
      <c r="G21" s="1" t="s">
        <v>58</v>
      </c>
      <c r="H21" s="1" t="s">
        <v>44</v>
      </c>
      <c r="I21" s="1" t="s">
        <v>54</v>
      </c>
      <c r="J21" s="24" t="s">
        <v>45</v>
      </c>
      <c r="K21" s="1" t="s">
        <v>46</v>
      </c>
      <c r="L21" s="24" t="s">
        <v>46</v>
      </c>
      <c r="M21" s="1">
        <v>1</v>
      </c>
      <c r="N21" s="1">
        <v>2</v>
      </c>
      <c r="O21" s="24">
        <v>1</v>
      </c>
      <c r="P21" s="1">
        <v>7</v>
      </c>
      <c r="Q21" s="1">
        <v>2</v>
      </c>
      <c r="R21" s="24">
        <v>6</v>
      </c>
      <c r="S21" s="1" t="s">
        <v>48</v>
      </c>
      <c r="T21" s="1" t="s">
        <v>48</v>
      </c>
      <c r="U21" s="1">
        <v>1</v>
      </c>
      <c r="V21" s="1">
        <v>6</v>
      </c>
      <c r="W21" s="1" t="s">
        <v>48</v>
      </c>
      <c r="X21" s="1" t="s">
        <v>48</v>
      </c>
      <c r="Y21" s="1">
        <v>2</v>
      </c>
      <c r="Z21" s="1">
        <v>4</v>
      </c>
      <c r="AA21" s="1" t="s">
        <v>48</v>
      </c>
      <c r="AB21" s="1" t="s">
        <v>48</v>
      </c>
      <c r="AC21" s="1" t="s">
        <v>48</v>
      </c>
      <c r="AD21" s="1" t="s">
        <v>48</v>
      </c>
      <c r="AE21" s="1">
        <v>2</v>
      </c>
      <c r="AF21" s="1">
        <v>4</v>
      </c>
      <c r="AG21" s="1">
        <v>2</v>
      </c>
      <c r="AH21" s="1">
        <v>6</v>
      </c>
      <c r="AI21" s="1" t="s">
        <v>48</v>
      </c>
      <c r="AJ21" s="1" t="s">
        <v>48</v>
      </c>
      <c r="AK21" s="1" t="s">
        <v>48</v>
      </c>
      <c r="AL21" s="1" t="s">
        <v>48</v>
      </c>
      <c r="AM21" s="1" t="s">
        <v>48</v>
      </c>
      <c r="AN21" s="1" t="s">
        <v>48</v>
      </c>
      <c r="AO21" s="1" t="s">
        <v>48</v>
      </c>
      <c r="AP21" s="24" t="s">
        <v>48</v>
      </c>
      <c r="AQ21" s="1" t="s">
        <v>71</v>
      </c>
      <c r="AR21" s="1">
        <v>7</v>
      </c>
      <c r="AS21" s="25" t="s">
        <v>519</v>
      </c>
      <c r="AT21" s="36" t="s">
        <v>839</v>
      </c>
      <c r="AU21" s="9">
        <f t="shared" si="1"/>
        <v>-2.5060525215375429</v>
      </c>
      <c r="AV21" s="9">
        <f t="shared" si="2"/>
        <v>0.319193006525122</v>
      </c>
      <c r="AW21">
        <f t="shared" si="3"/>
        <v>4</v>
      </c>
      <c r="AX21">
        <f t="shared" si="4"/>
        <v>1</v>
      </c>
      <c r="AY21" s="6">
        <f>VLOOKUP(AQ21,COND!$A$10:$B$32,2,FALSE)</f>
        <v>1</v>
      </c>
      <c r="AZ21" s="9">
        <f>($AU$3*AU21+$AV$3*AV21+$AW$3*AW21+$AX$3*AX21)*AY21*IF(AR21&lt;5,0.95,IF(AR21&lt;7,0.975,1))+$K$3*VLOOKUP(K21,COND!$A$2:$D$7,2,FALSE)+$L$3*VLOOKUP(L21,COND!$A$2:$D$7,3,FALSE)+IF(BB21="SP",$BB$3,0)+IF($AW21&lt;3,-5,0)</f>
        <v>41.132649626194933</v>
      </c>
      <c r="BA21" s="28">
        <f t="shared" si="5"/>
        <v>2.5559516108698745</v>
      </c>
      <c r="BB21" t="str">
        <f t="shared" si="6"/>
        <v>SP</v>
      </c>
      <c r="BC21">
        <v>17</v>
      </c>
      <c r="BD21">
        <v>17</v>
      </c>
      <c r="BF21" t="str">
        <f t="shared" si="7"/>
        <v>Possible</v>
      </c>
      <c r="BH21">
        <f>IF(VLOOKUP($B21,'Draft List'!$D$4:$AC$2598,BH$3,FALSE)&lt;&gt;0,VLOOKUP($B21,'Draft List'!$D$4:$AC$2598,BH$3,FALSE),"")</f>
        <v>119</v>
      </c>
      <c r="BI21">
        <f>IF(VLOOKUP($B21,'Draft List'!$D$4:$AC$2598,BI$3,FALSE)&lt;&gt;0,VLOOKUP($B21,'Draft List'!$D$4:$AC$2598,BI$3,FALSE),"")</f>
        <v>5</v>
      </c>
      <c r="BJ21">
        <f>IF(VLOOKUP($B21,'Draft List'!$D$4:$AC$2598,BJ$3,FALSE)&lt;&gt;0,VLOOKUP($B21,'Draft List'!$D$4:$AC$2598,BJ$3,FALSE),"")</f>
        <v>9</v>
      </c>
      <c r="BK21" t="str">
        <f>IF(VLOOKUP($B21,'Draft List'!$D$4:$AC$2598,BK$3,FALSE)&lt;&gt;0,VLOOKUP($B21,'Draft List'!$D$4:$AC$2598,BK$3,FALSE),"")</f>
        <v>Palm Springs Codgers</v>
      </c>
      <c r="BL21">
        <f>IF(OR(C21="SP",C21="MR",C21="CL"),"P",VLOOKUP($A21,Bat!$A$4:$AQ$1284,42,FALSE))</f>
        <v>-7.1599485425266103</v>
      </c>
    </row>
    <row r="22" spans="1:64" x14ac:dyDescent="0.25">
      <c r="A22" s="45" t="str">
        <f t="shared" si="0"/>
        <v>SPAlberto Flores18</v>
      </c>
      <c r="B22">
        <f>VLOOKUP($A22,draft_listing_pitchers_stats!$A$1:$B$1324,2,FALSE)</f>
        <v>1715</v>
      </c>
      <c r="C22" s="1" t="s">
        <v>25</v>
      </c>
      <c r="D22" s="1" t="s">
        <v>690</v>
      </c>
      <c r="E22" s="1" t="s">
        <v>257</v>
      </c>
      <c r="F22" s="1">
        <v>18</v>
      </c>
      <c r="G22" s="1" t="s">
        <v>58</v>
      </c>
      <c r="H22" s="1" t="s">
        <v>58</v>
      </c>
      <c r="I22" s="1" t="s">
        <v>54</v>
      </c>
      <c r="J22" s="24" t="s">
        <v>45</v>
      </c>
      <c r="K22" s="1" t="s">
        <v>46</v>
      </c>
      <c r="L22" s="24" t="s">
        <v>46</v>
      </c>
      <c r="M22" s="1">
        <v>1</v>
      </c>
      <c r="N22" s="1">
        <v>3</v>
      </c>
      <c r="O22" s="24">
        <v>1</v>
      </c>
      <c r="P22" s="1">
        <v>6</v>
      </c>
      <c r="Q22" s="1">
        <v>6</v>
      </c>
      <c r="R22" s="24">
        <v>5</v>
      </c>
      <c r="S22" s="1" t="s">
        <v>48</v>
      </c>
      <c r="T22" s="1" t="s">
        <v>48</v>
      </c>
      <c r="U22" s="1">
        <v>1</v>
      </c>
      <c r="V22" s="1">
        <v>5</v>
      </c>
      <c r="W22" s="1">
        <v>2</v>
      </c>
      <c r="X22" s="1">
        <v>8</v>
      </c>
      <c r="Y22" s="1" t="s">
        <v>48</v>
      </c>
      <c r="Z22" s="1" t="s">
        <v>48</v>
      </c>
      <c r="AA22" s="1" t="s">
        <v>48</v>
      </c>
      <c r="AB22" s="1" t="s">
        <v>48</v>
      </c>
      <c r="AC22" s="1" t="s">
        <v>48</v>
      </c>
      <c r="AD22" s="1" t="s">
        <v>48</v>
      </c>
      <c r="AE22" s="1">
        <v>4</v>
      </c>
      <c r="AF22" s="1">
        <v>8</v>
      </c>
      <c r="AG22" s="1" t="s">
        <v>48</v>
      </c>
      <c r="AH22" s="1" t="s">
        <v>48</v>
      </c>
      <c r="AI22" s="1" t="s">
        <v>48</v>
      </c>
      <c r="AJ22" s="1" t="s">
        <v>48</v>
      </c>
      <c r="AK22" s="1" t="s">
        <v>48</v>
      </c>
      <c r="AL22" s="1" t="s">
        <v>48</v>
      </c>
      <c r="AM22" s="1" t="s">
        <v>48</v>
      </c>
      <c r="AN22" s="1" t="s">
        <v>48</v>
      </c>
      <c r="AO22" s="1" t="s">
        <v>48</v>
      </c>
      <c r="AP22" s="24" t="s">
        <v>48</v>
      </c>
      <c r="AQ22" s="1" t="s">
        <v>66</v>
      </c>
      <c r="AR22" s="1">
        <v>8</v>
      </c>
      <c r="AS22" s="25" t="s">
        <v>518</v>
      </c>
      <c r="AT22" s="36" t="s">
        <v>918</v>
      </c>
      <c r="AU22" s="9">
        <f t="shared" si="1"/>
        <v>-2.310620805107487</v>
      </c>
      <c r="AV22" s="9">
        <f t="shared" si="2"/>
        <v>0.66390798168205989</v>
      </c>
      <c r="AW22">
        <f t="shared" si="3"/>
        <v>3</v>
      </c>
      <c r="AX22">
        <f t="shared" si="4"/>
        <v>1</v>
      </c>
      <c r="AY22" s="6">
        <f>VLOOKUP(AQ22,COND!$A$10:$B$32,2,FALSE)</f>
        <v>1.0249999999999999</v>
      </c>
      <c r="AZ22" s="9">
        <f>($AU$3*AU22+$AV$3*AV22+$AW$3*AW22+$AX$3*AX22)*AY22*IF(AR22&lt;5,0.95,IF(AR22&lt;7,0.975,1))+$K$3*VLOOKUP(K22,COND!$A$2:$D$7,2,FALSE)+$L$3*VLOOKUP(L22,COND!$A$2:$D$7,3,FALSE)+IF(BB22="SP",$BB$3,0)+IF($AW22&lt;3,-5,0)</f>
        <v>47.955186359435189</v>
      </c>
      <c r="BA22" s="28">
        <f t="shared" si="5"/>
        <v>3.1553117710151577</v>
      </c>
      <c r="BB22" t="str">
        <f t="shared" si="6"/>
        <v>SP</v>
      </c>
      <c r="BC22">
        <v>18</v>
      </c>
      <c r="BD22">
        <v>18</v>
      </c>
      <c r="BF22" t="str">
        <f t="shared" si="7"/>
        <v>Possible</v>
      </c>
      <c r="BH22">
        <f>IF(VLOOKUP($B22,'Draft List'!$D$4:$AC$2598,BH$3,FALSE)&lt;&gt;0,VLOOKUP($B22,'Draft List'!$D$4:$AC$2598,BH$3,FALSE),"")</f>
        <v>4</v>
      </c>
      <c r="BI22">
        <f>IF(VLOOKUP($B22,'Draft List'!$D$4:$AC$2598,BI$3,FALSE)&lt;&gt;0,VLOOKUP($B22,'Draft List'!$D$4:$AC$2598,BI$3,FALSE),"")</f>
        <v>1</v>
      </c>
      <c r="BJ22">
        <f>IF(VLOOKUP($B22,'Draft List'!$D$4:$AC$2598,BJ$3,FALSE)&lt;&gt;0,VLOOKUP($B22,'Draft List'!$D$4:$AC$2598,BJ$3,FALSE),"")</f>
        <v>4</v>
      </c>
      <c r="BK22" t="str">
        <f>IF(VLOOKUP($B22,'Draft List'!$D$4:$AC$2598,BK$3,FALSE)&lt;&gt;0,VLOOKUP($B22,'Draft List'!$D$4:$AC$2598,BK$3,FALSE),"")</f>
        <v>Amsterdam Lions</v>
      </c>
      <c r="BL22" t="str">
        <f>IF(OR(C22="SP",C22="MR",C22="CL"),"P",VLOOKUP($A22,Bat!$A$4:$AQ$1284,42,FALSE))</f>
        <v>P</v>
      </c>
    </row>
    <row r="23" spans="1:64" x14ac:dyDescent="0.25">
      <c r="A23" s="45" t="str">
        <f t="shared" si="0"/>
        <v>SPJason King21</v>
      </c>
      <c r="B23">
        <f>VLOOKUP($A23,draft_listing_pitchers_stats!$A$1:$B$1324,2,FALSE)</f>
        <v>8610</v>
      </c>
      <c r="C23" s="1" t="s">
        <v>25</v>
      </c>
      <c r="D23" s="1" t="s">
        <v>195</v>
      </c>
      <c r="E23" s="1" t="s">
        <v>805</v>
      </c>
      <c r="F23" s="1">
        <v>21</v>
      </c>
      <c r="G23" s="1" t="s">
        <v>44</v>
      </c>
      <c r="H23" s="1" t="s">
        <v>44</v>
      </c>
      <c r="I23" s="1" t="s">
        <v>54</v>
      </c>
      <c r="J23" s="24" t="s">
        <v>45</v>
      </c>
      <c r="K23" s="1" t="s">
        <v>46</v>
      </c>
      <c r="L23" s="24" t="s">
        <v>51</v>
      </c>
      <c r="M23" s="1">
        <v>6</v>
      </c>
      <c r="N23" s="1">
        <v>2</v>
      </c>
      <c r="O23" s="24">
        <v>1</v>
      </c>
      <c r="P23" s="1">
        <v>9</v>
      </c>
      <c r="Q23" s="1">
        <v>3</v>
      </c>
      <c r="R23" s="24">
        <v>3</v>
      </c>
      <c r="S23" s="1">
        <v>8</v>
      </c>
      <c r="T23" s="1">
        <v>10</v>
      </c>
      <c r="U23" s="1" t="s">
        <v>48</v>
      </c>
      <c r="V23" s="1" t="s">
        <v>48</v>
      </c>
      <c r="W23" s="1" t="s">
        <v>48</v>
      </c>
      <c r="X23" s="1" t="s">
        <v>48</v>
      </c>
      <c r="Y23" s="1">
        <v>4</v>
      </c>
      <c r="Z23" s="1">
        <v>8</v>
      </c>
      <c r="AA23" s="1" t="s">
        <v>48</v>
      </c>
      <c r="AB23" s="1" t="s">
        <v>48</v>
      </c>
      <c r="AC23" s="1">
        <v>6</v>
      </c>
      <c r="AD23" s="1">
        <v>7</v>
      </c>
      <c r="AE23" s="1" t="s">
        <v>48</v>
      </c>
      <c r="AF23" s="1" t="s">
        <v>48</v>
      </c>
      <c r="AG23" s="1" t="s">
        <v>48</v>
      </c>
      <c r="AH23" s="1" t="s">
        <v>48</v>
      </c>
      <c r="AI23" s="1" t="s">
        <v>48</v>
      </c>
      <c r="AJ23" s="1" t="s">
        <v>48</v>
      </c>
      <c r="AK23" s="1" t="s">
        <v>48</v>
      </c>
      <c r="AL23" s="1" t="s">
        <v>48</v>
      </c>
      <c r="AM23" s="1" t="s">
        <v>48</v>
      </c>
      <c r="AN23" s="1" t="s">
        <v>48</v>
      </c>
      <c r="AO23" s="1" t="s">
        <v>48</v>
      </c>
      <c r="AP23" s="24" t="s">
        <v>48</v>
      </c>
      <c r="AQ23" s="1" t="s">
        <v>69</v>
      </c>
      <c r="AR23" s="1">
        <v>8</v>
      </c>
      <c r="AS23" s="25" t="s">
        <v>519</v>
      </c>
      <c r="AT23" s="36" t="s">
        <v>882</v>
      </c>
      <c r="AU23" s="9">
        <f t="shared" si="1"/>
        <v>-1.532595898991675</v>
      </c>
      <c r="AV23" s="9">
        <f t="shared" si="2"/>
        <v>0.17704567381119332</v>
      </c>
      <c r="AW23">
        <f t="shared" si="3"/>
        <v>3</v>
      </c>
      <c r="AX23">
        <f t="shared" si="4"/>
        <v>2.5</v>
      </c>
      <c r="AY23" s="6">
        <f>VLOOKUP(AQ23,COND!$A$10:$B$32,2,FALSE)</f>
        <v>1.075</v>
      </c>
      <c r="AZ23" s="9">
        <f>($AU$3*AU23+$AV$3*AV23+$AW$3*AW23+$AX$3*AX23)*AY23*IF(AR23&lt;5,0.95,IF(AR23&lt;7,0.975,1))+$K$3*VLOOKUP(K23,COND!$A$2:$D$7,2,FALSE)+$L$3*VLOOKUP(L23,COND!$A$2:$D$7,3,FALSE)+IF(BB23="SP",$BB$3,0)+IF($AW23&lt;3,-5,0)</f>
        <v>40.748848868657447</v>
      </c>
      <c r="BA23" s="28">
        <f t="shared" si="5"/>
        <v>2.5222346969863936</v>
      </c>
      <c r="BB23" t="str">
        <f t="shared" si="6"/>
        <v>SP</v>
      </c>
      <c r="BC23">
        <v>19</v>
      </c>
      <c r="BD23">
        <v>19</v>
      </c>
      <c r="BF23" t="str">
        <f t="shared" si="7"/>
        <v>Possible</v>
      </c>
      <c r="BH23">
        <f>IF(VLOOKUP($B23,'Draft List'!$D$4:$AC$2598,BH$3,FALSE)&lt;&gt;0,VLOOKUP($B23,'Draft List'!$D$4:$AC$2598,BH$3,FALSE),"")</f>
        <v>76</v>
      </c>
      <c r="BI23">
        <f>IF(VLOOKUP($B23,'Draft List'!$D$4:$AC$2598,BI$3,FALSE)&lt;&gt;0,VLOOKUP($B23,'Draft List'!$D$4:$AC$2598,BI$3,FALSE),"")</f>
        <v>3</v>
      </c>
      <c r="BJ23">
        <f>IF(VLOOKUP($B23,'Draft List'!$D$4:$AC$2598,BJ$3,FALSE)&lt;&gt;0,VLOOKUP($B23,'Draft List'!$D$4:$AC$2598,BJ$3,FALSE),"")</f>
        <v>18</v>
      </c>
      <c r="BK23" t="str">
        <f>IF(VLOOKUP($B23,'Draft List'!$D$4:$AC$2598,BK$3,FALSE)&lt;&gt;0,VLOOKUP($B23,'Draft List'!$D$4:$AC$2598,BK$3,FALSE),"")</f>
        <v>New Orleans Trendsetters</v>
      </c>
      <c r="BL23" t="str">
        <f>IF(OR(C23="SP",C23="MR",C23="CL"),"P",VLOOKUP($A23,Bat!$A$4:$AQ$1284,42,FALSE))</f>
        <v>P</v>
      </c>
    </row>
    <row r="24" spans="1:64" x14ac:dyDescent="0.25">
      <c r="A24" s="45" t="str">
        <f t="shared" si="0"/>
        <v>SPMichael Doyle21</v>
      </c>
      <c r="B24">
        <f>VLOOKUP($A24,draft_listing_pitchers_stats!$A$1:$B$1324,2,FALSE)</f>
        <v>4809</v>
      </c>
      <c r="C24" s="1" t="s">
        <v>25</v>
      </c>
      <c r="D24" s="1" t="s">
        <v>143</v>
      </c>
      <c r="E24" s="1" t="s">
        <v>870</v>
      </c>
      <c r="F24" s="1">
        <v>21</v>
      </c>
      <c r="G24" s="1" t="s">
        <v>44</v>
      </c>
      <c r="H24" s="1" t="s">
        <v>44</v>
      </c>
      <c r="I24" s="1" t="s">
        <v>54</v>
      </c>
      <c r="J24" s="24" t="s">
        <v>45</v>
      </c>
      <c r="K24" s="1" t="s">
        <v>46</v>
      </c>
      <c r="L24" s="24" t="s">
        <v>46</v>
      </c>
      <c r="M24" s="1">
        <v>4</v>
      </c>
      <c r="N24" s="1">
        <v>4</v>
      </c>
      <c r="O24" s="24">
        <v>1</v>
      </c>
      <c r="P24" s="1">
        <v>6</v>
      </c>
      <c r="Q24" s="1">
        <v>6</v>
      </c>
      <c r="R24" s="24">
        <v>3</v>
      </c>
      <c r="S24" s="1">
        <v>7</v>
      </c>
      <c r="T24" s="1">
        <v>8</v>
      </c>
      <c r="U24" s="1">
        <v>4</v>
      </c>
      <c r="V24" s="1">
        <v>5</v>
      </c>
      <c r="W24" s="1" t="s">
        <v>48</v>
      </c>
      <c r="X24" s="1" t="s">
        <v>48</v>
      </c>
      <c r="Y24" s="1" t="s">
        <v>48</v>
      </c>
      <c r="Z24" s="1" t="s">
        <v>48</v>
      </c>
      <c r="AA24" s="1" t="s">
        <v>48</v>
      </c>
      <c r="AB24" s="1" t="s">
        <v>48</v>
      </c>
      <c r="AC24" s="1">
        <v>6</v>
      </c>
      <c r="AD24" s="1">
        <v>6</v>
      </c>
      <c r="AE24" s="1" t="s">
        <v>48</v>
      </c>
      <c r="AF24" s="1" t="s">
        <v>48</v>
      </c>
      <c r="AG24" s="1" t="s">
        <v>48</v>
      </c>
      <c r="AH24" s="1" t="s">
        <v>48</v>
      </c>
      <c r="AI24" s="1" t="s">
        <v>48</v>
      </c>
      <c r="AJ24" s="1" t="s">
        <v>48</v>
      </c>
      <c r="AK24" s="1" t="s">
        <v>48</v>
      </c>
      <c r="AL24" s="1" t="s">
        <v>48</v>
      </c>
      <c r="AM24" s="1">
        <v>4</v>
      </c>
      <c r="AN24" s="1">
        <v>6</v>
      </c>
      <c r="AO24" s="1" t="s">
        <v>48</v>
      </c>
      <c r="AP24" s="24" t="s">
        <v>48</v>
      </c>
      <c r="AQ24" s="1" t="s">
        <v>67</v>
      </c>
      <c r="AR24" s="1">
        <v>8</v>
      </c>
      <c r="AS24" s="25" t="s">
        <v>518</v>
      </c>
      <c r="AT24" s="36" t="s">
        <v>871</v>
      </c>
      <c r="AU24" s="9">
        <f t="shared" si="1"/>
        <v>-1.5311151151499114</v>
      </c>
      <c r="AV24" s="9">
        <f t="shared" si="2"/>
        <v>0.17926684957383907</v>
      </c>
      <c r="AW24">
        <f t="shared" si="3"/>
        <v>4</v>
      </c>
      <c r="AX24">
        <f t="shared" si="4"/>
        <v>2.5</v>
      </c>
      <c r="AY24" s="6">
        <f>VLOOKUP(AQ24,COND!$A$10:$B$32,2,FALSE)</f>
        <v>1.05</v>
      </c>
      <c r="AZ24" s="9">
        <f>($AU$3*AU24+$AV$3*AV24+$AW$3*AW24+$AX$3*AX24)*AY24*IF(AR24&lt;5,0.95,IF(AR24&lt;7,0.975,1))+$K$3*VLOOKUP(K24,COND!$A$2:$D$7,2,FALSE)+$L$3*VLOOKUP(L24,COND!$A$2:$D$7,3,FALSE)+IF(BB24="SP",$BB$3,0)+IF($AW24&lt;3,-5,0)</f>
        <v>40.824319666869137</v>
      </c>
      <c r="BA24" s="28">
        <f t="shared" si="5"/>
        <v>2.5288648100178213</v>
      </c>
      <c r="BB24" t="str">
        <f t="shared" si="6"/>
        <v>SP</v>
      </c>
      <c r="BC24">
        <v>20</v>
      </c>
      <c r="BD24">
        <v>20</v>
      </c>
      <c r="BF24" t="str">
        <f t="shared" si="7"/>
        <v>Possible</v>
      </c>
      <c r="BH24">
        <f>IF(VLOOKUP($B24,'Draft List'!$D$4:$AC$2598,BH$3,FALSE)&lt;&gt;0,VLOOKUP($B24,'Draft List'!$D$4:$AC$2598,BH$3,FALSE),"")</f>
        <v>15</v>
      </c>
      <c r="BI24">
        <f>IF(VLOOKUP($B24,'Draft List'!$D$4:$AC$2598,BI$3,FALSE)&lt;&gt;0,VLOOKUP($B24,'Draft List'!$D$4:$AC$2598,BI$3,FALSE),"")</f>
        <v>1</v>
      </c>
      <c r="BJ24">
        <f>IF(VLOOKUP($B24,'Draft List'!$D$4:$AC$2598,BJ$3,FALSE)&lt;&gt;0,VLOOKUP($B24,'Draft List'!$D$4:$AC$2598,BJ$3,FALSE),"")</f>
        <v>15</v>
      </c>
      <c r="BK24" t="str">
        <f>IF(VLOOKUP($B24,'Draft List'!$D$4:$AC$2598,BK$3,FALSE)&lt;&gt;0,VLOOKUP($B24,'Draft List'!$D$4:$AC$2598,BK$3,FALSE),"")</f>
        <v>Kentucky Thoroughbreds</v>
      </c>
      <c r="BL24" t="str">
        <f>IF(OR(C24="SP",C24="MR",C24="CL"),"P",VLOOKUP($A24,Bat!$A$4:$AQ$1284,42,FALSE))</f>
        <v>P</v>
      </c>
    </row>
    <row r="25" spans="1:64" x14ac:dyDescent="0.25">
      <c r="A25" s="45" t="str">
        <f t="shared" si="0"/>
        <v>SPAlonso González21</v>
      </c>
      <c r="B25">
        <f>VLOOKUP($A25,draft_listing_pitchers_stats!$A$1:$B$1324,2,FALSE)</f>
        <v>9945</v>
      </c>
      <c r="C25" s="1" t="s">
        <v>25</v>
      </c>
      <c r="D25" s="1" t="s">
        <v>581</v>
      </c>
      <c r="E25" s="1" t="s">
        <v>166</v>
      </c>
      <c r="F25" s="1">
        <v>21</v>
      </c>
      <c r="G25" s="1" t="s">
        <v>58</v>
      </c>
      <c r="H25" s="1" t="s">
        <v>58</v>
      </c>
      <c r="I25" s="1" t="s">
        <v>54</v>
      </c>
      <c r="J25" s="24" t="s">
        <v>45</v>
      </c>
      <c r="K25" s="1" t="s">
        <v>46</v>
      </c>
      <c r="L25" s="24" t="s">
        <v>51</v>
      </c>
      <c r="M25" s="1">
        <v>3</v>
      </c>
      <c r="N25" s="1">
        <v>4</v>
      </c>
      <c r="O25" s="24">
        <v>1</v>
      </c>
      <c r="P25" s="1">
        <v>5</v>
      </c>
      <c r="Q25" s="1">
        <v>5</v>
      </c>
      <c r="R25" s="24">
        <v>5</v>
      </c>
      <c r="S25" s="1">
        <v>5</v>
      </c>
      <c r="T25" s="1">
        <v>5</v>
      </c>
      <c r="U25" s="1">
        <v>2</v>
      </c>
      <c r="V25" s="1">
        <v>7</v>
      </c>
      <c r="W25" s="1">
        <v>3</v>
      </c>
      <c r="X25" s="1">
        <v>5</v>
      </c>
      <c r="Y25" s="1">
        <v>5</v>
      </c>
      <c r="Z25" s="1">
        <v>5</v>
      </c>
      <c r="AA25" s="1" t="s">
        <v>48</v>
      </c>
      <c r="AB25" s="1" t="s">
        <v>48</v>
      </c>
      <c r="AC25" s="1" t="s">
        <v>48</v>
      </c>
      <c r="AD25" s="1" t="s">
        <v>48</v>
      </c>
      <c r="AE25" s="1" t="s">
        <v>48</v>
      </c>
      <c r="AF25" s="1" t="s">
        <v>48</v>
      </c>
      <c r="AG25" s="1" t="s">
        <v>48</v>
      </c>
      <c r="AH25" s="1" t="s">
        <v>48</v>
      </c>
      <c r="AI25" s="1" t="s">
        <v>48</v>
      </c>
      <c r="AJ25" s="1" t="s">
        <v>48</v>
      </c>
      <c r="AK25" s="1" t="s">
        <v>48</v>
      </c>
      <c r="AL25" s="1" t="s">
        <v>48</v>
      </c>
      <c r="AM25" s="1" t="s">
        <v>48</v>
      </c>
      <c r="AN25" s="1" t="s">
        <v>48</v>
      </c>
      <c r="AO25" s="1" t="s">
        <v>48</v>
      </c>
      <c r="AP25" s="24" t="s">
        <v>48</v>
      </c>
      <c r="AQ25" s="1" t="s">
        <v>66</v>
      </c>
      <c r="AR25" s="1">
        <v>9</v>
      </c>
      <c r="AS25" s="25" t="s">
        <v>518</v>
      </c>
      <c r="AT25" s="36" t="s">
        <v>874</v>
      </c>
      <c r="AU25" s="9">
        <f t="shared" si="1"/>
        <v>-1.7258064396590846</v>
      </c>
      <c r="AV25" s="9">
        <f t="shared" si="2"/>
        <v>0.27378494074283088</v>
      </c>
      <c r="AW25">
        <f t="shared" si="3"/>
        <v>4</v>
      </c>
      <c r="AX25">
        <f t="shared" si="4"/>
        <v>0.5</v>
      </c>
      <c r="AY25" s="6">
        <f>VLOOKUP(AQ25,COND!$A$10:$B$32,2,FALSE)</f>
        <v>1.0249999999999999</v>
      </c>
      <c r="AZ25" s="9">
        <f>($AU$3*AU25+$AV$3*AV25+$AW$3*AW25+$AX$3*AX25)*AY25*IF(AR25&lt;5,0.95,IF(AR25&lt;7,0.975,1))+$K$3*VLOOKUP(K25,COND!$A$2:$D$7,2,FALSE)+$L$3*VLOOKUP(L25,COND!$A$2:$D$7,3,FALSE)+IF(BB25="SP",$BB$3,0)+IF($AW25&lt;3,-5,0)</f>
        <v>40.24942596509792</v>
      </c>
      <c r="BA25" s="28">
        <f t="shared" si="5"/>
        <v>2.478360372352967</v>
      </c>
      <c r="BB25" t="str">
        <f t="shared" si="6"/>
        <v>SP</v>
      </c>
      <c r="BC25">
        <v>21</v>
      </c>
      <c r="BD25">
        <v>21</v>
      </c>
      <c r="BF25" t="str">
        <f t="shared" si="7"/>
        <v>Possible</v>
      </c>
      <c r="BH25">
        <f>IF(VLOOKUP($B25,'Draft List'!$D$4:$AC$2598,BH$3,FALSE)&lt;&gt;0,VLOOKUP($B25,'Draft List'!$D$4:$AC$2598,BH$3,FALSE),"")</f>
        <v>39</v>
      </c>
      <c r="BI25">
        <f>IF(VLOOKUP($B25,'Draft List'!$D$4:$AC$2598,BI$3,FALSE)&lt;&gt;0,VLOOKUP($B25,'Draft List'!$D$4:$AC$2598,BI$3,FALSE),"")</f>
        <v>2</v>
      </c>
      <c r="BJ25">
        <f>IF(VLOOKUP($B25,'Draft List'!$D$4:$AC$2598,BJ$3,FALSE)&lt;&gt;0,VLOOKUP($B25,'Draft List'!$D$4:$AC$2598,BJ$3,FALSE),"")</f>
        <v>5</v>
      </c>
      <c r="BK25" t="str">
        <f>IF(VLOOKUP($B25,'Draft List'!$D$4:$AC$2598,BK$3,FALSE)&lt;&gt;0,VLOOKUP($B25,'Draft List'!$D$4:$AC$2598,BK$3,FALSE),"")</f>
        <v>Amsterdam Lions</v>
      </c>
      <c r="BL25" t="str">
        <f>IF(OR(C25="SP",C25="MR",C25="CL"),"P",VLOOKUP($A25,Bat!$A$4:$AQ$1284,42,FALSE))</f>
        <v>P</v>
      </c>
    </row>
    <row r="26" spans="1:64" x14ac:dyDescent="0.25">
      <c r="A26" s="45" t="str">
        <f t="shared" si="0"/>
        <v>SPRoberto Guzmán21</v>
      </c>
      <c r="B26">
        <f>VLOOKUP($A26,draft_listing_pitchers_stats!$A$1:$B$1324,2,FALSE)</f>
        <v>10598</v>
      </c>
      <c r="C26" s="1" t="s">
        <v>25</v>
      </c>
      <c r="D26" s="1" t="s">
        <v>372</v>
      </c>
      <c r="E26" s="1" t="s">
        <v>624</v>
      </c>
      <c r="F26" s="1">
        <v>21</v>
      </c>
      <c r="G26" s="1" t="s">
        <v>44</v>
      </c>
      <c r="H26" s="1" t="s">
        <v>44</v>
      </c>
      <c r="I26" s="1" t="s">
        <v>54</v>
      </c>
      <c r="J26" s="24" t="s">
        <v>45</v>
      </c>
      <c r="K26" s="1" t="s">
        <v>46</v>
      </c>
      <c r="L26" s="24" t="s">
        <v>46</v>
      </c>
      <c r="M26" s="1">
        <v>4</v>
      </c>
      <c r="N26" s="1">
        <v>2</v>
      </c>
      <c r="O26" s="24">
        <v>1</v>
      </c>
      <c r="P26" s="1">
        <v>7</v>
      </c>
      <c r="Q26" s="1">
        <v>4</v>
      </c>
      <c r="R26" s="24">
        <v>4</v>
      </c>
      <c r="S26" s="1" t="s">
        <v>48</v>
      </c>
      <c r="T26" s="1" t="s">
        <v>48</v>
      </c>
      <c r="U26" s="1">
        <v>7</v>
      </c>
      <c r="V26" s="1">
        <v>9</v>
      </c>
      <c r="W26" s="1">
        <v>2</v>
      </c>
      <c r="X26" s="1">
        <v>6</v>
      </c>
      <c r="Y26" s="1" t="s">
        <v>48</v>
      </c>
      <c r="Z26" s="1" t="s">
        <v>48</v>
      </c>
      <c r="AA26" s="1" t="s">
        <v>48</v>
      </c>
      <c r="AB26" s="1" t="s">
        <v>48</v>
      </c>
      <c r="AC26" s="1" t="s">
        <v>48</v>
      </c>
      <c r="AD26" s="1" t="s">
        <v>48</v>
      </c>
      <c r="AE26" s="1" t="s">
        <v>48</v>
      </c>
      <c r="AF26" s="1" t="s">
        <v>48</v>
      </c>
      <c r="AG26" s="1" t="s">
        <v>48</v>
      </c>
      <c r="AH26" s="1" t="s">
        <v>48</v>
      </c>
      <c r="AI26" s="1" t="s">
        <v>48</v>
      </c>
      <c r="AJ26" s="1" t="s">
        <v>48</v>
      </c>
      <c r="AK26" s="1" t="s">
        <v>48</v>
      </c>
      <c r="AL26" s="1" t="s">
        <v>48</v>
      </c>
      <c r="AM26" s="1" t="s">
        <v>48</v>
      </c>
      <c r="AN26" s="1" t="s">
        <v>48</v>
      </c>
      <c r="AO26" s="1">
        <v>4</v>
      </c>
      <c r="AP26" s="24">
        <v>9</v>
      </c>
      <c r="AQ26" s="1" t="s">
        <v>61</v>
      </c>
      <c r="AR26" s="1">
        <v>9</v>
      </c>
      <c r="AS26" s="25" t="s">
        <v>15</v>
      </c>
      <c r="AT26" s="36" t="s">
        <v>843</v>
      </c>
      <c r="AU26" s="9">
        <f t="shared" si="1"/>
        <v>-1.9219785480100218</v>
      </c>
      <c r="AV26" s="9">
        <f t="shared" si="2"/>
        <v>0.22541530727701206</v>
      </c>
      <c r="AW26">
        <f t="shared" si="3"/>
        <v>3</v>
      </c>
      <c r="AX26">
        <f t="shared" si="4"/>
        <v>2</v>
      </c>
      <c r="AY26" s="6">
        <f>VLOOKUP(AQ26,COND!$A$10:$B$32,2,FALSE)</f>
        <v>1</v>
      </c>
      <c r="AZ26" s="9">
        <f>($AU$3*AU26+$AV$3*AV26+$AW$3*AW26+$AX$3*AX26)*AY26*IF(AR26&lt;5,0.95,IF(AR26&lt;7,0.975,1))+$K$3*VLOOKUP(K26,COND!$A$2:$D$7,2,FALSE)+$L$3*VLOOKUP(L26,COND!$A$2:$D$7,3,FALSE)+IF(BB26="SP",$BB$3,0)+IF($AW26&lt;3,-5,0)</f>
        <v>40.123910435938235</v>
      </c>
      <c r="BA26" s="28">
        <f t="shared" si="5"/>
        <v>2.4673338274475589</v>
      </c>
      <c r="BB26" t="str">
        <f t="shared" si="6"/>
        <v>SP</v>
      </c>
      <c r="BC26">
        <v>22</v>
      </c>
      <c r="BD26">
        <v>22</v>
      </c>
      <c r="BF26" t="str">
        <f t="shared" si="7"/>
        <v>Possible</v>
      </c>
      <c r="BH26">
        <f>IF(VLOOKUP($B26,'Draft List'!$D$4:$AC$2598,BH$3,FALSE)&lt;&gt;0,VLOOKUP($B26,'Draft List'!$D$4:$AC$2598,BH$3,FALSE),"")</f>
        <v>105</v>
      </c>
      <c r="BI26">
        <f>IF(VLOOKUP($B26,'Draft List'!$D$4:$AC$2598,BI$3,FALSE)&lt;&gt;0,VLOOKUP($B26,'Draft List'!$D$4:$AC$2598,BI$3,FALSE),"")</f>
        <v>4</v>
      </c>
      <c r="BJ26">
        <f>IF(VLOOKUP($B26,'Draft List'!$D$4:$AC$2598,BJ$3,FALSE)&lt;&gt;0,VLOOKUP($B26,'Draft List'!$D$4:$AC$2598,BJ$3,FALSE),"")</f>
        <v>20</v>
      </c>
      <c r="BK26" t="str">
        <f>IF(VLOOKUP($B26,'Draft List'!$D$4:$AC$2598,BK$3,FALSE)&lt;&gt;0,VLOOKUP($B26,'Draft List'!$D$4:$AC$2598,BK$3,FALSE),"")</f>
        <v>Havana Leones</v>
      </c>
      <c r="BL26" t="str">
        <f>IF(OR(C26="SP",C26="MR",C26="CL"),"P",VLOOKUP($A26,Bat!$A$4:$AQ$1284,42,FALSE))</f>
        <v>P</v>
      </c>
    </row>
    <row r="27" spans="1:64" x14ac:dyDescent="0.25">
      <c r="A27" s="45" t="str">
        <f t="shared" si="0"/>
        <v>SPErnesto Martínez21</v>
      </c>
      <c r="B27">
        <f>VLOOKUP($A27,draft_listing_pitchers_stats!$A$1:$B$1324,2,FALSE)</f>
        <v>2597</v>
      </c>
      <c r="C27" s="1" t="s">
        <v>25</v>
      </c>
      <c r="D27" s="1" t="s">
        <v>260</v>
      </c>
      <c r="E27" s="1" t="s">
        <v>205</v>
      </c>
      <c r="F27" s="1">
        <v>21</v>
      </c>
      <c r="G27" s="1" t="s">
        <v>44</v>
      </c>
      <c r="H27" s="1" t="s">
        <v>44</v>
      </c>
      <c r="I27" s="1" t="s">
        <v>54</v>
      </c>
      <c r="J27" s="24" t="s">
        <v>45</v>
      </c>
      <c r="K27" s="1" t="s">
        <v>46</v>
      </c>
      <c r="L27" s="24" t="s">
        <v>51</v>
      </c>
      <c r="M27" s="1">
        <v>5</v>
      </c>
      <c r="N27" s="1">
        <v>5</v>
      </c>
      <c r="O27" s="24">
        <v>2</v>
      </c>
      <c r="P27" s="1">
        <v>7</v>
      </c>
      <c r="Q27" s="1">
        <v>5</v>
      </c>
      <c r="R27" s="24">
        <v>3</v>
      </c>
      <c r="S27" s="1">
        <v>7</v>
      </c>
      <c r="T27" s="1">
        <v>8</v>
      </c>
      <c r="U27" s="1">
        <v>5</v>
      </c>
      <c r="V27" s="1">
        <v>7</v>
      </c>
      <c r="W27" s="1" t="s">
        <v>48</v>
      </c>
      <c r="X27" s="1" t="s">
        <v>48</v>
      </c>
      <c r="Y27" s="1">
        <v>5</v>
      </c>
      <c r="Z27" s="1">
        <v>7</v>
      </c>
      <c r="AA27" s="1" t="s">
        <v>48</v>
      </c>
      <c r="AB27" s="1" t="s">
        <v>48</v>
      </c>
      <c r="AC27" s="1" t="s">
        <v>48</v>
      </c>
      <c r="AD27" s="1" t="s">
        <v>48</v>
      </c>
      <c r="AE27" s="1" t="s">
        <v>48</v>
      </c>
      <c r="AF27" s="1" t="s">
        <v>48</v>
      </c>
      <c r="AG27" s="1" t="s">
        <v>48</v>
      </c>
      <c r="AH27" s="1" t="s">
        <v>48</v>
      </c>
      <c r="AI27" s="1" t="s">
        <v>48</v>
      </c>
      <c r="AJ27" s="1" t="s">
        <v>48</v>
      </c>
      <c r="AK27" s="1" t="s">
        <v>48</v>
      </c>
      <c r="AL27" s="1" t="s">
        <v>48</v>
      </c>
      <c r="AM27" s="1" t="s">
        <v>48</v>
      </c>
      <c r="AN27" s="1" t="s">
        <v>48</v>
      </c>
      <c r="AO27" s="1" t="s">
        <v>48</v>
      </c>
      <c r="AP27" s="24" t="s">
        <v>48</v>
      </c>
      <c r="AQ27" s="1" t="s">
        <v>49</v>
      </c>
      <c r="AR27" s="1">
        <v>9</v>
      </c>
      <c r="AS27" s="25" t="s">
        <v>519</v>
      </c>
      <c r="AT27" s="36" t="s">
        <v>856</v>
      </c>
      <c r="AU27" s="9">
        <f t="shared" si="1"/>
        <v>-0.89867150815657204</v>
      </c>
      <c r="AV27" s="9">
        <f t="shared" si="2"/>
        <v>0.17852645765295708</v>
      </c>
      <c r="AW27">
        <f t="shared" si="3"/>
        <v>3</v>
      </c>
      <c r="AX27">
        <f t="shared" si="4"/>
        <v>2</v>
      </c>
      <c r="AY27" s="6">
        <f>VLOOKUP(AQ27,COND!$A$10:$B$32,2,FALSE)</f>
        <v>1.05</v>
      </c>
      <c r="AZ27" s="9">
        <f>($AU$3*AU27+$AV$3*AV27+$AW$3*AW27+$AX$3*AX27)*AY27*IF(AR27&lt;5,0.95,IF(AR27&lt;7,0.975,1))+$K$3*VLOOKUP(K27,COND!$A$2:$D$7,2,FALSE)+$L$3*VLOOKUP(L27,COND!$A$2:$D$7,3,FALSE)+IF(BB27="SP",$BB$3,0)+IF($AW27&lt;3,-5,0)</f>
        <v>40.060334593999215</v>
      </c>
      <c r="BA27" s="28">
        <f t="shared" si="5"/>
        <v>2.4617486868619038</v>
      </c>
      <c r="BB27" t="str">
        <f t="shared" si="6"/>
        <v>SP</v>
      </c>
      <c r="BC27">
        <v>23</v>
      </c>
      <c r="BD27">
        <v>23</v>
      </c>
      <c r="BF27" t="str">
        <f t="shared" si="7"/>
        <v>Possible</v>
      </c>
      <c r="BH27">
        <f>IF(VLOOKUP($B27,'Draft List'!$D$4:$AC$2598,BH$3,FALSE)&lt;&gt;0,VLOOKUP($B27,'Draft List'!$D$4:$AC$2598,BH$3,FALSE),"")</f>
        <v>10</v>
      </c>
      <c r="BI27">
        <f>IF(VLOOKUP($B27,'Draft List'!$D$4:$AC$2598,BI$3,FALSE)&lt;&gt;0,VLOOKUP($B27,'Draft List'!$D$4:$AC$2598,BI$3,FALSE),"")</f>
        <v>1</v>
      </c>
      <c r="BJ27">
        <f>IF(VLOOKUP($B27,'Draft List'!$D$4:$AC$2598,BJ$3,FALSE)&lt;&gt;0,VLOOKUP($B27,'Draft List'!$D$4:$AC$2598,BJ$3,FALSE),"")</f>
        <v>10</v>
      </c>
      <c r="BK27" t="str">
        <f>IF(VLOOKUP($B27,'Draft List'!$D$4:$AC$2598,BK$3,FALSE)&lt;&gt;0,VLOOKUP($B27,'Draft List'!$D$4:$AC$2598,BK$3,FALSE),"")</f>
        <v>Neo-Tokyo Akira</v>
      </c>
      <c r="BL27" t="str">
        <f>IF(OR(C27="SP",C27="MR",C27="CL"),"P",VLOOKUP($A27,Bat!$A$4:$AQ$1284,42,FALSE))</f>
        <v>P</v>
      </c>
    </row>
    <row r="28" spans="1:64" x14ac:dyDescent="0.25">
      <c r="A28" s="45" t="str">
        <f t="shared" si="0"/>
        <v>SPRyan Tate21</v>
      </c>
      <c r="B28">
        <f>VLOOKUP($A28,draft_listing_pitchers_stats!$A$1:$B$1324,2,FALSE)</f>
        <v>4588</v>
      </c>
      <c r="C28" s="1" t="s">
        <v>25</v>
      </c>
      <c r="D28" s="1" t="s">
        <v>190</v>
      </c>
      <c r="E28" s="1" t="s">
        <v>958</v>
      </c>
      <c r="F28" s="1">
        <v>21</v>
      </c>
      <c r="G28" s="1" t="s">
        <v>44</v>
      </c>
      <c r="H28" s="1" t="s">
        <v>44</v>
      </c>
      <c r="I28" s="1" t="s">
        <v>54</v>
      </c>
      <c r="J28" s="24" t="s">
        <v>45</v>
      </c>
      <c r="K28" s="1" t="s">
        <v>51</v>
      </c>
      <c r="L28" s="24" t="s">
        <v>46</v>
      </c>
      <c r="M28" s="1">
        <v>3</v>
      </c>
      <c r="N28" s="1">
        <v>3</v>
      </c>
      <c r="O28" s="24">
        <v>1</v>
      </c>
      <c r="P28" s="1">
        <v>7</v>
      </c>
      <c r="Q28" s="1">
        <v>5</v>
      </c>
      <c r="R28" s="24">
        <v>2</v>
      </c>
      <c r="S28" s="1" t="s">
        <v>48</v>
      </c>
      <c r="T28" s="1" t="s">
        <v>48</v>
      </c>
      <c r="U28" s="1">
        <v>1</v>
      </c>
      <c r="V28" s="1">
        <v>9</v>
      </c>
      <c r="W28" s="1" t="s">
        <v>48</v>
      </c>
      <c r="X28" s="1" t="s">
        <v>48</v>
      </c>
      <c r="Y28" s="1">
        <v>3</v>
      </c>
      <c r="Z28" s="1">
        <v>3</v>
      </c>
      <c r="AA28" s="1" t="s">
        <v>48</v>
      </c>
      <c r="AB28" s="1" t="s">
        <v>48</v>
      </c>
      <c r="AC28" s="1" t="s">
        <v>48</v>
      </c>
      <c r="AD28" s="1" t="s">
        <v>48</v>
      </c>
      <c r="AE28" s="1">
        <v>5</v>
      </c>
      <c r="AF28" s="1">
        <v>7</v>
      </c>
      <c r="AG28" s="1">
        <v>4</v>
      </c>
      <c r="AH28" s="1">
        <v>7</v>
      </c>
      <c r="AI28" s="1" t="s">
        <v>48</v>
      </c>
      <c r="AJ28" s="1" t="s">
        <v>48</v>
      </c>
      <c r="AK28" s="1" t="s">
        <v>48</v>
      </c>
      <c r="AL28" s="1" t="s">
        <v>48</v>
      </c>
      <c r="AM28" s="1" t="s">
        <v>48</v>
      </c>
      <c r="AN28" s="1" t="s">
        <v>48</v>
      </c>
      <c r="AO28" s="1" t="s">
        <v>48</v>
      </c>
      <c r="AP28" s="24" t="s">
        <v>48</v>
      </c>
      <c r="AQ28" s="1" t="s">
        <v>66</v>
      </c>
      <c r="AR28" s="1">
        <v>8</v>
      </c>
      <c r="AS28" s="25" t="s">
        <v>519</v>
      </c>
      <c r="AT28" s="36" t="s">
        <v>959</v>
      </c>
      <c r="AU28" s="9">
        <f t="shared" si="1"/>
        <v>-1.9212381560891401</v>
      </c>
      <c r="AV28" s="9">
        <f t="shared" si="2"/>
        <v>-6.3794108401153279E-2</v>
      </c>
      <c r="AW28">
        <f t="shared" si="3"/>
        <v>4</v>
      </c>
      <c r="AX28">
        <f t="shared" si="4"/>
        <v>1.5</v>
      </c>
      <c r="AY28" s="6">
        <f>VLOOKUP(AQ28,COND!$A$10:$B$32,2,FALSE)</f>
        <v>1.0249999999999999</v>
      </c>
      <c r="AZ28" s="9">
        <f>($AU$3*AU28+$AV$3*AV28+$AW$3*AW28+$AX$3*AX28)*AY28*IF(AR28&lt;5,0.95,IF(AR28&lt;7,0.975,1))+$K$3*VLOOKUP(K28,COND!$A$2:$D$7,2,FALSE)+$L$3*VLOOKUP(L28,COND!$A$2:$D$7,3,FALSE)+IF(BB28="SP",$BB$3,0)+IF($AW28&lt;3,-5,0)</f>
        <v>34.570241955778087</v>
      </c>
      <c r="BA28" s="28">
        <f t="shared" si="5"/>
        <v>1.9794438006419857</v>
      </c>
      <c r="BB28" t="str">
        <f t="shared" si="6"/>
        <v>SP</v>
      </c>
      <c r="BC28">
        <v>24</v>
      </c>
      <c r="BD28">
        <v>24</v>
      </c>
      <c r="BF28" t="str">
        <f t="shared" si="7"/>
        <v>Possible</v>
      </c>
      <c r="BH28">
        <f>IF(VLOOKUP($B28,'Draft List'!$D$4:$AC$2598,BH$3,FALSE)&lt;&gt;0,VLOOKUP($B28,'Draft List'!$D$4:$AC$2598,BH$3,FALSE),"")</f>
        <v>35</v>
      </c>
      <c r="BI28">
        <f>IF(VLOOKUP($B28,'Draft List'!$D$4:$AC$2598,BI$3,FALSE)&lt;&gt;0,VLOOKUP($B28,'Draft List'!$D$4:$AC$2598,BI$3,FALSE),"")</f>
        <v>2</v>
      </c>
      <c r="BJ28">
        <f>IF(VLOOKUP($B28,'Draft List'!$D$4:$AC$2598,BJ$3,FALSE)&lt;&gt;0,VLOOKUP($B28,'Draft List'!$D$4:$AC$2598,BJ$3,FALSE),"")</f>
        <v>1</v>
      </c>
      <c r="BK28" t="str">
        <f>IF(VLOOKUP($B28,'Draft List'!$D$4:$AC$2598,BK$3,FALSE)&lt;&gt;0,VLOOKUP($B28,'Draft List'!$D$4:$AC$2598,BK$3,FALSE),"")</f>
        <v>Florida Featherheads</v>
      </c>
      <c r="BL28" t="str">
        <f>IF(OR(C28="SP",C28="MR",C28="CL"),"P",VLOOKUP($A28,Bat!$A$4:$AQ$1284,42,FALSE))</f>
        <v>P</v>
      </c>
    </row>
    <row r="29" spans="1:64" x14ac:dyDescent="0.25">
      <c r="A29" s="45" t="str">
        <f t="shared" si="0"/>
        <v>SPJude Hollington21</v>
      </c>
      <c r="B29">
        <f>VLOOKUP($A29,draft_listing_pitchers_stats!$A$1:$B$1324,2,FALSE)</f>
        <v>5878</v>
      </c>
      <c r="C29" s="1" t="s">
        <v>25</v>
      </c>
      <c r="D29" s="1" t="s">
        <v>716</v>
      </c>
      <c r="E29" s="1" t="s">
        <v>1249</v>
      </c>
      <c r="F29" s="1">
        <v>21</v>
      </c>
      <c r="G29" s="1" t="s">
        <v>44</v>
      </c>
      <c r="H29" s="1" t="s">
        <v>58</v>
      </c>
      <c r="I29" s="1" t="s">
        <v>54</v>
      </c>
      <c r="J29" s="24" t="s">
        <v>45</v>
      </c>
      <c r="K29" s="1" t="s">
        <v>46</v>
      </c>
      <c r="L29" s="24" t="s">
        <v>51</v>
      </c>
      <c r="M29" s="1">
        <v>4</v>
      </c>
      <c r="N29" s="1">
        <v>1</v>
      </c>
      <c r="O29" s="24">
        <v>1</v>
      </c>
      <c r="P29" s="1">
        <v>6</v>
      </c>
      <c r="Q29" s="1">
        <v>3</v>
      </c>
      <c r="R29" s="24">
        <v>5</v>
      </c>
      <c r="S29" s="1">
        <v>5</v>
      </c>
      <c r="T29" s="1">
        <v>6</v>
      </c>
      <c r="U29" s="1">
        <v>4</v>
      </c>
      <c r="V29" s="1">
        <v>7</v>
      </c>
      <c r="W29" s="1">
        <v>4</v>
      </c>
      <c r="X29" s="1">
        <v>7</v>
      </c>
      <c r="Y29" s="1">
        <v>5</v>
      </c>
      <c r="Z29" s="1">
        <v>6</v>
      </c>
      <c r="AA29" s="1" t="s">
        <v>48</v>
      </c>
      <c r="AB29" s="1" t="s">
        <v>48</v>
      </c>
      <c r="AC29" s="1" t="s">
        <v>48</v>
      </c>
      <c r="AD29" s="1" t="s">
        <v>48</v>
      </c>
      <c r="AE29" s="1">
        <v>4</v>
      </c>
      <c r="AF29" s="1">
        <v>5</v>
      </c>
      <c r="AG29" s="1">
        <v>4</v>
      </c>
      <c r="AH29" s="1">
        <v>6</v>
      </c>
      <c r="AI29" s="1" t="s">
        <v>48</v>
      </c>
      <c r="AJ29" s="1" t="s">
        <v>48</v>
      </c>
      <c r="AK29" s="1" t="s">
        <v>48</v>
      </c>
      <c r="AL29" s="1" t="s">
        <v>48</v>
      </c>
      <c r="AM29" s="1" t="s">
        <v>48</v>
      </c>
      <c r="AN29" s="1" t="s">
        <v>48</v>
      </c>
      <c r="AO29" s="1" t="s">
        <v>48</v>
      </c>
      <c r="AP29" s="24" t="s">
        <v>48</v>
      </c>
      <c r="AQ29" s="1" t="s">
        <v>64</v>
      </c>
      <c r="AR29" s="1">
        <v>8</v>
      </c>
      <c r="AS29" s="25" t="s">
        <v>523</v>
      </c>
      <c r="AT29" s="36" t="s">
        <v>832</v>
      </c>
      <c r="AU29" s="9">
        <f t="shared" si="1"/>
        <v>-2.1174102644400774</v>
      </c>
      <c r="AV29" s="9">
        <f t="shared" si="2"/>
        <v>7.7612832391893621E-2</v>
      </c>
      <c r="AW29">
        <f t="shared" si="3"/>
        <v>6</v>
      </c>
      <c r="AX29">
        <f t="shared" si="4"/>
        <v>2.5</v>
      </c>
      <c r="AY29" s="6">
        <f>VLOOKUP(AQ29,COND!$A$10:$B$32,2,FALSE)</f>
        <v>1</v>
      </c>
      <c r="AZ29" s="9">
        <f>($AU$3*AU29+$AV$3*AV29+$AW$3*AW29+$AX$3*AX29)*AY29*IF(AR29&lt;5,0.95,IF(AR29&lt;7,0.975,1))+$K$3*VLOOKUP(K29,COND!$A$2:$D$7,2,FALSE)+$L$3*VLOOKUP(L29,COND!$A$2:$D$7,3,FALSE)+IF(BB29="SP",$BB$3,0)+IF($AW29&lt;3,-5,0)</f>
        <v>39.553774594949857</v>
      </c>
      <c r="BA29" s="28">
        <f t="shared" si="5"/>
        <v>2.417247368067359</v>
      </c>
      <c r="BB29" t="str">
        <f t="shared" si="6"/>
        <v>SP</v>
      </c>
      <c r="BC29">
        <v>25</v>
      </c>
      <c r="BD29">
        <v>25</v>
      </c>
      <c r="BF29" t="str">
        <f t="shared" si="7"/>
        <v>Possible</v>
      </c>
      <c r="BH29">
        <f>IF(VLOOKUP($B29,'Draft List'!$D$4:$AC$2598,BH$3,FALSE)&lt;&gt;0,VLOOKUP($B29,'Draft List'!$D$4:$AC$2598,BH$3,FALSE),"")</f>
        <v>216</v>
      </c>
      <c r="BI29">
        <f>IF(VLOOKUP($B29,'Draft List'!$D$4:$AC$2598,BI$3,FALSE)&lt;&gt;0,VLOOKUP($B29,'Draft List'!$D$4:$AC$2598,BI$3,FALSE),"")</f>
        <v>9</v>
      </c>
      <c r="BJ29">
        <f>IF(VLOOKUP($B29,'Draft List'!$D$4:$AC$2598,BJ$3,FALSE)&lt;&gt;0,VLOOKUP($B29,'Draft List'!$D$4:$AC$2598,BJ$3,FALSE),"")</f>
        <v>2</v>
      </c>
      <c r="BK29" t="str">
        <f>IF(VLOOKUP($B29,'Draft List'!$D$4:$AC$2598,BK$3,FALSE)&lt;&gt;0,VLOOKUP($B29,'Draft List'!$D$4:$AC$2598,BK$3,FALSE),"")</f>
        <v>Kalamazoo Badgers</v>
      </c>
      <c r="BL29" t="str">
        <f>IF(OR(C29="SP",C29="MR",C29="CL"),"P",VLOOKUP($A29,Bat!$A$4:$AQ$1284,42,FALSE))</f>
        <v>P</v>
      </c>
    </row>
    <row r="30" spans="1:64" x14ac:dyDescent="0.25">
      <c r="A30" s="45" t="str">
        <f t="shared" si="0"/>
        <v>CLCisco Ortíz21</v>
      </c>
      <c r="B30">
        <f>VLOOKUP($A30,draft_listing_pitchers_stats!$A$1:$B$1324,2,FALSE)</f>
        <v>16041</v>
      </c>
      <c r="C30" s="1" t="s">
        <v>53</v>
      </c>
      <c r="D30" s="1" t="s">
        <v>505</v>
      </c>
      <c r="E30" s="1" t="s">
        <v>156</v>
      </c>
      <c r="F30" s="1">
        <v>21</v>
      </c>
      <c r="G30" s="1" t="s">
        <v>58</v>
      </c>
      <c r="H30" s="1" t="s">
        <v>58</v>
      </c>
      <c r="I30" s="1" t="s">
        <v>54</v>
      </c>
      <c r="J30" s="24" t="s">
        <v>45</v>
      </c>
      <c r="K30" s="1" t="s">
        <v>46</v>
      </c>
      <c r="L30" s="24" t="s">
        <v>46</v>
      </c>
      <c r="M30" s="1">
        <v>6</v>
      </c>
      <c r="N30" s="1">
        <v>2</v>
      </c>
      <c r="O30" s="24">
        <v>4</v>
      </c>
      <c r="P30" s="1">
        <v>8</v>
      </c>
      <c r="Q30" s="1">
        <v>2</v>
      </c>
      <c r="R30" s="24">
        <v>4</v>
      </c>
      <c r="S30" s="1">
        <v>6</v>
      </c>
      <c r="T30" s="1">
        <v>8</v>
      </c>
      <c r="U30" s="1">
        <v>1</v>
      </c>
      <c r="V30" s="1">
        <v>1</v>
      </c>
      <c r="W30" s="1" t="s">
        <v>48</v>
      </c>
      <c r="X30" s="1" t="s">
        <v>48</v>
      </c>
      <c r="Y30" s="1" t="s">
        <v>48</v>
      </c>
      <c r="Z30" s="1" t="s">
        <v>48</v>
      </c>
      <c r="AA30" s="1">
        <v>5</v>
      </c>
      <c r="AB30" s="1">
        <v>7</v>
      </c>
      <c r="AC30" s="1" t="s">
        <v>48</v>
      </c>
      <c r="AD30" s="1" t="s">
        <v>48</v>
      </c>
      <c r="AE30" s="1" t="s">
        <v>48</v>
      </c>
      <c r="AF30" s="1" t="s">
        <v>48</v>
      </c>
      <c r="AG30" s="1" t="s">
        <v>48</v>
      </c>
      <c r="AH30" s="1" t="s">
        <v>48</v>
      </c>
      <c r="AI30" s="1" t="s">
        <v>48</v>
      </c>
      <c r="AJ30" s="1" t="s">
        <v>48</v>
      </c>
      <c r="AK30" s="1" t="s">
        <v>48</v>
      </c>
      <c r="AL30" s="1" t="s">
        <v>48</v>
      </c>
      <c r="AM30" s="1" t="s">
        <v>48</v>
      </c>
      <c r="AN30" s="1" t="s">
        <v>48</v>
      </c>
      <c r="AO30" s="1" t="s">
        <v>48</v>
      </c>
      <c r="AP30" s="24" t="s">
        <v>48</v>
      </c>
      <c r="AQ30" s="1" t="s">
        <v>52</v>
      </c>
      <c r="AR30" s="1">
        <v>8</v>
      </c>
      <c r="AS30" s="25" t="s">
        <v>519</v>
      </c>
      <c r="AT30" s="36" t="s">
        <v>900</v>
      </c>
      <c r="AU30" s="9">
        <f t="shared" si="1"/>
        <v>-0.80563420082934378</v>
      </c>
      <c r="AV30" s="9">
        <f t="shared" si="2"/>
        <v>2.9243198926074732E-2</v>
      </c>
      <c r="AW30">
        <f t="shared" si="3"/>
        <v>3</v>
      </c>
      <c r="AX30">
        <f t="shared" si="4"/>
        <v>1.5</v>
      </c>
      <c r="AY30" s="6">
        <f>VLOOKUP(AQ30,COND!$A$10:$B$32,2,FALSE)</f>
        <v>1.05</v>
      </c>
      <c r="AZ30" s="9">
        <f>($AU$3*AU30+$AV$3*AV30+$AW$3*AW30+$AX$3*AX30)*AY30*IF(AR30&lt;5,0.95,IF(AR30&lt;7,0.975,1))+$K$3*VLOOKUP(K30,COND!$A$2:$D$7,2,FALSE)+$L$3*VLOOKUP(L30,COND!$A$2:$D$7,3,FALSE)+IF(BB30="SP",$BB$3,0)+IF($AW30&lt;3,-5,0)</f>
        <v>35.988673995273409</v>
      </c>
      <c r="BA30" s="28">
        <f t="shared" si="5"/>
        <v>2.1040531193731069</v>
      </c>
      <c r="BB30" t="str">
        <f t="shared" si="6"/>
        <v>SP</v>
      </c>
      <c r="BC30">
        <v>26</v>
      </c>
      <c r="BD30">
        <v>26</v>
      </c>
      <c r="BF30" t="str">
        <f t="shared" si="7"/>
        <v>Possible</v>
      </c>
      <c r="BH30">
        <f>IF(VLOOKUP($B30,'Draft List'!$D$4:$AC$2598,BH$3,FALSE)&lt;&gt;0,VLOOKUP($B30,'Draft List'!$D$4:$AC$2598,BH$3,FALSE),"")</f>
        <v>58</v>
      </c>
      <c r="BI30">
        <f>IF(VLOOKUP($B30,'Draft List'!$D$4:$AC$2598,BI$3,FALSE)&lt;&gt;0,VLOOKUP($B30,'Draft List'!$D$4:$AC$2598,BI$3,FALSE),"")</f>
        <v>2</v>
      </c>
      <c r="BJ30">
        <f>IF(VLOOKUP($B30,'Draft List'!$D$4:$AC$2598,BJ$3,FALSE)&lt;&gt;0,VLOOKUP($B30,'Draft List'!$D$4:$AC$2598,BJ$3,FALSE),"")</f>
        <v>24</v>
      </c>
      <c r="BK30" t="str">
        <f>IF(VLOOKUP($B30,'Draft List'!$D$4:$AC$2598,BK$3,FALSE)&lt;&gt;0,VLOOKUP($B30,'Draft List'!$D$4:$AC$2598,BK$3,FALSE),"")</f>
        <v>Arlington Bureaucrats</v>
      </c>
      <c r="BL30" t="str">
        <f>IF(OR(C30="SP",C30="MR",C30="CL"),"P",VLOOKUP($A30,Bat!$A$4:$AQ$1284,42,FALSE))</f>
        <v>P</v>
      </c>
    </row>
    <row r="31" spans="1:64" x14ac:dyDescent="0.25">
      <c r="A31" s="45" t="str">
        <f t="shared" si="0"/>
        <v>SPJake Conrad21</v>
      </c>
      <c r="B31">
        <f>VLOOKUP($A31,draft_listing_pitchers_stats!$A$1:$B$1324,2,FALSE)</f>
        <v>2551</v>
      </c>
      <c r="C31" s="1" t="s">
        <v>25</v>
      </c>
      <c r="D31" s="1" t="s">
        <v>967</v>
      </c>
      <c r="E31" s="1" t="s">
        <v>977</v>
      </c>
      <c r="F31" s="1">
        <v>21</v>
      </c>
      <c r="G31" s="1" t="s">
        <v>44</v>
      </c>
      <c r="H31" s="1" t="s">
        <v>44</v>
      </c>
      <c r="I31" s="1" t="s">
        <v>54</v>
      </c>
      <c r="J31" s="24" t="s">
        <v>54</v>
      </c>
      <c r="K31" s="1" t="s">
        <v>46</v>
      </c>
      <c r="L31" s="24" t="s">
        <v>47</v>
      </c>
      <c r="M31" s="1">
        <v>3</v>
      </c>
      <c r="N31" s="1">
        <v>3</v>
      </c>
      <c r="O31" s="24">
        <v>3</v>
      </c>
      <c r="P31" s="1">
        <v>4</v>
      </c>
      <c r="Q31" s="1">
        <v>5</v>
      </c>
      <c r="R31" s="24">
        <v>6</v>
      </c>
      <c r="S31" s="1">
        <v>5</v>
      </c>
      <c r="T31" s="1">
        <v>5</v>
      </c>
      <c r="U31" s="1">
        <v>2</v>
      </c>
      <c r="V31" s="1">
        <v>3</v>
      </c>
      <c r="W31" s="1" t="s">
        <v>48</v>
      </c>
      <c r="X31" s="1" t="s">
        <v>48</v>
      </c>
      <c r="Y31" s="1">
        <v>3</v>
      </c>
      <c r="Z31" s="1">
        <v>3</v>
      </c>
      <c r="AA31" s="1" t="s">
        <v>48</v>
      </c>
      <c r="AB31" s="1" t="s">
        <v>48</v>
      </c>
      <c r="AC31" s="1">
        <v>5</v>
      </c>
      <c r="AD31" s="1">
        <v>6</v>
      </c>
      <c r="AE31" s="1" t="s">
        <v>48</v>
      </c>
      <c r="AF31" s="1" t="s">
        <v>48</v>
      </c>
      <c r="AG31" s="1" t="s">
        <v>48</v>
      </c>
      <c r="AH31" s="1" t="s">
        <v>48</v>
      </c>
      <c r="AI31" s="1" t="s">
        <v>48</v>
      </c>
      <c r="AJ31" s="1" t="s">
        <v>48</v>
      </c>
      <c r="AK31" s="1" t="s">
        <v>48</v>
      </c>
      <c r="AL31" s="1" t="s">
        <v>48</v>
      </c>
      <c r="AM31" s="1" t="s">
        <v>48</v>
      </c>
      <c r="AN31" s="1" t="s">
        <v>48</v>
      </c>
      <c r="AO31" s="1" t="s">
        <v>48</v>
      </c>
      <c r="AP31" s="24" t="s">
        <v>48</v>
      </c>
      <c r="AQ31" s="1" t="s">
        <v>64</v>
      </c>
      <c r="AR31" s="1">
        <v>7</v>
      </c>
      <c r="AS31" s="25" t="s">
        <v>519</v>
      </c>
      <c r="AT31" s="36" t="s">
        <v>978</v>
      </c>
      <c r="AU31" s="9">
        <f t="shared" si="1"/>
        <v>-1.4365970239809194</v>
      </c>
      <c r="AV31" s="9">
        <f t="shared" si="2"/>
        <v>0.32141418228776775</v>
      </c>
      <c r="AW31">
        <f t="shared" si="3"/>
        <v>4</v>
      </c>
      <c r="AX31">
        <f t="shared" si="4"/>
        <v>0.5</v>
      </c>
      <c r="AY31" s="6">
        <f>VLOOKUP(AQ31,COND!$A$10:$B$32,2,FALSE)</f>
        <v>1</v>
      </c>
      <c r="AZ31" s="9">
        <f>($AU$3*AU31+$AV$3*AV31+$AW$3*AW31+$AX$3*AX31)*AY31*IF(AR31&lt;5,0.95,IF(AR31&lt;7,0.975,1))+$K$3*VLOOKUP(K31,COND!$A$2:$D$7,2,FALSE)+$L$3*VLOOKUP(L31,COND!$A$2:$D$7,3,FALSE)+IF(BB31="SP",$BB$3,0)+IF($AW31&lt;3,-5,0)</f>
        <v>40.465964240959167</v>
      </c>
      <c r="BA31" s="28">
        <f t="shared" si="5"/>
        <v>2.4973832696670195</v>
      </c>
      <c r="BB31" t="str">
        <f t="shared" si="6"/>
        <v>SP</v>
      </c>
      <c r="BC31">
        <v>27</v>
      </c>
      <c r="BD31">
        <v>27</v>
      </c>
      <c r="BF31" t="str">
        <f t="shared" si="7"/>
        <v>Possible</v>
      </c>
      <c r="BH31">
        <f>IF(VLOOKUP($B31,'Draft List'!$D$4:$AC$2598,BH$3,FALSE)&lt;&gt;0,VLOOKUP($B31,'Draft List'!$D$4:$AC$2598,BH$3,FALSE),"")</f>
        <v>95</v>
      </c>
      <c r="BI31">
        <f>IF(VLOOKUP($B31,'Draft List'!$D$4:$AC$2598,BI$3,FALSE)&lt;&gt;0,VLOOKUP($B31,'Draft List'!$D$4:$AC$2598,BI$3,FALSE),"")</f>
        <v>4</v>
      </c>
      <c r="BJ31">
        <f>IF(VLOOKUP($B31,'Draft List'!$D$4:$AC$2598,BJ$3,FALSE)&lt;&gt;0,VLOOKUP($B31,'Draft List'!$D$4:$AC$2598,BJ$3,FALSE),"")</f>
        <v>10</v>
      </c>
      <c r="BK31" t="str">
        <f>IF(VLOOKUP($B31,'Draft List'!$D$4:$AC$2598,BK$3,FALSE)&lt;&gt;0,VLOOKUP($B31,'Draft List'!$D$4:$AC$2598,BK$3,FALSE),"")</f>
        <v>Neo-Tokyo Akira</v>
      </c>
      <c r="BL31" t="str">
        <f>IF(OR(C31="SP",C31="MR",C31="CL"),"P",VLOOKUP($A31,Bat!$A$4:$AQ$1284,42,FALSE))</f>
        <v>P</v>
      </c>
    </row>
    <row r="32" spans="1:64" x14ac:dyDescent="0.25">
      <c r="A32" s="45" t="str">
        <f t="shared" si="0"/>
        <v>SPJosé Mora18</v>
      </c>
      <c r="B32">
        <f>VLOOKUP($A32,draft_listing_pitchers_stats!$A$1:$B$1324,2,FALSE)</f>
        <v>2428</v>
      </c>
      <c r="C32" s="1" t="s">
        <v>25</v>
      </c>
      <c r="D32" s="1" t="s">
        <v>150</v>
      </c>
      <c r="E32" s="1" t="s">
        <v>930</v>
      </c>
      <c r="F32" s="1">
        <v>18</v>
      </c>
      <c r="G32" s="1" t="s">
        <v>44</v>
      </c>
      <c r="H32" s="1" t="s">
        <v>44</v>
      </c>
      <c r="I32" s="1" t="s">
        <v>54</v>
      </c>
      <c r="J32" s="24" t="s">
        <v>45</v>
      </c>
      <c r="K32" s="1" t="s">
        <v>46</v>
      </c>
      <c r="L32" s="24" t="s">
        <v>46</v>
      </c>
      <c r="M32" s="1">
        <v>2</v>
      </c>
      <c r="N32" s="1">
        <v>3</v>
      </c>
      <c r="O32" s="24">
        <v>1</v>
      </c>
      <c r="P32" s="1">
        <v>6</v>
      </c>
      <c r="Q32" s="1">
        <v>5</v>
      </c>
      <c r="R32" s="24">
        <v>3</v>
      </c>
      <c r="S32" s="1">
        <v>3</v>
      </c>
      <c r="T32" s="1">
        <v>6</v>
      </c>
      <c r="U32" s="1" t="s">
        <v>48</v>
      </c>
      <c r="V32" s="1" t="s">
        <v>48</v>
      </c>
      <c r="W32" s="1">
        <v>2</v>
      </c>
      <c r="X32" s="1">
        <v>6</v>
      </c>
      <c r="Y32" s="1">
        <v>2</v>
      </c>
      <c r="Z32" s="1">
        <v>6</v>
      </c>
      <c r="AA32" s="1" t="s">
        <v>48</v>
      </c>
      <c r="AB32" s="1" t="s">
        <v>48</v>
      </c>
      <c r="AC32" s="1">
        <v>3</v>
      </c>
      <c r="AD32" s="1">
        <v>6</v>
      </c>
      <c r="AE32" s="1" t="s">
        <v>48</v>
      </c>
      <c r="AF32" s="1" t="s">
        <v>48</v>
      </c>
      <c r="AG32" s="1" t="s">
        <v>48</v>
      </c>
      <c r="AH32" s="1" t="s">
        <v>48</v>
      </c>
      <c r="AI32" s="1">
        <v>1</v>
      </c>
      <c r="AJ32" s="1">
        <v>8</v>
      </c>
      <c r="AK32" s="1" t="s">
        <v>48</v>
      </c>
      <c r="AL32" s="1" t="s">
        <v>48</v>
      </c>
      <c r="AM32" s="1">
        <v>1</v>
      </c>
      <c r="AN32" s="1">
        <v>6</v>
      </c>
      <c r="AO32" s="1" t="s">
        <v>48</v>
      </c>
      <c r="AP32" s="24" t="s">
        <v>48</v>
      </c>
      <c r="AQ32" s="1" t="s">
        <v>521</v>
      </c>
      <c r="AR32" s="1">
        <v>10</v>
      </c>
      <c r="AS32" s="25" t="s">
        <v>518</v>
      </c>
      <c r="AT32" s="36" t="s">
        <v>866</v>
      </c>
      <c r="AU32" s="9">
        <f t="shared" si="1"/>
        <v>-2.1159294805983135</v>
      </c>
      <c r="AV32" s="9">
        <f t="shared" si="2"/>
        <v>-1.6164866856216389E-2</v>
      </c>
      <c r="AW32">
        <f t="shared" si="3"/>
        <v>6</v>
      </c>
      <c r="AX32">
        <f t="shared" si="4"/>
        <v>3</v>
      </c>
      <c r="AY32" s="6">
        <f>VLOOKUP(AQ32,COND!$A$10:$B$32,2,FALSE)</f>
        <v>1</v>
      </c>
      <c r="AZ32" s="9">
        <f>($AU$3*AU32+$AV$3*AV32+$AW$3*AW32+$AX$3*AX32)*AY32*IF(AR32&lt;5,0.95,IF(AR32&lt;7,0.975,1))+$K$3*VLOOKUP(K32,COND!$A$2:$D$7,2,FALSE)+$L$3*VLOOKUP(L32,COND!$A$2:$D$7,3,FALSE)+IF(BB32="SP",$BB$3,0)+IF($AW32&lt;3,-5,0)</f>
        <v>38.003516766756007</v>
      </c>
      <c r="BA32" s="28">
        <f t="shared" si="5"/>
        <v>2.281057147845349</v>
      </c>
      <c r="BB32" t="str">
        <f t="shared" si="6"/>
        <v>SP</v>
      </c>
      <c r="BC32">
        <v>28</v>
      </c>
      <c r="BD32">
        <v>28</v>
      </c>
      <c r="BF32" t="str">
        <f t="shared" si="7"/>
        <v>Possible</v>
      </c>
      <c r="BH32">
        <f>IF(VLOOKUP($B32,'Draft List'!$D$4:$AC$2598,BH$3,FALSE)&lt;&gt;0,VLOOKUP($B32,'Draft List'!$D$4:$AC$2598,BH$3,FALSE),"")</f>
        <v>31</v>
      </c>
      <c r="BI32" t="str">
        <f>IF(VLOOKUP($B32,'Draft List'!$D$4:$AC$2598,BI$3,FALSE)&lt;&gt;0,VLOOKUP($B32,'Draft List'!$D$4:$AC$2598,BI$3,FALSE),"")</f>
        <v>S1</v>
      </c>
      <c r="BJ32">
        <f>IF(VLOOKUP($B32,'Draft List'!$D$4:$AC$2598,BJ$3,FALSE)&lt;&gt;0,VLOOKUP($B32,'Draft List'!$D$4:$AC$2598,BJ$3,FALSE),"")</f>
        <v>10</v>
      </c>
      <c r="BK32" t="str">
        <f>IF(VLOOKUP($B32,'Draft List'!$D$4:$AC$2598,BK$3,FALSE)&lt;&gt;0,VLOOKUP($B32,'Draft List'!$D$4:$AC$2598,BK$3,FALSE),"")</f>
        <v>Kentucky Thoroughbreds</v>
      </c>
      <c r="BL32" t="str">
        <f>IF(OR(C32="SP",C32="MR",C32="CL"),"P",VLOOKUP($A32,Bat!$A$4:$AQ$1284,42,FALSE))</f>
        <v>P</v>
      </c>
    </row>
    <row r="33" spans="1:64" x14ac:dyDescent="0.25">
      <c r="A33" s="45" t="str">
        <f t="shared" si="0"/>
        <v>SPChris Morales21</v>
      </c>
      <c r="B33">
        <f>VLOOKUP($A33,draft_listing_pitchers_stats!$A$1:$B$1324,2,FALSE)</f>
        <v>4814</v>
      </c>
      <c r="C33" s="1" t="s">
        <v>25</v>
      </c>
      <c r="D33" s="1" t="s">
        <v>212</v>
      </c>
      <c r="E33" s="1" t="s">
        <v>196</v>
      </c>
      <c r="F33" s="1">
        <v>21</v>
      </c>
      <c r="G33" s="1" t="s">
        <v>44</v>
      </c>
      <c r="H33" s="1" t="s">
        <v>44</v>
      </c>
      <c r="I33" s="1" t="s">
        <v>54</v>
      </c>
      <c r="J33" s="24" t="s">
        <v>45</v>
      </c>
      <c r="K33" s="1" t="s">
        <v>46</v>
      </c>
      <c r="L33" s="24" t="s">
        <v>46</v>
      </c>
      <c r="M33" s="1">
        <v>3</v>
      </c>
      <c r="N33" s="1">
        <v>2</v>
      </c>
      <c r="O33" s="24">
        <v>3</v>
      </c>
      <c r="P33" s="1">
        <v>7</v>
      </c>
      <c r="Q33" s="1">
        <v>3</v>
      </c>
      <c r="R33" s="24">
        <v>4</v>
      </c>
      <c r="S33" s="1">
        <v>5</v>
      </c>
      <c r="T33" s="1">
        <v>7</v>
      </c>
      <c r="U33" s="1">
        <v>5</v>
      </c>
      <c r="V33" s="1">
        <v>7</v>
      </c>
      <c r="W33" s="1">
        <v>4</v>
      </c>
      <c r="X33" s="1">
        <v>7</v>
      </c>
      <c r="Y33" s="1" t="s">
        <v>48</v>
      </c>
      <c r="Z33" s="1" t="s">
        <v>48</v>
      </c>
      <c r="AA33" s="1" t="s">
        <v>48</v>
      </c>
      <c r="AB33" s="1" t="s">
        <v>48</v>
      </c>
      <c r="AC33" s="1">
        <v>4</v>
      </c>
      <c r="AD33" s="1">
        <v>7</v>
      </c>
      <c r="AE33" s="1" t="s">
        <v>48</v>
      </c>
      <c r="AF33" s="1" t="s">
        <v>48</v>
      </c>
      <c r="AG33" s="1">
        <v>4</v>
      </c>
      <c r="AH33" s="1">
        <v>5</v>
      </c>
      <c r="AI33" s="1" t="s">
        <v>48</v>
      </c>
      <c r="AJ33" s="1" t="s">
        <v>48</v>
      </c>
      <c r="AK33" s="1" t="s">
        <v>48</v>
      </c>
      <c r="AL33" s="1" t="s">
        <v>48</v>
      </c>
      <c r="AM33" s="1" t="s">
        <v>48</v>
      </c>
      <c r="AN33" s="1" t="s">
        <v>48</v>
      </c>
      <c r="AO33" s="1" t="s">
        <v>48</v>
      </c>
      <c r="AP33" s="24" t="s">
        <v>48</v>
      </c>
      <c r="AQ33" s="1" t="s">
        <v>59</v>
      </c>
      <c r="AR33" s="1">
        <v>8</v>
      </c>
      <c r="AS33" s="25" t="s">
        <v>519</v>
      </c>
      <c r="AT33" s="36" t="s">
        <v>931</v>
      </c>
      <c r="AU33" s="9">
        <f t="shared" si="1"/>
        <v>-1.6320287404109748</v>
      </c>
      <c r="AV33" s="9">
        <f t="shared" si="2"/>
        <v>2.9983590846956665E-2</v>
      </c>
      <c r="AW33">
        <f t="shared" si="3"/>
        <v>5</v>
      </c>
      <c r="AX33">
        <f t="shared" si="4"/>
        <v>2</v>
      </c>
      <c r="AY33" s="6">
        <f>VLOOKUP(AQ33,COND!$A$10:$B$32,2,FALSE)</f>
        <v>1.0249999999999999</v>
      </c>
      <c r="AZ33" s="9">
        <f>($AU$3*AU33+$AV$3*AV33+$AW$3*AW33+$AX$3*AX33)*AY33*IF(AR33&lt;5,0.95,IF(AR33&lt;7,0.975,1))+$K$3*VLOOKUP(K33,COND!$A$2:$D$7,2,FALSE)+$L$3*VLOOKUP(L33,COND!$A$2:$D$7,3,FALSE)+IF(BB33="SP",$BB$3,0)+IF($AW33&lt;3,-5,0)</f>
        <v>37.405097720578361</v>
      </c>
      <c r="BA33" s="28">
        <f t="shared" si="5"/>
        <v>2.2284860076119011</v>
      </c>
      <c r="BB33" t="str">
        <f t="shared" si="6"/>
        <v>SP</v>
      </c>
      <c r="BC33">
        <v>29</v>
      </c>
      <c r="BD33">
        <v>29</v>
      </c>
      <c r="BF33" t="str">
        <f t="shared" si="7"/>
        <v>Possible</v>
      </c>
      <c r="BH33">
        <f>IF(VLOOKUP($B33,'Draft List'!$D$4:$AC$2598,BH$3,FALSE)&lt;&gt;0,VLOOKUP($B33,'Draft List'!$D$4:$AC$2598,BH$3,FALSE),"")</f>
        <v>42</v>
      </c>
      <c r="BI33">
        <f>IF(VLOOKUP($B33,'Draft List'!$D$4:$AC$2598,BI$3,FALSE)&lt;&gt;0,VLOOKUP($B33,'Draft List'!$D$4:$AC$2598,BI$3,FALSE),"")</f>
        <v>2</v>
      </c>
      <c r="BJ33">
        <f>IF(VLOOKUP($B33,'Draft List'!$D$4:$AC$2598,BJ$3,FALSE)&lt;&gt;0,VLOOKUP($B33,'Draft List'!$D$4:$AC$2598,BJ$3,FALSE),"")</f>
        <v>8</v>
      </c>
      <c r="BK33" t="str">
        <f>IF(VLOOKUP($B33,'Draft List'!$D$4:$AC$2598,BK$3,FALSE)&lt;&gt;0,VLOOKUP($B33,'Draft List'!$D$4:$AC$2598,BK$3,FALSE),"")</f>
        <v>Neo-Tokyo Akira</v>
      </c>
      <c r="BL33" t="str">
        <f>IF(OR(C33="SP",C33="MR",C33="CL"),"P",VLOOKUP($A33,Bat!$A$4:$AQ$1284,42,FALSE))</f>
        <v>P</v>
      </c>
    </row>
    <row r="34" spans="1:64" x14ac:dyDescent="0.25">
      <c r="A34" s="45" t="str">
        <f t="shared" si="0"/>
        <v>SPBen Holman18</v>
      </c>
      <c r="B34">
        <f>VLOOKUP($A34,draft_listing_pitchers_stats!$A$1:$B$1324,2,FALSE)</f>
        <v>2249</v>
      </c>
      <c r="C34" s="1" t="s">
        <v>25</v>
      </c>
      <c r="D34" s="1" t="s">
        <v>481</v>
      </c>
      <c r="E34" s="1" t="s">
        <v>920</v>
      </c>
      <c r="F34" s="1">
        <v>18</v>
      </c>
      <c r="G34" s="1" t="s">
        <v>44</v>
      </c>
      <c r="H34" s="1" t="s">
        <v>44</v>
      </c>
      <c r="I34" s="1" t="s">
        <v>54</v>
      </c>
      <c r="J34" s="24" t="s">
        <v>45</v>
      </c>
      <c r="K34" s="1" t="s">
        <v>46</v>
      </c>
      <c r="L34" s="24" t="s">
        <v>46</v>
      </c>
      <c r="M34" s="1">
        <v>2</v>
      </c>
      <c r="N34" s="1">
        <v>2</v>
      </c>
      <c r="O34" s="24">
        <v>1</v>
      </c>
      <c r="P34" s="1">
        <v>5</v>
      </c>
      <c r="Q34" s="1">
        <v>4</v>
      </c>
      <c r="R34" s="24">
        <v>5</v>
      </c>
      <c r="S34" s="1">
        <v>4</v>
      </c>
      <c r="T34" s="1">
        <v>7</v>
      </c>
      <c r="U34" s="1" t="s">
        <v>48</v>
      </c>
      <c r="V34" s="1" t="s">
        <v>48</v>
      </c>
      <c r="W34" s="1">
        <v>2</v>
      </c>
      <c r="X34" s="1">
        <v>7</v>
      </c>
      <c r="Y34" s="1">
        <v>2</v>
      </c>
      <c r="Z34" s="1">
        <v>5</v>
      </c>
      <c r="AA34" s="1" t="s">
        <v>48</v>
      </c>
      <c r="AB34" s="1" t="s">
        <v>48</v>
      </c>
      <c r="AC34" s="1" t="s">
        <v>48</v>
      </c>
      <c r="AD34" s="1" t="s">
        <v>48</v>
      </c>
      <c r="AE34" s="1" t="s">
        <v>48</v>
      </c>
      <c r="AF34" s="1" t="s">
        <v>48</v>
      </c>
      <c r="AG34" s="1" t="s">
        <v>48</v>
      </c>
      <c r="AH34" s="1" t="s">
        <v>48</v>
      </c>
      <c r="AI34" s="1" t="s">
        <v>48</v>
      </c>
      <c r="AJ34" s="1" t="s">
        <v>48</v>
      </c>
      <c r="AK34" s="1" t="s">
        <v>48</v>
      </c>
      <c r="AL34" s="1" t="s">
        <v>48</v>
      </c>
      <c r="AM34" s="1" t="s">
        <v>48</v>
      </c>
      <c r="AN34" s="1" t="s">
        <v>48</v>
      </c>
      <c r="AO34" s="1" t="s">
        <v>48</v>
      </c>
      <c r="AP34" s="24" t="s">
        <v>48</v>
      </c>
      <c r="AQ34" s="1" t="s">
        <v>61</v>
      </c>
      <c r="AR34" s="1">
        <v>9</v>
      </c>
      <c r="AS34" s="25" t="s">
        <v>519</v>
      </c>
      <c r="AT34" s="36" t="s">
        <v>818</v>
      </c>
      <c r="AU34" s="9">
        <f t="shared" si="1"/>
        <v>-2.311361197028369</v>
      </c>
      <c r="AV34" s="9">
        <f t="shared" si="2"/>
        <v>7.8353224312775444E-2</v>
      </c>
      <c r="AW34">
        <f t="shared" si="3"/>
        <v>3</v>
      </c>
      <c r="AX34">
        <f t="shared" si="4"/>
        <v>1</v>
      </c>
      <c r="AY34" s="6">
        <f>VLOOKUP(AQ34,COND!$A$10:$B$32,2,FALSE)</f>
        <v>1</v>
      </c>
      <c r="AZ34" s="9">
        <f>($AU$3*AU34+$AV$3*AV34+$AW$3*AW34+$AX$3*AX34)*AY34*IF(AR34&lt;5,0.95,IF(AR34&lt;7,0.975,1))+$K$3*VLOOKUP(K34,COND!$A$2:$D$7,2,FALSE)+$L$3*VLOOKUP(L34,COND!$A$2:$D$7,3,FALSE)+IF(BB34="SP",$BB$3,0)+IF($AW34&lt;3,-5,0)</f>
        <v>35.85479224684984</v>
      </c>
      <c r="BA34" s="28">
        <f t="shared" si="5"/>
        <v>2.0922916017275184</v>
      </c>
      <c r="BB34" t="str">
        <f t="shared" si="6"/>
        <v>SP</v>
      </c>
      <c r="BC34">
        <v>30</v>
      </c>
      <c r="BD34">
        <v>30</v>
      </c>
      <c r="BF34" t="str">
        <f t="shared" si="7"/>
        <v>Possible</v>
      </c>
      <c r="BH34">
        <f>IF(VLOOKUP($B34,'Draft List'!$D$4:$AC$2598,BH$3,FALSE)&lt;&gt;0,VLOOKUP($B34,'Draft List'!$D$4:$AC$2598,BH$3,FALSE),"")</f>
        <v>66</v>
      </c>
      <c r="BI34">
        <f>IF(VLOOKUP($B34,'Draft List'!$D$4:$AC$2598,BI$3,FALSE)&lt;&gt;0,VLOOKUP($B34,'Draft List'!$D$4:$AC$2598,BI$3,FALSE),"")</f>
        <v>3</v>
      </c>
      <c r="BJ34">
        <f>IF(VLOOKUP($B34,'Draft List'!$D$4:$AC$2598,BJ$3,FALSE)&lt;&gt;0,VLOOKUP($B34,'Draft List'!$D$4:$AC$2598,BJ$3,FALSE),"")</f>
        <v>8</v>
      </c>
      <c r="BK34" t="str">
        <f>IF(VLOOKUP($B34,'Draft List'!$D$4:$AC$2598,BK$3,FALSE)&lt;&gt;0,VLOOKUP($B34,'Draft List'!$D$4:$AC$2598,BK$3,FALSE),"")</f>
        <v>Palm Springs Codgers</v>
      </c>
      <c r="BL34" t="str">
        <f>IF(OR(C34="SP",C34="MR",C34="CL"),"P",VLOOKUP($A34,Bat!$A$4:$AQ$1284,42,FALSE))</f>
        <v>P</v>
      </c>
    </row>
    <row r="35" spans="1:64" x14ac:dyDescent="0.25">
      <c r="A35" s="45" t="str">
        <f t="shared" si="0"/>
        <v>RPErskine Hill18</v>
      </c>
      <c r="B35">
        <f>VLOOKUP($A35,draft_listing_pitchers_stats!$A$1:$B$1324,2,FALSE)</f>
        <v>16107</v>
      </c>
      <c r="C35" s="1" t="s">
        <v>885</v>
      </c>
      <c r="D35" s="1" t="s">
        <v>919</v>
      </c>
      <c r="E35" s="1" t="s">
        <v>588</v>
      </c>
      <c r="F35" s="1">
        <v>18</v>
      </c>
      <c r="G35" s="1" t="s">
        <v>44</v>
      </c>
      <c r="H35" s="1" t="s">
        <v>44</v>
      </c>
      <c r="I35" s="1" t="s">
        <v>54</v>
      </c>
      <c r="J35" s="24" t="s">
        <v>45</v>
      </c>
      <c r="K35" s="1" t="s">
        <v>51</v>
      </c>
      <c r="L35" s="24" t="s">
        <v>46</v>
      </c>
      <c r="M35" s="1">
        <v>1</v>
      </c>
      <c r="N35" s="1">
        <v>2</v>
      </c>
      <c r="O35" s="24">
        <v>2</v>
      </c>
      <c r="P35" s="1">
        <v>6</v>
      </c>
      <c r="Q35" s="1">
        <v>3</v>
      </c>
      <c r="R35" s="24">
        <v>6</v>
      </c>
      <c r="S35" s="1">
        <v>4</v>
      </c>
      <c r="T35" s="1">
        <v>7</v>
      </c>
      <c r="U35" s="1">
        <v>1</v>
      </c>
      <c r="V35" s="1">
        <v>1</v>
      </c>
      <c r="W35" s="1" t="s">
        <v>48</v>
      </c>
      <c r="X35" s="1" t="s">
        <v>48</v>
      </c>
      <c r="Y35" s="1" t="s">
        <v>48</v>
      </c>
      <c r="Z35" s="1" t="s">
        <v>48</v>
      </c>
      <c r="AA35" s="1">
        <v>4</v>
      </c>
      <c r="AB35" s="1">
        <v>6</v>
      </c>
      <c r="AC35" s="1" t="s">
        <v>48</v>
      </c>
      <c r="AD35" s="1" t="s">
        <v>48</v>
      </c>
      <c r="AE35" s="1" t="s">
        <v>48</v>
      </c>
      <c r="AF35" s="1" t="s">
        <v>48</v>
      </c>
      <c r="AG35" s="1" t="s">
        <v>48</v>
      </c>
      <c r="AH35" s="1" t="s">
        <v>48</v>
      </c>
      <c r="AI35" s="1" t="s">
        <v>48</v>
      </c>
      <c r="AJ35" s="1" t="s">
        <v>48</v>
      </c>
      <c r="AK35" s="1" t="s">
        <v>48</v>
      </c>
      <c r="AL35" s="1" t="s">
        <v>48</v>
      </c>
      <c r="AM35" s="1" t="s">
        <v>48</v>
      </c>
      <c r="AN35" s="1" t="s">
        <v>48</v>
      </c>
      <c r="AO35" s="1" t="s">
        <v>48</v>
      </c>
      <c r="AP35" s="24" t="s">
        <v>48</v>
      </c>
      <c r="AQ35" s="1" t="s">
        <v>61</v>
      </c>
      <c r="AR35" s="1">
        <v>8</v>
      </c>
      <c r="AS35" s="25" t="s">
        <v>519</v>
      </c>
      <c r="AT35" s="36" t="s">
        <v>839</v>
      </c>
      <c r="AU35" s="9">
        <f t="shared" si="1"/>
        <v>-2.2637319554834323</v>
      </c>
      <c r="AV35" s="9">
        <f t="shared" si="2"/>
        <v>0.31993339844600399</v>
      </c>
      <c r="AW35">
        <f t="shared" si="3"/>
        <v>3</v>
      </c>
      <c r="AX35">
        <f t="shared" si="4"/>
        <v>1</v>
      </c>
      <c r="AY35" s="6">
        <f>VLOOKUP(AQ35,COND!$A$10:$B$32,2,FALSE)</f>
        <v>1</v>
      </c>
      <c r="AZ35" s="9">
        <f>($AU$3*AU35+$AV$3*AV35+$AW$3*AW35+$AX$3*AX35)*AY35*IF(AR35&lt;5,0.95,IF(AR35&lt;7,0.975,1))+$K$3*VLOOKUP(K35,COND!$A$2:$D$7,2,FALSE)+$L$3*VLOOKUP(L35,COND!$A$2:$D$7,3,FALSE)+IF(BB35="SP",$BB$3,0)+IF($AW35&lt;3,-5,0)</f>
        <v>40.995921577823395</v>
      </c>
      <c r="BA35" s="28">
        <f t="shared" si="5"/>
        <v>2.5439400456453081</v>
      </c>
      <c r="BB35" t="str">
        <f t="shared" si="6"/>
        <v>SP</v>
      </c>
      <c r="BC35">
        <v>40</v>
      </c>
      <c r="BD35">
        <v>31</v>
      </c>
      <c r="BF35" t="str">
        <f t="shared" si="7"/>
        <v>Possible</v>
      </c>
      <c r="BH35">
        <f>IF(VLOOKUP($B35,'Draft List'!$D$4:$AC$2598,BH$3,FALSE)&lt;&gt;0,VLOOKUP($B35,'Draft List'!$D$4:$AC$2598,BH$3,FALSE),"")</f>
        <v>44</v>
      </c>
      <c r="BI35">
        <f>IF(VLOOKUP($B35,'Draft List'!$D$4:$AC$2598,BI$3,FALSE)&lt;&gt;0,VLOOKUP($B35,'Draft List'!$D$4:$AC$2598,BI$3,FALSE),"")</f>
        <v>2</v>
      </c>
      <c r="BJ35">
        <f>IF(VLOOKUP($B35,'Draft List'!$D$4:$AC$2598,BJ$3,FALSE)&lt;&gt;0,VLOOKUP($B35,'Draft List'!$D$4:$AC$2598,BJ$3,FALSE),"")</f>
        <v>10</v>
      </c>
      <c r="BK35" t="str">
        <f>IF(VLOOKUP($B35,'Draft List'!$D$4:$AC$2598,BK$3,FALSE)&lt;&gt;0,VLOOKUP($B35,'Draft List'!$D$4:$AC$2598,BK$3,FALSE),"")</f>
        <v>Arlington Bureaucrats</v>
      </c>
      <c r="BL35" t="e">
        <f>IF(OR(C35="SP",C35="MR",C35="CL"),"P",VLOOKUP($A35,Bat!$A$4:$AQ$1284,42,FALSE))</f>
        <v>#N/A</v>
      </c>
    </row>
    <row r="36" spans="1:64" x14ac:dyDescent="0.25">
      <c r="A36" s="45" t="str">
        <f t="shared" si="0"/>
        <v>CLKeiji Honda21</v>
      </c>
      <c r="B36">
        <f>VLOOKUP($A36,draft_listing_pitchers_stats!$A$1:$B$1324,2,FALSE)</f>
        <v>15632</v>
      </c>
      <c r="C36" s="1" t="s">
        <v>53</v>
      </c>
      <c r="D36" s="1" t="s">
        <v>879</v>
      </c>
      <c r="E36" s="1" t="s">
        <v>806</v>
      </c>
      <c r="F36" s="1">
        <v>21</v>
      </c>
      <c r="G36" s="1" t="s">
        <v>44</v>
      </c>
      <c r="H36" s="1" t="s">
        <v>44</v>
      </c>
      <c r="I36" s="1" t="s">
        <v>54</v>
      </c>
      <c r="J36" s="24" t="s">
        <v>45</v>
      </c>
      <c r="K36" s="1" t="s">
        <v>46</v>
      </c>
      <c r="L36" s="24" t="s">
        <v>46</v>
      </c>
      <c r="M36" s="1">
        <v>4</v>
      </c>
      <c r="N36" s="1">
        <v>3</v>
      </c>
      <c r="O36" s="24">
        <v>2</v>
      </c>
      <c r="P36" s="1">
        <v>7</v>
      </c>
      <c r="Q36" s="1">
        <v>5</v>
      </c>
      <c r="R36" s="24">
        <v>3</v>
      </c>
      <c r="S36" s="1">
        <v>6</v>
      </c>
      <c r="T36" s="1">
        <v>8</v>
      </c>
      <c r="U36" s="1">
        <v>1</v>
      </c>
      <c r="V36" s="1">
        <v>1</v>
      </c>
      <c r="W36" s="1">
        <v>5</v>
      </c>
      <c r="X36" s="1">
        <v>8</v>
      </c>
      <c r="Y36" s="1" t="s">
        <v>48</v>
      </c>
      <c r="Z36" s="1" t="s">
        <v>48</v>
      </c>
      <c r="AA36" s="1" t="s">
        <v>48</v>
      </c>
      <c r="AB36" s="1" t="s">
        <v>48</v>
      </c>
      <c r="AC36" s="1" t="s">
        <v>48</v>
      </c>
      <c r="AD36" s="1" t="s">
        <v>48</v>
      </c>
      <c r="AE36" s="1" t="s">
        <v>48</v>
      </c>
      <c r="AF36" s="1" t="s">
        <v>48</v>
      </c>
      <c r="AG36" s="1" t="s">
        <v>48</v>
      </c>
      <c r="AH36" s="1" t="s">
        <v>48</v>
      </c>
      <c r="AI36" s="1" t="s">
        <v>48</v>
      </c>
      <c r="AJ36" s="1" t="s">
        <v>48</v>
      </c>
      <c r="AK36" s="1" t="s">
        <v>48</v>
      </c>
      <c r="AL36" s="1" t="s">
        <v>48</v>
      </c>
      <c r="AM36" s="1" t="s">
        <v>48</v>
      </c>
      <c r="AN36" s="1" t="s">
        <v>48</v>
      </c>
      <c r="AO36" s="1" t="s">
        <v>48</v>
      </c>
      <c r="AP36" s="24" t="s">
        <v>48</v>
      </c>
      <c r="AQ36" s="1" t="s">
        <v>59</v>
      </c>
      <c r="AR36" s="1">
        <v>8</v>
      </c>
      <c r="AS36" s="25" t="s">
        <v>518</v>
      </c>
      <c r="AT36" s="36" t="s">
        <v>880</v>
      </c>
      <c r="AU36" s="9">
        <f t="shared" si="1"/>
        <v>-1.4842262655258562</v>
      </c>
      <c r="AV36" s="9">
        <f t="shared" si="2"/>
        <v>0.17852645765295708</v>
      </c>
      <c r="AW36">
        <f t="shared" si="3"/>
        <v>3</v>
      </c>
      <c r="AX36">
        <f t="shared" si="4"/>
        <v>1.5</v>
      </c>
      <c r="AY36" s="6">
        <f>VLOOKUP(AQ36,COND!$A$10:$B$32,2,FALSE)</f>
        <v>1.0249999999999999</v>
      </c>
      <c r="AZ36" s="9">
        <f>($AU$3*AU36+$AV$3*AV36+$AW$3*AW36+$AX$3*AX36)*AY36*IF(AR36&lt;5,0.95,IF(AR36&lt;7,0.975,1))+$K$3*VLOOKUP(K36,COND!$A$2:$D$7,2,FALSE)+$L$3*VLOOKUP(L36,COND!$A$2:$D$7,3,FALSE)+IF(BB36="SP",$BB$3,0)+IF($AW36&lt;3,-5,0)</f>
        <v>38.814900997452817</v>
      </c>
      <c r="BA36" s="28">
        <f t="shared" si="5"/>
        <v>2.3523372891570733</v>
      </c>
      <c r="BB36" t="str">
        <f t="shared" si="6"/>
        <v>SP</v>
      </c>
      <c r="BC36">
        <v>40</v>
      </c>
      <c r="BD36">
        <v>32</v>
      </c>
      <c r="BF36" t="str">
        <f t="shared" si="7"/>
        <v>Possible</v>
      </c>
      <c r="BH36">
        <f>IF(VLOOKUP($B36,'Draft List'!$D$4:$AC$2598,BH$3,FALSE)&lt;&gt;0,VLOOKUP($B36,'Draft List'!$D$4:$AC$2598,BH$3,FALSE),"")</f>
        <v>6</v>
      </c>
      <c r="BI36">
        <f>IF(VLOOKUP($B36,'Draft List'!$D$4:$AC$2598,BI$3,FALSE)&lt;&gt;0,VLOOKUP($B36,'Draft List'!$D$4:$AC$2598,BI$3,FALSE),"")</f>
        <v>1</v>
      </c>
      <c r="BJ36">
        <f>IF(VLOOKUP($B36,'Draft List'!$D$4:$AC$2598,BJ$3,FALSE)&lt;&gt;0,VLOOKUP($B36,'Draft List'!$D$4:$AC$2598,BJ$3,FALSE),"")</f>
        <v>6</v>
      </c>
      <c r="BK36" t="str">
        <f>IF(VLOOKUP($B36,'Draft List'!$D$4:$AC$2598,BK$3,FALSE)&lt;&gt;0,VLOOKUP($B36,'Draft List'!$D$4:$AC$2598,BK$3,FALSE),"")</f>
        <v>Scottish Claymores</v>
      </c>
      <c r="BL36" t="str">
        <f>IF(OR(C36="SP",C36="MR",C36="CL"),"P",VLOOKUP($A36,Bat!$A$4:$AQ$1284,42,FALSE))</f>
        <v>P</v>
      </c>
    </row>
    <row r="37" spans="1:64" x14ac:dyDescent="0.25">
      <c r="A37" s="45" t="str">
        <f t="shared" si="0"/>
        <v>SPTorcall Penrose21</v>
      </c>
      <c r="B37">
        <f>VLOOKUP($A37,draft_listing_pitchers_stats!$A$1:$B$1324,2,FALSE)</f>
        <v>16073</v>
      </c>
      <c r="C37" s="1" t="s">
        <v>25</v>
      </c>
      <c r="D37" s="1" t="s">
        <v>943</v>
      </c>
      <c r="E37" s="1" t="s">
        <v>944</v>
      </c>
      <c r="F37" s="1">
        <v>21</v>
      </c>
      <c r="G37" s="1" t="s">
        <v>68</v>
      </c>
      <c r="H37" s="1" t="s">
        <v>44</v>
      </c>
      <c r="I37" s="1" t="s">
        <v>54</v>
      </c>
      <c r="J37" s="24" t="s">
        <v>45</v>
      </c>
      <c r="K37" s="1" t="s">
        <v>46</v>
      </c>
      <c r="L37" s="24" t="s">
        <v>46</v>
      </c>
      <c r="M37" s="1">
        <v>5</v>
      </c>
      <c r="N37" s="1">
        <v>2</v>
      </c>
      <c r="O37" s="24">
        <v>7</v>
      </c>
      <c r="P37" s="1">
        <v>5</v>
      </c>
      <c r="Q37" s="1">
        <v>2</v>
      </c>
      <c r="R37" s="24">
        <v>7</v>
      </c>
      <c r="S37" s="1">
        <v>7</v>
      </c>
      <c r="T37" s="1">
        <v>7</v>
      </c>
      <c r="U37" s="1">
        <v>4</v>
      </c>
      <c r="V37" s="1">
        <v>5</v>
      </c>
      <c r="W37" s="1">
        <v>5</v>
      </c>
      <c r="X37" s="1">
        <v>5</v>
      </c>
      <c r="Y37" s="1">
        <v>4</v>
      </c>
      <c r="Z37" s="1">
        <v>4</v>
      </c>
      <c r="AA37" s="1" t="s">
        <v>48</v>
      </c>
      <c r="AB37" s="1" t="s">
        <v>48</v>
      </c>
      <c r="AC37" s="1" t="s">
        <v>48</v>
      </c>
      <c r="AD37" s="1" t="s">
        <v>48</v>
      </c>
      <c r="AE37" s="1" t="s">
        <v>48</v>
      </c>
      <c r="AF37" s="1" t="s">
        <v>48</v>
      </c>
      <c r="AG37" s="1" t="s">
        <v>48</v>
      </c>
      <c r="AH37" s="1" t="s">
        <v>48</v>
      </c>
      <c r="AI37" s="1" t="s">
        <v>48</v>
      </c>
      <c r="AJ37" s="1" t="s">
        <v>48</v>
      </c>
      <c r="AK37" s="1" t="s">
        <v>48</v>
      </c>
      <c r="AL37" s="1" t="s">
        <v>48</v>
      </c>
      <c r="AM37" s="1" t="s">
        <v>48</v>
      </c>
      <c r="AN37" s="1" t="s">
        <v>48</v>
      </c>
      <c r="AO37" s="1" t="s">
        <v>48</v>
      </c>
      <c r="AP37" s="24" t="s">
        <v>48</v>
      </c>
      <c r="AQ37" s="1" t="s">
        <v>67</v>
      </c>
      <c r="AR37" s="1">
        <v>9</v>
      </c>
      <c r="AS37" s="25" t="s">
        <v>15</v>
      </c>
      <c r="AT37" s="36" t="s">
        <v>850</v>
      </c>
      <c r="AU37" s="9">
        <f t="shared" si="1"/>
        <v>-0.27336382717618624</v>
      </c>
      <c r="AV37" s="9">
        <f t="shared" si="2"/>
        <v>0.17213092356088533</v>
      </c>
      <c r="AW37">
        <f t="shared" si="3"/>
        <v>4</v>
      </c>
      <c r="AX37">
        <f t="shared" si="4"/>
        <v>1</v>
      </c>
      <c r="AY37" s="6">
        <f>VLOOKUP(AQ37,COND!$A$10:$B$32,2,FALSE)</f>
        <v>1.05</v>
      </c>
      <c r="AZ37" s="9">
        <f>($AU$3*AU37+$AV$3*AV37+$AW$3*AW37+$AX$3*AX37)*AY37*IF(AR37&lt;5,0.95,IF(AR37&lt;7,0.975,1))+$K$3*VLOOKUP(K37,COND!$A$2:$D$7,2,FALSE)+$L$3*VLOOKUP(L37,COND!$A$2:$D$7,3,FALSE)+IF(BB37="SP",$BB$3,0)+IF($AW37&lt;3,-5,0)</f>
        <v>38.969842991071594</v>
      </c>
      <c r="BA37" s="28">
        <f t="shared" si="5"/>
        <v>2.365948950294217</v>
      </c>
      <c r="BB37" t="str">
        <f t="shared" si="6"/>
        <v>SP</v>
      </c>
      <c r="BC37">
        <v>45</v>
      </c>
      <c r="BD37">
        <v>33</v>
      </c>
      <c r="BF37" t="str">
        <f t="shared" si="7"/>
        <v>Possible</v>
      </c>
      <c r="BH37">
        <f>IF(VLOOKUP($B37,'Draft List'!$D$4:$AC$2598,BH$3,FALSE)&lt;&gt;0,VLOOKUP($B37,'Draft List'!$D$4:$AC$2598,BH$3,FALSE),"")</f>
        <v>12</v>
      </c>
      <c r="BI37">
        <f>IF(VLOOKUP($B37,'Draft List'!$D$4:$AC$2598,BI$3,FALSE)&lt;&gt;0,VLOOKUP($B37,'Draft List'!$D$4:$AC$2598,BI$3,FALSE),"")</f>
        <v>1</v>
      </c>
      <c r="BJ37">
        <f>IF(VLOOKUP($B37,'Draft List'!$D$4:$AC$2598,BJ$3,FALSE)&lt;&gt;0,VLOOKUP($B37,'Draft List'!$D$4:$AC$2598,BJ$3,FALSE),"")</f>
        <v>12</v>
      </c>
      <c r="BK37" t="str">
        <f>IF(VLOOKUP($B37,'Draft List'!$D$4:$AC$2598,BK$3,FALSE)&lt;&gt;0,VLOOKUP($B37,'Draft List'!$D$4:$AC$2598,BK$3,FALSE),"")</f>
        <v>Arlington Bureaucrats</v>
      </c>
      <c r="BL37" t="str">
        <f>IF(OR(C37="SP",C37="MR",C37="CL"),"P",VLOOKUP($A37,Bat!$A$4:$AQ$1284,42,FALSE))</f>
        <v>P</v>
      </c>
    </row>
    <row r="38" spans="1:64" x14ac:dyDescent="0.25">
      <c r="A38" s="45" t="str">
        <f t="shared" si="0"/>
        <v>SPLou Denton18</v>
      </c>
      <c r="B38">
        <f>VLOOKUP($A38,draft_listing_pitchers_stats!$A$1:$B$1324,2,FALSE)</f>
        <v>1834</v>
      </c>
      <c r="C38" s="1" t="s">
        <v>25</v>
      </c>
      <c r="D38" s="1" t="s">
        <v>218</v>
      </c>
      <c r="E38" s="1" t="s">
        <v>868</v>
      </c>
      <c r="F38" s="1">
        <v>18</v>
      </c>
      <c r="G38" s="1" t="s">
        <v>58</v>
      </c>
      <c r="H38" s="1" t="s">
        <v>44</v>
      </c>
      <c r="I38" s="1" t="s">
        <v>54</v>
      </c>
      <c r="J38" s="24" t="s">
        <v>45</v>
      </c>
      <c r="K38" s="1" t="s">
        <v>51</v>
      </c>
      <c r="L38" s="24" t="s">
        <v>51</v>
      </c>
      <c r="M38" s="1">
        <v>1</v>
      </c>
      <c r="N38" s="1">
        <v>2</v>
      </c>
      <c r="O38" s="24">
        <v>1</v>
      </c>
      <c r="P38" s="1">
        <v>5</v>
      </c>
      <c r="Q38" s="1">
        <v>4</v>
      </c>
      <c r="R38" s="24">
        <v>5</v>
      </c>
      <c r="S38" s="1">
        <v>4</v>
      </c>
      <c r="T38" s="1">
        <v>6</v>
      </c>
      <c r="U38" s="1" t="s">
        <v>48</v>
      </c>
      <c r="V38" s="1" t="s">
        <v>48</v>
      </c>
      <c r="W38" s="1">
        <v>2</v>
      </c>
      <c r="X38" s="1">
        <v>7</v>
      </c>
      <c r="Y38" s="1">
        <v>2</v>
      </c>
      <c r="Z38" s="1">
        <v>7</v>
      </c>
      <c r="AA38" s="1" t="s">
        <v>48</v>
      </c>
      <c r="AB38" s="1" t="s">
        <v>48</v>
      </c>
      <c r="AC38" s="1" t="s">
        <v>48</v>
      </c>
      <c r="AD38" s="1" t="s">
        <v>48</v>
      </c>
      <c r="AE38" s="1" t="s">
        <v>48</v>
      </c>
      <c r="AF38" s="1" t="s">
        <v>48</v>
      </c>
      <c r="AG38" s="1" t="s">
        <v>48</v>
      </c>
      <c r="AH38" s="1" t="s">
        <v>48</v>
      </c>
      <c r="AI38" s="1" t="s">
        <v>48</v>
      </c>
      <c r="AJ38" s="1" t="s">
        <v>48</v>
      </c>
      <c r="AK38" s="1" t="s">
        <v>48</v>
      </c>
      <c r="AL38" s="1" t="s">
        <v>48</v>
      </c>
      <c r="AM38" s="1" t="s">
        <v>48</v>
      </c>
      <c r="AN38" s="1" t="s">
        <v>48</v>
      </c>
      <c r="AO38" s="1" t="s">
        <v>48</v>
      </c>
      <c r="AP38" s="24" t="s">
        <v>48</v>
      </c>
      <c r="AQ38" s="1" t="s">
        <v>62</v>
      </c>
      <c r="AR38" s="1">
        <v>10</v>
      </c>
      <c r="AS38" s="25" t="s">
        <v>519</v>
      </c>
      <c r="AT38" s="36" t="s">
        <v>824</v>
      </c>
      <c r="AU38" s="9">
        <f t="shared" si="1"/>
        <v>-2.5060525215375429</v>
      </c>
      <c r="AV38" s="9">
        <f t="shared" si="2"/>
        <v>7.8353224312775444E-2</v>
      </c>
      <c r="AW38">
        <f t="shared" si="3"/>
        <v>3</v>
      </c>
      <c r="AX38">
        <f t="shared" si="4"/>
        <v>1.5</v>
      </c>
      <c r="AY38" s="6">
        <f>VLOOKUP(AQ38,COND!$A$10:$B$32,2,FALSE)</f>
        <v>1</v>
      </c>
      <c r="AZ38" s="9">
        <f>($AU$3*AU38+$AV$3*AV38+$AW$3*AW38+$AX$3*AX38)*AY38*IF(AR38&lt;5,0.95,IF(AR38&lt;7,0.975,1))+$K$3*VLOOKUP(K38,COND!$A$2:$D$7,2,FALSE)+$L$3*VLOOKUP(L38,COND!$A$2:$D$7,3,FALSE)+IF(BB38="SP",$BB$3,0)+IF($AW38&lt;3,-5,0)</f>
        <v>37.040853981948004</v>
      </c>
      <c r="BA38" s="28">
        <f t="shared" si="5"/>
        <v>2.1964871787226761</v>
      </c>
      <c r="BB38" t="str">
        <f t="shared" si="6"/>
        <v>SP</v>
      </c>
      <c r="BC38">
        <v>50</v>
      </c>
      <c r="BD38">
        <v>34</v>
      </c>
      <c r="BF38" t="str">
        <f t="shared" si="7"/>
        <v>Possible</v>
      </c>
      <c r="BH38">
        <f>IF(VLOOKUP($B38,'Draft List'!$D$4:$AC$2598,BH$3,FALSE)&lt;&gt;0,VLOOKUP($B38,'Draft List'!$D$4:$AC$2598,BH$3,FALSE),"")</f>
        <v>138</v>
      </c>
      <c r="BI38">
        <f>IF(VLOOKUP($B38,'Draft List'!$D$4:$AC$2598,BI$3,FALSE)&lt;&gt;0,VLOOKUP($B38,'Draft List'!$D$4:$AC$2598,BI$3,FALSE),"")</f>
        <v>6</v>
      </c>
      <c r="BJ38">
        <f>IF(VLOOKUP($B38,'Draft List'!$D$4:$AC$2598,BJ$3,FALSE)&lt;&gt;0,VLOOKUP($B38,'Draft List'!$D$4:$AC$2598,BJ$3,FALSE),"")</f>
        <v>2</v>
      </c>
      <c r="BK38" t="str">
        <f>IF(VLOOKUP($B38,'Draft List'!$D$4:$AC$2598,BK$3,FALSE)&lt;&gt;0,VLOOKUP($B38,'Draft List'!$D$4:$AC$2598,BK$3,FALSE),"")</f>
        <v>Kalamazoo Badgers</v>
      </c>
      <c r="BL38" t="str">
        <f>IF(OR(C38="SP",C38="MR",C38="CL"),"P",VLOOKUP($A38,Bat!$A$4:$AQ$1284,42,FALSE))</f>
        <v>P</v>
      </c>
    </row>
    <row r="39" spans="1:64" x14ac:dyDescent="0.25">
      <c r="A39" s="45" t="str">
        <f t="shared" si="0"/>
        <v>SPAlfred Barnes22</v>
      </c>
      <c r="B39">
        <f>VLOOKUP($A39,draft_listing_pitchers_stats!$A$1:$B$1324,2,FALSE)</f>
        <v>4923</v>
      </c>
      <c r="C39" s="1" t="s">
        <v>25</v>
      </c>
      <c r="D39" s="1" t="s">
        <v>732</v>
      </c>
      <c r="E39" s="1" t="s">
        <v>542</v>
      </c>
      <c r="F39" s="1">
        <v>22</v>
      </c>
      <c r="G39" s="1" t="s">
        <v>68</v>
      </c>
      <c r="H39" s="1" t="s">
        <v>44</v>
      </c>
      <c r="I39" s="1" t="s">
        <v>54</v>
      </c>
      <c r="J39" s="24" t="s">
        <v>45</v>
      </c>
      <c r="K39" s="1" t="s">
        <v>46</v>
      </c>
      <c r="L39" s="24" t="s">
        <v>46</v>
      </c>
      <c r="M39" s="1">
        <v>2</v>
      </c>
      <c r="N39" s="1">
        <v>4</v>
      </c>
      <c r="O39" s="24">
        <v>3</v>
      </c>
      <c r="P39" s="1">
        <v>6</v>
      </c>
      <c r="Q39" s="1">
        <v>4</v>
      </c>
      <c r="R39" s="24">
        <v>5</v>
      </c>
      <c r="S39" s="1">
        <v>5</v>
      </c>
      <c r="T39" s="1">
        <v>8</v>
      </c>
      <c r="U39" s="1">
        <v>3</v>
      </c>
      <c r="V39" s="1">
        <v>8</v>
      </c>
      <c r="W39" s="1">
        <v>3</v>
      </c>
      <c r="X39" s="1">
        <v>7</v>
      </c>
      <c r="Y39" s="1" t="s">
        <v>48</v>
      </c>
      <c r="Z39" s="1" t="s">
        <v>48</v>
      </c>
      <c r="AA39" s="1" t="s">
        <v>48</v>
      </c>
      <c r="AB39" s="1" t="s">
        <v>48</v>
      </c>
      <c r="AC39" s="1" t="s">
        <v>48</v>
      </c>
      <c r="AD39" s="1" t="s">
        <v>48</v>
      </c>
      <c r="AE39" s="1" t="s">
        <v>48</v>
      </c>
      <c r="AF39" s="1" t="s">
        <v>48</v>
      </c>
      <c r="AG39" s="1" t="s">
        <v>48</v>
      </c>
      <c r="AH39" s="1" t="s">
        <v>48</v>
      </c>
      <c r="AI39" s="1" t="s">
        <v>48</v>
      </c>
      <c r="AJ39" s="1" t="s">
        <v>48</v>
      </c>
      <c r="AK39" s="1" t="s">
        <v>48</v>
      </c>
      <c r="AL39" s="1" t="s">
        <v>48</v>
      </c>
      <c r="AM39" s="1" t="s">
        <v>48</v>
      </c>
      <c r="AN39" s="1" t="s">
        <v>48</v>
      </c>
      <c r="AO39" s="1" t="s">
        <v>48</v>
      </c>
      <c r="AP39" s="24" t="s">
        <v>48</v>
      </c>
      <c r="AQ39" s="1" t="s">
        <v>66</v>
      </c>
      <c r="AR39" s="1">
        <v>7</v>
      </c>
      <c r="AS39" s="25" t="s">
        <v>518</v>
      </c>
      <c r="AT39" s="36" t="s">
        <v>865</v>
      </c>
      <c r="AU39" s="9">
        <f t="shared" si="1"/>
        <v>-1.4358566320600374</v>
      </c>
      <c r="AV39" s="9">
        <f t="shared" si="2"/>
        <v>0.27304454882194901</v>
      </c>
      <c r="AW39">
        <f t="shared" si="3"/>
        <v>3</v>
      </c>
      <c r="AX39">
        <f t="shared" si="4"/>
        <v>1.5</v>
      </c>
      <c r="AY39" s="6">
        <f>VLOOKUP(AQ39,COND!$A$10:$B$32,2,FALSE)</f>
        <v>1.0249999999999999</v>
      </c>
      <c r="AZ39" s="9">
        <f>($AU$3*AU39+$AV$3*AV39+$AW$3*AW39+$AX$3*AX39)*AY39*IF(AR39&lt;5,0.95,IF(AR39&lt;7,0.975,1))+$K$3*VLOOKUP(K39,COND!$A$2:$D$7,2,FALSE)+$L$3*VLOOKUP(L39,COND!$A$2:$D$7,3,FALSE)+IF(BB39="SP",$BB$3,0)+IF($AW39&lt;3,-5,0)</f>
        <v>40.762437641277643</v>
      </c>
      <c r="BA39" s="28">
        <f t="shared" si="5"/>
        <v>2.5234284712747952</v>
      </c>
      <c r="BB39" t="str">
        <f t="shared" si="6"/>
        <v>SP</v>
      </c>
      <c r="BC39">
        <v>50</v>
      </c>
      <c r="BD39">
        <v>35</v>
      </c>
      <c r="BF39" t="str">
        <f t="shared" si="7"/>
        <v>Possible</v>
      </c>
      <c r="BH39">
        <f>IF(VLOOKUP($B39,'Draft List'!$D$4:$AC$2598,BH$3,FALSE)&lt;&gt;0,VLOOKUP($B39,'Draft List'!$D$4:$AC$2598,BH$3,FALSE),"")</f>
        <v>71</v>
      </c>
      <c r="BI39">
        <f>IF(VLOOKUP($B39,'Draft List'!$D$4:$AC$2598,BI$3,FALSE)&lt;&gt;0,VLOOKUP($B39,'Draft List'!$D$4:$AC$2598,BI$3,FALSE),"")</f>
        <v>3</v>
      </c>
      <c r="BJ39">
        <f>IF(VLOOKUP($B39,'Draft List'!$D$4:$AC$2598,BJ$3,FALSE)&lt;&gt;0,VLOOKUP($B39,'Draft List'!$D$4:$AC$2598,BJ$3,FALSE),"")</f>
        <v>13</v>
      </c>
      <c r="BK39" t="str">
        <f>IF(VLOOKUP($B39,'Draft List'!$D$4:$AC$2598,BK$3,FALSE)&lt;&gt;0,VLOOKUP($B39,'Draft List'!$D$4:$AC$2598,BK$3,FALSE),"")</f>
        <v>Canton Longshoremen</v>
      </c>
      <c r="BL39" t="str">
        <f>IF(OR(C39="SP",C39="MR",C39="CL"),"P",VLOOKUP($A39,Bat!$A$4:$AQ$1284,42,FALSE))</f>
        <v>P</v>
      </c>
    </row>
    <row r="40" spans="1:64" x14ac:dyDescent="0.25">
      <c r="A40" s="45" t="str">
        <f t="shared" si="0"/>
        <v>SPKeith Sharpe21</v>
      </c>
      <c r="B40">
        <f>VLOOKUP($A40,draft_listing_pitchers_stats!$A$1:$B$1324,2,FALSE)</f>
        <v>3125</v>
      </c>
      <c r="C40" s="1" t="s">
        <v>25</v>
      </c>
      <c r="D40" s="1" t="s">
        <v>987</v>
      </c>
      <c r="E40" s="1" t="s">
        <v>988</v>
      </c>
      <c r="F40" s="1">
        <v>21</v>
      </c>
      <c r="G40" s="1" t="s">
        <v>44</v>
      </c>
      <c r="H40" s="1" t="s">
        <v>44</v>
      </c>
      <c r="I40" s="1" t="s">
        <v>54</v>
      </c>
      <c r="J40" s="24" t="s">
        <v>70</v>
      </c>
      <c r="K40" s="1" t="s">
        <v>46</v>
      </c>
      <c r="L40" s="24" t="s">
        <v>47</v>
      </c>
      <c r="M40" s="1">
        <v>3</v>
      </c>
      <c r="N40" s="1">
        <v>4</v>
      </c>
      <c r="O40" s="24">
        <v>1</v>
      </c>
      <c r="P40" s="1">
        <v>6</v>
      </c>
      <c r="Q40" s="1">
        <v>5</v>
      </c>
      <c r="R40" s="24">
        <v>4</v>
      </c>
      <c r="S40" s="1" t="s">
        <v>48</v>
      </c>
      <c r="T40" s="1" t="s">
        <v>48</v>
      </c>
      <c r="U40" s="1">
        <v>3</v>
      </c>
      <c r="V40" s="1">
        <v>7</v>
      </c>
      <c r="W40" s="1">
        <v>5</v>
      </c>
      <c r="X40" s="1">
        <v>7</v>
      </c>
      <c r="Y40" s="1">
        <v>4</v>
      </c>
      <c r="Z40" s="1">
        <v>7</v>
      </c>
      <c r="AA40" s="1">
        <v>5</v>
      </c>
      <c r="AB40" s="1">
        <v>6</v>
      </c>
      <c r="AC40" s="1" t="s">
        <v>48</v>
      </c>
      <c r="AD40" s="1" t="s">
        <v>48</v>
      </c>
      <c r="AE40" s="1" t="s">
        <v>48</v>
      </c>
      <c r="AF40" s="1" t="s">
        <v>48</v>
      </c>
      <c r="AG40" s="1" t="s">
        <v>48</v>
      </c>
      <c r="AH40" s="1" t="s">
        <v>48</v>
      </c>
      <c r="AI40" s="1" t="s">
        <v>48</v>
      </c>
      <c r="AJ40" s="1" t="s">
        <v>48</v>
      </c>
      <c r="AK40" s="1" t="s">
        <v>48</v>
      </c>
      <c r="AL40" s="1" t="s">
        <v>48</v>
      </c>
      <c r="AM40" s="1" t="s">
        <v>48</v>
      </c>
      <c r="AN40" s="1" t="s">
        <v>48</v>
      </c>
      <c r="AO40" s="1" t="s">
        <v>48</v>
      </c>
      <c r="AP40" s="24" t="s">
        <v>48</v>
      </c>
      <c r="AQ40" s="1" t="s">
        <v>64</v>
      </c>
      <c r="AR40" s="1">
        <v>3</v>
      </c>
      <c r="AS40" s="25" t="s">
        <v>518</v>
      </c>
      <c r="AT40" s="36" t="s">
        <v>822</v>
      </c>
      <c r="AU40" s="9">
        <f t="shared" si="1"/>
        <v>-1.7258064396590846</v>
      </c>
      <c r="AV40" s="9">
        <f t="shared" si="2"/>
        <v>0.22615569919789399</v>
      </c>
      <c r="AW40">
        <f t="shared" si="3"/>
        <v>4</v>
      </c>
      <c r="AX40">
        <f t="shared" si="4"/>
        <v>2</v>
      </c>
      <c r="AY40" s="6">
        <f>VLOOKUP(AQ40,COND!$A$10:$B$32,2,FALSE)</f>
        <v>1</v>
      </c>
      <c r="AZ40" s="9">
        <f>($AU$3*AU40+$AV$3*AV40+$AW$3*AW40+$AX$3*AX40)*AY40*IF(AR40&lt;5,0.95,IF(AR40&lt;7,0.975,1))+$K$3*VLOOKUP(K40,COND!$A$2:$D$7,2,FALSE)+$L$3*VLOOKUP(L40,COND!$A$2:$D$7,3,FALSE)+IF(BB40="SP",$BB$3,0)+IF($AW40&lt;3,-5,0)</f>
        <v>37.944055061224759</v>
      </c>
      <c r="BA40" s="28">
        <f t="shared" si="5"/>
        <v>2.2758334343289257</v>
      </c>
      <c r="BB40" t="str">
        <f t="shared" si="6"/>
        <v>RP</v>
      </c>
      <c r="BC40">
        <v>50</v>
      </c>
      <c r="BD40">
        <v>36</v>
      </c>
      <c r="BF40" t="str">
        <f t="shared" si="7"/>
        <v>Possible</v>
      </c>
      <c r="BH40">
        <f>IF(VLOOKUP($B40,'Draft List'!$D$4:$AC$2598,BH$3,FALSE)&lt;&gt;0,VLOOKUP($B40,'Draft List'!$D$4:$AC$2598,BH$3,FALSE),"")</f>
        <v>46</v>
      </c>
      <c r="BI40">
        <f>IF(VLOOKUP($B40,'Draft List'!$D$4:$AC$2598,BI$3,FALSE)&lt;&gt;0,VLOOKUP($B40,'Draft List'!$D$4:$AC$2598,BI$3,FALSE),"")</f>
        <v>2</v>
      </c>
      <c r="BJ40">
        <f>IF(VLOOKUP($B40,'Draft List'!$D$4:$AC$2598,BJ$3,FALSE)&lt;&gt;0,VLOOKUP($B40,'Draft List'!$D$4:$AC$2598,BJ$3,FALSE),"")</f>
        <v>12</v>
      </c>
      <c r="BK40" t="str">
        <f>IF(VLOOKUP($B40,'Draft List'!$D$4:$AC$2598,BK$3,FALSE)&lt;&gt;0,VLOOKUP($B40,'Draft List'!$D$4:$AC$2598,BK$3,FALSE),"")</f>
        <v>San Antonio Calzones of Laredo</v>
      </c>
      <c r="BL40" t="str">
        <f>IF(OR(C40="SP",C40="MR",C40="CL"),"P",VLOOKUP($A40,Bat!$A$4:$AQ$1284,42,FALSE))</f>
        <v>P</v>
      </c>
    </row>
    <row r="41" spans="1:64" x14ac:dyDescent="0.25">
      <c r="A41" s="45" t="str">
        <f t="shared" si="0"/>
        <v>SPBas Lorentz18</v>
      </c>
      <c r="B41">
        <f>VLOOKUP($A41,draft_listing_pitchers_stats!$A$1:$B$1324,2,FALSE)</f>
        <v>7484</v>
      </c>
      <c r="C41" s="1" t="s">
        <v>25</v>
      </c>
      <c r="D41" s="1" t="s">
        <v>980</v>
      </c>
      <c r="E41" s="1" t="s">
        <v>981</v>
      </c>
      <c r="F41" s="1">
        <v>18</v>
      </c>
      <c r="G41" s="1" t="s">
        <v>58</v>
      </c>
      <c r="H41" s="1" t="s">
        <v>58</v>
      </c>
      <c r="I41" s="1" t="s">
        <v>54</v>
      </c>
      <c r="J41" s="24" t="s">
        <v>54</v>
      </c>
      <c r="K41" s="1" t="s">
        <v>46</v>
      </c>
      <c r="L41" s="24" t="s">
        <v>46</v>
      </c>
      <c r="M41" s="1">
        <v>1</v>
      </c>
      <c r="N41" s="1">
        <v>2</v>
      </c>
      <c r="O41" s="24">
        <v>1</v>
      </c>
      <c r="P41" s="1">
        <v>6</v>
      </c>
      <c r="Q41" s="1">
        <v>2</v>
      </c>
      <c r="R41" s="24">
        <v>6</v>
      </c>
      <c r="S41" s="1" t="s">
        <v>48</v>
      </c>
      <c r="T41" s="1" t="s">
        <v>48</v>
      </c>
      <c r="U41" s="1">
        <v>1</v>
      </c>
      <c r="V41" s="1">
        <v>7</v>
      </c>
      <c r="W41" s="1" t="s">
        <v>48</v>
      </c>
      <c r="X41" s="1" t="s">
        <v>48</v>
      </c>
      <c r="Y41" s="1" t="s">
        <v>48</v>
      </c>
      <c r="Z41" s="1" t="s">
        <v>48</v>
      </c>
      <c r="AA41" s="1" t="s">
        <v>48</v>
      </c>
      <c r="AB41" s="1" t="s">
        <v>48</v>
      </c>
      <c r="AC41" s="1">
        <v>2</v>
      </c>
      <c r="AD41" s="1">
        <v>2</v>
      </c>
      <c r="AE41" s="1">
        <v>2</v>
      </c>
      <c r="AF41" s="1">
        <v>6</v>
      </c>
      <c r="AG41" s="1">
        <v>3</v>
      </c>
      <c r="AH41" s="1">
        <v>6</v>
      </c>
      <c r="AI41" s="1" t="s">
        <v>48</v>
      </c>
      <c r="AJ41" s="1" t="s">
        <v>48</v>
      </c>
      <c r="AK41" s="1" t="s">
        <v>48</v>
      </c>
      <c r="AL41" s="1" t="s">
        <v>48</v>
      </c>
      <c r="AM41" s="1" t="s">
        <v>48</v>
      </c>
      <c r="AN41" s="1" t="s">
        <v>48</v>
      </c>
      <c r="AO41" s="1" t="s">
        <v>48</v>
      </c>
      <c r="AP41" s="24" t="s">
        <v>48</v>
      </c>
      <c r="AQ41" s="1" t="s">
        <v>71</v>
      </c>
      <c r="AR41" s="1">
        <v>10</v>
      </c>
      <c r="AS41" s="25" t="s">
        <v>519</v>
      </c>
      <c r="AT41" s="36" t="s">
        <v>881</v>
      </c>
      <c r="AU41" s="9">
        <f t="shared" si="1"/>
        <v>-2.5060525215375429</v>
      </c>
      <c r="AV41" s="9">
        <f t="shared" si="2"/>
        <v>0.12450168201594851</v>
      </c>
      <c r="AW41">
        <f t="shared" si="3"/>
        <v>4</v>
      </c>
      <c r="AX41">
        <f t="shared" si="4"/>
        <v>1.5</v>
      </c>
      <c r="AY41" s="6">
        <f>VLOOKUP(AQ41,COND!$A$10:$B$32,2,FALSE)</f>
        <v>1</v>
      </c>
      <c r="AZ41" s="9">
        <f>($AU$3*AU41+$AV$3*AV41+$AW$3*AW41+$AX$3*AX41)*AY41*IF(AR41&lt;5,0.95,IF(AR41&lt;7,0.975,1))+$K$3*VLOOKUP(K41,COND!$A$2:$D$7,2,FALSE)+$L$3*VLOOKUP(L41,COND!$A$2:$D$7,3,FALSE)+IF(BB41="SP",$BB$3,0)+IF($AW41&lt;3,-5,0)</f>
        <v>37.863823136011462</v>
      </c>
      <c r="BA41" s="28">
        <f t="shared" si="5"/>
        <v>2.2687850560753771</v>
      </c>
      <c r="BB41" t="str">
        <f t="shared" si="6"/>
        <v>SP</v>
      </c>
      <c r="BC41">
        <v>60</v>
      </c>
      <c r="BD41">
        <v>37</v>
      </c>
      <c r="BF41" t="str">
        <f t="shared" si="7"/>
        <v>Possible</v>
      </c>
      <c r="BH41">
        <f>IF(VLOOKUP($B41,'Draft List'!$D$4:$AC$2598,BH$3,FALSE)&lt;&gt;0,VLOOKUP($B41,'Draft List'!$D$4:$AC$2598,BH$3,FALSE),"")</f>
        <v>106</v>
      </c>
      <c r="BI41">
        <f>IF(VLOOKUP($B41,'Draft List'!$D$4:$AC$2598,BI$3,FALSE)&lt;&gt;0,VLOOKUP($B41,'Draft List'!$D$4:$AC$2598,BI$3,FALSE),"")</f>
        <v>4</v>
      </c>
      <c r="BJ41">
        <f>IF(VLOOKUP($B41,'Draft List'!$D$4:$AC$2598,BJ$3,FALSE)&lt;&gt;0,VLOOKUP($B41,'Draft List'!$D$4:$AC$2598,BJ$3,FALSE),"")</f>
        <v>21</v>
      </c>
      <c r="BK41" t="str">
        <f>IF(VLOOKUP($B41,'Draft List'!$D$4:$AC$2598,BK$3,FALSE)&lt;&gt;0,VLOOKUP($B41,'Draft List'!$D$4:$AC$2598,BK$3,FALSE),"")</f>
        <v>Florida Featherheads</v>
      </c>
      <c r="BL41" t="str">
        <f>IF(OR(C41="SP",C41="MR",C41="CL"),"P",VLOOKUP($A41,Bat!$A$4:$AQ$1284,42,FALSE))</f>
        <v>P</v>
      </c>
    </row>
    <row r="42" spans="1:64" x14ac:dyDescent="0.25">
      <c r="A42" s="45" t="str">
        <f t="shared" si="0"/>
        <v>SPRyan Coyfe21</v>
      </c>
      <c r="B42">
        <f>VLOOKUP($A42,draft_listing_pitchers_stats!$A$1:$B$1324,2,FALSE)</f>
        <v>16095</v>
      </c>
      <c r="C42" s="1" t="s">
        <v>25</v>
      </c>
      <c r="D42" s="1" t="s">
        <v>190</v>
      </c>
      <c r="E42" s="1" t="s">
        <v>914</v>
      </c>
      <c r="F42" s="1">
        <v>21</v>
      </c>
      <c r="G42" s="1" t="s">
        <v>44</v>
      </c>
      <c r="H42" s="1" t="s">
        <v>44</v>
      </c>
      <c r="I42" s="1" t="s">
        <v>54</v>
      </c>
      <c r="J42" s="24" t="s">
        <v>45</v>
      </c>
      <c r="K42" s="1" t="s">
        <v>46</v>
      </c>
      <c r="L42" s="24" t="s">
        <v>47</v>
      </c>
      <c r="M42" s="1">
        <v>4</v>
      </c>
      <c r="N42" s="1">
        <v>3</v>
      </c>
      <c r="O42" s="24">
        <v>3</v>
      </c>
      <c r="P42" s="1">
        <v>5</v>
      </c>
      <c r="Q42" s="1">
        <v>4</v>
      </c>
      <c r="R42" s="24">
        <v>5</v>
      </c>
      <c r="S42" s="1">
        <v>7</v>
      </c>
      <c r="T42" s="1">
        <v>7</v>
      </c>
      <c r="U42" s="1">
        <v>2</v>
      </c>
      <c r="V42" s="1">
        <v>2</v>
      </c>
      <c r="W42" s="1">
        <v>4</v>
      </c>
      <c r="X42" s="1">
        <v>5</v>
      </c>
      <c r="Y42" s="1">
        <v>4</v>
      </c>
      <c r="Z42" s="1">
        <v>6</v>
      </c>
      <c r="AA42" s="1" t="s">
        <v>48</v>
      </c>
      <c r="AB42" s="1" t="s">
        <v>48</v>
      </c>
      <c r="AC42" s="1" t="s">
        <v>48</v>
      </c>
      <c r="AD42" s="1" t="s">
        <v>48</v>
      </c>
      <c r="AE42" s="1" t="s">
        <v>48</v>
      </c>
      <c r="AF42" s="1" t="s">
        <v>48</v>
      </c>
      <c r="AG42" s="1" t="s">
        <v>48</v>
      </c>
      <c r="AH42" s="1" t="s">
        <v>48</v>
      </c>
      <c r="AI42" s="1" t="s">
        <v>48</v>
      </c>
      <c r="AJ42" s="1" t="s">
        <v>48</v>
      </c>
      <c r="AK42" s="1" t="s">
        <v>48</v>
      </c>
      <c r="AL42" s="1" t="s">
        <v>48</v>
      </c>
      <c r="AM42" s="1" t="s">
        <v>48</v>
      </c>
      <c r="AN42" s="1" t="s">
        <v>48</v>
      </c>
      <c r="AO42" s="1" t="s">
        <v>48</v>
      </c>
      <c r="AP42" s="24" t="s">
        <v>48</v>
      </c>
      <c r="AQ42" s="1" t="s">
        <v>66</v>
      </c>
      <c r="AR42" s="1">
        <v>6</v>
      </c>
      <c r="AS42" s="25" t="s">
        <v>519</v>
      </c>
      <c r="AT42" s="36" t="s">
        <v>915</v>
      </c>
      <c r="AU42" s="9">
        <f t="shared" si="1"/>
        <v>-1.2419056994717459</v>
      </c>
      <c r="AV42" s="9">
        <f t="shared" si="2"/>
        <v>7.8353224312775444E-2</v>
      </c>
      <c r="AW42">
        <f t="shared" si="3"/>
        <v>4</v>
      </c>
      <c r="AX42">
        <f t="shared" si="4"/>
        <v>1.5</v>
      </c>
      <c r="AY42" s="6">
        <f>VLOOKUP(AQ42,COND!$A$10:$B$32,2,FALSE)</f>
        <v>1.0249999999999999</v>
      </c>
      <c r="AZ42" s="9">
        <f>($AU$3*AU42+$AV$3*AV42+$AW$3*AW42+$AX$3*AX42)*AY42*IF(AR42&lt;5,0.95,IF(AR42&lt;7,0.975,1))+$K$3*VLOOKUP(K42,COND!$A$2:$D$7,2,FALSE)+$L$3*VLOOKUP(L42,COND!$A$2:$D$7,3,FALSE)+IF(BB42="SP",$BB$3,0)+IF($AW42&lt;3,-5,0)</f>
        <v>36.890437294269688</v>
      </c>
      <c r="BA42" s="28">
        <f t="shared" si="5"/>
        <v>2.1832730659167812</v>
      </c>
      <c r="BB42" t="str">
        <f t="shared" si="6"/>
        <v>SP</v>
      </c>
      <c r="BC42">
        <v>70</v>
      </c>
      <c r="BD42">
        <v>38</v>
      </c>
      <c r="BF42" t="str">
        <f t="shared" si="7"/>
        <v>Possible</v>
      </c>
      <c r="BH42">
        <f>IF(VLOOKUP($B42,'Draft List'!$D$4:$AC$2598,BH$3,FALSE)&lt;&gt;0,VLOOKUP($B42,'Draft List'!$D$4:$AC$2598,BH$3,FALSE),"")</f>
        <v>85</v>
      </c>
      <c r="BI42">
        <f>IF(VLOOKUP($B42,'Draft List'!$D$4:$AC$2598,BI$3,FALSE)&lt;&gt;0,VLOOKUP($B42,'Draft List'!$D$4:$AC$2598,BI$3,FALSE),"")</f>
        <v>3</v>
      </c>
      <c r="BJ42">
        <f>IF(VLOOKUP($B42,'Draft List'!$D$4:$AC$2598,BJ$3,FALSE)&lt;&gt;0,VLOOKUP($B42,'Draft List'!$D$4:$AC$2598,BJ$3,FALSE),"")</f>
        <v>27</v>
      </c>
      <c r="BK42" t="str">
        <f>IF(VLOOKUP($B42,'Draft List'!$D$4:$AC$2598,BK$3,FALSE)&lt;&gt;0,VLOOKUP($B42,'Draft List'!$D$4:$AC$2598,BK$3,FALSE),"")</f>
        <v>Yuma Bulldozers</v>
      </c>
      <c r="BL42" t="str">
        <f>IF(OR(C42="SP",C42="MR",C42="CL"),"P",VLOOKUP($A42,Bat!$A$4:$AQ$1284,42,FALSE))</f>
        <v>P</v>
      </c>
    </row>
    <row r="43" spans="1:64" x14ac:dyDescent="0.25">
      <c r="A43" s="45" t="str">
        <f t="shared" si="0"/>
        <v>RPWill Green21</v>
      </c>
      <c r="B43">
        <f>VLOOKUP($A43,draft_listing_pitchers_stats!$A$1:$B$1324,2,FALSE)</f>
        <v>14578</v>
      </c>
      <c r="C43" s="1" t="s">
        <v>885</v>
      </c>
      <c r="D43" s="1" t="s">
        <v>380</v>
      </c>
      <c r="E43" s="1" t="s">
        <v>197</v>
      </c>
      <c r="F43" s="1">
        <v>21</v>
      </c>
      <c r="G43" s="1" t="s">
        <v>44</v>
      </c>
      <c r="H43" s="1" t="s">
        <v>44</v>
      </c>
      <c r="I43" s="1" t="s">
        <v>54</v>
      </c>
      <c r="J43" s="24" t="s">
        <v>54</v>
      </c>
      <c r="K43" s="1" t="s">
        <v>46</v>
      </c>
      <c r="L43" s="24" t="s">
        <v>46</v>
      </c>
      <c r="M43" s="1">
        <v>4</v>
      </c>
      <c r="N43" s="1">
        <v>2</v>
      </c>
      <c r="O43" s="24">
        <v>2</v>
      </c>
      <c r="P43" s="1">
        <v>6</v>
      </c>
      <c r="Q43" s="1">
        <v>3</v>
      </c>
      <c r="R43" s="24">
        <v>4</v>
      </c>
      <c r="S43" s="1">
        <v>6</v>
      </c>
      <c r="T43" s="1">
        <v>7</v>
      </c>
      <c r="U43" s="1">
        <v>1</v>
      </c>
      <c r="V43" s="1">
        <v>4</v>
      </c>
      <c r="W43" s="1">
        <v>4</v>
      </c>
      <c r="X43" s="1">
        <v>6</v>
      </c>
      <c r="Y43" s="1" t="s">
        <v>48</v>
      </c>
      <c r="Z43" s="1" t="s">
        <v>48</v>
      </c>
      <c r="AA43" s="1" t="s">
        <v>48</v>
      </c>
      <c r="AB43" s="1" t="s">
        <v>48</v>
      </c>
      <c r="AC43" s="1" t="s">
        <v>48</v>
      </c>
      <c r="AD43" s="1" t="s">
        <v>48</v>
      </c>
      <c r="AE43" s="1" t="s">
        <v>48</v>
      </c>
      <c r="AF43" s="1" t="s">
        <v>48</v>
      </c>
      <c r="AG43" s="1" t="s">
        <v>48</v>
      </c>
      <c r="AH43" s="1" t="s">
        <v>48</v>
      </c>
      <c r="AI43" s="1" t="s">
        <v>48</v>
      </c>
      <c r="AJ43" s="1" t="s">
        <v>48</v>
      </c>
      <c r="AK43" s="1" t="s">
        <v>48</v>
      </c>
      <c r="AL43" s="1" t="s">
        <v>48</v>
      </c>
      <c r="AM43" s="1" t="s">
        <v>48</v>
      </c>
      <c r="AN43" s="1" t="s">
        <v>48</v>
      </c>
      <c r="AO43" s="1" t="s">
        <v>48</v>
      </c>
      <c r="AP43" s="24" t="s">
        <v>48</v>
      </c>
      <c r="AQ43" s="1" t="s">
        <v>52</v>
      </c>
      <c r="AR43" s="1">
        <v>6</v>
      </c>
      <c r="AS43" s="25" t="s">
        <v>519</v>
      </c>
      <c r="AT43" s="36" t="s">
        <v>854</v>
      </c>
      <c r="AU43" s="9">
        <f t="shared" si="1"/>
        <v>-1.6796579819559116</v>
      </c>
      <c r="AV43" s="9">
        <f t="shared" si="2"/>
        <v>-0.16470773366221675</v>
      </c>
      <c r="AW43">
        <f t="shared" si="3"/>
        <v>3</v>
      </c>
      <c r="AX43">
        <f t="shared" si="4"/>
        <v>1.5</v>
      </c>
      <c r="AY43" s="6">
        <f>VLOOKUP(AQ43,COND!$A$10:$B$32,2,FALSE)</f>
        <v>1.05</v>
      </c>
      <c r="AZ43" s="9">
        <f>($AU$3*AU43+$AV$3*AV43+$AW$3*AW43+$AX$3*AX43)*AY43*IF(AR43&lt;5,0.95,IF(AR43&lt;7,0.975,1))+$K$3*VLOOKUP(K43,COND!$A$2:$D$7,2,FALSE)+$L$3*VLOOKUP(L43,COND!$A$2:$D$7,3,FALSE)+IF(BB43="SP",$BB$3,0)+IF($AW43&lt;3,-5,0)</f>
        <v>31.738855431460639</v>
      </c>
      <c r="BA43" s="28">
        <f t="shared" si="5"/>
        <v>1.7307063666051694</v>
      </c>
      <c r="BB43" t="str">
        <f t="shared" si="6"/>
        <v>SP</v>
      </c>
      <c r="BC43">
        <v>90</v>
      </c>
      <c r="BD43">
        <v>39</v>
      </c>
      <c r="BF43" t="str">
        <f t="shared" si="7"/>
        <v>Possible</v>
      </c>
      <c r="BH43">
        <f>IF(VLOOKUP($B43,'Draft List'!$D$4:$AC$2598,BH$3,FALSE)&lt;&gt;0,VLOOKUP($B43,'Draft List'!$D$4:$AC$2598,BH$3,FALSE),"")</f>
        <v>294</v>
      </c>
      <c r="BI43">
        <f>IF(VLOOKUP($B43,'Draft List'!$D$4:$AC$2598,BI$3,FALSE)&lt;&gt;0,VLOOKUP($B43,'Draft List'!$D$4:$AC$2598,BI$3,FALSE),"")</f>
        <v>12</v>
      </c>
      <c r="BJ43">
        <f>IF(VLOOKUP($B43,'Draft List'!$D$4:$AC$2598,BJ$3,FALSE)&lt;&gt;0,VLOOKUP($B43,'Draft List'!$D$4:$AC$2598,BJ$3,FALSE),"")</f>
        <v>2</v>
      </c>
      <c r="BK43" t="str">
        <f>IF(VLOOKUP($B43,'Draft List'!$D$4:$AC$2598,BK$3,FALSE)&lt;&gt;0,VLOOKUP($B43,'Draft List'!$D$4:$AC$2598,BK$3,FALSE),"")</f>
        <v>Kalamazoo Badgers</v>
      </c>
      <c r="BL43" t="e">
        <f>IF(OR(C43="SP",C43="MR",C43="CL"),"P",VLOOKUP($A43,Bat!$A$4:$AQ$1284,42,FALSE))</f>
        <v>#N/A</v>
      </c>
    </row>
    <row r="44" spans="1:64" x14ac:dyDescent="0.25">
      <c r="A44" s="45" t="str">
        <f t="shared" si="0"/>
        <v>SPEli McKnight21</v>
      </c>
      <c r="B44">
        <f>VLOOKUP($A44,draft_listing_pitchers_stats!$A$1:$B$1324,2,FALSE)</f>
        <v>9481</v>
      </c>
      <c r="C44" s="1" t="s">
        <v>25</v>
      </c>
      <c r="D44" s="1" t="s">
        <v>927</v>
      </c>
      <c r="E44" s="1" t="s">
        <v>887</v>
      </c>
      <c r="F44" s="1">
        <v>21</v>
      </c>
      <c r="G44" s="1" t="s">
        <v>44</v>
      </c>
      <c r="H44" s="1" t="s">
        <v>44</v>
      </c>
      <c r="I44" s="1" t="s">
        <v>54</v>
      </c>
      <c r="J44" s="24" t="s">
        <v>54</v>
      </c>
      <c r="K44" s="1" t="s">
        <v>46</v>
      </c>
      <c r="L44" s="24" t="s">
        <v>46</v>
      </c>
      <c r="M44" s="1">
        <v>3</v>
      </c>
      <c r="N44" s="1">
        <v>3</v>
      </c>
      <c r="O44" s="24">
        <v>1</v>
      </c>
      <c r="P44" s="1">
        <v>7</v>
      </c>
      <c r="Q44" s="1">
        <v>4</v>
      </c>
      <c r="R44" s="24">
        <v>3</v>
      </c>
      <c r="S44" s="1" t="s">
        <v>48</v>
      </c>
      <c r="T44" s="1" t="s">
        <v>48</v>
      </c>
      <c r="U44" s="1">
        <v>3</v>
      </c>
      <c r="V44" s="1">
        <v>8</v>
      </c>
      <c r="W44" s="1">
        <v>3</v>
      </c>
      <c r="X44" s="1">
        <v>6</v>
      </c>
      <c r="Y44" s="1">
        <v>4</v>
      </c>
      <c r="Z44" s="1">
        <v>5</v>
      </c>
      <c r="AA44" s="1">
        <v>5</v>
      </c>
      <c r="AB44" s="1">
        <v>7</v>
      </c>
      <c r="AC44" s="1">
        <v>4</v>
      </c>
      <c r="AD44" s="1">
        <v>5</v>
      </c>
      <c r="AE44" s="1" t="s">
        <v>48</v>
      </c>
      <c r="AF44" s="1" t="s">
        <v>48</v>
      </c>
      <c r="AG44" s="1" t="s">
        <v>48</v>
      </c>
      <c r="AH44" s="1" t="s">
        <v>48</v>
      </c>
      <c r="AI44" s="1" t="s">
        <v>48</v>
      </c>
      <c r="AJ44" s="1" t="s">
        <v>48</v>
      </c>
      <c r="AK44" s="1" t="s">
        <v>48</v>
      </c>
      <c r="AL44" s="1" t="s">
        <v>48</v>
      </c>
      <c r="AM44" s="1" t="s">
        <v>48</v>
      </c>
      <c r="AN44" s="1" t="s">
        <v>48</v>
      </c>
      <c r="AO44" s="1" t="s">
        <v>48</v>
      </c>
      <c r="AP44" s="24" t="s">
        <v>48</v>
      </c>
      <c r="AQ44" s="1" t="s">
        <v>59</v>
      </c>
      <c r="AR44" s="1">
        <v>6</v>
      </c>
      <c r="AS44" s="25" t="s">
        <v>518</v>
      </c>
      <c r="AT44" s="36" t="s">
        <v>928</v>
      </c>
      <c r="AU44" s="9">
        <f t="shared" si="1"/>
        <v>-1.9212381560891401</v>
      </c>
      <c r="AV44" s="9">
        <f t="shared" si="2"/>
        <v>-1.690525877709835E-2</v>
      </c>
      <c r="AW44">
        <f t="shared" si="3"/>
        <v>5</v>
      </c>
      <c r="AX44">
        <f t="shared" si="4"/>
        <v>1.5</v>
      </c>
      <c r="AY44" s="6">
        <f>VLOOKUP(AQ44,COND!$A$10:$B$32,2,FALSE)</f>
        <v>1.0249999999999999</v>
      </c>
      <c r="AZ44" s="9">
        <f>($AU$3*AU44+$AV$3*AV44+$AW$3*AW44+$AX$3*AX44)*AY44*IF(AR44&lt;5,0.95,IF(AR44&lt;7,0.975,1))+$K$3*VLOOKUP(K44,COND!$A$2:$D$7,2,FALSE)+$L$3*VLOOKUP(L44,COND!$A$2:$D$7,3,FALSE)+IF(BB44="SP",$BB$3,0)+IF($AW44&lt;3,-5,0)</f>
        <v>35.650364288744427</v>
      </c>
      <c r="BA44" s="28">
        <f t="shared" si="5"/>
        <v>2.0743325963752612</v>
      </c>
      <c r="BB44" t="str">
        <f t="shared" si="6"/>
        <v>SP</v>
      </c>
      <c r="BC44">
        <v>90</v>
      </c>
      <c r="BD44">
        <v>40</v>
      </c>
      <c r="BF44" t="str">
        <f t="shared" si="7"/>
        <v>Possible</v>
      </c>
      <c r="BH44">
        <f>IF(VLOOKUP($B44,'Draft List'!$D$4:$AC$2598,BH$3,FALSE)&lt;&gt;0,VLOOKUP($B44,'Draft List'!$D$4:$AC$2598,BH$3,FALSE),"")</f>
        <v>38</v>
      </c>
      <c r="BI44">
        <f>IF(VLOOKUP($B44,'Draft List'!$D$4:$AC$2598,BI$3,FALSE)&lt;&gt;0,VLOOKUP($B44,'Draft List'!$D$4:$AC$2598,BI$3,FALSE),"")</f>
        <v>2</v>
      </c>
      <c r="BJ44">
        <f>IF(VLOOKUP($B44,'Draft List'!$D$4:$AC$2598,BJ$3,FALSE)&lt;&gt;0,VLOOKUP($B44,'Draft List'!$D$4:$AC$2598,BJ$3,FALSE),"")</f>
        <v>4</v>
      </c>
      <c r="BK44" t="str">
        <f>IF(VLOOKUP($B44,'Draft List'!$D$4:$AC$2598,BK$3,FALSE)&lt;&gt;0,VLOOKUP($B44,'Draft List'!$D$4:$AC$2598,BK$3,FALSE),"")</f>
        <v>San Juan Coqui</v>
      </c>
      <c r="BL44" t="str">
        <f>IF(OR(C44="SP",C44="MR",C44="CL"),"P",VLOOKUP($A44,Bat!$A$4:$AQ$1284,42,FALSE))</f>
        <v>P</v>
      </c>
    </row>
    <row r="45" spans="1:64" x14ac:dyDescent="0.25">
      <c r="A45" s="45" t="str">
        <f t="shared" si="0"/>
        <v>CLMike Jackson18</v>
      </c>
      <c r="B45">
        <f>VLOOKUP($A45,draft_listing_pitchers_stats!$A$1:$B$1324,2,FALSE)</f>
        <v>6933</v>
      </c>
      <c r="C45" s="1" t="s">
        <v>53</v>
      </c>
      <c r="D45" s="1" t="s">
        <v>159</v>
      </c>
      <c r="E45" s="1" t="s">
        <v>160</v>
      </c>
      <c r="F45" s="1">
        <v>18</v>
      </c>
      <c r="G45" s="1" t="s">
        <v>44</v>
      </c>
      <c r="H45" s="1" t="s">
        <v>58</v>
      </c>
      <c r="I45" s="1" t="s">
        <v>54</v>
      </c>
      <c r="J45" s="24" t="s">
        <v>45</v>
      </c>
      <c r="K45" s="1" t="s">
        <v>46</v>
      </c>
      <c r="L45" s="24" t="s">
        <v>46</v>
      </c>
      <c r="M45" s="1">
        <v>1</v>
      </c>
      <c r="N45" s="1">
        <v>2</v>
      </c>
      <c r="O45" s="24">
        <v>2</v>
      </c>
      <c r="P45" s="1">
        <v>6</v>
      </c>
      <c r="Q45" s="1">
        <v>3</v>
      </c>
      <c r="R45" s="24">
        <v>6</v>
      </c>
      <c r="S45" s="1">
        <v>3</v>
      </c>
      <c r="T45" s="1">
        <v>7</v>
      </c>
      <c r="U45" s="1">
        <v>1</v>
      </c>
      <c r="V45" s="1">
        <v>2</v>
      </c>
      <c r="W45" s="1" t="s">
        <v>48</v>
      </c>
      <c r="X45" s="1" t="s">
        <v>48</v>
      </c>
      <c r="Y45" s="1">
        <v>2</v>
      </c>
      <c r="Z45" s="1">
        <v>5</v>
      </c>
      <c r="AA45" s="1" t="s">
        <v>48</v>
      </c>
      <c r="AB45" s="1" t="s">
        <v>48</v>
      </c>
      <c r="AC45" s="1" t="s">
        <v>48</v>
      </c>
      <c r="AD45" s="1" t="s">
        <v>48</v>
      </c>
      <c r="AE45" s="1" t="s">
        <v>48</v>
      </c>
      <c r="AF45" s="1" t="s">
        <v>48</v>
      </c>
      <c r="AG45" s="1" t="s">
        <v>48</v>
      </c>
      <c r="AH45" s="1" t="s">
        <v>48</v>
      </c>
      <c r="AI45" s="1" t="s">
        <v>48</v>
      </c>
      <c r="AJ45" s="1" t="s">
        <v>48</v>
      </c>
      <c r="AK45" s="1" t="s">
        <v>48</v>
      </c>
      <c r="AL45" s="1" t="s">
        <v>48</v>
      </c>
      <c r="AM45" s="1" t="s">
        <v>48</v>
      </c>
      <c r="AN45" s="1" t="s">
        <v>48</v>
      </c>
      <c r="AO45" s="1" t="s">
        <v>48</v>
      </c>
      <c r="AP45" s="24" t="s">
        <v>48</v>
      </c>
      <c r="AQ45" s="1" t="s">
        <v>71</v>
      </c>
      <c r="AR45" s="1">
        <v>4</v>
      </c>
      <c r="AS45" s="25" t="s">
        <v>519</v>
      </c>
      <c r="AT45" s="36" t="s">
        <v>839</v>
      </c>
      <c r="AU45" s="9">
        <f t="shared" si="1"/>
        <v>-2.2637319554834323</v>
      </c>
      <c r="AV45" s="9">
        <f t="shared" si="2"/>
        <v>0.31993339844600399</v>
      </c>
      <c r="AW45">
        <f t="shared" si="3"/>
        <v>3</v>
      </c>
      <c r="AX45">
        <f t="shared" si="4"/>
        <v>0.5</v>
      </c>
      <c r="AY45" s="6">
        <f>VLOOKUP(AQ45,COND!$A$10:$B$32,2,FALSE)</f>
        <v>1</v>
      </c>
      <c r="AZ45" s="9">
        <f>($AU$3*AU45+$AV$3*AV45+$AW$3*AW45+$AX$3*AX45)*AY45*IF(AR45&lt;5,0.95,IF(AR45&lt;7,0.975,1))+$K$3*VLOOKUP(K45,COND!$A$2:$D$7,2,FALSE)+$L$3*VLOOKUP(L45,COND!$A$2:$D$7,3,FALSE)+IF(BB45="SP",$BB$3,0)+IF($AW45&lt;3,-5,0)</f>
        <v>37.667375498932223</v>
      </c>
      <c r="BA45" s="28">
        <f t="shared" si="5"/>
        <v>2.2515271222856894</v>
      </c>
      <c r="BB45" t="str">
        <f t="shared" si="6"/>
        <v>RP</v>
      </c>
      <c r="BC45">
        <v>90</v>
      </c>
      <c r="BD45">
        <v>41</v>
      </c>
      <c r="BF45" t="str">
        <f t="shared" si="7"/>
        <v>Possible</v>
      </c>
      <c r="BH45">
        <f>IF(VLOOKUP($B45,'Draft List'!$D$4:$AC$2598,BH$3,FALSE)&lt;&gt;0,VLOOKUP($B45,'Draft List'!$D$4:$AC$2598,BH$3,FALSE),"")</f>
        <v>176</v>
      </c>
      <c r="BI45">
        <f>IF(VLOOKUP($B45,'Draft List'!$D$4:$AC$2598,BI$3,FALSE)&lt;&gt;0,VLOOKUP($B45,'Draft List'!$D$4:$AC$2598,BI$3,FALSE),"")</f>
        <v>7</v>
      </c>
      <c r="BJ45">
        <f>IF(VLOOKUP($B45,'Draft List'!$D$4:$AC$2598,BJ$3,FALSE)&lt;&gt;0,VLOOKUP($B45,'Draft List'!$D$4:$AC$2598,BJ$3,FALSE),"")</f>
        <v>14</v>
      </c>
      <c r="BK45" t="str">
        <f>IF(VLOOKUP($B45,'Draft List'!$D$4:$AC$2598,BK$3,FALSE)&lt;&gt;0,VLOOKUP($B45,'Draft List'!$D$4:$AC$2598,BK$3,FALSE),"")</f>
        <v>Canton Longshoremen</v>
      </c>
      <c r="BL45" t="str">
        <f>IF(OR(C45="SP",C45="MR",C45="CL"),"P",VLOOKUP($A45,Bat!$A$4:$AQ$1284,42,FALSE))</f>
        <v>P</v>
      </c>
    </row>
    <row r="46" spans="1:64" x14ac:dyDescent="0.25">
      <c r="A46" s="45" t="str">
        <f t="shared" si="0"/>
        <v>CLÁnibal Delgado18</v>
      </c>
      <c r="B46">
        <f>VLOOKUP($A46,draft_listing_pitchers_stats!$A$1:$B$1324,2,FALSE)</f>
        <v>7301</v>
      </c>
      <c r="C46" s="1" t="s">
        <v>53</v>
      </c>
      <c r="D46" s="1" t="s">
        <v>1125</v>
      </c>
      <c r="E46" s="1" t="s">
        <v>447</v>
      </c>
      <c r="F46" s="1">
        <v>18</v>
      </c>
      <c r="G46" s="1" t="s">
        <v>44</v>
      </c>
      <c r="H46" s="1" t="s">
        <v>44</v>
      </c>
      <c r="I46" s="1" t="s">
        <v>54</v>
      </c>
      <c r="J46" s="24" t="s">
        <v>45</v>
      </c>
      <c r="K46" s="1" t="s">
        <v>46</v>
      </c>
      <c r="L46" s="24" t="s">
        <v>46</v>
      </c>
      <c r="M46" s="1">
        <v>1</v>
      </c>
      <c r="N46" s="1">
        <v>3</v>
      </c>
      <c r="O46" s="24">
        <v>1</v>
      </c>
      <c r="P46" s="1">
        <v>8</v>
      </c>
      <c r="Q46" s="1">
        <v>5</v>
      </c>
      <c r="R46" s="24">
        <v>2</v>
      </c>
      <c r="S46" s="1" t="s">
        <v>48</v>
      </c>
      <c r="T46" s="1" t="s">
        <v>48</v>
      </c>
      <c r="U46" s="1">
        <v>1</v>
      </c>
      <c r="V46" s="1">
        <v>3</v>
      </c>
      <c r="W46" s="1">
        <v>2</v>
      </c>
      <c r="X46" s="1">
        <v>9</v>
      </c>
      <c r="Y46" s="1" t="s">
        <v>48</v>
      </c>
      <c r="Z46" s="1" t="s">
        <v>48</v>
      </c>
      <c r="AA46" s="1" t="s">
        <v>48</v>
      </c>
      <c r="AB46" s="1" t="s">
        <v>48</v>
      </c>
      <c r="AC46" s="1" t="s">
        <v>48</v>
      </c>
      <c r="AD46" s="1" t="s">
        <v>48</v>
      </c>
      <c r="AE46" s="1">
        <v>3</v>
      </c>
      <c r="AF46" s="1">
        <v>7</v>
      </c>
      <c r="AG46" s="1" t="s">
        <v>48</v>
      </c>
      <c r="AH46" s="1" t="s">
        <v>48</v>
      </c>
      <c r="AI46" s="1" t="s">
        <v>48</v>
      </c>
      <c r="AJ46" s="1" t="s">
        <v>48</v>
      </c>
      <c r="AK46" s="1" t="s">
        <v>48</v>
      </c>
      <c r="AL46" s="1" t="s">
        <v>48</v>
      </c>
      <c r="AM46" s="1" t="s">
        <v>48</v>
      </c>
      <c r="AN46" s="1" t="s">
        <v>48</v>
      </c>
      <c r="AO46" s="1" t="s">
        <v>48</v>
      </c>
      <c r="AP46" s="24" t="s">
        <v>48</v>
      </c>
      <c r="AQ46" s="1" t="s">
        <v>521</v>
      </c>
      <c r="AR46" s="1">
        <v>7</v>
      </c>
      <c r="AS46" s="25" t="s">
        <v>519</v>
      </c>
      <c r="AT46" s="36" t="s">
        <v>854</v>
      </c>
      <c r="AU46" s="9">
        <f t="shared" si="1"/>
        <v>-2.310620805107487</v>
      </c>
      <c r="AV46" s="9">
        <f t="shared" si="2"/>
        <v>0.13089721610802021</v>
      </c>
      <c r="AW46">
        <f t="shared" si="3"/>
        <v>3</v>
      </c>
      <c r="AX46">
        <f t="shared" si="4"/>
        <v>1</v>
      </c>
      <c r="AY46" s="6">
        <f>VLOOKUP(AQ46,COND!$A$10:$B$32,2,FALSE)</f>
        <v>1</v>
      </c>
      <c r="AZ46" s="9">
        <f>($AU$3*AU46+$AV$3*AV46+$AW$3*AW46+$AX$3*AX46)*AY46*IF(AR46&lt;5,0.95,IF(AR46&lt;7,0.975,1))+$K$3*VLOOKUP(K46,COND!$A$2:$D$7,2,FALSE)+$L$3*VLOOKUP(L46,COND!$A$2:$D$7,3,FALSE)+IF(BB46="SP",$BB$3,0)+IF($AW46&lt;3,-5,0)</f>
        <v>36.905820161138905</v>
      </c>
      <c r="BA46" s="28">
        <f t="shared" si="5"/>
        <v>2.1846244514659872</v>
      </c>
      <c r="BB46" t="str">
        <f t="shared" si="6"/>
        <v>SP</v>
      </c>
      <c r="BC46">
        <v>90</v>
      </c>
      <c r="BD46">
        <v>42</v>
      </c>
      <c r="BF46" t="str">
        <f t="shared" si="7"/>
        <v>Possible</v>
      </c>
      <c r="BH46">
        <f>IF(VLOOKUP($B46,'Draft List'!$D$4:$AC$2598,BH$3,FALSE)&lt;&gt;0,VLOOKUP($B46,'Draft List'!$D$4:$AC$2598,BH$3,FALSE),"")</f>
        <v>75</v>
      </c>
      <c r="BI46">
        <f>IF(VLOOKUP($B46,'Draft List'!$D$4:$AC$2598,BI$3,FALSE)&lt;&gt;0,VLOOKUP($B46,'Draft List'!$D$4:$AC$2598,BI$3,FALSE),"")</f>
        <v>3</v>
      </c>
      <c r="BJ46">
        <f>IF(VLOOKUP($B46,'Draft List'!$D$4:$AC$2598,BJ$3,FALSE)&lt;&gt;0,VLOOKUP($B46,'Draft List'!$D$4:$AC$2598,BJ$3,FALSE),"")</f>
        <v>17</v>
      </c>
      <c r="BK46" t="str">
        <f>IF(VLOOKUP($B46,'Draft List'!$D$4:$AC$2598,BK$3,FALSE)&lt;&gt;0,VLOOKUP($B46,'Draft List'!$D$4:$AC$2598,BK$3,FALSE),"")</f>
        <v>Kentucky Thoroughbreds</v>
      </c>
      <c r="BL46" t="str">
        <f>IF(OR(C46="SP",C46="MR",C46="CL"),"P",VLOOKUP($A46,Bat!$A$4:$AQ$1284,42,FALSE))</f>
        <v>P</v>
      </c>
    </row>
    <row r="47" spans="1:64" x14ac:dyDescent="0.25">
      <c r="A47" s="45" t="str">
        <f t="shared" si="0"/>
        <v>SPMark de Vries18</v>
      </c>
      <c r="B47">
        <f>VLOOKUP($A47,draft_listing_pitchers_stats!$A$1:$B$1324,2,FALSE)</f>
        <v>16119</v>
      </c>
      <c r="C47" s="1" t="s">
        <v>25</v>
      </c>
      <c r="D47" s="1" t="s">
        <v>145</v>
      </c>
      <c r="E47" s="1" t="s">
        <v>917</v>
      </c>
      <c r="F47" s="1">
        <v>18</v>
      </c>
      <c r="G47" s="1" t="s">
        <v>44</v>
      </c>
      <c r="H47" s="1" t="s">
        <v>44</v>
      </c>
      <c r="I47" s="1" t="s">
        <v>54</v>
      </c>
      <c r="J47" s="24" t="s">
        <v>45</v>
      </c>
      <c r="K47" s="1" t="s">
        <v>46</v>
      </c>
      <c r="L47" s="24" t="s">
        <v>46</v>
      </c>
      <c r="M47" s="1">
        <v>1</v>
      </c>
      <c r="N47" s="1">
        <v>2</v>
      </c>
      <c r="O47" s="24">
        <v>1</v>
      </c>
      <c r="P47" s="1">
        <v>6</v>
      </c>
      <c r="Q47" s="1">
        <v>5</v>
      </c>
      <c r="R47" s="24">
        <v>3</v>
      </c>
      <c r="S47" s="1" t="s">
        <v>48</v>
      </c>
      <c r="T47" s="1" t="s">
        <v>48</v>
      </c>
      <c r="U47" s="1">
        <v>1</v>
      </c>
      <c r="V47" s="1">
        <v>5</v>
      </c>
      <c r="W47" s="1">
        <v>2</v>
      </c>
      <c r="X47" s="1">
        <v>7</v>
      </c>
      <c r="Y47" s="1" t="s">
        <v>48</v>
      </c>
      <c r="Z47" s="1" t="s">
        <v>48</v>
      </c>
      <c r="AA47" s="1" t="s">
        <v>48</v>
      </c>
      <c r="AB47" s="1" t="s">
        <v>48</v>
      </c>
      <c r="AC47" s="1" t="s">
        <v>48</v>
      </c>
      <c r="AD47" s="1" t="s">
        <v>48</v>
      </c>
      <c r="AE47" s="1">
        <v>3</v>
      </c>
      <c r="AF47" s="1">
        <v>7</v>
      </c>
      <c r="AG47" s="1">
        <v>3</v>
      </c>
      <c r="AH47" s="1">
        <v>3</v>
      </c>
      <c r="AI47" s="1" t="s">
        <v>48</v>
      </c>
      <c r="AJ47" s="1" t="s">
        <v>48</v>
      </c>
      <c r="AK47" s="1" t="s">
        <v>48</v>
      </c>
      <c r="AL47" s="1" t="s">
        <v>48</v>
      </c>
      <c r="AM47" s="1" t="s">
        <v>48</v>
      </c>
      <c r="AN47" s="1" t="s">
        <v>48</v>
      </c>
      <c r="AO47" s="1" t="s">
        <v>48</v>
      </c>
      <c r="AP47" s="24" t="s">
        <v>48</v>
      </c>
      <c r="AQ47" s="1" t="s">
        <v>62</v>
      </c>
      <c r="AR47" s="1">
        <v>4</v>
      </c>
      <c r="AS47" s="25" t="s">
        <v>519</v>
      </c>
      <c r="AT47" s="36" t="s">
        <v>878</v>
      </c>
      <c r="AU47" s="9">
        <f t="shared" si="1"/>
        <v>-2.5060525215375429</v>
      </c>
      <c r="AV47" s="9">
        <f t="shared" si="2"/>
        <v>-1.6164866856216389E-2</v>
      </c>
      <c r="AW47">
        <f t="shared" si="3"/>
        <v>4</v>
      </c>
      <c r="AX47">
        <f t="shared" si="4"/>
        <v>1</v>
      </c>
      <c r="AY47" s="6">
        <f>VLOOKUP(AQ47,COND!$A$10:$B$32,2,FALSE)</f>
        <v>1</v>
      </c>
      <c r="AZ47" s="9">
        <f>($AU$3*AU47+$AV$3*AV47+$AW$3*AW47+$AX$3*AX47)*AY47*IF(AR47&lt;5,0.95,IF(AR47&lt;7,0.975,1))+$K$3*VLOOKUP(K47,COND!$A$2:$D$7,2,FALSE)+$L$3*VLOOKUP(L47,COND!$A$2:$D$7,3,FALSE)+IF(BB47="SP",$BB$3,0)+IF($AW47&lt;3,-5,0)</f>
        <v>32.304217550639756</v>
      </c>
      <c r="BA47" s="28">
        <f t="shared" si="5"/>
        <v>1.7803734543088279</v>
      </c>
      <c r="BB47" t="str">
        <f t="shared" si="6"/>
        <v>RP</v>
      </c>
      <c r="BC47">
        <v>90</v>
      </c>
      <c r="BD47">
        <v>43</v>
      </c>
      <c r="BF47" t="str">
        <f t="shared" si="7"/>
        <v>Possible</v>
      </c>
      <c r="BH47">
        <f>IF(VLOOKUP($B47,'Draft List'!$D$4:$AC$2598,BH$3,FALSE)&lt;&gt;0,VLOOKUP($B47,'Draft List'!$D$4:$AC$2598,BH$3,FALSE),"")</f>
        <v>62</v>
      </c>
      <c r="BI47">
        <f>IF(VLOOKUP($B47,'Draft List'!$D$4:$AC$2598,BI$3,FALSE)&lt;&gt;0,VLOOKUP($B47,'Draft List'!$D$4:$AC$2598,BI$3,FALSE),"")</f>
        <v>3</v>
      </c>
      <c r="BJ47">
        <f>IF(VLOOKUP($B47,'Draft List'!$D$4:$AC$2598,BJ$3,FALSE)&lt;&gt;0,VLOOKUP($B47,'Draft List'!$D$4:$AC$2598,BJ$3,FALSE),"")</f>
        <v>4</v>
      </c>
      <c r="BK47" t="str">
        <f>IF(VLOOKUP($B47,'Draft List'!$D$4:$AC$2598,BK$3,FALSE)&lt;&gt;0,VLOOKUP($B47,'Draft List'!$D$4:$AC$2598,BK$3,FALSE),"")</f>
        <v>Amsterdam Lions</v>
      </c>
      <c r="BL47" t="str">
        <f>IF(OR(C47="SP",C47="MR",C47="CL"),"P",VLOOKUP($A47,Bat!$A$4:$AQ$1284,42,FALSE))</f>
        <v>P</v>
      </c>
    </row>
    <row r="48" spans="1:64" x14ac:dyDescent="0.25">
      <c r="A48" s="45" t="str">
        <f t="shared" si="0"/>
        <v>CLLorenzo Delgado21</v>
      </c>
      <c r="B48">
        <f>VLOOKUP($A48,draft_listing_pitchers_stats!$A$1:$B$1324,2,FALSE)</f>
        <v>3139</v>
      </c>
      <c r="C48" s="1" t="s">
        <v>53</v>
      </c>
      <c r="D48" s="1" t="s">
        <v>456</v>
      </c>
      <c r="E48" s="1" t="s">
        <v>447</v>
      </c>
      <c r="F48" s="1">
        <v>21</v>
      </c>
      <c r="G48" s="1" t="s">
        <v>68</v>
      </c>
      <c r="H48" s="1" t="s">
        <v>44</v>
      </c>
      <c r="I48" s="1" t="s">
        <v>54</v>
      </c>
      <c r="J48" s="24" t="s">
        <v>54</v>
      </c>
      <c r="K48" s="1" t="s">
        <v>46</v>
      </c>
      <c r="L48" s="24" t="s">
        <v>46</v>
      </c>
      <c r="M48" s="1">
        <v>5</v>
      </c>
      <c r="N48" s="1">
        <v>1</v>
      </c>
      <c r="O48" s="24">
        <v>1</v>
      </c>
      <c r="P48" s="1">
        <v>8</v>
      </c>
      <c r="Q48" s="1">
        <v>2</v>
      </c>
      <c r="R48" s="24">
        <v>3</v>
      </c>
      <c r="S48" s="1">
        <v>6</v>
      </c>
      <c r="T48" s="1">
        <v>8</v>
      </c>
      <c r="U48" s="1">
        <v>1</v>
      </c>
      <c r="V48" s="1">
        <v>3</v>
      </c>
      <c r="W48" s="1">
        <v>6</v>
      </c>
      <c r="X48" s="1">
        <v>9</v>
      </c>
      <c r="Y48" s="1" t="s">
        <v>48</v>
      </c>
      <c r="Z48" s="1" t="s">
        <v>48</v>
      </c>
      <c r="AA48" s="1" t="s">
        <v>48</v>
      </c>
      <c r="AB48" s="1" t="s">
        <v>48</v>
      </c>
      <c r="AC48" s="1" t="s">
        <v>48</v>
      </c>
      <c r="AD48" s="1" t="s">
        <v>48</v>
      </c>
      <c r="AE48" s="1" t="s">
        <v>48</v>
      </c>
      <c r="AF48" s="1" t="s">
        <v>48</v>
      </c>
      <c r="AG48" s="1" t="s">
        <v>48</v>
      </c>
      <c r="AH48" s="1" t="s">
        <v>48</v>
      </c>
      <c r="AI48" s="1" t="s">
        <v>48</v>
      </c>
      <c r="AJ48" s="1" t="s">
        <v>48</v>
      </c>
      <c r="AK48" s="1" t="s">
        <v>48</v>
      </c>
      <c r="AL48" s="1" t="s">
        <v>48</v>
      </c>
      <c r="AM48" s="1" t="s">
        <v>48</v>
      </c>
      <c r="AN48" s="1" t="s">
        <v>48</v>
      </c>
      <c r="AO48" s="1" t="s">
        <v>48</v>
      </c>
      <c r="AP48" s="24" t="s">
        <v>48</v>
      </c>
      <c r="AQ48" s="1" t="s">
        <v>59</v>
      </c>
      <c r="AR48" s="1">
        <v>7</v>
      </c>
      <c r="AS48" s="25" t="s">
        <v>523</v>
      </c>
      <c r="AT48" s="36" t="s">
        <v>900</v>
      </c>
      <c r="AU48" s="9">
        <f t="shared" si="1"/>
        <v>-1.9227189399309039</v>
      </c>
      <c r="AV48" s="9">
        <f t="shared" si="2"/>
        <v>-0.21307736712803566</v>
      </c>
      <c r="AW48">
        <f t="shared" si="3"/>
        <v>3</v>
      </c>
      <c r="AX48">
        <f t="shared" si="4"/>
        <v>2</v>
      </c>
      <c r="AY48" s="6">
        <f>VLOOKUP(AQ48,COND!$A$10:$B$32,2,FALSE)</f>
        <v>1.0249999999999999</v>
      </c>
      <c r="AZ48" s="9">
        <f>($AU$3*AU48+$AV$3*AV48+$AW$3*AW48+$AX$3*AX48)*AY48*IF(AR48&lt;5,0.95,IF(AR48&lt;7,0.975,1))+$K$3*VLOOKUP(K48,COND!$A$2:$D$7,2,FALSE)+$L$3*VLOOKUP(L48,COND!$A$2:$D$7,3,FALSE)+IF(BB48="SP",$BB$3,0)+IF($AW48&lt;3,-5,0)</f>
        <v>31.337756591189432</v>
      </c>
      <c r="BA48" s="28">
        <f t="shared" si="5"/>
        <v>1.695469815372288</v>
      </c>
      <c r="BB48" t="str">
        <f t="shared" si="6"/>
        <v>SP</v>
      </c>
      <c r="BC48">
        <v>90</v>
      </c>
      <c r="BD48">
        <v>44</v>
      </c>
      <c r="BF48" t="str">
        <f t="shared" si="7"/>
        <v>Possible</v>
      </c>
      <c r="BH48">
        <f>IF(VLOOKUP($B48,'Draft List'!$D$4:$AC$2598,BH$3,FALSE)&lt;&gt;0,VLOOKUP($B48,'Draft List'!$D$4:$AC$2598,BH$3,FALSE),"")</f>
        <v>204</v>
      </c>
      <c r="BI48">
        <f>IF(VLOOKUP($B48,'Draft List'!$D$4:$AC$2598,BI$3,FALSE)&lt;&gt;0,VLOOKUP($B48,'Draft List'!$D$4:$AC$2598,BI$3,FALSE),"")</f>
        <v>8</v>
      </c>
      <c r="BJ48">
        <f>IF(VLOOKUP($B48,'Draft List'!$D$4:$AC$2598,BJ$3,FALSE)&lt;&gt;0,VLOOKUP($B48,'Draft List'!$D$4:$AC$2598,BJ$3,FALSE),"")</f>
        <v>16</v>
      </c>
      <c r="BK48" t="str">
        <f>IF(VLOOKUP($B48,'Draft List'!$D$4:$AC$2598,BK$3,FALSE)&lt;&gt;0,VLOOKUP($B48,'Draft List'!$D$4:$AC$2598,BK$3,FALSE),"")</f>
        <v>Fargo Dinosaurs</v>
      </c>
      <c r="BL48" t="str">
        <f>IF(OR(C48="SP",C48="MR",C48="CL"),"P",VLOOKUP($A48,Bat!$A$4:$AQ$1284,42,FALSE))</f>
        <v>P</v>
      </c>
    </row>
    <row r="49" spans="1:64" x14ac:dyDescent="0.25">
      <c r="A49" s="45" t="str">
        <f t="shared" si="0"/>
        <v>SPPat Plummer21</v>
      </c>
      <c r="B49">
        <f>VLOOKUP($A49,draft_listing_pitchers_stats!$A$1:$B$1324,2,FALSE)</f>
        <v>3892</v>
      </c>
      <c r="C49" s="1" t="s">
        <v>25</v>
      </c>
      <c r="D49" s="1" t="s">
        <v>198</v>
      </c>
      <c r="E49" s="1" t="s">
        <v>1559</v>
      </c>
      <c r="F49" s="1">
        <v>21</v>
      </c>
      <c r="G49" s="1" t="s">
        <v>44</v>
      </c>
      <c r="H49" s="1" t="s">
        <v>44</v>
      </c>
      <c r="I49" s="1" t="s">
        <v>54</v>
      </c>
      <c r="J49" s="24" t="s">
        <v>54</v>
      </c>
      <c r="K49" s="1" t="s">
        <v>46</v>
      </c>
      <c r="L49" s="24" t="s">
        <v>46</v>
      </c>
      <c r="M49" s="1">
        <v>3</v>
      </c>
      <c r="N49" s="1">
        <v>1</v>
      </c>
      <c r="O49" s="24">
        <v>2</v>
      </c>
      <c r="P49" s="1">
        <v>7</v>
      </c>
      <c r="Q49" s="1">
        <v>1</v>
      </c>
      <c r="R49" s="24">
        <v>5</v>
      </c>
      <c r="S49" s="1">
        <v>5</v>
      </c>
      <c r="T49" s="1">
        <v>7</v>
      </c>
      <c r="U49" s="1">
        <v>3</v>
      </c>
      <c r="V49" s="1">
        <v>9</v>
      </c>
      <c r="W49" s="1">
        <v>3</v>
      </c>
      <c r="X49" s="1">
        <v>7</v>
      </c>
      <c r="Y49" s="1" t="s">
        <v>48</v>
      </c>
      <c r="Z49" s="1" t="s">
        <v>48</v>
      </c>
      <c r="AA49" s="1" t="s">
        <v>48</v>
      </c>
      <c r="AB49" s="1" t="s">
        <v>48</v>
      </c>
      <c r="AC49" s="1" t="s">
        <v>48</v>
      </c>
      <c r="AD49" s="1" t="s">
        <v>48</v>
      </c>
      <c r="AE49" s="1" t="s">
        <v>48</v>
      </c>
      <c r="AF49" s="1" t="s">
        <v>48</v>
      </c>
      <c r="AG49" s="1" t="s">
        <v>48</v>
      </c>
      <c r="AH49" s="1" t="s">
        <v>48</v>
      </c>
      <c r="AI49" s="1" t="s">
        <v>48</v>
      </c>
      <c r="AJ49" s="1" t="s">
        <v>48</v>
      </c>
      <c r="AK49" s="1">
        <v>3</v>
      </c>
      <c r="AL49" s="1">
        <v>6</v>
      </c>
      <c r="AM49" s="1" t="s">
        <v>48</v>
      </c>
      <c r="AN49" s="1" t="s">
        <v>48</v>
      </c>
      <c r="AO49" s="1" t="s">
        <v>48</v>
      </c>
      <c r="AP49" s="24" t="s">
        <v>48</v>
      </c>
      <c r="AQ49" s="1" t="s">
        <v>64</v>
      </c>
      <c r="AR49" s="1">
        <v>8</v>
      </c>
      <c r="AS49" s="25" t="s">
        <v>523</v>
      </c>
      <c r="AT49" s="36" t="s">
        <v>881</v>
      </c>
      <c r="AU49" s="9">
        <f t="shared" si="1"/>
        <v>-2.0697810228951408</v>
      </c>
      <c r="AV49" s="9">
        <f t="shared" si="2"/>
        <v>-0.11855927595904385</v>
      </c>
      <c r="AW49">
        <f t="shared" si="3"/>
        <v>4</v>
      </c>
      <c r="AX49">
        <f t="shared" si="4"/>
        <v>2</v>
      </c>
      <c r="AY49" s="6">
        <f>VLOOKUP(AQ49,COND!$A$10:$B$32,2,FALSE)</f>
        <v>1</v>
      </c>
      <c r="AZ49" s="9">
        <f>($AU$3*AU49+$AV$3*AV49+$AW$3*AW49+$AX$3*AX49)*AY49*IF(AR49&lt;5,0.95,IF(AR49&lt;7,0.975,1))+$K$3*VLOOKUP(K49,COND!$A$2:$D$7,2,FALSE)+$L$3*VLOOKUP(L49,COND!$A$2:$D$7,3,FALSE)+IF(BB49="SP",$BB$3,0)+IF($AW49&lt;3,-5,0)</f>
        <v>33.714858276240093</v>
      </c>
      <c r="BA49" s="28">
        <f t="shared" si="5"/>
        <v>1.904298305762391</v>
      </c>
      <c r="BB49" t="str">
        <f t="shared" si="6"/>
        <v>SP</v>
      </c>
      <c r="BC49">
        <v>90</v>
      </c>
      <c r="BD49">
        <v>45</v>
      </c>
      <c r="BF49" t="str">
        <f t="shared" si="7"/>
        <v>Possible</v>
      </c>
      <c r="BH49">
        <f>IF(VLOOKUP($B49,'Draft List'!$D$4:$AC$2598,BH$3,FALSE)&lt;&gt;0,VLOOKUP($B49,'Draft List'!$D$4:$AC$2598,BH$3,FALSE),"")</f>
        <v>146</v>
      </c>
      <c r="BI49">
        <f>IF(VLOOKUP($B49,'Draft List'!$D$4:$AC$2598,BI$3,FALSE)&lt;&gt;0,VLOOKUP($B49,'Draft List'!$D$4:$AC$2598,BI$3,FALSE),"")</f>
        <v>6</v>
      </c>
      <c r="BJ49">
        <f>IF(VLOOKUP($B49,'Draft List'!$D$4:$AC$2598,BJ$3,FALSE)&lt;&gt;0,VLOOKUP($B49,'Draft List'!$D$4:$AC$2598,BJ$3,FALSE),"")</f>
        <v>10</v>
      </c>
      <c r="BK49" t="str">
        <f>IF(VLOOKUP($B49,'Draft List'!$D$4:$AC$2598,BK$3,FALSE)&lt;&gt;0,VLOOKUP($B49,'Draft List'!$D$4:$AC$2598,BK$3,FALSE),"")</f>
        <v>New Orleans Trendsetters</v>
      </c>
      <c r="BL49" t="str">
        <f>IF(OR(C49="SP",C49="MR",C49="CL"),"P",VLOOKUP($A49,Bat!$A$4:$AQ$1284,42,FALSE))</f>
        <v>P</v>
      </c>
    </row>
    <row r="50" spans="1:64" x14ac:dyDescent="0.25">
      <c r="A50" s="45" t="str">
        <f t="shared" si="0"/>
        <v>RPMarshall Smythe21</v>
      </c>
      <c r="B50">
        <f>VLOOKUP($A50,draft_listing_pitchers_stats!$A$1:$B$1324,2,FALSE)</f>
        <v>10973</v>
      </c>
      <c r="C50" s="1" t="s">
        <v>885</v>
      </c>
      <c r="D50" s="1" t="s">
        <v>513</v>
      </c>
      <c r="E50" s="1" t="s">
        <v>954</v>
      </c>
      <c r="F50" s="1">
        <v>21</v>
      </c>
      <c r="G50" s="1" t="s">
        <v>44</v>
      </c>
      <c r="H50" s="1" t="s">
        <v>44</v>
      </c>
      <c r="I50" s="1" t="s">
        <v>54</v>
      </c>
      <c r="J50" s="24" t="s">
        <v>45</v>
      </c>
      <c r="K50" s="1" t="s">
        <v>46</v>
      </c>
      <c r="L50" s="24" t="s">
        <v>46</v>
      </c>
      <c r="M50" s="1">
        <v>6</v>
      </c>
      <c r="N50" s="1">
        <v>2</v>
      </c>
      <c r="O50" s="24">
        <v>1</v>
      </c>
      <c r="P50" s="1">
        <v>8</v>
      </c>
      <c r="Q50" s="1">
        <v>2</v>
      </c>
      <c r="R50" s="24">
        <v>3</v>
      </c>
      <c r="S50" s="1">
        <v>6</v>
      </c>
      <c r="T50" s="1">
        <v>8</v>
      </c>
      <c r="U50" s="1">
        <v>1</v>
      </c>
      <c r="V50" s="1">
        <v>2</v>
      </c>
      <c r="W50" s="1" t="s">
        <v>48</v>
      </c>
      <c r="X50" s="1" t="s">
        <v>48</v>
      </c>
      <c r="Y50" s="1">
        <v>8</v>
      </c>
      <c r="Z50" s="1">
        <v>9</v>
      </c>
      <c r="AA50" s="1" t="s">
        <v>48</v>
      </c>
      <c r="AB50" s="1" t="s">
        <v>48</v>
      </c>
      <c r="AC50" s="1" t="s">
        <v>48</v>
      </c>
      <c r="AD50" s="1" t="s">
        <v>48</v>
      </c>
      <c r="AE50" s="1" t="s">
        <v>48</v>
      </c>
      <c r="AF50" s="1" t="s">
        <v>48</v>
      </c>
      <c r="AG50" s="1" t="s">
        <v>48</v>
      </c>
      <c r="AH50" s="1" t="s">
        <v>48</v>
      </c>
      <c r="AI50" s="1" t="s">
        <v>48</v>
      </c>
      <c r="AJ50" s="1" t="s">
        <v>48</v>
      </c>
      <c r="AK50" s="1" t="s">
        <v>48</v>
      </c>
      <c r="AL50" s="1" t="s">
        <v>48</v>
      </c>
      <c r="AM50" s="1" t="s">
        <v>48</v>
      </c>
      <c r="AN50" s="1" t="s">
        <v>48</v>
      </c>
      <c r="AO50" s="1" t="s">
        <v>48</v>
      </c>
      <c r="AP50" s="24" t="s">
        <v>48</v>
      </c>
      <c r="AQ50" s="1" t="s">
        <v>64</v>
      </c>
      <c r="AR50" s="1">
        <v>7</v>
      </c>
      <c r="AS50" s="25" t="s">
        <v>519</v>
      </c>
      <c r="AT50" s="36" t="s">
        <v>900</v>
      </c>
      <c r="AU50" s="9">
        <f t="shared" si="1"/>
        <v>-1.532595898991675</v>
      </c>
      <c r="AV50" s="9">
        <f t="shared" si="2"/>
        <v>-0.21307736712803566</v>
      </c>
      <c r="AW50">
        <f t="shared" si="3"/>
        <v>3</v>
      </c>
      <c r="AX50">
        <f t="shared" si="4"/>
        <v>2</v>
      </c>
      <c r="AY50" s="6">
        <f>VLOOKUP(AQ50,COND!$A$10:$B$32,2,FALSE)</f>
        <v>1</v>
      </c>
      <c r="AZ50" s="9">
        <f>($AU$3*AU50+$AV$3*AV50+$AW$3*AW50+$AX$3*AX50)*AY50*IF(AR50&lt;5,0.95,IF(AR50&lt;7,0.975,1))+$K$3*VLOOKUP(K50,COND!$A$2:$D$7,2,FALSE)+$L$3*VLOOKUP(L50,COND!$A$2:$D$7,3,FALSE)+IF(BB50="SP",$BB$3,0)+IF($AW50&lt;3,-5,0)</f>
        <v>31.431933477640953</v>
      </c>
      <c r="BA50" s="28">
        <f t="shared" si="5"/>
        <v>1.7037432591004189</v>
      </c>
      <c r="BB50" t="str">
        <f t="shared" si="6"/>
        <v>SP</v>
      </c>
      <c r="BC50">
        <v>90</v>
      </c>
      <c r="BD50">
        <v>46</v>
      </c>
      <c r="BF50" t="str">
        <f t="shared" si="7"/>
        <v>Possible</v>
      </c>
      <c r="BH50">
        <f>IF(VLOOKUP($B50,'Draft List'!$D$4:$AC$2598,BH$3,FALSE)&lt;&gt;0,VLOOKUP($B50,'Draft List'!$D$4:$AC$2598,BH$3,FALSE),"")</f>
        <v>84</v>
      </c>
      <c r="BI50">
        <f>IF(VLOOKUP($B50,'Draft List'!$D$4:$AC$2598,BI$3,FALSE)&lt;&gt;0,VLOOKUP($B50,'Draft List'!$D$4:$AC$2598,BI$3,FALSE),"")</f>
        <v>3</v>
      </c>
      <c r="BJ50">
        <f>IF(VLOOKUP($B50,'Draft List'!$D$4:$AC$2598,BJ$3,FALSE)&lt;&gt;0,VLOOKUP($B50,'Draft List'!$D$4:$AC$2598,BJ$3,FALSE),"")</f>
        <v>26</v>
      </c>
      <c r="BK50" t="str">
        <f>IF(VLOOKUP($B50,'Draft List'!$D$4:$AC$2598,BK$3,FALSE)&lt;&gt;0,VLOOKUP($B50,'Draft List'!$D$4:$AC$2598,BK$3,FALSE),"")</f>
        <v>Palm Springs Codgers</v>
      </c>
      <c r="BL50" t="e">
        <f>IF(OR(C50="SP",C50="MR",C50="CL"),"P",VLOOKUP($A50,Bat!$A$4:$AQ$1284,42,FALSE))</f>
        <v>#N/A</v>
      </c>
    </row>
    <row r="51" spans="1:64" x14ac:dyDescent="0.25">
      <c r="A51" s="45" t="str">
        <f t="shared" si="0"/>
        <v>SPBen Wallace21</v>
      </c>
      <c r="B51">
        <f>VLOOKUP($A51,draft_listing_pitchers_stats!$A$1:$B$1324,2,FALSE)</f>
        <v>3390</v>
      </c>
      <c r="C51" s="1" t="s">
        <v>25</v>
      </c>
      <c r="D51" s="1" t="s">
        <v>481</v>
      </c>
      <c r="E51" s="1" t="s">
        <v>590</v>
      </c>
      <c r="F51" s="1">
        <v>21</v>
      </c>
      <c r="G51" s="1" t="s">
        <v>44</v>
      </c>
      <c r="H51" s="1" t="s">
        <v>44</v>
      </c>
      <c r="I51" s="1" t="s">
        <v>54</v>
      </c>
      <c r="J51" s="24" t="s">
        <v>54</v>
      </c>
      <c r="K51" s="1" t="s">
        <v>46</v>
      </c>
      <c r="L51" s="24" t="s">
        <v>46</v>
      </c>
      <c r="M51" s="1">
        <v>4</v>
      </c>
      <c r="N51" s="1">
        <v>2</v>
      </c>
      <c r="O51" s="24">
        <v>2</v>
      </c>
      <c r="P51" s="1">
        <v>8</v>
      </c>
      <c r="Q51" s="1">
        <v>2</v>
      </c>
      <c r="R51" s="24">
        <v>3</v>
      </c>
      <c r="S51" s="1">
        <v>7</v>
      </c>
      <c r="T51" s="1">
        <v>8</v>
      </c>
      <c r="U51" s="1">
        <v>3</v>
      </c>
      <c r="V51" s="1">
        <v>7</v>
      </c>
      <c r="W51" s="1" t="s">
        <v>48</v>
      </c>
      <c r="X51" s="1" t="s">
        <v>48</v>
      </c>
      <c r="Y51" s="1" t="s">
        <v>48</v>
      </c>
      <c r="Z51" s="1" t="s">
        <v>48</v>
      </c>
      <c r="AA51" s="1" t="s">
        <v>48</v>
      </c>
      <c r="AB51" s="1" t="s">
        <v>48</v>
      </c>
      <c r="AC51" s="1">
        <v>5</v>
      </c>
      <c r="AD51" s="1">
        <v>8</v>
      </c>
      <c r="AE51" s="1" t="s">
        <v>48</v>
      </c>
      <c r="AF51" s="1" t="s">
        <v>48</v>
      </c>
      <c r="AG51" s="1" t="s">
        <v>48</v>
      </c>
      <c r="AH51" s="1" t="s">
        <v>48</v>
      </c>
      <c r="AI51" s="1" t="s">
        <v>48</v>
      </c>
      <c r="AJ51" s="1" t="s">
        <v>48</v>
      </c>
      <c r="AK51" s="1" t="s">
        <v>48</v>
      </c>
      <c r="AL51" s="1" t="s">
        <v>48</v>
      </c>
      <c r="AM51" s="1" t="s">
        <v>48</v>
      </c>
      <c r="AN51" s="1" t="s">
        <v>48</v>
      </c>
      <c r="AO51" s="1" t="s">
        <v>48</v>
      </c>
      <c r="AP51" s="24" t="s">
        <v>48</v>
      </c>
      <c r="AQ51" s="1" t="s">
        <v>64</v>
      </c>
      <c r="AR51" s="1">
        <v>8</v>
      </c>
      <c r="AS51" s="25" t="s">
        <v>519</v>
      </c>
      <c r="AT51" s="36" t="s">
        <v>991</v>
      </c>
      <c r="AU51" s="9">
        <f t="shared" si="1"/>
        <v>-1.6796579819559116</v>
      </c>
      <c r="AV51" s="9">
        <f t="shared" si="2"/>
        <v>-0.21307736712803566</v>
      </c>
      <c r="AW51">
        <f t="shared" si="3"/>
        <v>3</v>
      </c>
      <c r="AX51">
        <f t="shared" si="4"/>
        <v>2</v>
      </c>
      <c r="AY51" s="6">
        <f>VLOOKUP(AQ51,COND!$A$10:$B$32,2,FALSE)</f>
        <v>1</v>
      </c>
      <c r="AZ51" s="9">
        <f>($AU$3*AU51+$AV$3*AV51+$AW$3*AW51+$AX$3*AX51)*AY51*IF(AR51&lt;5,0.95,IF(AR51&lt;7,0.975,1))+$K$3*VLOOKUP(K51,COND!$A$2:$D$7,2,FALSE)+$L$3*VLOOKUP(L51,COND!$A$2:$D$7,3,FALSE)+IF(BB51="SP",$BB$3,0)+IF($AW51&lt;3,-5,0)</f>
        <v>31.402521061048105</v>
      </c>
      <c r="BA51" s="28">
        <f t="shared" si="5"/>
        <v>1.7011593769743674</v>
      </c>
      <c r="BB51" t="str">
        <f t="shared" si="6"/>
        <v>SP</v>
      </c>
      <c r="BC51">
        <v>90</v>
      </c>
      <c r="BD51">
        <v>47</v>
      </c>
      <c r="BF51" t="str">
        <f t="shared" si="7"/>
        <v>Possible</v>
      </c>
      <c r="BH51">
        <f>IF(VLOOKUP($B51,'Draft List'!$D$4:$AC$2598,BH$3,FALSE)&lt;&gt;0,VLOOKUP($B51,'Draft List'!$D$4:$AC$2598,BH$3,FALSE),"")</f>
        <v>68</v>
      </c>
      <c r="BI51">
        <f>IF(VLOOKUP($B51,'Draft List'!$D$4:$AC$2598,BI$3,FALSE)&lt;&gt;0,VLOOKUP($B51,'Draft List'!$D$4:$AC$2598,BI$3,FALSE),"")</f>
        <v>3</v>
      </c>
      <c r="BJ51">
        <f>IF(VLOOKUP($B51,'Draft List'!$D$4:$AC$2598,BJ$3,FALSE)&lt;&gt;0,VLOOKUP($B51,'Draft List'!$D$4:$AC$2598,BJ$3,FALSE),"")</f>
        <v>10</v>
      </c>
      <c r="BK51" t="str">
        <f>IF(VLOOKUP($B51,'Draft List'!$D$4:$AC$2598,BK$3,FALSE)&lt;&gt;0,VLOOKUP($B51,'Draft List'!$D$4:$AC$2598,BK$3,FALSE),"")</f>
        <v>Neo-Tokyo Akira</v>
      </c>
      <c r="BL51" t="str">
        <f>IF(OR(C51="SP",C51="MR",C51="CL"),"P",VLOOKUP($A51,Bat!$A$4:$AQ$1284,42,FALSE))</f>
        <v>P</v>
      </c>
    </row>
    <row r="52" spans="1:64" x14ac:dyDescent="0.25">
      <c r="A52" s="45" t="str">
        <f t="shared" si="0"/>
        <v>SPHachemon Suzuki18</v>
      </c>
      <c r="B52">
        <f>VLOOKUP($A52,draft_listing_pitchers_stats!$A$1:$B$1324,2,FALSE)</f>
        <v>7605</v>
      </c>
      <c r="C52" s="1" t="s">
        <v>25</v>
      </c>
      <c r="D52" s="1" t="s">
        <v>1674</v>
      </c>
      <c r="E52" s="1" t="s">
        <v>597</v>
      </c>
      <c r="F52" s="1">
        <v>18</v>
      </c>
      <c r="G52" s="1" t="s">
        <v>44</v>
      </c>
      <c r="H52" s="1" t="s">
        <v>44</v>
      </c>
      <c r="I52" s="1" t="s">
        <v>54</v>
      </c>
      <c r="J52" s="24" t="s">
        <v>54</v>
      </c>
      <c r="K52" s="1" t="s">
        <v>51</v>
      </c>
      <c r="L52" s="24" t="s">
        <v>51</v>
      </c>
      <c r="M52" s="1">
        <v>3</v>
      </c>
      <c r="N52" s="1">
        <v>2</v>
      </c>
      <c r="O52" s="24">
        <v>1</v>
      </c>
      <c r="P52" s="1">
        <v>5</v>
      </c>
      <c r="Q52" s="1">
        <v>2</v>
      </c>
      <c r="R52" s="24">
        <v>5</v>
      </c>
      <c r="S52" s="1">
        <v>5</v>
      </c>
      <c r="T52" s="1">
        <v>5</v>
      </c>
      <c r="U52" s="1" t="s">
        <v>48</v>
      </c>
      <c r="V52" s="1" t="s">
        <v>48</v>
      </c>
      <c r="W52" s="1">
        <v>2</v>
      </c>
      <c r="X52" s="1">
        <v>7</v>
      </c>
      <c r="Y52" s="1">
        <v>3</v>
      </c>
      <c r="Z52" s="1">
        <v>5</v>
      </c>
      <c r="AA52" s="1" t="s">
        <v>48</v>
      </c>
      <c r="AB52" s="1" t="s">
        <v>48</v>
      </c>
      <c r="AC52" s="1" t="s">
        <v>48</v>
      </c>
      <c r="AD52" s="1" t="s">
        <v>48</v>
      </c>
      <c r="AE52" s="1" t="s">
        <v>48</v>
      </c>
      <c r="AF52" s="1" t="s">
        <v>48</v>
      </c>
      <c r="AG52" s="1" t="s">
        <v>48</v>
      </c>
      <c r="AH52" s="1" t="s">
        <v>48</v>
      </c>
      <c r="AI52" s="1" t="s">
        <v>48</v>
      </c>
      <c r="AJ52" s="1" t="s">
        <v>48</v>
      </c>
      <c r="AK52" s="1" t="s">
        <v>48</v>
      </c>
      <c r="AL52" s="1" t="s">
        <v>48</v>
      </c>
      <c r="AM52" s="1" t="s">
        <v>48</v>
      </c>
      <c r="AN52" s="1">
        <v>4</v>
      </c>
      <c r="AO52" s="1" t="s">
        <v>48</v>
      </c>
      <c r="AP52" s="24" t="s">
        <v>48</v>
      </c>
      <c r="AQ52" s="1" t="s">
        <v>67</v>
      </c>
      <c r="AR52" s="1">
        <v>5</v>
      </c>
      <c r="AS52" s="25" t="s">
        <v>519</v>
      </c>
      <c r="AT52" s="36" t="s">
        <v>918</v>
      </c>
      <c r="AU52" s="9">
        <f t="shared" si="1"/>
        <v>-2.1166698725191955</v>
      </c>
      <c r="AV52" s="9">
        <f t="shared" si="2"/>
        <v>-0.31251020854733541</v>
      </c>
      <c r="AW52">
        <f t="shared" si="3"/>
        <v>3.5</v>
      </c>
      <c r="AX52">
        <f t="shared" si="4"/>
        <v>0.5</v>
      </c>
      <c r="AY52" s="6">
        <f>VLOOKUP(AQ52,COND!$A$10:$B$32,2,FALSE)</f>
        <v>1.05</v>
      </c>
      <c r="AZ52" s="9">
        <f>($AU$3*AU52+$AV$3*AV52+$AW$3*AW52+$AX$3*AX52)*AY52*IF(AR52&lt;5,0.95,IF(AR52&lt;7,0.975,1))+$K$3*VLOOKUP(K52,COND!$A$2:$D$7,2,FALSE)+$L$3*VLOOKUP(L52,COND!$A$2:$D$7,3,FALSE)+IF(BB52="SP",$BB$3,0)+IF($AW52&lt;3,-5,0)</f>
        <v>28.199371573595002</v>
      </c>
      <c r="BA52" s="28">
        <f t="shared" si="5"/>
        <v>1.4197625498359407</v>
      </c>
      <c r="BB52" t="str">
        <f t="shared" si="6"/>
        <v>SP</v>
      </c>
      <c r="BC52">
        <v>100</v>
      </c>
      <c r="BD52">
        <v>48</v>
      </c>
      <c r="BF52" t="str">
        <f t="shared" si="7"/>
        <v>Possible</v>
      </c>
      <c r="BH52">
        <f>IF(VLOOKUP($B52,'Draft List'!$D$4:$AC$2598,BH$3,FALSE)&lt;&gt;0,VLOOKUP($B52,'Draft List'!$D$4:$AC$2598,BH$3,FALSE),"")</f>
        <v>91</v>
      </c>
      <c r="BI52">
        <f>IF(VLOOKUP($B52,'Draft List'!$D$4:$AC$2598,BI$3,FALSE)&lt;&gt;0,VLOOKUP($B52,'Draft List'!$D$4:$AC$2598,BI$3,FALSE),"")</f>
        <v>4</v>
      </c>
      <c r="BJ52">
        <f>IF(VLOOKUP($B52,'Draft List'!$D$4:$AC$2598,BJ$3,FALSE)&lt;&gt;0,VLOOKUP($B52,'Draft List'!$D$4:$AC$2598,BJ$3,FALSE),"")</f>
        <v>6</v>
      </c>
      <c r="BK52" t="str">
        <f>IF(VLOOKUP($B52,'Draft List'!$D$4:$AC$2598,BK$3,FALSE)&lt;&gt;0,VLOOKUP($B52,'Draft List'!$D$4:$AC$2598,BK$3,FALSE),"")</f>
        <v>Toyama Wind Dancers</v>
      </c>
      <c r="BL52" t="str">
        <f>IF(OR(C52="SP",C52="MR",C52="CL"),"P",VLOOKUP($A52,Bat!$A$4:$AQ$1284,42,FALSE))</f>
        <v>P</v>
      </c>
    </row>
    <row r="53" spans="1:64" x14ac:dyDescent="0.25">
      <c r="A53" s="45" t="str">
        <f t="shared" si="0"/>
        <v>RPElton Evison21</v>
      </c>
      <c r="B53">
        <f>VLOOKUP($A53,draft_listing_pitchers_stats!$A$1:$B$1324,2,FALSE)</f>
        <v>16052</v>
      </c>
      <c r="C53" s="1" t="s">
        <v>885</v>
      </c>
      <c r="D53" s="1" t="s">
        <v>1155</v>
      </c>
      <c r="E53" s="1" t="s">
        <v>1156</v>
      </c>
      <c r="F53" s="1">
        <v>21</v>
      </c>
      <c r="G53" s="1" t="s">
        <v>44</v>
      </c>
      <c r="H53" s="1" t="s">
        <v>58</v>
      </c>
      <c r="I53" s="1" t="s">
        <v>54</v>
      </c>
      <c r="J53" s="24" t="s">
        <v>54</v>
      </c>
      <c r="K53" s="1" t="s">
        <v>51</v>
      </c>
      <c r="L53" s="24" t="s">
        <v>51</v>
      </c>
      <c r="M53" s="1">
        <v>6</v>
      </c>
      <c r="N53" s="1">
        <v>2</v>
      </c>
      <c r="O53" s="24">
        <v>1</v>
      </c>
      <c r="P53" s="1">
        <v>7</v>
      </c>
      <c r="Q53" s="1">
        <v>2</v>
      </c>
      <c r="R53" s="24">
        <v>2</v>
      </c>
      <c r="S53" s="1">
        <v>7</v>
      </c>
      <c r="T53" s="1">
        <v>8</v>
      </c>
      <c r="U53" s="1">
        <v>1</v>
      </c>
      <c r="V53" s="1">
        <v>1</v>
      </c>
      <c r="W53" s="1">
        <v>7</v>
      </c>
      <c r="X53" s="1">
        <v>9</v>
      </c>
      <c r="Y53" s="1" t="s">
        <v>48</v>
      </c>
      <c r="Z53" s="1" t="s">
        <v>48</v>
      </c>
      <c r="AA53" s="1" t="s">
        <v>48</v>
      </c>
      <c r="AB53" s="1" t="s">
        <v>48</v>
      </c>
      <c r="AC53" s="1" t="s">
        <v>48</v>
      </c>
      <c r="AD53" s="1" t="s">
        <v>48</v>
      </c>
      <c r="AE53" s="1" t="s">
        <v>48</v>
      </c>
      <c r="AF53" s="1" t="s">
        <v>48</v>
      </c>
      <c r="AG53" s="1" t="s">
        <v>48</v>
      </c>
      <c r="AH53" s="1" t="s">
        <v>48</v>
      </c>
      <c r="AI53" s="1" t="s">
        <v>48</v>
      </c>
      <c r="AJ53" s="1" t="s">
        <v>48</v>
      </c>
      <c r="AK53" s="1" t="s">
        <v>48</v>
      </c>
      <c r="AL53" s="1" t="s">
        <v>48</v>
      </c>
      <c r="AM53" s="1" t="s">
        <v>48</v>
      </c>
      <c r="AN53" s="1" t="s">
        <v>48</v>
      </c>
      <c r="AO53" s="1" t="s">
        <v>48</v>
      </c>
      <c r="AP53" s="24" t="s">
        <v>48</v>
      </c>
      <c r="AQ53" s="1" t="s">
        <v>59</v>
      </c>
      <c r="AR53" s="1">
        <v>8</v>
      </c>
      <c r="AS53" s="25" t="s">
        <v>519</v>
      </c>
      <c r="AT53" s="36" t="s">
        <v>900</v>
      </c>
      <c r="AU53" s="9">
        <f t="shared" si="1"/>
        <v>-1.532595898991675</v>
      </c>
      <c r="AV53" s="9">
        <f t="shared" si="2"/>
        <v>-0.65008925769131953</v>
      </c>
      <c r="AW53">
        <f t="shared" si="3"/>
        <v>3</v>
      </c>
      <c r="AX53">
        <f t="shared" si="4"/>
        <v>2</v>
      </c>
      <c r="AY53" s="6">
        <f>VLOOKUP(AQ53,COND!$A$10:$B$32,2,FALSE)</f>
        <v>1.0249999999999999</v>
      </c>
      <c r="AZ53" s="9">
        <f>($AU$3*AU53+$AV$3*AV53+$AW$3*AW53+$AX$3*AX53)*AY53*IF(AR53&lt;5,0.95,IF(AR53&lt;7,0.975,1))+$K$3*VLOOKUP(K53,COND!$A$2:$D$7,2,FALSE)+$L$3*VLOOKUP(L53,COND!$A$2:$D$7,3,FALSE)+IF(BB53="SP",$BB$3,0)+IF($AW53&lt;3,-5,0)</f>
        <v>23.058988058034661</v>
      </c>
      <c r="BA53" s="28">
        <f t="shared" si="5"/>
        <v>0.96817962583588557</v>
      </c>
      <c r="BB53" t="str">
        <f t="shared" si="6"/>
        <v>SP</v>
      </c>
      <c r="BC53">
        <v>100</v>
      </c>
      <c r="BD53">
        <v>49</v>
      </c>
      <c r="BF53" t="str">
        <f t="shared" si="7"/>
        <v>Unlikely</v>
      </c>
      <c r="BH53">
        <f>IF(VLOOKUP($B53,'Draft List'!$D$4:$AC$2598,BH$3,FALSE)&lt;&gt;0,VLOOKUP($B53,'Draft List'!$D$4:$AC$2598,BH$3,FALSE),"")</f>
        <v>135</v>
      </c>
      <c r="BI53">
        <f>IF(VLOOKUP($B53,'Draft List'!$D$4:$AC$2598,BI$3,FALSE)&lt;&gt;0,VLOOKUP($B53,'Draft List'!$D$4:$AC$2598,BI$3,FALSE),"")</f>
        <v>5</v>
      </c>
      <c r="BJ53">
        <f>IF(VLOOKUP($B53,'Draft List'!$D$4:$AC$2598,BJ$3,FALSE)&lt;&gt;0,VLOOKUP($B53,'Draft List'!$D$4:$AC$2598,BJ$3,FALSE),"")</f>
        <v>25</v>
      </c>
      <c r="BK53" t="str">
        <f>IF(VLOOKUP($B53,'Draft List'!$D$4:$AC$2598,BK$3,FALSE)&lt;&gt;0,VLOOKUP($B53,'Draft List'!$D$4:$AC$2598,BK$3,FALSE),"")</f>
        <v>Toyama Wind Dancers</v>
      </c>
      <c r="BL53">
        <f>IF(OR(C53="SP",C53="MR",C53="CL"),"P",VLOOKUP($A53,Bat!$A$4:$AQ$1284,42,FALSE))</f>
        <v>-7.3863830156350012</v>
      </c>
    </row>
    <row r="54" spans="1:64" x14ac:dyDescent="0.25">
      <c r="A54" s="45" t="str">
        <f t="shared" si="0"/>
        <v>CLLarry Zavala21</v>
      </c>
      <c r="B54">
        <f>VLOOKUP($A54,draft_listing_pitchers_stats!$A$1:$B$1324,2,FALSE)</f>
        <v>4639</v>
      </c>
      <c r="C54" s="1" t="s">
        <v>53</v>
      </c>
      <c r="D54" s="1" t="s">
        <v>266</v>
      </c>
      <c r="E54" s="1" t="s">
        <v>377</v>
      </c>
      <c r="F54" s="1">
        <v>21</v>
      </c>
      <c r="G54" s="1" t="s">
        <v>58</v>
      </c>
      <c r="H54" s="1" t="s">
        <v>58</v>
      </c>
      <c r="I54" s="1" t="s">
        <v>54</v>
      </c>
      <c r="J54" s="24" t="s">
        <v>54</v>
      </c>
      <c r="K54" s="1" t="s">
        <v>51</v>
      </c>
      <c r="L54" s="24" t="s">
        <v>51</v>
      </c>
      <c r="M54" s="1">
        <v>5</v>
      </c>
      <c r="N54" s="1">
        <v>2</v>
      </c>
      <c r="O54" s="24">
        <v>2</v>
      </c>
      <c r="P54" s="1">
        <v>6</v>
      </c>
      <c r="Q54" s="1">
        <v>2</v>
      </c>
      <c r="R54" s="24">
        <v>3</v>
      </c>
      <c r="S54" s="1">
        <v>7</v>
      </c>
      <c r="T54" s="1">
        <v>8</v>
      </c>
      <c r="U54" s="1">
        <v>1</v>
      </c>
      <c r="V54" s="1">
        <v>1</v>
      </c>
      <c r="W54" s="1">
        <v>5</v>
      </c>
      <c r="X54" s="1">
        <v>7</v>
      </c>
      <c r="Y54" s="1" t="s">
        <v>48</v>
      </c>
      <c r="Z54" s="1" t="s">
        <v>48</v>
      </c>
      <c r="AA54" s="1" t="s">
        <v>48</v>
      </c>
      <c r="AB54" s="1" t="s">
        <v>48</v>
      </c>
      <c r="AC54" s="1" t="s">
        <v>48</v>
      </c>
      <c r="AD54" s="1" t="s">
        <v>48</v>
      </c>
      <c r="AE54" s="1" t="s">
        <v>48</v>
      </c>
      <c r="AF54" s="1" t="s">
        <v>48</v>
      </c>
      <c r="AG54" s="1" t="s">
        <v>48</v>
      </c>
      <c r="AH54" s="1" t="s">
        <v>48</v>
      </c>
      <c r="AI54" s="1" t="s">
        <v>48</v>
      </c>
      <c r="AJ54" s="1" t="s">
        <v>48</v>
      </c>
      <c r="AK54" s="1" t="s">
        <v>48</v>
      </c>
      <c r="AL54" s="1" t="s">
        <v>48</v>
      </c>
      <c r="AM54" s="1" t="s">
        <v>48</v>
      </c>
      <c r="AN54" s="1" t="s">
        <v>48</v>
      </c>
      <c r="AO54" s="1" t="s">
        <v>48</v>
      </c>
      <c r="AP54" s="24" t="s">
        <v>48</v>
      </c>
      <c r="AQ54" s="1" t="s">
        <v>66</v>
      </c>
      <c r="AR54" s="1">
        <v>10</v>
      </c>
      <c r="AS54" s="25" t="s">
        <v>519</v>
      </c>
      <c r="AT54" s="36" t="s">
        <v>839</v>
      </c>
      <c r="AU54" s="9">
        <f t="shared" si="1"/>
        <v>-1.4849666574467382</v>
      </c>
      <c r="AV54" s="9">
        <f t="shared" si="2"/>
        <v>-0.60246001614638267</v>
      </c>
      <c r="AW54">
        <f t="shared" si="3"/>
        <v>3</v>
      </c>
      <c r="AX54">
        <f t="shared" si="4"/>
        <v>1.5</v>
      </c>
      <c r="AY54" s="6">
        <f>VLOOKUP(AQ54,COND!$A$10:$B$32,2,FALSE)</f>
        <v>1.0249999999999999</v>
      </c>
      <c r="AZ54" s="9">
        <f>($AU$3*AU54+$AV$3*AV54+$AW$3*AW54+$AX$3*AX54)*AY54*IF(AR54&lt;5,0.95,IF(AR54&lt;7,0.975,1))+$K$3*VLOOKUP(K54,COND!$A$2:$D$7,2,FALSE)+$L$3*VLOOKUP(L54,COND!$A$2:$D$7,3,FALSE)+IF(BB54="SP",$BB$3,0)+IF($AW54&lt;3,-5,0)</f>
        <v>23.404526504222574</v>
      </c>
      <c r="BA54" s="28">
        <f t="shared" si="5"/>
        <v>0.99853519393924406</v>
      </c>
      <c r="BB54" t="str">
        <f t="shared" si="6"/>
        <v>SP</v>
      </c>
      <c r="BC54">
        <v>100</v>
      </c>
      <c r="BD54">
        <v>50</v>
      </c>
      <c r="BF54" t="str">
        <f t="shared" si="7"/>
        <v>Unlikely</v>
      </c>
      <c r="BH54">
        <f>IF(VLOOKUP($B54,'Draft List'!$D$4:$AC$2598,BH$3,FALSE)&lt;&gt;0,VLOOKUP($B54,'Draft List'!$D$4:$AC$2598,BH$3,FALSE),"")</f>
        <v>127</v>
      </c>
      <c r="BI54">
        <f>IF(VLOOKUP($B54,'Draft List'!$D$4:$AC$2598,BI$3,FALSE)&lt;&gt;0,VLOOKUP($B54,'Draft List'!$D$4:$AC$2598,BI$3,FALSE),"")</f>
        <v>5</v>
      </c>
      <c r="BJ54">
        <f>IF(VLOOKUP($B54,'Draft List'!$D$4:$AC$2598,BJ$3,FALSE)&lt;&gt;0,VLOOKUP($B54,'Draft List'!$D$4:$AC$2598,BJ$3,FALSE),"")</f>
        <v>17</v>
      </c>
      <c r="BK54" t="str">
        <f>IF(VLOOKUP($B54,'Draft List'!$D$4:$AC$2598,BK$3,FALSE)&lt;&gt;0,VLOOKUP($B54,'Draft List'!$D$4:$AC$2598,BK$3,FALSE),"")</f>
        <v>Kentucky Thoroughbreds</v>
      </c>
      <c r="BL54" t="str">
        <f>IF(OR(C54="SP",C54="MR",C54="CL"),"P",VLOOKUP($A54,Bat!$A$4:$AQ$1284,42,FALSE))</f>
        <v>P</v>
      </c>
    </row>
    <row r="55" spans="1:64" x14ac:dyDescent="0.25">
      <c r="A55" s="45" t="str">
        <f t="shared" si="0"/>
        <v>RPRoy Salcido18</v>
      </c>
      <c r="B55">
        <f>VLOOKUP($A55,draft_listing_pitchers_stats!$A$1:$B$1324,2,FALSE)</f>
        <v>5114</v>
      </c>
      <c r="C55" s="1" t="s">
        <v>885</v>
      </c>
      <c r="D55" s="1" t="s">
        <v>374</v>
      </c>
      <c r="E55" s="1" t="s">
        <v>1620</v>
      </c>
      <c r="F55" s="1">
        <v>18</v>
      </c>
      <c r="G55" s="1" t="s">
        <v>44</v>
      </c>
      <c r="H55" s="1" t="s">
        <v>44</v>
      </c>
      <c r="I55" s="1" t="s">
        <v>54</v>
      </c>
      <c r="J55" s="24" t="s">
        <v>54</v>
      </c>
      <c r="K55" s="1" t="s">
        <v>51</v>
      </c>
      <c r="L55" s="24" t="s">
        <v>51</v>
      </c>
      <c r="M55" s="1">
        <v>2</v>
      </c>
      <c r="N55" s="1">
        <v>1</v>
      </c>
      <c r="O55" s="24">
        <v>1</v>
      </c>
      <c r="P55" s="1">
        <v>4</v>
      </c>
      <c r="Q55" s="1">
        <v>1</v>
      </c>
      <c r="R55" s="24">
        <v>3</v>
      </c>
      <c r="S55" s="1">
        <v>4</v>
      </c>
      <c r="T55" s="1">
        <v>6</v>
      </c>
      <c r="U55" s="1">
        <v>1</v>
      </c>
      <c r="V55" s="1">
        <v>1</v>
      </c>
      <c r="W55" s="1">
        <v>2</v>
      </c>
      <c r="X55" s="1">
        <v>5</v>
      </c>
      <c r="Y55" s="1" t="s">
        <v>48</v>
      </c>
      <c r="Z55" s="1" t="s">
        <v>48</v>
      </c>
      <c r="AA55" s="1" t="s">
        <v>48</v>
      </c>
      <c r="AB55" s="1" t="s">
        <v>48</v>
      </c>
      <c r="AC55" s="1" t="s">
        <v>48</v>
      </c>
      <c r="AD55" s="1" t="s">
        <v>48</v>
      </c>
      <c r="AE55" s="1" t="s">
        <v>48</v>
      </c>
      <c r="AF55" s="1" t="s">
        <v>48</v>
      </c>
      <c r="AG55" s="1" t="s">
        <v>48</v>
      </c>
      <c r="AH55" s="1" t="s">
        <v>48</v>
      </c>
      <c r="AI55" s="1" t="s">
        <v>48</v>
      </c>
      <c r="AJ55" s="1" t="s">
        <v>48</v>
      </c>
      <c r="AK55" s="1" t="s">
        <v>48</v>
      </c>
      <c r="AL55" s="1" t="s">
        <v>48</v>
      </c>
      <c r="AM55" s="1" t="s">
        <v>48</v>
      </c>
      <c r="AN55" s="1" t="s">
        <v>48</v>
      </c>
      <c r="AO55" s="1" t="s">
        <v>48</v>
      </c>
      <c r="AP55" s="24" t="s">
        <v>48</v>
      </c>
      <c r="AQ55" s="1" t="s">
        <v>62</v>
      </c>
      <c r="AR55" s="1">
        <v>9</v>
      </c>
      <c r="AS55" s="25" t="s">
        <v>519</v>
      </c>
      <c r="AT55" s="36" t="s">
        <v>918</v>
      </c>
      <c r="AU55" s="9">
        <f t="shared" si="1"/>
        <v>-2.5067929134584248</v>
      </c>
      <c r="AV55" s="9">
        <f t="shared" si="2"/>
        <v>-1.1872743815947853</v>
      </c>
      <c r="AW55">
        <f t="shared" si="3"/>
        <v>3</v>
      </c>
      <c r="AX55">
        <f t="shared" si="4"/>
        <v>0.5</v>
      </c>
      <c r="AY55" s="6">
        <f>VLOOKUP(AQ55,COND!$A$10:$B$32,2,FALSE)</f>
        <v>1</v>
      </c>
      <c r="AZ55" s="9">
        <f>($AU$3*AU55+$AV$3*AV55+$AW$3*AW55+$AX$3*AX55)*AY55*IF(AR55&lt;5,0.95,IF(AR55&lt;7,0.975,1))+$K$3*VLOOKUP(K55,COND!$A$2:$D$7,2,FALSE)+$L$3*VLOOKUP(L55,COND!$A$2:$D$7,3,FALSE)+IF(BB55="SP",$BB$3,0)+IF($AW55&lt;3,-5,0)</f>
        <v>10.478153785412609</v>
      </c>
      <c r="BA55" s="28">
        <f t="shared" si="5"/>
        <v>-0.13704723320937157</v>
      </c>
      <c r="BB55" t="str">
        <f t="shared" si="6"/>
        <v>SP</v>
      </c>
      <c r="BC55">
        <v>100</v>
      </c>
      <c r="BD55">
        <v>51</v>
      </c>
      <c r="BF55" t="str">
        <f t="shared" si="7"/>
        <v>Unlikely</v>
      </c>
      <c r="BH55" t="str">
        <f>IF(VLOOKUP($B55,'Draft List'!$D$4:$AC$2598,BH$3,FALSE)&lt;&gt;0,VLOOKUP($B55,'Draft List'!$D$4:$AC$2598,BH$3,FALSE),"")</f>
        <v/>
      </c>
      <c r="BI55" t="str">
        <f>IF(VLOOKUP($B55,'Draft List'!$D$4:$AC$2598,BI$3,FALSE)&lt;&gt;0,VLOOKUP($B55,'Draft List'!$D$4:$AC$2598,BI$3,FALSE),"")</f>
        <v/>
      </c>
      <c r="BJ55" t="str">
        <f>IF(VLOOKUP($B55,'Draft List'!$D$4:$AC$2598,BJ$3,FALSE)&lt;&gt;0,VLOOKUP($B55,'Draft List'!$D$4:$AC$2598,BJ$3,FALSE),"")</f>
        <v/>
      </c>
      <c r="BK55" t="str">
        <f>IF(VLOOKUP($B55,'Draft List'!$D$4:$AC$2598,BK$3,FALSE)&lt;&gt;0,VLOOKUP($B55,'Draft List'!$D$4:$AC$2598,BK$3,FALSE),"")</f>
        <v/>
      </c>
      <c r="BL55">
        <f>IF(OR(C55="SP",C55="MR",C55="CL"),"P",VLOOKUP($A55,Bat!$A$4:$AQ$1284,42,FALSE))</f>
        <v>-10.064904514753959</v>
      </c>
    </row>
    <row r="56" spans="1:64" x14ac:dyDescent="0.25">
      <c r="A56" s="45" t="str">
        <f t="shared" si="0"/>
        <v>RPBlake Walker18</v>
      </c>
      <c r="B56">
        <f>VLOOKUP($A56,draft_listing_pitchers_stats!$A$1:$B$1324,2,FALSE)</f>
        <v>2220</v>
      </c>
      <c r="C56" s="1" t="s">
        <v>885</v>
      </c>
      <c r="D56" s="1" t="s">
        <v>610</v>
      </c>
      <c r="E56" s="1" t="s">
        <v>668</v>
      </c>
      <c r="F56" s="1">
        <v>18</v>
      </c>
      <c r="G56" s="1" t="s">
        <v>44</v>
      </c>
      <c r="H56" s="1" t="s">
        <v>44</v>
      </c>
      <c r="I56" s="1" t="s">
        <v>54</v>
      </c>
      <c r="J56" s="24" t="s">
        <v>54</v>
      </c>
      <c r="K56" s="1" t="s">
        <v>51</v>
      </c>
      <c r="L56" s="24" t="s">
        <v>51</v>
      </c>
      <c r="M56" s="1">
        <v>2</v>
      </c>
      <c r="N56" s="1">
        <v>1</v>
      </c>
      <c r="O56" s="24">
        <v>1</v>
      </c>
      <c r="P56" s="1">
        <v>3</v>
      </c>
      <c r="Q56" s="1">
        <v>2</v>
      </c>
      <c r="R56" s="24">
        <v>3</v>
      </c>
      <c r="S56" s="1">
        <v>4</v>
      </c>
      <c r="T56" s="1">
        <v>4</v>
      </c>
      <c r="U56" s="1">
        <v>1</v>
      </c>
      <c r="V56" s="1">
        <v>1</v>
      </c>
      <c r="W56" s="1" t="s">
        <v>48</v>
      </c>
      <c r="X56" s="1" t="s">
        <v>48</v>
      </c>
      <c r="Y56" s="1" t="s">
        <v>48</v>
      </c>
      <c r="Z56" s="1" t="s">
        <v>48</v>
      </c>
      <c r="AA56" s="1" t="s">
        <v>48</v>
      </c>
      <c r="AB56" s="1" t="s">
        <v>48</v>
      </c>
      <c r="AC56" s="1" t="s">
        <v>48</v>
      </c>
      <c r="AD56" s="1" t="s">
        <v>48</v>
      </c>
      <c r="AE56" s="1">
        <v>3</v>
      </c>
      <c r="AF56" s="1">
        <v>4</v>
      </c>
      <c r="AG56" s="1">
        <v>3</v>
      </c>
      <c r="AH56" s="1">
        <v>3</v>
      </c>
      <c r="AI56" s="1" t="s">
        <v>48</v>
      </c>
      <c r="AJ56" s="1" t="s">
        <v>48</v>
      </c>
      <c r="AK56" s="1" t="s">
        <v>48</v>
      </c>
      <c r="AL56" s="1" t="s">
        <v>48</v>
      </c>
      <c r="AM56" s="1" t="s">
        <v>48</v>
      </c>
      <c r="AN56" s="1" t="s">
        <v>48</v>
      </c>
      <c r="AO56" s="1" t="s">
        <v>48</v>
      </c>
      <c r="AP56" s="24" t="s">
        <v>48</v>
      </c>
      <c r="AQ56" s="1" t="s">
        <v>62</v>
      </c>
      <c r="AR56" s="1">
        <v>7</v>
      </c>
      <c r="AS56" s="25" t="s">
        <v>15</v>
      </c>
      <c r="AT56" s="36" t="s">
        <v>900</v>
      </c>
      <c r="AU56" s="9">
        <f t="shared" si="1"/>
        <v>-2.5067929134584248</v>
      </c>
      <c r="AV56" s="9">
        <f t="shared" si="2"/>
        <v>-1.1865339896739031</v>
      </c>
      <c r="AW56">
        <f t="shared" si="3"/>
        <v>4</v>
      </c>
      <c r="AX56">
        <f t="shared" si="4"/>
        <v>0</v>
      </c>
      <c r="AY56" s="6">
        <f>VLOOKUP(AQ56,COND!$A$10:$B$32,2,FALSE)</f>
        <v>1</v>
      </c>
      <c r="AZ56" s="9">
        <f>($AU$3*AU56+$AV$3*AV56+$AW$3*AW56+$AX$3*AX56)*AY56*IF(AR56&lt;5,0.95,IF(AR56&lt;7,0.975,1))+$K$3*VLOOKUP(K56,COND!$A$2:$D$7,2,FALSE)+$L$3*VLOOKUP(L56,COND!$A$2:$D$7,3,FALSE)+IF(BB56="SP",$BB$3,0)+IF($AW56&lt;3,-5,0)</f>
        <v>10.367961623830254</v>
      </c>
      <c r="BA56" s="28">
        <f t="shared" si="5"/>
        <v>-0.14672761958105299</v>
      </c>
      <c r="BB56" t="str">
        <f t="shared" si="6"/>
        <v>SP</v>
      </c>
      <c r="BC56">
        <v>100</v>
      </c>
      <c r="BD56">
        <v>52</v>
      </c>
      <c r="BF56" t="str">
        <f t="shared" si="7"/>
        <v>Unlikely</v>
      </c>
      <c r="BH56">
        <f>IF(VLOOKUP($B56,'Draft List'!$D$4:$AC$2598,BH$3,FALSE)&lt;&gt;0,VLOOKUP($B56,'Draft List'!$D$4:$AC$2598,BH$3,FALSE),"")</f>
        <v>367</v>
      </c>
      <c r="BI56">
        <f>IF(VLOOKUP($B56,'Draft List'!$D$4:$AC$2598,BI$3,FALSE)&lt;&gt;0,VLOOKUP($B56,'Draft List'!$D$4:$AC$2598,BI$3,FALSE),"")</f>
        <v>14</v>
      </c>
      <c r="BJ56">
        <f>IF(VLOOKUP($B56,'Draft List'!$D$4:$AC$2598,BJ$3,FALSE)&lt;&gt;0,VLOOKUP($B56,'Draft List'!$D$4:$AC$2598,BJ$3,FALSE),"")</f>
        <v>23</v>
      </c>
      <c r="BK56" t="str">
        <f>IF(VLOOKUP($B56,'Draft List'!$D$4:$AC$2598,BK$3,FALSE)&lt;&gt;0,VLOOKUP($B56,'Draft List'!$D$4:$AC$2598,BK$3,FALSE),"")</f>
        <v>Hartford Harpoon</v>
      </c>
      <c r="BL56">
        <f>IF(OR(C56="SP",C56="MR",C56="CL"),"P",VLOOKUP($A56,Bat!$A$4:$AQ$1284,42,FALSE))</f>
        <v>-11.95309604444139</v>
      </c>
    </row>
    <row r="57" spans="1:64" x14ac:dyDescent="0.25">
      <c r="A57" s="45" t="str">
        <f t="shared" si="0"/>
        <v>SPJ.R. Bennett21</v>
      </c>
      <c r="B57">
        <f>VLOOKUP($A57,draft_listing_pitchers_stats!$A$1:$B$1324,2,FALSE)</f>
        <v>4384</v>
      </c>
      <c r="C57" s="1" t="s">
        <v>25</v>
      </c>
      <c r="D57" s="1" t="s">
        <v>1034</v>
      </c>
      <c r="E57" s="1" t="s">
        <v>1035</v>
      </c>
      <c r="F57" s="1">
        <v>21</v>
      </c>
      <c r="G57" s="1" t="s">
        <v>58</v>
      </c>
      <c r="H57" s="1" t="s">
        <v>44</v>
      </c>
      <c r="I57" s="1" t="s">
        <v>54</v>
      </c>
      <c r="J57" s="24" t="s">
        <v>54</v>
      </c>
      <c r="K57" s="1" t="s">
        <v>46</v>
      </c>
      <c r="L57" s="24" t="s">
        <v>51</v>
      </c>
      <c r="M57" s="1">
        <v>3</v>
      </c>
      <c r="N57" s="1">
        <v>3</v>
      </c>
      <c r="O57" s="24">
        <v>2</v>
      </c>
      <c r="P57" s="1">
        <v>6</v>
      </c>
      <c r="Q57" s="1">
        <v>4</v>
      </c>
      <c r="R57" s="24">
        <v>3</v>
      </c>
      <c r="S57" s="1">
        <v>6</v>
      </c>
      <c r="T57" s="1">
        <v>8</v>
      </c>
      <c r="U57" s="1">
        <v>2</v>
      </c>
      <c r="V57" s="1">
        <v>5</v>
      </c>
      <c r="W57" s="1" t="s">
        <v>48</v>
      </c>
      <c r="X57" s="1" t="s">
        <v>48</v>
      </c>
      <c r="Y57" s="1" t="s">
        <v>48</v>
      </c>
      <c r="Z57" s="1" t="s">
        <v>48</v>
      </c>
      <c r="AA57" s="1" t="s">
        <v>48</v>
      </c>
      <c r="AB57" s="1" t="s">
        <v>48</v>
      </c>
      <c r="AC57" s="1" t="s">
        <v>48</v>
      </c>
      <c r="AD57" s="1" t="s">
        <v>48</v>
      </c>
      <c r="AE57" s="1">
        <v>5</v>
      </c>
      <c r="AF57" s="1">
        <v>8</v>
      </c>
      <c r="AG57" s="1" t="s">
        <v>48</v>
      </c>
      <c r="AH57" s="1" t="s">
        <v>48</v>
      </c>
      <c r="AI57" s="1" t="s">
        <v>48</v>
      </c>
      <c r="AJ57" s="1" t="s">
        <v>48</v>
      </c>
      <c r="AK57" s="1" t="s">
        <v>48</v>
      </c>
      <c r="AL57" s="1" t="s">
        <v>48</v>
      </c>
      <c r="AM57" s="1" t="s">
        <v>48</v>
      </c>
      <c r="AN57" s="1" t="s">
        <v>48</v>
      </c>
      <c r="AO57" s="1" t="s">
        <v>48</v>
      </c>
      <c r="AP57" s="24" t="s">
        <v>48</v>
      </c>
      <c r="AQ57" s="1" t="s">
        <v>52</v>
      </c>
      <c r="AR57" s="1">
        <v>4</v>
      </c>
      <c r="AS57" s="25" t="s">
        <v>518</v>
      </c>
      <c r="AT57" s="36" t="s">
        <v>882</v>
      </c>
      <c r="AU57" s="9">
        <f t="shared" si="1"/>
        <v>-1.6789175900350299</v>
      </c>
      <c r="AV57" s="9">
        <f t="shared" si="2"/>
        <v>-0.21159658328627182</v>
      </c>
      <c r="AW57">
        <f t="shared" si="3"/>
        <v>3</v>
      </c>
      <c r="AX57">
        <f t="shared" si="4"/>
        <v>1.5</v>
      </c>
      <c r="AY57" s="6">
        <f>VLOOKUP(AQ57,COND!$A$10:$B$32,2,FALSE)</f>
        <v>1.05</v>
      </c>
      <c r="AZ57" s="9">
        <f>($AU$3*AU57+$AV$3*AV57+$AW$3*AW57+$AX$3*AX57)*AY57*IF(AR57&lt;5,0.95,IF(AR57&lt;7,0.975,1))+$K$3*VLOOKUP(K57,COND!$A$2:$D$7,2,FALSE)+$L$3*VLOOKUP(L57,COND!$A$2:$D$7,3,FALSE)+IF(BB57="SP",$BB$3,0)+IF($AW57&lt;3,-5,0)</f>
        <v>29.11026660422689</v>
      </c>
      <c r="BA57" s="28">
        <f t="shared" si="5"/>
        <v>1.4997847194162248</v>
      </c>
      <c r="BB57" t="str">
        <f t="shared" si="6"/>
        <v>RP</v>
      </c>
      <c r="BC57">
        <v>100</v>
      </c>
      <c r="BD57">
        <v>53</v>
      </c>
      <c r="BF57" t="str">
        <f t="shared" si="7"/>
        <v>Possible</v>
      </c>
      <c r="BH57">
        <f>IF(VLOOKUP($B57,'Draft List'!$D$4:$AC$2598,BH$3,FALSE)&lt;&gt;0,VLOOKUP($B57,'Draft List'!$D$4:$AC$2598,BH$3,FALSE),"")</f>
        <v>143</v>
      </c>
      <c r="BI57">
        <f>IF(VLOOKUP($B57,'Draft List'!$D$4:$AC$2598,BI$3,FALSE)&lt;&gt;0,VLOOKUP($B57,'Draft List'!$D$4:$AC$2598,BI$3,FALSE),"")</f>
        <v>6</v>
      </c>
      <c r="BJ57">
        <f>IF(VLOOKUP($B57,'Draft List'!$D$4:$AC$2598,BJ$3,FALSE)&lt;&gt;0,VLOOKUP($B57,'Draft List'!$D$4:$AC$2598,BJ$3,FALSE),"")</f>
        <v>7</v>
      </c>
      <c r="BK57" t="str">
        <f>IF(VLOOKUP($B57,'Draft List'!$D$4:$AC$2598,BK$3,FALSE)&lt;&gt;0,VLOOKUP($B57,'Draft List'!$D$4:$AC$2598,BK$3,FALSE),"")</f>
        <v>Toyama Wind Dancers</v>
      </c>
      <c r="BL57" t="str">
        <f>IF(OR(C57="SP",C57="MR",C57="CL"),"P",VLOOKUP($A57,Bat!$A$4:$AQ$1284,42,FALSE))</f>
        <v>P</v>
      </c>
    </row>
    <row r="58" spans="1:64" x14ac:dyDescent="0.25">
      <c r="A58" s="45" t="str">
        <f t="shared" si="0"/>
        <v>CLYoshiki Ikeda21</v>
      </c>
      <c r="B58">
        <f>VLOOKUP($A58,draft_listing_pitchers_stats!$A$1:$B$1324,2,FALSE)</f>
        <v>16055</v>
      </c>
      <c r="C58" s="1" t="s">
        <v>53</v>
      </c>
      <c r="D58" s="1" t="s">
        <v>573</v>
      </c>
      <c r="E58" s="1" t="s">
        <v>740</v>
      </c>
      <c r="F58" s="1">
        <v>21</v>
      </c>
      <c r="G58" s="1" t="s">
        <v>58</v>
      </c>
      <c r="H58" s="1" t="s">
        <v>58</v>
      </c>
      <c r="I58" s="1" t="s">
        <v>54</v>
      </c>
      <c r="J58" s="24" t="s">
        <v>45</v>
      </c>
      <c r="K58" s="1" t="s">
        <v>47</v>
      </c>
      <c r="L58" s="24" t="s">
        <v>46</v>
      </c>
      <c r="M58" s="1">
        <v>6</v>
      </c>
      <c r="N58" s="1">
        <v>2</v>
      </c>
      <c r="O58" s="24">
        <v>1</v>
      </c>
      <c r="P58" s="1">
        <v>8</v>
      </c>
      <c r="Q58" s="1">
        <v>2</v>
      </c>
      <c r="R58" s="24">
        <v>5</v>
      </c>
      <c r="S58" s="1">
        <v>7</v>
      </c>
      <c r="T58" s="1">
        <v>7</v>
      </c>
      <c r="U58" s="1" t="s">
        <v>48</v>
      </c>
      <c r="V58" s="1" t="s">
        <v>48</v>
      </c>
      <c r="W58" s="1">
        <v>8</v>
      </c>
      <c r="X58" s="1">
        <v>9</v>
      </c>
      <c r="Y58" s="1" t="s">
        <v>48</v>
      </c>
      <c r="Z58" s="1" t="s">
        <v>48</v>
      </c>
      <c r="AA58" s="1" t="s">
        <v>48</v>
      </c>
      <c r="AB58" s="1" t="s">
        <v>48</v>
      </c>
      <c r="AC58" s="1" t="s">
        <v>48</v>
      </c>
      <c r="AD58" s="1" t="s">
        <v>48</v>
      </c>
      <c r="AE58" s="1" t="s">
        <v>48</v>
      </c>
      <c r="AF58" s="1" t="s">
        <v>48</v>
      </c>
      <c r="AG58" s="1" t="s">
        <v>48</v>
      </c>
      <c r="AH58" s="1" t="s">
        <v>48</v>
      </c>
      <c r="AI58" s="1" t="s">
        <v>48</v>
      </c>
      <c r="AJ58" s="1" t="s">
        <v>48</v>
      </c>
      <c r="AK58" s="1" t="s">
        <v>48</v>
      </c>
      <c r="AL58" s="1" t="s">
        <v>48</v>
      </c>
      <c r="AM58" s="1" t="s">
        <v>48</v>
      </c>
      <c r="AN58" s="1" t="s">
        <v>48</v>
      </c>
      <c r="AO58" s="1" t="s">
        <v>48</v>
      </c>
      <c r="AP58" s="24" t="s">
        <v>48</v>
      </c>
      <c r="AQ58" s="1" t="s">
        <v>52</v>
      </c>
      <c r="AR58" s="1">
        <v>1</v>
      </c>
      <c r="AS58" s="25" t="s">
        <v>519</v>
      </c>
      <c r="AT58" s="36" t="s">
        <v>854</v>
      </c>
      <c r="AU58" s="9">
        <f t="shared" si="1"/>
        <v>-1.532595898991675</v>
      </c>
      <c r="AV58" s="9">
        <f t="shared" si="2"/>
        <v>0.27156376498018514</v>
      </c>
      <c r="AW58">
        <f t="shared" si="3"/>
        <v>2</v>
      </c>
      <c r="AX58">
        <f t="shared" si="4"/>
        <v>2</v>
      </c>
      <c r="AY58" s="6">
        <f>VLOOKUP(AQ58,COND!$A$10:$B$32,2,FALSE)</f>
        <v>1.05</v>
      </c>
      <c r="AZ58" s="9">
        <f>($AU$3*AU58+$AV$3*AV58+$AW$3*AW58+$AX$3*AX58)*AY58*IF(AR58&lt;5,0.95,IF(AR58&lt;7,0.975,1))+$K$3*VLOOKUP(K58,COND!$A$2:$D$7,2,FALSE)+$L$3*VLOOKUP(L58,COND!$A$2:$D$7,3,FALSE)+IF(BB58="SP",$BB$3,0)+IF($AW58&lt;3,-5,0)</f>
        <v>33.303194229505856</v>
      </c>
      <c r="BA58" s="28">
        <f t="shared" si="5"/>
        <v>1.8681336006645695</v>
      </c>
      <c r="BB58" t="str">
        <f t="shared" si="6"/>
        <v>RP</v>
      </c>
      <c r="BC58">
        <v>100</v>
      </c>
      <c r="BD58">
        <v>54</v>
      </c>
      <c r="BF58" t="str">
        <f t="shared" si="7"/>
        <v>Possible</v>
      </c>
      <c r="BH58">
        <f>IF(VLOOKUP($B58,'Draft List'!$D$4:$AC$2598,BH$3,FALSE)&lt;&gt;0,VLOOKUP($B58,'Draft List'!$D$4:$AC$2598,BH$3,FALSE),"")</f>
        <v>136</v>
      </c>
      <c r="BI58">
        <f>IF(VLOOKUP($B58,'Draft List'!$D$4:$AC$2598,BI$3,FALSE)&lt;&gt;0,VLOOKUP($B58,'Draft List'!$D$4:$AC$2598,BI$3,FALSE),"")</f>
        <v>5</v>
      </c>
      <c r="BJ58">
        <f>IF(VLOOKUP($B58,'Draft List'!$D$4:$AC$2598,BJ$3,FALSE)&lt;&gt;0,VLOOKUP($B58,'Draft List'!$D$4:$AC$2598,BJ$3,FALSE),"")</f>
        <v>26</v>
      </c>
      <c r="BK58" t="str">
        <f>IF(VLOOKUP($B58,'Draft List'!$D$4:$AC$2598,BK$3,FALSE)&lt;&gt;0,VLOOKUP($B58,'Draft List'!$D$4:$AC$2598,BK$3,FALSE),"")</f>
        <v>Okinawa Shisa</v>
      </c>
      <c r="BL58" t="str">
        <f>IF(OR(C58="SP",C58="MR",C58="CL"),"P",VLOOKUP($A58,Bat!$A$4:$AQ$1284,42,FALSE))</f>
        <v>P</v>
      </c>
    </row>
    <row r="59" spans="1:64" x14ac:dyDescent="0.25">
      <c r="A59" s="45" t="str">
        <f t="shared" si="0"/>
        <v>RPPat Wall18</v>
      </c>
      <c r="B59">
        <f>VLOOKUP($A59,draft_listing_pitchers_stats!$A$1:$B$1324,2,FALSE)</f>
        <v>16104</v>
      </c>
      <c r="C59" s="1" t="s">
        <v>885</v>
      </c>
      <c r="D59" s="1" t="s">
        <v>198</v>
      </c>
      <c r="E59" s="1" t="s">
        <v>601</v>
      </c>
      <c r="F59" s="1">
        <v>18</v>
      </c>
      <c r="G59" s="1" t="s">
        <v>44</v>
      </c>
      <c r="H59" s="1" t="s">
        <v>44</v>
      </c>
      <c r="I59" s="1" t="s">
        <v>54</v>
      </c>
      <c r="J59" s="24" t="s">
        <v>54</v>
      </c>
      <c r="K59" s="1" t="s">
        <v>47</v>
      </c>
      <c r="L59" s="24" t="s">
        <v>51</v>
      </c>
      <c r="M59" s="1">
        <v>1</v>
      </c>
      <c r="N59" s="1">
        <v>2</v>
      </c>
      <c r="O59" s="24">
        <v>1</v>
      </c>
      <c r="P59" s="1">
        <v>6</v>
      </c>
      <c r="Q59" s="1">
        <v>2</v>
      </c>
      <c r="R59" s="24">
        <v>6</v>
      </c>
      <c r="S59" s="1">
        <v>2</v>
      </c>
      <c r="T59" s="1">
        <v>4</v>
      </c>
      <c r="U59" s="1">
        <v>2</v>
      </c>
      <c r="V59" s="1">
        <v>7</v>
      </c>
      <c r="W59" s="1">
        <v>1</v>
      </c>
      <c r="X59" s="1">
        <v>1</v>
      </c>
      <c r="Y59" s="1" t="s">
        <v>48</v>
      </c>
      <c r="Z59" s="1" t="s">
        <v>48</v>
      </c>
      <c r="AA59" s="1" t="s">
        <v>48</v>
      </c>
      <c r="AB59" s="1" t="s">
        <v>48</v>
      </c>
      <c r="AC59" s="1" t="s">
        <v>48</v>
      </c>
      <c r="AD59" s="1" t="s">
        <v>48</v>
      </c>
      <c r="AE59" s="1" t="s">
        <v>48</v>
      </c>
      <c r="AF59" s="1" t="s">
        <v>48</v>
      </c>
      <c r="AG59" s="1">
        <v>2</v>
      </c>
      <c r="AH59" s="1">
        <v>4</v>
      </c>
      <c r="AI59" s="1" t="s">
        <v>48</v>
      </c>
      <c r="AJ59" s="1" t="s">
        <v>48</v>
      </c>
      <c r="AK59" s="1" t="s">
        <v>48</v>
      </c>
      <c r="AL59" s="1" t="s">
        <v>48</v>
      </c>
      <c r="AM59" s="1" t="s">
        <v>48</v>
      </c>
      <c r="AN59" s="1" t="s">
        <v>48</v>
      </c>
      <c r="AO59" s="1" t="s">
        <v>48</v>
      </c>
      <c r="AP59" s="24" t="s">
        <v>48</v>
      </c>
      <c r="AQ59" s="1" t="s">
        <v>72</v>
      </c>
      <c r="AR59" s="1">
        <v>8</v>
      </c>
      <c r="AS59" s="25" t="s">
        <v>519</v>
      </c>
      <c r="AT59" s="36" t="s">
        <v>918</v>
      </c>
      <c r="AU59" s="9">
        <f t="shared" si="1"/>
        <v>-2.5060525215375429</v>
      </c>
      <c r="AV59" s="9">
        <f t="shared" si="2"/>
        <v>0.12450168201594851</v>
      </c>
      <c r="AW59">
        <f t="shared" si="3"/>
        <v>4</v>
      </c>
      <c r="AX59">
        <f t="shared" si="4"/>
        <v>0.5</v>
      </c>
      <c r="AY59" s="6">
        <f>VLOOKUP(AQ59,COND!$A$10:$B$32,2,FALSE)</f>
        <v>0.95</v>
      </c>
      <c r="AZ59" s="9">
        <f>($AU$3*AU59+$AV$3*AV59+$AW$3*AW59+$AX$3*AX59)*AY59*IF(AR59&lt;5,0.95,IF(AR59&lt;7,0.975,1))+$K$3*VLOOKUP(K59,COND!$A$2:$D$7,2,FALSE)+$L$3*VLOOKUP(L59,COND!$A$2:$D$7,3,FALSE)+IF(BB59="SP",$BB$3,0)+IF($AW59&lt;3,-5,0)</f>
        <v>36.383131979210887</v>
      </c>
      <c r="BA59" s="28">
        <f t="shared" si="5"/>
        <v>2.1387062710771456</v>
      </c>
      <c r="BB59" t="str">
        <f t="shared" si="6"/>
        <v>SP</v>
      </c>
      <c r="BC59">
        <v>100</v>
      </c>
      <c r="BD59">
        <v>55</v>
      </c>
      <c r="BF59" t="str">
        <f t="shared" si="7"/>
        <v>Possible</v>
      </c>
      <c r="BH59" t="str">
        <f>IF(VLOOKUP($B59,'Draft List'!$D$4:$AC$2598,BH$3,FALSE)&lt;&gt;0,VLOOKUP($B59,'Draft List'!$D$4:$AC$2598,BH$3,FALSE),"")</f>
        <v/>
      </c>
      <c r="BI59" t="str">
        <f>IF(VLOOKUP($B59,'Draft List'!$D$4:$AC$2598,BI$3,FALSE)&lt;&gt;0,VLOOKUP($B59,'Draft List'!$D$4:$AC$2598,BI$3,FALSE),"")</f>
        <v/>
      </c>
      <c r="BJ59" t="str">
        <f>IF(VLOOKUP($B59,'Draft List'!$D$4:$AC$2598,BJ$3,FALSE)&lt;&gt;0,VLOOKUP($B59,'Draft List'!$D$4:$AC$2598,BJ$3,FALSE),"")</f>
        <v/>
      </c>
      <c r="BK59" t="str">
        <f>IF(VLOOKUP($B59,'Draft List'!$D$4:$AC$2598,BK$3,FALSE)&lt;&gt;0,VLOOKUP($B59,'Draft List'!$D$4:$AC$2598,BK$3,FALSE),"")</f>
        <v/>
      </c>
      <c r="BL59" t="e">
        <f>IF(OR(C59="SP",C59="MR",C59="CL"),"P",VLOOKUP($A59,Bat!$A$4:$AQ$1284,42,FALSE))</f>
        <v>#N/A</v>
      </c>
    </row>
    <row r="60" spans="1:64" x14ac:dyDescent="0.25">
      <c r="A60" s="45" t="str">
        <f t="shared" si="0"/>
        <v>SPBob Fisher18</v>
      </c>
      <c r="B60">
        <f>VLOOKUP($A60,draft_listing_pitchers_stats!$A$1:$B$1324,2,FALSE)</f>
        <v>1919</v>
      </c>
      <c r="C60" s="1" t="s">
        <v>25</v>
      </c>
      <c r="D60" s="1" t="s">
        <v>191</v>
      </c>
      <c r="E60" s="1" t="s">
        <v>618</v>
      </c>
      <c r="F60" s="1">
        <v>18</v>
      </c>
      <c r="G60" s="1" t="s">
        <v>58</v>
      </c>
      <c r="H60" s="1" t="s">
        <v>44</v>
      </c>
      <c r="I60" s="1" t="s">
        <v>54</v>
      </c>
      <c r="J60" s="24" t="s">
        <v>54</v>
      </c>
      <c r="K60" s="1" t="s">
        <v>51</v>
      </c>
      <c r="L60" s="24" t="s">
        <v>51</v>
      </c>
      <c r="M60" s="1">
        <v>1</v>
      </c>
      <c r="N60" s="1">
        <v>2</v>
      </c>
      <c r="O60" s="24">
        <v>1</v>
      </c>
      <c r="P60" s="1">
        <v>5</v>
      </c>
      <c r="Q60" s="1">
        <v>4</v>
      </c>
      <c r="R60" s="24">
        <v>3</v>
      </c>
      <c r="S60" s="1">
        <v>3</v>
      </c>
      <c r="T60" s="1">
        <v>5</v>
      </c>
      <c r="U60" s="1" t="s">
        <v>48</v>
      </c>
      <c r="V60" s="1" t="s">
        <v>48</v>
      </c>
      <c r="W60" s="1">
        <v>1</v>
      </c>
      <c r="X60" s="1">
        <v>6</v>
      </c>
      <c r="Y60" s="1" t="s">
        <v>48</v>
      </c>
      <c r="Z60" s="1" t="s">
        <v>48</v>
      </c>
      <c r="AA60" s="1" t="s">
        <v>48</v>
      </c>
      <c r="AB60" s="1" t="s">
        <v>48</v>
      </c>
      <c r="AC60" s="1" t="s">
        <v>48</v>
      </c>
      <c r="AD60" s="1" t="s">
        <v>48</v>
      </c>
      <c r="AE60" s="1" t="s">
        <v>48</v>
      </c>
      <c r="AF60" s="1" t="s">
        <v>48</v>
      </c>
      <c r="AG60" s="1" t="s">
        <v>48</v>
      </c>
      <c r="AH60" s="1" t="s">
        <v>48</v>
      </c>
      <c r="AI60" s="1">
        <v>1</v>
      </c>
      <c r="AJ60" s="1">
        <v>7</v>
      </c>
      <c r="AK60" s="1" t="s">
        <v>48</v>
      </c>
      <c r="AL60" s="1" t="s">
        <v>48</v>
      </c>
      <c r="AM60" s="1" t="s">
        <v>48</v>
      </c>
      <c r="AN60" s="1" t="s">
        <v>48</v>
      </c>
      <c r="AO60" s="1" t="s">
        <v>48</v>
      </c>
      <c r="AP60" s="24" t="s">
        <v>48</v>
      </c>
      <c r="AQ60" s="1" t="s">
        <v>71</v>
      </c>
      <c r="AR60" s="1">
        <v>10</v>
      </c>
      <c r="AS60" s="25" t="s">
        <v>519</v>
      </c>
      <c r="AT60" s="36" t="s">
        <v>816</v>
      </c>
      <c r="AU60" s="9">
        <f t="shared" si="1"/>
        <v>-2.5060525215375429</v>
      </c>
      <c r="AV60" s="9">
        <f t="shared" si="2"/>
        <v>-0.40628790779544532</v>
      </c>
      <c r="AW60">
        <f t="shared" si="3"/>
        <v>3</v>
      </c>
      <c r="AX60">
        <f t="shared" si="4"/>
        <v>1</v>
      </c>
      <c r="AY60" s="6">
        <f>VLOOKUP(AQ60,COND!$A$10:$B$32,2,FALSE)</f>
        <v>1</v>
      </c>
      <c r="AZ60" s="9">
        <f>($AU$3*AU60+$AV$3*AV60+$AW$3*AW60+$AX$3*AX60)*AY60*IF(AR60&lt;5,0.95,IF(AR60&lt;7,0.975,1))+$K$3*VLOOKUP(K60,COND!$A$2:$D$7,2,FALSE)+$L$3*VLOOKUP(L60,COND!$A$2:$D$7,3,FALSE)+IF(BB60="SP",$BB$3,0)+IF($AW60&lt;3,-5,0)</f>
        <v>26.723031339783589</v>
      </c>
      <c r="BA60" s="28">
        <f t="shared" si="5"/>
        <v>1.2900659936188101</v>
      </c>
      <c r="BB60" t="str">
        <f t="shared" si="6"/>
        <v>SP</v>
      </c>
      <c r="BC60">
        <v>100</v>
      </c>
      <c r="BD60">
        <v>56</v>
      </c>
      <c r="BF60" t="str">
        <f t="shared" si="7"/>
        <v>Possible</v>
      </c>
      <c r="BH60">
        <f>IF(VLOOKUP($B60,'Draft List'!$D$4:$AC$2598,BH$3,FALSE)&lt;&gt;0,VLOOKUP($B60,'Draft List'!$D$4:$AC$2598,BH$3,FALSE),"")</f>
        <v>101</v>
      </c>
      <c r="BI60">
        <f>IF(VLOOKUP($B60,'Draft List'!$D$4:$AC$2598,BI$3,FALSE)&lt;&gt;0,VLOOKUP($B60,'Draft List'!$D$4:$AC$2598,BI$3,FALSE),"")</f>
        <v>4</v>
      </c>
      <c r="BJ60">
        <f>IF(VLOOKUP($B60,'Draft List'!$D$4:$AC$2598,BJ$3,FALSE)&lt;&gt;0,VLOOKUP($B60,'Draft List'!$D$4:$AC$2598,BJ$3,FALSE),"")</f>
        <v>16</v>
      </c>
      <c r="BK60" t="str">
        <f>IF(VLOOKUP($B60,'Draft List'!$D$4:$AC$2598,BK$3,FALSE)&lt;&gt;0,VLOOKUP($B60,'Draft List'!$D$4:$AC$2598,BK$3,FALSE),"")</f>
        <v>Kentucky Thoroughbreds</v>
      </c>
      <c r="BL60" t="str">
        <f>IF(OR(C60="SP",C60="MR",C60="CL"),"P",VLOOKUP($A60,Bat!$A$4:$AQ$1284,42,FALSE))</f>
        <v>P</v>
      </c>
    </row>
    <row r="61" spans="1:64" x14ac:dyDescent="0.25">
      <c r="A61" s="45" t="str">
        <f t="shared" si="0"/>
        <v>RPLarry Smith18</v>
      </c>
      <c r="B61">
        <f>VLOOKUP($A61,draft_listing_pitchers_stats!$A$1:$B$1324,2,FALSE)</f>
        <v>1803</v>
      </c>
      <c r="C61" s="1" t="s">
        <v>885</v>
      </c>
      <c r="D61" s="1" t="s">
        <v>266</v>
      </c>
      <c r="E61" s="1" t="s">
        <v>178</v>
      </c>
      <c r="F61" s="1">
        <v>18</v>
      </c>
      <c r="G61" s="1" t="s">
        <v>58</v>
      </c>
      <c r="H61" s="1" t="s">
        <v>44</v>
      </c>
      <c r="I61" s="1" t="s">
        <v>54</v>
      </c>
      <c r="J61" s="24" t="s">
        <v>54</v>
      </c>
      <c r="K61" s="1" t="s">
        <v>51</v>
      </c>
      <c r="L61" s="24" t="s">
        <v>51</v>
      </c>
      <c r="M61" s="1">
        <v>1</v>
      </c>
      <c r="N61" s="1">
        <v>3</v>
      </c>
      <c r="O61" s="24">
        <v>1</v>
      </c>
      <c r="P61" s="1">
        <v>5</v>
      </c>
      <c r="Q61" s="1">
        <v>4</v>
      </c>
      <c r="R61" s="24">
        <v>2</v>
      </c>
      <c r="S61" s="1">
        <v>3</v>
      </c>
      <c r="T61" s="1">
        <v>5</v>
      </c>
      <c r="U61" s="1">
        <v>1</v>
      </c>
      <c r="V61" s="1">
        <v>1</v>
      </c>
      <c r="W61" s="1" t="s">
        <v>48</v>
      </c>
      <c r="X61" s="1" t="s">
        <v>48</v>
      </c>
      <c r="Y61" s="1">
        <v>2</v>
      </c>
      <c r="Z61" s="1">
        <v>7</v>
      </c>
      <c r="AA61" s="1" t="s">
        <v>48</v>
      </c>
      <c r="AB61" s="1">
        <v>6</v>
      </c>
      <c r="AC61" s="1" t="s">
        <v>48</v>
      </c>
      <c r="AD61" s="1" t="s">
        <v>48</v>
      </c>
      <c r="AE61" s="1" t="s">
        <v>48</v>
      </c>
      <c r="AF61" s="1" t="s">
        <v>48</v>
      </c>
      <c r="AG61" s="1" t="s">
        <v>48</v>
      </c>
      <c r="AH61" s="1" t="s">
        <v>48</v>
      </c>
      <c r="AI61" s="1" t="s">
        <v>48</v>
      </c>
      <c r="AJ61" s="1" t="s">
        <v>48</v>
      </c>
      <c r="AK61" s="1" t="s">
        <v>48</v>
      </c>
      <c r="AL61" s="1" t="s">
        <v>48</v>
      </c>
      <c r="AM61" s="1" t="s">
        <v>48</v>
      </c>
      <c r="AN61" s="1" t="s">
        <v>48</v>
      </c>
      <c r="AO61" s="1" t="s">
        <v>48</v>
      </c>
      <c r="AP61" s="24" t="s">
        <v>48</v>
      </c>
      <c r="AQ61" s="1" t="s">
        <v>71</v>
      </c>
      <c r="AR61" s="1">
        <v>6</v>
      </c>
      <c r="AS61" s="25" t="s">
        <v>518</v>
      </c>
      <c r="AT61" s="36" t="s">
        <v>847</v>
      </c>
      <c r="AU61" s="9">
        <f t="shared" si="1"/>
        <v>-2.310620805107487</v>
      </c>
      <c r="AV61" s="9">
        <f t="shared" si="2"/>
        <v>-0.64860847384955567</v>
      </c>
      <c r="AW61">
        <f t="shared" si="3"/>
        <v>3.5</v>
      </c>
      <c r="AX61">
        <f t="shared" si="4"/>
        <v>1</v>
      </c>
      <c r="AY61" s="6">
        <f>VLOOKUP(AQ61,COND!$A$10:$B$32,2,FALSE)</f>
        <v>1</v>
      </c>
      <c r="AZ61" s="9">
        <f>($AU$3*AU61+$AV$3*AV61+$AW$3*AW61+$AX$3*AX61)*AY61*IF(AR61&lt;5,0.95,IF(AR61&lt;7,0.975,1))+$K$3*VLOOKUP(K61,COND!$A$2:$D$7,2,FALSE)+$L$3*VLOOKUP(L61,COND!$A$2:$D$7,3,FALSE)+IF(BB61="SP",$BB$3,0)+IF($AW61&lt;3,-5,0)</f>
        <v>22.426563702937706</v>
      </c>
      <c r="BA61" s="28">
        <f t="shared" si="5"/>
        <v>0.91262111767807541</v>
      </c>
      <c r="BB61" t="str">
        <f t="shared" si="6"/>
        <v>SP</v>
      </c>
      <c r="BC61">
        <v>100</v>
      </c>
      <c r="BD61">
        <v>57</v>
      </c>
      <c r="BF61" t="str">
        <f t="shared" si="7"/>
        <v>Unlikely</v>
      </c>
      <c r="BH61">
        <f>IF(VLOOKUP($B61,'Draft List'!$D$4:$AC$2598,BH$3,FALSE)&lt;&gt;0,VLOOKUP($B61,'Draft List'!$D$4:$AC$2598,BH$3,FALSE),"")</f>
        <v>386</v>
      </c>
      <c r="BI61">
        <f>IF(VLOOKUP($B61,'Draft List'!$D$4:$AC$2598,BI$3,FALSE)&lt;&gt;0,VLOOKUP($B61,'Draft List'!$D$4:$AC$2598,BI$3,FALSE),"")</f>
        <v>15</v>
      </c>
      <c r="BJ61">
        <f>IF(VLOOKUP($B61,'Draft List'!$D$4:$AC$2598,BJ$3,FALSE)&lt;&gt;0,VLOOKUP($B61,'Draft List'!$D$4:$AC$2598,BJ$3,FALSE),"")</f>
        <v>16</v>
      </c>
      <c r="BK61" t="str">
        <f>IF(VLOOKUP($B61,'Draft List'!$D$4:$AC$2598,BK$3,FALSE)&lt;&gt;0,VLOOKUP($B61,'Draft List'!$D$4:$AC$2598,BK$3,FALSE),"")</f>
        <v>Fargo Dinosaurs</v>
      </c>
      <c r="BL61" t="e">
        <f>IF(OR(C61="SP",C61="MR",C61="CL"),"P",VLOOKUP($A61,Bat!$A$4:$AQ$1284,42,FALSE))</f>
        <v>#N/A</v>
      </c>
    </row>
    <row r="62" spans="1:64" x14ac:dyDescent="0.25">
      <c r="A62" s="45" t="str">
        <f t="shared" si="0"/>
        <v>RPLarry Torres18</v>
      </c>
      <c r="B62">
        <f>VLOOKUP($A62,draft_listing_pitchers_stats!$A$1:$B$1324,2,FALSE)</f>
        <v>5145</v>
      </c>
      <c r="C62" s="1" t="s">
        <v>885</v>
      </c>
      <c r="D62" s="1" t="s">
        <v>266</v>
      </c>
      <c r="E62" s="1" t="s">
        <v>283</v>
      </c>
      <c r="F62" s="1">
        <v>18</v>
      </c>
      <c r="G62" s="1" t="s">
        <v>44</v>
      </c>
      <c r="H62" s="1" t="s">
        <v>44</v>
      </c>
      <c r="I62" s="1" t="s">
        <v>54</v>
      </c>
      <c r="J62" s="24" t="s">
        <v>54</v>
      </c>
      <c r="K62" s="1" t="s">
        <v>51</v>
      </c>
      <c r="L62" s="24" t="s">
        <v>51</v>
      </c>
      <c r="M62" s="1">
        <v>1</v>
      </c>
      <c r="N62" s="1">
        <v>2</v>
      </c>
      <c r="O62" s="24">
        <v>1</v>
      </c>
      <c r="P62" s="1">
        <v>3</v>
      </c>
      <c r="Q62" s="1">
        <v>2</v>
      </c>
      <c r="R62" s="24">
        <v>1</v>
      </c>
      <c r="S62" s="1" t="s">
        <v>48</v>
      </c>
      <c r="T62" s="1" t="s">
        <v>48</v>
      </c>
      <c r="U62" s="1">
        <v>1</v>
      </c>
      <c r="V62" s="1">
        <v>5</v>
      </c>
      <c r="W62" s="1">
        <v>2</v>
      </c>
      <c r="X62" s="1">
        <v>6</v>
      </c>
      <c r="Y62" s="1" t="s">
        <v>48</v>
      </c>
      <c r="Z62" s="1" t="s">
        <v>48</v>
      </c>
      <c r="AA62" s="1" t="s">
        <v>48</v>
      </c>
      <c r="AB62" s="1" t="s">
        <v>48</v>
      </c>
      <c r="AC62" s="1" t="s">
        <v>48</v>
      </c>
      <c r="AD62" s="1" t="s">
        <v>48</v>
      </c>
      <c r="AE62" s="1">
        <v>2</v>
      </c>
      <c r="AF62" s="1">
        <v>4</v>
      </c>
      <c r="AG62" s="1" t="s">
        <v>48</v>
      </c>
      <c r="AH62" s="1" t="s">
        <v>48</v>
      </c>
      <c r="AI62" s="1" t="s">
        <v>48</v>
      </c>
      <c r="AJ62" s="1" t="s">
        <v>48</v>
      </c>
      <c r="AK62" s="1" t="s">
        <v>48</v>
      </c>
      <c r="AL62" s="1" t="s">
        <v>48</v>
      </c>
      <c r="AM62" s="1" t="s">
        <v>48</v>
      </c>
      <c r="AN62" s="1" t="s">
        <v>48</v>
      </c>
      <c r="AO62" s="1" t="s">
        <v>48</v>
      </c>
      <c r="AP62" s="24" t="s">
        <v>48</v>
      </c>
      <c r="AQ62" s="1" t="s">
        <v>77</v>
      </c>
      <c r="AR62" s="1">
        <v>9</v>
      </c>
      <c r="AS62" s="25" t="s">
        <v>519</v>
      </c>
      <c r="AT62" s="36" t="s">
        <v>918</v>
      </c>
      <c r="AU62" s="9">
        <f t="shared" si="1"/>
        <v>-2.5060525215375429</v>
      </c>
      <c r="AV62" s="9">
        <f t="shared" si="2"/>
        <v>-1.6711751217821238</v>
      </c>
      <c r="AW62">
        <f t="shared" si="3"/>
        <v>3</v>
      </c>
      <c r="AX62">
        <f t="shared" si="4"/>
        <v>0.5</v>
      </c>
      <c r="AY62" s="6">
        <f>VLOOKUP(AQ62,COND!$A$10:$B$32,2,FALSE)</f>
        <v>0.9</v>
      </c>
      <c r="AZ62" s="9">
        <f>($AU$3*AU62+$AV$3*AV62+$AW$3*AW62+$AX$3*AX62)*AY62*IF(AR62&lt;5,0.95,IF(AR62&lt;7,0.975,1))+$K$3*VLOOKUP(K62,COND!$A$2:$D$7,2,FALSE)+$L$3*VLOOKUP(L62,COND!$A$2:$D$7,3,FALSE)+IF(BB62="SP",$BB$3,0)+IF($AW62&lt;3,-5,0)</f>
        <v>3.9802583540450165</v>
      </c>
      <c r="BA62" s="28">
        <f t="shared" si="5"/>
        <v>-0.7078876403231803</v>
      </c>
      <c r="BB62" t="str">
        <f t="shared" si="6"/>
        <v>SP</v>
      </c>
      <c r="BC62">
        <v>100</v>
      </c>
      <c r="BD62">
        <v>58</v>
      </c>
      <c r="BF62" t="str">
        <f t="shared" si="7"/>
        <v>Unlikely</v>
      </c>
      <c r="BH62" t="str">
        <f>IF(VLOOKUP($B62,'Draft List'!$D$4:$AC$2598,BH$3,FALSE)&lt;&gt;0,VLOOKUP($B62,'Draft List'!$D$4:$AC$2598,BH$3,FALSE),"")</f>
        <v/>
      </c>
      <c r="BI62" t="str">
        <f>IF(VLOOKUP($B62,'Draft List'!$D$4:$AC$2598,BI$3,FALSE)&lt;&gt;0,VLOOKUP($B62,'Draft List'!$D$4:$AC$2598,BI$3,FALSE),"")</f>
        <v/>
      </c>
      <c r="BJ62" t="str">
        <f>IF(VLOOKUP($B62,'Draft List'!$D$4:$AC$2598,BJ$3,FALSE)&lt;&gt;0,VLOOKUP($B62,'Draft List'!$D$4:$AC$2598,BJ$3,FALSE),"")</f>
        <v/>
      </c>
      <c r="BK62" t="str">
        <f>IF(VLOOKUP($B62,'Draft List'!$D$4:$AC$2598,BK$3,FALSE)&lt;&gt;0,VLOOKUP($B62,'Draft List'!$D$4:$AC$2598,BK$3,FALSE),"")</f>
        <v/>
      </c>
      <c r="BL62" t="e">
        <f>IF(OR(C62="SP",C62="MR",C62="CL"),"P",VLOOKUP($A62,Bat!$A$4:$AQ$1284,42,FALSE))</f>
        <v>#N/A</v>
      </c>
    </row>
    <row r="63" spans="1:64" x14ac:dyDescent="0.25">
      <c r="A63" s="45" t="str">
        <f t="shared" si="0"/>
        <v>SPJúlio Nieves21</v>
      </c>
      <c r="B63">
        <f>VLOOKUP($A63,draft_listing_pitchers_stats!$A$1:$B$1324,2,FALSE)</f>
        <v>16089</v>
      </c>
      <c r="C63" s="1" t="s">
        <v>25</v>
      </c>
      <c r="D63" s="1" t="s">
        <v>261</v>
      </c>
      <c r="E63" s="1" t="s">
        <v>617</v>
      </c>
      <c r="F63" s="1">
        <v>21</v>
      </c>
      <c r="G63" s="1" t="s">
        <v>44</v>
      </c>
      <c r="H63" s="1" t="s">
        <v>44</v>
      </c>
      <c r="I63" s="1" t="s">
        <v>54</v>
      </c>
      <c r="J63" s="24" t="s">
        <v>54</v>
      </c>
      <c r="K63" s="1" t="s">
        <v>46</v>
      </c>
      <c r="L63" s="24" t="s">
        <v>47</v>
      </c>
      <c r="M63" s="1">
        <v>4</v>
      </c>
      <c r="N63" s="1">
        <v>3</v>
      </c>
      <c r="O63" s="24">
        <v>2</v>
      </c>
      <c r="P63" s="1">
        <v>7</v>
      </c>
      <c r="Q63" s="1">
        <v>4</v>
      </c>
      <c r="R63" s="24">
        <v>3</v>
      </c>
      <c r="S63" s="1">
        <v>6</v>
      </c>
      <c r="T63" s="1">
        <v>7</v>
      </c>
      <c r="U63" s="1">
        <v>1</v>
      </c>
      <c r="V63" s="1">
        <v>1</v>
      </c>
      <c r="W63" s="1">
        <v>5</v>
      </c>
      <c r="X63" s="1">
        <v>9</v>
      </c>
      <c r="Y63" s="1" t="s">
        <v>48</v>
      </c>
      <c r="Z63" s="1" t="s">
        <v>48</v>
      </c>
      <c r="AA63" s="1" t="s">
        <v>48</v>
      </c>
      <c r="AB63" s="1" t="s">
        <v>48</v>
      </c>
      <c r="AC63" s="1">
        <v>5</v>
      </c>
      <c r="AD63" s="1">
        <v>7</v>
      </c>
      <c r="AE63" s="1" t="s">
        <v>48</v>
      </c>
      <c r="AF63" s="1" t="s">
        <v>48</v>
      </c>
      <c r="AG63" s="1" t="s">
        <v>48</v>
      </c>
      <c r="AH63" s="1" t="s">
        <v>48</v>
      </c>
      <c r="AI63" s="1" t="s">
        <v>48</v>
      </c>
      <c r="AJ63" s="1" t="s">
        <v>48</v>
      </c>
      <c r="AK63" s="1" t="s">
        <v>48</v>
      </c>
      <c r="AL63" s="1" t="s">
        <v>48</v>
      </c>
      <c r="AM63" s="1" t="s">
        <v>48</v>
      </c>
      <c r="AN63" s="1" t="s">
        <v>48</v>
      </c>
      <c r="AO63" s="1" t="s">
        <v>48</v>
      </c>
      <c r="AP63" s="24" t="s">
        <v>48</v>
      </c>
      <c r="AQ63" s="1" t="s">
        <v>66</v>
      </c>
      <c r="AR63" s="1">
        <v>7</v>
      </c>
      <c r="AS63" s="25" t="s">
        <v>519</v>
      </c>
      <c r="AT63" s="36" t="s">
        <v>918</v>
      </c>
      <c r="AU63" s="9">
        <f t="shared" si="1"/>
        <v>-1.4842262655258562</v>
      </c>
      <c r="AV63" s="9">
        <f t="shared" si="2"/>
        <v>-1.690525877709835E-2</v>
      </c>
      <c r="AW63">
        <f t="shared" si="3"/>
        <v>4</v>
      </c>
      <c r="AX63">
        <f t="shared" si="4"/>
        <v>2</v>
      </c>
      <c r="AY63" s="6">
        <f>VLOOKUP(AQ63,COND!$A$10:$B$32,2,FALSE)</f>
        <v>1.0249999999999999</v>
      </c>
      <c r="AZ63" s="9">
        <f>($AU$3*AU63+$AV$3*AV63+$AW$3*AW63+$AX$3*AX63)*AY63*IF(AR63&lt;5,0.95,IF(AR63&lt;7,0.975,1))+$K$3*VLOOKUP(K63,COND!$A$2:$D$7,2,FALSE)+$L$3*VLOOKUP(L63,COND!$A$2:$D$7,3,FALSE)+IF(BB63="SP",$BB$3,0)+IF($AW63&lt;3,-5,0)</f>
        <v>35.66167581063668</v>
      </c>
      <c r="BA63" s="28">
        <f t="shared" si="5"/>
        <v>2.0753263140843643</v>
      </c>
      <c r="BB63" t="str">
        <f t="shared" si="6"/>
        <v>SP</v>
      </c>
      <c r="BC63">
        <v>100</v>
      </c>
      <c r="BD63">
        <v>59</v>
      </c>
      <c r="BF63" t="str">
        <f t="shared" si="7"/>
        <v>Possible</v>
      </c>
      <c r="BH63">
        <f>IF(VLOOKUP($B63,'Draft List'!$D$4:$AC$2598,BH$3,FALSE)&lt;&gt;0,VLOOKUP($B63,'Draft List'!$D$4:$AC$2598,BH$3,FALSE),"")</f>
        <v>24</v>
      </c>
      <c r="BI63" t="str">
        <f>IF(VLOOKUP($B63,'Draft List'!$D$4:$AC$2598,BI$3,FALSE)&lt;&gt;0,VLOOKUP($B63,'Draft List'!$D$4:$AC$2598,BI$3,FALSE),"")</f>
        <v>S1</v>
      </c>
      <c r="BJ63">
        <f>IF(VLOOKUP($B63,'Draft List'!$D$4:$AC$2598,BJ$3,FALSE)&lt;&gt;0,VLOOKUP($B63,'Draft List'!$D$4:$AC$2598,BJ$3,FALSE),"")</f>
        <v>3</v>
      </c>
      <c r="BK63" t="str">
        <f>IF(VLOOKUP($B63,'Draft List'!$D$4:$AC$2598,BK$3,FALSE)&lt;&gt;0,VLOOKUP($B63,'Draft List'!$D$4:$AC$2598,BK$3,FALSE),"")</f>
        <v>New Orleans Trendsetters</v>
      </c>
      <c r="BL63" t="str">
        <f>IF(OR(C63="SP",C63="MR",C63="CL"),"P",VLOOKUP($A63,Bat!$A$4:$AQ$1284,42,FALSE))</f>
        <v>P</v>
      </c>
    </row>
    <row r="64" spans="1:64" x14ac:dyDescent="0.25">
      <c r="A64" s="45" t="str">
        <f t="shared" si="0"/>
        <v>SPPeter McDermott21</v>
      </c>
      <c r="B64">
        <f>VLOOKUP($A64,draft_listing_pitchers_stats!$A$1:$B$1324,2,FALSE)</f>
        <v>9655</v>
      </c>
      <c r="C64" s="1" t="s">
        <v>25</v>
      </c>
      <c r="D64" s="1" t="s">
        <v>799</v>
      </c>
      <c r="E64" s="1" t="s">
        <v>1425</v>
      </c>
      <c r="F64" s="1">
        <v>21</v>
      </c>
      <c r="G64" s="1" t="s">
        <v>44</v>
      </c>
      <c r="H64" s="1" t="s">
        <v>44</v>
      </c>
      <c r="I64" s="1" t="s">
        <v>54</v>
      </c>
      <c r="J64" s="24" t="s">
        <v>54</v>
      </c>
      <c r="K64" s="1" t="s">
        <v>46</v>
      </c>
      <c r="L64" s="24" t="s">
        <v>47</v>
      </c>
      <c r="M64" s="1">
        <v>3</v>
      </c>
      <c r="N64" s="1">
        <v>2</v>
      </c>
      <c r="O64" s="24">
        <v>2</v>
      </c>
      <c r="P64" s="1">
        <v>5</v>
      </c>
      <c r="Q64" s="1">
        <v>2</v>
      </c>
      <c r="R64" s="24">
        <v>6</v>
      </c>
      <c r="S64" s="1">
        <v>5</v>
      </c>
      <c r="T64" s="1">
        <v>6</v>
      </c>
      <c r="U64" s="1" t="s">
        <v>48</v>
      </c>
      <c r="V64" s="1" t="s">
        <v>48</v>
      </c>
      <c r="W64" s="1">
        <v>3</v>
      </c>
      <c r="X64" s="1">
        <v>7</v>
      </c>
      <c r="Y64" s="1">
        <v>4</v>
      </c>
      <c r="Z64" s="1">
        <v>7</v>
      </c>
      <c r="AA64" s="1" t="s">
        <v>48</v>
      </c>
      <c r="AB64" s="1" t="s">
        <v>48</v>
      </c>
      <c r="AC64" s="1" t="s">
        <v>48</v>
      </c>
      <c r="AD64" s="1" t="s">
        <v>48</v>
      </c>
      <c r="AE64" s="1" t="s">
        <v>48</v>
      </c>
      <c r="AF64" s="1" t="s">
        <v>48</v>
      </c>
      <c r="AG64" s="1" t="s">
        <v>48</v>
      </c>
      <c r="AH64" s="1" t="s">
        <v>48</v>
      </c>
      <c r="AI64" s="1">
        <v>2</v>
      </c>
      <c r="AJ64" s="1">
        <v>2</v>
      </c>
      <c r="AK64" s="1" t="s">
        <v>48</v>
      </c>
      <c r="AL64" s="1" t="s">
        <v>48</v>
      </c>
      <c r="AM64" s="1" t="s">
        <v>48</v>
      </c>
      <c r="AN64" s="1" t="s">
        <v>48</v>
      </c>
      <c r="AO64" s="1" t="s">
        <v>48</v>
      </c>
      <c r="AP64" s="24" t="s">
        <v>48</v>
      </c>
      <c r="AQ64" s="1" t="s">
        <v>64</v>
      </c>
      <c r="AR64" s="1">
        <v>7</v>
      </c>
      <c r="AS64" s="25" t="s">
        <v>519</v>
      </c>
      <c r="AT64" s="36" t="s">
        <v>900</v>
      </c>
      <c r="AU64" s="9">
        <f t="shared" si="1"/>
        <v>-1.8743493064650851</v>
      </c>
      <c r="AV64" s="9">
        <f t="shared" si="2"/>
        <v>-7.0189642493225041E-2</v>
      </c>
      <c r="AW64">
        <f t="shared" si="3"/>
        <v>4</v>
      </c>
      <c r="AX64">
        <f t="shared" si="4"/>
        <v>1.5</v>
      </c>
      <c r="AY64" s="6">
        <f>VLOOKUP(AQ64,COND!$A$10:$B$32,2,FALSE)</f>
        <v>1</v>
      </c>
      <c r="AZ64" s="9">
        <f>($AU$3*AU64+$AV$3*AV64+$AW$3*AW64+$AX$3*AX64)*AY64*IF(AR64&lt;5,0.95,IF(AR64&lt;7,0.975,1))+$K$3*VLOOKUP(K64,COND!$A$2:$D$7,2,FALSE)+$L$3*VLOOKUP(L64,COND!$A$2:$D$7,3,FALSE)+IF(BB64="SP",$BB$3,0)+IF($AW64&lt;3,-5,0)</f>
        <v>33.79633728884248</v>
      </c>
      <c r="BA64" s="28">
        <f t="shared" si="5"/>
        <v>1.9114562406993938</v>
      </c>
      <c r="BB64" t="str">
        <f t="shared" si="6"/>
        <v>SP</v>
      </c>
      <c r="BC64">
        <v>100</v>
      </c>
      <c r="BD64">
        <v>60</v>
      </c>
      <c r="BF64" t="str">
        <f t="shared" si="7"/>
        <v>Possible</v>
      </c>
      <c r="BH64">
        <f>IF(VLOOKUP($B64,'Draft List'!$D$4:$AC$2598,BH$3,FALSE)&lt;&gt;0,VLOOKUP($B64,'Draft List'!$D$4:$AC$2598,BH$3,FALSE),"")</f>
        <v>296</v>
      </c>
      <c r="BI64">
        <f>IF(VLOOKUP($B64,'Draft List'!$D$4:$AC$2598,BI$3,FALSE)&lt;&gt;0,VLOOKUP($B64,'Draft List'!$D$4:$AC$2598,BI$3,FALSE),"")</f>
        <v>12</v>
      </c>
      <c r="BJ64">
        <f>IF(VLOOKUP($B64,'Draft List'!$D$4:$AC$2598,BJ$3,FALSE)&lt;&gt;0,VLOOKUP($B64,'Draft List'!$D$4:$AC$2598,BJ$3,FALSE),"")</f>
        <v>4</v>
      </c>
      <c r="BK64" t="str">
        <f>IF(VLOOKUP($B64,'Draft List'!$D$4:$AC$2598,BK$3,FALSE)&lt;&gt;0,VLOOKUP($B64,'Draft List'!$D$4:$AC$2598,BK$3,FALSE),"")</f>
        <v>Amsterdam Lions</v>
      </c>
      <c r="BL64" t="str">
        <f>IF(OR(C64="SP",C64="MR",C64="CL"),"P",VLOOKUP($A64,Bat!$A$4:$AQ$1284,42,FALSE))</f>
        <v>P</v>
      </c>
    </row>
    <row r="65" spans="1:64" x14ac:dyDescent="0.25">
      <c r="A65" s="45" t="str">
        <f t="shared" si="0"/>
        <v>RPRoelof Boone21</v>
      </c>
      <c r="B65">
        <f>VLOOKUP($A65,draft_listing_pitchers_stats!$A$1:$B$1324,2,FALSE)</f>
        <v>16042</v>
      </c>
      <c r="C65" s="1" t="s">
        <v>885</v>
      </c>
      <c r="D65" s="1" t="s">
        <v>1050</v>
      </c>
      <c r="E65" s="1" t="s">
        <v>1051</v>
      </c>
      <c r="F65" s="1">
        <v>21</v>
      </c>
      <c r="G65" s="1" t="s">
        <v>44</v>
      </c>
      <c r="H65" s="1" t="s">
        <v>44</v>
      </c>
      <c r="I65" s="1" t="s">
        <v>54</v>
      </c>
      <c r="J65" s="24" t="s">
        <v>54</v>
      </c>
      <c r="K65" s="1" t="s">
        <v>47</v>
      </c>
      <c r="L65" s="24" t="s">
        <v>46</v>
      </c>
      <c r="M65" s="1">
        <v>5</v>
      </c>
      <c r="N65" s="1">
        <v>1</v>
      </c>
      <c r="O65" s="24">
        <v>4</v>
      </c>
      <c r="P65" s="1">
        <v>7</v>
      </c>
      <c r="Q65" s="1">
        <v>1</v>
      </c>
      <c r="R65" s="24">
        <v>5</v>
      </c>
      <c r="S65" s="1">
        <v>6</v>
      </c>
      <c r="T65" s="1">
        <v>6</v>
      </c>
      <c r="U65" s="1">
        <v>4</v>
      </c>
      <c r="V65" s="1">
        <v>8</v>
      </c>
      <c r="W65" s="1" t="s">
        <v>48</v>
      </c>
      <c r="X65" s="1" t="s">
        <v>48</v>
      </c>
      <c r="Y65" s="1">
        <v>6</v>
      </c>
      <c r="Z65" s="1">
        <v>7</v>
      </c>
      <c r="AA65" s="1" t="s">
        <v>48</v>
      </c>
      <c r="AB65" s="1" t="s">
        <v>48</v>
      </c>
      <c r="AC65" s="1" t="s">
        <v>48</v>
      </c>
      <c r="AD65" s="1" t="s">
        <v>48</v>
      </c>
      <c r="AE65" s="1" t="s">
        <v>48</v>
      </c>
      <c r="AF65" s="1" t="s">
        <v>48</v>
      </c>
      <c r="AG65" s="1" t="s">
        <v>48</v>
      </c>
      <c r="AH65" s="1" t="s">
        <v>48</v>
      </c>
      <c r="AI65" s="1" t="s">
        <v>48</v>
      </c>
      <c r="AJ65" s="1" t="s">
        <v>48</v>
      </c>
      <c r="AK65" s="1" t="s">
        <v>48</v>
      </c>
      <c r="AL65" s="1" t="s">
        <v>48</v>
      </c>
      <c r="AM65" s="1" t="s">
        <v>48</v>
      </c>
      <c r="AN65" s="1" t="s">
        <v>48</v>
      </c>
      <c r="AO65" s="1" t="s">
        <v>48</v>
      </c>
      <c r="AP65" s="24" t="s">
        <v>48</v>
      </c>
      <c r="AQ65" s="1" t="s">
        <v>64</v>
      </c>
      <c r="AR65" s="1">
        <v>7</v>
      </c>
      <c r="AS65" s="25" t="s">
        <v>15</v>
      </c>
      <c r="AT65" s="36" t="s">
        <v>843</v>
      </c>
      <c r="AU65" s="9">
        <f t="shared" si="1"/>
        <v>-1.1957572417685727</v>
      </c>
      <c r="AV65" s="9">
        <f t="shared" si="2"/>
        <v>-0.11855927595904385</v>
      </c>
      <c r="AW65">
        <f t="shared" si="3"/>
        <v>3</v>
      </c>
      <c r="AX65">
        <f t="shared" si="4"/>
        <v>2.5</v>
      </c>
      <c r="AY65" s="6">
        <f>VLOOKUP(AQ65,COND!$A$10:$B$32,2,FALSE)</f>
        <v>1</v>
      </c>
      <c r="AZ65" s="9">
        <f>($AU$3*AU65+$AV$3*AV65+$AW$3*AW65+$AX$3*AX65)*AY65*IF(AR65&lt;5,0.95,IF(AR65&lt;7,0.975,1))+$K$3*VLOOKUP(K65,COND!$A$2:$D$7,2,FALSE)+$L$3*VLOOKUP(L65,COND!$A$2:$D$7,3,FALSE)+IF(BB65="SP",$BB$3,0)+IF($AW65&lt;3,-5,0)</f>
        <v>33.71466303246541</v>
      </c>
      <c r="BA65" s="28">
        <f t="shared" si="5"/>
        <v>1.9042811535879671</v>
      </c>
      <c r="BB65" t="str">
        <f t="shared" si="6"/>
        <v>SP</v>
      </c>
      <c r="BC65">
        <v>100</v>
      </c>
      <c r="BD65">
        <v>61</v>
      </c>
      <c r="BF65" t="str">
        <f t="shared" si="7"/>
        <v>Possible</v>
      </c>
      <c r="BH65">
        <f>IF(VLOOKUP($B65,'Draft List'!$D$4:$AC$2598,BH$3,FALSE)&lt;&gt;0,VLOOKUP($B65,'Draft List'!$D$4:$AC$2598,BH$3,FALSE),"")</f>
        <v>388</v>
      </c>
      <c r="BI65">
        <f>IF(VLOOKUP($B65,'Draft List'!$D$4:$AC$2598,BI$3,FALSE)&lt;&gt;0,VLOOKUP($B65,'Draft List'!$D$4:$AC$2598,BI$3,FALSE),"")</f>
        <v>15</v>
      </c>
      <c r="BJ65">
        <f>IF(VLOOKUP($B65,'Draft List'!$D$4:$AC$2598,BJ$3,FALSE)&lt;&gt;0,VLOOKUP($B65,'Draft List'!$D$4:$AC$2598,BJ$3,FALSE),"")</f>
        <v>18</v>
      </c>
      <c r="BK65" t="str">
        <f>IF(VLOOKUP($B65,'Draft List'!$D$4:$AC$2598,BK$3,FALSE)&lt;&gt;0,VLOOKUP($B65,'Draft List'!$D$4:$AC$2598,BK$3,FALSE),"")</f>
        <v>Yuma Bulldozers</v>
      </c>
      <c r="BL65" t="e">
        <f>IF(OR(C65="SP",C65="MR",C65="CL"),"P",VLOOKUP($A65,Bat!$A$4:$AQ$1284,42,FALSE))</f>
        <v>#N/A</v>
      </c>
    </row>
    <row r="66" spans="1:64" x14ac:dyDescent="0.25">
      <c r="A66" s="45" t="str">
        <f t="shared" si="0"/>
        <v>SPLandon Lee21</v>
      </c>
      <c r="B66">
        <f>VLOOKUP($A66,draft_listing_pitchers_stats!$A$1:$B$1324,2,FALSE)</f>
        <v>16554</v>
      </c>
      <c r="C66" s="1" t="s">
        <v>25</v>
      </c>
      <c r="D66" s="1" t="s">
        <v>1357</v>
      </c>
      <c r="E66" s="1" t="s">
        <v>219</v>
      </c>
      <c r="F66" s="1">
        <v>21</v>
      </c>
      <c r="G66" s="1" t="s">
        <v>58</v>
      </c>
      <c r="H66" s="1" t="s">
        <v>58</v>
      </c>
      <c r="I66" s="1" t="s">
        <v>54</v>
      </c>
      <c r="J66" s="24" t="s">
        <v>54</v>
      </c>
      <c r="K66" s="1" t="s">
        <v>51</v>
      </c>
      <c r="L66" s="24" t="s">
        <v>51</v>
      </c>
      <c r="M66" s="1">
        <v>3</v>
      </c>
      <c r="N66" s="1">
        <v>2</v>
      </c>
      <c r="O66" s="24">
        <v>1</v>
      </c>
      <c r="P66" s="1">
        <v>4</v>
      </c>
      <c r="Q66" s="1">
        <v>2</v>
      </c>
      <c r="R66" s="24">
        <v>4</v>
      </c>
      <c r="S66" s="1" t="s">
        <v>48</v>
      </c>
      <c r="T66" s="1" t="s">
        <v>48</v>
      </c>
      <c r="U66" s="1">
        <v>4</v>
      </c>
      <c r="V66" s="1">
        <v>5</v>
      </c>
      <c r="W66" s="1">
        <v>4</v>
      </c>
      <c r="X66" s="1">
        <v>6</v>
      </c>
      <c r="Y66" s="1" t="s">
        <v>48</v>
      </c>
      <c r="Z66" s="1" t="s">
        <v>48</v>
      </c>
      <c r="AA66" s="1" t="s">
        <v>48</v>
      </c>
      <c r="AB66" s="1" t="s">
        <v>48</v>
      </c>
      <c r="AC66" s="1" t="s">
        <v>48</v>
      </c>
      <c r="AD66" s="1" t="s">
        <v>48</v>
      </c>
      <c r="AE66" s="1">
        <v>4</v>
      </c>
      <c r="AF66" s="1">
        <v>5</v>
      </c>
      <c r="AG66" s="1" t="s">
        <v>48</v>
      </c>
      <c r="AH66" s="1" t="s">
        <v>48</v>
      </c>
      <c r="AI66" s="1" t="s">
        <v>48</v>
      </c>
      <c r="AJ66" s="1" t="s">
        <v>48</v>
      </c>
      <c r="AK66" s="1" t="s">
        <v>48</v>
      </c>
      <c r="AL66" s="1" t="s">
        <v>48</v>
      </c>
      <c r="AM66" s="1" t="s">
        <v>48</v>
      </c>
      <c r="AN66" s="1" t="s">
        <v>48</v>
      </c>
      <c r="AO66" s="1" t="s">
        <v>48</v>
      </c>
      <c r="AP66" s="24" t="s">
        <v>48</v>
      </c>
      <c r="AQ66" s="1" t="s">
        <v>61</v>
      </c>
      <c r="AR66" s="1">
        <v>6</v>
      </c>
      <c r="AS66" s="25" t="s">
        <v>519</v>
      </c>
      <c r="AT66" s="36" t="s">
        <v>854</v>
      </c>
      <c r="AU66" s="9">
        <f t="shared" si="1"/>
        <v>-2.1166698725191955</v>
      </c>
      <c r="AV66" s="9">
        <f t="shared" si="2"/>
        <v>-0.74952209911061918</v>
      </c>
      <c r="AW66">
        <f t="shared" si="3"/>
        <v>3</v>
      </c>
      <c r="AX66">
        <f t="shared" si="4"/>
        <v>0.5</v>
      </c>
      <c r="AY66" s="6">
        <f>VLOOKUP(AQ66,COND!$A$10:$B$32,2,FALSE)</f>
        <v>1</v>
      </c>
      <c r="AZ66" s="9">
        <f>($AU$3*AU66+$AV$3*AV66+$AW$3*AW66+$AX$3*AX66)*AY66*IF(AR66&lt;5,0.95,IF(AR66&lt;7,0.975,1))+$K$3*VLOOKUP(K66,COND!$A$2:$D$7,2,FALSE)+$L$3*VLOOKUP(L66,COND!$A$2:$D$7,3,FALSE)+IF(BB66="SP",$BB$3,0)+IF($AW66&lt;3,-5,0)</f>
        <v>19.643443442201686</v>
      </c>
      <c r="BA66" s="28">
        <f t="shared" si="5"/>
        <v>0.6681238770767649</v>
      </c>
      <c r="BB66" t="str">
        <f t="shared" si="6"/>
        <v>SP</v>
      </c>
      <c r="BC66">
        <v>100</v>
      </c>
      <c r="BD66">
        <v>62</v>
      </c>
      <c r="BF66" t="str">
        <f t="shared" si="7"/>
        <v>Unlikely</v>
      </c>
      <c r="BH66">
        <f>IF(VLOOKUP($B66,'Draft List'!$D$4:$AC$2598,BH$3,FALSE)&lt;&gt;0,VLOOKUP($B66,'Draft List'!$D$4:$AC$2598,BH$3,FALSE),"")</f>
        <v>185</v>
      </c>
      <c r="BI66">
        <f>IF(VLOOKUP($B66,'Draft List'!$D$4:$AC$2598,BI$3,FALSE)&lt;&gt;0,VLOOKUP($B66,'Draft List'!$D$4:$AC$2598,BI$3,FALSE),"")</f>
        <v>7</v>
      </c>
      <c r="BJ66">
        <f>IF(VLOOKUP($B66,'Draft List'!$D$4:$AC$2598,BJ$3,FALSE)&lt;&gt;0,VLOOKUP($B66,'Draft List'!$D$4:$AC$2598,BJ$3,FALSE),"")</f>
        <v>23</v>
      </c>
      <c r="BK66" t="str">
        <f>IF(VLOOKUP($B66,'Draft List'!$D$4:$AC$2598,BK$3,FALSE)&lt;&gt;0,VLOOKUP($B66,'Draft List'!$D$4:$AC$2598,BK$3,FALSE),"")</f>
        <v>Hartford Harpoon</v>
      </c>
      <c r="BL66" t="str">
        <f>IF(OR(C66="SP",C66="MR",C66="CL"),"P",VLOOKUP($A66,Bat!$A$4:$AQ$1284,42,FALSE))</f>
        <v>P</v>
      </c>
    </row>
    <row r="67" spans="1:64" x14ac:dyDescent="0.25">
      <c r="A67" s="45" t="str">
        <f t="shared" si="0"/>
        <v>RPScott Ferguson21</v>
      </c>
      <c r="B67">
        <f>VLOOKUP($A67,draft_listing_pitchers_stats!$A$1:$B$1324,2,FALSE)</f>
        <v>9645</v>
      </c>
      <c r="C67" s="1" t="s">
        <v>885</v>
      </c>
      <c r="D67" s="1" t="s">
        <v>164</v>
      </c>
      <c r="E67" s="1" t="s">
        <v>1162</v>
      </c>
      <c r="F67" s="1">
        <v>21</v>
      </c>
      <c r="G67" s="1" t="s">
        <v>44</v>
      </c>
      <c r="H67" s="1" t="s">
        <v>44</v>
      </c>
      <c r="I67" s="1" t="s">
        <v>54</v>
      </c>
      <c r="J67" s="24" t="s">
        <v>54</v>
      </c>
      <c r="K67" s="1" t="s">
        <v>51</v>
      </c>
      <c r="L67" s="24" t="s">
        <v>51</v>
      </c>
      <c r="M67" s="1">
        <v>4</v>
      </c>
      <c r="N67" s="1">
        <v>1</v>
      </c>
      <c r="O67" s="24">
        <v>1</v>
      </c>
      <c r="P67" s="1">
        <v>6</v>
      </c>
      <c r="Q67" s="1">
        <v>1</v>
      </c>
      <c r="R67" s="24">
        <v>2</v>
      </c>
      <c r="S67" s="1">
        <v>5</v>
      </c>
      <c r="T67" s="1">
        <v>7</v>
      </c>
      <c r="U67" s="1">
        <v>1</v>
      </c>
      <c r="V67" s="1">
        <v>1</v>
      </c>
      <c r="W67" s="1" t="s">
        <v>48</v>
      </c>
      <c r="X67" s="1" t="s">
        <v>48</v>
      </c>
      <c r="Y67" s="1">
        <v>5</v>
      </c>
      <c r="Z67" s="1">
        <v>7</v>
      </c>
      <c r="AA67" s="1" t="s">
        <v>48</v>
      </c>
      <c r="AB67" s="1" t="s">
        <v>48</v>
      </c>
      <c r="AC67" s="1" t="s">
        <v>48</v>
      </c>
      <c r="AD67" s="1" t="s">
        <v>48</v>
      </c>
      <c r="AE67" s="1" t="s">
        <v>48</v>
      </c>
      <c r="AF67" s="1" t="s">
        <v>48</v>
      </c>
      <c r="AG67" s="1" t="s">
        <v>48</v>
      </c>
      <c r="AH67" s="1" t="s">
        <v>48</v>
      </c>
      <c r="AI67" s="1" t="s">
        <v>48</v>
      </c>
      <c r="AJ67" s="1" t="s">
        <v>48</v>
      </c>
      <c r="AK67" s="1" t="s">
        <v>48</v>
      </c>
      <c r="AL67" s="1" t="s">
        <v>48</v>
      </c>
      <c r="AM67" s="1" t="s">
        <v>48</v>
      </c>
      <c r="AN67" s="1" t="s">
        <v>48</v>
      </c>
      <c r="AO67" s="1" t="s">
        <v>48</v>
      </c>
      <c r="AP67" s="24" t="s">
        <v>48</v>
      </c>
      <c r="AQ67" s="1" t="s">
        <v>61</v>
      </c>
      <c r="AR67" s="1">
        <v>5</v>
      </c>
      <c r="AS67" s="25" t="s">
        <v>519</v>
      </c>
      <c r="AT67" s="36" t="s">
        <v>854</v>
      </c>
      <c r="AU67" s="9">
        <f t="shared" si="1"/>
        <v>-2.1174102644400774</v>
      </c>
      <c r="AV67" s="9">
        <f t="shared" si="2"/>
        <v>-1.0402122986305484</v>
      </c>
      <c r="AW67">
        <f t="shared" si="3"/>
        <v>3</v>
      </c>
      <c r="AX67">
        <f t="shared" si="4"/>
        <v>1</v>
      </c>
      <c r="AY67" s="6">
        <f>VLOOKUP(AQ67,COND!$A$10:$B$32,2,FALSE)</f>
        <v>1</v>
      </c>
      <c r="AZ67" s="9">
        <f>($AU$3*AU67+$AV$3*AV67+$AW$3*AW67+$AX$3*AX67)*AY67*IF(AR67&lt;5,0.95,IF(AR67&lt;7,0.975,1))+$K$3*VLOOKUP(K67,COND!$A$2:$D$7,2,FALSE)+$L$3*VLOOKUP(L67,COND!$A$2:$D$7,3,FALSE)+IF(BB67="SP",$BB$3,0)+IF($AW67&lt;3,-5,0)</f>
        <v>14.584215175138493</v>
      </c>
      <c r="BA67" s="28">
        <f t="shared" si="5"/>
        <v>0.22367044532244504</v>
      </c>
      <c r="BB67" t="str">
        <f t="shared" si="6"/>
        <v>SP</v>
      </c>
      <c r="BC67">
        <v>100</v>
      </c>
      <c r="BD67">
        <v>63</v>
      </c>
      <c r="BF67" t="str">
        <f t="shared" si="7"/>
        <v>Unlikely</v>
      </c>
      <c r="BH67">
        <f>IF(VLOOKUP($B67,'Draft List'!$D$4:$AC$2598,BH$3,FALSE)&lt;&gt;0,VLOOKUP($B67,'Draft List'!$D$4:$AC$2598,BH$3,FALSE),"")</f>
        <v>316</v>
      </c>
      <c r="BI67">
        <f>IF(VLOOKUP($B67,'Draft List'!$D$4:$AC$2598,BI$3,FALSE)&lt;&gt;0,VLOOKUP($B67,'Draft List'!$D$4:$AC$2598,BI$3,FALSE),"")</f>
        <v>12</v>
      </c>
      <c r="BJ67">
        <f>IF(VLOOKUP($B67,'Draft List'!$D$4:$AC$2598,BJ$3,FALSE)&lt;&gt;0,VLOOKUP($B67,'Draft List'!$D$4:$AC$2598,BJ$3,FALSE),"")</f>
        <v>24</v>
      </c>
      <c r="BK67" t="str">
        <f>IF(VLOOKUP($B67,'Draft List'!$D$4:$AC$2598,BK$3,FALSE)&lt;&gt;0,VLOOKUP($B67,'Draft List'!$D$4:$AC$2598,BK$3,FALSE),"")</f>
        <v>Aurora Borealis</v>
      </c>
      <c r="BL67">
        <f>IF(OR(C67="SP",C67="MR",C67="CL"),"P",VLOOKUP($A67,Bat!$A$4:$AQ$1284,42,FALSE))</f>
        <v>-11.79101073256871</v>
      </c>
    </row>
    <row r="68" spans="1:64" x14ac:dyDescent="0.25">
      <c r="A68" s="45" t="str">
        <f t="shared" si="0"/>
        <v>RPArturo Pacheco21</v>
      </c>
      <c r="B68">
        <f>VLOOKUP($A68,draft_listing_pitchers_stats!$A$1:$B$1324,2,FALSE)</f>
        <v>14711</v>
      </c>
      <c r="C68" s="1" t="s">
        <v>885</v>
      </c>
      <c r="D68" s="1" t="s">
        <v>629</v>
      </c>
      <c r="E68" s="1" t="s">
        <v>896</v>
      </c>
      <c r="F68" s="1">
        <v>21</v>
      </c>
      <c r="G68" s="1" t="s">
        <v>58</v>
      </c>
      <c r="H68" s="1" t="s">
        <v>44</v>
      </c>
      <c r="I68" s="1" t="s">
        <v>54</v>
      </c>
      <c r="J68" s="24" t="s">
        <v>54</v>
      </c>
      <c r="K68" s="1" t="s">
        <v>51</v>
      </c>
      <c r="L68" s="24" t="s">
        <v>51</v>
      </c>
      <c r="M68" s="1">
        <v>3</v>
      </c>
      <c r="N68" s="1">
        <v>3</v>
      </c>
      <c r="O68" s="24">
        <v>1</v>
      </c>
      <c r="P68" s="1">
        <v>3</v>
      </c>
      <c r="Q68" s="1">
        <v>3</v>
      </c>
      <c r="R68" s="24">
        <v>2</v>
      </c>
      <c r="S68" s="1">
        <v>4</v>
      </c>
      <c r="T68" s="1">
        <v>4</v>
      </c>
      <c r="U68" s="1">
        <v>3</v>
      </c>
      <c r="V68" s="1">
        <v>5</v>
      </c>
      <c r="W68" s="1" t="s">
        <v>48</v>
      </c>
      <c r="X68" s="1" t="s">
        <v>48</v>
      </c>
      <c r="Y68" s="1">
        <v>3</v>
      </c>
      <c r="Z68" s="1">
        <v>3</v>
      </c>
      <c r="AA68" s="1" t="s">
        <v>48</v>
      </c>
      <c r="AB68" s="1" t="s">
        <v>48</v>
      </c>
      <c r="AC68" s="1" t="s">
        <v>48</v>
      </c>
      <c r="AD68" s="1" t="s">
        <v>48</v>
      </c>
      <c r="AE68" s="1" t="s">
        <v>48</v>
      </c>
      <c r="AF68" s="1" t="s">
        <v>48</v>
      </c>
      <c r="AG68" s="1" t="s">
        <v>48</v>
      </c>
      <c r="AH68" s="1" t="s">
        <v>48</v>
      </c>
      <c r="AI68" s="1" t="s">
        <v>48</v>
      </c>
      <c r="AJ68" s="1" t="s">
        <v>48</v>
      </c>
      <c r="AK68" s="1" t="s">
        <v>48</v>
      </c>
      <c r="AL68" s="1" t="s">
        <v>48</v>
      </c>
      <c r="AM68" s="1" t="s">
        <v>48</v>
      </c>
      <c r="AN68" s="1" t="s">
        <v>48</v>
      </c>
      <c r="AO68" s="1" t="s">
        <v>48</v>
      </c>
      <c r="AP68" s="24" t="s">
        <v>48</v>
      </c>
      <c r="AQ68" s="1" t="s">
        <v>71</v>
      </c>
      <c r="AR68" s="1">
        <v>7</v>
      </c>
      <c r="AS68" s="25" t="s">
        <v>519</v>
      </c>
      <c r="AT68" s="36" t="s">
        <v>832</v>
      </c>
      <c r="AU68" s="9">
        <f t="shared" si="1"/>
        <v>-1.9212381560891401</v>
      </c>
      <c r="AV68" s="9">
        <f t="shared" si="2"/>
        <v>-1.233422839297958</v>
      </c>
      <c r="AW68">
        <f t="shared" si="3"/>
        <v>3</v>
      </c>
      <c r="AX68">
        <f t="shared" si="4"/>
        <v>0</v>
      </c>
      <c r="AY68" s="6">
        <f>VLOOKUP(AQ68,COND!$A$10:$B$32,2,FALSE)</f>
        <v>1</v>
      </c>
      <c r="AZ68" s="9">
        <f>($AU$3*AU68+$AV$3*AV68+$AW$3*AW68+$AX$3*AX68)*AY68*IF(AR68&lt;5,0.95,IF(AR68&lt;7,0.975,1))+$K$3*VLOOKUP(K68,COND!$A$2:$D$7,2,FALSE)+$L$3*VLOOKUP(L68,COND!$A$2:$D$7,3,FALSE)+IF(BB68="SP",$BB$3,0)+IF($AW68&lt;3,-5,0)</f>
        <v>9.0472955828230113</v>
      </c>
      <c r="BA68" s="28">
        <f t="shared" si="5"/>
        <v>-0.26274819092953461</v>
      </c>
      <c r="BB68" t="str">
        <f t="shared" si="6"/>
        <v>SP</v>
      </c>
      <c r="BC68">
        <v>100</v>
      </c>
      <c r="BD68">
        <v>64</v>
      </c>
      <c r="BF68" t="str">
        <f t="shared" si="7"/>
        <v>Unlikely</v>
      </c>
      <c r="BH68" t="str">
        <f>IF(VLOOKUP($B68,'Draft List'!$D$4:$AC$2598,BH$3,FALSE)&lt;&gt;0,VLOOKUP($B68,'Draft List'!$D$4:$AC$2598,BH$3,FALSE),"")</f>
        <v/>
      </c>
      <c r="BI68" t="str">
        <f>IF(VLOOKUP($B68,'Draft List'!$D$4:$AC$2598,BI$3,FALSE)&lt;&gt;0,VLOOKUP($B68,'Draft List'!$D$4:$AC$2598,BI$3,FALSE),"")</f>
        <v/>
      </c>
      <c r="BJ68" t="str">
        <f>IF(VLOOKUP($B68,'Draft List'!$D$4:$AC$2598,BJ$3,FALSE)&lt;&gt;0,VLOOKUP($B68,'Draft List'!$D$4:$AC$2598,BJ$3,FALSE),"")</f>
        <v/>
      </c>
      <c r="BK68" t="str">
        <f>IF(VLOOKUP($B68,'Draft List'!$D$4:$AC$2598,BK$3,FALSE)&lt;&gt;0,VLOOKUP($B68,'Draft List'!$D$4:$AC$2598,BK$3,FALSE),"")</f>
        <v/>
      </c>
      <c r="BL68">
        <f>IF(OR(C68="SP",C68="MR",C68="CL"),"P",VLOOKUP($A68,Bat!$A$4:$AQ$1284,42,FALSE))</f>
        <v>-5.0648596808357684</v>
      </c>
    </row>
    <row r="69" spans="1:64" x14ac:dyDescent="0.25">
      <c r="A69" s="45" t="str">
        <f t="shared" ref="A69:A132" si="8">IF(C69="C","C-",C69)&amp;D69&amp;" "&amp;E69&amp;F69</f>
        <v>RPDanny Doyle18</v>
      </c>
      <c r="B69">
        <f>VLOOKUP($A69,draft_listing_pitchers_stats!$A$1:$B$1324,2,FALSE)</f>
        <v>1006</v>
      </c>
      <c r="C69" s="1" t="s">
        <v>885</v>
      </c>
      <c r="D69" s="1" t="s">
        <v>427</v>
      </c>
      <c r="E69" s="1" t="s">
        <v>870</v>
      </c>
      <c r="F69" s="1">
        <v>18</v>
      </c>
      <c r="G69" s="1" t="s">
        <v>44</v>
      </c>
      <c r="H69" s="1" t="s">
        <v>44</v>
      </c>
      <c r="I69" s="1" t="s">
        <v>54</v>
      </c>
      <c r="J69" s="24" t="s">
        <v>54</v>
      </c>
      <c r="K69" s="1" t="s">
        <v>46</v>
      </c>
      <c r="L69" s="24" t="s">
        <v>51</v>
      </c>
      <c r="M69" s="1">
        <v>2</v>
      </c>
      <c r="N69" s="1">
        <v>2</v>
      </c>
      <c r="O69" s="24">
        <v>1</v>
      </c>
      <c r="P69" s="1">
        <v>5</v>
      </c>
      <c r="Q69" s="1">
        <v>4</v>
      </c>
      <c r="R69" s="24">
        <v>2</v>
      </c>
      <c r="S69" s="1">
        <v>4</v>
      </c>
      <c r="T69" s="1">
        <v>7</v>
      </c>
      <c r="U69" s="1">
        <v>1</v>
      </c>
      <c r="V69" s="1">
        <v>5</v>
      </c>
      <c r="W69" s="1">
        <v>2</v>
      </c>
      <c r="X69" s="1">
        <v>6</v>
      </c>
      <c r="Y69" s="1" t="s">
        <v>48</v>
      </c>
      <c r="Z69" s="1" t="s">
        <v>48</v>
      </c>
      <c r="AA69" s="1" t="s">
        <v>48</v>
      </c>
      <c r="AB69" s="1" t="s">
        <v>48</v>
      </c>
      <c r="AC69" s="1" t="s">
        <v>48</v>
      </c>
      <c r="AD69" s="1" t="s">
        <v>48</v>
      </c>
      <c r="AE69" s="1" t="s">
        <v>48</v>
      </c>
      <c r="AF69" s="1" t="s">
        <v>48</v>
      </c>
      <c r="AG69" s="1" t="s">
        <v>48</v>
      </c>
      <c r="AH69" s="1" t="s">
        <v>48</v>
      </c>
      <c r="AI69" s="1" t="s">
        <v>48</v>
      </c>
      <c r="AJ69" s="1" t="s">
        <v>48</v>
      </c>
      <c r="AK69" s="1" t="s">
        <v>48</v>
      </c>
      <c r="AL69" s="1" t="s">
        <v>48</v>
      </c>
      <c r="AM69" s="1" t="s">
        <v>48</v>
      </c>
      <c r="AN69" s="1" t="s">
        <v>48</v>
      </c>
      <c r="AO69" s="1" t="s">
        <v>48</v>
      </c>
      <c r="AP69" s="24" t="s">
        <v>48</v>
      </c>
      <c r="AQ69" s="1" t="s">
        <v>64</v>
      </c>
      <c r="AR69" s="1">
        <v>10</v>
      </c>
      <c r="AS69" s="25" t="s">
        <v>519</v>
      </c>
      <c r="AT69" s="36" t="s">
        <v>961</v>
      </c>
      <c r="AU69" s="9">
        <f t="shared" ref="AU69:AU132" si="9">($P$3*(M69-$P$1)/$P$2+$Q$3*(N69-$Q$1)/$Q$2+$R$3*(O69-$Q$1)/$R$2)/SUM($P$3:$R$3)</f>
        <v>-2.311361197028369</v>
      </c>
      <c r="AV69" s="9">
        <f t="shared" ref="AV69:AV132" si="10">($P$3*(P69-$P$1)/$P$2+$Q$3*(Q69-$Q$1)/$Q$2+$R$3*(R69-$R$1)/$R$2)/SUM($P$3:$R$3)</f>
        <v>-0.64860847384955567</v>
      </c>
      <c r="AW69">
        <f t="shared" ref="AW69:AW132" si="11">COUNT(S69:AP69)/2</f>
        <v>3</v>
      </c>
      <c r="AX69">
        <f t="shared" ref="AX69:AX132" si="12">COUNTIF(S69:AP69,"&gt;5")/2</f>
        <v>1</v>
      </c>
      <c r="AY69" s="6">
        <f>VLOOKUP(AQ69,COND!$A$10:$B$32,2,FALSE)</f>
        <v>1</v>
      </c>
      <c r="AZ69" s="9">
        <f>($AU$3*AU69+$AV$3*AV69+$AW$3*AW69+$AX$3*AX69)*AY69*IF(AR69&lt;5,0.95,IF(AR69&lt;7,0.975,1))+$K$3*VLOOKUP(K69,COND!$A$2:$D$7,2,FALSE)+$L$3*VLOOKUP(L69,COND!$A$2:$D$7,3,FALSE)+IF(BB69="SP",$BB$3,0)+IF($AW69&lt;3,-5,0)</f>
        <v>21.615558283603214</v>
      </c>
      <c r="BA69" s="28">
        <f t="shared" ref="BA69:BA132" si="13">STANDARDIZE(AZ69,AVERAGE($AZ$5:$AZ$818),STDEVP($AZ$5:$AZ$818))</f>
        <v>0.84137425496163898</v>
      </c>
      <c r="BB69" t="str">
        <f t="shared" ref="BB69:BB132" si="14">IF(OR(AND(AR69&gt;7,AX69&gt;1),AND(AR69&gt;4,AW69&gt;2)),"SP","RP")</f>
        <v>SP</v>
      </c>
      <c r="BC69">
        <v>200</v>
      </c>
      <c r="BD69">
        <v>65</v>
      </c>
      <c r="BF69" t="str">
        <f t="shared" ref="BF69:BF132" si="15">IF(AVERAGE($P69:$R69)&gt;=6,"Likely",IF(AVERAGE($P69:$R69)&gt;=4,"Possible","Unlikely"))</f>
        <v>Unlikely</v>
      </c>
      <c r="BH69">
        <f>IF(VLOOKUP($B69,'Draft List'!$D$4:$AC$2598,BH$3,FALSE)&lt;&gt;0,VLOOKUP($B69,'Draft List'!$D$4:$AC$2598,BH$3,FALSE),"")</f>
        <v>217</v>
      </c>
      <c r="BI69">
        <f>IF(VLOOKUP($B69,'Draft List'!$D$4:$AC$2598,BI$3,FALSE)&lt;&gt;0,VLOOKUP($B69,'Draft List'!$D$4:$AC$2598,BI$3,FALSE),"")</f>
        <v>9</v>
      </c>
      <c r="BJ69">
        <f>IF(VLOOKUP($B69,'Draft List'!$D$4:$AC$2598,BJ$3,FALSE)&lt;&gt;0,VLOOKUP($B69,'Draft List'!$D$4:$AC$2598,BJ$3,FALSE),"")</f>
        <v>3</v>
      </c>
      <c r="BK69" t="str">
        <f>IF(VLOOKUP($B69,'Draft List'!$D$4:$AC$2598,BK$3,FALSE)&lt;&gt;0,VLOOKUP($B69,'Draft List'!$D$4:$AC$2598,BK$3,FALSE),"")</f>
        <v>San Juan Coqui</v>
      </c>
      <c r="BL69">
        <f>IF(OR(C69="SP",C69="MR",C69="CL"),"P",VLOOKUP($A69,Bat!$A$4:$AQ$1284,42,FALSE))</f>
        <v>-10.570920127756013</v>
      </c>
    </row>
    <row r="70" spans="1:64" x14ac:dyDescent="0.25">
      <c r="A70" s="45" t="str">
        <f t="shared" si="8"/>
        <v>SPMiguel Tirado18</v>
      </c>
      <c r="B70">
        <f>VLOOKUP($A70,draft_listing_pitchers_stats!$A$1:$B$1324,2,FALSE)</f>
        <v>16106</v>
      </c>
      <c r="C70" s="1" t="s">
        <v>25</v>
      </c>
      <c r="D70" s="1" t="s">
        <v>224</v>
      </c>
      <c r="E70" s="1" t="s">
        <v>1695</v>
      </c>
      <c r="F70" s="1">
        <v>18</v>
      </c>
      <c r="G70" s="1" t="s">
        <v>68</v>
      </c>
      <c r="H70" s="1" t="s">
        <v>44</v>
      </c>
      <c r="I70" s="1" t="s">
        <v>54</v>
      </c>
      <c r="J70" s="24" t="s">
        <v>54</v>
      </c>
      <c r="K70" s="1" t="s">
        <v>46</v>
      </c>
      <c r="L70" s="24" t="s">
        <v>51</v>
      </c>
      <c r="M70" s="1">
        <v>2</v>
      </c>
      <c r="N70" s="1">
        <v>2</v>
      </c>
      <c r="O70" s="24">
        <v>1</v>
      </c>
      <c r="P70" s="1">
        <v>4</v>
      </c>
      <c r="Q70" s="1">
        <v>2</v>
      </c>
      <c r="R70" s="24">
        <v>4</v>
      </c>
      <c r="S70" s="1">
        <v>4</v>
      </c>
      <c r="T70" s="1">
        <v>5</v>
      </c>
      <c r="U70" s="1">
        <v>1</v>
      </c>
      <c r="V70" s="1">
        <v>2</v>
      </c>
      <c r="W70" s="1">
        <v>2</v>
      </c>
      <c r="X70" s="1">
        <v>5</v>
      </c>
      <c r="Y70" s="1" t="s">
        <v>48</v>
      </c>
      <c r="Z70" s="1">
        <v>5</v>
      </c>
      <c r="AA70" s="1" t="s">
        <v>48</v>
      </c>
      <c r="AB70" s="1" t="s">
        <v>48</v>
      </c>
      <c r="AC70" s="1">
        <v>3</v>
      </c>
      <c r="AD70" s="1">
        <v>4</v>
      </c>
      <c r="AE70" s="1" t="s">
        <v>48</v>
      </c>
      <c r="AF70" s="1" t="s">
        <v>48</v>
      </c>
      <c r="AG70" s="1" t="s">
        <v>48</v>
      </c>
      <c r="AH70" s="1" t="s">
        <v>48</v>
      </c>
      <c r="AI70" s="1" t="s">
        <v>48</v>
      </c>
      <c r="AJ70" s="1" t="s">
        <v>48</v>
      </c>
      <c r="AK70" s="1" t="s">
        <v>48</v>
      </c>
      <c r="AL70" s="1" t="s">
        <v>48</v>
      </c>
      <c r="AM70" s="1" t="s">
        <v>48</v>
      </c>
      <c r="AN70" s="1" t="s">
        <v>48</v>
      </c>
      <c r="AO70" s="1" t="s">
        <v>48</v>
      </c>
      <c r="AP70" s="24" t="s">
        <v>48</v>
      </c>
      <c r="AQ70" s="1" t="s">
        <v>62</v>
      </c>
      <c r="AR70" s="1">
        <v>8</v>
      </c>
      <c r="AS70" s="25" t="s">
        <v>15</v>
      </c>
      <c r="AT70" s="36" t="s">
        <v>918</v>
      </c>
      <c r="AU70" s="9">
        <f t="shared" si="9"/>
        <v>-2.311361197028369</v>
      </c>
      <c r="AV70" s="9">
        <f t="shared" si="10"/>
        <v>-0.74952209911061918</v>
      </c>
      <c r="AW70">
        <f t="shared" si="11"/>
        <v>4.5</v>
      </c>
      <c r="AX70">
        <f t="shared" si="12"/>
        <v>0</v>
      </c>
      <c r="AY70" s="6">
        <f>VLOOKUP(AQ70,COND!$A$10:$B$32,2,FALSE)</f>
        <v>1</v>
      </c>
      <c r="AZ70" s="9">
        <f>($AU$3*AU70+$AV$3*AV70+$AW$3*AW70+$AX$3*AX70)*AY70*IF(AR70&lt;5,0.95,IF(AR70&lt;7,0.975,1))+$K$3*VLOOKUP(K70,COND!$A$2:$D$7,2,FALSE)+$L$3*VLOOKUP(L70,COND!$A$2:$D$7,3,FALSE)+IF(BB70="SP",$BB$3,0)+IF($AW70&lt;3,-5,0)</f>
        <v>19.097285778381945</v>
      </c>
      <c r="BA70" s="28">
        <f t="shared" si="13"/>
        <v>0.62014390164376987</v>
      </c>
      <c r="BB70" t="str">
        <f t="shared" si="14"/>
        <v>SP</v>
      </c>
      <c r="BC70">
        <v>200</v>
      </c>
      <c r="BD70">
        <v>66</v>
      </c>
      <c r="BF70" t="str">
        <f t="shared" si="15"/>
        <v>Unlikely</v>
      </c>
      <c r="BH70" t="str">
        <f>IF(VLOOKUP($B70,'Draft List'!$D$4:$AC$2598,BH$3,FALSE)&lt;&gt;0,VLOOKUP($B70,'Draft List'!$D$4:$AC$2598,BH$3,FALSE),"")</f>
        <v/>
      </c>
      <c r="BI70" t="str">
        <f>IF(VLOOKUP($B70,'Draft List'!$D$4:$AC$2598,BI$3,FALSE)&lt;&gt;0,VLOOKUP($B70,'Draft List'!$D$4:$AC$2598,BI$3,FALSE),"")</f>
        <v/>
      </c>
      <c r="BJ70" t="str">
        <f>IF(VLOOKUP($B70,'Draft List'!$D$4:$AC$2598,BJ$3,FALSE)&lt;&gt;0,VLOOKUP($B70,'Draft List'!$D$4:$AC$2598,BJ$3,FALSE),"")</f>
        <v/>
      </c>
      <c r="BK70" t="str">
        <f>IF(VLOOKUP($B70,'Draft List'!$D$4:$AC$2598,BK$3,FALSE)&lt;&gt;0,VLOOKUP($B70,'Draft List'!$D$4:$AC$2598,BK$3,FALSE),"")</f>
        <v/>
      </c>
      <c r="BL70" t="str">
        <f>IF(OR(C70="SP",C70="MR",C70="CL"),"P",VLOOKUP($A70,Bat!$A$4:$AQ$1284,42,FALSE))</f>
        <v>P</v>
      </c>
    </row>
    <row r="71" spans="1:64" x14ac:dyDescent="0.25">
      <c r="A71" s="45" t="str">
        <f t="shared" si="8"/>
        <v>SPFélix Gómez18</v>
      </c>
      <c r="B71">
        <f>VLOOKUP($A71,draft_listing_pitchers_stats!$A$1:$B$1324,2,FALSE)</f>
        <v>7405</v>
      </c>
      <c r="C71" s="1" t="s">
        <v>25</v>
      </c>
      <c r="D71" s="1" t="s">
        <v>482</v>
      </c>
      <c r="E71" s="1" t="s">
        <v>386</v>
      </c>
      <c r="F71" s="1">
        <v>18</v>
      </c>
      <c r="G71" s="1" t="s">
        <v>44</v>
      </c>
      <c r="H71" s="1" t="s">
        <v>44</v>
      </c>
      <c r="I71" s="1" t="s">
        <v>54</v>
      </c>
      <c r="J71" s="24" t="s">
        <v>54</v>
      </c>
      <c r="K71" s="1" t="s">
        <v>46</v>
      </c>
      <c r="L71" s="24" t="s">
        <v>51</v>
      </c>
      <c r="M71" s="1">
        <v>1</v>
      </c>
      <c r="N71" s="1">
        <v>2</v>
      </c>
      <c r="O71" s="24">
        <v>1</v>
      </c>
      <c r="P71" s="1">
        <v>3</v>
      </c>
      <c r="Q71" s="1">
        <v>3</v>
      </c>
      <c r="R71" s="24">
        <v>4</v>
      </c>
      <c r="S71" s="1">
        <v>3</v>
      </c>
      <c r="T71" s="1">
        <v>4</v>
      </c>
      <c r="U71" s="1" t="s">
        <v>48</v>
      </c>
      <c r="V71" s="1" t="s">
        <v>48</v>
      </c>
      <c r="W71" s="1">
        <v>1</v>
      </c>
      <c r="X71" s="1">
        <v>3</v>
      </c>
      <c r="Y71" s="1" t="s">
        <v>48</v>
      </c>
      <c r="Z71" s="1" t="s">
        <v>48</v>
      </c>
      <c r="AA71" s="1">
        <v>3</v>
      </c>
      <c r="AB71" s="1">
        <v>5</v>
      </c>
      <c r="AC71" s="1" t="s">
        <v>48</v>
      </c>
      <c r="AD71" s="1" t="s">
        <v>48</v>
      </c>
      <c r="AE71" s="1" t="s">
        <v>48</v>
      </c>
      <c r="AF71" s="1" t="s">
        <v>48</v>
      </c>
      <c r="AG71" s="1" t="s">
        <v>48</v>
      </c>
      <c r="AH71" s="1" t="s">
        <v>48</v>
      </c>
      <c r="AI71" s="1" t="s">
        <v>48</v>
      </c>
      <c r="AJ71" s="1">
        <v>2</v>
      </c>
      <c r="AK71" s="1" t="s">
        <v>48</v>
      </c>
      <c r="AL71" s="1" t="s">
        <v>48</v>
      </c>
      <c r="AM71" s="1" t="s">
        <v>48</v>
      </c>
      <c r="AN71" s="1" t="s">
        <v>48</v>
      </c>
      <c r="AO71" s="1" t="s">
        <v>48</v>
      </c>
      <c r="AP71" s="24" t="s">
        <v>48</v>
      </c>
      <c r="AQ71" s="1" t="s">
        <v>521</v>
      </c>
      <c r="AR71" s="1">
        <v>8</v>
      </c>
      <c r="AS71" s="25" t="s">
        <v>519</v>
      </c>
      <c r="AT71" s="36" t="s">
        <v>866</v>
      </c>
      <c r="AU71" s="9">
        <f t="shared" si="9"/>
        <v>-2.5060525215375429</v>
      </c>
      <c r="AV71" s="9">
        <f t="shared" si="10"/>
        <v>-0.74878170718973724</v>
      </c>
      <c r="AW71">
        <f t="shared" si="11"/>
        <v>3.5</v>
      </c>
      <c r="AX71">
        <f t="shared" si="12"/>
        <v>0</v>
      </c>
      <c r="AY71" s="6">
        <f>VLOOKUP(AQ71,COND!$A$10:$B$32,2,FALSE)</f>
        <v>1</v>
      </c>
      <c r="AZ71" s="9">
        <f>($AU$3*AU71+$AV$3*AV71+$AW$3*AW71+$AX$3*AX71)*AY71*IF(AR71&lt;5,0.95,IF(AR71&lt;7,0.975,1))+$K$3*VLOOKUP(K71,COND!$A$2:$D$7,2,FALSE)+$L$3*VLOOKUP(L71,COND!$A$2:$D$7,3,FALSE)+IF(BB71="SP",$BB$3,0)+IF($AW71&lt;3,-5,0)</f>
        <v>18.573155351897746</v>
      </c>
      <c r="BA71" s="28">
        <f t="shared" si="13"/>
        <v>0.57409902000553092</v>
      </c>
      <c r="BB71" t="str">
        <f t="shared" si="14"/>
        <v>SP</v>
      </c>
      <c r="BC71">
        <v>200</v>
      </c>
      <c r="BD71">
        <v>67</v>
      </c>
      <c r="BF71" t="str">
        <f t="shared" si="15"/>
        <v>Unlikely</v>
      </c>
      <c r="BH71">
        <f>IF(VLOOKUP($B71,'Draft List'!$D$4:$AC$2598,BH$3,FALSE)&lt;&gt;0,VLOOKUP($B71,'Draft List'!$D$4:$AC$2598,BH$3,FALSE),"")</f>
        <v>326</v>
      </c>
      <c r="BI71">
        <f>IF(VLOOKUP($B71,'Draft List'!$D$4:$AC$2598,BI$3,FALSE)&lt;&gt;0,VLOOKUP($B71,'Draft List'!$D$4:$AC$2598,BI$3,FALSE),"")</f>
        <v>13</v>
      </c>
      <c r="BJ71">
        <f>IF(VLOOKUP($B71,'Draft List'!$D$4:$AC$2598,BJ$3,FALSE)&lt;&gt;0,VLOOKUP($B71,'Draft List'!$D$4:$AC$2598,BJ$3,FALSE),"")</f>
        <v>8</v>
      </c>
      <c r="BK71" t="str">
        <f>IF(VLOOKUP($B71,'Draft List'!$D$4:$AC$2598,BK$3,FALSE)&lt;&gt;0,VLOOKUP($B71,'Draft List'!$D$4:$AC$2598,BK$3,FALSE),"")</f>
        <v>Reno Zephyrs</v>
      </c>
      <c r="BL71" t="str">
        <f>IF(OR(C71="SP",C71="MR",C71="CL"),"P",VLOOKUP($A71,Bat!$A$4:$AQ$1284,42,FALSE))</f>
        <v>P</v>
      </c>
    </row>
    <row r="72" spans="1:64" x14ac:dyDescent="0.25">
      <c r="A72" s="45" t="str">
        <f t="shared" si="8"/>
        <v>SPFrancisco Solíz18</v>
      </c>
      <c r="B72">
        <f>VLOOKUP($A72,draft_listing_pitchers_stats!$A$1:$B$1324,2,FALSE)</f>
        <v>1170</v>
      </c>
      <c r="C72" s="1" t="s">
        <v>25</v>
      </c>
      <c r="D72" s="1" t="s">
        <v>267</v>
      </c>
      <c r="E72" s="1" t="s">
        <v>955</v>
      </c>
      <c r="F72" s="1">
        <v>18</v>
      </c>
      <c r="G72" s="1" t="s">
        <v>44</v>
      </c>
      <c r="H72" s="1" t="s">
        <v>44</v>
      </c>
      <c r="I72" s="1" t="s">
        <v>54</v>
      </c>
      <c r="J72" s="24" t="s">
        <v>54</v>
      </c>
      <c r="K72" s="1" t="s">
        <v>46</v>
      </c>
      <c r="L72" s="24" t="s">
        <v>51</v>
      </c>
      <c r="M72" s="1">
        <v>1</v>
      </c>
      <c r="N72" s="1">
        <v>2</v>
      </c>
      <c r="O72" s="24">
        <v>1</v>
      </c>
      <c r="P72" s="1">
        <v>5</v>
      </c>
      <c r="Q72" s="1">
        <v>2</v>
      </c>
      <c r="R72" s="24">
        <v>3</v>
      </c>
      <c r="S72" s="1" t="s">
        <v>48</v>
      </c>
      <c r="T72" s="1" t="s">
        <v>48</v>
      </c>
      <c r="U72" s="1">
        <v>1</v>
      </c>
      <c r="V72" s="1">
        <v>6</v>
      </c>
      <c r="W72" s="1" t="s">
        <v>48</v>
      </c>
      <c r="X72" s="1" t="s">
        <v>48</v>
      </c>
      <c r="Y72" s="1">
        <v>3</v>
      </c>
      <c r="Z72" s="1">
        <v>6</v>
      </c>
      <c r="AA72" s="1" t="s">
        <v>48</v>
      </c>
      <c r="AB72" s="1" t="s">
        <v>48</v>
      </c>
      <c r="AC72" s="1" t="s">
        <v>48</v>
      </c>
      <c r="AD72" s="1" t="s">
        <v>48</v>
      </c>
      <c r="AE72" s="1">
        <v>3</v>
      </c>
      <c r="AF72" s="1">
        <v>4</v>
      </c>
      <c r="AG72" s="1">
        <v>3</v>
      </c>
      <c r="AH72" s="1">
        <v>5</v>
      </c>
      <c r="AI72" s="1" t="s">
        <v>48</v>
      </c>
      <c r="AJ72" s="1" t="s">
        <v>48</v>
      </c>
      <c r="AK72" s="1" t="s">
        <v>48</v>
      </c>
      <c r="AL72" s="1" t="s">
        <v>48</v>
      </c>
      <c r="AM72" s="1" t="s">
        <v>48</v>
      </c>
      <c r="AN72" s="1" t="s">
        <v>48</v>
      </c>
      <c r="AO72" s="1" t="s">
        <v>48</v>
      </c>
      <c r="AP72" s="24" t="s">
        <v>48</v>
      </c>
      <c r="AQ72" s="1" t="s">
        <v>62</v>
      </c>
      <c r="AR72" s="1">
        <v>3</v>
      </c>
      <c r="AS72" s="25" t="s">
        <v>519</v>
      </c>
      <c r="AT72" s="36" t="s">
        <v>1077</v>
      </c>
      <c r="AU72" s="9">
        <f t="shared" si="9"/>
        <v>-2.5060525215375429</v>
      </c>
      <c r="AV72" s="9">
        <f t="shared" si="10"/>
        <v>-0.79715134065555615</v>
      </c>
      <c r="AW72">
        <f t="shared" si="11"/>
        <v>4</v>
      </c>
      <c r="AX72">
        <f t="shared" si="12"/>
        <v>1</v>
      </c>
      <c r="AY72" s="6">
        <f>VLOOKUP(AQ72,COND!$A$10:$B$32,2,FALSE)</f>
        <v>1</v>
      </c>
      <c r="AZ72" s="9">
        <f>($AU$3*AU72+$AV$3*AV72+$AW$3*AW72+$AX$3*AX72)*AY72*IF(AR72&lt;5,0.95,IF(AR72&lt;7,0.975,1))+$K$3*VLOOKUP(K72,COND!$A$2:$D$7,2,FALSE)+$L$3*VLOOKUP(L72,COND!$A$2:$D$7,3,FALSE)+IF(BB72="SP",$BB$3,0)+IF($AW72&lt;3,-5,0)</f>
        <v>17.7654745484523</v>
      </c>
      <c r="BA72" s="28">
        <f t="shared" si="13"/>
        <v>0.50314422494509858</v>
      </c>
      <c r="BB72" t="str">
        <f t="shared" si="14"/>
        <v>RP</v>
      </c>
      <c r="BC72">
        <v>200</v>
      </c>
      <c r="BD72">
        <v>68</v>
      </c>
      <c r="BF72" t="str">
        <f t="shared" si="15"/>
        <v>Unlikely</v>
      </c>
      <c r="BH72" t="str">
        <f>IF(VLOOKUP($B72,'Draft List'!$D$4:$AC$2598,BH$3,FALSE)&lt;&gt;0,VLOOKUP($B72,'Draft List'!$D$4:$AC$2598,BH$3,FALSE),"")</f>
        <v/>
      </c>
      <c r="BI72" t="str">
        <f>IF(VLOOKUP($B72,'Draft List'!$D$4:$AC$2598,BI$3,FALSE)&lt;&gt;0,VLOOKUP($B72,'Draft List'!$D$4:$AC$2598,BI$3,FALSE),"")</f>
        <v/>
      </c>
      <c r="BJ72" t="str">
        <f>IF(VLOOKUP($B72,'Draft List'!$D$4:$AC$2598,BJ$3,FALSE)&lt;&gt;0,VLOOKUP($B72,'Draft List'!$D$4:$AC$2598,BJ$3,FALSE),"")</f>
        <v/>
      </c>
      <c r="BK72" t="str">
        <f>IF(VLOOKUP($B72,'Draft List'!$D$4:$AC$2598,BK$3,FALSE)&lt;&gt;0,VLOOKUP($B72,'Draft List'!$D$4:$AC$2598,BK$3,FALSE),"")</f>
        <v/>
      </c>
      <c r="BL72" t="str">
        <f>IF(OR(C72="SP",C72="MR",C72="CL"),"P",VLOOKUP($A72,Bat!$A$4:$AQ$1284,42,FALSE))</f>
        <v>P</v>
      </c>
    </row>
    <row r="73" spans="1:64" x14ac:dyDescent="0.25">
      <c r="A73" s="45" t="str">
        <f t="shared" si="8"/>
        <v>SPArmando Batista21</v>
      </c>
      <c r="B73">
        <f>VLOOKUP($A73,draft_listing_pitchers_stats!$A$1:$B$1324,2,FALSE)</f>
        <v>11481</v>
      </c>
      <c r="C73" s="1" t="s">
        <v>25</v>
      </c>
      <c r="D73" s="1" t="s">
        <v>497</v>
      </c>
      <c r="E73" s="1" t="s">
        <v>1029</v>
      </c>
      <c r="F73" s="1">
        <v>21</v>
      </c>
      <c r="G73" s="1" t="s">
        <v>58</v>
      </c>
      <c r="H73" s="1" t="s">
        <v>58</v>
      </c>
      <c r="I73" s="1" t="s">
        <v>54</v>
      </c>
      <c r="J73" s="24" t="s">
        <v>54</v>
      </c>
      <c r="K73" s="1" t="s">
        <v>47</v>
      </c>
      <c r="L73" s="24" t="s">
        <v>46</v>
      </c>
      <c r="M73" s="1">
        <v>4</v>
      </c>
      <c r="N73" s="1">
        <v>4</v>
      </c>
      <c r="O73" s="24">
        <v>1</v>
      </c>
      <c r="P73" s="1">
        <v>6</v>
      </c>
      <c r="Q73" s="1">
        <v>5</v>
      </c>
      <c r="R73" s="24">
        <v>2</v>
      </c>
      <c r="S73" s="1" t="s">
        <v>48</v>
      </c>
      <c r="T73" s="1" t="s">
        <v>48</v>
      </c>
      <c r="U73" s="1">
        <v>2</v>
      </c>
      <c r="V73" s="1">
        <v>7</v>
      </c>
      <c r="W73" s="1">
        <v>4</v>
      </c>
      <c r="X73" s="1">
        <v>5</v>
      </c>
      <c r="Y73" s="1">
        <v>3</v>
      </c>
      <c r="Z73" s="1">
        <v>6</v>
      </c>
      <c r="AA73" s="1" t="s">
        <v>48</v>
      </c>
      <c r="AB73" s="1" t="s">
        <v>48</v>
      </c>
      <c r="AC73" s="1">
        <v>5</v>
      </c>
      <c r="AD73" s="1">
        <v>7</v>
      </c>
      <c r="AE73" s="1">
        <v>6</v>
      </c>
      <c r="AF73" s="1">
        <v>7</v>
      </c>
      <c r="AG73" s="1">
        <v>5</v>
      </c>
      <c r="AH73" s="1">
        <v>6</v>
      </c>
      <c r="AI73" s="1" t="s">
        <v>48</v>
      </c>
      <c r="AJ73" s="1" t="s">
        <v>48</v>
      </c>
      <c r="AK73" s="1" t="s">
        <v>48</v>
      </c>
      <c r="AL73" s="1" t="s">
        <v>48</v>
      </c>
      <c r="AM73" s="1" t="s">
        <v>48</v>
      </c>
      <c r="AN73" s="1" t="s">
        <v>48</v>
      </c>
      <c r="AO73" s="1" t="s">
        <v>48</v>
      </c>
      <c r="AP73" s="24" t="s">
        <v>48</v>
      </c>
      <c r="AQ73" s="1" t="s">
        <v>59</v>
      </c>
      <c r="AR73" s="1">
        <v>7</v>
      </c>
      <c r="AS73" s="25" t="s">
        <v>518</v>
      </c>
      <c r="AT73" s="36" t="s">
        <v>961</v>
      </c>
      <c r="AU73" s="9">
        <f t="shared" si="9"/>
        <v>-1.5311151151499114</v>
      </c>
      <c r="AV73" s="9">
        <f t="shared" si="10"/>
        <v>-0.25848543291032677</v>
      </c>
      <c r="AW73">
        <f t="shared" si="11"/>
        <v>6</v>
      </c>
      <c r="AX73">
        <f t="shared" si="12"/>
        <v>3</v>
      </c>
      <c r="AY73" s="6">
        <f>VLOOKUP(AQ73,COND!$A$10:$B$32,2,FALSE)</f>
        <v>1.0249999999999999</v>
      </c>
      <c r="AZ73" s="9">
        <f>($AU$3*AU73+$AV$3*AV73+$AW$3*AW73+$AX$3*AX73)*AY73*IF(AR73&lt;5,0.95,IF(AR73&lt;7,0.975,1))+$K$3*VLOOKUP(K73,COND!$A$2:$D$7,2,FALSE)+$L$3*VLOOKUP(L73,COND!$A$2:$D$7,3,FALSE)+IF(BB73="SP",$BB$3,0)+IF($AW73&lt;3,-5,0)</f>
        <v>33.005920026732568</v>
      </c>
      <c r="BA73" s="28">
        <f t="shared" si="13"/>
        <v>1.8420180485249713</v>
      </c>
      <c r="BB73" t="str">
        <f t="shared" si="14"/>
        <v>SP</v>
      </c>
      <c r="BC73">
        <v>200</v>
      </c>
      <c r="BD73">
        <v>69</v>
      </c>
      <c r="BF73" t="str">
        <f t="shared" si="15"/>
        <v>Possible</v>
      </c>
      <c r="BH73">
        <f>IF(VLOOKUP($B73,'Draft List'!$D$4:$AC$2598,BH$3,FALSE)&lt;&gt;0,VLOOKUP($B73,'Draft List'!$D$4:$AC$2598,BH$3,FALSE),"")</f>
        <v>33</v>
      </c>
      <c r="BI73" t="str">
        <f>IF(VLOOKUP($B73,'Draft List'!$D$4:$AC$2598,BI$3,FALSE)&lt;&gt;0,VLOOKUP($B73,'Draft List'!$D$4:$AC$2598,BI$3,FALSE),"")</f>
        <v>S1</v>
      </c>
      <c r="BJ73">
        <f>IF(VLOOKUP($B73,'Draft List'!$D$4:$AC$2598,BJ$3,FALSE)&lt;&gt;0,VLOOKUP($B73,'Draft List'!$D$4:$AC$2598,BJ$3,FALSE),"")</f>
        <v>12</v>
      </c>
      <c r="BK73" t="str">
        <f>IF(VLOOKUP($B73,'Draft List'!$D$4:$AC$2598,BK$3,FALSE)&lt;&gt;0,VLOOKUP($B73,'Draft List'!$D$4:$AC$2598,BK$3,FALSE),"")</f>
        <v>Aurora Borealis</v>
      </c>
      <c r="BL73" t="str">
        <f>IF(OR(C73="SP",C73="MR",C73="CL"),"P",VLOOKUP($A73,Bat!$A$4:$AQ$1284,42,FALSE))</f>
        <v>P</v>
      </c>
    </row>
    <row r="74" spans="1:64" x14ac:dyDescent="0.25">
      <c r="A74" s="45" t="str">
        <f t="shared" si="8"/>
        <v>SPJake Wilkerson21</v>
      </c>
      <c r="B74">
        <f>VLOOKUP($A74,draft_listing_pitchers_stats!$A$1:$B$1324,2,FALSE)</f>
        <v>2557</v>
      </c>
      <c r="C74" s="1" t="s">
        <v>25</v>
      </c>
      <c r="D74" s="1" t="s">
        <v>967</v>
      </c>
      <c r="E74" s="1" t="s">
        <v>1741</v>
      </c>
      <c r="F74" s="1">
        <v>21</v>
      </c>
      <c r="G74" s="1" t="s">
        <v>44</v>
      </c>
      <c r="H74" s="1" t="s">
        <v>44</v>
      </c>
      <c r="I74" s="1" t="s">
        <v>54</v>
      </c>
      <c r="J74" s="24" t="s">
        <v>54</v>
      </c>
      <c r="K74" s="1" t="s">
        <v>47</v>
      </c>
      <c r="L74" s="24" t="s">
        <v>46</v>
      </c>
      <c r="M74" s="1">
        <v>4</v>
      </c>
      <c r="N74" s="1">
        <v>2</v>
      </c>
      <c r="O74" s="24">
        <v>1</v>
      </c>
      <c r="P74" s="1">
        <v>5</v>
      </c>
      <c r="Q74" s="1">
        <v>3</v>
      </c>
      <c r="R74" s="24">
        <v>5</v>
      </c>
      <c r="S74" s="1">
        <v>6</v>
      </c>
      <c r="T74" s="1">
        <v>6</v>
      </c>
      <c r="U74" s="1">
        <v>5</v>
      </c>
      <c r="V74" s="1">
        <v>5</v>
      </c>
      <c r="W74" s="1">
        <v>3</v>
      </c>
      <c r="X74" s="1">
        <v>6</v>
      </c>
      <c r="Y74" s="1">
        <v>4</v>
      </c>
      <c r="Z74" s="1">
        <v>5</v>
      </c>
      <c r="AA74" s="1" t="s">
        <v>48</v>
      </c>
      <c r="AB74" s="1" t="s">
        <v>48</v>
      </c>
      <c r="AC74" s="1" t="s">
        <v>48</v>
      </c>
      <c r="AD74" s="1" t="s">
        <v>48</v>
      </c>
      <c r="AE74" s="1" t="s">
        <v>48</v>
      </c>
      <c r="AF74" s="1" t="s">
        <v>48</v>
      </c>
      <c r="AG74" s="1" t="s">
        <v>48</v>
      </c>
      <c r="AH74" s="1" t="s">
        <v>48</v>
      </c>
      <c r="AI74" s="1" t="s">
        <v>48</v>
      </c>
      <c r="AJ74" s="1" t="s">
        <v>48</v>
      </c>
      <c r="AK74" s="1" t="s">
        <v>48</v>
      </c>
      <c r="AL74" s="1" t="s">
        <v>48</v>
      </c>
      <c r="AM74" s="1" t="s">
        <v>48</v>
      </c>
      <c r="AN74" s="1" t="s">
        <v>48</v>
      </c>
      <c r="AO74" s="1" t="s">
        <v>48</v>
      </c>
      <c r="AP74" s="24" t="s">
        <v>48</v>
      </c>
      <c r="AQ74" s="1" t="s">
        <v>59</v>
      </c>
      <c r="AR74" s="1">
        <v>6</v>
      </c>
      <c r="AS74" s="25" t="s">
        <v>519</v>
      </c>
      <c r="AT74" s="36" t="s">
        <v>839</v>
      </c>
      <c r="AU74" s="9">
        <f t="shared" si="9"/>
        <v>-1.9219785480100218</v>
      </c>
      <c r="AV74" s="9">
        <f t="shared" si="10"/>
        <v>-0.11707849211727993</v>
      </c>
      <c r="AW74">
        <f t="shared" si="11"/>
        <v>4</v>
      </c>
      <c r="AX74">
        <f t="shared" si="12"/>
        <v>1.5</v>
      </c>
      <c r="AY74" s="6">
        <f>VLOOKUP(AQ74,COND!$A$10:$B$32,2,FALSE)</f>
        <v>1.0249999999999999</v>
      </c>
      <c r="AZ74" s="9">
        <f>($AU$3*AU74+$AV$3*AV74+$AW$3*AW74+$AX$3*AX74)*AY74*IF(AR74&lt;5,0.95,IF(AR74&lt;7,0.975,1))+$K$3*VLOOKUP(K74,COND!$A$2:$D$7,2,FALSE)+$L$3*VLOOKUP(L74,COND!$A$2:$D$7,3,FALSE)+IF(BB74="SP",$BB$3,0)+IF($AW74&lt;3,-5,0)</f>
        <v>32.84831630152236</v>
      </c>
      <c r="BA74" s="28">
        <f t="shared" si="13"/>
        <v>1.8281725541473075</v>
      </c>
      <c r="BB74" t="str">
        <f t="shared" si="14"/>
        <v>SP</v>
      </c>
      <c r="BC74">
        <v>200</v>
      </c>
      <c r="BD74">
        <v>70</v>
      </c>
      <c r="BF74" t="str">
        <f t="shared" si="15"/>
        <v>Possible</v>
      </c>
      <c r="BH74" t="str">
        <f>IF(VLOOKUP($B74,'Draft List'!$D$4:$AC$2598,BH$3,FALSE)&lt;&gt;0,VLOOKUP($B74,'Draft List'!$D$4:$AC$2598,BH$3,FALSE),"")</f>
        <v/>
      </c>
      <c r="BI74" t="str">
        <f>IF(VLOOKUP($B74,'Draft List'!$D$4:$AC$2598,BI$3,FALSE)&lt;&gt;0,VLOOKUP($B74,'Draft List'!$D$4:$AC$2598,BI$3,FALSE),"")</f>
        <v/>
      </c>
      <c r="BJ74" t="str">
        <f>IF(VLOOKUP($B74,'Draft List'!$D$4:$AC$2598,BJ$3,FALSE)&lt;&gt;0,VLOOKUP($B74,'Draft List'!$D$4:$AC$2598,BJ$3,FALSE),"")</f>
        <v/>
      </c>
      <c r="BK74" t="str">
        <f>IF(VLOOKUP($B74,'Draft List'!$D$4:$AC$2598,BK$3,FALSE)&lt;&gt;0,VLOOKUP($B74,'Draft List'!$D$4:$AC$2598,BK$3,FALSE),"")</f>
        <v/>
      </c>
      <c r="BL74" t="str">
        <f>IF(OR(C74="SP",C74="MR",C74="CL"),"P",VLOOKUP($A74,Bat!$A$4:$AQ$1284,42,FALSE))</f>
        <v>P</v>
      </c>
    </row>
    <row r="75" spans="1:64" x14ac:dyDescent="0.25">
      <c r="A75" s="45" t="str">
        <f t="shared" si="8"/>
        <v>SPMike Parker21</v>
      </c>
      <c r="B75">
        <f>VLOOKUP($A75,draft_listing_pitchers_stats!$A$1:$B$1324,2,FALSE)</f>
        <v>2768</v>
      </c>
      <c r="C75" s="1" t="s">
        <v>25</v>
      </c>
      <c r="D75" s="1" t="s">
        <v>159</v>
      </c>
      <c r="E75" s="1" t="s">
        <v>423</v>
      </c>
      <c r="F75" s="1">
        <v>21</v>
      </c>
      <c r="G75" s="1" t="s">
        <v>58</v>
      </c>
      <c r="H75" s="1" t="s">
        <v>44</v>
      </c>
      <c r="I75" s="1" t="s">
        <v>54</v>
      </c>
      <c r="J75" s="24" t="s">
        <v>54</v>
      </c>
      <c r="K75" s="1" t="s">
        <v>47</v>
      </c>
      <c r="L75" s="24" t="s">
        <v>46</v>
      </c>
      <c r="M75" s="1">
        <v>4</v>
      </c>
      <c r="N75" s="1">
        <v>2</v>
      </c>
      <c r="O75" s="24">
        <v>1</v>
      </c>
      <c r="P75" s="1">
        <v>4</v>
      </c>
      <c r="Q75" s="1">
        <v>3</v>
      </c>
      <c r="R75" s="24">
        <v>5</v>
      </c>
      <c r="S75" s="1">
        <v>6</v>
      </c>
      <c r="T75" s="1">
        <v>6</v>
      </c>
      <c r="U75" s="1">
        <v>4</v>
      </c>
      <c r="V75" s="1">
        <v>4</v>
      </c>
      <c r="W75" s="1">
        <v>3</v>
      </c>
      <c r="X75" s="1">
        <v>3</v>
      </c>
      <c r="Y75" s="1" t="s">
        <v>48</v>
      </c>
      <c r="Z75" s="1" t="s">
        <v>48</v>
      </c>
      <c r="AA75" s="1" t="s">
        <v>48</v>
      </c>
      <c r="AB75" s="1" t="s">
        <v>48</v>
      </c>
      <c r="AC75" s="1" t="s">
        <v>48</v>
      </c>
      <c r="AD75" s="1" t="s">
        <v>48</v>
      </c>
      <c r="AE75" s="1">
        <v>5</v>
      </c>
      <c r="AF75" s="1">
        <v>5</v>
      </c>
      <c r="AG75" s="1" t="s">
        <v>48</v>
      </c>
      <c r="AH75" s="1" t="s">
        <v>48</v>
      </c>
      <c r="AI75" s="1" t="s">
        <v>48</v>
      </c>
      <c r="AJ75" s="1" t="s">
        <v>48</v>
      </c>
      <c r="AK75" s="1" t="s">
        <v>48</v>
      </c>
      <c r="AL75" s="1" t="s">
        <v>48</v>
      </c>
      <c r="AM75" s="1" t="s">
        <v>48</v>
      </c>
      <c r="AN75" s="1" t="s">
        <v>48</v>
      </c>
      <c r="AO75" s="1" t="s">
        <v>48</v>
      </c>
      <c r="AP75" s="24" t="s">
        <v>48</v>
      </c>
      <c r="AQ75" s="1" t="s">
        <v>67</v>
      </c>
      <c r="AR75" s="1">
        <v>6</v>
      </c>
      <c r="AS75" s="25" t="s">
        <v>519</v>
      </c>
      <c r="AT75" s="36" t="s">
        <v>854</v>
      </c>
      <c r="AU75" s="9">
        <f t="shared" si="9"/>
        <v>-1.9219785480100218</v>
      </c>
      <c r="AV75" s="9">
        <f t="shared" si="10"/>
        <v>-0.31176981662645348</v>
      </c>
      <c r="AW75">
        <f t="shared" si="11"/>
        <v>4</v>
      </c>
      <c r="AX75">
        <f t="shared" si="12"/>
        <v>1</v>
      </c>
      <c r="AY75" s="6">
        <f>VLOOKUP(AQ75,COND!$A$10:$B$32,2,FALSE)</f>
        <v>1.05</v>
      </c>
      <c r="AZ75" s="9">
        <f>($AU$3*AU75+$AV$3*AV75+$AW$3*AW75+$AX$3*AX75)*AY75*IF(AR75&lt;5,0.95,IF(AR75&lt;7,0.975,1))+$K$3*VLOOKUP(K75,COND!$A$2:$D$7,2,FALSE)+$L$3*VLOOKUP(L75,COND!$A$2:$D$7,3,FALSE)+IF(BB75="SP",$BB$3,0)+IF($AW75&lt;3,-5,0)</f>
        <v>28.250175396868311</v>
      </c>
      <c r="BA75" s="28">
        <f t="shared" si="13"/>
        <v>1.424225668004983</v>
      </c>
      <c r="BB75" t="str">
        <f t="shared" si="14"/>
        <v>SP</v>
      </c>
      <c r="BC75">
        <v>200</v>
      </c>
      <c r="BD75">
        <v>71</v>
      </c>
      <c r="BF75" t="str">
        <f t="shared" si="15"/>
        <v>Possible</v>
      </c>
      <c r="BH75" t="str">
        <f>IF(VLOOKUP($B75,'Draft List'!$D$4:$AC$2598,BH$3,FALSE)&lt;&gt;0,VLOOKUP($B75,'Draft List'!$D$4:$AC$2598,BH$3,FALSE),"")</f>
        <v/>
      </c>
      <c r="BI75" t="str">
        <f>IF(VLOOKUP($B75,'Draft List'!$D$4:$AC$2598,BI$3,FALSE)&lt;&gt;0,VLOOKUP($B75,'Draft List'!$D$4:$AC$2598,BI$3,FALSE),"")</f>
        <v/>
      </c>
      <c r="BJ75" t="str">
        <f>IF(VLOOKUP($B75,'Draft List'!$D$4:$AC$2598,BJ$3,FALSE)&lt;&gt;0,VLOOKUP($B75,'Draft List'!$D$4:$AC$2598,BJ$3,FALSE),"")</f>
        <v/>
      </c>
      <c r="BK75" t="str">
        <f>IF(VLOOKUP($B75,'Draft List'!$D$4:$AC$2598,BK$3,FALSE)&lt;&gt;0,VLOOKUP($B75,'Draft List'!$D$4:$AC$2598,BK$3,FALSE),"")</f>
        <v/>
      </c>
      <c r="BL75" t="str">
        <f>IF(OR(C75="SP",C75="MR",C75="CL"),"P",VLOOKUP($A75,Bat!$A$4:$AQ$1284,42,FALSE))</f>
        <v>P</v>
      </c>
    </row>
    <row r="76" spans="1:64" x14ac:dyDescent="0.25">
      <c r="A76" s="45" t="str">
        <f t="shared" si="8"/>
        <v>CLJorge Hart21</v>
      </c>
      <c r="B76">
        <f>VLOOKUP($A76,draft_listing_pitchers_stats!$A$1:$B$1324,2,FALSE)</f>
        <v>14558</v>
      </c>
      <c r="C76" s="1" t="s">
        <v>53</v>
      </c>
      <c r="D76" s="1" t="s">
        <v>137</v>
      </c>
      <c r="E76" s="1" t="s">
        <v>517</v>
      </c>
      <c r="F76" s="1">
        <v>21</v>
      </c>
      <c r="G76" s="1" t="s">
        <v>44</v>
      </c>
      <c r="H76" s="1" t="s">
        <v>44</v>
      </c>
      <c r="I76" s="1" t="s">
        <v>54</v>
      </c>
      <c r="J76" s="24" t="s">
        <v>54</v>
      </c>
      <c r="K76" s="1" t="s">
        <v>46</v>
      </c>
      <c r="L76" s="24" t="s">
        <v>51</v>
      </c>
      <c r="M76" s="1">
        <v>3</v>
      </c>
      <c r="N76" s="1">
        <v>3</v>
      </c>
      <c r="O76" s="24">
        <v>1</v>
      </c>
      <c r="P76" s="1">
        <v>6</v>
      </c>
      <c r="Q76" s="1">
        <v>4</v>
      </c>
      <c r="R76" s="24">
        <v>2</v>
      </c>
      <c r="S76" s="1">
        <v>5</v>
      </c>
      <c r="T76" s="1">
        <v>7</v>
      </c>
      <c r="U76" s="1">
        <v>1</v>
      </c>
      <c r="V76" s="1">
        <v>1</v>
      </c>
      <c r="W76" s="1">
        <v>4</v>
      </c>
      <c r="X76" s="1">
        <v>8</v>
      </c>
      <c r="Y76" s="1" t="s">
        <v>48</v>
      </c>
      <c r="Z76" s="1" t="s">
        <v>48</v>
      </c>
      <c r="AA76" s="1" t="s">
        <v>48</v>
      </c>
      <c r="AB76" s="1" t="s">
        <v>48</v>
      </c>
      <c r="AC76" s="1" t="s">
        <v>48</v>
      </c>
      <c r="AD76" s="1" t="s">
        <v>48</v>
      </c>
      <c r="AE76" s="1" t="s">
        <v>48</v>
      </c>
      <c r="AF76" s="1" t="s">
        <v>48</v>
      </c>
      <c r="AG76" s="1" t="s">
        <v>48</v>
      </c>
      <c r="AH76" s="1" t="s">
        <v>48</v>
      </c>
      <c r="AI76" s="1" t="s">
        <v>48</v>
      </c>
      <c r="AJ76" s="1" t="s">
        <v>48</v>
      </c>
      <c r="AK76" s="1" t="s">
        <v>48</v>
      </c>
      <c r="AL76" s="1" t="s">
        <v>48</v>
      </c>
      <c r="AM76" s="1" t="s">
        <v>48</v>
      </c>
      <c r="AN76" s="1" t="s">
        <v>48</v>
      </c>
      <c r="AO76" s="1" t="s">
        <v>48</v>
      </c>
      <c r="AP76" s="24" t="s">
        <v>48</v>
      </c>
      <c r="AQ76" s="1" t="s">
        <v>64</v>
      </c>
      <c r="AR76" s="1">
        <v>7</v>
      </c>
      <c r="AS76" s="25" t="s">
        <v>519</v>
      </c>
      <c r="AT76" s="36" t="s">
        <v>881</v>
      </c>
      <c r="AU76" s="9">
        <f t="shared" si="9"/>
        <v>-1.9212381560891401</v>
      </c>
      <c r="AV76" s="9">
        <f t="shared" si="10"/>
        <v>-0.45391714934038213</v>
      </c>
      <c r="AW76">
        <f t="shared" si="11"/>
        <v>3</v>
      </c>
      <c r="AX76">
        <f t="shared" si="12"/>
        <v>1</v>
      </c>
      <c r="AY76" s="6">
        <f>VLOOKUP(AQ76,COND!$A$10:$B$32,2,FALSE)</f>
        <v>1</v>
      </c>
      <c r="AZ76" s="9">
        <f>($AU$3*AU76+$AV$3*AV76+$AW$3*AW76+$AX$3*AX76)*AY76*IF(AR76&lt;5,0.95,IF(AR76&lt;7,0.975,1))+$K$3*VLOOKUP(K76,COND!$A$2:$D$7,2,FALSE)+$L$3*VLOOKUP(L76,COND!$A$2:$D$7,3,FALSE)+IF(BB76="SP",$BB$3,0)+IF($AW76&lt;3,-5,0)</f>
        <v>25.587409381974531</v>
      </c>
      <c r="BA76" s="28">
        <f t="shared" si="13"/>
        <v>1.1903015533365409</v>
      </c>
      <c r="BB76" t="str">
        <f t="shared" si="14"/>
        <v>SP</v>
      </c>
      <c r="BC76">
        <v>200</v>
      </c>
      <c r="BD76">
        <v>72</v>
      </c>
      <c r="BF76" t="str">
        <f t="shared" si="15"/>
        <v>Possible</v>
      </c>
      <c r="BH76">
        <f>IF(VLOOKUP($B76,'Draft List'!$D$4:$AC$2598,BH$3,FALSE)&lt;&gt;0,VLOOKUP($B76,'Draft List'!$D$4:$AC$2598,BH$3,FALSE),"")</f>
        <v>92</v>
      </c>
      <c r="BI76">
        <f>IF(VLOOKUP($B76,'Draft List'!$D$4:$AC$2598,BI$3,FALSE)&lt;&gt;0,VLOOKUP($B76,'Draft List'!$D$4:$AC$2598,BI$3,FALSE),"")</f>
        <v>4</v>
      </c>
      <c r="BJ76">
        <f>IF(VLOOKUP($B76,'Draft List'!$D$4:$AC$2598,BJ$3,FALSE)&lt;&gt;0,VLOOKUP($B76,'Draft List'!$D$4:$AC$2598,BJ$3,FALSE),"")</f>
        <v>7</v>
      </c>
      <c r="BK76" t="str">
        <f>IF(VLOOKUP($B76,'Draft List'!$D$4:$AC$2598,BK$3,FALSE)&lt;&gt;0,VLOOKUP($B76,'Draft List'!$D$4:$AC$2598,BK$3,FALSE),"")</f>
        <v>Reno Zephyrs</v>
      </c>
      <c r="BL76" t="str">
        <f>IF(OR(C76="SP",C76="MR",C76="CL"),"P",VLOOKUP($A76,Bat!$A$4:$AQ$1284,42,FALSE))</f>
        <v>P</v>
      </c>
    </row>
    <row r="77" spans="1:64" x14ac:dyDescent="0.25">
      <c r="A77" s="45" t="str">
        <f t="shared" si="8"/>
        <v>SPGrady Logan21</v>
      </c>
      <c r="B77">
        <f>VLOOKUP($A77,draft_listing_pitchers_stats!$A$1:$B$1324,2,FALSE)</f>
        <v>14604</v>
      </c>
      <c r="C77" s="1" t="s">
        <v>25</v>
      </c>
      <c r="D77" s="1" t="s">
        <v>750</v>
      </c>
      <c r="E77" s="1" t="s">
        <v>940</v>
      </c>
      <c r="F77" s="1">
        <v>21</v>
      </c>
      <c r="G77" s="1" t="s">
        <v>58</v>
      </c>
      <c r="H77" s="1" t="s">
        <v>58</v>
      </c>
      <c r="I77" s="1" t="s">
        <v>54</v>
      </c>
      <c r="J77" s="24" t="s">
        <v>54</v>
      </c>
      <c r="K77" s="1" t="s">
        <v>46</v>
      </c>
      <c r="L77" s="24" t="s">
        <v>51</v>
      </c>
      <c r="M77" s="1">
        <v>2</v>
      </c>
      <c r="N77" s="1">
        <v>4</v>
      </c>
      <c r="O77" s="24">
        <v>1</v>
      </c>
      <c r="P77" s="1">
        <v>4</v>
      </c>
      <c r="Q77" s="1">
        <v>6</v>
      </c>
      <c r="R77" s="24">
        <v>2</v>
      </c>
      <c r="S77" s="1" t="s">
        <v>48</v>
      </c>
      <c r="T77" s="1" t="s">
        <v>48</v>
      </c>
      <c r="U77" s="1" t="s">
        <v>48</v>
      </c>
      <c r="V77" s="1" t="s">
        <v>48</v>
      </c>
      <c r="W77" s="1">
        <v>2</v>
      </c>
      <c r="X77" s="1">
        <v>5</v>
      </c>
      <c r="Y77" s="1">
        <v>3</v>
      </c>
      <c r="Z77" s="1">
        <v>5</v>
      </c>
      <c r="AA77" s="1" t="s">
        <v>48</v>
      </c>
      <c r="AB77" s="1" t="s">
        <v>48</v>
      </c>
      <c r="AC77" s="1" t="s">
        <v>48</v>
      </c>
      <c r="AD77" s="1" t="s">
        <v>48</v>
      </c>
      <c r="AE77" s="1">
        <v>4</v>
      </c>
      <c r="AF77" s="1">
        <v>5</v>
      </c>
      <c r="AG77" s="1" t="s">
        <v>48</v>
      </c>
      <c r="AH77" s="1" t="s">
        <v>48</v>
      </c>
      <c r="AI77" s="1" t="s">
        <v>48</v>
      </c>
      <c r="AJ77" s="1" t="s">
        <v>48</v>
      </c>
      <c r="AK77" s="1" t="s">
        <v>48</v>
      </c>
      <c r="AL77" s="1" t="s">
        <v>48</v>
      </c>
      <c r="AM77" s="1" t="s">
        <v>48</v>
      </c>
      <c r="AN77" s="1" t="s">
        <v>48</v>
      </c>
      <c r="AO77" s="1" t="s">
        <v>48</v>
      </c>
      <c r="AP77" s="24" t="s">
        <v>48</v>
      </c>
      <c r="AQ77" s="1" t="s">
        <v>64</v>
      </c>
      <c r="AR77" s="1">
        <v>3</v>
      </c>
      <c r="AS77" s="25" t="s">
        <v>519</v>
      </c>
      <c r="AT77" s="36" t="s">
        <v>904</v>
      </c>
      <c r="AU77" s="9">
        <f t="shared" si="9"/>
        <v>-1.9204977641682581</v>
      </c>
      <c r="AV77" s="9">
        <f t="shared" si="10"/>
        <v>-0.45243636549861838</v>
      </c>
      <c r="AW77">
        <f t="shared" si="11"/>
        <v>3</v>
      </c>
      <c r="AX77">
        <f t="shared" si="12"/>
        <v>0</v>
      </c>
      <c r="AY77" s="6">
        <f>VLOOKUP(AQ77,COND!$A$10:$B$32,2,FALSE)</f>
        <v>1</v>
      </c>
      <c r="AZ77" s="9">
        <f>($AU$3*AU77+$AV$3*AV77+$AW$3*AW77+$AX$3*AX77)*AY77*IF(AR77&lt;5,0.95,IF(AR77&lt;7,0.975,1))+$K$3*VLOOKUP(K77,COND!$A$2:$D$7,2,FALSE)+$L$3*VLOOKUP(L77,COND!$A$2:$D$7,3,FALSE)+IF(BB77="SP",$BB$3,0)+IF($AW77&lt;3,-5,0)</f>
        <v>22.763814480334283</v>
      </c>
      <c r="BA77" s="28">
        <f t="shared" si="13"/>
        <v>0.9422486137038143</v>
      </c>
      <c r="BB77" t="str">
        <f t="shared" si="14"/>
        <v>RP</v>
      </c>
      <c r="BC77">
        <v>200</v>
      </c>
      <c r="BD77">
        <v>73</v>
      </c>
      <c r="BF77" t="str">
        <f t="shared" si="15"/>
        <v>Possible</v>
      </c>
      <c r="BH77">
        <f>IF(VLOOKUP($B77,'Draft List'!$D$4:$AC$2598,BH$3,FALSE)&lt;&gt;0,VLOOKUP($B77,'Draft List'!$D$4:$AC$2598,BH$3,FALSE),"")</f>
        <v>150</v>
      </c>
      <c r="BI77">
        <f>IF(VLOOKUP($B77,'Draft List'!$D$4:$AC$2598,BI$3,FALSE)&lt;&gt;0,VLOOKUP($B77,'Draft List'!$D$4:$AC$2598,BI$3,FALSE),"")</f>
        <v>6</v>
      </c>
      <c r="BJ77">
        <f>IF(VLOOKUP($B77,'Draft List'!$D$4:$AC$2598,BJ$3,FALSE)&lt;&gt;0,VLOOKUP($B77,'Draft List'!$D$4:$AC$2598,BJ$3,FALSE),"")</f>
        <v>14</v>
      </c>
      <c r="BK77" t="str">
        <f>IF(VLOOKUP($B77,'Draft List'!$D$4:$AC$2598,BK$3,FALSE)&lt;&gt;0,VLOOKUP($B77,'Draft List'!$D$4:$AC$2598,BK$3,FALSE),"")</f>
        <v>Canton Longshoremen</v>
      </c>
      <c r="BL77" t="str">
        <f>IF(OR(C77="SP",C77="MR",C77="CL"),"P",VLOOKUP($A77,Bat!$A$4:$AQ$1284,42,FALSE))</f>
        <v>P</v>
      </c>
    </row>
    <row r="78" spans="1:64" x14ac:dyDescent="0.25">
      <c r="A78" s="45" t="str">
        <f t="shared" si="8"/>
        <v>SPÁngel Pérez22</v>
      </c>
      <c r="B78">
        <f>VLOOKUP($A78,draft_listing_pitchers_stats!$A$1:$B$1324,2,FALSE)</f>
        <v>8896</v>
      </c>
      <c r="C78" s="1" t="s">
        <v>25</v>
      </c>
      <c r="D78" s="1" t="s">
        <v>443</v>
      </c>
      <c r="E78" s="1" t="s">
        <v>175</v>
      </c>
      <c r="F78" s="1">
        <v>22</v>
      </c>
      <c r="G78" s="1" t="s">
        <v>44</v>
      </c>
      <c r="H78" s="1" t="s">
        <v>44</v>
      </c>
      <c r="I78" s="1" t="s">
        <v>54</v>
      </c>
      <c r="J78" s="24" t="s">
        <v>54</v>
      </c>
      <c r="K78" s="1" t="s">
        <v>47</v>
      </c>
      <c r="L78" s="24" t="s">
        <v>46</v>
      </c>
      <c r="M78" s="1">
        <v>3</v>
      </c>
      <c r="N78" s="1">
        <v>4</v>
      </c>
      <c r="O78" s="24">
        <v>1</v>
      </c>
      <c r="P78" s="1">
        <v>6</v>
      </c>
      <c r="Q78" s="1">
        <v>4</v>
      </c>
      <c r="R78" s="24">
        <v>3</v>
      </c>
      <c r="S78" s="1">
        <v>5</v>
      </c>
      <c r="T78" s="1">
        <v>6</v>
      </c>
      <c r="U78" s="1">
        <v>2</v>
      </c>
      <c r="V78" s="1">
        <v>7</v>
      </c>
      <c r="W78" s="1">
        <v>4</v>
      </c>
      <c r="X78" s="1">
        <v>6</v>
      </c>
      <c r="Y78" s="1" t="s">
        <v>48</v>
      </c>
      <c r="Z78" s="1" t="s">
        <v>48</v>
      </c>
      <c r="AA78" s="1" t="s">
        <v>48</v>
      </c>
      <c r="AB78" s="1" t="s">
        <v>48</v>
      </c>
      <c r="AC78" s="1" t="s">
        <v>48</v>
      </c>
      <c r="AD78" s="1" t="s">
        <v>48</v>
      </c>
      <c r="AE78" s="1" t="s">
        <v>48</v>
      </c>
      <c r="AF78" s="1" t="s">
        <v>48</v>
      </c>
      <c r="AG78" s="1" t="s">
        <v>48</v>
      </c>
      <c r="AH78" s="1" t="s">
        <v>48</v>
      </c>
      <c r="AI78" s="1" t="s">
        <v>48</v>
      </c>
      <c r="AJ78" s="1" t="s">
        <v>48</v>
      </c>
      <c r="AK78" s="1">
        <v>4</v>
      </c>
      <c r="AL78" s="1">
        <v>7</v>
      </c>
      <c r="AM78" s="1" t="s">
        <v>48</v>
      </c>
      <c r="AN78" s="1" t="s">
        <v>48</v>
      </c>
      <c r="AO78" s="1" t="s">
        <v>48</v>
      </c>
      <c r="AP78" s="24" t="s">
        <v>48</v>
      </c>
      <c r="AQ78" s="1" t="s">
        <v>59</v>
      </c>
      <c r="AR78" s="1">
        <v>8</v>
      </c>
      <c r="AS78" s="25" t="s">
        <v>15</v>
      </c>
      <c r="AT78" s="36" t="s">
        <v>904</v>
      </c>
      <c r="AU78" s="9">
        <f t="shared" si="9"/>
        <v>-1.7258064396590846</v>
      </c>
      <c r="AV78" s="9">
        <f t="shared" si="10"/>
        <v>-0.21159658328627182</v>
      </c>
      <c r="AW78">
        <f t="shared" si="11"/>
        <v>4</v>
      </c>
      <c r="AX78">
        <f t="shared" si="12"/>
        <v>2</v>
      </c>
      <c r="AY78" s="6">
        <f>VLOOKUP(AQ78,COND!$A$10:$B$32,2,FALSE)</f>
        <v>1.0249999999999999</v>
      </c>
      <c r="AZ78" s="9">
        <f>($AU$3*AU78+$AV$3*AV78+$AW$3*AW78+$AX$3*AX78)*AY78*IF(AR78&lt;5,0.95,IF(AR78&lt;7,0.975,1))+$K$3*VLOOKUP(K78,COND!$A$2:$D$7,2,FALSE)+$L$3*VLOOKUP(L78,COND!$A$2:$D$7,3,FALSE)+IF(BB78="SP",$BB$3,0)+IF($AW78&lt;3,-5,0)</f>
        <v>31.620979722501314</v>
      </c>
      <c r="BA78" s="28">
        <f t="shared" si="13"/>
        <v>1.7203509802494048</v>
      </c>
      <c r="BB78" t="str">
        <f t="shared" si="14"/>
        <v>SP</v>
      </c>
      <c r="BC78">
        <v>200</v>
      </c>
      <c r="BD78">
        <v>74</v>
      </c>
      <c r="BF78" t="str">
        <f t="shared" si="15"/>
        <v>Possible</v>
      </c>
      <c r="BH78">
        <f>IF(VLOOKUP($B78,'Draft List'!$D$4:$AC$2598,BH$3,FALSE)&lt;&gt;0,VLOOKUP($B78,'Draft List'!$D$4:$AC$2598,BH$3,FALSE),"")</f>
        <v>148</v>
      </c>
      <c r="BI78">
        <f>IF(VLOOKUP($B78,'Draft List'!$D$4:$AC$2598,BI$3,FALSE)&lt;&gt;0,VLOOKUP($B78,'Draft List'!$D$4:$AC$2598,BI$3,FALSE),"")</f>
        <v>6</v>
      </c>
      <c r="BJ78">
        <f>IF(VLOOKUP($B78,'Draft List'!$D$4:$AC$2598,BJ$3,FALSE)&lt;&gt;0,VLOOKUP($B78,'Draft List'!$D$4:$AC$2598,BJ$3,FALSE),"")</f>
        <v>12</v>
      </c>
      <c r="BK78" t="str">
        <f>IF(VLOOKUP($B78,'Draft List'!$D$4:$AC$2598,BK$3,FALSE)&lt;&gt;0,VLOOKUP($B78,'Draft List'!$D$4:$AC$2598,BK$3,FALSE),"")</f>
        <v>Bakersfield Bears</v>
      </c>
      <c r="BL78" t="str">
        <f>IF(OR(C78="SP",C78="MR",C78="CL"),"P",VLOOKUP($A78,Bat!$A$4:$AQ$1284,42,FALSE))</f>
        <v>P</v>
      </c>
    </row>
    <row r="79" spans="1:64" x14ac:dyDescent="0.25">
      <c r="A79" s="45" t="str">
        <f t="shared" si="8"/>
        <v>RPFred Sawyer21</v>
      </c>
      <c r="B79">
        <f>VLOOKUP($A79,draft_listing_pitchers_stats!$A$1:$B$1324,2,FALSE)</f>
        <v>6058</v>
      </c>
      <c r="C79" s="1" t="s">
        <v>885</v>
      </c>
      <c r="D79" s="1" t="s">
        <v>277</v>
      </c>
      <c r="E79" s="1" t="s">
        <v>1633</v>
      </c>
      <c r="F79" s="1">
        <v>21</v>
      </c>
      <c r="G79" s="1" t="s">
        <v>44</v>
      </c>
      <c r="H79" s="1" t="s">
        <v>58</v>
      </c>
      <c r="I79" s="1" t="s">
        <v>54</v>
      </c>
      <c r="J79" s="24" t="s">
        <v>54</v>
      </c>
      <c r="K79" s="1" t="s">
        <v>47</v>
      </c>
      <c r="L79" s="24" t="s">
        <v>47</v>
      </c>
      <c r="M79" s="1">
        <v>4</v>
      </c>
      <c r="N79" s="1">
        <v>2</v>
      </c>
      <c r="O79" s="24">
        <v>1</v>
      </c>
      <c r="P79" s="1">
        <v>5</v>
      </c>
      <c r="Q79" s="1">
        <v>2</v>
      </c>
      <c r="R79" s="24">
        <v>5</v>
      </c>
      <c r="S79" s="1">
        <v>5</v>
      </c>
      <c r="T79" s="1">
        <v>6</v>
      </c>
      <c r="U79" s="1">
        <v>4</v>
      </c>
      <c r="V79" s="1">
        <v>6</v>
      </c>
      <c r="W79" s="1" t="s">
        <v>48</v>
      </c>
      <c r="X79" s="1" t="s">
        <v>48</v>
      </c>
      <c r="Y79" s="1">
        <v>3</v>
      </c>
      <c r="Z79" s="1">
        <v>3</v>
      </c>
      <c r="AA79" s="1" t="s">
        <v>48</v>
      </c>
      <c r="AB79" s="1" t="s">
        <v>48</v>
      </c>
      <c r="AC79" s="1" t="s">
        <v>48</v>
      </c>
      <c r="AD79" s="1" t="s">
        <v>48</v>
      </c>
      <c r="AE79" s="1" t="s">
        <v>48</v>
      </c>
      <c r="AF79" s="1" t="s">
        <v>48</v>
      </c>
      <c r="AG79" s="1">
        <v>4</v>
      </c>
      <c r="AH79" s="1">
        <v>5</v>
      </c>
      <c r="AI79" s="1" t="s">
        <v>48</v>
      </c>
      <c r="AJ79" s="1" t="s">
        <v>48</v>
      </c>
      <c r="AK79" s="1" t="s">
        <v>48</v>
      </c>
      <c r="AL79" s="1" t="s">
        <v>48</v>
      </c>
      <c r="AM79" s="1" t="s">
        <v>48</v>
      </c>
      <c r="AN79" s="1" t="s">
        <v>48</v>
      </c>
      <c r="AO79" s="1" t="s">
        <v>48</v>
      </c>
      <c r="AP79" s="24" t="s">
        <v>48</v>
      </c>
      <c r="AQ79" s="1" t="s">
        <v>64</v>
      </c>
      <c r="AR79" s="1">
        <v>5</v>
      </c>
      <c r="AS79" s="25" t="s">
        <v>519</v>
      </c>
      <c r="AT79" s="36" t="s">
        <v>881</v>
      </c>
      <c r="AU79" s="9">
        <f t="shared" si="9"/>
        <v>-1.9219785480100218</v>
      </c>
      <c r="AV79" s="9">
        <f t="shared" si="10"/>
        <v>-0.31251020854733541</v>
      </c>
      <c r="AW79">
        <f t="shared" si="11"/>
        <v>4</v>
      </c>
      <c r="AX79">
        <f t="shared" si="12"/>
        <v>1</v>
      </c>
      <c r="AY79" s="6">
        <f>VLOOKUP(AQ79,COND!$A$10:$B$32,2,FALSE)</f>
        <v>1</v>
      </c>
      <c r="AZ79" s="9">
        <f>($AU$3*AU79+$AV$3*AV79+$AW$3*AW79+$AX$3*AX79)*AY79*IF(AR79&lt;5,0.95,IF(AR79&lt;7,0.975,1))+$K$3*VLOOKUP(K79,COND!$A$2:$D$7,2,FALSE)+$L$3*VLOOKUP(L79,COND!$A$2:$D$7,3,FALSE)+IF(BB79="SP",$BB$3,0)+IF($AW79&lt;3,-5,0)</f>
        <v>28.100015116465002</v>
      </c>
      <c r="BA79" s="28">
        <f t="shared" si="13"/>
        <v>1.4110340805897779</v>
      </c>
      <c r="BB79" t="str">
        <f t="shared" si="14"/>
        <v>SP</v>
      </c>
      <c r="BC79">
        <v>200</v>
      </c>
      <c r="BD79">
        <v>75</v>
      </c>
      <c r="BF79" t="str">
        <f t="shared" si="15"/>
        <v>Possible</v>
      </c>
      <c r="BH79" t="str">
        <f>IF(VLOOKUP($B79,'Draft List'!$D$4:$AC$2598,BH$3,FALSE)&lt;&gt;0,VLOOKUP($B79,'Draft List'!$D$4:$AC$2598,BH$3,FALSE),"")</f>
        <v/>
      </c>
      <c r="BI79" t="str">
        <f>IF(VLOOKUP($B79,'Draft List'!$D$4:$AC$2598,BI$3,FALSE)&lt;&gt;0,VLOOKUP($B79,'Draft List'!$D$4:$AC$2598,BI$3,FALSE),"")</f>
        <v/>
      </c>
      <c r="BJ79" t="str">
        <f>IF(VLOOKUP($B79,'Draft List'!$D$4:$AC$2598,BJ$3,FALSE)&lt;&gt;0,VLOOKUP($B79,'Draft List'!$D$4:$AC$2598,BJ$3,FALSE),"")</f>
        <v/>
      </c>
      <c r="BK79" t="str">
        <f>IF(VLOOKUP($B79,'Draft List'!$D$4:$AC$2598,BK$3,FALSE)&lt;&gt;0,VLOOKUP($B79,'Draft List'!$D$4:$AC$2598,BK$3,FALSE),"")</f>
        <v/>
      </c>
      <c r="BL79">
        <f>IF(OR(C79="SP",C79="MR",C79="CL"),"P",VLOOKUP($A79,Bat!$A$4:$AQ$1284,42,FALSE))</f>
        <v>-5.3309302265024741</v>
      </c>
    </row>
    <row r="80" spans="1:64" x14ac:dyDescent="0.25">
      <c r="A80" s="45" t="str">
        <f t="shared" si="8"/>
        <v>SPLogan Padgett22</v>
      </c>
      <c r="B80">
        <f>VLOOKUP($A80,draft_listing_pitchers_stats!$A$1:$B$1324,2,FALSE)</f>
        <v>13436</v>
      </c>
      <c r="C80" s="1" t="s">
        <v>25</v>
      </c>
      <c r="D80" s="1" t="s">
        <v>940</v>
      </c>
      <c r="E80" s="1" t="s">
        <v>941</v>
      </c>
      <c r="F80" s="1">
        <v>22</v>
      </c>
      <c r="G80" s="1" t="s">
        <v>44</v>
      </c>
      <c r="H80" s="1" t="s">
        <v>44</v>
      </c>
      <c r="I80" s="1" t="s">
        <v>54</v>
      </c>
      <c r="J80" s="24" t="s">
        <v>54</v>
      </c>
      <c r="K80" s="1" t="s">
        <v>46</v>
      </c>
      <c r="L80" s="24" t="s">
        <v>46</v>
      </c>
      <c r="M80" s="1">
        <v>2</v>
      </c>
      <c r="N80" s="1">
        <v>3</v>
      </c>
      <c r="O80" s="24">
        <v>2</v>
      </c>
      <c r="P80" s="1">
        <v>3</v>
      </c>
      <c r="Q80" s="1">
        <v>4</v>
      </c>
      <c r="R80" s="24">
        <v>5</v>
      </c>
      <c r="S80" s="1">
        <v>5</v>
      </c>
      <c r="T80" s="1">
        <v>6</v>
      </c>
      <c r="U80" s="1">
        <v>1</v>
      </c>
      <c r="V80" s="1">
        <v>1</v>
      </c>
      <c r="W80" s="1">
        <v>4</v>
      </c>
      <c r="X80" s="1">
        <v>6</v>
      </c>
      <c r="Y80" s="1" t="s">
        <v>48</v>
      </c>
      <c r="Z80" s="1" t="s">
        <v>48</v>
      </c>
      <c r="AA80" s="1" t="s">
        <v>48</v>
      </c>
      <c r="AB80" s="1" t="s">
        <v>48</v>
      </c>
      <c r="AC80" s="1" t="s">
        <v>48</v>
      </c>
      <c r="AD80" s="1" t="s">
        <v>48</v>
      </c>
      <c r="AE80" s="1" t="s">
        <v>48</v>
      </c>
      <c r="AF80" s="1" t="s">
        <v>48</v>
      </c>
      <c r="AG80" s="1" t="s">
        <v>48</v>
      </c>
      <c r="AH80" s="1" t="s">
        <v>48</v>
      </c>
      <c r="AI80" s="1" t="s">
        <v>48</v>
      </c>
      <c r="AJ80" s="1" t="s">
        <v>48</v>
      </c>
      <c r="AK80" s="1" t="s">
        <v>48</v>
      </c>
      <c r="AL80" s="1" t="s">
        <v>48</v>
      </c>
      <c r="AM80" s="1" t="s">
        <v>48</v>
      </c>
      <c r="AN80" s="1" t="s">
        <v>48</v>
      </c>
      <c r="AO80" s="1" t="s">
        <v>48</v>
      </c>
      <c r="AP80" s="24" t="s">
        <v>48</v>
      </c>
      <c r="AQ80" s="1" t="s">
        <v>66</v>
      </c>
      <c r="AR80" s="1">
        <v>5</v>
      </c>
      <c r="AS80" s="25" t="s">
        <v>518</v>
      </c>
      <c r="AT80" s="36" t="s">
        <v>826</v>
      </c>
      <c r="AU80" s="9">
        <f t="shared" si="9"/>
        <v>-1.8736089145442034</v>
      </c>
      <c r="AV80" s="9">
        <f t="shared" si="10"/>
        <v>-0.31102942470557166</v>
      </c>
      <c r="AW80">
        <f t="shared" si="11"/>
        <v>3</v>
      </c>
      <c r="AX80">
        <f t="shared" si="12"/>
        <v>1</v>
      </c>
      <c r="AY80" s="6">
        <f>VLOOKUP(AQ80,COND!$A$10:$B$32,2,FALSE)</f>
        <v>1.0249999999999999</v>
      </c>
      <c r="AZ80" s="9">
        <f>($AU$3*AU80+$AV$3*AV80+$AW$3*AW80+$AX$3*AX80)*AY80*IF(AR80&lt;5,0.95,IF(AR80&lt;7,0.975,1))+$K$3*VLOOKUP(K80,COND!$A$2:$D$7,2,FALSE)+$L$3*VLOOKUP(L80,COND!$A$2:$D$7,3,FALSE)+IF(BB80="SP",$BB$3,0)+IF($AW80&lt;3,-5,0)</f>
        <v>28.157093041902865</v>
      </c>
      <c r="BA80" s="28">
        <f t="shared" si="13"/>
        <v>1.4160483789173368</v>
      </c>
      <c r="BB80" t="str">
        <f t="shared" si="14"/>
        <v>SP</v>
      </c>
      <c r="BC80">
        <v>200</v>
      </c>
      <c r="BD80">
        <v>76</v>
      </c>
      <c r="BF80" t="str">
        <f t="shared" si="15"/>
        <v>Possible</v>
      </c>
      <c r="BH80" t="str">
        <f>IF(VLOOKUP($B80,'Draft List'!$D$4:$AC$2598,BH$3,FALSE)&lt;&gt;0,VLOOKUP($B80,'Draft List'!$D$4:$AC$2598,BH$3,FALSE),"")</f>
        <v/>
      </c>
      <c r="BI80" t="str">
        <f>IF(VLOOKUP($B80,'Draft List'!$D$4:$AC$2598,BI$3,FALSE)&lt;&gt;0,VLOOKUP($B80,'Draft List'!$D$4:$AC$2598,BI$3,FALSE),"")</f>
        <v/>
      </c>
      <c r="BJ80" t="str">
        <f>IF(VLOOKUP($B80,'Draft List'!$D$4:$AC$2598,BJ$3,FALSE)&lt;&gt;0,VLOOKUP($B80,'Draft List'!$D$4:$AC$2598,BJ$3,FALSE),"")</f>
        <v/>
      </c>
      <c r="BK80" t="str">
        <f>IF(VLOOKUP($B80,'Draft List'!$D$4:$AC$2598,BK$3,FALSE)&lt;&gt;0,VLOOKUP($B80,'Draft List'!$D$4:$AC$2598,BK$3,FALSE),"")</f>
        <v/>
      </c>
      <c r="BL80" t="str">
        <f>IF(OR(C80="SP",C80="MR",C80="CL"),"P",VLOOKUP($A80,Bat!$A$4:$AQ$1284,42,FALSE))</f>
        <v>P</v>
      </c>
    </row>
    <row r="81" spans="1:64" x14ac:dyDescent="0.25">
      <c r="A81" s="45" t="str">
        <f t="shared" si="8"/>
        <v>RPChris Lowe18</v>
      </c>
      <c r="B81">
        <f>VLOOKUP($A81,draft_listing_pitchers_stats!$A$1:$B$1324,2,FALSE)</f>
        <v>1357</v>
      </c>
      <c r="C81" s="1" t="s">
        <v>885</v>
      </c>
      <c r="D81" s="1" t="s">
        <v>212</v>
      </c>
      <c r="E81" s="1" t="s">
        <v>982</v>
      </c>
      <c r="F81" s="1">
        <v>18</v>
      </c>
      <c r="G81" s="1" t="s">
        <v>68</v>
      </c>
      <c r="H81" s="1" t="s">
        <v>44</v>
      </c>
      <c r="I81" s="1" t="s">
        <v>54</v>
      </c>
      <c r="J81" s="24" t="s">
        <v>54</v>
      </c>
      <c r="K81" s="1" t="s">
        <v>47</v>
      </c>
      <c r="L81" s="24" t="s">
        <v>46</v>
      </c>
      <c r="M81" s="1">
        <v>1</v>
      </c>
      <c r="N81" s="1">
        <v>2</v>
      </c>
      <c r="O81" s="24">
        <v>2</v>
      </c>
      <c r="P81" s="1">
        <v>5</v>
      </c>
      <c r="Q81" s="1">
        <v>2</v>
      </c>
      <c r="R81" s="24">
        <v>6</v>
      </c>
      <c r="S81" s="1" t="s">
        <v>48</v>
      </c>
      <c r="T81" s="1" t="s">
        <v>48</v>
      </c>
      <c r="U81" s="1">
        <v>2</v>
      </c>
      <c r="V81" s="1">
        <v>7</v>
      </c>
      <c r="W81" s="1" t="s">
        <v>48</v>
      </c>
      <c r="X81" s="1" t="s">
        <v>48</v>
      </c>
      <c r="Y81" s="1">
        <v>2</v>
      </c>
      <c r="Z81" s="1">
        <v>2</v>
      </c>
      <c r="AA81" s="1" t="s">
        <v>48</v>
      </c>
      <c r="AB81" s="1" t="s">
        <v>48</v>
      </c>
      <c r="AC81" s="1" t="s">
        <v>48</v>
      </c>
      <c r="AD81" s="1" t="s">
        <v>48</v>
      </c>
      <c r="AE81" s="1">
        <v>3</v>
      </c>
      <c r="AF81" s="1">
        <v>5</v>
      </c>
      <c r="AG81" s="1" t="s">
        <v>48</v>
      </c>
      <c r="AH81" s="1" t="s">
        <v>48</v>
      </c>
      <c r="AI81" s="1">
        <v>1</v>
      </c>
      <c r="AJ81" s="1">
        <v>1</v>
      </c>
      <c r="AK81" s="1" t="s">
        <v>48</v>
      </c>
      <c r="AL81" s="1" t="s">
        <v>48</v>
      </c>
      <c r="AM81" s="1" t="s">
        <v>48</v>
      </c>
      <c r="AN81" s="1" t="s">
        <v>48</v>
      </c>
      <c r="AO81" s="1" t="s">
        <v>48</v>
      </c>
      <c r="AP81" s="24" t="s">
        <v>48</v>
      </c>
      <c r="AQ81" s="1" t="s">
        <v>71</v>
      </c>
      <c r="AR81" s="1">
        <v>7</v>
      </c>
      <c r="AS81" s="25" t="s">
        <v>519</v>
      </c>
      <c r="AT81" s="36" t="s">
        <v>854</v>
      </c>
      <c r="AU81" s="9">
        <f t="shared" si="9"/>
        <v>-2.2637319554834323</v>
      </c>
      <c r="AV81" s="9">
        <f t="shared" si="10"/>
        <v>-7.0189642493225041E-2</v>
      </c>
      <c r="AW81">
        <f t="shared" si="11"/>
        <v>4</v>
      </c>
      <c r="AX81">
        <f t="shared" si="12"/>
        <v>0.5</v>
      </c>
      <c r="AY81" s="6">
        <f>VLOOKUP(AQ81,COND!$A$10:$B$32,2,FALSE)</f>
        <v>1</v>
      </c>
      <c r="AZ81" s="9">
        <f>($AU$3*AU81+$AV$3*AV81+$AW$3*AW81+$AX$3*AX81)*AY81*IF(AR81&lt;5,0.95,IF(AR81&lt;7,0.975,1))+$K$3*VLOOKUP(K81,COND!$A$2:$D$7,2,FALSE)+$L$3*VLOOKUP(L81,COND!$A$2:$D$7,3,FALSE)+IF(BB81="SP",$BB$3,0)+IF($AW81&lt;3,-5,0)</f>
        <v>32.468460759038813</v>
      </c>
      <c r="BA81" s="28">
        <f t="shared" si="13"/>
        <v>1.7948022275844948</v>
      </c>
      <c r="BB81" t="str">
        <f t="shared" si="14"/>
        <v>SP</v>
      </c>
      <c r="BC81">
        <v>200</v>
      </c>
      <c r="BD81">
        <v>77</v>
      </c>
      <c r="BF81" t="str">
        <f t="shared" si="15"/>
        <v>Possible</v>
      </c>
      <c r="BH81">
        <f>IF(VLOOKUP($B81,'Draft List'!$D$4:$AC$2598,BH$3,FALSE)&lt;&gt;0,VLOOKUP($B81,'Draft List'!$D$4:$AC$2598,BH$3,FALSE),"")</f>
        <v>238</v>
      </c>
      <c r="BI81">
        <f>IF(VLOOKUP($B81,'Draft List'!$D$4:$AC$2598,BI$3,FALSE)&lt;&gt;0,VLOOKUP($B81,'Draft List'!$D$4:$AC$2598,BI$3,FALSE),"")</f>
        <v>9</v>
      </c>
      <c r="BJ81">
        <f>IF(VLOOKUP($B81,'Draft List'!$D$4:$AC$2598,BJ$3,FALSE)&lt;&gt;0,VLOOKUP($B81,'Draft List'!$D$4:$AC$2598,BJ$3,FALSE),"")</f>
        <v>24</v>
      </c>
      <c r="BK81" t="str">
        <f>IF(VLOOKUP($B81,'Draft List'!$D$4:$AC$2598,BK$3,FALSE)&lt;&gt;0,VLOOKUP($B81,'Draft List'!$D$4:$AC$2598,BK$3,FALSE),"")</f>
        <v>Aurora Borealis</v>
      </c>
      <c r="BL81">
        <f>IF(OR(C81="SP",C81="MR",C81="CL"),"P",VLOOKUP($A81,Bat!$A$4:$AQ$1284,42,FALSE))</f>
        <v>-10.332143359745325</v>
      </c>
    </row>
    <row r="82" spans="1:64" x14ac:dyDescent="0.25">
      <c r="A82" s="45" t="str">
        <f t="shared" si="8"/>
        <v>RPGilberto Serrano22</v>
      </c>
      <c r="B82">
        <f>VLOOKUP($A82,draft_listing_pitchers_stats!$A$1:$B$1324,2,FALSE)</f>
        <v>5962</v>
      </c>
      <c r="C82" s="1" t="s">
        <v>885</v>
      </c>
      <c r="D82" s="1" t="s">
        <v>1641</v>
      </c>
      <c r="E82" s="1" t="s">
        <v>1640</v>
      </c>
      <c r="F82" s="1">
        <v>22</v>
      </c>
      <c r="G82" s="1" t="s">
        <v>44</v>
      </c>
      <c r="H82" s="1" t="s">
        <v>44</v>
      </c>
      <c r="I82" s="1" t="s">
        <v>54</v>
      </c>
      <c r="J82" s="24" t="s">
        <v>54</v>
      </c>
      <c r="K82" s="1" t="s">
        <v>46</v>
      </c>
      <c r="L82" s="24" t="s">
        <v>46</v>
      </c>
      <c r="M82" s="1">
        <v>3</v>
      </c>
      <c r="N82" s="1">
        <v>2</v>
      </c>
      <c r="O82" s="24">
        <v>1</v>
      </c>
      <c r="P82" s="1">
        <v>5</v>
      </c>
      <c r="Q82" s="1">
        <v>3</v>
      </c>
      <c r="R82" s="24">
        <v>5</v>
      </c>
      <c r="S82" s="1">
        <v>4</v>
      </c>
      <c r="T82" s="1">
        <v>5</v>
      </c>
      <c r="U82" s="1">
        <v>1</v>
      </c>
      <c r="V82" s="1">
        <v>4</v>
      </c>
      <c r="W82" s="1" t="s">
        <v>48</v>
      </c>
      <c r="X82" s="1" t="s">
        <v>48</v>
      </c>
      <c r="Y82" s="1" t="s">
        <v>48</v>
      </c>
      <c r="Z82" s="1" t="s">
        <v>48</v>
      </c>
      <c r="AA82" s="1">
        <v>4</v>
      </c>
      <c r="AB82" s="1">
        <v>5</v>
      </c>
      <c r="AC82" s="1" t="s">
        <v>48</v>
      </c>
      <c r="AD82" s="1" t="s">
        <v>48</v>
      </c>
      <c r="AE82" s="1" t="s">
        <v>48</v>
      </c>
      <c r="AF82" s="1" t="s">
        <v>48</v>
      </c>
      <c r="AG82" s="1" t="s">
        <v>48</v>
      </c>
      <c r="AH82" s="1" t="s">
        <v>48</v>
      </c>
      <c r="AI82" s="1" t="s">
        <v>48</v>
      </c>
      <c r="AJ82" s="1" t="s">
        <v>48</v>
      </c>
      <c r="AK82" s="1" t="s">
        <v>48</v>
      </c>
      <c r="AL82" s="1" t="s">
        <v>48</v>
      </c>
      <c r="AM82" s="1" t="s">
        <v>48</v>
      </c>
      <c r="AN82" s="1" t="s">
        <v>48</v>
      </c>
      <c r="AO82" s="1" t="s">
        <v>48</v>
      </c>
      <c r="AP82" s="24" t="s">
        <v>48</v>
      </c>
      <c r="AQ82" s="1" t="s">
        <v>521</v>
      </c>
      <c r="AR82" s="1">
        <v>7</v>
      </c>
      <c r="AS82" s="25" t="s">
        <v>519</v>
      </c>
      <c r="AT82" s="36" t="s">
        <v>839</v>
      </c>
      <c r="AU82" s="9">
        <f t="shared" si="9"/>
        <v>-2.1166698725191955</v>
      </c>
      <c r="AV82" s="9">
        <f t="shared" si="10"/>
        <v>-0.11707849211727993</v>
      </c>
      <c r="AW82">
        <f t="shared" si="11"/>
        <v>3</v>
      </c>
      <c r="AX82">
        <f t="shared" si="12"/>
        <v>0</v>
      </c>
      <c r="AY82" s="6">
        <f>VLOOKUP(AQ82,COND!$A$10:$B$32,2,FALSE)</f>
        <v>1</v>
      </c>
      <c r="AZ82" s="9">
        <f>($AU$3*AU82+$AV$3*AV82+$AW$3*AW82+$AX$3*AX82)*AY82*IF(AR82&lt;5,0.95,IF(AR82&lt;7,0.975,1))+$K$3*VLOOKUP(K82,COND!$A$2:$D$7,2,FALSE)+$L$3*VLOOKUP(L82,COND!$A$2:$D$7,3,FALSE)+IF(BB82="SP",$BB$3,0)+IF($AW82&lt;3,-5,0)</f>
        <v>30.735096183150564</v>
      </c>
      <c r="BA82" s="28">
        <f t="shared" si="13"/>
        <v>1.6425260713077767</v>
      </c>
      <c r="BB82" t="str">
        <f t="shared" si="14"/>
        <v>SP</v>
      </c>
      <c r="BC82">
        <v>200</v>
      </c>
      <c r="BD82">
        <v>78</v>
      </c>
      <c r="BF82" t="str">
        <f t="shared" si="15"/>
        <v>Possible</v>
      </c>
      <c r="BH82" t="str">
        <f>IF(VLOOKUP($B82,'Draft List'!$D$4:$AC$2598,BH$3,FALSE)&lt;&gt;0,VLOOKUP($B82,'Draft List'!$D$4:$AC$2598,BH$3,FALSE),"")</f>
        <v/>
      </c>
      <c r="BI82" t="str">
        <f>IF(VLOOKUP($B82,'Draft List'!$D$4:$AC$2598,BI$3,FALSE)&lt;&gt;0,VLOOKUP($B82,'Draft List'!$D$4:$AC$2598,BI$3,FALSE),"")</f>
        <v/>
      </c>
      <c r="BJ82" t="str">
        <f>IF(VLOOKUP($B82,'Draft List'!$D$4:$AC$2598,BJ$3,FALSE)&lt;&gt;0,VLOOKUP($B82,'Draft List'!$D$4:$AC$2598,BJ$3,FALSE),"")</f>
        <v/>
      </c>
      <c r="BK82" t="str">
        <f>IF(VLOOKUP($B82,'Draft List'!$D$4:$AC$2598,BK$3,FALSE)&lt;&gt;0,VLOOKUP($B82,'Draft List'!$D$4:$AC$2598,BK$3,FALSE),"")</f>
        <v/>
      </c>
      <c r="BL82">
        <f>IF(OR(C82="SP",C82="MR",C82="CL"),"P",VLOOKUP($A82,Bat!$A$4:$AQ$1284,42,FALSE))</f>
        <v>-12.275270623505403</v>
      </c>
    </row>
    <row r="83" spans="1:64" x14ac:dyDescent="0.25">
      <c r="A83" s="45" t="str">
        <f t="shared" si="8"/>
        <v>SPEsteban Ruíz18</v>
      </c>
      <c r="B83">
        <f>VLOOKUP($A83,draft_listing_pitchers_stats!$A$1:$B$1324,2,FALSE)</f>
        <v>612</v>
      </c>
      <c r="C83" s="1" t="s">
        <v>25</v>
      </c>
      <c r="D83" s="1" t="s">
        <v>431</v>
      </c>
      <c r="E83" s="1" t="s">
        <v>429</v>
      </c>
      <c r="F83" s="1">
        <v>18</v>
      </c>
      <c r="G83" s="1" t="s">
        <v>44</v>
      </c>
      <c r="H83" s="1" t="s">
        <v>44</v>
      </c>
      <c r="I83" s="1" t="s">
        <v>54</v>
      </c>
      <c r="J83" s="24" t="s">
        <v>54</v>
      </c>
      <c r="K83" s="1" t="s">
        <v>47</v>
      </c>
      <c r="L83" s="24" t="s">
        <v>46</v>
      </c>
      <c r="M83" s="1">
        <v>1</v>
      </c>
      <c r="N83" s="1">
        <v>3</v>
      </c>
      <c r="O83" s="24">
        <v>1</v>
      </c>
      <c r="P83" s="1">
        <v>6</v>
      </c>
      <c r="Q83" s="1">
        <v>4</v>
      </c>
      <c r="R83" s="24">
        <v>3</v>
      </c>
      <c r="S83" s="1" t="s">
        <v>48</v>
      </c>
      <c r="T83" s="1" t="s">
        <v>48</v>
      </c>
      <c r="U83" s="1" t="s">
        <v>48</v>
      </c>
      <c r="V83" s="1" t="s">
        <v>48</v>
      </c>
      <c r="W83" s="1">
        <v>1</v>
      </c>
      <c r="X83" s="1">
        <v>7</v>
      </c>
      <c r="Y83" s="1" t="s">
        <v>48</v>
      </c>
      <c r="Z83" s="1" t="s">
        <v>48</v>
      </c>
      <c r="AA83" s="1" t="s">
        <v>48</v>
      </c>
      <c r="AB83" s="1" t="s">
        <v>48</v>
      </c>
      <c r="AC83" s="1" t="s">
        <v>48</v>
      </c>
      <c r="AD83" s="1" t="s">
        <v>48</v>
      </c>
      <c r="AE83" s="1">
        <v>3</v>
      </c>
      <c r="AF83" s="1">
        <v>6</v>
      </c>
      <c r="AG83" s="1" t="s">
        <v>48</v>
      </c>
      <c r="AH83" s="1" t="s">
        <v>48</v>
      </c>
      <c r="AI83" s="1">
        <v>1</v>
      </c>
      <c r="AJ83" s="1">
        <v>8</v>
      </c>
      <c r="AK83" s="1" t="s">
        <v>48</v>
      </c>
      <c r="AL83" s="1" t="s">
        <v>48</v>
      </c>
      <c r="AM83" s="1" t="s">
        <v>48</v>
      </c>
      <c r="AN83" s="1" t="s">
        <v>48</v>
      </c>
      <c r="AO83" s="1" t="s">
        <v>48</v>
      </c>
      <c r="AP83" s="24" t="s">
        <v>48</v>
      </c>
      <c r="AQ83" s="1" t="s">
        <v>522</v>
      </c>
      <c r="AR83" s="1">
        <v>8</v>
      </c>
      <c r="AS83" s="25" t="s">
        <v>518</v>
      </c>
      <c r="AT83" s="36" t="s">
        <v>826</v>
      </c>
      <c r="AU83" s="9">
        <f t="shared" si="9"/>
        <v>-2.310620805107487</v>
      </c>
      <c r="AV83" s="9">
        <f t="shared" si="10"/>
        <v>-0.21159658328627182</v>
      </c>
      <c r="AW83">
        <f t="shared" si="11"/>
        <v>3</v>
      </c>
      <c r="AX83">
        <f t="shared" si="12"/>
        <v>1.5</v>
      </c>
      <c r="AY83" s="6">
        <f>VLOOKUP(AQ83,COND!$A$10:$B$32,2,FALSE)</f>
        <v>1</v>
      </c>
      <c r="AZ83" s="9">
        <f>($AU$3*AU83+$AV$3*AV83+$AW$3*AW83+$AX$3*AX83)*AY83*IF(AR83&lt;5,0.95,IF(AR83&lt;7,0.975,1))+$K$3*VLOOKUP(K83,COND!$A$2:$D$7,2,FALSE)+$L$3*VLOOKUP(L83,COND!$A$2:$D$7,3,FALSE)+IF(BB83="SP",$BB$3,0)+IF($AW83&lt;3,-5,0)</f>
        <v>30.380944173253067</v>
      </c>
      <c r="BA83" s="28">
        <f t="shared" si="13"/>
        <v>1.611413801243512</v>
      </c>
      <c r="BB83" t="str">
        <f t="shared" si="14"/>
        <v>SP</v>
      </c>
      <c r="BC83">
        <v>200</v>
      </c>
      <c r="BD83">
        <v>79</v>
      </c>
      <c r="BF83" t="str">
        <f t="shared" si="15"/>
        <v>Possible</v>
      </c>
      <c r="BH83">
        <f>IF(VLOOKUP($B83,'Draft List'!$D$4:$AC$2598,BH$3,FALSE)&lt;&gt;0,VLOOKUP($B83,'Draft List'!$D$4:$AC$2598,BH$3,FALSE),"")</f>
        <v>188</v>
      </c>
      <c r="BI83">
        <f>IF(VLOOKUP($B83,'Draft List'!$D$4:$AC$2598,BI$3,FALSE)&lt;&gt;0,VLOOKUP($B83,'Draft List'!$D$4:$AC$2598,BI$3,FALSE),"")</f>
        <v>7</v>
      </c>
      <c r="BJ83">
        <f>IF(VLOOKUP($B83,'Draft List'!$D$4:$AC$2598,BJ$3,FALSE)&lt;&gt;0,VLOOKUP($B83,'Draft List'!$D$4:$AC$2598,BJ$3,FALSE),"")</f>
        <v>26</v>
      </c>
      <c r="BK83" t="str">
        <f>IF(VLOOKUP($B83,'Draft List'!$D$4:$AC$2598,BK$3,FALSE)&lt;&gt;0,VLOOKUP($B83,'Draft List'!$D$4:$AC$2598,BK$3,FALSE),"")</f>
        <v>Okinawa Shisa</v>
      </c>
      <c r="BL83" t="str">
        <f>IF(OR(C83="SP",C83="MR",C83="CL"),"P",VLOOKUP($A83,Bat!$A$4:$AQ$1284,42,FALSE))</f>
        <v>P</v>
      </c>
    </row>
    <row r="84" spans="1:64" x14ac:dyDescent="0.25">
      <c r="A84" s="45" t="str">
        <f t="shared" si="8"/>
        <v>RPJoe Murray22</v>
      </c>
      <c r="B84">
        <f>VLOOKUP($A84,draft_listing_pitchers_stats!$A$1:$B$1324,2,FALSE)</f>
        <v>10330</v>
      </c>
      <c r="C84" s="1" t="s">
        <v>885</v>
      </c>
      <c r="D84" s="1" t="s">
        <v>208</v>
      </c>
      <c r="E84" s="1" t="s">
        <v>712</v>
      </c>
      <c r="F84" s="1">
        <v>22</v>
      </c>
      <c r="G84" s="1" t="s">
        <v>44</v>
      </c>
      <c r="H84" s="1" t="s">
        <v>44</v>
      </c>
      <c r="I84" s="1" t="s">
        <v>54</v>
      </c>
      <c r="J84" s="24" t="s">
        <v>54</v>
      </c>
      <c r="K84" s="1" t="s">
        <v>46</v>
      </c>
      <c r="L84" s="24" t="s">
        <v>47</v>
      </c>
      <c r="M84" s="1">
        <v>4</v>
      </c>
      <c r="N84" s="1">
        <v>1</v>
      </c>
      <c r="O84" s="24">
        <v>1</v>
      </c>
      <c r="P84" s="1">
        <v>6</v>
      </c>
      <c r="Q84" s="1">
        <v>2</v>
      </c>
      <c r="R84" s="24">
        <v>5</v>
      </c>
      <c r="S84" s="1">
        <v>5</v>
      </c>
      <c r="T84" s="1">
        <v>7</v>
      </c>
      <c r="U84" s="1">
        <v>1</v>
      </c>
      <c r="V84" s="1">
        <v>3</v>
      </c>
      <c r="W84" s="1" t="s">
        <v>48</v>
      </c>
      <c r="X84" s="1" t="s">
        <v>48</v>
      </c>
      <c r="Y84" s="1">
        <v>6</v>
      </c>
      <c r="Z84" s="1">
        <v>7</v>
      </c>
      <c r="AA84" s="1" t="s">
        <v>48</v>
      </c>
      <c r="AB84" s="1" t="s">
        <v>48</v>
      </c>
      <c r="AC84" s="1" t="s">
        <v>48</v>
      </c>
      <c r="AD84" s="1" t="s">
        <v>48</v>
      </c>
      <c r="AE84" s="1" t="s">
        <v>48</v>
      </c>
      <c r="AF84" s="1" t="s">
        <v>48</v>
      </c>
      <c r="AG84" s="1" t="s">
        <v>48</v>
      </c>
      <c r="AH84" s="1" t="s">
        <v>48</v>
      </c>
      <c r="AI84" s="1" t="s">
        <v>48</v>
      </c>
      <c r="AJ84" s="1" t="s">
        <v>48</v>
      </c>
      <c r="AK84" s="1" t="s">
        <v>48</v>
      </c>
      <c r="AL84" s="1" t="s">
        <v>48</v>
      </c>
      <c r="AM84" s="1" t="s">
        <v>48</v>
      </c>
      <c r="AN84" s="1" t="s">
        <v>48</v>
      </c>
      <c r="AO84" s="1" t="s">
        <v>48</v>
      </c>
      <c r="AP84" s="24" t="s">
        <v>48</v>
      </c>
      <c r="AQ84" s="1" t="s">
        <v>64</v>
      </c>
      <c r="AR84" s="1">
        <v>4</v>
      </c>
      <c r="AS84" s="25" t="s">
        <v>15</v>
      </c>
      <c r="AT84" s="36" t="s">
        <v>839</v>
      </c>
      <c r="AU84" s="9">
        <f t="shared" si="9"/>
        <v>-2.1174102644400774</v>
      </c>
      <c r="AV84" s="9">
        <f t="shared" si="10"/>
        <v>-0.11781888403816186</v>
      </c>
      <c r="AW84">
        <f t="shared" si="11"/>
        <v>3</v>
      </c>
      <c r="AX84">
        <f t="shared" si="12"/>
        <v>1.5</v>
      </c>
      <c r="AY84" s="6">
        <f>VLOOKUP(AQ84,COND!$A$10:$B$32,2,FALSE)</f>
        <v>1</v>
      </c>
      <c r="AZ84" s="9">
        <f>($AU$3*AU84+$AV$3*AV84+$AW$3*AW84+$AX$3*AX84)*AY84*IF(AR84&lt;5,0.95,IF(AR84&lt;7,0.975,1))+$K$3*VLOOKUP(K84,COND!$A$2:$D$7,2,FALSE)+$L$3*VLOOKUP(L84,COND!$A$2:$D$7,3,FALSE)+IF(BB84="SP",$BB$3,0)+IF($AW84&lt;3,-5,0)</f>
        <v>30.26538325303131</v>
      </c>
      <c r="BA84" s="28">
        <f t="shared" si="13"/>
        <v>1.601261769182887</v>
      </c>
      <c r="BB84" t="str">
        <f t="shared" si="14"/>
        <v>RP</v>
      </c>
      <c r="BC84">
        <v>200</v>
      </c>
      <c r="BD84">
        <v>80</v>
      </c>
      <c r="BF84" t="str">
        <f t="shared" si="15"/>
        <v>Possible</v>
      </c>
      <c r="BH84" t="str">
        <f>IF(VLOOKUP($B84,'Draft List'!$D$4:$AC$2598,BH$3,FALSE)&lt;&gt;0,VLOOKUP($B84,'Draft List'!$D$4:$AC$2598,BH$3,FALSE),"")</f>
        <v/>
      </c>
      <c r="BI84" t="str">
        <f>IF(VLOOKUP($B84,'Draft List'!$D$4:$AC$2598,BI$3,FALSE)&lt;&gt;0,VLOOKUP($B84,'Draft List'!$D$4:$AC$2598,BI$3,FALSE),"")</f>
        <v/>
      </c>
      <c r="BJ84" t="str">
        <f>IF(VLOOKUP($B84,'Draft List'!$D$4:$AC$2598,BJ$3,FALSE)&lt;&gt;0,VLOOKUP($B84,'Draft List'!$D$4:$AC$2598,BJ$3,FALSE),"")</f>
        <v/>
      </c>
      <c r="BK84" t="str">
        <f>IF(VLOOKUP($B84,'Draft List'!$D$4:$AC$2598,BK$3,FALSE)&lt;&gt;0,VLOOKUP($B84,'Draft List'!$D$4:$AC$2598,BK$3,FALSE),"")</f>
        <v/>
      </c>
      <c r="BL84" t="e">
        <f>IF(OR(C84="SP",C84="MR",C84="CL"),"P",VLOOKUP($A84,Bat!$A$4:$AQ$1284,42,FALSE))</f>
        <v>#N/A</v>
      </c>
    </row>
    <row r="85" spans="1:64" x14ac:dyDescent="0.25">
      <c r="A85" s="45" t="str">
        <f t="shared" si="8"/>
        <v>RPJustin Chaffe22</v>
      </c>
      <c r="B85">
        <f>VLOOKUP($A85,draft_listing_pitchers_stats!$A$1:$B$1324,2,FALSE)</f>
        <v>15594</v>
      </c>
      <c r="C85" s="1" t="s">
        <v>885</v>
      </c>
      <c r="D85" s="1" t="s">
        <v>541</v>
      </c>
      <c r="E85" s="1" t="s">
        <v>1087</v>
      </c>
      <c r="F85" s="1">
        <v>22</v>
      </c>
      <c r="G85" s="1" t="s">
        <v>68</v>
      </c>
      <c r="H85" s="1" t="s">
        <v>44</v>
      </c>
      <c r="I85" s="1" t="s">
        <v>54</v>
      </c>
      <c r="J85" s="24" t="s">
        <v>54</v>
      </c>
      <c r="K85" s="1" t="s">
        <v>46</v>
      </c>
      <c r="L85" s="24" t="s">
        <v>46</v>
      </c>
      <c r="M85" s="1">
        <v>3</v>
      </c>
      <c r="N85" s="1">
        <v>5</v>
      </c>
      <c r="O85" s="24">
        <v>2</v>
      </c>
      <c r="P85" s="1">
        <v>5</v>
      </c>
      <c r="Q85" s="1">
        <v>6</v>
      </c>
      <c r="R85" s="24">
        <v>2</v>
      </c>
      <c r="S85" s="1">
        <v>5</v>
      </c>
      <c r="T85" s="1">
        <v>6</v>
      </c>
      <c r="U85" s="1">
        <v>2</v>
      </c>
      <c r="V85" s="1">
        <v>4</v>
      </c>
      <c r="W85" s="1">
        <v>2</v>
      </c>
      <c r="X85" s="1">
        <v>4</v>
      </c>
      <c r="Y85" s="1" t="s">
        <v>48</v>
      </c>
      <c r="Z85" s="1" t="s">
        <v>48</v>
      </c>
      <c r="AA85" s="1" t="s">
        <v>48</v>
      </c>
      <c r="AB85" s="1" t="s">
        <v>48</v>
      </c>
      <c r="AC85" s="1" t="s">
        <v>48</v>
      </c>
      <c r="AD85" s="1" t="s">
        <v>48</v>
      </c>
      <c r="AE85" s="1" t="s">
        <v>48</v>
      </c>
      <c r="AF85" s="1" t="s">
        <v>48</v>
      </c>
      <c r="AG85" s="1" t="s">
        <v>48</v>
      </c>
      <c r="AH85" s="1" t="s">
        <v>48</v>
      </c>
      <c r="AI85" s="1">
        <v>3</v>
      </c>
      <c r="AJ85" s="1">
        <v>6</v>
      </c>
      <c r="AK85" s="1" t="s">
        <v>48</v>
      </c>
      <c r="AL85" s="1" t="s">
        <v>48</v>
      </c>
      <c r="AM85" s="1" t="s">
        <v>48</v>
      </c>
      <c r="AN85" s="1" t="s">
        <v>48</v>
      </c>
      <c r="AO85" s="1" t="s">
        <v>48</v>
      </c>
      <c r="AP85" s="24" t="s">
        <v>48</v>
      </c>
      <c r="AQ85" s="1" t="s">
        <v>64</v>
      </c>
      <c r="AR85" s="1">
        <v>9</v>
      </c>
      <c r="AS85" s="25" t="s">
        <v>519</v>
      </c>
      <c r="AT85" s="36" t="s">
        <v>839</v>
      </c>
      <c r="AU85" s="9">
        <f t="shared" si="9"/>
        <v>-1.2880541571749189</v>
      </c>
      <c r="AV85" s="9">
        <f t="shared" si="10"/>
        <v>-0.25774504098944484</v>
      </c>
      <c r="AW85">
        <f t="shared" si="11"/>
        <v>4</v>
      </c>
      <c r="AX85">
        <f t="shared" si="12"/>
        <v>1</v>
      </c>
      <c r="AY85" s="6">
        <f>VLOOKUP(AQ85,COND!$A$10:$B$32,2,FALSE)</f>
        <v>1</v>
      </c>
      <c r="AZ85" s="9">
        <f>($AU$3*AU85+$AV$3*AV85+$AW$3*AW85+$AX$3*AX85)*AY85*IF(AR85&lt;5,0.95,IF(AR85&lt;7,0.975,1))+$K$3*VLOOKUP(K85,COND!$A$2:$D$7,2,FALSE)+$L$3*VLOOKUP(L85,COND!$A$2:$D$7,3,FALSE)+IF(BB85="SP",$BB$3,0)+IF($AW85&lt;3,-5,0)</f>
        <v>29.83748834877612</v>
      </c>
      <c r="BA85" s="28">
        <f t="shared" si="13"/>
        <v>1.5636711825188063</v>
      </c>
      <c r="BB85" t="str">
        <f t="shared" si="14"/>
        <v>SP</v>
      </c>
      <c r="BC85">
        <v>200</v>
      </c>
      <c r="BD85">
        <v>81</v>
      </c>
      <c r="BF85" t="str">
        <f t="shared" si="15"/>
        <v>Possible</v>
      </c>
      <c r="BH85">
        <f>IF(VLOOKUP($B85,'Draft List'!$D$4:$AC$2598,BH$3,FALSE)&lt;&gt;0,VLOOKUP($B85,'Draft List'!$D$4:$AC$2598,BH$3,FALSE),"")</f>
        <v>359</v>
      </c>
      <c r="BI85">
        <f>IF(VLOOKUP($B85,'Draft List'!$D$4:$AC$2598,BI$3,FALSE)&lt;&gt;0,VLOOKUP($B85,'Draft List'!$D$4:$AC$2598,BI$3,FALSE),"")</f>
        <v>14</v>
      </c>
      <c r="BJ85">
        <f>IF(VLOOKUP($B85,'Draft List'!$D$4:$AC$2598,BJ$3,FALSE)&lt;&gt;0,VLOOKUP($B85,'Draft List'!$D$4:$AC$2598,BJ$3,FALSE),"")</f>
        <v>15</v>
      </c>
      <c r="BK85" t="str">
        <f>IF(VLOOKUP($B85,'Draft List'!$D$4:$AC$2598,BK$3,FALSE)&lt;&gt;0,VLOOKUP($B85,'Draft List'!$D$4:$AC$2598,BK$3,FALSE),"")</f>
        <v>San Antonio Calzones of Laredo</v>
      </c>
      <c r="BL85">
        <f>IF(OR(C85="SP",C85="MR",C85="CL"),"P",VLOOKUP($A85,Bat!$A$4:$AQ$1284,42,FALSE))</f>
        <v>-4.3918967304158674</v>
      </c>
    </row>
    <row r="86" spans="1:64" x14ac:dyDescent="0.25">
      <c r="A86" s="45" t="str">
        <f t="shared" si="8"/>
        <v>RPJohn Davis18</v>
      </c>
      <c r="B86">
        <f>VLOOKUP($A86,draft_listing_pitchers_stats!$A$1:$B$1324,2,FALSE)</f>
        <v>16120</v>
      </c>
      <c r="C86" s="1" t="s">
        <v>885</v>
      </c>
      <c r="D86" s="1" t="s">
        <v>213</v>
      </c>
      <c r="E86" s="1" t="s">
        <v>144</v>
      </c>
      <c r="F86" s="1">
        <v>18</v>
      </c>
      <c r="G86" s="1" t="s">
        <v>58</v>
      </c>
      <c r="H86" s="1" t="s">
        <v>58</v>
      </c>
      <c r="I86" s="1" t="s">
        <v>54</v>
      </c>
      <c r="J86" s="24" t="s">
        <v>54</v>
      </c>
      <c r="K86" s="1" t="s">
        <v>47</v>
      </c>
      <c r="L86" s="24" t="s">
        <v>47</v>
      </c>
      <c r="M86" s="1">
        <v>3</v>
      </c>
      <c r="N86" s="1">
        <v>2</v>
      </c>
      <c r="O86" s="24">
        <v>1</v>
      </c>
      <c r="P86" s="1">
        <v>6</v>
      </c>
      <c r="Q86" s="1">
        <v>4</v>
      </c>
      <c r="R86" s="24">
        <v>3</v>
      </c>
      <c r="S86" s="1">
        <v>4</v>
      </c>
      <c r="T86" s="1">
        <v>7</v>
      </c>
      <c r="U86" s="1">
        <v>1</v>
      </c>
      <c r="V86" s="1">
        <v>1</v>
      </c>
      <c r="W86" s="1" t="s">
        <v>48</v>
      </c>
      <c r="X86" s="1" t="s">
        <v>48</v>
      </c>
      <c r="Y86" s="1">
        <v>3</v>
      </c>
      <c r="Z86" s="1">
        <v>7</v>
      </c>
      <c r="AA86" s="1" t="s">
        <v>48</v>
      </c>
      <c r="AB86" s="1" t="s">
        <v>48</v>
      </c>
      <c r="AC86" s="1" t="s">
        <v>48</v>
      </c>
      <c r="AD86" s="1" t="s">
        <v>48</v>
      </c>
      <c r="AE86" s="1" t="s">
        <v>48</v>
      </c>
      <c r="AF86" s="1" t="s">
        <v>48</v>
      </c>
      <c r="AG86" s="1" t="s">
        <v>48</v>
      </c>
      <c r="AH86" s="1" t="s">
        <v>48</v>
      </c>
      <c r="AI86" s="1" t="s">
        <v>48</v>
      </c>
      <c r="AJ86" s="1" t="s">
        <v>48</v>
      </c>
      <c r="AK86" s="1" t="s">
        <v>48</v>
      </c>
      <c r="AL86" s="1" t="s">
        <v>48</v>
      </c>
      <c r="AM86" s="1" t="s">
        <v>48</v>
      </c>
      <c r="AN86" s="1" t="s">
        <v>48</v>
      </c>
      <c r="AO86" s="1" t="s">
        <v>48</v>
      </c>
      <c r="AP86" s="24" t="s">
        <v>48</v>
      </c>
      <c r="AQ86" s="1" t="s">
        <v>62</v>
      </c>
      <c r="AR86" s="1">
        <v>7</v>
      </c>
      <c r="AS86" s="25" t="s">
        <v>519</v>
      </c>
      <c r="AT86" s="36" t="s">
        <v>839</v>
      </c>
      <c r="AU86" s="9">
        <f t="shared" si="9"/>
        <v>-2.1166698725191955</v>
      </c>
      <c r="AV86" s="9">
        <f t="shared" si="10"/>
        <v>-0.21159658328627182</v>
      </c>
      <c r="AW86">
        <f t="shared" si="11"/>
        <v>3</v>
      </c>
      <c r="AX86">
        <f t="shared" si="12"/>
        <v>1</v>
      </c>
      <c r="AY86" s="6">
        <f>VLOOKUP(AQ86,COND!$A$10:$B$32,2,FALSE)</f>
        <v>1</v>
      </c>
      <c r="AZ86" s="9">
        <f>($AU$3*AU86+$AV$3*AV86+$AW$3*AW86+$AX$3*AX86)*AY86*IF(AR86&lt;5,0.95,IF(AR86&lt;7,0.975,1))+$K$3*VLOOKUP(K86,COND!$A$2:$D$7,2,FALSE)+$L$3*VLOOKUP(L86,COND!$A$2:$D$7,3,FALSE)+IF(BB86="SP",$BB$3,0)+IF($AW86&lt;3,-5,0)</f>
        <v>29.494734359770725</v>
      </c>
      <c r="BA86" s="28">
        <f t="shared" si="13"/>
        <v>1.5335602291046881</v>
      </c>
      <c r="BB86" t="str">
        <f t="shared" si="14"/>
        <v>SP</v>
      </c>
      <c r="BC86">
        <v>200</v>
      </c>
      <c r="BD86">
        <v>82</v>
      </c>
      <c r="BF86" t="str">
        <f t="shared" si="15"/>
        <v>Possible</v>
      </c>
      <c r="BH86" t="str">
        <f>IF(VLOOKUP($B86,'Draft List'!$D$4:$AC$2598,BH$3,FALSE)&lt;&gt;0,VLOOKUP($B86,'Draft List'!$D$4:$AC$2598,BH$3,FALSE),"")</f>
        <v/>
      </c>
      <c r="BI86" t="str">
        <f>IF(VLOOKUP($B86,'Draft List'!$D$4:$AC$2598,BI$3,FALSE)&lt;&gt;0,VLOOKUP($B86,'Draft List'!$D$4:$AC$2598,BI$3,FALSE),"")</f>
        <v/>
      </c>
      <c r="BJ86" t="str">
        <f>IF(VLOOKUP($B86,'Draft List'!$D$4:$AC$2598,BJ$3,FALSE)&lt;&gt;0,VLOOKUP($B86,'Draft List'!$D$4:$AC$2598,BJ$3,FALSE),"")</f>
        <v/>
      </c>
      <c r="BK86" t="str">
        <f>IF(VLOOKUP($B86,'Draft List'!$D$4:$AC$2598,BK$3,FALSE)&lt;&gt;0,VLOOKUP($B86,'Draft List'!$D$4:$AC$2598,BK$3,FALSE),"")</f>
        <v/>
      </c>
      <c r="BL86" t="e">
        <f>IF(OR(C86="SP",C86="MR",C86="CL"),"P",VLOOKUP($A86,Bat!$A$4:$AQ$1284,42,FALSE))</f>
        <v>#N/A</v>
      </c>
    </row>
    <row r="87" spans="1:64" x14ac:dyDescent="0.25">
      <c r="A87" s="45" t="str">
        <f t="shared" si="8"/>
        <v>SPTyler Johnston18</v>
      </c>
      <c r="B87">
        <f>VLOOKUP($A87,draft_listing_pitchers_stats!$A$1:$B$1324,2,FALSE)</f>
        <v>1920</v>
      </c>
      <c r="C87" s="1" t="s">
        <v>25</v>
      </c>
      <c r="D87" s="1" t="s">
        <v>509</v>
      </c>
      <c r="E87" s="1" t="s">
        <v>426</v>
      </c>
      <c r="F87" s="1">
        <v>18</v>
      </c>
      <c r="G87" s="1" t="s">
        <v>44</v>
      </c>
      <c r="H87" s="1" t="s">
        <v>44</v>
      </c>
      <c r="I87" s="1" t="s">
        <v>54</v>
      </c>
      <c r="J87" s="24" t="s">
        <v>54</v>
      </c>
      <c r="K87" s="1" t="s">
        <v>47</v>
      </c>
      <c r="L87" s="24" t="s">
        <v>46</v>
      </c>
      <c r="M87" s="1">
        <v>1</v>
      </c>
      <c r="N87" s="1">
        <v>1</v>
      </c>
      <c r="O87" s="24">
        <v>1</v>
      </c>
      <c r="P87" s="1">
        <v>4</v>
      </c>
      <c r="Q87" s="1">
        <v>2</v>
      </c>
      <c r="R87" s="24">
        <v>6</v>
      </c>
      <c r="S87" s="1">
        <v>3</v>
      </c>
      <c r="T87" s="1">
        <v>5</v>
      </c>
      <c r="U87" s="1">
        <v>1</v>
      </c>
      <c r="V87" s="1">
        <v>6</v>
      </c>
      <c r="W87" s="1" t="s">
        <v>48</v>
      </c>
      <c r="X87" s="1" t="s">
        <v>48</v>
      </c>
      <c r="Y87" s="1">
        <v>2</v>
      </c>
      <c r="Z87" s="1">
        <v>6</v>
      </c>
      <c r="AA87" s="1" t="s">
        <v>48</v>
      </c>
      <c r="AB87" s="1" t="s">
        <v>48</v>
      </c>
      <c r="AC87" s="1" t="s">
        <v>48</v>
      </c>
      <c r="AD87" s="1" t="s">
        <v>48</v>
      </c>
      <c r="AE87" s="1" t="s">
        <v>48</v>
      </c>
      <c r="AF87" s="1" t="s">
        <v>48</v>
      </c>
      <c r="AG87" s="1" t="s">
        <v>48</v>
      </c>
      <c r="AH87" s="1" t="s">
        <v>48</v>
      </c>
      <c r="AI87" s="1" t="s">
        <v>48</v>
      </c>
      <c r="AJ87" s="1" t="s">
        <v>48</v>
      </c>
      <c r="AK87" s="1" t="s">
        <v>48</v>
      </c>
      <c r="AL87" s="1" t="s">
        <v>48</v>
      </c>
      <c r="AM87" s="1" t="s">
        <v>48</v>
      </c>
      <c r="AN87" s="1" t="s">
        <v>48</v>
      </c>
      <c r="AO87" s="1" t="s">
        <v>48</v>
      </c>
      <c r="AP87" s="24" t="s">
        <v>48</v>
      </c>
      <c r="AQ87" s="1" t="s">
        <v>71</v>
      </c>
      <c r="AR87" s="1">
        <v>10</v>
      </c>
      <c r="AS87" s="25" t="s">
        <v>15</v>
      </c>
      <c r="AT87" s="36" t="s">
        <v>826</v>
      </c>
      <c r="AU87" s="9">
        <f t="shared" si="9"/>
        <v>-2.7014842379675978</v>
      </c>
      <c r="AV87" s="9">
        <f t="shared" si="10"/>
        <v>-0.26488096700239849</v>
      </c>
      <c r="AW87">
        <f t="shared" si="11"/>
        <v>3</v>
      </c>
      <c r="AX87">
        <f t="shared" si="12"/>
        <v>1</v>
      </c>
      <c r="AY87" s="6">
        <f>VLOOKUP(AQ87,COND!$A$10:$B$32,2,FALSE)</f>
        <v>1</v>
      </c>
      <c r="AZ87" s="9">
        <f>($AU$3*AU87+$AV$3*AV87+$AW$3*AW87+$AX$3*AX87)*AY87*IF(AR87&lt;5,0.95,IF(AR87&lt;7,0.975,1))+$K$3*VLOOKUP(K87,COND!$A$2:$D$7,2,FALSE)+$L$3*VLOOKUP(L87,COND!$A$2:$D$7,3,FALSE)+IF(BB87="SP",$BB$3,0)+IF($AW87&lt;3,-5,0)</f>
        <v>28.61208381235851</v>
      </c>
      <c r="BA87" s="28">
        <f t="shared" si="13"/>
        <v>1.4560193386508735</v>
      </c>
      <c r="BB87" t="str">
        <f t="shared" si="14"/>
        <v>SP</v>
      </c>
      <c r="BC87">
        <v>200</v>
      </c>
      <c r="BD87">
        <v>83</v>
      </c>
      <c r="BF87" t="str">
        <f t="shared" si="15"/>
        <v>Possible</v>
      </c>
      <c r="BH87">
        <f>IF(VLOOKUP($B87,'Draft List'!$D$4:$AC$2598,BH$3,FALSE)&lt;&gt;0,VLOOKUP($B87,'Draft List'!$D$4:$AC$2598,BH$3,FALSE),"")</f>
        <v>285</v>
      </c>
      <c r="BI87">
        <f>IF(VLOOKUP($B87,'Draft List'!$D$4:$AC$2598,BI$3,FALSE)&lt;&gt;0,VLOOKUP($B87,'Draft List'!$D$4:$AC$2598,BI$3,FALSE),"")</f>
        <v>11</v>
      </c>
      <c r="BJ87">
        <f>IF(VLOOKUP($B87,'Draft List'!$D$4:$AC$2598,BJ$3,FALSE)&lt;&gt;0,VLOOKUP($B87,'Draft List'!$D$4:$AC$2598,BJ$3,FALSE),"")</f>
        <v>19</v>
      </c>
      <c r="BK87" t="str">
        <f>IF(VLOOKUP($B87,'Draft List'!$D$4:$AC$2598,BK$3,FALSE)&lt;&gt;0,VLOOKUP($B87,'Draft List'!$D$4:$AC$2598,BK$3,FALSE),"")</f>
        <v>Duluth Warriors</v>
      </c>
      <c r="BL87" t="str">
        <f>IF(OR(C87="SP",C87="MR",C87="CL"),"P",VLOOKUP($A87,Bat!$A$4:$AQ$1284,42,FALSE))</f>
        <v>P</v>
      </c>
    </row>
    <row r="88" spans="1:64" x14ac:dyDescent="0.25">
      <c r="A88" s="45" t="str">
        <f t="shared" si="8"/>
        <v>RPHayden Mckinna21</v>
      </c>
      <c r="B88">
        <f>VLOOKUP($A88,draft_listing_pitchers_stats!$A$1:$B$1324,2,FALSE)</f>
        <v>11293</v>
      </c>
      <c r="C88" s="1" t="s">
        <v>885</v>
      </c>
      <c r="D88" s="1" t="s">
        <v>1430</v>
      </c>
      <c r="E88" s="1" t="s">
        <v>1431</v>
      </c>
      <c r="F88" s="1">
        <v>21</v>
      </c>
      <c r="G88" s="1" t="s">
        <v>44</v>
      </c>
      <c r="H88" s="1" t="s">
        <v>44</v>
      </c>
      <c r="I88" s="1" t="s">
        <v>54</v>
      </c>
      <c r="J88" s="24" t="s">
        <v>54</v>
      </c>
      <c r="K88" s="1" t="s">
        <v>47</v>
      </c>
      <c r="L88" s="24" t="s">
        <v>46</v>
      </c>
      <c r="M88" s="1">
        <v>3</v>
      </c>
      <c r="N88" s="1">
        <v>2</v>
      </c>
      <c r="O88" s="24">
        <v>2</v>
      </c>
      <c r="P88" s="1">
        <v>5</v>
      </c>
      <c r="Q88" s="1">
        <v>2</v>
      </c>
      <c r="R88" s="24">
        <v>5</v>
      </c>
      <c r="S88" s="1">
        <v>5</v>
      </c>
      <c r="T88" s="1">
        <v>6</v>
      </c>
      <c r="U88" s="1">
        <v>2</v>
      </c>
      <c r="V88" s="1">
        <v>6</v>
      </c>
      <c r="W88" s="1">
        <v>2</v>
      </c>
      <c r="X88" s="1">
        <v>5</v>
      </c>
      <c r="Y88" s="1" t="s">
        <v>48</v>
      </c>
      <c r="Z88" s="1" t="s">
        <v>48</v>
      </c>
      <c r="AA88" s="1" t="s">
        <v>48</v>
      </c>
      <c r="AB88" s="1" t="s">
        <v>48</v>
      </c>
      <c r="AC88" s="1" t="s">
        <v>48</v>
      </c>
      <c r="AD88" s="1" t="s">
        <v>48</v>
      </c>
      <c r="AE88" s="1" t="s">
        <v>48</v>
      </c>
      <c r="AF88" s="1" t="s">
        <v>48</v>
      </c>
      <c r="AG88" s="1">
        <v>4</v>
      </c>
      <c r="AH88" s="1">
        <v>5</v>
      </c>
      <c r="AI88" s="1" t="s">
        <v>48</v>
      </c>
      <c r="AJ88" s="1" t="s">
        <v>48</v>
      </c>
      <c r="AK88" s="1" t="s">
        <v>48</v>
      </c>
      <c r="AL88" s="1" t="s">
        <v>48</v>
      </c>
      <c r="AM88" s="1" t="s">
        <v>48</v>
      </c>
      <c r="AN88" s="1" t="s">
        <v>48</v>
      </c>
      <c r="AO88" s="1" t="s">
        <v>48</v>
      </c>
      <c r="AP88" s="24" t="s">
        <v>48</v>
      </c>
      <c r="AQ88" s="1" t="s">
        <v>61</v>
      </c>
      <c r="AR88" s="1">
        <v>7</v>
      </c>
      <c r="AS88" s="25" t="s">
        <v>519</v>
      </c>
      <c r="AT88" s="36" t="s">
        <v>832</v>
      </c>
      <c r="AU88" s="9">
        <f t="shared" si="9"/>
        <v>-1.8743493064650851</v>
      </c>
      <c r="AV88" s="9">
        <f t="shared" si="10"/>
        <v>-0.31251020854733541</v>
      </c>
      <c r="AW88">
        <f t="shared" si="11"/>
        <v>4</v>
      </c>
      <c r="AX88">
        <f t="shared" si="12"/>
        <v>1</v>
      </c>
      <c r="AY88" s="6">
        <f>VLOOKUP(AQ88,COND!$A$10:$B$32,2,FALSE)</f>
        <v>1</v>
      </c>
      <c r="AZ88" s="9">
        <f>($AU$3*AU88+$AV$3*AV88+$AW$3*AW88+$AX$3*AX88)*AY88*IF(AR88&lt;5,0.95,IF(AR88&lt;7,0.975,1))+$K$3*VLOOKUP(K88,COND!$A$2:$D$7,2,FALSE)+$L$3*VLOOKUP(L88,COND!$A$2:$D$7,3,FALSE)+IF(BB88="SP",$BB$3,0)+IF($AW88&lt;3,-5,0)</f>
        <v>28.324925967760272</v>
      </c>
      <c r="BA88" s="28">
        <f t="shared" si="13"/>
        <v>1.4307925090338447</v>
      </c>
      <c r="BB88" t="str">
        <f t="shared" si="14"/>
        <v>SP</v>
      </c>
      <c r="BC88">
        <v>200</v>
      </c>
      <c r="BD88">
        <v>84</v>
      </c>
      <c r="BF88" t="str">
        <f t="shared" si="15"/>
        <v>Possible</v>
      </c>
      <c r="BH88" t="str">
        <f>IF(VLOOKUP($B88,'Draft List'!$D$4:$AC$2598,BH$3,FALSE)&lt;&gt;0,VLOOKUP($B88,'Draft List'!$D$4:$AC$2598,BH$3,FALSE),"")</f>
        <v/>
      </c>
      <c r="BI88" t="str">
        <f>IF(VLOOKUP($B88,'Draft List'!$D$4:$AC$2598,BI$3,FALSE)&lt;&gt;0,VLOOKUP($B88,'Draft List'!$D$4:$AC$2598,BI$3,FALSE),"")</f>
        <v/>
      </c>
      <c r="BJ88" t="str">
        <f>IF(VLOOKUP($B88,'Draft List'!$D$4:$AC$2598,BJ$3,FALSE)&lt;&gt;0,VLOOKUP($B88,'Draft List'!$D$4:$AC$2598,BJ$3,FALSE),"")</f>
        <v/>
      </c>
      <c r="BK88" t="str">
        <f>IF(VLOOKUP($B88,'Draft List'!$D$4:$AC$2598,BK$3,FALSE)&lt;&gt;0,VLOOKUP($B88,'Draft List'!$D$4:$AC$2598,BK$3,FALSE),"")</f>
        <v/>
      </c>
      <c r="BL88" t="e">
        <f>IF(OR(C88="SP",C88="MR",C88="CL"),"P",VLOOKUP($A88,Bat!$A$4:$AQ$1284,42,FALSE))</f>
        <v>#N/A</v>
      </c>
    </row>
    <row r="89" spans="1:64" x14ac:dyDescent="0.25">
      <c r="A89" s="45" t="str">
        <f t="shared" si="8"/>
        <v>CLConnor Collins21</v>
      </c>
      <c r="B89">
        <f>VLOOKUP($A89,draft_listing_pitchers_stats!$A$1:$B$1324,2,FALSE)</f>
        <v>14693</v>
      </c>
      <c r="C89" s="1" t="s">
        <v>53</v>
      </c>
      <c r="D89" s="1" t="s">
        <v>1099</v>
      </c>
      <c r="E89" s="1" t="s">
        <v>1098</v>
      </c>
      <c r="F89" s="1">
        <v>21</v>
      </c>
      <c r="G89" s="1" t="s">
        <v>58</v>
      </c>
      <c r="H89" s="1" t="s">
        <v>58</v>
      </c>
      <c r="I89" s="1" t="s">
        <v>54</v>
      </c>
      <c r="J89" s="24" t="s">
        <v>54</v>
      </c>
      <c r="K89" s="1" t="s">
        <v>47</v>
      </c>
      <c r="L89" s="24" t="s">
        <v>46</v>
      </c>
      <c r="M89" s="1">
        <v>2</v>
      </c>
      <c r="N89" s="1">
        <v>2</v>
      </c>
      <c r="O89" s="24">
        <v>2</v>
      </c>
      <c r="P89" s="1">
        <v>4</v>
      </c>
      <c r="Q89" s="1">
        <v>2</v>
      </c>
      <c r="R89" s="24">
        <v>6</v>
      </c>
      <c r="S89" s="1">
        <v>4</v>
      </c>
      <c r="T89" s="1">
        <v>5</v>
      </c>
      <c r="U89" s="1">
        <v>1</v>
      </c>
      <c r="V89" s="1">
        <v>1</v>
      </c>
      <c r="W89" s="1" t="s">
        <v>48</v>
      </c>
      <c r="X89" s="1" t="s">
        <v>48</v>
      </c>
      <c r="Y89" s="1">
        <v>3</v>
      </c>
      <c r="Z89" s="1">
        <v>5</v>
      </c>
      <c r="AA89" s="1" t="s">
        <v>48</v>
      </c>
      <c r="AB89" s="1" t="s">
        <v>48</v>
      </c>
      <c r="AC89" s="1" t="s">
        <v>48</v>
      </c>
      <c r="AD89" s="1" t="s">
        <v>48</v>
      </c>
      <c r="AE89" s="1" t="s">
        <v>48</v>
      </c>
      <c r="AF89" s="1" t="s">
        <v>48</v>
      </c>
      <c r="AG89" s="1">
        <v>3</v>
      </c>
      <c r="AH89" s="1">
        <v>3</v>
      </c>
      <c r="AI89" s="1" t="s">
        <v>48</v>
      </c>
      <c r="AJ89" s="1" t="s">
        <v>48</v>
      </c>
      <c r="AK89" s="1" t="s">
        <v>48</v>
      </c>
      <c r="AL89" s="1" t="s">
        <v>48</v>
      </c>
      <c r="AM89" s="1" t="s">
        <v>48</v>
      </c>
      <c r="AN89" s="1" t="s">
        <v>48</v>
      </c>
      <c r="AO89" s="1" t="s">
        <v>48</v>
      </c>
      <c r="AP89" s="24" t="s">
        <v>48</v>
      </c>
      <c r="AQ89" s="1" t="s">
        <v>521</v>
      </c>
      <c r="AR89" s="1">
        <v>7</v>
      </c>
      <c r="AS89" s="25" t="s">
        <v>519</v>
      </c>
      <c r="AT89" s="36" t="s">
        <v>826</v>
      </c>
      <c r="AU89" s="9">
        <f t="shared" si="9"/>
        <v>-2.0690406309742588</v>
      </c>
      <c r="AV89" s="9">
        <f t="shared" si="10"/>
        <v>-0.26488096700239849</v>
      </c>
      <c r="AW89">
        <f t="shared" si="11"/>
        <v>4</v>
      </c>
      <c r="AX89">
        <f t="shared" si="12"/>
        <v>0</v>
      </c>
      <c r="AY89" s="6">
        <f>VLOOKUP(AQ89,COND!$A$10:$B$32,2,FALSE)</f>
        <v>1</v>
      </c>
      <c r="AZ89" s="9">
        <f>($AU$3*AU89+$AV$3*AV89+$AW$3*AW89+$AX$3*AX89)*AY89*IF(AR89&lt;5,0.95,IF(AR89&lt;7,0.975,1))+$K$3*VLOOKUP(K89,COND!$A$2:$D$7,2,FALSE)+$L$3*VLOOKUP(L89,COND!$A$2:$D$7,3,FALSE)+IF(BB89="SP",$BB$3,0)+IF($AW89&lt;3,-5,0)</f>
        <v>27.988572533757178</v>
      </c>
      <c r="BA89" s="28">
        <f t="shared" si="13"/>
        <v>1.4012438446657505</v>
      </c>
      <c r="BB89" t="str">
        <f t="shared" si="14"/>
        <v>SP</v>
      </c>
      <c r="BC89">
        <v>200</v>
      </c>
      <c r="BD89">
        <v>85</v>
      </c>
      <c r="BF89" t="str">
        <f t="shared" si="15"/>
        <v>Possible</v>
      </c>
      <c r="BH89">
        <f>IF(VLOOKUP($B89,'Draft List'!$D$4:$AC$2598,BH$3,FALSE)&lt;&gt;0,VLOOKUP($B89,'Draft List'!$D$4:$AC$2598,BH$3,FALSE),"")</f>
        <v>99</v>
      </c>
      <c r="BI89">
        <f>IF(VLOOKUP($B89,'Draft List'!$D$4:$AC$2598,BI$3,FALSE)&lt;&gt;0,VLOOKUP($B89,'Draft List'!$D$4:$AC$2598,BI$3,FALSE),"")</f>
        <v>4</v>
      </c>
      <c r="BJ89">
        <f>IF(VLOOKUP($B89,'Draft List'!$D$4:$AC$2598,BJ$3,FALSE)&lt;&gt;0,VLOOKUP($B89,'Draft List'!$D$4:$AC$2598,BJ$3,FALSE),"")</f>
        <v>14</v>
      </c>
      <c r="BK89" t="str">
        <f>IF(VLOOKUP($B89,'Draft List'!$D$4:$AC$2598,BK$3,FALSE)&lt;&gt;0,VLOOKUP($B89,'Draft List'!$D$4:$AC$2598,BK$3,FALSE),"")</f>
        <v>San Antonio Calzones of Laredo</v>
      </c>
      <c r="BL89" t="str">
        <f>IF(OR(C89="SP",C89="MR",C89="CL"),"P",VLOOKUP($A89,Bat!$A$4:$AQ$1284,42,FALSE))</f>
        <v>P</v>
      </c>
    </row>
    <row r="90" spans="1:64" x14ac:dyDescent="0.25">
      <c r="A90" s="45" t="str">
        <f t="shared" si="8"/>
        <v>RPDaryl Hornsby21</v>
      </c>
      <c r="B90">
        <f>VLOOKUP($A90,draft_listing_pitchers_stats!$A$1:$B$1324,2,FALSE)</f>
        <v>11933</v>
      </c>
      <c r="C90" s="1" t="s">
        <v>885</v>
      </c>
      <c r="D90" s="1" t="s">
        <v>719</v>
      </c>
      <c r="E90" s="1" t="s">
        <v>921</v>
      </c>
      <c r="F90" s="1">
        <v>21</v>
      </c>
      <c r="G90" s="1" t="s">
        <v>44</v>
      </c>
      <c r="H90" s="1" t="s">
        <v>44</v>
      </c>
      <c r="I90" s="1" t="s">
        <v>54</v>
      </c>
      <c r="J90" s="24" t="s">
        <v>45</v>
      </c>
      <c r="K90" s="1" t="s">
        <v>47</v>
      </c>
      <c r="L90" s="24" t="s">
        <v>46</v>
      </c>
      <c r="M90" s="1">
        <v>5</v>
      </c>
      <c r="N90" s="1">
        <v>1</v>
      </c>
      <c r="O90" s="24">
        <v>1</v>
      </c>
      <c r="P90" s="1">
        <v>8</v>
      </c>
      <c r="Q90" s="1">
        <v>2</v>
      </c>
      <c r="R90" s="24">
        <v>4</v>
      </c>
      <c r="S90" s="1">
        <v>7</v>
      </c>
      <c r="T90" s="1">
        <v>8</v>
      </c>
      <c r="U90" s="1" t="s">
        <v>48</v>
      </c>
      <c r="V90" s="1" t="s">
        <v>48</v>
      </c>
      <c r="W90" s="1">
        <v>5</v>
      </c>
      <c r="X90" s="1">
        <v>9</v>
      </c>
      <c r="Y90" s="1" t="s">
        <v>48</v>
      </c>
      <c r="Z90" s="1" t="s">
        <v>48</v>
      </c>
      <c r="AA90" s="1" t="s">
        <v>48</v>
      </c>
      <c r="AB90" s="1" t="s">
        <v>48</v>
      </c>
      <c r="AC90" s="1" t="s">
        <v>48</v>
      </c>
      <c r="AD90" s="1" t="s">
        <v>48</v>
      </c>
      <c r="AE90" s="1" t="s">
        <v>48</v>
      </c>
      <c r="AF90" s="1" t="s">
        <v>48</v>
      </c>
      <c r="AG90" s="1" t="s">
        <v>48</v>
      </c>
      <c r="AH90" s="1" t="s">
        <v>48</v>
      </c>
      <c r="AI90" s="1" t="s">
        <v>48</v>
      </c>
      <c r="AJ90" s="1" t="s">
        <v>48</v>
      </c>
      <c r="AK90" s="1" t="s">
        <v>48</v>
      </c>
      <c r="AL90" s="1" t="s">
        <v>48</v>
      </c>
      <c r="AM90" s="1" t="s">
        <v>48</v>
      </c>
      <c r="AN90" s="1" t="s">
        <v>48</v>
      </c>
      <c r="AO90" s="1" t="s">
        <v>48</v>
      </c>
      <c r="AP90" s="24" t="s">
        <v>48</v>
      </c>
      <c r="AQ90" s="1" t="s">
        <v>62</v>
      </c>
      <c r="AR90" s="1">
        <v>7</v>
      </c>
      <c r="AS90" s="25" t="s">
        <v>523</v>
      </c>
      <c r="AT90" s="36" t="s">
        <v>832</v>
      </c>
      <c r="AU90" s="9">
        <f t="shared" si="9"/>
        <v>-1.9227189399309039</v>
      </c>
      <c r="AV90" s="9">
        <f t="shared" si="10"/>
        <v>2.9243198926074732E-2</v>
      </c>
      <c r="AW90">
        <f t="shared" si="11"/>
        <v>2</v>
      </c>
      <c r="AX90">
        <f t="shared" si="12"/>
        <v>1.5</v>
      </c>
      <c r="AY90" s="6">
        <f>VLOOKUP(AQ90,COND!$A$10:$B$32,2,FALSE)</f>
        <v>1</v>
      </c>
      <c r="AZ90" s="9">
        <f>($AU$3*AU90+$AV$3*AV90+$AW$3*AW90+$AX$3*AX90)*AY90*IF(AR90&lt;5,0.95,IF(AR90&lt;7,0.975,1))+$K$3*VLOOKUP(K90,COND!$A$2:$D$7,2,FALSE)+$L$3*VLOOKUP(L90,COND!$A$2:$D$7,3,FALSE)+IF(BB90="SP",$BB$3,0)+IF($AW90&lt;3,-5,0)</f>
        <v>27.775320190535311</v>
      </c>
      <c r="BA90" s="28">
        <f t="shared" si="13"/>
        <v>1.3825096166824717</v>
      </c>
      <c r="BB90" t="str">
        <f t="shared" si="14"/>
        <v>RP</v>
      </c>
      <c r="BC90">
        <v>200</v>
      </c>
      <c r="BD90">
        <v>86</v>
      </c>
      <c r="BF90" t="str">
        <f t="shared" si="15"/>
        <v>Possible</v>
      </c>
      <c r="BH90">
        <f>IF(VLOOKUP($B90,'Draft List'!$D$4:$AC$2598,BH$3,FALSE)&lt;&gt;0,VLOOKUP($B90,'Draft List'!$D$4:$AC$2598,BH$3,FALSE),"")</f>
        <v>93</v>
      </c>
      <c r="BI90">
        <f>IF(VLOOKUP($B90,'Draft List'!$D$4:$AC$2598,BI$3,FALSE)&lt;&gt;0,VLOOKUP($B90,'Draft List'!$D$4:$AC$2598,BI$3,FALSE),"")</f>
        <v>4</v>
      </c>
      <c r="BJ90">
        <f>IF(VLOOKUP($B90,'Draft List'!$D$4:$AC$2598,BJ$3,FALSE)&lt;&gt;0,VLOOKUP($B90,'Draft List'!$D$4:$AC$2598,BJ$3,FALSE),"")</f>
        <v>8</v>
      </c>
      <c r="BK90" t="str">
        <f>IF(VLOOKUP($B90,'Draft List'!$D$4:$AC$2598,BK$3,FALSE)&lt;&gt;0,VLOOKUP($B90,'Draft List'!$D$4:$AC$2598,BK$3,FALSE),"")</f>
        <v>Palm Springs Codgers</v>
      </c>
      <c r="BL90">
        <f>IF(OR(C90="SP",C90="MR",C90="CL"),"P",VLOOKUP($A90,Bat!$A$4:$AQ$1284,42,FALSE))</f>
        <v>-7.7134138816718636</v>
      </c>
    </row>
    <row r="91" spans="1:64" x14ac:dyDescent="0.25">
      <c r="A91" s="45" t="str">
        <f t="shared" si="8"/>
        <v>RPCarl Newell21</v>
      </c>
      <c r="B91">
        <f>VLOOKUP($A91,draft_listing_pitchers_stats!$A$1:$B$1324,2,FALSE)</f>
        <v>5948</v>
      </c>
      <c r="C91" s="1" t="s">
        <v>885</v>
      </c>
      <c r="D91" s="1" t="s">
        <v>754</v>
      </c>
      <c r="E91" s="1" t="s">
        <v>1494</v>
      </c>
      <c r="F91" s="1">
        <v>21</v>
      </c>
      <c r="G91" s="1" t="s">
        <v>44</v>
      </c>
      <c r="H91" s="1" t="s">
        <v>58</v>
      </c>
      <c r="I91" s="1" t="s">
        <v>54</v>
      </c>
      <c r="J91" s="24" t="s">
        <v>54</v>
      </c>
      <c r="K91" s="1" t="s">
        <v>47</v>
      </c>
      <c r="L91" s="24" t="s">
        <v>46</v>
      </c>
      <c r="M91" s="1">
        <v>2</v>
      </c>
      <c r="N91" s="1">
        <v>2</v>
      </c>
      <c r="O91" s="24">
        <v>1</v>
      </c>
      <c r="P91" s="1">
        <v>5</v>
      </c>
      <c r="Q91" s="1">
        <v>2</v>
      </c>
      <c r="R91" s="24">
        <v>5</v>
      </c>
      <c r="S91" s="1">
        <v>3</v>
      </c>
      <c r="T91" s="1">
        <v>5</v>
      </c>
      <c r="U91" s="1">
        <v>3</v>
      </c>
      <c r="V91" s="1">
        <v>5</v>
      </c>
      <c r="W91" s="1">
        <v>2</v>
      </c>
      <c r="X91" s="1">
        <v>4</v>
      </c>
      <c r="Y91" s="1">
        <v>2</v>
      </c>
      <c r="Z91" s="1">
        <v>4</v>
      </c>
      <c r="AA91" s="1" t="s">
        <v>48</v>
      </c>
      <c r="AB91" s="1" t="s">
        <v>48</v>
      </c>
      <c r="AC91" s="1" t="s">
        <v>48</v>
      </c>
      <c r="AD91" s="1" t="s">
        <v>48</v>
      </c>
      <c r="AE91" s="1" t="s">
        <v>48</v>
      </c>
      <c r="AF91" s="1" t="s">
        <v>48</v>
      </c>
      <c r="AG91" s="1">
        <v>3</v>
      </c>
      <c r="AH91" s="1">
        <v>5</v>
      </c>
      <c r="AI91" s="1" t="s">
        <v>48</v>
      </c>
      <c r="AJ91" s="1" t="s">
        <v>48</v>
      </c>
      <c r="AK91" s="1" t="s">
        <v>48</v>
      </c>
      <c r="AL91" s="1" t="s">
        <v>48</v>
      </c>
      <c r="AM91" s="1" t="s">
        <v>48</v>
      </c>
      <c r="AN91" s="1" t="s">
        <v>48</v>
      </c>
      <c r="AO91" s="1" t="s">
        <v>48</v>
      </c>
      <c r="AP91" s="24" t="s">
        <v>48</v>
      </c>
      <c r="AQ91" s="1" t="s">
        <v>521</v>
      </c>
      <c r="AR91" s="1">
        <v>6</v>
      </c>
      <c r="AS91" s="25" t="s">
        <v>519</v>
      </c>
      <c r="AT91" s="36" t="s">
        <v>881</v>
      </c>
      <c r="AU91" s="9">
        <f t="shared" si="9"/>
        <v>-2.311361197028369</v>
      </c>
      <c r="AV91" s="9">
        <f t="shared" si="10"/>
        <v>-0.31251020854733541</v>
      </c>
      <c r="AW91">
        <f t="shared" si="11"/>
        <v>5</v>
      </c>
      <c r="AX91">
        <f t="shared" si="12"/>
        <v>0</v>
      </c>
      <c r="AY91" s="6">
        <f>VLOOKUP(AQ91,COND!$A$10:$B$32,2,FALSE)</f>
        <v>1</v>
      </c>
      <c r="AZ91" s="9">
        <f>($AU$3*AU91+$AV$3*AV91+$AW$3*AW91+$AX$3*AX91)*AY91*IF(AR91&lt;5,0.95,IF(AR91&lt;7,0.975,1))+$K$3*VLOOKUP(K91,COND!$A$2:$D$7,2,FALSE)+$L$3*VLOOKUP(L91,COND!$A$2:$D$7,3,FALSE)+IF(BB91="SP",$BB$3,0)+IF($AW91&lt;3,-5,0)</f>
        <v>27.592835499906428</v>
      </c>
      <c r="BA91" s="28">
        <f t="shared" si="13"/>
        <v>1.366478328369064</v>
      </c>
      <c r="BB91" t="str">
        <f t="shared" si="14"/>
        <v>SP</v>
      </c>
      <c r="BC91">
        <v>200</v>
      </c>
      <c r="BD91">
        <v>87</v>
      </c>
      <c r="BF91" t="str">
        <f t="shared" si="15"/>
        <v>Possible</v>
      </c>
      <c r="BH91" t="str">
        <f>IF(VLOOKUP($B91,'Draft List'!$D$4:$AC$2598,BH$3,FALSE)&lt;&gt;0,VLOOKUP($B91,'Draft List'!$D$4:$AC$2598,BH$3,FALSE),"")</f>
        <v/>
      </c>
      <c r="BI91" t="str">
        <f>IF(VLOOKUP($B91,'Draft List'!$D$4:$AC$2598,BI$3,FALSE)&lt;&gt;0,VLOOKUP($B91,'Draft List'!$D$4:$AC$2598,BI$3,FALSE),"")</f>
        <v/>
      </c>
      <c r="BJ91" t="str">
        <f>IF(VLOOKUP($B91,'Draft List'!$D$4:$AC$2598,BJ$3,FALSE)&lt;&gt;0,VLOOKUP($B91,'Draft List'!$D$4:$AC$2598,BJ$3,FALSE),"")</f>
        <v/>
      </c>
      <c r="BK91" t="str">
        <f>IF(VLOOKUP($B91,'Draft List'!$D$4:$AC$2598,BK$3,FALSE)&lt;&gt;0,VLOOKUP($B91,'Draft List'!$D$4:$AC$2598,BK$3,FALSE),"")</f>
        <v/>
      </c>
      <c r="BL91">
        <f>IF(OR(C91="SP",C91="MR",C91="CL"),"P",VLOOKUP($A91,Bat!$A$4:$AQ$1284,42,FALSE))</f>
        <v>-9.6173387981900706</v>
      </c>
    </row>
    <row r="92" spans="1:64" x14ac:dyDescent="0.25">
      <c r="A92" s="45" t="str">
        <f t="shared" si="8"/>
        <v>CLJeremy Williams21</v>
      </c>
      <c r="B92">
        <f>VLOOKUP($A92,draft_listing_pitchers_stats!$A$1:$B$1324,2,FALSE)</f>
        <v>14543</v>
      </c>
      <c r="C92" s="1" t="s">
        <v>53</v>
      </c>
      <c r="D92" s="1" t="s">
        <v>718</v>
      </c>
      <c r="E92" s="1" t="s">
        <v>185</v>
      </c>
      <c r="F92" s="1">
        <v>21</v>
      </c>
      <c r="G92" s="1" t="s">
        <v>44</v>
      </c>
      <c r="H92" s="1" t="s">
        <v>44</v>
      </c>
      <c r="I92" s="1" t="s">
        <v>54</v>
      </c>
      <c r="J92" s="24" t="s">
        <v>54</v>
      </c>
      <c r="K92" s="1" t="s">
        <v>47</v>
      </c>
      <c r="L92" s="24" t="s">
        <v>51</v>
      </c>
      <c r="M92" s="1">
        <v>2</v>
      </c>
      <c r="N92" s="1">
        <v>2</v>
      </c>
      <c r="O92" s="24">
        <v>1</v>
      </c>
      <c r="P92" s="1">
        <v>5</v>
      </c>
      <c r="Q92" s="1">
        <v>3</v>
      </c>
      <c r="R92" s="24">
        <v>4</v>
      </c>
      <c r="S92" s="1">
        <v>3</v>
      </c>
      <c r="T92" s="1">
        <v>4</v>
      </c>
      <c r="U92" s="1">
        <v>2</v>
      </c>
      <c r="V92" s="1">
        <v>6</v>
      </c>
      <c r="W92" s="1" t="s">
        <v>48</v>
      </c>
      <c r="X92" s="1" t="s">
        <v>48</v>
      </c>
      <c r="Y92" s="1">
        <v>3</v>
      </c>
      <c r="Z92" s="1">
        <v>6</v>
      </c>
      <c r="AA92" s="1" t="s">
        <v>48</v>
      </c>
      <c r="AB92" s="1" t="s">
        <v>48</v>
      </c>
      <c r="AC92" s="1" t="s">
        <v>48</v>
      </c>
      <c r="AD92" s="1" t="s">
        <v>48</v>
      </c>
      <c r="AE92" s="1" t="s">
        <v>48</v>
      </c>
      <c r="AF92" s="1" t="s">
        <v>48</v>
      </c>
      <c r="AG92" s="1" t="s">
        <v>48</v>
      </c>
      <c r="AH92" s="1" t="s">
        <v>48</v>
      </c>
      <c r="AI92" s="1" t="s">
        <v>48</v>
      </c>
      <c r="AJ92" s="1" t="s">
        <v>48</v>
      </c>
      <c r="AK92" s="1" t="s">
        <v>48</v>
      </c>
      <c r="AL92" s="1" t="s">
        <v>48</v>
      </c>
      <c r="AM92" s="1" t="s">
        <v>48</v>
      </c>
      <c r="AN92" s="1" t="s">
        <v>48</v>
      </c>
      <c r="AO92" s="1" t="s">
        <v>48</v>
      </c>
      <c r="AP92" s="24" t="s">
        <v>48</v>
      </c>
      <c r="AQ92" s="1" t="s">
        <v>75</v>
      </c>
      <c r="AR92" s="1">
        <v>8</v>
      </c>
      <c r="AS92" s="25" t="s">
        <v>15</v>
      </c>
      <c r="AT92" s="36" t="s">
        <v>859</v>
      </c>
      <c r="AU92" s="9">
        <f t="shared" si="9"/>
        <v>-2.311361197028369</v>
      </c>
      <c r="AV92" s="9">
        <f t="shared" si="10"/>
        <v>-0.35939905817139028</v>
      </c>
      <c r="AW92">
        <f t="shared" si="11"/>
        <v>3</v>
      </c>
      <c r="AX92">
        <f t="shared" si="12"/>
        <v>1</v>
      </c>
      <c r="AY92" s="6">
        <f>VLOOKUP(AQ92,COND!$A$10:$B$32,2,FALSE)</f>
        <v>0.95</v>
      </c>
      <c r="AZ92" s="9">
        <f>($AU$3*AU92+$AV$3*AV92+$AW$3*AW92+$AX$3*AX92)*AY92*IF(AR92&lt;5,0.95,IF(AR92&lt;7,0.975,1))+$K$3*VLOOKUP(K92,COND!$A$2:$D$7,2,FALSE)+$L$3*VLOOKUP(L92,COND!$A$2:$D$7,3,FALSE)+IF(BB92="SP",$BB$3,0)+IF($AW92&lt;3,-5,0)</f>
        <v>27.344759267308195</v>
      </c>
      <c r="BA92" s="28">
        <f t="shared" si="13"/>
        <v>1.3446848201313006</v>
      </c>
      <c r="BB92" t="str">
        <f t="shared" si="14"/>
        <v>SP</v>
      </c>
      <c r="BC92">
        <v>200</v>
      </c>
      <c r="BD92">
        <v>88</v>
      </c>
      <c r="BF92" t="str">
        <f t="shared" si="15"/>
        <v>Possible</v>
      </c>
      <c r="BH92">
        <f>IF(VLOOKUP($B92,'Draft List'!$D$4:$AC$2598,BH$3,FALSE)&lt;&gt;0,VLOOKUP($B92,'Draft List'!$D$4:$AC$2598,BH$3,FALSE),"")</f>
        <v>305</v>
      </c>
      <c r="BI92">
        <f>IF(VLOOKUP($B92,'Draft List'!$D$4:$AC$2598,BI$3,FALSE)&lt;&gt;0,VLOOKUP($B92,'Draft List'!$D$4:$AC$2598,BI$3,FALSE),"")</f>
        <v>12</v>
      </c>
      <c r="BJ92">
        <f>IF(VLOOKUP($B92,'Draft List'!$D$4:$AC$2598,BJ$3,FALSE)&lt;&gt;0,VLOOKUP($B92,'Draft List'!$D$4:$AC$2598,BJ$3,FALSE),"")</f>
        <v>13</v>
      </c>
      <c r="BK92" t="str">
        <f>IF(VLOOKUP($B92,'Draft List'!$D$4:$AC$2598,BK$3,FALSE)&lt;&gt;0,VLOOKUP($B92,'Draft List'!$D$4:$AC$2598,BK$3,FALSE),"")</f>
        <v>Arlington Bureaucrats</v>
      </c>
      <c r="BL92" t="str">
        <f>IF(OR(C92="SP",C92="MR",C92="CL"),"P",VLOOKUP($A92,Bat!$A$4:$AQ$1284,42,FALSE))</f>
        <v>P</v>
      </c>
    </row>
    <row r="93" spans="1:64" x14ac:dyDescent="0.25">
      <c r="A93" s="45" t="str">
        <f t="shared" si="8"/>
        <v>RPRalph Hahn22</v>
      </c>
      <c r="B93">
        <f>VLOOKUP($A93,draft_listing_pitchers_stats!$A$1:$B$1324,2,FALSE)</f>
        <v>13437</v>
      </c>
      <c r="C93" s="1" t="s">
        <v>885</v>
      </c>
      <c r="D93" s="1" t="s">
        <v>147</v>
      </c>
      <c r="E93" s="1" t="s">
        <v>1220</v>
      </c>
      <c r="F93" s="1">
        <v>22</v>
      </c>
      <c r="G93" s="1" t="s">
        <v>44</v>
      </c>
      <c r="H93" s="1" t="s">
        <v>44</v>
      </c>
      <c r="I93" s="1" t="s">
        <v>54</v>
      </c>
      <c r="J93" s="24" t="s">
        <v>54</v>
      </c>
      <c r="K93" s="1" t="s">
        <v>51</v>
      </c>
      <c r="L93" s="24" t="s">
        <v>46</v>
      </c>
      <c r="M93" s="1">
        <v>4</v>
      </c>
      <c r="N93" s="1">
        <v>1</v>
      </c>
      <c r="O93" s="24">
        <v>2</v>
      </c>
      <c r="P93" s="1">
        <v>5</v>
      </c>
      <c r="Q93" s="1">
        <v>2</v>
      </c>
      <c r="R93" s="24">
        <v>5</v>
      </c>
      <c r="S93" s="1">
        <v>5</v>
      </c>
      <c r="T93" s="1">
        <v>6</v>
      </c>
      <c r="U93" s="1">
        <v>3</v>
      </c>
      <c r="V93" s="1">
        <v>7</v>
      </c>
      <c r="W93" s="1" t="s">
        <v>48</v>
      </c>
      <c r="X93" s="1" t="s">
        <v>48</v>
      </c>
      <c r="Y93" s="1">
        <v>4</v>
      </c>
      <c r="Z93" s="1">
        <v>6</v>
      </c>
      <c r="AA93" s="1" t="s">
        <v>48</v>
      </c>
      <c r="AB93" s="1" t="s">
        <v>48</v>
      </c>
      <c r="AC93" s="1" t="s">
        <v>48</v>
      </c>
      <c r="AD93" s="1" t="s">
        <v>48</v>
      </c>
      <c r="AE93" s="1" t="s">
        <v>48</v>
      </c>
      <c r="AF93" s="1" t="s">
        <v>48</v>
      </c>
      <c r="AG93" s="1" t="s">
        <v>48</v>
      </c>
      <c r="AH93" s="1" t="s">
        <v>48</v>
      </c>
      <c r="AI93" s="1" t="s">
        <v>48</v>
      </c>
      <c r="AJ93" s="1" t="s">
        <v>48</v>
      </c>
      <c r="AK93" s="1" t="s">
        <v>48</v>
      </c>
      <c r="AL93" s="1" t="s">
        <v>48</v>
      </c>
      <c r="AM93" s="1" t="s">
        <v>48</v>
      </c>
      <c r="AN93" s="1" t="s">
        <v>48</v>
      </c>
      <c r="AO93" s="1" t="s">
        <v>48</v>
      </c>
      <c r="AP93" s="24" t="s">
        <v>48</v>
      </c>
      <c r="AQ93" s="1" t="s">
        <v>61</v>
      </c>
      <c r="AR93" s="1">
        <v>4</v>
      </c>
      <c r="AS93" s="25" t="s">
        <v>519</v>
      </c>
      <c r="AT93" s="36" t="s">
        <v>859</v>
      </c>
      <c r="AU93" s="9">
        <f t="shared" si="9"/>
        <v>-1.8750896983859671</v>
      </c>
      <c r="AV93" s="9">
        <f t="shared" si="10"/>
        <v>-0.31251020854733541</v>
      </c>
      <c r="AW93">
        <f t="shared" si="11"/>
        <v>3</v>
      </c>
      <c r="AX93">
        <f t="shared" si="12"/>
        <v>1.5</v>
      </c>
      <c r="AY93" s="6">
        <f>VLOOKUP(AQ93,COND!$A$10:$B$32,2,FALSE)</f>
        <v>1</v>
      </c>
      <c r="AZ93" s="9">
        <f>($AU$3*AU93+$AV$3*AV93+$AW$3*AW93+$AX$3*AX93)*AY93*IF(AR93&lt;5,0.95,IF(AR93&lt;7,0.975,1))+$K$3*VLOOKUP(K93,COND!$A$2:$D$7,2,FALSE)+$L$3*VLOOKUP(L93,COND!$A$2:$D$7,3,FALSE)+IF(BB93="SP",$BB$3,0)+IF($AW93&lt;3,-5,0)</f>
        <v>27.212288994907293</v>
      </c>
      <c r="BA93" s="28">
        <f t="shared" si="13"/>
        <v>1.3330473007180508</v>
      </c>
      <c r="BB93" t="str">
        <f t="shared" si="14"/>
        <v>RP</v>
      </c>
      <c r="BC93">
        <v>200</v>
      </c>
      <c r="BD93">
        <v>89</v>
      </c>
      <c r="BF93" t="str">
        <f t="shared" si="15"/>
        <v>Possible</v>
      </c>
      <c r="BH93" t="str">
        <f>IF(VLOOKUP($B93,'Draft List'!$D$4:$AC$2598,BH$3,FALSE)&lt;&gt;0,VLOOKUP($B93,'Draft List'!$D$4:$AC$2598,BH$3,FALSE),"")</f>
        <v/>
      </c>
      <c r="BI93" t="str">
        <f>IF(VLOOKUP($B93,'Draft List'!$D$4:$AC$2598,BI$3,FALSE)&lt;&gt;0,VLOOKUP($B93,'Draft List'!$D$4:$AC$2598,BI$3,FALSE),"")</f>
        <v/>
      </c>
      <c r="BJ93" t="str">
        <f>IF(VLOOKUP($B93,'Draft List'!$D$4:$AC$2598,BJ$3,FALSE)&lt;&gt;0,VLOOKUP($B93,'Draft List'!$D$4:$AC$2598,BJ$3,FALSE),"")</f>
        <v/>
      </c>
      <c r="BK93" t="str">
        <f>IF(VLOOKUP($B93,'Draft List'!$D$4:$AC$2598,BK$3,FALSE)&lt;&gt;0,VLOOKUP($B93,'Draft List'!$D$4:$AC$2598,BK$3,FALSE),"")</f>
        <v/>
      </c>
      <c r="BL93">
        <f>IF(OR(C93="SP",C93="MR",C93="CL"),"P",VLOOKUP($A93,Bat!$A$4:$AQ$1284,42,FALSE))</f>
        <v>-7.5415027670488417</v>
      </c>
    </row>
    <row r="94" spans="1:64" x14ac:dyDescent="0.25">
      <c r="A94" s="45" t="str">
        <f t="shared" si="8"/>
        <v>SPJesse Roussel21</v>
      </c>
      <c r="B94">
        <f>VLOOKUP($A94,draft_listing_pitchers_stats!$A$1:$B$1324,2,FALSE)</f>
        <v>4589</v>
      </c>
      <c r="C94" s="1" t="s">
        <v>25</v>
      </c>
      <c r="D94" s="1" t="s">
        <v>434</v>
      </c>
      <c r="E94" s="1" t="s">
        <v>1607</v>
      </c>
      <c r="F94" s="1">
        <v>21</v>
      </c>
      <c r="G94" s="1" t="s">
        <v>44</v>
      </c>
      <c r="H94" s="1" t="s">
        <v>44</v>
      </c>
      <c r="I94" s="1" t="s">
        <v>54</v>
      </c>
      <c r="J94" s="24" t="s">
        <v>54</v>
      </c>
      <c r="K94" s="1" t="s">
        <v>46</v>
      </c>
      <c r="L94" s="24" t="s">
        <v>51</v>
      </c>
      <c r="M94" s="1">
        <v>3</v>
      </c>
      <c r="N94" s="1">
        <v>2</v>
      </c>
      <c r="O94" s="24">
        <v>2</v>
      </c>
      <c r="P94" s="1">
        <v>5</v>
      </c>
      <c r="Q94" s="1">
        <v>2</v>
      </c>
      <c r="R94" s="24">
        <v>3</v>
      </c>
      <c r="S94" s="1" t="s">
        <v>48</v>
      </c>
      <c r="T94" s="1" t="s">
        <v>48</v>
      </c>
      <c r="U94" s="1">
        <v>2</v>
      </c>
      <c r="V94" s="1">
        <v>5</v>
      </c>
      <c r="W94" s="1">
        <v>4</v>
      </c>
      <c r="X94" s="1">
        <v>6</v>
      </c>
      <c r="Y94" s="1" t="s">
        <v>48</v>
      </c>
      <c r="Z94" s="1" t="s">
        <v>48</v>
      </c>
      <c r="AA94" s="1" t="s">
        <v>48</v>
      </c>
      <c r="AB94" s="1" t="s">
        <v>48</v>
      </c>
      <c r="AC94" s="1" t="s">
        <v>48</v>
      </c>
      <c r="AD94" s="1" t="s">
        <v>48</v>
      </c>
      <c r="AE94" s="1">
        <v>4</v>
      </c>
      <c r="AF94" s="1">
        <v>5</v>
      </c>
      <c r="AG94" s="1">
        <v>4</v>
      </c>
      <c r="AH94" s="1">
        <v>6</v>
      </c>
      <c r="AI94" s="1" t="s">
        <v>48</v>
      </c>
      <c r="AJ94" s="1" t="s">
        <v>48</v>
      </c>
      <c r="AK94" s="1" t="s">
        <v>48</v>
      </c>
      <c r="AL94" s="1" t="s">
        <v>48</v>
      </c>
      <c r="AM94" s="1" t="s">
        <v>48</v>
      </c>
      <c r="AN94" s="1" t="s">
        <v>48</v>
      </c>
      <c r="AO94" s="1" t="s">
        <v>48</v>
      </c>
      <c r="AP94" s="24" t="s">
        <v>48</v>
      </c>
      <c r="AQ94" s="1" t="s">
        <v>61</v>
      </c>
      <c r="AR94" s="1">
        <v>8</v>
      </c>
      <c r="AS94" s="25" t="s">
        <v>15</v>
      </c>
      <c r="AT94" s="36" t="s">
        <v>843</v>
      </c>
      <c r="AU94" s="9">
        <f t="shared" si="9"/>
        <v>-1.8743493064650851</v>
      </c>
      <c r="AV94" s="9">
        <f t="shared" si="10"/>
        <v>-0.79715134065555615</v>
      </c>
      <c r="AW94">
        <f t="shared" si="11"/>
        <v>4</v>
      </c>
      <c r="AX94">
        <f t="shared" si="12"/>
        <v>1</v>
      </c>
      <c r="AY94" s="6">
        <f>VLOOKUP(AQ94,COND!$A$10:$B$32,2,FALSE)</f>
        <v>1</v>
      </c>
      <c r="AZ94" s="9">
        <f>($AU$3*AU94+$AV$3*AV94+$AW$3*AW94+$AX$3*AX94)*AY94*IF(AR94&lt;5,0.95,IF(AR94&lt;7,0.975,1))+$K$3*VLOOKUP(K94,COND!$A$2:$D$7,2,FALSE)+$L$3*VLOOKUP(L94,COND!$A$2:$D$7,3,FALSE)+IF(BB94="SP",$BB$3,0)+IF($AW94&lt;3,-5,0)</f>
        <v>19.232103325595862</v>
      </c>
      <c r="BA94" s="28">
        <f t="shared" si="13"/>
        <v>0.63198762925535434</v>
      </c>
      <c r="BB94" t="str">
        <f t="shared" si="14"/>
        <v>SP</v>
      </c>
      <c r="BC94">
        <v>200</v>
      </c>
      <c r="BD94">
        <v>90</v>
      </c>
      <c r="BF94" t="str">
        <f t="shared" si="15"/>
        <v>Unlikely</v>
      </c>
      <c r="BH94" t="str">
        <f>IF(VLOOKUP($B94,'Draft List'!$D$4:$AC$2598,BH$3,FALSE)&lt;&gt;0,VLOOKUP($B94,'Draft List'!$D$4:$AC$2598,BH$3,FALSE),"")</f>
        <v/>
      </c>
      <c r="BI94" t="str">
        <f>IF(VLOOKUP($B94,'Draft List'!$D$4:$AC$2598,BI$3,FALSE)&lt;&gt;0,VLOOKUP($B94,'Draft List'!$D$4:$AC$2598,BI$3,FALSE),"")</f>
        <v/>
      </c>
      <c r="BJ94" t="str">
        <f>IF(VLOOKUP($B94,'Draft List'!$D$4:$AC$2598,BJ$3,FALSE)&lt;&gt;0,VLOOKUP($B94,'Draft List'!$D$4:$AC$2598,BJ$3,FALSE),"")</f>
        <v/>
      </c>
      <c r="BK94" t="str">
        <f>IF(VLOOKUP($B94,'Draft List'!$D$4:$AC$2598,BK$3,FALSE)&lt;&gt;0,VLOOKUP($B94,'Draft List'!$D$4:$AC$2598,BK$3,FALSE),"")</f>
        <v/>
      </c>
      <c r="BL94" t="str">
        <f>IF(OR(C94="SP",C94="MR",C94="CL"),"P",VLOOKUP($A94,Bat!$A$4:$AQ$1284,42,FALSE))</f>
        <v>P</v>
      </c>
    </row>
    <row r="95" spans="1:64" x14ac:dyDescent="0.25">
      <c r="A95" s="45" t="str">
        <f t="shared" si="8"/>
        <v>SPRonald Mitchell21</v>
      </c>
      <c r="B95">
        <f>VLOOKUP($A95,draft_listing_pitchers_stats!$A$1:$B$1324,2,FALSE)</f>
        <v>3046</v>
      </c>
      <c r="C95" s="1" t="s">
        <v>25</v>
      </c>
      <c r="D95" s="1" t="s">
        <v>1373</v>
      </c>
      <c r="E95" s="1" t="s">
        <v>264</v>
      </c>
      <c r="F95" s="1">
        <v>21</v>
      </c>
      <c r="G95" s="1" t="s">
        <v>58</v>
      </c>
      <c r="H95" s="1" t="s">
        <v>58</v>
      </c>
      <c r="I95" s="1" t="s">
        <v>54</v>
      </c>
      <c r="J95" s="24" t="s">
        <v>54</v>
      </c>
      <c r="K95" s="1" t="s">
        <v>46</v>
      </c>
      <c r="L95" s="24" t="s">
        <v>51</v>
      </c>
      <c r="M95" s="1">
        <v>3</v>
      </c>
      <c r="N95" s="1">
        <v>2</v>
      </c>
      <c r="O95" s="24">
        <v>1</v>
      </c>
      <c r="P95" s="1">
        <v>5</v>
      </c>
      <c r="Q95" s="1">
        <v>4</v>
      </c>
      <c r="R95" s="24">
        <v>1</v>
      </c>
      <c r="S95" s="1" t="s">
        <v>48</v>
      </c>
      <c r="T95" s="1" t="s">
        <v>48</v>
      </c>
      <c r="U95" s="1">
        <v>3</v>
      </c>
      <c r="V95" s="1">
        <v>5</v>
      </c>
      <c r="W95" s="1" t="s">
        <v>48</v>
      </c>
      <c r="X95" s="1" t="s">
        <v>48</v>
      </c>
      <c r="Y95" s="1">
        <v>4</v>
      </c>
      <c r="Z95" s="1">
        <v>7</v>
      </c>
      <c r="AA95" s="1" t="s">
        <v>48</v>
      </c>
      <c r="AB95" s="1" t="s">
        <v>48</v>
      </c>
      <c r="AC95" s="1">
        <v>4</v>
      </c>
      <c r="AD95" s="1">
        <v>4</v>
      </c>
      <c r="AE95" s="1">
        <v>4</v>
      </c>
      <c r="AF95" s="1">
        <v>5</v>
      </c>
      <c r="AG95" s="1">
        <v>4</v>
      </c>
      <c r="AH95" s="1">
        <v>5</v>
      </c>
      <c r="AI95" s="1" t="s">
        <v>48</v>
      </c>
      <c r="AJ95" s="1" t="s">
        <v>48</v>
      </c>
      <c r="AK95" s="1" t="s">
        <v>48</v>
      </c>
      <c r="AL95" s="1" t="s">
        <v>48</v>
      </c>
      <c r="AM95" s="1" t="s">
        <v>48</v>
      </c>
      <c r="AN95" s="1" t="s">
        <v>48</v>
      </c>
      <c r="AO95" s="1" t="s">
        <v>48</v>
      </c>
      <c r="AP95" s="24" t="s">
        <v>48</v>
      </c>
      <c r="AQ95" s="1" t="s">
        <v>61</v>
      </c>
      <c r="AR95" s="1">
        <v>5</v>
      </c>
      <c r="AS95" s="25" t="s">
        <v>519</v>
      </c>
      <c r="AT95" s="36" t="s">
        <v>832</v>
      </c>
      <c r="AU95" s="9">
        <f t="shared" si="9"/>
        <v>-2.1166698725191955</v>
      </c>
      <c r="AV95" s="9">
        <f t="shared" si="10"/>
        <v>-0.89092903990366601</v>
      </c>
      <c r="AW95">
        <f t="shared" si="11"/>
        <v>5</v>
      </c>
      <c r="AX95">
        <f t="shared" si="12"/>
        <v>0.5</v>
      </c>
      <c r="AY95" s="6">
        <f>VLOOKUP(AQ95,COND!$A$10:$B$32,2,FALSE)</f>
        <v>1</v>
      </c>
      <c r="AZ95" s="9">
        <f>($AU$3*AU95+$AV$3*AV95+$AW$3*AW95+$AX$3*AX95)*AY95*IF(AR95&lt;5,0.95,IF(AR95&lt;7,0.975,1))+$K$3*VLOOKUP(K95,COND!$A$2:$D$7,2,FALSE)+$L$3*VLOOKUP(L95,COND!$A$2:$D$7,3,FALSE)+IF(BB95="SP",$BB$3,0)+IF($AW95&lt;3,-5,0)</f>
        <v>17.561008096737268</v>
      </c>
      <c r="BA95" s="28">
        <f t="shared" si="13"/>
        <v>0.48518183792749781</v>
      </c>
      <c r="BB95" t="str">
        <f t="shared" si="14"/>
        <v>SP</v>
      </c>
      <c r="BC95">
        <v>200</v>
      </c>
      <c r="BD95">
        <v>91</v>
      </c>
      <c r="BF95" t="str">
        <f t="shared" si="15"/>
        <v>Unlikely</v>
      </c>
      <c r="BH95">
        <f>IF(VLOOKUP($B95,'Draft List'!$D$4:$AC$2598,BH$3,FALSE)&lt;&gt;0,VLOOKUP($B95,'Draft List'!$D$4:$AC$2598,BH$3,FALSE),"")</f>
        <v>228</v>
      </c>
      <c r="BI95">
        <f>IF(VLOOKUP($B95,'Draft List'!$D$4:$AC$2598,BI$3,FALSE)&lt;&gt;0,VLOOKUP($B95,'Draft List'!$D$4:$AC$2598,BI$3,FALSE),"")</f>
        <v>9</v>
      </c>
      <c r="BJ95">
        <f>IF(VLOOKUP($B95,'Draft List'!$D$4:$AC$2598,BJ$3,FALSE)&lt;&gt;0,VLOOKUP($B95,'Draft List'!$D$4:$AC$2598,BJ$3,FALSE),"")</f>
        <v>14</v>
      </c>
      <c r="BK95" t="str">
        <f>IF(VLOOKUP($B95,'Draft List'!$D$4:$AC$2598,BK$3,FALSE)&lt;&gt;0,VLOOKUP($B95,'Draft List'!$D$4:$AC$2598,BK$3,FALSE),"")</f>
        <v>Canton Longshoremen</v>
      </c>
      <c r="BL95" t="str">
        <f>IF(OR(C95="SP",C95="MR",C95="CL"),"P",VLOOKUP($A95,Bat!$A$4:$AQ$1284,42,FALSE))</f>
        <v>P</v>
      </c>
    </row>
    <row r="96" spans="1:64" x14ac:dyDescent="0.25">
      <c r="A96" s="45" t="str">
        <f t="shared" si="8"/>
        <v>RPGenpaku Yoshizaki18</v>
      </c>
      <c r="B96">
        <f>VLOOKUP($A96,draft_listing_pitchers_stats!$A$1:$B$1324,2,FALSE)</f>
        <v>16100</v>
      </c>
      <c r="C96" s="1" t="s">
        <v>885</v>
      </c>
      <c r="D96" s="1" t="s">
        <v>1750</v>
      </c>
      <c r="E96" s="1" t="s">
        <v>1751</v>
      </c>
      <c r="F96" s="1">
        <v>18</v>
      </c>
      <c r="G96" s="1" t="s">
        <v>44</v>
      </c>
      <c r="H96" s="1" t="s">
        <v>44</v>
      </c>
      <c r="I96" s="1" t="s">
        <v>54</v>
      </c>
      <c r="J96" s="24" t="s">
        <v>54</v>
      </c>
      <c r="K96" s="1" t="s">
        <v>46</v>
      </c>
      <c r="L96" s="24" t="s">
        <v>51</v>
      </c>
      <c r="M96" s="1">
        <v>1</v>
      </c>
      <c r="N96" s="1">
        <v>1</v>
      </c>
      <c r="O96" s="24">
        <v>1</v>
      </c>
      <c r="P96" s="1">
        <v>4</v>
      </c>
      <c r="Q96" s="1">
        <v>1</v>
      </c>
      <c r="R96" s="24">
        <v>3</v>
      </c>
      <c r="S96" s="1" t="s">
        <v>48</v>
      </c>
      <c r="T96" s="1" t="s">
        <v>48</v>
      </c>
      <c r="U96" s="1">
        <v>1</v>
      </c>
      <c r="V96" s="1">
        <v>4</v>
      </c>
      <c r="W96" s="1">
        <v>1</v>
      </c>
      <c r="X96" s="1">
        <v>1</v>
      </c>
      <c r="Y96" s="1">
        <v>2</v>
      </c>
      <c r="Z96" s="1">
        <v>4</v>
      </c>
      <c r="AA96" s="1" t="s">
        <v>48</v>
      </c>
      <c r="AB96" s="1" t="s">
        <v>48</v>
      </c>
      <c r="AC96" s="1" t="s">
        <v>48</v>
      </c>
      <c r="AD96" s="1" t="s">
        <v>48</v>
      </c>
      <c r="AE96" s="1">
        <v>2</v>
      </c>
      <c r="AF96" s="1">
        <v>5</v>
      </c>
      <c r="AG96" s="1" t="s">
        <v>48</v>
      </c>
      <c r="AH96" s="1" t="s">
        <v>48</v>
      </c>
      <c r="AI96" s="1" t="s">
        <v>48</v>
      </c>
      <c r="AJ96" s="1" t="s">
        <v>48</v>
      </c>
      <c r="AK96" s="1" t="s">
        <v>48</v>
      </c>
      <c r="AL96" s="1" t="s">
        <v>48</v>
      </c>
      <c r="AM96" s="1" t="s">
        <v>48</v>
      </c>
      <c r="AN96" s="1" t="s">
        <v>48</v>
      </c>
      <c r="AO96" s="1" t="s">
        <v>48</v>
      </c>
      <c r="AP96" s="24" t="s">
        <v>48</v>
      </c>
      <c r="AQ96" s="1" t="s">
        <v>521</v>
      </c>
      <c r="AR96" s="1">
        <v>8</v>
      </c>
      <c r="AS96" s="25" t="s">
        <v>523</v>
      </c>
      <c r="AT96" s="36" t="s">
        <v>829</v>
      </c>
      <c r="AU96" s="9">
        <f t="shared" si="9"/>
        <v>-2.7014842379675978</v>
      </c>
      <c r="AV96" s="9">
        <f t="shared" si="10"/>
        <v>-1.1872743815947853</v>
      </c>
      <c r="AW96">
        <f t="shared" si="11"/>
        <v>4</v>
      </c>
      <c r="AX96">
        <f t="shared" si="12"/>
        <v>0</v>
      </c>
      <c r="AY96" s="6">
        <f>VLOOKUP(AQ96,COND!$A$10:$B$32,2,FALSE)</f>
        <v>1</v>
      </c>
      <c r="AZ96" s="9">
        <f>($AU$3*AU96+$AV$3*AV96+$AW$3*AW96+$AX$3*AX96)*AY96*IF(AR96&lt;5,0.95,IF(AR96&lt;7,0.975,1))+$K$3*VLOOKUP(K96,COND!$A$2:$D$7,2,FALSE)+$L$3*VLOOKUP(L96,COND!$A$2:$D$7,3,FALSE)+IF(BB96="SP",$BB$3,0)+IF($AW96&lt;3,-5,0)</f>
        <v>10.014215520510774</v>
      </c>
      <c r="BA96" s="28">
        <f t="shared" si="13"/>
        <v>-0.17780423073410678</v>
      </c>
      <c r="BB96" t="str">
        <f t="shared" si="14"/>
        <v>SP</v>
      </c>
      <c r="BC96">
        <v>200</v>
      </c>
      <c r="BD96">
        <v>92</v>
      </c>
      <c r="BF96" t="str">
        <f t="shared" si="15"/>
        <v>Unlikely</v>
      </c>
      <c r="BH96">
        <f>IF(VLOOKUP($B96,'Draft List'!$D$4:$AC$2598,BH$3,FALSE)&lt;&gt;0,VLOOKUP($B96,'Draft List'!$D$4:$AC$2598,BH$3,FALSE),"")</f>
        <v>299</v>
      </c>
      <c r="BI96">
        <f>IF(VLOOKUP($B96,'Draft List'!$D$4:$AC$2598,BI$3,FALSE)&lt;&gt;0,VLOOKUP($B96,'Draft List'!$D$4:$AC$2598,BI$3,FALSE),"")</f>
        <v>12</v>
      </c>
      <c r="BJ96">
        <f>IF(VLOOKUP($B96,'Draft List'!$D$4:$AC$2598,BJ$3,FALSE)&lt;&gt;0,VLOOKUP($B96,'Draft List'!$D$4:$AC$2598,BJ$3,FALSE),"")</f>
        <v>7</v>
      </c>
      <c r="BK96" t="str">
        <f>IF(VLOOKUP($B96,'Draft List'!$D$4:$AC$2598,BK$3,FALSE)&lt;&gt;0,VLOOKUP($B96,'Draft List'!$D$4:$AC$2598,BK$3,FALSE),"")</f>
        <v>Toyama Wind Dancers</v>
      </c>
      <c r="BL96">
        <f>IF(OR(C96="SP",C96="MR",C96="CL"),"P",VLOOKUP($A96,Bat!$A$4:$AQ$1284,42,FALSE))</f>
        <v>-8.9673695111794505</v>
      </c>
    </row>
    <row r="97" spans="1:64" x14ac:dyDescent="0.25">
      <c r="A97" s="45" t="str">
        <f t="shared" si="8"/>
        <v>SPAntónio López21</v>
      </c>
      <c r="B97">
        <f>VLOOKUP($A97,draft_listing_pitchers_stats!$A$1:$B$1324,2,FALSE)</f>
        <v>6155</v>
      </c>
      <c r="C97" s="1" t="s">
        <v>25</v>
      </c>
      <c r="D97" s="1" t="s">
        <v>193</v>
      </c>
      <c r="E97" s="1" t="s">
        <v>167</v>
      </c>
      <c r="F97" s="1">
        <v>21</v>
      </c>
      <c r="G97" s="1" t="s">
        <v>44</v>
      </c>
      <c r="H97" s="1" t="s">
        <v>44</v>
      </c>
      <c r="I97" s="1" t="s">
        <v>54</v>
      </c>
      <c r="J97" s="24" t="s">
        <v>54</v>
      </c>
      <c r="K97" s="1" t="s">
        <v>46</v>
      </c>
      <c r="L97" s="24" t="s">
        <v>51</v>
      </c>
      <c r="M97" s="1">
        <v>3</v>
      </c>
      <c r="N97" s="1">
        <v>2</v>
      </c>
      <c r="O97" s="24">
        <v>1</v>
      </c>
      <c r="P97" s="1">
        <v>4</v>
      </c>
      <c r="Q97" s="1">
        <v>2</v>
      </c>
      <c r="R97" s="24">
        <v>2</v>
      </c>
      <c r="S97" s="1">
        <v>4</v>
      </c>
      <c r="T97" s="1">
        <v>4</v>
      </c>
      <c r="U97" s="1">
        <v>4</v>
      </c>
      <c r="V97" s="1">
        <v>6</v>
      </c>
      <c r="W97" s="1" t="s">
        <v>48</v>
      </c>
      <c r="X97" s="1" t="s">
        <v>48</v>
      </c>
      <c r="Y97" s="1" t="s">
        <v>48</v>
      </c>
      <c r="Z97" s="1" t="s">
        <v>48</v>
      </c>
      <c r="AA97" s="1" t="s">
        <v>48</v>
      </c>
      <c r="AB97" s="1" t="s">
        <v>48</v>
      </c>
      <c r="AC97" s="1" t="s">
        <v>48</v>
      </c>
      <c r="AD97" s="1" t="s">
        <v>48</v>
      </c>
      <c r="AE97" s="1">
        <v>3</v>
      </c>
      <c r="AF97" s="1">
        <v>4</v>
      </c>
      <c r="AG97" s="1">
        <v>4</v>
      </c>
      <c r="AH97" s="1">
        <v>4</v>
      </c>
      <c r="AI97" s="1" t="s">
        <v>48</v>
      </c>
      <c r="AJ97" s="1" t="s">
        <v>48</v>
      </c>
      <c r="AK97" s="1" t="s">
        <v>48</v>
      </c>
      <c r="AL97" s="1" t="s">
        <v>48</v>
      </c>
      <c r="AM97" s="1" t="s">
        <v>48</v>
      </c>
      <c r="AN97" s="1" t="s">
        <v>48</v>
      </c>
      <c r="AO97" s="1" t="s">
        <v>48</v>
      </c>
      <c r="AP97" s="24" t="s">
        <v>48</v>
      </c>
      <c r="AQ97" s="1" t="s">
        <v>521</v>
      </c>
      <c r="AR97" s="1">
        <v>9</v>
      </c>
      <c r="AS97" s="25" t="s">
        <v>519</v>
      </c>
      <c r="AT97" s="36" t="s">
        <v>882</v>
      </c>
      <c r="AU97" s="9">
        <f t="shared" si="9"/>
        <v>-2.1166698725191955</v>
      </c>
      <c r="AV97" s="9">
        <f t="shared" si="10"/>
        <v>-1.23416323121884</v>
      </c>
      <c r="AW97">
        <f t="shared" si="11"/>
        <v>4</v>
      </c>
      <c r="AX97">
        <f t="shared" si="12"/>
        <v>0.5</v>
      </c>
      <c r="AY97" s="6">
        <f>VLOOKUP(AQ97,COND!$A$10:$B$32,2,FALSE)</f>
        <v>1</v>
      </c>
      <c r="AZ97" s="9">
        <f>($AU$3*AU97+$AV$3*AV97+$AW$3*AW97+$AX$3*AX97)*AY97*IF(AR97&lt;5,0.95,IF(AR97&lt;7,0.975,1))+$K$3*VLOOKUP(K97,COND!$A$2:$D$7,2,FALSE)+$L$3*VLOOKUP(L97,COND!$A$2:$D$7,3,FALSE)+IF(BB97="SP",$BB$3,0)+IF($AW97&lt;3,-5,0)</f>
        <v>9.8184014011193597</v>
      </c>
      <c r="BA97" s="28">
        <f t="shared" si="13"/>
        <v>-0.19500650996630756</v>
      </c>
      <c r="BB97" t="str">
        <f t="shared" si="14"/>
        <v>SP</v>
      </c>
      <c r="BC97">
        <v>200</v>
      </c>
      <c r="BD97">
        <v>93</v>
      </c>
      <c r="BF97" t="str">
        <f t="shared" si="15"/>
        <v>Unlikely</v>
      </c>
      <c r="BH97">
        <f>IF(VLOOKUP($B97,'Draft List'!$D$4:$AC$2598,BH$3,FALSE)&lt;&gt;0,VLOOKUP($B97,'Draft List'!$D$4:$AC$2598,BH$3,FALSE),"")</f>
        <v>380</v>
      </c>
      <c r="BI97">
        <f>IF(VLOOKUP($B97,'Draft List'!$D$4:$AC$2598,BI$3,FALSE)&lt;&gt;0,VLOOKUP($B97,'Draft List'!$D$4:$AC$2598,BI$3,FALSE),"")</f>
        <v>15</v>
      </c>
      <c r="BJ97">
        <f>IF(VLOOKUP($B97,'Draft List'!$D$4:$AC$2598,BJ$3,FALSE)&lt;&gt;0,VLOOKUP($B97,'Draft List'!$D$4:$AC$2598,BJ$3,FALSE),"")</f>
        <v>10</v>
      </c>
      <c r="BK97" t="str">
        <f>IF(VLOOKUP($B97,'Draft List'!$D$4:$AC$2598,BK$3,FALSE)&lt;&gt;0,VLOOKUP($B97,'Draft List'!$D$4:$AC$2598,BK$3,FALSE),"")</f>
        <v>New Orleans Trendsetters</v>
      </c>
      <c r="BL97" t="str">
        <f>IF(OR(C97="SP",C97="MR",C97="CL"),"P",VLOOKUP($A97,Bat!$A$4:$AQ$1284,42,FALSE))</f>
        <v>P</v>
      </c>
    </row>
    <row r="98" spans="1:64" x14ac:dyDescent="0.25">
      <c r="A98" s="45" t="str">
        <f t="shared" si="8"/>
        <v>SPAntónio Rangel21</v>
      </c>
      <c r="B98">
        <f>VLOOKUP($A98,draft_listing_pitchers_stats!$A$1:$B$1324,2,FALSE)</f>
        <v>14613</v>
      </c>
      <c r="C98" s="1" t="s">
        <v>25</v>
      </c>
      <c r="D98" s="1" t="s">
        <v>193</v>
      </c>
      <c r="E98" s="1" t="s">
        <v>1575</v>
      </c>
      <c r="F98" s="1">
        <v>21</v>
      </c>
      <c r="G98" s="1" t="s">
        <v>44</v>
      </c>
      <c r="H98" s="1" t="s">
        <v>58</v>
      </c>
      <c r="I98" s="1" t="s">
        <v>54</v>
      </c>
      <c r="J98" s="24" t="s">
        <v>54</v>
      </c>
      <c r="K98" s="1" t="s">
        <v>46</v>
      </c>
      <c r="L98" s="24" t="s">
        <v>51</v>
      </c>
      <c r="M98" s="1">
        <v>2</v>
      </c>
      <c r="N98" s="1">
        <v>2</v>
      </c>
      <c r="O98" s="24">
        <v>1</v>
      </c>
      <c r="P98" s="1">
        <v>3</v>
      </c>
      <c r="Q98" s="1">
        <v>3</v>
      </c>
      <c r="R98" s="24">
        <v>1</v>
      </c>
      <c r="S98" s="1">
        <v>4</v>
      </c>
      <c r="T98" s="1">
        <v>5</v>
      </c>
      <c r="U98" s="1">
        <v>1</v>
      </c>
      <c r="V98" s="1">
        <v>1</v>
      </c>
      <c r="W98" s="1">
        <v>3</v>
      </c>
      <c r="X98" s="1">
        <v>3</v>
      </c>
      <c r="Y98" s="1">
        <v>3</v>
      </c>
      <c r="Z98" s="1">
        <v>3</v>
      </c>
      <c r="AA98" s="1" t="s">
        <v>48</v>
      </c>
      <c r="AB98" s="1" t="s">
        <v>48</v>
      </c>
      <c r="AC98" s="1" t="s">
        <v>48</v>
      </c>
      <c r="AD98" s="1" t="s">
        <v>48</v>
      </c>
      <c r="AE98" s="1" t="s">
        <v>48</v>
      </c>
      <c r="AF98" s="1" t="s">
        <v>48</v>
      </c>
      <c r="AG98" s="1" t="s">
        <v>48</v>
      </c>
      <c r="AH98" s="1" t="s">
        <v>48</v>
      </c>
      <c r="AI98" s="1" t="s">
        <v>48</v>
      </c>
      <c r="AJ98" s="1" t="s">
        <v>48</v>
      </c>
      <c r="AK98" s="1" t="s">
        <v>48</v>
      </c>
      <c r="AL98" s="1" t="s">
        <v>48</v>
      </c>
      <c r="AM98" s="1" t="s">
        <v>48</v>
      </c>
      <c r="AN98" s="1" t="s">
        <v>48</v>
      </c>
      <c r="AO98" s="1" t="s">
        <v>48</v>
      </c>
      <c r="AP98" s="24" t="s">
        <v>48</v>
      </c>
      <c r="AQ98" s="1" t="s">
        <v>522</v>
      </c>
      <c r="AR98" s="1">
        <v>4</v>
      </c>
      <c r="AS98" s="25" t="s">
        <v>519</v>
      </c>
      <c r="AT98" s="36" t="s">
        <v>895</v>
      </c>
      <c r="AU98" s="9">
        <f t="shared" si="9"/>
        <v>-2.311361197028369</v>
      </c>
      <c r="AV98" s="9">
        <f t="shared" si="10"/>
        <v>-1.4757434053520684</v>
      </c>
      <c r="AW98">
        <f t="shared" si="11"/>
        <v>4</v>
      </c>
      <c r="AX98">
        <f t="shared" si="12"/>
        <v>0</v>
      </c>
      <c r="AY98" s="6">
        <f>VLOOKUP(AQ98,COND!$A$10:$B$32,2,FALSE)</f>
        <v>1</v>
      </c>
      <c r="AZ98" s="9">
        <f>($AU$3*AU98+$AV$3*AV98+$AW$3*AW98+$AX$3*AX98)*AY98*IF(AR98&lt;5,0.95,IF(AR98&lt;7,0.975,1))+$K$3*VLOOKUP(K98,COND!$A$2:$D$7,2,FALSE)+$L$3*VLOOKUP(L98,COND!$A$2:$D$7,3,FALSE)+IF(BB98="SP",$BB$3,0)+IF($AW98&lt;3,-5,0)</f>
        <v>3.7217166708753133</v>
      </c>
      <c r="BA98" s="28">
        <f t="shared" si="13"/>
        <v>-0.73060053886630461</v>
      </c>
      <c r="BB98" t="str">
        <f t="shared" si="14"/>
        <v>RP</v>
      </c>
      <c r="BC98">
        <v>200</v>
      </c>
      <c r="BD98">
        <v>94</v>
      </c>
      <c r="BF98" t="str">
        <f t="shared" si="15"/>
        <v>Unlikely</v>
      </c>
      <c r="BH98" t="str">
        <f>IF(VLOOKUP($B98,'Draft List'!$D$4:$AC$2598,BH$3,FALSE)&lt;&gt;0,VLOOKUP($B98,'Draft List'!$D$4:$AC$2598,BH$3,FALSE),"")</f>
        <v/>
      </c>
      <c r="BI98" t="str">
        <f>IF(VLOOKUP($B98,'Draft List'!$D$4:$AC$2598,BI$3,FALSE)&lt;&gt;0,VLOOKUP($B98,'Draft List'!$D$4:$AC$2598,BI$3,FALSE),"")</f>
        <v/>
      </c>
      <c r="BJ98" t="str">
        <f>IF(VLOOKUP($B98,'Draft List'!$D$4:$AC$2598,BJ$3,FALSE)&lt;&gt;0,VLOOKUP($B98,'Draft List'!$D$4:$AC$2598,BJ$3,FALSE),"")</f>
        <v/>
      </c>
      <c r="BK98" t="str">
        <f>IF(VLOOKUP($B98,'Draft List'!$D$4:$AC$2598,BK$3,FALSE)&lt;&gt;0,VLOOKUP($B98,'Draft List'!$D$4:$AC$2598,BK$3,FALSE),"")</f>
        <v/>
      </c>
      <c r="BL98" t="str">
        <f>IF(OR(C98="SP",C98="MR",C98="CL"),"P",VLOOKUP($A98,Bat!$A$4:$AQ$1284,42,FALSE))</f>
        <v>P</v>
      </c>
    </row>
    <row r="99" spans="1:64" x14ac:dyDescent="0.25">
      <c r="A99" s="45" t="str">
        <f t="shared" si="8"/>
        <v>RPJames Moore18</v>
      </c>
      <c r="B99">
        <f>VLOOKUP($A99,draft_listing_pitchers_stats!$A$1:$B$1324,2,FALSE)</f>
        <v>5278</v>
      </c>
      <c r="C99" s="1" t="s">
        <v>885</v>
      </c>
      <c r="D99" s="1" t="s">
        <v>209</v>
      </c>
      <c r="E99" s="1" t="s">
        <v>275</v>
      </c>
      <c r="F99" s="1">
        <v>18</v>
      </c>
      <c r="G99" s="1" t="s">
        <v>44</v>
      </c>
      <c r="H99" s="1" t="s">
        <v>44</v>
      </c>
      <c r="I99" s="1" t="s">
        <v>54</v>
      </c>
      <c r="J99" s="24" t="s">
        <v>54</v>
      </c>
      <c r="K99" s="1" t="s">
        <v>46</v>
      </c>
      <c r="L99" s="24" t="s">
        <v>51</v>
      </c>
      <c r="M99" s="1">
        <v>1</v>
      </c>
      <c r="N99" s="1">
        <v>2</v>
      </c>
      <c r="O99" s="24">
        <v>1</v>
      </c>
      <c r="P99" s="1">
        <v>3</v>
      </c>
      <c r="Q99" s="1">
        <v>2</v>
      </c>
      <c r="R99" s="24">
        <v>1</v>
      </c>
      <c r="S99" s="1" t="s">
        <v>48</v>
      </c>
      <c r="T99" s="1" t="s">
        <v>48</v>
      </c>
      <c r="U99" s="1">
        <v>1</v>
      </c>
      <c r="V99" s="1">
        <v>1</v>
      </c>
      <c r="W99" s="1" t="s">
        <v>48</v>
      </c>
      <c r="X99" s="1" t="s">
        <v>48</v>
      </c>
      <c r="Y99" s="1" t="s">
        <v>48</v>
      </c>
      <c r="Z99" s="1" t="s">
        <v>48</v>
      </c>
      <c r="AA99" s="1">
        <v>2</v>
      </c>
      <c r="AB99" s="1">
        <v>4</v>
      </c>
      <c r="AC99" s="1" t="s">
        <v>48</v>
      </c>
      <c r="AD99" s="1" t="s">
        <v>48</v>
      </c>
      <c r="AE99" s="1">
        <v>2</v>
      </c>
      <c r="AF99" s="1">
        <v>4</v>
      </c>
      <c r="AG99" s="1" t="s">
        <v>48</v>
      </c>
      <c r="AH99" s="1" t="s">
        <v>48</v>
      </c>
      <c r="AI99" s="1" t="s">
        <v>48</v>
      </c>
      <c r="AJ99" s="1" t="s">
        <v>48</v>
      </c>
      <c r="AK99" s="1" t="s">
        <v>48</v>
      </c>
      <c r="AL99" s="1" t="s">
        <v>48</v>
      </c>
      <c r="AM99" s="1" t="s">
        <v>48</v>
      </c>
      <c r="AN99" s="1" t="s">
        <v>48</v>
      </c>
      <c r="AO99" s="1" t="s">
        <v>48</v>
      </c>
      <c r="AP99" s="24" t="s">
        <v>48</v>
      </c>
      <c r="AQ99" s="1" t="s">
        <v>72</v>
      </c>
      <c r="AR99" s="1">
        <v>7</v>
      </c>
      <c r="AS99" s="25" t="s">
        <v>519</v>
      </c>
      <c r="AT99" s="36" t="s">
        <v>918</v>
      </c>
      <c r="AU99" s="9">
        <f t="shared" si="9"/>
        <v>-2.5060525215375429</v>
      </c>
      <c r="AV99" s="9">
        <f t="shared" si="10"/>
        <v>-1.6711751217821238</v>
      </c>
      <c r="AW99">
        <f t="shared" si="11"/>
        <v>3</v>
      </c>
      <c r="AX99">
        <f t="shared" si="12"/>
        <v>0</v>
      </c>
      <c r="AY99" s="6">
        <f>VLOOKUP(AQ99,COND!$A$10:$B$32,2,FALSE)</f>
        <v>0.95</v>
      </c>
      <c r="AZ99" s="9">
        <f>($AU$3*AU99+$AV$3*AV99+$AW$3*AW99+$AX$3*AX99)*AY99*IF(AR99&lt;5,0.95,IF(AR99&lt;7,0.975,1))+$K$3*VLOOKUP(K99,COND!$A$2:$D$7,2,FALSE)+$L$3*VLOOKUP(L99,COND!$A$2:$D$7,3,FALSE)+IF(BB99="SP",$BB$3,0)+IF($AW99&lt;3,-5,0)</f>
        <v>1.496522707047518</v>
      </c>
      <c r="BA99" s="28">
        <f t="shared" si="13"/>
        <v>-0.92608392908628334</v>
      </c>
      <c r="BB99" t="str">
        <f t="shared" si="14"/>
        <v>SP</v>
      </c>
      <c r="BC99">
        <v>200</v>
      </c>
      <c r="BD99">
        <v>95</v>
      </c>
      <c r="BF99" t="str">
        <f t="shared" si="15"/>
        <v>Unlikely</v>
      </c>
      <c r="BH99" t="str">
        <f>IF(VLOOKUP($B99,'Draft List'!$D$4:$AC$2598,BH$3,FALSE)&lt;&gt;0,VLOOKUP($B99,'Draft List'!$D$4:$AC$2598,BH$3,FALSE),"")</f>
        <v/>
      </c>
      <c r="BI99" t="str">
        <f>IF(VLOOKUP($B99,'Draft List'!$D$4:$AC$2598,BI$3,FALSE)&lt;&gt;0,VLOOKUP($B99,'Draft List'!$D$4:$AC$2598,BI$3,FALSE),"")</f>
        <v/>
      </c>
      <c r="BJ99" t="str">
        <f>IF(VLOOKUP($B99,'Draft List'!$D$4:$AC$2598,BJ$3,FALSE)&lt;&gt;0,VLOOKUP($B99,'Draft List'!$D$4:$AC$2598,BJ$3,FALSE),"")</f>
        <v/>
      </c>
      <c r="BK99" t="str">
        <f>IF(VLOOKUP($B99,'Draft List'!$D$4:$AC$2598,BK$3,FALSE)&lt;&gt;0,VLOOKUP($B99,'Draft List'!$D$4:$AC$2598,BK$3,FALSE),"")</f>
        <v/>
      </c>
      <c r="BL99">
        <f>IF(OR(C99="SP",C99="MR",C99="CL"),"P",VLOOKUP($A99,Bat!$A$4:$AQ$1284,42,FALSE))</f>
        <v>-11.002089099384468</v>
      </c>
    </row>
    <row r="100" spans="1:64" x14ac:dyDescent="0.25">
      <c r="A100" s="45" t="str">
        <f t="shared" si="8"/>
        <v>RPJesús Rodríguez18</v>
      </c>
      <c r="B100">
        <f>VLOOKUP($A100,draft_listing_pitchers_stats!$A$1:$B$1324,2,FALSE)</f>
        <v>2144</v>
      </c>
      <c r="C100" s="1" t="s">
        <v>885</v>
      </c>
      <c r="D100" s="1" t="s">
        <v>152</v>
      </c>
      <c r="E100" s="1" t="s">
        <v>225</v>
      </c>
      <c r="F100" s="1">
        <v>18</v>
      </c>
      <c r="G100" s="1" t="s">
        <v>68</v>
      </c>
      <c r="H100" s="1" t="s">
        <v>44</v>
      </c>
      <c r="I100" s="1" t="s">
        <v>54</v>
      </c>
      <c r="J100" s="24" t="s">
        <v>54</v>
      </c>
      <c r="K100" s="1" t="s">
        <v>46</v>
      </c>
      <c r="L100" s="24" t="s">
        <v>51</v>
      </c>
      <c r="M100" s="1">
        <v>1</v>
      </c>
      <c r="N100" s="1">
        <v>1</v>
      </c>
      <c r="O100" s="24">
        <v>1</v>
      </c>
      <c r="P100" s="1">
        <v>1</v>
      </c>
      <c r="Q100" s="1">
        <v>1</v>
      </c>
      <c r="R100" s="24">
        <v>2</v>
      </c>
      <c r="S100" s="1">
        <v>1</v>
      </c>
      <c r="T100" s="1">
        <v>1</v>
      </c>
      <c r="U100" s="1">
        <v>1</v>
      </c>
      <c r="V100" s="1">
        <v>1</v>
      </c>
      <c r="W100" s="1">
        <v>1</v>
      </c>
      <c r="X100" s="1">
        <v>1</v>
      </c>
      <c r="Y100" s="1">
        <v>1</v>
      </c>
      <c r="Z100" s="1">
        <v>1</v>
      </c>
      <c r="AA100" s="1" t="s">
        <v>48</v>
      </c>
      <c r="AB100" s="1" t="s">
        <v>48</v>
      </c>
      <c r="AC100" s="1" t="s">
        <v>48</v>
      </c>
      <c r="AD100" s="1" t="s">
        <v>48</v>
      </c>
      <c r="AE100" s="1" t="s">
        <v>48</v>
      </c>
      <c r="AF100" s="1" t="s">
        <v>48</v>
      </c>
      <c r="AG100" s="1">
        <v>1</v>
      </c>
      <c r="AH100" s="1">
        <v>2</v>
      </c>
      <c r="AI100" s="1" t="s">
        <v>48</v>
      </c>
      <c r="AJ100" s="1" t="s">
        <v>48</v>
      </c>
      <c r="AK100" s="1" t="s">
        <v>48</v>
      </c>
      <c r="AL100" s="1" t="s">
        <v>48</v>
      </c>
      <c r="AM100" s="1" t="s">
        <v>48</v>
      </c>
      <c r="AN100" s="1" t="s">
        <v>48</v>
      </c>
      <c r="AO100" s="1" t="s">
        <v>48</v>
      </c>
      <c r="AP100" s="24" t="s">
        <v>48</v>
      </c>
      <c r="AQ100" s="1" t="s">
        <v>80</v>
      </c>
      <c r="AR100" s="1">
        <v>6</v>
      </c>
      <c r="AS100" s="25" t="s">
        <v>15</v>
      </c>
      <c r="AT100" s="36" t="s">
        <v>859</v>
      </c>
      <c r="AU100" s="9">
        <f t="shared" si="9"/>
        <v>-2.7014842379675978</v>
      </c>
      <c r="AV100" s="9">
        <f t="shared" si="10"/>
        <v>-2.013668921176416</v>
      </c>
      <c r="AW100">
        <f t="shared" si="11"/>
        <v>5</v>
      </c>
      <c r="AX100">
        <f t="shared" si="12"/>
        <v>0</v>
      </c>
      <c r="AY100" s="6">
        <f>VLOOKUP(AQ100,COND!$A$10:$B$32,2,FALSE)</f>
        <v>0.85</v>
      </c>
      <c r="AZ100" s="9">
        <f>($AU$3*AU100+$AV$3*AV100+$AW$3*AW100+$AX$3*AX100)*AY100*IF(AR100&lt;5,0.95,IF(AR100&lt;7,0.975,1))+$K$3*VLOOKUP(K100,COND!$A$2:$D$7,2,FALSE)+$L$3*VLOOKUP(L100,COND!$A$2:$D$7,3,FALSE)+IF(BB100="SP",$BB$3,0)+IF($AW100&lt;3,-5,0)</f>
        <v>0.54754161905777821</v>
      </c>
      <c r="BA100" s="28">
        <f t="shared" si="13"/>
        <v>-1.0094519605255574</v>
      </c>
      <c r="BB100" t="str">
        <f t="shared" si="14"/>
        <v>SP</v>
      </c>
      <c r="BC100">
        <v>200</v>
      </c>
      <c r="BD100">
        <v>96</v>
      </c>
      <c r="BF100" t="str">
        <f t="shared" si="15"/>
        <v>Unlikely</v>
      </c>
      <c r="BH100" t="str">
        <f>IF(VLOOKUP($B100,'Draft List'!$D$4:$AC$2598,BH$3,FALSE)&lt;&gt;0,VLOOKUP($B100,'Draft List'!$D$4:$AC$2598,BH$3,FALSE),"")</f>
        <v/>
      </c>
      <c r="BI100" t="str">
        <f>IF(VLOOKUP($B100,'Draft List'!$D$4:$AC$2598,BI$3,FALSE)&lt;&gt;0,VLOOKUP($B100,'Draft List'!$D$4:$AC$2598,BI$3,FALSE),"")</f>
        <v/>
      </c>
      <c r="BJ100" t="str">
        <f>IF(VLOOKUP($B100,'Draft List'!$D$4:$AC$2598,BJ$3,FALSE)&lt;&gt;0,VLOOKUP($B100,'Draft List'!$D$4:$AC$2598,BJ$3,FALSE),"")</f>
        <v/>
      </c>
      <c r="BK100" t="str">
        <f>IF(VLOOKUP($B100,'Draft List'!$D$4:$AC$2598,BK$3,FALSE)&lt;&gt;0,VLOOKUP($B100,'Draft List'!$D$4:$AC$2598,BK$3,FALSE),"")</f>
        <v/>
      </c>
      <c r="BL100">
        <f>IF(OR(C100="SP",C100="MR",C100="CL"),"P",VLOOKUP($A100,Bat!$A$4:$AQ$1284,42,FALSE))</f>
        <v>-8.3794946542719142</v>
      </c>
    </row>
    <row r="101" spans="1:64" x14ac:dyDescent="0.25">
      <c r="A101" s="45" t="str">
        <f t="shared" si="8"/>
        <v>SPOrlando Rúbio21</v>
      </c>
      <c r="B101">
        <f>VLOOKUP($A101,draft_listing_pitchers_stats!$A$1:$B$1324,2,FALSE)</f>
        <v>2771</v>
      </c>
      <c r="C101" s="1" t="s">
        <v>25</v>
      </c>
      <c r="D101" s="1" t="s">
        <v>444</v>
      </c>
      <c r="E101" s="1" t="s">
        <v>948</v>
      </c>
      <c r="F101" s="1">
        <v>21</v>
      </c>
      <c r="G101" s="1" t="s">
        <v>44</v>
      </c>
      <c r="H101" s="1" t="s">
        <v>44</v>
      </c>
      <c r="I101" s="1" t="s">
        <v>54</v>
      </c>
      <c r="J101" s="24" t="s">
        <v>54</v>
      </c>
      <c r="K101" s="1" t="s">
        <v>46</v>
      </c>
      <c r="L101" s="24" t="s">
        <v>46</v>
      </c>
      <c r="M101" s="1">
        <v>4</v>
      </c>
      <c r="N101" s="1">
        <v>3</v>
      </c>
      <c r="O101" s="24">
        <v>1</v>
      </c>
      <c r="P101" s="1">
        <v>6</v>
      </c>
      <c r="Q101" s="1">
        <v>5</v>
      </c>
      <c r="R101" s="24">
        <v>2</v>
      </c>
      <c r="S101" s="1">
        <v>6</v>
      </c>
      <c r="T101" s="1">
        <v>8</v>
      </c>
      <c r="U101" s="1">
        <v>2</v>
      </c>
      <c r="V101" s="1">
        <v>4</v>
      </c>
      <c r="W101" s="1" t="s">
        <v>48</v>
      </c>
      <c r="X101" s="1" t="s">
        <v>48</v>
      </c>
      <c r="Y101" s="1">
        <v>4</v>
      </c>
      <c r="Z101" s="1">
        <v>6</v>
      </c>
      <c r="AA101" s="1" t="s">
        <v>48</v>
      </c>
      <c r="AB101" s="1" t="s">
        <v>48</v>
      </c>
      <c r="AC101" s="1" t="s">
        <v>48</v>
      </c>
      <c r="AD101" s="1" t="s">
        <v>48</v>
      </c>
      <c r="AE101" s="1" t="s">
        <v>48</v>
      </c>
      <c r="AF101" s="1" t="s">
        <v>48</v>
      </c>
      <c r="AG101" s="1">
        <v>5</v>
      </c>
      <c r="AH101" s="1">
        <v>6</v>
      </c>
      <c r="AI101" s="1" t="s">
        <v>48</v>
      </c>
      <c r="AJ101" s="1" t="s">
        <v>48</v>
      </c>
      <c r="AK101" s="1" t="s">
        <v>48</v>
      </c>
      <c r="AL101" s="1" t="s">
        <v>48</v>
      </c>
      <c r="AM101" s="1" t="s">
        <v>48</v>
      </c>
      <c r="AN101" s="1" t="s">
        <v>48</v>
      </c>
      <c r="AO101" s="1" t="s">
        <v>48</v>
      </c>
      <c r="AP101" s="24" t="s">
        <v>48</v>
      </c>
      <c r="AQ101" s="1" t="s">
        <v>49</v>
      </c>
      <c r="AR101" s="1">
        <v>6</v>
      </c>
      <c r="AS101" s="25" t="s">
        <v>519</v>
      </c>
      <c r="AT101" s="36" t="s">
        <v>829</v>
      </c>
      <c r="AU101" s="9">
        <f t="shared" si="9"/>
        <v>-1.7265468315799666</v>
      </c>
      <c r="AV101" s="9">
        <f t="shared" si="10"/>
        <v>-0.25848543291032677</v>
      </c>
      <c r="AW101">
        <f t="shared" si="11"/>
        <v>4</v>
      </c>
      <c r="AX101">
        <f t="shared" si="12"/>
        <v>2</v>
      </c>
      <c r="AY101" s="6">
        <f>VLOOKUP(AQ101,COND!$A$10:$B$32,2,FALSE)</f>
        <v>1.05</v>
      </c>
      <c r="AZ101" s="9">
        <f>($AU$3*AU101+$AV$3*AV101+$AW$3*AW101+$AX$3*AX101)*AY101*IF(AR101&lt;5,0.95,IF(AR101&lt;7,0.975,1))+$K$3*VLOOKUP(K101,COND!$A$2:$D$7,2,FALSE)+$L$3*VLOOKUP(L101,COND!$A$2:$D$7,3,FALSE)+IF(BB101="SP",$BB$3,0)+IF($AW101&lt;3,-5,0)</f>
        <v>30.960875297395063</v>
      </c>
      <c r="BA101" s="28">
        <f t="shared" si="13"/>
        <v>1.6623607766911475</v>
      </c>
      <c r="BB101" t="str">
        <f t="shared" si="14"/>
        <v>SP</v>
      </c>
      <c r="BC101">
        <v>250</v>
      </c>
      <c r="BD101">
        <v>97</v>
      </c>
      <c r="BF101" t="str">
        <f t="shared" si="15"/>
        <v>Possible</v>
      </c>
      <c r="BH101">
        <f>IF(VLOOKUP($B101,'Draft List'!$D$4:$AC$2598,BH$3,FALSE)&lt;&gt;0,VLOOKUP($B101,'Draft List'!$D$4:$AC$2598,BH$3,FALSE),"")</f>
        <v>18</v>
      </c>
      <c r="BI101">
        <f>IF(VLOOKUP($B101,'Draft List'!$D$4:$AC$2598,BI$3,FALSE)&lt;&gt;0,VLOOKUP($B101,'Draft List'!$D$4:$AC$2598,BI$3,FALSE),"")</f>
        <v>1</v>
      </c>
      <c r="BJ101">
        <f>IF(VLOOKUP($B101,'Draft List'!$D$4:$AC$2598,BJ$3,FALSE)&lt;&gt;0,VLOOKUP($B101,'Draft List'!$D$4:$AC$2598,BJ$3,FALSE),"")</f>
        <v>18</v>
      </c>
      <c r="BK101" t="str">
        <f>IF(VLOOKUP($B101,'Draft List'!$D$4:$AC$2598,BK$3,FALSE)&lt;&gt;0,VLOOKUP($B101,'Draft List'!$D$4:$AC$2598,BK$3,FALSE),"")</f>
        <v>West Virginia Alleghenies</v>
      </c>
      <c r="BL101" t="str">
        <f>IF(OR(C101="SP",C101="MR",C101="CL"),"P",VLOOKUP($A101,Bat!$A$4:$AQ$1284,42,FALSE))</f>
        <v>P</v>
      </c>
    </row>
    <row r="102" spans="1:64" x14ac:dyDescent="0.25">
      <c r="A102" s="45" t="str">
        <f t="shared" si="8"/>
        <v>SPRobert Hutchins21</v>
      </c>
      <c r="B102">
        <f>VLOOKUP($A102,draft_listing_pitchers_stats!$A$1:$B$1324,2,FALSE)</f>
        <v>3916</v>
      </c>
      <c r="C102" s="1" t="s">
        <v>25</v>
      </c>
      <c r="D102" s="1" t="s">
        <v>378</v>
      </c>
      <c r="E102" s="1" t="s">
        <v>1264</v>
      </c>
      <c r="F102" s="1">
        <v>21</v>
      </c>
      <c r="G102" s="1" t="s">
        <v>44</v>
      </c>
      <c r="H102" s="1" t="s">
        <v>44</v>
      </c>
      <c r="I102" s="1" t="s">
        <v>54</v>
      </c>
      <c r="J102" s="24" t="s">
        <v>54</v>
      </c>
      <c r="K102" s="1" t="s">
        <v>46</v>
      </c>
      <c r="L102" s="24" t="s">
        <v>46</v>
      </c>
      <c r="M102" s="1">
        <v>4</v>
      </c>
      <c r="N102" s="1">
        <v>2</v>
      </c>
      <c r="O102" s="24">
        <v>2</v>
      </c>
      <c r="P102" s="1">
        <v>6</v>
      </c>
      <c r="Q102" s="1">
        <v>2</v>
      </c>
      <c r="R102" s="24">
        <v>4</v>
      </c>
      <c r="S102" s="1">
        <v>6</v>
      </c>
      <c r="T102" s="1">
        <v>7</v>
      </c>
      <c r="U102" s="1">
        <v>2</v>
      </c>
      <c r="V102" s="1">
        <v>3</v>
      </c>
      <c r="W102" s="1">
        <v>3</v>
      </c>
      <c r="X102" s="1">
        <v>3</v>
      </c>
      <c r="Y102" s="1">
        <v>4</v>
      </c>
      <c r="Z102" s="1">
        <v>4</v>
      </c>
      <c r="AA102" s="1" t="s">
        <v>48</v>
      </c>
      <c r="AB102" s="1" t="s">
        <v>48</v>
      </c>
      <c r="AC102" s="1" t="s">
        <v>48</v>
      </c>
      <c r="AD102" s="1" t="s">
        <v>48</v>
      </c>
      <c r="AE102" s="1" t="s">
        <v>48</v>
      </c>
      <c r="AF102" s="1" t="s">
        <v>48</v>
      </c>
      <c r="AG102" s="1">
        <v>5</v>
      </c>
      <c r="AH102" s="1">
        <v>7</v>
      </c>
      <c r="AI102" s="1" t="s">
        <v>48</v>
      </c>
      <c r="AJ102" s="1" t="s">
        <v>48</v>
      </c>
      <c r="AK102" s="1" t="s">
        <v>48</v>
      </c>
      <c r="AL102" s="1" t="s">
        <v>48</v>
      </c>
      <c r="AM102" s="1" t="s">
        <v>48</v>
      </c>
      <c r="AN102" s="1" t="s">
        <v>48</v>
      </c>
      <c r="AO102" s="1" t="s">
        <v>48</v>
      </c>
      <c r="AP102" s="24" t="s">
        <v>48</v>
      </c>
      <c r="AQ102" s="1" t="s">
        <v>67</v>
      </c>
      <c r="AR102" s="1">
        <v>9</v>
      </c>
      <c r="AS102" s="25" t="s">
        <v>519</v>
      </c>
      <c r="AT102" s="36" t="s">
        <v>832</v>
      </c>
      <c r="AU102" s="9">
        <f t="shared" si="9"/>
        <v>-1.6796579819559116</v>
      </c>
      <c r="AV102" s="9">
        <f t="shared" si="10"/>
        <v>-0.36013945009227222</v>
      </c>
      <c r="AW102">
        <f t="shared" si="11"/>
        <v>5</v>
      </c>
      <c r="AX102">
        <f t="shared" si="12"/>
        <v>1.5</v>
      </c>
      <c r="AY102" s="6">
        <f>VLOOKUP(AQ102,COND!$A$10:$B$32,2,FALSE)</f>
        <v>1.05</v>
      </c>
      <c r="AZ102" s="9">
        <f>($AU$3*AU102+$AV$3*AV102+$AW$3*AW102+$AX$3*AX102)*AY102*IF(AR102&lt;5,0.95,IF(AR102&lt;7,0.975,1))+$K$3*VLOOKUP(K102,COND!$A$2:$D$7,2,FALSE)+$L$3*VLOOKUP(L102,COND!$A$2:$D$7,3,FALSE)+IF(BB102="SP",$BB$3,0)+IF($AW102&lt;3,-5,0)</f>
        <v>28.678093371851542</v>
      </c>
      <c r="BA102" s="28">
        <f t="shared" si="13"/>
        <v>1.4618182814335638</v>
      </c>
      <c r="BB102" t="str">
        <f t="shared" si="14"/>
        <v>SP</v>
      </c>
      <c r="BC102">
        <v>250</v>
      </c>
      <c r="BD102">
        <v>98</v>
      </c>
      <c r="BF102" t="str">
        <f t="shared" si="15"/>
        <v>Possible</v>
      </c>
      <c r="BH102">
        <f>IF(VLOOKUP($B102,'Draft List'!$D$4:$AC$2598,BH$3,FALSE)&lt;&gt;0,VLOOKUP($B102,'Draft List'!$D$4:$AC$2598,BH$3,FALSE),"")</f>
        <v>230</v>
      </c>
      <c r="BI102">
        <f>IF(VLOOKUP($B102,'Draft List'!$D$4:$AC$2598,BI$3,FALSE)&lt;&gt;0,VLOOKUP($B102,'Draft List'!$D$4:$AC$2598,BI$3,FALSE),"")</f>
        <v>9</v>
      </c>
      <c r="BJ102">
        <f>IF(VLOOKUP($B102,'Draft List'!$D$4:$AC$2598,BJ$3,FALSE)&lt;&gt;0,VLOOKUP($B102,'Draft List'!$D$4:$AC$2598,BJ$3,FALSE),"")</f>
        <v>16</v>
      </c>
      <c r="BK102" t="str">
        <f>IF(VLOOKUP($B102,'Draft List'!$D$4:$AC$2598,BK$3,FALSE)&lt;&gt;0,VLOOKUP($B102,'Draft List'!$D$4:$AC$2598,BK$3,FALSE),"")</f>
        <v>Fargo Dinosaurs</v>
      </c>
      <c r="BL102" t="str">
        <f>IF(OR(C102="SP",C102="MR",C102="CL"),"P",VLOOKUP($A102,Bat!$A$4:$AQ$1284,42,FALSE))</f>
        <v>P</v>
      </c>
    </row>
    <row r="103" spans="1:64" x14ac:dyDescent="0.25">
      <c r="A103" s="45" t="str">
        <f t="shared" si="8"/>
        <v>SPJuan Encarnación18</v>
      </c>
      <c r="B103">
        <f>VLOOKUP($A103,draft_listing_pitchers_stats!$A$1:$B$1324,2,FALSE)</f>
        <v>7631</v>
      </c>
      <c r="C103" s="1" t="s">
        <v>25</v>
      </c>
      <c r="D103" s="1" t="s">
        <v>140</v>
      </c>
      <c r="E103" s="1" t="s">
        <v>660</v>
      </c>
      <c r="F103" s="1">
        <v>18</v>
      </c>
      <c r="G103" s="1" t="s">
        <v>44</v>
      </c>
      <c r="H103" s="1" t="s">
        <v>44</v>
      </c>
      <c r="I103" s="1" t="s">
        <v>54</v>
      </c>
      <c r="J103" s="24" t="s">
        <v>54</v>
      </c>
      <c r="K103" s="1" t="s">
        <v>46</v>
      </c>
      <c r="L103" s="24" t="s">
        <v>46</v>
      </c>
      <c r="M103" s="1">
        <v>1</v>
      </c>
      <c r="N103" s="1">
        <v>3</v>
      </c>
      <c r="O103" s="24">
        <v>1</v>
      </c>
      <c r="P103" s="1">
        <v>6</v>
      </c>
      <c r="Q103" s="1">
        <v>5</v>
      </c>
      <c r="R103" s="24">
        <v>2</v>
      </c>
      <c r="S103" s="1" t="s">
        <v>48</v>
      </c>
      <c r="T103" s="1" t="s">
        <v>48</v>
      </c>
      <c r="U103" s="1">
        <v>1</v>
      </c>
      <c r="V103" s="1">
        <v>1</v>
      </c>
      <c r="W103" s="1" t="s">
        <v>48</v>
      </c>
      <c r="X103" s="1" t="s">
        <v>48</v>
      </c>
      <c r="Y103" s="1">
        <v>2</v>
      </c>
      <c r="Z103" s="1">
        <v>6</v>
      </c>
      <c r="AA103" s="1" t="s">
        <v>48</v>
      </c>
      <c r="AB103" s="1" t="s">
        <v>48</v>
      </c>
      <c r="AC103" s="1" t="s">
        <v>48</v>
      </c>
      <c r="AD103" s="1" t="s">
        <v>48</v>
      </c>
      <c r="AE103" s="1">
        <v>4</v>
      </c>
      <c r="AF103" s="1">
        <v>7</v>
      </c>
      <c r="AG103" s="1">
        <v>4</v>
      </c>
      <c r="AH103" s="1">
        <v>7</v>
      </c>
      <c r="AI103" s="1" t="s">
        <v>48</v>
      </c>
      <c r="AJ103" s="1" t="s">
        <v>48</v>
      </c>
      <c r="AK103" s="1" t="s">
        <v>48</v>
      </c>
      <c r="AL103" s="1" t="s">
        <v>48</v>
      </c>
      <c r="AM103" s="1" t="s">
        <v>48</v>
      </c>
      <c r="AN103" s="1" t="s">
        <v>48</v>
      </c>
      <c r="AO103" s="1" t="s">
        <v>48</v>
      </c>
      <c r="AP103" s="24" t="s">
        <v>48</v>
      </c>
      <c r="AQ103" s="1" t="s">
        <v>64</v>
      </c>
      <c r="AR103" s="1">
        <v>9</v>
      </c>
      <c r="AS103" s="25" t="s">
        <v>518</v>
      </c>
      <c r="AT103" s="36" t="s">
        <v>878</v>
      </c>
      <c r="AU103" s="9">
        <f t="shared" si="9"/>
        <v>-2.310620805107487</v>
      </c>
      <c r="AV103" s="9">
        <f t="shared" si="10"/>
        <v>-0.25848543291032677</v>
      </c>
      <c r="AW103">
        <f t="shared" si="11"/>
        <v>4</v>
      </c>
      <c r="AX103">
        <f t="shared" si="12"/>
        <v>1.5</v>
      </c>
      <c r="AY103" s="6">
        <f>VLOOKUP(AQ103,COND!$A$10:$B$32,2,FALSE)</f>
        <v>1</v>
      </c>
      <c r="AZ103" s="9">
        <f>($AU$3*AU103+$AV$3*AV103+$AW$3*AW103+$AX$3*AX103)*AY103*IF(AR103&lt;5,0.95,IF(AR103&lt;7,0.975,1))+$K$3*VLOOKUP(K103,COND!$A$2:$D$7,2,FALSE)+$L$3*VLOOKUP(L103,COND!$A$2:$D$7,3,FALSE)+IF(BB103="SP",$BB$3,0)+IF($AW103&lt;3,-5,0)</f>
        <v>30.243167180771966</v>
      </c>
      <c r="BA103" s="28">
        <f t="shared" si="13"/>
        <v>1.5993100862315461</v>
      </c>
      <c r="BB103" t="str">
        <f t="shared" si="14"/>
        <v>SP</v>
      </c>
      <c r="BC103">
        <v>250</v>
      </c>
      <c r="BD103">
        <v>99</v>
      </c>
      <c r="BF103" t="str">
        <f t="shared" si="15"/>
        <v>Possible</v>
      </c>
      <c r="BH103">
        <f>IF(VLOOKUP($B103,'Draft List'!$D$4:$AC$2598,BH$3,FALSE)&lt;&gt;0,VLOOKUP($B103,'Draft List'!$D$4:$AC$2598,BH$3,FALSE),"")</f>
        <v>64</v>
      </c>
      <c r="BI103">
        <f>IF(VLOOKUP($B103,'Draft List'!$D$4:$AC$2598,BI$3,FALSE)&lt;&gt;0,VLOOKUP($B103,'Draft List'!$D$4:$AC$2598,BI$3,FALSE),"")</f>
        <v>3</v>
      </c>
      <c r="BJ103">
        <f>IF(VLOOKUP($B103,'Draft List'!$D$4:$AC$2598,BJ$3,FALSE)&lt;&gt;0,VLOOKUP($B103,'Draft List'!$D$4:$AC$2598,BJ$3,FALSE),"")</f>
        <v>6</v>
      </c>
      <c r="BK103" t="str">
        <f>IF(VLOOKUP($B103,'Draft List'!$D$4:$AC$2598,BK$3,FALSE)&lt;&gt;0,VLOOKUP($B103,'Draft List'!$D$4:$AC$2598,BK$3,FALSE),"")</f>
        <v>Toyama Wind Dancers</v>
      </c>
      <c r="BL103" t="str">
        <f>IF(OR(C103="SP",C103="MR",C103="CL"),"P",VLOOKUP($A103,Bat!$A$4:$AQ$1284,42,FALSE))</f>
        <v>P</v>
      </c>
    </row>
    <row r="104" spans="1:64" x14ac:dyDescent="0.25">
      <c r="A104" s="45" t="str">
        <f t="shared" si="8"/>
        <v>RPScot Moore18</v>
      </c>
      <c r="B104">
        <f>VLOOKUP($A104,draft_listing_pitchers_stats!$A$1:$B$1324,2,FALSE)</f>
        <v>2458</v>
      </c>
      <c r="C104" s="1" t="s">
        <v>885</v>
      </c>
      <c r="D104" s="1" t="s">
        <v>804</v>
      </c>
      <c r="E104" s="1" t="s">
        <v>275</v>
      </c>
      <c r="F104" s="1">
        <v>18</v>
      </c>
      <c r="G104" s="1" t="s">
        <v>58</v>
      </c>
      <c r="H104" s="1" t="s">
        <v>58</v>
      </c>
      <c r="I104" s="1" t="s">
        <v>54</v>
      </c>
      <c r="J104" s="24" t="s">
        <v>54</v>
      </c>
      <c r="K104" s="1" t="s">
        <v>46</v>
      </c>
      <c r="L104" s="24" t="s">
        <v>46</v>
      </c>
      <c r="M104" s="1">
        <v>2</v>
      </c>
      <c r="N104" s="1">
        <v>2</v>
      </c>
      <c r="O104" s="24">
        <v>1</v>
      </c>
      <c r="P104" s="1">
        <v>5</v>
      </c>
      <c r="Q104" s="1">
        <v>3</v>
      </c>
      <c r="R104" s="24">
        <v>4</v>
      </c>
      <c r="S104" s="1" t="s">
        <v>48</v>
      </c>
      <c r="T104" s="1" t="s">
        <v>48</v>
      </c>
      <c r="U104" s="1">
        <v>1</v>
      </c>
      <c r="V104" s="1">
        <v>3</v>
      </c>
      <c r="W104" s="1" t="s">
        <v>48</v>
      </c>
      <c r="X104" s="1" t="s">
        <v>48</v>
      </c>
      <c r="Y104" s="1" t="s">
        <v>48</v>
      </c>
      <c r="Z104" s="1" t="s">
        <v>48</v>
      </c>
      <c r="AA104" s="1" t="s">
        <v>48</v>
      </c>
      <c r="AB104" s="1" t="s">
        <v>48</v>
      </c>
      <c r="AC104" s="1" t="s">
        <v>48</v>
      </c>
      <c r="AD104" s="1" t="s">
        <v>48</v>
      </c>
      <c r="AE104" s="1">
        <v>3</v>
      </c>
      <c r="AF104" s="1">
        <v>6</v>
      </c>
      <c r="AG104" s="1" t="s">
        <v>48</v>
      </c>
      <c r="AH104" s="1" t="s">
        <v>48</v>
      </c>
      <c r="AI104" s="1" t="s">
        <v>48</v>
      </c>
      <c r="AJ104" s="1" t="s">
        <v>48</v>
      </c>
      <c r="AK104" s="1">
        <v>2</v>
      </c>
      <c r="AL104" s="1">
        <v>6</v>
      </c>
      <c r="AM104" s="1" t="s">
        <v>48</v>
      </c>
      <c r="AN104" s="1" t="s">
        <v>48</v>
      </c>
      <c r="AO104" s="1" t="s">
        <v>48</v>
      </c>
      <c r="AP104" s="24" t="s">
        <v>48</v>
      </c>
      <c r="AQ104" s="1" t="s">
        <v>522</v>
      </c>
      <c r="AR104" s="1">
        <v>6</v>
      </c>
      <c r="AS104" s="25" t="s">
        <v>519</v>
      </c>
      <c r="AT104" s="36" t="s">
        <v>900</v>
      </c>
      <c r="AU104" s="9">
        <f t="shared" si="9"/>
        <v>-2.311361197028369</v>
      </c>
      <c r="AV104" s="9">
        <f t="shared" si="10"/>
        <v>-0.35939905817139028</v>
      </c>
      <c r="AW104">
        <f t="shared" si="11"/>
        <v>3</v>
      </c>
      <c r="AX104">
        <f t="shared" si="12"/>
        <v>1</v>
      </c>
      <c r="AY104" s="6">
        <f>VLOOKUP(AQ104,COND!$A$10:$B$32,2,FALSE)</f>
        <v>1</v>
      </c>
      <c r="AZ104" s="9">
        <f>($AU$3*AU104+$AV$3*AV104+$AW$3*AW104+$AX$3*AX104)*AY104*IF(AR104&lt;5,0.95,IF(AR104&lt;7,0.975,1))+$K$3*VLOOKUP(K104,COND!$A$2:$D$7,2,FALSE)+$L$3*VLOOKUP(L104,COND!$A$2:$D$7,3,FALSE)+IF(BB104="SP",$BB$3,0)+IF($AW104&lt;3,-5,0)</f>
        <v>27.22225293223736</v>
      </c>
      <c r="BA104" s="28">
        <f t="shared" si="13"/>
        <v>1.333922633062504</v>
      </c>
      <c r="BB104" t="str">
        <f t="shared" si="14"/>
        <v>SP</v>
      </c>
      <c r="BC104">
        <v>250</v>
      </c>
      <c r="BD104">
        <v>100</v>
      </c>
      <c r="BF104" t="str">
        <f t="shared" si="15"/>
        <v>Possible</v>
      </c>
      <c r="BH104" t="str">
        <f>IF(VLOOKUP($B104,'Draft List'!$D$4:$AC$2598,BH$3,FALSE)&lt;&gt;0,VLOOKUP($B104,'Draft List'!$D$4:$AC$2598,BH$3,FALSE),"")</f>
        <v/>
      </c>
      <c r="BI104" t="str">
        <f>IF(VLOOKUP($B104,'Draft List'!$D$4:$AC$2598,BI$3,FALSE)&lt;&gt;0,VLOOKUP($B104,'Draft List'!$D$4:$AC$2598,BI$3,FALSE),"")</f>
        <v/>
      </c>
      <c r="BJ104" t="str">
        <f>IF(VLOOKUP($B104,'Draft List'!$D$4:$AC$2598,BJ$3,FALSE)&lt;&gt;0,VLOOKUP($B104,'Draft List'!$D$4:$AC$2598,BJ$3,FALSE),"")</f>
        <v/>
      </c>
      <c r="BK104" t="str">
        <f>IF(VLOOKUP($B104,'Draft List'!$D$4:$AC$2598,BK$3,FALSE)&lt;&gt;0,VLOOKUP($B104,'Draft List'!$D$4:$AC$2598,BK$3,FALSE),"")</f>
        <v/>
      </c>
      <c r="BL104" t="e">
        <f>IF(OR(C104="SP",C104="MR",C104="CL"),"P",VLOOKUP($A104,Bat!$A$4:$AQ$1284,42,FALSE))</f>
        <v>#N/A</v>
      </c>
    </row>
    <row r="105" spans="1:64" x14ac:dyDescent="0.25">
      <c r="A105" s="45" t="str">
        <f t="shared" si="8"/>
        <v>SPSubaru Abe18</v>
      </c>
      <c r="B105">
        <f>VLOOKUP($A105,draft_listing_pitchers_stats!$A$1:$B$1324,2,FALSE)</f>
        <v>7562</v>
      </c>
      <c r="C105" s="1" t="s">
        <v>25</v>
      </c>
      <c r="D105" s="1" t="s">
        <v>992</v>
      </c>
      <c r="E105" s="1" t="s">
        <v>596</v>
      </c>
      <c r="F105" s="1">
        <v>18</v>
      </c>
      <c r="G105" s="1" t="s">
        <v>44</v>
      </c>
      <c r="H105" s="1" t="s">
        <v>44</v>
      </c>
      <c r="I105" s="1" t="s">
        <v>54</v>
      </c>
      <c r="J105" s="24" t="s">
        <v>54</v>
      </c>
      <c r="K105" s="1" t="s">
        <v>46</v>
      </c>
      <c r="L105" s="24" t="s">
        <v>46</v>
      </c>
      <c r="M105" s="1">
        <v>1</v>
      </c>
      <c r="N105" s="1">
        <v>2</v>
      </c>
      <c r="O105" s="24">
        <v>1</v>
      </c>
      <c r="P105" s="1">
        <v>4</v>
      </c>
      <c r="Q105" s="1">
        <v>4</v>
      </c>
      <c r="R105" s="24">
        <v>4</v>
      </c>
      <c r="S105" s="1">
        <v>4</v>
      </c>
      <c r="T105" s="1">
        <v>7</v>
      </c>
      <c r="U105" s="1">
        <v>2</v>
      </c>
      <c r="V105" s="1">
        <v>4</v>
      </c>
      <c r="W105" s="1" t="s">
        <v>48</v>
      </c>
      <c r="X105" s="1" t="s">
        <v>48</v>
      </c>
      <c r="Y105" s="1" t="s">
        <v>48</v>
      </c>
      <c r="Z105" s="1" t="s">
        <v>48</v>
      </c>
      <c r="AA105" s="1" t="s">
        <v>48</v>
      </c>
      <c r="AB105" s="1" t="s">
        <v>48</v>
      </c>
      <c r="AC105" s="1" t="s">
        <v>48</v>
      </c>
      <c r="AD105" s="1" t="s">
        <v>48</v>
      </c>
      <c r="AE105" s="1" t="s">
        <v>48</v>
      </c>
      <c r="AF105" s="1" t="s">
        <v>48</v>
      </c>
      <c r="AG105" s="1" t="s">
        <v>48</v>
      </c>
      <c r="AH105" s="1" t="s">
        <v>48</v>
      </c>
      <c r="AI105" s="1" t="s">
        <v>48</v>
      </c>
      <c r="AJ105" s="1" t="s">
        <v>48</v>
      </c>
      <c r="AK105" s="1" t="s">
        <v>48</v>
      </c>
      <c r="AL105" s="1" t="s">
        <v>48</v>
      </c>
      <c r="AM105" s="1">
        <v>2</v>
      </c>
      <c r="AN105" s="1">
        <v>6</v>
      </c>
      <c r="AO105" s="1" t="s">
        <v>48</v>
      </c>
      <c r="AP105" s="24" t="s">
        <v>48</v>
      </c>
      <c r="AQ105" s="1" t="s">
        <v>61</v>
      </c>
      <c r="AR105" s="1">
        <v>6</v>
      </c>
      <c r="AS105" s="25" t="s">
        <v>519</v>
      </c>
      <c r="AT105" s="36" t="s">
        <v>993</v>
      </c>
      <c r="AU105" s="9">
        <f t="shared" si="9"/>
        <v>-2.5060525215375429</v>
      </c>
      <c r="AV105" s="9">
        <f t="shared" si="10"/>
        <v>-0.35865866625050846</v>
      </c>
      <c r="AW105">
        <f t="shared" si="11"/>
        <v>3</v>
      </c>
      <c r="AX105">
        <f t="shared" si="12"/>
        <v>1</v>
      </c>
      <c r="AY105" s="6">
        <f>VLOOKUP(AQ105,COND!$A$10:$B$32,2,FALSE)</f>
        <v>1</v>
      </c>
      <c r="AZ105" s="9">
        <f>($AU$3*AU105+$AV$3*AV105+$AW$3*AW105+$AX$3*AX105)*AY105*IF(AR105&lt;5,0.95,IF(AR105&lt;7,0.975,1))+$K$3*VLOOKUP(K105,COND!$A$2:$D$7,2,FALSE)+$L$3*VLOOKUP(L105,COND!$A$2:$D$7,3,FALSE)+IF(BB105="SP",$BB$3,0)+IF($AW105&lt;3,-5,0)</f>
        <v>27.198725766415265</v>
      </c>
      <c r="BA105" s="28">
        <f t="shared" si="13"/>
        <v>1.3318557704824623</v>
      </c>
      <c r="BB105" t="str">
        <f t="shared" si="14"/>
        <v>SP</v>
      </c>
      <c r="BC105">
        <v>250</v>
      </c>
      <c r="BD105">
        <v>101</v>
      </c>
      <c r="BF105" t="str">
        <f t="shared" si="15"/>
        <v>Possible</v>
      </c>
      <c r="BH105">
        <f>IF(VLOOKUP($B105,'Draft List'!$D$4:$AC$2598,BH$3,FALSE)&lt;&gt;0,VLOOKUP($B105,'Draft List'!$D$4:$AC$2598,BH$3,FALSE),"")</f>
        <v>338</v>
      </c>
      <c r="BI105">
        <f>IF(VLOOKUP($B105,'Draft List'!$D$4:$AC$2598,BI$3,FALSE)&lt;&gt;0,VLOOKUP($B105,'Draft List'!$D$4:$AC$2598,BI$3,FALSE),"")</f>
        <v>13</v>
      </c>
      <c r="BJ105">
        <f>IF(VLOOKUP($B105,'Draft List'!$D$4:$AC$2598,BJ$3,FALSE)&lt;&gt;0,VLOOKUP($B105,'Draft List'!$D$4:$AC$2598,BJ$3,FALSE),"")</f>
        <v>20</v>
      </c>
      <c r="BK105" t="str">
        <f>IF(VLOOKUP($B105,'Draft List'!$D$4:$AC$2598,BK$3,FALSE)&lt;&gt;0,VLOOKUP($B105,'Draft List'!$D$4:$AC$2598,BK$3,FALSE),"")</f>
        <v>West Virginia Alleghenies</v>
      </c>
      <c r="BL105" t="str">
        <f>IF(OR(C105="SP",C105="MR",C105="CL"),"P",VLOOKUP($A105,Bat!$A$4:$AQ$1284,42,FALSE))</f>
        <v>P</v>
      </c>
    </row>
    <row r="106" spans="1:64" x14ac:dyDescent="0.25">
      <c r="A106" s="45" t="str">
        <f t="shared" si="8"/>
        <v>SPDaniel Menard21</v>
      </c>
      <c r="B106">
        <f>VLOOKUP($A106,draft_listing_pitchers_stats!$A$1:$B$1324,2,FALSE)</f>
        <v>11114</v>
      </c>
      <c r="C106" s="1" t="s">
        <v>25</v>
      </c>
      <c r="D106" s="1" t="s">
        <v>259</v>
      </c>
      <c r="E106" s="1" t="s">
        <v>1441</v>
      </c>
      <c r="F106" s="1">
        <v>21</v>
      </c>
      <c r="G106" s="1" t="s">
        <v>44</v>
      </c>
      <c r="H106" s="1" t="s">
        <v>44</v>
      </c>
      <c r="I106" s="1" t="s">
        <v>54</v>
      </c>
      <c r="J106" s="24" t="s">
        <v>54</v>
      </c>
      <c r="K106" s="1" t="s">
        <v>46</v>
      </c>
      <c r="L106" s="24" t="s">
        <v>46</v>
      </c>
      <c r="M106" s="1">
        <v>5</v>
      </c>
      <c r="N106" s="1">
        <v>1</v>
      </c>
      <c r="O106" s="24">
        <v>2</v>
      </c>
      <c r="P106" s="1">
        <v>7</v>
      </c>
      <c r="Q106" s="1">
        <v>2</v>
      </c>
      <c r="R106" s="24">
        <v>3</v>
      </c>
      <c r="S106" s="1">
        <v>6</v>
      </c>
      <c r="T106" s="1">
        <v>8</v>
      </c>
      <c r="U106" s="1">
        <v>3</v>
      </c>
      <c r="V106" s="1">
        <v>5</v>
      </c>
      <c r="W106" s="1">
        <v>5</v>
      </c>
      <c r="X106" s="1">
        <v>8</v>
      </c>
      <c r="Y106" s="1" t="s">
        <v>48</v>
      </c>
      <c r="Z106" s="1" t="s">
        <v>48</v>
      </c>
      <c r="AA106" s="1" t="s">
        <v>48</v>
      </c>
      <c r="AB106" s="1" t="s">
        <v>48</v>
      </c>
      <c r="AC106" s="1">
        <v>5</v>
      </c>
      <c r="AD106" s="1">
        <v>7</v>
      </c>
      <c r="AE106" s="1" t="s">
        <v>48</v>
      </c>
      <c r="AF106" s="1" t="s">
        <v>48</v>
      </c>
      <c r="AG106" s="1">
        <v>5</v>
      </c>
      <c r="AH106" s="1">
        <v>7</v>
      </c>
      <c r="AI106" s="1" t="s">
        <v>48</v>
      </c>
      <c r="AJ106" s="1" t="s">
        <v>48</v>
      </c>
      <c r="AK106" s="1" t="s">
        <v>48</v>
      </c>
      <c r="AL106" s="1" t="s">
        <v>48</v>
      </c>
      <c r="AM106" s="1" t="s">
        <v>48</v>
      </c>
      <c r="AN106" s="1" t="s">
        <v>48</v>
      </c>
      <c r="AO106" s="1" t="s">
        <v>48</v>
      </c>
      <c r="AP106" s="24" t="s">
        <v>48</v>
      </c>
      <c r="AQ106" s="1" t="s">
        <v>59</v>
      </c>
      <c r="AR106" s="1">
        <v>9</v>
      </c>
      <c r="AS106" s="25" t="s">
        <v>15</v>
      </c>
      <c r="AT106" s="36" t="s">
        <v>881</v>
      </c>
      <c r="AU106" s="9">
        <f t="shared" si="9"/>
        <v>-1.6803983738767938</v>
      </c>
      <c r="AV106" s="9">
        <f t="shared" si="10"/>
        <v>-0.40776869163720919</v>
      </c>
      <c r="AW106">
        <f t="shared" si="11"/>
        <v>5</v>
      </c>
      <c r="AX106">
        <f t="shared" si="12"/>
        <v>2.5</v>
      </c>
      <c r="AY106" s="6">
        <f>VLOOKUP(AQ106,COND!$A$10:$B$32,2,FALSE)</f>
        <v>1.0249999999999999</v>
      </c>
      <c r="AZ106" s="9">
        <f>($AU$3*AU106+$AV$3*AV106+$AW$3*AW106+$AX$3*AX106)*AY106*IF(AR106&lt;5,0.95,IF(AR106&lt;7,0.975,1))+$K$3*VLOOKUP(K106,COND!$A$2:$D$7,2,FALSE)+$L$3*VLOOKUP(L106,COND!$A$2:$D$7,3,FALSE)+IF(BB106="SP",$BB$3,0)+IF($AW106&lt;3,-5,0)</f>
        <v>29.061885154792471</v>
      </c>
      <c r="BA106" s="28">
        <f t="shared" si="13"/>
        <v>1.4955344068983323</v>
      </c>
      <c r="BB106" t="str">
        <f t="shared" si="14"/>
        <v>SP</v>
      </c>
      <c r="BC106">
        <v>250</v>
      </c>
      <c r="BD106">
        <v>102</v>
      </c>
      <c r="BF106" t="str">
        <f t="shared" si="15"/>
        <v>Possible</v>
      </c>
      <c r="BH106">
        <f>IF(VLOOKUP($B106,'Draft List'!$D$4:$AC$2598,BH$3,FALSE)&lt;&gt;0,VLOOKUP($B106,'Draft List'!$D$4:$AC$2598,BH$3,FALSE),"")</f>
        <v>137</v>
      </c>
      <c r="BI106">
        <f>IF(VLOOKUP($B106,'Draft List'!$D$4:$AC$2598,BI$3,FALSE)&lt;&gt;0,VLOOKUP($B106,'Draft List'!$D$4:$AC$2598,BI$3,FALSE),"")</f>
        <v>6</v>
      </c>
      <c r="BJ106">
        <f>IF(VLOOKUP($B106,'Draft List'!$D$4:$AC$2598,BJ$3,FALSE)&lt;&gt;0,VLOOKUP($B106,'Draft List'!$D$4:$AC$2598,BJ$3,FALSE),"")</f>
        <v>1</v>
      </c>
      <c r="BK106" t="str">
        <f>IF(VLOOKUP($B106,'Draft List'!$D$4:$AC$2598,BK$3,FALSE)&lt;&gt;0,VLOOKUP($B106,'Draft List'!$D$4:$AC$2598,BK$3,FALSE),"")</f>
        <v>Yuma Bulldozers</v>
      </c>
      <c r="BL106" t="str">
        <f>IF(OR(C106="SP",C106="MR",C106="CL"),"P",VLOOKUP($A106,Bat!$A$4:$AQ$1284,42,FALSE))</f>
        <v>P</v>
      </c>
    </row>
    <row r="107" spans="1:64" x14ac:dyDescent="0.25">
      <c r="A107" s="45" t="str">
        <f t="shared" si="8"/>
        <v>SPKenji Kikuchi21</v>
      </c>
      <c r="B107">
        <f>VLOOKUP($A107,draft_listing_pitchers_stats!$A$1:$B$1324,2,FALSE)</f>
        <v>11459</v>
      </c>
      <c r="C107" s="1" t="s">
        <v>25</v>
      </c>
      <c r="D107" s="1" t="s">
        <v>1313</v>
      </c>
      <c r="E107" s="1" t="s">
        <v>803</v>
      </c>
      <c r="F107" s="1">
        <v>21</v>
      </c>
      <c r="G107" s="1" t="s">
        <v>58</v>
      </c>
      <c r="H107" s="1" t="s">
        <v>58</v>
      </c>
      <c r="I107" s="1" t="s">
        <v>54</v>
      </c>
      <c r="J107" s="24" t="s">
        <v>54</v>
      </c>
      <c r="K107" s="1" t="s">
        <v>46</v>
      </c>
      <c r="L107" s="24" t="s">
        <v>46</v>
      </c>
      <c r="M107" s="1">
        <v>3</v>
      </c>
      <c r="N107" s="1">
        <v>4</v>
      </c>
      <c r="O107" s="24">
        <v>1</v>
      </c>
      <c r="P107" s="1">
        <v>6</v>
      </c>
      <c r="Q107" s="1">
        <v>5</v>
      </c>
      <c r="R107" s="24">
        <v>2</v>
      </c>
      <c r="S107" s="1" t="s">
        <v>48</v>
      </c>
      <c r="T107" s="1" t="s">
        <v>48</v>
      </c>
      <c r="U107" s="1" t="s">
        <v>48</v>
      </c>
      <c r="V107" s="1" t="s">
        <v>48</v>
      </c>
      <c r="W107" s="1" t="s">
        <v>48</v>
      </c>
      <c r="X107" s="1" t="s">
        <v>48</v>
      </c>
      <c r="Y107" s="1">
        <v>4</v>
      </c>
      <c r="Z107" s="1">
        <v>8</v>
      </c>
      <c r="AA107" s="1">
        <v>5</v>
      </c>
      <c r="AB107" s="1">
        <v>7</v>
      </c>
      <c r="AC107" s="1" t="s">
        <v>48</v>
      </c>
      <c r="AD107" s="1" t="s">
        <v>48</v>
      </c>
      <c r="AE107" s="1">
        <v>5</v>
      </c>
      <c r="AF107" s="1">
        <v>8</v>
      </c>
      <c r="AG107" s="1" t="s">
        <v>48</v>
      </c>
      <c r="AH107" s="1" t="s">
        <v>48</v>
      </c>
      <c r="AI107" s="1" t="s">
        <v>48</v>
      </c>
      <c r="AJ107" s="1" t="s">
        <v>48</v>
      </c>
      <c r="AK107" s="1" t="s">
        <v>48</v>
      </c>
      <c r="AL107" s="1" t="s">
        <v>48</v>
      </c>
      <c r="AM107" s="1" t="s">
        <v>48</v>
      </c>
      <c r="AN107" s="1" t="s">
        <v>48</v>
      </c>
      <c r="AO107" s="1" t="s">
        <v>48</v>
      </c>
      <c r="AP107" s="24" t="s">
        <v>48</v>
      </c>
      <c r="AQ107" s="1" t="s">
        <v>66</v>
      </c>
      <c r="AR107" s="1">
        <v>9</v>
      </c>
      <c r="AS107" s="25" t="s">
        <v>518</v>
      </c>
      <c r="AT107" s="36" t="s">
        <v>961</v>
      </c>
      <c r="AU107" s="9">
        <f t="shared" si="9"/>
        <v>-1.7258064396590846</v>
      </c>
      <c r="AV107" s="9">
        <f t="shared" si="10"/>
        <v>-0.25848543291032677</v>
      </c>
      <c r="AW107">
        <f t="shared" si="11"/>
        <v>3</v>
      </c>
      <c r="AX107">
        <f t="shared" si="12"/>
        <v>1.5</v>
      </c>
      <c r="AY107" s="6">
        <f>VLOOKUP(AQ107,COND!$A$10:$B$32,2,FALSE)</f>
        <v>1.0249999999999999</v>
      </c>
      <c r="AZ107" s="9">
        <f>($AU$3*AU107+$AV$3*AV107+$AW$3*AW107+$AX$3*AX107)*AY107*IF(AR107&lt;5,0.95,IF(AR107&lt;7,0.975,1))+$K$3*VLOOKUP(K107,COND!$A$2:$D$7,2,FALSE)+$L$3*VLOOKUP(L107,COND!$A$2:$D$7,3,FALSE)+IF(BB107="SP",$BB$3,0)+IF($AW107&lt;3,-5,0)</f>
        <v>29.806633305208187</v>
      </c>
      <c r="BA107" s="28">
        <f t="shared" si="13"/>
        <v>1.5609605655478396</v>
      </c>
      <c r="BB107" t="str">
        <f t="shared" si="14"/>
        <v>SP</v>
      </c>
      <c r="BC107">
        <v>250</v>
      </c>
      <c r="BD107">
        <v>103</v>
      </c>
      <c r="BF107" t="str">
        <f t="shared" si="15"/>
        <v>Possible</v>
      </c>
      <c r="BH107">
        <f>IF(VLOOKUP($B107,'Draft List'!$D$4:$AC$2598,BH$3,FALSE)&lt;&gt;0,VLOOKUP($B107,'Draft List'!$D$4:$AC$2598,BH$3,FALSE),"")</f>
        <v>36</v>
      </c>
      <c r="BI107">
        <f>IF(VLOOKUP($B107,'Draft List'!$D$4:$AC$2598,BI$3,FALSE)&lt;&gt;0,VLOOKUP($B107,'Draft List'!$D$4:$AC$2598,BI$3,FALSE),"")</f>
        <v>2</v>
      </c>
      <c r="BJ107">
        <f>IF(VLOOKUP($B107,'Draft List'!$D$4:$AC$2598,BJ$3,FALSE)&lt;&gt;0,VLOOKUP($B107,'Draft List'!$D$4:$AC$2598,BJ$3,FALSE),"")</f>
        <v>2</v>
      </c>
      <c r="BK107" t="str">
        <f>IF(VLOOKUP($B107,'Draft List'!$D$4:$AC$2598,BK$3,FALSE)&lt;&gt;0,VLOOKUP($B107,'Draft List'!$D$4:$AC$2598,BK$3,FALSE),"")</f>
        <v>Yuma Bulldozers</v>
      </c>
      <c r="BL107" t="str">
        <f>IF(OR(C107="SP",C107="MR",C107="CL"),"P",VLOOKUP($A107,Bat!$A$4:$AQ$1284,42,FALSE))</f>
        <v>P</v>
      </c>
    </row>
    <row r="108" spans="1:64" x14ac:dyDescent="0.25">
      <c r="A108" s="45" t="str">
        <f t="shared" si="8"/>
        <v>SPArie Homan21</v>
      </c>
      <c r="B108">
        <f>VLOOKUP($A108,draft_listing_pitchers_stats!$A$1:$B$1324,2,FALSE)</f>
        <v>16085</v>
      </c>
      <c r="C108" s="1" t="s">
        <v>25</v>
      </c>
      <c r="D108" s="1" t="s">
        <v>1250</v>
      </c>
      <c r="E108" s="1" t="s">
        <v>1251</v>
      </c>
      <c r="F108" s="1">
        <v>21</v>
      </c>
      <c r="G108" s="1" t="s">
        <v>68</v>
      </c>
      <c r="H108" s="1" t="s">
        <v>44</v>
      </c>
      <c r="I108" s="1" t="s">
        <v>54</v>
      </c>
      <c r="J108" s="24" t="s">
        <v>54</v>
      </c>
      <c r="K108" s="1" t="s">
        <v>46</v>
      </c>
      <c r="L108" s="24" t="s">
        <v>46</v>
      </c>
      <c r="M108" s="1">
        <v>4</v>
      </c>
      <c r="N108" s="1">
        <v>2</v>
      </c>
      <c r="O108" s="24">
        <v>2</v>
      </c>
      <c r="P108" s="1">
        <v>6</v>
      </c>
      <c r="Q108" s="1">
        <v>2</v>
      </c>
      <c r="R108" s="24">
        <v>4</v>
      </c>
      <c r="S108" s="1">
        <v>6</v>
      </c>
      <c r="T108" s="1">
        <v>7</v>
      </c>
      <c r="U108" s="1" t="s">
        <v>48</v>
      </c>
      <c r="V108" s="1" t="s">
        <v>48</v>
      </c>
      <c r="W108" s="1">
        <v>5</v>
      </c>
      <c r="X108" s="1">
        <v>7</v>
      </c>
      <c r="Y108" s="1">
        <v>5</v>
      </c>
      <c r="Z108" s="1">
        <v>8</v>
      </c>
      <c r="AA108" s="1" t="s">
        <v>48</v>
      </c>
      <c r="AB108" s="1" t="s">
        <v>48</v>
      </c>
      <c r="AC108" s="1" t="s">
        <v>48</v>
      </c>
      <c r="AD108" s="1" t="s">
        <v>48</v>
      </c>
      <c r="AE108" s="1" t="s">
        <v>48</v>
      </c>
      <c r="AF108" s="1" t="s">
        <v>48</v>
      </c>
      <c r="AG108" s="1" t="s">
        <v>48</v>
      </c>
      <c r="AH108" s="1" t="s">
        <v>48</v>
      </c>
      <c r="AI108" s="1" t="s">
        <v>48</v>
      </c>
      <c r="AJ108" s="1" t="s">
        <v>48</v>
      </c>
      <c r="AK108" s="1" t="s">
        <v>48</v>
      </c>
      <c r="AL108" s="1" t="s">
        <v>48</v>
      </c>
      <c r="AM108" s="1" t="s">
        <v>48</v>
      </c>
      <c r="AN108" s="1" t="s">
        <v>48</v>
      </c>
      <c r="AO108" s="1" t="s">
        <v>48</v>
      </c>
      <c r="AP108" s="24" t="s">
        <v>48</v>
      </c>
      <c r="AQ108" s="1" t="s">
        <v>66</v>
      </c>
      <c r="AR108" s="1">
        <v>7</v>
      </c>
      <c r="AS108" s="25" t="s">
        <v>519</v>
      </c>
      <c r="AT108" s="36" t="s">
        <v>832</v>
      </c>
      <c r="AU108" s="9">
        <f t="shared" si="9"/>
        <v>-1.6796579819559116</v>
      </c>
      <c r="AV108" s="9">
        <f t="shared" si="10"/>
        <v>-0.36013945009227222</v>
      </c>
      <c r="AW108">
        <f t="shared" si="11"/>
        <v>3</v>
      </c>
      <c r="AX108">
        <f t="shared" si="12"/>
        <v>2</v>
      </c>
      <c r="AY108" s="6">
        <f>VLOOKUP(AQ108,COND!$A$10:$B$32,2,FALSE)</f>
        <v>1.0249999999999999</v>
      </c>
      <c r="AZ108" s="9">
        <f>($AU$3*AU108+$AV$3*AV108+$AW$3*AW108+$AX$3*AX108)*AY108*IF(AR108&lt;5,0.95,IF(AR108&lt;7,0.975,1))+$K$3*VLOOKUP(K108,COND!$A$2:$D$7,2,FALSE)+$L$3*VLOOKUP(L108,COND!$A$2:$D$7,3,FALSE)+IF(BB108="SP",$BB$3,0)+IF($AW108&lt;3,-5,0)</f>
        <v>28.372811386807459</v>
      </c>
      <c r="BA108" s="28">
        <f t="shared" si="13"/>
        <v>1.4349992452598164</v>
      </c>
      <c r="BB108" t="str">
        <f t="shared" si="14"/>
        <v>SP</v>
      </c>
      <c r="BC108">
        <v>250</v>
      </c>
      <c r="BD108">
        <v>104</v>
      </c>
      <c r="BF108" t="str">
        <f t="shared" si="15"/>
        <v>Possible</v>
      </c>
      <c r="BH108">
        <f>IF(VLOOKUP($B108,'Draft List'!$D$4:$AC$2598,BH$3,FALSE)&lt;&gt;0,VLOOKUP($B108,'Draft List'!$D$4:$AC$2598,BH$3,FALSE),"")</f>
        <v>208</v>
      </c>
      <c r="BI108">
        <f>IF(VLOOKUP($B108,'Draft List'!$D$4:$AC$2598,BI$3,FALSE)&lt;&gt;0,VLOOKUP($B108,'Draft List'!$D$4:$AC$2598,BI$3,FALSE),"")</f>
        <v>8</v>
      </c>
      <c r="BJ108">
        <f>IF(VLOOKUP($B108,'Draft List'!$D$4:$AC$2598,BJ$3,FALSE)&lt;&gt;0,VLOOKUP($B108,'Draft List'!$D$4:$AC$2598,BJ$3,FALSE),"")</f>
        <v>20</v>
      </c>
      <c r="BK108" t="str">
        <f>IF(VLOOKUP($B108,'Draft List'!$D$4:$AC$2598,BK$3,FALSE)&lt;&gt;0,VLOOKUP($B108,'Draft List'!$D$4:$AC$2598,BK$3,FALSE),"")</f>
        <v>West Virginia Alleghenies</v>
      </c>
      <c r="BL108" t="str">
        <f>IF(OR(C108="SP",C108="MR",C108="CL"),"P",VLOOKUP($A108,Bat!$A$4:$AQ$1284,42,FALSE))</f>
        <v>P</v>
      </c>
    </row>
    <row r="109" spans="1:64" x14ac:dyDescent="0.25">
      <c r="A109" s="45" t="str">
        <f t="shared" si="8"/>
        <v>SPYoriie Suzuki21</v>
      </c>
      <c r="B109">
        <f>VLOOKUP($A109,draft_listing_pitchers_stats!$A$1:$B$1324,2,FALSE)</f>
        <v>16046</v>
      </c>
      <c r="C109" s="1" t="s">
        <v>25</v>
      </c>
      <c r="D109" s="1" t="s">
        <v>554</v>
      </c>
      <c r="E109" s="1" t="s">
        <v>597</v>
      </c>
      <c r="F109" s="1">
        <v>21</v>
      </c>
      <c r="G109" s="1" t="s">
        <v>58</v>
      </c>
      <c r="H109" s="1" t="s">
        <v>58</v>
      </c>
      <c r="I109" s="1" t="s">
        <v>54</v>
      </c>
      <c r="J109" s="24" t="s">
        <v>54</v>
      </c>
      <c r="K109" s="1" t="s">
        <v>46</v>
      </c>
      <c r="L109" s="24" t="s">
        <v>46</v>
      </c>
      <c r="M109" s="1">
        <v>5</v>
      </c>
      <c r="N109" s="1">
        <v>2</v>
      </c>
      <c r="O109" s="24">
        <v>2</v>
      </c>
      <c r="P109" s="1">
        <v>5</v>
      </c>
      <c r="Q109" s="1">
        <v>2</v>
      </c>
      <c r="R109" s="24">
        <v>5</v>
      </c>
      <c r="S109" s="1">
        <v>5</v>
      </c>
      <c r="T109" s="1">
        <v>5</v>
      </c>
      <c r="U109" s="1">
        <v>6</v>
      </c>
      <c r="V109" s="1">
        <v>6</v>
      </c>
      <c r="W109" s="1">
        <v>2</v>
      </c>
      <c r="X109" s="1">
        <v>2</v>
      </c>
      <c r="Y109" s="1" t="s">
        <v>48</v>
      </c>
      <c r="Z109" s="1" t="s">
        <v>48</v>
      </c>
      <c r="AA109" s="1" t="s">
        <v>48</v>
      </c>
      <c r="AB109" s="1" t="s">
        <v>48</v>
      </c>
      <c r="AC109" s="1" t="s">
        <v>48</v>
      </c>
      <c r="AD109" s="1" t="s">
        <v>48</v>
      </c>
      <c r="AE109" s="1" t="s">
        <v>48</v>
      </c>
      <c r="AF109" s="1" t="s">
        <v>48</v>
      </c>
      <c r="AG109" s="1">
        <v>4</v>
      </c>
      <c r="AH109" s="1">
        <v>5</v>
      </c>
      <c r="AI109" s="1">
        <v>4</v>
      </c>
      <c r="AJ109" s="1">
        <v>6</v>
      </c>
      <c r="AK109" s="1" t="s">
        <v>48</v>
      </c>
      <c r="AL109" s="1" t="s">
        <v>48</v>
      </c>
      <c r="AM109" s="1">
        <v>5</v>
      </c>
      <c r="AN109" s="1">
        <v>5</v>
      </c>
      <c r="AO109" s="1" t="s">
        <v>48</v>
      </c>
      <c r="AP109" s="24" t="s">
        <v>48</v>
      </c>
      <c r="AQ109" s="1" t="s">
        <v>62</v>
      </c>
      <c r="AR109" s="1">
        <v>6</v>
      </c>
      <c r="AS109" s="25" t="s">
        <v>519</v>
      </c>
      <c r="AT109" s="36" t="s">
        <v>839</v>
      </c>
      <c r="AU109" s="9">
        <f t="shared" si="9"/>
        <v>-1.4849666574467382</v>
      </c>
      <c r="AV109" s="9">
        <f t="shared" si="10"/>
        <v>-0.31251020854733541</v>
      </c>
      <c r="AW109">
        <f t="shared" si="11"/>
        <v>6</v>
      </c>
      <c r="AX109">
        <f t="shared" si="12"/>
        <v>1.5</v>
      </c>
      <c r="AY109" s="6">
        <f>VLOOKUP(AQ109,COND!$A$10:$B$32,2,FALSE)</f>
        <v>1</v>
      </c>
      <c r="AZ109" s="9">
        <f>($AU$3*AU109+$AV$3*AV109+$AW$3*AW109+$AX$3*AX109)*AY109*IF(AR109&lt;5,0.95,IF(AR109&lt;7,0.975,1))+$K$3*VLOOKUP(K109,COND!$A$2:$D$7,2,FALSE)+$L$3*VLOOKUP(L109,COND!$A$2:$D$7,3,FALSE)+IF(BB109="SP",$BB$3,0)+IF($AW109&lt;3,-5,0)</f>
        <v>30.369607435124845</v>
      </c>
      <c r="BA109" s="28">
        <f t="shared" si="13"/>
        <v>1.6104178682869401</v>
      </c>
      <c r="BB109" t="str">
        <f t="shared" si="14"/>
        <v>SP</v>
      </c>
      <c r="BC109">
        <v>250</v>
      </c>
      <c r="BD109">
        <v>105</v>
      </c>
      <c r="BF109" t="str">
        <f t="shared" si="15"/>
        <v>Possible</v>
      </c>
      <c r="BH109">
        <f>IF(VLOOKUP($B109,'Draft List'!$D$4:$AC$2598,BH$3,FALSE)&lt;&gt;0,VLOOKUP($B109,'Draft List'!$D$4:$AC$2598,BH$3,FALSE),"")</f>
        <v>342</v>
      </c>
      <c r="BI109">
        <f>IF(VLOOKUP($B109,'Draft List'!$D$4:$AC$2598,BI$3,FALSE)&lt;&gt;0,VLOOKUP($B109,'Draft List'!$D$4:$AC$2598,BI$3,FALSE),"")</f>
        <v>13</v>
      </c>
      <c r="BJ109">
        <f>IF(VLOOKUP($B109,'Draft List'!$D$4:$AC$2598,BJ$3,FALSE)&lt;&gt;0,VLOOKUP($B109,'Draft List'!$D$4:$AC$2598,BJ$3,FALSE),"")</f>
        <v>24</v>
      </c>
      <c r="BK109" t="str">
        <f>IF(VLOOKUP($B109,'Draft List'!$D$4:$AC$2598,BK$3,FALSE)&lt;&gt;0,VLOOKUP($B109,'Draft List'!$D$4:$AC$2598,BK$3,FALSE),"")</f>
        <v>Aurora Borealis</v>
      </c>
      <c r="BL109" t="str">
        <f>IF(OR(C109="SP",C109="MR",C109="CL"),"P",VLOOKUP($A109,Bat!$A$4:$AQ$1284,42,FALSE))</f>
        <v>P</v>
      </c>
    </row>
    <row r="110" spans="1:64" x14ac:dyDescent="0.25">
      <c r="A110" s="45" t="str">
        <f t="shared" si="8"/>
        <v>RPMícheál Mey21</v>
      </c>
      <c r="B110">
        <f>VLOOKUP($A110,draft_listing_pitchers_stats!$A$1:$B$1324,2,FALSE)</f>
        <v>11498</v>
      </c>
      <c r="C110" s="1" t="s">
        <v>885</v>
      </c>
      <c r="D110" s="1" t="s">
        <v>1444</v>
      </c>
      <c r="E110" s="1" t="s">
        <v>1445</v>
      </c>
      <c r="F110" s="1">
        <v>21</v>
      </c>
      <c r="G110" s="1" t="s">
        <v>58</v>
      </c>
      <c r="H110" s="1" t="s">
        <v>44</v>
      </c>
      <c r="I110" s="1" t="s">
        <v>54</v>
      </c>
      <c r="J110" s="24" t="s">
        <v>54</v>
      </c>
      <c r="K110" s="1" t="s">
        <v>46</v>
      </c>
      <c r="L110" s="24" t="s">
        <v>46</v>
      </c>
      <c r="M110" s="1">
        <v>4</v>
      </c>
      <c r="N110" s="1">
        <v>1</v>
      </c>
      <c r="O110" s="24">
        <v>1</v>
      </c>
      <c r="P110" s="1">
        <v>7</v>
      </c>
      <c r="Q110" s="1">
        <v>1</v>
      </c>
      <c r="R110" s="24">
        <v>4</v>
      </c>
      <c r="S110" s="1">
        <v>5</v>
      </c>
      <c r="T110" s="1">
        <v>7</v>
      </c>
      <c r="U110" s="1">
        <v>1</v>
      </c>
      <c r="V110" s="1">
        <v>4</v>
      </c>
      <c r="W110" s="1" t="s">
        <v>48</v>
      </c>
      <c r="X110" s="1" t="s">
        <v>48</v>
      </c>
      <c r="Y110" s="1">
        <v>6</v>
      </c>
      <c r="Z110" s="1">
        <v>8</v>
      </c>
      <c r="AA110" s="1" t="s">
        <v>48</v>
      </c>
      <c r="AB110" s="1" t="s">
        <v>48</v>
      </c>
      <c r="AC110" s="1" t="s">
        <v>48</v>
      </c>
      <c r="AD110" s="1" t="s">
        <v>48</v>
      </c>
      <c r="AE110" s="1" t="s">
        <v>48</v>
      </c>
      <c r="AF110" s="1" t="s">
        <v>48</v>
      </c>
      <c r="AG110" s="1" t="s">
        <v>48</v>
      </c>
      <c r="AH110" s="1" t="s">
        <v>48</v>
      </c>
      <c r="AI110" s="1" t="s">
        <v>48</v>
      </c>
      <c r="AJ110" s="1" t="s">
        <v>48</v>
      </c>
      <c r="AK110" s="1" t="s">
        <v>48</v>
      </c>
      <c r="AL110" s="1" t="s">
        <v>48</v>
      </c>
      <c r="AM110" s="1" t="s">
        <v>48</v>
      </c>
      <c r="AN110" s="1" t="s">
        <v>48</v>
      </c>
      <c r="AO110" s="1" t="s">
        <v>48</v>
      </c>
      <c r="AP110" s="24" t="s">
        <v>48</v>
      </c>
      <c r="AQ110" s="1" t="s">
        <v>522</v>
      </c>
      <c r="AR110" s="1">
        <v>10</v>
      </c>
      <c r="AS110" s="25" t="s">
        <v>523</v>
      </c>
      <c r="AT110" s="36" t="s">
        <v>854</v>
      </c>
      <c r="AU110" s="9">
        <f t="shared" si="9"/>
        <v>-2.1174102644400774</v>
      </c>
      <c r="AV110" s="9">
        <f t="shared" si="10"/>
        <v>-0.36087984201315421</v>
      </c>
      <c r="AW110">
        <f t="shared" si="11"/>
        <v>3</v>
      </c>
      <c r="AX110">
        <f t="shared" si="12"/>
        <v>1.5</v>
      </c>
      <c r="AY110" s="6">
        <f>VLOOKUP(AQ110,COND!$A$10:$B$32,2,FALSE)</f>
        <v>1</v>
      </c>
      <c r="AZ110" s="9">
        <f>($AU$3*AU110+$AV$3*AV110+$AW$3*AW110+$AX$3*AX110)*AY110*IF(AR110&lt;5,0.95,IF(AR110&lt;7,0.975,1))+$K$3*VLOOKUP(K110,COND!$A$2:$D$7,2,FALSE)+$L$3*VLOOKUP(L110,COND!$A$2:$D$7,3,FALSE)+IF(BB110="SP",$BB$3,0)+IF($AW110&lt;3,-5,0)</f>
        <v>27.7339211068489</v>
      </c>
      <c r="BA110" s="28">
        <f t="shared" si="13"/>
        <v>1.3788727053108902</v>
      </c>
      <c r="BB110" t="str">
        <f t="shared" si="14"/>
        <v>SP</v>
      </c>
      <c r="BC110">
        <v>250</v>
      </c>
      <c r="BD110">
        <v>106</v>
      </c>
      <c r="BF110" t="str">
        <f t="shared" si="15"/>
        <v>Possible</v>
      </c>
      <c r="BH110">
        <f>IF(VLOOKUP($B110,'Draft List'!$D$4:$AC$2598,BH$3,FALSE)&lt;&gt;0,VLOOKUP($B110,'Draft List'!$D$4:$AC$2598,BH$3,FALSE),"")</f>
        <v>333</v>
      </c>
      <c r="BI110">
        <f>IF(VLOOKUP($B110,'Draft List'!$D$4:$AC$2598,BI$3,FALSE)&lt;&gt;0,VLOOKUP($B110,'Draft List'!$D$4:$AC$2598,BI$3,FALSE),"")</f>
        <v>13</v>
      </c>
      <c r="BJ110">
        <f>IF(VLOOKUP($B110,'Draft List'!$D$4:$AC$2598,BJ$3,FALSE)&lt;&gt;0,VLOOKUP($B110,'Draft List'!$D$4:$AC$2598,BJ$3,FALSE),"")</f>
        <v>15</v>
      </c>
      <c r="BK110" t="str">
        <f>IF(VLOOKUP($B110,'Draft List'!$D$4:$AC$2598,BK$3,FALSE)&lt;&gt;0,VLOOKUP($B110,'Draft List'!$D$4:$AC$2598,BK$3,FALSE),"")</f>
        <v>San Antonio Calzones of Laredo</v>
      </c>
      <c r="BL110">
        <f>IF(OR(C110="SP",C110="MR",C110="CL"),"P",VLOOKUP($A110,Bat!$A$4:$AQ$1284,42,FALSE))</f>
        <v>-3.3950702470542069</v>
      </c>
    </row>
    <row r="111" spans="1:64" x14ac:dyDescent="0.25">
      <c r="A111" s="45" t="str">
        <f t="shared" si="8"/>
        <v>SPOwen Cameron21</v>
      </c>
      <c r="B111">
        <f>VLOOKUP($A111,draft_listing_pitchers_stats!$A$1:$B$1324,2,FALSE)</f>
        <v>4319</v>
      </c>
      <c r="C111" s="1" t="s">
        <v>25</v>
      </c>
      <c r="D111" s="1" t="s">
        <v>616</v>
      </c>
      <c r="E111" s="1" t="s">
        <v>273</v>
      </c>
      <c r="F111" s="1">
        <v>21</v>
      </c>
      <c r="G111" s="1" t="s">
        <v>44</v>
      </c>
      <c r="H111" s="1" t="s">
        <v>44</v>
      </c>
      <c r="I111" s="1" t="s">
        <v>54</v>
      </c>
      <c r="J111" s="24" t="s">
        <v>54</v>
      </c>
      <c r="K111" s="1" t="s">
        <v>51</v>
      </c>
      <c r="L111" s="24" t="s">
        <v>46</v>
      </c>
      <c r="M111" s="1">
        <v>2</v>
      </c>
      <c r="N111" s="1">
        <v>2</v>
      </c>
      <c r="O111" s="24">
        <v>1</v>
      </c>
      <c r="P111" s="1">
        <v>5</v>
      </c>
      <c r="Q111" s="1">
        <v>2</v>
      </c>
      <c r="R111" s="24">
        <v>4</v>
      </c>
      <c r="S111" s="1">
        <v>5</v>
      </c>
      <c r="T111" s="1">
        <v>6</v>
      </c>
      <c r="U111" s="1">
        <v>2</v>
      </c>
      <c r="V111" s="1">
        <v>4</v>
      </c>
      <c r="W111" s="1" t="s">
        <v>48</v>
      </c>
      <c r="X111" s="1" t="s">
        <v>48</v>
      </c>
      <c r="Y111" s="1">
        <v>4</v>
      </c>
      <c r="Z111" s="1">
        <v>6</v>
      </c>
      <c r="AA111" s="1" t="s">
        <v>48</v>
      </c>
      <c r="AB111" s="1" t="s">
        <v>48</v>
      </c>
      <c r="AC111" s="1" t="s">
        <v>48</v>
      </c>
      <c r="AD111" s="1" t="s">
        <v>48</v>
      </c>
      <c r="AE111" s="1" t="s">
        <v>48</v>
      </c>
      <c r="AF111" s="1" t="s">
        <v>48</v>
      </c>
      <c r="AG111" s="1">
        <v>4</v>
      </c>
      <c r="AH111" s="1">
        <v>6</v>
      </c>
      <c r="AI111" s="1" t="s">
        <v>48</v>
      </c>
      <c r="AJ111" s="1" t="s">
        <v>48</v>
      </c>
      <c r="AK111" s="1" t="s">
        <v>48</v>
      </c>
      <c r="AL111" s="1" t="s">
        <v>48</v>
      </c>
      <c r="AM111" s="1" t="s">
        <v>48</v>
      </c>
      <c r="AN111" s="1" t="s">
        <v>48</v>
      </c>
      <c r="AO111" s="1" t="s">
        <v>48</v>
      </c>
      <c r="AP111" s="24" t="s">
        <v>48</v>
      </c>
      <c r="AQ111" s="1" t="s">
        <v>59</v>
      </c>
      <c r="AR111" s="1">
        <v>9</v>
      </c>
      <c r="AS111" s="25" t="s">
        <v>15</v>
      </c>
      <c r="AT111" s="36" t="s">
        <v>832</v>
      </c>
      <c r="AU111" s="9">
        <f t="shared" si="9"/>
        <v>-2.311361197028369</v>
      </c>
      <c r="AV111" s="9">
        <f t="shared" si="10"/>
        <v>-0.55483077460144581</v>
      </c>
      <c r="AW111">
        <f t="shared" si="11"/>
        <v>4</v>
      </c>
      <c r="AX111">
        <f t="shared" si="12"/>
        <v>1.5</v>
      </c>
      <c r="AY111" s="6">
        <f>VLOOKUP(AQ111,COND!$A$10:$B$32,2,FALSE)</f>
        <v>1.0249999999999999</v>
      </c>
      <c r="AZ111" s="9">
        <f>($AU$3*AU111+$AV$3*AV111+$AW$3*AW111+$AX$3*AX111)*AY111*IF(AR111&lt;5,0.95,IF(AR111&lt;7,0.975,1))+$K$3*VLOOKUP(K111,COND!$A$2:$D$7,2,FALSE)+$L$3*VLOOKUP(L111,COND!$A$2:$D$7,3,FALSE)+IF(BB111="SP",$BB$3,0)+IF($AW111&lt;3,-5,0)</f>
        <v>24.424015075279545</v>
      </c>
      <c r="BA111" s="28">
        <f t="shared" si="13"/>
        <v>1.0880973109503442</v>
      </c>
      <c r="BB111" t="str">
        <f t="shared" si="14"/>
        <v>SP</v>
      </c>
      <c r="BC111">
        <v>300</v>
      </c>
      <c r="BD111">
        <v>107</v>
      </c>
      <c r="BF111" t="str">
        <f t="shared" si="15"/>
        <v>Unlikely</v>
      </c>
      <c r="BH111">
        <f>IF(VLOOKUP($B111,'Draft List'!$D$4:$AC$2598,BH$3,FALSE)&lt;&gt;0,VLOOKUP($B111,'Draft List'!$D$4:$AC$2598,BH$3,FALSE),"")</f>
        <v>207</v>
      </c>
      <c r="BI111">
        <f>IF(VLOOKUP($B111,'Draft List'!$D$4:$AC$2598,BI$3,FALSE)&lt;&gt;0,VLOOKUP($B111,'Draft List'!$D$4:$AC$2598,BI$3,FALSE),"")</f>
        <v>8</v>
      </c>
      <c r="BJ111">
        <f>IF(VLOOKUP($B111,'Draft List'!$D$4:$AC$2598,BJ$3,FALSE)&lt;&gt;0,VLOOKUP($B111,'Draft List'!$D$4:$AC$2598,BJ$3,FALSE),"")</f>
        <v>19</v>
      </c>
      <c r="BK111" t="str">
        <f>IF(VLOOKUP($B111,'Draft List'!$D$4:$AC$2598,BK$3,FALSE)&lt;&gt;0,VLOOKUP($B111,'Draft List'!$D$4:$AC$2598,BK$3,FALSE),"")</f>
        <v>Duluth Warriors</v>
      </c>
      <c r="BL111" t="str">
        <f>IF(OR(C111="SP",C111="MR",C111="CL"),"P",VLOOKUP($A111,Bat!$A$4:$AQ$1284,42,FALSE))</f>
        <v>P</v>
      </c>
    </row>
    <row r="112" spans="1:64" x14ac:dyDescent="0.25">
      <c r="A112" s="45" t="str">
        <f t="shared" si="8"/>
        <v>SPDan Dunn21</v>
      </c>
      <c r="B112">
        <f>VLOOKUP($A112,draft_listing_pitchers_stats!$A$1:$B$1324,2,FALSE)</f>
        <v>4337</v>
      </c>
      <c r="C112" s="1" t="s">
        <v>25</v>
      </c>
      <c r="D112" s="1" t="s">
        <v>210</v>
      </c>
      <c r="E112" s="1" t="s">
        <v>1137</v>
      </c>
      <c r="F112" s="1">
        <v>21</v>
      </c>
      <c r="G112" s="1" t="s">
        <v>44</v>
      </c>
      <c r="H112" s="1" t="s">
        <v>44</v>
      </c>
      <c r="I112" s="1" t="s">
        <v>54</v>
      </c>
      <c r="J112" s="24" t="s">
        <v>54</v>
      </c>
      <c r="K112" s="1" t="s">
        <v>46</v>
      </c>
      <c r="L112" s="24" t="s">
        <v>46</v>
      </c>
      <c r="M112" s="1">
        <v>4</v>
      </c>
      <c r="N112" s="1">
        <v>2</v>
      </c>
      <c r="O112" s="24">
        <v>1</v>
      </c>
      <c r="P112" s="1">
        <v>5</v>
      </c>
      <c r="Q112" s="1">
        <v>2</v>
      </c>
      <c r="R112" s="24">
        <v>4</v>
      </c>
      <c r="S112" s="1" t="s">
        <v>48</v>
      </c>
      <c r="T112" s="1" t="s">
        <v>48</v>
      </c>
      <c r="U112" s="1">
        <v>3</v>
      </c>
      <c r="V112" s="1">
        <v>4</v>
      </c>
      <c r="W112" s="1">
        <v>4</v>
      </c>
      <c r="X112" s="1">
        <v>5</v>
      </c>
      <c r="Y112" s="1">
        <v>5</v>
      </c>
      <c r="Z112" s="1">
        <v>5</v>
      </c>
      <c r="AA112" s="1" t="s">
        <v>48</v>
      </c>
      <c r="AB112" s="1" t="s">
        <v>48</v>
      </c>
      <c r="AC112" s="1" t="s">
        <v>48</v>
      </c>
      <c r="AD112" s="1" t="s">
        <v>48</v>
      </c>
      <c r="AE112" s="1">
        <v>6</v>
      </c>
      <c r="AF112" s="1">
        <v>6</v>
      </c>
      <c r="AG112" s="1" t="s">
        <v>48</v>
      </c>
      <c r="AH112" s="1" t="s">
        <v>48</v>
      </c>
      <c r="AI112" s="1" t="s">
        <v>48</v>
      </c>
      <c r="AJ112" s="1" t="s">
        <v>48</v>
      </c>
      <c r="AK112" s="1" t="s">
        <v>48</v>
      </c>
      <c r="AL112" s="1" t="s">
        <v>48</v>
      </c>
      <c r="AM112" s="1" t="s">
        <v>48</v>
      </c>
      <c r="AN112" s="1" t="s">
        <v>48</v>
      </c>
      <c r="AO112" s="1" t="s">
        <v>48</v>
      </c>
      <c r="AP112" s="24" t="s">
        <v>48</v>
      </c>
      <c r="AQ112" s="1" t="s">
        <v>67</v>
      </c>
      <c r="AR112" s="1">
        <v>8</v>
      </c>
      <c r="AS112" s="25" t="s">
        <v>519</v>
      </c>
      <c r="AT112" s="36" t="s">
        <v>1061</v>
      </c>
      <c r="AU112" s="9">
        <f t="shared" si="9"/>
        <v>-1.9219785480100218</v>
      </c>
      <c r="AV112" s="9">
        <f t="shared" si="10"/>
        <v>-0.55483077460144581</v>
      </c>
      <c r="AW112">
        <f t="shared" si="11"/>
        <v>4</v>
      </c>
      <c r="AX112">
        <f t="shared" si="12"/>
        <v>1</v>
      </c>
      <c r="AY112" s="6">
        <f>VLOOKUP(AQ112,COND!$A$10:$B$32,2,FALSE)</f>
        <v>1.05</v>
      </c>
      <c r="AZ112" s="9">
        <f>($AU$3*AU112+$AV$3*AV112+$AW$3*AW112+$AX$3*AX112)*AY112*IF(AR112&lt;5,0.95,IF(AR112&lt;7,0.975,1))+$K$3*VLOOKUP(K112,COND!$A$2:$D$7,2,FALSE)+$L$3*VLOOKUP(L112,COND!$A$2:$D$7,3,FALSE)+IF(BB112="SP",$BB$3,0)+IF($AW112&lt;3,-5,0)</f>
        <v>23.357438238287532</v>
      </c>
      <c r="BA112" s="28">
        <f t="shared" si="13"/>
        <v>0.99439848765017647</v>
      </c>
      <c r="BB112" t="str">
        <f t="shared" si="14"/>
        <v>SP</v>
      </c>
      <c r="BC112">
        <v>300</v>
      </c>
      <c r="BD112">
        <v>108</v>
      </c>
      <c r="BF112" t="str">
        <f t="shared" si="15"/>
        <v>Unlikely</v>
      </c>
      <c r="BH112">
        <f>IF(VLOOKUP($B112,'Draft List'!$D$4:$AC$2598,BH$3,FALSE)&lt;&gt;0,VLOOKUP($B112,'Draft List'!$D$4:$AC$2598,BH$3,FALSE),"")</f>
        <v>264</v>
      </c>
      <c r="BI112">
        <f>IF(VLOOKUP($B112,'Draft List'!$D$4:$AC$2598,BI$3,FALSE)&lt;&gt;0,VLOOKUP($B112,'Draft List'!$D$4:$AC$2598,BI$3,FALSE),"")</f>
        <v>10</v>
      </c>
      <c r="BJ112">
        <f>IF(VLOOKUP($B112,'Draft List'!$D$4:$AC$2598,BJ$3,FALSE)&lt;&gt;0,VLOOKUP($B112,'Draft List'!$D$4:$AC$2598,BJ$3,FALSE),"")</f>
        <v>24</v>
      </c>
      <c r="BK112" t="str">
        <f>IF(VLOOKUP($B112,'Draft List'!$D$4:$AC$2598,BK$3,FALSE)&lt;&gt;0,VLOOKUP($B112,'Draft List'!$D$4:$AC$2598,BK$3,FALSE),"")</f>
        <v>Aurora Borealis</v>
      </c>
      <c r="BL112" t="str">
        <f>IF(OR(C112="SP",C112="MR",C112="CL"),"P",VLOOKUP($A112,Bat!$A$4:$AQ$1284,42,FALSE))</f>
        <v>P</v>
      </c>
    </row>
    <row r="113" spans="1:64" x14ac:dyDescent="0.25">
      <c r="A113" s="45" t="str">
        <f t="shared" si="8"/>
        <v>SPJesús Booth21</v>
      </c>
      <c r="B113">
        <f>VLOOKUP($A113,draft_listing_pitchers_stats!$A$1:$B$1324,2,FALSE)</f>
        <v>14718</v>
      </c>
      <c r="C113" s="1" t="s">
        <v>25</v>
      </c>
      <c r="D113" s="1" t="s">
        <v>152</v>
      </c>
      <c r="E113" s="1" t="s">
        <v>1052</v>
      </c>
      <c r="F113" s="1">
        <v>21</v>
      </c>
      <c r="G113" s="1" t="s">
        <v>44</v>
      </c>
      <c r="H113" s="1" t="s">
        <v>58</v>
      </c>
      <c r="I113" s="1" t="s">
        <v>54</v>
      </c>
      <c r="J113" s="24" t="s">
        <v>54</v>
      </c>
      <c r="K113" s="1" t="s">
        <v>46</v>
      </c>
      <c r="L113" s="24" t="s">
        <v>46</v>
      </c>
      <c r="M113" s="1">
        <v>4</v>
      </c>
      <c r="N113" s="1">
        <v>2</v>
      </c>
      <c r="O113" s="24">
        <v>1</v>
      </c>
      <c r="P113" s="1">
        <v>6</v>
      </c>
      <c r="Q113" s="1">
        <v>2</v>
      </c>
      <c r="R113" s="24">
        <v>3</v>
      </c>
      <c r="S113" s="1">
        <v>7</v>
      </c>
      <c r="T113" s="1">
        <v>8</v>
      </c>
      <c r="U113" s="1">
        <v>2</v>
      </c>
      <c r="V113" s="1">
        <v>2</v>
      </c>
      <c r="W113" s="1">
        <v>4</v>
      </c>
      <c r="X113" s="1">
        <v>8</v>
      </c>
      <c r="Y113" s="1">
        <v>4</v>
      </c>
      <c r="Z113" s="1">
        <v>6</v>
      </c>
      <c r="AA113" s="1" t="s">
        <v>48</v>
      </c>
      <c r="AB113" s="1" t="s">
        <v>48</v>
      </c>
      <c r="AC113" s="1" t="s">
        <v>48</v>
      </c>
      <c r="AD113" s="1" t="s">
        <v>48</v>
      </c>
      <c r="AE113" s="1" t="s">
        <v>48</v>
      </c>
      <c r="AF113" s="1" t="s">
        <v>48</v>
      </c>
      <c r="AG113" s="1" t="s">
        <v>48</v>
      </c>
      <c r="AH113" s="1" t="s">
        <v>48</v>
      </c>
      <c r="AI113" s="1" t="s">
        <v>48</v>
      </c>
      <c r="AJ113" s="1" t="s">
        <v>48</v>
      </c>
      <c r="AK113" s="1" t="s">
        <v>48</v>
      </c>
      <c r="AL113" s="1" t="s">
        <v>48</v>
      </c>
      <c r="AM113" s="1" t="s">
        <v>48</v>
      </c>
      <c r="AN113" s="1" t="s">
        <v>48</v>
      </c>
      <c r="AO113" s="1" t="s">
        <v>48</v>
      </c>
      <c r="AP113" s="24" t="s">
        <v>48</v>
      </c>
      <c r="AQ113" s="1" t="s">
        <v>52</v>
      </c>
      <c r="AR113" s="1">
        <v>6</v>
      </c>
      <c r="AS113" s="25" t="s">
        <v>15</v>
      </c>
      <c r="AT113" s="36" t="s">
        <v>900</v>
      </c>
      <c r="AU113" s="9">
        <f t="shared" si="9"/>
        <v>-1.9219785480100218</v>
      </c>
      <c r="AV113" s="9">
        <f t="shared" si="10"/>
        <v>-0.60246001614638267</v>
      </c>
      <c r="AW113">
        <f t="shared" si="11"/>
        <v>4</v>
      </c>
      <c r="AX113">
        <f t="shared" si="12"/>
        <v>2</v>
      </c>
      <c r="AY113" s="6">
        <f>VLOOKUP(AQ113,COND!$A$10:$B$32,2,FALSE)</f>
        <v>1.05</v>
      </c>
      <c r="AZ113" s="9">
        <f>($AU$3*AU113+$AV$3*AV113+$AW$3*AW113+$AX$3*AX113)*AY113*IF(AR113&lt;5,0.95,IF(AR113&lt;7,0.975,1))+$K$3*VLOOKUP(K113,COND!$A$2:$D$7,2,FALSE)+$L$3*VLOOKUP(L113,COND!$A$2:$D$7,3,FALSE)+IF(BB113="SP",$BB$3,0)+IF($AW113&lt;3,-5,0)</f>
        <v>23.87798106169776</v>
      </c>
      <c r="BA113" s="28">
        <f t="shared" si="13"/>
        <v>1.0401281981963379</v>
      </c>
      <c r="BB113" t="str">
        <f t="shared" si="14"/>
        <v>SP</v>
      </c>
      <c r="BC113">
        <v>300</v>
      </c>
      <c r="BD113">
        <v>109</v>
      </c>
      <c r="BF113" t="str">
        <f t="shared" si="15"/>
        <v>Unlikely</v>
      </c>
      <c r="BH113">
        <f>IF(VLOOKUP($B113,'Draft List'!$D$4:$AC$2598,BH$3,FALSE)&lt;&gt;0,VLOOKUP($B113,'Draft List'!$D$4:$AC$2598,BH$3,FALSE),"")</f>
        <v>186</v>
      </c>
      <c r="BI113">
        <f>IF(VLOOKUP($B113,'Draft List'!$D$4:$AC$2598,BI$3,FALSE)&lt;&gt;0,VLOOKUP($B113,'Draft List'!$D$4:$AC$2598,BI$3,FALSE),"")</f>
        <v>7</v>
      </c>
      <c r="BJ113">
        <f>IF(VLOOKUP($B113,'Draft List'!$D$4:$AC$2598,BJ$3,FALSE)&lt;&gt;0,VLOOKUP($B113,'Draft List'!$D$4:$AC$2598,BJ$3,FALSE),"")</f>
        <v>24</v>
      </c>
      <c r="BK113" t="str">
        <f>IF(VLOOKUP($B113,'Draft List'!$D$4:$AC$2598,BK$3,FALSE)&lt;&gt;0,VLOOKUP($B113,'Draft List'!$D$4:$AC$2598,BK$3,FALSE),"")</f>
        <v>Aurora Borealis</v>
      </c>
      <c r="BL113" t="str">
        <f>IF(OR(C113="SP",C113="MR",C113="CL"),"P",VLOOKUP($A113,Bat!$A$4:$AQ$1284,42,FALSE))</f>
        <v>P</v>
      </c>
    </row>
    <row r="114" spans="1:64" x14ac:dyDescent="0.25">
      <c r="A114" s="45" t="str">
        <f t="shared" si="8"/>
        <v>SPArnold Adams18</v>
      </c>
      <c r="B114">
        <f>VLOOKUP($A114,draft_listing_pitchers_stats!$A$1:$B$1324,2,FALSE)</f>
        <v>1045</v>
      </c>
      <c r="C114" s="1" t="s">
        <v>25</v>
      </c>
      <c r="D114" s="1" t="s">
        <v>996</v>
      </c>
      <c r="E114" s="1" t="s">
        <v>543</v>
      </c>
      <c r="F114" s="1">
        <v>18</v>
      </c>
      <c r="G114" s="1" t="s">
        <v>58</v>
      </c>
      <c r="H114" s="1" t="s">
        <v>44</v>
      </c>
      <c r="I114" s="1" t="s">
        <v>54</v>
      </c>
      <c r="J114" s="24" t="s">
        <v>54</v>
      </c>
      <c r="K114" s="1" t="s">
        <v>46</v>
      </c>
      <c r="L114" s="24" t="s">
        <v>46</v>
      </c>
      <c r="M114" s="1">
        <v>2</v>
      </c>
      <c r="N114" s="1">
        <v>2</v>
      </c>
      <c r="O114" s="24">
        <v>1</v>
      </c>
      <c r="P114" s="1">
        <v>6</v>
      </c>
      <c r="Q114" s="1">
        <v>5</v>
      </c>
      <c r="R114" s="24">
        <v>1</v>
      </c>
      <c r="S114" s="1">
        <v>5</v>
      </c>
      <c r="T114" s="1">
        <v>8</v>
      </c>
      <c r="U114" s="1">
        <v>1</v>
      </c>
      <c r="V114" s="1">
        <v>5</v>
      </c>
      <c r="W114" s="1" t="s">
        <v>48</v>
      </c>
      <c r="X114" s="1" t="s">
        <v>48</v>
      </c>
      <c r="Y114" s="1">
        <v>3</v>
      </c>
      <c r="Z114" s="1">
        <v>8</v>
      </c>
      <c r="AA114" s="1" t="s">
        <v>48</v>
      </c>
      <c r="AB114" s="1" t="s">
        <v>48</v>
      </c>
      <c r="AC114" s="1" t="s">
        <v>48</v>
      </c>
      <c r="AD114" s="1" t="s">
        <v>48</v>
      </c>
      <c r="AE114" s="1" t="s">
        <v>48</v>
      </c>
      <c r="AF114" s="1" t="s">
        <v>48</v>
      </c>
      <c r="AG114" s="1" t="s">
        <v>48</v>
      </c>
      <c r="AH114" s="1" t="s">
        <v>48</v>
      </c>
      <c r="AI114" s="1" t="s">
        <v>48</v>
      </c>
      <c r="AJ114" s="1" t="s">
        <v>48</v>
      </c>
      <c r="AK114" s="1" t="s">
        <v>48</v>
      </c>
      <c r="AL114" s="1" t="s">
        <v>48</v>
      </c>
      <c r="AM114" s="1" t="s">
        <v>48</v>
      </c>
      <c r="AN114" s="1" t="s">
        <v>48</v>
      </c>
      <c r="AO114" s="1" t="s">
        <v>48</v>
      </c>
      <c r="AP114" s="24" t="s">
        <v>48</v>
      </c>
      <c r="AQ114" s="1" t="s">
        <v>59</v>
      </c>
      <c r="AR114" s="1">
        <v>4</v>
      </c>
      <c r="AS114" s="25" t="s">
        <v>519</v>
      </c>
      <c r="AT114" s="36" t="s">
        <v>997</v>
      </c>
      <c r="AU114" s="9">
        <f t="shared" si="9"/>
        <v>-2.311361197028369</v>
      </c>
      <c r="AV114" s="9">
        <f t="shared" si="10"/>
        <v>-0.50080599896443712</v>
      </c>
      <c r="AW114">
        <f t="shared" si="11"/>
        <v>3</v>
      </c>
      <c r="AX114">
        <f t="shared" si="12"/>
        <v>1</v>
      </c>
      <c r="AY114" s="6">
        <f>VLOOKUP(AQ114,COND!$A$10:$B$32,2,FALSE)</f>
        <v>1.0249999999999999</v>
      </c>
      <c r="AZ114" s="9">
        <f>($AU$3*AU114+$AV$3*AV114+$AW$3*AW114+$AX$3*AX114)*AY114*IF(AR114&lt;5,0.95,IF(AR114&lt;7,0.975,1))+$K$3*VLOOKUP(K114,COND!$A$2:$D$7,2,FALSE)+$L$3*VLOOKUP(L114,COND!$A$2:$D$7,3,FALSE)+IF(BB114="SP",$BB$3,0)+IF($AW114&lt;3,-5,0)</f>
        <v>22.474478077046314</v>
      </c>
      <c r="BA114" s="28">
        <f t="shared" si="13"/>
        <v>0.91683039760750096</v>
      </c>
      <c r="BB114" t="str">
        <f t="shared" si="14"/>
        <v>RP</v>
      </c>
      <c r="BC114">
        <v>300</v>
      </c>
      <c r="BD114">
        <v>110</v>
      </c>
      <c r="BF114" t="str">
        <f t="shared" si="15"/>
        <v>Possible</v>
      </c>
      <c r="BH114">
        <f>IF(VLOOKUP($B114,'Draft List'!$D$4:$AC$2598,BH$3,FALSE)&lt;&gt;0,VLOOKUP($B114,'Draft List'!$D$4:$AC$2598,BH$3,FALSE),"")</f>
        <v>154</v>
      </c>
      <c r="BI114">
        <f>IF(VLOOKUP($B114,'Draft List'!$D$4:$AC$2598,BI$3,FALSE)&lt;&gt;0,VLOOKUP($B114,'Draft List'!$D$4:$AC$2598,BI$3,FALSE),"")</f>
        <v>6</v>
      </c>
      <c r="BJ114">
        <f>IF(VLOOKUP($B114,'Draft List'!$D$4:$AC$2598,BJ$3,FALSE)&lt;&gt;0,VLOOKUP($B114,'Draft List'!$D$4:$AC$2598,BJ$3,FALSE),"")</f>
        <v>18</v>
      </c>
      <c r="BK114" t="str">
        <f>IF(VLOOKUP($B114,'Draft List'!$D$4:$AC$2598,BK$3,FALSE)&lt;&gt;0,VLOOKUP($B114,'Draft List'!$D$4:$AC$2598,BK$3,FALSE),"")</f>
        <v>Yuma Bulldozers</v>
      </c>
      <c r="BL114" t="str">
        <f>IF(OR(C114="SP",C114="MR",C114="CL"),"P",VLOOKUP($A114,Bat!$A$4:$AQ$1284,42,FALSE))</f>
        <v>P</v>
      </c>
    </row>
    <row r="115" spans="1:64" x14ac:dyDescent="0.25">
      <c r="A115" s="45" t="str">
        <f t="shared" si="8"/>
        <v>CLJames Ostrander21</v>
      </c>
      <c r="B115">
        <f>VLOOKUP($A115,draft_listing_pitchers_stats!$A$1:$B$1324,2,FALSE)</f>
        <v>4533</v>
      </c>
      <c r="C115" s="1" t="s">
        <v>53</v>
      </c>
      <c r="D115" s="1" t="s">
        <v>209</v>
      </c>
      <c r="E115" s="1" t="s">
        <v>1532</v>
      </c>
      <c r="F115" s="1">
        <v>21</v>
      </c>
      <c r="G115" s="1" t="s">
        <v>44</v>
      </c>
      <c r="H115" s="1" t="s">
        <v>44</v>
      </c>
      <c r="I115" s="1" t="s">
        <v>54</v>
      </c>
      <c r="J115" s="24" t="s">
        <v>54</v>
      </c>
      <c r="K115" s="1" t="s">
        <v>46</v>
      </c>
      <c r="L115" s="24" t="s">
        <v>46</v>
      </c>
      <c r="M115" s="1">
        <v>3</v>
      </c>
      <c r="N115" s="1">
        <v>2</v>
      </c>
      <c r="O115" s="24">
        <v>1</v>
      </c>
      <c r="P115" s="1">
        <v>6</v>
      </c>
      <c r="Q115" s="1">
        <v>2</v>
      </c>
      <c r="R115" s="24">
        <v>3</v>
      </c>
      <c r="S115" s="1">
        <v>6</v>
      </c>
      <c r="T115" s="1">
        <v>7</v>
      </c>
      <c r="U115" s="1">
        <v>1</v>
      </c>
      <c r="V115" s="1">
        <v>1</v>
      </c>
      <c r="W115" s="1" t="s">
        <v>48</v>
      </c>
      <c r="X115" s="1" t="s">
        <v>48</v>
      </c>
      <c r="Y115" s="1" t="s">
        <v>48</v>
      </c>
      <c r="Z115" s="1" t="s">
        <v>48</v>
      </c>
      <c r="AA115" s="1" t="s">
        <v>48</v>
      </c>
      <c r="AB115" s="1" t="s">
        <v>48</v>
      </c>
      <c r="AC115" s="1" t="s">
        <v>48</v>
      </c>
      <c r="AD115" s="1" t="s">
        <v>48</v>
      </c>
      <c r="AE115" s="1" t="s">
        <v>48</v>
      </c>
      <c r="AF115" s="1" t="s">
        <v>48</v>
      </c>
      <c r="AG115" s="1" t="s">
        <v>48</v>
      </c>
      <c r="AH115" s="1" t="s">
        <v>48</v>
      </c>
      <c r="AI115" s="1" t="s">
        <v>48</v>
      </c>
      <c r="AJ115" s="1" t="s">
        <v>48</v>
      </c>
      <c r="AK115" s="1" t="s">
        <v>48</v>
      </c>
      <c r="AL115" s="1" t="s">
        <v>48</v>
      </c>
      <c r="AM115" s="1">
        <v>2</v>
      </c>
      <c r="AN115" s="1">
        <v>7</v>
      </c>
      <c r="AO115" s="1" t="s">
        <v>48</v>
      </c>
      <c r="AP115" s="24" t="s">
        <v>48</v>
      </c>
      <c r="AQ115" s="1" t="s">
        <v>59</v>
      </c>
      <c r="AR115" s="1">
        <v>6</v>
      </c>
      <c r="AS115" s="25" t="s">
        <v>519</v>
      </c>
      <c r="AT115" s="36" t="s">
        <v>854</v>
      </c>
      <c r="AU115" s="9">
        <f t="shared" si="9"/>
        <v>-2.1166698725191955</v>
      </c>
      <c r="AV115" s="9">
        <f t="shared" si="10"/>
        <v>-0.60246001614638267</v>
      </c>
      <c r="AW115">
        <f t="shared" si="11"/>
        <v>3</v>
      </c>
      <c r="AX115">
        <f t="shared" si="12"/>
        <v>1.5</v>
      </c>
      <c r="AY115" s="6">
        <f>VLOOKUP(AQ115,COND!$A$10:$B$32,2,FALSE)</f>
        <v>1.0249999999999999</v>
      </c>
      <c r="AZ115" s="9">
        <f>($AU$3*AU115+$AV$3*AV115+$AW$3*AW115+$AX$3*AX115)*AY115*IF(AR115&lt;5,0.95,IF(AR115&lt;7,0.975,1))+$K$3*VLOOKUP(K115,COND!$A$2:$D$7,2,FALSE)+$L$3*VLOOKUP(L115,COND!$A$2:$D$7,3,FALSE)+IF(BB115="SP",$BB$3,0)+IF($AW115&lt;3,-5,0)</f>
        <v>22.908151661504405</v>
      </c>
      <c r="BA115" s="28">
        <f t="shared" si="13"/>
        <v>0.95492864158839219</v>
      </c>
      <c r="BB115" t="str">
        <f t="shared" si="14"/>
        <v>SP</v>
      </c>
      <c r="BC115">
        <v>300</v>
      </c>
      <c r="BD115">
        <v>111</v>
      </c>
      <c r="BF115" t="str">
        <f t="shared" si="15"/>
        <v>Unlikely</v>
      </c>
      <c r="BH115">
        <f>IF(VLOOKUP($B115,'Draft List'!$D$4:$AC$2598,BH$3,FALSE)&lt;&gt;0,VLOOKUP($B115,'Draft List'!$D$4:$AC$2598,BH$3,FALSE),"")</f>
        <v>81</v>
      </c>
      <c r="BI115">
        <f>IF(VLOOKUP($B115,'Draft List'!$D$4:$AC$2598,BI$3,FALSE)&lt;&gt;0,VLOOKUP($B115,'Draft List'!$D$4:$AC$2598,BI$3,FALSE),"")</f>
        <v>3</v>
      </c>
      <c r="BJ115">
        <f>IF(VLOOKUP($B115,'Draft List'!$D$4:$AC$2598,BJ$3,FALSE)&lt;&gt;0,VLOOKUP($B115,'Draft List'!$D$4:$AC$2598,BJ$3,FALSE),"")</f>
        <v>23</v>
      </c>
      <c r="BK115" t="str">
        <f>IF(VLOOKUP($B115,'Draft List'!$D$4:$AC$2598,BK$3,FALSE)&lt;&gt;0,VLOOKUP($B115,'Draft List'!$D$4:$AC$2598,BK$3,FALSE),"")</f>
        <v>Aurora Borealis</v>
      </c>
      <c r="BL115" t="str">
        <f>IF(OR(C115="SP",C115="MR",C115="CL"),"P",VLOOKUP($A115,Bat!$A$4:$AQ$1284,42,FALSE))</f>
        <v>P</v>
      </c>
    </row>
    <row r="116" spans="1:64" x14ac:dyDescent="0.25">
      <c r="A116" s="45" t="str">
        <f t="shared" si="8"/>
        <v>SPShane Donovan21</v>
      </c>
      <c r="B116">
        <f>VLOOKUP($A116,draft_listing_pitchers_stats!$A$1:$B$1324,2,FALSE)</f>
        <v>4477</v>
      </c>
      <c r="C116" s="1" t="s">
        <v>25</v>
      </c>
      <c r="D116" s="1" t="s">
        <v>536</v>
      </c>
      <c r="E116" s="1" t="s">
        <v>639</v>
      </c>
      <c r="F116" s="1">
        <v>21</v>
      </c>
      <c r="G116" s="1" t="s">
        <v>44</v>
      </c>
      <c r="H116" s="1" t="s">
        <v>44</v>
      </c>
      <c r="I116" s="1" t="s">
        <v>54</v>
      </c>
      <c r="J116" s="24" t="s">
        <v>54</v>
      </c>
      <c r="K116" s="1" t="s">
        <v>46</v>
      </c>
      <c r="L116" s="24" t="s">
        <v>46</v>
      </c>
      <c r="M116" s="1">
        <v>4</v>
      </c>
      <c r="N116" s="1">
        <v>2</v>
      </c>
      <c r="O116" s="24">
        <v>1</v>
      </c>
      <c r="P116" s="1">
        <v>7</v>
      </c>
      <c r="Q116" s="1">
        <v>2</v>
      </c>
      <c r="R116" s="24">
        <v>2</v>
      </c>
      <c r="S116" s="1">
        <v>6</v>
      </c>
      <c r="T116" s="1">
        <v>9</v>
      </c>
      <c r="U116" s="1">
        <v>5</v>
      </c>
      <c r="V116" s="1">
        <v>7</v>
      </c>
      <c r="W116" s="1" t="s">
        <v>48</v>
      </c>
      <c r="X116" s="1" t="s">
        <v>48</v>
      </c>
      <c r="Y116" s="1">
        <v>5</v>
      </c>
      <c r="Z116" s="1">
        <v>8</v>
      </c>
      <c r="AA116" s="1" t="s">
        <v>48</v>
      </c>
      <c r="AB116" s="1" t="s">
        <v>48</v>
      </c>
      <c r="AC116" s="1" t="s">
        <v>48</v>
      </c>
      <c r="AD116" s="1" t="s">
        <v>48</v>
      </c>
      <c r="AE116" s="1" t="s">
        <v>48</v>
      </c>
      <c r="AF116" s="1" t="s">
        <v>48</v>
      </c>
      <c r="AG116" s="1" t="s">
        <v>48</v>
      </c>
      <c r="AH116" s="1" t="s">
        <v>48</v>
      </c>
      <c r="AI116" s="1" t="s">
        <v>48</v>
      </c>
      <c r="AJ116" s="1" t="s">
        <v>48</v>
      </c>
      <c r="AK116" s="1" t="s">
        <v>48</v>
      </c>
      <c r="AL116" s="1" t="s">
        <v>48</v>
      </c>
      <c r="AM116" s="1" t="s">
        <v>48</v>
      </c>
      <c r="AN116" s="1" t="s">
        <v>48</v>
      </c>
      <c r="AO116" s="1" t="s">
        <v>48</v>
      </c>
      <c r="AP116" s="24" t="s">
        <v>48</v>
      </c>
      <c r="AQ116" s="1" t="s">
        <v>67</v>
      </c>
      <c r="AR116" s="1">
        <v>10</v>
      </c>
      <c r="AS116" s="25" t="s">
        <v>15</v>
      </c>
      <c r="AT116" s="36" t="s">
        <v>931</v>
      </c>
      <c r="AU116" s="9">
        <f t="shared" si="9"/>
        <v>-1.9219785480100218</v>
      </c>
      <c r="AV116" s="9">
        <f t="shared" si="10"/>
        <v>-0.65008925769131953</v>
      </c>
      <c r="AW116">
        <f t="shared" si="11"/>
        <v>3</v>
      </c>
      <c r="AX116">
        <f t="shared" si="12"/>
        <v>2</v>
      </c>
      <c r="AY116" s="6">
        <f>VLOOKUP(AQ116,COND!$A$10:$B$32,2,FALSE)</f>
        <v>1.05</v>
      </c>
      <c r="AZ116" s="9">
        <f>($AU$3*AU116+$AV$3*AV116+$AW$3*AW116+$AX$3*AX116)*AY116*IF(AR116&lt;5,0.95,IF(AR116&lt;7,0.975,1))+$K$3*VLOOKUP(K116,COND!$A$2:$D$7,2,FALSE)+$L$3*VLOOKUP(L116,COND!$A$2:$D$7,3,FALSE)+IF(BB116="SP",$BB$3,0)+IF($AW116&lt;3,-5,0)</f>
        <v>22.144510093400186</v>
      </c>
      <c r="BA116" s="28">
        <f t="shared" si="13"/>
        <v>0.88784269534165594</v>
      </c>
      <c r="BB116" t="str">
        <f t="shared" si="14"/>
        <v>SP</v>
      </c>
      <c r="BC116">
        <v>300</v>
      </c>
      <c r="BD116">
        <v>112</v>
      </c>
      <c r="BF116" t="str">
        <f t="shared" si="15"/>
        <v>Unlikely</v>
      </c>
      <c r="BH116">
        <f>IF(VLOOKUP($B116,'Draft List'!$D$4:$AC$2598,BH$3,FALSE)&lt;&gt;0,VLOOKUP($B116,'Draft List'!$D$4:$AC$2598,BH$3,FALSE),"")</f>
        <v>50</v>
      </c>
      <c r="BI116">
        <f>IF(VLOOKUP($B116,'Draft List'!$D$4:$AC$2598,BI$3,FALSE)&lt;&gt;0,VLOOKUP($B116,'Draft List'!$D$4:$AC$2598,BI$3,FALSE),"")</f>
        <v>2</v>
      </c>
      <c r="BJ116">
        <f>IF(VLOOKUP($B116,'Draft List'!$D$4:$AC$2598,BJ$3,FALSE)&lt;&gt;0,VLOOKUP($B116,'Draft List'!$D$4:$AC$2598,BJ$3,FALSE),"")</f>
        <v>16</v>
      </c>
      <c r="BK116" t="str">
        <f>IF(VLOOKUP($B116,'Draft List'!$D$4:$AC$2598,BK$3,FALSE)&lt;&gt;0,VLOOKUP($B116,'Draft List'!$D$4:$AC$2598,BK$3,FALSE),"")</f>
        <v>San Antonio Calzones of Laredo</v>
      </c>
      <c r="BL116" t="str">
        <f>IF(OR(C116="SP",C116="MR",C116="CL"),"P",VLOOKUP($A116,Bat!$A$4:$AQ$1284,42,FALSE))</f>
        <v>P</v>
      </c>
    </row>
    <row r="117" spans="1:64" x14ac:dyDescent="0.25">
      <c r="A117" s="45" t="str">
        <f t="shared" si="8"/>
        <v>RPDave Jones18</v>
      </c>
      <c r="B117">
        <f>VLOOKUP($A117,draft_listing_pitchers_stats!$A$1:$B$1324,2,FALSE)</f>
        <v>16108</v>
      </c>
      <c r="C117" s="1" t="s">
        <v>885</v>
      </c>
      <c r="D117" s="1" t="s">
        <v>135</v>
      </c>
      <c r="E117" s="1" t="s">
        <v>230</v>
      </c>
      <c r="F117" s="1">
        <v>18</v>
      </c>
      <c r="G117" s="1" t="s">
        <v>44</v>
      </c>
      <c r="H117" s="1" t="s">
        <v>44</v>
      </c>
      <c r="I117" s="1" t="s">
        <v>54</v>
      </c>
      <c r="J117" s="24" t="s">
        <v>54</v>
      </c>
      <c r="K117" s="1" t="s">
        <v>46</v>
      </c>
      <c r="L117" s="24" t="s">
        <v>46</v>
      </c>
      <c r="M117" s="1">
        <v>2</v>
      </c>
      <c r="N117" s="1">
        <v>2</v>
      </c>
      <c r="O117" s="24">
        <v>1</v>
      </c>
      <c r="P117" s="1">
        <v>6</v>
      </c>
      <c r="Q117" s="1">
        <v>4</v>
      </c>
      <c r="R117" s="24">
        <v>2</v>
      </c>
      <c r="S117" s="1">
        <v>4</v>
      </c>
      <c r="T117" s="1">
        <v>8</v>
      </c>
      <c r="U117" s="1">
        <v>1</v>
      </c>
      <c r="V117" s="1">
        <v>1</v>
      </c>
      <c r="W117" s="1">
        <v>2</v>
      </c>
      <c r="X117" s="1">
        <v>7</v>
      </c>
      <c r="Y117" s="1" t="s">
        <v>48</v>
      </c>
      <c r="Z117" s="1" t="s">
        <v>48</v>
      </c>
      <c r="AA117" s="1" t="s">
        <v>48</v>
      </c>
      <c r="AB117" s="1" t="s">
        <v>48</v>
      </c>
      <c r="AC117" s="1" t="s">
        <v>48</v>
      </c>
      <c r="AD117" s="1" t="s">
        <v>48</v>
      </c>
      <c r="AE117" s="1" t="s">
        <v>48</v>
      </c>
      <c r="AF117" s="1" t="s">
        <v>48</v>
      </c>
      <c r="AG117" s="1" t="s">
        <v>48</v>
      </c>
      <c r="AH117" s="1" t="s">
        <v>48</v>
      </c>
      <c r="AI117" s="1" t="s">
        <v>48</v>
      </c>
      <c r="AJ117" s="1" t="s">
        <v>48</v>
      </c>
      <c r="AK117" s="1" t="s">
        <v>48</v>
      </c>
      <c r="AL117" s="1" t="s">
        <v>48</v>
      </c>
      <c r="AM117" s="1" t="s">
        <v>48</v>
      </c>
      <c r="AN117" s="1" t="s">
        <v>48</v>
      </c>
      <c r="AO117" s="1" t="s">
        <v>48</v>
      </c>
      <c r="AP117" s="24" t="s">
        <v>48</v>
      </c>
      <c r="AQ117" s="1" t="s">
        <v>66</v>
      </c>
      <c r="AR117" s="1">
        <v>6</v>
      </c>
      <c r="AS117" s="25" t="s">
        <v>519</v>
      </c>
      <c r="AT117" s="36" t="s">
        <v>854</v>
      </c>
      <c r="AU117" s="9">
        <f t="shared" si="9"/>
        <v>-2.311361197028369</v>
      </c>
      <c r="AV117" s="9">
        <f t="shared" si="10"/>
        <v>-0.45391714934038213</v>
      </c>
      <c r="AW117">
        <f t="shared" si="11"/>
        <v>3</v>
      </c>
      <c r="AX117">
        <f t="shared" si="12"/>
        <v>1</v>
      </c>
      <c r="AY117" s="6">
        <f>VLOOKUP(AQ117,COND!$A$10:$B$32,2,FALSE)</f>
        <v>1.0249999999999999</v>
      </c>
      <c r="AZ117" s="9">
        <f>($AU$3*AU117+$AV$3*AV117+$AW$3*AW117+$AX$3*AX117)*AY117*IF(AR117&lt;5,0.95,IF(AR117&lt;7,0.975,1))+$K$3*VLOOKUP(K117,COND!$A$2:$D$7,2,FALSE)+$L$3*VLOOKUP(L117,COND!$A$2:$D$7,3,FALSE)+IF(BB117="SP",$BB$3,0)+IF($AW117&lt;3,-5,0)</f>
        <v>25.213628908303068</v>
      </c>
      <c r="BA117" s="28">
        <f t="shared" si="13"/>
        <v>1.1574649218432416</v>
      </c>
      <c r="BB117" t="str">
        <f t="shared" si="14"/>
        <v>SP</v>
      </c>
      <c r="BC117">
        <v>300</v>
      </c>
      <c r="BD117">
        <v>113</v>
      </c>
      <c r="BF117" t="str">
        <f t="shared" si="15"/>
        <v>Possible</v>
      </c>
      <c r="BH117">
        <f>IF(VLOOKUP($B117,'Draft List'!$D$4:$AC$2598,BH$3,FALSE)&lt;&gt;0,VLOOKUP($B117,'Draft List'!$D$4:$AC$2598,BH$3,FALSE),"")</f>
        <v>147</v>
      </c>
      <c r="BI117">
        <f>IF(VLOOKUP($B117,'Draft List'!$D$4:$AC$2598,BI$3,FALSE)&lt;&gt;0,VLOOKUP($B117,'Draft List'!$D$4:$AC$2598,BI$3,FALSE),"")</f>
        <v>6</v>
      </c>
      <c r="BJ117">
        <f>IF(VLOOKUP($B117,'Draft List'!$D$4:$AC$2598,BJ$3,FALSE)&lt;&gt;0,VLOOKUP($B117,'Draft List'!$D$4:$AC$2598,BJ$3,FALSE),"")</f>
        <v>11</v>
      </c>
      <c r="BK117" t="str">
        <f>IF(VLOOKUP($B117,'Draft List'!$D$4:$AC$2598,BK$3,FALSE)&lt;&gt;0,VLOOKUP($B117,'Draft List'!$D$4:$AC$2598,BK$3,FALSE),"")</f>
        <v>Neo-Tokyo Akira</v>
      </c>
      <c r="BL117" t="e">
        <f>IF(OR(C117="SP",C117="MR",C117="CL"),"P",VLOOKUP($A117,Bat!$A$4:$AQ$1284,42,FALSE))</f>
        <v>#N/A</v>
      </c>
    </row>
    <row r="118" spans="1:64" x14ac:dyDescent="0.25">
      <c r="A118" s="45" t="str">
        <f t="shared" si="8"/>
        <v>CLShawn MacCarter18</v>
      </c>
      <c r="B118">
        <f>VLOOKUP($A118,draft_listing_pitchers_stats!$A$1:$B$1324,2,FALSE)</f>
        <v>1218</v>
      </c>
      <c r="C118" s="1" t="s">
        <v>53</v>
      </c>
      <c r="D118" s="1" t="s">
        <v>1379</v>
      </c>
      <c r="E118" s="1" t="s">
        <v>1380</v>
      </c>
      <c r="F118" s="1">
        <v>18</v>
      </c>
      <c r="G118" s="1" t="s">
        <v>44</v>
      </c>
      <c r="H118" s="1" t="s">
        <v>44</v>
      </c>
      <c r="I118" s="1" t="s">
        <v>54</v>
      </c>
      <c r="J118" s="24" t="s">
        <v>54</v>
      </c>
      <c r="K118" s="1" t="s">
        <v>51</v>
      </c>
      <c r="L118" s="24" t="s">
        <v>46</v>
      </c>
      <c r="M118" s="1">
        <v>2</v>
      </c>
      <c r="N118" s="1">
        <v>2</v>
      </c>
      <c r="O118" s="24">
        <v>1</v>
      </c>
      <c r="P118" s="1">
        <v>8</v>
      </c>
      <c r="Q118" s="1">
        <v>3</v>
      </c>
      <c r="R118" s="24">
        <v>1</v>
      </c>
      <c r="S118" s="1" t="s">
        <v>48</v>
      </c>
      <c r="T118" s="1" t="s">
        <v>48</v>
      </c>
      <c r="U118" s="1">
        <v>1</v>
      </c>
      <c r="V118" s="1">
        <v>3</v>
      </c>
      <c r="W118" s="1" t="s">
        <v>48</v>
      </c>
      <c r="X118" s="1" t="s">
        <v>48</v>
      </c>
      <c r="Y118" s="1" t="s">
        <v>48</v>
      </c>
      <c r="Z118" s="1" t="s">
        <v>48</v>
      </c>
      <c r="AA118" s="1" t="s">
        <v>48</v>
      </c>
      <c r="AB118" s="1" t="s">
        <v>48</v>
      </c>
      <c r="AC118" s="1" t="s">
        <v>48</v>
      </c>
      <c r="AD118" s="1" t="s">
        <v>48</v>
      </c>
      <c r="AE118" s="1">
        <v>4</v>
      </c>
      <c r="AF118" s="1">
        <v>8</v>
      </c>
      <c r="AG118" s="1" t="s">
        <v>48</v>
      </c>
      <c r="AH118" s="1" t="s">
        <v>48</v>
      </c>
      <c r="AI118" s="1" t="s">
        <v>48</v>
      </c>
      <c r="AJ118" s="1" t="s">
        <v>48</v>
      </c>
      <c r="AK118" s="1">
        <v>2</v>
      </c>
      <c r="AL118" s="1">
        <v>7</v>
      </c>
      <c r="AM118" s="1" t="s">
        <v>48</v>
      </c>
      <c r="AN118" s="1" t="s">
        <v>48</v>
      </c>
      <c r="AO118" s="1" t="s">
        <v>48</v>
      </c>
      <c r="AP118" s="24" t="s">
        <v>48</v>
      </c>
      <c r="AQ118" s="1" t="s">
        <v>64</v>
      </c>
      <c r="AR118" s="1">
        <v>6</v>
      </c>
      <c r="AS118" s="25" t="s">
        <v>519</v>
      </c>
      <c r="AT118" s="36" t="s">
        <v>832</v>
      </c>
      <c r="AU118" s="9">
        <f t="shared" si="9"/>
        <v>-2.311361197028369</v>
      </c>
      <c r="AV118" s="9">
        <f t="shared" si="10"/>
        <v>-0.50228678280620098</v>
      </c>
      <c r="AW118">
        <f t="shared" si="11"/>
        <v>3</v>
      </c>
      <c r="AX118">
        <f t="shared" si="12"/>
        <v>1</v>
      </c>
      <c r="AY118" s="6">
        <f>VLOOKUP(AQ118,COND!$A$10:$B$32,2,FALSE)</f>
        <v>1</v>
      </c>
      <c r="AZ118" s="9">
        <f>($AU$3*AU118+$AV$3*AV118+$AW$3*AW118+$AX$3*AX118)*AY118*IF(AR118&lt;5,0.95,IF(AR118&lt;7,0.975,1))+$K$3*VLOOKUP(K118,COND!$A$2:$D$7,2,FALSE)+$L$3*VLOOKUP(L118,COND!$A$2:$D$7,3,FALSE)+IF(BB118="SP",$BB$3,0)+IF($AW118&lt;3,-5,0)</f>
        <v>24.73594230185855</v>
      </c>
      <c r="BA118" s="28">
        <f t="shared" si="13"/>
        <v>1.1155001318930573</v>
      </c>
      <c r="BB118" t="str">
        <f t="shared" si="14"/>
        <v>SP</v>
      </c>
      <c r="BC118">
        <v>300</v>
      </c>
      <c r="BD118">
        <v>114</v>
      </c>
      <c r="BF118" t="str">
        <f t="shared" si="15"/>
        <v>Possible</v>
      </c>
      <c r="BH118">
        <f>IF(VLOOKUP($B118,'Draft List'!$D$4:$AC$2598,BH$3,FALSE)&lt;&gt;0,VLOOKUP($B118,'Draft List'!$D$4:$AC$2598,BH$3,FALSE),"")</f>
        <v>41</v>
      </c>
      <c r="BI118">
        <f>IF(VLOOKUP($B118,'Draft List'!$D$4:$AC$2598,BI$3,FALSE)&lt;&gt;0,VLOOKUP($B118,'Draft List'!$D$4:$AC$2598,BI$3,FALSE),"")</f>
        <v>2</v>
      </c>
      <c r="BJ118">
        <f>IF(VLOOKUP($B118,'Draft List'!$D$4:$AC$2598,BJ$3,FALSE)&lt;&gt;0,VLOOKUP($B118,'Draft List'!$D$4:$AC$2598,BJ$3,FALSE),"")</f>
        <v>7</v>
      </c>
      <c r="BK118" t="str">
        <f>IF(VLOOKUP($B118,'Draft List'!$D$4:$AC$2598,BK$3,FALSE)&lt;&gt;0,VLOOKUP($B118,'Draft List'!$D$4:$AC$2598,BK$3,FALSE),"")</f>
        <v>Palm Springs Codgers</v>
      </c>
      <c r="BL118" t="str">
        <f>IF(OR(C118="SP",C118="MR",C118="CL"),"P",VLOOKUP($A118,Bat!$A$4:$AQ$1284,42,FALSE))</f>
        <v>P</v>
      </c>
    </row>
    <row r="119" spans="1:64" x14ac:dyDescent="0.25">
      <c r="A119" s="45" t="str">
        <f t="shared" si="8"/>
        <v>SPGordon MacMurchie18</v>
      </c>
      <c r="B119">
        <f>VLOOKUP($A119,draft_listing_pitchers_stats!$A$1:$B$1324,2,FALSE)</f>
        <v>16111</v>
      </c>
      <c r="C119" s="1" t="s">
        <v>25</v>
      </c>
      <c r="D119" s="1" t="s">
        <v>1197</v>
      </c>
      <c r="E119" s="1" t="s">
        <v>1393</v>
      </c>
      <c r="F119" s="1">
        <v>18</v>
      </c>
      <c r="G119" s="1" t="s">
        <v>44</v>
      </c>
      <c r="H119" s="1" t="s">
        <v>44</v>
      </c>
      <c r="I119" s="1" t="s">
        <v>54</v>
      </c>
      <c r="J119" s="24" t="s">
        <v>54</v>
      </c>
      <c r="K119" s="1" t="s">
        <v>46</v>
      </c>
      <c r="L119" s="24" t="s">
        <v>46</v>
      </c>
      <c r="M119" s="1">
        <v>1</v>
      </c>
      <c r="N119" s="1">
        <v>2</v>
      </c>
      <c r="O119" s="24">
        <v>1</v>
      </c>
      <c r="P119" s="1">
        <v>4</v>
      </c>
      <c r="Q119" s="1">
        <v>4</v>
      </c>
      <c r="R119" s="24">
        <v>4</v>
      </c>
      <c r="S119" s="1">
        <v>3</v>
      </c>
      <c r="T119" s="1">
        <v>4</v>
      </c>
      <c r="U119" s="1">
        <v>1</v>
      </c>
      <c r="V119" s="1">
        <v>3</v>
      </c>
      <c r="W119" s="1" t="s">
        <v>48</v>
      </c>
      <c r="X119" s="1" t="s">
        <v>48</v>
      </c>
      <c r="Y119" s="1" t="s">
        <v>48</v>
      </c>
      <c r="Z119" s="1" t="s">
        <v>48</v>
      </c>
      <c r="AA119" s="1" t="s">
        <v>48</v>
      </c>
      <c r="AB119" s="1" t="s">
        <v>48</v>
      </c>
      <c r="AC119" s="1" t="s">
        <v>48</v>
      </c>
      <c r="AD119" s="1" t="s">
        <v>48</v>
      </c>
      <c r="AE119" s="1">
        <v>3</v>
      </c>
      <c r="AF119" s="1">
        <v>5</v>
      </c>
      <c r="AG119" s="1">
        <v>3</v>
      </c>
      <c r="AH119" s="1">
        <v>6</v>
      </c>
      <c r="AI119" s="1" t="s">
        <v>48</v>
      </c>
      <c r="AJ119" s="1" t="s">
        <v>48</v>
      </c>
      <c r="AK119" s="1" t="s">
        <v>48</v>
      </c>
      <c r="AL119" s="1" t="s">
        <v>48</v>
      </c>
      <c r="AM119" s="1" t="s">
        <v>48</v>
      </c>
      <c r="AN119" s="1" t="s">
        <v>48</v>
      </c>
      <c r="AO119" s="1" t="s">
        <v>48</v>
      </c>
      <c r="AP119" s="24" t="s">
        <v>48</v>
      </c>
      <c r="AQ119" s="1" t="s">
        <v>521</v>
      </c>
      <c r="AR119" s="1">
        <v>6</v>
      </c>
      <c r="AS119" s="25" t="s">
        <v>519</v>
      </c>
      <c r="AT119" s="36" t="s">
        <v>826</v>
      </c>
      <c r="AU119" s="9">
        <f t="shared" si="9"/>
        <v>-2.5060525215375429</v>
      </c>
      <c r="AV119" s="9">
        <f t="shared" si="10"/>
        <v>-0.35865866625050846</v>
      </c>
      <c r="AW119">
        <f t="shared" si="11"/>
        <v>4</v>
      </c>
      <c r="AX119">
        <f t="shared" si="12"/>
        <v>0.5</v>
      </c>
      <c r="AY119" s="6">
        <f>VLOOKUP(AQ119,COND!$A$10:$B$32,2,FALSE)</f>
        <v>1</v>
      </c>
      <c r="AZ119" s="9">
        <f>($AU$3*AU119+$AV$3*AV119+$AW$3*AW119+$AX$3*AX119)*AY119*IF(AR119&lt;5,0.95,IF(AR119&lt;7,0.975,1))+$K$3*VLOOKUP(K119,COND!$A$2:$D$7,2,FALSE)+$L$3*VLOOKUP(L119,COND!$A$2:$D$7,3,FALSE)+IF(BB119="SP",$BB$3,0)+IF($AW119&lt;3,-5,0)</f>
        <v>27.076850766415262</v>
      </c>
      <c r="BA119" s="28">
        <f t="shared" si="13"/>
        <v>1.3211490462281517</v>
      </c>
      <c r="BB119" t="str">
        <f t="shared" si="14"/>
        <v>SP</v>
      </c>
      <c r="BC119">
        <v>300</v>
      </c>
      <c r="BD119">
        <v>115</v>
      </c>
      <c r="BF119" t="str">
        <f t="shared" si="15"/>
        <v>Possible</v>
      </c>
      <c r="BH119" t="str">
        <f>IF(VLOOKUP($B119,'Draft List'!$D$4:$AC$2598,BH$3,FALSE)&lt;&gt;0,VLOOKUP($B119,'Draft List'!$D$4:$AC$2598,BH$3,FALSE),"")</f>
        <v/>
      </c>
      <c r="BI119" t="str">
        <f>IF(VLOOKUP($B119,'Draft List'!$D$4:$AC$2598,BI$3,FALSE)&lt;&gt;0,VLOOKUP($B119,'Draft List'!$D$4:$AC$2598,BI$3,FALSE),"")</f>
        <v/>
      </c>
      <c r="BJ119" t="str">
        <f>IF(VLOOKUP($B119,'Draft List'!$D$4:$AC$2598,BJ$3,FALSE)&lt;&gt;0,VLOOKUP($B119,'Draft List'!$D$4:$AC$2598,BJ$3,FALSE),"")</f>
        <v/>
      </c>
      <c r="BK119" t="str">
        <f>IF(VLOOKUP($B119,'Draft List'!$D$4:$AC$2598,BK$3,FALSE)&lt;&gt;0,VLOOKUP($B119,'Draft List'!$D$4:$AC$2598,BK$3,FALSE),"")</f>
        <v/>
      </c>
      <c r="BL119" t="str">
        <f>IF(OR(C119="SP",C119="MR",C119="CL"),"P",VLOOKUP($A119,Bat!$A$4:$AQ$1284,42,FALSE))</f>
        <v>P</v>
      </c>
    </row>
    <row r="120" spans="1:64" x14ac:dyDescent="0.25">
      <c r="A120" s="45" t="str">
        <f t="shared" si="8"/>
        <v>SPAurelio Baca18</v>
      </c>
      <c r="B120">
        <f>VLOOKUP($A120,draft_listing_pitchers_stats!$A$1:$B$1324,2,FALSE)</f>
        <v>2224</v>
      </c>
      <c r="C120" s="1" t="s">
        <v>25</v>
      </c>
      <c r="D120" s="1" t="s">
        <v>278</v>
      </c>
      <c r="E120" s="1" t="s">
        <v>1020</v>
      </c>
      <c r="F120" s="1">
        <v>18</v>
      </c>
      <c r="G120" s="1" t="s">
        <v>44</v>
      </c>
      <c r="H120" s="1" t="s">
        <v>44</v>
      </c>
      <c r="I120" s="1" t="s">
        <v>54</v>
      </c>
      <c r="J120" s="24" t="s">
        <v>54</v>
      </c>
      <c r="K120" s="1" t="s">
        <v>46</v>
      </c>
      <c r="L120" s="24" t="s">
        <v>46</v>
      </c>
      <c r="M120" s="1">
        <v>2</v>
      </c>
      <c r="N120" s="1">
        <v>3</v>
      </c>
      <c r="O120" s="24">
        <v>1</v>
      </c>
      <c r="P120" s="1">
        <v>6</v>
      </c>
      <c r="Q120" s="1">
        <v>3</v>
      </c>
      <c r="R120" s="24">
        <v>3</v>
      </c>
      <c r="S120" s="1">
        <v>4</v>
      </c>
      <c r="T120" s="1">
        <v>6</v>
      </c>
      <c r="U120" s="1">
        <v>1</v>
      </c>
      <c r="V120" s="1">
        <v>6</v>
      </c>
      <c r="W120" s="1" t="s">
        <v>48</v>
      </c>
      <c r="X120" s="1" t="s">
        <v>48</v>
      </c>
      <c r="Y120" s="1" t="s">
        <v>48</v>
      </c>
      <c r="Z120" s="1" t="s">
        <v>48</v>
      </c>
      <c r="AA120" s="1">
        <v>3</v>
      </c>
      <c r="AB120" s="1">
        <v>6</v>
      </c>
      <c r="AC120" s="1" t="s">
        <v>48</v>
      </c>
      <c r="AD120" s="1" t="s">
        <v>48</v>
      </c>
      <c r="AE120" s="1" t="s">
        <v>48</v>
      </c>
      <c r="AF120" s="1" t="s">
        <v>48</v>
      </c>
      <c r="AG120" s="1" t="s">
        <v>48</v>
      </c>
      <c r="AH120" s="1" t="s">
        <v>48</v>
      </c>
      <c r="AI120" s="1" t="s">
        <v>48</v>
      </c>
      <c r="AJ120" s="1" t="s">
        <v>48</v>
      </c>
      <c r="AK120" s="1" t="s">
        <v>48</v>
      </c>
      <c r="AL120" s="1" t="s">
        <v>48</v>
      </c>
      <c r="AM120" s="1" t="s">
        <v>48</v>
      </c>
      <c r="AN120" s="1" t="s">
        <v>48</v>
      </c>
      <c r="AO120" s="1" t="s">
        <v>48</v>
      </c>
      <c r="AP120" s="24" t="s">
        <v>48</v>
      </c>
      <c r="AQ120" s="1" t="s">
        <v>522</v>
      </c>
      <c r="AR120" s="1">
        <v>5</v>
      </c>
      <c r="AS120" s="25" t="s">
        <v>519</v>
      </c>
      <c r="AT120" s="36" t="s">
        <v>843</v>
      </c>
      <c r="AU120" s="9">
        <f t="shared" si="9"/>
        <v>-2.1159294805983135</v>
      </c>
      <c r="AV120" s="9">
        <f t="shared" si="10"/>
        <v>-0.40702829971632715</v>
      </c>
      <c r="AW120">
        <f t="shared" si="11"/>
        <v>3</v>
      </c>
      <c r="AX120">
        <f t="shared" si="12"/>
        <v>1.5</v>
      </c>
      <c r="AY120" s="6">
        <f>VLOOKUP(AQ120,COND!$A$10:$B$32,2,FALSE)</f>
        <v>1</v>
      </c>
      <c r="AZ120" s="9">
        <f>($AU$3*AU120+$AV$3*AV120+$AW$3*AW120+$AX$3*AX120)*AY120*IF(AR120&lt;5,0.95,IF(AR120&lt;7,0.975,1))+$K$3*VLOOKUP(K120,COND!$A$2:$D$7,2,FALSE)+$L$3*VLOOKUP(L120,COND!$A$2:$D$7,3,FALSE)+IF(BB120="SP",$BB$3,0)+IF($AW120&lt;3,-5,0)</f>
        <v>26.94096690681495</v>
      </c>
      <c r="BA120" s="28">
        <f t="shared" si="13"/>
        <v>1.3092116430252638</v>
      </c>
      <c r="BB120" t="str">
        <f t="shared" si="14"/>
        <v>SP</v>
      </c>
      <c r="BC120">
        <v>300</v>
      </c>
      <c r="BD120">
        <v>116</v>
      </c>
      <c r="BF120" t="str">
        <f t="shared" si="15"/>
        <v>Possible</v>
      </c>
      <c r="BH120">
        <f>IF(VLOOKUP($B120,'Draft List'!$D$4:$AC$2598,BH$3,FALSE)&lt;&gt;0,VLOOKUP($B120,'Draft List'!$D$4:$AC$2598,BH$3,FALSE),"")</f>
        <v>246</v>
      </c>
      <c r="BI120">
        <f>IF(VLOOKUP($B120,'Draft List'!$D$4:$AC$2598,BI$3,FALSE)&lt;&gt;0,VLOOKUP($B120,'Draft List'!$D$4:$AC$2598,BI$3,FALSE),"")</f>
        <v>10</v>
      </c>
      <c r="BJ120">
        <f>IF(VLOOKUP($B120,'Draft List'!$D$4:$AC$2598,BJ$3,FALSE)&lt;&gt;0,VLOOKUP($B120,'Draft List'!$D$4:$AC$2598,BJ$3,FALSE),"")</f>
        <v>6</v>
      </c>
      <c r="BK120" t="str">
        <f>IF(VLOOKUP($B120,'Draft List'!$D$4:$AC$2598,BK$3,FALSE)&lt;&gt;0,VLOOKUP($B120,'Draft List'!$D$4:$AC$2598,BK$3,FALSE),"")</f>
        <v>Scottish Claymores</v>
      </c>
      <c r="BL120" t="str">
        <f>IF(OR(C120="SP",C120="MR",C120="CL"),"P",VLOOKUP($A120,Bat!$A$4:$AQ$1284,42,FALSE))</f>
        <v>P</v>
      </c>
    </row>
    <row r="121" spans="1:64" x14ac:dyDescent="0.25">
      <c r="A121" s="45" t="str">
        <f t="shared" si="8"/>
        <v>SPCristián Rodríguez18</v>
      </c>
      <c r="B121">
        <f>VLOOKUP($A121,draft_listing_pitchers_stats!$A$1:$B$1324,2,FALSE)</f>
        <v>16101</v>
      </c>
      <c r="C121" s="1" t="s">
        <v>25</v>
      </c>
      <c r="D121" s="1" t="s">
        <v>515</v>
      </c>
      <c r="E121" s="1" t="s">
        <v>225</v>
      </c>
      <c r="F121" s="1">
        <v>18</v>
      </c>
      <c r="G121" s="1" t="s">
        <v>44</v>
      </c>
      <c r="H121" s="1" t="s">
        <v>44</v>
      </c>
      <c r="I121" s="1" t="s">
        <v>54</v>
      </c>
      <c r="J121" s="24" t="s">
        <v>54</v>
      </c>
      <c r="K121" s="1" t="s">
        <v>46</v>
      </c>
      <c r="L121" s="24" t="s">
        <v>46</v>
      </c>
      <c r="M121" s="1">
        <v>2</v>
      </c>
      <c r="N121" s="1">
        <v>3</v>
      </c>
      <c r="O121" s="24">
        <v>1</v>
      </c>
      <c r="P121" s="1">
        <v>5</v>
      </c>
      <c r="Q121" s="1">
        <v>4</v>
      </c>
      <c r="R121" s="24">
        <v>3</v>
      </c>
      <c r="S121" s="1">
        <v>4</v>
      </c>
      <c r="T121" s="1">
        <v>6</v>
      </c>
      <c r="U121" s="1">
        <v>1</v>
      </c>
      <c r="V121" s="1">
        <v>1</v>
      </c>
      <c r="W121" s="1" t="s">
        <v>48</v>
      </c>
      <c r="X121" s="1" t="s">
        <v>48</v>
      </c>
      <c r="Y121" s="1">
        <v>3</v>
      </c>
      <c r="Z121" s="1">
        <v>8</v>
      </c>
      <c r="AA121" s="1" t="s">
        <v>48</v>
      </c>
      <c r="AB121" s="1" t="s">
        <v>48</v>
      </c>
      <c r="AC121" s="1" t="s">
        <v>48</v>
      </c>
      <c r="AD121" s="1">
        <v>2</v>
      </c>
      <c r="AE121" s="1" t="s">
        <v>48</v>
      </c>
      <c r="AF121" s="1" t="s">
        <v>48</v>
      </c>
      <c r="AG121" s="1" t="s">
        <v>48</v>
      </c>
      <c r="AH121" s="1" t="s">
        <v>48</v>
      </c>
      <c r="AI121" s="1" t="s">
        <v>48</v>
      </c>
      <c r="AJ121" s="1" t="s">
        <v>48</v>
      </c>
      <c r="AK121" s="1" t="s">
        <v>48</v>
      </c>
      <c r="AL121" s="1" t="s">
        <v>48</v>
      </c>
      <c r="AM121" s="1" t="s">
        <v>48</v>
      </c>
      <c r="AN121" s="1" t="s">
        <v>48</v>
      </c>
      <c r="AO121" s="1" t="s">
        <v>48</v>
      </c>
      <c r="AP121" s="24" t="s">
        <v>48</v>
      </c>
      <c r="AQ121" s="1" t="s">
        <v>61</v>
      </c>
      <c r="AR121" s="1">
        <v>6</v>
      </c>
      <c r="AS121" s="25" t="s">
        <v>519</v>
      </c>
      <c r="AT121" s="36" t="s">
        <v>978</v>
      </c>
      <c r="AU121" s="9">
        <f t="shared" si="9"/>
        <v>-2.1159294805983135</v>
      </c>
      <c r="AV121" s="9">
        <f t="shared" si="10"/>
        <v>-0.40628790779544532</v>
      </c>
      <c r="AW121">
        <f t="shared" si="11"/>
        <v>3.5</v>
      </c>
      <c r="AX121">
        <f t="shared" si="12"/>
        <v>1</v>
      </c>
      <c r="AY121" s="6">
        <f>VLOOKUP(AQ121,COND!$A$10:$B$32,2,FALSE)</f>
        <v>1</v>
      </c>
      <c r="AZ121" s="9">
        <f>($AU$3*AU121+$AV$3*AV121+$AW$3*AW121+$AX$3*AX121)*AY121*IF(AR121&lt;5,0.95,IF(AR121&lt;7,0.975,1))+$K$3*VLOOKUP(K121,COND!$A$2:$D$7,2,FALSE)+$L$3*VLOOKUP(L121,COND!$A$2:$D$7,3,FALSE)+IF(BB121="SP",$BB$3,0)+IF($AW121&lt;3,-5,0)</f>
        <v>26.589779549272144</v>
      </c>
      <c r="BA121" s="28">
        <f t="shared" si="13"/>
        <v>1.278359817804253</v>
      </c>
      <c r="BB121" t="str">
        <f t="shared" si="14"/>
        <v>SP</v>
      </c>
      <c r="BC121">
        <v>300</v>
      </c>
      <c r="BD121">
        <v>117</v>
      </c>
      <c r="BF121" t="str">
        <f t="shared" si="15"/>
        <v>Possible</v>
      </c>
      <c r="BH121">
        <f>IF(VLOOKUP($B121,'Draft List'!$D$4:$AC$2598,BH$3,FALSE)&lt;&gt;0,VLOOKUP($B121,'Draft List'!$D$4:$AC$2598,BH$3,FALSE),"")</f>
        <v>67</v>
      </c>
      <c r="BI121">
        <f>IF(VLOOKUP($B121,'Draft List'!$D$4:$AC$2598,BI$3,FALSE)&lt;&gt;0,VLOOKUP($B121,'Draft List'!$D$4:$AC$2598,BI$3,FALSE),"")</f>
        <v>3</v>
      </c>
      <c r="BJ121">
        <f>IF(VLOOKUP($B121,'Draft List'!$D$4:$AC$2598,BJ$3,FALSE)&lt;&gt;0,VLOOKUP($B121,'Draft List'!$D$4:$AC$2598,BJ$3,FALSE),"")</f>
        <v>9</v>
      </c>
      <c r="BK121" t="str">
        <f>IF(VLOOKUP($B121,'Draft List'!$D$4:$AC$2598,BK$3,FALSE)&lt;&gt;0,VLOOKUP($B121,'Draft List'!$D$4:$AC$2598,BK$3,FALSE),"")</f>
        <v>New Orleans Trendsetters</v>
      </c>
      <c r="BL121" t="str">
        <f>IF(OR(C121="SP",C121="MR",C121="CL"),"P",VLOOKUP($A121,Bat!$A$4:$AQ$1284,42,FALSE))</f>
        <v>P</v>
      </c>
    </row>
    <row r="122" spans="1:64" x14ac:dyDescent="0.25">
      <c r="A122" s="45" t="str">
        <f t="shared" si="8"/>
        <v>SPRonald Turner18</v>
      </c>
      <c r="B122">
        <f>VLOOKUP($A122,draft_listing_pitchers_stats!$A$1:$B$1324,2,FALSE)</f>
        <v>2372</v>
      </c>
      <c r="C122" s="1" t="s">
        <v>25</v>
      </c>
      <c r="D122" s="1" t="s">
        <v>1373</v>
      </c>
      <c r="E122" s="1" t="s">
        <v>1287</v>
      </c>
      <c r="F122" s="1">
        <v>18</v>
      </c>
      <c r="G122" s="1" t="s">
        <v>58</v>
      </c>
      <c r="H122" s="1" t="s">
        <v>44</v>
      </c>
      <c r="I122" s="1" t="s">
        <v>54</v>
      </c>
      <c r="J122" s="24" t="s">
        <v>54</v>
      </c>
      <c r="K122" s="1" t="s">
        <v>46</v>
      </c>
      <c r="L122" s="24" t="s">
        <v>46</v>
      </c>
      <c r="M122" s="1">
        <v>1</v>
      </c>
      <c r="N122" s="1">
        <v>2</v>
      </c>
      <c r="O122" s="24">
        <v>1</v>
      </c>
      <c r="P122" s="1">
        <v>5</v>
      </c>
      <c r="Q122" s="1">
        <v>4</v>
      </c>
      <c r="R122" s="24">
        <v>3</v>
      </c>
      <c r="S122" s="1">
        <v>3</v>
      </c>
      <c r="T122" s="1">
        <v>6</v>
      </c>
      <c r="U122" s="1">
        <v>1</v>
      </c>
      <c r="V122" s="1">
        <v>8</v>
      </c>
      <c r="W122" s="1" t="s">
        <v>48</v>
      </c>
      <c r="X122" s="1" t="s">
        <v>48</v>
      </c>
      <c r="Y122" s="1">
        <v>2</v>
      </c>
      <c r="Z122" s="1">
        <v>6</v>
      </c>
      <c r="AA122" s="1" t="s">
        <v>48</v>
      </c>
      <c r="AB122" s="1" t="s">
        <v>48</v>
      </c>
      <c r="AC122" s="1" t="s">
        <v>48</v>
      </c>
      <c r="AD122" s="1" t="s">
        <v>48</v>
      </c>
      <c r="AE122" s="1" t="s">
        <v>48</v>
      </c>
      <c r="AF122" s="1" t="s">
        <v>48</v>
      </c>
      <c r="AG122" s="1" t="s">
        <v>48</v>
      </c>
      <c r="AH122" s="1" t="s">
        <v>48</v>
      </c>
      <c r="AI122" s="1" t="s">
        <v>48</v>
      </c>
      <c r="AJ122" s="1" t="s">
        <v>48</v>
      </c>
      <c r="AK122" s="1" t="s">
        <v>48</v>
      </c>
      <c r="AL122" s="1" t="s">
        <v>48</v>
      </c>
      <c r="AM122" s="1" t="s">
        <v>48</v>
      </c>
      <c r="AN122" s="1" t="s">
        <v>48</v>
      </c>
      <c r="AO122" s="1" t="s">
        <v>48</v>
      </c>
      <c r="AP122" s="24" t="s">
        <v>48</v>
      </c>
      <c r="AQ122" s="1" t="s">
        <v>522</v>
      </c>
      <c r="AR122" s="1">
        <v>3</v>
      </c>
      <c r="AS122" s="25" t="s">
        <v>519</v>
      </c>
      <c r="AT122" s="36" t="s">
        <v>888</v>
      </c>
      <c r="AU122" s="9">
        <f t="shared" si="9"/>
        <v>-2.5060525215375429</v>
      </c>
      <c r="AV122" s="9">
        <f t="shared" si="10"/>
        <v>-0.40628790779544532</v>
      </c>
      <c r="AW122">
        <f t="shared" si="11"/>
        <v>3</v>
      </c>
      <c r="AX122">
        <f t="shared" si="12"/>
        <v>1.5</v>
      </c>
      <c r="AY122" s="6">
        <f>VLOOKUP(AQ122,COND!$A$10:$B$32,2,FALSE)</f>
        <v>1</v>
      </c>
      <c r="AZ122" s="9">
        <f>($AU$3*AU122+$AV$3*AV122+$AW$3*AW122+$AX$3*AX122)*AY122*IF(AR122&lt;5,0.95,IF(AR122&lt;7,0.975,1))+$K$3*VLOOKUP(K122,COND!$A$2:$D$7,2,FALSE)+$L$3*VLOOKUP(L122,COND!$A$2:$D$7,3,FALSE)+IF(BB122="SP",$BB$3,0)+IF($AW122&lt;3,-5,0)</f>
        <v>25.010629772794406</v>
      </c>
      <c r="BA122" s="28">
        <f t="shared" si="13"/>
        <v>1.1396314386206396</v>
      </c>
      <c r="BB122" t="str">
        <f t="shared" si="14"/>
        <v>RP</v>
      </c>
      <c r="BC122">
        <v>300</v>
      </c>
      <c r="BD122">
        <v>118</v>
      </c>
      <c r="BF122" t="str">
        <f t="shared" si="15"/>
        <v>Possible</v>
      </c>
      <c r="BH122">
        <f>IF(VLOOKUP($B122,'Draft List'!$D$4:$AC$2598,BH$3,FALSE)&lt;&gt;0,VLOOKUP($B122,'Draft List'!$D$4:$AC$2598,BH$3,FALSE),"")</f>
        <v>27</v>
      </c>
      <c r="BI122" t="str">
        <f>IF(VLOOKUP($B122,'Draft List'!$D$4:$AC$2598,BI$3,FALSE)&lt;&gt;0,VLOOKUP($B122,'Draft List'!$D$4:$AC$2598,BI$3,FALSE),"")</f>
        <v>S1</v>
      </c>
      <c r="BJ122">
        <f>IF(VLOOKUP($B122,'Draft List'!$D$4:$AC$2598,BJ$3,FALSE)&lt;&gt;0,VLOOKUP($B122,'Draft List'!$D$4:$AC$2598,BJ$3,FALSE),"")</f>
        <v>6</v>
      </c>
      <c r="BK122" t="str">
        <f>IF(VLOOKUP($B122,'Draft List'!$D$4:$AC$2598,BK$3,FALSE)&lt;&gt;0,VLOOKUP($B122,'Draft List'!$D$4:$AC$2598,BK$3,FALSE),"")</f>
        <v>Shin Seiki Evas</v>
      </c>
      <c r="BL122" t="str">
        <f>IF(OR(C122="SP",C122="MR",C122="CL"),"P",VLOOKUP($A122,Bat!$A$4:$AQ$1284,42,FALSE))</f>
        <v>P</v>
      </c>
    </row>
    <row r="123" spans="1:64" x14ac:dyDescent="0.25">
      <c r="A123" s="45" t="str">
        <f t="shared" si="8"/>
        <v>SPKen Jordan18</v>
      </c>
      <c r="B123">
        <f>VLOOKUP($A123,draft_listing_pitchers_stats!$A$1:$B$1324,2,FALSE)</f>
        <v>1978</v>
      </c>
      <c r="C123" s="1" t="s">
        <v>25</v>
      </c>
      <c r="D123" s="1" t="s">
        <v>484</v>
      </c>
      <c r="E123" s="1" t="s">
        <v>281</v>
      </c>
      <c r="F123" s="1">
        <v>18</v>
      </c>
      <c r="G123" s="1" t="s">
        <v>58</v>
      </c>
      <c r="H123" s="1" t="s">
        <v>58</v>
      </c>
      <c r="I123" s="1" t="s">
        <v>54</v>
      </c>
      <c r="J123" s="24" t="s">
        <v>54</v>
      </c>
      <c r="K123" s="1" t="s">
        <v>46</v>
      </c>
      <c r="L123" s="24" t="s">
        <v>46</v>
      </c>
      <c r="M123" s="1">
        <v>1</v>
      </c>
      <c r="N123" s="1">
        <v>1</v>
      </c>
      <c r="O123" s="24">
        <v>1</v>
      </c>
      <c r="P123" s="1">
        <v>4</v>
      </c>
      <c r="Q123" s="1">
        <v>1</v>
      </c>
      <c r="R123" s="24">
        <v>6</v>
      </c>
      <c r="S123" s="1">
        <v>3</v>
      </c>
      <c r="T123" s="1">
        <v>4</v>
      </c>
      <c r="U123" s="1">
        <v>1</v>
      </c>
      <c r="V123" s="1">
        <v>7</v>
      </c>
      <c r="W123" s="1" t="s">
        <v>48</v>
      </c>
      <c r="X123" s="1" t="s">
        <v>48</v>
      </c>
      <c r="Y123" s="1">
        <v>2</v>
      </c>
      <c r="Z123" s="1">
        <v>5</v>
      </c>
      <c r="AA123" s="1" t="s">
        <v>48</v>
      </c>
      <c r="AB123" s="1" t="s">
        <v>48</v>
      </c>
      <c r="AC123" s="1" t="s">
        <v>48</v>
      </c>
      <c r="AD123" s="1" t="s">
        <v>48</v>
      </c>
      <c r="AE123" s="1" t="s">
        <v>48</v>
      </c>
      <c r="AF123" s="1" t="s">
        <v>48</v>
      </c>
      <c r="AG123" s="1" t="s">
        <v>48</v>
      </c>
      <c r="AH123" s="1" t="s">
        <v>48</v>
      </c>
      <c r="AI123" s="1" t="s">
        <v>48</v>
      </c>
      <c r="AJ123" s="1" t="s">
        <v>48</v>
      </c>
      <c r="AK123" s="1" t="s">
        <v>48</v>
      </c>
      <c r="AL123" s="1" t="s">
        <v>48</v>
      </c>
      <c r="AM123" s="1" t="s">
        <v>48</v>
      </c>
      <c r="AN123" s="1" t="s">
        <v>48</v>
      </c>
      <c r="AO123" s="1" t="s">
        <v>48</v>
      </c>
      <c r="AP123" s="24" t="s">
        <v>48</v>
      </c>
      <c r="AQ123" s="1" t="s">
        <v>521</v>
      </c>
      <c r="AR123" s="1">
        <v>5</v>
      </c>
      <c r="AS123" s="25" t="s">
        <v>15</v>
      </c>
      <c r="AT123" s="36" t="s">
        <v>839</v>
      </c>
      <c r="AU123" s="9">
        <f t="shared" si="9"/>
        <v>-2.7014842379675978</v>
      </c>
      <c r="AV123" s="9">
        <f t="shared" si="10"/>
        <v>-0.46031268343245407</v>
      </c>
      <c r="AW123">
        <f t="shared" si="11"/>
        <v>3</v>
      </c>
      <c r="AX123">
        <f t="shared" si="12"/>
        <v>0.5</v>
      </c>
      <c r="AY123" s="6">
        <f>VLOOKUP(AQ123,COND!$A$10:$B$32,2,FALSE)</f>
        <v>1</v>
      </c>
      <c r="AZ123" s="9">
        <f>($AU$3*AU123+$AV$3*AV123+$AW$3*AW123+$AX$3*AX123)*AY123*IF(AR123&lt;5,0.95,IF(AR123&lt;7,0.975,1))+$K$3*VLOOKUP(K123,COND!$A$2:$D$7,2,FALSE)+$L$3*VLOOKUP(L123,COND!$A$2:$D$7,3,FALSE)+IF(BB123="SP",$BB$3,0)+IF($AW123&lt;3,-5,0)</f>
        <v>24.568988246663466</v>
      </c>
      <c r="BA123" s="28">
        <f t="shared" si="13"/>
        <v>1.1008332106039278</v>
      </c>
      <c r="BB123" t="str">
        <f t="shared" si="14"/>
        <v>SP</v>
      </c>
      <c r="BC123">
        <v>300</v>
      </c>
      <c r="BD123">
        <v>119</v>
      </c>
      <c r="BF123" t="str">
        <f t="shared" si="15"/>
        <v>Unlikely</v>
      </c>
      <c r="BH123" t="str">
        <f>IF(VLOOKUP($B123,'Draft List'!$D$4:$AC$2598,BH$3,FALSE)&lt;&gt;0,VLOOKUP($B123,'Draft List'!$D$4:$AC$2598,BH$3,FALSE),"")</f>
        <v/>
      </c>
      <c r="BI123" t="str">
        <f>IF(VLOOKUP($B123,'Draft List'!$D$4:$AC$2598,BI$3,FALSE)&lt;&gt;0,VLOOKUP($B123,'Draft List'!$D$4:$AC$2598,BI$3,FALSE),"")</f>
        <v/>
      </c>
      <c r="BJ123" t="str">
        <f>IF(VLOOKUP($B123,'Draft List'!$D$4:$AC$2598,BJ$3,FALSE)&lt;&gt;0,VLOOKUP($B123,'Draft List'!$D$4:$AC$2598,BJ$3,FALSE),"")</f>
        <v/>
      </c>
      <c r="BK123" t="str">
        <f>IF(VLOOKUP($B123,'Draft List'!$D$4:$AC$2598,BK$3,FALSE)&lt;&gt;0,VLOOKUP($B123,'Draft List'!$D$4:$AC$2598,BK$3,FALSE),"")</f>
        <v/>
      </c>
      <c r="BL123" t="str">
        <f>IF(OR(C123="SP",C123="MR",C123="CL"),"P",VLOOKUP($A123,Bat!$A$4:$AQ$1284,42,FALSE))</f>
        <v>P</v>
      </c>
    </row>
    <row r="124" spans="1:64" x14ac:dyDescent="0.25">
      <c r="A124" s="45" t="str">
        <f t="shared" si="8"/>
        <v>SPKeiji Seo18</v>
      </c>
      <c r="B124">
        <f>VLOOKUP($A124,draft_listing_pitchers_stats!$A$1:$B$1324,2,FALSE)</f>
        <v>16097</v>
      </c>
      <c r="C124" s="1" t="s">
        <v>25</v>
      </c>
      <c r="D124" s="1" t="s">
        <v>879</v>
      </c>
      <c r="E124" s="1" t="s">
        <v>1638</v>
      </c>
      <c r="F124" s="1">
        <v>18</v>
      </c>
      <c r="G124" s="1" t="s">
        <v>44</v>
      </c>
      <c r="H124" s="1" t="s">
        <v>44</v>
      </c>
      <c r="I124" s="1" t="s">
        <v>54</v>
      </c>
      <c r="J124" s="24" t="s">
        <v>54</v>
      </c>
      <c r="K124" s="1" t="s">
        <v>46</v>
      </c>
      <c r="L124" s="24" t="s">
        <v>46</v>
      </c>
      <c r="M124" s="1">
        <v>1</v>
      </c>
      <c r="N124" s="1">
        <v>2</v>
      </c>
      <c r="O124" s="24">
        <v>1</v>
      </c>
      <c r="P124" s="1">
        <v>5</v>
      </c>
      <c r="Q124" s="1">
        <v>2</v>
      </c>
      <c r="R124" s="24">
        <v>4</v>
      </c>
      <c r="S124" s="1">
        <v>3</v>
      </c>
      <c r="T124" s="1">
        <v>6</v>
      </c>
      <c r="U124" s="1" t="s">
        <v>48</v>
      </c>
      <c r="V124" s="1" t="s">
        <v>48</v>
      </c>
      <c r="W124" s="1">
        <v>2</v>
      </c>
      <c r="X124" s="1">
        <v>7</v>
      </c>
      <c r="Y124" s="1">
        <v>2</v>
      </c>
      <c r="Z124" s="1">
        <v>6</v>
      </c>
      <c r="AA124" s="1" t="s">
        <v>48</v>
      </c>
      <c r="AB124" s="1" t="s">
        <v>48</v>
      </c>
      <c r="AC124" s="1" t="s">
        <v>48</v>
      </c>
      <c r="AD124" s="1" t="s">
        <v>48</v>
      </c>
      <c r="AE124" s="1" t="s">
        <v>48</v>
      </c>
      <c r="AF124" s="1" t="s">
        <v>48</v>
      </c>
      <c r="AG124" s="1" t="s">
        <v>48</v>
      </c>
      <c r="AH124" s="1" t="s">
        <v>48</v>
      </c>
      <c r="AI124" s="1" t="s">
        <v>48</v>
      </c>
      <c r="AJ124" s="1" t="s">
        <v>48</v>
      </c>
      <c r="AK124" s="1" t="s">
        <v>48</v>
      </c>
      <c r="AL124" s="1" t="s">
        <v>48</v>
      </c>
      <c r="AM124" s="1" t="s">
        <v>48</v>
      </c>
      <c r="AN124" s="1" t="s">
        <v>48</v>
      </c>
      <c r="AO124" s="1" t="s">
        <v>48</v>
      </c>
      <c r="AP124" s="24" t="s">
        <v>48</v>
      </c>
      <c r="AQ124" s="1" t="s">
        <v>522</v>
      </c>
      <c r="AR124" s="1">
        <v>6</v>
      </c>
      <c r="AS124" s="25" t="s">
        <v>519</v>
      </c>
      <c r="AT124" s="36" t="s">
        <v>826</v>
      </c>
      <c r="AU124" s="9">
        <f t="shared" si="9"/>
        <v>-2.5060525215375429</v>
      </c>
      <c r="AV124" s="9">
        <f t="shared" si="10"/>
        <v>-0.55483077460144581</v>
      </c>
      <c r="AW124">
        <f t="shared" si="11"/>
        <v>3</v>
      </c>
      <c r="AX124">
        <f t="shared" si="12"/>
        <v>1.5</v>
      </c>
      <c r="AY124" s="6">
        <f>VLOOKUP(AQ124,COND!$A$10:$B$32,2,FALSE)</f>
        <v>1</v>
      </c>
      <c r="AZ124" s="9">
        <f>($AU$3*AU124+$AV$3*AV124+$AW$3*AW124+$AX$3*AX124)*AY124*IF(AR124&lt;5,0.95,IF(AR124&lt;7,0.975,1))+$K$3*VLOOKUP(K124,COND!$A$2:$D$7,2,FALSE)+$L$3*VLOOKUP(L124,COND!$A$2:$D$7,3,FALSE)+IF(BB124="SP",$BB$3,0)+IF($AW124&lt;3,-5,0)</f>
        <v>23.982744653571984</v>
      </c>
      <c r="BA124" s="28">
        <f t="shared" si="13"/>
        <v>1.0493316844739866</v>
      </c>
      <c r="BB124" t="str">
        <f t="shared" si="14"/>
        <v>SP</v>
      </c>
      <c r="BC124">
        <v>300</v>
      </c>
      <c r="BD124">
        <v>120</v>
      </c>
      <c r="BF124" t="str">
        <f t="shared" si="15"/>
        <v>Unlikely</v>
      </c>
      <c r="BH124">
        <f>IF(VLOOKUP($B124,'Draft List'!$D$4:$AC$2598,BH$3,FALSE)&lt;&gt;0,VLOOKUP($B124,'Draft List'!$D$4:$AC$2598,BH$3,FALSE),"")</f>
        <v>235</v>
      </c>
      <c r="BI124">
        <f>IF(VLOOKUP($B124,'Draft List'!$D$4:$AC$2598,BI$3,FALSE)&lt;&gt;0,VLOOKUP($B124,'Draft List'!$D$4:$AC$2598,BI$3,FALSE),"")</f>
        <v>9</v>
      </c>
      <c r="BJ124">
        <f>IF(VLOOKUP($B124,'Draft List'!$D$4:$AC$2598,BJ$3,FALSE)&lt;&gt;0,VLOOKUP($B124,'Draft List'!$D$4:$AC$2598,BJ$3,FALSE),"")</f>
        <v>21</v>
      </c>
      <c r="BK124" t="str">
        <f>IF(VLOOKUP($B124,'Draft List'!$D$4:$AC$2598,BK$3,FALSE)&lt;&gt;0,VLOOKUP($B124,'Draft List'!$D$4:$AC$2598,BK$3,FALSE),"")</f>
        <v>Havana Leones</v>
      </c>
      <c r="BL124" t="str">
        <f>IF(OR(C124="SP",C124="MR",C124="CL"),"P",VLOOKUP($A124,Bat!$A$4:$AQ$1284,42,FALSE))</f>
        <v>P</v>
      </c>
    </row>
    <row r="125" spans="1:64" x14ac:dyDescent="0.25">
      <c r="A125" s="45" t="str">
        <f t="shared" si="8"/>
        <v>SPCharles Rosa18</v>
      </c>
      <c r="B125">
        <f>VLOOKUP($A125,draft_listing_pitchers_stats!$A$1:$B$1324,2,FALSE)</f>
        <v>463</v>
      </c>
      <c r="C125" s="1" t="s">
        <v>25</v>
      </c>
      <c r="D125" s="1" t="s">
        <v>578</v>
      </c>
      <c r="E125" s="1" t="s">
        <v>1604</v>
      </c>
      <c r="F125" s="1">
        <v>18</v>
      </c>
      <c r="G125" s="1" t="s">
        <v>44</v>
      </c>
      <c r="H125" s="1" t="s">
        <v>44</v>
      </c>
      <c r="I125" s="1" t="s">
        <v>54</v>
      </c>
      <c r="J125" s="24" t="s">
        <v>54</v>
      </c>
      <c r="K125" s="1" t="s">
        <v>46</v>
      </c>
      <c r="L125" s="24" t="s">
        <v>46</v>
      </c>
      <c r="M125" s="1">
        <v>1</v>
      </c>
      <c r="N125" s="1">
        <v>2</v>
      </c>
      <c r="O125" s="24">
        <v>1</v>
      </c>
      <c r="P125" s="1">
        <v>4</v>
      </c>
      <c r="Q125" s="1">
        <v>2</v>
      </c>
      <c r="R125" s="24">
        <v>5</v>
      </c>
      <c r="S125" s="1">
        <v>2</v>
      </c>
      <c r="T125" s="1">
        <v>5</v>
      </c>
      <c r="U125" s="1" t="s">
        <v>48</v>
      </c>
      <c r="V125" s="1" t="s">
        <v>48</v>
      </c>
      <c r="W125" s="1">
        <v>1</v>
      </c>
      <c r="X125" s="1">
        <v>5</v>
      </c>
      <c r="Y125" s="1">
        <v>1</v>
      </c>
      <c r="Z125" s="1">
        <v>6</v>
      </c>
      <c r="AA125" s="1" t="s">
        <v>48</v>
      </c>
      <c r="AB125" s="1" t="s">
        <v>48</v>
      </c>
      <c r="AC125" s="1" t="s">
        <v>48</v>
      </c>
      <c r="AD125" s="1" t="s">
        <v>48</v>
      </c>
      <c r="AE125" s="1" t="s">
        <v>48</v>
      </c>
      <c r="AF125" s="1" t="s">
        <v>48</v>
      </c>
      <c r="AG125" s="1" t="s">
        <v>48</v>
      </c>
      <c r="AH125" s="1" t="s">
        <v>48</v>
      </c>
      <c r="AI125" s="1" t="s">
        <v>48</v>
      </c>
      <c r="AJ125" s="1" t="s">
        <v>48</v>
      </c>
      <c r="AK125" s="1" t="s">
        <v>48</v>
      </c>
      <c r="AL125" s="1" t="s">
        <v>48</v>
      </c>
      <c r="AM125" s="1" t="s">
        <v>48</v>
      </c>
      <c r="AN125" s="1" t="s">
        <v>48</v>
      </c>
      <c r="AO125" s="1" t="s">
        <v>48</v>
      </c>
      <c r="AP125" s="24" t="s">
        <v>48</v>
      </c>
      <c r="AQ125" s="1" t="s">
        <v>75</v>
      </c>
      <c r="AR125" s="1">
        <v>7</v>
      </c>
      <c r="AS125" s="25" t="s">
        <v>519</v>
      </c>
      <c r="AT125" s="36" t="s">
        <v>843</v>
      </c>
      <c r="AU125" s="9">
        <f t="shared" si="9"/>
        <v>-2.5060525215375429</v>
      </c>
      <c r="AV125" s="9">
        <f t="shared" si="10"/>
        <v>-0.50720153305650884</v>
      </c>
      <c r="AW125">
        <f t="shared" si="11"/>
        <v>3</v>
      </c>
      <c r="AX125">
        <f t="shared" si="12"/>
        <v>0.5</v>
      </c>
      <c r="AY125" s="6">
        <f>VLOOKUP(AQ125,COND!$A$10:$B$32,2,FALSE)</f>
        <v>0.95</v>
      </c>
      <c r="AZ125" s="9">
        <f>($AU$3*AU125+$AV$3*AV125+$AW$3*AW125+$AX$3*AX125)*AY125*IF(AR125&lt;5,0.95,IF(AR125&lt;7,0.975,1))+$K$3*VLOOKUP(K125,COND!$A$2:$D$7,2,FALSE)+$L$3*VLOOKUP(L125,COND!$A$2:$D$7,3,FALSE)+IF(BB125="SP",$BB$3,0)+IF($AW125&lt;3,-5,0)</f>
        <v>23.905770892834198</v>
      </c>
      <c r="BA125" s="28">
        <f t="shared" si="13"/>
        <v>1.0425695361167622</v>
      </c>
      <c r="BB125" t="str">
        <f t="shared" si="14"/>
        <v>SP</v>
      </c>
      <c r="BC125">
        <v>300</v>
      </c>
      <c r="BD125">
        <v>121</v>
      </c>
      <c r="BF125" t="str">
        <f t="shared" si="15"/>
        <v>Unlikely</v>
      </c>
      <c r="BH125" t="str">
        <f>IF(VLOOKUP($B125,'Draft List'!$D$4:$AC$2598,BH$3,FALSE)&lt;&gt;0,VLOOKUP($B125,'Draft List'!$D$4:$AC$2598,BH$3,FALSE),"")</f>
        <v/>
      </c>
      <c r="BI125" t="str">
        <f>IF(VLOOKUP($B125,'Draft List'!$D$4:$AC$2598,BI$3,FALSE)&lt;&gt;0,VLOOKUP($B125,'Draft List'!$D$4:$AC$2598,BI$3,FALSE),"")</f>
        <v/>
      </c>
      <c r="BJ125" t="str">
        <f>IF(VLOOKUP($B125,'Draft List'!$D$4:$AC$2598,BJ$3,FALSE)&lt;&gt;0,VLOOKUP($B125,'Draft List'!$D$4:$AC$2598,BJ$3,FALSE),"")</f>
        <v/>
      </c>
      <c r="BK125" t="str">
        <f>IF(VLOOKUP($B125,'Draft List'!$D$4:$AC$2598,BK$3,FALSE)&lt;&gt;0,VLOOKUP($B125,'Draft List'!$D$4:$AC$2598,BK$3,FALSE),"")</f>
        <v/>
      </c>
      <c r="BL125" t="str">
        <f>IF(OR(C125="SP",C125="MR",C125="CL"),"P",VLOOKUP($A125,Bat!$A$4:$AQ$1284,42,FALSE))</f>
        <v>P</v>
      </c>
    </row>
    <row r="126" spans="1:64" x14ac:dyDescent="0.25">
      <c r="A126" s="45" t="str">
        <f t="shared" si="8"/>
        <v>SPBruno Evans21</v>
      </c>
      <c r="B126">
        <f>VLOOKUP($A126,draft_listing_pitchers_stats!$A$1:$B$1324,2,FALSE)</f>
        <v>5825</v>
      </c>
      <c r="C126" s="1" t="s">
        <v>25</v>
      </c>
      <c r="D126" s="1" t="s">
        <v>678</v>
      </c>
      <c r="E126" s="1" t="s">
        <v>1151</v>
      </c>
      <c r="F126" s="1">
        <v>21</v>
      </c>
      <c r="G126" s="1" t="s">
        <v>44</v>
      </c>
      <c r="H126" s="1" t="s">
        <v>44</v>
      </c>
      <c r="I126" s="1" t="s">
        <v>54</v>
      </c>
      <c r="J126" s="24" t="s">
        <v>54</v>
      </c>
      <c r="K126" s="1" t="s">
        <v>46</v>
      </c>
      <c r="L126" s="24" t="s">
        <v>46</v>
      </c>
      <c r="M126" s="1">
        <v>2</v>
      </c>
      <c r="N126" s="1">
        <v>3</v>
      </c>
      <c r="O126" s="24">
        <v>1</v>
      </c>
      <c r="P126" s="1">
        <v>5</v>
      </c>
      <c r="Q126" s="1">
        <v>4</v>
      </c>
      <c r="R126" s="24">
        <v>3</v>
      </c>
      <c r="S126" s="1">
        <v>4</v>
      </c>
      <c r="T126" s="1">
        <v>6</v>
      </c>
      <c r="U126" s="1">
        <v>1</v>
      </c>
      <c r="V126" s="1">
        <v>7</v>
      </c>
      <c r="W126" s="1" t="s">
        <v>48</v>
      </c>
      <c r="X126" s="1" t="s">
        <v>48</v>
      </c>
      <c r="Y126" s="1">
        <v>4</v>
      </c>
      <c r="Z126" s="1">
        <v>6</v>
      </c>
      <c r="AA126" s="1" t="s">
        <v>48</v>
      </c>
      <c r="AB126" s="1" t="s">
        <v>48</v>
      </c>
      <c r="AC126" s="1" t="s">
        <v>48</v>
      </c>
      <c r="AD126" s="1" t="s">
        <v>48</v>
      </c>
      <c r="AE126" s="1" t="s">
        <v>48</v>
      </c>
      <c r="AF126" s="1" t="s">
        <v>48</v>
      </c>
      <c r="AG126" s="1" t="s">
        <v>48</v>
      </c>
      <c r="AH126" s="1" t="s">
        <v>48</v>
      </c>
      <c r="AI126" s="1" t="s">
        <v>48</v>
      </c>
      <c r="AJ126" s="1" t="s">
        <v>48</v>
      </c>
      <c r="AK126" s="1" t="s">
        <v>48</v>
      </c>
      <c r="AL126" s="1" t="s">
        <v>48</v>
      </c>
      <c r="AM126" s="1" t="s">
        <v>48</v>
      </c>
      <c r="AN126" s="1" t="s">
        <v>48</v>
      </c>
      <c r="AO126" s="1" t="s">
        <v>48</v>
      </c>
      <c r="AP126" s="24" t="s">
        <v>48</v>
      </c>
      <c r="AQ126" s="1" t="s">
        <v>62</v>
      </c>
      <c r="AR126" s="1">
        <v>7</v>
      </c>
      <c r="AS126" s="25" t="s">
        <v>519</v>
      </c>
      <c r="AT126" s="36" t="s">
        <v>880</v>
      </c>
      <c r="AU126" s="9">
        <f t="shared" si="9"/>
        <v>-2.1159294805983135</v>
      </c>
      <c r="AV126" s="9">
        <f t="shared" si="10"/>
        <v>-0.40628790779544532</v>
      </c>
      <c r="AW126">
        <f t="shared" si="11"/>
        <v>3</v>
      </c>
      <c r="AX126">
        <f t="shared" si="12"/>
        <v>1.5</v>
      </c>
      <c r="AY126" s="6">
        <f>VLOOKUP(AQ126,COND!$A$10:$B$32,2,FALSE)</f>
        <v>1</v>
      </c>
      <c r="AZ126" s="9">
        <f>($AU$3*AU126+$AV$3*AV126+$AW$3*AW126+$AX$3*AX126)*AY126*IF(AR126&lt;5,0.95,IF(AR126&lt;7,0.975,1))+$K$3*VLOOKUP(K126,COND!$A$2:$D$7,2,FALSE)+$L$3*VLOOKUP(L126,COND!$A$2:$D$7,3,FALSE)+IF(BB126="SP",$BB$3,0)+IF($AW126&lt;3,-5,0)</f>
        <v>26.826055947971433</v>
      </c>
      <c r="BA126" s="28">
        <f t="shared" si="13"/>
        <v>1.2991167101010714</v>
      </c>
      <c r="BB126" t="str">
        <f t="shared" si="14"/>
        <v>SP</v>
      </c>
      <c r="BC126">
        <v>300</v>
      </c>
      <c r="BD126">
        <v>122</v>
      </c>
      <c r="BF126" t="str">
        <f t="shared" si="15"/>
        <v>Possible</v>
      </c>
      <c r="BH126">
        <f>IF(VLOOKUP($B126,'Draft List'!$D$4:$AC$2598,BH$3,FALSE)&lt;&gt;0,VLOOKUP($B126,'Draft List'!$D$4:$AC$2598,BH$3,FALSE),"")</f>
        <v>102</v>
      </c>
      <c r="BI126">
        <f>IF(VLOOKUP($B126,'Draft List'!$D$4:$AC$2598,BI$3,FALSE)&lt;&gt;0,VLOOKUP($B126,'Draft List'!$D$4:$AC$2598,BI$3,FALSE),"")</f>
        <v>4</v>
      </c>
      <c r="BJ126">
        <f>IF(VLOOKUP($B126,'Draft List'!$D$4:$AC$2598,BJ$3,FALSE)&lt;&gt;0,VLOOKUP($B126,'Draft List'!$D$4:$AC$2598,BJ$3,FALSE),"")</f>
        <v>17</v>
      </c>
      <c r="BK126" t="str">
        <f>IF(VLOOKUP($B126,'Draft List'!$D$4:$AC$2598,BK$3,FALSE)&lt;&gt;0,VLOOKUP($B126,'Draft List'!$D$4:$AC$2598,BK$3,FALSE),"")</f>
        <v>Yuma Bulldozers</v>
      </c>
      <c r="BL126" t="str">
        <f>IF(OR(C126="SP",C126="MR",C126="CL"),"P",VLOOKUP($A126,Bat!$A$4:$AQ$1284,42,FALSE))</f>
        <v>P</v>
      </c>
    </row>
    <row r="127" spans="1:64" x14ac:dyDescent="0.25">
      <c r="A127" s="45" t="str">
        <f t="shared" si="8"/>
        <v>SPRafael García21</v>
      </c>
      <c r="B127">
        <f>VLOOKUP($A127,draft_listing_pitchers_stats!$A$1:$B$1324,2,FALSE)</f>
        <v>6125</v>
      </c>
      <c r="C127" s="1" t="s">
        <v>25</v>
      </c>
      <c r="D127" s="1" t="s">
        <v>170</v>
      </c>
      <c r="E127" s="1" t="s">
        <v>136</v>
      </c>
      <c r="F127" s="1">
        <v>21</v>
      </c>
      <c r="G127" s="1" t="s">
        <v>58</v>
      </c>
      <c r="H127" s="1" t="s">
        <v>58</v>
      </c>
      <c r="I127" s="1" t="s">
        <v>54</v>
      </c>
      <c r="J127" s="24" t="s">
        <v>54</v>
      </c>
      <c r="K127" s="1" t="s">
        <v>46</v>
      </c>
      <c r="L127" s="24" t="s">
        <v>46</v>
      </c>
      <c r="M127" s="1">
        <v>2</v>
      </c>
      <c r="N127" s="1">
        <v>2</v>
      </c>
      <c r="O127" s="24">
        <v>1</v>
      </c>
      <c r="P127" s="1">
        <v>4</v>
      </c>
      <c r="Q127" s="1">
        <v>5</v>
      </c>
      <c r="R127" s="24">
        <v>3</v>
      </c>
      <c r="S127" s="1">
        <v>4</v>
      </c>
      <c r="T127" s="1">
        <v>5</v>
      </c>
      <c r="U127" s="1">
        <v>2</v>
      </c>
      <c r="V127" s="1">
        <v>6</v>
      </c>
      <c r="W127" s="1" t="s">
        <v>48</v>
      </c>
      <c r="X127" s="1" t="s">
        <v>48</v>
      </c>
      <c r="Y127" s="1" t="s">
        <v>48</v>
      </c>
      <c r="Z127" s="1" t="s">
        <v>48</v>
      </c>
      <c r="AA127" s="1" t="s">
        <v>48</v>
      </c>
      <c r="AB127" s="1" t="s">
        <v>48</v>
      </c>
      <c r="AC127" s="1" t="s">
        <v>48</v>
      </c>
      <c r="AD127" s="1" t="s">
        <v>48</v>
      </c>
      <c r="AE127" s="1" t="s">
        <v>48</v>
      </c>
      <c r="AF127" s="1" t="s">
        <v>48</v>
      </c>
      <c r="AG127" s="1" t="s">
        <v>48</v>
      </c>
      <c r="AH127" s="1" t="s">
        <v>48</v>
      </c>
      <c r="AI127" s="1" t="s">
        <v>48</v>
      </c>
      <c r="AJ127" s="1" t="s">
        <v>48</v>
      </c>
      <c r="AK127" s="1" t="s">
        <v>48</v>
      </c>
      <c r="AL127" s="1" t="s">
        <v>48</v>
      </c>
      <c r="AM127" s="1">
        <v>3</v>
      </c>
      <c r="AN127" s="1">
        <v>5</v>
      </c>
      <c r="AO127" s="1" t="s">
        <v>48</v>
      </c>
      <c r="AP127" s="24" t="s">
        <v>48</v>
      </c>
      <c r="AQ127" s="1" t="s">
        <v>522</v>
      </c>
      <c r="AR127" s="1">
        <v>10</v>
      </c>
      <c r="AS127" s="25" t="s">
        <v>519</v>
      </c>
      <c r="AT127" s="36" t="s">
        <v>826</v>
      </c>
      <c r="AU127" s="9">
        <f t="shared" si="9"/>
        <v>-2.311361197028369</v>
      </c>
      <c r="AV127" s="9">
        <f t="shared" si="10"/>
        <v>-0.40554751587456339</v>
      </c>
      <c r="AW127">
        <f t="shared" si="11"/>
        <v>3</v>
      </c>
      <c r="AX127">
        <f t="shared" si="12"/>
        <v>0.5</v>
      </c>
      <c r="AY127" s="6">
        <f>VLOOKUP(AQ127,COND!$A$10:$B$32,2,FALSE)</f>
        <v>1</v>
      </c>
      <c r="AZ127" s="9">
        <f>($AU$3*AU127+$AV$3*AV127+$AW$3*AW127+$AX$3*AX127)*AY127*IF(AR127&lt;5,0.95,IF(AR127&lt;7,0.975,1))+$K$3*VLOOKUP(K127,COND!$A$2:$D$7,2,FALSE)+$L$3*VLOOKUP(L127,COND!$A$2:$D$7,3,FALSE)+IF(BB127="SP",$BB$3,0)+IF($AW127&lt;3,-5,0)</f>
        <v>25.551777443103056</v>
      </c>
      <c r="BA127" s="28">
        <f t="shared" si="13"/>
        <v>1.1871712858974162</v>
      </c>
      <c r="BB127" t="str">
        <f t="shared" si="14"/>
        <v>SP</v>
      </c>
      <c r="BC127">
        <v>300</v>
      </c>
      <c r="BD127">
        <v>123</v>
      </c>
      <c r="BF127" t="str">
        <f t="shared" si="15"/>
        <v>Possible</v>
      </c>
      <c r="BH127">
        <f>IF(VLOOKUP($B127,'Draft List'!$D$4:$AC$2598,BH$3,FALSE)&lt;&gt;0,VLOOKUP($B127,'Draft List'!$D$4:$AC$2598,BH$3,FALSE),"")</f>
        <v>167</v>
      </c>
      <c r="BI127">
        <f>IF(VLOOKUP($B127,'Draft List'!$D$4:$AC$2598,BI$3,FALSE)&lt;&gt;0,VLOOKUP($B127,'Draft List'!$D$4:$AC$2598,BI$3,FALSE),"")</f>
        <v>7</v>
      </c>
      <c r="BJ127">
        <f>IF(VLOOKUP($B127,'Draft List'!$D$4:$AC$2598,BJ$3,FALSE)&lt;&gt;0,VLOOKUP($B127,'Draft List'!$D$4:$AC$2598,BJ$3,FALSE),"")</f>
        <v>5</v>
      </c>
      <c r="BK127" t="str">
        <f>IF(VLOOKUP($B127,'Draft List'!$D$4:$AC$2598,BK$3,FALSE)&lt;&gt;0,VLOOKUP($B127,'Draft List'!$D$4:$AC$2598,BK$3,FALSE),"")</f>
        <v>London Underground</v>
      </c>
      <c r="BL127" t="str">
        <f>IF(OR(C127="SP",C127="MR",C127="CL"),"P",VLOOKUP($A127,Bat!$A$4:$AQ$1284,42,FALSE))</f>
        <v>P</v>
      </c>
    </row>
    <row r="128" spans="1:64" x14ac:dyDescent="0.25">
      <c r="A128" s="45" t="str">
        <f t="shared" si="8"/>
        <v>SPHumberto Hernández21</v>
      </c>
      <c r="B128">
        <f>VLOOKUP($A128,draft_listing_pitchers_stats!$A$1:$B$1324,2,FALSE)</f>
        <v>9796</v>
      </c>
      <c r="C128" s="1" t="s">
        <v>25</v>
      </c>
      <c r="D128" s="1" t="s">
        <v>1237</v>
      </c>
      <c r="E128" s="1" t="s">
        <v>173</v>
      </c>
      <c r="F128" s="1">
        <v>21</v>
      </c>
      <c r="G128" s="1" t="s">
        <v>68</v>
      </c>
      <c r="H128" s="1" t="s">
        <v>44</v>
      </c>
      <c r="I128" s="1" t="s">
        <v>54</v>
      </c>
      <c r="J128" s="24" t="s">
        <v>54</v>
      </c>
      <c r="K128" s="1" t="s">
        <v>46</v>
      </c>
      <c r="L128" s="24" t="s">
        <v>46</v>
      </c>
      <c r="M128" s="1">
        <v>3</v>
      </c>
      <c r="N128" s="1">
        <v>4</v>
      </c>
      <c r="O128" s="24">
        <v>1</v>
      </c>
      <c r="P128" s="1">
        <v>4</v>
      </c>
      <c r="Q128" s="1">
        <v>6</v>
      </c>
      <c r="R128" s="24">
        <v>2</v>
      </c>
      <c r="S128" s="1">
        <v>5</v>
      </c>
      <c r="T128" s="1">
        <v>6</v>
      </c>
      <c r="U128" s="1">
        <v>5</v>
      </c>
      <c r="V128" s="1">
        <v>5</v>
      </c>
      <c r="W128" s="1">
        <v>3</v>
      </c>
      <c r="X128" s="1">
        <v>6</v>
      </c>
      <c r="Y128" s="1" t="s">
        <v>48</v>
      </c>
      <c r="Z128" s="1" t="s">
        <v>48</v>
      </c>
      <c r="AA128" s="1" t="s">
        <v>48</v>
      </c>
      <c r="AB128" s="1" t="s">
        <v>48</v>
      </c>
      <c r="AC128" s="1">
        <v>4</v>
      </c>
      <c r="AD128" s="1">
        <v>4</v>
      </c>
      <c r="AE128" s="1" t="s">
        <v>48</v>
      </c>
      <c r="AF128" s="1" t="s">
        <v>48</v>
      </c>
      <c r="AG128" s="1" t="s">
        <v>48</v>
      </c>
      <c r="AH128" s="1" t="s">
        <v>48</v>
      </c>
      <c r="AI128" s="1" t="s">
        <v>48</v>
      </c>
      <c r="AJ128" s="1" t="s">
        <v>48</v>
      </c>
      <c r="AK128" s="1" t="s">
        <v>48</v>
      </c>
      <c r="AL128" s="1" t="s">
        <v>48</v>
      </c>
      <c r="AM128" s="1" t="s">
        <v>48</v>
      </c>
      <c r="AN128" s="1" t="s">
        <v>48</v>
      </c>
      <c r="AO128" s="1" t="s">
        <v>48</v>
      </c>
      <c r="AP128" s="24" t="s">
        <v>48</v>
      </c>
      <c r="AQ128" s="1" t="s">
        <v>64</v>
      </c>
      <c r="AR128" s="1">
        <v>6</v>
      </c>
      <c r="AS128" s="25" t="s">
        <v>520</v>
      </c>
      <c r="AT128" s="36" t="s">
        <v>839</v>
      </c>
      <c r="AU128" s="9">
        <f t="shared" si="9"/>
        <v>-1.7258064396590846</v>
      </c>
      <c r="AV128" s="9">
        <f t="shared" si="10"/>
        <v>-0.45243636549861838</v>
      </c>
      <c r="AW128">
        <f t="shared" si="11"/>
        <v>4</v>
      </c>
      <c r="AX128">
        <f t="shared" si="12"/>
        <v>1</v>
      </c>
      <c r="AY128" s="6">
        <f>VLOOKUP(AQ128,COND!$A$10:$B$32,2,FALSE)</f>
        <v>1</v>
      </c>
      <c r="AZ128" s="9">
        <f>($AU$3*AU128+$AV$3*AV128+$AW$3*AW128+$AX$3*AX128)*AY128*IF(AR128&lt;5,0.95,IF(AR128&lt;7,0.975,1))+$K$3*VLOOKUP(K128,COND!$A$2:$D$7,2,FALSE)+$L$3*VLOOKUP(L128,COND!$A$2:$D$7,3,FALSE)+IF(BB128="SP",$BB$3,0)+IF($AW128&lt;3,-5,0)</f>
        <v>26.009708617043422</v>
      </c>
      <c r="BA128" s="28">
        <f t="shared" si="13"/>
        <v>1.2274005602098848</v>
      </c>
      <c r="BB128" t="str">
        <f t="shared" si="14"/>
        <v>SP</v>
      </c>
      <c r="BC128">
        <v>300</v>
      </c>
      <c r="BD128">
        <v>124</v>
      </c>
      <c r="BF128" t="str">
        <f t="shared" si="15"/>
        <v>Possible</v>
      </c>
      <c r="BH128">
        <f>IF(VLOOKUP($B128,'Draft List'!$D$4:$AC$2598,BH$3,FALSE)&lt;&gt;0,VLOOKUP($B128,'Draft List'!$D$4:$AC$2598,BH$3,FALSE),"")</f>
        <v>134</v>
      </c>
      <c r="BI128">
        <f>IF(VLOOKUP($B128,'Draft List'!$D$4:$AC$2598,BI$3,FALSE)&lt;&gt;0,VLOOKUP($B128,'Draft List'!$D$4:$AC$2598,BI$3,FALSE),"")</f>
        <v>5</v>
      </c>
      <c r="BJ128">
        <f>IF(VLOOKUP($B128,'Draft List'!$D$4:$AC$2598,BJ$3,FALSE)&lt;&gt;0,VLOOKUP($B128,'Draft List'!$D$4:$AC$2598,BJ$3,FALSE),"")</f>
        <v>24</v>
      </c>
      <c r="BK128" t="str">
        <f>IF(VLOOKUP($B128,'Draft List'!$D$4:$AC$2598,BK$3,FALSE)&lt;&gt;0,VLOOKUP($B128,'Draft List'!$D$4:$AC$2598,BK$3,FALSE),"")</f>
        <v>Aurora Borealis</v>
      </c>
      <c r="BL128" t="str">
        <f>IF(OR(C128="SP",C128="MR",C128="CL"),"P",VLOOKUP($A128,Bat!$A$4:$AQ$1284,42,FALSE))</f>
        <v>P</v>
      </c>
    </row>
    <row r="129" spans="1:64" x14ac:dyDescent="0.25">
      <c r="A129" s="45" t="str">
        <f t="shared" si="8"/>
        <v>RPAlfredo Peña21</v>
      </c>
      <c r="B129">
        <f>VLOOKUP($A129,draft_listing_pitchers_stats!$A$1:$B$1324,2,FALSE)</f>
        <v>16068</v>
      </c>
      <c r="C129" s="1" t="s">
        <v>885</v>
      </c>
      <c r="D129" s="1" t="s">
        <v>539</v>
      </c>
      <c r="E129" s="1" t="s">
        <v>1547</v>
      </c>
      <c r="F129" s="1">
        <v>21</v>
      </c>
      <c r="G129" s="1" t="s">
        <v>44</v>
      </c>
      <c r="H129" s="1" t="s">
        <v>44</v>
      </c>
      <c r="I129" s="1" t="s">
        <v>54</v>
      </c>
      <c r="J129" s="24" t="s">
        <v>54</v>
      </c>
      <c r="K129" s="1" t="s">
        <v>46</v>
      </c>
      <c r="L129" s="24" t="s">
        <v>46</v>
      </c>
      <c r="M129" s="1">
        <v>4</v>
      </c>
      <c r="N129" s="1">
        <v>2</v>
      </c>
      <c r="O129" s="24">
        <v>2</v>
      </c>
      <c r="P129" s="1">
        <v>5</v>
      </c>
      <c r="Q129" s="1">
        <v>2</v>
      </c>
      <c r="R129" s="24">
        <v>4</v>
      </c>
      <c r="S129" s="1">
        <v>4</v>
      </c>
      <c r="T129" s="1">
        <v>5</v>
      </c>
      <c r="U129" s="1">
        <v>1</v>
      </c>
      <c r="V129" s="1">
        <v>2</v>
      </c>
      <c r="W129" s="1" t="s">
        <v>48</v>
      </c>
      <c r="X129" s="1" t="s">
        <v>48</v>
      </c>
      <c r="Y129" s="1">
        <v>5</v>
      </c>
      <c r="Z129" s="1">
        <v>5</v>
      </c>
      <c r="AA129" s="1" t="s">
        <v>48</v>
      </c>
      <c r="AB129" s="1" t="s">
        <v>48</v>
      </c>
      <c r="AC129" s="1" t="s">
        <v>48</v>
      </c>
      <c r="AD129" s="1" t="s">
        <v>48</v>
      </c>
      <c r="AE129" s="1" t="s">
        <v>48</v>
      </c>
      <c r="AF129" s="1" t="s">
        <v>48</v>
      </c>
      <c r="AG129" s="1">
        <v>5</v>
      </c>
      <c r="AH129" s="1">
        <v>6</v>
      </c>
      <c r="AI129" s="1" t="s">
        <v>48</v>
      </c>
      <c r="AJ129" s="1" t="s">
        <v>48</v>
      </c>
      <c r="AK129" s="1">
        <v>2</v>
      </c>
      <c r="AL129" s="1">
        <v>4</v>
      </c>
      <c r="AM129" s="1" t="s">
        <v>48</v>
      </c>
      <c r="AN129" s="1" t="s">
        <v>48</v>
      </c>
      <c r="AO129" s="1" t="s">
        <v>48</v>
      </c>
      <c r="AP129" s="24" t="s">
        <v>48</v>
      </c>
      <c r="AQ129" s="1" t="s">
        <v>64</v>
      </c>
      <c r="AR129" s="1">
        <v>6</v>
      </c>
      <c r="AS129" s="25" t="s">
        <v>519</v>
      </c>
      <c r="AT129" s="36" t="s">
        <v>900</v>
      </c>
      <c r="AU129" s="9">
        <f t="shared" si="9"/>
        <v>-1.6796579819559116</v>
      </c>
      <c r="AV129" s="9">
        <f t="shared" si="10"/>
        <v>-0.55483077460144581</v>
      </c>
      <c r="AW129">
        <f t="shared" si="11"/>
        <v>5</v>
      </c>
      <c r="AX129">
        <f t="shared" si="12"/>
        <v>0.5</v>
      </c>
      <c r="AY129" s="6">
        <f>VLOOKUP(AQ129,COND!$A$10:$B$32,2,FALSE)</f>
        <v>1</v>
      </c>
      <c r="AZ129" s="9">
        <f>($AU$3*AU129+$AV$3*AV129+$AW$3*AW129+$AX$3*AX129)*AY129*IF(AR129&lt;5,0.95,IF(AR129&lt;7,0.975,1))+$K$3*VLOOKUP(K129,COND!$A$2:$D$7,2,FALSE)+$L$3*VLOOKUP(L129,COND!$A$2:$D$7,3,FALSE)+IF(BB129="SP",$BB$3,0)+IF($AW129&lt;3,-5,0)</f>
        <v>23.900141588790405</v>
      </c>
      <c r="BA129" s="28">
        <f t="shared" si="13"/>
        <v>1.0420750015022755</v>
      </c>
      <c r="BB129" t="str">
        <f t="shared" si="14"/>
        <v>SP</v>
      </c>
      <c r="BC129">
        <v>300</v>
      </c>
      <c r="BD129">
        <v>125</v>
      </c>
      <c r="BF129" t="str">
        <f t="shared" si="15"/>
        <v>Unlikely</v>
      </c>
      <c r="BH129" t="str">
        <f>IF(VLOOKUP($B129,'Draft List'!$D$4:$AC$2598,BH$3,FALSE)&lt;&gt;0,VLOOKUP($B129,'Draft List'!$D$4:$AC$2598,BH$3,FALSE),"")</f>
        <v/>
      </c>
      <c r="BI129" t="str">
        <f>IF(VLOOKUP($B129,'Draft List'!$D$4:$AC$2598,BI$3,FALSE)&lt;&gt;0,VLOOKUP($B129,'Draft List'!$D$4:$AC$2598,BI$3,FALSE),"")</f>
        <v/>
      </c>
      <c r="BJ129" t="str">
        <f>IF(VLOOKUP($B129,'Draft List'!$D$4:$AC$2598,BJ$3,FALSE)&lt;&gt;0,VLOOKUP($B129,'Draft List'!$D$4:$AC$2598,BJ$3,FALSE),"")</f>
        <v/>
      </c>
      <c r="BK129" t="str">
        <f>IF(VLOOKUP($B129,'Draft List'!$D$4:$AC$2598,BK$3,FALSE)&lt;&gt;0,VLOOKUP($B129,'Draft List'!$D$4:$AC$2598,BK$3,FALSE),"")</f>
        <v/>
      </c>
      <c r="BL129" t="e">
        <f>IF(OR(C129="SP",C129="MR",C129="CL"),"P",VLOOKUP($A129,Bat!$A$4:$AQ$1284,42,FALSE))</f>
        <v>#N/A</v>
      </c>
    </row>
    <row r="130" spans="1:64" x14ac:dyDescent="0.25">
      <c r="A130" s="45" t="str">
        <f t="shared" si="8"/>
        <v>SPRoberto García18</v>
      </c>
      <c r="B130">
        <f>VLOOKUP($A130,draft_listing_pitchers_stats!$A$1:$B$1324,2,FALSE)</f>
        <v>1566</v>
      </c>
      <c r="C130" s="1" t="s">
        <v>25</v>
      </c>
      <c r="D130" s="1" t="s">
        <v>372</v>
      </c>
      <c r="E130" s="1" t="s">
        <v>136</v>
      </c>
      <c r="F130" s="1">
        <v>18</v>
      </c>
      <c r="G130" s="1" t="s">
        <v>44</v>
      </c>
      <c r="H130" s="1" t="s">
        <v>44</v>
      </c>
      <c r="I130" s="1" t="s">
        <v>54</v>
      </c>
      <c r="J130" s="24" t="s">
        <v>54</v>
      </c>
      <c r="K130" s="1" t="s">
        <v>46</v>
      </c>
      <c r="L130" s="24" t="s">
        <v>46</v>
      </c>
      <c r="M130" s="1">
        <v>1</v>
      </c>
      <c r="N130" s="1">
        <v>2</v>
      </c>
      <c r="O130" s="24">
        <v>1</v>
      </c>
      <c r="P130" s="1">
        <v>4</v>
      </c>
      <c r="Q130" s="1">
        <v>3</v>
      </c>
      <c r="R130" s="24">
        <v>4</v>
      </c>
      <c r="S130" s="1">
        <v>3</v>
      </c>
      <c r="T130" s="1">
        <v>4</v>
      </c>
      <c r="U130" s="1" t="s">
        <v>48</v>
      </c>
      <c r="V130" s="1" t="s">
        <v>48</v>
      </c>
      <c r="W130" s="1">
        <v>1</v>
      </c>
      <c r="X130" s="1">
        <v>7</v>
      </c>
      <c r="Y130" s="1" t="s">
        <v>48</v>
      </c>
      <c r="Z130" s="1" t="s">
        <v>48</v>
      </c>
      <c r="AA130" s="1" t="s">
        <v>48</v>
      </c>
      <c r="AB130" s="1" t="s">
        <v>48</v>
      </c>
      <c r="AC130" s="1">
        <v>2</v>
      </c>
      <c r="AD130" s="1">
        <v>5</v>
      </c>
      <c r="AE130" s="1" t="s">
        <v>48</v>
      </c>
      <c r="AF130" s="1" t="s">
        <v>48</v>
      </c>
      <c r="AG130" s="1" t="s">
        <v>48</v>
      </c>
      <c r="AH130" s="1" t="s">
        <v>48</v>
      </c>
      <c r="AI130" s="1" t="s">
        <v>48</v>
      </c>
      <c r="AJ130" s="1" t="s">
        <v>48</v>
      </c>
      <c r="AK130" s="1" t="s">
        <v>48</v>
      </c>
      <c r="AL130" s="1" t="s">
        <v>48</v>
      </c>
      <c r="AM130" s="1" t="s">
        <v>48</v>
      </c>
      <c r="AN130" s="1" t="s">
        <v>48</v>
      </c>
      <c r="AO130" s="1" t="s">
        <v>48</v>
      </c>
      <c r="AP130" s="24" t="s">
        <v>48</v>
      </c>
      <c r="AQ130" s="1" t="s">
        <v>75</v>
      </c>
      <c r="AR130" s="1">
        <v>6</v>
      </c>
      <c r="AS130" s="25" t="s">
        <v>519</v>
      </c>
      <c r="AT130" s="36" t="s">
        <v>918</v>
      </c>
      <c r="AU130" s="9">
        <f t="shared" si="9"/>
        <v>-2.5060525215375429</v>
      </c>
      <c r="AV130" s="9">
        <f t="shared" si="10"/>
        <v>-0.55409038268056388</v>
      </c>
      <c r="AW130">
        <f t="shared" si="11"/>
        <v>3</v>
      </c>
      <c r="AX130">
        <f t="shared" si="12"/>
        <v>0.5</v>
      </c>
      <c r="AY130" s="6">
        <f>VLOOKUP(AQ130,COND!$A$10:$B$32,2,FALSE)</f>
        <v>0.95</v>
      </c>
      <c r="AZ130" s="9">
        <f>($AU$3*AU130+$AV$3*AV130+$AW$3*AW130+$AX$3*AX130)*AY130*IF(AR130&lt;5,0.95,IF(AR130&lt;7,0.975,1))+$K$3*VLOOKUP(K130,COND!$A$2:$D$7,2,FALSE)+$L$3*VLOOKUP(L130,COND!$A$2:$D$7,3,FALSE)+IF(BB130="SP",$BB$3,0)+IF($AW130&lt;3,-5,0)</f>
        <v>23.239510681227724</v>
      </c>
      <c r="BA130" s="28">
        <f t="shared" si="13"/>
        <v>0.98403854643644262</v>
      </c>
      <c r="BB130" t="str">
        <f t="shared" si="14"/>
        <v>SP</v>
      </c>
      <c r="BC130">
        <v>300</v>
      </c>
      <c r="BD130">
        <v>126</v>
      </c>
      <c r="BF130" t="str">
        <f t="shared" si="15"/>
        <v>Unlikely</v>
      </c>
      <c r="BH130" t="str">
        <f>IF(VLOOKUP($B130,'Draft List'!$D$4:$AC$2598,BH$3,FALSE)&lt;&gt;0,VLOOKUP($B130,'Draft List'!$D$4:$AC$2598,BH$3,FALSE),"")</f>
        <v/>
      </c>
      <c r="BI130" t="str">
        <f>IF(VLOOKUP($B130,'Draft List'!$D$4:$AC$2598,BI$3,FALSE)&lt;&gt;0,VLOOKUP($B130,'Draft List'!$D$4:$AC$2598,BI$3,FALSE),"")</f>
        <v/>
      </c>
      <c r="BJ130" t="str">
        <f>IF(VLOOKUP($B130,'Draft List'!$D$4:$AC$2598,BJ$3,FALSE)&lt;&gt;0,VLOOKUP($B130,'Draft List'!$D$4:$AC$2598,BJ$3,FALSE),"")</f>
        <v/>
      </c>
      <c r="BK130" t="str">
        <f>IF(VLOOKUP($B130,'Draft List'!$D$4:$AC$2598,BK$3,FALSE)&lt;&gt;0,VLOOKUP($B130,'Draft List'!$D$4:$AC$2598,BK$3,FALSE),"")</f>
        <v/>
      </c>
      <c r="BL130" t="str">
        <f>IF(OR(C130="SP",C130="MR",C130="CL"),"P",VLOOKUP($A130,Bat!$A$4:$AQ$1284,42,FALSE))</f>
        <v>P</v>
      </c>
    </row>
    <row r="131" spans="1:64" x14ac:dyDescent="0.25">
      <c r="A131" s="45" t="str">
        <f t="shared" si="8"/>
        <v>CLAntónio Bonilla18</v>
      </c>
      <c r="B131">
        <f>VLOOKUP($A131,draft_listing_pitchers_stats!$A$1:$B$1324,2,FALSE)</f>
        <v>1824</v>
      </c>
      <c r="C131" s="1" t="s">
        <v>53</v>
      </c>
      <c r="D131" s="1" t="s">
        <v>193</v>
      </c>
      <c r="E131" s="1" t="s">
        <v>1049</v>
      </c>
      <c r="F131" s="1">
        <v>18</v>
      </c>
      <c r="G131" s="1" t="s">
        <v>58</v>
      </c>
      <c r="H131" s="1" t="s">
        <v>58</v>
      </c>
      <c r="I131" s="1" t="s">
        <v>54</v>
      </c>
      <c r="J131" s="24" t="s">
        <v>54</v>
      </c>
      <c r="K131" s="1" t="s">
        <v>46</v>
      </c>
      <c r="L131" s="24" t="s">
        <v>46</v>
      </c>
      <c r="M131" s="1">
        <v>1</v>
      </c>
      <c r="N131" s="1">
        <v>3</v>
      </c>
      <c r="O131" s="24">
        <v>1</v>
      </c>
      <c r="P131" s="1">
        <v>7</v>
      </c>
      <c r="Q131" s="1">
        <v>4</v>
      </c>
      <c r="R131" s="24">
        <v>1</v>
      </c>
      <c r="S131" s="1">
        <v>3</v>
      </c>
      <c r="T131" s="1">
        <v>6</v>
      </c>
      <c r="U131" s="1">
        <v>1</v>
      </c>
      <c r="V131" s="1">
        <v>3</v>
      </c>
      <c r="W131" s="1" t="s">
        <v>48</v>
      </c>
      <c r="X131" s="1" t="s">
        <v>48</v>
      </c>
      <c r="Y131" s="1">
        <v>2</v>
      </c>
      <c r="Z131" s="1">
        <v>8</v>
      </c>
      <c r="AA131" s="1" t="s">
        <v>48</v>
      </c>
      <c r="AB131" s="1" t="s">
        <v>48</v>
      </c>
      <c r="AC131" s="1" t="s">
        <v>48</v>
      </c>
      <c r="AD131" s="1" t="s">
        <v>48</v>
      </c>
      <c r="AE131" s="1" t="s">
        <v>48</v>
      </c>
      <c r="AF131" s="1" t="s">
        <v>48</v>
      </c>
      <c r="AG131" s="1" t="s">
        <v>48</v>
      </c>
      <c r="AH131" s="1" t="s">
        <v>48</v>
      </c>
      <c r="AI131" s="1" t="s">
        <v>48</v>
      </c>
      <c r="AJ131" s="1" t="s">
        <v>48</v>
      </c>
      <c r="AK131" s="1" t="s">
        <v>48</v>
      </c>
      <c r="AL131" s="1" t="s">
        <v>48</v>
      </c>
      <c r="AM131" s="1" t="s">
        <v>48</v>
      </c>
      <c r="AN131" s="1" t="s">
        <v>48</v>
      </c>
      <c r="AO131" s="1" t="s">
        <v>48</v>
      </c>
      <c r="AP131" s="24" t="s">
        <v>48</v>
      </c>
      <c r="AQ131" s="1" t="s">
        <v>75</v>
      </c>
      <c r="AR131" s="1">
        <v>4</v>
      </c>
      <c r="AS131" s="25" t="s">
        <v>518</v>
      </c>
      <c r="AT131" s="36" t="s">
        <v>904</v>
      </c>
      <c r="AU131" s="9">
        <f t="shared" si="9"/>
        <v>-2.310620805107487</v>
      </c>
      <c r="AV131" s="9">
        <f t="shared" si="10"/>
        <v>-0.50154639088531905</v>
      </c>
      <c r="AW131">
        <f t="shared" si="11"/>
        <v>3</v>
      </c>
      <c r="AX131">
        <f t="shared" si="12"/>
        <v>1</v>
      </c>
      <c r="AY131" s="6">
        <f>VLOOKUP(AQ131,COND!$A$10:$B$32,2,FALSE)</f>
        <v>0.95</v>
      </c>
      <c r="AZ131" s="9">
        <f>($AU$3*AU131+$AV$3*AV131+$AW$3*AW131+$AX$3*AX131)*AY131*IF(AR131&lt;5,0.95,IF(AR131&lt;7,0.975,1))+$K$3*VLOOKUP(K131,COND!$A$2:$D$7,2,FALSE)+$L$3*VLOOKUP(L131,COND!$A$2:$D$7,3,FALSE)+IF(BB131="SP",$BB$3,0)+IF($AW131&lt;3,-5,0)</f>
        <v>23.01189558919809</v>
      </c>
      <c r="BA131" s="28">
        <f t="shared" si="13"/>
        <v>0.96404255032172881</v>
      </c>
      <c r="BB131" t="str">
        <f t="shared" si="14"/>
        <v>RP</v>
      </c>
      <c r="BC131">
        <v>300</v>
      </c>
      <c r="BD131">
        <v>127</v>
      </c>
      <c r="BF131" t="str">
        <f t="shared" si="15"/>
        <v>Possible</v>
      </c>
      <c r="BH131">
        <f>IF(VLOOKUP($B131,'Draft List'!$D$4:$AC$2598,BH$3,FALSE)&lt;&gt;0,VLOOKUP($B131,'Draft List'!$D$4:$AC$2598,BH$3,FALSE),"")</f>
        <v>121</v>
      </c>
      <c r="BI131">
        <f>IF(VLOOKUP($B131,'Draft List'!$D$4:$AC$2598,BI$3,FALSE)&lt;&gt;0,VLOOKUP($B131,'Draft List'!$D$4:$AC$2598,BI$3,FALSE),"")</f>
        <v>5</v>
      </c>
      <c r="BJ131">
        <f>IF(VLOOKUP($B131,'Draft List'!$D$4:$AC$2598,BJ$3,FALSE)&lt;&gt;0,VLOOKUP($B131,'Draft List'!$D$4:$AC$2598,BJ$3,FALSE),"")</f>
        <v>11</v>
      </c>
      <c r="BK131" t="str">
        <f>IF(VLOOKUP($B131,'Draft List'!$D$4:$AC$2598,BK$3,FALSE)&lt;&gt;0,VLOOKUP($B131,'Draft List'!$D$4:$AC$2598,BK$3,FALSE),"")</f>
        <v>Neo-Tokyo Akira</v>
      </c>
      <c r="BL131" t="str">
        <f>IF(OR(C131="SP",C131="MR",C131="CL"),"P",VLOOKUP($A131,Bat!$A$4:$AQ$1284,42,FALSE))</f>
        <v>P</v>
      </c>
    </row>
    <row r="132" spans="1:64" x14ac:dyDescent="0.25">
      <c r="A132" s="45" t="str">
        <f t="shared" si="8"/>
        <v>CLJeff O'Loman21</v>
      </c>
      <c r="B132">
        <f>VLOOKUP($A132,draft_listing_pitchers_stats!$A$1:$B$1324,2,FALSE)</f>
        <v>9164</v>
      </c>
      <c r="C132" s="1" t="s">
        <v>53</v>
      </c>
      <c r="D132" s="1" t="s">
        <v>142</v>
      </c>
      <c r="E132" s="1" t="s">
        <v>1513</v>
      </c>
      <c r="F132" s="1">
        <v>21</v>
      </c>
      <c r="G132" s="1" t="s">
        <v>58</v>
      </c>
      <c r="H132" s="1" t="s">
        <v>58</v>
      </c>
      <c r="I132" s="1" t="s">
        <v>54</v>
      </c>
      <c r="J132" s="24" t="s">
        <v>54</v>
      </c>
      <c r="K132" s="1" t="s">
        <v>46</v>
      </c>
      <c r="L132" s="24" t="s">
        <v>46</v>
      </c>
      <c r="M132" s="1">
        <v>3</v>
      </c>
      <c r="N132" s="1">
        <v>2</v>
      </c>
      <c r="O132" s="24">
        <v>2</v>
      </c>
      <c r="P132" s="1">
        <v>5</v>
      </c>
      <c r="Q132" s="1">
        <v>2</v>
      </c>
      <c r="R132" s="24">
        <v>4</v>
      </c>
      <c r="S132" s="1">
        <v>5</v>
      </c>
      <c r="T132" s="1">
        <v>6</v>
      </c>
      <c r="U132" s="1" t="s">
        <v>48</v>
      </c>
      <c r="V132" s="1" t="s">
        <v>48</v>
      </c>
      <c r="W132" s="1">
        <v>4</v>
      </c>
      <c r="X132" s="1">
        <v>7</v>
      </c>
      <c r="Y132" s="1" t="s">
        <v>48</v>
      </c>
      <c r="Z132" s="1" t="s">
        <v>48</v>
      </c>
      <c r="AA132" s="1" t="s">
        <v>48</v>
      </c>
      <c r="AB132" s="1" t="s">
        <v>48</v>
      </c>
      <c r="AC132" s="1">
        <v>4</v>
      </c>
      <c r="AD132" s="1">
        <v>5</v>
      </c>
      <c r="AE132" s="1" t="s">
        <v>48</v>
      </c>
      <c r="AF132" s="1" t="s">
        <v>48</v>
      </c>
      <c r="AG132" s="1" t="s">
        <v>48</v>
      </c>
      <c r="AH132" s="1" t="s">
        <v>48</v>
      </c>
      <c r="AI132" s="1" t="s">
        <v>48</v>
      </c>
      <c r="AJ132" s="1" t="s">
        <v>48</v>
      </c>
      <c r="AK132" s="1" t="s">
        <v>48</v>
      </c>
      <c r="AL132" s="1" t="s">
        <v>48</v>
      </c>
      <c r="AM132" s="1" t="s">
        <v>48</v>
      </c>
      <c r="AN132" s="1" t="s">
        <v>48</v>
      </c>
      <c r="AO132" s="1" t="s">
        <v>48</v>
      </c>
      <c r="AP132" s="24" t="s">
        <v>48</v>
      </c>
      <c r="AQ132" s="1" t="s">
        <v>64</v>
      </c>
      <c r="AR132" s="1">
        <v>6</v>
      </c>
      <c r="AS132" s="25" t="s">
        <v>15</v>
      </c>
      <c r="AT132" s="36" t="s">
        <v>832</v>
      </c>
      <c r="AU132" s="9">
        <f t="shared" si="9"/>
        <v>-1.8743493064650851</v>
      </c>
      <c r="AV132" s="9">
        <f t="shared" si="10"/>
        <v>-0.55483077460144581</v>
      </c>
      <c r="AW132">
        <f t="shared" si="11"/>
        <v>3</v>
      </c>
      <c r="AX132">
        <f t="shared" si="12"/>
        <v>1</v>
      </c>
      <c r="AY132" s="6">
        <f>VLOOKUP(AQ132,COND!$A$10:$B$32,2,FALSE)</f>
        <v>1</v>
      </c>
      <c r="AZ132" s="9">
        <f>($AU$3*AU132+$AV$3*AV132+$AW$3*AW132+$AX$3*AX132)*AY132*IF(AR132&lt;5,0.95,IF(AR132&lt;7,0.975,1))+$K$3*VLOOKUP(K132,COND!$A$2:$D$7,2,FALSE)+$L$3*VLOOKUP(L132,COND!$A$2:$D$7,3,FALSE)+IF(BB132="SP",$BB$3,0)+IF($AW132&lt;3,-5,0)</f>
        <v>23.496551780511112</v>
      </c>
      <c r="BA132" s="28">
        <f t="shared" si="13"/>
        <v>1.0066196186173824</v>
      </c>
      <c r="BB132" t="str">
        <f t="shared" si="14"/>
        <v>SP</v>
      </c>
      <c r="BC132">
        <v>300</v>
      </c>
      <c r="BD132">
        <v>128</v>
      </c>
      <c r="BF132" t="str">
        <f t="shared" si="15"/>
        <v>Unlikely</v>
      </c>
      <c r="BH132" t="str">
        <f>IF(VLOOKUP($B132,'Draft List'!$D$4:$AC$2598,BH$3,FALSE)&lt;&gt;0,VLOOKUP($B132,'Draft List'!$D$4:$AC$2598,BH$3,FALSE),"")</f>
        <v/>
      </c>
      <c r="BI132" t="str">
        <f>IF(VLOOKUP($B132,'Draft List'!$D$4:$AC$2598,BI$3,FALSE)&lt;&gt;0,VLOOKUP($B132,'Draft List'!$D$4:$AC$2598,BI$3,FALSE),"")</f>
        <v/>
      </c>
      <c r="BJ132" t="str">
        <f>IF(VLOOKUP($B132,'Draft List'!$D$4:$AC$2598,BJ$3,FALSE)&lt;&gt;0,VLOOKUP($B132,'Draft List'!$D$4:$AC$2598,BJ$3,FALSE),"")</f>
        <v/>
      </c>
      <c r="BK132" t="str">
        <f>IF(VLOOKUP($B132,'Draft List'!$D$4:$AC$2598,BK$3,FALSE)&lt;&gt;0,VLOOKUP($B132,'Draft List'!$D$4:$AC$2598,BK$3,FALSE),"")</f>
        <v/>
      </c>
      <c r="BL132" t="str">
        <f>IF(OR(C132="SP",C132="MR",C132="CL"),"P",VLOOKUP($A132,Bat!$A$4:$AQ$1284,42,FALSE))</f>
        <v>P</v>
      </c>
    </row>
    <row r="133" spans="1:64" x14ac:dyDescent="0.25">
      <c r="A133" s="45" t="str">
        <f t="shared" ref="A133:A196" si="16">IF(C133="C","C-",C133)&amp;D133&amp;" "&amp;E133&amp;F133</f>
        <v>SPChris Vega21</v>
      </c>
      <c r="B133">
        <f>VLOOKUP($A133,draft_listing_pitchers_stats!$A$1:$B$1324,2,FALSE)</f>
        <v>16544</v>
      </c>
      <c r="C133" s="1" t="s">
        <v>25</v>
      </c>
      <c r="D133" s="1" t="s">
        <v>212</v>
      </c>
      <c r="E133" s="1" t="s">
        <v>436</v>
      </c>
      <c r="F133" s="1">
        <v>21</v>
      </c>
      <c r="G133" s="1" t="s">
        <v>44</v>
      </c>
      <c r="H133" s="1" t="s">
        <v>44</v>
      </c>
      <c r="I133" s="1" t="s">
        <v>54</v>
      </c>
      <c r="J133" s="24" t="s">
        <v>54</v>
      </c>
      <c r="K133" s="1" t="s">
        <v>46</v>
      </c>
      <c r="L133" s="24" t="s">
        <v>46</v>
      </c>
      <c r="M133" s="1">
        <v>2</v>
      </c>
      <c r="N133" s="1">
        <v>2</v>
      </c>
      <c r="O133" s="24">
        <v>1</v>
      </c>
      <c r="P133" s="1">
        <v>6</v>
      </c>
      <c r="Q133" s="1">
        <v>2</v>
      </c>
      <c r="R133" s="24">
        <v>3</v>
      </c>
      <c r="S133" s="1">
        <v>5</v>
      </c>
      <c r="T133" s="1">
        <v>7</v>
      </c>
      <c r="U133" s="1">
        <v>1</v>
      </c>
      <c r="V133" s="1">
        <v>6</v>
      </c>
      <c r="W133" s="1" t="s">
        <v>48</v>
      </c>
      <c r="X133" s="1" t="s">
        <v>48</v>
      </c>
      <c r="Y133" s="1" t="s">
        <v>48</v>
      </c>
      <c r="Z133" s="1" t="s">
        <v>48</v>
      </c>
      <c r="AA133" s="1" t="s">
        <v>48</v>
      </c>
      <c r="AB133" s="1" t="s">
        <v>48</v>
      </c>
      <c r="AC133" s="1" t="s">
        <v>48</v>
      </c>
      <c r="AD133" s="1" t="s">
        <v>48</v>
      </c>
      <c r="AE133" s="1">
        <v>4</v>
      </c>
      <c r="AF133" s="1">
        <v>6</v>
      </c>
      <c r="AG133" s="1">
        <v>4</v>
      </c>
      <c r="AH133" s="1">
        <v>5</v>
      </c>
      <c r="AI133" s="1" t="s">
        <v>48</v>
      </c>
      <c r="AJ133" s="1" t="s">
        <v>48</v>
      </c>
      <c r="AK133" s="1" t="s">
        <v>48</v>
      </c>
      <c r="AL133" s="1" t="s">
        <v>48</v>
      </c>
      <c r="AM133" s="1" t="s">
        <v>48</v>
      </c>
      <c r="AN133" s="1" t="s">
        <v>48</v>
      </c>
      <c r="AO133" s="1" t="s">
        <v>48</v>
      </c>
      <c r="AP133" s="24" t="s">
        <v>48</v>
      </c>
      <c r="AQ133" s="1" t="s">
        <v>66</v>
      </c>
      <c r="AR133" s="1">
        <v>6</v>
      </c>
      <c r="AS133" s="25" t="s">
        <v>519</v>
      </c>
      <c r="AT133" s="36" t="s">
        <v>854</v>
      </c>
      <c r="AU133" s="9">
        <f t="shared" ref="AU133:AU196" si="17">($P$3*(M133-$P$1)/$P$2+$Q$3*(N133-$Q$1)/$Q$2+$R$3*(O133-$Q$1)/$R$2)/SUM($P$3:$R$3)</f>
        <v>-2.311361197028369</v>
      </c>
      <c r="AV133" s="9">
        <f t="shared" ref="AV133:AV196" si="18">($P$3*(P133-$P$1)/$P$2+$Q$3*(Q133-$Q$1)/$Q$2+$R$3*(R133-$R$1)/$R$2)/SUM($P$3:$R$3)</f>
        <v>-0.60246001614638267</v>
      </c>
      <c r="AW133">
        <f t="shared" ref="AW133:AW196" si="19">COUNT(S133:AP133)/2</f>
        <v>4</v>
      </c>
      <c r="AX133">
        <f t="shared" ref="AX133:AX196" si="20">COUNTIF(S133:AP133,"&gt;5")/2</f>
        <v>1.5</v>
      </c>
      <c r="AY133" s="6">
        <f>VLOOKUP(AQ133,COND!$A$10:$B$32,2,FALSE)</f>
        <v>1.0249999999999999</v>
      </c>
      <c r="AZ133" s="9">
        <f>($AU$3*AU133+$AV$3*AV133+$AW$3*AW133+$AX$3*AX133)*AY133*IF(AR133&lt;5,0.95,IF(AR133&lt;7,0.975,1))+$K$3*VLOOKUP(K133,COND!$A$2:$D$7,2,FALSE)+$L$3*VLOOKUP(L133,COND!$A$2:$D$7,3,FALSE)+IF(BB133="SP",$BB$3,0)+IF($AW133&lt;3,-5,0)</f>
        <v>23.368925233018132</v>
      </c>
      <c r="BA133" s="28">
        <f t="shared" ref="BA133:BA196" si="21">STANDARDIZE(AZ133,AVERAGE($AZ$5:$AZ$818),STDEVP($AZ$5:$AZ$818))</f>
        <v>0.99540762065605337</v>
      </c>
      <c r="BB133" t="str">
        <f t="shared" ref="BB133:BB196" si="22">IF(OR(AND(AR133&gt;7,AX133&gt;1),AND(AR133&gt;4,AW133&gt;2)),"SP","RP")</f>
        <v>SP</v>
      </c>
      <c r="BC133">
        <v>300</v>
      </c>
      <c r="BD133">
        <v>129</v>
      </c>
      <c r="BF133" t="str">
        <f t="shared" ref="BF133:BF196" si="23">IF(AVERAGE($P133:$R133)&gt;=6,"Likely",IF(AVERAGE($P133:$R133)&gt;=4,"Possible","Unlikely"))</f>
        <v>Unlikely</v>
      </c>
      <c r="BH133" t="str">
        <f>IF(VLOOKUP($B133,'Draft List'!$D$4:$AC$2598,BH$3,FALSE)&lt;&gt;0,VLOOKUP($B133,'Draft List'!$D$4:$AC$2598,BH$3,FALSE),"")</f>
        <v/>
      </c>
      <c r="BI133" t="str">
        <f>IF(VLOOKUP($B133,'Draft List'!$D$4:$AC$2598,BI$3,FALSE)&lt;&gt;0,VLOOKUP($B133,'Draft List'!$D$4:$AC$2598,BI$3,FALSE),"")</f>
        <v/>
      </c>
      <c r="BJ133" t="str">
        <f>IF(VLOOKUP($B133,'Draft List'!$D$4:$AC$2598,BJ$3,FALSE)&lt;&gt;0,VLOOKUP($B133,'Draft List'!$D$4:$AC$2598,BJ$3,FALSE),"")</f>
        <v/>
      </c>
      <c r="BK133" t="str">
        <f>IF(VLOOKUP($B133,'Draft List'!$D$4:$AC$2598,BK$3,FALSE)&lt;&gt;0,VLOOKUP($B133,'Draft List'!$D$4:$AC$2598,BK$3,FALSE),"")</f>
        <v/>
      </c>
      <c r="BL133" t="str">
        <f>IF(OR(C133="SP",C133="MR",C133="CL"),"P",VLOOKUP($A133,Bat!$A$4:$AQ$1284,42,FALSE))</f>
        <v>P</v>
      </c>
    </row>
    <row r="134" spans="1:64" x14ac:dyDescent="0.25">
      <c r="A134" s="45" t="str">
        <f t="shared" si="16"/>
        <v>RPMarvin Nichols21</v>
      </c>
      <c r="B134">
        <f>VLOOKUP($A134,draft_listing_pitchers_stats!$A$1:$B$1324,2,FALSE)</f>
        <v>14534</v>
      </c>
      <c r="C134" s="1" t="s">
        <v>885</v>
      </c>
      <c r="D134" s="1" t="s">
        <v>1459</v>
      </c>
      <c r="E134" s="1" t="s">
        <v>1496</v>
      </c>
      <c r="F134" s="1">
        <v>21</v>
      </c>
      <c r="G134" s="1" t="s">
        <v>58</v>
      </c>
      <c r="H134" s="1" t="s">
        <v>58</v>
      </c>
      <c r="I134" s="1" t="s">
        <v>54</v>
      </c>
      <c r="J134" s="24" t="s">
        <v>54</v>
      </c>
      <c r="K134" s="1" t="s">
        <v>51</v>
      </c>
      <c r="L134" s="24" t="s">
        <v>46</v>
      </c>
      <c r="M134" s="1">
        <v>2</v>
      </c>
      <c r="N134" s="1">
        <v>2</v>
      </c>
      <c r="O134" s="24">
        <v>2</v>
      </c>
      <c r="P134" s="1">
        <v>5</v>
      </c>
      <c r="Q134" s="1">
        <v>2</v>
      </c>
      <c r="R134" s="24">
        <v>4</v>
      </c>
      <c r="S134" s="1">
        <v>4</v>
      </c>
      <c r="T134" s="1">
        <v>5</v>
      </c>
      <c r="U134" s="1">
        <v>1</v>
      </c>
      <c r="V134" s="1">
        <v>4</v>
      </c>
      <c r="W134" s="1">
        <v>3</v>
      </c>
      <c r="X134" s="1">
        <v>6</v>
      </c>
      <c r="Y134" s="1" t="s">
        <v>48</v>
      </c>
      <c r="Z134" s="1" t="s">
        <v>48</v>
      </c>
      <c r="AA134" s="1" t="s">
        <v>48</v>
      </c>
      <c r="AB134" s="1" t="s">
        <v>48</v>
      </c>
      <c r="AC134" s="1" t="s">
        <v>48</v>
      </c>
      <c r="AD134" s="1" t="s">
        <v>48</v>
      </c>
      <c r="AE134" s="1" t="s">
        <v>48</v>
      </c>
      <c r="AF134" s="1" t="s">
        <v>48</v>
      </c>
      <c r="AG134" s="1" t="s">
        <v>48</v>
      </c>
      <c r="AH134" s="1" t="s">
        <v>48</v>
      </c>
      <c r="AI134" s="1" t="s">
        <v>48</v>
      </c>
      <c r="AJ134" s="1" t="s">
        <v>48</v>
      </c>
      <c r="AK134" s="1" t="s">
        <v>48</v>
      </c>
      <c r="AL134" s="1" t="s">
        <v>48</v>
      </c>
      <c r="AM134" s="1" t="s">
        <v>48</v>
      </c>
      <c r="AN134" s="1" t="s">
        <v>48</v>
      </c>
      <c r="AO134" s="1" t="s">
        <v>48</v>
      </c>
      <c r="AP134" s="24" t="s">
        <v>48</v>
      </c>
      <c r="AQ134" s="1" t="s">
        <v>522</v>
      </c>
      <c r="AR134" s="1">
        <v>8</v>
      </c>
      <c r="AS134" s="25" t="s">
        <v>519</v>
      </c>
      <c r="AT134" s="36" t="s">
        <v>847</v>
      </c>
      <c r="AU134" s="9">
        <f t="shared" si="17"/>
        <v>-2.0690406309742588</v>
      </c>
      <c r="AV134" s="9">
        <f t="shared" si="18"/>
        <v>-0.55483077460144581</v>
      </c>
      <c r="AW134">
        <f t="shared" si="19"/>
        <v>3</v>
      </c>
      <c r="AX134">
        <f t="shared" si="20"/>
        <v>0.5</v>
      </c>
      <c r="AY134" s="6">
        <f>VLOOKUP(AQ134,COND!$A$10:$B$32,2,FALSE)</f>
        <v>1</v>
      </c>
      <c r="AZ134" s="9">
        <f>($AU$3*AU134+$AV$3*AV134+$AW$3*AW134+$AX$3*AX134)*AY134*IF(AR134&lt;5,0.95,IF(AR134&lt;7,0.975,1))+$K$3*VLOOKUP(K134,COND!$A$2:$D$7,2,FALSE)+$L$3*VLOOKUP(L134,COND!$A$2:$D$7,3,FALSE)+IF(BB134="SP",$BB$3,0)+IF($AW134&lt;3,-5,0)</f>
        <v>22.914576381776232</v>
      </c>
      <c r="BA134" s="28">
        <f t="shared" si="21"/>
        <v>0.95549305355443559</v>
      </c>
      <c r="BB134" t="str">
        <f t="shared" si="22"/>
        <v>SP</v>
      </c>
      <c r="BC134">
        <v>300</v>
      </c>
      <c r="BD134">
        <v>130</v>
      </c>
      <c r="BF134" t="str">
        <f t="shared" si="23"/>
        <v>Unlikely</v>
      </c>
      <c r="BH134" t="str">
        <f>IF(VLOOKUP($B134,'Draft List'!$D$4:$AC$2598,BH$3,FALSE)&lt;&gt;0,VLOOKUP($B134,'Draft List'!$D$4:$AC$2598,BH$3,FALSE),"")</f>
        <v/>
      </c>
      <c r="BI134" t="str">
        <f>IF(VLOOKUP($B134,'Draft List'!$D$4:$AC$2598,BI$3,FALSE)&lt;&gt;0,VLOOKUP($B134,'Draft List'!$D$4:$AC$2598,BI$3,FALSE),"")</f>
        <v/>
      </c>
      <c r="BJ134" t="str">
        <f>IF(VLOOKUP($B134,'Draft List'!$D$4:$AC$2598,BJ$3,FALSE)&lt;&gt;0,VLOOKUP($B134,'Draft List'!$D$4:$AC$2598,BJ$3,FALSE),"")</f>
        <v/>
      </c>
      <c r="BK134" t="str">
        <f>IF(VLOOKUP($B134,'Draft List'!$D$4:$AC$2598,BK$3,FALSE)&lt;&gt;0,VLOOKUP($B134,'Draft List'!$D$4:$AC$2598,BK$3,FALSE),"")</f>
        <v/>
      </c>
      <c r="BL134">
        <f>IF(OR(C134="SP",C134="MR",C134="CL"),"P",VLOOKUP($A134,Bat!$A$4:$AQ$1284,42,FALSE))</f>
        <v>-11.682488808943276</v>
      </c>
    </row>
    <row r="135" spans="1:64" x14ac:dyDescent="0.25">
      <c r="A135" s="45" t="str">
        <f t="shared" si="16"/>
        <v>CLMatt Orr18</v>
      </c>
      <c r="B135">
        <f>VLOOKUP($A135,draft_listing_pitchers_stats!$A$1:$B$1324,2,FALSE)</f>
        <v>1539</v>
      </c>
      <c r="C135" s="1" t="s">
        <v>53</v>
      </c>
      <c r="D135" s="1" t="s">
        <v>149</v>
      </c>
      <c r="E135" s="1" t="s">
        <v>1527</v>
      </c>
      <c r="F135" s="1">
        <v>18</v>
      </c>
      <c r="G135" s="1" t="s">
        <v>58</v>
      </c>
      <c r="H135" s="1" t="s">
        <v>58</v>
      </c>
      <c r="I135" s="1" t="s">
        <v>54</v>
      </c>
      <c r="J135" s="24" t="s">
        <v>54</v>
      </c>
      <c r="K135" s="1" t="s">
        <v>46</v>
      </c>
      <c r="L135" s="24" t="s">
        <v>46</v>
      </c>
      <c r="M135" s="1">
        <v>1</v>
      </c>
      <c r="N135" s="1">
        <v>2</v>
      </c>
      <c r="O135" s="24">
        <v>1</v>
      </c>
      <c r="P135" s="1">
        <v>4</v>
      </c>
      <c r="Q135" s="1">
        <v>4</v>
      </c>
      <c r="R135" s="24">
        <v>3</v>
      </c>
      <c r="S135" s="1" t="s">
        <v>48</v>
      </c>
      <c r="T135" s="1" t="s">
        <v>48</v>
      </c>
      <c r="U135" s="1">
        <v>1</v>
      </c>
      <c r="V135" s="1">
        <v>1</v>
      </c>
      <c r="W135" s="1" t="s">
        <v>48</v>
      </c>
      <c r="X135" s="1" t="s">
        <v>48</v>
      </c>
      <c r="Y135" s="1">
        <v>1</v>
      </c>
      <c r="Z135" s="1">
        <v>6</v>
      </c>
      <c r="AA135" s="1" t="s">
        <v>48</v>
      </c>
      <c r="AB135" s="1" t="s">
        <v>48</v>
      </c>
      <c r="AC135" s="1" t="s">
        <v>48</v>
      </c>
      <c r="AD135" s="1" t="s">
        <v>48</v>
      </c>
      <c r="AE135" s="1">
        <v>2</v>
      </c>
      <c r="AF135" s="1">
        <v>5</v>
      </c>
      <c r="AG135" s="1" t="s">
        <v>48</v>
      </c>
      <c r="AH135" s="1" t="s">
        <v>48</v>
      </c>
      <c r="AI135" s="1" t="s">
        <v>48</v>
      </c>
      <c r="AJ135" s="1" t="s">
        <v>48</v>
      </c>
      <c r="AK135" s="1" t="s">
        <v>48</v>
      </c>
      <c r="AL135" s="1" t="s">
        <v>48</v>
      </c>
      <c r="AM135" s="1" t="s">
        <v>48</v>
      </c>
      <c r="AN135" s="1" t="s">
        <v>48</v>
      </c>
      <c r="AO135" s="1" t="s">
        <v>48</v>
      </c>
      <c r="AP135" s="24" t="s">
        <v>48</v>
      </c>
      <c r="AQ135" s="1" t="s">
        <v>75</v>
      </c>
      <c r="AR135" s="1">
        <v>6</v>
      </c>
      <c r="AS135" s="25" t="s">
        <v>519</v>
      </c>
      <c r="AT135" s="36" t="s">
        <v>832</v>
      </c>
      <c r="AU135" s="9">
        <f t="shared" si="17"/>
        <v>-2.5060525215375429</v>
      </c>
      <c r="AV135" s="9">
        <f t="shared" si="18"/>
        <v>-0.6009792323046188</v>
      </c>
      <c r="AW135">
        <f t="shared" si="19"/>
        <v>3</v>
      </c>
      <c r="AX135">
        <f t="shared" si="20"/>
        <v>0.5</v>
      </c>
      <c r="AY135" s="6">
        <f>VLOOKUP(AQ135,COND!$A$10:$B$32,2,FALSE)</f>
        <v>0.95</v>
      </c>
      <c r="AZ135" s="9">
        <f>($AU$3*AU135+$AV$3*AV135+$AW$3*AW135+$AX$3*AX135)*AY135*IF(AR135&lt;5,0.95,IF(AR135&lt;7,0.975,1))+$K$3*VLOOKUP(K135,COND!$A$2:$D$7,2,FALSE)+$L$3*VLOOKUP(L135,COND!$A$2:$D$7,3,FALSE)+IF(BB135="SP",$BB$3,0)+IF($AW135&lt;3,-5,0)</f>
        <v>22.370894741942109</v>
      </c>
      <c r="BA135" s="28">
        <f t="shared" si="21"/>
        <v>0.90773059694040314</v>
      </c>
      <c r="BB135" t="str">
        <f t="shared" si="22"/>
        <v>SP</v>
      </c>
      <c r="BC135">
        <v>300</v>
      </c>
      <c r="BD135">
        <v>131</v>
      </c>
      <c r="BF135" t="str">
        <f t="shared" si="23"/>
        <v>Unlikely</v>
      </c>
      <c r="BH135">
        <f>IF(VLOOKUP($B135,'Draft List'!$D$4:$AC$2598,BH$3,FALSE)&lt;&gt;0,VLOOKUP($B135,'Draft List'!$D$4:$AC$2598,BH$3,FALSE),"")</f>
        <v>210</v>
      </c>
      <c r="BI135">
        <f>IF(VLOOKUP($B135,'Draft List'!$D$4:$AC$2598,BI$3,FALSE)&lt;&gt;0,VLOOKUP($B135,'Draft List'!$D$4:$AC$2598,BI$3,FALSE),"")</f>
        <v>8</v>
      </c>
      <c r="BJ135">
        <f>IF(VLOOKUP($B135,'Draft List'!$D$4:$AC$2598,BJ$3,FALSE)&lt;&gt;0,VLOOKUP($B135,'Draft List'!$D$4:$AC$2598,BJ$3,FALSE),"")</f>
        <v>22</v>
      </c>
      <c r="BK135" t="str">
        <f>IF(VLOOKUP($B135,'Draft List'!$D$4:$AC$2598,BK$3,FALSE)&lt;&gt;0,VLOOKUP($B135,'Draft List'!$D$4:$AC$2598,BK$3,FALSE),"")</f>
        <v>Florida Featherheads</v>
      </c>
      <c r="BL135" t="str">
        <f>IF(OR(C135="SP",C135="MR",C135="CL"),"P",VLOOKUP($A135,Bat!$A$4:$AQ$1284,42,FALSE))</f>
        <v>P</v>
      </c>
    </row>
    <row r="136" spans="1:64" x14ac:dyDescent="0.25">
      <c r="A136" s="45" t="str">
        <f t="shared" si="16"/>
        <v>RPAlonso Soto21</v>
      </c>
      <c r="B136">
        <f>VLOOKUP($A136,draft_listing_pitchers_stats!$A$1:$B$1324,2,FALSE)</f>
        <v>16540</v>
      </c>
      <c r="C136" s="1" t="s">
        <v>885</v>
      </c>
      <c r="D136" s="1" t="s">
        <v>581</v>
      </c>
      <c r="E136" s="1" t="s">
        <v>425</v>
      </c>
      <c r="F136" s="1">
        <v>21</v>
      </c>
      <c r="G136" s="1" t="s">
        <v>58</v>
      </c>
      <c r="H136" s="1" t="s">
        <v>58</v>
      </c>
      <c r="I136" s="1" t="s">
        <v>54</v>
      </c>
      <c r="J136" s="24" t="s">
        <v>54</v>
      </c>
      <c r="K136" s="1" t="s">
        <v>51</v>
      </c>
      <c r="L136" s="24" t="s">
        <v>46</v>
      </c>
      <c r="M136" s="1">
        <v>3</v>
      </c>
      <c r="N136" s="1">
        <v>3</v>
      </c>
      <c r="O136" s="24">
        <v>1</v>
      </c>
      <c r="P136" s="1">
        <v>5</v>
      </c>
      <c r="Q136" s="1">
        <v>3</v>
      </c>
      <c r="R136" s="24">
        <v>3</v>
      </c>
      <c r="S136" s="1">
        <v>4</v>
      </c>
      <c r="T136" s="1">
        <v>5</v>
      </c>
      <c r="U136" s="1">
        <v>5</v>
      </c>
      <c r="V136" s="1">
        <v>6</v>
      </c>
      <c r="W136" s="1" t="s">
        <v>48</v>
      </c>
      <c r="X136" s="1" t="s">
        <v>48</v>
      </c>
      <c r="Y136" s="1" t="s">
        <v>48</v>
      </c>
      <c r="Z136" s="1" t="s">
        <v>48</v>
      </c>
      <c r="AA136" s="1" t="s">
        <v>48</v>
      </c>
      <c r="AB136" s="1" t="s">
        <v>48</v>
      </c>
      <c r="AC136" s="1" t="s">
        <v>48</v>
      </c>
      <c r="AD136" s="1" t="s">
        <v>48</v>
      </c>
      <c r="AE136" s="1">
        <v>4</v>
      </c>
      <c r="AF136" s="1">
        <v>5</v>
      </c>
      <c r="AG136" s="1" t="s">
        <v>48</v>
      </c>
      <c r="AH136" s="1" t="s">
        <v>48</v>
      </c>
      <c r="AI136" s="1" t="s">
        <v>48</v>
      </c>
      <c r="AJ136" s="1" t="s">
        <v>48</v>
      </c>
      <c r="AK136" s="1" t="s">
        <v>48</v>
      </c>
      <c r="AL136" s="1" t="s">
        <v>48</v>
      </c>
      <c r="AM136" s="1" t="s">
        <v>48</v>
      </c>
      <c r="AN136" s="1" t="s">
        <v>48</v>
      </c>
      <c r="AO136" s="1" t="s">
        <v>48</v>
      </c>
      <c r="AP136" s="24" t="s">
        <v>48</v>
      </c>
      <c r="AQ136" s="1" t="s">
        <v>522</v>
      </c>
      <c r="AR136" s="1">
        <v>5</v>
      </c>
      <c r="AS136" s="25" t="s">
        <v>519</v>
      </c>
      <c r="AT136" s="36" t="s">
        <v>839</v>
      </c>
      <c r="AU136" s="9">
        <f t="shared" si="17"/>
        <v>-1.9212381560891401</v>
      </c>
      <c r="AV136" s="9">
        <f t="shared" si="18"/>
        <v>-0.60171962422550074</v>
      </c>
      <c r="AW136">
        <f t="shared" si="19"/>
        <v>3</v>
      </c>
      <c r="AX136">
        <f t="shared" si="20"/>
        <v>0.5</v>
      </c>
      <c r="AY136" s="6">
        <f>VLOOKUP(AQ136,COND!$A$10:$B$32,2,FALSE)</f>
        <v>1</v>
      </c>
      <c r="AZ136" s="9">
        <f>($AU$3*AU136+$AV$3*AV136+$AW$3*AW136+$AX$3*AX136)*AY136*IF(AR136&lt;5,0.95,IF(AR136&lt;7,0.975,1))+$K$3*VLOOKUP(K136,COND!$A$2:$D$7,2,FALSE)+$L$3*VLOOKUP(L136,COND!$A$2:$D$7,3,FALSE)+IF(BB136="SP",$BB$3,0)+IF($AW136&lt;3,-5,0)</f>
        <v>22.263700887165356</v>
      </c>
      <c r="BA136" s="28">
        <f t="shared" si="21"/>
        <v>0.8983136119570081</v>
      </c>
      <c r="BB136" t="str">
        <f t="shared" si="22"/>
        <v>SP</v>
      </c>
      <c r="BC136">
        <v>300</v>
      </c>
      <c r="BD136">
        <v>132</v>
      </c>
      <c r="BF136" t="str">
        <f t="shared" si="23"/>
        <v>Unlikely</v>
      </c>
      <c r="BH136" t="str">
        <f>IF(VLOOKUP($B136,'Draft List'!$D$4:$AC$2598,BH$3,FALSE)&lt;&gt;0,VLOOKUP($B136,'Draft List'!$D$4:$AC$2598,BH$3,FALSE),"")</f>
        <v/>
      </c>
      <c r="BI136" t="str">
        <f>IF(VLOOKUP($B136,'Draft List'!$D$4:$AC$2598,BI$3,FALSE)&lt;&gt;0,VLOOKUP($B136,'Draft List'!$D$4:$AC$2598,BI$3,FALSE),"")</f>
        <v/>
      </c>
      <c r="BJ136" t="str">
        <f>IF(VLOOKUP($B136,'Draft List'!$D$4:$AC$2598,BJ$3,FALSE)&lt;&gt;0,VLOOKUP($B136,'Draft List'!$D$4:$AC$2598,BJ$3,FALSE),"")</f>
        <v/>
      </c>
      <c r="BK136" t="str">
        <f>IF(VLOOKUP($B136,'Draft List'!$D$4:$AC$2598,BK$3,FALSE)&lt;&gt;0,VLOOKUP($B136,'Draft List'!$D$4:$AC$2598,BK$3,FALSE),"")</f>
        <v/>
      </c>
      <c r="BL136" t="e">
        <f>IF(OR(C136="SP",C136="MR",C136="CL"),"P",VLOOKUP($A136,Bat!$A$4:$AQ$1284,42,FALSE))</f>
        <v>#N/A</v>
      </c>
    </row>
    <row r="137" spans="1:64" x14ac:dyDescent="0.25">
      <c r="A137" s="45" t="str">
        <f t="shared" si="16"/>
        <v>SPLou Drewery18</v>
      </c>
      <c r="B137">
        <f>VLOOKUP($A137,draft_listing_pitchers_stats!$A$1:$B$1324,2,FALSE)</f>
        <v>6585</v>
      </c>
      <c r="C137" s="1" t="s">
        <v>25</v>
      </c>
      <c r="D137" s="1" t="s">
        <v>218</v>
      </c>
      <c r="E137" s="1" t="s">
        <v>1132</v>
      </c>
      <c r="F137" s="1">
        <v>18</v>
      </c>
      <c r="G137" s="1" t="s">
        <v>58</v>
      </c>
      <c r="H137" s="1" t="s">
        <v>58</v>
      </c>
      <c r="I137" s="1" t="s">
        <v>54</v>
      </c>
      <c r="J137" s="24" t="s">
        <v>54</v>
      </c>
      <c r="K137" s="1" t="s">
        <v>46</v>
      </c>
      <c r="L137" s="24" t="s">
        <v>46</v>
      </c>
      <c r="M137" s="1">
        <v>1</v>
      </c>
      <c r="N137" s="1">
        <v>2</v>
      </c>
      <c r="O137" s="24">
        <v>1</v>
      </c>
      <c r="P137" s="1">
        <v>6</v>
      </c>
      <c r="Q137" s="1">
        <v>4</v>
      </c>
      <c r="R137" s="24">
        <v>1</v>
      </c>
      <c r="S137" s="1" t="s">
        <v>48</v>
      </c>
      <c r="T137" s="1">
        <v>2</v>
      </c>
      <c r="U137" s="1">
        <v>1</v>
      </c>
      <c r="V137" s="1">
        <v>6</v>
      </c>
      <c r="W137" s="1" t="s">
        <v>48</v>
      </c>
      <c r="X137" s="1" t="s">
        <v>48</v>
      </c>
      <c r="Y137" s="1">
        <v>2</v>
      </c>
      <c r="Z137" s="1">
        <v>7</v>
      </c>
      <c r="AA137" s="1" t="s">
        <v>48</v>
      </c>
      <c r="AB137" s="1" t="s">
        <v>48</v>
      </c>
      <c r="AC137" s="1" t="s">
        <v>48</v>
      </c>
      <c r="AD137" s="1" t="s">
        <v>48</v>
      </c>
      <c r="AE137" s="1">
        <v>3</v>
      </c>
      <c r="AF137" s="1">
        <v>5</v>
      </c>
      <c r="AG137" s="1">
        <v>3</v>
      </c>
      <c r="AH137" s="1">
        <v>6</v>
      </c>
      <c r="AI137" s="1" t="s">
        <v>48</v>
      </c>
      <c r="AJ137" s="1" t="s">
        <v>48</v>
      </c>
      <c r="AK137" s="1" t="s">
        <v>48</v>
      </c>
      <c r="AL137" s="1" t="s">
        <v>48</v>
      </c>
      <c r="AM137" s="1" t="s">
        <v>48</v>
      </c>
      <c r="AN137" s="1" t="s">
        <v>48</v>
      </c>
      <c r="AO137" s="1" t="s">
        <v>48</v>
      </c>
      <c r="AP137" s="24" t="s">
        <v>48</v>
      </c>
      <c r="AQ137" s="1" t="s">
        <v>521</v>
      </c>
      <c r="AR137" s="1">
        <v>9</v>
      </c>
      <c r="AS137" s="25" t="s">
        <v>519</v>
      </c>
      <c r="AT137" s="36" t="s">
        <v>895</v>
      </c>
      <c r="AU137" s="9">
        <f t="shared" si="17"/>
        <v>-2.5060525215375429</v>
      </c>
      <c r="AV137" s="9">
        <f t="shared" si="18"/>
        <v>-0.69623771539449253</v>
      </c>
      <c r="AW137">
        <f t="shared" si="19"/>
        <v>4.5</v>
      </c>
      <c r="AX137">
        <f t="shared" si="20"/>
        <v>1.5</v>
      </c>
      <c r="AY137" s="6">
        <f>VLOOKUP(AQ137,COND!$A$10:$B$32,2,FALSE)</f>
        <v>1</v>
      </c>
      <c r="AZ137" s="9">
        <f>($AU$3*AU137+$AV$3*AV137+$AW$3*AW137+$AX$3*AX137)*AY137*IF(AR137&lt;5,0.95,IF(AR137&lt;7,0.975,1))+$K$3*VLOOKUP(K137,COND!$A$2:$D$7,2,FALSE)+$L$3*VLOOKUP(L137,COND!$A$2:$D$7,3,FALSE)+IF(BB137="SP",$BB$3,0)+IF($AW137&lt;3,-5,0)</f>
        <v>21.699035187802643</v>
      </c>
      <c r="BA137" s="28">
        <f t="shared" si="21"/>
        <v>0.84870770476567392</v>
      </c>
      <c r="BB137" t="str">
        <f t="shared" si="22"/>
        <v>SP</v>
      </c>
      <c r="BC137">
        <v>300</v>
      </c>
      <c r="BD137">
        <v>133</v>
      </c>
      <c r="BF137" t="str">
        <f t="shared" si="23"/>
        <v>Unlikely</v>
      </c>
      <c r="BH137">
        <f>IF(VLOOKUP($B137,'Draft List'!$D$4:$AC$2598,BH$3,FALSE)&lt;&gt;0,VLOOKUP($B137,'Draft List'!$D$4:$AC$2598,BH$3,FALSE),"")</f>
        <v>79</v>
      </c>
      <c r="BI137">
        <f>IF(VLOOKUP($B137,'Draft List'!$D$4:$AC$2598,BI$3,FALSE)&lt;&gt;0,VLOOKUP($B137,'Draft List'!$D$4:$AC$2598,BI$3,FALSE),"")</f>
        <v>3</v>
      </c>
      <c r="BJ137">
        <f>IF(VLOOKUP($B137,'Draft List'!$D$4:$AC$2598,BJ$3,FALSE)&lt;&gt;0,VLOOKUP($B137,'Draft List'!$D$4:$AC$2598,BJ$3,FALSE),"")</f>
        <v>21</v>
      </c>
      <c r="BK137" t="str">
        <f>IF(VLOOKUP($B137,'Draft List'!$D$4:$AC$2598,BK$3,FALSE)&lt;&gt;0,VLOOKUP($B137,'Draft List'!$D$4:$AC$2598,BK$3,FALSE),"")</f>
        <v>Florida Featherheads</v>
      </c>
      <c r="BL137" t="str">
        <f>IF(OR(C137="SP",C137="MR",C137="CL"),"P",VLOOKUP($A137,Bat!$A$4:$AQ$1284,42,FALSE))</f>
        <v>P</v>
      </c>
    </row>
    <row r="138" spans="1:64" x14ac:dyDescent="0.25">
      <c r="A138" s="45" t="str">
        <f t="shared" si="16"/>
        <v>RPKen Morton21</v>
      </c>
      <c r="B138">
        <f>VLOOKUP($A138,draft_listing_pitchers_stats!$A$1:$B$1324,2,FALSE)</f>
        <v>8699</v>
      </c>
      <c r="C138" s="1" t="s">
        <v>885</v>
      </c>
      <c r="D138" s="1" t="s">
        <v>484</v>
      </c>
      <c r="E138" s="1" t="s">
        <v>1467</v>
      </c>
      <c r="F138" s="1">
        <v>21</v>
      </c>
      <c r="G138" s="1" t="s">
        <v>44</v>
      </c>
      <c r="H138" s="1" t="s">
        <v>44</v>
      </c>
      <c r="I138" s="1" t="s">
        <v>54</v>
      </c>
      <c r="J138" s="24" t="s">
        <v>54</v>
      </c>
      <c r="K138" s="1" t="s">
        <v>46</v>
      </c>
      <c r="L138" s="24" t="s">
        <v>46</v>
      </c>
      <c r="M138" s="1">
        <v>3</v>
      </c>
      <c r="N138" s="1">
        <v>3</v>
      </c>
      <c r="O138" s="24">
        <v>2</v>
      </c>
      <c r="P138" s="1">
        <v>5</v>
      </c>
      <c r="Q138" s="1">
        <v>3</v>
      </c>
      <c r="R138" s="24">
        <v>3</v>
      </c>
      <c r="S138" s="1">
        <v>5</v>
      </c>
      <c r="T138" s="1">
        <v>6</v>
      </c>
      <c r="U138" s="1">
        <v>4</v>
      </c>
      <c r="V138" s="1">
        <v>6</v>
      </c>
      <c r="W138" s="1">
        <v>4</v>
      </c>
      <c r="X138" s="1">
        <v>6</v>
      </c>
      <c r="Y138" s="1" t="s">
        <v>48</v>
      </c>
      <c r="Z138" s="1" t="s">
        <v>48</v>
      </c>
      <c r="AA138" s="1" t="s">
        <v>48</v>
      </c>
      <c r="AB138" s="1" t="s">
        <v>48</v>
      </c>
      <c r="AC138" s="1" t="s">
        <v>48</v>
      </c>
      <c r="AD138" s="1" t="s">
        <v>48</v>
      </c>
      <c r="AE138" s="1" t="s">
        <v>48</v>
      </c>
      <c r="AF138" s="1" t="s">
        <v>48</v>
      </c>
      <c r="AG138" s="1" t="s">
        <v>48</v>
      </c>
      <c r="AH138" s="1" t="s">
        <v>48</v>
      </c>
      <c r="AI138" s="1" t="s">
        <v>48</v>
      </c>
      <c r="AJ138" s="1" t="s">
        <v>48</v>
      </c>
      <c r="AK138" s="1" t="s">
        <v>48</v>
      </c>
      <c r="AL138" s="1" t="s">
        <v>48</v>
      </c>
      <c r="AM138" s="1" t="s">
        <v>48</v>
      </c>
      <c r="AN138" s="1" t="s">
        <v>48</v>
      </c>
      <c r="AO138" s="1" t="s">
        <v>48</v>
      </c>
      <c r="AP138" s="24" t="s">
        <v>48</v>
      </c>
      <c r="AQ138" s="1" t="s">
        <v>64</v>
      </c>
      <c r="AR138" s="1">
        <v>4</v>
      </c>
      <c r="AS138" s="25" t="s">
        <v>519</v>
      </c>
      <c r="AT138" s="36" t="s">
        <v>832</v>
      </c>
      <c r="AU138" s="9">
        <f t="shared" si="17"/>
        <v>-1.6789175900350299</v>
      </c>
      <c r="AV138" s="9">
        <f t="shared" si="18"/>
        <v>-0.60171962422550074</v>
      </c>
      <c r="AW138">
        <f t="shared" si="19"/>
        <v>3</v>
      </c>
      <c r="AX138">
        <f t="shared" si="20"/>
        <v>1.5</v>
      </c>
      <c r="AY138" s="6">
        <f>VLOOKUP(AQ138,COND!$A$10:$B$32,2,FALSE)</f>
        <v>1</v>
      </c>
      <c r="AZ138" s="9">
        <f>($AU$3*AU138+$AV$3*AV138+$AW$3*AW138+$AX$3*AX138)*AY138*IF(AR138&lt;5,0.95,IF(AR138&lt;7,0.975,1))+$K$3*VLOOKUP(K138,COND!$A$2:$D$7,2,FALSE)+$L$3*VLOOKUP(L138,COND!$A$2:$D$7,3,FALSE)+IF(BB138="SP",$BB$3,0)+IF($AW138&lt;3,-5,0)</f>
        <v>21.454582797608829</v>
      </c>
      <c r="BA138" s="28">
        <f t="shared" si="21"/>
        <v>0.82723255124680439</v>
      </c>
      <c r="BB138" t="str">
        <f t="shared" si="22"/>
        <v>RP</v>
      </c>
      <c r="BC138">
        <v>300</v>
      </c>
      <c r="BD138">
        <v>134</v>
      </c>
      <c r="BF138" t="str">
        <f t="shared" si="23"/>
        <v>Unlikely</v>
      </c>
      <c r="BH138" t="str">
        <f>IF(VLOOKUP($B138,'Draft List'!$D$4:$AC$2598,BH$3,FALSE)&lt;&gt;0,VLOOKUP($B138,'Draft List'!$D$4:$AC$2598,BH$3,FALSE),"")</f>
        <v/>
      </c>
      <c r="BI138" t="str">
        <f>IF(VLOOKUP($B138,'Draft List'!$D$4:$AC$2598,BI$3,FALSE)&lt;&gt;0,VLOOKUP($B138,'Draft List'!$D$4:$AC$2598,BI$3,FALSE),"")</f>
        <v/>
      </c>
      <c r="BJ138" t="str">
        <f>IF(VLOOKUP($B138,'Draft List'!$D$4:$AC$2598,BJ$3,FALSE)&lt;&gt;0,VLOOKUP($B138,'Draft List'!$D$4:$AC$2598,BJ$3,FALSE),"")</f>
        <v/>
      </c>
      <c r="BK138" t="str">
        <f>IF(VLOOKUP($B138,'Draft List'!$D$4:$AC$2598,BK$3,FALSE)&lt;&gt;0,VLOOKUP($B138,'Draft List'!$D$4:$AC$2598,BK$3,FALSE),"")</f>
        <v/>
      </c>
      <c r="BL138" t="e">
        <f>IF(OR(C138="SP",C138="MR",C138="CL"),"P",VLOOKUP($A138,Bat!$A$4:$AQ$1284,42,FALSE))</f>
        <v>#N/A</v>
      </c>
    </row>
    <row r="139" spans="1:64" x14ac:dyDescent="0.25">
      <c r="A139" s="45" t="str">
        <f t="shared" si="16"/>
        <v>CLIrving Meekins22</v>
      </c>
      <c r="B139">
        <f>VLOOKUP($A139,draft_listing_pitchers_stats!$A$1:$B$1324,2,FALSE)</f>
        <v>13445</v>
      </c>
      <c r="C139" s="1" t="s">
        <v>53</v>
      </c>
      <c r="D139" s="1" t="s">
        <v>1436</v>
      </c>
      <c r="E139" s="1" t="s">
        <v>1437</v>
      </c>
      <c r="F139" s="1">
        <v>22</v>
      </c>
      <c r="G139" s="1" t="s">
        <v>44</v>
      </c>
      <c r="H139" s="1" t="s">
        <v>44</v>
      </c>
      <c r="I139" s="1" t="s">
        <v>54</v>
      </c>
      <c r="J139" s="24" t="s">
        <v>54</v>
      </c>
      <c r="K139" s="1" t="s">
        <v>46</v>
      </c>
      <c r="L139" s="24" t="s">
        <v>51</v>
      </c>
      <c r="M139" s="1">
        <v>4</v>
      </c>
      <c r="N139" s="1">
        <v>2</v>
      </c>
      <c r="O139" s="24">
        <v>2</v>
      </c>
      <c r="P139" s="1">
        <v>4</v>
      </c>
      <c r="Q139" s="1">
        <v>2</v>
      </c>
      <c r="R139" s="24">
        <v>5</v>
      </c>
      <c r="S139" s="1">
        <v>5</v>
      </c>
      <c r="T139" s="1">
        <v>6</v>
      </c>
      <c r="U139" s="1">
        <v>1</v>
      </c>
      <c r="V139" s="1">
        <v>1</v>
      </c>
      <c r="W139" s="1">
        <v>4</v>
      </c>
      <c r="X139" s="1">
        <v>5</v>
      </c>
      <c r="Y139" s="1" t="s">
        <v>48</v>
      </c>
      <c r="Z139" s="1" t="s">
        <v>48</v>
      </c>
      <c r="AA139" s="1" t="s">
        <v>48</v>
      </c>
      <c r="AB139" s="1" t="s">
        <v>48</v>
      </c>
      <c r="AC139" s="1" t="s">
        <v>48</v>
      </c>
      <c r="AD139" s="1" t="s">
        <v>48</v>
      </c>
      <c r="AE139" s="1" t="s">
        <v>48</v>
      </c>
      <c r="AF139" s="1" t="s">
        <v>48</v>
      </c>
      <c r="AG139" s="1" t="s">
        <v>48</v>
      </c>
      <c r="AH139" s="1" t="s">
        <v>48</v>
      </c>
      <c r="AI139" s="1" t="s">
        <v>48</v>
      </c>
      <c r="AJ139" s="1" t="s">
        <v>48</v>
      </c>
      <c r="AK139" s="1" t="s">
        <v>48</v>
      </c>
      <c r="AL139" s="1" t="s">
        <v>48</v>
      </c>
      <c r="AM139" s="1" t="s">
        <v>48</v>
      </c>
      <c r="AN139" s="1" t="s">
        <v>48</v>
      </c>
      <c r="AO139" s="1" t="s">
        <v>48</v>
      </c>
      <c r="AP139" s="24" t="s">
        <v>48</v>
      </c>
      <c r="AQ139" s="1" t="s">
        <v>52</v>
      </c>
      <c r="AR139" s="1">
        <v>10</v>
      </c>
      <c r="AS139" s="25" t="s">
        <v>519</v>
      </c>
      <c r="AT139" s="36" t="s">
        <v>824</v>
      </c>
      <c r="AU139" s="9">
        <f t="shared" si="17"/>
        <v>-1.6796579819559116</v>
      </c>
      <c r="AV139" s="9">
        <f t="shared" si="18"/>
        <v>-0.50720153305650884</v>
      </c>
      <c r="AW139">
        <f t="shared" si="19"/>
        <v>3</v>
      </c>
      <c r="AX139">
        <f t="shared" si="20"/>
        <v>0.5</v>
      </c>
      <c r="AY139" s="6">
        <f>VLOOKUP(AQ139,COND!$A$10:$B$32,2,FALSE)</f>
        <v>1.05</v>
      </c>
      <c r="AZ139" s="9">
        <f>($AU$3*AU139+$AV$3*AV139+$AW$3*AW139+$AX$3*AX139)*AY139*IF(AR139&lt;5,0.95,IF(AR139&lt;7,0.975,1))+$K$3*VLOOKUP(K139,COND!$A$2:$D$7,2,FALSE)+$L$3*VLOOKUP(L139,COND!$A$2:$D$7,3,FALSE)+IF(BB139="SP",$BB$3,0)+IF($AW139&lt;3,-5,0)</f>
        <v>23.527289629602571</v>
      </c>
      <c r="BA139" s="28">
        <f t="shared" si="21"/>
        <v>1.0093199400482979</v>
      </c>
      <c r="BB139" t="str">
        <f t="shared" si="22"/>
        <v>SP</v>
      </c>
      <c r="BC139">
        <v>400</v>
      </c>
      <c r="BD139">
        <v>135</v>
      </c>
      <c r="BF139" t="str">
        <f t="shared" si="23"/>
        <v>Unlikely</v>
      </c>
      <c r="BH139">
        <f>IF(VLOOKUP($B139,'Draft List'!$D$4:$AC$2598,BH$3,FALSE)&lt;&gt;0,VLOOKUP($B139,'Draft List'!$D$4:$AC$2598,BH$3,FALSE),"")</f>
        <v>245</v>
      </c>
      <c r="BI139">
        <f>IF(VLOOKUP($B139,'Draft List'!$D$4:$AC$2598,BI$3,FALSE)&lt;&gt;0,VLOOKUP($B139,'Draft List'!$D$4:$AC$2598,BI$3,FALSE),"")</f>
        <v>10</v>
      </c>
      <c r="BJ139">
        <f>IF(VLOOKUP($B139,'Draft List'!$D$4:$AC$2598,BJ$3,FALSE)&lt;&gt;0,VLOOKUP($B139,'Draft List'!$D$4:$AC$2598,BJ$3,FALSE),"")</f>
        <v>5</v>
      </c>
      <c r="BK139" t="str">
        <f>IF(VLOOKUP($B139,'Draft List'!$D$4:$AC$2598,BK$3,FALSE)&lt;&gt;0,VLOOKUP($B139,'Draft List'!$D$4:$AC$2598,BK$3,FALSE),"")</f>
        <v>London Underground</v>
      </c>
      <c r="BL139" t="str">
        <f>IF(OR(C139="SP",C139="MR",C139="CL"),"P",VLOOKUP($A139,Bat!$A$4:$AQ$1284,42,FALSE))</f>
        <v>P</v>
      </c>
    </row>
    <row r="140" spans="1:64" x14ac:dyDescent="0.25">
      <c r="A140" s="45" t="str">
        <f t="shared" si="16"/>
        <v>SPMathew Robbins18</v>
      </c>
      <c r="B140">
        <f>VLOOKUP($A140,draft_listing_pitchers_stats!$A$1:$B$1324,2,FALSE)</f>
        <v>1825</v>
      </c>
      <c r="C140" s="1" t="s">
        <v>25</v>
      </c>
      <c r="D140" s="1" t="s">
        <v>1596</v>
      </c>
      <c r="E140" s="1" t="s">
        <v>1597</v>
      </c>
      <c r="F140" s="1">
        <v>18</v>
      </c>
      <c r="G140" s="1" t="s">
        <v>58</v>
      </c>
      <c r="H140" s="1" t="s">
        <v>58</v>
      </c>
      <c r="I140" s="1" t="s">
        <v>54</v>
      </c>
      <c r="J140" s="24" t="s">
        <v>54</v>
      </c>
      <c r="K140" s="1" t="s">
        <v>51</v>
      </c>
      <c r="L140" s="24" t="s">
        <v>46</v>
      </c>
      <c r="M140" s="1">
        <v>1</v>
      </c>
      <c r="N140" s="1">
        <v>2</v>
      </c>
      <c r="O140" s="24">
        <v>1</v>
      </c>
      <c r="P140" s="1">
        <v>5</v>
      </c>
      <c r="Q140" s="1">
        <v>3</v>
      </c>
      <c r="R140" s="24">
        <v>2</v>
      </c>
      <c r="S140" s="1">
        <v>2</v>
      </c>
      <c r="T140" s="1">
        <v>5</v>
      </c>
      <c r="U140" s="1">
        <v>1</v>
      </c>
      <c r="V140" s="1">
        <v>5</v>
      </c>
      <c r="W140" s="1" t="s">
        <v>48</v>
      </c>
      <c r="X140" s="1" t="s">
        <v>48</v>
      </c>
      <c r="Y140" s="1" t="s">
        <v>48</v>
      </c>
      <c r="Z140" s="1" t="s">
        <v>48</v>
      </c>
      <c r="AA140" s="1" t="s">
        <v>48</v>
      </c>
      <c r="AB140" s="1" t="s">
        <v>48</v>
      </c>
      <c r="AC140" s="1">
        <v>2</v>
      </c>
      <c r="AD140" s="1">
        <v>5</v>
      </c>
      <c r="AE140" s="1" t="s">
        <v>48</v>
      </c>
      <c r="AF140" s="1" t="s">
        <v>48</v>
      </c>
      <c r="AG140" s="1" t="s">
        <v>48</v>
      </c>
      <c r="AH140" s="1" t="s">
        <v>48</v>
      </c>
      <c r="AI140" s="1" t="s">
        <v>48</v>
      </c>
      <c r="AJ140" s="1" t="s">
        <v>48</v>
      </c>
      <c r="AK140" s="1" t="s">
        <v>48</v>
      </c>
      <c r="AL140" s="1" t="s">
        <v>48</v>
      </c>
      <c r="AM140" s="1" t="s">
        <v>48</v>
      </c>
      <c r="AN140" s="1">
        <v>9</v>
      </c>
      <c r="AO140" s="1" t="s">
        <v>48</v>
      </c>
      <c r="AP140" s="24" t="s">
        <v>48</v>
      </c>
      <c r="AQ140" s="1" t="s">
        <v>72</v>
      </c>
      <c r="AR140" s="1">
        <v>7</v>
      </c>
      <c r="AS140" s="25" t="s">
        <v>15</v>
      </c>
      <c r="AT140" s="36" t="s">
        <v>824</v>
      </c>
      <c r="AU140" s="9">
        <f t="shared" si="17"/>
        <v>-2.5060525215375429</v>
      </c>
      <c r="AV140" s="9">
        <f t="shared" si="18"/>
        <v>-0.84404019027961108</v>
      </c>
      <c r="AW140">
        <f t="shared" si="19"/>
        <v>3.5</v>
      </c>
      <c r="AX140">
        <f t="shared" si="20"/>
        <v>0.5</v>
      </c>
      <c r="AY140" s="6">
        <f>VLOOKUP(AQ140,COND!$A$10:$B$32,2,FALSE)</f>
        <v>0.95</v>
      </c>
      <c r="AZ140" s="9">
        <f>($AU$3*AU140+$AV$3*AV140+$AW$3*AW140+$AX$3*AX140)*AY140*IF(AR140&lt;5,0.95,IF(AR140&lt;7,0.975,1))+$K$3*VLOOKUP(K140,COND!$A$2:$D$7,2,FALSE)+$L$3*VLOOKUP(L140,COND!$A$2:$D$7,3,FALSE)+IF(BB140="SP",$BB$3,0)+IF($AW140&lt;3,-5,0)</f>
        <v>18.043336405595255</v>
      </c>
      <c r="BA140" s="28">
        <f t="shared" si="21"/>
        <v>0.52755440164434109</v>
      </c>
      <c r="BB140" t="str">
        <f t="shared" si="22"/>
        <v>SP</v>
      </c>
      <c r="BC140">
        <v>400</v>
      </c>
      <c r="BD140">
        <v>136</v>
      </c>
      <c r="BF140" t="str">
        <f t="shared" si="23"/>
        <v>Unlikely</v>
      </c>
      <c r="BH140">
        <f>IF(VLOOKUP($B140,'Draft List'!$D$4:$AC$2598,BH$3,FALSE)&lt;&gt;0,VLOOKUP($B140,'Draft List'!$D$4:$AC$2598,BH$3,FALSE),"")</f>
        <v>314</v>
      </c>
      <c r="BI140">
        <f>IF(VLOOKUP($B140,'Draft List'!$D$4:$AC$2598,BI$3,FALSE)&lt;&gt;0,VLOOKUP($B140,'Draft List'!$D$4:$AC$2598,BI$3,FALSE),"")</f>
        <v>12</v>
      </c>
      <c r="BJ140">
        <f>IF(VLOOKUP($B140,'Draft List'!$D$4:$AC$2598,BJ$3,FALSE)&lt;&gt;0,VLOOKUP($B140,'Draft List'!$D$4:$AC$2598,BJ$3,FALSE),"")</f>
        <v>22</v>
      </c>
      <c r="BK140" t="str">
        <f>IF(VLOOKUP($B140,'Draft List'!$D$4:$AC$2598,BK$3,FALSE)&lt;&gt;0,VLOOKUP($B140,'Draft List'!$D$4:$AC$2598,BK$3,FALSE),"")</f>
        <v>Florida Featherheads</v>
      </c>
      <c r="BL140" t="str">
        <f>IF(OR(C140="SP",C140="MR",C140="CL"),"P",VLOOKUP($A140,Bat!$A$4:$AQ$1284,42,FALSE))</f>
        <v>P</v>
      </c>
    </row>
    <row r="141" spans="1:64" x14ac:dyDescent="0.25">
      <c r="A141" s="45" t="str">
        <f t="shared" si="16"/>
        <v>RPJoe Richardson21</v>
      </c>
      <c r="B141">
        <f>VLOOKUP($A141,draft_listing_pitchers_stats!$A$1:$B$1324,2,FALSE)</f>
        <v>16057</v>
      </c>
      <c r="C141" s="1" t="s">
        <v>885</v>
      </c>
      <c r="D141" s="1" t="s">
        <v>208</v>
      </c>
      <c r="E141" s="1" t="s">
        <v>648</v>
      </c>
      <c r="F141" s="1">
        <v>21</v>
      </c>
      <c r="G141" s="1" t="s">
        <v>58</v>
      </c>
      <c r="H141" s="1" t="s">
        <v>58</v>
      </c>
      <c r="I141" s="1" t="s">
        <v>54</v>
      </c>
      <c r="J141" s="24" t="s">
        <v>54</v>
      </c>
      <c r="K141" s="1" t="s">
        <v>51</v>
      </c>
      <c r="L141" s="24" t="s">
        <v>46</v>
      </c>
      <c r="M141" s="1">
        <v>4</v>
      </c>
      <c r="N141" s="1">
        <v>2</v>
      </c>
      <c r="O141" s="24">
        <v>1</v>
      </c>
      <c r="P141" s="1">
        <v>4</v>
      </c>
      <c r="Q141" s="1">
        <v>2</v>
      </c>
      <c r="R141" s="24">
        <v>3</v>
      </c>
      <c r="S141" s="1" t="s">
        <v>48</v>
      </c>
      <c r="T141" s="1" t="s">
        <v>48</v>
      </c>
      <c r="U141" s="1">
        <v>2</v>
      </c>
      <c r="V141" s="1">
        <v>2</v>
      </c>
      <c r="W141" s="1" t="s">
        <v>48</v>
      </c>
      <c r="X141" s="1" t="s">
        <v>48</v>
      </c>
      <c r="Y141" s="1">
        <v>5</v>
      </c>
      <c r="Z141" s="1">
        <v>6</v>
      </c>
      <c r="AA141" s="1" t="s">
        <v>48</v>
      </c>
      <c r="AB141" s="1" t="s">
        <v>48</v>
      </c>
      <c r="AC141" s="1" t="s">
        <v>48</v>
      </c>
      <c r="AD141" s="1" t="s">
        <v>48</v>
      </c>
      <c r="AE141" s="1">
        <v>4</v>
      </c>
      <c r="AF141" s="1">
        <v>4</v>
      </c>
      <c r="AG141" s="1">
        <v>4</v>
      </c>
      <c r="AH141" s="1">
        <v>4</v>
      </c>
      <c r="AI141" s="1" t="s">
        <v>48</v>
      </c>
      <c r="AJ141" s="1" t="s">
        <v>48</v>
      </c>
      <c r="AK141" s="1" t="s">
        <v>48</v>
      </c>
      <c r="AL141" s="1" t="s">
        <v>48</v>
      </c>
      <c r="AM141" s="1" t="s">
        <v>48</v>
      </c>
      <c r="AN141" s="1" t="s">
        <v>48</v>
      </c>
      <c r="AO141" s="1" t="s">
        <v>48</v>
      </c>
      <c r="AP141" s="24" t="s">
        <v>48</v>
      </c>
      <c r="AQ141" s="1" t="s">
        <v>521</v>
      </c>
      <c r="AR141" s="1">
        <v>5</v>
      </c>
      <c r="AS141" s="25" t="s">
        <v>518</v>
      </c>
      <c r="AT141" s="36" t="s">
        <v>900</v>
      </c>
      <c r="AU141" s="9">
        <f t="shared" si="17"/>
        <v>-1.9219785480100218</v>
      </c>
      <c r="AV141" s="9">
        <f t="shared" si="18"/>
        <v>-0.99184266516472974</v>
      </c>
      <c r="AW141">
        <f t="shared" si="19"/>
        <v>4</v>
      </c>
      <c r="AX141">
        <f t="shared" si="20"/>
        <v>0.5</v>
      </c>
      <c r="AY141" s="6">
        <f>VLOOKUP(AQ141,COND!$A$10:$B$32,2,FALSE)</f>
        <v>1</v>
      </c>
      <c r="AZ141" s="9">
        <f>($AU$3*AU141+$AV$3*AV141+$AW$3*AW141+$AX$3*AX141)*AY141*IF(AR141&lt;5,0.95,IF(AR141&lt;7,0.975,1))+$K$3*VLOOKUP(K141,COND!$A$2:$D$7,2,FALSE)+$L$3*VLOOKUP(L141,COND!$A$2:$D$7,3,FALSE)+IF(BB141="SP",$BB$3,0)+IF($AW141&lt;3,-5,0)</f>
        <v>15.143657212425815</v>
      </c>
      <c r="BA141" s="28">
        <f t="shared" si="21"/>
        <v>0.27281745356453685</v>
      </c>
      <c r="BB141" t="str">
        <f t="shared" si="22"/>
        <v>SP</v>
      </c>
      <c r="BC141">
        <v>400</v>
      </c>
      <c r="BD141">
        <v>137</v>
      </c>
      <c r="BF141" t="str">
        <f t="shared" si="23"/>
        <v>Unlikely</v>
      </c>
      <c r="BH141" t="str">
        <f>IF(VLOOKUP($B141,'Draft List'!$D$4:$AC$2598,BH$3,FALSE)&lt;&gt;0,VLOOKUP($B141,'Draft List'!$D$4:$AC$2598,BH$3,FALSE),"")</f>
        <v/>
      </c>
      <c r="BI141" t="str">
        <f>IF(VLOOKUP($B141,'Draft List'!$D$4:$AC$2598,BI$3,FALSE)&lt;&gt;0,VLOOKUP($B141,'Draft List'!$D$4:$AC$2598,BI$3,FALSE),"")</f>
        <v/>
      </c>
      <c r="BJ141" t="str">
        <f>IF(VLOOKUP($B141,'Draft List'!$D$4:$AC$2598,BJ$3,FALSE)&lt;&gt;0,VLOOKUP($B141,'Draft List'!$D$4:$AC$2598,BJ$3,FALSE),"")</f>
        <v/>
      </c>
      <c r="BK141" t="str">
        <f>IF(VLOOKUP($B141,'Draft List'!$D$4:$AC$2598,BK$3,FALSE)&lt;&gt;0,VLOOKUP($B141,'Draft List'!$D$4:$AC$2598,BK$3,FALSE),"")</f>
        <v/>
      </c>
      <c r="BL141">
        <f>IF(OR(C141="SP",C141="MR",C141="CL"),"P",VLOOKUP($A141,Bat!$A$4:$AQ$1284,42,FALSE))</f>
        <v>-12.025056421166958</v>
      </c>
    </row>
    <row r="142" spans="1:64" x14ac:dyDescent="0.25">
      <c r="A142" s="45" t="str">
        <f t="shared" si="16"/>
        <v>SPWesley Bell18</v>
      </c>
      <c r="B142">
        <f>VLOOKUP($A142,draft_listing_pitchers_stats!$A$1:$B$1324,2,FALSE)</f>
        <v>1635</v>
      </c>
      <c r="C142" s="1" t="s">
        <v>25</v>
      </c>
      <c r="D142" s="1" t="s">
        <v>600</v>
      </c>
      <c r="E142" s="1" t="s">
        <v>559</v>
      </c>
      <c r="F142" s="1">
        <v>18</v>
      </c>
      <c r="G142" s="1" t="s">
        <v>58</v>
      </c>
      <c r="H142" s="1" t="s">
        <v>44</v>
      </c>
      <c r="I142" s="1" t="s">
        <v>54</v>
      </c>
      <c r="J142" s="24" t="s">
        <v>54</v>
      </c>
      <c r="K142" s="1" t="s">
        <v>51</v>
      </c>
      <c r="L142" s="24" t="s">
        <v>46</v>
      </c>
      <c r="M142" s="1">
        <v>1</v>
      </c>
      <c r="N142" s="1">
        <v>2</v>
      </c>
      <c r="O142" s="24">
        <v>1</v>
      </c>
      <c r="P142" s="1">
        <v>4</v>
      </c>
      <c r="Q142" s="1">
        <v>3</v>
      </c>
      <c r="R142" s="24">
        <v>3</v>
      </c>
      <c r="S142" s="1">
        <v>2</v>
      </c>
      <c r="T142" s="1">
        <v>4</v>
      </c>
      <c r="U142" s="1">
        <v>1</v>
      </c>
      <c r="V142" s="1">
        <v>5</v>
      </c>
      <c r="W142" s="1">
        <v>1</v>
      </c>
      <c r="X142" s="1">
        <v>5</v>
      </c>
      <c r="Y142" s="1" t="s">
        <v>48</v>
      </c>
      <c r="Z142" s="1" t="s">
        <v>48</v>
      </c>
      <c r="AA142" s="1" t="s">
        <v>48</v>
      </c>
      <c r="AB142" s="1" t="s">
        <v>48</v>
      </c>
      <c r="AC142" s="1">
        <v>2</v>
      </c>
      <c r="AD142" s="1">
        <v>3</v>
      </c>
      <c r="AE142" s="1">
        <v>2</v>
      </c>
      <c r="AF142" s="1">
        <v>4</v>
      </c>
      <c r="AG142" s="1">
        <v>3</v>
      </c>
      <c r="AH142" s="1">
        <v>4</v>
      </c>
      <c r="AI142" s="1" t="s">
        <v>48</v>
      </c>
      <c r="AJ142" s="1" t="s">
        <v>48</v>
      </c>
      <c r="AK142" s="1" t="s">
        <v>48</v>
      </c>
      <c r="AL142" s="1" t="s">
        <v>48</v>
      </c>
      <c r="AM142" s="1" t="s">
        <v>48</v>
      </c>
      <c r="AN142" s="1" t="s">
        <v>48</v>
      </c>
      <c r="AO142" s="1" t="s">
        <v>48</v>
      </c>
      <c r="AP142" s="24" t="s">
        <v>48</v>
      </c>
      <c r="AQ142" s="1" t="s">
        <v>75</v>
      </c>
      <c r="AR142" s="1">
        <v>10</v>
      </c>
      <c r="AS142" s="25" t="s">
        <v>519</v>
      </c>
      <c r="AT142" s="36" t="s">
        <v>900</v>
      </c>
      <c r="AU142" s="9">
        <f t="shared" si="17"/>
        <v>-2.5060525215375429</v>
      </c>
      <c r="AV142" s="9">
        <f t="shared" si="18"/>
        <v>-0.79641094873467422</v>
      </c>
      <c r="AW142">
        <f t="shared" si="19"/>
        <v>6</v>
      </c>
      <c r="AX142">
        <f t="shared" si="20"/>
        <v>0</v>
      </c>
      <c r="AY142" s="6">
        <f>VLOOKUP(AQ142,COND!$A$10:$B$32,2,FALSE)</f>
        <v>0.95</v>
      </c>
      <c r="AZ142" s="9">
        <f>($AU$3*AU142+$AV$3*AV142+$AW$3*AW142+$AX$3*AX142)*AY142*IF(AR142&lt;5,0.95,IF(AR142&lt;7,0.975,1))+$K$3*VLOOKUP(K142,COND!$A$2:$D$7,2,FALSE)+$L$3*VLOOKUP(L142,COND!$A$2:$D$7,3,FALSE)+IF(BB142="SP",$BB$3,0)+IF($AW142&lt;3,-5,0)</f>
        <v>19.542041994949059</v>
      </c>
      <c r="BA142" s="28">
        <f t="shared" si="21"/>
        <v>0.6592157553559701</v>
      </c>
      <c r="BB142" t="str">
        <f t="shared" si="22"/>
        <v>SP</v>
      </c>
      <c r="BC142">
        <v>400</v>
      </c>
      <c r="BD142">
        <v>138</v>
      </c>
      <c r="BF142" t="str">
        <f t="shared" si="23"/>
        <v>Unlikely</v>
      </c>
      <c r="BH142">
        <f>IF(VLOOKUP($B142,'Draft List'!$D$4:$AC$2598,BH$3,FALSE)&lt;&gt;0,VLOOKUP($B142,'Draft List'!$D$4:$AC$2598,BH$3,FALSE),"")</f>
        <v>312</v>
      </c>
      <c r="BI142">
        <f>IF(VLOOKUP($B142,'Draft List'!$D$4:$AC$2598,BI$3,FALSE)&lt;&gt;0,VLOOKUP($B142,'Draft List'!$D$4:$AC$2598,BI$3,FALSE),"")</f>
        <v>12</v>
      </c>
      <c r="BJ142">
        <f>IF(VLOOKUP($B142,'Draft List'!$D$4:$AC$2598,BJ$3,FALSE)&lt;&gt;0,VLOOKUP($B142,'Draft List'!$D$4:$AC$2598,BJ$3,FALSE),"")</f>
        <v>20</v>
      </c>
      <c r="BK142" t="str">
        <f>IF(VLOOKUP($B142,'Draft List'!$D$4:$AC$2598,BK$3,FALSE)&lt;&gt;0,VLOOKUP($B142,'Draft List'!$D$4:$AC$2598,BK$3,FALSE),"")</f>
        <v>West Virginia Alleghenies</v>
      </c>
      <c r="BL142" t="str">
        <f>IF(OR(C142="SP",C142="MR",C142="CL"),"P",VLOOKUP($A142,Bat!$A$4:$AQ$1284,42,FALSE))</f>
        <v>P</v>
      </c>
    </row>
    <row r="143" spans="1:64" x14ac:dyDescent="0.25">
      <c r="A143" s="45" t="str">
        <f t="shared" si="16"/>
        <v>SPCharlie Taylor18</v>
      </c>
      <c r="B143">
        <f>VLOOKUP($A143,draft_listing_pitchers_stats!$A$1:$B$1324,2,FALSE)</f>
        <v>2420</v>
      </c>
      <c r="C143" s="1" t="s">
        <v>25</v>
      </c>
      <c r="D143" s="1" t="s">
        <v>270</v>
      </c>
      <c r="E143" s="1" t="s">
        <v>461</v>
      </c>
      <c r="F143" s="1">
        <v>18</v>
      </c>
      <c r="G143" s="1" t="s">
        <v>44</v>
      </c>
      <c r="H143" s="1" t="s">
        <v>44</v>
      </c>
      <c r="I143" s="1" t="s">
        <v>54</v>
      </c>
      <c r="J143" s="24" t="s">
        <v>54</v>
      </c>
      <c r="K143" s="1" t="s">
        <v>51</v>
      </c>
      <c r="L143" s="24" t="s">
        <v>46</v>
      </c>
      <c r="M143" s="1">
        <v>1</v>
      </c>
      <c r="N143" s="1">
        <v>1</v>
      </c>
      <c r="O143" s="24">
        <v>1</v>
      </c>
      <c r="P143" s="1">
        <v>5</v>
      </c>
      <c r="Q143" s="1">
        <v>1</v>
      </c>
      <c r="R143" s="24">
        <v>4</v>
      </c>
      <c r="S143" s="1">
        <v>3</v>
      </c>
      <c r="T143" s="1">
        <v>5</v>
      </c>
      <c r="U143" s="1">
        <v>1</v>
      </c>
      <c r="V143" s="1">
        <v>7</v>
      </c>
      <c r="W143" s="1">
        <v>1</v>
      </c>
      <c r="X143" s="1">
        <v>1</v>
      </c>
      <c r="Y143" s="1">
        <v>2</v>
      </c>
      <c r="Z143" s="1">
        <v>6</v>
      </c>
      <c r="AA143" s="1" t="s">
        <v>48</v>
      </c>
      <c r="AB143" s="1" t="s">
        <v>48</v>
      </c>
      <c r="AC143" s="1" t="s">
        <v>48</v>
      </c>
      <c r="AD143" s="1" t="s">
        <v>48</v>
      </c>
      <c r="AE143" s="1" t="s">
        <v>48</v>
      </c>
      <c r="AF143" s="1" t="s">
        <v>48</v>
      </c>
      <c r="AG143" s="1" t="s">
        <v>48</v>
      </c>
      <c r="AH143" s="1" t="s">
        <v>48</v>
      </c>
      <c r="AI143" s="1" t="s">
        <v>48</v>
      </c>
      <c r="AJ143" s="1" t="s">
        <v>48</v>
      </c>
      <c r="AK143" s="1" t="s">
        <v>48</v>
      </c>
      <c r="AL143" s="1" t="s">
        <v>48</v>
      </c>
      <c r="AM143" s="1" t="s">
        <v>48</v>
      </c>
      <c r="AN143" s="1" t="s">
        <v>48</v>
      </c>
      <c r="AO143" s="1" t="s">
        <v>48</v>
      </c>
      <c r="AP143" s="24" t="s">
        <v>48</v>
      </c>
      <c r="AQ143" s="1" t="s">
        <v>522</v>
      </c>
      <c r="AR143" s="1">
        <v>7</v>
      </c>
      <c r="AS143" s="25" t="s">
        <v>15</v>
      </c>
      <c r="AT143" s="36" t="s">
        <v>928</v>
      </c>
      <c r="AU143" s="9">
        <f t="shared" si="17"/>
        <v>-2.7014842379675978</v>
      </c>
      <c r="AV143" s="9">
        <f t="shared" si="18"/>
        <v>-0.75026249103150122</v>
      </c>
      <c r="AW143">
        <f t="shared" si="19"/>
        <v>4</v>
      </c>
      <c r="AX143">
        <f t="shared" si="20"/>
        <v>1</v>
      </c>
      <c r="AY143" s="6">
        <f>VLOOKUP(AQ143,COND!$A$10:$B$32,2,FALSE)</f>
        <v>1</v>
      </c>
      <c r="AZ143" s="9">
        <f>($AU$3*AU143+$AV$3*AV143+$AW$3*AW143+$AX$3*AX143)*AY143*IF(AR143&lt;5,0.95,IF(AR143&lt;7,0.975,1))+$K$3*VLOOKUP(K143,COND!$A$2:$D$7,2,FALSE)+$L$3*VLOOKUP(L143,COND!$A$2:$D$7,3,FALSE)+IF(BB143="SP",$BB$3,0)+IF($AW143&lt;3,-5,0)</f>
        <v>20.004453331776457</v>
      </c>
      <c r="BA143" s="28">
        <f t="shared" si="21"/>
        <v>0.69983861218040444</v>
      </c>
      <c r="BB143" t="str">
        <f t="shared" si="22"/>
        <v>SP</v>
      </c>
      <c r="BC143">
        <v>400</v>
      </c>
      <c r="BD143">
        <v>139</v>
      </c>
      <c r="BF143" t="str">
        <f t="shared" si="23"/>
        <v>Unlikely</v>
      </c>
      <c r="BH143" t="str">
        <f>IF(VLOOKUP($B143,'Draft List'!$D$4:$AC$2598,BH$3,FALSE)&lt;&gt;0,VLOOKUP($B143,'Draft List'!$D$4:$AC$2598,BH$3,FALSE),"")</f>
        <v/>
      </c>
      <c r="BI143" t="str">
        <f>IF(VLOOKUP($B143,'Draft List'!$D$4:$AC$2598,BI$3,FALSE)&lt;&gt;0,VLOOKUP($B143,'Draft List'!$D$4:$AC$2598,BI$3,FALSE),"")</f>
        <v/>
      </c>
      <c r="BJ143" t="str">
        <f>IF(VLOOKUP($B143,'Draft List'!$D$4:$AC$2598,BJ$3,FALSE)&lt;&gt;0,VLOOKUP($B143,'Draft List'!$D$4:$AC$2598,BJ$3,FALSE),"")</f>
        <v/>
      </c>
      <c r="BK143" t="str">
        <f>IF(VLOOKUP($B143,'Draft List'!$D$4:$AC$2598,BK$3,FALSE)&lt;&gt;0,VLOOKUP($B143,'Draft List'!$D$4:$AC$2598,BK$3,FALSE),"")</f>
        <v/>
      </c>
      <c r="BL143" t="str">
        <f>IF(OR(C143="SP",C143="MR",C143="CL"),"P",VLOOKUP($A143,Bat!$A$4:$AQ$1284,42,FALSE))</f>
        <v>P</v>
      </c>
    </row>
    <row r="144" spans="1:64" x14ac:dyDescent="0.25">
      <c r="A144" s="45" t="str">
        <f t="shared" si="16"/>
        <v>CLArturo García21</v>
      </c>
      <c r="B144">
        <f>VLOOKUP($A144,draft_listing_pitchers_stats!$A$1:$B$1324,2,FALSE)</f>
        <v>14526</v>
      </c>
      <c r="C144" s="1" t="s">
        <v>53</v>
      </c>
      <c r="D144" s="1" t="s">
        <v>629</v>
      </c>
      <c r="E144" s="1" t="s">
        <v>136</v>
      </c>
      <c r="F144" s="1">
        <v>21</v>
      </c>
      <c r="G144" s="1" t="s">
        <v>44</v>
      </c>
      <c r="H144" s="1" t="s">
        <v>44</v>
      </c>
      <c r="I144" s="1" t="s">
        <v>54</v>
      </c>
      <c r="J144" s="24" t="s">
        <v>54</v>
      </c>
      <c r="K144" s="1" t="s">
        <v>51</v>
      </c>
      <c r="L144" s="24" t="s">
        <v>46</v>
      </c>
      <c r="M144" s="1">
        <v>3</v>
      </c>
      <c r="N144" s="1">
        <v>4</v>
      </c>
      <c r="O144" s="24">
        <v>1</v>
      </c>
      <c r="P144" s="1">
        <v>4</v>
      </c>
      <c r="Q144" s="1">
        <v>5</v>
      </c>
      <c r="R144" s="24">
        <v>1</v>
      </c>
      <c r="S144" s="1">
        <v>5</v>
      </c>
      <c r="T144" s="1">
        <v>5</v>
      </c>
      <c r="U144" s="1">
        <v>2</v>
      </c>
      <c r="V144" s="1">
        <v>2</v>
      </c>
      <c r="W144" s="1" t="s">
        <v>48</v>
      </c>
      <c r="X144" s="1" t="s">
        <v>48</v>
      </c>
      <c r="Y144" s="1">
        <v>3</v>
      </c>
      <c r="Z144" s="1">
        <v>6</v>
      </c>
      <c r="AA144" s="1" t="s">
        <v>48</v>
      </c>
      <c r="AB144" s="1" t="s">
        <v>48</v>
      </c>
      <c r="AC144" s="1" t="s">
        <v>48</v>
      </c>
      <c r="AD144" s="1" t="s">
        <v>48</v>
      </c>
      <c r="AE144" s="1" t="s">
        <v>48</v>
      </c>
      <c r="AF144" s="1" t="s">
        <v>48</v>
      </c>
      <c r="AG144" s="1" t="s">
        <v>48</v>
      </c>
      <c r="AH144" s="1" t="s">
        <v>48</v>
      </c>
      <c r="AI144" s="1" t="s">
        <v>48</v>
      </c>
      <c r="AJ144" s="1" t="s">
        <v>48</v>
      </c>
      <c r="AK144" s="1" t="s">
        <v>48</v>
      </c>
      <c r="AL144" s="1" t="s">
        <v>48</v>
      </c>
      <c r="AM144" s="1" t="s">
        <v>48</v>
      </c>
      <c r="AN144" s="1" t="s">
        <v>48</v>
      </c>
      <c r="AO144" s="1" t="s">
        <v>48</v>
      </c>
      <c r="AP144" s="24" t="s">
        <v>48</v>
      </c>
      <c r="AQ144" s="1" t="s">
        <v>64</v>
      </c>
      <c r="AR144" s="1">
        <v>7</v>
      </c>
      <c r="AS144" s="25" t="s">
        <v>519</v>
      </c>
      <c r="AT144" s="36" t="s">
        <v>1065</v>
      </c>
      <c r="AU144" s="9">
        <f t="shared" si="17"/>
        <v>-1.7258064396590846</v>
      </c>
      <c r="AV144" s="9">
        <f t="shared" si="18"/>
        <v>-0.89018864798278408</v>
      </c>
      <c r="AW144">
        <f t="shared" si="19"/>
        <v>3</v>
      </c>
      <c r="AX144">
        <f t="shared" si="20"/>
        <v>0.5</v>
      </c>
      <c r="AY144" s="6">
        <f>VLOOKUP(AQ144,COND!$A$10:$B$32,2,FALSE)</f>
        <v>1</v>
      </c>
      <c r="AZ144" s="9">
        <f>($AU$3*AU144+$AV$3*AV144+$AW$3*AW144+$AX$3*AX144)*AY144*IF(AR144&lt;5,0.95,IF(AR144&lt;7,0.975,1))+$K$3*VLOOKUP(K144,COND!$A$2:$D$7,2,FALSE)+$L$3*VLOOKUP(L144,COND!$A$2:$D$7,3,FALSE)+IF(BB144="SP",$BB$3,0)+IF($AW144&lt;3,-5,0)</f>
        <v>16.276065752412503</v>
      </c>
      <c r="BA144" s="28">
        <f t="shared" si="21"/>
        <v>0.37229959494598158</v>
      </c>
      <c r="BB144" t="str">
        <f t="shared" si="22"/>
        <v>SP</v>
      </c>
      <c r="BC144">
        <v>400</v>
      </c>
      <c r="BD144">
        <v>140</v>
      </c>
      <c r="BF144" t="str">
        <f t="shared" si="23"/>
        <v>Unlikely</v>
      </c>
      <c r="BH144">
        <f>IF(VLOOKUP($B144,'Draft List'!$D$4:$AC$2598,BH$3,FALSE)&lt;&gt;0,VLOOKUP($B144,'Draft List'!$D$4:$AC$2598,BH$3,FALSE),"")</f>
        <v>295</v>
      </c>
      <c r="BI144">
        <f>IF(VLOOKUP($B144,'Draft List'!$D$4:$AC$2598,BI$3,FALSE)&lt;&gt;0,VLOOKUP($B144,'Draft List'!$D$4:$AC$2598,BI$3,FALSE),"")</f>
        <v>12</v>
      </c>
      <c r="BJ144">
        <f>IF(VLOOKUP($B144,'Draft List'!$D$4:$AC$2598,BJ$3,FALSE)&lt;&gt;0,VLOOKUP($B144,'Draft List'!$D$4:$AC$2598,BJ$3,FALSE),"")</f>
        <v>3</v>
      </c>
      <c r="BK144" t="str">
        <f>IF(VLOOKUP($B144,'Draft List'!$D$4:$AC$2598,BK$3,FALSE)&lt;&gt;0,VLOOKUP($B144,'Draft List'!$D$4:$AC$2598,BK$3,FALSE),"")</f>
        <v>San Juan Coqui</v>
      </c>
      <c r="BL144" t="str">
        <f>IF(OR(C144="SP",C144="MR",C144="CL"),"P",VLOOKUP($A144,Bat!$A$4:$AQ$1284,42,FALSE))</f>
        <v>P</v>
      </c>
    </row>
    <row r="145" spans="1:64" x14ac:dyDescent="0.25">
      <c r="A145" s="45" t="str">
        <f t="shared" si="16"/>
        <v>RPGary Lumpkins21</v>
      </c>
      <c r="B145">
        <f>VLOOKUP($A145,draft_listing_pitchers_stats!$A$1:$B$1324,2,FALSE)</f>
        <v>10552</v>
      </c>
      <c r="C145" s="1" t="s">
        <v>885</v>
      </c>
      <c r="D145" s="1" t="s">
        <v>433</v>
      </c>
      <c r="E145" s="1" t="s">
        <v>1371</v>
      </c>
      <c r="F145" s="1">
        <v>21</v>
      </c>
      <c r="G145" s="1" t="s">
        <v>44</v>
      </c>
      <c r="H145" s="1" t="s">
        <v>44</v>
      </c>
      <c r="I145" s="1" t="s">
        <v>54</v>
      </c>
      <c r="J145" s="24" t="s">
        <v>54</v>
      </c>
      <c r="K145" s="1" t="s">
        <v>51</v>
      </c>
      <c r="L145" s="24" t="s">
        <v>46</v>
      </c>
      <c r="M145" s="1">
        <v>3</v>
      </c>
      <c r="N145" s="1">
        <v>1</v>
      </c>
      <c r="O145" s="24">
        <v>1</v>
      </c>
      <c r="P145" s="1">
        <v>5</v>
      </c>
      <c r="Q145" s="1">
        <v>1</v>
      </c>
      <c r="R145" s="24">
        <v>2</v>
      </c>
      <c r="S145" s="1">
        <v>4</v>
      </c>
      <c r="T145" s="1">
        <v>6</v>
      </c>
      <c r="U145" s="1">
        <v>1</v>
      </c>
      <c r="V145" s="1">
        <v>4</v>
      </c>
      <c r="W145" s="1" t="s">
        <v>48</v>
      </c>
      <c r="X145" s="1" t="s">
        <v>48</v>
      </c>
      <c r="Y145" s="1" t="s">
        <v>48</v>
      </c>
      <c r="Z145" s="1" t="s">
        <v>48</v>
      </c>
      <c r="AA145" s="1">
        <v>3</v>
      </c>
      <c r="AB145" s="1">
        <v>5</v>
      </c>
      <c r="AC145" s="1" t="s">
        <v>48</v>
      </c>
      <c r="AD145" s="1" t="s">
        <v>48</v>
      </c>
      <c r="AE145" s="1" t="s">
        <v>48</v>
      </c>
      <c r="AF145" s="1" t="s">
        <v>48</v>
      </c>
      <c r="AG145" s="1" t="s">
        <v>48</v>
      </c>
      <c r="AH145" s="1" t="s">
        <v>48</v>
      </c>
      <c r="AI145" s="1" t="s">
        <v>48</v>
      </c>
      <c r="AJ145" s="1" t="s">
        <v>48</v>
      </c>
      <c r="AK145" s="1" t="s">
        <v>48</v>
      </c>
      <c r="AL145" s="1" t="s">
        <v>48</v>
      </c>
      <c r="AM145" s="1" t="s">
        <v>48</v>
      </c>
      <c r="AN145" s="1" t="s">
        <v>48</v>
      </c>
      <c r="AO145" s="1" t="s">
        <v>48</v>
      </c>
      <c r="AP145" s="24" t="s">
        <v>48</v>
      </c>
      <c r="AQ145" s="1" t="s">
        <v>75</v>
      </c>
      <c r="AR145" s="1">
        <v>6</v>
      </c>
      <c r="AS145" s="25" t="s">
        <v>15</v>
      </c>
      <c r="AT145" s="36" t="s">
        <v>832</v>
      </c>
      <c r="AU145" s="9">
        <f t="shared" si="17"/>
        <v>-2.3121015889492513</v>
      </c>
      <c r="AV145" s="9">
        <f t="shared" si="18"/>
        <v>-1.2349036231397219</v>
      </c>
      <c r="AW145">
        <f t="shared" si="19"/>
        <v>3</v>
      </c>
      <c r="AX145">
        <f t="shared" si="20"/>
        <v>0.5</v>
      </c>
      <c r="AY145" s="6">
        <f>VLOOKUP(AQ145,COND!$A$10:$B$32,2,FALSE)</f>
        <v>0.95</v>
      </c>
      <c r="AZ145" s="9">
        <f>($AU$3*AU145+$AV$3*AV145+$AW$3*AW145+$AX$3*AX145)*AY145*IF(AR145&lt;5,0.95,IF(AR145&lt;7,0.975,1))+$K$3*VLOOKUP(K145,COND!$A$2:$D$7,2,FALSE)+$L$3*VLOOKUP(L145,COND!$A$2:$D$7,3,FALSE)+IF(BB145="SP",$BB$3,0)+IF($AW145&lt;3,-5,0)</f>
        <v>10.963374811983805</v>
      </c>
      <c r="BA145" s="28">
        <f t="shared" si="21"/>
        <v>-9.442054411077741E-2</v>
      </c>
      <c r="BB145" t="str">
        <f t="shared" si="22"/>
        <v>SP</v>
      </c>
      <c r="BC145">
        <v>400</v>
      </c>
      <c r="BD145">
        <v>141</v>
      </c>
      <c r="BF145" t="str">
        <f t="shared" si="23"/>
        <v>Unlikely</v>
      </c>
      <c r="BH145" t="str">
        <f>IF(VLOOKUP($B145,'Draft List'!$D$4:$AC$2598,BH$3,FALSE)&lt;&gt;0,VLOOKUP($B145,'Draft List'!$D$4:$AC$2598,BH$3,FALSE),"")</f>
        <v/>
      </c>
      <c r="BI145" t="str">
        <f>IF(VLOOKUP($B145,'Draft List'!$D$4:$AC$2598,BI$3,FALSE)&lt;&gt;0,VLOOKUP($B145,'Draft List'!$D$4:$AC$2598,BI$3,FALSE),"")</f>
        <v/>
      </c>
      <c r="BJ145" t="str">
        <f>IF(VLOOKUP($B145,'Draft List'!$D$4:$AC$2598,BJ$3,FALSE)&lt;&gt;0,VLOOKUP($B145,'Draft List'!$D$4:$AC$2598,BJ$3,FALSE),"")</f>
        <v/>
      </c>
      <c r="BK145" t="str">
        <f>IF(VLOOKUP($B145,'Draft List'!$D$4:$AC$2598,BK$3,FALSE)&lt;&gt;0,VLOOKUP($B145,'Draft List'!$D$4:$AC$2598,BK$3,FALSE),"")</f>
        <v/>
      </c>
      <c r="BL145">
        <f>IF(OR(C145="SP",C145="MR",C145="CL"),"P",VLOOKUP($A145,Bat!$A$4:$AQ$1284,42,FALSE))</f>
        <v>-8.2501723380929928</v>
      </c>
    </row>
    <row r="146" spans="1:64" x14ac:dyDescent="0.25">
      <c r="A146" s="45" t="str">
        <f t="shared" si="16"/>
        <v>RPPhil Kemp21</v>
      </c>
      <c r="B146">
        <f>VLOOKUP($A146,draft_listing_pitchers_stats!$A$1:$B$1324,2,FALSE)</f>
        <v>14619</v>
      </c>
      <c r="C146" s="1" t="s">
        <v>885</v>
      </c>
      <c r="D146" s="1" t="s">
        <v>560</v>
      </c>
      <c r="E146" s="1" t="s">
        <v>1308</v>
      </c>
      <c r="F146" s="1">
        <v>21</v>
      </c>
      <c r="G146" s="1" t="s">
        <v>44</v>
      </c>
      <c r="H146" s="1" t="s">
        <v>44</v>
      </c>
      <c r="I146" s="1" t="s">
        <v>54</v>
      </c>
      <c r="J146" s="24" t="s">
        <v>54</v>
      </c>
      <c r="K146" s="1" t="s">
        <v>51</v>
      </c>
      <c r="L146" s="24" t="s">
        <v>46</v>
      </c>
      <c r="M146" s="1">
        <v>2</v>
      </c>
      <c r="N146" s="1">
        <v>2</v>
      </c>
      <c r="O146" s="24">
        <v>1</v>
      </c>
      <c r="P146" s="1">
        <v>4</v>
      </c>
      <c r="Q146" s="1">
        <v>2</v>
      </c>
      <c r="R146" s="24">
        <v>2</v>
      </c>
      <c r="S146" s="1">
        <v>4</v>
      </c>
      <c r="T146" s="1">
        <v>5</v>
      </c>
      <c r="U146" s="1" t="s">
        <v>48</v>
      </c>
      <c r="V146" s="1" t="s">
        <v>48</v>
      </c>
      <c r="W146" s="1">
        <v>3</v>
      </c>
      <c r="X146" s="1">
        <v>6</v>
      </c>
      <c r="Y146" s="1">
        <v>3</v>
      </c>
      <c r="Z146" s="1">
        <v>5</v>
      </c>
      <c r="AA146" s="1" t="s">
        <v>48</v>
      </c>
      <c r="AB146" s="1" t="s">
        <v>48</v>
      </c>
      <c r="AC146" s="1" t="s">
        <v>48</v>
      </c>
      <c r="AD146" s="1" t="s">
        <v>48</v>
      </c>
      <c r="AE146" s="1" t="s">
        <v>48</v>
      </c>
      <c r="AF146" s="1" t="s">
        <v>48</v>
      </c>
      <c r="AG146" s="1" t="s">
        <v>48</v>
      </c>
      <c r="AH146" s="1" t="s">
        <v>48</v>
      </c>
      <c r="AI146" s="1" t="s">
        <v>48</v>
      </c>
      <c r="AJ146" s="1" t="s">
        <v>48</v>
      </c>
      <c r="AK146" s="1" t="s">
        <v>48</v>
      </c>
      <c r="AL146" s="1" t="s">
        <v>48</v>
      </c>
      <c r="AM146" s="1" t="s">
        <v>48</v>
      </c>
      <c r="AN146" s="1" t="s">
        <v>48</v>
      </c>
      <c r="AO146" s="1" t="s">
        <v>48</v>
      </c>
      <c r="AP146" s="24" t="s">
        <v>48</v>
      </c>
      <c r="AQ146" s="1" t="s">
        <v>64</v>
      </c>
      <c r="AR146" s="1">
        <v>7</v>
      </c>
      <c r="AS146" s="25" t="s">
        <v>519</v>
      </c>
      <c r="AT146" s="36" t="s">
        <v>826</v>
      </c>
      <c r="AU146" s="9">
        <f t="shared" si="17"/>
        <v>-2.311361197028369</v>
      </c>
      <c r="AV146" s="9">
        <f t="shared" si="18"/>
        <v>-1.23416323121884</v>
      </c>
      <c r="AW146">
        <f t="shared" si="19"/>
        <v>3</v>
      </c>
      <c r="AX146">
        <f t="shared" si="20"/>
        <v>0.5</v>
      </c>
      <c r="AY146" s="6">
        <f>VLOOKUP(AQ146,COND!$A$10:$B$32,2,FALSE)</f>
        <v>1</v>
      </c>
      <c r="AZ146" s="9">
        <f>($AU$3*AU146+$AV$3*AV146+$AW$3*AW146+$AX$3*AX146)*AY146*IF(AR146&lt;5,0.95,IF(AR146&lt;7,0.975,1))+$K$3*VLOOKUP(K146,COND!$A$2:$D$7,2,FALSE)+$L$3*VLOOKUP(L146,COND!$A$2:$D$7,3,FALSE)+IF(BB146="SP",$BB$3,0)+IF($AW146&lt;3,-5,0)</f>
        <v>9.2794631362175259</v>
      </c>
      <c r="BA146" s="28">
        <f t="shared" si="21"/>
        <v>-0.24235226087831058</v>
      </c>
      <c r="BB146" t="str">
        <f t="shared" si="22"/>
        <v>SP</v>
      </c>
      <c r="BC146">
        <v>400</v>
      </c>
      <c r="BD146">
        <v>142</v>
      </c>
      <c r="BF146" t="str">
        <f t="shared" si="23"/>
        <v>Unlikely</v>
      </c>
      <c r="BH146" t="str">
        <f>IF(VLOOKUP($B146,'Draft List'!$D$4:$AC$2598,BH$3,FALSE)&lt;&gt;0,VLOOKUP($B146,'Draft List'!$D$4:$AC$2598,BH$3,FALSE),"")</f>
        <v/>
      </c>
      <c r="BI146" t="str">
        <f>IF(VLOOKUP($B146,'Draft List'!$D$4:$AC$2598,BI$3,FALSE)&lt;&gt;0,VLOOKUP($B146,'Draft List'!$D$4:$AC$2598,BI$3,FALSE),"")</f>
        <v/>
      </c>
      <c r="BJ146" t="str">
        <f>IF(VLOOKUP($B146,'Draft List'!$D$4:$AC$2598,BJ$3,FALSE)&lt;&gt;0,VLOOKUP($B146,'Draft List'!$D$4:$AC$2598,BJ$3,FALSE),"")</f>
        <v/>
      </c>
      <c r="BK146" t="str">
        <f>IF(VLOOKUP($B146,'Draft List'!$D$4:$AC$2598,BK$3,FALSE)&lt;&gt;0,VLOOKUP($B146,'Draft List'!$D$4:$AC$2598,BK$3,FALSE),"")</f>
        <v/>
      </c>
      <c r="BL146">
        <f>IF(OR(C146="SP",C146="MR",C146="CL"),"P",VLOOKUP($A146,Bat!$A$4:$AQ$1284,42,FALSE))</f>
        <v>-7.7414035173636773</v>
      </c>
    </row>
    <row r="147" spans="1:64" x14ac:dyDescent="0.25">
      <c r="A147" s="45" t="str">
        <f t="shared" si="16"/>
        <v>RPLarry Lowry22</v>
      </c>
      <c r="B147">
        <f>VLOOKUP($A147,draft_listing_pitchers_stats!$A$1:$B$1324,2,FALSE)</f>
        <v>7499</v>
      </c>
      <c r="C147" s="1" t="s">
        <v>885</v>
      </c>
      <c r="D147" s="1" t="s">
        <v>266</v>
      </c>
      <c r="E147" s="1" t="s">
        <v>1368</v>
      </c>
      <c r="F147" s="1">
        <v>22</v>
      </c>
      <c r="G147" s="1" t="s">
        <v>44</v>
      </c>
      <c r="H147" s="1" t="s">
        <v>44</v>
      </c>
      <c r="I147" s="1" t="s">
        <v>54</v>
      </c>
      <c r="J147" s="24" t="s">
        <v>54</v>
      </c>
      <c r="K147" s="1" t="s">
        <v>46</v>
      </c>
      <c r="L147" s="24" t="s">
        <v>51</v>
      </c>
      <c r="M147" s="1">
        <v>2</v>
      </c>
      <c r="N147" s="1">
        <v>3</v>
      </c>
      <c r="O147" s="24">
        <v>2</v>
      </c>
      <c r="P147" s="1">
        <v>3</v>
      </c>
      <c r="Q147" s="1">
        <v>3</v>
      </c>
      <c r="R147" s="24">
        <v>5</v>
      </c>
      <c r="S147" s="1">
        <v>4</v>
      </c>
      <c r="T147" s="1">
        <v>4</v>
      </c>
      <c r="U147" s="1">
        <v>1</v>
      </c>
      <c r="V147" s="1">
        <v>1</v>
      </c>
      <c r="W147" s="1" t="s">
        <v>48</v>
      </c>
      <c r="X147" s="1" t="s">
        <v>48</v>
      </c>
      <c r="Y147" s="1">
        <v>3</v>
      </c>
      <c r="Z147" s="1">
        <v>3</v>
      </c>
      <c r="AA147" s="1" t="s">
        <v>48</v>
      </c>
      <c r="AB147" s="1" t="s">
        <v>48</v>
      </c>
      <c r="AC147" s="1" t="s">
        <v>48</v>
      </c>
      <c r="AD147" s="1" t="s">
        <v>48</v>
      </c>
      <c r="AE147" s="1" t="s">
        <v>48</v>
      </c>
      <c r="AF147" s="1" t="s">
        <v>48</v>
      </c>
      <c r="AG147" s="1" t="s">
        <v>48</v>
      </c>
      <c r="AH147" s="1" t="s">
        <v>48</v>
      </c>
      <c r="AI147" s="1" t="s">
        <v>48</v>
      </c>
      <c r="AJ147" s="1" t="s">
        <v>48</v>
      </c>
      <c r="AK147" s="1" t="s">
        <v>48</v>
      </c>
      <c r="AL147" s="1" t="s">
        <v>48</v>
      </c>
      <c r="AM147" s="1" t="s">
        <v>48</v>
      </c>
      <c r="AN147" s="1" t="s">
        <v>48</v>
      </c>
      <c r="AO147" s="1" t="s">
        <v>48</v>
      </c>
      <c r="AP147" s="24" t="s">
        <v>48</v>
      </c>
      <c r="AQ147" s="1" t="s">
        <v>521</v>
      </c>
      <c r="AR147" s="1">
        <v>6</v>
      </c>
      <c r="AS147" s="25" t="s">
        <v>519</v>
      </c>
      <c r="AT147" s="36" t="s">
        <v>1061</v>
      </c>
      <c r="AU147" s="9">
        <f t="shared" si="17"/>
        <v>-1.8736089145442034</v>
      </c>
      <c r="AV147" s="9">
        <f t="shared" si="18"/>
        <v>-0.5064611411356269</v>
      </c>
      <c r="AW147">
        <f t="shared" si="19"/>
        <v>3</v>
      </c>
      <c r="AX147">
        <f t="shared" si="20"/>
        <v>0</v>
      </c>
      <c r="AY147" s="6">
        <f>VLOOKUP(AQ147,COND!$A$10:$B$32,2,FALSE)</f>
        <v>1</v>
      </c>
      <c r="AZ147" s="9">
        <f>($AU$3*AU147+$AV$3*AV147+$AW$3*AW147+$AX$3*AX147)*AY147*IF(AR147&lt;5,0.95,IF(AR147&lt;7,0.975,1))+$K$3*VLOOKUP(K147,COND!$A$2:$D$7,2,FALSE)+$L$3*VLOOKUP(L147,COND!$A$2:$D$7,3,FALSE)+IF(BB147="SP",$BB$3,0)+IF($AW147&lt;3,-5,0)</f>
        <v>23.521154009519158</v>
      </c>
      <c r="BA147" s="28">
        <f t="shared" si="21"/>
        <v>1.0087809255468638</v>
      </c>
      <c r="BB147" t="str">
        <f t="shared" si="22"/>
        <v>SP</v>
      </c>
      <c r="BC147">
        <v>400</v>
      </c>
      <c r="BD147">
        <v>143</v>
      </c>
      <c r="BF147" t="str">
        <f t="shared" si="23"/>
        <v>Unlikely</v>
      </c>
      <c r="BH147" t="str">
        <f>IF(VLOOKUP($B147,'Draft List'!$D$4:$AC$2598,BH$3,FALSE)&lt;&gt;0,VLOOKUP($B147,'Draft List'!$D$4:$AC$2598,BH$3,FALSE),"")</f>
        <v/>
      </c>
      <c r="BI147" t="str">
        <f>IF(VLOOKUP($B147,'Draft List'!$D$4:$AC$2598,BI$3,FALSE)&lt;&gt;0,VLOOKUP($B147,'Draft List'!$D$4:$AC$2598,BI$3,FALSE),"")</f>
        <v/>
      </c>
      <c r="BJ147" t="str">
        <f>IF(VLOOKUP($B147,'Draft List'!$D$4:$AC$2598,BJ$3,FALSE)&lt;&gt;0,VLOOKUP($B147,'Draft List'!$D$4:$AC$2598,BJ$3,FALSE),"")</f>
        <v/>
      </c>
      <c r="BK147" t="str">
        <f>IF(VLOOKUP($B147,'Draft List'!$D$4:$AC$2598,BK$3,FALSE)&lt;&gt;0,VLOOKUP($B147,'Draft List'!$D$4:$AC$2598,BK$3,FALSE),"")</f>
        <v/>
      </c>
      <c r="BL147">
        <f>IF(OR(C147="SP",C147="MR",C147="CL"),"P",VLOOKUP($A147,Bat!$A$4:$AQ$1284,42,FALSE))</f>
        <v>-5.4146536982120281</v>
      </c>
    </row>
    <row r="148" spans="1:64" x14ac:dyDescent="0.25">
      <c r="A148" s="45" t="str">
        <f t="shared" si="16"/>
        <v>SPTim Messer21</v>
      </c>
      <c r="B148">
        <f>VLOOKUP($A148,draft_listing_pitchers_stats!$A$1:$B$1324,2,FALSE)</f>
        <v>6178</v>
      </c>
      <c r="C148" s="1" t="s">
        <v>25</v>
      </c>
      <c r="D148" s="1" t="s">
        <v>163</v>
      </c>
      <c r="E148" s="1" t="s">
        <v>1443</v>
      </c>
      <c r="F148" s="1">
        <v>21</v>
      </c>
      <c r="G148" s="1" t="s">
        <v>58</v>
      </c>
      <c r="H148" s="1" t="s">
        <v>44</v>
      </c>
      <c r="I148" s="1" t="s">
        <v>54</v>
      </c>
      <c r="J148" s="24" t="s">
        <v>54</v>
      </c>
      <c r="K148" s="1" t="s">
        <v>46</v>
      </c>
      <c r="L148" s="24" t="s">
        <v>46</v>
      </c>
      <c r="M148" s="1">
        <v>4</v>
      </c>
      <c r="N148" s="1">
        <v>2</v>
      </c>
      <c r="O148" s="24">
        <v>2</v>
      </c>
      <c r="P148" s="1">
        <v>6</v>
      </c>
      <c r="Q148" s="1">
        <v>2</v>
      </c>
      <c r="R148" s="24">
        <v>2</v>
      </c>
      <c r="S148" s="1">
        <v>6</v>
      </c>
      <c r="T148" s="1">
        <v>7</v>
      </c>
      <c r="U148" s="1">
        <v>3</v>
      </c>
      <c r="V148" s="1">
        <v>7</v>
      </c>
      <c r="W148" s="1" t="s">
        <v>48</v>
      </c>
      <c r="X148" s="1" t="s">
        <v>48</v>
      </c>
      <c r="Y148" s="1">
        <v>5</v>
      </c>
      <c r="Z148" s="1">
        <v>7</v>
      </c>
      <c r="AA148" s="1" t="s">
        <v>48</v>
      </c>
      <c r="AB148" s="1" t="s">
        <v>48</v>
      </c>
      <c r="AC148" s="1" t="s">
        <v>48</v>
      </c>
      <c r="AD148" s="1" t="s">
        <v>48</v>
      </c>
      <c r="AE148" s="1" t="s">
        <v>48</v>
      </c>
      <c r="AF148" s="1" t="s">
        <v>48</v>
      </c>
      <c r="AG148" s="1" t="s">
        <v>48</v>
      </c>
      <c r="AH148" s="1" t="s">
        <v>48</v>
      </c>
      <c r="AI148" s="1" t="s">
        <v>48</v>
      </c>
      <c r="AJ148" s="1" t="s">
        <v>48</v>
      </c>
      <c r="AK148" s="1" t="s">
        <v>48</v>
      </c>
      <c r="AL148" s="1" t="s">
        <v>48</v>
      </c>
      <c r="AM148" s="1" t="s">
        <v>48</v>
      </c>
      <c r="AN148" s="1" t="s">
        <v>48</v>
      </c>
      <c r="AO148" s="1" t="s">
        <v>48</v>
      </c>
      <c r="AP148" s="24" t="s">
        <v>48</v>
      </c>
      <c r="AQ148" s="1" t="s">
        <v>59</v>
      </c>
      <c r="AR148" s="1">
        <v>6</v>
      </c>
      <c r="AS148" s="25" t="s">
        <v>519</v>
      </c>
      <c r="AT148" s="36" t="s">
        <v>843</v>
      </c>
      <c r="AU148" s="9">
        <f t="shared" si="17"/>
        <v>-1.6796579819559116</v>
      </c>
      <c r="AV148" s="9">
        <f t="shared" si="18"/>
        <v>-0.84478058220049301</v>
      </c>
      <c r="AW148">
        <f t="shared" si="19"/>
        <v>3</v>
      </c>
      <c r="AX148">
        <f t="shared" si="20"/>
        <v>2</v>
      </c>
      <c r="AY148" s="6">
        <f>VLOOKUP(AQ148,COND!$A$10:$B$32,2,FALSE)</f>
        <v>1.0249999999999999</v>
      </c>
      <c r="AZ148" s="9">
        <f>($AU$3*AU148+$AV$3*AV148+$AW$3*AW148+$AX$3*AX148)*AY148*IF(AR148&lt;5,0.95,IF(AR148&lt;7,0.975,1))+$K$3*VLOOKUP(K148,COND!$A$2:$D$7,2,FALSE)+$L$3*VLOOKUP(L148,COND!$A$2:$D$7,3,FALSE)+IF(BB148="SP",$BB$3,0)+IF($AW148&lt;3,-5,0)</f>
        <v>18.77672647412421</v>
      </c>
      <c r="BA148" s="28">
        <f t="shared" si="21"/>
        <v>0.59198275228712471</v>
      </c>
      <c r="BB148" t="str">
        <f t="shared" si="22"/>
        <v>SP</v>
      </c>
      <c r="BC148">
        <v>500</v>
      </c>
      <c r="BD148">
        <v>144</v>
      </c>
      <c r="BF148" t="str">
        <f t="shared" si="23"/>
        <v>Unlikely</v>
      </c>
      <c r="BH148">
        <f>IF(VLOOKUP($B148,'Draft List'!$D$4:$AC$2598,BH$3,FALSE)&lt;&gt;0,VLOOKUP($B148,'Draft List'!$D$4:$AC$2598,BH$3,FALSE),"")</f>
        <v>300</v>
      </c>
      <c r="BI148">
        <f>IF(VLOOKUP($B148,'Draft List'!$D$4:$AC$2598,BI$3,FALSE)&lt;&gt;0,VLOOKUP($B148,'Draft List'!$D$4:$AC$2598,BI$3,FALSE),"")</f>
        <v>12</v>
      </c>
      <c r="BJ148">
        <f>IF(VLOOKUP($B148,'Draft List'!$D$4:$AC$2598,BJ$3,FALSE)&lt;&gt;0,VLOOKUP($B148,'Draft List'!$D$4:$AC$2598,BJ$3,FALSE),"")</f>
        <v>8</v>
      </c>
      <c r="BK148" t="str">
        <f>IF(VLOOKUP($B148,'Draft List'!$D$4:$AC$2598,BK$3,FALSE)&lt;&gt;0,VLOOKUP($B148,'Draft List'!$D$4:$AC$2598,BK$3,FALSE),"")</f>
        <v>Reno Zephyrs</v>
      </c>
      <c r="BL148" t="str">
        <f>IF(OR(C148="SP",C148="MR",C148="CL"),"P",VLOOKUP($A148,Bat!$A$4:$AQ$1284,42,FALSE))</f>
        <v>P</v>
      </c>
    </row>
    <row r="149" spans="1:64" x14ac:dyDescent="0.25">
      <c r="A149" s="45" t="str">
        <f t="shared" si="16"/>
        <v>SPEd Woodward21</v>
      </c>
      <c r="B149">
        <f>VLOOKUP($A149,draft_listing_pitchers_stats!$A$1:$B$1324,2,FALSE)</f>
        <v>2521</v>
      </c>
      <c r="C149" s="1" t="s">
        <v>25</v>
      </c>
      <c r="D149" s="1" t="s">
        <v>593</v>
      </c>
      <c r="E149" s="1" t="s">
        <v>571</v>
      </c>
      <c r="F149" s="1">
        <v>21</v>
      </c>
      <c r="G149" s="1" t="s">
        <v>44</v>
      </c>
      <c r="H149" s="1" t="s">
        <v>44</v>
      </c>
      <c r="I149" s="1" t="s">
        <v>54</v>
      </c>
      <c r="J149" s="24" t="s">
        <v>54</v>
      </c>
      <c r="K149" s="1" t="s">
        <v>46</v>
      </c>
      <c r="L149" s="24" t="s">
        <v>46</v>
      </c>
      <c r="M149" s="1">
        <v>3</v>
      </c>
      <c r="N149" s="1">
        <v>1</v>
      </c>
      <c r="O149" s="24">
        <v>1</v>
      </c>
      <c r="P149" s="1">
        <v>5</v>
      </c>
      <c r="Q149" s="1">
        <v>1</v>
      </c>
      <c r="R149" s="24">
        <v>4</v>
      </c>
      <c r="S149" s="1">
        <v>6</v>
      </c>
      <c r="T149" s="1">
        <v>7</v>
      </c>
      <c r="U149" s="1">
        <v>2</v>
      </c>
      <c r="V149" s="1">
        <v>5</v>
      </c>
      <c r="W149" s="1" t="s">
        <v>48</v>
      </c>
      <c r="X149" s="1" t="s">
        <v>48</v>
      </c>
      <c r="Y149" s="1">
        <v>3</v>
      </c>
      <c r="Z149" s="1">
        <v>4</v>
      </c>
      <c r="AA149" s="1" t="s">
        <v>48</v>
      </c>
      <c r="AB149" s="1" t="s">
        <v>48</v>
      </c>
      <c r="AC149" s="1" t="s">
        <v>48</v>
      </c>
      <c r="AD149" s="1" t="s">
        <v>48</v>
      </c>
      <c r="AE149" s="1" t="s">
        <v>48</v>
      </c>
      <c r="AF149" s="1" t="s">
        <v>48</v>
      </c>
      <c r="AG149" s="1">
        <v>5</v>
      </c>
      <c r="AH149" s="1">
        <v>6</v>
      </c>
      <c r="AI149" s="1" t="s">
        <v>48</v>
      </c>
      <c r="AJ149" s="1" t="s">
        <v>48</v>
      </c>
      <c r="AK149" s="1" t="s">
        <v>48</v>
      </c>
      <c r="AL149" s="1" t="s">
        <v>48</v>
      </c>
      <c r="AM149" s="1" t="s">
        <v>48</v>
      </c>
      <c r="AN149" s="1" t="s">
        <v>48</v>
      </c>
      <c r="AO149" s="1" t="s">
        <v>48</v>
      </c>
      <c r="AP149" s="24" t="s">
        <v>48</v>
      </c>
      <c r="AQ149" s="1" t="s">
        <v>67</v>
      </c>
      <c r="AR149" s="1">
        <v>7</v>
      </c>
      <c r="AS149" s="25" t="s">
        <v>523</v>
      </c>
      <c r="AT149" s="36" t="s">
        <v>832</v>
      </c>
      <c r="AU149" s="9">
        <f t="shared" si="17"/>
        <v>-2.3121015889492513</v>
      </c>
      <c r="AV149" s="9">
        <f t="shared" si="18"/>
        <v>-0.75026249103150122</v>
      </c>
      <c r="AW149">
        <f t="shared" si="19"/>
        <v>4</v>
      </c>
      <c r="AX149">
        <f t="shared" si="20"/>
        <v>1.5</v>
      </c>
      <c r="AY149" s="6">
        <f>VLOOKUP(AQ149,COND!$A$10:$B$32,2,FALSE)</f>
        <v>1.05</v>
      </c>
      <c r="AZ149" s="9">
        <f>($AU$3*AU149+$AV$3*AV149+$AW$3*AW149+$AX$3*AX149)*AY149*IF(AR149&lt;5,0.95,IF(AR149&lt;7,0.975,1))+$K$3*VLOOKUP(K149,COND!$A$2:$D$7,2,FALSE)+$L$3*VLOOKUP(L149,COND!$A$2:$D$7,3,FALSE)+IF(BB149="SP",$BB$3,0)+IF($AW149&lt;3,-5,0)</f>
        <v>19.827696354659132</v>
      </c>
      <c r="BA149" s="28">
        <f t="shared" si="21"/>
        <v>0.68431050375767111</v>
      </c>
      <c r="BB149" t="str">
        <f t="shared" si="22"/>
        <v>SP</v>
      </c>
      <c r="BC149">
        <v>500</v>
      </c>
      <c r="BD149">
        <v>145</v>
      </c>
      <c r="BF149" t="str">
        <f t="shared" si="23"/>
        <v>Unlikely</v>
      </c>
      <c r="BH149" t="str">
        <f>IF(VLOOKUP($B149,'Draft List'!$D$4:$AC$2598,BH$3,FALSE)&lt;&gt;0,VLOOKUP($B149,'Draft List'!$D$4:$AC$2598,BH$3,FALSE),"")</f>
        <v/>
      </c>
      <c r="BI149" t="str">
        <f>IF(VLOOKUP($B149,'Draft List'!$D$4:$AC$2598,BI$3,FALSE)&lt;&gt;0,VLOOKUP($B149,'Draft List'!$D$4:$AC$2598,BI$3,FALSE),"")</f>
        <v/>
      </c>
      <c r="BJ149" t="str">
        <f>IF(VLOOKUP($B149,'Draft List'!$D$4:$AC$2598,BJ$3,FALSE)&lt;&gt;0,VLOOKUP($B149,'Draft List'!$D$4:$AC$2598,BJ$3,FALSE),"")</f>
        <v/>
      </c>
      <c r="BK149" t="str">
        <f>IF(VLOOKUP($B149,'Draft List'!$D$4:$AC$2598,BK$3,FALSE)&lt;&gt;0,VLOOKUP($B149,'Draft List'!$D$4:$AC$2598,BK$3,FALSE),"")</f>
        <v/>
      </c>
      <c r="BL149" t="str">
        <f>IF(OR(C149="SP",C149="MR",C149="CL"),"P",VLOOKUP($A149,Bat!$A$4:$AQ$1284,42,FALSE))</f>
        <v>P</v>
      </c>
    </row>
    <row r="150" spans="1:64" x14ac:dyDescent="0.25">
      <c r="A150" s="45" t="str">
        <f t="shared" si="16"/>
        <v>RPDave Marshall21</v>
      </c>
      <c r="B150">
        <f>VLOOKUP($A150,draft_listing_pitchers_stats!$A$1:$B$1324,2,FALSE)</f>
        <v>9038</v>
      </c>
      <c r="C150" s="1" t="s">
        <v>885</v>
      </c>
      <c r="D150" s="1" t="s">
        <v>135</v>
      </c>
      <c r="E150" s="1" t="s">
        <v>513</v>
      </c>
      <c r="F150" s="1">
        <v>21</v>
      </c>
      <c r="G150" s="1" t="s">
        <v>44</v>
      </c>
      <c r="H150" s="1" t="s">
        <v>44</v>
      </c>
      <c r="I150" s="1" t="s">
        <v>54</v>
      </c>
      <c r="J150" s="24" t="s">
        <v>54</v>
      </c>
      <c r="K150" s="1" t="s">
        <v>46</v>
      </c>
      <c r="L150" s="24" t="s">
        <v>46</v>
      </c>
      <c r="M150" s="1">
        <v>5</v>
      </c>
      <c r="N150" s="1">
        <v>2</v>
      </c>
      <c r="O150" s="24">
        <v>1</v>
      </c>
      <c r="P150" s="1">
        <v>6</v>
      </c>
      <c r="Q150" s="1">
        <v>3</v>
      </c>
      <c r="R150" s="24">
        <v>1</v>
      </c>
      <c r="S150" s="1">
        <v>6</v>
      </c>
      <c r="T150" s="1">
        <v>7</v>
      </c>
      <c r="U150" s="1">
        <v>1</v>
      </c>
      <c r="V150" s="1">
        <v>1</v>
      </c>
      <c r="W150" s="1">
        <v>5</v>
      </c>
      <c r="X150" s="1">
        <v>6</v>
      </c>
      <c r="Y150" s="1" t="s">
        <v>48</v>
      </c>
      <c r="Z150" s="1" t="s">
        <v>48</v>
      </c>
      <c r="AA150" s="1" t="s">
        <v>48</v>
      </c>
      <c r="AB150" s="1" t="s">
        <v>48</v>
      </c>
      <c r="AC150" s="1" t="s">
        <v>48</v>
      </c>
      <c r="AD150" s="1" t="s">
        <v>48</v>
      </c>
      <c r="AE150" s="1" t="s">
        <v>48</v>
      </c>
      <c r="AF150" s="1" t="s">
        <v>48</v>
      </c>
      <c r="AG150" s="1" t="s">
        <v>48</v>
      </c>
      <c r="AH150" s="1" t="s">
        <v>48</v>
      </c>
      <c r="AI150" s="1" t="s">
        <v>48</v>
      </c>
      <c r="AJ150" s="1" t="s">
        <v>48</v>
      </c>
      <c r="AK150" s="1" t="s">
        <v>48</v>
      </c>
      <c r="AL150" s="1" t="s">
        <v>48</v>
      </c>
      <c r="AM150" s="1" t="s">
        <v>48</v>
      </c>
      <c r="AN150" s="1" t="s">
        <v>48</v>
      </c>
      <c r="AO150" s="1" t="s">
        <v>48</v>
      </c>
      <c r="AP150" s="24" t="s">
        <v>48</v>
      </c>
      <c r="AQ150" s="1" t="s">
        <v>52</v>
      </c>
      <c r="AR150" s="1">
        <v>8</v>
      </c>
      <c r="AS150" s="25" t="s">
        <v>519</v>
      </c>
      <c r="AT150" s="36" t="s">
        <v>832</v>
      </c>
      <c r="AU150" s="9">
        <f t="shared" si="17"/>
        <v>-1.7272872235008485</v>
      </c>
      <c r="AV150" s="9">
        <f t="shared" si="18"/>
        <v>-0.89166943182454794</v>
      </c>
      <c r="AW150">
        <f t="shared" si="19"/>
        <v>3</v>
      </c>
      <c r="AX150">
        <f t="shared" si="20"/>
        <v>1.5</v>
      </c>
      <c r="AY150" s="6">
        <f>VLOOKUP(AQ150,COND!$A$10:$B$32,2,FALSE)</f>
        <v>1.05</v>
      </c>
      <c r="AZ150" s="9">
        <f>($AU$3*AU150+$AV$3*AV150+$AW$3*AW150+$AX$3*AX150)*AY150*IF(AR150&lt;5,0.95,IF(AR150&lt;7,0.975,1))+$K$3*VLOOKUP(K150,COND!$A$2:$D$7,2,FALSE)+$L$3*VLOOKUP(L150,COND!$A$2:$D$7,3,FALSE)+IF(BB150="SP",$BB$3,0)+IF($AW150&lt;3,-5,0)</f>
        <v>16.455961614749313</v>
      </c>
      <c r="BA150" s="28">
        <f t="shared" si="21"/>
        <v>0.38810345457701001</v>
      </c>
      <c r="BB150" t="str">
        <f t="shared" si="22"/>
        <v>SP</v>
      </c>
      <c r="BC150">
        <v>500</v>
      </c>
      <c r="BD150">
        <v>146</v>
      </c>
      <c r="BF150" t="str">
        <f t="shared" si="23"/>
        <v>Unlikely</v>
      </c>
      <c r="BH150">
        <f>IF(VLOOKUP($B150,'Draft List'!$D$4:$AC$2598,BH$3,FALSE)&lt;&gt;0,VLOOKUP($B150,'Draft List'!$D$4:$AC$2598,BH$3,FALSE),"")</f>
        <v>214</v>
      </c>
      <c r="BI150">
        <f>IF(VLOOKUP($B150,'Draft List'!$D$4:$AC$2598,BI$3,FALSE)&lt;&gt;0,VLOOKUP($B150,'Draft List'!$D$4:$AC$2598,BI$3,FALSE),"")</f>
        <v>8</v>
      </c>
      <c r="BJ150">
        <f>IF(VLOOKUP($B150,'Draft List'!$D$4:$AC$2598,BJ$3,FALSE)&lt;&gt;0,VLOOKUP($B150,'Draft List'!$D$4:$AC$2598,BJ$3,FALSE),"")</f>
        <v>26</v>
      </c>
      <c r="BK150" t="str">
        <f>IF(VLOOKUP($B150,'Draft List'!$D$4:$AC$2598,BK$3,FALSE)&lt;&gt;0,VLOOKUP($B150,'Draft List'!$D$4:$AC$2598,BK$3,FALSE),"")</f>
        <v>Okinawa Shisa</v>
      </c>
      <c r="BL150" t="e">
        <f>IF(OR(C150="SP",C150="MR",C150="CL"),"P",VLOOKUP($A150,Bat!$A$4:$AQ$1284,42,FALSE))</f>
        <v>#N/A</v>
      </c>
    </row>
    <row r="151" spans="1:64" x14ac:dyDescent="0.25">
      <c r="A151" s="45" t="str">
        <f t="shared" si="16"/>
        <v>SPAshton Gilbert18</v>
      </c>
      <c r="B151">
        <f>VLOOKUP($A151,draft_listing_pitchers_stats!$A$1:$B$1324,2,FALSE)</f>
        <v>1899</v>
      </c>
      <c r="C151" s="1" t="s">
        <v>25</v>
      </c>
      <c r="D151" s="1" t="s">
        <v>1193</v>
      </c>
      <c r="E151" s="1" t="s">
        <v>604</v>
      </c>
      <c r="F151" s="1">
        <v>18</v>
      </c>
      <c r="G151" s="1" t="s">
        <v>44</v>
      </c>
      <c r="H151" s="1" t="s">
        <v>44</v>
      </c>
      <c r="I151" s="1" t="s">
        <v>54</v>
      </c>
      <c r="J151" s="24" t="s">
        <v>54</v>
      </c>
      <c r="K151" s="1" t="s">
        <v>46</v>
      </c>
      <c r="L151" s="24" t="s">
        <v>46</v>
      </c>
      <c r="M151" s="1">
        <v>2</v>
      </c>
      <c r="N151" s="1">
        <v>2</v>
      </c>
      <c r="O151" s="24">
        <v>1</v>
      </c>
      <c r="P151" s="1">
        <v>6</v>
      </c>
      <c r="Q151" s="1">
        <v>2</v>
      </c>
      <c r="R151" s="24">
        <v>2</v>
      </c>
      <c r="S151" s="1">
        <v>4</v>
      </c>
      <c r="T151" s="1">
        <v>8</v>
      </c>
      <c r="U151" s="1">
        <v>1</v>
      </c>
      <c r="V151" s="1">
        <v>4</v>
      </c>
      <c r="W151" s="1">
        <v>2</v>
      </c>
      <c r="X151" s="1">
        <v>5</v>
      </c>
      <c r="Y151" s="1">
        <v>3</v>
      </c>
      <c r="Z151" s="1">
        <v>6</v>
      </c>
      <c r="AA151" s="1" t="s">
        <v>48</v>
      </c>
      <c r="AB151" s="1" t="s">
        <v>48</v>
      </c>
      <c r="AC151" s="1">
        <v>3</v>
      </c>
      <c r="AD151" s="1">
        <v>6</v>
      </c>
      <c r="AE151" s="1" t="s">
        <v>48</v>
      </c>
      <c r="AF151" s="1" t="s">
        <v>48</v>
      </c>
      <c r="AG151" s="1" t="s">
        <v>48</v>
      </c>
      <c r="AH151" s="1" t="s">
        <v>48</v>
      </c>
      <c r="AI151" s="1" t="s">
        <v>48</v>
      </c>
      <c r="AJ151" s="1" t="s">
        <v>48</v>
      </c>
      <c r="AK151" s="1" t="s">
        <v>48</v>
      </c>
      <c r="AL151" s="1" t="s">
        <v>48</v>
      </c>
      <c r="AM151" s="1" t="s">
        <v>48</v>
      </c>
      <c r="AN151" s="1" t="s">
        <v>48</v>
      </c>
      <c r="AO151" s="1" t="s">
        <v>48</v>
      </c>
      <c r="AP151" s="24" t="s">
        <v>48</v>
      </c>
      <c r="AQ151" s="1" t="s">
        <v>64</v>
      </c>
      <c r="AR151" s="1">
        <v>10</v>
      </c>
      <c r="AS151" s="25" t="s">
        <v>519</v>
      </c>
      <c r="AT151" s="36" t="s">
        <v>839</v>
      </c>
      <c r="AU151" s="9">
        <f t="shared" si="17"/>
        <v>-2.311361197028369</v>
      </c>
      <c r="AV151" s="9">
        <f t="shared" si="18"/>
        <v>-0.84478058220049301</v>
      </c>
      <c r="AW151">
        <f t="shared" si="19"/>
        <v>5</v>
      </c>
      <c r="AX151">
        <f t="shared" si="20"/>
        <v>1.5</v>
      </c>
      <c r="AY151" s="6">
        <f>VLOOKUP(AQ151,COND!$A$10:$B$32,2,FALSE)</f>
        <v>1</v>
      </c>
      <c r="AZ151" s="9">
        <f>($AU$3*AU151+$AV$3*AV151+$AW$3*AW151+$AX$3*AX151)*AY151*IF(AR151&lt;5,0.95,IF(AR151&lt;7,0.975,1))+$K$3*VLOOKUP(K151,COND!$A$2:$D$7,2,FALSE)+$L$3*VLOOKUP(L151,COND!$A$2:$D$7,3,FALSE)+IF(BB151="SP",$BB$3,0)+IF($AW151&lt;3,-5,0)</f>
        <v>19.017116116584464</v>
      </c>
      <c r="BA151" s="28">
        <f t="shared" si="21"/>
        <v>0.61310099323411293</v>
      </c>
      <c r="BB151" t="str">
        <f t="shared" si="22"/>
        <v>SP</v>
      </c>
      <c r="BC151">
        <v>500</v>
      </c>
      <c r="BD151">
        <v>147</v>
      </c>
      <c r="BF151" t="str">
        <f t="shared" si="23"/>
        <v>Unlikely</v>
      </c>
      <c r="BH151">
        <f>IF(VLOOKUP($B151,'Draft List'!$D$4:$AC$2598,BH$3,FALSE)&lt;&gt;0,VLOOKUP($B151,'Draft List'!$D$4:$AC$2598,BH$3,FALSE),"")</f>
        <v>114</v>
      </c>
      <c r="BI151">
        <f>IF(VLOOKUP($B151,'Draft List'!$D$4:$AC$2598,BI$3,FALSE)&lt;&gt;0,VLOOKUP($B151,'Draft List'!$D$4:$AC$2598,BI$3,FALSE),"")</f>
        <v>5</v>
      </c>
      <c r="BJ151">
        <f>IF(VLOOKUP($B151,'Draft List'!$D$4:$AC$2598,BJ$3,FALSE)&lt;&gt;0,VLOOKUP($B151,'Draft List'!$D$4:$AC$2598,BJ$3,FALSE),"")</f>
        <v>4</v>
      </c>
      <c r="BK151" t="str">
        <f>IF(VLOOKUP($B151,'Draft List'!$D$4:$AC$2598,BK$3,FALSE)&lt;&gt;0,VLOOKUP($B151,'Draft List'!$D$4:$AC$2598,BK$3,FALSE),"")</f>
        <v>Amsterdam Lions</v>
      </c>
      <c r="BL151" t="str">
        <f>IF(OR(C151="SP",C151="MR",C151="CL"),"P",VLOOKUP($A151,Bat!$A$4:$AQ$1284,42,FALSE))</f>
        <v>P</v>
      </c>
    </row>
    <row r="152" spans="1:64" x14ac:dyDescent="0.25">
      <c r="A152" s="45" t="str">
        <f t="shared" si="16"/>
        <v>SPEisaku Azuma21</v>
      </c>
      <c r="B152">
        <f>VLOOKUP($A152,draft_listing_pitchers_stats!$A$1:$B$1324,2,FALSE)</f>
        <v>16084</v>
      </c>
      <c r="C152" s="1" t="s">
        <v>25</v>
      </c>
      <c r="D152" s="1" t="s">
        <v>1018</v>
      </c>
      <c r="E152" s="1" t="s">
        <v>1019</v>
      </c>
      <c r="F152" s="1">
        <v>21</v>
      </c>
      <c r="G152" s="1" t="s">
        <v>44</v>
      </c>
      <c r="H152" s="1" t="s">
        <v>44</v>
      </c>
      <c r="I152" s="1" t="s">
        <v>54</v>
      </c>
      <c r="J152" s="24" t="s">
        <v>54</v>
      </c>
      <c r="K152" s="1" t="s">
        <v>46</v>
      </c>
      <c r="L152" s="24" t="s">
        <v>46</v>
      </c>
      <c r="M152" s="1">
        <v>4</v>
      </c>
      <c r="N152" s="1">
        <v>2</v>
      </c>
      <c r="O152" s="24">
        <v>2</v>
      </c>
      <c r="P152" s="1">
        <v>5</v>
      </c>
      <c r="Q152" s="1">
        <v>2</v>
      </c>
      <c r="R152" s="24">
        <v>3</v>
      </c>
      <c r="S152" s="1">
        <v>6</v>
      </c>
      <c r="T152" s="1">
        <v>6</v>
      </c>
      <c r="U152" s="1">
        <v>5</v>
      </c>
      <c r="V152" s="1">
        <v>6</v>
      </c>
      <c r="W152" s="1" t="s">
        <v>48</v>
      </c>
      <c r="X152" s="1" t="s">
        <v>48</v>
      </c>
      <c r="Y152" s="1">
        <v>5</v>
      </c>
      <c r="Z152" s="1">
        <v>6</v>
      </c>
      <c r="AA152" s="1" t="s">
        <v>48</v>
      </c>
      <c r="AB152" s="1" t="s">
        <v>48</v>
      </c>
      <c r="AC152" s="1">
        <v>5</v>
      </c>
      <c r="AD152" s="1">
        <v>6</v>
      </c>
      <c r="AE152" s="1" t="s">
        <v>48</v>
      </c>
      <c r="AF152" s="1" t="s">
        <v>48</v>
      </c>
      <c r="AG152" s="1" t="s">
        <v>48</v>
      </c>
      <c r="AH152" s="1" t="s">
        <v>48</v>
      </c>
      <c r="AI152" s="1" t="s">
        <v>48</v>
      </c>
      <c r="AJ152" s="1" t="s">
        <v>48</v>
      </c>
      <c r="AK152" s="1" t="s">
        <v>48</v>
      </c>
      <c r="AL152" s="1" t="s">
        <v>48</v>
      </c>
      <c r="AM152" s="1" t="s">
        <v>48</v>
      </c>
      <c r="AN152" s="1" t="s">
        <v>48</v>
      </c>
      <c r="AO152" s="1" t="s">
        <v>48</v>
      </c>
      <c r="AP152" s="24" t="s">
        <v>48</v>
      </c>
      <c r="AQ152" s="1" t="s">
        <v>66</v>
      </c>
      <c r="AR152" s="1">
        <v>8</v>
      </c>
      <c r="AS152" s="25" t="s">
        <v>519</v>
      </c>
      <c r="AT152" s="36" t="s">
        <v>854</v>
      </c>
      <c r="AU152" s="9">
        <f t="shared" si="17"/>
        <v>-1.6796579819559116</v>
      </c>
      <c r="AV152" s="9">
        <f t="shared" si="18"/>
        <v>-0.79715134065555615</v>
      </c>
      <c r="AW152">
        <f t="shared" si="19"/>
        <v>4</v>
      </c>
      <c r="AX152">
        <f t="shared" si="20"/>
        <v>2.5</v>
      </c>
      <c r="AY152" s="6">
        <f>VLOOKUP(AQ152,COND!$A$10:$B$32,2,FALSE)</f>
        <v>1.0249999999999999</v>
      </c>
      <c r="AZ152" s="9">
        <f>($AU$3*AU152+$AV$3*AV152+$AW$3*AW152+$AX$3*AX152)*AY152*IF(AR152&lt;5,0.95,IF(AR152&lt;7,0.975,1))+$K$3*VLOOKUP(K152,COND!$A$2:$D$7,2,FALSE)+$L$3*VLOOKUP(L152,COND!$A$2:$D$7,3,FALSE)+IF(BB152="SP",$BB$3,0)+IF($AW152&lt;3,-5,0)</f>
        <v>20.567192630260138</v>
      </c>
      <c r="BA152" s="28">
        <f t="shared" si="21"/>
        <v>0.7492752849675125</v>
      </c>
      <c r="BB152" t="str">
        <f t="shared" si="22"/>
        <v>SP</v>
      </c>
      <c r="BC152">
        <v>500</v>
      </c>
      <c r="BD152">
        <v>148</v>
      </c>
      <c r="BF152" t="str">
        <f t="shared" si="23"/>
        <v>Unlikely</v>
      </c>
      <c r="BH152">
        <f>IF(VLOOKUP($B152,'Draft List'!$D$4:$AC$2598,BH$3,FALSE)&lt;&gt;0,VLOOKUP($B152,'Draft List'!$D$4:$AC$2598,BH$3,FALSE),"")</f>
        <v>219</v>
      </c>
      <c r="BI152">
        <f>IF(VLOOKUP($B152,'Draft List'!$D$4:$AC$2598,BI$3,FALSE)&lt;&gt;0,VLOOKUP($B152,'Draft List'!$D$4:$AC$2598,BI$3,FALSE),"")</f>
        <v>9</v>
      </c>
      <c r="BJ152">
        <f>IF(VLOOKUP($B152,'Draft List'!$D$4:$AC$2598,BJ$3,FALSE)&lt;&gt;0,VLOOKUP($B152,'Draft List'!$D$4:$AC$2598,BJ$3,FALSE),"")</f>
        <v>5</v>
      </c>
      <c r="BK152" t="str">
        <f>IF(VLOOKUP($B152,'Draft List'!$D$4:$AC$2598,BK$3,FALSE)&lt;&gt;0,VLOOKUP($B152,'Draft List'!$D$4:$AC$2598,BK$3,FALSE),"")</f>
        <v>London Underground</v>
      </c>
      <c r="BL152" t="str">
        <f>IF(OR(C152="SP",C152="MR",C152="CL"),"P",VLOOKUP($A152,Bat!$A$4:$AQ$1284,42,FALSE))</f>
        <v>P</v>
      </c>
    </row>
    <row r="153" spans="1:64" x14ac:dyDescent="0.25">
      <c r="A153" s="45" t="str">
        <f t="shared" si="16"/>
        <v>SPJohn Winters18</v>
      </c>
      <c r="B153">
        <f>VLOOKUP($A153,draft_listing_pitchers_stats!$A$1:$B$1324,2,FALSE)</f>
        <v>1090</v>
      </c>
      <c r="C153" s="1" t="s">
        <v>25</v>
      </c>
      <c r="D153" s="1" t="s">
        <v>213</v>
      </c>
      <c r="E153" s="1" t="s">
        <v>1743</v>
      </c>
      <c r="F153" s="1">
        <v>18</v>
      </c>
      <c r="G153" s="1" t="s">
        <v>68</v>
      </c>
      <c r="H153" s="1" t="s">
        <v>44</v>
      </c>
      <c r="I153" s="1" t="s">
        <v>54</v>
      </c>
      <c r="J153" s="24" t="s">
        <v>54</v>
      </c>
      <c r="K153" s="1" t="s">
        <v>46</v>
      </c>
      <c r="L153" s="24" t="s">
        <v>46</v>
      </c>
      <c r="M153" s="1">
        <v>1</v>
      </c>
      <c r="N153" s="1">
        <v>2</v>
      </c>
      <c r="O153" s="24">
        <v>1</v>
      </c>
      <c r="P153" s="1">
        <v>6</v>
      </c>
      <c r="Q153" s="1">
        <v>4</v>
      </c>
      <c r="R153" s="24">
        <v>1</v>
      </c>
      <c r="S153" s="1">
        <v>4</v>
      </c>
      <c r="T153" s="1">
        <v>6</v>
      </c>
      <c r="U153" s="1" t="s">
        <v>48</v>
      </c>
      <c r="V153" s="1" t="s">
        <v>48</v>
      </c>
      <c r="W153" s="1">
        <v>2</v>
      </c>
      <c r="X153" s="1">
        <v>8</v>
      </c>
      <c r="Y153" s="1" t="s">
        <v>48</v>
      </c>
      <c r="Z153" s="1" t="s">
        <v>48</v>
      </c>
      <c r="AA153" s="1" t="s">
        <v>48</v>
      </c>
      <c r="AB153" s="1" t="s">
        <v>48</v>
      </c>
      <c r="AC153" s="1" t="s">
        <v>48</v>
      </c>
      <c r="AD153" s="1" t="s">
        <v>48</v>
      </c>
      <c r="AE153" s="1" t="s">
        <v>48</v>
      </c>
      <c r="AF153" s="1" t="s">
        <v>48</v>
      </c>
      <c r="AG153" s="1" t="s">
        <v>48</v>
      </c>
      <c r="AH153" s="1" t="s">
        <v>48</v>
      </c>
      <c r="AI153" s="1">
        <v>1</v>
      </c>
      <c r="AJ153" s="1">
        <v>8</v>
      </c>
      <c r="AK153" s="1" t="s">
        <v>48</v>
      </c>
      <c r="AL153" s="1" t="s">
        <v>48</v>
      </c>
      <c r="AM153" s="1" t="s">
        <v>48</v>
      </c>
      <c r="AN153" s="1" t="s">
        <v>48</v>
      </c>
      <c r="AO153" s="1" t="s">
        <v>48</v>
      </c>
      <c r="AP153" s="24" t="s">
        <v>48</v>
      </c>
      <c r="AQ153" s="1" t="s">
        <v>522</v>
      </c>
      <c r="AR153" s="1">
        <v>8</v>
      </c>
      <c r="AS153" s="25" t="s">
        <v>519</v>
      </c>
      <c r="AT153" s="36" t="s">
        <v>818</v>
      </c>
      <c r="AU153" s="9">
        <f t="shared" si="17"/>
        <v>-2.5060525215375429</v>
      </c>
      <c r="AV153" s="9">
        <f t="shared" si="18"/>
        <v>-0.69623771539449253</v>
      </c>
      <c r="AW153">
        <f t="shared" si="19"/>
        <v>3</v>
      </c>
      <c r="AX153">
        <f t="shared" si="20"/>
        <v>1.5</v>
      </c>
      <c r="AY153" s="6">
        <f>VLOOKUP(AQ153,COND!$A$10:$B$32,2,FALSE)</f>
        <v>1</v>
      </c>
      <c r="AZ153" s="9">
        <f>($AU$3*AU153+$AV$3*AV153+$AW$3*AW153+$AX$3*AX153)*AY153*IF(AR153&lt;5,0.95,IF(AR153&lt;7,0.975,1))+$K$3*VLOOKUP(K153,COND!$A$2:$D$7,2,FALSE)+$L$3*VLOOKUP(L153,COND!$A$2:$D$7,3,FALSE)+IF(BB153="SP",$BB$3,0)+IF($AW153&lt;3,-5,0)</f>
        <v>20.949035187802643</v>
      </c>
      <c r="BA153" s="28">
        <f t="shared" si="21"/>
        <v>0.78282017089299527</v>
      </c>
      <c r="BB153" t="str">
        <f t="shared" si="22"/>
        <v>SP</v>
      </c>
      <c r="BC153">
        <v>500</v>
      </c>
      <c r="BD153">
        <v>149</v>
      </c>
      <c r="BF153" t="str">
        <f t="shared" si="23"/>
        <v>Unlikely</v>
      </c>
      <c r="BH153">
        <f>IF(VLOOKUP($B153,'Draft List'!$D$4:$AC$2598,BH$3,FALSE)&lt;&gt;0,VLOOKUP($B153,'Draft List'!$D$4:$AC$2598,BH$3,FALSE),"")</f>
        <v>74</v>
      </c>
      <c r="BI153">
        <f>IF(VLOOKUP($B153,'Draft List'!$D$4:$AC$2598,BI$3,FALSE)&lt;&gt;0,VLOOKUP($B153,'Draft List'!$D$4:$AC$2598,BI$3,FALSE),"")</f>
        <v>3</v>
      </c>
      <c r="BJ153">
        <f>IF(VLOOKUP($B153,'Draft List'!$D$4:$AC$2598,BJ$3,FALSE)&lt;&gt;0,VLOOKUP($B153,'Draft List'!$D$4:$AC$2598,BJ$3,FALSE),"")</f>
        <v>16</v>
      </c>
      <c r="BK153" t="str">
        <f>IF(VLOOKUP($B153,'Draft List'!$D$4:$AC$2598,BK$3,FALSE)&lt;&gt;0,VLOOKUP($B153,'Draft List'!$D$4:$AC$2598,BK$3,FALSE),"")</f>
        <v>Yuma Bulldozers</v>
      </c>
      <c r="BL153" t="str">
        <f>IF(OR(C153="SP",C153="MR",C153="CL"),"P",VLOOKUP($A153,Bat!$A$4:$AQ$1284,42,FALSE))</f>
        <v>P</v>
      </c>
    </row>
    <row r="154" spans="1:64" x14ac:dyDescent="0.25">
      <c r="A154" s="45" t="str">
        <f t="shared" si="16"/>
        <v>SPJake Aynsley21</v>
      </c>
      <c r="B154">
        <f>VLOOKUP($A154,draft_listing_pitchers_stats!$A$1:$B$1324,2,FALSE)</f>
        <v>11316</v>
      </c>
      <c r="C154" s="1" t="s">
        <v>25</v>
      </c>
      <c r="D154" s="1" t="s">
        <v>967</v>
      </c>
      <c r="E154" s="1" t="s">
        <v>1017</v>
      </c>
      <c r="F154" s="1">
        <v>21</v>
      </c>
      <c r="G154" s="1" t="s">
        <v>58</v>
      </c>
      <c r="H154" s="1" t="s">
        <v>58</v>
      </c>
      <c r="I154" s="1" t="s">
        <v>54</v>
      </c>
      <c r="J154" s="24" t="s">
        <v>54</v>
      </c>
      <c r="K154" s="1" t="s">
        <v>46</v>
      </c>
      <c r="L154" s="24" t="s">
        <v>46</v>
      </c>
      <c r="M154" s="1">
        <v>4</v>
      </c>
      <c r="N154" s="1">
        <v>3</v>
      </c>
      <c r="O154" s="24">
        <v>2</v>
      </c>
      <c r="P154" s="1">
        <v>5</v>
      </c>
      <c r="Q154" s="1">
        <v>3</v>
      </c>
      <c r="R154" s="24">
        <v>2</v>
      </c>
      <c r="S154" s="1">
        <v>6</v>
      </c>
      <c r="T154" s="1">
        <v>6</v>
      </c>
      <c r="U154" s="1">
        <v>3</v>
      </c>
      <c r="V154" s="1">
        <v>6</v>
      </c>
      <c r="W154" s="1">
        <v>6</v>
      </c>
      <c r="X154" s="1">
        <v>7</v>
      </c>
      <c r="Y154" s="1">
        <v>3</v>
      </c>
      <c r="Z154" s="1">
        <v>4</v>
      </c>
      <c r="AA154" s="1" t="s">
        <v>48</v>
      </c>
      <c r="AB154" s="1" t="s">
        <v>48</v>
      </c>
      <c r="AC154" s="1" t="s">
        <v>48</v>
      </c>
      <c r="AD154" s="1" t="s">
        <v>48</v>
      </c>
      <c r="AE154" s="1" t="s">
        <v>48</v>
      </c>
      <c r="AF154" s="1" t="s">
        <v>48</v>
      </c>
      <c r="AG154" s="1" t="s">
        <v>48</v>
      </c>
      <c r="AH154" s="1" t="s">
        <v>48</v>
      </c>
      <c r="AI154" s="1" t="s">
        <v>48</v>
      </c>
      <c r="AJ154" s="1" t="s">
        <v>48</v>
      </c>
      <c r="AK154" s="1" t="s">
        <v>48</v>
      </c>
      <c r="AL154" s="1" t="s">
        <v>48</v>
      </c>
      <c r="AM154" s="1" t="s">
        <v>48</v>
      </c>
      <c r="AN154" s="1" t="s">
        <v>48</v>
      </c>
      <c r="AO154" s="1" t="s">
        <v>48</v>
      </c>
      <c r="AP154" s="24" t="s">
        <v>48</v>
      </c>
      <c r="AQ154" s="1" t="s">
        <v>66</v>
      </c>
      <c r="AR154" s="1">
        <v>9</v>
      </c>
      <c r="AS154" s="25" t="s">
        <v>519</v>
      </c>
      <c r="AT154" s="36" t="s">
        <v>843</v>
      </c>
      <c r="AU154" s="9">
        <f t="shared" si="17"/>
        <v>-1.4842262655258562</v>
      </c>
      <c r="AV154" s="9">
        <f t="shared" si="18"/>
        <v>-0.84404019027961108</v>
      </c>
      <c r="AW154">
        <f t="shared" si="19"/>
        <v>4</v>
      </c>
      <c r="AX154">
        <f t="shared" si="20"/>
        <v>2.5</v>
      </c>
      <c r="AY154" s="6">
        <f>VLOOKUP(AQ154,COND!$A$10:$B$32,2,FALSE)</f>
        <v>1.0249999999999999</v>
      </c>
      <c r="AZ154" s="9">
        <f>($AU$3*AU154+$AV$3*AV154+$AW$3*AW154+$AX$3*AX154)*AY154*IF(AR154&lt;5,0.95,IF(AR154&lt;7,0.975,1))+$K$3*VLOOKUP(K154,COND!$A$2:$D$7,2,FALSE)+$L$3*VLOOKUP(L154,COND!$A$2:$D$7,3,FALSE)+IF(BB154="SP",$BB$3,0)+IF($AW154&lt;3,-5,0)</f>
        <v>19.646034714835174</v>
      </c>
      <c r="BA154" s="28">
        <f t="shared" si="21"/>
        <v>0.66835152049464797</v>
      </c>
      <c r="BB154" t="str">
        <f t="shared" si="22"/>
        <v>SP</v>
      </c>
      <c r="BC154">
        <v>500</v>
      </c>
      <c r="BD154">
        <v>150</v>
      </c>
      <c r="BF154" t="str">
        <f t="shared" si="23"/>
        <v>Unlikely</v>
      </c>
      <c r="BH154">
        <f>IF(VLOOKUP($B154,'Draft List'!$D$4:$AC$2598,BH$3,FALSE)&lt;&gt;0,VLOOKUP($B154,'Draft List'!$D$4:$AC$2598,BH$3,FALSE),"")</f>
        <v>173</v>
      </c>
      <c r="BI154">
        <f>IF(VLOOKUP($B154,'Draft List'!$D$4:$AC$2598,BI$3,FALSE)&lt;&gt;0,VLOOKUP($B154,'Draft List'!$D$4:$AC$2598,BI$3,FALSE),"")</f>
        <v>7</v>
      </c>
      <c r="BJ154">
        <f>IF(VLOOKUP($B154,'Draft List'!$D$4:$AC$2598,BJ$3,FALSE)&lt;&gt;0,VLOOKUP($B154,'Draft List'!$D$4:$AC$2598,BJ$3,FALSE),"")</f>
        <v>11</v>
      </c>
      <c r="BK154" t="str">
        <f>IF(VLOOKUP($B154,'Draft List'!$D$4:$AC$2598,BK$3,FALSE)&lt;&gt;0,VLOOKUP($B154,'Draft List'!$D$4:$AC$2598,BK$3,FALSE),"")</f>
        <v>Neo-Tokyo Akira</v>
      </c>
      <c r="BL154" t="str">
        <f>IF(OR(C154="SP",C154="MR",C154="CL"),"P",VLOOKUP($A154,Bat!$A$4:$AQ$1284,42,FALSE))</f>
        <v>P</v>
      </c>
    </row>
    <row r="155" spans="1:64" x14ac:dyDescent="0.25">
      <c r="A155" s="45" t="str">
        <f t="shared" si="16"/>
        <v>SPPedro Cabrera18</v>
      </c>
      <c r="B155">
        <f>VLOOKUP($A155,draft_listing_pitchers_stats!$A$1:$B$1324,2,FALSE)</f>
        <v>2149</v>
      </c>
      <c r="C155" s="1" t="s">
        <v>25</v>
      </c>
      <c r="D155" s="1" t="s">
        <v>203</v>
      </c>
      <c r="E155" s="1" t="s">
        <v>703</v>
      </c>
      <c r="F155" s="1">
        <v>18</v>
      </c>
      <c r="G155" s="1" t="s">
        <v>58</v>
      </c>
      <c r="H155" s="1" t="s">
        <v>44</v>
      </c>
      <c r="I155" s="1" t="s">
        <v>54</v>
      </c>
      <c r="J155" s="24" t="s">
        <v>54</v>
      </c>
      <c r="K155" s="1" t="s">
        <v>46</v>
      </c>
      <c r="L155" s="24" t="s">
        <v>46</v>
      </c>
      <c r="M155" s="1">
        <v>2</v>
      </c>
      <c r="N155" s="1">
        <v>1</v>
      </c>
      <c r="O155" s="24">
        <v>1</v>
      </c>
      <c r="P155" s="1">
        <v>6</v>
      </c>
      <c r="Q155" s="1">
        <v>1</v>
      </c>
      <c r="R155" s="24">
        <v>2</v>
      </c>
      <c r="S155" s="1">
        <v>4</v>
      </c>
      <c r="T155" s="1">
        <v>7</v>
      </c>
      <c r="U155" s="1">
        <v>1</v>
      </c>
      <c r="V155" s="1">
        <v>7</v>
      </c>
      <c r="W155" s="1" t="s">
        <v>48</v>
      </c>
      <c r="X155" s="1" t="s">
        <v>48</v>
      </c>
      <c r="Y155" s="1" t="s">
        <v>48</v>
      </c>
      <c r="Z155" s="1" t="s">
        <v>48</v>
      </c>
      <c r="AA155" s="1" t="s">
        <v>48</v>
      </c>
      <c r="AB155" s="1" t="s">
        <v>48</v>
      </c>
      <c r="AC155" s="1" t="s">
        <v>48</v>
      </c>
      <c r="AD155" s="1" t="s">
        <v>48</v>
      </c>
      <c r="AE155" s="1">
        <v>3</v>
      </c>
      <c r="AF155" s="1">
        <v>6</v>
      </c>
      <c r="AG155" s="1">
        <v>3</v>
      </c>
      <c r="AH155" s="1">
        <v>6</v>
      </c>
      <c r="AI155" s="1" t="s">
        <v>48</v>
      </c>
      <c r="AJ155" s="1" t="s">
        <v>48</v>
      </c>
      <c r="AK155" s="1" t="s">
        <v>48</v>
      </c>
      <c r="AL155" s="1" t="s">
        <v>48</v>
      </c>
      <c r="AM155" s="1" t="s">
        <v>48</v>
      </c>
      <c r="AN155" s="1" t="s">
        <v>48</v>
      </c>
      <c r="AO155" s="1" t="s">
        <v>48</v>
      </c>
      <c r="AP155" s="24" t="s">
        <v>48</v>
      </c>
      <c r="AQ155" s="1" t="s">
        <v>64</v>
      </c>
      <c r="AR155" s="1">
        <v>7</v>
      </c>
      <c r="AS155" s="25" t="s">
        <v>523</v>
      </c>
      <c r="AT155" s="36" t="s">
        <v>839</v>
      </c>
      <c r="AU155" s="9">
        <f t="shared" si="17"/>
        <v>-2.5067929134584248</v>
      </c>
      <c r="AV155" s="9">
        <f t="shared" si="18"/>
        <v>-1.0402122986305484</v>
      </c>
      <c r="AW155">
        <f t="shared" si="19"/>
        <v>4</v>
      </c>
      <c r="AX155">
        <f t="shared" si="20"/>
        <v>2</v>
      </c>
      <c r="AY155" s="6">
        <f>VLOOKUP(AQ155,COND!$A$10:$B$32,2,FALSE)</f>
        <v>1</v>
      </c>
      <c r="AZ155" s="9">
        <f>($AU$3*AU155+$AV$3*AV155+$AW$3*AW155+$AX$3*AX155)*AY155*IF(AR155&lt;5,0.95,IF(AR155&lt;7,0.975,1))+$K$3*VLOOKUP(K155,COND!$A$2:$D$7,2,FALSE)+$L$3*VLOOKUP(L155,COND!$A$2:$D$7,3,FALSE)+IF(BB155="SP",$BB$3,0)+IF($AW155&lt;3,-5,0)</f>
        <v>15.194395444697346</v>
      </c>
      <c r="BA155" s="28">
        <f t="shared" si="21"/>
        <v>0.27727480956111061</v>
      </c>
      <c r="BB155" t="str">
        <f t="shared" si="22"/>
        <v>SP</v>
      </c>
      <c r="BC155">
        <v>500</v>
      </c>
      <c r="BD155">
        <v>151</v>
      </c>
      <c r="BF155" t="str">
        <f t="shared" si="23"/>
        <v>Unlikely</v>
      </c>
      <c r="BH155" t="str">
        <f>IF(VLOOKUP($B155,'Draft List'!$D$4:$AC$2598,BH$3,FALSE)&lt;&gt;0,VLOOKUP($B155,'Draft List'!$D$4:$AC$2598,BH$3,FALSE),"")</f>
        <v/>
      </c>
      <c r="BI155" t="str">
        <f>IF(VLOOKUP($B155,'Draft List'!$D$4:$AC$2598,BI$3,FALSE)&lt;&gt;0,VLOOKUP($B155,'Draft List'!$D$4:$AC$2598,BI$3,FALSE),"")</f>
        <v/>
      </c>
      <c r="BJ155" t="str">
        <f>IF(VLOOKUP($B155,'Draft List'!$D$4:$AC$2598,BJ$3,FALSE)&lt;&gt;0,VLOOKUP($B155,'Draft List'!$D$4:$AC$2598,BJ$3,FALSE),"")</f>
        <v/>
      </c>
      <c r="BK155" t="str">
        <f>IF(VLOOKUP($B155,'Draft List'!$D$4:$AC$2598,BK$3,FALSE)&lt;&gt;0,VLOOKUP($B155,'Draft List'!$D$4:$AC$2598,BK$3,FALSE),"")</f>
        <v/>
      </c>
      <c r="BL155" t="str">
        <f>IF(OR(C155="SP",C155="MR",C155="CL"),"P",VLOOKUP($A155,Bat!$A$4:$AQ$1284,42,FALSE))</f>
        <v>P</v>
      </c>
    </row>
    <row r="156" spans="1:64" x14ac:dyDescent="0.25">
      <c r="A156" s="45" t="str">
        <f t="shared" si="16"/>
        <v>RPJack Garbutt21</v>
      </c>
      <c r="B156">
        <f>VLOOKUP($A156,draft_listing_pitchers_stats!$A$1:$B$1324,2,FALSE)</f>
        <v>15638</v>
      </c>
      <c r="C156" s="1" t="s">
        <v>885</v>
      </c>
      <c r="D156" s="1" t="s">
        <v>154</v>
      </c>
      <c r="E156" s="1" t="s">
        <v>1186</v>
      </c>
      <c r="F156" s="1">
        <v>21</v>
      </c>
      <c r="G156" s="1" t="s">
        <v>68</v>
      </c>
      <c r="H156" s="1" t="s">
        <v>44</v>
      </c>
      <c r="I156" s="1" t="s">
        <v>54</v>
      </c>
      <c r="J156" s="24" t="s">
        <v>54</v>
      </c>
      <c r="K156" s="1" t="s">
        <v>46</v>
      </c>
      <c r="L156" s="24" t="s">
        <v>46</v>
      </c>
      <c r="M156" s="1">
        <v>1</v>
      </c>
      <c r="N156" s="1">
        <v>2</v>
      </c>
      <c r="O156" s="24">
        <v>1</v>
      </c>
      <c r="P156" s="1">
        <v>3</v>
      </c>
      <c r="Q156" s="1">
        <v>3</v>
      </c>
      <c r="R156" s="24">
        <v>4</v>
      </c>
      <c r="S156" s="1" t="s">
        <v>48</v>
      </c>
      <c r="T156" s="1" t="s">
        <v>48</v>
      </c>
      <c r="U156" s="1">
        <v>3</v>
      </c>
      <c r="V156" s="1">
        <v>5</v>
      </c>
      <c r="W156" s="1" t="s">
        <v>48</v>
      </c>
      <c r="X156" s="1" t="s">
        <v>48</v>
      </c>
      <c r="Y156" s="1">
        <v>1</v>
      </c>
      <c r="Z156" s="1">
        <v>1</v>
      </c>
      <c r="AA156" s="1" t="s">
        <v>48</v>
      </c>
      <c r="AB156" s="1" t="s">
        <v>48</v>
      </c>
      <c r="AC156" s="1" t="s">
        <v>48</v>
      </c>
      <c r="AD156" s="1" t="s">
        <v>48</v>
      </c>
      <c r="AE156" s="1">
        <v>2</v>
      </c>
      <c r="AF156" s="1">
        <v>3</v>
      </c>
      <c r="AG156" s="1">
        <v>2</v>
      </c>
      <c r="AH156" s="1">
        <v>4</v>
      </c>
      <c r="AI156" s="1" t="s">
        <v>48</v>
      </c>
      <c r="AJ156" s="1" t="s">
        <v>48</v>
      </c>
      <c r="AK156" s="1" t="s">
        <v>48</v>
      </c>
      <c r="AL156" s="1" t="s">
        <v>48</v>
      </c>
      <c r="AM156" s="1" t="s">
        <v>48</v>
      </c>
      <c r="AN156" s="1" t="s">
        <v>48</v>
      </c>
      <c r="AO156" s="1" t="s">
        <v>48</v>
      </c>
      <c r="AP156" s="24" t="s">
        <v>48</v>
      </c>
      <c r="AQ156" s="1" t="s">
        <v>74</v>
      </c>
      <c r="AR156" s="1">
        <v>6</v>
      </c>
      <c r="AS156" s="25" t="s">
        <v>519</v>
      </c>
      <c r="AT156" s="36" t="s">
        <v>826</v>
      </c>
      <c r="AU156" s="9">
        <f t="shared" si="17"/>
        <v>-2.5060525215375429</v>
      </c>
      <c r="AV156" s="9">
        <f t="shared" si="18"/>
        <v>-0.74878170718973724</v>
      </c>
      <c r="AW156">
        <f t="shared" si="19"/>
        <v>4</v>
      </c>
      <c r="AX156">
        <f t="shared" si="20"/>
        <v>0</v>
      </c>
      <c r="AY156" s="6">
        <f>VLOOKUP(AQ156,COND!$A$10:$B$32,2,FALSE)</f>
        <v>0.9</v>
      </c>
      <c r="AZ156" s="9">
        <f>($AU$3*AU156+$AV$3*AV156+$AW$3*AW156+$AX$3*AX156)*AY156*IF(AR156&lt;5,0.95,IF(AR156&lt;7,0.975,1))+$K$3*VLOOKUP(K156,COND!$A$2:$D$7,2,FALSE)+$L$3*VLOOKUP(L156,COND!$A$2:$D$7,3,FALSE)+IF(BB156="SP",$BB$3,0)+IF($AW156&lt;3,-5,0)</f>
        <v>20.174068821290273</v>
      </c>
      <c r="BA156" s="28">
        <f t="shared" si="21"/>
        <v>0.71473934059463451</v>
      </c>
      <c r="BB156" t="str">
        <f t="shared" si="22"/>
        <v>SP</v>
      </c>
      <c r="BC156">
        <v>500</v>
      </c>
      <c r="BD156">
        <v>152</v>
      </c>
      <c r="BF156" t="str">
        <f t="shared" si="23"/>
        <v>Unlikely</v>
      </c>
      <c r="BH156" t="str">
        <f>IF(VLOOKUP($B156,'Draft List'!$D$4:$AC$2598,BH$3,FALSE)&lt;&gt;0,VLOOKUP($B156,'Draft List'!$D$4:$AC$2598,BH$3,FALSE),"")</f>
        <v/>
      </c>
      <c r="BI156" t="str">
        <f>IF(VLOOKUP($B156,'Draft List'!$D$4:$AC$2598,BI$3,FALSE)&lt;&gt;0,VLOOKUP($B156,'Draft List'!$D$4:$AC$2598,BI$3,FALSE),"")</f>
        <v/>
      </c>
      <c r="BJ156" t="str">
        <f>IF(VLOOKUP($B156,'Draft List'!$D$4:$AC$2598,BJ$3,FALSE)&lt;&gt;0,VLOOKUP($B156,'Draft List'!$D$4:$AC$2598,BJ$3,FALSE),"")</f>
        <v/>
      </c>
      <c r="BK156" t="str">
        <f>IF(VLOOKUP($B156,'Draft List'!$D$4:$AC$2598,BK$3,FALSE)&lt;&gt;0,VLOOKUP($B156,'Draft List'!$D$4:$AC$2598,BK$3,FALSE),"")</f>
        <v/>
      </c>
      <c r="BL156">
        <f>IF(OR(C156="SP",C156="MR",C156="CL"),"P",VLOOKUP($A156,Bat!$A$4:$AQ$1284,42,FALSE))</f>
        <v>-4.5454479811261361</v>
      </c>
    </row>
    <row r="157" spans="1:64" x14ac:dyDescent="0.25">
      <c r="A157" s="45" t="str">
        <f t="shared" si="16"/>
        <v>RPOctávio Torres21</v>
      </c>
      <c r="B157">
        <f>VLOOKUP($A157,draft_listing_pitchers_stats!$A$1:$B$1324,2,FALSE)</f>
        <v>11450</v>
      </c>
      <c r="C157" s="1" t="s">
        <v>885</v>
      </c>
      <c r="D157" s="1" t="s">
        <v>1699</v>
      </c>
      <c r="E157" s="1" t="s">
        <v>283</v>
      </c>
      <c r="F157" s="1">
        <v>21</v>
      </c>
      <c r="G157" s="1" t="s">
        <v>44</v>
      </c>
      <c r="H157" s="1" t="s">
        <v>44</v>
      </c>
      <c r="I157" s="1" t="s">
        <v>54</v>
      </c>
      <c r="J157" s="24" t="s">
        <v>54</v>
      </c>
      <c r="K157" s="1" t="s">
        <v>46</v>
      </c>
      <c r="L157" s="24" t="s">
        <v>46</v>
      </c>
      <c r="M157" s="1">
        <v>3</v>
      </c>
      <c r="N157" s="1">
        <v>2</v>
      </c>
      <c r="O157" s="24">
        <v>2</v>
      </c>
      <c r="P157" s="1">
        <v>5</v>
      </c>
      <c r="Q157" s="1">
        <v>4</v>
      </c>
      <c r="R157" s="24">
        <v>2</v>
      </c>
      <c r="S157" s="1">
        <v>5</v>
      </c>
      <c r="T157" s="1">
        <v>5</v>
      </c>
      <c r="U157" s="1" t="s">
        <v>48</v>
      </c>
      <c r="V157" s="1" t="s">
        <v>48</v>
      </c>
      <c r="W157" s="1">
        <v>2</v>
      </c>
      <c r="X157" s="1">
        <v>5</v>
      </c>
      <c r="Y157" s="1" t="s">
        <v>48</v>
      </c>
      <c r="Z157" s="1" t="s">
        <v>48</v>
      </c>
      <c r="AA157" s="1" t="s">
        <v>48</v>
      </c>
      <c r="AB157" s="1" t="s">
        <v>48</v>
      </c>
      <c r="AC157" s="1" t="s">
        <v>48</v>
      </c>
      <c r="AD157" s="1" t="s">
        <v>48</v>
      </c>
      <c r="AE157" s="1" t="s">
        <v>48</v>
      </c>
      <c r="AF157" s="1" t="s">
        <v>48</v>
      </c>
      <c r="AG157" s="1" t="s">
        <v>48</v>
      </c>
      <c r="AH157" s="1" t="s">
        <v>48</v>
      </c>
      <c r="AI157" s="1" t="s">
        <v>48</v>
      </c>
      <c r="AJ157" s="1" t="s">
        <v>48</v>
      </c>
      <c r="AK157" s="1" t="s">
        <v>48</v>
      </c>
      <c r="AL157" s="1" t="s">
        <v>48</v>
      </c>
      <c r="AM157" s="1">
        <v>4</v>
      </c>
      <c r="AN157" s="1">
        <v>5</v>
      </c>
      <c r="AO157" s="1" t="s">
        <v>48</v>
      </c>
      <c r="AP157" s="24" t="s">
        <v>48</v>
      </c>
      <c r="AQ157" s="1" t="s">
        <v>62</v>
      </c>
      <c r="AR157" s="1">
        <v>8</v>
      </c>
      <c r="AS157" s="25" t="s">
        <v>519</v>
      </c>
      <c r="AT157" s="36" t="s">
        <v>854</v>
      </c>
      <c r="AU157" s="9">
        <f t="shared" si="17"/>
        <v>-1.8743493064650851</v>
      </c>
      <c r="AV157" s="9">
        <f t="shared" si="18"/>
        <v>-0.64860847384955567</v>
      </c>
      <c r="AW157">
        <f t="shared" si="19"/>
        <v>3</v>
      </c>
      <c r="AX157">
        <f t="shared" si="20"/>
        <v>0</v>
      </c>
      <c r="AY157" s="6">
        <f>VLOOKUP(AQ157,COND!$A$10:$B$32,2,FALSE)</f>
        <v>1</v>
      </c>
      <c r="AZ157" s="9">
        <f>($AU$3*AU157+$AV$3*AV157+$AW$3*AW157+$AX$3*AX157)*AY157*IF(AR157&lt;5,0.95,IF(AR157&lt;7,0.975,1))+$K$3*VLOOKUP(K157,COND!$A$2:$D$7,2,FALSE)+$L$3*VLOOKUP(L157,COND!$A$2:$D$7,3,FALSE)+IF(BB157="SP",$BB$3,0)+IF($AW157&lt;3,-5,0)</f>
        <v>20.15296066171587</v>
      </c>
      <c r="BA157" s="28">
        <f t="shared" si="21"/>
        <v>0.71288498782270338</v>
      </c>
      <c r="BB157" t="str">
        <f t="shared" si="22"/>
        <v>SP</v>
      </c>
      <c r="BC157">
        <v>500</v>
      </c>
      <c r="BD157">
        <v>153</v>
      </c>
      <c r="BF157" t="str">
        <f t="shared" si="23"/>
        <v>Unlikely</v>
      </c>
      <c r="BH157" t="str">
        <f>IF(VLOOKUP($B157,'Draft List'!$D$4:$AC$2598,BH$3,FALSE)&lt;&gt;0,VLOOKUP($B157,'Draft List'!$D$4:$AC$2598,BH$3,FALSE),"")</f>
        <v/>
      </c>
      <c r="BI157" t="str">
        <f>IF(VLOOKUP($B157,'Draft List'!$D$4:$AC$2598,BI$3,FALSE)&lt;&gt;0,VLOOKUP($B157,'Draft List'!$D$4:$AC$2598,BI$3,FALSE),"")</f>
        <v/>
      </c>
      <c r="BJ157" t="str">
        <f>IF(VLOOKUP($B157,'Draft List'!$D$4:$AC$2598,BJ$3,FALSE)&lt;&gt;0,VLOOKUP($B157,'Draft List'!$D$4:$AC$2598,BJ$3,FALSE),"")</f>
        <v/>
      </c>
      <c r="BK157" t="str">
        <f>IF(VLOOKUP($B157,'Draft List'!$D$4:$AC$2598,BK$3,FALSE)&lt;&gt;0,VLOOKUP($B157,'Draft List'!$D$4:$AC$2598,BK$3,FALSE),"")</f>
        <v/>
      </c>
      <c r="BL157">
        <f>IF(OR(C157="SP",C157="MR",C157="CL"),"P",VLOOKUP($A157,Bat!$A$4:$AQ$1284,42,FALSE))</f>
        <v>-3.5519987693546788</v>
      </c>
    </row>
    <row r="158" spans="1:64" x14ac:dyDescent="0.25">
      <c r="A158" s="45" t="str">
        <f t="shared" si="16"/>
        <v>RPAlfonso Gutiérrez20</v>
      </c>
      <c r="B158">
        <f>VLOOKUP($A158,draft_listing_pitchers_stats!$A$1:$B$1324,2,FALSE)</f>
        <v>16091</v>
      </c>
      <c r="C158" s="1" t="s">
        <v>885</v>
      </c>
      <c r="D158" s="1" t="s">
        <v>428</v>
      </c>
      <c r="E158" s="1" t="s">
        <v>478</v>
      </c>
      <c r="F158" s="1">
        <v>20</v>
      </c>
      <c r="G158" s="1" t="s">
        <v>44</v>
      </c>
      <c r="H158" s="1" t="s">
        <v>44</v>
      </c>
      <c r="I158" s="1" t="s">
        <v>54</v>
      </c>
      <c r="J158" s="24" t="s">
        <v>54</v>
      </c>
      <c r="K158" s="1" t="s">
        <v>46</v>
      </c>
      <c r="L158" s="24" t="s">
        <v>46</v>
      </c>
      <c r="M158" s="1">
        <v>4</v>
      </c>
      <c r="N158" s="1">
        <v>1</v>
      </c>
      <c r="O158" s="24">
        <v>1</v>
      </c>
      <c r="P158" s="1">
        <v>4</v>
      </c>
      <c r="Q158" s="1">
        <v>1</v>
      </c>
      <c r="R158" s="24">
        <v>5</v>
      </c>
      <c r="S158" s="1">
        <v>5</v>
      </c>
      <c r="T158" s="1">
        <v>5</v>
      </c>
      <c r="U158" s="1">
        <v>3</v>
      </c>
      <c r="V158" s="1">
        <v>3</v>
      </c>
      <c r="W158" s="1">
        <v>4</v>
      </c>
      <c r="X158" s="1">
        <v>4</v>
      </c>
      <c r="Y158" s="1">
        <v>5</v>
      </c>
      <c r="Z158" s="1">
        <v>5</v>
      </c>
      <c r="AA158" s="1" t="s">
        <v>48</v>
      </c>
      <c r="AB158" s="1" t="s">
        <v>48</v>
      </c>
      <c r="AC158" s="1" t="s">
        <v>48</v>
      </c>
      <c r="AD158" s="1" t="s">
        <v>48</v>
      </c>
      <c r="AE158" s="1" t="s">
        <v>48</v>
      </c>
      <c r="AF158" s="1" t="s">
        <v>48</v>
      </c>
      <c r="AG158" s="1">
        <v>5</v>
      </c>
      <c r="AH158" s="1">
        <v>5</v>
      </c>
      <c r="AI158" s="1" t="s">
        <v>48</v>
      </c>
      <c r="AJ158" s="1" t="s">
        <v>48</v>
      </c>
      <c r="AK158" s="1" t="s">
        <v>48</v>
      </c>
      <c r="AL158" s="1" t="s">
        <v>48</v>
      </c>
      <c r="AM158" s="1" t="s">
        <v>48</v>
      </c>
      <c r="AN158" s="1" t="s">
        <v>48</v>
      </c>
      <c r="AO158" s="1" t="s">
        <v>48</v>
      </c>
      <c r="AP158" s="24" t="s">
        <v>48</v>
      </c>
      <c r="AQ158" s="1" t="s">
        <v>64</v>
      </c>
      <c r="AR158" s="1">
        <v>8</v>
      </c>
      <c r="AS158" s="25" t="s">
        <v>15</v>
      </c>
      <c r="AT158" s="36" t="s">
        <v>1065</v>
      </c>
      <c r="AU158" s="9">
        <f t="shared" si="17"/>
        <v>-2.1174102644400774</v>
      </c>
      <c r="AV158" s="9">
        <f t="shared" si="18"/>
        <v>-0.70263324948656447</v>
      </c>
      <c r="AW158">
        <f t="shared" si="19"/>
        <v>5</v>
      </c>
      <c r="AX158">
        <f t="shared" si="20"/>
        <v>0</v>
      </c>
      <c r="AY158" s="6">
        <f>VLOOKUP(AQ158,COND!$A$10:$B$32,2,FALSE)</f>
        <v>1</v>
      </c>
      <c r="AZ158" s="9">
        <f>($AU$3*AU158+$AV$3*AV158+$AW$3*AW158+$AX$3*AX158)*AY158*IF(AR158&lt;5,0.95,IF(AR158&lt;7,0.975,1))+$K$3*VLOOKUP(K158,COND!$A$2:$D$7,2,FALSE)+$L$3*VLOOKUP(L158,COND!$A$2:$D$7,3,FALSE)+IF(BB158="SP",$BB$3,0)+IF($AW158&lt;3,-5,0)</f>
        <v>20.023852957380697</v>
      </c>
      <c r="BA158" s="28">
        <f t="shared" si="21"/>
        <v>0.70154287016589334</v>
      </c>
      <c r="BB158" t="str">
        <f t="shared" si="22"/>
        <v>SP</v>
      </c>
      <c r="BC158">
        <v>500</v>
      </c>
      <c r="BD158">
        <v>154</v>
      </c>
      <c r="BF158" t="str">
        <f t="shared" si="23"/>
        <v>Unlikely</v>
      </c>
      <c r="BH158" t="str">
        <f>IF(VLOOKUP($B158,'Draft List'!$D$4:$AC$2598,BH$3,FALSE)&lt;&gt;0,VLOOKUP($B158,'Draft List'!$D$4:$AC$2598,BH$3,FALSE),"")</f>
        <v/>
      </c>
      <c r="BI158" t="str">
        <f>IF(VLOOKUP($B158,'Draft List'!$D$4:$AC$2598,BI$3,FALSE)&lt;&gt;0,VLOOKUP($B158,'Draft List'!$D$4:$AC$2598,BI$3,FALSE),"")</f>
        <v/>
      </c>
      <c r="BJ158" t="str">
        <f>IF(VLOOKUP($B158,'Draft List'!$D$4:$AC$2598,BJ$3,FALSE)&lt;&gt;0,VLOOKUP($B158,'Draft List'!$D$4:$AC$2598,BJ$3,FALSE),"")</f>
        <v/>
      </c>
      <c r="BK158" t="str">
        <f>IF(VLOOKUP($B158,'Draft List'!$D$4:$AC$2598,BK$3,FALSE)&lt;&gt;0,VLOOKUP($B158,'Draft List'!$D$4:$AC$2598,BK$3,FALSE),"")</f>
        <v/>
      </c>
      <c r="BL158">
        <f>IF(OR(C158="SP",C158="MR",C158="CL"),"P",VLOOKUP($A158,Bat!$A$4:$AQ$1284,42,FALSE))</f>
        <v>-10.215606659688238</v>
      </c>
    </row>
    <row r="159" spans="1:64" x14ac:dyDescent="0.25">
      <c r="A159" s="45" t="str">
        <f t="shared" si="16"/>
        <v>SPBill Johnston18</v>
      </c>
      <c r="B159">
        <f>VLOOKUP($A159,draft_listing_pitchers_stats!$A$1:$B$1324,2,FALSE)</f>
        <v>1502</v>
      </c>
      <c r="C159" s="1" t="s">
        <v>25</v>
      </c>
      <c r="D159" s="1" t="s">
        <v>162</v>
      </c>
      <c r="E159" s="1" t="s">
        <v>426</v>
      </c>
      <c r="F159" s="1">
        <v>18</v>
      </c>
      <c r="G159" s="1" t="s">
        <v>44</v>
      </c>
      <c r="H159" s="1" t="s">
        <v>58</v>
      </c>
      <c r="I159" s="1" t="s">
        <v>54</v>
      </c>
      <c r="J159" s="24" t="s">
        <v>54</v>
      </c>
      <c r="K159" s="1" t="s">
        <v>46</v>
      </c>
      <c r="L159" s="24" t="s">
        <v>46</v>
      </c>
      <c r="M159" s="1">
        <v>1</v>
      </c>
      <c r="N159" s="1">
        <v>2</v>
      </c>
      <c r="O159" s="24">
        <v>1</v>
      </c>
      <c r="P159" s="1">
        <v>4</v>
      </c>
      <c r="Q159" s="1">
        <v>2</v>
      </c>
      <c r="R159" s="24">
        <v>4</v>
      </c>
      <c r="S159" s="1">
        <v>3</v>
      </c>
      <c r="T159" s="1">
        <v>5</v>
      </c>
      <c r="U159" s="1">
        <v>1</v>
      </c>
      <c r="V159" s="1">
        <v>6</v>
      </c>
      <c r="W159" s="1">
        <v>1</v>
      </c>
      <c r="X159" s="1">
        <v>4</v>
      </c>
      <c r="Y159" s="1" t="s">
        <v>48</v>
      </c>
      <c r="Z159" s="1" t="s">
        <v>48</v>
      </c>
      <c r="AA159" s="1" t="s">
        <v>48</v>
      </c>
      <c r="AB159" s="1" t="s">
        <v>48</v>
      </c>
      <c r="AC159" s="1">
        <v>3</v>
      </c>
      <c r="AD159" s="1">
        <v>5</v>
      </c>
      <c r="AE159" s="1" t="s">
        <v>48</v>
      </c>
      <c r="AF159" s="1" t="s">
        <v>48</v>
      </c>
      <c r="AG159" s="1" t="s">
        <v>48</v>
      </c>
      <c r="AH159" s="1" t="s">
        <v>48</v>
      </c>
      <c r="AI159" s="1" t="s">
        <v>48</v>
      </c>
      <c r="AJ159" s="1" t="s">
        <v>48</v>
      </c>
      <c r="AK159" s="1" t="s">
        <v>48</v>
      </c>
      <c r="AL159" s="1" t="s">
        <v>48</v>
      </c>
      <c r="AM159" s="1" t="s">
        <v>48</v>
      </c>
      <c r="AN159" s="1" t="s">
        <v>48</v>
      </c>
      <c r="AO159" s="1" t="s">
        <v>48</v>
      </c>
      <c r="AP159" s="24" t="s">
        <v>48</v>
      </c>
      <c r="AQ159" s="1" t="s">
        <v>521</v>
      </c>
      <c r="AR159" s="1">
        <v>5</v>
      </c>
      <c r="AS159" s="25" t="s">
        <v>519</v>
      </c>
      <c r="AT159" s="36" t="s">
        <v>826</v>
      </c>
      <c r="AU159" s="9">
        <f t="shared" si="17"/>
        <v>-2.5060525215375429</v>
      </c>
      <c r="AV159" s="9">
        <f t="shared" si="18"/>
        <v>-0.74952209911061918</v>
      </c>
      <c r="AW159">
        <f t="shared" si="19"/>
        <v>4</v>
      </c>
      <c r="AX159">
        <f t="shared" si="20"/>
        <v>0.5</v>
      </c>
      <c r="AY159" s="6">
        <f>VLOOKUP(AQ159,COND!$A$10:$B$32,2,FALSE)</f>
        <v>1</v>
      </c>
      <c r="AZ159" s="9">
        <f>($AU$3*AU159+$AV$3*AV159+$AW$3*AW159+$AX$3*AX159)*AY159*IF(AR159&lt;5,0.95,IF(AR159&lt;7,0.975,1))+$K$3*VLOOKUP(K159,COND!$A$2:$D$7,2,FALSE)+$L$3*VLOOKUP(L159,COND!$A$2:$D$7,3,FALSE)+IF(BB159="SP",$BB$3,0)+IF($AW159&lt;3,-5,0)</f>
        <v>19.455013825643107</v>
      </c>
      <c r="BA159" s="28">
        <f t="shared" si="21"/>
        <v>0.65157032675193916</v>
      </c>
      <c r="BB159" t="str">
        <f t="shared" si="22"/>
        <v>SP</v>
      </c>
      <c r="BC159">
        <v>500</v>
      </c>
      <c r="BD159">
        <v>155</v>
      </c>
      <c r="BF159" t="str">
        <f t="shared" si="23"/>
        <v>Unlikely</v>
      </c>
      <c r="BH159" t="str">
        <f>IF(VLOOKUP($B159,'Draft List'!$D$4:$AC$2598,BH$3,FALSE)&lt;&gt;0,VLOOKUP($B159,'Draft List'!$D$4:$AC$2598,BH$3,FALSE),"")</f>
        <v/>
      </c>
      <c r="BI159" t="str">
        <f>IF(VLOOKUP($B159,'Draft List'!$D$4:$AC$2598,BI$3,FALSE)&lt;&gt;0,VLOOKUP($B159,'Draft List'!$D$4:$AC$2598,BI$3,FALSE),"")</f>
        <v/>
      </c>
      <c r="BJ159" t="str">
        <f>IF(VLOOKUP($B159,'Draft List'!$D$4:$AC$2598,BJ$3,FALSE)&lt;&gt;0,VLOOKUP($B159,'Draft List'!$D$4:$AC$2598,BJ$3,FALSE),"")</f>
        <v/>
      </c>
      <c r="BK159" t="str">
        <f>IF(VLOOKUP($B159,'Draft List'!$D$4:$AC$2598,BK$3,FALSE)&lt;&gt;0,VLOOKUP($B159,'Draft List'!$D$4:$AC$2598,BK$3,FALSE),"")</f>
        <v/>
      </c>
      <c r="BL159" t="str">
        <f>IF(OR(C159="SP",C159="MR",C159="CL"),"P",VLOOKUP($A159,Bat!$A$4:$AQ$1284,42,FALSE))</f>
        <v>P</v>
      </c>
    </row>
    <row r="160" spans="1:64" x14ac:dyDescent="0.25">
      <c r="A160" s="45" t="str">
        <f t="shared" si="16"/>
        <v>RPRoberto Aguirre21</v>
      </c>
      <c r="B160">
        <f>VLOOKUP($A160,draft_listing_pitchers_stats!$A$1:$B$1324,2,FALSE)</f>
        <v>6161</v>
      </c>
      <c r="C160" s="1" t="s">
        <v>885</v>
      </c>
      <c r="D160" s="1" t="s">
        <v>372</v>
      </c>
      <c r="E160" s="1" t="s">
        <v>972</v>
      </c>
      <c r="F160" s="1">
        <v>21</v>
      </c>
      <c r="G160" s="1" t="s">
        <v>44</v>
      </c>
      <c r="H160" s="1" t="s">
        <v>58</v>
      </c>
      <c r="I160" s="1" t="s">
        <v>54</v>
      </c>
      <c r="J160" s="24" t="s">
        <v>54</v>
      </c>
      <c r="K160" s="1" t="s">
        <v>46</v>
      </c>
      <c r="L160" s="24" t="s">
        <v>46</v>
      </c>
      <c r="M160" s="1">
        <v>4</v>
      </c>
      <c r="N160" s="1">
        <v>2</v>
      </c>
      <c r="O160" s="24">
        <v>1</v>
      </c>
      <c r="P160" s="1">
        <v>4</v>
      </c>
      <c r="Q160" s="1">
        <v>2</v>
      </c>
      <c r="R160" s="24">
        <v>4</v>
      </c>
      <c r="S160" s="1">
        <v>4</v>
      </c>
      <c r="T160" s="1">
        <v>4</v>
      </c>
      <c r="U160" s="1">
        <v>2</v>
      </c>
      <c r="V160" s="1">
        <v>4</v>
      </c>
      <c r="W160" s="1" t="s">
        <v>48</v>
      </c>
      <c r="X160" s="1" t="s">
        <v>48</v>
      </c>
      <c r="Y160" s="1">
        <v>6</v>
      </c>
      <c r="Z160" s="1">
        <v>6</v>
      </c>
      <c r="AA160" s="1" t="s">
        <v>48</v>
      </c>
      <c r="AB160" s="1" t="s">
        <v>48</v>
      </c>
      <c r="AC160" s="1" t="s">
        <v>48</v>
      </c>
      <c r="AD160" s="1" t="s">
        <v>48</v>
      </c>
      <c r="AE160" s="1" t="s">
        <v>48</v>
      </c>
      <c r="AF160" s="1" t="s">
        <v>48</v>
      </c>
      <c r="AG160" s="1" t="s">
        <v>48</v>
      </c>
      <c r="AH160" s="1" t="s">
        <v>48</v>
      </c>
      <c r="AI160" s="1" t="s">
        <v>48</v>
      </c>
      <c r="AJ160" s="1" t="s">
        <v>48</v>
      </c>
      <c r="AK160" s="1" t="s">
        <v>48</v>
      </c>
      <c r="AL160" s="1" t="s">
        <v>48</v>
      </c>
      <c r="AM160" s="1" t="s">
        <v>48</v>
      </c>
      <c r="AN160" s="1" t="s">
        <v>48</v>
      </c>
      <c r="AO160" s="1" t="s">
        <v>48</v>
      </c>
      <c r="AP160" s="24" t="s">
        <v>48</v>
      </c>
      <c r="AQ160" s="1" t="s">
        <v>522</v>
      </c>
      <c r="AR160" s="1">
        <v>9</v>
      </c>
      <c r="AS160" s="25" t="s">
        <v>15</v>
      </c>
      <c r="AT160" s="36" t="s">
        <v>900</v>
      </c>
      <c r="AU160" s="9">
        <f t="shared" si="17"/>
        <v>-1.9219785480100218</v>
      </c>
      <c r="AV160" s="9">
        <f t="shared" si="18"/>
        <v>-0.74952209911061918</v>
      </c>
      <c r="AW160">
        <f t="shared" si="19"/>
        <v>3</v>
      </c>
      <c r="AX160">
        <f t="shared" si="20"/>
        <v>1</v>
      </c>
      <c r="AY160" s="6">
        <f>VLOOKUP(AQ160,COND!$A$10:$B$32,2,FALSE)</f>
        <v>1</v>
      </c>
      <c r="AZ160" s="9">
        <f>($AU$3*AU160+$AV$3*AV160+$AW$3*AW160+$AX$3*AX160)*AY160*IF(AR160&lt;5,0.95,IF(AR160&lt;7,0.975,1))+$K$3*VLOOKUP(K160,COND!$A$2:$D$7,2,FALSE)+$L$3*VLOOKUP(L160,COND!$A$2:$D$7,3,FALSE)+IF(BB160="SP",$BB$3,0)+IF($AW160&lt;3,-5,0)</f>
        <v>19.375162308185612</v>
      </c>
      <c r="BA160" s="28">
        <f t="shared" si="21"/>
        <v>0.64455536733691854</v>
      </c>
      <c r="BB160" t="str">
        <f t="shared" si="22"/>
        <v>SP</v>
      </c>
      <c r="BC160">
        <v>500</v>
      </c>
      <c r="BD160">
        <v>156</v>
      </c>
      <c r="BF160" t="str">
        <f t="shared" si="23"/>
        <v>Unlikely</v>
      </c>
      <c r="BH160" t="str">
        <f>IF(VLOOKUP($B160,'Draft List'!$D$4:$AC$2598,BH$3,FALSE)&lt;&gt;0,VLOOKUP($B160,'Draft List'!$D$4:$AC$2598,BH$3,FALSE),"")</f>
        <v/>
      </c>
      <c r="BI160" t="str">
        <f>IF(VLOOKUP($B160,'Draft List'!$D$4:$AC$2598,BI$3,FALSE)&lt;&gt;0,VLOOKUP($B160,'Draft List'!$D$4:$AC$2598,BI$3,FALSE),"")</f>
        <v/>
      </c>
      <c r="BJ160" t="str">
        <f>IF(VLOOKUP($B160,'Draft List'!$D$4:$AC$2598,BJ$3,FALSE)&lt;&gt;0,VLOOKUP($B160,'Draft List'!$D$4:$AC$2598,BJ$3,FALSE),"")</f>
        <v/>
      </c>
      <c r="BK160" t="str">
        <f>IF(VLOOKUP($B160,'Draft List'!$D$4:$AC$2598,BK$3,FALSE)&lt;&gt;0,VLOOKUP($B160,'Draft List'!$D$4:$AC$2598,BK$3,FALSE),"")</f>
        <v/>
      </c>
      <c r="BL160">
        <f>IF(OR(C160="SP",C160="MR",C160="CL"),"P",VLOOKUP($A160,Bat!$A$4:$AQ$1284,42,FALSE))</f>
        <v>-4.8029771438617992</v>
      </c>
    </row>
    <row r="161" spans="1:64" x14ac:dyDescent="0.25">
      <c r="A161" s="45" t="str">
        <f t="shared" si="16"/>
        <v>SPRaúl Bruno18</v>
      </c>
      <c r="B161">
        <f>VLOOKUP($A161,draft_listing_pitchers_stats!$A$1:$B$1324,2,FALSE)</f>
        <v>6293</v>
      </c>
      <c r="C161" s="1" t="s">
        <v>25</v>
      </c>
      <c r="D161" s="1" t="s">
        <v>233</v>
      </c>
      <c r="E161" s="1" t="s">
        <v>678</v>
      </c>
      <c r="F161" s="1">
        <v>18</v>
      </c>
      <c r="G161" s="1" t="s">
        <v>44</v>
      </c>
      <c r="H161" s="1" t="s">
        <v>44</v>
      </c>
      <c r="I161" s="1" t="s">
        <v>54</v>
      </c>
      <c r="J161" s="24" t="s">
        <v>54</v>
      </c>
      <c r="K161" s="1" t="s">
        <v>46</v>
      </c>
      <c r="L161" s="24" t="s">
        <v>46</v>
      </c>
      <c r="M161" s="1">
        <v>2</v>
      </c>
      <c r="N161" s="1">
        <v>2</v>
      </c>
      <c r="O161" s="24">
        <v>1</v>
      </c>
      <c r="P161" s="1">
        <v>5</v>
      </c>
      <c r="Q161" s="1">
        <v>4</v>
      </c>
      <c r="R161" s="24">
        <v>1</v>
      </c>
      <c r="S161" s="1">
        <v>4</v>
      </c>
      <c r="T161" s="1">
        <v>7</v>
      </c>
      <c r="U161" s="1">
        <v>1</v>
      </c>
      <c r="V161" s="1">
        <v>1</v>
      </c>
      <c r="W161" s="1" t="s">
        <v>48</v>
      </c>
      <c r="X161" s="1" t="s">
        <v>48</v>
      </c>
      <c r="Y161" s="1">
        <v>3</v>
      </c>
      <c r="Z161" s="1">
        <v>8</v>
      </c>
      <c r="AA161" s="1" t="s">
        <v>48</v>
      </c>
      <c r="AB161" s="1" t="s">
        <v>48</v>
      </c>
      <c r="AC161" s="1" t="s">
        <v>48</v>
      </c>
      <c r="AD161" s="1">
        <v>2</v>
      </c>
      <c r="AE161" s="1" t="s">
        <v>48</v>
      </c>
      <c r="AF161" s="1" t="s">
        <v>48</v>
      </c>
      <c r="AG161" s="1" t="s">
        <v>48</v>
      </c>
      <c r="AH161" s="1" t="s">
        <v>48</v>
      </c>
      <c r="AI161" s="1" t="s">
        <v>48</v>
      </c>
      <c r="AJ161" s="1" t="s">
        <v>48</v>
      </c>
      <c r="AK161" s="1" t="s">
        <v>48</v>
      </c>
      <c r="AL161" s="1" t="s">
        <v>48</v>
      </c>
      <c r="AM161" s="1" t="s">
        <v>48</v>
      </c>
      <c r="AN161" s="1" t="s">
        <v>48</v>
      </c>
      <c r="AO161" s="1" t="s">
        <v>48</v>
      </c>
      <c r="AP161" s="24" t="s">
        <v>48</v>
      </c>
      <c r="AQ161" s="1" t="s">
        <v>64</v>
      </c>
      <c r="AR161" s="1">
        <v>6</v>
      </c>
      <c r="AS161" s="25" t="s">
        <v>519</v>
      </c>
      <c r="AT161" s="36" t="s">
        <v>832</v>
      </c>
      <c r="AU161" s="9">
        <f t="shared" si="17"/>
        <v>-2.311361197028369</v>
      </c>
      <c r="AV161" s="9">
        <f t="shared" si="18"/>
        <v>-0.89092903990366601</v>
      </c>
      <c r="AW161">
        <f t="shared" si="19"/>
        <v>3.5</v>
      </c>
      <c r="AX161">
        <f t="shared" si="20"/>
        <v>1</v>
      </c>
      <c r="AY161" s="6">
        <f>VLOOKUP(AQ161,COND!$A$10:$B$32,2,FALSE)</f>
        <v>1</v>
      </c>
      <c r="AZ161" s="9">
        <f>($AU$3*AU161+$AV$3*AV161+$AW$3*AW161+$AX$3*AX161)*AY161*IF(AR161&lt;5,0.95,IF(AR161&lt;7,0.975,1))+$K$3*VLOOKUP(K161,COND!$A$2:$D$7,2,FALSE)+$L$3*VLOOKUP(L161,COND!$A$2:$D$7,3,FALSE)+IF(BB161="SP",$BB$3,0)+IF($AW161&lt;3,-5,0)</f>
        <v>17.101168288457981</v>
      </c>
      <c r="BA161" s="28">
        <f t="shared" si="21"/>
        <v>0.44478489000215432</v>
      </c>
      <c r="BB161" t="str">
        <f t="shared" si="22"/>
        <v>SP</v>
      </c>
      <c r="BC161">
        <v>500</v>
      </c>
      <c r="BD161">
        <v>157</v>
      </c>
      <c r="BF161" t="str">
        <f t="shared" si="23"/>
        <v>Unlikely</v>
      </c>
      <c r="BH161">
        <f>IF(VLOOKUP($B161,'Draft List'!$D$4:$AC$2598,BH$3,FALSE)&lt;&gt;0,VLOOKUP($B161,'Draft List'!$D$4:$AC$2598,BH$3,FALSE),"")</f>
        <v>250</v>
      </c>
      <c r="BI161">
        <f>IF(VLOOKUP($B161,'Draft List'!$D$4:$AC$2598,BI$3,FALSE)&lt;&gt;0,VLOOKUP($B161,'Draft List'!$D$4:$AC$2598,BI$3,FALSE),"")</f>
        <v>10</v>
      </c>
      <c r="BJ161">
        <f>IF(VLOOKUP($B161,'Draft List'!$D$4:$AC$2598,BJ$3,FALSE)&lt;&gt;0,VLOOKUP($B161,'Draft List'!$D$4:$AC$2598,BJ$3,FALSE),"")</f>
        <v>10</v>
      </c>
      <c r="BK161" t="str">
        <f>IF(VLOOKUP($B161,'Draft List'!$D$4:$AC$2598,BK$3,FALSE)&lt;&gt;0,VLOOKUP($B161,'Draft List'!$D$4:$AC$2598,BK$3,FALSE),"")</f>
        <v>New Orleans Trendsetters</v>
      </c>
      <c r="BL161" t="str">
        <f>IF(OR(C161="SP",C161="MR",C161="CL"),"P",VLOOKUP($A161,Bat!$A$4:$AQ$1284,42,FALSE))</f>
        <v>P</v>
      </c>
    </row>
    <row r="162" spans="1:64" x14ac:dyDescent="0.25">
      <c r="A162" s="45" t="str">
        <f t="shared" si="16"/>
        <v>RPJerry Jones18</v>
      </c>
      <c r="B162">
        <f>VLOOKUP($A162,draft_listing_pitchers_stats!$A$1:$B$1324,2,FALSE)</f>
        <v>6563</v>
      </c>
      <c r="C162" s="1" t="s">
        <v>885</v>
      </c>
      <c r="D162" s="1" t="s">
        <v>255</v>
      </c>
      <c r="E162" s="1" t="s">
        <v>230</v>
      </c>
      <c r="F162" s="1">
        <v>18</v>
      </c>
      <c r="G162" s="1" t="s">
        <v>68</v>
      </c>
      <c r="H162" s="1" t="s">
        <v>44</v>
      </c>
      <c r="I162" s="1" t="s">
        <v>54</v>
      </c>
      <c r="J162" s="24" t="s">
        <v>54</v>
      </c>
      <c r="K162" s="1" t="s">
        <v>46</v>
      </c>
      <c r="L162" s="24" t="s">
        <v>46</v>
      </c>
      <c r="M162" s="1">
        <v>1</v>
      </c>
      <c r="N162" s="1">
        <v>2</v>
      </c>
      <c r="O162" s="24">
        <v>1</v>
      </c>
      <c r="P162" s="1">
        <v>5</v>
      </c>
      <c r="Q162" s="1">
        <v>2</v>
      </c>
      <c r="R162" s="24">
        <v>3</v>
      </c>
      <c r="S162" s="1">
        <v>2</v>
      </c>
      <c r="T162" s="1">
        <v>2</v>
      </c>
      <c r="U162" s="1">
        <v>1</v>
      </c>
      <c r="V162" s="1">
        <v>7</v>
      </c>
      <c r="W162" s="1">
        <v>2</v>
      </c>
      <c r="X162" s="1">
        <v>3</v>
      </c>
      <c r="Y162" s="1">
        <v>2</v>
      </c>
      <c r="Z162" s="1">
        <v>5</v>
      </c>
      <c r="AA162" s="1" t="s">
        <v>48</v>
      </c>
      <c r="AB162" s="1" t="s">
        <v>48</v>
      </c>
      <c r="AC162" s="1" t="s">
        <v>48</v>
      </c>
      <c r="AD162" s="1" t="s">
        <v>48</v>
      </c>
      <c r="AE162" s="1" t="s">
        <v>48</v>
      </c>
      <c r="AF162" s="1" t="s">
        <v>48</v>
      </c>
      <c r="AG162" s="1" t="s">
        <v>48</v>
      </c>
      <c r="AH162" s="1" t="s">
        <v>48</v>
      </c>
      <c r="AI162" s="1" t="s">
        <v>48</v>
      </c>
      <c r="AJ162" s="1" t="s">
        <v>48</v>
      </c>
      <c r="AK162" s="1" t="s">
        <v>48</v>
      </c>
      <c r="AL162" s="1" t="s">
        <v>48</v>
      </c>
      <c r="AM162" s="1" t="s">
        <v>48</v>
      </c>
      <c r="AN162" s="1" t="s">
        <v>48</v>
      </c>
      <c r="AO162" s="1" t="s">
        <v>48</v>
      </c>
      <c r="AP162" s="24" t="s">
        <v>48</v>
      </c>
      <c r="AQ162" s="1" t="s">
        <v>72</v>
      </c>
      <c r="AR162" s="1">
        <v>10</v>
      </c>
      <c r="AS162" s="25" t="s">
        <v>519</v>
      </c>
      <c r="AT162" s="36" t="s">
        <v>832</v>
      </c>
      <c r="AU162" s="9">
        <f t="shared" si="17"/>
        <v>-2.5060525215375429</v>
      </c>
      <c r="AV162" s="9">
        <f t="shared" si="18"/>
        <v>-0.79715134065555615</v>
      </c>
      <c r="AW162">
        <f t="shared" si="19"/>
        <v>4</v>
      </c>
      <c r="AX162">
        <f t="shared" si="20"/>
        <v>0.5</v>
      </c>
      <c r="AY162" s="6">
        <f>VLOOKUP(AQ162,COND!$A$10:$B$32,2,FALSE)</f>
        <v>0.95</v>
      </c>
      <c r="AZ162" s="9">
        <f>($AU$3*AU162+$AV$3*AV162+$AW$3*AW162+$AX$3*AX162)*AY162*IF(AR162&lt;5,0.95,IF(AR162&lt;7,0.975,1))+$K$3*VLOOKUP(K162,COND!$A$2:$D$7,2,FALSE)+$L$3*VLOOKUP(L162,COND!$A$2:$D$7,3,FALSE)+IF(BB162="SP",$BB$3,0)+IF($AW162&lt;3,-5,0)</f>
        <v>18.871724548452299</v>
      </c>
      <c r="BA162" s="28">
        <f t="shared" si="21"/>
        <v>0.60032833740729963</v>
      </c>
      <c r="BB162" t="str">
        <f t="shared" si="22"/>
        <v>SP</v>
      </c>
      <c r="BC162">
        <v>500</v>
      </c>
      <c r="BD162">
        <v>158</v>
      </c>
      <c r="BF162" t="str">
        <f t="shared" si="23"/>
        <v>Unlikely</v>
      </c>
      <c r="BH162">
        <f>IF(VLOOKUP($B162,'Draft List'!$D$4:$AC$2598,BH$3,FALSE)&lt;&gt;0,VLOOKUP($B162,'Draft List'!$D$4:$AC$2598,BH$3,FALSE),"")</f>
        <v>360</v>
      </c>
      <c r="BI162">
        <f>IF(VLOOKUP($B162,'Draft List'!$D$4:$AC$2598,BI$3,FALSE)&lt;&gt;0,VLOOKUP($B162,'Draft List'!$D$4:$AC$2598,BI$3,FALSE),"")</f>
        <v>14</v>
      </c>
      <c r="BJ162">
        <f>IF(VLOOKUP($B162,'Draft List'!$D$4:$AC$2598,BJ$3,FALSE)&lt;&gt;0,VLOOKUP($B162,'Draft List'!$D$4:$AC$2598,BJ$3,FALSE),"")</f>
        <v>16</v>
      </c>
      <c r="BK162" t="str">
        <f>IF(VLOOKUP($B162,'Draft List'!$D$4:$AC$2598,BK$3,FALSE)&lt;&gt;0,VLOOKUP($B162,'Draft List'!$D$4:$AC$2598,BK$3,FALSE),"")</f>
        <v>Fargo Dinosaurs</v>
      </c>
      <c r="BL162" t="e">
        <f>IF(OR(C162="SP",C162="MR",C162="CL"),"P",VLOOKUP($A162,Bat!$A$4:$AQ$1284,42,FALSE))</f>
        <v>#N/A</v>
      </c>
    </row>
    <row r="163" spans="1:64" x14ac:dyDescent="0.25">
      <c r="A163" s="45" t="str">
        <f t="shared" si="16"/>
        <v>RPJason Thompson21</v>
      </c>
      <c r="B163">
        <f>VLOOKUP($A163,draft_listing_pitchers_stats!$A$1:$B$1324,2,FALSE)</f>
        <v>10489</v>
      </c>
      <c r="C163" s="1" t="s">
        <v>885</v>
      </c>
      <c r="D163" s="1" t="s">
        <v>195</v>
      </c>
      <c r="E163" s="1" t="s">
        <v>211</v>
      </c>
      <c r="F163" s="1">
        <v>21</v>
      </c>
      <c r="G163" s="1" t="s">
        <v>44</v>
      </c>
      <c r="H163" s="1" t="s">
        <v>44</v>
      </c>
      <c r="I163" s="1" t="s">
        <v>54</v>
      </c>
      <c r="J163" s="24" t="s">
        <v>54</v>
      </c>
      <c r="K163" s="1" t="s">
        <v>46</v>
      </c>
      <c r="L163" s="24" t="s">
        <v>46</v>
      </c>
      <c r="M163" s="1">
        <v>2</v>
      </c>
      <c r="N163" s="1">
        <v>2</v>
      </c>
      <c r="O163" s="24">
        <v>1</v>
      </c>
      <c r="P163" s="1">
        <v>2</v>
      </c>
      <c r="Q163" s="1">
        <v>4</v>
      </c>
      <c r="R163" s="24">
        <v>4</v>
      </c>
      <c r="S163" s="1">
        <v>4</v>
      </c>
      <c r="T163" s="1">
        <v>4</v>
      </c>
      <c r="U163" s="1">
        <v>1</v>
      </c>
      <c r="V163" s="1">
        <v>1</v>
      </c>
      <c r="W163" s="1">
        <v>3</v>
      </c>
      <c r="X163" s="1">
        <v>3</v>
      </c>
      <c r="Y163" s="1" t="s">
        <v>48</v>
      </c>
      <c r="Z163" s="1" t="s">
        <v>48</v>
      </c>
      <c r="AA163" s="1" t="s">
        <v>48</v>
      </c>
      <c r="AB163" s="1" t="s">
        <v>48</v>
      </c>
      <c r="AC163" s="1" t="s">
        <v>48</v>
      </c>
      <c r="AD163" s="1" t="s">
        <v>48</v>
      </c>
      <c r="AE163" s="1" t="s">
        <v>48</v>
      </c>
      <c r="AF163" s="1" t="s">
        <v>48</v>
      </c>
      <c r="AG163" s="1" t="s">
        <v>48</v>
      </c>
      <c r="AH163" s="1" t="s">
        <v>48</v>
      </c>
      <c r="AI163" s="1" t="s">
        <v>48</v>
      </c>
      <c r="AJ163" s="1" t="s">
        <v>48</v>
      </c>
      <c r="AK163" s="1" t="s">
        <v>48</v>
      </c>
      <c r="AL163" s="1" t="s">
        <v>48</v>
      </c>
      <c r="AM163" s="1" t="s">
        <v>48</v>
      </c>
      <c r="AN163" s="1" t="s">
        <v>48</v>
      </c>
      <c r="AO163" s="1" t="s">
        <v>48</v>
      </c>
      <c r="AP163" s="24" t="s">
        <v>48</v>
      </c>
      <c r="AQ163" s="1" t="s">
        <v>75</v>
      </c>
      <c r="AR163" s="1">
        <v>10</v>
      </c>
      <c r="AS163" s="25" t="s">
        <v>519</v>
      </c>
      <c r="AT163" s="36" t="s">
        <v>900</v>
      </c>
      <c r="AU163" s="9">
        <f t="shared" si="17"/>
        <v>-2.311361197028369</v>
      </c>
      <c r="AV163" s="9">
        <f t="shared" si="18"/>
        <v>-0.74804131526885542</v>
      </c>
      <c r="AW163">
        <f t="shared" si="19"/>
        <v>3</v>
      </c>
      <c r="AX163">
        <f t="shared" si="20"/>
        <v>0</v>
      </c>
      <c r="AY163" s="6">
        <f>VLOOKUP(AQ163,COND!$A$10:$B$32,2,FALSE)</f>
        <v>0.95</v>
      </c>
      <c r="AZ163" s="9">
        <f>($AU$3*AU163+$AV$3*AV163+$AW$3*AW163+$AX$3*AX163)*AY163*IF(AR163&lt;5,0.95,IF(AR163&lt;7,0.975,1))+$K$3*VLOOKUP(K163,COND!$A$2:$D$7,2,FALSE)+$L$3*VLOOKUP(L163,COND!$A$2:$D$7,3,FALSE)+IF(BB163="SP",$BB$3,0)+IF($AW163&lt;3,-5,0)</f>
        <v>18.77305638245636</v>
      </c>
      <c r="BA163" s="28">
        <f t="shared" si="21"/>
        <v>0.59166033456834966</v>
      </c>
      <c r="BB163" t="str">
        <f t="shared" si="22"/>
        <v>SP</v>
      </c>
      <c r="BC163">
        <v>500</v>
      </c>
      <c r="BD163">
        <v>159</v>
      </c>
      <c r="BF163" t="str">
        <f t="shared" si="23"/>
        <v>Unlikely</v>
      </c>
      <c r="BH163" t="str">
        <f>IF(VLOOKUP($B163,'Draft List'!$D$4:$AC$2598,BH$3,FALSE)&lt;&gt;0,VLOOKUP($B163,'Draft List'!$D$4:$AC$2598,BH$3,FALSE),"")</f>
        <v/>
      </c>
      <c r="BI163" t="str">
        <f>IF(VLOOKUP($B163,'Draft List'!$D$4:$AC$2598,BI$3,FALSE)&lt;&gt;0,VLOOKUP($B163,'Draft List'!$D$4:$AC$2598,BI$3,FALSE),"")</f>
        <v/>
      </c>
      <c r="BJ163" t="str">
        <f>IF(VLOOKUP($B163,'Draft List'!$D$4:$AC$2598,BJ$3,FALSE)&lt;&gt;0,VLOOKUP($B163,'Draft List'!$D$4:$AC$2598,BJ$3,FALSE),"")</f>
        <v/>
      </c>
      <c r="BK163" t="str">
        <f>IF(VLOOKUP($B163,'Draft List'!$D$4:$AC$2598,BK$3,FALSE)&lt;&gt;0,VLOOKUP($B163,'Draft List'!$D$4:$AC$2598,BK$3,FALSE),"")</f>
        <v/>
      </c>
      <c r="BL163">
        <f>IF(OR(C163="SP",C163="MR",C163="CL"),"P",VLOOKUP($A163,Bat!$A$4:$AQ$1284,42,FALSE))</f>
        <v>-11.99142958956736</v>
      </c>
    </row>
    <row r="164" spans="1:64" x14ac:dyDescent="0.25">
      <c r="A164" s="45" t="str">
        <f t="shared" si="16"/>
        <v>CLMartin Martínez21</v>
      </c>
      <c r="B164">
        <f>VLOOKUP($A164,draft_listing_pitchers_stats!$A$1:$B$1324,2,FALSE)</f>
        <v>14506</v>
      </c>
      <c r="C164" s="1" t="s">
        <v>53</v>
      </c>
      <c r="D164" s="1" t="s">
        <v>223</v>
      </c>
      <c r="E164" s="1" t="s">
        <v>205</v>
      </c>
      <c r="F164" s="1">
        <v>21</v>
      </c>
      <c r="G164" s="1" t="s">
        <v>58</v>
      </c>
      <c r="H164" s="1" t="s">
        <v>58</v>
      </c>
      <c r="I164" s="1" t="s">
        <v>54</v>
      </c>
      <c r="J164" s="24" t="s">
        <v>54</v>
      </c>
      <c r="K164" s="1" t="s">
        <v>46</v>
      </c>
      <c r="L164" s="24" t="s">
        <v>46</v>
      </c>
      <c r="M164" s="1">
        <v>3</v>
      </c>
      <c r="N164" s="1">
        <v>2</v>
      </c>
      <c r="O164" s="24">
        <v>1</v>
      </c>
      <c r="P164" s="1">
        <v>5</v>
      </c>
      <c r="Q164" s="1">
        <v>2</v>
      </c>
      <c r="R164" s="24">
        <v>3</v>
      </c>
      <c r="S164" s="1">
        <v>4</v>
      </c>
      <c r="T164" s="1">
        <v>6</v>
      </c>
      <c r="U164" s="1">
        <v>1</v>
      </c>
      <c r="V164" s="1">
        <v>2</v>
      </c>
      <c r="W164" s="1">
        <v>3</v>
      </c>
      <c r="X164" s="1">
        <v>7</v>
      </c>
      <c r="Y164" s="1" t="s">
        <v>48</v>
      </c>
      <c r="Z164" s="1" t="s">
        <v>48</v>
      </c>
      <c r="AA164" s="1" t="s">
        <v>48</v>
      </c>
      <c r="AB164" s="1" t="s">
        <v>48</v>
      </c>
      <c r="AC164" s="1" t="s">
        <v>48</v>
      </c>
      <c r="AD164" s="1" t="s">
        <v>48</v>
      </c>
      <c r="AE164" s="1" t="s">
        <v>48</v>
      </c>
      <c r="AF164" s="1" t="s">
        <v>48</v>
      </c>
      <c r="AG164" s="1" t="s">
        <v>48</v>
      </c>
      <c r="AH164" s="1" t="s">
        <v>48</v>
      </c>
      <c r="AI164" s="1" t="s">
        <v>48</v>
      </c>
      <c r="AJ164" s="1" t="s">
        <v>48</v>
      </c>
      <c r="AK164" s="1" t="s">
        <v>48</v>
      </c>
      <c r="AL164" s="1" t="s">
        <v>48</v>
      </c>
      <c r="AM164" s="1" t="s">
        <v>48</v>
      </c>
      <c r="AN164" s="1" t="s">
        <v>48</v>
      </c>
      <c r="AO164" s="1" t="s">
        <v>48</v>
      </c>
      <c r="AP164" s="24" t="s">
        <v>48</v>
      </c>
      <c r="AQ164" s="1" t="s">
        <v>62</v>
      </c>
      <c r="AR164" s="1">
        <v>7</v>
      </c>
      <c r="AS164" s="25" t="s">
        <v>15</v>
      </c>
      <c r="AT164" s="36" t="s">
        <v>826</v>
      </c>
      <c r="AU164" s="9">
        <f t="shared" si="17"/>
        <v>-2.1166698725191955</v>
      </c>
      <c r="AV164" s="9">
        <f t="shared" si="18"/>
        <v>-0.79715134065555615</v>
      </c>
      <c r="AW164">
        <f t="shared" si="19"/>
        <v>3</v>
      </c>
      <c r="AX164">
        <f t="shared" si="20"/>
        <v>1</v>
      </c>
      <c r="AY164" s="6">
        <f>VLOOKUP(AQ164,COND!$A$10:$B$32,2,FALSE)</f>
        <v>1</v>
      </c>
      <c r="AZ164" s="9">
        <f>($AU$3*AU164+$AV$3*AV164+$AW$3*AW164+$AX$3*AX164)*AY164*IF(AR164&lt;5,0.95,IF(AR164&lt;7,0.975,1))+$K$3*VLOOKUP(K164,COND!$A$2:$D$7,2,FALSE)+$L$3*VLOOKUP(L164,COND!$A$2:$D$7,3,FALSE)+IF(BB164="SP",$BB$3,0)+IF($AW164&lt;3,-5,0)</f>
        <v>18.383639212385038</v>
      </c>
      <c r="BA164" s="28">
        <f t="shared" si="21"/>
        <v>0.55745001859011378</v>
      </c>
      <c r="BB164" t="str">
        <f t="shared" si="22"/>
        <v>SP</v>
      </c>
      <c r="BC164">
        <v>500</v>
      </c>
      <c r="BD164">
        <v>160</v>
      </c>
      <c r="BF164" t="str">
        <f t="shared" si="23"/>
        <v>Unlikely</v>
      </c>
      <c r="BH164">
        <f>IF(VLOOKUP($B164,'Draft List'!$D$4:$AC$2598,BH$3,FALSE)&lt;&gt;0,VLOOKUP($B164,'Draft List'!$D$4:$AC$2598,BH$3,FALSE),"")</f>
        <v>301</v>
      </c>
      <c r="BI164">
        <f>IF(VLOOKUP($B164,'Draft List'!$D$4:$AC$2598,BI$3,FALSE)&lt;&gt;0,VLOOKUP($B164,'Draft List'!$D$4:$AC$2598,BI$3,FALSE),"")</f>
        <v>12</v>
      </c>
      <c r="BJ164">
        <f>IF(VLOOKUP($B164,'Draft List'!$D$4:$AC$2598,BJ$3,FALSE)&lt;&gt;0,VLOOKUP($B164,'Draft List'!$D$4:$AC$2598,BJ$3,FALSE),"")</f>
        <v>9</v>
      </c>
      <c r="BK164" t="str">
        <f>IF(VLOOKUP($B164,'Draft List'!$D$4:$AC$2598,BK$3,FALSE)&lt;&gt;0,VLOOKUP($B164,'Draft List'!$D$4:$AC$2598,BK$3,FALSE),"")</f>
        <v>Palm Springs Codgers</v>
      </c>
      <c r="BL164" t="str">
        <f>IF(OR(C164="SP",C164="MR",C164="CL"),"P",VLOOKUP($A164,Bat!$A$4:$AQ$1284,42,FALSE))</f>
        <v>P</v>
      </c>
    </row>
    <row r="165" spans="1:64" x14ac:dyDescent="0.25">
      <c r="A165" s="45" t="str">
        <f t="shared" si="16"/>
        <v>RPHieronymous van Wyk21</v>
      </c>
      <c r="B165">
        <f>VLOOKUP($A165,draft_listing_pitchers_stats!$A$1:$B$1324,2,FALSE)</f>
        <v>14511</v>
      </c>
      <c r="C165" s="1" t="s">
        <v>885</v>
      </c>
      <c r="D165" s="1" t="s">
        <v>1711</v>
      </c>
      <c r="E165" s="1" t="s">
        <v>1712</v>
      </c>
      <c r="F165" s="1">
        <v>21</v>
      </c>
      <c r="G165" s="1" t="s">
        <v>44</v>
      </c>
      <c r="H165" s="1" t="s">
        <v>44</v>
      </c>
      <c r="I165" s="1" t="s">
        <v>54</v>
      </c>
      <c r="J165" s="24" t="s">
        <v>54</v>
      </c>
      <c r="K165" s="1" t="s">
        <v>46</v>
      </c>
      <c r="L165" s="24" t="s">
        <v>46</v>
      </c>
      <c r="M165" s="1">
        <v>2</v>
      </c>
      <c r="N165" s="1">
        <v>3</v>
      </c>
      <c r="O165" s="24">
        <v>1</v>
      </c>
      <c r="P165" s="1">
        <v>4</v>
      </c>
      <c r="Q165" s="1">
        <v>3</v>
      </c>
      <c r="R165" s="24">
        <v>3</v>
      </c>
      <c r="S165" s="1">
        <v>3</v>
      </c>
      <c r="T165" s="1">
        <v>4</v>
      </c>
      <c r="U165" s="1">
        <v>3</v>
      </c>
      <c r="V165" s="1">
        <v>5</v>
      </c>
      <c r="W165" s="1">
        <v>2</v>
      </c>
      <c r="X165" s="1">
        <v>6</v>
      </c>
      <c r="Y165" s="1" t="s">
        <v>48</v>
      </c>
      <c r="Z165" s="1" t="s">
        <v>48</v>
      </c>
      <c r="AA165" s="1" t="s">
        <v>48</v>
      </c>
      <c r="AB165" s="1" t="s">
        <v>48</v>
      </c>
      <c r="AC165" s="1" t="s">
        <v>48</v>
      </c>
      <c r="AD165" s="1" t="s">
        <v>48</v>
      </c>
      <c r="AE165" s="1" t="s">
        <v>48</v>
      </c>
      <c r="AF165" s="1" t="s">
        <v>48</v>
      </c>
      <c r="AG165" s="1" t="s">
        <v>48</v>
      </c>
      <c r="AH165" s="1" t="s">
        <v>48</v>
      </c>
      <c r="AI165" s="1" t="s">
        <v>48</v>
      </c>
      <c r="AJ165" s="1" t="s">
        <v>48</v>
      </c>
      <c r="AK165" s="1" t="s">
        <v>48</v>
      </c>
      <c r="AL165" s="1" t="s">
        <v>48</v>
      </c>
      <c r="AM165" s="1" t="s">
        <v>48</v>
      </c>
      <c r="AN165" s="1" t="s">
        <v>48</v>
      </c>
      <c r="AO165" s="1" t="s">
        <v>48</v>
      </c>
      <c r="AP165" s="24" t="s">
        <v>48</v>
      </c>
      <c r="AQ165" s="1" t="s">
        <v>71</v>
      </c>
      <c r="AR165" s="1">
        <v>7</v>
      </c>
      <c r="AS165" s="25" t="s">
        <v>519</v>
      </c>
      <c r="AT165" s="36" t="s">
        <v>859</v>
      </c>
      <c r="AU165" s="9">
        <f t="shared" si="17"/>
        <v>-2.1159294805983135</v>
      </c>
      <c r="AV165" s="9">
        <f t="shared" si="18"/>
        <v>-0.79641094873467422</v>
      </c>
      <c r="AW165">
        <f t="shared" si="19"/>
        <v>3</v>
      </c>
      <c r="AX165">
        <f t="shared" si="20"/>
        <v>0.5</v>
      </c>
      <c r="AY165" s="6">
        <f>VLOOKUP(AQ165,COND!$A$10:$B$32,2,FALSE)</f>
        <v>1</v>
      </c>
      <c r="AZ165" s="9">
        <f>($AU$3*AU165+$AV$3*AV165+$AW$3*AW165+$AX$3*AX165)*AY165*IF(AR165&lt;5,0.95,IF(AR165&lt;7,0.975,1))+$K$3*VLOOKUP(K165,COND!$A$2:$D$7,2,FALSE)+$L$3*VLOOKUP(L165,COND!$A$2:$D$7,3,FALSE)+IF(BB165="SP",$BB$3,0)+IF($AW165&lt;3,-5,0)</f>
        <v>17.773595129186852</v>
      </c>
      <c r="BA165" s="28">
        <f t="shared" si="21"/>
        <v>0.50385761832938336</v>
      </c>
      <c r="BB165" t="str">
        <f t="shared" si="22"/>
        <v>SP</v>
      </c>
      <c r="BC165">
        <v>500</v>
      </c>
      <c r="BD165">
        <v>161</v>
      </c>
      <c r="BF165" t="str">
        <f t="shared" si="23"/>
        <v>Unlikely</v>
      </c>
      <c r="BH165" t="str">
        <f>IF(VLOOKUP($B165,'Draft List'!$D$4:$AC$2598,BH$3,FALSE)&lt;&gt;0,VLOOKUP($B165,'Draft List'!$D$4:$AC$2598,BH$3,FALSE),"")</f>
        <v/>
      </c>
      <c r="BI165" t="str">
        <f>IF(VLOOKUP($B165,'Draft List'!$D$4:$AC$2598,BI$3,FALSE)&lt;&gt;0,VLOOKUP($B165,'Draft List'!$D$4:$AC$2598,BI$3,FALSE),"")</f>
        <v/>
      </c>
      <c r="BJ165" t="str">
        <f>IF(VLOOKUP($B165,'Draft List'!$D$4:$AC$2598,BJ$3,FALSE)&lt;&gt;0,VLOOKUP($B165,'Draft List'!$D$4:$AC$2598,BJ$3,FALSE),"")</f>
        <v/>
      </c>
      <c r="BK165" t="str">
        <f>IF(VLOOKUP($B165,'Draft List'!$D$4:$AC$2598,BK$3,FALSE)&lt;&gt;0,VLOOKUP($B165,'Draft List'!$D$4:$AC$2598,BK$3,FALSE),"")</f>
        <v/>
      </c>
      <c r="BL165" t="e">
        <f>IF(OR(C165="SP",C165="MR",C165="CL"),"P",VLOOKUP($A165,Bat!$A$4:$AQ$1284,42,FALSE))</f>
        <v>#N/A</v>
      </c>
    </row>
    <row r="166" spans="1:64" x14ac:dyDescent="0.25">
      <c r="A166" s="45" t="str">
        <f t="shared" si="16"/>
        <v>RPJosé Barrera21</v>
      </c>
      <c r="B166">
        <f>VLOOKUP($A166,draft_listing_pitchers_stats!$A$1:$B$1324,2,FALSE)</f>
        <v>10547</v>
      </c>
      <c r="C166" s="1" t="s">
        <v>885</v>
      </c>
      <c r="D166" s="1" t="s">
        <v>150</v>
      </c>
      <c r="E166" s="1" t="s">
        <v>1024</v>
      </c>
      <c r="F166" s="1">
        <v>21</v>
      </c>
      <c r="G166" s="1" t="s">
        <v>58</v>
      </c>
      <c r="H166" s="1" t="s">
        <v>58</v>
      </c>
      <c r="I166" s="1" t="s">
        <v>54</v>
      </c>
      <c r="J166" s="24" t="s">
        <v>54</v>
      </c>
      <c r="K166" s="1" t="s">
        <v>46</v>
      </c>
      <c r="L166" s="24" t="s">
        <v>46</v>
      </c>
      <c r="M166" s="1">
        <v>3</v>
      </c>
      <c r="N166" s="1">
        <v>1</v>
      </c>
      <c r="O166" s="24">
        <v>1</v>
      </c>
      <c r="P166" s="1">
        <v>5</v>
      </c>
      <c r="Q166" s="1">
        <v>3</v>
      </c>
      <c r="R166" s="24">
        <v>2</v>
      </c>
      <c r="S166" s="1">
        <v>4</v>
      </c>
      <c r="T166" s="1">
        <v>5</v>
      </c>
      <c r="U166" s="1">
        <v>5</v>
      </c>
      <c r="V166" s="1">
        <v>6</v>
      </c>
      <c r="W166" s="1">
        <v>3</v>
      </c>
      <c r="X166" s="1">
        <v>7</v>
      </c>
      <c r="Y166" s="1" t="s">
        <v>48</v>
      </c>
      <c r="Z166" s="1" t="s">
        <v>48</v>
      </c>
      <c r="AA166" s="1" t="s">
        <v>48</v>
      </c>
      <c r="AB166" s="1" t="s">
        <v>48</v>
      </c>
      <c r="AC166" s="1" t="s">
        <v>48</v>
      </c>
      <c r="AD166" s="1" t="s">
        <v>48</v>
      </c>
      <c r="AE166" s="1" t="s">
        <v>48</v>
      </c>
      <c r="AF166" s="1" t="s">
        <v>48</v>
      </c>
      <c r="AG166" s="1" t="s">
        <v>48</v>
      </c>
      <c r="AH166" s="1" t="s">
        <v>48</v>
      </c>
      <c r="AI166" s="1" t="s">
        <v>48</v>
      </c>
      <c r="AJ166" s="1" t="s">
        <v>48</v>
      </c>
      <c r="AK166" s="1" t="s">
        <v>48</v>
      </c>
      <c r="AL166" s="1" t="s">
        <v>48</v>
      </c>
      <c r="AM166" s="1" t="s">
        <v>48</v>
      </c>
      <c r="AN166" s="1" t="s">
        <v>48</v>
      </c>
      <c r="AO166" s="1" t="s">
        <v>48</v>
      </c>
      <c r="AP166" s="24" t="s">
        <v>48</v>
      </c>
      <c r="AQ166" s="1" t="s">
        <v>521</v>
      </c>
      <c r="AR166" s="1">
        <v>6</v>
      </c>
      <c r="AS166" s="25" t="s">
        <v>15</v>
      </c>
      <c r="AT166" s="36" t="s">
        <v>881</v>
      </c>
      <c r="AU166" s="9">
        <f t="shared" si="17"/>
        <v>-2.3121015889492513</v>
      </c>
      <c r="AV166" s="9">
        <f t="shared" si="18"/>
        <v>-0.84404019027961108</v>
      </c>
      <c r="AW166">
        <f t="shared" si="19"/>
        <v>3</v>
      </c>
      <c r="AX166">
        <f t="shared" si="20"/>
        <v>1</v>
      </c>
      <c r="AY166" s="6">
        <f>VLOOKUP(AQ166,COND!$A$10:$B$32,2,FALSE)</f>
        <v>1</v>
      </c>
      <c r="AZ166" s="9">
        <f>($AU$3*AU166+$AV$3*AV166+$AW$3*AW166+$AX$3*AX166)*AY166*IF(AR166&lt;5,0.95,IF(AR166&lt;7,0.975,1))+$K$3*VLOOKUP(K166,COND!$A$2:$D$7,2,FALSE)+$L$3*VLOOKUP(L166,COND!$A$2:$D$7,3,FALSE)+IF(BB166="SP",$BB$3,0)+IF($AW166&lt;3,-5,0)</f>
        <v>17.771606479702481</v>
      </c>
      <c r="BA166" s="28">
        <f t="shared" si="21"/>
        <v>0.50368291538236687</v>
      </c>
      <c r="BB166" t="str">
        <f t="shared" si="22"/>
        <v>SP</v>
      </c>
      <c r="BC166">
        <v>500</v>
      </c>
      <c r="BD166">
        <v>162</v>
      </c>
      <c r="BF166" t="str">
        <f t="shared" si="23"/>
        <v>Unlikely</v>
      </c>
      <c r="BH166" t="str">
        <f>IF(VLOOKUP($B166,'Draft List'!$D$4:$AC$2598,BH$3,FALSE)&lt;&gt;0,VLOOKUP($B166,'Draft List'!$D$4:$AC$2598,BH$3,FALSE),"")</f>
        <v/>
      </c>
      <c r="BI166" t="str">
        <f>IF(VLOOKUP($B166,'Draft List'!$D$4:$AC$2598,BI$3,FALSE)&lt;&gt;0,VLOOKUP($B166,'Draft List'!$D$4:$AC$2598,BI$3,FALSE),"")</f>
        <v/>
      </c>
      <c r="BJ166" t="str">
        <f>IF(VLOOKUP($B166,'Draft List'!$D$4:$AC$2598,BJ$3,FALSE)&lt;&gt;0,VLOOKUP($B166,'Draft List'!$D$4:$AC$2598,BJ$3,FALSE),"")</f>
        <v/>
      </c>
      <c r="BK166" t="str">
        <f>IF(VLOOKUP($B166,'Draft List'!$D$4:$AC$2598,BK$3,FALSE)&lt;&gt;0,VLOOKUP($B166,'Draft List'!$D$4:$AC$2598,BK$3,FALSE),"")</f>
        <v/>
      </c>
      <c r="BL166">
        <f>IF(OR(C166="SP",C166="MR",C166="CL"),"P",VLOOKUP($A166,Bat!$A$4:$AQ$1284,42,FALSE))</f>
        <v>-4.5039962204874513</v>
      </c>
    </row>
    <row r="167" spans="1:64" x14ac:dyDescent="0.25">
      <c r="A167" s="45" t="str">
        <f t="shared" si="16"/>
        <v>RPÁngelo Rodríguez18</v>
      </c>
      <c r="B167">
        <f>VLOOKUP($A167,draft_listing_pitchers_stats!$A$1:$B$1324,2,FALSE)</f>
        <v>2439</v>
      </c>
      <c r="C167" s="1" t="s">
        <v>885</v>
      </c>
      <c r="D167" s="1" t="s">
        <v>705</v>
      </c>
      <c r="E167" s="1" t="s">
        <v>225</v>
      </c>
      <c r="F167" s="1">
        <v>18</v>
      </c>
      <c r="G167" s="1" t="s">
        <v>58</v>
      </c>
      <c r="H167" s="1" t="s">
        <v>58</v>
      </c>
      <c r="I167" s="1" t="s">
        <v>54</v>
      </c>
      <c r="J167" s="24" t="s">
        <v>54</v>
      </c>
      <c r="K167" s="1" t="s">
        <v>46</v>
      </c>
      <c r="L167" s="24" t="s">
        <v>46</v>
      </c>
      <c r="M167" s="1">
        <v>1</v>
      </c>
      <c r="N167" s="1">
        <v>2</v>
      </c>
      <c r="O167" s="24">
        <v>1</v>
      </c>
      <c r="P167" s="1">
        <v>2</v>
      </c>
      <c r="Q167" s="1">
        <v>2</v>
      </c>
      <c r="R167" s="24">
        <v>5</v>
      </c>
      <c r="S167" s="1">
        <v>1</v>
      </c>
      <c r="T167" s="1">
        <v>3</v>
      </c>
      <c r="U167" s="1">
        <v>1</v>
      </c>
      <c r="V167" s="1">
        <v>1</v>
      </c>
      <c r="W167" s="1" t="s">
        <v>48</v>
      </c>
      <c r="X167" s="1" t="s">
        <v>48</v>
      </c>
      <c r="Y167" s="1" t="s">
        <v>48</v>
      </c>
      <c r="Z167" s="1" t="s">
        <v>48</v>
      </c>
      <c r="AA167" s="1">
        <v>2</v>
      </c>
      <c r="AB167" s="1">
        <v>4</v>
      </c>
      <c r="AC167" s="1" t="s">
        <v>48</v>
      </c>
      <c r="AD167" s="1" t="s">
        <v>48</v>
      </c>
      <c r="AE167" s="1" t="s">
        <v>48</v>
      </c>
      <c r="AF167" s="1" t="s">
        <v>48</v>
      </c>
      <c r="AG167" s="1" t="s">
        <v>48</v>
      </c>
      <c r="AH167" s="1" t="s">
        <v>48</v>
      </c>
      <c r="AI167" s="1" t="s">
        <v>48</v>
      </c>
      <c r="AJ167" s="1" t="s">
        <v>48</v>
      </c>
      <c r="AK167" s="1" t="s">
        <v>48</v>
      </c>
      <c r="AL167" s="1" t="s">
        <v>48</v>
      </c>
      <c r="AM167" s="1" t="s">
        <v>48</v>
      </c>
      <c r="AN167" s="1" t="s">
        <v>48</v>
      </c>
      <c r="AO167" s="1" t="s">
        <v>48</v>
      </c>
      <c r="AP167" s="24" t="s">
        <v>48</v>
      </c>
      <c r="AQ167" s="1" t="s">
        <v>80</v>
      </c>
      <c r="AR167" s="1">
        <v>8</v>
      </c>
      <c r="AS167" s="25" t="s">
        <v>519</v>
      </c>
      <c r="AT167" s="36" t="s">
        <v>854</v>
      </c>
      <c r="AU167" s="9">
        <f t="shared" si="17"/>
        <v>-2.5060525215375429</v>
      </c>
      <c r="AV167" s="9">
        <f t="shared" si="18"/>
        <v>-0.8965841820748558</v>
      </c>
      <c r="AW167">
        <f t="shared" si="19"/>
        <v>3</v>
      </c>
      <c r="AX167">
        <f t="shared" si="20"/>
        <v>0</v>
      </c>
      <c r="AY167" s="6">
        <f>VLOOKUP(AQ167,COND!$A$10:$B$32,2,FALSE)</f>
        <v>0.85</v>
      </c>
      <c r="AZ167" s="9">
        <f>($AU$3*AU167+$AV$3*AV167+$AW$3*AW167+$AX$3*AX167)*AY167*IF(AR167&lt;5,0.95,IF(AR167&lt;7,0.975,1))+$K$3*VLOOKUP(K167,COND!$A$2:$D$7,2,FALSE)+$L$3*VLOOKUP(L167,COND!$A$2:$D$7,3,FALSE)+IF(BB167="SP",$BB$3,0)+IF($AW167&lt;3,-5,0)</f>
        <v>17.607039976066069</v>
      </c>
      <c r="BA167" s="28">
        <f t="shared" si="21"/>
        <v>0.48922574060549706</v>
      </c>
      <c r="BB167" t="str">
        <f t="shared" si="22"/>
        <v>SP</v>
      </c>
      <c r="BC167">
        <v>500</v>
      </c>
      <c r="BD167">
        <v>163</v>
      </c>
      <c r="BF167" t="str">
        <f t="shared" si="23"/>
        <v>Unlikely</v>
      </c>
      <c r="BH167" t="str">
        <f>IF(VLOOKUP($B167,'Draft List'!$D$4:$AC$2598,BH$3,FALSE)&lt;&gt;0,VLOOKUP($B167,'Draft List'!$D$4:$AC$2598,BH$3,FALSE),"")</f>
        <v/>
      </c>
      <c r="BI167" t="str">
        <f>IF(VLOOKUP($B167,'Draft List'!$D$4:$AC$2598,BI$3,FALSE)&lt;&gt;0,VLOOKUP($B167,'Draft List'!$D$4:$AC$2598,BI$3,FALSE),"")</f>
        <v/>
      </c>
      <c r="BJ167" t="str">
        <f>IF(VLOOKUP($B167,'Draft List'!$D$4:$AC$2598,BJ$3,FALSE)&lt;&gt;0,VLOOKUP($B167,'Draft List'!$D$4:$AC$2598,BJ$3,FALSE),"")</f>
        <v/>
      </c>
      <c r="BK167" t="str">
        <f>IF(VLOOKUP($B167,'Draft List'!$D$4:$AC$2598,BK$3,FALSE)&lt;&gt;0,VLOOKUP($B167,'Draft List'!$D$4:$AC$2598,BK$3,FALSE),"")</f>
        <v/>
      </c>
      <c r="BL167" t="e">
        <f>IF(OR(C167="SP",C167="MR",C167="CL"),"P",VLOOKUP($A167,Bat!$A$4:$AQ$1284,42,FALSE))</f>
        <v>#N/A</v>
      </c>
    </row>
    <row r="168" spans="1:64" x14ac:dyDescent="0.25">
      <c r="A168" s="45" t="str">
        <f t="shared" si="16"/>
        <v>CLRalph Scrymscoure18</v>
      </c>
      <c r="B168">
        <f>VLOOKUP($A168,draft_listing_pitchers_stats!$A$1:$B$1324,2,FALSE)</f>
        <v>16110</v>
      </c>
      <c r="C168" s="1" t="s">
        <v>53</v>
      </c>
      <c r="D168" s="1" t="s">
        <v>147</v>
      </c>
      <c r="E168" s="1" t="s">
        <v>1637</v>
      </c>
      <c r="F168" s="1">
        <v>18</v>
      </c>
      <c r="G168" s="1" t="s">
        <v>58</v>
      </c>
      <c r="H168" s="1" t="s">
        <v>58</v>
      </c>
      <c r="I168" s="1" t="s">
        <v>54</v>
      </c>
      <c r="J168" s="24" t="s">
        <v>54</v>
      </c>
      <c r="K168" s="1" t="s">
        <v>46</v>
      </c>
      <c r="L168" s="24" t="s">
        <v>46</v>
      </c>
      <c r="M168" s="1">
        <v>2</v>
      </c>
      <c r="N168" s="1">
        <v>2</v>
      </c>
      <c r="O168" s="24">
        <v>1</v>
      </c>
      <c r="P168" s="1">
        <v>5</v>
      </c>
      <c r="Q168" s="1">
        <v>2</v>
      </c>
      <c r="R168" s="24">
        <v>3</v>
      </c>
      <c r="S168" s="1">
        <v>3</v>
      </c>
      <c r="T168" s="1">
        <v>5</v>
      </c>
      <c r="U168" s="1">
        <v>1</v>
      </c>
      <c r="V168" s="1">
        <v>1</v>
      </c>
      <c r="W168" s="1">
        <v>3</v>
      </c>
      <c r="X168" s="1">
        <v>7</v>
      </c>
      <c r="Y168" s="1" t="s">
        <v>48</v>
      </c>
      <c r="Z168" s="1" t="s">
        <v>48</v>
      </c>
      <c r="AA168" s="1">
        <v>3</v>
      </c>
      <c r="AB168" s="1">
        <v>3</v>
      </c>
      <c r="AC168" s="1" t="s">
        <v>48</v>
      </c>
      <c r="AD168" s="1" t="s">
        <v>48</v>
      </c>
      <c r="AE168" s="1" t="s">
        <v>48</v>
      </c>
      <c r="AF168" s="1" t="s">
        <v>48</v>
      </c>
      <c r="AG168" s="1" t="s">
        <v>48</v>
      </c>
      <c r="AH168" s="1" t="s">
        <v>48</v>
      </c>
      <c r="AI168" s="1" t="s">
        <v>48</v>
      </c>
      <c r="AJ168" s="1" t="s">
        <v>48</v>
      </c>
      <c r="AK168" s="1" t="s">
        <v>48</v>
      </c>
      <c r="AL168" s="1" t="s">
        <v>48</v>
      </c>
      <c r="AM168" s="1" t="s">
        <v>48</v>
      </c>
      <c r="AN168" s="1" t="s">
        <v>48</v>
      </c>
      <c r="AO168" s="1" t="s">
        <v>48</v>
      </c>
      <c r="AP168" s="24" t="s">
        <v>48</v>
      </c>
      <c r="AQ168" s="1" t="s">
        <v>71</v>
      </c>
      <c r="AR168" s="1">
        <v>3</v>
      </c>
      <c r="AS168" s="25" t="s">
        <v>519</v>
      </c>
      <c r="AT168" s="36" t="s">
        <v>900</v>
      </c>
      <c r="AU168" s="9">
        <f t="shared" si="17"/>
        <v>-2.311361197028369</v>
      </c>
      <c r="AV168" s="9">
        <f t="shared" si="18"/>
        <v>-0.79715134065555615</v>
      </c>
      <c r="AW168">
        <f t="shared" si="19"/>
        <v>4</v>
      </c>
      <c r="AX168">
        <f t="shared" si="20"/>
        <v>0.5</v>
      </c>
      <c r="AY168" s="6">
        <f>VLOOKUP(AQ168,COND!$A$10:$B$32,2,FALSE)</f>
        <v>1</v>
      </c>
      <c r="AZ168" s="9">
        <f>($AU$3*AU168+$AV$3*AV168+$AW$3*AW168+$AX$3*AX168)*AY168*IF(AR168&lt;5,0.95,IF(AR168&lt;7,0.975,1))+$K$3*VLOOKUP(K168,COND!$A$2:$D$7,2,FALSE)+$L$3*VLOOKUP(L168,COND!$A$2:$D$7,3,FALSE)+IF(BB168="SP",$BB$3,0)+IF($AW168&lt;3,-5,0)</f>
        <v>16.908715900109044</v>
      </c>
      <c r="BA168" s="28">
        <f t="shared" si="21"/>
        <v>0.42787793899386301</v>
      </c>
      <c r="BB168" t="str">
        <f t="shared" si="22"/>
        <v>RP</v>
      </c>
      <c r="BC168">
        <v>500</v>
      </c>
      <c r="BD168">
        <v>164</v>
      </c>
      <c r="BF168" t="str">
        <f t="shared" si="23"/>
        <v>Unlikely</v>
      </c>
      <c r="BH168">
        <f>IF(VLOOKUP($B168,'Draft List'!$D$4:$AC$2598,BH$3,FALSE)&lt;&gt;0,VLOOKUP($B168,'Draft List'!$D$4:$AC$2598,BH$3,FALSE),"")</f>
        <v>379</v>
      </c>
      <c r="BI168">
        <f>IF(VLOOKUP($B168,'Draft List'!$D$4:$AC$2598,BI$3,FALSE)&lt;&gt;0,VLOOKUP($B168,'Draft List'!$D$4:$AC$2598,BI$3,FALSE),"")</f>
        <v>15</v>
      </c>
      <c r="BJ168">
        <f>IF(VLOOKUP($B168,'Draft List'!$D$4:$AC$2598,BJ$3,FALSE)&lt;&gt;0,VLOOKUP($B168,'Draft List'!$D$4:$AC$2598,BJ$3,FALSE),"")</f>
        <v>9</v>
      </c>
      <c r="BK168" t="str">
        <f>IF(VLOOKUP($B168,'Draft List'!$D$4:$AC$2598,BK$3,FALSE)&lt;&gt;0,VLOOKUP($B168,'Draft List'!$D$4:$AC$2598,BK$3,FALSE),"")</f>
        <v>Palm Springs Codgers</v>
      </c>
      <c r="BL168" t="str">
        <f>IF(OR(C168="SP",C168="MR",C168="CL"),"P",VLOOKUP($A168,Bat!$A$4:$AQ$1284,42,FALSE))</f>
        <v>P</v>
      </c>
    </row>
    <row r="169" spans="1:64" x14ac:dyDescent="0.25">
      <c r="A169" s="45" t="str">
        <f t="shared" si="16"/>
        <v>SPVance Taylor18</v>
      </c>
      <c r="B169">
        <f>VLOOKUP($A169,draft_listing_pitchers_stats!$A$1:$B$1324,2,FALSE)</f>
        <v>5051</v>
      </c>
      <c r="C169" s="1" t="s">
        <v>25</v>
      </c>
      <c r="D169" s="1" t="s">
        <v>599</v>
      </c>
      <c r="E169" s="1" t="s">
        <v>461</v>
      </c>
      <c r="F169" s="1">
        <v>18</v>
      </c>
      <c r="G169" s="1" t="s">
        <v>58</v>
      </c>
      <c r="H169" s="1" t="s">
        <v>44</v>
      </c>
      <c r="I169" s="1" t="s">
        <v>54</v>
      </c>
      <c r="J169" s="24" t="s">
        <v>54</v>
      </c>
      <c r="K169" s="1" t="s">
        <v>46</v>
      </c>
      <c r="L169" s="24" t="s">
        <v>46</v>
      </c>
      <c r="M169" s="1">
        <v>1</v>
      </c>
      <c r="N169" s="1">
        <v>2</v>
      </c>
      <c r="O169" s="24">
        <v>1</v>
      </c>
      <c r="P169" s="1">
        <v>5</v>
      </c>
      <c r="Q169" s="1">
        <v>3</v>
      </c>
      <c r="R169" s="24">
        <v>2</v>
      </c>
      <c r="S169" s="1">
        <v>3</v>
      </c>
      <c r="T169" s="1">
        <v>5</v>
      </c>
      <c r="U169" s="1" t="s">
        <v>48</v>
      </c>
      <c r="V169" s="1" t="s">
        <v>48</v>
      </c>
      <c r="W169" s="1">
        <v>1</v>
      </c>
      <c r="X169" s="1">
        <v>7</v>
      </c>
      <c r="Y169" s="1" t="s">
        <v>48</v>
      </c>
      <c r="Z169" s="1" t="s">
        <v>48</v>
      </c>
      <c r="AA169" s="1">
        <v>3</v>
      </c>
      <c r="AB169" s="1">
        <v>5</v>
      </c>
      <c r="AC169" s="1" t="s">
        <v>48</v>
      </c>
      <c r="AD169" s="1" t="s">
        <v>48</v>
      </c>
      <c r="AE169" s="1" t="s">
        <v>48</v>
      </c>
      <c r="AF169" s="1" t="s">
        <v>48</v>
      </c>
      <c r="AG169" s="1" t="s">
        <v>48</v>
      </c>
      <c r="AH169" s="1" t="s">
        <v>48</v>
      </c>
      <c r="AI169" s="1" t="s">
        <v>48</v>
      </c>
      <c r="AJ169" s="1" t="s">
        <v>48</v>
      </c>
      <c r="AK169" s="1" t="s">
        <v>48</v>
      </c>
      <c r="AL169" s="1" t="s">
        <v>48</v>
      </c>
      <c r="AM169" s="1" t="s">
        <v>48</v>
      </c>
      <c r="AN169" s="1" t="s">
        <v>48</v>
      </c>
      <c r="AO169" s="1" t="s">
        <v>48</v>
      </c>
      <c r="AP169" s="24" t="s">
        <v>48</v>
      </c>
      <c r="AQ169" s="1" t="s">
        <v>71</v>
      </c>
      <c r="AR169" s="1">
        <v>7</v>
      </c>
      <c r="AS169" s="25" t="s">
        <v>519</v>
      </c>
      <c r="AT169" s="36" t="s">
        <v>866</v>
      </c>
      <c r="AU169" s="9">
        <f t="shared" si="17"/>
        <v>-2.5060525215375429</v>
      </c>
      <c r="AV169" s="9">
        <f t="shared" si="18"/>
        <v>-0.84404019027961108</v>
      </c>
      <c r="AW169">
        <f t="shared" si="19"/>
        <v>3</v>
      </c>
      <c r="AX169">
        <f t="shared" si="20"/>
        <v>0.5</v>
      </c>
      <c r="AY169" s="6">
        <f>VLOOKUP(AQ169,COND!$A$10:$B$32,2,FALSE)</f>
        <v>1</v>
      </c>
      <c r="AZ169" s="9">
        <f>($AU$3*AU169+$AV$3*AV169+$AW$3*AW169+$AX$3*AX169)*AY169*IF(AR169&lt;5,0.95,IF(AR169&lt;7,0.975,1))+$K$3*VLOOKUP(K169,COND!$A$2:$D$7,2,FALSE)+$L$3*VLOOKUP(L169,COND!$A$2:$D$7,3,FALSE)+IF(BB169="SP",$BB$3,0)+IF($AW169&lt;3,-5,0)</f>
        <v>16.742985690100269</v>
      </c>
      <c r="BA169" s="28">
        <f t="shared" si="21"/>
        <v>0.41331853255962392</v>
      </c>
      <c r="BB169" t="str">
        <f t="shared" si="22"/>
        <v>SP</v>
      </c>
      <c r="BC169">
        <v>500</v>
      </c>
      <c r="BD169">
        <v>165</v>
      </c>
      <c r="BF169" t="str">
        <f t="shared" si="23"/>
        <v>Unlikely</v>
      </c>
      <c r="BH169">
        <f>IF(VLOOKUP($B169,'Draft List'!$D$4:$AC$2598,BH$3,FALSE)&lt;&gt;0,VLOOKUP($B169,'Draft List'!$D$4:$AC$2598,BH$3,FALSE),"")</f>
        <v>142</v>
      </c>
      <c r="BI169">
        <f>IF(VLOOKUP($B169,'Draft List'!$D$4:$AC$2598,BI$3,FALSE)&lt;&gt;0,VLOOKUP($B169,'Draft List'!$D$4:$AC$2598,BI$3,FALSE),"")</f>
        <v>6</v>
      </c>
      <c r="BJ169">
        <f>IF(VLOOKUP($B169,'Draft List'!$D$4:$AC$2598,BJ$3,FALSE)&lt;&gt;0,VLOOKUP($B169,'Draft List'!$D$4:$AC$2598,BJ$3,FALSE),"")</f>
        <v>6</v>
      </c>
      <c r="BK169" t="str">
        <f>IF(VLOOKUP($B169,'Draft List'!$D$4:$AC$2598,BK$3,FALSE)&lt;&gt;0,VLOOKUP($B169,'Draft List'!$D$4:$AC$2598,BK$3,FALSE),"")</f>
        <v>Scottish Claymores</v>
      </c>
      <c r="BL169" t="str">
        <f>IF(OR(C169="SP",C169="MR",C169="CL"),"P",VLOOKUP($A169,Bat!$A$4:$AQ$1284,42,FALSE))</f>
        <v>P</v>
      </c>
    </row>
    <row r="170" spans="1:64" x14ac:dyDescent="0.25">
      <c r="A170" s="45" t="str">
        <f t="shared" si="16"/>
        <v>RPOliver Spindola21</v>
      </c>
      <c r="B170">
        <f>VLOOKUP($A170,draft_listing_pitchers_stats!$A$1:$B$1324,2,FALSE)</f>
        <v>14694</v>
      </c>
      <c r="C170" s="1" t="s">
        <v>885</v>
      </c>
      <c r="D170" s="1" t="s">
        <v>512</v>
      </c>
      <c r="E170" s="1" t="s">
        <v>1655</v>
      </c>
      <c r="F170" s="1">
        <v>21</v>
      </c>
      <c r="G170" s="1" t="s">
        <v>44</v>
      </c>
      <c r="H170" s="1" t="s">
        <v>44</v>
      </c>
      <c r="I170" s="1" t="s">
        <v>54</v>
      </c>
      <c r="J170" s="24" t="s">
        <v>54</v>
      </c>
      <c r="K170" s="1" t="s">
        <v>46</v>
      </c>
      <c r="L170" s="24" t="s">
        <v>46</v>
      </c>
      <c r="M170" s="1">
        <v>3</v>
      </c>
      <c r="N170" s="1">
        <v>1</v>
      </c>
      <c r="O170" s="24">
        <v>2</v>
      </c>
      <c r="P170" s="1">
        <v>4</v>
      </c>
      <c r="Q170" s="1">
        <v>1</v>
      </c>
      <c r="R170" s="24">
        <v>4</v>
      </c>
      <c r="S170" s="1">
        <v>3</v>
      </c>
      <c r="T170" s="1">
        <v>5</v>
      </c>
      <c r="U170" s="1">
        <v>1</v>
      </c>
      <c r="V170" s="1">
        <v>1</v>
      </c>
      <c r="W170" s="1">
        <v>5</v>
      </c>
      <c r="X170" s="1">
        <v>6</v>
      </c>
      <c r="Y170" s="1" t="s">
        <v>48</v>
      </c>
      <c r="Z170" s="1" t="s">
        <v>48</v>
      </c>
      <c r="AA170" s="1" t="s">
        <v>48</v>
      </c>
      <c r="AB170" s="1" t="s">
        <v>48</v>
      </c>
      <c r="AC170" s="1" t="s">
        <v>48</v>
      </c>
      <c r="AD170" s="1" t="s">
        <v>48</v>
      </c>
      <c r="AE170" s="1" t="s">
        <v>48</v>
      </c>
      <c r="AF170" s="1" t="s">
        <v>48</v>
      </c>
      <c r="AG170" s="1" t="s">
        <v>48</v>
      </c>
      <c r="AH170" s="1" t="s">
        <v>48</v>
      </c>
      <c r="AI170" s="1" t="s">
        <v>48</v>
      </c>
      <c r="AJ170" s="1" t="s">
        <v>48</v>
      </c>
      <c r="AK170" s="1" t="s">
        <v>48</v>
      </c>
      <c r="AL170" s="1" t="s">
        <v>48</v>
      </c>
      <c r="AM170" s="1" t="s">
        <v>48</v>
      </c>
      <c r="AN170" s="1" t="s">
        <v>48</v>
      </c>
      <c r="AO170" s="1" t="s">
        <v>48</v>
      </c>
      <c r="AP170" s="24" t="s">
        <v>48</v>
      </c>
      <c r="AQ170" s="1" t="s">
        <v>74</v>
      </c>
      <c r="AR170" s="1">
        <v>8</v>
      </c>
      <c r="AS170" s="25" t="s">
        <v>523</v>
      </c>
      <c r="AT170" s="36" t="s">
        <v>843</v>
      </c>
      <c r="AU170" s="9">
        <f t="shared" si="17"/>
        <v>-2.0697810228951408</v>
      </c>
      <c r="AV170" s="9">
        <f t="shared" si="18"/>
        <v>-0.94495381554067481</v>
      </c>
      <c r="AW170">
        <f t="shared" si="19"/>
        <v>3</v>
      </c>
      <c r="AX170">
        <f t="shared" si="20"/>
        <v>0.5</v>
      </c>
      <c r="AY170" s="6">
        <f>VLOOKUP(AQ170,COND!$A$10:$B$32,2,FALSE)</f>
        <v>0.9</v>
      </c>
      <c r="AZ170" s="9">
        <f>($AU$3*AU170+$AV$3*AV170+$AW$3*AW170+$AX$3*AX170)*AY170*IF(AR170&lt;5,0.95,IF(AR170&lt;7,0.975,1))+$K$3*VLOOKUP(K170,COND!$A$2:$D$7,2,FALSE)+$L$3*VLOOKUP(L170,COND!$A$2:$D$7,3,FALSE)+IF(BB170="SP",$BB$3,0)+IF($AW170&lt;3,-5,0)</f>
        <v>16.530770736146728</v>
      </c>
      <c r="BA170" s="28">
        <f t="shared" si="21"/>
        <v>0.39467543927042004</v>
      </c>
      <c r="BB170" t="str">
        <f t="shared" si="22"/>
        <v>SP</v>
      </c>
      <c r="BC170">
        <v>500</v>
      </c>
      <c r="BD170">
        <v>166</v>
      </c>
      <c r="BF170" t="str">
        <f t="shared" si="23"/>
        <v>Unlikely</v>
      </c>
      <c r="BH170" t="str">
        <f>IF(VLOOKUP($B170,'Draft List'!$D$4:$AC$2598,BH$3,FALSE)&lt;&gt;0,VLOOKUP($B170,'Draft List'!$D$4:$AC$2598,BH$3,FALSE),"")</f>
        <v/>
      </c>
      <c r="BI170" t="str">
        <f>IF(VLOOKUP($B170,'Draft List'!$D$4:$AC$2598,BI$3,FALSE)&lt;&gt;0,VLOOKUP($B170,'Draft List'!$D$4:$AC$2598,BI$3,FALSE),"")</f>
        <v/>
      </c>
      <c r="BJ170" t="str">
        <f>IF(VLOOKUP($B170,'Draft List'!$D$4:$AC$2598,BJ$3,FALSE)&lt;&gt;0,VLOOKUP($B170,'Draft List'!$D$4:$AC$2598,BJ$3,FALSE),"")</f>
        <v/>
      </c>
      <c r="BK170" t="str">
        <f>IF(VLOOKUP($B170,'Draft List'!$D$4:$AC$2598,BK$3,FALSE)&lt;&gt;0,VLOOKUP($B170,'Draft List'!$D$4:$AC$2598,BK$3,FALSE),"")</f>
        <v/>
      </c>
      <c r="BL170">
        <f>IF(OR(C170="SP",C170="MR",C170="CL"),"P",VLOOKUP($A170,Bat!$A$4:$AQ$1284,42,FALSE))</f>
        <v>-11.982039777567749</v>
      </c>
    </row>
    <row r="171" spans="1:64" x14ac:dyDescent="0.25">
      <c r="A171" s="45" t="str">
        <f t="shared" si="16"/>
        <v>RPJoe Ferrell18</v>
      </c>
      <c r="B171">
        <f>VLOOKUP($A171,draft_listing_pitchers_stats!$A$1:$B$1324,2,FALSE)</f>
        <v>1374</v>
      </c>
      <c r="C171" s="1" t="s">
        <v>885</v>
      </c>
      <c r="D171" s="1" t="s">
        <v>208</v>
      </c>
      <c r="E171" s="1" t="s">
        <v>1163</v>
      </c>
      <c r="F171" s="1">
        <v>18</v>
      </c>
      <c r="G171" s="1" t="s">
        <v>44</v>
      </c>
      <c r="H171" s="1" t="s">
        <v>44</v>
      </c>
      <c r="I171" s="1" t="s">
        <v>54</v>
      </c>
      <c r="J171" s="24" t="s">
        <v>54</v>
      </c>
      <c r="K171" s="1" t="s">
        <v>46</v>
      </c>
      <c r="L171" s="24" t="s">
        <v>46</v>
      </c>
      <c r="M171" s="1">
        <v>1</v>
      </c>
      <c r="N171" s="1">
        <v>2</v>
      </c>
      <c r="O171" s="24">
        <v>1</v>
      </c>
      <c r="P171" s="1">
        <v>5</v>
      </c>
      <c r="Q171" s="1">
        <v>2</v>
      </c>
      <c r="R171" s="24">
        <v>2</v>
      </c>
      <c r="S171" s="1">
        <v>2</v>
      </c>
      <c r="T171" s="1">
        <v>4</v>
      </c>
      <c r="U171" s="1">
        <v>1</v>
      </c>
      <c r="V171" s="1">
        <v>5</v>
      </c>
      <c r="W171" s="1">
        <v>1</v>
      </c>
      <c r="X171" s="1">
        <v>6</v>
      </c>
      <c r="Y171" s="1">
        <v>1</v>
      </c>
      <c r="Z171" s="1">
        <v>6</v>
      </c>
      <c r="AA171" s="1" t="s">
        <v>48</v>
      </c>
      <c r="AB171" s="1" t="s">
        <v>48</v>
      </c>
      <c r="AC171" s="1" t="s">
        <v>48</v>
      </c>
      <c r="AD171" s="1" t="s">
        <v>48</v>
      </c>
      <c r="AE171" s="1" t="s">
        <v>48</v>
      </c>
      <c r="AF171" s="1" t="s">
        <v>48</v>
      </c>
      <c r="AG171" s="1">
        <v>2</v>
      </c>
      <c r="AH171" s="1">
        <v>4</v>
      </c>
      <c r="AI171" s="1" t="s">
        <v>48</v>
      </c>
      <c r="AJ171" s="1" t="s">
        <v>48</v>
      </c>
      <c r="AK171" s="1" t="s">
        <v>48</v>
      </c>
      <c r="AL171" s="1" t="s">
        <v>48</v>
      </c>
      <c r="AM171" s="1" t="s">
        <v>48</v>
      </c>
      <c r="AN171" s="1" t="s">
        <v>48</v>
      </c>
      <c r="AO171" s="1" t="s">
        <v>48</v>
      </c>
      <c r="AP171" s="24" t="s">
        <v>48</v>
      </c>
      <c r="AQ171" s="1" t="s">
        <v>74</v>
      </c>
      <c r="AR171" s="1">
        <v>9</v>
      </c>
      <c r="AS171" s="25" t="s">
        <v>519</v>
      </c>
      <c r="AT171" s="36" t="s">
        <v>882</v>
      </c>
      <c r="AU171" s="9">
        <f t="shared" si="17"/>
        <v>-2.5060525215375429</v>
      </c>
      <c r="AV171" s="9">
        <f t="shared" si="18"/>
        <v>-1.0394719067096667</v>
      </c>
      <c r="AW171">
        <f t="shared" si="19"/>
        <v>5</v>
      </c>
      <c r="AX171">
        <f t="shared" si="20"/>
        <v>1</v>
      </c>
      <c r="AY171" s="6">
        <f>VLOOKUP(AQ171,COND!$A$10:$B$32,2,FALSE)</f>
        <v>0.9</v>
      </c>
      <c r="AZ171" s="9">
        <f>($AU$3*AU171+$AV$3*AV171+$AW$3*AW171+$AX$3*AX171)*AY171*IF(AR171&lt;5,0.95,IF(AR171&lt;7,0.975,1))+$K$3*VLOOKUP(K171,COND!$A$2:$D$7,2,FALSE)+$L$3*VLOOKUP(L171,COND!$A$2:$D$7,3,FALSE)+IF(BB171="SP",$BB$3,0)+IF($AW171&lt;3,-5,0)</f>
        <v>16.213416225349242</v>
      </c>
      <c r="BA171" s="28">
        <f t="shared" si="21"/>
        <v>0.36679583116399772</v>
      </c>
      <c r="BB171" t="str">
        <f t="shared" si="22"/>
        <v>SP</v>
      </c>
      <c r="BC171">
        <v>500</v>
      </c>
      <c r="BD171">
        <v>167</v>
      </c>
      <c r="BF171" t="str">
        <f t="shared" si="23"/>
        <v>Unlikely</v>
      </c>
      <c r="BH171" t="str">
        <f>IF(VLOOKUP($B171,'Draft List'!$D$4:$AC$2598,BH$3,FALSE)&lt;&gt;0,VLOOKUP($B171,'Draft List'!$D$4:$AC$2598,BH$3,FALSE),"")</f>
        <v/>
      </c>
      <c r="BI171" t="str">
        <f>IF(VLOOKUP($B171,'Draft List'!$D$4:$AC$2598,BI$3,FALSE)&lt;&gt;0,VLOOKUP($B171,'Draft List'!$D$4:$AC$2598,BI$3,FALSE),"")</f>
        <v/>
      </c>
      <c r="BJ171" t="str">
        <f>IF(VLOOKUP($B171,'Draft List'!$D$4:$AC$2598,BJ$3,FALSE)&lt;&gt;0,VLOOKUP($B171,'Draft List'!$D$4:$AC$2598,BJ$3,FALSE),"")</f>
        <v/>
      </c>
      <c r="BK171" t="str">
        <f>IF(VLOOKUP($B171,'Draft List'!$D$4:$AC$2598,BK$3,FALSE)&lt;&gt;0,VLOOKUP($B171,'Draft List'!$D$4:$AC$2598,BK$3,FALSE),"")</f>
        <v/>
      </c>
      <c r="BL171" t="e">
        <f>IF(OR(C171="SP",C171="MR",C171="CL"),"P",VLOOKUP($A171,Bat!$A$4:$AQ$1284,42,FALSE))</f>
        <v>#N/A</v>
      </c>
    </row>
    <row r="172" spans="1:64" x14ac:dyDescent="0.25">
      <c r="A172" s="45" t="str">
        <f t="shared" si="16"/>
        <v>CLBrian King22</v>
      </c>
      <c r="B172">
        <f>VLOOKUP($A172,draft_listing_pitchers_stats!$A$1:$B$1324,2,FALSE)</f>
        <v>7903</v>
      </c>
      <c r="C172" s="1" t="s">
        <v>53</v>
      </c>
      <c r="D172" s="1" t="s">
        <v>216</v>
      </c>
      <c r="E172" s="1" t="s">
        <v>805</v>
      </c>
      <c r="F172" s="1">
        <v>22</v>
      </c>
      <c r="G172" s="1" t="s">
        <v>44</v>
      </c>
      <c r="H172" s="1" t="s">
        <v>44</v>
      </c>
      <c r="I172" s="1" t="s">
        <v>54</v>
      </c>
      <c r="J172" s="24" t="s">
        <v>54</v>
      </c>
      <c r="K172" s="1" t="s">
        <v>46</v>
      </c>
      <c r="L172" s="24" t="s">
        <v>46</v>
      </c>
      <c r="M172" s="1">
        <v>3</v>
      </c>
      <c r="N172" s="1">
        <v>2</v>
      </c>
      <c r="O172" s="24">
        <v>4</v>
      </c>
      <c r="P172" s="1">
        <v>4</v>
      </c>
      <c r="Q172" s="1">
        <v>2</v>
      </c>
      <c r="R172" s="24">
        <v>5</v>
      </c>
      <c r="S172" s="1">
        <v>5</v>
      </c>
      <c r="T172" s="1">
        <v>6</v>
      </c>
      <c r="U172" s="1">
        <v>1</v>
      </c>
      <c r="V172" s="1">
        <v>1</v>
      </c>
      <c r="W172" s="1">
        <v>3</v>
      </c>
      <c r="X172" s="1">
        <v>4</v>
      </c>
      <c r="Y172" s="1">
        <v>3</v>
      </c>
      <c r="Z172" s="1">
        <v>4</v>
      </c>
      <c r="AA172" s="1" t="s">
        <v>48</v>
      </c>
      <c r="AB172" s="1" t="s">
        <v>48</v>
      </c>
      <c r="AC172" s="1" t="s">
        <v>48</v>
      </c>
      <c r="AD172" s="1" t="s">
        <v>48</v>
      </c>
      <c r="AE172" s="1" t="s">
        <v>48</v>
      </c>
      <c r="AF172" s="1" t="s">
        <v>48</v>
      </c>
      <c r="AG172" s="1" t="s">
        <v>48</v>
      </c>
      <c r="AH172" s="1" t="s">
        <v>48</v>
      </c>
      <c r="AI172" s="1" t="s">
        <v>48</v>
      </c>
      <c r="AJ172" s="1" t="s">
        <v>48</v>
      </c>
      <c r="AK172" s="1" t="s">
        <v>48</v>
      </c>
      <c r="AL172" s="1" t="s">
        <v>48</v>
      </c>
      <c r="AM172" s="1" t="s">
        <v>48</v>
      </c>
      <c r="AN172" s="1" t="s">
        <v>48</v>
      </c>
      <c r="AO172" s="1" t="s">
        <v>48</v>
      </c>
      <c r="AP172" s="24" t="s">
        <v>48</v>
      </c>
      <c r="AQ172" s="1" t="s">
        <v>61</v>
      </c>
      <c r="AR172" s="1">
        <v>10</v>
      </c>
      <c r="AS172" s="25" t="s">
        <v>519</v>
      </c>
      <c r="AT172" s="36" t="s">
        <v>48</v>
      </c>
      <c r="AU172" s="9">
        <f t="shared" si="17"/>
        <v>-1.3897081743568644</v>
      </c>
      <c r="AV172" s="9">
        <f t="shared" si="18"/>
        <v>-0.50720153305650884</v>
      </c>
      <c r="AW172">
        <f t="shared" si="19"/>
        <v>4</v>
      </c>
      <c r="AX172">
        <f t="shared" si="20"/>
        <v>0.5</v>
      </c>
      <c r="AY172" s="6">
        <f>VLOOKUP(AQ172,COND!$A$10:$B$32,2,FALSE)</f>
        <v>1</v>
      </c>
      <c r="AZ172" s="9">
        <f>($AU$3*AU172+$AV$3*AV172+$AW$3*AW172+$AX$3*AX172)*AY172*IF(AR172&lt;5,0.95,IF(AR172&lt;7,0.975,1))+$K$3*VLOOKUP(K172,COND!$A$2:$D$7,2,FALSE)+$L$3*VLOOKUP(L172,COND!$A$2:$D$7,3,FALSE)+IF(BB172="SP",$BB$3,0)+IF($AW172&lt;3,-5,0)</f>
        <v>24.203027703998451</v>
      </c>
      <c r="BA172" s="28">
        <f t="shared" si="21"/>
        <v>1.0686835604027212</v>
      </c>
      <c r="BB172" t="str">
        <f t="shared" si="22"/>
        <v>SP</v>
      </c>
      <c r="BC172">
        <v>500</v>
      </c>
      <c r="BD172">
        <v>168</v>
      </c>
      <c r="BF172" t="str">
        <f t="shared" si="23"/>
        <v>Unlikely</v>
      </c>
      <c r="BH172">
        <f>IF(VLOOKUP($B172,'Draft List'!$D$4:$AC$2598,BH$3,FALSE)&lt;&gt;0,VLOOKUP($B172,'Draft List'!$D$4:$AC$2598,BH$3,FALSE),"")</f>
        <v>335</v>
      </c>
      <c r="BI172">
        <f>IF(VLOOKUP($B172,'Draft List'!$D$4:$AC$2598,BI$3,FALSE)&lt;&gt;0,VLOOKUP($B172,'Draft List'!$D$4:$AC$2598,BI$3,FALSE),"")</f>
        <v>13</v>
      </c>
      <c r="BJ172">
        <f>IF(VLOOKUP($B172,'Draft List'!$D$4:$AC$2598,BJ$3,FALSE)&lt;&gt;0,VLOOKUP($B172,'Draft List'!$D$4:$AC$2598,BJ$3,FALSE),"")</f>
        <v>17</v>
      </c>
      <c r="BK172" t="str">
        <f>IF(VLOOKUP($B172,'Draft List'!$D$4:$AC$2598,BK$3,FALSE)&lt;&gt;0,VLOOKUP($B172,'Draft List'!$D$4:$AC$2598,BK$3,FALSE),"")</f>
        <v>Kentucky Thoroughbreds</v>
      </c>
      <c r="BL172" t="str">
        <f>IF(OR(C172="SP",C172="MR",C172="CL"),"P",VLOOKUP($A172,Bat!$A$4:$AQ$1284,42,FALSE))</f>
        <v>P</v>
      </c>
    </row>
    <row r="173" spans="1:64" x14ac:dyDescent="0.25">
      <c r="A173" s="45" t="str">
        <f t="shared" si="16"/>
        <v>SPPatrick Affleck21</v>
      </c>
      <c r="B173">
        <f>VLOOKUP($A173,draft_listing_pitchers_stats!$A$1:$B$1324,2,FALSE)</f>
        <v>11458</v>
      </c>
      <c r="C173" s="1" t="s">
        <v>25</v>
      </c>
      <c r="D173" s="1" t="s">
        <v>496</v>
      </c>
      <c r="E173" s="1" t="s">
        <v>999</v>
      </c>
      <c r="F173" s="1">
        <v>21</v>
      </c>
      <c r="G173" s="1" t="s">
        <v>44</v>
      </c>
      <c r="H173" s="1" t="s">
        <v>44</v>
      </c>
      <c r="I173" s="1" t="s">
        <v>54</v>
      </c>
      <c r="J173" s="24" t="s">
        <v>54</v>
      </c>
      <c r="K173" s="1" t="s">
        <v>47</v>
      </c>
      <c r="L173" s="24" t="s">
        <v>46</v>
      </c>
      <c r="M173" s="1">
        <v>4</v>
      </c>
      <c r="N173" s="1">
        <v>1</v>
      </c>
      <c r="O173" s="24">
        <v>2</v>
      </c>
      <c r="P173" s="1">
        <v>5</v>
      </c>
      <c r="Q173" s="1">
        <v>1</v>
      </c>
      <c r="R173" s="24">
        <v>4</v>
      </c>
      <c r="S173" s="1">
        <v>6</v>
      </c>
      <c r="T173" s="1">
        <v>7</v>
      </c>
      <c r="U173" s="1">
        <v>6</v>
      </c>
      <c r="V173" s="1">
        <v>7</v>
      </c>
      <c r="W173" s="1">
        <v>3</v>
      </c>
      <c r="X173" s="1">
        <v>3</v>
      </c>
      <c r="Y173" s="1">
        <v>4</v>
      </c>
      <c r="Z173" s="1">
        <v>6</v>
      </c>
      <c r="AA173" s="1" t="s">
        <v>48</v>
      </c>
      <c r="AB173" s="1" t="s">
        <v>48</v>
      </c>
      <c r="AC173" s="1" t="s">
        <v>48</v>
      </c>
      <c r="AD173" s="1" t="s">
        <v>48</v>
      </c>
      <c r="AE173" s="1" t="s">
        <v>48</v>
      </c>
      <c r="AF173" s="1" t="s">
        <v>48</v>
      </c>
      <c r="AG173" s="1" t="s">
        <v>48</v>
      </c>
      <c r="AH173" s="1" t="s">
        <v>48</v>
      </c>
      <c r="AI173" s="1" t="s">
        <v>48</v>
      </c>
      <c r="AJ173" s="1" t="s">
        <v>48</v>
      </c>
      <c r="AK173" s="1" t="s">
        <v>48</v>
      </c>
      <c r="AL173" s="1" t="s">
        <v>48</v>
      </c>
      <c r="AM173" s="1" t="s">
        <v>48</v>
      </c>
      <c r="AN173" s="1" t="s">
        <v>48</v>
      </c>
      <c r="AO173" s="1" t="s">
        <v>48</v>
      </c>
      <c r="AP173" s="24" t="s">
        <v>48</v>
      </c>
      <c r="AQ173" s="1" t="s">
        <v>52</v>
      </c>
      <c r="AR173" s="1">
        <v>10</v>
      </c>
      <c r="AS173" s="25" t="s">
        <v>15</v>
      </c>
      <c r="AT173" s="36" t="s">
        <v>881</v>
      </c>
      <c r="AU173" s="9">
        <f t="shared" si="17"/>
        <v>-1.8750896983859671</v>
      </c>
      <c r="AV173" s="9">
        <f t="shared" si="18"/>
        <v>-0.75026249103150122</v>
      </c>
      <c r="AW173">
        <f t="shared" si="19"/>
        <v>4</v>
      </c>
      <c r="AX173">
        <f t="shared" si="20"/>
        <v>2.5</v>
      </c>
      <c r="AY173" s="6">
        <f>VLOOKUP(AQ173,COND!$A$10:$B$32,2,FALSE)</f>
        <v>1.05</v>
      </c>
      <c r="AZ173" s="9">
        <f>($AU$3*AU173+$AV$3*AV173+$AW$3*AW173+$AX$3*AX173)*AY173*IF(AR173&lt;5,0.95,IF(AR173&lt;7,0.975,1))+$K$3*VLOOKUP(K173,COND!$A$2:$D$7,2,FALSE)+$L$3*VLOOKUP(L173,COND!$A$2:$D$7,3,FALSE)+IF(BB173="SP",$BB$3,0)+IF($AW173&lt;3,-5,0)</f>
        <v>20.931968851677421</v>
      </c>
      <c r="BA173" s="28">
        <f t="shared" si="21"/>
        <v>0.7813208924936178</v>
      </c>
      <c r="BB173" t="str">
        <f t="shared" si="22"/>
        <v>SP</v>
      </c>
      <c r="BC173">
        <v>550</v>
      </c>
      <c r="BD173">
        <v>169</v>
      </c>
      <c r="BF173" t="str">
        <f t="shared" si="23"/>
        <v>Unlikely</v>
      </c>
      <c r="BH173">
        <f>IF(VLOOKUP($B173,'Draft List'!$D$4:$AC$2598,BH$3,FALSE)&lt;&gt;0,VLOOKUP($B173,'Draft List'!$D$4:$AC$2598,BH$3,FALSE),"")</f>
        <v>152</v>
      </c>
      <c r="BI173">
        <f>IF(VLOOKUP($B173,'Draft List'!$D$4:$AC$2598,BI$3,FALSE)&lt;&gt;0,VLOOKUP($B173,'Draft List'!$D$4:$AC$2598,BI$3,FALSE),"")</f>
        <v>6</v>
      </c>
      <c r="BJ173">
        <f>IF(VLOOKUP($B173,'Draft List'!$D$4:$AC$2598,BJ$3,FALSE)&lt;&gt;0,VLOOKUP($B173,'Draft List'!$D$4:$AC$2598,BJ$3,FALSE),"")</f>
        <v>16</v>
      </c>
      <c r="BK173" t="str">
        <f>IF(VLOOKUP($B173,'Draft List'!$D$4:$AC$2598,BK$3,FALSE)&lt;&gt;0,VLOOKUP($B173,'Draft List'!$D$4:$AC$2598,BK$3,FALSE),"")</f>
        <v>Fargo Dinosaurs</v>
      </c>
      <c r="BL173" t="str">
        <f>IF(OR(C173="SP",C173="MR",C173="CL"),"P",VLOOKUP($A173,Bat!$A$4:$AQ$1284,42,FALSE))</f>
        <v>P</v>
      </c>
    </row>
    <row r="174" spans="1:64" x14ac:dyDescent="0.25">
      <c r="A174" s="45" t="str">
        <f t="shared" si="16"/>
        <v>RPLarry Sullivan21</v>
      </c>
      <c r="B174">
        <f>VLOOKUP($A174,draft_listing_pitchers_stats!$A$1:$B$1324,2,FALSE)</f>
        <v>14743</v>
      </c>
      <c r="C174" s="1" t="s">
        <v>885</v>
      </c>
      <c r="D174" s="1" t="s">
        <v>266</v>
      </c>
      <c r="E174" s="1" t="s">
        <v>1673</v>
      </c>
      <c r="F174" s="1">
        <v>21</v>
      </c>
      <c r="G174" s="1" t="s">
        <v>44</v>
      </c>
      <c r="H174" s="1" t="s">
        <v>44</v>
      </c>
      <c r="I174" s="1" t="s">
        <v>54</v>
      </c>
      <c r="J174" s="24" t="s">
        <v>54</v>
      </c>
      <c r="K174" s="1" t="s">
        <v>47</v>
      </c>
      <c r="L174" s="24" t="s">
        <v>46</v>
      </c>
      <c r="M174" s="1">
        <v>4</v>
      </c>
      <c r="N174" s="1">
        <v>2</v>
      </c>
      <c r="O174" s="24">
        <v>3</v>
      </c>
      <c r="P174" s="1">
        <v>6</v>
      </c>
      <c r="Q174" s="1">
        <v>2</v>
      </c>
      <c r="R174" s="24">
        <v>3</v>
      </c>
      <c r="S174" s="1">
        <v>6</v>
      </c>
      <c r="T174" s="1">
        <v>7</v>
      </c>
      <c r="U174" s="1">
        <v>1</v>
      </c>
      <c r="V174" s="1">
        <v>4</v>
      </c>
      <c r="W174" s="1">
        <v>3</v>
      </c>
      <c r="X174" s="1">
        <v>6</v>
      </c>
      <c r="Y174" s="1" t="s">
        <v>48</v>
      </c>
      <c r="Z174" s="1" t="s">
        <v>48</v>
      </c>
      <c r="AA174" s="1" t="s">
        <v>48</v>
      </c>
      <c r="AB174" s="1" t="s">
        <v>48</v>
      </c>
      <c r="AC174" s="1">
        <v>4</v>
      </c>
      <c r="AD174" s="1">
        <v>5</v>
      </c>
      <c r="AE174" s="1" t="s">
        <v>48</v>
      </c>
      <c r="AF174" s="1" t="s">
        <v>48</v>
      </c>
      <c r="AG174" s="1" t="s">
        <v>48</v>
      </c>
      <c r="AH174" s="1" t="s">
        <v>48</v>
      </c>
      <c r="AI174" s="1" t="s">
        <v>48</v>
      </c>
      <c r="AJ174" s="1" t="s">
        <v>48</v>
      </c>
      <c r="AK174" s="1" t="s">
        <v>48</v>
      </c>
      <c r="AL174" s="1" t="s">
        <v>48</v>
      </c>
      <c r="AM174" s="1" t="s">
        <v>48</v>
      </c>
      <c r="AN174" s="1" t="s">
        <v>48</v>
      </c>
      <c r="AO174" s="1" t="s">
        <v>48</v>
      </c>
      <c r="AP174" s="24" t="s">
        <v>48</v>
      </c>
      <c r="AQ174" s="1" t="s">
        <v>52</v>
      </c>
      <c r="AR174" s="1">
        <v>8</v>
      </c>
      <c r="AS174" s="25" t="s">
        <v>15</v>
      </c>
      <c r="AT174" s="36" t="s">
        <v>900</v>
      </c>
      <c r="AU174" s="9">
        <f t="shared" si="17"/>
        <v>-1.4373374159018013</v>
      </c>
      <c r="AV174" s="9">
        <f t="shared" si="18"/>
        <v>-0.60246001614638267</v>
      </c>
      <c r="AW174">
        <f t="shared" si="19"/>
        <v>4</v>
      </c>
      <c r="AX174">
        <f t="shared" si="20"/>
        <v>1.5</v>
      </c>
      <c r="AY174" s="6">
        <f>VLOOKUP(AQ174,COND!$A$10:$B$32,2,FALSE)</f>
        <v>1.05</v>
      </c>
      <c r="AZ174" s="9">
        <f>($AU$3*AU174+$AV$3*AV174+$AW$3*AW174+$AX$3*AX174)*AY174*IF(AR174&lt;5,0.95,IF(AR174&lt;7,0.975,1))+$K$3*VLOOKUP(K174,COND!$A$2:$D$7,2,FALSE)+$L$3*VLOOKUP(L174,COND!$A$2:$D$7,3,FALSE)+IF(BB174="SP",$BB$3,0)+IF($AW174&lt;3,-5,0)</f>
        <v>22.815248803586584</v>
      </c>
      <c r="BA174" s="28">
        <f t="shared" si="21"/>
        <v>0.94676712132448682</v>
      </c>
      <c r="BB174" t="str">
        <f t="shared" si="22"/>
        <v>SP</v>
      </c>
      <c r="BC174">
        <v>550</v>
      </c>
      <c r="BD174">
        <v>170</v>
      </c>
      <c r="BF174" t="str">
        <f t="shared" si="23"/>
        <v>Unlikely</v>
      </c>
      <c r="BH174" t="str">
        <f>IF(VLOOKUP($B174,'Draft List'!$D$4:$AC$2598,BH$3,FALSE)&lt;&gt;0,VLOOKUP($B174,'Draft List'!$D$4:$AC$2598,BH$3,FALSE),"")</f>
        <v/>
      </c>
      <c r="BI174" t="str">
        <f>IF(VLOOKUP($B174,'Draft List'!$D$4:$AC$2598,BI$3,FALSE)&lt;&gt;0,VLOOKUP($B174,'Draft List'!$D$4:$AC$2598,BI$3,FALSE),"")</f>
        <v/>
      </c>
      <c r="BJ174" t="str">
        <f>IF(VLOOKUP($B174,'Draft List'!$D$4:$AC$2598,BJ$3,FALSE)&lt;&gt;0,VLOOKUP($B174,'Draft List'!$D$4:$AC$2598,BJ$3,FALSE),"")</f>
        <v/>
      </c>
      <c r="BK174" t="str">
        <f>IF(VLOOKUP($B174,'Draft List'!$D$4:$AC$2598,BK$3,FALSE)&lt;&gt;0,VLOOKUP($B174,'Draft List'!$D$4:$AC$2598,BK$3,FALSE),"")</f>
        <v/>
      </c>
      <c r="BL174">
        <f>IF(OR(C174="SP",C174="MR",C174="CL"),"P",VLOOKUP($A174,Bat!$A$4:$AQ$1284,42,FALSE))</f>
        <v>-3.3534117501722367</v>
      </c>
    </row>
    <row r="175" spans="1:64" x14ac:dyDescent="0.25">
      <c r="A175" s="45" t="str">
        <f t="shared" si="16"/>
        <v>SPMartin Clark21</v>
      </c>
      <c r="B175">
        <f>VLOOKUP($A175,draft_listing_pitchers_stats!$A$1:$B$1324,2,FALSE)</f>
        <v>5843</v>
      </c>
      <c r="C175" s="1" t="s">
        <v>25</v>
      </c>
      <c r="D175" s="1" t="s">
        <v>223</v>
      </c>
      <c r="E175" s="1" t="s">
        <v>161</v>
      </c>
      <c r="F175" s="1">
        <v>21</v>
      </c>
      <c r="G175" s="1" t="s">
        <v>68</v>
      </c>
      <c r="H175" s="1" t="s">
        <v>44</v>
      </c>
      <c r="I175" s="1" t="s">
        <v>54</v>
      </c>
      <c r="J175" s="24" t="s">
        <v>54</v>
      </c>
      <c r="K175" s="1" t="s">
        <v>47</v>
      </c>
      <c r="L175" s="24" t="s">
        <v>46</v>
      </c>
      <c r="M175" s="1">
        <v>2</v>
      </c>
      <c r="N175" s="1">
        <v>1</v>
      </c>
      <c r="O175" s="24">
        <v>1</v>
      </c>
      <c r="P175" s="1">
        <v>6</v>
      </c>
      <c r="Q175" s="1">
        <v>1</v>
      </c>
      <c r="R175" s="24">
        <v>4</v>
      </c>
      <c r="S175" s="1">
        <v>5</v>
      </c>
      <c r="T175" s="1">
        <v>7</v>
      </c>
      <c r="U175" s="1">
        <v>2</v>
      </c>
      <c r="V175" s="1">
        <v>7</v>
      </c>
      <c r="W175" s="1" t="s">
        <v>48</v>
      </c>
      <c r="X175" s="1" t="s">
        <v>48</v>
      </c>
      <c r="Y175" s="1">
        <v>3</v>
      </c>
      <c r="Z175" s="1">
        <v>4</v>
      </c>
      <c r="AA175" s="1" t="s">
        <v>48</v>
      </c>
      <c r="AB175" s="1" t="s">
        <v>48</v>
      </c>
      <c r="AC175" s="1" t="s">
        <v>48</v>
      </c>
      <c r="AD175" s="1" t="s">
        <v>48</v>
      </c>
      <c r="AE175" s="1" t="s">
        <v>48</v>
      </c>
      <c r="AF175" s="1" t="s">
        <v>48</v>
      </c>
      <c r="AG175" s="1">
        <v>4</v>
      </c>
      <c r="AH175" s="1">
        <v>6</v>
      </c>
      <c r="AI175" s="1" t="s">
        <v>48</v>
      </c>
      <c r="AJ175" s="1" t="s">
        <v>48</v>
      </c>
      <c r="AK175" s="1" t="s">
        <v>48</v>
      </c>
      <c r="AL175" s="1" t="s">
        <v>48</v>
      </c>
      <c r="AM175" s="1" t="s">
        <v>48</v>
      </c>
      <c r="AN175" s="1" t="s">
        <v>48</v>
      </c>
      <c r="AO175" s="1" t="s">
        <v>48</v>
      </c>
      <c r="AP175" s="24" t="s">
        <v>48</v>
      </c>
      <c r="AQ175" s="1" t="s">
        <v>59</v>
      </c>
      <c r="AR175" s="1">
        <v>6</v>
      </c>
      <c r="AS175" s="25" t="s">
        <v>523</v>
      </c>
      <c r="AT175" s="36" t="s">
        <v>843</v>
      </c>
      <c r="AU175" s="9">
        <f t="shared" si="17"/>
        <v>-2.5067929134584248</v>
      </c>
      <c r="AV175" s="9">
        <f t="shared" si="18"/>
        <v>-0.55557116652232774</v>
      </c>
      <c r="AW175">
        <f t="shared" si="19"/>
        <v>4</v>
      </c>
      <c r="AX175">
        <f t="shared" si="20"/>
        <v>1.5</v>
      </c>
      <c r="AY175" s="6">
        <f>VLOOKUP(AQ175,COND!$A$10:$B$32,2,FALSE)</f>
        <v>1.0249999999999999</v>
      </c>
      <c r="AZ175" s="9">
        <f>($AU$3*AU175+$AV$3*AV175+$AW$3*AW175+$AX$3*AX175)*AY175*IF(AR175&lt;5,0.95,IF(AR175&lt;7,0.975,1))+$K$3*VLOOKUP(K175,COND!$A$2:$D$7,2,FALSE)+$L$3*VLOOKUP(L175,COND!$A$2:$D$7,3,FALSE)+IF(BB175="SP",$BB$3,0)+IF($AW175&lt;3,-5,0)</f>
        <v>23.96705420055747</v>
      </c>
      <c r="BA175" s="28">
        <f t="shared" si="21"/>
        <v>1.0479532774680247</v>
      </c>
      <c r="BB175" t="str">
        <f t="shared" si="22"/>
        <v>SP</v>
      </c>
      <c r="BC175">
        <v>550</v>
      </c>
      <c r="BD175">
        <v>171</v>
      </c>
      <c r="BF175" t="str">
        <f t="shared" si="23"/>
        <v>Unlikely</v>
      </c>
      <c r="BH175" t="str">
        <f>IF(VLOOKUP($B175,'Draft List'!$D$4:$AC$2598,BH$3,FALSE)&lt;&gt;0,VLOOKUP($B175,'Draft List'!$D$4:$AC$2598,BH$3,FALSE),"")</f>
        <v/>
      </c>
      <c r="BI175" t="str">
        <f>IF(VLOOKUP($B175,'Draft List'!$D$4:$AC$2598,BI$3,FALSE)&lt;&gt;0,VLOOKUP($B175,'Draft List'!$D$4:$AC$2598,BI$3,FALSE),"")</f>
        <v/>
      </c>
      <c r="BJ175" t="str">
        <f>IF(VLOOKUP($B175,'Draft List'!$D$4:$AC$2598,BJ$3,FALSE)&lt;&gt;0,VLOOKUP($B175,'Draft List'!$D$4:$AC$2598,BJ$3,FALSE),"")</f>
        <v/>
      </c>
      <c r="BK175" t="str">
        <f>IF(VLOOKUP($B175,'Draft List'!$D$4:$AC$2598,BK$3,FALSE)&lt;&gt;0,VLOOKUP($B175,'Draft List'!$D$4:$AC$2598,BK$3,FALSE),"")</f>
        <v/>
      </c>
      <c r="BL175" t="str">
        <f>IF(OR(C175="SP",C175="MR",C175="CL"),"P",VLOOKUP($A175,Bat!$A$4:$AQ$1284,42,FALSE))</f>
        <v>P</v>
      </c>
    </row>
    <row r="176" spans="1:64" x14ac:dyDescent="0.25">
      <c r="A176" s="45" t="str">
        <f t="shared" si="16"/>
        <v>SPMike King21</v>
      </c>
      <c r="B176">
        <f>VLOOKUP($A176,draft_listing_pitchers_stats!$A$1:$B$1324,2,FALSE)</f>
        <v>14513</v>
      </c>
      <c r="C176" s="1" t="s">
        <v>25</v>
      </c>
      <c r="D176" s="1" t="s">
        <v>159</v>
      </c>
      <c r="E176" s="1" t="s">
        <v>805</v>
      </c>
      <c r="F176" s="1">
        <v>21</v>
      </c>
      <c r="G176" s="1" t="s">
        <v>44</v>
      </c>
      <c r="H176" s="1" t="s">
        <v>44</v>
      </c>
      <c r="I176" s="1" t="s">
        <v>54</v>
      </c>
      <c r="J176" s="24" t="s">
        <v>54</v>
      </c>
      <c r="K176" s="1" t="s">
        <v>47</v>
      </c>
      <c r="L176" s="24" t="s">
        <v>46</v>
      </c>
      <c r="M176" s="1">
        <v>3</v>
      </c>
      <c r="N176" s="1">
        <v>2</v>
      </c>
      <c r="O176" s="24">
        <v>1</v>
      </c>
      <c r="P176" s="1">
        <v>3</v>
      </c>
      <c r="Q176" s="1">
        <v>3</v>
      </c>
      <c r="R176" s="24">
        <v>5</v>
      </c>
      <c r="S176" s="1">
        <v>5</v>
      </c>
      <c r="T176" s="1">
        <v>5</v>
      </c>
      <c r="U176" s="1">
        <v>1</v>
      </c>
      <c r="V176" s="1">
        <v>1</v>
      </c>
      <c r="W176" s="1">
        <v>3</v>
      </c>
      <c r="X176" s="1">
        <v>4</v>
      </c>
      <c r="Y176" s="1" t="s">
        <v>48</v>
      </c>
      <c r="Z176" s="1" t="s">
        <v>48</v>
      </c>
      <c r="AA176" s="1" t="s">
        <v>48</v>
      </c>
      <c r="AB176" s="1" t="s">
        <v>48</v>
      </c>
      <c r="AC176" s="1" t="s">
        <v>48</v>
      </c>
      <c r="AD176" s="1" t="s">
        <v>48</v>
      </c>
      <c r="AE176" s="1" t="s">
        <v>48</v>
      </c>
      <c r="AF176" s="1" t="s">
        <v>48</v>
      </c>
      <c r="AG176" s="1">
        <v>4</v>
      </c>
      <c r="AH176" s="1">
        <v>5</v>
      </c>
      <c r="AI176" s="1" t="s">
        <v>48</v>
      </c>
      <c r="AJ176" s="1" t="s">
        <v>48</v>
      </c>
      <c r="AK176" s="1" t="s">
        <v>48</v>
      </c>
      <c r="AL176" s="1" t="s">
        <v>48</v>
      </c>
      <c r="AM176" s="1" t="s">
        <v>48</v>
      </c>
      <c r="AN176" s="1" t="s">
        <v>48</v>
      </c>
      <c r="AO176" s="1" t="s">
        <v>48</v>
      </c>
      <c r="AP176" s="24" t="s">
        <v>48</v>
      </c>
      <c r="AQ176" s="1" t="s">
        <v>59</v>
      </c>
      <c r="AR176" s="1">
        <v>3</v>
      </c>
      <c r="AS176" s="25" t="s">
        <v>519</v>
      </c>
      <c r="AT176" s="36" t="s">
        <v>839</v>
      </c>
      <c r="AU176" s="9">
        <f t="shared" si="17"/>
        <v>-2.1166698725191955</v>
      </c>
      <c r="AV176" s="9">
        <f t="shared" si="18"/>
        <v>-0.5064611411356269</v>
      </c>
      <c r="AW176">
        <f t="shared" si="19"/>
        <v>4</v>
      </c>
      <c r="AX176">
        <f t="shared" si="20"/>
        <v>0</v>
      </c>
      <c r="AY176" s="6">
        <f>VLOOKUP(AQ176,COND!$A$10:$B$32,2,FALSE)</f>
        <v>1.0249999999999999</v>
      </c>
      <c r="AZ176" s="9">
        <f>($AU$3*AU176+$AV$3*AV176+$AW$3*AW176+$AX$3*AX176)*AY176*IF(AR176&lt;5,0.95,IF(AR176&lt;7,0.975,1))+$K$3*VLOOKUP(K176,COND!$A$2:$D$7,2,FALSE)+$L$3*VLOOKUP(L176,COND!$A$2:$D$7,3,FALSE)+IF(BB176="SP",$BB$3,0)+IF($AW176&lt;3,-5,0)</f>
        <v>21.371947818710552</v>
      </c>
      <c r="BA176" s="28">
        <f t="shared" si="21"/>
        <v>0.81997306461849995</v>
      </c>
      <c r="BB176" t="str">
        <f t="shared" si="22"/>
        <v>RP</v>
      </c>
      <c r="BC176">
        <v>550</v>
      </c>
      <c r="BD176">
        <v>172</v>
      </c>
      <c r="BF176" t="str">
        <f t="shared" si="23"/>
        <v>Unlikely</v>
      </c>
      <c r="BH176" t="str">
        <f>IF(VLOOKUP($B176,'Draft List'!$D$4:$AC$2598,BH$3,FALSE)&lt;&gt;0,VLOOKUP($B176,'Draft List'!$D$4:$AC$2598,BH$3,FALSE),"")</f>
        <v/>
      </c>
      <c r="BI176" t="str">
        <f>IF(VLOOKUP($B176,'Draft List'!$D$4:$AC$2598,BI$3,FALSE)&lt;&gt;0,VLOOKUP($B176,'Draft List'!$D$4:$AC$2598,BI$3,FALSE),"")</f>
        <v/>
      </c>
      <c r="BJ176" t="str">
        <f>IF(VLOOKUP($B176,'Draft List'!$D$4:$AC$2598,BJ$3,FALSE)&lt;&gt;0,VLOOKUP($B176,'Draft List'!$D$4:$AC$2598,BJ$3,FALSE),"")</f>
        <v/>
      </c>
      <c r="BK176" t="str">
        <f>IF(VLOOKUP($B176,'Draft List'!$D$4:$AC$2598,BK$3,FALSE)&lt;&gt;0,VLOOKUP($B176,'Draft List'!$D$4:$AC$2598,BK$3,FALSE),"")</f>
        <v/>
      </c>
      <c r="BL176" t="str">
        <f>IF(OR(C176="SP",C176="MR",C176="CL"),"P",VLOOKUP($A176,Bat!$A$4:$AQ$1284,42,FALSE))</f>
        <v>P</v>
      </c>
    </row>
    <row r="177" spans="1:64" x14ac:dyDescent="0.25">
      <c r="A177" s="45" t="str">
        <f t="shared" si="16"/>
        <v>RPOliver Rodríguez21</v>
      </c>
      <c r="B177">
        <f>VLOOKUP($A177,draft_listing_pitchers_stats!$A$1:$B$1324,2,FALSE)</f>
        <v>15662</v>
      </c>
      <c r="C177" s="1" t="s">
        <v>885</v>
      </c>
      <c r="D177" s="1" t="s">
        <v>512</v>
      </c>
      <c r="E177" s="1" t="s">
        <v>225</v>
      </c>
      <c r="F177" s="1">
        <v>21</v>
      </c>
      <c r="G177" s="1" t="s">
        <v>44</v>
      </c>
      <c r="H177" s="1" t="s">
        <v>44</v>
      </c>
      <c r="I177" s="1" t="s">
        <v>54</v>
      </c>
      <c r="J177" s="24" t="s">
        <v>54</v>
      </c>
      <c r="K177" s="1" t="s">
        <v>47</v>
      </c>
      <c r="L177" s="24" t="s">
        <v>51</v>
      </c>
      <c r="M177" s="1">
        <v>2</v>
      </c>
      <c r="N177" s="1">
        <v>1</v>
      </c>
      <c r="O177" s="24">
        <v>2</v>
      </c>
      <c r="P177" s="1">
        <v>4</v>
      </c>
      <c r="Q177" s="1">
        <v>1</v>
      </c>
      <c r="R177" s="24">
        <v>5</v>
      </c>
      <c r="S177" s="1">
        <v>3</v>
      </c>
      <c r="T177" s="1">
        <v>4</v>
      </c>
      <c r="U177" s="1">
        <v>1</v>
      </c>
      <c r="V177" s="1">
        <v>1</v>
      </c>
      <c r="W177" s="1" t="s">
        <v>48</v>
      </c>
      <c r="X177" s="1" t="s">
        <v>48</v>
      </c>
      <c r="Y177" s="1">
        <v>2</v>
      </c>
      <c r="Z177" s="1">
        <v>6</v>
      </c>
      <c r="AA177" s="1" t="s">
        <v>48</v>
      </c>
      <c r="AB177" s="1" t="s">
        <v>48</v>
      </c>
      <c r="AC177" s="1" t="s">
        <v>48</v>
      </c>
      <c r="AD177" s="1" t="s">
        <v>48</v>
      </c>
      <c r="AE177" s="1" t="s">
        <v>48</v>
      </c>
      <c r="AF177" s="1" t="s">
        <v>48</v>
      </c>
      <c r="AG177" s="1" t="s">
        <v>48</v>
      </c>
      <c r="AH177" s="1" t="s">
        <v>48</v>
      </c>
      <c r="AI177" s="1" t="s">
        <v>48</v>
      </c>
      <c r="AJ177" s="1" t="s">
        <v>48</v>
      </c>
      <c r="AK177" s="1" t="s">
        <v>48</v>
      </c>
      <c r="AL177" s="1" t="s">
        <v>48</v>
      </c>
      <c r="AM177" s="1" t="s">
        <v>48</v>
      </c>
      <c r="AN177" s="1" t="s">
        <v>48</v>
      </c>
      <c r="AO177" s="1" t="s">
        <v>48</v>
      </c>
      <c r="AP177" s="24" t="s">
        <v>48</v>
      </c>
      <c r="AQ177" s="1" t="s">
        <v>75</v>
      </c>
      <c r="AR177" s="1">
        <v>7</v>
      </c>
      <c r="AS177" s="25" t="s">
        <v>15</v>
      </c>
      <c r="AT177" s="36" t="s">
        <v>1077</v>
      </c>
      <c r="AU177" s="9">
        <f t="shared" si="17"/>
        <v>-2.2644723474043147</v>
      </c>
      <c r="AV177" s="9">
        <f t="shared" si="18"/>
        <v>-0.70263324948656447</v>
      </c>
      <c r="AW177">
        <f t="shared" si="19"/>
        <v>3</v>
      </c>
      <c r="AX177">
        <f t="shared" si="20"/>
        <v>0.5</v>
      </c>
      <c r="AY177" s="6">
        <f>VLOOKUP(AQ177,COND!$A$10:$B$32,2,FALSE)</f>
        <v>0.95</v>
      </c>
      <c r="AZ177" s="9">
        <f>($AU$3*AU177+$AV$3*AV177+$AW$3*AW177+$AX$3*AX177)*AY177*IF(AR177&lt;5,0.95,IF(AR177&lt;7,0.975,1))+$K$3*VLOOKUP(K177,COND!$A$2:$D$7,2,FALSE)+$L$3*VLOOKUP(L177,COND!$A$2:$D$7,3,FALSE)+IF(BB177="SP",$BB$3,0)+IF($AW177&lt;3,-5,0)</f>
        <v>20.238468513748458</v>
      </c>
      <c r="BA177" s="28">
        <f t="shared" si="21"/>
        <v>0.72039685648560625</v>
      </c>
      <c r="BB177" t="str">
        <f t="shared" si="22"/>
        <v>SP</v>
      </c>
      <c r="BC177">
        <v>550</v>
      </c>
      <c r="BD177">
        <v>173</v>
      </c>
      <c r="BF177" t="str">
        <f t="shared" si="23"/>
        <v>Unlikely</v>
      </c>
      <c r="BH177" t="str">
        <f>IF(VLOOKUP($B177,'Draft List'!$D$4:$AC$2598,BH$3,FALSE)&lt;&gt;0,VLOOKUP($B177,'Draft List'!$D$4:$AC$2598,BH$3,FALSE),"")</f>
        <v/>
      </c>
      <c r="BI177" t="str">
        <f>IF(VLOOKUP($B177,'Draft List'!$D$4:$AC$2598,BI$3,FALSE)&lt;&gt;0,VLOOKUP($B177,'Draft List'!$D$4:$AC$2598,BI$3,FALSE),"")</f>
        <v/>
      </c>
      <c r="BJ177" t="str">
        <f>IF(VLOOKUP($B177,'Draft List'!$D$4:$AC$2598,BJ$3,FALSE)&lt;&gt;0,VLOOKUP($B177,'Draft List'!$D$4:$AC$2598,BJ$3,FALSE),"")</f>
        <v/>
      </c>
      <c r="BK177" t="str">
        <f>IF(VLOOKUP($B177,'Draft List'!$D$4:$AC$2598,BK$3,FALSE)&lt;&gt;0,VLOOKUP($B177,'Draft List'!$D$4:$AC$2598,BK$3,FALSE),"")</f>
        <v/>
      </c>
      <c r="BL177">
        <f>IF(OR(C177="SP",C177="MR",C177="CL"),"P",VLOOKUP($A177,Bat!$A$4:$AQ$1284,42,FALSE))</f>
        <v>-3.6085444296173339</v>
      </c>
    </row>
    <row r="178" spans="1:64" x14ac:dyDescent="0.25">
      <c r="A178" s="45" t="str">
        <f t="shared" si="16"/>
        <v>SPJoe Clark18</v>
      </c>
      <c r="B178">
        <f>VLOOKUP($A178,draft_listing_pitchers_stats!$A$1:$B$1324,2,FALSE)</f>
        <v>4916</v>
      </c>
      <c r="C178" s="1" t="s">
        <v>25</v>
      </c>
      <c r="D178" s="1" t="s">
        <v>208</v>
      </c>
      <c r="E178" s="1" t="s">
        <v>161</v>
      </c>
      <c r="F178" s="1">
        <v>18</v>
      </c>
      <c r="G178" s="1" t="s">
        <v>68</v>
      </c>
      <c r="H178" s="1" t="s">
        <v>44</v>
      </c>
      <c r="I178" s="1" t="s">
        <v>54</v>
      </c>
      <c r="J178" s="24" t="s">
        <v>54</v>
      </c>
      <c r="K178" s="1" t="s">
        <v>47</v>
      </c>
      <c r="L178" s="24" t="s">
        <v>46</v>
      </c>
      <c r="M178" s="1">
        <v>1</v>
      </c>
      <c r="N178" s="1">
        <v>2</v>
      </c>
      <c r="O178" s="24">
        <v>1</v>
      </c>
      <c r="P178" s="1">
        <v>5</v>
      </c>
      <c r="Q178" s="1">
        <v>2</v>
      </c>
      <c r="R178" s="24">
        <v>4</v>
      </c>
      <c r="S178" s="1">
        <v>4</v>
      </c>
      <c r="T178" s="1">
        <v>6</v>
      </c>
      <c r="U178" s="1">
        <v>1</v>
      </c>
      <c r="V178" s="1">
        <v>2</v>
      </c>
      <c r="W178" s="1">
        <v>2</v>
      </c>
      <c r="X178" s="1">
        <v>7</v>
      </c>
      <c r="Y178" s="1" t="s">
        <v>48</v>
      </c>
      <c r="Z178" s="1">
        <v>6</v>
      </c>
      <c r="AA178" s="1" t="s">
        <v>48</v>
      </c>
      <c r="AB178" s="1" t="s">
        <v>48</v>
      </c>
      <c r="AC178" s="1" t="s">
        <v>48</v>
      </c>
      <c r="AD178" s="1" t="s">
        <v>48</v>
      </c>
      <c r="AE178" s="1" t="s">
        <v>48</v>
      </c>
      <c r="AF178" s="1" t="s">
        <v>48</v>
      </c>
      <c r="AG178" s="1" t="s">
        <v>48</v>
      </c>
      <c r="AH178" s="1" t="s">
        <v>48</v>
      </c>
      <c r="AI178" s="1" t="s">
        <v>48</v>
      </c>
      <c r="AJ178" s="1" t="s">
        <v>48</v>
      </c>
      <c r="AK178" s="1" t="s">
        <v>48</v>
      </c>
      <c r="AL178" s="1" t="s">
        <v>48</v>
      </c>
      <c r="AM178" s="1" t="s">
        <v>48</v>
      </c>
      <c r="AN178" s="1" t="s">
        <v>48</v>
      </c>
      <c r="AO178" s="1" t="s">
        <v>48</v>
      </c>
      <c r="AP178" s="24" t="s">
        <v>48</v>
      </c>
      <c r="AQ178" s="1" t="s">
        <v>522</v>
      </c>
      <c r="AR178" s="1">
        <v>6</v>
      </c>
      <c r="AS178" s="25" t="s">
        <v>519</v>
      </c>
      <c r="AT178" s="36" t="s">
        <v>854</v>
      </c>
      <c r="AU178" s="9">
        <f t="shared" si="17"/>
        <v>-2.5060525215375429</v>
      </c>
      <c r="AV178" s="9">
        <f t="shared" si="18"/>
        <v>-0.55483077460144581</v>
      </c>
      <c r="AW178">
        <f t="shared" si="19"/>
        <v>3.5</v>
      </c>
      <c r="AX178">
        <f t="shared" si="20"/>
        <v>1.5</v>
      </c>
      <c r="AY178" s="6">
        <f>VLOOKUP(AQ178,COND!$A$10:$B$32,2,FALSE)</f>
        <v>1</v>
      </c>
      <c r="AZ178" s="9">
        <f>($AU$3*AU178+$AV$3*AV178+$AW$3*AW178+$AX$3*AX178)*AY178*IF(AR178&lt;5,0.95,IF(AR178&lt;7,0.975,1))+$K$3*VLOOKUP(K178,COND!$A$2:$D$7,2,FALSE)+$L$3*VLOOKUP(L178,COND!$A$2:$D$7,3,FALSE)+IF(BB178="SP",$BB$3,0)+IF($AW178&lt;3,-5,0)</f>
        <v>23.926494653571986</v>
      </c>
      <c r="BA178" s="28">
        <f t="shared" si="21"/>
        <v>1.0443901194335359</v>
      </c>
      <c r="BB178" t="str">
        <f t="shared" si="22"/>
        <v>SP</v>
      </c>
      <c r="BC178">
        <v>550</v>
      </c>
      <c r="BD178">
        <v>174</v>
      </c>
      <c r="BF178" t="str">
        <f t="shared" si="23"/>
        <v>Unlikely</v>
      </c>
      <c r="BH178" t="str">
        <f>IF(VLOOKUP($B178,'Draft List'!$D$4:$AC$2598,BH$3,FALSE)&lt;&gt;0,VLOOKUP($B178,'Draft List'!$D$4:$AC$2598,BH$3,FALSE),"")</f>
        <v/>
      </c>
      <c r="BI178" t="str">
        <f>IF(VLOOKUP($B178,'Draft List'!$D$4:$AC$2598,BI$3,FALSE)&lt;&gt;0,VLOOKUP($B178,'Draft List'!$D$4:$AC$2598,BI$3,FALSE),"")</f>
        <v/>
      </c>
      <c r="BJ178" t="str">
        <f>IF(VLOOKUP($B178,'Draft List'!$D$4:$AC$2598,BJ$3,FALSE)&lt;&gt;0,VLOOKUP($B178,'Draft List'!$D$4:$AC$2598,BJ$3,FALSE),"")</f>
        <v/>
      </c>
      <c r="BK178" t="str">
        <f>IF(VLOOKUP($B178,'Draft List'!$D$4:$AC$2598,BK$3,FALSE)&lt;&gt;0,VLOOKUP($B178,'Draft List'!$D$4:$AC$2598,BK$3,FALSE),"")</f>
        <v/>
      </c>
      <c r="BL178" t="str">
        <f>IF(OR(C178="SP",C178="MR",C178="CL"),"P",VLOOKUP($A178,Bat!$A$4:$AQ$1284,42,FALSE))</f>
        <v>P</v>
      </c>
    </row>
    <row r="179" spans="1:64" x14ac:dyDescent="0.25">
      <c r="A179" s="45" t="str">
        <f t="shared" si="16"/>
        <v>SPCristo Díaz21</v>
      </c>
      <c r="B179">
        <f>VLOOKUP($A179,draft_listing_pitchers_stats!$A$1:$B$1324,2,FALSE)</f>
        <v>11956</v>
      </c>
      <c r="C179" s="1" t="s">
        <v>25</v>
      </c>
      <c r="D179" s="1" t="s">
        <v>1127</v>
      </c>
      <c r="E179" s="1" t="s">
        <v>186</v>
      </c>
      <c r="F179" s="1">
        <v>21</v>
      </c>
      <c r="G179" s="1" t="s">
        <v>44</v>
      </c>
      <c r="H179" s="1" t="s">
        <v>44</v>
      </c>
      <c r="I179" s="1" t="s">
        <v>54</v>
      </c>
      <c r="J179" s="24" t="s">
        <v>54</v>
      </c>
      <c r="K179" s="1" t="s">
        <v>47</v>
      </c>
      <c r="L179" s="24" t="s">
        <v>46</v>
      </c>
      <c r="M179" s="1">
        <v>4</v>
      </c>
      <c r="N179" s="1">
        <v>1</v>
      </c>
      <c r="O179" s="24">
        <v>2</v>
      </c>
      <c r="P179" s="1">
        <v>5</v>
      </c>
      <c r="Q179" s="1">
        <v>1</v>
      </c>
      <c r="R179" s="24">
        <v>4</v>
      </c>
      <c r="S179" s="1">
        <v>5</v>
      </c>
      <c r="T179" s="1">
        <v>5</v>
      </c>
      <c r="U179" s="1">
        <v>7</v>
      </c>
      <c r="V179" s="1">
        <v>8</v>
      </c>
      <c r="W179" s="1" t="s">
        <v>48</v>
      </c>
      <c r="X179" s="1" t="s">
        <v>48</v>
      </c>
      <c r="Y179" s="1">
        <v>5</v>
      </c>
      <c r="Z179" s="1">
        <v>6</v>
      </c>
      <c r="AA179" s="1" t="s">
        <v>48</v>
      </c>
      <c r="AB179" s="1" t="s">
        <v>48</v>
      </c>
      <c r="AC179" s="1" t="s">
        <v>48</v>
      </c>
      <c r="AD179" s="1" t="s">
        <v>48</v>
      </c>
      <c r="AE179" s="1" t="s">
        <v>48</v>
      </c>
      <c r="AF179" s="1" t="s">
        <v>48</v>
      </c>
      <c r="AG179" s="1" t="s">
        <v>48</v>
      </c>
      <c r="AH179" s="1" t="s">
        <v>48</v>
      </c>
      <c r="AI179" s="1" t="s">
        <v>48</v>
      </c>
      <c r="AJ179" s="1" t="s">
        <v>48</v>
      </c>
      <c r="AK179" s="1" t="s">
        <v>48</v>
      </c>
      <c r="AL179" s="1" t="s">
        <v>48</v>
      </c>
      <c r="AM179" s="1" t="s">
        <v>48</v>
      </c>
      <c r="AN179" s="1" t="s">
        <v>48</v>
      </c>
      <c r="AO179" s="1" t="s">
        <v>48</v>
      </c>
      <c r="AP179" s="24" t="s">
        <v>48</v>
      </c>
      <c r="AQ179" s="1" t="s">
        <v>62</v>
      </c>
      <c r="AR179" s="1">
        <v>6</v>
      </c>
      <c r="AS179" s="25" t="s">
        <v>15</v>
      </c>
      <c r="AT179" s="36" t="s">
        <v>854</v>
      </c>
      <c r="AU179" s="9">
        <f t="shared" si="17"/>
        <v>-1.8750896983859671</v>
      </c>
      <c r="AV179" s="9">
        <f t="shared" si="18"/>
        <v>-0.75026249103150122</v>
      </c>
      <c r="AW179">
        <f t="shared" si="19"/>
        <v>3</v>
      </c>
      <c r="AX179">
        <f t="shared" si="20"/>
        <v>1.5</v>
      </c>
      <c r="AY179" s="6">
        <f>VLOOKUP(AQ179,COND!$A$10:$B$32,2,FALSE)</f>
        <v>1</v>
      </c>
      <c r="AZ179" s="9">
        <f>($AU$3*AU179+$AV$3*AV179+$AW$3*AW179+$AX$3*AX179)*AY179*IF(AR179&lt;5,0.95,IF(AR179&lt;7,0.975,1))+$K$3*VLOOKUP(K179,COND!$A$2:$D$7,2,FALSE)+$L$3*VLOOKUP(L179,COND!$A$2:$D$7,3,FALSE)+IF(BB179="SP",$BB$3,0)+IF($AW179&lt;3,-5,0)</f>
        <v>19.994863933700465</v>
      </c>
      <c r="BA179" s="28">
        <f t="shared" si="21"/>
        <v>0.69899618312633716</v>
      </c>
      <c r="BB179" t="str">
        <f t="shared" si="22"/>
        <v>SP</v>
      </c>
      <c r="BC179">
        <v>550</v>
      </c>
      <c r="BD179">
        <v>175</v>
      </c>
      <c r="BF179" t="str">
        <f t="shared" si="23"/>
        <v>Unlikely</v>
      </c>
      <c r="BH179" t="str">
        <f>IF(VLOOKUP($B179,'Draft List'!$D$4:$AC$2598,BH$3,FALSE)&lt;&gt;0,VLOOKUP($B179,'Draft List'!$D$4:$AC$2598,BH$3,FALSE),"")</f>
        <v/>
      </c>
      <c r="BI179" t="str">
        <f>IF(VLOOKUP($B179,'Draft List'!$D$4:$AC$2598,BI$3,FALSE)&lt;&gt;0,VLOOKUP($B179,'Draft List'!$D$4:$AC$2598,BI$3,FALSE),"")</f>
        <v/>
      </c>
      <c r="BJ179" t="str">
        <f>IF(VLOOKUP($B179,'Draft List'!$D$4:$AC$2598,BJ$3,FALSE)&lt;&gt;0,VLOOKUP($B179,'Draft List'!$D$4:$AC$2598,BJ$3,FALSE),"")</f>
        <v/>
      </c>
      <c r="BK179" t="str">
        <f>IF(VLOOKUP($B179,'Draft List'!$D$4:$AC$2598,BK$3,FALSE)&lt;&gt;0,VLOOKUP($B179,'Draft List'!$D$4:$AC$2598,BK$3,FALSE),"")</f>
        <v/>
      </c>
      <c r="BL179" t="str">
        <f>IF(OR(C179="SP",C179="MR",C179="CL"),"P",VLOOKUP($A179,Bat!$A$4:$AQ$1284,42,FALSE))</f>
        <v>P</v>
      </c>
    </row>
    <row r="180" spans="1:64" x14ac:dyDescent="0.25">
      <c r="A180" s="45" t="str">
        <f t="shared" si="16"/>
        <v>RPRon Johnson18</v>
      </c>
      <c r="B180">
        <f>VLOOKUP($A180,draft_listing_pitchers_stats!$A$1:$B$1324,2,FALSE)</f>
        <v>6943</v>
      </c>
      <c r="C180" s="1" t="s">
        <v>885</v>
      </c>
      <c r="D180" s="1" t="s">
        <v>155</v>
      </c>
      <c r="E180" s="1" t="s">
        <v>153</v>
      </c>
      <c r="F180" s="1">
        <v>18</v>
      </c>
      <c r="G180" s="1" t="s">
        <v>44</v>
      </c>
      <c r="H180" s="1" t="s">
        <v>44</v>
      </c>
      <c r="I180" s="1" t="s">
        <v>54</v>
      </c>
      <c r="J180" s="24" t="s">
        <v>54</v>
      </c>
      <c r="K180" s="1" t="s">
        <v>47</v>
      </c>
      <c r="L180" s="24" t="s">
        <v>46</v>
      </c>
      <c r="M180" s="1">
        <v>1</v>
      </c>
      <c r="N180" s="1">
        <v>1</v>
      </c>
      <c r="O180" s="24">
        <v>1</v>
      </c>
      <c r="P180" s="1">
        <v>8</v>
      </c>
      <c r="Q180" s="1">
        <v>3</v>
      </c>
      <c r="R180" s="24">
        <v>1</v>
      </c>
      <c r="S180" s="1">
        <v>3</v>
      </c>
      <c r="T180" s="1">
        <v>7</v>
      </c>
      <c r="U180" s="1">
        <v>1</v>
      </c>
      <c r="V180" s="1">
        <v>5</v>
      </c>
      <c r="W180" s="1" t="s">
        <v>48</v>
      </c>
      <c r="X180" s="1" t="s">
        <v>48</v>
      </c>
      <c r="Y180" s="1">
        <v>2</v>
      </c>
      <c r="Z180" s="1">
        <v>8</v>
      </c>
      <c r="AA180" s="1" t="s">
        <v>48</v>
      </c>
      <c r="AB180" s="1" t="s">
        <v>48</v>
      </c>
      <c r="AC180" s="1" t="s">
        <v>48</v>
      </c>
      <c r="AD180" s="1" t="s">
        <v>48</v>
      </c>
      <c r="AE180" s="1" t="s">
        <v>48</v>
      </c>
      <c r="AF180" s="1" t="s">
        <v>48</v>
      </c>
      <c r="AG180" s="1" t="s">
        <v>48</v>
      </c>
      <c r="AH180" s="1" t="s">
        <v>48</v>
      </c>
      <c r="AI180" s="1" t="s">
        <v>48</v>
      </c>
      <c r="AJ180" s="1" t="s">
        <v>48</v>
      </c>
      <c r="AK180" s="1" t="s">
        <v>48</v>
      </c>
      <c r="AL180" s="1" t="s">
        <v>48</v>
      </c>
      <c r="AM180" s="1" t="s">
        <v>48</v>
      </c>
      <c r="AN180" s="1" t="s">
        <v>48</v>
      </c>
      <c r="AO180" s="1" t="s">
        <v>48</v>
      </c>
      <c r="AP180" s="24" t="s">
        <v>48</v>
      </c>
      <c r="AQ180" s="1" t="s">
        <v>521</v>
      </c>
      <c r="AR180" s="1">
        <v>2</v>
      </c>
      <c r="AS180" s="25" t="s">
        <v>519</v>
      </c>
      <c r="AT180" s="36" t="s">
        <v>859</v>
      </c>
      <c r="AU180" s="9">
        <f t="shared" si="17"/>
        <v>-2.7014842379675978</v>
      </c>
      <c r="AV180" s="9">
        <f t="shared" si="18"/>
        <v>-0.50228678280620098</v>
      </c>
      <c r="AW180">
        <f t="shared" si="19"/>
        <v>3</v>
      </c>
      <c r="AX180">
        <f t="shared" si="20"/>
        <v>1</v>
      </c>
      <c r="AY180" s="6">
        <f>VLOOKUP(AQ180,COND!$A$10:$B$32,2,FALSE)</f>
        <v>1</v>
      </c>
      <c r="AZ180" s="9">
        <f>($AU$3*AU180+$AV$3*AV180+$AW$3*AW180+$AX$3*AX180)*AY180*IF(AR180&lt;5,0.95,IF(AR180&lt;7,0.975,1))+$K$3*VLOOKUP(K180,COND!$A$2:$D$7,2,FALSE)+$L$3*VLOOKUP(L180,COND!$A$2:$D$7,3,FALSE)+IF(BB180="SP",$BB$3,0)+IF($AW180&lt;3,-5,0)</f>
        <v>22.255769121468337</v>
      </c>
      <c r="BA180" s="28">
        <f t="shared" si="21"/>
        <v>0.89761680598229809</v>
      </c>
      <c r="BB180" t="str">
        <f t="shared" si="22"/>
        <v>RP</v>
      </c>
      <c r="BC180">
        <v>550</v>
      </c>
      <c r="BD180">
        <v>176</v>
      </c>
      <c r="BF180" t="str">
        <f t="shared" si="23"/>
        <v>Possible</v>
      </c>
      <c r="BH180">
        <f>IF(VLOOKUP($B180,'Draft List'!$D$4:$AC$2598,BH$3,FALSE)&lt;&gt;0,VLOOKUP($B180,'Draft List'!$D$4:$AC$2598,BH$3,FALSE),"")</f>
        <v>371</v>
      </c>
      <c r="BI180">
        <f>IF(VLOOKUP($B180,'Draft List'!$D$4:$AC$2598,BI$3,FALSE)&lt;&gt;0,VLOOKUP($B180,'Draft List'!$D$4:$AC$2598,BI$3,FALSE),"")</f>
        <v>15</v>
      </c>
      <c r="BJ180">
        <f>IF(VLOOKUP($B180,'Draft List'!$D$4:$AC$2598,BJ$3,FALSE)&lt;&gt;0,VLOOKUP($B180,'Draft List'!$D$4:$AC$2598,BJ$3,FALSE),"")</f>
        <v>1</v>
      </c>
      <c r="BK180" t="str">
        <f>IF(VLOOKUP($B180,'Draft List'!$D$4:$AC$2598,BK$3,FALSE)&lt;&gt;0,VLOOKUP($B180,'Draft List'!$D$4:$AC$2598,BK$3,FALSE),"")</f>
        <v>Yuma Bulldozers</v>
      </c>
      <c r="BL180" t="e">
        <f>IF(OR(C180="SP",C180="MR",C180="CL"),"P",VLOOKUP($A180,Bat!$A$4:$AQ$1284,42,FALSE))</f>
        <v>#N/A</v>
      </c>
    </row>
    <row r="181" spans="1:64" x14ac:dyDescent="0.25">
      <c r="A181" s="45" t="str">
        <f t="shared" si="16"/>
        <v>RPAllen Bird21</v>
      </c>
      <c r="B181">
        <f>VLOOKUP($A181,draft_listing_pitchers_stats!$A$1:$B$1324,2,FALSE)</f>
        <v>15621</v>
      </c>
      <c r="C181" s="1" t="s">
        <v>885</v>
      </c>
      <c r="D181" s="1" t="s">
        <v>437</v>
      </c>
      <c r="E181" s="1" t="s">
        <v>445</v>
      </c>
      <c r="F181" s="1">
        <v>21</v>
      </c>
      <c r="G181" s="1" t="s">
        <v>44</v>
      </c>
      <c r="H181" s="1" t="s">
        <v>44</v>
      </c>
      <c r="I181" s="1" t="s">
        <v>54</v>
      </c>
      <c r="J181" s="24" t="s">
        <v>54</v>
      </c>
      <c r="K181" s="1" t="s">
        <v>47</v>
      </c>
      <c r="L181" s="24" t="s">
        <v>46</v>
      </c>
      <c r="M181" s="1">
        <v>3</v>
      </c>
      <c r="N181" s="1">
        <v>1</v>
      </c>
      <c r="O181" s="24">
        <v>1</v>
      </c>
      <c r="P181" s="1">
        <v>5</v>
      </c>
      <c r="Q181" s="1">
        <v>1</v>
      </c>
      <c r="R181" s="24">
        <v>5</v>
      </c>
      <c r="S181" s="1">
        <v>4</v>
      </c>
      <c r="T181" s="1">
        <v>5</v>
      </c>
      <c r="U181" s="1" t="s">
        <v>48</v>
      </c>
      <c r="V181" s="1" t="s">
        <v>48</v>
      </c>
      <c r="W181" s="1">
        <v>3</v>
      </c>
      <c r="X181" s="1">
        <v>6</v>
      </c>
      <c r="Y181" s="1" t="s">
        <v>48</v>
      </c>
      <c r="Z181" s="1" t="s">
        <v>48</v>
      </c>
      <c r="AA181" s="1" t="s">
        <v>48</v>
      </c>
      <c r="AB181" s="1" t="s">
        <v>48</v>
      </c>
      <c r="AC181" s="1">
        <v>3</v>
      </c>
      <c r="AD181" s="1">
        <v>4</v>
      </c>
      <c r="AE181" s="1" t="s">
        <v>48</v>
      </c>
      <c r="AF181" s="1" t="s">
        <v>48</v>
      </c>
      <c r="AG181" s="1" t="s">
        <v>48</v>
      </c>
      <c r="AH181" s="1" t="s">
        <v>48</v>
      </c>
      <c r="AI181" s="1" t="s">
        <v>48</v>
      </c>
      <c r="AJ181" s="1" t="s">
        <v>48</v>
      </c>
      <c r="AK181" s="1" t="s">
        <v>48</v>
      </c>
      <c r="AL181" s="1" t="s">
        <v>48</v>
      </c>
      <c r="AM181" s="1" t="s">
        <v>48</v>
      </c>
      <c r="AN181" s="1" t="s">
        <v>48</v>
      </c>
      <c r="AO181" s="1" t="s">
        <v>48</v>
      </c>
      <c r="AP181" s="24" t="s">
        <v>48</v>
      </c>
      <c r="AQ181" s="1" t="s">
        <v>62</v>
      </c>
      <c r="AR181" s="1">
        <v>9</v>
      </c>
      <c r="AS181" s="25" t="s">
        <v>15</v>
      </c>
      <c r="AT181" s="36" t="s">
        <v>843</v>
      </c>
      <c r="AU181" s="9">
        <f t="shared" si="17"/>
        <v>-2.3121015889492513</v>
      </c>
      <c r="AV181" s="9">
        <f t="shared" si="18"/>
        <v>-0.50794192497739088</v>
      </c>
      <c r="AW181">
        <f t="shared" si="19"/>
        <v>3</v>
      </c>
      <c r="AX181">
        <f t="shared" si="20"/>
        <v>0.5</v>
      </c>
      <c r="AY181" s="6">
        <f>VLOOKUP(AQ181,COND!$A$10:$B$32,2,FALSE)</f>
        <v>1</v>
      </c>
      <c r="AZ181" s="9">
        <f>($AU$3*AU181+$AV$3*AV181+$AW$3*AW181+$AX$3*AX181)*AY181*IF(AR181&lt;5,0.95,IF(AR181&lt;7,0.975,1))+$K$3*VLOOKUP(K181,COND!$A$2:$D$7,2,FALSE)+$L$3*VLOOKUP(L181,COND!$A$2:$D$7,3,FALSE)+IF(BB181="SP",$BB$3,0)+IF($AW181&lt;3,-5,0)</f>
        <v>23.203741182662331</v>
      </c>
      <c r="BA181" s="28">
        <f t="shared" si="21"/>
        <v>0.98089619437199449</v>
      </c>
      <c r="BB181" t="str">
        <f t="shared" si="22"/>
        <v>SP</v>
      </c>
      <c r="BC181">
        <v>550</v>
      </c>
      <c r="BD181">
        <v>177</v>
      </c>
      <c r="BF181" t="str">
        <f t="shared" si="23"/>
        <v>Unlikely</v>
      </c>
      <c r="BH181">
        <f>IF(VLOOKUP($B181,'Draft List'!$D$4:$AC$2598,BH$3,FALSE)&lt;&gt;0,VLOOKUP($B181,'Draft List'!$D$4:$AC$2598,BH$3,FALSE),"")</f>
        <v>332</v>
      </c>
      <c r="BI181">
        <f>IF(VLOOKUP($B181,'Draft List'!$D$4:$AC$2598,BI$3,FALSE)&lt;&gt;0,VLOOKUP($B181,'Draft List'!$D$4:$AC$2598,BI$3,FALSE),"")</f>
        <v>13</v>
      </c>
      <c r="BJ181">
        <f>IF(VLOOKUP($B181,'Draft List'!$D$4:$AC$2598,BJ$3,FALSE)&lt;&gt;0,VLOOKUP($B181,'Draft List'!$D$4:$AC$2598,BJ$3,FALSE),"")</f>
        <v>14</v>
      </c>
      <c r="BK181" t="str">
        <f>IF(VLOOKUP($B181,'Draft List'!$D$4:$AC$2598,BK$3,FALSE)&lt;&gt;0,VLOOKUP($B181,'Draft List'!$D$4:$AC$2598,BK$3,FALSE),"")</f>
        <v>Canton Longshoremen</v>
      </c>
      <c r="BL181" t="e">
        <f>IF(OR(C181="SP",C181="MR",C181="CL"),"P",VLOOKUP($A181,Bat!$A$4:$AQ$1284,42,FALSE))</f>
        <v>#N/A</v>
      </c>
    </row>
    <row r="182" spans="1:64" x14ac:dyDescent="0.25">
      <c r="A182" s="45" t="str">
        <f t="shared" si="16"/>
        <v>RPSidney Zintel21</v>
      </c>
      <c r="B182">
        <f>VLOOKUP($A182,draft_listing_pitchers_stats!$A$1:$B$1324,2,FALSE)</f>
        <v>11521</v>
      </c>
      <c r="C182" s="1" t="s">
        <v>885</v>
      </c>
      <c r="D182" s="1" t="s">
        <v>1756</v>
      </c>
      <c r="E182" s="1" t="s">
        <v>1757</v>
      </c>
      <c r="F182" s="1">
        <v>21</v>
      </c>
      <c r="G182" s="1" t="s">
        <v>44</v>
      </c>
      <c r="H182" s="1" t="s">
        <v>44</v>
      </c>
      <c r="I182" s="1" t="s">
        <v>54</v>
      </c>
      <c r="J182" s="24" t="s">
        <v>54</v>
      </c>
      <c r="K182" s="1" t="s">
        <v>46</v>
      </c>
      <c r="L182" s="24" t="s">
        <v>47</v>
      </c>
      <c r="M182" s="1">
        <v>2</v>
      </c>
      <c r="N182" s="1">
        <v>2</v>
      </c>
      <c r="O182" s="24">
        <v>2</v>
      </c>
      <c r="P182" s="1">
        <v>4</v>
      </c>
      <c r="Q182" s="1">
        <v>2</v>
      </c>
      <c r="R182" s="24">
        <v>5</v>
      </c>
      <c r="S182" s="1" t="s">
        <v>48</v>
      </c>
      <c r="T182" s="1" t="s">
        <v>48</v>
      </c>
      <c r="U182" s="1">
        <v>1</v>
      </c>
      <c r="V182" s="1">
        <v>5</v>
      </c>
      <c r="W182" s="1" t="s">
        <v>48</v>
      </c>
      <c r="X182" s="1" t="s">
        <v>48</v>
      </c>
      <c r="Y182" s="1">
        <v>3</v>
      </c>
      <c r="Z182" s="1">
        <v>4</v>
      </c>
      <c r="AA182" s="1" t="s">
        <v>48</v>
      </c>
      <c r="AB182" s="1" t="s">
        <v>48</v>
      </c>
      <c r="AC182" s="1" t="s">
        <v>48</v>
      </c>
      <c r="AD182" s="1" t="s">
        <v>48</v>
      </c>
      <c r="AE182" s="1">
        <v>4</v>
      </c>
      <c r="AF182" s="1">
        <v>4</v>
      </c>
      <c r="AG182" s="1">
        <v>3</v>
      </c>
      <c r="AH182" s="1">
        <v>5</v>
      </c>
      <c r="AI182" s="1" t="s">
        <v>48</v>
      </c>
      <c r="AJ182" s="1" t="s">
        <v>48</v>
      </c>
      <c r="AK182" s="1" t="s">
        <v>48</v>
      </c>
      <c r="AL182" s="1" t="s">
        <v>48</v>
      </c>
      <c r="AM182" s="1" t="s">
        <v>48</v>
      </c>
      <c r="AN182" s="1" t="s">
        <v>48</v>
      </c>
      <c r="AO182" s="1" t="s">
        <v>48</v>
      </c>
      <c r="AP182" s="24" t="s">
        <v>48</v>
      </c>
      <c r="AQ182" s="1" t="s">
        <v>62</v>
      </c>
      <c r="AR182" s="1">
        <v>5</v>
      </c>
      <c r="AS182" s="25" t="s">
        <v>519</v>
      </c>
      <c r="AT182" s="36" t="s">
        <v>900</v>
      </c>
      <c r="AU182" s="9">
        <f t="shared" si="17"/>
        <v>-2.0690406309742588</v>
      </c>
      <c r="AV182" s="9">
        <f t="shared" si="18"/>
        <v>-0.50720153305650884</v>
      </c>
      <c r="AW182">
        <f t="shared" si="19"/>
        <v>4</v>
      </c>
      <c r="AX182">
        <f t="shared" si="20"/>
        <v>0</v>
      </c>
      <c r="AY182" s="6">
        <f>VLOOKUP(AQ182,COND!$A$10:$B$32,2,FALSE)</f>
        <v>1</v>
      </c>
      <c r="AZ182" s="9">
        <f>($AU$3*AU182+$AV$3*AV182+$AW$3*AW182+$AX$3*AX182)*AY182*IF(AR182&lt;5,0.95,IF(AR182&lt;7,0.975,1))+$K$3*VLOOKUP(K182,COND!$A$2:$D$7,2,FALSE)+$L$3*VLOOKUP(L182,COND!$A$2:$D$7,3,FALSE)+IF(BB182="SP",$BB$3,0)+IF($AW182&lt;3,-5,0)</f>
        <v>23.356107182358095</v>
      </c>
      <c r="BA182" s="28">
        <f t="shared" si="21"/>
        <v>0.9942815543266601</v>
      </c>
      <c r="BB182" t="str">
        <f t="shared" si="22"/>
        <v>SP</v>
      </c>
      <c r="BC182">
        <v>550</v>
      </c>
      <c r="BD182">
        <v>178</v>
      </c>
      <c r="BF182" t="str">
        <f t="shared" si="23"/>
        <v>Unlikely</v>
      </c>
      <c r="BH182" t="str">
        <f>IF(VLOOKUP($B182,'Draft List'!$D$4:$AC$2598,BH$3,FALSE)&lt;&gt;0,VLOOKUP($B182,'Draft List'!$D$4:$AC$2598,BH$3,FALSE),"")</f>
        <v/>
      </c>
      <c r="BI182" t="str">
        <f>IF(VLOOKUP($B182,'Draft List'!$D$4:$AC$2598,BI$3,FALSE)&lt;&gt;0,VLOOKUP($B182,'Draft List'!$D$4:$AC$2598,BI$3,FALSE),"")</f>
        <v/>
      </c>
      <c r="BJ182" t="str">
        <f>IF(VLOOKUP($B182,'Draft List'!$D$4:$AC$2598,BJ$3,FALSE)&lt;&gt;0,VLOOKUP($B182,'Draft List'!$D$4:$AC$2598,BJ$3,FALSE),"")</f>
        <v/>
      </c>
      <c r="BK182" t="str">
        <f>IF(VLOOKUP($B182,'Draft List'!$D$4:$AC$2598,BK$3,FALSE)&lt;&gt;0,VLOOKUP($B182,'Draft List'!$D$4:$AC$2598,BK$3,FALSE),"")</f>
        <v/>
      </c>
      <c r="BL182">
        <f>IF(OR(C182="SP",C182="MR",C182="CL"),"P",VLOOKUP($A182,Bat!$A$4:$AQ$1284,42,FALSE))</f>
        <v>-5.7410587977761018</v>
      </c>
    </row>
    <row r="183" spans="1:64" x14ac:dyDescent="0.25">
      <c r="A183" s="45" t="str">
        <f t="shared" si="16"/>
        <v>RPColt Saunders18</v>
      </c>
      <c r="B183">
        <f>VLOOKUP($A183,draft_listing_pitchers_stats!$A$1:$B$1324,2,FALSE)</f>
        <v>16115</v>
      </c>
      <c r="C183" s="1" t="s">
        <v>885</v>
      </c>
      <c r="D183" s="1" t="s">
        <v>1629</v>
      </c>
      <c r="E183" s="1" t="s">
        <v>1630</v>
      </c>
      <c r="F183" s="1">
        <v>18</v>
      </c>
      <c r="G183" s="1" t="s">
        <v>68</v>
      </c>
      <c r="H183" s="1" t="s">
        <v>44</v>
      </c>
      <c r="I183" s="1" t="s">
        <v>54</v>
      </c>
      <c r="J183" s="24" t="s">
        <v>54</v>
      </c>
      <c r="K183" s="1" t="s">
        <v>47</v>
      </c>
      <c r="L183" s="24" t="s">
        <v>46</v>
      </c>
      <c r="M183" s="1">
        <v>1</v>
      </c>
      <c r="N183" s="1">
        <v>2</v>
      </c>
      <c r="O183" s="24">
        <v>1</v>
      </c>
      <c r="P183" s="1">
        <v>3</v>
      </c>
      <c r="Q183" s="1">
        <v>2</v>
      </c>
      <c r="R183" s="24">
        <v>6</v>
      </c>
      <c r="S183" s="1">
        <v>2</v>
      </c>
      <c r="T183" s="1">
        <v>2</v>
      </c>
      <c r="U183" s="1">
        <v>2</v>
      </c>
      <c r="V183" s="1">
        <v>5</v>
      </c>
      <c r="W183" s="1">
        <v>2</v>
      </c>
      <c r="X183" s="1">
        <v>4</v>
      </c>
      <c r="Y183" s="1">
        <v>2</v>
      </c>
      <c r="Z183" s="1">
        <v>3</v>
      </c>
      <c r="AA183" s="1" t="s">
        <v>48</v>
      </c>
      <c r="AB183" s="1" t="s">
        <v>48</v>
      </c>
      <c r="AC183" s="1" t="s">
        <v>48</v>
      </c>
      <c r="AD183" s="1" t="s">
        <v>48</v>
      </c>
      <c r="AE183" s="1" t="s">
        <v>48</v>
      </c>
      <c r="AF183" s="1" t="s">
        <v>48</v>
      </c>
      <c r="AG183" s="1" t="s">
        <v>48</v>
      </c>
      <c r="AH183" s="1" t="s">
        <v>48</v>
      </c>
      <c r="AI183" s="1" t="s">
        <v>48</v>
      </c>
      <c r="AJ183" s="1" t="s">
        <v>48</v>
      </c>
      <c r="AK183" s="1" t="s">
        <v>48</v>
      </c>
      <c r="AL183" s="1" t="s">
        <v>48</v>
      </c>
      <c r="AM183" s="1" t="s">
        <v>48</v>
      </c>
      <c r="AN183" s="1" t="s">
        <v>48</v>
      </c>
      <c r="AO183" s="1" t="s">
        <v>48</v>
      </c>
      <c r="AP183" s="24" t="s">
        <v>48</v>
      </c>
      <c r="AQ183" s="1" t="s">
        <v>74</v>
      </c>
      <c r="AR183" s="1">
        <v>4</v>
      </c>
      <c r="AS183" s="25" t="s">
        <v>519</v>
      </c>
      <c r="AT183" s="36" t="s">
        <v>839</v>
      </c>
      <c r="AU183" s="9">
        <f t="shared" si="17"/>
        <v>-2.5060525215375429</v>
      </c>
      <c r="AV183" s="9">
        <f t="shared" si="18"/>
        <v>-0.45957229151157203</v>
      </c>
      <c r="AW183">
        <f t="shared" si="19"/>
        <v>4</v>
      </c>
      <c r="AX183">
        <f t="shared" si="20"/>
        <v>0</v>
      </c>
      <c r="AY183" s="6">
        <f>VLOOKUP(AQ183,COND!$A$10:$B$32,2,FALSE)</f>
        <v>0.9</v>
      </c>
      <c r="AZ183" s="9">
        <f>($AU$3*AU183+$AV$3*AV183+$AW$3*AW183+$AX$3*AX183)*AY183*IF(AR183&lt;5,0.95,IF(AR183&lt;7,0.975,1))+$K$3*VLOOKUP(K183,COND!$A$2:$D$7,2,FALSE)+$L$3*VLOOKUP(L183,COND!$A$2:$D$7,3,FALSE)+IF(BB183="SP",$BB$3,0)+IF($AW183&lt;3,-5,0)</f>
        <v>23.1227788339692</v>
      </c>
      <c r="BA183" s="28">
        <f t="shared" si="21"/>
        <v>0.97378364838275411</v>
      </c>
      <c r="BB183" t="str">
        <f t="shared" si="22"/>
        <v>RP</v>
      </c>
      <c r="BC183">
        <v>550</v>
      </c>
      <c r="BD183">
        <v>179</v>
      </c>
      <c r="BF183" t="str">
        <f t="shared" si="23"/>
        <v>Unlikely</v>
      </c>
      <c r="BH183" t="str">
        <f>IF(VLOOKUP($B183,'Draft List'!$D$4:$AC$2598,BH$3,FALSE)&lt;&gt;0,VLOOKUP($B183,'Draft List'!$D$4:$AC$2598,BH$3,FALSE),"")</f>
        <v/>
      </c>
      <c r="BI183" t="str">
        <f>IF(VLOOKUP($B183,'Draft List'!$D$4:$AC$2598,BI$3,FALSE)&lt;&gt;0,VLOOKUP($B183,'Draft List'!$D$4:$AC$2598,BI$3,FALSE),"")</f>
        <v/>
      </c>
      <c r="BJ183" t="str">
        <f>IF(VLOOKUP($B183,'Draft List'!$D$4:$AC$2598,BJ$3,FALSE)&lt;&gt;0,VLOOKUP($B183,'Draft List'!$D$4:$AC$2598,BJ$3,FALSE),"")</f>
        <v/>
      </c>
      <c r="BK183" t="str">
        <f>IF(VLOOKUP($B183,'Draft List'!$D$4:$AC$2598,BK$3,FALSE)&lt;&gt;0,VLOOKUP($B183,'Draft List'!$D$4:$AC$2598,BK$3,FALSE),"")</f>
        <v/>
      </c>
      <c r="BL183">
        <f>IF(OR(C183="SP",C183="MR",C183="CL"),"P",VLOOKUP($A183,Bat!$A$4:$AQ$1284,42,FALSE))</f>
        <v>-4.346889359262649</v>
      </c>
    </row>
    <row r="184" spans="1:64" x14ac:dyDescent="0.25">
      <c r="A184" s="45" t="str">
        <f t="shared" si="16"/>
        <v>RPDoug Curtis21</v>
      </c>
      <c r="B184">
        <f>VLOOKUP($A184,draft_listing_pitchers_stats!$A$1:$B$1324,2,FALSE)</f>
        <v>14565</v>
      </c>
      <c r="C184" s="1" t="s">
        <v>885</v>
      </c>
      <c r="D184" s="1" t="s">
        <v>545</v>
      </c>
      <c r="E184" s="1" t="s">
        <v>555</v>
      </c>
      <c r="F184" s="1">
        <v>21</v>
      </c>
      <c r="G184" s="1" t="s">
        <v>44</v>
      </c>
      <c r="H184" s="1" t="s">
        <v>44</v>
      </c>
      <c r="I184" s="1" t="s">
        <v>54</v>
      </c>
      <c r="J184" s="24" t="s">
        <v>54</v>
      </c>
      <c r="K184" s="1" t="s">
        <v>47</v>
      </c>
      <c r="L184" s="24" t="s">
        <v>47</v>
      </c>
      <c r="M184" s="1">
        <v>2</v>
      </c>
      <c r="N184" s="1">
        <v>2</v>
      </c>
      <c r="O184" s="24">
        <v>1</v>
      </c>
      <c r="P184" s="1">
        <v>5</v>
      </c>
      <c r="Q184" s="1">
        <v>3</v>
      </c>
      <c r="R184" s="24">
        <v>3</v>
      </c>
      <c r="S184" s="1">
        <v>4</v>
      </c>
      <c r="T184" s="1">
        <v>5</v>
      </c>
      <c r="U184" s="1">
        <v>1</v>
      </c>
      <c r="V184" s="1">
        <v>3</v>
      </c>
      <c r="W184" s="1">
        <v>2</v>
      </c>
      <c r="X184" s="1">
        <v>6</v>
      </c>
      <c r="Y184" s="1">
        <v>3</v>
      </c>
      <c r="Z184" s="1">
        <v>5</v>
      </c>
      <c r="AA184" s="1" t="s">
        <v>48</v>
      </c>
      <c r="AB184" s="1" t="s">
        <v>48</v>
      </c>
      <c r="AC184" s="1" t="s">
        <v>48</v>
      </c>
      <c r="AD184" s="1" t="s">
        <v>48</v>
      </c>
      <c r="AE184" s="1" t="s">
        <v>48</v>
      </c>
      <c r="AF184" s="1" t="s">
        <v>48</v>
      </c>
      <c r="AG184" s="1" t="s">
        <v>48</v>
      </c>
      <c r="AH184" s="1" t="s">
        <v>48</v>
      </c>
      <c r="AI184" s="1" t="s">
        <v>48</v>
      </c>
      <c r="AJ184" s="1" t="s">
        <v>48</v>
      </c>
      <c r="AK184" s="1" t="s">
        <v>48</v>
      </c>
      <c r="AL184" s="1" t="s">
        <v>48</v>
      </c>
      <c r="AM184" s="1" t="s">
        <v>48</v>
      </c>
      <c r="AN184" s="1" t="s">
        <v>48</v>
      </c>
      <c r="AO184" s="1" t="s">
        <v>48</v>
      </c>
      <c r="AP184" s="24" t="s">
        <v>48</v>
      </c>
      <c r="AQ184" s="1" t="s">
        <v>522</v>
      </c>
      <c r="AR184" s="1">
        <v>7</v>
      </c>
      <c r="AS184" s="25" t="s">
        <v>519</v>
      </c>
      <c r="AT184" s="36" t="s">
        <v>900</v>
      </c>
      <c r="AU184" s="9">
        <f t="shared" si="17"/>
        <v>-2.311361197028369</v>
      </c>
      <c r="AV184" s="9">
        <f t="shared" si="18"/>
        <v>-0.60171962422550074</v>
      </c>
      <c r="AW184">
        <f t="shared" si="19"/>
        <v>4</v>
      </c>
      <c r="AX184">
        <f t="shared" si="20"/>
        <v>0.5</v>
      </c>
      <c r="AY184" s="6">
        <f>VLOOKUP(AQ184,COND!$A$10:$B$32,2,FALSE)</f>
        <v>1</v>
      </c>
      <c r="AZ184" s="9">
        <f>($AU$3*AU184+$AV$3*AV184+$AW$3*AW184+$AX$3*AX184)*AY184*IF(AR184&lt;5,0.95,IF(AR184&lt;7,0.975,1))+$K$3*VLOOKUP(K184,COND!$A$2:$D$7,2,FALSE)+$L$3*VLOOKUP(L184,COND!$A$2:$D$7,3,FALSE)+IF(BB184="SP",$BB$3,0)+IF($AW184&lt;3,-5,0)</f>
        <v>21.528335276084309</v>
      </c>
      <c r="BA184" s="28">
        <f t="shared" si="21"/>
        <v>0.83371170981180065</v>
      </c>
      <c r="BB184" t="str">
        <f t="shared" si="22"/>
        <v>SP</v>
      </c>
      <c r="BC184">
        <v>550</v>
      </c>
      <c r="BD184">
        <v>180</v>
      </c>
      <c r="BF184" t="str">
        <f t="shared" si="23"/>
        <v>Unlikely</v>
      </c>
      <c r="BH184" t="str">
        <f>IF(VLOOKUP($B184,'Draft List'!$D$4:$AC$2598,BH$3,FALSE)&lt;&gt;0,VLOOKUP($B184,'Draft List'!$D$4:$AC$2598,BH$3,FALSE),"")</f>
        <v/>
      </c>
      <c r="BI184" t="str">
        <f>IF(VLOOKUP($B184,'Draft List'!$D$4:$AC$2598,BI$3,FALSE)&lt;&gt;0,VLOOKUP($B184,'Draft List'!$D$4:$AC$2598,BI$3,FALSE),"")</f>
        <v/>
      </c>
      <c r="BJ184" t="str">
        <f>IF(VLOOKUP($B184,'Draft List'!$D$4:$AC$2598,BJ$3,FALSE)&lt;&gt;0,VLOOKUP($B184,'Draft List'!$D$4:$AC$2598,BJ$3,FALSE),"")</f>
        <v/>
      </c>
      <c r="BK184" t="str">
        <f>IF(VLOOKUP($B184,'Draft List'!$D$4:$AC$2598,BK$3,FALSE)&lt;&gt;0,VLOOKUP($B184,'Draft List'!$D$4:$AC$2598,BK$3,FALSE),"")</f>
        <v/>
      </c>
      <c r="BL184" t="e">
        <f>IF(OR(C184="SP",C184="MR",C184="CL"),"P",VLOOKUP($A184,Bat!$A$4:$AQ$1284,42,FALSE))</f>
        <v>#N/A</v>
      </c>
    </row>
    <row r="185" spans="1:64" x14ac:dyDescent="0.25">
      <c r="A185" s="45" t="str">
        <f t="shared" si="16"/>
        <v>RPJason Maxwell21</v>
      </c>
      <c r="B185">
        <f>VLOOKUP($A185,draft_listing_pitchers_stats!$A$1:$B$1324,2,FALSE)</f>
        <v>9783</v>
      </c>
      <c r="C185" s="1" t="s">
        <v>885</v>
      </c>
      <c r="D185" s="1" t="s">
        <v>195</v>
      </c>
      <c r="E185" s="1" t="s">
        <v>1415</v>
      </c>
      <c r="F185" s="1">
        <v>21</v>
      </c>
      <c r="G185" s="1" t="s">
        <v>68</v>
      </c>
      <c r="H185" s="1" t="s">
        <v>44</v>
      </c>
      <c r="I185" s="1" t="s">
        <v>54</v>
      </c>
      <c r="J185" s="24" t="s">
        <v>54</v>
      </c>
      <c r="K185" s="1" t="s">
        <v>47</v>
      </c>
      <c r="L185" s="24" t="s">
        <v>47</v>
      </c>
      <c r="M185" s="1">
        <v>3</v>
      </c>
      <c r="N185" s="1">
        <v>1</v>
      </c>
      <c r="O185" s="24">
        <v>1</v>
      </c>
      <c r="P185" s="1">
        <v>6</v>
      </c>
      <c r="Q185" s="1">
        <v>2</v>
      </c>
      <c r="R185" s="24">
        <v>3</v>
      </c>
      <c r="S185" s="1">
        <v>5</v>
      </c>
      <c r="T185" s="1">
        <v>7</v>
      </c>
      <c r="U185" s="1">
        <v>1</v>
      </c>
      <c r="V185" s="1">
        <v>1</v>
      </c>
      <c r="W185" s="1" t="s">
        <v>48</v>
      </c>
      <c r="X185" s="1" t="s">
        <v>48</v>
      </c>
      <c r="Y185" s="1" t="s">
        <v>48</v>
      </c>
      <c r="Z185" s="1" t="s">
        <v>48</v>
      </c>
      <c r="AA185" s="1">
        <v>3</v>
      </c>
      <c r="AB185" s="1">
        <v>5</v>
      </c>
      <c r="AC185" s="1" t="s">
        <v>48</v>
      </c>
      <c r="AD185" s="1" t="s">
        <v>48</v>
      </c>
      <c r="AE185" s="1" t="s">
        <v>48</v>
      </c>
      <c r="AF185" s="1" t="s">
        <v>48</v>
      </c>
      <c r="AG185" s="1" t="s">
        <v>48</v>
      </c>
      <c r="AH185" s="1" t="s">
        <v>48</v>
      </c>
      <c r="AI185" s="1" t="s">
        <v>48</v>
      </c>
      <c r="AJ185" s="1" t="s">
        <v>48</v>
      </c>
      <c r="AK185" s="1" t="s">
        <v>48</v>
      </c>
      <c r="AL185" s="1" t="s">
        <v>48</v>
      </c>
      <c r="AM185" s="1" t="s">
        <v>48</v>
      </c>
      <c r="AN185" s="1" t="s">
        <v>48</v>
      </c>
      <c r="AO185" s="1" t="s">
        <v>48</v>
      </c>
      <c r="AP185" s="24" t="s">
        <v>48</v>
      </c>
      <c r="AQ185" s="1" t="s">
        <v>62</v>
      </c>
      <c r="AR185" s="1">
        <v>7</v>
      </c>
      <c r="AS185" s="25" t="s">
        <v>15</v>
      </c>
      <c r="AT185" s="36" t="s">
        <v>854</v>
      </c>
      <c r="AU185" s="9">
        <f t="shared" si="17"/>
        <v>-2.3121015889492513</v>
      </c>
      <c r="AV185" s="9">
        <f t="shared" si="18"/>
        <v>-0.60246001614638267</v>
      </c>
      <c r="AW185">
        <f t="shared" si="19"/>
        <v>3</v>
      </c>
      <c r="AX185">
        <f t="shared" si="20"/>
        <v>0.5</v>
      </c>
      <c r="AY185" s="6">
        <f>VLOOKUP(AQ185,COND!$A$10:$B$32,2,FALSE)</f>
        <v>1</v>
      </c>
      <c r="AZ185" s="9">
        <f>($AU$3*AU185+$AV$3*AV185+$AW$3*AW185+$AX$3*AX185)*AY185*IF(AR185&lt;5,0.95,IF(AR185&lt;7,0.975,1))+$K$3*VLOOKUP(K185,COND!$A$2:$D$7,2,FALSE)+$L$3*VLOOKUP(L185,COND!$A$2:$D$7,3,FALSE)+IF(BB185="SP",$BB$3,0)+IF($AW185&lt;3,-5,0)</f>
        <v>21.013379359282496</v>
      </c>
      <c r="BA185" s="28">
        <f t="shared" si="21"/>
        <v>0.78847280926351293</v>
      </c>
      <c r="BB185" t="str">
        <f t="shared" si="22"/>
        <v>SP</v>
      </c>
      <c r="BC185">
        <v>550</v>
      </c>
      <c r="BD185">
        <v>181</v>
      </c>
      <c r="BF185" t="str">
        <f t="shared" si="23"/>
        <v>Unlikely</v>
      </c>
      <c r="BH185" t="str">
        <f>IF(VLOOKUP($B185,'Draft List'!$D$4:$AC$2598,BH$3,FALSE)&lt;&gt;0,VLOOKUP($B185,'Draft List'!$D$4:$AC$2598,BH$3,FALSE),"")</f>
        <v/>
      </c>
      <c r="BI185" t="str">
        <f>IF(VLOOKUP($B185,'Draft List'!$D$4:$AC$2598,BI$3,FALSE)&lt;&gt;0,VLOOKUP($B185,'Draft List'!$D$4:$AC$2598,BI$3,FALSE),"")</f>
        <v/>
      </c>
      <c r="BJ185" t="str">
        <f>IF(VLOOKUP($B185,'Draft List'!$D$4:$AC$2598,BJ$3,FALSE)&lt;&gt;0,VLOOKUP($B185,'Draft List'!$D$4:$AC$2598,BJ$3,FALSE),"")</f>
        <v/>
      </c>
      <c r="BK185" t="str">
        <f>IF(VLOOKUP($B185,'Draft List'!$D$4:$AC$2598,BK$3,FALSE)&lt;&gt;0,VLOOKUP($B185,'Draft List'!$D$4:$AC$2598,BK$3,FALSE),"")</f>
        <v/>
      </c>
      <c r="BL185" t="e">
        <f>IF(OR(C185="SP",C185="MR",C185="CL"),"P",VLOOKUP($A185,Bat!$A$4:$AQ$1284,42,FALSE))</f>
        <v>#N/A</v>
      </c>
    </row>
    <row r="186" spans="1:64" x14ac:dyDescent="0.25">
      <c r="A186" s="45" t="str">
        <f t="shared" si="16"/>
        <v>RPHarry Padgett18</v>
      </c>
      <c r="B186">
        <f>VLOOKUP($A186,draft_listing_pitchers_stats!$A$1:$B$1324,2,FALSE)</f>
        <v>7007</v>
      </c>
      <c r="C186" s="1" t="s">
        <v>885</v>
      </c>
      <c r="D186" s="1" t="s">
        <v>1541</v>
      </c>
      <c r="E186" s="1" t="s">
        <v>941</v>
      </c>
      <c r="F186" s="1">
        <v>18</v>
      </c>
      <c r="G186" s="1" t="s">
        <v>58</v>
      </c>
      <c r="H186" s="1" t="s">
        <v>44</v>
      </c>
      <c r="I186" s="1" t="s">
        <v>54</v>
      </c>
      <c r="J186" s="24" t="s">
        <v>54</v>
      </c>
      <c r="K186" s="1" t="s">
        <v>47</v>
      </c>
      <c r="L186" s="24" t="s">
        <v>46</v>
      </c>
      <c r="M186" s="1">
        <v>1</v>
      </c>
      <c r="N186" s="1">
        <v>2</v>
      </c>
      <c r="O186" s="24">
        <v>1</v>
      </c>
      <c r="P186" s="1">
        <v>3</v>
      </c>
      <c r="Q186" s="1">
        <v>2</v>
      </c>
      <c r="R186" s="24">
        <v>5</v>
      </c>
      <c r="S186" s="1">
        <v>2</v>
      </c>
      <c r="T186" s="1">
        <v>4</v>
      </c>
      <c r="U186" s="1">
        <v>1</v>
      </c>
      <c r="V186" s="1">
        <v>1</v>
      </c>
      <c r="W186" s="1">
        <v>1</v>
      </c>
      <c r="X186" s="1">
        <v>6</v>
      </c>
      <c r="Y186" s="1" t="s">
        <v>48</v>
      </c>
      <c r="Z186" s="1" t="s">
        <v>48</v>
      </c>
      <c r="AA186" s="1" t="s">
        <v>48</v>
      </c>
      <c r="AB186" s="1" t="s">
        <v>48</v>
      </c>
      <c r="AC186" s="1" t="s">
        <v>48</v>
      </c>
      <c r="AD186" s="1" t="s">
        <v>48</v>
      </c>
      <c r="AE186" s="1" t="s">
        <v>48</v>
      </c>
      <c r="AF186" s="1" t="s">
        <v>48</v>
      </c>
      <c r="AG186" s="1" t="s">
        <v>48</v>
      </c>
      <c r="AH186" s="1" t="s">
        <v>48</v>
      </c>
      <c r="AI186" s="1" t="s">
        <v>48</v>
      </c>
      <c r="AJ186" s="1" t="s">
        <v>48</v>
      </c>
      <c r="AK186" s="1" t="s">
        <v>48</v>
      </c>
      <c r="AL186" s="1" t="s">
        <v>48</v>
      </c>
      <c r="AM186" s="1" t="s">
        <v>48</v>
      </c>
      <c r="AN186" s="1" t="s">
        <v>48</v>
      </c>
      <c r="AO186" s="1" t="s">
        <v>48</v>
      </c>
      <c r="AP186" s="24" t="s">
        <v>48</v>
      </c>
      <c r="AQ186" s="1" t="s">
        <v>74</v>
      </c>
      <c r="AR186" s="1">
        <v>5</v>
      </c>
      <c r="AS186" s="25" t="s">
        <v>519</v>
      </c>
      <c r="AT186" s="36" t="s">
        <v>843</v>
      </c>
      <c r="AU186" s="9">
        <f t="shared" si="17"/>
        <v>-2.5060525215375429</v>
      </c>
      <c r="AV186" s="9">
        <f t="shared" si="18"/>
        <v>-0.70189285756568243</v>
      </c>
      <c r="AW186">
        <f t="shared" si="19"/>
        <v>3</v>
      </c>
      <c r="AX186">
        <f t="shared" si="20"/>
        <v>0.5</v>
      </c>
      <c r="AY186" s="6">
        <f>VLOOKUP(AQ186,COND!$A$10:$B$32,2,FALSE)</f>
        <v>0.9</v>
      </c>
      <c r="AZ186" s="9">
        <f>($AU$3*AU186+$AV$3*AV186+$AW$3*AW186+$AX$3*AX186)*AY186*IF(AR186&lt;5,0.95,IF(AR186&lt;7,0.975,1))+$K$3*VLOOKUP(K186,COND!$A$2:$D$7,2,FALSE)+$L$3*VLOOKUP(L186,COND!$A$2:$D$7,3,FALSE)+IF(BB186="SP",$BB$3,0)+IF($AW186&lt;3,-5,0)</f>
        <v>20.806655632192431</v>
      </c>
      <c r="BA186" s="28">
        <f t="shared" si="21"/>
        <v>0.77031212050226883</v>
      </c>
      <c r="BB186" t="str">
        <f t="shared" si="22"/>
        <v>SP</v>
      </c>
      <c r="BC186">
        <v>550</v>
      </c>
      <c r="BD186">
        <v>182</v>
      </c>
      <c r="BF186" t="str">
        <f t="shared" si="23"/>
        <v>Unlikely</v>
      </c>
      <c r="BH186" t="str">
        <f>IF(VLOOKUP($B186,'Draft List'!$D$4:$AC$2598,BH$3,FALSE)&lt;&gt;0,VLOOKUP($B186,'Draft List'!$D$4:$AC$2598,BH$3,FALSE),"")</f>
        <v/>
      </c>
      <c r="BI186" t="str">
        <f>IF(VLOOKUP($B186,'Draft List'!$D$4:$AC$2598,BI$3,FALSE)&lt;&gt;0,VLOOKUP($B186,'Draft List'!$D$4:$AC$2598,BI$3,FALSE),"")</f>
        <v/>
      </c>
      <c r="BJ186" t="str">
        <f>IF(VLOOKUP($B186,'Draft List'!$D$4:$AC$2598,BJ$3,FALSE)&lt;&gt;0,VLOOKUP($B186,'Draft List'!$D$4:$AC$2598,BJ$3,FALSE),"")</f>
        <v/>
      </c>
      <c r="BK186" t="str">
        <f>IF(VLOOKUP($B186,'Draft List'!$D$4:$AC$2598,BK$3,FALSE)&lt;&gt;0,VLOOKUP($B186,'Draft List'!$D$4:$AC$2598,BK$3,FALSE),"")</f>
        <v/>
      </c>
      <c r="BL186" t="e">
        <f>IF(OR(C186="SP",C186="MR",C186="CL"),"P",VLOOKUP($A186,Bat!$A$4:$AQ$1284,42,FALSE))</f>
        <v>#N/A</v>
      </c>
    </row>
    <row r="187" spans="1:64" x14ac:dyDescent="0.25">
      <c r="A187" s="45" t="str">
        <f t="shared" si="16"/>
        <v>RPRon Lambert18</v>
      </c>
      <c r="B187">
        <f>VLOOKUP($A187,draft_listing_pitchers_stats!$A$1:$B$1324,2,FALSE)</f>
        <v>6652</v>
      </c>
      <c r="C187" s="1" t="s">
        <v>885</v>
      </c>
      <c r="D187" s="1" t="s">
        <v>155</v>
      </c>
      <c r="E187" s="1" t="s">
        <v>1344</v>
      </c>
      <c r="F187" s="1">
        <v>18</v>
      </c>
      <c r="G187" s="1" t="s">
        <v>44</v>
      </c>
      <c r="H187" s="1" t="s">
        <v>44</v>
      </c>
      <c r="I187" s="1" t="s">
        <v>54</v>
      </c>
      <c r="J187" s="24" t="s">
        <v>54</v>
      </c>
      <c r="K187" s="1" t="s">
        <v>47</v>
      </c>
      <c r="L187" s="24" t="s">
        <v>46</v>
      </c>
      <c r="M187" s="1">
        <v>2</v>
      </c>
      <c r="N187" s="1">
        <v>2</v>
      </c>
      <c r="O187" s="24">
        <v>1</v>
      </c>
      <c r="P187" s="1">
        <v>5</v>
      </c>
      <c r="Q187" s="1">
        <v>3</v>
      </c>
      <c r="R187" s="24">
        <v>4</v>
      </c>
      <c r="S187" s="1">
        <v>4</v>
      </c>
      <c r="T187" s="1">
        <v>6</v>
      </c>
      <c r="U187" s="1" t="s">
        <v>48</v>
      </c>
      <c r="V187" s="1" t="s">
        <v>48</v>
      </c>
      <c r="W187" s="1">
        <v>2</v>
      </c>
      <c r="X187" s="1">
        <v>7</v>
      </c>
      <c r="Y187" s="1">
        <v>2</v>
      </c>
      <c r="Z187" s="1">
        <v>5</v>
      </c>
      <c r="AA187" s="1" t="s">
        <v>48</v>
      </c>
      <c r="AB187" s="1" t="s">
        <v>48</v>
      </c>
      <c r="AC187" s="1" t="s">
        <v>48</v>
      </c>
      <c r="AD187" s="1" t="s">
        <v>48</v>
      </c>
      <c r="AE187" s="1" t="s">
        <v>48</v>
      </c>
      <c r="AF187" s="1" t="s">
        <v>48</v>
      </c>
      <c r="AG187" s="1" t="s">
        <v>48</v>
      </c>
      <c r="AH187" s="1" t="s">
        <v>48</v>
      </c>
      <c r="AI187" s="1" t="s">
        <v>48</v>
      </c>
      <c r="AJ187" s="1" t="s">
        <v>48</v>
      </c>
      <c r="AK187" s="1" t="s">
        <v>48</v>
      </c>
      <c r="AL187" s="1" t="s">
        <v>48</v>
      </c>
      <c r="AM187" s="1" t="s">
        <v>48</v>
      </c>
      <c r="AN187" s="1" t="s">
        <v>48</v>
      </c>
      <c r="AO187" s="1" t="s">
        <v>48</v>
      </c>
      <c r="AP187" s="24" t="s">
        <v>48</v>
      </c>
      <c r="AQ187" s="1" t="s">
        <v>62</v>
      </c>
      <c r="AR187" s="1">
        <v>8</v>
      </c>
      <c r="AS187" s="25" t="s">
        <v>15</v>
      </c>
      <c r="AT187" s="36" t="s">
        <v>832</v>
      </c>
      <c r="AU187" s="9">
        <f t="shared" si="17"/>
        <v>-2.311361197028369</v>
      </c>
      <c r="AV187" s="9">
        <f t="shared" si="18"/>
        <v>-0.35939905817139028</v>
      </c>
      <c r="AW187">
        <f t="shared" si="19"/>
        <v>3</v>
      </c>
      <c r="AX187">
        <f t="shared" si="20"/>
        <v>1</v>
      </c>
      <c r="AY187" s="6">
        <f>VLOOKUP(AQ187,COND!$A$10:$B$32,2,FALSE)</f>
        <v>1</v>
      </c>
      <c r="AZ187" s="9">
        <f>($AU$3*AU187+$AV$3*AV187+$AW$3*AW187+$AX$3*AX187)*AY187*IF(AR187&lt;5,0.95,IF(AR187&lt;7,0.975,1))+$K$3*VLOOKUP(K187,COND!$A$2:$D$7,2,FALSE)+$L$3*VLOOKUP(L187,COND!$A$2:$D$7,3,FALSE)+IF(BB187="SP",$BB$3,0)+IF($AW187&lt;3,-5,0)</f>
        <v>26.799746597166521</v>
      </c>
      <c r="BA187" s="28">
        <f t="shared" si="21"/>
        <v>1.2968054324446359</v>
      </c>
      <c r="BB187" t="str">
        <f t="shared" si="22"/>
        <v>SP</v>
      </c>
      <c r="BC187">
        <v>550</v>
      </c>
      <c r="BD187">
        <v>183</v>
      </c>
      <c r="BF187" t="str">
        <f t="shared" si="23"/>
        <v>Possible</v>
      </c>
      <c r="BH187">
        <f>IF(VLOOKUP($B187,'Draft List'!$D$4:$AC$2598,BH$3,FALSE)&lt;&gt;0,VLOOKUP($B187,'Draft List'!$D$4:$AC$2598,BH$3,FALSE),"")</f>
        <v>248</v>
      </c>
      <c r="BI187">
        <f>IF(VLOOKUP($B187,'Draft List'!$D$4:$AC$2598,BI$3,FALSE)&lt;&gt;0,VLOOKUP($B187,'Draft List'!$D$4:$AC$2598,BI$3,FALSE),"")</f>
        <v>10</v>
      </c>
      <c r="BJ187">
        <f>IF(VLOOKUP($B187,'Draft List'!$D$4:$AC$2598,BJ$3,FALSE)&lt;&gt;0,VLOOKUP($B187,'Draft List'!$D$4:$AC$2598,BJ$3,FALSE),"")</f>
        <v>8</v>
      </c>
      <c r="BK187" t="str">
        <f>IF(VLOOKUP($B187,'Draft List'!$D$4:$AC$2598,BK$3,FALSE)&lt;&gt;0,VLOOKUP($B187,'Draft List'!$D$4:$AC$2598,BK$3,FALSE),"")</f>
        <v>Reno Zephyrs</v>
      </c>
      <c r="BL187">
        <f>IF(OR(C187="SP",C187="MR",C187="CL"),"P",VLOOKUP($A187,Bat!$A$4:$AQ$1284,42,FALSE))</f>
        <v>-11.312969633295879</v>
      </c>
    </row>
    <row r="188" spans="1:64" x14ac:dyDescent="0.25">
      <c r="A188" s="45" t="str">
        <f t="shared" si="16"/>
        <v>SPAnthony Maloney18</v>
      </c>
      <c r="B188">
        <f>VLOOKUP($A188,draft_listing_pitchers_stats!$A$1:$B$1324,2,FALSE)</f>
        <v>16116</v>
      </c>
      <c r="C188" s="1" t="s">
        <v>25</v>
      </c>
      <c r="D188" s="1" t="s">
        <v>194</v>
      </c>
      <c r="E188" s="1" t="s">
        <v>763</v>
      </c>
      <c r="F188" s="1">
        <v>18</v>
      </c>
      <c r="G188" s="1" t="s">
        <v>68</v>
      </c>
      <c r="H188" s="1" t="s">
        <v>44</v>
      </c>
      <c r="I188" s="1" t="s">
        <v>54</v>
      </c>
      <c r="J188" s="24" t="s">
        <v>54</v>
      </c>
      <c r="K188" s="1" t="s">
        <v>47</v>
      </c>
      <c r="L188" s="24" t="s">
        <v>46</v>
      </c>
      <c r="M188" s="1">
        <v>3</v>
      </c>
      <c r="N188" s="1">
        <v>1</v>
      </c>
      <c r="O188" s="24">
        <v>1</v>
      </c>
      <c r="P188" s="1">
        <v>4</v>
      </c>
      <c r="Q188" s="1">
        <v>1</v>
      </c>
      <c r="R188" s="24">
        <v>6</v>
      </c>
      <c r="S188" s="1">
        <v>5</v>
      </c>
      <c r="T188" s="1">
        <v>6</v>
      </c>
      <c r="U188" s="1" t="s">
        <v>48</v>
      </c>
      <c r="V188" s="1" t="s">
        <v>48</v>
      </c>
      <c r="W188" s="1" t="s">
        <v>48</v>
      </c>
      <c r="X188" s="1" t="s">
        <v>48</v>
      </c>
      <c r="Y188" s="1">
        <v>3</v>
      </c>
      <c r="Z188" s="1">
        <v>5</v>
      </c>
      <c r="AA188" s="1" t="s">
        <v>48</v>
      </c>
      <c r="AB188" s="1" t="s">
        <v>48</v>
      </c>
      <c r="AC188" s="1" t="s">
        <v>48</v>
      </c>
      <c r="AD188" s="1" t="s">
        <v>48</v>
      </c>
      <c r="AE188" s="1" t="s">
        <v>48</v>
      </c>
      <c r="AF188" s="1" t="s">
        <v>48</v>
      </c>
      <c r="AG188" s="1" t="s">
        <v>48</v>
      </c>
      <c r="AH188" s="1" t="s">
        <v>48</v>
      </c>
      <c r="AI188" s="1" t="s">
        <v>48</v>
      </c>
      <c r="AJ188" s="1" t="s">
        <v>48</v>
      </c>
      <c r="AK188" s="1" t="s">
        <v>48</v>
      </c>
      <c r="AL188" s="1" t="s">
        <v>48</v>
      </c>
      <c r="AM188" s="1">
        <v>3</v>
      </c>
      <c r="AN188" s="1">
        <v>5</v>
      </c>
      <c r="AO188" s="1" t="s">
        <v>48</v>
      </c>
      <c r="AP188" s="24" t="s">
        <v>48</v>
      </c>
      <c r="AQ188" s="1" t="s">
        <v>66</v>
      </c>
      <c r="AR188" s="1">
        <v>6</v>
      </c>
      <c r="AS188" s="25" t="s">
        <v>15</v>
      </c>
      <c r="AT188" s="36" t="s">
        <v>832</v>
      </c>
      <c r="AU188" s="9">
        <f t="shared" si="17"/>
        <v>-2.3121015889492513</v>
      </c>
      <c r="AV188" s="9">
        <f t="shared" si="18"/>
        <v>-0.46031268343245407</v>
      </c>
      <c r="AW188">
        <f t="shared" si="19"/>
        <v>3</v>
      </c>
      <c r="AX188">
        <f t="shared" si="20"/>
        <v>0.5</v>
      </c>
      <c r="AY188" s="6">
        <f>VLOOKUP(AQ188,COND!$A$10:$B$32,2,FALSE)</f>
        <v>1.0249999999999999</v>
      </c>
      <c r="AZ188" s="9">
        <f>($AU$3*AU188+$AV$3*AV188+$AW$3*AW188+$AX$3*AX188)*AY188*IF(AR188&lt;5,0.95,IF(AR188&lt;7,0.975,1))+$K$3*VLOOKUP(K188,COND!$A$2:$D$7,2,FALSE)+$L$3*VLOOKUP(L188,COND!$A$2:$D$7,3,FALSE)+IF(BB188="SP",$BB$3,0)+IF($AW188&lt;3,-5,0)</f>
        <v>24.161040809802593</v>
      </c>
      <c r="BA188" s="28">
        <f t="shared" si="21"/>
        <v>1.0649950098513368</v>
      </c>
      <c r="BB188" t="str">
        <f t="shared" si="22"/>
        <v>SP</v>
      </c>
      <c r="BC188">
        <v>550</v>
      </c>
      <c r="BD188">
        <v>184</v>
      </c>
      <c r="BF188" t="str">
        <f t="shared" si="23"/>
        <v>Unlikely</v>
      </c>
      <c r="BH188">
        <f>IF(VLOOKUP($B188,'Draft List'!$D$4:$AC$2598,BH$3,FALSE)&lt;&gt;0,VLOOKUP($B188,'Draft List'!$D$4:$AC$2598,BH$3,FALSE),"")</f>
        <v>209</v>
      </c>
      <c r="BI188">
        <f>IF(VLOOKUP($B188,'Draft List'!$D$4:$AC$2598,BI$3,FALSE)&lt;&gt;0,VLOOKUP($B188,'Draft List'!$D$4:$AC$2598,BI$3,FALSE),"")</f>
        <v>8</v>
      </c>
      <c r="BJ188">
        <f>IF(VLOOKUP($B188,'Draft List'!$D$4:$AC$2598,BJ$3,FALSE)&lt;&gt;0,VLOOKUP($B188,'Draft List'!$D$4:$AC$2598,BJ$3,FALSE),"")</f>
        <v>21</v>
      </c>
      <c r="BK188" t="str">
        <f>IF(VLOOKUP($B188,'Draft List'!$D$4:$AC$2598,BK$3,FALSE)&lt;&gt;0,VLOOKUP($B188,'Draft List'!$D$4:$AC$2598,BK$3,FALSE),"")</f>
        <v>Havana Leones</v>
      </c>
      <c r="BL188" t="str">
        <f>IF(OR(C188="SP",C188="MR",C188="CL"),"P",VLOOKUP($A188,Bat!$A$4:$AQ$1284,42,FALSE))</f>
        <v>P</v>
      </c>
    </row>
    <row r="189" spans="1:64" x14ac:dyDescent="0.25">
      <c r="A189" s="45" t="str">
        <f t="shared" si="16"/>
        <v>SPKen Lee18</v>
      </c>
      <c r="B189">
        <f>VLOOKUP($A189,draft_listing_pitchers_stats!$A$1:$B$1324,2,FALSE)</f>
        <v>2196</v>
      </c>
      <c r="C189" s="1" t="s">
        <v>25</v>
      </c>
      <c r="D189" s="1" t="s">
        <v>484</v>
      </c>
      <c r="E189" s="1" t="s">
        <v>219</v>
      </c>
      <c r="F189" s="1">
        <v>18</v>
      </c>
      <c r="G189" s="1" t="s">
        <v>44</v>
      </c>
      <c r="H189" s="1" t="s">
        <v>44</v>
      </c>
      <c r="I189" s="1" t="s">
        <v>54</v>
      </c>
      <c r="J189" s="24" t="s">
        <v>54</v>
      </c>
      <c r="K189" s="1" t="s">
        <v>47</v>
      </c>
      <c r="L189" s="24" t="s">
        <v>46</v>
      </c>
      <c r="M189" s="1">
        <v>1</v>
      </c>
      <c r="N189" s="1">
        <v>2</v>
      </c>
      <c r="O189" s="24">
        <v>1</v>
      </c>
      <c r="P189" s="1">
        <v>6</v>
      </c>
      <c r="Q189" s="1">
        <v>2</v>
      </c>
      <c r="R189" s="24">
        <v>3</v>
      </c>
      <c r="S189" s="1" t="s">
        <v>48</v>
      </c>
      <c r="T189" s="1" t="s">
        <v>48</v>
      </c>
      <c r="U189" s="1">
        <v>1</v>
      </c>
      <c r="V189" s="1">
        <v>6</v>
      </c>
      <c r="W189" s="1">
        <v>2</v>
      </c>
      <c r="X189" s="1">
        <v>6</v>
      </c>
      <c r="Y189" s="1" t="s">
        <v>48</v>
      </c>
      <c r="Z189" s="1" t="s">
        <v>48</v>
      </c>
      <c r="AA189" s="1" t="s">
        <v>48</v>
      </c>
      <c r="AB189" s="1" t="s">
        <v>48</v>
      </c>
      <c r="AC189" s="1">
        <v>3</v>
      </c>
      <c r="AD189" s="1">
        <v>4</v>
      </c>
      <c r="AE189" s="1">
        <v>3</v>
      </c>
      <c r="AF189" s="1">
        <v>4</v>
      </c>
      <c r="AG189" s="1">
        <v>3</v>
      </c>
      <c r="AH189" s="1">
        <v>5</v>
      </c>
      <c r="AI189" s="1" t="s">
        <v>48</v>
      </c>
      <c r="AJ189" s="1" t="s">
        <v>48</v>
      </c>
      <c r="AK189" s="1" t="s">
        <v>48</v>
      </c>
      <c r="AL189" s="1" t="s">
        <v>48</v>
      </c>
      <c r="AM189" s="1">
        <v>2</v>
      </c>
      <c r="AN189" s="1">
        <v>6</v>
      </c>
      <c r="AO189" s="1" t="s">
        <v>48</v>
      </c>
      <c r="AP189" s="24" t="s">
        <v>48</v>
      </c>
      <c r="AQ189" s="1" t="s">
        <v>521</v>
      </c>
      <c r="AR189" s="1">
        <v>10</v>
      </c>
      <c r="AS189" s="25" t="s">
        <v>519</v>
      </c>
      <c r="AT189" s="36" t="s">
        <v>866</v>
      </c>
      <c r="AU189" s="9">
        <f t="shared" si="17"/>
        <v>-2.5060525215375429</v>
      </c>
      <c r="AV189" s="9">
        <f t="shared" si="18"/>
        <v>-0.60246001614638267</v>
      </c>
      <c r="AW189">
        <f t="shared" si="19"/>
        <v>6</v>
      </c>
      <c r="AX189">
        <f t="shared" si="20"/>
        <v>1.5</v>
      </c>
      <c r="AY189" s="6">
        <f>VLOOKUP(AQ189,COND!$A$10:$B$32,2,FALSE)</f>
        <v>1</v>
      </c>
      <c r="AZ189" s="9">
        <f>($AU$3*AU189+$AV$3*AV189+$AW$3*AW189+$AX$3*AX189)*AY189*IF(AR189&lt;5,0.95,IF(AR189&lt;7,0.975,1))+$K$3*VLOOKUP(K189,COND!$A$2:$D$7,2,FALSE)+$L$3*VLOOKUP(L189,COND!$A$2:$D$7,3,FALSE)+IF(BB189="SP",$BB$3,0)+IF($AW189&lt;3,-5,0)</f>
        <v>24.024589172764838</v>
      </c>
      <c r="BA189" s="28">
        <f t="shared" si="21"/>
        <v>1.0530077273749268</v>
      </c>
      <c r="BB189" t="str">
        <f t="shared" si="22"/>
        <v>SP</v>
      </c>
      <c r="BC189">
        <v>550</v>
      </c>
      <c r="BD189">
        <v>185</v>
      </c>
      <c r="BF189" t="str">
        <f t="shared" si="23"/>
        <v>Unlikely</v>
      </c>
      <c r="BH189">
        <f>IF(VLOOKUP($B189,'Draft List'!$D$4:$AC$2598,BH$3,FALSE)&lt;&gt;0,VLOOKUP($B189,'Draft List'!$D$4:$AC$2598,BH$3,FALSE),"")</f>
        <v>331</v>
      </c>
      <c r="BI189">
        <f>IF(VLOOKUP($B189,'Draft List'!$D$4:$AC$2598,BI$3,FALSE)&lt;&gt;0,VLOOKUP($B189,'Draft List'!$D$4:$AC$2598,BI$3,FALSE),"")</f>
        <v>13</v>
      </c>
      <c r="BJ189">
        <f>IF(VLOOKUP($B189,'Draft List'!$D$4:$AC$2598,BJ$3,FALSE)&lt;&gt;0,VLOOKUP($B189,'Draft List'!$D$4:$AC$2598,BJ$3,FALSE),"")</f>
        <v>13</v>
      </c>
      <c r="BK189" t="str">
        <f>IF(VLOOKUP($B189,'Draft List'!$D$4:$AC$2598,BK$3,FALSE)&lt;&gt;0,VLOOKUP($B189,'Draft List'!$D$4:$AC$2598,BK$3,FALSE),"")</f>
        <v>Arlington Bureaucrats</v>
      </c>
      <c r="BL189" t="str">
        <f>IF(OR(C189="SP",C189="MR",C189="CL"),"P",VLOOKUP($A189,Bat!$A$4:$AQ$1284,42,FALSE))</f>
        <v>P</v>
      </c>
    </row>
    <row r="190" spans="1:64" x14ac:dyDescent="0.25">
      <c r="A190" s="45" t="str">
        <f t="shared" si="16"/>
        <v>SPAllen Lambright18</v>
      </c>
      <c r="B190">
        <f>VLOOKUP($A190,draft_listing_pitchers_stats!$A$1:$B$1324,2,FALSE)</f>
        <v>6390</v>
      </c>
      <c r="C190" s="1" t="s">
        <v>25</v>
      </c>
      <c r="D190" s="1" t="s">
        <v>437</v>
      </c>
      <c r="E190" s="1" t="s">
        <v>1348</v>
      </c>
      <c r="F190" s="1">
        <v>18</v>
      </c>
      <c r="G190" s="1" t="s">
        <v>58</v>
      </c>
      <c r="H190" s="1" t="s">
        <v>58</v>
      </c>
      <c r="I190" s="1" t="s">
        <v>54</v>
      </c>
      <c r="J190" s="24" t="s">
        <v>54</v>
      </c>
      <c r="K190" s="1" t="s">
        <v>47</v>
      </c>
      <c r="L190" s="24" t="s">
        <v>46</v>
      </c>
      <c r="M190" s="1">
        <v>1</v>
      </c>
      <c r="N190" s="1">
        <v>2</v>
      </c>
      <c r="O190" s="24">
        <v>1</v>
      </c>
      <c r="P190" s="1">
        <v>5</v>
      </c>
      <c r="Q190" s="1">
        <v>2</v>
      </c>
      <c r="R190" s="24">
        <v>4</v>
      </c>
      <c r="S190" s="1" t="s">
        <v>48</v>
      </c>
      <c r="T190" s="1" t="s">
        <v>48</v>
      </c>
      <c r="U190" s="1">
        <v>1</v>
      </c>
      <c r="V190" s="1">
        <v>6</v>
      </c>
      <c r="W190" s="1">
        <v>2</v>
      </c>
      <c r="X190" s="1">
        <v>7</v>
      </c>
      <c r="Y190" s="1" t="s">
        <v>48</v>
      </c>
      <c r="Z190" s="1" t="s">
        <v>48</v>
      </c>
      <c r="AA190" s="1" t="s">
        <v>48</v>
      </c>
      <c r="AB190" s="1" t="s">
        <v>48</v>
      </c>
      <c r="AC190" s="1" t="s">
        <v>48</v>
      </c>
      <c r="AD190" s="1" t="s">
        <v>48</v>
      </c>
      <c r="AE190" s="1">
        <v>3</v>
      </c>
      <c r="AF190" s="1">
        <v>4</v>
      </c>
      <c r="AG190" s="1" t="s">
        <v>48</v>
      </c>
      <c r="AH190" s="1" t="s">
        <v>48</v>
      </c>
      <c r="AI190" s="1">
        <v>1</v>
      </c>
      <c r="AJ190" s="1">
        <v>6</v>
      </c>
      <c r="AK190" s="1" t="s">
        <v>48</v>
      </c>
      <c r="AL190" s="1" t="s">
        <v>48</v>
      </c>
      <c r="AM190" s="1" t="s">
        <v>48</v>
      </c>
      <c r="AN190" s="1" t="s">
        <v>48</v>
      </c>
      <c r="AO190" s="1" t="s">
        <v>48</v>
      </c>
      <c r="AP190" s="24" t="s">
        <v>48</v>
      </c>
      <c r="AQ190" s="1" t="s">
        <v>521</v>
      </c>
      <c r="AR190" s="1">
        <v>7</v>
      </c>
      <c r="AS190" s="25" t="s">
        <v>519</v>
      </c>
      <c r="AT190" s="36" t="s">
        <v>854</v>
      </c>
      <c r="AU190" s="9">
        <f t="shared" si="17"/>
        <v>-2.5060525215375429</v>
      </c>
      <c r="AV190" s="9">
        <f t="shared" si="18"/>
        <v>-0.55483077460144581</v>
      </c>
      <c r="AW190">
        <f t="shared" si="19"/>
        <v>4</v>
      </c>
      <c r="AX190">
        <f t="shared" si="20"/>
        <v>1.5</v>
      </c>
      <c r="AY190" s="6">
        <f>VLOOKUP(AQ190,COND!$A$10:$B$32,2,FALSE)</f>
        <v>1</v>
      </c>
      <c r="AZ190" s="9">
        <f>($AU$3*AU190+$AV$3*AV190+$AW$3*AW190+$AX$3*AX190)*AY190*IF(AR190&lt;5,0.95,IF(AR190&lt;7,0.975,1))+$K$3*VLOOKUP(K190,COND!$A$2:$D$7,2,FALSE)+$L$3*VLOOKUP(L190,COND!$A$2:$D$7,3,FALSE)+IF(BB190="SP",$BB$3,0)+IF($AW190&lt;3,-5,0)</f>
        <v>23.977174003663574</v>
      </c>
      <c r="BA190" s="28">
        <f t="shared" si="21"/>
        <v>1.0488423026279423</v>
      </c>
      <c r="BB190" t="str">
        <f t="shared" si="22"/>
        <v>SP</v>
      </c>
      <c r="BC190">
        <v>550</v>
      </c>
      <c r="BD190">
        <v>186</v>
      </c>
      <c r="BF190" t="str">
        <f t="shared" si="23"/>
        <v>Unlikely</v>
      </c>
      <c r="BH190">
        <f>IF(VLOOKUP($B190,'Draft List'!$D$4:$AC$2598,BH$3,FALSE)&lt;&gt;0,VLOOKUP($B190,'Draft List'!$D$4:$AC$2598,BH$3,FALSE),"")</f>
        <v>282</v>
      </c>
      <c r="BI190">
        <f>IF(VLOOKUP($B190,'Draft List'!$D$4:$AC$2598,BI$3,FALSE)&lt;&gt;0,VLOOKUP($B190,'Draft List'!$D$4:$AC$2598,BI$3,FALSE),"")</f>
        <v>11</v>
      </c>
      <c r="BJ190">
        <f>IF(VLOOKUP($B190,'Draft List'!$D$4:$AC$2598,BJ$3,FALSE)&lt;&gt;0,VLOOKUP($B190,'Draft List'!$D$4:$AC$2598,BJ$3,FALSE),"")</f>
        <v>16</v>
      </c>
      <c r="BK190" t="str">
        <f>IF(VLOOKUP($B190,'Draft List'!$D$4:$AC$2598,BK$3,FALSE)&lt;&gt;0,VLOOKUP($B190,'Draft List'!$D$4:$AC$2598,BK$3,FALSE),"")</f>
        <v>Fargo Dinosaurs</v>
      </c>
      <c r="BL190" t="str">
        <f>IF(OR(C190="SP",C190="MR",C190="CL"),"P",VLOOKUP($A190,Bat!$A$4:$AQ$1284,42,FALSE))</f>
        <v>P</v>
      </c>
    </row>
    <row r="191" spans="1:64" x14ac:dyDescent="0.25">
      <c r="A191" s="45" t="str">
        <f t="shared" si="16"/>
        <v>SPPaul Olsen18</v>
      </c>
      <c r="B191">
        <f>VLOOKUP($A191,draft_listing_pitchers_stats!$A$1:$B$1324,2,FALSE)</f>
        <v>4510</v>
      </c>
      <c r="C191" s="1" t="s">
        <v>25</v>
      </c>
      <c r="D191" s="1" t="s">
        <v>199</v>
      </c>
      <c r="E191" s="1" t="s">
        <v>1521</v>
      </c>
      <c r="F191" s="1">
        <v>18</v>
      </c>
      <c r="G191" s="1" t="s">
        <v>44</v>
      </c>
      <c r="H191" s="1" t="s">
        <v>44</v>
      </c>
      <c r="I191" s="1" t="s">
        <v>54</v>
      </c>
      <c r="J191" s="24" t="s">
        <v>54</v>
      </c>
      <c r="K191" s="1" t="s">
        <v>47</v>
      </c>
      <c r="L191" s="24" t="s">
        <v>47</v>
      </c>
      <c r="M191" s="1">
        <v>1</v>
      </c>
      <c r="N191" s="1">
        <v>2</v>
      </c>
      <c r="O191" s="24">
        <v>1</v>
      </c>
      <c r="P191" s="1">
        <v>4</v>
      </c>
      <c r="Q191" s="1">
        <v>4</v>
      </c>
      <c r="R191" s="24">
        <v>3</v>
      </c>
      <c r="S191" s="1">
        <v>4</v>
      </c>
      <c r="T191" s="1">
        <v>6</v>
      </c>
      <c r="U191" s="1">
        <v>1</v>
      </c>
      <c r="V191" s="1">
        <v>4</v>
      </c>
      <c r="W191" s="1">
        <v>2</v>
      </c>
      <c r="X191" s="1">
        <v>4</v>
      </c>
      <c r="Y191" s="1">
        <v>2</v>
      </c>
      <c r="Z191" s="1">
        <v>3</v>
      </c>
      <c r="AA191" s="1" t="s">
        <v>48</v>
      </c>
      <c r="AB191" s="1" t="s">
        <v>48</v>
      </c>
      <c r="AC191" s="1" t="s">
        <v>48</v>
      </c>
      <c r="AD191" s="1" t="s">
        <v>48</v>
      </c>
      <c r="AE191" s="1" t="s">
        <v>48</v>
      </c>
      <c r="AF191" s="1" t="s">
        <v>48</v>
      </c>
      <c r="AG191" s="1" t="s">
        <v>48</v>
      </c>
      <c r="AH191" s="1" t="s">
        <v>48</v>
      </c>
      <c r="AI191" s="1" t="s">
        <v>48</v>
      </c>
      <c r="AJ191" s="1" t="s">
        <v>48</v>
      </c>
      <c r="AK191" s="1" t="s">
        <v>48</v>
      </c>
      <c r="AL191" s="1" t="s">
        <v>48</v>
      </c>
      <c r="AM191" s="1" t="s">
        <v>48</v>
      </c>
      <c r="AN191" s="1" t="s">
        <v>48</v>
      </c>
      <c r="AO191" s="1" t="s">
        <v>48</v>
      </c>
      <c r="AP191" s="24" t="s">
        <v>48</v>
      </c>
      <c r="AQ191" s="1" t="s">
        <v>62</v>
      </c>
      <c r="AR191" s="1">
        <v>4</v>
      </c>
      <c r="AS191" s="25" t="s">
        <v>519</v>
      </c>
      <c r="AT191" s="36" t="s">
        <v>847</v>
      </c>
      <c r="AU191" s="9">
        <f t="shared" si="17"/>
        <v>-2.5060525215375429</v>
      </c>
      <c r="AV191" s="9">
        <f t="shared" si="18"/>
        <v>-0.6009792323046188</v>
      </c>
      <c r="AW191">
        <f t="shared" si="19"/>
        <v>4</v>
      </c>
      <c r="AX191">
        <f t="shared" si="20"/>
        <v>0.5</v>
      </c>
      <c r="AY191" s="6">
        <f>VLOOKUP(AQ191,COND!$A$10:$B$32,2,FALSE)</f>
        <v>1</v>
      </c>
      <c r="AZ191" s="9">
        <f>($AU$3*AU191+$AV$3*AV191+$AW$3*AW191+$AX$3*AX191)*AY191*IF(AR191&lt;5,0.95,IF(AR191&lt;7,0.975,1))+$K$3*VLOOKUP(K191,COND!$A$2:$D$7,2,FALSE)+$L$3*VLOOKUP(L191,COND!$A$2:$D$7,3,FALSE)+IF(BB191="SP",$BB$3,0)+IF($AW191&lt;3,-5,0)</f>
        <v>19.99899460712011</v>
      </c>
      <c r="BA191" s="28">
        <f t="shared" si="21"/>
        <v>0.69935906297280892</v>
      </c>
      <c r="BB191" t="str">
        <f t="shared" si="22"/>
        <v>RP</v>
      </c>
      <c r="BC191">
        <v>550</v>
      </c>
      <c r="BD191">
        <v>187</v>
      </c>
      <c r="BF191" t="str">
        <f t="shared" si="23"/>
        <v>Unlikely</v>
      </c>
      <c r="BH191">
        <f>IF(VLOOKUP($B191,'Draft List'!$D$4:$AC$2598,BH$3,FALSE)&lt;&gt;0,VLOOKUP($B191,'Draft List'!$D$4:$AC$2598,BH$3,FALSE),"")</f>
        <v>189</v>
      </c>
      <c r="BI191">
        <f>IF(VLOOKUP($B191,'Draft List'!$D$4:$AC$2598,BI$3,FALSE)&lt;&gt;0,VLOOKUP($B191,'Draft List'!$D$4:$AC$2598,BI$3,FALSE),"")</f>
        <v>8</v>
      </c>
      <c r="BJ191">
        <f>IF(VLOOKUP($B191,'Draft List'!$D$4:$AC$2598,BJ$3,FALSE)&lt;&gt;0,VLOOKUP($B191,'Draft List'!$D$4:$AC$2598,BJ$3,FALSE),"")</f>
        <v>1</v>
      </c>
      <c r="BK191" t="str">
        <f>IF(VLOOKUP($B191,'Draft List'!$D$4:$AC$2598,BK$3,FALSE)&lt;&gt;0,VLOOKUP($B191,'Draft List'!$D$4:$AC$2598,BK$3,FALSE),"")</f>
        <v>Yuma Bulldozers</v>
      </c>
      <c r="BL191" t="str">
        <f>IF(OR(C191="SP",C191="MR",C191="CL"),"P",VLOOKUP($A191,Bat!$A$4:$AQ$1284,42,FALSE))</f>
        <v>P</v>
      </c>
    </row>
    <row r="192" spans="1:64" x14ac:dyDescent="0.25">
      <c r="A192" s="45" t="str">
        <f t="shared" si="16"/>
        <v>CLTodd O'Brian21</v>
      </c>
      <c r="B192">
        <f>VLOOKUP($A192,draft_listing_pitchers_stats!$A$1:$B$1324,2,FALSE)</f>
        <v>9647</v>
      </c>
      <c r="C192" s="1" t="s">
        <v>53</v>
      </c>
      <c r="D192" s="1" t="s">
        <v>570</v>
      </c>
      <c r="E192" s="1" t="s">
        <v>986</v>
      </c>
      <c r="F192" s="1">
        <v>21</v>
      </c>
      <c r="G192" s="1" t="s">
        <v>68</v>
      </c>
      <c r="H192" s="1" t="s">
        <v>44</v>
      </c>
      <c r="I192" s="1" t="s">
        <v>54</v>
      </c>
      <c r="J192" s="24" t="s">
        <v>54</v>
      </c>
      <c r="K192" s="1" t="s">
        <v>47</v>
      </c>
      <c r="L192" s="24" t="s">
        <v>46</v>
      </c>
      <c r="M192" s="1">
        <v>3</v>
      </c>
      <c r="N192" s="1">
        <v>3</v>
      </c>
      <c r="O192" s="24">
        <v>2</v>
      </c>
      <c r="P192" s="1">
        <v>5</v>
      </c>
      <c r="Q192" s="1">
        <v>3</v>
      </c>
      <c r="R192" s="24">
        <v>4</v>
      </c>
      <c r="S192" s="1" t="s">
        <v>48</v>
      </c>
      <c r="T192" s="1" t="s">
        <v>48</v>
      </c>
      <c r="U192" s="1">
        <v>1</v>
      </c>
      <c r="V192" s="1">
        <v>1</v>
      </c>
      <c r="W192" s="1" t="s">
        <v>48</v>
      </c>
      <c r="X192" s="1" t="s">
        <v>48</v>
      </c>
      <c r="Y192" s="1" t="s">
        <v>48</v>
      </c>
      <c r="Z192" s="1" t="s">
        <v>48</v>
      </c>
      <c r="AA192" s="1">
        <v>4</v>
      </c>
      <c r="AB192" s="1">
        <v>5</v>
      </c>
      <c r="AC192" s="1" t="s">
        <v>48</v>
      </c>
      <c r="AD192" s="1" t="s">
        <v>48</v>
      </c>
      <c r="AE192" s="1">
        <v>4</v>
      </c>
      <c r="AF192" s="1">
        <v>5</v>
      </c>
      <c r="AG192" s="1" t="s">
        <v>48</v>
      </c>
      <c r="AH192" s="1" t="s">
        <v>48</v>
      </c>
      <c r="AI192" s="1" t="s">
        <v>48</v>
      </c>
      <c r="AJ192" s="1" t="s">
        <v>48</v>
      </c>
      <c r="AK192" s="1" t="s">
        <v>48</v>
      </c>
      <c r="AL192" s="1" t="s">
        <v>48</v>
      </c>
      <c r="AM192" s="1" t="s">
        <v>48</v>
      </c>
      <c r="AN192" s="1" t="s">
        <v>48</v>
      </c>
      <c r="AO192" s="1" t="s">
        <v>48</v>
      </c>
      <c r="AP192" s="24" t="s">
        <v>48</v>
      </c>
      <c r="AQ192" s="1" t="s">
        <v>62</v>
      </c>
      <c r="AR192" s="1">
        <v>7</v>
      </c>
      <c r="AS192" s="25" t="s">
        <v>518</v>
      </c>
      <c r="AT192" s="36" t="s">
        <v>872</v>
      </c>
      <c r="AU192" s="9">
        <f t="shared" si="17"/>
        <v>-1.6789175900350299</v>
      </c>
      <c r="AV192" s="9">
        <f t="shared" si="18"/>
        <v>-0.35939905817139028</v>
      </c>
      <c r="AW192">
        <f t="shared" si="19"/>
        <v>3</v>
      </c>
      <c r="AX192">
        <f t="shared" si="20"/>
        <v>0</v>
      </c>
      <c r="AY192" s="6">
        <f>VLOOKUP(AQ192,COND!$A$10:$B$32,2,FALSE)</f>
        <v>1</v>
      </c>
      <c r="AZ192" s="9">
        <f>($AU$3*AU192+$AV$3*AV192+$AW$3*AW192+$AX$3*AX192)*AY192*IF(AR192&lt;5,0.95,IF(AR192&lt;7,0.975,1))+$K$3*VLOOKUP(K192,COND!$A$2:$D$7,2,FALSE)+$L$3*VLOOKUP(L192,COND!$A$2:$D$7,3,FALSE)+IF(BB192="SP",$BB$3,0)+IF($AW192&lt;3,-5,0)</f>
        <v>25.676235318565187</v>
      </c>
      <c r="BA192" s="28">
        <f t="shared" si="21"/>
        <v>1.1981049158777264</v>
      </c>
      <c r="BB192" t="str">
        <f t="shared" si="22"/>
        <v>SP</v>
      </c>
      <c r="BC192">
        <v>550</v>
      </c>
      <c r="BD192">
        <v>188</v>
      </c>
      <c r="BF192" t="str">
        <f t="shared" si="23"/>
        <v>Possible</v>
      </c>
      <c r="BH192">
        <f>IF(VLOOKUP($B192,'Draft List'!$D$4:$AC$2598,BH$3,FALSE)&lt;&gt;0,VLOOKUP($B192,'Draft List'!$D$4:$AC$2598,BH$3,FALSE),"")</f>
        <v>378</v>
      </c>
      <c r="BI192">
        <f>IF(VLOOKUP($B192,'Draft List'!$D$4:$AC$2598,BI$3,FALSE)&lt;&gt;0,VLOOKUP($B192,'Draft List'!$D$4:$AC$2598,BI$3,FALSE),"")</f>
        <v>15</v>
      </c>
      <c r="BJ192">
        <f>IF(VLOOKUP($B192,'Draft List'!$D$4:$AC$2598,BJ$3,FALSE)&lt;&gt;0,VLOOKUP($B192,'Draft List'!$D$4:$AC$2598,BJ$3,FALSE),"")</f>
        <v>8</v>
      </c>
      <c r="BK192" t="str">
        <f>IF(VLOOKUP($B192,'Draft List'!$D$4:$AC$2598,BK$3,FALSE)&lt;&gt;0,VLOOKUP($B192,'Draft List'!$D$4:$AC$2598,BK$3,FALSE),"")</f>
        <v>Reno Zephyrs</v>
      </c>
      <c r="BL192" t="str">
        <f>IF(OR(C192="SP",C192="MR",C192="CL"),"P",VLOOKUP($A192,Bat!$A$4:$AQ$1284,42,FALSE))</f>
        <v>P</v>
      </c>
    </row>
    <row r="193" spans="1:64" x14ac:dyDescent="0.25">
      <c r="A193" s="45" t="str">
        <f t="shared" si="16"/>
        <v>SPLeon Agar21</v>
      </c>
      <c r="B193">
        <f>VLOOKUP($A193,draft_listing_pitchers_stats!$A$1:$B$1324,2,FALSE)</f>
        <v>16044</v>
      </c>
      <c r="C193" s="1" t="s">
        <v>25</v>
      </c>
      <c r="D193" s="1" t="s">
        <v>587</v>
      </c>
      <c r="E193" s="1" t="s">
        <v>1000</v>
      </c>
      <c r="F193" s="1">
        <v>21</v>
      </c>
      <c r="G193" s="1" t="s">
        <v>44</v>
      </c>
      <c r="H193" s="1" t="s">
        <v>44</v>
      </c>
      <c r="I193" s="1" t="s">
        <v>54</v>
      </c>
      <c r="J193" s="24" t="s">
        <v>54</v>
      </c>
      <c r="K193" s="1" t="s">
        <v>47</v>
      </c>
      <c r="L193" s="24" t="s">
        <v>46</v>
      </c>
      <c r="M193" s="1">
        <v>5</v>
      </c>
      <c r="N193" s="1">
        <v>1</v>
      </c>
      <c r="O193" s="24">
        <v>2</v>
      </c>
      <c r="P193" s="1">
        <v>5</v>
      </c>
      <c r="Q193" s="1">
        <v>2</v>
      </c>
      <c r="R193" s="24">
        <v>4</v>
      </c>
      <c r="S193" s="1">
        <v>6</v>
      </c>
      <c r="T193" s="1">
        <v>6</v>
      </c>
      <c r="U193" s="1">
        <v>7</v>
      </c>
      <c r="V193" s="1">
        <v>7</v>
      </c>
      <c r="W193" s="1">
        <v>5</v>
      </c>
      <c r="X193" s="1">
        <v>6</v>
      </c>
      <c r="Y193" s="1" t="s">
        <v>48</v>
      </c>
      <c r="Z193" s="1" t="s">
        <v>48</v>
      </c>
      <c r="AA193" s="1" t="s">
        <v>48</v>
      </c>
      <c r="AB193" s="1" t="s">
        <v>48</v>
      </c>
      <c r="AC193" s="1" t="s">
        <v>48</v>
      </c>
      <c r="AD193" s="1" t="s">
        <v>48</v>
      </c>
      <c r="AE193" s="1" t="s">
        <v>48</v>
      </c>
      <c r="AF193" s="1" t="s">
        <v>48</v>
      </c>
      <c r="AG193" s="1" t="s">
        <v>48</v>
      </c>
      <c r="AH193" s="1" t="s">
        <v>48</v>
      </c>
      <c r="AI193" s="1" t="s">
        <v>48</v>
      </c>
      <c r="AJ193" s="1" t="s">
        <v>48</v>
      </c>
      <c r="AK193" s="1" t="s">
        <v>48</v>
      </c>
      <c r="AL193" s="1" t="s">
        <v>48</v>
      </c>
      <c r="AM193" s="1" t="s">
        <v>48</v>
      </c>
      <c r="AN193" s="1" t="s">
        <v>48</v>
      </c>
      <c r="AO193" s="1" t="s">
        <v>48</v>
      </c>
      <c r="AP193" s="24" t="s">
        <v>48</v>
      </c>
      <c r="AQ193" s="1" t="s">
        <v>61</v>
      </c>
      <c r="AR193" s="1">
        <v>6</v>
      </c>
      <c r="AS193" s="25" t="s">
        <v>523</v>
      </c>
      <c r="AT193" s="36" t="s">
        <v>826</v>
      </c>
      <c r="AU193" s="9">
        <f t="shared" si="17"/>
        <v>-1.6803983738767938</v>
      </c>
      <c r="AV193" s="9">
        <f t="shared" si="18"/>
        <v>-0.55483077460144581</v>
      </c>
      <c r="AW193">
        <f t="shared" si="19"/>
        <v>3</v>
      </c>
      <c r="AX193">
        <f t="shared" si="20"/>
        <v>2.5</v>
      </c>
      <c r="AY193" s="6">
        <f>VLOOKUP(AQ193,COND!$A$10:$B$32,2,FALSE)</f>
        <v>1</v>
      </c>
      <c r="AZ193" s="9">
        <f>($AU$3*AU193+$AV$3*AV193+$AW$3*AW193+$AX$3*AX193)*AY193*IF(AR193&lt;5,0.95,IF(AR193&lt;7,0.975,1))+$K$3*VLOOKUP(K193,COND!$A$2:$D$7,2,FALSE)+$L$3*VLOOKUP(L193,COND!$A$2:$D$7,3,FALSE)+IF(BB193="SP",$BB$3,0)+IF($AW193&lt;3,-5,0)</f>
        <v>25.06249721236583</v>
      </c>
      <c r="BA193" s="28">
        <f t="shared" si="21"/>
        <v>1.144187995529508</v>
      </c>
      <c r="BB193" t="str">
        <f t="shared" si="22"/>
        <v>SP</v>
      </c>
      <c r="BC193">
        <v>550</v>
      </c>
      <c r="BD193">
        <v>189</v>
      </c>
      <c r="BF193" t="str">
        <f t="shared" si="23"/>
        <v>Unlikely</v>
      </c>
      <c r="BH193">
        <f>IF(VLOOKUP($B193,'Draft List'!$D$4:$AC$2598,BH$3,FALSE)&lt;&gt;0,VLOOKUP($B193,'Draft List'!$D$4:$AC$2598,BH$3,FALSE),"")</f>
        <v>206</v>
      </c>
      <c r="BI193">
        <f>IF(VLOOKUP($B193,'Draft List'!$D$4:$AC$2598,BI$3,FALSE)&lt;&gt;0,VLOOKUP($B193,'Draft List'!$D$4:$AC$2598,BI$3,FALSE),"")</f>
        <v>8</v>
      </c>
      <c r="BJ193">
        <f>IF(VLOOKUP($B193,'Draft List'!$D$4:$AC$2598,BJ$3,FALSE)&lt;&gt;0,VLOOKUP($B193,'Draft List'!$D$4:$AC$2598,BJ$3,FALSE),"")</f>
        <v>18</v>
      </c>
      <c r="BK193" t="str">
        <f>IF(VLOOKUP($B193,'Draft List'!$D$4:$AC$2598,BK$3,FALSE)&lt;&gt;0,VLOOKUP($B193,'Draft List'!$D$4:$AC$2598,BK$3,FALSE),"")</f>
        <v>Yuma Bulldozers</v>
      </c>
      <c r="BL193" t="str">
        <f>IF(OR(C193="SP",C193="MR",C193="CL"),"P",VLOOKUP($A193,Bat!$A$4:$AQ$1284,42,FALSE))</f>
        <v>P</v>
      </c>
    </row>
    <row r="194" spans="1:64" x14ac:dyDescent="0.25">
      <c r="A194" s="45" t="str">
        <f t="shared" si="16"/>
        <v>RPErnesto Sánchez21</v>
      </c>
      <c r="B194">
        <f>VLOOKUP($A194,draft_listing_pitchers_stats!$A$1:$B$1324,2,FALSE)</f>
        <v>16090</v>
      </c>
      <c r="C194" s="1" t="s">
        <v>885</v>
      </c>
      <c r="D194" s="1" t="s">
        <v>260</v>
      </c>
      <c r="E194" s="1" t="s">
        <v>204</v>
      </c>
      <c r="F194" s="1">
        <v>21</v>
      </c>
      <c r="G194" s="1" t="s">
        <v>44</v>
      </c>
      <c r="H194" s="1" t="s">
        <v>44</v>
      </c>
      <c r="I194" s="1" t="s">
        <v>54</v>
      </c>
      <c r="J194" s="24" t="s">
        <v>54</v>
      </c>
      <c r="K194" s="1" t="s">
        <v>47</v>
      </c>
      <c r="L194" s="24" t="s">
        <v>46</v>
      </c>
      <c r="M194" s="1">
        <v>3</v>
      </c>
      <c r="N194" s="1">
        <v>1</v>
      </c>
      <c r="O194" s="24">
        <v>4</v>
      </c>
      <c r="P194" s="1">
        <v>4</v>
      </c>
      <c r="Q194" s="1">
        <v>1</v>
      </c>
      <c r="R194" s="24">
        <v>6</v>
      </c>
      <c r="S194" s="1">
        <v>5</v>
      </c>
      <c r="T194" s="1">
        <v>6</v>
      </c>
      <c r="U194" s="1">
        <v>1</v>
      </c>
      <c r="V194" s="1">
        <v>1</v>
      </c>
      <c r="W194" s="1" t="s">
        <v>48</v>
      </c>
      <c r="X194" s="1" t="s">
        <v>48</v>
      </c>
      <c r="Y194" s="1">
        <v>3</v>
      </c>
      <c r="Z194" s="1">
        <v>3</v>
      </c>
      <c r="AA194" s="1" t="s">
        <v>48</v>
      </c>
      <c r="AB194" s="1" t="s">
        <v>48</v>
      </c>
      <c r="AC194" s="1" t="s">
        <v>48</v>
      </c>
      <c r="AD194" s="1" t="s">
        <v>48</v>
      </c>
      <c r="AE194" s="1" t="s">
        <v>48</v>
      </c>
      <c r="AF194" s="1" t="s">
        <v>48</v>
      </c>
      <c r="AG194" s="1">
        <v>4</v>
      </c>
      <c r="AH194" s="1">
        <v>5</v>
      </c>
      <c r="AI194" s="1" t="s">
        <v>48</v>
      </c>
      <c r="AJ194" s="1" t="s">
        <v>48</v>
      </c>
      <c r="AK194" s="1" t="s">
        <v>48</v>
      </c>
      <c r="AL194" s="1" t="s">
        <v>48</v>
      </c>
      <c r="AM194" s="1" t="s">
        <v>48</v>
      </c>
      <c r="AN194" s="1" t="s">
        <v>48</v>
      </c>
      <c r="AO194" s="1" t="s">
        <v>48</v>
      </c>
      <c r="AP194" s="24" t="s">
        <v>48</v>
      </c>
      <c r="AQ194" s="1" t="s">
        <v>66</v>
      </c>
      <c r="AR194" s="1">
        <v>5</v>
      </c>
      <c r="AS194" s="25" t="s">
        <v>523</v>
      </c>
      <c r="AT194" s="36" t="s">
        <v>881</v>
      </c>
      <c r="AU194" s="9">
        <f t="shared" si="17"/>
        <v>-1.5851398907869199</v>
      </c>
      <c r="AV194" s="9">
        <f t="shared" si="18"/>
        <v>-0.46031268343245407</v>
      </c>
      <c r="AW194">
        <f t="shared" si="19"/>
        <v>4</v>
      </c>
      <c r="AX194">
        <f t="shared" si="20"/>
        <v>0.5</v>
      </c>
      <c r="AY194" s="6">
        <f>VLOOKUP(AQ194,COND!$A$10:$B$32,2,FALSE)</f>
        <v>1.0249999999999999</v>
      </c>
      <c r="AZ194" s="9">
        <f>($AU$3*AU194+$AV$3*AV194+$AW$3*AW194+$AX$3*AX194)*AY194*IF(AR194&lt;5,0.95,IF(AR194&lt;7,0.975,1))+$K$3*VLOOKUP(K194,COND!$A$2:$D$7,2,FALSE)+$L$3*VLOOKUP(L194,COND!$A$2:$D$7,3,FALSE)+IF(BB194="SP",$BB$3,0)+IF($AW194&lt;3,-5,0)</f>
        <v>24.80602977922279</v>
      </c>
      <c r="BA194" s="28">
        <f t="shared" si="21"/>
        <v>1.1216573199449067</v>
      </c>
      <c r="BB194" t="str">
        <f t="shared" si="22"/>
        <v>SP</v>
      </c>
      <c r="BC194">
        <v>550</v>
      </c>
      <c r="BD194">
        <v>190</v>
      </c>
      <c r="BF194" t="str">
        <f t="shared" si="23"/>
        <v>Unlikely</v>
      </c>
      <c r="BH194" t="str">
        <f>IF(VLOOKUP($B194,'Draft List'!$D$4:$AC$2598,BH$3,FALSE)&lt;&gt;0,VLOOKUP($B194,'Draft List'!$D$4:$AC$2598,BH$3,FALSE),"")</f>
        <v/>
      </c>
      <c r="BI194" t="str">
        <f>IF(VLOOKUP($B194,'Draft List'!$D$4:$AC$2598,BI$3,FALSE)&lt;&gt;0,VLOOKUP($B194,'Draft List'!$D$4:$AC$2598,BI$3,FALSE),"")</f>
        <v/>
      </c>
      <c r="BJ194" t="str">
        <f>IF(VLOOKUP($B194,'Draft List'!$D$4:$AC$2598,BJ$3,FALSE)&lt;&gt;0,VLOOKUP($B194,'Draft List'!$D$4:$AC$2598,BJ$3,FALSE),"")</f>
        <v/>
      </c>
      <c r="BK194" t="str">
        <f>IF(VLOOKUP($B194,'Draft List'!$D$4:$AC$2598,BK$3,FALSE)&lt;&gt;0,VLOOKUP($B194,'Draft List'!$D$4:$AC$2598,BK$3,FALSE),"")</f>
        <v/>
      </c>
      <c r="BL194" t="e">
        <f>IF(OR(C194="SP",C194="MR",C194="CL"),"P",VLOOKUP($A194,Bat!$A$4:$AQ$1284,42,FALSE))</f>
        <v>#N/A</v>
      </c>
    </row>
    <row r="195" spans="1:64" x14ac:dyDescent="0.25">
      <c r="A195" s="45" t="str">
        <f t="shared" si="16"/>
        <v>SPRicardo Luna18</v>
      </c>
      <c r="B195">
        <f>VLOOKUP($A195,draft_listing_pitchers_stats!$A$1:$B$1324,2,FALSE)</f>
        <v>6894</v>
      </c>
      <c r="C195" s="1" t="s">
        <v>25</v>
      </c>
      <c r="D195" s="1" t="s">
        <v>201</v>
      </c>
      <c r="E195" s="1" t="s">
        <v>1372</v>
      </c>
      <c r="F195" s="1">
        <v>18</v>
      </c>
      <c r="G195" s="1" t="s">
        <v>58</v>
      </c>
      <c r="H195" s="1" t="s">
        <v>58</v>
      </c>
      <c r="I195" s="1" t="s">
        <v>54</v>
      </c>
      <c r="J195" s="24" t="s">
        <v>54</v>
      </c>
      <c r="K195" s="1" t="s">
        <v>47</v>
      </c>
      <c r="L195" s="24" t="s">
        <v>51</v>
      </c>
      <c r="M195" s="1">
        <v>2</v>
      </c>
      <c r="N195" s="1">
        <v>2</v>
      </c>
      <c r="O195" s="24">
        <v>1</v>
      </c>
      <c r="P195" s="1">
        <v>5</v>
      </c>
      <c r="Q195" s="1">
        <v>2</v>
      </c>
      <c r="R195" s="24">
        <v>3</v>
      </c>
      <c r="S195" s="1">
        <v>4</v>
      </c>
      <c r="T195" s="1">
        <v>5</v>
      </c>
      <c r="U195" s="1" t="s">
        <v>48</v>
      </c>
      <c r="V195" s="1" t="s">
        <v>48</v>
      </c>
      <c r="W195" s="1">
        <v>2</v>
      </c>
      <c r="X195" s="1">
        <v>6</v>
      </c>
      <c r="Y195" s="1" t="s">
        <v>48</v>
      </c>
      <c r="Z195" s="1" t="s">
        <v>48</v>
      </c>
      <c r="AA195" s="1" t="s">
        <v>48</v>
      </c>
      <c r="AB195" s="1" t="s">
        <v>48</v>
      </c>
      <c r="AC195" s="1" t="s">
        <v>48</v>
      </c>
      <c r="AD195" s="1" t="s">
        <v>48</v>
      </c>
      <c r="AE195" s="1" t="s">
        <v>48</v>
      </c>
      <c r="AF195" s="1" t="s">
        <v>48</v>
      </c>
      <c r="AG195" s="1">
        <v>3</v>
      </c>
      <c r="AH195" s="1">
        <v>6</v>
      </c>
      <c r="AI195" s="1" t="s">
        <v>48</v>
      </c>
      <c r="AJ195" s="1" t="s">
        <v>48</v>
      </c>
      <c r="AK195" s="1" t="s">
        <v>48</v>
      </c>
      <c r="AL195" s="1" t="s">
        <v>48</v>
      </c>
      <c r="AM195" s="1" t="s">
        <v>48</v>
      </c>
      <c r="AN195" s="1" t="s">
        <v>48</v>
      </c>
      <c r="AO195" s="1" t="s">
        <v>48</v>
      </c>
      <c r="AP195" s="24" t="s">
        <v>48</v>
      </c>
      <c r="AQ195" s="1" t="s">
        <v>64</v>
      </c>
      <c r="AR195" s="1">
        <v>6</v>
      </c>
      <c r="AS195" s="25" t="s">
        <v>519</v>
      </c>
      <c r="AT195" s="36" t="s">
        <v>918</v>
      </c>
      <c r="AU195" s="9">
        <f t="shared" si="17"/>
        <v>-2.311361197028369</v>
      </c>
      <c r="AV195" s="9">
        <f t="shared" si="18"/>
        <v>-0.79715134065555615</v>
      </c>
      <c r="AW195">
        <f t="shared" si="19"/>
        <v>3</v>
      </c>
      <c r="AX195">
        <f t="shared" si="20"/>
        <v>1</v>
      </c>
      <c r="AY195" s="6">
        <f>VLOOKUP(AQ195,COND!$A$10:$B$32,2,FALSE)</f>
        <v>1</v>
      </c>
      <c r="AZ195" s="9">
        <f>($AU$3*AU195+$AV$3*AV195+$AW$3*AW195+$AX$3*AX195)*AY195*IF(AR195&lt;5,0.95,IF(AR195&lt;7,0.975,1))+$K$3*VLOOKUP(K195,COND!$A$2:$D$7,2,FALSE)+$L$3*VLOOKUP(L195,COND!$A$2:$D$7,3,FALSE)+IF(BB195="SP",$BB$3,0)+IF($AW195&lt;3,-5,0)</f>
        <v>18.686083423796127</v>
      </c>
      <c r="BA195" s="28">
        <f t="shared" si="21"/>
        <v>0.58401975622203872</v>
      </c>
      <c r="BB195" t="str">
        <f t="shared" si="22"/>
        <v>SP</v>
      </c>
      <c r="BC195">
        <v>600</v>
      </c>
      <c r="BD195">
        <v>191</v>
      </c>
      <c r="BF195" t="str">
        <f t="shared" si="23"/>
        <v>Unlikely</v>
      </c>
      <c r="BH195">
        <f>IF(VLOOKUP($B195,'Draft List'!$D$4:$AC$2598,BH$3,FALSE)&lt;&gt;0,VLOOKUP($B195,'Draft List'!$D$4:$AC$2598,BH$3,FALSE),"")</f>
        <v>183</v>
      </c>
      <c r="BI195">
        <f>IF(VLOOKUP($B195,'Draft List'!$D$4:$AC$2598,BI$3,FALSE)&lt;&gt;0,VLOOKUP($B195,'Draft List'!$D$4:$AC$2598,BI$3,FALSE),"")</f>
        <v>7</v>
      </c>
      <c r="BJ195">
        <f>IF(VLOOKUP($B195,'Draft List'!$D$4:$AC$2598,BJ$3,FALSE)&lt;&gt;0,VLOOKUP($B195,'Draft List'!$D$4:$AC$2598,BJ$3,FALSE),"")</f>
        <v>21</v>
      </c>
      <c r="BK195" t="str">
        <f>IF(VLOOKUP($B195,'Draft List'!$D$4:$AC$2598,BK$3,FALSE)&lt;&gt;0,VLOOKUP($B195,'Draft List'!$D$4:$AC$2598,BK$3,FALSE),"")</f>
        <v>Havana Leones</v>
      </c>
      <c r="BL195" t="str">
        <f>IF(OR(C195="SP",C195="MR",C195="CL"),"P",VLOOKUP($A195,Bat!$A$4:$AQ$1284,42,FALSE))</f>
        <v>P</v>
      </c>
    </row>
    <row r="196" spans="1:64" x14ac:dyDescent="0.25">
      <c r="A196" s="45" t="str">
        <f t="shared" si="16"/>
        <v>RPRoberto Valadez21</v>
      </c>
      <c r="B196">
        <f>VLOOKUP($A196,draft_listing_pitchers_stats!$A$1:$B$1324,2,FALSE)</f>
        <v>14687</v>
      </c>
      <c r="C196" s="1" t="s">
        <v>885</v>
      </c>
      <c r="D196" s="1" t="s">
        <v>372</v>
      </c>
      <c r="E196" s="1" t="s">
        <v>1707</v>
      </c>
      <c r="F196" s="1">
        <v>21</v>
      </c>
      <c r="G196" s="1" t="s">
        <v>68</v>
      </c>
      <c r="H196" s="1" t="s">
        <v>44</v>
      </c>
      <c r="I196" s="1" t="s">
        <v>54</v>
      </c>
      <c r="J196" s="24" t="s">
        <v>54</v>
      </c>
      <c r="K196" s="1" t="s">
        <v>46</v>
      </c>
      <c r="L196" s="24" t="s">
        <v>47</v>
      </c>
      <c r="M196" s="1">
        <v>5</v>
      </c>
      <c r="N196" s="1">
        <v>2</v>
      </c>
      <c r="O196" s="24">
        <v>1</v>
      </c>
      <c r="P196" s="1">
        <v>6</v>
      </c>
      <c r="Q196" s="1">
        <v>2</v>
      </c>
      <c r="R196" s="24">
        <v>2</v>
      </c>
      <c r="S196" s="1" t="s">
        <v>48</v>
      </c>
      <c r="T196" s="1" t="s">
        <v>48</v>
      </c>
      <c r="U196" s="1">
        <v>1</v>
      </c>
      <c r="V196" s="1">
        <v>4</v>
      </c>
      <c r="W196" s="1">
        <v>6</v>
      </c>
      <c r="X196" s="1">
        <v>8</v>
      </c>
      <c r="Y196" s="1" t="s">
        <v>48</v>
      </c>
      <c r="Z196" s="1" t="s">
        <v>48</v>
      </c>
      <c r="AA196" s="1" t="s">
        <v>48</v>
      </c>
      <c r="AB196" s="1" t="s">
        <v>48</v>
      </c>
      <c r="AC196" s="1" t="s">
        <v>48</v>
      </c>
      <c r="AD196" s="1" t="s">
        <v>48</v>
      </c>
      <c r="AE196" s="1">
        <v>5</v>
      </c>
      <c r="AF196" s="1">
        <v>6</v>
      </c>
      <c r="AG196" s="1" t="s">
        <v>48</v>
      </c>
      <c r="AH196" s="1" t="s">
        <v>48</v>
      </c>
      <c r="AI196" s="1" t="s">
        <v>48</v>
      </c>
      <c r="AJ196" s="1" t="s">
        <v>48</v>
      </c>
      <c r="AK196" s="1" t="s">
        <v>48</v>
      </c>
      <c r="AL196" s="1" t="s">
        <v>48</v>
      </c>
      <c r="AM196" s="1" t="s">
        <v>48</v>
      </c>
      <c r="AN196" s="1" t="s">
        <v>48</v>
      </c>
      <c r="AO196" s="1" t="s">
        <v>48</v>
      </c>
      <c r="AP196" s="24" t="s">
        <v>48</v>
      </c>
      <c r="AQ196" s="1" t="s">
        <v>59</v>
      </c>
      <c r="AR196" s="1">
        <v>3</v>
      </c>
      <c r="AS196" s="25" t="s">
        <v>519</v>
      </c>
      <c r="AT196" s="36" t="s">
        <v>832</v>
      </c>
      <c r="AU196" s="9">
        <f t="shared" si="17"/>
        <v>-1.7272872235008485</v>
      </c>
      <c r="AV196" s="9">
        <f t="shared" si="18"/>
        <v>-0.84478058220049301</v>
      </c>
      <c r="AW196">
        <f t="shared" si="19"/>
        <v>3</v>
      </c>
      <c r="AX196">
        <f t="shared" si="20"/>
        <v>1.5</v>
      </c>
      <c r="AY196" s="6">
        <f>VLOOKUP(AQ196,COND!$A$10:$B$32,2,FALSE)</f>
        <v>1.0249999999999999</v>
      </c>
      <c r="AZ196" s="9">
        <f>($AU$3*AU196+$AV$3*AV196+$AW$3*AW196+$AX$3*AX196)*AY196*IF(AR196&lt;5,0.95,IF(AR196&lt;7,0.975,1))+$K$3*VLOOKUP(K196,COND!$A$2:$D$7,2,FALSE)+$L$3*VLOOKUP(L196,COND!$A$2:$D$7,3,FALSE)+IF(BB196="SP",$BB$3,0)+IF($AW196&lt;3,-5,0)</f>
        <v>16.197915224868609</v>
      </c>
      <c r="BA196" s="28">
        <f t="shared" si="21"/>
        <v>0.36543406757169355</v>
      </c>
      <c r="BB196" t="str">
        <f t="shared" si="22"/>
        <v>RP</v>
      </c>
      <c r="BC196">
        <v>600</v>
      </c>
      <c r="BD196">
        <v>192</v>
      </c>
      <c r="BF196" t="str">
        <f t="shared" si="23"/>
        <v>Unlikely</v>
      </c>
      <c r="BH196">
        <f>IF(VLOOKUP($B196,'Draft List'!$D$4:$AC$2598,BH$3,FALSE)&lt;&gt;0,VLOOKUP($B196,'Draft List'!$D$4:$AC$2598,BH$3,FALSE),"")</f>
        <v>352</v>
      </c>
      <c r="BI196">
        <f>IF(VLOOKUP($B196,'Draft List'!$D$4:$AC$2598,BI$3,FALSE)&lt;&gt;0,VLOOKUP($B196,'Draft List'!$D$4:$AC$2598,BI$3,FALSE),"")</f>
        <v>14</v>
      </c>
      <c r="BJ196">
        <f>IF(VLOOKUP($B196,'Draft List'!$D$4:$AC$2598,BJ$3,FALSE)&lt;&gt;0,VLOOKUP($B196,'Draft List'!$D$4:$AC$2598,BJ$3,FALSE),"")</f>
        <v>8</v>
      </c>
      <c r="BK196" t="str">
        <f>IF(VLOOKUP($B196,'Draft List'!$D$4:$AC$2598,BK$3,FALSE)&lt;&gt;0,VLOOKUP($B196,'Draft List'!$D$4:$AC$2598,BK$3,FALSE),"")</f>
        <v>Reno Zephyrs</v>
      </c>
      <c r="BL196" t="e">
        <f>IF(OR(C196="SP",C196="MR",C196="CL"),"P",VLOOKUP($A196,Bat!$A$4:$AQ$1284,42,FALSE))</f>
        <v>#N/A</v>
      </c>
    </row>
    <row r="197" spans="1:64" x14ac:dyDescent="0.25">
      <c r="A197" s="45" t="str">
        <f t="shared" ref="A197:A260" si="24">IF(C197="C","C-",C197)&amp;D197&amp;" "&amp;E197&amp;F197</f>
        <v>RPRoy Mayes18</v>
      </c>
      <c r="B197">
        <f>VLOOKUP($A197,draft_listing_pitchers_stats!$A$1:$B$1324,2,FALSE)</f>
        <v>2071</v>
      </c>
      <c r="C197" s="1" t="s">
        <v>885</v>
      </c>
      <c r="D197" s="1" t="s">
        <v>374</v>
      </c>
      <c r="E197" s="1" t="s">
        <v>1419</v>
      </c>
      <c r="F197" s="1">
        <v>18</v>
      </c>
      <c r="G197" s="1" t="s">
        <v>58</v>
      </c>
      <c r="H197" s="1" t="s">
        <v>58</v>
      </c>
      <c r="I197" s="1" t="s">
        <v>54</v>
      </c>
      <c r="J197" s="24" t="s">
        <v>54</v>
      </c>
      <c r="K197" s="1" t="s">
        <v>47</v>
      </c>
      <c r="L197" s="24" t="s">
        <v>47</v>
      </c>
      <c r="M197" s="1">
        <v>2</v>
      </c>
      <c r="N197" s="1">
        <v>2</v>
      </c>
      <c r="O197" s="24">
        <v>1</v>
      </c>
      <c r="P197" s="1">
        <v>5</v>
      </c>
      <c r="Q197" s="1">
        <v>2</v>
      </c>
      <c r="R197" s="24">
        <v>3</v>
      </c>
      <c r="S197" s="1">
        <v>4</v>
      </c>
      <c r="T197" s="1">
        <v>6</v>
      </c>
      <c r="U197" s="1">
        <v>1</v>
      </c>
      <c r="V197" s="1">
        <v>1</v>
      </c>
      <c r="W197" s="1">
        <v>3</v>
      </c>
      <c r="X197" s="1">
        <v>6</v>
      </c>
      <c r="Y197" s="1">
        <v>2</v>
      </c>
      <c r="Z197" s="1">
        <v>2</v>
      </c>
      <c r="AA197" s="1" t="s">
        <v>48</v>
      </c>
      <c r="AB197" s="1" t="s">
        <v>48</v>
      </c>
      <c r="AC197" s="1" t="s">
        <v>48</v>
      </c>
      <c r="AD197" s="1" t="s">
        <v>48</v>
      </c>
      <c r="AE197" s="1" t="s">
        <v>48</v>
      </c>
      <c r="AF197" s="1" t="s">
        <v>48</v>
      </c>
      <c r="AG197" s="1" t="s">
        <v>48</v>
      </c>
      <c r="AH197" s="1" t="s">
        <v>48</v>
      </c>
      <c r="AI197" s="1" t="s">
        <v>48</v>
      </c>
      <c r="AJ197" s="1" t="s">
        <v>48</v>
      </c>
      <c r="AK197" s="1" t="s">
        <v>48</v>
      </c>
      <c r="AL197" s="1" t="s">
        <v>48</v>
      </c>
      <c r="AM197" s="1" t="s">
        <v>48</v>
      </c>
      <c r="AN197" s="1" t="s">
        <v>48</v>
      </c>
      <c r="AO197" s="1" t="s">
        <v>48</v>
      </c>
      <c r="AP197" s="24" t="s">
        <v>48</v>
      </c>
      <c r="AQ197" s="1" t="s">
        <v>61</v>
      </c>
      <c r="AR197" s="1">
        <v>5</v>
      </c>
      <c r="AS197" s="25" t="s">
        <v>519</v>
      </c>
      <c r="AT197" s="36" t="s">
        <v>854</v>
      </c>
      <c r="AU197" s="9">
        <f t="shared" ref="AU197:AU260" si="25">($P$3*(M197-$P$1)/$P$2+$Q$3*(N197-$Q$1)/$Q$2+$R$3*(O197-$Q$1)/$R$2)/SUM($P$3:$R$3)</f>
        <v>-2.311361197028369</v>
      </c>
      <c r="AV197" s="9">
        <f t="shared" ref="AV197:AV260" si="26">($P$3*(P197-$P$1)/$P$2+$Q$3*(Q197-$Q$1)/$Q$2+$R$3*(R197-$R$1)/$R$2)/SUM($P$3:$R$3)</f>
        <v>-0.79715134065555615</v>
      </c>
      <c r="AW197">
        <f t="shared" ref="AW197:AW260" si="27">COUNT(S197:AP197)/2</f>
        <v>4</v>
      </c>
      <c r="AX197">
        <f t="shared" ref="AX197:AX260" si="28">COUNTIF(S197:AP197,"&gt;5")/2</f>
        <v>1</v>
      </c>
      <c r="AY197" s="6">
        <f>VLOOKUP(AQ197,COND!$A$10:$B$32,2,FALSE)</f>
        <v>1</v>
      </c>
      <c r="AZ197" s="9">
        <f>($AU$3*AU197+$AV$3*AV197+$AW$3*AW197+$AX$3*AX197)*AY197*IF(AR197&lt;5,0.95,IF(AR197&lt;7,0.975,1))+$K$3*VLOOKUP(K197,COND!$A$2:$D$7,2,FALSE)+$L$3*VLOOKUP(L197,COND!$A$2:$D$7,3,FALSE)+IF(BB197="SP",$BB$3,0)+IF($AW197&lt;3,-5,0)</f>
        <v>18.573583423796123</v>
      </c>
      <c r="BA197" s="28">
        <f t="shared" ref="BA197:BA260" si="29">STANDARDIZE(AZ197,AVERAGE($AZ$5:$AZ$818),STDEVP($AZ$5:$AZ$818))</f>
        <v>0.57413662614113659</v>
      </c>
      <c r="BB197" t="str">
        <f t="shared" ref="BB197:BB260" si="30">IF(OR(AND(AR197&gt;7,AX197&gt;1),AND(AR197&gt;4,AW197&gt;2)),"SP","RP")</f>
        <v>SP</v>
      </c>
      <c r="BC197">
        <v>600</v>
      </c>
      <c r="BD197">
        <v>193</v>
      </c>
      <c r="BF197" t="str">
        <f t="shared" ref="BF197:BF260" si="31">IF(AVERAGE($P197:$R197)&gt;=6,"Likely",IF(AVERAGE($P197:$R197)&gt;=4,"Possible","Unlikely"))</f>
        <v>Unlikely</v>
      </c>
      <c r="BH197">
        <f>IF(VLOOKUP($B197,'Draft List'!$D$4:$AC$2598,BH$3,FALSE)&lt;&gt;0,VLOOKUP($B197,'Draft List'!$D$4:$AC$2598,BH$3,FALSE),"")</f>
        <v>184</v>
      </c>
      <c r="BI197">
        <f>IF(VLOOKUP($B197,'Draft List'!$D$4:$AC$2598,BI$3,FALSE)&lt;&gt;0,VLOOKUP($B197,'Draft List'!$D$4:$AC$2598,BI$3,FALSE),"")</f>
        <v>7</v>
      </c>
      <c r="BJ197">
        <f>IF(VLOOKUP($B197,'Draft List'!$D$4:$AC$2598,BJ$3,FALSE)&lt;&gt;0,VLOOKUP($B197,'Draft List'!$D$4:$AC$2598,BJ$3,FALSE),"")</f>
        <v>22</v>
      </c>
      <c r="BK197" t="str">
        <f>IF(VLOOKUP($B197,'Draft List'!$D$4:$AC$2598,BK$3,FALSE)&lt;&gt;0,VLOOKUP($B197,'Draft List'!$D$4:$AC$2598,BK$3,FALSE),"")</f>
        <v>Florida Featherheads</v>
      </c>
      <c r="BL197">
        <f>IF(OR(C197="SP",C197="MR",C197="CL"),"P",VLOOKUP($A197,Bat!$A$4:$AQ$1284,42,FALSE))</f>
        <v>-10.62853085445666</v>
      </c>
    </row>
    <row r="198" spans="1:64" x14ac:dyDescent="0.25">
      <c r="A198" s="45" t="str">
        <f t="shared" si="24"/>
        <v>RPNorman Jordan17</v>
      </c>
      <c r="B198">
        <f>VLOOKUP($A198,draft_listing_pitchers_stats!$A$1:$B$1324,2,FALSE)</f>
        <v>4926</v>
      </c>
      <c r="C198" s="1" t="s">
        <v>885</v>
      </c>
      <c r="D198" s="1" t="s">
        <v>764</v>
      </c>
      <c r="E198" s="1" t="s">
        <v>281</v>
      </c>
      <c r="F198" s="1">
        <v>17</v>
      </c>
      <c r="G198" s="1" t="s">
        <v>44</v>
      </c>
      <c r="H198" s="1" t="s">
        <v>44</v>
      </c>
      <c r="I198" s="1" t="s">
        <v>54</v>
      </c>
      <c r="J198" s="24" t="s">
        <v>54</v>
      </c>
      <c r="K198" s="1" t="s">
        <v>47</v>
      </c>
      <c r="L198" s="24" t="s">
        <v>46</v>
      </c>
      <c r="M198" s="1">
        <v>1</v>
      </c>
      <c r="N198" s="1">
        <v>2</v>
      </c>
      <c r="O198" s="24">
        <v>1</v>
      </c>
      <c r="P198" s="1">
        <v>4</v>
      </c>
      <c r="Q198" s="1">
        <v>3</v>
      </c>
      <c r="R198" s="24">
        <v>3</v>
      </c>
      <c r="S198" s="1">
        <v>2</v>
      </c>
      <c r="T198" s="1">
        <v>5</v>
      </c>
      <c r="U198" s="1" t="s">
        <v>48</v>
      </c>
      <c r="V198" s="1" t="s">
        <v>48</v>
      </c>
      <c r="W198" s="1">
        <v>1</v>
      </c>
      <c r="X198" s="1">
        <v>5</v>
      </c>
      <c r="Y198" s="1" t="s">
        <v>48</v>
      </c>
      <c r="Z198" s="1" t="s">
        <v>48</v>
      </c>
      <c r="AA198" s="1" t="s">
        <v>48</v>
      </c>
      <c r="AB198" s="1" t="s">
        <v>48</v>
      </c>
      <c r="AC198" s="1" t="s">
        <v>48</v>
      </c>
      <c r="AD198" s="1" t="s">
        <v>48</v>
      </c>
      <c r="AE198" s="1" t="s">
        <v>48</v>
      </c>
      <c r="AF198" s="1" t="s">
        <v>48</v>
      </c>
      <c r="AG198" s="1" t="s">
        <v>48</v>
      </c>
      <c r="AH198" s="1" t="s">
        <v>48</v>
      </c>
      <c r="AI198" s="1">
        <v>1</v>
      </c>
      <c r="AJ198" s="1">
        <v>6</v>
      </c>
      <c r="AK198" s="1" t="s">
        <v>48</v>
      </c>
      <c r="AL198" s="1" t="s">
        <v>48</v>
      </c>
      <c r="AM198" s="1" t="s">
        <v>48</v>
      </c>
      <c r="AN198" s="1">
        <v>2</v>
      </c>
      <c r="AO198" s="1" t="s">
        <v>48</v>
      </c>
      <c r="AP198" s="24" t="s">
        <v>48</v>
      </c>
      <c r="AQ198" s="1" t="s">
        <v>75</v>
      </c>
      <c r="AR198" s="1">
        <v>8</v>
      </c>
      <c r="AS198" s="25" t="s">
        <v>523</v>
      </c>
      <c r="AT198" s="36" t="s">
        <v>832</v>
      </c>
      <c r="AU198" s="9">
        <f t="shared" si="25"/>
        <v>-2.5060525215375429</v>
      </c>
      <c r="AV198" s="9">
        <f t="shared" si="26"/>
        <v>-0.79641094873467422</v>
      </c>
      <c r="AW198">
        <f t="shared" si="27"/>
        <v>3.5</v>
      </c>
      <c r="AX198">
        <f t="shared" si="28"/>
        <v>0.5</v>
      </c>
      <c r="AY198" s="6">
        <f>VLOOKUP(AQ198,COND!$A$10:$B$32,2,FALSE)</f>
        <v>0.95</v>
      </c>
      <c r="AZ198" s="9">
        <f>($AU$3*AU198+$AV$3*AV198+$AW$3*AW198+$AX$3*AX198)*AY198*IF(AR198&lt;5,0.95,IF(AR198&lt;7,0.975,1))+$K$3*VLOOKUP(K198,COND!$A$2:$D$7,2,FALSE)+$L$3*VLOOKUP(L198,COND!$A$2:$D$7,3,FALSE)+IF(BB198="SP",$BB$3,0)+IF($AW198&lt;3,-5,0)</f>
        <v>18.348291994949058</v>
      </c>
      <c r="BA198" s="28">
        <f t="shared" si="29"/>
        <v>0.55434476394195631</v>
      </c>
      <c r="BB198" t="str">
        <f t="shared" si="30"/>
        <v>SP</v>
      </c>
      <c r="BC198">
        <v>600</v>
      </c>
      <c r="BD198">
        <v>194</v>
      </c>
      <c r="BF198" t="str">
        <f t="shared" si="31"/>
        <v>Unlikely</v>
      </c>
      <c r="BH198" t="str">
        <f>IF(VLOOKUP($B198,'Draft List'!$D$4:$AC$2598,BH$3,FALSE)&lt;&gt;0,VLOOKUP($B198,'Draft List'!$D$4:$AC$2598,BH$3,FALSE),"")</f>
        <v/>
      </c>
      <c r="BI198" t="str">
        <f>IF(VLOOKUP($B198,'Draft List'!$D$4:$AC$2598,BI$3,FALSE)&lt;&gt;0,VLOOKUP($B198,'Draft List'!$D$4:$AC$2598,BI$3,FALSE),"")</f>
        <v/>
      </c>
      <c r="BJ198" t="str">
        <f>IF(VLOOKUP($B198,'Draft List'!$D$4:$AC$2598,BJ$3,FALSE)&lt;&gt;0,VLOOKUP($B198,'Draft List'!$D$4:$AC$2598,BJ$3,FALSE),"")</f>
        <v/>
      </c>
      <c r="BK198" t="str">
        <f>IF(VLOOKUP($B198,'Draft List'!$D$4:$AC$2598,BK$3,FALSE)&lt;&gt;0,VLOOKUP($B198,'Draft List'!$D$4:$AC$2598,BK$3,FALSE),"")</f>
        <v/>
      </c>
      <c r="BL198">
        <f>IF(OR(C198="SP",C198="MR",C198="CL"),"P",VLOOKUP($A198,Bat!$A$4:$AQ$1284,42,FALSE))</f>
        <v>-11.246811690140333</v>
      </c>
    </row>
    <row r="199" spans="1:64" x14ac:dyDescent="0.25">
      <c r="A199" s="45" t="str">
        <f t="shared" si="24"/>
        <v>SPMobumasu Higo17</v>
      </c>
      <c r="B199">
        <f>VLOOKUP($A199,draft_listing_pitchers_stats!$A$1:$B$1324,2,FALSE)</f>
        <v>16112</v>
      </c>
      <c r="C199" s="1" t="s">
        <v>25</v>
      </c>
      <c r="D199" s="1" t="s">
        <v>1240</v>
      </c>
      <c r="E199" s="1" t="s">
        <v>1241</v>
      </c>
      <c r="F199" s="1">
        <v>17</v>
      </c>
      <c r="G199" s="1" t="s">
        <v>44</v>
      </c>
      <c r="H199" s="1" t="s">
        <v>44</v>
      </c>
      <c r="I199" s="1" t="s">
        <v>54</v>
      </c>
      <c r="J199" s="24" t="s">
        <v>54</v>
      </c>
      <c r="K199" s="1" t="s">
        <v>47</v>
      </c>
      <c r="L199" s="24" t="s">
        <v>46</v>
      </c>
      <c r="M199" s="1">
        <v>2</v>
      </c>
      <c r="N199" s="1">
        <v>2</v>
      </c>
      <c r="O199" s="24">
        <v>1</v>
      </c>
      <c r="P199" s="1">
        <v>5</v>
      </c>
      <c r="Q199" s="1">
        <v>2</v>
      </c>
      <c r="R199" s="24">
        <v>3</v>
      </c>
      <c r="S199" s="1">
        <v>4</v>
      </c>
      <c r="T199" s="1">
        <v>5</v>
      </c>
      <c r="U199" s="1">
        <v>1</v>
      </c>
      <c r="V199" s="1">
        <v>3</v>
      </c>
      <c r="W199" s="1">
        <v>3</v>
      </c>
      <c r="X199" s="1">
        <v>7</v>
      </c>
      <c r="Y199" s="1">
        <v>3</v>
      </c>
      <c r="Z199" s="1">
        <v>6</v>
      </c>
      <c r="AA199" s="1" t="s">
        <v>48</v>
      </c>
      <c r="AB199" s="1" t="s">
        <v>48</v>
      </c>
      <c r="AC199" s="1">
        <v>3</v>
      </c>
      <c r="AD199" s="1">
        <v>5</v>
      </c>
      <c r="AE199" s="1" t="s">
        <v>48</v>
      </c>
      <c r="AF199" s="1" t="s">
        <v>48</v>
      </c>
      <c r="AG199" s="1" t="s">
        <v>48</v>
      </c>
      <c r="AH199" s="1" t="s">
        <v>48</v>
      </c>
      <c r="AI199" s="1" t="s">
        <v>48</v>
      </c>
      <c r="AJ199" s="1" t="s">
        <v>48</v>
      </c>
      <c r="AK199" s="1" t="s">
        <v>48</v>
      </c>
      <c r="AL199" s="1" t="s">
        <v>48</v>
      </c>
      <c r="AM199" s="1" t="s">
        <v>48</v>
      </c>
      <c r="AN199" s="1" t="s">
        <v>48</v>
      </c>
      <c r="AO199" s="1" t="s">
        <v>48</v>
      </c>
      <c r="AP199" s="24" t="s">
        <v>48</v>
      </c>
      <c r="AQ199" s="1" t="s">
        <v>61</v>
      </c>
      <c r="AR199" s="1">
        <v>4</v>
      </c>
      <c r="AS199" s="25" t="s">
        <v>519</v>
      </c>
      <c r="AT199" s="36" t="s">
        <v>1065</v>
      </c>
      <c r="AU199" s="9">
        <f t="shared" si="25"/>
        <v>-2.311361197028369</v>
      </c>
      <c r="AV199" s="9">
        <f t="shared" si="26"/>
        <v>-0.79715134065555615</v>
      </c>
      <c r="AW199">
        <f t="shared" si="27"/>
        <v>5</v>
      </c>
      <c r="AX199">
        <f t="shared" si="28"/>
        <v>1</v>
      </c>
      <c r="AY199" s="6">
        <f>VLOOKUP(AQ199,COND!$A$10:$B$32,2,FALSE)</f>
        <v>1</v>
      </c>
      <c r="AZ199" s="9">
        <f>($AU$3*AU199+$AV$3*AV199+$AW$3*AW199+$AX$3*AX199)*AY199*IF(AR199&lt;5,0.95,IF(AR199&lt;7,0.975,1))+$K$3*VLOOKUP(K199,COND!$A$2:$D$7,2,FALSE)+$L$3*VLOOKUP(L199,COND!$A$2:$D$7,3,FALSE)+IF(BB199="SP",$BB$3,0)+IF($AW199&lt;3,-5,0)</f>
        <v>17.677465900109045</v>
      </c>
      <c r="BA199" s="28">
        <f t="shared" si="29"/>
        <v>0.49541266121335875</v>
      </c>
      <c r="BB199" t="str">
        <f t="shared" si="30"/>
        <v>RP</v>
      </c>
      <c r="BC199">
        <v>600</v>
      </c>
      <c r="BD199">
        <v>195</v>
      </c>
      <c r="BF199" t="str">
        <f t="shared" si="31"/>
        <v>Unlikely</v>
      </c>
      <c r="BH199" t="str">
        <f>IF(VLOOKUP($B199,'Draft List'!$D$4:$AC$2598,BH$3,FALSE)&lt;&gt;0,VLOOKUP($B199,'Draft List'!$D$4:$AC$2598,BH$3,FALSE),"")</f>
        <v/>
      </c>
      <c r="BI199" t="str">
        <f>IF(VLOOKUP($B199,'Draft List'!$D$4:$AC$2598,BI$3,FALSE)&lt;&gt;0,VLOOKUP($B199,'Draft List'!$D$4:$AC$2598,BI$3,FALSE),"")</f>
        <v/>
      </c>
      <c r="BJ199" t="str">
        <f>IF(VLOOKUP($B199,'Draft List'!$D$4:$AC$2598,BJ$3,FALSE)&lt;&gt;0,VLOOKUP($B199,'Draft List'!$D$4:$AC$2598,BJ$3,FALSE),"")</f>
        <v/>
      </c>
      <c r="BK199" t="str">
        <f>IF(VLOOKUP($B199,'Draft List'!$D$4:$AC$2598,BK$3,FALSE)&lt;&gt;0,VLOOKUP($B199,'Draft List'!$D$4:$AC$2598,BK$3,FALSE),"")</f>
        <v/>
      </c>
      <c r="BL199" t="str">
        <f>IF(OR(C199="SP",C199="MR",C199="CL"),"P",VLOOKUP($A199,Bat!$A$4:$AQ$1284,42,FALSE))</f>
        <v>P</v>
      </c>
    </row>
    <row r="200" spans="1:64" x14ac:dyDescent="0.25">
      <c r="A200" s="45" t="str">
        <f t="shared" si="24"/>
        <v>SPMartin Howard18</v>
      </c>
      <c r="B200">
        <f>VLOOKUP($A200,draft_listing_pitchers_stats!$A$1:$B$1324,2,FALSE)</f>
        <v>5068</v>
      </c>
      <c r="C200" s="1" t="s">
        <v>25</v>
      </c>
      <c r="D200" s="1" t="s">
        <v>223</v>
      </c>
      <c r="E200" s="1" t="s">
        <v>489</v>
      </c>
      <c r="F200" s="1">
        <v>18</v>
      </c>
      <c r="G200" s="1" t="s">
        <v>44</v>
      </c>
      <c r="H200" s="1" t="s">
        <v>44</v>
      </c>
      <c r="I200" s="1" t="s">
        <v>54</v>
      </c>
      <c r="J200" s="24" t="s">
        <v>54</v>
      </c>
      <c r="K200" s="1" t="s">
        <v>46</v>
      </c>
      <c r="L200" s="24" t="s">
        <v>47</v>
      </c>
      <c r="M200" s="1">
        <v>1</v>
      </c>
      <c r="N200" s="1">
        <v>2</v>
      </c>
      <c r="O200" s="24">
        <v>1</v>
      </c>
      <c r="P200" s="1">
        <v>4</v>
      </c>
      <c r="Q200" s="1">
        <v>4</v>
      </c>
      <c r="R200" s="24">
        <v>2</v>
      </c>
      <c r="S200" s="1">
        <v>4</v>
      </c>
      <c r="T200" s="1">
        <v>6</v>
      </c>
      <c r="U200" s="1">
        <v>1</v>
      </c>
      <c r="V200" s="1">
        <v>5</v>
      </c>
      <c r="W200" s="1">
        <v>2</v>
      </c>
      <c r="X200" s="1">
        <v>5</v>
      </c>
      <c r="Y200" s="1" t="s">
        <v>48</v>
      </c>
      <c r="Z200" s="1" t="s">
        <v>48</v>
      </c>
      <c r="AA200" s="1" t="s">
        <v>48</v>
      </c>
      <c r="AB200" s="1" t="s">
        <v>48</v>
      </c>
      <c r="AC200" s="1" t="s">
        <v>48</v>
      </c>
      <c r="AD200" s="1" t="s">
        <v>48</v>
      </c>
      <c r="AE200" s="1" t="s">
        <v>48</v>
      </c>
      <c r="AF200" s="1" t="s">
        <v>48</v>
      </c>
      <c r="AG200" s="1" t="s">
        <v>48</v>
      </c>
      <c r="AH200" s="1" t="s">
        <v>48</v>
      </c>
      <c r="AI200" s="1" t="s">
        <v>48</v>
      </c>
      <c r="AJ200" s="1" t="s">
        <v>48</v>
      </c>
      <c r="AK200" s="1" t="s">
        <v>48</v>
      </c>
      <c r="AL200" s="1" t="s">
        <v>48</v>
      </c>
      <c r="AM200" s="1" t="s">
        <v>48</v>
      </c>
      <c r="AN200" s="1" t="s">
        <v>48</v>
      </c>
      <c r="AO200" s="1" t="s">
        <v>48</v>
      </c>
      <c r="AP200" s="24" t="s">
        <v>48</v>
      </c>
      <c r="AQ200" s="1" t="s">
        <v>62</v>
      </c>
      <c r="AR200" s="1">
        <v>9</v>
      </c>
      <c r="AS200" s="25" t="s">
        <v>15</v>
      </c>
      <c r="AT200" s="36" t="s">
        <v>854</v>
      </c>
      <c r="AU200" s="9">
        <f t="shared" si="25"/>
        <v>-2.5060525215375429</v>
      </c>
      <c r="AV200" s="9">
        <f t="shared" si="26"/>
        <v>-0.84329979835872926</v>
      </c>
      <c r="AW200">
        <f t="shared" si="27"/>
        <v>3</v>
      </c>
      <c r="AX200">
        <f t="shared" si="28"/>
        <v>0.5</v>
      </c>
      <c r="AY200" s="6">
        <f>VLOOKUP(AQ200,COND!$A$10:$B$32,2,FALSE)</f>
        <v>1</v>
      </c>
      <c r="AZ200" s="9">
        <f>($AU$3*AU200+$AV$3*AV200+$AW$3*AW200+$AX$3*AX200)*AY200*IF(AR200&lt;5,0.95,IF(AR200&lt;7,0.975,1))+$K$3*VLOOKUP(K200,COND!$A$2:$D$7,2,FALSE)+$L$3*VLOOKUP(L200,COND!$A$2:$D$7,3,FALSE)+IF(BB200="SP",$BB$3,0)+IF($AW200&lt;3,-5,0)</f>
        <v>16.457793528517907</v>
      </c>
      <c r="BA200" s="28">
        <f t="shared" si="29"/>
        <v>0.38826438828431681</v>
      </c>
      <c r="BB200" t="str">
        <f t="shared" si="30"/>
        <v>SP</v>
      </c>
      <c r="BC200">
        <v>600</v>
      </c>
      <c r="BD200">
        <v>196</v>
      </c>
      <c r="BF200" t="str">
        <f t="shared" si="31"/>
        <v>Unlikely</v>
      </c>
      <c r="BH200">
        <f>IF(VLOOKUP($B200,'Draft List'!$D$4:$AC$2598,BH$3,FALSE)&lt;&gt;0,VLOOKUP($B200,'Draft List'!$D$4:$AC$2598,BH$3,FALSE),"")</f>
        <v>170</v>
      </c>
      <c r="BI200">
        <f>IF(VLOOKUP($B200,'Draft List'!$D$4:$AC$2598,BI$3,FALSE)&lt;&gt;0,VLOOKUP($B200,'Draft List'!$D$4:$AC$2598,BI$3,FALSE),"")</f>
        <v>7</v>
      </c>
      <c r="BJ200">
        <f>IF(VLOOKUP($B200,'Draft List'!$D$4:$AC$2598,BJ$3,FALSE)&lt;&gt;0,VLOOKUP($B200,'Draft List'!$D$4:$AC$2598,BJ$3,FALSE),"")</f>
        <v>8</v>
      </c>
      <c r="BK200" t="str">
        <f>IF(VLOOKUP($B200,'Draft List'!$D$4:$AC$2598,BK$3,FALSE)&lt;&gt;0,VLOOKUP($B200,'Draft List'!$D$4:$AC$2598,BK$3,FALSE),"")</f>
        <v>Reno Zephyrs</v>
      </c>
      <c r="BL200" t="str">
        <f>IF(OR(C200="SP",C200="MR",C200="CL"),"P",VLOOKUP($A200,Bat!$A$4:$AQ$1284,42,FALSE))</f>
        <v>P</v>
      </c>
    </row>
    <row r="201" spans="1:64" x14ac:dyDescent="0.25">
      <c r="A201" s="45" t="str">
        <f t="shared" si="24"/>
        <v>RPJeremy Starr21</v>
      </c>
      <c r="B201">
        <f>VLOOKUP($A201,draft_listing_pitchers_stats!$A$1:$B$1324,2,FALSE)</f>
        <v>14712</v>
      </c>
      <c r="C201" s="1" t="s">
        <v>885</v>
      </c>
      <c r="D201" s="1" t="s">
        <v>718</v>
      </c>
      <c r="E201" s="1" t="s">
        <v>1662</v>
      </c>
      <c r="F201" s="1">
        <v>21</v>
      </c>
      <c r="G201" s="1" t="s">
        <v>44</v>
      </c>
      <c r="H201" s="1" t="s">
        <v>44</v>
      </c>
      <c r="I201" s="1" t="s">
        <v>54</v>
      </c>
      <c r="J201" s="24" t="s">
        <v>54</v>
      </c>
      <c r="K201" s="1" t="s">
        <v>47</v>
      </c>
      <c r="L201" s="24" t="s">
        <v>51</v>
      </c>
      <c r="M201" s="1">
        <v>3</v>
      </c>
      <c r="N201" s="1">
        <v>2</v>
      </c>
      <c r="O201" s="24">
        <v>1</v>
      </c>
      <c r="P201" s="1">
        <v>4</v>
      </c>
      <c r="Q201" s="1">
        <v>2</v>
      </c>
      <c r="R201" s="24">
        <v>4</v>
      </c>
      <c r="S201" s="1">
        <v>4</v>
      </c>
      <c r="T201" s="1">
        <v>5</v>
      </c>
      <c r="U201" s="1" t="s">
        <v>48</v>
      </c>
      <c r="V201" s="1" t="s">
        <v>48</v>
      </c>
      <c r="W201" s="1">
        <v>4</v>
      </c>
      <c r="X201" s="1">
        <v>5</v>
      </c>
      <c r="Y201" s="1" t="s">
        <v>48</v>
      </c>
      <c r="Z201" s="1" t="s">
        <v>48</v>
      </c>
      <c r="AA201" s="1" t="s">
        <v>48</v>
      </c>
      <c r="AB201" s="1" t="s">
        <v>48</v>
      </c>
      <c r="AC201" s="1" t="s">
        <v>48</v>
      </c>
      <c r="AD201" s="1" t="s">
        <v>48</v>
      </c>
      <c r="AE201" s="1" t="s">
        <v>48</v>
      </c>
      <c r="AF201" s="1" t="s">
        <v>48</v>
      </c>
      <c r="AG201" s="1">
        <v>3</v>
      </c>
      <c r="AH201" s="1">
        <v>4</v>
      </c>
      <c r="AI201" s="1" t="s">
        <v>48</v>
      </c>
      <c r="AJ201" s="1" t="s">
        <v>48</v>
      </c>
      <c r="AK201" s="1" t="s">
        <v>48</v>
      </c>
      <c r="AL201" s="1" t="s">
        <v>48</v>
      </c>
      <c r="AM201" s="1" t="s">
        <v>48</v>
      </c>
      <c r="AN201" s="1" t="s">
        <v>48</v>
      </c>
      <c r="AO201" s="1" t="s">
        <v>48</v>
      </c>
      <c r="AP201" s="24" t="s">
        <v>48</v>
      </c>
      <c r="AQ201" s="1" t="s">
        <v>521</v>
      </c>
      <c r="AR201" s="1">
        <v>6</v>
      </c>
      <c r="AS201" s="25" t="s">
        <v>15</v>
      </c>
      <c r="AT201" s="36" t="s">
        <v>859</v>
      </c>
      <c r="AU201" s="9">
        <f t="shared" si="25"/>
        <v>-2.1166698725191955</v>
      </c>
      <c r="AV201" s="9">
        <f t="shared" si="26"/>
        <v>-0.74952209911061918</v>
      </c>
      <c r="AW201">
        <f t="shared" si="27"/>
        <v>3</v>
      </c>
      <c r="AX201">
        <f t="shared" si="28"/>
        <v>0</v>
      </c>
      <c r="AY201" s="6">
        <f>VLOOKUP(AQ201,COND!$A$10:$B$32,2,FALSE)</f>
        <v>1</v>
      </c>
      <c r="AZ201" s="9">
        <f>($AU$3*AU201+$AV$3*AV201+$AW$3*AW201+$AX$3*AX201)*AY201*IF(AR201&lt;5,0.95,IF(AR201&lt;7,0.975,1))+$K$3*VLOOKUP(K201,COND!$A$2:$D$7,2,FALSE)+$L$3*VLOOKUP(L201,COND!$A$2:$D$7,3,FALSE)+IF(BB201="SP",$BB$3,0)+IF($AW201&lt;3,-5,0)</f>
        <v>18.434068442201685</v>
      </c>
      <c r="BA201" s="28">
        <f t="shared" si="29"/>
        <v>0.56188022870707033</v>
      </c>
      <c r="BB201" t="str">
        <f t="shared" si="30"/>
        <v>SP</v>
      </c>
      <c r="BC201">
        <v>600</v>
      </c>
      <c r="BD201">
        <v>197</v>
      </c>
      <c r="BF201" t="str">
        <f t="shared" si="31"/>
        <v>Unlikely</v>
      </c>
      <c r="BH201" t="str">
        <f>IF(VLOOKUP($B201,'Draft List'!$D$4:$AC$2598,BH$3,FALSE)&lt;&gt;0,VLOOKUP($B201,'Draft List'!$D$4:$AC$2598,BH$3,FALSE),"")</f>
        <v/>
      </c>
      <c r="BI201" t="str">
        <f>IF(VLOOKUP($B201,'Draft List'!$D$4:$AC$2598,BI$3,FALSE)&lt;&gt;0,VLOOKUP($B201,'Draft List'!$D$4:$AC$2598,BI$3,FALSE),"")</f>
        <v/>
      </c>
      <c r="BJ201" t="str">
        <f>IF(VLOOKUP($B201,'Draft List'!$D$4:$AC$2598,BJ$3,FALSE)&lt;&gt;0,VLOOKUP($B201,'Draft List'!$D$4:$AC$2598,BJ$3,FALSE),"")</f>
        <v/>
      </c>
      <c r="BK201" t="str">
        <f>IF(VLOOKUP($B201,'Draft List'!$D$4:$AC$2598,BK$3,FALSE)&lt;&gt;0,VLOOKUP($B201,'Draft List'!$D$4:$AC$2598,BK$3,FALSE),"")</f>
        <v/>
      </c>
      <c r="BL201" t="e">
        <f>IF(OR(C201="SP",C201="MR",C201="CL"),"P",VLOOKUP($A201,Bat!$A$4:$AQ$1284,42,FALSE))</f>
        <v>#N/A</v>
      </c>
    </row>
    <row r="202" spans="1:64" x14ac:dyDescent="0.25">
      <c r="A202" s="45" t="str">
        <f t="shared" si="24"/>
        <v>CLLeonardo Díaz21</v>
      </c>
      <c r="B202">
        <f>VLOOKUP($A202,draft_listing_pitchers_stats!$A$1:$B$1324,2,FALSE)</f>
        <v>4604</v>
      </c>
      <c r="C202" s="1" t="s">
        <v>53</v>
      </c>
      <c r="D202" s="1" t="s">
        <v>798</v>
      </c>
      <c r="E202" s="1" t="s">
        <v>186</v>
      </c>
      <c r="F202" s="1">
        <v>21</v>
      </c>
      <c r="G202" s="1" t="s">
        <v>68</v>
      </c>
      <c r="H202" s="1" t="s">
        <v>44</v>
      </c>
      <c r="I202" s="1" t="s">
        <v>54</v>
      </c>
      <c r="J202" s="24" t="s">
        <v>54</v>
      </c>
      <c r="K202" s="1" t="s">
        <v>47</v>
      </c>
      <c r="L202" s="24" t="s">
        <v>46</v>
      </c>
      <c r="M202" s="1">
        <v>3</v>
      </c>
      <c r="N202" s="1">
        <v>1</v>
      </c>
      <c r="O202" s="24">
        <v>1</v>
      </c>
      <c r="P202" s="1">
        <v>5</v>
      </c>
      <c r="Q202" s="1">
        <v>1</v>
      </c>
      <c r="R202" s="24">
        <v>4</v>
      </c>
      <c r="S202" s="1">
        <v>5</v>
      </c>
      <c r="T202" s="1">
        <v>6</v>
      </c>
      <c r="U202" s="1">
        <v>3</v>
      </c>
      <c r="V202" s="1">
        <v>3</v>
      </c>
      <c r="W202" s="1" t="s">
        <v>48</v>
      </c>
      <c r="X202" s="1" t="s">
        <v>48</v>
      </c>
      <c r="Y202" s="1">
        <v>3</v>
      </c>
      <c r="Z202" s="1">
        <v>5</v>
      </c>
      <c r="AA202" s="1" t="s">
        <v>48</v>
      </c>
      <c r="AB202" s="1" t="s">
        <v>48</v>
      </c>
      <c r="AC202" s="1" t="s">
        <v>48</v>
      </c>
      <c r="AD202" s="1" t="s">
        <v>48</v>
      </c>
      <c r="AE202" s="1" t="s">
        <v>48</v>
      </c>
      <c r="AF202" s="1" t="s">
        <v>48</v>
      </c>
      <c r="AG202" s="1" t="s">
        <v>48</v>
      </c>
      <c r="AH202" s="1" t="s">
        <v>48</v>
      </c>
      <c r="AI202" s="1" t="s">
        <v>48</v>
      </c>
      <c r="AJ202" s="1" t="s">
        <v>48</v>
      </c>
      <c r="AK202" s="1" t="s">
        <v>48</v>
      </c>
      <c r="AL202" s="1" t="s">
        <v>48</v>
      </c>
      <c r="AM202" s="1" t="s">
        <v>48</v>
      </c>
      <c r="AN202" s="1" t="s">
        <v>48</v>
      </c>
      <c r="AO202" s="1" t="s">
        <v>48</v>
      </c>
      <c r="AP202" s="24" t="s">
        <v>48</v>
      </c>
      <c r="AQ202" s="1" t="s">
        <v>66</v>
      </c>
      <c r="AR202" s="1">
        <v>8</v>
      </c>
      <c r="AS202" s="25" t="s">
        <v>15</v>
      </c>
      <c r="AT202" s="36" t="s">
        <v>881</v>
      </c>
      <c r="AU202" s="9">
        <f t="shared" si="25"/>
        <v>-2.3121015889492513</v>
      </c>
      <c r="AV202" s="9">
        <f t="shared" si="26"/>
        <v>-0.75026249103150122</v>
      </c>
      <c r="AW202">
        <f t="shared" si="27"/>
        <v>3</v>
      </c>
      <c r="AX202">
        <f t="shared" si="28"/>
        <v>0.5</v>
      </c>
      <c r="AY202" s="6">
        <f>VLOOKUP(AQ202,COND!$A$10:$B$32,2,FALSE)</f>
        <v>1.0249999999999999</v>
      </c>
      <c r="AZ202" s="9">
        <f>($AU$3*AU202+$AV$3*AV202+$AW$3*AW202+$AX$3*AX202)*AY202*IF(AR202&lt;5,0.95,IF(AR202&lt;7,0.975,1))+$K$3*VLOOKUP(K202,COND!$A$2:$D$7,2,FALSE)+$L$3*VLOOKUP(L202,COND!$A$2:$D$7,3,FALSE)+IF(BB202="SP",$BB$3,0)+IF($AW202&lt;3,-5,0)</f>
        <v>18.023763108119631</v>
      </c>
      <c r="BA202" s="28">
        <f t="shared" si="29"/>
        <v>0.52583488657710753</v>
      </c>
      <c r="BB202" t="str">
        <f t="shared" si="30"/>
        <v>SP</v>
      </c>
      <c r="BC202">
        <v>600</v>
      </c>
      <c r="BD202">
        <v>198</v>
      </c>
      <c r="BF202" t="str">
        <f t="shared" si="31"/>
        <v>Unlikely</v>
      </c>
      <c r="BH202" t="str">
        <f>IF(VLOOKUP($B202,'Draft List'!$D$4:$AC$2598,BH$3,FALSE)&lt;&gt;0,VLOOKUP($B202,'Draft List'!$D$4:$AC$2598,BH$3,FALSE),"")</f>
        <v/>
      </c>
      <c r="BI202" t="str">
        <f>IF(VLOOKUP($B202,'Draft List'!$D$4:$AC$2598,BI$3,FALSE)&lt;&gt;0,VLOOKUP($B202,'Draft List'!$D$4:$AC$2598,BI$3,FALSE),"")</f>
        <v/>
      </c>
      <c r="BJ202" t="str">
        <f>IF(VLOOKUP($B202,'Draft List'!$D$4:$AC$2598,BJ$3,FALSE)&lt;&gt;0,VLOOKUP($B202,'Draft List'!$D$4:$AC$2598,BJ$3,FALSE),"")</f>
        <v/>
      </c>
      <c r="BK202" t="str">
        <f>IF(VLOOKUP($B202,'Draft List'!$D$4:$AC$2598,BK$3,FALSE)&lt;&gt;0,VLOOKUP($B202,'Draft List'!$D$4:$AC$2598,BK$3,FALSE),"")</f>
        <v/>
      </c>
      <c r="BL202" t="str">
        <f>IF(OR(C202="SP",C202="MR",C202="CL"),"P",VLOOKUP($A202,Bat!$A$4:$AQ$1284,42,FALSE))</f>
        <v>P</v>
      </c>
    </row>
    <row r="203" spans="1:64" x14ac:dyDescent="0.25">
      <c r="A203" s="45" t="str">
        <f t="shared" si="24"/>
        <v>RPGeorge Bishop18</v>
      </c>
      <c r="B203">
        <f>VLOOKUP($A203,draft_listing_pitchers_stats!$A$1:$B$1324,2,FALSE)</f>
        <v>1600</v>
      </c>
      <c r="C203" s="1" t="s">
        <v>885</v>
      </c>
      <c r="D203" s="1" t="s">
        <v>276</v>
      </c>
      <c r="E203" s="1" t="s">
        <v>1041</v>
      </c>
      <c r="F203" s="1">
        <v>18</v>
      </c>
      <c r="G203" s="1" t="s">
        <v>44</v>
      </c>
      <c r="H203" s="1" t="s">
        <v>58</v>
      </c>
      <c r="I203" s="1" t="s">
        <v>54</v>
      </c>
      <c r="J203" s="24" t="s">
        <v>54</v>
      </c>
      <c r="K203" s="1" t="s">
        <v>47</v>
      </c>
      <c r="L203" s="24" t="s">
        <v>46</v>
      </c>
      <c r="M203" s="1">
        <v>2</v>
      </c>
      <c r="N203" s="1">
        <v>1</v>
      </c>
      <c r="O203" s="24">
        <v>1</v>
      </c>
      <c r="P203" s="1">
        <v>4</v>
      </c>
      <c r="Q203" s="1">
        <v>3</v>
      </c>
      <c r="R203" s="24">
        <v>3</v>
      </c>
      <c r="S203" s="1" t="s">
        <v>48</v>
      </c>
      <c r="T203" s="1" t="s">
        <v>48</v>
      </c>
      <c r="U203" s="1">
        <v>1</v>
      </c>
      <c r="V203" s="1">
        <v>1</v>
      </c>
      <c r="W203" s="1">
        <v>2</v>
      </c>
      <c r="X203" s="1">
        <v>6</v>
      </c>
      <c r="Y203" s="1" t="s">
        <v>48</v>
      </c>
      <c r="Z203" s="1" t="s">
        <v>48</v>
      </c>
      <c r="AA203" s="1" t="s">
        <v>48</v>
      </c>
      <c r="AB203" s="1" t="s">
        <v>48</v>
      </c>
      <c r="AC203" s="1">
        <v>2</v>
      </c>
      <c r="AD203" s="1">
        <v>3</v>
      </c>
      <c r="AE203" s="1">
        <v>3</v>
      </c>
      <c r="AF203" s="1">
        <v>5</v>
      </c>
      <c r="AG203" s="1" t="s">
        <v>48</v>
      </c>
      <c r="AH203" s="1" t="s">
        <v>48</v>
      </c>
      <c r="AI203" s="1" t="s">
        <v>48</v>
      </c>
      <c r="AJ203" s="1" t="s">
        <v>48</v>
      </c>
      <c r="AK203" s="1" t="s">
        <v>48</v>
      </c>
      <c r="AL203" s="1" t="s">
        <v>48</v>
      </c>
      <c r="AM203" s="1" t="s">
        <v>48</v>
      </c>
      <c r="AN203" s="1" t="s">
        <v>48</v>
      </c>
      <c r="AO203" s="1" t="s">
        <v>48</v>
      </c>
      <c r="AP203" s="24" t="s">
        <v>48</v>
      </c>
      <c r="AQ203" s="1" t="s">
        <v>71</v>
      </c>
      <c r="AR203" s="1">
        <v>7</v>
      </c>
      <c r="AS203" s="25" t="s">
        <v>15</v>
      </c>
      <c r="AT203" s="36" t="s">
        <v>881</v>
      </c>
      <c r="AU203" s="9">
        <f t="shared" si="25"/>
        <v>-2.5067929134584248</v>
      </c>
      <c r="AV203" s="9">
        <f t="shared" si="26"/>
        <v>-0.79641094873467422</v>
      </c>
      <c r="AW203">
        <f t="shared" si="27"/>
        <v>4</v>
      </c>
      <c r="AX203">
        <f t="shared" si="28"/>
        <v>0.5</v>
      </c>
      <c r="AY203" s="6">
        <f>VLOOKUP(AQ203,COND!$A$10:$B$32,2,FALSE)</f>
        <v>1</v>
      </c>
      <c r="AZ203" s="9">
        <f>($AU$3*AU203+$AV$3*AV203+$AW$3*AW203+$AX$3*AX203)*AY203*IF(AR203&lt;5,0.95,IF(AR203&lt;7,0.975,1))+$K$3*VLOOKUP(K203,COND!$A$2:$D$7,2,FALSE)+$L$3*VLOOKUP(L203,COND!$A$2:$D$7,3,FALSE)+IF(BB203="SP",$BB$3,0)+IF($AW203&lt;3,-5,0)</f>
        <v>17.89542244261483</v>
      </c>
      <c r="BA203" s="28">
        <f t="shared" si="29"/>
        <v>0.51456015331618787</v>
      </c>
      <c r="BB203" t="str">
        <f t="shared" si="30"/>
        <v>SP</v>
      </c>
      <c r="BC203">
        <v>600</v>
      </c>
      <c r="BD203">
        <v>199</v>
      </c>
      <c r="BF203" t="str">
        <f t="shared" si="31"/>
        <v>Unlikely</v>
      </c>
      <c r="BH203">
        <f>IF(VLOOKUP($B203,'Draft List'!$D$4:$AC$2598,BH$3,FALSE)&lt;&gt;0,VLOOKUP($B203,'Draft List'!$D$4:$AC$2598,BH$3,FALSE),"")</f>
        <v>291</v>
      </c>
      <c r="BI203">
        <f>IF(VLOOKUP($B203,'Draft List'!$D$4:$AC$2598,BI$3,FALSE)&lt;&gt;0,VLOOKUP($B203,'Draft List'!$D$4:$AC$2598,BI$3,FALSE),"")</f>
        <v>11</v>
      </c>
      <c r="BJ203">
        <f>IF(VLOOKUP($B203,'Draft List'!$D$4:$AC$2598,BJ$3,FALSE)&lt;&gt;0,VLOOKUP($B203,'Draft List'!$D$4:$AC$2598,BJ$3,FALSE),"")</f>
        <v>25</v>
      </c>
      <c r="BK203" t="str">
        <f>IF(VLOOKUP($B203,'Draft List'!$D$4:$AC$2598,BK$3,FALSE)&lt;&gt;0,VLOOKUP($B203,'Draft List'!$D$4:$AC$2598,BK$3,FALSE),"")</f>
        <v>Shin Seiki Evas</v>
      </c>
      <c r="BL203">
        <f>IF(OR(C203="SP",C203="MR",C203="CL"),"P",VLOOKUP($A203,Bat!$A$4:$AQ$1284,42,FALSE))</f>
        <v>-11.176718111269032</v>
      </c>
    </row>
    <row r="204" spans="1:64" x14ac:dyDescent="0.25">
      <c r="A204" s="45" t="str">
        <f t="shared" si="24"/>
        <v>RPLogan Broomhall21</v>
      </c>
      <c r="B204">
        <f>VLOOKUP($A204,draft_listing_pitchers_stats!$A$1:$B$1324,2,FALSE)</f>
        <v>11270</v>
      </c>
      <c r="C204" s="1" t="s">
        <v>885</v>
      </c>
      <c r="D204" s="1" t="s">
        <v>940</v>
      </c>
      <c r="E204" s="1" t="s">
        <v>1062</v>
      </c>
      <c r="F204" s="1">
        <v>21</v>
      </c>
      <c r="G204" s="1" t="s">
        <v>58</v>
      </c>
      <c r="H204" s="1" t="s">
        <v>58</v>
      </c>
      <c r="I204" s="1" t="s">
        <v>54</v>
      </c>
      <c r="J204" s="24" t="s">
        <v>54</v>
      </c>
      <c r="K204" s="1" t="s">
        <v>47</v>
      </c>
      <c r="L204" s="24" t="s">
        <v>46</v>
      </c>
      <c r="M204" s="1">
        <v>3</v>
      </c>
      <c r="N204" s="1">
        <v>1</v>
      </c>
      <c r="O204" s="24">
        <v>1</v>
      </c>
      <c r="P204" s="1">
        <v>4</v>
      </c>
      <c r="Q204" s="1">
        <v>3</v>
      </c>
      <c r="R204" s="24">
        <v>3</v>
      </c>
      <c r="S204" s="1">
        <v>4</v>
      </c>
      <c r="T204" s="1">
        <v>4</v>
      </c>
      <c r="U204" s="1">
        <v>4</v>
      </c>
      <c r="V204" s="1">
        <v>6</v>
      </c>
      <c r="W204" s="1" t="s">
        <v>48</v>
      </c>
      <c r="X204" s="1" t="s">
        <v>48</v>
      </c>
      <c r="Y204" s="1" t="s">
        <v>48</v>
      </c>
      <c r="Z204" s="1" t="s">
        <v>48</v>
      </c>
      <c r="AA204" s="1" t="s">
        <v>48</v>
      </c>
      <c r="AB204" s="1" t="s">
        <v>48</v>
      </c>
      <c r="AC204" s="1">
        <v>4</v>
      </c>
      <c r="AD204" s="1">
        <v>5</v>
      </c>
      <c r="AE204" s="1" t="s">
        <v>48</v>
      </c>
      <c r="AF204" s="1" t="s">
        <v>48</v>
      </c>
      <c r="AG204" s="1" t="s">
        <v>48</v>
      </c>
      <c r="AH204" s="1" t="s">
        <v>48</v>
      </c>
      <c r="AI204" s="1" t="s">
        <v>48</v>
      </c>
      <c r="AJ204" s="1" t="s">
        <v>48</v>
      </c>
      <c r="AK204" s="1" t="s">
        <v>48</v>
      </c>
      <c r="AL204" s="1" t="s">
        <v>48</v>
      </c>
      <c r="AM204" s="1" t="s">
        <v>48</v>
      </c>
      <c r="AN204" s="1" t="s">
        <v>48</v>
      </c>
      <c r="AO204" s="1" t="s">
        <v>48</v>
      </c>
      <c r="AP204" s="24" t="s">
        <v>48</v>
      </c>
      <c r="AQ204" s="1" t="s">
        <v>62</v>
      </c>
      <c r="AR204" s="1">
        <v>6</v>
      </c>
      <c r="AS204" s="25" t="s">
        <v>519</v>
      </c>
      <c r="AT204" s="36" t="s">
        <v>832</v>
      </c>
      <c r="AU204" s="9">
        <f t="shared" si="25"/>
        <v>-2.3121015889492513</v>
      </c>
      <c r="AV204" s="9">
        <f t="shared" si="26"/>
        <v>-0.79641094873467422</v>
      </c>
      <c r="AW204">
        <f t="shared" si="27"/>
        <v>3</v>
      </c>
      <c r="AX204">
        <f t="shared" si="28"/>
        <v>0.5</v>
      </c>
      <c r="AY204" s="6">
        <f>VLOOKUP(AQ204,COND!$A$10:$B$32,2,FALSE)</f>
        <v>1</v>
      </c>
      <c r="AZ204" s="9">
        <f>($AU$3*AU204+$AV$3*AV204+$AW$3*AW204+$AX$3*AX204)*AY204*IF(AR204&lt;5,0.95,IF(AR204&lt;7,0.975,1))+$K$3*VLOOKUP(K204,COND!$A$2:$D$7,2,FALSE)+$L$3*VLOOKUP(L204,COND!$A$2:$D$7,3,FALSE)+IF(BB204="SP",$BB$3,0)+IF($AW204&lt;3,-5,0)</f>
        <v>17.791001689828747</v>
      </c>
      <c r="BA204" s="28">
        <f t="shared" si="29"/>
        <v>0.50538678546791638</v>
      </c>
      <c r="BB204" t="str">
        <f t="shared" si="30"/>
        <v>SP</v>
      </c>
      <c r="BC204">
        <v>600</v>
      </c>
      <c r="BD204">
        <v>200</v>
      </c>
      <c r="BF204" t="str">
        <f t="shared" si="31"/>
        <v>Unlikely</v>
      </c>
      <c r="BH204" t="str">
        <f>IF(VLOOKUP($B204,'Draft List'!$D$4:$AC$2598,BH$3,FALSE)&lt;&gt;0,VLOOKUP($B204,'Draft List'!$D$4:$AC$2598,BH$3,FALSE),"")</f>
        <v/>
      </c>
      <c r="BI204" t="str">
        <f>IF(VLOOKUP($B204,'Draft List'!$D$4:$AC$2598,BI$3,FALSE)&lt;&gt;0,VLOOKUP($B204,'Draft List'!$D$4:$AC$2598,BI$3,FALSE),"")</f>
        <v/>
      </c>
      <c r="BJ204" t="str">
        <f>IF(VLOOKUP($B204,'Draft List'!$D$4:$AC$2598,BJ$3,FALSE)&lt;&gt;0,VLOOKUP($B204,'Draft List'!$D$4:$AC$2598,BJ$3,FALSE),"")</f>
        <v/>
      </c>
      <c r="BK204" t="str">
        <f>IF(VLOOKUP($B204,'Draft List'!$D$4:$AC$2598,BK$3,FALSE)&lt;&gt;0,VLOOKUP($B204,'Draft List'!$D$4:$AC$2598,BK$3,FALSE),"")</f>
        <v/>
      </c>
      <c r="BL204">
        <f>IF(OR(C204="SP",C204="MR",C204="CL"),"P",VLOOKUP($A204,Bat!$A$4:$AQ$1284,42,FALSE))</f>
        <v>-12.1016415654911</v>
      </c>
    </row>
    <row r="205" spans="1:64" x14ac:dyDescent="0.25">
      <c r="A205" s="45" t="str">
        <f t="shared" si="24"/>
        <v>RPRod Steele21</v>
      </c>
      <c r="B205">
        <f>VLOOKUP($A205,draft_listing_pitchers_stats!$A$1:$B$1324,2,FALSE)</f>
        <v>5853</v>
      </c>
      <c r="C205" s="1" t="s">
        <v>885</v>
      </c>
      <c r="D205" s="1" t="s">
        <v>717</v>
      </c>
      <c r="E205" s="1" t="s">
        <v>538</v>
      </c>
      <c r="F205" s="1">
        <v>21</v>
      </c>
      <c r="G205" s="1" t="s">
        <v>44</v>
      </c>
      <c r="H205" s="1" t="s">
        <v>44</v>
      </c>
      <c r="I205" s="1" t="s">
        <v>54</v>
      </c>
      <c r="J205" s="24" t="s">
        <v>54</v>
      </c>
      <c r="K205" s="1" t="s">
        <v>47</v>
      </c>
      <c r="L205" s="24" t="s">
        <v>46</v>
      </c>
      <c r="M205" s="1">
        <v>2</v>
      </c>
      <c r="N205" s="1">
        <v>2</v>
      </c>
      <c r="O205" s="24">
        <v>1</v>
      </c>
      <c r="P205" s="1">
        <v>5</v>
      </c>
      <c r="Q205" s="1">
        <v>2</v>
      </c>
      <c r="R205" s="24">
        <v>3</v>
      </c>
      <c r="S205" s="1">
        <v>4</v>
      </c>
      <c r="T205" s="1">
        <v>6</v>
      </c>
      <c r="U205" s="1">
        <v>1</v>
      </c>
      <c r="V205" s="1">
        <v>2</v>
      </c>
      <c r="W205" s="1" t="s">
        <v>48</v>
      </c>
      <c r="X205" s="1" t="s">
        <v>48</v>
      </c>
      <c r="Y205" s="1" t="s">
        <v>48</v>
      </c>
      <c r="Z205" s="1" t="s">
        <v>48</v>
      </c>
      <c r="AA205" s="1">
        <v>3</v>
      </c>
      <c r="AB205" s="1">
        <v>5</v>
      </c>
      <c r="AC205" s="1" t="s">
        <v>48</v>
      </c>
      <c r="AD205" s="1" t="s">
        <v>48</v>
      </c>
      <c r="AE205" s="1" t="s">
        <v>48</v>
      </c>
      <c r="AF205" s="1" t="s">
        <v>48</v>
      </c>
      <c r="AG205" s="1" t="s">
        <v>48</v>
      </c>
      <c r="AH205" s="1" t="s">
        <v>48</v>
      </c>
      <c r="AI205" s="1" t="s">
        <v>48</v>
      </c>
      <c r="AJ205" s="1" t="s">
        <v>48</v>
      </c>
      <c r="AK205" s="1" t="s">
        <v>48</v>
      </c>
      <c r="AL205" s="1" t="s">
        <v>48</v>
      </c>
      <c r="AM205" s="1" t="s">
        <v>48</v>
      </c>
      <c r="AN205" s="1" t="s">
        <v>48</v>
      </c>
      <c r="AO205" s="1" t="s">
        <v>48</v>
      </c>
      <c r="AP205" s="24" t="s">
        <v>48</v>
      </c>
      <c r="AQ205" s="1" t="s">
        <v>521</v>
      </c>
      <c r="AR205" s="1">
        <v>8</v>
      </c>
      <c r="AS205" s="25" t="s">
        <v>519</v>
      </c>
      <c r="AT205" s="36" t="s">
        <v>839</v>
      </c>
      <c r="AU205" s="9">
        <f t="shared" si="25"/>
        <v>-2.311361197028369</v>
      </c>
      <c r="AV205" s="9">
        <f t="shared" si="26"/>
        <v>-0.79715134065555615</v>
      </c>
      <c r="AW205">
        <f t="shared" si="27"/>
        <v>3</v>
      </c>
      <c r="AX205">
        <f t="shared" si="28"/>
        <v>0.5</v>
      </c>
      <c r="AY205" s="6">
        <f>VLOOKUP(AQ205,COND!$A$10:$B$32,2,FALSE)</f>
        <v>1</v>
      </c>
      <c r="AZ205" s="9">
        <f>($AU$3*AU205+$AV$3*AV205+$AW$3*AW205+$AX$3*AX205)*AY205*IF(AR205&lt;5,0.95,IF(AR205&lt;7,0.975,1))+$K$3*VLOOKUP(K205,COND!$A$2:$D$7,2,FALSE)+$L$3*VLOOKUP(L205,COND!$A$2:$D$7,3,FALSE)+IF(BB205="SP",$BB$3,0)+IF($AW205&lt;3,-5,0)</f>
        <v>17.419700947483204</v>
      </c>
      <c r="BA205" s="28">
        <f t="shared" si="29"/>
        <v>0.47276799848359269</v>
      </c>
      <c r="BB205" t="str">
        <f t="shared" si="30"/>
        <v>SP</v>
      </c>
      <c r="BC205">
        <v>600</v>
      </c>
      <c r="BD205">
        <v>201</v>
      </c>
      <c r="BF205" t="str">
        <f t="shared" si="31"/>
        <v>Unlikely</v>
      </c>
      <c r="BH205" t="str">
        <f>IF(VLOOKUP($B205,'Draft List'!$D$4:$AC$2598,BH$3,FALSE)&lt;&gt;0,VLOOKUP($B205,'Draft List'!$D$4:$AC$2598,BH$3,FALSE),"")</f>
        <v/>
      </c>
      <c r="BI205" t="str">
        <f>IF(VLOOKUP($B205,'Draft List'!$D$4:$AC$2598,BI$3,FALSE)&lt;&gt;0,VLOOKUP($B205,'Draft List'!$D$4:$AC$2598,BI$3,FALSE),"")</f>
        <v/>
      </c>
      <c r="BJ205" t="str">
        <f>IF(VLOOKUP($B205,'Draft List'!$D$4:$AC$2598,BJ$3,FALSE)&lt;&gt;0,VLOOKUP($B205,'Draft List'!$D$4:$AC$2598,BJ$3,FALSE),"")</f>
        <v/>
      </c>
      <c r="BK205" t="str">
        <f>IF(VLOOKUP($B205,'Draft List'!$D$4:$AC$2598,BK$3,FALSE)&lt;&gt;0,VLOOKUP($B205,'Draft List'!$D$4:$AC$2598,BK$3,FALSE),"")</f>
        <v/>
      </c>
      <c r="BL205" t="e">
        <f>IF(OR(C205="SP",C205="MR",C205="CL"),"P",VLOOKUP($A205,Bat!$A$4:$AQ$1284,42,FALSE))</f>
        <v>#N/A</v>
      </c>
    </row>
    <row r="206" spans="1:64" x14ac:dyDescent="0.25">
      <c r="A206" s="45" t="str">
        <f t="shared" si="24"/>
        <v>RPJeff Hart21</v>
      </c>
      <c r="B206">
        <f>VLOOKUP($A206,draft_listing_pitchers_stats!$A$1:$B$1324,2,FALSE)</f>
        <v>15634</v>
      </c>
      <c r="C206" s="1" t="s">
        <v>885</v>
      </c>
      <c r="D206" s="1" t="s">
        <v>142</v>
      </c>
      <c r="E206" s="1" t="s">
        <v>517</v>
      </c>
      <c r="F206" s="1">
        <v>21</v>
      </c>
      <c r="G206" s="1" t="s">
        <v>44</v>
      </c>
      <c r="H206" s="1" t="s">
        <v>44</v>
      </c>
      <c r="I206" s="1" t="s">
        <v>54</v>
      </c>
      <c r="J206" s="24" t="s">
        <v>54</v>
      </c>
      <c r="K206" s="1" t="s">
        <v>47</v>
      </c>
      <c r="L206" s="24" t="s">
        <v>46</v>
      </c>
      <c r="M206" s="1">
        <v>2</v>
      </c>
      <c r="N206" s="1">
        <v>2</v>
      </c>
      <c r="O206" s="24">
        <v>1</v>
      </c>
      <c r="P206" s="1">
        <v>4</v>
      </c>
      <c r="Q206" s="1">
        <v>3</v>
      </c>
      <c r="R206" s="24">
        <v>3</v>
      </c>
      <c r="S206" s="1">
        <v>4</v>
      </c>
      <c r="T206" s="1">
        <v>4</v>
      </c>
      <c r="U206" s="1" t="s">
        <v>48</v>
      </c>
      <c r="V206" s="1" t="s">
        <v>48</v>
      </c>
      <c r="W206" s="1">
        <v>3</v>
      </c>
      <c r="X206" s="1">
        <v>5</v>
      </c>
      <c r="Y206" s="1">
        <v>3</v>
      </c>
      <c r="Z206" s="1">
        <v>3</v>
      </c>
      <c r="AA206" s="1" t="s">
        <v>48</v>
      </c>
      <c r="AB206" s="1" t="s">
        <v>48</v>
      </c>
      <c r="AC206" s="1" t="s">
        <v>48</v>
      </c>
      <c r="AD206" s="1" t="s">
        <v>48</v>
      </c>
      <c r="AE206" s="1" t="s">
        <v>48</v>
      </c>
      <c r="AF206" s="1" t="s">
        <v>48</v>
      </c>
      <c r="AG206" s="1" t="s">
        <v>48</v>
      </c>
      <c r="AH206" s="1" t="s">
        <v>48</v>
      </c>
      <c r="AI206" s="1" t="s">
        <v>48</v>
      </c>
      <c r="AJ206" s="1" t="s">
        <v>48</v>
      </c>
      <c r="AK206" s="1" t="s">
        <v>48</v>
      </c>
      <c r="AL206" s="1" t="s">
        <v>48</v>
      </c>
      <c r="AM206" s="1" t="s">
        <v>48</v>
      </c>
      <c r="AN206" s="1">
        <v>4</v>
      </c>
      <c r="AO206" s="1" t="s">
        <v>48</v>
      </c>
      <c r="AP206" s="24" t="s">
        <v>48</v>
      </c>
      <c r="AQ206" s="1" t="s">
        <v>62</v>
      </c>
      <c r="AR206" s="1">
        <v>9</v>
      </c>
      <c r="AS206" s="25" t="s">
        <v>519</v>
      </c>
      <c r="AT206" s="36" t="s">
        <v>900</v>
      </c>
      <c r="AU206" s="9">
        <f t="shared" si="25"/>
        <v>-2.311361197028369</v>
      </c>
      <c r="AV206" s="9">
        <f t="shared" si="26"/>
        <v>-0.79641094873467422</v>
      </c>
      <c r="AW206">
        <f t="shared" si="27"/>
        <v>3.5</v>
      </c>
      <c r="AX206">
        <f t="shared" si="28"/>
        <v>0</v>
      </c>
      <c r="AY206" s="6">
        <f>VLOOKUP(AQ206,COND!$A$10:$B$32,2,FALSE)</f>
        <v>1</v>
      </c>
      <c r="AZ206" s="9">
        <f>($AU$3*AU206+$AV$3*AV206+$AW$3*AW206+$AX$3*AX206)*AY206*IF(AR206&lt;5,0.95,IF(AR206&lt;7,0.975,1))+$K$3*VLOOKUP(K206,COND!$A$2:$D$7,2,FALSE)+$L$3*VLOOKUP(L206,COND!$A$2:$D$7,3,FALSE)+IF(BB206="SP",$BB$3,0)+IF($AW206&lt;3,-5,0)</f>
        <v>17.059508785900842</v>
      </c>
      <c r="BA206" s="28">
        <f t="shared" si="29"/>
        <v>0.44112510082101775</v>
      </c>
      <c r="BB206" t="str">
        <f t="shared" si="30"/>
        <v>SP</v>
      </c>
      <c r="BC206">
        <v>600</v>
      </c>
      <c r="BD206">
        <v>202</v>
      </c>
      <c r="BF206" t="str">
        <f t="shared" si="31"/>
        <v>Unlikely</v>
      </c>
      <c r="BH206" t="str">
        <f>IF(VLOOKUP($B206,'Draft List'!$D$4:$AC$2598,BH$3,FALSE)&lt;&gt;0,VLOOKUP($B206,'Draft List'!$D$4:$AC$2598,BH$3,FALSE),"")</f>
        <v/>
      </c>
      <c r="BI206" t="str">
        <f>IF(VLOOKUP($B206,'Draft List'!$D$4:$AC$2598,BI$3,FALSE)&lt;&gt;0,VLOOKUP($B206,'Draft List'!$D$4:$AC$2598,BI$3,FALSE),"")</f>
        <v/>
      </c>
      <c r="BJ206" t="str">
        <f>IF(VLOOKUP($B206,'Draft List'!$D$4:$AC$2598,BJ$3,FALSE)&lt;&gt;0,VLOOKUP($B206,'Draft List'!$D$4:$AC$2598,BJ$3,FALSE),"")</f>
        <v/>
      </c>
      <c r="BK206" t="str">
        <f>IF(VLOOKUP($B206,'Draft List'!$D$4:$AC$2598,BK$3,FALSE)&lt;&gt;0,VLOOKUP($B206,'Draft List'!$D$4:$AC$2598,BK$3,FALSE),"")</f>
        <v/>
      </c>
      <c r="BL206" t="e">
        <f>IF(OR(C206="SP",C206="MR",C206="CL"),"P",VLOOKUP($A206,Bat!$A$4:$AQ$1284,42,FALSE))</f>
        <v>#N/A</v>
      </c>
    </row>
    <row r="207" spans="1:64" x14ac:dyDescent="0.25">
      <c r="A207" s="45" t="str">
        <f t="shared" si="24"/>
        <v>SPArthur Etter21</v>
      </c>
      <c r="B207">
        <f>VLOOKUP($A207,draft_listing_pitchers_stats!$A$1:$B$1324,2,FALSE)</f>
        <v>10499</v>
      </c>
      <c r="C207" s="1" t="s">
        <v>25</v>
      </c>
      <c r="D207" s="1" t="s">
        <v>657</v>
      </c>
      <c r="E207" s="1" t="s">
        <v>1150</v>
      </c>
      <c r="F207" s="1">
        <v>21</v>
      </c>
      <c r="G207" s="1" t="s">
        <v>68</v>
      </c>
      <c r="H207" s="1" t="s">
        <v>44</v>
      </c>
      <c r="I207" s="1" t="s">
        <v>54</v>
      </c>
      <c r="J207" s="24" t="s">
        <v>54</v>
      </c>
      <c r="K207" s="1" t="s">
        <v>47</v>
      </c>
      <c r="L207" s="24" t="s">
        <v>46</v>
      </c>
      <c r="M207" s="1">
        <v>2</v>
      </c>
      <c r="N207" s="1">
        <v>3</v>
      </c>
      <c r="O207" s="24">
        <v>2</v>
      </c>
      <c r="P207" s="1">
        <v>3</v>
      </c>
      <c r="Q207" s="1">
        <v>3</v>
      </c>
      <c r="R207" s="24">
        <v>4</v>
      </c>
      <c r="S207" s="1">
        <v>5</v>
      </c>
      <c r="T207" s="1">
        <v>5</v>
      </c>
      <c r="U207" s="1">
        <v>3</v>
      </c>
      <c r="V207" s="1">
        <v>4</v>
      </c>
      <c r="W207" s="1">
        <v>3</v>
      </c>
      <c r="X207" s="1">
        <v>5</v>
      </c>
      <c r="Y207" s="1" t="s">
        <v>48</v>
      </c>
      <c r="Z207" s="1" t="s">
        <v>48</v>
      </c>
      <c r="AA207" s="1" t="s">
        <v>48</v>
      </c>
      <c r="AB207" s="1" t="s">
        <v>48</v>
      </c>
      <c r="AC207" s="1" t="s">
        <v>48</v>
      </c>
      <c r="AD207" s="1" t="s">
        <v>48</v>
      </c>
      <c r="AE207" s="1" t="s">
        <v>48</v>
      </c>
      <c r="AF207" s="1" t="s">
        <v>48</v>
      </c>
      <c r="AG207" s="1">
        <v>4</v>
      </c>
      <c r="AH207" s="1">
        <v>5</v>
      </c>
      <c r="AI207" s="1" t="s">
        <v>48</v>
      </c>
      <c r="AJ207" s="1" t="s">
        <v>48</v>
      </c>
      <c r="AK207" s="1" t="s">
        <v>48</v>
      </c>
      <c r="AL207" s="1" t="s">
        <v>48</v>
      </c>
      <c r="AM207" s="1" t="s">
        <v>48</v>
      </c>
      <c r="AN207" s="1" t="s">
        <v>48</v>
      </c>
      <c r="AO207" s="1" t="s">
        <v>48</v>
      </c>
      <c r="AP207" s="24" t="s">
        <v>48</v>
      </c>
      <c r="AQ207" s="1" t="s">
        <v>64</v>
      </c>
      <c r="AR207" s="1">
        <v>4</v>
      </c>
      <c r="AS207" s="25" t="s">
        <v>519</v>
      </c>
      <c r="AT207" s="36" t="s">
        <v>832</v>
      </c>
      <c r="AU207" s="9">
        <f t="shared" si="25"/>
        <v>-1.8736089145442034</v>
      </c>
      <c r="AV207" s="9">
        <f t="shared" si="26"/>
        <v>-0.74878170718973724</v>
      </c>
      <c r="AW207">
        <f t="shared" si="27"/>
        <v>4</v>
      </c>
      <c r="AX207">
        <f t="shared" si="28"/>
        <v>0</v>
      </c>
      <c r="AY207" s="6">
        <f>VLOOKUP(AQ207,COND!$A$10:$B$32,2,FALSE)</f>
        <v>1</v>
      </c>
      <c r="AZ207" s="9">
        <f>($AU$3*AU207+$AV$3*AV207+$AW$3*AW207+$AX$3*AX207)*AY207*IF(AR207&lt;5,0.95,IF(AR207&lt;7,0.975,1))+$K$3*VLOOKUP(K207,COND!$A$2:$D$7,2,FALSE)+$L$3*VLOOKUP(L207,COND!$A$2:$D$7,3,FALSE)+IF(BB207="SP",$BB$3,0)+IF($AW207&lt;3,-5,0)</f>
        <v>17.017161869631593</v>
      </c>
      <c r="BA207" s="28">
        <f t="shared" si="29"/>
        <v>0.43740492231422623</v>
      </c>
      <c r="BB207" t="str">
        <f t="shared" si="30"/>
        <v>RP</v>
      </c>
      <c r="BC207">
        <v>600</v>
      </c>
      <c r="BD207">
        <v>203</v>
      </c>
      <c r="BF207" t="str">
        <f t="shared" si="31"/>
        <v>Unlikely</v>
      </c>
      <c r="BH207">
        <f>IF(VLOOKUP($B207,'Draft List'!$D$4:$AC$2598,BH$3,FALSE)&lt;&gt;0,VLOOKUP($B207,'Draft List'!$D$4:$AC$2598,BH$3,FALSE),"")</f>
        <v>157</v>
      </c>
      <c r="BI207">
        <f>IF(VLOOKUP($B207,'Draft List'!$D$4:$AC$2598,BI$3,FALSE)&lt;&gt;0,VLOOKUP($B207,'Draft List'!$D$4:$AC$2598,BI$3,FALSE),"")</f>
        <v>6</v>
      </c>
      <c r="BJ207">
        <f>IF(VLOOKUP($B207,'Draft List'!$D$4:$AC$2598,BJ$3,FALSE)&lt;&gt;0,VLOOKUP($B207,'Draft List'!$D$4:$AC$2598,BJ$3,FALSE),"")</f>
        <v>21</v>
      </c>
      <c r="BK207" t="str">
        <f>IF(VLOOKUP($B207,'Draft List'!$D$4:$AC$2598,BK$3,FALSE)&lt;&gt;0,VLOOKUP($B207,'Draft List'!$D$4:$AC$2598,BK$3,FALSE),"")</f>
        <v>Havana Leones</v>
      </c>
      <c r="BL207" t="str">
        <f>IF(OR(C207="SP",C207="MR",C207="CL"),"P",VLOOKUP($A207,Bat!$A$4:$AQ$1284,42,FALSE))</f>
        <v>P</v>
      </c>
    </row>
    <row r="208" spans="1:64" x14ac:dyDescent="0.25">
      <c r="A208" s="45" t="str">
        <f t="shared" si="24"/>
        <v>RPÁngel Román21</v>
      </c>
      <c r="B208">
        <f>VLOOKUP($A208,draft_listing_pitchers_stats!$A$1:$B$1324,2,FALSE)</f>
        <v>10580</v>
      </c>
      <c r="C208" s="1" t="s">
        <v>885</v>
      </c>
      <c r="D208" s="1" t="s">
        <v>443</v>
      </c>
      <c r="E208" s="1" t="s">
        <v>946</v>
      </c>
      <c r="F208" s="1">
        <v>21</v>
      </c>
      <c r="G208" s="1" t="s">
        <v>58</v>
      </c>
      <c r="H208" s="1" t="s">
        <v>44</v>
      </c>
      <c r="I208" s="1" t="s">
        <v>54</v>
      </c>
      <c r="J208" s="24" t="s">
        <v>54</v>
      </c>
      <c r="K208" s="1" t="s">
        <v>47</v>
      </c>
      <c r="L208" s="24" t="s">
        <v>47</v>
      </c>
      <c r="M208" s="1">
        <v>3</v>
      </c>
      <c r="N208" s="1">
        <v>2</v>
      </c>
      <c r="O208" s="24">
        <v>1</v>
      </c>
      <c r="P208" s="1">
        <v>4</v>
      </c>
      <c r="Q208" s="1">
        <v>3</v>
      </c>
      <c r="R208" s="24">
        <v>3</v>
      </c>
      <c r="S208" s="1">
        <v>4</v>
      </c>
      <c r="T208" s="1">
        <v>5</v>
      </c>
      <c r="U208" s="1">
        <v>1</v>
      </c>
      <c r="V208" s="1">
        <v>2</v>
      </c>
      <c r="W208" s="1">
        <v>3</v>
      </c>
      <c r="X208" s="1">
        <v>4</v>
      </c>
      <c r="Y208" s="1" t="s">
        <v>48</v>
      </c>
      <c r="Z208" s="1" t="s">
        <v>48</v>
      </c>
      <c r="AA208" s="1" t="s">
        <v>48</v>
      </c>
      <c r="AB208" s="1" t="s">
        <v>48</v>
      </c>
      <c r="AC208" s="1" t="s">
        <v>48</v>
      </c>
      <c r="AD208" s="1" t="s">
        <v>48</v>
      </c>
      <c r="AE208" s="1" t="s">
        <v>48</v>
      </c>
      <c r="AF208" s="1" t="s">
        <v>48</v>
      </c>
      <c r="AG208" s="1" t="s">
        <v>48</v>
      </c>
      <c r="AH208" s="1" t="s">
        <v>48</v>
      </c>
      <c r="AI208" s="1" t="s">
        <v>48</v>
      </c>
      <c r="AJ208" s="1" t="s">
        <v>48</v>
      </c>
      <c r="AK208" s="1" t="s">
        <v>48</v>
      </c>
      <c r="AL208" s="1" t="s">
        <v>48</v>
      </c>
      <c r="AM208" s="1" t="s">
        <v>48</v>
      </c>
      <c r="AN208" s="1" t="s">
        <v>48</v>
      </c>
      <c r="AO208" s="1" t="s">
        <v>48</v>
      </c>
      <c r="AP208" s="24" t="s">
        <v>48</v>
      </c>
      <c r="AQ208" s="1" t="s">
        <v>62</v>
      </c>
      <c r="AR208" s="1">
        <v>5</v>
      </c>
      <c r="AS208" s="25" t="s">
        <v>519</v>
      </c>
      <c r="AT208" s="36" t="s">
        <v>839</v>
      </c>
      <c r="AU208" s="9">
        <f t="shared" si="25"/>
        <v>-2.1166698725191955</v>
      </c>
      <c r="AV208" s="9">
        <f t="shared" si="26"/>
        <v>-0.79641094873467422</v>
      </c>
      <c r="AW208">
        <f t="shared" si="27"/>
        <v>3</v>
      </c>
      <c r="AX208">
        <f t="shared" si="28"/>
        <v>0</v>
      </c>
      <c r="AY208" s="6">
        <f>VLOOKUP(AQ208,COND!$A$10:$B$32,2,FALSE)</f>
        <v>1</v>
      </c>
      <c r="AZ208" s="9">
        <f>($AU$3*AU208+$AV$3*AV208+$AW$3*AW208+$AX$3*AX208)*AY208*IF(AR208&lt;5,0.95,IF(AR208&lt;7,0.975,1))+$K$3*VLOOKUP(K208,COND!$A$2:$D$7,2,FALSE)+$L$3*VLOOKUP(L208,COND!$A$2:$D$7,3,FALSE)+IF(BB208="SP",$BB$3,0)+IF($AW208&lt;3,-5,0)</f>
        <v>16.919735874532609</v>
      </c>
      <c r="BA208" s="28">
        <f t="shared" si="29"/>
        <v>0.4288460442446746</v>
      </c>
      <c r="BB208" t="str">
        <f t="shared" si="30"/>
        <v>SP</v>
      </c>
      <c r="BC208">
        <v>600</v>
      </c>
      <c r="BD208">
        <v>204</v>
      </c>
      <c r="BF208" t="str">
        <f t="shared" si="31"/>
        <v>Unlikely</v>
      </c>
      <c r="BH208" t="str">
        <f>IF(VLOOKUP($B208,'Draft List'!$D$4:$AC$2598,BH$3,FALSE)&lt;&gt;0,VLOOKUP($B208,'Draft List'!$D$4:$AC$2598,BH$3,FALSE),"")</f>
        <v/>
      </c>
      <c r="BI208" t="str">
        <f>IF(VLOOKUP($B208,'Draft List'!$D$4:$AC$2598,BI$3,FALSE)&lt;&gt;0,VLOOKUP($B208,'Draft List'!$D$4:$AC$2598,BI$3,FALSE),"")</f>
        <v/>
      </c>
      <c r="BJ208" t="str">
        <f>IF(VLOOKUP($B208,'Draft List'!$D$4:$AC$2598,BJ$3,FALSE)&lt;&gt;0,VLOOKUP($B208,'Draft List'!$D$4:$AC$2598,BJ$3,FALSE),"")</f>
        <v/>
      </c>
      <c r="BK208" t="str">
        <f>IF(VLOOKUP($B208,'Draft List'!$D$4:$AC$2598,BK$3,FALSE)&lt;&gt;0,VLOOKUP($B208,'Draft List'!$D$4:$AC$2598,BK$3,FALSE),"")</f>
        <v/>
      </c>
      <c r="BL208">
        <f>IF(OR(C208="SP",C208="MR",C208="CL"),"P",VLOOKUP($A208,Bat!$A$4:$AQ$1284,42,FALSE))</f>
        <v>-5.8541485125532251</v>
      </c>
    </row>
    <row r="209" spans="1:64" x14ac:dyDescent="0.25">
      <c r="A209" s="45" t="str">
        <f t="shared" si="24"/>
        <v>RPCollin Hensley21</v>
      </c>
      <c r="B209">
        <f>VLOOKUP($A209,draft_listing_pitchers_stats!$A$1:$B$1324,2,FALSE)</f>
        <v>8964</v>
      </c>
      <c r="C209" s="1" t="s">
        <v>885</v>
      </c>
      <c r="D209" s="1" t="s">
        <v>1234</v>
      </c>
      <c r="E209" s="1" t="s">
        <v>1235</v>
      </c>
      <c r="F209" s="1">
        <v>21</v>
      </c>
      <c r="G209" s="1" t="s">
        <v>68</v>
      </c>
      <c r="H209" s="1" t="s">
        <v>44</v>
      </c>
      <c r="I209" s="1" t="s">
        <v>54</v>
      </c>
      <c r="J209" s="24" t="s">
        <v>54</v>
      </c>
      <c r="K209" s="1" t="s">
        <v>47</v>
      </c>
      <c r="L209" s="24" t="s">
        <v>47</v>
      </c>
      <c r="M209" s="1">
        <v>4</v>
      </c>
      <c r="N209" s="1">
        <v>1</v>
      </c>
      <c r="O209" s="24">
        <v>1</v>
      </c>
      <c r="P209" s="1">
        <v>5</v>
      </c>
      <c r="Q209" s="1">
        <v>3</v>
      </c>
      <c r="R209" s="24">
        <v>2</v>
      </c>
      <c r="S209" s="1">
        <v>5</v>
      </c>
      <c r="T209" s="1">
        <v>6</v>
      </c>
      <c r="U209" s="1">
        <v>3</v>
      </c>
      <c r="V209" s="1">
        <v>5</v>
      </c>
      <c r="W209" s="1" t="s">
        <v>48</v>
      </c>
      <c r="X209" s="1" t="s">
        <v>48</v>
      </c>
      <c r="Y209" s="1">
        <v>5</v>
      </c>
      <c r="Z209" s="1">
        <v>7</v>
      </c>
      <c r="AA209" s="1" t="s">
        <v>48</v>
      </c>
      <c r="AB209" s="1" t="s">
        <v>48</v>
      </c>
      <c r="AC209" s="1" t="s">
        <v>48</v>
      </c>
      <c r="AD209" s="1" t="s">
        <v>48</v>
      </c>
      <c r="AE209" s="1" t="s">
        <v>48</v>
      </c>
      <c r="AF209" s="1" t="s">
        <v>48</v>
      </c>
      <c r="AG209" s="1" t="s">
        <v>48</v>
      </c>
      <c r="AH209" s="1" t="s">
        <v>48</v>
      </c>
      <c r="AI209" s="1" t="s">
        <v>48</v>
      </c>
      <c r="AJ209" s="1" t="s">
        <v>48</v>
      </c>
      <c r="AK209" s="1" t="s">
        <v>48</v>
      </c>
      <c r="AL209" s="1" t="s">
        <v>48</v>
      </c>
      <c r="AM209" s="1" t="s">
        <v>48</v>
      </c>
      <c r="AN209" s="1" t="s">
        <v>48</v>
      </c>
      <c r="AO209" s="1" t="s">
        <v>48</v>
      </c>
      <c r="AP209" s="24" t="s">
        <v>48</v>
      </c>
      <c r="AQ209" s="1" t="s">
        <v>522</v>
      </c>
      <c r="AR209" s="1">
        <v>9</v>
      </c>
      <c r="AS209" s="25" t="s">
        <v>523</v>
      </c>
      <c r="AT209" s="36" t="s">
        <v>839</v>
      </c>
      <c r="AU209" s="9">
        <f t="shared" si="25"/>
        <v>-2.1174102644400774</v>
      </c>
      <c r="AV209" s="9">
        <f t="shared" si="26"/>
        <v>-0.84404019027961108</v>
      </c>
      <c r="AW209">
        <f t="shared" si="27"/>
        <v>3</v>
      </c>
      <c r="AX209">
        <f t="shared" si="28"/>
        <v>1</v>
      </c>
      <c r="AY209" s="6">
        <f>VLOOKUP(AQ209,COND!$A$10:$B$32,2,FALSE)</f>
        <v>1</v>
      </c>
      <c r="AZ209" s="9">
        <f>($AU$3*AU209+$AV$3*AV209+$AW$3*AW209+$AX$3*AX209)*AY209*IF(AR209&lt;5,0.95,IF(AR209&lt;7,0.975,1))+$K$3*VLOOKUP(K209,COND!$A$2:$D$7,2,FALSE)+$L$3*VLOOKUP(L209,COND!$A$2:$D$7,3,FALSE)+IF(BB209="SP",$BB$3,0)+IF($AW209&lt;3,-5,0)</f>
        <v>16.84571414151976</v>
      </c>
      <c r="BA209" s="28">
        <f t="shared" si="29"/>
        <v>0.42234323165640997</v>
      </c>
      <c r="BB209" t="str">
        <f t="shared" si="30"/>
        <v>SP</v>
      </c>
      <c r="BC209">
        <v>600</v>
      </c>
      <c r="BD209">
        <v>205</v>
      </c>
      <c r="BF209" t="str">
        <f t="shared" si="31"/>
        <v>Unlikely</v>
      </c>
      <c r="BH209">
        <f>IF(VLOOKUP($B209,'Draft List'!$D$4:$AC$2598,BH$3,FALSE)&lt;&gt;0,VLOOKUP($B209,'Draft List'!$D$4:$AC$2598,BH$3,FALSE),"")</f>
        <v>297</v>
      </c>
      <c r="BI209">
        <f>IF(VLOOKUP($B209,'Draft List'!$D$4:$AC$2598,BI$3,FALSE)&lt;&gt;0,VLOOKUP($B209,'Draft List'!$D$4:$AC$2598,BI$3,FALSE),"")</f>
        <v>12</v>
      </c>
      <c r="BJ209">
        <f>IF(VLOOKUP($B209,'Draft List'!$D$4:$AC$2598,BJ$3,FALSE)&lt;&gt;0,VLOOKUP($B209,'Draft List'!$D$4:$AC$2598,BJ$3,FALSE),"")</f>
        <v>5</v>
      </c>
      <c r="BK209" t="str">
        <f>IF(VLOOKUP($B209,'Draft List'!$D$4:$AC$2598,BK$3,FALSE)&lt;&gt;0,VLOOKUP($B209,'Draft List'!$D$4:$AC$2598,BK$3,FALSE),"")</f>
        <v>London Underground</v>
      </c>
      <c r="BL209">
        <f>IF(OR(C209="SP",C209="MR",C209="CL"),"P",VLOOKUP($A209,Bat!$A$4:$AQ$1284,42,FALSE))</f>
        <v>-5.3669800980264633</v>
      </c>
    </row>
    <row r="210" spans="1:64" x14ac:dyDescent="0.25">
      <c r="A210" s="45" t="str">
        <f t="shared" si="24"/>
        <v>SPYuuta Ota21</v>
      </c>
      <c r="B210">
        <f>VLOOKUP($A210,draft_listing_pitchers_stats!$A$1:$B$1324,2,FALSE)</f>
        <v>7225</v>
      </c>
      <c r="C210" s="1" t="s">
        <v>25</v>
      </c>
      <c r="D210" s="1" t="s">
        <v>1533</v>
      </c>
      <c r="E210" s="1" t="s">
        <v>1534</v>
      </c>
      <c r="F210" s="1">
        <v>21</v>
      </c>
      <c r="G210" s="1" t="s">
        <v>44</v>
      </c>
      <c r="H210" s="1" t="s">
        <v>44</v>
      </c>
      <c r="I210" s="1" t="s">
        <v>54</v>
      </c>
      <c r="J210" s="24" t="s">
        <v>54</v>
      </c>
      <c r="K210" s="1" t="s">
        <v>47</v>
      </c>
      <c r="L210" s="24" t="s">
        <v>46</v>
      </c>
      <c r="M210" s="1">
        <v>2</v>
      </c>
      <c r="N210" s="1">
        <v>2</v>
      </c>
      <c r="O210" s="24">
        <v>1</v>
      </c>
      <c r="P210" s="1">
        <v>4</v>
      </c>
      <c r="Q210" s="1">
        <v>4</v>
      </c>
      <c r="R210" s="24">
        <v>2</v>
      </c>
      <c r="S210" s="1">
        <v>4</v>
      </c>
      <c r="T210" s="1">
        <v>5</v>
      </c>
      <c r="U210" s="1">
        <v>3</v>
      </c>
      <c r="V210" s="1">
        <v>5</v>
      </c>
      <c r="W210" s="1">
        <v>3</v>
      </c>
      <c r="X210" s="1">
        <v>6</v>
      </c>
      <c r="Y210" s="1" t="s">
        <v>48</v>
      </c>
      <c r="Z210" s="1" t="s">
        <v>48</v>
      </c>
      <c r="AA210" s="1" t="s">
        <v>48</v>
      </c>
      <c r="AB210" s="1" t="s">
        <v>48</v>
      </c>
      <c r="AC210" s="1" t="s">
        <v>48</v>
      </c>
      <c r="AD210" s="1" t="s">
        <v>48</v>
      </c>
      <c r="AE210" s="1" t="s">
        <v>48</v>
      </c>
      <c r="AF210" s="1" t="s">
        <v>48</v>
      </c>
      <c r="AG210" s="1" t="s">
        <v>48</v>
      </c>
      <c r="AH210" s="1" t="s">
        <v>48</v>
      </c>
      <c r="AI210" s="1" t="s">
        <v>48</v>
      </c>
      <c r="AJ210" s="1" t="s">
        <v>48</v>
      </c>
      <c r="AK210" s="1" t="s">
        <v>48</v>
      </c>
      <c r="AL210" s="1" t="s">
        <v>48</v>
      </c>
      <c r="AM210" s="1" t="s">
        <v>48</v>
      </c>
      <c r="AN210" s="1" t="s">
        <v>48</v>
      </c>
      <c r="AO210" s="1" t="s">
        <v>48</v>
      </c>
      <c r="AP210" s="24" t="s">
        <v>48</v>
      </c>
      <c r="AQ210" s="1" t="s">
        <v>71</v>
      </c>
      <c r="AR210" s="1">
        <v>7</v>
      </c>
      <c r="AS210" s="25" t="s">
        <v>519</v>
      </c>
      <c r="AT210" s="36" t="s">
        <v>826</v>
      </c>
      <c r="AU210" s="9">
        <f t="shared" si="25"/>
        <v>-2.311361197028369</v>
      </c>
      <c r="AV210" s="9">
        <f t="shared" si="26"/>
        <v>-0.84329979835872926</v>
      </c>
      <c r="AW210">
        <f t="shared" si="27"/>
        <v>3</v>
      </c>
      <c r="AX210">
        <f t="shared" si="28"/>
        <v>0.5</v>
      </c>
      <c r="AY210" s="6">
        <f>VLOOKUP(AQ210,COND!$A$10:$B$32,2,FALSE)</f>
        <v>1</v>
      </c>
      <c r="AZ210" s="9">
        <f>($AU$3*AU210+$AV$3*AV210+$AW$3*AW210+$AX$3*AX210)*AY210*IF(AR210&lt;5,0.95,IF(AR210&lt;7,0.975,1))+$K$3*VLOOKUP(K210,COND!$A$2:$D$7,2,FALSE)+$L$3*VLOOKUP(L210,COND!$A$2:$D$7,3,FALSE)+IF(BB210="SP",$BB$3,0)+IF($AW210&lt;3,-5,0)</f>
        <v>16.496731793419741</v>
      </c>
      <c r="BA210" s="28">
        <f t="shared" si="29"/>
        <v>0.39168511661453403</v>
      </c>
      <c r="BB210" t="str">
        <f t="shared" si="30"/>
        <v>SP</v>
      </c>
      <c r="BC210">
        <v>600</v>
      </c>
      <c r="BD210">
        <v>206</v>
      </c>
      <c r="BF210" t="str">
        <f t="shared" si="31"/>
        <v>Unlikely</v>
      </c>
      <c r="BH210" t="str">
        <f>IF(VLOOKUP($B210,'Draft List'!$D$4:$AC$2598,BH$3,FALSE)&lt;&gt;0,VLOOKUP($B210,'Draft List'!$D$4:$AC$2598,BH$3,FALSE),"")</f>
        <v/>
      </c>
      <c r="BI210" t="str">
        <f>IF(VLOOKUP($B210,'Draft List'!$D$4:$AC$2598,BI$3,FALSE)&lt;&gt;0,VLOOKUP($B210,'Draft List'!$D$4:$AC$2598,BI$3,FALSE),"")</f>
        <v/>
      </c>
      <c r="BJ210" t="str">
        <f>IF(VLOOKUP($B210,'Draft List'!$D$4:$AC$2598,BJ$3,FALSE)&lt;&gt;0,VLOOKUP($B210,'Draft List'!$D$4:$AC$2598,BJ$3,FALSE),"")</f>
        <v/>
      </c>
      <c r="BK210" t="str">
        <f>IF(VLOOKUP($B210,'Draft List'!$D$4:$AC$2598,BK$3,FALSE)&lt;&gt;0,VLOOKUP($B210,'Draft List'!$D$4:$AC$2598,BK$3,FALSE),"")</f>
        <v/>
      </c>
      <c r="BL210" t="str">
        <f>IF(OR(C210="SP",C210="MR",C210="CL"),"P",VLOOKUP($A210,Bat!$A$4:$AQ$1284,42,FALSE))</f>
        <v>P</v>
      </c>
    </row>
    <row r="211" spans="1:64" x14ac:dyDescent="0.25">
      <c r="A211" s="45" t="str">
        <f t="shared" si="24"/>
        <v>RPEd Sanderson21</v>
      </c>
      <c r="B211">
        <f>VLOOKUP($A211,draft_listing_pitchers_stats!$A$1:$B$1324,2,FALSE)</f>
        <v>6837</v>
      </c>
      <c r="C211" s="1" t="s">
        <v>885</v>
      </c>
      <c r="D211" s="1" t="s">
        <v>593</v>
      </c>
      <c r="E211" s="1" t="s">
        <v>1624</v>
      </c>
      <c r="F211" s="1">
        <v>21</v>
      </c>
      <c r="G211" s="1" t="s">
        <v>58</v>
      </c>
      <c r="H211" s="1" t="s">
        <v>44</v>
      </c>
      <c r="I211" s="1" t="s">
        <v>54</v>
      </c>
      <c r="J211" s="24" t="s">
        <v>54</v>
      </c>
      <c r="K211" s="1" t="s">
        <v>47</v>
      </c>
      <c r="L211" s="24" t="s">
        <v>46</v>
      </c>
      <c r="M211" s="1">
        <v>3</v>
      </c>
      <c r="N211" s="1">
        <v>2</v>
      </c>
      <c r="O211" s="24">
        <v>1</v>
      </c>
      <c r="P211" s="1">
        <v>4</v>
      </c>
      <c r="Q211" s="1">
        <v>2</v>
      </c>
      <c r="R211" s="24">
        <v>4</v>
      </c>
      <c r="S211" s="1" t="s">
        <v>48</v>
      </c>
      <c r="T211" s="1" t="s">
        <v>48</v>
      </c>
      <c r="U211" s="1">
        <v>1</v>
      </c>
      <c r="V211" s="1">
        <v>1</v>
      </c>
      <c r="W211" s="1" t="s">
        <v>48</v>
      </c>
      <c r="X211" s="1" t="s">
        <v>48</v>
      </c>
      <c r="Y211" s="1">
        <v>3</v>
      </c>
      <c r="Z211" s="1">
        <v>4</v>
      </c>
      <c r="AA211" s="1" t="s">
        <v>48</v>
      </c>
      <c r="AB211" s="1" t="s">
        <v>48</v>
      </c>
      <c r="AC211" s="1" t="s">
        <v>48</v>
      </c>
      <c r="AD211" s="1" t="s">
        <v>48</v>
      </c>
      <c r="AE211" s="1">
        <v>4</v>
      </c>
      <c r="AF211" s="1">
        <v>4</v>
      </c>
      <c r="AG211" s="1" t="s">
        <v>48</v>
      </c>
      <c r="AH211" s="1" t="s">
        <v>48</v>
      </c>
      <c r="AI211" s="1" t="s">
        <v>48</v>
      </c>
      <c r="AJ211" s="1" t="s">
        <v>48</v>
      </c>
      <c r="AK211" s="1" t="s">
        <v>48</v>
      </c>
      <c r="AL211" s="1" t="s">
        <v>48</v>
      </c>
      <c r="AM211" s="1" t="s">
        <v>48</v>
      </c>
      <c r="AN211" s="1" t="s">
        <v>48</v>
      </c>
      <c r="AO211" s="1" t="s">
        <v>48</v>
      </c>
      <c r="AP211" s="24" t="s">
        <v>48</v>
      </c>
      <c r="AQ211" s="1" t="s">
        <v>62</v>
      </c>
      <c r="AR211" s="1">
        <v>4</v>
      </c>
      <c r="AS211" s="25" t="s">
        <v>519</v>
      </c>
      <c r="AT211" s="36" t="s">
        <v>900</v>
      </c>
      <c r="AU211" s="9">
        <f t="shared" si="25"/>
        <v>-2.1166698725191955</v>
      </c>
      <c r="AV211" s="9">
        <f t="shared" si="26"/>
        <v>-0.74952209911061918</v>
      </c>
      <c r="AW211">
        <f t="shared" si="27"/>
        <v>3</v>
      </c>
      <c r="AX211">
        <f t="shared" si="28"/>
        <v>0</v>
      </c>
      <c r="AY211" s="6">
        <f>VLOOKUP(AQ211,COND!$A$10:$B$32,2,FALSE)</f>
        <v>1</v>
      </c>
      <c r="AZ211" s="9">
        <f>($AU$3*AU211+$AV$3*AV211+$AW$3*AW211+$AX$3*AX211)*AY211*IF(AR211&lt;5,0.95,IF(AR211&lt;7,0.975,1))+$K$3*VLOOKUP(K211,COND!$A$2:$D$7,2,FALSE)+$L$3*VLOOKUP(L211,COND!$A$2:$D$7,3,FALSE)+IF(BB211="SP",$BB$3,0)+IF($AW211&lt;3,-5,0)</f>
        <v>16.481912841119588</v>
      </c>
      <c r="BA211" s="28">
        <f t="shared" si="29"/>
        <v>0.3903832709856887</v>
      </c>
      <c r="BB211" t="str">
        <f t="shared" si="30"/>
        <v>RP</v>
      </c>
      <c r="BC211">
        <v>600</v>
      </c>
      <c r="BD211">
        <v>207</v>
      </c>
      <c r="BF211" t="str">
        <f t="shared" si="31"/>
        <v>Unlikely</v>
      </c>
      <c r="BH211" t="str">
        <f>IF(VLOOKUP($B211,'Draft List'!$D$4:$AC$2598,BH$3,FALSE)&lt;&gt;0,VLOOKUP($B211,'Draft List'!$D$4:$AC$2598,BH$3,FALSE),"")</f>
        <v/>
      </c>
      <c r="BI211" t="str">
        <f>IF(VLOOKUP($B211,'Draft List'!$D$4:$AC$2598,BI$3,FALSE)&lt;&gt;0,VLOOKUP($B211,'Draft List'!$D$4:$AC$2598,BI$3,FALSE),"")</f>
        <v/>
      </c>
      <c r="BJ211" t="str">
        <f>IF(VLOOKUP($B211,'Draft List'!$D$4:$AC$2598,BJ$3,FALSE)&lt;&gt;0,VLOOKUP($B211,'Draft List'!$D$4:$AC$2598,BJ$3,FALSE),"")</f>
        <v/>
      </c>
      <c r="BK211" t="str">
        <f>IF(VLOOKUP($B211,'Draft List'!$D$4:$AC$2598,BK$3,FALSE)&lt;&gt;0,VLOOKUP($B211,'Draft List'!$D$4:$AC$2598,BK$3,FALSE),"")</f>
        <v/>
      </c>
      <c r="BL211" t="e">
        <f>IF(OR(C211="SP",C211="MR",C211="CL"),"P",VLOOKUP($A211,Bat!$A$4:$AQ$1284,42,FALSE))</f>
        <v>#N/A</v>
      </c>
    </row>
    <row r="212" spans="1:64" x14ac:dyDescent="0.25">
      <c r="A212" s="45" t="str">
        <f t="shared" si="24"/>
        <v>RPLou Steele21</v>
      </c>
      <c r="B212">
        <f>VLOOKUP($A212,draft_listing_pitchers_stats!$A$1:$B$1324,2,FALSE)</f>
        <v>6843</v>
      </c>
      <c r="C212" s="1" t="s">
        <v>885</v>
      </c>
      <c r="D212" s="1" t="s">
        <v>218</v>
      </c>
      <c r="E212" s="1" t="s">
        <v>538</v>
      </c>
      <c r="F212" s="1">
        <v>21</v>
      </c>
      <c r="G212" s="1" t="s">
        <v>58</v>
      </c>
      <c r="H212" s="1" t="s">
        <v>44</v>
      </c>
      <c r="I212" s="1" t="s">
        <v>54</v>
      </c>
      <c r="J212" s="24" t="s">
        <v>54</v>
      </c>
      <c r="K212" s="1" t="s">
        <v>47</v>
      </c>
      <c r="L212" s="24" t="s">
        <v>46</v>
      </c>
      <c r="M212" s="1">
        <v>3</v>
      </c>
      <c r="N212" s="1">
        <v>3</v>
      </c>
      <c r="O212" s="24">
        <v>2</v>
      </c>
      <c r="P212" s="1">
        <v>4</v>
      </c>
      <c r="Q212" s="1">
        <v>3</v>
      </c>
      <c r="R212" s="24">
        <v>3</v>
      </c>
      <c r="S212" s="1">
        <v>5</v>
      </c>
      <c r="T212" s="1">
        <v>6</v>
      </c>
      <c r="U212" s="1">
        <v>1</v>
      </c>
      <c r="V212" s="1">
        <v>1</v>
      </c>
      <c r="W212" s="1" t="s">
        <v>48</v>
      </c>
      <c r="X212" s="1" t="s">
        <v>48</v>
      </c>
      <c r="Y212" s="1" t="s">
        <v>48</v>
      </c>
      <c r="Z212" s="1" t="s">
        <v>48</v>
      </c>
      <c r="AA212" s="1">
        <v>4</v>
      </c>
      <c r="AB212" s="1">
        <v>4</v>
      </c>
      <c r="AC212" s="1" t="s">
        <v>48</v>
      </c>
      <c r="AD212" s="1" t="s">
        <v>48</v>
      </c>
      <c r="AE212" s="1" t="s">
        <v>48</v>
      </c>
      <c r="AF212" s="1" t="s">
        <v>48</v>
      </c>
      <c r="AG212" s="1" t="s">
        <v>48</v>
      </c>
      <c r="AH212" s="1" t="s">
        <v>48</v>
      </c>
      <c r="AI212" s="1" t="s">
        <v>48</v>
      </c>
      <c r="AJ212" s="1" t="s">
        <v>48</v>
      </c>
      <c r="AK212" s="1" t="s">
        <v>48</v>
      </c>
      <c r="AL212" s="1" t="s">
        <v>48</v>
      </c>
      <c r="AM212" s="1" t="s">
        <v>48</v>
      </c>
      <c r="AN212" s="1" t="s">
        <v>48</v>
      </c>
      <c r="AO212" s="1" t="s">
        <v>48</v>
      </c>
      <c r="AP212" s="24" t="s">
        <v>48</v>
      </c>
      <c r="AQ212" s="1" t="s">
        <v>62</v>
      </c>
      <c r="AR212" s="1">
        <v>3</v>
      </c>
      <c r="AS212" s="25" t="s">
        <v>518</v>
      </c>
      <c r="AT212" s="36" t="s">
        <v>843</v>
      </c>
      <c r="AU212" s="9">
        <f t="shared" si="25"/>
        <v>-1.6789175900350299</v>
      </c>
      <c r="AV212" s="9">
        <f t="shared" si="26"/>
        <v>-0.79641094873467422</v>
      </c>
      <c r="AW212">
        <f t="shared" si="27"/>
        <v>3</v>
      </c>
      <c r="AX212">
        <f t="shared" si="28"/>
        <v>0.5</v>
      </c>
      <c r="AY212" s="6">
        <f>VLOOKUP(AQ212,COND!$A$10:$B$32,2,FALSE)</f>
        <v>1</v>
      </c>
      <c r="AZ212" s="9">
        <f>($AU$3*AU212+$AV$3*AV212+$AW$3*AW212+$AX$3*AX212)*AY212*IF(AR212&lt;5,0.95,IF(AR212&lt;7,0.975,1))+$K$3*VLOOKUP(K212,COND!$A$2:$D$7,2,FALSE)+$L$3*VLOOKUP(L212,COND!$A$2:$D$7,3,FALSE)+IF(BB212="SP",$BB$3,0)+IF($AW212&lt;3,-5,0)</f>
        <v>16.267947631934533</v>
      </c>
      <c r="BA212" s="28">
        <f t="shared" si="29"/>
        <v>0.37158641769534861</v>
      </c>
      <c r="BB212" t="str">
        <f t="shared" si="30"/>
        <v>RP</v>
      </c>
      <c r="BC212">
        <v>600</v>
      </c>
      <c r="BD212">
        <v>208</v>
      </c>
      <c r="BF212" t="str">
        <f t="shared" si="31"/>
        <v>Unlikely</v>
      </c>
      <c r="BH212" t="str">
        <f>IF(VLOOKUP($B212,'Draft List'!$D$4:$AC$2598,BH$3,FALSE)&lt;&gt;0,VLOOKUP($B212,'Draft List'!$D$4:$AC$2598,BH$3,FALSE),"")</f>
        <v/>
      </c>
      <c r="BI212" t="str">
        <f>IF(VLOOKUP($B212,'Draft List'!$D$4:$AC$2598,BI$3,FALSE)&lt;&gt;0,VLOOKUP($B212,'Draft List'!$D$4:$AC$2598,BI$3,FALSE),"")</f>
        <v/>
      </c>
      <c r="BJ212" t="str">
        <f>IF(VLOOKUP($B212,'Draft List'!$D$4:$AC$2598,BJ$3,FALSE)&lt;&gt;0,VLOOKUP($B212,'Draft List'!$D$4:$AC$2598,BJ$3,FALSE),"")</f>
        <v/>
      </c>
      <c r="BK212" t="str">
        <f>IF(VLOOKUP($B212,'Draft List'!$D$4:$AC$2598,BK$3,FALSE)&lt;&gt;0,VLOOKUP($B212,'Draft List'!$D$4:$AC$2598,BK$3,FALSE),"")</f>
        <v/>
      </c>
      <c r="BL212">
        <f>IF(OR(C212="SP",C212="MR",C212="CL"),"P",VLOOKUP($A212,Bat!$A$4:$AQ$1284,42,FALSE))</f>
        <v>-10.333394546761179</v>
      </c>
    </row>
    <row r="213" spans="1:64" x14ac:dyDescent="0.25">
      <c r="A213" s="45" t="str">
        <f t="shared" si="24"/>
        <v>RPJeff O'Connor21</v>
      </c>
      <c r="B213">
        <f>VLOOKUP($A213,draft_listing_pitchers_stats!$A$1:$B$1324,2,FALSE)</f>
        <v>8844</v>
      </c>
      <c r="C213" s="1" t="s">
        <v>885</v>
      </c>
      <c r="D213" s="1" t="s">
        <v>142</v>
      </c>
      <c r="E213" s="1" t="s">
        <v>1509</v>
      </c>
      <c r="F213" s="1">
        <v>21</v>
      </c>
      <c r="G213" s="1" t="s">
        <v>44</v>
      </c>
      <c r="H213" s="1" t="s">
        <v>44</v>
      </c>
      <c r="I213" s="1" t="s">
        <v>54</v>
      </c>
      <c r="J213" s="24" t="s">
        <v>54</v>
      </c>
      <c r="K213" s="1" t="s">
        <v>47</v>
      </c>
      <c r="L213" s="24" t="s">
        <v>46</v>
      </c>
      <c r="M213" s="1">
        <v>3</v>
      </c>
      <c r="N213" s="1">
        <v>2</v>
      </c>
      <c r="O213" s="24">
        <v>1</v>
      </c>
      <c r="P213" s="1">
        <v>5</v>
      </c>
      <c r="Q213" s="1">
        <v>2</v>
      </c>
      <c r="R213" s="24">
        <v>3</v>
      </c>
      <c r="S213" s="1">
        <v>5</v>
      </c>
      <c r="T213" s="1">
        <v>5</v>
      </c>
      <c r="U213" s="1">
        <v>1</v>
      </c>
      <c r="V213" s="1">
        <v>1</v>
      </c>
      <c r="W213" s="1">
        <v>3</v>
      </c>
      <c r="X213" s="1">
        <v>6</v>
      </c>
      <c r="Y213" s="1" t="s">
        <v>48</v>
      </c>
      <c r="Z213" s="1" t="s">
        <v>48</v>
      </c>
      <c r="AA213" s="1" t="s">
        <v>48</v>
      </c>
      <c r="AB213" s="1" t="s">
        <v>48</v>
      </c>
      <c r="AC213" s="1" t="s">
        <v>48</v>
      </c>
      <c r="AD213" s="1" t="s">
        <v>48</v>
      </c>
      <c r="AE213" s="1" t="s">
        <v>48</v>
      </c>
      <c r="AF213" s="1" t="s">
        <v>48</v>
      </c>
      <c r="AG213" s="1" t="s">
        <v>48</v>
      </c>
      <c r="AH213" s="1" t="s">
        <v>48</v>
      </c>
      <c r="AI213" s="1" t="s">
        <v>48</v>
      </c>
      <c r="AJ213" s="1" t="s">
        <v>48</v>
      </c>
      <c r="AK213" s="1" t="s">
        <v>48</v>
      </c>
      <c r="AL213" s="1" t="s">
        <v>48</v>
      </c>
      <c r="AM213" s="1" t="s">
        <v>48</v>
      </c>
      <c r="AN213" s="1" t="s">
        <v>48</v>
      </c>
      <c r="AO213" s="1" t="s">
        <v>48</v>
      </c>
      <c r="AP213" s="24" t="s">
        <v>48</v>
      </c>
      <c r="AQ213" s="1" t="s">
        <v>61</v>
      </c>
      <c r="AR213" s="1">
        <v>2</v>
      </c>
      <c r="AS213" s="25" t="s">
        <v>15</v>
      </c>
      <c r="AT213" s="36" t="s">
        <v>839</v>
      </c>
      <c r="AU213" s="9">
        <f t="shared" si="25"/>
        <v>-2.1166698725191955</v>
      </c>
      <c r="AV213" s="9">
        <f t="shared" si="26"/>
        <v>-0.79715134065555615</v>
      </c>
      <c r="AW213">
        <f t="shared" si="27"/>
        <v>3</v>
      </c>
      <c r="AX213">
        <f t="shared" si="28"/>
        <v>0.5</v>
      </c>
      <c r="AY213" s="6">
        <f>VLOOKUP(AQ213,COND!$A$10:$B$32,2,FALSE)</f>
        <v>1</v>
      </c>
      <c r="AZ213" s="9">
        <f>($AU$3*AU213+$AV$3*AV213+$AW$3*AW213+$AX$3*AX213)*AY213*IF(AR213&lt;5,0.95,IF(AR213&lt;7,0.975,1))+$K$3*VLOOKUP(K213,COND!$A$2:$D$7,2,FALSE)+$L$3*VLOOKUP(L213,COND!$A$2:$D$7,3,FALSE)+IF(BB213="SP",$BB$3,0)+IF($AW213&lt;3,-5,0)</f>
        <v>16.170707251765783</v>
      </c>
      <c r="BA213" s="28">
        <f t="shared" si="29"/>
        <v>0.36304384590580108</v>
      </c>
      <c r="BB213" t="str">
        <f t="shared" si="30"/>
        <v>RP</v>
      </c>
      <c r="BC213">
        <v>600</v>
      </c>
      <c r="BD213">
        <v>209</v>
      </c>
      <c r="BF213" t="str">
        <f t="shared" si="31"/>
        <v>Unlikely</v>
      </c>
      <c r="BH213" t="str">
        <f>IF(VLOOKUP($B213,'Draft List'!$D$4:$AC$2598,BH$3,FALSE)&lt;&gt;0,VLOOKUP($B213,'Draft List'!$D$4:$AC$2598,BH$3,FALSE),"")</f>
        <v/>
      </c>
      <c r="BI213" t="str">
        <f>IF(VLOOKUP($B213,'Draft List'!$D$4:$AC$2598,BI$3,FALSE)&lt;&gt;0,VLOOKUP($B213,'Draft List'!$D$4:$AC$2598,BI$3,FALSE),"")</f>
        <v/>
      </c>
      <c r="BJ213" t="str">
        <f>IF(VLOOKUP($B213,'Draft List'!$D$4:$AC$2598,BJ$3,FALSE)&lt;&gt;0,VLOOKUP($B213,'Draft List'!$D$4:$AC$2598,BJ$3,FALSE),"")</f>
        <v/>
      </c>
      <c r="BK213" t="str">
        <f>IF(VLOOKUP($B213,'Draft List'!$D$4:$AC$2598,BK$3,FALSE)&lt;&gt;0,VLOOKUP($B213,'Draft List'!$D$4:$AC$2598,BK$3,FALSE),"")</f>
        <v/>
      </c>
      <c r="BL213">
        <f>IF(OR(C213="SP",C213="MR",C213="CL"),"P",VLOOKUP($A213,Bat!$A$4:$AQ$1284,42,FALSE))</f>
        <v>-10.238778123332549</v>
      </c>
    </row>
    <row r="214" spans="1:64" x14ac:dyDescent="0.25">
      <c r="A214" s="45" t="str">
        <f t="shared" si="24"/>
        <v>SPCarl Carnegie21</v>
      </c>
      <c r="B214">
        <f>VLOOKUP($A214,draft_listing_pitchers_stats!$A$1:$B$1324,2,FALSE)</f>
        <v>9613</v>
      </c>
      <c r="C214" s="1" t="s">
        <v>25</v>
      </c>
      <c r="D214" s="1" t="s">
        <v>754</v>
      </c>
      <c r="E214" s="1" t="s">
        <v>1080</v>
      </c>
      <c r="F214" s="1">
        <v>21</v>
      </c>
      <c r="G214" s="1" t="s">
        <v>44</v>
      </c>
      <c r="H214" s="1" t="s">
        <v>44</v>
      </c>
      <c r="I214" s="1" t="s">
        <v>54</v>
      </c>
      <c r="J214" s="24" t="s">
        <v>54</v>
      </c>
      <c r="K214" s="1" t="s">
        <v>47</v>
      </c>
      <c r="L214" s="24" t="s">
        <v>46</v>
      </c>
      <c r="M214" s="1">
        <v>3</v>
      </c>
      <c r="N214" s="1">
        <v>2</v>
      </c>
      <c r="O214" s="24">
        <v>1</v>
      </c>
      <c r="P214" s="1">
        <v>5</v>
      </c>
      <c r="Q214" s="1">
        <v>4</v>
      </c>
      <c r="R214" s="24">
        <v>1</v>
      </c>
      <c r="S214" s="1">
        <v>5</v>
      </c>
      <c r="T214" s="1">
        <v>6</v>
      </c>
      <c r="U214" s="1">
        <v>2</v>
      </c>
      <c r="V214" s="1">
        <v>5</v>
      </c>
      <c r="W214" s="1">
        <v>2</v>
      </c>
      <c r="X214" s="1">
        <v>5</v>
      </c>
      <c r="Y214" s="1">
        <v>4</v>
      </c>
      <c r="Z214" s="1">
        <v>5</v>
      </c>
      <c r="AA214" s="1" t="s">
        <v>48</v>
      </c>
      <c r="AB214" s="1" t="s">
        <v>48</v>
      </c>
      <c r="AC214" s="1" t="s">
        <v>48</v>
      </c>
      <c r="AD214" s="1" t="s">
        <v>48</v>
      </c>
      <c r="AE214" s="1" t="s">
        <v>48</v>
      </c>
      <c r="AF214" s="1" t="s">
        <v>48</v>
      </c>
      <c r="AG214" s="1" t="s">
        <v>48</v>
      </c>
      <c r="AH214" s="1" t="s">
        <v>48</v>
      </c>
      <c r="AI214" s="1" t="s">
        <v>48</v>
      </c>
      <c r="AJ214" s="1" t="s">
        <v>48</v>
      </c>
      <c r="AK214" s="1" t="s">
        <v>48</v>
      </c>
      <c r="AL214" s="1" t="s">
        <v>48</v>
      </c>
      <c r="AM214" s="1" t="s">
        <v>48</v>
      </c>
      <c r="AN214" s="1" t="s">
        <v>48</v>
      </c>
      <c r="AO214" s="1" t="s">
        <v>48</v>
      </c>
      <c r="AP214" s="24" t="s">
        <v>48</v>
      </c>
      <c r="AQ214" s="1" t="s">
        <v>66</v>
      </c>
      <c r="AR214" s="1">
        <v>6</v>
      </c>
      <c r="AS214" s="25" t="s">
        <v>519</v>
      </c>
      <c r="AT214" s="36" t="s">
        <v>881</v>
      </c>
      <c r="AU214" s="9">
        <f t="shared" si="25"/>
        <v>-2.1166698725191955</v>
      </c>
      <c r="AV214" s="9">
        <f t="shared" si="26"/>
        <v>-0.89092903990366601</v>
      </c>
      <c r="AW214">
        <f t="shared" si="27"/>
        <v>4</v>
      </c>
      <c r="AX214">
        <f t="shared" si="28"/>
        <v>0.5</v>
      </c>
      <c r="AY214" s="6">
        <f>VLOOKUP(AQ214,COND!$A$10:$B$32,2,FALSE)</f>
        <v>1.0249999999999999</v>
      </c>
      <c r="AZ214" s="9">
        <f>($AU$3*AU214+$AV$3*AV214+$AW$3*AW214+$AX$3*AX214)*AY214*IF(AR214&lt;5,0.95,IF(AR214&lt;7,0.975,1))+$K$3*VLOOKUP(K214,COND!$A$2:$D$7,2,FALSE)+$L$3*VLOOKUP(L214,COND!$A$2:$D$7,3,FALSE)+IF(BB214="SP",$BB$3,0)+IF($AW214&lt;3,-5,0)</f>
        <v>16.0928457991557</v>
      </c>
      <c r="BA214" s="28">
        <f t="shared" si="29"/>
        <v>0.35620371377750398</v>
      </c>
      <c r="BB214" t="str">
        <f t="shared" si="30"/>
        <v>SP</v>
      </c>
      <c r="BC214">
        <v>600</v>
      </c>
      <c r="BD214">
        <v>210</v>
      </c>
      <c r="BF214" t="str">
        <f t="shared" si="31"/>
        <v>Unlikely</v>
      </c>
      <c r="BH214" t="str">
        <f>IF(VLOOKUP($B214,'Draft List'!$D$4:$AC$2598,BH$3,FALSE)&lt;&gt;0,VLOOKUP($B214,'Draft List'!$D$4:$AC$2598,BH$3,FALSE),"")</f>
        <v/>
      </c>
      <c r="BI214" t="str">
        <f>IF(VLOOKUP($B214,'Draft List'!$D$4:$AC$2598,BI$3,FALSE)&lt;&gt;0,VLOOKUP($B214,'Draft List'!$D$4:$AC$2598,BI$3,FALSE),"")</f>
        <v/>
      </c>
      <c r="BJ214" t="str">
        <f>IF(VLOOKUP($B214,'Draft List'!$D$4:$AC$2598,BJ$3,FALSE)&lt;&gt;0,VLOOKUP($B214,'Draft List'!$D$4:$AC$2598,BJ$3,FALSE),"")</f>
        <v/>
      </c>
      <c r="BK214" t="str">
        <f>IF(VLOOKUP($B214,'Draft List'!$D$4:$AC$2598,BK$3,FALSE)&lt;&gt;0,VLOOKUP($B214,'Draft List'!$D$4:$AC$2598,BK$3,FALSE),"")</f>
        <v/>
      </c>
      <c r="BL214" t="str">
        <f>IF(OR(C214="SP",C214="MR",C214="CL"),"P",VLOOKUP($A214,Bat!$A$4:$AQ$1284,42,FALSE))</f>
        <v>P</v>
      </c>
    </row>
    <row r="215" spans="1:64" x14ac:dyDescent="0.25">
      <c r="A215" s="45" t="str">
        <f t="shared" si="24"/>
        <v>RPChris Germán21</v>
      </c>
      <c r="B215">
        <f>VLOOKUP($A215,draft_listing_pitchers_stats!$A$1:$B$1324,2,FALSE)</f>
        <v>14551</v>
      </c>
      <c r="C215" s="1" t="s">
        <v>885</v>
      </c>
      <c r="D215" s="1" t="s">
        <v>212</v>
      </c>
      <c r="E215" s="1" t="s">
        <v>507</v>
      </c>
      <c r="F215" s="1">
        <v>21</v>
      </c>
      <c r="G215" s="1" t="s">
        <v>44</v>
      </c>
      <c r="H215" s="1" t="s">
        <v>44</v>
      </c>
      <c r="I215" s="1" t="s">
        <v>54</v>
      </c>
      <c r="J215" s="24" t="s">
        <v>54</v>
      </c>
      <c r="K215" s="1" t="s">
        <v>47</v>
      </c>
      <c r="L215" s="24" t="s">
        <v>51</v>
      </c>
      <c r="M215" s="1">
        <v>3</v>
      </c>
      <c r="N215" s="1">
        <v>2</v>
      </c>
      <c r="O215" s="24">
        <v>1</v>
      </c>
      <c r="P215" s="1">
        <v>4</v>
      </c>
      <c r="Q215" s="1">
        <v>3</v>
      </c>
      <c r="R215" s="24">
        <v>3</v>
      </c>
      <c r="S215" s="1">
        <v>4</v>
      </c>
      <c r="T215" s="1">
        <v>5</v>
      </c>
      <c r="U215" s="1">
        <v>1</v>
      </c>
      <c r="V215" s="1">
        <v>1</v>
      </c>
      <c r="W215" s="1" t="s">
        <v>48</v>
      </c>
      <c r="X215" s="1" t="s">
        <v>48</v>
      </c>
      <c r="Y215" s="1">
        <v>3</v>
      </c>
      <c r="Z215" s="1">
        <v>5</v>
      </c>
      <c r="AA215" s="1" t="s">
        <v>48</v>
      </c>
      <c r="AB215" s="1" t="s">
        <v>48</v>
      </c>
      <c r="AC215" s="1" t="s">
        <v>48</v>
      </c>
      <c r="AD215" s="1" t="s">
        <v>48</v>
      </c>
      <c r="AE215" s="1" t="s">
        <v>48</v>
      </c>
      <c r="AF215" s="1" t="s">
        <v>48</v>
      </c>
      <c r="AG215" s="1" t="s">
        <v>48</v>
      </c>
      <c r="AH215" s="1" t="s">
        <v>48</v>
      </c>
      <c r="AI215" s="1" t="s">
        <v>48</v>
      </c>
      <c r="AJ215" s="1" t="s">
        <v>48</v>
      </c>
      <c r="AK215" s="1" t="s">
        <v>48</v>
      </c>
      <c r="AL215" s="1" t="s">
        <v>48</v>
      </c>
      <c r="AM215" s="1" t="s">
        <v>48</v>
      </c>
      <c r="AN215" s="1" t="s">
        <v>48</v>
      </c>
      <c r="AO215" s="1" t="s">
        <v>48</v>
      </c>
      <c r="AP215" s="24" t="s">
        <v>48</v>
      </c>
      <c r="AQ215" s="1" t="s">
        <v>64</v>
      </c>
      <c r="AR215" s="1">
        <v>3</v>
      </c>
      <c r="AS215" s="25" t="s">
        <v>15</v>
      </c>
      <c r="AT215" s="36" t="s">
        <v>829</v>
      </c>
      <c r="AU215" s="9">
        <f t="shared" si="25"/>
        <v>-2.1166698725191955</v>
      </c>
      <c r="AV215" s="9">
        <f t="shared" si="26"/>
        <v>-0.79641094873467422</v>
      </c>
      <c r="AW215">
        <f t="shared" si="27"/>
        <v>3</v>
      </c>
      <c r="AX215">
        <f t="shared" si="28"/>
        <v>0</v>
      </c>
      <c r="AY215" s="6">
        <f>VLOOKUP(AQ215,COND!$A$10:$B$32,2,FALSE)</f>
        <v>1</v>
      </c>
      <c r="AZ215" s="9">
        <f>($AU$3*AU215+$AV$3*AV215+$AW$3*AW215+$AX$3*AX215)*AY215*IF(AR215&lt;5,0.95,IF(AR215&lt;7,0.975,1))+$K$3*VLOOKUP(K215,COND!$A$2:$D$7,2,FALSE)+$L$3*VLOOKUP(L215,COND!$A$2:$D$7,3,FALSE)+IF(BB215="SP",$BB$3,0)+IF($AW215&lt;3,-5,0)</f>
        <v>15.891024698262543</v>
      </c>
      <c r="BA215" s="28">
        <f t="shared" si="29"/>
        <v>0.33847372094907835</v>
      </c>
      <c r="BB215" t="str">
        <f t="shared" si="30"/>
        <v>RP</v>
      </c>
      <c r="BC215">
        <v>600</v>
      </c>
      <c r="BD215">
        <v>211</v>
      </c>
      <c r="BF215" t="str">
        <f t="shared" si="31"/>
        <v>Unlikely</v>
      </c>
      <c r="BH215" t="str">
        <f>IF(VLOOKUP($B215,'Draft List'!$D$4:$AC$2598,BH$3,FALSE)&lt;&gt;0,VLOOKUP($B215,'Draft List'!$D$4:$AC$2598,BH$3,FALSE),"")</f>
        <v/>
      </c>
      <c r="BI215" t="str">
        <f>IF(VLOOKUP($B215,'Draft List'!$D$4:$AC$2598,BI$3,FALSE)&lt;&gt;0,VLOOKUP($B215,'Draft List'!$D$4:$AC$2598,BI$3,FALSE),"")</f>
        <v/>
      </c>
      <c r="BJ215" t="str">
        <f>IF(VLOOKUP($B215,'Draft List'!$D$4:$AC$2598,BJ$3,FALSE)&lt;&gt;0,VLOOKUP($B215,'Draft List'!$D$4:$AC$2598,BJ$3,FALSE),"")</f>
        <v/>
      </c>
      <c r="BK215" t="str">
        <f>IF(VLOOKUP($B215,'Draft List'!$D$4:$AC$2598,BK$3,FALSE)&lt;&gt;0,VLOOKUP($B215,'Draft List'!$D$4:$AC$2598,BK$3,FALSE),"")</f>
        <v/>
      </c>
      <c r="BL215" t="e">
        <f>IF(OR(C215="SP",C215="MR",C215="CL"),"P",VLOOKUP($A215,Bat!$A$4:$AQ$1284,42,FALSE))</f>
        <v>#N/A</v>
      </c>
    </row>
    <row r="216" spans="1:64" x14ac:dyDescent="0.25">
      <c r="A216" s="45" t="str">
        <f t="shared" si="24"/>
        <v>RPMarvin Moon18</v>
      </c>
      <c r="B216">
        <f>VLOOKUP($A216,draft_listing_pitchers_stats!$A$1:$B$1324,2,FALSE)</f>
        <v>1469</v>
      </c>
      <c r="C216" s="1" t="s">
        <v>885</v>
      </c>
      <c r="D216" s="1" t="s">
        <v>1459</v>
      </c>
      <c r="E216" s="1" t="s">
        <v>1458</v>
      </c>
      <c r="F216" s="1">
        <v>18</v>
      </c>
      <c r="G216" s="1" t="s">
        <v>44</v>
      </c>
      <c r="H216" s="1" t="s">
        <v>44</v>
      </c>
      <c r="I216" s="1" t="s">
        <v>54</v>
      </c>
      <c r="J216" s="24" t="s">
        <v>54</v>
      </c>
      <c r="K216" s="1" t="s">
        <v>47</v>
      </c>
      <c r="L216" s="24" t="s">
        <v>46</v>
      </c>
      <c r="M216" s="1">
        <v>1</v>
      </c>
      <c r="N216" s="1">
        <v>1</v>
      </c>
      <c r="O216" s="24">
        <v>1</v>
      </c>
      <c r="P216" s="1">
        <v>3</v>
      </c>
      <c r="Q216" s="1">
        <v>2</v>
      </c>
      <c r="R216" s="24">
        <v>4</v>
      </c>
      <c r="S216" s="1">
        <v>3</v>
      </c>
      <c r="T216" s="1">
        <v>3</v>
      </c>
      <c r="U216" s="1">
        <v>1</v>
      </c>
      <c r="V216" s="1">
        <v>5</v>
      </c>
      <c r="W216" s="1" t="s">
        <v>48</v>
      </c>
      <c r="X216" s="1" t="s">
        <v>48</v>
      </c>
      <c r="Y216" s="1" t="s">
        <v>48</v>
      </c>
      <c r="Z216" s="1">
        <v>2</v>
      </c>
      <c r="AA216" s="1" t="s">
        <v>48</v>
      </c>
      <c r="AB216" s="1" t="s">
        <v>48</v>
      </c>
      <c r="AC216" s="1" t="s">
        <v>48</v>
      </c>
      <c r="AD216" s="1" t="s">
        <v>48</v>
      </c>
      <c r="AE216" s="1" t="s">
        <v>48</v>
      </c>
      <c r="AF216" s="1" t="s">
        <v>48</v>
      </c>
      <c r="AG216" s="1">
        <v>3</v>
      </c>
      <c r="AH216" s="1">
        <v>3</v>
      </c>
      <c r="AI216" s="1" t="s">
        <v>48</v>
      </c>
      <c r="AJ216" s="1" t="s">
        <v>48</v>
      </c>
      <c r="AK216" s="1" t="s">
        <v>48</v>
      </c>
      <c r="AL216" s="1" t="s">
        <v>48</v>
      </c>
      <c r="AM216" s="1">
        <v>1</v>
      </c>
      <c r="AN216" s="1">
        <v>2</v>
      </c>
      <c r="AO216" s="1" t="s">
        <v>48</v>
      </c>
      <c r="AP216" s="24" t="s">
        <v>48</v>
      </c>
      <c r="AQ216" s="1" t="s">
        <v>71</v>
      </c>
      <c r="AR216" s="1">
        <v>6</v>
      </c>
      <c r="AS216" s="25" t="s">
        <v>15</v>
      </c>
      <c r="AT216" s="36" t="s">
        <v>900</v>
      </c>
      <c r="AU216" s="9">
        <f t="shared" si="25"/>
        <v>-2.7014842379675978</v>
      </c>
      <c r="AV216" s="9">
        <f t="shared" si="26"/>
        <v>-0.94421342361979277</v>
      </c>
      <c r="AW216">
        <f t="shared" si="27"/>
        <v>4.5</v>
      </c>
      <c r="AX216">
        <f t="shared" si="28"/>
        <v>0</v>
      </c>
      <c r="AY216" s="6">
        <f>VLOOKUP(AQ216,COND!$A$10:$B$32,2,FALSE)</f>
        <v>1</v>
      </c>
      <c r="AZ216" s="9">
        <f>($AU$3*AU216+$AV$3*AV216+$AW$3*AW216+$AX$3*AX216)*AY216*IF(AR216&lt;5,0.95,IF(AR216&lt;7,0.975,1))+$K$3*VLOOKUP(K216,COND!$A$2:$D$7,2,FALSE)+$L$3*VLOOKUP(L216,COND!$A$2:$D$7,3,FALSE)+IF(BB216="SP",$BB$3,0)+IF($AW216&lt;3,-5,0)</f>
        <v>14.954798813010356</v>
      </c>
      <c r="BA216" s="28">
        <f t="shared" si="29"/>
        <v>0.25622623464636896</v>
      </c>
      <c r="BB216" t="str">
        <f t="shared" si="30"/>
        <v>SP</v>
      </c>
      <c r="BC216">
        <v>600</v>
      </c>
      <c r="BD216">
        <v>212</v>
      </c>
      <c r="BF216" t="str">
        <f t="shared" si="31"/>
        <v>Unlikely</v>
      </c>
      <c r="BH216" t="str">
        <f>IF(VLOOKUP($B216,'Draft List'!$D$4:$AC$2598,BH$3,FALSE)&lt;&gt;0,VLOOKUP($B216,'Draft List'!$D$4:$AC$2598,BH$3,FALSE),"")</f>
        <v/>
      </c>
      <c r="BI216" t="str">
        <f>IF(VLOOKUP($B216,'Draft List'!$D$4:$AC$2598,BI$3,FALSE)&lt;&gt;0,VLOOKUP($B216,'Draft List'!$D$4:$AC$2598,BI$3,FALSE),"")</f>
        <v/>
      </c>
      <c r="BJ216" t="str">
        <f>IF(VLOOKUP($B216,'Draft List'!$D$4:$AC$2598,BJ$3,FALSE)&lt;&gt;0,VLOOKUP($B216,'Draft List'!$D$4:$AC$2598,BJ$3,FALSE),"")</f>
        <v/>
      </c>
      <c r="BK216" t="str">
        <f>IF(VLOOKUP($B216,'Draft List'!$D$4:$AC$2598,BK$3,FALSE)&lt;&gt;0,VLOOKUP($B216,'Draft List'!$D$4:$AC$2598,BK$3,FALSE),"")</f>
        <v/>
      </c>
      <c r="BL216" t="e">
        <f>IF(OR(C216="SP",C216="MR",C216="CL"),"P",VLOOKUP($A216,Bat!$A$4:$AQ$1284,42,FALSE))</f>
        <v>#N/A</v>
      </c>
    </row>
    <row r="217" spans="1:64" x14ac:dyDescent="0.25">
      <c r="A217" s="45" t="str">
        <f t="shared" si="24"/>
        <v>SPGreg Ramsey23</v>
      </c>
      <c r="B217">
        <f>VLOOKUP($A217,draft_listing_pitchers_stats!$A$1:$B$1324,2,FALSE)</f>
        <v>9093</v>
      </c>
      <c r="C217" s="1" t="s">
        <v>25</v>
      </c>
      <c r="D217" s="1" t="s">
        <v>177</v>
      </c>
      <c r="E217" s="1" t="s">
        <v>628</v>
      </c>
      <c r="F217" s="1">
        <v>23</v>
      </c>
      <c r="G217" s="1" t="s">
        <v>58</v>
      </c>
      <c r="H217" s="1" t="s">
        <v>58</v>
      </c>
      <c r="I217" s="1" t="s">
        <v>54</v>
      </c>
      <c r="J217" s="24" t="s">
        <v>54</v>
      </c>
      <c r="K217" s="1" t="s">
        <v>46</v>
      </c>
      <c r="L217" s="24" t="s">
        <v>46</v>
      </c>
      <c r="M217" s="1">
        <v>3</v>
      </c>
      <c r="N217" s="1">
        <v>2</v>
      </c>
      <c r="O217" s="24">
        <v>2</v>
      </c>
      <c r="P217" s="1">
        <v>5</v>
      </c>
      <c r="Q217" s="1">
        <v>2</v>
      </c>
      <c r="R217" s="24">
        <v>5</v>
      </c>
      <c r="S217" s="1">
        <v>5</v>
      </c>
      <c r="T217" s="1">
        <v>6</v>
      </c>
      <c r="U217" s="1">
        <v>1</v>
      </c>
      <c r="V217" s="1">
        <v>4</v>
      </c>
      <c r="W217" s="1" t="s">
        <v>48</v>
      </c>
      <c r="X217" s="1" t="s">
        <v>48</v>
      </c>
      <c r="Y217" s="1">
        <v>3</v>
      </c>
      <c r="Z217" s="1">
        <v>6</v>
      </c>
      <c r="AA217" s="1" t="s">
        <v>48</v>
      </c>
      <c r="AB217" s="1" t="s">
        <v>48</v>
      </c>
      <c r="AC217" s="1" t="s">
        <v>48</v>
      </c>
      <c r="AD217" s="1" t="s">
        <v>48</v>
      </c>
      <c r="AE217" s="1">
        <v>4</v>
      </c>
      <c r="AF217" s="1">
        <v>5</v>
      </c>
      <c r="AG217" s="1" t="s">
        <v>48</v>
      </c>
      <c r="AH217" s="1" t="s">
        <v>48</v>
      </c>
      <c r="AI217" s="1" t="s">
        <v>48</v>
      </c>
      <c r="AJ217" s="1" t="s">
        <v>48</v>
      </c>
      <c r="AK217" s="1" t="s">
        <v>48</v>
      </c>
      <c r="AL217" s="1" t="s">
        <v>48</v>
      </c>
      <c r="AM217" s="1" t="s">
        <v>48</v>
      </c>
      <c r="AN217" s="1" t="s">
        <v>48</v>
      </c>
      <c r="AO217" s="1" t="s">
        <v>48</v>
      </c>
      <c r="AP217" s="24" t="s">
        <v>48</v>
      </c>
      <c r="AQ217" s="1" t="s">
        <v>61</v>
      </c>
      <c r="AR217" s="1">
        <v>7</v>
      </c>
      <c r="AS217" s="25" t="s">
        <v>519</v>
      </c>
      <c r="AT217" s="36" t="s">
        <v>881</v>
      </c>
      <c r="AU217" s="9">
        <f t="shared" si="25"/>
        <v>-1.8743493064650851</v>
      </c>
      <c r="AV217" s="9">
        <f t="shared" si="26"/>
        <v>-0.31251020854733541</v>
      </c>
      <c r="AW217">
        <f t="shared" si="27"/>
        <v>4</v>
      </c>
      <c r="AX217">
        <f t="shared" si="28"/>
        <v>1</v>
      </c>
      <c r="AY217" s="6">
        <f>VLOOKUP(AQ217,COND!$A$10:$B$32,2,FALSE)</f>
        <v>1</v>
      </c>
      <c r="AZ217" s="9">
        <f>($AU$3*AU217+$AV$3*AV217+$AW$3*AW217+$AX$3*AX217)*AY217*IF(AR217&lt;5,0.95,IF(AR217&lt;7,0.975,1))+$K$3*VLOOKUP(K217,COND!$A$2:$D$7,2,FALSE)+$L$3*VLOOKUP(L217,COND!$A$2:$D$7,3,FALSE)+IF(BB217="SP",$BB$3,0)+IF($AW217&lt;3,-5,0)</f>
        <v>28.624925967760277</v>
      </c>
      <c r="BA217" s="28">
        <f t="shared" si="29"/>
        <v>1.4571475225829167</v>
      </c>
      <c r="BB217" t="str">
        <f t="shared" si="30"/>
        <v>SP</v>
      </c>
      <c r="BC217">
        <v>700</v>
      </c>
      <c r="BD217">
        <v>213</v>
      </c>
      <c r="BF217" t="str">
        <f t="shared" si="31"/>
        <v>Possible</v>
      </c>
      <c r="BH217" t="str">
        <f>IF(VLOOKUP($B217,'Draft List'!$D$4:$AC$2598,BH$3,FALSE)&lt;&gt;0,VLOOKUP($B217,'Draft List'!$D$4:$AC$2598,BH$3,FALSE),"")</f>
        <v/>
      </c>
      <c r="BI217" t="str">
        <f>IF(VLOOKUP($B217,'Draft List'!$D$4:$AC$2598,BI$3,FALSE)&lt;&gt;0,VLOOKUP($B217,'Draft List'!$D$4:$AC$2598,BI$3,FALSE),"")</f>
        <v/>
      </c>
      <c r="BJ217" t="str">
        <f>IF(VLOOKUP($B217,'Draft List'!$D$4:$AC$2598,BJ$3,FALSE)&lt;&gt;0,VLOOKUP($B217,'Draft List'!$D$4:$AC$2598,BJ$3,FALSE),"")</f>
        <v/>
      </c>
      <c r="BK217" t="str">
        <f>IF(VLOOKUP($B217,'Draft List'!$D$4:$AC$2598,BK$3,FALSE)&lt;&gt;0,VLOOKUP($B217,'Draft List'!$D$4:$AC$2598,BK$3,FALSE),"")</f>
        <v/>
      </c>
      <c r="BL217" t="str">
        <f>IF(OR(C217="SP",C217="MR",C217="CL"),"P",VLOOKUP($A217,Bat!$A$4:$AQ$1284,42,FALSE))</f>
        <v>P</v>
      </c>
    </row>
    <row r="218" spans="1:64" x14ac:dyDescent="0.25">
      <c r="A218" s="45" t="str">
        <f t="shared" si="24"/>
        <v>SPJeff Boyd21</v>
      </c>
      <c r="B218">
        <f>VLOOKUP($A218,draft_listing_pitchers_stats!$A$1:$B$1324,2,FALSE)</f>
        <v>11173</v>
      </c>
      <c r="C218" s="1" t="s">
        <v>25</v>
      </c>
      <c r="D218" s="1" t="s">
        <v>142</v>
      </c>
      <c r="E218" s="1" t="s">
        <v>1056</v>
      </c>
      <c r="F218" s="1">
        <v>21</v>
      </c>
      <c r="G218" s="1" t="s">
        <v>44</v>
      </c>
      <c r="H218" s="1" t="s">
        <v>44</v>
      </c>
      <c r="I218" s="1" t="s">
        <v>54</v>
      </c>
      <c r="J218" s="24" t="s">
        <v>54</v>
      </c>
      <c r="K218" s="1" t="s">
        <v>47</v>
      </c>
      <c r="L218" s="24" t="s">
        <v>46</v>
      </c>
      <c r="M218" s="1">
        <v>4</v>
      </c>
      <c r="N218" s="1">
        <v>2</v>
      </c>
      <c r="O218" s="24">
        <v>1</v>
      </c>
      <c r="P218" s="1">
        <v>7</v>
      </c>
      <c r="Q218" s="1">
        <v>2</v>
      </c>
      <c r="R218" s="24">
        <v>1</v>
      </c>
      <c r="S218" s="1">
        <v>6</v>
      </c>
      <c r="T218" s="1">
        <v>8</v>
      </c>
      <c r="U218" s="1">
        <v>5</v>
      </c>
      <c r="V218" s="1">
        <v>5</v>
      </c>
      <c r="W218" s="1" t="s">
        <v>48</v>
      </c>
      <c r="X218" s="1" t="s">
        <v>48</v>
      </c>
      <c r="Y218" s="1">
        <v>4</v>
      </c>
      <c r="Z218" s="1">
        <v>9</v>
      </c>
      <c r="AA218" s="1" t="s">
        <v>48</v>
      </c>
      <c r="AB218" s="1" t="s">
        <v>48</v>
      </c>
      <c r="AC218" s="1" t="s">
        <v>48</v>
      </c>
      <c r="AD218" s="1" t="s">
        <v>48</v>
      </c>
      <c r="AE218" s="1" t="s">
        <v>48</v>
      </c>
      <c r="AF218" s="1" t="s">
        <v>48</v>
      </c>
      <c r="AG218" s="1" t="s">
        <v>48</v>
      </c>
      <c r="AH218" s="1" t="s">
        <v>48</v>
      </c>
      <c r="AI218" s="1" t="s">
        <v>48</v>
      </c>
      <c r="AJ218" s="1" t="s">
        <v>48</v>
      </c>
      <c r="AK218" s="1" t="s">
        <v>48</v>
      </c>
      <c r="AL218" s="1" t="s">
        <v>48</v>
      </c>
      <c r="AM218" s="1" t="s">
        <v>48</v>
      </c>
      <c r="AN218" s="1" t="s">
        <v>48</v>
      </c>
      <c r="AO218" s="1" t="s">
        <v>48</v>
      </c>
      <c r="AP218" s="24" t="s">
        <v>48</v>
      </c>
      <c r="AQ218" s="1" t="s">
        <v>49</v>
      </c>
      <c r="AR218" s="1">
        <v>4</v>
      </c>
      <c r="AS218" s="25" t="s">
        <v>519</v>
      </c>
      <c r="AT218" s="36" t="s">
        <v>843</v>
      </c>
      <c r="AU218" s="9">
        <f t="shared" si="25"/>
        <v>-1.9219785480100218</v>
      </c>
      <c r="AV218" s="9">
        <f t="shared" si="26"/>
        <v>-0.89240982374542988</v>
      </c>
      <c r="AW218">
        <f t="shared" si="27"/>
        <v>3</v>
      </c>
      <c r="AX218">
        <f t="shared" si="28"/>
        <v>1.5</v>
      </c>
      <c r="AY218" s="6">
        <f>VLOOKUP(AQ218,COND!$A$10:$B$32,2,FALSE)</f>
        <v>1.05</v>
      </c>
      <c r="AZ218" s="9">
        <f>($AU$3*AU218+$AV$3*AV218+$AW$3*AW218+$AX$3*AX218)*AY218*IF(AR218&lt;5,0.95,IF(AR218&lt;7,0.975,1))+$K$3*VLOOKUP(K218,COND!$A$2:$D$7,2,FALSE)+$L$3*VLOOKUP(L218,COND!$A$2:$D$7,3,FALSE)+IF(BB218="SP",$BB$3,0)+IF($AW218&lt;3,-5,0)</f>
        <v>14.879551795950675</v>
      </c>
      <c r="BA218" s="28">
        <f t="shared" si="29"/>
        <v>0.24961578079925192</v>
      </c>
      <c r="BB218" t="str">
        <f t="shared" si="30"/>
        <v>RP</v>
      </c>
      <c r="BC218">
        <v>700</v>
      </c>
      <c r="BD218">
        <v>214</v>
      </c>
      <c r="BF218" t="str">
        <f t="shared" si="31"/>
        <v>Unlikely</v>
      </c>
      <c r="BH218">
        <f>IF(VLOOKUP($B218,'Draft List'!$D$4:$AC$2598,BH$3,FALSE)&lt;&gt;0,VLOOKUP($B218,'Draft List'!$D$4:$AC$2598,BH$3,FALSE),"")</f>
        <v>222</v>
      </c>
      <c r="BI218">
        <f>IF(VLOOKUP($B218,'Draft List'!$D$4:$AC$2598,BI$3,FALSE)&lt;&gt;0,VLOOKUP($B218,'Draft List'!$D$4:$AC$2598,BI$3,FALSE),"")</f>
        <v>9</v>
      </c>
      <c r="BJ218">
        <f>IF(VLOOKUP($B218,'Draft List'!$D$4:$AC$2598,BJ$3,FALSE)&lt;&gt;0,VLOOKUP($B218,'Draft List'!$D$4:$AC$2598,BJ$3,FALSE),"")</f>
        <v>8</v>
      </c>
      <c r="BK218" t="str">
        <f>IF(VLOOKUP($B218,'Draft List'!$D$4:$AC$2598,BK$3,FALSE)&lt;&gt;0,VLOOKUP($B218,'Draft List'!$D$4:$AC$2598,BK$3,FALSE),"")</f>
        <v>Reno Zephyrs</v>
      </c>
      <c r="BL218" t="str">
        <f>IF(OR(C218="SP",C218="MR",C218="CL"),"P",VLOOKUP($A218,Bat!$A$4:$AQ$1284,42,FALSE))</f>
        <v>P</v>
      </c>
    </row>
    <row r="219" spans="1:64" x14ac:dyDescent="0.25">
      <c r="A219" s="45" t="str">
        <f t="shared" si="24"/>
        <v>SPBilly Miller21</v>
      </c>
      <c r="B219">
        <f>VLOOKUP($A219,draft_listing_pitchers_stats!$A$1:$B$1324,2,FALSE)</f>
        <v>9743</v>
      </c>
      <c r="C219" s="1" t="s">
        <v>25</v>
      </c>
      <c r="D219" s="1" t="s">
        <v>192</v>
      </c>
      <c r="E219" s="1" t="s">
        <v>180</v>
      </c>
      <c r="F219" s="1">
        <v>21</v>
      </c>
      <c r="G219" s="1" t="s">
        <v>44</v>
      </c>
      <c r="H219" s="1" t="s">
        <v>44</v>
      </c>
      <c r="I219" s="1" t="s">
        <v>54</v>
      </c>
      <c r="J219" s="24" t="s">
        <v>54</v>
      </c>
      <c r="K219" s="1" t="s">
        <v>47</v>
      </c>
      <c r="L219" s="24" t="s">
        <v>46</v>
      </c>
      <c r="M219" s="1">
        <v>4</v>
      </c>
      <c r="N219" s="1">
        <v>1</v>
      </c>
      <c r="O219" s="24">
        <v>1</v>
      </c>
      <c r="P219" s="1">
        <v>6</v>
      </c>
      <c r="Q219" s="1">
        <v>1</v>
      </c>
      <c r="R219" s="24">
        <v>2</v>
      </c>
      <c r="S219" s="1">
        <v>6</v>
      </c>
      <c r="T219" s="1">
        <v>7</v>
      </c>
      <c r="U219" s="1">
        <v>1</v>
      </c>
      <c r="V219" s="1">
        <v>3</v>
      </c>
      <c r="W219" s="1" t="s">
        <v>48</v>
      </c>
      <c r="X219" s="1" t="s">
        <v>48</v>
      </c>
      <c r="Y219" s="1">
        <v>5</v>
      </c>
      <c r="Z219" s="1">
        <v>6</v>
      </c>
      <c r="AA219" s="1" t="s">
        <v>48</v>
      </c>
      <c r="AB219" s="1" t="s">
        <v>48</v>
      </c>
      <c r="AC219" s="1">
        <v>4</v>
      </c>
      <c r="AD219" s="1">
        <v>5</v>
      </c>
      <c r="AE219" s="1" t="s">
        <v>48</v>
      </c>
      <c r="AF219" s="1" t="s">
        <v>48</v>
      </c>
      <c r="AG219" s="1">
        <v>4</v>
      </c>
      <c r="AH219" s="1">
        <v>6</v>
      </c>
      <c r="AI219" s="1" t="s">
        <v>48</v>
      </c>
      <c r="AJ219" s="1" t="s">
        <v>48</v>
      </c>
      <c r="AK219" s="1" t="s">
        <v>48</v>
      </c>
      <c r="AL219" s="1" t="s">
        <v>48</v>
      </c>
      <c r="AM219" s="1" t="s">
        <v>48</v>
      </c>
      <c r="AN219" s="1" t="s">
        <v>48</v>
      </c>
      <c r="AO219" s="1" t="s">
        <v>48</v>
      </c>
      <c r="AP219" s="24" t="s">
        <v>48</v>
      </c>
      <c r="AQ219" s="1" t="s">
        <v>52</v>
      </c>
      <c r="AR219" s="1">
        <v>7</v>
      </c>
      <c r="AS219" s="25" t="s">
        <v>523</v>
      </c>
      <c r="AT219" s="36" t="s">
        <v>881</v>
      </c>
      <c r="AU219" s="9">
        <f t="shared" si="25"/>
        <v>-2.1174102644400774</v>
      </c>
      <c r="AV219" s="9">
        <f t="shared" si="26"/>
        <v>-1.0402122986305484</v>
      </c>
      <c r="AW219">
        <f t="shared" si="27"/>
        <v>5</v>
      </c>
      <c r="AX219">
        <f t="shared" si="28"/>
        <v>2</v>
      </c>
      <c r="AY219" s="6">
        <f>VLOOKUP(AQ219,COND!$A$10:$B$32,2,FALSE)</f>
        <v>1.05</v>
      </c>
      <c r="AZ219" s="9">
        <f>($AU$3*AU219+$AV$3*AV219+$AW$3*AW219+$AX$3*AX219)*AY219*IF(AR219&lt;5,0.95,IF(AR219&lt;7,0.975,1))+$K$3*VLOOKUP(K219,COND!$A$2:$D$7,2,FALSE)+$L$3*VLOOKUP(L219,COND!$A$2:$D$7,3,FALSE)+IF(BB219="SP",$BB$3,0)+IF($AW219&lt;3,-5,0)</f>
        <v>14.660885573226064</v>
      </c>
      <c r="BA219" s="28">
        <f t="shared" si="29"/>
        <v>0.23040594325714725</v>
      </c>
      <c r="BB219" t="str">
        <f t="shared" si="30"/>
        <v>SP</v>
      </c>
      <c r="BC219">
        <v>700</v>
      </c>
      <c r="BD219">
        <v>215</v>
      </c>
      <c r="BF219" t="str">
        <f t="shared" si="31"/>
        <v>Unlikely</v>
      </c>
      <c r="BH219">
        <f>IF(VLOOKUP($B219,'Draft List'!$D$4:$AC$2598,BH$3,FALSE)&lt;&gt;0,VLOOKUP($B219,'Draft List'!$D$4:$AC$2598,BH$3,FALSE),"")</f>
        <v>261</v>
      </c>
      <c r="BI219">
        <f>IF(VLOOKUP($B219,'Draft List'!$D$4:$AC$2598,BI$3,FALSE)&lt;&gt;0,VLOOKUP($B219,'Draft List'!$D$4:$AC$2598,BI$3,FALSE),"")</f>
        <v>10</v>
      </c>
      <c r="BJ219">
        <f>IF(VLOOKUP($B219,'Draft List'!$D$4:$AC$2598,BJ$3,FALSE)&lt;&gt;0,VLOOKUP($B219,'Draft List'!$D$4:$AC$2598,BJ$3,FALSE),"")</f>
        <v>21</v>
      </c>
      <c r="BK219" t="str">
        <f>IF(VLOOKUP($B219,'Draft List'!$D$4:$AC$2598,BK$3,FALSE)&lt;&gt;0,VLOOKUP($B219,'Draft List'!$D$4:$AC$2598,BK$3,FALSE),"")</f>
        <v>Havana Leones</v>
      </c>
      <c r="BL219" t="str">
        <f>IF(OR(C219="SP",C219="MR",C219="CL"),"P",VLOOKUP($A219,Bat!$A$4:$AQ$1284,42,FALSE))</f>
        <v>P</v>
      </c>
    </row>
    <row r="220" spans="1:64" x14ac:dyDescent="0.25">
      <c r="A220" s="45" t="str">
        <f t="shared" si="24"/>
        <v>CLTetsunori Hara21</v>
      </c>
      <c r="B220">
        <f>VLOOKUP($A220,draft_listing_pitchers_stats!$A$1:$B$1324,2,FALSE)</f>
        <v>11493</v>
      </c>
      <c r="C220" s="1" t="s">
        <v>53</v>
      </c>
      <c r="D220" s="1" t="s">
        <v>1224</v>
      </c>
      <c r="E220" s="1" t="s">
        <v>1225</v>
      </c>
      <c r="F220" s="1">
        <v>21</v>
      </c>
      <c r="G220" s="1" t="s">
        <v>58</v>
      </c>
      <c r="H220" s="1" t="s">
        <v>44</v>
      </c>
      <c r="I220" s="1" t="s">
        <v>54</v>
      </c>
      <c r="J220" s="24" t="s">
        <v>54</v>
      </c>
      <c r="K220" s="1" t="s">
        <v>47</v>
      </c>
      <c r="L220" s="24" t="s">
        <v>46</v>
      </c>
      <c r="M220" s="1">
        <v>4</v>
      </c>
      <c r="N220" s="1">
        <v>2</v>
      </c>
      <c r="O220" s="24">
        <v>1</v>
      </c>
      <c r="P220" s="1">
        <v>7</v>
      </c>
      <c r="Q220" s="1">
        <v>2</v>
      </c>
      <c r="R220" s="24">
        <v>2</v>
      </c>
      <c r="S220" s="1">
        <v>6</v>
      </c>
      <c r="T220" s="1">
        <v>8</v>
      </c>
      <c r="U220" s="1" t="s">
        <v>48</v>
      </c>
      <c r="V220" s="1" t="s">
        <v>48</v>
      </c>
      <c r="W220" s="1">
        <v>3</v>
      </c>
      <c r="X220" s="1">
        <v>8</v>
      </c>
      <c r="Y220" s="1" t="s">
        <v>48</v>
      </c>
      <c r="Z220" s="1" t="s">
        <v>48</v>
      </c>
      <c r="AA220" s="1" t="s">
        <v>48</v>
      </c>
      <c r="AB220" s="1" t="s">
        <v>48</v>
      </c>
      <c r="AC220" s="1" t="s">
        <v>48</v>
      </c>
      <c r="AD220" s="1" t="s">
        <v>48</v>
      </c>
      <c r="AE220" s="1" t="s">
        <v>48</v>
      </c>
      <c r="AF220" s="1" t="s">
        <v>48</v>
      </c>
      <c r="AG220" s="1" t="s">
        <v>48</v>
      </c>
      <c r="AH220" s="1" t="s">
        <v>48</v>
      </c>
      <c r="AI220" s="1" t="s">
        <v>48</v>
      </c>
      <c r="AJ220" s="1" t="s">
        <v>48</v>
      </c>
      <c r="AK220" s="1" t="s">
        <v>48</v>
      </c>
      <c r="AL220" s="1" t="s">
        <v>48</v>
      </c>
      <c r="AM220" s="1" t="s">
        <v>48</v>
      </c>
      <c r="AN220" s="1" t="s">
        <v>48</v>
      </c>
      <c r="AO220" s="1" t="s">
        <v>48</v>
      </c>
      <c r="AP220" s="24" t="s">
        <v>48</v>
      </c>
      <c r="AQ220" s="1" t="s">
        <v>52</v>
      </c>
      <c r="AR220" s="1">
        <v>4</v>
      </c>
      <c r="AS220" s="25" t="s">
        <v>519</v>
      </c>
      <c r="AT220" s="36" t="s">
        <v>854</v>
      </c>
      <c r="AU220" s="9">
        <f t="shared" si="25"/>
        <v>-1.9219785480100218</v>
      </c>
      <c r="AV220" s="9">
        <f t="shared" si="26"/>
        <v>-0.65008925769131953</v>
      </c>
      <c r="AW220">
        <f t="shared" si="27"/>
        <v>2</v>
      </c>
      <c r="AX220">
        <f t="shared" si="28"/>
        <v>1.5</v>
      </c>
      <c r="AY220" s="6">
        <f>VLOOKUP(AQ220,COND!$A$10:$B$32,2,FALSE)</f>
        <v>1.05</v>
      </c>
      <c r="AZ220" s="9">
        <f>($AU$3*AU220+$AV$3*AV220+$AW$3*AW220+$AX$3*AX220)*AY220*IF(AR220&lt;5,0.95,IF(AR220&lt;7,0.975,1))+$K$3*VLOOKUP(K220,COND!$A$2:$D$7,2,FALSE)+$L$3*VLOOKUP(L220,COND!$A$2:$D$7,3,FALSE)+IF(BB220="SP",$BB$3,0)+IF($AW220&lt;3,-5,0)</f>
        <v>14.215097088730175</v>
      </c>
      <c r="BA220" s="28">
        <f t="shared" si="29"/>
        <v>0.19124340476078325</v>
      </c>
      <c r="BB220" t="str">
        <f t="shared" si="30"/>
        <v>RP</v>
      </c>
      <c r="BC220">
        <v>700</v>
      </c>
      <c r="BD220">
        <v>216</v>
      </c>
      <c r="BF220" t="str">
        <f t="shared" si="31"/>
        <v>Unlikely</v>
      </c>
      <c r="BH220">
        <f>IF(VLOOKUP($B220,'Draft List'!$D$4:$AC$2598,BH$3,FALSE)&lt;&gt;0,VLOOKUP($B220,'Draft List'!$D$4:$AC$2598,BH$3,FALSE),"")</f>
        <v>126</v>
      </c>
      <c r="BI220">
        <f>IF(VLOOKUP($B220,'Draft List'!$D$4:$AC$2598,BI$3,FALSE)&lt;&gt;0,VLOOKUP($B220,'Draft List'!$D$4:$AC$2598,BI$3,FALSE),"")</f>
        <v>5</v>
      </c>
      <c r="BJ220">
        <f>IF(VLOOKUP($B220,'Draft List'!$D$4:$AC$2598,BJ$3,FALSE)&lt;&gt;0,VLOOKUP($B220,'Draft List'!$D$4:$AC$2598,BJ$3,FALSE),"")</f>
        <v>16</v>
      </c>
      <c r="BK220" t="str">
        <f>IF(VLOOKUP($B220,'Draft List'!$D$4:$AC$2598,BK$3,FALSE)&lt;&gt;0,VLOOKUP($B220,'Draft List'!$D$4:$AC$2598,BK$3,FALSE),"")</f>
        <v>Fargo Dinosaurs</v>
      </c>
      <c r="BL220" t="str">
        <f>IF(OR(C220="SP",C220="MR",C220="CL"),"P",VLOOKUP($A220,Bat!$A$4:$AQ$1284,42,FALSE))</f>
        <v>P</v>
      </c>
    </row>
    <row r="221" spans="1:64" x14ac:dyDescent="0.25">
      <c r="A221" s="45" t="str">
        <f t="shared" si="24"/>
        <v>SPBill Hill21</v>
      </c>
      <c r="B221">
        <f>VLOOKUP($A221,draft_listing_pitchers_stats!$A$1:$B$1324,2,FALSE)</f>
        <v>2883</v>
      </c>
      <c r="C221" s="1" t="s">
        <v>25</v>
      </c>
      <c r="D221" s="1" t="s">
        <v>162</v>
      </c>
      <c r="E221" s="1" t="s">
        <v>588</v>
      </c>
      <c r="F221" s="1">
        <v>21</v>
      </c>
      <c r="G221" s="1" t="s">
        <v>44</v>
      </c>
      <c r="H221" s="1" t="s">
        <v>44</v>
      </c>
      <c r="I221" s="1" t="s">
        <v>54</v>
      </c>
      <c r="J221" s="24" t="s">
        <v>54</v>
      </c>
      <c r="K221" s="1" t="s">
        <v>46</v>
      </c>
      <c r="L221" s="24" t="s">
        <v>46</v>
      </c>
      <c r="M221" s="1">
        <v>4</v>
      </c>
      <c r="N221" s="1">
        <v>2</v>
      </c>
      <c r="O221" s="24">
        <v>1</v>
      </c>
      <c r="P221" s="1">
        <v>6</v>
      </c>
      <c r="Q221" s="1">
        <v>2</v>
      </c>
      <c r="R221" s="24">
        <v>1</v>
      </c>
      <c r="S221" s="1">
        <v>6</v>
      </c>
      <c r="T221" s="1">
        <v>7</v>
      </c>
      <c r="U221" s="1">
        <v>1</v>
      </c>
      <c r="V221" s="1">
        <v>4</v>
      </c>
      <c r="W221" s="1" t="s">
        <v>48</v>
      </c>
      <c r="X221" s="1" t="s">
        <v>48</v>
      </c>
      <c r="Y221" s="1">
        <v>4</v>
      </c>
      <c r="Z221" s="1">
        <v>7</v>
      </c>
      <c r="AA221" s="1" t="s">
        <v>48</v>
      </c>
      <c r="AB221" s="1" t="s">
        <v>48</v>
      </c>
      <c r="AC221" s="1" t="s">
        <v>48</v>
      </c>
      <c r="AD221" s="1" t="s">
        <v>48</v>
      </c>
      <c r="AE221" s="1" t="s">
        <v>48</v>
      </c>
      <c r="AF221" s="1" t="s">
        <v>48</v>
      </c>
      <c r="AG221" s="1">
        <v>5</v>
      </c>
      <c r="AH221" s="1">
        <v>6</v>
      </c>
      <c r="AI221" s="1" t="s">
        <v>48</v>
      </c>
      <c r="AJ221" s="1" t="s">
        <v>48</v>
      </c>
      <c r="AK221" s="1" t="s">
        <v>48</v>
      </c>
      <c r="AL221" s="1" t="s">
        <v>48</v>
      </c>
      <c r="AM221" s="1" t="s">
        <v>48</v>
      </c>
      <c r="AN221" s="1" t="s">
        <v>48</v>
      </c>
      <c r="AO221" s="1" t="s">
        <v>48</v>
      </c>
      <c r="AP221" s="24" t="s">
        <v>48</v>
      </c>
      <c r="AQ221" s="1" t="s">
        <v>59</v>
      </c>
      <c r="AR221" s="1">
        <v>6</v>
      </c>
      <c r="AS221" s="25" t="s">
        <v>519</v>
      </c>
      <c r="AT221" s="36" t="s">
        <v>826</v>
      </c>
      <c r="AU221" s="9">
        <f t="shared" si="25"/>
        <v>-1.9219785480100218</v>
      </c>
      <c r="AV221" s="9">
        <f t="shared" si="26"/>
        <v>-1.0871011482546034</v>
      </c>
      <c r="AW221">
        <f t="shared" si="27"/>
        <v>4</v>
      </c>
      <c r="AX221">
        <f t="shared" si="28"/>
        <v>2</v>
      </c>
      <c r="AY221" s="6">
        <f>VLOOKUP(AQ221,COND!$A$10:$B$32,2,FALSE)</f>
        <v>1.0249999999999999</v>
      </c>
      <c r="AZ221" s="9">
        <f>($AU$3*AU221+$AV$3*AV221+$AW$3*AW221+$AX$3*AX221)*AY221*IF(AR221&lt;5,0.95,IF(AR221&lt;7,0.975,1))+$K$3*VLOOKUP(K221,COND!$A$2:$D$7,2,FALSE)+$L$3*VLOOKUP(L221,COND!$A$2:$D$7,3,FALSE)+IF(BB221="SP",$BB$3,0)+IF($AW221&lt;3,-5,0)</f>
        <v>14.384597836977616</v>
      </c>
      <c r="BA221" s="28">
        <f t="shared" si="29"/>
        <v>0.20613405314958005</v>
      </c>
      <c r="BB221" t="str">
        <f t="shared" si="30"/>
        <v>SP</v>
      </c>
      <c r="BC221">
        <v>700</v>
      </c>
      <c r="BD221">
        <v>217</v>
      </c>
      <c r="BF221" t="str">
        <f t="shared" si="31"/>
        <v>Unlikely</v>
      </c>
      <c r="BH221">
        <f>IF(VLOOKUP($B221,'Draft List'!$D$4:$AC$2598,BH$3,FALSE)&lt;&gt;0,VLOOKUP($B221,'Draft List'!$D$4:$AC$2598,BH$3,FALSE),"")</f>
        <v>287</v>
      </c>
      <c r="BI221">
        <f>IF(VLOOKUP($B221,'Draft List'!$D$4:$AC$2598,BI$3,FALSE)&lt;&gt;0,VLOOKUP($B221,'Draft List'!$D$4:$AC$2598,BI$3,FALSE),"")</f>
        <v>11</v>
      </c>
      <c r="BJ221">
        <f>IF(VLOOKUP($B221,'Draft List'!$D$4:$AC$2598,BJ$3,FALSE)&lt;&gt;0,VLOOKUP($B221,'Draft List'!$D$4:$AC$2598,BJ$3,FALSE),"")</f>
        <v>21</v>
      </c>
      <c r="BK221" t="str">
        <f>IF(VLOOKUP($B221,'Draft List'!$D$4:$AC$2598,BK$3,FALSE)&lt;&gt;0,VLOOKUP($B221,'Draft List'!$D$4:$AC$2598,BK$3,FALSE),"")</f>
        <v>Havana Leones</v>
      </c>
      <c r="BL221" t="str">
        <f>IF(OR(C221="SP",C221="MR",C221="CL"),"P",VLOOKUP($A221,Bat!$A$4:$AQ$1284,42,FALSE))</f>
        <v>P</v>
      </c>
    </row>
    <row r="222" spans="1:64" x14ac:dyDescent="0.25">
      <c r="A222" s="45" t="str">
        <f t="shared" si="24"/>
        <v>CLYannick Janszen21</v>
      </c>
      <c r="B222">
        <f>VLOOKUP($A222,draft_listing_pitchers_stats!$A$1:$B$1324,2,FALSE)</f>
        <v>11227</v>
      </c>
      <c r="C222" s="1" t="s">
        <v>53</v>
      </c>
      <c r="D222" s="1" t="s">
        <v>1280</v>
      </c>
      <c r="E222" s="1" t="s">
        <v>1281</v>
      </c>
      <c r="F222" s="1">
        <v>21</v>
      </c>
      <c r="G222" s="1" t="s">
        <v>58</v>
      </c>
      <c r="H222" s="1" t="s">
        <v>58</v>
      </c>
      <c r="I222" s="1" t="s">
        <v>54</v>
      </c>
      <c r="J222" s="24" t="s">
        <v>54</v>
      </c>
      <c r="K222" s="1" t="s">
        <v>47</v>
      </c>
      <c r="L222" s="24" t="s">
        <v>47</v>
      </c>
      <c r="M222" s="1">
        <v>4</v>
      </c>
      <c r="N222" s="1">
        <v>2</v>
      </c>
      <c r="O222" s="24">
        <v>1</v>
      </c>
      <c r="P222" s="1">
        <v>5</v>
      </c>
      <c r="Q222" s="1">
        <v>3</v>
      </c>
      <c r="R222" s="24">
        <v>1</v>
      </c>
      <c r="S222" s="1">
        <v>6</v>
      </c>
      <c r="T222" s="1">
        <v>7</v>
      </c>
      <c r="U222" s="1">
        <v>1</v>
      </c>
      <c r="V222" s="1">
        <v>4</v>
      </c>
      <c r="W222" s="1">
        <v>4</v>
      </c>
      <c r="X222" s="1">
        <v>6</v>
      </c>
      <c r="Y222" s="1" t="s">
        <v>48</v>
      </c>
      <c r="Z222" s="1" t="s">
        <v>48</v>
      </c>
      <c r="AA222" s="1" t="s">
        <v>48</v>
      </c>
      <c r="AB222" s="1" t="s">
        <v>48</v>
      </c>
      <c r="AC222" s="1" t="s">
        <v>48</v>
      </c>
      <c r="AD222" s="1" t="s">
        <v>48</v>
      </c>
      <c r="AE222" s="1" t="s">
        <v>48</v>
      </c>
      <c r="AF222" s="1" t="s">
        <v>48</v>
      </c>
      <c r="AG222" s="1" t="s">
        <v>48</v>
      </c>
      <c r="AH222" s="1" t="s">
        <v>48</v>
      </c>
      <c r="AI222" s="1" t="s">
        <v>48</v>
      </c>
      <c r="AJ222" s="1" t="s">
        <v>48</v>
      </c>
      <c r="AK222" s="1" t="s">
        <v>48</v>
      </c>
      <c r="AL222" s="1" t="s">
        <v>48</v>
      </c>
      <c r="AM222" s="1" t="s">
        <v>48</v>
      </c>
      <c r="AN222" s="1" t="s">
        <v>48</v>
      </c>
      <c r="AO222" s="1" t="s">
        <v>48</v>
      </c>
      <c r="AP222" s="24" t="s">
        <v>48</v>
      </c>
      <c r="AQ222" s="1" t="s">
        <v>59</v>
      </c>
      <c r="AR222" s="1">
        <v>3</v>
      </c>
      <c r="AS222" s="25" t="s">
        <v>15</v>
      </c>
      <c r="AT222" s="36" t="s">
        <v>839</v>
      </c>
      <c r="AU222" s="9">
        <f t="shared" si="25"/>
        <v>-1.9219785480100218</v>
      </c>
      <c r="AV222" s="9">
        <f t="shared" si="26"/>
        <v>-1.0863607563337214</v>
      </c>
      <c r="AW222">
        <f t="shared" si="27"/>
        <v>3</v>
      </c>
      <c r="AX222">
        <f t="shared" si="28"/>
        <v>1.5</v>
      </c>
      <c r="AY222" s="6">
        <f>VLOOKUP(AQ222,COND!$A$10:$B$32,2,FALSE)</f>
        <v>1.0249999999999999</v>
      </c>
      <c r="AZ222" s="9">
        <f>($AU$3*AU222+$AV$3*AV222+$AW$3*AW222+$AX$3*AX222)*AY222*IF(AR222&lt;5,0.95,IF(AR222&lt;7,0.975,1))+$K$3*VLOOKUP(K222,COND!$A$2:$D$7,2,FALSE)+$L$3*VLOOKUP(L222,COND!$A$2:$D$7,3,FALSE)+IF(BB222="SP",$BB$3,0)+IF($AW222&lt;3,-5,0)</f>
        <v>11.155225198175824</v>
      </c>
      <c r="BA222" s="28">
        <f t="shared" si="29"/>
        <v>-7.7566479019159848E-2</v>
      </c>
      <c r="BB222" t="str">
        <f t="shared" si="30"/>
        <v>RP</v>
      </c>
      <c r="BC222">
        <v>700</v>
      </c>
      <c r="BD222">
        <v>218</v>
      </c>
      <c r="BF222" t="str">
        <f t="shared" si="31"/>
        <v>Unlikely</v>
      </c>
      <c r="BH222">
        <f>IF(VLOOKUP($B222,'Draft List'!$D$4:$AC$2598,BH$3,FALSE)&lt;&gt;0,VLOOKUP($B222,'Draft List'!$D$4:$AC$2598,BH$3,FALSE),"")</f>
        <v>254</v>
      </c>
      <c r="BI222">
        <f>IF(VLOOKUP($B222,'Draft List'!$D$4:$AC$2598,BI$3,FALSE)&lt;&gt;0,VLOOKUP($B222,'Draft List'!$D$4:$AC$2598,BI$3,FALSE),"")</f>
        <v>10</v>
      </c>
      <c r="BJ222">
        <f>IF(VLOOKUP($B222,'Draft List'!$D$4:$AC$2598,BJ$3,FALSE)&lt;&gt;0,VLOOKUP($B222,'Draft List'!$D$4:$AC$2598,BJ$3,FALSE),"")</f>
        <v>14</v>
      </c>
      <c r="BK222" t="str">
        <f>IF(VLOOKUP($B222,'Draft List'!$D$4:$AC$2598,BK$3,FALSE)&lt;&gt;0,VLOOKUP($B222,'Draft List'!$D$4:$AC$2598,BK$3,FALSE),"")</f>
        <v>Canton Longshoremen</v>
      </c>
      <c r="BL222" t="str">
        <f>IF(OR(C222="SP",C222="MR",C222="CL"),"P",VLOOKUP($A222,Bat!$A$4:$AQ$1284,42,FALSE))</f>
        <v>P</v>
      </c>
    </row>
    <row r="223" spans="1:64" x14ac:dyDescent="0.25">
      <c r="A223" s="45" t="str">
        <f t="shared" si="24"/>
        <v>SPAlfonso Domínguez21</v>
      </c>
      <c r="B223">
        <f>VLOOKUP($A223,draft_listing_pitchers_stats!$A$1:$B$1324,2,FALSE)</f>
        <v>16040</v>
      </c>
      <c r="C223" s="1" t="s">
        <v>25</v>
      </c>
      <c r="D223" s="1" t="s">
        <v>428</v>
      </c>
      <c r="E223" s="1" t="s">
        <v>498</v>
      </c>
      <c r="F223" s="1">
        <v>21</v>
      </c>
      <c r="G223" s="1" t="s">
        <v>44</v>
      </c>
      <c r="H223" s="1" t="s">
        <v>44</v>
      </c>
      <c r="I223" s="1" t="s">
        <v>54</v>
      </c>
      <c r="J223" s="24" t="s">
        <v>54</v>
      </c>
      <c r="K223" s="1" t="s">
        <v>47</v>
      </c>
      <c r="L223" s="24" t="s">
        <v>46</v>
      </c>
      <c r="M223" s="1">
        <v>4</v>
      </c>
      <c r="N223" s="1">
        <v>1</v>
      </c>
      <c r="O223" s="24">
        <v>1</v>
      </c>
      <c r="P223" s="1">
        <v>4</v>
      </c>
      <c r="Q223" s="1">
        <v>2</v>
      </c>
      <c r="R223" s="24">
        <v>1</v>
      </c>
      <c r="S223" s="1">
        <v>6</v>
      </c>
      <c r="T223" s="1">
        <v>6</v>
      </c>
      <c r="U223" s="1">
        <v>4</v>
      </c>
      <c r="V223" s="1">
        <v>5</v>
      </c>
      <c r="W223" s="1">
        <v>5</v>
      </c>
      <c r="X223" s="1">
        <v>5</v>
      </c>
      <c r="Y223" s="1" t="s">
        <v>48</v>
      </c>
      <c r="Z223" s="1" t="s">
        <v>48</v>
      </c>
      <c r="AA223" s="1" t="s">
        <v>48</v>
      </c>
      <c r="AB223" s="1" t="s">
        <v>48</v>
      </c>
      <c r="AC223" s="1" t="s">
        <v>48</v>
      </c>
      <c r="AD223" s="1" t="s">
        <v>48</v>
      </c>
      <c r="AE223" s="1" t="s">
        <v>48</v>
      </c>
      <c r="AF223" s="1" t="s">
        <v>48</v>
      </c>
      <c r="AG223" s="1">
        <v>5</v>
      </c>
      <c r="AH223" s="1">
        <v>6</v>
      </c>
      <c r="AI223" s="1" t="s">
        <v>48</v>
      </c>
      <c r="AJ223" s="1" t="s">
        <v>48</v>
      </c>
      <c r="AK223" s="1" t="s">
        <v>48</v>
      </c>
      <c r="AL223" s="1" t="s">
        <v>48</v>
      </c>
      <c r="AM223" s="1" t="s">
        <v>48</v>
      </c>
      <c r="AN223" s="1" t="s">
        <v>48</v>
      </c>
      <c r="AO223" s="1" t="s">
        <v>48</v>
      </c>
      <c r="AP223" s="24" t="s">
        <v>48</v>
      </c>
      <c r="AQ223" s="1" t="s">
        <v>59</v>
      </c>
      <c r="AR223" s="1">
        <v>7</v>
      </c>
      <c r="AS223" s="25" t="s">
        <v>15</v>
      </c>
      <c r="AT223" s="36" t="s">
        <v>839</v>
      </c>
      <c r="AU223" s="9">
        <f t="shared" si="25"/>
        <v>-2.1174102644400774</v>
      </c>
      <c r="AV223" s="9">
        <f t="shared" si="26"/>
        <v>-1.4764837972729503</v>
      </c>
      <c r="AW223">
        <f t="shared" si="27"/>
        <v>4</v>
      </c>
      <c r="AX223">
        <f t="shared" si="28"/>
        <v>1.5</v>
      </c>
      <c r="AY223" s="6">
        <f>VLOOKUP(AQ223,COND!$A$10:$B$32,2,FALSE)</f>
        <v>1.0249999999999999</v>
      </c>
      <c r="AZ223" s="9">
        <f>($AU$3*AU223+$AV$3*AV223+$AW$3*AW223+$AX$3*AX223)*AY223*IF(AR223&lt;5,0.95,IF(AR223&lt;7,0.975,1))+$K$3*VLOOKUP(K223,COND!$A$2:$D$7,2,FALSE)+$L$3*VLOOKUP(L223,COND!$A$2:$D$7,3,FALSE)+IF(BB223="SP",$BB$3,0)+IF($AW223&lt;3,-5,0)</f>
        <v>4.9698880516943049</v>
      </c>
      <c r="BA223" s="28">
        <f t="shared" si="29"/>
        <v>-0.62094862668947859</v>
      </c>
      <c r="BB223" t="str">
        <f t="shared" si="30"/>
        <v>SP</v>
      </c>
      <c r="BC223">
        <v>700</v>
      </c>
      <c r="BD223">
        <v>219</v>
      </c>
      <c r="BF223" t="str">
        <f t="shared" si="31"/>
        <v>Unlikely</v>
      </c>
      <c r="BH223" t="str">
        <f>IF(VLOOKUP($B223,'Draft List'!$D$4:$AC$2598,BH$3,FALSE)&lt;&gt;0,VLOOKUP($B223,'Draft List'!$D$4:$AC$2598,BH$3,FALSE),"")</f>
        <v/>
      </c>
      <c r="BI223" t="str">
        <f>IF(VLOOKUP($B223,'Draft List'!$D$4:$AC$2598,BI$3,FALSE)&lt;&gt;0,VLOOKUP($B223,'Draft List'!$D$4:$AC$2598,BI$3,FALSE),"")</f>
        <v/>
      </c>
      <c r="BJ223" t="str">
        <f>IF(VLOOKUP($B223,'Draft List'!$D$4:$AC$2598,BJ$3,FALSE)&lt;&gt;0,VLOOKUP($B223,'Draft List'!$D$4:$AC$2598,BJ$3,FALSE),"")</f>
        <v/>
      </c>
      <c r="BK223" t="str">
        <f>IF(VLOOKUP($B223,'Draft List'!$D$4:$AC$2598,BK$3,FALSE)&lt;&gt;0,VLOOKUP($B223,'Draft List'!$D$4:$AC$2598,BK$3,FALSE),"")</f>
        <v/>
      </c>
      <c r="BL223" t="str">
        <f>IF(OR(C223="SP",C223="MR",C223="CL"),"P",VLOOKUP($A223,Bat!$A$4:$AQ$1284,42,FALSE))</f>
        <v>P</v>
      </c>
    </row>
    <row r="224" spans="1:64" x14ac:dyDescent="0.25">
      <c r="A224" s="45" t="str">
        <f t="shared" si="24"/>
        <v>SPClifton Nielsen21</v>
      </c>
      <c r="B224">
        <f>VLOOKUP($A224,draft_listing_pitchers_stats!$A$1:$B$1324,2,FALSE)</f>
        <v>4783</v>
      </c>
      <c r="C224" s="1" t="s">
        <v>25</v>
      </c>
      <c r="D224" s="1" t="s">
        <v>1497</v>
      </c>
      <c r="E224" s="1" t="s">
        <v>1498</v>
      </c>
      <c r="F224" s="1">
        <v>21</v>
      </c>
      <c r="G224" s="1" t="s">
        <v>58</v>
      </c>
      <c r="H224" s="1" t="s">
        <v>44</v>
      </c>
      <c r="I224" s="1" t="s">
        <v>54</v>
      </c>
      <c r="J224" s="24" t="s">
        <v>54</v>
      </c>
      <c r="K224" s="1" t="s">
        <v>46</v>
      </c>
      <c r="L224" s="24" t="s">
        <v>46</v>
      </c>
      <c r="M224" s="1">
        <v>3</v>
      </c>
      <c r="N224" s="1">
        <v>1</v>
      </c>
      <c r="O224" s="24">
        <v>1</v>
      </c>
      <c r="P224" s="1">
        <v>4</v>
      </c>
      <c r="Q224" s="1">
        <v>1</v>
      </c>
      <c r="R224" s="24">
        <v>1</v>
      </c>
      <c r="S224" s="1">
        <v>6</v>
      </c>
      <c r="T224" s="1">
        <v>7</v>
      </c>
      <c r="U224" s="1">
        <v>4</v>
      </c>
      <c r="V224" s="1">
        <v>6</v>
      </c>
      <c r="W224" s="1">
        <v>4</v>
      </c>
      <c r="X224" s="1">
        <v>4</v>
      </c>
      <c r="Y224" s="1" t="s">
        <v>48</v>
      </c>
      <c r="Z224" s="1" t="s">
        <v>48</v>
      </c>
      <c r="AA224" s="1" t="s">
        <v>48</v>
      </c>
      <c r="AB224" s="1" t="s">
        <v>48</v>
      </c>
      <c r="AC224" s="1" t="s">
        <v>48</v>
      </c>
      <c r="AD224" s="1" t="s">
        <v>48</v>
      </c>
      <c r="AE224" s="1" t="s">
        <v>48</v>
      </c>
      <c r="AF224" s="1" t="s">
        <v>48</v>
      </c>
      <c r="AG224" s="1" t="s">
        <v>48</v>
      </c>
      <c r="AH224" s="1" t="s">
        <v>48</v>
      </c>
      <c r="AI224" s="1" t="s">
        <v>48</v>
      </c>
      <c r="AJ224" s="1" t="s">
        <v>48</v>
      </c>
      <c r="AK224" s="1" t="s">
        <v>48</v>
      </c>
      <c r="AL224" s="1" t="s">
        <v>48</v>
      </c>
      <c r="AM224" s="1" t="s">
        <v>48</v>
      </c>
      <c r="AN224" s="1" t="s">
        <v>48</v>
      </c>
      <c r="AO224" s="1" t="s">
        <v>48</v>
      </c>
      <c r="AP224" s="24" t="s">
        <v>48</v>
      </c>
      <c r="AQ224" s="1" t="s">
        <v>59</v>
      </c>
      <c r="AR224" s="1">
        <v>6</v>
      </c>
      <c r="AS224" s="25" t="s">
        <v>15</v>
      </c>
      <c r="AT224" s="36" t="s">
        <v>832</v>
      </c>
      <c r="AU224" s="9">
        <f t="shared" si="25"/>
        <v>-2.3121015889492513</v>
      </c>
      <c r="AV224" s="9">
        <f t="shared" si="26"/>
        <v>-1.671915513703006</v>
      </c>
      <c r="AW224">
        <f t="shared" si="27"/>
        <v>3</v>
      </c>
      <c r="AX224">
        <f t="shared" si="28"/>
        <v>1.5</v>
      </c>
      <c r="AY224" s="6">
        <f>VLOOKUP(AQ224,COND!$A$10:$B$32,2,FALSE)</f>
        <v>1.0249999999999999</v>
      </c>
      <c r="AZ224" s="9">
        <f>($AU$3*AU224+$AV$3*AV224+$AW$3*AW224+$AX$3*AX224)*AY224*IF(AR224&lt;5,0.95,IF(AR224&lt;7,0.975,1))+$K$3*VLOOKUP(K224,COND!$A$2:$D$7,2,FALSE)+$L$3*VLOOKUP(L224,COND!$A$2:$D$7,3,FALSE)+IF(BB224="SP",$BB$3,0)+IF($AW224&lt;3,-5,0)</f>
        <v>1.4933479897699407</v>
      </c>
      <c r="BA224" s="28">
        <f t="shared" si="29"/>
        <v>-0.92636282814250015</v>
      </c>
      <c r="BB224" t="str">
        <f t="shared" si="30"/>
        <v>SP</v>
      </c>
      <c r="BC224">
        <v>700</v>
      </c>
      <c r="BD224">
        <v>220</v>
      </c>
      <c r="BF224" t="str">
        <f t="shared" si="31"/>
        <v>Unlikely</v>
      </c>
      <c r="BH224" t="str">
        <f>IF(VLOOKUP($B224,'Draft List'!$D$4:$AC$2598,BH$3,FALSE)&lt;&gt;0,VLOOKUP($B224,'Draft List'!$D$4:$AC$2598,BH$3,FALSE),"")</f>
        <v/>
      </c>
      <c r="BI224" t="str">
        <f>IF(VLOOKUP($B224,'Draft List'!$D$4:$AC$2598,BI$3,FALSE)&lt;&gt;0,VLOOKUP($B224,'Draft List'!$D$4:$AC$2598,BI$3,FALSE),"")</f>
        <v/>
      </c>
      <c r="BJ224" t="str">
        <f>IF(VLOOKUP($B224,'Draft List'!$D$4:$AC$2598,BJ$3,FALSE)&lt;&gt;0,VLOOKUP($B224,'Draft List'!$D$4:$AC$2598,BJ$3,FALSE),"")</f>
        <v/>
      </c>
      <c r="BK224" t="str">
        <f>IF(VLOOKUP($B224,'Draft List'!$D$4:$AC$2598,BK$3,FALSE)&lt;&gt;0,VLOOKUP($B224,'Draft List'!$D$4:$AC$2598,BK$3,FALSE),"")</f>
        <v/>
      </c>
      <c r="BL224" t="str">
        <f>IF(OR(C224="SP",C224="MR",C224="CL"),"P",VLOOKUP($A224,Bat!$A$4:$AQ$1284,42,FALSE))</f>
        <v>P</v>
      </c>
    </row>
    <row r="225" spans="1:64" x14ac:dyDescent="0.25">
      <c r="A225" s="45" t="str">
        <f t="shared" si="24"/>
        <v>CLJosé Guillén21</v>
      </c>
      <c r="B225">
        <f>VLOOKUP($A225,draft_listing_pitchers_stats!$A$1:$B$1324,2,FALSE)</f>
        <v>14544</v>
      </c>
      <c r="C225" s="1" t="s">
        <v>53</v>
      </c>
      <c r="D225" s="1" t="s">
        <v>150</v>
      </c>
      <c r="E225" s="1" t="s">
        <v>1215</v>
      </c>
      <c r="F225" s="1">
        <v>21</v>
      </c>
      <c r="G225" s="1" t="s">
        <v>44</v>
      </c>
      <c r="H225" s="1" t="s">
        <v>44</v>
      </c>
      <c r="I225" s="1" t="s">
        <v>54</v>
      </c>
      <c r="J225" s="24" t="s">
        <v>54</v>
      </c>
      <c r="K225" s="1" t="s">
        <v>46</v>
      </c>
      <c r="L225" s="24" t="s">
        <v>46</v>
      </c>
      <c r="M225" s="1">
        <v>4</v>
      </c>
      <c r="N225" s="1">
        <v>2</v>
      </c>
      <c r="O225" s="24">
        <v>1</v>
      </c>
      <c r="P225" s="1">
        <v>5</v>
      </c>
      <c r="Q225" s="1">
        <v>2</v>
      </c>
      <c r="R225" s="24">
        <v>1</v>
      </c>
      <c r="S225" s="1">
        <v>6</v>
      </c>
      <c r="T225" s="1">
        <v>6</v>
      </c>
      <c r="U225" s="1">
        <v>1</v>
      </c>
      <c r="V225" s="1">
        <v>1</v>
      </c>
      <c r="W225" s="1" t="s">
        <v>48</v>
      </c>
      <c r="X225" s="1" t="s">
        <v>48</v>
      </c>
      <c r="Y225" s="1">
        <v>4</v>
      </c>
      <c r="Z225" s="1">
        <v>5</v>
      </c>
      <c r="AA225" s="1" t="s">
        <v>48</v>
      </c>
      <c r="AB225" s="1" t="s">
        <v>48</v>
      </c>
      <c r="AC225" s="1" t="s">
        <v>48</v>
      </c>
      <c r="AD225" s="1" t="s">
        <v>48</v>
      </c>
      <c r="AE225" s="1" t="s">
        <v>48</v>
      </c>
      <c r="AF225" s="1" t="s">
        <v>48</v>
      </c>
      <c r="AG225" s="1" t="s">
        <v>48</v>
      </c>
      <c r="AH225" s="1" t="s">
        <v>48</v>
      </c>
      <c r="AI225" s="1" t="s">
        <v>48</v>
      </c>
      <c r="AJ225" s="1" t="s">
        <v>48</v>
      </c>
      <c r="AK225" s="1" t="s">
        <v>48</v>
      </c>
      <c r="AL225" s="1" t="s">
        <v>48</v>
      </c>
      <c r="AM225" s="1" t="s">
        <v>48</v>
      </c>
      <c r="AN225" s="1" t="s">
        <v>48</v>
      </c>
      <c r="AO225" s="1" t="s">
        <v>48</v>
      </c>
      <c r="AP225" s="24" t="s">
        <v>48</v>
      </c>
      <c r="AQ225" s="1" t="s">
        <v>59</v>
      </c>
      <c r="AR225" s="1">
        <v>6</v>
      </c>
      <c r="AS225" s="25" t="s">
        <v>15</v>
      </c>
      <c r="AT225" s="36" t="s">
        <v>832</v>
      </c>
      <c r="AU225" s="9">
        <f t="shared" si="25"/>
        <v>-1.9219785480100218</v>
      </c>
      <c r="AV225" s="9">
        <f t="shared" si="26"/>
        <v>-1.2817924727637771</v>
      </c>
      <c r="AW225">
        <f t="shared" si="27"/>
        <v>3</v>
      </c>
      <c r="AX225">
        <f t="shared" si="28"/>
        <v>1</v>
      </c>
      <c r="AY225" s="6">
        <f>VLOOKUP(AQ225,COND!$A$10:$B$32,2,FALSE)</f>
        <v>1.0249999999999999</v>
      </c>
      <c r="AZ225" s="9">
        <f>($AU$3*AU225+$AV$3*AV225+$AW$3*AW225+$AX$3*AX225)*AY225*IF(AR225&lt;5,0.95,IF(AR225&lt;7,0.975,1))+$K$3*VLOOKUP(K225,COND!$A$2:$D$7,2,FALSE)+$L$3*VLOOKUP(L225,COND!$A$2:$D$7,3,FALSE)+IF(BB225="SP",$BB$3,0)+IF($AW225&lt;3,-5,0)</f>
        <v>8.7442987383505084</v>
      </c>
      <c r="BA225" s="28">
        <f t="shared" si="29"/>
        <v>-0.28936647740086369</v>
      </c>
      <c r="BB225" t="str">
        <f t="shared" si="30"/>
        <v>SP</v>
      </c>
      <c r="BC225">
        <v>700</v>
      </c>
      <c r="BD225">
        <v>221</v>
      </c>
      <c r="BF225" t="str">
        <f t="shared" si="31"/>
        <v>Unlikely</v>
      </c>
      <c r="BH225" t="str">
        <f>IF(VLOOKUP($B225,'Draft List'!$D$4:$AC$2598,BH$3,FALSE)&lt;&gt;0,VLOOKUP($B225,'Draft List'!$D$4:$AC$2598,BH$3,FALSE),"")</f>
        <v/>
      </c>
      <c r="BI225" t="str">
        <f>IF(VLOOKUP($B225,'Draft List'!$D$4:$AC$2598,BI$3,FALSE)&lt;&gt;0,VLOOKUP($B225,'Draft List'!$D$4:$AC$2598,BI$3,FALSE),"")</f>
        <v/>
      </c>
      <c r="BJ225" t="str">
        <f>IF(VLOOKUP($B225,'Draft List'!$D$4:$AC$2598,BJ$3,FALSE)&lt;&gt;0,VLOOKUP($B225,'Draft List'!$D$4:$AC$2598,BJ$3,FALSE),"")</f>
        <v/>
      </c>
      <c r="BK225" t="str">
        <f>IF(VLOOKUP($B225,'Draft List'!$D$4:$AC$2598,BK$3,FALSE)&lt;&gt;0,VLOOKUP($B225,'Draft List'!$D$4:$AC$2598,BK$3,FALSE),"")</f>
        <v/>
      </c>
      <c r="BL225" t="str">
        <f>IF(OR(C225="SP",C225="MR",C225="CL"),"P",VLOOKUP($A225,Bat!$A$4:$AQ$1284,42,FALSE))</f>
        <v>P</v>
      </c>
    </row>
    <row r="226" spans="1:64" x14ac:dyDescent="0.25">
      <c r="A226" s="45" t="str">
        <f t="shared" si="24"/>
        <v>RPZach Perry21</v>
      </c>
      <c r="B226">
        <f>VLOOKUP($A226,draft_listing_pitchers_stats!$A$1:$B$1324,2,FALSE)</f>
        <v>6828</v>
      </c>
      <c r="C226" s="1" t="s">
        <v>885</v>
      </c>
      <c r="D226" s="1" t="s">
        <v>1553</v>
      </c>
      <c r="E226" s="1" t="s">
        <v>784</v>
      </c>
      <c r="F226" s="1">
        <v>21</v>
      </c>
      <c r="G226" s="1" t="s">
        <v>44</v>
      </c>
      <c r="H226" s="1" t="s">
        <v>44</v>
      </c>
      <c r="I226" s="1" t="s">
        <v>54</v>
      </c>
      <c r="J226" s="24" t="s">
        <v>54</v>
      </c>
      <c r="K226" s="1" t="s">
        <v>46</v>
      </c>
      <c r="L226" s="24" t="s">
        <v>46</v>
      </c>
      <c r="M226" s="1">
        <v>3</v>
      </c>
      <c r="N226" s="1">
        <v>2</v>
      </c>
      <c r="O226" s="24">
        <v>1</v>
      </c>
      <c r="P226" s="1">
        <v>3</v>
      </c>
      <c r="Q226" s="1">
        <v>2</v>
      </c>
      <c r="R226" s="24">
        <v>3</v>
      </c>
      <c r="S226" s="1">
        <v>5</v>
      </c>
      <c r="T226" s="1">
        <v>5</v>
      </c>
      <c r="U226" s="1" t="s">
        <v>48</v>
      </c>
      <c r="V226" s="1" t="s">
        <v>48</v>
      </c>
      <c r="W226" s="1">
        <v>2</v>
      </c>
      <c r="X226" s="1">
        <v>2</v>
      </c>
      <c r="Y226" s="1" t="s">
        <v>48</v>
      </c>
      <c r="Z226" s="1" t="s">
        <v>48</v>
      </c>
      <c r="AA226" s="1" t="s">
        <v>48</v>
      </c>
      <c r="AB226" s="1" t="s">
        <v>48</v>
      </c>
      <c r="AC226" s="1">
        <v>4</v>
      </c>
      <c r="AD226" s="1">
        <v>4</v>
      </c>
      <c r="AE226" s="1" t="s">
        <v>48</v>
      </c>
      <c r="AF226" s="1" t="s">
        <v>48</v>
      </c>
      <c r="AG226" s="1" t="s">
        <v>48</v>
      </c>
      <c r="AH226" s="1" t="s">
        <v>48</v>
      </c>
      <c r="AI226" s="1" t="s">
        <v>48</v>
      </c>
      <c r="AJ226" s="1" t="s">
        <v>48</v>
      </c>
      <c r="AK226" s="1" t="s">
        <v>48</v>
      </c>
      <c r="AL226" s="1" t="s">
        <v>48</v>
      </c>
      <c r="AM226" s="1" t="s">
        <v>48</v>
      </c>
      <c r="AN226" s="1" t="s">
        <v>48</v>
      </c>
      <c r="AO226" s="1" t="s">
        <v>48</v>
      </c>
      <c r="AP226" s="24" t="s">
        <v>48</v>
      </c>
      <c r="AQ226" s="1" t="s">
        <v>59</v>
      </c>
      <c r="AR226" s="1">
        <v>4</v>
      </c>
      <c r="AS226" s="25" t="s">
        <v>519</v>
      </c>
      <c r="AT226" s="36" t="s">
        <v>854</v>
      </c>
      <c r="AU226" s="9">
        <f t="shared" si="25"/>
        <v>-2.1166698725191955</v>
      </c>
      <c r="AV226" s="9">
        <f t="shared" si="26"/>
        <v>-1.1865339896739031</v>
      </c>
      <c r="AW226">
        <f t="shared" si="27"/>
        <v>3</v>
      </c>
      <c r="AX226">
        <f t="shared" si="28"/>
        <v>0</v>
      </c>
      <c r="AY226" s="6">
        <f>VLOOKUP(AQ226,COND!$A$10:$B$32,2,FALSE)</f>
        <v>1.0249999999999999</v>
      </c>
      <c r="AZ226" s="9">
        <f>($AU$3*AU226+$AV$3*AV226+$AW$3*AW226+$AX$3*AX226)*AY226*IF(AR226&lt;5,0.95,IF(AR226&lt;7,0.975,1))+$K$3*VLOOKUP(K226,COND!$A$2:$D$7,2,FALSE)+$L$3*VLOOKUP(L226,COND!$A$2:$D$7,3,FALSE)+IF(BB226="SP",$BB$3,0)+IF($AW226&lt;3,-5,0)</f>
        <v>7.9406540934276286</v>
      </c>
      <c r="BA226" s="28">
        <f t="shared" si="29"/>
        <v>-0.35996669575280116</v>
      </c>
      <c r="BB226" t="str">
        <f t="shared" si="30"/>
        <v>RP</v>
      </c>
      <c r="BC226">
        <v>700</v>
      </c>
      <c r="BD226">
        <v>222</v>
      </c>
      <c r="BF226" t="str">
        <f t="shared" si="31"/>
        <v>Unlikely</v>
      </c>
      <c r="BH226" t="str">
        <f>IF(VLOOKUP($B226,'Draft List'!$D$4:$AC$2598,BH$3,FALSE)&lt;&gt;0,VLOOKUP($B226,'Draft List'!$D$4:$AC$2598,BH$3,FALSE),"")</f>
        <v/>
      </c>
      <c r="BI226" t="str">
        <f>IF(VLOOKUP($B226,'Draft List'!$D$4:$AC$2598,BI$3,FALSE)&lt;&gt;0,VLOOKUP($B226,'Draft List'!$D$4:$AC$2598,BI$3,FALSE),"")</f>
        <v/>
      </c>
      <c r="BJ226" t="str">
        <f>IF(VLOOKUP($B226,'Draft List'!$D$4:$AC$2598,BJ$3,FALSE)&lt;&gt;0,VLOOKUP($B226,'Draft List'!$D$4:$AC$2598,BJ$3,FALSE),"")</f>
        <v/>
      </c>
      <c r="BK226" t="str">
        <f>IF(VLOOKUP($B226,'Draft List'!$D$4:$AC$2598,BK$3,FALSE)&lt;&gt;0,VLOOKUP($B226,'Draft List'!$D$4:$AC$2598,BK$3,FALSE),"")</f>
        <v/>
      </c>
      <c r="BL226">
        <f>IF(OR(C226="SP",C226="MR",C226="CL"),"P",VLOOKUP($A226,Bat!$A$4:$AQ$1284,42,FALSE))</f>
        <v>-4.6595195328430954</v>
      </c>
    </row>
    <row r="227" spans="1:64" x14ac:dyDescent="0.25">
      <c r="A227" s="45" t="str">
        <f t="shared" si="24"/>
        <v>RPFrits Peper21</v>
      </c>
      <c r="B227">
        <f>VLOOKUP($A227,draft_listing_pitchers_stats!$A$1:$B$1324,2,FALSE)</f>
        <v>11102</v>
      </c>
      <c r="C227" s="1" t="s">
        <v>885</v>
      </c>
      <c r="D227" s="1" t="s">
        <v>1549</v>
      </c>
      <c r="E227" s="1" t="s">
        <v>776</v>
      </c>
      <c r="F227" s="1">
        <v>21</v>
      </c>
      <c r="G227" s="1" t="s">
        <v>58</v>
      </c>
      <c r="H227" s="1" t="s">
        <v>58</v>
      </c>
      <c r="I227" s="1" t="s">
        <v>54</v>
      </c>
      <c r="J227" s="24" t="s">
        <v>54</v>
      </c>
      <c r="K227" s="1" t="s">
        <v>47</v>
      </c>
      <c r="L227" s="24" t="s">
        <v>46</v>
      </c>
      <c r="M227" s="1">
        <v>6</v>
      </c>
      <c r="N227" s="1">
        <v>2</v>
      </c>
      <c r="O227" s="24">
        <v>1</v>
      </c>
      <c r="P227" s="1">
        <v>6</v>
      </c>
      <c r="Q227" s="1">
        <v>2</v>
      </c>
      <c r="R227" s="24">
        <v>1</v>
      </c>
      <c r="S227" s="1">
        <v>5</v>
      </c>
      <c r="T227" s="1">
        <v>6</v>
      </c>
      <c r="U227" s="1">
        <v>7</v>
      </c>
      <c r="V227" s="1">
        <v>7</v>
      </c>
      <c r="W227" s="1" t="s">
        <v>48</v>
      </c>
      <c r="X227" s="1" t="s">
        <v>48</v>
      </c>
      <c r="Y227" s="1">
        <v>2</v>
      </c>
      <c r="Z227" s="1">
        <v>4</v>
      </c>
      <c r="AA227" s="1" t="s">
        <v>48</v>
      </c>
      <c r="AB227" s="1" t="s">
        <v>48</v>
      </c>
      <c r="AC227" s="1" t="s">
        <v>48</v>
      </c>
      <c r="AD227" s="1" t="s">
        <v>48</v>
      </c>
      <c r="AE227" s="1" t="s">
        <v>48</v>
      </c>
      <c r="AF227" s="1" t="s">
        <v>48</v>
      </c>
      <c r="AG227" s="1" t="s">
        <v>48</v>
      </c>
      <c r="AH227" s="1" t="s">
        <v>48</v>
      </c>
      <c r="AI227" s="1">
        <v>7</v>
      </c>
      <c r="AJ227" s="1">
        <v>7</v>
      </c>
      <c r="AK227" s="1" t="s">
        <v>48</v>
      </c>
      <c r="AL227" s="1" t="s">
        <v>48</v>
      </c>
      <c r="AM227" s="1" t="s">
        <v>48</v>
      </c>
      <c r="AN227" s="1" t="s">
        <v>48</v>
      </c>
      <c r="AO227" s="1" t="s">
        <v>48</v>
      </c>
      <c r="AP227" s="24" t="s">
        <v>48</v>
      </c>
      <c r="AQ227" s="1" t="s">
        <v>62</v>
      </c>
      <c r="AR227" s="1">
        <v>7</v>
      </c>
      <c r="AS227" s="25" t="s">
        <v>519</v>
      </c>
      <c r="AT227" s="36" t="s">
        <v>843</v>
      </c>
      <c r="AU227" s="9">
        <f t="shared" si="25"/>
        <v>-1.532595898991675</v>
      </c>
      <c r="AV227" s="9">
        <f t="shared" si="26"/>
        <v>-1.0871011482546034</v>
      </c>
      <c r="AW227">
        <f t="shared" si="27"/>
        <v>4</v>
      </c>
      <c r="AX227">
        <f t="shared" si="28"/>
        <v>2.5</v>
      </c>
      <c r="AY227" s="6">
        <f>VLOOKUP(AQ227,COND!$A$10:$B$32,2,FALSE)</f>
        <v>1</v>
      </c>
      <c r="AZ227" s="9">
        <f>($AU$3*AU227+$AV$3*AV227+$AW$3*AW227+$AX$3*AX227)*AY227*IF(AR227&lt;5,0.95,IF(AR227&lt;7,0.975,1))+$K$3*VLOOKUP(K227,COND!$A$2:$D$7,2,FALSE)+$L$3*VLOOKUP(L227,COND!$A$2:$D$7,3,FALSE)+IF(BB227="SP",$BB$3,0)+IF($AW227&lt;3,-5,0)</f>
        <v>14.776457855109594</v>
      </c>
      <c r="BA227" s="28">
        <f t="shared" si="29"/>
        <v>0.24055897344027238</v>
      </c>
      <c r="BB227" t="str">
        <f t="shared" si="30"/>
        <v>SP</v>
      </c>
      <c r="BC227">
        <v>800</v>
      </c>
      <c r="BD227">
        <v>223</v>
      </c>
      <c r="BF227" t="str">
        <f t="shared" si="31"/>
        <v>Unlikely</v>
      </c>
      <c r="BH227">
        <f>IF(VLOOKUP($B227,'Draft List'!$D$4:$AC$2598,BH$3,FALSE)&lt;&gt;0,VLOOKUP($B227,'Draft List'!$D$4:$AC$2598,BH$3,FALSE),"")</f>
        <v>309</v>
      </c>
      <c r="BI227">
        <f>IF(VLOOKUP($B227,'Draft List'!$D$4:$AC$2598,BI$3,FALSE)&lt;&gt;0,VLOOKUP($B227,'Draft List'!$D$4:$AC$2598,BI$3,FALSE),"")</f>
        <v>12</v>
      </c>
      <c r="BJ227">
        <f>IF(VLOOKUP($B227,'Draft List'!$D$4:$AC$2598,BJ$3,FALSE)&lt;&gt;0,VLOOKUP($B227,'Draft List'!$D$4:$AC$2598,BJ$3,FALSE),"")</f>
        <v>17</v>
      </c>
      <c r="BK227" t="str">
        <f>IF(VLOOKUP($B227,'Draft List'!$D$4:$AC$2598,BK$3,FALSE)&lt;&gt;0,VLOOKUP($B227,'Draft List'!$D$4:$AC$2598,BK$3,FALSE),"")</f>
        <v>Kentucky Thoroughbreds</v>
      </c>
      <c r="BL227" t="e">
        <f>IF(OR(C227="SP",C227="MR",C227="CL"),"P",VLOOKUP($A227,Bat!$A$4:$AQ$1284,42,FALSE))</f>
        <v>#N/A</v>
      </c>
    </row>
    <row r="228" spans="1:64" x14ac:dyDescent="0.25">
      <c r="A228" s="45" t="str">
        <f t="shared" si="24"/>
        <v>RPRay Lane18</v>
      </c>
      <c r="B228">
        <f>VLOOKUP($A228,draft_listing_pitchers_stats!$A$1:$B$1324,2,FALSE)</f>
        <v>16117</v>
      </c>
      <c r="C228" s="1" t="s">
        <v>885</v>
      </c>
      <c r="D228" s="1" t="s">
        <v>439</v>
      </c>
      <c r="E228" s="1" t="s">
        <v>1350</v>
      </c>
      <c r="F228" s="1">
        <v>18</v>
      </c>
      <c r="G228" s="1" t="s">
        <v>58</v>
      </c>
      <c r="H228" s="1" t="s">
        <v>58</v>
      </c>
      <c r="I228" s="1" t="s">
        <v>54</v>
      </c>
      <c r="J228" s="24" t="s">
        <v>54</v>
      </c>
      <c r="K228" s="1" t="s">
        <v>46</v>
      </c>
      <c r="L228" s="24" t="s">
        <v>46</v>
      </c>
      <c r="M228" s="1">
        <v>2</v>
      </c>
      <c r="N228" s="1">
        <v>2</v>
      </c>
      <c r="O228" s="24">
        <v>1</v>
      </c>
      <c r="P228" s="1">
        <v>5</v>
      </c>
      <c r="Q228" s="1">
        <v>4</v>
      </c>
      <c r="R228" s="24">
        <v>1</v>
      </c>
      <c r="S228" s="1">
        <v>3</v>
      </c>
      <c r="T228" s="1">
        <v>5</v>
      </c>
      <c r="U228" s="1">
        <v>1</v>
      </c>
      <c r="V228" s="1">
        <v>1</v>
      </c>
      <c r="W228" s="1" t="s">
        <v>48</v>
      </c>
      <c r="X228" s="1" t="s">
        <v>48</v>
      </c>
      <c r="Y228" s="1">
        <v>2</v>
      </c>
      <c r="Z228" s="1">
        <v>7</v>
      </c>
      <c r="AA228" s="1" t="s">
        <v>48</v>
      </c>
      <c r="AB228" s="1" t="s">
        <v>48</v>
      </c>
      <c r="AC228" s="1" t="s">
        <v>48</v>
      </c>
      <c r="AD228" s="1" t="s">
        <v>48</v>
      </c>
      <c r="AE228" s="1" t="s">
        <v>48</v>
      </c>
      <c r="AF228" s="1" t="s">
        <v>48</v>
      </c>
      <c r="AG228" s="1" t="s">
        <v>48</v>
      </c>
      <c r="AH228" s="1" t="s">
        <v>48</v>
      </c>
      <c r="AI228" s="1" t="s">
        <v>48</v>
      </c>
      <c r="AJ228" s="1" t="s">
        <v>48</v>
      </c>
      <c r="AK228" s="1" t="s">
        <v>48</v>
      </c>
      <c r="AL228" s="1" t="s">
        <v>48</v>
      </c>
      <c r="AM228" s="1" t="s">
        <v>48</v>
      </c>
      <c r="AN228" s="1" t="s">
        <v>48</v>
      </c>
      <c r="AO228" s="1" t="s">
        <v>48</v>
      </c>
      <c r="AP228" s="24" t="s">
        <v>48</v>
      </c>
      <c r="AQ228" s="1" t="s">
        <v>521</v>
      </c>
      <c r="AR228" s="1">
        <v>4</v>
      </c>
      <c r="AS228" s="25" t="s">
        <v>519</v>
      </c>
      <c r="AT228" s="36" t="s">
        <v>826</v>
      </c>
      <c r="AU228" s="9">
        <f t="shared" si="25"/>
        <v>-2.311361197028369</v>
      </c>
      <c r="AV228" s="9">
        <f t="shared" si="26"/>
        <v>-0.89092903990366601</v>
      </c>
      <c r="AW228">
        <f t="shared" si="27"/>
        <v>3</v>
      </c>
      <c r="AX228">
        <f t="shared" si="28"/>
        <v>0.5</v>
      </c>
      <c r="AY228" s="6">
        <f>VLOOKUP(AQ228,COND!$A$10:$B$32,2,FALSE)</f>
        <v>1</v>
      </c>
      <c r="AZ228" s="9">
        <f>($AU$3*AU228+$AV$3*AV228+$AW$3*AW228+$AX$3*AX228)*AY228*IF(AR228&lt;5,0.95,IF(AR228&lt;7,0.975,1))+$K$3*VLOOKUP(K228,COND!$A$2:$D$7,2,FALSE)+$L$3*VLOOKUP(L228,COND!$A$2:$D$7,3,FALSE)+IF(BB228="SP",$BB$3,0)+IF($AW228&lt;3,-5,0)</f>
        <v>14.651939614394957</v>
      </c>
      <c r="BA228" s="28">
        <f t="shared" si="29"/>
        <v>0.22962004036980299</v>
      </c>
      <c r="BB228" t="str">
        <f t="shared" si="30"/>
        <v>RP</v>
      </c>
      <c r="BC228">
        <v>800</v>
      </c>
      <c r="BD228">
        <v>224</v>
      </c>
      <c r="BF228" t="str">
        <f t="shared" si="31"/>
        <v>Unlikely</v>
      </c>
      <c r="BH228">
        <f>IF(VLOOKUP($B228,'Draft List'!$D$4:$AC$2598,BH$3,FALSE)&lt;&gt;0,VLOOKUP($B228,'Draft List'!$D$4:$AC$2598,BH$3,FALSE),"")</f>
        <v>205</v>
      </c>
      <c r="BI228">
        <f>IF(VLOOKUP($B228,'Draft List'!$D$4:$AC$2598,BI$3,FALSE)&lt;&gt;0,VLOOKUP($B228,'Draft List'!$D$4:$AC$2598,BI$3,FALSE),"")</f>
        <v>8</v>
      </c>
      <c r="BJ228">
        <f>IF(VLOOKUP($B228,'Draft List'!$D$4:$AC$2598,BJ$3,FALSE)&lt;&gt;0,VLOOKUP($B228,'Draft List'!$D$4:$AC$2598,BJ$3,FALSE),"")</f>
        <v>17</v>
      </c>
      <c r="BK228" t="str">
        <f>IF(VLOOKUP($B228,'Draft List'!$D$4:$AC$2598,BK$3,FALSE)&lt;&gt;0,VLOOKUP($B228,'Draft List'!$D$4:$AC$2598,BK$3,FALSE),"")</f>
        <v>Kentucky Thoroughbreds</v>
      </c>
      <c r="BL228">
        <f>IF(OR(C228="SP",C228="MR",C228="CL"),"P",VLOOKUP($A228,Bat!$A$4:$AQ$1284,42,FALSE))</f>
        <v>-12.294726144004414</v>
      </c>
    </row>
    <row r="229" spans="1:64" x14ac:dyDescent="0.25">
      <c r="A229" s="45" t="str">
        <f t="shared" si="24"/>
        <v>SPNick Roberts18</v>
      </c>
      <c r="B229">
        <f>VLOOKUP($A229,draft_listing_pitchers_stats!$A$1:$B$1324,2,FALSE)</f>
        <v>1923</v>
      </c>
      <c r="C229" s="1" t="s">
        <v>25</v>
      </c>
      <c r="D229" s="1" t="s">
        <v>256</v>
      </c>
      <c r="E229" s="1" t="s">
        <v>391</v>
      </c>
      <c r="F229" s="1">
        <v>18</v>
      </c>
      <c r="G229" s="1" t="s">
        <v>58</v>
      </c>
      <c r="H229" s="1" t="s">
        <v>58</v>
      </c>
      <c r="I229" s="1" t="s">
        <v>54</v>
      </c>
      <c r="J229" s="24" t="s">
        <v>54</v>
      </c>
      <c r="K229" s="1" t="s">
        <v>46</v>
      </c>
      <c r="L229" s="24" t="s">
        <v>46</v>
      </c>
      <c r="M229" s="1">
        <v>1</v>
      </c>
      <c r="N229" s="1">
        <v>2</v>
      </c>
      <c r="O229" s="24">
        <v>1</v>
      </c>
      <c r="P229" s="1">
        <v>5</v>
      </c>
      <c r="Q229" s="1">
        <v>2</v>
      </c>
      <c r="R229" s="24">
        <v>2</v>
      </c>
      <c r="S229" s="1">
        <v>4</v>
      </c>
      <c r="T229" s="1">
        <v>6</v>
      </c>
      <c r="U229" s="1">
        <v>1</v>
      </c>
      <c r="V229" s="1">
        <v>7</v>
      </c>
      <c r="W229" s="1">
        <v>2</v>
      </c>
      <c r="X229" s="1">
        <v>8</v>
      </c>
      <c r="Y229" s="1" t="s">
        <v>48</v>
      </c>
      <c r="Z229" s="1" t="s">
        <v>48</v>
      </c>
      <c r="AA229" s="1" t="s">
        <v>48</v>
      </c>
      <c r="AB229" s="1" t="s">
        <v>48</v>
      </c>
      <c r="AC229" s="1" t="s">
        <v>48</v>
      </c>
      <c r="AD229" s="1" t="s">
        <v>48</v>
      </c>
      <c r="AE229" s="1" t="s">
        <v>48</v>
      </c>
      <c r="AF229" s="1" t="s">
        <v>48</v>
      </c>
      <c r="AG229" s="1" t="s">
        <v>48</v>
      </c>
      <c r="AH229" s="1" t="s">
        <v>48</v>
      </c>
      <c r="AI229" s="1" t="s">
        <v>48</v>
      </c>
      <c r="AJ229" s="1" t="s">
        <v>48</v>
      </c>
      <c r="AK229" s="1" t="s">
        <v>48</v>
      </c>
      <c r="AL229" s="1" t="s">
        <v>48</v>
      </c>
      <c r="AM229" s="1" t="s">
        <v>48</v>
      </c>
      <c r="AN229" s="1" t="s">
        <v>48</v>
      </c>
      <c r="AO229" s="1" t="s">
        <v>48</v>
      </c>
      <c r="AP229" s="24" t="s">
        <v>48</v>
      </c>
      <c r="AQ229" s="1" t="s">
        <v>62</v>
      </c>
      <c r="AR229" s="1">
        <v>6</v>
      </c>
      <c r="AS229" s="25" t="s">
        <v>519</v>
      </c>
      <c r="AT229" s="36" t="s">
        <v>867</v>
      </c>
      <c r="AU229" s="9">
        <f t="shared" si="25"/>
        <v>-2.5060525215375429</v>
      </c>
      <c r="AV229" s="9">
        <f t="shared" si="26"/>
        <v>-1.0394719067096667</v>
      </c>
      <c r="AW229">
        <f t="shared" si="27"/>
        <v>3</v>
      </c>
      <c r="AX229">
        <f t="shared" si="28"/>
        <v>1.5</v>
      </c>
      <c r="AY229" s="6">
        <f>VLOOKUP(AQ229,COND!$A$10:$B$32,2,FALSE)</f>
        <v>1</v>
      </c>
      <c r="AZ229" s="9">
        <f>($AU$3*AU229+$AV$3*AV229+$AW$3*AW229+$AX$3*AX229)*AY229*IF(AR229&lt;5,0.95,IF(AR229&lt;7,0.975,1))+$K$3*VLOOKUP(K229,COND!$A$2:$D$7,2,FALSE)+$L$3*VLOOKUP(L229,COND!$A$2:$D$7,3,FALSE)+IF(BB229="SP",$BB$3,0)+IF($AW229&lt;3,-5,0)</f>
        <v>14.53224257746168</v>
      </c>
      <c r="BA229" s="28">
        <f t="shared" si="29"/>
        <v>0.21910465026926895</v>
      </c>
      <c r="BB229" t="str">
        <f t="shared" si="30"/>
        <v>SP</v>
      </c>
      <c r="BC229">
        <v>800</v>
      </c>
      <c r="BD229">
        <v>225</v>
      </c>
      <c r="BF229" t="str">
        <f t="shared" si="31"/>
        <v>Unlikely</v>
      </c>
      <c r="BH229">
        <f>IF(VLOOKUP($B229,'Draft List'!$D$4:$AC$2598,BH$3,FALSE)&lt;&gt;0,VLOOKUP($B229,'Draft List'!$D$4:$AC$2598,BH$3,FALSE),"")</f>
        <v>191</v>
      </c>
      <c r="BI229">
        <f>IF(VLOOKUP($B229,'Draft List'!$D$4:$AC$2598,BI$3,FALSE)&lt;&gt;0,VLOOKUP($B229,'Draft List'!$D$4:$AC$2598,BI$3,FALSE),"")</f>
        <v>8</v>
      </c>
      <c r="BJ229">
        <f>IF(VLOOKUP($B229,'Draft List'!$D$4:$AC$2598,BJ$3,FALSE)&lt;&gt;0,VLOOKUP($B229,'Draft List'!$D$4:$AC$2598,BJ$3,FALSE),"")</f>
        <v>3</v>
      </c>
      <c r="BK229" t="str">
        <f>IF(VLOOKUP($B229,'Draft List'!$D$4:$AC$2598,BK$3,FALSE)&lt;&gt;0,VLOOKUP($B229,'Draft List'!$D$4:$AC$2598,BK$3,FALSE),"")</f>
        <v>San Juan Coqui</v>
      </c>
      <c r="BL229" t="str">
        <f>IF(OR(C229="SP",C229="MR",C229="CL"),"P",VLOOKUP($A229,Bat!$A$4:$AQ$1284,42,FALSE))</f>
        <v>P</v>
      </c>
    </row>
    <row r="230" spans="1:64" x14ac:dyDescent="0.25">
      <c r="A230" s="45" t="str">
        <f t="shared" si="24"/>
        <v>SPDavid López21</v>
      </c>
      <c r="B230">
        <f>VLOOKUP($A230,draft_listing_pitchers_stats!$A$1:$B$1324,2,FALSE)</f>
        <v>15645</v>
      </c>
      <c r="C230" s="1" t="s">
        <v>25</v>
      </c>
      <c r="D230" s="1" t="s">
        <v>187</v>
      </c>
      <c r="E230" s="1" t="s">
        <v>167</v>
      </c>
      <c r="F230" s="1">
        <v>21</v>
      </c>
      <c r="G230" s="1" t="s">
        <v>44</v>
      </c>
      <c r="H230" s="1" t="s">
        <v>44</v>
      </c>
      <c r="I230" s="1" t="s">
        <v>54</v>
      </c>
      <c r="J230" s="24" t="s">
        <v>54</v>
      </c>
      <c r="K230" s="1" t="s">
        <v>46</v>
      </c>
      <c r="L230" s="24" t="s">
        <v>47</v>
      </c>
      <c r="M230" s="1">
        <v>2</v>
      </c>
      <c r="N230" s="1">
        <v>2</v>
      </c>
      <c r="O230" s="24">
        <v>3</v>
      </c>
      <c r="P230" s="1">
        <v>3</v>
      </c>
      <c r="Q230" s="1">
        <v>2</v>
      </c>
      <c r="R230" s="24">
        <v>4</v>
      </c>
      <c r="S230" s="1">
        <v>3</v>
      </c>
      <c r="T230" s="1">
        <v>5</v>
      </c>
      <c r="U230" s="1">
        <v>2</v>
      </c>
      <c r="V230" s="1">
        <v>3</v>
      </c>
      <c r="W230" s="1" t="s">
        <v>48</v>
      </c>
      <c r="X230" s="1" t="s">
        <v>48</v>
      </c>
      <c r="Y230" s="1">
        <v>4</v>
      </c>
      <c r="Z230" s="1">
        <v>5</v>
      </c>
      <c r="AA230" s="1" t="s">
        <v>48</v>
      </c>
      <c r="AB230" s="1" t="s">
        <v>48</v>
      </c>
      <c r="AC230" s="1" t="s">
        <v>48</v>
      </c>
      <c r="AD230" s="1" t="s">
        <v>48</v>
      </c>
      <c r="AE230" s="1" t="s">
        <v>48</v>
      </c>
      <c r="AF230" s="1" t="s">
        <v>48</v>
      </c>
      <c r="AG230" s="1" t="s">
        <v>48</v>
      </c>
      <c r="AH230" s="1" t="s">
        <v>48</v>
      </c>
      <c r="AI230" s="1" t="s">
        <v>48</v>
      </c>
      <c r="AJ230" s="1" t="s">
        <v>48</v>
      </c>
      <c r="AK230" s="1" t="s">
        <v>48</v>
      </c>
      <c r="AL230" s="1" t="s">
        <v>48</v>
      </c>
      <c r="AM230" s="1" t="s">
        <v>48</v>
      </c>
      <c r="AN230" s="1" t="s">
        <v>48</v>
      </c>
      <c r="AO230" s="1" t="s">
        <v>48</v>
      </c>
      <c r="AP230" s="24" t="s">
        <v>48</v>
      </c>
      <c r="AQ230" s="1" t="s">
        <v>521</v>
      </c>
      <c r="AR230" s="1">
        <v>6</v>
      </c>
      <c r="AS230" s="25" t="s">
        <v>519</v>
      </c>
      <c r="AT230" s="36" t="s">
        <v>854</v>
      </c>
      <c r="AU230" s="9">
        <f t="shared" si="25"/>
        <v>-1.8267200649201485</v>
      </c>
      <c r="AV230" s="9">
        <f t="shared" si="26"/>
        <v>-0.94421342361979277</v>
      </c>
      <c r="AW230">
        <f t="shared" si="27"/>
        <v>3</v>
      </c>
      <c r="AX230">
        <f t="shared" si="28"/>
        <v>0</v>
      </c>
      <c r="AY230" s="6">
        <f>VLOOKUP(AQ230,COND!$A$10:$B$32,2,FALSE)</f>
        <v>1</v>
      </c>
      <c r="AZ230" s="9">
        <f>($AU$3*AU230+$AV$3*AV230+$AW$3*AW230+$AX$3*AX230)*AY230*IF(AR230&lt;5,0.95,IF(AR230&lt;7,0.975,1))+$K$3*VLOOKUP(K230,COND!$A$2:$D$7,2,FALSE)+$L$3*VLOOKUP(L230,COND!$A$2:$D$7,3,FALSE)+IF(BB230="SP",$BB$3,0)+IF($AW230&lt;3,-5,0)</f>
        <v>14.394127826754612</v>
      </c>
      <c r="BA230" s="28">
        <f t="shared" si="29"/>
        <v>0.2069712631818976</v>
      </c>
      <c r="BB230" t="str">
        <f t="shared" si="30"/>
        <v>SP</v>
      </c>
      <c r="BC230">
        <v>800</v>
      </c>
      <c r="BD230">
        <v>226</v>
      </c>
      <c r="BF230" t="str">
        <f t="shared" si="31"/>
        <v>Unlikely</v>
      </c>
      <c r="BH230" t="str">
        <f>IF(VLOOKUP($B230,'Draft List'!$D$4:$AC$2598,BH$3,FALSE)&lt;&gt;0,VLOOKUP($B230,'Draft List'!$D$4:$AC$2598,BH$3,FALSE),"")</f>
        <v/>
      </c>
      <c r="BI230" t="str">
        <f>IF(VLOOKUP($B230,'Draft List'!$D$4:$AC$2598,BI$3,FALSE)&lt;&gt;0,VLOOKUP($B230,'Draft List'!$D$4:$AC$2598,BI$3,FALSE),"")</f>
        <v/>
      </c>
      <c r="BJ230" t="str">
        <f>IF(VLOOKUP($B230,'Draft List'!$D$4:$AC$2598,BJ$3,FALSE)&lt;&gt;0,VLOOKUP($B230,'Draft List'!$D$4:$AC$2598,BJ$3,FALSE),"")</f>
        <v/>
      </c>
      <c r="BK230" t="str">
        <f>IF(VLOOKUP($B230,'Draft List'!$D$4:$AC$2598,BK$3,FALSE)&lt;&gt;0,VLOOKUP($B230,'Draft List'!$D$4:$AC$2598,BK$3,FALSE),"")</f>
        <v/>
      </c>
      <c r="BL230" t="str">
        <f>IF(OR(C230="SP",C230="MR",C230="CL"),"P",VLOOKUP($A230,Bat!$A$4:$AQ$1284,42,FALSE))</f>
        <v>P</v>
      </c>
    </row>
    <row r="231" spans="1:64" x14ac:dyDescent="0.25">
      <c r="A231" s="45" t="str">
        <f t="shared" si="24"/>
        <v>SPJuan Rivera21</v>
      </c>
      <c r="B231">
        <f>VLOOKUP($A231,draft_listing_pitchers_stats!$A$1:$B$1324,2,FALSE)</f>
        <v>11274</v>
      </c>
      <c r="C231" s="1" t="s">
        <v>25</v>
      </c>
      <c r="D231" s="1" t="s">
        <v>140</v>
      </c>
      <c r="E231" s="1" t="s">
        <v>274</v>
      </c>
      <c r="F231" s="1">
        <v>21</v>
      </c>
      <c r="G231" s="1" t="s">
        <v>58</v>
      </c>
      <c r="H231" s="1" t="s">
        <v>44</v>
      </c>
      <c r="I231" s="1" t="s">
        <v>54</v>
      </c>
      <c r="J231" s="24" t="s">
        <v>54</v>
      </c>
      <c r="K231" s="1" t="s">
        <v>47</v>
      </c>
      <c r="L231" s="24" t="s">
        <v>47</v>
      </c>
      <c r="M231" s="1">
        <v>3</v>
      </c>
      <c r="N231" s="1">
        <v>2</v>
      </c>
      <c r="O231" s="24">
        <v>1</v>
      </c>
      <c r="P231" s="1">
        <v>4</v>
      </c>
      <c r="Q231" s="1">
        <v>3</v>
      </c>
      <c r="R231" s="24">
        <v>2</v>
      </c>
      <c r="S231" s="1">
        <v>4</v>
      </c>
      <c r="T231" s="1">
        <v>5</v>
      </c>
      <c r="U231" s="1">
        <v>4</v>
      </c>
      <c r="V231" s="1">
        <v>6</v>
      </c>
      <c r="W231" s="1">
        <v>3</v>
      </c>
      <c r="X231" s="1">
        <v>4</v>
      </c>
      <c r="Y231" s="1" t="s">
        <v>48</v>
      </c>
      <c r="Z231" s="1" t="s">
        <v>48</v>
      </c>
      <c r="AA231" s="1" t="s">
        <v>48</v>
      </c>
      <c r="AB231" s="1" t="s">
        <v>48</v>
      </c>
      <c r="AC231" s="1">
        <v>4</v>
      </c>
      <c r="AD231" s="1">
        <v>4</v>
      </c>
      <c r="AE231" s="1" t="s">
        <v>48</v>
      </c>
      <c r="AF231" s="1" t="s">
        <v>48</v>
      </c>
      <c r="AG231" s="1">
        <v>3</v>
      </c>
      <c r="AH231" s="1">
        <v>3</v>
      </c>
      <c r="AI231" s="1">
        <v>2</v>
      </c>
      <c r="AJ231" s="1">
        <v>3</v>
      </c>
      <c r="AK231" s="1" t="s">
        <v>48</v>
      </c>
      <c r="AL231" s="1" t="s">
        <v>48</v>
      </c>
      <c r="AM231" s="1" t="s">
        <v>48</v>
      </c>
      <c r="AN231" s="1" t="s">
        <v>48</v>
      </c>
      <c r="AO231" s="1" t="s">
        <v>48</v>
      </c>
      <c r="AP231" s="24" t="s">
        <v>48</v>
      </c>
      <c r="AQ231" s="1" t="s">
        <v>521</v>
      </c>
      <c r="AR231" s="1">
        <v>6</v>
      </c>
      <c r="AS231" s="25" t="s">
        <v>519</v>
      </c>
      <c r="AT231" s="36" t="s">
        <v>839</v>
      </c>
      <c r="AU231" s="9">
        <f t="shared" si="25"/>
        <v>-2.1166698725191955</v>
      </c>
      <c r="AV231" s="9">
        <f t="shared" si="26"/>
        <v>-1.0387315147887846</v>
      </c>
      <c r="AW231">
        <f t="shared" si="27"/>
        <v>6</v>
      </c>
      <c r="AX231">
        <f t="shared" si="28"/>
        <v>0.5</v>
      </c>
      <c r="AY231" s="6">
        <f>VLOOKUP(AQ231,COND!$A$10:$B$32,2,FALSE)</f>
        <v>1</v>
      </c>
      <c r="AZ231" s="9">
        <f>($AU$3*AU231+$AV$3*AV231+$AW$3*AW231+$AX$3*AX231)*AY231*IF(AR231&lt;5,0.95,IF(AR231&lt;7,0.975,1))+$K$3*VLOOKUP(K231,COND!$A$2:$D$7,2,FALSE)+$L$3*VLOOKUP(L231,COND!$A$2:$D$7,3,FALSE)+IF(BB231="SP",$BB$3,0)+IF($AW231&lt;3,-5,0)</f>
        <v>14.266359836477456</v>
      </c>
      <c r="BA231" s="28">
        <f t="shared" si="29"/>
        <v>0.1957468394655906</v>
      </c>
      <c r="BB231" t="str">
        <f t="shared" si="30"/>
        <v>SP</v>
      </c>
      <c r="BC231">
        <v>800</v>
      </c>
      <c r="BD231">
        <v>227</v>
      </c>
      <c r="BF231" t="str">
        <f t="shared" si="31"/>
        <v>Unlikely</v>
      </c>
      <c r="BH231" t="str">
        <f>IF(VLOOKUP($B231,'Draft List'!$D$4:$AC$2598,BH$3,FALSE)&lt;&gt;0,VLOOKUP($B231,'Draft List'!$D$4:$AC$2598,BH$3,FALSE),"")</f>
        <v/>
      </c>
      <c r="BI231" t="str">
        <f>IF(VLOOKUP($B231,'Draft List'!$D$4:$AC$2598,BI$3,FALSE)&lt;&gt;0,VLOOKUP($B231,'Draft List'!$D$4:$AC$2598,BI$3,FALSE),"")</f>
        <v/>
      </c>
      <c r="BJ231" t="str">
        <f>IF(VLOOKUP($B231,'Draft List'!$D$4:$AC$2598,BJ$3,FALSE)&lt;&gt;0,VLOOKUP($B231,'Draft List'!$D$4:$AC$2598,BJ$3,FALSE),"")</f>
        <v/>
      </c>
      <c r="BK231" t="str">
        <f>IF(VLOOKUP($B231,'Draft List'!$D$4:$AC$2598,BK$3,FALSE)&lt;&gt;0,VLOOKUP($B231,'Draft List'!$D$4:$AC$2598,BK$3,FALSE),"")</f>
        <v/>
      </c>
      <c r="BL231" t="str">
        <f>IF(OR(C231="SP",C231="MR",C231="CL"),"P",VLOOKUP($A231,Bat!$A$4:$AQ$1284,42,FALSE))</f>
        <v>P</v>
      </c>
    </row>
    <row r="232" spans="1:64" x14ac:dyDescent="0.25">
      <c r="A232" s="45" t="str">
        <f t="shared" si="24"/>
        <v>RPTomás Montés21</v>
      </c>
      <c r="B232">
        <f>VLOOKUP($A232,draft_listing_pitchers_stats!$A$1:$B$1324,2,FALSE)</f>
        <v>16065</v>
      </c>
      <c r="C232" s="1" t="s">
        <v>885</v>
      </c>
      <c r="D232" s="1" t="s">
        <v>376</v>
      </c>
      <c r="E232" s="1" t="s">
        <v>789</v>
      </c>
      <c r="F232" s="1">
        <v>21</v>
      </c>
      <c r="G232" s="1" t="s">
        <v>44</v>
      </c>
      <c r="H232" s="1" t="s">
        <v>44</v>
      </c>
      <c r="I232" s="1" t="s">
        <v>54</v>
      </c>
      <c r="J232" s="24" t="s">
        <v>54</v>
      </c>
      <c r="K232" s="1" t="s">
        <v>46</v>
      </c>
      <c r="L232" s="24" t="s">
        <v>46</v>
      </c>
      <c r="M232" s="1">
        <v>5</v>
      </c>
      <c r="N232" s="1">
        <v>2</v>
      </c>
      <c r="O232" s="24">
        <v>1</v>
      </c>
      <c r="P232" s="1">
        <v>5</v>
      </c>
      <c r="Q232" s="1">
        <v>2</v>
      </c>
      <c r="R232" s="24">
        <v>2</v>
      </c>
      <c r="S232" s="1">
        <v>5</v>
      </c>
      <c r="T232" s="1">
        <v>5</v>
      </c>
      <c r="U232" s="1">
        <v>6</v>
      </c>
      <c r="V232" s="1">
        <v>7</v>
      </c>
      <c r="W232" s="1" t="s">
        <v>48</v>
      </c>
      <c r="X232" s="1" t="s">
        <v>48</v>
      </c>
      <c r="Y232" s="1">
        <v>4</v>
      </c>
      <c r="Z232" s="1">
        <v>4</v>
      </c>
      <c r="AA232" s="1" t="s">
        <v>48</v>
      </c>
      <c r="AB232" s="1" t="s">
        <v>48</v>
      </c>
      <c r="AC232" s="1" t="s">
        <v>48</v>
      </c>
      <c r="AD232" s="1" t="s">
        <v>48</v>
      </c>
      <c r="AE232" s="1" t="s">
        <v>48</v>
      </c>
      <c r="AF232" s="1" t="s">
        <v>48</v>
      </c>
      <c r="AG232" s="1">
        <v>5</v>
      </c>
      <c r="AH232" s="1">
        <v>5</v>
      </c>
      <c r="AI232" s="1" t="s">
        <v>48</v>
      </c>
      <c r="AJ232" s="1" t="s">
        <v>48</v>
      </c>
      <c r="AK232" s="1" t="s">
        <v>48</v>
      </c>
      <c r="AL232" s="1" t="s">
        <v>48</v>
      </c>
      <c r="AM232" s="1" t="s">
        <v>48</v>
      </c>
      <c r="AN232" s="1" t="s">
        <v>48</v>
      </c>
      <c r="AO232" s="1" t="s">
        <v>48</v>
      </c>
      <c r="AP232" s="24" t="s">
        <v>48</v>
      </c>
      <c r="AQ232" s="1" t="s">
        <v>522</v>
      </c>
      <c r="AR232" s="1">
        <v>9</v>
      </c>
      <c r="AS232" s="25" t="s">
        <v>519</v>
      </c>
      <c r="AT232" s="36" t="s">
        <v>854</v>
      </c>
      <c r="AU232" s="9">
        <f t="shared" si="25"/>
        <v>-1.7272872235008485</v>
      </c>
      <c r="AV232" s="9">
        <f t="shared" si="26"/>
        <v>-1.0394719067096667</v>
      </c>
      <c r="AW232">
        <f t="shared" si="27"/>
        <v>4</v>
      </c>
      <c r="AX232">
        <f t="shared" si="28"/>
        <v>1</v>
      </c>
      <c r="AY232" s="6">
        <f>VLOOKUP(AQ232,COND!$A$10:$B$32,2,FALSE)</f>
        <v>1</v>
      </c>
      <c r="AZ232" s="9">
        <f>($AU$3*AU232+$AV$3*AV232+$AW$3*AW232+$AX$3*AX232)*AY232*IF(AR232&lt;5,0.95,IF(AR232&lt;7,0.975,1))+$K$3*VLOOKUP(K232,COND!$A$2:$D$7,2,FALSE)+$L$3*VLOOKUP(L232,COND!$A$2:$D$7,3,FALSE)+IF(BB232="SP",$BB$3,0)+IF($AW232&lt;3,-5,0)</f>
        <v>14.115104421106498</v>
      </c>
      <c r="BA232" s="28">
        <f t="shared" si="29"/>
        <v>0.18245904439401717</v>
      </c>
      <c r="BB232" t="str">
        <f t="shared" si="30"/>
        <v>SP</v>
      </c>
      <c r="BC232">
        <v>800</v>
      </c>
      <c r="BD232">
        <v>228</v>
      </c>
      <c r="BF232" t="str">
        <f t="shared" si="31"/>
        <v>Unlikely</v>
      </c>
      <c r="BH232">
        <f>IF(VLOOKUP($B232,'Draft List'!$D$4:$AC$2598,BH$3,FALSE)&lt;&gt;0,VLOOKUP($B232,'Draft List'!$D$4:$AC$2598,BH$3,FALSE),"")</f>
        <v>336</v>
      </c>
      <c r="BI232">
        <f>IF(VLOOKUP($B232,'Draft List'!$D$4:$AC$2598,BI$3,FALSE)&lt;&gt;0,VLOOKUP($B232,'Draft List'!$D$4:$AC$2598,BI$3,FALSE),"")</f>
        <v>13</v>
      </c>
      <c r="BJ232">
        <f>IF(VLOOKUP($B232,'Draft List'!$D$4:$AC$2598,BJ$3,FALSE)&lt;&gt;0,VLOOKUP($B232,'Draft List'!$D$4:$AC$2598,BJ$3,FALSE),"")</f>
        <v>18</v>
      </c>
      <c r="BK232" t="str">
        <f>IF(VLOOKUP($B232,'Draft List'!$D$4:$AC$2598,BK$3,FALSE)&lt;&gt;0,VLOOKUP($B232,'Draft List'!$D$4:$AC$2598,BK$3,FALSE),"")</f>
        <v>Yuma Bulldozers</v>
      </c>
      <c r="BL232">
        <f>IF(OR(C232="SP",C232="MR",C232="CL"),"P",VLOOKUP($A232,Bat!$A$4:$AQ$1284,42,FALSE))</f>
        <v>-8.5927380386127155</v>
      </c>
    </row>
    <row r="233" spans="1:64" x14ac:dyDescent="0.25">
      <c r="A233" s="45" t="str">
        <f t="shared" si="24"/>
        <v>CLLuis Castro21</v>
      </c>
      <c r="B233">
        <f>VLOOKUP($A233,draft_listing_pitchers_stats!$A$1:$B$1324,2,FALSE)</f>
        <v>2741</v>
      </c>
      <c r="C233" s="1" t="s">
        <v>53</v>
      </c>
      <c r="D233" s="1" t="s">
        <v>133</v>
      </c>
      <c r="E233" s="1" t="s">
        <v>393</v>
      </c>
      <c r="F233" s="1">
        <v>21</v>
      </c>
      <c r="G233" s="1" t="s">
        <v>58</v>
      </c>
      <c r="H233" s="1" t="s">
        <v>44</v>
      </c>
      <c r="I233" s="1" t="s">
        <v>54</v>
      </c>
      <c r="J233" s="24" t="s">
        <v>54</v>
      </c>
      <c r="K233" s="1" t="s">
        <v>47</v>
      </c>
      <c r="L233" s="24" t="s">
        <v>46</v>
      </c>
      <c r="M233" s="1">
        <v>5</v>
      </c>
      <c r="N233" s="1">
        <v>2</v>
      </c>
      <c r="O233" s="24">
        <v>2</v>
      </c>
      <c r="P233" s="1">
        <v>5</v>
      </c>
      <c r="Q233" s="1">
        <v>2</v>
      </c>
      <c r="R233" s="24">
        <v>2</v>
      </c>
      <c r="S233" s="1" t="s">
        <v>48</v>
      </c>
      <c r="T233" s="1" t="s">
        <v>48</v>
      </c>
      <c r="U233" s="1">
        <v>1</v>
      </c>
      <c r="V233" s="1">
        <v>1</v>
      </c>
      <c r="W233" s="1">
        <v>5</v>
      </c>
      <c r="X233" s="1">
        <v>7</v>
      </c>
      <c r="Y233" s="1" t="s">
        <v>48</v>
      </c>
      <c r="Z233" s="1" t="s">
        <v>48</v>
      </c>
      <c r="AA233" s="1" t="s">
        <v>48</v>
      </c>
      <c r="AB233" s="1" t="s">
        <v>48</v>
      </c>
      <c r="AC233" s="1" t="s">
        <v>48</v>
      </c>
      <c r="AD233" s="1" t="s">
        <v>48</v>
      </c>
      <c r="AE233" s="1">
        <v>6</v>
      </c>
      <c r="AF233" s="1">
        <v>6</v>
      </c>
      <c r="AG233" s="1" t="s">
        <v>48</v>
      </c>
      <c r="AH233" s="1" t="s">
        <v>48</v>
      </c>
      <c r="AI233" s="1" t="s">
        <v>48</v>
      </c>
      <c r="AJ233" s="1" t="s">
        <v>48</v>
      </c>
      <c r="AK233" s="1" t="s">
        <v>48</v>
      </c>
      <c r="AL233" s="1" t="s">
        <v>48</v>
      </c>
      <c r="AM233" s="1" t="s">
        <v>48</v>
      </c>
      <c r="AN233" s="1" t="s">
        <v>48</v>
      </c>
      <c r="AO233" s="1" t="s">
        <v>48</v>
      </c>
      <c r="AP233" s="24" t="s">
        <v>48</v>
      </c>
      <c r="AQ233" s="1" t="s">
        <v>61</v>
      </c>
      <c r="AR233" s="1">
        <v>10</v>
      </c>
      <c r="AS233" s="25" t="s">
        <v>519</v>
      </c>
      <c r="AT233" s="36" t="s">
        <v>839</v>
      </c>
      <c r="AU233" s="9">
        <f t="shared" si="25"/>
        <v>-1.4849666574467382</v>
      </c>
      <c r="AV233" s="9">
        <f t="shared" si="26"/>
        <v>-1.0394719067096667</v>
      </c>
      <c r="AW233">
        <f t="shared" si="27"/>
        <v>3</v>
      </c>
      <c r="AX233">
        <f t="shared" si="28"/>
        <v>1.5</v>
      </c>
      <c r="AY233" s="6">
        <f>VLOOKUP(AQ233,COND!$A$10:$B$32,2,FALSE)</f>
        <v>1</v>
      </c>
      <c r="AZ233" s="9">
        <f>($AU$3*AU233+$AV$3*AV233+$AW$3*AW233+$AX$3*AX233)*AY233*IF(AR233&lt;5,0.95,IF(AR233&lt;7,0.975,1))+$K$3*VLOOKUP(K233,COND!$A$2:$D$7,2,FALSE)+$L$3*VLOOKUP(L233,COND!$A$2:$D$7,3,FALSE)+IF(BB233="SP",$BB$3,0)+IF($AW233&lt;3,-5,0)</f>
        <v>13.98856853431732</v>
      </c>
      <c r="BA233" s="28">
        <f t="shared" si="29"/>
        <v>0.17134286102477531</v>
      </c>
      <c r="BB233" t="str">
        <f t="shared" si="30"/>
        <v>SP</v>
      </c>
      <c r="BC233">
        <v>800</v>
      </c>
      <c r="BD233">
        <v>229</v>
      </c>
      <c r="BF233" t="str">
        <f t="shared" si="31"/>
        <v>Unlikely</v>
      </c>
      <c r="BH233">
        <f>IF(VLOOKUP($B233,'Draft List'!$D$4:$AC$2598,BH$3,FALSE)&lt;&gt;0,VLOOKUP($B233,'Draft List'!$D$4:$AC$2598,BH$3,FALSE),"")</f>
        <v>168</v>
      </c>
      <c r="BI233">
        <f>IF(VLOOKUP($B233,'Draft List'!$D$4:$AC$2598,BI$3,FALSE)&lt;&gt;0,VLOOKUP($B233,'Draft List'!$D$4:$AC$2598,BI$3,FALSE),"")</f>
        <v>7</v>
      </c>
      <c r="BJ233">
        <f>IF(VLOOKUP($B233,'Draft List'!$D$4:$AC$2598,BJ$3,FALSE)&lt;&gt;0,VLOOKUP($B233,'Draft List'!$D$4:$AC$2598,BJ$3,FALSE),"")</f>
        <v>6</v>
      </c>
      <c r="BK233" t="str">
        <f>IF(VLOOKUP($B233,'Draft List'!$D$4:$AC$2598,BK$3,FALSE)&lt;&gt;0,VLOOKUP($B233,'Draft List'!$D$4:$AC$2598,BK$3,FALSE),"")</f>
        <v>Scottish Claymores</v>
      </c>
      <c r="BL233" t="str">
        <f>IF(OR(C233="SP",C233="MR",C233="CL"),"P",VLOOKUP($A233,Bat!$A$4:$AQ$1284,42,FALSE))</f>
        <v>P</v>
      </c>
    </row>
    <row r="234" spans="1:64" x14ac:dyDescent="0.25">
      <c r="A234" s="45" t="str">
        <f t="shared" si="24"/>
        <v>RPPete Myers21</v>
      </c>
      <c r="B234">
        <f>VLOOKUP($A234,draft_listing_pitchers_stats!$A$1:$B$1324,2,FALSE)</f>
        <v>4852</v>
      </c>
      <c r="C234" s="1" t="s">
        <v>885</v>
      </c>
      <c r="D234" s="1" t="s">
        <v>1478</v>
      </c>
      <c r="E234" s="1" t="s">
        <v>546</v>
      </c>
      <c r="F234" s="1">
        <v>21</v>
      </c>
      <c r="G234" s="1" t="s">
        <v>44</v>
      </c>
      <c r="H234" s="1" t="s">
        <v>44</v>
      </c>
      <c r="I234" s="1" t="s">
        <v>54</v>
      </c>
      <c r="J234" s="24" t="s">
        <v>54</v>
      </c>
      <c r="K234" s="1" t="s">
        <v>46</v>
      </c>
      <c r="L234" s="24" t="s">
        <v>46</v>
      </c>
      <c r="M234" s="1">
        <v>3</v>
      </c>
      <c r="N234" s="1">
        <v>1</v>
      </c>
      <c r="O234" s="24">
        <v>1</v>
      </c>
      <c r="P234" s="1">
        <v>6</v>
      </c>
      <c r="Q234" s="1">
        <v>1</v>
      </c>
      <c r="R234" s="24">
        <v>2</v>
      </c>
      <c r="S234" s="1">
        <v>5</v>
      </c>
      <c r="T234" s="1">
        <v>6</v>
      </c>
      <c r="U234" s="1">
        <v>1</v>
      </c>
      <c r="V234" s="1">
        <v>5</v>
      </c>
      <c r="W234" s="1" t="s">
        <v>48</v>
      </c>
      <c r="X234" s="1" t="s">
        <v>48</v>
      </c>
      <c r="Y234" s="1">
        <v>3</v>
      </c>
      <c r="Z234" s="1">
        <v>7</v>
      </c>
      <c r="AA234" s="1" t="s">
        <v>48</v>
      </c>
      <c r="AB234" s="1" t="s">
        <v>48</v>
      </c>
      <c r="AC234" s="1" t="s">
        <v>48</v>
      </c>
      <c r="AD234" s="1" t="s">
        <v>48</v>
      </c>
      <c r="AE234" s="1" t="s">
        <v>48</v>
      </c>
      <c r="AF234" s="1" t="s">
        <v>48</v>
      </c>
      <c r="AG234" s="1" t="s">
        <v>48</v>
      </c>
      <c r="AH234" s="1" t="s">
        <v>48</v>
      </c>
      <c r="AI234" s="1" t="s">
        <v>48</v>
      </c>
      <c r="AJ234" s="1" t="s">
        <v>48</v>
      </c>
      <c r="AK234" s="1" t="s">
        <v>48</v>
      </c>
      <c r="AL234" s="1" t="s">
        <v>48</v>
      </c>
      <c r="AM234" s="1" t="s">
        <v>48</v>
      </c>
      <c r="AN234" s="1" t="s">
        <v>48</v>
      </c>
      <c r="AO234" s="1" t="s">
        <v>48</v>
      </c>
      <c r="AP234" s="24" t="s">
        <v>48</v>
      </c>
      <c r="AQ234" s="1" t="s">
        <v>62</v>
      </c>
      <c r="AR234" s="1">
        <v>6</v>
      </c>
      <c r="AS234" s="25" t="s">
        <v>15</v>
      </c>
      <c r="AT234" s="36" t="s">
        <v>843</v>
      </c>
      <c r="AU234" s="9">
        <f t="shared" si="25"/>
        <v>-2.3121015889492513</v>
      </c>
      <c r="AV234" s="9">
        <f t="shared" si="26"/>
        <v>-1.0402122986305484</v>
      </c>
      <c r="AW234">
        <f t="shared" si="27"/>
        <v>3</v>
      </c>
      <c r="AX234">
        <f t="shared" si="28"/>
        <v>1</v>
      </c>
      <c r="AY234" s="6">
        <f>VLOOKUP(AQ234,COND!$A$10:$B$32,2,FALSE)</f>
        <v>1</v>
      </c>
      <c r="AZ234" s="9">
        <f>($AU$3*AU234+$AV$3*AV234+$AW$3*AW234+$AX$3*AX234)*AY234*IF(AR234&lt;5,0.95,IF(AR234&lt;7,0.975,1))+$K$3*VLOOKUP(K234,COND!$A$2:$D$7,2,FALSE)+$L$3*VLOOKUP(L234,COND!$A$2:$D$7,3,FALSE)+IF(BB234="SP",$BB$3,0)+IF($AW234&lt;3,-5,0)</f>
        <v>13.946250366859203</v>
      </c>
      <c r="BA234" s="28">
        <f t="shared" si="29"/>
        <v>0.16762520810234019</v>
      </c>
      <c r="BB234" t="str">
        <f t="shared" si="30"/>
        <v>SP</v>
      </c>
      <c r="BC234">
        <v>800</v>
      </c>
      <c r="BD234">
        <v>230</v>
      </c>
      <c r="BF234" t="str">
        <f t="shared" si="31"/>
        <v>Unlikely</v>
      </c>
      <c r="BH234" t="str">
        <f>IF(VLOOKUP($B234,'Draft List'!$D$4:$AC$2598,BH$3,FALSE)&lt;&gt;0,VLOOKUP($B234,'Draft List'!$D$4:$AC$2598,BH$3,FALSE),"")</f>
        <v/>
      </c>
      <c r="BI234" t="str">
        <f>IF(VLOOKUP($B234,'Draft List'!$D$4:$AC$2598,BI$3,FALSE)&lt;&gt;0,VLOOKUP($B234,'Draft List'!$D$4:$AC$2598,BI$3,FALSE),"")</f>
        <v/>
      </c>
      <c r="BJ234" t="str">
        <f>IF(VLOOKUP($B234,'Draft List'!$D$4:$AC$2598,BJ$3,FALSE)&lt;&gt;0,VLOOKUP($B234,'Draft List'!$D$4:$AC$2598,BJ$3,FALSE),"")</f>
        <v/>
      </c>
      <c r="BK234" t="str">
        <f>IF(VLOOKUP($B234,'Draft List'!$D$4:$AC$2598,BK$3,FALSE)&lt;&gt;0,VLOOKUP($B234,'Draft List'!$D$4:$AC$2598,BK$3,FALSE),"")</f>
        <v/>
      </c>
      <c r="BL234">
        <f>IF(OR(C234="SP",C234="MR",C234="CL"),"P",VLOOKUP($A234,Bat!$A$4:$AQ$1284,42,FALSE))</f>
        <v>-10.869688420676525</v>
      </c>
    </row>
    <row r="235" spans="1:64" x14ac:dyDescent="0.25">
      <c r="A235" s="45" t="str">
        <f t="shared" si="24"/>
        <v>RPRob Reid18</v>
      </c>
      <c r="B235">
        <f>VLOOKUP($A235,draft_listing_pitchers_stats!$A$1:$B$1324,2,FALSE)</f>
        <v>5797</v>
      </c>
      <c r="C235" s="1" t="s">
        <v>885</v>
      </c>
      <c r="D235" s="1" t="s">
        <v>171</v>
      </c>
      <c r="E235" s="1" t="s">
        <v>773</v>
      </c>
      <c r="F235" s="1">
        <v>18</v>
      </c>
      <c r="G235" s="1" t="s">
        <v>44</v>
      </c>
      <c r="H235" s="1" t="s">
        <v>44</v>
      </c>
      <c r="I235" s="1" t="s">
        <v>54</v>
      </c>
      <c r="J235" s="24" t="s">
        <v>54</v>
      </c>
      <c r="K235" s="1" t="s">
        <v>46</v>
      </c>
      <c r="L235" s="24" t="s">
        <v>46</v>
      </c>
      <c r="M235" s="1">
        <v>2</v>
      </c>
      <c r="N235" s="1">
        <v>2</v>
      </c>
      <c r="O235" s="24">
        <v>1</v>
      </c>
      <c r="P235" s="1">
        <v>3</v>
      </c>
      <c r="Q235" s="1">
        <v>3</v>
      </c>
      <c r="R235" s="24">
        <v>3</v>
      </c>
      <c r="S235" s="1">
        <v>3</v>
      </c>
      <c r="T235" s="1">
        <v>5</v>
      </c>
      <c r="U235" s="1">
        <v>1</v>
      </c>
      <c r="V235" s="1">
        <v>1</v>
      </c>
      <c r="W235" s="1">
        <v>2</v>
      </c>
      <c r="X235" s="1">
        <v>3</v>
      </c>
      <c r="Y235" s="1" t="s">
        <v>48</v>
      </c>
      <c r="Z235" s="1" t="s">
        <v>48</v>
      </c>
      <c r="AA235" s="1" t="s">
        <v>48</v>
      </c>
      <c r="AB235" s="1" t="s">
        <v>48</v>
      </c>
      <c r="AC235" s="1" t="s">
        <v>48</v>
      </c>
      <c r="AD235" s="1">
        <v>2</v>
      </c>
      <c r="AE235" s="1" t="s">
        <v>48</v>
      </c>
      <c r="AF235" s="1" t="s">
        <v>48</v>
      </c>
      <c r="AG235" s="1" t="s">
        <v>48</v>
      </c>
      <c r="AH235" s="1" t="s">
        <v>48</v>
      </c>
      <c r="AI235" s="1" t="s">
        <v>48</v>
      </c>
      <c r="AJ235" s="1" t="s">
        <v>48</v>
      </c>
      <c r="AK235" s="1" t="s">
        <v>48</v>
      </c>
      <c r="AL235" s="1" t="s">
        <v>48</v>
      </c>
      <c r="AM235" s="1" t="s">
        <v>48</v>
      </c>
      <c r="AN235" s="1" t="s">
        <v>48</v>
      </c>
      <c r="AO235" s="1" t="s">
        <v>48</v>
      </c>
      <c r="AP235" s="24" t="s">
        <v>48</v>
      </c>
      <c r="AQ235" s="1" t="s">
        <v>522</v>
      </c>
      <c r="AR235" s="1">
        <v>6</v>
      </c>
      <c r="AS235" s="25" t="s">
        <v>519</v>
      </c>
      <c r="AT235" s="36" t="s">
        <v>832</v>
      </c>
      <c r="AU235" s="9">
        <f t="shared" si="25"/>
        <v>-2.311361197028369</v>
      </c>
      <c r="AV235" s="9">
        <f t="shared" si="26"/>
        <v>-0.9911022732438477</v>
      </c>
      <c r="AW235">
        <f t="shared" si="27"/>
        <v>3.5</v>
      </c>
      <c r="AX235">
        <f t="shared" si="28"/>
        <v>0</v>
      </c>
      <c r="AY235" s="6">
        <f>VLOOKUP(AQ235,COND!$A$10:$B$32,2,FALSE)</f>
        <v>1</v>
      </c>
      <c r="AZ235" s="9">
        <f>($AU$3*AU235+$AV$3*AV235+$AW$3*AW235+$AX$3*AX235)*AY235*IF(AR235&lt;5,0.95,IF(AR235&lt;7,0.975,1))+$K$3*VLOOKUP(K235,COND!$A$2:$D$7,2,FALSE)+$L$3*VLOOKUP(L235,COND!$A$2:$D$7,3,FALSE)+IF(BB235="SP",$BB$3,0)+IF($AW235&lt;3,-5,0)</f>
        <v>13.929040238324436</v>
      </c>
      <c r="BA235" s="28">
        <f t="shared" si="29"/>
        <v>0.16611329753329002</v>
      </c>
      <c r="BB235" t="str">
        <f t="shared" si="30"/>
        <v>SP</v>
      </c>
      <c r="BC235">
        <v>800</v>
      </c>
      <c r="BD235">
        <v>231</v>
      </c>
      <c r="BF235" t="str">
        <f t="shared" si="31"/>
        <v>Unlikely</v>
      </c>
      <c r="BH235" t="str">
        <f>IF(VLOOKUP($B235,'Draft List'!$D$4:$AC$2598,BH$3,FALSE)&lt;&gt;0,VLOOKUP($B235,'Draft List'!$D$4:$AC$2598,BH$3,FALSE),"")</f>
        <v/>
      </c>
      <c r="BI235" t="str">
        <f>IF(VLOOKUP($B235,'Draft List'!$D$4:$AC$2598,BI$3,FALSE)&lt;&gt;0,VLOOKUP($B235,'Draft List'!$D$4:$AC$2598,BI$3,FALSE),"")</f>
        <v/>
      </c>
      <c r="BJ235" t="str">
        <f>IF(VLOOKUP($B235,'Draft List'!$D$4:$AC$2598,BJ$3,FALSE)&lt;&gt;0,VLOOKUP($B235,'Draft List'!$D$4:$AC$2598,BJ$3,FALSE),"")</f>
        <v/>
      </c>
      <c r="BK235" t="str">
        <f>IF(VLOOKUP($B235,'Draft List'!$D$4:$AC$2598,BK$3,FALSE)&lt;&gt;0,VLOOKUP($B235,'Draft List'!$D$4:$AC$2598,BK$3,FALSE),"")</f>
        <v/>
      </c>
      <c r="BL235" t="e">
        <f>IF(OR(C235="SP",C235="MR",C235="CL"),"P",VLOOKUP($A235,Bat!$A$4:$AQ$1284,42,FALSE))</f>
        <v>#N/A</v>
      </c>
    </row>
    <row r="236" spans="1:64" x14ac:dyDescent="0.25">
      <c r="A236" s="45" t="str">
        <f t="shared" si="24"/>
        <v>RPLee Barker18</v>
      </c>
      <c r="B236">
        <f>VLOOKUP($A236,draft_listing_pitchers_stats!$A$1:$B$1324,2,FALSE)</f>
        <v>5911</v>
      </c>
      <c r="C236" s="1" t="s">
        <v>885</v>
      </c>
      <c r="D236" s="1" t="s">
        <v>219</v>
      </c>
      <c r="E236" s="1" t="s">
        <v>561</v>
      </c>
      <c r="F236" s="1">
        <v>18</v>
      </c>
      <c r="G236" s="1" t="s">
        <v>68</v>
      </c>
      <c r="H236" s="1" t="s">
        <v>44</v>
      </c>
      <c r="I236" s="1" t="s">
        <v>54</v>
      </c>
      <c r="J236" s="24" t="s">
        <v>54</v>
      </c>
      <c r="K236" s="1" t="s">
        <v>46</v>
      </c>
      <c r="L236" s="24" t="s">
        <v>46</v>
      </c>
      <c r="M236" s="1">
        <v>2</v>
      </c>
      <c r="N236" s="1">
        <v>1</v>
      </c>
      <c r="O236" s="24">
        <v>1</v>
      </c>
      <c r="P236" s="1">
        <v>6</v>
      </c>
      <c r="Q236" s="1">
        <v>1</v>
      </c>
      <c r="R236" s="24">
        <v>2</v>
      </c>
      <c r="S236" s="1">
        <v>4</v>
      </c>
      <c r="T236" s="1">
        <v>6</v>
      </c>
      <c r="U236" s="1">
        <v>1</v>
      </c>
      <c r="V236" s="1">
        <v>1</v>
      </c>
      <c r="W236" s="1">
        <v>2</v>
      </c>
      <c r="X236" s="1">
        <v>8</v>
      </c>
      <c r="Y236" s="1" t="s">
        <v>48</v>
      </c>
      <c r="Z236" s="1" t="s">
        <v>48</v>
      </c>
      <c r="AA236" s="1" t="s">
        <v>48</v>
      </c>
      <c r="AB236" s="1" t="s">
        <v>48</v>
      </c>
      <c r="AC236" s="1" t="s">
        <v>48</v>
      </c>
      <c r="AD236" s="1" t="s">
        <v>48</v>
      </c>
      <c r="AE236" s="1" t="s">
        <v>48</v>
      </c>
      <c r="AF236" s="1" t="s">
        <v>48</v>
      </c>
      <c r="AG236" s="1" t="s">
        <v>48</v>
      </c>
      <c r="AH236" s="1" t="s">
        <v>48</v>
      </c>
      <c r="AI236" s="1" t="s">
        <v>48</v>
      </c>
      <c r="AJ236" s="1" t="s">
        <v>48</v>
      </c>
      <c r="AK236" s="1" t="s">
        <v>48</v>
      </c>
      <c r="AL236" s="1" t="s">
        <v>48</v>
      </c>
      <c r="AM236" s="1" t="s">
        <v>48</v>
      </c>
      <c r="AN236" s="1" t="s">
        <v>48</v>
      </c>
      <c r="AO236" s="1" t="s">
        <v>48</v>
      </c>
      <c r="AP236" s="24" t="s">
        <v>48</v>
      </c>
      <c r="AQ236" s="1" t="s">
        <v>62</v>
      </c>
      <c r="AR236" s="1">
        <v>6</v>
      </c>
      <c r="AS236" s="25" t="s">
        <v>15</v>
      </c>
      <c r="AT236" s="36" t="s">
        <v>839</v>
      </c>
      <c r="AU236" s="9">
        <f t="shared" si="25"/>
        <v>-2.5067929134584248</v>
      </c>
      <c r="AV236" s="9">
        <f t="shared" si="26"/>
        <v>-1.0402122986305484</v>
      </c>
      <c r="AW236">
        <f t="shared" si="27"/>
        <v>3</v>
      </c>
      <c r="AX236">
        <f t="shared" si="28"/>
        <v>1</v>
      </c>
      <c r="AY236" s="6">
        <f>VLOOKUP(AQ236,COND!$A$10:$B$32,2,FALSE)</f>
        <v>1</v>
      </c>
      <c r="AZ236" s="9">
        <f>($AU$3*AU236+$AV$3*AV236+$AW$3*AW236+$AX$3*AX236)*AY236*IF(AR236&lt;5,0.95,IF(AR236&lt;7,0.975,1))+$K$3*VLOOKUP(K236,COND!$A$2:$D$7,2,FALSE)+$L$3*VLOOKUP(L236,COND!$A$2:$D$7,3,FALSE)+IF(BB236="SP",$BB$3,0)+IF($AW236&lt;3,-5,0)</f>
        <v>13.908285558579912</v>
      </c>
      <c r="BA236" s="28">
        <f t="shared" si="29"/>
        <v>0.16428999798037811</v>
      </c>
      <c r="BB236" t="str">
        <f t="shared" si="30"/>
        <v>SP</v>
      </c>
      <c r="BC236">
        <v>800</v>
      </c>
      <c r="BD236">
        <v>232</v>
      </c>
      <c r="BF236" t="str">
        <f t="shared" si="31"/>
        <v>Unlikely</v>
      </c>
      <c r="BH236" t="str">
        <f>IF(VLOOKUP($B236,'Draft List'!$D$4:$AC$2598,BH$3,FALSE)&lt;&gt;0,VLOOKUP($B236,'Draft List'!$D$4:$AC$2598,BH$3,FALSE),"")</f>
        <v/>
      </c>
      <c r="BI236" t="str">
        <f>IF(VLOOKUP($B236,'Draft List'!$D$4:$AC$2598,BI$3,FALSE)&lt;&gt;0,VLOOKUP($B236,'Draft List'!$D$4:$AC$2598,BI$3,FALSE),"")</f>
        <v/>
      </c>
      <c r="BJ236" t="str">
        <f>IF(VLOOKUP($B236,'Draft List'!$D$4:$AC$2598,BJ$3,FALSE)&lt;&gt;0,VLOOKUP($B236,'Draft List'!$D$4:$AC$2598,BJ$3,FALSE),"")</f>
        <v/>
      </c>
      <c r="BK236" t="str">
        <f>IF(VLOOKUP($B236,'Draft List'!$D$4:$AC$2598,BK$3,FALSE)&lt;&gt;0,VLOOKUP($B236,'Draft List'!$D$4:$AC$2598,BK$3,FALSE),"")</f>
        <v/>
      </c>
      <c r="BL236">
        <f>IF(OR(C236="SP",C236="MR",C236="CL"),"P",VLOOKUP($A236,Bat!$A$4:$AQ$1284,42,FALSE))</f>
        <v>-9.196855298251581</v>
      </c>
    </row>
    <row r="237" spans="1:64" x14ac:dyDescent="0.25">
      <c r="A237" s="45" t="str">
        <f t="shared" si="24"/>
        <v>SPJuan Guevara18</v>
      </c>
      <c r="B237">
        <f>VLOOKUP($A237,draft_listing_pitchers_stats!$A$1:$B$1324,2,FALSE)</f>
        <v>1021</v>
      </c>
      <c r="C237" s="1" t="s">
        <v>25</v>
      </c>
      <c r="D237" s="1" t="s">
        <v>140</v>
      </c>
      <c r="E237" s="1" t="s">
        <v>1214</v>
      </c>
      <c r="F237" s="1">
        <v>18</v>
      </c>
      <c r="G237" s="1" t="s">
        <v>58</v>
      </c>
      <c r="H237" s="1" t="s">
        <v>44</v>
      </c>
      <c r="I237" s="1" t="s">
        <v>54</v>
      </c>
      <c r="J237" s="24" t="s">
        <v>54</v>
      </c>
      <c r="K237" s="1" t="s">
        <v>46</v>
      </c>
      <c r="L237" s="24" t="s">
        <v>46</v>
      </c>
      <c r="M237" s="1">
        <v>1</v>
      </c>
      <c r="N237" s="1">
        <v>2</v>
      </c>
      <c r="O237" s="24">
        <v>1</v>
      </c>
      <c r="P237" s="1">
        <v>4</v>
      </c>
      <c r="Q237" s="1">
        <v>2</v>
      </c>
      <c r="R237" s="24">
        <v>3</v>
      </c>
      <c r="S237" s="1">
        <v>3</v>
      </c>
      <c r="T237" s="1">
        <v>5</v>
      </c>
      <c r="U237" s="1">
        <v>1</v>
      </c>
      <c r="V237" s="1">
        <v>4</v>
      </c>
      <c r="W237" s="1">
        <v>2</v>
      </c>
      <c r="X237" s="1">
        <v>6</v>
      </c>
      <c r="Y237" s="1" t="s">
        <v>48</v>
      </c>
      <c r="Z237" s="1" t="s">
        <v>48</v>
      </c>
      <c r="AA237" s="1" t="s">
        <v>48</v>
      </c>
      <c r="AB237" s="1" t="s">
        <v>48</v>
      </c>
      <c r="AC237" s="1" t="s">
        <v>48</v>
      </c>
      <c r="AD237" s="1" t="s">
        <v>48</v>
      </c>
      <c r="AE237" s="1" t="s">
        <v>48</v>
      </c>
      <c r="AF237" s="1" t="s">
        <v>48</v>
      </c>
      <c r="AG237" s="1" t="s">
        <v>48</v>
      </c>
      <c r="AH237" s="1" t="s">
        <v>48</v>
      </c>
      <c r="AI237" s="1" t="s">
        <v>48</v>
      </c>
      <c r="AJ237" s="1" t="s">
        <v>48</v>
      </c>
      <c r="AK237" s="1" t="s">
        <v>48</v>
      </c>
      <c r="AL237" s="1" t="s">
        <v>48</v>
      </c>
      <c r="AM237" s="1" t="s">
        <v>48</v>
      </c>
      <c r="AN237" s="1" t="s">
        <v>48</v>
      </c>
      <c r="AO237" s="1" t="s">
        <v>48</v>
      </c>
      <c r="AP237" s="24" t="s">
        <v>48</v>
      </c>
      <c r="AQ237" s="1" t="s">
        <v>522</v>
      </c>
      <c r="AR237" s="1">
        <v>10</v>
      </c>
      <c r="AS237" s="25" t="s">
        <v>519</v>
      </c>
      <c r="AT237" s="36" t="s">
        <v>1065</v>
      </c>
      <c r="AU237" s="9">
        <f t="shared" si="25"/>
        <v>-2.5060525215375429</v>
      </c>
      <c r="AV237" s="9">
        <f t="shared" si="26"/>
        <v>-0.99184266516472974</v>
      </c>
      <c r="AW237">
        <f t="shared" si="27"/>
        <v>3</v>
      </c>
      <c r="AX237">
        <f t="shared" si="28"/>
        <v>0.5</v>
      </c>
      <c r="AY237" s="6">
        <f>VLOOKUP(AQ237,COND!$A$10:$B$32,2,FALSE)</f>
        <v>1</v>
      </c>
      <c r="AZ237" s="9">
        <f>($AU$3*AU237+$AV$3*AV237+$AW$3*AW237+$AX$3*AX237)*AY237*IF(AR237&lt;5,0.95,IF(AR237&lt;7,0.975,1))+$K$3*VLOOKUP(K237,COND!$A$2:$D$7,2,FALSE)+$L$3*VLOOKUP(L237,COND!$A$2:$D$7,3,FALSE)+IF(BB237="SP",$BB$3,0)+IF($AW237&lt;3,-5,0)</f>
        <v>13.786936192397896</v>
      </c>
      <c r="BA237" s="28">
        <f t="shared" si="29"/>
        <v>0.15362945068071715</v>
      </c>
      <c r="BB237" t="str">
        <f t="shared" si="30"/>
        <v>SP</v>
      </c>
      <c r="BC237">
        <v>800</v>
      </c>
      <c r="BD237">
        <v>233</v>
      </c>
      <c r="BF237" t="str">
        <f t="shared" si="31"/>
        <v>Unlikely</v>
      </c>
      <c r="BH237">
        <f>IF(VLOOKUP($B237,'Draft List'!$D$4:$AC$2598,BH$3,FALSE)&lt;&gt;0,VLOOKUP($B237,'Draft List'!$D$4:$AC$2598,BH$3,FALSE),"")</f>
        <v>155</v>
      </c>
      <c r="BI237">
        <f>IF(VLOOKUP($B237,'Draft List'!$D$4:$AC$2598,BI$3,FALSE)&lt;&gt;0,VLOOKUP($B237,'Draft List'!$D$4:$AC$2598,BI$3,FALSE),"")</f>
        <v>6</v>
      </c>
      <c r="BJ237">
        <f>IF(VLOOKUP($B237,'Draft List'!$D$4:$AC$2598,BJ$3,FALSE)&lt;&gt;0,VLOOKUP($B237,'Draft List'!$D$4:$AC$2598,BJ$3,FALSE),"")</f>
        <v>19</v>
      </c>
      <c r="BK237" t="str">
        <f>IF(VLOOKUP($B237,'Draft List'!$D$4:$AC$2598,BK$3,FALSE)&lt;&gt;0,VLOOKUP($B237,'Draft List'!$D$4:$AC$2598,BK$3,FALSE),"")</f>
        <v>Duluth Warriors</v>
      </c>
      <c r="BL237" t="str">
        <f>IF(OR(C237="SP",C237="MR",C237="CL"),"P",VLOOKUP($A237,Bat!$A$4:$AQ$1284,42,FALSE))</f>
        <v>P</v>
      </c>
    </row>
    <row r="238" spans="1:64" x14ac:dyDescent="0.25">
      <c r="A238" s="45" t="str">
        <f t="shared" si="24"/>
        <v>RPReynaldo Owens21</v>
      </c>
      <c r="B238">
        <f>VLOOKUP($A238,draft_listing_pitchers_stats!$A$1:$B$1324,2,FALSE)</f>
        <v>9490</v>
      </c>
      <c r="C238" s="1" t="s">
        <v>885</v>
      </c>
      <c r="D238" s="1" t="s">
        <v>385</v>
      </c>
      <c r="E238" s="1" t="s">
        <v>1539</v>
      </c>
      <c r="F238" s="1">
        <v>21</v>
      </c>
      <c r="G238" s="1" t="s">
        <v>44</v>
      </c>
      <c r="H238" s="1" t="s">
        <v>44</v>
      </c>
      <c r="I238" s="1" t="s">
        <v>54</v>
      </c>
      <c r="J238" s="24" t="s">
        <v>54</v>
      </c>
      <c r="K238" s="1" t="s">
        <v>46</v>
      </c>
      <c r="L238" s="24" t="s">
        <v>46</v>
      </c>
      <c r="M238" s="1">
        <v>2</v>
      </c>
      <c r="N238" s="1">
        <v>2</v>
      </c>
      <c r="O238" s="24">
        <v>2</v>
      </c>
      <c r="P238" s="1">
        <v>2</v>
      </c>
      <c r="Q238" s="1">
        <v>4</v>
      </c>
      <c r="R238" s="24">
        <v>3</v>
      </c>
      <c r="S238" s="1" t="s">
        <v>48</v>
      </c>
      <c r="T238" s="1" t="s">
        <v>48</v>
      </c>
      <c r="U238" s="1">
        <v>2</v>
      </c>
      <c r="V238" s="1">
        <v>3</v>
      </c>
      <c r="W238" s="1">
        <v>3</v>
      </c>
      <c r="X238" s="1">
        <v>3</v>
      </c>
      <c r="Y238" s="1" t="s">
        <v>48</v>
      </c>
      <c r="Z238" s="1" t="s">
        <v>48</v>
      </c>
      <c r="AA238" s="1" t="s">
        <v>48</v>
      </c>
      <c r="AB238" s="1" t="s">
        <v>48</v>
      </c>
      <c r="AC238" s="1" t="s">
        <v>48</v>
      </c>
      <c r="AD238" s="1" t="s">
        <v>48</v>
      </c>
      <c r="AE238" s="1">
        <v>4</v>
      </c>
      <c r="AF238" s="1">
        <v>4</v>
      </c>
      <c r="AG238" s="1" t="s">
        <v>48</v>
      </c>
      <c r="AH238" s="1" t="s">
        <v>48</v>
      </c>
      <c r="AI238" s="1" t="s">
        <v>48</v>
      </c>
      <c r="AJ238" s="1" t="s">
        <v>48</v>
      </c>
      <c r="AK238" s="1" t="s">
        <v>48</v>
      </c>
      <c r="AL238" s="1" t="s">
        <v>48</v>
      </c>
      <c r="AM238" s="1" t="s">
        <v>48</v>
      </c>
      <c r="AN238" s="1" t="s">
        <v>48</v>
      </c>
      <c r="AO238" s="1" t="s">
        <v>48</v>
      </c>
      <c r="AP238" s="24" t="s">
        <v>48</v>
      </c>
      <c r="AQ238" s="1" t="s">
        <v>62</v>
      </c>
      <c r="AR238" s="1">
        <v>6</v>
      </c>
      <c r="AS238" s="25" t="s">
        <v>518</v>
      </c>
      <c r="AT238" s="36" t="s">
        <v>843</v>
      </c>
      <c r="AU238" s="9">
        <f t="shared" si="25"/>
        <v>-2.0690406309742588</v>
      </c>
      <c r="AV238" s="9">
        <f t="shared" si="26"/>
        <v>-0.99036188132296588</v>
      </c>
      <c r="AW238">
        <f t="shared" si="27"/>
        <v>3</v>
      </c>
      <c r="AX238">
        <f t="shared" si="28"/>
        <v>0</v>
      </c>
      <c r="AY238" s="6">
        <f>VLOOKUP(AQ238,COND!$A$10:$B$32,2,FALSE)</f>
        <v>1</v>
      </c>
      <c r="AZ238" s="9">
        <f>($AU$3*AU238+$AV$3*AV238+$AW$3*AW238+$AX$3*AX238)*AY238*IF(AR238&lt;5,0.95,IF(AR238&lt;7,0.975,1))+$K$3*VLOOKUP(K238,COND!$A$2:$D$7,2,FALSE)+$L$3*VLOOKUP(L238,COND!$A$2:$D$7,3,FALSE)+IF(BB238="SP",$BB$3,0)+IF($AW238&lt;3,-5,0)</f>
        <v>13.746980391162186</v>
      </c>
      <c r="BA238" s="28">
        <f t="shared" si="29"/>
        <v>0.15011933173761338</v>
      </c>
      <c r="BB238" t="str">
        <f t="shared" si="30"/>
        <v>SP</v>
      </c>
      <c r="BC238">
        <v>800</v>
      </c>
      <c r="BD238">
        <v>234</v>
      </c>
      <c r="BF238" t="str">
        <f t="shared" si="31"/>
        <v>Unlikely</v>
      </c>
      <c r="BH238" t="str">
        <f>IF(VLOOKUP($B238,'Draft List'!$D$4:$AC$2598,BH$3,FALSE)&lt;&gt;0,VLOOKUP($B238,'Draft List'!$D$4:$AC$2598,BH$3,FALSE),"")</f>
        <v/>
      </c>
      <c r="BI238" t="str">
        <f>IF(VLOOKUP($B238,'Draft List'!$D$4:$AC$2598,BI$3,FALSE)&lt;&gt;0,VLOOKUP($B238,'Draft List'!$D$4:$AC$2598,BI$3,FALSE),"")</f>
        <v/>
      </c>
      <c r="BJ238" t="str">
        <f>IF(VLOOKUP($B238,'Draft List'!$D$4:$AC$2598,BJ$3,FALSE)&lt;&gt;0,VLOOKUP($B238,'Draft List'!$D$4:$AC$2598,BJ$3,FALSE),"")</f>
        <v/>
      </c>
      <c r="BK238" t="str">
        <f>IF(VLOOKUP($B238,'Draft List'!$D$4:$AC$2598,BK$3,FALSE)&lt;&gt;0,VLOOKUP($B238,'Draft List'!$D$4:$AC$2598,BK$3,FALSE),"")</f>
        <v/>
      </c>
      <c r="BL238">
        <f>IF(OR(C238="SP",C238="MR",C238="CL"),"P",VLOOKUP($A238,Bat!$A$4:$AQ$1284,42,FALSE))</f>
        <v>-8.3113590485253219</v>
      </c>
    </row>
    <row r="239" spans="1:64" x14ac:dyDescent="0.25">
      <c r="A239" s="45" t="str">
        <f t="shared" si="24"/>
        <v>SPDon McFadden21</v>
      </c>
      <c r="B239">
        <f>VLOOKUP($A239,draft_listing_pitchers_stats!$A$1:$B$1324,2,FALSE)</f>
        <v>10036</v>
      </c>
      <c r="C239" s="1" t="s">
        <v>25</v>
      </c>
      <c r="D239" s="1" t="s">
        <v>687</v>
      </c>
      <c r="E239" s="1" t="s">
        <v>1426</v>
      </c>
      <c r="F239" s="1">
        <v>21</v>
      </c>
      <c r="G239" s="1" t="s">
        <v>44</v>
      </c>
      <c r="H239" s="1" t="s">
        <v>44</v>
      </c>
      <c r="I239" s="1" t="s">
        <v>54</v>
      </c>
      <c r="J239" s="24" t="s">
        <v>54</v>
      </c>
      <c r="K239" s="1" t="s">
        <v>47</v>
      </c>
      <c r="L239" s="24" t="s">
        <v>46</v>
      </c>
      <c r="M239" s="1">
        <v>3</v>
      </c>
      <c r="N239" s="1">
        <v>1</v>
      </c>
      <c r="O239" s="24">
        <v>1</v>
      </c>
      <c r="P239" s="1">
        <v>5</v>
      </c>
      <c r="Q239" s="1">
        <v>2</v>
      </c>
      <c r="R239" s="24">
        <v>2</v>
      </c>
      <c r="S239" s="1" t="s">
        <v>48</v>
      </c>
      <c r="T239" s="1" t="s">
        <v>48</v>
      </c>
      <c r="U239" s="1">
        <v>4</v>
      </c>
      <c r="V239" s="1">
        <v>5</v>
      </c>
      <c r="W239" s="1">
        <v>4</v>
      </c>
      <c r="X239" s="1">
        <v>7</v>
      </c>
      <c r="Y239" s="1">
        <v>3</v>
      </c>
      <c r="Z239" s="1">
        <v>4</v>
      </c>
      <c r="AA239" s="1" t="s">
        <v>48</v>
      </c>
      <c r="AB239" s="1" t="s">
        <v>48</v>
      </c>
      <c r="AC239" s="1" t="s">
        <v>48</v>
      </c>
      <c r="AD239" s="1" t="s">
        <v>48</v>
      </c>
      <c r="AE239" s="1">
        <v>4</v>
      </c>
      <c r="AF239" s="1">
        <v>6</v>
      </c>
      <c r="AG239" s="1" t="s">
        <v>48</v>
      </c>
      <c r="AH239" s="1" t="s">
        <v>48</v>
      </c>
      <c r="AI239" s="1" t="s">
        <v>48</v>
      </c>
      <c r="AJ239" s="1" t="s">
        <v>48</v>
      </c>
      <c r="AK239" s="1" t="s">
        <v>48</v>
      </c>
      <c r="AL239" s="1" t="s">
        <v>48</v>
      </c>
      <c r="AM239" s="1" t="s">
        <v>48</v>
      </c>
      <c r="AN239" s="1" t="s">
        <v>48</v>
      </c>
      <c r="AO239" s="1" t="s">
        <v>48</v>
      </c>
      <c r="AP239" s="24" t="s">
        <v>48</v>
      </c>
      <c r="AQ239" s="1" t="s">
        <v>64</v>
      </c>
      <c r="AR239" s="1">
        <v>9</v>
      </c>
      <c r="AS239" s="25" t="s">
        <v>15</v>
      </c>
      <c r="AT239" s="36" t="s">
        <v>839</v>
      </c>
      <c r="AU239" s="9">
        <f t="shared" si="25"/>
        <v>-2.3121015889492513</v>
      </c>
      <c r="AV239" s="9">
        <f t="shared" si="26"/>
        <v>-1.0394719067096667</v>
      </c>
      <c r="AW239">
        <f t="shared" si="27"/>
        <v>4</v>
      </c>
      <c r="AX239">
        <f t="shared" si="28"/>
        <v>1</v>
      </c>
      <c r="AY239" s="6">
        <f>VLOOKUP(AQ239,COND!$A$10:$B$32,2,FALSE)</f>
        <v>1</v>
      </c>
      <c r="AZ239" s="9">
        <f>($AU$3*AU239+$AV$3*AV239+$AW$3*AW239+$AX$3*AX239)*AY239*IF(AR239&lt;5,0.95,IF(AR239&lt;7,0.975,1))+$K$3*VLOOKUP(K239,COND!$A$2:$D$7,2,FALSE)+$L$3*VLOOKUP(L239,COND!$A$2:$D$7,3,FALSE)+IF(BB239="SP",$BB$3,0)+IF($AW239&lt;3,-5,0)</f>
        <v>13.698141548016817</v>
      </c>
      <c r="BA239" s="28">
        <f t="shared" si="29"/>
        <v>0.14582883716155615</v>
      </c>
      <c r="BB239" t="str">
        <f t="shared" si="30"/>
        <v>SP</v>
      </c>
      <c r="BC239">
        <v>800</v>
      </c>
      <c r="BD239">
        <v>235</v>
      </c>
      <c r="BF239" t="str">
        <f t="shared" si="31"/>
        <v>Unlikely</v>
      </c>
      <c r="BH239">
        <f>IF(VLOOKUP($B239,'Draft List'!$D$4:$AC$2598,BH$3,FALSE)&lt;&gt;0,VLOOKUP($B239,'Draft List'!$D$4:$AC$2598,BH$3,FALSE),"")</f>
        <v>307</v>
      </c>
      <c r="BI239">
        <f>IF(VLOOKUP($B239,'Draft List'!$D$4:$AC$2598,BI$3,FALSE)&lt;&gt;0,VLOOKUP($B239,'Draft List'!$D$4:$AC$2598,BI$3,FALSE),"")</f>
        <v>12</v>
      </c>
      <c r="BJ239">
        <f>IF(VLOOKUP($B239,'Draft List'!$D$4:$AC$2598,BJ$3,FALSE)&lt;&gt;0,VLOOKUP($B239,'Draft List'!$D$4:$AC$2598,BJ$3,FALSE),"")</f>
        <v>15</v>
      </c>
      <c r="BK239" t="str">
        <f>IF(VLOOKUP($B239,'Draft List'!$D$4:$AC$2598,BK$3,FALSE)&lt;&gt;0,VLOOKUP($B239,'Draft List'!$D$4:$AC$2598,BK$3,FALSE),"")</f>
        <v>San Antonio Calzones of Laredo</v>
      </c>
      <c r="BL239" t="str">
        <f>IF(OR(C239="SP",C239="MR",C239="CL"),"P",VLOOKUP($A239,Bat!$A$4:$AQ$1284,42,FALSE))</f>
        <v>P</v>
      </c>
    </row>
    <row r="240" spans="1:64" x14ac:dyDescent="0.25">
      <c r="A240" s="45" t="str">
        <f t="shared" si="24"/>
        <v>SPBrian Cunningham21</v>
      </c>
      <c r="B240">
        <f>VLOOKUP($A240,draft_listing_pitchers_stats!$A$1:$B$1324,2,FALSE)</f>
        <v>8660</v>
      </c>
      <c r="C240" s="1" t="s">
        <v>25</v>
      </c>
      <c r="D240" s="1" t="s">
        <v>216</v>
      </c>
      <c r="E240" s="1" t="s">
        <v>699</v>
      </c>
      <c r="F240" s="1">
        <v>21</v>
      </c>
      <c r="G240" s="1" t="s">
        <v>44</v>
      </c>
      <c r="H240" s="1" t="s">
        <v>44</v>
      </c>
      <c r="I240" s="1" t="s">
        <v>54</v>
      </c>
      <c r="J240" s="24" t="s">
        <v>54</v>
      </c>
      <c r="K240" s="1" t="s">
        <v>46</v>
      </c>
      <c r="L240" s="24" t="s">
        <v>46</v>
      </c>
      <c r="M240" s="1">
        <v>2</v>
      </c>
      <c r="N240" s="1">
        <v>2</v>
      </c>
      <c r="O240" s="24">
        <v>1</v>
      </c>
      <c r="P240" s="1">
        <v>3</v>
      </c>
      <c r="Q240" s="1">
        <v>2</v>
      </c>
      <c r="R240" s="24">
        <v>4</v>
      </c>
      <c r="S240" s="1">
        <v>4</v>
      </c>
      <c r="T240" s="1">
        <v>6</v>
      </c>
      <c r="U240" s="1">
        <v>1</v>
      </c>
      <c r="V240" s="1">
        <v>4</v>
      </c>
      <c r="W240" s="1" t="s">
        <v>48</v>
      </c>
      <c r="X240" s="1" t="s">
        <v>48</v>
      </c>
      <c r="Y240" s="1">
        <v>3</v>
      </c>
      <c r="Z240" s="1">
        <v>4</v>
      </c>
      <c r="AA240" s="1" t="s">
        <v>48</v>
      </c>
      <c r="AB240" s="1" t="s">
        <v>48</v>
      </c>
      <c r="AC240" s="1" t="s">
        <v>48</v>
      </c>
      <c r="AD240" s="1" t="s">
        <v>48</v>
      </c>
      <c r="AE240" s="1" t="s">
        <v>48</v>
      </c>
      <c r="AF240" s="1" t="s">
        <v>48</v>
      </c>
      <c r="AG240" s="1" t="s">
        <v>48</v>
      </c>
      <c r="AH240" s="1" t="s">
        <v>48</v>
      </c>
      <c r="AI240" s="1" t="s">
        <v>48</v>
      </c>
      <c r="AJ240" s="1" t="s">
        <v>48</v>
      </c>
      <c r="AK240" s="1" t="s">
        <v>48</v>
      </c>
      <c r="AL240" s="1" t="s">
        <v>48</v>
      </c>
      <c r="AM240" s="1" t="s">
        <v>48</v>
      </c>
      <c r="AN240" s="1" t="s">
        <v>48</v>
      </c>
      <c r="AO240" s="1" t="s">
        <v>48</v>
      </c>
      <c r="AP240" s="24" t="s">
        <v>48</v>
      </c>
      <c r="AQ240" s="1" t="s">
        <v>61</v>
      </c>
      <c r="AR240" s="1">
        <v>4</v>
      </c>
      <c r="AS240" s="25" t="s">
        <v>519</v>
      </c>
      <c r="AT240" s="36" t="s">
        <v>832</v>
      </c>
      <c r="AU240" s="9">
        <f t="shared" si="25"/>
        <v>-2.311361197028369</v>
      </c>
      <c r="AV240" s="9">
        <f t="shared" si="26"/>
        <v>-0.94421342361979277</v>
      </c>
      <c r="AW240">
        <f t="shared" si="27"/>
        <v>3</v>
      </c>
      <c r="AX240">
        <f t="shared" si="28"/>
        <v>0.5</v>
      </c>
      <c r="AY240" s="6">
        <f>VLOOKUP(AQ240,COND!$A$10:$B$32,2,FALSE)</f>
        <v>1</v>
      </c>
      <c r="AZ240" s="9">
        <f>($AU$3*AU240+$AV$3*AV240+$AW$3*AW240+$AX$3*AX240)*AY240*IF(AR240&lt;5,0.95,IF(AR240&lt;7,0.975,1))+$K$3*VLOOKUP(K240,COND!$A$2:$D$7,2,FALSE)+$L$3*VLOOKUP(L240,COND!$A$2:$D$7,3,FALSE)+IF(BB240="SP",$BB$3,0)+IF($AW240&lt;3,-5,0)</f>
        <v>13.639536323788548</v>
      </c>
      <c r="BA240" s="28">
        <f t="shared" si="29"/>
        <v>0.14068036556628141</v>
      </c>
      <c r="BB240" t="str">
        <f t="shared" si="30"/>
        <v>RP</v>
      </c>
      <c r="BC240">
        <v>800</v>
      </c>
      <c r="BD240">
        <v>236</v>
      </c>
      <c r="BF240" t="str">
        <f t="shared" si="31"/>
        <v>Unlikely</v>
      </c>
      <c r="BH240" t="str">
        <f>IF(VLOOKUP($B240,'Draft List'!$D$4:$AC$2598,BH$3,FALSE)&lt;&gt;0,VLOOKUP($B240,'Draft List'!$D$4:$AC$2598,BH$3,FALSE),"")</f>
        <v/>
      </c>
      <c r="BI240" t="str">
        <f>IF(VLOOKUP($B240,'Draft List'!$D$4:$AC$2598,BI$3,FALSE)&lt;&gt;0,VLOOKUP($B240,'Draft List'!$D$4:$AC$2598,BI$3,FALSE),"")</f>
        <v/>
      </c>
      <c r="BJ240" t="str">
        <f>IF(VLOOKUP($B240,'Draft List'!$D$4:$AC$2598,BJ$3,FALSE)&lt;&gt;0,VLOOKUP($B240,'Draft List'!$D$4:$AC$2598,BJ$3,FALSE),"")</f>
        <v/>
      </c>
      <c r="BK240" t="str">
        <f>IF(VLOOKUP($B240,'Draft List'!$D$4:$AC$2598,BK$3,FALSE)&lt;&gt;0,VLOOKUP($B240,'Draft List'!$D$4:$AC$2598,BK$3,FALSE),"")</f>
        <v/>
      </c>
      <c r="BL240" t="str">
        <f>IF(OR(C240="SP",C240="MR",C240="CL"),"P",VLOOKUP($A240,Bat!$A$4:$AQ$1284,42,FALSE))</f>
        <v>P</v>
      </c>
    </row>
    <row r="241" spans="1:64" x14ac:dyDescent="0.25">
      <c r="A241" s="45" t="str">
        <f t="shared" si="24"/>
        <v>SPErnie Martínez21</v>
      </c>
      <c r="B241">
        <f>VLOOKUP($A241,draft_listing_pitchers_stats!$A$1:$B$1324,2,FALSE)</f>
        <v>2885</v>
      </c>
      <c r="C241" s="1" t="s">
        <v>25</v>
      </c>
      <c r="D241" s="1" t="s">
        <v>1406</v>
      </c>
      <c r="E241" s="1" t="s">
        <v>205</v>
      </c>
      <c r="F241" s="1">
        <v>21</v>
      </c>
      <c r="G241" s="1" t="s">
        <v>44</v>
      </c>
      <c r="H241" s="1" t="s">
        <v>44</v>
      </c>
      <c r="I241" s="1" t="s">
        <v>54</v>
      </c>
      <c r="J241" s="24" t="s">
        <v>54</v>
      </c>
      <c r="K241" s="1" t="s">
        <v>46</v>
      </c>
      <c r="L241" s="24" t="s">
        <v>46</v>
      </c>
      <c r="M241" s="1">
        <v>3</v>
      </c>
      <c r="N241" s="1">
        <v>2</v>
      </c>
      <c r="O241" s="24">
        <v>2</v>
      </c>
      <c r="P241" s="1">
        <v>5</v>
      </c>
      <c r="Q241" s="1">
        <v>2</v>
      </c>
      <c r="R241" s="24">
        <v>2</v>
      </c>
      <c r="S241" s="1">
        <v>5</v>
      </c>
      <c r="T241" s="1">
        <v>5</v>
      </c>
      <c r="U241" s="1" t="s">
        <v>48</v>
      </c>
      <c r="V241" s="1" t="s">
        <v>48</v>
      </c>
      <c r="W241" s="1">
        <v>3</v>
      </c>
      <c r="X241" s="1">
        <v>6</v>
      </c>
      <c r="Y241" s="1">
        <v>5</v>
      </c>
      <c r="Z241" s="1">
        <v>6</v>
      </c>
      <c r="AA241" s="1" t="s">
        <v>48</v>
      </c>
      <c r="AB241" s="1" t="s">
        <v>48</v>
      </c>
      <c r="AC241" s="1" t="s">
        <v>48</v>
      </c>
      <c r="AD241" s="1" t="s">
        <v>48</v>
      </c>
      <c r="AE241" s="1" t="s">
        <v>48</v>
      </c>
      <c r="AF241" s="1" t="s">
        <v>48</v>
      </c>
      <c r="AG241" s="1" t="s">
        <v>48</v>
      </c>
      <c r="AH241" s="1" t="s">
        <v>48</v>
      </c>
      <c r="AI241" s="1" t="s">
        <v>48</v>
      </c>
      <c r="AJ241" s="1" t="s">
        <v>48</v>
      </c>
      <c r="AK241" s="1" t="s">
        <v>48</v>
      </c>
      <c r="AL241" s="1" t="s">
        <v>48</v>
      </c>
      <c r="AM241" s="1" t="s">
        <v>48</v>
      </c>
      <c r="AN241" s="1" t="s">
        <v>48</v>
      </c>
      <c r="AO241" s="1" t="s">
        <v>48</v>
      </c>
      <c r="AP241" s="24" t="s">
        <v>48</v>
      </c>
      <c r="AQ241" s="1" t="s">
        <v>61</v>
      </c>
      <c r="AR241" s="1">
        <v>8</v>
      </c>
      <c r="AS241" s="25" t="s">
        <v>519</v>
      </c>
      <c r="AT241" s="36" t="s">
        <v>839</v>
      </c>
      <c r="AU241" s="9">
        <f t="shared" si="25"/>
        <v>-1.8743493064650851</v>
      </c>
      <c r="AV241" s="9">
        <f t="shared" si="26"/>
        <v>-1.0394719067096667</v>
      </c>
      <c r="AW241">
        <f t="shared" si="27"/>
        <v>3</v>
      </c>
      <c r="AX241">
        <f t="shared" si="28"/>
        <v>1</v>
      </c>
      <c r="AY241" s="6">
        <f>VLOOKUP(AQ241,COND!$A$10:$B$32,2,FALSE)</f>
        <v>1</v>
      </c>
      <c r="AZ241" s="9">
        <f>($AU$3*AU241+$AV$3*AV241+$AW$3*AW241+$AX$3*AX241)*AY241*IF(AR241&lt;5,0.95,IF(AR241&lt;7,0.975,1))+$K$3*VLOOKUP(K241,COND!$A$2:$D$7,2,FALSE)+$L$3*VLOOKUP(L241,COND!$A$2:$D$7,3,FALSE)+IF(BB241="SP",$BB$3,0)+IF($AW241&lt;3,-5,0)</f>
        <v>13.58569200451365</v>
      </c>
      <c r="BA241" s="28">
        <f t="shared" si="29"/>
        <v>0.13595013968617986</v>
      </c>
      <c r="BB241" t="str">
        <f t="shared" si="30"/>
        <v>SP</v>
      </c>
      <c r="BC241">
        <v>800</v>
      </c>
      <c r="BD241">
        <v>237</v>
      </c>
      <c r="BF241" t="str">
        <f t="shared" si="31"/>
        <v>Unlikely</v>
      </c>
      <c r="BH241">
        <f>IF(VLOOKUP($B241,'Draft List'!$D$4:$AC$2598,BH$3,FALSE)&lt;&gt;0,VLOOKUP($B241,'Draft List'!$D$4:$AC$2598,BH$3,FALSE),"")</f>
        <v>311</v>
      </c>
      <c r="BI241">
        <f>IF(VLOOKUP($B241,'Draft List'!$D$4:$AC$2598,BI$3,FALSE)&lt;&gt;0,VLOOKUP($B241,'Draft List'!$D$4:$AC$2598,BI$3,FALSE),"")</f>
        <v>12</v>
      </c>
      <c r="BJ241">
        <f>IF(VLOOKUP($B241,'Draft List'!$D$4:$AC$2598,BJ$3,FALSE)&lt;&gt;0,VLOOKUP($B241,'Draft List'!$D$4:$AC$2598,BJ$3,FALSE),"")</f>
        <v>19</v>
      </c>
      <c r="BK241" t="str">
        <f>IF(VLOOKUP($B241,'Draft List'!$D$4:$AC$2598,BK$3,FALSE)&lt;&gt;0,VLOOKUP($B241,'Draft List'!$D$4:$AC$2598,BK$3,FALSE),"")</f>
        <v>Duluth Warriors</v>
      </c>
      <c r="BL241" t="str">
        <f>IF(OR(C241="SP",C241="MR",C241="CL"),"P",VLOOKUP($A241,Bat!$A$4:$AQ$1284,42,FALSE))</f>
        <v>P</v>
      </c>
    </row>
    <row r="242" spans="1:64" x14ac:dyDescent="0.25">
      <c r="A242" s="45" t="str">
        <f t="shared" si="24"/>
        <v>RPBruno Stinson18</v>
      </c>
      <c r="B242">
        <f>VLOOKUP($A242,draft_listing_pitchers_stats!$A$1:$B$1324,2,FALSE)</f>
        <v>6805</v>
      </c>
      <c r="C242" s="1" t="s">
        <v>885</v>
      </c>
      <c r="D242" s="1" t="s">
        <v>678</v>
      </c>
      <c r="E242" s="1" t="s">
        <v>1667</v>
      </c>
      <c r="F242" s="1">
        <v>18</v>
      </c>
      <c r="G242" s="1" t="s">
        <v>58</v>
      </c>
      <c r="H242" s="1" t="s">
        <v>58</v>
      </c>
      <c r="I242" s="1" t="s">
        <v>54</v>
      </c>
      <c r="J242" s="24" t="s">
        <v>54</v>
      </c>
      <c r="K242" s="1" t="s">
        <v>46</v>
      </c>
      <c r="L242" s="24" t="s">
        <v>46</v>
      </c>
      <c r="M242" s="1">
        <v>1</v>
      </c>
      <c r="N242" s="1">
        <v>1</v>
      </c>
      <c r="O242" s="24">
        <v>1</v>
      </c>
      <c r="P242" s="1">
        <v>4</v>
      </c>
      <c r="Q242" s="1">
        <v>1</v>
      </c>
      <c r="R242" s="24">
        <v>4</v>
      </c>
      <c r="S242" s="1">
        <v>3</v>
      </c>
      <c r="T242" s="1">
        <v>5</v>
      </c>
      <c r="U242" s="1">
        <v>1</v>
      </c>
      <c r="V242" s="1">
        <v>1</v>
      </c>
      <c r="W242" s="1" t="s">
        <v>48</v>
      </c>
      <c r="X242" s="1" t="s">
        <v>48</v>
      </c>
      <c r="Y242" s="1" t="s">
        <v>48</v>
      </c>
      <c r="Z242" s="1" t="s">
        <v>48</v>
      </c>
      <c r="AA242" s="1" t="s">
        <v>48</v>
      </c>
      <c r="AB242" s="1" t="s">
        <v>48</v>
      </c>
      <c r="AC242" s="1" t="s">
        <v>48</v>
      </c>
      <c r="AD242" s="1" t="s">
        <v>48</v>
      </c>
      <c r="AE242" s="1" t="s">
        <v>48</v>
      </c>
      <c r="AF242" s="1" t="s">
        <v>48</v>
      </c>
      <c r="AG242" s="1" t="s">
        <v>48</v>
      </c>
      <c r="AH242" s="1" t="s">
        <v>48</v>
      </c>
      <c r="AI242" s="1" t="s">
        <v>48</v>
      </c>
      <c r="AJ242" s="1" t="s">
        <v>48</v>
      </c>
      <c r="AK242" s="1" t="s">
        <v>48</v>
      </c>
      <c r="AL242" s="1" t="s">
        <v>48</v>
      </c>
      <c r="AM242" s="1">
        <v>2</v>
      </c>
      <c r="AN242" s="1">
        <v>6</v>
      </c>
      <c r="AO242" s="1" t="s">
        <v>48</v>
      </c>
      <c r="AP242" s="24" t="s">
        <v>48</v>
      </c>
      <c r="AQ242" s="1" t="s">
        <v>71</v>
      </c>
      <c r="AR242" s="1">
        <v>2</v>
      </c>
      <c r="AS242" s="25" t="s">
        <v>15</v>
      </c>
      <c r="AT242" s="36" t="s">
        <v>881</v>
      </c>
      <c r="AU242" s="9">
        <f t="shared" si="25"/>
        <v>-2.7014842379675978</v>
      </c>
      <c r="AV242" s="9">
        <f t="shared" si="26"/>
        <v>-0.94495381554067481</v>
      </c>
      <c r="AW242">
        <f t="shared" si="27"/>
        <v>3</v>
      </c>
      <c r="AX242">
        <f t="shared" si="28"/>
        <v>0.5</v>
      </c>
      <c r="AY242" s="6">
        <f>VLOOKUP(AQ242,COND!$A$10:$B$32,2,FALSE)</f>
        <v>1</v>
      </c>
      <c r="AZ242" s="9">
        <f>($AU$3*AU242+$AV$3*AV242+$AW$3*AW242+$AX$3*AX242)*AY242*IF(AR242&lt;5,0.95,IF(AR242&lt;7,0.975,1))+$K$3*VLOOKUP(K242,COND!$A$2:$D$7,2,FALSE)+$L$3*VLOOKUP(L242,COND!$A$2:$D$7,3,FALSE)+IF(BB242="SP",$BB$3,0)+IF($AW242&lt;3,-5,0)</f>
        <v>13.551345499513335</v>
      </c>
      <c r="BA242" s="28">
        <f t="shared" si="29"/>
        <v>0.13293279767069138</v>
      </c>
      <c r="BB242" t="str">
        <f t="shared" si="30"/>
        <v>RP</v>
      </c>
      <c r="BC242">
        <v>800</v>
      </c>
      <c r="BD242">
        <v>238</v>
      </c>
      <c r="BF242" t="str">
        <f t="shared" si="31"/>
        <v>Unlikely</v>
      </c>
      <c r="BH242" t="str">
        <f>IF(VLOOKUP($B242,'Draft List'!$D$4:$AC$2598,BH$3,FALSE)&lt;&gt;0,VLOOKUP($B242,'Draft List'!$D$4:$AC$2598,BH$3,FALSE),"")</f>
        <v/>
      </c>
      <c r="BI242" t="str">
        <f>IF(VLOOKUP($B242,'Draft List'!$D$4:$AC$2598,BI$3,FALSE)&lt;&gt;0,VLOOKUP($B242,'Draft List'!$D$4:$AC$2598,BI$3,FALSE),"")</f>
        <v/>
      </c>
      <c r="BJ242" t="str">
        <f>IF(VLOOKUP($B242,'Draft List'!$D$4:$AC$2598,BJ$3,FALSE)&lt;&gt;0,VLOOKUP($B242,'Draft List'!$D$4:$AC$2598,BJ$3,FALSE),"")</f>
        <v/>
      </c>
      <c r="BK242" t="str">
        <f>IF(VLOOKUP($B242,'Draft List'!$D$4:$AC$2598,BK$3,FALSE)&lt;&gt;0,VLOOKUP($B242,'Draft List'!$D$4:$AC$2598,BK$3,FALSE),"")</f>
        <v/>
      </c>
      <c r="BL242">
        <f>IF(OR(C242="SP",C242="MR",C242="CL"),"P",VLOOKUP($A242,Bat!$A$4:$AQ$1284,42,FALSE))</f>
        <v>-5.5220843801526041</v>
      </c>
    </row>
    <row r="243" spans="1:64" x14ac:dyDescent="0.25">
      <c r="A243" s="45" t="str">
        <f t="shared" si="24"/>
        <v>RPPat Wilhelm21</v>
      </c>
      <c r="B243">
        <f>VLOOKUP($A243,draft_listing_pitchers_stats!$A$1:$B$1324,2,FALSE)</f>
        <v>14584</v>
      </c>
      <c r="C243" s="1" t="s">
        <v>885</v>
      </c>
      <c r="D243" s="1" t="s">
        <v>198</v>
      </c>
      <c r="E243" s="1" t="s">
        <v>1740</v>
      </c>
      <c r="F243" s="1">
        <v>21</v>
      </c>
      <c r="G243" s="1" t="s">
        <v>44</v>
      </c>
      <c r="H243" s="1" t="s">
        <v>44</v>
      </c>
      <c r="I243" s="1" t="s">
        <v>54</v>
      </c>
      <c r="J243" s="24" t="s">
        <v>54</v>
      </c>
      <c r="K243" s="1" t="s">
        <v>46</v>
      </c>
      <c r="L243" s="24" t="s">
        <v>46</v>
      </c>
      <c r="M243" s="1">
        <v>2</v>
      </c>
      <c r="N243" s="1">
        <v>2</v>
      </c>
      <c r="O243" s="24">
        <v>1</v>
      </c>
      <c r="P243" s="1">
        <v>3</v>
      </c>
      <c r="Q243" s="1">
        <v>2</v>
      </c>
      <c r="R243" s="24">
        <v>4</v>
      </c>
      <c r="S243" s="1">
        <v>4</v>
      </c>
      <c r="T243" s="1">
        <v>4</v>
      </c>
      <c r="U243" s="1">
        <v>4</v>
      </c>
      <c r="V243" s="1">
        <v>4</v>
      </c>
      <c r="W243" s="1" t="s">
        <v>48</v>
      </c>
      <c r="X243" s="1" t="s">
        <v>48</v>
      </c>
      <c r="Y243" s="1">
        <v>2</v>
      </c>
      <c r="Z243" s="1">
        <v>2</v>
      </c>
      <c r="AA243" s="1" t="s">
        <v>48</v>
      </c>
      <c r="AB243" s="1" t="s">
        <v>48</v>
      </c>
      <c r="AC243" s="1" t="s">
        <v>48</v>
      </c>
      <c r="AD243" s="1" t="s">
        <v>48</v>
      </c>
      <c r="AE243" s="1" t="s">
        <v>48</v>
      </c>
      <c r="AF243" s="1" t="s">
        <v>48</v>
      </c>
      <c r="AG243" s="1">
        <v>4</v>
      </c>
      <c r="AH243" s="1">
        <v>4</v>
      </c>
      <c r="AI243" s="1" t="s">
        <v>48</v>
      </c>
      <c r="AJ243" s="1" t="s">
        <v>48</v>
      </c>
      <c r="AK243" s="1" t="s">
        <v>48</v>
      </c>
      <c r="AL243" s="1" t="s">
        <v>48</v>
      </c>
      <c r="AM243" s="1" t="s">
        <v>48</v>
      </c>
      <c r="AN243" s="1" t="s">
        <v>48</v>
      </c>
      <c r="AO243" s="1" t="s">
        <v>48</v>
      </c>
      <c r="AP243" s="24" t="s">
        <v>48</v>
      </c>
      <c r="AQ243" s="1" t="s">
        <v>61</v>
      </c>
      <c r="AR243" s="1">
        <v>3</v>
      </c>
      <c r="AS243" s="25" t="s">
        <v>519</v>
      </c>
      <c r="AT243" s="36" t="s">
        <v>832</v>
      </c>
      <c r="AU243" s="9">
        <f t="shared" si="25"/>
        <v>-2.311361197028369</v>
      </c>
      <c r="AV243" s="9">
        <f t="shared" si="26"/>
        <v>-0.94421342361979277</v>
      </c>
      <c r="AW243">
        <f t="shared" si="27"/>
        <v>4</v>
      </c>
      <c r="AX243">
        <f t="shared" si="28"/>
        <v>0</v>
      </c>
      <c r="AY243" s="6">
        <f>VLOOKUP(AQ243,COND!$A$10:$B$32,2,FALSE)</f>
        <v>1</v>
      </c>
      <c r="AZ243" s="9">
        <f>($AU$3*AU243+$AV$3*AV243+$AW$3*AW243+$AX$3*AX243)*AY243*IF(AR243&lt;5,0.95,IF(AR243&lt;7,0.975,1))+$K$3*VLOOKUP(K243,COND!$A$2:$D$7,2,FALSE)+$L$3*VLOOKUP(L243,COND!$A$2:$D$7,3,FALSE)+IF(BB243="SP",$BB$3,0)+IF($AW243&lt;3,-5,0)</f>
        <v>13.520786323788546</v>
      </c>
      <c r="BA243" s="28">
        <f t="shared" si="29"/>
        <v>0.1302481727031071</v>
      </c>
      <c r="BB243" t="str">
        <f t="shared" si="30"/>
        <v>RP</v>
      </c>
      <c r="BC243">
        <v>800</v>
      </c>
      <c r="BD243">
        <v>239</v>
      </c>
      <c r="BF243" t="str">
        <f t="shared" si="31"/>
        <v>Unlikely</v>
      </c>
      <c r="BH243" t="str">
        <f>IF(VLOOKUP($B243,'Draft List'!$D$4:$AC$2598,BH$3,FALSE)&lt;&gt;0,VLOOKUP($B243,'Draft List'!$D$4:$AC$2598,BH$3,FALSE),"")</f>
        <v/>
      </c>
      <c r="BI243" t="str">
        <f>IF(VLOOKUP($B243,'Draft List'!$D$4:$AC$2598,BI$3,FALSE)&lt;&gt;0,VLOOKUP($B243,'Draft List'!$D$4:$AC$2598,BI$3,FALSE),"")</f>
        <v/>
      </c>
      <c r="BJ243" t="str">
        <f>IF(VLOOKUP($B243,'Draft List'!$D$4:$AC$2598,BJ$3,FALSE)&lt;&gt;0,VLOOKUP($B243,'Draft List'!$D$4:$AC$2598,BJ$3,FALSE),"")</f>
        <v/>
      </c>
      <c r="BK243" t="str">
        <f>IF(VLOOKUP($B243,'Draft List'!$D$4:$AC$2598,BK$3,FALSE)&lt;&gt;0,VLOOKUP($B243,'Draft List'!$D$4:$AC$2598,BK$3,FALSE),"")</f>
        <v/>
      </c>
      <c r="BL243">
        <f>IF(OR(C243="SP",C243="MR",C243="CL"),"P",VLOOKUP($A243,Bat!$A$4:$AQ$1284,42,FALSE))</f>
        <v>-7.0238148906051521</v>
      </c>
    </row>
    <row r="244" spans="1:64" x14ac:dyDescent="0.25">
      <c r="A244" s="45" t="str">
        <f t="shared" si="24"/>
        <v>SPAkihisa Matsuura21</v>
      </c>
      <c r="B244">
        <f>VLOOKUP($A244,draft_listing_pitchers_stats!$A$1:$B$1324,2,FALSE)</f>
        <v>11494</v>
      </c>
      <c r="C244" s="1" t="s">
        <v>25</v>
      </c>
      <c r="D244" s="1" t="s">
        <v>1412</v>
      </c>
      <c r="E244" s="1" t="s">
        <v>1413</v>
      </c>
      <c r="F244" s="1">
        <v>21</v>
      </c>
      <c r="G244" s="1" t="s">
        <v>44</v>
      </c>
      <c r="H244" s="1" t="s">
        <v>44</v>
      </c>
      <c r="I244" s="1" t="s">
        <v>54</v>
      </c>
      <c r="J244" s="24" t="s">
        <v>54</v>
      </c>
      <c r="K244" s="1" t="s">
        <v>46</v>
      </c>
      <c r="L244" s="24" t="s">
        <v>46</v>
      </c>
      <c r="M244" s="1">
        <v>2</v>
      </c>
      <c r="N244" s="1">
        <v>2</v>
      </c>
      <c r="O244" s="24">
        <v>1</v>
      </c>
      <c r="P244" s="1">
        <v>5</v>
      </c>
      <c r="Q244" s="1">
        <v>2</v>
      </c>
      <c r="R244" s="24">
        <v>2</v>
      </c>
      <c r="S244" s="1">
        <v>4</v>
      </c>
      <c r="T244" s="1">
        <v>7</v>
      </c>
      <c r="U244" s="1" t="s">
        <v>48</v>
      </c>
      <c r="V244" s="1" t="s">
        <v>48</v>
      </c>
      <c r="W244" s="1">
        <v>3</v>
      </c>
      <c r="X244" s="1">
        <v>6</v>
      </c>
      <c r="Y244" s="1">
        <v>3</v>
      </c>
      <c r="Z244" s="1">
        <v>6</v>
      </c>
      <c r="AA244" s="1" t="s">
        <v>48</v>
      </c>
      <c r="AB244" s="1" t="s">
        <v>48</v>
      </c>
      <c r="AC244" s="1">
        <v>3</v>
      </c>
      <c r="AD244" s="1">
        <v>5</v>
      </c>
      <c r="AE244" s="1" t="s">
        <v>48</v>
      </c>
      <c r="AF244" s="1" t="s">
        <v>48</v>
      </c>
      <c r="AG244" s="1" t="s">
        <v>48</v>
      </c>
      <c r="AH244" s="1" t="s">
        <v>48</v>
      </c>
      <c r="AI244" s="1" t="s">
        <v>48</v>
      </c>
      <c r="AJ244" s="1" t="s">
        <v>48</v>
      </c>
      <c r="AK244" s="1" t="s">
        <v>48</v>
      </c>
      <c r="AL244" s="1" t="s">
        <v>48</v>
      </c>
      <c r="AM244" s="1" t="s">
        <v>48</v>
      </c>
      <c r="AN244" s="1" t="s">
        <v>48</v>
      </c>
      <c r="AO244" s="1" t="s">
        <v>48</v>
      </c>
      <c r="AP244" s="24" t="s">
        <v>48</v>
      </c>
      <c r="AQ244" s="1" t="s">
        <v>62</v>
      </c>
      <c r="AR244" s="1">
        <v>3</v>
      </c>
      <c r="AS244" s="25" t="s">
        <v>15</v>
      </c>
      <c r="AT244" s="36" t="s">
        <v>854</v>
      </c>
      <c r="AU244" s="9">
        <f t="shared" si="25"/>
        <v>-2.311361197028369</v>
      </c>
      <c r="AV244" s="9">
        <f t="shared" si="26"/>
        <v>-1.0394719067096667</v>
      </c>
      <c r="AW244">
        <f t="shared" si="27"/>
        <v>4</v>
      </c>
      <c r="AX244">
        <f t="shared" si="28"/>
        <v>1.5</v>
      </c>
      <c r="AY244" s="6">
        <f>VLOOKUP(AQ244,COND!$A$10:$B$32,2,FALSE)</f>
        <v>1</v>
      </c>
      <c r="AZ244" s="9">
        <f>($AU$3*AU244+$AV$3*AV244+$AW$3*AW244+$AX$3*AX244)*AY244*IF(AR244&lt;5,0.95,IF(AR244&lt;7,0.975,1))+$K$3*VLOOKUP(K244,COND!$A$2:$D$7,2,FALSE)+$L$3*VLOOKUP(L244,COND!$A$2:$D$7,3,FALSE)+IF(BB244="SP",$BB$3,0)+IF($AW244&lt;3,-5,0)</f>
        <v>13.492125145080944</v>
      </c>
      <c r="BA244" s="28">
        <f t="shared" si="29"/>
        <v>0.12773028685920312</v>
      </c>
      <c r="BB244" t="str">
        <f t="shared" si="30"/>
        <v>RP</v>
      </c>
      <c r="BC244">
        <v>800</v>
      </c>
      <c r="BD244">
        <v>240</v>
      </c>
      <c r="BF244" t="str">
        <f t="shared" si="31"/>
        <v>Unlikely</v>
      </c>
      <c r="BH244" t="str">
        <f>IF(VLOOKUP($B244,'Draft List'!$D$4:$AC$2598,BH$3,FALSE)&lt;&gt;0,VLOOKUP($B244,'Draft List'!$D$4:$AC$2598,BH$3,FALSE),"")</f>
        <v/>
      </c>
      <c r="BI244" t="str">
        <f>IF(VLOOKUP($B244,'Draft List'!$D$4:$AC$2598,BI$3,FALSE)&lt;&gt;0,VLOOKUP($B244,'Draft List'!$D$4:$AC$2598,BI$3,FALSE),"")</f>
        <v/>
      </c>
      <c r="BJ244" t="str">
        <f>IF(VLOOKUP($B244,'Draft List'!$D$4:$AC$2598,BJ$3,FALSE)&lt;&gt;0,VLOOKUP($B244,'Draft List'!$D$4:$AC$2598,BJ$3,FALSE),"")</f>
        <v/>
      </c>
      <c r="BK244" t="str">
        <f>IF(VLOOKUP($B244,'Draft List'!$D$4:$AC$2598,BK$3,FALSE)&lt;&gt;0,VLOOKUP($B244,'Draft List'!$D$4:$AC$2598,BK$3,FALSE),"")</f>
        <v/>
      </c>
      <c r="BL244" t="str">
        <f>IF(OR(C244="SP",C244="MR",C244="CL"),"P",VLOOKUP($A244,Bat!$A$4:$AQ$1284,42,FALSE))</f>
        <v>P</v>
      </c>
    </row>
    <row r="245" spans="1:64" x14ac:dyDescent="0.25">
      <c r="A245" s="45" t="str">
        <f t="shared" si="24"/>
        <v>SPWalt Fisher18</v>
      </c>
      <c r="B245">
        <f>VLOOKUP($A245,draft_listing_pitchers_stats!$A$1:$B$1324,2,FALSE)</f>
        <v>4793</v>
      </c>
      <c r="C245" s="1" t="s">
        <v>25</v>
      </c>
      <c r="D245" s="1" t="s">
        <v>749</v>
      </c>
      <c r="E245" s="1" t="s">
        <v>618</v>
      </c>
      <c r="F245" s="1">
        <v>18</v>
      </c>
      <c r="G245" s="1" t="s">
        <v>44</v>
      </c>
      <c r="H245" s="1" t="s">
        <v>44</v>
      </c>
      <c r="I245" s="1" t="s">
        <v>54</v>
      </c>
      <c r="J245" s="24" t="s">
        <v>54</v>
      </c>
      <c r="K245" s="1" t="s">
        <v>47</v>
      </c>
      <c r="L245" s="24" t="s">
        <v>46</v>
      </c>
      <c r="M245" s="1">
        <v>1</v>
      </c>
      <c r="N245" s="1">
        <v>2</v>
      </c>
      <c r="O245" s="24">
        <v>1</v>
      </c>
      <c r="P245" s="1">
        <v>4</v>
      </c>
      <c r="Q245" s="1">
        <v>2</v>
      </c>
      <c r="R245" s="24">
        <v>3</v>
      </c>
      <c r="S245" s="1">
        <v>3</v>
      </c>
      <c r="T245" s="1">
        <v>4</v>
      </c>
      <c r="U245" s="1">
        <v>1</v>
      </c>
      <c r="V245" s="1">
        <v>8</v>
      </c>
      <c r="W245" s="1" t="s">
        <v>48</v>
      </c>
      <c r="X245" s="1" t="s">
        <v>48</v>
      </c>
      <c r="Y245" s="1">
        <v>2</v>
      </c>
      <c r="Z245" s="1">
        <v>4</v>
      </c>
      <c r="AA245" s="1" t="s">
        <v>48</v>
      </c>
      <c r="AB245" s="1" t="s">
        <v>48</v>
      </c>
      <c r="AC245" s="1" t="s">
        <v>48</v>
      </c>
      <c r="AD245" s="1" t="s">
        <v>48</v>
      </c>
      <c r="AE245" s="1" t="s">
        <v>48</v>
      </c>
      <c r="AF245" s="1" t="s">
        <v>48</v>
      </c>
      <c r="AG245" s="1" t="s">
        <v>48</v>
      </c>
      <c r="AH245" s="1" t="s">
        <v>48</v>
      </c>
      <c r="AI245" s="1" t="s">
        <v>48</v>
      </c>
      <c r="AJ245" s="1" t="s">
        <v>48</v>
      </c>
      <c r="AK245" s="1" t="s">
        <v>48</v>
      </c>
      <c r="AL245" s="1" t="s">
        <v>48</v>
      </c>
      <c r="AM245" s="1" t="s">
        <v>48</v>
      </c>
      <c r="AN245" s="1" t="s">
        <v>48</v>
      </c>
      <c r="AO245" s="1" t="s">
        <v>48</v>
      </c>
      <c r="AP245" s="24" t="s">
        <v>48</v>
      </c>
      <c r="AQ245" s="1" t="s">
        <v>521</v>
      </c>
      <c r="AR245" s="1">
        <v>8</v>
      </c>
      <c r="AS245" s="25" t="s">
        <v>519</v>
      </c>
      <c r="AT245" s="36" t="s">
        <v>881</v>
      </c>
      <c r="AU245" s="9">
        <f t="shared" si="25"/>
        <v>-2.5060525215375429</v>
      </c>
      <c r="AV245" s="9">
        <f t="shared" si="26"/>
        <v>-0.99184266516472974</v>
      </c>
      <c r="AW245">
        <f t="shared" si="27"/>
        <v>3</v>
      </c>
      <c r="AX245">
        <f t="shared" si="28"/>
        <v>0.5</v>
      </c>
      <c r="AY245" s="6">
        <f>VLOOKUP(AQ245,COND!$A$10:$B$32,2,FALSE)</f>
        <v>1</v>
      </c>
      <c r="AZ245" s="9">
        <f>($AU$3*AU245+$AV$3*AV245+$AW$3*AW245+$AX$3*AX245)*AY245*IF(AR245&lt;5,0.95,IF(AR245&lt;7,0.975,1))+$K$3*VLOOKUP(K245,COND!$A$2:$D$7,2,FALSE)+$L$3*VLOOKUP(L245,COND!$A$2:$D$7,3,FALSE)+IF(BB245="SP",$BB$3,0)+IF($AW245&lt;3,-5,0)</f>
        <v>13.486936192397895</v>
      </c>
      <c r="BA245" s="28">
        <f t="shared" si="29"/>
        <v>0.1272744371316456</v>
      </c>
      <c r="BB245" t="str">
        <f t="shared" si="30"/>
        <v>SP</v>
      </c>
      <c r="BC245">
        <v>800</v>
      </c>
      <c r="BD245">
        <v>241</v>
      </c>
      <c r="BF245" t="str">
        <f t="shared" si="31"/>
        <v>Unlikely</v>
      </c>
      <c r="BH245">
        <f>IF(VLOOKUP($B245,'Draft List'!$D$4:$AC$2598,BH$3,FALSE)&lt;&gt;0,VLOOKUP($B245,'Draft List'!$D$4:$AC$2598,BH$3,FALSE),"")</f>
        <v>302</v>
      </c>
      <c r="BI245">
        <f>IF(VLOOKUP($B245,'Draft List'!$D$4:$AC$2598,BI$3,FALSE)&lt;&gt;0,VLOOKUP($B245,'Draft List'!$D$4:$AC$2598,BI$3,FALSE),"")</f>
        <v>12</v>
      </c>
      <c r="BJ245">
        <f>IF(VLOOKUP($B245,'Draft List'!$D$4:$AC$2598,BJ$3,FALSE)&lt;&gt;0,VLOOKUP($B245,'Draft List'!$D$4:$AC$2598,BJ$3,FALSE),"")</f>
        <v>10</v>
      </c>
      <c r="BK245" t="str">
        <f>IF(VLOOKUP($B245,'Draft List'!$D$4:$AC$2598,BK$3,FALSE)&lt;&gt;0,VLOOKUP($B245,'Draft List'!$D$4:$AC$2598,BK$3,FALSE),"")</f>
        <v>New Orleans Trendsetters</v>
      </c>
      <c r="BL245" t="str">
        <f>IF(OR(C245="SP",C245="MR",C245="CL"),"P",VLOOKUP($A245,Bat!$A$4:$AQ$1284,42,FALSE))</f>
        <v>P</v>
      </c>
    </row>
    <row r="246" spans="1:64" x14ac:dyDescent="0.25">
      <c r="A246" s="45" t="str">
        <f t="shared" si="24"/>
        <v>SPAntónio Román21</v>
      </c>
      <c r="B246">
        <f>VLOOKUP($A246,draft_listing_pitchers_stats!$A$1:$B$1324,2,FALSE)</f>
        <v>16094</v>
      </c>
      <c r="C246" s="1" t="s">
        <v>25</v>
      </c>
      <c r="D246" s="1" t="s">
        <v>193</v>
      </c>
      <c r="E246" s="1" t="s">
        <v>946</v>
      </c>
      <c r="F246" s="1">
        <v>21</v>
      </c>
      <c r="G246" s="1" t="s">
        <v>58</v>
      </c>
      <c r="H246" s="1" t="s">
        <v>58</v>
      </c>
      <c r="I246" s="1" t="s">
        <v>54</v>
      </c>
      <c r="J246" s="24" t="s">
        <v>54</v>
      </c>
      <c r="K246" s="1" t="s">
        <v>47</v>
      </c>
      <c r="L246" s="24" t="s">
        <v>46</v>
      </c>
      <c r="M246" s="1">
        <v>4</v>
      </c>
      <c r="N246" s="1">
        <v>2</v>
      </c>
      <c r="O246" s="24">
        <v>1</v>
      </c>
      <c r="P246" s="1">
        <v>4</v>
      </c>
      <c r="Q246" s="1">
        <v>2</v>
      </c>
      <c r="R246" s="24">
        <v>3</v>
      </c>
      <c r="S246" s="1">
        <v>5</v>
      </c>
      <c r="T246" s="1">
        <v>5</v>
      </c>
      <c r="U246" s="1">
        <v>4</v>
      </c>
      <c r="V246" s="1">
        <v>5</v>
      </c>
      <c r="W246" s="1" t="s">
        <v>48</v>
      </c>
      <c r="X246" s="1" t="s">
        <v>48</v>
      </c>
      <c r="Y246" s="1">
        <v>2</v>
      </c>
      <c r="Z246" s="1">
        <v>3</v>
      </c>
      <c r="AA246" s="1" t="s">
        <v>48</v>
      </c>
      <c r="AB246" s="1" t="s">
        <v>48</v>
      </c>
      <c r="AC246" s="1" t="s">
        <v>48</v>
      </c>
      <c r="AD246" s="1" t="s">
        <v>48</v>
      </c>
      <c r="AE246" s="1" t="s">
        <v>48</v>
      </c>
      <c r="AF246" s="1" t="s">
        <v>48</v>
      </c>
      <c r="AG246" s="1">
        <v>4</v>
      </c>
      <c r="AH246" s="1">
        <v>5</v>
      </c>
      <c r="AI246" s="1" t="s">
        <v>48</v>
      </c>
      <c r="AJ246" s="1" t="s">
        <v>48</v>
      </c>
      <c r="AK246" s="1" t="s">
        <v>48</v>
      </c>
      <c r="AL246" s="1" t="s">
        <v>48</v>
      </c>
      <c r="AM246" s="1" t="s">
        <v>48</v>
      </c>
      <c r="AN246" s="1" t="s">
        <v>48</v>
      </c>
      <c r="AO246" s="1" t="s">
        <v>48</v>
      </c>
      <c r="AP246" s="24" t="s">
        <v>48</v>
      </c>
      <c r="AQ246" s="1" t="s">
        <v>521</v>
      </c>
      <c r="AR246" s="1">
        <v>7</v>
      </c>
      <c r="AS246" s="25" t="s">
        <v>519</v>
      </c>
      <c r="AT246" s="36" t="s">
        <v>900</v>
      </c>
      <c r="AU246" s="9">
        <f t="shared" si="25"/>
        <v>-1.9219785480100218</v>
      </c>
      <c r="AV246" s="9">
        <f t="shared" si="26"/>
        <v>-0.99184266516472974</v>
      </c>
      <c r="AW246">
        <f t="shared" si="27"/>
        <v>4</v>
      </c>
      <c r="AX246">
        <f t="shared" si="28"/>
        <v>0</v>
      </c>
      <c r="AY246" s="6">
        <f>VLOOKUP(AQ246,COND!$A$10:$B$32,2,FALSE)</f>
        <v>1</v>
      </c>
      <c r="AZ246" s="9">
        <f>($AU$3*AU246+$AV$3*AV246+$AW$3*AW246+$AX$3*AX246)*AY246*IF(AR246&lt;5,0.95,IF(AR246&lt;7,0.975,1))+$K$3*VLOOKUP(K246,COND!$A$2:$D$7,2,FALSE)+$L$3*VLOOKUP(L246,COND!$A$2:$D$7,3,FALSE)+IF(BB246="SP",$BB$3,0)+IF($AW246&lt;3,-5,0)</f>
        <v>13.4787509871034</v>
      </c>
      <c r="BA246" s="28">
        <f t="shared" si="29"/>
        <v>0.12655536647685109</v>
      </c>
      <c r="BB246" t="str">
        <f t="shared" si="30"/>
        <v>SP</v>
      </c>
      <c r="BC246">
        <v>800</v>
      </c>
      <c r="BD246">
        <v>242</v>
      </c>
      <c r="BF246" t="str">
        <f t="shared" si="31"/>
        <v>Unlikely</v>
      </c>
      <c r="BH246" t="str">
        <f>IF(VLOOKUP($B246,'Draft List'!$D$4:$AC$2598,BH$3,FALSE)&lt;&gt;0,VLOOKUP($B246,'Draft List'!$D$4:$AC$2598,BH$3,FALSE),"")</f>
        <v/>
      </c>
      <c r="BI246" t="str">
        <f>IF(VLOOKUP($B246,'Draft List'!$D$4:$AC$2598,BI$3,FALSE)&lt;&gt;0,VLOOKUP($B246,'Draft List'!$D$4:$AC$2598,BI$3,FALSE),"")</f>
        <v/>
      </c>
      <c r="BJ246" t="str">
        <f>IF(VLOOKUP($B246,'Draft List'!$D$4:$AC$2598,BJ$3,FALSE)&lt;&gt;0,VLOOKUP($B246,'Draft List'!$D$4:$AC$2598,BJ$3,FALSE),"")</f>
        <v/>
      </c>
      <c r="BK246" t="str">
        <f>IF(VLOOKUP($B246,'Draft List'!$D$4:$AC$2598,BK$3,FALSE)&lt;&gt;0,VLOOKUP($B246,'Draft List'!$D$4:$AC$2598,BK$3,FALSE),"")</f>
        <v/>
      </c>
      <c r="BL246" t="str">
        <f>IF(OR(C246="SP",C246="MR",C246="CL"),"P",VLOOKUP($A246,Bat!$A$4:$AQ$1284,42,FALSE))</f>
        <v>P</v>
      </c>
    </row>
    <row r="247" spans="1:64" x14ac:dyDescent="0.25">
      <c r="A247" s="45" t="str">
        <f t="shared" si="24"/>
        <v>SPMartin Edwards21</v>
      </c>
      <c r="B247">
        <f>VLOOKUP($A247,draft_listing_pitchers_stats!$A$1:$B$1324,2,FALSE)</f>
        <v>9396</v>
      </c>
      <c r="C247" s="1" t="s">
        <v>25</v>
      </c>
      <c r="D247" s="1" t="s">
        <v>223</v>
      </c>
      <c r="E247" s="1" t="s">
        <v>272</v>
      </c>
      <c r="F247" s="1">
        <v>21</v>
      </c>
      <c r="G247" s="1" t="s">
        <v>44</v>
      </c>
      <c r="H247" s="1" t="s">
        <v>44</v>
      </c>
      <c r="I247" s="1" t="s">
        <v>54</v>
      </c>
      <c r="J247" s="24" t="s">
        <v>54</v>
      </c>
      <c r="K247" s="1" t="s">
        <v>47</v>
      </c>
      <c r="L247" s="24" t="s">
        <v>46</v>
      </c>
      <c r="M247" s="1">
        <v>3</v>
      </c>
      <c r="N247" s="1">
        <v>1</v>
      </c>
      <c r="O247" s="24">
        <v>2</v>
      </c>
      <c r="P247" s="1">
        <v>3</v>
      </c>
      <c r="Q247" s="1">
        <v>3</v>
      </c>
      <c r="R247" s="24">
        <v>3</v>
      </c>
      <c r="S247" s="1">
        <v>5</v>
      </c>
      <c r="T247" s="1">
        <v>5</v>
      </c>
      <c r="U247" s="1">
        <v>3</v>
      </c>
      <c r="V247" s="1">
        <v>4</v>
      </c>
      <c r="W247" s="1" t="s">
        <v>48</v>
      </c>
      <c r="X247" s="1" t="s">
        <v>48</v>
      </c>
      <c r="Y247" s="1">
        <v>4</v>
      </c>
      <c r="Z247" s="1">
        <v>4</v>
      </c>
      <c r="AA247" s="1" t="s">
        <v>48</v>
      </c>
      <c r="AB247" s="1" t="s">
        <v>48</v>
      </c>
      <c r="AC247" s="1" t="s">
        <v>48</v>
      </c>
      <c r="AD247" s="1" t="s">
        <v>48</v>
      </c>
      <c r="AE247" s="1">
        <v>4</v>
      </c>
      <c r="AF247" s="1">
        <v>4</v>
      </c>
      <c r="AG247" s="1" t="s">
        <v>48</v>
      </c>
      <c r="AH247" s="1" t="s">
        <v>48</v>
      </c>
      <c r="AI247" s="1" t="s">
        <v>48</v>
      </c>
      <c r="AJ247" s="1" t="s">
        <v>48</v>
      </c>
      <c r="AK247" s="1" t="s">
        <v>48</v>
      </c>
      <c r="AL247" s="1" t="s">
        <v>48</v>
      </c>
      <c r="AM247" s="1" t="s">
        <v>48</v>
      </c>
      <c r="AN247" s="1" t="s">
        <v>48</v>
      </c>
      <c r="AO247" s="1" t="s">
        <v>48</v>
      </c>
      <c r="AP247" s="24" t="s">
        <v>48</v>
      </c>
      <c r="AQ247" s="1" t="s">
        <v>64</v>
      </c>
      <c r="AR247" s="1">
        <v>9</v>
      </c>
      <c r="AS247" s="25" t="s">
        <v>15</v>
      </c>
      <c r="AT247" s="36" t="s">
        <v>854</v>
      </c>
      <c r="AU247" s="9">
        <f t="shared" si="25"/>
        <v>-2.0697810228951408</v>
      </c>
      <c r="AV247" s="9">
        <f t="shared" si="26"/>
        <v>-0.9911022732438477</v>
      </c>
      <c r="AW247">
        <f t="shared" si="27"/>
        <v>4</v>
      </c>
      <c r="AX247">
        <f t="shared" si="28"/>
        <v>0</v>
      </c>
      <c r="AY247" s="6">
        <f>VLOOKUP(AQ247,COND!$A$10:$B$32,2,FALSE)</f>
        <v>1</v>
      </c>
      <c r="AZ247" s="9">
        <f>($AU$3*AU247+$AV$3*AV247+$AW$3*AW247+$AX$3*AX247)*AY247*IF(AR247&lt;5,0.95,IF(AR247&lt;7,0.975,1))+$K$3*VLOOKUP(K247,COND!$A$2:$D$7,2,FALSE)+$L$3*VLOOKUP(L247,COND!$A$2:$D$7,3,FALSE)+IF(BB247="SP",$BB$3,0)+IF($AW247&lt;3,-5,0)</f>
        <v>13.463998330544019</v>
      </c>
      <c r="BA247" s="28">
        <f t="shared" si="29"/>
        <v>0.12525934493182683</v>
      </c>
      <c r="BB247" t="str">
        <f t="shared" si="30"/>
        <v>SP</v>
      </c>
      <c r="BC247">
        <v>800</v>
      </c>
      <c r="BD247">
        <v>243</v>
      </c>
      <c r="BF247" t="str">
        <f t="shared" si="31"/>
        <v>Unlikely</v>
      </c>
      <c r="BH247">
        <f>IF(VLOOKUP($B247,'Draft List'!$D$4:$AC$2598,BH$3,FALSE)&lt;&gt;0,VLOOKUP($B247,'Draft List'!$D$4:$AC$2598,BH$3,FALSE),"")</f>
        <v>357</v>
      </c>
      <c r="BI247">
        <f>IF(VLOOKUP($B247,'Draft List'!$D$4:$AC$2598,BI$3,FALSE)&lt;&gt;0,VLOOKUP($B247,'Draft List'!$D$4:$AC$2598,BI$3,FALSE),"")</f>
        <v>14</v>
      </c>
      <c r="BJ247">
        <f>IF(VLOOKUP($B247,'Draft List'!$D$4:$AC$2598,BJ$3,FALSE)&lt;&gt;0,VLOOKUP($B247,'Draft List'!$D$4:$AC$2598,BJ$3,FALSE),"")</f>
        <v>13</v>
      </c>
      <c r="BK247" t="str">
        <f>IF(VLOOKUP($B247,'Draft List'!$D$4:$AC$2598,BK$3,FALSE)&lt;&gt;0,VLOOKUP($B247,'Draft List'!$D$4:$AC$2598,BK$3,FALSE),"")</f>
        <v>Arlington Bureaucrats</v>
      </c>
      <c r="BL247" t="str">
        <f>IF(OR(C247="SP",C247="MR",C247="CL"),"P",VLOOKUP($A247,Bat!$A$4:$AQ$1284,42,FALSE))</f>
        <v>P</v>
      </c>
    </row>
    <row r="248" spans="1:64" x14ac:dyDescent="0.25">
      <c r="A248" s="45" t="str">
        <f t="shared" si="24"/>
        <v>SPFrancisco Rentería21</v>
      </c>
      <c r="B248">
        <f>VLOOKUP($A248,draft_listing_pitchers_stats!$A$1:$B$1324,2,FALSE)</f>
        <v>8947</v>
      </c>
      <c r="C248" s="1" t="s">
        <v>25</v>
      </c>
      <c r="D248" s="1" t="s">
        <v>267</v>
      </c>
      <c r="E248" s="1" t="s">
        <v>1581</v>
      </c>
      <c r="F248" s="1">
        <v>21</v>
      </c>
      <c r="G248" s="1" t="s">
        <v>68</v>
      </c>
      <c r="H248" s="1" t="s">
        <v>44</v>
      </c>
      <c r="I248" s="1" t="s">
        <v>54</v>
      </c>
      <c r="J248" s="24" t="s">
        <v>54</v>
      </c>
      <c r="K248" s="1" t="s">
        <v>47</v>
      </c>
      <c r="L248" s="24" t="s">
        <v>46</v>
      </c>
      <c r="M248" s="1">
        <v>3</v>
      </c>
      <c r="N248" s="1">
        <v>2</v>
      </c>
      <c r="O248" s="24">
        <v>1</v>
      </c>
      <c r="P248" s="1">
        <v>5</v>
      </c>
      <c r="Q248" s="1">
        <v>3</v>
      </c>
      <c r="R248" s="24">
        <v>1</v>
      </c>
      <c r="S248" s="1">
        <v>4</v>
      </c>
      <c r="T248" s="1">
        <v>5</v>
      </c>
      <c r="U248" s="1">
        <v>4</v>
      </c>
      <c r="V248" s="1">
        <v>6</v>
      </c>
      <c r="W248" s="1" t="s">
        <v>48</v>
      </c>
      <c r="X248" s="1" t="s">
        <v>48</v>
      </c>
      <c r="Y248" s="1">
        <v>3</v>
      </c>
      <c r="Z248" s="1">
        <v>6</v>
      </c>
      <c r="AA248" s="1" t="s">
        <v>48</v>
      </c>
      <c r="AB248" s="1" t="s">
        <v>48</v>
      </c>
      <c r="AC248" s="1" t="s">
        <v>48</v>
      </c>
      <c r="AD248" s="1" t="s">
        <v>48</v>
      </c>
      <c r="AE248" s="1" t="s">
        <v>48</v>
      </c>
      <c r="AF248" s="1" t="s">
        <v>48</v>
      </c>
      <c r="AG248" s="1">
        <v>4</v>
      </c>
      <c r="AH248" s="1">
        <v>5</v>
      </c>
      <c r="AI248" s="1" t="s">
        <v>48</v>
      </c>
      <c r="AJ248" s="1" t="s">
        <v>48</v>
      </c>
      <c r="AK248" s="1" t="s">
        <v>48</v>
      </c>
      <c r="AL248" s="1" t="s">
        <v>48</v>
      </c>
      <c r="AM248" s="1" t="s">
        <v>48</v>
      </c>
      <c r="AN248" s="1" t="s">
        <v>48</v>
      </c>
      <c r="AO248" s="1" t="s">
        <v>48</v>
      </c>
      <c r="AP248" s="24" t="s">
        <v>48</v>
      </c>
      <c r="AQ248" s="1" t="s">
        <v>522</v>
      </c>
      <c r="AR248" s="1">
        <v>6</v>
      </c>
      <c r="AS248" s="25" t="s">
        <v>15</v>
      </c>
      <c r="AT248" s="36" t="s">
        <v>900</v>
      </c>
      <c r="AU248" s="9">
        <f t="shared" si="25"/>
        <v>-2.1166698725191955</v>
      </c>
      <c r="AV248" s="9">
        <f t="shared" si="26"/>
        <v>-1.0863607563337214</v>
      </c>
      <c r="AW248">
        <f t="shared" si="27"/>
        <v>4</v>
      </c>
      <c r="AX248">
        <f t="shared" si="28"/>
        <v>1</v>
      </c>
      <c r="AY248" s="6">
        <f>VLOOKUP(AQ248,COND!$A$10:$B$32,2,FALSE)</f>
        <v>1</v>
      </c>
      <c r="AZ248" s="9">
        <f>($AU$3*AU248+$AV$3*AV248+$AW$3*AW248+$AX$3*AX248)*AY248*IF(AR248&lt;5,0.95,IF(AR248&lt;7,0.975,1))+$K$3*VLOOKUP(K248,COND!$A$2:$D$7,2,FALSE)+$L$3*VLOOKUP(L248,COND!$A$2:$D$7,3,FALSE)+IF(BB248="SP",$BB$3,0)+IF($AW248&lt;3,-5,0)</f>
        <v>13.271964626351185</v>
      </c>
      <c r="BA248" s="28">
        <f t="shared" si="29"/>
        <v>0.10838917534555839</v>
      </c>
      <c r="BB248" t="str">
        <f t="shared" si="30"/>
        <v>SP</v>
      </c>
      <c r="BC248">
        <v>800</v>
      </c>
      <c r="BD248">
        <v>244</v>
      </c>
      <c r="BF248" t="str">
        <f t="shared" si="31"/>
        <v>Unlikely</v>
      </c>
      <c r="BH248" t="str">
        <f>IF(VLOOKUP($B248,'Draft List'!$D$4:$AC$2598,BH$3,FALSE)&lt;&gt;0,VLOOKUP($B248,'Draft List'!$D$4:$AC$2598,BH$3,FALSE),"")</f>
        <v/>
      </c>
      <c r="BI248" t="str">
        <f>IF(VLOOKUP($B248,'Draft List'!$D$4:$AC$2598,BI$3,FALSE)&lt;&gt;0,VLOOKUP($B248,'Draft List'!$D$4:$AC$2598,BI$3,FALSE),"")</f>
        <v/>
      </c>
      <c r="BJ248" t="str">
        <f>IF(VLOOKUP($B248,'Draft List'!$D$4:$AC$2598,BJ$3,FALSE)&lt;&gt;0,VLOOKUP($B248,'Draft List'!$D$4:$AC$2598,BJ$3,FALSE),"")</f>
        <v/>
      </c>
      <c r="BK248" t="str">
        <f>IF(VLOOKUP($B248,'Draft List'!$D$4:$AC$2598,BK$3,FALSE)&lt;&gt;0,VLOOKUP($B248,'Draft List'!$D$4:$AC$2598,BK$3,FALSE),"")</f>
        <v/>
      </c>
      <c r="BL248" t="str">
        <f>IF(OR(C248="SP",C248="MR",C248="CL"),"P",VLOOKUP($A248,Bat!$A$4:$AQ$1284,42,FALSE))</f>
        <v>P</v>
      </c>
    </row>
    <row r="249" spans="1:64" x14ac:dyDescent="0.25">
      <c r="A249" s="45" t="str">
        <f t="shared" si="24"/>
        <v>RPBrendan Ryan21</v>
      </c>
      <c r="B249">
        <f>VLOOKUP($A249,draft_listing_pitchers_stats!$A$1:$B$1324,2,FALSE)</f>
        <v>15656</v>
      </c>
      <c r="C249" s="1" t="s">
        <v>885</v>
      </c>
      <c r="D249" s="1" t="s">
        <v>1615</v>
      </c>
      <c r="E249" s="1" t="s">
        <v>190</v>
      </c>
      <c r="F249" s="1">
        <v>21</v>
      </c>
      <c r="G249" s="1" t="s">
        <v>58</v>
      </c>
      <c r="H249" s="1" t="s">
        <v>58</v>
      </c>
      <c r="I249" s="1" t="s">
        <v>54</v>
      </c>
      <c r="J249" s="24" t="s">
        <v>54</v>
      </c>
      <c r="K249" s="1" t="s">
        <v>47</v>
      </c>
      <c r="L249" s="24" t="s">
        <v>51</v>
      </c>
      <c r="M249" s="1">
        <v>2</v>
      </c>
      <c r="N249" s="1">
        <v>2</v>
      </c>
      <c r="O249" s="24">
        <v>1</v>
      </c>
      <c r="P249" s="1">
        <v>5</v>
      </c>
      <c r="Q249" s="1">
        <v>2</v>
      </c>
      <c r="R249" s="24">
        <v>2</v>
      </c>
      <c r="S249" s="1">
        <v>4</v>
      </c>
      <c r="T249" s="1">
        <v>5</v>
      </c>
      <c r="U249" s="1">
        <v>1</v>
      </c>
      <c r="V249" s="1">
        <v>2</v>
      </c>
      <c r="W249" s="1">
        <v>3</v>
      </c>
      <c r="X249" s="1">
        <v>6</v>
      </c>
      <c r="Y249" s="1">
        <v>3</v>
      </c>
      <c r="Z249" s="1">
        <v>6</v>
      </c>
      <c r="AA249" s="1" t="s">
        <v>48</v>
      </c>
      <c r="AB249" s="1" t="s">
        <v>48</v>
      </c>
      <c r="AC249" s="1" t="s">
        <v>48</v>
      </c>
      <c r="AD249" s="1" t="s">
        <v>48</v>
      </c>
      <c r="AE249" s="1" t="s">
        <v>48</v>
      </c>
      <c r="AF249" s="1" t="s">
        <v>48</v>
      </c>
      <c r="AG249" s="1" t="s">
        <v>48</v>
      </c>
      <c r="AH249" s="1" t="s">
        <v>48</v>
      </c>
      <c r="AI249" s="1" t="s">
        <v>48</v>
      </c>
      <c r="AJ249" s="1" t="s">
        <v>48</v>
      </c>
      <c r="AK249" s="1" t="s">
        <v>48</v>
      </c>
      <c r="AL249" s="1" t="s">
        <v>48</v>
      </c>
      <c r="AM249" s="1" t="s">
        <v>48</v>
      </c>
      <c r="AN249" s="1" t="s">
        <v>48</v>
      </c>
      <c r="AO249" s="1" t="s">
        <v>48</v>
      </c>
      <c r="AP249" s="24" t="s">
        <v>48</v>
      </c>
      <c r="AQ249" s="1" t="s">
        <v>62</v>
      </c>
      <c r="AR249" s="1">
        <v>2</v>
      </c>
      <c r="AS249" s="25" t="s">
        <v>519</v>
      </c>
      <c r="AT249" s="36" t="s">
        <v>961</v>
      </c>
      <c r="AU249" s="9">
        <f t="shared" si="25"/>
        <v>-2.311361197028369</v>
      </c>
      <c r="AV249" s="9">
        <f t="shared" si="26"/>
        <v>-1.0394719067096667</v>
      </c>
      <c r="AW249">
        <f t="shared" si="27"/>
        <v>4</v>
      </c>
      <c r="AX249">
        <f t="shared" si="28"/>
        <v>1</v>
      </c>
      <c r="AY249" s="6">
        <f>VLOOKUP(AQ249,COND!$A$10:$B$32,2,FALSE)</f>
        <v>1</v>
      </c>
      <c r="AZ249" s="9">
        <f>($AU$3*AU249+$AV$3*AV249+$AW$3*AW249+$AX$3*AX249)*AY249*IF(AR249&lt;5,0.95,IF(AR249&lt;7,0.975,1))+$K$3*VLOOKUP(K249,COND!$A$2:$D$7,2,FALSE)+$L$3*VLOOKUP(L249,COND!$A$2:$D$7,3,FALSE)+IF(BB249="SP",$BB$3,0)+IF($AW249&lt;3,-5,0)</f>
        <v>12.898375145080944</v>
      </c>
      <c r="BA249" s="28">
        <f t="shared" si="29"/>
        <v>7.5569322543332471E-2</v>
      </c>
      <c r="BB249" t="str">
        <f t="shared" si="30"/>
        <v>RP</v>
      </c>
      <c r="BC249">
        <v>800</v>
      </c>
      <c r="BD249">
        <v>245</v>
      </c>
      <c r="BF249" t="str">
        <f t="shared" si="31"/>
        <v>Unlikely</v>
      </c>
      <c r="BH249" t="str">
        <f>IF(VLOOKUP($B249,'Draft List'!$D$4:$AC$2598,BH$3,FALSE)&lt;&gt;0,VLOOKUP($B249,'Draft List'!$D$4:$AC$2598,BH$3,FALSE),"")</f>
        <v/>
      </c>
      <c r="BI249" t="str">
        <f>IF(VLOOKUP($B249,'Draft List'!$D$4:$AC$2598,BI$3,FALSE)&lt;&gt;0,VLOOKUP($B249,'Draft List'!$D$4:$AC$2598,BI$3,FALSE),"")</f>
        <v/>
      </c>
      <c r="BJ249" t="str">
        <f>IF(VLOOKUP($B249,'Draft List'!$D$4:$AC$2598,BJ$3,FALSE)&lt;&gt;0,VLOOKUP($B249,'Draft List'!$D$4:$AC$2598,BJ$3,FALSE),"")</f>
        <v/>
      </c>
      <c r="BK249" t="str">
        <f>IF(VLOOKUP($B249,'Draft List'!$D$4:$AC$2598,BK$3,FALSE)&lt;&gt;0,VLOOKUP($B249,'Draft List'!$D$4:$AC$2598,BK$3,FALSE),"")</f>
        <v/>
      </c>
      <c r="BL249" t="e">
        <f>IF(OR(C249="SP",C249="MR",C249="CL"),"P",VLOOKUP($A249,Bat!$A$4:$AQ$1284,42,FALSE))</f>
        <v>#N/A</v>
      </c>
    </row>
    <row r="250" spans="1:64" x14ac:dyDescent="0.25">
      <c r="A250" s="45" t="str">
        <f t="shared" si="24"/>
        <v>RPBill Neal21</v>
      </c>
      <c r="B250">
        <f>VLOOKUP($A250,draft_listing_pitchers_stats!$A$1:$B$1324,2,FALSE)</f>
        <v>7522</v>
      </c>
      <c r="C250" s="1" t="s">
        <v>885</v>
      </c>
      <c r="D250" s="1" t="s">
        <v>162</v>
      </c>
      <c r="E250" s="1" t="s">
        <v>1229</v>
      </c>
      <c r="F250" s="1">
        <v>21</v>
      </c>
      <c r="G250" s="1" t="s">
        <v>44</v>
      </c>
      <c r="H250" s="1" t="s">
        <v>44</v>
      </c>
      <c r="I250" s="1" t="s">
        <v>54</v>
      </c>
      <c r="J250" s="24" t="s">
        <v>54</v>
      </c>
      <c r="K250" s="1" t="s">
        <v>47</v>
      </c>
      <c r="L250" s="24" t="s">
        <v>46</v>
      </c>
      <c r="M250" s="1">
        <v>3</v>
      </c>
      <c r="N250" s="1">
        <v>2</v>
      </c>
      <c r="O250" s="24">
        <v>1</v>
      </c>
      <c r="P250" s="1">
        <v>5</v>
      </c>
      <c r="Q250" s="1">
        <v>3</v>
      </c>
      <c r="R250" s="24">
        <v>1</v>
      </c>
      <c r="S250" s="1">
        <v>4</v>
      </c>
      <c r="T250" s="1">
        <v>6</v>
      </c>
      <c r="U250" s="1">
        <v>1</v>
      </c>
      <c r="V250" s="1">
        <v>3</v>
      </c>
      <c r="W250" s="1">
        <v>4</v>
      </c>
      <c r="X250" s="1">
        <v>6</v>
      </c>
      <c r="Y250" s="1" t="s">
        <v>48</v>
      </c>
      <c r="Z250" s="1" t="s">
        <v>48</v>
      </c>
      <c r="AA250" s="1" t="s">
        <v>48</v>
      </c>
      <c r="AB250" s="1" t="s">
        <v>48</v>
      </c>
      <c r="AC250" s="1" t="s">
        <v>48</v>
      </c>
      <c r="AD250" s="1" t="s">
        <v>48</v>
      </c>
      <c r="AE250" s="1" t="s">
        <v>48</v>
      </c>
      <c r="AF250" s="1" t="s">
        <v>48</v>
      </c>
      <c r="AG250" s="1" t="s">
        <v>48</v>
      </c>
      <c r="AH250" s="1" t="s">
        <v>48</v>
      </c>
      <c r="AI250" s="1" t="s">
        <v>48</v>
      </c>
      <c r="AJ250" s="1" t="s">
        <v>48</v>
      </c>
      <c r="AK250" s="1" t="s">
        <v>48</v>
      </c>
      <c r="AL250" s="1" t="s">
        <v>48</v>
      </c>
      <c r="AM250" s="1" t="s">
        <v>48</v>
      </c>
      <c r="AN250" s="1" t="s">
        <v>48</v>
      </c>
      <c r="AO250" s="1" t="s">
        <v>48</v>
      </c>
      <c r="AP250" s="24" t="s">
        <v>48</v>
      </c>
      <c r="AQ250" s="1" t="s">
        <v>62</v>
      </c>
      <c r="AR250" s="1">
        <v>5</v>
      </c>
      <c r="AS250" s="25" t="s">
        <v>519</v>
      </c>
      <c r="AT250" s="36" t="s">
        <v>826</v>
      </c>
      <c r="AU250" s="9">
        <f t="shared" si="25"/>
        <v>-2.1166698725191955</v>
      </c>
      <c r="AV250" s="9">
        <f t="shared" si="26"/>
        <v>-1.0863607563337214</v>
      </c>
      <c r="AW250">
        <f t="shared" si="27"/>
        <v>3</v>
      </c>
      <c r="AX250">
        <f t="shared" si="28"/>
        <v>1</v>
      </c>
      <c r="AY250" s="6">
        <f>VLOOKUP(AQ250,COND!$A$10:$B$32,2,FALSE)</f>
        <v>1</v>
      </c>
      <c r="AZ250" s="9">
        <f>($AU$3*AU250+$AV$3*AV250+$AW$3*AW250+$AX$3*AX250)*AY250*IF(AR250&lt;5,0.95,IF(AR250&lt;7,0.975,1))+$K$3*VLOOKUP(K250,COND!$A$2:$D$7,2,FALSE)+$L$3*VLOOKUP(L250,COND!$A$2:$D$7,3,FALSE)+IF(BB250="SP",$BB$3,0)+IF($AW250&lt;3,-5,0)</f>
        <v>12.784464626351184</v>
      </c>
      <c r="BA250" s="28">
        <f t="shared" si="29"/>
        <v>6.5562278328317167E-2</v>
      </c>
      <c r="BB250" t="str">
        <f t="shared" si="30"/>
        <v>SP</v>
      </c>
      <c r="BC250">
        <v>800</v>
      </c>
      <c r="BD250">
        <v>246</v>
      </c>
      <c r="BF250" t="str">
        <f t="shared" si="31"/>
        <v>Unlikely</v>
      </c>
      <c r="BH250" t="str">
        <f>IF(VLOOKUP($B250,'Draft List'!$D$4:$AC$2598,BH$3,FALSE)&lt;&gt;0,VLOOKUP($B250,'Draft List'!$D$4:$AC$2598,BH$3,FALSE),"")</f>
        <v/>
      </c>
      <c r="BI250" t="str">
        <f>IF(VLOOKUP($B250,'Draft List'!$D$4:$AC$2598,BI$3,FALSE)&lt;&gt;0,VLOOKUP($B250,'Draft List'!$D$4:$AC$2598,BI$3,FALSE),"")</f>
        <v/>
      </c>
      <c r="BJ250" t="str">
        <f>IF(VLOOKUP($B250,'Draft List'!$D$4:$AC$2598,BJ$3,FALSE)&lt;&gt;0,VLOOKUP($B250,'Draft List'!$D$4:$AC$2598,BJ$3,FALSE),"")</f>
        <v/>
      </c>
      <c r="BK250" t="str">
        <f>IF(VLOOKUP($B250,'Draft List'!$D$4:$AC$2598,BK$3,FALSE)&lt;&gt;0,VLOOKUP($B250,'Draft List'!$D$4:$AC$2598,BK$3,FALSE),"")</f>
        <v/>
      </c>
      <c r="BL250">
        <f>IF(OR(C250="SP",C250="MR",C250="CL"),"P",VLOOKUP($A250,Bat!$A$4:$AQ$1284,42,FALSE))</f>
        <v>-5.4011547828308419</v>
      </c>
    </row>
    <row r="251" spans="1:64" x14ac:dyDescent="0.25">
      <c r="A251" s="45" t="str">
        <f t="shared" si="24"/>
        <v>SPSamuel Griffin21</v>
      </c>
      <c r="B251">
        <f>VLOOKUP($A251,draft_listing_pitchers_stats!$A$1:$B$1324,2,FALSE)</f>
        <v>3500</v>
      </c>
      <c r="C251" s="1" t="s">
        <v>25</v>
      </c>
      <c r="D251" s="1" t="s">
        <v>797</v>
      </c>
      <c r="E251" s="1" t="s">
        <v>1212</v>
      </c>
      <c r="F251" s="1">
        <v>21</v>
      </c>
      <c r="G251" s="1" t="s">
        <v>44</v>
      </c>
      <c r="H251" s="1" t="s">
        <v>44</v>
      </c>
      <c r="I251" s="1" t="s">
        <v>54</v>
      </c>
      <c r="J251" s="24" t="s">
        <v>54</v>
      </c>
      <c r="K251" s="1" t="s">
        <v>47</v>
      </c>
      <c r="L251" s="24" t="s">
        <v>47</v>
      </c>
      <c r="M251" s="1">
        <v>3</v>
      </c>
      <c r="N251" s="1">
        <v>2</v>
      </c>
      <c r="O251" s="24">
        <v>1</v>
      </c>
      <c r="P251" s="1">
        <v>5</v>
      </c>
      <c r="Q251" s="1">
        <v>3</v>
      </c>
      <c r="R251" s="24">
        <v>1</v>
      </c>
      <c r="S251" s="1">
        <v>5</v>
      </c>
      <c r="T251" s="1">
        <v>6</v>
      </c>
      <c r="U251" s="1" t="s">
        <v>48</v>
      </c>
      <c r="V251" s="1" t="s">
        <v>48</v>
      </c>
      <c r="W251" s="1" t="s">
        <v>48</v>
      </c>
      <c r="X251" s="1" t="s">
        <v>48</v>
      </c>
      <c r="Y251" s="1">
        <v>4</v>
      </c>
      <c r="Z251" s="1">
        <v>7</v>
      </c>
      <c r="AA251" s="1" t="s">
        <v>48</v>
      </c>
      <c r="AB251" s="1" t="s">
        <v>48</v>
      </c>
      <c r="AC251" s="1" t="s">
        <v>48</v>
      </c>
      <c r="AD251" s="1" t="s">
        <v>48</v>
      </c>
      <c r="AE251" s="1" t="s">
        <v>48</v>
      </c>
      <c r="AF251" s="1" t="s">
        <v>48</v>
      </c>
      <c r="AG251" s="1" t="s">
        <v>48</v>
      </c>
      <c r="AH251" s="1" t="s">
        <v>48</v>
      </c>
      <c r="AI251" s="1" t="s">
        <v>48</v>
      </c>
      <c r="AJ251" s="1" t="s">
        <v>48</v>
      </c>
      <c r="AK251" s="1" t="s">
        <v>48</v>
      </c>
      <c r="AL251" s="1" t="s">
        <v>48</v>
      </c>
      <c r="AM251" s="1">
        <v>3</v>
      </c>
      <c r="AN251" s="1">
        <v>7</v>
      </c>
      <c r="AO251" s="1" t="s">
        <v>48</v>
      </c>
      <c r="AP251" s="24" t="s">
        <v>48</v>
      </c>
      <c r="AQ251" s="1" t="s">
        <v>61</v>
      </c>
      <c r="AR251" s="1">
        <v>7</v>
      </c>
      <c r="AS251" s="25" t="s">
        <v>519</v>
      </c>
      <c r="AT251" s="36" t="s">
        <v>826</v>
      </c>
      <c r="AU251" s="9">
        <f t="shared" si="25"/>
        <v>-2.1166698725191955</v>
      </c>
      <c r="AV251" s="9">
        <f t="shared" si="26"/>
        <v>-1.0863607563337214</v>
      </c>
      <c r="AW251">
        <f t="shared" si="27"/>
        <v>3</v>
      </c>
      <c r="AX251">
        <f t="shared" si="28"/>
        <v>1.5</v>
      </c>
      <c r="AY251" s="6">
        <f>VLOOKUP(AQ251,COND!$A$10:$B$32,2,FALSE)</f>
        <v>1</v>
      </c>
      <c r="AZ251" s="9">
        <f>($AU$3*AU251+$AV$3*AV251+$AW$3*AW251+$AX$3*AX251)*AY251*IF(AR251&lt;5,0.95,IF(AR251&lt;7,0.975,1))+$K$3*VLOOKUP(K251,COND!$A$2:$D$7,2,FALSE)+$L$3*VLOOKUP(L251,COND!$A$2:$D$7,3,FALSE)+IF(BB251="SP",$BB$3,0)+IF($AW251&lt;3,-5,0)</f>
        <v>12.624450898821728</v>
      </c>
      <c r="BA251" s="28">
        <f t="shared" si="29"/>
        <v>5.1505065138062973E-2</v>
      </c>
      <c r="BB251" t="str">
        <f t="shared" si="30"/>
        <v>SP</v>
      </c>
      <c r="BC251">
        <v>800</v>
      </c>
      <c r="BD251">
        <v>247</v>
      </c>
      <c r="BF251" t="str">
        <f t="shared" si="31"/>
        <v>Unlikely</v>
      </c>
      <c r="BH251" t="str">
        <f>IF(VLOOKUP($B251,'Draft List'!$D$4:$AC$2598,BH$3,FALSE)&lt;&gt;0,VLOOKUP($B251,'Draft List'!$D$4:$AC$2598,BH$3,FALSE),"")</f>
        <v/>
      </c>
      <c r="BI251" t="str">
        <f>IF(VLOOKUP($B251,'Draft List'!$D$4:$AC$2598,BI$3,FALSE)&lt;&gt;0,VLOOKUP($B251,'Draft List'!$D$4:$AC$2598,BI$3,FALSE),"")</f>
        <v/>
      </c>
      <c r="BJ251" t="str">
        <f>IF(VLOOKUP($B251,'Draft List'!$D$4:$AC$2598,BJ$3,FALSE)&lt;&gt;0,VLOOKUP($B251,'Draft List'!$D$4:$AC$2598,BJ$3,FALSE),"")</f>
        <v/>
      </c>
      <c r="BK251" t="str">
        <f>IF(VLOOKUP($B251,'Draft List'!$D$4:$AC$2598,BK$3,FALSE)&lt;&gt;0,VLOOKUP($B251,'Draft List'!$D$4:$AC$2598,BK$3,FALSE),"")</f>
        <v/>
      </c>
      <c r="BL251" t="str">
        <f>IF(OR(C251="SP",C251="MR",C251="CL"),"P",VLOOKUP($A251,Bat!$A$4:$AQ$1284,42,FALSE))</f>
        <v>P</v>
      </c>
    </row>
    <row r="252" spans="1:64" x14ac:dyDescent="0.25">
      <c r="A252" s="45" t="str">
        <f t="shared" si="24"/>
        <v>SPAlex Bush18</v>
      </c>
      <c r="B252">
        <f>VLOOKUP($A252,draft_listing_pitchers_stats!$A$1:$B$1324,2,FALSE)</f>
        <v>7665</v>
      </c>
      <c r="C252" s="1" t="s">
        <v>25</v>
      </c>
      <c r="D252" s="1" t="s">
        <v>499</v>
      </c>
      <c r="E252" s="1" t="s">
        <v>1068</v>
      </c>
      <c r="F252" s="1">
        <v>18</v>
      </c>
      <c r="G252" s="1" t="s">
        <v>68</v>
      </c>
      <c r="H252" s="1" t="s">
        <v>44</v>
      </c>
      <c r="I252" s="1" t="s">
        <v>54</v>
      </c>
      <c r="J252" s="24" t="s">
        <v>54</v>
      </c>
      <c r="K252" s="1" t="s">
        <v>46</v>
      </c>
      <c r="L252" s="24" t="s">
        <v>46</v>
      </c>
      <c r="M252" s="1">
        <v>1</v>
      </c>
      <c r="N252" s="1">
        <v>3</v>
      </c>
      <c r="O252" s="24">
        <v>1</v>
      </c>
      <c r="P252" s="1">
        <v>4</v>
      </c>
      <c r="Q252" s="1">
        <v>4</v>
      </c>
      <c r="R252" s="24">
        <v>1</v>
      </c>
      <c r="S252" s="1">
        <v>4</v>
      </c>
      <c r="T252" s="1">
        <v>5</v>
      </c>
      <c r="U252" s="1">
        <v>1</v>
      </c>
      <c r="V252" s="1">
        <v>1</v>
      </c>
      <c r="W252" s="1">
        <v>2</v>
      </c>
      <c r="X252" s="1">
        <v>3</v>
      </c>
      <c r="Y252" s="1" t="s">
        <v>48</v>
      </c>
      <c r="Z252" s="1" t="s">
        <v>48</v>
      </c>
      <c r="AA252" s="1" t="s">
        <v>48</v>
      </c>
      <c r="AB252" s="1">
        <v>4</v>
      </c>
      <c r="AC252" s="1" t="s">
        <v>48</v>
      </c>
      <c r="AD252" s="1" t="s">
        <v>48</v>
      </c>
      <c r="AE252" s="1">
        <v>3</v>
      </c>
      <c r="AF252" s="1">
        <v>5</v>
      </c>
      <c r="AG252" s="1" t="s">
        <v>48</v>
      </c>
      <c r="AH252" s="1" t="s">
        <v>48</v>
      </c>
      <c r="AI252" s="1" t="s">
        <v>48</v>
      </c>
      <c r="AJ252" s="1" t="s">
        <v>48</v>
      </c>
      <c r="AK252" s="1" t="s">
        <v>48</v>
      </c>
      <c r="AL252" s="1" t="s">
        <v>48</v>
      </c>
      <c r="AM252" s="1" t="s">
        <v>48</v>
      </c>
      <c r="AN252" s="1" t="s">
        <v>48</v>
      </c>
      <c r="AO252" s="1" t="s">
        <v>48</v>
      </c>
      <c r="AP252" s="24" t="s">
        <v>48</v>
      </c>
      <c r="AQ252" s="1" t="s">
        <v>61</v>
      </c>
      <c r="AR252" s="1">
        <v>5</v>
      </c>
      <c r="AS252" s="25" t="s">
        <v>518</v>
      </c>
      <c r="AT252" s="36" t="s">
        <v>832</v>
      </c>
      <c r="AU252" s="9">
        <f t="shared" si="25"/>
        <v>-2.310620805107487</v>
      </c>
      <c r="AV252" s="9">
        <f t="shared" si="26"/>
        <v>-1.0856203644128397</v>
      </c>
      <c r="AW252">
        <f t="shared" si="27"/>
        <v>4.5</v>
      </c>
      <c r="AX252">
        <f t="shared" si="28"/>
        <v>0</v>
      </c>
      <c r="AY252" s="6">
        <f>VLOOKUP(AQ252,COND!$A$10:$B$32,2,FALSE)</f>
        <v>1</v>
      </c>
      <c r="AZ252" s="9">
        <f>($AU$3*AU252+$AV$3*AV252+$AW$3*AW252+$AX$3*AX252)*AY252*IF(AR252&lt;5,0.95,IF(AR252&lt;7,0.975,1))+$K$3*VLOOKUP(K252,COND!$A$2:$D$7,2,FALSE)+$L$3*VLOOKUP(L252,COND!$A$2:$D$7,3,FALSE)+IF(BB252="SP",$BB$3,0)+IF($AW252&lt;3,-5,0)</f>
        <v>12.573581836953668</v>
      </c>
      <c r="BA252" s="28">
        <f t="shared" si="29"/>
        <v>4.7036215755525412E-2</v>
      </c>
      <c r="BB252" t="str">
        <f t="shared" si="30"/>
        <v>SP</v>
      </c>
      <c r="BC252">
        <v>800</v>
      </c>
      <c r="BD252">
        <v>248</v>
      </c>
      <c r="BF252" t="str">
        <f t="shared" si="31"/>
        <v>Unlikely</v>
      </c>
      <c r="BH252">
        <f>IF(VLOOKUP($B252,'Draft List'!$D$4:$AC$2598,BH$3,FALSE)&lt;&gt;0,VLOOKUP($B252,'Draft List'!$D$4:$AC$2598,BH$3,FALSE),"")</f>
        <v>196</v>
      </c>
      <c r="BI252">
        <f>IF(VLOOKUP($B252,'Draft List'!$D$4:$AC$2598,BI$3,FALSE)&lt;&gt;0,VLOOKUP($B252,'Draft List'!$D$4:$AC$2598,BI$3,FALSE),"")</f>
        <v>8</v>
      </c>
      <c r="BJ252">
        <f>IF(VLOOKUP($B252,'Draft List'!$D$4:$AC$2598,BJ$3,FALSE)&lt;&gt;0,VLOOKUP($B252,'Draft List'!$D$4:$AC$2598,BJ$3,FALSE),"")</f>
        <v>8</v>
      </c>
      <c r="BK252" t="str">
        <f>IF(VLOOKUP($B252,'Draft List'!$D$4:$AC$2598,BK$3,FALSE)&lt;&gt;0,VLOOKUP($B252,'Draft List'!$D$4:$AC$2598,BK$3,FALSE),"")</f>
        <v>Reno Zephyrs</v>
      </c>
      <c r="BL252" t="str">
        <f>IF(OR(C252="SP",C252="MR",C252="CL"),"P",VLOOKUP($A252,Bat!$A$4:$AQ$1284,42,FALSE))</f>
        <v>P</v>
      </c>
    </row>
    <row r="253" spans="1:64" x14ac:dyDescent="0.25">
      <c r="A253" s="45" t="str">
        <f t="shared" si="24"/>
        <v>RPCorbin Topper18</v>
      </c>
      <c r="B253">
        <f>VLOOKUP($A253,draft_listing_pitchers_stats!$A$1:$B$1324,2,FALSE)</f>
        <v>2215</v>
      </c>
      <c r="C253" s="1" t="s">
        <v>885</v>
      </c>
      <c r="D253" s="1" t="s">
        <v>653</v>
      </c>
      <c r="E253" s="1" t="s">
        <v>966</v>
      </c>
      <c r="F253" s="1">
        <v>18</v>
      </c>
      <c r="G253" s="1" t="s">
        <v>58</v>
      </c>
      <c r="H253" s="1" t="s">
        <v>58</v>
      </c>
      <c r="I253" s="1" t="s">
        <v>54</v>
      </c>
      <c r="J253" s="24" t="s">
        <v>54</v>
      </c>
      <c r="K253" s="1" t="s">
        <v>47</v>
      </c>
      <c r="L253" s="24" t="s">
        <v>46</v>
      </c>
      <c r="M253" s="1">
        <v>1</v>
      </c>
      <c r="N253" s="1">
        <v>2</v>
      </c>
      <c r="O253" s="24">
        <v>1</v>
      </c>
      <c r="P253" s="1">
        <v>5</v>
      </c>
      <c r="Q253" s="1">
        <v>2</v>
      </c>
      <c r="R253" s="24">
        <v>2</v>
      </c>
      <c r="S253" s="1">
        <v>4</v>
      </c>
      <c r="T253" s="1">
        <v>6</v>
      </c>
      <c r="U253" s="1">
        <v>1</v>
      </c>
      <c r="V253" s="1">
        <v>2</v>
      </c>
      <c r="W253" s="1" t="s">
        <v>48</v>
      </c>
      <c r="X253" s="1" t="s">
        <v>48</v>
      </c>
      <c r="Y253" s="1" t="s">
        <v>48</v>
      </c>
      <c r="Z253" s="1" t="s">
        <v>48</v>
      </c>
      <c r="AA253" s="1">
        <v>3</v>
      </c>
      <c r="AB253" s="1">
        <v>5</v>
      </c>
      <c r="AC253" s="1" t="s">
        <v>48</v>
      </c>
      <c r="AD253" s="1" t="s">
        <v>48</v>
      </c>
      <c r="AE253" s="1" t="s">
        <v>48</v>
      </c>
      <c r="AF253" s="1" t="s">
        <v>48</v>
      </c>
      <c r="AG253" s="1" t="s">
        <v>48</v>
      </c>
      <c r="AH253" s="1" t="s">
        <v>48</v>
      </c>
      <c r="AI253" s="1" t="s">
        <v>48</v>
      </c>
      <c r="AJ253" s="1" t="s">
        <v>48</v>
      </c>
      <c r="AK253" s="1" t="s">
        <v>48</v>
      </c>
      <c r="AL253" s="1" t="s">
        <v>48</v>
      </c>
      <c r="AM253" s="1" t="s">
        <v>48</v>
      </c>
      <c r="AN253" s="1" t="s">
        <v>48</v>
      </c>
      <c r="AO253" s="1" t="s">
        <v>48</v>
      </c>
      <c r="AP253" s="24" t="s">
        <v>48</v>
      </c>
      <c r="AQ253" s="1" t="s">
        <v>62</v>
      </c>
      <c r="AR253" s="1">
        <v>7</v>
      </c>
      <c r="AS253" s="25" t="s">
        <v>519</v>
      </c>
      <c r="AT253" s="36" t="s">
        <v>832</v>
      </c>
      <c r="AU253" s="9">
        <f t="shared" si="25"/>
        <v>-2.5060525215375429</v>
      </c>
      <c r="AV253" s="9">
        <f t="shared" si="26"/>
        <v>-1.0394719067096667</v>
      </c>
      <c r="AW253">
        <f t="shared" si="27"/>
        <v>3</v>
      </c>
      <c r="AX253">
        <f t="shared" si="28"/>
        <v>0.5</v>
      </c>
      <c r="AY253" s="6">
        <f>VLOOKUP(AQ253,COND!$A$10:$B$32,2,FALSE)</f>
        <v>1</v>
      </c>
      <c r="AZ253" s="9">
        <f>($AU$3*AU253+$AV$3*AV253+$AW$3*AW253+$AX$3*AX253)*AY253*IF(AR253&lt;5,0.95,IF(AR253&lt;7,0.975,1))+$K$3*VLOOKUP(K253,COND!$A$2:$D$7,2,FALSE)+$L$3*VLOOKUP(L253,COND!$A$2:$D$7,3,FALSE)+IF(BB253="SP",$BB$3,0)+IF($AW253&lt;3,-5,0)</f>
        <v>12.534351361499159</v>
      </c>
      <c r="BA253" s="28">
        <f t="shared" si="29"/>
        <v>4.358981671505837E-2</v>
      </c>
      <c r="BB253" t="str">
        <f t="shared" si="30"/>
        <v>SP</v>
      </c>
      <c r="BC253">
        <v>800</v>
      </c>
      <c r="BD253">
        <v>249</v>
      </c>
      <c r="BF253" t="str">
        <f t="shared" si="31"/>
        <v>Unlikely</v>
      </c>
      <c r="BH253" t="str">
        <f>IF(VLOOKUP($B253,'Draft List'!$D$4:$AC$2598,BH$3,FALSE)&lt;&gt;0,VLOOKUP($B253,'Draft List'!$D$4:$AC$2598,BH$3,FALSE),"")</f>
        <v/>
      </c>
      <c r="BI253" t="str">
        <f>IF(VLOOKUP($B253,'Draft List'!$D$4:$AC$2598,BI$3,FALSE)&lt;&gt;0,VLOOKUP($B253,'Draft List'!$D$4:$AC$2598,BI$3,FALSE),"")</f>
        <v/>
      </c>
      <c r="BJ253" t="str">
        <f>IF(VLOOKUP($B253,'Draft List'!$D$4:$AC$2598,BJ$3,FALSE)&lt;&gt;0,VLOOKUP($B253,'Draft List'!$D$4:$AC$2598,BJ$3,FALSE),"")</f>
        <v/>
      </c>
      <c r="BK253" t="str">
        <f>IF(VLOOKUP($B253,'Draft List'!$D$4:$AC$2598,BK$3,FALSE)&lt;&gt;0,VLOOKUP($B253,'Draft List'!$D$4:$AC$2598,BK$3,FALSE),"")</f>
        <v/>
      </c>
      <c r="BL253">
        <f>IF(OR(C253="SP",C253="MR",C253="CL"),"P",VLOOKUP($A253,Bat!$A$4:$AQ$1284,42,FALSE))</f>
        <v>-9.7800880666038896</v>
      </c>
    </row>
    <row r="254" spans="1:64" x14ac:dyDescent="0.25">
      <c r="A254" s="45" t="str">
        <f t="shared" si="24"/>
        <v>SPJong-your Cho21</v>
      </c>
      <c r="B254">
        <f>VLOOKUP($A254,draft_listing_pitchers_stats!$A$1:$B$1324,2,FALSE)</f>
        <v>14726</v>
      </c>
      <c r="C254" s="1" t="s">
        <v>25</v>
      </c>
      <c r="D254" s="1" t="s">
        <v>1092</v>
      </c>
      <c r="E254" s="1" t="s">
        <v>1093</v>
      </c>
      <c r="F254" s="1">
        <v>21</v>
      </c>
      <c r="G254" s="1" t="s">
        <v>68</v>
      </c>
      <c r="H254" s="1" t="s">
        <v>44</v>
      </c>
      <c r="I254" s="1" t="s">
        <v>54</v>
      </c>
      <c r="J254" s="24" t="s">
        <v>54</v>
      </c>
      <c r="K254" s="1" t="s">
        <v>46</v>
      </c>
      <c r="L254" s="24" t="s">
        <v>46</v>
      </c>
      <c r="M254" s="1">
        <v>3</v>
      </c>
      <c r="N254" s="1">
        <v>2</v>
      </c>
      <c r="O254" s="24">
        <v>1</v>
      </c>
      <c r="P254" s="1">
        <v>4</v>
      </c>
      <c r="Q254" s="1">
        <v>3</v>
      </c>
      <c r="R254" s="24">
        <v>2</v>
      </c>
      <c r="S254" s="1" t="s">
        <v>48</v>
      </c>
      <c r="T254" s="1" t="s">
        <v>48</v>
      </c>
      <c r="U254" s="1" t="s">
        <v>48</v>
      </c>
      <c r="V254" s="1" t="s">
        <v>48</v>
      </c>
      <c r="W254" s="1">
        <v>3</v>
      </c>
      <c r="X254" s="1">
        <v>4</v>
      </c>
      <c r="Y254" s="1">
        <v>6</v>
      </c>
      <c r="Z254" s="1">
        <v>6</v>
      </c>
      <c r="AA254" s="1" t="s">
        <v>48</v>
      </c>
      <c r="AB254" s="1" t="s">
        <v>48</v>
      </c>
      <c r="AC254" s="1" t="s">
        <v>48</v>
      </c>
      <c r="AD254" s="1" t="s">
        <v>48</v>
      </c>
      <c r="AE254" s="1">
        <v>4</v>
      </c>
      <c r="AF254" s="1">
        <v>5</v>
      </c>
      <c r="AG254" s="1" t="s">
        <v>48</v>
      </c>
      <c r="AH254" s="1" t="s">
        <v>48</v>
      </c>
      <c r="AI254" s="1" t="s">
        <v>48</v>
      </c>
      <c r="AJ254" s="1" t="s">
        <v>48</v>
      </c>
      <c r="AK254" s="1" t="s">
        <v>48</v>
      </c>
      <c r="AL254" s="1" t="s">
        <v>48</v>
      </c>
      <c r="AM254" s="1" t="s">
        <v>48</v>
      </c>
      <c r="AN254" s="1" t="s">
        <v>48</v>
      </c>
      <c r="AO254" s="1" t="s">
        <v>48</v>
      </c>
      <c r="AP254" s="24" t="s">
        <v>48</v>
      </c>
      <c r="AQ254" s="1" t="s">
        <v>64</v>
      </c>
      <c r="AR254" s="1">
        <v>4</v>
      </c>
      <c r="AS254" s="25" t="s">
        <v>519</v>
      </c>
      <c r="AT254" s="36" t="s">
        <v>847</v>
      </c>
      <c r="AU254" s="9">
        <f t="shared" si="25"/>
        <v>-2.1166698725191955</v>
      </c>
      <c r="AV254" s="9">
        <f t="shared" si="26"/>
        <v>-1.0387315147887846</v>
      </c>
      <c r="AW254">
        <f t="shared" si="27"/>
        <v>3</v>
      </c>
      <c r="AX254">
        <f t="shared" si="28"/>
        <v>1</v>
      </c>
      <c r="AY254" s="6">
        <f>VLOOKUP(AQ254,COND!$A$10:$B$32,2,FALSE)</f>
        <v>1</v>
      </c>
      <c r="AZ254" s="9">
        <f>($AU$3*AU254+$AV$3*AV254+$AW$3*AW254+$AX$3*AX254)*AY254*IF(AR254&lt;5,0.95,IF(AR254&lt;7,0.975,1))+$K$3*VLOOKUP(K254,COND!$A$2:$D$7,2,FALSE)+$L$3*VLOOKUP(L254,COND!$A$2:$D$7,3,FALSE)+IF(BB254="SP",$BB$3,0)+IF($AW254&lt;3,-5,0)</f>
        <v>12.474433943234445</v>
      </c>
      <c r="BA254" s="28">
        <f t="shared" si="29"/>
        <v>3.8326068814418635E-2</v>
      </c>
      <c r="BB254" t="str">
        <f t="shared" si="30"/>
        <v>RP</v>
      </c>
      <c r="BC254">
        <v>800</v>
      </c>
      <c r="BD254">
        <v>250</v>
      </c>
      <c r="BF254" t="str">
        <f t="shared" si="31"/>
        <v>Unlikely</v>
      </c>
      <c r="BH254" t="str">
        <f>IF(VLOOKUP($B254,'Draft List'!$D$4:$AC$2598,BH$3,FALSE)&lt;&gt;0,VLOOKUP($B254,'Draft List'!$D$4:$AC$2598,BH$3,FALSE),"")</f>
        <v/>
      </c>
      <c r="BI254" t="str">
        <f>IF(VLOOKUP($B254,'Draft List'!$D$4:$AC$2598,BI$3,FALSE)&lt;&gt;0,VLOOKUP($B254,'Draft List'!$D$4:$AC$2598,BI$3,FALSE),"")</f>
        <v/>
      </c>
      <c r="BJ254" t="str">
        <f>IF(VLOOKUP($B254,'Draft List'!$D$4:$AC$2598,BJ$3,FALSE)&lt;&gt;0,VLOOKUP($B254,'Draft List'!$D$4:$AC$2598,BJ$3,FALSE),"")</f>
        <v/>
      </c>
      <c r="BK254" t="str">
        <f>IF(VLOOKUP($B254,'Draft List'!$D$4:$AC$2598,BK$3,FALSE)&lt;&gt;0,VLOOKUP($B254,'Draft List'!$D$4:$AC$2598,BK$3,FALSE),"")</f>
        <v/>
      </c>
      <c r="BL254" t="str">
        <f>IF(OR(C254="SP",C254="MR",C254="CL"),"P",VLOOKUP($A254,Bat!$A$4:$AQ$1284,42,FALSE))</f>
        <v>P</v>
      </c>
    </row>
    <row r="255" spans="1:64" x14ac:dyDescent="0.25">
      <c r="A255" s="45" t="str">
        <f t="shared" si="24"/>
        <v>SPAdam Curtis18</v>
      </c>
      <c r="B255">
        <f>VLOOKUP($A255,draft_listing_pitchers_stats!$A$1:$B$1324,2,FALSE)</f>
        <v>1728</v>
      </c>
      <c r="C255" s="1" t="s">
        <v>25</v>
      </c>
      <c r="D255" s="1" t="s">
        <v>1111</v>
      </c>
      <c r="E255" s="1" t="s">
        <v>555</v>
      </c>
      <c r="F255" s="1">
        <v>18</v>
      </c>
      <c r="G255" s="1" t="s">
        <v>68</v>
      </c>
      <c r="H255" s="1" t="s">
        <v>44</v>
      </c>
      <c r="I255" s="1" t="s">
        <v>54</v>
      </c>
      <c r="J255" s="24" t="s">
        <v>54</v>
      </c>
      <c r="K255" s="1" t="s">
        <v>46</v>
      </c>
      <c r="L255" s="24" t="s">
        <v>47</v>
      </c>
      <c r="M255" s="1">
        <v>1</v>
      </c>
      <c r="N255" s="1">
        <v>3</v>
      </c>
      <c r="O255" s="24">
        <v>1</v>
      </c>
      <c r="P255" s="1">
        <v>4</v>
      </c>
      <c r="Q255" s="1">
        <v>4</v>
      </c>
      <c r="R255" s="24">
        <v>1</v>
      </c>
      <c r="S255" s="1" t="s">
        <v>48</v>
      </c>
      <c r="T255" s="1" t="s">
        <v>48</v>
      </c>
      <c r="U255" s="1">
        <v>1</v>
      </c>
      <c r="V255" s="1">
        <v>1</v>
      </c>
      <c r="W255" s="1" t="s">
        <v>48</v>
      </c>
      <c r="X255" s="1" t="s">
        <v>48</v>
      </c>
      <c r="Y255" s="1">
        <v>2</v>
      </c>
      <c r="Z255" s="1">
        <v>7</v>
      </c>
      <c r="AA255" s="1" t="s">
        <v>48</v>
      </c>
      <c r="AB255" s="1" t="s">
        <v>48</v>
      </c>
      <c r="AC255" s="1">
        <v>3</v>
      </c>
      <c r="AD255" s="1">
        <v>5</v>
      </c>
      <c r="AE255" s="1">
        <v>3</v>
      </c>
      <c r="AF255" s="1">
        <v>4</v>
      </c>
      <c r="AG255" s="1" t="s">
        <v>48</v>
      </c>
      <c r="AH255" s="1" t="s">
        <v>48</v>
      </c>
      <c r="AI255" s="1" t="s">
        <v>48</v>
      </c>
      <c r="AJ255" s="1" t="s">
        <v>48</v>
      </c>
      <c r="AK255" s="1" t="s">
        <v>48</v>
      </c>
      <c r="AL255" s="1" t="s">
        <v>48</v>
      </c>
      <c r="AM255" s="1" t="s">
        <v>48</v>
      </c>
      <c r="AN255" s="1" t="s">
        <v>48</v>
      </c>
      <c r="AO255" s="1" t="s">
        <v>48</v>
      </c>
      <c r="AP255" s="24" t="s">
        <v>48</v>
      </c>
      <c r="AQ255" s="1" t="s">
        <v>521</v>
      </c>
      <c r="AR255" s="1">
        <v>7</v>
      </c>
      <c r="AS255" s="25" t="s">
        <v>519</v>
      </c>
      <c r="AT255" s="36" t="s">
        <v>881</v>
      </c>
      <c r="AU255" s="9">
        <f t="shared" si="25"/>
        <v>-2.310620805107487</v>
      </c>
      <c r="AV255" s="9">
        <f t="shared" si="26"/>
        <v>-1.0856203644128397</v>
      </c>
      <c r="AW255">
        <f t="shared" si="27"/>
        <v>4</v>
      </c>
      <c r="AX255">
        <f t="shared" si="28"/>
        <v>0.5</v>
      </c>
      <c r="AY255" s="6">
        <f>VLOOKUP(AQ255,COND!$A$10:$B$32,2,FALSE)</f>
        <v>1</v>
      </c>
      <c r="AZ255" s="9">
        <f>($AU$3*AU255+$AV$3*AV255+$AW$3*AW255+$AX$3*AX255)*AY255*IF(AR255&lt;5,0.95,IF(AR255&lt;7,0.975,1))+$K$3*VLOOKUP(K255,COND!$A$2:$D$7,2,FALSE)+$L$3*VLOOKUP(L255,COND!$A$2:$D$7,3,FALSE)+IF(BB255="SP",$BB$3,0)+IF($AW255&lt;3,-5,0)</f>
        <v>12.150468550721708</v>
      </c>
      <c r="BA255" s="28">
        <f t="shared" si="29"/>
        <v>9.8656944507405364E-3</v>
      </c>
      <c r="BB255" t="str">
        <f t="shared" si="30"/>
        <v>SP</v>
      </c>
      <c r="BC255">
        <v>800</v>
      </c>
      <c r="BD255">
        <v>251</v>
      </c>
      <c r="BF255" t="str">
        <f t="shared" si="31"/>
        <v>Unlikely</v>
      </c>
      <c r="BH255">
        <f>IF(VLOOKUP($B255,'Draft List'!$D$4:$AC$2598,BH$3,FALSE)&lt;&gt;0,VLOOKUP($B255,'Draft List'!$D$4:$AC$2598,BH$3,FALSE),"")</f>
        <v>308</v>
      </c>
      <c r="BI255">
        <f>IF(VLOOKUP($B255,'Draft List'!$D$4:$AC$2598,BI$3,FALSE)&lt;&gt;0,VLOOKUP($B255,'Draft List'!$D$4:$AC$2598,BI$3,FALSE),"")</f>
        <v>12</v>
      </c>
      <c r="BJ255">
        <f>IF(VLOOKUP($B255,'Draft List'!$D$4:$AC$2598,BJ$3,FALSE)&lt;&gt;0,VLOOKUP($B255,'Draft List'!$D$4:$AC$2598,BJ$3,FALSE),"")</f>
        <v>16</v>
      </c>
      <c r="BK255" t="str">
        <f>IF(VLOOKUP($B255,'Draft List'!$D$4:$AC$2598,BK$3,FALSE)&lt;&gt;0,VLOOKUP($B255,'Draft List'!$D$4:$AC$2598,BK$3,FALSE),"")</f>
        <v>Fargo Dinosaurs</v>
      </c>
      <c r="BL255" t="str">
        <f>IF(OR(C255="SP",C255="MR",C255="CL"),"P",VLOOKUP($A255,Bat!$A$4:$AQ$1284,42,FALSE))</f>
        <v>P</v>
      </c>
    </row>
    <row r="256" spans="1:64" x14ac:dyDescent="0.25">
      <c r="A256" s="45" t="str">
        <f t="shared" si="24"/>
        <v>RPXavier Pérez18</v>
      </c>
      <c r="B256">
        <f>VLOOKUP($A256,draft_listing_pitchers_stats!$A$1:$B$1324,2,FALSE)</f>
        <v>7296</v>
      </c>
      <c r="C256" s="1" t="s">
        <v>885</v>
      </c>
      <c r="D256" s="1" t="s">
        <v>714</v>
      </c>
      <c r="E256" s="1" t="s">
        <v>175</v>
      </c>
      <c r="F256" s="1">
        <v>18</v>
      </c>
      <c r="G256" s="1" t="s">
        <v>58</v>
      </c>
      <c r="H256" s="1" t="s">
        <v>58</v>
      </c>
      <c r="I256" s="1" t="s">
        <v>54</v>
      </c>
      <c r="J256" s="24" t="s">
        <v>54</v>
      </c>
      <c r="K256" s="1" t="s">
        <v>46</v>
      </c>
      <c r="L256" s="24" t="s">
        <v>46</v>
      </c>
      <c r="M256" s="1">
        <v>3</v>
      </c>
      <c r="N256" s="1">
        <v>1</v>
      </c>
      <c r="O256" s="24">
        <v>1</v>
      </c>
      <c r="P256" s="1">
        <v>5</v>
      </c>
      <c r="Q256" s="1">
        <v>1</v>
      </c>
      <c r="R256" s="24">
        <v>4</v>
      </c>
      <c r="S256" s="1">
        <v>4</v>
      </c>
      <c r="T256" s="1">
        <v>6</v>
      </c>
      <c r="U256" s="1" t="s">
        <v>48</v>
      </c>
      <c r="V256" s="1" t="s">
        <v>48</v>
      </c>
      <c r="W256" s="1" t="s">
        <v>48</v>
      </c>
      <c r="X256" s="1" t="s">
        <v>48</v>
      </c>
      <c r="Y256" s="1">
        <v>3</v>
      </c>
      <c r="Z256" s="1">
        <v>6</v>
      </c>
      <c r="AA256" s="1" t="s">
        <v>48</v>
      </c>
      <c r="AB256" s="1" t="s">
        <v>48</v>
      </c>
      <c r="AC256" s="1" t="s">
        <v>48</v>
      </c>
      <c r="AD256" s="1" t="s">
        <v>48</v>
      </c>
      <c r="AE256" s="1" t="s">
        <v>48</v>
      </c>
      <c r="AF256" s="1" t="s">
        <v>48</v>
      </c>
      <c r="AG256" s="1" t="s">
        <v>48</v>
      </c>
      <c r="AH256" s="1" t="s">
        <v>48</v>
      </c>
      <c r="AI256" s="1" t="s">
        <v>48</v>
      </c>
      <c r="AJ256" s="1" t="s">
        <v>48</v>
      </c>
      <c r="AK256" s="1" t="s">
        <v>48</v>
      </c>
      <c r="AL256" s="1" t="s">
        <v>48</v>
      </c>
      <c r="AM256" s="1" t="s">
        <v>48</v>
      </c>
      <c r="AN256" s="1" t="s">
        <v>48</v>
      </c>
      <c r="AO256" s="1" t="s">
        <v>48</v>
      </c>
      <c r="AP256" s="24" t="s">
        <v>48</v>
      </c>
      <c r="AQ256" s="1" t="s">
        <v>61</v>
      </c>
      <c r="AR256" s="1">
        <v>10</v>
      </c>
      <c r="AS256" s="25" t="s">
        <v>15</v>
      </c>
      <c r="AT256" s="36" t="s">
        <v>826</v>
      </c>
      <c r="AU256" s="9">
        <f t="shared" si="25"/>
        <v>-2.3121015889492513</v>
      </c>
      <c r="AV256" s="9">
        <f t="shared" si="26"/>
        <v>-0.75026249103150122</v>
      </c>
      <c r="AW256">
        <f t="shared" si="27"/>
        <v>2</v>
      </c>
      <c r="AX256">
        <f t="shared" si="28"/>
        <v>1</v>
      </c>
      <c r="AY256" s="6">
        <f>VLOOKUP(AQ256,COND!$A$10:$B$32,2,FALSE)</f>
        <v>1</v>
      </c>
      <c r="AZ256" s="9">
        <f>($AU$3*AU256+$AV$3*AV256+$AW$3*AW256+$AX$3*AX256)*AY256*IF(AR256&lt;5,0.95,IF(AR256&lt;7,0.975,1))+$K$3*VLOOKUP(K256,COND!$A$2:$D$7,2,FALSE)+$L$3*VLOOKUP(L256,COND!$A$2:$D$7,3,FALSE)+IF(BB256="SP",$BB$3,0)+IF($AW256&lt;3,-5,0)</f>
        <v>11.782329861580127</v>
      </c>
      <c r="BA256" s="28">
        <f t="shared" si="29"/>
        <v>-2.2475306016805432E-2</v>
      </c>
      <c r="BB256" t="str">
        <f t="shared" si="30"/>
        <v>RP</v>
      </c>
      <c r="BC256">
        <v>800</v>
      </c>
      <c r="BD256">
        <v>252</v>
      </c>
      <c r="BF256" t="str">
        <f t="shared" si="31"/>
        <v>Unlikely</v>
      </c>
      <c r="BH256">
        <f>IF(VLOOKUP($B256,'Draft List'!$D$4:$AC$2598,BH$3,FALSE)&lt;&gt;0,VLOOKUP($B256,'Draft List'!$D$4:$AC$2598,BH$3,FALSE),"")</f>
        <v>374</v>
      </c>
      <c r="BI256">
        <f>IF(VLOOKUP($B256,'Draft List'!$D$4:$AC$2598,BI$3,FALSE)&lt;&gt;0,VLOOKUP($B256,'Draft List'!$D$4:$AC$2598,BI$3,FALSE),"")</f>
        <v>15</v>
      </c>
      <c r="BJ256">
        <f>IF(VLOOKUP($B256,'Draft List'!$D$4:$AC$2598,BJ$3,FALSE)&lt;&gt;0,VLOOKUP($B256,'Draft List'!$D$4:$AC$2598,BJ$3,FALSE),"")</f>
        <v>4</v>
      </c>
      <c r="BK256" t="str">
        <f>IF(VLOOKUP($B256,'Draft List'!$D$4:$AC$2598,BK$3,FALSE)&lt;&gt;0,VLOOKUP($B256,'Draft List'!$D$4:$AC$2598,BK$3,FALSE),"")</f>
        <v>Amsterdam Lions</v>
      </c>
      <c r="BL256">
        <f>IF(OR(C256="SP",C256="MR",C256="CL"),"P",VLOOKUP($A256,Bat!$A$4:$AQ$1284,42,FALSE))</f>
        <v>-10.76557362171982</v>
      </c>
    </row>
    <row r="257" spans="1:64" x14ac:dyDescent="0.25">
      <c r="A257" s="45" t="str">
        <f t="shared" si="24"/>
        <v>RPManuel Hernández21</v>
      </c>
      <c r="B257">
        <f>VLOOKUP($A257,draft_listing_pitchers_stats!$A$1:$B$1324,2,FALSE)</f>
        <v>15587</v>
      </c>
      <c r="C257" s="1" t="s">
        <v>885</v>
      </c>
      <c r="D257" s="1" t="s">
        <v>158</v>
      </c>
      <c r="E257" s="1" t="s">
        <v>173</v>
      </c>
      <c r="F257" s="1">
        <v>21</v>
      </c>
      <c r="G257" s="1" t="s">
        <v>44</v>
      </c>
      <c r="H257" s="1" t="s">
        <v>44</v>
      </c>
      <c r="I257" s="1" t="s">
        <v>54</v>
      </c>
      <c r="J257" s="24" t="s">
        <v>54</v>
      </c>
      <c r="K257" s="1" t="s">
        <v>47</v>
      </c>
      <c r="L257" s="24" t="s">
        <v>46</v>
      </c>
      <c r="M257" s="1">
        <v>1</v>
      </c>
      <c r="N257" s="1">
        <v>3</v>
      </c>
      <c r="O257" s="24">
        <v>1</v>
      </c>
      <c r="P257" s="1">
        <v>2</v>
      </c>
      <c r="Q257" s="1">
        <v>4</v>
      </c>
      <c r="R257" s="24">
        <v>2</v>
      </c>
      <c r="S257" s="1">
        <v>2</v>
      </c>
      <c r="T257" s="1">
        <v>3</v>
      </c>
      <c r="U257" s="1" t="s">
        <v>48</v>
      </c>
      <c r="V257" s="1" t="s">
        <v>48</v>
      </c>
      <c r="W257" s="1">
        <v>3</v>
      </c>
      <c r="X257" s="1">
        <v>4</v>
      </c>
      <c r="Y257" s="1">
        <v>2</v>
      </c>
      <c r="Z257" s="1">
        <v>3</v>
      </c>
      <c r="AA257" s="1" t="s">
        <v>48</v>
      </c>
      <c r="AB257" s="1" t="s">
        <v>48</v>
      </c>
      <c r="AC257" s="1" t="s">
        <v>48</v>
      </c>
      <c r="AD257" s="1" t="s">
        <v>48</v>
      </c>
      <c r="AE257" s="1" t="s">
        <v>48</v>
      </c>
      <c r="AF257" s="1" t="s">
        <v>48</v>
      </c>
      <c r="AG257" s="1" t="s">
        <v>48</v>
      </c>
      <c r="AH257" s="1" t="s">
        <v>48</v>
      </c>
      <c r="AI257" s="1" t="s">
        <v>48</v>
      </c>
      <c r="AJ257" s="1" t="s">
        <v>48</v>
      </c>
      <c r="AK257" s="1" t="s">
        <v>48</v>
      </c>
      <c r="AL257" s="1" t="s">
        <v>48</v>
      </c>
      <c r="AM257" s="1" t="s">
        <v>48</v>
      </c>
      <c r="AN257" s="1" t="s">
        <v>48</v>
      </c>
      <c r="AO257" s="1" t="s">
        <v>48</v>
      </c>
      <c r="AP257" s="24" t="s">
        <v>48</v>
      </c>
      <c r="AQ257" s="1" t="s">
        <v>74</v>
      </c>
      <c r="AR257" s="1">
        <v>6</v>
      </c>
      <c r="AS257" s="25" t="s">
        <v>519</v>
      </c>
      <c r="AT257" s="36" t="s">
        <v>918</v>
      </c>
      <c r="AU257" s="9">
        <f t="shared" si="25"/>
        <v>-2.310620805107487</v>
      </c>
      <c r="AV257" s="9">
        <f t="shared" si="26"/>
        <v>-1.2326824473770763</v>
      </c>
      <c r="AW257">
        <f t="shared" si="27"/>
        <v>3</v>
      </c>
      <c r="AX257">
        <f t="shared" si="28"/>
        <v>0</v>
      </c>
      <c r="AY257" s="6">
        <f>VLOOKUP(AQ257,COND!$A$10:$B$32,2,FALSE)</f>
        <v>0.9</v>
      </c>
      <c r="AZ257" s="9">
        <f>($AU$3*AU257+$AV$3*AV257+$AW$3*AW257+$AX$3*AX257)*AY257*IF(AR257&lt;5,0.95,IF(AR257&lt;7,0.975,1))+$K$3*VLOOKUP(K257,COND!$A$2:$D$7,2,FALSE)+$L$3*VLOOKUP(L257,COND!$A$2:$D$7,3,FALSE)+IF(BB257="SP",$BB$3,0)+IF($AW257&lt;3,-5,0)</f>
        <v>10.977159097235948</v>
      </c>
      <c r="BA257" s="28">
        <f t="shared" si="29"/>
        <v>-9.3209594028829085E-2</v>
      </c>
      <c r="BB257" t="str">
        <f t="shared" si="30"/>
        <v>SP</v>
      </c>
      <c r="BC257">
        <v>800</v>
      </c>
      <c r="BD257">
        <v>253</v>
      </c>
      <c r="BF257" t="str">
        <f t="shared" si="31"/>
        <v>Unlikely</v>
      </c>
      <c r="BH257" t="str">
        <f>IF(VLOOKUP($B257,'Draft List'!$D$4:$AC$2598,BH$3,FALSE)&lt;&gt;0,VLOOKUP($B257,'Draft List'!$D$4:$AC$2598,BH$3,FALSE),"")</f>
        <v/>
      </c>
      <c r="BI257" t="str">
        <f>IF(VLOOKUP($B257,'Draft List'!$D$4:$AC$2598,BI$3,FALSE)&lt;&gt;0,VLOOKUP($B257,'Draft List'!$D$4:$AC$2598,BI$3,FALSE),"")</f>
        <v/>
      </c>
      <c r="BJ257" t="str">
        <f>IF(VLOOKUP($B257,'Draft List'!$D$4:$AC$2598,BJ$3,FALSE)&lt;&gt;0,VLOOKUP($B257,'Draft List'!$D$4:$AC$2598,BJ$3,FALSE),"")</f>
        <v/>
      </c>
      <c r="BK257" t="str">
        <f>IF(VLOOKUP($B257,'Draft List'!$D$4:$AC$2598,BK$3,FALSE)&lt;&gt;0,VLOOKUP($B257,'Draft List'!$D$4:$AC$2598,BK$3,FALSE),"")</f>
        <v/>
      </c>
      <c r="BL257" t="e">
        <f>IF(OR(C257="SP",C257="MR",C257="CL"),"P",VLOOKUP($A257,Bat!$A$4:$AQ$1284,42,FALSE))</f>
        <v>#N/A</v>
      </c>
    </row>
    <row r="258" spans="1:64" x14ac:dyDescent="0.25">
      <c r="A258" s="45" t="str">
        <f t="shared" si="24"/>
        <v>RPJohnny Carter21</v>
      </c>
      <c r="B258">
        <f>VLOOKUP($A258,draft_listing_pitchers_stats!$A$1:$B$1324,2,FALSE)</f>
        <v>14708</v>
      </c>
      <c r="C258" s="1" t="s">
        <v>885</v>
      </c>
      <c r="D258" s="1" t="s">
        <v>1082</v>
      </c>
      <c r="E258" s="1" t="s">
        <v>169</v>
      </c>
      <c r="F258" s="1">
        <v>21</v>
      </c>
      <c r="G258" s="1" t="s">
        <v>44</v>
      </c>
      <c r="H258" s="1" t="s">
        <v>44</v>
      </c>
      <c r="I258" s="1" t="s">
        <v>54</v>
      </c>
      <c r="J258" s="24" t="s">
        <v>54</v>
      </c>
      <c r="K258" s="1" t="s">
        <v>47</v>
      </c>
      <c r="L258" s="24" t="s">
        <v>51</v>
      </c>
      <c r="M258" s="1">
        <v>3</v>
      </c>
      <c r="N258" s="1">
        <v>2</v>
      </c>
      <c r="O258" s="24">
        <v>1</v>
      </c>
      <c r="P258" s="1">
        <v>5</v>
      </c>
      <c r="Q258" s="1">
        <v>3</v>
      </c>
      <c r="R258" s="24">
        <v>1</v>
      </c>
      <c r="S258" s="1">
        <v>5</v>
      </c>
      <c r="T258" s="1">
        <v>6</v>
      </c>
      <c r="U258" s="1">
        <v>1</v>
      </c>
      <c r="V258" s="1">
        <v>5</v>
      </c>
      <c r="W258" s="1">
        <v>4</v>
      </c>
      <c r="X258" s="1">
        <v>5</v>
      </c>
      <c r="Y258" s="1" t="s">
        <v>48</v>
      </c>
      <c r="Z258" s="1" t="s">
        <v>48</v>
      </c>
      <c r="AA258" s="1" t="s">
        <v>48</v>
      </c>
      <c r="AB258" s="1" t="s">
        <v>48</v>
      </c>
      <c r="AC258" s="1" t="s">
        <v>48</v>
      </c>
      <c r="AD258" s="1" t="s">
        <v>48</v>
      </c>
      <c r="AE258" s="1" t="s">
        <v>48</v>
      </c>
      <c r="AF258" s="1" t="s">
        <v>48</v>
      </c>
      <c r="AG258" s="1" t="s">
        <v>48</v>
      </c>
      <c r="AH258" s="1" t="s">
        <v>48</v>
      </c>
      <c r="AI258" s="1" t="s">
        <v>48</v>
      </c>
      <c r="AJ258" s="1" t="s">
        <v>48</v>
      </c>
      <c r="AK258" s="1" t="s">
        <v>48</v>
      </c>
      <c r="AL258" s="1" t="s">
        <v>48</v>
      </c>
      <c r="AM258" s="1" t="s">
        <v>48</v>
      </c>
      <c r="AN258" s="1" t="s">
        <v>48</v>
      </c>
      <c r="AO258" s="1" t="s">
        <v>48</v>
      </c>
      <c r="AP258" s="24" t="s">
        <v>48</v>
      </c>
      <c r="AQ258" s="1" t="s">
        <v>64</v>
      </c>
      <c r="AR258" s="1">
        <v>3</v>
      </c>
      <c r="AS258" s="25" t="s">
        <v>519</v>
      </c>
      <c r="AT258" s="36" t="s">
        <v>859</v>
      </c>
      <c r="AU258" s="9">
        <f t="shared" si="25"/>
        <v>-2.1166698725191955</v>
      </c>
      <c r="AV258" s="9">
        <f t="shared" si="26"/>
        <v>-1.0863607563337214</v>
      </c>
      <c r="AW258">
        <f t="shared" si="27"/>
        <v>3</v>
      </c>
      <c r="AX258">
        <f t="shared" si="28"/>
        <v>0.5</v>
      </c>
      <c r="AY258" s="6">
        <f>VLOOKUP(AQ258,COND!$A$10:$B$32,2,FALSE)</f>
        <v>1</v>
      </c>
      <c r="AZ258" s="9">
        <f>($AU$3*AU258+$AV$3*AV258+$AW$3*AW258+$AX$3*AX258)*AY258*IF(AR258&lt;5,0.95,IF(AR258&lt;7,0.975,1))+$K$3*VLOOKUP(K258,COND!$A$2:$D$7,2,FALSE)+$L$3*VLOOKUP(L258,COND!$A$2:$D$7,3,FALSE)+IF(BB258="SP",$BB$3,0)+IF($AW258&lt;3,-5,0)</f>
        <v>10.975728353880644</v>
      </c>
      <c r="BA258" s="28">
        <f t="shared" si="29"/>
        <v>-9.3335284897209991E-2</v>
      </c>
      <c r="BB258" t="str">
        <f t="shared" si="30"/>
        <v>RP</v>
      </c>
      <c r="BC258">
        <v>800</v>
      </c>
      <c r="BD258">
        <v>254</v>
      </c>
      <c r="BF258" t="str">
        <f t="shared" si="31"/>
        <v>Unlikely</v>
      </c>
      <c r="BH258" t="str">
        <f>IF(VLOOKUP($B258,'Draft List'!$D$4:$AC$2598,BH$3,FALSE)&lt;&gt;0,VLOOKUP($B258,'Draft List'!$D$4:$AC$2598,BH$3,FALSE),"")</f>
        <v/>
      </c>
      <c r="BI258" t="str">
        <f>IF(VLOOKUP($B258,'Draft List'!$D$4:$AC$2598,BI$3,FALSE)&lt;&gt;0,VLOOKUP($B258,'Draft List'!$D$4:$AC$2598,BI$3,FALSE),"")</f>
        <v/>
      </c>
      <c r="BJ258" t="str">
        <f>IF(VLOOKUP($B258,'Draft List'!$D$4:$AC$2598,BJ$3,FALSE)&lt;&gt;0,VLOOKUP($B258,'Draft List'!$D$4:$AC$2598,BJ$3,FALSE),"")</f>
        <v/>
      </c>
      <c r="BK258" t="str">
        <f>IF(VLOOKUP($B258,'Draft List'!$D$4:$AC$2598,BK$3,FALSE)&lt;&gt;0,VLOOKUP($B258,'Draft List'!$D$4:$AC$2598,BK$3,FALSE),"")</f>
        <v/>
      </c>
      <c r="BL258" t="e">
        <f>IF(OR(C258="SP",C258="MR",C258="CL"),"P",VLOOKUP($A258,Bat!$A$4:$AQ$1284,42,FALSE))</f>
        <v>#N/A</v>
      </c>
    </row>
    <row r="259" spans="1:64" x14ac:dyDescent="0.25">
      <c r="A259" s="45" t="str">
        <f t="shared" si="24"/>
        <v>SPEsteban Fernández21</v>
      </c>
      <c r="B259">
        <f>VLOOKUP($A259,draft_listing_pitchers_stats!$A$1:$B$1324,2,FALSE)</f>
        <v>16054</v>
      </c>
      <c r="C259" s="1" t="s">
        <v>25</v>
      </c>
      <c r="D259" s="1" t="s">
        <v>431</v>
      </c>
      <c r="E259" s="1" t="s">
        <v>761</v>
      </c>
      <c r="F259" s="1">
        <v>21</v>
      </c>
      <c r="G259" s="1" t="s">
        <v>44</v>
      </c>
      <c r="H259" s="1" t="s">
        <v>44</v>
      </c>
      <c r="I259" s="1" t="s">
        <v>54</v>
      </c>
      <c r="J259" s="24" t="s">
        <v>54</v>
      </c>
      <c r="K259" s="1" t="s">
        <v>47</v>
      </c>
      <c r="L259" s="24" t="s">
        <v>46</v>
      </c>
      <c r="M259" s="1">
        <v>4</v>
      </c>
      <c r="N259" s="1">
        <v>1</v>
      </c>
      <c r="O259" s="24">
        <v>2</v>
      </c>
      <c r="P259" s="1">
        <v>4</v>
      </c>
      <c r="Q259" s="1">
        <v>1</v>
      </c>
      <c r="R259" s="24">
        <v>3</v>
      </c>
      <c r="S259" s="1">
        <v>6</v>
      </c>
      <c r="T259" s="1">
        <v>6</v>
      </c>
      <c r="U259" s="1">
        <v>3</v>
      </c>
      <c r="V259" s="1">
        <v>5</v>
      </c>
      <c r="W259" s="1" t="s">
        <v>48</v>
      </c>
      <c r="X259" s="1" t="s">
        <v>48</v>
      </c>
      <c r="Y259" s="1" t="s">
        <v>48</v>
      </c>
      <c r="Z259" s="1" t="s">
        <v>48</v>
      </c>
      <c r="AA259" s="1" t="s">
        <v>48</v>
      </c>
      <c r="AB259" s="1" t="s">
        <v>48</v>
      </c>
      <c r="AC259" s="1">
        <v>4</v>
      </c>
      <c r="AD259" s="1">
        <v>4</v>
      </c>
      <c r="AE259" s="1" t="s">
        <v>48</v>
      </c>
      <c r="AF259" s="1" t="s">
        <v>48</v>
      </c>
      <c r="AG259" s="1">
        <v>5</v>
      </c>
      <c r="AH259" s="1">
        <v>5</v>
      </c>
      <c r="AI259" s="1" t="s">
        <v>48</v>
      </c>
      <c r="AJ259" s="1" t="s">
        <v>48</v>
      </c>
      <c r="AK259" s="1" t="s">
        <v>48</v>
      </c>
      <c r="AL259" s="1" t="s">
        <v>48</v>
      </c>
      <c r="AM259" s="1" t="s">
        <v>48</v>
      </c>
      <c r="AN259" s="1" t="s">
        <v>48</v>
      </c>
      <c r="AO259" s="1" t="s">
        <v>48</v>
      </c>
      <c r="AP259" s="24" t="s">
        <v>48</v>
      </c>
      <c r="AQ259" s="1" t="s">
        <v>64</v>
      </c>
      <c r="AR259" s="1">
        <v>7</v>
      </c>
      <c r="AS259" s="25" t="s">
        <v>15</v>
      </c>
      <c r="AT259" s="36" t="s">
        <v>826</v>
      </c>
      <c r="AU259" s="9">
        <f t="shared" si="25"/>
        <v>-1.8750896983859671</v>
      </c>
      <c r="AV259" s="9">
        <f t="shared" si="26"/>
        <v>-1.1872743815947853</v>
      </c>
      <c r="AW259">
        <f t="shared" si="27"/>
        <v>4</v>
      </c>
      <c r="AX259">
        <f t="shared" si="28"/>
        <v>1</v>
      </c>
      <c r="AY259" s="6">
        <f>VLOOKUP(AQ259,COND!$A$10:$B$32,2,FALSE)</f>
        <v>1</v>
      </c>
      <c r="AZ259" s="9">
        <f>($AU$3*AU259+$AV$3*AV259+$AW$3*AW259+$AX$3*AX259)*AY259*IF(AR259&lt;5,0.95,IF(AR259&lt;7,0.975,1))+$K$3*VLOOKUP(K259,COND!$A$2:$D$7,2,FALSE)+$L$3*VLOOKUP(L259,COND!$A$2:$D$7,3,FALSE)+IF(BB259="SP",$BB$3,0)+IF($AW259&lt;3,-5,0)</f>
        <v>10.8294944284271</v>
      </c>
      <c r="BA259" s="28">
        <f t="shared" si="29"/>
        <v>-0.10618194185275016</v>
      </c>
      <c r="BB259" t="str">
        <f t="shared" si="30"/>
        <v>SP</v>
      </c>
      <c r="BC259">
        <v>800</v>
      </c>
      <c r="BD259">
        <v>255</v>
      </c>
      <c r="BF259" t="str">
        <f t="shared" si="31"/>
        <v>Unlikely</v>
      </c>
      <c r="BH259" t="str">
        <f>IF(VLOOKUP($B259,'Draft List'!$D$4:$AC$2598,BH$3,FALSE)&lt;&gt;0,VLOOKUP($B259,'Draft List'!$D$4:$AC$2598,BH$3,FALSE),"")</f>
        <v/>
      </c>
      <c r="BI259" t="str">
        <f>IF(VLOOKUP($B259,'Draft List'!$D$4:$AC$2598,BI$3,FALSE)&lt;&gt;0,VLOOKUP($B259,'Draft List'!$D$4:$AC$2598,BI$3,FALSE),"")</f>
        <v/>
      </c>
      <c r="BJ259" t="str">
        <f>IF(VLOOKUP($B259,'Draft List'!$D$4:$AC$2598,BJ$3,FALSE)&lt;&gt;0,VLOOKUP($B259,'Draft List'!$D$4:$AC$2598,BJ$3,FALSE),"")</f>
        <v/>
      </c>
      <c r="BK259" t="str">
        <f>IF(VLOOKUP($B259,'Draft List'!$D$4:$AC$2598,BK$3,FALSE)&lt;&gt;0,VLOOKUP($B259,'Draft List'!$D$4:$AC$2598,BK$3,FALSE),"")</f>
        <v/>
      </c>
      <c r="BL259" t="str">
        <f>IF(OR(C259="SP",C259="MR",C259="CL"),"P",VLOOKUP($A259,Bat!$A$4:$AQ$1284,42,FALSE))</f>
        <v>P</v>
      </c>
    </row>
    <row r="260" spans="1:64" x14ac:dyDescent="0.25">
      <c r="A260" s="45" t="str">
        <f t="shared" si="24"/>
        <v>RPJordan Gray21</v>
      </c>
      <c r="B260">
        <f>VLOOKUP($A260,draft_listing_pitchers_stats!$A$1:$B$1324,2,FALSE)</f>
        <v>16546</v>
      </c>
      <c r="C260" s="1" t="s">
        <v>885</v>
      </c>
      <c r="D260" s="1" t="s">
        <v>281</v>
      </c>
      <c r="E260" s="1" t="s">
        <v>1207</v>
      </c>
      <c r="F260" s="1">
        <v>21</v>
      </c>
      <c r="G260" s="1" t="s">
        <v>44</v>
      </c>
      <c r="H260" s="1" t="s">
        <v>44</v>
      </c>
      <c r="I260" s="1" t="s">
        <v>54</v>
      </c>
      <c r="J260" s="24" t="s">
        <v>54</v>
      </c>
      <c r="K260" s="1" t="s">
        <v>47</v>
      </c>
      <c r="L260" s="24" t="s">
        <v>46</v>
      </c>
      <c r="M260" s="1">
        <v>2</v>
      </c>
      <c r="N260" s="1">
        <v>1</v>
      </c>
      <c r="O260" s="24">
        <v>1</v>
      </c>
      <c r="P260" s="1">
        <v>5</v>
      </c>
      <c r="Q260" s="1">
        <v>1</v>
      </c>
      <c r="R260" s="24">
        <v>2</v>
      </c>
      <c r="S260" s="1">
        <v>4</v>
      </c>
      <c r="T260" s="1">
        <v>6</v>
      </c>
      <c r="U260" s="1">
        <v>2</v>
      </c>
      <c r="V260" s="1">
        <v>4</v>
      </c>
      <c r="W260" s="1">
        <v>3</v>
      </c>
      <c r="X260" s="1">
        <v>4</v>
      </c>
      <c r="Y260" s="1">
        <v>3</v>
      </c>
      <c r="Z260" s="1">
        <v>5</v>
      </c>
      <c r="AA260" s="1" t="s">
        <v>48</v>
      </c>
      <c r="AB260" s="1" t="s">
        <v>48</v>
      </c>
      <c r="AC260" s="1" t="s">
        <v>48</v>
      </c>
      <c r="AD260" s="1" t="s">
        <v>48</v>
      </c>
      <c r="AE260" s="1" t="s">
        <v>48</v>
      </c>
      <c r="AF260" s="1" t="s">
        <v>48</v>
      </c>
      <c r="AG260" s="1">
        <v>4</v>
      </c>
      <c r="AH260" s="1">
        <v>5</v>
      </c>
      <c r="AI260" s="1" t="s">
        <v>48</v>
      </c>
      <c r="AJ260" s="1" t="s">
        <v>48</v>
      </c>
      <c r="AK260" s="1" t="s">
        <v>48</v>
      </c>
      <c r="AL260" s="1" t="s">
        <v>48</v>
      </c>
      <c r="AM260" s="1" t="s">
        <v>48</v>
      </c>
      <c r="AN260" s="1" t="s">
        <v>48</v>
      </c>
      <c r="AO260" s="1" t="s">
        <v>48</v>
      </c>
      <c r="AP260" s="24" t="s">
        <v>48</v>
      </c>
      <c r="AQ260" s="1" t="s">
        <v>61</v>
      </c>
      <c r="AR260" s="1">
        <v>6</v>
      </c>
      <c r="AS260" s="25" t="s">
        <v>15</v>
      </c>
      <c r="AT260" s="36" t="s">
        <v>900</v>
      </c>
      <c r="AU260" s="9">
        <f t="shared" si="25"/>
        <v>-2.5067929134584248</v>
      </c>
      <c r="AV260" s="9">
        <f t="shared" si="26"/>
        <v>-1.2349036231397219</v>
      </c>
      <c r="AW260">
        <f t="shared" si="27"/>
        <v>5</v>
      </c>
      <c r="AX260">
        <f t="shared" si="28"/>
        <v>0.5</v>
      </c>
      <c r="AY260" s="6">
        <f>VLOOKUP(AQ260,COND!$A$10:$B$32,2,FALSE)</f>
        <v>1</v>
      </c>
      <c r="AZ260" s="9">
        <f>($AU$3*AU260+$AV$3*AV260+$AW$3*AW260+$AX$3*AX260)*AY260*IF(AR260&lt;5,0.95,IF(AR260&lt;7,0.975,1))+$K$3*VLOOKUP(K260,COND!$A$2:$D$7,2,FALSE)+$L$3*VLOOKUP(L260,COND!$A$2:$D$7,3,FALSE)+IF(BB260="SP",$BB$3,0)+IF($AW260&lt;3,-5,0)</f>
        <v>10.177429730651028</v>
      </c>
      <c r="BA260" s="28">
        <f t="shared" si="29"/>
        <v>-0.16346585500194882</v>
      </c>
      <c r="BB260" t="str">
        <f t="shared" si="30"/>
        <v>SP</v>
      </c>
      <c r="BC260">
        <v>800</v>
      </c>
      <c r="BD260">
        <v>256</v>
      </c>
      <c r="BF260" t="str">
        <f t="shared" si="31"/>
        <v>Unlikely</v>
      </c>
      <c r="BH260" t="str">
        <f>IF(VLOOKUP($B260,'Draft List'!$D$4:$AC$2598,BH$3,FALSE)&lt;&gt;0,VLOOKUP($B260,'Draft List'!$D$4:$AC$2598,BH$3,FALSE),"")</f>
        <v/>
      </c>
      <c r="BI260" t="str">
        <f>IF(VLOOKUP($B260,'Draft List'!$D$4:$AC$2598,BI$3,FALSE)&lt;&gt;0,VLOOKUP($B260,'Draft List'!$D$4:$AC$2598,BI$3,FALSE),"")</f>
        <v/>
      </c>
      <c r="BJ260" t="str">
        <f>IF(VLOOKUP($B260,'Draft List'!$D$4:$AC$2598,BJ$3,FALSE)&lt;&gt;0,VLOOKUP($B260,'Draft List'!$D$4:$AC$2598,BJ$3,FALSE),"")</f>
        <v/>
      </c>
      <c r="BK260" t="str">
        <f>IF(VLOOKUP($B260,'Draft List'!$D$4:$AC$2598,BK$3,FALSE)&lt;&gt;0,VLOOKUP($B260,'Draft List'!$D$4:$AC$2598,BK$3,FALSE),"")</f>
        <v/>
      </c>
      <c r="BL260" t="e">
        <f>IF(OR(C260="SP",C260="MR",C260="CL"),"P",VLOOKUP($A260,Bat!$A$4:$AQ$1284,42,FALSE))</f>
        <v>#N/A</v>
      </c>
    </row>
    <row r="261" spans="1:64" x14ac:dyDescent="0.25">
      <c r="A261" s="45" t="str">
        <f t="shared" ref="A261:A324" si="32">IF(C261="C","C-",C261)&amp;D261&amp;" "&amp;E261&amp;F261</f>
        <v>RPJosé Rincón21</v>
      </c>
      <c r="B261">
        <f>VLOOKUP($A261,draft_listing_pitchers_stats!$A$1:$B$1324,2,FALSE)</f>
        <v>10228</v>
      </c>
      <c r="C261" s="1" t="s">
        <v>885</v>
      </c>
      <c r="D261" s="1" t="s">
        <v>150</v>
      </c>
      <c r="E261" s="1" t="s">
        <v>1591</v>
      </c>
      <c r="F261" s="1">
        <v>21</v>
      </c>
      <c r="G261" s="1" t="s">
        <v>44</v>
      </c>
      <c r="H261" s="1" t="s">
        <v>44</v>
      </c>
      <c r="I261" s="1" t="s">
        <v>54</v>
      </c>
      <c r="J261" s="24" t="s">
        <v>54</v>
      </c>
      <c r="K261" s="1" t="s">
        <v>47</v>
      </c>
      <c r="L261" s="24" t="s">
        <v>46</v>
      </c>
      <c r="M261" s="1">
        <v>2</v>
      </c>
      <c r="N261" s="1">
        <v>2</v>
      </c>
      <c r="O261" s="24">
        <v>1</v>
      </c>
      <c r="P261" s="1">
        <v>3</v>
      </c>
      <c r="Q261" s="1">
        <v>3</v>
      </c>
      <c r="R261" s="24">
        <v>2</v>
      </c>
      <c r="S261" s="1">
        <v>5</v>
      </c>
      <c r="T261" s="1">
        <v>5</v>
      </c>
      <c r="U261" s="1">
        <v>1</v>
      </c>
      <c r="V261" s="1">
        <v>2</v>
      </c>
      <c r="W261" s="1">
        <v>3</v>
      </c>
      <c r="X261" s="1">
        <v>3</v>
      </c>
      <c r="Y261" s="1">
        <v>3</v>
      </c>
      <c r="Z261" s="1">
        <v>5</v>
      </c>
      <c r="AA261" s="1" t="s">
        <v>48</v>
      </c>
      <c r="AB261" s="1" t="s">
        <v>48</v>
      </c>
      <c r="AC261" s="1" t="s">
        <v>48</v>
      </c>
      <c r="AD261" s="1" t="s">
        <v>48</v>
      </c>
      <c r="AE261" s="1" t="s">
        <v>48</v>
      </c>
      <c r="AF261" s="1" t="s">
        <v>48</v>
      </c>
      <c r="AG261" s="1">
        <v>4</v>
      </c>
      <c r="AH261" s="1">
        <v>5</v>
      </c>
      <c r="AI261" s="1">
        <v>3</v>
      </c>
      <c r="AJ261" s="1">
        <v>3</v>
      </c>
      <c r="AK261" s="1" t="s">
        <v>48</v>
      </c>
      <c r="AL261" s="1" t="s">
        <v>48</v>
      </c>
      <c r="AM261" s="1" t="s">
        <v>48</v>
      </c>
      <c r="AN261" s="1" t="s">
        <v>48</v>
      </c>
      <c r="AO261" s="1" t="s">
        <v>48</v>
      </c>
      <c r="AP261" s="24" t="s">
        <v>48</v>
      </c>
      <c r="AQ261" s="1" t="s">
        <v>64</v>
      </c>
      <c r="AR261" s="1">
        <v>6</v>
      </c>
      <c r="AS261" s="25" t="s">
        <v>15</v>
      </c>
      <c r="AT261" s="36" t="s">
        <v>826</v>
      </c>
      <c r="AU261" s="9">
        <f t="shared" ref="AU261:AU324" si="33">($P$3*(M261-$P$1)/$P$2+$Q$3*(N261-$Q$1)/$Q$2+$R$3*(O261-$Q$1)/$R$2)/SUM($P$3:$R$3)</f>
        <v>-2.311361197028369</v>
      </c>
      <c r="AV261" s="9">
        <f t="shared" ref="AV261:AV324" si="34">($P$3*(P261-$P$1)/$P$2+$Q$3*(Q261-$Q$1)/$Q$2+$R$3*(R261-$R$1)/$R$2)/SUM($P$3:$R$3)</f>
        <v>-1.233422839297958</v>
      </c>
      <c r="AW261">
        <f t="shared" ref="AW261:AW324" si="35">COUNT(S261:AP261)/2</f>
        <v>6</v>
      </c>
      <c r="AX261">
        <f t="shared" ref="AX261:AX324" si="36">COUNTIF(S261:AP261,"&gt;5")/2</f>
        <v>0</v>
      </c>
      <c r="AY261" s="6">
        <f>VLOOKUP(AQ261,COND!$A$10:$B$32,2,FALSE)</f>
        <v>1</v>
      </c>
      <c r="AZ261" s="9">
        <f>($AU$3*AU261+$AV$3*AV261+$AW$3*AW261+$AX$3*AX261)*AY261*IF(AR261&lt;5,0.95,IF(AR261&lt;7,0.975,1))+$K$3*VLOOKUP(K261,COND!$A$2:$D$7,2,FALSE)+$L$3*VLOOKUP(L261,COND!$A$2:$D$7,3,FALSE)+IF(BB261="SP",$BB$3,0)+IF($AW261&lt;3,-5,0)</f>
        <v>10.122539200269284</v>
      </c>
      <c r="BA261" s="28">
        <f t="shared" ref="BA261:BA324" si="37">STANDARDIZE(AZ261,AVERAGE($AZ$5:$AZ$818),STDEVP($AZ$5:$AZ$818))</f>
        <v>-0.16828799057503746</v>
      </c>
      <c r="BB261" t="str">
        <f t="shared" ref="BB261:BB324" si="38">IF(OR(AND(AR261&gt;7,AX261&gt;1),AND(AR261&gt;4,AW261&gt;2)),"SP","RP")</f>
        <v>SP</v>
      </c>
      <c r="BC261">
        <v>800</v>
      </c>
      <c r="BD261">
        <v>257</v>
      </c>
      <c r="BF261" t="str">
        <f t="shared" ref="BF261:BF324" si="39">IF(AVERAGE($P261:$R261)&gt;=6,"Likely",IF(AVERAGE($P261:$R261)&gt;=4,"Possible","Unlikely"))</f>
        <v>Unlikely</v>
      </c>
      <c r="BH261" t="str">
        <f>IF(VLOOKUP($B261,'Draft List'!$D$4:$AC$2598,BH$3,FALSE)&lt;&gt;0,VLOOKUP($B261,'Draft List'!$D$4:$AC$2598,BH$3,FALSE),"")</f>
        <v/>
      </c>
      <c r="BI261" t="str">
        <f>IF(VLOOKUP($B261,'Draft List'!$D$4:$AC$2598,BI$3,FALSE)&lt;&gt;0,VLOOKUP($B261,'Draft List'!$D$4:$AC$2598,BI$3,FALSE),"")</f>
        <v/>
      </c>
      <c r="BJ261" t="str">
        <f>IF(VLOOKUP($B261,'Draft List'!$D$4:$AC$2598,BJ$3,FALSE)&lt;&gt;0,VLOOKUP($B261,'Draft List'!$D$4:$AC$2598,BJ$3,FALSE),"")</f>
        <v/>
      </c>
      <c r="BK261" t="str">
        <f>IF(VLOOKUP($B261,'Draft List'!$D$4:$AC$2598,BK$3,FALSE)&lt;&gt;0,VLOOKUP($B261,'Draft List'!$D$4:$AC$2598,BK$3,FALSE),"")</f>
        <v/>
      </c>
      <c r="BL261">
        <f>IF(OR(C261="SP",C261="MR",C261="CL"),"P",VLOOKUP($A261,Bat!$A$4:$AQ$1284,42,FALSE))</f>
        <v>-4.9970580413440651</v>
      </c>
    </row>
    <row r="262" spans="1:64" x14ac:dyDescent="0.25">
      <c r="A262" s="45" t="str">
        <f t="shared" si="32"/>
        <v>SPJohn Miller21</v>
      </c>
      <c r="B262">
        <f>VLOOKUP($A262,draft_listing_pitchers_stats!$A$1:$B$1324,2,FALSE)</f>
        <v>8612</v>
      </c>
      <c r="C262" s="1" t="s">
        <v>25</v>
      </c>
      <c r="D262" s="1" t="s">
        <v>213</v>
      </c>
      <c r="E262" s="1" t="s">
        <v>180</v>
      </c>
      <c r="F262" s="1">
        <v>21</v>
      </c>
      <c r="G262" s="1" t="s">
        <v>58</v>
      </c>
      <c r="H262" s="1" t="s">
        <v>58</v>
      </c>
      <c r="I262" s="1" t="s">
        <v>54</v>
      </c>
      <c r="J262" s="24" t="s">
        <v>54</v>
      </c>
      <c r="K262" s="1" t="s">
        <v>46</v>
      </c>
      <c r="L262" s="24" t="s">
        <v>46</v>
      </c>
      <c r="M262" s="1">
        <v>2</v>
      </c>
      <c r="N262" s="1">
        <v>1</v>
      </c>
      <c r="O262" s="24">
        <v>3</v>
      </c>
      <c r="P262" s="1">
        <v>4</v>
      </c>
      <c r="Q262" s="1">
        <v>1</v>
      </c>
      <c r="R262" s="24">
        <v>3</v>
      </c>
      <c r="S262" s="1">
        <v>5</v>
      </c>
      <c r="T262" s="1">
        <v>6</v>
      </c>
      <c r="U262" s="1">
        <v>3</v>
      </c>
      <c r="V262" s="1">
        <v>4</v>
      </c>
      <c r="W262" s="1">
        <v>3</v>
      </c>
      <c r="X262" s="1">
        <v>5</v>
      </c>
      <c r="Y262" s="1" t="s">
        <v>48</v>
      </c>
      <c r="Z262" s="1" t="s">
        <v>48</v>
      </c>
      <c r="AA262" s="1" t="s">
        <v>48</v>
      </c>
      <c r="AB262" s="1" t="s">
        <v>48</v>
      </c>
      <c r="AC262" s="1" t="s">
        <v>48</v>
      </c>
      <c r="AD262" s="1" t="s">
        <v>48</v>
      </c>
      <c r="AE262" s="1" t="s">
        <v>48</v>
      </c>
      <c r="AF262" s="1" t="s">
        <v>48</v>
      </c>
      <c r="AG262" s="1" t="s">
        <v>48</v>
      </c>
      <c r="AH262" s="1" t="s">
        <v>48</v>
      </c>
      <c r="AI262" s="1" t="s">
        <v>48</v>
      </c>
      <c r="AJ262" s="1" t="s">
        <v>48</v>
      </c>
      <c r="AK262" s="1" t="s">
        <v>48</v>
      </c>
      <c r="AL262" s="1" t="s">
        <v>48</v>
      </c>
      <c r="AM262" s="1" t="s">
        <v>48</v>
      </c>
      <c r="AN262" s="1" t="s">
        <v>48</v>
      </c>
      <c r="AO262" s="1" t="s">
        <v>48</v>
      </c>
      <c r="AP262" s="24" t="s">
        <v>48</v>
      </c>
      <c r="AQ262" s="1" t="s">
        <v>64</v>
      </c>
      <c r="AR262" s="1">
        <v>8</v>
      </c>
      <c r="AS262" s="25" t="s">
        <v>15</v>
      </c>
      <c r="AT262" s="36" t="s">
        <v>854</v>
      </c>
      <c r="AU262" s="9">
        <f t="shared" si="33"/>
        <v>-2.0221517813502041</v>
      </c>
      <c r="AV262" s="9">
        <f t="shared" si="34"/>
        <v>-1.1872743815947853</v>
      </c>
      <c r="AW262">
        <f t="shared" si="35"/>
        <v>3</v>
      </c>
      <c r="AX262">
        <f t="shared" si="36"/>
        <v>0.5</v>
      </c>
      <c r="AY262" s="6">
        <f>VLOOKUP(AQ262,COND!$A$10:$B$32,2,FALSE)</f>
        <v>1</v>
      </c>
      <c r="AZ262" s="9">
        <f>($AU$3*AU262+$AV$3*AV262+$AW$3*AW262+$AX$3*AX262)*AY262*IF(AR262&lt;5,0.95,IF(AR262&lt;7,0.975,1))+$K$3*VLOOKUP(K262,COND!$A$2:$D$7,2,FALSE)+$L$3*VLOOKUP(L262,COND!$A$2:$D$7,3,FALSE)+IF(BB262="SP",$BB$3,0)+IF($AW262&lt;3,-5,0)</f>
        <v>9.9750820118342531</v>
      </c>
      <c r="BA262" s="28">
        <f t="shared" si="37"/>
        <v>-0.18124211123874817</v>
      </c>
      <c r="BB262" t="str">
        <f t="shared" si="38"/>
        <v>SP</v>
      </c>
      <c r="BC262">
        <v>800</v>
      </c>
      <c r="BD262">
        <v>258</v>
      </c>
      <c r="BF262" t="str">
        <f t="shared" si="39"/>
        <v>Unlikely</v>
      </c>
      <c r="BH262" t="str">
        <f>IF(VLOOKUP($B262,'Draft List'!$D$4:$AC$2598,BH$3,FALSE)&lt;&gt;0,VLOOKUP($B262,'Draft List'!$D$4:$AC$2598,BH$3,FALSE),"")</f>
        <v/>
      </c>
      <c r="BI262" t="str">
        <f>IF(VLOOKUP($B262,'Draft List'!$D$4:$AC$2598,BI$3,FALSE)&lt;&gt;0,VLOOKUP($B262,'Draft List'!$D$4:$AC$2598,BI$3,FALSE),"")</f>
        <v/>
      </c>
      <c r="BJ262" t="str">
        <f>IF(VLOOKUP($B262,'Draft List'!$D$4:$AC$2598,BJ$3,FALSE)&lt;&gt;0,VLOOKUP($B262,'Draft List'!$D$4:$AC$2598,BJ$3,FALSE),"")</f>
        <v/>
      </c>
      <c r="BK262" t="str">
        <f>IF(VLOOKUP($B262,'Draft List'!$D$4:$AC$2598,BK$3,FALSE)&lt;&gt;0,VLOOKUP($B262,'Draft List'!$D$4:$AC$2598,BK$3,FALSE),"")</f>
        <v/>
      </c>
      <c r="BL262" t="str">
        <f>IF(OR(C262="SP",C262="MR",C262="CL"),"P",VLOOKUP($A262,Bat!$A$4:$AQ$1284,42,FALSE))</f>
        <v>P</v>
      </c>
    </row>
    <row r="263" spans="1:64" x14ac:dyDescent="0.25">
      <c r="A263" s="45" t="str">
        <f t="shared" si="32"/>
        <v>SPRoberto García21</v>
      </c>
      <c r="B263">
        <f>VLOOKUP($A263,draft_listing_pitchers_stats!$A$1:$B$1324,2,FALSE)</f>
        <v>9013</v>
      </c>
      <c r="C263" s="1" t="s">
        <v>25</v>
      </c>
      <c r="D263" s="1" t="s">
        <v>372</v>
      </c>
      <c r="E263" s="1" t="s">
        <v>136</v>
      </c>
      <c r="F263" s="1">
        <v>21</v>
      </c>
      <c r="G263" s="1" t="s">
        <v>44</v>
      </c>
      <c r="H263" s="1" t="s">
        <v>44</v>
      </c>
      <c r="I263" s="1" t="s">
        <v>54</v>
      </c>
      <c r="J263" s="24" t="s">
        <v>54</v>
      </c>
      <c r="K263" s="1" t="s">
        <v>47</v>
      </c>
      <c r="L263" s="24" t="s">
        <v>46</v>
      </c>
      <c r="M263" s="1">
        <v>3</v>
      </c>
      <c r="N263" s="1">
        <v>2</v>
      </c>
      <c r="O263" s="24">
        <v>1</v>
      </c>
      <c r="P263" s="1">
        <v>5</v>
      </c>
      <c r="Q263" s="1">
        <v>2</v>
      </c>
      <c r="R263" s="24">
        <v>1</v>
      </c>
      <c r="S263" s="1">
        <v>5</v>
      </c>
      <c r="T263" s="1">
        <v>6</v>
      </c>
      <c r="U263" s="1">
        <v>1</v>
      </c>
      <c r="V263" s="1">
        <v>6</v>
      </c>
      <c r="W263" s="1">
        <v>3</v>
      </c>
      <c r="X263" s="1">
        <v>4</v>
      </c>
      <c r="Y263" s="1">
        <v>3</v>
      </c>
      <c r="Z263" s="1">
        <v>4</v>
      </c>
      <c r="AA263" s="1" t="s">
        <v>48</v>
      </c>
      <c r="AB263" s="1" t="s">
        <v>48</v>
      </c>
      <c r="AC263" s="1">
        <v>4</v>
      </c>
      <c r="AD263" s="1">
        <v>5</v>
      </c>
      <c r="AE263" s="1" t="s">
        <v>48</v>
      </c>
      <c r="AF263" s="1" t="s">
        <v>48</v>
      </c>
      <c r="AG263" s="1">
        <v>4</v>
      </c>
      <c r="AH263" s="1">
        <v>5</v>
      </c>
      <c r="AI263" s="1" t="s">
        <v>48</v>
      </c>
      <c r="AJ263" s="1" t="s">
        <v>48</v>
      </c>
      <c r="AK263" s="1" t="s">
        <v>48</v>
      </c>
      <c r="AL263" s="1" t="s">
        <v>48</v>
      </c>
      <c r="AM263" s="1" t="s">
        <v>48</v>
      </c>
      <c r="AN263" s="1" t="s">
        <v>48</v>
      </c>
      <c r="AO263" s="1" t="s">
        <v>48</v>
      </c>
      <c r="AP263" s="24" t="s">
        <v>48</v>
      </c>
      <c r="AQ263" s="1" t="s">
        <v>64</v>
      </c>
      <c r="AR263" s="1">
        <v>9</v>
      </c>
      <c r="AS263" s="25" t="s">
        <v>519</v>
      </c>
      <c r="AT263" s="36" t="s">
        <v>854</v>
      </c>
      <c r="AU263" s="9">
        <f t="shared" si="33"/>
        <v>-2.1166698725191955</v>
      </c>
      <c r="AV263" s="9">
        <f t="shared" si="34"/>
        <v>-1.2817924727637771</v>
      </c>
      <c r="AW263">
        <f t="shared" si="35"/>
        <v>6</v>
      </c>
      <c r="AX263">
        <f t="shared" si="36"/>
        <v>1</v>
      </c>
      <c r="AY263" s="6">
        <f>VLOOKUP(AQ263,COND!$A$10:$B$32,2,FALSE)</f>
        <v>1</v>
      </c>
      <c r="AZ263" s="9">
        <f>($AU$3*AU263+$AV$3*AV263+$AW$3*AW263+$AX$3*AX263)*AY263*IF(AR263&lt;5,0.95,IF(AR263&lt;7,0.975,1))+$K$3*VLOOKUP(K263,COND!$A$2:$D$7,2,FALSE)+$L$3*VLOOKUP(L263,COND!$A$2:$D$7,3,FALSE)+IF(BB263="SP",$BB$3,0)+IF($AW263&lt;3,-5,0)</f>
        <v>9.8908165702206183</v>
      </c>
      <c r="BA263" s="28">
        <f t="shared" si="37"/>
        <v>-0.1886448340902343</v>
      </c>
      <c r="BB263" t="str">
        <f t="shared" si="38"/>
        <v>SP</v>
      </c>
      <c r="BC263">
        <v>800</v>
      </c>
      <c r="BD263">
        <v>259</v>
      </c>
      <c r="BF263" t="str">
        <f t="shared" si="39"/>
        <v>Unlikely</v>
      </c>
      <c r="BH263">
        <f>IF(VLOOKUP($B263,'Draft List'!$D$4:$AC$2598,BH$3,FALSE)&lt;&gt;0,VLOOKUP($B263,'Draft List'!$D$4:$AC$2598,BH$3,FALSE),"")</f>
        <v>259</v>
      </c>
      <c r="BI263">
        <f>IF(VLOOKUP($B263,'Draft List'!$D$4:$AC$2598,BI$3,FALSE)&lt;&gt;0,VLOOKUP($B263,'Draft List'!$D$4:$AC$2598,BI$3,FALSE),"")</f>
        <v>10</v>
      </c>
      <c r="BJ263">
        <f>IF(VLOOKUP($B263,'Draft List'!$D$4:$AC$2598,BJ$3,FALSE)&lt;&gt;0,VLOOKUP($B263,'Draft List'!$D$4:$AC$2598,BJ$3,FALSE),"")</f>
        <v>19</v>
      </c>
      <c r="BK263" t="str">
        <f>IF(VLOOKUP($B263,'Draft List'!$D$4:$AC$2598,BK$3,FALSE)&lt;&gt;0,VLOOKUP($B263,'Draft List'!$D$4:$AC$2598,BK$3,FALSE),"")</f>
        <v>Duluth Warriors</v>
      </c>
      <c r="BL263" t="str">
        <f>IF(OR(C263="SP",C263="MR",C263="CL"),"P",VLOOKUP($A263,Bat!$A$4:$AQ$1284,42,FALSE))</f>
        <v>P</v>
      </c>
    </row>
    <row r="264" spans="1:64" x14ac:dyDescent="0.25">
      <c r="A264" s="45" t="str">
        <f t="shared" si="32"/>
        <v>RPJon Goodwin18</v>
      </c>
      <c r="B264">
        <f>VLOOKUP($A264,draft_listing_pitchers_stats!$A$1:$B$1324,2,FALSE)</f>
        <v>16105</v>
      </c>
      <c r="C264" s="1" t="s">
        <v>885</v>
      </c>
      <c r="D264" s="1" t="s">
        <v>138</v>
      </c>
      <c r="E264" s="1" t="s">
        <v>568</v>
      </c>
      <c r="F264" s="1">
        <v>18</v>
      </c>
      <c r="G264" s="1" t="s">
        <v>68</v>
      </c>
      <c r="H264" s="1" t="s">
        <v>44</v>
      </c>
      <c r="I264" s="1" t="s">
        <v>54</v>
      </c>
      <c r="J264" s="24" t="s">
        <v>54</v>
      </c>
      <c r="K264" s="1" t="s">
        <v>46</v>
      </c>
      <c r="L264" s="24" t="s">
        <v>46</v>
      </c>
      <c r="M264" s="1">
        <v>1</v>
      </c>
      <c r="N264" s="1">
        <v>1</v>
      </c>
      <c r="O264" s="24">
        <v>1</v>
      </c>
      <c r="P264" s="1">
        <v>4</v>
      </c>
      <c r="Q264" s="1">
        <v>3</v>
      </c>
      <c r="R264" s="24">
        <v>1</v>
      </c>
      <c r="S264" s="1">
        <v>2</v>
      </c>
      <c r="T264" s="1">
        <v>4</v>
      </c>
      <c r="U264" s="1">
        <v>1</v>
      </c>
      <c r="V264" s="1">
        <v>4</v>
      </c>
      <c r="W264" s="1">
        <v>1</v>
      </c>
      <c r="X264" s="1">
        <v>3</v>
      </c>
      <c r="Y264" s="1">
        <v>1</v>
      </c>
      <c r="Z264" s="1">
        <v>6</v>
      </c>
      <c r="AA264" s="1" t="s">
        <v>48</v>
      </c>
      <c r="AB264" s="1" t="s">
        <v>48</v>
      </c>
      <c r="AC264" s="1" t="s">
        <v>48</v>
      </c>
      <c r="AD264" s="1" t="s">
        <v>48</v>
      </c>
      <c r="AE264" s="1" t="s">
        <v>48</v>
      </c>
      <c r="AF264" s="1" t="s">
        <v>48</v>
      </c>
      <c r="AG264" s="1" t="s">
        <v>48</v>
      </c>
      <c r="AH264" s="1" t="s">
        <v>48</v>
      </c>
      <c r="AI264" s="1" t="s">
        <v>48</v>
      </c>
      <c r="AJ264" s="1" t="s">
        <v>48</v>
      </c>
      <c r="AK264" s="1" t="s">
        <v>48</v>
      </c>
      <c r="AL264" s="1" t="s">
        <v>48</v>
      </c>
      <c r="AM264" s="1" t="s">
        <v>48</v>
      </c>
      <c r="AN264" s="1" t="s">
        <v>48</v>
      </c>
      <c r="AO264" s="1" t="s">
        <v>48</v>
      </c>
      <c r="AP264" s="24" t="s">
        <v>48</v>
      </c>
      <c r="AQ264" s="1" t="s">
        <v>75</v>
      </c>
      <c r="AR264" s="1">
        <v>7</v>
      </c>
      <c r="AS264" s="25" t="s">
        <v>15</v>
      </c>
      <c r="AT264" s="36" t="s">
        <v>826</v>
      </c>
      <c r="AU264" s="9">
        <f t="shared" si="33"/>
        <v>-2.7014842379675978</v>
      </c>
      <c r="AV264" s="9">
        <f t="shared" si="34"/>
        <v>-1.2810520808428949</v>
      </c>
      <c r="AW264">
        <f t="shared" si="35"/>
        <v>4</v>
      </c>
      <c r="AX264">
        <f t="shared" si="36"/>
        <v>0.5</v>
      </c>
      <c r="AY264" s="6">
        <f>VLOOKUP(AQ264,COND!$A$10:$B$32,2,FALSE)</f>
        <v>0.95</v>
      </c>
      <c r="AZ264" s="9">
        <f>($AU$3*AU264+$AV$3*AV264+$AW$3*AW264+$AX$3*AX264)*AY264*IF(AR264&lt;5,0.95,IF(AR264&lt;7,0.975,1))+$K$3*VLOOKUP(K264,COND!$A$2:$D$7,2,FALSE)+$L$3*VLOOKUP(L264,COND!$A$2:$D$7,3,FALSE)+IF(BB264="SP",$BB$3,0)+IF($AW264&lt;3,-5,0)</f>
        <v>9.6404784587711525</v>
      </c>
      <c r="BA264" s="28">
        <f t="shared" si="37"/>
        <v>-0.21063704848723311</v>
      </c>
      <c r="BB264" t="str">
        <f t="shared" si="38"/>
        <v>SP</v>
      </c>
      <c r="BC264">
        <v>800</v>
      </c>
      <c r="BD264">
        <v>260</v>
      </c>
      <c r="BF264" t="str">
        <f t="shared" si="39"/>
        <v>Unlikely</v>
      </c>
      <c r="BH264" t="str">
        <f>IF(VLOOKUP($B264,'Draft List'!$D$4:$AC$2598,BH$3,FALSE)&lt;&gt;0,VLOOKUP($B264,'Draft List'!$D$4:$AC$2598,BH$3,FALSE),"")</f>
        <v/>
      </c>
      <c r="BI264" t="str">
        <f>IF(VLOOKUP($B264,'Draft List'!$D$4:$AC$2598,BI$3,FALSE)&lt;&gt;0,VLOOKUP($B264,'Draft List'!$D$4:$AC$2598,BI$3,FALSE),"")</f>
        <v/>
      </c>
      <c r="BJ264" t="str">
        <f>IF(VLOOKUP($B264,'Draft List'!$D$4:$AC$2598,BJ$3,FALSE)&lt;&gt;0,VLOOKUP($B264,'Draft List'!$D$4:$AC$2598,BJ$3,FALSE),"")</f>
        <v/>
      </c>
      <c r="BK264" t="str">
        <f>IF(VLOOKUP($B264,'Draft List'!$D$4:$AC$2598,BK$3,FALSE)&lt;&gt;0,VLOOKUP($B264,'Draft List'!$D$4:$AC$2598,BK$3,FALSE),"")</f>
        <v/>
      </c>
      <c r="BL264" t="e">
        <f>IF(OR(C264="SP",C264="MR",C264="CL"),"P",VLOOKUP($A264,Bat!$A$4:$AQ$1284,42,FALSE))</f>
        <v>#N/A</v>
      </c>
    </row>
    <row r="265" spans="1:64" x14ac:dyDescent="0.25">
      <c r="A265" s="45" t="str">
        <f t="shared" si="32"/>
        <v>RPFelipe García21</v>
      </c>
      <c r="B265">
        <f>VLOOKUP($A265,draft_listing_pitchers_stats!$A$1:$B$1324,2,FALSE)</f>
        <v>4732</v>
      </c>
      <c r="C265" s="1" t="s">
        <v>885</v>
      </c>
      <c r="D265" s="1" t="s">
        <v>206</v>
      </c>
      <c r="E265" s="1" t="s">
        <v>136</v>
      </c>
      <c r="F265" s="1">
        <v>21</v>
      </c>
      <c r="G265" s="1" t="s">
        <v>68</v>
      </c>
      <c r="H265" s="1" t="s">
        <v>44</v>
      </c>
      <c r="I265" s="1" t="s">
        <v>54</v>
      </c>
      <c r="J265" s="24" t="s">
        <v>54</v>
      </c>
      <c r="K265" s="1" t="s">
        <v>47</v>
      </c>
      <c r="L265" s="24" t="s">
        <v>46</v>
      </c>
      <c r="M265" s="1">
        <v>3</v>
      </c>
      <c r="N265" s="1">
        <v>1</v>
      </c>
      <c r="O265" s="24">
        <v>1</v>
      </c>
      <c r="P265" s="1">
        <v>4</v>
      </c>
      <c r="Q265" s="1">
        <v>1</v>
      </c>
      <c r="R265" s="24">
        <v>3</v>
      </c>
      <c r="S265" s="1">
        <v>4</v>
      </c>
      <c r="T265" s="1">
        <v>5</v>
      </c>
      <c r="U265" s="1">
        <v>5</v>
      </c>
      <c r="V265" s="1">
        <v>5</v>
      </c>
      <c r="W265" s="1">
        <v>3</v>
      </c>
      <c r="X265" s="1">
        <v>4</v>
      </c>
      <c r="Y265" s="1" t="s">
        <v>48</v>
      </c>
      <c r="Z265" s="1" t="s">
        <v>48</v>
      </c>
      <c r="AA265" s="1" t="s">
        <v>48</v>
      </c>
      <c r="AB265" s="1" t="s">
        <v>48</v>
      </c>
      <c r="AC265" s="1">
        <v>3</v>
      </c>
      <c r="AD265" s="1">
        <v>3</v>
      </c>
      <c r="AE265" s="1" t="s">
        <v>48</v>
      </c>
      <c r="AF265" s="1" t="s">
        <v>48</v>
      </c>
      <c r="AG265" s="1" t="s">
        <v>48</v>
      </c>
      <c r="AH265" s="1" t="s">
        <v>48</v>
      </c>
      <c r="AI265" s="1" t="s">
        <v>48</v>
      </c>
      <c r="AJ265" s="1" t="s">
        <v>48</v>
      </c>
      <c r="AK265" s="1" t="s">
        <v>48</v>
      </c>
      <c r="AL265" s="1" t="s">
        <v>48</v>
      </c>
      <c r="AM265" s="1" t="s">
        <v>48</v>
      </c>
      <c r="AN265" s="1" t="s">
        <v>48</v>
      </c>
      <c r="AO265" s="1" t="s">
        <v>48</v>
      </c>
      <c r="AP265" s="24" t="s">
        <v>48</v>
      </c>
      <c r="AQ265" s="1" t="s">
        <v>62</v>
      </c>
      <c r="AR265" s="1">
        <v>10</v>
      </c>
      <c r="AS265" s="25" t="s">
        <v>15</v>
      </c>
      <c r="AT265" s="36" t="s">
        <v>839</v>
      </c>
      <c r="AU265" s="9">
        <f t="shared" si="33"/>
        <v>-2.3121015889492513</v>
      </c>
      <c r="AV265" s="9">
        <f t="shared" si="34"/>
        <v>-1.1872743815947853</v>
      </c>
      <c r="AW265">
        <f t="shared" si="35"/>
        <v>4</v>
      </c>
      <c r="AX265">
        <f t="shared" si="36"/>
        <v>0</v>
      </c>
      <c r="AY265" s="6">
        <f>VLOOKUP(AQ265,COND!$A$10:$B$32,2,FALSE)</f>
        <v>1</v>
      </c>
      <c r="AZ265" s="9">
        <f>($AU$3*AU265+$AV$3*AV265+$AW$3*AW265+$AX$3*AX265)*AY265*IF(AR265&lt;5,0.95,IF(AR265&lt;7,0.975,1))+$K$3*VLOOKUP(K265,COND!$A$2:$D$7,2,FALSE)+$L$3*VLOOKUP(L265,COND!$A$2:$D$7,3,FALSE)+IF(BB265="SP",$BB$3,0)+IF($AW265&lt;3,-5,0)</f>
        <v>9.4920920503144437</v>
      </c>
      <c r="BA265" s="28">
        <f t="shared" si="37"/>
        <v>-0.22367280117181515</v>
      </c>
      <c r="BB265" t="str">
        <f t="shared" si="38"/>
        <v>SP</v>
      </c>
      <c r="BC265">
        <v>800</v>
      </c>
      <c r="BD265">
        <v>261</v>
      </c>
      <c r="BF265" t="str">
        <f t="shared" si="39"/>
        <v>Unlikely</v>
      </c>
      <c r="BH265" t="str">
        <f>IF(VLOOKUP($B265,'Draft List'!$D$4:$AC$2598,BH$3,FALSE)&lt;&gt;0,VLOOKUP($B265,'Draft List'!$D$4:$AC$2598,BH$3,FALSE),"")</f>
        <v/>
      </c>
      <c r="BI265" t="str">
        <f>IF(VLOOKUP($B265,'Draft List'!$D$4:$AC$2598,BI$3,FALSE)&lt;&gt;0,VLOOKUP($B265,'Draft List'!$D$4:$AC$2598,BI$3,FALSE),"")</f>
        <v/>
      </c>
      <c r="BJ265" t="str">
        <f>IF(VLOOKUP($B265,'Draft List'!$D$4:$AC$2598,BJ$3,FALSE)&lt;&gt;0,VLOOKUP($B265,'Draft List'!$D$4:$AC$2598,BJ$3,FALSE),"")</f>
        <v/>
      </c>
      <c r="BK265" t="str">
        <f>IF(VLOOKUP($B265,'Draft List'!$D$4:$AC$2598,BK$3,FALSE)&lt;&gt;0,VLOOKUP($B265,'Draft List'!$D$4:$AC$2598,BK$3,FALSE),"")</f>
        <v/>
      </c>
      <c r="BL265">
        <f>IF(OR(C265="SP",C265="MR",C265="CL"),"P",VLOOKUP($A265,Bat!$A$4:$AQ$1284,42,FALSE))</f>
        <v>-11.449884498481531</v>
      </c>
    </row>
    <row r="266" spans="1:64" x14ac:dyDescent="0.25">
      <c r="A266" s="45" t="str">
        <f t="shared" si="32"/>
        <v>RPMichael Auchmulty21</v>
      </c>
      <c r="B266">
        <f>VLOOKUP($A266,draft_listing_pitchers_stats!$A$1:$B$1324,2,FALSE)</f>
        <v>11142</v>
      </c>
      <c r="C266" s="1" t="s">
        <v>885</v>
      </c>
      <c r="D266" s="1" t="s">
        <v>143</v>
      </c>
      <c r="E266" s="1" t="s">
        <v>1014</v>
      </c>
      <c r="F266" s="1">
        <v>21</v>
      </c>
      <c r="G266" s="1" t="s">
        <v>58</v>
      </c>
      <c r="H266" s="1" t="s">
        <v>58</v>
      </c>
      <c r="I266" s="1" t="s">
        <v>54</v>
      </c>
      <c r="J266" s="24" t="s">
        <v>54</v>
      </c>
      <c r="K266" s="1" t="s">
        <v>46</v>
      </c>
      <c r="L266" s="24" t="s">
        <v>46</v>
      </c>
      <c r="M266" s="1">
        <v>5</v>
      </c>
      <c r="N266" s="1">
        <v>1</v>
      </c>
      <c r="O266" s="24">
        <v>1</v>
      </c>
      <c r="P266" s="1">
        <v>6</v>
      </c>
      <c r="Q266" s="1">
        <v>1</v>
      </c>
      <c r="R266" s="24">
        <v>1</v>
      </c>
      <c r="S266" s="1">
        <v>6</v>
      </c>
      <c r="T266" s="1">
        <v>7</v>
      </c>
      <c r="U266" s="1">
        <v>1</v>
      </c>
      <c r="V266" s="1">
        <v>1</v>
      </c>
      <c r="W266" s="1" t="s">
        <v>48</v>
      </c>
      <c r="X266" s="1" t="s">
        <v>48</v>
      </c>
      <c r="Y266" s="1" t="s">
        <v>48</v>
      </c>
      <c r="Z266" s="1" t="s">
        <v>48</v>
      </c>
      <c r="AA266" s="1">
        <v>4</v>
      </c>
      <c r="AB266" s="1">
        <v>5</v>
      </c>
      <c r="AC266" s="1" t="s">
        <v>48</v>
      </c>
      <c r="AD266" s="1" t="s">
        <v>48</v>
      </c>
      <c r="AE266" s="1" t="s">
        <v>48</v>
      </c>
      <c r="AF266" s="1" t="s">
        <v>48</v>
      </c>
      <c r="AG266" s="1" t="s">
        <v>48</v>
      </c>
      <c r="AH266" s="1" t="s">
        <v>48</v>
      </c>
      <c r="AI266" s="1" t="s">
        <v>48</v>
      </c>
      <c r="AJ266" s="1" t="s">
        <v>48</v>
      </c>
      <c r="AK266" s="1" t="s">
        <v>48</v>
      </c>
      <c r="AL266" s="1" t="s">
        <v>48</v>
      </c>
      <c r="AM266" s="1" t="s">
        <v>48</v>
      </c>
      <c r="AN266" s="1" t="s">
        <v>48</v>
      </c>
      <c r="AO266" s="1" t="s">
        <v>48</v>
      </c>
      <c r="AP266" s="24" t="s">
        <v>48</v>
      </c>
      <c r="AQ266" s="1" t="s">
        <v>522</v>
      </c>
      <c r="AR266" s="1">
        <v>6</v>
      </c>
      <c r="AS266" s="25" t="s">
        <v>15</v>
      </c>
      <c r="AT266" s="36" t="s">
        <v>839</v>
      </c>
      <c r="AU266" s="9">
        <f t="shared" si="33"/>
        <v>-1.9227189399309039</v>
      </c>
      <c r="AV266" s="9">
        <f t="shared" si="34"/>
        <v>-1.2825328646846588</v>
      </c>
      <c r="AW266">
        <f t="shared" si="35"/>
        <v>3</v>
      </c>
      <c r="AX266">
        <f t="shared" si="36"/>
        <v>1</v>
      </c>
      <c r="AY266" s="6">
        <f>VLOOKUP(AQ266,COND!$A$10:$B$32,2,FALSE)</f>
        <v>1</v>
      </c>
      <c r="AZ266" s="9">
        <f>($AU$3*AU266+$AV$3*AV266+$AW$3*AW266+$AX$3*AX266)*AY266*IF(AR266&lt;5,0.95,IF(AR266&lt;7,0.975,1))+$K$3*VLOOKUP(K266,COND!$A$2:$D$7,2,FALSE)+$L$3*VLOOKUP(L266,COND!$A$2:$D$7,3,FALSE)+IF(BB266="SP",$BB$3,0)+IF($AW266&lt;3,-5,0)</f>
        <v>9.2969289453626267</v>
      </c>
      <c r="BA266" s="28">
        <f t="shared" si="37"/>
        <v>-0.24081788875609517</v>
      </c>
      <c r="BB266" t="str">
        <f t="shared" si="38"/>
        <v>SP</v>
      </c>
      <c r="BC266">
        <v>800</v>
      </c>
      <c r="BD266">
        <v>262</v>
      </c>
      <c r="BF266" t="str">
        <f t="shared" si="39"/>
        <v>Unlikely</v>
      </c>
      <c r="BH266" t="str">
        <f>IF(VLOOKUP($B266,'Draft List'!$D$4:$AC$2598,BH$3,FALSE)&lt;&gt;0,VLOOKUP($B266,'Draft List'!$D$4:$AC$2598,BH$3,FALSE),"")</f>
        <v/>
      </c>
      <c r="BI266" t="str">
        <f>IF(VLOOKUP($B266,'Draft List'!$D$4:$AC$2598,BI$3,FALSE)&lt;&gt;0,VLOOKUP($B266,'Draft List'!$D$4:$AC$2598,BI$3,FALSE),"")</f>
        <v/>
      </c>
      <c r="BJ266" t="str">
        <f>IF(VLOOKUP($B266,'Draft List'!$D$4:$AC$2598,BJ$3,FALSE)&lt;&gt;0,VLOOKUP($B266,'Draft List'!$D$4:$AC$2598,BJ$3,FALSE),"")</f>
        <v/>
      </c>
      <c r="BK266" t="str">
        <f>IF(VLOOKUP($B266,'Draft List'!$D$4:$AC$2598,BK$3,FALSE)&lt;&gt;0,VLOOKUP($B266,'Draft List'!$D$4:$AC$2598,BK$3,FALSE),"")</f>
        <v/>
      </c>
      <c r="BL266" t="e">
        <f>IF(OR(C266="SP",C266="MR",C266="CL"),"P",VLOOKUP($A266,Bat!$A$4:$AQ$1284,42,FALSE))</f>
        <v>#N/A</v>
      </c>
    </row>
    <row r="267" spans="1:64" x14ac:dyDescent="0.25">
      <c r="A267" s="45" t="str">
        <f t="shared" si="32"/>
        <v>RPJosé Ibarra21</v>
      </c>
      <c r="B267">
        <f>VLOOKUP($A267,draft_listing_pitchers_stats!$A$1:$B$1324,2,FALSE)</f>
        <v>8837</v>
      </c>
      <c r="C267" s="1" t="s">
        <v>885</v>
      </c>
      <c r="D267" s="1" t="s">
        <v>150</v>
      </c>
      <c r="E267" s="1" t="s">
        <v>1266</v>
      </c>
      <c r="F267" s="1">
        <v>21</v>
      </c>
      <c r="G267" s="1" t="s">
        <v>44</v>
      </c>
      <c r="H267" s="1" t="s">
        <v>44</v>
      </c>
      <c r="I267" s="1" t="s">
        <v>54</v>
      </c>
      <c r="J267" s="24" t="s">
        <v>54</v>
      </c>
      <c r="K267" s="1" t="s">
        <v>46</v>
      </c>
      <c r="L267" s="24" t="s">
        <v>46</v>
      </c>
      <c r="M267" s="1">
        <v>3</v>
      </c>
      <c r="N267" s="1">
        <v>2</v>
      </c>
      <c r="O267" s="24">
        <v>1</v>
      </c>
      <c r="P267" s="1">
        <v>5</v>
      </c>
      <c r="Q267" s="1">
        <v>2</v>
      </c>
      <c r="R267" s="24">
        <v>1</v>
      </c>
      <c r="S267" s="1" t="s">
        <v>48</v>
      </c>
      <c r="T267" s="1" t="s">
        <v>48</v>
      </c>
      <c r="U267" s="1">
        <v>2</v>
      </c>
      <c r="V267" s="1">
        <v>6</v>
      </c>
      <c r="W267" s="1" t="s">
        <v>48</v>
      </c>
      <c r="X267" s="1" t="s">
        <v>48</v>
      </c>
      <c r="Y267" s="1">
        <v>3</v>
      </c>
      <c r="Z267" s="1">
        <v>6</v>
      </c>
      <c r="AA267" s="1" t="s">
        <v>48</v>
      </c>
      <c r="AB267" s="1" t="s">
        <v>48</v>
      </c>
      <c r="AC267" s="1" t="s">
        <v>48</v>
      </c>
      <c r="AD267" s="1" t="s">
        <v>48</v>
      </c>
      <c r="AE267" s="1">
        <v>4</v>
      </c>
      <c r="AF267" s="1">
        <v>5</v>
      </c>
      <c r="AG267" s="1" t="s">
        <v>48</v>
      </c>
      <c r="AH267" s="1" t="s">
        <v>48</v>
      </c>
      <c r="AI267" s="1" t="s">
        <v>48</v>
      </c>
      <c r="AJ267" s="1" t="s">
        <v>48</v>
      </c>
      <c r="AK267" s="1" t="s">
        <v>48</v>
      </c>
      <c r="AL267" s="1" t="s">
        <v>48</v>
      </c>
      <c r="AM267" s="1" t="s">
        <v>48</v>
      </c>
      <c r="AN267" s="1" t="s">
        <v>48</v>
      </c>
      <c r="AO267" s="1" t="s">
        <v>48</v>
      </c>
      <c r="AP267" s="24" t="s">
        <v>48</v>
      </c>
      <c r="AQ267" s="1" t="s">
        <v>61</v>
      </c>
      <c r="AR267" s="1">
        <v>6</v>
      </c>
      <c r="AS267" s="25" t="s">
        <v>519</v>
      </c>
      <c r="AT267" s="36" t="s">
        <v>832</v>
      </c>
      <c r="AU267" s="9">
        <f t="shared" si="33"/>
        <v>-2.1166698725191955</v>
      </c>
      <c r="AV267" s="9">
        <f t="shared" si="34"/>
        <v>-1.2817924727637771</v>
      </c>
      <c r="AW267">
        <f t="shared" si="35"/>
        <v>3</v>
      </c>
      <c r="AX267">
        <f t="shared" si="36"/>
        <v>1</v>
      </c>
      <c r="AY267" s="6">
        <f>VLOOKUP(AQ267,COND!$A$10:$B$32,2,FALSE)</f>
        <v>1</v>
      </c>
      <c r="AZ267" s="9">
        <f>($AU$3*AU267+$AV$3*AV267+$AW$3*AW267+$AX$3*AX267)*AY267*IF(AR267&lt;5,0.95,IF(AR267&lt;7,0.975,1))+$K$3*VLOOKUP(K267,COND!$A$2:$D$7,2,FALSE)+$L$3*VLOOKUP(L267,COND!$A$2:$D$7,3,FALSE)+IF(BB267="SP",$BB$3,0)+IF($AW267&lt;3,-5,0)</f>
        <v>9.2735461559651036</v>
      </c>
      <c r="BA267" s="28">
        <f t="shared" si="37"/>
        <v>-0.24287206786071786</v>
      </c>
      <c r="BB267" t="str">
        <f t="shared" si="38"/>
        <v>SP</v>
      </c>
      <c r="BC267">
        <v>800</v>
      </c>
      <c r="BD267">
        <v>263</v>
      </c>
      <c r="BF267" t="str">
        <f t="shared" si="39"/>
        <v>Unlikely</v>
      </c>
      <c r="BH267" t="str">
        <f>IF(VLOOKUP($B267,'Draft List'!$D$4:$AC$2598,BH$3,FALSE)&lt;&gt;0,VLOOKUP($B267,'Draft List'!$D$4:$AC$2598,BH$3,FALSE),"")</f>
        <v/>
      </c>
      <c r="BI267" t="str">
        <f>IF(VLOOKUP($B267,'Draft List'!$D$4:$AC$2598,BI$3,FALSE)&lt;&gt;0,VLOOKUP($B267,'Draft List'!$D$4:$AC$2598,BI$3,FALSE),"")</f>
        <v/>
      </c>
      <c r="BJ267" t="str">
        <f>IF(VLOOKUP($B267,'Draft List'!$D$4:$AC$2598,BJ$3,FALSE)&lt;&gt;0,VLOOKUP($B267,'Draft List'!$D$4:$AC$2598,BJ$3,FALSE),"")</f>
        <v/>
      </c>
      <c r="BK267" t="str">
        <f>IF(VLOOKUP($B267,'Draft List'!$D$4:$AC$2598,BK$3,FALSE)&lt;&gt;0,VLOOKUP($B267,'Draft List'!$D$4:$AC$2598,BK$3,FALSE),"")</f>
        <v/>
      </c>
      <c r="BL267" t="e">
        <f>IF(OR(C267="SP",C267="MR",C267="CL"),"P",VLOOKUP($A267,Bat!$A$4:$AQ$1284,42,FALSE))</f>
        <v>#N/A</v>
      </c>
    </row>
    <row r="268" spans="1:64" x14ac:dyDescent="0.25">
      <c r="A268" s="45" t="str">
        <f t="shared" si="32"/>
        <v>RPNicholas Carter18</v>
      </c>
      <c r="B268">
        <f>VLOOKUP($A268,draft_listing_pitchers_stats!$A$1:$B$1324,2,FALSE)</f>
        <v>7024</v>
      </c>
      <c r="C268" s="1" t="s">
        <v>885</v>
      </c>
      <c r="D268" s="1" t="s">
        <v>1083</v>
      </c>
      <c r="E268" s="1" t="s">
        <v>169</v>
      </c>
      <c r="F268" s="1">
        <v>18</v>
      </c>
      <c r="G268" s="1" t="s">
        <v>44</v>
      </c>
      <c r="H268" s="1" t="s">
        <v>44</v>
      </c>
      <c r="I268" s="1" t="s">
        <v>54</v>
      </c>
      <c r="J268" s="24" t="s">
        <v>54</v>
      </c>
      <c r="K268" s="1" t="s">
        <v>46</v>
      </c>
      <c r="L268" s="24" t="s">
        <v>46</v>
      </c>
      <c r="M268" s="1">
        <v>1</v>
      </c>
      <c r="N268" s="1">
        <v>2</v>
      </c>
      <c r="O268" s="24">
        <v>1</v>
      </c>
      <c r="P268" s="1">
        <v>3</v>
      </c>
      <c r="Q268" s="1">
        <v>2</v>
      </c>
      <c r="R268" s="24">
        <v>2</v>
      </c>
      <c r="S268" s="1">
        <v>1</v>
      </c>
      <c r="T268" s="1">
        <v>4</v>
      </c>
      <c r="U268" s="1">
        <v>1</v>
      </c>
      <c r="V268" s="1">
        <v>1</v>
      </c>
      <c r="W268" s="1" t="s">
        <v>48</v>
      </c>
      <c r="X268" s="1" t="s">
        <v>48</v>
      </c>
      <c r="Y268" s="1">
        <v>2</v>
      </c>
      <c r="Z268" s="1">
        <v>6</v>
      </c>
      <c r="AA268" s="1" t="s">
        <v>48</v>
      </c>
      <c r="AB268" s="1" t="s">
        <v>48</v>
      </c>
      <c r="AC268" s="1" t="s">
        <v>48</v>
      </c>
      <c r="AD268" s="1" t="s">
        <v>48</v>
      </c>
      <c r="AE268" s="1" t="s">
        <v>48</v>
      </c>
      <c r="AF268" s="1" t="s">
        <v>48</v>
      </c>
      <c r="AG268" s="1" t="s">
        <v>48</v>
      </c>
      <c r="AH268" s="1" t="s">
        <v>48</v>
      </c>
      <c r="AI268" s="1" t="s">
        <v>48</v>
      </c>
      <c r="AJ268" s="1" t="s">
        <v>48</v>
      </c>
      <c r="AK268" s="1" t="s">
        <v>48</v>
      </c>
      <c r="AL268" s="1" t="s">
        <v>48</v>
      </c>
      <c r="AM268" s="1" t="s">
        <v>48</v>
      </c>
      <c r="AN268" s="1" t="s">
        <v>48</v>
      </c>
      <c r="AO268" s="1" t="s">
        <v>48</v>
      </c>
      <c r="AP268" s="24" t="s">
        <v>48</v>
      </c>
      <c r="AQ268" s="1" t="s">
        <v>80</v>
      </c>
      <c r="AR268" s="1">
        <v>7</v>
      </c>
      <c r="AS268" s="25" t="s">
        <v>15</v>
      </c>
      <c r="AT268" s="36" t="s">
        <v>918</v>
      </c>
      <c r="AU268" s="9">
        <f t="shared" si="33"/>
        <v>-2.5060525215375429</v>
      </c>
      <c r="AV268" s="9">
        <f t="shared" si="34"/>
        <v>-1.4288545557280135</v>
      </c>
      <c r="AW268">
        <f t="shared" si="35"/>
        <v>3</v>
      </c>
      <c r="AX268">
        <f t="shared" si="36"/>
        <v>0.5</v>
      </c>
      <c r="AY268" s="6">
        <f>VLOOKUP(AQ268,COND!$A$10:$B$32,2,FALSE)</f>
        <v>0.85</v>
      </c>
      <c r="AZ268" s="9">
        <f>($AU$3*AU268+$AV$3*AV268+$AW$3*AW268+$AX$3*AX268)*AY268*IF(AR268&lt;5,0.95,IF(AR268&lt;7,0.975,1))+$K$3*VLOOKUP(K268,COND!$A$2:$D$7,2,FALSE)+$L$3*VLOOKUP(L268,COND!$A$2:$D$7,3,FALSE)+IF(BB268="SP",$BB$3,0)+IF($AW268&lt;3,-5,0)</f>
        <v>9.0896936239623898</v>
      </c>
      <c r="BA268" s="28">
        <f t="shared" si="37"/>
        <v>-0.25902352110059323</v>
      </c>
      <c r="BB268" t="str">
        <f t="shared" si="38"/>
        <v>SP</v>
      </c>
      <c r="BC268">
        <v>800</v>
      </c>
      <c r="BD268">
        <v>264</v>
      </c>
      <c r="BF268" t="str">
        <f t="shared" si="39"/>
        <v>Unlikely</v>
      </c>
      <c r="BH268" t="str">
        <f>IF(VLOOKUP($B268,'Draft List'!$D$4:$AC$2598,BH$3,FALSE)&lt;&gt;0,VLOOKUP($B268,'Draft List'!$D$4:$AC$2598,BH$3,FALSE),"")</f>
        <v/>
      </c>
      <c r="BI268" t="str">
        <f>IF(VLOOKUP($B268,'Draft List'!$D$4:$AC$2598,BI$3,FALSE)&lt;&gt;0,VLOOKUP($B268,'Draft List'!$D$4:$AC$2598,BI$3,FALSE),"")</f>
        <v/>
      </c>
      <c r="BJ268" t="str">
        <f>IF(VLOOKUP($B268,'Draft List'!$D$4:$AC$2598,BJ$3,FALSE)&lt;&gt;0,VLOOKUP($B268,'Draft List'!$D$4:$AC$2598,BJ$3,FALSE),"")</f>
        <v/>
      </c>
      <c r="BK268" t="str">
        <f>IF(VLOOKUP($B268,'Draft List'!$D$4:$AC$2598,BK$3,FALSE)&lt;&gt;0,VLOOKUP($B268,'Draft List'!$D$4:$AC$2598,BK$3,FALSE),"")</f>
        <v/>
      </c>
      <c r="BL268" t="e">
        <f>IF(OR(C268="SP",C268="MR",C268="CL"),"P",VLOOKUP($A268,Bat!$A$4:$AQ$1284,42,FALSE))</f>
        <v>#N/A</v>
      </c>
    </row>
    <row r="269" spans="1:64" x14ac:dyDescent="0.25">
      <c r="A269" s="45" t="str">
        <f t="shared" si="32"/>
        <v>SPYoshitsune Aoki21</v>
      </c>
      <c r="B269">
        <f>VLOOKUP($A269,draft_listing_pitchers_stats!$A$1:$B$1324,2,FALSE)</f>
        <v>12348</v>
      </c>
      <c r="C269" s="1" t="s">
        <v>25</v>
      </c>
      <c r="D269" s="1" t="s">
        <v>1005</v>
      </c>
      <c r="E269" s="1" t="s">
        <v>713</v>
      </c>
      <c r="F269" s="1">
        <v>21</v>
      </c>
      <c r="G269" s="1" t="s">
        <v>44</v>
      </c>
      <c r="H269" s="1" t="s">
        <v>44</v>
      </c>
      <c r="I269" s="1" t="s">
        <v>54</v>
      </c>
      <c r="J269" s="24" t="s">
        <v>54</v>
      </c>
      <c r="K269" s="1" t="s">
        <v>47</v>
      </c>
      <c r="L269" s="24" t="s">
        <v>47</v>
      </c>
      <c r="M269" s="1">
        <v>3</v>
      </c>
      <c r="N269" s="1">
        <v>2</v>
      </c>
      <c r="O269" s="24">
        <v>2</v>
      </c>
      <c r="P269" s="1">
        <v>4</v>
      </c>
      <c r="Q269" s="1">
        <v>2</v>
      </c>
      <c r="R269" s="24">
        <v>2</v>
      </c>
      <c r="S269" s="1">
        <v>4</v>
      </c>
      <c r="T269" s="1">
        <v>4</v>
      </c>
      <c r="U269" s="1">
        <v>4</v>
      </c>
      <c r="V269" s="1">
        <v>4</v>
      </c>
      <c r="W269" s="1">
        <v>4</v>
      </c>
      <c r="X269" s="1">
        <v>4</v>
      </c>
      <c r="Y269" s="1">
        <v>3</v>
      </c>
      <c r="Z269" s="1">
        <v>6</v>
      </c>
      <c r="AA269" s="1" t="s">
        <v>48</v>
      </c>
      <c r="AB269" s="1" t="s">
        <v>48</v>
      </c>
      <c r="AC269" s="1" t="s">
        <v>48</v>
      </c>
      <c r="AD269" s="1" t="s">
        <v>48</v>
      </c>
      <c r="AE269" s="1" t="s">
        <v>48</v>
      </c>
      <c r="AF269" s="1" t="s">
        <v>48</v>
      </c>
      <c r="AG269" s="1" t="s">
        <v>48</v>
      </c>
      <c r="AH269" s="1" t="s">
        <v>48</v>
      </c>
      <c r="AI269" s="1" t="s">
        <v>48</v>
      </c>
      <c r="AJ269" s="1" t="s">
        <v>48</v>
      </c>
      <c r="AK269" s="1" t="s">
        <v>48</v>
      </c>
      <c r="AL269" s="1" t="s">
        <v>48</v>
      </c>
      <c r="AM269" s="1" t="s">
        <v>48</v>
      </c>
      <c r="AN269" s="1" t="s">
        <v>48</v>
      </c>
      <c r="AO269" s="1" t="s">
        <v>48</v>
      </c>
      <c r="AP269" s="24" t="s">
        <v>48</v>
      </c>
      <c r="AQ269" s="1" t="s">
        <v>62</v>
      </c>
      <c r="AR269" s="1">
        <v>8</v>
      </c>
      <c r="AS269" s="25" t="s">
        <v>15</v>
      </c>
      <c r="AT269" s="36" t="s">
        <v>872</v>
      </c>
      <c r="AU269" s="9">
        <f t="shared" si="33"/>
        <v>-1.8743493064650851</v>
      </c>
      <c r="AV269" s="9">
        <f t="shared" si="34"/>
        <v>-1.23416323121884</v>
      </c>
      <c r="AW269">
        <f t="shared" si="35"/>
        <v>4</v>
      </c>
      <c r="AX269">
        <f t="shared" si="36"/>
        <v>0.5</v>
      </c>
      <c r="AY269" s="6">
        <f>VLOOKUP(AQ269,COND!$A$10:$B$32,2,FALSE)</f>
        <v>1</v>
      </c>
      <c r="AZ269" s="9">
        <f>($AU$3*AU269+$AV$3*AV269+$AW$3*AW269+$AX$3*AX269)*AY269*IF(AR269&lt;5,0.95,IF(AR269&lt;7,0.975,1))+$K$3*VLOOKUP(K269,COND!$A$2:$D$7,2,FALSE)+$L$3*VLOOKUP(L269,COND!$A$2:$D$7,3,FALSE)+IF(BB269="SP",$BB$3,0)+IF($AW269&lt;3,-5,0)</f>
        <v>8.9668655143301805</v>
      </c>
      <c r="BA269" s="28">
        <f t="shared" si="37"/>
        <v>-0.26981397607913898</v>
      </c>
      <c r="BB269" t="str">
        <f t="shared" si="38"/>
        <v>SP</v>
      </c>
      <c r="BC269">
        <v>800</v>
      </c>
      <c r="BD269">
        <v>265</v>
      </c>
      <c r="BF269" t="str">
        <f t="shared" si="39"/>
        <v>Unlikely</v>
      </c>
      <c r="BH269">
        <f>IF(VLOOKUP($B269,'Draft List'!$D$4:$AC$2598,BH$3,FALSE)&lt;&gt;0,VLOOKUP($B269,'Draft List'!$D$4:$AC$2598,BH$3,FALSE),"")</f>
        <v>241</v>
      </c>
      <c r="BI269">
        <f>IF(VLOOKUP($B269,'Draft List'!$D$4:$AC$2598,BI$3,FALSE)&lt;&gt;0,VLOOKUP($B269,'Draft List'!$D$4:$AC$2598,BI$3,FALSE),"")</f>
        <v>10</v>
      </c>
      <c r="BJ269">
        <f>IF(VLOOKUP($B269,'Draft List'!$D$4:$AC$2598,BJ$3,FALSE)&lt;&gt;0,VLOOKUP($B269,'Draft List'!$D$4:$AC$2598,BJ$3,FALSE),"")</f>
        <v>1</v>
      </c>
      <c r="BK269" t="str">
        <f>IF(VLOOKUP($B269,'Draft List'!$D$4:$AC$2598,BK$3,FALSE)&lt;&gt;0,VLOOKUP($B269,'Draft List'!$D$4:$AC$2598,BK$3,FALSE),"")</f>
        <v>Yuma Bulldozers</v>
      </c>
      <c r="BL269" t="str">
        <f>IF(OR(C269="SP",C269="MR",C269="CL"),"P",VLOOKUP($A269,Bat!$A$4:$AQ$1284,42,FALSE))</f>
        <v>P</v>
      </c>
    </row>
    <row r="270" spans="1:64" x14ac:dyDescent="0.25">
      <c r="A270" s="45" t="str">
        <f t="shared" si="32"/>
        <v>SPBill Smith18</v>
      </c>
      <c r="B270">
        <f>VLOOKUP($A270,draft_listing_pitchers_stats!$A$1:$B$1324,2,FALSE)</f>
        <v>1375</v>
      </c>
      <c r="C270" s="1" t="s">
        <v>25</v>
      </c>
      <c r="D270" s="1" t="s">
        <v>162</v>
      </c>
      <c r="E270" s="1" t="s">
        <v>178</v>
      </c>
      <c r="F270" s="1">
        <v>18</v>
      </c>
      <c r="G270" s="1" t="s">
        <v>44</v>
      </c>
      <c r="H270" s="1" t="s">
        <v>44</v>
      </c>
      <c r="I270" s="1" t="s">
        <v>54</v>
      </c>
      <c r="J270" s="24" t="s">
        <v>54</v>
      </c>
      <c r="K270" s="1" t="s">
        <v>47</v>
      </c>
      <c r="L270" s="24" t="s">
        <v>46</v>
      </c>
      <c r="M270" s="1">
        <v>1</v>
      </c>
      <c r="N270" s="1">
        <v>2</v>
      </c>
      <c r="O270" s="24">
        <v>1</v>
      </c>
      <c r="P270" s="1">
        <v>4</v>
      </c>
      <c r="Q270" s="1">
        <v>3</v>
      </c>
      <c r="R270" s="24">
        <v>1</v>
      </c>
      <c r="S270" s="1">
        <v>2</v>
      </c>
      <c r="T270" s="1">
        <v>5</v>
      </c>
      <c r="U270" s="1">
        <v>1</v>
      </c>
      <c r="V270" s="1">
        <v>5</v>
      </c>
      <c r="W270" s="1">
        <v>1</v>
      </c>
      <c r="X270" s="1">
        <v>7</v>
      </c>
      <c r="Y270" s="1" t="s">
        <v>48</v>
      </c>
      <c r="Z270" s="1" t="s">
        <v>48</v>
      </c>
      <c r="AA270" s="1" t="s">
        <v>48</v>
      </c>
      <c r="AB270" s="1" t="s">
        <v>48</v>
      </c>
      <c r="AC270" s="1" t="s">
        <v>48</v>
      </c>
      <c r="AD270" s="1" t="s">
        <v>48</v>
      </c>
      <c r="AE270" s="1" t="s">
        <v>48</v>
      </c>
      <c r="AF270" s="1" t="s">
        <v>48</v>
      </c>
      <c r="AG270" s="1" t="s">
        <v>48</v>
      </c>
      <c r="AH270" s="1" t="s">
        <v>48</v>
      </c>
      <c r="AI270" s="1" t="s">
        <v>48</v>
      </c>
      <c r="AJ270" s="1" t="s">
        <v>48</v>
      </c>
      <c r="AK270" s="1" t="s">
        <v>48</v>
      </c>
      <c r="AL270" s="1" t="s">
        <v>48</v>
      </c>
      <c r="AM270" s="1" t="s">
        <v>48</v>
      </c>
      <c r="AN270" s="1" t="s">
        <v>48</v>
      </c>
      <c r="AO270" s="1" t="s">
        <v>48</v>
      </c>
      <c r="AP270" s="24" t="s">
        <v>48</v>
      </c>
      <c r="AQ270" s="1" t="s">
        <v>75</v>
      </c>
      <c r="AR270" s="1">
        <v>8</v>
      </c>
      <c r="AS270" s="25" t="s">
        <v>519</v>
      </c>
      <c r="AT270" s="36" t="s">
        <v>832</v>
      </c>
      <c r="AU270" s="9">
        <f t="shared" si="33"/>
        <v>-2.5060525215375429</v>
      </c>
      <c r="AV270" s="9">
        <f t="shared" si="34"/>
        <v>-1.2810520808428949</v>
      </c>
      <c r="AW270">
        <f t="shared" si="35"/>
        <v>3</v>
      </c>
      <c r="AX270">
        <f t="shared" si="36"/>
        <v>0.5</v>
      </c>
      <c r="AY270" s="6">
        <f>VLOOKUP(AQ270,COND!$A$10:$B$32,2,FALSE)</f>
        <v>0.95</v>
      </c>
      <c r="AZ270" s="9">
        <f>($AU$3*AU270+$AV$3*AV270+$AW$3*AW270+$AX$3*AX270)*AY270*IF(AR270&lt;5,0.95,IF(AR270&lt;7,0.975,1))+$K$3*VLOOKUP(K270,COND!$A$2:$D$7,2,FALSE)+$L$3*VLOOKUP(L270,COND!$A$2:$D$7,3,FALSE)+IF(BB270="SP",$BB$3,0)+IF($AW270&lt;3,-5,0)</f>
        <v>8.9026104848928647</v>
      </c>
      <c r="BA270" s="28">
        <f t="shared" si="37"/>
        <v>-0.27545878331719381</v>
      </c>
      <c r="BB270" t="str">
        <f t="shared" si="38"/>
        <v>SP</v>
      </c>
      <c r="BC270">
        <v>800</v>
      </c>
      <c r="BD270">
        <v>266</v>
      </c>
      <c r="BF270" t="str">
        <f t="shared" si="39"/>
        <v>Unlikely</v>
      </c>
      <c r="BH270">
        <f>IF(VLOOKUP($B270,'Draft List'!$D$4:$AC$2598,BH$3,FALSE)&lt;&gt;0,VLOOKUP($B270,'Draft List'!$D$4:$AC$2598,BH$3,FALSE),"")</f>
        <v>370</v>
      </c>
      <c r="BI270">
        <f>IF(VLOOKUP($B270,'Draft List'!$D$4:$AC$2598,BI$3,FALSE)&lt;&gt;0,VLOOKUP($B270,'Draft List'!$D$4:$AC$2598,BI$3,FALSE),"")</f>
        <v>14</v>
      </c>
      <c r="BJ270">
        <f>IF(VLOOKUP($B270,'Draft List'!$D$4:$AC$2598,BJ$3,FALSE)&lt;&gt;0,VLOOKUP($B270,'Draft List'!$D$4:$AC$2598,BJ$3,FALSE),"")</f>
        <v>26</v>
      </c>
      <c r="BK270" t="str">
        <f>IF(VLOOKUP($B270,'Draft List'!$D$4:$AC$2598,BK$3,FALSE)&lt;&gt;0,VLOOKUP($B270,'Draft List'!$D$4:$AC$2598,BK$3,FALSE),"")</f>
        <v>Okinawa Shisa</v>
      </c>
      <c r="BL270" t="str">
        <f>IF(OR(C270="SP",C270="MR",C270="CL"),"P",VLOOKUP($A270,Bat!$A$4:$AQ$1284,42,FALSE))</f>
        <v>P</v>
      </c>
    </row>
    <row r="271" spans="1:64" x14ac:dyDescent="0.25">
      <c r="A271" s="45" t="str">
        <f t="shared" si="32"/>
        <v>RPWally White18</v>
      </c>
      <c r="B271">
        <f>VLOOKUP($A271,draft_listing_pitchers_stats!$A$1:$B$1324,2,FALSE)</f>
        <v>1982</v>
      </c>
      <c r="C271" s="1" t="s">
        <v>885</v>
      </c>
      <c r="D271" s="1" t="s">
        <v>1735</v>
      </c>
      <c r="E271" s="1" t="s">
        <v>424</v>
      </c>
      <c r="F271" s="1">
        <v>18</v>
      </c>
      <c r="G271" s="1" t="s">
        <v>44</v>
      </c>
      <c r="H271" s="1" t="s">
        <v>44</v>
      </c>
      <c r="I271" s="1" t="s">
        <v>54</v>
      </c>
      <c r="J271" s="24" t="s">
        <v>54</v>
      </c>
      <c r="K271" s="1" t="s">
        <v>47</v>
      </c>
      <c r="L271" s="24" t="s">
        <v>46</v>
      </c>
      <c r="M271" s="1">
        <v>1</v>
      </c>
      <c r="N271" s="1">
        <v>2</v>
      </c>
      <c r="O271" s="24">
        <v>1</v>
      </c>
      <c r="P271" s="1">
        <v>5</v>
      </c>
      <c r="Q271" s="1">
        <v>2</v>
      </c>
      <c r="R271" s="24">
        <v>1</v>
      </c>
      <c r="S271" s="1">
        <v>2</v>
      </c>
      <c r="T271" s="1">
        <v>5</v>
      </c>
      <c r="U271" s="1">
        <v>1</v>
      </c>
      <c r="V271" s="1">
        <v>1</v>
      </c>
      <c r="W271" s="1">
        <v>1</v>
      </c>
      <c r="X271" s="1">
        <v>7</v>
      </c>
      <c r="Y271" s="1" t="s">
        <v>48</v>
      </c>
      <c r="Z271" s="1" t="s">
        <v>48</v>
      </c>
      <c r="AA271" s="1" t="s">
        <v>48</v>
      </c>
      <c r="AB271" s="1" t="s">
        <v>48</v>
      </c>
      <c r="AC271" s="1" t="s">
        <v>48</v>
      </c>
      <c r="AD271" s="1" t="s">
        <v>48</v>
      </c>
      <c r="AE271" s="1" t="s">
        <v>48</v>
      </c>
      <c r="AF271" s="1" t="s">
        <v>48</v>
      </c>
      <c r="AG271" s="1" t="s">
        <v>48</v>
      </c>
      <c r="AH271" s="1" t="s">
        <v>48</v>
      </c>
      <c r="AI271" s="1" t="s">
        <v>48</v>
      </c>
      <c r="AJ271" s="1" t="s">
        <v>48</v>
      </c>
      <c r="AK271" s="1" t="s">
        <v>48</v>
      </c>
      <c r="AL271" s="1" t="s">
        <v>48</v>
      </c>
      <c r="AM271" s="1" t="s">
        <v>48</v>
      </c>
      <c r="AN271" s="1" t="s">
        <v>48</v>
      </c>
      <c r="AO271" s="1" t="s">
        <v>48</v>
      </c>
      <c r="AP271" s="24" t="s">
        <v>48</v>
      </c>
      <c r="AQ271" s="1" t="s">
        <v>75</v>
      </c>
      <c r="AR271" s="1">
        <v>9</v>
      </c>
      <c r="AS271" s="25" t="s">
        <v>519</v>
      </c>
      <c r="AT271" s="36" t="s">
        <v>839</v>
      </c>
      <c r="AU271" s="9">
        <f t="shared" si="33"/>
        <v>-2.5060525215375429</v>
      </c>
      <c r="AV271" s="9">
        <f t="shared" si="34"/>
        <v>-1.2817924727637771</v>
      </c>
      <c r="AW271">
        <f t="shared" si="35"/>
        <v>3</v>
      </c>
      <c r="AX271">
        <f t="shared" si="36"/>
        <v>0.5</v>
      </c>
      <c r="AY271" s="6">
        <f>VLOOKUP(AQ271,COND!$A$10:$B$32,2,FALSE)</f>
        <v>0.95</v>
      </c>
      <c r="AZ271" s="9">
        <f>($AU$3*AU271+$AV$3*AV271+$AW$3*AW271+$AX$3*AX271)*AY271*IF(AR271&lt;5,0.95,IF(AR271&lt;7,0.975,1))+$K$3*VLOOKUP(K271,COND!$A$2:$D$7,2,FALSE)+$L$3*VLOOKUP(L271,COND!$A$2:$D$7,3,FALSE)+IF(BB271="SP",$BB$3,0)+IF($AW271&lt;3,-5,0)</f>
        <v>8.8885430383961044</v>
      </c>
      <c r="BA271" s="28">
        <f t="shared" si="37"/>
        <v>-0.27669460912727029</v>
      </c>
      <c r="BB271" t="str">
        <f t="shared" si="38"/>
        <v>SP</v>
      </c>
      <c r="BC271">
        <v>800</v>
      </c>
      <c r="BD271">
        <v>267</v>
      </c>
      <c r="BF271" t="str">
        <f t="shared" si="39"/>
        <v>Unlikely</v>
      </c>
      <c r="BH271">
        <f>IF(VLOOKUP($B271,'Draft List'!$D$4:$AC$2598,BH$3,FALSE)&lt;&gt;0,VLOOKUP($B271,'Draft List'!$D$4:$AC$2598,BH$3,FALSE),"")</f>
        <v>382</v>
      </c>
      <c r="BI271">
        <f>IF(VLOOKUP($B271,'Draft List'!$D$4:$AC$2598,BI$3,FALSE)&lt;&gt;0,VLOOKUP($B271,'Draft List'!$D$4:$AC$2598,BI$3,FALSE),"")</f>
        <v>15</v>
      </c>
      <c r="BJ271">
        <f>IF(VLOOKUP($B271,'Draft List'!$D$4:$AC$2598,BJ$3,FALSE)&lt;&gt;0,VLOOKUP($B271,'Draft List'!$D$4:$AC$2598,BJ$3,FALSE),"")</f>
        <v>12</v>
      </c>
      <c r="BK271" t="str">
        <f>IF(VLOOKUP($B271,'Draft List'!$D$4:$AC$2598,BK$3,FALSE)&lt;&gt;0,VLOOKUP($B271,'Draft List'!$D$4:$AC$2598,BK$3,FALSE),"")</f>
        <v>Bakersfield Bears</v>
      </c>
      <c r="BL271">
        <f>IF(OR(C271="SP",C271="MR",C271="CL"),"P",VLOOKUP($A271,Bat!$A$4:$AQ$1284,42,FALSE))</f>
        <v>-8.1213826887521154</v>
      </c>
    </row>
    <row r="272" spans="1:64" x14ac:dyDescent="0.25">
      <c r="A272" s="45" t="str">
        <f t="shared" si="32"/>
        <v>RPChristian Barber21</v>
      </c>
      <c r="B272">
        <f>VLOOKUP($A272,draft_listing_pitchers_stats!$A$1:$B$1324,2,FALSE)</f>
        <v>2889</v>
      </c>
      <c r="C272" s="1" t="s">
        <v>885</v>
      </c>
      <c r="D272" s="1" t="s">
        <v>725</v>
      </c>
      <c r="E272" s="1" t="s">
        <v>1022</v>
      </c>
      <c r="F272" s="1">
        <v>21</v>
      </c>
      <c r="G272" s="1" t="s">
        <v>44</v>
      </c>
      <c r="H272" s="1" t="s">
        <v>44</v>
      </c>
      <c r="I272" s="1" t="s">
        <v>54</v>
      </c>
      <c r="J272" s="24" t="s">
        <v>54</v>
      </c>
      <c r="K272" s="1" t="s">
        <v>47</v>
      </c>
      <c r="L272" s="24" t="s">
        <v>46</v>
      </c>
      <c r="M272" s="1">
        <v>3</v>
      </c>
      <c r="N272" s="1">
        <v>1</v>
      </c>
      <c r="O272" s="24">
        <v>1</v>
      </c>
      <c r="P272" s="1">
        <v>5</v>
      </c>
      <c r="Q272" s="1">
        <v>2</v>
      </c>
      <c r="R272" s="24">
        <v>1</v>
      </c>
      <c r="S272" s="1">
        <v>3</v>
      </c>
      <c r="T272" s="1">
        <v>5</v>
      </c>
      <c r="U272" s="1">
        <v>2</v>
      </c>
      <c r="V272" s="1">
        <v>7</v>
      </c>
      <c r="W272" s="1">
        <v>4</v>
      </c>
      <c r="X272" s="1">
        <v>6</v>
      </c>
      <c r="Y272" s="1" t="s">
        <v>48</v>
      </c>
      <c r="Z272" s="1" t="s">
        <v>48</v>
      </c>
      <c r="AA272" s="1" t="s">
        <v>48</v>
      </c>
      <c r="AB272" s="1" t="s">
        <v>48</v>
      </c>
      <c r="AC272" s="1" t="s">
        <v>48</v>
      </c>
      <c r="AD272" s="1" t="s">
        <v>48</v>
      </c>
      <c r="AE272" s="1" t="s">
        <v>48</v>
      </c>
      <c r="AF272" s="1" t="s">
        <v>48</v>
      </c>
      <c r="AG272" s="1">
        <v>3</v>
      </c>
      <c r="AH272" s="1">
        <v>4</v>
      </c>
      <c r="AI272" s="1" t="s">
        <v>48</v>
      </c>
      <c r="AJ272" s="1" t="s">
        <v>48</v>
      </c>
      <c r="AK272" s="1" t="s">
        <v>48</v>
      </c>
      <c r="AL272" s="1" t="s">
        <v>48</v>
      </c>
      <c r="AM272" s="1" t="s">
        <v>48</v>
      </c>
      <c r="AN272" s="1" t="s">
        <v>48</v>
      </c>
      <c r="AO272" s="1" t="s">
        <v>48</v>
      </c>
      <c r="AP272" s="24" t="s">
        <v>48</v>
      </c>
      <c r="AQ272" s="1" t="s">
        <v>71</v>
      </c>
      <c r="AR272" s="1">
        <v>9</v>
      </c>
      <c r="AS272" s="25" t="s">
        <v>15</v>
      </c>
      <c r="AT272" s="36" t="s">
        <v>832</v>
      </c>
      <c r="AU272" s="9">
        <f t="shared" si="33"/>
        <v>-2.3121015889492513</v>
      </c>
      <c r="AV272" s="9">
        <f t="shared" si="34"/>
        <v>-1.2817924727637771</v>
      </c>
      <c r="AW272">
        <f t="shared" si="35"/>
        <v>4</v>
      </c>
      <c r="AX272">
        <f t="shared" si="36"/>
        <v>1</v>
      </c>
      <c r="AY272" s="6">
        <f>VLOOKUP(AQ272,COND!$A$10:$B$32,2,FALSE)</f>
        <v>1</v>
      </c>
      <c r="AZ272" s="9">
        <f>($AU$3*AU272+$AV$3*AV272+$AW$3*AW272+$AX$3*AX272)*AY272*IF(AR272&lt;5,0.95,IF(AR272&lt;7,0.975,1))+$K$3*VLOOKUP(K272,COND!$A$2:$D$7,2,FALSE)+$L$3*VLOOKUP(L272,COND!$A$2:$D$7,3,FALSE)+IF(BB272="SP",$BB$3,0)+IF($AW272&lt;3,-5,0)</f>
        <v>8.8517302269346096</v>
      </c>
      <c r="BA272" s="28">
        <f t="shared" si="37"/>
        <v>-0.27992861627676069</v>
      </c>
      <c r="BB272" t="str">
        <f t="shared" si="38"/>
        <v>SP</v>
      </c>
      <c r="BC272">
        <v>800</v>
      </c>
      <c r="BD272">
        <v>268</v>
      </c>
      <c r="BF272" t="str">
        <f t="shared" si="39"/>
        <v>Unlikely</v>
      </c>
      <c r="BH272" t="str">
        <f>IF(VLOOKUP($B272,'Draft List'!$D$4:$AC$2598,BH$3,FALSE)&lt;&gt;0,VLOOKUP($B272,'Draft List'!$D$4:$AC$2598,BH$3,FALSE),"")</f>
        <v/>
      </c>
      <c r="BI272" t="str">
        <f>IF(VLOOKUP($B272,'Draft List'!$D$4:$AC$2598,BI$3,FALSE)&lt;&gt;0,VLOOKUP($B272,'Draft List'!$D$4:$AC$2598,BI$3,FALSE),"")</f>
        <v/>
      </c>
      <c r="BJ272" t="str">
        <f>IF(VLOOKUP($B272,'Draft List'!$D$4:$AC$2598,BJ$3,FALSE)&lt;&gt;0,VLOOKUP($B272,'Draft List'!$D$4:$AC$2598,BJ$3,FALSE),"")</f>
        <v/>
      </c>
      <c r="BK272" t="str">
        <f>IF(VLOOKUP($B272,'Draft List'!$D$4:$AC$2598,BK$3,FALSE)&lt;&gt;0,VLOOKUP($B272,'Draft List'!$D$4:$AC$2598,BK$3,FALSE),"")</f>
        <v/>
      </c>
      <c r="BL272" t="e">
        <f>IF(OR(C272="SP",C272="MR",C272="CL"),"P",VLOOKUP($A272,Bat!$A$4:$AQ$1284,42,FALSE))</f>
        <v>#N/A</v>
      </c>
    </row>
    <row r="273" spans="1:64" x14ac:dyDescent="0.25">
      <c r="A273" s="45" t="str">
        <f t="shared" si="32"/>
        <v>SPMark Moon18</v>
      </c>
      <c r="B273">
        <f>VLOOKUP($A273,draft_listing_pitchers_stats!$A$1:$B$1324,2,FALSE)</f>
        <v>16102</v>
      </c>
      <c r="C273" s="1" t="s">
        <v>25</v>
      </c>
      <c r="D273" s="1" t="s">
        <v>145</v>
      </c>
      <c r="E273" s="1" t="s">
        <v>1458</v>
      </c>
      <c r="F273" s="1">
        <v>18</v>
      </c>
      <c r="G273" s="1" t="s">
        <v>68</v>
      </c>
      <c r="H273" s="1" t="s">
        <v>44</v>
      </c>
      <c r="I273" s="1" t="s">
        <v>54</v>
      </c>
      <c r="J273" s="24" t="s">
        <v>54</v>
      </c>
      <c r="K273" s="1" t="s">
        <v>46</v>
      </c>
      <c r="L273" s="24" t="s">
        <v>46</v>
      </c>
      <c r="M273" s="1">
        <v>1</v>
      </c>
      <c r="N273" s="1">
        <v>2</v>
      </c>
      <c r="O273" s="24">
        <v>1</v>
      </c>
      <c r="P273" s="1">
        <v>3</v>
      </c>
      <c r="Q273" s="1">
        <v>3</v>
      </c>
      <c r="R273" s="24">
        <v>2</v>
      </c>
      <c r="S273" s="1" t="s">
        <v>48</v>
      </c>
      <c r="T273" s="1" t="s">
        <v>48</v>
      </c>
      <c r="U273" s="1" t="s">
        <v>48</v>
      </c>
      <c r="V273" s="1" t="s">
        <v>48</v>
      </c>
      <c r="W273" s="1">
        <v>2</v>
      </c>
      <c r="X273" s="1">
        <v>4</v>
      </c>
      <c r="Y273" s="1">
        <v>2</v>
      </c>
      <c r="Z273" s="1">
        <v>5</v>
      </c>
      <c r="AA273" s="1" t="s">
        <v>48</v>
      </c>
      <c r="AB273" s="1" t="s">
        <v>48</v>
      </c>
      <c r="AC273" s="1" t="s">
        <v>48</v>
      </c>
      <c r="AD273" s="1" t="s">
        <v>48</v>
      </c>
      <c r="AE273" s="1">
        <v>3</v>
      </c>
      <c r="AF273" s="1">
        <v>4</v>
      </c>
      <c r="AG273" s="1" t="s">
        <v>48</v>
      </c>
      <c r="AH273" s="1" t="s">
        <v>48</v>
      </c>
      <c r="AI273" s="1">
        <v>1</v>
      </c>
      <c r="AJ273" s="1">
        <v>2</v>
      </c>
      <c r="AK273" s="1" t="s">
        <v>48</v>
      </c>
      <c r="AL273" s="1" t="s">
        <v>48</v>
      </c>
      <c r="AM273" s="1" t="s">
        <v>48</v>
      </c>
      <c r="AN273" s="1" t="s">
        <v>48</v>
      </c>
      <c r="AO273" s="1" t="s">
        <v>48</v>
      </c>
      <c r="AP273" s="24" t="s">
        <v>48</v>
      </c>
      <c r="AQ273" s="1" t="s">
        <v>71</v>
      </c>
      <c r="AR273" s="1">
        <v>10</v>
      </c>
      <c r="AS273" s="25" t="s">
        <v>519</v>
      </c>
      <c r="AT273" s="36" t="s">
        <v>854</v>
      </c>
      <c r="AU273" s="9">
        <f t="shared" si="33"/>
        <v>-2.5060525215375429</v>
      </c>
      <c r="AV273" s="9">
        <f t="shared" si="34"/>
        <v>-1.233422839297958</v>
      </c>
      <c r="AW273">
        <f t="shared" si="35"/>
        <v>4</v>
      </c>
      <c r="AX273">
        <f t="shared" si="36"/>
        <v>0</v>
      </c>
      <c r="AY273" s="6">
        <f>VLOOKUP(AQ273,COND!$A$10:$B$32,2,FALSE)</f>
        <v>1</v>
      </c>
      <c r="AZ273" s="9">
        <f>($AU$3*AU273+$AV$3*AV273+$AW$3*AW273+$AX$3*AX273)*AY273*IF(AR273&lt;5,0.95,IF(AR273&lt;7,0.975,1))+$K$3*VLOOKUP(K273,COND!$A$2:$D$7,2,FALSE)+$L$3*VLOOKUP(L273,COND!$A$2:$D$7,3,FALSE)+IF(BB273="SP",$BB$3,0)+IF($AW273&lt;3,-5,0)</f>
        <v>8.8303327097333302</v>
      </c>
      <c r="BA273" s="28">
        <f t="shared" si="37"/>
        <v>-0.28180838912928136</v>
      </c>
      <c r="BB273" t="str">
        <f t="shared" si="38"/>
        <v>SP</v>
      </c>
      <c r="BC273">
        <v>800</v>
      </c>
      <c r="BD273">
        <v>269</v>
      </c>
      <c r="BF273" t="str">
        <f t="shared" si="39"/>
        <v>Unlikely</v>
      </c>
      <c r="BH273">
        <f>IF(VLOOKUP($B273,'Draft List'!$D$4:$AC$2598,BH$3,FALSE)&lt;&gt;0,VLOOKUP($B273,'Draft List'!$D$4:$AC$2598,BH$3,FALSE),"")</f>
        <v>318</v>
      </c>
      <c r="BI273">
        <f>IF(VLOOKUP($B273,'Draft List'!$D$4:$AC$2598,BI$3,FALSE)&lt;&gt;0,VLOOKUP($B273,'Draft List'!$D$4:$AC$2598,BI$3,FALSE),"")</f>
        <v>12</v>
      </c>
      <c r="BJ273">
        <f>IF(VLOOKUP($B273,'Draft List'!$D$4:$AC$2598,BJ$3,FALSE)&lt;&gt;0,VLOOKUP($B273,'Draft List'!$D$4:$AC$2598,BJ$3,FALSE),"")</f>
        <v>26</v>
      </c>
      <c r="BK273" t="str">
        <f>IF(VLOOKUP($B273,'Draft List'!$D$4:$AC$2598,BK$3,FALSE)&lt;&gt;0,VLOOKUP($B273,'Draft List'!$D$4:$AC$2598,BK$3,FALSE),"")</f>
        <v>Okinawa Shisa</v>
      </c>
      <c r="BL273" t="str">
        <f>IF(OR(C273="SP",C273="MR",C273="CL"),"P",VLOOKUP($A273,Bat!$A$4:$AQ$1284,42,FALSE))</f>
        <v>P</v>
      </c>
    </row>
    <row r="274" spans="1:64" x14ac:dyDescent="0.25">
      <c r="A274" s="45" t="str">
        <f t="shared" si="32"/>
        <v>RPSteve Meeks21</v>
      </c>
      <c r="B274">
        <f>VLOOKUP($A274,draft_listing_pitchers_stats!$A$1:$B$1324,2,FALSE)</f>
        <v>14586</v>
      </c>
      <c r="C274" s="1" t="s">
        <v>885</v>
      </c>
      <c r="D274" s="1" t="s">
        <v>151</v>
      </c>
      <c r="E274" s="1" t="s">
        <v>486</v>
      </c>
      <c r="F274" s="1">
        <v>21</v>
      </c>
      <c r="G274" s="1" t="s">
        <v>44</v>
      </c>
      <c r="H274" s="1" t="s">
        <v>44</v>
      </c>
      <c r="I274" s="1" t="s">
        <v>54</v>
      </c>
      <c r="J274" s="24" t="s">
        <v>54</v>
      </c>
      <c r="K274" s="1" t="s">
        <v>47</v>
      </c>
      <c r="L274" s="24" t="s">
        <v>46</v>
      </c>
      <c r="M274" s="1">
        <v>4</v>
      </c>
      <c r="N274" s="1">
        <v>2</v>
      </c>
      <c r="O274" s="24">
        <v>1</v>
      </c>
      <c r="P274" s="1">
        <v>4</v>
      </c>
      <c r="Q274" s="1">
        <v>2</v>
      </c>
      <c r="R274" s="24">
        <v>2</v>
      </c>
      <c r="S274" s="1">
        <v>5</v>
      </c>
      <c r="T274" s="1">
        <v>6</v>
      </c>
      <c r="U274" s="1" t="s">
        <v>48</v>
      </c>
      <c r="V274" s="1" t="s">
        <v>48</v>
      </c>
      <c r="W274" s="1">
        <v>3</v>
      </c>
      <c r="X274" s="1">
        <v>5</v>
      </c>
      <c r="Y274" s="1">
        <v>4</v>
      </c>
      <c r="Z274" s="1">
        <v>5</v>
      </c>
      <c r="AA274" s="1" t="s">
        <v>48</v>
      </c>
      <c r="AB274" s="1" t="s">
        <v>48</v>
      </c>
      <c r="AC274" s="1" t="s">
        <v>48</v>
      </c>
      <c r="AD274" s="1" t="s">
        <v>48</v>
      </c>
      <c r="AE274" s="1" t="s">
        <v>48</v>
      </c>
      <c r="AF274" s="1" t="s">
        <v>48</v>
      </c>
      <c r="AG274" s="1" t="s">
        <v>48</v>
      </c>
      <c r="AH274" s="1" t="s">
        <v>48</v>
      </c>
      <c r="AI274" s="1" t="s">
        <v>48</v>
      </c>
      <c r="AJ274" s="1" t="s">
        <v>48</v>
      </c>
      <c r="AK274" s="1" t="s">
        <v>48</v>
      </c>
      <c r="AL274" s="1" t="s">
        <v>48</v>
      </c>
      <c r="AM274" s="1" t="s">
        <v>48</v>
      </c>
      <c r="AN274" s="1" t="s">
        <v>48</v>
      </c>
      <c r="AO274" s="1" t="s">
        <v>48</v>
      </c>
      <c r="AP274" s="24" t="s">
        <v>48</v>
      </c>
      <c r="AQ274" s="1" t="s">
        <v>64</v>
      </c>
      <c r="AR274" s="1">
        <v>8</v>
      </c>
      <c r="AS274" s="25" t="s">
        <v>15</v>
      </c>
      <c r="AT274" s="36" t="s">
        <v>881</v>
      </c>
      <c r="AU274" s="9">
        <f t="shared" si="33"/>
        <v>-1.9219785480100218</v>
      </c>
      <c r="AV274" s="9">
        <f t="shared" si="34"/>
        <v>-1.23416323121884</v>
      </c>
      <c r="AW274">
        <f t="shared" si="35"/>
        <v>3</v>
      </c>
      <c r="AX274">
        <f t="shared" si="36"/>
        <v>0.5</v>
      </c>
      <c r="AY274" s="6">
        <f>VLOOKUP(AQ274,COND!$A$10:$B$32,2,FALSE)</f>
        <v>1</v>
      </c>
      <c r="AZ274" s="9">
        <f>($AU$3*AU274+$AV$3*AV274+$AW$3*AW274+$AX$3*AX274)*AY274*IF(AR274&lt;5,0.95,IF(AR274&lt;7,0.975,1))+$K$3*VLOOKUP(K274,COND!$A$2:$D$7,2,FALSE)+$L$3*VLOOKUP(L274,COND!$A$2:$D$7,3,FALSE)+IF(BB274="SP",$BB$3,0)+IF($AW274&lt;3,-5,0)</f>
        <v>8.7573396660211955</v>
      </c>
      <c r="BA274" s="28">
        <f t="shared" si="37"/>
        <v>-0.28822083131601894</v>
      </c>
      <c r="BB274" t="str">
        <f t="shared" si="38"/>
        <v>SP</v>
      </c>
      <c r="BC274">
        <v>800</v>
      </c>
      <c r="BD274">
        <v>270</v>
      </c>
      <c r="BF274" t="str">
        <f t="shared" si="39"/>
        <v>Unlikely</v>
      </c>
      <c r="BH274" t="str">
        <f>IF(VLOOKUP($B274,'Draft List'!$D$4:$AC$2598,BH$3,FALSE)&lt;&gt;0,VLOOKUP($B274,'Draft List'!$D$4:$AC$2598,BH$3,FALSE),"")</f>
        <v/>
      </c>
      <c r="BI274" t="str">
        <f>IF(VLOOKUP($B274,'Draft List'!$D$4:$AC$2598,BI$3,FALSE)&lt;&gt;0,VLOOKUP($B274,'Draft List'!$D$4:$AC$2598,BI$3,FALSE),"")</f>
        <v/>
      </c>
      <c r="BJ274" t="str">
        <f>IF(VLOOKUP($B274,'Draft List'!$D$4:$AC$2598,BJ$3,FALSE)&lt;&gt;0,VLOOKUP($B274,'Draft List'!$D$4:$AC$2598,BJ$3,FALSE),"")</f>
        <v/>
      </c>
      <c r="BK274" t="str">
        <f>IF(VLOOKUP($B274,'Draft List'!$D$4:$AC$2598,BK$3,FALSE)&lt;&gt;0,VLOOKUP($B274,'Draft List'!$D$4:$AC$2598,BK$3,FALSE),"")</f>
        <v/>
      </c>
      <c r="BL274" t="e">
        <f>IF(OR(C274="SP",C274="MR",C274="CL"),"P",VLOOKUP($A274,Bat!$A$4:$AQ$1284,42,FALSE))</f>
        <v>#N/A</v>
      </c>
    </row>
    <row r="275" spans="1:64" x14ac:dyDescent="0.25">
      <c r="A275" s="45" t="str">
        <f t="shared" si="32"/>
        <v>RPTravis Brown21</v>
      </c>
      <c r="B275">
        <f>VLOOKUP($A275,draft_listing_pitchers_stats!$A$1:$B$1324,2,FALSE)</f>
        <v>2051</v>
      </c>
      <c r="C275" s="1" t="s">
        <v>885</v>
      </c>
      <c r="D275" s="1" t="s">
        <v>552</v>
      </c>
      <c r="E275" s="1" t="s">
        <v>146</v>
      </c>
      <c r="F275" s="1">
        <v>21</v>
      </c>
      <c r="G275" s="1" t="s">
        <v>58</v>
      </c>
      <c r="H275" s="1" t="s">
        <v>44</v>
      </c>
      <c r="I275" s="1" t="s">
        <v>54</v>
      </c>
      <c r="J275" s="24" t="s">
        <v>54</v>
      </c>
      <c r="K275" s="1" t="s">
        <v>47</v>
      </c>
      <c r="L275" s="24" t="s">
        <v>47</v>
      </c>
      <c r="M275" s="1">
        <v>2</v>
      </c>
      <c r="N275" s="1">
        <v>2</v>
      </c>
      <c r="O275" s="24">
        <v>1</v>
      </c>
      <c r="P275" s="1">
        <v>4</v>
      </c>
      <c r="Q275" s="1">
        <v>2</v>
      </c>
      <c r="R275" s="24">
        <v>2</v>
      </c>
      <c r="S275" s="1">
        <v>4</v>
      </c>
      <c r="T275" s="1">
        <v>4</v>
      </c>
      <c r="U275" s="1">
        <v>2</v>
      </c>
      <c r="V275" s="1">
        <v>2</v>
      </c>
      <c r="W275" s="1">
        <v>3</v>
      </c>
      <c r="X275" s="1">
        <v>5</v>
      </c>
      <c r="Y275" s="1" t="s">
        <v>48</v>
      </c>
      <c r="Z275" s="1" t="s">
        <v>48</v>
      </c>
      <c r="AA275" s="1" t="s">
        <v>48</v>
      </c>
      <c r="AB275" s="1" t="s">
        <v>48</v>
      </c>
      <c r="AC275" s="1">
        <v>3</v>
      </c>
      <c r="AD275" s="1">
        <v>5</v>
      </c>
      <c r="AE275" s="1" t="s">
        <v>48</v>
      </c>
      <c r="AF275" s="1" t="s">
        <v>48</v>
      </c>
      <c r="AG275" s="1">
        <v>4</v>
      </c>
      <c r="AH275" s="1">
        <v>4</v>
      </c>
      <c r="AI275" s="1" t="s">
        <v>48</v>
      </c>
      <c r="AJ275" s="1" t="s">
        <v>48</v>
      </c>
      <c r="AK275" s="1" t="s">
        <v>48</v>
      </c>
      <c r="AL275" s="1" t="s">
        <v>48</v>
      </c>
      <c r="AM275" s="1" t="s">
        <v>48</v>
      </c>
      <c r="AN275" s="1" t="s">
        <v>48</v>
      </c>
      <c r="AO275" s="1" t="s">
        <v>48</v>
      </c>
      <c r="AP275" s="24" t="s">
        <v>48</v>
      </c>
      <c r="AQ275" s="1" t="s">
        <v>64</v>
      </c>
      <c r="AR275" s="1">
        <v>8</v>
      </c>
      <c r="AS275" s="25" t="s">
        <v>519</v>
      </c>
      <c r="AT275" s="36" t="s">
        <v>881</v>
      </c>
      <c r="AU275" s="9">
        <f t="shared" si="33"/>
        <v>-2.311361197028369</v>
      </c>
      <c r="AV275" s="9">
        <f t="shared" si="34"/>
        <v>-1.23416323121884</v>
      </c>
      <c r="AW275">
        <f t="shared" si="35"/>
        <v>5</v>
      </c>
      <c r="AX275">
        <f t="shared" si="36"/>
        <v>0</v>
      </c>
      <c r="AY275" s="6">
        <f>VLOOKUP(AQ275,COND!$A$10:$B$32,2,FALSE)</f>
        <v>1</v>
      </c>
      <c r="AZ275" s="9">
        <f>($AU$3*AU275+$AV$3*AV275+$AW$3*AW275+$AX$3*AX275)*AY275*IF(AR275&lt;5,0.95,IF(AR275&lt;7,0.975,1))+$K$3*VLOOKUP(K275,COND!$A$2:$D$7,2,FALSE)+$L$3*VLOOKUP(L275,COND!$A$2:$D$7,3,FALSE)+IF(BB275="SP",$BB$3,0)+IF($AW275&lt;3,-5,0)</f>
        <v>8.7544631362175238</v>
      </c>
      <c r="BA275" s="28">
        <f t="shared" si="37"/>
        <v>-0.2884735345891859</v>
      </c>
      <c r="BB275" t="str">
        <f t="shared" si="38"/>
        <v>SP</v>
      </c>
      <c r="BC275">
        <v>800</v>
      </c>
      <c r="BD275">
        <v>271</v>
      </c>
      <c r="BF275" t="str">
        <f t="shared" si="39"/>
        <v>Unlikely</v>
      </c>
      <c r="BH275" t="str">
        <f>IF(VLOOKUP($B275,'Draft List'!$D$4:$AC$2598,BH$3,FALSE)&lt;&gt;0,VLOOKUP($B275,'Draft List'!$D$4:$AC$2598,BH$3,FALSE),"")</f>
        <v/>
      </c>
      <c r="BI275" t="str">
        <f>IF(VLOOKUP($B275,'Draft List'!$D$4:$AC$2598,BI$3,FALSE)&lt;&gt;0,VLOOKUP($B275,'Draft List'!$D$4:$AC$2598,BI$3,FALSE),"")</f>
        <v/>
      </c>
      <c r="BJ275" t="str">
        <f>IF(VLOOKUP($B275,'Draft List'!$D$4:$AC$2598,BJ$3,FALSE)&lt;&gt;0,VLOOKUP($B275,'Draft List'!$D$4:$AC$2598,BJ$3,FALSE),"")</f>
        <v/>
      </c>
      <c r="BK275" t="str">
        <f>IF(VLOOKUP($B275,'Draft List'!$D$4:$AC$2598,BK$3,FALSE)&lt;&gt;0,VLOOKUP($B275,'Draft List'!$D$4:$AC$2598,BK$3,FALSE),"")</f>
        <v/>
      </c>
      <c r="BL275">
        <f>IF(OR(C275="SP",C275="MR",C275="CL"),"P",VLOOKUP($A275,Bat!$A$4:$AQ$1284,42,FALSE))</f>
        <v>-8.418930641674077</v>
      </c>
    </row>
    <row r="276" spans="1:64" x14ac:dyDescent="0.25">
      <c r="A276" s="45" t="str">
        <f t="shared" si="32"/>
        <v>RPTim Dawson21</v>
      </c>
      <c r="B276">
        <f>VLOOKUP($A276,draft_listing_pitchers_stats!$A$1:$B$1324,2,FALSE)</f>
        <v>6258</v>
      </c>
      <c r="C276" s="1" t="s">
        <v>885</v>
      </c>
      <c r="D276" s="1" t="s">
        <v>163</v>
      </c>
      <c r="E276" s="1" t="s">
        <v>1116</v>
      </c>
      <c r="F276" s="1">
        <v>21</v>
      </c>
      <c r="G276" s="1" t="s">
        <v>58</v>
      </c>
      <c r="H276" s="1" t="s">
        <v>58</v>
      </c>
      <c r="I276" s="1" t="s">
        <v>54</v>
      </c>
      <c r="J276" s="24" t="s">
        <v>54</v>
      </c>
      <c r="K276" s="1" t="s">
        <v>47</v>
      </c>
      <c r="L276" s="24" t="s">
        <v>46</v>
      </c>
      <c r="M276" s="1">
        <v>2</v>
      </c>
      <c r="N276" s="1">
        <v>2</v>
      </c>
      <c r="O276" s="24">
        <v>1</v>
      </c>
      <c r="P276" s="1">
        <v>3</v>
      </c>
      <c r="Q276" s="1">
        <v>3</v>
      </c>
      <c r="R276" s="24">
        <v>2</v>
      </c>
      <c r="S276" s="1">
        <v>4</v>
      </c>
      <c r="T276" s="1">
        <v>5</v>
      </c>
      <c r="U276" s="1">
        <v>1</v>
      </c>
      <c r="V276" s="1">
        <v>2</v>
      </c>
      <c r="W276" s="1" t="s">
        <v>48</v>
      </c>
      <c r="X276" s="1" t="s">
        <v>48</v>
      </c>
      <c r="Y276" s="1" t="s">
        <v>48</v>
      </c>
      <c r="Z276" s="1" t="s">
        <v>48</v>
      </c>
      <c r="AA276" s="1" t="s">
        <v>48</v>
      </c>
      <c r="AB276" s="1" t="s">
        <v>48</v>
      </c>
      <c r="AC276" s="1">
        <v>4</v>
      </c>
      <c r="AD276" s="1">
        <v>4</v>
      </c>
      <c r="AE276" s="1" t="s">
        <v>48</v>
      </c>
      <c r="AF276" s="1" t="s">
        <v>48</v>
      </c>
      <c r="AG276" s="1" t="s">
        <v>48</v>
      </c>
      <c r="AH276" s="1" t="s">
        <v>48</v>
      </c>
      <c r="AI276" s="1" t="s">
        <v>48</v>
      </c>
      <c r="AJ276" s="1" t="s">
        <v>48</v>
      </c>
      <c r="AK276" s="1" t="s">
        <v>48</v>
      </c>
      <c r="AL276" s="1" t="s">
        <v>48</v>
      </c>
      <c r="AM276" s="1" t="s">
        <v>48</v>
      </c>
      <c r="AN276" s="1" t="s">
        <v>48</v>
      </c>
      <c r="AO276" s="1" t="s">
        <v>48</v>
      </c>
      <c r="AP276" s="24" t="s">
        <v>48</v>
      </c>
      <c r="AQ276" s="1" t="s">
        <v>64</v>
      </c>
      <c r="AR276" s="1">
        <v>6</v>
      </c>
      <c r="AS276" s="25" t="s">
        <v>519</v>
      </c>
      <c r="AT276" s="36" t="s">
        <v>881</v>
      </c>
      <c r="AU276" s="9">
        <f t="shared" si="33"/>
        <v>-2.311361197028369</v>
      </c>
      <c r="AV276" s="9">
        <f t="shared" si="34"/>
        <v>-1.233422839297958</v>
      </c>
      <c r="AW276">
        <f t="shared" si="35"/>
        <v>3</v>
      </c>
      <c r="AX276">
        <f t="shared" si="36"/>
        <v>0</v>
      </c>
      <c r="AY276" s="6">
        <f>VLOOKUP(AQ276,COND!$A$10:$B$32,2,FALSE)</f>
        <v>1</v>
      </c>
      <c r="AZ276" s="9">
        <f>($AU$3*AU276+$AV$3*AV276+$AW$3*AW276+$AX$3*AX276)*AY276*IF(AR276&lt;5,0.95,IF(AR276&lt;7,0.975,1))+$K$3*VLOOKUP(K276,COND!$A$2:$D$7,2,FALSE)+$L$3*VLOOKUP(L276,COND!$A$2:$D$7,3,FALSE)+IF(BB276="SP",$BB$3,0)+IF($AW276&lt;3,-5,0)</f>
        <v>8.660039200269285</v>
      </c>
      <c r="BA276" s="28">
        <f t="shared" si="37"/>
        <v>-0.29676868162676084</v>
      </c>
      <c r="BB276" t="str">
        <f t="shared" si="38"/>
        <v>SP</v>
      </c>
      <c r="BC276">
        <v>800</v>
      </c>
      <c r="BD276">
        <v>272</v>
      </c>
      <c r="BF276" t="str">
        <f t="shared" si="39"/>
        <v>Unlikely</v>
      </c>
      <c r="BH276" t="str">
        <f>IF(VLOOKUP($B276,'Draft List'!$D$4:$AC$2598,BH$3,FALSE)&lt;&gt;0,VLOOKUP($B276,'Draft List'!$D$4:$AC$2598,BH$3,FALSE),"")</f>
        <v/>
      </c>
      <c r="BI276" t="str">
        <f>IF(VLOOKUP($B276,'Draft List'!$D$4:$AC$2598,BI$3,FALSE)&lt;&gt;0,VLOOKUP($B276,'Draft List'!$D$4:$AC$2598,BI$3,FALSE),"")</f>
        <v/>
      </c>
      <c r="BJ276" t="str">
        <f>IF(VLOOKUP($B276,'Draft List'!$D$4:$AC$2598,BJ$3,FALSE)&lt;&gt;0,VLOOKUP($B276,'Draft List'!$D$4:$AC$2598,BJ$3,FALSE),"")</f>
        <v/>
      </c>
      <c r="BK276" t="str">
        <f>IF(VLOOKUP($B276,'Draft List'!$D$4:$AC$2598,BK$3,FALSE)&lt;&gt;0,VLOOKUP($B276,'Draft List'!$D$4:$AC$2598,BK$3,FALSE),"")</f>
        <v/>
      </c>
      <c r="BL276">
        <f>IF(OR(C276="SP",C276="MR",C276="CL"),"P",VLOOKUP($A276,Bat!$A$4:$AQ$1284,42,FALSE))</f>
        <v>-7.8240114812163046</v>
      </c>
    </row>
    <row r="277" spans="1:64" x14ac:dyDescent="0.25">
      <c r="A277" s="45" t="str">
        <f t="shared" si="32"/>
        <v>RPKeith Miller18</v>
      </c>
      <c r="B277">
        <f>VLOOKUP($A277,draft_listing_pitchers_stats!$A$1:$B$1324,2,FALSE)</f>
        <v>6607</v>
      </c>
      <c r="C277" s="1" t="s">
        <v>885</v>
      </c>
      <c r="D277" s="1" t="s">
        <v>987</v>
      </c>
      <c r="E277" s="1" t="s">
        <v>180</v>
      </c>
      <c r="F277" s="1">
        <v>18</v>
      </c>
      <c r="G277" s="1" t="s">
        <v>58</v>
      </c>
      <c r="H277" s="1" t="s">
        <v>44</v>
      </c>
      <c r="I277" s="1" t="s">
        <v>54</v>
      </c>
      <c r="J277" s="24" t="s">
        <v>54</v>
      </c>
      <c r="K277" s="1" t="s">
        <v>47</v>
      </c>
      <c r="L277" s="24" t="s">
        <v>51</v>
      </c>
      <c r="M277" s="1">
        <v>2</v>
      </c>
      <c r="N277" s="1">
        <v>1</v>
      </c>
      <c r="O277" s="24">
        <v>1</v>
      </c>
      <c r="P277" s="1">
        <v>5</v>
      </c>
      <c r="Q277" s="1">
        <v>2</v>
      </c>
      <c r="R277" s="24">
        <v>1</v>
      </c>
      <c r="S277" s="1">
        <v>4</v>
      </c>
      <c r="T277" s="1">
        <v>6</v>
      </c>
      <c r="U277" s="1">
        <v>1</v>
      </c>
      <c r="V277" s="1">
        <v>5</v>
      </c>
      <c r="W277" s="1">
        <v>2</v>
      </c>
      <c r="X277" s="1">
        <v>5</v>
      </c>
      <c r="Y277" s="1">
        <v>2</v>
      </c>
      <c r="Z277" s="1">
        <v>3</v>
      </c>
      <c r="AA277" s="1" t="s">
        <v>48</v>
      </c>
      <c r="AB277" s="1" t="s">
        <v>48</v>
      </c>
      <c r="AC277" s="1" t="s">
        <v>48</v>
      </c>
      <c r="AD277" s="1" t="s">
        <v>48</v>
      </c>
      <c r="AE277" s="1" t="s">
        <v>48</v>
      </c>
      <c r="AF277" s="1" t="s">
        <v>48</v>
      </c>
      <c r="AG277" s="1" t="s">
        <v>48</v>
      </c>
      <c r="AH277" s="1" t="s">
        <v>48</v>
      </c>
      <c r="AI277" s="1" t="s">
        <v>48</v>
      </c>
      <c r="AJ277" s="1" t="s">
        <v>48</v>
      </c>
      <c r="AK277" s="1" t="s">
        <v>48</v>
      </c>
      <c r="AL277" s="1" t="s">
        <v>48</v>
      </c>
      <c r="AM277" s="1" t="s">
        <v>48</v>
      </c>
      <c r="AN277" s="1" t="s">
        <v>48</v>
      </c>
      <c r="AO277" s="1" t="s">
        <v>48</v>
      </c>
      <c r="AP277" s="24" t="s">
        <v>48</v>
      </c>
      <c r="AQ277" s="1" t="s">
        <v>64</v>
      </c>
      <c r="AR277" s="1">
        <v>9</v>
      </c>
      <c r="AS277" s="25" t="s">
        <v>523</v>
      </c>
      <c r="AT277" s="36" t="s">
        <v>918</v>
      </c>
      <c r="AU277" s="9">
        <f t="shared" si="33"/>
        <v>-2.5067929134584248</v>
      </c>
      <c r="AV277" s="9">
        <f t="shared" si="34"/>
        <v>-1.2817924727637771</v>
      </c>
      <c r="AW277">
        <f t="shared" si="35"/>
        <v>4</v>
      </c>
      <c r="AX277">
        <f t="shared" si="36"/>
        <v>0.5</v>
      </c>
      <c r="AY277" s="6">
        <f>VLOOKUP(AQ277,COND!$A$10:$B$32,2,FALSE)</f>
        <v>1</v>
      </c>
      <c r="AZ277" s="9">
        <f>($AU$3*AU277+$AV$3*AV277+$AW$3*AW277+$AX$3*AX277)*AY277*IF(AR277&lt;5,0.95,IF(AR277&lt;7,0.975,1))+$K$3*VLOOKUP(K277,COND!$A$2:$D$7,2,FALSE)+$L$3*VLOOKUP(L277,COND!$A$2:$D$7,3,FALSE)+IF(BB277="SP",$BB$3,0)+IF($AW277&lt;3,-5,0)</f>
        <v>8.4877919620327731</v>
      </c>
      <c r="BA277" s="28">
        <f t="shared" si="37"/>
        <v>-0.31190060928513891</v>
      </c>
      <c r="BB277" t="str">
        <f t="shared" si="38"/>
        <v>SP</v>
      </c>
      <c r="BC277">
        <v>800</v>
      </c>
      <c r="BD277">
        <v>273</v>
      </c>
      <c r="BF277" t="str">
        <f t="shared" si="39"/>
        <v>Unlikely</v>
      </c>
      <c r="BH277" t="str">
        <f>IF(VLOOKUP($B277,'Draft List'!$D$4:$AC$2598,BH$3,FALSE)&lt;&gt;0,VLOOKUP($B277,'Draft List'!$D$4:$AC$2598,BH$3,FALSE),"")</f>
        <v/>
      </c>
      <c r="BI277" t="str">
        <f>IF(VLOOKUP($B277,'Draft List'!$D$4:$AC$2598,BI$3,FALSE)&lt;&gt;0,VLOOKUP($B277,'Draft List'!$D$4:$AC$2598,BI$3,FALSE),"")</f>
        <v/>
      </c>
      <c r="BJ277" t="str">
        <f>IF(VLOOKUP($B277,'Draft List'!$D$4:$AC$2598,BJ$3,FALSE)&lt;&gt;0,VLOOKUP($B277,'Draft List'!$D$4:$AC$2598,BJ$3,FALSE),"")</f>
        <v/>
      </c>
      <c r="BK277" t="str">
        <f>IF(VLOOKUP($B277,'Draft List'!$D$4:$AC$2598,BK$3,FALSE)&lt;&gt;0,VLOOKUP($B277,'Draft List'!$D$4:$AC$2598,BK$3,FALSE),"")</f>
        <v/>
      </c>
      <c r="BL277">
        <f>IF(OR(C277="SP",C277="MR",C277="CL"),"P",VLOOKUP($A277,Bat!$A$4:$AQ$1284,42,FALSE))</f>
        <v>-4.7577471305737316</v>
      </c>
    </row>
    <row r="278" spans="1:64" x14ac:dyDescent="0.25">
      <c r="A278" s="45" t="str">
        <f t="shared" si="32"/>
        <v>RPAlbert Arnold18</v>
      </c>
      <c r="B278">
        <f>VLOOKUP($A278,draft_listing_pitchers_stats!$A$1:$B$1324,2,FALSE)</f>
        <v>2086</v>
      </c>
      <c r="C278" s="1" t="s">
        <v>885</v>
      </c>
      <c r="D278" s="1" t="s">
        <v>1007</v>
      </c>
      <c r="E278" s="1" t="s">
        <v>996</v>
      </c>
      <c r="F278" s="1">
        <v>18</v>
      </c>
      <c r="G278" s="1" t="s">
        <v>58</v>
      </c>
      <c r="H278" s="1" t="s">
        <v>58</v>
      </c>
      <c r="I278" s="1" t="s">
        <v>54</v>
      </c>
      <c r="J278" s="24" t="s">
        <v>54</v>
      </c>
      <c r="K278" s="1" t="s">
        <v>47</v>
      </c>
      <c r="L278" s="24" t="s">
        <v>46</v>
      </c>
      <c r="M278" s="1">
        <v>2</v>
      </c>
      <c r="N278" s="1">
        <v>1</v>
      </c>
      <c r="O278" s="24">
        <v>1</v>
      </c>
      <c r="P278" s="1">
        <v>5</v>
      </c>
      <c r="Q278" s="1">
        <v>2</v>
      </c>
      <c r="R278" s="24">
        <v>1</v>
      </c>
      <c r="S278" s="1">
        <v>4</v>
      </c>
      <c r="T278" s="1">
        <v>6</v>
      </c>
      <c r="U278" s="1">
        <v>1</v>
      </c>
      <c r="V278" s="1">
        <v>3</v>
      </c>
      <c r="W278" s="1">
        <v>2</v>
      </c>
      <c r="X278" s="1">
        <v>7</v>
      </c>
      <c r="Y278" s="1" t="s">
        <v>48</v>
      </c>
      <c r="Z278" s="1" t="s">
        <v>48</v>
      </c>
      <c r="AA278" s="1" t="s">
        <v>48</v>
      </c>
      <c r="AB278" s="1" t="s">
        <v>48</v>
      </c>
      <c r="AC278" s="1" t="s">
        <v>48</v>
      </c>
      <c r="AD278" s="1" t="s">
        <v>48</v>
      </c>
      <c r="AE278" s="1" t="s">
        <v>48</v>
      </c>
      <c r="AF278" s="1" t="s">
        <v>48</v>
      </c>
      <c r="AG278" s="1" t="s">
        <v>48</v>
      </c>
      <c r="AH278" s="1" t="s">
        <v>48</v>
      </c>
      <c r="AI278" s="1" t="s">
        <v>48</v>
      </c>
      <c r="AJ278" s="1" t="s">
        <v>48</v>
      </c>
      <c r="AK278" s="1" t="s">
        <v>48</v>
      </c>
      <c r="AL278" s="1" t="s">
        <v>48</v>
      </c>
      <c r="AM278" s="1" t="s">
        <v>48</v>
      </c>
      <c r="AN278" s="1" t="s">
        <v>48</v>
      </c>
      <c r="AO278" s="1" t="s">
        <v>48</v>
      </c>
      <c r="AP278" s="24" t="s">
        <v>48</v>
      </c>
      <c r="AQ278" s="1" t="s">
        <v>62</v>
      </c>
      <c r="AR278" s="1">
        <v>8</v>
      </c>
      <c r="AS278" s="25" t="s">
        <v>523</v>
      </c>
      <c r="AT278" s="36" t="s">
        <v>881</v>
      </c>
      <c r="AU278" s="9">
        <f t="shared" si="33"/>
        <v>-2.5067929134584248</v>
      </c>
      <c r="AV278" s="9">
        <f t="shared" si="34"/>
        <v>-1.2817924727637771</v>
      </c>
      <c r="AW278">
        <f t="shared" si="35"/>
        <v>3</v>
      </c>
      <c r="AX278">
        <f t="shared" si="36"/>
        <v>1</v>
      </c>
      <c r="AY278" s="6">
        <f>VLOOKUP(AQ278,COND!$A$10:$B$32,2,FALSE)</f>
        <v>1</v>
      </c>
      <c r="AZ278" s="9">
        <f>($AU$3*AU278+$AV$3*AV278+$AW$3*AW278+$AX$3*AX278)*AY278*IF(AR278&lt;5,0.95,IF(AR278&lt;7,0.975,1))+$K$3*VLOOKUP(K278,COND!$A$2:$D$7,2,FALSE)+$L$3*VLOOKUP(L278,COND!$A$2:$D$7,3,FALSE)+IF(BB278="SP",$BB$3,0)+IF($AW278&lt;3,-5,0)</f>
        <v>8.3127919620327724</v>
      </c>
      <c r="BA278" s="28">
        <f t="shared" si="37"/>
        <v>-0.32727436718876401</v>
      </c>
      <c r="BB278" t="str">
        <f t="shared" si="38"/>
        <v>SP</v>
      </c>
      <c r="BC278">
        <v>800</v>
      </c>
      <c r="BD278">
        <v>274</v>
      </c>
      <c r="BF278" t="str">
        <f t="shared" si="39"/>
        <v>Unlikely</v>
      </c>
      <c r="BH278" t="str">
        <f>IF(VLOOKUP($B278,'Draft List'!$D$4:$AC$2598,BH$3,FALSE)&lt;&gt;0,VLOOKUP($B278,'Draft List'!$D$4:$AC$2598,BH$3,FALSE),"")</f>
        <v/>
      </c>
      <c r="BI278" t="str">
        <f>IF(VLOOKUP($B278,'Draft List'!$D$4:$AC$2598,BI$3,FALSE)&lt;&gt;0,VLOOKUP($B278,'Draft List'!$D$4:$AC$2598,BI$3,FALSE),"")</f>
        <v/>
      </c>
      <c r="BJ278" t="str">
        <f>IF(VLOOKUP($B278,'Draft List'!$D$4:$AC$2598,BJ$3,FALSE)&lt;&gt;0,VLOOKUP($B278,'Draft List'!$D$4:$AC$2598,BJ$3,FALSE),"")</f>
        <v/>
      </c>
      <c r="BK278" t="str">
        <f>IF(VLOOKUP($B278,'Draft List'!$D$4:$AC$2598,BK$3,FALSE)&lt;&gt;0,VLOOKUP($B278,'Draft List'!$D$4:$AC$2598,BK$3,FALSE),"")</f>
        <v/>
      </c>
      <c r="BL278" t="e">
        <f>IF(OR(C278="SP",C278="MR",C278="CL"),"P",VLOOKUP($A278,Bat!$A$4:$AQ$1284,42,FALSE))</f>
        <v>#N/A</v>
      </c>
    </row>
    <row r="279" spans="1:64" x14ac:dyDescent="0.25">
      <c r="A279" s="45" t="str">
        <f t="shared" si="32"/>
        <v>SPWesley Eaton18</v>
      </c>
      <c r="B279">
        <f>VLOOKUP($A279,draft_listing_pitchers_stats!$A$1:$B$1324,2,FALSE)</f>
        <v>618</v>
      </c>
      <c r="C279" s="1" t="s">
        <v>25</v>
      </c>
      <c r="D279" s="1" t="s">
        <v>600</v>
      </c>
      <c r="E279" s="1" t="s">
        <v>501</v>
      </c>
      <c r="F279" s="1">
        <v>18</v>
      </c>
      <c r="G279" s="1" t="s">
        <v>58</v>
      </c>
      <c r="H279" s="1" t="s">
        <v>58</v>
      </c>
      <c r="I279" s="1" t="s">
        <v>54</v>
      </c>
      <c r="J279" s="24" t="s">
        <v>54</v>
      </c>
      <c r="K279" s="1" t="s">
        <v>47</v>
      </c>
      <c r="L279" s="24" t="s">
        <v>51</v>
      </c>
      <c r="M279" s="1">
        <v>1</v>
      </c>
      <c r="N279" s="1">
        <v>2</v>
      </c>
      <c r="O279" s="24">
        <v>1</v>
      </c>
      <c r="P279" s="1">
        <v>5</v>
      </c>
      <c r="Q279" s="1">
        <v>2</v>
      </c>
      <c r="R279" s="24">
        <v>1</v>
      </c>
      <c r="S279" s="1">
        <v>4</v>
      </c>
      <c r="T279" s="1">
        <v>5</v>
      </c>
      <c r="U279" s="1">
        <v>1</v>
      </c>
      <c r="V279" s="1">
        <v>1</v>
      </c>
      <c r="W279" s="1" t="s">
        <v>48</v>
      </c>
      <c r="X279" s="1" t="s">
        <v>48</v>
      </c>
      <c r="Y279" s="1">
        <v>2</v>
      </c>
      <c r="Z279" s="1">
        <v>7</v>
      </c>
      <c r="AA279" s="1" t="s">
        <v>48</v>
      </c>
      <c r="AB279" s="1" t="s">
        <v>48</v>
      </c>
      <c r="AC279" s="1">
        <v>3</v>
      </c>
      <c r="AD279" s="1">
        <v>6</v>
      </c>
      <c r="AE279" s="1" t="s">
        <v>48</v>
      </c>
      <c r="AF279" s="1" t="s">
        <v>48</v>
      </c>
      <c r="AG279" s="1" t="s">
        <v>48</v>
      </c>
      <c r="AH279" s="1" t="s">
        <v>48</v>
      </c>
      <c r="AI279" s="1" t="s">
        <v>48</v>
      </c>
      <c r="AJ279" s="1" t="s">
        <v>48</v>
      </c>
      <c r="AK279" s="1" t="s">
        <v>48</v>
      </c>
      <c r="AL279" s="1" t="s">
        <v>48</v>
      </c>
      <c r="AM279" s="1" t="s">
        <v>48</v>
      </c>
      <c r="AN279" s="1" t="s">
        <v>48</v>
      </c>
      <c r="AO279" s="1" t="s">
        <v>48</v>
      </c>
      <c r="AP279" s="24" t="s">
        <v>48</v>
      </c>
      <c r="AQ279" s="1" t="s">
        <v>62</v>
      </c>
      <c r="AR279" s="1">
        <v>3</v>
      </c>
      <c r="AS279" s="25" t="s">
        <v>519</v>
      </c>
      <c r="AT279" s="36" t="s">
        <v>895</v>
      </c>
      <c r="AU279" s="9">
        <f t="shared" si="33"/>
        <v>-2.5060525215375429</v>
      </c>
      <c r="AV279" s="9">
        <f t="shared" si="34"/>
        <v>-1.2817924727637771</v>
      </c>
      <c r="AW279">
        <f t="shared" si="35"/>
        <v>4</v>
      </c>
      <c r="AX279">
        <f t="shared" si="36"/>
        <v>1</v>
      </c>
      <c r="AY279" s="6">
        <f>VLOOKUP(AQ279,COND!$A$10:$B$32,2,FALSE)</f>
        <v>1</v>
      </c>
      <c r="AZ279" s="9">
        <f>($AU$3*AU279+$AV$3*AV279+$AW$3*AW279+$AX$3*AX279)*AY279*IF(AR279&lt;5,0.95,IF(AR279&lt;7,0.975,1))+$K$3*VLOOKUP(K279,COND!$A$2:$D$7,2,FALSE)+$L$3*VLOOKUP(L279,COND!$A$2:$D$7,3,FALSE)+IF(BB279="SP",$BB$3,0)+IF($AW279&lt;3,-5,0)</f>
        <v>8.2572930383961065</v>
      </c>
      <c r="BA279" s="28">
        <f t="shared" si="37"/>
        <v>-0.33214995013677473</v>
      </c>
      <c r="BB279" t="str">
        <f t="shared" si="38"/>
        <v>RP</v>
      </c>
      <c r="BC279">
        <v>800</v>
      </c>
      <c r="BD279">
        <v>275</v>
      </c>
      <c r="BF279" t="str">
        <f t="shared" si="39"/>
        <v>Unlikely</v>
      </c>
      <c r="BH279">
        <f>IF(VLOOKUP($B279,'Draft List'!$D$4:$AC$2598,BH$3,FALSE)&lt;&gt;0,VLOOKUP($B279,'Draft List'!$D$4:$AC$2598,BH$3,FALSE),"")</f>
        <v>131</v>
      </c>
      <c r="BI279">
        <f>IF(VLOOKUP($B279,'Draft List'!$D$4:$AC$2598,BI$3,FALSE)&lt;&gt;0,VLOOKUP($B279,'Draft List'!$D$4:$AC$2598,BI$3,FALSE),"")</f>
        <v>5</v>
      </c>
      <c r="BJ279">
        <f>IF(VLOOKUP($B279,'Draft List'!$D$4:$AC$2598,BJ$3,FALSE)&lt;&gt;0,VLOOKUP($B279,'Draft List'!$D$4:$AC$2598,BJ$3,FALSE),"")</f>
        <v>21</v>
      </c>
      <c r="BK279" t="str">
        <f>IF(VLOOKUP($B279,'Draft List'!$D$4:$AC$2598,BK$3,FALSE)&lt;&gt;0,VLOOKUP($B279,'Draft List'!$D$4:$AC$2598,BK$3,FALSE),"")</f>
        <v>Havana Leones</v>
      </c>
      <c r="BL279" t="str">
        <f>IF(OR(C279="SP",C279="MR",C279="CL"),"P",VLOOKUP($A279,Bat!$A$4:$AQ$1284,42,FALSE))</f>
        <v>P</v>
      </c>
    </row>
    <row r="280" spans="1:64" x14ac:dyDescent="0.25">
      <c r="A280" s="45" t="str">
        <f t="shared" si="32"/>
        <v>SPMichael Romero18</v>
      </c>
      <c r="B280">
        <f>VLOOKUP($A280,draft_listing_pitchers_stats!$A$1:$B$1324,2,FALSE)</f>
        <v>1720</v>
      </c>
      <c r="C280" s="1" t="s">
        <v>25</v>
      </c>
      <c r="D280" s="1" t="s">
        <v>143</v>
      </c>
      <c r="E280" s="1" t="s">
        <v>1603</v>
      </c>
      <c r="F280" s="1">
        <v>18</v>
      </c>
      <c r="G280" s="1" t="s">
        <v>44</v>
      </c>
      <c r="H280" s="1" t="s">
        <v>58</v>
      </c>
      <c r="I280" s="1" t="s">
        <v>54</v>
      </c>
      <c r="J280" s="24" t="s">
        <v>54</v>
      </c>
      <c r="K280" s="1" t="s">
        <v>47</v>
      </c>
      <c r="L280" s="24" t="s">
        <v>46</v>
      </c>
      <c r="M280" s="1">
        <v>2</v>
      </c>
      <c r="N280" s="1">
        <v>2</v>
      </c>
      <c r="O280" s="24">
        <v>1</v>
      </c>
      <c r="P280" s="1">
        <v>5</v>
      </c>
      <c r="Q280" s="1">
        <v>2</v>
      </c>
      <c r="R280" s="24">
        <v>1</v>
      </c>
      <c r="S280" s="1" t="s">
        <v>48</v>
      </c>
      <c r="T280" s="1" t="s">
        <v>48</v>
      </c>
      <c r="U280" s="1">
        <v>1</v>
      </c>
      <c r="V280" s="1">
        <v>6</v>
      </c>
      <c r="W280" s="1" t="s">
        <v>48</v>
      </c>
      <c r="X280" s="1" t="s">
        <v>48</v>
      </c>
      <c r="Y280" s="1" t="s">
        <v>48</v>
      </c>
      <c r="Z280" s="1" t="s">
        <v>48</v>
      </c>
      <c r="AA280" s="1" t="s">
        <v>48</v>
      </c>
      <c r="AB280" s="1" t="s">
        <v>48</v>
      </c>
      <c r="AC280" s="1">
        <v>3</v>
      </c>
      <c r="AD280" s="1">
        <v>5</v>
      </c>
      <c r="AE280" s="1">
        <v>3</v>
      </c>
      <c r="AF280" s="1">
        <v>5</v>
      </c>
      <c r="AG280" s="1">
        <v>3</v>
      </c>
      <c r="AH280" s="1">
        <v>3</v>
      </c>
      <c r="AI280" s="1" t="s">
        <v>48</v>
      </c>
      <c r="AJ280" s="1" t="s">
        <v>48</v>
      </c>
      <c r="AK280" s="1" t="s">
        <v>48</v>
      </c>
      <c r="AL280" s="1" t="s">
        <v>48</v>
      </c>
      <c r="AM280" s="1" t="s">
        <v>48</v>
      </c>
      <c r="AN280" s="1" t="s">
        <v>48</v>
      </c>
      <c r="AO280" s="1" t="s">
        <v>48</v>
      </c>
      <c r="AP280" s="24" t="s">
        <v>48</v>
      </c>
      <c r="AQ280" s="1" t="s">
        <v>61</v>
      </c>
      <c r="AR280" s="1">
        <v>7</v>
      </c>
      <c r="AS280" s="25" t="s">
        <v>519</v>
      </c>
      <c r="AT280" s="36" t="s">
        <v>839</v>
      </c>
      <c r="AU280" s="9">
        <f t="shared" si="33"/>
        <v>-2.311361197028369</v>
      </c>
      <c r="AV280" s="9">
        <f t="shared" si="34"/>
        <v>-1.2817924727637771</v>
      </c>
      <c r="AW280">
        <f t="shared" si="35"/>
        <v>4</v>
      </c>
      <c r="AX280">
        <f t="shared" si="36"/>
        <v>0.5</v>
      </c>
      <c r="AY280" s="6">
        <f>VLOOKUP(AQ280,COND!$A$10:$B$32,2,FALSE)</f>
        <v>1</v>
      </c>
      <c r="AZ280" s="9">
        <f>($AU$3*AU280+$AV$3*AV280+$AW$3*AW280+$AX$3*AX280)*AY280*IF(AR280&lt;5,0.95,IF(AR280&lt;7,0.975,1))+$K$3*VLOOKUP(K280,COND!$A$2:$D$7,2,FALSE)+$L$3*VLOOKUP(L280,COND!$A$2:$D$7,3,FALSE)+IF(BB280="SP",$BB$3,0)+IF($AW280&lt;3,-5,0)</f>
        <v>8.2268783053187846</v>
      </c>
      <c r="BA280" s="28">
        <f t="shared" si="37"/>
        <v>-0.33482188581125544</v>
      </c>
      <c r="BB280" t="str">
        <f t="shared" si="38"/>
        <v>SP</v>
      </c>
      <c r="BC280">
        <v>800</v>
      </c>
      <c r="BD280">
        <v>276</v>
      </c>
      <c r="BF280" t="str">
        <f t="shared" si="39"/>
        <v>Unlikely</v>
      </c>
      <c r="BH280">
        <f>IF(VLOOKUP($B280,'Draft List'!$D$4:$AC$2598,BH$3,FALSE)&lt;&gt;0,VLOOKUP($B280,'Draft List'!$D$4:$AC$2598,BH$3,FALSE),"")</f>
        <v>343</v>
      </c>
      <c r="BI280">
        <f>IF(VLOOKUP($B280,'Draft List'!$D$4:$AC$2598,BI$3,FALSE)&lt;&gt;0,VLOOKUP($B280,'Draft List'!$D$4:$AC$2598,BI$3,FALSE),"")</f>
        <v>13</v>
      </c>
      <c r="BJ280">
        <f>IF(VLOOKUP($B280,'Draft List'!$D$4:$AC$2598,BJ$3,FALSE)&lt;&gt;0,VLOOKUP($B280,'Draft List'!$D$4:$AC$2598,BJ$3,FALSE),"")</f>
        <v>25</v>
      </c>
      <c r="BK280" t="str">
        <f>IF(VLOOKUP($B280,'Draft List'!$D$4:$AC$2598,BK$3,FALSE)&lt;&gt;0,VLOOKUP($B280,'Draft List'!$D$4:$AC$2598,BK$3,FALSE),"")</f>
        <v>Shin Seiki Evas</v>
      </c>
      <c r="BL280" t="str">
        <f>IF(OR(C280="SP",C280="MR",C280="CL"),"P",VLOOKUP($A280,Bat!$A$4:$AQ$1284,42,FALSE))</f>
        <v>P</v>
      </c>
    </row>
    <row r="281" spans="1:64" x14ac:dyDescent="0.25">
      <c r="A281" s="45" t="str">
        <f t="shared" si="32"/>
        <v>RPJavier Garouno21</v>
      </c>
      <c r="B281">
        <f>VLOOKUP($A281,draft_listing_pitchers_stats!$A$1:$B$1324,2,FALSE)</f>
        <v>3231</v>
      </c>
      <c r="C281" s="1" t="s">
        <v>885</v>
      </c>
      <c r="D281" s="1" t="s">
        <v>182</v>
      </c>
      <c r="E281" s="1" t="s">
        <v>1188</v>
      </c>
      <c r="F281" s="1">
        <v>21</v>
      </c>
      <c r="G281" s="1" t="s">
        <v>68</v>
      </c>
      <c r="H281" s="1" t="s">
        <v>44</v>
      </c>
      <c r="I281" s="1" t="s">
        <v>54</v>
      </c>
      <c r="J281" s="24" t="s">
        <v>54</v>
      </c>
      <c r="K281" s="1" t="s">
        <v>46</v>
      </c>
      <c r="L281" s="24" t="s">
        <v>47</v>
      </c>
      <c r="M281" s="1">
        <v>3</v>
      </c>
      <c r="N281" s="1">
        <v>2</v>
      </c>
      <c r="O281" s="24">
        <v>2</v>
      </c>
      <c r="P281" s="1">
        <v>4</v>
      </c>
      <c r="Q281" s="1">
        <v>2</v>
      </c>
      <c r="R281" s="24">
        <v>2</v>
      </c>
      <c r="S281" s="1" t="s">
        <v>48</v>
      </c>
      <c r="T281" s="1" t="s">
        <v>48</v>
      </c>
      <c r="U281" s="1">
        <v>1</v>
      </c>
      <c r="V281" s="1">
        <v>1</v>
      </c>
      <c r="W281" s="1" t="s">
        <v>48</v>
      </c>
      <c r="X281" s="1" t="s">
        <v>48</v>
      </c>
      <c r="Y281" s="1" t="s">
        <v>48</v>
      </c>
      <c r="Z281" s="1" t="s">
        <v>48</v>
      </c>
      <c r="AA281" s="1">
        <v>4</v>
      </c>
      <c r="AB281" s="1">
        <v>5</v>
      </c>
      <c r="AC281" s="1" t="s">
        <v>48</v>
      </c>
      <c r="AD281" s="1" t="s">
        <v>48</v>
      </c>
      <c r="AE281" s="1">
        <v>4</v>
      </c>
      <c r="AF281" s="1">
        <v>5</v>
      </c>
      <c r="AG281" s="1" t="s">
        <v>48</v>
      </c>
      <c r="AH281" s="1" t="s">
        <v>48</v>
      </c>
      <c r="AI281" s="1" t="s">
        <v>48</v>
      </c>
      <c r="AJ281" s="1" t="s">
        <v>48</v>
      </c>
      <c r="AK281" s="1" t="s">
        <v>48</v>
      </c>
      <c r="AL281" s="1" t="s">
        <v>48</v>
      </c>
      <c r="AM281" s="1" t="s">
        <v>48</v>
      </c>
      <c r="AN281" s="1" t="s">
        <v>48</v>
      </c>
      <c r="AO281" s="1" t="s">
        <v>48</v>
      </c>
      <c r="AP281" s="24" t="s">
        <v>48</v>
      </c>
      <c r="AQ281" s="1" t="s">
        <v>61</v>
      </c>
      <c r="AR281" s="1">
        <v>8</v>
      </c>
      <c r="AS281" s="25" t="s">
        <v>519</v>
      </c>
      <c r="AT281" s="36" t="s">
        <v>826</v>
      </c>
      <c r="AU281" s="9">
        <f t="shared" si="33"/>
        <v>-1.8743493064650851</v>
      </c>
      <c r="AV281" s="9">
        <f t="shared" si="34"/>
        <v>-1.23416323121884</v>
      </c>
      <c r="AW281">
        <f t="shared" si="35"/>
        <v>3</v>
      </c>
      <c r="AX281">
        <f t="shared" si="36"/>
        <v>0</v>
      </c>
      <c r="AY281" s="6">
        <f>VLOOKUP(AQ281,COND!$A$10:$B$32,2,FALSE)</f>
        <v>1</v>
      </c>
      <c r="AZ281" s="9">
        <f>($AU$3*AU281+$AV$3*AV281+$AW$3*AW281+$AX$3*AX281)*AY281*IF(AR281&lt;5,0.95,IF(AR281&lt;7,0.975,1))+$K$3*VLOOKUP(K281,COND!$A$2:$D$7,2,FALSE)+$L$3*VLOOKUP(L281,COND!$A$2:$D$7,3,FALSE)+IF(BB281="SP",$BB$3,0)+IF($AW281&lt;3,-5,0)</f>
        <v>8.1418655143301812</v>
      </c>
      <c r="BA281" s="28">
        <f t="shared" si="37"/>
        <v>-0.34229026333908552</v>
      </c>
      <c r="BB281" t="str">
        <f t="shared" si="38"/>
        <v>SP</v>
      </c>
      <c r="BC281">
        <v>800</v>
      </c>
      <c r="BD281">
        <v>277</v>
      </c>
      <c r="BF281" t="str">
        <f t="shared" si="39"/>
        <v>Unlikely</v>
      </c>
      <c r="BH281" t="str">
        <f>IF(VLOOKUP($B281,'Draft List'!$D$4:$AC$2598,BH$3,FALSE)&lt;&gt;0,VLOOKUP($B281,'Draft List'!$D$4:$AC$2598,BH$3,FALSE),"")</f>
        <v/>
      </c>
      <c r="BI281" t="str">
        <f>IF(VLOOKUP($B281,'Draft List'!$D$4:$AC$2598,BI$3,FALSE)&lt;&gt;0,VLOOKUP($B281,'Draft List'!$D$4:$AC$2598,BI$3,FALSE),"")</f>
        <v/>
      </c>
      <c r="BJ281" t="str">
        <f>IF(VLOOKUP($B281,'Draft List'!$D$4:$AC$2598,BJ$3,FALSE)&lt;&gt;0,VLOOKUP($B281,'Draft List'!$D$4:$AC$2598,BJ$3,FALSE),"")</f>
        <v/>
      </c>
      <c r="BK281" t="str">
        <f>IF(VLOOKUP($B281,'Draft List'!$D$4:$AC$2598,BK$3,FALSE)&lt;&gt;0,VLOOKUP($B281,'Draft List'!$D$4:$AC$2598,BK$3,FALSE),"")</f>
        <v/>
      </c>
      <c r="BL281" t="e">
        <f>IF(OR(C281="SP",C281="MR",C281="CL"),"P",VLOOKUP($A281,Bat!$A$4:$AQ$1284,42,FALSE))</f>
        <v>#N/A</v>
      </c>
    </row>
    <row r="282" spans="1:64" x14ac:dyDescent="0.25">
      <c r="A282" s="45" t="str">
        <f t="shared" si="32"/>
        <v>RPVincent Orr17</v>
      </c>
      <c r="B282">
        <f>VLOOKUP($A282,draft_listing_pitchers_stats!$A$1:$B$1324,2,FALSE)</f>
        <v>10160</v>
      </c>
      <c r="C282" s="1" t="s">
        <v>885</v>
      </c>
      <c r="D282" s="1" t="s">
        <v>176</v>
      </c>
      <c r="E282" s="1" t="s">
        <v>1527</v>
      </c>
      <c r="F282" s="1">
        <v>17</v>
      </c>
      <c r="G282" s="1" t="s">
        <v>58</v>
      </c>
      <c r="H282" s="1" t="s">
        <v>58</v>
      </c>
      <c r="I282" s="1" t="s">
        <v>54</v>
      </c>
      <c r="J282" s="24" t="s">
        <v>54</v>
      </c>
      <c r="K282" s="1" t="s">
        <v>46</v>
      </c>
      <c r="L282" s="24" t="s">
        <v>46</v>
      </c>
      <c r="M282" s="1">
        <v>2</v>
      </c>
      <c r="N282" s="1">
        <v>2</v>
      </c>
      <c r="O282" s="24">
        <v>1</v>
      </c>
      <c r="P282" s="1">
        <v>4</v>
      </c>
      <c r="Q282" s="1">
        <v>3</v>
      </c>
      <c r="R282" s="24">
        <v>1</v>
      </c>
      <c r="S282" s="1">
        <v>3</v>
      </c>
      <c r="T282" s="1">
        <v>4</v>
      </c>
      <c r="U282" s="1">
        <v>1</v>
      </c>
      <c r="V282" s="1">
        <v>5</v>
      </c>
      <c r="W282" s="1">
        <v>1</v>
      </c>
      <c r="X282" s="1">
        <v>4</v>
      </c>
      <c r="Y282" s="1">
        <v>2</v>
      </c>
      <c r="Z282" s="1">
        <v>4</v>
      </c>
      <c r="AA282" s="1" t="s">
        <v>48</v>
      </c>
      <c r="AB282" s="1" t="s">
        <v>48</v>
      </c>
      <c r="AC282" s="1">
        <v>3</v>
      </c>
      <c r="AD282" s="1">
        <v>4</v>
      </c>
      <c r="AE282" s="1" t="s">
        <v>48</v>
      </c>
      <c r="AF282" s="1" t="s">
        <v>48</v>
      </c>
      <c r="AG282" s="1">
        <v>3</v>
      </c>
      <c r="AH282" s="1">
        <v>4</v>
      </c>
      <c r="AI282" s="1" t="s">
        <v>48</v>
      </c>
      <c r="AJ282" s="1" t="s">
        <v>48</v>
      </c>
      <c r="AK282" s="1" t="s">
        <v>48</v>
      </c>
      <c r="AL282" s="1" t="s">
        <v>48</v>
      </c>
      <c r="AM282" s="1" t="s">
        <v>48</v>
      </c>
      <c r="AN282" s="1" t="s">
        <v>48</v>
      </c>
      <c r="AO282" s="1" t="s">
        <v>48</v>
      </c>
      <c r="AP282" s="24" t="s">
        <v>48</v>
      </c>
      <c r="AQ282" s="1" t="s">
        <v>522</v>
      </c>
      <c r="AR282" s="1">
        <v>4</v>
      </c>
      <c r="AS282" s="25" t="s">
        <v>519</v>
      </c>
      <c r="AT282" s="36" t="s">
        <v>854</v>
      </c>
      <c r="AU282" s="9">
        <f t="shared" si="33"/>
        <v>-2.311361197028369</v>
      </c>
      <c r="AV282" s="9">
        <f t="shared" si="34"/>
        <v>-1.2810520808428949</v>
      </c>
      <c r="AW282">
        <f t="shared" si="35"/>
        <v>6</v>
      </c>
      <c r="AX282">
        <f t="shared" si="36"/>
        <v>0</v>
      </c>
      <c r="AY282" s="6">
        <f>VLOOKUP(AQ282,COND!$A$10:$B$32,2,FALSE)</f>
        <v>1</v>
      </c>
      <c r="AZ282" s="9">
        <f>($AU$3*AU282+$AV$3*AV282+$AW$3*AW282+$AX$3*AX282)*AY282*IF(AR282&lt;5,0.95,IF(AR282&lt;7,0.975,1))+$K$3*VLOOKUP(K282,COND!$A$2:$D$7,2,FALSE)+$L$3*VLOOKUP(L282,COND!$A$2:$D$7,3,FALSE)+IF(BB282="SP",$BB$3,0)+IF($AW282&lt;3,-5,0)</f>
        <v>8.0708518365496076</v>
      </c>
      <c r="BA282" s="28">
        <f t="shared" si="37"/>
        <v>-0.34852881813934022</v>
      </c>
      <c r="BB282" t="str">
        <f t="shared" si="38"/>
        <v>RP</v>
      </c>
      <c r="BC282">
        <v>800</v>
      </c>
      <c r="BD282">
        <v>278</v>
      </c>
      <c r="BF282" t="str">
        <f t="shared" si="39"/>
        <v>Unlikely</v>
      </c>
      <c r="BH282">
        <f>IF(VLOOKUP($B282,'Draft List'!$D$4:$AC$2598,BH$3,FALSE)&lt;&gt;0,VLOOKUP($B282,'Draft List'!$D$4:$AC$2598,BH$3,FALSE),"")</f>
        <v>317</v>
      </c>
      <c r="BI282">
        <f>IF(VLOOKUP($B282,'Draft List'!$D$4:$AC$2598,BI$3,FALSE)&lt;&gt;0,VLOOKUP($B282,'Draft List'!$D$4:$AC$2598,BI$3,FALSE),"")</f>
        <v>12</v>
      </c>
      <c r="BJ282">
        <f>IF(VLOOKUP($B282,'Draft List'!$D$4:$AC$2598,BJ$3,FALSE)&lt;&gt;0,VLOOKUP($B282,'Draft List'!$D$4:$AC$2598,BJ$3,FALSE),"")</f>
        <v>25</v>
      </c>
      <c r="BK282" t="str">
        <f>IF(VLOOKUP($B282,'Draft List'!$D$4:$AC$2598,BK$3,FALSE)&lt;&gt;0,VLOOKUP($B282,'Draft List'!$D$4:$AC$2598,BK$3,FALSE),"")</f>
        <v>Shin Seiki Evas</v>
      </c>
      <c r="BL282" t="e">
        <f>IF(OR(C282="SP",C282="MR",C282="CL"),"P",VLOOKUP($A282,Bat!$A$4:$AQ$1284,42,FALSE))</f>
        <v>#N/A</v>
      </c>
    </row>
    <row r="283" spans="1:64" x14ac:dyDescent="0.25">
      <c r="A283" s="45" t="str">
        <f t="shared" si="32"/>
        <v>RPRalph Hamelton18</v>
      </c>
      <c r="B283">
        <f>VLOOKUP($A283,draft_listing_pitchers_stats!$A$1:$B$1324,2,FALSE)</f>
        <v>1969</v>
      </c>
      <c r="C283" s="1" t="s">
        <v>885</v>
      </c>
      <c r="D283" s="1" t="s">
        <v>147</v>
      </c>
      <c r="E283" s="1" t="s">
        <v>1221</v>
      </c>
      <c r="F283" s="1">
        <v>18</v>
      </c>
      <c r="G283" s="1" t="s">
        <v>68</v>
      </c>
      <c r="H283" s="1" t="s">
        <v>44</v>
      </c>
      <c r="I283" s="1" t="s">
        <v>54</v>
      </c>
      <c r="J283" s="24" t="s">
        <v>54</v>
      </c>
      <c r="K283" s="1" t="s">
        <v>47</v>
      </c>
      <c r="L283" s="24" t="s">
        <v>51</v>
      </c>
      <c r="M283" s="1">
        <v>2</v>
      </c>
      <c r="N283" s="1">
        <v>2</v>
      </c>
      <c r="O283" s="24">
        <v>1</v>
      </c>
      <c r="P283" s="1">
        <v>5</v>
      </c>
      <c r="Q283" s="1">
        <v>2</v>
      </c>
      <c r="R283" s="24">
        <v>1</v>
      </c>
      <c r="S283" s="1">
        <v>4</v>
      </c>
      <c r="T283" s="1">
        <v>5</v>
      </c>
      <c r="U283" s="1">
        <v>1</v>
      </c>
      <c r="V283" s="1">
        <v>1</v>
      </c>
      <c r="W283" s="1">
        <v>2</v>
      </c>
      <c r="X283" s="1">
        <v>7</v>
      </c>
      <c r="Y283" s="1" t="s">
        <v>48</v>
      </c>
      <c r="Z283" s="1" t="s">
        <v>48</v>
      </c>
      <c r="AA283" s="1" t="s">
        <v>48</v>
      </c>
      <c r="AB283" s="1" t="s">
        <v>48</v>
      </c>
      <c r="AC283" s="1" t="s">
        <v>48</v>
      </c>
      <c r="AD283" s="1" t="s">
        <v>48</v>
      </c>
      <c r="AE283" s="1" t="s">
        <v>48</v>
      </c>
      <c r="AF283" s="1" t="s">
        <v>48</v>
      </c>
      <c r="AG283" s="1" t="s">
        <v>48</v>
      </c>
      <c r="AH283" s="1" t="s">
        <v>48</v>
      </c>
      <c r="AI283" s="1" t="s">
        <v>48</v>
      </c>
      <c r="AJ283" s="1" t="s">
        <v>48</v>
      </c>
      <c r="AK283" s="1" t="s">
        <v>48</v>
      </c>
      <c r="AL283" s="1" t="s">
        <v>48</v>
      </c>
      <c r="AM283" s="1" t="s">
        <v>48</v>
      </c>
      <c r="AN283" s="1" t="s">
        <v>48</v>
      </c>
      <c r="AO283" s="1" t="s">
        <v>48</v>
      </c>
      <c r="AP283" s="24" t="s">
        <v>48</v>
      </c>
      <c r="AQ283" s="1" t="s">
        <v>62</v>
      </c>
      <c r="AR283" s="1">
        <v>7</v>
      </c>
      <c r="AS283" s="25" t="s">
        <v>15</v>
      </c>
      <c r="AT283" s="36" t="s">
        <v>832</v>
      </c>
      <c r="AU283" s="9">
        <f t="shared" si="33"/>
        <v>-2.311361197028369</v>
      </c>
      <c r="AV283" s="9">
        <f t="shared" si="34"/>
        <v>-1.2817924727637771</v>
      </c>
      <c r="AW283">
        <f t="shared" si="35"/>
        <v>3</v>
      </c>
      <c r="AX283">
        <f t="shared" si="36"/>
        <v>0.5</v>
      </c>
      <c r="AY283" s="6">
        <f>VLOOKUP(AQ283,COND!$A$10:$B$32,2,FALSE)</f>
        <v>1</v>
      </c>
      <c r="AZ283" s="9">
        <f>($AU$3*AU283+$AV$3*AV283+$AW$3*AW283+$AX$3*AX283)*AY283*IF(AR283&lt;5,0.95,IF(AR283&lt;7,0.975,1))+$K$3*VLOOKUP(K283,COND!$A$2:$D$7,2,FALSE)+$L$3*VLOOKUP(L283,COND!$A$2:$D$7,3,FALSE)+IF(BB283="SP",$BB$3,0)+IF($AW283&lt;3,-5,0)</f>
        <v>8.0268783053187853</v>
      </c>
      <c r="BA283" s="28">
        <f t="shared" si="37"/>
        <v>-0.35239189484396966</v>
      </c>
      <c r="BB283" t="str">
        <f t="shared" si="38"/>
        <v>SP</v>
      </c>
      <c r="BC283">
        <v>800</v>
      </c>
      <c r="BD283">
        <v>279</v>
      </c>
      <c r="BF283" t="str">
        <f t="shared" si="39"/>
        <v>Unlikely</v>
      </c>
      <c r="BH283" t="str">
        <f>IF(VLOOKUP($B283,'Draft List'!$D$4:$AC$2598,BH$3,FALSE)&lt;&gt;0,VLOOKUP($B283,'Draft List'!$D$4:$AC$2598,BH$3,FALSE),"")</f>
        <v/>
      </c>
      <c r="BI283" t="str">
        <f>IF(VLOOKUP($B283,'Draft List'!$D$4:$AC$2598,BI$3,FALSE)&lt;&gt;0,VLOOKUP($B283,'Draft List'!$D$4:$AC$2598,BI$3,FALSE),"")</f>
        <v/>
      </c>
      <c r="BJ283" t="str">
        <f>IF(VLOOKUP($B283,'Draft List'!$D$4:$AC$2598,BJ$3,FALSE)&lt;&gt;0,VLOOKUP($B283,'Draft List'!$D$4:$AC$2598,BJ$3,FALSE),"")</f>
        <v/>
      </c>
      <c r="BK283" t="str">
        <f>IF(VLOOKUP($B283,'Draft List'!$D$4:$AC$2598,BK$3,FALSE)&lt;&gt;0,VLOOKUP($B283,'Draft List'!$D$4:$AC$2598,BK$3,FALSE),"")</f>
        <v/>
      </c>
      <c r="BL283" t="e">
        <f>IF(OR(C283="SP",C283="MR",C283="CL"),"P",VLOOKUP($A283,Bat!$A$4:$AQ$1284,42,FALSE))</f>
        <v>#N/A</v>
      </c>
    </row>
    <row r="284" spans="1:64" x14ac:dyDescent="0.25">
      <c r="A284" s="45" t="str">
        <f t="shared" si="32"/>
        <v>CLPat Tyler18</v>
      </c>
      <c r="B284">
        <f>VLOOKUP($A284,draft_listing_pitchers_stats!$A$1:$B$1324,2,FALSE)</f>
        <v>1699</v>
      </c>
      <c r="C284" s="1" t="s">
        <v>53</v>
      </c>
      <c r="D284" s="1" t="s">
        <v>198</v>
      </c>
      <c r="E284" s="1" t="s">
        <v>509</v>
      </c>
      <c r="F284" s="1">
        <v>18</v>
      </c>
      <c r="G284" s="1" t="s">
        <v>58</v>
      </c>
      <c r="H284" s="1" t="s">
        <v>44</v>
      </c>
      <c r="I284" s="1" t="s">
        <v>54</v>
      </c>
      <c r="J284" s="24" t="s">
        <v>54</v>
      </c>
      <c r="K284" s="1" t="s">
        <v>47</v>
      </c>
      <c r="L284" s="24" t="s">
        <v>46</v>
      </c>
      <c r="M284" s="1">
        <v>1</v>
      </c>
      <c r="N284" s="1">
        <v>2</v>
      </c>
      <c r="O284" s="24">
        <v>1</v>
      </c>
      <c r="P284" s="1">
        <v>4</v>
      </c>
      <c r="Q284" s="1">
        <v>2</v>
      </c>
      <c r="R284" s="24">
        <v>2</v>
      </c>
      <c r="S284" s="1">
        <v>3</v>
      </c>
      <c r="T284" s="1">
        <v>5</v>
      </c>
      <c r="U284" s="1">
        <v>1</v>
      </c>
      <c r="V284" s="1">
        <v>1</v>
      </c>
      <c r="W284" s="1">
        <v>2</v>
      </c>
      <c r="X284" s="1">
        <v>5</v>
      </c>
      <c r="Y284" s="1" t="s">
        <v>48</v>
      </c>
      <c r="Z284" s="1" t="s">
        <v>48</v>
      </c>
      <c r="AA284" s="1" t="s">
        <v>48</v>
      </c>
      <c r="AB284" s="1" t="s">
        <v>48</v>
      </c>
      <c r="AC284" s="1" t="s">
        <v>48</v>
      </c>
      <c r="AD284" s="1" t="s">
        <v>48</v>
      </c>
      <c r="AE284" s="1" t="s">
        <v>48</v>
      </c>
      <c r="AF284" s="1" t="s">
        <v>48</v>
      </c>
      <c r="AG284" s="1" t="s">
        <v>48</v>
      </c>
      <c r="AH284" s="1" t="s">
        <v>48</v>
      </c>
      <c r="AI284" s="1" t="s">
        <v>48</v>
      </c>
      <c r="AJ284" s="1" t="s">
        <v>48</v>
      </c>
      <c r="AK284" s="1" t="s">
        <v>48</v>
      </c>
      <c r="AL284" s="1" t="s">
        <v>48</v>
      </c>
      <c r="AM284" s="1" t="s">
        <v>48</v>
      </c>
      <c r="AN284" s="1" t="s">
        <v>48</v>
      </c>
      <c r="AO284" s="1" t="s">
        <v>48</v>
      </c>
      <c r="AP284" s="24" t="s">
        <v>48</v>
      </c>
      <c r="AQ284" s="1" t="s">
        <v>71</v>
      </c>
      <c r="AR284" s="1">
        <v>7</v>
      </c>
      <c r="AS284" s="25" t="s">
        <v>519</v>
      </c>
      <c r="AT284" s="36" t="s">
        <v>832</v>
      </c>
      <c r="AU284" s="9">
        <f t="shared" si="33"/>
        <v>-2.5060525215375429</v>
      </c>
      <c r="AV284" s="9">
        <f t="shared" si="34"/>
        <v>-1.23416323121884</v>
      </c>
      <c r="AW284">
        <f t="shared" si="35"/>
        <v>3</v>
      </c>
      <c r="AX284">
        <f t="shared" si="36"/>
        <v>0</v>
      </c>
      <c r="AY284" s="6">
        <f>VLOOKUP(AQ284,COND!$A$10:$B$32,2,FALSE)</f>
        <v>1</v>
      </c>
      <c r="AZ284" s="9">
        <f>($AU$3*AU284+$AV$3*AV284+$AW$3*AW284+$AX$3*AX284)*AY284*IF(AR284&lt;5,0.95,IF(AR284&lt;7,0.975,1))+$K$3*VLOOKUP(K284,COND!$A$2:$D$7,2,FALSE)+$L$3*VLOOKUP(L284,COND!$A$2:$D$7,3,FALSE)+IF(BB284="SP",$BB$3,0)+IF($AW284&lt;3,-5,0)</f>
        <v>8.0155248713156908</v>
      </c>
      <c r="BA284" s="28">
        <f t="shared" si="37"/>
        <v>-0.35338929453390316</v>
      </c>
      <c r="BB284" t="str">
        <f t="shared" si="38"/>
        <v>SP</v>
      </c>
      <c r="BC284">
        <v>800</v>
      </c>
      <c r="BD284">
        <v>280</v>
      </c>
      <c r="BF284" t="str">
        <f t="shared" si="39"/>
        <v>Unlikely</v>
      </c>
      <c r="BH284" t="str">
        <f>IF(VLOOKUP($B284,'Draft List'!$D$4:$AC$2598,BH$3,FALSE)&lt;&gt;0,VLOOKUP($B284,'Draft List'!$D$4:$AC$2598,BH$3,FALSE),"")</f>
        <v/>
      </c>
      <c r="BI284" t="str">
        <f>IF(VLOOKUP($B284,'Draft List'!$D$4:$AC$2598,BI$3,FALSE)&lt;&gt;0,VLOOKUP($B284,'Draft List'!$D$4:$AC$2598,BI$3,FALSE),"")</f>
        <v/>
      </c>
      <c r="BJ284" t="str">
        <f>IF(VLOOKUP($B284,'Draft List'!$D$4:$AC$2598,BJ$3,FALSE)&lt;&gt;0,VLOOKUP($B284,'Draft List'!$D$4:$AC$2598,BJ$3,FALSE),"")</f>
        <v/>
      </c>
      <c r="BK284" t="str">
        <f>IF(VLOOKUP($B284,'Draft List'!$D$4:$AC$2598,BK$3,FALSE)&lt;&gt;0,VLOOKUP($B284,'Draft List'!$D$4:$AC$2598,BK$3,FALSE),"")</f>
        <v/>
      </c>
      <c r="BL284" t="str">
        <f>IF(OR(C284="SP",C284="MR",C284="CL"),"P",VLOOKUP($A284,Bat!$A$4:$AQ$1284,42,FALSE))</f>
        <v>P</v>
      </c>
    </row>
    <row r="285" spans="1:64" x14ac:dyDescent="0.25">
      <c r="A285" s="45" t="str">
        <f t="shared" si="32"/>
        <v>CLLogan Garza21</v>
      </c>
      <c r="B285">
        <f>VLOOKUP($A285,draft_listing_pitchers_stats!$A$1:$B$1324,2,FALSE)</f>
        <v>3180</v>
      </c>
      <c r="C285" s="1" t="s">
        <v>53</v>
      </c>
      <c r="D285" s="1" t="s">
        <v>940</v>
      </c>
      <c r="E285" s="1" t="s">
        <v>200</v>
      </c>
      <c r="F285" s="1">
        <v>21</v>
      </c>
      <c r="G285" s="1" t="s">
        <v>58</v>
      </c>
      <c r="H285" s="1" t="s">
        <v>58</v>
      </c>
      <c r="I285" s="1" t="s">
        <v>54</v>
      </c>
      <c r="J285" s="24" t="s">
        <v>54</v>
      </c>
      <c r="K285" s="1" t="s">
        <v>46</v>
      </c>
      <c r="L285" s="24" t="s">
        <v>46</v>
      </c>
      <c r="M285" s="1">
        <v>2</v>
      </c>
      <c r="N285" s="1">
        <v>3</v>
      </c>
      <c r="O285" s="24">
        <v>1</v>
      </c>
      <c r="P285" s="1">
        <v>2</v>
      </c>
      <c r="Q285" s="1">
        <v>5</v>
      </c>
      <c r="R285" s="24">
        <v>1</v>
      </c>
      <c r="S285" s="1">
        <v>4</v>
      </c>
      <c r="T285" s="1">
        <v>4</v>
      </c>
      <c r="U285" s="1">
        <v>3</v>
      </c>
      <c r="V285" s="1">
        <v>3</v>
      </c>
      <c r="W285" s="1">
        <v>3</v>
      </c>
      <c r="X285" s="1">
        <v>3</v>
      </c>
      <c r="Y285" s="1" t="s">
        <v>48</v>
      </c>
      <c r="Z285" s="1" t="s">
        <v>48</v>
      </c>
      <c r="AA285" s="1" t="s">
        <v>48</v>
      </c>
      <c r="AB285" s="1" t="s">
        <v>48</v>
      </c>
      <c r="AC285" s="1">
        <v>3</v>
      </c>
      <c r="AD285" s="1">
        <v>4</v>
      </c>
      <c r="AE285" s="1" t="s">
        <v>48</v>
      </c>
      <c r="AF285" s="1" t="s">
        <v>48</v>
      </c>
      <c r="AG285" s="1" t="s">
        <v>48</v>
      </c>
      <c r="AH285" s="1" t="s">
        <v>48</v>
      </c>
      <c r="AI285" s="1" t="s">
        <v>48</v>
      </c>
      <c r="AJ285" s="1" t="s">
        <v>48</v>
      </c>
      <c r="AK285" s="1" t="s">
        <v>48</v>
      </c>
      <c r="AL285" s="1" t="s">
        <v>48</v>
      </c>
      <c r="AM285" s="1" t="s">
        <v>48</v>
      </c>
      <c r="AN285" s="1" t="s">
        <v>48</v>
      </c>
      <c r="AO285" s="1" t="s">
        <v>48</v>
      </c>
      <c r="AP285" s="24" t="s">
        <v>48</v>
      </c>
      <c r="AQ285" s="1" t="s">
        <v>522</v>
      </c>
      <c r="AR285" s="1">
        <v>8</v>
      </c>
      <c r="AS285" s="25" t="s">
        <v>519</v>
      </c>
      <c r="AT285" s="36" t="s">
        <v>839</v>
      </c>
      <c r="AU285" s="9">
        <f t="shared" si="33"/>
        <v>-2.1159294805983135</v>
      </c>
      <c r="AV285" s="9">
        <f t="shared" si="34"/>
        <v>-1.2795712970011313</v>
      </c>
      <c r="AW285">
        <f t="shared" si="35"/>
        <v>4</v>
      </c>
      <c r="AX285">
        <f t="shared" si="36"/>
        <v>0</v>
      </c>
      <c r="AY285" s="6">
        <f>VLOOKUP(AQ285,COND!$A$10:$B$32,2,FALSE)</f>
        <v>1</v>
      </c>
      <c r="AZ285" s="9">
        <f>($AU$3*AU285+$AV$3*AV285+$AW$3*AW285+$AX$3*AX285)*AY285*IF(AR285&lt;5,0.95,IF(AR285&lt;7,0.975,1))+$K$3*VLOOKUP(K285,COND!$A$2:$D$7,2,FALSE)+$L$3*VLOOKUP(L285,COND!$A$2:$D$7,3,FALSE)+IF(BB285="SP",$BB$3,0)+IF($AW285&lt;3,-5,0)</f>
        <v>7.9853881638577136</v>
      </c>
      <c r="BA285" s="28">
        <f t="shared" si="37"/>
        <v>-0.35603680564516782</v>
      </c>
      <c r="BB285" t="str">
        <f t="shared" si="38"/>
        <v>SP</v>
      </c>
      <c r="BC285">
        <v>800</v>
      </c>
      <c r="BD285">
        <v>281</v>
      </c>
      <c r="BF285" t="str">
        <f t="shared" si="39"/>
        <v>Unlikely</v>
      </c>
      <c r="BH285">
        <f>IF(VLOOKUP($B285,'Draft List'!$D$4:$AC$2598,BH$3,FALSE)&lt;&gt;0,VLOOKUP($B285,'Draft List'!$D$4:$AC$2598,BH$3,FALSE),"")</f>
        <v>198</v>
      </c>
      <c r="BI285">
        <f>IF(VLOOKUP($B285,'Draft List'!$D$4:$AC$2598,BI$3,FALSE)&lt;&gt;0,VLOOKUP($B285,'Draft List'!$D$4:$AC$2598,BI$3,FALSE),"")</f>
        <v>8</v>
      </c>
      <c r="BJ285">
        <f>IF(VLOOKUP($B285,'Draft List'!$D$4:$AC$2598,BJ$3,FALSE)&lt;&gt;0,VLOOKUP($B285,'Draft List'!$D$4:$AC$2598,BJ$3,FALSE),"")</f>
        <v>10</v>
      </c>
      <c r="BK285" t="str">
        <f>IF(VLOOKUP($B285,'Draft List'!$D$4:$AC$2598,BK$3,FALSE)&lt;&gt;0,VLOOKUP($B285,'Draft List'!$D$4:$AC$2598,BK$3,FALSE),"")</f>
        <v>New Orleans Trendsetters</v>
      </c>
      <c r="BL285" t="str">
        <f>IF(OR(C285="SP",C285="MR",C285="CL"),"P",VLOOKUP($A285,Bat!$A$4:$AQ$1284,42,FALSE))</f>
        <v>P</v>
      </c>
    </row>
    <row r="286" spans="1:64" x14ac:dyDescent="0.25">
      <c r="A286" s="45" t="str">
        <f t="shared" si="32"/>
        <v>RPTurner Jones21</v>
      </c>
      <c r="B286">
        <f>VLOOKUP($A286,draft_listing_pitchers_stats!$A$1:$B$1324,2,FALSE)</f>
        <v>9212</v>
      </c>
      <c r="C286" s="1" t="s">
        <v>885</v>
      </c>
      <c r="D286" s="1" t="s">
        <v>1287</v>
      </c>
      <c r="E286" s="1" t="s">
        <v>230</v>
      </c>
      <c r="F286" s="1">
        <v>21</v>
      </c>
      <c r="G286" s="1" t="s">
        <v>58</v>
      </c>
      <c r="H286" s="1" t="s">
        <v>44</v>
      </c>
      <c r="I286" s="1" t="s">
        <v>54</v>
      </c>
      <c r="J286" s="24" t="s">
        <v>54</v>
      </c>
      <c r="K286" s="1" t="s">
        <v>47</v>
      </c>
      <c r="L286" s="24" t="s">
        <v>46</v>
      </c>
      <c r="M286" s="1">
        <v>4</v>
      </c>
      <c r="N286" s="1">
        <v>2</v>
      </c>
      <c r="O286" s="24">
        <v>1</v>
      </c>
      <c r="P286" s="1">
        <v>4</v>
      </c>
      <c r="Q286" s="1">
        <v>3</v>
      </c>
      <c r="R286" s="24">
        <v>1</v>
      </c>
      <c r="S286" s="1">
        <v>5</v>
      </c>
      <c r="T286" s="1">
        <v>6</v>
      </c>
      <c r="U286" s="1">
        <v>2</v>
      </c>
      <c r="V286" s="1">
        <v>2</v>
      </c>
      <c r="W286" s="1" t="s">
        <v>48</v>
      </c>
      <c r="X286" s="1" t="s">
        <v>48</v>
      </c>
      <c r="Y286" s="1" t="s">
        <v>48</v>
      </c>
      <c r="Z286" s="1" t="s">
        <v>48</v>
      </c>
      <c r="AA286" s="1" t="s">
        <v>48</v>
      </c>
      <c r="AB286" s="1" t="s">
        <v>48</v>
      </c>
      <c r="AC286" s="1" t="s">
        <v>48</v>
      </c>
      <c r="AD286" s="1" t="s">
        <v>48</v>
      </c>
      <c r="AE286" s="1">
        <v>4</v>
      </c>
      <c r="AF286" s="1">
        <v>5</v>
      </c>
      <c r="AG286" s="1" t="s">
        <v>48</v>
      </c>
      <c r="AH286" s="1" t="s">
        <v>48</v>
      </c>
      <c r="AI286" s="1" t="s">
        <v>48</v>
      </c>
      <c r="AJ286" s="1" t="s">
        <v>48</v>
      </c>
      <c r="AK286" s="1" t="s">
        <v>48</v>
      </c>
      <c r="AL286" s="1" t="s">
        <v>48</v>
      </c>
      <c r="AM286" s="1" t="s">
        <v>48</v>
      </c>
      <c r="AN286" s="1" t="s">
        <v>48</v>
      </c>
      <c r="AO286" s="1" t="s">
        <v>48</v>
      </c>
      <c r="AP286" s="24" t="s">
        <v>48</v>
      </c>
      <c r="AQ286" s="1" t="s">
        <v>66</v>
      </c>
      <c r="AR286" s="1">
        <v>6</v>
      </c>
      <c r="AS286" s="25" t="s">
        <v>519</v>
      </c>
      <c r="AT286" s="36" t="s">
        <v>881</v>
      </c>
      <c r="AU286" s="9">
        <f t="shared" si="33"/>
        <v>-1.9219785480100218</v>
      </c>
      <c r="AV286" s="9">
        <f t="shared" si="34"/>
        <v>-1.2810520808428949</v>
      </c>
      <c r="AW286">
        <f t="shared" si="35"/>
        <v>3</v>
      </c>
      <c r="AX286">
        <f t="shared" si="36"/>
        <v>0.5</v>
      </c>
      <c r="AY286" s="6">
        <f>VLOOKUP(AQ286,COND!$A$10:$B$32,2,FALSE)</f>
        <v>1.0249999999999999</v>
      </c>
      <c r="AZ286" s="9">
        <f>($AU$3*AU286+$AV$3*AV286+$AW$3*AW286+$AX$3*AX286)*AY286*IF(AR286&lt;5,0.95,IF(AR286&lt;7,0.975,1))+$K$3*VLOOKUP(K286,COND!$A$2:$D$7,2,FALSE)+$L$3*VLOOKUP(L286,COND!$A$2:$D$7,3,FALSE)+IF(BB286="SP",$BB$3,0)+IF($AW286&lt;3,-5,0)</f>
        <v>7.8344879468691389</v>
      </c>
      <c r="BA286" s="28">
        <f t="shared" si="37"/>
        <v>-0.36929339652280685</v>
      </c>
      <c r="BB286" t="str">
        <f t="shared" si="38"/>
        <v>SP</v>
      </c>
      <c r="BC286">
        <v>800</v>
      </c>
      <c r="BD286">
        <v>282</v>
      </c>
      <c r="BF286" t="str">
        <f t="shared" si="39"/>
        <v>Unlikely</v>
      </c>
      <c r="BH286" t="str">
        <f>IF(VLOOKUP($B286,'Draft List'!$D$4:$AC$2598,BH$3,FALSE)&lt;&gt;0,VLOOKUP($B286,'Draft List'!$D$4:$AC$2598,BH$3,FALSE),"")</f>
        <v/>
      </c>
      <c r="BI286" t="str">
        <f>IF(VLOOKUP($B286,'Draft List'!$D$4:$AC$2598,BI$3,FALSE)&lt;&gt;0,VLOOKUP($B286,'Draft List'!$D$4:$AC$2598,BI$3,FALSE),"")</f>
        <v/>
      </c>
      <c r="BJ286" t="str">
        <f>IF(VLOOKUP($B286,'Draft List'!$D$4:$AC$2598,BJ$3,FALSE)&lt;&gt;0,VLOOKUP($B286,'Draft List'!$D$4:$AC$2598,BJ$3,FALSE),"")</f>
        <v/>
      </c>
      <c r="BK286" t="str">
        <f>IF(VLOOKUP($B286,'Draft List'!$D$4:$AC$2598,BK$3,FALSE)&lt;&gt;0,VLOOKUP($B286,'Draft List'!$D$4:$AC$2598,BK$3,FALSE),"")</f>
        <v/>
      </c>
      <c r="BL286" t="e">
        <f>IF(OR(C286="SP",C286="MR",C286="CL"),"P",VLOOKUP($A286,Bat!$A$4:$AQ$1284,42,FALSE))</f>
        <v>#N/A</v>
      </c>
    </row>
    <row r="287" spans="1:64" x14ac:dyDescent="0.25">
      <c r="A287" s="45" t="str">
        <f t="shared" si="32"/>
        <v>RPArlen Duncan21</v>
      </c>
      <c r="B287">
        <f>VLOOKUP($A287,draft_listing_pitchers_stats!$A$1:$B$1324,2,FALSE)</f>
        <v>6106</v>
      </c>
      <c r="C287" s="1" t="s">
        <v>885</v>
      </c>
      <c r="D287" s="1" t="s">
        <v>1135</v>
      </c>
      <c r="E287" s="1" t="s">
        <v>388</v>
      </c>
      <c r="F287" s="1">
        <v>21</v>
      </c>
      <c r="G287" s="1" t="s">
        <v>58</v>
      </c>
      <c r="H287" s="1" t="s">
        <v>58</v>
      </c>
      <c r="I287" s="1" t="s">
        <v>54</v>
      </c>
      <c r="J287" s="24" t="s">
        <v>54</v>
      </c>
      <c r="K287" s="1" t="s">
        <v>51</v>
      </c>
      <c r="L287" s="24" t="s">
        <v>46</v>
      </c>
      <c r="M287" s="1">
        <v>3</v>
      </c>
      <c r="N287" s="1">
        <v>2</v>
      </c>
      <c r="O287" s="24">
        <v>1</v>
      </c>
      <c r="P287" s="1">
        <v>5</v>
      </c>
      <c r="Q287" s="1">
        <v>2</v>
      </c>
      <c r="R287" s="24">
        <v>1</v>
      </c>
      <c r="S287" s="1">
        <v>4</v>
      </c>
      <c r="T287" s="1">
        <v>5</v>
      </c>
      <c r="U287" s="1" t="s">
        <v>48</v>
      </c>
      <c r="V287" s="1" t="s">
        <v>48</v>
      </c>
      <c r="W287" s="1">
        <v>3</v>
      </c>
      <c r="X287" s="1">
        <v>6</v>
      </c>
      <c r="Y287" s="1" t="s">
        <v>48</v>
      </c>
      <c r="Z287" s="1" t="s">
        <v>48</v>
      </c>
      <c r="AA287" s="1" t="s">
        <v>48</v>
      </c>
      <c r="AB287" s="1" t="s">
        <v>48</v>
      </c>
      <c r="AC287" s="1" t="s">
        <v>48</v>
      </c>
      <c r="AD287" s="1" t="s">
        <v>48</v>
      </c>
      <c r="AE287" s="1" t="s">
        <v>48</v>
      </c>
      <c r="AF287" s="1" t="s">
        <v>48</v>
      </c>
      <c r="AG287" s="1" t="s">
        <v>48</v>
      </c>
      <c r="AH287" s="1" t="s">
        <v>48</v>
      </c>
      <c r="AI287" s="1">
        <v>3</v>
      </c>
      <c r="AJ287" s="1">
        <v>5</v>
      </c>
      <c r="AK287" s="1" t="s">
        <v>48</v>
      </c>
      <c r="AL287" s="1" t="s">
        <v>48</v>
      </c>
      <c r="AM287" s="1" t="s">
        <v>48</v>
      </c>
      <c r="AN287" s="1" t="s">
        <v>48</v>
      </c>
      <c r="AO287" s="1" t="s">
        <v>48</v>
      </c>
      <c r="AP287" s="24" t="s">
        <v>48</v>
      </c>
      <c r="AQ287" s="1" t="s">
        <v>521</v>
      </c>
      <c r="AR287" s="1">
        <v>4</v>
      </c>
      <c r="AS287" s="25" t="s">
        <v>519</v>
      </c>
      <c r="AT287" s="36" t="s">
        <v>918</v>
      </c>
      <c r="AU287" s="9">
        <f t="shared" si="33"/>
        <v>-2.1166698725191955</v>
      </c>
      <c r="AV287" s="9">
        <f t="shared" si="34"/>
        <v>-1.2817924727637771</v>
      </c>
      <c r="AW287">
        <f t="shared" si="35"/>
        <v>3</v>
      </c>
      <c r="AX287">
        <f t="shared" si="36"/>
        <v>0.5</v>
      </c>
      <c r="AY287" s="6">
        <f>VLOOKUP(AQ287,COND!$A$10:$B$32,2,FALSE)</f>
        <v>1</v>
      </c>
      <c r="AZ287" s="9">
        <f>($AU$3*AU287+$AV$3*AV287+$AW$3*AW287+$AX$3*AX287)*AY287*IF(AR287&lt;5,0.95,IF(AR287&lt;7,0.975,1))+$K$3*VLOOKUP(K287,COND!$A$2:$D$7,2,FALSE)+$L$3*VLOOKUP(L287,COND!$A$2:$D$7,3,FALSE)+IF(BB287="SP",$BB$3,0)+IF($AW287&lt;3,-5,0)</f>
        <v>7.5625257417095888</v>
      </c>
      <c r="BA287" s="28">
        <f t="shared" si="37"/>
        <v>-0.39318528852885787</v>
      </c>
      <c r="BB287" t="str">
        <f t="shared" si="38"/>
        <v>RP</v>
      </c>
      <c r="BC287">
        <v>800</v>
      </c>
      <c r="BD287">
        <v>283</v>
      </c>
      <c r="BF287" t="str">
        <f t="shared" si="39"/>
        <v>Unlikely</v>
      </c>
      <c r="BH287" t="str">
        <f>IF(VLOOKUP($B287,'Draft List'!$D$4:$AC$2598,BH$3,FALSE)&lt;&gt;0,VLOOKUP($B287,'Draft List'!$D$4:$AC$2598,BH$3,FALSE),"")</f>
        <v/>
      </c>
      <c r="BI287" t="str">
        <f>IF(VLOOKUP($B287,'Draft List'!$D$4:$AC$2598,BI$3,FALSE)&lt;&gt;0,VLOOKUP($B287,'Draft List'!$D$4:$AC$2598,BI$3,FALSE),"")</f>
        <v/>
      </c>
      <c r="BJ287" t="str">
        <f>IF(VLOOKUP($B287,'Draft List'!$D$4:$AC$2598,BJ$3,FALSE)&lt;&gt;0,VLOOKUP($B287,'Draft List'!$D$4:$AC$2598,BJ$3,FALSE),"")</f>
        <v/>
      </c>
      <c r="BK287" t="str">
        <f>IF(VLOOKUP($B287,'Draft List'!$D$4:$AC$2598,BK$3,FALSE)&lt;&gt;0,VLOOKUP($B287,'Draft List'!$D$4:$AC$2598,BK$3,FALSE),"")</f>
        <v/>
      </c>
      <c r="BL287">
        <f>IF(OR(C287="SP",C287="MR",C287="CL"),"P",VLOOKUP($A287,Bat!$A$4:$AQ$1284,42,FALSE))</f>
        <v>-9.6413466131059113</v>
      </c>
    </row>
    <row r="288" spans="1:64" x14ac:dyDescent="0.25">
      <c r="A288" s="45" t="str">
        <f t="shared" si="32"/>
        <v>RPJan Evers18</v>
      </c>
      <c r="B288">
        <f>VLOOKUP($A288,draft_listing_pitchers_stats!$A$1:$B$1324,2,FALSE)</f>
        <v>16098</v>
      </c>
      <c r="C288" s="1" t="s">
        <v>885</v>
      </c>
      <c r="D288" s="1" t="s">
        <v>1152</v>
      </c>
      <c r="E288" s="1" t="s">
        <v>1153</v>
      </c>
      <c r="F288" s="1">
        <v>18</v>
      </c>
      <c r="G288" s="1" t="s">
        <v>68</v>
      </c>
      <c r="H288" s="1" t="s">
        <v>44</v>
      </c>
      <c r="I288" s="1" t="s">
        <v>54</v>
      </c>
      <c r="J288" s="24" t="s">
        <v>54</v>
      </c>
      <c r="K288" s="1" t="s">
        <v>47</v>
      </c>
      <c r="L288" s="24" t="s">
        <v>46</v>
      </c>
      <c r="M288" s="1">
        <v>2</v>
      </c>
      <c r="N288" s="1">
        <v>2</v>
      </c>
      <c r="O288" s="24">
        <v>1</v>
      </c>
      <c r="P288" s="1">
        <v>4</v>
      </c>
      <c r="Q288" s="1">
        <v>3</v>
      </c>
      <c r="R288" s="24">
        <v>1</v>
      </c>
      <c r="S288" s="1">
        <v>4</v>
      </c>
      <c r="T288" s="1">
        <v>5</v>
      </c>
      <c r="U288" s="1">
        <v>2</v>
      </c>
      <c r="V288" s="1">
        <v>4</v>
      </c>
      <c r="W288" s="1">
        <v>3</v>
      </c>
      <c r="X288" s="1">
        <v>5</v>
      </c>
      <c r="Y288" s="1" t="s">
        <v>48</v>
      </c>
      <c r="Z288" s="1" t="s">
        <v>48</v>
      </c>
      <c r="AA288" s="1" t="s">
        <v>48</v>
      </c>
      <c r="AB288" s="1" t="s">
        <v>48</v>
      </c>
      <c r="AC288" s="1" t="s">
        <v>48</v>
      </c>
      <c r="AD288" s="1" t="s">
        <v>48</v>
      </c>
      <c r="AE288" s="1" t="s">
        <v>48</v>
      </c>
      <c r="AF288" s="1" t="s">
        <v>48</v>
      </c>
      <c r="AG288" s="1" t="s">
        <v>48</v>
      </c>
      <c r="AH288" s="1" t="s">
        <v>48</v>
      </c>
      <c r="AI288" s="1" t="s">
        <v>48</v>
      </c>
      <c r="AJ288" s="1" t="s">
        <v>48</v>
      </c>
      <c r="AK288" s="1" t="s">
        <v>48</v>
      </c>
      <c r="AL288" s="1" t="s">
        <v>48</v>
      </c>
      <c r="AM288" s="1" t="s">
        <v>48</v>
      </c>
      <c r="AN288" s="1" t="s">
        <v>48</v>
      </c>
      <c r="AO288" s="1" t="s">
        <v>48</v>
      </c>
      <c r="AP288" s="24" t="s">
        <v>48</v>
      </c>
      <c r="AQ288" s="1" t="s">
        <v>62</v>
      </c>
      <c r="AR288" s="1">
        <v>8</v>
      </c>
      <c r="AS288" s="25" t="s">
        <v>519</v>
      </c>
      <c r="AT288" s="36" t="s">
        <v>881</v>
      </c>
      <c r="AU288" s="9">
        <f t="shared" si="33"/>
        <v>-2.311361197028369</v>
      </c>
      <c r="AV288" s="9">
        <f t="shared" si="34"/>
        <v>-1.2810520808428949</v>
      </c>
      <c r="AW288">
        <f t="shared" si="35"/>
        <v>3</v>
      </c>
      <c r="AX288">
        <f t="shared" si="36"/>
        <v>0</v>
      </c>
      <c r="AY288" s="6">
        <f>VLOOKUP(AQ288,COND!$A$10:$B$32,2,FALSE)</f>
        <v>1</v>
      </c>
      <c r="AZ288" s="9">
        <f>($AU$3*AU288+$AV$3*AV288+$AW$3*AW288+$AX$3*AX288)*AY288*IF(AR288&lt;5,0.95,IF(AR288&lt;7,0.975,1))+$K$3*VLOOKUP(K288,COND!$A$2:$D$7,2,FALSE)+$L$3*VLOOKUP(L288,COND!$A$2:$D$7,3,FALSE)+IF(BB288="SP",$BB$3,0)+IF($AW288&lt;3,-5,0)</f>
        <v>7.1166861437364268</v>
      </c>
      <c r="BA288" s="28">
        <f t="shared" si="37"/>
        <v>-0.43235231734650875</v>
      </c>
      <c r="BB288" t="str">
        <f t="shared" si="38"/>
        <v>SP</v>
      </c>
      <c r="BC288">
        <v>800</v>
      </c>
      <c r="BD288">
        <v>284</v>
      </c>
      <c r="BF288" t="str">
        <f t="shared" si="39"/>
        <v>Unlikely</v>
      </c>
      <c r="BH288" t="str">
        <f>IF(VLOOKUP($B288,'Draft List'!$D$4:$AC$2598,BH$3,FALSE)&lt;&gt;0,VLOOKUP($B288,'Draft List'!$D$4:$AC$2598,BH$3,FALSE),"")</f>
        <v/>
      </c>
      <c r="BI288" t="str">
        <f>IF(VLOOKUP($B288,'Draft List'!$D$4:$AC$2598,BI$3,FALSE)&lt;&gt;0,VLOOKUP($B288,'Draft List'!$D$4:$AC$2598,BI$3,FALSE),"")</f>
        <v/>
      </c>
      <c r="BJ288" t="str">
        <f>IF(VLOOKUP($B288,'Draft List'!$D$4:$AC$2598,BJ$3,FALSE)&lt;&gt;0,VLOOKUP($B288,'Draft List'!$D$4:$AC$2598,BJ$3,FALSE),"")</f>
        <v/>
      </c>
      <c r="BK288" t="str">
        <f>IF(VLOOKUP($B288,'Draft List'!$D$4:$AC$2598,BK$3,FALSE)&lt;&gt;0,VLOOKUP($B288,'Draft List'!$D$4:$AC$2598,BK$3,FALSE),"")</f>
        <v/>
      </c>
      <c r="BL288" t="e">
        <f>IF(OR(C288="SP",C288="MR",C288="CL"),"P",VLOOKUP($A288,Bat!$A$4:$AQ$1284,42,FALSE))</f>
        <v>#N/A</v>
      </c>
    </row>
    <row r="289" spans="1:64" x14ac:dyDescent="0.25">
      <c r="A289" s="45" t="str">
        <f t="shared" si="32"/>
        <v>RPKiichi Mizuno18</v>
      </c>
      <c r="B289">
        <f>VLOOKUP($A289,draft_listing_pitchers_stats!$A$1:$B$1324,2,FALSE)</f>
        <v>16114</v>
      </c>
      <c r="C289" s="1" t="s">
        <v>885</v>
      </c>
      <c r="D289" s="1" t="s">
        <v>1256</v>
      </c>
      <c r="E289" s="1" t="s">
        <v>1454</v>
      </c>
      <c r="F289" s="1">
        <v>18</v>
      </c>
      <c r="G289" s="1" t="s">
        <v>58</v>
      </c>
      <c r="H289" s="1" t="s">
        <v>58</v>
      </c>
      <c r="I289" s="1" t="s">
        <v>54</v>
      </c>
      <c r="J289" s="24" t="s">
        <v>54</v>
      </c>
      <c r="K289" s="1" t="s">
        <v>47</v>
      </c>
      <c r="L289" s="24" t="s">
        <v>46</v>
      </c>
      <c r="M289" s="1">
        <v>4</v>
      </c>
      <c r="N289" s="1">
        <v>1</v>
      </c>
      <c r="O289" s="24">
        <v>1</v>
      </c>
      <c r="P289" s="1">
        <v>6</v>
      </c>
      <c r="Q289" s="1">
        <v>1</v>
      </c>
      <c r="R289" s="24">
        <v>1</v>
      </c>
      <c r="S289" s="1">
        <v>5</v>
      </c>
      <c r="T289" s="1">
        <v>8</v>
      </c>
      <c r="U289" s="1">
        <v>1</v>
      </c>
      <c r="V289" s="1">
        <v>1</v>
      </c>
      <c r="W289" s="1" t="s">
        <v>48</v>
      </c>
      <c r="X289" s="1" t="s">
        <v>48</v>
      </c>
      <c r="Y289" s="1">
        <v>4</v>
      </c>
      <c r="Z289" s="1">
        <v>7</v>
      </c>
      <c r="AA289" s="1" t="s">
        <v>48</v>
      </c>
      <c r="AB289" s="1" t="s">
        <v>48</v>
      </c>
      <c r="AC289" s="1" t="s">
        <v>48</v>
      </c>
      <c r="AD289" s="1" t="s">
        <v>48</v>
      </c>
      <c r="AE289" s="1" t="s">
        <v>48</v>
      </c>
      <c r="AF289" s="1" t="s">
        <v>48</v>
      </c>
      <c r="AG289" s="1" t="s">
        <v>48</v>
      </c>
      <c r="AH289" s="1" t="s">
        <v>48</v>
      </c>
      <c r="AI289" s="1" t="s">
        <v>48</v>
      </c>
      <c r="AJ289" s="1" t="s">
        <v>48</v>
      </c>
      <c r="AK289" s="1" t="s">
        <v>48</v>
      </c>
      <c r="AL289" s="1" t="s">
        <v>48</v>
      </c>
      <c r="AM289" s="1" t="s">
        <v>48</v>
      </c>
      <c r="AN289" s="1" t="s">
        <v>48</v>
      </c>
      <c r="AO289" s="1" t="s">
        <v>48</v>
      </c>
      <c r="AP289" s="24" t="s">
        <v>48</v>
      </c>
      <c r="AQ289" s="1" t="s">
        <v>66</v>
      </c>
      <c r="AR289" s="1">
        <v>4</v>
      </c>
      <c r="AS289" s="25" t="s">
        <v>15</v>
      </c>
      <c r="AT289" s="36" t="s">
        <v>832</v>
      </c>
      <c r="AU289" s="9">
        <f t="shared" si="33"/>
        <v>-2.1174102644400774</v>
      </c>
      <c r="AV289" s="9">
        <f t="shared" si="34"/>
        <v>-1.2825328646846588</v>
      </c>
      <c r="AW289">
        <f t="shared" si="35"/>
        <v>3</v>
      </c>
      <c r="AX289">
        <f t="shared" si="36"/>
        <v>1</v>
      </c>
      <c r="AY289" s="6">
        <f>VLOOKUP(AQ289,COND!$A$10:$B$32,2,FALSE)</f>
        <v>1.0249999999999999</v>
      </c>
      <c r="AZ289" s="9">
        <f>($AU$3*AU289+$AV$3*AV289+$AW$3*AW289+$AX$3*AX289)*AY289*IF(AR289&lt;5,0.95,IF(AR289&lt;7,0.975,1))+$K$3*VLOOKUP(K289,COND!$A$2:$D$7,2,FALSE)+$L$3*VLOOKUP(L289,COND!$A$2:$D$7,3,FALSE)+IF(BB289="SP",$BB$3,0)+IF($AW289&lt;3,-5,0)</f>
        <v>6.9881193112665692</v>
      </c>
      <c r="BA289" s="28">
        <f t="shared" si="37"/>
        <v>-0.44364691938552309</v>
      </c>
      <c r="BB289" t="str">
        <f t="shared" si="38"/>
        <v>RP</v>
      </c>
      <c r="BC289">
        <v>800</v>
      </c>
      <c r="BD289">
        <v>285</v>
      </c>
      <c r="BF289" t="str">
        <f t="shared" si="39"/>
        <v>Unlikely</v>
      </c>
      <c r="BH289">
        <f>IF(VLOOKUP($B289,'Draft List'!$D$4:$AC$2598,BH$3,FALSE)&lt;&gt;0,VLOOKUP($B289,'Draft List'!$D$4:$AC$2598,BH$3,FALSE),"")</f>
        <v>272</v>
      </c>
      <c r="BI289">
        <f>IF(VLOOKUP($B289,'Draft List'!$D$4:$AC$2598,BI$3,FALSE)&lt;&gt;0,VLOOKUP($B289,'Draft List'!$D$4:$AC$2598,BI$3,FALSE),"")</f>
        <v>11</v>
      </c>
      <c r="BJ289">
        <f>IF(VLOOKUP($B289,'Draft List'!$D$4:$AC$2598,BJ$3,FALSE)&lt;&gt;0,VLOOKUP($B289,'Draft List'!$D$4:$AC$2598,BJ$3,FALSE),"")</f>
        <v>6</v>
      </c>
      <c r="BK289" t="str">
        <f>IF(VLOOKUP($B289,'Draft List'!$D$4:$AC$2598,BK$3,FALSE)&lt;&gt;0,VLOOKUP($B289,'Draft List'!$D$4:$AC$2598,BK$3,FALSE),"")</f>
        <v>Scottish Claymores</v>
      </c>
      <c r="BL289">
        <f>IF(OR(C289="SP",C289="MR",C289="CL"),"P",VLOOKUP($A289,Bat!$A$4:$AQ$1284,42,FALSE))</f>
        <v>-9.3914717216802099</v>
      </c>
    </row>
    <row r="290" spans="1:64" x14ac:dyDescent="0.25">
      <c r="A290" s="45" t="str">
        <f t="shared" si="32"/>
        <v>RPCarlos Bojórquez21</v>
      </c>
      <c r="B290">
        <f>VLOOKUP($A290,draft_listing_pitchers_stats!$A$1:$B$1324,2,FALSE)</f>
        <v>9507</v>
      </c>
      <c r="C290" s="1" t="s">
        <v>885</v>
      </c>
      <c r="D290" s="1" t="s">
        <v>222</v>
      </c>
      <c r="E290" s="1" t="s">
        <v>1048</v>
      </c>
      <c r="F290" s="1">
        <v>21</v>
      </c>
      <c r="G290" s="1" t="s">
        <v>44</v>
      </c>
      <c r="H290" s="1" t="s">
        <v>44</v>
      </c>
      <c r="I290" s="1" t="s">
        <v>54</v>
      </c>
      <c r="J290" s="24" t="s">
        <v>54</v>
      </c>
      <c r="K290" s="1" t="s">
        <v>46</v>
      </c>
      <c r="L290" s="24" t="s">
        <v>46</v>
      </c>
      <c r="M290" s="1">
        <v>2</v>
      </c>
      <c r="N290" s="1">
        <v>1</v>
      </c>
      <c r="O290" s="24">
        <v>2</v>
      </c>
      <c r="P290" s="1">
        <v>3</v>
      </c>
      <c r="Q290" s="1">
        <v>1</v>
      </c>
      <c r="R290" s="24">
        <v>3</v>
      </c>
      <c r="S290" s="1">
        <v>4</v>
      </c>
      <c r="T290" s="1">
        <v>5</v>
      </c>
      <c r="U290" s="1">
        <v>2</v>
      </c>
      <c r="V290" s="1">
        <v>2</v>
      </c>
      <c r="W290" s="1">
        <v>3</v>
      </c>
      <c r="X290" s="1">
        <v>3</v>
      </c>
      <c r="Y290" s="1">
        <v>3</v>
      </c>
      <c r="Z290" s="1">
        <v>3</v>
      </c>
      <c r="AA290" s="1" t="s">
        <v>48</v>
      </c>
      <c r="AB290" s="1" t="s">
        <v>48</v>
      </c>
      <c r="AC290" s="1">
        <v>4</v>
      </c>
      <c r="AD290" s="1">
        <v>4</v>
      </c>
      <c r="AE290" s="1" t="s">
        <v>48</v>
      </c>
      <c r="AF290" s="1" t="s">
        <v>48</v>
      </c>
      <c r="AG290" s="1">
        <v>3</v>
      </c>
      <c r="AH290" s="1">
        <v>4</v>
      </c>
      <c r="AI290" s="1" t="s">
        <v>48</v>
      </c>
      <c r="AJ290" s="1" t="s">
        <v>48</v>
      </c>
      <c r="AK290" s="1" t="s">
        <v>48</v>
      </c>
      <c r="AL290" s="1" t="s">
        <v>48</v>
      </c>
      <c r="AM290" s="1" t="s">
        <v>48</v>
      </c>
      <c r="AN290" s="1" t="s">
        <v>48</v>
      </c>
      <c r="AO290" s="1" t="s">
        <v>48</v>
      </c>
      <c r="AP290" s="24" t="s">
        <v>48</v>
      </c>
      <c r="AQ290" s="1" t="s">
        <v>61</v>
      </c>
      <c r="AR290" s="1">
        <v>10</v>
      </c>
      <c r="AS290" s="25" t="s">
        <v>15</v>
      </c>
      <c r="AT290" s="36" t="s">
        <v>854</v>
      </c>
      <c r="AU290" s="9">
        <f t="shared" si="33"/>
        <v>-2.2644723474043147</v>
      </c>
      <c r="AV290" s="9">
        <f t="shared" si="34"/>
        <v>-1.3819657061039585</v>
      </c>
      <c r="AW290">
        <f t="shared" si="35"/>
        <v>6</v>
      </c>
      <c r="AX290">
        <f t="shared" si="36"/>
        <v>0</v>
      </c>
      <c r="AY290" s="6">
        <f>VLOOKUP(AQ290,COND!$A$10:$B$32,2,FALSE)</f>
        <v>1</v>
      </c>
      <c r="AZ290" s="9">
        <f>($AU$3*AU290+$AV$3*AV290+$AW$3*AW290+$AX$3*AX290)*AY290*IF(AR290&lt;5,0.95,IF(AR290&lt;7,0.975,1))+$K$3*VLOOKUP(K290,COND!$A$2:$D$7,2,FALSE)+$L$3*VLOOKUP(L290,COND!$A$2:$D$7,3,FALSE)+IF(BB290="SP",$BB$3,0)+IF($AW290&lt;3,-5,0)</f>
        <v>6.9077914084399659</v>
      </c>
      <c r="BA290" s="28">
        <f t="shared" si="37"/>
        <v>-0.45070372927673519</v>
      </c>
      <c r="BB290" t="str">
        <f t="shared" si="38"/>
        <v>SP</v>
      </c>
      <c r="BC290">
        <v>800</v>
      </c>
      <c r="BD290">
        <v>286</v>
      </c>
      <c r="BF290" t="str">
        <f t="shared" si="39"/>
        <v>Unlikely</v>
      </c>
      <c r="BH290" t="str">
        <f>IF(VLOOKUP($B290,'Draft List'!$D$4:$AC$2598,BH$3,FALSE)&lt;&gt;0,VLOOKUP($B290,'Draft List'!$D$4:$AC$2598,BH$3,FALSE),"")</f>
        <v/>
      </c>
      <c r="BI290" t="str">
        <f>IF(VLOOKUP($B290,'Draft List'!$D$4:$AC$2598,BI$3,FALSE)&lt;&gt;0,VLOOKUP($B290,'Draft List'!$D$4:$AC$2598,BI$3,FALSE),"")</f>
        <v/>
      </c>
      <c r="BJ290" t="str">
        <f>IF(VLOOKUP($B290,'Draft List'!$D$4:$AC$2598,BJ$3,FALSE)&lt;&gt;0,VLOOKUP($B290,'Draft List'!$D$4:$AC$2598,BJ$3,FALSE),"")</f>
        <v/>
      </c>
      <c r="BK290" t="str">
        <f>IF(VLOOKUP($B290,'Draft List'!$D$4:$AC$2598,BK$3,FALSE)&lt;&gt;0,VLOOKUP($B290,'Draft List'!$D$4:$AC$2598,BK$3,FALSE),"")</f>
        <v/>
      </c>
      <c r="BL290" t="e">
        <f>IF(OR(C290="SP",C290="MR",C290="CL"),"P",VLOOKUP($A290,Bat!$A$4:$AQ$1284,42,FALSE))</f>
        <v>#N/A</v>
      </c>
    </row>
    <row r="291" spans="1:64" x14ac:dyDescent="0.25">
      <c r="A291" s="45" t="str">
        <f t="shared" si="32"/>
        <v>RPGavin Jordan18</v>
      </c>
      <c r="B291">
        <f>VLOOKUP($A291,draft_listing_pitchers_stats!$A$1:$B$1324,2,FALSE)</f>
        <v>6531</v>
      </c>
      <c r="C291" s="1" t="s">
        <v>885</v>
      </c>
      <c r="D291" s="1" t="s">
        <v>1289</v>
      </c>
      <c r="E291" s="1" t="s">
        <v>281</v>
      </c>
      <c r="F291" s="1">
        <v>18</v>
      </c>
      <c r="G291" s="1" t="s">
        <v>44</v>
      </c>
      <c r="H291" s="1" t="s">
        <v>44</v>
      </c>
      <c r="I291" s="1" t="s">
        <v>54</v>
      </c>
      <c r="J291" s="24" t="s">
        <v>54</v>
      </c>
      <c r="K291" s="1" t="s">
        <v>46</v>
      </c>
      <c r="L291" s="24" t="s">
        <v>46</v>
      </c>
      <c r="M291" s="1">
        <v>2</v>
      </c>
      <c r="N291" s="1">
        <v>1</v>
      </c>
      <c r="O291" s="24">
        <v>1</v>
      </c>
      <c r="P291" s="1">
        <v>3</v>
      </c>
      <c r="Q291" s="1">
        <v>1</v>
      </c>
      <c r="R291" s="24">
        <v>3</v>
      </c>
      <c r="S291" s="1">
        <v>3</v>
      </c>
      <c r="T291" s="1">
        <v>5</v>
      </c>
      <c r="U291" s="1">
        <v>1</v>
      </c>
      <c r="V291" s="1">
        <v>4</v>
      </c>
      <c r="W291" s="1">
        <v>2</v>
      </c>
      <c r="X291" s="1">
        <v>3</v>
      </c>
      <c r="Y291" s="1">
        <v>2</v>
      </c>
      <c r="Z291" s="1">
        <v>2</v>
      </c>
      <c r="AA291" s="1" t="s">
        <v>48</v>
      </c>
      <c r="AB291" s="1" t="s">
        <v>48</v>
      </c>
      <c r="AC291" s="1" t="s">
        <v>48</v>
      </c>
      <c r="AD291" s="1" t="s">
        <v>48</v>
      </c>
      <c r="AE291" s="1" t="s">
        <v>48</v>
      </c>
      <c r="AF291" s="1" t="s">
        <v>48</v>
      </c>
      <c r="AG291" s="1" t="s">
        <v>48</v>
      </c>
      <c r="AH291" s="1" t="s">
        <v>48</v>
      </c>
      <c r="AI291" s="1" t="s">
        <v>48</v>
      </c>
      <c r="AJ291" s="1" t="s">
        <v>48</v>
      </c>
      <c r="AK291" s="1" t="s">
        <v>48</v>
      </c>
      <c r="AL291" s="1" t="s">
        <v>48</v>
      </c>
      <c r="AM291" s="1" t="s">
        <v>48</v>
      </c>
      <c r="AN291" s="1" t="s">
        <v>48</v>
      </c>
      <c r="AO291" s="1" t="s">
        <v>48</v>
      </c>
      <c r="AP291" s="24" t="s">
        <v>48</v>
      </c>
      <c r="AQ291" s="1" t="s">
        <v>522</v>
      </c>
      <c r="AR291" s="1">
        <v>6</v>
      </c>
      <c r="AS291" s="25" t="s">
        <v>15</v>
      </c>
      <c r="AT291" s="36" t="s">
        <v>843</v>
      </c>
      <c r="AU291" s="9">
        <f t="shared" si="33"/>
        <v>-2.5067929134584248</v>
      </c>
      <c r="AV291" s="9">
        <f t="shared" si="34"/>
        <v>-1.3819657061039585</v>
      </c>
      <c r="AW291">
        <f t="shared" si="35"/>
        <v>4</v>
      </c>
      <c r="AX291">
        <f t="shared" si="36"/>
        <v>0</v>
      </c>
      <c r="AY291" s="6">
        <f>VLOOKUP(AQ291,COND!$A$10:$B$32,2,FALSE)</f>
        <v>1</v>
      </c>
      <c r="AZ291" s="9">
        <f>($AU$3*AU291+$AV$3*AV291+$AW$3*AW291+$AX$3*AX291)*AY291*IF(AR291&lt;5,0.95,IF(AR291&lt;7,0.975,1))+$K$3*VLOOKUP(K291,COND!$A$2:$D$7,2,FALSE)+$L$3*VLOOKUP(L291,COND!$A$2:$D$7,3,FALSE)+IF(BB291="SP",$BB$3,0)+IF($AW291&lt;3,-5,0)</f>
        <v>6.5128441128484162</v>
      </c>
      <c r="BA291" s="28">
        <f t="shared" si="37"/>
        <v>-0.48539986703168331</v>
      </c>
      <c r="BB291" t="str">
        <f t="shared" si="38"/>
        <v>SP</v>
      </c>
      <c r="BC291">
        <v>800</v>
      </c>
      <c r="BD291">
        <v>287</v>
      </c>
      <c r="BF291" t="str">
        <f t="shared" si="39"/>
        <v>Unlikely</v>
      </c>
      <c r="BH291" t="str">
        <f>IF(VLOOKUP($B291,'Draft List'!$D$4:$AC$2598,BH$3,FALSE)&lt;&gt;0,VLOOKUP($B291,'Draft List'!$D$4:$AC$2598,BH$3,FALSE),"")</f>
        <v/>
      </c>
      <c r="BI291" t="str">
        <f>IF(VLOOKUP($B291,'Draft List'!$D$4:$AC$2598,BI$3,FALSE)&lt;&gt;0,VLOOKUP($B291,'Draft List'!$D$4:$AC$2598,BI$3,FALSE),"")</f>
        <v/>
      </c>
      <c r="BJ291" t="str">
        <f>IF(VLOOKUP($B291,'Draft List'!$D$4:$AC$2598,BJ$3,FALSE)&lt;&gt;0,VLOOKUP($B291,'Draft List'!$D$4:$AC$2598,BJ$3,FALSE),"")</f>
        <v/>
      </c>
      <c r="BK291" t="str">
        <f>IF(VLOOKUP($B291,'Draft List'!$D$4:$AC$2598,BK$3,FALSE)&lt;&gt;0,VLOOKUP($B291,'Draft List'!$D$4:$AC$2598,BK$3,FALSE),"")</f>
        <v/>
      </c>
      <c r="BL291" t="e">
        <f>IF(OR(C291="SP",C291="MR",C291="CL"),"P",VLOOKUP($A291,Bat!$A$4:$AQ$1284,42,FALSE))</f>
        <v>#N/A</v>
      </c>
    </row>
    <row r="292" spans="1:64" x14ac:dyDescent="0.25">
      <c r="A292" s="45" t="str">
        <f t="shared" si="32"/>
        <v>RPSalvador Castellanos21</v>
      </c>
      <c r="B292">
        <f>VLOOKUP($A292,draft_listing_pitchers_stats!$A$1:$B$1324,2,FALSE)</f>
        <v>10951</v>
      </c>
      <c r="C292" s="1" t="s">
        <v>885</v>
      </c>
      <c r="D292" s="1" t="s">
        <v>231</v>
      </c>
      <c r="E292" s="1" t="s">
        <v>1085</v>
      </c>
      <c r="F292" s="1">
        <v>21</v>
      </c>
      <c r="G292" s="1" t="s">
        <v>44</v>
      </c>
      <c r="H292" s="1" t="s">
        <v>44</v>
      </c>
      <c r="I292" s="1" t="s">
        <v>54</v>
      </c>
      <c r="J292" s="24" t="s">
        <v>54</v>
      </c>
      <c r="K292" s="1" t="s">
        <v>46</v>
      </c>
      <c r="L292" s="24" t="s">
        <v>46</v>
      </c>
      <c r="M292" s="1">
        <v>3</v>
      </c>
      <c r="N292" s="1">
        <v>2</v>
      </c>
      <c r="O292" s="24">
        <v>2</v>
      </c>
      <c r="P292" s="1">
        <v>3</v>
      </c>
      <c r="Q292" s="1">
        <v>2</v>
      </c>
      <c r="R292" s="24">
        <v>2</v>
      </c>
      <c r="S292" s="1">
        <v>4</v>
      </c>
      <c r="T292" s="1">
        <v>4</v>
      </c>
      <c r="U292" s="1">
        <v>4</v>
      </c>
      <c r="V292" s="1">
        <v>4</v>
      </c>
      <c r="W292" s="1">
        <v>3</v>
      </c>
      <c r="X292" s="1">
        <v>4</v>
      </c>
      <c r="Y292" s="1" t="s">
        <v>48</v>
      </c>
      <c r="Z292" s="1" t="s">
        <v>48</v>
      </c>
      <c r="AA292" s="1" t="s">
        <v>48</v>
      </c>
      <c r="AB292" s="1" t="s">
        <v>48</v>
      </c>
      <c r="AC292" s="1" t="s">
        <v>48</v>
      </c>
      <c r="AD292" s="1" t="s">
        <v>48</v>
      </c>
      <c r="AE292" s="1" t="s">
        <v>48</v>
      </c>
      <c r="AF292" s="1" t="s">
        <v>48</v>
      </c>
      <c r="AG292" s="1">
        <v>3</v>
      </c>
      <c r="AH292" s="1">
        <v>4</v>
      </c>
      <c r="AI292" s="1" t="s">
        <v>48</v>
      </c>
      <c r="AJ292" s="1" t="s">
        <v>48</v>
      </c>
      <c r="AK292" s="1" t="s">
        <v>48</v>
      </c>
      <c r="AL292" s="1" t="s">
        <v>48</v>
      </c>
      <c r="AM292" s="1" t="s">
        <v>48</v>
      </c>
      <c r="AN292" s="1" t="s">
        <v>48</v>
      </c>
      <c r="AO292" s="1" t="s">
        <v>48</v>
      </c>
      <c r="AP292" s="24" t="s">
        <v>48</v>
      </c>
      <c r="AQ292" s="1" t="s">
        <v>75</v>
      </c>
      <c r="AR292" s="1">
        <v>7</v>
      </c>
      <c r="AS292" s="25" t="s">
        <v>519</v>
      </c>
      <c r="AT292" s="36" t="s">
        <v>832</v>
      </c>
      <c r="AU292" s="9">
        <f t="shared" si="33"/>
        <v>-1.8743493064650851</v>
      </c>
      <c r="AV292" s="9">
        <f t="shared" si="34"/>
        <v>-1.4288545557280135</v>
      </c>
      <c r="AW292">
        <f t="shared" si="35"/>
        <v>4</v>
      </c>
      <c r="AX292">
        <f t="shared" si="36"/>
        <v>0</v>
      </c>
      <c r="AY292" s="6">
        <f>VLOOKUP(AQ292,COND!$A$10:$B$32,2,FALSE)</f>
        <v>0.95</v>
      </c>
      <c r="AZ292" s="9">
        <f>($AU$3*AU292+$AV$3*AV292+$AW$3*AW292+$AX$3*AX292)*AY292*IF(AR292&lt;5,0.95,IF(AR292&lt;7,0.975,1))+$K$3*VLOOKUP(K292,COND!$A$2:$D$7,2,FALSE)+$L$3*VLOOKUP(L292,COND!$A$2:$D$7,3,FALSE)+IF(BB292="SP",$BB$3,0)+IF($AW292&lt;3,-5,0)</f>
        <v>6.3956370729393797</v>
      </c>
      <c r="BA292" s="28">
        <f t="shared" si="37"/>
        <v>-0.49569651078118071</v>
      </c>
      <c r="BB292" t="str">
        <f t="shared" si="38"/>
        <v>SP</v>
      </c>
      <c r="BC292">
        <v>800</v>
      </c>
      <c r="BD292">
        <v>288</v>
      </c>
      <c r="BF292" t="str">
        <f t="shared" si="39"/>
        <v>Unlikely</v>
      </c>
      <c r="BH292" t="str">
        <f>IF(VLOOKUP($B292,'Draft List'!$D$4:$AC$2598,BH$3,FALSE)&lt;&gt;0,VLOOKUP($B292,'Draft List'!$D$4:$AC$2598,BH$3,FALSE),"")</f>
        <v/>
      </c>
      <c r="BI292" t="str">
        <f>IF(VLOOKUP($B292,'Draft List'!$D$4:$AC$2598,BI$3,FALSE)&lt;&gt;0,VLOOKUP($B292,'Draft List'!$D$4:$AC$2598,BI$3,FALSE),"")</f>
        <v/>
      </c>
      <c r="BJ292" t="str">
        <f>IF(VLOOKUP($B292,'Draft List'!$D$4:$AC$2598,BJ$3,FALSE)&lt;&gt;0,VLOOKUP($B292,'Draft List'!$D$4:$AC$2598,BJ$3,FALSE),"")</f>
        <v/>
      </c>
      <c r="BK292" t="str">
        <f>IF(VLOOKUP($B292,'Draft List'!$D$4:$AC$2598,BK$3,FALSE)&lt;&gt;0,VLOOKUP($B292,'Draft List'!$D$4:$AC$2598,BK$3,FALSE),"")</f>
        <v/>
      </c>
      <c r="BL292">
        <f>IF(OR(C292="SP",C292="MR",C292="CL"),"P",VLOOKUP($A292,Bat!$A$4:$AQ$1284,42,FALSE))</f>
        <v>-10.31258483717205</v>
      </c>
    </row>
    <row r="293" spans="1:64" x14ac:dyDescent="0.25">
      <c r="A293" s="45" t="str">
        <f t="shared" si="32"/>
        <v>RPJuan Luis Ramírez21</v>
      </c>
      <c r="B293">
        <f>VLOOKUP($A293,draft_listing_pitchers_stats!$A$1:$B$1324,2,FALSE)</f>
        <v>9173</v>
      </c>
      <c r="C293" s="1" t="s">
        <v>885</v>
      </c>
      <c r="D293" s="1" t="s">
        <v>1572</v>
      </c>
      <c r="E293" s="1" t="s">
        <v>179</v>
      </c>
      <c r="F293" s="1">
        <v>21</v>
      </c>
      <c r="G293" s="1" t="s">
        <v>58</v>
      </c>
      <c r="H293" s="1" t="s">
        <v>44</v>
      </c>
      <c r="I293" s="1" t="s">
        <v>54</v>
      </c>
      <c r="J293" s="24" t="s">
        <v>54</v>
      </c>
      <c r="K293" s="1" t="s">
        <v>46</v>
      </c>
      <c r="L293" s="24" t="s">
        <v>46</v>
      </c>
      <c r="M293" s="1">
        <v>1</v>
      </c>
      <c r="N293" s="1">
        <v>2</v>
      </c>
      <c r="O293" s="24">
        <v>2</v>
      </c>
      <c r="P293" s="1">
        <v>1</v>
      </c>
      <c r="Q293" s="1">
        <v>2</v>
      </c>
      <c r="R293" s="24">
        <v>4</v>
      </c>
      <c r="S293" s="1">
        <v>4</v>
      </c>
      <c r="T293" s="1">
        <v>4</v>
      </c>
      <c r="U293" s="1" t="s">
        <v>48</v>
      </c>
      <c r="V293" s="1" t="s">
        <v>48</v>
      </c>
      <c r="W293" s="1">
        <v>2</v>
      </c>
      <c r="X293" s="1">
        <v>2</v>
      </c>
      <c r="Y293" s="1" t="s">
        <v>48</v>
      </c>
      <c r="Z293" s="1" t="s">
        <v>48</v>
      </c>
      <c r="AA293" s="1" t="s">
        <v>48</v>
      </c>
      <c r="AB293" s="1" t="s">
        <v>48</v>
      </c>
      <c r="AC293" s="1" t="s">
        <v>48</v>
      </c>
      <c r="AD293" s="1" t="s">
        <v>48</v>
      </c>
      <c r="AE293" s="1" t="s">
        <v>48</v>
      </c>
      <c r="AF293" s="1" t="s">
        <v>48</v>
      </c>
      <c r="AG293" s="1" t="s">
        <v>48</v>
      </c>
      <c r="AH293" s="1" t="s">
        <v>48</v>
      </c>
      <c r="AI293" s="1">
        <v>1</v>
      </c>
      <c r="AJ293" s="1">
        <v>2</v>
      </c>
      <c r="AK293" s="1" t="s">
        <v>48</v>
      </c>
      <c r="AL293" s="1" t="s">
        <v>48</v>
      </c>
      <c r="AM293" s="1" t="s">
        <v>48</v>
      </c>
      <c r="AN293" s="1" t="s">
        <v>48</v>
      </c>
      <c r="AO293" s="1" t="s">
        <v>48</v>
      </c>
      <c r="AP293" s="24" t="s">
        <v>48</v>
      </c>
      <c r="AQ293" s="1" t="s">
        <v>64</v>
      </c>
      <c r="AR293" s="1">
        <v>7</v>
      </c>
      <c r="AS293" s="25" t="s">
        <v>519</v>
      </c>
      <c r="AT293" s="36" t="s">
        <v>900</v>
      </c>
      <c r="AU293" s="9">
        <f t="shared" si="33"/>
        <v>-2.2637319554834323</v>
      </c>
      <c r="AV293" s="9">
        <f t="shared" si="34"/>
        <v>-1.33359607263814</v>
      </c>
      <c r="AW293">
        <f t="shared" si="35"/>
        <v>3</v>
      </c>
      <c r="AX293">
        <f t="shared" si="36"/>
        <v>0</v>
      </c>
      <c r="AY293" s="6">
        <f>VLOOKUP(AQ293,COND!$A$10:$B$32,2,FALSE)</f>
        <v>1</v>
      </c>
      <c r="AZ293" s="9">
        <f>($AU$3*AU293+$AV$3*AV293+$AW$3*AW293+$AX$3*AX293)*AY293*IF(AR293&lt;5,0.95,IF(AR293&lt;7,0.975,1))+$K$3*VLOOKUP(K293,COND!$A$2:$D$7,2,FALSE)+$L$3*VLOOKUP(L293,COND!$A$2:$D$7,3,FALSE)+IF(BB293="SP",$BB$3,0)+IF($AW293&lt;3,-5,0)</f>
        <v>6.3753321561405158</v>
      </c>
      <c r="BA293" s="28">
        <f t="shared" si="37"/>
        <v>-0.49748029863900345</v>
      </c>
      <c r="BB293" t="str">
        <f t="shared" si="38"/>
        <v>SP</v>
      </c>
      <c r="BC293">
        <v>800</v>
      </c>
      <c r="BD293">
        <v>289</v>
      </c>
      <c r="BF293" t="str">
        <f t="shared" si="39"/>
        <v>Unlikely</v>
      </c>
      <c r="BH293" t="str">
        <f>IF(VLOOKUP($B293,'Draft List'!$D$4:$AC$2598,BH$3,FALSE)&lt;&gt;0,VLOOKUP($B293,'Draft List'!$D$4:$AC$2598,BH$3,FALSE),"")</f>
        <v/>
      </c>
      <c r="BI293" t="str">
        <f>IF(VLOOKUP($B293,'Draft List'!$D$4:$AC$2598,BI$3,FALSE)&lt;&gt;0,VLOOKUP($B293,'Draft List'!$D$4:$AC$2598,BI$3,FALSE),"")</f>
        <v/>
      </c>
      <c r="BJ293" t="str">
        <f>IF(VLOOKUP($B293,'Draft List'!$D$4:$AC$2598,BJ$3,FALSE)&lt;&gt;0,VLOOKUP($B293,'Draft List'!$D$4:$AC$2598,BJ$3,FALSE),"")</f>
        <v/>
      </c>
      <c r="BK293" t="str">
        <f>IF(VLOOKUP($B293,'Draft List'!$D$4:$AC$2598,BK$3,FALSE)&lt;&gt;0,VLOOKUP($B293,'Draft List'!$D$4:$AC$2598,BK$3,FALSE),"")</f>
        <v/>
      </c>
      <c r="BL293">
        <f>IF(OR(C293="SP",C293="MR",C293="CL"),"P",VLOOKUP($A293,Bat!$A$4:$AQ$1284,42,FALSE))</f>
        <v>-5.3456219874812643</v>
      </c>
    </row>
    <row r="294" spans="1:64" x14ac:dyDescent="0.25">
      <c r="A294" s="45" t="str">
        <f t="shared" si="32"/>
        <v>RPKenneth Reyna18</v>
      </c>
      <c r="B294">
        <f>VLOOKUP($A294,draft_listing_pitchers_stats!$A$1:$B$1324,2,FALSE)</f>
        <v>5831</v>
      </c>
      <c r="C294" s="1" t="s">
        <v>885</v>
      </c>
      <c r="D294" s="1" t="s">
        <v>1583</v>
      </c>
      <c r="E294" s="1" t="s">
        <v>654</v>
      </c>
      <c r="F294" s="1">
        <v>18</v>
      </c>
      <c r="G294" s="1" t="s">
        <v>44</v>
      </c>
      <c r="H294" s="1" t="s">
        <v>44</v>
      </c>
      <c r="I294" s="1" t="s">
        <v>54</v>
      </c>
      <c r="J294" s="24" t="s">
        <v>54</v>
      </c>
      <c r="K294" s="1" t="s">
        <v>46</v>
      </c>
      <c r="L294" s="24" t="s">
        <v>46</v>
      </c>
      <c r="M294" s="1">
        <v>1</v>
      </c>
      <c r="N294" s="1">
        <v>1</v>
      </c>
      <c r="O294" s="24">
        <v>1</v>
      </c>
      <c r="P294" s="1">
        <v>4</v>
      </c>
      <c r="Q294" s="1">
        <v>1</v>
      </c>
      <c r="R294" s="24">
        <v>2</v>
      </c>
      <c r="S294" s="1">
        <v>2</v>
      </c>
      <c r="T294" s="1">
        <v>4</v>
      </c>
      <c r="U294" s="1">
        <v>1</v>
      </c>
      <c r="V294" s="1">
        <v>1</v>
      </c>
      <c r="W294" s="1">
        <v>1</v>
      </c>
      <c r="X294" s="1">
        <v>6</v>
      </c>
      <c r="Y294" s="1" t="s">
        <v>48</v>
      </c>
      <c r="Z294" s="1" t="s">
        <v>48</v>
      </c>
      <c r="AA294" s="1" t="s">
        <v>48</v>
      </c>
      <c r="AB294" s="1" t="s">
        <v>48</v>
      </c>
      <c r="AC294" s="1" t="s">
        <v>48</v>
      </c>
      <c r="AD294" s="1" t="s">
        <v>48</v>
      </c>
      <c r="AE294" s="1" t="s">
        <v>48</v>
      </c>
      <c r="AF294" s="1" t="s">
        <v>48</v>
      </c>
      <c r="AG294" s="1" t="s">
        <v>48</v>
      </c>
      <c r="AH294" s="1" t="s">
        <v>48</v>
      </c>
      <c r="AI294" s="1" t="s">
        <v>48</v>
      </c>
      <c r="AJ294" s="1" t="s">
        <v>48</v>
      </c>
      <c r="AK294" s="1" t="s">
        <v>48</v>
      </c>
      <c r="AL294" s="1" t="s">
        <v>48</v>
      </c>
      <c r="AM294" s="1" t="s">
        <v>48</v>
      </c>
      <c r="AN294" s="1" t="s">
        <v>48</v>
      </c>
      <c r="AO294" s="1" t="s">
        <v>48</v>
      </c>
      <c r="AP294" s="24" t="s">
        <v>48</v>
      </c>
      <c r="AQ294" s="1" t="s">
        <v>75</v>
      </c>
      <c r="AR294" s="1">
        <v>9</v>
      </c>
      <c r="AS294" s="25" t="s">
        <v>519</v>
      </c>
      <c r="AT294" s="36" t="s">
        <v>1061</v>
      </c>
      <c r="AU294" s="9">
        <f t="shared" si="33"/>
        <v>-2.7014842379675978</v>
      </c>
      <c r="AV294" s="9">
        <f t="shared" si="34"/>
        <v>-1.4295949476488956</v>
      </c>
      <c r="AW294">
        <f t="shared" si="35"/>
        <v>3</v>
      </c>
      <c r="AX294">
        <f t="shared" si="36"/>
        <v>0.5</v>
      </c>
      <c r="AY294" s="6">
        <f>VLOOKUP(AQ294,COND!$A$10:$B$32,2,FALSE)</f>
        <v>0.95</v>
      </c>
      <c r="AZ294" s="9">
        <f>($AU$3*AU294+$AV$3*AV294+$AW$3*AW294+$AX$3*AX294)*AY294*IF(AR294&lt;5,0.95,IF(AR294&lt;7,0.975,1))+$K$3*VLOOKUP(K294,COND!$A$2:$D$7,2,FALSE)+$L$3*VLOOKUP(L294,COND!$A$2:$D$7,3,FALSE)+IF(BB294="SP",$BB$3,0)+IF($AW294&lt;3,-5,0)</f>
        <v>6.343163989457139</v>
      </c>
      <c r="BA294" s="28">
        <f t="shared" si="37"/>
        <v>-0.50030627353496737</v>
      </c>
      <c r="BB294" t="str">
        <f t="shared" si="38"/>
        <v>SP</v>
      </c>
      <c r="BC294">
        <v>800</v>
      </c>
      <c r="BD294">
        <v>290</v>
      </c>
      <c r="BF294" t="str">
        <f t="shared" si="39"/>
        <v>Unlikely</v>
      </c>
      <c r="BH294" t="str">
        <f>IF(VLOOKUP($B294,'Draft List'!$D$4:$AC$2598,BH$3,FALSE)&lt;&gt;0,VLOOKUP($B294,'Draft List'!$D$4:$AC$2598,BH$3,FALSE),"")</f>
        <v/>
      </c>
      <c r="BI294" t="str">
        <f>IF(VLOOKUP($B294,'Draft List'!$D$4:$AC$2598,BI$3,FALSE)&lt;&gt;0,VLOOKUP($B294,'Draft List'!$D$4:$AC$2598,BI$3,FALSE),"")</f>
        <v/>
      </c>
      <c r="BJ294" t="str">
        <f>IF(VLOOKUP($B294,'Draft List'!$D$4:$AC$2598,BJ$3,FALSE)&lt;&gt;0,VLOOKUP($B294,'Draft List'!$D$4:$AC$2598,BJ$3,FALSE),"")</f>
        <v/>
      </c>
      <c r="BK294" t="str">
        <f>IF(VLOOKUP($B294,'Draft List'!$D$4:$AC$2598,BK$3,FALSE)&lt;&gt;0,VLOOKUP($B294,'Draft List'!$D$4:$AC$2598,BK$3,FALSE),"")</f>
        <v/>
      </c>
      <c r="BL294">
        <f>IF(OR(C294="SP",C294="MR",C294="CL"),"P",VLOOKUP($A294,Bat!$A$4:$AQ$1284,42,FALSE))</f>
        <v>-7.6237445872171392</v>
      </c>
    </row>
    <row r="295" spans="1:64" x14ac:dyDescent="0.25">
      <c r="A295" s="45" t="str">
        <f t="shared" si="32"/>
        <v>RPRolando Martínez21</v>
      </c>
      <c r="B295">
        <f>VLOOKUP($A295,draft_listing_pitchers_stats!$A$1:$B$1324,2,FALSE)</f>
        <v>11439</v>
      </c>
      <c r="C295" s="1" t="s">
        <v>885</v>
      </c>
      <c r="D295" s="1" t="s">
        <v>1407</v>
      </c>
      <c r="E295" s="1" t="s">
        <v>205</v>
      </c>
      <c r="F295" s="1">
        <v>21</v>
      </c>
      <c r="G295" s="1" t="s">
        <v>44</v>
      </c>
      <c r="H295" s="1" t="s">
        <v>44</v>
      </c>
      <c r="I295" s="1" t="s">
        <v>54</v>
      </c>
      <c r="J295" s="24" t="s">
        <v>54</v>
      </c>
      <c r="K295" s="1" t="s">
        <v>46</v>
      </c>
      <c r="L295" s="24" t="s">
        <v>46</v>
      </c>
      <c r="M295" s="1">
        <v>3</v>
      </c>
      <c r="N295" s="1">
        <v>1</v>
      </c>
      <c r="O295" s="24">
        <v>1</v>
      </c>
      <c r="P295" s="1">
        <v>3</v>
      </c>
      <c r="Q295" s="1">
        <v>1</v>
      </c>
      <c r="R295" s="24">
        <v>3</v>
      </c>
      <c r="S295" s="1">
        <v>5</v>
      </c>
      <c r="T295" s="1">
        <v>5</v>
      </c>
      <c r="U295" s="1">
        <v>1</v>
      </c>
      <c r="V295" s="1">
        <v>3</v>
      </c>
      <c r="W295" s="1">
        <v>4</v>
      </c>
      <c r="X295" s="1">
        <v>4</v>
      </c>
      <c r="Y295" s="1" t="s">
        <v>48</v>
      </c>
      <c r="Z295" s="1" t="s">
        <v>48</v>
      </c>
      <c r="AA295" s="1" t="s">
        <v>48</v>
      </c>
      <c r="AB295" s="1" t="s">
        <v>48</v>
      </c>
      <c r="AC295" s="1" t="s">
        <v>48</v>
      </c>
      <c r="AD295" s="1" t="s">
        <v>48</v>
      </c>
      <c r="AE295" s="1" t="s">
        <v>48</v>
      </c>
      <c r="AF295" s="1" t="s">
        <v>48</v>
      </c>
      <c r="AG295" s="1" t="s">
        <v>48</v>
      </c>
      <c r="AH295" s="1" t="s">
        <v>48</v>
      </c>
      <c r="AI295" s="1" t="s">
        <v>48</v>
      </c>
      <c r="AJ295" s="1" t="s">
        <v>48</v>
      </c>
      <c r="AK295" s="1" t="s">
        <v>48</v>
      </c>
      <c r="AL295" s="1" t="s">
        <v>48</v>
      </c>
      <c r="AM295" s="1" t="s">
        <v>48</v>
      </c>
      <c r="AN295" s="1" t="s">
        <v>48</v>
      </c>
      <c r="AO295" s="1" t="s">
        <v>48</v>
      </c>
      <c r="AP295" s="24" t="s">
        <v>48</v>
      </c>
      <c r="AQ295" s="1" t="s">
        <v>62</v>
      </c>
      <c r="AR295" s="1">
        <v>6</v>
      </c>
      <c r="AS295" s="25" t="s">
        <v>523</v>
      </c>
      <c r="AT295" s="36" t="s">
        <v>826</v>
      </c>
      <c r="AU295" s="9">
        <f t="shared" si="33"/>
        <v>-2.3121015889492513</v>
      </c>
      <c r="AV295" s="9">
        <f t="shared" si="34"/>
        <v>-1.3819657061039585</v>
      </c>
      <c r="AW295">
        <f t="shared" si="35"/>
        <v>3</v>
      </c>
      <c r="AX295">
        <f t="shared" si="36"/>
        <v>0</v>
      </c>
      <c r="AY295" s="6">
        <f>VLOOKUP(AQ295,COND!$A$10:$B$32,2,FALSE)</f>
        <v>1</v>
      </c>
      <c r="AZ295" s="9">
        <f>($AU$3*AU295+$AV$3*AV295+$AW$3*AW295+$AX$3*AX295)*AY295*IF(AR295&lt;5,0.95,IF(AR295&lt;7,0.975,1))+$K$3*VLOOKUP(K295,COND!$A$2:$D$7,2,FALSE)+$L$3*VLOOKUP(L295,COND!$A$2:$D$7,3,FALSE)+IF(BB295="SP",$BB$3,0)+IF($AW295&lt;3,-5,0)</f>
        <v>6.0633089211277067</v>
      </c>
      <c r="BA295" s="28">
        <f t="shared" si="37"/>
        <v>-0.52489155392696252</v>
      </c>
      <c r="BB295" t="str">
        <f t="shared" si="38"/>
        <v>SP</v>
      </c>
      <c r="BC295">
        <v>800</v>
      </c>
      <c r="BD295">
        <v>291</v>
      </c>
      <c r="BF295" t="str">
        <f t="shared" si="39"/>
        <v>Unlikely</v>
      </c>
      <c r="BH295" t="str">
        <f>IF(VLOOKUP($B295,'Draft List'!$D$4:$AC$2598,BH$3,FALSE)&lt;&gt;0,VLOOKUP($B295,'Draft List'!$D$4:$AC$2598,BH$3,FALSE),"")</f>
        <v/>
      </c>
      <c r="BI295" t="str">
        <f>IF(VLOOKUP($B295,'Draft List'!$D$4:$AC$2598,BI$3,FALSE)&lt;&gt;0,VLOOKUP($B295,'Draft List'!$D$4:$AC$2598,BI$3,FALSE),"")</f>
        <v/>
      </c>
      <c r="BJ295" t="str">
        <f>IF(VLOOKUP($B295,'Draft List'!$D$4:$AC$2598,BJ$3,FALSE)&lt;&gt;0,VLOOKUP($B295,'Draft List'!$D$4:$AC$2598,BJ$3,FALSE),"")</f>
        <v/>
      </c>
      <c r="BK295" t="str">
        <f>IF(VLOOKUP($B295,'Draft List'!$D$4:$AC$2598,BK$3,FALSE)&lt;&gt;0,VLOOKUP($B295,'Draft List'!$D$4:$AC$2598,BK$3,FALSE),"")</f>
        <v/>
      </c>
      <c r="BL295" t="e">
        <f>IF(OR(C295="SP",C295="MR",C295="CL"),"P",VLOOKUP($A295,Bat!$A$4:$AQ$1284,42,FALSE))</f>
        <v>#N/A</v>
      </c>
    </row>
    <row r="296" spans="1:64" x14ac:dyDescent="0.25">
      <c r="A296" s="45" t="str">
        <f t="shared" si="32"/>
        <v>RPMillard Johnston18</v>
      </c>
      <c r="B296">
        <f>VLOOKUP($A296,draft_listing_pitchers_stats!$A$1:$B$1324,2,FALSE)</f>
        <v>6168</v>
      </c>
      <c r="C296" s="1" t="s">
        <v>885</v>
      </c>
      <c r="D296" s="1" t="s">
        <v>548</v>
      </c>
      <c r="E296" s="1" t="s">
        <v>426</v>
      </c>
      <c r="F296" s="1">
        <v>18</v>
      </c>
      <c r="G296" s="1" t="s">
        <v>44</v>
      </c>
      <c r="H296" s="1" t="s">
        <v>44</v>
      </c>
      <c r="I296" s="1" t="s">
        <v>54</v>
      </c>
      <c r="J296" s="24" t="s">
        <v>54</v>
      </c>
      <c r="K296" s="1" t="s">
        <v>46</v>
      </c>
      <c r="L296" s="24" t="s">
        <v>46</v>
      </c>
      <c r="M296" s="1">
        <v>1</v>
      </c>
      <c r="N296" s="1">
        <v>1</v>
      </c>
      <c r="O296" s="24">
        <v>1</v>
      </c>
      <c r="P296" s="1">
        <v>4</v>
      </c>
      <c r="Q296" s="1">
        <v>1</v>
      </c>
      <c r="R296" s="24">
        <v>2</v>
      </c>
      <c r="S296" s="1">
        <v>2</v>
      </c>
      <c r="T296" s="1">
        <v>5</v>
      </c>
      <c r="U296" s="1">
        <v>1</v>
      </c>
      <c r="V296" s="1">
        <v>1</v>
      </c>
      <c r="W296" s="1">
        <v>1</v>
      </c>
      <c r="X296" s="1">
        <v>5</v>
      </c>
      <c r="Y296" s="1" t="s">
        <v>48</v>
      </c>
      <c r="Z296" s="1" t="s">
        <v>48</v>
      </c>
      <c r="AA296" s="1" t="s">
        <v>48</v>
      </c>
      <c r="AB296" s="1" t="s">
        <v>48</v>
      </c>
      <c r="AC296" s="1" t="s">
        <v>48</v>
      </c>
      <c r="AD296" s="1" t="s">
        <v>48</v>
      </c>
      <c r="AE296" s="1" t="s">
        <v>48</v>
      </c>
      <c r="AF296" s="1" t="s">
        <v>48</v>
      </c>
      <c r="AG296" s="1" t="s">
        <v>48</v>
      </c>
      <c r="AH296" s="1" t="s">
        <v>48</v>
      </c>
      <c r="AI296" s="1" t="s">
        <v>48</v>
      </c>
      <c r="AJ296" s="1" t="s">
        <v>48</v>
      </c>
      <c r="AK296" s="1" t="s">
        <v>48</v>
      </c>
      <c r="AL296" s="1" t="s">
        <v>48</v>
      </c>
      <c r="AM296" s="1" t="s">
        <v>48</v>
      </c>
      <c r="AN296" s="1" t="s">
        <v>48</v>
      </c>
      <c r="AO296" s="1" t="s">
        <v>48</v>
      </c>
      <c r="AP296" s="24" t="s">
        <v>48</v>
      </c>
      <c r="AQ296" s="1" t="s">
        <v>72</v>
      </c>
      <c r="AR296" s="1">
        <v>7</v>
      </c>
      <c r="AS296" s="25" t="s">
        <v>523</v>
      </c>
      <c r="AT296" s="36" t="s">
        <v>854</v>
      </c>
      <c r="AU296" s="9">
        <f t="shared" si="33"/>
        <v>-2.7014842379675978</v>
      </c>
      <c r="AV296" s="9">
        <f t="shared" si="34"/>
        <v>-1.4295949476488956</v>
      </c>
      <c r="AW296">
        <f t="shared" si="35"/>
        <v>3</v>
      </c>
      <c r="AX296">
        <f t="shared" si="36"/>
        <v>0</v>
      </c>
      <c r="AY296" s="6">
        <f>VLOOKUP(AQ296,COND!$A$10:$B$32,2,FALSE)</f>
        <v>0.95</v>
      </c>
      <c r="AZ296" s="9">
        <f>($AU$3*AU296+$AV$3*AV296+$AW$3*AW296+$AX$3*AX296)*AY296*IF(AR296&lt;5,0.95,IF(AR296&lt;7,0.975,1))+$K$3*VLOOKUP(K296,COND!$A$2:$D$7,2,FALSE)+$L$3*VLOOKUP(L296,COND!$A$2:$D$7,3,FALSE)+IF(BB296="SP",$BB$3,0)+IF($AW296&lt;3,-5,0)</f>
        <v>5.749413989457139</v>
      </c>
      <c r="BA296" s="28">
        <f t="shared" si="37"/>
        <v>-0.55246723785083807</v>
      </c>
      <c r="BB296" t="str">
        <f t="shared" si="38"/>
        <v>SP</v>
      </c>
      <c r="BC296">
        <v>800</v>
      </c>
      <c r="BD296">
        <v>292</v>
      </c>
      <c r="BF296" t="str">
        <f t="shared" si="39"/>
        <v>Unlikely</v>
      </c>
      <c r="BH296" t="str">
        <f>IF(VLOOKUP($B296,'Draft List'!$D$4:$AC$2598,BH$3,FALSE)&lt;&gt;0,VLOOKUP($B296,'Draft List'!$D$4:$AC$2598,BH$3,FALSE),"")</f>
        <v/>
      </c>
      <c r="BI296" t="str">
        <f>IF(VLOOKUP($B296,'Draft List'!$D$4:$AC$2598,BI$3,FALSE)&lt;&gt;0,VLOOKUP($B296,'Draft List'!$D$4:$AC$2598,BI$3,FALSE),"")</f>
        <v/>
      </c>
      <c r="BJ296" t="str">
        <f>IF(VLOOKUP($B296,'Draft List'!$D$4:$AC$2598,BJ$3,FALSE)&lt;&gt;0,VLOOKUP($B296,'Draft List'!$D$4:$AC$2598,BJ$3,FALSE),"")</f>
        <v/>
      </c>
      <c r="BK296" t="str">
        <f>IF(VLOOKUP($B296,'Draft List'!$D$4:$AC$2598,BK$3,FALSE)&lt;&gt;0,VLOOKUP($B296,'Draft List'!$D$4:$AC$2598,BK$3,FALSE),"")</f>
        <v/>
      </c>
      <c r="BL296" t="e">
        <f>IF(OR(C296="SP",C296="MR",C296="CL"),"P",VLOOKUP($A296,Bat!$A$4:$AQ$1284,42,FALSE))</f>
        <v>#N/A</v>
      </c>
    </row>
    <row r="297" spans="1:64" x14ac:dyDescent="0.25">
      <c r="A297" s="45" t="str">
        <f t="shared" si="32"/>
        <v>SPRandy Bennett21</v>
      </c>
      <c r="B297">
        <f>VLOOKUP($A297,draft_listing_pitchers_stats!$A$1:$B$1324,2,FALSE)</f>
        <v>4611</v>
      </c>
      <c r="C297" s="1" t="s">
        <v>25</v>
      </c>
      <c r="D297" s="1" t="s">
        <v>621</v>
      </c>
      <c r="E297" s="1" t="s">
        <v>1035</v>
      </c>
      <c r="F297" s="1">
        <v>21</v>
      </c>
      <c r="G297" s="1" t="s">
        <v>58</v>
      </c>
      <c r="H297" s="1" t="s">
        <v>58</v>
      </c>
      <c r="I297" s="1" t="s">
        <v>54</v>
      </c>
      <c r="J297" s="24" t="s">
        <v>54</v>
      </c>
      <c r="K297" s="1" t="s">
        <v>47</v>
      </c>
      <c r="L297" s="24" t="s">
        <v>46</v>
      </c>
      <c r="M297" s="1">
        <v>4</v>
      </c>
      <c r="N297" s="1">
        <v>1</v>
      </c>
      <c r="O297" s="24">
        <v>1</v>
      </c>
      <c r="P297" s="1">
        <v>5</v>
      </c>
      <c r="Q297" s="1">
        <v>1</v>
      </c>
      <c r="R297" s="24">
        <v>1</v>
      </c>
      <c r="S297" s="1">
        <v>5</v>
      </c>
      <c r="T297" s="1">
        <v>6</v>
      </c>
      <c r="U297" s="1">
        <v>4</v>
      </c>
      <c r="V297" s="1">
        <v>6</v>
      </c>
      <c r="W297" s="1" t="s">
        <v>48</v>
      </c>
      <c r="X297" s="1" t="s">
        <v>48</v>
      </c>
      <c r="Y297" s="1">
        <v>6</v>
      </c>
      <c r="Z297" s="1">
        <v>8</v>
      </c>
      <c r="AA297" s="1" t="s">
        <v>48</v>
      </c>
      <c r="AB297" s="1" t="s">
        <v>48</v>
      </c>
      <c r="AC297" s="1" t="s">
        <v>48</v>
      </c>
      <c r="AD297" s="1" t="s">
        <v>48</v>
      </c>
      <c r="AE297" s="1" t="s">
        <v>48</v>
      </c>
      <c r="AF297" s="1" t="s">
        <v>48</v>
      </c>
      <c r="AG297" s="1" t="s">
        <v>48</v>
      </c>
      <c r="AH297" s="1" t="s">
        <v>48</v>
      </c>
      <c r="AI297" s="1" t="s">
        <v>48</v>
      </c>
      <c r="AJ297" s="1" t="s">
        <v>48</v>
      </c>
      <c r="AK297" s="1" t="s">
        <v>48</v>
      </c>
      <c r="AL297" s="1" t="s">
        <v>48</v>
      </c>
      <c r="AM297" s="1" t="s">
        <v>48</v>
      </c>
      <c r="AN297" s="1" t="s">
        <v>48</v>
      </c>
      <c r="AO297" s="1" t="s">
        <v>48</v>
      </c>
      <c r="AP297" s="24" t="s">
        <v>48</v>
      </c>
      <c r="AQ297" s="1" t="s">
        <v>64</v>
      </c>
      <c r="AR297" s="1">
        <v>9</v>
      </c>
      <c r="AS297" s="25" t="s">
        <v>523</v>
      </c>
      <c r="AT297" s="36" t="s">
        <v>881</v>
      </c>
      <c r="AU297" s="9">
        <f t="shared" si="33"/>
        <v>-2.1174102644400774</v>
      </c>
      <c r="AV297" s="9">
        <f t="shared" si="34"/>
        <v>-1.4772241891938322</v>
      </c>
      <c r="AW297">
        <f t="shared" si="35"/>
        <v>3</v>
      </c>
      <c r="AX297">
        <f t="shared" si="36"/>
        <v>2</v>
      </c>
      <c r="AY297" s="6">
        <f>VLOOKUP(AQ297,COND!$A$10:$B$32,2,FALSE)</f>
        <v>1</v>
      </c>
      <c r="AZ297" s="9">
        <f>($AU$3*AU297+$AV$3*AV297+$AW$3*AW297+$AX$3*AX297)*AY297*IF(AR297&lt;5,0.95,IF(AR297&lt;7,0.975,1))+$K$3*VLOOKUP(K297,COND!$A$2:$D$7,2,FALSE)+$L$3*VLOOKUP(L297,COND!$A$2:$D$7,3,FALSE)+IF(BB297="SP",$BB$3,0)+IF($AW297&lt;3,-5,0)</f>
        <v>5.7320341632353404</v>
      </c>
      <c r="BA297" s="28">
        <f t="shared" si="37"/>
        <v>-0.55399405636935817</v>
      </c>
      <c r="BB297" t="str">
        <f t="shared" si="38"/>
        <v>SP</v>
      </c>
      <c r="BC297">
        <v>800</v>
      </c>
      <c r="BD297">
        <v>293</v>
      </c>
      <c r="BF297" t="str">
        <f t="shared" si="39"/>
        <v>Unlikely</v>
      </c>
      <c r="BH297">
        <f>IF(VLOOKUP($B297,'Draft List'!$D$4:$AC$2598,BH$3,FALSE)&lt;&gt;0,VLOOKUP($B297,'Draft List'!$D$4:$AC$2598,BH$3,FALSE),"")</f>
        <v>156</v>
      </c>
      <c r="BI297">
        <f>IF(VLOOKUP($B297,'Draft List'!$D$4:$AC$2598,BI$3,FALSE)&lt;&gt;0,VLOOKUP($B297,'Draft List'!$D$4:$AC$2598,BI$3,FALSE),"")</f>
        <v>6</v>
      </c>
      <c r="BJ297">
        <f>IF(VLOOKUP($B297,'Draft List'!$D$4:$AC$2598,BJ$3,FALSE)&lt;&gt;0,VLOOKUP($B297,'Draft List'!$D$4:$AC$2598,BJ$3,FALSE),"")</f>
        <v>20</v>
      </c>
      <c r="BK297" t="str">
        <f>IF(VLOOKUP($B297,'Draft List'!$D$4:$AC$2598,BK$3,FALSE)&lt;&gt;0,VLOOKUP($B297,'Draft List'!$D$4:$AC$2598,BK$3,FALSE),"")</f>
        <v>West Virginia Alleghenies</v>
      </c>
      <c r="BL297" t="str">
        <f>IF(OR(C297="SP",C297="MR",C297="CL"),"P",VLOOKUP($A297,Bat!$A$4:$AQ$1284,42,FALSE))</f>
        <v>P</v>
      </c>
    </row>
    <row r="298" spans="1:64" x14ac:dyDescent="0.25">
      <c r="A298" s="45" t="str">
        <f t="shared" si="32"/>
        <v>RPPerikles Papadopoulos18</v>
      </c>
      <c r="B298">
        <f>VLOOKUP($A298,draft_listing_pitchers_stats!$A$1:$B$1324,2,FALSE)</f>
        <v>16109</v>
      </c>
      <c r="C298" s="1" t="s">
        <v>885</v>
      </c>
      <c r="D298" s="1" t="s">
        <v>1542</v>
      </c>
      <c r="E298" s="1" t="s">
        <v>1543</v>
      </c>
      <c r="F298" s="1">
        <v>18</v>
      </c>
      <c r="G298" s="1" t="s">
        <v>44</v>
      </c>
      <c r="H298" s="1" t="s">
        <v>44</v>
      </c>
      <c r="I298" s="1" t="s">
        <v>54</v>
      </c>
      <c r="J298" s="24" t="s">
        <v>54</v>
      </c>
      <c r="K298" s="1" t="s">
        <v>51</v>
      </c>
      <c r="L298" s="24" t="s">
        <v>46</v>
      </c>
      <c r="M298" s="1">
        <v>2</v>
      </c>
      <c r="N298" s="1">
        <v>2</v>
      </c>
      <c r="O298" s="24">
        <v>1</v>
      </c>
      <c r="P298" s="1">
        <v>3</v>
      </c>
      <c r="Q298" s="1">
        <v>3</v>
      </c>
      <c r="R298" s="24">
        <v>1</v>
      </c>
      <c r="S298" s="1">
        <v>3</v>
      </c>
      <c r="T298" s="1">
        <v>4</v>
      </c>
      <c r="U298" s="1">
        <v>1</v>
      </c>
      <c r="V298" s="1">
        <v>1</v>
      </c>
      <c r="W298" s="1">
        <v>2</v>
      </c>
      <c r="X298" s="1">
        <v>4</v>
      </c>
      <c r="Y298" s="1" t="s">
        <v>48</v>
      </c>
      <c r="Z298" s="1" t="s">
        <v>48</v>
      </c>
      <c r="AA298" s="1" t="s">
        <v>48</v>
      </c>
      <c r="AB298" s="1" t="s">
        <v>48</v>
      </c>
      <c r="AC298" s="1" t="s">
        <v>48</v>
      </c>
      <c r="AD298" s="1" t="s">
        <v>48</v>
      </c>
      <c r="AE298" s="1">
        <v>2</v>
      </c>
      <c r="AF298" s="1">
        <v>3</v>
      </c>
      <c r="AG298" s="1" t="s">
        <v>48</v>
      </c>
      <c r="AH298" s="1" t="s">
        <v>48</v>
      </c>
      <c r="AI298" s="1" t="s">
        <v>48</v>
      </c>
      <c r="AJ298" s="1" t="s">
        <v>48</v>
      </c>
      <c r="AK298" s="1" t="s">
        <v>48</v>
      </c>
      <c r="AL298" s="1" t="s">
        <v>48</v>
      </c>
      <c r="AM298" s="1" t="s">
        <v>48</v>
      </c>
      <c r="AN298" s="1" t="s">
        <v>48</v>
      </c>
      <c r="AO298" s="1" t="s">
        <v>48</v>
      </c>
      <c r="AP298" s="24" t="s">
        <v>48</v>
      </c>
      <c r="AQ298" s="1" t="s">
        <v>72</v>
      </c>
      <c r="AR298" s="1">
        <v>7</v>
      </c>
      <c r="AS298" s="25" t="s">
        <v>519</v>
      </c>
      <c r="AT298" s="36" t="s">
        <v>826</v>
      </c>
      <c r="AU298" s="9">
        <f t="shared" si="33"/>
        <v>-2.311361197028369</v>
      </c>
      <c r="AV298" s="9">
        <f t="shared" si="34"/>
        <v>-1.4757434053520684</v>
      </c>
      <c r="AW298">
        <f t="shared" si="35"/>
        <v>4</v>
      </c>
      <c r="AX298">
        <f t="shared" si="36"/>
        <v>0</v>
      </c>
      <c r="AY298" s="6">
        <f>VLOOKUP(AQ298,COND!$A$10:$B$32,2,FALSE)</f>
        <v>0.95</v>
      </c>
      <c r="AZ298" s="9">
        <f>($AU$3*AU298+$AV$3*AV298+$AW$3*AW298+$AX$3*AX298)*AY298*IF(AR298&lt;5,0.95,IF(AR298&lt;7,0.975,1))+$K$3*VLOOKUP(K298,COND!$A$2:$D$7,2,FALSE)+$L$3*VLOOKUP(L298,COND!$A$2:$D$7,3,FALSE)+IF(BB298="SP",$BB$3,0)+IF($AW298&lt;3,-5,0)</f>
        <v>5.7217166708753133</v>
      </c>
      <c r="BA298" s="28">
        <f t="shared" si="37"/>
        <v>-0.55490044853916132</v>
      </c>
      <c r="BB298" t="str">
        <f t="shared" si="38"/>
        <v>SP</v>
      </c>
      <c r="BC298">
        <v>800</v>
      </c>
      <c r="BD298">
        <v>294</v>
      </c>
      <c r="BF298" t="str">
        <f t="shared" si="39"/>
        <v>Unlikely</v>
      </c>
      <c r="BH298" t="str">
        <f>IF(VLOOKUP($B298,'Draft List'!$D$4:$AC$2598,BH$3,FALSE)&lt;&gt;0,VLOOKUP($B298,'Draft List'!$D$4:$AC$2598,BH$3,FALSE),"")</f>
        <v/>
      </c>
      <c r="BI298" t="str">
        <f>IF(VLOOKUP($B298,'Draft List'!$D$4:$AC$2598,BI$3,FALSE)&lt;&gt;0,VLOOKUP($B298,'Draft List'!$D$4:$AC$2598,BI$3,FALSE),"")</f>
        <v/>
      </c>
      <c r="BJ298" t="str">
        <f>IF(VLOOKUP($B298,'Draft List'!$D$4:$AC$2598,BJ$3,FALSE)&lt;&gt;0,VLOOKUP($B298,'Draft List'!$D$4:$AC$2598,BJ$3,FALSE),"")</f>
        <v/>
      </c>
      <c r="BK298" t="str">
        <f>IF(VLOOKUP($B298,'Draft List'!$D$4:$AC$2598,BK$3,FALSE)&lt;&gt;0,VLOOKUP($B298,'Draft List'!$D$4:$AC$2598,BK$3,FALSE),"")</f>
        <v/>
      </c>
      <c r="BL298">
        <f>IF(OR(C298="SP",C298="MR",C298="CL"),"P",VLOOKUP($A298,Bat!$A$4:$AQ$1284,42,FALSE))</f>
        <v>-5.9386262306344246</v>
      </c>
    </row>
    <row r="299" spans="1:64" x14ac:dyDescent="0.25">
      <c r="A299" s="45" t="str">
        <f t="shared" si="32"/>
        <v>RPFrancisco Martínez21</v>
      </c>
      <c r="B299">
        <f>VLOOKUP($A299,draft_listing_pitchers_stats!$A$1:$B$1324,2,FALSE)</f>
        <v>14710</v>
      </c>
      <c r="C299" s="1" t="s">
        <v>885</v>
      </c>
      <c r="D299" s="1" t="s">
        <v>267</v>
      </c>
      <c r="E299" s="1" t="s">
        <v>205</v>
      </c>
      <c r="F299" s="1">
        <v>21</v>
      </c>
      <c r="G299" s="1" t="s">
        <v>58</v>
      </c>
      <c r="H299" s="1" t="s">
        <v>58</v>
      </c>
      <c r="I299" s="1" t="s">
        <v>54</v>
      </c>
      <c r="J299" s="24" t="s">
        <v>54</v>
      </c>
      <c r="K299" s="1" t="s">
        <v>46</v>
      </c>
      <c r="L299" s="24" t="s">
        <v>46</v>
      </c>
      <c r="M299" s="1">
        <v>2</v>
      </c>
      <c r="N299" s="1">
        <v>2</v>
      </c>
      <c r="O299" s="24">
        <v>1</v>
      </c>
      <c r="P299" s="1">
        <v>3</v>
      </c>
      <c r="Q299" s="1">
        <v>2</v>
      </c>
      <c r="R299" s="24">
        <v>2</v>
      </c>
      <c r="S299" s="1">
        <v>3</v>
      </c>
      <c r="T299" s="1">
        <v>3</v>
      </c>
      <c r="U299" s="1">
        <v>2</v>
      </c>
      <c r="V299" s="1">
        <v>3</v>
      </c>
      <c r="W299" s="1" t="s">
        <v>48</v>
      </c>
      <c r="X299" s="1" t="s">
        <v>48</v>
      </c>
      <c r="Y299" s="1">
        <v>2</v>
      </c>
      <c r="Z299" s="1">
        <v>4</v>
      </c>
      <c r="AA299" s="1" t="s">
        <v>48</v>
      </c>
      <c r="AB299" s="1" t="s">
        <v>48</v>
      </c>
      <c r="AC299" s="1">
        <v>3</v>
      </c>
      <c r="AD299" s="1">
        <v>4</v>
      </c>
      <c r="AE299" s="1" t="s">
        <v>48</v>
      </c>
      <c r="AF299" s="1" t="s">
        <v>48</v>
      </c>
      <c r="AG299" s="1" t="s">
        <v>48</v>
      </c>
      <c r="AH299" s="1" t="s">
        <v>48</v>
      </c>
      <c r="AI299" s="1" t="s">
        <v>48</v>
      </c>
      <c r="AJ299" s="1" t="s">
        <v>48</v>
      </c>
      <c r="AK299" s="1" t="s">
        <v>48</v>
      </c>
      <c r="AL299" s="1" t="s">
        <v>48</v>
      </c>
      <c r="AM299" s="1" t="s">
        <v>48</v>
      </c>
      <c r="AN299" s="1" t="s">
        <v>48</v>
      </c>
      <c r="AO299" s="1" t="s">
        <v>48</v>
      </c>
      <c r="AP299" s="24" t="s">
        <v>48</v>
      </c>
      <c r="AQ299" s="1" t="s">
        <v>72</v>
      </c>
      <c r="AR299" s="1">
        <v>3</v>
      </c>
      <c r="AS299" s="25" t="s">
        <v>519</v>
      </c>
      <c r="AT299" s="36" t="s">
        <v>832</v>
      </c>
      <c r="AU299" s="9">
        <f t="shared" si="33"/>
        <v>-2.311361197028369</v>
      </c>
      <c r="AV299" s="9">
        <f t="shared" si="34"/>
        <v>-1.4288545557280135</v>
      </c>
      <c r="AW299">
        <f t="shared" si="35"/>
        <v>4</v>
      </c>
      <c r="AX299">
        <f t="shared" si="36"/>
        <v>0</v>
      </c>
      <c r="AY299" s="6">
        <f>VLOOKUP(AQ299,COND!$A$10:$B$32,2,FALSE)</f>
        <v>0.95</v>
      </c>
      <c r="AZ299" s="9">
        <f>($AU$3*AU299+$AV$3*AV299+$AW$3*AW299+$AX$3*AX299)*AY299*IF(AR299&lt;5,0.95,IF(AR299&lt;7,0.975,1))+$K$3*VLOOKUP(K299,COND!$A$2:$D$7,2,FALSE)+$L$3*VLOOKUP(L299,COND!$A$2:$D$7,3,FALSE)+IF(BB299="SP",$BB$3,0)+IF($AW299&lt;3,-5,0)</f>
        <v>5.5969745730457383</v>
      </c>
      <c r="BA299" s="28">
        <f t="shared" si="37"/>
        <v>-0.5658590474672881</v>
      </c>
      <c r="BB299" t="str">
        <f t="shared" si="38"/>
        <v>RP</v>
      </c>
      <c r="BC299">
        <v>800</v>
      </c>
      <c r="BD299">
        <v>295</v>
      </c>
      <c r="BF299" t="str">
        <f t="shared" si="39"/>
        <v>Unlikely</v>
      </c>
      <c r="BH299" t="str">
        <f>IF(VLOOKUP($B299,'Draft List'!$D$4:$AC$2598,BH$3,FALSE)&lt;&gt;0,VLOOKUP($B299,'Draft List'!$D$4:$AC$2598,BH$3,FALSE),"")</f>
        <v/>
      </c>
      <c r="BI299" t="str">
        <f>IF(VLOOKUP($B299,'Draft List'!$D$4:$AC$2598,BI$3,FALSE)&lt;&gt;0,VLOOKUP($B299,'Draft List'!$D$4:$AC$2598,BI$3,FALSE),"")</f>
        <v/>
      </c>
      <c r="BJ299" t="str">
        <f>IF(VLOOKUP($B299,'Draft List'!$D$4:$AC$2598,BJ$3,FALSE)&lt;&gt;0,VLOOKUP($B299,'Draft List'!$D$4:$AC$2598,BJ$3,FALSE),"")</f>
        <v/>
      </c>
      <c r="BK299" t="str">
        <f>IF(VLOOKUP($B299,'Draft List'!$D$4:$AC$2598,BK$3,FALSE)&lt;&gt;0,VLOOKUP($B299,'Draft List'!$D$4:$AC$2598,BK$3,FALSE),"")</f>
        <v/>
      </c>
      <c r="BL299" t="e">
        <f>IF(OR(C299="SP",C299="MR",C299="CL"),"P",VLOOKUP($A299,Bat!$A$4:$AQ$1284,42,FALSE))</f>
        <v>#N/A</v>
      </c>
    </row>
    <row r="300" spans="1:64" x14ac:dyDescent="0.25">
      <c r="A300" s="45" t="str">
        <f t="shared" si="32"/>
        <v>RPDaniel Heredia18</v>
      </c>
      <c r="B300">
        <f>VLOOKUP($A300,draft_listing_pitchers_stats!$A$1:$B$1324,2,FALSE)</f>
        <v>2228</v>
      </c>
      <c r="C300" s="1" t="s">
        <v>885</v>
      </c>
      <c r="D300" s="1" t="s">
        <v>259</v>
      </c>
      <c r="E300" s="1" t="s">
        <v>1236</v>
      </c>
      <c r="F300" s="1">
        <v>18</v>
      </c>
      <c r="G300" s="1" t="s">
        <v>44</v>
      </c>
      <c r="H300" s="1" t="s">
        <v>44</v>
      </c>
      <c r="I300" s="1" t="s">
        <v>54</v>
      </c>
      <c r="J300" s="24" t="s">
        <v>54</v>
      </c>
      <c r="K300" s="1" t="s">
        <v>46</v>
      </c>
      <c r="L300" s="24" t="s">
        <v>46</v>
      </c>
      <c r="M300" s="1">
        <v>1</v>
      </c>
      <c r="N300" s="1">
        <v>2</v>
      </c>
      <c r="O300" s="24">
        <v>1</v>
      </c>
      <c r="P300" s="1">
        <v>4</v>
      </c>
      <c r="Q300" s="1">
        <v>2</v>
      </c>
      <c r="R300" s="24">
        <v>1</v>
      </c>
      <c r="S300" s="1">
        <v>2</v>
      </c>
      <c r="T300" s="1">
        <v>4</v>
      </c>
      <c r="U300" s="1" t="s">
        <v>48</v>
      </c>
      <c r="V300" s="1" t="s">
        <v>48</v>
      </c>
      <c r="W300" s="1">
        <v>2</v>
      </c>
      <c r="X300" s="1">
        <v>3</v>
      </c>
      <c r="Y300" s="1">
        <v>2</v>
      </c>
      <c r="Z300" s="1">
        <v>5</v>
      </c>
      <c r="AA300" s="1" t="s">
        <v>48</v>
      </c>
      <c r="AB300" s="1" t="s">
        <v>48</v>
      </c>
      <c r="AC300" s="1" t="s">
        <v>48</v>
      </c>
      <c r="AD300" s="1" t="s">
        <v>48</v>
      </c>
      <c r="AE300" s="1" t="s">
        <v>48</v>
      </c>
      <c r="AF300" s="1" t="s">
        <v>48</v>
      </c>
      <c r="AG300" s="1" t="s">
        <v>48</v>
      </c>
      <c r="AH300" s="1" t="s">
        <v>48</v>
      </c>
      <c r="AI300" s="1" t="s">
        <v>48</v>
      </c>
      <c r="AJ300" s="1" t="s">
        <v>48</v>
      </c>
      <c r="AK300" s="1" t="s">
        <v>48</v>
      </c>
      <c r="AL300" s="1" t="s">
        <v>48</v>
      </c>
      <c r="AM300" s="1" t="s">
        <v>48</v>
      </c>
      <c r="AN300" s="1" t="s">
        <v>48</v>
      </c>
      <c r="AO300" s="1" t="s">
        <v>48</v>
      </c>
      <c r="AP300" s="24" t="s">
        <v>48</v>
      </c>
      <c r="AQ300" s="1" t="s">
        <v>75</v>
      </c>
      <c r="AR300" s="1">
        <v>6</v>
      </c>
      <c r="AS300" s="25" t="s">
        <v>519</v>
      </c>
      <c r="AT300" s="36" t="s">
        <v>1077</v>
      </c>
      <c r="AU300" s="9">
        <f t="shared" si="33"/>
        <v>-2.5060525215375429</v>
      </c>
      <c r="AV300" s="9">
        <f t="shared" si="34"/>
        <v>-1.4764837972729503</v>
      </c>
      <c r="AW300">
        <f t="shared" si="35"/>
        <v>3</v>
      </c>
      <c r="AX300">
        <f t="shared" si="36"/>
        <v>0</v>
      </c>
      <c r="AY300" s="6">
        <f>VLOOKUP(AQ300,COND!$A$10:$B$32,2,FALSE)</f>
        <v>0.95</v>
      </c>
      <c r="AZ300" s="9">
        <f>($AU$3*AU300+$AV$3*AV300+$AW$3*AW300+$AX$3*AX300)*AY300*IF(AR300&lt;5,0.95,IF(AR300&lt;7,0.975,1))+$K$3*VLOOKUP(K300,COND!$A$2:$D$7,2,FALSE)+$L$3*VLOOKUP(L300,COND!$A$2:$D$7,3,FALSE)+IF(BB300="SP",$BB$3,0)+IF($AW300&lt;3,-5,0)</f>
        <v>5.5732664259037676</v>
      </c>
      <c r="BA300" s="28">
        <f t="shared" si="37"/>
        <v>-0.56794180926445481</v>
      </c>
      <c r="BB300" t="str">
        <f t="shared" si="38"/>
        <v>SP</v>
      </c>
      <c r="BC300">
        <v>800</v>
      </c>
      <c r="BD300">
        <v>296</v>
      </c>
      <c r="BF300" t="str">
        <f t="shared" si="39"/>
        <v>Unlikely</v>
      </c>
      <c r="BH300" t="str">
        <f>IF(VLOOKUP($B300,'Draft List'!$D$4:$AC$2598,BH$3,FALSE)&lt;&gt;0,VLOOKUP($B300,'Draft List'!$D$4:$AC$2598,BH$3,FALSE),"")</f>
        <v/>
      </c>
      <c r="BI300" t="str">
        <f>IF(VLOOKUP($B300,'Draft List'!$D$4:$AC$2598,BI$3,FALSE)&lt;&gt;0,VLOOKUP($B300,'Draft List'!$D$4:$AC$2598,BI$3,FALSE),"")</f>
        <v/>
      </c>
      <c r="BJ300" t="str">
        <f>IF(VLOOKUP($B300,'Draft List'!$D$4:$AC$2598,BJ$3,FALSE)&lt;&gt;0,VLOOKUP($B300,'Draft List'!$D$4:$AC$2598,BJ$3,FALSE),"")</f>
        <v/>
      </c>
      <c r="BK300" t="str">
        <f>IF(VLOOKUP($B300,'Draft List'!$D$4:$AC$2598,BK$3,FALSE)&lt;&gt;0,VLOOKUP($B300,'Draft List'!$D$4:$AC$2598,BK$3,FALSE),"")</f>
        <v/>
      </c>
      <c r="BL300" t="e">
        <f>IF(OR(C300="SP",C300="MR",C300="CL"),"P",VLOOKUP($A300,Bat!$A$4:$AQ$1284,42,FALSE))</f>
        <v>#N/A</v>
      </c>
    </row>
    <row r="301" spans="1:64" x14ac:dyDescent="0.25">
      <c r="A301" s="45" t="str">
        <f t="shared" si="32"/>
        <v>SPEugene Turner21</v>
      </c>
      <c r="B301">
        <f>VLOOKUP($A301,draft_listing_pitchers_stats!$A$1:$B$1324,2,FALSE)</f>
        <v>16549</v>
      </c>
      <c r="C301" s="1" t="s">
        <v>25</v>
      </c>
      <c r="D301" s="1" t="s">
        <v>591</v>
      </c>
      <c r="E301" s="1" t="s">
        <v>1287</v>
      </c>
      <c r="F301" s="1">
        <v>21</v>
      </c>
      <c r="G301" s="1" t="s">
        <v>44</v>
      </c>
      <c r="H301" s="1" t="s">
        <v>44</v>
      </c>
      <c r="I301" s="1" t="s">
        <v>54</v>
      </c>
      <c r="J301" s="24" t="s">
        <v>54</v>
      </c>
      <c r="K301" s="1" t="s">
        <v>51</v>
      </c>
      <c r="L301" s="24" t="s">
        <v>46</v>
      </c>
      <c r="M301" s="1">
        <v>3</v>
      </c>
      <c r="N301" s="1">
        <v>2</v>
      </c>
      <c r="O301" s="24">
        <v>1</v>
      </c>
      <c r="P301" s="1">
        <v>4</v>
      </c>
      <c r="Q301" s="1">
        <v>2</v>
      </c>
      <c r="R301" s="24">
        <v>1</v>
      </c>
      <c r="S301" s="1">
        <v>4</v>
      </c>
      <c r="T301" s="1">
        <v>5</v>
      </c>
      <c r="U301" s="1">
        <v>3</v>
      </c>
      <c r="V301" s="1">
        <v>4</v>
      </c>
      <c r="W301" s="1">
        <v>3</v>
      </c>
      <c r="X301" s="1">
        <v>3</v>
      </c>
      <c r="Y301" s="1" t="s">
        <v>48</v>
      </c>
      <c r="Z301" s="1" t="s">
        <v>48</v>
      </c>
      <c r="AA301" s="1" t="s">
        <v>48</v>
      </c>
      <c r="AB301" s="1" t="s">
        <v>48</v>
      </c>
      <c r="AC301" s="1">
        <v>4</v>
      </c>
      <c r="AD301" s="1">
        <v>4</v>
      </c>
      <c r="AE301" s="1" t="s">
        <v>48</v>
      </c>
      <c r="AF301" s="1" t="s">
        <v>48</v>
      </c>
      <c r="AG301" s="1">
        <v>4</v>
      </c>
      <c r="AH301" s="1">
        <v>4</v>
      </c>
      <c r="AI301" s="1" t="s">
        <v>48</v>
      </c>
      <c r="AJ301" s="1" t="s">
        <v>48</v>
      </c>
      <c r="AK301" s="1" t="s">
        <v>48</v>
      </c>
      <c r="AL301" s="1" t="s">
        <v>48</v>
      </c>
      <c r="AM301" s="1" t="s">
        <v>48</v>
      </c>
      <c r="AN301" s="1" t="s">
        <v>48</v>
      </c>
      <c r="AO301" s="1" t="s">
        <v>48</v>
      </c>
      <c r="AP301" s="24" t="s">
        <v>48</v>
      </c>
      <c r="AQ301" s="1" t="s">
        <v>62</v>
      </c>
      <c r="AR301" s="1">
        <v>5</v>
      </c>
      <c r="AS301" s="25" t="s">
        <v>519</v>
      </c>
      <c r="AT301" s="36" t="s">
        <v>832</v>
      </c>
      <c r="AU301" s="9">
        <f t="shared" si="33"/>
        <v>-2.1166698725191955</v>
      </c>
      <c r="AV301" s="9">
        <f t="shared" si="34"/>
        <v>-1.4764837972729503</v>
      </c>
      <c r="AW301">
        <f t="shared" si="35"/>
        <v>5</v>
      </c>
      <c r="AX301">
        <f t="shared" si="36"/>
        <v>0</v>
      </c>
      <c r="AY301" s="6">
        <f>VLOOKUP(AQ301,COND!$A$10:$B$32,2,FALSE)</f>
        <v>1</v>
      </c>
      <c r="AZ301" s="9">
        <f>($AU$3*AU301+$AV$3*AV301+$AW$3*AW301+$AX$3*AX301)*AY301*IF(AR301&lt;5,0.95,IF(AR301&lt;7,0.975,1))+$K$3*VLOOKUP(K301,COND!$A$2:$D$7,2,FALSE)+$L$3*VLOOKUP(L301,COND!$A$2:$D$7,3,FALSE)+IF(BB301="SP",$BB$3,0)+IF($AW301&lt;3,-5,0)</f>
        <v>5.5333153280362275</v>
      </c>
      <c r="BA301" s="28">
        <f t="shared" si="37"/>
        <v>-0.57145151501645253</v>
      </c>
      <c r="BB301" t="str">
        <f t="shared" si="38"/>
        <v>SP</v>
      </c>
      <c r="BC301">
        <v>800</v>
      </c>
      <c r="BD301">
        <v>297</v>
      </c>
      <c r="BF301" t="str">
        <f t="shared" si="39"/>
        <v>Unlikely</v>
      </c>
      <c r="BH301" t="str">
        <f>IF(VLOOKUP($B301,'Draft List'!$D$4:$AC$2598,BH$3,FALSE)&lt;&gt;0,VLOOKUP($B301,'Draft List'!$D$4:$AC$2598,BH$3,FALSE),"")</f>
        <v/>
      </c>
      <c r="BI301" t="str">
        <f>IF(VLOOKUP($B301,'Draft List'!$D$4:$AC$2598,BI$3,FALSE)&lt;&gt;0,VLOOKUP($B301,'Draft List'!$D$4:$AC$2598,BI$3,FALSE),"")</f>
        <v/>
      </c>
      <c r="BJ301" t="str">
        <f>IF(VLOOKUP($B301,'Draft List'!$D$4:$AC$2598,BJ$3,FALSE)&lt;&gt;0,VLOOKUP($B301,'Draft List'!$D$4:$AC$2598,BJ$3,FALSE),"")</f>
        <v/>
      </c>
      <c r="BK301" t="str">
        <f>IF(VLOOKUP($B301,'Draft List'!$D$4:$AC$2598,BK$3,FALSE)&lt;&gt;0,VLOOKUP($B301,'Draft List'!$D$4:$AC$2598,BK$3,FALSE),"")</f>
        <v/>
      </c>
      <c r="BL301" t="str">
        <f>IF(OR(C301="SP",C301="MR",C301="CL"),"P",VLOOKUP($A301,Bat!$A$4:$AQ$1284,42,FALSE))</f>
        <v>P</v>
      </c>
    </row>
    <row r="302" spans="1:64" x14ac:dyDescent="0.25">
      <c r="A302" s="45" t="str">
        <f t="shared" si="32"/>
        <v>RPSalvador Nieves18</v>
      </c>
      <c r="B302">
        <f>VLOOKUP($A302,draft_listing_pitchers_stats!$A$1:$B$1324,2,FALSE)</f>
        <v>7512</v>
      </c>
      <c r="C302" s="1" t="s">
        <v>885</v>
      </c>
      <c r="D302" s="1" t="s">
        <v>231</v>
      </c>
      <c r="E302" s="1" t="s">
        <v>617</v>
      </c>
      <c r="F302" s="1">
        <v>18</v>
      </c>
      <c r="G302" s="1" t="s">
        <v>44</v>
      </c>
      <c r="H302" s="1" t="s">
        <v>58</v>
      </c>
      <c r="I302" s="1" t="s">
        <v>54</v>
      </c>
      <c r="J302" s="24" t="s">
        <v>54</v>
      </c>
      <c r="K302" s="1" t="s">
        <v>47</v>
      </c>
      <c r="L302" s="24" t="s">
        <v>46</v>
      </c>
      <c r="M302" s="1">
        <v>2</v>
      </c>
      <c r="N302" s="1">
        <v>2</v>
      </c>
      <c r="O302" s="24">
        <v>1</v>
      </c>
      <c r="P302" s="1">
        <v>4</v>
      </c>
      <c r="Q302" s="1">
        <v>2</v>
      </c>
      <c r="R302" s="24">
        <v>1</v>
      </c>
      <c r="S302" s="1">
        <v>3</v>
      </c>
      <c r="T302" s="1">
        <v>3</v>
      </c>
      <c r="U302" s="1">
        <v>1</v>
      </c>
      <c r="V302" s="1">
        <v>2</v>
      </c>
      <c r="W302" s="1">
        <v>2</v>
      </c>
      <c r="X302" s="1">
        <v>7</v>
      </c>
      <c r="Y302" s="1" t="s">
        <v>48</v>
      </c>
      <c r="Z302" s="1" t="s">
        <v>48</v>
      </c>
      <c r="AA302" s="1" t="s">
        <v>48</v>
      </c>
      <c r="AB302" s="1" t="s">
        <v>48</v>
      </c>
      <c r="AC302" s="1" t="s">
        <v>48</v>
      </c>
      <c r="AD302" s="1" t="s">
        <v>48</v>
      </c>
      <c r="AE302" s="1" t="s">
        <v>48</v>
      </c>
      <c r="AF302" s="1" t="s">
        <v>48</v>
      </c>
      <c r="AG302" s="1" t="s">
        <v>48</v>
      </c>
      <c r="AH302" s="1" t="s">
        <v>48</v>
      </c>
      <c r="AI302" s="1" t="s">
        <v>48</v>
      </c>
      <c r="AJ302" s="1" t="s">
        <v>48</v>
      </c>
      <c r="AK302" s="1" t="s">
        <v>48</v>
      </c>
      <c r="AL302" s="1" t="s">
        <v>48</v>
      </c>
      <c r="AM302" s="1" t="s">
        <v>48</v>
      </c>
      <c r="AN302" s="1" t="s">
        <v>48</v>
      </c>
      <c r="AO302" s="1" t="s">
        <v>48</v>
      </c>
      <c r="AP302" s="24" t="s">
        <v>48</v>
      </c>
      <c r="AQ302" s="1" t="s">
        <v>75</v>
      </c>
      <c r="AR302" s="1">
        <v>8</v>
      </c>
      <c r="AS302" s="25" t="s">
        <v>519</v>
      </c>
      <c r="AT302" s="36" t="s">
        <v>832</v>
      </c>
      <c r="AU302" s="9">
        <f t="shared" si="33"/>
        <v>-2.311361197028369</v>
      </c>
      <c r="AV302" s="9">
        <f t="shared" si="34"/>
        <v>-1.4764837972729503</v>
      </c>
      <c r="AW302">
        <f t="shared" si="35"/>
        <v>3</v>
      </c>
      <c r="AX302">
        <f t="shared" si="36"/>
        <v>0.5</v>
      </c>
      <c r="AY302" s="6">
        <f>VLOOKUP(AQ302,COND!$A$10:$B$32,2,FALSE)</f>
        <v>0.95</v>
      </c>
      <c r="AZ302" s="9">
        <f>($AU$3*AU302+$AV$3*AV302+$AW$3*AW302+$AX$3*AX302)*AY302*IF(AR302&lt;5,0.95,IF(AR302&lt;7,0.975,1))+$K$3*VLOOKUP(K302,COND!$A$2:$D$7,2,FALSE)+$L$3*VLOOKUP(L302,COND!$A$2:$D$7,3,FALSE)+IF(BB302="SP",$BB$3,0)+IF($AW302&lt;3,-5,0)</f>
        <v>5.2263992243785538</v>
      </c>
      <c r="BA302" s="28">
        <f t="shared" si="37"/>
        <v>-0.59841410858420663</v>
      </c>
      <c r="BB302" t="str">
        <f t="shared" si="38"/>
        <v>SP</v>
      </c>
      <c r="BC302">
        <v>800</v>
      </c>
      <c r="BD302">
        <v>298</v>
      </c>
      <c r="BF302" t="str">
        <f t="shared" si="39"/>
        <v>Unlikely</v>
      </c>
      <c r="BH302" t="str">
        <f>IF(VLOOKUP($B302,'Draft List'!$D$4:$AC$2598,BH$3,FALSE)&lt;&gt;0,VLOOKUP($B302,'Draft List'!$D$4:$AC$2598,BH$3,FALSE),"")</f>
        <v/>
      </c>
      <c r="BI302" t="str">
        <f>IF(VLOOKUP($B302,'Draft List'!$D$4:$AC$2598,BI$3,FALSE)&lt;&gt;0,VLOOKUP($B302,'Draft List'!$D$4:$AC$2598,BI$3,FALSE),"")</f>
        <v/>
      </c>
      <c r="BJ302" t="str">
        <f>IF(VLOOKUP($B302,'Draft List'!$D$4:$AC$2598,BJ$3,FALSE)&lt;&gt;0,VLOOKUP($B302,'Draft List'!$D$4:$AC$2598,BJ$3,FALSE),"")</f>
        <v/>
      </c>
      <c r="BK302" t="str">
        <f>IF(VLOOKUP($B302,'Draft List'!$D$4:$AC$2598,BK$3,FALSE)&lt;&gt;0,VLOOKUP($B302,'Draft List'!$D$4:$AC$2598,BK$3,FALSE),"")</f>
        <v/>
      </c>
      <c r="BL302">
        <f>IF(OR(C302="SP",C302="MR",C302="CL"),"P",VLOOKUP($A302,Bat!$A$4:$AQ$1284,42,FALSE))</f>
        <v>-11.036766555536083</v>
      </c>
    </row>
    <row r="303" spans="1:64" x14ac:dyDescent="0.25">
      <c r="A303" s="45" t="str">
        <f t="shared" si="32"/>
        <v>RPJames Parker21</v>
      </c>
      <c r="B303">
        <f>VLOOKUP($A303,draft_listing_pitchers_stats!$A$1:$B$1324,2,FALSE)</f>
        <v>5242</v>
      </c>
      <c r="C303" s="1" t="s">
        <v>885</v>
      </c>
      <c r="D303" s="1" t="s">
        <v>209</v>
      </c>
      <c r="E303" s="1" t="s">
        <v>423</v>
      </c>
      <c r="F303" s="1">
        <v>21</v>
      </c>
      <c r="G303" s="1" t="s">
        <v>44</v>
      </c>
      <c r="H303" s="1" t="s">
        <v>44</v>
      </c>
      <c r="I303" s="1" t="s">
        <v>54</v>
      </c>
      <c r="J303" s="24" t="s">
        <v>54</v>
      </c>
      <c r="K303" s="1" t="s">
        <v>46</v>
      </c>
      <c r="L303" s="24" t="s">
        <v>47</v>
      </c>
      <c r="M303" s="1">
        <v>2</v>
      </c>
      <c r="N303" s="1">
        <v>1</v>
      </c>
      <c r="O303" s="24">
        <v>1</v>
      </c>
      <c r="P303" s="1">
        <v>4</v>
      </c>
      <c r="Q303" s="1">
        <v>2</v>
      </c>
      <c r="R303" s="24">
        <v>1</v>
      </c>
      <c r="S303" s="1">
        <v>3</v>
      </c>
      <c r="T303" s="1">
        <v>5</v>
      </c>
      <c r="U303" s="1">
        <v>4</v>
      </c>
      <c r="V303" s="1">
        <v>6</v>
      </c>
      <c r="W303" s="1">
        <v>1</v>
      </c>
      <c r="X303" s="1">
        <v>5</v>
      </c>
      <c r="Y303" s="1" t="s">
        <v>48</v>
      </c>
      <c r="Z303" s="1" t="s">
        <v>48</v>
      </c>
      <c r="AA303" s="1" t="s">
        <v>48</v>
      </c>
      <c r="AB303" s="1" t="s">
        <v>48</v>
      </c>
      <c r="AC303" s="1" t="s">
        <v>48</v>
      </c>
      <c r="AD303" s="1" t="s">
        <v>48</v>
      </c>
      <c r="AE303" s="1" t="s">
        <v>48</v>
      </c>
      <c r="AF303" s="1" t="s">
        <v>48</v>
      </c>
      <c r="AG303" s="1" t="s">
        <v>48</v>
      </c>
      <c r="AH303" s="1" t="s">
        <v>48</v>
      </c>
      <c r="AI303" s="1" t="s">
        <v>48</v>
      </c>
      <c r="AJ303" s="1" t="s">
        <v>48</v>
      </c>
      <c r="AK303" s="1" t="s">
        <v>48</v>
      </c>
      <c r="AL303" s="1" t="s">
        <v>48</v>
      </c>
      <c r="AM303" s="1" t="s">
        <v>48</v>
      </c>
      <c r="AN303" s="1" t="s">
        <v>48</v>
      </c>
      <c r="AO303" s="1" t="s">
        <v>48</v>
      </c>
      <c r="AP303" s="24" t="s">
        <v>48</v>
      </c>
      <c r="AQ303" s="1" t="s">
        <v>75</v>
      </c>
      <c r="AR303" s="1">
        <v>8</v>
      </c>
      <c r="AS303" s="25" t="s">
        <v>523</v>
      </c>
      <c r="AT303" s="36" t="s">
        <v>872</v>
      </c>
      <c r="AU303" s="9">
        <f t="shared" si="33"/>
        <v>-2.5067929134584248</v>
      </c>
      <c r="AV303" s="9">
        <f t="shared" si="34"/>
        <v>-1.4764837972729503</v>
      </c>
      <c r="AW303">
        <f t="shared" si="35"/>
        <v>3</v>
      </c>
      <c r="AX303">
        <f t="shared" si="36"/>
        <v>0.5</v>
      </c>
      <c r="AY303" s="6">
        <f>VLOOKUP(AQ303,COND!$A$10:$B$32,2,FALSE)</f>
        <v>0.95</v>
      </c>
      <c r="AZ303" s="9">
        <f>($AU$3*AU303+$AV$3*AV303+$AW$3*AW303+$AX$3*AX303)*AY303*IF(AR303&lt;5,0.95,IF(AR303&lt;7,0.975,1))+$K$3*VLOOKUP(K303,COND!$A$2:$D$7,2,FALSE)+$L$3*VLOOKUP(L303,COND!$A$2:$D$7,3,FALSE)+IF(BB303="SP",$BB$3,0)+IF($AW303&lt;3,-5,0)</f>
        <v>5.189267198256843</v>
      </c>
      <c r="BA303" s="28">
        <f t="shared" si="37"/>
        <v>-0.60167615875601377</v>
      </c>
      <c r="BB303" t="str">
        <f t="shared" si="38"/>
        <v>SP</v>
      </c>
      <c r="BC303">
        <v>800</v>
      </c>
      <c r="BD303">
        <v>299</v>
      </c>
      <c r="BF303" t="str">
        <f t="shared" si="39"/>
        <v>Unlikely</v>
      </c>
      <c r="BH303" t="str">
        <f>IF(VLOOKUP($B303,'Draft List'!$D$4:$AC$2598,BH$3,FALSE)&lt;&gt;0,VLOOKUP($B303,'Draft List'!$D$4:$AC$2598,BH$3,FALSE),"")</f>
        <v/>
      </c>
      <c r="BI303" t="str">
        <f>IF(VLOOKUP($B303,'Draft List'!$D$4:$AC$2598,BI$3,FALSE)&lt;&gt;0,VLOOKUP($B303,'Draft List'!$D$4:$AC$2598,BI$3,FALSE),"")</f>
        <v/>
      </c>
      <c r="BJ303" t="str">
        <f>IF(VLOOKUP($B303,'Draft List'!$D$4:$AC$2598,BJ$3,FALSE)&lt;&gt;0,VLOOKUP($B303,'Draft List'!$D$4:$AC$2598,BJ$3,FALSE),"")</f>
        <v/>
      </c>
      <c r="BK303" t="str">
        <f>IF(VLOOKUP($B303,'Draft List'!$D$4:$AC$2598,BK$3,FALSE)&lt;&gt;0,VLOOKUP($B303,'Draft List'!$D$4:$AC$2598,BK$3,FALSE),"")</f>
        <v/>
      </c>
      <c r="BL303" t="e">
        <f>IF(OR(C303="SP",C303="MR",C303="CL"),"P",VLOOKUP($A303,Bat!$A$4:$AQ$1284,42,FALSE))</f>
        <v>#N/A</v>
      </c>
    </row>
    <row r="304" spans="1:64" x14ac:dyDescent="0.25">
      <c r="A304" s="45" t="str">
        <f t="shared" si="32"/>
        <v>RPBrian Wagner21</v>
      </c>
      <c r="B304">
        <f>VLOOKUP($A304,draft_listing_pitchers_stats!$A$1:$B$1324,2,FALSE)</f>
        <v>8582</v>
      </c>
      <c r="C304" s="1" t="s">
        <v>885</v>
      </c>
      <c r="D304" s="1" t="s">
        <v>216</v>
      </c>
      <c r="E304" s="1" t="s">
        <v>1724</v>
      </c>
      <c r="F304" s="1">
        <v>21</v>
      </c>
      <c r="G304" s="1" t="s">
        <v>68</v>
      </c>
      <c r="H304" s="1" t="s">
        <v>44</v>
      </c>
      <c r="I304" s="1" t="s">
        <v>54</v>
      </c>
      <c r="J304" s="24" t="s">
        <v>54</v>
      </c>
      <c r="K304" s="1" t="s">
        <v>47</v>
      </c>
      <c r="L304" s="24" t="s">
        <v>46</v>
      </c>
      <c r="M304" s="1">
        <v>3</v>
      </c>
      <c r="N304" s="1">
        <v>1</v>
      </c>
      <c r="O304" s="24">
        <v>1</v>
      </c>
      <c r="P304" s="1">
        <v>3</v>
      </c>
      <c r="Q304" s="1">
        <v>1</v>
      </c>
      <c r="R304" s="24">
        <v>3</v>
      </c>
      <c r="S304" s="1" t="s">
        <v>48</v>
      </c>
      <c r="T304" s="1" t="s">
        <v>48</v>
      </c>
      <c r="U304" s="1">
        <v>4</v>
      </c>
      <c r="V304" s="1">
        <v>4</v>
      </c>
      <c r="W304" s="1">
        <v>4</v>
      </c>
      <c r="X304" s="1">
        <v>4</v>
      </c>
      <c r="Y304" s="1" t="s">
        <v>48</v>
      </c>
      <c r="Z304" s="1" t="s">
        <v>48</v>
      </c>
      <c r="AA304" s="1" t="s">
        <v>48</v>
      </c>
      <c r="AB304" s="1" t="s">
        <v>48</v>
      </c>
      <c r="AC304" s="1" t="s">
        <v>48</v>
      </c>
      <c r="AD304" s="1" t="s">
        <v>48</v>
      </c>
      <c r="AE304" s="1">
        <v>4</v>
      </c>
      <c r="AF304" s="1">
        <v>4</v>
      </c>
      <c r="AG304" s="1">
        <v>4</v>
      </c>
      <c r="AH304" s="1">
        <v>4</v>
      </c>
      <c r="AI304" s="1" t="s">
        <v>48</v>
      </c>
      <c r="AJ304" s="1" t="s">
        <v>48</v>
      </c>
      <c r="AK304" s="1" t="s">
        <v>48</v>
      </c>
      <c r="AL304" s="1" t="s">
        <v>48</v>
      </c>
      <c r="AM304" s="1" t="s">
        <v>48</v>
      </c>
      <c r="AN304" s="1" t="s">
        <v>48</v>
      </c>
      <c r="AO304" s="1" t="s">
        <v>48</v>
      </c>
      <c r="AP304" s="24" t="s">
        <v>48</v>
      </c>
      <c r="AQ304" s="1" t="s">
        <v>64</v>
      </c>
      <c r="AR304" s="1">
        <v>4</v>
      </c>
      <c r="AS304" s="25" t="s">
        <v>15</v>
      </c>
      <c r="AT304" s="36" t="s">
        <v>826</v>
      </c>
      <c r="AU304" s="9">
        <f t="shared" si="33"/>
        <v>-2.3121015889492513</v>
      </c>
      <c r="AV304" s="9">
        <f t="shared" si="34"/>
        <v>-1.3819657061039585</v>
      </c>
      <c r="AW304">
        <f t="shared" si="35"/>
        <v>4</v>
      </c>
      <c r="AX304">
        <f t="shared" si="36"/>
        <v>0</v>
      </c>
      <c r="AY304" s="6">
        <f>VLOOKUP(AQ304,COND!$A$10:$B$32,2,FALSE)</f>
        <v>1</v>
      </c>
      <c r="AZ304" s="9">
        <f>($AU$3*AU304+$AV$3*AV304+$AW$3*AW304+$AX$3*AX304)*AY304*IF(AR304&lt;5,0.95,IF(AR304&lt;7,0.975,1))+$K$3*VLOOKUP(K304,COND!$A$2:$D$7,2,FALSE)+$L$3*VLOOKUP(L304,COND!$A$2:$D$7,3,FALSE)+IF(BB304="SP",$BB$3,0)+IF($AW304&lt;3,-5,0)</f>
        <v>4.9033522821244304</v>
      </c>
      <c r="BA304" s="28">
        <f t="shared" si="37"/>
        <v>-0.6267937970511851</v>
      </c>
      <c r="BB304" t="str">
        <f t="shared" si="38"/>
        <v>RP</v>
      </c>
      <c r="BC304">
        <v>800</v>
      </c>
      <c r="BD304">
        <v>300</v>
      </c>
      <c r="BF304" t="str">
        <f t="shared" si="39"/>
        <v>Unlikely</v>
      </c>
      <c r="BH304" t="str">
        <f>IF(VLOOKUP($B304,'Draft List'!$D$4:$AC$2598,BH$3,FALSE)&lt;&gt;0,VLOOKUP($B304,'Draft List'!$D$4:$AC$2598,BH$3,FALSE),"")</f>
        <v/>
      </c>
      <c r="BI304" t="str">
        <f>IF(VLOOKUP($B304,'Draft List'!$D$4:$AC$2598,BI$3,FALSE)&lt;&gt;0,VLOOKUP($B304,'Draft List'!$D$4:$AC$2598,BI$3,FALSE),"")</f>
        <v/>
      </c>
      <c r="BJ304" t="str">
        <f>IF(VLOOKUP($B304,'Draft List'!$D$4:$AC$2598,BJ$3,FALSE)&lt;&gt;0,VLOOKUP($B304,'Draft List'!$D$4:$AC$2598,BJ$3,FALSE),"")</f>
        <v/>
      </c>
      <c r="BK304" t="str">
        <f>IF(VLOOKUP($B304,'Draft List'!$D$4:$AC$2598,BK$3,FALSE)&lt;&gt;0,VLOOKUP($B304,'Draft List'!$D$4:$AC$2598,BK$3,FALSE),"")</f>
        <v/>
      </c>
      <c r="BL304">
        <f>IF(OR(C304="SP",C304="MR",C304="CL"),"P",VLOOKUP($A304,Bat!$A$4:$AQ$1284,42,FALSE))</f>
        <v>-4.7392148815274151</v>
      </c>
    </row>
    <row r="305" spans="1:64" x14ac:dyDescent="0.25">
      <c r="A305" s="45" t="str">
        <f t="shared" si="32"/>
        <v>SPSancho Contreras21</v>
      </c>
      <c r="B305">
        <f>VLOOKUP($A305,draft_listing_pitchers_stats!$A$1:$B$1324,2,FALSE)</f>
        <v>3082</v>
      </c>
      <c r="C305" s="1" t="s">
        <v>25</v>
      </c>
      <c r="D305" s="1" t="s">
        <v>1102</v>
      </c>
      <c r="E305" s="1" t="s">
        <v>1103</v>
      </c>
      <c r="F305" s="1">
        <v>21</v>
      </c>
      <c r="G305" s="1" t="s">
        <v>58</v>
      </c>
      <c r="H305" s="1" t="s">
        <v>58</v>
      </c>
      <c r="I305" s="1" t="s">
        <v>54</v>
      </c>
      <c r="J305" s="24" t="s">
        <v>54</v>
      </c>
      <c r="K305" s="1" t="s">
        <v>47</v>
      </c>
      <c r="L305" s="24" t="s">
        <v>51</v>
      </c>
      <c r="M305" s="1">
        <v>3</v>
      </c>
      <c r="N305" s="1">
        <v>2</v>
      </c>
      <c r="O305" s="24">
        <v>1</v>
      </c>
      <c r="P305" s="1">
        <v>4</v>
      </c>
      <c r="Q305" s="1">
        <v>2</v>
      </c>
      <c r="R305" s="24">
        <v>1</v>
      </c>
      <c r="S305" s="1">
        <v>5</v>
      </c>
      <c r="T305" s="1">
        <v>5</v>
      </c>
      <c r="U305" s="1">
        <v>1</v>
      </c>
      <c r="V305" s="1">
        <v>1</v>
      </c>
      <c r="W305" s="1" t="s">
        <v>48</v>
      </c>
      <c r="X305" s="1" t="s">
        <v>48</v>
      </c>
      <c r="Y305" s="1">
        <v>5</v>
      </c>
      <c r="Z305" s="1">
        <v>6</v>
      </c>
      <c r="AA305" s="1" t="s">
        <v>48</v>
      </c>
      <c r="AB305" s="1" t="s">
        <v>48</v>
      </c>
      <c r="AC305" s="1" t="s">
        <v>48</v>
      </c>
      <c r="AD305" s="1" t="s">
        <v>48</v>
      </c>
      <c r="AE305" s="1" t="s">
        <v>48</v>
      </c>
      <c r="AF305" s="1" t="s">
        <v>48</v>
      </c>
      <c r="AG305" s="1">
        <v>5</v>
      </c>
      <c r="AH305" s="1">
        <v>5</v>
      </c>
      <c r="AI305" s="1" t="s">
        <v>48</v>
      </c>
      <c r="AJ305" s="1" t="s">
        <v>48</v>
      </c>
      <c r="AK305" s="1" t="s">
        <v>48</v>
      </c>
      <c r="AL305" s="1" t="s">
        <v>48</v>
      </c>
      <c r="AM305" s="1" t="s">
        <v>48</v>
      </c>
      <c r="AN305" s="1" t="s">
        <v>48</v>
      </c>
      <c r="AO305" s="1" t="s">
        <v>48</v>
      </c>
      <c r="AP305" s="24" t="s">
        <v>48</v>
      </c>
      <c r="AQ305" s="1" t="s">
        <v>64</v>
      </c>
      <c r="AR305" s="1">
        <v>8</v>
      </c>
      <c r="AS305" s="25" t="s">
        <v>15</v>
      </c>
      <c r="AT305" s="36" t="s">
        <v>881</v>
      </c>
      <c r="AU305" s="9">
        <f t="shared" si="33"/>
        <v>-2.1166698725191955</v>
      </c>
      <c r="AV305" s="9">
        <f t="shared" si="34"/>
        <v>-1.4764837972729503</v>
      </c>
      <c r="AW305">
        <f t="shared" si="35"/>
        <v>4</v>
      </c>
      <c r="AX305">
        <f t="shared" si="36"/>
        <v>0.5</v>
      </c>
      <c r="AY305" s="6">
        <f>VLOOKUP(AQ305,COND!$A$10:$B$32,2,FALSE)</f>
        <v>1</v>
      </c>
      <c r="AZ305" s="9">
        <f>($AU$3*AU305+$AV$3*AV305+$AW$3*AW305+$AX$3*AX305)*AY305*IF(AR305&lt;5,0.95,IF(AR305&lt;7,0.975,1))+$K$3*VLOOKUP(K305,COND!$A$2:$D$7,2,FALSE)+$L$3*VLOOKUP(L305,COND!$A$2:$D$7,3,FALSE)+IF(BB305="SP",$BB$3,0)+IF($AW305&lt;3,-5,0)</f>
        <v>4.6719900800371548</v>
      </c>
      <c r="BA305" s="28">
        <f t="shared" si="37"/>
        <v>-0.64711897695369558</v>
      </c>
      <c r="BB305" t="str">
        <f t="shared" si="38"/>
        <v>SP</v>
      </c>
      <c r="BC305">
        <v>800</v>
      </c>
      <c r="BD305">
        <v>301</v>
      </c>
      <c r="BF305" t="str">
        <f t="shared" si="39"/>
        <v>Unlikely</v>
      </c>
      <c r="BH305" t="str">
        <f>IF(VLOOKUP($B305,'Draft List'!$D$4:$AC$2598,BH$3,FALSE)&lt;&gt;0,VLOOKUP($B305,'Draft List'!$D$4:$AC$2598,BH$3,FALSE),"")</f>
        <v/>
      </c>
      <c r="BI305" t="str">
        <f>IF(VLOOKUP($B305,'Draft List'!$D$4:$AC$2598,BI$3,FALSE)&lt;&gt;0,VLOOKUP($B305,'Draft List'!$D$4:$AC$2598,BI$3,FALSE),"")</f>
        <v/>
      </c>
      <c r="BJ305" t="str">
        <f>IF(VLOOKUP($B305,'Draft List'!$D$4:$AC$2598,BJ$3,FALSE)&lt;&gt;0,VLOOKUP($B305,'Draft List'!$D$4:$AC$2598,BJ$3,FALSE),"")</f>
        <v/>
      </c>
      <c r="BK305" t="str">
        <f>IF(VLOOKUP($B305,'Draft List'!$D$4:$AC$2598,BK$3,FALSE)&lt;&gt;0,VLOOKUP($B305,'Draft List'!$D$4:$AC$2598,BK$3,FALSE),"")</f>
        <v/>
      </c>
      <c r="BL305" t="str">
        <f>IF(OR(C305="SP",C305="MR",C305="CL"),"P",VLOOKUP($A305,Bat!$A$4:$AQ$1284,42,FALSE))</f>
        <v>P</v>
      </c>
    </row>
    <row r="306" spans="1:64" x14ac:dyDescent="0.25">
      <c r="A306" s="45" t="str">
        <f t="shared" si="32"/>
        <v>RPTim King21</v>
      </c>
      <c r="B306">
        <f>VLOOKUP($A306,draft_listing_pitchers_stats!$A$1:$B$1324,2,FALSE)</f>
        <v>8892</v>
      </c>
      <c r="C306" s="1" t="s">
        <v>885</v>
      </c>
      <c r="D306" s="1" t="s">
        <v>163</v>
      </c>
      <c r="E306" s="1" t="s">
        <v>805</v>
      </c>
      <c r="F306" s="1">
        <v>21</v>
      </c>
      <c r="G306" s="1" t="s">
        <v>58</v>
      </c>
      <c r="H306" s="1" t="s">
        <v>58</v>
      </c>
      <c r="I306" s="1" t="s">
        <v>54</v>
      </c>
      <c r="J306" s="24" t="s">
        <v>54</v>
      </c>
      <c r="K306" s="1" t="s">
        <v>46</v>
      </c>
      <c r="L306" s="24" t="s">
        <v>46</v>
      </c>
      <c r="M306" s="1">
        <v>3</v>
      </c>
      <c r="N306" s="1">
        <v>2</v>
      </c>
      <c r="O306" s="24">
        <v>1</v>
      </c>
      <c r="P306" s="1">
        <v>5</v>
      </c>
      <c r="Q306" s="1">
        <v>3</v>
      </c>
      <c r="R306" s="24">
        <v>1</v>
      </c>
      <c r="S306" s="1">
        <v>6</v>
      </c>
      <c r="T306" s="1">
        <v>8</v>
      </c>
      <c r="U306" s="1" t="s">
        <v>48</v>
      </c>
      <c r="V306" s="1" t="s">
        <v>48</v>
      </c>
      <c r="W306" s="1">
        <v>3</v>
      </c>
      <c r="X306" s="1">
        <v>5</v>
      </c>
      <c r="Y306" s="1" t="s">
        <v>48</v>
      </c>
      <c r="Z306" s="1" t="s">
        <v>48</v>
      </c>
      <c r="AA306" s="1" t="s">
        <v>48</v>
      </c>
      <c r="AB306" s="1" t="s">
        <v>48</v>
      </c>
      <c r="AC306" s="1" t="s">
        <v>48</v>
      </c>
      <c r="AD306" s="1" t="s">
        <v>48</v>
      </c>
      <c r="AE306" s="1" t="s">
        <v>48</v>
      </c>
      <c r="AF306" s="1" t="s">
        <v>48</v>
      </c>
      <c r="AG306" s="1" t="s">
        <v>48</v>
      </c>
      <c r="AH306" s="1" t="s">
        <v>48</v>
      </c>
      <c r="AI306" s="1" t="s">
        <v>48</v>
      </c>
      <c r="AJ306" s="1" t="s">
        <v>48</v>
      </c>
      <c r="AK306" s="1" t="s">
        <v>48</v>
      </c>
      <c r="AL306" s="1" t="s">
        <v>48</v>
      </c>
      <c r="AM306" s="1" t="s">
        <v>48</v>
      </c>
      <c r="AN306" s="1" t="s">
        <v>48</v>
      </c>
      <c r="AO306" s="1" t="s">
        <v>48</v>
      </c>
      <c r="AP306" s="24" t="s">
        <v>48</v>
      </c>
      <c r="AQ306" s="1" t="s">
        <v>66</v>
      </c>
      <c r="AR306" s="1">
        <v>10</v>
      </c>
      <c r="AS306" s="25" t="s">
        <v>15</v>
      </c>
      <c r="AT306" s="36" t="s">
        <v>900</v>
      </c>
      <c r="AU306" s="9">
        <f t="shared" si="33"/>
        <v>-2.1166698725191955</v>
      </c>
      <c r="AV306" s="9">
        <f t="shared" si="34"/>
        <v>-1.0863607563337214</v>
      </c>
      <c r="AW306">
        <f t="shared" si="35"/>
        <v>2</v>
      </c>
      <c r="AX306">
        <f t="shared" si="36"/>
        <v>1</v>
      </c>
      <c r="AY306" s="6">
        <f>VLOOKUP(AQ306,COND!$A$10:$B$32,2,FALSE)</f>
        <v>1.0249999999999999</v>
      </c>
      <c r="AZ306" s="9">
        <f>($AU$3*AU306+$AV$3*AV306+$AW$3*AW306+$AX$3*AX306)*AY306*IF(AR306&lt;5,0.95,IF(AR306&lt;7,0.975,1))+$K$3*VLOOKUP(K306,COND!$A$2:$D$7,2,FALSE)+$L$3*VLOOKUP(L306,COND!$A$2:$D$7,3,FALSE)+IF(BB306="SP",$BB$3,0)+IF($AW306&lt;3,-5,0)</f>
        <v>4.6019371712922741</v>
      </c>
      <c r="BA306" s="28">
        <f t="shared" si="37"/>
        <v>-0.65327312815077299</v>
      </c>
      <c r="BB306" t="str">
        <f t="shared" si="38"/>
        <v>RP</v>
      </c>
      <c r="BC306">
        <v>800</v>
      </c>
      <c r="BD306">
        <v>302</v>
      </c>
      <c r="BF306" t="str">
        <f t="shared" si="39"/>
        <v>Unlikely</v>
      </c>
      <c r="BH306">
        <f>IF(VLOOKUP($B306,'Draft List'!$D$4:$AC$2598,BH$3,FALSE)&lt;&gt;0,VLOOKUP($B306,'Draft List'!$D$4:$AC$2598,BH$3,FALSE),"")</f>
        <v>224</v>
      </c>
      <c r="BI306">
        <f>IF(VLOOKUP($B306,'Draft List'!$D$4:$AC$2598,BI$3,FALSE)&lt;&gt;0,VLOOKUP($B306,'Draft List'!$D$4:$AC$2598,BI$3,FALSE),"")</f>
        <v>9</v>
      </c>
      <c r="BJ306">
        <f>IF(VLOOKUP($B306,'Draft List'!$D$4:$AC$2598,BJ$3,FALSE)&lt;&gt;0,VLOOKUP($B306,'Draft List'!$D$4:$AC$2598,BJ$3,FALSE),"")</f>
        <v>10</v>
      </c>
      <c r="BK306" t="str">
        <f>IF(VLOOKUP($B306,'Draft List'!$D$4:$AC$2598,BK$3,FALSE)&lt;&gt;0,VLOOKUP($B306,'Draft List'!$D$4:$AC$2598,BK$3,FALSE),"")</f>
        <v>New Orleans Trendsetters</v>
      </c>
      <c r="BL306">
        <f>IF(OR(C306="SP",C306="MR",C306="CL"),"P",VLOOKUP($A306,Bat!$A$4:$AQ$1284,42,FALSE))</f>
        <v>-4.8364908104864046</v>
      </c>
    </row>
    <row r="307" spans="1:64" x14ac:dyDescent="0.25">
      <c r="A307" s="45" t="str">
        <f t="shared" si="32"/>
        <v>RPRicardo Román21</v>
      </c>
      <c r="B307">
        <f>VLOOKUP($A307,draft_listing_pitchers_stats!$A$1:$B$1324,2,FALSE)</f>
        <v>8366</v>
      </c>
      <c r="C307" s="1" t="s">
        <v>885</v>
      </c>
      <c r="D307" s="1" t="s">
        <v>201</v>
      </c>
      <c r="E307" s="1" t="s">
        <v>946</v>
      </c>
      <c r="F307" s="1">
        <v>21</v>
      </c>
      <c r="G307" s="1" t="s">
        <v>68</v>
      </c>
      <c r="H307" s="1" t="s">
        <v>44</v>
      </c>
      <c r="I307" s="1" t="s">
        <v>54</v>
      </c>
      <c r="J307" s="24" t="s">
        <v>54</v>
      </c>
      <c r="K307" s="1" t="s">
        <v>51</v>
      </c>
      <c r="L307" s="24" t="s">
        <v>46</v>
      </c>
      <c r="M307" s="1">
        <v>2</v>
      </c>
      <c r="N307" s="1">
        <v>2</v>
      </c>
      <c r="O307" s="24">
        <v>1</v>
      </c>
      <c r="P307" s="1">
        <v>2</v>
      </c>
      <c r="Q307" s="1">
        <v>4</v>
      </c>
      <c r="R307" s="24">
        <v>1</v>
      </c>
      <c r="S307" s="1">
        <v>4</v>
      </c>
      <c r="T307" s="1">
        <v>4</v>
      </c>
      <c r="U307" s="1" t="s">
        <v>48</v>
      </c>
      <c r="V307" s="1" t="s">
        <v>48</v>
      </c>
      <c r="W307" s="1">
        <v>2</v>
      </c>
      <c r="X307" s="1">
        <v>2</v>
      </c>
      <c r="Y307" s="1" t="s">
        <v>48</v>
      </c>
      <c r="Z307" s="1" t="s">
        <v>48</v>
      </c>
      <c r="AA307" s="1" t="s">
        <v>48</v>
      </c>
      <c r="AB307" s="1" t="s">
        <v>48</v>
      </c>
      <c r="AC307" s="1" t="s">
        <v>48</v>
      </c>
      <c r="AD307" s="1" t="s">
        <v>48</v>
      </c>
      <c r="AE307" s="1" t="s">
        <v>48</v>
      </c>
      <c r="AF307" s="1" t="s">
        <v>48</v>
      </c>
      <c r="AG307" s="1" t="s">
        <v>48</v>
      </c>
      <c r="AH307" s="1" t="s">
        <v>48</v>
      </c>
      <c r="AI307" s="1" t="s">
        <v>48</v>
      </c>
      <c r="AJ307" s="1" t="s">
        <v>48</v>
      </c>
      <c r="AK307" s="1" t="s">
        <v>48</v>
      </c>
      <c r="AL307" s="1" t="s">
        <v>48</v>
      </c>
      <c r="AM307" s="1">
        <v>1</v>
      </c>
      <c r="AN307" s="1">
        <v>2</v>
      </c>
      <c r="AO307" s="1" t="s">
        <v>48</v>
      </c>
      <c r="AP307" s="24" t="s">
        <v>48</v>
      </c>
      <c r="AQ307" s="1" t="s">
        <v>71</v>
      </c>
      <c r="AR307" s="1">
        <v>6</v>
      </c>
      <c r="AS307" s="25" t="s">
        <v>519</v>
      </c>
      <c r="AT307" s="36" t="s">
        <v>839</v>
      </c>
      <c r="AU307" s="9">
        <f t="shared" si="33"/>
        <v>-2.311361197028369</v>
      </c>
      <c r="AV307" s="9">
        <f t="shared" si="34"/>
        <v>-1.4750030134311867</v>
      </c>
      <c r="AW307">
        <f t="shared" si="35"/>
        <v>3</v>
      </c>
      <c r="AX307">
        <f t="shared" si="36"/>
        <v>0</v>
      </c>
      <c r="AY307" s="6">
        <f>VLOOKUP(AQ307,COND!$A$10:$B$32,2,FALSE)</f>
        <v>1</v>
      </c>
      <c r="AZ307" s="9">
        <f>($AU$3*AU307+$AV$3*AV307+$AW$3*AW307+$AX$3*AX307)*AY307*IF(AR307&lt;5,0.95,IF(AR307&lt;7,0.975,1))+$K$3*VLOOKUP(K307,COND!$A$2:$D$7,2,FALSE)+$L$3*VLOOKUP(L307,COND!$A$2:$D$7,3,FALSE)+IF(BB307="SP",$BB$3,0)+IF($AW307&lt;3,-5,0)</f>
        <v>4.5492258046713268</v>
      </c>
      <c r="BA307" s="28">
        <f t="shared" si="37"/>
        <v>-0.65790382408905679</v>
      </c>
      <c r="BB307" t="str">
        <f t="shared" si="38"/>
        <v>SP</v>
      </c>
      <c r="BC307">
        <v>800</v>
      </c>
      <c r="BD307">
        <v>303</v>
      </c>
      <c r="BF307" t="str">
        <f t="shared" si="39"/>
        <v>Unlikely</v>
      </c>
      <c r="BH307" t="str">
        <f>IF(VLOOKUP($B307,'Draft List'!$D$4:$AC$2598,BH$3,FALSE)&lt;&gt;0,VLOOKUP($B307,'Draft List'!$D$4:$AC$2598,BH$3,FALSE),"")</f>
        <v/>
      </c>
      <c r="BI307" t="str">
        <f>IF(VLOOKUP($B307,'Draft List'!$D$4:$AC$2598,BI$3,FALSE)&lt;&gt;0,VLOOKUP($B307,'Draft List'!$D$4:$AC$2598,BI$3,FALSE),"")</f>
        <v/>
      </c>
      <c r="BJ307" t="str">
        <f>IF(VLOOKUP($B307,'Draft List'!$D$4:$AC$2598,BJ$3,FALSE)&lt;&gt;0,VLOOKUP($B307,'Draft List'!$D$4:$AC$2598,BJ$3,FALSE),"")</f>
        <v/>
      </c>
      <c r="BK307" t="str">
        <f>IF(VLOOKUP($B307,'Draft List'!$D$4:$AC$2598,BK$3,FALSE)&lt;&gt;0,VLOOKUP($B307,'Draft List'!$D$4:$AC$2598,BK$3,FALSE),"")</f>
        <v/>
      </c>
      <c r="BL307" t="e">
        <f>IF(OR(C307="SP",C307="MR",C307="CL"),"P",VLOOKUP($A307,Bat!$A$4:$AQ$1284,42,FALSE))</f>
        <v>#N/A</v>
      </c>
    </row>
    <row r="308" spans="1:64" x14ac:dyDescent="0.25">
      <c r="A308" s="45" t="str">
        <f t="shared" si="32"/>
        <v>SPBernie Purss21</v>
      </c>
      <c r="B308">
        <f>VLOOKUP($A308,draft_listing_pitchers_stats!$A$1:$B$1324,2,FALSE)</f>
        <v>16045</v>
      </c>
      <c r="C308" s="1" t="s">
        <v>25</v>
      </c>
      <c r="D308" s="1" t="s">
        <v>1567</v>
      </c>
      <c r="E308" s="1" t="s">
        <v>1568</v>
      </c>
      <c r="F308" s="1">
        <v>21</v>
      </c>
      <c r="G308" s="1" t="s">
        <v>44</v>
      </c>
      <c r="H308" s="1" t="s">
        <v>44</v>
      </c>
      <c r="I308" s="1" t="s">
        <v>54</v>
      </c>
      <c r="J308" s="24" t="s">
        <v>54</v>
      </c>
      <c r="K308" s="1" t="s">
        <v>51</v>
      </c>
      <c r="L308" s="24" t="s">
        <v>46</v>
      </c>
      <c r="M308" s="1">
        <v>4</v>
      </c>
      <c r="N308" s="1">
        <v>2</v>
      </c>
      <c r="O308" s="24">
        <v>1</v>
      </c>
      <c r="P308" s="1">
        <v>4</v>
      </c>
      <c r="Q308" s="1">
        <v>2</v>
      </c>
      <c r="R308" s="24">
        <v>1</v>
      </c>
      <c r="S308" s="1" t="s">
        <v>48</v>
      </c>
      <c r="T308" s="1" t="s">
        <v>48</v>
      </c>
      <c r="U308" s="1">
        <v>6</v>
      </c>
      <c r="V308" s="1">
        <v>6</v>
      </c>
      <c r="W308" s="1" t="s">
        <v>48</v>
      </c>
      <c r="X308" s="1" t="s">
        <v>48</v>
      </c>
      <c r="Y308" s="1">
        <v>4</v>
      </c>
      <c r="Z308" s="1">
        <v>5</v>
      </c>
      <c r="AA308" s="1" t="s">
        <v>48</v>
      </c>
      <c r="AB308" s="1" t="s">
        <v>48</v>
      </c>
      <c r="AC308" s="1" t="s">
        <v>48</v>
      </c>
      <c r="AD308" s="1" t="s">
        <v>48</v>
      </c>
      <c r="AE308" s="1">
        <v>5</v>
      </c>
      <c r="AF308" s="1">
        <v>5</v>
      </c>
      <c r="AG308" s="1" t="s">
        <v>48</v>
      </c>
      <c r="AH308" s="1" t="s">
        <v>48</v>
      </c>
      <c r="AI308" s="1" t="s">
        <v>48</v>
      </c>
      <c r="AJ308" s="1" t="s">
        <v>48</v>
      </c>
      <c r="AK308" s="1" t="s">
        <v>48</v>
      </c>
      <c r="AL308" s="1" t="s">
        <v>48</v>
      </c>
      <c r="AM308" s="1" t="s">
        <v>48</v>
      </c>
      <c r="AN308" s="1" t="s">
        <v>48</v>
      </c>
      <c r="AO308" s="1" t="s">
        <v>48</v>
      </c>
      <c r="AP308" s="24" t="s">
        <v>48</v>
      </c>
      <c r="AQ308" s="1" t="s">
        <v>62</v>
      </c>
      <c r="AR308" s="1">
        <v>4</v>
      </c>
      <c r="AS308" s="25" t="s">
        <v>519</v>
      </c>
      <c r="AT308" s="36" t="s">
        <v>881</v>
      </c>
      <c r="AU308" s="9">
        <f t="shared" si="33"/>
        <v>-1.9219785480100218</v>
      </c>
      <c r="AV308" s="9">
        <f t="shared" si="34"/>
        <v>-1.4764837972729503</v>
      </c>
      <c r="AW308">
        <f t="shared" si="35"/>
        <v>3</v>
      </c>
      <c r="AX308">
        <f t="shared" si="36"/>
        <v>1</v>
      </c>
      <c r="AY308" s="6">
        <f>VLOOKUP(AQ308,COND!$A$10:$B$32,2,FALSE)</f>
        <v>1</v>
      </c>
      <c r="AZ308" s="9">
        <f>($AU$3*AU308+$AV$3*AV308+$AW$3*AW308+$AX$3*AX308)*AY308*IF(AR308&lt;5,0.95,IF(AR308&lt;7,0.975,1))+$K$3*VLOOKUP(K308,COND!$A$2:$D$7,2,FALSE)+$L$3*VLOOKUP(L308,COND!$A$2:$D$7,3,FALSE)+IF(BB308="SP",$BB$3,0)+IF($AW308&lt;3,-5,0)</f>
        <v>4.4941319276920453</v>
      </c>
      <c r="BA308" s="28">
        <f t="shared" si="37"/>
        <v>-0.6627438236699229</v>
      </c>
      <c r="BB308" t="str">
        <f t="shared" si="38"/>
        <v>RP</v>
      </c>
      <c r="BC308">
        <v>800</v>
      </c>
      <c r="BD308">
        <v>304</v>
      </c>
      <c r="BF308" t="str">
        <f t="shared" si="39"/>
        <v>Unlikely</v>
      </c>
      <c r="BH308" t="str">
        <f>IF(VLOOKUP($B308,'Draft List'!$D$4:$AC$2598,BH$3,FALSE)&lt;&gt;0,VLOOKUP($B308,'Draft List'!$D$4:$AC$2598,BH$3,FALSE),"")</f>
        <v/>
      </c>
      <c r="BI308" t="str">
        <f>IF(VLOOKUP($B308,'Draft List'!$D$4:$AC$2598,BI$3,FALSE)&lt;&gt;0,VLOOKUP($B308,'Draft List'!$D$4:$AC$2598,BI$3,FALSE),"")</f>
        <v/>
      </c>
      <c r="BJ308" t="str">
        <f>IF(VLOOKUP($B308,'Draft List'!$D$4:$AC$2598,BJ$3,FALSE)&lt;&gt;0,VLOOKUP($B308,'Draft List'!$D$4:$AC$2598,BJ$3,FALSE),"")</f>
        <v/>
      </c>
      <c r="BK308" t="str">
        <f>IF(VLOOKUP($B308,'Draft List'!$D$4:$AC$2598,BK$3,FALSE)&lt;&gt;0,VLOOKUP($B308,'Draft List'!$D$4:$AC$2598,BK$3,FALSE),"")</f>
        <v/>
      </c>
      <c r="BL308" t="str">
        <f>IF(OR(C308="SP",C308="MR",C308="CL"),"P",VLOOKUP($A308,Bat!$A$4:$AQ$1284,42,FALSE))</f>
        <v>P</v>
      </c>
    </row>
    <row r="309" spans="1:64" x14ac:dyDescent="0.25">
      <c r="A309" s="45" t="str">
        <f t="shared" si="32"/>
        <v>SPJuan Martínez21</v>
      </c>
      <c r="B309">
        <f>VLOOKUP($A309,draft_listing_pitchers_stats!$A$1:$B$1324,2,FALSE)</f>
        <v>3596</v>
      </c>
      <c r="C309" s="1" t="s">
        <v>25</v>
      </c>
      <c r="D309" s="1" t="s">
        <v>140</v>
      </c>
      <c r="E309" s="1" t="s">
        <v>205</v>
      </c>
      <c r="F309" s="1">
        <v>21</v>
      </c>
      <c r="G309" s="1" t="s">
        <v>44</v>
      </c>
      <c r="H309" s="1" t="s">
        <v>44</v>
      </c>
      <c r="I309" s="1" t="s">
        <v>54</v>
      </c>
      <c r="J309" s="24" t="s">
        <v>54</v>
      </c>
      <c r="K309" s="1" t="s">
        <v>46</v>
      </c>
      <c r="L309" s="24" t="s">
        <v>46</v>
      </c>
      <c r="M309" s="1">
        <v>3</v>
      </c>
      <c r="N309" s="1">
        <v>2</v>
      </c>
      <c r="O309" s="24">
        <v>1</v>
      </c>
      <c r="P309" s="1">
        <v>4</v>
      </c>
      <c r="Q309" s="1">
        <v>2</v>
      </c>
      <c r="R309" s="24">
        <v>1</v>
      </c>
      <c r="S309" s="1">
        <v>5</v>
      </c>
      <c r="T309" s="1">
        <v>5</v>
      </c>
      <c r="U309" s="1">
        <v>2</v>
      </c>
      <c r="V309" s="1">
        <v>5</v>
      </c>
      <c r="W309" s="1" t="s">
        <v>48</v>
      </c>
      <c r="X309" s="1" t="s">
        <v>48</v>
      </c>
      <c r="Y309" s="1">
        <v>4</v>
      </c>
      <c r="Z309" s="1">
        <v>5</v>
      </c>
      <c r="AA309" s="1" t="s">
        <v>48</v>
      </c>
      <c r="AB309" s="1" t="s">
        <v>48</v>
      </c>
      <c r="AC309" s="1" t="s">
        <v>48</v>
      </c>
      <c r="AD309" s="1" t="s">
        <v>48</v>
      </c>
      <c r="AE309" s="1" t="s">
        <v>48</v>
      </c>
      <c r="AF309" s="1" t="s">
        <v>48</v>
      </c>
      <c r="AG309" s="1" t="s">
        <v>48</v>
      </c>
      <c r="AH309" s="1" t="s">
        <v>48</v>
      </c>
      <c r="AI309" s="1" t="s">
        <v>48</v>
      </c>
      <c r="AJ309" s="1" t="s">
        <v>48</v>
      </c>
      <c r="AK309" s="1" t="s">
        <v>48</v>
      </c>
      <c r="AL309" s="1" t="s">
        <v>48</v>
      </c>
      <c r="AM309" s="1" t="s">
        <v>48</v>
      </c>
      <c r="AN309" s="1" t="s">
        <v>48</v>
      </c>
      <c r="AO309" s="1" t="s">
        <v>48</v>
      </c>
      <c r="AP309" s="24" t="s">
        <v>48</v>
      </c>
      <c r="AQ309" s="1" t="s">
        <v>61</v>
      </c>
      <c r="AR309" s="1">
        <v>6</v>
      </c>
      <c r="AS309" s="25" t="s">
        <v>519</v>
      </c>
      <c r="AT309" s="36" t="s">
        <v>882</v>
      </c>
      <c r="AU309" s="9">
        <f t="shared" si="33"/>
        <v>-2.1166698725191955</v>
      </c>
      <c r="AV309" s="9">
        <f t="shared" si="34"/>
        <v>-1.4764837972729503</v>
      </c>
      <c r="AW309">
        <f t="shared" si="35"/>
        <v>3</v>
      </c>
      <c r="AX309">
        <f t="shared" si="36"/>
        <v>0</v>
      </c>
      <c r="AY309" s="6">
        <f>VLOOKUP(AQ309,COND!$A$10:$B$32,2,FALSE)</f>
        <v>1</v>
      </c>
      <c r="AZ309" s="9">
        <f>($AU$3*AU309+$AV$3*AV309+$AW$3*AW309+$AX$3*AX309)*AY309*IF(AR309&lt;5,0.95,IF(AR309&lt;7,0.975,1))+$K$3*VLOOKUP(K309,COND!$A$2:$D$7,2,FALSE)+$L$3*VLOOKUP(L309,COND!$A$2:$D$7,3,FALSE)+IF(BB309="SP",$BB$3,0)+IF($AW309&lt;3,-5,0)</f>
        <v>4.2583153280362254</v>
      </c>
      <c r="BA309" s="28">
        <f t="shared" si="37"/>
        <v>-0.68346032260000655</v>
      </c>
      <c r="BB309" t="str">
        <f t="shared" si="38"/>
        <v>SP</v>
      </c>
      <c r="BC309">
        <v>800</v>
      </c>
      <c r="BD309">
        <v>305</v>
      </c>
      <c r="BF309" t="str">
        <f t="shared" si="39"/>
        <v>Unlikely</v>
      </c>
      <c r="BH309" t="str">
        <f>IF(VLOOKUP($B309,'Draft List'!$D$4:$AC$2598,BH$3,FALSE)&lt;&gt;0,VLOOKUP($B309,'Draft List'!$D$4:$AC$2598,BH$3,FALSE),"")</f>
        <v/>
      </c>
      <c r="BI309" t="str">
        <f>IF(VLOOKUP($B309,'Draft List'!$D$4:$AC$2598,BI$3,FALSE)&lt;&gt;0,VLOOKUP($B309,'Draft List'!$D$4:$AC$2598,BI$3,FALSE),"")</f>
        <v/>
      </c>
      <c r="BJ309" t="str">
        <f>IF(VLOOKUP($B309,'Draft List'!$D$4:$AC$2598,BJ$3,FALSE)&lt;&gt;0,VLOOKUP($B309,'Draft List'!$D$4:$AC$2598,BJ$3,FALSE),"")</f>
        <v/>
      </c>
      <c r="BK309" t="str">
        <f>IF(VLOOKUP($B309,'Draft List'!$D$4:$AC$2598,BK$3,FALSE)&lt;&gt;0,VLOOKUP($B309,'Draft List'!$D$4:$AC$2598,BK$3,FALSE),"")</f>
        <v/>
      </c>
      <c r="BL309" t="str">
        <f>IF(OR(C309="SP",C309="MR",C309="CL"),"P",VLOOKUP($A309,Bat!$A$4:$AQ$1284,42,FALSE))</f>
        <v>P</v>
      </c>
    </row>
    <row r="310" spans="1:64" x14ac:dyDescent="0.25">
      <c r="A310" s="45" t="str">
        <f t="shared" si="32"/>
        <v>RPCaden Graham21</v>
      </c>
      <c r="B310">
        <f>VLOOKUP($A310,draft_listing_pitchers_stats!$A$1:$B$1324,2,FALSE)</f>
        <v>14707</v>
      </c>
      <c r="C310" s="1" t="s">
        <v>885</v>
      </c>
      <c r="D310" s="1" t="s">
        <v>569</v>
      </c>
      <c r="E310" s="1" t="s">
        <v>1204</v>
      </c>
      <c r="F310" s="1">
        <v>21</v>
      </c>
      <c r="G310" s="1" t="s">
        <v>44</v>
      </c>
      <c r="H310" s="1" t="s">
        <v>44</v>
      </c>
      <c r="I310" s="1" t="s">
        <v>54</v>
      </c>
      <c r="J310" s="24" t="s">
        <v>54</v>
      </c>
      <c r="K310" s="1" t="s">
        <v>47</v>
      </c>
      <c r="L310" s="24" t="s">
        <v>46</v>
      </c>
      <c r="M310" s="1">
        <v>3</v>
      </c>
      <c r="N310" s="1">
        <v>2</v>
      </c>
      <c r="O310" s="24">
        <v>1</v>
      </c>
      <c r="P310" s="1">
        <v>3</v>
      </c>
      <c r="Q310" s="1">
        <v>2</v>
      </c>
      <c r="R310" s="24">
        <v>2</v>
      </c>
      <c r="S310" s="1">
        <v>5</v>
      </c>
      <c r="T310" s="1">
        <v>5</v>
      </c>
      <c r="U310" s="1">
        <v>1</v>
      </c>
      <c r="V310" s="1">
        <v>1</v>
      </c>
      <c r="W310" s="1">
        <v>4</v>
      </c>
      <c r="X310" s="1">
        <v>5</v>
      </c>
      <c r="Y310" s="1" t="s">
        <v>48</v>
      </c>
      <c r="Z310" s="1" t="s">
        <v>48</v>
      </c>
      <c r="AA310" s="1" t="s">
        <v>48</v>
      </c>
      <c r="AB310" s="1" t="s">
        <v>48</v>
      </c>
      <c r="AC310" s="1" t="s">
        <v>48</v>
      </c>
      <c r="AD310" s="1" t="s">
        <v>48</v>
      </c>
      <c r="AE310" s="1" t="s">
        <v>48</v>
      </c>
      <c r="AF310" s="1" t="s">
        <v>48</v>
      </c>
      <c r="AG310" s="1" t="s">
        <v>48</v>
      </c>
      <c r="AH310" s="1" t="s">
        <v>48</v>
      </c>
      <c r="AI310" s="1" t="s">
        <v>48</v>
      </c>
      <c r="AJ310" s="1" t="s">
        <v>48</v>
      </c>
      <c r="AK310" s="1" t="s">
        <v>48</v>
      </c>
      <c r="AL310" s="1" t="s">
        <v>48</v>
      </c>
      <c r="AM310" s="1" t="s">
        <v>48</v>
      </c>
      <c r="AN310" s="1" t="s">
        <v>48</v>
      </c>
      <c r="AO310" s="1" t="s">
        <v>48</v>
      </c>
      <c r="AP310" s="24" t="s">
        <v>48</v>
      </c>
      <c r="AQ310" s="1" t="s">
        <v>62</v>
      </c>
      <c r="AR310" s="1">
        <v>7</v>
      </c>
      <c r="AS310" s="25" t="s">
        <v>519</v>
      </c>
      <c r="AT310" s="36" t="s">
        <v>900</v>
      </c>
      <c r="AU310" s="9">
        <f t="shared" si="33"/>
        <v>-2.1166698725191955</v>
      </c>
      <c r="AV310" s="9">
        <f t="shared" si="34"/>
        <v>-1.4288545557280135</v>
      </c>
      <c r="AW310">
        <f t="shared" si="35"/>
        <v>3</v>
      </c>
      <c r="AX310">
        <f t="shared" si="36"/>
        <v>0</v>
      </c>
      <c r="AY310" s="6">
        <f>VLOOKUP(AQ310,COND!$A$10:$B$32,2,FALSE)</f>
        <v>1</v>
      </c>
      <c r="AZ310" s="9">
        <f>($AU$3*AU310+$AV$3*AV310+$AW$3*AW310+$AX$3*AX310)*AY310*IF(AR310&lt;5,0.95,IF(AR310&lt;7,0.975,1))+$K$3*VLOOKUP(K310,COND!$A$2:$D$7,2,FALSE)+$L$3*VLOOKUP(L310,COND!$A$2:$D$7,3,FALSE)+IF(BB310="SP",$BB$3,0)+IF($AW310&lt;3,-5,0)</f>
        <v>4.1995749109358904</v>
      </c>
      <c r="BA310" s="28">
        <f t="shared" si="37"/>
        <v>-0.68862067089519796</v>
      </c>
      <c r="BB310" t="str">
        <f t="shared" si="38"/>
        <v>SP</v>
      </c>
      <c r="BC310">
        <v>800</v>
      </c>
      <c r="BD310">
        <v>306</v>
      </c>
      <c r="BF310" t="str">
        <f t="shared" si="39"/>
        <v>Unlikely</v>
      </c>
      <c r="BH310" t="str">
        <f>IF(VLOOKUP($B310,'Draft List'!$D$4:$AC$2598,BH$3,FALSE)&lt;&gt;0,VLOOKUP($B310,'Draft List'!$D$4:$AC$2598,BH$3,FALSE),"")</f>
        <v/>
      </c>
      <c r="BI310" t="str">
        <f>IF(VLOOKUP($B310,'Draft List'!$D$4:$AC$2598,BI$3,FALSE)&lt;&gt;0,VLOOKUP($B310,'Draft List'!$D$4:$AC$2598,BI$3,FALSE),"")</f>
        <v/>
      </c>
      <c r="BJ310" t="str">
        <f>IF(VLOOKUP($B310,'Draft List'!$D$4:$AC$2598,BJ$3,FALSE)&lt;&gt;0,VLOOKUP($B310,'Draft List'!$D$4:$AC$2598,BJ$3,FALSE),"")</f>
        <v/>
      </c>
      <c r="BK310" t="str">
        <f>IF(VLOOKUP($B310,'Draft List'!$D$4:$AC$2598,BK$3,FALSE)&lt;&gt;0,VLOOKUP($B310,'Draft List'!$D$4:$AC$2598,BK$3,FALSE),"")</f>
        <v/>
      </c>
      <c r="BL310">
        <f>IF(OR(C310="SP",C310="MR",C310="CL"),"P",VLOOKUP($A310,Bat!$A$4:$AQ$1284,42,FALSE))</f>
        <v>-7.2074565294723971</v>
      </c>
    </row>
    <row r="311" spans="1:64" x14ac:dyDescent="0.25">
      <c r="A311" s="45" t="str">
        <f t="shared" si="32"/>
        <v>SPFrancisco Morán18</v>
      </c>
      <c r="B311">
        <f>VLOOKUP($A311,draft_listing_pitchers_stats!$A$1:$B$1324,2,FALSE)</f>
        <v>1186</v>
      </c>
      <c r="C311" s="1" t="s">
        <v>25</v>
      </c>
      <c r="D311" s="1" t="s">
        <v>267</v>
      </c>
      <c r="E311" s="1" t="s">
        <v>465</v>
      </c>
      <c r="F311" s="1">
        <v>18</v>
      </c>
      <c r="G311" s="1" t="s">
        <v>44</v>
      </c>
      <c r="H311" s="1" t="s">
        <v>44</v>
      </c>
      <c r="I311" s="1" t="s">
        <v>54</v>
      </c>
      <c r="J311" s="24" t="s">
        <v>54</v>
      </c>
      <c r="K311" s="1" t="s">
        <v>47</v>
      </c>
      <c r="L311" s="24" t="s">
        <v>46</v>
      </c>
      <c r="M311" s="1">
        <v>1</v>
      </c>
      <c r="N311" s="1">
        <v>1</v>
      </c>
      <c r="O311" s="24">
        <v>1</v>
      </c>
      <c r="P311" s="1">
        <v>3</v>
      </c>
      <c r="Q311" s="1">
        <v>2</v>
      </c>
      <c r="R311" s="24">
        <v>2</v>
      </c>
      <c r="S311" s="1">
        <v>4</v>
      </c>
      <c r="T311" s="1">
        <v>5</v>
      </c>
      <c r="U311" s="1" t="s">
        <v>48</v>
      </c>
      <c r="V311" s="1" t="s">
        <v>48</v>
      </c>
      <c r="W311" s="1">
        <v>2</v>
      </c>
      <c r="X311" s="1">
        <v>4</v>
      </c>
      <c r="Y311" s="1" t="s">
        <v>48</v>
      </c>
      <c r="Z311" s="1" t="s">
        <v>48</v>
      </c>
      <c r="AA311" s="1" t="s">
        <v>48</v>
      </c>
      <c r="AB311" s="1" t="s">
        <v>48</v>
      </c>
      <c r="AC311" s="1" t="s">
        <v>48</v>
      </c>
      <c r="AD311" s="1" t="s">
        <v>48</v>
      </c>
      <c r="AE311" s="1" t="s">
        <v>48</v>
      </c>
      <c r="AF311" s="1" t="s">
        <v>48</v>
      </c>
      <c r="AG311" s="1" t="s">
        <v>48</v>
      </c>
      <c r="AH311" s="1" t="s">
        <v>48</v>
      </c>
      <c r="AI311" s="1" t="s">
        <v>48</v>
      </c>
      <c r="AJ311" s="1" t="s">
        <v>48</v>
      </c>
      <c r="AK311" s="1" t="s">
        <v>48</v>
      </c>
      <c r="AL311" s="1" t="s">
        <v>48</v>
      </c>
      <c r="AM311" s="1">
        <v>2</v>
      </c>
      <c r="AN311" s="1">
        <v>4</v>
      </c>
      <c r="AO311" s="1" t="s">
        <v>48</v>
      </c>
      <c r="AP311" s="24" t="s">
        <v>48</v>
      </c>
      <c r="AQ311" s="1" t="s">
        <v>62</v>
      </c>
      <c r="AR311" s="1">
        <v>9</v>
      </c>
      <c r="AS311" s="25" t="s">
        <v>15</v>
      </c>
      <c r="AT311" s="36" t="s">
        <v>881</v>
      </c>
      <c r="AU311" s="9">
        <f t="shared" si="33"/>
        <v>-2.7014842379675978</v>
      </c>
      <c r="AV311" s="9">
        <f t="shared" si="34"/>
        <v>-1.4288545557280135</v>
      </c>
      <c r="AW311">
        <f t="shared" si="35"/>
        <v>3</v>
      </c>
      <c r="AX311">
        <f t="shared" si="36"/>
        <v>0</v>
      </c>
      <c r="AY311" s="6">
        <f>VLOOKUP(AQ311,COND!$A$10:$B$32,2,FALSE)</f>
        <v>1</v>
      </c>
      <c r="AZ311" s="9">
        <f>($AU$3*AU311+$AV$3*AV311+$AW$3*AW311+$AX$3*AX311)*AY311*IF(AR311&lt;5,0.95,IF(AR311&lt;7,0.975,1))+$K$3*VLOOKUP(K311,COND!$A$2:$D$7,2,FALSE)+$L$3*VLOOKUP(L311,COND!$A$2:$D$7,3,FALSE)+IF(BB311="SP",$BB$3,0)+IF($AW311&lt;3,-5,0)</f>
        <v>4.0826120378462107</v>
      </c>
      <c r="BA311" s="28">
        <f t="shared" si="37"/>
        <v>-0.69889586457858743</v>
      </c>
      <c r="BB311" t="str">
        <f t="shared" si="38"/>
        <v>SP</v>
      </c>
      <c r="BC311">
        <v>800</v>
      </c>
      <c r="BD311">
        <v>307</v>
      </c>
      <c r="BF311" t="str">
        <f t="shared" si="39"/>
        <v>Unlikely</v>
      </c>
      <c r="BH311" t="str">
        <f>IF(VLOOKUP($B311,'Draft List'!$D$4:$AC$2598,BH$3,FALSE)&lt;&gt;0,VLOOKUP($B311,'Draft List'!$D$4:$AC$2598,BH$3,FALSE),"")</f>
        <v/>
      </c>
      <c r="BI311" t="str">
        <f>IF(VLOOKUP($B311,'Draft List'!$D$4:$AC$2598,BI$3,FALSE)&lt;&gt;0,VLOOKUP($B311,'Draft List'!$D$4:$AC$2598,BI$3,FALSE),"")</f>
        <v/>
      </c>
      <c r="BJ311" t="str">
        <f>IF(VLOOKUP($B311,'Draft List'!$D$4:$AC$2598,BJ$3,FALSE)&lt;&gt;0,VLOOKUP($B311,'Draft List'!$D$4:$AC$2598,BJ$3,FALSE),"")</f>
        <v/>
      </c>
      <c r="BK311" t="str">
        <f>IF(VLOOKUP($B311,'Draft List'!$D$4:$AC$2598,BK$3,FALSE)&lt;&gt;0,VLOOKUP($B311,'Draft List'!$D$4:$AC$2598,BK$3,FALSE),"")</f>
        <v/>
      </c>
      <c r="BL311" t="str">
        <f>IF(OR(C311="SP",C311="MR",C311="CL"),"P",VLOOKUP($A311,Bat!$A$4:$AQ$1284,42,FALSE))</f>
        <v>P</v>
      </c>
    </row>
    <row r="312" spans="1:64" x14ac:dyDescent="0.25">
      <c r="A312" s="45" t="str">
        <f t="shared" si="32"/>
        <v>RPJonathan Callahan18</v>
      </c>
      <c r="B312">
        <f>VLOOKUP($A312,draft_listing_pitchers_stats!$A$1:$B$1324,2,FALSE)</f>
        <v>6915</v>
      </c>
      <c r="C312" s="1" t="s">
        <v>885</v>
      </c>
      <c r="D312" s="1" t="s">
        <v>454</v>
      </c>
      <c r="E312" s="1" t="s">
        <v>1071</v>
      </c>
      <c r="F312" s="1">
        <v>18</v>
      </c>
      <c r="G312" s="1" t="s">
        <v>44</v>
      </c>
      <c r="H312" s="1" t="s">
        <v>44</v>
      </c>
      <c r="I312" s="1" t="s">
        <v>54</v>
      </c>
      <c r="J312" s="24" t="s">
        <v>54</v>
      </c>
      <c r="K312" s="1" t="s">
        <v>46</v>
      </c>
      <c r="L312" s="24" t="s">
        <v>47</v>
      </c>
      <c r="M312" s="1">
        <v>1</v>
      </c>
      <c r="N312" s="1">
        <v>1</v>
      </c>
      <c r="O312" s="24">
        <v>1</v>
      </c>
      <c r="P312" s="1">
        <v>4</v>
      </c>
      <c r="Q312" s="1">
        <v>1</v>
      </c>
      <c r="R312" s="24">
        <v>2</v>
      </c>
      <c r="S312" s="1">
        <v>3</v>
      </c>
      <c r="T312" s="1">
        <v>5</v>
      </c>
      <c r="U312" s="1">
        <v>1</v>
      </c>
      <c r="V312" s="1">
        <v>1</v>
      </c>
      <c r="W312" s="1">
        <v>1</v>
      </c>
      <c r="X312" s="1">
        <v>6</v>
      </c>
      <c r="Y312" s="1" t="s">
        <v>48</v>
      </c>
      <c r="Z312" s="1" t="s">
        <v>48</v>
      </c>
      <c r="AA312" s="1" t="s">
        <v>48</v>
      </c>
      <c r="AB312" s="1" t="s">
        <v>48</v>
      </c>
      <c r="AC312" s="1" t="s">
        <v>48</v>
      </c>
      <c r="AD312" s="1" t="s">
        <v>48</v>
      </c>
      <c r="AE312" s="1" t="s">
        <v>48</v>
      </c>
      <c r="AF312" s="1" t="s">
        <v>48</v>
      </c>
      <c r="AG312" s="1" t="s">
        <v>48</v>
      </c>
      <c r="AH312" s="1" t="s">
        <v>48</v>
      </c>
      <c r="AI312" s="1" t="s">
        <v>48</v>
      </c>
      <c r="AJ312" s="1" t="s">
        <v>48</v>
      </c>
      <c r="AK312" s="1" t="s">
        <v>48</v>
      </c>
      <c r="AL312" s="1" t="s">
        <v>48</v>
      </c>
      <c r="AM312" s="1" t="s">
        <v>48</v>
      </c>
      <c r="AN312" s="1" t="s">
        <v>48</v>
      </c>
      <c r="AO312" s="1" t="s">
        <v>48</v>
      </c>
      <c r="AP312" s="24" t="s">
        <v>48</v>
      </c>
      <c r="AQ312" s="1" t="s">
        <v>522</v>
      </c>
      <c r="AR312" s="1">
        <v>4</v>
      </c>
      <c r="AS312" s="25" t="s">
        <v>15</v>
      </c>
      <c r="AT312" s="36" t="s">
        <v>826</v>
      </c>
      <c r="AU312" s="9">
        <f t="shared" si="33"/>
        <v>-2.7014842379675978</v>
      </c>
      <c r="AV312" s="9">
        <f t="shared" si="34"/>
        <v>-1.4295949476488956</v>
      </c>
      <c r="AW312">
        <f t="shared" si="35"/>
        <v>3</v>
      </c>
      <c r="AX312">
        <f t="shared" si="36"/>
        <v>0.5</v>
      </c>
      <c r="AY312" s="6">
        <f>VLOOKUP(AQ312,COND!$A$10:$B$32,2,FALSE)</f>
        <v>1</v>
      </c>
      <c r="AZ312" s="9">
        <f>($AU$3*AU312+$AV$3*AV312+$AW$3*AW312+$AX$3*AX312)*AY312*IF(AR312&lt;5,0.95,IF(AR312&lt;7,0.975,1))+$K$3*VLOOKUP(K312,COND!$A$2:$D$7,2,FALSE)+$L$3*VLOOKUP(L312,COND!$A$2:$D$7,3,FALSE)+IF(BB312="SP",$BB$3,0)+IF($AW312&lt;3,-5,0)</f>
        <v>4.0431639894571383</v>
      </c>
      <c r="BA312" s="28">
        <f t="shared" si="37"/>
        <v>-0.70236137741118221</v>
      </c>
      <c r="BB312" t="str">
        <f t="shared" si="38"/>
        <v>RP</v>
      </c>
      <c r="BC312">
        <v>800</v>
      </c>
      <c r="BD312">
        <v>308</v>
      </c>
      <c r="BF312" t="str">
        <f t="shared" si="39"/>
        <v>Unlikely</v>
      </c>
      <c r="BH312" t="str">
        <f>IF(VLOOKUP($B312,'Draft List'!$D$4:$AC$2598,BH$3,FALSE)&lt;&gt;0,VLOOKUP($B312,'Draft List'!$D$4:$AC$2598,BH$3,FALSE),"")</f>
        <v/>
      </c>
      <c r="BI312" t="str">
        <f>IF(VLOOKUP($B312,'Draft List'!$D$4:$AC$2598,BI$3,FALSE)&lt;&gt;0,VLOOKUP($B312,'Draft List'!$D$4:$AC$2598,BI$3,FALSE),"")</f>
        <v/>
      </c>
      <c r="BJ312" t="str">
        <f>IF(VLOOKUP($B312,'Draft List'!$D$4:$AC$2598,BJ$3,FALSE)&lt;&gt;0,VLOOKUP($B312,'Draft List'!$D$4:$AC$2598,BJ$3,FALSE),"")</f>
        <v/>
      </c>
      <c r="BK312" t="str">
        <f>IF(VLOOKUP($B312,'Draft List'!$D$4:$AC$2598,BK$3,FALSE)&lt;&gt;0,VLOOKUP($B312,'Draft List'!$D$4:$AC$2598,BK$3,FALSE),"")</f>
        <v/>
      </c>
      <c r="BL312">
        <f>IF(OR(C312="SP",C312="MR",C312="CL"),"P",VLOOKUP($A312,Bat!$A$4:$AQ$1284,42,FALSE))</f>
        <v>-12.153510299993512</v>
      </c>
    </row>
    <row r="313" spans="1:64" x14ac:dyDescent="0.25">
      <c r="A313" s="45" t="str">
        <f t="shared" si="32"/>
        <v>RPKenkichi Ichikawa21</v>
      </c>
      <c r="B313">
        <f>VLOOKUP($A313,draft_listing_pitchers_stats!$A$1:$B$1324,2,FALSE)</f>
        <v>11176</v>
      </c>
      <c r="C313" s="1" t="s">
        <v>885</v>
      </c>
      <c r="D313" s="1" t="s">
        <v>689</v>
      </c>
      <c r="E313" s="1" t="s">
        <v>807</v>
      </c>
      <c r="F313" s="1">
        <v>21</v>
      </c>
      <c r="G313" s="1" t="s">
        <v>58</v>
      </c>
      <c r="H313" s="1" t="s">
        <v>58</v>
      </c>
      <c r="I313" s="1" t="s">
        <v>54</v>
      </c>
      <c r="J313" s="24" t="s">
        <v>54</v>
      </c>
      <c r="K313" s="1" t="s">
        <v>47</v>
      </c>
      <c r="L313" s="24" t="s">
        <v>46</v>
      </c>
      <c r="M313" s="1">
        <v>2</v>
      </c>
      <c r="N313" s="1">
        <v>1</v>
      </c>
      <c r="O313" s="24">
        <v>1</v>
      </c>
      <c r="P313" s="1">
        <v>4</v>
      </c>
      <c r="Q313" s="1">
        <v>2</v>
      </c>
      <c r="R313" s="24">
        <v>1</v>
      </c>
      <c r="S313" s="1">
        <v>5</v>
      </c>
      <c r="T313" s="1">
        <v>5</v>
      </c>
      <c r="U313" s="1">
        <v>2</v>
      </c>
      <c r="V313" s="1">
        <v>3</v>
      </c>
      <c r="W313" s="1" t="s">
        <v>48</v>
      </c>
      <c r="X313" s="1" t="s">
        <v>48</v>
      </c>
      <c r="Y313" s="1" t="s">
        <v>48</v>
      </c>
      <c r="Z313" s="1" t="s">
        <v>48</v>
      </c>
      <c r="AA313" s="1" t="s">
        <v>48</v>
      </c>
      <c r="AB313" s="1" t="s">
        <v>48</v>
      </c>
      <c r="AC313" s="1">
        <v>4</v>
      </c>
      <c r="AD313" s="1">
        <v>5</v>
      </c>
      <c r="AE313" s="1" t="s">
        <v>48</v>
      </c>
      <c r="AF313" s="1" t="s">
        <v>48</v>
      </c>
      <c r="AG313" s="1" t="s">
        <v>48</v>
      </c>
      <c r="AH313" s="1" t="s">
        <v>48</v>
      </c>
      <c r="AI313" s="1" t="s">
        <v>48</v>
      </c>
      <c r="AJ313" s="1" t="s">
        <v>48</v>
      </c>
      <c r="AK313" s="1" t="s">
        <v>48</v>
      </c>
      <c r="AL313" s="1" t="s">
        <v>48</v>
      </c>
      <c r="AM313" s="1" t="s">
        <v>48</v>
      </c>
      <c r="AN313" s="1" t="s">
        <v>48</v>
      </c>
      <c r="AO313" s="1" t="s">
        <v>48</v>
      </c>
      <c r="AP313" s="24" t="s">
        <v>48</v>
      </c>
      <c r="AQ313" s="1" t="s">
        <v>64</v>
      </c>
      <c r="AR313" s="1">
        <v>6</v>
      </c>
      <c r="AS313" s="25" t="s">
        <v>523</v>
      </c>
      <c r="AT313" s="36" t="s">
        <v>832</v>
      </c>
      <c r="AU313" s="9">
        <f t="shared" si="33"/>
        <v>-2.5067929134584248</v>
      </c>
      <c r="AV313" s="9">
        <f t="shared" si="34"/>
        <v>-1.4764837972729503</v>
      </c>
      <c r="AW313">
        <f t="shared" si="35"/>
        <v>3</v>
      </c>
      <c r="AX313">
        <f t="shared" si="36"/>
        <v>0</v>
      </c>
      <c r="AY313" s="6">
        <f>VLOOKUP(AQ313,COND!$A$10:$B$32,2,FALSE)</f>
        <v>1</v>
      </c>
      <c r="AZ313" s="9">
        <f>($AU$3*AU313+$AV$3*AV313+$AW$3*AW313+$AX$3*AX313)*AY313*IF(AR313&lt;5,0.95,IF(AR313&lt;7,0.975,1))+$K$3*VLOOKUP(K313,COND!$A$2:$D$7,2,FALSE)+$L$3*VLOOKUP(L313,COND!$A$2:$D$7,3,FALSE)+IF(BB313="SP",$BB$3,0)+IF($AW313&lt;3,-5,0)</f>
        <v>3.8822413350530773</v>
      </c>
      <c r="BA313" s="28">
        <f t="shared" si="37"/>
        <v>-0.71649843986842088</v>
      </c>
      <c r="BB313" t="str">
        <f t="shared" si="38"/>
        <v>SP</v>
      </c>
      <c r="BC313">
        <v>800</v>
      </c>
      <c r="BD313">
        <v>309</v>
      </c>
      <c r="BF313" t="str">
        <f t="shared" si="39"/>
        <v>Unlikely</v>
      </c>
      <c r="BH313" t="str">
        <f>IF(VLOOKUP($B313,'Draft List'!$D$4:$AC$2598,BH$3,FALSE)&lt;&gt;0,VLOOKUP($B313,'Draft List'!$D$4:$AC$2598,BH$3,FALSE),"")</f>
        <v/>
      </c>
      <c r="BI313" t="str">
        <f>IF(VLOOKUP($B313,'Draft List'!$D$4:$AC$2598,BI$3,FALSE)&lt;&gt;0,VLOOKUP($B313,'Draft List'!$D$4:$AC$2598,BI$3,FALSE),"")</f>
        <v/>
      </c>
      <c r="BJ313" t="str">
        <f>IF(VLOOKUP($B313,'Draft List'!$D$4:$AC$2598,BJ$3,FALSE)&lt;&gt;0,VLOOKUP($B313,'Draft List'!$D$4:$AC$2598,BJ$3,FALSE),"")</f>
        <v/>
      </c>
      <c r="BK313" t="str">
        <f>IF(VLOOKUP($B313,'Draft List'!$D$4:$AC$2598,BK$3,FALSE)&lt;&gt;0,VLOOKUP($B313,'Draft List'!$D$4:$AC$2598,BK$3,FALSE),"")</f>
        <v/>
      </c>
      <c r="BL313">
        <f>IF(OR(C313="SP",C313="MR",C313="CL"),"P",VLOOKUP($A313,Bat!$A$4:$AQ$1284,42,FALSE))</f>
        <v>-7.0966936922657116</v>
      </c>
    </row>
    <row r="314" spans="1:64" x14ac:dyDescent="0.25">
      <c r="A314" s="45" t="str">
        <f t="shared" si="32"/>
        <v>SPRick Burgess17</v>
      </c>
      <c r="B314">
        <f>VLOOKUP($A314,draft_listing_pitchers_stats!$A$1:$B$1324,2,FALSE)</f>
        <v>9604</v>
      </c>
      <c r="C314" s="1" t="s">
        <v>25</v>
      </c>
      <c r="D314" s="1" t="s">
        <v>580</v>
      </c>
      <c r="E314" s="1" t="s">
        <v>483</v>
      </c>
      <c r="F314" s="1">
        <v>17</v>
      </c>
      <c r="G314" s="1" t="s">
        <v>44</v>
      </c>
      <c r="H314" s="1" t="s">
        <v>44</v>
      </c>
      <c r="I314" s="1" t="s">
        <v>54</v>
      </c>
      <c r="J314" s="24" t="s">
        <v>54</v>
      </c>
      <c r="K314" s="1" t="s">
        <v>47</v>
      </c>
      <c r="L314" s="24" t="s">
        <v>46</v>
      </c>
      <c r="M314" s="1">
        <v>1</v>
      </c>
      <c r="N314" s="1">
        <v>1</v>
      </c>
      <c r="O314" s="24">
        <v>1</v>
      </c>
      <c r="P314" s="1">
        <v>4</v>
      </c>
      <c r="Q314" s="1">
        <v>2</v>
      </c>
      <c r="R314" s="24">
        <v>1</v>
      </c>
      <c r="S314" s="1">
        <v>4</v>
      </c>
      <c r="T314" s="1">
        <v>5</v>
      </c>
      <c r="U314" s="1" t="s">
        <v>48</v>
      </c>
      <c r="V314" s="1" t="s">
        <v>48</v>
      </c>
      <c r="W314" s="1">
        <v>1</v>
      </c>
      <c r="X314" s="1">
        <v>5</v>
      </c>
      <c r="Y314" s="1" t="s">
        <v>48</v>
      </c>
      <c r="Z314" s="1" t="s">
        <v>48</v>
      </c>
      <c r="AA314" s="1" t="s">
        <v>48</v>
      </c>
      <c r="AB314" s="1" t="s">
        <v>48</v>
      </c>
      <c r="AC314" s="1" t="s">
        <v>48</v>
      </c>
      <c r="AD314" s="1" t="s">
        <v>48</v>
      </c>
      <c r="AE314" s="1" t="s">
        <v>48</v>
      </c>
      <c r="AF314" s="1" t="s">
        <v>48</v>
      </c>
      <c r="AG314" s="1" t="s">
        <v>48</v>
      </c>
      <c r="AH314" s="1" t="s">
        <v>48</v>
      </c>
      <c r="AI314" s="1">
        <v>1</v>
      </c>
      <c r="AJ314" s="1">
        <v>6</v>
      </c>
      <c r="AK314" s="1" t="s">
        <v>48</v>
      </c>
      <c r="AL314" s="1" t="s">
        <v>48</v>
      </c>
      <c r="AM314" s="1" t="s">
        <v>48</v>
      </c>
      <c r="AN314" s="1" t="s">
        <v>48</v>
      </c>
      <c r="AO314" s="1" t="s">
        <v>48</v>
      </c>
      <c r="AP314" s="24" t="s">
        <v>48</v>
      </c>
      <c r="AQ314" s="1" t="s">
        <v>522</v>
      </c>
      <c r="AR314" s="1">
        <v>9</v>
      </c>
      <c r="AS314" s="25" t="s">
        <v>15</v>
      </c>
      <c r="AT314" s="36" t="s">
        <v>832</v>
      </c>
      <c r="AU314" s="9">
        <f t="shared" si="33"/>
        <v>-2.7014842379675978</v>
      </c>
      <c r="AV314" s="9">
        <f t="shared" si="34"/>
        <v>-1.4764837972729503</v>
      </c>
      <c r="AW314">
        <f t="shared" si="35"/>
        <v>3</v>
      </c>
      <c r="AX314">
        <f t="shared" si="36"/>
        <v>0.5</v>
      </c>
      <c r="AY314" s="6">
        <f>VLOOKUP(AQ314,COND!$A$10:$B$32,2,FALSE)</f>
        <v>1</v>
      </c>
      <c r="AZ314" s="9">
        <f>($AU$3*AU314+$AV$3*AV314+$AW$3*AW314+$AX$3*AX314)*AY314*IF(AR314&lt;5,0.95,IF(AR314&lt;7,0.975,1))+$K$3*VLOOKUP(K314,COND!$A$2:$D$7,2,FALSE)+$L$3*VLOOKUP(L314,COND!$A$2:$D$7,3,FALSE)+IF(BB314="SP",$BB$3,0)+IF($AW314&lt;3,-5,0)</f>
        <v>3.7550272069474744</v>
      </c>
      <c r="BA314" s="28">
        <f t="shared" si="37"/>
        <v>-0.72767420676794248</v>
      </c>
      <c r="BB314" t="str">
        <f t="shared" si="38"/>
        <v>SP</v>
      </c>
      <c r="BC314">
        <v>800</v>
      </c>
      <c r="BD314">
        <v>310</v>
      </c>
      <c r="BF314" t="str">
        <f t="shared" si="39"/>
        <v>Unlikely</v>
      </c>
      <c r="BH314">
        <f>IF(VLOOKUP($B314,'Draft List'!$D$4:$AC$2598,BH$3,FALSE)&lt;&gt;0,VLOOKUP($B314,'Draft List'!$D$4:$AC$2598,BH$3,FALSE),"")</f>
        <v>226</v>
      </c>
      <c r="BI314">
        <f>IF(VLOOKUP($B314,'Draft List'!$D$4:$AC$2598,BI$3,FALSE)&lt;&gt;0,VLOOKUP($B314,'Draft List'!$D$4:$AC$2598,BI$3,FALSE),"")</f>
        <v>9</v>
      </c>
      <c r="BJ314">
        <f>IF(VLOOKUP($B314,'Draft List'!$D$4:$AC$2598,BJ$3,FALSE)&lt;&gt;0,VLOOKUP($B314,'Draft List'!$D$4:$AC$2598,BJ$3,FALSE),"")</f>
        <v>12</v>
      </c>
      <c r="BK314" t="str">
        <f>IF(VLOOKUP($B314,'Draft List'!$D$4:$AC$2598,BK$3,FALSE)&lt;&gt;0,VLOOKUP($B314,'Draft List'!$D$4:$AC$2598,BK$3,FALSE),"")</f>
        <v>Bakersfield Bears</v>
      </c>
      <c r="BL314" t="str">
        <f>IF(OR(C314="SP",C314="MR",C314="CL"),"P",VLOOKUP($A314,Bat!$A$4:$AQ$1284,42,FALSE))</f>
        <v>P</v>
      </c>
    </row>
    <row r="315" spans="1:64" x14ac:dyDescent="0.25">
      <c r="A315" s="45" t="str">
        <f t="shared" si="32"/>
        <v>RPAllen Tosh21</v>
      </c>
      <c r="B315">
        <f>VLOOKUP($A315,draft_listing_pitchers_stats!$A$1:$B$1324,2,FALSE)</f>
        <v>8339</v>
      </c>
      <c r="C315" s="1" t="s">
        <v>885</v>
      </c>
      <c r="D315" s="1" t="s">
        <v>437</v>
      </c>
      <c r="E315" s="1" t="s">
        <v>1700</v>
      </c>
      <c r="F315" s="1">
        <v>21</v>
      </c>
      <c r="G315" s="1" t="s">
        <v>44</v>
      </c>
      <c r="H315" s="1" t="s">
        <v>44</v>
      </c>
      <c r="I315" s="1" t="s">
        <v>54</v>
      </c>
      <c r="J315" s="24" t="s">
        <v>54</v>
      </c>
      <c r="K315" s="1" t="s">
        <v>46</v>
      </c>
      <c r="L315" s="24" t="s">
        <v>47</v>
      </c>
      <c r="M315" s="1">
        <v>2</v>
      </c>
      <c r="N315" s="1">
        <v>2</v>
      </c>
      <c r="O315" s="24">
        <v>1</v>
      </c>
      <c r="P315" s="1">
        <v>3</v>
      </c>
      <c r="Q315" s="1">
        <v>3</v>
      </c>
      <c r="R315" s="24">
        <v>1</v>
      </c>
      <c r="S315" s="1">
        <v>4</v>
      </c>
      <c r="T315" s="1">
        <v>4</v>
      </c>
      <c r="U315" s="1">
        <v>1</v>
      </c>
      <c r="V315" s="1">
        <v>4</v>
      </c>
      <c r="W315" s="1" t="s">
        <v>48</v>
      </c>
      <c r="X315" s="1" t="s">
        <v>48</v>
      </c>
      <c r="Y315" s="1">
        <v>3</v>
      </c>
      <c r="Z315" s="1">
        <v>4</v>
      </c>
      <c r="AA315" s="1" t="s">
        <v>48</v>
      </c>
      <c r="AB315" s="1" t="s">
        <v>48</v>
      </c>
      <c r="AC315" s="1">
        <v>4</v>
      </c>
      <c r="AD315" s="1">
        <v>4</v>
      </c>
      <c r="AE315" s="1" t="s">
        <v>48</v>
      </c>
      <c r="AF315" s="1" t="s">
        <v>48</v>
      </c>
      <c r="AG315" s="1" t="s">
        <v>48</v>
      </c>
      <c r="AH315" s="1" t="s">
        <v>48</v>
      </c>
      <c r="AI315" s="1" t="s">
        <v>48</v>
      </c>
      <c r="AJ315" s="1" t="s">
        <v>48</v>
      </c>
      <c r="AK315" s="1" t="s">
        <v>48</v>
      </c>
      <c r="AL315" s="1" t="s">
        <v>48</v>
      </c>
      <c r="AM315" s="1" t="s">
        <v>48</v>
      </c>
      <c r="AN315" s="1" t="s">
        <v>48</v>
      </c>
      <c r="AO315" s="1" t="s">
        <v>48</v>
      </c>
      <c r="AP315" s="24" t="s">
        <v>48</v>
      </c>
      <c r="AQ315" s="1" t="s">
        <v>62</v>
      </c>
      <c r="AR315" s="1">
        <v>7</v>
      </c>
      <c r="AS315" s="25" t="s">
        <v>519</v>
      </c>
      <c r="AT315" s="36" t="s">
        <v>839</v>
      </c>
      <c r="AU315" s="9">
        <f t="shared" si="33"/>
        <v>-2.311361197028369</v>
      </c>
      <c r="AV315" s="9">
        <f t="shared" si="34"/>
        <v>-1.4757434053520684</v>
      </c>
      <c r="AW315">
        <f t="shared" si="35"/>
        <v>4</v>
      </c>
      <c r="AX315">
        <f t="shared" si="36"/>
        <v>0</v>
      </c>
      <c r="AY315" s="6">
        <f>VLOOKUP(AQ315,COND!$A$10:$B$32,2,FALSE)</f>
        <v>1</v>
      </c>
      <c r="AZ315" s="9">
        <f>($AU$3*AU315+$AV$3*AV315+$AW$3*AW315+$AX$3*AX315)*AY315*IF(AR315&lt;5,0.95,IF(AR315&lt;7,0.975,1))+$K$3*VLOOKUP(K315,COND!$A$2:$D$7,2,FALSE)+$L$3*VLOOKUP(L315,COND!$A$2:$D$7,3,FALSE)+IF(BB315="SP",$BB$3,0)+IF($AW315&lt;3,-5,0)</f>
        <v>3.722859653552959</v>
      </c>
      <c r="BA315" s="28">
        <f t="shared" si="37"/>
        <v>-0.73050012778645224</v>
      </c>
      <c r="BB315" t="str">
        <f t="shared" si="38"/>
        <v>SP</v>
      </c>
      <c r="BC315">
        <v>800</v>
      </c>
      <c r="BD315">
        <v>311</v>
      </c>
      <c r="BF315" t="str">
        <f t="shared" si="39"/>
        <v>Unlikely</v>
      </c>
      <c r="BH315" t="str">
        <f>IF(VLOOKUP($B315,'Draft List'!$D$4:$AC$2598,BH$3,FALSE)&lt;&gt;0,VLOOKUP($B315,'Draft List'!$D$4:$AC$2598,BH$3,FALSE),"")</f>
        <v/>
      </c>
      <c r="BI315" t="str">
        <f>IF(VLOOKUP($B315,'Draft List'!$D$4:$AC$2598,BI$3,FALSE)&lt;&gt;0,VLOOKUP($B315,'Draft List'!$D$4:$AC$2598,BI$3,FALSE),"")</f>
        <v/>
      </c>
      <c r="BJ315" t="str">
        <f>IF(VLOOKUP($B315,'Draft List'!$D$4:$AC$2598,BJ$3,FALSE)&lt;&gt;0,VLOOKUP($B315,'Draft List'!$D$4:$AC$2598,BJ$3,FALSE),"")</f>
        <v/>
      </c>
      <c r="BK315" t="str">
        <f>IF(VLOOKUP($B315,'Draft List'!$D$4:$AC$2598,BK$3,FALSE)&lt;&gt;0,VLOOKUP($B315,'Draft List'!$D$4:$AC$2598,BK$3,FALSE),"")</f>
        <v/>
      </c>
      <c r="BL315" t="e">
        <f>IF(OR(C315="SP",C315="MR",C315="CL"),"P",VLOOKUP($A315,Bat!$A$4:$AQ$1284,42,FALSE))</f>
        <v>#N/A</v>
      </c>
    </row>
    <row r="316" spans="1:64" x14ac:dyDescent="0.25">
      <c r="A316" s="45" t="str">
        <f t="shared" si="32"/>
        <v>SPBob Latham21</v>
      </c>
      <c r="B316">
        <f>VLOOKUP($A316,draft_listing_pitchers_stats!$A$1:$B$1324,2,FALSE)</f>
        <v>6283</v>
      </c>
      <c r="C316" s="1" t="s">
        <v>25</v>
      </c>
      <c r="D316" s="1" t="s">
        <v>191</v>
      </c>
      <c r="E316" s="1" t="s">
        <v>1354</v>
      </c>
      <c r="F316" s="1">
        <v>21</v>
      </c>
      <c r="G316" s="1" t="s">
        <v>44</v>
      </c>
      <c r="H316" s="1" t="s">
        <v>58</v>
      </c>
      <c r="I316" s="1" t="s">
        <v>54</v>
      </c>
      <c r="J316" s="24" t="s">
        <v>54</v>
      </c>
      <c r="K316" s="1" t="s">
        <v>47</v>
      </c>
      <c r="L316" s="24" t="s">
        <v>46</v>
      </c>
      <c r="M316" s="1">
        <v>2</v>
      </c>
      <c r="N316" s="1">
        <v>2</v>
      </c>
      <c r="O316" s="24">
        <v>1</v>
      </c>
      <c r="P316" s="1">
        <v>3</v>
      </c>
      <c r="Q316" s="1">
        <v>2</v>
      </c>
      <c r="R316" s="24">
        <v>2</v>
      </c>
      <c r="S316" s="1">
        <v>4</v>
      </c>
      <c r="T316" s="1">
        <v>5</v>
      </c>
      <c r="U316" s="1">
        <v>2</v>
      </c>
      <c r="V316" s="1">
        <v>4</v>
      </c>
      <c r="W316" s="1">
        <v>3</v>
      </c>
      <c r="X316" s="1">
        <v>5</v>
      </c>
      <c r="Y316" s="1" t="s">
        <v>48</v>
      </c>
      <c r="Z316" s="1" t="s">
        <v>48</v>
      </c>
      <c r="AA316" s="1" t="s">
        <v>48</v>
      </c>
      <c r="AB316" s="1" t="s">
        <v>48</v>
      </c>
      <c r="AC316" s="1" t="s">
        <v>48</v>
      </c>
      <c r="AD316" s="1" t="s">
        <v>48</v>
      </c>
      <c r="AE316" s="1" t="s">
        <v>48</v>
      </c>
      <c r="AF316" s="1" t="s">
        <v>48</v>
      </c>
      <c r="AG316" s="1" t="s">
        <v>48</v>
      </c>
      <c r="AH316" s="1" t="s">
        <v>48</v>
      </c>
      <c r="AI316" s="1" t="s">
        <v>48</v>
      </c>
      <c r="AJ316" s="1" t="s">
        <v>48</v>
      </c>
      <c r="AK316" s="1" t="s">
        <v>48</v>
      </c>
      <c r="AL316" s="1" t="s">
        <v>48</v>
      </c>
      <c r="AM316" s="1" t="s">
        <v>48</v>
      </c>
      <c r="AN316" s="1" t="s">
        <v>48</v>
      </c>
      <c r="AO316" s="1" t="s">
        <v>48</v>
      </c>
      <c r="AP316" s="24" t="s">
        <v>48</v>
      </c>
      <c r="AQ316" s="1" t="s">
        <v>71</v>
      </c>
      <c r="AR316" s="1">
        <v>4</v>
      </c>
      <c r="AS316" s="25" t="s">
        <v>519</v>
      </c>
      <c r="AT316" s="36" t="s">
        <v>881</v>
      </c>
      <c r="AU316" s="9">
        <f t="shared" si="33"/>
        <v>-2.311361197028369</v>
      </c>
      <c r="AV316" s="9">
        <f t="shared" si="34"/>
        <v>-1.4288545557280135</v>
      </c>
      <c r="AW316">
        <f t="shared" si="35"/>
        <v>3</v>
      </c>
      <c r="AX316">
        <f t="shared" si="36"/>
        <v>0</v>
      </c>
      <c r="AY316" s="6">
        <f>VLOOKUP(AQ316,COND!$A$10:$B$32,2,FALSE)</f>
        <v>1</v>
      </c>
      <c r="AZ316" s="9">
        <f>($AU$3*AU316+$AV$3*AV316+$AW$3*AW316+$AX$3*AX316)*AY316*IF(AR316&lt;5,0.95,IF(AR316&lt;7,0.975,1))+$K$3*VLOOKUP(K316,COND!$A$2:$D$7,2,FALSE)+$L$3*VLOOKUP(L316,COND!$A$2:$D$7,3,FALSE)+IF(BB316="SP",$BB$3,0)+IF($AW316&lt;3,-5,0)</f>
        <v>3.5376048137323544</v>
      </c>
      <c r="BA316" s="28">
        <f t="shared" si="37"/>
        <v>-0.74677477383146251</v>
      </c>
      <c r="BB316" t="str">
        <f t="shared" si="38"/>
        <v>RP</v>
      </c>
      <c r="BC316">
        <v>800</v>
      </c>
      <c r="BD316">
        <v>312</v>
      </c>
      <c r="BF316" t="str">
        <f t="shared" si="39"/>
        <v>Unlikely</v>
      </c>
      <c r="BH316">
        <f>IF(VLOOKUP($B316,'Draft List'!$D$4:$AC$2598,BH$3,FALSE)&lt;&gt;0,VLOOKUP($B316,'Draft List'!$D$4:$AC$2598,BH$3,FALSE),"")</f>
        <v>274</v>
      </c>
      <c r="BI316">
        <f>IF(VLOOKUP($B316,'Draft List'!$D$4:$AC$2598,BI$3,FALSE)&lt;&gt;0,VLOOKUP($B316,'Draft List'!$D$4:$AC$2598,BI$3,FALSE),"")</f>
        <v>11</v>
      </c>
      <c r="BJ316">
        <f>IF(VLOOKUP($B316,'Draft List'!$D$4:$AC$2598,BJ$3,FALSE)&lt;&gt;0,VLOOKUP($B316,'Draft List'!$D$4:$AC$2598,BJ$3,FALSE),"")</f>
        <v>8</v>
      </c>
      <c r="BK316" t="str">
        <f>IF(VLOOKUP($B316,'Draft List'!$D$4:$AC$2598,BK$3,FALSE)&lt;&gt;0,VLOOKUP($B316,'Draft List'!$D$4:$AC$2598,BK$3,FALSE),"")</f>
        <v>Reno Zephyrs</v>
      </c>
      <c r="BL316" t="str">
        <f>IF(OR(C316="SP",C316="MR",C316="CL"),"P",VLOOKUP($A316,Bat!$A$4:$AQ$1284,42,FALSE))</f>
        <v>P</v>
      </c>
    </row>
    <row r="317" spans="1:64" x14ac:dyDescent="0.25">
      <c r="A317" s="45" t="str">
        <f t="shared" si="32"/>
        <v>RPBill Schneider18</v>
      </c>
      <c r="B317">
        <f>VLOOKUP($A317,draft_listing_pitchers_stats!$A$1:$B$1324,2,FALSE)</f>
        <v>7018</v>
      </c>
      <c r="C317" s="1" t="s">
        <v>885</v>
      </c>
      <c r="D317" s="1" t="s">
        <v>162</v>
      </c>
      <c r="E317" s="1" t="s">
        <v>1636</v>
      </c>
      <c r="F317" s="1">
        <v>18</v>
      </c>
      <c r="G317" s="1" t="s">
        <v>44</v>
      </c>
      <c r="H317" s="1" t="s">
        <v>44</v>
      </c>
      <c r="I317" s="1" t="s">
        <v>54</v>
      </c>
      <c r="J317" s="24" t="s">
        <v>54</v>
      </c>
      <c r="K317" s="1" t="s">
        <v>46</v>
      </c>
      <c r="L317" s="24" t="s">
        <v>46</v>
      </c>
      <c r="M317" s="1">
        <v>1</v>
      </c>
      <c r="N317" s="1">
        <v>2</v>
      </c>
      <c r="O317" s="24">
        <v>1</v>
      </c>
      <c r="P317" s="1">
        <v>4</v>
      </c>
      <c r="Q317" s="1">
        <v>2</v>
      </c>
      <c r="R317" s="24">
        <v>1</v>
      </c>
      <c r="S317" s="1" t="s">
        <v>48</v>
      </c>
      <c r="T317" s="1" t="s">
        <v>48</v>
      </c>
      <c r="U317" s="1" t="s">
        <v>48</v>
      </c>
      <c r="V317" s="1" t="s">
        <v>48</v>
      </c>
      <c r="W317" s="1">
        <v>1</v>
      </c>
      <c r="X317" s="1">
        <v>5</v>
      </c>
      <c r="Y317" s="1">
        <v>2</v>
      </c>
      <c r="Z317" s="1">
        <v>5</v>
      </c>
      <c r="AA317" s="1" t="s">
        <v>48</v>
      </c>
      <c r="AB317" s="1" t="s">
        <v>48</v>
      </c>
      <c r="AC317" s="1" t="s">
        <v>48</v>
      </c>
      <c r="AD317" s="1" t="s">
        <v>48</v>
      </c>
      <c r="AE317" s="1">
        <v>3</v>
      </c>
      <c r="AF317" s="1">
        <v>5</v>
      </c>
      <c r="AG317" s="1" t="s">
        <v>48</v>
      </c>
      <c r="AH317" s="1" t="s">
        <v>48</v>
      </c>
      <c r="AI317" s="1" t="s">
        <v>48</v>
      </c>
      <c r="AJ317" s="1" t="s">
        <v>48</v>
      </c>
      <c r="AK317" s="1" t="s">
        <v>48</v>
      </c>
      <c r="AL317" s="1" t="s">
        <v>48</v>
      </c>
      <c r="AM317" s="1" t="s">
        <v>48</v>
      </c>
      <c r="AN317" s="1" t="s">
        <v>48</v>
      </c>
      <c r="AO317" s="1" t="s">
        <v>48</v>
      </c>
      <c r="AP317" s="24" t="s">
        <v>48</v>
      </c>
      <c r="AQ317" s="1" t="s">
        <v>71</v>
      </c>
      <c r="AR317" s="1">
        <v>7</v>
      </c>
      <c r="AS317" s="25" t="s">
        <v>519</v>
      </c>
      <c r="AT317" s="36" t="s">
        <v>839</v>
      </c>
      <c r="AU317" s="9">
        <f t="shared" si="33"/>
        <v>-2.5060525215375429</v>
      </c>
      <c r="AV317" s="9">
        <f t="shared" si="34"/>
        <v>-1.4764837972729503</v>
      </c>
      <c r="AW317">
        <f t="shared" si="35"/>
        <v>3</v>
      </c>
      <c r="AX317">
        <f t="shared" si="36"/>
        <v>0</v>
      </c>
      <c r="AY317" s="6">
        <f>VLOOKUP(AQ317,COND!$A$10:$B$32,2,FALSE)</f>
        <v>1</v>
      </c>
      <c r="AZ317" s="9">
        <f>($AU$3*AU317+$AV$3*AV317+$AW$3*AW317+$AX$3*AX317)*AY317*IF(AR317&lt;5,0.95,IF(AR317&lt;7,0.975,1))+$K$3*VLOOKUP(K317,COND!$A$2:$D$7,2,FALSE)+$L$3*VLOOKUP(L317,COND!$A$2:$D$7,3,FALSE)+IF(BB317="SP",$BB$3,0)+IF($AW317&lt;3,-5,0)</f>
        <v>3.4691135502334873</v>
      </c>
      <c r="BA317" s="28">
        <f t="shared" si="37"/>
        <v>-0.75279173442314806</v>
      </c>
      <c r="BB317" t="str">
        <f t="shared" si="38"/>
        <v>SP</v>
      </c>
      <c r="BC317">
        <v>800</v>
      </c>
      <c r="BD317">
        <v>313</v>
      </c>
      <c r="BF317" t="str">
        <f t="shared" si="39"/>
        <v>Unlikely</v>
      </c>
      <c r="BH317" t="str">
        <f>IF(VLOOKUP($B317,'Draft List'!$D$4:$AC$2598,BH$3,FALSE)&lt;&gt;0,VLOOKUP($B317,'Draft List'!$D$4:$AC$2598,BH$3,FALSE),"")</f>
        <v/>
      </c>
      <c r="BI317" t="str">
        <f>IF(VLOOKUP($B317,'Draft List'!$D$4:$AC$2598,BI$3,FALSE)&lt;&gt;0,VLOOKUP($B317,'Draft List'!$D$4:$AC$2598,BI$3,FALSE),"")</f>
        <v/>
      </c>
      <c r="BJ317" t="str">
        <f>IF(VLOOKUP($B317,'Draft List'!$D$4:$AC$2598,BJ$3,FALSE)&lt;&gt;0,VLOOKUP($B317,'Draft List'!$D$4:$AC$2598,BJ$3,FALSE),"")</f>
        <v/>
      </c>
      <c r="BK317" t="str">
        <f>IF(VLOOKUP($B317,'Draft List'!$D$4:$AC$2598,BK$3,FALSE)&lt;&gt;0,VLOOKUP($B317,'Draft List'!$D$4:$AC$2598,BK$3,FALSE),"")</f>
        <v/>
      </c>
      <c r="BL317" t="e">
        <f>IF(OR(C317="SP",C317="MR",C317="CL"),"P",VLOOKUP($A317,Bat!$A$4:$AQ$1284,42,FALSE))</f>
        <v>#N/A</v>
      </c>
    </row>
    <row r="318" spans="1:64" x14ac:dyDescent="0.25">
      <c r="A318" s="45" t="str">
        <f t="shared" si="32"/>
        <v>RPJorge Fernández21</v>
      </c>
      <c r="B318">
        <f>VLOOKUP($A318,draft_listing_pitchers_stats!$A$1:$B$1324,2,FALSE)</f>
        <v>8146</v>
      </c>
      <c r="C318" s="1" t="s">
        <v>885</v>
      </c>
      <c r="D318" s="1" t="s">
        <v>137</v>
      </c>
      <c r="E318" s="1" t="s">
        <v>761</v>
      </c>
      <c r="F318" s="1">
        <v>21</v>
      </c>
      <c r="G318" s="1" t="s">
        <v>68</v>
      </c>
      <c r="H318" s="1" t="s">
        <v>44</v>
      </c>
      <c r="I318" s="1" t="s">
        <v>54</v>
      </c>
      <c r="J318" s="24" t="s">
        <v>54</v>
      </c>
      <c r="K318" s="1" t="s">
        <v>51</v>
      </c>
      <c r="L318" s="24" t="s">
        <v>47</v>
      </c>
      <c r="M318" s="1">
        <v>3</v>
      </c>
      <c r="N318" s="1">
        <v>1</v>
      </c>
      <c r="O318" s="24">
        <v>1</v>
      </c>
      <c r="P318" s="1">
        <v>5</v>
      </c>
      <c r="Q318" s="1">
        <v>1</v>
      </c>
      <c r="R318" s="24">
        <v>1</v>
      </c>
      <c r="S318" s="1">
        <v>5</v>
      </c>
      <c r="T318" s="1">
        <v>6</v>
      </c>
      <c r="U318" s="1">
        <v>1</v>
      </c>
      <c r="V318" s="1">
        <v>1</v>
      </c>
      <c r="W318" s="1" t="s">
        <v>48</v>
      </c>
      <c r="X318" s="1" t="s">
        <v>48</v>
      </c>
      <c r="Y318" s="1">
        <v>4</v>
      </c>
      <c r="Z318" s="1">
        <v>6</v>
      </c>
      <c r="AA318" s="1" t="s">
        <v>48</v>
      </c>
      <c r="AB318" s="1" t="s">
        <v>48</v>
      </c>
      <c r="AC318" s="1" t="s">
        <v>48</v>
      </c>
      <c r="AD318" s="1" t="s">
        <v>48</v>
      </c>
      <c r="AE318" s="1" t="s">
        <v>48</v>
      </c>
      <c r="AF318" s="1" t="s">
        <v>48</v>
      </c>
      <c r="AG318" s="1" t="s">
        <v>48</v>
      </c>
      <c r="AH318" s="1" t="s">
        <v>48</v>
      </c>
      <c r="AI318" s="1" t="s">
        <v>48</v>
      </c>
      <c r="AJ318" s="1" t="s">
        <v>48</v>
      </c>
      <c r="AK318" s="1" t="s">
        <v>48</v>
      </c>
      <c r="AL318" s="1" t="s">
        <v>48</v>
      </c>
      <c r="AM318" s="1" t="s">
        <v>48</v>
      </c>
      <c r="AN318" s="1" t="s">
        <v>48</v>
      </c>
      <c r="AO318" s="1" t="s">
        <v>48</v>
      </c>
      <c r="AP318" s="24" t="s">
        <v>48</v>
      </c>
      <c r="AQ318" s="1" t="s">
        <v>66</v>
      </c>
      <c r="AR318" s="1">
        <v>4</v>
      </c>
      <c r="AS318" s="25" t="s">
        <v>15</v>
      </c>
      <c r="AT318" s="36" t="s">
        <v>839</v>
      </c>
      <c r="AU318" s="9">
        <f t="shared" si="33"/>
        <v>-2.3121015889492513</v>
      </c>
      <c r="AV318" s="9">
        <f t="shared" si="34"/>
        <v>-1.4772241891938322</v>
      </c>
      <c r="AW318">
        <f t="shared" si="35"/>
        <v>3</v>
      </c>
      <c r="AX318">
        <f t="shared" si="36"/>
        <v>1</v>
      </c>
      <c r="AY318" s="6">
        <f>VLOOKUP(AQ318,COND!$A$10:$B$32,2,FALSE)</f>
        <v>1.0249999999999999</v>
      </c>
      <c r="AZ318" s="9">
        <f>($AU$3*AU318+$AV$3*AV318+$AW$3*AW318+$AX$3*AX318)*AY318*IF(AR318&lt;5,0.95,IF(AR318&lt;7,0.975,1))+$K$3*VLOOKUP(K318,COND!$A$2:$D$7,2,FALSE)+$L$3*VLOOKUP(L318,COND!$A$2:$D$7,3,FALSE)+IF(BB318="SP",$BB$3,0)+IF($AW318&lt;3,-5,0)</f>
        <v>3.4585896310022584</v>
      </c>
      <c r="BA318" s="28">
        <f t="shared" si="37"/>
        <v>-0.75371626120290935</v>
      </c>
      <c r="BB318" t="str">
        <f t="shared" si="38"/>
        <v>RP</v>
      </c>
      <c r="BC318">
        <v>800</v>
      </c>
      <c r="BD318">
        <v>314</v>
      </c>
      <c r="BF318" t="str">
        <f t="shared" si="39"/>
        <v>Unlikely</v>
      </c>
      <c r="BH318" t="str">
        <f>IF(VLOOKUP($B318,'Draft List'!$D$4:$AC$2598,BH$3,FALSE)&lt;&gt;0,VLOOKUP($B318,'Draft List'!$D$4:$AC$2598,BH$3,FALSE),"")</f>
        <v/>
      </c>
      <c r="BI318" t="str">
        <f>IF(VLOOKUP($B318,'Draft List'!$D$4:$AC$2598,BI$3,FALSE)&lt;&gt;0,VLOOKUP($B318,'Draft List'!$D$4:$AC$2598,BI$3,FALSE),"")</f>
        <v/>
      </c>
      <c r="BJ318" t="str">
        <f>IF(VLOOKUP($B318,'Draft List'!$D$4:$AC$2598,BJ$3,FALSE)&lt;&gt;0,VLOOKUP($B318,'Draft List'!$D$4:$AC$2598,BJ$3,FALSE),"")</f>
        <v/>
      </c>
      <c r="BK318" t="str">
        <f>IF(VLOOKUP($B318,'Draft List'!$D$4:$AC$2598,BK$3,FALSE)&lt;&gt;0,VLOOKUP($B318,'Draft List'!$D$4:$AC$2598,BK$3,FALSE),"")</f>
        <v/>
      </c>
      <c r="BL318">
        <f>IF(OR(C318="SP",C318="MR",C318="CL"),"P",VLOOKUP($A318,Bat!$A$4:$AQ$1284,42,FALSE))</f>
        <v>-6.9143403109495019</v>
      </c>
    </row>
    <row r="319" spans="1:64" x14ac:dyDescent="0.25">
      <c r="A319" s="45" t="str">
        <f t="shared" si="32"/>
        <v>SPDane Thompson21</v>
      </c>
      <c r="B319">
        <f>VLOOKUP($A319,draft_listing_pitchers_stats!$A$1:$B$1324,2,FALSE)</f>
        <v>4738</v>
      </c>
      <c r="C319" s="1" t="s">
        <v>25</v>
      </c>
      <c r="D319" s="1" t="s">
        <v>788</v>
      </c>
      <c r="E319" s="1" t="s">
        <v>211</v>
      </c>
      <c r="F319" s="1">
        <v>21</v>
      </c>
      <c r="G319" s="1" t="s">
        <v>44</v>
      </c>
      <c r="H319" s="1" t="s">
        <v>44</v>
      </c>
      <c r="I319" s="1" t="s">
        <v>54</v>
      </c>
      <c r="J319" s="24" t="s">
        <v>54</v>
      </c>
      <c r="K319" s="1" t="s">
        <v>46</v>
      </c>
      <c r="L319" s="24" t="s">
        <v>46</v>
      </c>
      <c r="M319" s="1">
        <v>3</v>
      </c>
      <c r="N319" s="1">
        <v>2</v>
      </c>
      <c r="O319" s="24">
        <v>1</v>
      </c>
      <c r="P319" s="1">
        <v>4</v>
      </c>
      <c r="Q319" s="1">
        <v>2</v>
      </c>
      <c r="R319" s="24">
        <v>1</v>
      </c>
      <c r="S319" s="1">
        <v>4</v>
      </c>
      <c r="T319" s="1">
        <v>5</v>
      </c>
      <c r="U319" s="1">
        <v>4</v>
      </c>
      <c r="V319" s="1">
        <v>5</v>
      </c>
      <c r="W319" s="1">
        <v>3</v>
      </c>
      <c r="X319" s="1">
        <v>5</v>
      </c>
      <c r="Y319" s="1">
        <v>4</v>
      </c>
      <c r="Z319" s="1">
        <v>4</v>
      </c>
      <c r="AA319" s="1" t="s">
        <v>48</v>
      </c>
      <c r="AB319" s="1" t="s">
        <v>48</v>
      </c>
      <c r="AC319" s="1" t="s">
        <v>48</v>
      </c>
      <c r="AD319" s="1" t="s">
        <v>48</v>
      </c>
      <c r="AE319" s="1" t="s">
        <v>48</v>
      </c>
      <c r="AF319" s="1" t="s">
        <v>48</v>
      </c>
      <c r="AG319" s="1" t="s">
        <v>48</v>
      </c>
      <c r="AH319" s="1" t="s">
        <v>48</v>
      </c>
      <c r="AI319" s="1" t="s">
        <v>48</v>
      </c>
      <c r="AJ319" s="1" t="s">
        <v>48</v>
      </c>
      <c r="AK319" s="1" t="s">
        <v>48</v>
      </c>
      <c r="AL319" s="1" t="s">
        <v>48</v>
      </c>
      <c r="AM319" s="1" t="s">
        <v>48</v>
      </c>
      <c r="AN319" s="1" t="s">
        <v>48</v>
      </c>
      <c r="AO319" s="1" t="s">
        <v>48</v>
      </c>
      <c r="AP319" s="24" t="s">
        <v>48</v>
      </c>
      <c r="AQ319" s="1" t="s">
        <v>62</v>
      </c>
      <c r="AR319" s="1">
        <v>4</v>
      </c>
      <c r="AS319" s="25" t="s">
        <v>519</v>
      </c>
      <c r="AT319" s="36" t="s">
        <v>832</v>
      </c>
      <c r="AU319" s="9">
        <f t="shared" si="33"/>
        <v>-2.1166698725191955</v>
      </c>
      <c r="AV319" s="9">
        <f t="shared" si="34"/>
        <v>-1.4764837972729503</v>
      </c>
      <c r="AW319">
        <f t="shared" si="35"/>
        <v>4</v>
      </c>
      <c r="AX319">
        <f t="shared" si="36"/>
        <v>0</v>
      </c>
      <c r="AY319" s="6">
        <f>VLOOKUP(AQ319,COND!$A$10:$B$32,2,FALSE)</f>
        <v>1</v>
      </c>
      <c r="AZ319" s="9">
        <f>($AU$3*AU319+$AV$3*AV319+$AW$3*AW319+$AX$3*AX319)*AY319*IF(AR319&lt;5,0.95,IF(AR319&lt;7,0.975,1))+$K$3*VLOOKUP(K319,COND!$A$2:$D$7,2,FALSE)+$L$3*VLOOKUP(L319,COND!$A$2:$D$7,3,FALSE)+IF(BB319="SP",$BB$3,0)+IF($AW319&lt;3,-5,0)</f>
        <v>3.4446405760352974</v>
      </c>
      <c r="BA319" s="28">
        <f t="shared" si="37"/>
        <v>-0.75494168631174607</v>
      </c>
      <c r="BB319" t="str">
        <f t="shared" si="38"/>
        <v>RP</v>
      </c>
      <c r="BC319">
        <v>800</v>
      </c>
      <c r="BD319">
        <v>315</v>
      </c>
      <c r="BF319" t="str">
        <f t="shared" si="39"/>
        <v>Unlikely</v>
      </c>
      <c r="BH319" t="str">
        <f>IF(VLOOKUP($B319,'Draft List'!$D$4:$AC$2598,BH$3,FALSE)&lt;&gt;0,VLOOKUP($B319,'Draft List'!$D$4:$AC$2598,BH$3,FALSE),"")</f>
        <v/>
      </c>
      <c r="BI319" t="str">
        <f>IF(VLOOKUP($B319,'Draft List'!$D$4:$AC$2598,BI$3,FALSE)&lt;&gt;0,VLOOKUP($B319,'Draft List'!$D$4:$AC$2598,BI$3,FALSE),"")</f>
        <v/>
      </c>
      <c r="BJ319" t="str">
        <f>IF(VLOOKUP($B319,'Draft List'!$D$4:$AC$2598,BJ$3,FALSE)&lt;&gt;0,VLOOKUP($B319,'Draft List'!$D$4:$AC$2598,BJ$3,FALSE),"")</f>
        <v/>
      </c>
      <c r="BK319" t="str">
        <f>IF(VLOOKUP($B319,'Draft List'!$D$4:$AC$2598,BK$3,FALSE)&lt;&gt;0,VLOOKUP($B319,'Draft List'!$D$4:$AC$2598,BK$3,FALSE),"")</f>
        <v/>
      </c>
      <c r="BL319" t="str">
        <f>IF(OR(C319="SP",C319="MR",C319="CL"),"P",VLOOKUP($A319,Bat!$A$4:$AQ$1284,42,FALSE))</f>
        <v>P</v>
      </c>
    </row>
    <row r="320" spans="1:64" x14ac:dyDescent="0.25">
      <c r="A320" s="45" t="str">
        <f t="shared" si="32"/>
        <v>RPWillis Edmonds21</v>
      </c>
      <c r="B320">
        <f>VLOOKUP($A320,draft_listing_pitchers_stats!$A$1:$B$1324,2,FALSE)</f>
        <v>11615</v>
      </c>
      <c r="C320" s="1" t="s">
        <v>885</v>
      </c>
      <c r="D320" s="1" t="s">
        <v>463</v>
      </c>
      <c r="E320" s="1" t="s">
        <v>1143</v>
      </c>
      <c r="F320" s="1">
        <v>21</v>
      </c>
      <c r="G320" s="1" t="s">
        <v>58</v>
      </c>
      <c r="H320" s="1" t="s">
        <v>58</v>
      </c>
      <c r="I320" s="1" t="s">
        <v>54</v>
      </c>
      <c r="J320" s="24" t="s">
        <v>54</v>
      </c>
      <c r="K320" s="1" t="s">
        <v>47</v>
      </c>
      <c r="L320" s="24" t="s">
        <v>46</v>
      </c>
      <c r="M320" s="1">
        <v>3</v>
      </c>
      <c r="N320" s="1">
        <v>2</v>
      </c>
      <c r="O320" s="24">
        <v>1</v>
      </c>
      <c r="P320" s="1">
        <v>4</v>
      </c>
      <c r="Q320" s="1">
        <v>2</v>
      </c>
      <c r="R320" s="24">
        <v>1</v>
      </c>
      <c r="S320" s="1">
        <v>5</v>
      </c>
      <c r="T320" s="1">
        <v>5</v>
      </c>
      <c r="U320" s="1">
        <v>1</v>
      </c>
      <c r="V320" s="1">
        <v>1</v>
      </c>
      <c r="W320" s="1" t="s">
        <v>48</v>
      </c>
      <c r="X320" s="1" t="s">
        <v>48</v>
      </c>
      <c r="Y320" s="1">
        <v>4</v>
      </c>
      <c r="Z320" s="1">
        <v>5</v>
      </c>
      <c r="AA320" s="1" t="s">
        <v>48</v>
      </c>
      <c r="AB320" s="1" t="s">
        <v>48</v>
      </c>
      <c r="AC320" s="1" t="s">
        <v>48</v>
      </c>
      <c r="AD320" s="1" t="s">
        <v>48</v>
      </c>
      <c r="AE320" s="1" t="s">
        <v>48</v>
      </c>
      <c r="AF320" s="1" t="s">
        <v>48</v>
      </c>
      <c r="AG320" s="1" t="s">
        <v>48</v>
      </c>
      <c r="AH320" s="1" t="s">
        <v>48</v>
      </c>
      <c r="AI320" s="1" t="s">
        <v>48</v>
      </c>
      <c r="AJ320" s="1" t="s">
        <v>48</v>
      </c>
      <c r="AK320" s="1" t="s">
        <v>48</v>
      </c>
      <c r="AL320" s="1" t="s">
        <v>48</v>
      </c>
      <c r="AM320" s="1" t="s">
        <v>48</v>
      </c>
      <c r="AN320" s="1" t="s">
        <v>48</v>
      </c>
      <c r="AO320" s="1" t="s">
        <v>48</v>
      </c>
      <c r="AP320" s="24" t="s">
        <v>48</v>
      </c>
      <c r="AQ320" s="1" t="s">
        <v>61</v>
      </c>
      <c r="AR320" s="1">
        <v>7</v>
      </c>
      <c r="AS320" s="25" t="s">
        <v>519</v>
      </c>
      <c r="AT320" s="36" t="s">
        <v>881</v>
      </c>
      <c r="AU320" s="9">
        <f t="shared" si="33"/>
        <v>-2.1166698725191955</v>
      </c>
      <c r="AV320" s="9">
        <f t="shared" si="34"/>
        <v>-1.4764837972729503</v>
      </c>
      <c r="AW320">
        <f t="shared" si="35"/>
        <v>3</v>
      </c>
      <c r="AX320">
        <f t="shared" si="36"/>
        <v>0</v>
      </c>
      <c r="AY320" s="6">
        <f>VLOOKUP(AQ320,COND!$A$10:$B$32,2,FALSE)</f>
        <v>1</v>
      </c>
      <c r="AZ320" s="9">
        <f>($AU$3*AU320+$AV$3*AV320+$AW$3*AW320+$AX$3*AX320)*AY320*IF(AR320&lt;5,0.95,IF(AR320&lt;7,0.975,1))+$K$3*VLOOKUP(K320,COND!$A$2:$D$7,2,FALSE)+$L$3*VLOOKUP(L320,COND!$A$2:$D$7,3,FALSE)+IF(BB320="SP",$BB$3,0)+IF($AW320&lt;3,-5,0)</f>
        <v>3.2469900800371541</v>
      </c>
      <c r="BA320" s="28">
        <f t="shared" si="37"/>
        <v>-0.77230529131178527</v>
      </c>
      <c r="BB320" t="str">
        <f t="shared" si="38"/>
        <v>SP</v>
      </c>
      <c r="BC320">
        <v>800</v>
      </c>
      <c r="BD320">
        <v>316</v>
      </c>
      <c r="BF320" t="str">
        <f t="shared" si="39"/>
        <v>Unlikely</v>
      </c>
      <c r="BH320" t="str">
        <f>IF(VLOOKUP($B320,'Draft List'!$D$4:$AC$2598,BH$3,FALSE)&lt;&gt;0,VLOOKUP($B320,'Draft List'!$D$4:$AC$2598,BH$3,FALSE),"")</f>
        <v/>
      </c>
      <c r="BI320" t="str">
        <f>IF(VLOOKUP($B320,'Draft List'!$D$4:$AC$2598,BI$3,FALSE)&lt;&gt;0,VLOOKUP($B320,'Draft List'!$D$4:$AC$2598,BI$3,FALSE),"")</f>
        <v/>
      </c>
      <c r="BJ320" t="str">
        <f>IF(VLOOKUP($B320,'Draft List'!$D$4:$AC$2598,BJ$3,FALSE)&lt;&gt;0,VLOOKUP($B320,'Draft List'!$D$4:$AC$2598,BJ$3,FALSE),"")</f>
        <v/>
      </c>
      <c r="BK320" t="str">
        <f>IF(VLOOKUP($B320,'Draft List'!$D$4:$AC$2598,BK$3,FALSE)&lt;&gt;0,VLOOKUP($B320,'Draft List'!$D$4:$AC$2598,BK$3,FALSE),"")</f>
        <v/>
      </c>
      <c r="BL320">
        <f>IF(OR(C320="SP",C320="MR",C320="CL"),"P",VLOOKUP($A320,Bat!$A$4:$AQ$1284,42,FALSE))</f>
        <v>-4.3905254824365301</v>
      </c>
    </row>
    <row r="321" spans="1:64" x14ac:dyDescent="0.25">
      <c r="A321" s="45" t="str">
        <f t="shared" si="32"/>
        <v>RPJarrod Manuel18</v>
      </c>
      <c r="B321">
        <f>VLOOKUP($A321,draft_listing_pitchers_stats!$A$1:$B$1324,2,FALSE)</f>
        <v>1947</v>
      </c>
      <c r="C321" s="1" t="s">
        <v>885</v>
      </c>
      <c r="D321" s="1" t="s">
        <v>1400</v>
      </c>
      <c r="E321" s="1" t="s">
        <v>158</v>
      </c>
      <c r="F321" s="1">
        <v>18</v>
      </c>
      <c r="G321" s="1" t="s">
        <v>44</v>
      </c>
      <c r="H321" s="1" t="s">
        <v>44</v>
      </c>
      <c r="I321" s="1" t="s">
        <v>54</v>
      </c>
      <c r="J321" s="24" t="s">
        <v>54</v>
      </c>
      <c r="K321" s="1" t="s">
        <v>47</v>
      </c>
      <c r="L321" s="24" t="s">
        <v>46</v>
      </c>
      <c r="M321" s="1">
        <v>1</v>
      </c>
      <c r="N321" s="1">
        <v>1</v>
      </c>
      <c r="O321" s="24">
        <v>1</v>
      </c>
      <c r="P321" s="1">
        <v>3</v>
      </c>
      <c r="Q321" s="1">
        <v>2</v>
      </c>
      <c r="R321" s="24">
        <v>1</v>
      </c>
      <c r="S321" s="1">
        <v>2</v>
      </c>
      <c r="T321" s="1">
        <v>3</v>
      </c>
      <c r="U321" s="1">
        <v>1</v>
      </c>
      <c r="V321" s="1">
        <v>4</v>
      </c>
      <c r="W321" s="1">
        <v>1</v>
      </c>
      <c r="X321" s="1">
        <v>4</v>
      </c>
      <c r="Y321" s="1" t="s">
        <v>48</v>
      </c>
      <c r="Z321" s="1" t="s">
        <v>48</v>
      </c>
      <c r="AA321" s="1" t="s">
        <v>48</v>
      </c>
      <c r="AB321" s="1" t="s">
        <v>48</v>
      </c>
      <c r="AC321" s="1" t="s">
        <v>48</v>
      </c>
      <c r="AD321" s="1" t="s">
        <v>48</v>
      </c>
      <c r="AE321" s="1" t="s">
        <v>48</v>
      </c>
      <c r="AF321" s="1" t="s">
        <v>48</v>
      </c>
      <c r="AG321" s="1" t="s">
        <v>48</v>
      </c>
      <c r="AH321" s="1" t="s">
        <v>48</v>
      </c>
      <c r="AI321" s="1" t="s">
        <v>48</v>
      </c>
      <c r="AJ321" s="1" t="s">
        <v>48</v>
      </c>
      <c r="AK321" s="1" t="s">
        <v>48</v>
      </c>
      <c r="AL321" s="1" t="s">
        <v>48</v>
      </c>
      <c r="AM321" s="1" t="s">
        <v>48</v>
      </c>
      <c r="AN321" s="1" t="s">
        <v>48</v>
      </c>
      <c r="AO321" s="1" t="s">
        <v>48</v>
      </c>
      <c r="AP321" s="24" t="s">
        <v>48</v>
      </c>
      <c r="AQ321" s="1" t="s">
        <v>74</v>
      </c>
      <c r="AR321" s="1">
        <v>5</v>
      </c>
      <c r="AS321" s="25" t="s">
        <v>15</v>
      </c>
      <c r="AT321" s="36" t="s">
        <v>918</v>
      </c>
      <c r="AU321" s="9">
        <f t="shared" si="33"/>
        <v>-2.7014842379675978</v>
      </c>
      <c r="AV321" s="9">
        <f t="shared" si="34"/>
        <v>-1.6711751217821238</v>
      </c>
      <c r="AW321">
        <f t="shared" si="35"/>
        <v>3</v>
      </c>
      <c r="AX321">
        <f t="shared" si="36"/>
        <v>0</v>
      </c>
      <c r="AY321" s="6">
        <f>VLOOKUP(AQ321,COND!$A$10:$B$32,2,FALSE)</f>
        <v>0.9</v>
      </c>
      <c r="AZ321" s="9">
        <f>($AU$3*AU321+$AV$3*AV321+$AW$3*AW321+$AX$3*AX321)*AY321*IF(AR321&lt;5,0.95,IF(AR321&lt;7,0.975,1))+$K$3*VLOOKUP(K321,COND!$A$2:$D$7,2,FALSE)+$L$3*VLOOKUP(L321,COND!$A$2:$D$7,3,FALSE)+IF(BB321="SP",$BB$3,0)+IF($AW321&lt;3,-5,0)</f>
        <v>3.2130161289604153</v>
      </c>
      <c r="BA321" s="28">
        <f t="shared" si="37"/>
        <v>-0.77528990444826174</v>
      </c>
      <c r="BB321" t="str">
        <f t="shared" si="38"/>
        <v>SP</v>
      </c>
      <c r="BC321">
        <v>800</v>
      </c>
      <c r="BD321">
        <v>317</v>
      </c>
      <c r="BF321" t="str">
        <f t="shared" si="39"/>
        <v>Unlikely</v>
      </c>
      <c r="BH321" t="str">
        <f>IF(VLOOKUP($B321,'Draft List'!$D$4:$AC$2598,BH$3,FALSE)&lt;&gt;0,VLOOKUP($B321,'Draft List'!$D$4:$AC$2598,BH$3,FALSE),"")</f>
        <v/>
      </c>
      <c r="BI321" t="str">
        <f>IF(VLOOKUP($B321,'Draft List'!$D$4:$AC$2598,BI$3,FALSE)&lt;&gt;0,VLOOKUP($B321,'Draft List'!$D$4:$AC$2598,BI$3,FALSE),"")</f>
        <v/>
      </c>
      <c r="BJ321" t="str">
        <f>IF(VLOOKUP($B321,'Draft List'!$D$4:$AC$2598,BJ$3,FALSE)&lt;&gt;0,VLOOKUP($B321,'Draft List'!$D$4:$AC$2598,BJ$3,FALSE),"")</f>
        <v/>
      </c>
      <c r="BK321" t="str">
        <f>IF(VLOOKUP($B321,'Draft List'!$D$4:$AC$2598,BK$3,FALSE)&lt;&gt;0,VLOOKUP($B321,'Draft List'!$D$4:$AC$2598,BK$3,FALSE),"")</f>
        <v/>
      </c>
      <c r="BL321">
        <f>IF(OR(C321="SP",C321="MR",C321="CL"),"P",VLOOKUP($A321,Bat!$A$4:$AQ$1284,42,FALSE))</f>
        <v>-8.9354744038598657</v>
      </c>
    </row>
    <row r="322" spans="1:64" x14ac:dyDescent="0.25">
      <c r="A322" s="45" t="str">
        <f t="shared" si="32"/>
        <v>RPCarlos Lasalvia18</v>
      </c>
      <c r="B322">
        <f>VLOOKUP($A322,draft_listing_pitchers_stats!$A$1:$B$1324,2,FALSE)</f>
        <v>1747</v>
      </c>
      <c r="C322" s="1" t="s">
        <v>885</v>
      </c>
      <c r="D322" s="1" t="s">
        <v>222</v>
      </c>
      <c r="E322" s="1" t="s">
        <v>1353</v>
      </c>
      <c r="F322" s="1">
        <v>18</v>
      </c>
      <c r="G322" s="1" t="s">
        <v>44</v>
      </c>
      <c r="H322" s="1" t="s">
        <v>44</v>
      </c>
      <c r="I322" s="1" t="s">
        <v>54</v>
      </c>
      <c r="J322" s="24" t="s">
        <v>54</v>
      </c>
      <c r="K322" s="1" t="s">
        <v>46</v>
      </c>
      <c r="L322" s="24" t="s">
        <v>46</v>
      </c>
      <c r="M322" s="1">
        <v>1</v>
      </c>
      <c r="N322" s="1">
        <v>1</v>
      </c>
      <c r="O322" s="24">
        <v>1</v>
      </c>
      <c r="P322" s="1">
        <v>3</v>
      </c>
      <c r="Q322" s="1">
        <v>1</v>
      </c>
      <c r="R322" s="24">
        <v>2</v>
      </c>
      <c r="S322" s="1">
        <v>2</v>
      </c>
      <c r="T322" s="1">
        <v>4</v>
      </c>
      <c r="U322" s="1">
        <v>1</v>
      </c>
      <c r="V322" s="1">
        <v>4</v>
      </c>
      <c r="W322" s="1">
        <v>1</v>
      </c>
      <c r="X322" s="1">
        <v>2</v>
      </c>
      <c r="Y322" s="1">
        <v>1</v>
      </c>
      <c r="Z322" s="1">
        <v>4</v>
      </c>
      <c r="AA322" s="1" t="s">
        <v>48</v>
      </c>
      <c r="AB322" s="1" t="s">
        <v>48</v>
      </c>
      <c r="AC322" s="1" t="s">
        <v>48</v>
      </c>
      <c r="AD322" s="1" t="s">
        <v>48</v>
      </c>
      <c r="AE322" s="1" t="s">
        <v>48</v>
      </c>
      <c r="AF322" s="1" t="s">
        <v>48</v>
      </c>
      <c r="AG322" s="1">
        <v>2</v>
      </c>
      <c r="AH322" s="1">
        <v>3</v>
      </c>
      <c r="AI322" s="1" t="s">
        <v>48</v>
      </c>
      <c r="AJ322" s="1" t="s">
        <v>48</v>
      </c>
      <c r="AK322" s="1" t="s">
        <v>48</v>
      </c>
      <c r="AL322" s="1" t="s">
        <v>48</v>
      </c>
      <c r="AM322" s="1" t="s">
        <v>48</v>
      </c>
      <c r="AN322" s="1" t="s">
        <v>48</v>
      </c>
      <c r="AO322" s="1" t="s">
        <v>48</v>
      </c>
      <c r="AP322" s="24" t="s">
        <v>48</v>
      </c>
      <c r="AQ322" s="1" t="s">
        <v>72</v>
      </c>
      <c r="AR322" s="1">
        <v>9</v>
      </c>
      <c r="AS322" s="25" t="s">
        <v>523</v>
      </c>
      <c r="AT322" s="36" t="s">
        <v>832</v>
      </c>
      <c r="AU322" s="9">
        <f t="shared" si="33"/>
        <v>-2.7014842379675978</v>
      </c>
      <c r="AV322" s="9">
        <f t="shared" si="34"/>
        <v>-1.6242862721580691</v>
      </c>
      <c r="AW322">
        <f t="shared" si="35"/>
        <v>5</v>
      </c>
      <c r="AX322">
        <f t="shared" si="36"/>
        <v>0</v>
      </c>
      <c r="AY322" s="6">
        <f>VLOOKUP(AQ322,COND!$A$10:$B$32,2,FALSE)</f>
        <v>0.95</v>
      </c>
      <c r="AZ322" s="9">
        <f>($AU$3*AU322+$AV$3*AV322+$AW$3*AW322+$AX$3*AX322)*AY322*IF(AR322&lt;5,0.95,IF(AR322&lt;7,0.975,1))+$K$3*VLOOKUP(K322,COND!$A$2:$D$7,2,FALSE)+$L$3*VLOOKUP(L322,COND!$A$2:$D$7,3,FALSE)+IF(BB322="SP",$BB$3,0)+IF($AW322&lt;3,-5,0)</f>
        <v>3.0002788237828426</v>
      </c>
      <c r="BA322" s="28">
        <f t="shared" si="37"/>
        <v>-0.79397888631608804</v>
      </c>
      <c r="BB322" t="str">
        <f t="shared" si="38"/>
        <v>SP</v>
      </c>
      <c r="BC322">
        <v>800</v>
      </c>
      <c r="BD322">
        <v>318</v>
      </c>
      <c r="BF322" t="str">
        <f t="shared" si="39"/>
        <v>Unlikely</v>
      </c>
      <c r="BH322" t="str">
        <f>IF(VLOOKUP($B322,'Draft List'!$D$4:$AC$2598,BH$3,FALSE)&lt;&gt;0,VLOOKUP($B322,'Draft List'!$D$4:$AC$2598,BH$3,FALSE),"")</f>
        <v/>
      </c>
      <c r="BI322" t="str">
        <f>IF(VLOOKUP($B322,'Draft List'!$D$4:$AC$2598,BI$3,FALSE)&lt;&gt;0,VLOOKUP($B322,'Draft List'!$D$4:$AC$2598,BI$3,FALSE),"")</f>
        <v/>
      </c>
      <c r="BJ322" t="str">
        <f>IF(VLOOKUP($B322,'Draft List'!$D$4:$AC$2598,BJ$3,FALSE)&lt;&gt;0,VLOOKUP($B322,'Draft List'!$D$4:$AC$2598,BJ$3,FALSE),"")</f>
        <v/>
      </c>
      <c r="BK322" t="str">
        <f>IF(VLOOKUP($B322,'Draft List'!$D$4:$AC$2598,BK$3,FALSE)&lt;&gt;0,VLOOKUP($B322,'Draft List'!$D$4:$AC$2598,BK$3,FALSE),"")</f>
        <v/>
      </c>
      <c r="BL322" t="e">
        <f>IF(OR(C322="SP",C322="MR",C322="CL"),"P",VLOOKUP($A322,Bat!$A$4:$AQ$1284,42,FALSE))</f>
        <v>#N/A</v>
      </c>
    </row>
    <row r="323" spans="1:64" x14ac:dyDescent="0.25">
      <c r="A323" s="45" t="str">
        <f t="shared" si="32"/>
        <v>SPHajime Mifune18</v>
      </c>
      <c r="B323">
        <f>VLOOKUP($A323,draft_listing_pitchers_stats!$A$1:$B$1324,2,FALSE)</f>
        <v>7697</v>
      </c>
      <c r="C323" s="1" t="s">
        <v>25</v>
      </c>
      <c r="D323" s="1" t="s">
        <v>1446</v>
      </c>
      <c r="E323" s="1" t="s">
        <v>1447</v>
      </c>
      <c r="F323" s="1">
        <v>18</v>
      </c>
      <c r="G323" s="1" t="s">
        <v>44</v>
      </c>
      <c r="H323" s="1" t="s">
        <v>44</v>
      </c>
      <c r="I323" s="1" t="s">
        <v>54</v>
      </c>
      <c r="J323" s="24" t="s">
        <v>54</v>
      </c>
      <c r="K323" s="1" t="s">
        <v>47</v>
      </c>
      <c r="L323" s="24" t="s">
        <v>46</v>
      </c>
      <c r="M323" s="1">
        <v>1</v>
      </c>
      <c r="N323" s="1">
        <v>2</v>
      </c>
      <c r="O323" s="24">
        <v>1</v>
      </c>
      <c r="P323" s="1">
        <v>4</v>
      </c>
      <c r="Q323" s="1">
        <v>2</v>
      </c>
      <c r="R323" s="24">
        <v>1</v>
      </c>
      <c r="S323" s="1">
        <v>3</v>
      </c>
      <c r="T323" s="1">
        <v>5</v>
      </c>
      <c r="U323" s="1">
        <v>1</v>
      </c>
      <c r="V323" s="1">
        <v>5</v>
      </c>
      <c r="W323" s="1" t="s">
        <v>48</v>
      </c>
      <c r="X323" s="1" t="s">
        <v>48</v>
      </c>
      <c r="Y323" s="1">
        <v>2</v>
      </c>
      <c r="Z323" s="1">
        <v>5</v>
      </c>
      <c r="AA323" s="1" t="s">
        <v>48</v>
      </c>
      <c r="AB323" s="1" t="s">
        <v>48</v>
      </c>
      <c r="AC323" s="1" t="s">
        <v>48</v>
      </c>
      <c r="AD323" s="1" t="s">
        <v>48</v>
      </c>
      <c r="AE323" s="1" t="s">
        <v>48</v>
      </c>
      <c r="AF323" s="1" t="s">
        <v>48</v>
      </c>
      <c r="AG323" s="1" t="s">
        <v>48</v>
      </c>
      <c r="AH323" s="1" t="s">
        <v>48</v>
      </c>
      <c r="AI323" s="1" t="s">
        <v>48</v>
      </c>
      <c r="AJ323" s="1" t="s">
        <v>48</v>
      </c>
      <c r="AK323" s="1" t="s">
        <v>48</v>
      </c>
      <c r="AL323" s="1" t="s">
        <v>48</v>
      </c>
      <c r="AM323" s="1" t="s">
        <v>48</v>
      </c>
      <c r="AN323" s="1" t="s">
        <v>48</v>
      </c>
      <c r="AO323" s="1" t="s">
        <v>48</v>
      </c>
      <c r="AP323" s="24" t="s">
        <v>48</v>
      </c>
      <c r="AQ323" s="1" t="s">
        <v>522</v>
      </c>
      <c r="AR323" s="1">
        <v>4</v>
      </c>
      <c r="AS323" s="25" t="s">
        <v>15</v>
      </c>
      <c r="AT323" s="36" t="s">
        <v>854</v>
      </c>
      <c r="AU323" s="9">
        <f t="shared" si="33"/>
        <v>-2.5060525215375429</v>
      </c>
      <c r="AV323" s="9">
        <f t="shared" si="34"/>
        <v>-1.4764837972729503</v>
      </c>
      <c r="AW323">
        <f t="shared" si="35"/>
        <v>3</v>
      </c>
      <c r="AX323">
        <f t="shared" si="36"/>
        <v>0</v>
      </c>
      <c r="AY323" s="6">
        <f>VLOOKUP(AQ323,COND!$A$10:$B$32,2,FALSE)</f>
        <v>1</v>
      </c>
      <c r="AZ323" s="9">
        <f>($AU$3*AU323+$AV$3*AV323+$AW$3*AW323+$AX$3*AX323)*AY323*IF(AR323&lt;5,0.95,IF(AR323&lt;7,0.975,1))+$K$3*VLOOKUP(K323,COND!$A$2:$D$7,2,FALSE)+$L$3*VLOOKUP(L323,COND!$A$2:$D$7,3,FALSE)+IF(BB323="SP",$BB$3,0)+IF($AW323&lt;3,-5,0)</f>
        <v>2.5956578727218123</v>
      </c>
      <c r="BA323" s="28">
        <f t="shared" si="37"/>
        <v>-0.82952485514092678</v>
      </c>
      <c r="BB323" t="str">
        <f t="shared" si="38"/>
        <v>RP</v>
      </c>
      <c r="BC323">
        <v>800</v>
      </c>
      <c r="BD323">
        <v>319</v>
      </c>
      <c r="BF323" t="str">
        <f t="shared" si="39"/>
        <v>Unlikely</v>
      </c>
      <c r="BH323">
        <f>IF(VLOOKUP($B323,'Draft List'!$D$4:$AC$2598,BH$3,FALSE)&lt;&gt;0,VLOOKUP($B323,'Draft List'!$D$4:$AC$2598,BH$3,FALSE),"")</f>
        <v>313</v>
      </c>
      <c r="BI323">
        <f>IF(VLOOKUP($B323,'Draft List'!$D$4:$AC$2598,BI$3,FALSE)&lt;&gt;0,VLOOKUP($B323,'Draft List'!$D$4:$AC$2598,BI$3,FALSE),"")</f>
        <v>12</v>
      </c>
      <c r="BJ323">
        <f>IF(VLOOKUP($B323,'Draft List'!$D$4:$AC$2598,BJ$3,FALSE)&lt;&gt;0,VLOOKUP($B323,'Draft List'!$D$4:$AC$2598,BJ$3,FALSE),"")</f>
        <v>21</v>
      </c>
      <c r="BK323" t="str">
        <f>IF(VLOOKUP($B323,'Draft List'!$D$4:$AC$2598,BK$3,FALSE)&lt;&gt;0,VLOOKUP($B323,'Draft List'!$D$4:$AC$2598,BK$3,FALSE),"")</f>
        <v>Havana Leones</v>
      </c>
      <c r="BL323" t="str">
        <f>IF(OR(C323="SP",C323="MR",C323="CL"),"P",VLOOKUP($A323,Bat!$A$4:$AQ$1284,42,FALSE))</f>
        <v>P</v>
      </c>
    </row>
    <row r="324" spans="1:64" x14ac:dyDescent="0.25">
      <c r="A324" s="45" t="str">
        <f t="shared" si="32"/>
        <v>SPTim Lee18</v>
      </c>
      <c r="B324">
        <f>VLOOKUP($A324,draft_listing_pitchers_stats!$A$1:$B$1324,2,FALSE)</f>
        <v>6945</v>
      </c>
      <c r="C324" s="1" t="s">
        <v>25</v>
      </c>
      <c r="D324" s="1" t="s">
        <v>163</v>
      </c>
      <c r="E324" s="1" t="s">
        <v>219</v>
      </c>
      <c r="F324" s="1">
        <v>18</v>
      </c>
      <c r="G324" s="1" t="s">
        <v>58</v>
      </c>
      <c r="H324" s="1" t="s">
        <v>58</v>
      </c>
      <c r="I324" s="1" t="s">
        <v>54</v>
      </c>
      <c r="J324" s="24" t="s">
        <v>54</v>
      </c>
      <c r="K324" s="1" t="s">
        <v>46</v>
      </c>
      <c r="L324" s="24" t="s">
        <v>46</v>
      </c>
      <c r="M324" s="1">
        <v>1</v>
      </c>
      <c r="N324" s="1">
        <v>1</v>
      </c>
      <c r="O324" s="24">
        <v>1</v>
      </c>
      <c r="P324" s="1">
        <v>4</v>
      </c>
      <c r="Q324" s="1">
        <v>1</v>
      </c>
      <c r="R324" s="24">
        <v>1</v>
      </c>
      <c r="S324" s="1">
        <v>3</v>
      </c>
      <c r="T324" s="1">
        <v>5</v>
      </c>
      <c r="U324" s="1">
        <v>2</v>
      </c>
      <c r="V324" s="1">
        <v>6</v>
      </c>
      <c r="W324" s="1" t="s">
        <v>48</v>
      </c>
      <c r="X324" s="1" t="s">
        <v>48</v>
      </c>
      <c r="Y324" s="1">
        <v>2</v>
      </c>
      <c r="Z324" s="1">
        <v>5</v>
      </c>
      <c r="AA324" s="1" t="s">
        <v>48</v>
      </c>
      <c r="AB324" s="1" t="s">
        <v>48</v>
      </c>
      <c r="AC324" s="1" t="s">
        <v>48</v>
      </c>
      <c r="AD324" s="1" t="s">
        <v>48</v>
      </c>
      <c r="AE324" s="1" t="s">
        <v>48</v>
      </c>
      <c r="AF324" s="1" t="s">
        <v>48</v>
      </c>
      <c r="AG324" s="1" t="s">
        <v>48</v>
      </c>
      <c r="AH324" s="1" t="s">
        <v>48</v>
      </c>
      <c r="AI324" s="1" t="s">
        <v>48</v>
      </c>
      <c r="AJ324" s="1" t="s">
        <v>48</v>
      </c>
      <c r="AK324" s="1" t="s">
        <v>48</v>
      </c>
      <c r="AL324" s="1" t="s">
        <v>48</v>
      </c>
      <c r="AM324" s="1" t="s">
        <v>48</v>
      </c>
      <c r="AN324" s="1" t="s">
        <v>48</v>
      </c>
      <c r="AO324" s="1" t="s">
        <v>48</v>
      </c>
      <c r="AP324" s="24" t="s">
        <v>48</v>
      </c>
      <c r="AQ324" s="1" t="s">
        <v>75</v>
      </c>
      <c r="AR324" s="1">
        <v>10</v>
      </c>
      <c r="AS324" s="25" t="s">
        <v>523</v>
      </c>
      <c r="AT324" s="36" t="s">
        <v>839</v>
      </c>
      <c r="AU324" s="9">
        <f t="shared" si="33"/>
        <v>-2.7014842379675978</v>
      </c>
      <c r="AV324" s="9">
        <f t="shared" si="34"/>
        <v>-1.671915513703006</v>
      </c>
      <c r="AW324">
        <f t="shared" si="35"/>
        <v>3</v>
      </c>
      <c r="AX324">
        <f t="shared" si="36"/>
        <v>0.5</v>
      </c>
      <c r="AY324" s="6">
        <f>VLOOKUP(AQ324,COND!$A$10:$B$32,2,FALSE)</f>
        <v>0.95</v>
      </c>
      <c r="AZ324" s="9">
        <f>($AU$3*AU324+$AV$3*AV324+$AW$3*AW324+$AX$3*AX324)*AY324*IF(AR324&lt;5,0.95,IF(AR324&lt;7,0.975,1))+$K$3*VLOOKUP(K324,COND!$A$2:$D$7,2,FALSE)+$L$3*VLOOKUP(L324,COND!$A$2:$D$7,3,FALSE)+IF(BB324="SP",$BB$3,0)+IF($AW324&lt;3,-5,0)</f>
        <v>1.7390732344290463</v>
      </c>
      <c r="BA324" s="28">
        <f t="shared" si="37"/>
        <v>-0.90477585430136798</v>
      </c>
      <c r="BB324" t="str">
        <f t="shared" si="38"/>
        <v>SP</v>
      </c>
      <c r="BC324">
        <v>800</v>
      </c>
      <c r="BD324">
        <v>320</v>
      </c>
      <c r="BF324" t="str">
        <f t="shared" si="39"/>
        <v>Unlikely</v>
      </c>
      <c r="BH324" t="str">
        <f>IF(VLOOKUP($B324,'Draft List'!$D$4:$AC$2598,BH$3,FALSE)&lt;&gt;0,VLOOKUP($B324,'Draft List'!$D$4:$AC$2598,BH$3,FALSE),"")</f>
        <v/>
      </c>
      <c r="BI324" t="str">
        <f>IF(VLOOKUP($B324,'Draft List'!$D$4:$AC$2598,BI$3,FALSE)&lt;&gt;0,VLOOKUP($B324,'Draft List'!$D$4:$AC$2598,BI$3,FALSE),"")</f>
        <v/>
      </c>
      <c r="BJ324" t="str">
        <f>IF(VLOOKUP($B324,'Draft List'!$D$4:$AC$2598,BJ$3,FALSE)&lt;&gt;0,VLOOKUP($B324,'Draft List'!$D$4:$AC$2598,BJ$3,FALSE),"")</f>
        <v/>
      </c>
      <c r="BK324" t="str">
        <f>IF(VLOOKUP($B324,'Draft List'!$D$4:$AC$2598,BK$3,FALSE)&lt;&gt;0,VLOOKUP($B324,'Draft List'!$D$4:$AC$2598,BK$3,FALSE),"")</f>
        <v/>
      </c>
      <c r="BL324" t="str">
        <f>IF(OR(C324="SP",C324="MR",C324="CL"),"P",VLOOKUP($A324,Bat!$A$4:$AQ$1284,42,FALSE))</f>
        <v>P</v>
      </c>
    </row>
    <row r="325" spans="1:64" x14ac:dyDescent="0.25">
      <c r="A325" s="45" t="str">
        <f t="shared" ref="A325:A388" si="40">IF(C325="C","C-",C325)&amp;D325&amp;" "&amp;E325&amp;F325</f>
        <v>RPDeron Ladbrooke18</v>
      </c>
      <c r="B325">
        <f>VLOOKUP($A325,draft_listing_pitchers_stats!$A$1:$B$1324,2,FALSE)</f>
        <v>6518</v>
      </c>
      <c r="C325" s="1" t="s">
        <v>885</v>
      </c>
      <c r="D325" s="1" t="s">
        <v>1339</v>
      </c>
      <c r="E325" s="1" t="s">
        <v>1340</v>
      </c>
      <c r="F325" s="1">
        <v>18</v>
      </c>
      <c r="G325" s="1" t="s">
        <v>44</v>
      </c>
      <c r="H325" s="1" t="s">
        <v>44</v>
      </c>
      <c r="I325" s="1" t="s">
        <v>54</v>
      </c>
      <c r="J325" s="24" t="s">
        <v>54</v>
      </c>
      <c r="K325" s="1" t="s">
        <v>46</v>
      </c>
      <c r="L325" s="24" t="s">
        <v>46</v>
      </c>
      <c r="M325" s="1">
        <v>1</v>
      </c>
      <c r="N325" s="1">
        <v>2</v>
      </c>
      <c r="O325" s="24">
        <v>1</v>
      </c>
      <c r="P325" s="1">
        <v>4</v>
      </c>
      <c r="Q325" s="1">
        <v>3</v>
      </c>
      <c r="R325" s="24">
        <v>1</v>
      </c>
      <c r="S325" s="1">
        <v>3</v>
      </c>
      <c r="T325" s="1">
        <v>6</v>
      </c>
      <c r="U325" s="1" t="s">
        <v>48</v>
      </c>
      <c r="V325" s="1" t="s">
        <v>48</v>
      </c>
      <c r="W325" s="1" t="s">
        <v>48</v>
      </c>
      <c r="X325" s="1" t="s">
        <v>48</v>
      </c>
      <c r="Y325" s="1">
        <v>2</v>
      </c>
      <c r="Z325" s="1">
        <v>4</v>
      </c>
      <c r="AA325" s="1" t="s">
        <v>48</v>
      </c>
      <c r="AB325" s="1" t="s">
        <v>48</v>
      </c>
      <c r="AC325" s="1" t="s">
        <v>48</v>
      </c>
      <c r="AD325" s="1" t="s">
        <v>48</v>
      </c>
      <c r="AE325" s="1" t="s">
        <v>48</v>
      </c>
      <c r="AF325" s="1" t="s">
        <v>48</v>
      </c>
      <c r="AG325" s="1" t="s">
        <v>48</v>
      </c>
      <c r="AH325" s="1" t="s">
        <v>48</v>
      </c>
      <c r="AI325" s="1" t="s">
        <v>48</v>
      </c>
      <c r="AJ325" s="1" t="s">
        <v>48</v>
      </c>
      <c r="AK325" s="1" t="s">
        <v>48</v>
      </c>
      <c r="AL325" s="1" t="s">
        <v>48</v>
      </c>
      <c r="AM325" s="1" t="s">
        <v>48</v>
      </c>
      <c r="AN325" s="1" t="s">
        <v>48</v>
      </c>
      <c r="AO325" s="1" t="s">
        <v>48</v>
      </c>
      <c r="AP325" s="24" t="s">
        <v>48</v>
      </c>
      <c r="AQ325" s="1" t="s">
        <v>71</v>
      </c>
      <c r="AR325" s="1">
        <v>3</v>
      </c>
      <c r="AS325" s="25" t="s">
        <v>15</v>
      </c>
      <c r="AT325" s="36" t="s">
        <v>900</v>
      </c>
      <c r="AU325" s="9">
        <f t="shared" ref="AU325:AU388" si="41">($P$3*(M325-$P$1)/$P$2+$Q$3*(N325-$Q$1)/$Q$2+$R$3*(O325-$Q$1)/$R$2)/SUM($P$3:$R$3)</f>
        <v>-2.5060525215375429</v>
      </c>
      <c r="AV325" s="9">
        <f t="shared" ref="AV325:AV388" si="42">($P$3*(P325-$P$1)/$P$2+$Q$3*(Q325-$Q$1)/$Q$2+$R$3*(R325-$R$1)/$R$2)/SUM($P$3:$R$3)</f>
        <v>-1.2810520808428949</v>
      </c>
      <c r="AW325">
        <f t="shared" ref="AW325:AW388" si="43">COUNT(S325:AP325)/2</f>
        <v>2</v>
      </c>
      <c r="AX325">
        <f t="shared" ref="AX325:AX388" si="44">COUNTIF(S325:AP325,"&gt;5")/2</f>
        <v>0.5</v>
      </c>
      <c r="AY325" s="6">
        <f>VLOOKUP(AQ325,COND!$A$10:$B$32,2,FALSE)</f>
        <v>1</v>
      </c>
      <c r="AZ325" s="9">
        <f>($AU$3*AU325+$AV$3*AV325+$AW$3*AW325+$AX$3*AX325)*AY325*IF(AR325&lt;5,0.95,IF(AR325&lt;7,0.975,1))+$K$3*VLOOKUP(K325,COND!$A$2:$D$7,2,FALSE)+$L$3*VLOOKUP(L325,COND!$A$2:$D$7,3,FALSE)+IF(BB325="SP",$BB$3,0)+IF($AW325&lt;3,-5,0)</f>
        <v>1.727610484892864</v>
      </c>
      <c r="BA325" s="28">
        <f t="shared" ref="BA325:BA388" si="45">STANDARDIZE(AZ325,AVERAGE($AZ$5:$AZ$818),STDEVP($AZ$5:$AZ$818))</f>
        <v>-0.90578285736582032</v>
      </c>
      <c r="BB325" t="str">
        <f t="shared" ref="BB325:BB388" si="46">IF(OR(AND(AR325&gt;7,AX325&gt;1),AND(AR325&gt;4,AW325&gt;2)),"SP","RP")</f>
        <v>RP</v>
      </c>
      <c r="BC325">
        <v>800</v>
      </c>
      <c r="BD325">
        <v>321</v>
      </c>
      <c r="BF325" t="str">
        <f t="shared" ref="BF325:BF388" si="47">IF(AVERAGE($P325:$R325)&gt;=6,"Likely",IF(AVERAGE($P325:$R325)&gt;=4,"Possible","Unlikely"))</f>
        <v>Unlikely</v>
      </c>
      <c r="BH325" t="str">
        <f>IF(VLOOKUP($B325,'Draft List'!$D$4:$AC$2598,BH$3,FALSE)&lt;&gt;0,VLOOKUP($B325,'Draft List'!$D$4:$AC$2598,BH$3,FALSE),"")</f>
        <v/>
      </c>
      <c r="BI325" t="str">
        <f>IF(VLOOKUP($B325,'Draft List'!$D$4:$AC$2598,BI$3,FALSE)&lt;&gt;0,VLOOKUP($B325,'Draft List'!$D$4:$AC$2598,BI$3,FALSE),"")</f>
        <v/>
      </c>
      <c r="BJ325" t="str">
        <f>IF(VLOOKUP($B325,'Draft List'!$D$4:$AC$2598,BJ$3,FALSE)&lt;&gt;0,VLOOKUP($B325,'Draft List'!$D$4:$AC$2598,BJ$3,FALSE),"")</f>
        <v/>
      </c>
      <c r="BK325" t="str">
        <f>IF(VLOOKUP($B325,'Draft List'!$D$4:$AC$2598,BK$3,FALSE)&lt;&gt;0,VLOOKUP($B325,'Draft List'!$D$4:$AC$2598,BK$3,FALSE),"")</f>
        <v/>
      </c>
      <c r="BL325" t="e">
        <f>IF(OR(C325="SP",C325="MR",C325="CL"),"P",VLOOKUP($A325,Bat!$A$4:$AQ$1284,42,FALSE))</f>
        <v>#N/A</v>
      </c>
    </row>
    <row r="326" spans="1:64" x14ac:dyDescent="0.25">
      <c r="A326" s="45" t="str">
        <f t="shared" si="40"/>
        <v>RPLeonard Hatfield18</v>
      </c>
      <c r="B326">
        <f>VLOOKUP($A326,draft_listing_pitchers_stats!$A$1:$B$1324,2,FALSE)</f>
        <v>6990</v>
      </c>
      <c r="C326" s="1" t="s">
        <v>885</v>
      </c>
      <c r="D326" s="1" t="s">
        <v>503</v>
      </c>
      <c r="E326" s="1" t="s">
        <v>1232</v>
      </c>
      <c r="F326" s="1">
        <v>18</v>
      </c>
      <c r="G326" s="1" t="s">
        <v>44</v>
      </c>
      <c r="H326" s="1" t="s">
        <v>44</v>
      </c>
      <c r="I326" s="1" t="s">
        <v>54</v>
      </c>
      <c r="J326" s="24" t="s">
        <v>54</v>
      </c>
      <c r="K326" s="1" t="s">
        <v>46</v>
      </c>
      <c r="L326" s="24" t="s">
        <v>46</v>
      </c>
      <c r="M326" s="1">
        <v>1</v>
      </c>
      <c r="N326" s="1">
        <v>1</v>
      </c>
      <c r="O326" s="24">
        <v>1</v>
      </c>
      <c r="P326" s="1">
        <v>4</v>
      </c>
      <c r="Q326" s="1">
        <v>1</v>
      </c>
      <c r="R326" s="24">
        <v>1</v>
      </c>
      <c r="S326" s="1">
        <v>3</v>
      </c>
      <c r="T326" s="1">
        <v>5</v>
      </c>
      <c r="U326" s="1" t="s">
        <v>48</v>
      </c>
      <c r="V326" s="1" t="s">
        <v>48</v>
      </c>
      <c r="W326" s="1">
        <v>1</v>
      </c>
      <c r="X326" s="1">
        <v>6</v>
      </c>
      <c r="Y326" s="1" t="s">
        <v>48</v>
      </c>
      <c r="Z326" s="1" t="s">
        <v>48</v>
      </c>
      <c r="AA326" s="1" t="s">
        <v>48</v>
      </c>
      <c r="AB326" s="1" t="s">
        <v>48</v>
      </c>
      <c r="AC326" s="1">
        <v>2</v>
      </c>
      <c r="AD326" s="1">
        <v>5</v>
      </c>
      <c r="AE326" s="1" t="s">
        <v>48</v>
      </c>
      <c r="AF326" s="1" t="s">
        <v>48</v>
      </c>
      <c r="AG326" s="1" t="s">
        <v>48</v>
      </c>
      <c r="AH326" s="1" t="s">
        <v>48</v>
      </c>
      <c r="AI326" s="1" t="s">
        <v>48</v>
      </c>
      <c r="AJ326" s="1" t="s">
        <v>48</v>
      </c>
      <c r="AK326" s="1" t="s">
        <v>48</v>
      </c>
      <c r="AL326" s="1" t="s">
        <v>48</v>
      </c>
      <c r="AM326" s="1" t="s">
        <v>48</v>
      </c>
      <c r="AN326" s="1" t="s">
        <v>48</v>
      </c>
      <c r="AO326" s="1" t="s">
        <v>48</v>
      </c>
      <c r="AP326" s="24" t="s">
        <v>48</v>
      </c>
      <c r="AQ326" s="1" t="s">
        <v>71</v>
      </c>
      <c r="AR326" s="1">
        <v>6</v>
      </c>
      <c r="AS326" s="25" t="s">
        <v>15</v>
      </c>
      <c r="AT326" s="36" t="s">
        <v>839</v>
      </c>
      <c r="AU326" s="9">
        <f t="shared" si="41"/>
        <v>-2.7014842379675978</v>
      </c>
      <c r="AV326" s="9">
        <f t="shared" si="42"/>
        <v>-1.671915513703006</v>
      </c>
      <c r="AW326">
        <f t="shared" si="43"/>
        <v>3</v>
      </c>
      <c r="AX326">
        <f t="shared" si="44"/>
        <v>0.5</v>
      </c>
      <c r="AY326" s="6">
        <f>VLOOKUP(AQ326,COND!$A$10:$B$32,2,FALSE)</f>
        <v>1</v>
      </c>
      <c r="AZ326" s="9">
        <f>($AU$3*AU326+$AV$3*AV326+$AW$3*AW326+$AX$3*AX326)*AY326*IF(AR326&lt;5,0.95,IF(AR326&lt;7,0.975,1))+$K$3*VLOOKUP(K326,COND!$A$2:$D$7,2,FALSE)+$L$3*VLOOKUP(L326,COND!$A$2:$D$7,3,FALSE)+IF(BB326="SP",$BB$3,0)+IF($AW326&lt;3,-5,0)</f>
        <v>0.94273305638770211</v>
      </c>
      <c r="BA326" s="28">
        <f t="shared" si="45"/>
        <v>-0.97473437490786674</v>
      </c>
      <c r="BB326" t="str">
        <f t="shared" si="46"/>
        <v>SP</v>
      </c>
      <c r="BC326">
        <v>800</v>
      </c>
      <c r="BD326">
        <v>322</v>
      </c>
      <c r="BF326" t="str">
        <f t="shared" si="47"/>
        <v>Unlikely</v>
      </c>
      <c r="BH326" t="str">
        <f>IF(VLOOKUP($B326,'Draft List'!$D$4:$AC$2598,BH$3,FALSE)&lt;&gt;0,VLOOKUP($B326,'Draft List'!$D$4:$AC$2598,BH$3,FALSE),"")</f>
        <v/>
      </c>
      <c r="BI326" t="str">
        <f>IF(VLOOKUP($B326,'Draft List'!$D$4:$AC$2598,BI$3,FALSE)&lt;&gt;0,VLOOKUP($B326,'Draft List'!$D$4:$AC$2598,BI$3,FALSE),"")</f>
        <v/>
      </c>
      <c r="BJ326" t="str">
        <f>IF(VLOOKUP($B326,'Draft List'!$D$4:$AC$2598,BJ$3,FALSE)&lt;&gt;0,VLOOKUP($B326,'Draft List'!$D$4:$AC$2598,BJ$3,FALSE),"")</f>
        <v/>
      </c>
      <c r="BK326" t="str">
        <f>IF(VLOOKUP($B326,'Draft List'!$D$4:$AC$2598,BK$3,FALSE)&lt;&gt;0,VLOOKUP($B326,'Draft List'!$D$4:$AC$2598,BK$3,FALSE),"")</f>
        <v/>
      </c>
      <c r="BL326">
        <f>IF(OR(C326="SP",C326="MR",C326="CL"),"P",VLOOKUP($A326,Bat!$A$4:$AQ$1284,42,FALSE))</f>
        <v>-10.776204454642222</v>
      </c>
    </row>
    <row r="327" spans="1:64" x14ac:dyDescent="0.25">
      <c r="A327" s="45" t="str">
        <f t="shared" si="40"/>
        <v>RPTim Turner21</v>
      </c>
      <c r="B327">
        <f>VLOOKUP($A327,draft_listing_pitchers_stats!$A$1:$B$1324,2,FALSE)</f>
        <v>8982</v>
      </c>
      <c r="C327" s="1" t="s">
        <v>885</v>
      </c>
      <c r="D327" s="1" t="s">
        <v>163</v>
      </c>
      <c r="E327" s="1" t="s">
        <v>1287</v>
      </c>
      <c r="F327" s="1">
        <v>21</v>
      </c>
      <c r="G327" s="1" t="s">
        <v>44</v>
      </c>
      <c r="H327" s="1" t="s">
        <v>44</v>
      </c>
      <c r="I327" s="1" t="s">
        <v>54</v>
      </c>
      <c r="J327" s="24" t="s">
        <v>54</v>
      </c>
      <c r="K327" s="1" t="s">
        <v>46</v>
      </c>
      <c r="L327" s="24" t="s">
        <v>46</v>
      </c>
      <c r="M327" s="1">
        <v>2</v>
      </c>
      <c r="N327" s="1">
        <v>2</v>
      </c>
      <c r="O327" s="24">
        <v>1</v>
      </c>
      <c r="P327" s="1">
        <v>2</v>
      </c>
      <c r="Q327" s="1">
        <v>2</v>
      </c>
      <c r="R327" s="24">
        <v>2</v>
      </c>
      <c r="S327" s="1">
        <v>4</v>
      </c>
      <c r="T327" s="1">
        <v>4</v>
      </c>
      <c r="U327" s="1">
        <v>1</v>
      </c>
      <c r="V327" s="1">
        <v>3</v>
      </c>
      <c r="W327" s="1" t="s">
        <v>48</v>
      </c>
      <c r="X327" s="1" t="s">
        <v>48</v>
      </c>
      <c r="Y327" s="1">
        <v>2</v>
      </c>
      <c r="Z327" s="1">
        <v>2</v>
      </c>
      <c r="AA327" s="1" t="s">
        <v>48</v>
      </c>
      <c r="AB327" s="1" t="s">
        <v>48</v>
      </c>
      <c r="AC327" s="1" t="s">
        <v>48</v>
      </c>
      <c r="AD327" s="1" t="s">
        <v>48</v>
      </c>
      <c r="AE327" s="1" t="s">
        <v>48</v>
      </c>
      <c r="AF327" s="1" t="s">
        <v>48</v>
      </c>
      <c r="AG327" s="1" t="s">
        <v>48</v>
      </c>
      <c r="AH327" s="1" t="s">
        <v>48</v>
      </c>
      <c r="AI327" s="1" t="s">
        <v>48</v>
      </c>
      <c r="AJ327" s="1" t="s">
        <v>48</v>
      </c>
      <c r="AK327" s="1" t="s">
        <v>48</v>
      </c>
      <c r="AL327" s="1" t="s">
        <v>48</v>
      </c>
      <c r="AM327" s="1" t="s">
        <v>48</v>
      </c>
      <c r="AN327" s="1" t="s">
        <v>48</v>
      </c>
      <c r="AO327" s="1" t="s">
        <v>48</v>
      </c>
      <c r="AP327" s="24" t="s">
        <v>48</v>
      </c>
      <c r="AQ327" s="1" t="s">
        <v>522</v>
      </c>
      <c r="AR327" s="1">
        <v>7</v>
      </c>
      <c r="AS327" s="25" t="s">
        <v>519</v>
      </c>
      <c r="AT327" s="36" t="s">
        <v>882</v>
      </c>
      <c r="AU327" s="9">
        <f t="shared" si="41"/>
        <v>-2.311361197028369</v>
      </c>
      <c r="AV327" s="9">
        <f t="shared" si="42"/>
        <v>-1.6235458802371869</v>
      </c>
      <c r="AW327">
        <f t="shared" si="43"/>
        <v>3</v>
      </c>
      <c r="AX327">
        <f t="shared" si="44"/>
        <v>0</v>
      </c>
      <c r="AY327" s="6">
        <f>VLOOKUP(AQ327,COND!$A$10:$B$32,2,FALSE)</f>
        <v>1</v>
      </c>
      <c r="AZ327" s="9">
        <f>($AU$3*AU327+$AV$3*AV327+$AW$3*AW327+$AX$3*AX327)*AY327*IF(AR327&lt;5,0.95,IF(AR327&lt;7,0.975,1))+$K$3*VLOOKUP(K327,COND!$A$2:$D$7,2,FALSE)+$L$3*VLOOKUP(L327,COND!$A$2:$D$7,3,FALSE)+IF(BB327="SP",$BB$3,0)+IF($AW327&lt;3,-5,0)</f>
        <v>0.56681015585058958</v>
      </c>
      <c r="BA327" s="28">
        <f t="shared" si="45"/>
        <v>-1.0077592186980728</v>
      </c>
      <c r="BB327" t="str">
        <f t="shared" si="46"/>
        <v>SP</v>
      </c>
      <c r="BC327">
        <v>800</v>
      </c>
      <c r="BD327">
        <v>323</v>
      </c>
      <c r="BF327" t="str">
        <f t="shared" si="47"/>
        <v>Unlikely</v>
      </c>
      <c r="BH327" t="str">
        <f>IF(VLOOKUP($B327,'Draft List'!$D$4:$AC$2598,BH$3,FALSE)&lt;&gt;0,VLOOKUP($B327,'Draft List'!$D$4:$AC$2598,BH$3,FALSE),"")</f>
        <v/>
      </c>
      <c r="BI327" t="str">
        <f>IF(VLOOKUP($B327,'Draft List'!$D$4:$AC$2598,BI$3,FALSE)&lt;&gt;0,VLOOKUP($B327,'Draft List'!$D$4:$AC$2598,BI$3,FALSE),"")</f>
        <v/>
      </c>
      <c r="BJ327" t="str">
        <f>IF(VLOOKUP($B327,'Draft List'!$D$4:$AC$2598,BJ$3,FALSE)&lt;&gt;0,VLOOKUP($B327,'Draft List'!$D$4:$AC$2598,BJ$3,FALSE),"")</f>
        <v/>
      </c>
      <c r="BK327" t="str">
        <f>IF(VLOOKUP($B327,'Draft List'!$D$4:$AC$2598,BK$3,FALSE)&lt;&gt;0,VLOOKUP($B327,'Draft List'!$D$4:$AC$2598,BK$3,FALSE),"")</f>
        <v/>
      </c>
      <c r="BL327" t="e">
        <f>IF(OR(C327="SP",C327="MR",C327="CL"),"P",VLOOKUP($A327,Bat!$A$4:$AQ$1284,42,FALSE))</f>
        <v>#N/A</v>
      </c>
    </row>
    <row r="328" spans="1:64" x14ac:dyDescent="0.25">
      <c r="A328" s="45" t="str">
        <f t="shared" si="40"/>
        <v>RPKevin Buchanan18</v>
      </c>
      <c r="B328">
        <f>VLOOKUP($A328,draft_listing_pitchers_stats!$A$1:$B$1324,2,FALSE)</f>
        <v>6623</v>
      </c>
      <c r="C328" s="1" t="s">
        <v>885</v>
      </c>
      <c r="D328" s="1" t="s">
        <v>184</v>
      </c>
      <c r="E328" s="1" t="s">
        <v>1064</v>
      </c>
      <c r="F328" s="1">
        <v>18</v>
      </c>
      <c r="G328" s="1" t="s">
        <v>58</v>
      </c>
      <c r="H328" s="1" t="s">
        <v>58</v>
      </c>
      <c r="I328" s="1" t="s">
        <v>54</v>
      </c>
      <c r="J328" s="24" t="s">
        <v>54</v>
      </c>
      <c r="K328" s="1" t="s">
        <v>46</v>
      </c>
      <c r="L328" s="24" t="s">
        <v>46</v>
      </c>
      <c r="M328" s="1">
        <v>1</v>
      </c>
      <c r="N328" s="1">
        <v>1</v>
      </c>
      <c r="O328" s="24">
        <v>1</v>
      </c>
      <c r="P328" s="1">
        <v>3</v>
      </c>
      <c r="Q328" s="1">
        <v>1</v>
      </c>
      <c r="R328" s="24">
        <v>1</v>
      </c>
      <c r="S328" s="1">
        <v>2</v>
      </c>
      <c r="T328" s="1">
        <v>3</v>
      </c>
      <c r="U328" s="1">
        <v>1</v>
      </c>
      <c r="V328" s="1">
        <v>3</v>
      </c>
      <c r="W328" s="1" t="s">
        <v>48</v>
      </c>
      <c r="X328" s="1" t="s">
        <v>48</v>
      </c>
      <c r="Y328" s="1">
        <v>1</v>
      </c>
      <c r="Z328" s="1">
        <v>3</v>
      </c>
      <c r="AA328" s="1" t="s">
        <v>48</v>
      </c>
      <c r="AB328" s="1" t="s">
        <v>48</v>
      </c>
      <c r="AC328" s="1" t="s">
        <v>48</v>
      </c>
      <c r="AD328" s="1" t="s">
        <v>48</v>
      </c>
      <c r="AE328" s="1" t="s">
        <v>48</v>
      </c>
      <c r="AF328" s="1" t="s">
        <v>48</v>
      </c>
      <c r="AG328" s="1">
        <v>2</v>
      </c>
      <c r="AH328" s="1">
        <v>4</v>
      </c>
      <c r="AI328" s="1" t="s">
        <v>48</v>
      </c>
      <c r="AJ328" s="1" t="s">
        <v>48</v>
      </c>
      <c r="AK328" s="1" t="s">
        <v>48</v>
      </c>
      <c r="AL328" s="1" t="s">
        <v>48</v>
      </c>
      <c r="AM328" s="1" t="s">
        <v>48</v>
      </c>
      <c r="AN328" s="1" t="s">
        <v>48</v>
      </c>
      <c r="AO328" s="1" t="s">
        <v>48</v>
      </c>
      <c r="AP328" s="24" t="s">
        <v>48</v>
      </c>
      <c r="AQ328" s="1" t="s">
        <v>74</v>
      </c>
      <c r="AR328" s="1">
        <v>6</v>
      </c>
      <c r="AS328" s="25" t="s">
        <v>15</v>
      </c>
      <c r="AT328" s="36" t="s">
        <v>1065</v>
      </c>
      <c r="AU328" s="9">
        <f t="shared" si="41"/>
        <v>-2.7014842379675978</v>
      </c>
      <c r="AV328" s="9">
        <f t="shared" si="42"/>
        <v>-1.8666068382121794</v>
      </c>
      <c r="AW328">
        <f t="shared" si="43"/>
        <v>4</v>
      </c>
      <c r="AX328">
        <f t="shared" si="44"/>
        <v>0</v>
      </c>
      <c r="AY328" s="6">
        <f>VLOOKUP(AQ328,COND!$A$10:$B$32,2,FALSE)</f>
        <v>0.9</v>
      </c>
      <c r="AZ328" s="9">
        <f>($AU$3*AU328+$AV$3*AV328+$AW$3*AW328+$AX$3*AX328)*AY328*IF(AR328&lt;5,0.95,IF(AR328&lt;7,0.975,1))+$K$3*VLOOKUP(K328,COND!$A$2:$D$7,2,FALSE)+$L$3*VLOOKUP(L328,COND!$A$2:$D$7,3,FALSE)+IF(BB328="SP",$BB$3,0)+IF($AW328&lt;3,-5,0)</f>
        <v>0.52193950561294145</v>
      </c>
      <c r="BA328" s="28">
        <f t="shared" si="45"/>
        <v>-1.0117011073479691</v>
      </c>
      <c r="BB328" t="str">
        <f t="shared" si="46"/>
        <v>SP</v>
      </c>
      <c r="BC328">
        <v>800</v>
      </c>
      <c r="BD328">
        <v>324</v>
      </c>
      <c r="BF328" t="str">
        <f t="shared" si="47"/>
        <v>Unlikely</v>
      </c>
      <c r="BH328" t="str">
        <f>IF(VLOOKUP($B328,'Draft List'!$D$4:$AC$2598,BH$3,FALSE)&lt;&gt;0,VLOOKUP($B328,'Draft List'!$D$4:$AC$2598,BH$3,FALSE),"")</f>
        <v/>
      </c>
      <c r="BI328" t="str">
        <f>IF(VLOOKUP($B328,'Draft List'!$D$4:$AC$2598,BI$3,FALSE)&lt;&gt;0,VLOOKUP($B328,'Draft List'!$D$4:$AC$2598,BI$3,FALSE),"")</f>
        <v/>
      </c>
      <c r="BJ328" t="str">
        <f>IF(VLOOKUP($B328,'Draft List'!$D$4:$AC$2598,BJ$3,FALSE)&lt;&gt;0,VLOOKUP($B328,'Draft List'!$D$4:$AC$2598,BJ$3,FALSE),"")</f>
        <v/>
      </c>
      <c r="BK328" t="str">
        <f>IF(VLOOKUP($B328,'Draft List'!$D$4:$AC$2598,BK$3,FALSE)&lt;&gt;0,VLOOKUP($B328,'Draft List'!$D$4:$AC$2598,BK$3,FALSE),"")</f>
        <v/>
      </c>
      <c r="BL328">
        <f>IF(OR(C328="SP",C328="MR",C328="CL"),"P",VLOOKUP($A328,Bat!$A$4:$AQ$1284,42,FALSE))</f>
        <v>-12.074333110844734</v>
      </c>
    </row>
    <row r="329" spans="1:64" x14ac:dyDescent="0.25">
      <c r="A329" s="45" t="str">
        <f t="shared" si="40"/>
        <v>RPChris Davis21</v>
      </c>
      <c r="B329">
        <f>VLOOKUP($A329,draft_listing_pitchers_stats!$A$1:$B$1324,2,FALSE)</f>
        <v>8883</v>
      </c>
      <c r="C329" s="1" t="s">
        <v>885</v>
      </c>
      <c r="D329" s="1" t="s">
        <v>212</v>
      </c>
      <c r="E329" s="1" t="s">
        <v>144</v>
      </c>
      <c r="F329" s="1">
        <v>21</v>
      </c>
      <c r="G329" s="1" t="s">
        <v>58</v>
      </c>
      <c r="H329" s="1" t="s">
        <v>58</v>
      </c>
      <c r="I329" s="1" t="s">
        <v>54</v>
      </c>
      <c r="J329" s="24" t="s">
        <v>54</v>
      </c>
      <c r="K329" s="1" t="s">
        <v>51</v>
      </c>
      <c r="L329" s="24" t="s">
        <v>46</v>
      </c>
      <c r="M329" s="1">
        <v>3</v>
      </c>
      <c r="N329" s="1">
        <v>1</v>
      </c>
      <c r="O329" s="24">
        <v>1</v>
      </c>
      <c r="P329" s="1">
        <v>4</v>
      </c>
      <c r="Q329" s="1">
        <v>1</v>
      </c>
      <c r="R329" s="24">
        <v>1</v>
      </c>
      <c r="S329" s="1">
        <v>5</v>
      </c>
      <c r="T329" s="1">
        <v>5</v>
      </c>
      <c r="U329" s="1">
        <v>1</v>
      </c>
      <c r="V329" s="1">
        <v>1</v>
      </c>
      <c r="W329" s="1" t="s">
        <v>48</v>
      </c>
      <c r="X329" s="1" t="s">
        <v>48</v>
      </c>
      <c r="Y329" s="1">
        <v>3</v>
      </c>
      <c r="Z329" s="1">
        <v>5</v>
      </c>
      <c r="AA329" s="1" t="s">
        <v>48</v>
      </c>
      <c r="AB329" s="1" t="s">
        <v>48</v>
      </c>
      <c r="AC329" s="1">
        <v>4</v>
      </c>
      <c r="AD329" s="1">
        <v>4</v>
      </c>
      <c r="AE329" s="1" t="s">
        <v>48</v>
      </c>
      <c r="AF329" s="1" t="s">
        <v>48</v>
      </c>
      <c r="AG329" s="1">
        <v>4</v>
      </c>
      <c r="AH329" s="1">
        <v>5</v>
      </c>
      <c r="AI329" s="1" t="s">
        <v>48</v>
      </c>
      <c r="AJ329" s="1" t="s">
        <v>48</v>
      </c>
      <c r="AK329" s="1" t="s">
        <v>48</v>
      </c>
      <c r="AL329" s="1" t="s">
        <v>48</v>
      </c>
      <c r="AM329" s="1" t="s">
        <v>48</v>
      </c>
      <c r="AN329" s="1" t="s">
        <v>48</v>
      </c>
      <c r="AO329" s="1" t="s">
        <v>48</v>
      </c>
      <c r="AP329" s="24" t="s">
        <v>48</v>
      </c>
      <c r="AQ329" s="1" t="s">
        <v>64</v>
      </c>
      <c r="AR329" s="1">
        <v>2</v>
      </c>
      <c r="AS329" s="25" t="s">
        <v>15</v>
      </c>
      <c r="AT329" s="36" t="s">
        <v>832</v>
      </c>
      <c r="AU329" s="9">
        <f t="shared" si="41"/>
        <v>-2.3121015889492513</v>
      </c>
      <c r="AV329" s="9">
        <f t="shared" si="42"/>
        <v>-1.671915513703006</v>
      </c>
      <c r="AW329">
        <f t="shared" si="43"/>
        <v>5</v>
      </c>
      <c r="AX329">
        <f t="shared" si="44"/>
        <v>0</v>
      </c>
      <c r="AY329" s="6">
        <f>VLOOKUP(AQ329,COND!$A$10:$B$32,2,FALSE)</f>
        <v>1</v>
      </c>
      <c r="AZ329" s="9">
        <f>($AU$3*AU329+$AV$3*AV329+$AW$3*AW329+$AX$3*AX329)*AY329*IF(AR329&lt;5,0.95,IF(AR329&lt;7,0.975,1))+$K$3*VLOOKUP(K329,COND!$A$2:$D$7,2,FALSE)+$L$3*VLOOKUP(L329,COND!$A$2:$D$7,3,FALSE)+IF(BB329="SP",$BB$3,0)+IF($AW329&lt;3,-5,0)</f>
        <v>0.46930593774252927</v>
      </c>
      <c r="BA329" s="28">
        <f t="shared" si="45"/>
        <v>-1.0163249686625049</v>
      </c>
      <c r="BB329" t="str">
        <f t="shared" si="46"/>
        <v>RP</v>
      </c>
      <c r="BC329">
        <v>800</v>
      </c>
      <c r="BD329">
        <v>325</v>
      </c>
      <c r="BF329" t="str">
        <f t="shared" si="47"/>
        <v>Unlikely</v>
      </c>
      <c r="BH329" t="str">
        <f>IF(VLOOKUP($B329,'Draft List'!$D$4:$AC$2598,BH$3,FALSE)&lt;&gt;0,VLOOKUP($B329,'Draft List'!$D$4:$AC$2598,BH$3,FALSE),"")</f>
        <v/>
      </c>
      <c r="BI329" t="str">
        <f>IF(VLOOKUP($B329,'Draft List'!$D$4:$AC$2598,BI$3,FALSE)&lt;&gt;0,VLOOKUP($B329,'Draft List'!$D$4:$AC$2598,BI$3,FALSE),"")</f>
        <v/>
      </c>
      <c r="BJ329" t="str">
        <f>IF(VLOOKUP($B329,'Draft List'!$D$4:$AC$2598,BJ$3,FALSE)&lt;&gt;0,VLOOKUP($B329,'Draft List'!$D$4:$AC$2598,BJ$3,FALSE),"")</f>
        <v/>
      </c>
      <c r="BK329" t="str">
        <f>IF(VLOOKUP($B329,'Draft List'!$D$4:$AC$2598,BK$3,FALSE)&lt;&gt;0,VLOOKUP($B329,'Draft List'!$D$4:$AC$2598,BK$3,FALSE),"")</f>
        <v/>
      </c>
      <c r="BL329">
        <f>IF(OR(C329="SP",C329="MR",C329="CL"),"P",VLOOKUP($A329,Bat!$A$4:$AQ$1284,42,FALSE))</f>
        <v>-7.3533160554068804</v>
      </c>
    </row>
    <row r="330" spans="1:64" x14ac:dyDescent="0.25">
      <c r="A330" s="45" t="str">
        <f t="shared" si="40"/>
        <v>RPNeal Harris18</v>
      </c>
      <c r="B330">
        <f>VLOOKUP($A330,draft_listing_pitchers_stats!$A$1:$B$1324,2,FALSE)</f>
        <v>1125</v>
      </c>
      <c r="C330" s="1" t="s">
        <v>885</v>
      </c>
      <c r="D330" s="1" t="s">
        <v>1229</v>
      </c>
      <c r="E330" s="1" t="s">
        <v>262</v>
      </c>
      <c r="F330" s="1">
        <v>18</v>
      </c>
      <c r="G330" s="1" t="s">
        <v>58</v>
      </c>
      <c r="H330" s="1" t="s">
        <v>58</v>
      </c>
      <c r="I330" s="1" t="s">
        <v>54</v>
      </c>
      <c r="J330" s="24" t="s">
        <v>54</v>
      </c>
      <c r="K330" s="1" t="s">
        <v>46</v>
      </c>
      <c r="L330" s="24" t="s">
        <v>46</v>
      </c>
      <c r="M330" s="1">
        <v>1</v>
      </c>
      <c r="N330" s="1">
        <v>1</v>
      </c>
      <c r="O330" s="24">
        <v>1</v>
      </c>
      <c r="P330" s="1">
        <v>4</v>
      </c>
      <c r="Q330" s="1">
        <v>1</v>
      </c>
      <c r="R330" s="24">
        <v>1</v>
      </c>
      <c r="S330" s="1">
        <v>3</v>
      </c>
      <c r="T330" s="1">
        <v>5</v>
      </c>
      <c r="U330" s="1">
        <v>1</v>
      </c>
      <c r="V330" s="1">
        <v>1</v>
      </c>
      <c r="W330" s="1" t="s">
        <v>48</v>
      </c>
      <c r="X330" s="1" t="s">
        <v>48</v>
      </c>
      <c r="Y330" s="1">
        <v>2</v>
      </c>
      <c r="Z330" s="1">
        <v>5</v>
      </c>
      <c r="AA330" s="1" t="s">
        <v>48</v>
      </c>
      <c r="AB330" s="1" t="s">
        <v>48</v>
      </c>
      <c r="AC330" s="1" t="s">
        <v>48</v>
      </c>
      <c r="AD330" s="1" t="s">
        <v>48</v>
      </c>
      <c r="AE330" s="1" t="s">
        <v>48</v>
      </c>
      <c r="AF330" s="1" t="s">
        <v>48</v>
      </c>
      <c r="AG330" s="1" t="s">
        <v>48</v>
      </c>
      <c r="AH330" s="1" t="s">
        <v>48</v>
      </c>
      <c r="AI330" s="1" t="s">
        <v>48</v>
      </c>
      <c r="AJ330" s="1" t="s">
        <v>48</v>
      </c>
      <c r="AK330" s="1" t="s">
        <v>48</v>
      </c>
      <c r="AL330" s="1" t="s">
        <v>48</v>
      </c>
      <c r="AM330" s="1" t="s">
        <v>48</v>
      </c>
      <c r="AN330" s="1" t="s">
        <v>48</v>
      </c>
      <c r="AO330" s="1" t="s">
        <v>48</v>
      </c>
      <c r="AP330" s="24" t="s">
        <v>48</v>
      </c>
      <c r="AQ330" s="1" t="s">
        <v>521</v>
      </c>
      <c r="AR330" s="1">
        <v>6</v>
      </c>
      <c r="AS330" s="25" t="s">
        <v>15</v>
      </c>
      <c r="AT330" s="36" t="s">
        <v>900</v>
      </c>
      <c r="AU330" s="9">
        <f t="shared" si="41"/>
        <v>-2.7014842379675978</v>
      </c>
      <c r="AV330" s="9">
        <f t="shared" si="42"/>
        <v>-1.671915513703006</v>
      </c>
      <c r="AW330">
        <f t="shared" si="43"/>
        <v>3</v>
      </c>
      <c r="AX330">
        <f t="shared" si="44"/>
        <v>0</v>
      </c>
      <c r="AY330" s="6">
        <f>VLOOKUP(AQ330,COND!$A$10:$B$32,2,FALSE)</f>
        <v>1</v>
      </c>
      <c r="AZ330" s="9">
        <f>($AU$3*AU330+$AV$3*AV330+$AW$3*AW330+$AX$3*AX330)*AY330*IF(AR330&lt;5,0.95,IF(AR330&lt;7,0.975,1))+$K$3*VLOOKUP(K330,COND!$A$2:$D$7,2,FALSE)+$L$3*VLOOKUP(L330,COND!$A$2:$D$7,3,FALSE)+IF(BB330="SP",$BB$3,0)+IF($AW330&lt;3,-5,0)</f>
        <v>0.33335805638770211</v>
      </c>
      <c r="BA330" s="28">
        <f t="shared" si="45"/>
        <v>-1.0282679961794181</v>
      </c>
      <c r="BB330" t="str">
        <f t="shared" si="46"/>
        <v>SP</v>
      </c>
      <c r="BC330">
        <v>800</v>
      </c>
      <c r="BD330">
        <v>326</v>
      </c>
      <c r="BF330" t="str">
        <f t="shared" si="47"/>
        <v>Unlikely</v>
      </c>
      <c r="BH330" t="str">
        <f>IF(VLOOKUP($B330,'Draft List'!$D$4:$AC$2598,BH$3,FALSE)&lt;&gt;0,VLOOKUP($B330,'Draft List'!$D$4:$AC$2598,BH$3,FALSE),"")</f>
        <v/>
      </c>
      <c r="BI330" t="str">
        <f>IF(VLOOKUP($B330,'Draft List'!$D$4:$AC$2598,BI$3,FALSE)&lt;&gt;0,VLOOKUP($B330,'Draft List'!$D$4:$AC$2598,BI$3,FALSE),"")</f>
        <v/>
      </c>
      <c r="BJ330" t="str">
        <f>IF(VLOOKUP($B330,'Draft List'!$D$4:$AC$2598,BJ$3,FALSE)&lt;&gt;0,VLOOKUP($B330,'Draft List'!$D$4:$AC$2598,BJ$3,FALSE),"")</f>
        <v/>
      </c>
      <c r="BK330" t="str">
        <f>IF(VLOOKUP($B330,'Draft List'!$D$4:$AC$2598,BK$3,FALSE)&lt;&gt;0,VLOOKUP($B330,'Draft List'!$D$4:$AC$2598,BK$3,FALSE),"")</f>
        <v/>
      </c>
      <c r="BL330">
        <f>IF(OR(C330="SP",C330="MR",C330="CL"),"P",VLOOKUP($A330,Bat!$A$4:$AQ$1284,42,FALSE))</f>
        <v>-12.23034074805317</v>
      </c>
    </row>
    <row r="331" spans="1:64" x14ac:dyDescent="0.25">
      <c r="A331" s="45" t="str">
        <f t="shared" si="40"/>
        <v>RPDustin Moran21</v>
      </c>
      <c r="B331">
        <f>VLOOKUP($A331,draft_listing_pitchers_stats!$A$1:$B$1324,2,FALSE)</f>
        <v>3603</v>
      </c>
      <c r="C331" s="1" t="s">
        <v>885</v>
      </c>
      <c r="D331" s="1" t="s">
        <v>1461</v>
      </c>
      <c r="E331" s="1" t="s">
        <v>1462</v>
      </c>
      <c r="F331" s="1">
        <v>21</v>
      </c>
      <c r="G331" s="1" t="s">
        <v>44</v>
      </c>
      <c r="H331" s="1" t="s">
        <v>44</v>
      </c>
      <c r="I331" s="1" t="s">
        <v>54</v>
      </c>
      <c r="J331" s="24" t="s">
        <v>54</v>
      </c>
      <c r="K331" s="1" t="s">
        <v>47</v>
      </c>
      <c r="L331" s="24" t="s">
        <v>46</v>
      </c>
      <c r="M331" s="1">
        <v>2</v>
      </c>
      <c r="N331" s="1">
        <v>1</v>
      </c>
      <c r="O331" s="24">
        <v>1</v>
      </c>
      <c r="P331" s="1">
        <v>3</v>
      </c>
      <c r="Q331" s="1">
        <v>1</v>
      </c>
      <c r="R331" s="24">
        <v>2</v>
      </c>
      <c r="S331" s="1">
        <v>4</v>
      </c>
      <c r="T331" s="1">
        <v>5</v>
      </c>
      <c r="U331" s="1">
        <v>1</v>
      </c>
      <c r="V331" s="1">
        <v>1</v>
      </c>
      <c r="W331" s="1">
        <v>3</v>
      </c>
      <c r="X331" s="1">
        <v>3</v>
      </c>
      <c r="Y331" s="1" t="s">
        <v>48</v>
      </c>
      <c r="Z331" s="1" t="s">
        <v>48</v>
      </c>
      <c r="AA331" s="1" t="s">
        <v>48</v>
      </c>
      <c r="AB331" s="1" t="s">
        <v>48</v>
      </c>
      <c r="AC331" s="1">
        <v>3</v>
      </c>
      <c r="AD331" s="1">
        <v>4</v>
      </c>
      <c r="AE331" s="1" t="s">
        <v>48</v>
      </c>
      <c r="AF331" s="1" t="s">
        <v>48</v>
      </c>
      <c r="AG331" s="1" t="s">
        <v>48</v>
      </c>
      <c r="AH331" s="1" t="s">
        <v>48</v>
      </c>
      <c r="AI331" s="1" t="s">
        <v>48</v>
      </c>
      <c r="AJ331" s="1" t="s">
        <v>48</v>
      </c>
      <c r="AK331" s="1" t="s">
        <v>48</v>
      </c>
      <c r="AL331" s="1" t="s">
        <v>48</v>
      </c>
      <c r="AM331" s="1" t="s">
        <v>48</v>
      </c>
      <c r="AN331" s="1" t="s">
        <v>48</v>
      </c>
      <c r="AO331" s="1" t="s">
        <v>48</v>
      </c>
      <c r="AP331" s="24" t="s">
        <v>48</v>
      </c>
      <c r="AQ331" s="1" t="s">
        <v>522</v>
      </c>
      <c r="AR331" s="1">
        <v>3</v>
      </c>
      <c r="AS331" s="25" t="s">
        <v>15</v>
      </c>
      <c r="AT331" s="36" t="s">
        <v>881</v>
      </c>
      <c r="AU331" s="9">
        <f t="shared" si="41"/>
        <v>-2.5067929134584248</v>
      </c>
      <c r="AV331" s="9">
        <f t="shared" si="42"/>
        <v>-1.6242862721580691</v>
      </c>
      <c r="AW331">
        <f t="shared" si="43"/>
        <v>4</v>
      </c>
      <c r="AX331">
        <f t="shared" si="44"/>
        <v>0</v>
      </c>
      <c r="AY331" s="6">
        <f>VLOOKUP(AQ331,COND!$A$10:$B$32,2,FALSE)</f>
        <v>1</v>
      </c>
      <c r="AZ331" s="9">
        <f>($AU$3*AU331+$AV$3*AV331+$AW$3*AW331+$AX$3*AX331)*AY331*IF(AR331&lt;5,0.95,IF(AR331&lt;7,0.975,1))+$K$3*VLOOKUP(K331,COND!$A$2:$D$7,2,FALSE)+$L$3*VLOOKUP(L331,COND!$A$2:$D$7,3,FALSE)+IF(BB331="SP",$BB$3,0)+IF($AW331&lt;3,-5,0)</f>
        <v>0.26227017543958198</v>
      </c>
      <c r="BA331" s="28">
        <f t="shared" si="45"/>
        <v>-1.0345130697312932</v>
      </c>
      <c r="BB331" t="str">
        <f t="shared" si="46"/>
        <v>RP</v>
      </c>
      <c r="BC331">
        <v>800</v>
      </c>
      <c r="BD331">
        <v>327</v>
      </c>
      <c r="BF331" t="str">
        <f t="shared" si="47"/>
        <v>Unlikely</v>
      </c>
      <c r="BH331" t="str">
        <f>IF(VLOOKUP($B331,'Draft List'!$D$4:$AC$2598,BH$3,FALSE)&lt;&gt;0,VLOOKUP($B331,'Draft List'!$D$4:$AC$2598,BH$3,FALSE),"")</f>
        <v/>
      </c>
      <c r="BI331" t="str">
        <f>IF(VLOOKUP($B331,'Draft List'!$D$4:$AC$2598,BI$3,FALSE)&lt;&gt;0,VLOOKUP($B331,'Draft List'!$D$4:$AC$2598,BI$3,FALSE),"")</f>
        <v/>
      </c>
      <c r="BJ331" t="str">
        <f>IF(VLOOKUP($B331,'Draft List'!$D$4:$AC$2598,BJ$3,FALSE)&lt;&gt;0,VLOOKUP($B331,'Draft List'!$D$4:$AC$2598,BJ$3,FALSE),"")</f>
        <v/>
      </c>
      <c r="BK331" t="str">
        <f>IF(VLOOKUP($B331,'Draft List'!$D$4:$AC$2598,BK$3,FALSE)&lt;&gt;0,VLOOKUP($B331,'Draft List'!$D$4:$AC$2598,BK$3,FALSE),"")</f>
        <v/>
      </c>
      <c r="BL331" t="e">
        <f>IF(OR(C331="SP",C331="MR",C331="CL"),"P",VLOOKUP($A331,Bat!$A$4:$AQ$1284,42,FALSE))</f>
        <v>#N/A</v>
      </c>
    </row>
    <row r="332" spans="1:64" x14ac:dyDescent="0.25">
      <c r="A332" s="45" t="str">
        <f t="shared" si="40"/>
        <v>SPNelson Labra21</v>
      </c>
      <c r="B332">
        <f>VLOOKUP($A332,draft_listing_pitchers_stats!$A$1:$B$1324,2,FALSE)</f>
        <v>8550</v>
      </c>
      <c r="C332" s="1" t="s">
        <v>25</v>
      </c>
      <c r="D332" s="1" t="s">
        <v>141</v>
      </c>
      <c r="E332" s="1" t="s">
        <v>1338</v>
      </c>
      <c r="F332" s="1">
        <v>21</v>
      </c>
      <c r="G332" s="1" t="s">
        <v>44</v>
      </c>
      <c r="H332" s="1" t="s">
        <v>44</v>
      </c>
      <c r="I332" s="1" t="s">
        <v>54</v>
      </c>
      <c r="J332" s="24" t="s">
        <v>54</v>
      </c>
      <c r="K332" s="1" t="s">
        <v>46</v>
      </c>
      <c r="L332" s="24" t="s">
        <v>47</v>
      </c>
      <c r="M332" s="1">
        <v>1</v>
      </c>
      <c r="N332" s="1">
        <v>2</v>
      </c>
      <c r="O332" s="24">
        <v>1</v>
      </c>
      <c r="P332" s="1">
        <v>3</v>
      </c>
      <c r="Q332" s="1">
        <v>2</v>
      </c>
      <c r="R332" s="24">
        <v>1</v>
      </c>
      <c r="S332" s="1">
        <v>4</v>
      </c>
      <c r="T332" s="1">
        <v>5</v>
      </c>
      <c r="U332" s="1">
        <v>2</v>
      </c>
      <c r="V332" s="1">
        <v>3</v>
      </c>
      <c r="W332" s="1">
        <v>3</v>
      </c>
      <c r="X332" s="1">
        <v>4</v>
      </c>
      <c r="Y332" s="1" t="s">
        <v>48</v>
      </c>
      <c r="Z332" s="1" t="s">
        <v>48</v>
      </c>
      <c r="AA332" s="1" t="s">
        <v>48</v>
      </c>
      <c r="AB332" s="1" t="s">
        <v>48</v>
      </c>
      <c r="AC332" s="1" t="s">
        <v>48</v>
      </c>
      <c r="AD332" s="1" t="s">
        <v>48</v>
      </c>
      <c r="AE332" s="1" t="s">
        <v>48</v>
      </c>
      <c r="AF332" s="1" t="s">
        <v>48</v>
      </c>
      <c r="AG332" s="1" t="s">
        <v>48</v>
      </c>
      <c r="AH332" s="1" t="s">
        <v>48</v>
      </c>
      <c r="AI332" s="1" t="s">
        <v>48</v>
      </c>
      <c r="AJ332" s="1" t="s">
        <v>48</v>
      </c>
      <c r="AK332" s="1" t="s">
        <v>48</v>
      </c>
      <c r="AL332" s="1" t="s">
        <v>48</v>
      </c>
      <c r="AM332" s="1" t="s">
        <v>48</v>
      </c>
      <c r="AN332" s="1" t="s">
        <v>48</v>
      </c>
      <c r="AO332" s="1" t="s">
        <v>48</v>
      </c>
      <c r="AP332" s="24" t="s">
        <v>48</v>
      </c>
      <c r="AQ332" s="1" t="s">
        <v>61</v>
      </c>
      <c r="AR332" s="1">
        <v>6</v>
      </c>
      <c r="AS332" s="25" t="s">
        <v>519</v>
      </c>
      <c r="AT332" s="36" t="s">
        <v>854</v>
      </c>
      <c r="AU332" s="9">
        <f t="shared" si="41"/>
        <v>-2.5060525215375429</v>
      </c>
      <c r="AV332" s="9">
        <f t="shared" si="42"/>
        <v>-1.6711751217821238</v>
      </c>
      <c r="AW332">
        <f t="shared" si="43"/>
        <v>3</v>
      </c>
      <c r="AX332">
        <f t="shared" si="44"/>
        <v>0</v>
      </c>
      <c r="AY332" s="6">
        <f>VLOOKUP(AQ332,COND!$A$10:$B$32,2,FALSE)</f>
        <v>1</v>
      </c>
      <c r="AZ332" s="9">
        <f>($AU$3*AU332+$AV$3*AV332+$AW$3*AW332+$AX$3*AX332)*AY332*IF(AR332&lt;5,0.95,IF(AR332&lt;7,0.975,1))+$K$3*VLOOKUP(K332,COND!$A$2:$D$7,2,FALSE)+$L$3*VLOOKUP(L332,COND!$A$2:$D$7,3,FALSE)+IF(BB332="SP",$BB$3,0)+IF($AW332&lt;3,-5,0)</f>
        <v>8.5904883548764133E-2</v>
      </c>
      <c r="BA332" s="28">
        <f t="shared" si="45"/>
        <v>-1.0500067685891881</v>
      </c>
      <c r="BB332" t="str">
        <f t="shared" si="46"/>
        <v>SP</v>
      </c>
      <c r="BC332">
        <v>800</v>
      </c>
      <c r="BD332">
        <v>328</v>
      </c>
      <c r="BF332" t="str">
        <f t="shared" si="47"/>
        <v>Unlikely</v>
      </c>
      <c r="BH332" t="str">
        <f>IF(VLOOKUP($B332,'Draft List'!$D$4:$AC$2598,BH$3,FALSE)&lt;&gt;0,VLOOKUP($B332,'Draft List'!$D$4:$AC$2598,BH$3,FALSE),"")</f>
        <v/>
      </c>
      <c r="BI332" t="str">
        <f>IF(VLOOKUP($B332,'Draft List'!$D$4:$AC$2598,BI$3,FALSE)&lt;&gt;0,VLOOKUP($B332,'Draft List'!$D$4:$AC$2598,BI$3,FALSE),"")</f>
        <v/>
      </c>
      <c r="BJ332" t="str">
        <f>IF(VLOOKUP($B332,'Draft List'!$D$4:$AC$2598,BJ$3,FALSE)&lt;&gt;0,VLOOKUP($B332,'Draft List'!$D$4:$AC$2598,BJ$3,FALSE),"")</f>
        <v/>
      </c>
      <c r="BK332" t="str">
        <f>IF(VLOOKUP($B332,'Draft List'!$D$4:$AC$2598,BK$3,FALSE)&lt;&gt;0,VLOOKUP($B332,'Draft List'!$D$4:$AC$2598,BK$3,FALSE),"")</f>
        <v/>
      </c>
      <c r="BL332" t="str">
        <f>IF(OR(C332="SP",C332="MR",C332="CL"),"P",VLOOKUP($A332,Bat!$A$4:$AQ$1284,42,FALSE))</f>
        <v>P</v>
      </c>
    </row>
    <row r="333" spans="1:64" x14ac:dyDescent="0.25">
      <c r="A333" s="45" t="str">
        <f t="shared" si="40"/>
        <v>RPJesús Ayala21</v>
      </c>
      <c r="B333">
        <f>VLOOKUP($A333,draft_listing_pitchers_stats!$A$1:$B$1324,2,FALSE)</f>
        <v>14531</v>
      </c>
      <c r="C333" s="1" t="s">
        <v>885</v>
      </c>
      <c r="D333" s="1" t="s">
        <v>152</v>
      </c>
      <c r="E333" s="1" t="s">
        <v>1016</v>
      </c>
      <c r="F333" s="1">
        <v>21</v>
      </c>
      <c r="G333" s="1" t="s">
        <v>44</v>
      </c>
      <c r="H333" s="1" t="s">
        <v>44</v>
      </c>
      <c r="I333" s="1" t="s">
        <v>54</v>
      </c>
      <c r="J333" s="24" t="s">
        <v>54</v>
      </c>
      <c r="K333" s="1" t="s">
        <v>47</v>
      </c>
      <c r="L333" s="24" t="s">
        <v>47</v>
      </c>
      <c r="M333" s="1">
        <v>3</v>
      </c>
      <c r="N333" s="1">
        <v>1</v>
      </c>
      <c r="O333" s="24">
        <v>1</v>
      </c>
      <c r="P333" s="1">
        <v>4</v>
      </c>
      <c r="Q333" s="1">
        <v>1</v>
      </c>
      <c r="R333" s="24">
        <v>1</v>
      </c>
      <c r="S333" s="1">
        <v>5</v>
      </c>
      <c r="T333" s="1">
        <v>5</v>
      </c>
      <c r="U333" s="1">
        <v>1</v>
      </c>
      <c r="V333" s="1">
        <v>2</v>
      </c>
      <c r="W333" s="1">
        <v>2</v>
      </c>
      <c r="X333" s="1">
        <v>5</v>
      </c>
      <c r="Y333" s="1" t="s">
        <v>48</v>
      </c>
      <c r="Z333" s="1" t="s">
        <v>48</v>
      </c>
      <c r="AA333" s="1" t="s">
        <v>48</v>
      </c>
      <c r="AB333" s="1" t="s">
        <v>48</v>
      </c>
      <c r="AC333" s="1" t="s">
        <v>48</v>
      </c>
      <c r="AD333" s="1" t="s">
        <v>48</v>
      </c>
      <c r="AE333" s="1" t="s">
        <v>48</v>
      </c>
      <c r="AF333" s="1" t="s">
        <v>48</v>
      </c>
      <c r="AG333" s="1" t="s">
        <v>48</v>
      </c>
      <c r="AH333" s="1" t="s">
        <v>48</v>
      </c>
      <c r="AI333" s="1" t="s">
        <v>48</v>
      </c>
      <c r="AJ333" s="1" t="s">
        <v>48</v>
      </c>
      <c r="AK333" s="1" t="s">
        <v>48</v>
      </c>
      <c r="AL333" s="1" t="s">
        <v>48</v>
      </c>
      <c r="AM333" s="1" t="s">
        <v>48</v>
      </c>
      <c r="AN333" s="1" t="s">
        <v>48</v>
      </c>
      <c r="AO333" s="1" t="s">
        <v>48</v>
      </c>
      <c r="AP333" s="24" t="s">
        <v>48</v>
      </c>
      <c r="AQ333" s="1" t="s">
        <v>61</v>
      </c>
      <c r="AR333" s="1">
        <v>6</v>
      </c>
      <c r="AS333" s="25" t="s">
        <v>523</v>
      </c>
      <c r="AT333" s="36" t="s">
        <v>839</v>
      </c>
      <c r="AU333" s="9">
        <f t="shared" si="41"/>
        <v>-2.3121015889492513</v>
      </c>
      <c r="AV333" s="9">
        <f t="shared" si="42"/>
        <v>-1.671915513703006</v>
      </c>
      <c r="AW333">
        <f t="shared" si="43"/>
        <v>3</v>
      </c>
      <c r="AX333">
        <f t="shared" si="44"/>
        <v>0</v>
      </c>
      <c r="AY333" s="6">
        <f>VLOOKUP(AQ333,COND!$A$10:$B$32,2,FALSE)</f>
        <v>1</v>
      </c>
      <c r="AZ333" s="9">
        <f>($AU$3*AU333+$AV$3*AV333+$AW$3*AW333+$AX$3*AX333)*AY333*IF(AR333&lt;5,0.95,IF(AR333&lt;7,0.975,1))+$K$3*VLOOKUP(K333,COND!$A$2:$D$7,2,FALSE)+$L$3*VLOOKUP(L333,COND!$A$2:$D$7,3,FALSE)+IF(BB333="SP",$BB$3,0)+IF($AW333&lt;3,-5,0)</f>
        <v>-0.1907123270537241</v>
      </c>
      <c r="BA333" s="28">
        <f t="shared" si="45"/>
        <v>-1.0743076030336378</v>
      </c>
      <c r="BB333" t="str">
        <f t="shared" si="46"/>
        <v>SP</v>
      </c>
      <c r="BC333">
        <v>800</v>
      </c>
      <c r="BD333">
        <v>329</v>
      </c>
      <c r="BF333" t="str">
        <f t="shared" si="47"/>
        <v>Unlikely</v>
      </c>
      <c r="BH333" t="str">
        <f>IF(VLOOKUP($B333,'Draft List'!$D$4:$AC$2598,BH$3,FALSE)&lt;&gt;0,VLOOKUP($B333,'Draft List'!$D$4:$AC$2598,BH$3,FALSE),"")</f>
        <v/>
      </c>
      <c r="BI333" t="str">
        <f>IF(VLOOKUP($B333,'Draft List'!$D$4:$AC$2598,BI$3,FALSE)&lt;&gt;0,VLOOKUP($B333,'Draft List'!$D$4:$AC$2598,BI$3,FALSE),"")</f>
        <v/>
      </c>
      <c r="BJ333" t="str">
        <f>IF(VLOOKUP($B333,'Draft List'!$D$4:$AC$2598,BJ$3,FALSE)&lt;&gt;0,VLOOKUP($B333,'Draft List'!$D$4:$AC$2598,BJ$3,FALSE),"")</f>
        <v/>
      </c>
      <c r="BK333" t="str">
        <f>IF(VLOOKUP($B333,'Draft List'!$D$4:$AC$2598,BK$3,FALSE)&lt;&gt;0,VLOOKUP($B333,'Draft List'!$D$4:$AC$2598,BK$3,FALSE),"")</f>
        <v/>
      </c>
      <c r="BL333">
        <f>IF(OR(C333="SP",C333="MR",C333="CL"),"P",VLOOKUP($A333,Bat!$A$4:$AQ$1284,42,FALSE))</f>
        <v>-5.1916701712030573</v>
      </c>
    </row>
    <row r="334" spans="1:64" x14ac:dyDescent="0.25">
      <c r="A334" s="45" t="str">
        <f t="shared" si="40"/>
        <v>RPAaron Peabody21</v>
      </c>
      <c r="B334">
        <f>VLOOKUP($A334,draft_listing_pitchers_stats!$A$1:$B$1324,2,FALSE)</f>
        <v>5760</v>
      </c>
      <c r="C334" s="1" t="s">
        <v>885</v>
      </c>
      <c r="D334" s="1" t="s">
        <v>174</v>
      </c>
      <c r="E334" s="1" t="s">
        <v>1545</v>
      </c>
      <c r="F334" s="1">
        <v>21</v>
      </c>
      <c r="G334" s="1" t="s">
        <v>44</v>
      </c>
      <c r="H334" s="1" t="s">
        <v>44</v>
      </c>
      <c r="I334" s="1" t="s">
        <v>54</v>
      </c>
      <c r="J334" s="24" t="s">
        <v>54</v>
      </c>
      <c r="K334" s="1" t="s">
        <v>47</v>
      </c>
      <c r="L334" s="24" t="s">
        <v>46</v>
      </c>
      <c r="M334" s="1">
        <v>2</v>
      </c>
      <c r="N334" s="1">
        <v>2</v>
      </c>
      <c r="O334" s="24">
        <v>1</v>
      </c>
      <c r="P334" s="1">
        <v>3</v>
      </c>
      <c r="Q334" s="1">
        <v>2</v>
      </c>
      <c r="R334" s="24">
        <v>1</v>
      </c>
      <c r="S334" s="1">
        <v>4</v>
      </c>
      <c r="T334" s="1">
        <v>4</v>
      </c>
      <c r="U334" s="1" t="s">
        <v>48</v>
      </c>
      <c r="V334" s="1" t="s">
        <v>48</v>
      </c>
      <c r="W334" s="1">
        <v>2</v>
      </c>
      <c r="X334" s="1">
        <v>3</v>
      </c>
      <c r="Y334" s="1">
        <v>2</v>
      </c>
      <c r="Z334" s="1">
        <v>5</v>
      </c>
      <c r="AA334" s="1" t="s">
        <v>48</v>
      </c>
      <c r="AB334" s="1" t="s">
        <v>48</v>
      </c>
      <c r="AC334" s="1" t="s">
        <v>48</v>
      </c>
      <c r="AD334" s="1" t="s">
        <v>48</v>
      </c>
      <c r="AE334" s="1" t="s">
        <v>48</v>
      </c>
      <c r="AF334" s="1" t="s">
        <v>48</v>
      </c>
      <c r="AG334" s="1" t="s">
        <v>48</v>
      </c>
      <c r="AH334" s="1" t="s">
        <v>48</v>
      </c>
      <c r="AI334" s="1" t="s">
        <v>48</v>
      </c>
      <c r="AJ334" s="1" t="s">
        <v>48</v>
      </c>
      <c r="AK334" s="1" t="s">
        <v>48</v>
      </c>
      <c r="AL334" s="1" t="s">
        <v>48</v>
      </c>
      <c r="AM334" s="1" t="s">
        <v>48</v>
      </c>
      <c r="AN334" s="1" t="s">
        <v>48</v>
      </c>
      <c r="AO334" s="1" t="s">
        <v>48</v>
      </c>
      <c r="AP334" s="24" t="s">
        <v>48</v>
      </c>
      <c r="AQ334" s="1" t="s">
        <v>522</v>
      </c>
      <c r="AR334" s="1">
        <v>9</v>
      </c>
      <c r="AS334" s="25" t="s">
        <v>519</v>
      </c>
      <c r="AT334" s="36" t="s">
        <v>918</v>
      </c>
      <c r="AU334" s="9">
        <f t="shared" si="41"/>
        <v>-2.311361197028369</v>
      </c>
      <c r="AV334" s="9">
        <f t="shared" si="42"/>
        <v>-1.6711751217821238</v>
      </c>
      <c r="AW334">
        <f t="shared" si="43"/>
        <v>3</v>
      </c>
      <c r="AX334">
        <f t="shared" si="44"/>
        <v>0</v>
      </c>
      <c r="AY334" s="6">
        <f>VLOOKUP(AQ334,COND!$A$10:$B$32,2,FALSE)</f>
        <v>1</v>
      </c>
      <c r="AZ334" s="9">
        <f>($AU$3*AU334+$AV$3*AV334+$AW$3*AW334+$AX$3*AX334)*AY334*IF(AR334&lt;5,0.95,IF(AR334&lt;7,0.975,1))+$K$3*VLOOKUP(K334,COND!$A$2:$D$7,2,FALSE)+$L$3*VLOOKUP(L334,COND!$A$2:$D$7,3,FALSE)+IF(BB334="SP",$BB$3,0)+IF($AW334&lt;3,-5,0)</f>
        <v>-0.68577467504814749</v>
      </c>
      <c r="BA334" s="28">
        <f t="shared" si="45"/>
        <v>-1.1177988526637317</v>
      </c>
      <c r="BB334" t="str">
        <f t="shared" si="46"/>
        <v>SP</v>
      </c>
      <c r="BC334">
        <v>800</v>
      </c>
      <c r="BD334">
        <v>330</v>
      </c>
      <c r="BF334" t="str">
        <f t="shared" si="47"/>
        <v>Unlikely</v>
      </c>
      <c r="BH334" t="str">
        <f>IF(VLOOKUP($B334,'Draft List'!$D$4:$AC$2598,BH$3,FALSE)&lt;&gt;0,VLOOKUP($B334,'Draft List'!$D$4:$AC$2598,BH$3,FALSE),"")</f>
        <v/>
      </c>
      <c r="BI334" t="str">
        <f>IF(VLOOKUP($B334,'Draft List'!$D$4:$AC$2598,BI$3,FALSE)&lt;&gt;0,VLOOKUP($B334,'Draft List'!$D$4:$AC$2598,BI$3,FALSE),"")</f>
        <v/>
      </c>
      <c r="BJ334" t="str">
        <f>IF(VLOOKUP($B334,'Draft List'!$D$4:$AC$2598,BJ$3,FALSE)&lt;&gt;0,VLOOKUP($B334,'Draft List'!$D$4:$AC$2598,BJ$3,FALSE),"")</f>
        <v/>
      </c>
      <c r="BK334" t="str">
        <f>IF(VLOOKUP($B334,'Draft List'!$D$4:$AC$2598,BK$3,FALSE)&lt;&gt;0,VLOOKUP($B334,'Draft List'!$D$4:$AC$2598,BK$3,FALSE),"")</f>
        <v/>
      </c>
      <c r="BL334">
        <f>IF(OR(C334="SP",C334="MR",C334="CL"),"P",VLOOKUP($A334,Bat!$A$4:$AQ$1284,42,FALSE))</f>
        <v>-12.004587789259595</v>
      </c>
    </row>
    <row r="335" spans="1:64" x14ac:dyDescent="0.25">
      <c r="A335" s="45" t="str">
        <f t="shared" si="40"/>
        <v>RPEdgar Rodríguez18</v>
      </c>
      <c r="B335">
        <f>VLOOKUP($A335,draft_listing_pitchers_stats!$A$1:$B$1324,2,FALSE)</f>
        <v>5115</v>
      </c>
      <c r="C335" s="1" t="s">
        <v>885</v>
      </c>
      <c r="D335" s="1" t="s">
        <v>612</v>
      </c>
      <c r="E335" s="1" t="s">
        <v>225</v>
      </c>
      <c r="F335" s="1">
        <v>18</v>
      </c>
      <c r="G335" s="1" t="s">
        <v>44</v>
      </c>
      <c r="H335" s="1" t="s">
        <v>44</v>
      </c>
      <c r="I335" s="1" t="s">
        <v>54</v>
      </c>
      <c r="J335" s="24" t="s">
        <v>54</v>
      </c>
      <c r="K335" s="1" t="s">
        <v>47</v>
      </c>
      <c r="L335" s="24" t="s">
        <v>46</v>
      </c>
      <c r="M335" s="1">
        <v>1</v>
      </c>
      <c r="N335" s="1">
        <v>1</v>
      </c>
      <c r="O335" s="24">
        <v>1</v>
      </c>
      <c r="P335" s="1">
        <v>3</v>
      </c>
      <c r="Q335" s="1">
        <v>2</v>
      </c>
      <c r="R335" s="24">
        <v>1</v>
      </c>
      <c r="S335" s="1">
        <v>3</v>
      </c>
      <c r="T335" s="1">
        <v>5</v>
      </c>
      <c r="U335" s="1">
        <v>1</v>
      </c>
      <c r="V335" s="1">
        <v>1</v>
      </c>
      <c r="W335" s="1" t="s">
        <v>48</v>
      </c>
      <c r="X335" s="1" t="s">
        <v>48</v>
      </c>
      <c r="Y335" s="1">
        <v>2</v>
      </c>
      <c r="Z335" s="1">
        <v>4</v>
      </c>
      <c r="AA335" s="1" t="s">
        <v>48</v>
      </c>
      <c r="AB335" s="1" t="s">
        <v>48</v>
      </c>
      <c r="AC335" s="1" t="s">
        <v>48</v>
      </c>
      <c r="AD335" s="1" t="s">
        <v>48</v>
      </c>
      <c r="AE335" s="1" t="s">
        <v>48</v>
      </c>
      <c r="AF335" s="1" t="s">
        <v>48</v>
      </c>
      <c r="AG335" s="1" t="s">
        <v>48</v>
      </c>
      <c r="AH335" s="1" t="s">
        <v>48</v>
      </c>
      <c r="AI335" s="1" t="s">
        <v>48</v>
      </c>
      <c r="AJ335" s="1" t="s">
        <v>48</v>
      </c>
      <c r="AK335" s="1" t="s">
        <v>48</v>
      </c>
      <c r="AL335" s="1" t="s">
        <v>48</v>
      </c>
      <c r="AM335" s="1" t="s">
        <v>48</v>
      </c>
      <c r="AN335" s="1" t="s">
        <v>48</v>
      </c>
      <c r="AO335" s="1" t="s">
        <v>48</v>
      </c>
      <c r="AP335" s="24" t="s">
        <v>48</v>
      </c>
      <c r="AQ335" s="1" t="s">
        <v>71</v>
      </c>
      <c r="AR335" s="1">
        <v>9</v>
      </c>
      <c r="AS335" s="25" t="s">
        <v>15</v>
      </c>
      <c r="AT335" s="36" t="s">
        <v>826</v>
      </c>
      <c r="AU335" s="9">
        <f t="shared" si="41"/>
        <v>-2.7014842379675978</v>
      </c>
      <c r="AV335" s="9">
        <f t="shared" si="42"/>
        <v>-1.6711751217821238</v>
      </c>
      <c r="AW335">
        <f t="shared" si="43"/>
        <v>3</v>
      </c>
      <c r="AX335">
        <f t="shared" si="44"/>
        <v>0</v>
      </c>
      <c r="AY335" s="6">
        <f>VLOOKUP(AQ335,COND!$A$10:$B$32,2,FALSE)</f>
        <v>1</v>
      </c>
      <c r="AZ335" s="9">
        <f>($AU$3*AU335+$AV$3*AV335+$AW$3*AW335+$AX$3*AX335)*AY335*IF(AR335&lt;5,0.95,IF(AR335&lt;7,0.975,1))+$K$3*VLOOKUP(K335,COND!$A$2:$D$7,2,FALSE)+$L$3*VLOOKUP(L335,COND!$A$2:$D$7,3,FALSE)+IF(BB335="SP",$BB$3,0)+IF($AW335&lt;3,-5,0)</f>
        <v>-0.76379928323599344</v>
      </c>
      <c r="BA335" s="28">
        <f t="shared" si="45"/>
        <v>-1.124653318016904</v>
      </c>
      <c r="BB335" t="str">
        <f t="shared" si="46"/>
        <v>SP</v>
      </c>
      <c r="BC335">
        <v>800</v>
      </c>
      <c r="BD335">
        <v>331</v>
      </c>
      <c r="BF335" t="str">
        <f t="shared" si="47"/>
        <v>Unlikely</v>
      </c>
      <c r="BH335" t="str">
        <f>IF(VLOOKUP($B335,'Draft List'!$D$4:$AC$2598,BH$3,FALSE)&lt;&gt;0,VLOOKUP($B335,'Draft List'!$D$4:$AC$2598,BH$3,FALSE),"")</f>
        <v/>
      </c>
      <c r="BI335" t="str">
        <f>IF(VLOOKUP($B335,'Draft List'!$D$4:$AC$2598,BI$3,FALSE)&lt;&gt;0,VLOOKUP($B335,'Draft List'!$D$4:$AC$2598,BI$3,FALSE),"")</f>
        <v/>
      </c>
      <c r="BJ335" t="str">
        <f>IF(VLOOKUP($B335,'Draft List'!$D$4:$AC$2598,BJ$3,FALSE)&lt;&gt;0,VLOOKUP($B335,'Draft List'!$D$4:$AC$2598,BJ$3,FALSE),"")</f>
        <v/>
      </c>
      <c r="BK335" t="str">
        <f>IF(VLOOKUP($B335,'Draft List'!$D$4:$AC$2598,BK$3,FALSE)&lt;&gt;0,VLOOKUP($B335,'Draft List'!$D$4:$AC$2598,BK$3,FALSE),"")</f>
        <v/>
      </c>
      <c r="BL335" t="e">
        <f>IF(OR(C335="SP",C335="MR",C335="CL"),"P",VLOOKUP($A335,Bat!$A$4:$AQ$1284,42,FALSE))</f>
        <v>#N/A</v>
      </c>
    </row>
    <row r="336" spans="1:64" x14ac:dyDescent="0.25">
      <c r="A336" s="45" t="str">
        <f t="shared" si="40"/>
        <v>SPDave Faulkner18</v>
      </c>
      <c r="B336">
        <f>VLOOKUP($A336,draft_listing_pitchers_stats!$A$1:$B$1324,2,FALSE)</f>
        <v>1203</v>
      </c>
      <c r="C336" s="1" t="s">
        <v>25</v>
      </c>
      <c r="D336" s="1" t="s">
        <v>135</v>
      </c>
      <c r="E336" s="1" t="s">
        <v>1161</v>
      </c>
      <c r="F336" s="1">
        <v>18</v>
      </c>
      <c r="G336" s="1" t="s">
        <v>58</v>
      </c>
      <c r="H336" s="1" t="s">
        <v>44</v>
      </c>
      <c r="I336" s="1" t="s">
        <v>54</v>
      </c>
      <c r="J336" s="24" t="s">
        <v>54</v>
      </c>
      <c r="K336" s="1" t="s">
        <v>47</v>
      </c>
      <c r="L336" s="24" t="s">
        <v>47</v>
      </c>
      <c r="M336" s="1">
        <v>1</v>
      </c>
      <c r="N336" s="1">
        <v>2</v>
      </c>
      <c r="O336" s="24">
        <v>1</v>
      </c>
      <c r="P336" s="1">
        <v>3</v>
      </c>
      <c r="Q336" s="1">
        <v>2</v>
      </c>
      <c r="R336" s="24">
        <v>1</v>
      </c>
      <c r="S336" s="1">
        <v>4</v>
      </c>
      <c r="T336" s="1">
        <v>5</v>
      </c>
      <c r="U336" s="1">
        <v>1</v>
      </c>
      <c r="V336" s="1">
        <v>5</v>
      </c>
      <c r="W336" s="1">
        <v>2</v>
      </c>
      <c r="X336" s="1">
        <v>4</v>
      </c>
      <c r="Y336" s="1" t="s">
        <v>48</v>
      </c>
      <c r="Z336" s="1" t="s">
        <v>48</v>
      </c>
      <c r="AA336" s="1" t="s">
        <v>48</v>
      </c>
      <c r="AB336" s="1" t="s">
        <v>48</v>
      </c>
      <c r="AC336" s="1" t="s">
        <v>48</v>
      </c>
      <c r="AD336" s="1" t="s">
        <v>48</v>
      </c>
      <c r="AE336" s="1" t="s">
        <v>48</v>
      </c>
      <c r="AF336" s="1" t="s">
        <v>48</v>
      </c>
      <c r="AG336" s="1" t="s">
        <v>48</v>
      </c>
      <c r="AH336" s="1" t="s">
        <v>48</v>
      </c>
      <c r="AI336" s="1" t="s">
        <v>48</v>
      </c>
      <c r="AJ336" s="1" t="s">
        <v>48</v>
      </c>
      <c r="AK336" s="1" t="s">
        <v>48</v>
      </c>
      <c r="AL336" s="1" t="s">
        <v>48</v>
      </c>
      <c r="AM336" s="1" t="s">
        <v>48</v>
      </c>
      <c r="AN336" s="1" t="s">
        <v>48</v>
      </c>
      <c r="AO336" s="1" t="s">
        <v>48</v>
      </c>
      <c r="AP336" s="24" t="s">
        <v>48</v>
      </c>
      <c r="AQ336" s="1" t="s">
        <v>61</v>
      </c>
      <c r="AR336" s="1">
        <v>9</v>
      </c>
      <c r="AS336" s="25" t="s">
        <v>519</v>
      </c>
      <c r="AT336" s="36" t="s">
        <v>839</v>
      </c>
      <c r="AU336" s="9">
        <f t="shared" si="41"/>
        <v>-2.5060525215375429</v>
      </c>
      <c r="AV336" s="9">
        <f t="shared" si="42"/>
        <v>-1.6711751217821238</v>
      </c>
      <c r="AW336">
        <f t="shared" si="43"/>
        <v>3</v>
      </c>
      <c r="AX336">
        <f t="shared" si="44"/>
        <v>0</v>
      </c>
      <c r="AY336" s="6">
        <f>VLOOKUP(AQ336,COND!$A$10:$B$32,2,FALSE)</f>
        <v>1</v>
      </c>
      <c r="AZ336" s="9">
        <f>($AU$3*AU336+$AV$3*AV336+$AW$3*AW336+$AX$3*AX336)*AY336*IF(AR336&lt;5,0.95,IF(AR336&lt;7,0.975,1))+$K$3*VLOOKUP(K336,COND!$A$2:$D$7,2,FALSE)+$L$3*VLOOKUP(L336,COND!$A$2:$D$7,3,FALSE)+IF(BB336="SP",$BB$3,0)+IF($AW336&lt;3,-5,0)</f>
        <v>-1.0247129399499855</v>
      </c>
      <c r="BA336" s="28">
        <f t="shared" si="45"/>
        <v>-1.1475745945430207</v>
      </c>
      <c r="BB336" t="str">
        <f t="shared" si="46"/>
        <v>SP</v>
      </c>
      <c r="BC336">
        <v>800</v>
      </c>
      <c r="BD336">
        <v>332</v>
      </c>
      <c r="BF336" t="str">
        <f t="shared" si="47"/>
        <v>Unlikely</v>
      </c>
      <c r="BH336">
        <f>IF(VLOOKUP($B336,'Draft List'!$D$4:$AC$2598,BH$3,FALSE)&lt;&gt;0,VLOOKUP($B336,'Draft List'!$D$4:$AC$2598,BH$3,FALSE),"")</f>
        <v>244</v>
      </c>
      <c r="BI336">
        <f>IF(VLOOKUP($B336,'Draft List'!$D$4:$AC$2598,BI$3,FALSE)&lt;&gt;0,VLOOKUP($B336,'Draft List'!$D$4:$AC$2598,BI$3,FALSE),"")</f>
        <v>10</v>
      </c>
      <c r="BJ336">
        <f>IF(VLOOKUP($B336,'Draft List'!$D$4:$AC$2598,BJ$3,FALSE)&lt;&gt;0,VLOOKUP($B336,'Draft List'!$D$4:$AC$2598,BJ$3,FALSE),"")</f>
        <v>4</v>
      </c>
      <c r="BK336" t="str">
        <f>IF(VLOOKUP($B336,'Draft List'!$D$4:$AC$2598,BK$3,FALSE)&lt;&gt;0,VLOOKUP($B336,'Draft List'!$D$4:$AC$2598,BK$3,FALSE),"")</f>
        <v>Amsterdam Lions</v>
      </c>
      <c r="BL336" t="str">
        <f>IF(OR(C336="SP",C336="MR",C336="CL"),"P",VLOOKUP($A336,Bat!$A$4:$AQ$1284,42,FALSE))</f>
        <v>P</v>
      </c>
    </row>
    <row r="337" spans="1:64" x14ac:dyDescent="0.25">
      <c r="A337" s="45" t="str">
        <f t="shared" si="40"/>
        <v>RPOkura Samurakami21</v>
      </c>
      <c r="B337">
        <f>VLOOKUP($A337,draft_listing_pitchers_stats!$A$1:$B$1324,2,FALSE)</f>
        <v>11434</v>
      </c>
      <c r="C337" s="1" t="s">
        <v>885</v>
      </c>
      <c r="D337" s="1" t="s">
        <v>1621</v>
      </c>
      <c r="E337" s="1" t="s">
        <v>792</v>
      </c>
      <c r="F337" s="1">
        <v>21</v>
      </c>
      <c r="G337" s="1" t="s">
        <v>44</v>
      </c>
      <c r="H337" s="1" t="s">
        <v>44</v>
      </c>
      <c r="I337" s="1" t="s">
        <v>54</v>
      </c>
      <c r="J337" s="24" t="s">
        <v>54</v>
      </c>
      <c r="K337" s="1" t="s">
        <v>46</v>
      </c>
      <c r="L337" s="24" t="s">
        <v>47</v>
      </c>
      <c r="M337" s="1">
        <v>3</v>
      </c>
      <c r="N337" s="1">
        <v>1</v>
      </c>
      <c r="O337" s="24">
        <v>1</v>
      </c>
      <c r="P337" s="1">
        <v>4</v>
      </c>
      <c r="Q337" s="1">
        <v>1</v>
      </c>
      <c r="R337" s="24">
        <v>2</v>
      </c>
      <c r="S337" s="1">
        <v>5</v>
      </c>
      <c r="T337" s="1">
        <v>6</v>
      </c>
      <c r="U337" s="1" t="s">
        <v>48</v>
      </c>
      <c r="V337" s="1" t="s">
        <v>48</v>
      </c>
      <c r="W337" s="1">
        <v>3</v>
      </c>
      <c r="X337" s="1">
        <v>4</v>
      </c>
      <c r="Y337" s="1" t="s">
        <v>48</v>
      </c>
      <c r="Z337" s="1" t="s">
        <v>48</v>
      </c>
      <c r="AA337" s="1" t="s">
        <v>48</v>
      </c>
      <c r="AB337" s="1" t="s">
        <v>48</v>
      </c>
      <c r="AC337" s="1" t="s">
        <v>48</v>
      </c>
      <c r="AD337" s="1" t="s">
        <v>48</v>
      </c>
      <c r="AE337" s="1" t="s">
        <v>48</v>
      </c>
      <c r="AF337" s="1" t="s">
        <v>48</v>
      </c>
      <c r="AG337" s="1" t="s">
        <v>48</v>
      </c>
      <c r="AH337" s="1" t="s">
        <v>48</v>
      </c>
      <c r="AI337" s="1" t="s">
        <v>48</v>
      </c>
      <c r="AJ337" s="1" t="s">
        <v>48</v>
      </c>
      <c r="AK337" s="1" t="s">
        <v>48</v>
      </c>
      <c r="AL337" s="1" t="s">
        <v>48</v>
      </c>
      <c r="AM337" s="1" t="s">
        <v>48</v>
      </c>
      <c r="AN337" s="1" t="s">
        <v>48</v>
      </c>
      <c r="AO337" s="1" t="s">
        <v>48</v>
      </c>
      <c r="AP337" s="24" t="s">
        <v>48</v>
      </c>
      <c r="AQ337" s="1" t="s">
        <v>61</v>
      </c>
      <c r="AR337" s="1">
        <v>4</v>
      </c>
      <c r="AS337" s="25" t="s">
        <v>15</v>
      </c>
      <c r="AT337" s="36" t="s">
        <v>854</v>
      </c>
      <c r="AU337" s="9">
        <f t="shared" si="41"/>
        <v>-2.3121015889492513</v>
      </c>
      <c r="AV337" s="9">
        <f t="shared" si="42"/>
        <v>-1.4295949476488956</v>
      </c>
      <c r="AW337">
        <f t="shared" si="43"/>
        <v>2</v>
      </c>
      <c r="AX337">
        <f t="shared" si="44"/>
        <v>0.5</v>
      </c>
      <c r="AY337" s="6">
        <f>VLOOKUP(AQ337,COND!$A$10:$B$32,2,FALSE)</f>
        <v>1</v>
      </c>
      <c r="AZ337" s="9">
        <f>($AU$3*AU337+$AV$3*AV337+$AW$3*AW337+$AX$3*AX337)*AY337*IF(AR337&lt;5,0.95,IF(AR337&lt;7,0.975,1))+$K$3*VLOOKUP(K337,COND!$A$2:$D$7,2,FALSE)+$L$3*VLOOKUP(L337,COND!$A$2:$D$7,3,FALSE)+IF(BB337="SP",$BB$3,0)+IF($AW337&lt;3,-5,0)</f>
        <v>-1.357853307229373</v>
      </c>
      <c r="BA337" s="28">
        <f t="shared" si="45"/>
        <v>-1.1768409908543238</v>
      </c>
      <c r="BB337" t="str">
        <f t="shared" si="46"/>
        <v>RP</v>
      </c>
      <c r="BC337">
        <v>800</v>
      </c>
      <c r="BD337">
        <v>333</v>
      </c>
      <c r="BF337" t="str">
        <f t="shared" si="47"/>
        <v>Unlikely</v>
      </c>
      <c r="BH337" t="str">
        <f>IF(VLOOKUP($B337,'Draft List'!$D$4:$AC$2598,BH$3,FALSE)&lt;&gt;0,VLOOKUP($B337,'Draft List'!$D$4:$AC$2598,BH$3,FALSE),"")</f>
        <v/>
      </c>
      <c r="BI337" t="str">
        <f>IF(VLOOKUP($B337,'Draft List'!$D$4:$AC$2598,BI$3,FALSE)&lt;&gt;0,VLOOKUP($B337,'Draft List'!$D$4:$AC$2598,BI$3,FALSE),"")</f>
        <v/>
      </c>
      <c r="BJ337" t="str">
        <f>IF(VLOOKUP($B337,'Draft List'!$D$4:$AC$2598,BJ$3,FALSE)&lt;&gt;0,VLOOKUP($B337,'Draft List'!$D$4:$AC$2598,BJ$3,FALSE),"")</f>
        <v/>
      </c>
      <c r="BK337" t="str">
        <f>IF(VLOOKUP($B337,'Draft List'!$D$4:$AC$2598,BK$3,FALSE)&lt;&gt;0,VLOOKUP($B337,'Draft List'!$D$4:$AC$2598,BK$3,FALSE),"")</f>
        <v/>
      </c>
      <c r="BL337">
        <f>IF(OR(C337="SP",C337="MR",C337="CL"),"P",VLOOKUP($A337,Bat!$A$4:$AQ$1284,42,FALSE))</f>
        <v>-8.7912882323311532</v>
      </c>
    </row>
    <row r="338" spans="1:64" x14ac:dyDescent="0.25">
      <c r="A338" s="45" t="str">
        <f t="shared" si="40"/>
        <v>RPGerard Ackerman21</v>
      </c>
      <c r="B338">
        <f>VLOOKUP($A338,draft_listing_pitchers_stats!$A$1:$B$1324,2,FALSE)</f>
        <v>14587</v>
      </c>
      <c r="C338" s="1" t="s">
        <v>885</v>
      </c>
      <c r="D338" s="1" t="s">
        <v>862</v>
      </c>
      <c r="E338" s="1" t="s">
        <v>995</v>
      </c>
      <c r="F338" s="1">
        <v>21</v>
      </c>
      <c r="G338" s="1" t="s">
        <v>44</v>
      </c>
      <c r="H338" s="1" t="s">
        <v>44</v>
      </c>
      <c r="I338" s="1" t="s">
        <v>54</v>
      </c>
      <c r="J338" s="24" t="s">
        <v>54</v>
      </c>
      <c r="K338" s="1" t="s">
        <v>47</v>
      </c>
      <c r="L338" s="24" t="s">
        <v>46</v>
      </c>
      <c r="M338" s="1">
        <v>2</v>
      </c>
      <c r="N338" s="1">
        <v>2</v>
      </c>
      <c r="O338" s="24">
        <v>1</v>
      </c>
      <c r="P338" s="1">
        <v>2</v>
      </c>
      <c r="Q338" s="1">
        <v>2</v>
      </c>
      <c r="R338" s="24">
        <v>1</v>
      </c>
      <c r="S338" s="1">
        <v>3</v>
      </c>
      <c r="T338" s="1">
        <v>3</v>
      </c>
      <c r="U338" s="1" t="s">
        <v>48</v>
      </c>
      <c r="V338" s="1" t="s">
        <v>48</v>
      </c>
      <c r="W338" s="1">
        <v>1</v>
      </c>
      <c r="X338" s="1">
        <v>3</v>
      </c>
      <c r="Y338" s="1">
        <v>2</v>
      </c>
      <c r="Z338" s="1">
        <v>3</v>
      </c>
      <c r="AA338" s="1" t="s">
        <v>48</v>
      </c>
      <c r="AB338" s="1" t="s">
        <v>48</v>
      </c>
      <c r="AC338" s="1" t="s">
        <v>48</v>
      </c>
      <c r="AD338" s="1" t="s">
        <v>48</v>
      </c>
      <c r="AE338" s="1" t="s">
        <v>48</v>
      </c>
      <c r="AF338" s="1" t="s">
        <v>48</v>
      </c>
      <c r="AG338" s="1" t="s">
        <v>48</v>
      </c>
      <c r="AH338" s="1" t="s">
        <v>48</v>
      </c>
      <c r="AI338" s="1" t="s">
        <v>48</v>
      </c>
      <c r="AJ338" s="1" t="s">
        <v>48</v>
      </c>
      <c r="AK338" s="1" t="s">
        <v>48</v>
      </c>
      <c r="AL338" s="1" t="s">
        <v>48</v>
      </c>
      <c r="AM338" s="1" t="s">
        <v>48</v>
      </c>
      <c r="AN338" s="1" t="s">
        <v>48</v>
      </c>
      <c r="AO338" s="1" t="s">
        <v>48</v>
      </c>
      <c r="AP338" s="24" t="s">
        <v>48</v>
      </c>
      <c r="AQ338" s="1" t="s">
        <v>72</v>
      </c>
      <c r="AR338" s="1">
        <v>8</v>
      </c>
      <c r="AS338" s="25" t="s">
        <v>15</v>
      </c>
      <c r="AT338" s="36" t="s">
        <v>826</v>
      </c>
      <c r="AU338" s="9">
        <f t="shared" si="41"/>
        <v>-2.311361197028369</v>
      </c>
      <c r="AV338" s="9">
        <f t="shared" si="42"/>
        <v>-1.8658664462912973</v>
      </c>
      <c r="AW338">
        <f t="shared" si="43"/>
        <v>3</v>
      </c>
      <c r="AX338">
        <f t="shared" si="44"/>
        <v>0</v>
      </c>
      <c r="AY338" s="6">
        <f>VLOOKUP(AQ338,COND!$A$10:$B$32,2,FALSE)</f>
        <v>0.95</v>
      </c>
      <c r="AZ338" s="9">
        <f>($AU$3*AU338+$AV$3*AV338+$AW$3*AW338+$AX$3*AX338)*AY338*IF(AR338&lt;5,0.95,IF(AR338&lt;7,0.975,1))+$K$3*VLOOKUP(K338,COND!$A$2:$D$7,2,FALSE)+$L$3*VLOOKUP(L338,COND!$A$2:$D$7,3,FALSE)+IF(BB338="SP",$BB$3,0)+IF($AW338&lt;3,-5,0)</f>
        <v>-2.765621106970034</v>
      </c>
      <c r="BA338" s="28">
        <f t="shared" si="45"/>
        <v>-1.3005134556413627</v>
      </c>
      <c r="BB338" t="str">
        <f t="shared" si="46"/>
        <v>SP</v>
      </c>
      <c r="BC338">
        <v>800</v>
      </c>
      <c r="BD338">
        <v>334</v>
      </c>
      <c r="BF338" t="str">
        <f t="shared" si="47"/>
        <v>Unlikely</v>
      </c>
      <c r="BH338" t="str">
        <f>IF(VLOOKUP($B338,'Draft List'!$D$4:$AC$2598,BH$3,FALSE)&lt;&gt;0,VLOOKUP($B338,'Draft List'!$D$4:$AC$2598,BH$3,FALSE),"")</f>
        <v/>
      </c>
      <c r="BI338" t="str">
        <f>IF(VLOOKUP($B338,'Draft List'!$D$4:$AC$2598,BI$3,FALSE)&lt;&gt;0,VLOOKUP($B338,'Draft List'!$D$4:$AC$2598,BI$3,FALSE),"")</f>
        <v/>
      </c>
      <c r="BJ338" t="str">
        <f>IF(VLOOKUP($B338,'Draft List'!$D$4:$AC$2598,BJ$3,FALSE)&lt;&gt;0,VLOOKUP($B338,'Draft List'!$D$4:$AC$2598,BJ$3,FALSE),"")</f>
        <v/>
      </c>
      <c r="BK338" t="str">
        <f>IF(VLOOKUP($B338,'Draft List'!$D$4:$AC$2598,BK$3,FALSE)&lt;&gt;0,VLOOKUP($B338,'Draft List'!$D$4:$AC$2598,BK$3,FALSE),"")</f>
        <v/>
      </c>
      <c r="BL338" t="e">
        <f>IF(OR(C338="SP",C338="MR",C338="CL"),"P",VLOOKUP($A338,Bat!$A$4:$AQ$1284,42,FALSE))</f>
        <v>#N/A</v>
      </c>
    </row>
    <row r="339" spans="1:64" x14ac:dyDescent="0.25">
      <c r="A339" s="45" t="str">
        <f t="shared" si="40"/>
        <v>RPBilly Fullerton21</v>
      </c>
      <c r="B339">
        <f>VLOOKUP($A339,draft_listing_pitchers_stats!$A$1:$B$1324,2,FALSE)</f>
        <v>12962</v>
      </c>
      <c r="C339" s="1" t="s">
        <v>885</v>
      </c>
      <c r="D339" s="1" t="s">
        <v>192</v>
      </c>
      <c r="E339" s="1" t="s">
        <v>1178</v>
      </c>
      <c r="F339" s="1">
        <v>21</v>
      </c>
      <c r="G339" s="1" t="s">
        <v>58</v>
      </c>
      <c r="H339" s="1" t="s">
        <v>58</v>
      </c>
      <c r="I339" s="1" t="s">
        <v>54</v>
      </c>
      <c r="J339" s="24" t="s">
        <v>54</v>
      </c>
      <c r="K339" s="1" t="s">
        <v>46</v>
      </c>
      <c r="L339" s="24" t="s">
        <v>46</v>
      </c>
      <c r="M339" s="1">
        <v>2</v>
      </c>
      <c r="N339" s="1">
        <v>2</v>
      </c>
      <c r="O339" s="24">
        <v>1</v>
      </c>
      <c r="P339" s="1">
        <v>2</v>
      </c>
      <c r="Q339" s="1">
        <v>2</v>
      </c>
      <c r="R339" s="24">
        <v>1</v>
      </c>
      <c r="S339" s="1">
        <v>4</v>
      </c>
      <c r="T339" s="1">
        <v>4</v>
      </c>
      <c r="U339" s="1">
        <v>1</v>
      </c>
      <c r="V339" s="1">
        <v>1</v>
      </c>
      <c r="W339" s="1">
        <v>2</v>
      </c>
      <c r="X339" s="1">
        <v>2</v>
      </c>
      <c r="Y339" s="1">
        <v>2</v>
      </c>
      <c r="Z339" s="1">
        <v>2</v>
      </c>
      <c r="AA339" s="1" t="s">
        <v>48</v>
      </c>
      <c r="AB339" s="1" t="s">
        <v>48</v>
      </c>
      <c r="AC339" s="1">
        <v>3</v>
      </c>
      <c r="AD339" s="1">
        <v>3</v>
      </c>
      <c r="AE339" s="1" t="s">
        <v>48</v>
      </c>
      <c r="AF339" s="1" t="s">
        <v>48</v>
      </c>
      <c r="AG339" s="1">
        <v>3</v>
      </c>
      <c r="AH339" s="1">
        <v>3</v>
      </c>
      <c r="AI339" s="1" t="s">
        <v>48</v>
      </c>
      <c r="AJ339" s="1" t="s">
        <v>48</v>
      </c>
      <c r="AK339" s="1" t="s">
        <v>48</v>
      </c>
      <c r="AL339" s="1" t="s">
        <v>48</v>
      </c>
      <c r="AM339" s="1" t="s">
        <v>48</v>
      </c>
      <c r="AN339" s="1" t="s">
        <v>48</v>
      </c>
      <c r="AO339" s="1" t="s">
        <v>48</v>
      </c>
      <c r="AP339" s="24" t="s">
        <v>48</v>
      </c>
      <c r="AQ339" s="1" t="s">
        <v>62</v>
      </c>
      <c r="AR339" s="1">
        <v>7</v>
      </c>
      <c r="AS339" s="25" t="s">
        <v>519</v>
      </c>
      <c r="AT339" s="36" t="s">
        <v>918</v>
      </c>
      <c r="AU339" s="9">
        <f t="shared" si="41"/>
        <v>-2.311361197028369</v>
      </c>
      <c r="AV339" s="9">
        <f t="shared" si="42"/>
        <v>-1.8658664462912973</v>
      </c>
      <c r="AW339">
        <f t="shared" si="43"/>
        <v>6</v>
      </c>
      <c r="AX339">
        <f t="shared" si="44"/>
        <v>0</v>
      </c>
      <c r="AY339" s="6">
        <f>VLOOKUP(AQ339,COND!$A$10:$B$32,2,FALSE)</f>
        <v>1</v>
      </c>
      <c r="AZ339" s="9">
        <f>($AU$3*AU339+$AV$3*AV339+$AW$3*AW339+$AX$3*AX339)*AY339*IF(AR339&lt;5,0.95,IF(AR339&lt;7,0.975,1))+$K$3*VLOOKUP(K339,COND!$A$2:$D$7,2,FALSE)+$L$3*VLOOKUP(L339,COND!$A$2:$D$7,3,FALSE)+IF(BB339="SP",$BB$3,0)+IF($AW339&lt;3,-5,0)</f>
        <v>-2.7796011652316182</v>
      </c>
      <c r="BA339" s="28">
        <f t="shared" si="45"/>
        <v>-1.3017416043910324</v>
      </c>
      <c r="BB339" t="str">
        <f t="shared" si="46"/>
        <v>SP</v>
      </c>
      <c r="BC339">
        <v>800</v>
      </c>
      <c r="BD339">
        <v>335</v>
      </c>
      <c r="BF339" t="str">
        <f t="shared" si="47"/>
        <v>Unlikely</v>
      </c>
      <c r="BH339" t="str">
        <f>IF(VLOOKUP($B339,'Draft List'!$D$4:$AC$2598,BH$3,FALSE)&lt;&gt;0,VLOOKUP($B339,'Draft List'!$D$4:$AC$2598,BH$3,FALSE),"")</f>
        <v/>
      </c>
      <c r="BI339" t="str">
        <f>IF(VLOOKUP($B339,'Draft List'!$D$4:$AC$2598,BI$3,FALSE)&lt;&gt;0,VLOOKUP($B339,'Draft List'!$D$4:$AC$2598,BI$3,FALSE),"")</f>
        <v/>
      </c>
      <c r="BJ339" t="str">
        <f>IF(VLOOKUP($B339,'Draft List'!$D$4:$AC$2598,BJ$3,FALSE)&lt;&gt;0,VLOOKUP($B339,'Draft List'!$D$4:$AC$2598,BJ$3,FALSE),"")</f>
        <v/>
      </c>
      <c r="BK339" t="str">
        <f>IF(VLOOKUP($B339,'Draft List'!$D$4:$AC$2598,BK$3,FALSE)&lt;&gt;0,VLOOKUP($B339,'Draft List'!$D$4:$AC$2598,BK$3,FALSE),"")</f>
        <v/>
      </c>
      <c r="BL339" t="e">
        <f>IF(OR(C339="SP",C339="MR",C339="CL"),"P",VLOOKUP($A339,Bat!$A$4:$AQ$1284,42,FALSE))</f>
        <v>#N/A</v>
      </c>
    </row>
    <row r="340" spans="1:64" x14ac:dyDescent="0.25">
      <c r="A340" s="45" t="str">
        <f t="shared" si="40"/>
        <v>RPChet Miller18</v>
      </c>
      <c r="B340">
        <f>VLOOKUP($A340,draft_listing_pitchers_stats!$A$1:$B$1324,2,FALSE)</f>
        <v>6923</v>
      </c>
      <c r="C340" s="1" t="s">
        <v>885</v>
      </c>
      <c r="D340" s="1" t="s">
        <v>736</v>
      </c>
      <c r="E340" s="1" t="s">
        <v>180</v>
      </c>
      <c r="F340" s="1">
        <v>18</v>
      </c>
      <c r="G340" s="1" t="s">
        <v>44</v>
      </c>
      <c r="H340" s="1" t="s">
        <v>44</v>
      </c>
      <c r="I340" s="1" t="s">
        <v>54</v>
      </c>
      <c r="J340" s="24" t="s">
        <v>54</v>
      </c>
      <c r="K340" s="1" t="s">
        <v>47</v>
      </c>
      <c r="L340" s="24" t="s">
        <v>46</v>
      </c>
      <c r="M340" s="1">
        <v>1</v>
      </c>
      <c r="N340" s="1">
        <v>1</v>
      </c>
      <c r="O340" s="24">
        <v>1</v>
      </c>
      <c r="P340" s="1">
        <v>1</v>
      </c>
      <c r="Q340" s="1">
        <v>3</v>
      </c>
      <c r="R340" s="24">
        <v>1</v>
      </c>
      <c r="S340" s="1">
        <v>2</v>
      </c>
      <c r="T340" s="1">
        <v>2</v>
      </c>
      <c r="U340" s="1">
        <v>1</v>
      </c>
      <c r="V340" s="1">
        <v>2</v>
      </c>
      <c r="W340" s="1" t="s">
        <v>48</v>
      </c>
      <c r="X340" s="1" t="s">
        <v>48</v>
      </c>
      <c r="Y340" s="1">
        <v>2</v>
      </c>
      <c r="Z340" s="1">
        <v>3</v>
      </c>
      <c r="AA340" s="1" t="s">
        <v>48</v>
      </c>
      <c r="AB340" s="1" t="s">
        <v>48</v>
      </c>
      <c r="AC340" s="1" t="s">
        <v>48</v>
      </c>
      <c r="AD340" s="1" t="s">
        <v>48</v>
      </c>
      <c r="AE340" s="1" t="s">
        <v>48</v>
      </c>
      <c r="AF340" s="1" t="s">
        <v>48</v>
      </c>
      <c r="AG340" s="1" t="s">
        <v>48</v>
      </c>
      <c r="AH340" s="1" t="s">
        <v>48</v>
      </c>
      <c r="AI340" s="1" t="s">
        <v>48</v>
      </c>
      <c r="AJ340" s="1" t="s">
        <v>48</v>
      </c>
      <c r="AK340" s="1" t="s">
        <v>48</v>
      </c>
      <c r="AL340" s="1" t="s">
        <v>48</v>
      </c>
      <c r="AM340" s="1" t="s">
        <v>48</v>
      </c>
      <c r="AN340" s="1" t="s">
        <v>48</v>
      </c>
      <c r="AO340" s="1" t="s">
        <v>48</v>
      </c>
      <c r="AP340" s="24" t="s">
        <v>48</v>
      </c>
      <c r="AQ340" s="1" t="s">
        <v>72</v>
      </c>
      <c r="AR340" s="1">
        <v>8</v>
      </c>
      <c r="AS340" s="25" t="s">
        <v>15</v>
      </c>
      <c r="AT340" s="36" t="s">
        <v>900</v>
      </c>
      <c r="AU340" s="9">
        <f t="shared" si="41"/>
        <v>-2.7014842379675978</v>
      </c>
      <c r="AV340" s="9">
        <f t="shared" si="42"/>
        <v>-1.8651260543704156</v>
      </c>
      <c r="AW340">
        <f t="shared" si="43"/>
        <v>3</v>
      </c>
      <c r="AX340">
        <f t="shared" si="44"/>
        <v>0</v>
      </c>
      <c r="AY340" s="6">
        <f>VLOOKUP(AQ340,COND!$A$10:$B$32,2,FALSE)</f>
        <v>0.95</v>
      </c>
      <c r="AZ340" s="9">
        <f>($AU$3*AU340+$AV$3*AV340+$AW$3*AW340+$AX$3*AX340)*AY340*IF(AR340&lt;5,0.95,IF(AR340&lt;7,0.975,1))+$K$3*VLOOKUP(K340,COND!$A$2:$D$7,2,FALSE)+$L$3*VLOOKUP(L340,COND!$A$2:$D$7,3,FALSE)+IF(BB340="SP",$BB$3,0)+IF($AW340&lt;3,-5,0)</f>
        <v>-2.8256770382517367</v>
      </c>
      <c r="BA340" s="28">
        <f t="shared" si="45"/>
        <v>-1.3057893719168008</v>
      </c>
      <c r="BB340" t="str">
        <f t="shared" si="46"/>
        <v>SP</v>
      </c>
      <c r="BC340">
        <v>800</v>
      </c>
      <c r="BD340">
        <v>336</v>
      </c>
      <c r="BF340" t="str">
        <f t="shared" si="47"/>
        <v>Unlikely</v>
      </c>
      <c r="BH340" t="str">
        <f>IF(VLOOKUP($B340,'Draft List'!$D$4:$AC$2598,BH$3,FALSE)&lt;&gt;0,VLOOKUP($B340,'Draft List'!$D$4:$AC$2598,BH$3,FALSE),"")</f>
        <v/>
      </c>
      <c r="BI340" t="str">
        <f>IF(VLOOKUP($B340,'Draft List'!$D$4:$AC$2598,BI$3,FALSE)&lt;&gt;0,VLOOKUP($B340,'Draft List'!$D$4:$AC$2598,BI$3,FALSE),"")</f>
        <v/>
      </c>
      <c r="BJ340" t="str">
        <f>IF(VLOOKUP($B340,'Draft List'!$D$4:$AC$2598,BJ$3,FALSE)&lt;&gt;0,VLOOKUP($B340,'Draft List'!$D$4:$AC$2598,BJ$3,FALSE),"")</f>
        <v/>
      </c>
      <c r="BK340" t="str">
        <f>IF(VLOOKUP($B340,'Draft List'!$D$4:$AC$2598,BK$3,FALSE)&lt;&gt;0,VLOOKUP($B340,'Draft List'!$D$4:$AC$2598,BK$3,FALSE),"")</f>
        <v/>
      </c>
      <c r="BL340">
        <f>IF(OR(C340="SP",C340="MR",C340="CL"),"P",VLOOKUP($A340,Bat!$A$4:$AQ$1284,42,FALSE))</f>
        <v>-7.0310901257543303</v>
      </c>
    </row>
    <row r="341" spans="1:64" x14ac:dyDescent="0.25">
      <c r="A341" s="45" t="str">
        <f t="shared" si="40"/>
        <v>RPHarold Reyes21</v>
      </c>
      <c r="B341">
        <f>VLOOKUP($A341,draft_listing_pitchers_stats!$A$1:$B$1324,2,FALSE)</f>
        <v>14611</v>
      </c>
      <c r="C341" s="1" t="s">
        <v>885</v>
      </c>
      <c r="D341" s="1" t="s">
        <v>510</v>
      </c>
      <c r="E341" s="1" t="s">
        <v>652</v>
      </c>
      <c r="F341" s="1">
        <v>21</v>
      </c>
      <c r="G341" s="1" t="s">
        <v>58</v>
      </c>
      <c r="H341" s="1" t="s">
        <v>58</v>
      </c>
      <c r="I341" s="1" t="s">
        <v>54</v>
      </c>
      <c r="J341" s="24" t="s">
        <v>54</v>
      </c>
      <c r="K341" s="1" t="s">
        <v>47</v>
      </c>
      <c r="L341" s="24" t="s">
        <v>51</v>
      </c>
      <c r="M341" s="1">
        <v>2</v>
      </c>
      <c r="N341" s="1">
        <v>2</v>
      </c>
      <c r="O341" s="24">
        <v>1</v>
      </c>
      <c r="P341" s="1">
        <v>2</v>
      </c>
      <c r="Q341" s="1">
        <v>2</v>
      </c>
      <c r="R341" s="24">
        <v>1</v>
      </c>
      <c r="S341" s="1">
        <v>3</v>
      </c>
      <c r="T341" s="1">
        <v>3</v>
      </c>
      <c r="U341" s="1">
        <v>1</v>
      </c>
      <c r="V341" s="1">
        <v>2</v>
      </c>
      <c r="W341" s="1">
        <v>2</v>
      </c>
      <c r="X341" s="1">
        <v>2</v>
      </c>
      <c r="Y341" s="1">
        <v>2</v>
      </c>
      <c r="Z341" s="1">
        <v>2</v>
      </c>
      <c r="AA341" s="1" t="s">
        <v>48</v>
      </c>
      <c r="AB341" s="1" t="s">
        <v>48</v>
      </c>
      <c r="AC341" s="1" t="s">
        <v>48</v>
      </c>
      <c r="AD341" s="1" t="s">
        <v>48</v>
      </c>
      <c r="AE341" s="1" t="s">
        <v>48</v>
      </c>
      <c r="AF341" s="1" t="s">
        <v>48</v>
      </c>
      <c r="AG341" s="1">
        <v>3</v>
      </c>
      <c r="AH341" s="1">
        <v>3</v>
      </c>
      <c r="AI341" s="1" t="s">
        <v>48</v>
      </c>
      <c r="AJ341" s="1" t="s">
        <v>48</v>
      </c>
      <c r="AK341" s="1" t="s">
        <v>48</v>
      </c>
      <c r="AL341" s="1" t="s">
        <v>48</v>
      </c>
      <c r="AM341" s="1" t="s">
        <v>48</v>
      </c>
      <c r="AN341" s="1" t="s">
        <v>48</v>
      </c>
      <c r="AO341" s="1" t="s">
        <v>48</v>
      </c>
      <c r="AP341" s="24" t="s">
        <v>48</v>
      </c>
      <c r="AQ341" s="1" t="s">
        <v>71</v>
      </c>
      <c r="AR341" s="1">
        <v>7</v>
      </c>
      <c r="AS341" s="25" t="s">
        <v>519</v>
      </c>
      <c r="AT341" s="36" t="s">
        <v>918</v>
      </c>
      <c r="AU341" s="9">
        <f t="shared" si="41"/>
        <v>-2.311361197028369</v>
      </c>
      <c r="AV341" s="9">
        <f t="shared" si="42"/>
        <v>-1.8658664462912973</v>
      </c>
      <c r="AW341">
        <f t="shared" si="43"/>
        <v>5</v>
      </c>
      <c r="AX341">
        <f t="shared" si="44"/>
        <v>0</v>
      </c>
      <c r="AY341" s="6">
        <f>VLOOKUP(AQ341,COND!$A$10:$B$32,2,FALSE)</f>
        <v>1</v>
      </c>
      <c r="AZ341" s="9">
        <f>($AU$3*AU341+$AV$3*AV341+$AW$3*AW341+$AX$3*AX341)*AY341*IF(AR341&lt;5,0.95,IF(AR341&lt;7,0.975,1))+$K$3*VLOOKUP(K341,COND!$A$2:$D$7,2,FALSE)+$L$3*VLOOKUP(L341,COND!$A$2:$D$7,3,FALSE)+IF(BB341="SP",$BB$3,0)+IF($AW341&lt;3,-5,0)</f>
        <v>-3.2796011652316182</v>
      </c>
      <c r="BA341" s="28">
        <f t="shared" si="45"/>
        <v>-1.3456666269728181</v>
      </c>
      <c r="BB341" t="str">
        <f t="shared" si="46"/>
        <v>SP</v>
      </c>
      <c r="BC341">
        <v>800</v>
      </c>
      <c r="BD341">
        <v>337</v>
      </c>
      <c r="BF341" t="str">
        <f t="shared" si="47"/>
        <v>Unlikely</v>
      </c>
      <c r="BH341" t="str">
        <f>IF(VLOOKUP($B341,'Draft List'!$D$4:$AC$2598,BH$3,FALSE)&lt;&gt;0,VLOOKUP($B341,'Draft List'!$D$4:$AC$2598,BH$3,FALSE),"")</f>
        <v/>
      </c>
      <c r="BI341" t="str">
        <f>IF(VLOOKUP($B341,'Draft List'!$D$4:$AC$2598,BI$3,FALSE)&lt;&gt;0,VLOOKUP($B341,'Draft List'!$D$4:$AC$2598,BI$3,FALSE),"")</f>
        <v/>
      </c>
      <c r="BJ341" t="str">
        <f>IF(VLOOKUP($B341,'Draft List'!$D$4:$AC$2598,BJ$3,FALSE)&lt;&gt;0,VLOOKUP($B341,'Draft List'!$D$4:$AC$2598,BJ$3,FALSE),"")</f>
        <v/>
      </c>
      <c r="BK341" t="str">
        <f>IF(VLOOKUP($B341,'Draft List'!$D$4:$AC$2598,BK$3,FALSE)&lt;&gt;0,VLOOKUP($B341,'Draft List'!$D$4:$AC$2598,BK$3,FALSE),"")</f>
        <v/>
      </c>
      <c r="BL341">
        <f>IF(OR(C341="SP",C341="MR",C341="CL"),"P",VLOOKUP($A341,Bat!$A$4:$AQ$1284,42,FALSE))</f>
        <v>-5.8913543232583763</v>
      </c>
    </row>
    <row r="342" spans="1:64" x14ac:dyDescent="0.25">
      <c r="A342" s="45" t="str">
        <f t="shared" si="40"/>
        <v>RPJack Travis21</v>
      </c>
      <c r="B342">
        <f>VLOOKUP($A342,draft_listing_pitchers_stats!$A$1:$B$1324,2,FALSE)</f>
        <v>7780</v>
      </c>
      <c r="C342" s="1" t="s">
        <v>885</v>
      </c>
      <c r="D342" s="1" t="s">
        <v>154</v>
      </c>
      <c r="E342" s="1" t="s">
        <v>552</v>
      </c>
      <c r="F342" s="1">
        <v>21</v>
      </c>
      <c r="G342" s="1" t="s">
        <v>58</v>
      </c>
      <c r="H342" s="1" t="s">
        <v>58</v>
      </c>
      <c r="I342" s="1" t="s">
        <v>54</v>
      </c>
      <c r="J342" s="24" t="s">
        <v>54</v>
      </c>
      <c r="K342" s="1" t="s">
        <v>46</v>
      </c>
      <c r="L342" s="24" t="s">
        <v>46</v>
      </c>
      <c r="M342" s="1">
        <v>2</v>
      </c>
      <c r="N342" s="1">
        <v>2</v>
      </c>
      <c r="O342" s="24">
        <v>1</v>
      </c>
      <c r="P342" s="1">
        <v>2</v>
      </c>
      <c r="Q342" s="1">
        <v>2</v>
      </c>
      <c r="R342" s="24">
        <v>1</v>
      </c>
      <c r="S342" s="1">
        <v>3</v>
      </c>
      <c r="T342" s="1">
        <v>3</v>
      </c>
      <c r="U342" s="1">
        <v>1</v>
      </c>
      <c r="V342" s="1">
        <v>1</v>
      </c>
      <c r="W342" s="1" t="s">
        <v>48</v>
      </c>
      <c r="X342" s="1" t="s">
        <v>48</v>
      </c>
      <c r="Y342" s="1">
        <v>3</v>
      </c>
      <c r="Z342" s="1">
        <v>4</v>
      </c>
      <c r="AA342" s="1" t="s">
        <v>48</v>
      </c>
      <c r="AB342" s="1" t="s">
        <v>48</v>
      </c>
      <c r="AC342" s="1">
        <v>3</v>
      </c>
      <c r="AD342" s="1">
        <v>3</v>
      </c>
      <c r="AE342" s="1" t="s">
        <v>48</v>
      </c>
      <c r="AF342" s="1" t="s">
        <v>48</v>
      </c>
      <c r="AG342" s="1" t="s">
        <v>48</v>
      </c>
      <c r="AH342" s="1" t="s">
        <v>48</v>
      </c>
      <c r="AI342" s="1" t="s">
        <v>48</v>
      </c>
      <c r="AJ342" s="1" t="s">
        <v>48</v>
      </c>
      <c r="AK342" s="1" t="s">
        <v>48</v>
      </c>
      <c r="AL342" s="1" t="s">
        <v>48</v>
      </c>
      <c r="AM342" s="1" t="s">
        <v>48</v>
      </c>
      <c r="AN342" s="1" t="s">
        <v>48</v>
      </c>
      <c r="AO342" s="1" t="s">
        <v>48</v>
      </c>
      <c r="AP342" s="24" t="s">
        <v>48</v>
      </c>
      <c r="AQ342" s="1" t="s">
        <v>521</v>
      </c>
      <c r="AR342" s="1">
        <v>7</v>
      </c>
      <c r="AS342" s="25" t="s">
        <v>15</v>
      </c>
      <c r="AT342" s="36" t="s">
        <v>881</v>
      </c>
      <c r="AU342" s="9">
        <f t="shared" si="41"/>
        <v>-2.311361197028369</v>
      </c>
      <c r="AV342" s="9">
        <f t="shared" si="42"/>
        <v>-1.8658664462912973</v>
      </c>
      <c r="AW342">
        <f t="shared" si="43"/>
        <v>4</v>
      </c>
      <c r="AX342">
        <f t="shared" si="44"/>
        <v>0</v>
      </c>
      <c r="AY342" s="6">
        <f>VLOOKUP(AQ342,COND!$A$10:$B$32,2,FALSE)</f>
        <v>1</v>
      </c>
      <c r="AZ342" s="9">
        <f>($AU$3*AU342+$AV$3*AV342+$AW$3*AW342+$AX$3*AX342)*AY342*IF(AR342&lt;5,0.95,IF(AR342&lt;7,0.975,1))+$K$3*VLOOKUP(K342,COND!$A$2:$D$7,2,FALSE)+$L$3*VLOOKUP(L342,COND!$A$2:$D$7,3,FALSE)+IF(BB342="SP",$BB$3,0)+IF($AW342&lt;3,-5,0)</f>
        <v>-3.7796011652316182</v>
      </c>
      <c r="BA342" s="28">
        <f t="shared" si="45"/>
        <v>-1.3895916495546039</v>
      </c>
      <c r="BB342" t="str">
        <f t="shared" si="46"/>
        <v>SP</v>
      </c>
      <c r="BC342">
        <v>800</v>
      </c>
      <c r="BD342">
        <v>338</v>
      </c>
      <c r="BF342" t="str">
        <f t="shared" si="47"/>
        <v>Unlikely</v>
      </c>
      <c r="BH342" t="str">
        <f>IF(VLOOKUP($B342,'Draft List'!$D$4:$AC$2598,BH$3,FALSE)&lt;&gt;0,VLOOKUP($B342,'Draft List'!$D$4:$AC$2598,BH$3,FALSE),"")</f>
        <v/>
      </c>
      <c r="BI342" t="str">
        <f>IF(VLOOKUP($B342,'Draft List'!$D$4:$AC$2598,BI$3,FALSE)&lt;&gt;0,VLOOKUP($B342,'Draft List'!$D$4:$AC$2598,BI$3,FALSE),"")</f>
        <v/>
      </c>
      <c r="BJ342" t="str">
        <f>IF(VLOOKUP($B342,'Draft List'!$D$4:$AC$2598,BJ$3,FALSE)&lt;&gt;0,VLOOKUP($B342,'Draft List'!$D$4:$AC$2598,BJ$3,FALSE),"")</f>
        <v/>
      </c>
      <c r="BK342" t="str">
        <f>IF(VLOOKUP($B342,'Draft List'!$D$4:$AC$2598,BK$3,FALSE)&lt;&gt;0,VLOOKUP($B342,'Draft List'!$D$4:$AC$2598,BK$3,FALSE),"")</f>
        <v/>
      </c>
      <c r="BL342" t="e">
        <f>IF(OR(C342="SP",C342="MR",C342="CL"),"P",VLOOKUP($A342,Bat!$A$4:$AQ$1284,42,FALSE))</f>
        <v>#N/A</v>
      </c>
    </row>
    <row r="343" spans="1:64" x14ac:dyDescent="0.25">
      <c r="A343" s="45" t="str">
        <f t="shared" si="40"/>
        <v>RPFeliks Otræbski20</v>
      </c>
      <c r="B343">
        <f>VLOOKUP($A343,draft_listing_pitchers_stats!$A$1:$B$1324,2,FALSE)</f>
        <v>12169</v>
      </c>
      <c r="C343" s="1" t="s">
        <v>885</v>
      </c>
      <c r="D343" s="1" t="s">
        <v>1535</v>
      </c>
      <c r="E343" s="1" t="s">
        <v>1536</v>
      </c>
      <c r="F343" s="1">
        <v>20</v>
      </c>
      <c r="G343" s="1" t="s">
        <v>58</v>
      </c>
      <c r="H343" s="1" t="s">
        <v>58</v>
      </c>
      <c r="I343" s="1" t="s">
        <v>54</v>
      </c>
      <c r="J343" s="24" t="s">
        <v>54</v>
      </c>
      <c r="K343" s="1" t="s">
        <v>46</v>
      </c>
      <c r="L343" s="24" t="s">
        <v>46</v>
      </c>
      <c r="M343" s="1">
        <v>2</v>
      </c>
      <c r="N343" s="1">
        <v>1</v>
      </c>
      <c r="O343" s="24">
        <v>1</v>
      </c>
      <c r="P343" s="1">
        <v>3</v>
      </c>
      <c r="Q343" s="1">
        <v>1</v>
      </c>
      <c r="R343" s="24">
        <v>1</v>
      </c>
      <c r="S343" s="1">
        <v>4</v>
      </c>
      <c r="T343" s="1">
        <v>5</v>
      </c>
      <c r="U343" s="1">
        <v>1</v>
      </c>
      <c r="V343" s="1">
        <v>1</v>
      </c>
      <c r="W343" s="1">
        <v>2</v>
      </c>
      <c r="X343" s="1">
        <v>2</v>
      </c>
      <c r="Y343" s="1" t="s">
        <v>48</v>
      </c>
      <c r="Z343" s="1" t="s">
        <v>48</v>
      </c>
      <c r="AA343" s="1" t="s">
        <v>48</v>
      </c>
      <c r="AB343" s="1" t="s">
        <v>48</v>
      </c>
      <c r="AC343" s="1" t="s">
        <v>48</v>
      </c>
      <c r="AD343" s="1" t="s">
        <v>48</v>
      </c>
      <c r="AE343" s="1" t="s">
        <v>48</v>
      </c>
      <c r="AF343" s="1" t="s">
        <v>48</v>
      </c>
      <c r="AG343" s="1">
        <v>3</v>
      </c>
      <c r="AH343" s="1">
        <v>3</v>
      </c>
      <c r="AI343" s="1" t="s">
        <v>48</v>
      </c>
      <c r="AJ343" s="1" t="s">
        <v>48</v>
      </c>
      <c r="AK343" s="1" t="s">
        <v>48</v>
      </c>
      <c r="AL343" s="1" t="s">
        <v>48</v>
      </c>
      <c r="AM343" s="1" t="s">
        <v>48</v>
      </c>
      <c r="AN343" s="1" t="s">
        <v>48</v>
      </c>
      <c r="AO343" s="1" t="s">
        <v>48</v>
      </c>
      <c r="AP343" s="24" t="s">
        <v>48</v>
      </c>
      <c r="AQ343" s="1" t="s">
        <v>522</v>
      </c>
      <c r="AR343" s="1">
        <v>9</v>
      </c>
      <c r="AS343" s="25" t="s">
        <v>523</v>
      </c>
      <c r="AT343" s="36" t="s">
        <v>900</v>
      </c>
      <c r="AU343" s="9">
        <f t="shared" si="41"/>
        <v>-2.5067929134584248</v>
      </c>
      <c r="AV343" s="9">
        <f t="shared" si="42"/>
        <v>-1.8666068382121794</v>
      </c>
      <c r="AW343">
        <f t="shared" si="43"/>
        <v>4</v>
      </c>
      <c r="AX343">
        <f t="shared" si="44"/>
        <v>0</v>
      </c>
      <c r="AY343" s="6">
        <f>VLOOKUP(AQ343,COND!$A$10:$B$32,2,FALSE)</f>
        <v>1</v>
      </c>
      <c r="AZ343" s="9">
        <f>($AU$3*AU343+$AV$3*AV343+$AW$3*AW343+$AX$3*AX343)*AY343*IF(AR343&lt;5,0.95,IF(AR343&lt;7,0.975,1))+$K$3*VLOOKUP(K343,COND!$A$2:$D$7,2,FALSE)+$L$3*VLOOKUP(L343,COND!$A$2:$D$7,3,FALSE)+IF(BB343="SP",$BB$3,0)+IF($AW343&lt;3,-5,0)</f>
        <v>-3.8334953469352726</v>
      </c>
      <c r="BA343" s="28">
        <f t="shared" si="45"/>
        <v>-1.3943262558513236</v>
      </c>
      <c r="BB343" t="str">
        <f t="shared" si="46"/>
        <v>SP</v>
      </c>
      <c r="BC343">
        <v>800</v>
      </c>
      <c r="BD343">
        <v>339</v>
      </c>
      <c r="BF343" t="str">
        <f t="shared" si="47"/>
        <v>Unlikely</v>
      </c>
      <c r="BH343" t="str">
        <f>IF(VLOOKUP($B343,'Draft List'!$D$4:$AC$2598,BH$3,FALSE)&lt;&gt;0,VLOOKUP($B343,'Draft List'!$D$4:$AC$2598,BH$3,FALSE),"")</f>
        <v/>
      </c>
      <c r="BI343" t="str">
        <f>IF(VLOOKUP($B343,'Draft List'!$D$4:$AC$2598,BI$3,FALSE)&lt;&gt;0,VLOOKUP($B343,'Draft List'!$D$4:$AC$2598,BI$3,FALSE),"")</f>
        <v/>
      </c>
      <c r="BJ343" t="str">
        <f>IF(VLOOKUP($B343,'Draft List'!$D$4:$AC$2598,BJ$3,FALSE)&lt;&gt;0,VLOOKUP($B343,'Draft List'!$D$4:$AC$2598,BJ$3,FALSE),"")</f>
        <v/>
      </c>
      <c r="BK343" t="str">
        <f>IF(VLOOKUP($B343,'Draft List'!$D$4:$AC$2598,BK$3,FALSE)&lt;&gt;0,VLOOKUP($B343,'Draft List'!$D$4:$AC$2598,BK$3,FALSE),"")</f>
        <v/>
      </c>
      <c r="BL343" t="e">
        <f>IF(OR(C343="SP",C343="MR",C343="CL"),"P",VLOOKUP($A343,Bat!$A$4:$AQ$1284,42,FALSE))</f>
        <v>#N/A</v>
      </c>
    </row>
    <row r="344" spans="1:64" x14ac:dyDescent="0.25">
      <c r="A344" s="45" t="str">
        <f t="shared" si="40"/>
        <v>SPShunsho Sugiura24</v>
      </c>
      <c r="B344">
        <f>VLOOKUP($A344,draft_listing_pitchers_stats!$A$1:$B$1324,2,FALSE)</f>
        <v>8673</v>
      </c>
      <c r="C344" s="1" t="s">
        <v>25</v>
      </c>
      <c r="D344" s="1" t="s">
        <v>1671</v>
      </c>
      <c r="E344" s="1" t="s">
        <v>1672</v>
      </c>
      <c r="F344" s="1">
        <v>24</v>
      </c>
      <c r="G344" s="1" t="s">
        <v>44</v>
      </c>
      <c r="H344" s="1" t="s">
        <v>44</v>
      </c>
      <c r="I344" s="1" t="s">
        <v>54</v>
      </c>
      <c r="J344" s="24" t="s">
        <v>54</v>
      </c>
      <c r="K344" s="1" t="s">
        <v>51</v>
      </c>
      <c r="L344" s="24" t="s">
        <v>51</v>
      </c>
      <c r="M344" s="1">
        <v>3</v>
      </c>
      <c r="N344" s="1">
        <v>2</v>
      </c>
      <c r="O344" s="24">
        <v>2</v>
      </c>
      <c r="P344" s="1">
        <v>5</v>
      </c>
      <c r="Q344" s="1">
        <v>2</v>
      </c>
      <c r="R344" s="24">
        <v>5</v>
      </c>
      <c r="S344" s="1">
        <v>5</v>
      </c>
      <c r="T344" s="1">
        <v>6</v>
      </c>
      <c r="U344" s="1">
        <v>3</v>
      </c>
      <c r="V344" s="1">
        <v>7</v>
      </c>
      <c r="W344" s="1" t="s">
        <v>48</v>
      </c>
      <c r="X344" s="1" t="s">
        <v>48</v>
      </c>
      <c r="Y344" s="1">
        <v>5</v>
      </c>
      <c r="Z344" s="1">
        <v>6</v>
      </c>
      <c r="AA344" s="1" t="s">
        <v>48</v>
      </c>
      <c r="AB344" s="1" t="s">
        <v>48</v>
      </c>
      <c r="AC344" s="1" t="s">
        <v>48</v>
      </c>
      <c r="AD344" s="1" t="s">
        <v>48</v>
      </c>
      <c r="AE344" s="1" t="s">
        <v>48</v>
      </c>
      <c r="AF344" s="1" t="s">
        <v>48</v>
      </c>
      <c r="AG344" s="1" t="s">
        <v>48</v>
      </c>
      <c r="AH344" s="1" t="s">
        <v>48</v>
      </c>
      <c r="AI344" s="1" t="s">
        <v>48</v>
      </c>
      <c r="AJ344" s="1" t="s">
        <v>48</v>
      </c>
      <c r="AK344" s="1" t="s">
        <v>48</v>
      </c>
      <c r="AL344" s="1" t="s">
        <v>48</v>
      </c>
      <c r="AM344" s="1" t="s">
        <v>48</v>
      </c>
      <c r="AN344" s="1" t="s">
        <v>48</v>
      </c>
      <c r="AO344" s="1" t="s">
        <v>48</v>
      </c>
      <c r="AP344" s="24" t="s">
        <v>48</v>
      </c>
      <c r="AQ344" s="1" t="s">
        <v>64</v>
      </c>
      <c r="AR344" s="1">
        <v>5</v>
      </c>
      <c r="AS344" s="25" t="s">
        <v>519</v>
      </c>
      <c r="AT344" s="36" t="s">
        <v>50</v>
      </c>
      <c r="AU344" s="9">
        <f t="shared" si="41"/>
        <v>-1.8743493064650851</v>
      </c>
      <c r="AV344" s="9">
        <f t="shared" si="42"/>
        <v>-0.31251020854733541</v>
      </c>
      <c r="AW344">
        <f t="shared" si="43"/>
        <v>3</v>
      </c>
      <c r="AX344">
        <f t="shared" si="44"/>
        <v>1.5</v>
      </c>
      <c r="AY344" s="6">
        <f>VLOOKUP(AQ344,COND!$A$10:$B$32,2,FALSE)</f>
        <v>1</v>
      </c>
      <c r="AZ344" s="9">
        <f>($AU$3*AU344+$AV$3*AV344+$AW$3*AW344+$AX$3*AX344)*AY344*IF(AR344&lt;5,0.95,IF(AR344&lt;7,0.975,1))+$K$3*VLOOKUP(K344,COND!$A$2:$D$7,2,FALSE)+$L$3*VLOOKUP(L344,COND!$A$2:$D$7,3,FALSE)+IF(BB344="SP",$BB$3,0)+IF($AW344&lt;3,-5,0)</f>
        <v>29.431177818566269</v>
      </c>
      <c r="BA344" s="28">
        <f t="shared" si="45"/>
        <v>1.5279767840894363</v>
      </c>
      <c r="BB344" t="str">
        <f t="shared" si="46"/>
        <v>SP</v>
      </c>
      <c r="BC344">
        <v>900</v>
      </c>
      <c r="BD344">
        <v>340</v>
      </c>
      <c r="BF344" t="str">
        <f t="shared" si="47"/>
        <v>Possible</v>
      </c>
      <c r="BH344" t="str">
        <f>IF(VLOOKUP($B344,'Draft List'!$D$4:$AC$2598,BH$3,FALSE)&lt;&gt;0,VLOOKUP($B344,'Draft List'!$D$4:$AC$2598,BH$3,FALSE),"")</f>
        <v/>
      </c>
      <c r="BI344" t="str">
        <f>IF(VLOOKUP($B344,'Draft List'!$D$4:$AC$2598,BI$3,FALSE)&lt;&gt;0,VLOOKUP($B344,'Draft List'!$D$4:$AC$2598,BI$3,FALSE),"")</f>
        <v/>
      </c>
      <c r="BJ344" t="str">
        <f>IF(VLOOKUP($B344,'Draft List'!$D$4:$AC$2598,BJ$3,FALSE)&lt;&gt;0,VLOOKUP($B344,'Draft List'!$D$4:$AC$2598,BJ$3,FALSE),"")</f>
        <v/>
      </c>
      <c r="BK344" t="str">
        <f>IF(VLOOKUP($B344,'Draft List'!$D$4:$AC$2598,BK$3,FALSE)&lt;&gt;0,VLOOKUP($B344,'Draft List'!$D$4:$AC$2598,BK$3,FALSE),"")</f>
        <v/>
      </c>
      <c r="BL344" t="str">
        <f>IF(OR(C344="SP",C344="MR",C344="CL"),"P",VLOOKUP($A344,Bat!$A$4:$AQ$1284,42,FALSE))</f>
        <v>P</v>
      </c>
    </row>
    <row r="345" spans="1:64" x14ac:dyDescent="0.25">
      <c r="A345" s="45" t="str">
        <f t="shared" si="40"/>
        <v>RPAzumamaro Matsuura23</v>
      </c>
      <c r="B345">
        <f>VLOOKUP($A345,draft_listing_pitchers_stats!$A$1:$B$1324,2,FALSE)</f>
        <v>9407</v>
      </c>
      <c r="C345" s="1" t="s">
        <v>885</v>
      </c>
      <c r="D345" s="1" t="s">
        <v>1414</v>
      </c>
      <c r="E345" s="1" t="s">
        <v>1413</v>
      </c>
      <c r="F345" s="1">
        <v>23</v>
      </c>
      <c r="G345" s="1" t="s">
        <v>44</v>
      </c>
      <c r="H345" s="1" t="s">
        <v>44</v>
      </c>
      <c r="I345" s="1" t="s">
        <v>54</v>
      </c>
      <c r="J345" s="24" t="s">
        <v>54</v>
      </c>
      <c r="K345" s="1" t="s">
        <v>46</v>
      </c>
      <c r="L345" s="24" t="s">
        <v>46</v>
      </c>
      <c r="M345" s="1">
        <v>5</v>
      </c>
      <c r="N345" s="1">
        <v>2</v>
      </c>
      <c r="O345" s="24">
        <v>2</v>
      </c>
      <c r="P345" s="1">
        <v>6</v>
      </c>
      <c r="Q345" s="1">
        <v>2</v>
      </c>
      <c r="R345" s="24">
        <v>3</v>
      </c>
      <c r="S345" s="1">
        <v>6</v>
      </c>
      <c r="T345" s="1">
        <v>6</v>
      </c>
      <c r="U345" s="1">
        <v>2</v>
      </c>
      <c r="V345" s="1">
        <v>4</v>
      </c>
      <c r="W345" s="1" t="s">
        <v>48</v>
      </c>
      <c r="X345" s="1" t="s">
        <v>48</v>
      </c>
      <c r="Y345" s="1" t="s">
        <v>48</v>
      </c>
      <c r="Z345" s="1" t="s">
        <v>48</v>
      </c>
      <c r="AA345" s="1" t="s">
        <v>48</v>
      </c>
      <c r="AB345" s="1" t="s">
        <v>48</v>
      </c>
      <c r="AC345" s="1" t="s">
        <v>48</v>
      </c>
      <c r="AD345" s="1" t="s">
        <v>48</v>
      </c>
      <c r="AE345" s="1">
        <v>5</v>
      </c>
      <c r="AF345" s="1">
        <v>6</v>
      </c>
      <c r="AG345" s="1" t="s">
        <v>48</v>
      </c>
      <c r="AH345" s="1" t="s">
        <v>48</v>
      </c>
      <c r="AI345" s="1" t="s">
        <v>48</v>
      </c>
      <c r="AJ345" s="1" t="s">
        <v>48</v>
      </c>
      <c r="AK345" s="1" t="s">
        <v>48</v>
      </c>
      <c r="AL345" s="1" t="s">
        <v>48</v>
      </c>
      <c r="AM345" s="1" t="s">
        <v>48</v>
      </c>
      <c r="AN345" s="1" t="s">
        <v>48</v>
      </c>
      <c r="AO345" s="1" t="s">
        <v>48</v>
      </c>
      <c r="AP345" s="24" t="s">
        <v>48</v>
      </c>
      <c r="AQ345" s="1" t="s">
        <v>59</v>
      </c>
      <c r="AR345" s="1">
        <v>6</v>
      </c>
      <c r="AS345" s="25" t="s">
        <v>519</v>
      </c>
      <c r="AT345" s="36" t="s">
        <v>48</v>
      </c>
      <c r="AU345" s="9">
        <f t="shared" si="41"/>
        <v>-1.4849666574467382</v>
      </c>
      <c r="AV345" s="9">
        <f t="shared" si="42"/>
        <v>-0.60246001614638267</v>
      </c>
      <c r="AW345">
        <f t="shared" si="43"/>
        <v>3</v>
      </c>
      <c r="AX345">
        <f t="shared" si="44"/>
        <v>1.5</v>
      </c>
      <c r="AY345" s="6">
        <f>VLOOKUP(AQ345,COND!$A$10:$B$32,2,FALSE)</f>
        <v>1.0249999999999999</v>
      </c>
      <c r="AZ345" s="9">
        <f>($AU$3*AU345+$AV$3*AV345+$AW$3*AW345+$AX$3*AX345)*AY345*IF(AR345&lt;5,0.95,IF(AR345&lt;7,0.975,1))+$K$3*VLOOKUP(K345,COND!$A$2:$D$7,2,FALSE)+$L$3*VLOOKUP(L345,COND!$A$2:$D$7,3,FALSE)+IF(BB345="SP",$BB$3,0)+IF($AW345&lt;3,-5,0)</f>
        <v>23.034413341617011</v>
      </c>
      <c r="BA345" s="28">
        <f t="shared" si="45"/>
        <v>0.96602073588871307</v>
      </c>
      <c r="BB345" t="str">
        <f t="shared" si="46"/>
        <v>SP</v>
      </c>
      <c r="BC345">
        <v>900</v>
      </c>
      <c r="BD345">
        <v>341</v>
      </c>
      <c r="BF345" t="str">
        <f t="shared" si="47"/>
        <v>Unlikely</v>
      </c>
      <c r="BH345">
        <f>IF(VLOOKUP($B345,'Draft List'!$D$4:$AC$2598,BH$3,FALSE)&lt;&gt;0,VLOOKUP($B345,'Draft List'!$D$4:$AC$2598,BH$3,FALSE),"")</f>
        <v>351</v>
      </c>
      <c r="BI345">
        <f>IF(VLOOKUP($B345,'Draft List'!$D$4:$AC$2598,BI$3,FALSE)&lt;&gt;0,VLOOKUP($B345,'Draft List'!$D$4:$AC$2598,BI$3,FALSE),"")</f>
        <v>14</v>
      </c>
      <c r="BJ345">
        <f>IF(VLOOKUP($B345,'Draft List'!$D$4:$AC$2598,BJ$3,FALSE)&lt;&gt;0,VLOOKUP($B345,'Draft List'!$D$4:$AC$2598,BJ$3,FALSE),"")</f>
        <v>7</v>
      </c>
      <c r="BK345" t="str">
        <f>IF(VLOOKUP($B345,'Draft List'!$D$4:$AC$2598,BK$3,FALSE)&lt;&gt;0,VLOOKUP($B345,'Draft List'!$D$4:$AC$2598,BK$3,FALSE),"")</f>
        <v>Toyama Wind Dancers</v>
      </c>
      <c r="BL345">
        <f>IF(OR(C345="SP",C345="MR",C345="CL"),"P",VLOOKUP($A345,Bat!$A$4:$AQ$1284,42,FALSE))</f>
        <v>-8.1125419608077181</v>
      </c>
    </row>
    <row r="346" spans="1:64" x14ac:dyDescent="0.25">
      <c r="A346" s="45" t="str">
        <f t="shared" si="40"/>
        <v>RPDoug Goodman24</v>
      </c>
      <c r="B346">
        <f>VLOOKUP($A346,draft_listing_pitchers_stats!$A$1:$B$1324,2,FALSE)</f>
        <v>5085</v>
      </c>
      <c r="C346" s="1" t="s">
        <v>885</v>
      </c>
      <c r="D346" s="1" t="s">
        <v>545</v>
      </c>
      <c r="E346" s="1" t="s">
        <v>695</v>
      </c>
      <c r="F346" s="1">
        <v>24</v>
      </c>
      <c r="G346" s="1" t="s">
        <v>44</v>
      </c>
      <c r="H346" s="1" t="s">
        <v>44</v>
      </c>
      <c r="I346" s="1" t="s">
        <v>54</v>
      </c>
      <c r="J346" s="24" t="s">
        <v>54</v>
      </c>
      <c r="K346" s="1" t="s">
        <v>47</v>
      </c>
      <c r="L346" s="24" t="s">
        <v>46</v>
      </c>
      <c r="M346" s="1">
        <v>3</v>
      </c>
      <c r="N346" s="1">
        <v>3</v>
      </c>
      <c r="O346" s="24">
        <v>3</v>
      </c>
      <c r="P346" s="1">
        <v>4</v>
      </c>
      <c r="Q346" s="1">
        <v>3</v>
      </c>
      <c r="R346" s="24">
        <v>4</v>
      </c>
      <c r="S346" s="1">
        <v>4</v>
      </c>
      <c r="T346" s="1">
        <v>4</v>
      </c>
      <c r="U346" s="1">
        <v>2</v>
      </c>
      <c r="V346" s="1">
        <v>3</v>
      </c>
      <c r="W346" s="1" t="s">
        <v>48</v>
      </c>
      <c r="X346" s="1" t="s">
        <v>48</v>
      </c>
      <c r="Y346" s="1">
        <v>4</v>
      </c>
      <c r="Z346" s="1">
        <v>5</v>
      </c>
      <c r="AA346" s="1" t="s">
        <v>48</v>
      </c>
      <c r="AB346" s="1" t="s">
        <v>48</v>
      </c>
      <c r="AC346" s="1" t="s">
        <v>48</v>
      </c>
      <c r="AD346" s="1" t="s">
        <v>48</v>
      </c>
      <c r="AE346" s="1">
        <v>3</v>
      </c>
      <c r="AF346" s="1">
        <v>4</v>
      </c>
      <c r="AG346" s="1" t="s">
        <v>48</v>
      </c>
      <c r="AH346" s="1" t="s">
        <v>48</v>
      </c>
      <c r="AI346" s="1" t="s">
        <v>48</v>
      </c>
      <c r="AJ346" s="1" t="s">
        <v>48</v>
      </c>
      <c r="AK346" s="1" t="s">
        <v>48</v>
      </c>
      <c r="AL346" s="1" t="s">
        <v>48</v>
      </c>
      <c r="AM346" s="1" t="s">
        <v>48</v>
      </c>
      <c r="AN346" s="1" t="s">
        <v>48</v>
      </c>
      <c r="AO346" s="1" t="s">
        <v>48</v>
      </c>
      <c r="AP346" s="24" t="s">
        <v>48</v>
      </c>
      <c r="AQ346" s="1" t="s">
        <v>522</v>
      </c>
      <c r="AR346" s="1">
        <v>7</v>
      </c>
      <c r="AS346" s="25" t="s">
        <v>518</v>
      </c>
      <c r="AT346" s="36" t="s">
        <v>50</v>
      </c>
      <c r="AU346" s="9">
        <f t="shared" si="41"/>
        <v>-1.4365970239809194</v>
      </c>
      <c r="AV346" s="9">
        <f t="shared" si="42"/>
        <v>-0.55409038268056388</v>
      </c>
      <c r="AW346">
        <f t="shared" si="43"/>
        <v>4</v>
      </c>
      <c r="AX346">
        <f t="shared" si="44"/>
        <v>0</v>
      </c>
      <c r="AY346" s="6">
        <f>VLOOKUP(AQ346,COND!$A$10:$B$32,2,FALSE)</f>
        <v>1</v>
      </c>
      <c r="AZ346" s="9">
        <f>($AU$3*AU346+$AV$3*AV346+$AW$3*AW346+$AX$3*AX346)*AY346*IF(AR346&lt;5,0.95,IF(AR346&lt;7,0.975,1))+$K$3*VLOOKUP(K346,COND!$A$2:$D$7,2,FALSE)+$L$3*VLOOKUP(L346,COND!$A$2:$D$7,3,FALSE)+IF(BB346="SP",$BB$3,0)+IF($AW346&lt;3,-5,0)</f>
        <v>22.330872941592538</v>
      </c>
      <c r="BA346" s="28">
        <f t="shared" si="45"/>
        <v>0.90421467997216598</v>
      </c>
      <c r="BB346" t="str">
        <f t="shared" si="46"/>
        <v>SP</v>
      </c>
      <c r="BC346">
        <v>900</v>
      </c>
      <c r="BD346">
        <v>342</v>
      </c>
      <c r="BF346" t="str">
        <f t="shared" si="47"/>
        <v>Unlikely</v>
      </c>
      <c r="BH346" t="str">
        <f>IF(VLOOKUP($B346,'Draft List'!$D$4:$AC$2598,BH$3,FALSE)&lt;&gt;0,VLOOKUP($B346,'Draft List'!$D$4:$AC$2598,BH$3,FALSE),"")</f>
        <v/>
      </c>
      <c r="BI346" t="str">
        <f>IF(VLOOKUP($B346,'Draft List'!$D$4:$AC$2598,BI$3,FALSE)&lt;&gt;0,VLOOKUP($B346,'Draft List'!$D$4:$AC$2598,BI$3,FALSE),"")</f>
        <v/>
      </c>
      <c r="BJ346" t="str">
        <f>IF(VLOOKUP($B346,'Draft List'!$D$4:$AC$2598,BJ$3,FALSE)&lt;&gt;0,VLOOKUP($B346,'Draft List'!$D$4:$AC$2598,BJ$3,FALSE),"")</f>
        <v/>
      </c>
      <c r="BK346" t="str">
        <f>IF(VLOOKUP($B346,'Draft List'!$D$4:$AC$2598,BK$3,FALSE)&lt;&gt;0,VLOOKUP($B346,'Draft List'!$D$4:$AC$2598,BK$3,FALSE),"")</f>
        <v/>
      </c>
      <c r="BL346">
        <f>IF(OR(C346="SP",C346="MR",C346="CL"),"P",VLOOKUP($A346,Bat!$A$4:$AQ$1284,42,FALSE))</f>
        <v>-11.421203192028749</v>
      </c>
    </row>
    <row r="347" spans="1:64" x14ac:dyDescent="0.25">
      <c r="A347" s="45" t="str">
        <f t="shared" si="40"/>
        <v>RPSergio Sánchez22</v>
      </c>
      <c r="B347">
        <f>VLOOKUP($A347,draft_listing_pitchers_stats!$A$1:$B$1324,2,FALSE)</f>
        <v>7861</v>
      </c>
      <c r="C347" s="1" t="s">
        <v>885</v>
      </c>
      <c r="D347" s="1" t="s">
        <v>516</v>
      </c>
      <c r="E347" s="1" t="s">
        <v>204</v>
      </c>
      <c r="F347" s="1">
        <v>22</v>
      </c>
      <c r="G347" s="1" t="s">
        <v>68</v>
      </c>
      <c r="H347" s="1" t="s">
        <v>58</v>
      </c>
      <c r="I347" s="1" t="s">
        <v>54</v>
      </c>
      <c r="J347" s="24" t="s">
        <v>54</v>
      </c>
      <c r="K347" s="1" t="s">
        <v>47</v>
      </c>
      <c r="L347" s="24" t="s">
        <v>46</v>
      </c>
      <c r="M347" s="1">
        <v>3</v>
      </c>
      <c r="N347" s="1">
        <v>2</v>
      </c>
      <c r="O347" s="24">
        <v>1</v>
      </c>
      <c r="P347" s="1">
        <v>5</v>
      </c>
      <c r="Q347" s="1">
        <v>2</v>
      </c>
      <c r="R347" s="24">
        <v>4</v>
      </c>
      <c r="S347" s="1">
        <v>5</v>
      </c>
      <c r="T347" s="1">
        <v>6</v>
      </c>
      <c r="U347" s="1">
        <v>1</v>
      </c>
      <c r="V347" s="1">
        <v>1</v>
      </c>
      <c r="W347" s="1" t="s">
        <v>48</v>
      </c>
      <c r="X347" s="1" t="s">
        <v>48</v>
      </c>
      <c r="Y347" s="1" t="s">
        <v>48</v>
      </c>
      <c r="Z347" s="1" t="s">
        <v>48</v>
      </c>
      <c r="AA347" s="1" t="s">
        <v>48</v>
      </c>
      <c r="AB347" s="1" t="s">
        <v>48</v>
      </c>
      <c r="AC347" s="1" t="s">
        <v>48</v>
      </c>
      <c r="AD347" s="1" t="s">
        <v>48</v>
      </c>
      <c r="AE347" s="1" t="s">
        <v>48</v>
      </c>
      <c r="AF347" s="1" t="s">
        <v>48</v>
      </c>
      <c r="AG347" s="1" t="s">
        <v>48</v>
      </c>
      <c r="AH347" s="1" t="s">
        <v>48</v>
      </c>
      <c r="AI347" s="1" t="s">
        <v>48</v>
      </c>
      <c r="AJ347" s="1" t="s">
        <v>48</v>
      </c>
      <c r="AK347" s="1" t="s">
        <v>48</v>
      </c>
      <c r="AL347" s="1" t="s">
        <v>48</v>
      </c>
      <c r="AM347" s="1">
        <v>3</v>
      </c>
      <c r="AN347" s="1">
        <v>5</v>
      </c>
      <c r="AO347" s="1" t="s">
        <v>48</v>
      </c>
      <c r="AP347" s="24" t="s">
        <v>48</v>
      </c>
      <c r="AQ347" s="1" t="s">
        <v>62</v>
      </c>
      <c r="AR347" s="1">
        <v>7</v>
      </c>
      <c r="AS347" s="25" t="s">
        <v>519</v>
      </c>
      <c r="AT347" s="36" t="s">
        <v>961</v>
      </c>
      <c r="AU347" s="9">
        <f t="shared" si="41"/>
        <v>-2.1166698725191955</v>
      </c>
      <c r="AV347" s="9">
        <f t="shared" si="42"/>
        <v>-0.55483077460144581</v>
      </c>
      <c r="AW347">
        <f t="shared" si="43"/>
        <v>3</v>
      </c>
      <c r="AX347">
        <f t="shared" si="44"/>
        <v>0.5</v>
      </c>
      <c r="AY347" s="6">
        <f>VLOOKUP(AQ347,COND!$A$10:$B$32,2,FALSE)</f>
        <v>1</v>
      </c>
      <c r="AZ347" s="9">
        <f>($AU$3*AU347+$AV$3*AV347+$AW$3*AW347+$AX$3*AX347)*AY347*IF(AR347&lt;5,0.95,IF(AR347&lt;7,0.975,1))+$K$3*VLOOKUP(K347,COND!$A$2:$D$7,2,FALSE)+$L$3*VLOOKUP(L347,COND!$A$2:$D$7,3,FALSE)+IF(BB347="SP",$BB$3,0)+IF($AW347&lt;3,-5,0)</f>
        <v>22.305050533467245</v>
      </c>
      <c r="BA347" s="28">
        <f t="shared" si="45"/>
        <v>0.90194618025212669</v>
      </c>
      <c r="BB347" t="str">
        <f t="shared" si="46"/>
        <v>SP</v>
      </c>
      <c r="BC347">
        <v>900</v>
      </c>
      <c r="BD347">
        <v>343</v>
      </c>
      <c r="BF347" t="str">
        <f t="shared" si="47"/>
        <v>Unlikely</v>
      </c>
      <c r="BH347" t="str">
        <f>IF(VLOOKUP($B347,'Draft List'!$D$4:$AC$2598,BH$3,FALSE)&lt;&gt;0,VLOOKUP($B347,'Draft List'!$D$4:$AC$2598,BH$3,FALSE),"")</f>
        <v/>
      </c>
      <c r="BI347" t="str">
        <f>IF(VLOOKUP($B347,'Draft List'!$D$4:$AC$2598,BI$3,FALSE)&lt;&gt;0,VLOOKUP($B347,'Draft List'!$D$4:$AC$2598,BI$3,FALSE),"")</f>
        <v/>
      </c>
      <c r="BJ347" t="str">
        <f>IF(VLOOKUP($B347,'Draft List'!$D$4:$AC$2598,BJ$3,FALSE)&lt;&gt;0,VLOOKUP($B347,'Draft List'!$D$4:$AC$2598,BJ$3,FALSE),"")</f>
        <v/>
      </c>
      <c r="BK347" t="str">
        <f>IF(VLOOKUP($B347,'Draft List'!$D$4:$AC$2598,BK$3,FALSE)&lt;&gt;0,VLOOKUP($B347,'Draft List'!$D$4:$AC$2598,BK$3,FALSE),"")</f>
        <v/>
      </c>
      <c r="BL347" t="e">
        <f>IF(OR(C347="SP",C347="MR",C347="CL"),"P",VLOOKUP($A347,Bat!$A$4:$AQ$1284,42,FALSE))</f>
        <v>#N/A</v>
      </c>
    </row>
    <row r="348" spans="1:64" x14ac:dyDescent="0.25">
      <c r="A348" s="45" t="str">
        <f t="shared" si="40"/>
        <v>RPCurt Alvarado22</v>
      </c>
      <c r="B348">
        <f>VLOOKUP($A348,draft_listing_pitchers_stats!$A$1:$B$1324,2,FALSE)</f>
        <v>10567</v>
      </c>
      <c r="C348" s="1" t="s">
        <v>885</v>
      </c>
      <c r="D348" s="1" t="s">
        <v>221</v>
      </c>
      <c r="E348" s="1" t="s">
        <v>1004</v>
      </c>
      <c r="F348" s="1">
        <v>22</v>
      </c>
      <c r="G348" s="1" t="s">
        <v>58</v>
      </c>
      <c r="H348" s="1" t="s">
        <v>44</v>
      </c>
      <c r="I348" s="1" t="s">
        <v>54</v>
      </c>
      <c r="J348" s="24" t="s">
        <v>54</v>
      </c>
      <c r="K348" s="1" t="s">
        <v>51</v>
      </c>
      <c r="L348" s="24" t="s">
        <v>46</v>
      </c>
      <c r="M348" s="1">
        <v>3</v>
      </c>
      <c r="N348" s="1">
        <v>2</v>
      </c>
      <c r="O348" s="24">
        <v>2</v>
      </c>
      <c r="P348" s="1">
        <v>5</v>
      </c>
      <c r="Q348" s="1">
        <v>2</v>
      </c>
      <c r="R348" s="24">
        <v>4</v>
      </c>
      <c r="S348" s="1">
        <v>4</v>
      </c>
      <c r="T348" s="1">
        <v>5</v>
      </c>
      <c r="U348" s="1">
        <v>2</v>
      </c>
      <c r="V348" s="1">
        <v>4</v>
      </c>
      <c r="W348" s="1" t="s">
        <v>48</v>
      </c>
      <c r="X348" s="1" t="s">
        <v>48</v>
      </c>
      <c r="Y348" s="1">
        <v>4</v>
      </c>
      <c r="Z348" s="1">
        <v>6</v>
      </c>
      <c r="AA348" s="1" t="s">
        <v>48</v>
      </c>
      <c r="AB348" s="1" t="s">
        <v>48</v>
      </c>
      <c r="AC348" s="1">
        <v>3</v>
      </c>
      <c r="AD348" s="1">
        <v>4</v>
      </c>
      <c r="AE348" s="1" t="s">
        <v>48</v>
      </c>
      <c r="AF348" s="1" t="s">
        <v>48</v>
      </c>
      <c r="AG348" s="1" t="s">
        <v>48</v>
      </c>
      <c r="AH348" s="1" t="s">
        <v>48</v>
      </c>
      <c r="AI348" s="1" t="s">
        <v>48</v>
      </c>
      <c r="AJ348" s="1" t="s">
        <v>48</v>
      </c>
      <c r="AK348" s="1" t="s">
        <v>48</v>
      </c>
      <c r="AL348" s="1" t="s">
        <v>48</v>
      </c>
      <c r="AM348" s="1" t="s">
        <v>48</v>
      </c>
      <c r="AN348" s="1" t="s">
        <v>48</v>
      </c>
      <c r="AO348" s="1" t="s">
        <v>48</v>
      </c>
      <c r="AP348" s="24" t="s">
        <v>48</v>
      </c>
      <c r="AQ348" s="1" t="s">
        <v>521</v>
      </c>
      <c r="AR348" s="1">
        <v>3</v>
      </c>
      <c r="AS348" s="25" t="s">
        <v>523</v>
      </c>
      <c r="AT348" s="36" t="s">
        <v>993</v>
      </c>
      <c r="AU348" s="9">
        <f t="shared" si="41"/>
        <v>-1.8743493064650851</v>
      </c>
      <c r="AV348" s="9">
        <f t="shared" si="42"/>
        <v>-0.55483077460144581</v>
      </c>
      <c r="AW348">
        <f t="shared" si="43"/>
        <v>4</v>
      </c>
      <c r="AX348">
        <f t="shared" si="44"/>
        <v>0.5</v>
      </c>
      <c r="AY348" s="6">
        <f>VLOOKUP(AQ348,COND!$A$10:$B$32,2,FALSE)</f>
        <v>1</v>
      </c>
      <c r="AZ348" s="9">
        <f>($AU$3*AU348+$AV$3*AV348+$AW$3*AW348+$AX$3*AX348)*AY348*IF(AR348&lt;5,0.95,IF(AR348&lt;7,0.975,1))+$K$3*VLOOKUP(K348,COND!$A$2:$D$7,2,FALSE)+$L$3*VLOOKUP(L348,COND!$A$2:$D$7,3,FALSE)+IF(BB348="SP",$BB$3,0)+IF($AW348&lt;3,-5,0)</f>
        <v>21.895838914344161</v>
      </c>
      <c r="BA348" s="28">
        <f t="shared" si="45"/>
        <v>0.86599692103070547</v>
      </c>
      <c r="BB348" t="str">
        <f t="shared" si="46"/>
        <v>RP</v>
      </c>
      <c r="BC348">
        <v>900</v>
      </c>
      <c r="BD348">
        <v>344</v>
      </c>
      <c r="BF348" t="str">
        <f t="shared" si="47"/>
        <v>Unlikely</v>
      </c>
      <c r="BH348">
        <f>IF(VLOOKUP($B348,'Draft List'!$D$4:$AC$2598,BH$3,FALSE)&lt;&gt;0,VLOOKUP($B348,'Draft List'!$D$4:$AC$2598,BH$3,FALSE),"")</f>
        <v>221</v>
      </c>
      <c r="BI348">
        <f>IF(VLOOKUP($B348,'Draft List'!$D$4:$AC$2598,BI$3,FALSE)&lt;&gt;0,VLOOKUP($B348,'Draft List'!$D$4:$AC$2598,BI$3,FALSE),"")</f>
        <v>9</v>
      </c>
      <c r="BJ348">
        <f>IF(VLOOKUP($B348,'Draft List'!$D$4:$AC$2598,BJ$3,FALSE)&lt;&gt;0,VLOOKUP($B348,'Draft List'!$D$4:$AC$2598,BJ$3,FALSE),"")</f>
        <v>7</v>
      </c>
      <c r="BK348" t="str">
        <f>IF(VLOOKUP($B348,'Draft List'!$D$4:$AC$2598,BK$3,FALSE)&lt;&gt;0,VLOOKUP($B348,'Draft List'!$D$4:$AC$2598,BK$3,FALSE),"")</f>
        <v>Toyama Wind Dancers</v>
      </c>
      <c r="BL348">
        <f>IF(OR(C348="SP",C348="MR",C348="CL"),"P",VLOOKUP($A348,Bat!$A$4:$AQ$1284,42,FALSE))</f>
        <v>-10.735138317624235</v>
      </c>
    </row>
    <row r="349" spans="1:64" x14ac:dyDescent="0.25">
      <c r="A349" s="45" t="str">
        <f t="shared" si="40"/>
        <v>RPRobbie Monroe22</v>
      </c>
      <c r="B349">
        <f>VLOOKUP($A349,draft_listing_pitchers_stats!$A$1:$B$1324,2,FALSE)</f>
        <v>13452</v>
      </c>
      <c r="C349" s="1" t="s">
        <v>885</v>
      </c>
      <c r="D349" s="1" t="s">
        <v>708</v>
      </c>
      <c r="E349" s="1" t="s">
        <v>508</v>
      </c>
      <c r="F349" s="1">
        <v>22</v>
      </c>
      <c r="G349" s="1" t="s">
        <v>44</v>
      </c>
      <c r="H349" s="1" t="s">
        <v>58</v>
      </c>
      <c r="I349" s="1" t="s">
        <v>54</v>
      </c>
      <c r="J349" s="24" t="s">
        <v>54</v>
      </c>
      <c r="K349" s="1" t="s">
        <v>51</v>
      </c>
      <c r="L349" s="24" t="s">
        <v>46</v>
      </c>
      <c r="M349" s="1">
        <v>4</v>
      </c>
      <c r="N349" s="1">
        <v>3</v>
      </c>
      <c r="O349" s="24">
        <v>1</v>
      </c>
      <c r="P349" s="1">
        <v>5</v>
      </c>
      <c r="Q349" s="1">
        <v>5</v>
      </c>
      <c r="R349" s="24">
        <v>1</v>
      </c>
      <c r="S349" s="1">
        <v>6</v>
      </c>
      <c r="T349" s="1">
        <v>7</v>
      </c>
      <c r="U349" s="1">
        <v>1</v>
      </c>
      <c r="V349" s="1">
        <v>1</v>
      </c>
      <c r="W349" s="1" t="s">
        <v>48</v>
      </c>
      <c r="X349" s="1" t="s">
        <v>48</v>
      </c>
      <c r="Y349" s="1" t="s">
        <v>48</v>
      </c>
      <c r="Z349" s="1" t="s">
        <v>48</v>
      </c>
      <c r="AA349" s="1">
        <v>5</v>
      </c>
      <c r="AB349" s="1">
        <v>6</v>
      </c>
      <c r="AC349" s="1" t="s">
        <v>48</v>
      </c>
      <c r="AD349" s="1" t="s">
        <v>48</v>
      </c>
      <c r="AE349" s="1" t="s">
        <v>48</v>
      </c>
      <c r="AF349" s="1" t="s">
        <v>48</v>
      </c>
      <c r="AG349" s="1" t="s">
        <v>48</v>
      </c>
      <c r="AH349" s="1" t="s">
        <v>48</v>
      </c>
      <c r="AI349" s="1" t="s">
        <v>48</v>
      </c>
      <c r="AJ349" s="1" t="s">
        <v>48</v>
      </c>
      <c r="AK349" s="1" t="s">
        <v>48</v>
      </c>
      <c r="AL349" s="1" t="s">
        <v>48</v>
      </c>
      <c r="AM349" s="1" t="s">
        <v>48</v>
      </c>
      <c r="AN349" s="1" t="s">
        <v>48</v>
      </c>
      <c r="AO349" s="1" t="s">
        <v>48</v>
      </c>
      <c r="AP349" s="24" t="s">
        <v>48</v>
      </c>
      <c r="AQ349" s="1" t="s">
        <v>59</v>
      </c>
      <c r="AR349" s="1">
        <v>6</v>
      </c>
      <c r="AS349" s="25" t="s">
        <v>518</v>
      </c>
      <c r="AT349" s="36" t="s">
        <v>859</v>
      </c>
      <c r="AU349" s="9">
        <f t="shared" si="41"/>
        <v>-1.7265468315799666</v>
      </c>
      <c r="AV349" s="9">
        <f t="shared" si="42"/>
        <v>-0.6954973234736106</v>
      </c>
      <c r="AW349">
        <f t="shared" si="43"/>
        <v>3</v>
      </c>
      <c r="AX349">
        <f t="shared" si="44"/>
        <v>1.5</v>
      </c>
      <c r="AY349" s="6">
        <f>VLOOKUP(AQ349,COND!$A$10:$B$32,2,FALSE)</f>
        <v>1.0249999999999999</v>
      </c>
      <c r="AZ349" s="9">
        <f>($AU$3*AU349+$AV$3*AV349+$AW$3*AW349+$AX$3*AX349)*AY349*IF(AR349&lt;5,0.95,IF(AR349&lt;7,0.975,1))+$K$3*VLOOKUP(K349,COND!$A$2:$D$7,2,FALSE)+$L$3*VLOOKUP(L349,COND!$A$2:$D$7,3,FALSE)+IF(BB349="SP",$BB$3,0)+IF($AW349&lt;3,-5,0)</f>
        <v>21.426544324109166</v>
      </c>
      <c r="BA349" s="28">
        <f t="shared" si="45"/>
        <v>0.82476937008354134</v>
      </c>
      <c r="BB349" t="str">
        <f t="shared" si="46"/>
        <v>SP</v>
      </c>
      <c r="BC349">
        <v>900</v>
      </c>
      <c r="BD349">
        <v>345</v>
      </c>
      <c r="BF349" t="str">
        <f t="shared" si="47"/>
        <v>Unlikely</v>
      </c>
      <c r="BH349" t="str">
        <f>IF(VLOOKUP($B349,'Draft List'!$D$4:$AC$2598,BH$3,FALSE)&lt;&gt;0,VLOOKUP($B349,'Draft List'!$D$4:$AC$2598,BH$3,FALSE),"")</f>
        <v/>
      </c>
      <c r="BI349" t="str">
        <f>IF(VLOOKUP($B349,'Draft List'!$D$4:$AC$2598,BI$3,FALSE)&lt;&gt;0,VLOOKUP($B349,'Draft List'!$D$4:$AC$2598,BI$3,FALSE),"")</f>
        <v/>
      </c>
      <c r="BJ349" t="str">
        <f>IF(VLOOKUP($B349,'Draft List'!$D$4:$AC$2598,BJ$3,FALSE)&lt;&gt;0,VLOOKUP($B349,'Draft List'!$D$4:$AC$2598,BJ$3,FALSE),"")</f>
        <v/>
      </c>
      <c r="BK349" t="str">
        <f>IF(VLOOKUP($B349,'Draft List'!$D$4:$AC$2598,BK$3,FALSE)&lt;&gt;0,VLOOKUP($B349,'Draft List'!$D$4:$AC$2598,BK$3,FALSE),"")</f>
        <v/>
      </c>
      <c r="BL349">
        <f>IF(OR(C349="SP",C349="MR",C349="CL"),"P",VLOOKUP($A349,Bat!$A$4:$AQ$1284,42,FALSE))</f>
        <v>-4.1416671018362994</v>
      </c>
    </row>
    <row r="350" spans="1:64" x14ac:dyDescent="0.25">
      <c r="A350" s="45" t="str">
        <f t="shared" si="40"/>
        <v>RPDan Ware22</v>
      </c>
      <c r="B350">
        <f>VLOOKUP($A350,draft_listing_pitchers_stats!$A$1:$B$1324,2,FALSE)</f>
        <v>10530</v>
      </c>
      <c r="C350" s="1" t="s">
        <v>885</v>
      </c>
      <c r="D350" s="1" t="s">
        <v>210</v>
      </c>
      <c r="E350" s="1" t="s">
        <v>1726</v>
      </c>
      <c r="F350" s="1">
        <v>22</v>
      </c>
      <c r="G350" s="1" t="s">
        <v>44</v>
      </c>
      <c r="H350" s="1" t="s">
        <v>44</v>
      </c>
      <c r="I350" s="1" t="s">
        <v>54</v>
      </c>
      <c r="J350" s="24" t="s">
        <v>54</v>
      </c>
      <c r="K350" s="1" t="s">
        <v>47</v>
      </c>
      <c r="L350" s="24" t="s">
        <v>46</v>
      </c>
      <c r="M350" s="1">
        <v>2</v>
      </c>
      <c r="N350" s="1">
        <v>2</v>
      </c>
      <c r="O350" s="24">
        <v>1</v>
      </c>
      <c r="P350" s="1">
        <v>5</v>
      </c>
      <c r="Q350" s="1">
        <v>2</v>
      </c>
      <c r="R350" s="24">
        <v>4</v>
      </c>
      <c r="S350" s="1">
        <v>4</v>
      </c>
      <c r="T350" s="1">
        <v>6</v>
      </c>
      <c r="U350" s="1">
        <v>2</v>
      </c>
      <c r="V350" s="1">
        <v>2</v>
      </c>
      <c r="W350" s="1" t="s">
        <v>48</v>
      </c>
      <c r="X350" s="1" t="s">
        <v>48</v>
      </c>
      <c r="Y350" s="1">
        <v>2</v>
      </c>
      <c r="Z350" s="1">
        <v>6</v>
      </c>
      <c r="AA350" s="1" t="s">
        <v>48</v>
      </c>
      <c r="AB350" s="1" t="s">
        <v>48</v>
      </c>
      <c r="AC350" s="1" t="s">
        <v>48</v>
      </c>
      <c r="AD350" s="1" t="s">
        <v>48</v>
      </c>
      <c r="AE350" s="1" t="s">
        <v>48</v>
      </c>
      <c r="AF350" s="1" t="s">
        <v>48</v>
      </c>
      <c r="AG350" s="1" t="s">
        <v>48</v>
      </c>
      <c r="AH350" s="1" t="s">
        <v>48</v>
      </c>
      <c r="AI350" s="1" t="s">
        <v>48</v>
      </c>
      <c r="AJ350" s="1" t="s">
        <v>48</v>
      </c>
      <c r="AK350" s="1" t="s">
        <v>48</v>
      </c>
      <c r="AL350" s="1" t="s">
        <v>48</v>
      </c>
      <c r="AM350" s="1" t="s">
        <v>48</v>
      </c>
      <c r="AN350" s="1" t="s">
        <v>48</v>
      </c>
      <c r="AO350" s="1" t="s">
        <v>48</v>
      </c>
      <c r="AP350" s="24" t="s">
        <v>48</v>
      </c>
      <c r="AQ350" s="1" t="s">
        <v>71</v>
      </c>
      <c r="AR350" s="1">
        <v>3</v>
      </c>
      <c r="AS350" s="25" t="s">
        <v>519</v>
      </c>
      <c r="AT350" s="36" t="s">
        <v>918</v>
      </c>
      <c r="AU350" s="9">
        <f t="shared" si="41"/>
        <v>-2.311361197028369</v>
      </c>
      <c r="AV350" s="9">
        <f t="shared" si="42"/>
        <v>-0.55483077460144581</v>
      </c>
      <c r="AW350">
        <f t="shared" si="43"/>
        <v>3</v>
      </c>
      <c r="AX350">
        <f t="shared" si="44"/>
        <v>1</v>
      </c>
      <c r="AY350" s="6">
        <f>VLOOKUP(AQ350,COND!$A$10:$B$32,2,FALSE)</f>
        <v>1</v>
      </c>
      <c r="AZ350" s="9">
        <f>($AU$3*AU350+$AV$3*AV350+$AW$3*AW350+$AX$3*AX350)*AY350*IF(AR350&lt;5,0.95,IF(AR350&lt;7,0.975,1))+$K$3*VLOOKUP(K350,COND!$A$2:$D$7,2,FALSE)+$L$3*VLOOKUP(L350,COND!$A$2:$D$7,3,FALSE)+IF(BB350="SP",$BB$3,0)+IF($AW350&lt;3,-5,0)</f>
        <v>21.331556655137138</v>
      </c>
      <c r="BA350" s="28">
        <f t="shared" si="45"/>
        <v>0.81642469907436632</v>
      </c>
      <c r="BB350" t="str">
        <f t="shared" si="46"/>
        <v>RP</v>
      </c>
      <c r="BC350">
        <v>900</v>
      </c>
      <c r="BD350">
        <v>346</v>
      </c>
      <c r="BF350" t="str">
        <f t="shared" si="47"/>
        <v>Unlikely</v>
      </c>
      <c r="BH350" t="str">
        <f>IF(VLOOKUP($B350,'Draft List'!$D$4:$AC$2598,BH$3,FALSE)&lt;&gt;0,VLOOKUP($B350,'Draft List'!$D$4:$AC$2598,BH$3,FALSE),"")</f>
        <v/>
      </c>
      <c r="BI350" t="str">
        <f>IF(VLOOKUP($B350,'Draft List'!$D$4:$AC$2598,BI$3,FALSE)&lt;&gt;0,VLOOKUP($B350,'Draft List'!$D$4:$AC$2598,BI$3,FALSE),"")</f>
        <v/>
      </c>
      <c r="BJ350" t="str">
        <f>IF(VLOOKUP($B350,'Draft List'!$D$4:$AC$2598,BJ$3,FALSE)&lt;&gt;0,VLOOKUP($B350,'Draft List'!$D$4:$AC$2598,BJ$3,FALSE),"")</f>
        <v/>
      </c>
      <c r="BK350" t="str">
        <f>IF(VLOOKUP($B350,'Draft List'!$D$4:$AC$2598,BK$3,FALSE)&lt;&gt;0,VLOOKUP($B350,'Draft List'!$D$4:$AC$2598,BK$3,FALSE),"")</f>
        <v/>
      </c>
      <c r="BL350">
        <f>IF(OR(C350="SP",C350="MR",C350="CL"),"P",VLOOKUP($A350,Bat!$A$4:$AQ$1284,42,FALSE))</f>
        <v>-4.7755606542042308</v>
      </c>
    </row>
    <row r="351" spans="1:64" x14ac:dyDescent="0.25">
      <c r="A351" s="45" t="str">
        <f t="shared" si="40"/>
        <v>SPArthur Thompson23</v>
      </c>
      <c r="B351">
        <f>VLOOKUP($A351,draft_listing_pitchers_stats!$A$1:$B$1324,2,FALSE)</f>
        <v>10315</v>
      </c>
      <c r="C351" s="1" t="s">
        <v>25</v>
      </c>
      <c r="D351" s="1" t="s">
        <v>657</v>
      </c>
      <c r="E351" s="1" t="s">
        <v>211</v>
      </c>
      <c r="F351" s="1">
        <v>23</v>
      </c>
      <c r="G351" s="1" t="s">
        <v>44</v>
      </c>
      <c r="H351" s="1" t="s">
        <v>44</v>
      </c>
      <c r="I351" s="1" t="s">
        <v>54</v>
      </c>
      <c r="J351" s="24" t="s">
        <v>54</v>
      </c>
      <c r="K351" s="1" t="s">
        <v>47</v>
      </c>
      <c r="L351" s="24" t="s">
        <v>46</v>
      </c>
      <c r="M351" s="1">
        <v>3</v>
      </c>
      <c r="N351" s="1">
        <v>2</v>
      </c>
      <c r="O351" s="24">
        <v>2</v>
      </c>
      <c r="P351" s="1">
        <v>5</v>
      </c>
      <c r="Q351" s="1">
        <v>4</v>
      </c>
      <c r="R351" s="24">
        <v>2</v>
      </c>
      <c r="S351" s="1">
        <v>4</v>
      </c>
      <c r="T351" s="1">
        <v>6</v>
      </c>
      <c r="U351" s="1">
        <v>1</v>
      </c>
      <c r="V351" s="1">
        <v>4</v>
      </c>
      <c r="W351" s="1">
        <v>5</v>
      </c>
      <c r="X351" s="1">
        <v>6</v>
      </c>
      <c r="Y351" s="1">
        <v>3</v>
      </c>
      <c r="Z351" s="1">
        <v>5</v>
      </c>
      <c r="AA351" s="1" t="s">
        <v>48</v>
      </c>
      <c r="AB351" s="1" t="s">
        <v>48</v>
      </c>
      <c r="AC351" s="1" t="s">
        <v>48</v>
      </c>
      <c r="AD351" s="1" t="s">
        <v>48</v>
      </c>
      <c r="AE351" s="1" t="s">
        <v>48</v>
      </c>
      <c r="AF351" s="1" t="s">
        <v>48</v>
      </c>
      <c r="AG351" s="1">
        <v>4</v>
      </c>
      <c r="AH351" s="1">
        <v>6</v>
      </c>
      <c r="AI351" s="1" t="s">
        <v>48</v>
      </c>
      <c r="AJ351" s="1" t="s">
        <v>48</v>
      </c>
      <c r="AK351" s="1" t="s">
        <v>48</v>
      </c>
      <c r="AL351" s="1" t="s">
        <v>48</v>
      </c>
      <c r="AM351" s="1" t="s">
        <v>48</v>
      </c>
      <c r="AN351" s="1" t="s">
        <v>48</v>
      </c>
      <c r="AO351" s="1" t="s">
        <v>48</v>
      </c>
      <c r="AP351" s="24" t="s">
        <v>48</v>
      </c>
      <c r="AQ351" s="1" t="s">
        <v>64</v>
      </c>
      <c r="AR351" s="1">
        <v>4</v>
      </c>
      <c r="AS351" s="25" t="s">
        <v>519</v>
      </c>
      <c r="AT351" s="36" t="s">
        <v>859</v>
      </c>
      <c r="AU351" s="9">
        <f t="shared" si="41"/>
        <v>-1.8743493064650851</v>
      </c>
      <c r="AV351" s="9">
        <f t="shared" si="42"/>
        <v>-0.64860847384955567</v>
      </c>
      <c r="AW351">
        <f t="shared" si="43"/>
        <v>5</v>
      </c>
      <c r="AX351">
        <f t="shared" si="44"/>
        <v>1.5</v>
      </c>
      <c r="AY351" s="6">
        <f>VLOOKUP(AQ351,COND!$A$10:$B$32,2,FALSE)</f>
        <v>1</v>
      </c>
      <c r="AZ351" s="9">
        <f>($AU$3*AU351+$AV$3*AV351+$AW$3*AW351+$AX$3*AX351)*AY351*IF(AR351&lt;5,0.95,IF(AR351&lt;7,0.975,1))+$K$3*VLOOKUP(K351,COND!$A$2:$D$7,2,FALSE)+$L$3*VLOOKUP(L351,COND!$A$2:$D$7,3,FALSE)+IF(BB351="SP",$BB$3,0)+IF($AW351&lt;3,-5,0)</f>
        <v>21.176562628630077</v>
      </c>
      <c r="BA351" s="28">
        <f t="shared" si="45"/>
        <v>0.80280846684563711</v>
      </c>
      <c r="BB351" t="str">
        <f t="shared" si="46"/>
        <v>RP</v>
      </c>
      <c r="BC351">
        <v>900</v>
      </c>
      <c r="BD351">
        <v>347</v>
      </c>
      <c r="BF351" t="str">
        <f t="shared" si="47"/>
        <v>Unlikely</v>
      </c>
      <c r="BH351" t="str">
        <f>IF(VLOOKUP($B351,'Draft List'!$D$4:$AC$2598,BH$3,FALSE)&lt;&gt;0,VLOOKUP($B351,'Draft List'!$D$4:$AC$2598,BH$3,FALSE),"")</f>
        <v/>
      </c>
      <c r="BI351" t="str">
        <f>IF(VLOOKUP($B351,'Draft List'!$D$4:$AC$2598,BI$3,FALSE)&lt;&gt;0,VLOOKUP($B351,'Draft List'!$D$4:$AC$2598,BI$3,FALSE),"")</f>
        <v/>
      </c>
      <c r="BJ351" t="str">
        <f>IF(VLOOKUP($B351,'Draft List'!$D$4:$AC$2598,BJ$3,FALSE)&lt;&gt;0,VLOOKUP($B351,'Draft List'!$D$4:$AC$2598,BJ$3,FALSE),"")</f>
        <v/>
      </c>
      <c r="BK351" t="str">
        <f>IF(VLOOKUP($B351,'Draft List'!$D$4:$AC$2598,BK$3,FALSE)&lt;&gt;0,VLOOKUP($B351,'Draft List'!$D$4:$AC$2598,BK$3,FALSE),"")</f>
        <v/>
      </c>
      <c r="BL351" t="str">
        <f>IF(OR(C351="SP",C351="MR",C351="CL"),"P",VLOOKUP($A351,Bat!$A$4:$AQ$1284,42,FALSE))</f>
        <v>P</v>
      </c>
    </row>
    <row r="352" spans="1:64" x14ac:dyDescent="0.25">
      <c r="A352" s="45" t="str">
        <f t="shared" si="40"/>
        <v>RPRhys Vivian22</v>
      </c>
      <c r="B352">
        <f>VLOOKUP($A352,draft_listing_pitchers_stats!$A$1:$B$1324,2,FALSE)</f>
        <v>3866</v>
      </c>
      <c r="C352" s="1" t="s">
        <v>885</v>
      </c>
      <c r="D352" s="1" t="s">
        <v>1721</v>
      </c>
      <c r="E352" s="1" t="s">
        <v>1722</v>
      </c>
      <c r="F352" s="1">
        <v>22</v>
      </c>
      <c r="G352" s="1" t="s">
        <v>44</v>
      </c>
      <c r="H352" s="1" t="s">
        <v>44</v>
      </c>
      <c r="I352" s="1" t="s">
        <v>54</v>
      </c>
      <c r="J352" s="24" t="s">
        <v>54</v>
      </c>
      <c r="K352" s="1" t="s">
        <v>46</v>
      </c>
      <c r="L352" s="24" t="s">
        <v>46</v>
      </c>
      <c r="M352" s="1">
        <v>5</v>
      </c>
      <c r="N352" s="1">
        <v>1</v>
      </c>
      <c r="O352" s="24">
        <v>3</v>
      </c>
      <c r="P352" s="1">
        <v>5</v>
      </c>
      <c r="Q352" s="1">
        <v>1</v>
      </c>
      <c r="R352" s="24">
        <v>4</v>
      </c>
      <c r="S352" s="1">
        <v>6</v>
      </c>
      <c r="T352" s="1">
        <v>6</v>
      </c>
      <c r="U352" s="1">
        <v>1</v>
      </c>
      <c r="V352" s="1">
        <v>1</v>
      </c>
      <c r="W352" s="1" t="s">
        <v>48</v>
      </c>
      <c r="X352" s="1" t="s">
        <v>48</v>
      </c>
      <c r="Y352" s="1">
        <v>6</v>
      </c>
      <c r="Z352" s="1">
        <v>6</v>
      </c>
      <c r="AA352" s="1" t="s">
        <v>48</v>
      </c>
      <c r="AB352" s="1" t="s">
        <v>48</v>
      </c>
      <c r="AC352" s="1" t="s">
        <v>48</v>
      </c>
      <c r="AD352" s="1" t="s">
        <v>48</v>
      </c>
      <c r="AE352" s="1" t="s">
        <v>48</v>
      </c>
      <c r="AF352" s="1" t="s">
        <v>48</v>
      </c>
      <c r="AG352" s="1" t="s">
        <v>48</v>
      </c>
      <c r="AH352" s="1" t="s">
        <v>48</v>
      </c>
      <c r="AI352" s="1" t="s">
        <v>48</v>
      </c>
      <c r="AJ352" s="1" t="s">
        <v>48</v>
      </c>
      <c r="AK352" s="1" t="s">
        <v>48</v>
      </c>
      <c r="AL352" s="1" t="s">
        <v>48</v>
      </c>
      <c r="AM352" s="1" t="s">
        <v>48</v>
      </c>
      <c r="AN352" s="1" t="s">
        <v>48</v>
      </c>
      <c r="AO352" s="1" t="s">
        <v>48</v>
      </c>
      <c r="AP352" s="24" t="s">
        <v>48</v>
      </c>
      <c r="AQ352" s="1" t="s">
        <v>62</v>
      </c>
      <c r="AR352" s="1">
        <v>10</v>
      </c>
      <c r="AS352" s="25" t="s">
        <v>523</v>
      </c>
      <c r="AT352" s="36" t="s">
        <v>48</v>
      </c>
      <c r="AU352" s="9">
        <f t="shared" si="41"/>
        <v>-1.4380778078226832</v>
      </c>
      <c r="AV352" s="9">
        <f t="shared" si="42"/>
        <v>-0.75026249103150122</v>
      </c>
      <c r="AW352">
        <f t="shared" si="43"/>
        <v>3</v>
      </c>
      <c r="AX352">
        <f t="shared" si="44"/>
        <v>2</v>
      </c>
      <c r="AY352" s="6">
        <f>VLOOKUP(AQ352,COND!$A$10:$B$32,2,FALSE)</f>
        <v>1</v>
      </c>
      <c r="AZ352" s="9">
        <f>($AU$3*AU352+$AV$3*AV352+$AW$3*AW352+$AX$3*AX352)*AY352*IF(AR352&lt;5,0.95,IF(AR352&lt;7,0.975,1))+$K$3*VLOOKUP(K352,COND!$A$2:$D$7,2,FALSE)+$L$3*VLOOKUP(L352,COND!$A$2:$D$7,3,FALSE)+IF(BB352="SP",$BB$3,0)+IF($AW352&lt;3,-5,0)</f>
        <v>20.707134617805441</v>
      </c>
      <c r="BA352" s="28">
        <f t="shared" si="45"/>
        <v>0.76156919489364727</v>
      </c>
      <c r="BB352" t="str">
        <f t="shared" si="46"/>
        <v>SP</v>
      </c>
      <c r="BC352">
        <v>900</v>
      </c>
      <c r="BD352">
        <v>348</v>
      </c>
      <c r="BF352" t="str">
        <f t="shared" si="47"/>
        <v>Unlikely</v>
      </c>
      <c r="BH352">
        <f>IF(VLOOKUP($B352,'Draft List'!$D$4:$AC$2598,BH$3,FALSE)&lt;&gt;0,VLOOKUP($B352,'Draft List'!$D$4:$AC$2598,BH$3,FALSE),"")</f>
        <v>270</v>
      </c>
      <c r="BI352">
        <f>IF(VLOOKUP($B352,'Draft List'!$D$4:$AC$2598,BI$3,FALSE)&lt;&gt;0,VLOOKUP($B352,'Draft List'!$D$4:$AC$2598,BI$3,FALSE),"")</f>
        <v>11</v>
      </c>
      <c r="BJ352">
        <f>IF(VLOOKUP($B352,'Draft List'!$D$4:$AC$2598,BJ$3,FALSE)&lt;&gt;0,VLOOKUP($B352,'Draft List'!$D$4:$AC$2598,BJ$3,FALSE),"")</f>
        <v>4</v>
      </c>
      <c r="BK352" t="str">
        <f>IF(VLOOKUP($B352,'Draft List'!$D$4:$AC$2598,BK$3,FALSE)&lt;&gt;0,VLOOKUP($B352,'Draft List'!$D$4:$AC$2598,BK$3,FALSE),"")</f>
        <v>Amsterdam Lions</v>
      </c>
      <c r="BL352" t="e">
        <f>IF(OR(C352="SP",C352="MR",C352="CL"),"P",VLOOKUP($A352,Bat!$A$4:$AQ$1284,42,FALSE))</f>
        <v>#N/A</v>
      </c>
    </row>
    <row r="353" spans="1:64" x14ac:dyDescent="0.25">
      <c r="A353" s="45" t="str">
        <f t="shared" si="40"/>
        <v>RPCristóbal Serrano22</v>
      </c>
      <c r="B353">
        <f>VLOOKUP($A353,draft_listing_pitchers_stats!$A$1:$B$1324,2,FALSE)</f>
        <v>7577</v>
      </c>
      <c r="C353" s="1" t="s">
        <v>885</v>
      </c>
      <c r="D353" s="1" t="s">
        <v>1639</v>
      </c>
      <c r="E353" s="1" t="s">
        <v>1640</v>
      </c>
      <c r="F353" s="1">
        <v>22</v>
      </c>
      <c r="G353" s="1" t="s">
        <v>58</v>
      </c>
      <c r="H353" s="1" t="s">
        <v>58</v>
      </c>
      <c r="I353" s="1" t="s">
        <v>54</v>
      </c>
      <c r="J353" s="24" t="s">
        <v>54</v>
      </c>
      <c r="K353" s="1" t="s">
        <v>47</v>
      </c>
      <c r="L353" s="24" t="s">
        <v>46</v>
      </c>
      <c r="M353" s="1">
        <v>3</v>
      </c>
      <c r="N353" s="1">
        <v>2</v>
      </c>
      <c r="O353" s="24">
        <v>1</v>
      </c>
      <c r="P353" s="1">
        <v>4</v>
      </c>
      <c r="Q353" s="1">
        <v>3</v>
      </c>
      <c r="R353" s="24">
        <v>4</v>
      </c>
      <c r="S353" s="1">
        <v>5</v>
      </c>
      <c r="T353" s="1">
        <v>5</v>
      </c>
      <c r="U353" s="1">
        <v>1</v>
      </c>
      <c r="V353" s="1">
        <v>1</v>
      </c>
      <c r="W353" s="1" t="s">
        <v>48</v>
      </c>
      <c r="X353" s="1" t="s">
        <v>48</v>
      </c>
      <c r="Y353" s="1" t="s">
        <v>48</v>
      </c>
      <c r="Z353" s="1" t="s">
        <v>48</v>
      </c>
      <c r="AA353" s="1" t="s">
        <v>48</v>
      </c>
      <c r="AB353" s="1" t="s">
        <v>48</v>
      </c>
      <c r="AC353" s="1">
        <v>3</v>
      </c>
      <c r="AD353" s="1">
        <v>5</v>
      </c>
      <c r="AE353" s="1" t="s">
        <v>48</v>
      </c>
      <c r="AF353" s="1" t="s">
        <v>48</v>
      </c>
      <c r="AG353" s="1" t="s">
        <v>48</v>
      </c>
      <c r="AH353" s="1" t="s">
        <v>48</v>
      </c>
      <c r="AI353" s="1" t="s">
        <v>48</v>
      </c>
      <c r="AJ353" s="1" t="s">
        <v>48</v>
      </c>
      <c r="AK353" s="1" t="s">
        <v>48</v>
      </c>
      <c r="AL353" s="1" t="s">
        <v>48</v>
      </c>
      <c r="AM353" s="1" t="s">
        <v>48</v>
      </c>
      <c r="AN353" s="1" t="s">
        <v>48</v>
      </c>
      <c r="AO353" s="1" t="s">
        <v>48</v>
      </c>
      <c r="AP353" s="24" t="s">
        <v>48</v>
      </c>
      <c r="AQ353" s="1" t="s">
        <v>62</v>
      </c>
      <c r="AR353" s="1">
        <v>4</v>
      </c>
      <c r="AS353" s="25" t="s">
        <v>15</v>
      </c>
      <c r="AT353" s="36" t="s">
        <v>872</v>
      </c>
      <c r="AU353" s="9">
        <f t="shared" si="41"/>
        <v>-2.1166698725191955</v>
      </c>
      <c r="AV353" s="9">
        <f t="shared" si="42"/>
        <v>-0.55409038268056388</v>
      </c>
      <c r="AW353">
        <f t="shared" si="43"/>
        <v>3</v>
      </c>
      <c r="AX353">
        <f t="shared" si="44"/>
        <v>0</v>
      </c>
      <c r="AY353" s="6">
        <f>VLOOKUP(AQ353,COND!$A$10:$B$32,2,FALSE)</f>
        <v>1</v>
      </c>
      <c r="AZ353" s="9">
        <f>($AU$3*AU353+$AV$3*AV353+$AW$3*AW353+$AX$3*AX353)*AY353*IF(AR353&lt;5,0.95,IF(AR353&lt;7,0.975,1))+$K$3*VLOOKUP(K353,COND!$A$2:$D$7,2,FALSE)+$L$3*VLOOKUP(L353,COND!$A$2:$D$7,3,FALSE)+IF(BB353="SP",$BB$3,0)+IF($AW353&lt;3,-5,0)</f>
        <v>20.19511545329064</v>
      </c>
      <c r="BA353" s="28">
        <f t="shared" si="45"/>
        <v>0.71658828816640785</v>
      </c>
      <c r="BB353" t="str">
        <f t="shared" si="46"/>
        <v>RP</v>
      </c>
      <c r="BC353">
        <v>900</v>
      </c>
      <c r="BD353">
        <v>349</v>
      </c>
      <c r="BF353" t="str">
        <f t="shared" si="47"/>
        <v>Unlikely</v>
      </c>
      <c r="BH353" t="str">
        <f>IF(VLOOKUP($B353,'Draft List'!$D$4:$AC$2598,BH$3,FALSE)&lt;&gt;0,VLOOKUP($B353,'Draft List'!$D$4:$AC$2598,BH$3,FALSE),"")</f>
        <v/>
      </c>
      <c r="BI353" t="str">
        <f>IF(VLOOKUP($B353,'Draft List'!$D$4:$AC$2598,BI$3,FALSE)&lt;&gt;0,VLOOKUP($B353,'Draft List'!$D$4:$AC$2598,BI$3,FALSE),"")</f>
        <v/>
      </c>
      <c r="BJ353" t="str">
        <f>IF(VLOOKUP($B353,'Draft List'!$D$4:$AC$2598,BJ$3,FALSE)&lt;&gt;0,VLOOKUP($B353,'Draft List'!$D$4:$AC$2598,BJ$3,FALSE),"")</f>
        <v/>
      </c>
      <c r="BK353" t="str">
        <f>IF(VLOOKUP($B353,'Draft List'!$D$4:$AC$2598,BK$3,FALSE)&lt;&gt;0,VLOOKUP($B353,'Draft List'!$D$4:$AC$2598,BK$3,FALSE),"")</f>
        <v/>
      </c>
      <c r="BL353">
        <f>IF(OR(C353="SP",C353="MR",C353="CL"),"P",VLOOKUP($A353,Bat!$A$4:$AQ$1284,42,FALSE))</f>
        <v>-9.3830754133759076</v>
      </c>
    </row>
    <row r="354" spans="1:64" x14ac:dyDescent="0.25">
      <c r="A354" s="45" t="str">
        <f t="shared" si="40"/>
        <v>SPArturo Macías23</v>
      </c>
      <c r="B354">
        <f>VLOOKUP($A354,draft_listing_pitchers_stats!$A$1:$B$1324,2,FALSE)</f>
        <v>10318</v>
      </c>
      <c r="C354" s="1" t="s">
        <v>25</v>
      </c>
      <c r="D354" s="1" t="s">
        <v>629</v>
      </c>
      <c r="E354" s="1" t="s">
        <v>1387</v>
      </c>
      <c r="F354" s="1">
        <v>23</v>
      </c>
      <c r="G354" s="1" t="s">
        <v>58</v>
      </c>
      <c r="H354" s="1" t="s">
        <v>44</v>
      </c>
      <c r="I354" s="1" t="s">
        <v>54</v>
      </c>
      <c r="J354" s="24" t="s">
        <v>54</v>
      </c>
      <c r="K354" s="1" t="s">
        <v>47</v>
      </c>
      <c r="L354" s="24" t="s">
        <v>51</v>
      </c>
      <c r="M354" s="1">
        <v>2</v>
      </c>
      <c r="N354" s="1">
        <v>1</v>
      </c>
      <c r="O354" s="24">
        <v>1</v>
      </c>
      <c r="P354" s="1">
        <v>4</v>
      </c>
      <c r="Q354" s="1">
        <v>1</v>
      </c>
      <c r="R354" s="24">
        <v>5</v>
      </c>
      <c r="S354" s="1">
        <v>5</v>
      </c>
      <c r="T354" s="1">
        <v>6</v>
      </c>
      <c r="U354" s="1" t="s">
        <v>48</v>
      </c>
      <c r="V354" s="1" t="s">
        <v>48</v>
      </c>
      <c r="W354" s="1" t="s">
        <v>48</v>
      </c>
      <c r="X354" s="1" t="s">
        <v>48</v>
      </c>
      <c r="Y354" s="1">
        <v>3</v>
      </c>
      <c r="Z354" s="1">
        <v>5</v>
      </c>
      <c r="AA354" s="1" t="s">
        <v>48</v>
      </c>
      <c r="AB354" s="1" t="s">
        <v>48</v>
      </c>
      <c r="AC354" s="1" t="s">
        <v>48</v>
      </c>
      <c r="AD354" s="1" t="s">
        <v>48</v>
      </c>
      <c r="AE354" s="1" t="s">
        <v>48</v>
      </c>
      <c r="AF354" s="1" t="s">
        <v>48</v>
      </c>
      <c r="AG354" s="1">
        <v>4</v>
      </c>
      <c r="AH354" s="1">
        <v>5</v>
      </c>
      <c r="AI354" s="1" t="s">
        <v>48</v>
      </c>
      <c r="AJ354" s="1" t="s">
        <v>48</v>
      </c>
      <c r="AK354" s="1" t="s">
        <v>48</v>
      </c>
      <c r="AL354" s="1" t="s">
        <v>48</v>
      </c>
      <c r="AM354" s="1" t="s">
        <v>48</v>
      </c>
      <c r="AN354" s="1" t="s">
        <v>48</v>
      </c>
      <c r="AO354" s="1" t="s">
        <v>48</v>
      </c>
      <c r="AP354" s="24" t="s">
        <v>48</v>
      </c>
      <c r="AQ354" s="1" t="s">
        <v>66</v>
      </c>
      <c r="AR354" s="1">
        <v>6</v>
      </c>
      <c r="AS354" s="25" t="s">
        <v>15</v>
      </c>
      <c r="AT354" s="36" t="s">
        <v>918</v>
      </c>
      <c r="AU354" s="9">
        <f t="shared" si="41"/>
        <v>-2.5067929134584248</v>
      </c>
      <c r="AV354" s="9">
        <f t="shared" si="42"/>
        <v>-0.70263324948656447</v>
      </c>
      <c r="AW354">
        <f t="shared" si="43"/>
        <v>3</v>
      </c>
      <c r="AX354">
        <f t="shared" si="44"/>
        <v>0.5</v>
      </c>
      <c r="AY354" s="6">
        <f>VLOOKUP(AQ354,COND!$A$10:$B$32,2,FALSE)</f>
        <v>1.0249999999999999</v>
      </c>
      <c r="AZ354" s="9">
        <f>($AU$3*AU354+$AV$3*AV354+$AW$3*AW354+$AX$3*AX354)*AY354*IF(AR354&lt;5,0.95,IF(AR354&lt;7,0.975,1))+$K$3*VLOOKUP(K354,COND!$A$2:$D$7,2,FALSE)+$L$3*VLOOKUP(L354,COND!$A$2:$D$7,3,FALSE)+IF(BB354="SP",$BB$3,0)+IF($AW354&lt;3,-5,0)</f>
        <v>19.578744567309791</v>
      </c>
      <c r="BA354" s="28">
        <f t="shared" si="45"/>
        <v>0.66244007799547955</v>
      </c>
      <c r="BB354" t="str">
        <f t="shared" si="46"/>
        <v>SP</v>
      </c>
      <c r="BC354">
        <v>900</v>
      </c>
      <c r="BD354">
        <v>350</v>
      </c>
      <c r="BF354" t="str">
        <f t="shared" si="47"/>
        <v>Unlikely</v>
      </c>
      <c r="BH354" t="str">
        <f>IF(VLOOKUP($B354,'Draft List'!$D$4:$AC$2598,BH$3,FALSE)&lt;&gt;0,VLOOKUP($B354,'Draft List'!$D$4:$AC$2598,BH$3,FALSE),"")</f>
        <v/>
      </c>
      <c r="BI354" t="str">
        <f>IF(VLOOKUP($B354,'Draft List'!$D$4:$AC$2598,BI$3,FALSE)&lt;&gt;0,VLOOKUP($B354,'Draft List'!$D$4:$AC$2598,BI$3,FALSE),"")</f>
        <v/>
      </c>
      <c r="BJ354" t="str">
        <f>IF(VLOOKUP($B354,'Draft List'!$D$4:$AC$2598,BJ$3,FALSE)&lt;&gt;0,VLOOKUP($B354,'Draft List'!$D$4:$AC$2598,BJ$3,FALSE),"")</f>
        <v/>
      </c>
      <c r="BK354" t="str">
        <f>IF(VLOOKUP($B354,'Draft List'!$D$4:$AC$2598,BK$3,FALSE)&lt;&gt;0,VLOOKUP($B354,'Draft List'!$D$4:$AC$2598,BK$3,FALSE),"")</f>
        <v/>
      </c>
      <c r="BL354" t="str">
        <f>IF(OR(C354="SP",C354="MR",C354="CL"),"P",VLOOKUP($A354,Bat!$A$4:$AQ$1284,42,FALSE))</f>
        <v>P</v>
      </c>
    </row>
    <row r="355" spans="1:64" x14ac:dyDescent="0.25">
      <c r="A355" s="45" t="str">
        <f t="shared" si="40"/>
        <v>RPHidehira Hayashi23</v>
      </c>
      <c r="B355">
        <f>VLOOKUP($A355,draft_listing_pitchers_stats!$A$1:$B$1324,2,FALSE)</f>
        <v>13567</v>
      </c>
      <c r="C355" s="1" t="s">
        <v>885</v>
      </c>
      <c r="D355" s="1" t="s">
        <v>791</v>
      </c>
      <c r="E355" s="1" t="s">
        <v>711</v>
      </c>
      <c r="F355" s="1">
        <v>23</v>
      </c>
      <c r="G355" s="1" t="s">
        <v>58</v>
      </c>
      <c r="H355" s="1" t="s">
        <v>58</v>
      </c>
      <c r="I355" s="1" t="s">
        <v>54</v>
      </c>
      <c r="J355" s="24" t="s">
        <v>54</v>
      </c>
      <c r="K355" s="1" t="s">
        <v>46</v>
      </c>
      <c r="L355" s="24" t="s">
        <v>51</v>
      </c>
      <c r="M355" s="1">
        <v>1</v>
      </c>
      <c r="N355" s="1">
        <v>1</v>
      </c>
      <c r="O355" s="24">
        <v>1</v>
      </c>
      <c r="P355" s="1">
        <v>4</v>
      </c>
      <c r="Q355" s="1">
        <v>2</v>
      </c>
      <c r="R355" s="24">
        <v>4</v>
      </c>
      <c r="S355" s="1" t="s">
        <v>48</v>
      </c>
      <c r="T355" s="1" t="s">
        <v>48</v>
      </c>
      <c r="U355" s="1">
        <v>1</v>
      </c>
      <c r="V355" s="1">
        <v>1</v>
      </c>
      <c r="W355" s="1">
        <v>1</v>
      </c>
      <c r="X355" s="1">
        <v>6</v>
      </c>
      <c r="Y355" s="1" t="s">
        <v>48</v>
      </c>
      <c r="Z355" s="1" t="s">
        <v>48</v>
      </c>
      <c r="AA355" s="1" t="s">
        <v>48</v>
      </c>
      <c r="AB355" s="1" t="s">
        <v>48</v>
      </c>
      <c r="AC355" s="1" t="s">
        <v>48</v>
      </c>
      <c r="AD355" s="1" t="s">
        <v>48</v>
      </c>
      <c r="AE355" s="1">
        <v>3</v>
      </c>
      <c r="AF355" s="1">
        <v>4</v>
      </c>
      <c r="AG355" s="1" t="s">
        <v>48</v>
      </c>
      <c r="AH355" s="1" t="s">
        <v>48</v>
      </c>
      <c r="AI355" s="1" t="s">
        <v>48</v>
      </c>
      <c r="AJ355" s="1" t="s">
        <v>48</v>
      </c>
      <c r="AK355" s="1" t="s">
        <v>48</v>
      </c>
      <c r="AL355" s="1" t="s">
        <v>48</v>
      </c>
      <c r="AM355" s="1" t="s">
        <v>48</v>
      </c>
      <c r="AN355" s="1" t="s">
        <v>48</v>
      </c>
      <c r="AO355" s="1" t="s">
        <v>48</v>
      </c>
      <c r="AP355" s="24" t="s">
        <v>48</v>
      </c>
      <c r="AQ355" s="1" t="s">
        <v>71</v>
      </c>
      <c r="AR355" s="1">
        <v>6</v>
      </c>
      <c r="AS355" s="25" t="s">
        <v>519</v>
      </c>
      <c r="AT355" s="36" t="s">
        <v>918</v>
      </c>
      <c r="AU355" s="9">
        <f t="shared" si="41"/>
        <v>-2.7014842379675978</v>
      </c>
      <c r="AV355" s="9">
        <f t="shared" si="42"/>
        <v>-0.74952209911061918</v>
      </c>
      <c r="AW355">
        <f t="shared" si="43"/>
        <v>3</v>
      </c>
      <c r="AX355">
        <f t="shared" si="44"/>
        <v>0.5</v>
      </c>
      <c r="AY355" s="6">
        <f>VLOOKUP(AQ355,COND!$A$10:$B$32,2,FALSE)</f>
        <v>1</v>
      </c>
      <c r="AZ355" s="9">
        <f>($AU$3*AU355+$AV$3*AV355+$AW$3*AW355+$AX$3*AX355)*AY355*IF(AR355&lt;5,0.95,IF(AR355&lt;7,0.975,1))+$K$3*VLOOKUP(K355,COND!$A$2:$D$7,2,FALSE)+$L$3*VLOOKUP(L355,COND!$A$2:$D$7,3,FALSE)+IF(BB355="SP",$BB$3,0)+IF($AW355&lt;3,-5,0)</f>
        <v>19.229404640939244</v>
      </c>
      <c r="BA355" s="28">
        <f t="shared" si="45"/>
        <v>0.63175054968638822</v>
      </c>
      <c r="BB355" t="str">
        <f t="shared" si="46"/>
        <v>SP</v>
      </c>
      <c r="BC355">
        <v>900</v>
      </c>
      <c r="BD355">
        <v>351</v>
      </c>
      <c r="BF355" t="str">
        <f t="shared" si="47"/>
        <v>Unlikely</v>
      </c>
      <c r="BH355" t="str">
        <f>IF(VLOOKUP($B355,'Draft List'!$D$4:$AC$2598,BH$3,FALSE)&lt;&gt;0,VLOOKUP($B355,'Draft List'!$D$4:$AC$2598,BH$3,FALSE),"")</f>
        <v/>
      </c>
      <c r="BI355" t="str">
        <f>IF(VLOOKUP($B355,'Draft List'!$D$4:$AC$2598,BI$3,FALSE)&lt;&gt;0,VLOOKUP($B355,'Draft List'!$D$4:$AC$2598,BI$3,FALSE),"")</f>
        <v/>
      </c>
      <c r="BJ355" t="str">
        <f>IF(VLOOKUP($B355,'Draft List'!$D$4:$AC$2598,BJ$3,FALSE)&lt;&gt;0,VLOOKUP($B355,'Draft List'!$D$4:$AC$2598,BJ$3,FALSE),"")</f>
        <v/>
      </c>
      <c r="BK355" t="str">
        <f>IF(VLOOKUP($B355,'Draft List'!$D$4:$AC$2598,BK$3,FALSE)&lt;&gt;0,VLOOKUP($B355,'Draft List'!$D$4:$AC$2598,BK$3,FALSE),"")</f>
        <v/>
      </c>
      <c r="BL355">
        <f>IF(OR(C355="SP",C355="MR",C355="CL"),"P",VLOOKUP($A355,Bat!$A$4:$AQ$1284,42,FALSE))</f>
        <v>-8.1813888554527825</v>
      </c>
    </row>
    <row r="356" spans="1:64" x14ac:dyDescent="0.25">
      <c r="A356" s="45" t="str">
        <f t="shared" si="40"/>
        <v>RPDeegan McCoghlan23</v>
      </c>
      <c r="B356">
        <f>VLOOKUP($A356,draft_listing_pitchers_stats!$A$1:$B$1324,2,FALSE)</f>
        <v>15126</v>
      </c>
      <c r="C356" s="1" t="s">
        <v>885</v>
      </c>
      <c r="D356" s="1" t="s">
        <v>1423</v>
      </c>
      <c r="E356" s="1" t="s">
        <v>1424</v>
      </c>
      <c r="F356" s="1">
        <v>23</v>
      </c>
      <c r="G356" s="1" t="s">
        <v>58</v>
      </c>
      <c r="H356" s="1" t="s">
        <v>44</v>
      </c>
      <c r="I356" s="1" t="s">
        <v>54</v>
      </c>
      <c r="J356" s="24" t="s">
        <v>54</v>
      </c>
      <c r="K356" s="1" t="s">
        <v>51</v>
      </c>
      <c r="L356" s="24" t="s">
        <v>51</v>
      </c>
      <c r="M356" s="1">
        <v>4</v>
      </c>
      <c r="N356" s="1">
        <v>1</v>
      </c>
      <c r="O356" s="24">
        <v>3</v>
      </c>
      <c r="P356" s="1">
        <v>4</v>
      </c>
      <c r="Q356" s="1">
        <v>2</v>
      </c>
      <c r="R356" s="24">
        <v>4</v>
      </c>
      <c r="S356" s="1">
        <v>5</v>
      </c>
      <c r="T356" s="1">
        <v>5</v>
      </c>
      <c r="U356" s="1">
        <v>3</v>
      </c>
      <c r="V356" s="1">
        <v>3</v>
      </c>
      <c r="W356" s="1" t="s">
        <v>48</v>
      </c>
      <c r="X356" s="1" t="s">
        <v>48</v>
      </c>
      <c r="Y356" s="1">
        <v>4</v>
      </c>
      <c r="Z356" s="1">
        <v>4</v>
      </c>
      <c r="AA356" s="1" t="s">
        <v>48</v>
      </c>
      <c r="AB356" s="1" t="s">
        <v>48</v>
      </c>
      <c r="AC356" s="1" t="s">
        <v>48</v>
      </c>
      <c r="AD356" s="1" t="s">
        <v>48</v>
      </c>
      <c r="AE356" s="1" t="s">
        <v>48</v>
      </c>
      <c r="AF356" s="1" t="s">
        <v>48</v>
      </c>
      <c r="AG356" s="1" t="s">
        <v>48</v>
      </c>
      <c r="AH356" s="1" t="s">
        <v>48</v>
      </c>
      <c r="AI356" s="1" t="s">
        <v>48</v>
      </c>
      <c r="AJ356" s="1" t="s">
        <v>48</v>
      </c>
      <c r="AK356" s="1" t="s">
        <v>48</v>
      </c>
      <c r="AL356" s="1" t="s">
        <v>48</v>
      </c>
      <c r="AM356" s="1" t="s">
        <v>48</v>
      </c>
      <c r="AN356" s="1" t="s">
        <v>48</v>
      </c>
      <c r="AO356" s="1" t="s">
        <v>48</v>
      </c>
      <c r="AP356" s="24" t="s">
        <v>48</v>
      </c>
      <c r="AQ356" s="1" t="s">
        <v>62</v>
      </c>
      <c r="AR356" s="1">
        <v>5</v>
      </c>
      <c r="AS356" s="25" t="s">
        <v>15</v>
      </c>
      <c r="AT356" s="36" t="s">
        <v>48</v>
      </c>
      <c r="AU356" s="9">
        <f t="shared" si="41"/>
        <v>-1.6327691323318567</v>
      </c>
      <c r="AV356" s="9">
        <f t="shared" si="42"/>
        <v>-0.74952209911061918</v>
      </c>
      <c r="AW356">
        <f t="shared" si="43"/>
        <v>3</v>
      </c>
      <c r="AX356">
        <f t="shared" si="44"/>
        <v>0</v>
      </c>
      <c r="AY356" s="6">
        <f>VLOOKUP(AQ356,COND!$A$10:$B$32,2,FALSE)</f>
        <v>1</v>
      </c>
      <c r="AZ356" s="9">
        <f>($AU$3*AU356+$AV$3*AV356+$AW$3*AW356+$AX$3*AX356)*AY356*IF(AR356&lt;5,0.95,IF(AR356&lt;7,0.975,1))+$K$3*VLOOKUP(K356,COND!$A$2:$D$7,2,FALSE)+$L$3*VLOOKUP(L356,COND!$A$2:$D$7,3,FALSE)+IF(BB356="SP",$BB$3,0)+IF($AW356&lt;3,-5,0)</f>
        <v>19.128429086538215</v>
      </c>
      <c r="BA356" s="28">
        <f t="shared" si="45"/>
        <v>0.62287984267184116</v>
      </c>
      <c r="BB356" t="str">
        <f t="shared" si="46"/>
        <v>SP</v>
      </c>
      <c r="BC356">
        <v>900</v>
      </c>
      <c r="BD356">
        <v>352</v>
      </c>
      <c r="BF356" t="str">
        <f t="shared" si="47"/>
        <v>Unlikely</v>
      </c>
      <c r="BH356" t="str">
        <f>IF(VLOOKUP($B356,'Draft List'!$D$4:$AC$2598,BH$3,FALSE)&lt;&gt;0,VLOOKUP($B356,'Draft List'!$D$4:$AC$2598,BH$3,FALSE),"")</f>
        <v/>
      </c>
      <c r="BI356" t="str">
        <f>IF(VLOOKUP($B356,'Draft List'!$D$4:$AC$2598,BI$3,FALSE)&lt;&gt;0,VLOOKUP($B356,'Draft List'!$D$4:$AC$2598,BI$3,FALSE),"")</f>
        <v/>
      </c>
      <c r="BJ356" t="str">
        <f>IF(VLOOKUP($B356,'Draft List'!$D$4:$AC$2598,BJ$3,FALSE)&lt;&gt;0,VLOOKUP($B356,'Draft List'!$D$4:$AC$2598,BJ$3,FALSE),"")</f>
        <v/>
      </c>
      <c r="BK356" t="str">
        <f>IF(VLOOKUP($B356,'Draft List'!$D$4:$AC$2598,BK$3,FALSE)&lt;&gt;0,VLOOKUP($B356,'Draft List'!$D$4:$AC$2598,BK$3,FALSE),"")</f>
        <v/>
      </c>
      <c r="BL356" t="e">
        <f>IF(OR(C356="SP",C356="MR",C356="CL"),"P",VLOOKUP($A356,Bat!$A$4:$AQ$1284,42,FALSE))</f>
        <v>#N/A</v>
      </c>
    </row>
    <row r="357" spans="1:64" x14ac:dyDescent="0.25">
      <c r="A357" s="45" t="str">
        <f t="shared" si="40"/>
        <v>RPGarry Atkins22</v>
      </c>
      <c r="B357">
        <f>VLOOKUP($A357,draft_listing_pitchers_stats!$A$1:$B$1324,2,FALSE)</f>
        <v>7165</v>
      </c>
      <c r="C357" s="1" t="s">
        <v>885</v>
      </c>
      <c r="D357" s="1" t="s">
        <v>669</v>
      </c>
      <c r="E357" s="1" t="s">
        <v>1013</v>
      </c>
      <c r="F357" s="1">
        <v>22</v>
      </c>
      <c r="G357" s="1" t="s">
        <v>44</v>
      </c>
      <c r="H357" s="1" t="s">
        <v>44</v>
      </c>
      <c r="I357" s="1" t="s">
        <v>54</v>
      </c>
      <c r="J357" s="24" t="s">
        <v>54</v>
      </c>
      <c r="K357" s="1" t="s">
        <v>47</v>
      </c>
      <c r="L357" s="24" t="s">
        <v>46</v>
      </c>
      <c r="M357" s="1">
        <v>3</v>
      </c>
      <c r="N357" s="1">
        <v>1</v>
      </c>
      <c r="O357" s="24">
        <v>1</v>
      </c>
      <c r="P357" s="1">
        <v>5</v>
      </c>
      <c r="Q357" s="1">
        <v>1</v>
      </c>
      <c r="R357" s="24">
        <v>4</v>
      </c>
      <c r="S357" s="1">
        <v>5</v>
      </c>
      <c r="T357" s="1">
        <v>5</v>
      </c>
      <c r="U357" s="1" t="s">
        <v>48</v>
      </c>
      <c r="V357" s="1" t="s">
        <v>48</v>
      </c>
      <c r="W357" s="1">
        <v>4</v>
      </c>
      <c r="X357" s="1">
        <v>6</v>
      </c>
      <c r="Y357" s="1">
        <v>4</v>
      </c>
      <c r="Z357" s="1">
        <v>6</v>
      </c>
      <c r="AA357" s="1" t="s">
        <v>48</v>
      </c>
      <c r="AB357" s="1" t="s">
        <v>48</v>
      </c>
      <c r="AC357" s="1" t="s">
        <v>48</v>
      </c>
      <c r="AD357" s="1" t="s">
        <v>48</v>
      </c>
      <c r="AE357" s="1" t="s">
        <v>48</v>
      </c>
      <c r="AF357" s="1" t="s">
        <v>48</v>
      </c>
      <c r="AG357" s="1" t="s">
        <v>48</v>
      </c>
      <c r="AH357" s="1" t="s">
        <v>48</v>
      </c>
      <c r="AI357" s="1" t="s">
        <v>48</v>
      </c>
      <c r="AJ357" s="1" t="s">
        <v>48</v>
      </c>
      <c r="AK357" s="1" t="s">
        <v>48</v>
      </c>
      <c r="AL357" s="1" t="s">
        <v>48</v>
      </c>
      <c r="AM357" s="1" t="s">
        <v>48</v>
      </c>
      <c r="AN357" s="1" t="s">
        <v>48</v>
      </c>
      <c r="AO357" s="1" t="s">
        <v>48</v>
      </c>
      <c r="AP357" s="24" t="s">
        <v>48</v>
      </c>
      <c r="AQ357" s="1" t="s">
        <v>62</v>
      </c>
      <c r="AR357" s="1">
        <v>8</v>
      </c>
      <c r="AS357" s="25" t="s">
        <v>523</v>
      </c>
      <c r="AT357" s="36" t="s">
        <v>881</v>
      </c>
      <c r="AU357" s="9">
        <f t="shared" si="41"/>
        <v>-2.3121015889492513</v>
      </c>
      <c r="AV357" s="9">
        <f t="shared" si="42"/>
        <v>-0.75026249103150122</v>
      </c>
      <c r="AW357">
        <f t="shared" si="43"/>
        <v>3</v>
      </c>
      <c r="AX357">
        <f t="shared" si="44"/>
        <v>1</v>
      </c>
      <c r="AY357" s="6">
        <f>VLOOKUP(AQ357,COND!$A$10:$B$32,2,FALSE)</f>
        <v>1</v>
      </c>
      <c r="AZ357" s="9">
        <f>($AU$3*AU357+$AV$3*AV357+$AW$3*AW357+$AX$3*AX357)*AY357*IF(AR357&lt;5,0.95,IF(AR357&lt;7,0.975,1))+$K$3*VLOOKUP(K357,COND!$A$2:$D$7,2,FALSE)+$L$3*VLOOKUP(L357,COND!$A$2:$D$7,3,FALSE)+IF(BB357="SP",$BB$3,0)+IF($AW357&lt;3,-5,0)</f>
        <v>18.982329861580126</v>
      </c>
      <c r="BA357" s="28">
        <f t="shared" si="45"/>
        <v>0.61004501916091025</v>
      </c>
      <c r="BB357" t="str">
        <f t="shared" si="46"/>
        <v>SP</v>
      </c>
      <c r="BC357">
        <v>900</v>
      </c>
      <c r="BD357">
        <v>353</v>
      </c>
      <c r="BF357" t="str">
        <f t="shared" si="47"/>
        <v>Unlikely</v>
      </c>
      <c r="BH357" t="str">
        <f>IF(VLOOKUP($B357,'Draft List'!$D$4:$AC$2598,BH$3,FALSE)&lt;&gt;0,VLOOKUP($B357,'Draft List'!$D$4:$AC$2598,BH$3,FALSE),"")</f>
        <v/>
      </c>
      <c r="BI357" t="str">
        <f>IF(VLOOKUP($B357,'Draft List'!$D$4:$AC$2598,BI$3,FALSE)&lt;&gt;0,VLOOKUP($B357,'Draft List'!$D$4:$AC$2598,BI$3,FALSE),"")</f>
        <v/>
      </c>
      <c r="BJ357" t="str">
        <f>IF(VLOOKUP($B357,'Draft List'!$D$4:$AC$2598,BJ$3,FALSE)&lt;&gt;0,VLOOKUP($B357,'Draft List'!$D$4:$AC$2598,BJ$3,FALSE),"")</f>
        <v/>
      </c>
      <c r="BK357" t="str">
        <f>IF(VLOOKUP($B357,'Draft List'!$D$4:$AC$2598,BK$3,FALSE)&lt;&gt;0,VLOOKUP($B357,'Draft List'!$D$4:$AC$2598,BK$3,FALSE),"")</f>
        <v/>
      </c>
      <c r="BL357">
        <f>IF(OR(C357="SP",C357="MR",C357="CL"),"P",VLOOKUP($A357,Bat!$A$4:$AQ$1284,42,FALSE))</f>
        <v>-7.3897782707790203</v>
      </c>
    </row>
    <row r="358" spans="1:64" x14ac:dyDescent="0.25">
      <c r="A358" s="45" t="str">
        <f t="shared" si="40"/>
        <v>RPTerrence Thomas22</v>
      </c>
      <c r="B358">
        <f>VLOOKUP($A358,draft_listing_pitchers_stats!$A$1:$B$1324,2,FALSE)</f>
        <v>5311</v>
      </c>
      <c r="C358" s="1" t="s">
        <v>885</v>
      </c>
      <c r="D358" s="1" t="s">
        <v>747</v>
      </c>
      <c r="E358" s="1" t="s">
        <v>168</v>
      </c>
      <c r="F358" s="1">
        <v>22</v>
      </c>
      <c r="G358" s="1" t="s">
        <v>44</v>
      </c>
      <c r="H358" s="1" t="s">
        <v>44</v>
      </c>
      <c r="I358" s="1" t="s">
        <v>54</v>
      </c>
      <c r="J358" s="24" t="s">
        <v>54</v>
      </c>
      <c r="K358" s="1" t="s">
        <v>47</v>
      </c>
      <c r="L358" s="24" t="s">
        <v>46</v>
      </c>
      <c r="M358" s="1">
        <v>3</v>
      </c>
      <c r="N358" s="1">
        <v>1</v>
      </c>
      <c r="O358" s="24">
        <v>1</v>
      </c>
      <c r="P358" s="1">
        <v>5</v>
      </c>
      <c r="Q358" s="1">
        <v>1</v>
      </c>
      <c r="R358" s="24">
        <v>4</v>
      </c>
      <c r="S358" s="1">
        <v>5</v>
      </c>
      <c r="T358" s="1">
        <v>6</v>
      </c>
      <c r="U358" s="1">
        <v>1</v>
      </c>
      <c r="V358" s="1">
        <v>1</v>
      </c>
      <c r="W358" s="1">
        <v>3</v>
      </c>
      <c r="X358" s="1">
        <v>6</v>
      </c>
      <c r="Y358" s="1" t="s">
        <v>48</v>
      </c>
      <c r="Z358" s="1" t="s">
        <v>48</v>
      </c>
      <c r="AA358" s="1" t="s">
        <v>48</v>
      </c>
      <c r="AB358" s="1" t="s">
        <v>48</v>
      </c>
      <c r="AC358" s="1" t="s">
        <v>48</v>
      </c>
      <c r="AD358" s="1" t="s">
        <v>48</v>
      </c>
      <c r="AE358" s="1" t="s">
        <v>48</v>
      </c>
      <c r="AF358" s="1" t="s">
        <v>48</v>
      </c>
      <c r="AG358" s="1" t="s">
        <v>48</v>
      </c>
      <c r="AH358" s="1" t="s">
        <v>48</v>
      </c>
      <c r="AI358" s="1" t="s">
        <v>48</v>
      </c>
      <c r="AJ358" s="1" t="s">
        <v>48</v>
      </c>
      <c r="AK358" s="1" t="s">
        <v>48</v>
      </c>
      <c r="AL358" s="1" t="s">
        <v>48</v>
      </c>
      <c r="AM358" s="1" t="s">
        <v>48</v>
      </c>
      <c r="AN358" s="1" t="s">
        <v>48</v>
      </c>
      <c r="AO358" s="1" t="s">
        <v>48</v>
      </c>
      <c r="AP358" s="24" t="s">
        <v>48</v>
      </c>
      <c r="AQ358" s="1" t="s">
        <v>61</v>
      </c>
      <c r="AR358" s="1">
        <v>8</v>
      </c>
      <c r="AS358" s="25" t="s">
        <v>523</v>
      </c>
      <c r="AT358" s="36" t="s">
        <v>854</v>
      </c>
      <c r="AU358" s="9">
        <f t="shared" si="41"/>
        <v>-2.3121015889492513</v>
      </c>
      <c r="AV358" s="9">
        <f t="shared" si="42"/>
        <v>-0.75026249103150122</v>
      </c>
      <c r="AW358">
        <f t="shared" si="43"/>
        <v>3</v>
      </c>
      <c r="AX358">
        <f t="shared" si="44"/>
        <v>1</v>
      </c>
      <c r="AY358" s="6">
        <f>VLOOKUP(AQ358,COND!$A$10:$B$32,2,FALSE)</f>
        <v>1</v>
      </c>
      <c r="AZ358" s="9">
        <f>($AU$3*AU358+$AV$3*AV358+$AW$3*AW358+$AX$3*AX358)*AY358*IF(AR358&lt;5,0.95,IF(AR358&lt;7,0.975,1))+$K$3*VLOOKUP(K358,COND!$A$2:$D$7,2,FALSE)+$L$3*VLOOKUP(L358,COND!$A$2:$D$7,3,FALSE)+IF(BB358="SP",$BB$3,0)+IF($AW358&lt;3,-5,0)</f>
        <v>18.982329861580126</v>
      </c>
      <c r="BA358" s="28">
        <f t="shared" si="45"/>
        <v>0.61004501916091025</v>
      </c>
      <c r="BB358" t="str">
        <f t="shared" si="46"/>
        <v>SP</v>
      </c>
      <c r="BC358">
        <v>900</v>
      </c>
      <c r="BD358">
        <v>354</v>
      </c>
      <c r="BF358" t="str">
        <f t="shared" si="47"/>
        <v>Unlikely</v>
      </c>
      <c r="BH358">
        <f>IF(VLOOKUP($B358,'Draft List'!$D$4:$AC$2598,BH$3,FALSE)&lt;&gt;0,VLOOKUP($B358,'Draft List'!$D$4:$AC$2598,BH$3,FALSE),"")</f>
        <v>387</v>
      </c>
      <c r="BI358">
        <f>IF(VLOOKUP($B358,'Draft List'!$D$4:$AC$2598,BI$3,FALSE)&lt;&gt;0,VLOOKUP($B358,'Draft List'!$D$4:$AC$2598,BI$3,FALSE),"")</f>
        <v>15</v>
      </c>
      <c r="BJ358">
        <f>IF(VLOOKUP($B358,'Draft List'!$D$4:$AC$2598,BJ$3,FALSE)&lt;&gt;0,VLOOKUP($B358,'Draft List'!$D$4:$AC$2598,BJ$3,FALSE),"")</f>
        <v>17</v>
      </c>
      <c r="BK358" t="str">
        <f>IF(VLOOKUP($B358,'Draft List'!$D$4:$AC$2598,BK$3,FALSE)&lt;&gt;0,VLOOKUP($B358,'Draft List'!$D$4:$AC$2598,BK$3,FALSE),"")</f>
        <v>Kentucky Thoroughbreds</v>
      </c>
      <c r="BL358">
        <f>IF(OR(C358="SP",C358="MR",C358="CL"),"P",VLOOKUP($A358,Bat!$A$4:$AQ$1284,42,FALSE))</f>
        <v>-6.1298110653314719</v>
      </c>
    </row>
    <row r="359" spans="1:64" x14ac:dyDescent="0.25">
      <c r="A359" s="45" t="str">
        <f t="shared" si="40"/>
        <v>SPBartolo Vásquez23</v>
      </c>
      <c r="B359">
        <f>VLOOKUP($A359,draft_listing_pitchers_stats!$A$1:$B$1324,2,FALSE)</f>
        <v>5265</v>
      </c>
      <c r="C359" s="1" t="s">
        <v>25</v>
      </c>
      <c r="D359" s="1" t="s">
        <v>462</v>
      </c>
      <c r="E359" s="1" t="s">
        <v>744</v>
      </c>
      <c r="F359" s="1">
        <v>23</v>
      </c>
      <c r="G359" s="1" t="s">
        <v>44</v>
      </c>
      <c r="H359" s="1" t="s">
        <v>44</v>
      </c>
      <c r="I359" s="1" t="s">
        <v>54</v>
      </c>
      <c r="J359" s="24" t="s">
        <v>54</v>
      </c>
      <c r="K359" s="1" t="s">
        <v>51</v>
      </c>
      <c r="L359" s="24" t="s">
        <v>46</v>
      </c>
      <c r="M359" s="1">
        <v>2</v>
      </c>
      <c r="N359" s="1">
        <v>2</v>
      </c>
      <c r="O359" s="24">
        <v>2</v>
      </c>
      <c r="P359" s="1">
        <v>3</v>
      </c>
      <c r="Q359" s="1">
        <v>3</v>
      </c>
      <c r="R359" s="24">
        <v>4</v>
      </c>
      <c r="S359" s="1">
        <v>4</v>
      </c>
      <c r="T359" s="1">
        <v>4</v>
      </c>
      <c r="U359" s="1">
        <v>1</v>
      </c>
      <c r="V359" s="1">
        <v>2</v>
      </c>
      <c r="W359" s="1">
        <v>2</v>
      </c>
      <c r="X359" s="1">
        <v>2</v>
      </c>
      <c r="Y359" s="1" t="s">
        <v>48</v>
      </c>
      <c r="Z359" s="1" t="s">
        <v>48</v>
      </c>
      <c r="AA359" s="1" t="s">
        <v>48</v>
      </c>
      <c r="AB359" s="1" t="s">
        <v>48</v>
      </c>
      <c r="AC359" s="1">
        <v>4</v>
      </c>
      <c r="AD359" s="1">
        <v>4</v>
      </c>
      <c r="AE359" s="1" t="s">
        <v>48</v>
      </c>
      <c r="AF359" s="1" t="s">
        <v>48</v>
      </c>
      <c r="AG359" s="1" t="s">
        <v>48</v>
      </c>
      <c r="AH359" s="1" t="s">
        <v>48</v>
      </c>
      <c r="AI359" s="1" t="s">
        <v>48</v>
      </c>
      <c r="AJ359" s="1" t="s">
        <v>48</v>
      </c>
      <c r="AK359" s="1" t="s">
        <v>48</v>
      </c>
      <c r="AL359" s="1" t="s">
        <v>48</v>
      </c>
      <c r="AM359" s="1" t="s">
        <v>48</v>
      </c>
      <c r="AN359" s="1" t="s">
        <v>48</v>
      </c>
      <c r="AO359" s="1" t="s">
        <v>48</v>
      </c>
      <c r="AP359" s="24" t="s">
        <v>48</v>
      </c>
      <c r="AQ359" s="1" t="s">
        <v>61</v>
      </c>
      <c r="AR359" s="1">
        <v>10</v>
      </c>
      <c r="AS359" s="25" t="s">
        <v>519</v>
      </c>
      <c r="AT359" s="36" t="s">
        <v>48</v>
      </c>
      <c r="AU359" s="9">
        <f t="shared" si="41"/>
        <v>-2.0690406309742588</v>
      </c>
      <c r="AV359" s="9">
        <f t="shared" si="42"/>
        <v>-0.74878170718973724</v>
      </c>
      <c r="AW359">
        <f t="shared" si="43"/>
        <v>4</v>
      </c>
      <c r="AX359">
        <f t="shared" si="44"/>
        <v>0</v>
      </c>
      <c r="AY359" s="6">
        <f>VLOOKUP(AQ359,COND!$A$10:$B$32,2,FALSE)</f>
        <v>1</v>
      </c>
      <c r="AZ359" s="9">
        <f>($AU$3*AU359+$AV$3*AV359+$AW$3*AW359+$AX$3*AX359)*AY359*IF(AR359&lt;5,0.95,IF(AR359&lt;7,0.975,1))+$K$3*VLOOKUP(K359,COND!$A$2:$D$7,2,FALSE)+$L$3*VLOOKUP(L359,COND!$A$2:$D$7,3,FALSE)+IF(BB359="SP",$BB$3,0)+IF($AW359&lt;3,-5,0)</f>
        <v>18.910557730010403</v>
      </c>
      <c r="BA359" s="28">
        <f t="shared" si="45"/>
        <v>0.60373983416102428</v>
      </c>
      <c r="BB359" t="str">
        <f t="shared" si="46"/>
        <v>SP</v>
      </c>
      <c r="BC359">
        <v>900</v>
      </c>
      <c r="BD359">
        <v>355</v>
      </c>
      <c r="BF359" t="str">
        <f t="shared" si="47"/>
        <v>Unlikely</v>
      </c>
      <c r="BH359">
        <f>IF(VLOOKUP($B359,'Draft List'!$D$4:$AC$2598,BH$3,FALSE)&lt;&gt;0,VLOOKUP($B359,'Draft List'!$D$4:$AC$2598,BH$3,FALSE),"")</f>
        <v>323</v>
      </c>
      <c r="BI359">
        <f>IF(VLOOKUP($B359,'Draft List'!$D$4:$AC$2598,BI$3,FALSE)&lt;&gt;0,VLOOKUP($B359,'Draft List'!$D$4:$AC$2598,BI$3,FALSE),"")</f>
        <v>13</v>
      </c>
      <c r="BJ359">
        <f>IF(VLOOKUP($B359,'Draft List'!$D$4:$AC$2598,BJ$3,FALSE)&lt;&gt;0,VLOOKUP($B359,'Draft List'!$D$4:$AC$2598,BJ$3,FALSE),"")</f>
        <v>5</v>
      </c>
      <c r="BK359" t="str">
        <f>IF(VLOOKUP($B359,'Draft List'!$D$4:$AC$2598,BK$3,FALSE)&lt;&gt;0,VLOOKUP($B359,'Draft List'!$D$4:$AC$2598,BK$3,FALSE),"")</f>
        <v>London Underground</v>
      </c>
      <c r="BL359" t="str">
        <f>IF(OR(C359="SP",C359="MR",C359="CL"),"P",VLOOKUP($A359,Bat!$A$4:$AQ$1284,42,FALSE))</f>
        <v>P</v>
      </c>
    </row>
    <row r="360" spans="1:64" x14ac:dyDescent="0.25">
      <c r="A360" s="45" t="str">
        <f t="shared" si="40"/>
        <v>RPSean Haas22</v>
      </c>
      <c r="B360">
        <f>VLOOKUP($A360,draft_listing_pitchers_stats!$A$1:$B$1324,2,FALSE)</f>
        <v>9434</v>
      </c>
      <c r="C360" s="1" t="s">
        <v>885</v>
      </c>
      <c r="D360" s="1" t="s">
        <v>479</v>
      </c>
      <c r="E360" s="1" t="s">
        <v>1217</v>
      </c>
      <c r="F360" s="1">
        <v>22</v>
      </c>
      <c r="G360" s="1" t="s">
        <v>44</v>
      </c>
      <c r="H360" s="1" t="s">
        <v>44</v>
      </c>
      <c r="I360" s="1" t="s">
        <v>54</v>
      </c>
      <c r="J360" s="24" t="s">
        <v>54</v>
      </c>
      <c r="K360" s="1" t="s">
        <v>46</v>
      </c>
      <c r="L360" s="24" t="s">
        <v>51</v>
      </c>
      <c r="M360" s="1">
        <v>3</v>
      </c>
      <c r="N360" s="1">
        <v>2</v>
      </c>
      <c r="O360" s="24">
        <v>2</v>
      </c>
      <c r="P360" s="1">
        <v>5</v>
      </c>
      <c r="Q360" s="1">
        <v>2</v>
      </c>
      <c r="R360" s="24">
        <v>3</v>
      </c>
      <c r="S360" s="1">
        <v>5</v>
      </c>
      <c r="T360" s="1">
        <v>6</v>
      </c>
      <c r="U360" s="1">
        <v>1</v>
      </c>
      <c r="V360" s="1">
        <v>2</v>
      </c>
      <c r="W360" s="1" t="s">
        <v>48</v>
      </c>
      <c r="X360" s="1" t="s">
        <v>48</v>
      </c>
      <c r="Y360" s="1">
        <v>4</v>
      </c>
      <c r="Z360" s="1">
        <v>6</v>
      </c>
      <c r="AA360" s="1" t="s">
        <v>48</v>
      </c>
      <c r="AB360" s="1" t="s">
        <v>48</v>
      </c>
      <c r="AC360" s="1" t="s">
        <v>48</v>
      </c>
      <c r="AD360" s="1" t="s">
        <v>48</v>
      </c>
      <c r="AE360" s="1" t="s">
        <v>48</v>
      </c>
      <c r="AF360" s="1" t="s">
        <v>48</v>
      </c>
      <c r="AG360" s="1" t="s">
        <v>48</v>
      </c>
      <c r="AH360" s="1" t="s">
        <v>48</v>
      </c>
      <c r="AI360" s="1" t="s">
        <v>48</v>
      </c>
      <c r="AJ360" s="1" t="s">
        <v>48</v>
      </c>
      <c r="AK360" s="1" t="s">
        <v>48</v>
      </c>
      <c r="AL360" s="1" t="s">
        <v>48</v>
      </c>
      <c r="AM360" s="1" t="s">
        <v>48</v>
      </c>
      <c r="AN360" s="1" t="s">
        <v>48</v>
      </c>
      <c r="AO360" s="1" t="s">
        <v>48</v>
      </c>
      <c r="AP360" s="24" t="s">
        <v>48</v>
      </c>
      <c r="AQ360" s="1" t="s">
        <v>64</v>
      </c>
      <c r="AR360" s="1">
        <v>7</v>
      </c>
      <c r="AS360" s="25" t="s">
        <v>519</v>
      </c>
      <c r="AT360" s="36" t="s">
        <v>48</v>
      </c>
      <c r="AU360" s="9">
        <f t="shared" si="41"/>
        <v>-1.8743493064650851</v>
      </c>
      <c r="AV360" s="9">
        <f t="shared" si="42"/>
        <v>-0.79715134065555615</v>
      </c>
      <c r="AW360">
        <f t="shared" si="43"/>
        <v>3</v>
      </c>
      <c r="AX360">
        <f t="shared" si="44"/>
        <v>1</v>
      </c>
      <c r="AY360" s="6">
        <f>VLOOKUP(AQ360,COND!$A$10:$B$32,2,FALSE)</f>
        <v>1</v>
      </c>
      <c r="AZ360" s="9">
        <f>($AU$3*AU360+$AV$3*AV360+$AW$3*AW360+$AX$3*AX360)*AY360*IF(AR360&lt;5,0.95,IF(AR360&lt;7,0.975,1))+$K$3*VLOOKUP(K360,COND!$A$2:$D$7,2,FALSE)+$L$3*VLOOKUP(L360,COND!$A$2:$D$7,3,FALSE)+IF(BB360="SP",$BB$3,0)+IF($AW360&lt;3,-5,0)</f>
        <v>18.732103325595862</v>
      </c>
      <c r="BA360" s="28">
        <f t="shared" si="45"/>
        <v>0.58806260667356858</v>
      </c>
      <c r="BB360" t="str">
        <f t="shared" si="46"/>
        <v>SP</v>
      </c>
      <c r="BC360">
        <v>900</v>
      </c>
      <c r="BD360">
        <v>356</v>
      </c>
      <c r="BF360" t="str">
        <f t="shared" si="47"/>
        <v>Unlikely</v>
      </c>
      <c r="BH360" t="str">
        <f>IF(VLOOKUP($B360,'Draft List'!$D$4:$AC$2598,BH$3,FALSE)&lt;&gt;0,VLOOKUP($B360,'Draft List'!$D$4:$AC$2598,BH$3,FALSE),"")</f>
        <v/>
      </c>
      <c r="BI360" t="str">
        <f>IF(VLOOKUP($B360,'Draft List'!$D$4:$AC$2598,BI$3,FALSE)&lt;&gt;0,VLOOKUP($B360,'Draft List'!$D$4:$AC$2598,BI$3,FALSE),"")</f>
        <v/>
      </c>
      <c r="BJ360" t="str">
        <f>IF(VLOOKUP($B360,'Draft List'!$D$4:$AC$2598,BJ$3,FALSE)&lt;&gt;0,VLOOKUP($B360,'Draft List'!$D$4:$AC$2598,BJ$3,FALSE),"")</f>
        <v/>
      </c>
      <c r="BK360" t="str">
        <f>IF(VLOOKUP($B360,'Draft List'!$D$4:$AC$2598,BK$3,FALSE)&lt;&gt;0,VLOOKUP($B360,'Draft List'!$D$4:$AC$2598,BK$3,FALSE),"")</f>
        <v/>
      </c>
      <c r="BL360">
        <f>IF(OR(C360="SP",C360="MR",C360="CL"),"P",VLOOKUP($A360,Bat!$A$4:$AQ$1284,42,FALSE))</f>
        <v>-10.24484042079232</v>
      </c>
    </row>
    <row r="361" spans="1:64" x14ac:dyDescent="0.25">
      <c r="A361" s="45" t="str">
        <f t="shared" si="40"/>
        <v>SPJosé Galeas23</v>
      </c>
      <c r="B361">
        <f>VLOOKUP($A361,draft_listing_pitchers_stats!$A$1:$B$1324,2,FALSE)</f>
        <v>9543</v>
      </c>
      <c r="C361" s="1" t="s">
        <v>25</v>
      </c>
      <c r="D361" s="1" t="s">
        <v>150</v>
      </c>
      <c r="E361" s="1" t="s">
        <v>1180</v>
      </c>
      <c r="F361" s="1">
        <v>23</v>
      </c>
      <c r="G361" s="1" t="s">
        <v>44</v>
      </c>
      <c r="H361" s="1" t="s">
        <v>44</v>
      </c>
      <c r="I361" s="1" t="s">
        <v>54</v>
      </c>
      <c r="J361" s="24" t="s">
        <v>54</v>
      </c>
      <c r="K361" s="1" t="s">
        <v>46</v>
      </c>
      <c r="L361" s="24" t="s">
        <v>46</v>
      </c>
      <c r="M361" s="1">
        <v>3</v>
      </c>
      <c r="N361" s="1">
        <v>2</v>
      </c>
      <c r="O361" s="24">
        <v>3</v>
      </c>
      <c r="P361" s="1">
        <v>4</v>
      </c>
      <c r="Q361" s="1">
        <v>2</v>
      </c>
      <c r="R361" s="24">
        <v>4</v>
      </c>
      <c r="S361" s="1">
        <v>5</v>
      </c>
      <c r="T361" s="1">
        <v>5</v>
      </c>
      <c r="U361" s="1">
        <v>3</v>
      </c>
      <c r="V361" s="1">
        <v>4</v>
      </c>
      <c r="W361" s="1">
        <v>3</v>
      </c>
      <c r="X361" s="1">
        <v>4</v>
      </c>
      <c r="Y361" s="1" t="s">
        <v>48</v>
      </c>
      <c r="Z361" s="1" t="s">
        <v>48</v>
      </c>
      <c r="AA361" s="1" t="s">
        <v>48</v>
      </c>
      <c r="AB361" s="1" t="s">
        <v>48</v>
      </c>
      <c r="AC361" s="1" t="s">
        <v>48</v>
      </c>
      <c r="AD361" s="1" t="s">
        <v>48</v>
      </c>
      <c r="AE361" s="1" t="s">
        <v>48</v>
      </c>
      <c r="AF361" s="1" t="s">
        <v>48</v>
      </c>
      <c r="AG361" s="1">
        <v>4</v>
      </c>
      <c r="AH361" s="1">
        <v>5</v>
      </c>
      <c r="AI361" s="1" t="s">
        <v>48</v>
      </c>
      <c r="AJ361" s="1" t="s">
        <v>48</v>
      </c>
      <c r="AK361" s="1" t="s">
        <v>48</v>
      </c>
      <c r="AL361" s="1" t="s">
        <v>48</v>
      </c>
      <c r="AM361" s="1" t="s">
        <v>48</v>
      </c>
      <c r="AN361" s="1" t="s">
        <v>48</v>
      </c>
      <c r="AO361" s="1" t="s">
        <v>48</v>
      </c>
      <c r="AP361" s="24" t="s">
        <v>48</v>
      </c>
      <c r="AQ361" s="1" t="s">
        <v>61</v>
      </c>
      <c r="AR361" s="1">
        <v>8</v>
      </c>
      <c r="AS361" s="25" t="s">
        <v>519</v>
      </c>
      <c r="AT361" s="36" t="s">
        <v>48</v>
      </c>
      <c r="AU361" s="9">
        <f t="shared" si="41"/>
        <v>-1.6320287404109748</v>
      </c>
      <c r="AV361" s="9">
        <f t="shared" si="42"/>
        <v>-0.74952209911061918</v>
      </c>
      <c r="AW361">
        <f t="shared" si="43"/>
        <v>4</v>
      </c>
      <c r="AX361">
        <f t="shared" si="44"/>
        <v>0</v>
      </c>
      <c r="AY361" s="6">
        <f>VLOOKUP(AQ361,COND!$A$10:$B$32,2,FALSE)</f>
        <v>1</v>
      </c>
      <c r="AZ361" s="9">
        <f>($AU$3*AU361+$AV$3*AV361+$AW$3*AW361+$AX$3*AX361)*AY361*IF(AR361&lt;5,0.95,IF(AR361&lt;7,0.975,1))+$K$3*VLOOKUP(K361,COND!$A$2:$D$7,2,FALSE)+$L$3*VLOOKUP(L361,COND!$A$2:$D$7,3,FALSE)+IF(BB361="SP",$BB$3,0)+IF($AW361&lt;3,-5,0)</f>
        <v>18.683152269705424</v>
      </c>
      <c r="BA361" s="28">
        <f t="shared" si="45"/>
        <v>0.58376225420278904</v>
      </c>
      <c r="BB361" t="str">
        <f t="shared" si="46"/>
        <v>SP</v>
      </c>
      <c r="BC361">
        <v>900</v>
      </c>
      <c r="BD361">
        <v>357</v>
      </c>
      <c r="BF361" t="str">
        <f t="shared" si="47"/>
        <v>Unlikely</v>
      </c>
      <c r="BH361" t="str">
        <f>IF(VLOOKUP($B361,'Draft List'!$D$4:$AC$2598,BH$3,FALSE)&lt;&gt;0,VLOOKUP($B361,'Draft List'!$D$4:$AC$2598,BH$3,FALSE),"")</f>
        <v/>
      </c>
      <c r="BI361" t="str">
        <f>IF(VLOOKUP($B361,'Draft List'!$D$4:$AC$2598,BI$3,FALSE)&lt;&gt;0,VLOOKUP($B361,'Draft List'!$D$4:$AC$2598,BI$3,FALSE),"")</f>
        <v/>
      </c>
      <c r="BJ361" t="str">
        <f>IF(VLOOKUP($B361,'Draft List'!$D$4:$AC$2598,BJ$3,FALSE)&lt;&gt;0,VLOOKUP($B361,'Draft List'!$D$4:$AC$2598,BJ$3,FALSE),"")</f>
        <v/>
      </c>
      <c r="BK361" t="str">
        <f>IF(VLOOKUP($B361,'Draft List'!$D$4:$AC$2598,BK$3,FALSE)&lt;&gt;0,VLOOKUP($B361,'Draft List'!$D$4:$AC$2598,BK$3,FALSE),"")</f>
        <v/>
      </c>
      <c r="BL361" t="str">
        <f>IF(OR(C361="SP",C361="MR",C361="CL"),"P",VLOOKUP($A361,Bat!$A$4:$AQ$1284,42,FALSE))</f>
        <v>P</v>
      </c>
    </row>
    <row r="362" spans="1:64" x14ac:dyDescent="0.25">
      <c r="A362" s="45" t="str">
        <f t="shared" si="40"/>
        <v>RPPedro Chávez23</v>
      </c>
      <c r="B362">
        <f>VLOOKUP($A362,draft_listing_pitchers_stats!$A$1:$B$1324,2,FALSE)</f>
        <v>11017</v>
      </c>
      <c r="C362" s="1" t="s">
        <v>885</v>
      </c>
      <c r="D362" s="1" t="s">
        <v>203</v>
      </c>
      <c r="E362" s="1" t="s">
        <v>1089</v>
      </c>
      <c r="F362" s="1">
        <v>23</v>
      </c>
      <c r="G362" s="1" t="s">
        <v>58</v>
      </c>
      <c r="H362" s="1" t="s">
        <v>44</v>
      </c>
      <c r="I362" s="1" t="s">
        <v>54</v>
      </c>
      <c r="J362" s="24" t="s">
        <v>54</v>
      </c>
      <c r="K362" s="1" t="s">
        <v>46</v>
      </c>
      <c r="L362" s="24" t="s">
        <v>46</v>
      </c>
      <c r="M362" s="1">
        <v>4</v>
      </c>
      <c r="N362" s="1">
        <v>2</v>
      </c>
      <c r="O362" s="24">
        <v>2</v>
      </c>
      <c r="P362" s="1">
        <v>4</v>
      </c>
      <c r="Q362" s="1">
        <v>2</v>
      </c>
      <c r="R362" s="24">
        <v>4</v>
      </c>
      <c r="S362" s="1">
        <v>4</v>
      </c>
      <c r="T362" s="1">
        <v>5</v>
      </c>
      <c r="U362" s="1">
        <v>5</v>
      </c>
      <c r="V362" s="1">
        <v>5</v>
      </c>
      <c r="W362" s="1">
        <v>5</v>
      </c>
      <c r="X362" s="1">
        <v>5</v>
      </c>
      <c r="Y362" s="1" t="s">
        <v>48</v>
      </c>
      <c r="Z362" s="1" t="s">
        <v>48</v>
      </c>
      <c r="AA362" s="1" t="s">
        <v>48</v>
      </c>
      <c r="AB362" s="1" t="s">
        <v>48</v>
      </c>
      <c r="AC362" s="1" t="s">
        <v>48</v>
      </c>
      <c r="AD362" s="1" t="s">
        <v>48</v>
      </c>
      <c r="AE362" s="1" t="s">
        <v>48</v>
      </c>
      <c r="AF362" s="1" t="s">
        <v>48</v>
      </c>
      <c r="AG362" s="1">
        <v>3</v>
      </c>
      <c r="AH362" s="1">
        <v>3</v>
      </c>
      <c r="AI362" s="1" t="s">
        <v>48</v>
      </c>
      <c r="AJ362" s="1" t="s">
        <v>48</v>
      </c>
      <c r="AK362" s="1" t="s">
        <v>48</v>
      </c>
      <c r="AL362" s="1" t="s">
        <v>48</v>
      </c>
      <c r="AM362" s="1" t="s">
        <v>48</v>
      </c>
      <c r="AN362" s="1" t="s">
        <v>48</v>
      </c>
      <c r="AO362" s="1" t="s">
        <v>48</v>
      </c>
      <c r="AP362" s="24" t="s">
        <v>48</v>
      </c>
      <c r="AQ362" s="1" t="s">
        <v>521</v>
      </c>
      <c r="AR362" s="1">
        <v>7</v>
      </c>
      <c r="AS362" s="25" t="s">
        <v>519</v>
      </c>
      <c r="AT362" s="36" t="s">
        <v>48</v>
      </c>
      <c r="AU362" s="9">
        <f t="shared" si="41"/>
        <v>-1.6796579819559116</v>
      </c>
      <c r="AV362" s="9">
        <f t="shared" si="42"/>
        <v>-0.74952209911061918</v>
      </c>
      <c r="AW362">
        <f t="shared" si="43"/>
        <v>4</v>
      </c>
      <c r="AX362">
        <f t="shared" si="44"/>
        <v>0</v>
      </c>
      <c r="AY362" s="6">
        <f>VLOOKUP(AQ362,COND!$A$10:$B$32,2,FALSE)</f>
        <v>1</v>
      </c>
      <c r="AZ362" s="9">
        <f>($AU$3*AU362+$AV$3*AV362+$AW$3*AW362+$AX$3*AX362)*AY362*IF(AR362&lt;5,0.95,IF(AR362&lt;7,0.975,1))+$K$3*VLOOKUP(K362,COND!$A$2:$D$7,2,FALSE)+$L$3*VLOOKUP(L362,COND!$A$2:$D$7,3,FALSE)+IF(BB362="SP",$BB$3,0)+IF($AW362&lt;3,-5,0)</f>
        <v>18.673626421396435</v>
      </c>
      <c r="BA362" s="28">
        <f t="shared" si="45"/>
        <v>0.58292540799862302</v>
      </c>
      <c r="BB362" t="str">
        <f t="shared" si="46"/>
        <v>SP</v>
      </c>
      <c r="BC362">
        <v>900</v>
      </c>
      <c r="BD362">
        <v>358</v>
      </c>
      <c r="BF362" t="str">
        <f t="shared" si="47"/>
        <v>Unlikely</v>
      </c>
      <c r="BH362" t="str">
        <f>IF(VLOOKUP($B362,'Draft List'!$D$4:$AC$2598,BH$3,FALSE)&lt;&gt;0,VLOOKUP($B362,'Draft List'!$D$4:$AC$2598,BH$3,FALSE),"")</f>
        <v/>
      </c>
      <c r="BI362" t="str">
        <f>IF(VLOOKUP($B362,'Draft List'!$D$4:$AC$2598,BI$3,FALSE)&lt;&gt;0,VLOOKUP($B362,'Draft List'!$D$4:$AC$2598,BI$3,FALSE),"")</f>
        <v/>
      </c>
      <c r="BJ362" t="str">
        <f>IF(VLOOKUP($B362,'Draft List'!$D$4:$AC$2598,BJ$3,FALSE)&lt;&gt;0,VLOOKUP($B362,'Draft List'!$D$4:$AC$2598,BJ$3,FALSE),"")</f>
        <v/>
      </c>
      <c r="BK362" t="str">
        <f>IF(VLOOKUP($B362,'Draft List'!$D$4:$AC$2598,BK$3,FALSE)&lt;&gt;0,VLOOKUP($B362,'Draft List'!$D$4:$AC$2598,BK$3,FALSE),"")</f>
        <v/>
      </c>
      <c r="BL362" t="e">
        <f>IF(OR(C362="SP",C362="MR",C362="CL"),"P",VLOOKUP($A362,Bat!$A$4:$AQ$1284,42,FALSE))</f>
        <v>#N/A</v>
      </c>
    </row>
    <row r="363" spans="1:64" x14ac:dyDescent="0.25">
      <c r="A363" s="45" t="str">
        <f t="shared" si="40"/>
        <v>SPJim Padilla22</v>
      </c>
      <c r="B363">
        <f>VLOOKUP($A363,draft_listing_pitchers_stats!$A$1:$B$1324,2,FALSE)</f>
        <v>7429</v>
      </c>
      <c r="C363" s="1" t="s">
        <v>25</v>
      </c>
      <c r="D363" s="1" t="s">
        <v>279</v>
      </c>
      <c r="E363" s="1" t="s">
        <v>942</v>
      </c>
      <c r="F363" s="1">
        <v>22</v>
      </c>
      <c r="G363" s="1" t="s">
        <v>68</v>
      </c>
      <c r="H363" s="1" t="s">
        <v>44</v>
      </c>
      <c r="I363" s="1" t="s">
        <v>54</v>
      </c>
      <c r="J363" s="24" t="s">
        <v>54</v>
      </c>
      <c r="K363" s="1" t="s">
        <v>46</v>
      </c>
      <c r="L363" s="24" t="s">
        <v>46</v>
      </c>
      <c r="M363" s="1">
        <v>3</v>
      </c>
      <c r="N363" s="1">
        <v>2</v>
      </c>
      <c r="O363" s="24">
        <v>1</v>
      </c>
      <c r="P363" s="1">
        <v>5</v>
      </c>
      <c r="Q363" s="1">
        <v>2</v>
      </c>
      <c r="R363" s="24">
        <v>3</v>
      </c>
      <c r="S363" s="1">
        <v>5</v>
      </c>
      <c r="T363" s="1">
        <v>6</v>
      </c>
      <c r="U363" s="1">
        <v>5</v>
      </c>
      <c r="V363" s="1">
        <v>5</v>
      </c>
      <c r="W363" s="1" t="s">
        <v>48</v>
      </c>
      <c r="X363" s="1" t="s">
        <v>48</v>
      </c>
      <c r="Y363" s="1">
        <v>2</v>
      </c>
      <c r="Z363" s="1">
        <v>3</v>
      </c>
      <c r="AA363" s="1" t="s">
        <v>48</v>
      </c>
      <c r="AB363" s="1" t="s">
        <v>48</v>
      </c>
      <c r="AC363" s="1" t="s">
        <v>48</v>
      </c>
      <c r="AD363" s="1" t="s">
        <v>48</v>
      </c>
      <c r="AE363" s="1" t="s">
        <v>48</v>
      </c>
      <c r="AF363" s="1" t="s">
        <v>48</v>
      </c>
      <c r="AG363" s="1">
        <v>4</v>
      </c>
      <c r="AH363" s="1">
        <v>5</v>
      </c>
      <c r="AI363" s="1" t="s">
        <v>48</v>
      </c>
      <c r="AJ363" s="1" t="s">
        <v>48</v>
      </c>
      <c r="AK363" s="1" t="s">
        <v>48</v>
      </c>
      <c r="AL363" s="1" t="s">
        <v>48</v>
      </c>
      <c r="AM363" s="1" t="s">
        <v>48</v>
      </c>
      <c r="AN363" s="1" t="s">
        <v>48</v>
      </c>
      <c r="AO363" s="1" t="s">
        <v>48</v>
      </c>
      <c r="AP363" s="24" t="s">
        <v>48</v>
      </c>
      <c r="AQ363" s="1" t="s">
        <v>62</v>
      </c>
      <c r="AR363" s="1">
        <v>6</v>
      </c>
      <c r="AS363" s="25" t="s">
        <v>519</v>
      </c>
      <c r="AT363" s="36" t="s">
        <v>826</v>
      </c>
      <c r="AU363" s="9">
        <f t="shared" si="41"/>
        <v>-2.1166698725191955</v>
      </c>
      <c r="AV363" s="9">
        <f t="shared" si="42"/>
        <v>-0.79715134065555615</v>
      </c>
      <c r="AW363">
        <f t="shared" si="43"/>
        <v>4</v>
      </c>
      <c r="AX363">
        <f t="shared" si="44"/>
        <v>0.5</v>
      </c>
      <c r="AY363" s="6">
        <f>VLOOKUP(AQ363,COND!$A$10:$B$32,2,FALSE)</f>
        <v>1</v>
      </c>
      <c r="AZ363" s="9">
        <f>($AU$3*AU363+$AV$3*AV363+$AW$3*AW363+$AX$3*AX363)*AY363*IF(AR363&lt;5,0.95,IF(AR363&lt;7,0.975,1))+$K$3*VLOOKUP(K363,COND!$A$2:$D$7,2,FALSE)+$L$3*VLOOKUP(L363,COND!$A$2:$D$7,3,FALSE)+IF(BB363="SP",$BB$3,0)+IF($AW363&lt;3,-5,0)</f>
        <v>18.602173232075412</v>
      </c>
      <c r="BA363" s="28">
        <f t="shared" si="45"/>
        <v>0.5766482420896899</v>
      </c>
      <c r="BB363" t="str">
        <f t="shared" si="46"/>
        <v>SP</v>
      </c>
      <c r="BC363">
        <v>900</v>
      </c>
      <c r="BD363">
        <v>359</v>
      </c>
      <c r="BF363" t="str">
        <f t="shared" si="47"/>
        <v>Unlikely</v>
      </c>
      <c r="BH363" t="str">
        <f>IF(VLOOKUP($B363,'Draft List'!$D$4:$AC$2598,BH$3,FALSE)&lt;&gt;0,VLOOKUP($B363,'Draft List'!$D$4:$AC$2598,BH$3,FALSE),"")</f>
        <v/>
      </c>
      <c r="BI363" t="str">
        <f>IF(VLOOKUP($B363,'Draft List'!$D$4:$AC$2598,BI$3,FALSE)&lt;&gt;0,VLOOKUP($B363,'Draft List'!$D$4:$AC$2598,BI$3,FALSE),"")</f>
        <v/>
      </c>
      <c r="BJ363" t="str">
        <f>IF(VLOOKUP($B363,'Draft List'!$D$4:$AC$2598,BJ$3,FALSE)&lt;&gt;0,VLOOKUP($B363,'Draft List'!$D$4:$AC$2598,BJ$3,FALSE),"")</f>
        <v/>
      </c>
      <c r="BK363" t="str">
        <f>IF(VLOOKUP($B363,'Draft List'!$D$4:$AC$2598,BK$3,FALSE)&lt;&gt;0,VLOOKUP($B363,'Draft List'!$D$4:$AC$2598,BK$3,FALSE),"")</f>
        <v/>
      </c>
      <c r="BL363" t="str">
        <f>IF(OR(C363="SP",C363="MR",C363="CL"),"P",VLOOKUP($A363,Bat!$A$4:$AQ$1284,42,FALSE))</f>
        <v>P</v>
      </c>
    </row>
    <row r="364" spans="1:64" x14ac:dyDescent="0.25">
      <c r="A364" s="45" t="str">
        <f t="shared" si="40"/>
        <v>SPNick Pike23</v>
      </c>
      <c r="B364">
        <f>VLOOKUP($A364,draft_listing_pitchers_stats!$A$1:$B$1324,2,FALSE)</f>
        <v>15651</v>
      </c>
      <c r="C364" s="1" t="s">
        <v>25</v>
      </c>
      <c r="D364" s="1" t="s">
        <v>256</v>
      </c>
      <c r="E364" s="1" t="s">
        <v>1556</v>
      </c>
      <c r="F364" s="1">
        <v>23</v>
      </c>
      <c r="G364" s="1" t="s">
        <v>44</v>
      </c>
      <c r="H364" s="1" t="s">
        <v>44</v>
      </c>
      <c r="I364" s="1" t="s">
        <v>54</v>
      </c>
      <c r="J364" s="24" t="s">
        <v>54</v>
      </c>
      <c r="K364" s="1" t="s">
        <v>46</v>
      </c>
      <c r="L364" s="24" t="s">
        <v>46</v>
      </c>
      <c r="M364" s="1">
        <v>2</v>
      </c>
      <c r="N364" s="1">
        <v>2</v>
      </c>
      <c r="O364" s="24">
        <v>2</v>
      </c>
      <c r="P364" s="1">
        <v>4</v>
      </c>
      <c r="Q364" s="1">
        <v>2</v>
      </c>
      <c r="R364" s="24">
        <v>4</v>
      </c>
      <c r="S364" s="1">
        <v>4</v>
      </c>
      <c r="T364" s="1">
        <v>6</v>
      </c>
      <c r="U364" s="1">
        <v>1</v>
      </c>
      <c r="V364" s="1">
        <v>6</v>
      </c>
      <c r="W364" s="1" t="s">
        <v>48</v>
      </c>
      <c r="X364" s="1" t="s">
        <v>48</v>
      </c>
      <c r="Y364" s="1">
        <v>3</v>
      </c>
      <c r="Z364" s="1">
        <v>6</v>
      </c>
      <c r="AA364" s="1" t="s">
        <v>48</v>
      </c>
      <c r="AB364" s="1" t="s">
        <v>48</v>
      </c>
      <c r="AC364" s="1" t="s">
        <v>48</v>
      </c>
      <c r="AD364" s="1" t="s">
        <v>48</v>
      </c>
      <c r="AE364" s="1" t="s">
        <v>48</v>
      </c>
      <c r="AF364" s="1" t="s">
        <v>48</v>
      </c>
      <c r="AG364" s="1" t="s">
        <v>48</v>
      </c>
      <c r="AH364" s="1" t="s">
        <v>48</v>
      </c>
      <c r="AI364" s="1" t="s">
        <v>48</v>
      </c>
      <c r="AJ364" s="1" t="s">
        <v>48</v>
      </c>
      <c r="AK364" s="1" t="s">
        <v>48</v>
      </c>
      <c r="AL364" s="1" t="s">
        <v>48</v>
      </c>
      <c r="AM364" s="1" t="s">
        <v>48</v>
      </c>
      <c r="AN364" s="1" t="s">
        <v>48</v>
      </c>
      <c r="AO364" s="1" t="s">
        <v>48</v>
      </c>
      <c r="AP364" s="24" t="s">
        <v>48</v>
      </c>
      <c r="AQ364" s="1" t="s">
        <v>62</v>
      </c>
      <c r="AR364" s="1">
        <v>4</v>
      </c>
      <c r="AS364" s="25" t="s">
        <v>15</v>
      </c>
      <c r="AT364" s="36" t="s">
        <v>832</v>
      </c>
      <c r="AU364" s="9">
        <f t="shared" si="41"/>
        <v>-2.0690406309742588</v>
      </c>
      <c r="AV364" s="9">
        <f t="shared" si="42"/>
        <v>-0.74952209911061918</v>
      </c>
      <c r="AW364">
        <f t="shared" si="43"/>
        <v>3</v>
      </c>
      <c r="AX364">
        <f t="shared" si="44"/>
        <v>1.5</v>
      </c>
      <c r="AY364" s="6">
        <f>VLOOKUP(AQ364,COND!$A$10:$B$32,2,FALSE)</f>
        <v>1</v>
      </c>
      <c r="AZ364" s="9">
        <f>($AU$3*AU364+$AV$3*AV364+$AW$3*AW364+$AX$3*AX364)*AY364*IF(AR364&lt;5,0.95,IF(AR364&lt;7,0.975,1))+$K$3*VLOOKUP(K364,COND!$A$2:$D$7,2,FALSE)+$L$3*VLOOKUP(L364,COND!$A$2:$D$7,3,FALSE)+IF(BB364="SP",$BB$3,0)+IF($AW364&lt;3,-5,0)</f>
        <v>18.572212397013129</v>
      </c>
      <c r="BA364" s="28">
        <f t="shared" si="45"/>
        <v>0.57401618137633004</v>
      </c>
      <c r="BB364" t="str">
        <f t="shared" si="46"/>
        <v>RP</v>
      </c>
      <c r="BC364">
        <v>900</v>
      </c>
      <c r="BD364">
        <v>360</v>
      </c>
      <c r="BF364" t="str">
        <f t="shared" si="47"/>
        <v>Unlikely</v>
      </c>
      <c r="BH364" t="str">
        <f>IF(VLOOKUP($B364,'Draft List'!$D$4:$AC$2598,BH$3,FALSE)&lt;&gt;0,VLOOKUP($B364,'Draft List'!$D$4:$AC$2598,BH$3,FALSE),"")</f>
        <v/>
      </c>
      <c r="BI364" t="str">
        <f>IF(VLOOKUP($B364,'Draft List'!$D$4:$AC$2598,BI$3,FALSE)&lt;&gt;0,VLOOKUP($B364,'Draft List'!$D$4:$AC$2598,BI$3,FALSE),"")</f>
        <v/>
      </c>
      <c r="BJ364" t="str">
        <f>IF(VLOOKUP($B364,'Draft List'!$D$4:$AC$2598,BJ$3,FALSE)&lt;&gt;0,VLOOKUP($B364,'Draft List'!$D$4:$AC$2598,BJ$3,FALSE),"")</f>
        <v/>
      </c>
      <c r="BK364" t="str">
        <f>IF(VLOOKUP($B364,'Draft List'!$D$4:$AC$2598,BK$3,FALSE)&lt;&gt;0,VLOOKUP($B364,'Draft List'!$D$4:$AC$2598,BK$3,FALSE),"")</f>
        <v/>
      </c>
      <c r="BL364" t="str">
        <f>IF(OR(C364="SP",C364="MR",C364="CL"),"P",VLOOKUP($A364,Bat!$A$4:$AQ$1284,42,FALSE))</f>
        <v>P</v>
      </c>
    </row>
    <row r="365" spans="1:64" x14ac:dyDescent="0.25">
      <c r="A365" s="45" t="str">
        <f t="shared" si="40"/>
        <v>RPEllis Carew23</v>
      </c>
      <c r="B365">
        <f>VLOOKUP($A365,draft_listing_pitchers_stats!$A$1:$B$1324,2,FALSE)</f>
        <v>13654</v>
      </c>
      <c r="C365" s="1" t="s">
        <v>885</v>
      </c>
      <c r="D365" s="1" t="s">
        <v>645</v>
      </c>
      <c r="E365" s="1" t="s">
        <v>1076</v>
      </c>
      <c r="F365" s="1">
        <v>23</v>
      </c>
      <c r="G365" s="1" t="s">
        <v>68</v>
      </c>
      <c r="H365" s="1" t="s">
        <v>44</v>
      </c>
      <c r="I365" s="1" t="s">
        <v>54</v>
      </c>
      <c r="J365" s="24" t="s">
        <v>54</v>
      </c>
      <c r="K365" s="1" t="s">
        <v>51</v>
      </c>
      <c r="L365" s="24" t="s">
        <v>46</v>
      </c>
      <c r="M365" s="1">
        <v>3</v>
      </c>
      <c r="N365" s="1">
        <v>2</v>
      </c>
      <c r="O365" s="24">
        <v>1</v>
      </c>
      <c r="P365" s="1">
        <v>4</v>
      </c>
      <c r="Q365" s="1">
        <v>3</v>
      </c>
      <c r="R365" s="24">
        <v>3</v>
      </c>
      <c r="S365" s="1">
        <v>4</v>
      </c>
      <c r="T365" s="1">
        <v>6</v>
      </c>
      <c r="U365" s="1">
        <v>1</v>
      </c>
      <c r="V365" s="1">
        <v>2</v>
      </c>
      <c r="W365" s="1">
        <v>3</v>
      </c>
      <c r="X365" s="1">
        <v>5</v>
      </c>
      <c r="Y365" s="1" t="s">
        <v>48</v>
      </c>
      <c r="Z365" s="1" t="s">
        <v>48</v>
      </c>
      <c r="AA365" s="1" t="s">
        <v>48</v>
      </c>
      <c r="AB365" s="1" t="s">
        <v>48</v>
      </c>
      <c r="AC365" s="1" t="s">
        <v>48</v>
      </c>
      <c r="AD365" s="1" t="s">
        <v>48</v>
      </c>
      <c r="AE365" s="1" t="s">
        <v>48</v>
      </c>
      <c r="AF365" s="1" t="s">
        <v>48</v>
      </c>
      <c r="AG365" s="1" t="s">
        <v>48</v>
      </c>
      <c r="AH365" s="1" t="s">
        <v>48</v>
      </c>
      <c r="AI365" s="1" t="s">
        <v>48</v>
      </c>
      <c r="AJ365" s="1" t="s">
        <v>48</v>
      </c>
      <c r="AK365" s="1" t="s">
        <v>48</v>
      </c>
      <c r="AL365" s="1" t="s">
        <v>48</v>
      </c>
      <c r="AM365" s="1" t="s">
        <v>48</v>
      </c>
      <c r="AN365" s="1" t="s">
        <v>48</v>
      </c>
      <c r="AO365" s="1" t="s">
        <v>48</v>
      </c>
      <c r="AP365" s="24" t="s">
        <v>48</v>
      </c>
      <c r="AQ365" s="1" t="s">
        <v>522</v>
      </c>
      <c r="AR365" s="1">
        <v>6</v>
      </c>
      <c r="AS365" s="25" t="s">
        <v>519</v>
      </c>
      <c r="AT365" s="36" t="s">
        <v>1077</v>
      </c>
      <c r="AU365" s="9">
        <f t="shared" si="41"/>
        <v>-2.1166698725191955</v>
      </c>
      <c r="AV365" s="9">
        <f t="shared" si="42"/>
        <v>-0.79641094873467422</v>
      </c>
      <c r="AW365">
        <f t="shared" si="43"/>
        <v>3</v>
      </c>
      <c r="AX365">
        <f t="shared" si="44"/>
        <v>0.5</v>
      </c>
      <c r="AY365" s="6">
        <f>VLOOKUP(AQ365,COND!$A$10:$B$32,2,FALSE)</f>
        <v>1</v>
      </c>
      <c r="AZ365" s="9">
        <f>($AU$3*AU365+$AV$3*AV365+$AW$3*AW365+$AX$3*AX365)*AY365*IF(AR365&lt;5,0.95,IF(AR365&lt;7,0.975,1))+$K$3*VLOOKUP(K365,COND!$A$2:$D$7,2,FALSE)+$L$3*VLOOKUP(L365,COND!$A$2:$D$7,3,FALSE)+IF(BB365="SP",$BB$3,0)+IF($AW365&lt;3,-5,0)</f>
        <v>18.429110874532611</v>
      </c>
      <c r="BA365" s="28">
        <f t="shared" si="45"/>
        <v>0.56144470616344067</v>
      </c>
      <c r="BB365" t="str">
        <f t="shared" si="46"/>
        <v>SP</v>
      </c>
      <c r="BC365">
        <v>900</v>
      </c>
      <c r="BD365">
        <v>361</v>
      </c>
      <c r="BF365" t="str">
        <f t="shared" si="47"/>
        <v>Unlikely</v>
      </c>
      <c r="BH365" t="str">
        <f>IF(VLOOKUP($B365,'Draft List'!$D$4:$AC$2598,BH$3,FALSE)&lt;&gt;0,VLOOKUP($B365,'Draft List'!$D$4:$AC$2598,BH$3,FALSE),"")</f>
        <v/>
      </c>
      <c r="BI365" t="str">
        <f>IF(VLOOKUP($B365,'Draft List'!$D$4:$AC$2598,BI$3,FALSE)&lt;&gt;0,VLOOKUP($B365,'Draft List'!$D$4:$AC$2598,BI$3,FALSE),"")</f>
        <v/>
      </c>
      <c r="BJ365" t="str">
        <f>IF(VLOOKUP($B365,'Draft List'!$D$4:$AC$2598,BJ$3,FALSE)&lt;&gt;0,VLOOKUP($B365,'Draft List'!$D$4:$AC$2598,BJ$3,FALSE),"")</f>
        <v/>
      </c>
      <c r="BK365" t="str">
        <f>IF(VLOOKUP($B365,'Draft List'!$D$4:$AC$2598,BK$3,FALSE)&lt;&gt;0,VLOOKUP($B365,'Draft List'!$D$4:$AC$2598,BK$3,FALSE),"")</f>
        <v/>
      </c>
      <c r="BL365" t="e">
        <f>IF(OR(C365="SP",C365="MR",C365="CL"),"P",VLOOKUP($A365,Bat!$A$4:$AQ$1284,42,FALSE))</f>
        <v>#N/A</v>
      </c>
    </row>
    <row r="366" spans="1:64" x14ac:dyDescent="0.25">
      <c r="A366" s="45" t="str">
        <f t="shared" si="40"/>
        <v>RPNate Horton22</v>
      </c>
      <c r="B366">
        <f>VLOOKUP($A366,draft_listing_pitchers_stats!$A$1:$B$1324,2,FALSE)</f>
        <v>6130</v>
      </c>
      <c r="C366" s="1" t="s">
        <v>885</v>
      </c>
      <c r="D366" s="1" t="s">
        <v>1255</v>
      </c>
      <c r="E366" s="1" t="s">
        <v>707</v>
      </c>
      <c r="F366" s="1">
        <v>22</v>
      </c>
      <c r="G366" s="1" t="s">
        <v>44</v>
      </c>
      <c r="H366" s="1" t="s">
        <v>44</v>
      </c>
      <c r="I366" s="1" t="s">
        <v>54</v>
      </c>
      <c r="J366" s="24" t="s">
        <v>54</v>
      </c>
      <c r="K366" s="1" t="s">
        <v>46</v>
      </c>
      <c r="L366" s="24" t="s">
        <v>46</v>
      </c>
      <c r="M366" s="1">
        <v>3</v>
      </c>
      <c r="N366" s="1">
        <v>2</v>
      </c>
      <c r="O366" s="24">
        <v>1</v>
      </c>
      <c r="P366" s="1">
        <v>6</v>
      </c>
      <c r="Q366" s="1">
        <v>2</v>
      </c>
      <c r="R366" s="24">
        <v>2</v>
      </c>
      <c r="S366" s="1">
        <v>5</v>
      </c>
      <c r="T366" s="1">
        <v>6</v>
      </c>
      <c r="U366" s="1">
        <v>4</v>
      </c>
      <c r="V366" s="1">
        <v>7</v>
      </c>
      <c r="W366" s="1" t="s">
        <v>48</v>
      </c>
      <c r="X366" s="1" t="s">
        <v>48</v>
      </c>
      <c r="Y366" s="1">
        <v>2</v>
      </c>
      <c r="Z366" s="1">
        <v>6</v>
      </c>
      <c r="AA366" s="1" t="s">
        <v>48</v>
      </c>
      <c r="AB366" s="1" t="s">
        <v>48</v>
      </c>
      <c r="AC366" s="1" t="s">
        <v>48</v>
      </c>
      <c r="AD366" s="1" t="s">
        <v>48</v>
      </c>
      <c r="AE366" s="1" t="s">
        <v>48</v>
      </c>
      <c r="AF366" s="1" t="s">
        <v>48</v>
      </c>
      <c r="AG366" s="1" t="s">
        <v>48</v>
      </c>
      <c r="AH366" s="1" t="s">
        <v>48</v>
      </c>
      <c r="AI366" s="1" t="s">
        <v>48</v>
      </c>
      <c r="AJ366" s="1" t="s">
        <v>48</v>
      </c>
      <c r="AK366" s="1" t="s">
        <v>48</v>
      </c>
      <c r="AL366" s="1" t="s">
        <v>48</v>
      </c>
      <c r="AM366" s="1" t="s">
        <v>48</v>
      </c>
      <c r="AN366" s="1" t="s">
        <v>48</v>
      </c>
      <c r="AO366" s="1" t="s">
        <v>48</v>
      </c>
      <c r="AP366" s="24" t="s">
        <v>48</v>
      </c>
      <c r="AQ366" s="1" t="s">
        <v>62</v>
      </c>
      <c r="AR366" s="1">
        <v>6</v>
      </c>
      <c r="AS366" s="25" t="s">
        <v>519</v>
      </c>
      <c r="AT366" s="36" t="s">
        <v>826</v>
      </c>
      <c r="AU366" s="9">
        <f t="shared" si="41"/>
        <v>-2.1166698725191955</v>
      </c>
      <c r="AV366" s="9">
        <f t="shared" si="42"/>
        <v>-0.84478058220049301</v>
      </c>
      <c r="AW366">
        <f t="shared" si="43"/>
        <v>3</v>
      </c>
      <c r="AX366">
        <f t="shared" si="44"/>
        <v>1.5</v>
      </c>
      <c r="AY366" s="6">
        <f>VLOOKUP(AQ366,COND!$A$10:$B$32,2,FALSE)</f>
        <v>1</v>
      </c>
      <c r="AZ366" s="9">
        <f>($AU$3*AU366+$AV$3*AV366+$AW$3*AW366+$AX$3*AX366)*AY366*IF(AR366&lt;5,0.95,IF(AR366&lt;7,0.975,1))+$K$3*VLOOKUP(K366,COND!$A$2:$D$7,2,FALSE)+$L$3*VLOOKUP(L366,COND!$A$2:$D$7,3,FALSE)+IF(BB366="SP",$BB$3,0)+IF($AW366&lt;3,-5,0)</f>
        <v>18.404653021949141</v>
      </c>
      <c r="BA366" s="28">
        <f t="shared" si="45"/>
        <v>0.55929608270937892</v>
      </c>
      <c r="BB366" t="str">
        <f t="shared" si="46"/>
        <v>SP</v>
      </c>
      <c r="BC366">
        <v>900</v>
      </c>
      <c r="BD366">
        <v>362</v>
      </c>
      <c r="BF366" t="str">
        <f t="shared" si="47"/>
        <v>Unlikely</v>
      </c>
      <c r="BH366" t="str">
        <f>IF(VLOOKUP($B366,'Draft List'!$D$4:$AC$2598,BH$3,FALSE)&lt;&gt;0,VLOOKUP($B366,'Draft List'!$D$4:$AC$2598,BH$3,FALSE),"")</f>
        <v/>
      </c>
      <c r="BI366" t="str">
        <f>IF(VLOOKUP($B366,'Draft List'!$D$4:$AC$2598,BI$3,FALSE)&lt;&gt;0,VLOOKUP($B366,'Draft List'!$D$4:$AC$2598,BI$3,FALSE),"")</f>
        <v/>
      </c>
      <c r="BJ366" t="str">
        <f>IF(VLOOKUP($B366,'Draft List'!$D$4:$AC$2598,BJ$3,FALSE)&lt;&gt;0,VLOOKUP($B366,'Draft List'!$D$4:$AC$2598,BJ$3,FALSE),"")</f>
        <v/>
      </c>
      <c r="BK366" t="str">
        <f>IF(VLOOKUP($B366,'Draft List'!$D$4:$AC$2598,BK$3,FALSE)&lt;&gt;0,VLOOKUP($B366,'Draft List'!$D$4:$AC$2598,BK$3,FALSE),"")</f>
        <v/>
      </c>
      <c r="BL366" t="e">
        <f>IF(OR(C366="SP",C366="MR",C366="CL"),"P",VLOOKUP($A366,Bat!$A$4:$AQ$1284,42,FALSE))</f>
        <v>#N/A</v>
      </c>
    </row>
    <row r="367" spans="1:64" x14ac:dyDescent="0.25">
      <c r="A367" s="45" t="str">
        <f t="shared" si="40"/>
        <v>RPAndrew Andrews22</v>
      </c>
      <c r="B367">
        <f>VLOOKUP($A367,draft_listing_pitchers_stats!$A$1:$B$1324,2,FALSE)</f>
        <v>3508</v>
      </c>
      <c r="C367" s="1" t="s">
        <v>885</v>
      </c>
      <c r="D367" s="1" t="s">
        <v>697</v>
      </c>
      <c r="E367" s="1" t="s">
        <v>493</v>
      </c>
      <c r="F367" s="1">
        <v>22</v>
      </c>
      <c r="G367" s="1" t="s">
        <v>44</v>
      </c>
      <c r="H367" s="1" t="s">
        <v>44</v>
      </c>
      <c r="I367" s="1" t="s">
        <v>54</v>
      </c>
      <c r="J367" s="24" t="s">
        <v>54</v>
      </c>
      <c r="K367" s="1" t="s">
        <v>46</v>
      </c>
      <c r="L367" s="24" t="s">
        <v>47</v>
      </c>
      <c r="M367" s="1">
        <v>4</v>
      </c>
      <c r="N367" s="1">
        <v>1</v>
      </c>
      <c r="O367" s="24">
        <v>3</v>
      </c>
      <c r="P367" s="1">
        <v>5</v>
      </c>
      <c r="Q367" s="1">
        <v>1</v>
      </c>
      <c r="R367" s="24">
        <v>4</v>
      </c>
      <c r="S367" s="1">
        <v>6</v>
      </c>
      <c r="T367" s="1">
        <v>6</v>
      </c>
      <c r="U367" s="1">
        <v>1</v>
      </c>
      <c r="V367" s="1">
        <v>1</v>
      </c>
      <c r="W367" s="1" t="s">
        <v>48</v>
      </c>
      <c r="X367" s="1" t="s">
        <v>48</v>
      </c>
      <c r="Y367" s="1" t="s">
        <v>48</v>
      </c>
      <c r="Z367" s="1" t="s">
        <v>48</v>
      </c>
      <c r="AA367" s="1" t="s">
        <v>48</v>
      </c>
      <c r="AB367" s="1" t="s">
        <v>48</v>
      </c>
      <c r="AC367" s="1">
        <v>4</v>
      </c>
      <c r="AD367" s="1">
        <v>6</v>
      </c>
      <c r="AE367" s="1" t="s">
        <v>48</v>
      </c>
      <c r="AF367" s="1" t="s">
        <v>48</v>
      </c>
      <c r="AG367" s="1" t="s">
        <v>48</v>
      </c>
      <c r="AH367" s="1" t="s">
        <v>48</v>
      </c>
      <c r="AI367" s="1" t="s">
        <v>48</v>
      </c>
      <c r="AJ367" s="1" t="s">
        <v>48</v>
      </c>
      <c r="AK367" s="1" t="s">
        <v>48</v>
      </c>
      <c r="AL367" s="1" t="s">
        <v>48</v>
      </c>
      <c r="AM367" s="1" t="s">
        <v>48</v>
      </c>
      <c r="AN367" s="1" t="s">
        <v>48</v>
      </c>
      <c r="AO367" s="1" t="s">
        <v>48</v>
      </c>
      <c r="AP367" s="24" t="s">
        <v>48</v>
      </c>
      <c r="AQ367" s="1" t="s">
        <v>522</v>
      </c>
      <c r="AR367" s="1">
        <v>3</v>
      </c>
      <c r="AS367" s="25" t="s">
        <v>523</v>
      </c>
      <c r="AT367" s="36" t="s">
        <v>48</v>
      </c>
      <c r="AU367" s="9">
        <f t="shared" si="41"/>
        <v>-1.6327691323318567</v>
      </c>
      <c r="AV367" s="9">
        <f t="shared" si="42"/>
        <v>-0.75026249103150122</v>
      </c>
      <c r="AW367">
        <f t="shared" si="43"/>
        <v>3</v>
      </c>
      <c r="AX367">
        <f t="shared" si="44"/>
        <v>1.5</v>
      </c>
      <c r="AY367" s="6">
        <f>VLOOKUP(AQ367,COND!$A$10:$B$32,2,FALSE)</f>
        <v>1</v>
      </c>
      <c r="AZ367" s="9">
        <f>($AU$3*AU367+$AV$3*AV367+$AW$3*AW367+$AX$3*AX367)*AY367*IF(AR367&lt;5,0.95,IF(AR367&lt;7,0.975,1))+$K$3*VLOOKUP(K367,COND!$A$2:$D$7,2,FALSE)+$L$3*VLOOKUP(L367,COND!$A$2:$D$7,3,FALSE)+IF(BB367="SP",$BB$3,0)+IF($AW367&lt;3,-5,0)</f>
        <v>18.341036535258425</v>
      </c>
      <c r="BA367" s="28">
        <f t="shared" si="45"/>
        <v>0.55370737148045168</v>
      </c>
      <c r="BB367" t="str">
        <f t="shared" si="46"/>
        <v>RP</v>
      </c>
      <c r="BC367">
        <v>900</v>
      </c>
      <c r="BD367">
        <v>363</v>
      </c>
      <c r="BF367" t="str">
        <f t="shared" si="47"/>
        <v>Unlikely</v>
      </c>
      <c r="BH367" t="str">
        <f>IF(VLOOKUP($B367,'Draft List'!$D$4:$AC$2598,BH$3,FALSE)&lt;&gt;0,VLOOKUP($B367,'Draft List'!$D$4:$AC$2598,BH$3,FALSE),"")</f>
        <v/>
      </c>
      <c r="BI367" t="str">
        <f>IF(VLOOKUP($B367,'Draft List'!$D$4:$AC$2598,BI$3,FALSE)&lt;&gt;0,VLOOKUP($B367,'Draft List'!$D$4:$AC$2598,BI$3,FALSE),"")</f>
        <v/>
      </c>
      <c r="BJ367" t="str">
        <f>IF(VLOOKUP($B367,'Draft List'!$D$4:$AC$2598,BJ$3,FALSE)&lt;&gt;0,VLOOKUP($B367,'Draft List'!$D$4:$AC$2598,BJ$3,FALSE),"")</f>
        <v/>
      </c>
      <c r="BK367" t="str">
        <f>IF(VLOOKUP($B367,'Draft List'!$D$4:$AC$2598,BK$3,FALSE)&lt;&gt;0,VLOOKUP($B367,'Draft List'!$D$4:$AC$2598,BK$3,FALSE),"")</f>
        <v/>
      </c>
      <c r="BL367" t="e">
        <f>IF(OR(C367="SP",C367="MR",C367="CL"),"P",VLOOKUP($A367,Bat!$A$4:$AQ$1284,42,FALSE))</f>
        <v>#N/A</v>
      </c>
    </row>
    <row r="368" spans="1:64" x14ac:dyDescent="0.25">
      <c r="A368" s="45" t="str">
        <f t="shared" si="40"/>
        <v>SPShannon Morris23</v>
      </c>
      <c r="B368">
        <f>VLOOKUP($A368,draft_listing_pitchers_stats!$A$1:$B$1324,2,FALSE)</f>
        <v>2206</v>
      </c>
      <c r="C368" s="1" t="s">
        <v>25</v>
      </c>
      <c r="D368" s="1" t="s">
        <v>1460</v>
      </c>
      <c r="E368" s="1" t="s">
        <v>1464</v>
      </c>
      <c r="F368" s="1">
        <v>23</v>
      </c>
      <c r="G368" s="1" t="s">
        <v>58</v>
      </c>
      <c r="H368" s="1" t="s">
        <v>44</v>
      </c>
      <c r="I368" s="1" t="s">
        <v>54</v>
      </c>
      <c r="J368" s="24" t="s">
        <v>54</v>
      </c>
      <c r="K368" s="1" t="s">
        <v>47</v>
      </c>
      <c r="L368" s="24" t="s">
        <v>46</v>
      </c>
      <c r="M368" s="1">
        <v>3</v>
      </c>
      <c r="N368" s="1">
        <v>1</v>
      </c>
      <c r="O368" s="24">
        <v>2</v>
      </c>
      <c r="P368" s="1">
        <v>4</v>
      </c>
      <c r="Q368" s="1">
        <v>2</v>
      </c>
      <c r="R368" s="24">
        <v>4</v>
      </c>
      <c r="S368" s="1" t="s">
        <v>48</v>
      </c>
      <c r="T368" s="1" t="s">
        <v>48</v>
      </c>
      <c r="U368" s="1">
        <v>3</v>
      </c>
      <c r="V368" s="1">
        <v>4</v>
      </c>
      <c r="W368" s="1">
        <v>3</v>
      </c>
      <c r="X368" s="1">
        <v>4</v>
      </c>
      <c r="Y368" s="1">
        <v>5</v>
      </c>
      <c r="Z368" s="1">
        <v>5</v>
      </c>
      <c r="AA368" s="1" t="s">
        <v>48</v>
      </c>
      <c r="AB368" s="1" t="s">
        <v>48</v>
      </c>
      <c r="AC368" s="1" t="s">
        <v>48</v>
      </c>
      <c r="AD368" s="1" t="s">
        <v>48</v>
      </c>
      <c r="AE368" s="1">
        <v>4</v>
      </c>
      <c r="AF368" s="1">
        <v>4</v>
      </c>
      <c r="AG368" s="1" t="s">
        <v>48</v>
      </c>
      <c r="AH368" s="1" t="s">
        <v>48</v>
      </c>
      <c r="AI368" s="1" t="s">
        <v>48</v>
      </c>
      <c r="AJ368" s="1" t="s">
        <v>48</v>
      </c>
      <c r="AK368" s="1" t="s">
        <v>48</v>
      </c>
      <c r="AL368" s="1" t="s">
        <v>48</v>
      </c>
      <c r="AM368" s="1" t="s">
        <v>48</v>
      </c>
      <c r="AN368" s="1" t="s">
        <v>48</v>
      </c>
      <c r="AO368" s="1" t="s">
        <v>48</v>
      </c>
      <c r="AP368" s="24" t="s">
        <v>48</v>
      </c>
      <c r="AQ368" s="1" t="s">
        <v>62</v>
      </c>
      <c r="AR368" s="1">
        <v>8</v>
      </c>
      <c r="AS368" s="25" t="s">
        <v>15</v>
      </c>
      <c r="AT368" s="36" t="s">
        <v>48</v>
      </c>
      <c r="AU368" s="9">
        <f t="shared" si="41"/>
        <v>-2.0697810228951408</v>
      </c>
      <c r="AV368" s="9">
        <f t="shared" si="42"/>
        <v>-0.74952209911061918</v>
      </c>
      <c r="AW368">
        <f t="shared" si="43"/>
        <v>4</v>
      </c>
      <c r="AX368">
        <f t="shared" si="44"/>
        <v>0</v>
      </c>
      <c r="AY368" s="6">
        <f>VLOOKUP(AQ368,COND!$A$10:$B$32,2,FALSE)</f>
        <v>1</v>
      </c>
      <c r="AZ368" s="9">
        <f>($AU$3*AU368+$AV$3*AV368+$AW$3*AW368+$AX$3*AX368)*AY368*IF(AR368&lt;5,0.95,IF(AR368&lt;7,0.975,1))+$K$3*VLOOKUP(K368,COND!$A$2:$D$7,2,FALSE)+$L$3*VLOOKUP(L368,COND!$A$2:$D$7,3,FALSE)+IF(BB368="SP",$BB$3,0)+IF($AW368&lt;3,-5,0)</f>
        <v>18.295601813208588</v>
      </c>
      <c r="BA368" s="28">
        <f t="shared" si="45"/>
        <v>0.54971592909637923</v>
      </c>
      <c r="BB368" t="str">
        <f t="shared" si="46"/>
        <v>SP</v>
      </c>
      <c r="BC368">
        <v>900</v>
      </c>
      <c r="BD368">
        <v>364</v>
      </c>
      <c r="BF368" t="str">
        <f t="shared" si="47"/>
        <v>Unlikely</v>
      </c>
      <c r="BH368" t="str">
        <f>IF(VLOOKUP($B368,'Draft List'!$D$4:$AC$2598,BH$3,FALSE)&lt;&gt;0,VLOOKUP($B368,'Draft List'!$D$4:$AC$2598,BH$3,FALSE),"")</f>
        <v/>
      </c>
      <c r="BI368" t="str">
        <f>IF(VLOOKUP($B368,'Draft List'!$D$4:$AC$2598,BI$3,FALSE)&lt;&gt;0,VLOOKUP($B368,'Draft List'!$D$4:$AC$2598,BI$3,FALSE),"")</f>
        <v/>
      </c>
      <c r="BJ368" t="str">
        <f>IF(VLOOKUP($B368,'Draft List'!$D$4:$AC$2598,BJ$3,FALSE)&lt;&gt;0,VLOOKUP($B368,'Draft List'!$D$4:$AC$2598,BJ$3,FALSE),"")</f>
        <v/>
      </c>
      <c r="BK368" t="str">
        <f>IF(VLOOKUP($B368,'Draft List'!$D$4:$AC$2598,BK$3,FALSE)&lt;&gt;0,VLOOKUP($B368,'Draft List'!$D$4:$AC$2598,BK$3,FALSE),"")</f>
        <v/>
      </c>
      <c r="BL368" t="str">
        <f>IF(OR(C368="SP",C368="MR",C368="CL"),"P",VLOOKUP($A368,Bat!$A$4:$AQ$1284,42,FALSE))</f>
        <v>P</v>
      </c>
    </row>
    <row r="369" spans="1:64" x14ac:dyDescent="0.25">
      <c r="A369" s="45" t="str">
        <f t="shared" si="40"/>
        <v>SPAnthony Daniel22</v>
      </c>
      <c r="B369">
        <f>VLOOKUP($A369,draft_listing_pitchers_stats!$A$1:$B$1324,2,FALSE)</f>
        <v>6571</v>
      </c>
      <c r="C369" s="1" t="s">
        <v>25</v>
      </c>
      <c r="D369" s="1" t="s">
        <v>194</v>
      </c>
      <c r="E369" s="1" t="s">
        <v>259</v>
      </c>
      <c r="F369" s="1">
        <v>22</v>
      </c>
      <c r="G369" s="1" t="s">
        <v>44</v>
      </c>
      <c r="H369" s="1" t="s">
        <v>44</v>
      </c>
      <c r="I369" s="1" t="s">
        <v>54</v>
      </c>
      <c r="J369" s="24" t="s">
        <v>54</v>
      </c>
      <c r="K369" s="1" t="s">
        <v>47</v>
      </c>
      <c r="L369" s="24" t="s">
        <v>47</v>
      </c>
      <c r="M369" s="1">
        <v>2</v>
      </c>
      <c r="N369" s="1">
        <v>2</v>
      </c>
      <c r="O369" s="24">
        <v>2</v>
      </c>
      <c r="P369" s="1">
        <v>4</v>
      </c>
      <c r="Q369" s="1">
        <v>2</v>
      </c>
      <c r="R369" s="24">
        <v>4</v>
      </c>
      <c r="S369" s="1">
        <v>4</v>
      </c>
      <c r="T369" s="1">
        <v>6</v>
      </c>
      <c r="U369" s="1">
        <v>1</v>
      </c>
      <c r="V369" s="1">
        <v>5</v>
      </c>
      <c r="W369" s="1">
        <v>3</v>
      </c>
      <c r="X369" s="1">
        <v>4</v>
      </c>
      <c r="Y369" s="1" t="s">
        <v>48</v>
      </c>
      <c r="Z369" s="1" t="s">
        <v>48</v>
      </c>
      <c r="AA369" s="1" t="s">
        <v>48</v>
      </c>
      <c r="AB369" s="1" t="s">
        <v>48</v>
      </c>
      <c r="AC369" s="1" t="s">
        <v>48</v>
      </c>
      <c r="AD369" s="1" t="s">
        <v>48</v>
      </c>
      <c r="AE369" s="1" t="s">
        <v>48</v>
      </c>
      <c r="AF369" s="1" t="s">
        <v>48</v>
      </c>
      <c r="AG369" s="1" t="s">
        <v>48</v>
      </c>
      <c r="AH369" s="1" t="s">
        <v>48</v>
      </c>
      <c r="AI369" s="1" t="s">
        <v>48</v>
      </c>
      <c r="AJ369" s="1" t="s">
        <v>48</v>
      </c>
      <c r="AK369" s="1" t="s">
        <v>48</v>
      </c>
      <c r="AL369" s="1" t="s">
        <v>48</v>
      </c>
      <c r="AM369" s="1" t="s">
        <v>48</v>
      </c>
      <c r="AN369" s="1" t="s">
        <v>48</v>
      </c>
      <c r="AO369" s="1" t="s">
        <v>48</v>
      </c>
      <c r="AP369" s="24" t="s">
        <v>48</v>
      </c>
      <c r="AQ369" s="1" t="s">
        <v>61</v>
      </c>
      <c r="AR369" s="1">
        <v>7</v>
      </c>
      <c r="AS369" s="25" t="s">
        <v>519</v>
      </c>
      <c r="AT369" s="36" t="s">
        <v>826</v>
      </c>
      <c r="AU369" s="9">
        <f t="shared" si="41"/>
        <v>-2.0690406309742588</v>
      </c>
      <c r="AV369" s="9">
        <f t="shared" si="42"/>
        <v>-0.74952209911061918</v>
      </c>
      <c r="AW369">
        <f t="shared" si="43"/>
        <v>3</v>
      </c>
      <c r="AX369">
        <f t="shared" si="44"/>
        <v>0.5</v>
      </c>
      <c r="AY369" s="6">
        <f>VLOOKUP(AQ369,COND!$A$10:$B$32,2,FALSE)</f>
        <v>1</v>
      </c>
      <c r="AZ369" s="9">
        <f>($AU$3*AU369+$AV$3*AV369+$AW$3*AW369+$AX$3*AX369)*AY369*IF(AR369&lt;5,0.95,IF(AR369&lt;7,0.975,1))+$K$3*VLOOKUP(K369,COND!$A$2:$D$7,2,FALSE)+$L$3*VLOOKUP(L369,COND!$A$2:$D$7,3,FALSE)+IF(BB369="SP",$BB$3,0)+IF($AW369&lt;3,-5,0)</f>
        <v>18.120749891592766</v>
      </c>
      <c r="BA369" s="28">
        <f t="shared" si="45"/>
        <v>0.53435517988549197</v>
      </c>
      <c r="BB369" t="str">
        <f t="shared" si="46"/>
        <v>SP</v>
      </c>
      <c r="BC369">
        <v>900</v>
      </c>
      <c r="BD369">
        <v>365</v>
      </c>
      <c r="BF369" t="str">
        <f t="shared" si="47"/>
        <v>Unlikely</v>
      </c>
      <c r="BH369" t="str">
        <f>IF(VLOOKUP($B369,'Draft List'!$D$4:$AC$2598,BH$3,FALSE)&lt;&gt;0,VLOOKUP($B369,'Draft List'!$D$4:$AC$2598,BH$3,FALSE),"")</f>
        <v/>
      </c>
      <c r="BI369" t="str">
        <f>IF(VLOOKUP($B369,'Draft List'!$D$4:$AC$2598,BI$3,FALSE)&lt;&gt;0,VLOOKUP($B369,'Draft List'!$D$4:$AC$2598,BI$3,FALSE),"")</f>
        <v/>
      </c>
      <c r="BJ369" t="str">
        <f>IF(VLOOKUP($B369,'Draft List'!$D$4:$AC$2598,BJ$3,FALSE)&lt;&gt;0,VLOOKUP($B369,'Draft List'!$D$4:$AC$2598,BJ$3,FALSE),"")</f>
        <v/>
      </c>
      <c r="BK369" t="str">
        <f>IF(VLOOKUP($B369,'Draft List'!$D$4:$AC$2598,BK$3,FALSE)&lt;&gt;0,VLOOKUP($B369,'Draft List'!$D$4:$AC$2598,BK$3,FALSE),"")</f>
        <v/>
      </c>
      <c r="BL369" t="str">
        <f>IF(OR(C369="SP",C369="MR",C369="CL"),"P",VLOOKUP($A369,Bat!$A$4:$AQ$1284,42,FALSE))</f>
        <v>P</v>
      </c>
    </row>
    <row r="370" spans="1:64" x14ac:dyDescent="0.25">
      <c r="A370" s="45" t="str">
        <f t="shared" si="40"/>
        <v>RPStephen Russell22</v>
      </c>
      <c r="B370">
        <f>VLOOKUP($A370,draft_listing_pitchers_stats!$A$1:$B$1324,2,FALSE)</f>
        <v>7939</v>
      </c>
      <c r="C370" s="1" t="s">
        <v>885</v>
      </c>
      <c r="D370" s="1" t="s">
        <v>709</v>
      </c>
      <c r="E370" s="1" t="s">
        <v>442</v>
      </c>
      <c r="F370" s="1">
        <v>22</v>
      </c>
      <c r="G370" s="1" t="s">
        <v>58</v>
      </c>
      <c r="H370" s="1" t="s">
        <v>58</v>
      </c>
      <c r="I370" s="1" t="s">
        <v>54</v>
      </c>
      <c r="J370" s="24" t="s">
        <v>54</v>
      </c>
      <c r="K370" s="1" t="s">
        <v>46</v>
      </c>
      <c r="L370" s="24" t="s">
        <v>46</v>
      </c>
      <c r="M370" s="1">
        <v>4</v>
      </c>
      <c r="N370" s="1">
        <v>2</v>
      </c>
      <c r="O370" s="24">
        <v>1</v>
      </c>
      <c r="P370" s="1">
        <v>5</v>
      </c>
      <c r="Q370" s="1">
        <v>3</v>
      </c>
      <c r="R370" s="24">
        <v>2</v>
      </c>
      <c r="S370" s="1">
        <v>6</v>
      </c>
      <c r="T370" s="1">
        <v>7</v>
      </c>
      <c r="U370" s="1">
        <v>1</v>
      </c>
      <c r="V370" s="1">
        <v>1</v>
      </c>
      <c r="W370" s="1" t="s">
        <v>48</v>
      </c>
      <c r="X370" s="1" t="s">
        <v>48</v>
      </c>
      <c r="Y370" s="1">
        <v>4</v>
      </c>
      <c r="Z370" s="1">
        <v>6</v>
      </c>
      <c r="AA370" s="1" t="s">
        <v>48</v>
      </c>
      <c r="AB370" s="1" t="s">
        <v>48</v>
      </c>
      <c r="AC370" s="1" t="s">
        <v>48</v>
      </c>
      <c r="AD370" s="1" t="s">
        <v>48</v>
      </c>
      <c r="AE370" s="1" t="s">
        <v>48</v>
      </c>
      <c r="AF370" s="1" t="s">
        <v>48</v>
      </c>
      <c r="AG370" s="1" t="s">
        <v>48</v>
      </c>
      <c r="AH370" s="1" t="s">
        <v>48</v>
      </c>
      <c r="AI370" s="1" t="s">
        <v>48</v>
      </c>
      <c r="AJ370" s="1" t="s">
        <v>48</v>
      </c>
      <c r="AK370" s="1" t="s">
        <v>48</v>
      </c>
      <c r="AL370" s="1" t="s">
        <v>48</v>
      </c>
      <c r="AM370" s="1" t="s">
        <v>48</v>
      </c>
      <c r="AN370" s="1" t="s">
        <v>48</v>
      </c>
      <c r="AO370" s="1" t="s">
        <v>48</v>
      </c>
      <c r="AP370" s="24" t="s">
        <v>48</v>
      </c>
      <c r="AQ370" s="1" t="s">
        <v>59</v>
      </c>
      <c r="AR370" s="1">
        <v>6</v>
      </c>
      <c r="AS370" s="25" t="s">
        <v>519</v>
      </c>
      <c r="AT370" s="36" t="s">
        <v>48</v>
      </c>
      <c r="AU370" s="9">
        <f t="shared" si="41"/>
        <v>-1.9219785480100218</v>
      </c>
      <c r="AV370" s="9">
        <f t="shared" si="42"/>
        <v>-0.84404019027961108</v>
      </c>
      <c r="AW370">
        <f t="shared" si="43"/>
        <v>3</v>
      </c>
      <c r="AX370">
        <f t="shared" si="44"/>
        <v>1.5</v>
      </c>
      <c r="AY370" s="6">
        <f>VLOOKUP(AQ370,COND!$A$10:$B$32,2,FALSE)</f>
        <v>1.0249999999999999</v>
      </c>
      <c r="AZ370" s="9">
        <f>($AU$3*AU370+$AV$3*AV370+$AW$3*AW370+$AX$3*AX370)*AY370*IF(AR370&lt;5,0.95,IF(AR370&lt;7,0.975,1))+$K$3*VLOOKUP(K370,COND!$A$2:$D$7,2,FALSE)+$L$3*VLOOKUP(L370,COND!$A$2:$D$7,3,FALSE)+IF(BB370="SP",$BB$3,0)+IF($AW370&lt;3,-5,0)</f>
        <v>18.118481859502772</v>
      </c>
      <c r="BA370" s="28">
        <f t="shared" si="45"/>
        <v>0.5341559331639536</v>
      </c>
      <c r="BB370" t="str">
        <f t="shared" si="46"/>
        <v>SP</v>
      </c>
      <c r="BC370">
        <v>900</v>
      </c>
      <c r="BD370">
        <v>366</v>
      </c>
      <c r="BF370" t="str">
        <f t="shared" si="47"/>
        <v>Unlikely</v>
      </c>
      <c r="BH370">
        <f>IF(VLOOKUP($B370,'Draft List'!$D$4:$AC$2598,BH$3,FALSE)&lt;&gt;0,VLOOKUP($B370,'Draft List'!$D$4:$AC$2598,BH$3,FALSE),"")</f>
        <v>375</v>
      </c>
      <c r="BI370">
        <f>IF(VLOOKUP($B370,'Draft List'!$D$4:$AC$2598,BI$3,FALSE)&lt;&gt;0,VLOOKUP($B370,'Draft List'!$D$4:$AC$2598,BI$3,FALSE),"")</f>
        <v>15</v>
      </c>
      <c r="BJ370">
        <f>IF(VLOOKUP($B370,'Draft List'!$D$4:$AC$2598,BJ$3,FALSE)&lt;&gt;0,VLOOKUP($B370,'Draft List'!$D$4:$AC$2598,BJ$3,FALSE),"")</f>
        <v>5</v>
      </c>
      <c r="BK370" t="str">
        <f>IF(VLOOKUP($B370,'Draft List'!$D$4:$AC$2598,BK$3,FALSE)&lt;&gt;0,VLOOKUP($B370,'Draft List'!$D$4:$AC$2598,BK$3,FALSE),"")</f>
        <v>London Underground</v>
      </c>
      <c r="BL370">
        <f>IF(OR(C370="SP",C370="MR",C370="CL"),"P",VLOOKUP($A370,Bat!$A$4:$AQ$1284,42,FALSE))</f>
        <v>-10.114235411708904</v>
      </c>
    </row>
    <row r="371" spans="1:64" x14ac:dyDescent="0.25">
      <c r="A371" s="45" t="str">
        <f t="shared" si="40"/>
        <v>RPTravis Hicks22</v>
      </c>
      <c r="B371">
        <f>VLOOKUP($A371,draft_listing_pitchers_stats!$A$1:$B$1324,2,FALSE)</f>
        <v>7428</v>
      </c>
      <c r="C371" s="1" t="s">
        <v>885</v>
      </c>
      <c r="D371" s="1" t="s">
        <v>552</v>
      </c>
      <c r="E371" s="1" t="s">
        <v>1239</v>
      </c>
      <c r="F371" s="1">
        <v>22</v>
      </c>
      <c r="G371" s="1" t="s">
        <v>58</v>
      </c>
      <c r="H371" s="1" t="s">
        <v>58</v>
      </c>
      <c r="I371" s="1" t="s">
        <v>54</v>
      </c>
      <c r="J371" s="24" t="s">
        <v>54</v>
      </c>
      <c r="K371" s="1" t="s">
        <v>47</v>
      </c>
      <c r="L371" s="24" t="s">
        <v>46</v>
      </c>
      <c r="M371" s="1">
        <v>2</v>
      </c>
      <c r="N371" s="1">
        <v>2</v>
      </c>
      <c r="O371" s="24">
        <v>2</v>
      </c>
      <c r="P371" s="1">
        <v>4</v>
      </c>
      <c r="Q371" s="1">
        <v>3</v>
      </c>
      <c r="R371" s="24">
        <v>3</v>
      </c>
      <c r="S371" s="1">
        <v>5</v>
      </c>
      <c r="T371" s="1">
        <v>6</v>
      </c>
      <c r="U371" s="1">
        <v>3</v>
      </c>
      <c r="V371" s="1">
        <v>3</v>
      </c>
      <c r="W371" s="1">
        <v>3</v>
      </c>
      <c r="X371" s="1">
        <v>5</v>
      </c>
      <c r="Y371" s="1" t="s">
        <v>48</v>
      </c>
      <c r="Z371" s="1" t="s">
        <v>48</v>
      </c>
      <c r="AA371" s="1" t="s">
        <v>48</v>
      </c>
      <c r="AB371" s="1" t="s">
        <v>48</v>
      </c>
      <c r="AC371" s="1" t="s">
        <v>48</v>
      </c>
      <c r="AD371" s="1" t="s">
        <v>48</v>
      </c>
      <c r="AE371" s="1" t="s">
        <v>48</v>
      </c>
      <c r="AF371" s="1" t="s">
        <v>48</v>
      </c>
      <c r="AG371" s="1">
        <v>4</v>
      </c>
      <c r="AH371" s="1">
        <v>5</v>
      </c>
      <c r="AI371" s="1" t="s">
        <v>48</v>
      </c>
      <c r="AJ371" s="1" t="s">
        <v>48</v>
      </c>
      <c r="AK371" s="1" t="s">
        <v>48</v>
      </c>
      <c r="AL371" s="1" t="s">
        <v>48</v>
      </c>
      <c r="AM371" s="1" t="s">
        <v>48</v>
      </c>
      <c r="AN371" s="1" t="s">
        <v>48</v>
      </c>
      <c r="AO371" s="1" t="s">
        <v>48</v>
      </c>
      <c r="AP371" s="24" t="s">
        <v>48</v>
      </c>
      <c r="AQ371" s="1" t="s">
        <v>64</v>
      </c>
      <c r="AR371" s="1">
        <v>9</v>
      </c>
      <c r="AS371" s="25" t="s">
        <v>519</v>
      </c>
      <c r="AT371" s="36" t="s">
        <v>826</v>
      </c>
      <c r="AU371" s="9">
        <f t="shared" si="41"/>
        <v>-2.0690406309742588</v>
      </c>
      <c r="AV371" s="9">
        <f t="shared" si="42"/>
        <v>-0.79641094873467422</v>
      </c>
      <c r="AW371">
        <f t="shared" si="43"/>
        <v>4</v>
      </c>
      <c r="AX371">
        <f t="shared" si="44"/>
        <v>0.5</v>
      </c>
      <c r="AY371" s="6">
        <f>VLOOKUP(AQ371,COND!$A$10:$B$32,2,FALSE)</f>
        <v>1</v>
      </c>
      <c r="AZ371" s="9">
        <f>($AU$3*AU371+$AV$3*AV371+$AW$3*AW371+$AX$3*AX371)*AY371*IF(AR371&lt;5,0.95,IF(AR371&lt;7,0.975,1))+$K$3*VLOOKUP(K371,COND!$A$2:$D$7,2,FALSE)+$L$3*VLOOKUP(L371,COND!$A$2:$D$7,3,FALSE)+IF(BB371="SP",$BB$3,0)+IF($AW371&lt;3,-5,0)</f>
        <v>17.982972899111662</v>
      </c>
      <c r="BA371" s="28">
        <f t="shared" si="45"/>
        <v>0.52225146487352592</v>
      </c>
      <c r="BB371" t="str">
        <f t="shared" si="46"/>
        <v>SP</v>
      </c>
      <c r="BC371">
        <v>900</v>
      </c>
      <c r="BD371">
        <v>367</v>
      </c>
      <c r="BF371" t="str">
        <f t="shared" si="47"/>
        <v>Unlikely</v>
      </c>
      <c r="BH371">
        <f>IF(VLOOKUP($B371,'Draft List'!$D$4:$AC$2598,BH$3,FALSE)&lt;&gt;0,VLOOKUP($B371,'Draft List'!$D$4:$AC$2598,BH$3,FALSE),"")</f>
        <v>280</v>
      </c>
      <c r="BI371">
        <f>IF(VLOOKUP($B371,'Draft List'!$D$4:$AC$2598,BI$3,FALSE)&lt;&gt;0,VLOOKUP($B371,'Draft List'!$D$4:$AC$2598,BI$3,FALSE),"")</f>
        <v>11</v>
      </c>
      <c r="BJ371">
        <f>IF(VLOOKUP($B371,'Draft List'!$D$4:$AC$2598,BJ$3,FALSE)&lt;&gt;0,VLOOKUP($B371,'Draft List'!$D$4:$AC$2598,BJ$3,FALSE),"")</f>
        <v>14</v>
      </c>
      <c r="BK371" t="str">
        <f>IF(VLOOKUP($B371,'Draft List'!$D$4:$AC$2598,BK$3,FALSE)&lt;&gt;0,VLOOKUP($B371,'Draft List'!$D$4:$AC$2598,BK$3,FALSE),"")</f>
        <v>Canton Longshoremen</v>
      </c>
      <c r="BL371">
        <f>IF(OR(C371="SP",C371="MR",C371="CL"),"P",VLOOKUP($A371,Bat!$A$4:$AQ$1284,42,FALSE))</f>
        <v>-3.361759253220729</v>
      </c>
    </row>
    <row r="372" spans="1:64" x14ac:dyDescent="0.25">
      <c r="A372" s="45" t="str">
        <f t="shared" si="40"/>
        <v>RPWayne Taylor22</v>
      </c>
      <c r="B372">
        <f>VLOOKUP($A372,draft_listing_pitchers_stats!$A$1:$B$1324,2,FALSE)</f>
        <v>13240</v>
      </c>
      <c r="C372" s="1" t="s">
        <v>885</v>
      </c>
      <c r="D372" s="1" t="s">
        <v>622</v>
      </c>
      <c r="E372" s="1" t="s">
        <v>461</v>
      </c>
      <c r="F372" s="1">
        <v>22</v>
      </c>
      <c r="G372" s="1" t="s">
        <v>44</v>
      </c>
      <c r="H372" s="1" t="s">
        <v>44</v>
      </c>
      <c r="I372" s="1" t="s">
        <v>54</v>
      </c>
      <c r="J372" s="24" t="s">
        <v>54</v>
      </c>
      <c r="K372" s="1" t="s">
        <v>47</v>
      </c>
      <c r="L372" s="24" t="s">
        <v>51</v>
      </c>
      <c r="M372" s="1">
        <v>2</v>
      </c>
      <c r="N372" s="1">
        <v>2</v>
      </c>
      <c r="O372" s="24">
        <v>1</v>
      </c>
      <c r="P372" s="1">
        <v>3</v>
      </c>
      <c r="Q372" s="1">
        <v>2</v>
      </c>
      <c r="R372" s="24">
        <v>5</v>
      </c>
      <c r="S372" s="1" t="s">
        <v>48</v>
      </c>
      <c r="T372" s="1" t="s">
        <v>48</v>
      </c>
      <c r="U372" s="1" t="s">
        <v>48</v>
      </c>
      <c r="V372" s="1">
        <v>1</v>
      </c>
      <c r="W372" s="1">
        <v>2</v>
      </c>
      <c r="X372" s="1">
        <v>3</v>
      </c>
      <c r="Y372" s="1">
        <v>2</v>
      </c>
      <c r="Z372" s="1">
        <v>3</v>
      </c>
      <c r="AA372" s="1" t="s">
        <v>48</v>
      </c>
      <c r="AB372" s="1" t="s">
        <v>48</v>
      </c>
      <c r="AC372" s="1" t="s">
        <v>48</v>
      </c>
      <c r="AD372" s="1" t="s">
        <v>48</v>
      </c>
      <c r="AE372" s="1">
        <v>3</v>
      </c>
      <c r="AF372" s="1">
        <v>4</v>
      </c>
      <c r="AG372" s="1" t="s">
        <v>48</v>
      </c>
      <c r="AH372" s="1" t="s">
        <v>48</v>
      </c>
      <c r="AI372" s="1" t="s">
        <v>48</v>
      </c>
      <c r="AJ372" s="1" t="s">
        <v>48</v>
      </c>
      <c r="AK372" s="1" t="s">
        <v>48</v>
      </c>
      <c r="AL372" s="1" t="s">
        <v>48</v>
      </c>
      <c r="AM372" s="1" t="s">
        <v>48</v>
      </c>
      <c r="AN372" s="1" t="s">
        <v>48</v>
      </c>
      <c r="AO372" s="1" t="s">
        <v>48</v>
      </c>
      <c r="AP372" s="24" t="s">
        <v>48</v>
      </c>
      <c r="AQ372" s="1" t="s">
        <v>61</v>
      </c>
      <c r="AR372" s="1">
        <v>2</v>
      </c>
      <c r="AS372" s="25" t="s">
        <v>519</v>
      </c>
      <c r="AT372" s="36" t="s">
        <v>839</v>
      </c>
      <c r="AU372" s="9">
        <f t="shared" si="41"/>
        <v>-2.311361197028369</v>
      </c>
      <c r="AV372" s="9">
        <f t="shared" si="42"/>
        <v>-0.70189285756568243</v>
      </c>
      <c r="AW372">
        <f t="shared" si="43"/>
        <v>3.5</v>
      </c>
      <c r="AX372">
        <f t="shared" si="44"/>
        <v>0</v>
      </c>
      <c r="AY372" s="6">
        <f>VLOOKUP(AQ372,COND!$A$10:$B$32,2,FALSE)</f>
        <v>1</v>
      </c>
      <c r="AZ372" s="9">
        <f>($AU$3*AU372+$AV$3*AV372+$AW$3*AW372+$AX$3*AX372)*AY372*IF(AR372&lt;5,0.95,IF(AR372&lt;7,0.975,1))+$K$3*VLOOKUP(K372,COND!$A$2:$D$7,2,FALSE)+$L$3*VLOOKUP(L372,COND!$A$2:$D$7,3,FALSE)+IF(BB372="SP",$BB$3,0)+IF($AW372&lt;3,-5,0)</f>
        <v>17.887377078816645</v>
      </c>
      <c r="BA372" s="28">
        <f t="shared" si="45"/>
        <v>0.51385336774315993</v>
      </c>
      <c r="BB372" t="str">
        <f t="shared" si="46"/>
        <v>RP</v>
      </c>
      <c r="BC372">
        <v>900</v>
      </c>
      <c r="BD372">
        <v>368</v>
      </c>
      <c r="BF372" t="str">
        <f t="shared" si="47"/>
        <v>Unlikely</v>
      </c>
      <c r="BH372" t="str">
        <f>IF(VLOOKUP($B372,'Draft List'!$D$4:$AC$2598,BH$3,FALSE)&lt;&gt;0,VLOOKUP($B372,'Draft List'!$D$4:$AC$2598,BH$3,FALSE),"")</f>
        <v/>
      </c>
      <c r="BI372" t="str">
        <f>IF(VLOOKUP($B372,'Draft List'!$D$4:$AC$2598,BI$3,FALSE)&lt;&gt;0,VLOOKUP($B372,'Draft List'!$D$4:$AC$2598,BI$3,FALSE),"")</f>
        <v/>
      </c>
      <c r="BJ372" t="str">
        <f>IF(VLOOKUP($B372,'Draft List'!$D$4:$AC$2598,BJ$3,FALSE)&lt;&gt;0,VLOOKUP($B372,'Draft List'!$D$4:$AC$2598,BJ$3,FALSE),"")</f>
        <v/>
      </c>
      <c r="BK372" t="str">
        <f>IF(VLOOKUP($B372,'Draft List'!$D$4:$AC$2598,BK$3,FALSE)&lt;&gt;0,VLOOKUP($B372,'Draft List'!$D$4:$AC$2598,BK$3,FALSE),"")</f>
        <v/>
      </c>
      <c r="BL372">
        <f>IF(OR(C372="SP",C372="MR",C372="CL"),"P",VLOOKUP($A372,Bat!$A$4:$AQ$1284,42,FALSE))</f>
        <v>-4.2048329507812809</v>
      </c>
    </row>
    <row r="373" spans="1:64" x14ac:dyDescent="0.25">
      <c r="A373" s="45" t="str">
        <f t="shared" si="40"/>
        <v>CLRaúl Rocha23</v>
      </c>
      <c r="B373">
        <f>VLOOKUP($A373,draft_listing_pitchers_stats!$A$1:$B$1324,2,FALSE)</f>
        <v>10689</v>
      </c>
      <c r="C373" s="1" t="s">
        <v>53</v>
      </c>
      <c r="D373" s="1" t="s">
        <v>233</v>
      </c>
      <c r="E373" s="1" t="s">
        <v>1600</v>
      </c>
      <c r="F373" s="1">
        <v>23</v>
      </c>
      <c r="G373" s="1" t="s">
        <v>58</v>
      </c>
      <c r="H373" s="1" t="s">
        <v>58</v>
      </c>
      <c r="I373" s="1" t="s">
        <v>54</v>
      </c>
      <c r="J373" s="24" t="s">
        <v>54</v>
      </c>
      <c r="K373" s="1" t="s">
        <v>46</v>
      </c>
      <c r="L373" s="24" t="s">
        <v>46</v>
      </c>
      <c r="M373" s="1">
        <v>5</v>
      </c>
      <c r="N373" s="1">
        <v>2</v>
      </c>
      <c r="O373" s="24">
        <v>2</v>
      </c>
      <c r="P373" s="1">
        <v>6</v>
      </c>
      <c r="Q373" s="1">
        <v>2</v>
      </c>
      <c r="R373" s="24">
        <v>2</v>
      </c>
      <c r="S373" s="1">
        <v>6</v>
      </c>
      <c r="T373" s="1">
        <v>7</v>
      </c>
      <c r="U373" s="1">
        <v>1</v>
      </c>
      <c r="V373" s="1">
        <v>2</v>
      </c>
      <c r="W373" s="1">
        <v>5</v>
      </c>
      <c r="X373" s="1">
        <v>6</v>
      </c>
      <c r="Y373" s="1" t="s">
        <v>48</v>
      </c>
      <c r="Z373" s="1" t="s">
        <v>48</v>
      </c>
      <c r="AA373" s="1" t="s">
        <v>48</v>
      </c>
      <c r="AB373" s="1" t="s">
        <v>48</v>
      </c>
      <c r="AC373" s="1" t="s">
        <v>48</v>
      </c>
      <c r="AD373" s="1" t="s">
        <v>48</v>
      </c>
      <c r="AE373" s="1" t="s">
        <v>48</v>
      </c>
      <c r="AF373" s="1" t="s">
        <v>48</v>
      </c>
      <c r="AG373" s="1" t="s">
        <v>48</v>
      </c>
      <c r="AH373" s="1" t="s">
        <v>48</v>
      </c>
      <c r="AI373" s="1" t="s">
        <v>48</v>
      </c>
      <c r="AJ373" s="1" t="s">
        <v>48</v>
      </c>
      <c r="AK373" s="1" t="s">
        <v>48</v>
      </c>
      <c r="AL373" s="1" t="s">
        <v>48</v>
      </c>
      <c r="AM373" s="1" t="s">
        <v>48</v>
      </c>
      <c r="AN373" s="1" t="s">
        <v>48</v>
      </c>
      <c r="AO373" s="1" t="s">
        <v>48</v>
      </c>
      <c r="AP373" s="24" t="s">
        <v>48</v>
      </c>
      <c r="AQ373" s="1" t="s">
        <v>52</v>
      </c>
      <c r="AR373" s="1">
        <v>5</v>
      </c>
      <c r="AS373" s="25" t="s">
        <v>519</v>
      </c>
      <c r="AT373" s="36" t="s">
        <v>50</v>
      </c>
      <c r="AU373" s="9">
        <f t="shared" si="41"/>
        <v>-1.4849666574467382</v>
      </c>
      <c r="AV373" s="9">
        <f t="shared" si="42"/>
        <v>-0.84478058220049301</v>
      </c>
      <c r="AW373">
        <f t="shared" si="43"/>
        <v>3</v>
      </c>
      <c r="AX373">
        <f t="shared" si="44"/>
        <v>1.5</v>
      </c>
      <c r="AY373" s="6">
        <f>VLOOKUP(AQ373,COND!$A$10:$B$32,2,FALSE)</f>
        <v>1.05</v>
      </c>
      <c r="AZ373" s="9">
        <f>($AU$3*AU373+$AV$3*AV373+$AW$3*AW373+$AX$3*AX373)*AY373*IF(AR373&lt;5,0.95,IF(AR373&lt;7,0.975,1))+$K$3*VLOOKUP(K373,COND!$A$2:$D$7,2,FALSE)+$L$3*VLOOKUP(L373,COND!$A$2:$D$7,3,FALSE)+IF(BB373="SP",$BB$3,0)+IF($AW373&lt;3,-5,0)</f>
        <v>17.854226906332684</v>
      </c>
      <c r="BA373" s="28">
        <f t="shared" si="45"/>
        <v>0.51094112359326382</v>
      </c>
      <c r="BB373" t="str">
        <f t="shared" si="46"/>
        <v>SP</v>
      </c>
      <c r="BC373">
        <v>900</v>
      </c>
      <c r="BD373">
        <v>369</v>
      </c>
      <c r="BF373" t="str">
        <f t="shared" si="47"/>
        <v>Unlikely</v>
      </c>
      <c r="BH373" t="str">
        <f>IF(VLOOKUP($B373,'Draft List'!$D$4:$AC$2598,BH$3,FALSE)&lt;&gt;0,VLOOKUP($B373,'Draft List'!$D$4:$AC$2598,BH$3,FALSE),"")</f>
        <v/>
      </c>
      <c r="BI373" t="str">
        <f>IF(VLOOKUP($B373,'Draft List'!$D$4:$AC$2598,BI$3,FALSE)&lt;&gt;0,VLOOKUP($B373,'Draft List'!$D$4:$AC$2598,BI$3,FALSE),"")</f>
        <v/>
      </c>
      <c r="BJ373" t="str">
        <f>IF(VLOOKUP($B373,'Draft List'!$D$4:$AC$2598,BJ$3,FALSE)&lt;&gt;0,VLOOKUP($B373,'Draft List'!$D$4:$AC$2598,BJ$3,FALSE),"")</f>
        <v/>
      </c>
      <c r="BK373" t="str">
        <f>IF(VLOOKUP($B373,'Draft List'!$D$4:$AC$2598,BK$3,FALSE)&lt;&gt;0,VLOOKUP($B373,'Draft List'!$D$4:$AC$2598,BK$3,FALSE),"")</f>
        <v/>
      </c>
      <c r="BL373" t="str">
        <f>IF(OR(C373="SP",C373="MR",C373="CL"),"P",VLOOKUP($A373,Bat!$A$4:$AQ$1284,42,FALSE))</f>
        <v>P</v>
      </c>
    </row>
    <row r="374" spans="1:64" x14ac:dyDescent="0.25">
      <c r="A374" s="45" t="str">
        <f t="shared" si="40"/>
        <v>RPÁngel Hernández24</v>
      </c>
      <c r="B374">
        <f>VLOOKUP($A374,draft_listing_pitchers_stats!$A$1:$B$1324,2,FALSE)</f>
        <v>13688</v>
      </c>
      <c r="C374" s="1" t="s">
        <v>885</v>
      </c>
      <c r="D374" s="1" t="s">
        <v>443</v>
      </c>
      <c r="E374" s="1" t="s">
        <v>173</v>
      </c>
      <c r="F374" s="1">
        <v>24</v>
      </c>
      <c r="G374" s="1" t="s">
        <v>44</v>
      </c>
      <c r="H374" s="1" t="s">
        <v>44</v>
      </c>
      <c r="I374" s="1" t="s">
        <v>54</v>
      </c>
      <c r="J374" s="24" t="s">
        <v>54</v>
      </c>
      <c r="K374" s="1" t="s">
        <v>47</v>
      </c>
      <c r="L374" s="24" t="s">
        <v>46</v>
      </c>
      <c r="M374" s="1">
        <v>3</v>
      </c>
      <c r="N374" s="1">
        <v>2</v>
      </c>
      <c r="O374" s="24">
        <v>2</v>
      </c>
      <c r="P374" s="1">
        <v>4</v>
      </c>
      <c r="Q374" s="1">
        <v>2</v>
      </c>
      <c r="R374" s="24">
        <v>4</v>
      </c>
      <c r="S374" s="1">
        <v>4</v>
      </c>
      <c r="T374" s="1">
        <v>5</v>
      </c>
      <c r="U374" s="1">
        <v>1</v>
      </c>
      <c r="V374" s="1">
        <v>1</v>
      </c>
      <c r="W374" s="1" t="s">
        <v>48</v>
      </c>
      <c r="X374" s="1" t="s">
        <v>48</v>
      </c>
      <c r="Y374" s="1" t="s">
        <v>48</v>
      </c>
      <c r="Z374" s="1" t="s">
        <v>48</v>
      </c>
      <c r="AA374" s="1" t="s">
        <v>48</v>
      </c>
      <c r="AB374" s="1" t="s">
        <v>48</v>
      </c>
      <c r="AC374" s="1">
        <v>4</v>
      </c>
      <c r="AD374" s="1">
        <v>5</v>
      </c>
      <c r="AE374" s="1" t="s">
        <v>48</v>
      </c>
      <c r="AF374" s="1" t="s">
        <v>48</v>
      </c>
      <c r="AG374" s="1" t="s">
        <v>48</v>
      </c>
      <c r="AH374" s="1" t="s">
        <v>48</v>
      </c>
      <c r="AI374" s="1" t="s">
        <v>48</v>
      </c>
      <c r="AJ374" s="1" t="s">
        <v>48</v>
      </c>
      <c r="AK374" s="1" t="s">
        <v>48</v>
      </c>
      <c r="AL374" s="1" t="s">
        <v>48</v>
      </c>
      <c r="AM374" s="1" t="s">
        <v>48</v>
      </c>
      <c r="AN374" s="1" t="s">
        <v>48</v>
      </c>
      <c r="AO374" s="1" t="s">
        <v>48</v>
      </c>
      <c r="AP374" s="24" t="s">
        <v>48</v>
      </c>
      <c r="AQ374" s="1" t="s">
        <v>521</v>
      </c>
      <c r="AR374" s="1">
        <v>7</v>
      </c>
      <c r="AS374" s="25" t="s">
        <v>519</v>
      </c>
      <c r="AT374" s="36" t="s">
        <v>50</v>
      </c>
      <c r="AU374" s="9">
        <f t="shared" si="41"/>
        <v>-1.8743493064650851</v>
      </c>
      <c r="AV374" s="9">
        <f t="shared" si="42"/>
        <v>-0.74952209911061918</v>
      </c>
      <c r="AW374">
        <f t="shared" si="43"/>
        <v>3</v>
      </c>
      <c r="AX374">
        <f t="shared" si="44"/>
        <v>0</v>
      </c>
      <c r="AY374" s="6">
        <f>VLOOKUP(AQ374,COND!$A$10:$B$32,2,FALSE)</f>
        <v>1</v>
      </c>
      <c r="AZ374" s="9">
        <f>($AU$3*AU374+$AV$3*AV374+$AW$3*AW374+$AX$3*AX374)*AY374*IF(AR374&lt;5,0.95,IF(AR374&lt;7,0.975,1))+$K$3*VLOOKUP(K374,COND!$A$2:$D$7,2,FALSE)+$L$3*VLOOKUP(L374,COND!$A$2:$D$7,3,FALSE)+IF(BB374="SP",$BB$3,0)+IF($AW374&lt;3,-5,0)</f>
        <v>17.8346881564946</v>
      </c>
      <c r="BA374" s="28">
        <f t="shared" si="45"/>
        <v>0.50922464353754848</v>
      </c>
      <c r="BB374" t="str">
        <f t="shared" si="46"/>
        <v>SP</v>
      </c>
      <c r="BC374">
        <v>900</v>
      </c>
      <c r="BD374">
        <v>370</v>
      </c>
      <c r="BF374" t="str">
        <f t="shared" si="47"/>
        <v>Unlikely</v>
      </c>
      <c r="BH374" t="str">
        <f>IF(VLOOKUP($B374,'Draft List'!$D$4:$AC$2598,BH$3,FALSE)&lt;&gt;0,VLOOKUP($B374,'Draft List'!$D$4:$AC$2598,BH$3,FALSE),"")</f>
        <v/>
      </c>
      <c r="BI374" t="str">
        <f>IF(VLOOKUP($B374,'Draft List'!$D$4:$AC$2598,BI$3,FALSE)&lt;&gt;0,VLOOKUP($B374,'Draft List'!$D$4:$AC$2598,BI$3,FALSE),"")</f>
        <v/>
      </c>
      <c r="BJ374" t="str">
        <f>IF(VLOOKUP($B374,'Draft List'!$D$4:$AC$2598,BJ$3,FALSE)&lt;&gt;0,VLOOKUP($B374,'Draft List'!$D$4:$AC$2598,BJ$3,FALSE),"")</f>
        <v/>
      </c>
      <c r="BK374" t="str">
        <f>IF(VLOOKUP($B374,'Draft List'!$D$4:$AC$2598,BK$3,FALSE)&lt;&gt;0,VLOOKUP($B374,'Draft List'!$D$4:$AC$2598,BK$3,FALSE),"")</f>
        <v/>
      </c>
      <c r="BL374" t="e">
        <f>IF(OR(C374="SP",C374="MR",C374="CL"),"P",VLOOKUP($A374,Bat!$A$4:$AQ$1284,42,FALSE))</f>
        <v>#N/A</v>
      </c>
    </row>
    <row r="375" spans="1:64" x14ac:dyDescent="0.25">
      <c r="A375" s="45" t="str">
        <f t="shared" si="40"/>
        <v>RPSteve Cruz23</v>
      </c>
      <c r="B375">
        <f>VLOOKUP($A375,draft_listing_pitchers_stats!$A$1:$B$1324,2,FALSE)</f>
        <v>13658</v>
      </c>
      <c r="C375" s="1" t="s">
        <v>885</v>
      </c>
      <c r="D375" s="1" t="s">
        <v>151</v>
      </c>
      <c r="E375" s="1" t="s">
        <v>269</v>
      </c>
      <c r="F375" s="1">
        <v>23</v>
      </c>
      <c r="G375" s="1" t="s">
        <v>58</v>
      </c>
      <c r="H375" s="1" t="s">
        <v>58</v>
      </c>
      <c r="I375" s="1" t="s">
        <v>54</v>
      </c>
      <c r="J375" s="24" t="s">
        <v>54</v>
      </c>
      <c r="K375" s="1" t="s">
        <v>47</v>
      </c>
      <c r="L375" s="24" t="s">
        <v>46</v>
      </c>
      <c r="M375" s="1">
        <v>3</v>
      </c>
      <c r="N375" s="1">
        <v>2</v>
      </c>
      <c r="O375" s="24">
        <v>2</v>
      </c>
      <c r="P375" s="1">
        <v>4</v>
      </c>
      <c r="Q375" s="1">
        <v>2</v>
      </c>
      <c r="R375" s="24">
        <v>4</v>
      </c>
      <c r="S375" s="1">
        <v>5</v>
      </c>
      <c r="T375" s="1">
        <v>5</v>
      </c>
      <c r="U375" s="1">
        <v>2</v>
      </c>
      <c r="V375" s="1">
        <v>4</v>
      </c>
      <c r="W375" s="1" t="s">
        <v>48</v>
      </c>
      <c r="X375" s="1" t="s">
        <v>48</v>
      </c>
      <c r="Y375" s="1">
        <v>3</v>
      </c>
      <c r="Z375" s="1">
        <v>5</v>
      </c>
      <c r="AA375" s="1" t="s">
        <v>48</v>
      </c>
      <c r="AB375" s="1" t="s">
        <v>48</v>
      </c>
      <c r="AC375" s="1" t="s">
        <v>48</v>
      </c>
      <c r="AD375" s="1" t="s">
        <v>48</v>
      </c>
      <c r="AE375" s="1" t="s">
        <v>48</v>
      </c>
      <c r="AF375" s="1" t="s">
        <v>48</v>
      </c>
      <c r="AG375" s="1" t="s">
        <v>48</v>
      </c>
      <c r="AH375" s="1" t="s">
        <v>48</v>
      </c>
      <c r="AI375" s="1" t="s">
        <v>48</v>
      </c>
      <c r="AJ375" s="1" t="s">
        <v>48</v>
      </c>
      <c r="AK375" s="1" t="s">
        <v>48</v>
      </c>
      <c r="AL375" s="1" t="s">
        <v>48</v>
      </c>
      <c r="AM375" s="1" t="s">
        <v>48</v>
      </c>
      <c r="AN375" s="1" t="s">
        <v>48</v>
      </c>
      <c r="AO375" s="1" t="s">
        <v>48</v>
      </c>
      <c r="AP375" s="24" t="s">
        <v>48</v>
      </c>
      <c r="AQ375" s="1" t="s">
        <v>522</v>
      </c>
      <c r="AR375" s="1">
        <v>10</v>
      </c>
      <c r="AS375" s="25" t="s">
        <v>519</v>
      </c>
      <c r="AT375" s="36" t="s">
        <v>50</v>
      </c>
      <c r="AU375" s="9">
        <f t="shared" si="41"/>
        <v>-1.8743493064650851</v>
      </c>
      <c r="AV375" s="9">
        <f t="shared" si="42"/>
        <v>-0.74952209911061918</v>
      </c>
      <c r="AW375">
        <f t="shared" si="43"/>
        <v>3</v>
      </c>
      <c r="AX375">
        <f t="shared" si="44"/>
        <v>0</v>
      </c>
      <c r="AY375" s="6">
        <f>VLOOKUP(AQ375,COND!$A$10:$B$32,2,FALSE)</f>
        <v>1</v>
      </c>
      <c r="AZ375" s="9">
        <f>($AU$3*AU375+$AV$3*AV375+$AW$3*AW375+$AX$3*AX375)*AY375*IF(AR375&lt;5,0.95,IF(AR375&lt;7,0.975,1))+$K$3*VLOOKUP(K375,COND!$A$2:$D$7,2,FALSE)+$L$3*VLOOKUP(L375,COND!$A$2:$D$7,3,FALSE)+IF(BB375="SP",$BB$3,0)+IF($AW375&lt;3,-5,0)</f>
        <v>17.8346881564946</v>
      </c>
      <c r="BA375" s="28">
        <f t="shared" si="45"/>
        <v>0.50922464353754848</v>
      </c>
      <c r="BB375" t="str">
        <f t="shared" si="46"/>
        <v>SP</v>
      </c>
      <c r="BC375">
        <v>900</v>
      </c>
      <c r="BD375">
        <v>371</v>
      </c>
      <c r="BF375" t="str">
        <f t="shared" si="47"/>
        <v>Unlikely</v>
      </c>
      <c r="BH375">
        <f>IF(VLOOKUP($B375,'Draft List'!$D$4:$AC$2598,BH$3,FALSE)&lt;&gt;0,VLOOKUP($B375,'Draft List'!$D$4:$AC$2598,BH$3,FALSE),"")</f>
        <v>330</v>
      </c>
      <c r="BI375">
        <f>IF(VLOOKUP($B375,'Draft List'!$D$4:$AC$2598,BI$3,FALSE)&lt;&gt;0,VLOOKUP($B375,'Draft List'!$D$4:$AC$2598,BI$3,FALSE),"")</f>
        <v>13</v>
      </c>
      <c r="BJ375">
        <f>IF(VLOOKUP($B375,'Draft List'!$D$4:$AC$2598,BJ$3,FALSE)&lt;&gt;0,VLOOKUP($B375,'Draft List'!$D$4:$AC$2598,BJ$3,FALSE),"")</f>
        <v>12</v>
      </c>
      <c r="BK375" t="str">
        <f>IF(VLOOKUP($B375,'Draft List'!$D$4:$AC$2598,BK$3,FALSE)&lt;&gt;0,VLOOKUP($B375,'Draft List'!$D$4:$AC$2598,BK$3,FALSE),"")</f>
        <v>Bakersfield Bears</v>
      </c>
      <c r="BL375" t="e">
        <f>IF(OR(C375="SP",C375="MR",C375="CL"),"P",VLOOKUP($A375,Bat!$A$4:$AQ$1284,42,FALSE))</f>
        <v>#N/A</v>
      </c>
    </row>
    <row r="376" spans="1:64" x14ac:dyDescent="0.25">
      <c r="A376" s="45" t="str">
        <f t="shared" si="40"/>
        <v>RPDon Stokes24</v>
      </c>
      <c r="B376">
        <f>VLOOKUP($A376,draft_listing_pitchers_stats!$A$1:$B$1324,2,FALSE)</f>
        <v>5044</v>
      </c>
      <c r="C376" s="1" t="s">
        <v>885</v>
      </c>
      <c r="D376" s="1" t="s">
        <v>687</v>
      </c>
      <c r="E376" s="1" t="s">
        <v>1668</v>
      </c>
      <c r="F376" s="1">
        <v>24</v>
      </c>
      <c r="G376" s="1" t="s">
        <v>44</v>
      </c>
      <c r="H376" s="1" t="s">
        <v>44</v>
      </c>
      <c r="I376" s="1" t="s">
        <v>54</v>
      </c>
      <c r="J376" s="24" t="s">
        <v>54</v>
      </c>
      <c r="K376" s="1" t="s">
        <v>46</v>
      </c>
      <c r="L376" s="24" t="s">
        <v>46</v>
      </c>
      <c r="M376" s="1">
        <v>4</v>
      </c>
      <c r="N376" s="1">
        <v>3</v>
      </c>
      <c r="O376" s="24">
        <v>2</v>
      </c>
      <c r="P376" s="1">
        <v>5</v>
      </c>
      <c r="Q376" s="1">
        <v>3</v>
      </c>
      <c r="R376" s="24">
        <v>2</v>
      </c>
      <c r="S376" s="1">
        <v>5</v>
      </c>
      <c r="T376" s="1">
        <v>6</v>
      </c>
      <c r="U376" s="1" t="s">
        <v>48</v>
      </c>
      <c r="V376" s="1" t="s">
        <v>48</v>
      </c>
      <c r="W376" s="1" t="s">
        <v>48</v>
      </c>
      <c r="X376" s="1" t="s">
        <v>48</v>
      </c>
      <c r="Y376" s="1">
        <v>4</v>
      </c>
      <c r="Z376" s="1">
        <v>6</v>
      </c>
      <c r="AA376" s="1" t="s">
        <v>48</v>
      </c>
      <c r="AB376" s="1" t="s">
        <v>48</v>
      </c>
      <c r="AC376" s="1">
        <v>4</v>
      </c>
      <c r="AD376" s="1">
        <v>4</v>
      </c>
      <c r="AE376" s="1" t="s">
        <v>48</v>
      </c>
      <c r="AF376" s="1" t="s">
        <v>48</v>
      </c>
      <c r="AG376" s="1" t="s">
        <v>48</v>
      </c>
      <c r="AH376" s="1" t="s">
        <v>48</v>
      </c>
      <c r="AI376" s="1" t="s">
        <v>48</v>
      </c>
      <c r="AJ376" s="1" t="s">
        <v>48</v>
      </c>
      <c r="AK376" s="1" t="s">
        <v>48</v>
      </c>
      <c r="AL376" s="1" t="s">
        <v>48</v>
      </c>
      <c r="AM376" s="1">
        <v>2</v>
      </c>
      <c r="AN376" s="1">
        <v>3</v>
      </c>
      <c r="AO376" s="1" t="s">
        <v>48</v>
      </c>
      <c r="AP376" s="24" t="s">
        <v>48</v>
      </c>
      <c r="AQ376" s="1" t="s">
        <v>52</v>
      </c>
      <c r="AR376" s="1">
        <v>6</v>
      </c>
      <c r="AS376" s="25" t="s">
        <v>518</v>
      </c>
      <c r="AT376" s="36" t="s">
        <v>50</v>
      </c>
      <c r="AU376" s="9">
        <f t="shared" si="41"/>
        <v>-1.4842262655258562</v>
      </c>
      <c r="AV376" s="9">
        <f t="shared" si="42"/>
        <v>-0.84404019027961108</v>
      </c>
      <c r="AW376">
        <f t="shared" si="43"/>
        <v>4</v>
      </c>
      <c r="AX376">
        <f t="shared" si="44"/>
        <v>1</v>
      </c>
      <c r="AY376" s="6">
        <f>VLOOKUP(AQ376,COND!$A$10:$B$32,2,FALSE)</f>
        <v>1.05</v>
      </c>
      <c r="AZ376" s="9">
        <f>($AU$3*AU376+$AV$3*AV376+$AW$3*AW376+$AX$3*AX376)*AY376*IF(AR376&lt;5,0.95,IF(AR376&lt;7,0.975,1))+$K$3*VLOOKUP(K376,COND!$A$2:$D$7,2,FALSE)+$L$3*VLOOKUP(L376,COND!$A$2:$D$7,3,FALSE)+IF(BB376="SP",$BB$3,0)+IF($AW376&lt;3,-5,0)</f>
        <v>17.741569276158543</v>
      </c>
      <c r="BA376" s="28">
        <f t="shared" si="45"/>
        <v>0.50104414569444466</v>
      </c>
      <c r="BB376" t="str">
        <f t="shared" si="46"/>
        <v>SP</v>
      </c>
      <c r="BC376">
        <v>900</v>
      </c>
      <c r="BD376">
        <v>372</v>
      </c>
      <c r="BF376" t="str">
        <f t="shared" si="47"/>
        <v>Unlikely</v>
      </c>
      <c r="BH376" t="str">
        <f>IF(VLOOKUP($B376,'Draft List'!$D$4:$AC$2598,BH$3,FALSE)&lt;&gt;0,VLOOKUP($B376,'Draft List'!$D$4:$AC$2598,BH$3,FALSE),"")</f>
        <v/>
      </c>
      <c r="BI376" t="str">
        <f>IF(VLOOKUP($B376,'Draft List'!$D$4:$AC$2598,BI$3,FALSE)&lt;&gt;0,VLOOKUP($B376,'Draft List'!$D$4:$AC$2598,BI$3,FALSE),"")</f>
        <v/>
      </c>
      <c r="BJ376" t="str">
        <f>IF(VLOOKUP($B376,'Draft List'!$D$4:$AC$2598,BJ$3,FALSE)&lt;&gt;0,VLOOKUP($B376,'Draft List'!$D$4:$AC$2598,BJ$3,FALSE),"")</f>
        <v/>
      </c>
      <c r="BK376" t="str">
        <f>IF(VLOOKUP($B376,'Draft List'!$D$4:$AC$2598,BK$3,FALSE)&lt;&gt;0,VLOOKUP($B376,'Draft List'!$D$4:$AC$2598,BK$3,FALSE),"")</f>
        <v/>
      </c>
      <c r="BL376">
        <f>IF(OR(C376="SP",C376="MR",C376="CL"),"P",VLOOKUP($A376,Bat!$A$4:$AQ$1284,42,FALSE))</f>
        <v>-8.1487991784096927</v>
      </c>
    </row>
    <row r="377" spans="1:64" x14ac:dyDescent="0.25">
      <c r="A377" s="45" t="str">
        <f t="shared" si="40"/>
        <v>RPJosé Espinoza23</v>
      </c>
      <c r="B377">
        <f>VLOOKUP($A377,draft_listing_pitchers_stats!$A$1:$B$1324,2,FALSE)</f>
        <v>15293</v>
      </c>
      <c r="C377" s="1" t="s">
        <v>885</v>
      </c>
      <c r="D377" s="1" t="s">
        <v>150</v>
      </c>
      <c r="E377" s="1" t="s">
        <v>457</v>
      </c>
      <c r="F377" s="1">
        <v>23</v>
      </c>
      <c r="G377" s="1" t="s">
        <v>58</v>
      </c>
      <c r="H377" s="1" t="s">
        <v>58</v>
      </c>
      <c r="I377" s="1" t="s">
        <v>54</v>
      </c>
      <c r="J377" s="24" t="s">
        <v>54</v>
      </c>
      <c r="K377" s="1" t="s">
        <v>47</v>
      </c>
      <c r="L377" s="24" t="s">
        <v>46</v>
      </c>
      <c r="M377" s="1">
        <v>3</v>
      </c>
      <c r="N377" s="1">
        <v>3</v>
      </c>
      <c r="O377" s="24">
        <v>2</v>
      </c>
      <c r="P377" s="1">
        <v>4</v>
      </c>
      <c r="Q377" s="1">
        <v>3</v>
      </c>
      <c r="R377" s="24">
        <v>3</v>
      </c>
      <c r="S377" s="1">
        <v>5</v>
      </c>
      <c r="T377" s="1">
        <v>6</v>
      </c>
      <c r="U377" s="1">
        <v>2</v>
      </c>
      <c r="V377" s="1">
        <v>5</v>
      </c>
      <c r="W377" s="1">
        <v>2</v>
      </c>
      <c r="X377" s="1">
        <v>2</v>
      </c>
      <c r="Y377" s="1" t="s">
        <v>48</v>
      </c>
      <c r="Z377" s="1" t="s">
        <v>48</v>
      </c>
      <c r="AA377" s="1" t="s">
        <v>48</v>
      </c>
      <c r="AB377" s="1" t="s">
        <v>48</v>
      </c>
      <c r="AC377" s="1" t="s">
        <v>48</v>
      </c>
      <c r="AD377" s="1" t="s">
        <v>48</v>
      </c>
      <c r="AE377" s="1" t="s">
        <v>48</v>
      </c>
      <c r="AF377" s="1" t="s">
        <v>48</v>
      </c>
      <c r="AG377" s="1" t="s">
        <v>48</v>
      </c>
      <c r="AH377" s="1" t="s">
        <v>48</v>
      </c>
      <c r="AI377" s="1" t="s">
        <v>48</v>
      </c>
      <c r="AJ377" s="1" t="s">
        <v>48</v>
      </c>
      <c r="AK377" s="1" t="s">
        <v>48</v>
      </c>
      <c r="AL377" s="1" t="s">
        <v>48</v>
      </c>
      <c r="AM377" s="1" t="s">
        <v>48</v>
      </c>
      <c r="AN377" s="1" t="s">
        <v>48</v>
      </c>
      <c r="AO377" s="1" t="s">
        <v>48</v>
      </c>
      <c r="AP377" s="24" t="s">
        <v>48</v>
      </c>
      <c r="AQ377" s="1" t="s">
        <v>64</v>
      </c>
      <c r="AR377" s="1">
        <v>7</v>
      </c>
      <c r="AS377" s="25" t="s">
        <v>519</v>
      </c>
      <c r="AT377" s="36" t="s">
        <v>48</v>
      </c>
      <c r="AU377" s="9">
        <f t="shared" si="41"/>
        <v>-1.6789175900350299</v>
      </c>
      <c r="AV377" s="9">
        <f t="shared" si="42"/>
        <v>-0.79641094873467422</v>
      </c>
      <c r="AW377">
        <f t="shared" si="43"/>
        <v>3</v>
      </c>
      <c r="AX377">
        <f t="shared" si="44"/>
        <v>0.5</v>
      </c>
      <c r="AY377" s="6">
        <f>VLOOKUP(AQ377,COND!$A$10:$B$32,2,FALSE)</f>
        <v>1</v>
      </c>
      <c r="AZ377" s="9">
        <f>($AU$3*AU377+$AV$3*AV377+$AW$3*AW377+$AX$3*AX377)*AY377*IF(AR377&lt;5,0.95,IF(AR377&lt;7,0.975,1))+$K$3*VLOOKUP(K377,COND!$A$2:$D$7,2,FALSE)+$L$3*VLOOKUP(L377,COND!$A$2:$D$7,3,FALSE)+IF(BB377="SP",$BB$3,0)+IF($AW377&lt;3,-5,0)</f>
        <v>17.560997507299508</v>
      </c>
      <c r="BA377" s="28">
        <f t="shared" si="45"/>
        <v>0.48518090764491234</v>
      </c>
      <c r="BB377" t="str">
        <f t="shared" si="46"/>
        <v>SP</v>
      </c>
      <c r="BC377">
        <v>900</v>
      </c>
      <c r="BD377">
        <v>373</v>
      </c>
      <c r="BF377" t="str">
        <f t="shared" si="47"/>
        <v>Unlikely</v>
      </c>
      <c r="BH377" t="str">
        <f>IF(VLOOKUP($B377,'Draft List'!$D$4:$AC$2598,BH$3,FALSE)&lt;&gt;0,VLOOKUP($B377,'Draft List'!$D$4:$AC$2598,BH$3,FALSE),"")</f>
        <v/>
      </c>
      <c r="BI377" t="str">
        <f>IF(VLOOKUP($B377,'Draft List'!$D$4:$AC$2598,BI$3,FALSE)&lt;&gt;0,VLOOKUP($B377,'Draft List'!$D$4:$AC$2598,BI$3,FALSE),"")</f>
        <v/>
      </c>
      <c r="BJ377" t="str">
        <f>IF(VLOOKUP($B377,'Draft List'!$D$4:$AC$2598,BJ$3,FALSE)&lt;&gt;0,VLOOKUP($B377,'Draft List'!$D$4:$AC$2598,BJ$3,FALSE),"")</f>
        <v/>
      </c>
      <c r="BK377" t="str">
        <f>IF(VLOOKUP($B377,'Draft List'!$D$4:$AC$2598,BK$3,FALSE)&lt;&gt;0,VLOOKUP($B377,'Draft List'!$D$4:$AC$2598,BK$3,FALSE),"")</f>
        <v/>
      </c>
      <c r="BL377" t="e">
        <f>IF(OR(C377="SP",C377="MR",C377="CL"),"P",VLOOKUP($A377,Bat!$A$4:$AQ$1284,42,FALSE))</f>
        <v>#N/A</v>
      </c>
    </row>
    <row r="378" spans="1:64" x14ac:dyDescent="0.25">
      <c r="A378" s="45" t="str">
        <f t="shared" si="40"/>
        <v>RPBrian Carlson22</v>
      </c>
      <c r="B378">
        <f>VLOOKUP($A378,draft_listing_pitchers_stats!$A$1:$B$1324,2,FALSE)</f>
        <v>5261</v>
      </c>
      <c r="C378" s="1" t="s">
        <v>885</v>
      </c>
      <c r="D378" s="1" t="s">
        <v>216</v>
      </c>
      <c r="E378" s="1" t="s">
        <v>1078</v>
      </c>
      <c r="F378" s="1">
        <v>22</v>
      </c>
      <c r="G378" s="1" t="s">
        <v>44</v>
      </c>
      <c r="H378" s="1" t="s">
        <v>44</v>
      </c>
      <c r="I378" s="1" t="s">
        <v>54</v>
      </c>
      <c r="J378" s="24" t="s">
        <v>54</v>
      </c>
      <c r="K378" s="1" t="s">
        <v>46</v>
      </c>
      <c r="L378" s="24" t="s">
        <v>46</v>
      </c>
      <c r="M378" s="1">
        <v>3</v>
      </c>
      <c r="N378" s="1">
        <v>2</v>
      </c>
      <c r="O378" s="24">
        <v>1</v>
      </c>
      <c r="P378" s="1">
        <v>6</v>
      </c>
      <c r="Q378" s="1">
        <v>2</v>
      </c>
      <c r="R378" s="24">
        <v>2</v>
      </c>
      <c r="S378" s="1">
        <v>4</v>
      </c>
      <c r="T378" s="1">
        <v>6</v>
      </c>
      <c r="U378" s="1">
        <v>1</v>
      </c>
      <c r="V378" s="1">
        <v>1</v>
      </c>
      <c r="W378" s="1">
        <v>3</v>
      </c>
      <c r="X378" s="1">
        <v>8</v>
      </c>
      <c r="Y378" s="1" t="s">
        <v>48</v>
      </c>
      <c r="Z378" s="1" t="s">
        <v>48</v>
      </c>
      <c r="AA378" s="1" t="s">
        <v>48</v>
      </c>
      <c r="AB378" s="1" t="s">
        <v>48</v>
      </c>
      <c r="AC378" s="1" t="s">
        <v>48</v>
      </c>
      <c r="AD378" s="1" t="s">
        <v>48</v>
      </c>
      <c r="AE378" s="1" t="s">
        <v>48</v>
      </c>
      <c r="AF378" s="1" t="s">
        <v>48</v>
      </c>
      <c r="AG378" s="1" t="s">
        <v>48</v>
      </c>
      <c r="AH378" s="1" t="s">
        <v>48</v>
      </c>
      <c r="AI378" s="1" t="s">
        <v>48</v>
      </c>
      <c r="AJ378" s="1" t="s">
        <v>48</v>
      </c>
      <c r="AK378" s="1" t="s">
        <v>48</v>
      </c>
      <c r="AL378" s="1" t="s">
        <v>48</v>
      </c>
      <c r="AM378" s="1" t="s">
        <v>48</v>
      </c>
      <c r="AN378" s="1" t="s">
        <v>48</v>
      </c>
      <c r="AO378" s="1" t="s">
        <v>48</v>
      </c>
      <c r="AP378" s="24" t="s">
        <v>48</v>
      </c>
      <c r="AQ378" s="1" t="s">
        <v>61</v>
      </c>
      <c r="AR378" s="1">
        <v>7</v>
      </c>
      <c r="AS378" s="25" t="s">
        <v>519</v>
      </c>
      <c r="AT378" s="36" t="s">
        <v>882</v>
      </c>
      <c r="AU378" s="9">
        <f t="shared" si="41"/>
        <v>-2.1166698725191955</v>
      </c>
      <c r="AV378" s="9">
        <f t="shared" si="42"/>
        <v>-0.84478058220049301</v>
      </c>
      <c r="AW378">
        <f t="shared" si="43"/>
        <v>3</v>
      </c>
      <c r="AX378">
        <f t="shared" si="44"/>
        <v>1</v>
      </c>
      <c r="AY378" s="6">
        <f>VLOOKUP(AQ378,COND!$A$10:$B$32,2,FALSE)</f>
        <v>1</v>
      </c>
      <c r="AZ378" s="9">
        <f>($AU$3*AU378+$AV$3*AV378+$AW$3*AW378+$AX$3*AX378)*AY378*IF(AR378&lt;5,0.95,IF(AR378&lt;7,0.975,1))+$K$3*VLOOKUP(K378,COND!$A$2:$D$7,2,FALSE)+$L$3*VLOOKUP(L378,COND!$A$2:$D$7,3,FALSE)+IF(BB378="SP",$BB$3,0)+IF($AW378&lt;3,-5,0)</f>
        <v>17.431054381486298</v>
      </c>
      <c r="BA378" s="28">
        <f t="shared" si="45"/>
        <v>0.4737653981735262</v>
      </c>
      <c r="BB378" t="str">
        <f t="shared" si="46"/>
        <v>SP</v>
      </c>
      <c r="BC378">
        <v>900</v>
      </c>
      <c r="BD378">
        <v>374</v>
      </c>
      <c r="BF378" t="str">
        <f t="shared" si="47"/>
        <v>Unlikely</v>
      </c>
      <c r="BH378">
        <f>IF(VLOOKUP($B378,'Draft List'!$D$4:$AC$2598,BH$3,FALSE)&lt;&gt;0,VLOOKUP($B378,'Draft List'!$D$4:$AC$2598,BH$3,FALSE),"")</f>
        <v>263</v>
      </c>
      <c r="BI378">
        <f>IF(VLOOKUP($B378,'Draft List'!$D$4:$AC$2598,BI$3,FALSE)&lt;&gt;0,VLOOKUP($B378,'Draft List'!$D$4:$AC$2598,BI$3,FALSE),"")</f>
        <v>10</v>
      </c>
      <c r="BJ378">
        <f>IF(VLOOKUP($B378,'Draft List'!$D$4:$AC$2598,BJ$3,FALSE)&lt;&gt;0,VLOOKUP($B378,'Draft List'!$D$4:$AC$2598,BJ$3,FALSE),"")</f>
        <v>23</v>
      </c>
      <c r="BK378" t="str">
        <f>IF(VLOOKUP($B378,'Draft List'!$D$4:$AC$2598,BK$3,FALSE)&lt;&gt;0,VLOOKUP($B378,'Draft List'!$D$4:$AC$2598,BK$3,FALSE),"")</f>
        <v>Hartford Harpoon</v>
      </c>
      <c r="BL378" t="e">
        <f>IF(OR(C378="SP",C378="MR",C378="CL"),"P",VLOOKUP($A378,Bat!$A$4:$AQ$1284,42,FALSE))</f>
        <v>#N/A</v>
      </c>
    </row>
    <row r="379" spans="1:64" x14ac:dyDescent="0.25">
      <c r="A379" s="45" t="str">
        <f t="shared" si="40"/>
        <v>CLPeter Burton22</v>
      </c>
      <c r="B379">
        <f>VLOOKUP($A379,draft_listing_pitchers_stats!$A$1:$B$1324,2,FALSE)</f>
        <v>3322</v>
      </c>
      <c r="C379" s="1" t="s">
        <v>53</v>
      </c>
      <c r="D379" s="1" t="s">
        <v>799</v>
      </c>
      <c r="E379" s="1" t="s">
        <v>1067</v>
      </c>
      <c r="F379" s="1">
        <v>22</v>
      </c>
      <c r="G379" s="1" t="s">
        <v>58</v>
      </c>
      <c r="H379" s="1" t="s">
        <v>58</v>
      </c>
      <c r="I379" s="1" t="s">
        <v>54</v>
      </c>
      <c r="J379" s="24" t="s">
        <v>54</v>
      </c>
      <c r="K379" s="1" t="s">
        <v>47</v>
      </c>
      <c r="L379" s="24" t="s">
        <v>46</v>
      </c>
      <c r="M379" s="1">
        <v>4</v>
      </c>
      <c r="N379" s="1">
        <v>2</v>
      </c>
      <c r="O379" s="24">
        <v>2</v>
      </c>
      <c r="P379" s="1">
        <v>4</v>
      </c>
      <c r="Q379" s="1">
        <v>3</v>
      </c>
      <c r="R379" s="24">
        <v>3</v>
      </c>
      <c r="S379" s="1">
        <v>5</v>
      </c>
      <c r="T379" s="1">
        <v>5</v>
      </c>
      <c r="U379" s="1">
        <v>3</v>
      </c>
      <c r="V379" s="1">
        <v>5</v>
      </c>
      <c r="W379" s="1">
        <v>4</v>
      </c>
      <c r="X379" s="1">
        <v>5</v>
      </c>
      <c r="Y379" s="1" t="s">
        <v>48</v>
      </c>
      <c r="Z379" s="1" t="s">
        <v>48</v>
      </c>
      <c r="AA379" s="1" t="s">
        <v>48</v>
      </c>
      <c r="AB379" s="1" t="s">
        <v>48</v>
      </c>
      <c r="AC379" s="1" t="s">
        <v>48</v>
      </c>
      <c r="AD379" s="1" t="s">
        <v>48</v>
      </c>
      <c r="AE379" s="1" t="s">
        <v>48</v>
      </c>
      <c r="AF379" s="1" t="s">
        <v>48</v>
      </c>
      <c r="AG379" s="1" t="s">
        <v>48</v>
      </c>
      <c r="AH379" s="1" t="s">
        <v>48</v>
      </c>
      <c r="AI379" s="1" t="s">
        <v>48</v>
      </c>
      <c r="AJ379" s="1" t="s">
        <v>48</v>
      </c>
      <c r="AK379" s="1" t="s">
        <v>48</v>
      </c>
      <c r="AL379" s="1" t="s">
        <v>48</v>
      </c>
      <c r="AM379" s="1" t="s">
        <v>48</v>
      </c>
      <c r="AN379" s="1" t="s">
        <v>48</v>
      </c>
      <c r="AO379" s="1" t="s">
        <v>48</v>
      </c>
      <c r="AP379" s="24" t="s">
        <v>48</v>
      </c>
      <c r="AQ379" s="1" t="s">
        <v>62</v>
      </c>
      <c r="AR379" s="1">
        <v>6</v>
      </c>
      <c r="AS379" s="25" t="s">
        <v>519</v>
      </c>
      <c r="AT379" s="36" t="s">
        <v>48</v>
      </c>
      <c r="AU379" s="9">
        <f t="shared" si="41"/>
        <v>-1.6796579819559116</v>
      </c>
      <c r="AV379" s="9">
        <f t="shared" si="42"/>
        <v>-0.79641094873467422</v>
      </c>
      <c r="AW379">
        <f t="shared" si="43"/>
        <v>3</v>
      </c>
      <c r="AX379">
        <f t="shared" si="44"/>
        <v>0</v>
      </c>
      <c r="AY379" s="6">
        <f>VLOOKUP(AQ379,COND!$A$10:$B$32,2,FALSE)</f>
        <v>1</v>
      </c>
      <c r="AZ379" s="9">
        <f>($AU$3*AU379+$AV$3*AV379+$AW$3*AW379+$AX$3*AX379)*AY379*IF(AR379&lt;5,0.95,IF(AR379&lt;7,0.975,1))+$K$3*VLOOKUP(K379,COND!$A$2:$D$7,2,FALSE)+$L$3*VLOOKUP(L379,COND!$A$2:$D$7,3,FALSE)+IF(BB379="SP",$BB$3,0)+IF($AW379&lt;3,-5,0)</f>
        <v>17.30495319319245</v>
      </c>
      <c r="BA379" s="28">
        <f t="shared" si="45"/>
        <v>0.46268740308673156</v>
      </c>
      <c r="BB379" t="str">
        <f t="shared" si="46"/>
        <v>SP</v>
      </c>
      <c r="BC379">
        <v>900</v>
      </c>
      <c r="BD379">
        <v>375</v>
      </c>
      <c r="BF379" t="str">
        <f t="shared" si="47"/>
        <v>Unlikely</v>
      </c>
      <c r="BH379" t="str">
        <f>IF(VLOOKUP($B379,'Draft List'!$D$4:$AC$2598,BH$3,FALSE)&lt;&gt;0,VLOOKUP($B379,'Draft List'!$D$4:$AC$2598,BH$3,FALSE),"")</f>
        <v/>
      </c>
      <c r="BI379" t="str">
        <f>IF(VLOOKUP($B379,'Draft List'!$D$4:$AC$2598,BI$3,FALSE)&lt;&gt;0,VLOOKUP($B379,'Draft List'!$D$4:$AC$2598,BI$3,FALSE),"")</f>
        <v/>
      </c>
      <c r="BJ379" t="str">
        <f>IF(VLOOKUP($B379,'Draft List'!$D$4:$AC$2598,BJ$3,FALSE)&lt;&gt;0,VLOOKUP($B379,'Draft List'!$D$4:$AC$2598,BJ$3,FALSE),"")</f>
        <v/>
      </c>
      <c r="BK379" t="str">
        <f>IF(VLOOKUP($B379,'Draft List'!$D$4:$AC$2598,BK$3,FALSE)&lt;&gt;0,VLOOKUP($B379,'Draft List'!$D$4:$AC$2598,BK$3,FALSE),"")</f>
        <v/>
      </c>
      <c r="BL379" t="str">
        <f>IF(OR(C379="SP",C379="MR",C379="CL"),"P",VLOOKUP($A379,Bat!$A$4:$AQ$1284,42,FALSE))</f>
        <v>P</v>
      </c>
    </row>
    <row r="380" spans="1:64" x14ac:dyDescent="0.25">
      <c r="A380" s="45" t="str">
        <f t="shared" si="40"/>
        <v>RPKenny Stafford24</v>
      </c>
      <c r="B380">
        <f>VLOOKUP($A380,draft_listing_pitchers_stats!$A$1:$B$1324,2,FALSE)</f>
        <v>3528</v>
      </c>
      <c r="C380" s="1" t="s">
        <v>885</v>
      </c>
      <c r="D380" s="1" t="s">
        <v>268</v>
      </c>
      <c r="E380" s="1" t="s">
        <v>1658</v>
      </c>
      <c r="F380" s="1">
        <v>24</v>
      </c>
      <c r="G380" s="1" t="s">
        <v>68</v>
      </c>
      <c r="H380" s="1" t="s">
        <v>44</v>
      </c>
      <c r="I380" s="1" t="s">
        <v>54</v>
      </c>
      <c r="J380" s="24" t="s">
        <v>54</v>
      </c>
      <c r="K380" s="1" t="s">
        <v>46</v>
      </c>
      <c r="L380" s="24" t="s">
        <v>46</v>
      </c>
      <c r="M380" s="1">
        <v>4</v>
      </c>
      <c r="N380" s="1">
        <v>3</v>
      </c>
      <c r="O380" s="24">
        <v>1</v>
      </c>
      <c r="P380" s="1">
        <v>5</v>
      </c>
      <c r="Q380" s="1">
        <v>3</v>
      </c>
      <c r="R380" s="24">
        <v>2</v>
      </c>
      <c r="S380" s="1">
        <v>5</v>
      </c>
      <c r="T380" s="1">
        <v>7</v>
      </c>
      <c r="U380" s="1" t="s">
        <v>48</v>
      </c>
      <c r="V380" s="1" t="s">
        <v>48</v>
      </c>
      <c r="W380" s="1">
        <v>4</v>
      </c>
      <c r="X380" s="1">
        <v>5</v>
      </c>
      <c r="Y380" s="1" t="s">
        <v>48</v>
      </c>
      <c r="Z380" s="1" t="s">
        <v>48</v>
      </c>
      <c r="AA380" s="1" t="s">
        <v>48</v>
      </c>
      <c r="AB380" s="1" t="s">
        <v>48</v>
      </c>
      <c r="AC380" s="1">
        <v>4</v>
      </c>
      <c r="AD380" s="1">
        <v>5</v>
      </c>
      <c r="AE380" s="1" t="s">
        <v>48</v>
      </c>
      <c r="AF380" s="1" t="s">
        <v>48</v>
      </c>
      <c r="AG380" s="1" t="s">
        <v>48</v>
      </c>
      <c r="AH380" s="1" t="s">
        <v>48</v>
      </c>
      <c r="AI380" s="1" t="s">
        <v>48</v>
      </c>
      <c r="AJ380" s="1" t="s">
        <v>48</v>
      </c>
      <c r="AK380" s="1" t="s">
        <v>48</v>
      </c>
      <c r="AL380" s="1" t="s">
        <v>48</v>
      </c>
      <c r="AM380" s="1" t="s">
        <v>48</v>
      </c>
      <c r="AN380" s="1" t="s">
        <v>48</v>
      </c>
      <c r="AO380" s="1" t="s">
        <v>48</v>
      </c>
      <c r="AP380" s="24" t="s">
        <v>48</v>
      </c>
      <c r="AQ380" s="1" t="s">
        <v>64</v>
      </c>
      <c r="AR380" s="1">
        <v>6</v>
      </c>
      <c r="AS380" s="25" t="s">
        <v>15</v>
      </c>
      <c r="AT380" s="36" t="s">
        <v>50</v>
      </c>
      <c r="AU380" s="9">
        <f t="shared" si="41"/>
        <v>-1.7265468315799666</v>
      </c>
      <c r="AV380" s="9">
        <f t="shared" si="42"/>
        <v>-0.84404019027961108</v>
      </c>
      <c r="AW380">
        <f t="shared" si="43"/>
        <v>3</v>
      </c>
      <c r="AX380">
        <f t="shared" si="44"/>
        <v>0.5</v>
      </c>
      <c r="AY380" s="6">
        <f>VLOOKUP(AQ380,COND!$A$10:$B$32,2,FALSE)</f>
        <v>1</v>
      </c>
      <c r="AZ380" s="9">
        <f>($AU$3*AU380+$AV$3*AV380+$AW$3*AW380+$AX$3*AX380)*AY380*IF(AR380&lt;5,0.95,IF(AR380&lt;7,0.975,1))+$K$3*VLOOKUP(K380,COND!$A$2:$D$7,2,FALSE)+$L$3*VLOOKUP(L380,COND!$A$2:$D$7,3,FALSE)+IF(BB380="SP",$BB$3,0)+IF($AW380&lt;3,-5,0)</f>
        <v>17.276414657389488</v>
      </c>
      <c r="BA380" s="28">
        <f t="shared" si="45"/>
        <v>0.46018029142753913</v>
      </c>
      <c r="BB380" t="str">
        <f t="shared" si="46"/>
        <v>SP</v>
      </c>
      <c r="BC380">
        <v>900</v>
      </c>
      <c r="BD380">
        <v>376</v>
      </c>
      <c r="BF380" t="str">
        <f t="shared" si="47"/>
        <v>Unlikely</v>
      </c>
      <c r="BH380" t="str">
        <f>IF(VLOOKUP($B380,'Draft List'!$D$4:$AC$2598,BH$3,FALSE)&lt;&gt;0,VLOOKUP($B380,'Draft List'!$D$4:$AC$2598,BH$3,FALSE),"")</f>
        <v/>
      </c>
      <c r="BI380" t="str">
        <f>IF(VLOOKUP($B380,'Draft List'!$D$4:$AC$2598,BI$3,FALSE)&lt;&gt;0,VLOOKUP($B380,'Draft List'!$D$4:$AC$2598,BI$3,FALSE),"")</f>
        <v/>
      </c>
      <c r="BJ380" t="str">
        <f>IF(VLOOKUP($B380,'Draft List'!$D$4:$AC$2598,BJ$3,FALSE)&lt;&gt;0,VLOOKUP($B380,'Draft List'!$D$4:$AC$2598,BJ$3,FALSE),"")</f>
        <v/>
      </c>
      <c r="BK380" t="str">
        <f>IF(VLOOKUP($B380,'Draft List'!$D$4:$AC$2598,BK$3,FALSE)&lt;&gt;0,VLOOKUP($B380,'Draft List'!$D$4:$AC$2598,BK$3,FALSE),"")</f>
        <v/>
      </c>
      <c r="BL380" t="e">
        <f>IF(OR(C380="SP",C380="MR",C380="CL"),"P",VLOOKUP($A380,Bat!$A$4:$AQ$1284,42,FALSE))</f>
        <v>#N/A</v>
      </c>
    </row>
    <row r="381" spans="1:64" x14ac:dyDescent="0.25">
      <c r="A381" s="45" t="str">
        <f t="shared" si="40"/>
        <v>RPRyuichi Yoshida22</v>
      </c>
      <c r="B381">
        <f>VLOOKUP($A381,draft_listing_pitchers_stats!$A$1:$B$1324,2,FALSE)</f>
        <v>3506</v>
      </c>
      <c r="C381" s="1" t="s">
        <v>885</v>
      </c>
      <c r="D381" s="1" t="s">
        <v>811</v>
      </c>
      <c r="E381" s="1" t="s">
        <v>606</v>
      </c>
      <c r="F381" s="1">
        <v>22</v>
      </c>
      <c r="G381" s="1" t="s">
        <v>58</v>
      </c>
      <c r="H381" s="1" t="s">
        <v>44</v>
      </c>
      <c r="I381" s="1" t="s">
        <v>54</v>
      </c>
      <c r="J381" s="24" t="s">
        <v>54</v>
      </c>
      <c r="K381" s="1" t="s">
        <v>46</v>
      </c>
      <c r="L381" s="24" t="s">
        <v>46</v>
      </c>
      <c r="M381" s="1">
        <v>5</v>
      </c>
      <c r="N381" s="1">
        <v>2</v>
      </c>
      <c r="O381" s="24">
        <v>2</v>
      </c>
      <c r="P381" s="1">
        <v>5</v>
      </c>
      <c r="Q381" s="1">
        <v>2</v>
      </c>
      <c r="R381" s="24">
        <v>3</v>
      </c>
      <c r="S381" s="1">
        <v>6</v>
      </c>
      <c r="T381" s="1">
        <v>6</v>
      </c>
      <c r="U381" s="1" t="s">
        <v>48</v>
      </c>
      <c r="V381" s="1" t="s">
        <v>48</v>
      </c>
      <c r="W381" s="1">
        <v>5</v>
      </c>
      <c r="X381" s="1">
        <v>5</v>
      </c>
      <c r="Y381" s="1" t="s">
        <v>48</v>
      </c>
      <c r="Z381" s="1" t="s">
        <v>48</v>
      </c>
      <c r="AA381" s="1" t="s">
        <v>48</v>
      </c>
      <c r="AB381" s="1" t="s">
        <v>48</v>
      </c>
      <c r="AC381" s="1" t="s">
        <v>48</v>
      </c>
      <c r="AD381" s="1" t="s">
        <v>48</v>
      </c>
      <c r="AE381" s="1" t="s">
        <v>48</v>
      </c>
      <c r="AF381" s="1" t="s">
        <v>48</v>
      </c>
      <c r="AG381" s="1" t="s">
        <v>48</v>
      </c>
      <c r="AH381" s="1" t="s">
        <v>48</v>
      </c>
      <c r="AI381" s="1">
        <v>4</v>
      </c>
      <c r="AJ381" s="1">
        <v>4</v>
      </c>
      <c r="AK381" s="1" t="s">
        <v>48</v>
      </c>
      <c r="AL381" s="1" t="s">
        <v>48</v>
      </c>
      <c r="AM381" s="1" t="s">
        <v>48</v>
      </c>
      <c r="AN381" s="1" t="s">
        <v>48</v>
      </c>
      <c r="AO381" s="1" t="s">
        <v>48</v>
      </c>
      <c r="AP381" s="24" t="s">
        <v>48</v>
      </c>
      <c r="AQ381" s="1" t="s">
        <v>64</v>
      </c>
      <c r="AR381" s="1">
        <v>3</v>
      </c>
      <c r="AS381" s="25" t="s">
        <v>519</v>
      </c>
      <c r="AT381" s="36" t="s">
        <v>48</v>
      </c>
      <c r="AU381" s="9">
        <f t="shared" si="41"/>
        <v>-1.4849666574467382</v>
      </c>
      <c r="AV381" s="9">
        <f t="shared" si="42"/>
        <v>-0.79715134065555615</v>
      </c>
      <c r="AW381">
        <f t="shared" si="43"/>
        <v>3</v>
      </c>
      <c r="AX381">
        <f t="shared" si="44"/>
        <v>1</v>
      </c>
      <c r="AY381" s="6">
        <f>VLOOKUP(AQ381,COND!$A$10:$B$32,2,FALSE)</f>
        <v>1</v>
      </c>
      <c r="AZ381" s="9">
        <f>($AU$3*AU381+$AV$3*AV381+$AW$3*AW381+$AX$3*AX381)*AY381*IF(AR381&lt;5,0.95,IF(AR381&lt;7,0.975,1))+$K$3*VLOOKUP(K381,COND!$A$2:$D$7,2,FALSE)+$L$3*VLOOKUP(L381,COND!$A$2:$D$7,3,FALSE)+IF(BB381="SP",$BB$3,0)+IF($AW381&lt;3,-5,0)</f>
        <v>17.184480862629552</v>
      </c>
      <c r="BA381" s="28">
        <f t="shared" si="45"/>
        <v>0.4521039034058203</v>
      </c>
      <c r="BB381" t="str">
        <f t="shared" si="46"/>
        <v>RP</v>
      </c>
      <c r="BC381">
        <v>900</v>
      </c>
      <c r="BD381">
        <v>377</v>
      </c>
      <c r="BF381" t="str">
        <f t="shared" si="47"/>
        <v>Unlikely</v>
      </c>
      <c r="BH381">
        <f>IF(VLOOKUP($B381,'Draft List'!$D$4:$AC$2598,BH$3,FALSE)&lt;&gt;0,VLOOKUP($B381,'Draft List'!$D$4:$AC$2598,BH$3,FALSE),"")</f>
        <v>325</v>
      </c>
      <c r="BI381">
        <f>IF(VLOOKUP($B381,'Draft List'!$D$4:$AC$2598,BI$3,FALSE)&lt;&gt;0,VLOOKUP($B381,'Draft List'!$D$4:$AC$2598,BI$3,FALSE),"")</f>
        <v>13</v>
      </c>
      <c r="BJ381">
        <f>IF(VLOOKUP($B381,'Draft List'!$D$4:$AC$2598,BJ$3,FALSE)&lt;&gt;0,VLOOKUP($B381,'Draft List'!$D$4:$AC$2598,BJ$3,FALSE),"")</f>
        <v>7</v>
      </c>
      <c r="BK381" t="str">
        <f>IF(VLOOKUP($B381,'Draft List'!$D$4:$AC$2598,BK$3,FALSE)&lt;&gt;0,VLOOKUP($B381,'Draft List'!$D$4:$AC$2598,BK$3,FALSE),"")</f>
        <v>Toyama Wind Dancers</v>
      </c>
      <c r="BL381" t="e">
        <f>IF(OR(C381="SP",C381="MR",C381="CL"),"P",VLOOKUP($A381,Bat!$A$4:$AQ$1284,42,FALSE))</f>
        <v>#N/A</v>
      </c>
    </row>
    <row r="382" spans="1:64" x14ac:dyDescent="0.25">
      <c r="A382" s="45" t="str">
        <f t="shared" si="40"/>
        <v>RPEnrique Gabino22</v>
      </c>
      <c r="B382">
        <f>VLOOKUP($A382,draft_listing_pitchers_stats!$A$1:$B$1324,2,FALSE)</f>
        <v>5105</v>
      </c>
      <c r="C382" s="1" t="s">
        <v>885</v>
      </c>
      <c r="D382" s="1" t="s">
        <v>446</v>
      </c>
      <c r="E382" s="1" t="s">
        <v>1179</v>
      </c>
      <c r="F382" s="1">
        <v>22</v>
      </c>
      <c r="G382" s="1" t="s">
        <v>58</v>
      </c>
      <c r="H382" s="1" t="s">
        <v>58</v>
      </c>
      <c r="I382" s="1" t="s">
        <v>54</v>
      </c>
      <c r="J382" s="24" t="s">
        <v>54</v>
      </c>
      <c r="K382" s="1" t="s">
        <v>46</v>
      </c>
      <c r="L382" s="24" t="s">
        <v>46</v>
      </c>
      <c r="M382" s="1">
        <v>3</v>
      </c>
      <c r="N382" s="1">
        <v>2</v>
      </c>
      <c r="O382" s="24">
        <v>1</v>
      </c>
      <c r="P382" s="1">
        <v>6</v>
      </c>
      <c r="Q382" s="1">
        <v>3</v>
      </c>
      <c r="R382" s="24">
        <v>1</v>
      </c>
      <c r="S382" s="1">
        <v>4</v>
      </c>
      <c r="T382" s="1">
        <v>7</v>
      </c>
      <c r="U382" s="1">
        <v>4</v>
      </c>
      <c r="V382" s="1">
        <v>7</v>
      </c>
      <c r="W382" s="1" t="s">
        <v>48</v>
      </c>
      <c r="X382" s="1" t="s">
        <v>48</v>
      </c>
      <c r="Y382" s="1" t="s">
        <v>48</v>
      </c>
      <c r="Z382" s="1" t="s">
        <v>48</v>
      </c>
      <c r="AA382" s="1" t="s">
        <v>48</v>
      </c>
      <c r="AB382" s="1" t="s">
        <v>48</v>
      </c>
      <c r="AC382" s="1">
        <v>4</v>
      </c>
      <c r="AD382" s="1">
        <v>6</v>
      </c>
      <c r="AE382" s="1" t="s">
        <v>48</v>
      </c>
      <c r="AF382" s="1" t="s">
        <v>48</v>
      </c>
      <c r="AG382" s="1" t="s">
        <v>48</v>
      </c>
      <c r="AH382" s="1" t="s">
        <v>48</v>
      </c>
      <c r="AI382" s="1" t="s">
        <v>48</v>
      </c>
      <c r="AJ382" s="1" t="s">
        <v>48</v>
      </c>
      <c r="AK382" s="1" t="s">
        <v>48</v>
      </c>
      <c r="AL382" s="1" t="s">
        <v>48</v>
      </c>
      <c r="AM382" s="1" t="s">
        <v>48</v>
      </c>
      <c r="AN382" s="1" t="s">
        <v>48</v>
      </c>
      <c r="AO382" s="1" t="s">
        <v>48</v>
      </c>
      <c r="AP382" s="24" t="s">
        <v>48</v>
      </c>
      <c r="AQ382" s="1" t="s">
        <v>522</v>
      </c>
      <c r="AR382" s="1">
        <v>8</v>
      </c>
      <c r="AS382" s="25" t="s">
        <v>519</v>
      </c>
      <c r="AT382" s="36" t="s">
        <v>843</v>
      </c>
      <c r="AU382" s="9">
        <f t="shared" si="41"/>
        <v>-2.1166698725191955</v>
      </c>
      <c r="AV382" s="9">
        <f t="shared" si="42"/>
        <v>-0.89166943182454794</v>
      </c>
      <c r="AW382">
        <f t="shared" si="43"/>
        <v>3</v>
      </c>
      <c r="AX382">
        <f t="shared" si="44"/>
        <v>1.5</v>
      </c>
      <c r="AY382" s="6">
        <f>VLOOKUP(AQ382,COND!$A$10:$B$32,2,FALSE)</f>
        <v>1</v>
      </c>
      <c r="AZ382" s="9">
        <f>($AU$3*AU382+$AV$3*AV382+$AW$3*AW382+$AX$3*AX382)*AY382*IF(AR382&lt;5,0.95,IF(AR382&lt;7,0.975,1))+$K$3*VLOOKUP(K382,COND!$A$2:$D$7,2,FALSE)+$L$3*VLOOKUP(L382,COND!$A$2:$D$7,3,FALSE)+IF(BB382="SP",$BB$3,0)+IF($AW382&lt;3,-5,0)</f>
        <v>17.1182773890052</v>
      </c>
      <c r="BA382" s="28">
        <f t="shared" si="45"/>
        <v>0.44628792525793565</v>
      </c>
      <c r="BB382" t="str">
        <f t="shared" si="46"/>
        <v>SP</v>
      </c>
      <c r="BC382">
        <v>900</v>
      </c>
      <c r="BD382">
        <v>378</v>
      </c>
      <c r="BF382" t="str">
        <f t="shared" si="47"/>
        <v>Unlikely</v>
      </c>
      <c r="BH382">
        <f>IF(VLOOKUP($B382,'Draft List'!$D$4:$AC$2598,BH$3,FALSE)&lt;&gt;0,VLOOKUP($B382,'Draft List'!$D$4:$AC$2598,BH$3,FALSE),"")</f>
        <v>197</v>
      </c>
      <c r="BI382">
        <f>IF(VLOOKUP($B382,'Draft List'!$D$4:$AC$2598,BI$3,FALSE)&lt;&gt;0,VLOOKUP($B382,'Draft List'!$D$4:$AC$2598,BI$3,FALSE),"")</f>
        <v>8</v>
      </c>
      <c r="BJ382">
        <f>IF(VLOOKUP($B382,'Draft List'!$D$4:$AC$2598,BJ$3,FALSE)&lt;&gt;0,VLOOKUP($B382,'Draft List'!$D$4:$AC$2598,BJ$3,FALSE),"")</f>
        <v>9</v>
      </c>
      <c r="BK382" t="str">
        <f>IF(VLOOKUP($B382,'Draft List'!$D$4:$AC$2598,BK$3,FALSE)&lt;&gt;0,VLOOKUP($B382,'Draft List'!$D$4:$AC$2598,BK$3,FALSE),"")</f>
        <v>Palm Springs Codgers</v>
      </c>
      <c r="BL382">
        <f>IF(OR(C382="SP",C382="MR",C382="CL"),"P",VLOOKUP($A382,Bat!$A$4:$AQ$1284,42,FALSE))</f>
        <v>-11.644860343361962</v>
      </c>
    </row>
    <row r="383" spans="1:64" x14ac:dyDescent="0.25">
      <c r="A383" s="45" t="str">
        <f t="shared" si="40"/>
        <v>RPTerry McGrath24</v>
      </c>
      <c r="B383">
        <f>VLOOKUP($A383,draft_listing_pitchers_stats!$A$1:$B$1324,2,FALSE)</f>
        <v>5160</v>
      </c>
      <c r="C383" s="1" t="s">
        <v>885</v>
      </c>
      <c r="D383" s="1" t="s">
        <v>663</v>
      </c>
      <c r="E383" s="1" t="s">
        <v>1427</v>
      </c>
      <c r="F383" s="1">
        <v>24</v>
      </c>
      <c r="G383" s="1" t="s">
        <v>44</v>
      </c>
      <c r="H383" s="1" t="s">
        <v>44</v>
      </c>
      <c r="I383" s="1" t="s">
        <v>54</v>
      </c>
      <c r="J383" s="24" t="s">
        <v>54</v>
      </c>
      <c r="K383" s="1" t="s">
        <v>47</v>
      </c>
      <c r="L383" s="24" t="s">
        <v>51</v>
      </c>
      <c r="M383" s="1">
        <v>3</v>
      </c>
      <c r="N383" s="1">
        <v>2</v>
      </c>
      <c r="O383" s="24">
        <v>2</v>
      </c>
      <c r="P383" s="1">
        <v>4</v>
      </c>
      <c r="Q383" s="1">
        <v>2</v>
      </c>
      <c r="R383" s="24">
        <v>4</v>
      </c>
      <c r="S383" s="1">
        <v>5</v>
      </c>
      <c r="T383" s="1">
        <v>5</v>
      </c>
      <c r="U383" s="1">
        <v>3</v>
      </c>
      <c r="V383" s="1">
        <v>5</v>
      </c>
      <c r="W383" s="1">
        <v>3</v>
      </c>
      <c r="X383" s="1">
        <v>3</v>
      </c>
      <c r="Y383" s="1">
        <v>3</v>
      </c>
      <c r="Z383" s="1">
        <v>3</v>
      </c>
      <c r="AA383" s="1" t="s">
        <v>48</v>
      </c>
      <c r="AB383" s="1" t="s">
        <v>48</v>
      </c>
      <c r="AC383" s="1" t="s">
        <v>48</v>
      </c>
      <c r="AD383" s="1" t="s">
        <v>48</v>
      </c>
      <c r="AE383" s="1" t="s">
        <v>48</v>
      </c>
      <c r="AF383" s="1" t="s">
        <v>48</v>
      </c>
      <c r="AG383" s="1" t="s">
        <v>48</v>
      </c>
      <c r="AH383" s="1" t="s">
        <v>48</v>
      </c>
      <c r="AI383" s="1" t="s">
        <v>48</v>
      </c>
      <c r="AJ383" s="1" t="s">
        <v>48</v>
      </c>
      <c r="AK383" s="1" t="s">
        <v>48</v>
      </c>
      <c r="AL383" s="1" t="s">
        <v>48</v>
      </c>
      <c r="AM383" s="1" t="s">
        <v>48</v>
      </c>
      <c r="AN383" s="1" t="s">
        <v>48</v>
      </c>
      <c r="AO383" s="1" t="s">
        <v>48</v>
      </c>
      <c r="AP383" s="24" t="s">
        <v>48</v>
      </c>
      <c r="AQ383" s="1" t="s">
        <v>66</v>
      </c>
      <c r="AR383" s="1">
        <v>4</v>
      </c>
      <c r="AS383" s="25" t="s">
        <v>15</v>
      </c>
      <c r="AT383" s="36" t="s">
        <v>50</v>
      </c>
      <c r="AU383" s="9">
        <f t="shared" si="41"/>
        <v>-1.8743493064650851</v>
      </c>
      <c r="AV383" s="9">
        <f t="shared" si="42"/>
        <v>-0.74952209911061918</v>
      </c>
      <c r="AW383">
        <f t="shared" si="43"/>
        <v>4</v>
      </c>
      <c r="AX383">
        <f t="shared" si="44"/>
        <v>0</v>
      </c>
      <c r="AY383" s="6">
        <f>VLOOKUP(AQ383,COND!$A$10:$B$32,2,FALSE)</f>
        <v>1.0249999999999999</v>
      </c>
      <c r="AZ383" s="9">
        <f>($AU$3*AU383+$AV$3*AV383+$AW$3*AW383+$AX$3*AX383)*AY383*IF(AR383&lt;5,0.95,IF(AR383&lt;7,0.975,1))+$K$3*VLOOKUP(K383,COND!$A$2:$D$7,2,FALSE)+$L$3*VLOOKUP(L383,COND!$A$2:$D$7,3,FALSE)+IF(BB383="SP",$BB$3,0)+IF($AW383&lt;3,-5,0)</f>
        <v>16.985527592386617</v>
      </c>
      <c r="BA383" s="28">
        <f t="shared" si="45"/>
        <v>0.43462584962953815</v>
      </c>
      <c r="BB383" t="str">
        <f t="shared" si="46"/>
        <v>RP</v>
      </c>
      <c r="BC383">
        <v>900</v>
      </c>
      <c r="BD383">
        <v>379</v>
      </c>
      <c r="BF383" t="str">
        <f t="shared" si="47"/>
        <v>Unlikely</v>
      </c>
      <c r="BH383" t="str">
        <f>IF(VLOOKUP($B383,'Draft List'!$D$4:$AC$2598,BH$3,FALSE)&lt;&gt;0,VLOOKUP($B383,'Draft List'!$D$4:$AC$2598,BH$3,FALSE),"")</f>
        <v/>
      </c>
      <c r="BI383" t="str">
        <f>IF(VLOOKUP($B383,'Draft List'!$D$4:$AC$2598,BI$3,FALSE)&lt;&gt;0,VLOOKUP($B383,'Draft List'!$D$4:$AC$2598,BI$3,FALSE),"")</f>
        <v/>
      </c>
      <c r="BJ383" t="str">
        <f>IF(VLOOKUP($B383,'Draft List'!$D$4:$AC$2598,BJ$3,FALSE)&lt;&gt;0,VLOOKUP($B383,'Draft List'!$D$4:$AC$2598,BJ$3,FALSE),"")</f>
        <v/>
      </c>
      <c r="BK383" t="str">
        <f>IF(VLOOKUP($B383,'Draft List'!$D$4:$AC$2598,BK$3,FALSE)&lt;&gt;0,VLOOKUP($B383,'Draft List'!$D$4:$AC$2598,BK$3,FALSE),"")</f>
        <v/>
      </c>
      <c r="BL383">
        <f>IF(OR(C383="SP",C383="MR",C383="CL"),"P",VLOOKUP($A383,Bat!$A$4:$AQ$1284,42,FALSE))</f>
        <v>-3.5214256309234369</v>
      </c>
    </row>
    <row r="384" spans="1:64" x14ac:dyDescent="0.25">
      <c r="A384" s="45" t="str">
        <f t="shared" si="40"/>
        <v>RPBill Ritchie23</v>
      </c>
      <c r="B384">
        <f>VLOOKUP($A384,draft_listing_pitchers_stats!$A$1:$B$1324,2,FALSE)</f>
        <v>10409</v>
      </c>
      <c r="C384" s="1" t="s">
        <v>885</v>
      </c>
      <c r="D384" s="1" t="s">
        <v>162</v>
      </c>
      <c r="E384" s="1" t="s">
        <v>1593</v>
      </c>
      <c r="F384" s="1">
        <v>23</v>
      </c>
      <c r="G384" s="1" t="s">
        <v>44</v>
      </c>
      <c r="H384" s="1" t="s">
        <v>44</v>
      </c>
      <c r="I384" s="1" t="s">
        <v>54</v>
      </c>
      <c r="J384" s="24" t="s">
        <v>54</v>
      </c>
      <c r="K384" s="1" t="s">
        <v>47</v>
      </c>
      <c r="L384" s="24" t="s">
        <v>47</v>
      </c>
      <c r="M384" s="1">
        <v>3</v>
      </c>
      <c r="N384" s="1">
        <v>2</v>
      </c>
      <c r="O384" s="24">
        <v>3</v>
      </c>
      <c r="P384" s="1">
        <v>4</v>
      </c>
      <c r="Q384" s="1">
        <v>3</v>
      </c>
      <c r="R384" s="24">
        <v>3</v>
      </c>
      <c r="S384" s="1">
        <v>5</v>
      </c>
      <c r="T384" s="1">
        <v>6</v>
      </c>
      <c r="U384" s="1">
        <v>2</v>
      </c>
      <c r="V384" s="1">
        <v>4</v>
      </c>
      <c r="W384" s="1" t="s">
        <v>48</v>
      </c>
      <c r="X384" s="1" t="s">
        <v>48</v>
      </c>
      <c r="Y384" s="1">
        <v>3</v>
      </c>
      <c r="Z384" s="1">
        <v>3</v>
      </c>
      <c r="AA384" s="1" t="s">
        <v>48</v>
      </c>
      <c r="AB384" s="1" t="s">
        <v>48</v>
      </c>
      <c r="AC384" s="1" t="s">
        <v>48</v>
      </c>
      <c r="AD384" s="1" t="s">
        <v>48</v>
      </c>
      <c r="AE384" s="1" t="s">
        <v>48</v>
      </c>
      <c r="AF384" s="1" t="s">
        <v>48</v>
      </c>
      <c r="AG384" s="1" t="s">
        <v>48</v>
      </c>
      <c r="AH384" s="1" t="s">
        <v>48</v>
      </c>
      <c r="AI384" s="1" t="s">
        <v>48</v>
      </c>
      <c r="AJ384" s="1" t="s">
        <v>48</v>
      </c>
      <c r="AK384" s="1" t="s">
        <v>48</v>
      </c>
      <c r="AL384" s="1" t="s">
        <v>48</v>
      </c>
      <c r="AM384" s="1" t="s">
        <v>48</v>
      </c>
      <c r="AN384" s="1" t="s">
        <v>48</v>
      </c>
      <c r="AO384" s="1" t="s">
        <v>48</v>
      </c>
      <c r="AP384" s="24" t="s">
        <v>48</v>
      </c>
      <c r="AQ384" s="1" t="s">
        <v>59</v>
      </c>
      <c r="AR384" s="1">
        <v>8</v>
      </c>
      <c r="AS384" s="25" t="s">
        <v>519</v>
      </c>
      <c r="AT384" s="36" t="s">
        <v>854</v>
      </c>
      <c r="AU384" s="9">
        <f t="shared" si="41"/>
        <v>-1.6320287404109748</v>
      </c>
      <c r="AV384" s="9">
        <f t="shared" si="42"/>
        <v>-0.79641094873467422</v>
      </c>
      <c r="AW384">
        <f t="shared" si="43"/>
        <v>3</v>
      </c>
      <c r="AX384">
        <f t="shared" si="44"/>
        <v>0.5</v>
      </c>
      <c r="AY384" s="6">
        <f>VLOOKUP(AQ384,COND!$A$10:$B$32,2,FALSE)</f>
        <v>1.0249999999999999</v>
      </c>
      <c r="AZ384" s="9">
        <f>($AU$3*AU384+$AV$3*AV384+$AW$3*AW384+$AX$3*AX384)*AY384*IF(AR384&lt;5,0.95,IF(AR384&lt;7,0.975,1))+$K$3*VLOOKUP(K384,COND!$A$2:$D$7,2,FALSE)+$L$3*VLOOKUP(L384,COND!$A$2:$D$7,3,FALSE)+IF(BB384="SP",$BB$3,0)+IF($AW384&lt;3,-5,0)</f>
        <v>16.917134659154925</v>
      </c>
      <c r="BA384" s="28">
        <f t="shared" si="45"/>
        <v>0.4286175273562649</v>
      </c>
      <c r="BB384" t="str">
        <f t="shared" si="46"/>
        <v>SP</v>
      </c>
      <c r="BC384">
        <v>900</v>
      </c>
      <c r="BD384">
        <v>380</v>
      </c>
      <c r="BF384" t="str">
        <f t="shared" si="47"/>
        <v>Unlikely</v>
      </c>
      <c r="BH384" t="str">
        <f>IF(VLOOKUP($B384,'Draft List'!$D$4:$AC$2598,BH$3,FALSE)&lt;&gt;0,VLOOKUP($B384,'Draft List'!$D$4:$AC$2598,BH$3,FALSE),"")</f>
        <v/>
      </c>
      <c r="BI384" t="str">
        <f>IF(VLOOKUP($B384,'Draft List'!$D$4:$AC$2598,BI$3,FALSE)&lt;&gt;0,VLOOKUP($B384,'Draft List'!$D$4:$AC$2598,BI$3,FALSE),"")</f>
        <v/>
      </c>
      <c r="BJ384" t="str">
        <f>IF(VLOOKUP($B384,'Draft List'!$D$4:$AC$2598,BJ$3,FALSE)&lt;&gt;0,VLOOKUP($B384,'Draft List'!$D$4:$AC$2598,BJ$3,FALSE),"")</f>
        <v/>
      </c>
      <c r="BK384" t="str">
        <f>IF(VLOOKUP($B384,'Draft List'!$D$4:$AC$2598,BK$3,FALSE)&lt;&gt;0,VLOOKUP($B384,'Draft List'!$D$4:$AC$2598,BK$3,FALSE),"")</f>
        <v/>
      </c>
      <c r="BL384" t="e">
        <f>IF(OR(C384="SP",C384="MR",C384="CL"),"P",VLOOKUP($A384,Bat!$A$4:$AQ$1284,42,FALSE))</f>
        <v>#N/A</v>
      </c>
    </row>
    <row r="385" spans="1:64" x14ac:dyDescent="0.25">
      <c r="A385" s="45" t="str">
        <f t="shared" si="40"/>
        <v>RPWayne Gibson23</v>
      </c>
      <c r="B385">
        <f>VLOOKUP($A385,draft_listing_pitchers_stats!$A$1:$B$1324,2,FALSE)</f>
        <v>15223</v>
      </c>
      <c r="C385" s="1" t="s">
        <v>885</v>
      </c>
      <c r="D385" s="1" t="s">
        <v>622</v>
      </c>
      <c r="E385" s="1" t="s">
        <v>873</v>
      </c>
      <c r="F385" s="1">
        <v>23</v>
      </c>
      <c r="G385" s="1" t="s">
        <v>44</v>
      </c>
      <c r="H385" s="1" t="s">
        <v>44</v>
      </c>
      <c r="I385" s="1" t="s">
        <v>54</v>
      </c>
      <c r="J385" s="24" t="s">
        <v>54</v>
      </c>
      <c r="K385" s="1" t="s">
        <v>46</v>
      </c>
      <c r="L385" s="24" t="s">
        <v>46</v>
      </c>
      <c r="M385" s="1">
        <v>3</v>
      </c>
      <c r="N385" s="1">
        <v>2</v>
      </c>
      <c r="O385" s="24">
        <v>2</v>
      </c>
      <c r="P385" s="1">
        <v>3</v>
      </c>
      <c r="Q385" s="1">
        <v>3</v>
      </c>
      <c r="R385" s="24">
        <v>4</v>
      </c>
      <c r="S385" s="1">
        <v>4</v>
      </c>
      <c r="T385" s="1">
        <v>4</v>
      </c>
      <c r="U385" s="1">
        <v>1</v>
      </c>
      <c r="V385" s="1">
        <v>3</v>
      </c>
      <c r="W385" s="1" t="s">
        <v>48</v>
      </c>
      <c r="X385" s="1" t="s">
        <v>48</v>
      </c>
      <c r="Y385" s="1">
        <v>4</v>
      </c>
      <c r="Z385" s="1">
        <v>4</v>
      </c>
      <c r="AA385" s="1" t="s">
        <v>48</v>
      </c>
      <c r="AB385" s="1" t="s">
        <v>48</v>
      </c>
      <c r="AC385" s="1" t="s">
        <v>48</v>
      </c>
      <c r="AD385" s="1" t="s">
        <v>48</v>
      </c>
      <c r="AE385" s="1" t="s">
        <v>48</v>
      </c>
      <c r="AF385" s="1" t="s">
        <v>48</v>
      </c>
      <c r="AG385" s="1" t="s">
        <v>48</v>
      </c>
      <c r="AH385" s="1" t="s">
        <v>48</v>
      </c>
      <c r="AI385" s="1" t="s">
        <v>48</v>
      </c>
      <c r="AJ385" s="1" t="s">
        <v>48</v>
      </c>
      <c r="AK385" s="1" t="s">
        <v>48</v>
      </c>
      <c r="AL385" s="1" t="s">
        <v>48</v>
      </c>
      <c r="AM385" s="1" t="s">
        <v>48</v>
      </c>
      <c r="AN385" s="1" t="s">
        <v>48</v>
      </c>
      <c r="AO385" s="1" t="s">
        <v>48</v>
      </c>
      <c r="AP385" s="24" t="s">
        <v>48</v>
      </c>
      <c r="AQ385" s="1" t="s">
        <v>522</v>
      </c>
      <c r="AR385" s="1">
        <v>4</v>
      </c>
      <c r="AS385" s="25" t="s">
        <v>519</v>
      </c>
      <c r="AT385" s="36" t="s">
        <v>48</v>
      </c>
      <c r="AU385" s="9">
        <f t="shared" si="41"/>
        <v>-1.8743493064650851</v>
      </c>
      <c r="AV385" s="9">
        <f t="shared" si="42"/>
        <v>-0.74878170718973724</v>
      </c>
      <c r="AW385">
        <f t="shared" si="43"/>
        <v>3</v>
      </c>
      <c r="AX385">
        <f t="shared" si="44"/>
        <v>0</v>
      </c>
      <c r="AY385" s="6">
        <f>VLOOKUP(AQ385,COND!$A$10:$B$32,2,FALSE)</f>
        <v>1</v>
      </c>
      <c r="AZ385" s="9">
        <f>($AU$3*AU385+$AV$3*AV385+$AW$3*AW385+$AX$3*AX385)*AY385*IF(AR385&lt;5,0.95,IF(AR385&lt;7,0.975,1))+$K$3*VLOOKUP(K385,COND!$A$2:$D$7,2,FALSE)+$L$3*VLOOKUP(L385,COND!$A$2:$D$7,3,FALSE)+IF(BB385="SP",$BB$3,0)+IF($AW385&lt;3,-5,0)</f>
        <v>16.842021195166627</v>
      </c>
      <c r="BA385" s="28">
        <f t="shared" si="45"/>
        <v>0.42201880615250054</v>
      </c>
      <c r="BB385" t="str">
        <f t="shared" si="46"/>
        <v>RP</v>
      </c>
      <c r="BC385">
        <v>900</v>
      </c>
      <c r="BD385">
        <v>381</v>
      </c>
      <c r="BF385" t="str">
        <f t="shared" si="47"/>
        <v>Unlikely</v>
      </c>
      <c r="BH385" t="str">
        <f>IF(VLOOKUP($B385,'Draft List'!$D$4:$AC$2598,BH$3,FALSE)&lt;&gt;0,VLOOKUP($B385,'Draft List'!$D$4:$AC$2598,BH$3,FALSE),"")</f>
        <v/>
      </c>
      <c r="BI385" t="str">
        <f>IF(VLOOKUP($B385,'Draft List'!$D$4:$AC$2598,BI$3,FALSE)&lt;&gt;0,VLOOKUP($B385,'Draft List'!$D$4:$AC$2598,BI$3,FALSE),"")</f>
        <v/>
      </c>
      <c r="BJ385" t="str">
        <f>IF(VLOOKUP($B385,'Draft List'!$D$4:$AC$2598,BJ$3,FALSE)&lt;&gt;0,VLOOKUP($B385,'Draft List'!$D$4:$AC$2598,BJ$3,FALSE),"")</f>
        <v/>
      </c>
      <c r="BK385" t="str">
        <f>IF(VLOOKUP($B385,'Draft List'!$D$4:$AC$2598,BK$3,FALSE)&lt;&gt;0,VLOOKUP($B385,'Draft List'!$D$4:$AC$2598,BK$3,FALSE),"")</f>
        <v/>
      </c>
      <c r="BL385">
        <f>IF(OR(C385="SP",C385="MR",C385="CL"),"P",VLOOKUP($A385,Bat!$A$4:$AQ$1284,42,FALSE))</f>
        <v>-7.5245295879001368</v>
      </c>
    </row>
    <row r="386" spans="1:64" x14ac:dyDescent="0.25">
      <c r="A386" s="45" t="str">
        <f t="shared" si="40"/>
        <v>RPBill LaPointe24</v>
      </c>
      <c r="B386">
        <f>VLOOKUP($A386,draft_listing_pitchers_stats!$A$1:$B$1324,2,FALSE)</f>
        <v>14646</v>
      </c>
      <c r="C386" s="1" t="s">
        <v>885</v>
      </c>
      <c r="D386" s="1" t="s">
        <v>162</v>
      </c>
      <c r="E386" s="1" t="s">
        <v>1352</v>
      </c>
      <c r="F386" s="1">
        <v>24</v>
      </c>
      <c r="G386" s="1" t="s">
        <v>44</v>
      </c>
      <c r="H386" s="1" t="s">
        <v>44</v>
      </c>
      <c r="I386" s="1" t="s">
        <v>54</v>
      </c>
      <c r="J386" s="24" t="s">
        <v>54</v>
      </c>
      <c r="K386" s="1" t="s">
        <v>47</v>
      </c>
      <c r="L386" s="24" t="s">
        <v>46</v>
      </c>
      <c r="M386" s="1">
        <v>4</v>
      </c>
      <c r="N386" s="1">
        <v>1</v>
      </c>
      <c r="O386" s="24">
        <v>4</v>
      </c>
      <c r="P386" s="1">
        <v>4</v>
      </c>
      <c r="Q386" s="1">
        <v>2</v>
      </c>
      <c r="R386" s="24">
        <v>4</v>
      </c>
      <c r="S386" s="1">
        <v>4</v>
      </c>
      <c r="T386" s="1">
        <v>4</v>
      </c>
      <c r="U386" s="1">
        <v>5</v>
      </c>
      <c r="V386" s="1">
        <v>5</v>
      </c>
      <c r="W386" s="1" t="s">
        <v>48</v>
      </c>
      <c r="X386" s="1" t="s">
        <v>48</v>
      </c>
      <c r="Y386" s="1">
        <v>5</v>
      </c>
      <c r="Z386" s="1">
        <v>5</v>
      </c>
      <c r="AA386" s="1" t="s">
        <v>48</v>
      </c>
      <c r="AB386" s="1" t="s">
        <v>48</v>
      </c>
      <c r="AC386" s="1" t="s">
        <v>48</v>
      </c>
      <c r="AD386" s="1" t="s">
        <v>48</v>
      </c>
      <c r="AE386" s="1" t="s">
        <v>48</v>
      </c>
      <c r="AF386" s="1" t="s">
        <v>48</v>
      </c>
      <c r="AG386" s="1" t="s">
        <v>48</v>
      </c>
      <c r="AH386" s="1" t="s">
        <v>48</v>
      </c>
      <c r="AI386" s="1" t="s">
        <v>48</v>
      </c>
      <c r="AJ386" s="1" t="s">
        <v>48</v>
      </c>
      <c r="AK386" s="1" t="s">
        <v>48</v>
      </c>
      <c r="AL386" s="1" t="s">
        <v>48</v>
      </c>
      <c r="AM386" s="1" t="s">
        <v>48</v>
      </c>
      <c r="AN386" s="1" t="s">
        <v>48</v>
      </c>
      <c r="AO386" s="1" t="s">
        <v>48</v>
      </c>
      <c r="AP386" s="24" t="s">
        <v>48</v>
      </c>
      <c r="AQ386" s="1" t="s">
        <v>522</v>
      </c>
      <c r="AR386" s="1">
        <v>4</v>
      </c>
      <c r="AS386" s="25" t="s">
        <v>15</v>
      </c>
      <c r="AT386" s="36" t="s">
        <v>50</v>
      </c>
      <c r="AU386" s="9">
        <f t="shared" si="41"/>
        <v>-1.3904485662777464</v>
      </c>
      <c r="AV386" s="9">
        <f t="shared" si="42"/>
        <v>-0.74952209911061918</v>
      </c>
      <c r="AW386">
        <f t="shared" si="43"/>
        <v>3</v>
      </c>
      <c r="AX386">
        <f t="shared" si="44"/>
        <v>0</v>
      </c>
      <c r="AY386" s="6">
        <f>VLOOKUP(AQ386,COND!$A$10:$B$32,2,FALSE)</f>
        <v>1</v>
      </c>
      <c r="AZ386" s="9">
        <f>($AU$3*AU386+$AV$3*AV386+$AW$3*AW386+$AX$3*AX386)*AY386*IF(AR386&lt;5,0.95,IF(AR386&lt;7,0.975,1))+$K$3*VLOOKUP(K386,COND!$A$2:$D$7,2,FALSE)+$L$3*VLOOKUP(L386,COND!$A$2:$D$7,3,FALSE)+IF(BB386="SP",$BB$3,0)+IF($AW386&lt;3,-5,0)</f>
        <v>16.619894889305463</v>
      </c>
      <c r="BA386" s="28">
        <f t="shared" si="45"/>
        <v>0.40250500015058005</v>
      </c>
      <c r="BB386" t="str">
        <f t="shared" si="46"/>
        <v>RP</v>
      </c>
      <c r="BC386">
        <v>900</v>
      </c>
      <c r="BD386">
        <v>382</v>
      </c>
      <c r="BF386" t="str">
        <f t="shared" si="47"/>
        <v>Unlikely</v>
      </c>
      <c r="BH386" t="str">
        <f>IF(VLOOKUP($B386,'Draft List'!$D$4:$AC$2598,BH$3,FALSE)&lt;&gt;0,VLOOKUP($B386,'Draft List'!$D$4:$AC$2598,BH$3,FALSE),"")</f>
        <v/>
      </c>
      <c r="BI386" t="str">
        <f>IF(VLOOKUP($B386,'Draft List'!$D$4:$AC$2598,BI$3,FALSE)&lt;&gt;0,VLOOKUP($B386,'Draft List'!$D$4:$AC$2598,BI$3,FALSE),"")</f>
        <v/>
      </c>
      <c r="BJ386" t="str">
        <f>IF(VLOOKUP($B386,'Draft List'!$D$4:$AC$2598,BJ$3,FALSE)&lt;&gt;0,VLOOKUP($B386,'Draft List'!$D$4:$AC$2598,BJ$3,FALSE),"")</f>
        <v/>
      </c>
      <c r="BK386" t="str">
        <f>IF(VLOOKUP($B386,'Draft List'!$D$4:$AC$2598,BK$3,FALSE)&lt;&gt;0,VLOOKUP($B386,'Draft List'!$D$4:$AC$2598,BK$3,FALSE),"")</f>
        <v/>
      </c>
      <c r="BL386">
        <f>IF(OR(C386="SP",C386="MR",C386="CL"),"P",VLOOKUP($A386,Bat!$A$4:$AQ$1284,42,FALSE))</f>
        <v>-3.3314682061886121</v>
      </c>
    </row>
    <row r="387" spans="1:64" x14ac:dyDescent="0.25">
      <c r="A387" s="45" t="str">
        <f t="shared" si="40"/>
        <v>CLRoosevelt Salazar23</v>
      </c>
      <c r="B387">
        <f>VLOOKUP($A387,draft_listing_pitchers_stats!$A$1:$B$1324,2,FALSE)</f>
        <v>13675</v>
      </c>
      <c r="C387" s="1" t="s">
        <v>53</v>
      </c>
      <c r="D387" s="1" t="s">
        <v>1619</v>
      </c>
      <c r="E387" s="1" t="s">
        <v>390</v>
      </c>
      <c r="F387" s="1">
        <v>23</v>
      </c>
      <c r="G387" s="1" t="s">
        <v>58</v>
      </c>
      <c r="H387" s="1" t="s">
        <v>58</v>
      </c>
      <c r="I387" s="1" t="s">
        <v>54</v>
      </c>
      <c r="J387" s="24" t="s">
        <v>54</v>
      </c>
      <c r="K387" s="1" t="s">
        <v>51</v>
      </c>
      <c r="L387" s="24" t="s">
        <v>46</v>
      </c>
      <c r="M387" s="1">
        <v>4</v>
      </c>
      <c r="N387" s="1">
        <v>2</v>
      </c>
      <c r="O387" s="24">
        <v>1</v>
      </c>
      <c r="P387" s="1">
        <v>5</v>
      </c>
      <c r="Q387" s="1">
        <v>3</v>
      </c>
      <c r="R387" s="24">
        <v>2</v>
      </c>
      <c r="S387" s="1">
        <v>5</v>
      </c>
      <c r="T387" s="1">
        <v>6</v>
      </c>
      <c r="U387" s="1">
        <v>1</v>
      </c>
      <c r="V387" s="1">
        <v>3</v>
      </c>
      <c r="W387" s="1">
        <v>4</v>
      </c>
      <c r="X387" s="1">
        <v>6</v>
      </c>
      <c r="Y387" s="1" t="s">
        <v>48</v>
      </c>
      <c r="Z387" s="1" t="s">
        <v>48</v>
      </c>
      <c r="AA387" s="1" t="s">
        <v>48</v>
      </c>
      <c r="AB387" s="1" t="s">
        <v>48</v>
      </c>
      <c r="AC387" s="1" t="s">
        <v>48</v>
      </c>
      <c r="AD387" s="1" t="s">
        <v>48</v>
      </c>
      <c r="AE387" s="1" t="s">
        <v>48</v>
      </c>
      <c r="AF387" s="1" t="s">
        <v>48</v>
      </c>
      <c r="AG387" s="1" t="s">
        <v>48</v>
      </c>
      <c r="AH387" s="1" t="s">
        <v>48</v>
      </c>
      <c r="AI387" s="1" t="s">
        <v>48</v>
      </c>
      <c r="AJ387" s="1" t="s">
        <v>48</v>
      </c>
      <c r="AK387" s="1" t="s">
        <v>48</v>
      </c>
      <c r="AL387" s="1" t="s">
        <v>48</v>
      </c>
      <c r="AM387" s="1" t="s">
        <v>48</v>
      </c>
      <c r="AN387" s="1" t="s">
        <v>48</v>
      </c>
      <c r="AO387" s="1" t="s">
        <v>48</v>
      </c>
      <c r="AP387" s="24" t="s">
        <v>48</v>
      </c>
      <c r="AQ387" s="1" t="s">
        <v>61</v>
      </c>
      <c r="AR387" s="1">
        <v>3</v>
      </c>
      <c r="AS387" s="25" t="s">
        <v>519</v>
      </c>
      <c r="AT387" s="36" t="s">
        <v>50</v>
      </c>
      <c r="AU387" s="9">
        <f t="shared" si="41"/>
        <v>-1.9219785480100218</v>
      </c>
      <c r="AV387" s="9">
        <f t="shared" si="42"/>
        <v>-0.84404019027961108</v>
      </c>
      <c r="AW387">
        <f t="shared" si="43"/>
        <v>3</v>
      </c>
      <c r="AX387">
        <f t="shared" si="44"/>
        <v>1</v>
      </c>
      <c r="AY387" s="6">
        <f>VLOOKUP(AQ387,COND!$A$10:$B$32,2,FALSE)</f>
        <v>1</v>
      </c>
      <c r="AZ387" s="9">
        <f>($AU$3*AU387+$AV$3*AV387+$AW$3*AW387+$AX$3*AX387)*AY387*IF(AR387&lt;5,0.95,IF(AR387&lt;7,0.975,1))+$K$3*VLOOKUP(K387,COND!$A$2:$D$7,2,FALSE)+$L$3*VLOOKUP(L387,COND!$A$2:$D$7,3,FALSE)+IF(BB387="SP",$BB$3,0)+IF($AW387&lt;3,-5,0)</f>
        <v>16.510560460565486</v>
      </c>
      <c r="BA387" s="28">
        <f t="shared" si="45"/>
        <v>0.39289996564783969</v>
      </c>
      <c r="BB387" t="str">
        <f t="shared" si="46"/>
        <v>RP</v>
      </c>
      <c r="BC387">
        <v>900</v>
      </c>
      <c r="BD387">
        <v>383</v>
      </c>
      <c r="BF387" t="str">
        <f t="shared" si="47"/>
        <v>Unlikely</v>
      </c>
      <c r="BH387" t="str">
        <f>IF(VLOOKUP($B387,'Draft List'!$D$4:$AC$2598,BH$3,FALSE)&lt;&gt;0,VLOOKUP($B387,'Draft List'!$D$4:$AC$2598,BH$3,FALSE),"")</f>
        <v/>
      </c>
      <c r="BI387" t="str">
        <f>IF(VLOOKUP($B387,'Draft List'!$D$4:$AC$2598,BI$3,FALSE)&lt;&gt;0,VLOOKUP($B387,'Draft List'!$D$4:$AC$2598,BI$3,FALSE),"")</f>
        <v/>
      </c>
      <c r="BJ387" t="str">
        <f>IF(VLOOKUP($B387,'Draft List'!$D$4:$AC$2598,BJ$3,FALSE)&lt;&gt;0,VLOOKUP($B387,'Draft List'!$D$4:$AC$2598,BJ$3,FALSE),"")</f>
        <v/>
      </c>
      <c r="BK387" t="str">
        <f>IF(VLOOKUP($B387,'Draft List'!$D$4:$AC$2598,BK$3,FALSE)&lt;&gt;0,VLOOKUP($B387,'Draft List'!$D$4:$AC$2598,BK$3,FALSE),"")</f>
        <v/>
      </c>
      <c r="BL387" t="str">
        <f>IF(OR(C387="SP",C387="MR",C387="CL"),"P",VLOOKUP($A387,Bat!$A$4:$AQ$1284,42,FALSE))</f>
        <v>P</v>
      </c>
    </row>
    <row r="388" spans="1:64" x14ac:dyDescent="0.25">
      <c r="A388" s="45" t="str">
        <f t="shared" si="40"/>
        <v>RPJon Warren22</v>
      </c>
      <c r="B388">
        <f>VLOOKUP($A388,draft_listing_pitchers_stats!$A$1:$B$1324,2,FALSE)</f>
        <v>15644</v>
      </c>
      <c r="C388" s="1" t="s">
        <v>885</v>
      </c>
      <c r="D388" s="1" t="s">
        <v>138</v>
      </c>
      <c r="E388" s="1" t="s">
        <v>280</v>
      </c>
      <c r="F388" s="1">
        <v>22</v>
      </c>
      <c r="G388" s="1" t="s">
        <v>58</v>
      </c>
      <c r="H388" s="1" t="s">
        <v>58</v>
      </c>
      <c r="I388" s="1" t="s">
        <v>54</v>
      </c>
      <c r="J388" s="24" t="s">
        <v>54</v>
      </c>
      <c r="K388" s="1" t="s">
        <v>46</v>
      </c>
      <c r="L388" s="24" t="s">
        <v>46</v>
      </c>
      <c r="M388" s="1">
        <v>3</v>
      </c>
      <c r="N388" s="1">
        <v>1</v>
      </c>
      <c r="O388" s="24">
        <v>1</v>
      </c>
      <c r="P388" s="1">
        <v>5</v>
      </c>
      <c r="Q388" s="1">
        <v>2</v>
      </c>
      <c r="R388" s="24">
        <v>3</v>
      </c>
      <c r="S388" s="1">
        <v>4</v>
      </c>
      <c r="T388" s="1">
        <v>5</v>
      </c>
      <c r="U388" s="1">
        <v>1</v>
      </c>
      <c r="V388" s="1">
        <v>4</v>
      </c>
      <c r="W388" s="1" t="s">
        <v>48</v>
      </c>
      <c r="X388" s="1" t="s">
        <v>48</v>
      </c>
      <c r="Y388" s="1">
        <v>4</v>
      </c>
      <c r="Z388" s="1">
        <v>7</v>
      </c>
      <c r="AA388" s="1" t="s">
        <v>48</v>
      </c>
      <c r="AB388" s="1" t="s">
        <v>48</v>
      </c>
      <c r="AC388" s="1" t="s">
        <v>48</v>
      </c>
      <c r="AD388" s="1" t="s">
        <v>48</v>
      </c>
      <c r="AE388" s="1" t="s">
        <v>48</v>
      </c>
      <c r="AF388" s="1" t="s">
        <v>48</v>
      </c>
      <c r="AG388" s="1" t="s">
        <v>48</v>
      </c>
      <c r="AH388" s="1" t="s">
        <v>48</v>
      </c>
      <c r="AI388" s="1" t="s">
        <v>48</v>
      </c>
      <c r="AJ388" s="1" t="s">
        <v>48</v>
      </c>
      <c r="AK388" s="1" t="s">
        <v>48</v>
      </c>
      <c r="AL388" s="1" t="s">
        <v>48</v>
      </c>
      <c r="AM388" s="1" t="s">
        <v>48</v>
      </c>
      <c r="AN388" s="1" t="s">
        <v>48</v>
      </c>
      <c r="AO388" s="1" t="s">
        <v>48</v>
      </c>
      <c r="AP388" s="24" t="s">
        <v>48</v>
      </c>
      <c r="AQ388" s="1" t="s">
        <v>71</v>
      </c>
      <c r="AR388" s="1">
        <v>3</v>
      </c>
      <c r="AS388" s="25" t="s">
        <v>519</v>
      </c>
      <c r="AT388" s="36" t="s">
        <v>854</v>
      </c>
      <c r="AU388" s="9">
        <f t="shared" si="41"/>
        <v>-2.3121015889492513</v>
      </c>
      <c r="AV388" s="9">
        <f t="shared" si="42"/>
        <v>-0.79715134065555615</v>
      </c>
      <c r="AW388">
        <f t="shared" si="43"/>
        <v>3</v>
      </c>
      <c r="AX388">
        <f t="shared" si="44"/>
        <v>0.5</v>
      </c>
      <c r="AY388" s="6">
        <f>VLOOKUP(AQ388,COND!$A$10:$B$32,2,FALSE)</f>
        <v>1</v>
      </c>
      <c r="AZ388" s="9">
        <f>($AU$3*AU388+$AV$3*AV388+$AW$3*AW388+$AX$3*AX388)*AY388*IF(AR388&lt;5,0.95,IF(AR388&lt;7,0.975,1))+$K$3*VLOOKUP(K388,COND!$A$2:$D$7,2,FALSE)+$L$3*VLOOKUP(L388,COND!$A$2:$D$7,3,FALSE)+IF(BB388="SP",$BB$3,0)+IF($AW388&lt;3,-5,0)</f>
        <v>16.433575225644077</v>
      </c>
      <c r="BA388" s="28">
        <f t="shared" si="45"/>
        <v>0.38613680928306576</v>
      </c>
      <c r="BB388" t="str">
        <f t="shared" si="46"/>
        <v>RP</v>
      </c>
      <c r="BC388">
        <v>900</v>
      </c>
      <c r="BD388">
        <v>384</v>
      </c>
      <c r="BF388" t="str">
        <f t="shared" si="47"/>
        <v>Unlikely</v>
      </c>
      <c r="BH388" t="str">
        <f>IF(VLOOKUP($B388,'Draft List'!$D$4:$AC$2598,BH$3,FALSE)&lt;&gt;0,VLOOKUP($B388,'Draft List'!$D$4:$AC$2598,BH$3,FALSE),"")</f>
        <v/>
      </c>
      <c r="BI388" t="str">
        <f>IF(VLOOKUP($B388,'Draft List'!$D$4:$AC$2598,BI$3,FALSE)&lt;&gt;0,VLOOKUP($B388,'Draft List'!$D$4:$AC$2598,BI$3,FALSE),"")</f>
        <v/>
      </c>
      <c r="BJ388" t="str">
        <f>IF(VLOOKUP($B388,'Draft List'!$D$4:$AC$2598,BJ$3,FALSE)&lt;&gt;0,VLOOKUP($B388,'Draft List'!$D$4:$AC$2598,BJ$3,FALSE),"")</f>
        <v/>
      </c>
      <c r="BK388" t="str">
        <f>IF(VLOOKUP($B388,'Draft List'!$D$4:$AC$2598,BK$3,FALSE)&lt;&gt;0,VLOOKUP($B388,'Draft List'!$D$4:$AC$2598,BK$3,FALSE),"")</f>
        <v/>
      </c>
      <c r="BL388">
        <f>IF(OR(C388="SP",C388="MR",C388="CL"),"P",VLOOKUP($A388,Bat!$A$4:$AQ$1284,42,FALSE))</f>
        <v>-6.3518382828425359</v>
      </c>
    </row>
    <row r="389" spans="1:64" x14ac:dyDescent="0.25">
      <c r="A389" s="45" t="str">
        <f t="shared" ref="A389:A452" si="48">IF(C389="C","C-",C389)&amp;D389&amp;" "&amp;E389&amp;F389</f>
        <v>RPJustin Langworthy24</v>
      </c>
      <c r="B389">
        <f>VLOOKUP($A389,draft_listing_pitchers_stats!$A$1:$B$1324,2,FALSE)</f>
        <v>6508</v>
      </c>
      <c r="C389" s="1" t="s">
        <v>885</v>
      </c>
      <c r="D389" s="1" t="s">
        <v>541</v>
      </c>
      <c r="E389" s="1" t="s">
        <v>1351</v>
      </c>
      <c r="F389" s="1">
        <v>24</v>
      </c>
      <c r="G389" s="1" t="s">
        <v>44</v>
      </c>
      <c r="H389" s="1" t="s">
        <v>44</v>
      </c>
      <c r="I389" s="1" t="s">
        <v>54</v>
      </c>
      <c r="J389" s="24" t="s">
        <v>54</v>
      </c>
      <c r="K389" s="1" t="s">
        <v>47</v>
      </c>
      <c r="L389" s="24" t="s">
        <v>46</v>
      </c>
      <c r="M389" s="1">
        <v>3</v>
      </c>
      <c r="N389" s="1">
        <v>3</v>
      </c>
      <c r="O389" s="24">
        <v>1</v>
      </c>
      <c r="P389" s="1">
        <v>4</v>
      </c>
      <c r="Q389" s="1">
        <v>3</v>
      </c>
      <c r="R389" s="24">
        <v>3</v>
      </c>
      <c r="S389" s="1">
        <v>4</v>
      </c>
      <c r="T389" s="1">
        <v>5</v>
      </c>
      <c r="U389" s="1">
        <v>2</v>
      </c>
      <c r="V389" s="1">
        <v>2</v>
      </c>
      <c r="W389" s="1">
        <v>3</v>
      </c>
      <c r="X389" s="1">
        <v>5</v>
      </c>
      <c r="Y389" s="1" t="s">
        <v>48</v>
      </c>
      <c r="Z389" s="1" t="s">
        <v>48</v>
      </c>
      <c r="AA389" s="1" t="s">
        <v>48</v>
      </c>
      <c r="AB389" s="1" t="s">
        <v>48</v>
      </c>
      <c r="AC389" s="1" t="s">
        <v>48</v>
      </c>
      <c r="AD389" s="1" t="s">
        <v>48</v>
      </c>
      <c r="AE389" s="1" t="s">
        <v>48</v>
      </c>
      <c r="AF389" s="1" t="s">
        <v>48</v>
      </c>
      <c r="AG389" s="1">
        <v>4</v>
      </c>
      <c r="AH389" s="1">
        <v>5</v>
      </c>
      <c r="AI389" s="1" t="s">
        <v>48</v>
      </c>
      <c r="AJ389" s="1" t="s">
        <v>48</v>
      </c>
      <c r="AK389" s="1" t="s">
        <v>48</v>
      </c>
      <c r="AL389" s="1" t="s">
        <v>48</v>
      </c>
      <c r="AM389" s="1" t="s">
        <v>48</v>
      </c>
      <c r="AN389" s="1" t="s">
        <v>48</v>
      </c>
      <c r="AO389" s="1" t="s">
        <v>48</v>
      </c>
      <c r="AP389" s="24" t="s">
        <v>48</v>
      </c>
      <c r="AQ389" s="1" t="s">
        <v>62</v>
      </c>
      <c r="AR389" s="1">
        <v>3</v>
      </c>
      <c r="AS389" s="25" t="s">
        <v>519</v>
      </c>
      <c r="AT389" s="36" t="s">
        <v>50</v>
      </c>
      <c r="AU389" s="9">
        <f t="shared" ref="AU389:AU452" si="49">($P$3*(M389-$P$1)/$P$2+$Q$3*(N389-$Q$1)/$Q$2+$R$3*(O389-$Q$1)/$R$2)/SUM($P$3:$R$3)</f>
        <v>-1.9212381560891401</v>
      </c>
      <c r="AV389" s="9">
        <f t="shared" ref="AV389:AV452" si="50">($P$3*(P389-$P$1)/$P$2+$Q$3*(Q389-$Q$1)/$Q$2+$R$3*(R389-$R$1)/$R$2)/SUM($P$3:$R$3)</f>
        <v>-0.79641094873467422</v>
      </c>
      <c r="AW389">
        <f t="shared" ref="AW389:AW452" si="51">COUNT(S389:AP389)/2</f>
        <v>4</v>
      </c>
      <c r="AX389">
        <f t="shared" ref="AX389:AX452" si="52">COUNTIF(S389:AP389,"&gt;5")/2</f>
        <v>0</v>
      </c>
      <c r="AY389" s="6">
        <f>VLOOKUP(AQ389,COND!$A$10:$B$32,2,FALSE)</f>
        <v>1</v>
      </c>
      <c r="AZ389" s="9">
        <f>($AU$3*AU389+$AV$3*AV389+$AW$3*AW389+$AX$3*AX389)*AY389*IF(AR389&lt;5,0.95,IF(AR389&lt;7,0.975,1))+$K$3*VLOOKUP(K389,COND!$A$2:$D$7,2,FALSE)+$L$3*VLOOKUP(L389,COND!$A$2:$D$7,3,FALSE)+IF(BB389="SP",$BB$3,0)+IF($AW389&lt;3,-5,0)</f>
        <v>16.103156724384256</v>
      </c>
      <c r="BA389" s="28">
        <f t="shared" ref="BA389:BA452" si="53">STANDARDIZE(AZ389,AVERAGE($AZ$5:$AZ$818),STDEVP($AZ$5:$AZ$818))</f>
        <v>0.35710952902451082</v>
      </c>
      <c r="BB389" t="str">
        <f t="shared" ref="BB389:BB452" si="54">IF(OR(AND(AR389&gt;7,AX389&gt;1),AND(AR389&gt;4,AW389&gt;2)),"SP","RP")</f>
        <v>RP</v>
      </c>
      <c r="BC389">
        <v>900</v>
      </c>
      <c r="BD389">
        <v>385</v>
      </c>
      <c r="BF389" t="str">
        <f t="shared" ref="BF389:BF452" si="55">IF(AVERAGE($P389:$R389)&gt;=6,"Likely",IF(AVERAGE($P389:$R389)&gt;=4,"Possible","Unlikely"))</f>
        <v>Unlikely</v>
      </c>
      <c r="BH389" t="str">
        <f>IF(VLOOKUP($B389,'Draft List'!$D$4:$AC$2598,BH$3,FALSE)&lt;&gt;0,VLOOKUP($B389,'Draft List'!$D$4:$AC$2598,BH$3,FALSE),"")</f>
        <v/>
      </c>
      <c r="BI389" t="str">
        <f>IF(VLOOKUP($B389,'Draft List'!$D$4:$AC$2598,BI$3,FALSE)&lt;&gt;0,VLOOKUP($B389,'Draft List'!$D$4:$AC$2598,BI$3,FALSE),"")</f>
        <v/>
      </c>
      <c r="BJ389" t="str">
        <f>IF(VLOOKUP($B389,'Draft List'!$D$4:$AC$2598,BJ$3,FALSE)&lt;&gt;0,VLOOKUP($B389,'Draft List'!$D$4:$AC$2598,BJ$3,FALSE),"")</f>
        <v/>
      </c>
      <c r="BK389" t="str">
        <f>IF(VLOOKUP($B389,'Draft List'!$D$4:$AC$2598,BK$3,FALSE)&lt;&gt;0,VLOOKUP($B389,'Draft List'!$D$4:$AC$2598,BK$3,FALSE),"")</f>
        <v/>
      </c>
      <c r="BL389">
        <f>IF(OR(C389="SP",C389="MR",C389="CL"),"P",VLOOKUP($A389,Bat!$A$4:$AQ$1284,42,FALSE))</f>
        <v>-3.3499863667142549</v>
      </c>
    </row>
    <row r="390" spans="1:64" x14ac:dyDescent="0.25">
      <c r="A390" s="45" t="str">
        <f t="shared" si="48"/>
        <v>RPEnrique Reyes22</v>
      </c>
      <c r="B390">
        <f>VLOOKUP($A390,draft_listing_pitchers_stats!$A$1:$B$1324,2,FALSE)</f>
        <v>6251</v>
      </c>
      <c r="C390" s="1" t="s">
        <v>885</v>
      </c>
      <c r="D390" s="1" t="s">
        <v>446</v>
      </c>
      <c r="E390" s="1" t="s">
        <v>652</v>
      </c>
      <c r="F390" s="1">
        <v>22</v>
      </c>
      <c r="G390" s="1" t="s">
        <v>58</v>
      </c>
      <c r="H390" s="1" t="s">
        <v>44</v>
      </c>
      <c r="I390" s="1" t="s">
        <v>54</v>
      </c>
      <c r="J390" s="24" t="s">
        <v>54</v>
      </c>
      <c r="K390" s="1" t="s">
        <v>47</v>
      </c>
      <c r="L390" s="24" t="s">
        <v>46</v>
      </c>
      <c r="M390" s="1">
        <v>3</v>
      </c>
      <c r="N390" s="1">
        <v>2</v>
      </c>
      <c r="O390" s="24">
        <v>2</v>
      </c>
      <c r="P390" s="1">
        <v>4</v>
      </c>
      <c r="Q390" s="1">
        <v>4</v>
      </c>
      <c r="R390" s="24">
        <v>2</v>
      </c>
      <c r="S390" s="1">
        <v>4</v>
      </c>
      <c r="T390" s="1">
        <v>5</v>
      </c>
      <c r="U390" s="1">
        <v>1</v>
      </c>
      <c r="V390" s="1">
        <v>1</v>
      </c>
      <c r="W390" s="1" t="s">
        <v>48</v>
      </c>
      <c r="X390" s="1" t="s">
        <v>48</v>
      </c>
      <c r="Y390" s="1">
        <v>3</v>
      </c>
      <c r="Z390" s="1">
        <v>5</v>
      </c>
      <c r="AA390" s="1" t="s">
        <v>48</v>
      </c>
      <c r="AB390" s="1" t="s">
        <v>48</v>
      </c>
      <c r="AC390" s="1" t="s">
        <v>48</v>
      </c>
      <c r="AD390" s="1" t="s">
        <v>48</v>
      </c>
      <c r="AE390" s="1" t="s">
        <v>48</v>
      </c>
      <c r="AF390" s="1" t="s">
        <v>48</v>
      </c>
      <c r="AG390" s="1" t="s">
        <v>48</v>
      </c>
      <c r="AH390" s="1" t="s">
        <v>48</v>
      </c>
      <c r="AI390" s="1" t="s">
        <v>48</v>
      </c>
      <c r="AJ390" s="1" t="s">
        <v>48</v>
      </c>
      <c r="AK390" s="1" t="s">
        <v>48</v>
      </c>
      <c r="AL390" s="1" t="s">
        <v>48</v>
      </c>
      <c r="AM390" s="1" t="s">
        <v>48</v>
      </c>
      <c r="AN390" s="1" t="s">
        <v>48</v>
      </c>
      <c r="AO390" s="1" t="s">
        <v>48</v>
      </c>
      <c r="AP390" s="24" t="s">
        <v>48</v>
      </c>
      <c r="AQ390" s="1" t="s">
        <v>61</v>
      </c>
      <c r="AR390" s="1">
        <v>10</v>
      </c>
      <c r="AS390" s="25" t="s">
        <v>519</v>
      </c>
      <c r="AT390" s="36" t="s">
        <v>839</v>
      </c>
      <c r="AU390" s="9">
        <f t="shared" si="49"/>
        <v>-1.8743493064650851</v>
      </c>
      <c r="AV390" s="9">
        <f t="shared" si="50"/>
        <v>-0.84329979835872926</v>
      </c>
      <c r="AW390">
        <f t="shared" si="51"/>
        <v>3</v>
      </c>
      <c r="AX390">
        <f t="shared" si="52"/>
        <v>0</v>
      </c>
      <c r="AY390" s="6">
        <f>VLOOKUP(AQ390,COND!$A$10:$B$32,2,FALSE)</f>
        <v>1</v>
      </c>
      <c r="AZ390" s="9">
        <f>($AU$3*AU390+$AV$3*AV390+$AW$3*AW390+$AX$3*AX390)*AY390*IF(AR390&lt;5,0.95,IF(AR390&lt;7,0.975,1))+$K$3*VLOOKUP(K390,COND!$A$2:$D$7,2,FALSE)+$L$3*VLOOKUP(L390,COND!$A$2:$D$7,3,FALSE)+IF(BB390="SP",$BB$3,0)+IF($AW390&lt;3,-5,0)</f>
        <v>15.959134171532398</v>
      </c>
      <c r="BA390" s="28">
        <f t="shared" si="53"/>
        <v>0.34445714125190219</v>
      </c>
      <c r="BB390" t="str">
        <f t="shared" si="54"/>
        <v>SP</v>
      </c>
      <c r="BC390">
        <v>900</v>
      </c>
      <c r="BD390">
        <v>386</v>
      </c>
      <c r="BF390" t="str">
        <f t="shared" si="55"/>
        <v>Unlikely</v>
      </c>
      <c r="BH390">
        <f>IF(VLOOKUP($B390,'Draft List'!$D$4:$AC$2598,BH$3,FALSE)&lt;&gt;0,VLOOKUP($B390,'Draft List'!$D$4:$AC$2598,BH$3,FALSE),"")</f>
        <v>201</v>
      </c>
      <c r="BI390">
        <f>IF(VLOOKUP($B390,'Draft List'!$D$4:$AC$2598,BI$3,FALSE)&lt;&gt;0,VLOOKUP($B390,'Draft List'!$D$4:$AC$2598,BI$3,FALSE),"")</f>
        <v>8</v>
      </c>
      <c r="BJ390">
        <f>IF(VLOOKUP($B390,'Draft List'!$D$4:$AC$2598,BJ$3,FALSE)&lt;&gt;0,VLOOKUP($B390,'Draft List'!$D$4:$AC$2598,BJ$3,FALSE),"")</f>
        <v>13</v>
      </c>
      <c r="BK390" t="str">
        <f>IF(VLOOKUP($B390,'Draft List'!$D$4:$AC$2598,BK$3,FALSE)&lt;&gt;0,VLOOKUP($B390,'Draft List'!$D$4:$AC$2598,BK$3,FALSE),"")</f>
        <v>Arlington Bureaucrats</v>
      </c>
      <c r="BL390" t="e">
        <f>IF(OR(C390="SP",C390="MR",C390="CL"),"P",VLOOKUP($A390,Bat!$A$4:$AQ$1284,42,FALSE))</f>
        <v>#N/A</v>
      </c>
    </row>
    <row r="391" spans="1:64" x14ac:dyDescent="0.25">
      <c r="A391" s="45" t="str">
        <f t="shared" si="48"/>
        <v>CLHoward Lambert23</v>
      </c>
      <c r="B391">
        <f>VLOOKUP($A391,draft_listing_pitchers_stats!$A$1:$B$1324,2,FALSE)</f>
        <v>10313</v>
      </c>
      <c r="C391" s="1" t="s">
        <v>53</v>
      </c>
      <c r="D391" s="1" t="s">
        <v>489</v>
      </c>
      <c r="E391" s="1" t="s">
        <v>1344</v>
      </c>
      <c r="F391" s="1">
        <v>23</v>
      </c>
      <c r="G391" s="1" t="s">
        <v>58</v>
      </c>
      <c r="H391" s="1" t="s">
        <v>44</v>
      </c>
      <c r="I391" s="1" t="s">
        <v>54</v>
      </c>
      <c r="J391" s="24" t="s">
        <v>54</v>
      </c>
      <c r="K391" s="1" t="s">
        <v>47</v>
      </c>
      <c r="L391" s="24" t="s">
        <v>46</v>
      </c>
      <c r="M391" s="1">
        <v>3</v>
      </c>
      <c r="N391" s="1">
        <v>3</v>
      </c>
      <c r="O391" s="24">
        <v>1</v>
      </c>
      <c r="P391" s="1">
        <v>4</v>
      </c>
      <c r="Q391" s="1">
        <v>4</v>
      </c>
      <c r="R391" s="24">
        <v>2</v>
      </c>
      <c r="S391" s="1">
        <v>4</v>
      </c>
      <c r="T391" s="1">
        <v>6</v>
      </c>
      <c r="U391" s="1">
        <v>4</v>
      </c>
      <c r="V391" s="1">
        <v>5</v>
      </c>
      <c r="W391" s="1" t="s">
        <v>48</v>
      </c>
      <c r="X391" s="1" t="s">
        <v>48</v>
      </c>
      <c r="Y391" s="1">
        <v>2</v>
      </c>
      <c r="Z391" s="1">
        <v>5</v>
      </c>
      <c r="AA391" s="1" t="s">
        <v>48</v>
      </c>
      <c r="AB391" s="1" t="s">
        <v>48</v>
      </c>
      <c r="AC391" s="1" t="s">
        <v>48</v>
      </c>
      <c r="AD391" s="1" t="s">
        <v>48</v>
      </c>
      <c r="AE391" s="1" t="s">
        <v>48</v>
      </c>
      <c r="AF391" s="1" t="s">
        <v>48</v>
      </c>
      <c r="AG391" s="1" t="s">
        <v>48</v>
      </c>
      <c r="AH391" s="1" t="s">
        <v>48</v>
      </c>
      <c r="AI391" s="1" t="s">
        <v>48</v>
      </c>
      <c r="AJ391" s="1" t="s">
        <v>48</v>
      </c>
      <c r="AK391" s="1" t="s">
        <v>48</v>
      </c>
      <c r="AL391" s="1" t="s">
        <v>48</v>
      </c>
      <c r="AM391" s="1">
        <v>2</v>
      </c>
      <c r="AN391" s="1">
        <v>3</v>
      </c>
      <c r="AO391" s="1" t="s">
        <v>48</v>
      </c>
      <c r="AP391" s="24" t="s">
        <v>48</v>
      </c>
      <c r="AQ391" s="1" t="s">
        <v>61</v>
      </c>
      <c r="AR391" s="1">
        <v>4</v>
      </c>
      <c r="AS391" s="25" t="s">
        <v>519</v>
      </c>
      <c r="AT391" s="36" t="s">
        <v>50</v>
      </c>
      <c r="AU391" s="9">
        <f t="shared" si="49"/>
        <v>-1.9212381560891401</v>
      </c>
      <c r="AV391" s="9">
        <f t="shared" si="50"/>
        <v>-0.84329979835872926</v>
      </c>
      <c r="AW391">
        <f t="shared" si="51"/>
        <v>4</v>
      </c>
      <c r="AX391">
        <f t="shared" si="52"/>
        <v>0.5</v>
      </c>
      <c r="AY391" s="6">
        <f>VLOOKUP(AQ391,COND!$A$10:$B$32,2,FALSE)</f>
        <v>1</v>
      </c>
      <c r="AZ391" s="9">
        <f>($AU$3*AU391+$AV$3*AV391+$AW$3*AW391+$AX$3*AX391)*AY391*IF(AR391&lt;5,0.95,IF(AR391&lt;7,0.975,1))+$K$3*VLOOKUP(K391,COND!$A$2:$D$7,2,FALSE)+$L$3*VLOOKUP(L391,COND!$A$2:$D$7,3,FALSE)+IF(BB391="SP",$BB$3,0)+IF($AW391&lt;3,-5,0)</f>
        <v>15.806018581527209</v>
      </c>
      <c r="BA391" s="28">
        <f t="shared" si="53"/>
        <v>0.33100592975469939</v>
      </c>
      <c r="BB391" t="str">
        <f t="shared" si="54"/>
        <v>RP</v>
      </c>
      <c r="BC391">
        <v>900</v>
      </c>
      <c r="BD391">
        <v>387</v>
      </c>
      <c r="BF391" t="str">
        <f t="shared" si="55"/>
        <v>Unlikely</v>
      </c>
      <c r="BH391" t="str">
        <f>IF(VLOOKUP($B391,'Draft List'!$D$4:$AC$2598,BH$3,FALSE)&lt;&gt;0,VLOOKUP($B391,'Draft List'!$D$4:$AC$2598,BH$3,FALSE),"")</f>
        <v/>
      </c>
      <c r="BI391" t="str">
        <f>IF(VLOOKUP($B391,'Draft List'!$D$4:$AC$2598,BI$3,FALSE)&lt;&gt;0,VLOOKUP($B391,'Draft List'!$D$4:$AC$2598,BI$3,FALSE),"")</f>
        <v/>
      </c>
      <c r="BJ391" t="str">
        <f>IF(VLOOKUP($B391,'Draft List'!$D$4:$AC$2598,BJ$3,FALSE)&lt;&gt;0,VLOOKUP($B391,'Draft List'!$D$4:$AC$2598,BJ$3,FALSE),"")</f>
        <v/>
      </c>
      <c r="BK391" t="str">
        <f>IF(VLOOKUP($B391,'Draft List'!$D$4:$AC$2598,BK$3,FALSE)&lt;&gt;0,VLOOKUP($B391,'Draft List'!$D$4:$AC$2598,BK$3,FALSE),"")</f>
        <v/>
      </c>
      <c r="BL391" t="str">
        <f>IF(OR(C391="SP",C391="MR",C391="CL"),"P",VLOOKUP($A391,Bat!$A$4:$AQ$1284,42,FALSE))</f>
        <v>P</v>
      </c>
    </row>
    <row r="392" spans="1:64" x14ac:dyDescent="0.25">
      <c r="A392" s="45" t="str">
        <f t="shared" si="48"/>
        <v>RPManny Flanhill24</v>
      </c>
      <c r="B392">
        <f>VLOOKUP($A392,draft_listing_pitchers_stats!$A$1:$B$1324,2,FALSE)</f>
        <v>9801</v>
      </c>
      <c r="C392" s="1" t="s">
        <v>885</v>
      </c>
      <c r="D392" s="1" t="s">
        <v>183</v>
      </c>
      <c r="E392" s="1" t="s">
        <v>1167</v>
      </c>
      <c r="F392" s="1">
        <v>24</v>
      </c>
      <c r="G392" s="1" t="s">
        <v>44</v>
      </c>
      <c r="H392" s="1" t="s">
        <v>44</v>
      </c>
      <c r="I392" s="1" t="s">
        <v>54</v>
      </c>
      <c r="J392" s="24" t="s">
        <v>54</v>
      </c>
      <c r="K392" s="1" t="s">
        <v>47</v>
      </c>
      <c r="L392" s="24" t="s">
        <v>46</v>
      </c>
      <c r="M392" s="1">
        <v>3</v>
      </c>
      <c r="N392" s="1">
        <v>1</v>
      </c>
      <c r="O392" s="24">
        <v>2</v>
      </c>
      <c r="P392" s="1">
        <v>4</v>
      </c>
      <c r="Q392" s="1">
        <v>1</v>
      </c>
      <c r="R392" s="24">
        <v>4</v>
      </c>
      <c r="S392" s="1">
        <v>4</v>
      </c>
      <c r="T392" s="1">
        <v>5</v>
      </c>
      <c r="U392" s="1">
        <v>1</v>
      </c>
      <c r="V392" s="1">
        <v>1</v>
      </c>
      <c r="W392" s="1">
        <v>3</v>
      </c>
      <c r="X392" s="1">
        <v>3</v>
      </c>
      <c r="Y392" s="1">
        <v>3</v>
      </c>
      <c r="Z392" s="1">
        <v>4</v>
      </c>
      <c r="AA392" s="1" t="s">
        <v>48</v>
      </c>
      <c r="AB392" s="1" t="s">
        <v>48</v>
      </c>
      <c r="AC392" s="1">
        <v>3</v>
      </c>
      <c r="AD392" s="1">
        <v>3</v>
      </c>
      <c r="AE392" s="1" t="s">
        <v>48</v>
      </c>
      <c r="AF392" s="1" t="s">
        <v>48</v>
      </c>
      <c r="AG392" s="1">
        <v>4</v>
      </c>
      <c r="AH392" s="1">
        <v>4</v>
      </c>
      <c r="AI392" s="1" t="s">
        <v>48</v>
      </c>
      <c r="AJ392" s="1" t="s">
        <v>48</v>
      </c>
      <c r="AK392" s="1" t="s">
        <v>48</v>
      </c>
      <c r="AL392" s="1" t="s">
        <v>48</v>
      </c>
      <c r="AM392" s="1" t="s">
        <v>48</v>
      </c>
      <c r="AN392" s="1" t="s">
        <v>48</v>
      </c>
      <c r="AO392" s="1" t="s">
        <v>48</v>
      </c>
      <c r="AP392" s="24" t="s">
        <v>48</v>
      </c>
      <c r="AQ392" s="1" t="s">
        <v>61</v>
      </c>
      <c r="AR392" s="1">
        <v>6</v>
      </c>
      <c r="AS392" s="25" t="s">
        <v>523</v>
      </c>
      <c r="AT392" s="36" t="s">
        <v>50</v>
      </c>
      <c r="AU392" s="9">
        <f t="shared" si="49"/>
        <v>-2.0697810228951408</v>
      </c>
      <c r="AV392" s="9">
        <f t="shared" si="50"/>
        <v>-0.94495381554067481</v>
      </c>
      <c r="AW392">
        <f t="shared" si="51"/>
        <v>6</v>
      </c>
      <c r="AX392">
        <f t="shared" si="52"/>
        <v>0</v>
      </c>
      <c r="AY392" s="6">
        <f>VLOOKUP(AQ392,COND!$A$10:$B$32,2,FALSE)</f>
        <v>1</v>
      </c>
      <c r="AZ392" s="9">
        <f>($AU$3*AU392+$AV$3*AV392+$AW$3*AW392+$AX$3*AX392)*AY392*IF(AR392&lt;5,0.95,IF(AR392&lt;7,0.975,1))+$K$3*VLOOKUP(K392,COND!$A$2:$D$7,2,FALSE)+$L$3*VLOOKUP(L392,COND!$A$2:$D$7,3,FALSE)+IF(BB392="SP",$BB$3,0)+IF($AW392&lt;3,-5,0)</f>
        <v>15.794793297492291</v>
      </c>
      <c r="BA392" s="28">
        <f t="shared" si="53"/>
        <v>0.33001978804525794</v>
      </c>
      <c r="BB392" t="str">
        <f t="shared" si="54"/>
        <v>SP</v>
      </c>
      <c r="BC392">
        <v>900</v>
      </c>
      <c r="BD392">
        <v>388</v>
      </c>
      <c r="BF392" t="str">
        <f t="shared" si="55"/>
        <v>Unlikely</v>
      </c>
      <c r="BH392" t="str">
        <f>IF(VLOOKUP($B392,'Draft List'!$D$4:$AC$2598,BH$3,FALSE)&lt;&gt;0,VLOOKUP($B392,'Draft List'!$D$4:$AC$2598,BH$3,FALSE),"")</f>
        <v/>
      </c>
      <c r="BI392" t="str">
        <f>IF(VLOOKUP($B392,'Draft List'!$D$4:$AC$2598,BI$3,FALSE)&lt;&gt;0,VLOOKUP($B392,'Draft List'!$D$4:$AC$2598,BI$3,FALSE),"")</f>
        <v/>
      </c>
      <c r="BJ392" t="str">
        <f>IF(VLOOKUP($B392,'Draft List'!$D$4:$AC$2598,BJ$3,FALSE)&lt;&gt;0,VLOOKUP($B392,'Draft List'!$D$4:$AC$2598,BJ$3,FALSE),"")</f>
        <v/>
      </c>
      <c r="BK392" t="str">
        <f>IF(VLOOKUP($B392,'Draft List'!$D$4:$AC$2598,BK$3,FALSE)&lt;&gt;0,VLOOKUP($B392,'Draft List'!$D$4:$AC$2598,BK$3,FALSE),"")</f>
        <v/>
      </c>
      <c r="BL392" t="e">
        <f>IF(OR(C392="SP",C392="MR",C392="CL"),"P",VLOOKUP($A392,Bat!$A$4:$AQ$1284,42,FALSE))</f>
        <v>#N/A</v>
      </c>
    </row>
    <row r="393" spans="1:64" x14ac:dyDescent="0.25">
      <c r="A393" s="45" t="str">
        <f t="shared" si="48"/>
        <v>RPRon McCluskie22</v>
      </c>
      <c r="B393">
        <f>VLOOKUP($A393,draft_listing_pitchers_stats!$A$1:$B$1324,2,FALSE)</f>
        <v>9354</v>
      </c>
      <c r="C393" s="1" t="s">
        <v>885</v>
      </c>
      <c r="D393" s="1" t="s">
        <v>155</v>
      </c>
      <c r="E393" s="1" t="s">
        <v>1422</v>
      </c>
      <c r="F393" s="1">
        <v>22</v>
      </c>
      <c r="G393" s="1" t="s">
        <v>44</v>
      </c>
      <c r="H393" s="1" t="s">
        <v>44</v>
      </c>
      <c r="I393" s="1" t="s">
        <v>54</v>
      </c>
      <c r="J393" s="24" t="s">
        <v>54</v>
      </c>
      <c r="K393" s="1" t="s">
        <v>46</v>
      </c>
      <c r="L393" s="24" t="s">
        <v>46</v>
      </c>
      <c r="M393" s="1">
        <v>3</v>
      </c>
      <c r="N393" s="1">
        <v>1</v>
      </c>
      <c r="O393" s="24">
        <v>3</v>
      </c>
      <c r="P393" s="1">
        <v>4</v>
      </c>
      <c r="Q393" s="1">
        <v>1</v>
      </c>
      <c r="R393" s="24">
        <v>4</v>
      </c>
      <c r="S393" s="1">
        <v>4</v>
      </c>
      <c r="T393" s="1">
        <v>4</v>
      </c>
      <c r="U393" s="1">
        <v>1</v>
      </c>
      <c r="V393" s="1">
        <v>3</v>
      </c>
      <c r="W393" s="1" t="s">
        <v>48</v>
      </c>
      <c r="X393" s="1" t="s">
        <v>48</v>
      </c>
      <c r="Y393" s="1">
        <v>5</v>
      </c>
      <c r="Z393" s="1">
        <v>6</v>
      </c>
      <c r="AA393" s="1" t="s">
        <v>48</v>
      </c>
      <c r="AB393" s="1" t="s">
        <v>48</v>
      </c>
      <c r="AC393" s="1" t="s">
        <v>48</v>
      </c>
      <c r="AD393" s="1" t="s">
        <v>48</v>
      </c>
      <c r="AE393" s="1" t="s">
        <v>48</v>
      </c>
      <c r="AF393" s="1" t="s">
        <v>48</v>
      </c>
      <c r="AG393" s="1">
        <v>3</v>
      </c>
      <c r="AH393" s="1">
        <v>3</v>
      </c>
      <c r="AI393" s="1" t="s">
        <v>48</v>
      </c>
      <c r="AJ393" s="1" t="s">
        <v>48</v>
      </c>
      <c r="AK393" s="1" t="s">
        <v>48</v>
      </c>
      <c r="AL393" s="1" t="s">
        <v>48</v>
      </c>
      <c r="AM393" s="1" t="s">
        <v>48</v>
      </c>
      <c r="AN393" s="1" t="s">
        <v>48</v>
      </c>
      <c r="AO393" s="1" t="s">
        <v>48</v>
      </c>
      <c r="AP393" s="24" t="s">
        <v>48</v>
      </c>
      <c r="AQ393" s="1" t="s">
        <v>521</v>
      </c>
      <c r="AR393" s="1">
        <v>5</v>
      </c>
      <c r="AS393" s="25" t="s">
        <v>523</v>
      </c>
      <c r="AT393" s="36" t="s">
        <v>826</v>
      </c>
      <c r="AU393" s="9">
        <f t="shared" si="49"/>
        <v>-1.8274604568410304</v>
      </c>
      <c r="AV393" s="9">
        <f t="shared" si="50"/>
        <v>-0.94495381554067481</v>
      </c>
      <c r="AW393">
        <f t="shared" si="51"/>
        <v>4</v>
      </c>
      <c r="AX393">
        <f t="shared" si="52"/>
        <v>0.5</v>
      </c>
      <c r="AY393" s="6">
        <f>VLOOKUP(AQ393,COND!$A$10:$B$32,2,FALSE)</f>
        <v>1</v>
      </c>
      <c r="AZ393" s="9">
        <f>($AU$3*AU393+$AV$3*AV393+$AW$3*AW393+$AX$3*AX393)*AY393*IF(AR393&lt;5,0.95,IF(AR393&lt;7,0.975,1))+$K$3*VLOOKUP(K393,COND!$A$2:$D$7,2,FALSE)+$L$3*VLOOKUP(L393,COND!$A$2:$D$7,3,FALSE)+IF(BB393="SP",$BB$3,0)+IF($AW393&lt;3,-5,0)</f>
        <v>15.776420807872842</v>
      </c>
      <c r="BA393" s="28">
        <f t="shared" si="53"/>
        <v>0.32840576400242216</v>
      </c>
      <c r="BB393" t="str">
        <f t="shared" si="54"/>
        <v>SP</v>
      </c>
      <c r="BC393">
        <v>900</v>
      </c>
      <c r="BD393">
        <v>389</v>
      </c>
      <c r="BF393" t="str">
        <f t="shared" si="55"/>
        <v>Unlikely</v>
      </c>
      <c r="BH393" t="str">
        <f>IF(VLOOKUP($B393,'Draft List'!$D$4:$AC$2598,BH$3,FALSE)&lt;&gt;0,VLOOKUP($B393,'Draft List'!$D$4:$AC$2598,BH$3,FALSE),"")</f>
        <v/>
      </c>
      <c r="BI393" t="str">
        <f>IF(VLOOKUP($B393,'Draft List'!$D$4:$AC$2598,BI$3,FALSE)&lt;&gt;0,VLOOKUP($B393,'Draft List'!$D$4:$AC$2598,BI$3,FALSE),"")</f>
        <v/>
      </c>
      <c r="BJ393" t="str">
        <f>IF(VLOOKUP($B393,'Draft List'!$D$4:$AC$2598,BJ$3,FALSE)&lt;&gt;0,VLOOKUP($B393,'Draft List'!$D$4:$AC$2598,BJ$3,FALSE),"")</f>
        <v/>
      </c>
      <c r="BK393" t="str">
        <f>IF(VLOOKUP($B393,'Draft List'!$D$4:$AC$2598,BK$3,FALSE)&lt;&gt;0,VLOOKUP($B393,'Draft List'!$D$4:$AC$2598,BK$3,FALSE),"")</f>
        <v/>
      </c>
      <c r="BL393">
        <f>IF(OR(C393="SP",C393="MR",C393="CL"),"P",VLOOKUP($A393,Bat!$A$4:$AQ$1284,42,FALSE))</f>
        <v>-7.9749134952263994</v>
      </c>
    </row>
    <row r="394" spans="1:64" x14ac:dyDescent="0.25">
      <c r="A394" s="45" t="str">
        <f t="shared" si="48"/>
        <v>RPYushiro Kojima24</v>
      </c>
      <c r="B394">
        <f>VLOOKUP($A394,draft_listing_pitchers_stats!$A$1:$B$1324,2,FALSE)</f>
        <v>9226</v>
      </c>
      <c r="C394" s="1" t="s">
        <v>885</v>
      </c>
      <c r="D394" s="1" t="s">
        <v>1324</v>
      </c>
      <c r="E394" s="1" t="s">
        <v>658</v>
      </c>
      <c r="F394" s="1">
        <v>24</v>
      </c>
      <c r="G394" s="1" t="s">
        <v>68</v>
      </c>
      <c r="H394" s="1" t="s">
        <v>44</v>
      </c>
      <c r="I394" s="1" t="s">
        <v>54</v>
      </c>
      <c r="J394" s="24" t="s">
        <v>54</v>
      </c>
      <c r="K394" s="1" t="s">
        <v>51</v>
      </c>
      <c r="L394" s="24" t="s">
        <v>46</v>
      </c>
      <c r="M394" s="1">
        <v>4</v>
      </c>
      <c r="N394" s="1">
        <v>1</v>
      </c>
      <c r="O394" s="24">
        <v>1</v>
      </c>
      <c r="P394" s="1">
        <v>4</v>
      </c>
      <c r="Q394" s="1">
        <v>1</v>
      </c>
      <c r="R394" s="24">
        <v>4</v>
      </c>
      <c r="S394" s="1">
        <v>5</v>
      </c>
      <c r="T394" s="1">
        <v>6</v>
      </c>
      <c r="U394" s="1" t="s">
        <v>48</v>
      </c>
      <c r="V394" s="1" t="s">
        <v>48</v>
      </c>
      <c r="W394" s="1">
        <v>4</v>
      </c>
      <c r="X394" s="1">
        <v>5</v>
      </c>
      <c r="Y394" s="1" t="s">
        <v>48</v>
      </c>
      <c r="Z394" s="1" t="s">
        <v>48</v>
      </c>
      <c r="AA394" s="1" t="s">
        <v>48</v>
      </c>
      <c r="AB394" s="1" t="s">
        <v>48</v>
      </c>
      <c r="AC394" s="1" t="s">
        <v>48</v>
      </c>
      <c r="AD394" s="1" t="s">
        <v>48</v>
      </c>
      <c r="AE394" s="1" t="s">
        <v>48</v>
      </c>
      <c r="AF394" s="1" t="s">
        <v>48</v>
      </c>
      <c r="AG394" s="1" t="s">
        <v>48</v>
      </c>
      <c r="AH394" s="1" t="s">
        <v>48</v>
      </c>
      <c r="AI394" s="1">
        <v>3</v>
      </c>
      <c r="AJ394" s="1">
        <v>5</v>
      </c>
      <c r="AK394" s="1" t="s">
        <v>48</v>
      </c>
      <c r="AL394" s="1" t="s">
        <v>48</v>
      </c>
      <c r="AM394" s="1" t="s">
        <v>48</v>
      </c>
      <c r="AN394" s="1" t="s">
        <v>48</v>
      </c>
      <c r="AO394" s="1" t="s">
        <v>48</v>
      </c>
      <c r="AP394" s="24" t="s">
        <v>48</v>
      </c>
      <c r="AQ394" s="1" t="s">
        <v>64</v>
      </c>
      <c r="AR394" s="1">
        <v>5</v>
      </c>
      <c r="AS394" s="25" t="s">
        <v>15</v>
      </c>
      <c r="AT394" s="36" t="s">
        <v>50</v>
      </c>
      <c r="AU394" s="9">
        <f t="shared" si="49"/>
        <v>-2.1174102644400774</v>
      </c>
      <c r="AV394" s="9">
        <f t="shared" si="50"/>
        <v>-0.94495381554067481</v>
      </c>
      <c r="AW394">
        <f t="shared" si="51"/>
        <v>3</v>
      </c>
      <c r="AX394">
        <f t="shared" si="52"/>
        <v>0.5</v>
      </c>
      <c r="AY394" s="6">
        <f>VLOOKUP(AQ394,COND!$A$10:$B$32,2,FALSE)</f>
        <v>1</v>
      </c>
      <c r="AZ394" s="9">
        <f>($AU$3*AU394+$AV$3*AV394+$AW$3*AW394+$AX$3*AX394)*AY394*IF(AR394&lt;5,0.95,IF(AR394&lt;7,0.975,1))+$K$3*VLOOKUP(K394,COND!$A$2:$D$7,2,FALSE)+$L$3*VLOOKUP(L394,COND!$A$2:$D$7,3,FALSE)+IF(BB394="SP",$BB$3,0)+IF($AW394&lt;3,-5,0)</f>
        <v>15.532380595391029</v>
      </c>
      <c r="BA394" s="28">
        <f t="shared" si="53"/>
        <v>0.30696682031416722</v>
      </c>
      <c r="BB394" t="str">
        <f t="shared" si="54"/>
        <v>SP</v>
      </c>
      <c r="BC394">
        <v>900</v>
      </c>
      <c r="BD394">
        <v>390</v>
      </c>
      <c r="BF394" t="str">
        <f t="shared" si="55"/>
        <v>Unlikely</v>
      </c>
      <c r="BH394" t="str">
        <f>IF(VLOOKUP($B394,'Draft List'!$D$4:$AC$2598,BH$3,FALSE)&lt;&gt;0,VLOOKUP($B394,'Draft List'!$D$4:$AC$2598,BH$3,FALSE),"")</f>
        <v/>
      </c>
      <c r="BI394" t="str">
        <f>IF(VLOOKUP($B394,'Draft List'!$D$4:$AC$2598,BI$3,FALSE)&lt;&gt;0,VLOOKUP($B394,'Draft List'!$D$4:$AC$2598,BI$3,FALSE),"")</f>
        <v/>
      </c>
      <c r="BJ394" t="str">
        <f>IF(VLOOKUP($B394,'Draft List'!$D$4:$AC$2598,BJ$3,FALSE)&lt;&gt;0,VLOOKUP($B394,'Draft List'!$D$4:$AC$2598,BJ$3,FALSE),"")</f>
        <v/>
      </c>
      <c r="BK394" t="str">
        <f>IF(VLOOKUP($B394,'Draft List'!$D$4:$AC$2598,BK$3,FALSE)&lt;&gt;0,VLOOKUP($B394,'Draft List'!$D$4:$AC$2598,BK$3,FALSE),"")</f>
        <v/>
      </c>
      <c r="BL394">
        <f>IF(OR(C394="SP",C394="MR",C394="CL"),"P",VLOOKUP($A394,Bat!$A$4:$AQ$1284,42,FALSE))</f>
        <v>-6.9726760148085329</v>
      </c>
    </row>
    <row r="395" spans="1:64" x14ac:dyDescent="0.25">
      <c r="A395" s="45" t="str">
        <f t="shared" si="48"/>
        <v>RPOscar Skeels23</v>
      </c>
      <c r="B395">
        <f>VLOOKUP($A395,draft_listing_pitchers_stats!$A$1:$B$1324,2,FALSE)</f>
        <v>9871</v>
      </c>
      <c r="C395" s="1" t="s">
        <v>885</v>
      </c>
      <c r="D395" s="1" t="s">
        <v>675</v>
      </c>
      <c r="E395" s="1" t="s">
        <v>1652</v>
      </c>
      <c r="F395" s="1">
        <v>23</v>
      </c>
      <c r="G395" s="1" t="s">
        <v>44</v>
      </c>
      <c r="H395" s="1" t="s">
        <v>44</v>
      </c>
      <c r="I395" s="1" t="s">
        <v>54</v>
      </c>
      <c r="J395" s="24" t="s">
        <v>54</v>
      </c>
      <c r="K395" s="1" t="s">
        <v>47</v>
      </c>
      <c r="L395" s="24" t="s">
        <v>46</v>
      </c>
      <c r="M395" s="1">
        <v>3</v>
      </c>
      <c r="N395" s="1">
        <v>1</v>
      </c>
      <c r="O395" s="24">
        <v>2</v>
      </c>
      <c r="P395" s="1">
        <v>6</v>
      </c>
      <c r="Q395" s="1">
        <v>1</v>
      </c>
      <c r="R395" s="24">
        <v>4</v>
      </c>
      <c r="S395" s="1">
        <v>5</v>
      </c>
      <c r="T395" s="1">
        <v>7</v>
      </c>
      <c r="U395" s="1" t="s">
        <v>48</v>
      </c>
      <c r="V395" s="1" t="s">
        <v>48</v>
      </c>
      <c r="W395" s="1" t="s">
        <v>48</v>
      </c>
      <c r="X395" s="1" t="s">
        <v>48</v>
      </c>
      <c r="Y395" s="1" t="s">
        <v>48</v>
      </c>
      <c r="Z395" s="1" t="s">
        <v>48</v>
      </c>
      <c r="AA395" s="1" t="s">
        <v>48</v>
      </c>
      <c r="AB395" s="1" t="s">
        <v>48</v>
      </c>
      <c r="AC395" s="1">
        <v>4</v>
      </c>
      <c r="AD395" s="1">
        <v>5</v>
      </c>
      <c r="AE395" s="1" t="s">
        <v>48</v>
      </c>
      <c r="AF395" s="1" t="s">
        <v>48</v>
      </c>
      <c r="AG395" s="1" t="s">
        <v>48</v>
      </c>
      <c r="AH395" s="1" t="s">
        <v>48</v>
      </c>
      <c r="AI395" s="1" t="s">
        <v>48</v>
      </c>
      <c r="AJ395" s="1" t="s">
        <v>48</v>
      </c>
      <c r="AK395" s="1" t="s">
        <v>48</v>
      </c>
      <c r="AL395" s="1" t="s">
        <v>48</v>
      </c>
      <c r="AM395" s="1" t="s">
        <v>48</v>
      </c>
      <c r="AN395" s="1" t="s">
        <v>48</v>
      </c>
      <c r="AO395" s="1" t="s">
        <v>48</v>
      </c>
      <c r="AP395" s="24" t="s">
        <v>48</v>
      </c>
      <c r="AQ395" s="1" t="s">
        <v>521</v>
      </c>
      <c r="AR395" s="1">
        <v>4</v>
      </c>
      <c r="AS395" s="25" t="s">
        <v>15</v>
      </c>
      <c r="AT395" s="36" t="s">
        <v>48</v>
      </c>
      <c r="AU395" s="9">
        <f t="shared" si="49"/>
        <v>-2.0697810228951408</v>
      </c>
      <c r="AV395" s="9">
        <f t="shared" si="50"/>
        <v>-0.55557116652232774</v>
      </c>
      <c r="AW395">
        <f t="shared" si="51"/>
        <v>2</v>
      </c>
      <c r="AX395">
        <f t="shared" si="52"/>
        <v>0.5</v>
      </c>
      <c r="AY395" s="6">
        <f>VLOOKUP(AQ395,COND!$A$10:$B$32,2,FALSE)</f>
        <v>1</v>
      </c>
      <c r="AZ395" s="9">
        <f>($AU$3*AU395+$AV$3*AV395+$AW$3*AW395+$AX$3*AX395)*AY395*IF(AR395&lt;5,0.95,IF(AR395&lt;7,0.975,1))+$K$3*VLOOKUP(K395,COND!$A$2:$D$7,2,FALSE)+$L$3*VLOOKUP(L395,COND!$A$2:$D$7,3,FALSE)+IF(BB395="SP",$BB$3,0)+IF($AW395&lt;3,-5,0)</f>
        <v>15.294639441725693</v>
      </c>
      <c r="BA395" s="28">
        <f t="shared" si="53"/>
        <v>0.28608124922742784</v>
      </c>
      <c r="BB395" t="str">
        <f t="shared" si="54"/>
        <v>RP</v>
      </c>
      <c r="BC395">
        <v>900</v>
      </c>
      <c r="BD395">
        <v>391</v>
      </c>
      <c r="BF395" t="str">
        <f t="shared" si="55"/>
        <v>Unlikely</v>
      </c>
      <c r="BH395">
        <f>IF(VLOOKUP($B395,'Draft List'!$D$4:$AC$2598,BH$3,FALSE)&lt;&gt;0,VLOOKUP($B395,'Draft List'!$D$4:$AC$2598,BH$3,FALSE),"")</f>
        <v>350</v>
      </c>
      <c r="BI395">
        <f>IF(VLOOKUP($B395,'Draft List'!$D$4:$AC$2598,BI$3,FALSE)&lt;&gt;0,VLOOKUP($B395,'Draft List'!$D$4:$AC$2598,BI$3,FALSE),"")</f>
        <v>14</v>
      </c>
      <c r="BJ395">
        <f>IF(VLOOKUP($B395,'Draft List'!$D$4:$AC$2598,BJ$3,FALSE)&lt;&gt;0,VLOOKUP($B395,'Draft List'!$D$4:$AC$2598,BJ$3,FALSE),"")</f>
        <v>6</v>
      </c>
      <c r="BK395" t="str">
        <f>IF(VLOOKUP($B395,'Draft List'!$D$4:$AC$2598,BK$3,FALSE)&lt;&gt;0,VLOOKUP($B395,'Draft List'!$D$4:$AC$2598,BK$3,FALSE),"")</f>
        <v>Scottish Claymores</v>
      </c>
      <c r="BL395">
        <f>IF(OR(C395="SP",C395="MR",C395="CL"),"P",VLOOKUP($A395,Bat!$A$4:$AQ$1284,42,FALSE))</f>
        <v>-10.453146570194709</v>
      </c>
    </row>
    <row r="396" spans="1:64" x14ac:dyDescent="0.25">
      <c r="A396" s="45" t="str">
        <f t="shared" si="48"/>
        <v>RPLuhan Murchieson23</v>
      </c>
      <c r="B396">
        <f>VLOOKUP($A396,draft_listing_pitchers_stats!$A$1:$B$1324,2,FALSE)</f>
        <v>11125</v>
      </c>
      <c r="C396" s="1" t="s">
        <v>885</v>
      </c>
      <c r="D396" s="1" t="s">
        <v>1474</v>
      </c>
      <c r="E396" s="1" t="s">
        <v>1475</v>
      </c>
      <c r="F396" s="1">
        <v>23</v>
      </c>
      <c r="G396" s="1" t="s">
        <v>44</v>
      </c>
      <c r="H396" s="1" t="s">
        <v>44</v>
      </c>
      <c r="I396" s="1" t="s">
        <v>54</v>
      </c>
      <c r="J396" s="24" t="s">
        <v>54</v>
      </c>
      <c r="K396" s="1" t="s">
        <v>47</v>
      </c>
      <c r="L396" s="24" t="s">
        <v>46</v>
      </c>
      <c r="M396" s="1">
        <v>5</v>
      </c>
      <c r="N396" s="1">
        <v>1</v>
      </c>
      <c r="O396" s="24">
        <v>2</v>
      </c>
      <c r="P396" s="1">
        <v>5</v>
      </c>
      <c r="Q396" s="1">
        <v>1</v>
      </c>
      <c r="R396" s="24">
        <v>3</v>
      </c>
      <c r="S396" s="1">
        <v>6</v>
      </c>
      <c r="T396" s="1">
        <v>6</v>
      </c>
      <c r="U396" s="1">
        <v>1</v>
      </c>
      <c r="V396" s="1">
        <v>1</v>
      </c>
      <c r="W396" s="1" t="s">
        <v>48</v>
      </c>
      <c r="X396" s="1" t="s">
        <v>48</v>
      </c>
      <c r="Y396" s="1">
        <v>5</v>
      </c>
      <c r="Z396" s="1">
        <v>5</v>
      </c>
      <c r="AA396" s="1" t="s">
        <v>48</v>
      </c>
      <c r="AB396" s="1" t="s">
        <v>48</v>
      </c>
      <c r="AC396" s="1" t="s">
        <v>48</v>
      </c>
      <c r="AD396" s="1" t="s">
        <v>48</v>
      </c>
      <c r="AE396" s="1" t="s">
        <v>48</v>
      </c>
      <c r="AF396" s="1" t="s">
        <v>48</v>
      </c>
      <c r="AG396" s="1">
        <v>5</v>
      </c>
      <c r="AH396" s="1">
        <v>5</v>
      </c>
      <c r="AI396" s="1" t="s">
        <v>48</v>
      </c>
      <c r="AJ396" s="1" t="s">
        <v>48</v>
      </c>
      <c r="AK396" s="1" t="s">
        <v>48</v>
      </c>
      <c r="AL396" s="1" t="s">
        <v>48</v>
      </c>
      <c r="AM396" s="1" t="s">
        <v>48</v>
      </c>
      <c r="AN396" s="1" t="s">
        <v>48</v>
      </c>
      <c r="AO396" s="1" t="s">
        <v>48</v>
      </c>
      <c r="AP396" s="24" t="s">
        <v>48</v>
      </c>
      <c r="AQ396" s="1" t="s">
        <v>61</v>
      </c>
      <c r="AR396" s="1">
        <v>6</v>
      </c>
      <c r="AS396" s="25" t="s">
        <v>15</v>
      </c>
      <c r="AT396" s="36" t="s">
        <v>48</v>
      </c>
      <c r="AU396" s="9">
        <f t="shared" si="49"/>
        <v>-1.6803983738767938</v>
      </c>
      <c r="AV396" s="9">
        <f t="shared" si="50"/>
        <v>-0.99258305708561179</v>
      </c>
      <c r="AW396">
        <f t="shared" si="51"/>
        <v>4</v>
      </c>
      <c r="AX396">
        <f t="shared" si="52"/>
        <v>1</v>
      </c>
      <c r="AY396" s="6">
        <f>VLOOKUP(AQ396,COND!$A$10:$B$32,2,FALSE)</f>
        <v>1</v>
      </c>
      <c r="AZ396" s="9">
        <f>($AU$3*AU396+$AV$3*AV396+$AW$3*AW396+$AX$3*AX396)*AY396*IF(AR396&lt;5,0.95,IF(AR396&lt;7,0.975,1))+$K$3*VLOOKUP(K396,COND!$A$2:$D$7,2,FALSE)+$L$3*VLOOKUP(L396,COND!$A$2:$D$7,3,FALSE)+IF(BB396="SP",$BB$3,0)+IF($AW396&lt;3,-5,0)</f>
        <v>15.185702703924594</v>
      </c>
      <c r="BA396" s="28">
        <f t="shared" si="53"/>
        <v>0.27651115189162917</v>
      </c>
      <c r="BB396" t="str">
        <f t="shared" si="54"/>
        <v>SP</v>
      </c>
      <c r="BC396">
        <v>900</v>
      </c>
      <c r="BD396">
        <v>392</v>
      </c>
      <c r="BF396" t="str">
        <f t="shared" si="55"/>
        <v>Unlikely</v>
      </c>
      <c r="BH396" t="str">
        <f>IF(VLOOKUP($B396,'Draft List'!$D$4:$AC$2598,BH$3,FALSE)&lt;&gt;0,VLOOKUP($B396,'Draft List'!$D$4:$AC$2598,BH$3,FALSE),"")</f>
        <v/>
      </c>
      <c r="BI396" t="str">
        <f>IF(VLOOKUP($B396,'Draft List'!$D$4:$AC$2598,BI$3,FALSE)&lt;&gt;0,VLOOKUP($B396,'Draft List'!$D$4:$AC$2598,BI$3,FALSE),"")</f>
        <v/>
      </c>
      <c r="BJ396" t="str">
        <f>IF(VLOOKUP($B396,'Draft List'!$D$4:$AC$2598,BJ$3,FALSE)&lt;&gt;0,VLOOKUP($B396,'Draft List'!$D$4:$AC$2598,BJ$3,FALSE),"")</f>
        <v/>
      </c>
      <c r="BK396" t="str">
        <f>IF(VLOOKUP($B396,'Draft List'!$D$4:$AC$2598,BK$3,FALSE)&lt;&gt;0,VLOOKUP($B396,'Draft List'!$D$4:$AC$2598,BK$3,FALSE),"")</f>
        <v/>
      </c>
      <c r="BL396">
        <f>IF(OR(C396="SP",C396="MR",C396="CL"),"P",VLOOKUP($A396,Bat!$A$4:$AQ$1284,42,FALSE))</f>
        <v>-10.79980437147495</v>
      </c>
    </row>
    <row r="397" spans="1:64" x14ac:dyDescent="0.25">
      <c r="A397" s="45" t="str">
        <f t="shared" si="48"/>
        <v>RPRamón Arellano23</v>
      </c>
      <c r="B397">
        <f>VLOOKUP($A397,draft_listing_pitchers_stats!$A$1:$B$1324,2,FALSE)</f>
        <v>15165</v>
      </c>
      <c r="C397" s="1" t="s">
        <v>885</v>
      </c>
      <c r="D397" s="1" t="s">
        <v>271</v>
      </c>
      <c r="E397" s="1" t="s">
        <v>1006</v>
      </c>
      <c r="F397" s="1">
        <v>23</v>
      </c>
      <c r="G397" s="1" t="s">
        <v>44</v>
      </c>
      <c r="H397" s="1" t="s">
        <v>44</v>
      </c>
      <c r="I397" s="1" t="s">
        <v>54</v>
      </c>
      <c r="J397" s="24" t="s">
        <v>54</v>
      </c>
      <c r="K397" s="1" t="s">
        <v>51</v>
      </c>
      <c r="L397" s="24" t="s">
        <v>51</v>
      </c>
      <c r="M397" s="1">
        <v>5</v>
      </c>
      <c r="N397" s="1">
        <v>1</v>
      </c>
      <c r="O397" s="24">
        <v>1</v>
      </c>
      <c r="P397" s="1">
        <v>5</v>
      </c>
      <c r="Q397" s="1">
        <v>1</v>
      </c>
      <c r="R397" s="24">
        <v>3</v>
      </c>
      <c r="S397" s="1">
        <v>6</v>
      </c>
      <c r="T397" s="1">
        <v>6</v>
      </c>
      <c r="U397" s="1">
        <v>1</v>
      </c>
      <c r="V397" s="1">
        <v>1</v>
      </c>
      <c r="W397" s="1" t="s">
        <v>48</v>
      </c>
      <c r="X397" s="1" t="s">
        <v>48</v>
      </c>
      <c r="Y397" s="1">
        <v>6</v>
      </c>
      <c r="Z397" s="1">
        <v>6</v>
      </c>
      <c r="AA397" s="1" t="s">
        <v>48</v>
      </c>
      <c r="AB397" s="1" t="s">
        <v>48</v>
      </c>
      <c r="AC397" s="1" t="s">
        <v>48</v>
      </c>
      <c r="AD397" s="1" t="s">
        <v>48</v>
      </c>
      <c r="AE397" s="1" t="s">
        <v>48</v>
      </c>
      <c r="AF397" s="1" t="s">
        <v>48</v>
      </c>
      <c r="AG397" s="1" t="s">
        <v>48</v>
      </c>
      <c r="AH397" s="1" t="s">
        <v>48</v>
      </c>
      <c r="AI397" s="1" t="s">
        <v>48</v>
      </c>
      <c r="AJ397" s="1" t="s">
        <v>48</v>
      </c>
      <c r="AK397" s="1" t="s">
        <v>48</v>
      </c>
      <c r="AL397" s="1" t="s">
        <v>48</v>
      </c>
      <c r="AM397" s="1" t="s">
        <v>48</v>
      </c>
      <c r="AN397" s="1" t="s">
        <v>48</v>
      </c>
      <c r="AO397" s="1" t="s">
        <v>48</v>
      </c>
      <c r="AP397" s="24" t="s">
        <v>48</v>
      </c>
      <c r="AQ397" s="1" t="s">
        <v>64</v>
      </c>
      <c r="AR397" s="1">
        <v>4</v>
      </c>
      <c r="AS397" s="25" t="s">
        <v>15</v>
      </c>
      <c r="AT397" s="36" t="s">
        <v>48</v>
      </c>
      <c r="AU397" s="9">
        <f t="shared" si="49"/>
        <v>-1.9227189399309039</v>
      </c>
      <c r="AV397" s="9">
        <f t="shared" si="50"/>
        <v>-0.99258305708561179</v>
      </c>
      <c r="AW397">
        <f t="shared" si="51"/>
        <v>3</v>
      </c>
      <c r="AX397">
        <f t="shared" si="52"/>
        <v>2</v>
      </c>
      <c r="AY397" s="6">
        <f>VLOOKUP(AQ397,COND!$A$10:$B$32,2,FALSE)</f>
        <v>1</v>
      </c>
      <c r="AZ397" s="9">
        <f>($AU$3*AU397+$AV$3*AV397+$AW$3*AW397+$AX$3*AX397)*AY397*IF(AR397&lt;5,0.95,IF(AR397&lt;7,0.975,1))+$K$3*VLOOKUP(K397,COND!$A$2:$D$7,2,FALSE)+$L$3*VLOOKUP(L397,COND!$A$2:$D$7,3,FALSE)+IF(BB397="SP",$BB$3,0)+IF($AW397&lt;3,-5,0)</f>
        <v>15.175605316786505</v>
      </c>
      <c r="BA397" s="28">
        <f t="shared" si="53"/>
        <v>0.27562409597551402</v>
      </c>
      <c r="BB397" t="str">
        <f t="shared" si="54"/>
        <v>RP</v>
      </c>
      <c r="BC397">
        <v>900</v>
      </c>
      <c r="BD397">
        <v>393</v>
      </c>
      <c r="BF397" t="str">
        <f t="shared" si="55"/>
        <v>Unlikely</v>
      </c>
      <c r="BH397">
        <f>IF(VLOOKUP($B397,'Draft List'!$D$4:$AC$2598,BH$3,FALSE)&lt;&gt;0,VLOOKUP($B397,'Draft List'!$D$4:$AC$2598,BH$3,FALSE),"")</f>
        <v>247</v>
      </c>
      <c r="BI397">
        <f>IF(VLOOKUP($B397,'Draft List'!$D$4:$AC$2598,BI$3,FALSE)&lt;&gt;0,VLOOKUP($B397,'Draft List'!$D$4:$AC$2598,BI$3,FALSE),"")</f>
        <v>10</v>
      </c>
      <c r="BJ397">
        <f>IF(VLOOKUP($B397,'Draft List'!$D$4:$AC$2598,BJ$3,FALSE)&lt;&gt;0,VLOOKUP($B397,'Draft List'!$D$4:$AC$2598,BJ$3,FALSE),"")</f>
        <v>7</v>
      </c>
      <c r="BK397" t="str">
        <f>IF(VLOOKUP($B397,'Draft List'!$D$4:$AC$2598,BK$3,FALSE)&lt;&gt;0,VLOOKUP($B397,'Draft List'!$D$4:$AC$2598,BK$3,FALSE),"")</f>
        <v>Toyama Wind Dancers</v>
      </c>
      <c r="BL397">
        <f>IF(OR(C397="SP",C397="MR",C397="CL"),"P",VLOOKUP($A397,Bat!$A$4:$AQ$1284,42,FALSE))</f>
        <v>-9.5353220268083945</v>
      </c>
    </row>
    <row r="398" spans="1:64" x14ac:dyDescent="0.25">
      <c r="A398" s="45" t="str">
        <f t="shared" si="48"/>
        <v>SPCedric Mounsey23</v>
      </c>
      <c r="B398">
        <f>VLOOKUP($A398,draft_listing_pitchers_stats!$A$1:$B$1324,2,FALSE)</f>
        <v>15159</v>
      </c>
      <c r="C398" s="1" t="s">
        <v>25</v>
      </c>
      <c r="D398" s="1" t="s">
        <v>1470</v>
      </c>
      <c r="E398" s="1" t="s">
        <v>1471</v>
      </c>
      <c r="F398" s="1">
        <v>23</v>
      </c>
      <c r="G398" s="1" t="s">
        <v>58</v>
      </c>
      <c r="H398" s="1" t="s">
        <v>44</v>
      </c>
      <c r="I398" s="1" t="s">
        <v>54</v>
      </c>
      <c r="J398" s="24" t="s">
        <v>54</v>
      </c>
      <c r="K398" s="1" t="s">
        <v>46</v>
      </c>
      <c r="L398" s="24" t="s">
        <v>46</v>
      </c>
      <c r="M398" s="1">
        <v>4</v>
      </c>
      <c r="N398" s="1">
        <v>2</v>
      </c>
      <c r="O398" s="24">
        <v>3</v>
      </c>
      <c r="P398" s="1">
        <v>4</v>
      </c>
      <c r="Q398" s="1">
        <v>2</v>
      </c>
      <c r="R398" s="24">
        <v>3</v>
      </c>
      <c r="S398" s="1">
        <v>5</v>
      </c>
      <c r="T398" s="1">
        <v>5</v>
      </c>
      <c r="U398" s="1">
        <v>4</v>
      </c>
      <c r="V398" s="1">
        <v>4</v>
      </c>
      <c r="W398" s="1" t="s">
        <v>48</v>
      </c>
      <c r="X398" s="1" t="s">
        <v>48</v>
      </c>
      <c r="Y398" s="1">
        <v>6</v>
      </c>
      <c r="Z398" s="1">
        <v>6</v>
      </c>
      <c r="AA398" s="1" t="s">
        <v>48</v>
      </c>
      <c r="AB398" s="1" t="s">
        <v>48</v>
      </c>
      <c r="AC398" s="1" t="s">
        <v>48</v>
      </c>
      <c r="AD398" s="1" t="s">
        <v>48</v>
      </c>
      <c r="AE398" s="1" t="s">
        <v>48</v>
      </c>
      <c r="AF398" s="1" t="s">
        <v>48</v>
      </c>
      <c r="AG398" s="1">
        <v>5</v>
      </c>
      <c r="AH398" s="1">
        <v>5</v>
      </c>
      <c r="AI398" s="1" t="s">
        <v>48</v>
      </c>
      <c r="AJ398" s="1" t="s">
        <v>48</v>
      </c>
      <c r="AK398" s="1" t="s">
        <v>48</v>
      </c>
      <c r="AL398" s="1" t="s">
        <v>48</v>
      </c>
      <c r="AM398" s="1" t="s">
        <v>48</v>
      </c>
      <c r="AN398" s="1" t="s">
        <v>48</v>
      </c>
      <c r="AO398" s="1" t="s">
        <v>48</v>
      </c>
      <c r="AP398" s="24" t="s">
        <v>48</v>
      </c>
      <c r="AQ398" s="1" t="s">
        <v>522</v>
      </c>
      <c r="AR398" s="1">
        <v>7</v>
      </c>
      <c r="AS398" s="25" t="s">
        <v>523</v>
      </c>
      <c r="AT398" s="36" t="s">
        <v>48</v>
      </c>
      <c r="AU398" s="9">
        <f t="shared" si="49"/>
        <v>-1.4373374159018013</v>
      </c>
      <c r="AV398" s="9">
        <f t="shared" si="50"/>
        <v>-0.99184266516472974</v>
      </c>
      <c r="AW398">
        <f t="shared" si="51"/>
        <v>4</v>
      </c>
      <c r="AX398">
        <f t="shared" si="52"/>
        <v>1</v>
      </c>
      <c r="AY398" s="6">
        <f>VLOOKUP(AQ398,COND!$A$10:$B$32,2,FALSE)</f>
        <v>1</v>
      </c>
      <c r="AZ398" s="9">
        <f>($AU$3*AU398+$AV$3*AV398+$AW$3*AW398+$AX$3*AX398)*AY398*IF(AR398&lt;5,0.95,IF(AR398&lt;7,0.975,1))+$K$3*VLOOKUP(K398,COND!$A$2:$D$7,2,FALSE)+$L$3*VLOOKUP(L398,COND!$A$2:$D$7,3,FALSE)+IF(BB398="SP",$BB$3,0)+IF($AW398&lt;3,-5,0)</f>
        <v>15.125679213525043</v>
      </c>
      <c r="BA398" s="28">
        <f t="shared" si="53"/>
        <v>0.27123808554915335</v>
      </c>
      <c r="BB398" t="str">
        <f t="shared" si="54"/>
        <v>SP</v>
      </c>
      <c r="BC398">
        <v>900</v>
      </c>
      <c r="BD398">
        <v>394</v>
      </c>
      <c r="BF398" t="str">
        <f t="shared" si="55"/>
        <v>Unlikely</v>
      </c>
      <c r="BH398" t="str">
        <f>IF(VLOOKUP($B398,'Draft List'!$D$4:$AC$2598,BH$3,FALSE)&lt;&gt;0,VLOOKUP($B398,'Draft List'!$D$4:$AC$2598,BH$3,FALSE),"")</f>
        <v/>
      </c>
      <c r="BI398" t="str">
        <f>IF(VLOOKUP($B398,'Draft List'!$D$4:$AC$2598,BI$3,FALSE)&lt;&gt;0,VLOOKUP($B398,'Draft List'!$D$4:$AC$2598,BI$3,FALSE),"")</f>
        <v/>
      </c>
      <c r="BJ398" t="str">
        <f>IF(VLOOKUP($B398,'Draft List'!$D$4:$AC$2598,BJ$3,FALSE)&lt;&gt;0,VLOOKUP($B398,'Draft List'!$D$4:$AC$2598,BJ$3,FALSE),"")</f>
        <v/>
      </c>
      <c r="BK398" t="str">
        <f>IF(VLOOKUP($B398,'Draft List'!$D$4:$AC$2598,BK$3,FALSE)&lt;&gt;0,VLOOKUP($B398,'Draft List'!$D$4:$AC$2598,BK$3,FALSE),"")</f>
        <v/>
      </c>
      <c r="BL398" t="str">
        <f>IF(OR(C398="SP",C398="MR",C398="CL"),"P",VLOOKUP($A398,Bat!$A$4:$AQ$1284,42,FALSE))</f>
        <v>P</v>
      </c>
    </row>
    <row r="399" spans="1:64" x14ac:dyDescent="0.25">
      <c r="A399" s="45" t="str">
        <f t="shared" si="48"/>
        <v>SPThomas Joseph23</v>
      </c>
      <c r="B399">
        <f>VLOOKUP($A399,draft_listing_pitchers_stats!$A$1:$B$1324,2,FALSE)</f>
        <v>5596</v>
      </c>
      <c r="C399" s="1" t="s">
        <v>25</v>
      </c>
      <c r="D399" s="1" t="s">
        <v>168</v>
      </c>
      <c r="E399" s="1" t="s">
        <v>188</v>
      </c>
      <c r="F399" s="1">
        <v>23</v>
      </c>
      <c r="G399" s="1" t="s">
        <v>58</v>
      </c>
      <c r="H399" s="1" t="s">
        <v>44</v>
      </c>
      <c r="I399" s="1" t="s">
        <v>54</v>
      </c>
      <c r="J399" s="24" t="s">
        <v>54</v>
      </c>
      <c r="K399" s="1" t="s">
        <v>51</v>
      </c>
      <c r="L399" s="24" t="s">
        <v>51</v>
      </c>
      <c r="M399" s="1">
        <v>3</v>
      </c>
      <c r="N399" s="1">
        <v>2</v>
      </c>
      <c r="O399" s="24">
        <v>2</v>
      </c>
      <c r="P399" s="1">
        <v>4</v>
      </c>
      <c r="Q399" s="1">
        <v>2</v>
      </c>
      <c r="R399" s="24">
        <v>3</v>
      </c>
      <c r="S399" s="1">
        <v>4</v>
      </c>
      <c r="T399" s="1">
        <v>5</v>
      </c>
      <c r="U399" s="1">
        <v>4</v>
      </c>
      <c r="V399" s="1">
        <v>6</v>
      </c>
      <c r="W399" s="1">
        <v>4</v>
      </c>
      <c r="X399" s="1">
        <v>5</v>
      </c>
      <c r="Y399" s="1" t="s">
        <v>48</v>
      </c>
      <c r="Z399" s="1" t="s">
        <v>48</v>
      </c>
      <c r="AA399" s="1" t="s">
        <v>48</v>
      </c>
      <c r="AB399" s="1" t="s">
        <v>48</v>
      </c>
      <c r="AC399" s="1" t="s">
        <v>48</v>
      </c>
      <c r="AD399" s="1" t="s">
        <v>48</v>
      </c>
      <c r="AE399" s="1" t="s">
        <v>48</v>
      </c>
      <c r="AF399" s="1" t="s">
        <v>48</v>
      </c>
      <c r="AG399" s="1" t="s">
        <v>48</v>
      </c>
      <c r="AH399" s="1" t="s">
        <v>48</v>
      </c>
      <c r="AI399" s="1" t="s">
        <v>48</v>
      </c>
      <c r="AJ399" s="1" t="s">
        <v>48</v>
      </c>
      <c r="AK399" s="1" t="s">
        <v>48</v>
      </c>
      <c r="AL399" s="1" t="s">
        <v>48</v>
      </c>
      <c r="AM399" s="1" t="s">
        <v>48</v>
      </c>
      <c r="AN399" s="1" t="s">
        <v>48</v>
      </c>
      <c r="AO399" s="1" t="s">
        <v>48</v>
      </c>
      <c r="AP399" s="24" t="s">
        <v>48</v>
      </c>
      <c r="AQ399" s="1" t="s">
        <v>62</v>
      </c>
      <c r="AR399" s="1">
        <v>6</v>
      </c>
      <c r="AS399" s="25" t="s">
        <v>15</v>
      </c>
      <c r="AT399" s="36" t="s">
        <v>48</v>
      </c>
      <c r="AU399" s="9">
        <f t="shared" si="49"/>
        <v>-1.8743493064650851</v>
      </c>
      <c r="AV399" s="9">
        <f t="shared" si="50"/>
        <v>-0.99184266516472974</v>
      </c>
      <c r="AW399">
        <f t="shared" si="51"/>
        <v>3</v>
      </c>
      <c r="AX399">
        <f t="shared" si="52"/>
        <v>0.5</v>
      </c>
      <c r="AY399" s="6">
        <f>VLOOKUP(AQ399,COND!$A$10:$B$32,2,FALSE)</f>
        <v>1</v>
      </c>
      <c r="AZ399" s="9">
        <f>($AU$3*AU399+$AV$3*AV399+$AW$3*AW399+$AX$3*AX399)*AY399*IF(AR399&lt;5,0.95,IF(AR399&lt;7,0.975,1))+$K$3*VLOOKUP(K399,COND!$A$2:$D$7,2,FALSE)+$L$3*VLOOKUP(L399,COND!$A$2:$D$7,3,FALSE)+IF(BB399="SP",$BB$3,0)+IF($AW399&lt;3,-5,0)</f>
        <v>14.96544491452708</v>
      </c>
      <c r="BA399" s="28">
        <f t="shared" si="53"/>
        <v>0.25716149514542908</v>
      </c>
      <c r="BB399" t="str">
        <f t="shared" si="54"/>
        <v>SP</v>
      </c>
      <c r="BC399">
        <v>900</v>
      </c>
      <c r="BD399">
        <v>395</v>
      </c>
      <c r="BF399" t="str">
        <f t="shared" si="55"/>
        <v>Unlikely</v>
      </c>
      <c r="BH399" t="str">
        <f>IF(VLOOKUP($B399,'Draft List'!$D$4:$AC$2598,BH$3,FALSE)&lt;&gt;0,VLOOKUP($B399,'Draft List'!$D$4:$AC$2598,BH$3,FALSE),"")</f>
        <v/>
      </c>
      <c r="BI399" t="str">
        <f>IF(VLOOKUP($B399,'Draft List'!$D$4:$AC$2598,BI$3,FALSE)&lt;&gt;0,VLOOKUP($B399,'Draft List'!$D$4:$AC$2598,BI$3,FALSE),"")</f>
        <v/>
      </c>
      <c r="BJ399" t="str">
        <f>IF(VLOOKUP($B399,'Draft List'!$D$4:$AC$2598,BJ$3,FALSE)&lt;&gt;0,VLOOKUP($B399,'Draft List'!$D$4:$AC$2598,BJ$3,FALSE),"")</f>
        <v/>
      </c>
      <c r="BK399" t="str">
        <f>IF(VLOOKUP($B399,'Draft List'!$D$4:$AC$2598,BK$3,FALSE)&lt;&gt;0,VLOOKUP($B399,'Draft List'!$D$4:$AC$2598,BK$3,FALSE),"")</f>
        <v/>
      </c>
      <c r="BL399" t="str">
        <f>IF(OR(C399="SP",C399="MR",C399="CL"),"P",VLOOKUP($A399,Bat!$A$4:$AQ$1284,42,FALSE))</f>
        <v>P</v>
      </c>
    </row>
    <row r="400" spans="1:64" x14ac:dyDescent="0.25">
      <c r="A400" s="45" t="str">
        <f t="shared" si="48"/>
        <v>SPAntónio García22</v>
      </c>
      <c r="B400">
        <f>VLOOKUP($A400,draft_listing_pitchers_stats!$A$1:$B$1324,2,FALSE)</f>
        <v>6039</v>
      </c>
      <c r="C400" s="1" t="s">
        <v>25</v>
      </c>
      <c r="D400" s="1" t="s">
        <v>193</v>
      </c>
      <c r="E400" s="1" t="s">
        <v>136</v>
      </c>
      <c r="F400" s="1">
        <v>22</v>
      </c>
      <c r="G400" s="1" t="s">
        <v>58</v>
      </c>
      <c r="H400" s="1" t="s">
        <v>44</v>
      </c>
      <c r="I400" s="1" t="s">
        <v>54</v>
      </c>
      <c r="J400" s="24" t="s">
        <v>54</v>
      </c>
      <c r="K400" s="1" t="s">
        <v>46</v>
      </c>
      <c r="L400" s="24" t="s">
        <v>47</v>
      </c>
      <c r="M400" s="1">
        <v>4</v>
      </c>
      <c r="N400" s="1">
        <v>2</v>
      </c>
      <c r="O400" s="24">
        <v>3</v>
      </c>
      <c r="P400" s="1">
        <v>4</v>
      </c>
      <c r="Q400" s="1">
        <v>2</v>
      </c>
      <c r="R400" s="24">
        <v>3</v>
      </c>
      <c r="S400" s="1">
        <v>5</v>
      </c>
      <c r="T400" s="1">
        <v>6</v>
      </c>
      <c r="U400" s="1">
        <v>6</v>
      </c>
      <c r="V400" s="1">
        <v>6</v>
      </c>
      <c r="W400" s="1" t="s">
        <v>48</v>
      </c>
      <c r="X400" s="1" t="s">
        <v>48</v>
      </c>
      <c r="Y400" s="1" t="s">
        <v>48</v>
      </c>
      <c r="Z400" s="1" t="s">
        <v>48</v>
      </c>
      <c r="AA400" s="1" t="s">
        <v>48</v>
      </c>
      <c r="AB400" s="1" t="s">
        <v>48</v>
      </c>
      <c r="AC400" s="1" t="s">
        <v>48</v>
      </c>
      <c r="AD400" s="1" t="s">
        <v>48</v>
      </c>
      <c r="AE400" s="1" t="s">
        <v>48</v>
      </c>
      <c r="AF400" s="1" t="s">
        <v>48</v>
      </c>
      <c r="AG400" s="1" t="s">
        <v>48</v>
      </c>
      <c r="AH400" s="1" t="s">
        <v>48</v>
      </c>
      <c r="AI400" s="1" t="s">
        <v>48</v>
      </c>
      <c r="AJ400" s="1" t="s">
        <v>48</v>
      </c>
      <c r="AK400" s="1">
        <v>2</v>
      </c>
      <c r="AL400" s="1">
        <v>5</v>
      </c>
      <c r="AM400" s="1" t="s">
        <v>48</v>
      </c>
      <c r="AN400" s="1" t="s">
        <v>48</v>
      </c>
      <c r="AO400" s="1" t="s">
        <v>48</v>
      </c>
      <c r="AP400" s="24" t="s">
        <v>48</v>
      </c>
      <c r="AQ400" s="1" t="s">
        <v>64</v>
      </c>
      <c r="AR400" s="1">
        <v>10</v>
      </c>
      <c r="AS400" s="25" t="s">
        <v>519</v>
      </c>
      <c r="AT400" s="36" t="s">
        <v>826</v>
      </c>
      <c r="AU400" s="9">
        <f t="shared" si="49"/>
        <v>-1.4373374159018013</v>
      </c>
      <c r="AV400" s="9">
        <f t="shared" si="50"/>
        <v>-0.99184266516472974</v>
      </c>
      <c r="AW400">
        <f t="shared" si="51"/>
        <v>3</v>
      </c>
      <c r="AX400">
        <f t="shared" si="52"/>
        <v>1.5</v>
      </c>
      <c r="AY400" s="6">
        <f>VLOOKUP(AQ400,COND!$A$10:$B$32,2,FALSE)</f>
        <v>1</v>
      </c>
      <c r="AZ400" s="9">
        <f>($AU$3*AU400+$AV$3*AV400+$AW$3*AW400+$AX$3*AX400)*AY400*IF(AR400&lt;5,0.95,IF(AR400&lt;7,0.975,1))+$K$3*VLOOKUP(K400,COND!$A$2:$D$7,2,FALSE)+$L$3*VLOOKUP(L400,COND!$A$2:$D$7,3,FALSE)+IF(BB400="SP",$BB$3,0)+IF($AW400&lt;3,-5,0)</f>
        <v>14.950679213525042</v>
      </c>
      <c r="BA400" s="28">
        <f t="shared" si="53"/>
        <v>0.2558643276455283</v>
      </c>
      <c r="BB400" t="str">
        <f t="shared" si="54"/>
        <v>SP</v>
      </c>
      <c r="BC400">
        <v>900</v>
      </c>
      <c r="BD400">
        <v>396</v>
      </c>
      <c r="BF400" t="str">
        <f t="shared" si="55"/>
        <v>Unlikely</v>
      </c>
      <c r="BH400">
        <f>IF(VLOOKUP($B400,'Draft List'!$D$4:$AC$2598,BH$3,FALSE)&lt;&gt;0,VLOOKUP($B400,'Draft List'!$D$4:$AC$2598,BH$3,FALSE),"")</f>
        <v>234</v>
      </c>
      <c r="BI400">
        <f>IF(VLOOKUP($B400,'Draft List'!$D$4:$AC$2598,BI$3,FALSE)&lt;&gt;0,VLOOKUP($B400,'Draft List'!$D$4:$AC$2598,BI$3,FALSE),"")</f>
        <v>9</v>
      </c>
      <c r="BJ400">
        <f>IF(VLOOKUP($B400,'Draft List'!$D$4:$AC$2598,BJ$3,FALSE)&lt;&gt;0,VLOOKUP($B400,'Draft List'!$D$4:$AC$2598,BJ$3,FALSE),"")</f>
        <v>20</v>
      </c>
      <c r="BK400" t="str">
        <f>IF(VLOOKUP($B400,'Draft List'!$D$4:$AC$2598,BK$3,FALSE)&lt;&gt;0,VLOOKUP($B400,'Draft List'!$D$4:$AC$2598,BK$3,FALSE),"")</f>
        <v>West Virginia Alleghenies</v>
      </c>
      <c r="BL400" t="str">
        <f>IF(OR(C400="SP",C400="MR",C400="CL"),"P",VLOOKUP($A400,Bat!$A$4:$AQ$1284,42,FALSE))</f>
        <v>P</v>
      </c>
    </row>
    <row r="401" spans="1:64" x14ac:dyDescent="0.25">
      <c r="A401" s="45" t="str">
        <f t="shared" si="48"/>
        <v>RPKunimichi Sato22</v>
      </c>
      <c r="B401">
        <f>VLOOKUP($A401,draft_listing_pitchers_stats!$A$1:$B$1324,2,FALSE)</f>
        <v>11194</v>
      </c>
      <c r="C401" s="1" t="s">
        <v>885</v>
      </c>
      <c r="D401" s="1" t="s">
        <v>691</v>
      </c>
      <c r="E401" s="1" t="s">
        <v>574</v>
      </c>
      <c r="F401" s="1">
        <v>22</v>
      </c>
      <c r="G401" s="1" t="s">
        <v>44</v>
      </c>
      <c r="H401" s="1" t="s">
        <v>44</v>
      </c>
      <c r="I401" s="1" t="s">
        <v>54</v>
      </c>
      <c r="J401" s="24" t="s">
        <v>54</v>
      </c>
      <c r="K401" s="1" t="s">
        <v>47</v>
      </c>
      <c r="L401" s="24" t="s">
        <v>46</v>
      </c>
      <c r="M401" s="1">
        <v>3</v>
      </c>
      <c r="N401" s="1">
        <v>1</v>
      </c>
      <c r="O401" s="24">
        <v>4</v>
      </c>
      <c r="P401" s="1">
        <v>3</v>
      </c>
      <c r="Q401" s="1">
        <v>1</v>
      </c>
      <c r="R401" s="24">
        <v>5</v>
      </c>
      <c r="S401" s="1" t="s">
        <v>48</v>
      </c>
      <c r="T401" s="1" t="s">
        <v>48</v>
      </c>
      <c r="U401" s="1">
        <v>3</v>
      </c>
      <c r="V401" s="1">
        <v>5</v>
      </c>
      <c r="W401" s="1">
        <v>4</v>
      </c>
      <c r="X401" s="1">
        <v>4</v>
      </c>
      <c r="Y401" s="1" t="s">
        <v>48</v>
      </c>
      <c r="Z401" s="1" t="s">
        <v>48</v>
      </c>
      <c r="AA401" s="1" t="s">
        <v>48</v>
      </c>
      <c r="AB401" s="1" t="s">
        <v>48</v>
      </c>
      <c r="AC401" s="1" t="s">
        <v>48</v>
      </c>
      <c r="AD401" s="1" t="s">
        <v>48</v>
      </c>
      <c r="AE401" s="1">
        <v>4</v>
      </c>
      <c r="AF401" s="1">
        <v>4</v>
      </c>
      <c r="AG401" s="1" t="s">
        <v>48</v>
      </c>
      <c r="AH401" s="1" t="s">
        <v>48</v>
      </c>
      <c r="AI401" s="1" t="s">
        <v>48</v>
      </c>
      <c r="AJ401" s="1" t="s">
        <v>48</v>
      </c>
      <c r="AK401" s="1" t="s">
        <v>48</v>
      </c>
      <c r="AL401" s="1" t="s">
        <v>48</v>
      </c>
      <c r="AM401" s="1" t="s">
        <v>48</v>
      </c>
      <c r="AN401" s="1" t="s">
        <v>48</v>
      </c>
      <c r="AO401" s="1" t="s">
        <v>48</v>
      </c>
      <c r="AP401" s="24" t="s">
        <v>48</v>
      </c>
      <c r="AQ401" s="1" t="s">
        <v>71</v>
      </c>
      <c r="AR401" s="1">
        <v>8</v>
      </c>
      <c r="AS401" s="25" t="s">
        <v>15</v>
      </c>
      <c r="AT401" s="36" t="s">
        <v>48</v>
      </c>
      <c r="AU401" s="9">
        <f t="shared" si="49"/>
        <v>-1.5851398907869199</v>
      </c>
      <c r="AV401" s="9">
        <f t="shared" si="50"/>
        <v>-0.89732457399573784</v>
      </c>
      <c r="AW401">
        <f t="shared" si="51"/>
        <v>3</v>
      </c>
      <c r="AX401">
        <f t="shared" si="52"/>
        <v>0</v>
      </c>
      <c r="AY401" s="6">
        <f>VLOOKUP(AQ401,COND!$A$10:$B$32,2,FALSE)</f>
        <v>1</v>
      </c>
      <c r="AZ401" s="9">
        <f>($AU$3*AU401+$AV$3*AV401+$AW$3*AW401+$AX$3*AX401)*AY401*IF(AR401&lt;5,0.95,IF(AR401&lt;7,0.975,1))+$K$3*VLOOKUP(K401,COND!$A$2:$D$7,2,FALSE)+$L$3*VLOOKUP(L401,COND!$A$2:$D$7,3,FALSE)+IF(BB401="SP",$BB$3,0)+IF($AW401&lt;3,-5,0)</f>
        <v>14.93648054192786</v>
      </c>
      <c r="BA401" s="28">
        <f t="shared" si="53"/>
        <v>0.25461697370445313</v>
      </c>
      <c r="BB401" t="str">
        <f t="shared" si="54"/>
        <v>SP</v>
      </c>
      <c r="BC401">
        <v>900</v>
      </c>
      <c r="BD401">
        <v>397</v>
      </c>
      <c r="BF401" t="str">
        <f t="shared" si="55"/>
        <v>Unlikely</v>
      </c>
      <c r="BH401" t="str">
        <f>IF(VLOOKUP($B401,'Draft List'!$D$4:$AC$2598,BH$3,FALSE)&lt;&gt;0,VLOOKUP($B401,'Draft List'!$D$4:$AC$2598,BH$3,FALSE),"")</f>
        <v/>
      </c>
      <c r="BI401" t="str">
        <f>IF(VLOOKUP($B401,'Draft List'!$D$4:$AC$2598,BI$3,FALSE)&lt;&gt;0,VLOOKUP($B401,'Draft List'!$D$4:$AC$2598,BI$3,FALSE),"")</f>
        <v/>
      </c>
      <c r="BJ401" t="str">
        <f>IF(VLOOKUP($B401,'Draft List'!$D$4:$AC$2598,BJ$3,FALSE)&lt;&gt;0,VLOOKUP($B401,'Draft List'!$D$4:$AC$2598,BJ$3,FALSE),"")</f>
        <v/>
      </c>
      <c r="BK401" t="str">
        <f>IF(VLOOKUP($B401,'Draft List'!$D$4:$AC$2598,BK$3,FALSE)&lt;&gt;0,VLOOKUP($B401,'Draft List'!$D$4:$AC$2598,BK$3,FALSE),"")</f>
        <v/>
      </c>
      <c r="BL401">
        <f>IF(OR(C401="SP",C401="MR",C401="CL"),"P",VLOOKUP($A401,Bat!$A$4:$AQ$1284,42,FALSE))</f>
        <v>-9.2753492771752359</v>
      </c>
    </row>
    <row r="402" spans="1:64" x14ac:dyDescent="0.25">
      <c r="A402" s="45" t="str">
        <f t="shared" si="48"/>
        <v>SPOrlando Barrón23</v>
      </c>
      <c r="B402">
        <f>VLOOKUP($A402,draft_listing_pitchers_stats!$A$1:$B$1324,2,FALSE)</f>
        <v>4697</v>
      </c>
      <c r="C402" s="1" t="s">
        <v>25</v>
      </c>
      <c r="D402" s="1" t="s">
        <v>444</v>
      </c>
      <c r="E402" s="1" t="s">
        <v>722</v>
      </c>
      <c r="F402" s="1">
        <v>23</v>
      </c>
      <c r="G402" s="1" t="s">
        <v>44</v>
      </c>
      <c r="H402" s="1" t="s">
        <v>44</v>
      </c>
      <c r="I402" s="1" t="s">
        <v>54</v>
      </c>
      <c r="J402" s="24" t="s">
        <v>54</v>
      </c>
      <c r="K402" s="1" t="s">
        <v>47</v>
      </c>
      <c r="L402" s="24" t="s">
        <v>47</v>
      </c>
      <c r="M402" s="1">
        <v>3</v>
      </c>
      <c r="N402" s="1">
        <v>1</v>
      </c>
      <c r="O402" s="24">
        <v>3</v>
      </c>
      <c r="P402" s="1">
        <v>4</v>
      </c>
      <c r="Q402" s="1">
        <v>1</v>
      </c>
      <c r="R402" s="24">
        <v>4</v>
      </c>
      <c r="S402" s="1">
        <v>6</v>
      </c>
      <c r="T402" s="1">
        <v>6</v>
      </c>
      <c r="U402" s="1">
        <v>1</v>
      </c>
      <c r="V402" s="1">
        <v>4</v>
      </c>
      <c r="W402" s="1" t="s">
        <v>48</v>
      </c>
      <c r="X402" s="1" t="s">
        <v>48</v>
      </c>
      <c r="Y402" s="1">
        <v>4</v>
      </c>
      <c r="Z402" s="1">
        <v>6</v>
      </c>
      <c r="AA402" s="1" t="s">
        <v>48</v>
      </c>
      <c r="AB402" s="1" t="s">
        <v>48</v>
      </c>
      <c r="AC402" s="1" t="s">
        <v>48</v>
      </c>
      <c r="AD402" s="1" t="s">
        <v>48</v>
      </c>
      <c r="AE402" s="1" t="s">
        <v>48</v>
      </c>
      <c r="AF402" s="1" t="s">
        <v>48</v>
      </c>
      <c r="AG402" s="1" t="s">
        <v>48</v>
      </c>
      <c r="AH402" s="1" t="s">
        <v>48</v>
      </c>
      <c r="AI402" s="1" t="s">
        <v>48</v>
      </c>
      <c r="AJ402" s="1" t="s">
        <v>48</v>
      </c>
      <c r="AK402" s="1" t="s">
        <v>48</v>
      </c>
      <c r="AL402" s="1" t="s">
        <v>48</v>
      </c>
      <c r="AM402" s="1" t="s">
        <v>48</v>
      </c>
      <c r="AN402" s="1" t="s">
        <v>48</v>
      </c>
      <c r="AO402" s="1" t="s">
        <v>48</v>
      </c>
      <c r="AP402" s="24" t="s">
        <v>48</v>
      </c>
      <c r="AQ402" s="1" t="s">
        <v>52</v>
      </c>
      <c r="AR402" s="1">
        <v>8</v>
      </c>
      <c r="AS402" s="25" t="s">
        <v>523</v>
      </c>
      <c r="AT402" s="36" t="s">
        <v>50</v>
      </c>
      <c r="AU402" s="9">
        <f t="shared" si="49"/>
        <v>-1.8274604568410304</v>
      </c>
      <c r="AV402" s="9">
        <f t="shared" si="50"/>
        <v>-0.94495381554067481</v>
      </c>
      <c r="AW402">
        <f t="shared" si="51"/>
        <v>3</v>
      </c>
      <c r="AX402">
        <f t="shared" si="52"/>
        <v>1.5</v>
      </c>
      <c r="AY402" s="6">
        <f>VLOOKUP(AQ402,COND!$A$10:$B$32,2,FALSE)</f>
        <v>1.05</v>
      </c>
      <c r="AZ402" s="9">
        <f>($AU$3*AU402+$AV$3*AV402+$AW$3*AW402+$AX$3*AX402)*AY402*IF(AR402&lt;5,0.95,IF(AR402&lt;7,0.975,1))+$K$3*VLOOKUP(K402,COND!$A$2:$D$7,2,FALSE)+$L$3*VLOOKUP(L402,COND!$A$2:$D$7,3,FALSE)+IF(BB402="SP",$BB$3,0)+IF($AW402&lt;3,-5,0)</f>
        <v>14.71595317770921</v>
      </c>
      <c r="BA402" s="28">
        <f t="shared" si="53"/>
        <v>0.23524363479804128</v>
      </c>
      <c r="BB402" t="str">
        <f t="shared" si="54"/>
        <v>SP</v>
      </c>
      <c r="BC402">
        <v>900</v>
      </c>
      <c r="BD402">
        <v>398</v>
      </c>
      <c r="BF402" t="str">
        <f t="shared" si="55"/>
        <v>Unlikely</v>
      </c>
      <c r="BH402" t="str">
        <f>IF(VLOOKUP($B402,'Draft List'!$D$4:$AC$2598,BH$3,FALSE)&lt;&gt;0,VLOOKUP($B402,'Draft List'!$D$4:$AC$2598,BH$3,FALSE),"")</f>
        <v/>
      </c>
      <c r="BI402" t="str">
        <f>IF(VLOOKUP($B402,'Draft List'!$D$4:$AC$2598,BI$3,FALSE)&lt;&gt;0,VLOOKUP($B402,'Draft List'!$D$4:$AC$2598,BI$3,FALSE),"")</f>
        <v/>
      </c>
      <c r="BJ402" t="str">
        <f>IF(VLOOKUP($B402,'Draft List'!$D$4:$AC$2598,BJ$3,FALSE)&lt;&gt;0,VLOOKUP($B402,'Draft List'!$D$4:$AC$2598,BJ$3,FALSE),"")</f>
        <v/>
      </c>
      <c r="BK402" t="str">
        <f>IF(VLOOKUP($B402,'Draft List'!$D$4:$AC$2598,BK$3,FALSE)&lt;&gt;0,VLOOKUP($B402,'Draft List'!$D$4:$AC$2598,BK$3,FALSE),"")</f>
        <v/>
      </c>
      <c r="BL402" t="str">
        <f>IF(OR(C402="SP",C402="MR",C402="CL"),"P",VLOOKUP($A402,Bat!$A$4:$AQ$1284,42,FALSE))</f>
        <v>P</v>
      </c>
    </row>
    <row r="403" spans="1:64" x14ac:dyDescent="0.25">
      <c r="A403" s="45" t="str">
        <f t="shared" si="48"/>
        <v>RPBernardo García23</v>
      </c>
      <c r="B403">
        <f>VLOOKUP($A403,draft_listing_pitchers_stats!$A$1:$B$1324,2,FALSE)</f>
        <v>8183</v>
      </c>
      <c r="C403" s="1" t="s">
        <v>885</v>
      </c>
      <c r="D403" s="1" t="s">
        <v>602</v>
      </c>
      <c r="E403" s="1" t="s">
        <v>136</v>
      </c>
      <c r="F403" s="1">
        <v>23</v>
      </c>
      <c r="G403" s="1" t="s">
        <v>58</v>
      </c>
      <c r="H403" s="1" t="s">
        <v>44</v>
      </c>
      <c r="I403" s="1" t="s">
        <v>54</v>
      </c>
      <c r="J403" s="24" t="s">
        <v>54</v>
      </c>
      <c r="K403" s="1" t="s">
        <v>46</v>
      </c>
      <c r="L403" s="24" t="s">
        <v>46</v>
      </c>
      <c r="M403" s="1">
        <v>1</v>
      </c>
      <c r="N403" s="1">
        <v>2</v>
      </c>
      <c r="O403" s="24">
        <v>3</v>
      </c>
      <c r="P403" s="1">
        <v>3</v>
      </c>
      <c r="Q403" s="1">
        <v>2</v>
      </c>
      <c r="R403" s="24">
        <v>4</v>
      </c>
      <c r="S403" s="1">
        <v>4</v>
      </c>
      <c r="T403" s="1">
        <v>5</v>
      </c>
      <c r="U403" s="1">
        <v>2</v>
      </c>
      <c r="V403" s="1">
        <v>4</v>
      </c>
      <c r="W403" s="1">
        <v>2</v>
      </c>
      <c r="X403" s="1">
        <v>4</v>
      </c>
      <c r="Y403" s="1" t="s">
        <v>48</v>
      </c>
      <c r="Z403" s="1" t="s">
        <v>48</v>
      </c>
      <c r="AA403" s="1" t="s">
        <v>48</v>
      </c>
      <c r="AB403" s="1" t="s">
        <v>48</v>
      </c>
      <c r="AC403" s="1" t="s">
        <v>48</v>
      </c>
      <c r="AD403" s="1" t="s">
        <v>48</v>
      </c>
      <c r="AE403" s="1" t="s">
        <v>48</v>
      </c>
      <c r="AF403" s="1" t="s">
        <v>48</v>
      </c>
      <c r="AG403" s="1">
        <v>3</v>
      </c>
      <c r="AH403" s="1">
        <v>4</v>
      </c>
      <c r="AI403" s="1" t="s">
        <v>48</v>
      </c>
      <c r="AJ403" s="1" t="s">
        <v>48</v>
      </c>
      <c r="AK403" s="1" t="s">
        <v>48</v>
      </c>
      <c r="AL403" s="1" t="s">
        <v>48</v>
      </c>
      <c r="AM403" s="1" t="s">
        <v>48</v>
      </c>
      <c r="AN403" s="1" t="s">
        <v>48</v>
      </c>
      <c r="AO403" s="1" t="s">
        <v>48</v>
      </c>
      <c r="AP403" s="24" t="s">
        <v>48</v>
      </c>
      <c r="AQ403" s="1" t="s">
        <v>62</v>
      </c>
      <c r="AR403" s="1">
        <v>10</v>
      </c>
      <c r="AS403" s="25" t="s">
        <v>519</v>
      </c>
      <c r="AT403" s="36" t="s">
        <v>48</v>
      </c>
      <c r="AU403" s="9">
        <f t="shared" si="49"/>
        <v>-2.0214113894293222</v>
      </c>
      <c r="AV403" s="9">
        <f t="shared" si="50"/>
        <v>-0.94421342361979277</v>
      </c>
      <c r="AW403">
        <f t="shared" si="51"/>
        <v>4</v>
      </c>
      <c r="AX403">
        <f t="shared" si="52"/>
        <v>0</v>
      </c>
      <c r="AY403" s="6">
        <f>VLOOKUP(AQ403,COND!$A$10:$B$32,2,FALSE)</f>
        <v>1</v>
      </c>
      <c r="AZ403" s="9">
        <f>($AU$3*AU403+$AV$3*AV403+$AW$3*AW403+$AX$3*AX403)*AY403*IF(AR403&lt;5,0.95,IF(AR403&lt;7,0.975,1))+$K$3*VLOOKUP(K403,COND!$A$2:$D$7,2,FALSE)+$L$3*VLOOKUP(L403,COND!$A$2:$D$7,3,FALSE)+IF(BB403="SP",$BB$3,0)+IF($AW403&lt;3,-5,0)</f>
        <v>14.711449249718278</v>
      </c>
      <c r="BA403" s="28">
        <f t="shared" si="53"/>
        <v>0.23484796452062445</v>
      </c>
      <c r="BB403" t="str">
        <f t="shared" si="54"/>
        <v>SP</v>
      </c>
      <c r="BC403">
        <v>900</v>
      </c>
      <c r="BD403">
        <v>399</v>
      </c>
      <c r="BF403" t="str">
        <f t="shared" si="55"/>
        <v>Unlikely</v>
      </c>
      <c r="BH403" t="str">
        <f>IF(VLOOKUP($B403,'Draft List'!$D$4:$AC$2598,BH$3,FALSE)&lt;&gt;0,VLOOKUP($B403,'Draft List'!$D$4:$AC$2598,BH$3,FALSE),"")</f>
        <v/>
      </c>
      <c r="BI403" t="str">
        <f>IF(VLOOKUP($B403,'Draft List'!$D$4:$AC$2598,BI$3,FALSE)&lt;&gt;0,VLOOKUP($B403,'Draft List'!$D$4:$AC$2598,BI$3,FALSE),"")</f>
        <v/>
      </c>
      <c r="BJ403" t="str">
        <f>IF(VLOOKUP($B403,'Draft List'!$D$4:$AC$2598,BJ$3,FALSE)&lt;&gt;0,VLOOKUP($B403,'Draft List'!$D$4:$AC$2598,BJ$3,FALSE),"")</f>
        <v/>
      </c>
      <c r="BK403" t="str">
        <f>IF(VLOOKUP($B403,'Draft List'!$D$4:$AC$2598,BK$3,FALSE)&lt;&gt;0,VLOOKUP($B403,'Draft List'!$D$4:$AC$2598,BK$3,FALSE),"")</f>
        <v/>
      </c>
      <c r="BL403" t="e">
        <f>IF(OR(C403="SP",C403="MR",C403="CL"),"P",VLOOKUP($A403,Bat!$A$4:$AQ$1284,42,FALSE))</f>
        <v>#N/A</v>
      </c>
    </row>
    <row r="404" spans="1:64" x14ac:dyDescent="0.25">
      <c r="A404" s="45" t="str">
        <f t="shared" si="48"/>
        <v>RPDon Harold23</v>
      </c>
      <c r="B404">
        <f>VLOOKUP($A404,draft_listing_pitchers_stats!$A$1:$B$1324,2,FALSE)</f>
        <v>5618</v>
      </c>
      <c r="C404" s="1" t="s">
        <v>885</v>
      </c>
      <c r="D404" s="1" t="s">
        <v>687</v>
      </c>
      <c r="E404" s="1" t="s">
        <v>510</v>
      </c>
      <c r="F404" s="1">
        <v>23</v>
      </c>
      <c r="G404" s="1" t="s">
        <v>44</v>
      </c>
      <c r="H404" s="1" t="s">
        <v>44</v>
      </c>
      <c r="I404" s="1" t="s">
        <v>54</v>
      </c>
      <c r="J404" s="24" t="s">
        <v>54</v>
      </c>
      <c r="K404" s="1" t="s">
        <v>46</v>
      </c>
      <c r="L404" s="24" t="s">
        <v>46</v>
      </c>
      <c r="M404" s="1">
        <v>3</v>
      </c>
      <c r="N404" s="1">
        <v>1</v>
      </c>
      <c r="O404" s="24">
        <v>2</v>
      </c>
      <c r="P404" s="1">
        <v>4</v>
      </c>
      <c r="Q404" s="1">
        <v>1</v>
      </c>
      <c r="R404" s="24">
        <v>4</v>
      </c>
      <c r="S404" s="1" t="s">
        <v>48</v>
      </c>
      <c r="T404" s="1" t="s">
        <v>48</v>
      </c>
      <c r="U404" s="1">
        <v>3</v>
      </c>
      <c r="V404" s="1">
        <v>4</v>
      </c>
      <c r="W404" s="1">
        <v>2</v>
      </c>
      <c r="X404" s="1">
        <v>2</v>
      </c>
      <c r="Y404" s="1">
        <v>4</v>
      </c>
      <c r="Z404" s="1">
        <v>5</v>
      </c>
      <c r="AA404" s="1" t="s">
        <v>48</v>
      </c>
      <c r="AB404" s="1" t="s">
        <v>48</v>
      </c>
      <c r="AC404" s="1" t="s">
        <v>48</v>
      </c>
      <c r="AD404" s="1" t="s">
        <v>48</v>
      </c>
      <c r="AE404" s="1">
        <v>4</v>
      </c>
      <c r="AF404" s="1">
        <v>5</v>
      </c>
      <c r="AG404" s="1" t="s">
        <v>48</v>
      </c>
      <c r="AH404" s="1" t="s">
        <v>48</v>
      </c>
      <c r="AI404" s="1" t="s">
        <v>48</v>
      </c>
      <c r="AJ404" s="1" t="s">
        <v>48</v>
      </c>
      <c r="AK404" s="1" t="s">
        <v>48</v>
      </c>
      <c r="AL404" s="1" t="s">
        <v>48</v>
      </c>
      <c r="AM404" s="1" t="s">
        <v>48</v>
      </c>
      <c r="AN404" s="1" t="s">
        <v>48</v>
      </c>
      <c r="AO404" s="1" t="s">
        <v>48</v>
      </c>
      <c r="AP404" s="24" t="s">
        <v>48</v>
      </c>
      <c r="AQ404" s="1" t="s">
        <v>64</v>
      </c>
      <c r="AR404" s="1">
        <v>7</v>
      </c>
      <c r="AS404" s="25" t="s">
        <v>519</v>
      </c>
      <c r="AT404" s="36" t="s">
        <v>48</v>
      </c>
      <c r="AU404" s="9">
        <f t="shared" si="49"/>
        <v>-2.0697810228951408</v>
      </c>
      <c r="AV404" s="9">
        <f t="shared" si="50"/>
        <v>-0.94495381554067481</v>
      </c>
      <c r="AW404">
        <f t="shared" si="51"/>
        <v>4</v>
      </c>
      <c r="AX404">
        <f t="shared" si="52"/>
        <v>0</v>
      </c>
      <c r="AY404" s="6">
        <f>VLOOKUP(AQ404,COND!$A$10:$B$32,2,FALSE)</f>
        <v>1</v>
      </c>
      <c r="AZ404" s="9">
        <f>($AU$3*AU404+$AV$3*AV404+$AW$3*AW404+$AX$3*AX404)*AY404*IF(AR404&lt;5,0.95,IF(AR404&lt;7,0.975,1))+$K$3*VLOOKUP(K404,COND!$A$2:$D$7,2,FALSE)+$L$3*VLOOKUP(L404,COND!$A$2:$D$7,3,FALSE)+IF(BB404="SP",$BB$3,0)+IF($AW404&lt;3,-5,0)</f>
        <v>14.686967484607479</v>
      </c>
      <c r="BA404" s="28">
        <f t="shared" si="53"/>
        <v>0.23269724034995676</v>
      </c>
      <c r="BB404" t="str">
        <f t="shared" si="54"/>
        <v>SP</v>
      </c>
      <c r="BC404">
        <v>900</v>
      </c>
      <c r="BD404">
        <v>400</v>
      </c>
      <c r="BF404" t="str">
        <f t="shared" si="55"/>
        <v>Unlikely</v>
      </c>
      <c r="BH404" t="str">
        <f>IF(VLOOKUP($B404,'Draft List'!$D$4:$AC$2598,BH$3,FALSE)&lt;&gt;0,VLOOKUP($B404,'Draft List'!$D$4:$AC$2598,BH$3,FALSE),"")</f>
        <v/>
      </c>
      <c r="BI404" t="str">
        <f>IF(VLOOKUP($B404,'Draft List'!$D$4:$AC$2598,BI$3,FALSE)&lt;&gt;0,VLOOKUP($B404,'Draft List'!$D$4:$AC$2598,BI$3,FALSE),"")</f>
        <v/>
      </c>
      <c r="BJ404" t="str">
        <f>IF(VLOOKUP($B404,'Draft List'!$D$4:$AC$2598,BJ$3,FALSE)&lt;&gt;0,VLOOKUP($B404,'Draft List'!$D$4:$AC$2598,BJ$3,FALSE),"")</f>
        <v/>
      </c>
      <c r="BK404" t="str">
        <f>IF(VLOOKUP($B404,'Draft List'!$D$4:$AC$2598,BK$3,FALSE)&lt;&gt;0,VLOOKUP($B404,'Draft List'!$D$4:$AC$2598,BK$3,FALSE),"")</f>
        <v/>
      </c>
      <c r="BL404">
        <f>IF(OR(C404="SP",C404="MR",C404="CL"),"P",VLOOKUP($A404,Bat!$A$4:$AQ$1284,42,FALSE))</f>
        <v>-5.2197664084064268</v>
      </c>
    </row>
    <row r="405" spans="1:64" x14ac:dyDescent="0.25">
      <c r="A405" s="45" t="str">
        <f t="shared" si="48"/>
        <v>RPJuan Rodríguez23</v>
      </c>
      <c r="B405">
        <f>VLOOKUP($A405,draft_listing_pitchers_stats!$A$1:$B$1324,2,FALSE)</f>
        <v>9401</v>
      </c>
      <c r="C405" s="1" t="s">
        <v>885</v>
      </c>
      <c r="D405" s="1" t="s">
        <v>140</v>
      </c>
      <c r="E405" s="1" t="s">
        <v>225</v>
      </c>
      <c r="F405" s="1">
        <v>23</v>
      </c>
      <c r="G405" s="1" t="s">
        <v>58</v>
      </c>
      <c r="H405" s="1" t="s">
        <v>58</v>
      </c>
      <c r="I405" s="1" t="s">
        <v>54</v>
      </c>
      <c r="J405" s="24" t="s">
        <v>54</v>
      </c>
      <c r="K405" s="1" t="s">
        <v>46</v>
      </c>
      <c r="L405" s="24" t="s">
        <v>51</v>
      </c>
      <c r="M405" s="1">
        <v>2</v>
      </c>
      <c r="N405" s="1">
        <v>2</v>
      </c>
      <c r="O405" s="24">
        <v>2</v>
      </c>
      <c r="P405" s="1">
        <v>3</v>
      </c>
      <c r="Q405" s="1">
        <v>2</v>
      </c>
      <c r="R405" s="24">
        <v>4</v>
      </c>
      <c r="S405" s="1">
        <v>4</v>
      </c>
      <c r="T405" s="1">
        <v>4</v>
      </c>
      <c r="U405" s="1" t="s">
        <v>48</v>
      </c>
      <c r="V405" s="1" t="s">
        <v>48</v>
      </c>
      <c r="W405" s="1">
        <v>1</v>
      </c>
      <c r="X405" s="1">
        <v>4</v>
      </c>
      <c r="Y405" s="1" t="s">
        <v>48</v>
      </c>
      <c r="Z405" s="1" t="s">
        <v>48</v>
      </c>
      <c r="AA405" s="1">
        <v>3</v>
      </c>
      <c r="AB405" s="1">
        <v>4</v>
      </c>
      <c r="AC405" s="1" t="s">
        <v>48</v>
      </c>
      <c r="AD405" s="1" t="s">
        <v>48</v>
      </c>
      <c r="AE405" s="1" t="s">
        <v>48</v>
      </c>
      <c r="AF405" s="1" t="s">
        <v>48</v>
      </c>
      <c r="AG405" s="1" t="s">
        <v>48</v>
      </c>
      <c r="AH405" s="1" t="s">
        <v>48</v>
      </c>
      <c r="AI405" s="1" t="s">
        <v>48</v>
      </c>
      <c r="AJ405" s="1" t="s">
        <v>48</v>
      </c>
      <c r="AK405" s="1" t="s">
        <v>48</v>
      </c>
      <c r="AL405" s="1" t="s">
        <v>48</v>
      </c>
      <c r="AM405" s="1" t="s">
        <v>48</v>
      </c>
      <c r="AN405" s="1" t="s">
        <v>48</v>
      </c>
      <c r="AO405" s="1" t="s">
        <v>48</v>
      </c>
      <c r="AP405" s="24" t="s">
        <v>48</v>
      </c>
      <c r="AQ405" s="1" t="s">
        <v>71</v>
      </c>
      <c r="AR405" s="1">
        <v>10</v>
      </c>
      <c r="AS405" s="25" t="s">
        <v>519</v>
      </c>
      <c r="AT405" s="36" t="s">
        <v>1047</v>
      </c>
      <c r="AU405" s="9">
        <f t="shared" si="49"/>
        <v>-2.0690406309742588</v>
      </c>
      <c r="AV405" s="9">
        <f t="shared" si="50"/>
        <v>-0.94421342361979277</v>
      </c>
      <c r="AW405">
        <f t="shared" si="51"/>
        <v>3</v>
      </c>
      <c r="AX405">
        <f t="shared" si="52"/>
        <v>0</v>
      </c>
      <c r="AY405" s="6">
        <f>VLOOKUP(AQ405,COND!$A$10:$B$32,2,FALSE)</f>
        <v>1</v>
      </c>
      <c r="AZ405" s="9">
        <f>($AU$3*AU405+$AV$3*AV405+$AW$3*AW405+$AX$3*AX405)*AY405*IF(AR405&lt;5,0.95,IF(AR405&lt;7,0.975,1))+$K$3*VLOOKUP(K405,COND!$A$2:$D$7,2,FALSE)+$L$3*VLOOKUP(L405,COND!$A$2:$D$7,3,FALSE)+IF(BB405="SP",$BB$3,0)+IF($AW405&lt;3,-5,0)</f>
        <v>14.501923401409293</v>
      </c>
      <c r="BA405" s="28">
        <f t="shared" si="53"/>
        <v>0.21644110928374444</v>
      </c>
      <c r="BB405" t="str">
        <f t="shared" si="54"/>
        <v>SP</v>
      </c>
      <c r="BC405">
        <v>900</v>
      </c>
      <c r="BD405">
        <v>401</v>
      </c>
      <c r="BF405" t="str">
        <f t="shared" si="55"/>
        <v>Unlikely</v>
      </c>
      <c r="BH405">
        <f>IF(VLOOKUP($B405,'Draft List'!$D$4:$AC$2598,BH$3,FALSE)&lt;&gt;0,VLOOKUP($B405,'Draft List'!$D$4:$AC$2598,BH$3,FALSE),"")</f>
        <v>369</v>
      </c>
      <c r="BI405">
        <f>IF(VLOOKUP($B405,'Draft List'!$D$4:$AC$2598,BI$3,FALSE)&lt;&gt;0,VLOOKUP($B405,'Draft List'!$D$4:$AC$2598,BI$3,FALSE),"")</f>
        <v>14</v>
      </c>
      <c r="BJ405">
        <f>IF(VLOOKUP($B405,'Draft List'!$D$4:$AC$2598,BJ$3,FALSE)&lt;&gt;0,VLOOKUP($B405,'Draft List'!$D$4:$AC$2598,BJ$3,FALSE),"")</f>
        <v>25</v>
      </c>
      <c r="BK405" t="str">
        <f>IF(VLOOKUP($B405,'Draft List'!$D$4:$AC$2598,BK$3,FALSE)&lt;&gt;0,VLOOKUP($B405,'Draft List'!$D$4:$AC$2598,BK$3,FALSE),"")</f>
        <v>Shin Seiki Evas</v>
      </c>
      <c r="BL405" t="e">
        <f>IF(OR(C405="SP",C405="MR",C405="CL"),"P",VLOOKUP($A405,Bat!$A$4:$AQ$1284,42,FALSE))</f>
        <v>#N/A</v>
      </c>
    </row>
    <row r="406" spans="1:64" x14ac:dyDescent="0.25">
      <c r="A406" s="45" t="str">
        <f t="shared" si="48"/>
        <v>RPJamie Willard22</v>
      </c>
      <c r="B406">
        <f>VLOOKUP($A406,draft_listing_pitchers_stats!$A$1:$B$1324,2,FALSE)</f>
        <v>13230</v>
      </c>
      <c r="C406" s="1" t="s">
        <v>885</v>
      </c>
      <c r="D406" s="1" t="s">
        <v>704</v>
      </c>
      <c r="E406" s="1" t="s">
        <v>1742</v>
      </c>
      <c r="F406" s="1">
        <v>22</v>
      </c>
      <c r="G406" s="1" t="s">
        <v>44</v>
      </c>
      <c r="H406" s="1" t="s">
        <v>44</v>
      </c>
      <c r="I406" s="1" t="s">
        <v>54</v>
      </c>
      <c r="J406" s="24" t="s">
        <v>54</v>
      </c>
      <c r="K406" s="1" t="s">
        <v>47</v>
      </c>
      <c r="L406" s="24" t="s">
        <v>46</v>
      </c>
      <c r="M406" s="1">
        <v>2</v>
      </c>
      <c r="N406" s="1">
        <v>1</v>
      </c>
      <c r="O406" s="24">
        <v>1</v>
      </c>
      <c r="P406" s="1">
        <v>4</v>
      </c>
      <c r="Q406" s="1">
        <v>1</v>
      </c>
      <c r="R406" s="24">
        <v>4</v>
      </c>
      <c r="S406" s="1">
        <v>3</v>
      </c>
      <c r="T406" s="1">
        <v>5</v>
      </c>
      <c r="U406" s="1">
        <v>1</v>
      </c>
      <c r="V406" s="1">
        <v>6</v>
      </c>
      <c r="W406" s="1">
        <v>3</v>
      </c>
      <c r="X406" s="1">
        <v>4</v>
      </c>
      <c r="Y406" s="1" t="s">
        <v>48</v>
      </c>
      <c r="Z406" s="1" t="s">
        <v>48</v>
      </c>
      <c r="AA406" s="1" t="s">
        <v>48</v>
      </c>
      <c r="AB406" s="1" t="s">
        <v>48</v>
      </c>
      <c r="AC406" s="1" t="s">
        <v>48</v>
      </c>
      <c r="AD406" s="1" t="s">
        <v>48</v>
      </c>
      <c r="AE406" s="1" t="s">
        <v>48</v>
      </c>
      <c r="AF406" s="1" t="s">
        <v>48</v>
      </c>
      <c r="AG406" s="1" t="s">
        <v>48</v>
      </c>
      <c r="AH406" s="1" t="s">
        <v>48</v>
      </c>
      <c r="AI406" s="1" t="s">
        <v>48</v>
      </c>
      <c r="AJ406" s="1" t="s">
        <v>48</v>
      </c>
      <c r="AK406" s="1" t="s">
        <v>48</v>
      </c>
      <c r="AL406" s="1" t="s">
        <v>48</v>
      </c>
      <c r="AM406" s="1" t="s">
        <v>48</v>
      </c>
      <c r="AN406" s="1" t="s">
        <v>48</v>
      </c>
      <c r="AO406" s="1" t="s">
        <v>48</v>
      </c>
      <c r="AP406" s="24" t="s">
        <v>48</v>
      </c>
      <c r="AQ406" s="1" t="s">
        <v>71</v>
      </c>
      <c r="AR406" s="1">
        <v>7</v>
      </c>
      <c r="AS406" s="25" t="s">
        <v>15</v>
      </c>
      <c r="AT406" s="36" t="s">
        <v>854</v>
      </c>
      <c r="AU406" s="9">
        <f t="shared" si="49"/>
        <v>-2.5067929134584248</v>
      </c>
      <c r="AV406" s="9">
        <f t="shared" si="50"/>
        <v>-0.94495381554067481</v>
      </c>
      <c r="AW406">
        <f t="shared" si="51"/>
        <v>3</v>
      </c>
      <c r="AX406">
        <f t="shared" si="52"/>
        <v>0.5</v>
      </c>
      <c r="AY406" s="6">
        <f>VLOOKUP(AQ406,COND!$A$10:$B$32,2,FALSE)</f>
        <v>1</v>
      </c>
      <c r="AZ406" s="9">
        <f>($AU$3*AU406+$AV$3*AV406+$AW$3*AW406+$AX$3*AX406)*AY406*IF(AR406&lt;5,0.95,IF(AR406&lt;7,0.975,1))+$K$3*VLOOKUP(K406,COND!$A$2:$D$7,2,FALSE)+$L$3*VLOOKUP(L406,COND!$A$2:$D$7,3,FALSE)+IF(BB406="SP",$BB$3,0)+IF($AW406&lt;3,-5,0)</f>
        <v>14.424565106494818</v>
      </c>
      <c r="BA406" s="28">
        <f t="shared" si="53"/>
        <v>0.2096451795817309</v>
      </c>
      <c r="BB406" t="str">
        <f t="shared" si="54"/>
        <v>SP</v>
      </c>
      <c r="BC406">
        <v>900</v>
      </c>
      <c r="BD406">
        <v>402</v>
      </c>
      <c r="BF406" t="str">
        <f t="shared" si="55"/>
        <v>Unlikely</v>
      </c>
      <c r="BH406" t="str">
        <f>IF(VLOOKUP($B406,'Draft List'!$D$4:$AC$2598,BH$3,FALSE)&lt;&gt;0,VLOOKUP($B406,'Draft List'!$D$4:$AC$2598,BH$3,FALSE),"")</f>
        <v/>
      </c>
      <c r="BI406" t="str">
        <f>IF(VLOOKUP($B406,'Draft List'!$D$4:$AC$2598,BI$3,FALSE)&lt;&gt;0,VLOOKUP($B406,'Draft List'!$D$4:$AC$2598,BI$3,FALSE),"")</f>
        <v/>
      </c>
      <c r="BJ406" t="str">
        <f>IF(VLOOKUP($B406,'Draft List'!$D$4:$AC$2598,BJ$3,FALSE)&lt;&gt;0,VLOOKUP($B406,'Draft List'!$D$4:$AC$2598,BJ$3,FALSE),"")</f>
        <v/>
      </c>
      <c r="BK406" t="str">
        <f>IF(VLOOKUP($B406,'Draft List'!$D$4:$AC$2598,BK$3,FALSE)&lt;&gt;0,VLOOKUP($B406,'Draft List'!$D$4:$AC$2598,BK$3,FALSE),"")</f>
        <v/>
      </c>
      <c r="BL406" t="e">
        <f>IF(OR(C406="SP",C406="MR",C406="CL"),"P",VLOOKUP($A406,Bat!$A$4:$AQ$1284,42,FALSE))</f>
        <v>#N/A</v>
      </c>
    </row>
    <row r="407" spans="1:64" x14ac:dyDescent="0.25">
      <c r="A407" s="45" t="str">
        <f t="shared" si="48"/>
        <v>RPAntónio Sánchez23</v>
      </c>
      <c r="B407">
        <f>VLOOKUP($A407,draft_listing_pitchers_stats!$A$1:$B$1324,2,FALSE)</f>
        <v>15120</v>
      </c>
      <c r="C407" s="1" t="s">
        <v>885</v>
      </c>
      <c r="D407" s="1" t="s">
        <v>193</v>
      </c>
      <c r="E407" s="1" t="s">
        <v>204</v>
      </c>
      <c r="F407" s="1">
        <v>23</v>
      </c>
      <c r="G407" s="1" t="s">
        <v>58</v>
      </c>
      <c r="H407" s="1" t="s">
        <v>44</v>
      </c>
      <c r="I407" s="1" t="s">
        <v>54</v>
      </c>
      <c r="J407" s="24" t="s">
        <v>54</v>
      </c>
      <c r="K407" s="1" t="s">
        <v>47</v>
      </c>
      <c r="L407" s="24" t="s">
        <v>46</v>
      </c>
      <c r="M407" s="1">
        <v>4</v>
      </c>
      <c r="N407" s="1">
        <v>1</v>
      </c>
      <c r="O407" s="24">
        <v>3</v>
      </c>
      <c r="P407" s="1">
        <v>5</v>
      </c>
      <c r="Q407" s="1">
        <v>1</v>
      </c>
      <c r="R407" s="24">
        <v>3</v>
      </c>
      <c r="S407" s="1">
        <v>6</v>
      </c>
      <c r="T407" s="1">
        <v>6</v>
      </c>
      <c r="U407" s="1">
        <v>4</v>
      </c>
      <c r="V407" s="1">
        <v>4</v>
      </c>
      <c r="W407" s="1" t="s">
        <v>48</v>
      </c>
      <c r="X407" s="1" t="s">
        <v>48</v>
      </c>
      <c r="Y407" s="1">
        <v>3</v>
      </c>
      <c r="Z407" s="1">
        <v>3</v>
      </c>
      <c r="AA407" s="1" t="s">
        <v>48</v>
      </c>
      <c r="AB407" s="1" t="s">
        <v>48</v>
      </c>
      <c r="AC407" s="1">
        <v>5</v>
      </c>
      <c r="AD407" s="1">
        <v>5</v>
      </c>
      <c r="AE407" s="1" t="s">
        <v>48</v>
      </c>
      <c r="AF407" s="1" t="s">
        <v>48</v>
      </c>
      <c r="AG407" s="1" t="s">
        <v>48</v>
      </c>
      <c r="AH407" s="1" t="s">
        <v>48</v>
      </c>
      <c r="AI407" s="1" t="s">
        <v>48</v>
      </c>
      <c r="AJ407" s="1" t="s">
        <v>48</v>
      </c>
      <c r="AK407" s="1" t="s">
        <v>48</v>
      </c>
      <c r="AL407" s="1" t="s">
        <v>48</v>
      </c>
      <c r="AM407" s="1" t="s">
        <v>48</v>
      </c>
      <c r="AN407" s="1" t="s">
        <v>48</v>
      </c>
      <c r="AO407" s="1" t="s">
        <v>48</v>
      </c>
      <c r="AP407" s="24" t="s">
        <v>48</v>
      </c>
      <c r="AQ407" s="1" t="s">
        <v>66</v>
      </c>
      <c r="AR407" s="1">
        <v>7</v>
      </c>
      <c r="AS407" s="25" t="s">
        <v>523</v>
      </c>
      <c r="AT407" s="36" t="s">
        <v>48</v>
      </c>
      <c r="AU407" s="9">
        <f t="shared" si="49"/>
        <v>-1.6327691323318567</v>
      </c>
      <c r="AV407" s="9">
        <f t="shared" si="50"/>
        <v>-0.99258305708561179</v>
      </c>
      <c r="AW407">
        <f t="shared" si="51"/>
        <v>4</v>
      </c>
      <c r="AX407">
        <f t="shared" si="52"/>
        <v>1</v>
      </c>
      <c r="AY407" s="6">
        <f>VLOOKUP(AQ407,COND!$A$10:$B$32,2,FALSE)</f>
        <v>1.0249999999999999</v>
      </c>
      <c r="AZ407" s="9">
        <f>($AU$3*AU407+$AV$3*AV407+$AW$3*AW407+$AX$3*AX407)*AY407*IF(AR407&lt;5,0.95,IF(AR407&lt;7,0.975,1))+$K$3*VLOOKUP(K407,COND!$A$2:$D$7,2,FALSE)+$L$3*VLOOKUP(L407,COND!$A$2:$D$7,3,FALSE)+IF(BB407="SP",$BB$3,0)+IF($AW407&lt;3,-5,0)</f>
        <v>14.348579657616931</v>
      </c>
      <c r="BA407" s="28">
        <f t="shared" si="53"/>
        <v>0.20296985446603424</v>
      </c>
      <c r="BB407" t="str">
        <f t="shared" si="54"/>
        <v>SP</v>
      </c>
      <c r="BC407">
        <v>900</v>
      </c>
      <c r="BD407">
        <v>403</v>
      </c>
      <c r="BF407" t="str">
        <f t="shared" si="55"/>
        <v>Unlikely</v>
      </c>
      <c r="BH407" t="str">
        <f>IF(VLOOKUP($B407,'Draft List'!$D$4:$AC$2598,BH$3,FALSE)&lt;&gt;0,VLOOKUP($B407,'Draft List'!$D$4:$AC$2598,BH$3,FALSE),"")</f>
        <v/>
      </c>
      <c r="BI407" t="str">
        <f>IF(VLOOKUP($B407,'Draft List'!$D$4:$AC$2598,BI$3,FALSE)&lt;&gt;0,VLOOKUP($B407,'Draft List'!$D$4:$AC$2598,BI$3,FALSE),"")</f>
        <v/>
      </c>
      <c r="BJ407" t="str">
        <f>IF(VLOOKUP($B407,'Draft List'!$D$4:$AC$2598,BJ$3,FALSE)&lt;&gt;0,VLOOKUP($B407,'Draft List'!$D$4:$AC$2598,BJ$3,FALSE),"")</f>
        <v/>
      </c>
      <c r="BK407" t="str">
        <f>IF(VLOOKUP($B407,'Draft List'!$D$4:$AC$2598,BK$3,FALSE)&lt;&gt;0,VLOOKUP($B407,'Draft List'!$D$4:$AC$2598,BK$3,FALSE),"")</f>
        <v/>
      </c>
      <c r="BL407">
        <f>IF(OR(C407="SP",C407="MR",C407="CL"),"P",VLOOKUP($A407,Bat!$A$4:$AQ$1284,42,FALSE))</f>
        <v>-8.6122965611859943</v>
      </c>
    </row>
    <row r="408" spans="1:64" x14ac:dyDescent="0.25">
      <c r="A408" s="45" t="str">
        <f t="shared" si="48"/>
        <v>RPHenry García23</v>
      </c>
      <c r="B408">
        <f>VLOOKUP($A408,draft_listing_pitchers_stats!$A$1:$B$1324,2,FALSE)</f>
        <v>8976</v>
      </c>
      <c r="C408" s="1" t="s">
        <v>885</v>
      </c>
      <c r="D408" s="1" t="s">
        <v>148</v>
      </c>
      <c r="E408" s="1" t="s">
        <v>136</v>
      </c>
      <c r="F408" s="1">
        <v>23</v>
      </c>
      <c r="G408" s="1" t="s">
        <v>44</v>
      </c>
      <c r="H408" s="1" t="s">
        <v>44</v>
      </c>
      <c r="I408" s="1" t="s">
        <v>54</v>
      </c>
      <c r="J408" s="24" t="s">
        <v>54</v>
      </c>
      <c r="K408" s="1" t="s">
        <v>46</v>
      </c>
      <c r="L408" s="24" t="s">
        <v>46</v>
      </c>
      <c r="M408" s="1">
        <v>3</v>
      </c>
      <c r="N408" s="1">
        <v>1</v>
      </c>
      <c r="O408" s="24">
        <v>1</v>
      </c>
      <c r="P408" s="1">
        <v>4</v>
      </c>
      <c r="Q408" s="1">
        <v>2</v>
      </c>
      <c r="R408" s="24">
        <v>3</v>
      </c>
      <c r="S408" s="1">
        <v>5</v>
      </c>
      <c r="T408" s="1">
        <v>5</v>
      </c>
      <c r="U408" s="1">
        <v>2</v>
      </c>
      <c r="V408" s="1">
        <v>4</v>
      </c>
      <c r="W408" s="1">
        <v>2</v>
      </c>
      <c r="X408" s="1">
        <v>3</v>
      </c>
      <c r="Y408" s="1">
        <v>3</v>
      </c>
      <c r="Z408" s="1">
        <v>6</v>
      </c>
      <c r="AA408" s="1" t="s">
        <v>48</v>
      </c>
      <c r="AB408" s="1" t="s">
        <v>48</v>
      </c>
      <c r="AC408" s="1" t="s">
        <v>48</v>
      </c>
      <c r="AD408" s="1" t="s">
        <v>48</v>
      </c>
      <c r="AE408" s="1" t="s">
        <v>48</v>
      </c>
      <c r="AF408" s="1" t="s">
        <v>48</v>
      </c>
      <c r="AG408" s="1" t="s">
        <v>48</v>
      </c>
      <c r="AH408" s="1" t="s">
        <v>48</v>
      </c>
      <c r="AI408" s="1" t="s">
        <v>48</v>
      </c>
      <c r="AJ408" s="1" t="s">
        <v>48</v>
      </c>
      <c r="AK408" s="1" t="s">
        <v>48</v>
      </c>
      <c r="AL408" s="1" t="s">
        <v>48</v>
      </c>
      <c r="AM408" s="1" t="s">
        <v>48</v>
      </c>
      <c r="AN408" s="1" t="s">
        <v>48</v>
      </c>
      <c r="AO408" s="1" t="s">
        <v>48</v>
      </c>
      <c r="AP408" s="24" t="s">
        <v>48</v>
      </c>
      <c r="AQ408" s="1" t="s">
        <v>62</v>
      </c>
      <c r="AR408" s="1">
        <v>7</v>
      </c>
      <c r="AS408" s="25" t="s">
        <v>15</v>
      </c>
      <c r="AT408" s="36" t="s">
        <v>50</v>
      </c>
      <c r="AU408" s="9">
        <f t="shared" si="49"/>
        <v>-2.3121015889492513</v>
      </c>
      <c r="AV408" s="9">
        <f t="shared" si="50"/>
        <v>-0.99184266516472974</v>
      </c>
      <c r="AW408">
        <f t="shared" si="51"/>
        <v>4</v>
      </c>
      <c r="AX408">
        <f t="shared" si="52"/>
        <v>0.5</v>
      </c>
      <c r="AY408" s="6">
        <f>VLOOKUP(AQ408,COND!$A$10:$B$32,2,FALSE)</f>
        <v>1</v>
      </c>
      <c r="AZ408" s="9">
        <f>($AU$3*AU408+$AV$3*AV408+$AW$3*AW408+$AX$3*AX408)*AY408*IF(AR408&lt;5,0.95,IF(AR408&lt;7,0.975,1))+$K$3*VLOOKUP(K408,COND!$A$2:$D$7,2,FALSE)+$L$3*VLOOKUP(L408,COND!$A$2:$D$7,3,FALSE)+IF(BB408="SP",$BB$3,0)+IF($AW408&lt;3,-5,0)</f>
        <v>14.325726378915554</v>
      </c>
      <c r="BA408" s="28">
        <f t="shared" si="53"/>
        <v>0.20096219289998266</v>
      </c>
      <c r="BB408" t="str">
        <f t="shared" si="54"/>
        <v>SP</v>
      </c>
      <c r="BC408">
        <v>900</v>
      </c>
      <c r="BD408">
        <v>404</v>
      </c>
      <c r="BF408" t="str">
        <f t="shared" si="55"/>
        <v>Unlikely</v>
      </c>
      <c r="BH408" t="str">
        <f>IF(VLOOKUP($B408,'Draft List'!$D$4:$AC$2598,BH$3,FALSE)&lt;&gt;0,VLOOKUP($B408,'Draft List'!$D$4:$AC$2598,BH$3,FALSE),"")</f>
        <v/>
      </c>
      <c r="BI408" t="str">
        <f>IF(VLOOKUP($B408,'Draft List'!$D$4:$AC$2598,BI$3,FALSE)&lt;&gt;0,VLOOKUP($B408,'Draft List'!$D$4:$AC$2598,BI$3,FALSE),"")</f>
        <v/>
      </c>
      <c r="BJ408" t="str">
        <f>IF(VLOOKUP($B408,'Draft List'!$D$4:$AC$2598,BJ$3,FALSE)&lt;&gt;0,VLOOKUP($B408,'Draft List'!$D$4:$AC$2598,BJ$3,FALSE),"")</f>
        <v/>
      </c>
      <c r="BK408" t="str">
        <f>IF(VLOOKUP($B408,'Draft List'!$D$4:$AC$2598,BK$3,FALSE)&lt;&gt;0,VLOOKUP($B408,'Draft List'!$D$4:$AC$2598,BK$3,FALSE),"")</f>
        <v/>
      </c>
      <c r="BL408">
        <f>IF(OR(C408="SP",C408="MR",C408="CL"),"P",VLOOKUP($A408,Bat!$A$4:$AQ$1284,42,FALSE))</f>
        <v>-9.2105625819990244</v>
      </c>
    </row>
    <row r="409" spans="1:64" x14ac:dyDescent="0.25">
      <c r="A409" s="45" t="str">
        <f t="shared" si="48"/>
        <v>RPOwen Shearer22</v>
      </c>
      <c r="B409">
        <f>VLOOKUP($A409,draft_listing_pitchers_stats!$A$1:$B$1324,2,FALSE)</f>
        <v>3465</v>
      </c>
      <c r="C409" s="1" t="s">
        <v>885</v>
      </c>
      <c r="D409" s="1" t="s">
        <v>616</v>
      </c>
      <c r="E409" s="1" t="s">
        <v>1643</v>
      </c>
      <c r="F409" s="1">
        <v>22</v>
      </c>
      <c r="G409" s="1" t="s">
        <v>58</v>
      </c>
      <c r="H409" s="1" t="s">
        <v>44</v>
      </c>
      <c r="I409" s="1" t="s">
        <v>54</v>
      </c>
      <c r="J409" s="24" t="s">
        <v>54</v>
      </c>
      <c r="K409" s="1" t="s">
        <v>46</v>
      </c>
      <c r="L409" s="24" t="s">
        <v>46</v>
      </c>
      <c r="M409" s="1">
        <v>3</v>
      </c>
      <c r="N409" s="1">
        <v>3</v>
      </c>
      <c r="O409" s="24">
        <v>2</v>
      </c>
      <c r="P409" s="1">
        <v>3</v>
      </c>
      <c r="Q409" s="1">
        <v>3</v>
      </c>
      <c r="R409" s="24">
        <v>3</v>
      </c>
      <c r="S409" s="1" t="s">
        <v>48</v>
      </c>
      <c r="T409" s="1" t="s">
        <v>48</v>
      </c>
      <c r="U409" s="1">
        <v>4</v>
      </c>
      <c r="V409" s="1">
        <v>4</v>
      </c>
      <c r="W409" s="1" t="s">
        <v>48</v>
      </c>
      <c r="X409" s="1" t="s">
        <v>48</v>
      </c>
      <c r="Y409" s="1" t="s">
        <v>48</v>
      </c>
      <c r="Z409" s="1" t="s">
        <v>48</v>
      </c>
      <c r="AA409" s="1" t="s">
        <v>48</v>
      </c>
      <c r="AB409" s="1" t="s">
        <v>48</v>
      </c>
      <c r="AC409" s="1">
        <v>3</v>
      </c>
      <c r="AD409" s="1">
        <v>4</v>
      </c>
      <c r="AE409" s="1">
        <v>4</v>
      </c>
      <c r="AF409" s="1">
        <v>4</v>
      </c>
      <c r="AG409" s="1" t="s">
        <v>48</v>
      </c>
      <c r="AH409" s="1" t="s">
        <v>48</v>
      </c>
      <c r="AI409" s="1" t="s">
        <v>48</v>
      </c>
      <c r="AJ409" s="1" t="s">
        <v>48</v>
      </c>
      <c r="AK409" s="1" t="s">
        <v>48</v>
      </c>
      <c r="AL409" s="1" t="s">
        <v>48</v>
      </c>
      <c r="AM409" s="1">
        <v>5</v>
      </c>
      <c r="AN409" s="1">
        <v>5</v>
      </c>
      <c r="AO409" s="1" t="s">
        <v>48</v>
      </c>
      <c r="AP409" s="24" t="s">
        <v>48</v>
      </c>
      <c r="AQ409" s="1" t="s">
        <v>522</v>
      </c>
      <c r="AR409" s="1">
        <v>6</v>
      </c>
      <c r="AS409" s="25" t="s">
        <v>15</v>
      </c>
      <c r="AT409" s="36" t="s">
        <v>48</v>
      </c>
      <c r="AU409" s="9">
        <f t="shared" si="49"/>
        <v>-1.6789175900350299</v>
      </c>
      <c r="AV409" s="9">
        <f t="shared" si="50"/>
        <v>-0.9911022732438477</v>
      </c>
      <c r="AW409">
        <f t="shared" si="51"/>
        <v>4</v>
      </c>
      <c r="AX409">
        <f t="shared" si="52"/>
        <v>0</v>
      </c>
      <c r="AY409" s="6">
        <f>VLOOKUP(AQ409,COND!$A$10:$B$32,2,FALSE)</f>
        <v>1</v>
      </c>
      <c r="AZ409" s="9">
        <f>($AU$3*AU409+$AV$3*AV409+$AW$3*AW409+$AX$3*AX409)*AY409*IF(AR409&lt;5,0.95,IF(AR409&lt;7,0.975,1))+$K$3*VLOOKUP(K409,COND!$A$2:$D$7,2,FALSE)+$L$3*VLOOKUP(L409,COND!$A$2:$D$7,3,FALSE)+IF(BB409="SP",$BB$3,0)+IF($AW409&lt;3,-5,0)</f>
        <v>14.296116741688142</v>
      </c>
      <c r="BA409" s="28">
        <f t="shared" si="53"/>
        <v>0.19836098493227747</v>
      </c>
      <c r="BB409" t="str">
        <f t="shared" si="54"/>
        <v>SP</v>
      </c>
      <c r="BC409">
        <v>900</v>
      </c>
      <c r="BD409">
        <v>405</v>
      </c>
      <c r="BF409" t="str">
        <f t="shared" si="55"/>
        <v>Unlikely</v>
      </c>
      <c r="BH409" t="str">
        <f>IF(VLOOKUP($B409,'Draft List'!$D$4:$AC$2598,BH$3,FALSE)&lt;&gt;0,VLOOKUP($B409,'Draft List'!$D$4:$AC$2598,BH$3,FALSE),"")</f>
        <v/>
      </c>
      <c r="BI409" t="str">
        <f>IF(VLOOKUP($B409,'Draft List'!$D$4:$AC$2598,BI$3,FALSE)&lt;&gt;0,VLOOKUP($B409,'Draft List'!$D$4:$AC$2598,BI$3,FALSE),"")</f>
        <v/>
      </c>
      <c r="BJ409" t="str">
        <f>IF(VLOOKUP($B409,'Draft List'!$D$4:$AC$2598,BJ$3,FALSE)&lt;&gt;0,VLOOKUP($B409,'Draft List'!$D$4:$AC$2598,BJ$3,FALSE),"")</f>
        <v/>
      </c>
      <c r="BK409" t="str">
        <f>IF(VLOOKUP($B409,'Draft List'!$D$4:$AC$2598,BK$3,FALSE)&lt;&gt;0,VLOOKUP($B409,'Draft List'!$D$4:$AC$2598,BK$3,FALSE),"")</f>
        <v/>
      </c>
      <c r="BL409">
        <f>IF(OR(C409="SP",C409="MR",C409="CL"),"P",VLOOKUP($A409,Bat!$A$4:$AQ$1284,42,FALSE))</f>
        <v>-9.1430936935549703</v>
      </c>
    </row>
    <row r="410" spans="1:64" x14ac:dyDescent="0.25">
      <c r="A410" s="45" t="str">
        <f t="shared" si="48"/>
        <v>RPJohn Calhoun23</v>
      </c>
      <c r="B410">
        <f>VLOOKUP($A410,draft_listing_pitchers_stats!$A$1:$B$1324,2,FALSE)</f>
        <v>15295</v>
      </c>
      <c r="C410" s="1" t="s">
        <v>885</v>
      </c>
      <c r="D410" s="1" t="s">
        <v>213</v>
      </c>
      <c r="E410" s="1" t="s">
        <v>1070</v>
      </c>
      <c r="F410" s="1">
        <v>23</v>
      </c>
      <c r="G410" s="1" t="s">
        <v>44</v>
      </c>
      <c r="H410" s="1" t="s">
        <v>44</v>
      </c>
      <c r="I410" s="1" t="s">
        <v>54</v>
      </c>
      <c r="J410" s="24" t="s">
        <v>54</v>
      </c>
      <c r="K410" s="1" t="s">
        <v>46</v>
      </c>
      <c r="L410" s="24" t="s">
        <v>46</v>
      </c>
      <c r="M410" s="1">
        <v>2</v>
      </c>
      <c r="N410" s="1">
        <v>3</v>
      </c>
      <c r="O410" s="24">
        <v>2</v>
      </c>
      <c r="P410" s="1">
        <v>3</v>
      </c>
      <c r="Q410" s="1">
        <v>3</v>
      </c>
      <c r="R410" s="24">
        <v>3</v>
      </c>
      <c r="S410" s="1">
        <v>3</v>
      </c>
      <c r="T410" s="1">
        <v>4</v>
      </c>
      <c r="U410" s="1">
        <v>1</v>
      </c>
      <c r="V410" s="1">
        <v>3</v>
      </c>
      <c r="W410" s="1">
        <v>3</v>
      </c>
      <c r="X410" s="1">
        <v>3</v>
      </c>
      <c r="Y410" s="1" t="s">
        <v>48</v>
      </c>
      <c r="Z410" s="1" t="s">
        <v>48</v>
      </c>
      <c r="AA410" s="1" t="s">
        <v>48</v>
      </c>
      <c r="AB410" s="1" t="s">
        <v>48</v>
      </c>
      <c r="AC410" s="1">
        <v>3</v>
      </c>
      <c r="AD410" s="1">
        <v>3</v>
      </c>
      <c r="AE410" s="1" t="s">
        <v>48</v>
      </c>
      <c r="AF410" s="1" t="s">
        <v>48</v>
      </c>
      <c r="AG410" s="1" t="s">
        <v>48</v>
      </c>
      <c r="AH410" s="1" t="s">
        <v>48</v>
      </c>
      <c r="AI410" s="1" t="s">
        <v>48</v>
      </c>
      <c r="AJ410" s="1" t="s">
        <v>48</v>
      </c>
      <c r="AK410" s="1" t="s">
        <v>48</v>
      </c>
      <c r="AL410" s="1" t="s">
        <v>48</v>
      </c>
      <c r="AM410" s="1" t="s">
        <v>48</v>
      </c>
      <c r="AN410" s="1" t="s">
        <v>48</v>
      </c>
      <c r="AO410" s="1" t="s">
        <v>48</v>
      </c>
      <c r="AP410" s="24" t="s">
        <v>48</v>
      </c>
      <c r="AQ410" s="1" t="s">
        <v>71</v>
      </c>
      <c r="AR410" s="1">
        <v>6</v>
      </c>
      <c r="AS410" s="25" t="s">
        <v>518</v>
      </c>
      <c r="AT410" s="36" t="s">
        <v>48</v>
      </c>
      <c r="AU410" s="9">
        <f t="shared" si="49"/>
        <v>-1.8736089145442034</v>
      </c>
      <c r="AV410" s="9">
        <f t="shared" si="50"/>
        <v>-0.9911022732438477</v>
      </c>
      <c r="AW410">
        <f t="shared" si="51"/>
        <v>4</v>
      </c>
      <c r="AX410">
        <f t="shared" si="52"/>
        <v>0</v>
      </c>
      <c r="AY410" s="6">
        <f>VLOOKUP(AQ410,COND!$A$10:$B$32,2,FALSE)</f>
        <v>1</v>
      </c>
      <c r="AZ410" s="9">
        <f>($AU$3*AU410+$AV$3*AV410+$AW$3*AW410+$AX$3*AX410)*AY410*IF(AR410&lt;5,0.95,IF(AR410&lt;7,0.975,1))+$K$3*VLOOKUP(K410,COND!$A$2:$D$7,2,FALSE)+$L$3*VLOOKUP(L410,COND!$A$2:$D$7,3,FALSE)+IF(BB410="SP",$BB$3,0)+IF($AW410&lt;3,-5,0)</f>
        <v>14.25815193340885</v>
      </c>
      <c r="BA410" s="28">
        <f t="shared" si="53"/>
        <v>0.19502577481031541</v>
      </c>
      <c r="BB410" t="str">
        <f t="shared" si="54"/>
        <v>SP</v>
      </c>
      <c r="BC410">
        <v>900</v>
      </c>
      <c r="BD410">
        <v>406</v>
      </c>
      <c r="BF410" t="str">
        <f t="shared" si="55"/>
        <v>Unlikely</v>
      </c>
      <c r="BH410" t="str">
        <f>IF(VLOOKUP($B410,'Draft List'!$D$4:$AC$2598,BH$3,FALSE)&lt;&gt;0,VLOOKUP($B410,'Draft List'!$D$4:$AC$2598,BH$3,FALSE),"")</f>
        <v/>
      </c>
      <c r="BI410" t="str">
        <f>IF(VLOOKUP($B410,'Draft List'!$D$4:$AC$2598,BI$3,FALSE)&lt;&gt;0,VLOOKUP($B410,'Draft List'!$D$4:$AC$2598,BI$3,FALSE),"")</f>
        <v/>
      </c>
      <c r="BJ410" t="str">
        <f>IF(VLOOKUP($B410,'Draft List'!$D$4:$AC$2598,BJ$3,FALSE)&lt;&gt;0,VLOOKUP($B410,'Draft List'!$D$4:$AC$2598,BJ$3,FALSE),"")</f>
        <v/>
      </c>
      <c r="BK410" t="str">
        <f>IF(VLOOKUP($B410,'Draft List'!$D$4:$AC$2598,BK$3,FALSE)&lt;&gt;0,VLOOKUP($B410,'Draft List'!$D$4:$AC$2598,BK$3,FALSE),"")</f>
        <v/>
      </c>
      <c r="BL410">
        <f>IF(OR(C410="SP",C410="MR",C410="CL"),"P",VLOOKUP($A410,Bat!$A$4:$AQ$1284,42,FALSE))</f>
        <v>-4.601941865020116</v>
      </c>
    </row>
    <row r="411" spans="1:64" x14ac:dyDescent="0.25">
      <c r="A411" s="45" t="str">
        <f t="shared" si="48"/>
        <v>RPTakeji Kimura24</v>
      </c>
      <c r="B411">
        <f>VLOOKUP($A411,draft_listing_pitchers_stats!$A$1:$B$1324,2,FALSE)</f>
        <v>9385</v>
      </c>
      <c r="C411" s="1" t="s">
        <v>885</v>
      </c>
      <c r="D411" s="1" t="s">
        <v>1319</v>
      </c>
      <c r="E411" s="1" t="s">
        <v>649</v>
      </c>
      <c r="F411" s="1">
        <v>24</v>
      </c>
      <c r="G411" s="1" t="s">
        <v>58</v>
      </c>
      <c r="H411" s="1" t="s">
        <v>58</v>
      </c>
      <c r="I411" s="1" t="s">
        <v>54</v>
      </c>
      <c r="J411" s="24" t="s">
        <v>54</v>
      </c>
      <c r="K411" s="1" t="s">
        <v>46</v>
      </c>
      <c r="L411" s="24" t="s">
        <v>46</v>
      </c>
      <c r="M411" s="1">
        <v>3</v>
      </c>
      <c r="N411" s="1">
        <v>2</v>
      </c>
      <c r="O411" s="24">
        <v>2</v>
      </c>
      <c r="P411" s="1">
        <v>4</v>
      </c>
      <c r="Q411" s="1">
        <v>2</v>
      </c>
      <c r="R411" s="24">
        <v>3</v>
      </c>
      <c r="S411" s="1">
        <v>3</v>
      </c>
      <c r="T411" s="1">
        <v>4</v>
      </c>
      <c r="U411" s="1">
        <v>4</v>
      </c>
      <c r="V411" s="1">
        <v>4</v>
      </c>
      <c r="W411" s="1" t="s">
        <v>48</v>
      </c>
      <c r="X411" s="1" t="s">
        <v>48</v>
      </c>
      <c r="Y411" s="1">
        <v>2</v>
      </c>
      <c r="Z411" s="1">
        <v>4</v>
      </c>
      <c r="AA411" s="1" t="s">
        <v>48</v>
      </c>
      <c r="AB411" s="1" t="s">
        <v>48</v>
      </c>
      <c r="AC411" s="1" t="s">
        <v>48</v>
      </c>
      <c r="AD411" s="1" t="s">
        <v>48</v>
      </c>
      <c r="AE411" s="1">
        <v>3</v>
      </c>
      <c r="AF411" s="1">
        <v>4</v>
      </c>
      <c r="AG411" s="1" t="s">
        <v>48</v>
      </c>
      <c r="AH411" s="1" t="s">
        <v>48</v>
      </c>
      <c r="AI411" s="1" t="s">
        <v>48</v>
      </c>
      <c r="AJ411" s="1" t="s">
        <v>48</v>
      </c>
      <c r="AK411" s="1" t="s">
        <v>48</v>
      </c>
      <c r="AL411" s="1" t="s">
        <v>48</v>
      </c>
      <c r="AM411" s="1" t="s">
        <v>48</v>
      </c>
      <c r="AN411" s="1" t="s">
        <v>48</v>
      </c>
      <c r="AO411" s="1" t="s">
        <v>48</v>
      </c>
      <c r="AP411" s="24" t="s">
        <v>48</v>
      </c>
      <c r="AQ411" s="1" t="s">
        <v>71</v>
      </c>
      <c r="AR411" s="1">
        <v>5</v>
      </c>
      <c r="AS411" s="25" t="s">
        <v>15</v>
      </c>
      <c r="AT411" s="36" t="s">
        <v>50</v>
      </c>
      <c r="AU411" s="9">
        <f t="shared" si="49"/>
        <v>-1.8743493064650851</v>
      </c>
      <c r="AV411" s="9">
        <f t="shared" si="50"/>
        <v>-0.99184266516472974</v>
      </c>
      <c r="AW411">
        <f t="shared" si="51"/>
        <v>4</v>
      </c>
      <c r="AX411">
        <f t="shared" si="52"/>
        <v>0</v>
      </c>
      <c r="AY411" s="6">
        <f>VLOOKUP(AQ411,COND!$A$10:$B$32,2,FALSE)</f>
        <v>1</v>
      </c>
      <c r="AZ411" s="9">
        <f>($AU$3*AU411+$AV$3*AV411+$AW$3*AW411+$AX$3*AX411)*AY411*IF(AR411&lt;5,0.95,IF(AR411&lt;7,0.975,1))+$K$3*VLOOKUP(K411,COND!$A$2:$D$7,2,FALSE)+$L$3*VLOOKUP(L411,COND!$A$2:$D$7,3,FALSE)+IF(BB411="SP",$BB$3,0)+IF($AW411&lt;3,-5,0)</f>
        <v>14.243569914527075</v>
      </c>
      <c r="BA411" s="28">
        <f t="shared" si="53"/>
        <v>0.1937447437929754</v>
      </c>
      <c r="BB411" t="str">
        <f t="shared" si="54"/>
        <v>SP</v>
      </c>
      <c r="BC411">
        <v>900</v>
      </c>
      <c r="BD411">
        <v>407</v>
      </c>
      <c r="BF411" t="str">
        <f t="shared" si="55"/>
        <v>Unlikely</v>
      </c>
      <c r="BH411" t="str">
        <f>IF(VLOOKUP($B411,'Draft List'!$D$4:$AC$2598,BH$3,FALSE)&lt;&gt;0,VLOOKUP($B411,'Draft List'!$D$4:$AC$2598,BH$3,FALSE),"")</f>
        <v/>
      </c>
      <c r="BI411" t="str">
        <f>IF(VLOOKUP($B411,'Draft List'!$D$4:$AC$2598,BI$3,FALSE)&lt;&gt;0,VLOOKUP($B411,'Draft List'!$D$4:$AC$2598,BI$3,FALSE),"")</f>
        <v/>
      </c>
      <c r="BJ411" t="str">
        <f>IF(VLOOKUP($B411,'Draft List'!$D$4:$AC$2598,BJ$3,FALSE)&lt;&gt;0,VLOOKUP($B411,'Draft List'!$D$4:$AC$2598,BJ$3,FALSE),"")</f>
        <v/>
      </c>
      <c r="BK411" t="str">
        <f>IF(VLOOKUP($B411,'Draft List'!$D$4:$AC$2598,BK$3,FALSE)&lt;&gt;0,VLOOKUP($B411,'Draft List'!$D$4:$AC$2598,BK$3,FALSE),"")</f>
        <v/>
      </c>
      <c r="BL411">
        <f>IF(OR(C411="SP",C411="MR",C411="CL"),"P",VLOOKUP($A411,Bat!$A$4:$AQ$1284,42,FALSE))</f>
        <v>-5.8647405474511416</v>
      </c>
    </row>
    <row r="412" spans="1:64" x14ac:dyDescent="0.25">
      <c r="A412" s="45" t="str">
        <f t="shared" si="48"/>
        <v>SPJessie Román23</v>
      </c>
      <c r="B412">
        <f>VLOOKUP($A412,draft_listing_pitchers_stats!$A$1:$B$1324,2,FALSE)</f>
        <v>16550</v>
      </c>
      <c r="C412" s="1" t="s">
        <v>25</v>
      </c>
      <c r="D412" s="1" t="s">
        <v>1602</v>
      </c>
      <c r="E412" s="1" t="s">
        <v>946</v>
      </c>
      <c r="F412" s="1">
        <v>23</v>
      </c>
      <c r="G412" s="1" t="s">
        <v>58</v>
      </c>
      <c r="H412" s="1" t="s">
        <v>44</v>
      </c>
      <c r="I412" s="1" t="s">
        <v>54</v>
      </c>
      <c r="J412" s="24" t="s">
        <v>54</v>
      </c>
      <c r="K412" s="1" t="s">
        <v>46</v>
      </c>
      <c r="L412" s="24" t="s">
        <v>51</v>
      </c>
      <c r="M412" s="1">
        <v>3</v>
      </c>
      <c r="N412" s="1">
        <v>2</v>
      </c>
      <c r="O412" s="24">
        <v>1</v>
      </c>
      <c r="P412" s="1">
        <v>4</v>
      </c>
      <c r="Q412" s="1">
        <v>2</v>
      </c>
      <c r="R412" s="24">
        <v>3</v>
      </c>
      <c r="S412" s="1">
        <v>4</v>
      </c>
      <c r="T412" s="1">
        <v>5</v>
      </c>
      <c r="U412" s="1">
        <v>3</v>
      </c>
      <c r="V412" s="1">
        <v>5</v>
      </c>
      <c r="W412" s="1">
        <v>3</v>
      </c>
      <c r="X412" s="1">
        <v>5</v>
      </c>
      <c r="Y412" s="1" t="s">
        <v>48</v>
      </c>
      <c r="Z412" s="1" t="s">
        <v>48</v>
      </c>
      <c r="AA412" s="1" t="s">
        <v>48</v>
      </c>
      <c r="AB412" s="1" t="s">
        <v>48</v>
      </c>
      <c r="AC412" s="1">
        <v>3</v>
      </c>
      <c r="AD412" s="1">
        <v>3</v>
      </c>
      <c r="AE412" s="1" t="s">
        <v>48</v>
      </c>
      <c r="AF412" s="1" t="s">
        <v>48</v>
      </c>
      <c r="AG412" s="1" t="s">
        <v>48</v>
      </c>
      <c r="AH412" s="1" t="s">
        <v>48</v>
      </c>
      <c r="AI412" s="1" t="s">
        <v>48</v>
      </c>
      <c r="AJ412" s="1" t="s">
        <v>48</v>
      </c>
      <c r="AK412" s="1" t="s">
        <v>48</v>
      </c>
      <c r="AL412" s="1" t="s">
        <v>48</v>
      </c>
      <c r="AM412" s="1" t="s">
        <v>48</v>
      </c>
      <c r="AN412" s="1" t="s">
        <v>48</v>
      </c>
      <c r="AO412" s="1" t="s">
        <v>48</v>
      </c>
      <c r="AP412" s="24" t="s">
        <v>48</v>
      </c>
      <c r="AQ412" s="1" t="s">
        <v>62</v>
      </c>
      <c r="AR412" s="1">
        <v>8</v>
      </c>
      <c r="AS412" s="25" t="s">
        <v>519</v>
      </c>
      <c r="AT412" s="36" t="s">
        <v>48</v>
      </c>
      <c r="AU412" s="9">
        <f t="shared" si="49"/>
        <v>-2.1166698725191955</v>
      </c>
      <c r="AV412" s="9">
        <f t="shared" si="50"/>
        <v>-0.99184266516472974</v>
      </c>
      <c r="AW412">
        <f t="shared" si="51"/>
        <v>4</v>
      </c>
      <c r="AX412">
        <f t="shared" si="52"/>
        <v>0</v>
      </c>
      <c r="AY412" s="6">
        <f>VLOOKUP(AQ412,COND!$A$10:$B$32,2,FALSE)</f>
        <v>1</v>
      </c>
      <c r="AZ412" s="9">
        <f>($AU$3*AU412+$AV$3*AV412+$AW$3*AW412+$AX$3*AX412)*AY412*IF(AR412&lt;5,0.95,IF(AR412&lt;7,0.975,1))+$K$3*VLOOKUP(K412,COND!$A$2:$D$7,2,FALSE)+$L$3*VLOOKUP(L412,COND!$A$2:$D$7,3,FALSE)+IF(BB412="SP",$BB$3,0)+IF($AW412&lt;3,-5,0)</f>
        <v>14.039812722201564</v>
      </c>
      <c r="BA412" s="28">
        <f t="shared" si="53"/>
        <v>0.17584466524477668</v>
      </c>
      <c r="BB412" t="str">
        <f t="shared" si="54"/>
        <v>SP</v>
      </c>
      <c r="BC412">
        <v>900</v>
      </c>
      <c r="BD412">
        <v>408</v>
      </c>
      <c r="BF412" t="str">
        <f t="shared" si="55"/>
        <v>Unlikely</v>
      </c>
      <c r="BH412" t="str">
        <f>IF(VLOOKUP($B412,'Draft List'!$D$4:$AC$2598,BH$3,FALSE)&lt;&gt;0,VLOOKUP($B412,'Draft List'!$D$4:$AC$2598,BH$3,FALSE),"")</f>
        <v/>
      </c>
      <c r="BI412" t="str">
        <f>IF(VLOOKUP($B412,'Draft List'!$D$4:$AC$2598,BI$3,FALSE)&lt;&gt;0,VLOOKUP($B412,'Draft List'!$D$4:$AC$2598,BI$3,FALSE),"")</f>
        <v/>
      </c>
      <c r="BJ412" t="str">
        <f>IF(VLOOKUP($B412,'Draft List'!$D$4:$AC$2598,BJ$3,FALSE)&lt;&gt;0,VLOOKUP($B412,'Draft List'!$D$4:$AC$2598,BJ$3,FALSE),"")</f>
        <v/>
      </c>
      <c r="BK412" t="str">
        <f>IF(VLOOKUP($B412,'Draft List'!$D$4:$AC$2598,BK$3,FALSE)&lt;&gt;0,VLOOKUP($B412,'Draft List'!$D$4:$AC$2598,BK$3,FALSE),"")</f>
        <v/>
      </c>
      <c r="BL412" t="str">
        <f>IF(OR(C412="SP",C412="MR",C412="CL"),"P",VLOOKUP($A412,Bat!$A$4:$AQ$1284,42,FALSE))</f>
        <v>P</v>
      </c>
    </row>
    <row r="413" spans="1:64" x14ac:dyDescent="0.25">
      <c r="A413" s="45" t="str">
        <f t="shared" si="48"/>
        <v>RPCornell Johnson22</v>
      </c>
      <c r="B413">
        <f>VLOOKUP($A413,draft_listing_pitchers_stats!$A$1:$B$1324,2,FALSE)</f>
        <v>9022</v>
      </c>
      <c r="C413" s="1" t="s">
        <v>885</v>
      </c>
      <c r="D413" s="1" t="s">
        <v>1285</v>
      </c>
      <c r="E413" s="1" t="s">
        <v>153</v>
      </c>
      <c r="F413" s="1">
        <v>22</v>
      </c>
      <c r="G413" s="1" t="s">
        <v>58</v>
      </c>
      <c r="H413" s="1" t="s">
        <v>58</v>
      </c>
      <c r="I413" s="1" t="s">
        <v>54</v>
      </c>
      <c r="J413" s="24" t="s">
        <v>54</v>
      </c>
      <c r="K413" s="1" t="s">
        <v>51</v>
      </c>
      <c r="L413" s="24" t="s">
        <v>46</v>
      </c>
      <c r="M413" s="1">
        <v>2</v>
      </c>
      <c r="N413" s="1">
        <v>2</v>
      </c>
      <c r="O413" s="24">
        <v>1</v>
      </c>
      <c r="P413" s="1">
        <v>4</v>
      </c>
      <c r="Q413" s="1">
        <v>2</v>
      </c>
      <c r="R413" s="24">
        <v>3</v>
      </c>
      <c r="S413" s="1">
        <v>4</v>
      </c>
      <c r="T413" s="1">
        <v>5</v>
      </c>
      <c r="U413" s="1">
        <v>1</v>
      </c>
      <c r="V413" s="1">
        <v>2</v>
      </c>
      <c r="W413" s="1">
        <v>3</v>
      </c>
      <c r="X413" s="1">
        <v>5</v>
      </c>
      <c r="Y413" s="1" t="s">
        <v>48</v>
      </c>
      <c r="Z413" s="1" t="s">
        <v>48</v>
      </c>
      <c r="AA413" s="1" t="s">
        <v>48</v>
      </c>
      <c r="AB413" s="1" t="s">
        <v>48</v>
      </c>
      <c r="AC413" s="1" t="s">
        <v>48</v>
      </c>
      <c r="AD413" s="1" t="s">
        <v>48</v>
      </c>
      <c r="AE413" s="1" t="s">
        <v>48</v>
      </c>
      <c r="AF413" s="1" t="s">
        <v>48</v>
      </c>
      <c r="AG413" s="1" t="s">
        <v>48</v>
      </c>
      <c r="AH413" s="1" t="s">
        <v>48</v>
      </c>
      <c r="AI413" s="1" t="s">
        <v>48</v>
      </c>
      <c r="AJ413" s="1" t="s">
        <v>48</v>
      </c>
      <c r="AK413" s="1" t="s">
        <v>48</v>
      </c>
      <c r="AL413" s="1" t="s">
        <v>48</v>
      </c>
      <c r="AM413" s="1" t="s">
        <v>48</v>
      </c>
      <c r="AN413" s="1" t="s">
        <v>48</v>
      </c>
      <c r="AO413" s="1" t="s">
        <v>48</v>
      </c>
      <c r="AP413" s="24" t="s">
        <v>48</v>
      </c>
      <c r="AQ413" s="1" t="s">
        <v>521</v>
      </c>
      <c r="AR413" s="1">
        <v>5</v>
      </c>
      <c r="AS413" s="25" t="s">
        <v>519</v>
      </c>
      <c r="AT413" s="36" t="s">
        <v>993</v>
      </c>
      <c r="AU413" s="9">
        <f t="shared" si="49"/>
        <v>-2.311361197028369</v>
      </c>
      <c r="AV413" s="9">
        <f t="shared" si="50"/>
        <v>-0.99184266516472974</v>
      </c>
      <c r="AW413">
        <f t="shared" si="51"/>
        <v>3</v>
      </c>
      <c r="AX413">
        <f t="shared" si="52"/>
        <v>0</v>
      </c>
      <c r="AY413" s="6">
        <f>VLOOKUP(AQ413,COND!$A$10:$B$32,2,FALSE)</f>
        <v>1</v>
      </c>
      <c r="AZ413" s="9">
        <f>($AU$3*AU413+$AV$3*AV413+$AW$3*AW413+$AX$3*AX413)*AY413*IF(AR413&lt;5,0.95,IF(AR413&lt;7,0.975,1))+$K$3*VLOOKUP(K413,COND!$A$2:$D$7,2,FALSE)+$L$3*VLOOKUP(L413,COND!$A$2:$D$7,3,FALSE)+IF(BB413="SP",$BB$3,0)+IF($AW413&lt;3,-5,0)</f>
        <v>13.970852595867239</v>
      </c>
      <c r="BA413" s="28">
        <f t="shared" si="53"/>
        <v>0.16978651503182063</v>
      </c>
      <c r="BB413" t="str">
        <f t="shared" si="54"/>
        <v>SP</v>
      </c>
      <c r="BC413">
        <v>900</v>
      </c>
      <c r="BD413">
        <v>409</v>
      </c>
      <c r="BF413" t="str">
        <f t="shared" si="55"/>
        <v>Unlikely</v>
      </c>
      <c r="BH413" t="str">
        <f>IF(VLOOKUP($B413,'Draft List'!$D$4:$AC$2598,BH$3,FALSE)&lt;&gt;0,VLOOKUP($B413,'Draft List'!$D$4:$AC$2598,BH$3,FALSE),"")</f>
        <v/>
      </c>
      <c r="BI413" t="str">
        <f>IF(VLOOKUP($B413,'Draft List'!$D$4:$AC$2598,BI$3,FALSE)&lt;&gt;0,VLOOKUP($B413,'Draft List'!$D$4:$AC$2598,BI$3,FALSE),"")</f>
        <v/>
      </c>
      <c r="BJ413" t="str">
        <f>IF(VLOOKUP($B413,'Draft List'!$D$4:$AC$2598,BJ$3,FALSE)&lt;&gt;0,VLOOKUP($B413,'Draft List'!$D$4:$AC$2598,BJ$3,FALSE),"")</f>
        <v/>
      </c>
      <c r="BK413" t="str">
        <f>IF(VLOOKUP($B413,'Draft List'!$D$4:$AC$2598,BK$3,FALSE)&lt;&gt;0,VLOOKUP($B413,'Draft List'!$D$4:$AC$2598,BK$3,FALSE),"")</f>
        <v/>
      </c>
      <c r="BL413">
        <f>IF(OR(C413="SP",C413="MR",C413="CL"),"P",VLOOKUP($A413,Bat!$A$4:$AQ$1284,42,FALSE))</f>
        <v>-6.2306076563252599</v>
      </c>
    </row>
    <row r="414" spans="1:64" x14ac:dyDescent="0.25">
      <c r="A414" s="45" t="str">
        <f t="shared" si="48"/>
        <v>RPDexter Cox22</v>
      </c>
      <c r="B414">
        <f>VLOOKUP($A414,draft_listing_pitchers_stats!$A$1:$B$1324,2,FALSE)</f>
        <v>7407</v>
      </c>
      <c r="C414" s="1" t="s">
        <v>885</v>
      </c>
      <c r="D414" s="1" t="s">
        <v>1107</v>
      </c>
      <c r="E414" s="1" t="s">
        <v>702</v>
      </c>
      <c r="F414" s="1">
        <v>22</v>
      </c>
      <c r="G414" s="1" t="s">
        <v>58</v>
      </c>
      <c r="H414" s="1" t="s">
        <v>58</v>
      </c>
      <c r="I414" s="1" t="s">
        <v>54</v>
      </c>
      <c r="J414" s="24" t="s">
        <v>54</v>
      </c>
      <c r="K414" s="1" t="s">
        <v>47</v>
      </c>
      <c r="L414" s="24" t="s">
        <v>46</v>
      </c>
      <c r="M414" s="1">
        <v>3</v>
      </c>
      <c r="N414" s="1">
        <v>1</v>
      </c>
      <c r="O414" s="24">
        <v>2</v>
      </c>
      <c r="P414" s="1">
        <v>4</v>
      </c>
      <c r="Q414" s="1">
        <v>1</v>
      </c>
      <c r="R414" s="24">
        <v>4</v>
      </c>
      <c r="S414" s="1">
        <v>5</v>
      </c>
      <c r="T414" s="1">
        <v>6</v>
      </c>
      <c r="U414" s="1">
        <v>3</v>
      </c>
      <c r="V414" s="1">
        <v>4</v>
      </c>
      <c r="W414" s="1">
        <v>4</v>
      </c>
      <c r="X414" s="1">
        <v>5</v>
      </c>
      <c r="Y414" s="1">
        <v>4</v>
      </c>
      <c r="Z414" s="1">
        <v>5</v>
      </c>
      <c r="AA414" s="1" t="s">
        <v>48</v>
      </c>
      <c r="AB414" s="1" t="s">
        <v>48</v>
      </c>
      <c r="AC414" s="1" t="s">
        <v>48</v>
      </c>
      <c r="AD414" s="1" t="s">
        <v>48</v>
      </c>
      <c r="AE414" s="1" t="s">
        <v>48</v>
      </c>
      <c r="AF414" s="1" t="s">
        <v>48</v>
      </c>
      <c r="AG414" s="1" t="s">
        <v>48</v>
      </c>
      <c r="AH414" s="1" t="s">
        <v>48</v>
      </c>
      <c r="AI414" s="1" t="s">
        <v>48</v>
      </c>
      <c r="AJ414" s="1" t="s">
        <v>48</v>
      </c>
      <c r="AK414" s="1" t="s">
        <v>48</v>
      </c>
      <c r="AL414" s="1" t="s">
        <v>48</v>
      </c>
      <c r="AM414" s="1" t="s">
        <v>48</v>
      </c>
      <c r="AN414" s="1" t="s">
        <v>48</v>
      </c>
      <c r="AO414" s="1" t="s">
        <v>48</v>
      </c>
      <c r="AP414" s="24" t="s">
        <v>48</v>
      </c>
      <c r="AQ414" s="1" t="s">
        <v>64</v>
      </c>
      <c r="AR414" s="1">
        <v>3</v>
      </c>
      <c r="AS414" s="25" t="s">
        <v>523</v>
      </c>
      <c r="AT414" s="36" t="s">
        <v>48</v>
      </c>
      <c r="AU414" s="9">
        <f t="shared" si="49"/>
        <v>-2.0697810228951408</v>
      </c>
      <c r="AV414" s="9">
        <f t="shared" si="50"/>
        <v>-0.94495381554067481</v>
      </c>
      <c r="AW414">
        <f t="shared" si="51"/>
        <v>4</v>
      </c>
      <c r="AX414">
        <f t="shared" si="52"/>
        <v>0.5</v>
      </c>
      <c r="AY414" s="6">
        <f>VLOOKUP(AQ414,COND!$A$10:$B$32,2,FALSE)</f>
        <v>1</v>
      </c>
      <c r="AZ414" s="9">
        <f>($AU$3*AU414+$AV$3*AV414+$AW$3*AW414+$AX$3*AX414)*AY414*IF(AR414&lt;5,0.95,IF(AR414&lt;7,0.975,1))+$K$3*VLOOKUP(K414,COND!$A$2:$D$7,2,FALSE)+$L$3*VLOOKUP(L414,COND!$A$2:$D$7,3,FALSE)+IF(BB414="SP",$BB$3,0)+IF($AW414&lt;3,-5,0)</f>
        <v>13.846369110377104</v>
      </c>
      <c r="BA414" s="28">
        <f t="shared" si="53"/>
        <v>0.15885063520939346</v>
      </c>
      <c r="BB414" t="str">
        <f t="shared" si="54"/>
        <v>RP</v>
      </c>
      <c r="BC414">
        <v>900</v>
      </c>
      <c r="BD414">
        <v>410</v>
      </c>
      <c r="BF414" t="str">
        <f t="shared" si="55"/>
        <v>Unlikely</v>
      </c>
      <c r="BH414" t="str">
        <f>IF(VLOOKUP($B414,'Draft List'!$D$4:$AC$2598,BH$3,FALSE)&lt;&gt;0,VLOOKUP($B414,'Draft List'!$D$4:$AC$2598,BH$3,FALSE),"")</f>
        <v/>
      </c>
      <c r="BI414" t="str">
        <f>IF(VLOOKUP($B414,'Draft List'!$D$4:$AC$2598,BI$3,FALSE)&lt;&gt;0,VLOOKUP($B414,'Draft List'!$D$4:$AC$2598,BI$3,FALSE),"")</f>
        <v/>
      </c>
      <c r="BJ414" t="str">
        <f>IF(VLOOKUP($B414,'Draft List'!$D$4:$AC$2598,BJ$3,FALSE)&lt;&gt;0,VLOOKUP($B414,'Draft List'!$D$4:$AC$2598,BJ$3,FALSE),"")</f>
        <v/>
      </c>
      <c r="BK414" t="str">
        <f>IF(VLOOKUP($B414,'Draft List'!$D$4:$AC$2598,BK$3,FALSE)&lt;&gt;0,VLOOKUP($B414,'Draft List'!$D$4:$AC$2598,BK$3,FALSE),"")</f>
        <v/>
      </c>
      <c r="BL414">
        <f>IF(OR(C414="SP",C414="MR",C414="CL"),"P",VLOOKUP($A414,Bat!$A$4:$AQ$1284,42,FALSE))</f>
        <v>-4.4566553117192083</v>
      </c>
    </row>
    <row r="415" spans="1:64" x14ac:dyDescent="0.25">
      <c r="A415" s="45" t="str">
        <f t="shared" si="48"/>
        <v>SPBrian Morris22</v>
      </c>
      <c r="B415">
        <f>VLOOKUP($A415,draft_listing_pitchers_stats!$A$1:$B$1324,2,FALSE)</f>
        <v>8371</v>
      </c>
      <c r="C415" s="1" t="s">
        <v>25</v>
      </c>
      <c r="D415" s="1" t="s">
        <v>216</v>
      </c>
      <c r="E415" s="1" t="s">
        <v>1464</v>
      </c>
      <c r="F415" s="1">
        <v>22</v>
      </c>
      <c r="G415" s="1" t="s">
        <v>44</v>
      </c>
      <c r="H415" s="1" t="s">
        <v>44</v>
      </c>
      <c r="I415" s="1" t="s">
        <v>54</v>
      </c>
      <c r="J415" s="24" t="s">
        <v>54</v>
      </c>
      <c r="K415" s="1" t="s">
        <v>47</v>
      </c>
      <c r="L415" s="24" t="s">
        <v>51</v>
      </c>
      <c r="M415" s="1">
        <v>4</v>
      </c>
      <c r="N415" s="1">
        <v>2</v>
      </c>
      <c r="O415" s="24">
        <v>1</v>
      </c>
      <c r="P415" s="1">
        <v>5</v>
      </c>
      <c r="Q415" s="1">
        <v>2</v>
      </c>
      <c r="R415" s="24">
        <v>2</v>
      </c>
      <c r="S415" s="1" t="s">
        <v>48</v>
      </c>
      <c r="T415" s="1" t="s">
        <v>48</v>
      </c>
      <c r="U415" s="1">
        <v>3</v>
      </c>
      <c r="V415" s="1">
        <v>5</v>
      </c>
      <c r="W415" s="1">
        <v>4</v>
      </c>
      <c r="X415" s="1">
        <v>4</v>
      </c>
      <c r="Y415" s="1">
        <v>5</v>
      </c>
      <c r="Z415" s="1">
        <v>5</v>
      </c>
      <c r="AA415" s="1" t="s">
        <v>48</v>
      </c>
      <c r="AB415" s="1" t="s">
        <v>48</v>
      </c>
      <c r="AC415" s="1">
        <v>3</v>
      </c>
      <c r="AD415" s="1">
        <v>5</v>
      </c>
      <c r="AE415" s="1">
        <v>3</v>
      </c>
      <c r="AF415" s="1">
        <v>4</v>
      </c>
      <c r="AG415" s="1">
        <v>4</v>
      </c>
      <c r="AH415" s="1">
        <v>4</v>
      </c>
      <c r="AI415" s="1" t="s">
        <v>48</v>
      </c>
      <c r="AJ415" s="1" t="s">
        <v>48</v>
      </c>
      <c r="AK415" s="1" t="s">
        <v>48</v>
      </c>
      <c r="AL415" s="1" t="s">
        <v>48</v>
      </c>
      <c r="AM415" s="1" t="s">
        <v>48</v>
      </c>
      <c r="AN415" s="1" t="s">
        <v>48</v>
      </c>
      <c r="AO415" s="1" t="s">
        <v>48</v>
      </c>
      <c r="AP415" s="24" t="s">
        <v>48</v>
      </c>
      <c r="AQ415" s="1" t="s">
        <v>62</v>
      </c>
      <c r="AR415" s="1">
        <v>7</v>
      </c>
      <c r="AS415" s="25" t="s">
        <v>15</v>
      </c>
      <c r="AT415" s="36" t="s">
        <v>48</v>
      </c>
      <c r="AU415" s="9">
        <f t="shared" si="49"/>
        <v>-1.9219785480100218</v>
      </c>
      <c r="AV415" s="9">
        <f t="shared" si="50"/>
        <v>-1.0394719067096667</v>
      </c>
      <c r="AW415">
        <f t="shared" si="51"/>
        <v>6</v>
      </c>
      <c r="AX415">
        <f t="shared" si="52"/>
        <v>0</v>
      </c>
      <c r="AY415" s="6">
        <f>VLOOKUP(AQ415,COND!$A$10:$B$32,2,FALSE)</f>
        <v>1</v>
      </c>
      <c r="AZ415" s="9">
        <f>($AU$3*AU415+$AV$3*AV415+$AW$3*AW415+$AX$3*AX415)*AY415*IF(AR415&lt;5,0.95,IF(AR415&lt;7,0.975,1))+$K$3*VLOOKUP(K415,COND!$A$2:$D$7,2,FALSE)+$L$3*VLOOKUP(L415,COND!$A$2:$D$7,3,FALSE)+IF(BB415="SP",$BB$3,0)+IF($AW415&lt;3,-5,0)</f>
        <v>13.826166156204664</v>
      </c>
      <c r="BA415" s="28">
        <f t="shared" si="53"/>
        <v>0.15707580477290703</v>
      </c>
      <c r="BB415" t="str">
        <f t="shared" si="54"/>
        <v>SP</v>
      </c>
      <c r="BC415">
        <v>900</v>
      </c>
      <c r="BD415">
        <v>411</v>
      </c>
      <c r="BF415" t="str">
        <f t="shared" si="55"/>
        <v>Unlikely</v>
      </c>
      <c r="BH415" t="str">
        <f>IF(VLOOKUP($B415,'Draft List'!$D$4:$AC$2598,BH$3,FALSE)&lt;&gt;0,VLOOKUP($B415,'Draft List'!$D$4:$AC$2598,BH$3,FALSE),"")</f>
        <v/>
      </c>
      <c r="BI415" t="str">
        <f>IF(VLOOKUP($B415,'Draft List'!$D$4:$AC$2598,BI$3,FALSE)&lt;&gt;0,VLOOKUP($B415,'Draft List'!$D$4:$AC$2598,BI$3,FALSE),"")</f>
        <v/>
      </c>
      <c r="BJ415" t="str">
        <f>IF(VLOOKUP($B415,'Draft List'!$D$4:$AC$2598,BJ$3,FALSE)&lt;&gt;0,VLOOKUP($B415,'Draft List'!$D$4:$AC$2598,BJ$3,FALSE),"")</f>
        <v/>
      </c>
      <c r="BK415" t="str">
        <f>IF(VLOOKUP($B415,'Draft List'!$D$4:$AC$2598,BK$3,FALSE)&lt;&gt;0,VLOOKUP($B415,'Draft List'!$D$4:$AC$2598,BK$3,FALSE),"")</f>
        <v/>
      </c>
      <c r="BL415" t="str">
        <f>IF(OR(C415="SP",C415="MR",C415="CL"),"P",VLOOKUP($A415,Bat!$A$4:$AQ$1284,42,FALSE))</f>
        <v>P</v>
      </c>
    </row>
    <row r="416" spans="1:64" x14ac:dyDescent="0.25">
      <c r="A416" s="45" t="str">
        <f t="shared" si="48"/>
        <v>RPÁlex Perea22</v>
      </c>
      <c r="B416">
        <f>VLOOKUP($A416,draft_listing_pitchers_stats!$A$1:$B$1324,2,FALSE)</f>
        <v>11467</v>
      </c>
      <c r="C416" s="1" t="s">
        <v>885</v>
      </c>
      <c r="D416" s="1" t="s">
        <v>748</v>
      </c>
      <c r="E416" s="1" t="s">
        <v>1550</v>
      </c>
      <c r="F416" s="1">
        <v>22</v>
      </c>
      <c r="G416" s="1" t="s">
        <v>58</v>
      </c>
      <c r="H416" s="1" t="s">
        <v>58</v>
      </c>
      <c r="I416" s="1" t="s">
        <v>54</v>
      </c>
      <c r="J416" s="24" t="s">
        <v>54</v>
      </c>
      <c r="K416" s="1" t="s">
        <v>46</v>
      </c>
      <c r="L416" s="24" t="s">
        <v>46</v>
      </c>
      <c r="M416" s="1">
        <v>3</v>
      </c>
      <c r="N416" s="1">
        <v>1</v>
      </c>
      <c r="O416" s="24">
        <v>1</v>
      </c>
      <c r="P416" s="1">
        <v>5</v>
      </c>
      <c r="Q416" s="1">
        <v>1</v>
      </c>
      <c r="R416" s="24">
        <v>3</v>
      </c>
      <c r="S416" s="1">
        <v>5</v>
      </c>
      <c r="T416" s="1">
        <v>6</v>
      </c>
      <c r="U416" s="1">
        <v>3</v>
      </c>
      <c r="V416" s="1">
        <v>5</v>
      </c>
      <c r="W416" s="1" t="s">
        <v>48</v>
      </c>
      <c r="X416" s="1" t="s">
        <v>48</v>
      </c>
      <c r="Y416" s="1" t="s">
        <v>48</v>
      </c>
      <c r="Z416" s="1" t="s">
        <v>48</v>
      </c>
      <c r="AA416" s="1" t="s">
        <v>48</v>
      </c>
      <c r="AB416" s="1" t="s">
        <v>48</v>
      </c>
      <c r="AC416" s="1" t="s">
        <v>48</v>
      </c>
      <c r="AD416" s="1" t="s">
        <v>48</v>
      </c>
      <c r="AE416" s="1">
        <v>5</v>
      </c>
      <c r="AF416" s="1">
        <v>5</v>
      </c>
      <c r="AG416" s="1" t="s">
        <v>48</v>
      </c>
      <c r="AH416" s="1" t="s">
        <v>48</v>
      </c>
      <c r="AI416" s="1" t="s">
        <v>48</v>
      </c>
      <c r="AJ416" s="1" t="s">
        <v>48</v>
      </c>
      <c r="AK416" s="1" t="s">
        <v>48</v>
      </c>
      <c r="AL416" s="1" t="s">
        <v>48</v>
      </c>
      <c r="AM416" s="1" t="s">
        <v>48</v>
      </c>
      <c r="AN416" s="1" t="s">
        <v>48</v>
      </c>
      <c r="AO416" s="1" t="s">
        <v>48</v>
      </c>
      <c r="AP416" s="24" t="s">
        <v>48</v>
      </c>
      <c r="AQ416" s="1" t="s">
        <v>61</v>
      </c>
      <c r="AR416" s="1">
        <v>10</v>
      </c>
      <c r="AS416" s="25" t="s">
        <v>523</v>
      </c>
      <c r="AT416" s="36" t="s">
        <v>48</v>
      </c>
      <c r="AU416" s="9">
        <f t="shared" si="49"/>
        <v>-2.3121015889492513</v>
      </c>
      <c r="AV416" s="9">
        <f t="shared" si="50"/>
        <v>-0.99258305708561179</v>
      </c>
      <c r="AW416">
        <f t="shared" si="51"/>
        <v>3</v>
      </c>
      <c r="AX416">
        <f t="shared" si="52"/>
        <v>0.5</v>
      </c>
      <c r="AY416" s="6">
        <f>VLOOKUP(AQ416,COND!$A$10:$B$32,2,FALSE)</f>
        <v>1</v>
      </c>
      <c r="AZ416" s="9">
        <f>($AU$3*AU416+$AV$3*AV416+$AW$3*AW416+$AX$3*AX416)*AY416*IF(AR416&lt;5,0.95,IF(AR416&lt;7,0.975,1))+$K$3*VLOOKUP(K416,COND!$A$2:$D$7,2,FALSE)+$L$3*VLOOKUP(L416,COND!$A$2:$D$7,3,FALSE)+IF(BB416="SP",$BB$3,0)+IF($AW416&lt;3,-5,0)</f>
        <v>13.810918540497916</v>
      </c>
      <c r="BA416" s="28">
        <f t="shared" si="53"/>
        <v>0.15573630104443242</v>
      </c>
      <c r="BB416" t="str">
        <f t="shared" si="54"/>
        <v>SP</v>
      </c>
      <c r="BC416">
        <v>900</v>
      </c>
      <c r="BD416">
        <v>412</v>
      </c>
      <c r="BF416" t="str">
        <f t="shared" si="55"/>
        <v>Unlikely</v>
      </c>
      <c r="BH416" t="str">
        <f>IF(VLOOKUP($B416,'Draft List'!$D$4:$AC$2598,BH$3,FALSE)&lt;&gt;0,VLOOKUP($B416,'Draft List'!$D$4:$AC$2598,BH$3,FALSE),"")</f>
        <v/>
      </c>
      <c r="BI416" t="str">
        <f>IF(VLOOKUP($B416,'Draft List'!$D$4:$AC$2598,BI$3,FALSE)&lt;&gt;0,VLOOKUP($B416,'Draft List'!$D$4:$AC$2598,BI$3,FALSE),"")</f>
        <v/>
      </c>
      <c r="BJ416" t="str">
        <f>IF(VLOOKUP($B416,'Draft List'!$D$4:$AC$2598,BJ$3,FALSE)&lt;&gt;0,VLOOKUP($B416,'Draft List'!$D$4:$AC$2598,BJ$3,FALSE),"")</f>
        <v/>
      </c>
      <c r="BK416" t="str">
        <f>IF(VLOOKUP($B416,'Draft List'!$D$4:$AC$2598,BK$3,FALSE)&lt;&gt;0,VLOOKUP($B416,'Draft List'!$D$4:$AC$2598,BK$3,FALSE),"")</f>
        <v/>
      </c>
      <c r="BL416">
        <f>IF(OR(C416="SP",C416="MR",C416="CL"),"P",VLOOKUP($A416,Bat!$A$4:$AQ$1284,42,FALSE))</f>
        <v>-4.2458735603573263</v>
      </c>
    </row>
    <row r="417" spans="1:64" x14ac:dyDescent="0.25">
      <c r="A417" s="45" t="str">
        <f t="shared" si="48"/>
        <v>RPMichael Ladd24</v>
      </c>
      <c r="B417">
        <f>VLOOKUP($A417,draft_listing_pitchers_stats!$A$1:$B$1324,2,FALSE)</f>
        <v>8922</v>
      </c>
      <c r="C417" s="1" t="s">
        <v>885</v>
      </c>
      <c r="D417" s="1" t="s">
        <v>143</v>
      </c>
      <c r="E417" s="1" t="s">
        <v>632</v>
      </c>
      <c r="F417" s="1">
        <v>24</v>
      </c>
      <c r="G417" s="1" t="s">
        <v>58</v>
      </c>
      <c r="H417" s="1" t="s">
        <v>58</v>
      </c>
      <c r="I417" s="1" t="s">
        <v>54</v>
      </c>
      <c r="J417" s="24" t="s">
        <v>54</v>
      </c>
      <c r="K417" s="1" t="s">
        <v>46</v>
      </c>
      <c r="L417" s="24" t="s">
        <v>46</v>
      </c>
      <c r="M417" s="1">
        <v>3</v>
      </c>
      <c r="N417" s="1">
        <v>2</v>
      </c>
      <c r="O417" s="24">
        <v>2</v>
      </c>
      <c r="P417" s="1">
        <v>4</v>
      </c>
      <c r="Q417" s="1">
        <v>2</v>
      </c>
      <c r="R417" s="24">
        <v>3</v>
      </c>
      <c r="S417" s="1">
        <v>3</v>
      </c>
      <c r="T417" s="1">
        <v>3</v>
      </c>
      <c r="U417" s="1">
        <v>4</v>
      </c>
      <c r="V417" s="1">
        <v>5</v>
      </c>
      <c r="W417" s="1">
        <v>3</v>
      </c>
      <c r="X417" s="1">
        <v>3</v>
      </c>
      <c r="Y417" s="1">
        <v>3</v>
      </c>
      <c r="Z417" s="1">
        <v>4</v>
      </c>
      <c r="AA417" s="1" t="s">
        <v>48</v>
      </c>
      <c r="AB417" s="1" t="s">
        <v>48</v>
      </c>
      <c r="AC417" s="1" t="s">
        <v>48</v>
      </c>
      <c r="AD417" s="1" t="s">
        <v>48</v>
      </c>
      <c r="AE417" s="1" t="s">
        <v>48</v>
      </c>
      <c r="AF417" s="1" t="s">
        <v>48</v>
      </c>
      <c r="AG417" s="1" t="s">
        <v>48</v>
      </c>
      <c r="AH417" s="1" t="s">
        <v>48</v>
      </c>
      <c r="AI417" s="1" t="s">
        <v>48</v>
      </c>
      <c r="AJ417" s="1" t="s">
        <v>48</v>
      </c>
      <c r="AK417" s="1" t="s">
        <v>48</v>
      </c>
      <c r="AL417" s="1" t="s">
        <v>48</v>
      </c>
      <c r="AM417" s="1" t="s">
        <v>48</v>
      </c>
      <c r="AN417" s="1" t="s">
        <v>48</v>
      </c>
      <c r="AO417" s="1" t="s">
        <v>48</v>
      </c>
      <c r="AP417" s="24" t="s">
        <v>48</v>
      </c>
      <c r="AQ417" s="1" t="s">
        <v>71</v>
      </c>
      <c r="AR417" s="1">
        <v>7</v>
      </c>
      <c r="AS417" s="25" t="s">
        <v>519</v>
      </c>
      <c r="AT417" s="36" t="s">
        <v>50</v>
      </c>
      <c r="AU417" s="9">
        <f t="shared" si="49"/>
        <v>-1.8743493064650851</v>
      </c>
      <c r="AV417" s="9">
        <f t="shared" si="50"/>
        <v>-0.99184266516472974</v>
      </c>
      <c r="AW417">
        <f t="shared" si="51"/>
        <v>4</v>
      </c>
      <c r="AX417">
        <f t="shared" si="52"/>
        <v>0</v>
      </c>
      <c r="AY417" s="6">
        <f>VLOOKUP(AQ417,COND!$A$10:$B$32,2,FALSE)</f>
        <v>1</v>
      </c>
      <c r="AZ417" s="9">
        <f>($AU$3*AU417+$AV$3*AV417+$AW$3*AW417+$AX$3*AX417)*AY417*IF(AR417&lt;5,0.95,IF(AR417&lt;7,0.975,1))+$K$3*VLOOKUP(K417,COND!$A$2:$D$7,2,FALSE)+$L$3*VLOOKUP(L417,COND!$A$2:$D$7,3,FALSE)+IF(BB417="SP",$BB$3,0)+IF($AW417&lt;3,-5,0)</f>
        <v>13.788276835412386</v>
      </c>
      <c r="BA417" s="28">
        <f t="shared" si="53"/>
        <v>0.15374722623008838</v>
      </c>
      <c r="BB417" t="str">
        <f t="shared" si="54"/>
        <v>SP</v>
      </c>
      <c r="BC417">
        <v>900</v>
      </c>
      <c r="BD417">
        <v>413</v>
      </c>
      <c r="BF417" t="str">
        <f t="shared" si="55"/>
        <v>Unlikely</v>
      </c>
      <c r="BH417" t="str">
        <f>IF(VLOOKUP($B417,'Draft List'!$D$4:$AC$2598,BH$3,FALSE)&lt;&gt;0,VLOOKUP($B417,'Draft List'!$D$4:$AC$2598,BH$3,FALSE),"")</f>
        <v/>
      </c>
      <c r="BI417" t="str">
        <f>IF(VLOOKUP($B417,'Draft List'!$D$4:$AC$2598,BI$3,FALSE)&lt;&gt;0,VLOOKUP($B417,'Draft List'!$D$4:$AC$2598,BI$3,FALSE),"")</f>
        <v/>
      </c>
      <c r="BJ417" t="str">
        <f>IF(VLOOKUP($B417,'Draft List'!$D$4:$AC$2598,BJ$3,FALSE)&lt;&gt;0,VLOOKUP($B417,'Draft List'!$D$4:$AC$2598,BJ$3,FALSE),"")</f>
        <v/>
      </c>
      <c r="BK417" t="str">
        <f>IF(VLOOKUP($B417,'Draft List'!$D$4:$AC$2598,BK$3,FALSE)&lt;&gt;0,VLOOKUP($B417,'Draft List'!$D$4:$AC$2598,BK$3,FALSE),"")</f>
        <v/>
      </c>
      <c r="BL417" t="e">
        <f>IF(OR(C417="SP",C417="MR",C417="CL"),"P",VLOOKUP($A417,Bat!$A$4:$AQ$1284,42,FALSE))</f>
        <v>#N/A</v>
      </c>
    </row>
    <row r="418" spans="1:64" x14ac:dyDescent="0.25">
      <c r="A418" s="45" t="str">
        <f t="shared" si="48"/>
        <v>RPJack Richardson22</v>
      </c>
      <c r="B418">
        <f>VLOOKUP($A418,draft_listing_pitchers_stats!$A$1:$B$1324,2,FALSE)</f>
        <v>8562</v>
      </c>
      <c r="C418" s="1" t="s">
        <v>885</v>
      </c>
      <c r="D418" s="1" t="s">
        <v>154</v>
      </c>
      <c r="E418" s="1" t="s">
        <v>648</v>
      </c>
      <c r="F418" s="1">
        <v>22</v>
      </c>
      <c r="G418" s="1" t="s">
        <v>44</v>
      </c>
      <c r="H418" s="1" t="s">
        <v>44</v>
      </c>
      <c r="I418" s="1" t="s">
        <v>54</v>
      </c>
      <c r="J418" s="24" t="s">
        <v>54</v>
      </c>
      <c r="K418" s="1" t="s">
        <v>46</v>
      </c>
      <c r="L418" s="24" t="s">
        <v>46</v>
      </c>
      <c r="M418" s="1">
        <v>2</v>
      </c>
      <c r="N418" s="1">
        <v>1</v>
      </c>
      <c r="O418" s="24">
        <v>1</v>
      </c>
      <c r="P418" s="1">
        <v>4</v>
      </c>
      <c r="Q418" s="1">
        <v>2</v>
      </c>
      <c r="R418" s="24">
        <v>3</v>
      </c>
      <c r="S418" s="1">
        <v>3</v>
      </c>
      <c r="T418" s="1">
        <v>5</v>
      </c>
      <c r="U418" s="1" t="s">
        <v>48</v>
      </c>
      <c r="V418" s="1" t="s">
        <v>48</v>
      </c>
      <c r="W418" s="1" t="s">
        <v>48</v>
      </c>
      <c r="X418" s="1" t="s">
        <v>48</v>
      </c>
      <c r="Y418" s="1">
        <v>3</v>
      </c>
      <c r="Z418" s="1">
        <v>6</v>
      </c>
      <c r="AA418" s="1" t="s">
        <v>48</v>
      </c>
      <c r="AB418" s="1" t="s">
        <v>48</v>
      </c>
      <c r="AC418" s="1">
        <v>2</v>
      </c>
      <c r="AD418" s="1">
        <v>4</v>
      </c>
      <c r="AE418" s="1" t="s">
        <v>48</v>
      </c>
      <c r="AF418" s="1" t="s">
        <v>48</v>
      </c>
      <c r="AG418" s="1" t="s">
        <v>48</v>
      </c>
      <c r="AH418" s="1" t="s">
        <v>48</v>
      </c>
      <c r="AI418" s="1" t="s">
        <v>48</v>
      </c>
      <c r="AJ418" s="1" t="s">
        <v>48</v>
      </c>
      <c r="AK418" s="1" t="s">
        <v>48</v>
      </c>
      <c r="AL418" s="1" t="s">
        <v>48</v>
      </c>
      <c r="AM418" s="1" t="s">
        <v>48</v>
      </c>
      <c r="AN418" s="1" t="s">
        <v>48</v>
      </c>
      <c r="AO418" s="1" t="s">
        <v>48</v>
      </c>
      <c r="AP418" s="24" t="s">
        <v>48</v>
      </c>
      <c r="AQ418" s="1" t="s">
        <v>71</v>
      </c>
      <c r="AR418" s="1">
        <v>10</v>
      </c>
      <c r="AS418" s="25" t="s">
        <v>15</v>
      </c>
      <c r="AT418" s="36" t="s">
        <v>854</v>
      </c>
      <c r="AU418" s="9">
        <f t="shared" si="49"/>
        <v>-2.5067929134584248</v>
      </c>
      <c r="AV418" s="9">
        <f t="shared" si="50"/>
        <v>-0.99184266516472974</v>
      </c>
      <c r="AW418">
        <f t="shared" si="51"/>
        <v>3</v>
      </c>
      <c r="AX418">
        <f t="shared" si="52"/>
        <v>0.5</v>
      </c>
      <c r="AY418" s="6">
        <f>VLOOKUP(AQ418,COND!$A$10:$B$32,2,FALSE)</f>
        <v>1</v>
      </c>
      <c r="AZ418" s="9">
        <f>($AU$3*AU418+$AV$3*AV418+$AW$3*AW418+$AX$3*AX418)*AY418*IF(AR418&lt;5,0.95,IF(AR418&lt;7,0.975,1))+$K$3*VLOOKUP(K418,COND!$A$2:$D$7,2,FALSE)+$L$3*VLOOKUP(L418,COND!$A$2:$D$7,3,FALSE)+IF(BB418="SP",$BB$3,0)+IF($AW418&lt;3,-5,0)</f>
        <v>13.786788114013717</v>
      </c>
      <c r="BA418" s="28">
        <f t="shared" si="53"/>
        <v>0.15361644198797933</v>
      </c>
      <c r="BB418" t="str">
        <f t="shared" si="54"/>
        <v>SP</v>
      </c>
      <c r="BC418">
        <v>900</v>
      </c>
      <c r="BD418">
        <v>414</v>
      </c>
      <c r="BF418" t="str">
        <f t="shared" si="55"/>
        <v>Unlikely</v>
      </c>
      <c r="BH418" t="str">
        <f>IF(VLOOKUP($B418,'Draft List'!$D$4:$AC$2598,BH$3,FALSE)&lt;&gt;0,VLOOKUP($B418,'Draft List'!$D$4:$AC$2598,BH$3,FALSE),"")</f>
        <v/>
      </c>
      <c r="BI418" t="str">
        <f>IF(VLOOKUP($B418,'Draft List'!$D$4:$AC$2598,BI$3,FALSE)&lt;&gt;0,VLOOKUP($B418,'Draft List'!$D$4:$AC$2598,BI$3,FALSE),"")</f>
        <v/>
      </c>
      <c r="BJ418" t="str">
        <f>IF(VLOOKUP($B418,'Draft List'!$D$4:$AC$2598,BJ$3,FALSE)&lt;&gt;0,VLOOKUP($B418,'Draft List'!$D$4:$AC$2598,BJ$3,FALSE),"")</f>
        <v/>
      </c>
      <c r="BK418" t="str">
        <f>IF(VLOOKUP($B418,'Draft List'!$D$4:$AC$2598,BK$3,FALSE)&lt;&gt;0,VLOOKUP($B418,'Draft List'!$D$4:$AC$2598,BK$3,FALSE),"")</f>
        <v/>
      </c>
      <c r="BL418">
        <f>IF(OR(C418="SP",C418="MR",C418="CL"),"P",VLOOKUP($A418,Bat!$A$4:$AQ$1284,42,FALSE))</f>
        <v>-3.8588399550996098</v>
      </c>
    </row>
    <row r="419" spans="1:64" x14ac:dyDescent="0.25">
      <c r="A419" s="45" t="str">
        <f t="shared" si="48"/>
        <v>RPEmílio Fernández22</v>
      </c>
      <c r="B419">
        <f>VLOOKUP($A419,draft_listing_pitchers_stats!$A$1:$B$1324,2,FALSE)</f>
        <v>7754</v>
      </c>
      <c r="C419" s="1" t="s">
        <v>885</v>
      </c>
      <c r="D419" s="1" t="s">
        <v>566</v>
      </c>
      <c r="E419" s="1" t="s">
        <v>761</v>
      </c>
      <c r="F419" s="1">
        <v>22</v>
      </c>
      <c r="G419" s="1" t="s">
        <v>44</v>
      </c>
      <c r="H419" s="1" t="s">
        <v>44</v>
      </c>
      <c r="I419" s="1" t="s">
        <v>54</v>
      </c>
      <c r="J419" s="24" t="s">
        <v>54</v>
      </c>
      <c r="K419" s="1" t="s">
        <v>46</v>
      </c>
      <c r="L419" s="24" t="s">
        <v>46</v>
      </c>
      <c r="M419" s="1">
        <v>3</v>
      </c>
      <c r="N419" s="1">
        <v>2</v>
      </c>
      <c r="O419" s="24">
        <v>1</v>
      </c>
      <c r="P419" s="1">
        <v>4</v>
      </c>
      <c r="Q419" s="1">
        <v>3</v>
      </c>
      <c r="R419" s="24">
        <v>2</v>
      </c>
      <c r="S419" s="1">
        <v>4</v>
      </c>
      <c r="T419" s="1">
        <v>4</v>
      </c>
      <c r="U419" s="1">
        <v>1</v>
      </c>
      <c r="V419" s="1">
        <v>1</v>
      </c>
      <c r="W419" s="1">
        <v>4</v>
      </c>
      <c r="X419" s="1">
        <v>5</v>
      </c>
      <c r="Y419" s="1" t="s">
        <v>48</v>
      </c>
      <c r="Z419" s="1" t="s">
        <v>48</v>
      </c>
      <c r="AA419" s="1" t="s">
        <v>48</v>
      </c>
      <c r="AB419" s="1" t="s">
        <v>48</v>
      </c>
      <c r="AC419" s="1" t="s">
        <v>48</v>
      </c>
      <c r="AD419" s="1" t="s">
        <v>48</v>
      </c>
      <c r="AE419" s="1" t="s">
        <v>48</v>
      </c>
      <c r="AF419" s="1" t="s">
        <v>48</v>
      </c>
      <c r="AG419" s="1" t="s">
        <v>48</v>
      </c>
      <c r="AH419" s="1" t="s">
        <v>48</v>
      </c>
      <c r="AI419" s="1" t="s">
        <v>48</v>
      </c>
      <c r="AJ419" s="1" t="s">
        <v>48</v>
      </c>
      <c r="AK419" s="1" t="s">
        <v>48</v>
      </c>
      <c r="AL419" s="1" t="s">
        <v>48</v>
      </c>
      <c r="AM419" s="1" t="s">
        <v>48</v>
      </c>
      <c r="AN419" s="1" t="s">
        <v>48</v>
      </c>
      <c r="AO419" s="1" t="s">
        <v>48</v>
      </c>
      <c r="AP419" s="24" t="s">
        <v>48</v>
      </c>
      <c r="AQ419" s="1" t="s">
        <v>72</v>
      </c>
      <c r="AR419" s="1">
        <v>5</v>
      </c>
      <c r="AS419" s="25" t="s">
        <v>519</v>
      </c>
      <c r="AT419" s="36" t="s">
        <v>832</v>
      </c>
      <c r="AU419" s="9">
        <f t="shared" si="49"/>
        <v>-2.1166698725191955</v>
      </c>
      <c r="AV419" s="9">
        <f t="shared" si="50"/>
        <v>-1.0387315147887846</v>
      </c>
      <c r="AW419">
        <f t="shared" si="51"/>
        <v>3</v>
      </c>
      <c r="AX419">
        <f t="shared" si="52"/>
        <v>0</v>
      </c>
      <c r="AY419" s="6">
        <f>VLOOKUP(AQ419,COND!$A$10:$B$32,2,FALSE)</f>
        <v>0.95</v>
      </c>
      <c r="AZ419" s="9">
        <f>($AU$3*AU419+$AV$3*AV419+$AW$3*AW419+$AX$3*AX419)*AY419*IF(AR419&lt;5,0.95,IF(AR419&lt;7,0.975,1))+$K$3*VLOOKUP(K419,COND!$A$2:$D$7,2,FALSE)+$L$3*VLOOKUP(L419,COND!$A$2:$D$7,3,FALSE)+IF(BB419="SP",$BB$3,0)+IF($AW419&lt;3,-5,0)</f>
        <v>13.754760594653582</v>
      </c>
      <c r="BA419" s="28">
        <f t="shared" si="53"/>
        <v>0.15080282296571432</v>
      </c>
      <c r="BB419" t="str">
        <f t="shared" si="54"/>
        <v>SP</v>
      </c>
      <c r="BC419">
        <v>900</v>
      </c>
      <c r="BD419">
        <v>415</v>
      </c>
      <c r="BF419" t="str">
        <f t="shared" si="55"/>
        <v>Unlikely</v>
      </c>
      <c r="BH419" t="str">
        <f>IF(VLOOKUP($B419,'Draft List'!$D$4:$AC$2598,BH$3,FALSE)&lt;&gt;0,VLOOKUP($B419,'Draft List'!$D$4:$AC$2598,BH$3,FALSE),"")</f>
        <v/>
      </c>
      <c r="BI419" t="str">
        <f>IF(VLOOKUP($B419,'Draft List'!$D$4:$AC$2598,BI$3,FALSE)&lt;&gt;0,VLOOKUP($B419,'Draft List'!$D$4:$AC$2598,BI$3,FALSE),"")</f>
        <v/>
      </c>
      <c r="BJ419" t="str">
        <f>IF(VLOOKUP($B419,'Draft List'!$D$4:$AC$2598,BJ$3,FALSE)&lt;&gt;0,VLOOKUP($B419,'Draft List'!$D$4:$AC$2598,BJ$3,FALSE),"")</f>
        <v/>
      </c>
      <c r="BK419" t="str">
        <f>IF(VLOOKUP($B419,'Draft List'!$D$4:$AC$2598,BK$3,FALSE)&lt;&gt;0,VLOOKUP($B419,'Draft List'!$D$4:$AC$2598,BK$3,FALSE),"")</f>
        <v/>
      </c>
      <c r="BL419">
        <f>IF(OR(C419="SP",C419="MR",C419="CL"),"P",VLOOKUP($A419,Bat!$A$4:$AQ$1284,42,FALSE))</f>
        <v>-10.119341399670773</v>
      </c>
    </row>
    <row r="420" spans="1:64" x14ac:dyDescent="0.25">
      <c r="A420" s="45" t="str">
        <f t="shared" si="48"/>
        <v>RPFreddy Suárez24</v>
      </c>
      <c r="B420">
        <f>VLOOKUP($A420,draft_listing_pitchers_stats!$A$1:$B$1324,2,FALSE)</f>
        <v>6169</v>
      </c>
      <c r="C420" s="1" t="s">
        <v>885</v>
      </c>
      <c r="D420" s="1" t="s">
        <v>877</v>
      </c>
      <c r="E420" s="1" t="s">
        <v>647</v>
      </c>
      <c r="F420" s="1">
        <v>24</v>
      </c>
      <c r="G420" s="1" t="s">
        <v>44</v>
      </c>
      <c r="H420" s="1" t="s">
        <v>44</v>
      </c>
      <c r="I420" s="1" t="s">
        <v>54</v>
      </c>
      <c r="J420" s="24" t="s">
        <v>54</v>
      </c>
      <c r="K420" s="1" t="s">
        <v>46</v>
      </c>
      <c r="L420" s="24" t="s">
        <v>46</v>
      </c>
      <c r="M420" s="1">
        <v>3</v>
      </c>
      <c r="N420" s="1">
        <v>2</v>
      </c>
      <c r="O420" s="24">
        <v>1</v>
      </c>
      <c r="P420" s="1">
        <v>4</v>
      </c>
      <c r="Q420" s="1">
        <v>2</v>
      </c>
      <c r="R420" s="24">
        <v>3</v>
      </c>
      <c r="S420" s="1">
        <v>4</v>
      </c>
      <c r="T420" s="1">
        <v>5</v>
      </c>
      <c r="U420" s="1">
        <v>2</v>
      </c>
      <c r="V420" s="1">
        <v>5</v>
      </c>
      <c r="W420" s="1" t="s">
        <v>48</v>
      </c>
      <c r="X420" s="1" t="s">
        <v>48</v>
      </c>
      <c r="Y420" s="1">
        <v>4</v>
      </c>
      <c r="Z420" s="1">
        <v>5</v>
      </c>
      <c r="AA420" s="1" t="s">
        <v>48</v>
      </c>
      <c r="AB420" s="1" t="s">
        <v>48</v>
      </c>
      <c r="AC420" s="1" t="s">
        <v>48</v>
      </c>
      <c r="AD420" s="1" t="s">
        <v>48</v>
      </c>
      <c r="AE420" s="1" t="s">
        <v>48</v>
      </c>
      <c r="AF420" s="1" t="s">
        <v>48</v>
      </c>
      <c r="AG420" s="1" t="s">
        <v>48</v>
      </c>
      <c r="AH420" s="1" t="s">
        <v>48</v>
      </c>
      <c r="AI420" s="1" t="s">
        <v>48</v>
      </c>
      <c r="AJ420" s="1" t="s">
        <v>48</v>
      </c>
      <c r="AK420" s="1" t="s">
        <v>48</v>
      </c>
      <c r="AL420" s="1" t="s">
        <v>48</v>
      </c>
      <c r="AM420" s="1" t="s">
        <v>48</v>
      </c>
      <c r="AN420" s="1" t="s">
        <v>48</v>
      </c>
      <c r="AO420" s="1" t="s">
        <v>48</v>
      </c>
      <c r="AP420" s="24" t="s">
        <v>48</v>
      </c>
      <c r="AQ420" s="1" t="s">
        <v>522</v>
      </c>
      <c r="AR420" s="1">
        <v>6</v>
      </c>
      <c r="AS420" s="25" t="s">
        <v>519</v>
      </c>
      <c r="AT420" s="36" t="s">
        <v>50</v>
      </c>
      <c r="AU420" s="9">
        <f t="shared" si="49"/>
        <v>-2.1166698725191955</v>
      </c>
      <c r="AV420" s="9">
        <f t="shared" si="50"/>
        <v>-0.99184266516472974</v>
      </c>
      <c r="AW420">
        <f t="shared" si="51"/>
        <v>3</v>
      </c>
      <c r="AX420">
        <f t="shared" si="52"/>
        <v>0</v>
      </c>
      <c r="AY420" s="6">
        <f>VLOOKUP(AQ420,COND!$A$10:$B$32,2,FALSE)</f>
        <v>1</v>
      </c>
      <c r="AZ420" s="9">
        <f>($AU$3*AU420+$AV$3*AV420+$AW$3*AW420+$AX$3*AX420)*AY420*IF(AR420&lt;5,0.95,IF(AR420&lt;7,0.975,1))+$K$3*VLOOKUP(K420,COND!$A$2:$D$7,2,FALSE)+$L$3*VLOOKUP(L420,COND!$A$2:$D$7,3,FALSE)+IF(BB420="SP",$BB$3,0)+IF($AW420&lt;3,-5,0)</f>
        <v>13.708817404146526</v>
      </c>
      <c r="BA420" s="28">
        <f t="shared" si="53"/>
        <v>0.14676671160471083</v>
      </c>
      <c r="BB420" t="str">
        <f t="shared" si="54"/>
        <v>SP</v>
      </c>
      <c r="BC420">
        <v>900</v>
      </c>
      <c r="BD420">
        <v>416</v>
      </c>
      <c r="BF420" t="str">
        <f t="shared" si="55"/>
        <v>Unlikely</v>
      </c>
      <c r="BH420" t="str">
        <f>IF(VLOOKUP($B420,'Draft List'!$D$4:$AC$2598,BH$3,FALSE)&lt;&gt;0,VLOOKUP($B420,'Draft List'!$D$4:$AC$2598,BH$3,FALSE),"")</f>
        <v/>
      </c>
      <c r="BI420" t="str">
        <f>IF(VLOOKUP($B420,'Draft List'!$D$4:$AC$2598,BI$3,FALSE)&lt;&gt;0,VLOOKUP($B420,'Draft List'!$D$4:$AC$2598,BI$3,FALSE),"")</f>
        <v/>
      </c>
      <c r="BJ420" t="str">
        <f>IF(VLOOKUP($B420,'Draft List'!$D$4:$AC$2598,BJ$3,FALSE)&lt;&gt;0,VLOOKUP($B420,'Draft List'!$D$4:$AC$2598,BJ$3,FALSE),"")</f>
        <v/>
      </c>
      <c r="BK420" t="str">
        <f>IF(VLOOKUP($B420,'Draft List'!$D$4:$AC$2598,BK$3,FALSE)&lt;&gt;0,VLOOKUP($B420,'Draft List'!$D$4:$AC$2598,BK$3,FALSE),"")</f>
        <v/>
      </c>
      <c r="BL420">
        <f>IF(OR(C420="SP",C420="MR",C420="CL"),"P",VLOOKUP($A420,Bat!$A$4:$AQ$1284,42,FALSE))</f>
        <v>-10.364277144454096</v>
      </c>
    </row>
    <row r="421" spans="1:64" x14ac:dyDescent="0.25">
      <c r="A421" s="45" t="str">
        <f t="shared" si="48"/>
        <v>RPDale Lumpkin22</v>
      </c>
      <c r="B421">
        <f>VLOOKUP($A421,draft_listing_pitchers_stats!$A$1:$B$1324,2,FALSE)</f>
        <v>1460</v>
      </c>
      <c r="C421" s="1" t="s">
        <v>885</v>
      </c>
      <c r="D421" s="1" t="s">
        <v>911</v>
      </c>
      <c r="E421" s="1" t="s">
        <v>1370</v>
      </c>
      <c r="F421" s="1">
        <v>22</v>
      </c>
      <c r="G421" s="1" t="s">
        <v>44</v>
      </c>
      <c r="H421" s="1" t="s">
        <v>44</v>
      </c>
      <c r="I421" s="1" t="s">
        <v>54</v>
      </c>
      <c r="J421" s="24" t="s">
        <v>54</v>
      </c>
      <c r="K421" s="1" t="s">
        <v>51</v>
      </c>
      <c r="L421" s="24" t="s">
        <v>46</v>
      </c>
      <c r="M421" s="1">
        <v>3</v>
      </c>
      <c r="N421" s="1">
        <v>2</v>
      </c>
      <c r="O421" s="24">
        <v>2</v>
      </c>
      <c r="P421" s="1">
        <v>4</v>
      </c>
      <c r="Q421" s="1">
        <v>2</v>
      </c>
      <c r="R421" s="24">
        <v>3</v>
      </c>
      <c r="S421" s="1">
        <v>4</v>
      </c>
      <c r="T421" s="1">
        <v>5</v>
      </c>
      <c r="U421" s="1">
        <v>1</v>
      </c>
      <c r="V421" s="1">
        <v>2</v>
      </c>
      <c r="W421" s="1">
        <v>4</v>
      </c>
      <c r="X421" s="1">
        <v>5</v>
      </c>
      <c r="Y421" s="1" t="s">
        <v>48</v>
      </c>
      <c r="Z421" s="1" t="s">
        <v>48</v>
      </c>
      <c r="AA421" s="1" t="s">
        <v>48</v>
      </c>
      <c r="AB421" s="1" t="s">
        <v>48</v>
      </c>
      <c r="AC421" s="1" t="s">
        <v>48</v>
      </c>
      <c r="AD421" s="1" t="s">
        <v>48</v>
      </c>
      <c r="AE421" s="1" t="s">
        <v>48</v>
      </c>
      <c r="AF421" s="1" t="s">
        <v>48</v>
      </c>
      <c r="AG421" s="1" t="s">
        <v>48</v>
      </c>
      <c r="AH421" s="1" t="s">
        <v>48</v>
      </c>
      <c r="AI421" s="1" t="s">
        <v>48</v>
      </c>
      <c r="AJ421" s="1" t="s">
        <v>48</v>
      </c>
      <c r="AK421" s="1" t="s">
        <v>48</v>
      </c>
      <c r="AL421" s="1" t="s">
        <v>48</v>
      </c>
      <c r="AM421" s="1" t="s">
        <v>48</v>
      </c>
      <c r="AN421" s="1" t="s">
        <v>48</v>
      </c>
      <c r="AO421" s="1" t="s">
        <v>48</v>
      </c>
      <c r="AP421" s="24" t="s">
        <v>48</v>
      </c>
      <c r="AQ421" s="1" t="s">
        <v>522</v>
      </c>
      <c r="AR421" s="1">
        <v>10</v>
      </c>
      <c r="AS421" s="25" t="s">
        <v>519</v>
      </c>
      <c r="AT421" s="36" t="s">
        <v>48</v>
      </c>
      <c r="AU421" s="9">
        <f t="shared" si="49"/>
        <v>-1.8743493064650851</v>
      </c>
      <c r="AV421" s="9">
        <f t="shared" si="50"/>
        <v>-0.99184266516472974</v>
      </c>
      <c r="AW421">
        <f t="shared" si="51"/>
        <v>3</v>
      </c>
      <c r="AX421">
        <f t="shared" si="52"/>
        <v>0</v>
      </c>
      <c r="AY421" s="6">
        <f>VLOOKUP(AQ421,COND!$A$10:$B$32,2,FALSE)</f>
        <v>1</v>
      </c>
      <c r="AZ421" s="9">
        <f>($AU$3*AU421+$AV$3*AV421+$AW$3*AW421+$AX$3*AX421)*AY421*IF(AR421&lt;5,0.95,IF(AR421&lt;7,0.975,1))+$K$3*VLOOKUP(K421,COND!$A$2:$D$7,2,FALSE)+$L$3*VLOOKUP(L421,COND!$A$2:$D$7,3,FALSE)+IF(BB421="SP",$BB$3,0)+IF($AW421&lt;3,-5,0)</f>
        <v>13.588276835412387</v>
      </c>
      <c r="BA421" s="28">
        <f t="shared" si="53"/>
        <v>0.13617721719737411</v>
      </c>
      <c r="BB421" t="str">
        <f t="shared" si="54"/>
        <v>SP</v>
      </c>
      <c r="BC421">
        <v>900</v>
      </c>
      <c r="BD421">
        <v>417</v>
      </c>
      <c r="BF421" t="str">
        <f t="shared" si="55"/>
        <v>Unlikely</v>
      </c>
      <c r="BH421">
        <f>IF(VLOOKUP($B421,'Draft List'!$D$4:$AC$2598,BH$3,FALSE)&lt;&gt;0,VLOOKUP($B421,'Draft List'!$D$4:$AC$2598,BH$3,FALSE),"")</f>
        <v>361</v>
      </c>
      <c r="BI421">
        <f>IF(VLOOKUP($B421,'Draft List'!$D$4:$AC$2598,BI$3,FALSE)&lt;&gt;0,VLOOKUP($B421,'Draft List'!$D$4:$AC$2598,BI$3,FALSE),"")</f>
        <v>14</v>
      </c>
      <c r="BJ421">
        <f>IF(VLOOKUP($B421,'Draft List'!$D$4:$AC$2598,BJ$3,FALSE)&lt;&gt;0,VLOOKUP($B421,'Draft List'!$D$4:$AC$2598,BJ$3,FALSE),"")</f>
        <v>17</v>
      </c>
      <c r="BK421" t="str">
        <f>IF(VLOOKUP($B421,'Draft List'!$D$4:$AC$2598,BK$3,FALSE)&lt;&gt;0,VLOOKUP($B421,'Draft List'!$D$4:$AC$2598,BK$3,FALSE),"")</f>
        <v>Kentucky Thoroughbreds</v>
      </c>
      <c r="BL421" t="e">
        <f>IF(OR(C421="SP",C421="MR",C421="CL"),"P",VLOOKUP($A421,Bat!$A$4:$AQ$1284,42,FALSE))</f>
        <v>#N/A</v>
      </c>
    </row>
    <row r="422" spans="1:64" x14ac:dyDescent="0.25">
      <c r="A422" s="45" t="str">
        <f t="shared" si="48"/>
        <v>RPConnor Washington22</v>
      </c>
      <c r="B422">
        <f>VLOOKUP($A422,draft_listing_pitchers_stats!$A$1:$B$1324,2,FALSE)</f>
        <v>16548</v>
      </c>
      <c r="C422" s="1" t="s">
        <v>885</v>
      </c>
      <c r="D422" s="1" t="s">
        <v>1099</v>
      </c>
      <c r="E422" s="1" t="s">
        <v>265</v>
      </c>
      <c r="F422" s="1">
        <v>22</v>
      </c>
      <c r="G422" s="1" t="s">
        <v>58</v>
      </c>
      <c r="H422" s="1" t="s">
        <v>58</v>
      </c>
      <c r="I422" s="1" t="s">
        <v>54</v>
      </c>
      <c r="J422" s="24" t="s">
        <v>54</v>
      </c>
      <c r="K422" s="1" t="s">
        <v>47</v>
      </c>
      <c r="L422" s="24" t="s">
        <v>46</v>
      </c>
      <c r="M422" s="1">
        <v>3</v>
      </c>
      <c r="N422" s="1">
        <v>2</v>
      </c>
      <c r="O422" s="24">
        <v>1</v>
      </c>
      <c r="P422" s="1">
        <v>5</v>
      </c>
      <c r="Q422" s="1">
        <v>2</v>
      </c>
      <c r="R422" s="24">
        <v>2</v>
      </c>
      <c r="S422" s="1" t="s">
        <v>48</v>
      </c>
      <c r="T422" s="1" t="s">
        <v>48</v>
      </c>
      <c r="U422" s="1">
        <v>1</v>
      </c>
      <c r="V422" s="1">
        <v>1</v>
      </c>
      <c r="W422" s="1" t="s">
        <v>48</v>
      </c>
      <c r="X422" s="1" t="s">
        <v>48</v>
      </c>
      <c r="Y422" s="1">
        <v>3</v>
      </c>
      <c r="Z422" s="1">
        <v>6</v>
      </c>
      <c r="AA422" s="1" t="s">
        <v>48</v>
      </c>
      <c r="AB422" s="1" t="s">
        <v>48</v>
      </c>
      <c r="AC422" s="1">
        <v>4</v>
      </c>
      <c r="AD422" s="1">
        <v>5</v>
      </c>
      <c r="AE422" s="1">
        <v>4</v>
      </c>
      <c r="AF422" s="1">
        <v>5</v>
      </c>
      <c r="AG422" s="1" t="s">
        <v>48</v>
      </c>
      <c r="AH422" s="1" t="s">
        <v>48</v>
      </c>
      <c r="AI422" s="1" t="s">
        <v>48</v>
      </c>
      <c r="AJ422" s="1" t="s">
        <v>48</v>
      </c>
      <c r="AK422" s="1" t="s">
        <v>48</v>
      </c>
      <c r="AL422" s="1" t="s">
        <v>48</v>
      </c>
      <c r="AM422" s="1" t="s">
        <v>48</v>
      </c>
      <c r="AN422" s="1" t="s">
        <v>48</v>
      </c>
      <c r="AO422" s="1" t="s">
        <v>48</v>
      </c>
      <c r="AP422" s="24" t="s">
        <v>48</v>
      </c>
      <c r="AQ422" s="1" t="s">
        <v>521</v>
      </c>
      <c r="AR422" s="1">
        <v>6</v>
      </c>
      <c r="AS422" s="25" t="s">
        <v>519</v>
      </c>
      <c r="AT422" s="36" t="s">
        <v>48</v>
      </c>
      <c r="AU422" s="9">
        <f t="shared" si="49"/>
        <v>-2.1166698725191955</v>
      </c>
      <c r="AV422" s="9">
        <f t="shared" si="50"/>
        <v>-1.0394719067096667</v>
      </c>
      <c r="AW422">
        <f t="shared" si="51"/>
        <v>4</v>
      </c>
      <c r="AX422">
        <f t="shared" si="52"/>
        <v>0.5</v>
      </c>
      <c r="AY422" s="6">
        <f>VLOOKUP(AQ422,COND!$A$10:$B$32,2,FALSE)</f>
        <v>1</v>
      </c>
      <c r="AZ422" s="9">
        <f>($AU$3*AU422+$AV$3*AV422+$AW$3*AW422+$AX$3*AX422)*AY422*IF(AR422&lt;5,0.95,IF(AR422&lt;7,0.975,1))+$K$3*VLOOKUP(K422,COND!$A$2:$D$7,2,FALSE)+$L$3*VLOOKUP(L422,COND!$A$2:$D$7,3,FALSE)+IF(BB422="SP",$BB$3,0)+IF($AW422&lt;3,-5,0)</f>
        <v>13.576922194020256</v>
      </c>
      <c r="BA422" s="28">
        <f t="shared" si="53"/>
        <v>0.13517971143825921</v>
      </c>
      <c r="BB422" t="str">
        <f t="shared" si="54"/>
        <v>SP</v>
      </c>
      <c r="BC422">
        <v>900</v>
      </c>
      <c r="BD422">
        <v>418</v>
      </c>
      <c r="BF422" t="str">
        <f t="shared" si="55"/>
        <v>Unlikely</v>
      </c>
      <c r="BH422" t="str">
        <f>IF(VLOOKUP($B422,'Draft List'!$D$4:$AC$2598,BH$3,FALSE)&lt;&gt;0,VLOOKUP($B422,'Draft List'!$D$4:$AC$2598,BH$3,FALSE),"")</f>
        <v/>
      </c>
      <c r="BI422" t="str">
        <f>IF(VLOOKUP($B422,'Draft List'!$D$4:$AC$2598,BI$3,FALSE)&lt;&gt;0,VLOOKUP($B422,'Draft List'!$D$4:$AC$2598,BI$3,FALSE),"")</f>
        <v/>
      </c>
      <c r="BJ422" t="str">
        <f>IF(VLOOKUP($B422,'Draft List'!$D$4:$AC$2598,BJ$3,FALSE)&lt;&gt;0,VLOOKUP($B422,'Draft List'!$D$4:$AC$2598,BJ$3,FALSE),"")</f>
        <v/>
      </c>
      <c r="BK422" t="str">
        <f>IF(VLOOKUP($B422,'Draft List'!$D$4:$AC$2598,BK$3,FALSE)&lt;&gt;0,VLOOKUP($B422,'Draft List'!$D$4:$AC$2598,BK$3,FALSE),"")</f>
        <v/>
      </c>
      <c r="BL422" t="e">
        <f>IF(OR(C422="SP",C422="MR",C422="CL"),"P",VLOOKUP($A422,Bat!$A$4:$AQ$1284,42,FALSE))</f>
        <v>#N/A</v>
      </c>
    </row>
    <row r="423" spans="1:64" x14ac:dyDescent="0.25">
      <c r="A423" s="45" t="str">
        <f t="shared" si="48"/>
        <v>RPEdward Hodges24</v>
      </c>
      <c r="B423">
        <f>VLOOKUP($A423,draft_listing_pitchers_stats!$A$1:$B$1324,2,FALSE)</f>
        <v>6662</v>
      </c>
      <c r="C423" s="1" t="s">
        <v>885</v>
      </c>
      <c r="D423" s="1" t="s">
        <v>432</v>
      </c>
      <c r="E423" s="1" t="s">
        <v>1244</v>
      </c>
      <c r="F423" s="1">
        <v>24</v>
      </c>
      <c r="G423" s="1" t="s">
        <v>44</v>
      </c>
      <c r="H423" s="1" t="s">
        <v>44</v>
      </c>
      <c r="I423" s="1" t="s">
        <v>54</v>
      </c>
      <c r="J423" s="24" t="s">
        <v>54</v>
      </c>
      <c r="K423" s="1" t="s">
        <v>47</v>
      </c>
      <c r="L423" s="24" t="s">
        <v>47</v>
      </c>
      <c r="M423" s="1">
        <v>2</v>
      </c>
      <c r="N423" s="1">
        <v>2</v>
      </c>
      <c r="O423" s="24">
        <v>1</v>
      </c>
      <c r="P423" s="1">
        <v>4</v>
      </c>
      <c r="Q423" s="1">
        <v>2</v>
      </c>
      <c r="R423" s="24">
        <v>3</v>
      </c>
      <c r="S423" s="1">
        <v>4</v>
      </c>
      <c r="T423" s="1">
        <v>5</v>
      </c>
      <c r="U423" s="1">
        <v>3</v>
      </c>
      <c r="V423" s="1">
        <v>5</v>
      </c>
      <c r="W423" s="1">
        <v>2</v>
      </c>
      <c r="X423" s="1">
        <v>3</v>
      </c>
      <c r="Y423" s="1" t="s">
        <v>48</v>
      </c>
      <c r="Z423" s="1" t="s">
        <v>48</v>
      </c>
      <c r="AA423" s="1" t="s">
        <v>48</v>
      </c>
      <c r="AB423" s="1" t="s">
        <v>48</v>
      </c>
      <c r="AC423" s="1" t="s">
        <v>48</v>
      </c>
      <c r="AD423" s="1" t="s">
        <v>48</v>
      </c>
      <c r="AE423" s="1">
        <v>3</v>
      </c>
      <c r="AF423" s="1">
        <v>4</v>
      </c>
      <c r="AG423" s="1" t="s">
        <v>48</v>
      </c>
      <c r="AH423" s="1" t="s">
        <v>48</v>
      </c>
      <c r="AI423" s="1" t="s">
        <v>48</v>
      </c>
      <c r="AJ423" s="1" t="s">
        <v>48</v>
      </c>
      <c r="AK423" s="1" t="s">
        <v>48</v>
      </c>
      <c r="AL423" s="1" t="s">
        <v>48</v>
      </c>
      <c r="AM423" s="1" t="s">
        <v>48</v>
      </c>
      <c r="AN423" s="1" t="s">
        <v>48</v>
      </c>
      <c r="AO423" s="1" t="s">
        <v>48</v>
      </c>
      <c r="AP423" s="24" t="s">
        <v>48</v>
      </c>
      <c r="AQ423" s="1" t="s">
        <v>522</v>
      </c>
      <c r="AR423" s="1">
        <v>5</v>
      </c>
      <c r="AS423" s="25" t="s">
        <v>519</v>
      </c>
      <c r="AT423" s="36" t="s">
        <v>50</v>
      </c>
      <c r="AU423" s="9">
        <f t="shared" si="49"/>
        <v>-2.311361197028369</v>
      </c>
      <c r="AV423" s="9">
        <f t="shared" si="50"/>
        <v>-0.99184266516472974</v>
      </c>
      <c r="AW423">
        <f t="shared" si="51"/>
        <v>4</v>
      </c>
      <c r="AX423">
        <f t="shared" si="52"/>
        <v>0</v>
      </c>
      <c r="AY423" s="6">
        <f>VLOOKUP(AQ423,COND!$A$10:$B$32,2,FALSE)</f>
        <v>1</v>
      </c>
      <c r="AZ423" s="9">
        <f>($AU$3*AU423+$AV$3*AV423+$AW$3*AW423+$AX$3*AX423)*AY423*IF(AR423&lt;5,0.95,IF(AR423&lt;7,0.975,1))+$K$3*VLOOKUP(K423,COND!$A$2:$D$7,2,FALSE)+$L$3*VLOOKUP(L423,COND!$A$2:$D$7,3,FALSE)+IF(BB423="SP",$BB$3,0)+IF($AW423&lt;3,-5,0)</f>
        <v>13.558352595867234</v>
      </c>
      <c r="BA423" s="28">
        <f t="shared" si="53"/>
        <v>0.13354837140184689</v>
      </c>
      <c r="BB423" t="str">
        <f t="shared" si="54"/>
        <v>SP</v>
      </c>
      <c r="BC423">
        <v>900</v>
      </c>
      <c r="BD423">
        <v>419</v>
      </c>
      <c r="BF423" t="str">
        <f t="shared" si="55"/>
        <v>Unlikely</v>
      </c>
      <c r="BH423" t="str">
        <f>IF(VLOOKUP($B423,'Draft List'!$D$4:$AC$2598,BH$3,FALSE)&lt;&gt;0,VLOOKUP($B423,'Draft List'!$D$4:$AC$2598,BH$3,FALSE),"")</f>
        <v/>
      </c>
      <c r="BI423" t="str">
        <f>IF(VLOOKUP($B423,'Draft List'!$D$4:$AC$2598,BI$3,FALSE)&lt;&gt;0,VLOOKUP($B423,'Draft List'!$D$4:$AC$2598,BI$3,FALSE),"")</f>
        <v/>
      </c>
      <c r="BJ423" t="str">
        <f>IF(VLOOKUP($B423,'Draft List'!$D$4:$AC$2598,BJ$3,FALSE)&lt;&gt;0,VLOOKUP($B423,'Draft List'!$D$4:$AC$2598,BJ$3,FALSE),"")</f>
        <v/>
      </c>
      <c r="BK423" t="str">
        <f>IF(VLOOKUP($B423,'Draft List'!$D$4:$AC$2598,BK$3,FALSE)&lt;&gt;0,VLOOKUP($B423,'Draft List'!$D$4:$AC$2598,BK$3,FALSE),"")</f>
        <v/>
      </c>
      <c r="BL423" t="e">
        <f>IF(OR(C423="SP",C423="MR",C423="CL"),"P",VLOOKUP($A423,Bat!$A$4:$AQ$1284,42,FALSE))</f>
        <v>#N/A</v>
      </c>
    </row>
    <row r="424" spans="1:64" x14ac:dyDescent="0.25">
      <c r="A424" s="45" t="str">
        <f t="shared" si="48"/>
        <v>RPRich Dixon24</v>
      </c>
      <c r="B424">
        <f>VLOOKUP($A424,draft_listing_pitchers_stats!$A$1:$B$1324,2,FALSE)</f>
        <v>712</v>
      </c>
      <c r="C424" s="1" t="s">
        <v>885</v>
      </c>
      <c r="D424" s="1" t="s">
        <v>598</v>
      </c>
      <c r="E424" s="1" t="s">
        <v>869</v>
      </c>
      <c r="F424" s="1">
        <v>24</v>
      </c>
      <c r="G424" s="1" t="s">
        <v>68</v>
      </c>
      <c r="H424" s="1" t="s">
        <v>44</v>
      </c>
      <c r="I424" s="1" t="s">
        <v>54</v>
      </c>
      <c r="J424" s="24" t="s">
        <v>54</v>
      </c>
      <c r="K424" s="1" t="s">
        <v>47</v>
      </c>
      <c r="L424" s="24" t="s">
        <v>47</v>
      </c>
      <c r="M424" s="1">
        <v>3</v>
      </c>
      <c r="N424" s="1">
        <v>1</v>
      </c>
      <c r="O424" s="24">
        <v>4</v>
      </c>
      <c r="P424" s="1">
        <v>3</v>
      </c>
      <c r="Q424" s="1">
        <v>1</v>
      </c>
      <c r="R424" s="24">
        <v>5</v>
      </c>
      <c r="S424" s="1">
        <v>4</v>
      </c>
      <c r="T424" s="1">
        <v>4</v>
      </c>
      <c r="U424" s="1">
        <v>1</v>
      </c>
      <c r="V424" s="1">
        <v>1</v>
      </c>
      <c r="W424" s="1">
        <v>3</v>
      </c>
      <c r="X424" s="1">
        <v>3</v>
      </c>
      <c r="Y424" s="1" t="s">
        <v>48</v>
      </c>
      <c r="Z424" s="1" t="s">
        <v>48</v>
      </c>
      <c r="AA424" s="1" t="s">
        <v>48</v>
      </c>
      <c r="AB424" s="1" t="s">
        <v>48</v>
      </c>
      <c r="AC424" s="1" t="s">
        <v>48</v>
      </c>
      <c r="AD424" s="1" t="s">
        <v>48</v>
      </c>
      <c r="AE424" s="1" t="s">
        <v>48</v>
      </c>
      <c r="AF424" s="1" t="s">
        <v>48</v>
      </c>
      <c r="AG424" s="1" t="s">
        <v>48</v>
      </c>
      <c r="AH424" s="1" t="s">
        <v>48</v>
      </c>
      <c r="AI424" s="1" t="s">
        <v>48</v>
      </c>
      <c r="AJ424" s="1" t="s">
        <v>48</v>
      </c>
      <c r="AK424" s="1" t="s">
        <v>48</v>
      </c>
      <c r="AL424" s="1" t="s">
        <v>48</v>
      </c>
      <c r="AM424" s="1" t="s">
        <v>48</v>
      </c>
      <c r="AN424" s="1" t="s">
        <v>48</v>
      </c>
      <c r="AO424" s="1" t="s">
        <v>48</v>
      </c>
      <c r="AP424" s="24" t="s">
        <v>48</v>
      </c>
      <c r="AQ424" s="1" t="s">
        <v>62</v>
      </c>
      <c r="AR424" s="1">
        <v>4</v>
      </c>
      <c r="AS424" s="25" t="s">
        <v>523</v>
      </c>
      <c r="AT424" s="36" t="s">
        <v>50</v>
      </c>
      <c r="AU424" s="9">
        <f t="shared" si="49"/>
        <v>-1.5851398907869199</v>
      </c>
      <c r="AV424" s="9">
        <f t="shared" si="50"/>
        <v>-0.89732457399573784</v>
      </c>
      <c r="AW424">
        <f t="shared" si="51"/>
        <v>3</v>
      </c>
      <c r="AX424">
        <f t="shared" si="52"/>
        <v>0</v>
      </c>
      <c r="AY424" s="6">
        <f>VLOOKUP(AQ424,COND!$A$10:$B$32,2,FALSE)</f>
        <v>1</v>
      </c>
      <c r="AZ424" s="9">
        <f>($AU$3*AU424+$AV$3*AV424+$AW$3*AW424+$AX$3*AX424)*AY424*IF(AR424&lt;5,0.95,IF(AR424&lt;7,0.975,1))+$K$3*VLOOKUP(K424,COND!$A$2:$D$7,2,FALSE)+$L$3*VLOOKUP(L424,COND!$A$2:$D$7,3,FALSE)+IF(BB424="SP",$BB$3,0)+IF($AW424&lt;3,-5,0)</f>
        <v>13.474656514831468</v>
      </c>
      <c r="BA424" s="28">
        <f t="shared" si="53"/>
        <v>0.12619566690284087</v>
      </c>
      <c r="BB424" t="str">
        <f t="shared" si="54"/>
        <v>RP</v>
      </c>
      <c r="BC424">
        <v>900</v>
      </c>
      <c r="BD424">
        <v>420</v>
      </c>
      <c r="BF424" t="str">
        <f t="shared" si="55"/>
        <v>Unlikely</v>
      </c>
      <c r="BH424" t="str">
        <f>IF(VLOOKUP($B424,'Draft List'!$D$4:$AC$2598,BH$3,FALSE)&lt;&gt;0,VLOOKUP($B424,'Draft List'!$D$4:$AC$2598,BH$3,FALSE),"")</f>
        <v/>
      </c>
      <c r="BI424" t="str">
        <f>IF(VLOOKUP($B424,'Draft List'!$D$4:$AC$2598,BI$3,FALSE)&lt;&gt;0,VLOOKUP($B424,'Draft List'!$D$4:$AC$2598,BI$3,FALSE),"")</f>
        <v/>
      </c>
      <c r="BJ424" t="str">
        <f>IF(VLOOKUP($B424,'Draft List'!$D$4:$AC$2598,BJ$3,FALSE)&lt;&gt;0,VLOOKUP($B424,'Draft List'!$D$4:$AC$2598,BJ$3,FALSE),"")</f>
        <v/>
      </c>
      <c r="BK424" t="str">
        <f>IF(VLOOKUP($B424,'Draft List'!$D$4:$AC$2598,BK$3,FALSE)&lt;&gt;0,VLOOKUP($B424,'Draft List'!$D$4:$AC$2598,BK$3,FALSE),"")</f>
        <v/>
      </c>
      <c r="BL424" t="e">
        <f>IF(OR(C424="SP",C424="MR",C424="CL"),"P",VLOOKUP($A424,Bat!$A$4:$AQ$1284,42,FALSE))</f>
        <v>#N/A</v>
      </c>
    </row>
    <row r="425" spans="1:64" x14ac:dyDescent="0.25">
      <c r="A425" s="45" t="str">
        <f t="shared" si="48"/>
        <v>RPLou Loveless22</v>
      </c>
      <c r="B425">
        <f>VLOOKUP($A425,draft_listing_pitchers_stats!$A$1:$B$1324,2,FALSE)</f>
        <v>11182</v>
      </c>
      <c r="C425" s="1" t="s">
        <v>885</v>
      </c>
      <c r="D425" s="1" t="s">
        <v>218</v>
      </c>
      <c r="E425" s="1" t="s">
        <v>1367</v>
      </c>
      <c r="F425" s="1">
        <v>22</v>
      </c>
      <c r="G425" s="1" t="s">
        <v>44</v>
      </c>
      <c r="H425" s="1" t="s">
        <v>44</v>
      </c>
      <c r="I425" s="1" t="s">
        <v>54</v>
      </c>
      <c r="J425" s="24" t="s">
        <v>54</v>
      </c>
      <c r="K425" s="1" t="s">
        <v>46</v>
      </c>
      <c r="L425" s="24" t="s">
        <v>46</v>
      </c>
      <c r="M425" s="1">
        <v>4</v>
      </c>
      <c r="N425" s="1">
        <v>2</v>
      </c>
      <c r="O425" s="24">
        <v>1</v>
      </c>
      <c r="P425" s="1">
        <v>4</v>
      </c>
      <c r="Q425" s="1">
        <v>2</v>
      </c>
      <c r="R425" s="24">
        <v>3</v>
      </c>
      <c r="S425" s="1">
        <v>6</v>
      </c>
      <c r="T425" s="1">
        <v>6</v>
      </c>
      <c r="U425" s="1">
        <v>4</v>
      </c>
      <c r="V425" s="1">
        <v>4</v>
      </c>
      <c r="W425" s="1">
        <v>4</v>
      </c>
      <c r="X425" s="1">
        <v>5</v>
      </c>
      <c r="Y425" s="1" t="s">
        <v>48</v>
      </c>
      <c r="Z425" s="1" t="s">
        <v>48</v>
      </c>
      <c r="AA425" s="1" t="s">
        <v>48</v>
      </c>
      <c r="AB425" s="1" t="s">
        <v>48</v>
      </c>
      <c r="AC425" s="1">
        <v>4</v>
      </c>
      <c r="AD425" s="1">
        <v>4</v>
      </c>
      <c r="AE425" s="1" t="s">
        <v>48</v>
      </c>
      <c r="AF425" s="1" t="s">
        <v>48</v>
      </c>
      <c r="AG425" s="1" t="s">
        <v>48</v>
      </c>
      <c r="AH425" s="1" t="s">
        <v>48</v>
      </c>
      <c r="AI425" s="1" t="s">
        <v>48</v>
      </c>
      <c r="AJ425" s="1" t="s">
        <v>48</v>
      </c>
      <c r="AK425" s="1" t="s">
        <v>48</v>
      </c>
      <c r="AL425" s="1" t="s">
        <v>48</v>
      </c>
      <c r="AM425" s="1" t="s">
        <v>48</v>
      </c>
      <c r="AN425" s="1" t="s">
        <v>48</v>
      </c>
      <c r="AO425" s="1" t="s">
        <v>48</v>
      </c>
      <c r="AP425" s="24" t="s">
        <v>48</v>
      </c>
      <c r="AQ425" s="1" t="s">
        <v>66</v>
      </c>
      <c r="AR425" s="1">
        <v>4</v>
      </c>
      <c r="AS425" s="25" t="s">
        <v>519</v>
      </c>
      <c r="AT425" s="36" t="s">
        <v>48</v>
      </c>
      <c r="AU425" s="9">
        <f t="shared" si="49"/>
        <v>-1.9219785480100218</v>
      </c>
      <c r="AV425" s="9">
        <f t="shared" si="50"/>
        <v>-0.99184266516472974</v>
      </c>
      <c r="AW425">
        <f t="shared" si="51"/>
        <v>4</v>
      </c>
      <c r="AX425">
        <f t="shared" si="52"/>
        <v>1</v>
      </c>
      <c r="AY425" s="6">
        <f>VLOOKUP(AQ425,COND!$A$10:$B$32,2,FALSE)</f>
        <v>1.0249999999999999</v>
      </c>
      <c r="AZ425" s="9">
        <f>($AU$3*AU425+$AV$3*AV425+$AW$3*AW425+$AX$3*AX425)*AY425*IF(AR425&lt;5,0.95,IF(AR425&lt;7,0.975,1))+$K$3*VLOOKUP(K425,COND!$A$2:$D$7,2,FALSE)+$L$3*VLOOKUP(L425,COND!$A$2:$D$7,3,FALSE)+IF(BB425="SP",$BB$3,0)+IF($AW425&lt;3,-5,0)</f>
        <v>13.474246273691939</v>
      </c>
      <c r="BA425" s="28">
        <f t="shared" si="53"/>
        <v>0.12615962720020535</v>
      </c>
      <c r="BB425" t="str">
        <f t="shared" si="54"/>
        <v>RP</v>
      </c>
      <c r="BC425">
        <v>900</v>
      </c>
      <c r="BD425">
        <v>421</v>
      </c>
      <c r="BF425" t="str">
        <f t="shared" si="55"/>
        <v>Unlikely</v>
      </c>
      <c r="BH425" t="str">
        <f>IF(VLOOKUP($B425,'Draft List'!$D$4:$AC$2598,BH$3,FALSE)&lt;&gt;0,VLOOKUP($B425,'Draft List'!$D$4:$AC$2598,BH$3,FALSE),"")</f>
        <v/>
      </c>
      <c r="BI425" t="str">
        <f>IF(VLOOKUP($B425,'Draft List'!$D$4:$AC$2598,BI$3,FALSE)&lt;&gt;0,VLOOKUP($B425,'Draft List'!$D$4:$AC$2598,BI$3,FALSE),"")</f>
        <v/>
      </c>
      <c r="BJ425" t="str">
        <f>IF(VLOOKUP($B425,'Draft List'!$D$4:$AC$2598,BJ$3,FALSE)&lt;&gt;0,VLOOKUP($B425,'Draft List'!$D$4:$AC$2598,BJ$3,FALSE),"")</f>
        <v/>
      </c>
      <c r="BK425" t="str">
        <f>IF(VLOOKUP($B425,'Draft List'!$D$4:$AC$2598,BK$3,FALSE)&lt;&gt;0,VLOOKUP($B425,'Draft List'!$D$4:$AC$2598,BK$3,FALSE),"")</f>
        <v/>
      </c>
      <c r="BL425">
        <f>IF(OR(C425="SP",C425="MR",C425="CL"),"P",VLOOKUP($A425,Bat!$A$4:$AQ$1284,42,FALSE))</f>
        <v>-9.8729504923897089</v>
      </c>
    </row>
    <row r="426" spans="1:64" x14ac:dyDescent="0.25">
      <c r="A426" s="45" t="str">
        <f t="shared" si="48"/>
        <v>RPTakuma Goto24</v>
      </c>
      <c r="B426">
        <f>VLOOKUP($A426,draft_listing_pitchers_stats!$A$1:$B$1324,2,FALSE)</f>
        <v>9222</v>
      </c>
      <c r="C426" s="1" t="s">
        <v>885</v>
      </c>
      <c r="D426" s="1" t="s">
        <v>1199</v>
      </c>
      <c r="E426" s="1" t="s">
        <v>1200</v>
      </c>
      <c r="F426" s="1">
        <v>24</v>
      </c>
      <c r="G426" s="1" t="s">
        <v>44</v>
      </c>
      <c r="H426" s="1" t="s">
        <v>44</v>
      </c>
      <c r="I426" s="1" t="s">
        <v>54</v>
      </c>
      <c r="J426" s="24" t="s">
        <v>54</v>
      </c>
      <c r="K426" s="1" t="s">
        <v>47</v>
      </c>
      <c r="L426" s="24" t="s">
        <v>51</v>
      </c>
      <c r="M426" s="1">
        <v>3</v>
      </c>
      <c r="N426" s="1">
        <v>2</v>
      </c>
      <c r="O426" s="24">
        <v>1</v>
      </c>
      <c r="P426" s="1">
        <v>4</v>
      </c>
      <c r="Q426" s="1">
        <v>2</v>
      </c>
      <c r="R426" s="24">
        <v>3</v>
      </c>
      <c r="S426" s="1">
        <v>5</v>
      </c>
      <c r="T426" s="1">
        <v>6</v>
      </c>
      <c r="U426" s="1">
        <v>2</v>
      </c>
      <c r="V426" s="1">
        <v>4</v>
      </c>
      <c r="W426" s="1" t="s">
        <v>48</v>
      </c>
      <c r="X426" s="1" t="s">
        <v>48</v>
      </c>
      <c r="Y426" s="1" t="s">
        <v>48</v>
      </c>
      <c r="Z426" s="1" t="s">
        <v>48</v>
      </c>
      <c r="AA426" s="1" t="s">
        <v>48</v>
      </c>
      <c r="AB426" s="1" t="s">
        <v>48</v>
      </c>
      <c r="AC426" s="1" t="s">
        <v>48</v>
      </c>
      <c r="AD426" s="1" t="s">
        <v>48</v>
      </c>
      <c r="AE426" s="1" t="s">
        <v>48</v>
      </c>
      <c r="AF426" s="1" t="s">
        <v>48</v>
      </c>
      <c r="AG426" s="1" t="s">
        <v>48</v>
      </c>
      <c r="AH426" s="1" t="s">
        <v>48</v>
      </c>
      <c r="AI426" s="1" t="s">
        <v>48</v>
      </c>
      <c r="AJ426" s="1" t="s">
        <v>48</v>
      </c>
      <c r="AK426" s="1" t="s">
        <v>48</v>
      </c>
      <c r="AL426" s="1" t="s">
        <v>48</v>
      </c>
      <c r="AM426" s="1">
        <v>3</v>
      </c>
      <c r="AN426" s="1">
        <v>5</v>
      </c>
      <c r="AO426" s="1" t="s">
        <v>48</v>
      </c>
      <c r="AP426" s="24" t="s">
        <v>48</v>
      </c>
      <c r="AQ426" s="1" t="s">
        <v>59</v>
      </c>
      <c r="AR426" s="1">
        <v>8</v>
      </c>
      <c r="AS426" s="25" t="s">
        <v>15</v>
      </c>
      <c r="AT426" s="36" t="s">
        <v>50</v>
      </c>
      <c r="AU426" s="9">
        <f t="shared" si="49"/>
        <v>-2.1166698725191955</v>
      </c>
      <c r="AV426" s="9">
        <f t="shared" si="50"/>
        <v>-0.99184266516472974</v>
      </c>
      <c r="AW426">
        <f t="shared" si="51"/>
        <v>3</v>
      </c>
      <c r="AX426">
        <f t="shared" si="52"/>
        <v>0.5</v>
      </c>
      <c r="AY426" s="6">
        <f>VLOOKUP(AQ426,COND!$A$10:$B$32,2,FALSE)</f>
        <v>1.0249999999999999</v>
      </c>
      <c r="AZ426" s="9">
        <f>($AU$3*AU426+$AV$3*AV426+$AW$3*AW426+$AX$3*AX426)*AY426*IF(AR426&lt;5,0.95,IF(AR426&lt;7,0.975,1))+$K$3*VLOOKUP(K426,COND!$A$2:$D$7,2,FALSE)+$L$3*VLOOKUP(L426,COND!$A$2:$D$7,3,FALSE)+IF(BB426="SP",$BB$3,0)+IF($AW426&lt;3,-5,0)</f>
        <v>13.411433040256604</v>
      </c>
      <c r="BA426" s="28">
        <f t="shared" si="53"/>
        <v>0.12064148180604117</v>
      </c>
      <c r="BB426" t="str">
        <f t="shared" si="54"/>
        <v>SP</v>
      </c>
      <c r="BC426">
        <v>900</v>
      </c>
      <c r="BD426">
        <v>422</v>
      </c>
      <c r="BF426" t="str">
        <f t="shared" si="55"/>
        <v>Unlikely</v>
      </c>
      <c r="BH426" t="str">
        <f>IF(VLOOKUP($B426,'Draft List'!$D$4:$AC$2598,BH$3,FALSE)&lt;&gt;0,VLOOKUP($B426,'Draft List'!$D$4:$AC$2598,BH$3,FALSE),"")</f>
        <v/>
      </c>
      <c r="BI426" t="str">
        <f>IF(VLOOKUP($B426,'Draft List'!$D$4:$AC$2598,BI$3,FALSE)&lt;&gt;0,VLOOKUP($B426,'Draft List'!$D$4:$AC$2598,BI$3,FALSE),"")</f>
        <v/>
      </c>
      <c r="BJ426" t="str">
        <f>IF(VLOOKUP($B426,'Draft List'!$D$4:$AC$2598,BJ$3,FALSE)&lt;&gt;0,VLOOKUP($B426,'Draft List'!$D$4:$AC$2598,BJ$3,FALSE),"")</f>
        <v/>
      </c>
      <c r="BK426" t="str">
        <f>IF(VLOOKUP($B426,'Draft List'!$D$4:$AC$2598,BK$3,FALSE)&lt;&gt;0,VLOOKUP($B426,'Draft List'!$D$4:$AC$2598,BK$3,FALSE),"")</f>
        <v/>
      </c>
      <c r="BL426" t="e">
        <f>IF(OR(C426="SP",C426="MR",C426="CL"),"P",VLOOKUP($A426,Bat!$A$4:$AQ$1284,42,FALSE))</f>
        <v>#N/A</v>
      </c>
    </row>
    <row r="427" spans="1:64" x14ac:dyDescent="0.25">
      <c r="A427" s="45" t="str">
        <f t="shared" si="48"/>
        <v>RPDavid Shelton24</v>
      </c>
      <c r="B427">
        <f>VLOOKUP($A427,draft_listing_pitchers_stats!$A$1:$B$1324,2,FALSE)</f>
        <v>3680</v>
      </c>
      <c r="C427" s="1" t="s">
        <v>885</v>
      </c>
      <c r="D427" s="1" t="s">
        <v>187</v>
      </c>
      <c r="E427" s="1" t="s">
        <v>477</v>
      </c>
      <c r="F427" s="1">
        <v>24</v>
      </c>
      <c r="G427" s="1" t="s">
        <v>44</v>
      </c>
      <c r="H427" s="1" t="s">
        <v>44</v>
      </c>
      <c r="I427" s="1" t="s">
        <v>54</v>
      </c>
      <c r="J427" s="24" t="s">
        <v>54</v>
      </c>
      <c r="K427" s="1" t="s">
        <v>47</v>
      </c>
      <c r="L427" s="24" t="s">
        <v>46</v>
      </c>
      <c r="M427" s="1">
        <v>2</v>
      </c>
      <c r="N427" s="1">
        <v>2</v>
      </c>
      <c r="O427" s="24">
        <v>1</v>
      </c>
      <c r="P427" s="1">
        <v>4</v>
      </c>
      <c r="Q427" s="1">
        <v>2</v>
      </c>
      <c r="R427" s="24">
        <v>3</v>
      </c>
      <c r="S427" s="1">
        <v>4</v>
      </c>
      <c r="T427" s="1">
        <v>5</v>
      </c>
      <c r="U427" s="1">
        <v>2</v>
      </c>
      <c r="V427" s="1">
        <v>5</v>
      </c>
      <c r="W427" s="1" t="s">
        <v>48</v>
      </c>
      <c r="X427" s="1" t="s">
        <v>48</v>
      </c>
      <c r="Y427" s="1">
        <v>3</v>
      </c>
      <c r="Z427" s="1">
        <v>4</v>
      </c>
      <c r="AA427" s="1" t="s">
        <v>48</v>
      </c>
      <c r="AB427" s="1" t="s">
        <v>48</v>
      </c>
      <c r="AC427" s="1" t="s">
        <v>48</v>
      </c>
      <c r="AD427" s="1" t="s">
        <v>48</v>
      </c>
      <c r="AE427" s="1" t="s">
        <v>48</v>
      </c>
      <c r="AF427" s="1" t="s">
        <v>48</v>
      </c>
      <c r="AG427" s="1" t="s">
        <v>48</v>
      </c>
      <c r="AH427" s="1" t="s">
        <v>48</v>
      </c>
      <c r="AI427" s="1" t="s">
        <v>48</v>
      </c>
      <c r="AJ427" s="1" t="s">
        <v>48</v>
      </c>
      <c r="AK427" s="1" t="s">
        <v>48</v>
      </c>
      <c r="AL427" s="1" t="s">
        <v>48</v>
      </c>
      <c r="AM427" s="1" t="s">
        <v>48</v>
      </c>
      <c r="AN427" s="1" t="s">
        <v>48</v>
      </c>
      <c r="AO427" s="1" t="s">
        <v>48</v>
      </c>
      <c r="AP427" s="24" t="s">
        <v>48</v>
      </c>
      <c r="AQ427" s="1" t="s">
        <v>522</v>
      </c>
      <c r="AR427" s="1">
        <v>5</v>
      </c>
      <c r="AS427" s="25" t="s">
        <v>519</v>
      </c>
      <c r="AT427" s="36" t="s">
        <v>50</v>
      </c>
      <c r="AU427" s="9">
        <f t="shared" si="49"/>
        <v>-2.311361197028369</v>
      </c>
      <c r="AV427" s="9">
        <f t="shared" si="50"/>
        <v>-0.99184266516472974</v>
      </c>
      <c r="AW427">
        <f t="shared" si="51"/>
        <v>3</v>
      </c>
      <c r="AX427">
        <f t="shared" si="52"/>
        <v>0</v>
      </c>
      <c r="AY427" s="6">
        <f>VLOOKUP(AQ427,COND!$A$10:$B$32,2,FALSE)</f>
        <v>1</v>
      </c>
      <c r="AZ427" s="9">
        <f>($AU$3*AU427+$AV$3*AV427+$AW$3*AW427+$AX$3*AX427)*AY427*IF(AR427&lt;5,0.95,IF(AR427&lt;7,0.975,1))+$K$3*VLOOKUP(K427,COND!$A$2:$D$7,2,FALSE)+$L$3*VLOOKUP(L427,COND!$A$2:$D$7,3,FALSE)+IF(BB427="SP",$BB$3,0)+IF($AW427&lt;3,-5,0)</f>
        <v>13.370852595867238</v>
      </c>
      <c r="BA427" s="28">
        <f t="shared" si="53"/>
        <v>0.11707648793367752</v>
      </c>
      <c r="BB427" t="str">
        <f t="shared" si="54"/>
        <v>SP</v>
      </c>
      <c r="BC427">
        <v>900</v>
      </c>
      <c r="BD427">
        <v>423</v>
      </c>
      <c r="BF427" t="str">
        <f t="shared" si="55"/>
        <v>Unlikely</v>
      </c>
      <c r="BH427" t="str">
        <f>IF(VLOOKUP($B427,'Draft List'!$D$4:$AC$2598,BH$3,FALSE)&lt;&gt;0,VLOOKUP($B427,'Draft List'!$D$4:$AC$2598,BH$3,FALSE),"")</f>
        <v/>
      </c>
      <c r="BI427" t="str">
        <f>IF(VLOOKUP($B427,'Draft List'!$D$4:$AC$2598,BI$3,FALSE)&lt;&gt;0,VLOOKUP($B427,'Draft List'!$D$4:$AC$2598,BI$3,FALSE),"")</f>
        <v/>
      </c>
      <c r="BJ427" t="str">
        <f>IF(VLOOKUP($B427,'Draft List'!$D$4:$AC$2598,BJ$3,FALSE)&lt;&gt;0,VLOOKUP($B427,'Draft List'!$D$4:$AC$2598,BJ$3,FALSE),"")</f>
        <v/>
      </c>
      <c r="BK427" t="str">
        <f>IF(VLOOKUP($B427,'Draft List'!$D$4:$AC$2598,BK$3,FALSE)&lt;&gt;0,VLOOKUP($B427,'Draft List'!$D$4:$AC$2598,BK$3,FALSE),"")</f>
        <v/>
      </c>
      <c r="BL427">
        <f>IF(OR(C427="SP",C427="MR",C427="CL"),"P",VLOOKUP($A427,Bat!$A$4:$AQ$1284,42,FALSE))</f>
        <v>-3.9762056145777969</v>
      </c>
    </row>
    <row r="428" spans="1:64" x14ac:dyDescent="0.25">
      <c r="A428" s="45" t="str">
        <f t="shared" si="48"/>
        <v>RPLarry Evans24</v>
      </c>
      <c r="B428">
        <f>VLOOKUP($A428,draft_listing_pitchers_stats!$A$1:$B$1324,2,FALSE)</f>
        <v>6080</v>
      </c>
      <c r="C428" s="1" t="s">
        <v>885</v>
      </c>
      <c r="D428" s="1" t="s">
        <v>266</v>
      </c>
      <c r="E428" s="1" t="s">
        <v>1151</v>
      </c>
      <c r="F428" s="1">
        <v>24</v>
      </c>
      <c r="G428" s="1" t="s">
        <v>44</v>
      </c>
      <c r="H428" s="1" t="s">
        <v>44</v>
      </c>
      <c r="I428" s="1" t="s">
        <v>54</v>
      </c>
      <c r="J428" s="24" t="s">
        <v>54</v>
      </c>
      <c r="K428" s="1" t="s">
        <v>47</v>
      </c>
      <c r="L428" s="24" t="s">
        <v>46</v>
      </c>
      <c r="M428" s="1">
        <v>1</v>
      </c>
      <c r="N428" s="1">
        <v>2</v>
      </c>
      <c r="O428" s="24">
        <v>1</v>
      </c>
      <c r="P428" s="1">
        <v>4</v>
      </c>
      <c r="Q428" s="1">
        <v>2</v>
      </c>
      <c r="R428" s="24">
        <v>3</v>
      </c>
      <c r="S428" s="1" t="s">
        <v>48</v>
      </c>
      <c r="T428" s="1" t="s">
        <v>48</v>
      </c>
      <c r="U428" s="1">
        <v>1</v>
      </c>
      <c r="V428" s="1">
        <v>1</v>
      </c>
      <c r="W428" s="1">
        <v>2</v>
      </c>
      <c r="X428" s="1">
        <v>5</v>
      </c>
      <c r="Y428" s="1" t="s">
        <v>48</v>
      </c>
      <c r="Z428" s="1" t="s">
        <v>48</v>
      </c>
      <c r="AA428" s="1" t="s">
        <v>48</v>
      </c>
      <c r="AB428" s="1" t="s">
        <v>48</v>
      </c>
      <c r="AC428" s="1" t="s">
        <v>48</v>
      </c>
      <c r="AD428" s="1" t="s">
        <v>48</v>
      </c>
      <c r="AE428" s="1">
        <v>3</v>
      </c>
      <c r="AF428" s="1">
        <v>4</v>
      </c>
      <c r="AG428" s="1" t="s">
        <v>48</v>
      </c>
      <c r="AH428" s="1" t="s">
        <v>48</v>
      </c>
      <c r="AI428" s="1" t="s">
        <v>48</v>
      </c>
      <c r="AJ428" s="1" t="s">
        <v>48</v>
      </c>
      <c r="AK428" s="1" t="s">
        <v>48</v>
      </c>
      <c r="AL428" s="1" t="s">
        <v>48</v>
      </c>
      <c r="AM428" s="1" t="s">
        <v>48</v>
      </c>
      <c r="AN428" s="1" t="s">
        <v>48</v>
      </c>
      <c r="AO428" s="1" t="s">
        <v>48</v>
      </c>
      <c r="AP428" s="24" t="s">
        <v>48</v>
      </c>
      <c r="AQ428" s="1" t="s">
        <v>521</v>
      </c>
      <c r="AR428" s="1">
        <v>6</v>
      </c>
      <c r="AS428" s="25" t="s">
        <v>519</v>
      </c>
      <c r="AT428" s="36" t="s">
        <v>50</v>
      </c>
      <c r="AU428" s="9">
        <f t="shared" si="49"/>
        <v>-2.5060525215375429</v>
      </c>
      <c r="AV428" s="9">
        <f t="shared" si="50"/>
        <v>-0.99184266516472974</v>
      </c>
      <c r="AW428">
        <f t="shared" si="51"/>
        <v>3</v>
      </c>
      <c r="AX428">
        <f t="shared" si="52"/>
        <v>0</v>
      </c>
      <c r="AY428" s="6">
        <f>VLOOKUP(AQ428,COND!$A$10:$B$32,2,FALSE)</f>
        <v>1</v>
      </c>
      <c r="AZ428" s="9">
        <f>($AU$3*AU428+$AV$3*AV428+$AW$3*AW428+$AX$3*AX428)*AY428*IF(AR428&lt;5,0.95,IF(AR428&lt;7,0.975,1))+$K$3*VLOOKUP(K428,COND!$A$2:$D$7,2,FALSE)+$L$3*VLOOKUP(L428,COND!$A$2:$D$7,3,FALSE)+IF(BB428="SP",$BB$3,0)+IF($AW428&lt;3,-5,0)</f>
        <v>13.332887787587946</v>
      </c>
      <c r="BA428" s="28">
        <f t="shared" si="53"/>
        <v>0.11374127781171546</v>
      </c>
      <c r="BB428" t="str">
        <f t="shared" si="54"/>
        <v>SP</v>
      </c>
      <c r="BC428">
        <v>900</v>
      </c>
      <c r="BD428">
        <v>424</v>
      </c>
      <c r="BF428" t="str">
        <f t="shared" si="55"/>
        <v>Unlikely</v>
      </c>
      <c r="BH428" t="str">
        <f>IF(VLOOKUP($B428,'Draft List'!$D$4:$AC$2598,BH$3,FALSE)&lt;&gt;0,VLOOKUP($B428,'Draft List'!$D$4:$AC$2598,BH$3,FALSE),"")</f>
        <v/>
      </c>
      <c r="BI428" t="str">
        <f>IF(VLOOKUP($B428,'Draft List'!$D$4:$AC$2598,BI$3,FALSE)&lt;&gt;0,VLOOKUP($B428,'Draft List'!$D$4:$AC$2598,BI$3,FALSE),"")</f>
        <v/>
      </c>
      <c r="BJ428" t="str">
        <f>IF(VLOOKUP($B428,'Draft List'!$D$4:$AC$2598,BJ$3,FALSE)&lt;&gt;0,VLOOKUP($B428,'Draft List'!$D$4:$AC$2598,BJ$3,FALSE),"")</f>
        <v/>
      </c>
      <c r="BK428" t="str">
        <f>IF(VLOOKUP($B428,'Draft List'!$D$4:$AC$2598,BK$3,FALSE)&lt;&gt;0,VLOOKUP($B428,'Draft List'!$D$4:$AC$2598,BK$3,FALSE),"")</f>
        <v/>
      </c>
      <c r="BL428">
        <f>IF(OR(C428="SP",C428="MR",C428="CL"),"P",VLOOKUP($A428,Bat!$A$4:$AQ$1284,42,FALSE))</f>
        <v>-3.8616758485706129</v>
      </c>
    </row>
    <row r="429" spans="1:64" x14ac:dyDescent="0.25">
      <c r="A429" s="45" t="str">
        <f t="shared" si="48"/>
        <v>RPLloyd Joseph22</v>
      </c>
      <c r="B429">
        <f>VLOOKUP($A429,draft_listing_pitchers_stats!$A$1:$B$1324,2,FALSE)</f>
        <v>2106</v>
      </c>
      <c r="C429" s="1" t="s">
        <v>885</v>
      </c>
      <c r="D429" s="1" t="s">
        <v>759</v>
      </c>
      <c r="E429" s="1" t="s">
        <v>188</v>
      </c>
      <c r="F429" s="1">
        <v>22</v>
      </c>
      <c r="G429" s="1" t="s">
        <v>44</v>
      </c>
      <c r="H429" s="1" t="s">
        <v>44</v>
      </c>
      <c r="I429" s="1" t="s">
        <v>54</v>
      </c>
      <c r="J429" s="24" t="s">
        <v>54</v>
      </c>
      <c r="K429" s="1" t="s">
        <v>46</v>
      </c>
      <c r="L429" s="24" t="s">
        <v>46</v>
      </c>
      <c r="M429" s="1">
        <v>3</v>
      </c>
      <c r="N429" s="1">
        <v>2</v>
      </c>
      <c r="O429" s="24">
        <v>2</v>
      </c>
      <c r="P429" s="1">
        <v>4</v>
      </c>
      <c r="Q429" s="1">
        <v>2</v>
      </c>
      <c r="R429" s="24">
        <v>3</v>
      </c>
      <c r="S429" s="1">
        <v>4</v>
      </c>
      <c r="T429" s="1">
        <v>5</v>
      </c>
      <c r="U429" s="1" t="s">
        <v>48</v>
      </c>
      <c r="V429" s="1" t="s">
        <v>48</v>
      </c>
      <c r="W429" s="1">
        <v>3</v>
      </c>
      <c r="X429" s="1">
        <v>5</v>
      </c>
      <c r="Y429" s="1" t="s">
        <v>48</v>
      </c>
      <c r="Z429" s="1" t="s">
        <v>48</v>
      </c>
      <c r="AA429" s="1" t="s">
        <v>48</v>
      </c>
      <c r="AB429" s="1" t="s">
        <v>48</v>
      </c>
      <c r="AC429" s="1" t="s">
        <v>48</v>
      </c>
      <c r="AD429" s="1" t="s">
        <v>48</v>
      </c>
      <c r="AE429" s="1" t="s">
        <v>48</v>
      </c>
      <c r="AF429" s="1" t="s">
        <v>48</v>
      </c>
      <c r="AG429" s="1">
        <v>4</v>
      </c>
      <c r="AH429" s="1">
        <v>4</v>
      </c>
      <c r="AI429" s="1" t="s">
        <v>48</v>
      </c>
      <c r="AJ429" s="1" t="s">
        <v>48</v>
      </c>
      <c r="AK429" s="1" t="s">
        <v>48</v>
      </c>
      <c r="AL429" s="1" t="s">
        <v>48</v>
      </c>
      <c r="AM429" s="1" t="s">
        <v>48</v>
      </c>
      <c r="AN429" s="1" t="s">
        <v>48</v>
      </c>
      <c r="AO429" s="1" t="s">
        <v>48</v>
      </c>
      <c r="AP429" s="24" t="s">
        <v>48</v>
      </c>
      <c r="AQ429" s="1" t="s">
        <v>61</v>
      </c>
      <c r="AR429" s="1">
        <v>7</v>
      </c>
      <c r="AS429" s="25" t="s">
        <v>519</v>
      </c>
      <c r="AT429" s="36" t="s">
        <v>48</v>
      </c>
      <c r="AU429" s="9">
        <f t="shared" si="49"/>
        <v>-1.8743493064650851</v>
      </c>
      <c r="AV429" s="9">
        <f t="shared" si="50"/>
        <v>-0.99184266516472974</v>
      </c>
      <c r="AW429">
        <f t="shared" si="51"/>
        <v>3</v>
      </c>
      <c r="AX429">
        <f t="shared" si="52"/>
        <v>0</v>
      </c>
      <c r="AY429" s="6">
        <f>VLOOKUP(AQ429,COND!$A$10:$B$32,2,FALSE)</f>
        <v>1</v>
      </c>
      <c r="AZ429" s="9">
        <f>($AU$3*AU429+$AV$3*AV429+$AW$3*AW429+$AX$3*AX429)*AY429*IF(AR429&lt;5,0.95,IF(AR429&lt;7,0.975,1))+$K$3*VLOOKUP(K429,COND!$A$2:$D$7,2,FALSE)+$L$3*VLOOKUP(L429,COND!$A$2:$D$7,3,FALSE)+IF(BB429="SP",$BB$3,0)+IF($AW429&lt;3,-5,0)</f>
        <v>13.288276835412386</v>
      </c>
      <c r="BA429" s="28">
        <f t="shared" si="53"/>
        <v>0.10982220364830256</v>
      </c>
      <c r="BB429" t="str">
        <f t="shared" si="54"/>
        <v>SP</v>
      </c>
      <c r="BC429">
        <v>900</v>
      </c>
      <c r="BD429">
        <v>425</v>
      </c>
      <c r="BF429" t="str">
        <f t="shared" si="55"/>
        <v>Unlikely</v>
      </c>
      <c r="BH429" t="str">
        <f>IF(VLOOKUP($B429,'Draft List'!$D$4:$AC$2598,BH$3,FALSE)&lt;&gt;0,VLOOKUP($B429,'Draft List'!$D$4:$AC$2598,BH$3,FALSE),"")</f>
        <v/>
      </c>
      <c r="BI429" t="str">
        <f>IF(VLOOKUP($B429,'Draft List'!$D$4:$AC$2598,BI$3,FALSE)&lt;&gt;0,VLOOKUP($B429,'Draft List'!$D$4:$AC$2598,BI$3,FALSE),"")</f>
        <v/>
      </c>
      <c r="BJ429" t="str">
        <f>IF(VLOOKUP($B429,'Draft List'!$D$4:$AC$2598,BJ$3,FALSE)&lt;&gt;0,VLOOKUP($B429,'Draft List'!$D$4:$AC$2598,BJ$3,FALSE),"")</f>
        <v/>
      </c>
      <c r="BK429" t="str">
        <f>IF(VLOOKUP($B429,'Draft List'!$D$4:$AC$2598,BK$3,FALSE)&lt;&gt;0,VLOOKUP($B429,'Draft List'!$D$4:$AC$2598,BK$3,FALSE),"")</f>
        <v/>
      </c>
      <c r="BL429">
        <f>IF(OR(C429="SP",C429="MR",C429="CL"),"P",VLOOKUP($A429,Bat!$A$4:$AQ$1284,42,FALSE))</f>
        <v>-9.0871477263231668</v>
      </c>
    </row>
    <row r="430" spans="1:64" x14ac:dyDescent="0.25">
      <c r="A430" s="45" t="str">
        <f t="shared" si="48"/>
        <v>SPRobinson Torres23</v>
      </c>
      <c r="B430">
        <f>VLOOKUP($A430,draft_listing_pitchers_stats!$A$1:$B$1324,2,FALSE)</f>
        <v>10384</v>
      </c>
      <c r="C430" s="1" t="s">
        <v>25</v>
      </c>
      <c r="D430" s="1" t="s">
        <v>258</v>
      </c>
      <c r="E430" s="1" t="s">
        <v>283</v>
      </c>
      <c r="F430" s="1">
        <v>23</v>
      </c>
      <c r="G430" s="1" t="s">
        <v>44</v>
      </c>
      <c r="H430" s="1" t="s">
        <v>44</v>
      </c>
      <c r="I430" s="1" t="s">
        <v>54</v>
      </c>
      <c r="J430" s="24" t="s">
        <v>54</v>
      </c>
      <c r="K430" s="1" t="s">
        <v>46</v>
      </c>
      <c r="L430" s="24" t="s">
        <v>46</v>
      </c>
      <c r="M430" s="1">
        <v>2</v>
      </c>
      <c r="N430" s="1">
        <v>3</v>
      </c>
      <c r="O430" s="24">
        <v>1</v>
      </c>
      <c r="P430" s="1">
        <v>3</v>
      </c>
      <c r="Q430" s="1">
        <v>3</v>
      </c>
      <c r="R430" s="24">
        <v>3</v>
      </c>
      <c r="S430" s="1">
        <v>4</v>
      </c>
      <c r="T430" s="1">
        <v>4</v>
      </c>
      <c r="U430" s="1" t="s">
        <v>48</v>
      </c>
      <c r="V430" s="1" t="s">
        <v>48</v>
      </c>
      <c r="W430" s="1">
        <v>3</v>
      </c>
      <c r="X430" s="1">
        <v>4</v>
      </c>
      <c r="Y430" s="1">
        <v>3</v>
      </c>
      <c r="Z430" s="1">
        <v>5</v>
      </c>
      <c r="AA430" s="1" t="s">
        <v>48</v>
      </c>
      <c r="AB430" s="1" t="s">
        <v>48</v>
      </c>
      <c r="AC430" s="1" t="s">
        <v>48</v>
      </c>
      <c r="AD430" s="1" t="s">
        <v>48</v>
      </c>
      <c r="AE430" s="1" t="s">
        <v>48</v>
      </c>
      <c r="AF430" s="1" t="s">
        <v>48</v>
      </c>
      <c r="AG430" s="1" t="s">
        <v>48</v>
      </c>
      <c r="AH430" s="1" t="s">
        <v>48</v>
      </c>
      <c r="AI430" s="1" t="s">
        <v>48</v>
      </c>
      <c r="AJ430" s="1" t="s">
        <v>48</v>
      </c>
      <c r="AK430" s="1" t="s">
        <v>48</v>
      </c>
      <c r="AL430" s="1" t="s">
        <v>48</v>
      </c>
      <c r="AM430" s="1" t="s">
        <v>48</v>
      </c>
      <c r="AN430" s="1" t="s">
        <v>48</v>
      </c>
      <c r="AO430" s="1" t="s">
        <v>48</v>
      </c>
      <c r="AP430" s="24" t="s">
        <v>48</v>
      </c>
      <c r="AQ430" s="1" t="s">
        <v>521</v>
      </c>
      <c r="AR430" s="1">
        <v>7</v>
      </c>
      <c r="AS430" s="25" t="s">
        <v>519</v>
      </c>
      <c r="AT430" s="36" t="s">
        <v>50</v>
      </c>
      <c r="AU430" s="9">
        <f t="shared" si="49"/>
        <v>-2.1159294805983135</v>
      </c>
      <c r="AV430" s="9">
        <f t="shared" si="50"/>
        <v>-0.9911022732438477</v>
      </c>
      <c r="AW430">
        <f t="shared" si="51"/>
        <v>3</v>
      </c>
      <c r="AX430">
        <f t="shared" si="52"/>
        <v>0</v>
      </c>
      <c r="AY430" s="6">
        <f>VLOOKUP(AQ430,COND!$A$10:$B$32,2,FALSE)</f>
        <v>1</v>
      </c>
      <c r="AZ430" s="9">
        <f>($AU$3*AU430+$AV$3*AV430+$AW$3*AW430+$AX$3*AX430)*AY430*IF(AR430&lt;5,0.95,IF(AR430&lt;7,0.975,1))+$K$3*VLOOKUP(K430,COND!$A$2:$D$7,2,FALSE)+$L$3*VLOOKUP(L430,COND!$A$2:$D$7,3,FALSE)+IF(BB430="SP",$BB$3,0)+IF($AW430&lt;3,-5,0)</f>
        <v>13.254768639003384</v>
      </c>
      <c r="BA430" s="28">
        <f t="shared" si="53"/>
        <v>0.10687850708042188</v>
      </c>
      <c r="BB430" t="str">
        <f t="shared" si="54"/>
        <v>SP</v>
      </c>
      <c r="BC430">
        <v>900</v>
      </c>
      <c r="BD430">
        <v>426</v>
      </c>
      <c r="BF430" t="str">
        <f t="shared" si="55"/>
        <v>Unlikely</v>
      </c>
      <c r="BH430" t="str">
        <f>IF(VLOOKUP($B430,'Draft List'!$D$4:$AC$2598,BH$3,FALSE)&lt;&gt;0,VLOOKUP($B430,'Draft List'!$D$4:$AC$2598,BH$3,FALSE),"")</f>
        <v/>
      </c>
      <c r="BI430" t="str">
        <f>IF(VLOOKUP($B430,'Draft List'!$D$4:$AC$2598,BI$3,FALSE)&lt;&gt;0,VLOOKUP($B430,'Draft List'!$D$4:$AC$2598,BI$3,FALSE),"")</f>
        <v/>
      </c>
      <c r="BJ430" t="str">
        <f>IF(VLOOKUP($B430,'Draft List'!$D$4:$AC$2598,BJ$3,FALSE)&lt;&gt;0,VLOOKUP($B430,'Draft List'!$D$4:$AC$2598,BJ$3,FALSE),"")</f>
        <v/>
      </c>
      <c r="BK430" t="str">
        <f>IF(VLOOKUP($B430,'Draft List'!$D$4:$AC$2598,BK$3,FALSE)&lt;&gt;0,VLOOKUP($B430,'Draft List'!$D$4:$AC$2598,BK$3,FALSE),"")</f>
        <v/>
      </c>
      <c r="BL430" t="str">
        <f>IF(OR(C430="SP",C430="MR",C430="CL"),"P",VLOOKUP($A430,Bat!$A$4:$AQ$1284,42,FALSE))</f>
        <v>P</v>
      </c>
    </row>
    <row r="431" spans="1:64" x14ac:dyDescent="0.25">
      <c r="A431" s="45" t="str">
        <f t="shared" si="48"/>
        <v>RPPaul Noble22</v>
      </c>
      <c r="B431">
        <f>VLOOKUP($A431,draft_listing_pitchers_stats!$A$1:$B$1324,2,FALSE)</f>
        <v>7591</v>
      </c>
      <c r="C431" s="1" t="s">
        <v>885</v>
      </c>
      <c r="D431" s="1" t="s">
        <v>199</v>
      </c>
      <c r="E431" s="1" t="s">
        <v>1499</v>
      </c>
      <c r="F431" s="1">
        <v>22</v>
      </c>
      <c r="G431" s="1" t="s">
        <v>58</v>
      </c>
      <c r="H431" s="1" t="s">
        <v>58</v>
      </c>
      <c r="I431" s="1" t="s">
        <v>54</v>
      </c>
      <c r="J431" s="24" t="s">
        <v>54</v>
      </c>
      <c r="K431" s="1" t="s">
        <v>46</v>
      </c>
      <c r="L431" s="24" t="s">
        <v>46</v>
      </c>
      <c r="M431" s="1">
        <v>4</v>
      </c>
      <c r="N431" s="1">
        <v>1</v>
      </c>
      <c r="O431" s="24">
        <v>1</v>
      </c>
      <c r="P431" s="1">
        <v>5</v>
      </c>
      <c r="Q431" s="1">
        <v>1</v>
      </c>
      <c r="R431" s="24">
        <v>3</v>
      </c>
      <c r="S431" s="1">
        <v>5</v>
      </c>
      <c r="T431" s="1">
        <v>6</v>
      </c>
      <c r="U431" s="1">
        <v>1</v>
      </c>
      <c r="V431" s="1">
        <v>1</v>
      </c>
      <c r="W431" s="1">
        <v>3</v>
      </c>
      <c r="X431" s="1">
        <v>5</v>
      </c>
      <c r="Y431" s="1" t="s">
        <v>48</v>
      </c>
      <c r="Z431" s="1" t="s">
        <v>48</v>
      </c>
      <c r="AA431" s="1" t="s">
        <v>48</v>
      </c>
      <c r="AB431" s="1" t="s">
        <v>48</v>
      </c>
      <c r="AC431" s="1" t="s">
        <v>48</v>
      </c>
      <c r="AD431" s="1" t="s">
        <v>48</v>
      </c>
      <c r="AE431" s="1" t="s">
        <v>48</v>
      </c>
      <c r="AF431" s="1" t="s">
        <v>48</v>
      </c>
      <c r="AG431" s="1">
        <v>4</v>
      </c>
      <c r="AH431" s="1">
        <v>4</v>
      </c>
      <c r="AI431" s="1" t="s">
        <v>48</v>
      </c>
      <c r="AJ431" s="1" t="s">
        <v>48</v>
      </c>
      <c r="AK431" s="1" t="s">
        <v>48</v>
      </c>
      <c r="AL431" s="1" t="s">
        <v>48</v>
      </c>
      <c r="AM431" s="1" t="s">
        <v>48</v>
      </c>
      <c r="AN431" s="1" t="s">
        <v>48</v>
      </c>
      <c r="AO431" s="1" t="s">
        <v>48</v>
      </c>
      <c r="AP431" s="24" t="s">
        <v>48</v>
      </c>
      <c r="AQ431" s="1" t="s">
        <v>64</v>
      </c>
      <c r="AR431" s="1">
        <v>4</v>
      </c>
      <c r="AS431" s="25" t="s">
        <v>15</v>
      </c>
      <c r="AT431" s="36" t="s">
        <v>48</v>
      </c>
      <c r="AU431" s="9">
        <f t="shared" si="49"/>
        <v>-2.1174102644400774</v>
      </c>
      <c r="AV431" s="9">
        <f t="shared" si="50"/>
        <v>-0.99258305708561179</v>
      </c>
      <c r="AW431">
        <f t="shared" si="51"/>
        <v>4</v>
      </c>
      <c r="AX431">
        <f t="shared" si="52"/>
        <v>0.5</v>
      </c>
      <c r="AY431" s="6">
        <f>VLOOKUP(AQ431,COND!$A$10:$B$32,2,FALSE)</f>
        <v>1</v>
      </c>
      <c r="AZ431" s="9">
        <f>($AU$3*AU431+$AV$3*AV431+$AW$3*AW431+$AX$3*AX431)*AY431*IF(AR431&lt;5,0.95,IF(AR431&lt;7,0.975,1))+$K$3*VLOOKUP(K431,COND!$A$2:$D$7,2,FALSE)+$L$3*VLOOKUP(L431,COND!$A$2:$D$7,3,FALSE)+IF(BB431="SP",$BB$3,0)+IF($AW431&lt;3,-5,0)</f>
        <v>13.232363965129764</v>
      </c>
      <c r="BA431" s="28">
        <f t="shared" si="53"/>
        <v>0.10491025546874928</v>
      </c>
      <c r="BB431" t="str">
        <f t="shared" si="54"/>
        <v>RP</v>
      </c>
      <c r="BC431">
        <v>900</v>
      </c>
      <c r="BD431">
        <v>427</v>
      </c>
      <c r="BF431" t="str">
        <f t="shared" si="55"/>
        <v>Unlikely</v>
      </c>
      <c r="BH431" t="str">
        <f>IF(VLOOKUP($B431,'Draft List'!$D$4:$AC$2598,BH$3,FALSE)&lt;&gt;0,VLOOKUP($B431,'Draft List'!$D$4:$AC$2598,BH$3,FALSE),"")</f>
        <v/>
      </c>
      <c r="BI431" t="str">
        <f>IF(VLOOKUP($B431,'Draft List'!$D$4:$AC$2598,BI$3,FALSE)&lt;&gt;0,VLOOKUP($B431,'Draft List'!$D$4:$AC$2598,BI$3,FALSE),"")</f>
        <v/>
      </c>
      <c r="BJ431" t="str">
        <f>IF(VLOOKUP($B431,'Draft List'!$D$4:$AC$2598,BJ$3,FALSE)&lt;&gt;0,VLOOKUP($B431,'Draft List'!$D$4:$AC$2598,BJ$3,FALSE),"")</f>
        <v/>
      </c>
      <c r="BK431" t="str">
        <f>IF(VLOOKUP($B431,'Draft List'!$D$4:$AC$2598,BK$3,FALSE)&lt;&gt;0,VLOOKUP($B431,'Draft List'!$D$4:$AC$2598,BK$3,FALSE),"")</f>
        <v/>
      </c>
      <c r="BL431">
        <f>IF(OR(C431="SP",C431="MR",C431="CL"),"P",VLOOKUP($A431,Bat!$A$4:$AQ$1284,42,FALSE))</f>
        <v>-4.2418719263756177</v>
      </c>
    </row>
    <row r="432" spans="1:64" x14ac:dyDescent="0.25">
      <c r="A432" s="45" t="str">
        <f t="shared" si="48"/>
        <v>RPDennis Graham22</v>
      </c>
      <c r="B432">
        <f>VLOOKUP($A432,draft_listing_pitchers_stats!$A$1:$B$1324,2,FALSE)</f>
        <v>13427</v>
      </c>
      <c r="C432" s="1" t="s">
        <v>885</v>
      </c>
      <c r="D432" s="1" t="s">
        <v>202</v>
      </c>
      <c r="E432" s="1" t="s">
        <v>1204</v>
      </c>
      <c r="F432" s="1">
        <v>22</v>
      </c>
      <c r="G432" s="1" t="s">
        <v>44</v>
      </c>
      <c r="H432" s="1" t="s">
        <v>44</v>
      </c>
      <c r="I432" s="1" t="s">
        <v>54</v>
      </c>
      <c r="J432" s="24" t="s">
        <v>54</v>
      </c>
      <c r="K432" s="1" t="s">
        <v>46</v>
      </c>
      <c r="L432" s="24" t="s">
        <v>46</v>
      </c>
      <c r="M432" s="1">
        <v>2</v>
      </c>
      <c r="N432" s="1">
        <v>1</v>
      </c>
      <c r="O432" s="24">
        <v>2</v>
      </c>
      <c r="P432" s="1">
        <v>4</v>
      </c>
      <c r="Q432" s="1">
        <v>1</v>
      </c>
      <c r="R432" s="24">
        <v>4</v>
      </c>
      <c r="S432" s="1">
        <v>3</v>
      </c>
      <c r="T432" s="1">
        <v>5</v>
      </c>
      <c r="U432" s="1">
        <v>1</v>
      </c>
      <c r="V432" s="1">
        <v>4</v>
      </c>
      <c r="W432" s="1">
        <v>2</v>
      </c>
      <c r="X432" s="1">
        <v>5</v>
      </c>
      <c r="Y432" s="1" t="s">
        <v>48</v>
      </c>
      <c r="Z432" s="1" t="s">
        <v>48</v>
      </c>
      <c r="AA432" s="1" t="s">
        <v>48</v>
      </c>
      <c r="AB432" s="1" t="s">
        <v>48</v>
      </c>
      <c r="AC432" s="1" t="s">
        <v>48</v>
      </c>
      <c r="AD432" s="1" t="s">
        <v>48</v>
      </c>
      <c r="AE432" s="1" t="s">
        <v>48</v>
      </c>
      <c r="AF432" s="1" t="s">
        <v>48</v>
      </c>
      <c r="AG432" s="1" t="s">
        <v>48</v>
      </c>
      <c r="AH432" s="1" t="s">
        <v>48</v>
      </c>
      <c r="AI432" s="1" t="s">
        <v>48</v>
      </c>
      <c r="AJ432" s="1" t="s">
        <v>48</v>
      </c>
      <c r="AK432" s="1" t="s">
        <v>48</v>
      </c>
      <c r="AL432" s="1" t="s">
        <v>48</v>
      </c>
      <c r="AM432" s="1" t="s">
        <v>48</v>
      </c>
      <c r="AN432" s="1" t="s">
        <v>48</v>
      </c>
      <c r="AO432" s="1" t="s">
        <v>48</v>
      </c>
      <c r="AP432" s="24" t="s">
        <v>48</v>
      </c>
      <c r="AQ432" s="1" t="s">
        <v>71</v>
      </c>
      <c r="AR432" s="1">
        <v>3</v>
      </c>
      <c r="AS432" s="25" t="s">
        <v>15</v>
      </c>
      <c r="AT432" s="36" t="s">
        <v>832</v>
      </c>
      <c r="AU432" s="9">
        <f t="shared" si="49"/>
        <v>-2.2644723474043147</v>
      </c>
      <c r="AV432" s="9">
        <f t="shared" si="50"/>
        <v>-0.94495381554067481</v>
      </c>
      <c r="AW432">
        <f t="shared" si="51"/>
        <v>3</v>
      </c>
      <c r="AX432">
        <f t="shared" si="52"/>
        <v>0</v>
      </c>
      <c r="AY432" s="6">
        <f>VLOOKUP(AQ432,COND!$A$10:$B$32,2,FALSE)</f>
        <v>1</v>
      </c>
      <c r="AZ432" s="9">
        <f>($AU$3*AU432+$AV$3*AV432+$AW$3*AW432+$AX$3*AX432)*AY432*IF(AR432&lt;5,0.95,IF(AR432&lt;7,0.975,1))+$K$3*VLOOKUP(K432,COND!$A$2:$D$7,2,FALSE)+$L$3*VLOOKUP(L432,COND!$A$2:$D$7,3,FALSE)+IF(BB432="SP",$BB$3,0)+IF($AW432&lt;3,-5,0)</f>
        <v>13.040627758720362</v>
      </c>
      <c r="BA432" s="28">
        <f t="shared" si="53"/>
        <v>8.80662210761914E-2</v>
      </c>
      <c r="BB432" t="str">
        <f t="shared" si="54"/>
        <v>RP</v>
      </c>
      <c r="BC432">
        <v>900</v>
      </c>
      <c r="BD432">
        <v>428</v>
      </c>
      <c r="BF432" t="str">
        <f t="shared" si="55"/>
        <v>Unlikely</v>
      </c>
      <c r="BH432" t="str">
        <f>IF(VLOOKUP($B432,'Draft List'!$D$4:$AC$2598,BH$3,FALSE)&lt;&gt;0,VLOOKUP($B432,'Draft List'!$D$4:$AC$2598,BH$3,FALSE),"")</f>
        <v/>
      </c>
      <c r="BI432" t="str">
        <f>IF(VLOOKUP($B432,'Draft List'!$D$4:$AC$2598,BI$3,FALSE)&lt;&gt;0,VLOOKUP($B432,'Draft List'!$D$4:$AC$2598,BI$3,FALSE),"")</f>
        <v/>
      </c>
      <c r="BJ432" t="str">
        <f>IF(VLOOKUP($B432,'Draft List'!$D$4:$AC$2598,BJ$3,FALSE)&lt;&gt;0,VLOOKUP($B432,'Draft List'!$D$4:$AC$2598,BJ$3,FALSE),"")</f>
        <v/>
      </c>
      <c r="BK432" t="str">
        <f>IF(VLOOKUP($B432,'Draft List'!$D$4:$AC$2598,BK$3,FALSE)&lt;&gt;0,VLOOKUP($B432,'Draft List'!$D$4:$AC$2598,BK$3,FALSE),"")</f>
        <v/>
      </c>
      <c r="BL432">
        <f>IF(OR(C432="SP",C432="MR",C432="CL"),"P",VLOOKUP($A432,Bat!$A$4:$AQ$1284,42,FALSE))</f>
        <v>-6.1013287891859669</v>
      </c>
    </row>
    <row r="433" spans="1:64" x14ac:dyDescent="0.25">
      <c r="A433" s="45" t="str">
        <f t="shared" si="48"/>
        <v>RPSalvador Jáureygui24</v>
      </c>
      <c r="B433">
        <f>VLOOKUP($A433,draft_listing_pitchers_stats!$A$1:$B$1324,2,FALSE)</f>
        <v>7937</v>
      </c>
      <c r="C433" s="1" t="s">
        <v>885</v>
      </c>
      <c r="D433" s="1" t="s">
        <v>231</v>
      </c>
      <c r="E433" s="1" t="s">
        <v>1282</v>
      </c>
      <c r="F433" s="1">
        <v>24</v>
      </c>
      <c r="G433" s="1" t="s">
        <v>68</v>
      </c>
      <c r="H433" s="1" t="s">
        <v>44</v>
      </c>
      <c r="I433" s="1" t="s">
        <v>54</v>
      </c>
      <c r="J433" s="24" t="s">
        <v>54</v>
      </c>
      <c r="K433" s="1" t="s">
        <v>47</v>
      </c>
      <c r="L433" s="24" t="s">
        <v>47</v>
      </c>
      <c r="M433" s="1">
        <v>3</v>
      </c>
      <c r="N433" s="1">
        <v>2</v>
      </c>
      <c r="O433" s="24">
        <v>1</v>
      </c>
      <c r="P433" s="1">
        <v>4</v>
      </c>
      <c r="Q433" s="1">
        <v>2</v>
      </c>
      <c r="R433" s="24">
        <v>3</v>
      </c>
      <c r="S433" s="1" t="s">
        <v>48</v>
      </c>
      <c r="T433" s="1" t="s">
        <v>48</v>
      </c>
      <c r="U433" s="1">
        <v>1</v>
      </c>
      <c r="V433" s="1">
        <v>1</v>
      </c>
      <c r="W433" s="1">
        <v>5</v>
      </c>
      <c r="X433" s="1">
        <v>6</v>
      </c>
      <c r="Y433" s="1" t="s">
        <v>48</v>
      </c>
      <c r="Z433" s="1" t="s">
        <v>48</v>
      </c>
      <c r="AA433" s="1" t="s">
        <v>48</v>
      </c>
      <c r="AB433" s="1" t="s">
        <v>48</v>
      </c>
      <c r="AC433" s="1" t="s">
        <v>48</v>
      </c>
      <c r="AD433" s="1" t="s">
        <v>48</v>
      </c>
      <c r="AE433" s="1">
        <v>4</v>
      </c>
      <c r="AF433" s="1">
        <v>4</v>
      </c>
      <c r="AG433" s="1" t="s">
        <v>48</v>
      </c>
      <c r="AH433" s="1" t="s">
        <v>48</v>
      </c>
      <c r="AI433" s="1" t="s">
        <v>48</v>
      </c>
      <c r="AJ433" s="1" t="s">
        <v>48</v>
      </c>
      <c r="AK433" s="1" t="s">
        <v>48</v>
      </c>
      <c r="AL433" s="1" t="s">
        <v>48</v>
      </c>
      <c r="AM433" s="1" t="s">
        <v>48</v>
      </c>
      <c r="AN433" s="1" t="s">
        <v>48</v>
      </c>
      <c r="AO433" s="1" t="s">
        <v>48</v>
      </c>
      <c r="AP433" s="24" t="s">
        <v>48</v>
      </c>
      <c r="AQ433" s="1" t="s">
        <v>75</v>
      </c>
      <c r="AR433" s="1">
        <v>4</v>
      </c>
      <c r="AS433" s="25" t="s">
        <v>519</v>
      </c>
      <c r="AT433" s="36" t="s">
        <v>50</v>
      </c>
      <c r="AU433" s="9">
        <f t="shared" si="49"/>
        <v>-2.1166698725191955</v>
      </c>
      <c r="AV433" s="9">
        <f t="shared" si="50"/>
        <v>-0.99184266516472974</v>
      </c>
      <c r="AW433">
        <f t="shared" si="51"/>
        <v>3</v>
      </c>
      <c r="AX433">
        <f t="shared" si="52"/>
        <v>0.5</v>
      </c>
      <c r="AY433" s="6">
        <f>VLOOKUP(AQ433,COND!$A$10:$B$32,2,FALSE)</f>
        <v>0.95</v>
      </c>
      <c r="AZ433" s="9">
        <f>($AU$3*AU433+$AV$3*AV433+$AW$3*AW433+$AX$3*AX433)*AY433*IF(AR433&lt;5,0.95,IF(AR433&lt;7,0.975,1))+$K$3*VLOOKUP(K433,COND!$A$2:$D$7,2,FALSE)+$L$3*VLOOKUP(L433,COND!$A$2:$D$7,3,FALSE)+IF(BB433="SP",$BB$3,0)+IF($AW433&lt;3,-5,0)</f>
        <v>13.03299348178691</v>
      </c>
      <c r="BA433" s="28">
        <f t="shared" si="53"/>
        <v>8.739554950279646E-2</v>
      </c>
      <c r="BB433" t="str">
        <f t="shared" si="54"/>
        <v>RP</v>
      </c>
      <c r="BC433">
        <v>900</v>
      </c>
      <c r="BD433">
        <v>429</v>
      </c>
      <c r="BF433" t="str">
        <f t="shared" si="55"/>
        <v>Unlikely</v>
      </c>
      <c r="BH433" t="str">
        <f>IF(VLOOKUP($B433,'Draft List'!$D$4:$AC$2598,BH$3,FALSE)&lt;&gt;0,VLOOKUP($B433,'Draft List'!$D$4:$AC$2598,BH$3,FALSE),"")</f>
        <v/>
      </c>
      <c r="BI433" t="str">
        <f>IF(VLOOKUP($B433,'Draft List'!$D$4:$AC$2598,BI$3,FALSE)&lt;&gt;0,VLOOKUP($B433,'Draft List'!$D$4:$AC$2598,BI$3,FALSE),"")</f>
        <v/>
      </c>
      <c r="BJ433" t="str">
        <f>IF(VLOOKUP($B433,'Draft List'!$D$4:$AC$2598,BJ$3,FALSE)&lt;&gt;0,VLOOKUP($B433,'Draft List'!$D$4:$AC$2598,BJ$3,FALSE),"")</f>
        <v/>
      </c>
      <c r="BK433" t="str">
        <f>IF(VLOOKUP($B433,'Draft List'!$D$4:$AC$2598,BK$3,FALSE)&lt;&gt;0,VLOOKUP($B433,'Draft List'!$D$4:$AC$2598,BK$3,FALSE),"")</f>
        <v/>
      </c>
      <c r="BL433" t="e">
        <f>IF(OR(C433="SP",C433="MR",C433="CL"),"P",VLOOKUP($A433,Bat!$A$4:$AQ$1284,42,FALSE))</f>
        <v>#N/A</v>
      </c>
    </row>
    <row r="434" spans="1:64" x14ac:dyDescent="0.25">
      <c r="A434" s="45" t="str">
        <f t="shared" si="48"/>
        <v>RPRemon Karsberg22</v>
      </c>
      <c r="B434">
        <f>VLOOKUP($A434,draft_listing_pitchers_stats!$A$1:$B$1324,2,FALSE)</f>
        <v>3726</v>
      </c>
      <c r="C434" s="1" t="s">
        <v>885</v>
      </c>
      <c r="D434" s="1" t="s">
        <v>1298</v>
      </c>
      <c r="E434" s="1" t="s">
        <v>1299</v>
      </c>
      <c r="F434" s="1">
        <v>22</v>
      </c>
      <c r="G434" s="1" t="s">
        <v>44</v>
      </c>
      <c r="H434" s="1" t="s">
        <v>44</v>
      </c>
      <c r="I434" s="1" t="s">
        <v>54</v>
      </c>
      <c r="J434" s="24" t="s">
        <v>54</v>
      </c>
      <c r="K434" s="1" t="s">
        <v>47</v>
      </c>
      <c r="L434" s="24" t="s">
        <v>46</v>
      </c>
      <c r="M434" s="1">
        <v>4</v>
      </c>
      <c r="N434" s="1">
        <v>2</v>
      </c>
      <c r="O434" s="24">
        <v>2</v>
      </c>
      <c r="P434" s="1">
        <v>4</v>
      </c>
      <c r="Q434" s="1">
        <v>2</v>
      </c>
      <c r="R434" s="24">
        <v>3</v>
      </c>
      <c r="S434" s="1">
        <v>4</v>
      </c>
      <c r="T434" s="1">
        <v>4</v>
      </c>
      <c r="U434" s="1">
        <v>5</v>
      </c>
      <c r="V434" s="1">
        <v>5</v>
      </c>
      <c r="W434" s="1">
        <v>4</v>
      </c>
      <c r="X434" s="1">
        <v>4</v>
      </c>
      <c r="Y434" s="1" t="s">
        <v>48</v>
      </c>
      <c r="Z434" s="1" t="s">
        <v>48</v>
      </c>
      <c r="AA434" s="1" t="s">
        <v>48</v>
      </c>
      <c r="AB434" s="1" t="s">
        <v>48</v>
      </c>
      <c r="AC434" s="1" t="s">
        <v>48</v>
      </c>
      <c r="AD434" s="1" t="s">
        <v>48</v>
      </c>
      <c r="AE434" s="1" t="s">
        <v>48</v>
      </c>
      <c r="AF434" s="1" t="s">
        <v>48</v>
      </c>
      <c r="AG434" s="1" t="s">
        <v>48</v>
      </c>
      <c r="AH434" s="1" t="s">
        <v>48</v>
      </c>
      <c r="AI434" s="1" t="s">
        <v>48</v>
      </c>
      <c r="AJ434" s="1" t="s">
        <v>48</v>
      </c>
      <c r="AK434" s="1" t="s">
        <v>48</v>
      </c>
      <c r="AL434" s="1" t="s">
        <v>48</v>
      </c>
      <c r="AM434" s="1" t="s">
        <v>48</v>
      </c>
      <c r="AN434" s="1" t="s">
        <v>48</v>
      </c>
      <c r="AO434" s="1" t="s">
        <v>48</v>
      </c>
      <c r="AP434" s="24" t="s">
        <v>48</v>
      </c>
      <c r="AQ434" s="1" t="s">
        <v>522</v>
      </c>
      <c r="AR434" s="1">
        <v>8</v>
      </c>
      <c r="AS434" s="25" t="s">
        <v>519</v>
      </c>
      <c r="AT434" s="36" t="s">
        <v>48</v>
      </c>
      <c r="AU434" s="9">
        <f t="shared" si="49"/>
        <v>-1.6796579819559116</v>
      </c>
      <c r="AV434" s="9">
        <f t="shared" si="50"/>
        <v>-0.99184266516472974</v>
      </c>
      <c r="AW434">
        <f t="shared" si="51"/>
        <v>3</v>
      </c>
      <c r="AX434">
        <f t="shared" si="52"/>
        <v>0</v>
      </c>
      <c r="AY434" s="6">
        <f>VLOOKUP(AQ434,COND!$A$10:$B$32,2,FALSE)</f>
        <v>1</v>
      </c>
      <c r="AZ434" s="9">
        <f>($AU$3*AU434+$AV$3*AV434+$AW$3*AW434+$AX$3*AX434)*AY434*IF(AR434&lt;5,0.95,IF(AR434&lt;7,0.975,1))+$K$3*VLOOKUP(K434,COND!$A$2:$D$7,2,FALSE)+$L$3*VLOOKUP(L434,COND!$A$2:$D$7,3,FALSE)+IF(BB434="SP",$BB$3,0)+IF($AW434&lt;3,-5,0)</f>
        <v>13.027215100314219</v>
      </c>
      <c r="BA434" s="28">
        <f t="shared" si="53"/>
        <v>8.6887918429448208E-2</v>
      </c>
      <c r="BB434" t="str">
        <f t="shared" si="54"/>
        <v>SP</v>
      </c>
      <c r="BC434">
        <v>900</v>
      </c>
      <c r="BD434">
        <v>430</v>
      </c>
      <c r="BF434" t="str">
        <f t="shared" si="55"/>
        <v>Unlikely</v>
      </c>
      <c r="BH434" t="str">
        <f>IF(VLOOKUP($B434,'Draft List'!$D$4:$AC$2598,BH$3,FALSE)&lt;&gt;0,VLOOKUP($B434,'Draft List'!$D$4:$AC$2598,BH$3,FALSE),"")</f>
        <v/>
      </c>
      <c r="BI434" t="str">
        <f>IF(VLOOKUP($B434,'Draft List'!$D$4:$AC$2598,BI$3,FALSE)&lt;&gt;0,VLOOKUP($B434,'Draft List'!$D$4:$AC$2598,BI$3,FALSE),"")</f>
        <v/>
      </c>
      <c r="BJ434" t="str">
        <f>IF(VLOOKUP($B434,'Draft List'!$D$4:$AC$2598,BJ$3,FALSE)&lt;&gt;0,VLOOKUP($B434,'Draft List'!$D$4:$AC$2598,BJ$3,FALSE),"")</f>
        <v/>
      </c>
      <c r="BK434" t="str">
        <f>IF(VLOOKUP($B434,'Draft List'!$D$4:$AC$2598,BK$3,FALSE)&lt;&gt;0,VLOOKUP($B434,'Draft List'!$D$4:$AC$2598,BK$3,FALSE),"")</f>
        <v/>
      </c>
      <c r="BL434">
        <f>IF(OR(C434="SP",C434="MR",C434="CL"),"P",VLOOKUP($A434,Bat!$A$4:$AQ$1284,42,FALSE))</f>
        <v>-6.6511648433074679</v>
      </c>
    </row>
    <row r="435" spans="1:64" x14ac:dyDescent="0.25">
      <c r="A435" s="45" t="str">
        <f t="shared" si="48"/>
        <v>RPGeorge Smith22</v>
      </c>
      <c r="B435">
        <f>VLOOKUP($A435,draft_listing_pitchers_stats!$A$1:$B$1324,2,FALSE)</f>
        <v>1996</v>
      </c>
      <c r="C435" s="1" t="s">
        <v>885</v>
      </c>
      <c r="D435" s="1" t="s">
        <v>276</v>
      </c>
      <c r="E435" s="1" t="s">
        <v>178</v>
      </c>
      <c r="F435" s="1">
        <v>22</v>
      </c>
      <c r="G435" s="1" t="s">
        <v>44</v>
      </c>
      <c r="H435" s="1" t="s">
        <v>44</v>
      </c>
      <c r="I435" s="1" t="s">
        <v>54</v>
      </c>
      <c r="J435" s="24" t="s">
        <v>54</v>
      </c>
      <c r="K435" s="1" t="s">
        <v>46</v>
      </c>
      <c r="L435" s="24" t="s">
        <v>47</v>
      </c>
      <c r="M435" s="1">
        <v>3</v>
      </c>
      <c r="N435" s="1">
        <v>2</v>
      </c>
      <c r="O435" s="24">
        <v>1</v>
      </c>
      <c r="P435" s="1">
        <v>4</v>
      </c>
      <c r="Q435" s="1">
        <v>2</v>
      </c>
      <c r="R435" s="24">
        <v>3</v>
      </c>
      <c r="S435" s="1">
        <v>4</v>
      </c>
      <c r="T435" s="1">
        <v>4</v>
      </c>
      <c r="U435" s="1" t="s">
        <v>48</v>
      </c>
      <c r="V435" s="1" t="s">
        <v>48</v>
      </c>
      <c r="W435" s="1">
        <v>2</v>
      </c>
      <c r="X435" s="1">
        <v>5</v>
      </c>
      <c r="Y435" s="1">
        <v>3</v>
      </c>
      <c r="Z435" s="1">
        <v>5</v>
      </c>
      <c r="AA435" s="1" t="s">
        <v>48</v>
      </c>
      <c r="AB435" s="1" t="s">
        <v>48</v>
      </c>
      <c r="AC435" s="1" t="s">
        <v>48</v>
      </c>
      <c r="AD435" s="1" t="s">
        <v>48</v>
      </c>
      <c r="AE435" s="1" t="s">
        <v>48</v>
      </c>
      <c r="AF435" s="1" t="s">
        <v>48</v>
      </c>
      <c r="AG435" s="1" t="s">
        <v>48</v>
      </c>
      <c r="AH435" s="1" t="s">
        <v>48</v>
      </c>
      <c r="AI435" s="1" t="s">
        <v>48</v>
      </c>
      <c r="AJ435" s="1" t="s">
        <v>48</v>
      </c>
      <c r="AK435" s="1" t="s">
        <v>48</v>
      </c>
      <c r="AL435" s="1" t="s">
        <v>48</v>
      </c>
      <c r="AM435" s="1" t="s">
        <v>48</v>
      </c>
      <c r="AN435" s="1" t="s">
        <v>48</v>
      </c>
      <c r="AO435" s="1" t="s">
        <v>48</v>
      </c>
      <c r="AP435" s="24" t="s">
        <v>48</v>
      </c>
      <c r="AQ435" s="1" t="s">
        <v>521</v>
      </c>
      <c r="AR435" s="1">
        <v>9</v>
      </c>
      <c r="AS435" s="25" t="s">
        <v>519</v>
      </c>
      <c r="AT435" s="36" t="s">
        <v>48</v>
      </c>
      <c r="AU435" s="9">
        <f t="shared" si="49"/>
        <v>-2.1166698725191955</v>
      </c>
      <c r="AV435" s="9">
        <f t="shared" si="50"/>
        <v>-0.99184266516472974</v>
      </c>
      <c r="AW435">
        <f t="shared" si="51"/>
        <v>3</v>
      </c>
      <c r="AX435">
        <f t="shared" si="52"/>
        <v>0</v>
      </c>
      <c r="AY435" s="6">
        <f>VLOOKUP(AQ435,COND!$A$10:$B$32,2,FALSE)</f>
        <v>1</v>
      </c>
      <c r="AZ435" s="9">
        <f>($AU$3*AU435+$AV$3*AV435+$AW$3*AW435+$AX$3*AX435)*AY435*IF(AR435&lt;5,0.95,IF(AR435&lt;7,0.975,1))+$K$3*VLOOKUP(K435,COND!$A$2:$D$7,2,FALSE)+$L$3*VLOOKUP(L435,COND!$A$2:$D$7,3,FALSE)+IF(BB435="SP",$BB$3,0)+IF($AW435&lt;3,-5,0)</f>
        <v>12.939812722201562</v>
      </c>
      <c r="BA435" s="28">
        <f t="shared" si="53"/>
        <v>7.9209615564847749E-2</v>
      </c>
      <c r="BB435" t="str">
        <f t="shared" si="54"/>
        <v>SP</v>
      </c>
      <c r="BC435">
        <v>900</v>
      </c>
      <c r="BD435">
        <v>431</v>
      </c>
      <c r="BF435" t="str">
        <f t="shared" si="55"/>
        <v>Unlikely</v>
      </c>
      <c r="BH435">
        <f>IF(VLOOKUP($B435,'Draft List'!$D$4:$AC$2598,BH$3,FALSE)&lt;&gt;0,VLOOKUP($B435,'Draft List'!$D$4:$AC$2598,BH$3,FALSE),"")</f>
        <v>233</v>
      </c>
      <c r="BI435">
        <f>IF(VLOOKUP($B435,'Draft List'!$D$4:$AC$2598,BI$3,FALSE)&lt;&gt;0,VLOOKUP($B435,'Draft List'!$D$4:$AC$2598,BI$3,FALSE),"")</f>
        <v>9</v>
      </c>
      <c r="BJ435">
        <f>IF(VLOOKUP($B435,'Draft List'!$D$4:$AC$2598,BJ$3,FALSE)&lt;&gt;0,VLOOKUP($B435,'Draft List'!$D$4:$AC$2598,BJ$3,FALSE),"")</f>
        <v>19</v>
      </c>
      <c r="BK435" t="str">
        <f>IF(VLOOKUP($B435,'Draft List'!$D$4:$AC$2598,BK$3,FALSE)&lt;&gt;0,VLOOKUP($B435,'Draft List'!$D$4:$AC$2598,BK$3,FALSE),"")</f>
        <v>Duluth Warriors</v>
      </c>
      <c r="BL435">
        <f>IF(OR(C435="SP",C435="MR",C435="CL"),"P",VLOOKUP($A435,Bat!$A$4:$AQ$1284,42,FALSE))</f>
        <v>-5.3724236591228749</v>
      </c>
    </row>
    <row r="436" spans="1:64" x14ac:dyDescent="0.25">
      <c r="A436" s="45" t="str">
        <f t="shared" si="48"/>
        <v>RPPeter Gallardo23</v>
      </c>
      <c r="B436">
        <f>VLOOKUP($A436,draft_listing_pitchers_stats!$A$1:$B$1324,2,FALSE)</f>
        <v>15646</v>
      </c>
      <c r="C436" s="1" t="s">
        <v>885</v>
      </c>
      <c r="D436" s="1" t="s">
        <v>799</v>
      </c>
      <c r="E436" s="1" t="s">
        <v>1183</v>
      </c>
      <c r="F436" s="1">
        <v>23</v>
      </c>
      <c r="G436" s="1" t="s">
        <v>44</v>
      </c>
      <c r="H436" s="1" t="s">
        <v>44</v>
      </c>
      <c r="I436" s="1" t="s">
        <v>54</v>
      </c>
      <c r="J436" s="24" t="s">
        <v>54</v>
      </c>
      <c r="K436" s="1" t="s">
        <v>46</v>
      </c>
      <c r="L436" s="24" t="s">
        <v>46</v>
      </c>
      <c r="M436" s="1">
        <v>2</v>
      </c>
      <c r="N436" s="1">
        <v>2</v>
      </c>
      <c r="O436" s="24">
        <v>1</v>
      </c>
      <c r="P436" s="1">
        <v>4</v>
      </c>
      <c r="Q436" s="1">
        <v>3</v>
      </c>
      <c r="R436" s="24">
        <v>2</v>
      </c>
      <c r="S436" s="1">
        <v>5</v>
      </c>
      <c r="T436" s="1">
        <v>6</v>
      </c>
      <c r="U436" s="1">
        <v>2</v>
      </c>
      <c r="V436" s="1">
        <v>3</v>
      </c>
      <c r="W436" s="1">
        <v>2</v>
      </c>
      <c r="X436" s="1">
        <v>2</v>
      </c>
      <c r="Y436" s="1">
        <v>3</v>
      </c>
      <c r="Z436" s="1">
        <v>4</v>
      </c>
      <c r="AA436" s="1" t="s">
        <v>48</v>
      </c>
      <c r="AB436" s="1" t="s">
        <v>48</v>
      </c>
      <c r="AC436" s="1" t="s">
        <v>48</v>
      </c>
      <c r="AD436" s="1" t="s">
        <v>48</v>
      </c>
      <c r="AE436" s="1" t="s">
        <v>48</v>
      </c>
      <c r="AF436" s="1" t="s">
        <v>48</v>
      </c>
      <c r="AG436" s="1" t="s">
        <v>48</v>
      </c>
      <c r="AH436" s="1" t="s">
        <v>48</v>
      </c>
      <c r="AI436" s="1" t="s">
        <v>48</v>
      </c>
      <c r="AJ436" s="1" t="s">
        <v>48</v>
      </c>
      <c r="AK436" s="1" t="s">
        <v>48</v>
      </c>
      <c r="AL436" s="1" t="s">
        <v>48</v>
      </c>
      <c r="AM436" s="1" t="s">
        <v>48</v>
      </c>
      <c r="AN436" s="1" t="s">
        <v>48</v>
      </c>
      <c r="AO436" s="1" t="s">
        <v>48</v>
      </c>
      <c r="AP436" s="24" t="s">
        <v>48</v>
      </c>
      <c r="AQ436" s="1" t="s">
        <v>59</v>
      </c>
      <c r="AR436" s="1">
        <v>8</v>
      </c>
      <c r="AS436" s="25" t="s">
        <v>519</v>
      </c>
      <c r="AT436" s="36" t="s">
        <v>50</v>
      </c>
      <c r="AU436" s="9">
        <f t="shared" si="49"/>
        <v>-2.311361197028369</v>
      </c>
      <c r="AV436" s="9">
        <f t="shared" si="50"/>
        <v>-1.0387315147887846</v>
      </c>
      <c r="AW436">
        <f t="shared" si="51"/>
        <v>4</v>
      </c>
      <c r="AX436">
        <f t="shared" si="52"/>
        <v>0.5</v>
      </c>
      <c r="AY436" s="6">
        <f>VLOOKUP(AQ436,COND!$A$10:$B$32,2,FALSE)</f>
        <v>1.0249999999999999</v>
      </c>
      <c r="AZ436" s="9">
        <f>($AU$3*AU436+$AV$3*AV436+$AW$3*AW436+$AX$3*AX436)*AY436*IF(AR436&lt;5,0.95,IF(AR436&lt;7,0.975,1))+$K$3*VLOOKUP(K436,COND!$A$2:$D$7,2,FALSE)+$L$3*VLOOKUP(L436,COND!$A$2:$D$7,3,FALSE)+IF(BB436="SP",$BB$3,0)+IF($AW436&lt;3,-5,0)</f>
        <v>12.922799901439102</v>
      </c>
      <c r="BA436" s="28">
        <f t="shared" si="53"/>
        <v>7.7715038492505897E-2</v>
      </c>
      <c r="BB436" t="str">
        <f t="shared" si="54"/>
        <v>SP</v>
      </c>
      <c r="BC436">
        <v>900</v>
      </c>
      <c r="BD436">
        <v>432</v>
      </c>
      <c r="BF436" t="str">
        <f t="shared" si="55"/>
        <v>Unlikely</v>
      </c>
      <c r="BH436" t="str">
        <f>IF(VLOOKUP($B436,'Draft List'!$D$4:$AC$2598,BH$3,FALSE)&lt;&gt;0,VLOOKUP($B436,'Draft List'!$D$4:$AC$2598,BH$3,FALSE),"")</f>
        <v/>
      </c>
      <c r="BI436" t="str">
        <f>IF(VLOOKUP($B436,'Draft List'!$D$4:$AC$2598,BI$3,FALSE)&lt;&gt;0,VLOOKUP($B436,'Draft List'!$D$4:$AC$2598,BI$3,FALSE),"")</f>
        <v/>
      </c>
      <c r="BJ436" t="str">
        <f>IF(VLOOKUP($B436,'Draft List'!$D$4:$AC$2598,BJ$3,FALSE)&lt;&gt;0,VLOOKUP($B436,'Draft List'!$D$4:$AC$2598,BJ$3,FALSE),"")</f>
        <v/>
      </c>
      <c r="BK436" t="str">
        <f>IF(VLOOKUP($B436,'Draft List'!$D$4:$AC$2598,BK$3,FALSE)&lt;&gt;0,VLOOKUP($B436,'Draft List'!$D$4:$AC$2598,BK$3,FALSE),"")</f>
        <v/>
      </c>
      <c r="BL436" t="e">
        <f>IF(OR(C436="SP",C436="MR",C436="CL"),"P",VLOOKUP($A436,Bat!$A$4:$AQ$1284,42,FALSE))</f>
        <v>#N/A</v>
      </c>
    </row>
    <row r="437" spans="1:64" x14ac:dyDescent="0.25">
      <c r="A437" s="45" t="str">
        <f t="shared" si="48"/>
        <v>SPWillie Carson22</v>
      </c>
      <c r="B437">
        <f>VLOOKUP($A437,draft_listing_pitchers_stats!$A$1:$B$1324,2,FALSE)</f>
        <v>5543</v>
      </c>
      <c r="C437" s="1" t="s">
        <v>25</v>
      </c>
      <c r="D437" s="1" t="s">
        <v>469</v>
      </c>
      <c r="E437" s="1" t="s">
        <v>664</v>
      </c>
      <c r="F437" s="1">
        <v>22</v>
      </c>
      <c r="G437" s="1" t="s">
        <v>44</v>
      </c>
      <c r="H437" s="1" t="s">
        <v>44</v>
      </c>
      <c r="I437" s="1" t="s">
        <v>54</v>
      </c>
      <c r="J437" s="24" t="s">
        <v>54</v>
      </c>
      <c r="K437" s="1" t="s">
        <v>47</v>
      </c>
      <c r="L437" s="24" t="s">
        <v>46</v>
      </c>
      <c r="M437" s="1">
        <v>2</v>
      </c>
      <c r="N437" s="1">
        <v>2</v>
      </c>
      <c r="O437" s="24">
        <v>1</v>
      </c>
      <c r="P437" s="1">
        <v>3</v>
      </c>
      <c r="Q437" s="1">
        <v>3</v>
      </c>
      <c r="R437" s="24">
        <v>3</v>
      </c>
      <c r="S437" s="1">
        <v>5</v>
      </c>
      <c r="T437" s="1">
        <v>5</v>
      </c>
      <c r="U437" s="1">
        <v>1</v>
      </c>
      <c r="V437" s="1">
        <v>5</v>
      </c>
      <c r="W437" s="1">
        <v>3</v>
      </c>
      <c r="X437" s="1">
        <v>5</v>
      </c>
      <c r="Y437" s="1" t="s">
        <v>48</v>
      </c>
      <c r="Z437" s="1" t="s">
        <v>48</v>
      </c>
      <c r="AA437" s="1" t="s">
        <v>48</v>
      </c>
      <c r="AB437" s="1" t="s">
        <v>48</v>
      </c>
      <c r="AC437" s="1" t="s">
        <v>48</v>
      </c>
      <c r="AD437" s="1" t="s">
        <v>48</v>
      </c>
      <c r="AE437" s="1" t="s">
        <v>48</v>
      </c>
      <c r="AF437" s="1" t="s">
        <v>48</v>
      </c>
      <c r="AG437" s="1" t="s">
        <v>48</v>
      </c>
      <c r="AH437" s="1" t="s">
        <v>48</v>
      </c>
      <c r="AI437" s="1" t="s">
        <v>48</v>
      </c>
      <c r="AJ437" s="1" t="s">
        <v>48</v>
      </c>
      <c r="AK437" s="1" t="s">
        <v>48</v>
      </c>
      <c r="AL437" s="1" t="s">
        <v>48</v>
      </c>
      <c r="AM437" s="1" t="s">
        <v>48</v>
      </c>
      <c r="AN437" s="1" t="s">
        <v>48</v>
      </c>
      <c r="AO437" s="1" t="s">
        <v>48</v>
      </c>
      <c r="AP437" s="24" t="s">
        <v>48</v>
      </c>
      <c r="AQ437" s="1" t="s">
        <v>62</v>
      </c>
      <c r="AR437" s="1">
        <v>8</v>
      </c>
      <c r="AS437" s="25" t="s">
        <v>519</v>
      </c>
      <c r="AT437" s="36" t="s">
        <v>900</v>
      </c>
      <c r="AU437" s="9">
        <f t="shared" si="49"/>
        <v>-2.311361197028369</v>
      </c>
      <c r="AV437" s="9">
        <f t="shared" si="50"/>
        <v>-0.9911022732438477</v>
      </c>
      <c r="AW437">
        <f t="shared" si="51"/>
        <v>3</v>
      </c>
      <c r="AX437">
        <f t="shared" si="52"/>
        <v>0</v>
      </c>
      <c r="AY437" s="6">
        <f>VLOOKUP(AQ437,COND!$A$10:$B$32,2,FALSE)</f>
        <v>1</v>
      </c>
      <c r="AZ437" s="9">
        <f>($AU$3*AU437+$AV$3*AV437+$AW$3*AW437+$AX$3*AX437)*AY437*IF(AR437&lt;5,0.95,IF(AR437&lt;7,0.975,1))+$K$3*VLOOKUP(K437,COND!$A$2:$D$7,2,FALSE)+$L$3*VLOOKUP(L437,COND!$A$2:$D$7,3,FALSE)+IF(BB437="SP",$BB$3,0)+IF($AW437&lt;3,-5,0)</f>
        <v>12.915682295717371</v>
      </c>
      <c r="BA437" s="28">
        <f t="shared" si="53"/>
        <v>7.708975650839528E-2</v>
      </c>
      <c r="BB437" t="str">
        <f t="shared" si="54"/>
        <v>SP</v>
      </c>
      <c r="BC437">
        <v>900</v>
      </c>
      <c r="BD437">
        <v>433</v>
      </c>
      <c r="BF437" t="str">
        <f t="shared" si="55"/>
        <v>Unlikely</v>
      </c>
      <c r="BH437" t="str">
        <f>IF(VLOOKUP($B437,'Draft List'!$D$4:$AC$2598,BH$3,FALSE)&lt;&gt;0,VLOOKUP($B437,'Draft List'!$D$4:$AC$2598,BH$3,FALSE),"")</f>
        <v/>
      </c>
      <c r="BI437" t="str">
        <f>IF(VLOOKUP($B437,'Draft List'!$D$4:$AC$2598,BI$3,FALSE)&lt;&gt;0,VLOOKUP($B437,'Draft List'!$D$4:$AC$2598,BI$3,FALSE),"")</f>
        <v/>
      </c>
      <c r="BJ437" t="str">
        <f>IF(VLOOKUP($B437,'Draft List'!$D$4:$AC$2598,BJ$3,FALSE)&lt;&gt;0,VLOOKUP($B437,'Draft List'!$D$4:$AC$2598,BJ$3,FALSE),"")</f>
        <v/>
      </c>
      <c r="BK437" t="str">
        <f>IF(VLOOKUP($B437,'Draft List'!$D$4:$AC$2598,BK$3,FALSE)&lt;&gt;0,VLOOKUP($B437,'Draft List'!$D$4:$AC$2598,BK$3,FALSE),"")</f>
        <v/>
      </c>
      <c r="BL437" t="str">
        <f>IF(OR(C437="SP",C437="MR",C437="CL"),"P",VLOOKUP($A437,Bat!$A$4:$AQ$1284,42,FALSE))</f>
        <v>P</v>
      </c>
    </row>
    <row r="438" spans="1:64" x14ac:dyDescent="0.25">
      <c r="A438" s="45" t="str">
        <f t="shared" si="48"/>
        <v>RPPhilip Ewing24</v>
      </c>
      <c r="B438">
        <f>VLOOKUP($A438,draft_listing_pitchers_stats!$A$1:$B$1324,2,FALSE)</f>
        <v>4128</v>
      </c>
      <c r="C438" s="1" t="s">
        <v>885</v>
      </c>
      <c r="D438" s="1" t="s">
        <v>1157</v>
      </c>
      <c r="E438" s="1" t="s">
        <v>1158</v>
      </c>
      <c r="F438" s="1">
        <v>24</v>
      </c>
      <c r="G438" s="1" t="s">
        <v>44</v>
      </c>
      <c r="H438" s="1" t="s">
        <v>44</v>
      </c>
      <c r="I438" s="1" t="s">
        <v>54</v>
      </c>
      <c r="J438" s="24" t="s">
        <v>54</v>
      </c>
      <c r="K438" s="1" t="s">
        <v>46</v>
      </c>
      <c r="L438" s="24" t="s">
        <v>47</v>
      </c>
      <c r="M438" s="1">
        <v>2</v>
      </c>
      <c r="N438" s="1">
        <v>2</v>
      </c>
      <c r="O438" s="24">
        <v>3</v>
      </c>
      <c r="P438" s="1">
        <v>3</v>
      </c>
      <c r="Q438" s="1">
        <v>2</v>
      </c>
      <c r="R438" s="24">
        <v>4</v>
      </c>
      <c r="S438" s="1">
        <v>4</v>
      </c>
      <c r="T438" s="1">
        <v>5</v>
      </c>
      <c r="U438" s="1">
        <v>2</v>
      </c>
      <c r="V438" s="1">
        <v>4</v>
      </c>
      <c r="W438" s="1" t="s">
        <v>48</v>
      </c>
      <c r="X438" s="1" t="s">
        <v>48</v>
      </c>
      <c r="Y438" s="1" t="s">
        <v>48</v>
      </c>
      <c r="Z438" s="1" t="s">
        <v>48</v>
      </c>
      <c r="AA438" s="1" t="s">
        <v>48</v>
      </c>
      <c r="AB438" s="1" t="s">
        <v>48</v>
      </c>
      <c r="AC438" s="1">
        <v>3</v>
      </c>
      <c r="AD438" s="1">
        <v>4</v>
      </c>
      <c r="AE438" s="1" t="s">
        <v>48</v>
      </c>
      <c r="AF438" s="1" t="s">
        <v>48</v>
      </c>
      <c r="AG438" s="1" t="s">
        <v>48</v>
      </c>
      <c r="AH438" s="1" t="s">
        <v>48</v>
      </c>
      <c r="AI438" s="1" t="s">
        <v>48</v>
      </c>
      <c r="AJ438" s="1" t="s">
        <v>48</v>
      </c>
      <c r="AK438" s="1" t="s">
        <v>48</v>
      </c>
      <c r="AL438" s="1" t="s">
        <v>48</v>
      </c>
      <c r="AM438" s="1" t="s">
        <v>48</v>
      </c>
      <c r="AN438" s="1" t="s">
        <v>48</v>
      </c>
      <c r="AO438" s="1" t="s">
        <v>48</v>
      </c>
      <c r="AP438" s="24" t="s">
        <v>48</v>
      </c>
      <c r="AQ438" s="1" t="s">
        <v>62</v>
      </c>
      <c r="AR438" s="1">
        <v>2</v>
      </c>
      <c r="AS438" s="25" t="s">
        <v>519</v>
      </c>
      <c r="AT438" s="36" t="s">
        <v>50</v>
      </c>
      <c r="AU438" s="9">
        <f t="shared" si="49"/>
        <v>-1.8267200649201485</v>
      </c>
      <c r="AV438" s="9">
        <f t="shared" si="50"/>
        <v>-0.94421342361979277</v>
      </c>
      <c r="AW438">
        <f t="shared" si="51"/>
        <v>3</v>
      </c>
      <c r="AX438">
        <f t="shared" si="52"/>
        <v>0</v>
      </c>
      <c r="AY438" s="6">
        <f>VLOOKUP(AQ438,COND!$A$10:$B$32,2,FALSE)</f>
        <v>1</v>
      </c>
      <c r="AZ438" s="9">
        <f>($AU$3*AU438+$AV$3*AV438+$AW$3*AW438+$AX$3*AX438)*AY438*IF(AR438&lt;5,0.95,IF(AR438&lt;7,0.975,1))+$K$3*VLOOKUP(K438,COND!$A$2:$D$7,2,FALSE)+$L$3*VLOOKUP(L438,COND!$A$2:$D$7,3,FALSE)+IF(BB438="SP",$BB$3,0)+IF($AW438&lt;3,-5,0)</f>
        <v>12.83786813888911</v>
      </c>
      <c r="BA438" s="28">
        <f t="shared" si="53"/>
        <v>7.0253779316667347E-2</v>
      </c>
      <c r="BB438" t="str">
        <f t="shared" si="54"/>
        <v>RP</v>
      </c>
      <c r="BC438">
        <v>900</v>
      </c>
      <c r="BD438">
        <v>434</v>
      </c>
      <c r="BF438" t="str">
        <f t="shared" si="55"/>
        <v>Unlikely</v>
      </c>
      <c r="BH438" t="str">
        <f>IF(VLOOKUP($B438,'Draft List'!$D$4:$AC$2598,BH$3,FALSE)&lt;&gt;0,VLOOKUP($B438,'Draft List'!$D$4:$AC$2598,BH$3,FALSE),"")</f>
        <v/>
      </c>
      <c r="BI438" t="str">
        <f>IF(VLOOKUP($B438,'Draft List'!$D$4:$AC$2598,BI$3,FALSE)&lt;&gt;0,VLOOKUP($B438,'Draft List'!$D$4:$AC$2598,BI$3,FALSE),"")</f>
        <v/>
      </c>
      <c r="BJ438" t="str">
        <f>IF(VLOOKUP($B438,'Draft List'!$D$4:$AC$2598,BJ$3,FALSE)&lt;&gt;0,VLOOKUP($B438,'Draft List'!$D$4:$AC$2598,BJ$3,FALSE),"")</f>
        <v/>
      </c>
      <c r="BK438" t="str">
        <f>IF(VLOOKUP($B438,'Draft List'!$D$4:$AC$2598,BK$3,FALSE)&lt;&gt;0,VLOOKUP($B438,'Draft List'!$D$4:$AC$2598,BK$3,FALSE),"")</f>
        <v/>
      </c>
      <c r="BL438">
        <f>IF(OR(C438="SP",C438="MR",C438="CL"),"P",VLOOKUP($A438,Bat!$A$4:$AQ$1284,42,FALSE))</f>
        <v>-5.6420021792427519</v>
      </c>
    </row>
    <row r="439" spans="1:64" x14ac:dyDescent="0.25">
      <c r="A439" s="45" t="str">
        <f t="shared" si="48"/>
        <v>RPBrian Powell23</v>
      </c>
      <c r="B439">
        <f>VLOOKUP($A439,draft_listing_pitchers_stats!$A$1:$B$1324,2,FALSE)</f>
        <v>2125</v>
      </c>
      <c r="C439" s="1" t="s">
        <v>885</v>
      </c>
      <c r="D439" s="1" t="s">
        <v>216</v>
      </c>
      <c r="E439" s="1" t="s">
        <v>646</v>
      </c>
      <c r="F439" s="1">
        <v>23</v>
      </c>
      <c r="G439" s="1" t="s">
        <v>44</v>
      </c>
      <c r="H439" s="1" t="s">
        <v>44</v>
      </c>
      <c r="I439" s="1" t="s">
        <v>54</v>
      </c>
      <c r="J439" s="24" t="s">
        <v>54</v>
      </c>
      <c r="K439" s="1" t="s">
        <v>47</v>
      </c>
      <c r="L439" s="24" t="s">
        <v>46</v>
      </c>
      <c r="M439" s="1">
        <v>4</v>
      </c>
      <c r="N439" s="1">
        <v>2</v>
      </c>
      <c r="O439" s="24">
        <v>1</v>
      </c>
      <c r="P439" s="1">
        <v>5</v>
      </c>
      <c r="Q439" s="1">
        <v>2</v>
      </c>
      <c r="R439" s="24">
        <v>2</v>
      </c>
      <c r="S439" s="1">
        <v>6</v>
      </c>
      <c r="T439" s="1">
        <v>7</v>
      </c>
      <c r="U439" s="1">
        <v>1</v>
      </c>
      <c r="V439" s="1">
        <v>1</v>
      </c>
      <c r="W439" s="1" t="s">
        <v>48</v>
      </c>
      <c r="X439" s="1" t="s">
        <v>48</v>
      </c>
      <c r="Y439" s="1" t="s">
        <v>48</v>
      </c>
      <c r="Z439" s="1" t="s">
        <v>48</v>
      </c>
      <c r="AA439" s="1">
        <v>5</v>
      </c>
      <c r="AB439" s="1">
        <v>5</v>
      </c>
      <c r="AC439" s="1" t="s">
        <v>48</v>
      </c>
      <c r="AD439" s="1" t="s">
        <v>48</v>
      </c>
      <c r="AE439" s="1" t="s">
        <v>48</v>
      </c>
      <c r="AF439" s="1" t="s">
        <v>48</v>
      </c>
      <c r="AG439" s="1" t="s">
        <v>48</v>
      </c>
      <c r="AH439" s="1" t="s">
        <v>48</v>
      </c>
      <c r="AI439" s="1" t="s">
        <v>48</v>
      </c>
      <c r="AJ439" s="1" t="s">
        <v>48</v>
      </c>
      <c r="AK439" s="1" t="s">
        <v>48</v>
      </c>
      <c r="AL439" s="1" t="s">
        <v>48</v>
      </c>
      <c r="AM439" s="1" t="s">
        <v>48</v>
      </c>
      <c r="AN439" s="1" t="s">
        <v>48</v>
      </c>
      <c r="AO439" s="1" t="s">
        <v>48</v>
      </c>
      <c r="AP439" s="24" t="s">
        <v>48</v>
      </c>
      <c r="AQ439" s="1" t="s">
        <v>59</v>
      </c>
      <c r="AR439" s="1">
        <v>7</v>
      </c>
      <c r="AS439" s="25" t="s">
        <v>519</v>
      </c>
      <c r="AT439" s="36" t="s">
        <v>48</v>
      </c>
      <c r="AU439" s="9">
        <f t="shared" si="49"/>
        <v>-1.9219785480100218</v>
      </c>
      <c r="AV439" s="9">
        <f t="shared" si="50"/>
        <v>-1.0394719067096667</v>
      </c>
      <c r="AW439">
        <f t="shared" si="51"/>
        <v>3</v>
      </c>
      <c r="AX439">
        <f t="shared" si="52"/>
        <v>1</v>
      </c>
      <c r="AY439" s="6">
        <f>VLOOKUP(AQ439,COND!$A$10:$B$32,2,FALSE)</f>
        <v>1.0249999999999999</v>
      </c>
      <c r="AZ439" s="9">
        <f>($AU$3*AU439+$AV$3*AV439+$AW$3*AW439+$AX$3*AX439)*AY439*IF(AR439&lt;5,0.95,IF(AR439&lt;7,0.975,1))+$K$3*VLOOKUP(K439,COND!$A$2:$D$7,2,FALSE)+$L$3*VLOOKUP(L439,COND!$A$2:$D$7,3,FALSE)+IF(BB439="SP",$BB$3,0)+IF($AW439&lt;3,-5,0)</f>
        <v>12.815570310109781</v>
      </c>
      <c r="BA439" s="28">
        <f t="shared" si="53"/>
        <v>6.8294914051353642E-2</v>
      </c>
      <c r="BB439" t="str">
        <f t="shared" si="54"/>
        <v>SP</v>
      </c>
      <c r="BC439">
        <v>900</v>
      </c>
      <c r="BD439">
        <v>435</v>
      </c>
      <c r="BF439" t="str">
        <f t="shared" si="55"/>
        <v>Unlikely</v>
      </c>
      <c r="BH439" t="str">
        <f>IF(VLOOKUP($B439,'Draft List'!$D$4:$AC$2598,BH$3,FALSE)&lt;&gt;0,VLOOKUP($B439,'Draft List'!$D$4:$AC$2598,BH$3,FALSE),"")</f>
        <v/>
      </c>
      <c r="BI439" t="str">
        <f>IF(VLOOKUP($B439,'Draft List'!$D$4:$AC$2598,BI$3,FALSE)&lt;&gt;0,VLOOKUP($B439,'Draft List'!$D$4:$AC$2598,BI$3,FALSE),"")</f>
        <v/>
      </c>
      <c r="BJ439" t="str">
        <f>IF(VLOOKUP($B439,'Draft List'!$D$4:$AC$2598,BJ$3,FALSE)&lt;&gt;0,VLOOKUP($B439,'Draft List'!$D$4:$AC$2598,BJ$3,FALSE),"")</f>
        <v/>
      </c>
      <c r="BK439" t="str">
        <f>IF(VLOOKUP($B439,'Draft List'!$D$4:$AC$2598,BK$3,FALSE)&lt;&gt;0,VLOOKUP($B439,'Draft List'!$D$4:$AC$2598,BK$3,FALSE),"")</f>
        <v/>
      </c>
      <c r="BL439" t="e">
        <f>IF(OR(C439="SP",C439="MR",C439="CL"),"P",VLOOKUP($A439,Bat!$A$4:$AQ$1284,42,FALSE))</f>
        <v>#N/A</v>
      </c>
    </row>
    <row r="440" spans="1:64" x14ac:dyDescent="0.25">
      <c r="A440" s="45" t="str">
        <f t="shared" si="48"/>
        <v>RPJake Rowarth24</v>
      </c>
      <c r="B440">
        <f>VLOOKUP($A440,draft_listing_pitchers_stats!$A$1:$B$1324,2,FALSE)</f>
        <v>13699</v>
      </c>
      <c r="C440" s="1" t="s">
        <v>885</v>
      </c>
      <c r="D440" s="1" t="s">
        <v>967</v>
      </c>
      <c r="E440" s="1" t="s">
        <v>1610</v>
      </c>
      <c r="F440" s="1">
        <v>24</v>
      </c>
      <c r="G440" s="1" t="s">
        <v>44</v>
      </c>
      <c r="H440" s="1" t="s">
        <v>44</v>
      </c>
      <c r="I440" s="1" t="s">
        <v>54</v>
      </c>
      <c r="J440" s="24" t="s">
        <v>54</v>
      </c>
      <c r="K440" s="1" t="s">
        <v>47</v>
      </c>
      <c r="L440" s="24" t="s">
        <v>46</v>
      </c>
      <c r="M440" s="1">
        <v>2</v>
      </c>
      <c r="N440" s="1">
        <v>2</v>
      </c>
      <c r="O440" s="24">
        <v>2</v>
      </c>
      <c r="P440" s="1">
        <v>3</v>
      </c>
      <c r="Q440" s="1">
        <v>2</v>
      </c>
      <c r="R440" s="24">
        <v>4</v>
      </c>
      <c r="S440" s="1">
        <v>4</v>
      </c>
      <c r="T440" s="1">
        <v>4</v>
      </c>
      <c r="U440" s="1">
        <v>1</v>
      </c>
      <c r="V440" s="1">
        <v>1</v>
      </c>
      <c r="W440" s="1" t="s">
        <v>48</v>
      </c>
      <c r="X440" s="1" t="s">
        <v>48</v>
      </c>
      <c r="Y440" s="1" t="s">
        <v>48</v>
      </c>
      <c r="Z440" s="1" t="s">
        <v>48</v>
      </c>
      <c r="AA440" s="1" t="s">
        <v>48</v>
      </c>
      <c r="AB440" s="1" t="s">
        <v>48</v>
      </c>
      <c r="AC440" s="1" t="s">
        <v>48</v>
      </c>
      <c r="AD440" s="1" t="s">
        <v>48</v>
      </c>
      <c r="AE440" s="1" t="s">
        <v>48</v>
      </c>
      <c r="AF440" s="1" t="s">
        <v>48</v>
      </c>
      <c r="AG440" s="1" t="s">
        <v>48</v>
      </c>
      <c r="AH440" s="1" t="s">
        <v>48</v>
      </c>
      <c r="AI440" s="1" t="s">
        <v>48</v>
      </c>
      <c r="AJ440" s="1" t="s">
        <v>48</v>
      </c>
      <c r="AK440" s="1" t="s">
        <v>48</v>
      </c>
      <c r="AL440" s="1" t="s">
        <v>48</v>
      </c>
      <c r="AM440" s="1">
        <v>3</v>
      </c>
      <c r="AN440" s="1">
        <v>3</v>
      </c>
      <c r="AO440" s="1" t="s">
        <v>48</v>
      </c>
      <c r="AP440" s="24" t="s">
        <v>48</v>
      </c>
      <c r="AQ440" s="1" t="s">
        <v>522</v>
      </c>
      <c r="AR440" s="1">
        <v>4</v>
      </c>
      <c r="AS440" s="25" t="s">
        <v>519</v>
      </c>
      <c r="AT440" s="36" t="s">
        <v>50</v>
      </c>
      <c r="AU440" s="9">
        <f t="shared" si="49"/>
        <v>-2.0690406309742588</v>
      </c>
      <c r="AV440" s="9">
        <f t="shared" si="50"/>
        <v>-0.94421342361979277</v>
      </c>
      <c r="AW440">
        <f t="shared" si="51"/>
        <v>3</v>
      </c>
      <c r="AX440">
        <f t="shared" si="52"/>
        <v>0</v>
      </c>
      <c r="AY440" s="6">
        <f>VLOOKUP(AQ440,COND!$A$10:$B$32,2,FALSE)</f>
        <v>1</v>
      </c>
      <c r="AZ440" s="9">
        <f>($AU$3*AU440+$AV$3*AV440+$AW$3*AW440+$AX$3*AX440)*AY440*IF(AR440&lt;5,0.95,IF(AR440&lt;7,0.975,1))+$K$3*VLOOKUP(K440,COND!$A$2:$D$7,2,FALSE)+$L$3*VLOOKUP(L440,COND!$A$2:$D$7,3,FALSE)+IF(BB440="SP",$BB$3,0)+IF($AW440&lt;3,-5,0)</f>
        <v>12.791827231338829</v>
      </c>
      <c r="BA440" s="28">
        <f t="shared" si="53"/>
        <v>6.6209083509003272E-2</v>
      </c>
      <c r="BB440" t="str">
        <f t="shared" si="54"/>
        <v>RP</v>
      </c>
      <c r="BC440">
        <v>900</v>
      </c>
      <c r="BD440">
        <v>436</v>
      </c>
      <c r="BF440" t="str">
        <f t="shared" si="55"/>
        <v>Unlikely</v>
      </c>
      <c r="BH440" t="str">
        <f>IF(VLOOKUP($B440,'Draft List'!$D$4:$AC$2598,BH$3,FALSE)&lt;&gt;0,VLOOKUP($B440,'Draft List'!$D$4:$AC$2598,BH$3,FALSE),"")</f>
        <v/>
      </c>
      <c r="BI440" t="str">
        <f>IF(VLOOKUP($B440,'Draft List'!$D$4:$AC$2598,BI$3,FALSE)&lt;&gt;0,VLOOKUP($B440,'Draft List'!$D$4:$AC$2598,BI$3,FALSE),"")</f>
        <v/>
      </c>
      <c r="BJ440" t="str">
        <f>IF(VLOOKUP($B440,'Draft List'!$D$4:$AC$2598,BJ$3,FALSE)&lt;&gt;0,VLOOKUP($B440,'Draft List'!$D$4:$AC$2598,BJ$3,FALSE),"")</f>
        <v/>
      </c>
      <c r="BK440" t="str">
        <f>IF(VLOOKUP($B440,'Draft List'!$D$4:$AC$2598,BK$3,FALSE)&lt;&gt;0,VLOOKUP($B440,'Draft List'!$D$4:$AC$2598,BK$3,FALSE),"")</f>
        <v/>
      </c>
      <c r="BL440" t="e">
        <f>IF(OR(C440="SP",C440="MR",C440="CL"),"P",VLOOKUP($A440,Bat!$A$4:$AQ$1284,42,FALSE))</f>
        <v>#N/A</v>
      </c>
    </row>
    <row r="441" spans="1:64" x14ac:dyDescent="0.25">
      <c r="A441" s="45" t="str">
        <f t="shared" si="48"/>
        <v>RPDave Hutchinson23</v>
      </c>
      <c r="B441">
        <f>VLOOKUP($A441,draft_listing_pitchers_stats!$A$1:$B$1324,2,FALSE)</f>
        <v>15331</v>
      </c>
      <c r="C441" s="1" t="s">
        <v>885</v>
      </c>
      <c r="D441" s="1" t="s">
        <v>135</v>
      </c>
      <c r="E441" s="1" t="s">
        <v>1265</v>
      </c>
      <c r="F441" s="1">
        <v>23</v>
      </c>
      <c r="G441" s="1" t="s">
        <v>58</v>
      </c>
      <c r="H441" s="1" t="s">
        <v>58</v>
      </c>
      <c r="I441" s="1" t="s">
        <v>54</v>
      </c>
      <c r="J441" s="24" t="s">
        <v>54</v>
      </c>
      <c r="K441" s="1" t="s">
        <v>46</v>
      </c>
      <c r="L441" s="24" t="s">
        <v>46</v>
      </c>
      <c r="M441" s="1">
        <v>4</v>
      </c>
      <c r="N441" s="1">
        <v>1</v>
      </c>
      <c r="O441" s="24">
        <v>1</v>
      </c>
      <c r="P441" s="1">
        <v>5</v>
      </c>
      <c r="Q441" s="1">
        <v>1</v>
      </c>
      <c r="R441" s="24">
        <v>3</v>
      </c>
      <c r="S441" s="1">
        <v>4</v>
      </c>
      <c r="T441" s="1">
        <v>5</v>
      </c>
      <c r="U441" s="1">
        <v>5</v>
      </c>
      <c r="V441" s="1">
        <v>5</v>
      </c>
      <c r="W441" s="1" t="s">
        <v>48</v>
      </c>
      <c r="X441" s="1" t="s">
        <v>48</v>
      </c>
      <c r="Y441" s="1">
        <v>5</v>
      </c>
      <c r="Z441" s="1">
        <v>6</v>
      </c>
      <c r="AA441" s="1" t="s">
        <v>48</v>
      </c>
      <c r="AB441" s="1" t="s">
        <v>48</v>
      </c>
      <c r="AC441" s="1" t="s">
        <v>48</v>
      </c>
      <c r="AD441" s="1" t="s">
        <v>48</v>
      </c>
      <c r="AE441" s="1" t="s">
        <v>48</v>
      </c>
      <c r="AF441" s="1" t="s">
        <v>48</v>
      </c>
      <c r="AG441" s="1" t="s">
        <v>48</v>
      </c>
      <c r="AH441" s="1" t="s">
        <v>48</v>
      </c>
      <c r="AI441" s="1" t="s">
        <v>48</v>
      </c>
      <c r="AJ441" s="1" t="s">
        <v>48</v>
      </c>
      <c r="AK441" s="1" t="s">
        <v>48</v>
      </c>
      <c r="AL441" s="1" t="s">
        <v>48</v>
      </c>
      <c r="AM441" s="1" t="s">
        <v>48</v>
      </c>
      <c r="AN441" s="1" t="s">
        <v>48</v>
      </c>
      <c r="AO441" s="1" t="s">
        <v>48</v>
      </c>
      <c r="AP441" s="24" t="s">
        <v>48</v>
      </c>
      <c r="AQ441" s="1" t="s">
        <v>521</v>
      </c>
      <c r="AR441" s="1">
        <v>4</v>
      </c>
      <c r="AS441" s="25" t="s">
        <v>523</v>
      </c>
      <c r="AT441" s="36" t="s">
        <v>48</v>
      </c>
      <c r="AU441" s="9">
        <f t="shared" si="49"/>
        <v>-2.1174102644400774</v>
      </c>
      <c r="AV441" s="9">
        <f t="shared" si="50"/>
        <v>-0.99258305708561179</v>
      </c>
      <c r="AW441">
        <f t="shared" si="51"/>
        <v>3</v>
      </c>
      <c r="AX441">
        <f t="shared" si="52"/>
        <v>0.5</v>
      </c>
      <c r="AY441" s="6">
        <f>VLOOKUP(AQ441,COND!$A$10:$B$32,2,FALSE)</f>
        <v>1</v>
      </c>
      <c r="AZ441" s="9">
        <f>($AU$3*AU441+$AV$3*AV441+$AW$3*AW441+$AX$3*AX441)*AY441*IF(AR441&lt;5,0.95,IF(AR441&lt;7,0.975,1))+$K$3*VLOOKUP(K441,COND!$A$2:$D$7,2,FALSE)+$L$3*VLOOKUP(L441,COND!$A$2:$D$7,3,FALSE)+IF(BB441="SP",$BB$3,0)+IF($AW441&lt;3,-5,0)</f>
        <v>12.757363965129763</v>
      </c>
      <c r="BA441" s="28">
        <f t="shared" si="53"/>
        <v>6.3181484016052628E-2</v>
      </c>
      <c r="BB441" t="str">
        <f t="shared" si="54"/>
        <v>RP</v>
      </c>
      <c r="BC441">
        <v>900</v>
      </c>
      <c r="BD441">
        <v>437</v>
      </c>
      <c r="BF441" t="str">
        <f t="shared" si="55"/>
        <v>Unlikely</v>
      </c>
      <c r="BH441" t="str">
        <f>IF(VLOOKUP($B441,'Draft List'!$D$4:$AC$2598,BH$3,FALSE)&lt;&gt;0,VLOOKUP($B441,'Draft List'!$D$4:$AC$2598,BH$3,FALSE),"")</f>
        <v/>
      </c>
      <c r="BI441" t="str">
        <f>IF(VLOOKUP($B441,'Draft List'!$D$4:$AC$2598,BI$3,FALSE)&lt;&gt;0,VLOOKUP($B441,'Draft List'!$D$4:$AC$2598,BI$3,FALSE),"")</f>
        <v/>
      </c>
      <c r="BJ441" t="str">
        <f>IF(VLOOKUP($B441,'Draft List'!$D$4:$AC$2598,BJ$3,FALSE)&lt;&gt;0,VLOOKUP($B441,'Draft List'!$D$4:$AC$2598,BJ$3,FALSE),"")</f>
        <v/>
      </c>
      <c r="BK441" t="str">
        <f>IF(VLOOKUP($B441,'Draft List'!$D$4:$AC$2598,BK$3,FALSE)&lt;&gt;0,VLOOKUP($B441,'Draft List'!$D$4:$AC$2598,BK$3,FALSE),"")</f>
        <v/>
      </c>
      <c r="BL441">
        <f>IF(OR(C441="SP",C441="MR",C441="CL"),"P",VLOOKUP($A441,Bat!$A$4:$AQ$1284,42,FALSE))</f>
        <v>-9.7353220268083938</v>
      </c>
    </row>
    <row r="442" spans="1:64" x14ac:dyDescent="0.25">
      <c r="A442" s="45" t="str">
        <f t="shared" si="48"/>
        <v>RPRay Mendoza22</v>
      </c>
      <c r="B442">
        <f>VLOOKUP($A442,draft_listing_pitchers_stats!$A$1:$B$1324,2,FALSE)</f>
        <v>6123</v>
      </c>
      <c r="C442" s="1" t="s">
        <v>885</v>
      </c>
      <c r="D442" s="1" t="s">
        <v>439</v>
      </c>
      <c r="E442" s="1" t="s">
        <v>441</v>
      </c>
      <c r="F442" s="1">
        <v>22</v>
      </c>
      <c r="G442" s="1" t="s">
        <v>58</v>
      </c>
      <c r="H442" s="1" t="s">
        <v>44</v>
      </c>
      <c r="I442" s="1" t="s">
        <v>54</v>
      </c>
      <c r="J442" s="24" t="s">
        <v>54</v>
      </c>
      <c r="K442" s="1" t="s">
        <v>46</v>
      </c>
      <c r="L442" s="24" t="s">
        <v>46</v>
      </c>
      <c r="M442" s="1">
        <v>3</v>
      </c>
      <c r="N442" s="1">
        <v>1</v>
      </c>
      <c r="O442" s="24">
        <v>1</v>
      </c>
      <c r="P442" s="1">
        <v>5</v>
      </c>
      <c r="Q442" s="1">
        <v>2</v>
      </c>
      <c r="R442" s="24">
        <v>2</v>
      </c>
      <c r="S442" s="1">
        <v>3</v>
      </c>
      <c r="T442" s="1">
        <v>3</v>
      </c>
      <c r="U442" s="1">
        <v>1</v>
      </c>
      <c r="V442" s="1">
        <v>1</v>
      </c>
      <c r="W442" s="1">
        <v>3</v>
      </c>
      <c r="X442" s="1">
        <v>4</v>
      </c>
      <c r="Y442" s="1" t="s">
        <v>48</v>
      </c>
      <c r="Z442" s="1" t="s">
        <v>48</v>
      </c>
      <c r="AA442" s="1" t="s">
        <v>48</v>
      </c>
      <c r="AB442" s="1" t="s">
        <v>48</v>
      </c>
      <c r="AC442" s="1" t="s">
        <v>48</v>
      </c>
      <c r="AD442" s="1" t="s">
        <v>48</v>
      </c>
      <c r="AE442" s="1" t="s">
        <v>48</v>
      </c>
      <c r="AF442" s="1" t="s">
        <v>48</v>
      </c>
      <c r="AG442" s="1">
        <v>4</v>
      </c>
      <c r="AH442" s="1">
        <v>5</v>
      </c>
      <c r="AI442" s="1" t="s">
        <v>48</v>
      </c>
      <c r="AJ442" s="1" t="s">
        <v>48</v>
      </c>
      <c r="AK442" s="1" t="s">
        <v>48</v>
      </c>
      <c r="AL442" s="1" t="s">
        <v>48</v>
      </c>
      <c r="AM442" s="1" t="s">
        <v>48</v>
      </c>
      <c r="AN442" s="1" t="s">
        <v>48</v>
      </c>
      <c r="AO442" s="1" t="s">
        <v>48</v>
      </c>
      <c r="AP442" s="24" t="s">
        <v>48</v>
      </c>
      <c r="AQ442" s="1" t="s">
        <v>521</v>
      </c>
      <c r="AR442" s="1">
        <v>8</v>
      </c>
      <c r="AS442" s="25" t="s">
        <v>15</v>
      </c>
      <c r="AT442" s="36" t="s">
        <v>48</v>
      </c>
      <c r="AU442" s="9">
        <f t="shared" si="49"/>
        <v>-2.3121015889492513</v>
      </c>
      <c r="AV442" s="9">
        <f t="shared" si="50"/>
        <v>-1.0394719067096667</v>
      </c>
      <c r="AW442">
        <f t="shared" si="51"/>
        <v>4</v>
      </c>
      <c r="AX442">
        <f t="shared" si="52"/>
        <v>0</v>
      </c>
      <c r="AY442" s="6">
        <f>VLOOKUP(AQ442,COND!$A$10:$B$32,2,FALSE)</f>
        <v>1</v>
      </c>
      <c r="AZ442" s="9">
        <f>($AU$3*AU442+$AV$3*AV442+$AW$3*AW442+$AX$3*AX442)*AY442*IF(AR442&lt;5,0.95,IF(AR442&lt;7,0.975,1))+$K$3*VLOOKUP(K442,COND!$A$2:$D$7,2,FALSE)+$L$3*VLOOKUP(L442,COND!$A$2:$D$7,3,FALSE)+IF(BB442="SP",$BB$3,0)+IF($AW442&lt;3,-5,0)</f>
        <v>12.748141548016818</v>
      </c>
      <c r="BA442" s="28">
        <f t="shared" si="53"/>
        <v>6.2371294256163161E-2</v>
      </c>
      <c r="BB442" t="str">
        <f t="shared" si="54"/>
        <v>SP</v>
      </c>
      <c r="BC442">
        <v>900</v>
      </c>
      <c r="BD442">
        <v>438</v>
      </c>
      <c r="BF442" t="str">
        <f t="shared" si="55"/>
        <v>Unlikely</v>
      </c>
      <c r="BH442" t="str">
        <f>IF(VLOOKUP($B442,'Draft List'!$D$4:$AC$2598,BH$3,FALSE)&lt;&gt;0,VLOOKUP($B442,'Draft List'!$D$4:$AC$2598,BH$3,FALSE),"")</f>
        <v/>
      </c>
      <c r="BI442" t="str">
        <f>IF(VLOOKUP($B442,'Draft List'!$D$4:$AC$2598,BI$3,FALSE)&lt;&gt;0,VLOOKUP($B442,'Draft List'!$D$4:$AC$2598,BI$3,FALSE),"")</f>
        <v/>
      </c>
      <c r="BJ442" t="str">
        <f>IF(VLOOKUP($B442,'Draft List'!$D$4:$AC$2598,BJ$3,FALSE)&lt;&gt;0,VLOOKUP($B442,'Draft List'!$D$4:$AC$2598,BJ$3,FALSE),"")</f>
        <v/>
      </c>
      <c r="BK442" t="str">
        <f>IF(VLOOKUP($B442,'Draft List'!$D$4:$AC$2598,BK$3,FALSE)&lt;&gt;0,VLOOKUP($B442,'Draft List'!$D$4:$AC$2598,BK$3,FALSE),"")</f>
        <v/>
      </c>
      <c r="BL442" t="e">
        <f>IF(OR(C442="SP",C442="MR",C442="CL"),"P",VLOOKUP($A442,Bat!$A$4:$AQ$1284,42,FALSE))</f>
        <v>#N/A</v>
      </c>
    </row>
    <row r="443" spans="1:64" x14ac:dyDescent="0.25">
      <c r="A443" s="45" t="str">
        <f t="shared" si="48"/>
        <v>RPTim Prowse23</v>
      </c>
      <c r="B443">
        <f>VLOOKUP($A443,draft_listing_pitchers_stats!$A$1:$B$1324,2,FALSE)</f>
        <v>13635</v>
      </c>
      <c r="C443" s="1" t="s">
        <v>885</v>
      </c>
      <c r="D443" s="1" t="s">
        <v>163</v>
      </c>
      <c r="E443" s="1" t="s">
        <v>1566</v>
      </c>
      <c r="F443" s="1">
        <v>23</v>
      </c>
      <c r="G443" s="1" t="s">
        <v>44</v>
      </c>
      <c r="H443" s="1" t="s">
        <v>44</v>
      </c>
      <c r="I443" s="1" t="s">
        <v>54</v>
      </c>
      <c r="J443" s="24" t="s">
        <v>54</v>
      </c>
      <c r="K443" s="1" t="s">
        <v>47</v>
      </c>
      <c r="L443" s="24" t="s">
        <v>46</v>
      </c>
      <c r="M443" s="1">
        <v>2</v>
      </c>
      <c r="N443" s="1">
        <v>2</v>
      </c>
      <c r="O443" s="24">
        <v>1</v>
      </c>
      <c r="P443" s="1">
        <v>3</v>
      </c>
      <c r="Q443" s="1">
        <v>2</v>
      </c>
      <c r="R443" s="24">
        <v>4</v>
      </c>
      <c r="S443" s="1" t="s">
        <v>48</v>
      </c>
      <c r="T443" s="1" t="s">
        <v>48</v>
      </c>
      <c r="U443" s="1" t="s">
        <v>48</v>
      </c>
      <c r="V443" s="1" t="s">
        <v>48</v>
      </c>
      <c r="W443" s="1">
        <v>2</v>
      </c>
      <c r="X443" s="1">
        <v>4</v>
      </c>
      <c r="Y443" s="1">
        <v>3</v>
      </c>
      <c r="Z443" s="1">
        <v>5</v>
      </c>
      <c r="AA443" s="1" t="s">
        <v>48</v>
      </c>
      <c r="AB443" s="1" t="s">
        <v>48</v>
      </c>
      <c r="AC443" s="1" t="s">
        <v>48</v>
      </c>
      <c r="AD443" s="1" t="s">
        <v>48</v>
      </c>
      <c r="AE443" s="1">
        <v>3</v>
      </c>
      <c r="AF443" s="1">
        <v>4</v>
      </c>
      <c r="AG443" s="1" t="s">
        <v>48</v>
      </c>
      <c r="AH443" s="1" t="s">
        <v>48</v>
      </c>
      <c r="AI443" s="1" t="s">
        <v>48</v>
      </c>
      <c r="AJ443" s="1" t="s">
        <v>48</v>
      </c>
      <c r="AK443" s="1" t="s">
        <v>48</v>
      </c>
      <c r="AL443" s="1" t="s">
        <v>48</v>
      </c>
      <c r="AM443" s="1" t="s">
        <v>48</v>
      </c>
      <c r="AN443" s="1" t="s">
        <v>48</v>
      </c>
      <c r="AO443" s="1" t="s">
        <v>48</v>
      </c>
      <c r="AP443" s="24" t="s">
        <v>48</v>
      </c>
      <c r="AQ443" s="1" t="s">
        <v>62</v>
      </c>
      <c r="AR443" s="1">
        <v>4</v>
      </c>
      <c r="AS443" s="25" t="s">
        <v>519</v>
      </c>
      <c r="AT443" s="36" t="s">
        <v>50</v>
      </c>
      <c r="AU443" s="9">
        <f t="shared" si="49"/>
        <v>-2.311361197028369</v>
      </c>
      <c r="AV443" s="9">
        <f t="shared" si="50"/>
        <v>-0.94421342361979277</v>
      </c>
      <c r="AW443">
        <f t="shared" si="51"/>
        <v>3</v>
      </c>
      <c r="AX443">
        <f t="shared" si="52"/>
        <v>0</v>
      </c>
      <c r="AY443" s="6">
        <f>VLOOKUP(AQ443,COND!$A$10:$B$32,2,FALSE)</f>
        <v>1</v>
      </c>
      <c r="AZ443" s="9">
        <f>($AU$3*AU443+$AV$3*AV443+$AW$3*AW443+$AX$3*AX443)*AY443*IF(AR443&lt;5,0.95,IF(AR443&lt;7,0.975,1))+$K$3*VLOOKUP(K443,COND!$A$2:$D$7,2,FALSE)+$L$3*VLOOKUP(L443,COND!$A$2:$D$7,3,FALSE)+IF(BB443="SP",$BB$3,0)+IF($AW443&lt;3,-5,0)</f>
        <v>12.745786323788547</v>
      </c>
      <c r="BA443" s="28">
        <f t="shared" si="53"/>
        <v>6.2164387701339197E-2</v>
      </c>
      <c r="BB443" t="str">
        <f t="shared" si="54"/>
        <v>RP</v>
      </c>
      <c r="BC443">
        <v>900</v>
      </c>
      <c r="BD443">
        <v>439</v>
      </c>
      <c r="BF443" t="str">
        <f t="shared" si="55"/>
        <v>Unlikely</v>
      </c>
      <c r="BH443" t="str">
        <f>IF(VLOOKUP($B443,'Draft List'!$D$4:$AC$2598,BH$3,FALSE)&lt;&gt;0,VLOOKUP($B443,'Draft List'!$D$4:$AC$2598,BH$3,FALSE),"")</f>
        <v/>
      </c>
      <c r="BI443" t="str">
        <f>IF(VLOOKUP($B443,'Draft List'!$D$4:$AC$2598,BI$3,FALSE)&lt;&gt;0,VLOOKUP($B443,'Draft List'!$D$4:$AC$2598,BI$3,FALSE),"")</f>
        <v/>
      </c>
      <c r="BJ443" t="str">
        <f>IF(VLOOKUP($B443,'Draft List'!$D$4:$AC$2598,BJ$3,FALSE)&lt;&gt;0,VLOOKUP($B443,'Draft List'!$D$4:$AC$2598,BJ$3,FALSE),"")</f>
        <v/>
      </c>
      <c r="BK443" t="str">
        <f>IF(VLOOKUP($B443,'Draft List'!$D$4:$AC$2598,BK$3,FALSE)&lt;&gt;0,VLOOKUP($B443,'Draft List'!$D$4:$AC$2598,BK$3,FALSE),"")</f>
        <v/>
      </c>
      <c r="BL443" t="e">
        <f>IF(OR(C443="SP",C443="MR",C443="CL"),"P",VLOOKUP($A443,Bat!$A$4:$AQ$1284,42,FALSE))</f>
        <v>#N/A</v>
      </c>
    </row>
    <row r="444" spans="1:64" x14ac:dyDescent="0.25">
      <c r="A444" s="45" t="str">
        <f t="shared" si="48"/>
        <v>CLNicholas Tillman23</v>
      </c>
      <c r="B444">
        <f>VLOOKUP($A444,draft_listing_pitchers_stats!$A$1:$B$1324,2,FALSE)</f>
        <v>4826</v>
      </c>
      <c r="C444" s="1" t="s">
        <v>53</v>
      </c>
      <c r="D444" s="1" t="s">
        <v>1083</v>
      </c>
      <c r="E444" s="1" t="s">
        <v>1693</v>
      </c>
      <c r="F444" s="1">
        <v>23</v>
      </c>
      <c r="G444" s="1" t="s">
        <v>44</v>
      </c>
      <c r="H444" s="1" t="s">
        <v>58</v>
      </c>
      <c r="I444" s="1" t="s">
        <v>54</v>
      </c>
      <c r="J444" s="24" t="s">
        <v>54</v>
      </c>
      <c r="K444" s="1" t="s">
        <v>46</v>
      </c>
      <c r="L444" s="24" t="s">
        <v>46</v>
      </c>
      <c r="M444" s="1">
        <v>3</v>
      </c>
      <c r="N444" s="1">
        <v>2</v>
      </c>
      <c r="O444" s="24">
        <v>2</v>
      </c>
      <c r="P444" s="1">
        <v>3</v>
      </c>
      <c r="Q444" s="1">
        <v>3</v>
      </c>
      <c r="R444" s="24">
        <v>3</v>
      </c>
      <c r="S444" s="1">
        <v>5</v>
      </c>
      <c r="T444" s="1">
        <v>5</v>
      </c>
      <c r="U444" s="1">
        <v>1</v>
      </c>
      <c r="V444" s="1">
        <v>2</v>
      </c>
      <c r="W444" s="1">
        <v>4</v>
      </c>
      <c r="X444" s="1">
        <v>4</v>
      </c>
      <c r="Y444" s="1">
        <v>4</v>
      </c>
      <c r="Z444" s="1">
        <v>4</v>
      </c>
      <c r="AA444" s="1" t="s">
        <v>48</v>
      </c>
      <c r="AB444" s="1" t="s">
        <v>48</v>
      </c>
      <c r="AC444" s="1" t="s">
        <v>48</v>
      </c>
      <c r="AD444" s="1" t="s">
        <v>48</v>
      </c>
      <c r="AE444" s="1" t="s">
        <v>48</v>
      </c>
      <c r="AF444" s="1" t="s">
        <v>48</v>
      </c>
      <c r="AG444" s="1" t="s">
        <v>48</v>
      </c>
      <c r="AH444" s="1" t="s">
        <v>48</v>
      </c>
      <c r="AI444" s="1" t="s">
        <v>48</v>
      </c>
      <c r="AJ444" s="1" t="s">
        <v>48</v>
      </c>
      <c r="AK444" s="1" t="s">
        <v>48</v>
      </c>
      <c r="AL444" s="1" t="s">
        <v>48</v>
      </c>
      <c r="AM444" s="1" t="s">
        <v>48</v>
      </c>
      <c r="AN444" s="1" t="s">
        <v>48</v>
      </c>
      <c r="AO444" s="1" t="s">
        <v>48</v>
      </c>
      <c r="AP444" s="24" t="s">
        <v>48</v>
      </c>
      <c r="AQ444" s="1" t="s">
        <v>62</v>
      </c>
      <c r="AR444" s="1">
        <v>2</v>
      </c>
      <c r="AS444" s="25" t="s">
        <v>519</v>
      </c>
      <c r="AT444" s="36" t="s">
        <v>48</v>
      </c>
      <c r="AU444" s="9">
        <f t="shared" si="49"/>
        <v>-1.8743493064650851</v>
      </c>
      <c r="AV444" s="9">
        <f t="shared" si="50"/>
        <v>-0.9911022732438477</v>
      </c>
      <c r="AW444">
        <f t="shared" si="51"/>
        <v>4</v>
      </c>
      <c r="AX444">
        <f t="shared" si="52"/>
        <v>0</v>
      </c>
      <c r="AY444" s="6">
        <f>VLOOKUP(AQ444,COND!$A$10:$B$32,2,FALSE)</f>
        <v>1</v>
      </c>
      <c r="AZ444" s="9">
        <f>($AU$3*AU444+$AV$3*AV444+$AW$3*AW444+$AX$3*AX444)*AY444*IF(AR444&lt;5,0.95,IF(AR444&lt;7,0.975,1))+$K$3*VLOOKUP(K444,COND!$A$2:$D$7,2,FALSE)+$L$3*VLOOKUP(L444,COND!$A$2:$D$7,3,FALSE)+IF(BB444="SP",$BB$3,0)+IF($AW444&lt;3,-5,0)</f>
        <v>12.712930440138528</v>
      </c>
      <c r="BA444" s="28">
        <f t="shared" si="53"/>
        <v>5.9277996838796011E-2</v>
      </c>
      <c r="BB444" t="str">
        <f t="shared" si="54"/>
        <v>RP</v>
      </c>
      <c r="BC444">
        <v>900</v>
      </c>
      <c r="BD444">
        <v>440</v>
      </c>
      <c r="BF444" t="str">
        <f t="shared" si="55"/>
        <v>Unlikely</v>
      </c>
      <c r="BH444" t="str">
        <f>IF(VLOOKUP($B444,'Draft List'!$D$4:$AC$2598,BH$3,FALSE)&lt;&gt;0,VLOOKUP($B444,'Draft List'!$D$4:$AC$2598,BH$3,FALSE),"")</f>
        <v/>
      </c>
      <c r="BI444" t="str">
        <f>IF(VLOOKUP($B444,'Draft List'!$D$4:$AC$2598,BI$3,FALSE)&lt;&gt;0,VLOOKUP($B444,'Draft List'!$D$4:$AC$2598,BI$3,FALSE),"")</f>
        <v/>
      </c>
      <c r="BJ444" t="str">
        <f>IF(VLOOKUP($B444,'Draft List'!$D$4:$AC$2598,BJ$3,FALSE)&lt;&gt;0,VLOOKUP($B444,'Draft List'!$D$4:$AC$2598,BJ$3,FALSE),"")</f>
        <v/>
      </c>
      <c r="BK444" t="str">
        <f>IF(VLOOKUP($B444,'Draft List'!$D$4:$AC$2598,BK$3,FALSE)&lt;&gt;0,VLOOKUP($B444,'Draft List'!$D$4:$AC$2598,BK$3,FALSE),"")</f>
        <v/>
      </c>
      <c r="BL444" t="str">
        <f>IF(OR(C444="SP",C444="MR",C444="CL"),"P",VLOOKUP($A444,Bat!$A$4:$AQ$1284,42,FALSE))</f>
        <v>P</v>
      </c>
    </row>
    <row r="445" spans="1:64" x14ac:dyDescent="0.25">
      <c r="A445" s="45" t="str">
        <f t="shared" si="48"/>
        <v>RPJosé Salas24</v>
      </c>
      <c r="B445">
        <f>VLOOKUP($A445,draft_listing_pitchers_stats!$A$1:$B$1324,2,FALSE)</f>
        <v>14676</v>
      </c>
      <c r="C445" s="1" t="s">
        <v>885</v>
      </c>
      <c r="D445" s="1" t="s">
        <v>150</v>
      </c>
      <c r="E445" s="1" t="s">
        <v>450</v>
      </c>
      <c r="F445" s="1">
        <v>24</v>
      </c>
      <c r="G445" s="1" t="s">
        <v>68</v>
      </c>
      <c r="H445" s="1" t="s">
        <v>44</v>
      </c>
      <c r="I445" s="1" t="s">
        <v>54</v>
      </c>
      <c r="J445" s="24" t="s">
        <v>54</v>
      </c>
      <c r="K445" s="1" t="s">
        <v>47</v>
      </c>
      <c r="L445" s="24" t="s">
        <v>51</v>
      </c>
      <c r="M445" s="1">
        <v>3</v>
      </c>
      <c r="N445" s="1">
        <v>2</v>
      </c>
      <c r="O445" s="24">
        <v>2</v>
      </c>
      <c r="P445" s="1">
        <v>4</v>
      </c>
      <c r="Q445" s="1">
        <v>2</v>
      </c>
      <c r="R445" s="24">
        <v>3</v>
      </c>
      <c r="S445" s="1">
        <v>5</v>
      </c>
      <c r="T445" s="1">
        <v>5</v>
      </c>
      <c r="U445" s="1">
        <v>1</v>
      </c>
      <c r="V445" s="1">
        <v>2</v>
      </c>
      <c r="W445" s="1">
        <v>3</v>
      </c>
      <c r="X445" s="1">
        <v>4</v>
      </c>
      <c r="Y445" s="1" t="s">
        <v>48</v>
      </c>
      <c r="Z445" s="1" t="s">
        <v>48</v>
      </c>
      <c r="AA445" s="1" t="s">
        <v>48</v>
      </c>
      <c r="AB445" s="1" t="s">
        <v>48</v>
      </c>
      <c r="AC445" s="1" t="s">
        <v>48</v>
      </c>
      <c r="AD445" s="1" t="s">
        <v>48</v>
      </c>
      <c r="AE445" s="1" t="s">
        <v>48</v>
      </c>
      <c r="AF445" s="1" t="s">
        <v>48</v>
      </c>
      <c r="AG445" s="1">
        <v>4</v>
      </c>
      <c r="AH445" s="1">
        <v>5</v>
      </c>
      <c r="AI445" s="1" t="s">
        <v>48</v>
      </c>
      <c r="AJ445" s="1" t="s">
        <v>48</v>
      </c>
      <c r="AK445" s="1" t="s">
        <v>48</v>
      </c>
      <c r="AL445" s="1" t="s">
        <v>48</v>
      </c>
      <c r="AM445" s="1" t="s">
        <v>48</v>
      </c>
      <c r="AN445" s="1" t="s">
        <v>48</v>
      </c>
      <c r="AO445" s="1" t="s">
        <v>48</v>
      </c>
      <c r="AP445" s="24" t="s">
        <v>48</v>
      </c>
      <c r="AQ445" s="1" t="s">
        <v>61</v>
      </c>
      <c r="AR445" s="1">
        <v>4</v>
      </c>
      <c r="AS445" s="25" t="s">
        <v>519</v>
      </c>
      <c r="AT445" s="36" t="s">
        <v>50</v>
      </c>
      <c r="AU445" s="9">
        <f t="shared" si="49"/>
        <v>-1.8743493064650851</v>
      </c>
      <c r="AV445" s="9">
        <f t="shared" si="50"/>
        <v>-0.99184266516472974</v>
      </c>
      <c r="AW445">
        <f t="shared" si="51"/>
        <v>4</v>
      </c>
      <c r="AX445">
        <f t="shared" si="52"/>
        <v>0</v>
      </c>
      <c r="AY445" s="6">
        <f>VLOOKUP(AQ445,COND!$A$10:$B$32,2,FALSE)</f>
        <v>1</v>
      </c>
      <c r="AZ445" s="9">
        <f>($AU$3*AU445+$AV$3*AV445+$AW$3*AW445+$AX$3*AX445)*AY445*IF(AR445&lt;5,0.95,IF(AR445&lt;7,0.975,1))+$K$3*VLOOKUP(K445,COND!$A$2:$D$7,2,FALSE)+$L$3*VLOOKUP(L445,COND!$A$2:$D$7,3,FALSE)+IF(BB445="SP",$BB$3,0)+IF($AW445&lt;3,-5,0)</f>
        <v>12.698862993641768</v>
      </c>
      <c r="BA445" s="28">
        <f t="shared" si="53"/>
        <v>5.8042171028719496E-2</v>
      </c>
      <c r="BB445" t="str">
        <f t="shared" si="54"/>
        <v>RP</v>
      </c>
      <c r="BC445">
        <v>900</v>
      </c>
      <c r="BD445">
        <v>441</v>
      </c>
      <c r="BF445" t="str">
        <f t="shared" si="55"/>
        <v>Unlikely</v>
      </c>
      <c r="BH445" t="str">
        <f>IF(VLOOKUP($B445,'Draft List'!$D$4:$AC$2598,BH$3,FALSE)&lt;&gt;0,VLOOKUP($B445,'Draft List'!$D$4:$AC$2598,BH$3,FALSE),"")</f>
        <v/>
      </c>
      <c r="BI445" t="str">
        <f>IF(VLOOKUP($B445,'Draft List'!$D$4:$AC$2598,BI$3,FALSE)&lt;&gt;0,VLOOKUP($B445,'Draft List'!$D$4:$AC$2598,BI$3,FALSE),"")</f>
        <v/>
      </c>
      <c r="BJ445" t="str">
        <f>IF(VLOOKUP($B445,'Draft List'!$D$4:$AC$2598,BJ$3,FALSE)&lt;&gt;0,VLOOKUP($B445,'Draft List'!$D$4:$AC$2598,BJ$3,FALSE),"")</f>
        <v/>
      </c>
      <c r="BK445" t="str">
        <f>IF(VLOOKUP($B445,'Draft List'!$D$4:$AC$2598,BK$3,FALSE)&lt;&gt;0,VLOOKUP($B445,'Draft List'!$D$4:$AC$2598,BK$3,FALSE),"")</f>
        <v/>
      </c>
      <c r="BL445" t="e">
        <f>IF(OR(C445="SP",C445="MR",C445="CL"),"P",VLOOKUP($A445,Bat!$A$4:$AQ$1284,42,FALSE))</f>
        <v>#N/A</v>
      </c>
    </row>
    <row r="446" spans="1:64" x14ac:dyDescent="0.25">
      <c r="A446" s="45" t="str">
        <f t="shared" si="48"/>
        <v>RPSteve Whitney24</v>
      </c>
      <c r="B446">
        <f>VLOOKUP($A446,draft_listing_pitchers_stats!$A$1:$B$1324,2,FALSE)</f>
        <v>5399</v>
      </c>
      <c r="C446" s="1" t="s">
        <v>885</v>
      </c>
      <c r="D446" s="1" t="s">
        <v>151</v>
      </c>
      <c r="E446" s="1" t="s">
        <v>1736</v>
      </c>
      <c r="F446" s="1">
        <v>24</v>
      </c>
      <c r="G446" s="1" t="s">
        <v>44</v>
      </c>
      <c r="H446" s="1" t="s">
        <v>44</v>
      </c>
      <c r="I446" s="1" t="s">
        <v>54</v>
      </c>
      <c r="J446" s="24" t="s">
        <v>54</v>
      </c>
      <c r="K446" s="1" t="s">
        <v>47</v>
      </c>
      <c r="L446" s="24" t="s">
        <v>51</v>
      </c>
      <c r="M446" s="1">
        <v>3</v>
      </c>
      <c r="N446" s="1">
        <v>1</v>
      </c>
      <c r="O446" s="24">
        <v>2</v>
      </c>
      <c r="P446" s="1">
        <v>4</v>
      </c>
      <c r="Q446" s="1">
        <v>2</v>
      </c>
      <c r="R446" s="24">
        <v>3</v>
      </c>
      <c r="S446" s="1">
        <v>4</v>
      </c>
      <c r="T446" s="1">
        <v>5</v>
      </c>
      <c r="U446" s="1">
        <v>2</v>
      </c>
      <c r="V446" s="1">
        <v>3</v>
      </c>
      <c r="W446" s="1">
        <v>2</v>
      </c>
      <c r="X446" s="1">
        <v>4</v>
      </c>
      <c r="Y446" s="1">
        <v>4</v>
      </c>
      <c r="Z446" s="1">
        <v>5</v>
      </c>
      <c r="AA446" s="1" t="s">
        <v>48</v>
      </c>
      <c r="AB446" s="1" t="s">
        <v>48</v>
      </c>
      <c r="AC446" s="1" t="s">
        <v>48</v>
      </c>
      <c r="AD446" s="1" t="s">
        <v>48</v>
      </c>
      <c r="AE446" s="1" t="s">
        <v>48</v>
      </c>
      <c r="AF446" s="1" t="s">
        <v>48</v>
      </c>
      <c r="AG446" s="1" t="s">
        <v>48</v>
      </c>
      <c r="AH446" s="1" t="s">
        <v>48</v>
      </c>
      <c r="AI446" s="1" t="s">
        <v>48</v>
      </c>
      <c r="AJ446" s="1" t="s">
        <v>48</v>
      </c>
      <c r="AK446" s="1" t="s">
        <v>48</v>
      </c>
      <c r="AL446" s="1" t="s">
        <v>48</v>
      </c>
      <c r="AM446" s="1" t="s">
        <v>48</v>
      </c>
      <c r="AN446" s="1" t="s">
        <v>48</v>
      </c>
      <c r="AO446" s="1" t="s">
        <v>48</v>
      </c>
      <c r="AP446" s="24" t="s">
        <v>48</v>
      </c>
      <c r="AQ446" s="1" t="s">
        <v>62</v>
      </c>
      <c r="AR446" s="1">
        <v>3</v>
      </c>
      <c r="AS446" s="25" t="s">
        <v>15</v>
      </c>
      <c r="AT446" s="36" t="s">
        <v>50</v>
      </c>
      <c r="AU446" s="9">
        <f t="shared" si="49"/>
        <v>-2.0697810228951408</v>
      </c>
      <c r="AV446" s="9">
        <f t="shared" si="50"/>
        <v>-0.99184266516472974</v>
      </c>
      <c r="AW446">
        <f t="shared" si="51"/>
        <v>4</v>
      </c>
      <c r="AX446">
        <f t="shared" si="52"/>
        <v>0</v>
      </c>
      <c r="AY446" s="6">
        <f>VLOOKUP(AQ446,COND!$A$10:$B$32,2,FALSE)</f>
        <v>1</v>
      </c>
      <c r="AZ446" s="9">
        <f>($AU$3*AU446+$AV$3*AV446+$AW$3*AW446+$AX$3*AX446)*AY446*IF(AR446&lt;5,0.95,IF(AR446&lt;7,0.975,1))+$K$3*VLOOKUP(K446,COND!$A$2:$D$7,2,FALSE)+$L$3*VLOOKUP(L446,COND!$A$2:$D$7,3,FALSE)+IF(BB446="SP",$BB$3,0)+IF($AW446&lt;3,-5,0)</f>
        <v>12.661730967520057</v>
      </c>
      <c r="BA446" s="28">
        <f t="shared" si="53"/>
        <v>5.4780120856912286E-2</v>
      </c>
      <c r="BB446" t="str">
        <f t="shared" si="54"/>
        <v>RP</v>
      </c>
      <c r="BC446">
        <v>900</v>
      </c>
      <c r="BD446">
        <v>442</v>
      </c>
      <c r="BF446" t="str">
        <f t="shared" si="55"/>
        <v>Unlikely</v>
      </c>
      <c r="BH446" t="str">
        <f>IF(VLOOKUP($B446,'Draft List'!$D$4:$AC$2598,BH$3,FALSE)&lt;&gt;0,VLOOKUP($B446,'Draft List'!$D$4:$AC$2598,BH$3,FALSE),"")</f>
        <v/>
      </c>
      <c r="BI446" t="str">
        <f>IF(VLOOKUP($B446,'Draft List'!$D$4:$AC$2598,BI$3,FALSE)&lt;&gt;0,VLOOKUP($B446,'Draft List'!$D$4:$AC$2598,BI$3,FALSE),"")</f>
        <v/>
      </c>
      <c r="BJ446" t="str">
        <f>IF(VLOOKUP($B446,'Draft List'!$D$4:$AC$2598,BJ$3,FALSE)&lt;&gt;0,VLOOKUP($B446,'Draft List'!$D$4:$AC$2598,BJ$3,FALSE),"")</f>
        <v/>
      </c>
      <c r="BK446" t="str">
        <f>IF(VLOOKUP($B446,'Draft List'!$D$4:$AC$2598,BK$3,FALSE)&lt;&gt;0,VLOOKUP($B446,'Draft List'!$D$4:$AC$2598,BK$3,FALSE),"")</f>
        <v/>
      </c>
      <c r="BL446">
        <f>IF(OR(C446="SP",C446="MR",C446="CL"),"P",VLOOKUP($A446,Bat!$A$4:$AQ$1284,42,FALSE))</f>
        <v>-3.6282349460161942</v>
      </c>
    </row>
    <row r="447" spans="1:64" x14ac:dyDescent="0.25">
      <c r="A447" s="45" t="str">
        <f t="shared" si="48"/>
        <v>RPBen Miles23</v>
      </c>
      <c r="B447">
        <f>VLOOKUP($A447,draft_listing_pitchers_stats!$A$1:$B$1324,2,FALSE)</f>
        <v>9399</v>
      </c>
      <c r="C447" s="1" t="s">
        <v>885</v>
      </c>
      <c r="D447" s="1" t="s">
        <v>481</v>
      </c>
      <c r="E447" s="1" t="s">
        <v>1448</v>
      </c>
      <c r="F447" s="1">
        <v>23</v>
      </c>
      <c r="G447" s="1" t="s">
        <v>44</v>
      </c>
      <c r="H447" s="1" t="s">
        <v>44</v>
      </c>
      <c r="I447" s="1" t="s">
        <v>54</v>
      </c>
      <c r="J447" s="24" t="s">
        <v>54</v>
      </c>
      <c r="K447" s="1" t="s">
        <v>46</v>
      </c>
      <c r="L447" s="24" t="s">
        <v>46</v>
      </c>
      <c r="M447" s="1">
        <v>3</v>
      </c>
      <c r="N447" s="1">
        <v>3</v>
      </c>
      <c r="O447" s="24">
        <v>1</v>
      </c>
      <c r="P447" s="1">
        <v>5</v>
      </c>
      <c r="Q447" s="1">
        <v>3</v>
      </c>
      <c r="R447" s="24">
        <v>1</v>
      </c>
      <c r="S447" s="1">
        <v>5</v>
      </c>
      <c r="T447" s="1">
        <v>6</v>
      </c>
      <c r="U447" s="1" t="s">
        <v>48</v>
      </c>
      <c r="V447" s="1" t="s">
        <v>48</v>
      </c>
      <c r="W447" s="1">
        <v>2</v>
      </c>
      <c r="X447" s="1">
        <v>3</v>
      </c>
      <c r="Y447" s="1">
        <v>4</v>
      </c>
      <c r="Z447" s="1">
        <v>5</v>
      </c>
      <c r="AA447" s="1" t="s">
        <v>48</v>
      </c>
      <c r="AB447" s="1" t="s">
        <v>48</v>
      </c>
      <c r="AC447" s="1" t="s">
        <v>48</v>
      </c>
      <c r="AD447" s="1" t="s">
        <v>48</v>
      </c>
      <c r="AE447" s="1" t="s">
        <v>48</v>
      </c>
      <c r="AF447" s="1" t="s">
        <v>48</v>
      </c>
      <c r="AG447" s="1" t="s">
        <v>48</v>
      </c>
      <c r="AH447" s="1" t="s">
        <v>48</v>
      </c>
      <c r="AI447" s="1" t="s">
        <v>48</v>
      </c>
      <c r="AJ447" s="1" t="s">
        <v>48</v>
      </c>
      <c r="AK447" s="1" t="s">
        <v>48</v>
      </c>
      <c r="AL447" s="1" t="s">
        <v>48</v>
      </c>
      <c r="AM447" s="1" t="s">
        <v>48</v>
      </c>
      <c r="AN447" s="1" t="s">
        <v>48</v>
      </c>
      <c r="AO447" s="1" t="s">
        <v>48</v>
      </c>
      <c r="AP447" s="24" t="s">
        <v>48</v>
      </c>
      <c r="AQ447" s="1" t="s">
        <v>64</v>
      </c>
      <c r="AR447" s="1">
        <v>6</v>
      </c>
      <c r="AS447" s="25" t="s">
        <v>518</v>
      </c>
      <c r="AT447" s="36" t="s">
        <v>50</v>
      </c>
      <c r="AU447" s="9">
        <f t="shared" si="49"/>
        <v>-1.9212381560891401</v>
      </c>
      <c r="AV447" s="9">
        <f t="shared" si="50"/>
        <v>-1.0863607563337214</v>
      </c>
      <c r="AW447">
        <f t="shared" si="51"/>
        <v>3</v>
      </c>
      <c r="AX447">
        <f t="shared" si="52"/>
        <v>0.5</v>
      </c>
      <c r="AY447" s="6">
        <f>VLOOKUP(AQ447,COND!$A$10:$B$32,2,FALSE)</f>
        <v>1</v>
      </c>
      <c r="AZ447" s="9">
        <f>($AU$3*AU447+$AV$3*AV447+$AW$3*AW447+$AX$3*AX447)*AY447*IF(AR447&lt;5,0.95,IF(AR447&lt;7,0.975,1))+$K$3*VLOOKUP(K447,COND!$A$2:$D$7,2,FALSE)+$L$3*VLOOKUP(L447,COND!$A$2:$D$7,3,FALSE)+IF(BB447="SP",$BB$3,0)+IF($AW447&lt;3,-5,0)</f>
        <v>12.513198811055048</v>
      </c>
      <c r="BA447" s="28">
        <f t="shared" si="53"/>
        <v>4.1731564203218531E-2</v>
      </c>
      <c r="BB447" t="str">
        <f t="shared" si="54"/>
        <v>SP</v>
      </c>
      <c r="BC447">
        <v>900</v>
      </c>
      <c r="BD447">
        <v>443</v>
      </c>
      <c r="BF447" t="str">
        <f t="shared" si="55"/>
        <v>Unlikely</v>
      </c>
      <c r="BH447" t="str">
        <f>IF(VLOOKUP($B447,'Draft List'!$D$4:$AC$2598,BH$3,FALSE)&lt;&gt;0,VLOOKUP($B447,'Draft List'!$D$4:$AC$2598,BH$3,FALSE),"")</f>
        <v/>
      </c>
      <c r="BI447" t="str">
        <f>IF(VLOOKUP($B447,'Draft List'!$D$4:$AC$2598,BI$3,FALSE)&lt;&gt;0,VLOOKUP($B447,'Draft List'!$D$4:$AC$2598,BI$3,FALSE),"")</f>
        <v/>
      </c>
      <c r="BJ447" t="str">
        <f>IF(VLOOKUP($B447,'Draft List'!$D$4:$AC$2598,BJ$3,FALSE)&lt;&gt;0,VLOOKUP($B447,'Draft List'!$D$4:$AC$2598,BJ$3,FALSE),"")</f>
        <v/>
      </c>
      <c r="BK447" t="str">
        <f>IF(VLOOKUP($B447,'Draft List'!$D$4:$AC$2598,BK$3,FALSE)&lt;&gt;0,VLOOKUP($B447,'Draft List'!$D$4:$AC$2598,BK$3,FALSE),"")</f>
        <v/>
      </c>
      <c r="BL447">
        <f>IF(OR(C447="SP",C447="MR",C447="CL"),"P",VLOOKUP($A447,Bat!$A$4:$AQ$1284,42,FALSE))</f>
        <v>-12.024575200803657</v>
      </c>
    </row>
    <row r="448" spans="1:64" x14ac:dyDescent="0.25">
      <c r="A448" s="45" t="str">
        <f t="shared" si="48"/>
        <v>RPGustavo Rodríguez22</v>
      </c>
      <c r="B448">
        <f>VLOOKUP($A448,draft_listing_pitchers_stats!$A$1:$B$1324,2,FALSE)</f>
        <v>7891</v>
      </c>
      <c r="C448" s="1" t="s">
        <v>885</v>
      </c>
      <c r="D448" s="1" t="s">
        <v>584</v>
      </c>
      <c r="E448" s="1" t="s">
        <v>225</v>
      </c>
      <c r="F448" s="1">
        <v>22</v>
      </c>
      <c r="G448" s="1" t="s">
        <v>58</v>
      </c>
      <c r="H448" s="1" t="s">
        <v>58</v>
      </c>
      <c r="I448" s="1" t="s">
        <v>54</v>
      </c>
      <c r="J448" s="24" t="s">
        <v>54</v>
      </c>
      <c r="K448" s="1" t="s">
        <v>46</v>
      </c>
      <c r="L448" s="24" t="s">
        <v>46</v>
      </c>
      <c r="M448" s="1">
        <v>4</v>
      </c>
      <c r="N448" s="1">
        <v>1</v>
      </c>
      <c r="O448" s="24">
        <v>1</v>
      </c>
      <c r="P448" s="1">
        <v>5</v>
      </c>
      <c r="Q448" s="1">
        <v>2</v>
      </c>
      <c r="R448" s="24">
        <v>2</v>
      </c>
      <c r="S448" s="1">
        <v>5</v>
      </c>
      <c r="T448" s="1">
        <v>6</v>
      </c>
      <c r="U448" s="1">
        <v>4</v>
      </c>
      <c r="V448" s="1">
        <v>7</v>
      </c>
      <c r="W448" s="1" t="s">
        <v>48</v>
      </c>
      <c r="X448" s="1" t="s">
        <v>48</v>
      </c>
      <c r="Y448" s="1">
        <v>4</v>
      </c>
      <c r="Z448" s="1">
        <v>5</v>
      </c>
      <c r="AA448" s="1" t="s">
        <v>48</v>
      </c>
      <c r="AB448" s="1" t="s">
        <v>48</v>
      </c>
      <c r="AC448" s="1" t="s">
        <v>48</v>
      </c>
      <c r="AD448" s="1" t="s">
        <v>48</v>
      </c>
      <c r="AE448" s="1" t="s">
        <v>48</v>
      </c>
      <c r="AF448" s="1" t="s">
        <v>48</v>
      </c>
      <c r="AG448" s="1" t="s">
        <v>48</v>
      </c>
      <c r="AH448" s="1" t="s">
        <v>48</v>
      </c>
      <c r="AI448" s="1" t="s">
        <v>48</v>
      </c>
      <c r="AJ448" s="1" t="s">
        <v>48</v>
      </c>
      <c r="AK448" s="1" t="s">
        <v>48</v>
      </c>
      <c r="AL448" s="1" t="s">
        <v>48</v>
      </c>
      <c r="AM448" s="1" t="s">
        <v>48</v>
      </c>
      <c r="AN448" s="1" t="s">
        <v>48</v>
      </c>
      <c r="AO448" s="1" t="s">
        <v>48</v>
      </c>
      <c r="AP448" s="24" t="s">
        <v>48</v>
      </c>
      <c r="AQ448" s="1" t="s">
        <v>522</v>
      </c>
      <c r="AR448" s="1">
        <v>4</v>
      </c>
      <c r="AS448" s="25" t="s">
        <v>15</v>
      </c>
      <c r="AT448" s="36" t="s">
        <v>48</v>
      </c>
      <c r="AU448" s="9">
        <f t="shared" si="49"/>
        <v>-2.1174102644400774</v>
      </c>
      <c r="AV448" s="9">
        <f t="shared" si="50"/>
        <v>-1.0394719067096667</v>
      </c>
      <c r="AW448">
        <f t="shared" si="51"/>
        <v>3</v>
      </c>
      <c r="AX448">
        <f t="shared" si="52"/>
        <v>1</v>
      </c>
      <c r="AY448" s="6">
        <f>VLOOKUP(AQ448,COND!$A$10:$B$32,2,FALSE)</f>
        <v>1</v>
      </c>
      <c r="AZ448" s="9">
        <f>($AU$3*AU448+$AV$3*AV448+$AW$3*AW448+$AX$3*AX448)*AY448*IF(AR448&lt;5,0.95,IF(AR448&lt;7,0.975,1))+$K$3*VLOOKUP(K448,COND!$A$2:$D$7,2,FALSE)+$L$3*VLOOKUP(L448,COND!$A$2:$D$7,3,FALSE)+IF(BB448="SP",$BB$3,0)+IF($AW448&lt;3,-5,0)</f>
        <v>12.460225822272719</v>
      </c>
      <c r="BA448" s="28">
        <f t="shared" si="53"/>
        <v>3.7077884746241525E-2</v>
      </c>
      <c r="BB448" t="str">
        <f t="shared" si="54"/>
        <v>RP</v>
      </c>
      <c r="BC448">
        <v>900</v>
      </c>
      <c r="BD448">
        <v>444</v>
      </c>
      <c r="BF448" t="str">
        <f t="shared" si="55"/>
        <v>Unlikely</v>
      </c>
      <c r="BH448" t="str">
        <f>IF(VLOOKUP($B448,'Draft List'!$D$4:$AC$2598,BH$3,FALSE)&lt;&gt;0,VLOOKUP($B448,'Draft List'!$D$4:$AC$2598,BH$3,FALSE),"")</f>
        <v/>
      </c>
      <c r="BI448" t="str">
        <f>IF(VLOOKUP($B448,'Draft List'!$D$4:$AC$2598,BI$3,FALSE)&lt;&gt;0,VLOOKUP($B448,'Draft List'!$D$4:$AC$2598,BI$3,FALSE),"")</f>
        <v/>
      </c>
      <c r="BJ448" t="str">
        <f>IF(VLOOKUP($B448,'Draft List'!$D$4:$AC$2598,BJ$3,FALSE)&lt;&gt;0,VLOOKUP($B448,'Draft List'!$D$4:$AC$2598,BJ$3,FALSE),"")</f>
        <v/>
      </c>
      <c r="BK448" t="str">
        <f>IF(VLOOKUP($B448,'Draft List'!$D$4:$AC$2598,BK$3,FALSE)&lt;&gt;0,VLOOKUP($B448,'Draft List'!$D$4:$AC$2598,BK$3,FALSE),"")</f>
        <v/>
      </c>
      <c r="BL448">
        <f>IF(OR(C448="SP",C448="MR",C448="CL"),"P",VLOOKUP($A448,Bat!$A$4:$AQ$1284,42,FALSE))</f>
        <v>-5.4775210131482392</v>
      </c>
    </row>
    <row r="449" spans="1:64" x14ac:dyDescent="0.25">
      <c r="A449" s="45" t="str">
        <f t="shared" si="48"/>
        <v>RPBrooks Lambright23</v>
      </c>
      <c r="B449">
        <f>VLOOKUP($A449,draft_listing_pitchers_stats!$A$1:$B$1324,2,FALSE)</f>
        <v>15655</v>
      </c>
      <c r="C449" s="1" t="s">
        <v>885</v>
      </c>
      <c r="D449" s="1" t="s">
        <v>1060</v>
      </c>
      <c r="E449" s="1" t="s">
        <v>1348</v>
      </c>
      <c r="F449" s="1">
        <v>23</v>
      </c>
      <c r="G449" s="1" t="s">
        <v>44</v>
      </c>
      <c r="H449" s="1" t="s">
        <v>44</v>
      </c>
      <c r="I449" s="1" t="s">
        <v>54</v>
      </c>
      <c r="J449" s="24" t="s">
        <v>54</v>
      </c>
      <c r="K449" s="1" t="s">
        <v>46</v>
      </c>
      <c r="L449" s="24" t="s">
        <v>51</v>
      </c>
      <c r="M449" s="1">
        <v>2</v>
      </c>
      <c r="N449" s="1">
        <v>2</v>
      </c>
      <c r="O449" s="24">
        <v>1</v>
      </c>
      <c r="P449" s="1">
        <v>4</v>
      </c>
      <c r="Q449" s="1">
        <v>2</v>
      </c>
      <c r="R449" s="24">
        <v>3</v>
      </c>
      <c r="S449" s="1">
        <v>4</v>
      </c>
      <c r="T449" s="1">
        <v>5</v>
      </c>
      <c r="U449" s="1">
        <v>1</v>
      </c>
      <c r="V449" s="1">
        <v>1</v>
      </c>
      <c r="W449" s="1" t="s">
        <v>48</v>
      </c>
      <c r="X449" s="1" t="s">
        <v>48</v>
      </c>
      <c r="Y449" s="1">
        <v>3</v>
      </c>
      <c r="Z449" s="1">
        <v>5</v>
      </c>
      <c r="AA449" s="1" t="s">
        <v>48</v>
      </c>
      <c r="AB449" s="1" t="s">
        <v>48</v>
      </c>
      <c r="AC449" s="1" t="s">
        <v>48</v>
      </c>
      <c r="AD449" s="1" t="s">
        <v>48</v>
      </c>
      <c r="AE449" s="1" t="s">
        <v>48</v>
      </c>
      <c r="AF449" s="1" t="s">
        <v>48</v>
      </c>
      <c r="AG449" s="1" t="s">
        <v>48</v>
      </c>
      <c r="AH449" s="1" t="s">
        <v>48</v>
      </c>
      <c r="AI449" s="1" t="s">
        <v>48</v>
      </c>
      <c r="AJ449" s="1" t="s">
        <v>48</v>
      </c>
      <c r="AK449" s="1" t="s">
        <v>48</v>
      </c>
      <c r="AL449" s="1" t="s">
        <v>48</v>
      </c>
      <c r="AM449" s="1" t="s">
        <v>48</v>
      </c>
      <c r="AN449" s="1" t="s">
        <v>48</v>
      </c>
      <c r="AO449" s="1" t="s">
        <v>48</v>
      </c>
      <c r="AP449" s="24" t="s">
        <v>48</v>
      </c>
      <c r="AQ449" s="1" t="s">
        <v>521</v>
      </c>
      <c r="AR449" s="1">
        <v>4</v>
      </c>
      <c r="AS449" s="25" t="s">
        <v>519</v>
      </c>
      <c r="AT449" s="36" t="s">
        <v>50</v>
      </c>
      <c r="AU449" s="9">
        <f t="shared" si="49"/>
        <v>-2.311361197028369</v>
      </c>
      <c r="AV449" s="9">
        <f t="shared" si="50"/>
        <v>-0.99184266516472974</v>
      </c>
      <c r="AW449">
        <f t="shared" si="51"/>
        <v>3</v>
      </c>
      <c r="AX449">
        <f t="shared" si="52"/>
        <v>0</v>
      </c>
      <c r="AY449" s="6">
        <f>VLOOKUP(AQ449,COND!$A$10:$B$32,2,FALSE)</f>
        <v>1</v>
      </c>
      <c r="AZ449" s="9">
        <f>($AU$3*AU449+$AV$3*AV449+$AW$3*AW449+$AX$3*AX449)*AY449*IF(AR449&lt;5,0.95,IF(AR449&lt;7,0.975,1))+$K$3*VLOOKUP(K449,COND!$A$2:$D$7,2,FALSE)+$L$3*VLOOKUP(L449,COND!$A$2:$D$7,3,FALSE)+IF(BB449="SP",$BB$3,0)+IF($AW449&lt;3,-5,0)</f>
        <v>12.440830734434744</v>
      </c>
      <c r="BA449" s="28">
        <f t="shared" si="53"/>
        <v>3.5374025403724023E-2</v>
      </c>
      <c r="BB449" t="str">
        <f t="shared" si="54"/>
        <v>RP</v>
      </c>
      <c r="BC449">
        <v>900</v>
      </c>
      <c r="BD449">
        <v>445</v>
      </c>
      <c r="BF449" t="str">
        <f t="shared" si="55"/>
        <v>Unlikely</v>
      </c>
      <c r="BH449" t="str">
        <f>IF(VLOOKUP($B449,'Draft List'!$D$4:$AC$2598,BH$3,FALSE)&lt;&gt;0,VLOOKUP($B449,'Draft List'!$D$4:$AC$2598,BH$3,FALSE),"")</f>
        <v/>
      </c>
      <c r="BI449" t="str">
        <f>IF(VLOOKUP($B449,'Draft List'!$D$4:$AC$2598,BI$3,FALSE)&lt;&gt;0,VLOOKUP($B449,'Draft List'!$D$4:$AC$2598,BI$3,FALSE),"")</f>
        <v/>
      </c>
      <c r="BJ449" t="str">
        <f>IF(VLOOKUP($B449,'Draft List'!$D$4:$AC$2598,BJ$3,FALSE)&lt;&gt;0,VLOOKUP($B449,'Draft List'!$D$4:$AC$2598,BJ$3,FALSE),"")</f>
        <v/>
      </c>
      <c r="BK449" t="str">
        <f>IF(VLOOKUP($B449,'Draft List'!$D$4:$AC$2598,BK$3,FALSE)&lt;&gt;0,VLOOKUP($B449,'Draft List'!$D$4:$AC$2598,BK$3,FALSE),"")</f>
        <v/>
      </c>
      <c r="BL449">
        <f>IF(OR(C449="SP",C449="MR",C449="CL"),"P",VLOOKUP($A449,Bat!$A$4:$AQ$1284,42,FALSE))</f>
        <v>-8.5475133815408224</v>
      </c>
    </row>
    <row r="450" spans="1:64" x14ac:dyDescent="0.25">
      <c r="A450" s="45" t="str">
        <f t="shared" si="48"/>
        <v>RPManny Silva22</v>
      </c>
      <c r="B450">
        <f>VLOOKUP($A450,draft_listing_pitchers_stats!$A$1:$B$1324,2,FALSE)</f>
        <v>6795</v>
      </c>
      <c r="C450" s="1" t="s">
        <v>885</v>
      </c>
      <c r="D450" s="1" t="s">
        <v>183</v>
      </c>
      <c r="E450" s="1" t="s">
        <v>1650</v>
      </c>
      <c r="F450" s="1">
        <v>22</v>
      </c>
      <c r="G450" s="1" t="s">
        <v>44</v>
      </c>
      <c r="H450" s="1" t="s">
        <v>44</v>
      </c>
      <c r="I450" s="1" t="s">
        <v>54</v>
      </c>
      <c r="J450" s="24" t="s">
        <v>54</v>
      </c>
      <c r="K450" s="1" t="s">
        <v>46</v>
      </c>
      <c r="L450" s="24" t="s">
        <v>46</v>
      </c>
      <c r="M450" s="1">
        <v>2</v>
      </c>
      <c r="N450" s="1">
        <v>2</v>
      </c>
      <c r="O450" s="24">
        <v>3</v>
      </c>
      <c r="P450" s="1">
        <v>2</v>
      </c>
      <c r="Q450" s="1">
        <v>2</v>
      </c>
      <c r="R450" s="24">
        <v>4</v>
      </c>
      <c r="S450" s="1">
        <v>3</v>
      </c>
      <c r="T450" s="1">
        <v>3</v>
      </c>
      <c r="U450" s="1">
        <v>2</v>
      </c>
      <c r="V450" s="1">
        <v>2</v>
      </c>
      <c r="W450" s="1">
        <v>2</v>
      </c>
      <c r="X450" s="1">
        <v>3</v>
      </c>
      <c r="Y450" s="1">
        <v>3</v>
      </c>
      <c r="Z450" s="1">
        <v>3</v>
      </c>
      <c r="AA450" s="1" t="s">
        <v>48</v>
      </c>
      <c r="AB450" s="1" t="s">
        <v>48</v>
      </c>
      <c r="AC450" s="1" t="s">
        <v>48</v>
      </c>
      <c r="AD450" s="1" t="s">
        <v>48</v>
      </c>
      <c r="AE450" s="1" t="s">
        <v>48</v>
      </c>
      <c r="AF450" s="1" t="s">
        <v>48</v>
      </c>
      <c r="AG450" s="1" t="s">
        <v>48</v>
      </c>
      <c r="AH450" s="1" t="s">
        <v>48</v>
      </c>
      <c r="AI450" s="1" t="s">
        <v>48</v>
      </c>
      <c r="AJ450" s="1" t="s">
        <v>48</v>
      </c>
      <c r="AK450" s="1" t="s">
        <v>48</v>
      </c>
      <c r="AL450" s="1" t="s">
        <v>48</v>
      </c>
      <c r="AM450" s="1" t="s">
        <v>48</v>
      </c>
      <c r="AN450" s="1" t="s">
        <v>48</v>
      </c>
      <c r="AO450" s="1" t="s">
        <v>48</v>
      </c>
      <c r="AP450" s="24" t="s">
        <v>48</v>
      </c>
      <c r="AQ450" s="1" t="s">
        <v>75</v>
      </c>
      <c r="AR450" s="1">
        <v>6</v>
      </c>
      <c r="AS450" s="25" t="s">
        <v>519</v>
      </c>
      <c r="AT450" s="36" t="s">
        <v>832</v>
      </c>
      <c r="AU450" s="9">
        <f t="shared" si="49"/>
        <v>-1.8267200649201485</v>
      </c>
      <c r="AV450" s="9">
        <f t="shared" si="50"/>
        <v>-1.1389047481289662</v>
      </c>
      <c r="AW450">
        <f t="shared" si="51"/>
        <v>4</v>
      </c>
      <c r="AX450">
        <f t="shared" si="52"/>
        <v>0</v>
      </c>
      <c r="AY450" s="6">
        <f>VLOOKUP(AQ450,COND!$A$10:$B$32,2,FALSE)</f>
        <v>0.95</v>
      </c>
      <c r="AZ450" s="9">
        <f>($AU$3*AU450+$AV$3*AV450+$AW$3*AW450+$AX$3*AX450)*AY450*IF(AR450&lt;5,0.95,IF(AR450&lt;7,0.975,1))+$K$3*VLOOKUP(K450,COND!$A$2:$D$7,2,FALSE)+$L$3*VLOOKUP(L450,COND!$A$2:$D$7,3,FALSE)+IF(BB450="SP",$BB$3,0)+IF($AW450&lt;3,-5,0)</f>
        <v>12.415889648884448</v>
      </c>
      <c r="BA450" s="28">
        <f t="shared" si="53"/>
        <v>3.318294991170203E-2</v>
      </c>
      <c r="BB450" t="str">
        <f t="shared" si="54"/>
        <v>SP</v>
      </c>
      <c r="BC450">
        <v>900</v>
      </c>
      <c r="BD450">
        <v>446</v>
      </c>
      <c r="BF450" t="str">
        <f t="shared" si="55"/>
        <v>Unlikely</v>
      </c>
      <c r="BH450" t="str">
        <f>IF(VLOOKUP($B450,'Draft List'!$D$4:$AC$2598,BH$3,FALSE)&lt;&gt;0,VLOOKUP($B450,'Draft List'!$D$4:$AC$2598,BH$3,FALSE),"")</f>
        <v/>
      </c>
      <c r="BI450" t="str">
        <f>IF(VLOOKUP($B450,'Draft List'!$D$4:$AC$2598,BI$3,FALSE)&lt;&gt;0,VLOOKUP($B450,'Draft List'!$D$4:$AC$2598,BI$3,FALSE),"")</f>
        <v/>
      </c>
      <c r="BJ450" t="str">
        <f>IF(VLOOKUP($B450,'Draft List'!$D$4:$AC$2598,BJ$3,FALSE)&lt;&gt;0,VLOOKUP($B450,'Draft List'!$D$4:$AC$2598,BJ$3,FALSE),"")</f>
        <v/>
      </c>
      <c r="BK450" t="str">
        <f>IF(VLOOKUP($B450,'Draft List'!$D$4:$AC$2598,BK$3,FALSE)&lt;&gt;0,VLOOKUP($B450,'Draft List'!$D$4:$AC$2598,BK$3,FALSE),"")</f>
        <v/>
      </c>
      <c r="BL450" t="e">
        <f>IF(OR(C450="SP",C450="MR",C450="CL"),"P",VLOOKUP($A450,Bat!$A$4:$AQ$1284,42,FALSE))</f>
        <v>#N/A</v>
      </c>
    </row>
    <row r="451" spans="1:64" x14ac:dyDescent="0.25">
      <c r="A451" s="45" t="str">
        <f t="shared" si="48"/>
        <v>RPGabriel Evans23</v>
      </c>
      <c r="B451">
        <f>VLOOKUP($A451,draft_listing_pitchers_stats!$A$1:$B$1324,2,FALSE)</f>
        <v>10416</v>
      </c>
      <c r="C451" s="1" t="s">
        <v>885</v>
      </c>
      <c r="D451" s="1" t="s">
        <v>263</v>
      </c>
      <c r="E451" s="1" t="s">
        <v>1151</v>
      </c>
      <c r="F451" s="1">
        <v>23</v>
      </c>
      <c r="G451" s="1" t="s">
        <v>44</v>
      </c>
      <c r="H451" s="1" t="s">
        <v>44</v>
      </c>
      <c r="I451" s="1" t="s">
        <v>54</v>
      </c>
      <c r="J451" s="24" t="s">
        <v>54</v>
      </c>
      <c r="K451" s="1" t="s">
        <v>46</v>
      </c>
      <c r="L451" s="24" t="s">
        <v>46</v>
      </c>
      <c r="M451" s="1">
        <v>2</v>
      </c>
      <c r="N451" s="1">
        <v>3</v>
      </c>
      <c r="O451" s="24">
        <v>1</v>
      </c>
      <c r="P451" s="1">
        <v>4</v>
      </c>
      <c r="Q451" s="1">
        <v>3</v>
      </c>
      <c r="R451" s="24">
        <v>2</v>
      </c>
      <c r="S451" s="1">
        <v>4</v>
      </c>
      <c r="T451" s="1">
        <v>5</v>
      </c>
      <c r="U451" s="1">
        <v>1</v>
      </c>
      <c r="V451" s="1">
        <v>2</v>
      </c>
      <c r="W451" s="1" t="s">
        <v>48</v>
      </c>
      <c r="X451" s="1" t="s">
        <v>48</v>
      </c>
      <c r="Y451" s="1">
        <v>3</v>
      </c>
      <c r="Z451" s="1">
        <v>5</v>
      </c>
      <c r="AA451" s="1" t="s">
        <v>48</v>
      </c>
      <c r="AB451" s="1" t="s">
        <v>48</v>
      </c>
      <c r="AC451" s="1" t="s">
        <v>48</v>
      </c>
      <c r="AD451" s="1" t="s">
        <v>48</v>
      </c>
      <c r="AE451" s="1" t="s">
        <v>48</v>
      </c>
      <c r="AF451" s="1" t="s">
        <v>48</v>
      </c>
      <c r="AG451" s="1" t="s">
        <v>48</v>
      </c>
      <c r="AH451" s="1" t="s">
        <v>48</v>
      </c>
      <c r="AI451" s="1" t="s">
        <v>48</v>
      </c>
      <c r="AJ451" s="1" t="s">
        <v>48</v>
      </c>
      <c r="AK451" s="1" t="s">
        <v>48</v>
      </c>
      <c r="AL451" s="1" t="s">
        <v>48</v>
      </c>
      <c r="AM451" s="1" t="s">
        <v>48</v>
      </c>
      <c r="AN451" s="1" t="s">
        <v>48</v>
      </c>
      <c r="AO451" s="1" t="s">
        <v>48</v>
      </c>
      <c r="AP451" s="24" t="s">
        <v>48</v>
      </c>
      <c r="AQ451" s="1" t="s">
        <v>522</v>
      </c>
      <c r="AR451" s="1">
        <v>8</v>
      </c>
      <c r="AS451" s="25" t="s">
        <v>519</v>
      </c>
      <c r="AT451" s="36" t="s">
        <v>839</v>
      </c>
      <c r="AU451" s="9">
        <f t="shared" si="49"/>
        <v>-2.1159294805983135</v>
      </c>
      <c r="AV451" s="9">
        <f t="shared" si="50"/>
        <v>-1.0387315147887846</v>
      </c>
      <c r="AW451">
        <f t="shared" si="51"/>
        <v>3</v>
      </c>
      <c r="AX451">
        <f t="shared" si="52"/>
        <v>0</v>
      </c>
      <c r="AY451" s="6">
        <f>VLOOKUP(AQ451,COND!$A$10:$B$32,2,FALSE)</f>
        <v>1</v>
      </c>
      <c r="AZ451" s="9">
        <f>($AU$3*AU451+$AV$3*AV451+$AW$3*AW451+$AX$3*AX451)*AY451*IF(AR451&lt;5,0.95,IF(AR451&lt;7,0.975,1))+$K$3*VLOOKUP(K451,COND!$A$2:$D$7,2,FALSE)+$L$3*VLOOKUP(L451,COND!$A$2:$D$7,3,FALSE)+IF(BB451="SP",$BB$3,0)+IF($AW451&lt;3,-5,0)</f>
        <v>12.302183808104648</v>
      </c>
      <c r="BA451" s="28">
        <f t="shared" si="53"/>
        <v>2.319388666383464E-2</v>
      </c>
      <c r="BB451" t="str">
        <f t="shared" si="54"/>
        <v>SP</v>
      </c>
      <c r="BC451">
        <v>900</v>
      </c>
      <c r="BD451">
        <v>447</v>
      </c>
      <c r="BF451" t="str">
        <f t="shared" si="55"/>
        <v>Unlikely</v>
      </c>
      <c r="BH451" t="str">
        <f>IF(VLOOKUP($B451,'Draft List'!$D$4:$AC$2598,BH$3,FALSE)&lt;&gt;0,VLOOKUP($B451,'Draft List'!$D$4:$AC$2598,BH$3,FALSE),"")</f>
        <v/>
      </c>
      <c r="BI451" t="str">
        <f>IF(VLOOKUP($B451,'Draft List'!$D$4:$AC$2598,BI$3,FALSE)&lt;&gt;0,VLOOKUP($B451,'Draft List'!$D$4:$AC$2598,BI$3,FALSE),"")</f>
        <v/>
      </c>
      <c r="BJ451" t="str">
        <f>IF(VLOOKUP($B451,'Draft List'!$D$4:$AC$2598,BJ$3,FALSE)&lt;&gt;0,VLOOKUP($B451,'Draft List'!$D$4:$AC$2598,BJ$3,FALSE),"")</f>
        <v/>
      </c>
      <c r="BK451" t="str">
        <f>IF(VLOOKUP($B451,'Draft List'!$D$4:$AC$2598,BK$3,FALSE)&lt;&gt;0,VLOOKUP($B451,'Draft List'!$D$4:$AC$2598,BK$3,FALSE),"")</f>
        <v/>
      </c>
      <c r="BL451">
        <f>IF(OR(C451="SP",C451="MR",C451="CL"),"P",VLOOKUP($A451,Bat!$A$4:$AQ$1284,42,FALSE))</f>
        <v>-5.5106520642303192</v>
      </c>
    </row>
    <row r="452" spans="1:64" x14ac:dyDescent="0.25">
      <c r="A452" s="45" t="str">
        <f t="shared" si="48"/>
        <v>RPJoe Wright24</v>
      </c>
      <c r="B452">
        <f>VLOOKUP($A452,draft_listing_pitchers_stats!$A$1:$B$1324,2,FALSE)</f>
        <v>2858</v>
      </c>
      <c r="C452" s="1" t="s">
        <v>885</v>
      </c>
      <c r="D452" s="1" t="s">
        <v>208</v>
      </c>
      <c r="E452" s="1" t="s">
        <v>1744</v>
      </c>
      <c r="F452" s="1">
        <v>24</v>
      </c>
      <c r="G452" s="1" t="s">
        <v>58</v>
      </c>
      <c r="H452" s="1" t="s">
        <v>58</v>
      </c>
      <c r="I452" s="1" t="s">
        <v>54</v>
      </c>
      <c r="J452" s="24" t="s">
        <v>54</v>
      </c>
      <c r="K452" s="1" t="s">
        <v>47</v>
      </c>
      <c r="L452" s="24" t="s">
        <v>51</v>
      </c>
      <c r="M452" s="1">
        <v>2</v>
      </c>
      <c r="N452" s="1">
        <v>2</v>
      </c>
      <c r="O452" s="24">
        <v>1</v>
      </c>
      <c r="P452" s="1">
        <v>4</v>
      </c>
      <c r="Q452" s="1">
        <v>2</v>
      </c>
      <c r="R452" s="24">
        <v>3</v>
      </c>
      <c r="S452" s="1">
        <v>4</v>
      </c>
      <c r="T452" s="1">
        <v>5</v>
      </c>
      <c r="U452" s="1">
        <v>3</v>
      </c>
      <c r="V452" s="1">
        <v>4</v>
      </c>
      <c r="W452" s="1" t="s">
        <v>48</v>
      </c>
      <c r="X452" s="1" t="s">
        <v>48</v>
      </c>
      <c r="Y452" s="1">
        <v>4</v>
      </c>
      <c r="Z452" s="1">
        <v>4</v>
      </c>
      <c r="AA452" s="1" t="s">
        <v>48</v>
      </c>
      <c r="AB452" s="1" t="s">
        <v>48</v>
      </c>
      <c r="AC452" s="1" t="s">
        <v>48</v>
      </c>
      <c r="AD452" s="1" t="s">
        <v>48</v>
      </c>
      <c r="AE452" s="1" t="s">
        <v>48</v>
      </c>
      <c r="AF452" s="1" t="s">
        <v>48</v>
      </c>
      <c r="AG452" s="1" t="s">
        <v>48</v>
      </c>
      <c r="AH452" s="1" t="s">
        <v>48</v>
      </c>
      <c r="AI452" s="1" t="s">
        <v>48</v>
      </c>
      <c r="AJ452" s="1" t="s">
        <v>48</v>
      </c>
      <c r="AK452" s="1" t="s">
        <v>48</v>
      </c>
      <c r="AL452" s="1" t="s">
        <v>48</v>
      </c>
      <c r="AM452" s="1" t="s">
        <v>48</v>
      </c>
      <c r="AN452" s="1" t="s">
        <v>48</v>
      </c>
      <c r="AO452" s="1" t="s">
        <v>48</v>
      </c>
      <c r="AP452" s="24" t="s">
        <v>48</v>
      </c>
      <c r="AQ452" s="1" t="s">
        <v>522</v>
      </c>
      <c r="AR452" s="1">
        <v>3</v>
      </c>
      <c r="AS452" s="25" t="s">
        <v>519</v>
      </c>
      <c r="AT452" s="36" t="s">
        <v>50</v>
      </c>
      <c r="AU452" s="9">
        <f t="shared" si="49"/>
        <v>-2.311361197028369</v>
      </c>
      <c r="AV452" s="9">
        <f t="shared" si="50"/>
        <v>-0.99184266516472974</v>
      </c>
      <c r="AW452">
        <f t="shared" si="51"/>
        <v>3</v>
      </c>
      <c r="AX452">
        <f t="shared" si="52"/>
        <v>0</v>
      </c>
      <c r="AY452" s="6">
        <f>VLOOKUP(AQ452,COND!$A$10:$B$32,2,FALSE)</f>
        <v>1</v>
      </c>
      <c r="AZ452" s="9">
        <f>($AU$3*AU452+$AV$3*AV452+$AW$3*AW452+$AX$3*AX452)*AY452*IF(AR452&lt;5,0.95,IF(AR452&lt;7,0.975,1))+$K$3*VLOOKUP(K452,COND!$A$2:$D$7,2,FALSE)+$L$3*VLOOKUP(L452,COND!$A$2:$D$7,3,FALSE)+IF(BB452="SP",$BB$3,0)+IF($AW452&lt;3,-5,0)</f>
        <v>12.140830734434743</v>
      </c>
      <c r="BA452" s="28">
        <f t="shared" si="53"/>
        <v>9.0190118546524724E-3</v>
      </c>
      <c r="BB452" t="str">
        <f t="shared" si="54"/>
        <v>RP</v>
      </c>
      <c r="BC452">
        <v>900</v>
      </c>
      <c r="BD452">
        <v>448</v>
      </c>
      <c r="BF452" t="str">
        <f t="shared" si="55"/>
        <v>Unlikely</v>
      </c>
      <c r="BH452" t="str">
        <f>IF(VLOOKUP($B452,'Draft List'!$D$4:$AC$2598,BH$3,FALSE)&lt;&gt;0,VLOOKUP($B452,'Draft List'!$D$4:$AC$2598,BH$3,FALSE),"")</f>
        <v/>
      </c>
      <c r="BI452" t="str">
        <f>IF(VLOOKUP($B452,'Draft List'!$D$4:$AC$2598,BI$3,FALSE)&lt;&gt;0,VLOOKUP($B452,'Draft List'!$D$4:$AC$2598,BI$3,FALSE),"")</f>
        <v/>
      </c>
      <c r="BJ452" t="str">
        <f>IF(VLOOKUP($B452,'Draft List'!$D$4:$AC$2598,BJ$3,FALSE)&lt;&gt;0,VLOOKUP($B452,'Draft List'!$D$4:$AC$2598,BJ$3,FALSE),"")</f>
        <v/>
      </c>
      <c r="BK452" t="str">
        <f>IF(VLOOKUP($B452,'Draft List'!$D$4:$AC$2598,BK$3,FALSE)&lt;&gt;0,VLOOKUP($B452,'Draft List'!$D$4:$AC$2598,BK$3,FALSE),"")</f>
        <v/>
      </c>
      <c r="BL452" t="e">
        <f>IF(OR(C452="SP",C452="MR",C452="CL"),"P",VLOOKUP($A452,Bat!$A$4:$AQ$1284,42,FALSE))</f>
        <v>#N/A</v>
      </c>
    </row>
    <row r="453" spans="1:64" x14ac:dyDescent="0.25">
      <c r="A453" s="45" t="str">
        <f t="shared" ref="A453:A516" si="56">IF(C453="C","C-",C453)&amp;D453&amp;" "&amp;E453&amp;F453</f>
        <v>CLTatsukichi Nagata24</v>
      </c>
      <c r="B453">
        <f>VLOOKUP($A453,draft_listing_pitchers_stats!$A$1:$B$1324,2,FALSE)</f>
        <v>8676</v>
      </c>
      <c r="C453" s="1" t="s">
        <v>53</v>
      </c>
      <c r="D453" s="1" t="s">
        <v>677</v>
      </c>
      <c r="E453" s="1" t="s">
        <v>1483</v>
      </c>
      <c r="F453" s="1">
        <v>24</v>
      </c>
      <c r="G453" s="1" t="s">
        <v>44</v>
      </c>
      <c r="H453" s="1" t="s">
        <v>58</v>
      </c>
      <c r="I453" s="1" t="s">
        <v>54</v>
      </c>
      <c r="J453" s="24" t="s">
        <v>54</v>
      </c>
      <c r="K453" s="1" t="s">
        <v>47</v>
      </c>
      <c r="L453" s="24" t="s">
        <v>46</v>
      </c>
      <c r="M453" s="1">
        <v>3</v>
      </c>
      <c r="N453" s="1">
        <v>3</v>
      </c>
      <c r="O453" s="24">
        <v>1</v>
      </c>
      <c r="P453" s="1">
        <v>3</v>
      </c>
      <c r="Q453" s="1">
        <v>4</v>
      </c>
      <c r="R453" s="24">
        <v>2</v>
      </c>
      <c r="S453" s="1">
        <v>4</v>
      </c>
      <c r="T453" s="1">
        <v>4</v>
      </c>
      <c r="U453" s="1">
        <v>1</v>
      </c>
      <c r="V453" s="1">
        <v>1</v>
      </c>
      <c r="W453" s="1" t="s">
        <v>48</v>
      </c>
      <c r="X453" s="1" t="s">
        <v>48</v>
      </c>
      <c r="Y453" s="1" t="s">
        <v>48</v>
      </c>
      <c r="Z453" s="1" t="s">
        <v>48</v>
      </c>
      <c r="AA453" s="1">
        <v>4</v>
      </c>
      <c r="AB453" s="1">
        <v>4</v>
      </c>
      <c r="AC453" s="1" t="s">
        <v>48</v>
      </c>
      <c r="AD453" s="1" t="s">
        <v>48</v>
      </c>
      <c r="AE453" s="1" t="s">
        <v>48</v>
      </c>
      <c r="AF453" s="1" t="s">
        <v>48</v>
      </c>
      <c r="AG453" s="1" t="s">
        <v>48</v>
      </c>
      <c r="AH453" s="1" t="s">
        <v>48</v>
      </c>
      <c r="AI453" s="1" t="s">
        <v>48</v>
      </c>
      <c r="AJ453" s="1" t="s">
        <v>48</v>
      </c>
      <c r="AK453" s="1" t="s">
        <v>48</v>
      </c>
      <c r="AL453" s="1" t="s">
        <v>48</v>
      </c>
      <c r="AM453" s="1" t="s">
        <v>48</v>
      </c>
      <c r="AN453" s="1" t="s">
        <v>48</v>
      </c>
      <c r="AO453" s="1" t="s">
        <v>48</v>
      </c>
      <c r="AP453" s="24" t="s">
        <v>48</v>
      </c>
      <c r="AQ453" s="1" t="s">
        <v>521</v>
      </c>
      <c r="AR453" s="1">
        <v>9</v>
      </c>
      <c r="AS453" s="25" t="s">
        <v>520</v>
      </c>
      <c r="AT453" s="36" t="s">
        <v>1077</v>
      </c>
      <c r="AU453" s="9">
        <f t="shared" ref="AU453:AU516" si="57">($P$3*(M453-$P$1)/$P$2+$Q$3*(N453-$Q$1)/$Q$2+$R$3*(O453-$Q$1)/$R$2)/SUM($P$3:$R$3)</f>
        <v>-1.9212381560891401</v>
      </c>
      <c r="AV453" s="9">
        <f t="shared" ref="AV453:AV516" si="58">($P$3*(P453-$P$1)/$P$2+$Q$3*(Q453-$Q$1)/$Q$2+$R$3*(R453-$R$1)/$R$2)/SUM($P$3:$R$3)</f>
        <v>-1.0379911228679028</v>
      </c>
      <c r="AW453">
        <f t="shared" ref="AW453:AW516" si="59">COUNT(S453:AP453)/2</f>
        <v>3</v>
      </c>
      <c r="AX453">
        <f t="shared" ref="AX453:AX516" si="60">COUNTIF(S453:AP453,"&gt;5")/2</f>
        <v>0</v>
      </c>
      <c r="AY453" s="6">
        <f>VLOOKUP(AQ453,COND!$A$10:$B$32,2,FALSE)</f>
        <v>1</v>
      </c>
      <c r="AZ453" s="9">
        <f>($AU$3*AU453+$AV$3*AV453+$AW$3*AW453+$AX$3*AX453)*AY453*IF(AR453&lt;5,0.95,IF(AR453&lt;7,0.975,1))+$K$3*VLOOKUP(K453,COND!$A$2:$D$7,2,FALSE)+$L$3*VLOOKUP(L453,COND!$A$2:$D$7,3,FALSE)+IF(BB453="SP",$BB$3,0)+IF($AW453&lt;3,-5,0)</f>
        <v>12.055929911424116</v>
      </c>
      <c r="BA453" s="28">
        <f t="shared" ref="BA453:BA516" si="61">STANDARDIZE(AZ453,AVERAGE($AZ$5:$AZ$818),STDEVP($AZ$5:$AZ$818))</f>
        <v>1.5604707187444136E-3</v>
      </c>
      <c r="BB453" t="str">
        <f t="shared" ref="BB453:BB516" si="62">IF(OR(AND(AR453&gt;7,AX453&gt;1),AND(AR453&gt;4,AW453&gt;2)),"SP","RP")</f>
        <v>SP</v>
      </c>
      <c r="BC453">
        <v>900</v>
      </c>
      <c r="BD453">
        <v>449</v>
      </c>
      <c r="BF453" t="str">
        <f t="shared" ref="BF453:BF516" si="63">IF(AVERAGE($P453:$R453)&gt;=6,"Likely",IF(AVERAGE($P453:$R453)&gt;=4,"Possible","Unlikely"))</f>
        <v>Unlikely</v>
      </c>
      <c r="BH453" t="str">
        <f>IF(VLOOKUP($B453,'Draft List'!$D$4:$AC$2598,BH$3,FALSE)&lt;&gt;0,VLOOKUP($B453,'Draft List'!$D$4:$AC$2598,BH$3,FALSE),"")</f>
        <v/>
      </c>
      <c r="BI453" t="str">
        <f>IF(VLOOKUP($B453,'Draft List'!$D$4:$AC$2598,BI$3,FALSE)&lt;&gt;0,VLOOKUP($B453,'Draft List'!$D$4:$AC$2598,BI$3,FALSE),"")</f>
        <v/>
      </c>
      <c r="BJ453" t="str">
        <f>IF(VLOOKUP($B453,'Draft List'!$D$4:$AC$2598,BJ$3,FALSE)&lt;&gt;0,VLOOKUP($B453,'Draft List'!$D$4:$AC$2598,BJ$3,FALSE),"")</f>
        <v/>
      </c>
      <c r="BK453" t="str">
        <f>IF(VLOOKUP($B453,'Draft List'!$D$4:$AC$2598,BK$3,FALSE)&lt;&gt;0,VLOOKUP($B453,'Draft List'!$D$4:$AC$2598,BK$3,FALSE),"")</f>
        <v/>
      </c>
      <c r="BL453" t="str">
        <f>IF(OR(C453="SP",C453="MR",C453="CL"),"P",VLOOKUP($A453,Bat!$A$4:$AQ$1284,42,FALSE))</f>
        <v>P</v>
      </c>
    </row>
    <row r="454" spans="1:64" x14ac:dyDescent="0.25">
      <c r="A454" s="45" t="str">
        <f t="shared" si="56"/>
        <v>RPWayne Strange23</v>
      </c>
      <c r="B454">
        <f>VLOOKUP($A454,draft_listing_pitchers_stats!$A$1:$B$1324,2,FALSE)</f>
        <v>421</v>
      </c>
      <c r="C454" s="1" t="s">
        <v>885</v>
      </c>
      <c r="D454" s="1" t="s">
        <v>622</v>
      </c>
      <c r="E454" s="1" t="s">
        <v>1670</v>
      </c>
      <c r="F454" s="1">
        <v>23</v>
      </c>
      <c r="G454" s="1" t="s">
        <v>58</v>
      </c>
      <c r="H454" s="1" t="s">
        <v>58</v>
      </c>
      <c r="I454" s="1" t="s">
        <v>54</v>
      </c>
      <c r="J454" s="24" t="s">
        <v>54</v>
      </c>
      <c r="K454" s="1" t="s">
        <v>46</v>
      </c>
      <c r="L454" s="24" t="s">
        <v>47</v>
      </c>
      <c r="M454" s="1">
        <v>3</v>
      </c>
      <c r="N454" s="1">
        <v>2</v>
      </c>
      <c r="O454" s="24">
        <v>2</v>
      </c>
      <c r="P454" s="1">
        <v>4</v>
      </c>
      <c r="Q454" s="1">
        <v>2</v>
      </c>
      <c r="R454" s="24">
        <v>3</v>
      </c>
      <c r="S454" s="1">
        <v>5</v>
      </c>
      <c r="T454" s="1">
        <v>5</v>
      </c>
      <c r="U454" s="1">
        <v>3</v>
      </c>
      <c r="V454" s="1">
        <v>4</v>
      </c>
      <c r="W454" s="1">
        <v>3</v>
      </c>
      <c r="X454" s="1">
        <v>4</v>
      </c>
      <c r="Y454" s="1" t="s">
        <v>48</v>
      </c>
      <c r="Z454" s="1" t="s">
        <v>48</v>
      </c>
      <c r="AA454" s="1" t="s">
        <v>48</v>
      </c>
      <c r="AB454" s="1" t="s">
        <v>48</v>
      </c>
      <c r="AC454" s="1" t="s">
        <v>48</v>
      </c>
      <c r="AD454" s="1" t="s">
        <v>48</v>
      </c>
      <c r="AE454" s="1" t="s">
        <v>48</v>
      </c>
      <c r="AF454" s="1" t="s">
        <v>48</v>
      </c>
      <c r="AG454" s="1" t="s">
        <v>48</v>
      </c>
      <c r="AH454" s="1" t="s">
        <v>48</v>
      </c>
      <c r="AI454" s="1" t="s">
        <v>48</v>
      </c>
      <c r="AJ454" s="1" t="s">
        <v>48</v>
      </c>
      <c r="AK454" s="1" t="s">
        <v>48</v>
      </c>
      <c r="AL454" s="1" t="s">
        <v>48</v>
      </c>
      <c r="AM454" s="1" t="s">
        <v>48</v>
      </c>
      <c r="AN454" s="1" t="s">
        <v>48</v>
      </c>
      <c r="AO454" s="1" t="s">
        <v>48</v>
      </c>
      <c r="AP454" s="24" t="s">
        <v>48</v>
      </c>
      <c r="AQ454" s="1" t="s">
        <v>61</v>
      </c>
      <c r="AR454" s="1">
        <v>4</v>
      </c>
      <c r="AS454" s="25" t="s">
        <v>15</v>
      </c>
      <c r="AT454" s="36" t="s">
        <v>48</v>
      </c>
      <c r="AU454" s="9">
        <f t="shared" si="57"/>
        <v>-1.8743493064650851</v>
      </c>
      <c r="AV454" s="9">
        <f t="shared" si="58"/>
        <v>-0.99184266516472974</v>
      </c>
      <c r="AW454">
        <f t="shared" si="59"/>
        <v>3</v>
      </c>
      <c r="AX454">
        <f t="shared" si="60"/>
        <v>0</v>
      </c>
      <c r="AY454" s="6">
        <f>VLOOKUP(AQ454,COND!$A$10:$B$32,2,FALSE)</f>
        <v>1</v>
      </c>
      <c r="AZ454" s="9">
        <f>($AU$3*AU454+$AV$3*AV454+$AW$3*AW454+$AX$3*AX454)*AY454*IF(AR454&lt;5,0.95,IF(AR454&lt;7,0.975,1))+$K$3*VLOOKUP(K454,COND!$A$2:$D$7,2,FALSE)+$L$3*VLOOKUP(L454,COND!$A$2:$D$7,3,FALSE)+IF(BB454="SP",$BB$3,0)+IF($AW454&lt;3,-5,0)</f>
        <v>11.923862993641766</v>
      </c>
      <c r="BA454" s="28">
        <f t="shared" si="61"/>
        <v>-1.0041613973048709E-2</v>
      </c>
      <c r="BB454" t="str">
        <f t="shared" si="62"/>
        <v>RP</v>
      </c>
      <c r="BC454">
        <v>900</v>
      </c>
      <c r="BD454">
        <v>450</v>
      </c>
      <c r="BF454" t="str">
        <f t="shared" si="63"/>
        <v>Unlikely</v>
      </c>
      <c r="BH454" t="str">
        <f>IF(VLOOKUP($B454,'Draft List'!$D$4:$AC$2598,BH$3,FALSE)&lt;&gt;0,VLOOKUP($B454,'Draft List'!$D$4:$AC$2598,BH$3,FALSE),"")</f>
        <v/>
      </c>
      <c r="BI454" t="str">
        <f>IF(VLOOKUP($B454,'Draft List'!$D$4:$AC$2598,BI$3,FALSE)&lt;&gt;0,VLOOKUP($B454,'Draft List'!$D$4:$AC$2598,BI$3,FALSE),"")</f>
        <v/>
      </c>
      <c r="BJ454" t="str">
        <f>IF(VLOOKUP($B454,'Draft List'!$D$4:$AC$2598,BJ$3,FALSE)&lt;&gt;0,VLOOKUP($B454,'Draft List'!$D$4:$AC$2598,BJ$3,FALSE),"")</f>
        <v/>
      </c>
      <c r="BK454" t="str">
        <f>IF(VLOOKUP($B454,'Draft List'!$D$4:$AC$2598,BK$3,FALSE)&lt;&gt;0,VLOOKUP($B454,'Draft List'!$D$4:$AC$2598,BK$3,FALSE),"")</f>
        <v/>
      </c>
      <c r="BL454">
        <f>IF(OR(C454="SP",C454="MR",C454="CL"),"P",VLOOKUP($A454,Bat!$A$4:$AQ$1284,42,FALSE))</f>
        <v>-9.2091913340196943</v>
      </c>
    </row>
    <row r="455" spans="1:64" x14ac:dyDescent="0.25">
      <c r="A455" s="45" t="str">
        <f t="shared" si="56"/>
        <v>CLRussell Walsh24</v>
      </c>
      <c r="B455">
        <f>VLOOKUP($A455,draft_listing_pitchers_stats!$A$1:$B$1324,2,FALSE)</f>
        <v>6085</v>
      </c>
      <c r="C455" s="1" t="s">
        <v>53</v>
      </c>
      <c r="D455" s="1" t="s">
        <v>442</v>
      </c>
      <c r="E455" s="1" t="s">
        <v>567</v>
      </c>
      <c r="F455" s="1">
        <v>24</v>
      </c>
      <c r="G455" s="1" t="s">
        <v>68</v>
      </c>
      <c r="H455" s="1" t="s">
        <v>44</v>
      </c>
      <c r="I455" s="1" t="s">
        <v>54</v>
      </c>
      <c r="J455" s="24" t="s">
        <v>54</v>
      </c>
      <c r="K455" s="1" t="s">
        <v>46</v>
      </c>
      <c r="L455" s="24" t="s">
        <v>47</v>
      </c>
      <c r="M455" s="1">
        <v>5</v>
      </c>
      <c r="N455" s="1">
        <v>2</v>
      </c>
      <c r="O455" s="24">
        <v>1</v>
      </c>
      <c r="P455" s="1">
        <v>6</v>
      </c>
      <c r="Q455" s="1">
        <v>2</v>
      </c>
      <c r="R455" s="24">
        <v>1</v>
      </c>
      <c r="S455" s="1">
        <v>6</v>
      </c>
      <c r="T455" s="1">
        <v>6</v>
      </c>
      <c r="U455" s="1">
        <v>5</v>
      </c>
      <c r="V455" s="1">
        <v>5</v>
      </c>
      <c r="W455" s="1">
        <v>5</v>
      </c>
      <c r="X455" s="1">
        <v>7</v>
      </c>
      <c r="Y455" s="1" t="s">
        <v>48</v>
      </c>
      <c r="Z455" s="1" t="s">
        <v>48</v>
      </c>
      <c r="AA455" s="1" t="s">
        <v>48</v>
      </c>
      <c r="AB455" s="1" t="s">
        <v>48</v>
      </c>
      <c r="AC455" s="1" t="s">
        <v>48</v>
      </c>
      <c r="AD455" s="1" t="s">
        <v>48</v>
      </c>
      <c r="AE455" s="1" t="s">
        <v>48</v>
      </c>
      <c r="AF455" s="1" t="s">
        <v>48</v>
      </c>
      <c r="AG455" s="1" t="s">
        <v>48</v>
      </c>
      <c r="AH455" s="1" t="s">
        <v>48</v>
      </c>
      <c r="AI455" s="1" t="s">
        <v>48</v>
      </c>
      <c r="AJ455" s="1" t="s">
        <v>48</v>
      </c>
      <c r="AK455" s="1" t="s">
        <v>48</v>
      </c>
      <c r="AL455" s="1" t="s">
        <v>48</v>
      </c>
      <c r="AM455" s="1" t="s">
        <v>48</v>
      </c>
      <c r="AN455" s="1" t="s">
        <v>48</v>
      </c>
      <c r="AO455" s="1" t="s">
        <v>48</v>
      </c>
      <c r="AP455" s="24" t="s">
        <v>48</v>
      </c>
      <c r="AQ455" s="1" t="s">
        <v>522</v>
      </c>
      <c r="AR455" s="1">
        <v>4</v>
      </c>
      <c r="AS455" s="25" t="s">
        <v>519</v>
      </c>
      <c r="AT455" s="36" t="s">
        <v>50</v>
      </c>
      <c r="AU455" s="9">
        <f t="shared" si="57"/>
        <v>-1.7272872235008485</v>
      </c>
      <c r="AV455" s="9">
        <f t="shared" si="58"/>
        <v>-1.0871011482546034</v>
      </c>
      <c r="AW455">
        <f t="shared" si="59"/>
        <v>3</v>
      </c>
      <c r="AX455">
        <f t="shared" si="60"/>
        <v>1.5</v>
      </c>
      <c r="AY455" s="6">
        <f>VLOOKUP(AQ455,COND!$A$10:$B$32,2,FALSE)</f>
        <v>1</v>
      </c>
      <c r="AZ455" s="9">
        <f>($AU$3*AU455+$AV$3*AV455+$AW$3*AW455+$AX$3*AX455)*AY455*IF(AR455&lt;5,0.95,IF(AR455&lt;7,0.975,1))+$K$3*VLOOKUP(K455,COND!$A$2:$D$7,2,FALSE)+$L$3*VLOOKUP(L455,COND!$A$2:$D$7,3,FALSE)+IF(BB455="SP",$BB$3,0)+IF($AW455&lt;3,-5,0)</f>
        <v>11.923143610697373</v>
      </c>
      <c r="BA455" s="28">
        <f t="shared" si="61"/>
        <v>-1.0104811797203517E-2</v>
      </c>
      <c r="BB455" t="str">
        <f t="shared" si="62"/>
        <v>RP</v>
      </c>
      <c r="BC455">
        <v>900</v>
      </c>
      <c r="BD455">
        <v>451</v>
      </c>
      <c r="BF455" t="str">
        <f t="shared" si="63"/>
        <v>Unlikely</v>
      </c>
      <c r="BH455">
        <f>IF(VLOOKUP($B455,'Draft List'!$D$4:$AC$2598,BH$3,FALSE)&lt;&gt;0,VLOOKUP($B455,'Draft List'!$D$4:$AC$2598,BH$3,FALSE),"")</f>
        <v>281</v>
      </c>
      <c r="BI455">
        <f>IF(VLOOKUP($B455,'Draft List'!$D$4:$AC$2598,BI$3,FALSE)&lt;&gt;0,VLOOKUP($B455,'Draft List'!$D$4:$AC$2598,BI$3,FALSE),"")</f>
        <v>11</v>
      </c>
      <c r="BJ455">
        <f>IF(VLOOKUP($B455,'Draft List'!$D$4:$AC$2598,BJ$3,FALSE)&lt;&gt;0,VLOOKUP($B455,'Draft List'!$D$4:$AC$2598,BJ$3,FALSE),"")</f>
        <v>15</v>
      </c>
      <c r="BK455" t="str">
        <f>IF(VLOOKUP($B455,'Draft List'!$D$4:$AC$2598,BK$3,FALSE)&lt;&gt;0,VLOOKUP($B455,'Draft List'!$D$4:$AC$2598,BK$3,FALSE),"")</f>
        <v>San Antonio Calzones of Laredo</v>
      </c>
      <c r="BL455" t="str">
        <f>IF(OR(C455="SP",C455="MR",C455="CL"),"P",VLOOKUP($A455,Bat!$A$4:$AQ$1284,42,FALSE))</f>
        <v>P</v>
      </c>
    </row>
    <row r="456" spans="1:64" x14ac:dyDescent="0.25">
      <c r="A456" s="45" t="str">
        <f t="shared" si="56"/>
        <v>RPSergio Reyes23</v>
      </c>
      <c r="B456">
        <f>VLOOKUP($A456,draft_listing_pitchers_stats!$A$1:$B$1324,2,FALSE)</f>
        <v>9620</v>
      </c>
      <c r="C456" s="1" t="s">
        <v>885</v>
      </c>
      <c r="D456" s="1" t="s">
        <v>516</v>
      </c>
      <c r="E456" s="1" t="s">
        <v>652</v>
      </c>
      <c r="F456" s="1">
        <v>23</v>
      </c>
      <c r="G456" s="1" t="s">
        <v>44</v>
      </c>
      <c r="H456" s="1" t="s">
        <v>44</v>
      </c>
      <c r="I456" s="1" t="s">
        <v>54</v>
      </c>
      <c r="J456" s="24" t="s">
        <v>54</v>
      </c>
      <c r="K456" s="1" t="s">
        <v>46</v>
      </c>
      <c r="L456" s="24" t="s">
        <v>46</v>
      </c>
      <c r="M456" s="1">
        <v>2</v>
      </c>
      <c r="N456" s="1">
        <v>4</v>
      </c>
      <c r="O456" s="24">
        <v>1</v>
      </c>
      <c r="P456" s="1">
        <v>4</v>
      </c>
      <c r="Q456" s="1">
        <v>4</v>
      </c>
      <c r="R456" s="24">
        <v>1</v>
      </c>
      <c r="S456" s="1">
        <v>4</v>
      </c>
      <c r="T456" s="1">
        <v>5</v>
      </c>
      <c r="U456" s="1" t="s">
        <v>48</v>
      </c>
      <c r="V456" s="1" t="s">
        <v>48</v>
      </c>
      <c r="W456" s="1">
        <v>2</v>
      </c>
      <c r="X456" s="1">
        <v>4</v>
      </c>
      <c r="Y456" s="1" t="s">
        <v>48</v>
      </c>
      <c r="Z456" s="1" t="s">
        <v>48</v>
      </c>
      <c r="AA456" s="1" t="s">
        <v>48</v>
      </c>
      <c r="AB456" s="1" t="s">
        <v>48</v>
      </c>
      <c r="AC456" s="1">
        <v>3</v>
      </c>
      <c r="AD456" s="1">
        <v>4</v>
      </c>
      <c r="AE456" s="1" t="s">
        <v>48</v>
      </c>
      <c r="AF456" s="1" t="s">
        <v>48</v>
      </c>
      <c r="AG456" s="1" t="s">
        <v>48</v>
      </c>
      <c r="AH456" s="1" t="s">
        <v>48</v>
      </c>
      <c r="AI456" s="1" t="s">
        <v>48</v>
      </c>
      <c r="AJ456" s="1" t="s">
        <v>48</v>
      </c>
      <c r="AK456" s="1" t="s">
        <v>48</v>
      </c>
      <c r="AL456" s="1" t="s">
        <v>48</v>
      </c>
      <c r="AM456" s="1" t="s">
        <v>48</v>
      </c>
      <c r="AN456" s="1" t="s">
        <v>48</v>
      </c>
      <c r="AO456" s="1" t="s">
        <v>48</v>
      </c>
      <c r="AP456" s="24" t="s">
        <v>48</v>
      </c>
      <c r="AQ456" s="1" t="s">
        <v>522</v>
      </c>
      <c r="AR456" s="1">
        <v>6</v>
      </c>
      <c r="AS456" s="25" t="s">
        <v>519</v>
      </c>
      <c r="AT456" s="36" t="s">
        <v>48</v>
      </c>
      <c r="AU456" s="9">
        <f t="shared" si="57"/>
        <v>-1.9204977641682581</v>
      </c>
      <c r="AV456" s="9">
        <f t="shared" si="58"/>
        <v>-1.0856203644128397</v>
      </c>
      <c r="AW456">
        <f t="shared" si="59"/>
        <v>3</v>
      </c>
      <c r="AX456">
        <f t="shared" si="60"/>
        <v>0</v>
      </c>
      <c r="AY456" s="6">
        <f>VLOOKUP(AQ456,COND!$A$10:$B$32,2,FALSE)</f>
        <v>1</v>
      </c>
      <c r="AZ456" s="9">
        <f>($AU$3*AU456+$AV$3*AV456+$AW$3*AW456+$AX$3*AX456)*AY456*IF(AR456&lt;5,0.95,IF(AR456&lt;7,0.975,1))+$K$3*VLOOKUP(K456,COND!$A$2:$D$7,2,FALSE)+$L$3*VLOOKUP(L456,COND!$A$2:$D$7,3,FALSE)+IF(BB456="SP",$BB$3,0)+IF($AW456&lt;3,-5,0)</f>
        <v>11.918405829936816</v>
      </c>
      <c r="BA456" s="28">
        <f t="shared" si="61"/>
        <v>-1.0521026050993558E-2</v>
      </c>
      <c r="BB456" t="str">
        <f t="shared" si="62"/>
        <v>SP</v>
      </c>
      <c r="BC456">
        <v>900</v>
      </c>
      <c r="BD456">
        <v>452</v>
      </c>
      <c r="BF456" t="str">
        <f t="shared" si="63"/>
        <v>Unlikely</v>
      </c>
      <c r="BH456" t="str">
        <f>IF(VLOOKUP($B456,'Draft List'!$D$4:$AC$2598,BH$3,FALSE)&lt;&gt;0,VLOOKUP($B456,'Draft List'!$D$4:$AC$2598,BH$3,FALSE),"")</f>
        <v/>
      </c>
      <c r="BI456" t="str">
        <f>IF(VLOOKUP($B456,'Draft List'!$D$4:$AC$2598,BI$3,FALSE)&lt;&gt;0,VLOOKUP($B456,'Draft List'!$D$4:$AC$2598,BI$3,FALSE),"")</f>
        <v/>
      </c>
      <c r="BJ456" t="str">
        <f>IF(VLOOKUP($B456,'Draft List'!$D$4:$AC$2598,BJ$3,FALSE)&lt;&gt;0,VLOOKUP($B456,'Draft List'!$D$4:$AC$2598,BJ$3,FALSE),"")</f>
        <v/>
      </c>
      <c r="BK456" t="str">
        <f>IF(VLOOKUP($B456,'Draft List'!$D$4:$AC$2598,BK$3,FALSE)&lt;&gt;0,VLOOKUP($B456,'Draft List'!$D$4:$AC$2598,BK$3,FALSE),"")</f>
        <v/>
      </c>
      <c r="BL456">
        <f>IF(OR(C456="SP",C456="MR",C456="CL"),"P",VLOOKUP($A456,Bat!$A$4:$AQ$1284,42,FALSE))</f>
        <v>-8.2109554875835258</v>
      </c>
    </row>
    <row r="457" spans="1:64" x14ac:dyDescent="0.25">
      <c r="A457" s="45" t="str">
        <f t="shared" si="56"/>
        <v>CLVincent House23</v>
      </c>
      <c r="B457">
        <f>VLOOKUP($A457,draft_listing_pitchers_stats!$A$1:$B$1324,2,FALSE)</f>
        <v>1991</v>
      </c>
      <c r="C457" s="1" t="s">
        <v>53</v>
      </c>
      <c r="D457" s="1" t="s">
        <v>176</v>
      </c>
      <c r="E457" s="1" t="s">
        <v>1258</v>
      </c>
      <c r="F457" s="1">
        <v>23</v>
      </c>
      <c r="G457" s="1" t="s">
        <v>58</v>
      </c>
      <c r="H457" s="1" t="s">
        <v>44</v>
      </c>
      <c r="I457" s="1" t="s">
        <v>54</v>
      </c>
      <c r="J457" s="24" t="s">
        <v>54</v>
      </c>
      <c r="K457" s="1" t="s">
        <v>47</v>
      </c>
      <c r="L457" s="24" t="s">
        <v>46</v>
      </c>
      <c r="M457" s="1">
        <v>4</v>
      </c>
      <c r="N457" s="1">
        <v>2</v>
      </c>
      <c r="O457" s="24">
        <v>1</v>
      </c>
      <c r="P457" s="1">
        <v>4</v>
      </c>
      <c r="Q457" s="1">
        <v>2</v>
      </c>
      <c r="R457" s="24">
        <v>3</v>
      </c>
      <c r="S457" s="1">
        <v>5</v>
      </c>
      <c r="T457" s="1">
        <v>5</v>
      </c>
      <c r="U457" s="1">
        <v>4</v>
      </c>
      <c r="V457" s="1">
        <v>5</v>
      </c>
      <c r="W457" s="1">
        <v>3</v>
      </c>
      <c r="X457" s="1">
        <v>4</v>
      </c>
      <c r="Y457" s="1" t="s">
        <v>48</v>
      </c>
      <c r="Z457" s="1" t="s">
        <v>48</v>
      </c>
      <c r="AA457" s="1" t="s">
        <v>48</v>
      </c>
      <c r="AB457" s="1" t="s">
        <v>48</v>
      </c>
      <c r="AC457" s="1" t="s">
        <v>48</v>
      </c>
      <c r="AD457" s="1" t="s">
        <v>48</v>
      </c>
      <c r="AE457" s="1" t="s">
        <v>48</v>
      </c>
      <c r="AF457" s="1" t="s">
        <v>48</v>
      </c>
      <c r="AG457" s="1" t="s">
        <v>48</v>
      </c>
      <c r="AH457" s="1" t="s">
        <v>48</v>
      </c>
      <c r="AI457" s="1" t="s">
        <v>48</v>
      </c>
      <c r="AJ457" s="1" t="s">
        <v>48</v>
      </c>
      <c r="AK457" s="1" t="s">
        <v>48</v>
      </c>
      <c r="AL457" s="1" t="s">
        <v>48</v>
      </c>
      <c r="AM457" s="1" t="s">
        <v>48</v>
      </c>
      <c r="AN457" s="1" t="s">
        <v>48</v>
      </c>
      <c r="AO457" s="1" t="s">
        <v>48</v>
      </c>
      <c r="AP457" s="24" t="s">
        <v>48</v>
      </c>
      <c r="AQ457" s="1" t="s">
        <v>61</v>
      </c>
      <c r="AR457" s="1">
        <v>3</v>
      </c>
      <c r="AS457" s="25" t="s">
        <v>519</v>
      </c>
      <c r="AT457" s="36" t="s">
        <v>48</v>
      </c>
      <c r="AU457" s="9">
        <f t="shared" si="57"/>
        <v>-1.9219785480100218</v>
      </c>
      <c r="AV457" s="9">
        <f t="shared" si="58"/>
        <v>-0.99184266516472974</v>
      </c>
      <c r="AW457">
        <f t="shared" si="59"/>
        <v>3</v>
      </c>
      <c r="AX457">
        <f t="shared" si="60"/>
        <v>0</v>
      </c>
      <c r="AY457" s="6">
        <f>VLOOKUP(AQ457,COND!$A$10:$B$32,2,FALSE)</f>
        <v>1</v>
      </c>
      <c r="AZ457" s="9">
        <f>($AU$3*AU457+$AV$3*AV457+$AW$3*AW457+$AX$3*AX457)*AY457*IF(AR457&lt;5,0.95,IF(AR457&lt;7,0.975,1))+$K$3*VLOOKUP(K457,COND!$A$2:$D$7,2,FALSE)+$L$3*VLOOKUP(L457,COND!$A$2:$D$7,3,FALSE)+IF(BB457="SP",$BB$3,0)+IF($AW457&lt;3,-5,0)</f>
        <v>11.914813437748229</v>
      </c>
      <c r="BA457" s="28">
        <f t="shared" si="61"/>
        <v>-1.0836617867006166E-2</v>
      </c>
      <c r="BB457" t="str">
        <f t="shared" si="62"/>
        <v>RP</v>
      </c>
      <c r="BC457">
        <v>900</v>
      </c>
      <c r="BD457">
        <v>453</v>
      </c>
      <c r="BF457" t="str">
        <f t="shared" si="63"/>
        <v>Unlikely</v>
      </c>
      <c r="BH457" t="str">
        <f>IF(VLOOKUP($B457,'Draft List'!$D$4:$AC$2598,BH$3,FALSE)&lt;&gt;0,VLOOKUP($B457,'Draft List'!$D$4:$AC$2598,BH$3,FALSE),"")</f>
        <v/>
      </c>
      <c r="BI457" t="str">
        <f>IF(VLOOKUP($B457,'Draft List'!$D$4:$AC$2598,BI$3,FALSE)&lt;&gt;0,VLOOKUP($B457,'Draft List'!$D$4:$AC$2598,BI$3,FALSE),"")</f>
        <v/>
      </c>
      <c r="BJ457" t="str">
        <f>IF(VLOOKUP($B457,'Draft List'!$D$4:$AC$2598,BJ$3,FALSE)&lt;&gt;0,VLOOKUP($B457,'Draft List'!$D$4:$AC$2598,BJ$3,FALSE),"")</f>
        <v/>
      </c>
      <c r="BK457" t="str">
        <f>IF(VLOOKUP($B457,'Draft List'!$D$4:$AC$2598,BK$3,FALSE)&lt;&gt;0,VLOOKUP($B457,'Draft List'!$D$4:$AC$2598,BK$3,FALSE),"")</f>
        <v/>
      </c>
      <c r="BL457" t="str">
        <f>IF(OR(C457="SP",C457="MR",C457="CL"),"P",VLOOKUP($A457,Bat!$A$4:$AQ$1284,42,FALSE))</f>
        <v>P</v>
      </c>
    </row>
    <row r="458" spans="1:64" x14ac:dyDescent="0.25">
      <c r="A458" s="45" t="str">
        <f t="shared" si="56"/>
        <v>RPKenny Sutton23</v>
      </c>
      <c r="B458">
        <f>VLOOKUP($A458,draft_listing_pitchers_stats!$A$1:$B$1324,2,FALSE)</f>
        <v>9566</v>
      </c>
      <c r="C458" s="1" t="s">
        <v>885</v>
      </c>
      <c r="D458" s="1" t="s">
        <v>268</v>
      </c>
      <c r="E458" s="1" t="s">
        <v>494</v>
      </c>
      <c r="F458" s="1">
        <v>23</v>
      </c>
      <c r="G458" s="1" t="s">
        <v>58</v>
      </c>
      <c r="H458" s="1" t="s">
        <v>58</v>
      </c>
      <c r="I458" s="1" t="s">
        <v>54</v>
      </c>
      <c r="J458" s="24" t="s">
        <v>54</v>
      </c>
      <c r="K458" s="1" t="s">
        <v>46</v>
      </c>
      <c r="L458" s="24" t="s">
        <v>51</v>
      </c>
      <c r="M458" s="1">
        <v>3</v>
      </c>
      <c r="N458" s="1">
        <v>3</v>
      </c>
      <c r="O458" s="24">
        <v>1</v>
      </c>
      <c r="P458" s="1">
        <v>5</v>
      </c>
      <c r="Q458" s="1">
        <v>3</v>
      </c>
      <c r="R458" s="24">
        <v>1</v>
      </c>
      <c r="S458" s="1">
        <v>5</v>
      </c>
      <c r="T458" s="1">
        <v>6</v>
      </c>
      <c r="U458" s="1">
        <v>1</v>
      </c>
      <c r="V458" s="1">
        <v>1</v>
      </c>
      <c r="W458" s="1">
        <v>4</v>
      </c>
      <c r="X458" s="1">
        <v>6</v>
      </c>
      <c r="Y458" s="1" t="s">
        <v>48</v>
      </c>
      <c r="Z458" s="1" t="s">
        <v>48</v>
      </c>
      <c r="AA458" s="1" t="s">
        <v>48</v>
      </c>
      <c r="AB458" s="1" t="s">
        <v>48</v>
      </c>
      <c r="AC458" s="1" t="s">
        <v>48</v>
      </c>
      <c r="AD458" s="1" t="s">
        <v>48</v>
      </c>
      <c r="AE458" s="1" t="s">
        <v>48</v>
      </c>
      <c r="AF458" s="1" t="s">
        <v>48</v>
      </c>
      <c r="AG458" s="1" t="s">
        <v>48</v>
      </c>
      <c r="AH458" s="1" t="s">
        <v>48</v>
      </c>
      <c r="AI458" s="1" t="s">
        <v>48</v>
      </c>
      <c r="AJ458" s="1" t="s">
        <v>48</v>
      </c>
      <c r="AK458" s="1" t="s">
        <v>48</v>
      </c>
      <c r="AL458" s="1" t="s">
        <v>48</v>
      </c>
      <c r="AM458" s="1" t="s">
        <v>48</v>
      </c>
      <c r="AN458" s="1" t="s">
        <v>48</v>
      </c>
      <c r="AO458" s="1" t="s">
        <v>48</v>
      </c>
      <c r="AP458" s="24" t="s">
        <v>48</v>
      </c>
      <c r="AQ458" s="1" t="s">
        <v>522</v>
      </c>
      <c r="AR458" s="1">
        <v>2</v>
      </c>
      <c r="AS458" s="25" t="s">
        <v>518</v>
      </c>
      <c r="AT458" s="36" t="s">
        <v>48</v>
      </c>
      <c r="AU458" s="9">
        <f t="shared" si="57"/>
        <v>-1.9212381560891401</v>
      </c>
      <c r="AV458" s="9">
        <f t="shared" si="58"/>
        <v>-1.0863607563337214</v>
      </c>
      <c r="AW458">
        <f t="shared" si="59"/>
        <v>3</v>
      </c>
      <c r="AX458">
        <f t="shared" si="60"/>
        <v>1</v>
      </c>
      <c r="AY458" s="6">
        <f>VLOOKUP(AQ458,COND!$A$10:$B$32,2,FALSE)</f>
        <v>1</v>
      </c>
      <c r="AZ458" s="9">
        <f>($AU$3*AU458+$AV$3*AV458+$AW$3*AW458+$AX$3*AX458)*AY458*IF(AR458&lt;5,0.95,IF(AR458&lt;7,0.975,1))+$K$3*VLOOKUP(K458,COND!$A$2:$D$7,2,FALSE)+$L$3*VLOOKUP(L458,COND!$A$2:$D$7,3,FALSE)+IF(BB458="SP",$BB$3,0)+IF($AW458&lt;3,-5,0)</f>
        <v>11.906610380002355</v>
      </c>
      <c r="BA458" s="28">
        <f t="shared" si="61"/>
        <v>-1.1557256860460568E-2</v>
      </c>
      <c r="BB458" t="str">
        <f t="shared" si="62"/>
        <v>RP</v>
      </c>
      <c r="BC458">
        <v>900</v>
      </c>
      <c r="BD458">
        <v>454</v>
      </c>
      <c r="BF458" t="str">
        <f t="shared" si="63"/>
        <v>Unlikely</v>
      </c>
      <c r="BH458" t="str">
        <f>IF(VLOOKUP($B458,'Draft List'!$D$4:$AC$2598,BH$3,FALSE)&lt;&gt;0,VLOOKUP($B458,'Draft List'!$D$4:$AC$2598,BH$3,FALSE),"")</f>
        <v/>
      </c>
      <c r="BI458" t="str">
        <f>IF(VLOOKUP($B458,'Draft List'!$D$4:$AC$2598,BI$3,FALSE)&lt;&gt;0,VLOOKUP($B458,'Draft List'!$D$4:$AC$2598,BI$3,FALSE),"")</f>
        <v/>
      </c>
      <c r="BJ458" t="str">
        <f>IF(VLOOKUP($B458,'Draft List'!$D$4:$AC$2598,BJ$3,FALSE)&lt;&gt;0,VLOOKUP($B458,'Draft List'!$D$4:$AC$2598,BJ$3,FALSE),"")</f>
        <v/>
      </c>
      <c r="BK458" t="str">
        <f>IF(VLOOKUP($B458,'Draft List'!$D$4:$AC$2598,BK$3,FALSE)&lt;&gt;0,VLOOKUP($B458,'Draft List'!$D$4:$AC$2598,BK$3,FALSE),"")</f>
        <v/>
      </c>
      <c r="BL458">
        <f>IF(OR(C458="SP",C458="MR",C458="CL"),"P",VLOOKUP($A458,Bat!$A$4:$AQ$1284,42,FALSE))</f>
        <v>-8.0657273149805935</v>
      </c>
    </row>
    <row r="459" spans="1:64" x14ac:dyDescent="0.25">
      <c r="A459" s="45" t="str">
        <f t="shared" si="56"/>
        <v>RPSpencer Gamble24</v>
      </c>
      <c r="B459">
        <f>VLOOKUP($A459,draft_listing_pitchers_stats!$A$1:$B$1324,2,FALSE)</f>
        <v>16547</v>
      </c>
      <c r="C459" s="1" t="s">
        <v>885</v>
      </c>
      <c r="D459" s="1" t="s">
        <v>684</v>
      </c>
      <c r="E459" s="1" t="s">
        <v>468</v>
      </c>
      <c r="F459" s="1">
        <v>24</v>
      </c>
      <c r="G459" s="1" t="s">
        <v>44</v>
      </c>
      <c r="H459" s="1" t="s">
        <v>44</v>
      </c>
      <c r="I459" s="1" t="s">
        <v>54</v>
      </c>
      <c r="J459" s="24" t="s">
        <v>54</v>
      </c>
      <c r="K459" s="1" t="s">
        <v>47</v>
      </c>
      <c r="L459" s="24" t="s">
        <v>46</v>
      </c>
      <c r="M459" s="1">
        <v>2</v>
      </c>
      <c r="N459" s="1">
        <v>2</v>
      </c>
      <c r="O459" s="24">
        <v>1</v>
      </c>
      <c r="P459" s="1">
        <v>5</v>
      </c>
      <c r="Q459" s="1">
        <v>3</v>
      </c>
      <c r="R459" s="24">
        <v>1</v>
      </c>
      <c r="S459" s="1">
        <v>4</v>
      </c>
      <c r="T459" s="1">
        <v>5</v>
      </c>
      <c r="U459" s="1">
        <v>2</v>
      </c>
      <c r="V459" s="1">
        <v>7</v>
      </c>
      <c r="W459" s="1" t="s">
        <v>48</v>
      </c>
      <c r="X459" s="1" t="s">
        <v>48</v>
      </c>
      <c r="Y459" s="1" t="s">
        <v>48</v>
      </c>
      <c r="Z459" s="1" t="s">
        <v>48</v>
      </c>
      <c r="AA459" s="1">
        <v>3</v>
      </c>
      <c r="AB459" s="1">
        <v>4</v>
      </c>
      <c r="AC459" s="1" t="s">
        <v>48</v>
      </c>
      <c r="AD459" s="1" t="s">
        <v>48</v>
      </c>
      <c r="AE459" s="1" t="s">
        <v>48</v>
      </c>
      <c r="AF459" s="1" t="s">
        <v>48</v>
      </c>
      <c r="AG459" s="1" t="s">
        <v>48</v>
      </c>
      <c r="AH459" s="1" t="s">
        <v>48</v>
      </c>
      <c r="AI459" s="1" t="s">
        <v>48</v>
      </c>
      <c r="AJ459" s="1" t="s">
        <v>48</v>
      </c>
      <c r="AK459" s="1" t="s">
        <v>48</v>
      </c>
      <c r="AL459" s="1" t="s">
        <v>48</v>
      </c>
      <c r="AM459" s="1" t="s">
        <v>48</v>
      </c>
      <c r="AN459" s="1" t="s">
        <v>48</v>
      </c>
      <c r="AO459" s="1" t="s">
        <v>48</v>
      </c>
      <c r="AP459" s="24" t="s">
        <v>48</v>
      </c>
      <c r="AQ459" s="1" t="s">
        <v>521</v>
      </c>
      <c r="AR459" s="1">
        <v>7</v>
      </c>
      <c r="AS459" s="25" t="s">
        <v>519</v>
      </c>
      <c r="AT459" s="36" t="s">
        <v>50</v>
      </c>
      <c r="AU459" s="9">
        <f t="shared" si="57"/>
        <v>-2.311361197028369</v>
      </c>
      <c r="AV459" s="9">
        <f t="shared" si="58"/>
        <v>-1.0863607563337214</v>
      </c>
      <c r="AW459">
        <f t="shared" si="59"/>
        <v>3</v>
      </c>
      <c r="AX459">
        <f t="shared" si="60"/>
        <v>0.5</v>
      </c>
      <c r="AY459" s="6">
        <f>VLOOKUP(AQ459,COND!$A$10:$B$32,2,FALSE)</f>
        <v>1</v>
      </c>
      <c r="AZ459" s="9">
        <f>($AU$3*AU459+$AV$3*AV459+$AW$3*AW459+$AX$3*AX459)*AY459*IF(AR459&lt;5,0.95,IF(AR459&lt;7,0.975,1))+$K$3*VLOOKUP(K459,COND!$A$2:$D$7,2,FALSE)+$L$3*VLOOKUP(L459,COND!$A$2:$D$7,3,FALSE)+IF(BB459="SP",$BB$3,0)+IF($AW459&lt;3,-5,0)</f>
        <v>11.635512633919895</v>
      </c>
      <c r="BA459" s="28">
        <f t="shared" si="61"/>
        <v>-3.5373206097547225E-2</v>
      </c>
      <c r="BB459" t="str">
        <f t="shared" si="62"/>
        <v>SP</v>
      </c>
      <c r="BC459">
        <v>900</v>
      </c>
      <c r="BD459">
        <v>455</v>
      </c>
      <c r="BF459" t="str">
        <f t="shared" si="63"/>
        <v>Unlikely</v>
      </c>
      <c r="BH459" t="str">
        <f>IF(VLOOKUP($B459,'Draft List'!$D$4:$AC$2598,BH$3,FALSE)&lt;&gt;0,VLOOKUP($B459,'Draft List'!$D$4:$AC$2598,BH$3,FALSE),"")</f>
        <v/>
      </c>
      <c r="BI459" t="str">
        <f>IF(VLOOKUP($B459,'Draft List'!$D$4:$AC$2598,BI$3,FALSE)&lt;&gt;0,VLOOKUP($B459,'Draft List'!$D$4:$AC$2598,BI$3,FALSE),"")</f>
        <v/>
      </c>
      <c r="BJ459" t="str">
        <f>IF(VLOOKUP($B459,'Draft List'!$D$4:$AC$2598,BJ$3,FALSE)&lt;&gt;0,VLOOKUP($B459,'Draft List'!$D$4:$AC$2598,BJ$3,FALSE),"")</f>
        <v/>
      </c>
      <c r="BK459" t="str">
        <f>IF(VLOOKUP($B459,'Draft List'!$D$4:$AC$2598,BK$3,FALSE)&lt;&gt;0,VLOOKUP($B459,'Draft List'!$D$4:$AC$2598,BK$3,FALSE),"")</f>
        <v/>
      </c>
      <c r="BL459" t="e">
        <f>IF(OR(C459="SP",C459="MR",C459="CL"),"P",VLOOKUP($A459,Bat!$A$4:$AQ$1284,42,FALSE))</f>
        <v>#N/A</v>
      </c>
    </row>
    <row r="460" spans="1:64" x14ac:dyDescent="0.25">
      <c r="A460" s="45" t="str">
        <f t="shared" si="56"/>
        <v>RPTomás Reyes23</v>
      </c>
      <c r="B460">
        <f>VLOOKUP($A460,draft_listing_pitchers_stats!$A$1:$B$1324,2,FALSE)</f>
        <v>15226</v>
      </c>
      <c r="C460" s="1" t="s">
        <v>885</v>
      </c>
      <c r="D460" s="1" t="s">
        <v>376</v>
      </c>
      <c r="E460" s="1" t="s">
        <v>652</v>
      </c>
      <c r="F460" s="1">
        <v>23</v>
      </c>
      <c r="G460" s="1" t="s">
        <v>58</v>
      </c>
      <c r="H460" s="1" t="s">
        <v>58</v>
      </c>
      <c r="I460" s="1" t="s">
        <v>54</v>
      </c>
      <c r="J460" s="24" t="s">
        <v>54</v>
      </c>
      <c r="K460" s="1" t="s">
        <v>47</v>
      </c>
      <c r="L460" s="24" t="s">
        <v>51</v>
      </c>
      <c r="M460" s="1">
        <v>3</v>
      </c>
      <c r="N460" s="1">
        <v>2</v>
      </c>
      <c r="O460" s="24">
        <v>1</v>
      </c>
      <c r="P460" s="1">
        <v>4</v>
      </c>
      <c r="Q460" s="1">
        <v>2</v>
      </c>
      <c r="R460" s="24">
        <v>4</v>
      </c>
      <c r="S460" s="1">
        <v>4</v>
      </c>
      <c r="T460" s="1">
        <v>5</v>
      </c>
      <c r="U460" s="1" t="s">
        <v>48</v>
      </c>
      <c r="V460" s="1" t="s">
        <v>48</v>
      </c>
      <c r="W460" s="1" t="s">
        <v>48</v>
      </c>
      <c r="X460" s="1" t="s">
        <v>48</v>
      </c>
      <c r="Y460" s="1">
        <v>4</v>
      </c>
      <c r="Z460" s="1">
        <v>6</v>
      </c>
      <c r="AA460" s="1" t="s">
        <v>48</v>
      </c>
      <c r="AB460" s="1" t="s">
        <v>48</v>
      </c>
      <c r="AC460" s="1" t="s">
        <v>48</v>
      </c>
      <c r="AD460" s="1" t="s">
        <v>48</v>
      </c>
      <c r="AE460" s="1" t="s">
        <v>48</v>
      </c>
      <c r="AF460" s="1" t="s">
        <v>48</v>
      </c>
      <c r="AG460" s="1" t="s">
        <v>48</v>
      </c>
      <c r="AH460" s="1" t="s">
        <v>48</v>
      </c>
      <c r="AI460" s="1" t="s">
        <v>48</v>
      </c>
      <c r="AJ460" s="1" t="s">
        <v>48</v>
      </c>
      <c r="AK460" s="1" t="s">
        <v>48</v>
      </c>
      <c r="AL460" s="1" t="s">
        <v>48</v>
      </c>
      <c r="AM460" s="1" t="s">
        <v>48</v>
      </c>
      <c r="AN460" s="1" t="s">
        <v>48</v>
      </c>
      <c r="AO460" s="1" t="s">
        <v>48</v>
      </c>
      <c r="AP460" s="24" t="s">
        <v>48</v>
      </c>
      <c r="AQ460" s="1" t="s">
        <v>521</v>
      </c>
      <c r="AR460" s="1">
        <v>5</v>
      </c>
      <c r="AS460" s="25" t="s">
        <v>519</v>
      </c>
      <c r="AT460" s="36" t="s">
        <v>48</v>
      </c>
      <c r="AU460" s="9">
        <f t="shared" si="57"/>
        <v>-2.1166698725191955</v>
      </c>
      <c r="AV460" s="9">
        <f t="shared" si="58"/>
        <v>-0.74952209911061918</v>
      </c>
      <c r="AW460">
        <f t="shared" si="59"/>
        <v>2</v>
      </c>
      <c r="AX460">
        <f t="shared" si="60"/>
        <v>0.5</v>
      </c>
      <c r="AY460" s="6">
        <f>VLOOKUP(AQ460,COND!$A$10:$B$32,2,FALSE)</f>
        <v>1</v>
      </c>
      <c r="AZ460" s="9">
        <f>($AU$3*AU460+$AV$3*AV460+$AW$3*AW460+$AX$3*AX460)*AY460*IF(AR460&lt;5,0.95,IF(AR460&lt;7,0.975,1))+$K$3*VLOOKUP(K460,COND!$A$2:$D$7,2,FALSE)+$L$3*VLOOKUP(L460,COND!$A$2:$D$7,3,FALSE)+IF(BB460="SP",$BB$3,0)+IF($AW460&lt;3,-5,0)</f>
        <v>11.555943442201684</v>
      </c>
      <c r="BA460" s="28">
        <f t="shared" si="61"/>
        <v>-4.2363363183620904E-2</v>
      </c>
      <c r="BB460" t="str">
        <f t="shared" si="62"/>
        <v>RP</v>
      </c>
      <c r="BC460">
        <v>900</v>
      </c>
      <c r="BD460">
        <v>456</v>
      </c>
      <c r="BF460" t="str">
        <f t="shared" si="63"/>
        <v>Unlikely</v>
      </c>
      <c r="BH460" t="str">
        <f>IF(VLOOKUP($B460,'Draft List'!$D$4:$AC$2598,BH$3,FALSE)&lt;&gt;0,VLOOKUP($B460,'Draft List'!$D$4:$AC$2598,BH$3,FALSE),"")</f>
        <v/>
      </c>
      <c r="BI460" t="str">
        <f>IF(VLOOKUP($B460,'Draft List'!$D$4:$AC$2598,BI$3,FALSE)&lt;&gt;0,VLOOKUP($B460,'Draft List'!$D$4:$AC$2598,BI$3,FALSE),"")</f>
        <v/>
      </c>
      <c r="BJ460" t="str">
        <f>IF(VLOOKUP($B460,'Draft List'!$D$4:$AC$2598,BJ$3,FALSE)&lt;&gt;0,VLOOKUP($B460,'Draft List'!$D$4:$AC$2598,BJ$3,FALSE),"")</f>
        <v/>
      </c>
      <c r="BK460" t="str">
        <f>IF(VLOOKUP($B460,'Draft List'!$D$4:$AC$2598,BK$3,FALSE)&lt;&gt;0,VLOOKUP($B460,'Draft List'!$D$4:$AC$2598,BK$3,FALSE),"")</f>
        <v/>
      </c>
      <c r="BL460" t="e">
        <f>IF(OR(C460="SP",C460="MR",C460="CL"),"P",VLOOKUP($A460,Bat!$A$4:$AQ$1284,42,FALSE))</f>
        <v>#N/A</v>
      </c>
    </row>
    <row r="461" spans="1:64" x14ac:dyDescent="0.25">
      <c r="A461" s="45" t="str">
        <f t="shared" si="56"/>
        <v>RPRaymond Vaughan24</v>
      </c>
      <c r="B461">
        <f>VLOOKUP($A461,draft_listing_pitchers_stats!$A$1:$B$1324,2,FALSE)</f>
        <v>4833</v>
      </c>
      <c r="C461" s="1" t="s">
        <v>885</v>
      </c>
      <c r="D461" s="1" t="s">
        <v>1714</v>
      </c>
      <c r="E461" s="1" t="s">
        <v>1715</v>
      </c>
      <c r="F461" s="1">
        <v>24</v>
      </c>
      <c r="G461" s="1" t="s">
        <v>44</v>
      </c>
      <c r="H461" s="1" t="s">
        <v>44</v>
      </c>
      <c r="I461" s="1" t="s">
        <v>54</v>
      </c>
      <c r="J461" s="24" t="s">
        <v>54</v>
      </c>
      <c r="K461" s="1" t="s">
        <v>47</v>
      </c>
      <c r="L461" s="24" t="s">
        <v>46</v>
      </c>
      <c r="M461" s="1">
        <v>1</v>
      </c>
      <c r="N461" s="1">
        <v>1</v>
      </c>
      <c r="O461" s="24">
        <v>2</v>
      </c>
      <c r="P461" s="1">
        <v>2</v>
      </c>
      <c r="Q461" s="1">
        <v>2</v>
      </c>
      <c r="R461" s="24">
        <v>4</v>
      </c>
      <c r="S461" s="1">
        <v>2</v>
      </c>
      <c r="T461" s="1">
        <v>3</v>
      </c>
      <c r="U461" s="1">
        <v>2</v>
      </c>
      <c r="V461" s="1">
        <v>2</v>
      </c>
      <c r="W461" s="1">
        <v>2</v>
      </c>
      <c r="X461" s="1">
        <v>2</v>
      </c>
      <c r="Y461" s="1" t="s">
        <v>48</v>
      </c>
      <c r="Z461" s="1" t="s">
        <v>48</v>
      </c>
      <c r="AA461" s="1" t="s">
        <v>48</v>
      </c>
      <c r="AB461" s="1" t="s">
        <v>48</v>
      </c>
      <c r="AC461" s="1" t="s">
        <v>48</v>
      </c>
      <c r="AD461" s="1" t="s">
        <v>48</v>
      </c>
      <c r="AE461" s="1" t="s">
        <v>48</v>
      </c>
      <c r="AF461" s="1" t="s">
        <v>48</v>
      </c>
      <c r="AG461" s="1" t="s">
        <v>48</v>
      </c>
      <c r="AH461" s="1" t="s">
        <v>48</v>
      </c>
      <c r="AI461" s="1" t="s">
        <v>48</v>
      </c>
      <c r="AJ461" s="1" t="s">
        <v>48</v>
      </c>
      <c r="AK461" s="1" t="s">
        <v>48</v>
      </c>
      <c r="AL461" s="1" t="s">
        <v>48</v>
      </c>
      <c r="AM461" s="1" t="s">
        <v>48</v>
      </c>
      <c r="AN461" s="1" t="s">
        <v>48</v>
      </c>
      <c r="AO461" s="1" t="s">
        <v>48</v>
      </c>
      <c r="AP461" s="24" t="s">
        <v>48</v>
      </c>
      <c r="AQ461" s="1" t="s">
        <v>75</v>
      </c>
      <c r="AR461" s="1">
        <v>6</v>
      </c>
      <c r="AS461" s="25" t="s">
        <v>523</v>
      </c>
      <c r="AT461" s="36" t="s">
        <v>50</v>
      </c>
      <c r="AU461" s="9">
        <f t="shared" si="57"/>
        <v>-2.4591636719134877</v>
      </c>
      <c r="AV461" s="9">
        <f t="shared" si="58"/>
        <v>-1.1389047481289662</v>
      </c>
      <c r="AW461">
        <f t="shared" si="59"/>
        <v>3</v>
      </c>
      <c r="AX461">
        <f t="shared" si="60"/>
        <v>0</v>
      </c>
      <c r="AY461" s="6">
        <f>VLOOKUP(AQ461,COND!$A$10:$B$32,2,FALSE)</f>
        <v>0.95</v>
      </c>
      <c r="AZ461" s="9">
        <f>($AU$3*AU461+$AV$3*AV461+$AW$3*AW461+$AX$3*AX461)*AY461*IF(AR461&lt;5,0.95,IF(AR461&lt;7,0.975,1))+$K$3*VLOOKUP(K461,COND!$A$2:$D$7,2,FALSE)+$L$3*VLOOKUP(L461,COND!$A$2:$D$7,3,FALSE)+IF(BB461="SP",$BB$3,0)+IF($AW461&lt;3,-5,0)</f>
        <v>11.535604470688931</v>
      </c>
      <c r="BA461" s="28">
        <f t="shared" si="61"/>
        <v>-4.4150142749596902E-2</v>
      </c>
      <c r="BB461" t="str">
        <f t="shared" si="62"/>
        <v>SP</v>
      </c>
      <c r="BC461">
        <v>900</v>
      </c>
      <c r="BD461">
        <v>457</v>
      </c>
      <c r="BF461" t="str">
        <f t="shared" si="63"/>
        <v>Unlikely</v>
      </c>
      <c r="BH461" t="str">
        <f>IF(VLOOKUP($B461,'Draft List'!$D$4:$AC$2598,BH$3,FALSE)&lt;&gt;0,VLOOKUP($B461,'Draft List'!$D$4:$AC$2598,BH$3,FALSE),"")</f>
        <v/>
      </c>
      <c r="BI461" t="str">
        <f>IF(VLOOKUP($B461,'Draft List'!$D$4:$AC$2598,BI$3,FALSE)&lt;&gt;0,VLOOKUP($B461,'Draft List'!$D$4:$AC$2598,BI$3,FALSE),"")</f>
        <v/>
      </c>
      <c r="BJ461" t="str">
        <f>IF(VLOOKUP($B461,'Draft List'!$D$4:$AC$2598,BJ$3,FALSE)&lt;&gt;0,VLOOKUP($B461,'Draft List'!$D$4:$AC$2598,BJ$3,FALSE),"")</f>
        <v/>
      </c>
      <c r="BK461" t="str">
        <f>IF(VLOOKUP($B461,'Draft List'!$D$4:$AC$2598,BK$3,FALSE)&lt;&gt;0,VLOOKUP($B461,'Draft List'!$D$4:$AC$2598,BK$3,FALSE),"")</f>
        <v/>
      </c>
      <c r="BL461" t="e">
        <f>IF(OR(C461="SP",C461="MR",C461="CL"),"P",VLOOKUP($A461,Bat!$A$4:$AQ$1284,42,FALSE))</f>
        <v>#N/A</v>
      </c>
    </row>
    <row r="462" spans="1:64" x14ac:dyDescent="0.25">
      <c r="A462" s="45" t="str">
        <f t="shared" si="56"/>
        <v>CLThomas Rinehart23</v>
      </c>
      <c r="B462">
        <f>VLOOKUP($A462,draft_listing_pitchers_stats!$A$1:$B$1324,2,FALSE)</f>
        <v>10222</v>
      </c>
      <c r="C462" s="1" t="s">
        <v>53</v>
      </c>
      <c r="D462" s="1" t="s">
        <v>168</v>
      </c>
      <c r="E462" s="1" t="s">
        <v>1592</v>
      </c>
      <c r="F462" s="1">
        <v>23</v>
      </c>
      <c r="G462" s="1" t="s">
        <v>68</v>
      </c>
      <c r="H462" s="1" t="s">
        <v>44</v>
      </c>
      <c r="I462" s="1" t="s">
        <v>54</v>
      </c>
      <c r="J462" s="24" t="s">
        <v>54</v>
      </c>
      <c r="K462" s="1" t="s">
        <v>46</v>
      </c>
      <c r="L462" s="24" t="s">
        <v>47</v>
      </c>
      <c r="M462" s="1">
        <v>2</v>
      </c>
      <c r="N462" s="1">
        <v>2</v>
      </c>
      <c r="O462" s="24">
        <v>1</v>
      </c>
      <c r="P462" s="1">
        <v>5</v>
      </c>
      <c r="Q462" s="1">
        <v>2</v>
      </c>
      <c r="R462" s="24">
        <v>2</v>
      </c>
      <c r="S462" s="1">
        <v>4</v>
      </c>
      <c r="T462" s="1">
        <v>5</v>
      </c>
      <c r="U462" s="1">
        <v>3</v>
      </c>
      <c r="V462" s="1">
        <v>7</v>
      </c>
      <c r="W462" s="1" t="s">
        <v>48</v>
      </c>
      <c r="X462" s="1" t="s">
        <v>48</v>
      </c>
      <c r="Y462" s="1">
        <v>2</v>
      </c>
      <c r="Z462" s="1">
        <v>2</v>
      </c>
      <c r="AA462" s="1" t="s">
        <v>48</v>
      </c>
      <c r="AB462" s="1" t="s">
        <v>48</v>
      </c>
      <c r="AC462" s="1" t="s">
        <v>48</v>
      </c>
      <c r="AD462" s="1" t="s">
        <v>48</v>
      </c>
      <c r="AE462" s="1" t="s">
        <v>48</v>
      </c>
      <c r="AF462" s="1" t="s">
        <v>48</v>
      </c>
      <c r="AG462" s="1" t="s">
        <v>48</v>
      </c>
      <c r="AH462" s="1" t="s">
        <v>48</v>
      </c>
      <c r="AI462" s="1" t="s">
        <v>48</v>
      </c>
      <c r="AJ462" s="1" t="s">
        <v>48</v>
      </c>
      <c r="AK462" s="1" t="s">
        <v>48</v>
      </c>
      <c r="AL462" s="1" t="s">
        <v>48</v>
      </c>
      <c r="AM462" s="1" t="s">
        <v>48</v>
      </c>
      <c r="AN462" s="1" t="s">
        <v>48</v>
      </c>
      <c r="AO462" s="1" t="s">
        <v>48</v>
      </c>
      <c r="AP462" s="24" t="s">
        <v>48</v>
      </c>
      <c r="AQ462" s="1" t="s">
        <v>71</v>
      </c>
      <c r="AR462" s="1">
        <v>1</v>
      </c>
      <c r="AS462" s="25" t="s">
        <v>519</v>
      </c>
      <c r="AT462" s="36" t="s">
        <v>50</v>
      </c>
      <c r="AU462" s="9">
        <f t="shared" si="57"/>
        <v>-2.311361197028369</v>
      </c>
      <c r="AV462" s="9">
        <f t="shared" si="58"/>
        <v>-1.0394719067096667</v>
      </c>
      <c r="AW462">
        <f t="shared" si="59"/>
        <v>3</v>
      </c>
      <c r="AX462">
        <f t="shared" si="60"/>
        <v>0.5</v>
      </c>
      <c r="AY462" s="6">
        <f>VLOOKUP(AQ462,COND!$A$10:$B$32,2,FALSE)</f>
        <v>1</v>
      </c>
      <c r="AZ462" s="9">
        <f>($AU$3*AU462+$AV$3*AV462+$AW$3*AW462+$AX$3*AX462)*AY462*IF(AR462&lt;5,0.95,IF(AR462&lt;7,0.975,1))+$K$3*VLOOKUP(K462,COND!$A$2:$D$7,2,FALSE)+$L$3*VLOOKUP(L462,COND!$A$2:$D$7,3,FALSE)+IF(BB462="SP",$BB$3,0)+IF($AW462&lt;3,-5,0)</f>
        <v>11.529625145080942</v>
      </c>
      <c r="BA462" s="28">
        <f t="shared" si="61"/>
        <v>-4.4675426774306394E-2</v>
      </c>
      <c r="BB462" t="str">
        <f t="shared" si="62"/>
        <v>RP</v>
      </c>
      <c r="BC462">
        <v>900</v>
      </c>
      <c r="BD462">
        <v>458</v>
      </c>
      <c r="BF462" t="str">
        <f t="shared" si="63"/>
        <v>Unlikely</v>
      </c>
      <c r="BH462" t="str">
        <f>IF(VLOOKUP($B462,'Draft List'!$D$4:$AC$2598,BH$3,FALSE)&lt;&gt;0,VLOOKUP($B462,'Draft List'!$D$4:$AC$2598,BH$3,FALSE),"")</f>
        <v/>
      </c>
      <c r="BI462" t="str">
        <f>IF(VLOOKUP($B462,'Draft List'!$D$4:$AC$2598,BI$3,FALSE)&lt;&gt;0,VLOOKUP($B462,'Draft List'!$D$4:$AC$2598,BI$3,FALSE),"")</f>
        <v/>
      </c>
      <c r="BJ462" t="str">
        <f>IF(VLOOKUP($B462,'Draft List'!$D$4:$AC$2598,BJ$3,FALSE)&lt;&gt;0,VLOOKUP($B462,'Draft List'!$D$4:$AC$2598,BJ$3,FALSE),"")</f>
        <v/>
      </c>
      <c r="BK462" t="str">
        <f>IF(VLOOKUP($B462,'Draft List'!$D$4:$AC$2598,BK$3,FALSE)&lt;&gt;0,VLOOKUP($B462,'Draft List'!$D$4:$AC$2598,BK$3,FALSE),"")</f>
        <v/>
      </c>
      <c r="BL462" t="str">
        <f>IF(OR(C462="SP",C462="MR",C462="CL"),"P",VLOOKUP($A462,Bat!$A$4:$AQ$1284,42,FALSE))</f>
        <v>P</v>
      </c>
    </row>
    <row r="463" spans="1:64" x14ac:dyDescent="0.25">
      <c r="A463" s="45" t="str">
        <f t="shared" si="56"/>
        <v>SPJoe Myers22</v>
      </c>
      <c r="B463">
        <f>VLOOKUP($A463,draft_listing_pitchers_stats!$A$1:$B$1324,2,FALSE)</f>
        <v>1753</v>
      </c>
      <c r="C463" s="1" t="s">
        <v>25</v>
      </c>
      <c r="D463" s="1" t="s">
        <v>208</v>
      </c>
      <c r="E463" s="1" t="s">
        <v>546</v>
      </c>
      <c r="F463" s="1">
        <v>22</v>
      </c>
      <c r="G463" s="1" t="s">
        <v>44</v>
      </c>
      <c r="H463" s="1" t="s">
        <v>44</v>
      </c>
      <c r="I463" s="1" t="s">
        <v>54</v>
      </c>
      <c r="J463" s="24" t="s">
        <v>54</v>
      </c>
      <c r="K463" s="1" t="s">
        <v>46</v>
      </c>
      <c r="L463" s="24" t="s">
        <v>46</v>
      </c>
      <c r="M463" s="1">
        <v>4</v>
      </c>
      <c r="N463" s="1">
        <v>1</v>
      </c>
      <c r="O463" s="24">
        <v>1</v>
      </c>
      <c r="P463" s="1">
        <v>4</v>
      </c>
      <c r="Q463" s="1">
        <v>1</v>
      </c>
      <c r="R463" s="24">
        <v>3</v>
      </c>
      <c r="S463" s="1">
        <v>5</v>
      </c>
      <c r="T463" s="1">
        <v>6</v>
      </c>
      <c r="U463" s="1">
        <v>4</v>
      </c>
      <c r="V463" s="1">
        <v>4</v>
      </c>
      <c r="W463" s="1">
        <v>4</v>
      </c>
      <c r="X463" s="1">
        <v>4</v>
      </c>
      <c r="Y463" s="1">
        <v>4</v>
      </c>
      <c r="Z463" s="1">
        <v>5</v>
      </c>
      <c r="AA463" s="1" t="s">
        <v>48</v>
      </c>
      <c r="AB463" s="1" t="s">
        <v>48</v>
      </c>
      <c r="AC463" s="1" t="s">
        <v>48</v>
      </c>
      <c r="AD463" s="1" t="s">
        <v>48</v>
      </c>
      <c r="AE463" s="1" t="s">
        <v>48</v>
      </c>
      <c r="AF463" s="1" t="s">
        <v>48</v>
      </c>
      <c r="AG463" s="1">
        <v>4</v>
      </c>
      <c r="AH463" s="1">
        <v>4</v>
      </c>
      <c r="AI463" s="1">
        <v>4</v>
      </c>
      <c r="AJ463" s="1">
        <v>4</v>
      </c>
      <c r="AK463" s="1" t="s">
        <v>48</v>
      </c>
      <c r="AL463" s="1" t="s">
        <v>48</v>
      </c>
      <c r="AM463" s="1" t="s">
        <v>48</v>
      </c>
      <c r="AN463" s="1" t="s">
        <v>48</v>
      </c>
      <c r="AO463" s="1" t="s">
        <v>48</v>
      </c>
      <c r="AP463" s="24" t="s">
        <v>48</v>
      </c>
      <c r="AQ463" s="1" t="s">
        <v>64</v>
      </c>
      <c r="AR463" s="1">
        <v>7</v>
      </c>
      <c r="AS463" s="25" t="s">
        <v>523</v>
      </c>
      <c r="AT463" s="36" t="s">
        <v>48</v>
      </c>
      <c r="AU463" s="9">
        <f t="shared" si="57"/>
        <v>-2.1174102644400774</v>
      </c>
      <c r="AV463" s="9">
        <f t="shared" si="58"/>
        <v>-1.1872743815947853</v>
      </c>
      <c r="AW463">
        <f t="shared" si="59"/>
        <v>6</v>
      </c>
      <c r="AX463">
        <f t="shared" si="60"/>
        <v>0.5</v>
      </c>
      <c r="AY463" s="6">
        <f>VLOOKUP(AQ463,COND!$A$10:$B$32,2,FALSE)</f>
        <v>1</v>
      </c>
      <c r="AZ463" s="9">
        <f>($AU$3*AU463+$AV$3*AV463+$AW$3*AW463+$AX$3*AX463)*AY463*IF(AR463&lt;5,0.95,IF(AR463&lt;7,0.975,1))+$K$3*VLOOKUP(K463,COND!$A$2:$D$7,2,FALSE)+$L$3*VLOOKUP(L463,COND!$A$2:$D$7,3,FALSE)+IF(BB463="SP",$BB$3,0)+IF($AW463&lt;3,-5,0)</f>
        <v>11.456030315216278</v>
      </c>
      <c r="BA463" s="28">
        <f t="shared" si="61"/>
        <v>-5.1140735901722495E-2</v>
      </c>
      <c r="BB463" t="str">
        <f t="shared" si="62"/>
        <v>SP</v>
      </c>
      <c r="BC463">
        <v>900</v>
      </c>
      <c r="BD463">
        <v>459</v>
      </c>
      <c r="BF463" t="str">
        <f t="shared" si="63"/>
        <v>Unlikely</v>
      </c>
      <c r="BH463" t="str">
        <f>IF(VLOOKUP($B463,'Draft List'!$D$4:$AC$2598,BH$3,FALSE)&lt;&gt;0,VLOOKUP($B463,'Draft List'!$D$4:$AC$2598,BH$3,FALSE),"")</f>
        <v/>
      </c>
      <c r="BI463" t="str">
        <f>IF(VLOOKUP($B463,'Draft List'!$D$4:$AC$2598,BI$3,FALSE)&lt;&gt;0,VLOOKUP($B463,'Draft List'!$D$4:$AC$2598,BI$3,FALSE),"")</f>
        <v/>
      </c>
      <c r="BJ463" t="str">
        <f>IF(VLOOKUP($B463,'Draft List'!$D$4:$AC$2598,BJ$3,FALSE)&lt;&gt;0,VLOOKUP($B463,'Draft List'!$D$4:$AC$2598,BJ$3,FALSE),"")</f>
        <v/>
      </c>
      <c r="BK463" t="str">
        <f>IF(VLOOKUP($B463,'Draft List'!$D$4:$AC$2598,BK$3,FALSE)&lt;&gt;0,VLOOKUP($B463,'Draft List'!$D$4:$AC$2598,BK$3,FALSE),"")</f>
        <v/>
      </c>
      <c r="BL463" t="str">
        <f>IF(OR(C463="SP",C463="MR",C463="CL"),"P",VLOOKUP($A463,Bat!$A$4:$AQ$1284,42,FALSE))</f>
        <v>P</v>
      </c>
    </row>
    <row r="464" spans="1:64" x14ac:dyDescent="0.25">
      <c r="A464" s="45" t="str">
        <f t="shared" si="56"/>
        <v>RPJeffery Miller23</v>
      </c>
      <c r="B464">
        <f>VLOOKUP($A464,draft_listing_pitchers_stats!$A$1:$B$1324,2,FALSE)</f>
        <v>10050</v>
      </c>
      <c r="C464" s="1" t="s">
        <v>885</v>
      </c>
      <c r="D464" s="1" t="s">
        <v>1097</v>
      </c>
      <c r="E464" s="1" t="s">
        <v>180</v>
      </c>
      <c r="F464" s="1">
        <v>23</v>
      </c>
      <c r="G464" s="1" t="s">
        <v>44</v>
      </c>
      <c r="H464" s="1" t="s">
        <v>44</v>
      </c>
      <c r="I464" s="1" t="s">
        <v>54</v>
      </c>
      <c r="J464" s="24" t="s">
        <v>54</v>
      </c>
      <c r="K464" s="1" t="s">
        <v>46</v>
      </c>
      <c r="L464" s="24" t="s">
        <v>46</v>
      </c>
      <c r="M464" s="1">
        <v>2</v>
      </c>
      <c r="N464" s="1">
        <v>1</v>
      </c>
      <c r="O464" s="24">
        <v>1</v>
      </c>
      <c r="P464" s="1">
        <v>3</v>
      </c>
      <c r="Q464" s="1">
        <v>1</v>
      </c>
      <c r="R464" s="24">
        <v>4</v>
      </c>
      <c r="S464" s="1">
        <v>3</v>
      </c>
      <c r="T464" s="1">
        <v>3</v>
      </c>
      <c r="U464" s="1">
        <v>3</v>
      </c>
      <c r="V464" s="1">
        <v>4</v>
      </c>
      <c r="W464" s="1" t="s">
        <v>48</v>
      </c>
      <c r="X464" s="1" t="s">
        <v>48</v>
      </c>
      <c r="Y464" s="1">
        <v>2</v>
      </c>
      <c r="Z464" s="1">
        <v>3</v>
      </c>
      <c r="AA464" s="1" t="s">
        <v>48</v>
      </c>
      <c r="AB464" s="1" t="s">
        <v>48</v>
      </c>
      <c r="AC464" s="1" t="s">
        <v>48</v>
      </c>
      <c r="AD464" s="1" t="s">
        <v>48</v>
      </c>
      <c r="AE464" s="1" t="s">
        <v>48</v>
      </c>
      <c r="AF464" s="1" t="s">
        <v>48</v>
      </c>
      <c r="AG464" s="1" t="s">
        <v>48</v>
      </c>
      <c r="AH464" s="1" t="s">
        <v>48</v>
      </c>
      <c r="AI464" s="1" t="s">
        <v>48</v>
      </c>
      <c r="AJ464" s="1" t="s">
        <v>48</v>
      </c>
      <c r="AK464" s="1" t="s">
        <v>48</v>
      </c>
      <c r="AL464" s="1" t="s">
        <v>48</v>
      </c>
      <c r="AM464" s="1" t="s">
        <v>48</v>
      </c>
      <c r="AN464" s="1" t="s">
        <v>48</v>
      </c>
      <c r="AO464" s="1" t="s">
        <v>48</v>
      </c>
      <c r="AP464" s="24" t="s">
        <v>48</v>
      </c>
      <c r="AQ464" s="1" t="s">
        <v>72</v>
      </c>
      <c r="AR464" s="1">
        <v>7</v>
      </c>
      <c r="AS464" s="25" t="s">
        <v>523</v>
      </c>
      <c r="AT464" s="36" t="s">
        <v>50</v>
      </c>
      <c r="AU464" s="9">
        <f t="shared" si="57"/>
        <v>-2.5067929134584248</v>
      </c>
      <c r="AV464" s="9">
        <f t="shared" si="58"/>
        <v>-1.1396451400498482</v>
      </c>
      <c r="AW464">
        <f t="shared" si="59"/>
        <v>3</v>
      </c>
      <c r="AX464">
        <f t="shared" si="60"/>
        <v>0</v>
      </c>
      <c r="AY464" s="6">
        <f>VLOOKUP(AQ464,COND!$A$10:$B$32,2,FALSE)</f>
        <v>0.95</v>
      </c>
      <c r="AZ464" s="9">
        <f>($AU$3*AU464+$AV$3*AV464+$AW$3*AW464+$AX$3*AX464)*AY464*IF(AR464&lt;5,0.95,IF(AR464&lt;7,0.975,1))+$K$3*VLOOKUP(K464,COND!$A$2:$D$7,2,FALSE)+$L$3*VLOOKUP(L464,COND!$A$2:$D$7,3,FALSE)+IF(BB464="SP",$BB$3,0)+IF($AW464&lt;3,-5,0)</f>
        <v>11.295451685495784</v>
      </c>
      <c r="BA464" s="28">
        <f t="shared" si="61"/>
        <v>-6.5247575774972311E-2</v>
      </c>
      <c r="BB464" t="str">
        <f t="shared" si="62"/>
        <v>SP</v>
      </c>
      <c r="BC464">
        <v>900</v>
      </c>
      <c r="BD464">
        <v>460</v>
      </c>
      <c r="BF464" t="str">
        <f t="shared" si="63"/>
        <v>Unlikely</v>
      </c>
      <c r="BH464" t="str">
        <f>IF(VLOOKUP($B464,'Draft List'!$D$4:$AC$2598,BH$3,FALSE)&lt;&gt;0,VLOOKUP($B464,'Draft List'!$D$4:$AC$2598,BH$3,FALSE),"")</f>
        <v/>
      </c>
      <c r="BI464" t="str">
        <f>IF(VLOOKUP($B464,'Draft List'!$D$4:$AC$2598,BI$3,FALSE)&lt;&gt;0,VLOOKUP($B464,'Draft List'!$D$4:$AC$2598,BI$3,FALSE),"")</f>
        <v/>
      </c>
      <c r="BJ464" t="str">
        <f>IF(VLOOKUP($B464,'Draft List'!$D$4:$AC$2598,BJ$3,FALSE)&lt;&gt;0,VLOOKUP($B464,'Draft List'!$D$4:$AC$2598,BJ$3,FALSE),"")</f>
        <v/>
      </c>
      <c r="BK464" t="str">
        <f>IF(VLOOKUP($B464,'Draft List'!$D$4:$AC$2598,BK$3,FALSE)&lt;&gt;0,VLOOKUP($B464,'Draft List'!$D$4:$AC$2598,BK$3,FALSE),"")</f>
        <v/>
      </c>
      <c r="BL464" t="e">
        <f>IF(OR(C464="SP",C464="MR",C464="CL"),"P",VLOOKUP($A464,Bat!$A$4:$AQ$1284,42,FALSE))</f>
        <v>#N/A</v>
      </c>
    </row>
    <row r="465" spans="1:64" x14ac:dyDescent="0.25">
      <c r="A465" s="45" t="str">
        <f t="shared" si="56"/>
        <v>RPTomás Piniella24</v>
      </c>
      <c r="B465">
        <f>VLOOKUP($A465,draft_listing_pitchers_stats!$A$1:$B$1324,2,FALSE)</f>
        <v>5013</v>
      </c>
      <c r="C465" s="1" t="s">
        <v>885</v>
      </c>
      <c r="D465" s="1" t="s">
        <v>376</v>
      </c>
      <c r="E465" s="1" t="s">
        <v>1557</v>
      </c>
      <c r="F465" s="1">
        <v>24</v>
      </c>
      <c r="G465" s="1" t="s">
        <v>44</v>
      </c>
      <c r="H465" s="1" t="s">
        <v>58</v>
      </c>
      <c r="I465" s="1" t="s">
        <v>54</v>
      </c>
      <c r="J465" s="24" t="s">
        <v>54</v>
      </c>
      <c r="K465" s="1" t="s">
        <v>47</v>
      </c>
      <c r="L465" s="24" t="s">
        <v>46</v>
      </c>
      <c r="M465" s="1">
        <v>3</v>
      </c>
      <c r="N465" s="1">
        <v>1</v>
      </c>
      <c r="O465" s="24">
        <v>1</v>
      </c>
      <c r="P465" s="1">
        <v>4</v>
      </c>
      <c r="Q465" s="1">
        <v>1</v>
      </c>
      <c r="R465" s="24">
        <v>3</v>
      </c>
      <c r="S465" s="1">
        <v>4</v>
      </c>
      <c r="T465" s="1">
        <v>4</v>
      </c>
      <c r="U465" s="1">
        <v>1</v>
      </c>
      <c r="V465" s="1">
        <v>2</v>
      </c>
      <c r="W465" s="1">
        <v>2</v>
      </c>
      <c r="X465" s="1">
        <v>4</v>
      </c>
      <c r="Y465" s="1" t="s">
        <v>48</v>
      </c>
      <c r="Z465" s="1" t="s">
        <v>48</v>
      </c>
      <c r="AA465" s="1" t="s">
        <v>48</v>
      </c>
      <c r="AB465" s="1" t="s">
        <v>48</v>
      </c>
      <c r="AC465" s="1" t="s">
        <v>48</v>
      </c>
      <c r="AD465" s="1" t="s">
        <v>48</v>
      </c>
      <c r="AE465" s="1" t="s">
        <v>48</v>
      </c>
      <c r="AF465" s="1" t="s">
        <v>48</v>
      </c>
      <c r="AG465" s="1">
        <v>3</v>
      </c>
      <c r="AH465" s="1">
        <v>4</v>
      </c>
      <c r="AI465" s="1" t="s">
        <v>48</v>
      </c>
      <c r="AJ465" s="1" t="s">
        <v>48</v>
      </c>
      <c r="AK465" s="1" t="s">
        <v>48</v>
      </c>
      <c r="AL465" s="1" t="s">
        <v>48</v>
      </c>
      <c r="AM465" s="1" t="s">
        <v>48</v>
      </c>
      <c r="AN465" s="1" t="s">
        <v>48</v>
      </c>
      <c r="AO465" s="1" t="s">
        <v>48</v>
      </c>
      <c r="AP465" s="24" t="s">
        <v>48</v>
      </c>
      <c r="AQ465" s="1" t="s">
        <v>72</v>
      </c>
      <c r="AR465" s="1">
        <v>6</v>
      </c>
      <c r="AS465" s="25" t="s">
        <v>523</v>
      </c>
      <c r="AT465" s="36" t="s">
        <v>50</v>
      </c>
      <c r="AU465" s="9">
        <f t="shared" si="57"/>
        <v>-2.3121015889492513</v>
      </c>
      <c r="AV465" s="9">
        <f t="shared" si="58"/>
        <v>-1.1872743815947853</v>
      </c>
      <c r="AW465">
        <f t="shared" si="59"/>
        <v>4</v>
      </c>
      <c r="AX465">
        <f t="shared" si="60"/>
        <v>0</v>
      </c>
      <c r="AY465" s="6">
        <f>VLOOKUP(AQ465,COND!$A$10:$B$32,2,FALSE)</f>
        <v>0.95</v>
      </c>
      <c r="AZ465" s="9">
        <f>($AU$3*AU465+$AV$3*AV465+$AW$3*AW465+$AX$3*AX465)*AY465*IF(AR465&lt;5,0.95,IF(AR465&lt;7,0.975,1))+$K$3*VLOOKUP(K465,COND!$A$2:$D$7,2,FALSE)+$L$3*VLOOKUP(L465,COND!$A$2:$D$7,3,FALSE)+IF(BB465="SP",$BB$3,0)+IF($AW465&lt;3,-5,0)</f>
        <v>11.129925261603756</v>
      </c>
      <c r="BA465" s="28">
        <f t="shared" si="61"/>
        <v>-7.9789079589651549E-2</v>
      </c>
      <c r="BB465" t="str">
        <f t="shared" si="62"/>
        <v>SP</v>
      </c>
      <c r="BC465">
        <v>900</v>
      </c>
      <c r="BD465">
        <v>461</v>
      </c>
      <c r="BF465" t="str">
        <f t="shared" si="63"/>
        <v>Unlikely</v>
      </c>
      <c r="BH465" t="str">
        <f>IF(VLOOKUP($B465,'Draft List'!$D$4:$AC$2598,BH$3,FALSE)&lt;&gt;0,VLOOKUP($B465,'Draft List'!$D$4:$AC$2598,BH$3,FALSE),"")</f>
        <v/>
      </c>
      <c r="BI465" t="str">
        <f>IF(VLOOKUP($B465,'Draft List'!$D$4:$AC$2598,BI$3,FALSE)&lt;&gt;0,VLOOKUP($B465,'Draft List'!$D$4:$AC$2598,BI$3,FALSE),"")</f>
        <v/>
      </c>
      <c r="BJ465" t="str">
        <f>IF(VLOOKUP($B465,'Draft List'!$D$4:$AC$2598,BJ$3,FALSE)&lt;&gt;0,VLOOKUP($B465,'Draft List'!$D$4:$AC$2598,BJ$3,FALSE),"")</f>
        <v/>
      </c>
      <c r="BK465" t="str">
        <f>IF(VLOOKUP($B465,'Draft List'!$D$4:$AC$2598,BK$3,FALSE)&lt;&gt;0,VLOOKUP($B465,'Draft List'!$D$4:$AC$2598,BK$3,FALSE),"")</f>
        <v/>
      </c>
      <c r="BL465">
        <f>IF(OR(C465="SP",C465="MR",C465="CL"),"P",VLOOKUP($A465,Bat!$A$4:$AQ$1284,42,FALSE))</f>
        <v>-5.9801756371312109</v>
      </c>
    </row>
    <row r="466" spans="1:64" x14ac:dyDescent="0.25">
      <c r="A466" s="45" t="str">
        <f t="shared" si="56"/>
        <v>RPJosé Martínez22</v>
      </c>
      <c r="B466">
        <f>VLOOKUP($A466,draft_listing_pitchers_stats!$A$1:$B$1324,2,FALSE)</f>
        <v>8904</v>
      </c>
      <c r="C466" s="1" t="s">
        <v>885</v>
      </c>
      <c r="D466" s="1" t="s">
        <v>150</v>
      </c>
      <c r="E466" s="1" t="s">
        <v>205</v>
      </c>
      <c r="F466" s="1">
        <v>22</v>
      </c>
      <c r="G466" s="1" t="s">
        <v>44</v>
      </c>
      <c r="H466" s="1" t="s">
        <v>44</v>
      </c>
      <c r="I466" s="1" t="s">
        <v>54</v>
      </c>
      <c r="J466" s="24" t="s">
        <v>54</v>
      </c>
      <c r="K466" s="1" t="s">
        <v>46</v>
      </c>
      <c r="L466" s="24" t="s">
        <v>47</v>
      </c>
      <c r="M466" s="1">
        <v>4</v>
      </c>
      <c r="N466" s="1">
        <v>3</v>
      </c>
      <c r="O466" s="24">
        <v>1</v>
      </c>
      <c r="P466" s="1">
        <v>5</v>
      </c>
      <c r="Q466" s="1">
        <v>3</v>
      </c>
      <c r="R466" s="24">
        <v>1</v>
      </c>
      <c r="S466" s="1">
        <v>4</v>
      </c>
      <c r="T466" s="1">
        <v>5</v>
      </c>
      <c r="U466" s="1">
        <v>1</v>
      </c>
      <c r="V466" s="1">
        <v>1</v>
      </c>
      <c r="W466" s="1" t="s">
        <v>48</v>
      </c>
      <c r="X466" s="1" t="s">
        <v>48</v>
      </c>
      <c r="Y466" s="1" t="s">
        <v>48</v>
      </c>
      <c r="Z466" s="1" t="s">
        <v>48</v>
      </c>
      <c r="AA466" s="1">
        <v>4</v>
      </c>
      <c r="AB466" s="1">
        <v>5</v>
      </c>
      <c r="AC466" s="1" t="s">
        <v>48</v>
      </c>
      <c r="AD466" s="1" t="s">
        <v>48</v>
      </c>
      <c r="AE466" s="1" t="s">
        <v>48</v>
      </c>
      <c r="AF466" s="1" t="s">
        <v>48</v>
      </c>
      <c r="AG466" s="1" t="s">
        <v>48</v>
      </c>
      <c r="AH466" s="1" t="s">
        <v>48</v>
      </c>
      <c r="AI466" s="1" t="s">
        <v>48</v>
      </c>
      <c r="AJ466" s="1" t="s">
        <v>48</v>
      </c>
      <c r="AK466" s="1" t="s">
        <v>48</v>
      </c>
      <c r="AL466" s="1" t="s">
        <v>48</v>
      </c>
      <c r="AM466" s="1" t="s">
        <v>48</v>
      </c>
      <c r="AN466" s="1" t="s">
        <v>48</v>
      </c>
      <c r="AO466" s="1" t="s">
        <v>48</v>
      </c>
      <c r="AP466" s="24" t="s">
        <v>48</v>
      </c>
      <c r="AQ466" s="1" t="s">
        <v>521</v>
      </c>
      <c r="AR466" s="1">
        <v>7</v>
      </c>
      <c r="AS466" s="25" t="s">
        <v>518</v>
      </c>
      <c r="AT466" s="36" t="s">
        <v>854</v>
      </c>
      <c r="AU466" s="9">
        <f t="shared" si="57"/>
        <v>-1.7265468315799666</v>
      </c>
      <c r="AV466" s="9">
        <f t="shared" si="58"/>
        <v>-1.0863607563337214</v>
      </c>
      <c r="AW466">
        <f t="shared" si="59"/>
        <v>3</v>
      </c>
      <c r="AX466">
        <f t="shared" si="60"/>
        <v>0</v>
      </c>
      <c r="AY466" s="6">
        <f>VLOOKUP(AQ466,COND!$A$10:$B$32,2,FALSE)</f>
        <v>1</v>
      </c>
      <c r="AZ466" s="9">
        <f>($AU$3*AU466+$AV$3*AV466+$AW$3*AW466+$AX$3*AX466)*AY466*IF(AR466&lt;5,0.95,IF(AR466&lt;7,0.975,1))+$K$3*VLOOKUP(K466,COND!$A$2:$D$7,2,FALSE)+$L$3*VLOOKUP(L466,COND!$A$2:$D$7,3,FALSE)+IF(BB466="SP",$BB$3,0)+IF($AW466&lt;3,-5,0)</f>
        <v>11.127475507009574</v>
      </c>
      <c r="BA466" s="28">
        <f t="shared" si="61"/>
        <v>-8.0004290641390044E-2</v>
      </c>
      <c r="BB466" t="str">
        <f t="shared" si="62"/>
        <v>SP</v>
      </c>
      <c r="BC466">
        <v>900</v>
      </c>
      <c r="BD466">
        <v>462</v>
      </c>
      <c r="BF466" t="str">
        <f t="shared" si="63"/>
        <v>Unlikely</v>
      </c>
      <c r="BH466" t="str">
        <f>IF(VLOOKUP($B466,'Draft List'!$D$4:$AC$2598,BH$3,FALSE)&lt;&gt;0,VLOOKUP($B466,'Draft List'!$D$4:$AC$2598,BH$3,FALSE),"")</f>
        <v/>
      </c>
      <c r="BI466" t="str">
        <f>IF(VLOOKUP($B466,'Draft List'!$D$4:$AC$2598,BI$3,FALSE)&lt;&gt;0,VLOOKUP($B466,'Draft List'!$D$4:$AC$2598,BI$3,FALSE),"")</f>
        <v/>
      </c>
      <c r="BJ466" t="str">
        <f>IF(VLOOKUP($B466,'Draft List'!$D$4:$AC$2598,BJ$3,FALSE)&lt;&gt;0,VLOOKUP($B466,'Draft List'!$D$4:$AC$2598,BJ$3,FALSE),"")</f>
        <v/>
      </c>
      <c r="BK466" t="str">
        <f>IF(VLOOKUP($B466,'Draft List'!$D$4:$AC$2598,BK$3,FALSE)&lt;&gt;0,VLOOKUP($B466,'Draft List'!$D$4:$AC$2598,BK$3,FALSE),"")</f>
        <v/>
      </c>
      <c r="BL466" t="e">
        <f>IF(OR(C466="SP",C466="MR",C466="CL"),"P",VLOOKUP($A466,Bat!$A$4:$AQ$1284,42,FALSE))</f>
        <v>#N/A</v>
      </c>
    </row>
    <row r="467" spans="1:64" x14ac:dyDescent="0.25">
      <c r="A467" s="45" t="str">
        <f t="shared" si="56"/>
        <v>RPLuis Gallegos23</v>
      </c>
      <c r="B467">
        <f>VLOOKUP($A467,draft_listing_pitchers_stats!$A$1:$B$1324,2,FALSE)</f>
        <v>9583</v>
      </c>
      <c r="C467" s="1" t="s">
        <v>885</v>
      </c>
      <c r="D467" s="1" t="s">
        <v>133</v>
      </c>
      <c r="E467" s="1" t="s">
        <v>1184</v>
      </c>
      <c r="F467" s="1">
        <v>23</v>
      </c>
      <c r="G467" s="1" t="s">
        <v>58</v>
      </c>
      <c r="H467" s="1" t="s">
        <v>58</v>
      </c>
      <c r="I467" s="1" t="s">
        <v>54</v>
      </c>
      <c r="J467" s="24" t="s">
        <v>54</v>
      </c>
      <c r="K467" s="1" t="s">
        <v>46</v>
      </c>
      <c r="L467" s="24" t="s">
        <v>46</v>
      </c>
      <c r="M467" s="1">
        <v>3</v>
      </c>
      <c r="N467" s="1">
        <v>2</v>
      </c>
      <c r="O467" s="24">
        <v>2</v>
      </c>
      <c r="P467" s="1">
        <v>4</v>
      </c>
      <c r="Q467" s="1">
        <v>3</v>
      </c>
      <c r="R467" s="24">
        <v>3</v>
      </c>
      <c r="S467" s="1">
        <v>5</v>
      </c>
      <c r="T467" s="1">
        <v>6</v>
      </c>
      <c r="U467" s="1">
        <v>3</v>
      </c>
      <c r="V467" s="1">
        <v>5</v>
      </c>
      <c r="W467" s="1" t="s">
        <v>48</v>
      </c>
      <c r="X467" s="1" t="s">
        <v>48</v>
      </c>
      <c r="Y467" s="1" t="s">
        <v>48</v>
      </c>
      <c r="Z467" s="1" t="s">
        <v>48</v>
      </c>
      <c r="AA467" s="1" t="s">
        <v>48</v>
      </c>
      <c r="AB467" s="1" t="s">
        <v>48</v>
      </c>
      <c r="AC467" s="1" t="s">
        <v>48</v>
      </c>
      <c r="AD467" s="1" t="s">
        <v>48</v>
      </c>
      <c r="AE467" s="1" t="s">
        <v>48</v>
      </c>
      <c r="AF467" s="1" t="s">
        <v>48</v>
      </c>
      <c r="AG467" s="1" t="s">
        <v>48</v>
      </c>
      <c r="AH467" s="1" t="s">
        <v>48</v>
      </c>
      <c r="AI467" s="1" t="s">
        <v>48</v>
      </c>
      <c r="AJ467" s="1" t="s">
        <v>48</v>
      </c>
      <c r="AK467" s="1" t="s">
        <v>48</v>
      </c>
      <c r="AL467" s="1" t="s">
        <v>48</v>
      </c>
      <c r="AM467" s="1" t="s">
        <v>48</v>
      </c>
      <c r="AN467" s="1" t="s">
        <v>48</v>
      </c>
      <c r="AO467" s="1" t="s">
        <v>48</v>
      </c>
      <c r="AP467" s="24" t="s">
        <v>48</v>
      </c>
      <c r="AQ467" s="1" t="s">
        <v>522</v>
      </c>
      <c r="AR467" s="1">
        <v>4</v>
      </c>
      <c r="AS467" s="25" t="s">
        <v>519</v>
      </c>
      <c r="AT467" s="36" t="s">
        <v>48</v>
      </c>
      <c r="AU467" s="9">
        <f t="shared" si="57"/>
        <v>-1.8743493064650851</v>
      </c>
      <c r="AV467" s="9">
        <f t="shared" si="58"/>
        <v>-0.79641094873467422</v>
      </c>
      <c r="AW467">
        <f t="shared" si="59"/>
        <v>2</v>
      </c>
      <c r="AX467">
        <f t="shared" si="60"/>
        <v>0.5</v>
      </c>
      <c r="AY467" s="6">
        <f>VLOOKUP(AQ467,COND!$A$10:$B$32,2,FALSE)</f>
        <v>1</v>
      </c>
      <c r="AZ467" s="9">
        <f>($AU$3*AU467+$AV$3*AV467+$AW$3*AW467+$AX$3*AX467)*AY467*IF(AR467&lt;5,0.95,IF(AR467&lt;7,0.975,1))+$K$3*VLOOKUP(K467,COND!$A$2:$D$7,2,FALSE)+$L$3*VLOOKUP(L467,COND!$A$2:$D$7,3,FALSE)+IF(BB467="SP",$BB$3,0)+IF($AW467&lt;3,-5,0)</f>
        <v>11.055815605812825</v>
      </c>
      <c r="BA467" s="28">
        <f t="shared" si="61"/>
        <v>-8.6299616197941575E-2</v>
      </c>
      <c r="BB467" t="str">
        <f t="shared" si="62"/>
        <v>RP</v>
      </c>
      <c r="BC467">
        <v>900</v>
      </c>
      <c r="BD467">
        <v>463</v>
      </c>
      <c r="BF467" t="str">
        <f t="shared" si="63"/>
        <v>Unlikely</v>
      </c>
      <c r="BH467" t="str">
        <f>IF(VLOOKUP($B467,'Draft List'!$D$4:$AC$2598,BH$3,FALSE)&lt;&gt;0,VLOOKUP($B467,'Draft List'!$D$4:$AC$2598,BH$3,FALSE),"")</f>
        <v/>
      </c>
      <c r="BI467" t="str">
        <f>IF(VLOOKUP($B467,'Draft List'!$D$4:$AC$2598,BI$3,FALSE)&lt;&gt;0,VLOOKUP($B467,'Draft List'!$D$4:$AC$2598,BI$3,FALSE),"")</f>
        <v/>
      </c>
      <c r="BJ467" t="str">
        <f>IF(VLOOKUP($B467,'Draft List'!$D$4:$AC$2598,BJ$3,FALSE)&lt;&gt;0,VLOOKUP($B467,'Draft List'!$D$4:$AC$2598,BJ$3,FALSE),"")</f>
        <v/>
      </c>
      <c r="BK467" t="str">
        <f>IF(VLOOKUP($B467,'Draft List'!$D$4:$AC$2598,BK$3,FALSE)&lt;&gt;0,VLOOKUP($B467,'Draft List'!$D$4:$AC$2598,BK$3,FALSE),"")</f>
        <v/>
      </c>
      <c r="BL467">
        <f>IF(OR(C467="SP",C467="MR",C467="CL"),"P",VLOOKUP($A467,Bat!$A$4:$AQ$1284,42,FALSE))</f>
        <v>-8.2541720603707311</v>
      </c>
    </row>
    <row r="468" spans="1:64" x14ac:dyDescent="0.25">
      <c r="A468" s="45" t="str">
        <f t="shared" si="56"/>
        <v>RPAlex Edwards23</v>
      </c>
      <c r="B468">
        <f>VLOOKUP($A468,draft_listing_pitchers_stats!$A$1:$B$1324,2,FALSE)</f>
        <v>8543</v>
      </c>
      <c r="C468" s="1" t="s">
        <v>885</v>
      </c>
      <c r="D468" s="1" t="s">
        <v>499</v>
      </c>
      <c r="E468" s="1" t="s">
        <v>272</v>
      </c>
      <c r="F468" s="1">
        <v>23</v>
      </c>
      <c r="G468" s="1" t="s">
        <v>44</v>
      </c>
      <c r="H468" s="1" t="s">
        <v>44</v>
      </c>
      <c r="I468" s="1" t="s">
        <v>54</v>
      </c>
      <c r="J468" s="24" t="s">
        <v>54</v>
      </c>
      <c r="K468" s="1" t="s">
        <v>47</v>
      </c>
      <c r="L468" s="24" t="s">
        <v>46</v>
      </c>
      <c r="M468" s="1">
        <v>3</v>
      </c>
      <c r="N468" s="1">
        <v>1</v>
      </c>
      <c r="O468" s="24">
        <v>2</v>
      </c>
      <c r="P468" s="1">
        <v>3</v>
      </c>
      <c r="Q468" s="1">
        <v>1</v>
      </c>
      <c r="R468" s="24">
        <v>4</v>
      </c>
      <c r="S468" s="1">
        <v>4</v>
      </c>
      <c r="T468" s="1">
        <v>4</v>
      </c>
      <c r="U468" s="1">
        <v>3</v>
      </c>
      <c r="V468" s="1">
        <v>3</v>
      </c>
      <c r="W468" s="1">
        <v>2</v>
      </c>
      <c r="X468" s="1">
        <v>2</v>
      </c>
      <c r="Y468" s="1">
        <v>3</v>
      </c>
      <c r="Z468" s="1">
        <v>3</v>
      </c>
      <c r="AA468" s="1" t="s">
        <v>48</v>
      </c>
      <c r="AB468" s="1" t="s">
        <v>48</v>
      </c>
      <c r="AC468" s="1" t="s">
        <v>48</v>
      </c>
      <c r="AD468" s="1" t="s">
        <v>48</v>
      </c>
      <c r="AE468" s="1" t="s">
        <v>48</v>
      </c>
      <c r="AF468" s="1" t="s">
        <v>48</v>
      </c>
      <c r="AG468" s="1">
        <v>3</v>
      </c>
      <c r="AH468" s="1">
        <v>3</v>
      </c>
      <c r="AI468" s="1" t="s">
        <v>48</v>
      </c>
      <c r="AJ468" s="1" t="s">
        <v>48</v>
      </c>
      <c r="AK468" s="1" t="s">
        <v>48</v>
      </c>
      <c r="AL468" s="1" t="s">
        <v>48</v>
      </c>
      <c r="AM468" s="1" t="s">
        <v>48</v>
      </c>
      <c r="AN468" s="1" t="s">
        <v>48</v>
      </c>
      <c r="AO468" s="1" t="s">
        <v>48</v>
      </c>
      <c r="AP468" s="24" t="s">
        <v>48</v>
      </c>
      <c r="AQ468" s="1" t="s">
        <v>61</v>
      </c>
      <c r="AR468" s="1">
        <v>10</v>
      </c>
      <c r="AS468" s="25" t="s">
        <v>523</v>
      </c>
      <c r="AT468" s="36" t="s">
        <v>832</v>
      </c>
      <c r="AU468" s="9">
        <f t="shared" si="57"/>
        <v>-2.0697810228951408</v>
      </c>
      <c r="AV468" s="9">
        <f t="shared" si="58"/>
        <v>-1.1396451400498482</v>
      </c>
      <c r="AW468">
        <f t="shared" si="59"/>
        <v>5</v>
      </c>
      <c r="AX468">
        <f t="shared" si="60"/>
        <v>0</v>
      </c>
      <c r="AY468" s="6">
        <f>VLOOKUP(AQ468,COND!$A$10:$B$32,2,FALSE)</f>
        <v>1</v>
      </c>
      <c r="AZ468" s="9">
        <f>($AU$3*AU468+$AV$3*AV468+$AW$3*AW468+$AX$3*AX468)*AY468*IF(AR468&lt;5,0.95,IF(AR468&lt;7,0.975,1))+$K$3*VLOOKUP(K468,COND!$A$2:$D$7,2,FALSE)+$L$3*VLOOKUP(L468,COND!$A$2:$D$7,3,FALSE)+IF(BB468="SP",$BB$3,0)+IF($AW468&lt;3,-5,0)</f>
        <v>10.993140994424007</v>
      </c>
      <c r="BA468" s="28">
        <f t="shared" si="61"/>
        <v>-9.1805583639058552E-2</v>
      </c>
      <c r="BB468" t="str">
        <f t="shared" si="62"/>
        <v>SP</v>
      </c>
      <c r="BC468">
        <v>900</v>
      </c>
      <c r="BD468">
        <v>464</v>
      </c>
      <c r="BF468" t="str">
        <f t="shared" si="63"/>
        <v>Unlikely</v>
      </c>
      <c r="BH468" t="str">
        <f>IF(VLOOKUP($B468,'Draft List'!$D$4:$AC$2598,BH$3,FALSE)&lt;&gt;0,VLOOKUP($B468,'Draft List'!$D$4:$AC$2598,BH$3,FALSE),"")</f>
        <v/>
      </c>
      <c r="BI468" t="str">
        <f>IF(VLOOKUP($B468,'Draft List'!$D$4:$AC$2598,BI$3,FALSE)&lt;&gt;0,VLOOKUP($B468,'Draft List'!$D$4:$AC$2598,BI$3,FALSE),"")</f>
        <v/>
      </c>
      <c r="BJ468" t="str">
        <f>IF(VLOOKUP($B468,'Draft List'!$D$4:$AC$2598,BJ$3,FALSE)&lt;&gt;0,VLOOKUP($B468,'Draft List'!$D$4:$AC$2598,BJ$3,FALSE),"")</f>
        <v/>
      </c>
      <c r="BK468" t="str">
        <f>IF(VLOOKUP($B468,'Draft List'!$D$4:$AC$2598,BK$3,FALSE)&lt;&gt;0,VLOOKUP($B468,'Draft List'!$D$4:$AC$2598,BK$3,FALSE),"")</f>
        <v/>
      </c>
      <c r="BL468" t="e">
        <f>IF(OR(C468="SP",C468="MR",C468="CL"),"P",VLOOKUP($A468,Bat!$A$4:$AQ$1284,42,FALSE))</f>
        <v>#N/A</v>
      </c>
    </row>
    <row r="469" spans="1:64" x14ac:dyDescent="0.25">
      <c r="A469" s="45" t="str">
        <f t="shared" si="56"/>
        <v>RPLarry Waters23</v>
      </c>
      <c r="B469">
        <f>VLOOKUP($A469,draft_listing_pitchers_stats!$A$1:$B$1324,2,FALSE)</f>
        <v>8621</v>
      </c>
      <c r="C469" s="1" t="s">
        <v>885</v>
      </c>
      <c r="D469" s="1" t="s">
        <v>266</v>
      </c>
      <c r="E469" s="1" t="s">
        <v>779</v>
      </c>
      <c r="F469" s="1">
        <v>23</v>
      </c>
      <c r="G469" s="1" t="s">
        <v>44</v>
      </c>
      <c r="H469" s="1" t="s">
        <v>44</v>
      </c>
      <c r="I469" s="1" t="s">
        <v>54</v>
      </c>
      <c r="J469" s="24" t="s">
        <v>54</v>
      </c>
      <c r="K469" s="1" t="s">
        <v>46</v>
      </c>
      <c r="L469" s="24" t="s">
        <v>46</v>
      </c>
      <c r="M469" s="1">
        <v>3</v>
      </c>
      <c r="N469" s="1">
        <v>2</v>
      </c>
      <c r="O469" s="24">
        <v>1</v>
      </c>
      <c r="P469" s="1">
        <v>3</v>
      </c>
      <c r="Q469" s="1">
        <v>2</v>
      </c>
      <c r="R469" s="24">
        <v>3</v>
      </c>
      <c r="S469" s="1">
        <v>3</v>
      </c>
      <c r="T469" s="1">
        <v>3</v>
      </c>
      <c r="U469" s="1">
        <v>4</v>
      </c>
      <c r="V469" s="1">
        <v>4</v>
      </c>
      <c r="W469" s="1">
        <v>2</v>
      </c>
      <c r="X469" s="1">
        <v>3</v>
      </c>
      <c r="Y469" s="1" t="s">
        <v>48</v>
      </c>
      <c r="Z469" s="1" t="s">
        <v>48</v>
      </c>
      <c r="AA469" s="1" t="s">
        <v>48</v>
      </c>
      <c r="AB469" s="1" t="s">
        <v>48</v>
      </c>
      <c r="AC469" s="1" t="s">
        <v>48</v>
      </c>
      <c r="AD469" s="1" t="s">
        <v>48</v>
      </c>
      <c r="AE469" s="1" t="s">
        <v>48</v>
      </c>
      <c r="AF469" s="1" t="s">
        <v>48</v>
      </c>
      <c r="AG469" s="1">
        <v>3</v>
      </c>
      <c r="AH469" s="1">
        <v>3</v>
      </c>
      <c r="AI469" s="1" t="s">
        <v>48</v>
      </c>
      <c r="AJ469" s="1" t="s">
        <v>48</v>
      </c>
      <c r="AK469" s="1" t="s">
        <v>48</v>
      </c>
      <c r="AL469" s="1" t="s">
        <v>48</v>
      </c>
      <c r="AM469" s="1" t="s">
        <v>48</v>
      </c>
      <c r="AN469" s="1" t="s">
        <v>48</v>
      </c>
      <c r="AO469" s="1" t="s">
        <v>48</v>
      </c>
      <c r="AP469" s="24" t="s">
        <v>48</v>
      </c>
      <c r="AQ469" s="1" t="s">
        <v>72</v>
      </c>
      <c r="AR469" s="1">
        <v>9</v>
      </c>
      <c r="AS469" s="25" t="s">
        <v>519</v>
      </c>
      <c r="AT469" s="36" t="s">
        <v>50</v>
      </c>
      <c r="AU469" s="9">
        <f t="shared" si="57"/>
        <v>-2.1166698725191955</v>
      </c>
      <c r="AV469" s="9">
        <f t="shared" si="58"/>
        <v>-1.1865339896739031</v>
      </c>
      <c r="AW469">
        <f t="shared" si="59"/>
        <v>4</v>
      </c>
      <c r="AX469">
        <f t="shared" si="60"/>
        <v>0</v>
      </c>
      <c r="AY469" s="6">
        <f>VLOOKUP(AQ469,COND!$A$10:$B$32,2,FALSE)</f>
        <v>0.95</v>
      </c>
      <c r="AZ469" s="9">
        <f>($AU$3*AU469+$AV$3*AV469+$AW$3*AW469+$AX$3*AX469)*AY469*IF(AR469&lt;5,0.95,IF(AR469&lt;7,0.975,1))+$K$3*VLOOKUP(K469,COND!$A$2:$D$7,2,FALSE)+$L$3*VLOOKUP(L469,COND!$A$2:$D$7,3,FALSE)+IF(BB469="SP",$BB$3,0)+IF($AW469&lt;3,-5,0)</f>
        <v>10.953686920417194</v>
      </c>
      <c r="BA469" s="28">
        <f t="shared" si="61"/>
        <v>-9.5271625822443903E-2</v>
      </c>
      <c r="BB469" t="str">
        <f t="shared" si="62"/>
        <v>SP</v>
      </c>
      <c r="BC469">
        <v>900</v>
      </c>
      <c r="BD469">
        <v>465</v>
      </c>
      <c r="BF469" t="str">
        <f t="shared" si="63"/>
        <v>Unlikely</v>
      </c>
      <c r="BH469" t="str">
        <f>IF(VLOOKUP($B469,'Draft List'!$D$4:$AC$2598,BH$3,FALSE)&lt;&gt;0,VLOOKUP($B469,'Draft List'!$D$4:$AC$2598,BH$3,FALSE),"")</f>
        <v/>
      </c>
      <c r="BI469" t="str">
        <f>IF(VLOOKUP($B469,'Draft List'!$D$4:$AC$2598,BI$3,FALSE)&lt;&gt;0,VLOOKUP($B469,'Draft List'!$D$4:$AC$2598,BI$3,FALSE),"")</f>
        <v/>
      </c>
      <c r="BJ469" t="str">
        <f>IF(VLOOKUP($B469,'Draft List'!$D$4:$AC$2598,BJ$3,FALSE)&lt;&gt;0,VLOOKUP($B469,'Draft List'!$D$4:$AC$2598,BJ$3,FALSE),"")</f>
        <v/>
      </c>
      <c r="BK469" t="str">
        <f>IF(VLOOKUP($B469,'Draft List'!$D$4:$AC$2598,BK$3,FALSE)&lt;&gt;0,VLOOKUP($B469,'Draft List'!$D$4:$AC$2598,BK$3,FALSE),"")</f>
        <v/>
      </c>
      <c r="BL469">
        <f>IF(OR(C469="SP",C469="MR",C469="CL"),"P",VLOOKUP($A469,Bat!$A$4:$AQ$1284,42,FALSE))</f>
        <v>-5.4224522906059764</v>
      </c>
    </row>
    <row r="470" spans="1:64" x14ac:dyDescent="0.25">
      <c r="A470" s="45" t="str">
        <f t="shared" si="56"/>
        <v>RPÁlex Flores23</v>
      </c>
      <c r="B470">
        <f>VLOOKUP($A470,draft_listing_pitchers_stats!$A$1:$B$1324,2,FALSE)</f>
        <v>15148</v>
      </c>
      <c r="C470" s="1" t="s">
        <v>885</v>
      </c>
      <c r="D470" s="1" t="s">
        <v>748</v>
      </c>
      <c r="E470" s="1" t="s">
        <v>257</v>
      </c>
      <c r="F470" s="1">
        <v>23</v>
      </c>
      <c r="G470" s="1" t="s">
        <v>58</v>
      </c>
      <c r="H470" s="1" t="s">
        <v>44</v>
      </c>
      <c r="I470" s="1" t="s">
        <v>54</v>
      </c>
      <c r="J470" s="24" t="s">
        <v>54</v>
      </c>
      <c r="K470" s="1" t="s">
        <v>46</v>
      </c>
      <c r="L470" s="24" t="s">
        <v>46</v>
      </c>
      <c r="M470" s="1">
        <v>3</v>
      </c>
      <c r="N470" s="1">
        <v>1</v>
      </c>
      <c r="O470" s="24">
        <v>1</v>
      </c>
      <c r="P470" s="1">
        <v>4</v>
      </c>
      <c r="Q470" s="1">
        <v>1</v>
      </c>
      <c r="R470" s="24">
        <v>3</v>
      </c>
      <c r="S470" s="1">
        <v>5</v>
      </c>
      <c r="T470" s="1">
        <v>5</v>
      </c>
      <c r="U470" s="1">
        <v>4</v>
      </c>
      <c r="V470" s="1">
        <v>4</v>
      </c>
      <c r="W470" s="1">
        <v>4</v>
      </c>
      <c r="X470" s="1">
        <v>4</v>
      </c>
      <c r="Y470" s="1">
        <v>3</v>
      </c>
      <c r="Z470" s="1">
        <v>3</v>
      </c>
      <c r="AA470" s="1" t="s">
        <v>48</v>
      </c>
      <c r="AB470" s="1" t="s">
        <v>48</v>
      </c>
      <c r="AC470" s="1">
        <v>4</v>
      </c>
      <c r="AD470" s="1">
        <v>4</v>
      </c>
      <c r="AE470" s="1" t="s">
        <v>48</v>
      </c>
      <c r="AF470" s="1" t="s">
        <v>48</v>
      </c>
      <c r="AG470" s="1">
        <v>4</v>
      </c>
      <c r="AH470" s="1">
        <v>4</v>
      </c>
      <c r="AI470" s="1" t="s">
        <v>48</v>
      </c>
      <c r="AJ470" s="1" t="s">
        <v>48</v>
      </c>
      <c r="AK470" s="1" t="s">
        <v>48</v>
      </c>
      <c r="AL470" s="1" t="s">
        <v>48</v>
      </c>
      <c r="AM470" s="1" t="s">
        <v>48</v>
      </c>
      <c r="AN470" s="1" t="s">
        <v>48</v>
      </c>
      <c r="AO470" s="1" t="s">
        <v>48</v>
      </c>
      <c r="AP470" s="24" t="s">
        <v>48</v>
      </c>
      <c r="AQ470" s="1" t="s">
        <v>61</v>
      </c>
      <c r="AR470" s="1">
        <v>7</v>
      </c>
      <c r="AS470" s="25" t="s">
        <v>15</v>
      </c>
      <c r="AT470" s="36" t="s">
        <v>48</v>
      </c>
      <c r="AU470" s="9">
        <f t="shared" si="57"/>
        <v>-2.3121015889492513</v>
      </c>
      <c r="AV470" s="9">
        <f t="shared" si="58"/>
        <v>-1.1872743815947853</v>
      </c>
      <c r="AW470">
        <f t="shared" si="59"/>
        <v>6</v>
      </c>
      <c r="AX470">
        <f t="shared" si="60"/>
        <v>0</v>
      </c>
      <c r="AY470" s="6">
        <f>VLOOKUP(AQ470,COND!$A$10:$B$32,2,FALSE)</f>
        <v>1</v>
      </c>
      <c r="AZ470" s="9">
        <f>($AU$3*AU470+$AV$3*AV470+$AW$3*AW470+$AX$3*AX470)*AY470*IF(AR470&lt;5,0.95,IF(AR470&lt;7,0.975,1))+$K$3*VLOOKUP(K470,COND!$A$2:$D$7,2,FALSE)+$L$3*VLOOKUP(L470,COND!$A$2:$D$7,3,FALSE)+IF(BB470="SP",$BB$3,0)+IF($AW470&lt;3,-5,0)</f>
        <v>10.792092050314444</v>
      </c>
      <c r="BA470" s="28">
        <f t="shared" si="61"/>
        <v>-0.10946774245917197</v>
      </c>
      <c r="BB470" t="str">
        <f t="shared" si="62"/>
        <v>SP</v>
      </c>
      <c r="BC470">
        <v>900</v>
      </c>
      <c r="BD470">
        <v>466</v>
      </c>
      <c r="BF470" t="str">
        <f t="shared" si="63"/>
        <v>Unlikely</v>
      </c>
      <c r="BH470" t="str">
        <f>IF(VLOOKUP($B470,'Draft List'!$D$4:$AC$2598,BH$3,FALSE)&lt;&gt;0,VLOOKUP($B470,'Draft List'!$D$4:$AC$2598,BH$3,FALSE),"")</f>
        <v/>
      </c>
      <c r="BI470" t="str">
        <f>IF(VLOOKUP($B470,'Draft List'!$D$4:$AC$2598,BI$3,FALSE)&lt;&gt;0,VLOOKUP($B470,'Draft List'!$D$4:$AC$2598,BI$3,FALSE),"")</f>
        <v/>
      </c>
      <c r="BJ470" t="str">
        <f>IF(VLOOKUP($B470,'Draft List'!$D$4:$AC$2598,BJ$3,FALSE)&lt;&gt;0,VLOOKUP($B470,'Draft List'!$D$4:$AC$2598,BJ$3,FALSE),"")</f>
        <v/>
      </c>
      <c r="BK470" t="str">
        <f>IF(VLOOKUP($B470,'Draft List'!$D$4:$AC$2598,BK$3,FALSE)&lt;&gt;0,VLOOKUP($B470,'Draft List'!$D$4:$AC$2598,BK$3,FALSE),"")</f>
        <v/>
      </c>
      <c r="BL470" t="e">
        <f>IF(OR(C470="SP",C470="MR",C470="CL"),"P",VLOOKUP($A470,Bat!$A$4:$AQ$1284,42,FALSE))</f>
        <v>#N/A</v>
      </c>
    </row>
    <row r="471" spans="1:64" x14ac:dyDescent="0.25">
      <c r="A471" s="45" t="str">
        <f t="shared" si="56"/>
        <v>RPTerry Lambe23</v>
      </c>
      <c r="B471">
        <f>VLOOKUP($A471,draft_listing_pitchers_stats!$A$1:$B$1324,2,FALSE)</f>
        <v>7957</v>
      </c>
      <c r="C471" s="1" t="s">
        <v>885</v>
      </c>
      <c r="D471" s="1" t="s">
        <v>663</v>
      </c>
      <c r="E471" s="1" t="s">
        <v>1343</v>
      </c>
      <c r="F471" s="1">
        <v>23</v>
      </c>
      <c r="G471" s="1" t="s">
        <v>44</v>
      </c>
      <c r="H471" s="1" t="s">
        <v>44</v>
      </c>
      <c r="I471" s="1" t="s">
        <v>54</v>
      </c>
      <c r="J471" s="24" t="s">
        <v>54</v>
      </c>
      <c r="K471" s="1" t="s">
        <v>47</v>
      </c>
      <c r="L471" s="24" t="s">
        <v>46</v>
      </c>
      <c r="M471" s="1">
        <v>3</v>
      </c>
      <c r="N471" s="1">
        <v>1</v>
      </c>
      <c r="O471" s="24">
        <v>1</v>
      </c>
      <c r="P471" s="1">
        <v>4</v>
      </c>
      <c r="Q471" s="1">
        <v>1</v>
      </c>
      <c r="R471" s="24">
        <v>3</v>
      </c>
      <c r="S471" s="1">
        <v>3</v>
      </c>
      <c r="T471" s="1">
        <v>4</v>
      </c>
      <c r="U471" s="1">
        <v>6</v>
      </c>
      <c r="V471" s="1">
        <v>6</v>
      </c>
      <c r="W471" s="1">
        <v>3</v>
      </c>
      <c r="X471" s="1">
        <v>4</v>
      </c>
      <c r="Y471" s="1" t="s">
        <v>48</v>
      </c>
      <c r="Z471" s="1" t="s">
        <v>48</v>
      </c>
      <c r="AA471" s="1" t="s">
        <v>48</v>
      </c>
      <c r="AB471" s="1" t="s">
        <v>48</v>
      </c>
      <c r="AC471" s="1" t="s">
        <v>48</v>
      </c>
      <c r="AD471" s="1" t="s">
        <v>48</v>
      </c>
      <c r="AE471" s="1" t="s">
        <v>48</v>
      </c>
      <c r="AF471" s="1" t="s">
        <v>48</v>
      </c>
      <c r="AG471" s="1" t="s">
        <v>48</v>
      </c>
      <c r="AH471" s="1" t="s">
        <v>48</v>
      </c>
      <c r="AI471" s="1" t="s">
        <v>48</v>
      </c>
      <c r="AJ471" s="1" t="s">
        <v>48</v>
      </c>
      <c r="AK471" s="1" t="s">
        <v>48</v>
      </c>
      <c r="AL471" s="1" t="s">
        <v>48</v>
      </c>
      <c r="AM471" s="1" t="s">
        <v>48</v>
      </c>
      <c r="AN471" s="1" t="s">
        <v>48</v>
      </c>
      <c r="AO471" s="1" t="s">
        <v>48</v>
      </c>
      <c r="AP471" s="24" t="s">
        <v>48</v>
      </c>
      <c r="AQ471" s="1" t="s">
        <v>71</v>
      </c>
      <c r="AR471" s="1">
        <v>6</v>
      </c>
      <c r="AS471" s="25" t="s">
        <v>523</v>
      </c>
      <c r="AT471" s="36" t="s">
        <v>50</v>
      </c>
      <c r="AU471" s="9">
        <f t="shared" si="57"/>
        <v>-2.3121015889492513</v>
      </c>
      <c r="AV471" s="9">
        <f t="shared" si="58"/>
        <v>-1.1872743815947853</v>
      </c>
      <c r="AW471">
        <f t="shared" si="59"/>
        <v>3</v>
      </c>
      <c r="AX471">
        <f t="shared" si="60"/>
        <v>1</v>
      </c>
      <c r="AY471" s="6">
        <f>VLOOKUP(AQ471,COND!$A$10:$B$32,2,FALSE)</f>
        <v>1</v>
      </c>
      <c r="AZ471" s="9">
        <f>($AU$3*AU471+$AV$3*AV471+$AW$3*AW471+$AX$3*AX471)*AY471*IF(AR471&lt;5,0.95,IF(AR471&lt;7,0.975,1))+$K$3*VLOOKUP(K471,COND!$A$2:$D$7,2,FALSE)+$L$3*VLOOKUP(L471,COND!$A$2:$D$7,3,FALSE)+IF(BB471="SP",$BB$3,0)+IF($AW471&lt;3,-5,0)</f>
        <v>10.778539749056584</v>
      </c>
      <c r="BA471" s="28">
        <f t="shared" si="61"/>
        <v>-0.11065831273674533</v>
      </c>
      <c r="BB471" t="str">
        <f t="shared" si="62"/>
        <v>SP</v>
      </c>
      <c r="BC471">
        <v>900</v>
      </c>
      <c r="BD471">
        <v>467</v>
      </c>
      <c r="BF471" t="str">
        <f t="shared" si="63"/>
        <v>Unlikely</v>
      </c>
      <c r="BH471" t="str">
        <f>IF(VLOOKUP($B471,'Draft List'!$D$4:$AC$2598,BH$3,FALSE)&lt;&gt;0,VLOOKUP($B471,'Draft List'!$D$4:$AC$2598,BH$3,FALSE),"")</f>
        <v/>
      </c>
      <c r="BI471" t="str">
        <f>IF(VLOOKUP($B471,'Draft List'!$D$4:$AC$2598,BI$3,FALSE)&lt;&gt;0,VLOOKUP($B471,'Draft List'!$D$4:$AC$2598,BI$3,FALSE),"")</f>
        <v/>
      </c>
      <c r="BJ471" t="str">
        <f>IF(VLOOKUP($B471,'Draft List'!$D$4:$AC$2598,BJ$3,FALSE)&lt;&gt;0,VLOOKUP($B471,'Draft List'!$D$4:$AC$2598,BJ$3,FALSE),"")</f>
        <v/>
      </c>
      <c r="BK471" t="str">
        <f>IF(VLOOKUP($B471,'Draft List'!$D$4:$AC$2598,BK$3,FALSE)&lt;&gt;0,VLOOKUP($B471,'Draft List'!$D$4:$AC$2598,BK$3,FALSE),"")</f>
        <v/>
      </c>
      <c r="BL471" t="e">
        <f>IF(OR(C471="SP",C471="MR",C471="CL"),"P",VLOOKUP($A471,Bat!$A$4:$AQ$1284,42,FALSE))</f>
        <v>#N/A</v>
      </c>
    </row>
    <row r="472" spans="1:64" x14ac:dyDescent="0.25">
      <c r="A472" s="45" t="str">
        <f t="shared" si="56"/>
        <v>RPCurtis Brown24</v>
      </c>
      <c r="B472">
        <f>VLOOKUP($A472,draft_listing_pitchers_stats!$A$1:$B$1324,2,FALSE)</f>
        <v>5707</v>
      </c>
      <c r="C472" s="1" t="s">
        <v>885</v>
      </c>
      <c r="D472" s="1" t="s">
        <v>555</v>
      </c>
      <c r="E472" s="1" t="s">
        <v>146</v>
      </c>
      <c r="F472" s="1">
        <v>24</v>
      </c>
      <c r="G472" s="1" t="s">
        <v>44</v>
      </c>
      <c r="H472" s="1" t="s">
        <v>44</v>
      </c>
      <c r="I472" s="1" t="s">
        <v>54</v>
      </c>
      <c r="J472" s="24" t="s">
        <v>54</v>
      </c>
      <c r="K472" s="1" t="s">
        <v>46</v>
      </c>
      <c r="L472" s="24" t="s">
        <v>51</v>
      </c>
      <c r="M472" s="1">
        <v>3</v>
      </c>
      <c r="N472" s="1">
        <v>1</v>
      </c>
      <c r="O472" s="24">
        <v>2</v>
      </c>
      <c r="P472" s="1">
        <v>4</v>
      </c>
      <c r="Q472" s="1">
        <v>1</v>
      </c>
      <c r="R472" s="24">
        <v>3</v>
      </c>
      <c r="S472" s="1">
        <v>4</v>
      </c>
      <c r="T472" s="1">
        <v>5</v>
      </c>
      <c r="U472" s="1">
        <v>2</v>
      </c>
      <c r="V472" s="1">
        <v>3</v>
      </c>
      <c r="W472" s="1">
        <v>4</v>
      </c>
      <c r="X472" s="1">
        <v>4</v>
      </c>
      <c r="Y472" s="1">
        <v>4</v>
      </c>
      <c r="Z472" s="1">
        <v>4</v>
      </c>
      <c r="AA472" s="1" t="s">
        <v>48</v>
      </c>
      <c r="AB472" s="1" t="s">
        <v>48</v>
      </c>
      <c r="AC472" s="1" t="s">
        <v>48</v>
      </c>
      <c r="AD472" s="1" t="s">
        <v>48</v>
      </c>
      <c r="AE472" s="1" t="s">
        <v>48</v>
      </c>
      <c r="AF472" s="1" t="s">
        <v>48</v>
      </c>
      <c r="AG472" s="1">
        <v>3</v>
      </c>
      <c r="AH472" s="1">
        <v>4</v>
      </c>
      <c r="AI472" s="1" t="s">
        <v>48</v>
      </c>
      <c r="AJ472" s="1" t="s">
        <v>48</v>
      </c>
      <c r="AK472" s="1" t="s">
        <v>48</v>
      </c>
      <c r="AL472" s="1" t="s">
        <v>48</v>
      </c>
      <c r="AM472" s="1" t="s">
        <v>48</v>
      </c>
      <c r="AN472" s="1" t="s">
        <v>48</v>
      </c>
      <c r="AO472" s="1" t="s">
        <v>48</v>
      </c>
      <c r="AP472" s="24" t="s">
        <v>48</v>
      </c>
      <c r="AQ472" s="1" t="s">
        <v>522</v>
      </c>
      <c r="AR472" s="1">
        <v>7</v>
      </c>
      <c r="AS472" s="25" t="s">
        <v>523</v>
      </c>
      <c r="AT472" s="36" t="s">
        <v>50</v>
      </c>
      <c r="AU472" s="9">
        <f t="shared" si="57"/>
        <v>-2.0697810228951408</v>
      </c>
      <c r="AV472" s="9">
        <f t="shared" si="58"/>
        <v>-1.1872743815947853</v>
      </c>
      <c r="AW472">
        <f t="shared" si="59"/>
        <v>5</v>
      </c>
      <c r="AX472">
        <f t="shared" si="60"/>
        <v>0</v>
      </c>
      <c r="AY472" s="6">
        <f>VLOOKUP(AQ472,COND!$A$10:$B$32,2,FALSE)</f>
        <v>1</v>
      </c>
      <c r="AZ472" s="9">
        <f>($AU$3*AU472+$AV$3*AV472+$AW$3*AW472+$AX$3*AX472)*AY472*IF(AR472&lt;5,0.95,IF(AR472&lt;7,0.975,1))+$K$3*VLOOKUP(K472,COND!$A$2:$D$7,2,FALSE)+$L$3*VLOOKUP(L472,COND!$A$2:$D$7,3,FALSE)+IF(BB472="SP",$BB$3,0)+IF($AW472&lt;3,-5,0)</f>
        <v>10.640556163525265</v>
      </c>
      <c r="BA472" s="28">
        <f t="shared" si="61"/>
        <v>-0.1227801769575033</v>
      </c>
      <c r="BB472" t="str">
        <f t="shared" si="62"/>
        <v>SP</v>
      </c>
      <c r="BC472">
        <v>900</v>
      </c>
      <c r="BD472">
        <v>468</v>
      </c>
      <c r="BF472" t="str">
        <f t="shared" si="63"/>
        <v>Unlikely</v>
      </c>
      <c r="BH472" t="str">
        <f>IF(VLOOKUP($B472,'Draft List'!$D$4:$AC$2598,BH$3,FALSE)&lt;&gt;0,VLOOKUP($B472,'Draft List'!$D$4:$AC$2598,BH$3,FALSE),"")</f>
        <v/>
      </c>
      <c r="BI472" t="str">
        <f>IF(VLOOKUP($B472,'Draft List'!$D$4:$AC$2598,BI$3,FALSE)&lt;&gt;0,VLOOKUP($B472,'Draft List'!$D$4:$AC$2598,BI$3,FALSE),"")</f>
        <v/>
      </c>
      <c r="BJ472" t="str">
        <f>IF(VLOOKUP($B472,'Draft List'!$D$4:$AC$2598,BJ$3,FALSE)&lt;&gt;0,VLOOKUP($B472,'Draft List'!$D$4:$AC$2598,BJ$3,FALSE),"")</f>
        <v/>
      </c>
      <c r="BK472" t="str">
        <f>IF(VLOOKUP($B472,'Draft List'!$D$4:$AC$2598,BK$3,FALSE)&lt;&gt;0,VLOOKUP($B472,'Draft List'!$D$4:$AC$2598,BK$3,FALSE),"")</f>
        <v/>
      </c>
      <c r="BL472" t="e">
        <f>IF(OR(C472="SP",C472="MR",C472="CL"),"P",VLOOKUP($A472,Bat!$A$4:$AQ$1284,42,FALSE))</f>
        <v>#N/A</v>
      </c>
    </row>
    <row r="473" spans="1:64" x14ac:dyDescent="0.25">
      <c r="A473" s="45" t="str">
        <f t="shared" si="56"/>
        <v>CLRaúl Villa22</v>
      </c>
      <c r="B473">
        <f>VLOOKUP($A473,draft_listing_pitchers_stats!$A$1:$B$1324,2,FALSE)</f>
        <v>8397</v>
      </c>
      <c r="C473" s="1" t="s">
        <v>53</v>
      </c>
      <c r="D473" s="1" t="s">
        <v>233</v>
      </c>
      <c r="E473" s="1" t="s">
        <v>762</v>
      </c>
      <c r="F473" s="1">
        <v>22</v>
      </c>
      <c r="G473" s="1" t="s">
        <v>44</v>
      </c>
      <c r="H473" s="1" t="s">
        <v>44</v>
      </c>
      <c r="I473" s="1" t="s">
        <v>54</v>
      </c>
      <c r="J473" s="24" t="s">
        <v>54</v>
      </c>
      <c r="K473" s="1" t="s">
        <v>46</v>
      </c>
      <c r="L473" s="24" t="s">
        <v>46</v>
      </c>
      <c r="M473" s="1">
        <v>3</v>
      </c>
      <c r="N473" s="1">
        <v>1</v>
      </c>
      <c r="O473" s="24">
        <v>1</v>
      </c>
      <c r="P473" s="1">
        <v>5</v>
      </c>
      <c r="Q473" s="1">
        <v>1</v>
      </c>
      <c r="R473" s="24">
        <v>2</v>
      </c>
      <c r="S473" s="1">
        <v>5</v>
      </c>
      <c r="T473" s="1">
        <v>6</v>
      </c>
      <c r="U473" s="1">
        <v>1</v>
      </c>
      <c r="V473" s="1">
        <v>1</v>
      </c>
      <c r="W473" s="1">
        <v>3</v>
      </c>
      <c r="X473" s="1">
        <v>6</v>
      </c>
      <c r="Y473" s="1">
        <v>4</v>
      </c>
      <c r="Z473" s="1">
        <v>5</v>
      </c>
      <c r="AA473" s="1" t="s">
        <v>48</v>
      </c>
      <c r="AB473" s="1" t="s">
        <v>48</v>
      </c>
      <c r="AC473" s="1" t="s">
        <v>48</v>
      </c>
      <c r="AD473" s="1" t="s">
        <v>48</v>
      </c>
      <c r="AE473" s="1" t="s">
        <v>48</v>
      </c>
      <c r="AF473" s="1" t="s">
        <v>48</v>
      </c>
      <c r="AG473" s="1" t="s">
        <v>48</v>
      </c>
      <c r="AH473" s="1" t="s">
        <v>48</v>
      </c>
      <c r="AI473" s="1" t="s">
        <v>48</v>
      </c>
      <c r="AJ473" s="1" t="s">
        <v>48</v>
      </c>
      <c r="AK473" s="1" t="s">
        <v>48</v>
      </c>
      <c r="AL473" s="1" t="s">
        <v>48</v>
      </c>
      <c r="AM473" s="1" t="s">
        <v>48</v>
      </c>
      <c r="AN473" s="1" t="s">
        <v>48</v>
      </c>
      <c r="AO473" s="1" t="s">
        <v>48</v>
      </c>
      <c r="AP473" s="24" t="s">
        <v>48</v>
      </c>
      <c r="AQ473" s="1" t="s">
        <v>61</v>
      </c>
      <c r="AR473" s="1">
        <v>5</v>
      </c>
      <c r="AS473" s="25" t="s">
        <v>523</v>
      </c>
      <c r="AT473" s="36" t="s">
        <v>48</v>
      </c>
      <c r="AU473" s="9">
        <f t="shared" si="57"/>
        <v>-2.3121015889492513</v>
      </c>
      <c r="AV473" s="9">
        <f t="shared" si="58"/>
        <v>-1.2349036231397219</v>
      </c>
      <c r="AW473">
        <f t="shared" si="59"/>
        <v>4</v>
      </c>
      <c r="AX473">
        <f t="shared" si="60"/>
        <v>1</v>
      </c>
      <c r="AY473" s="6">
        <f>VLOOKUP(AQ473,COND!$A$10:$B$32,2,FALSE)</f>
        <v>1</v>
      </c>
      <c r="AZ473" s="9">
        <f>($AU$3*AU473+$AV$3*AV473+$AW$3*AW473+$AX$3*AX473)*AY473*IF(AR473&lt;5,0.95,IF(AR473&lt;7,0.975,1))+$K$3*VLOOKUP(K473,COND!$A$2:$D$7,2,FALSE)+$L$3*VLOOKUP(L473,COND!$A$2:$D$7,3,FALSE)+IF(BB473="SP",$BB$3,0)+IF($AW473&lt;3,-5,0)</f>
        <v>10.637269538930319</v>
      </c>
      <c r="BA473" s="28">
        <f t="shared" si="61"/>
        <v>-0.12306890707660499</v>
      </c>
      <c r="BB473" t="str">
        <f t="shared" si="62"/>
        <v>SP</v>
      </c>
      <c r="BC473">
        <v>900</v>
      </c>
      <c r="BD473">
        <v>469</v>
      </c>
      <c r="BF473" t="str">
        <f t="shared" si="63"/>
        <v>Unlikely</v>
      </c>
      <c r="BH473" t="str">
        <f>IF(VLOOKUP($B473,'Draft List'!$D$4:$AC$2598,BH$3,FALSE)&lt;&gt;0,VLOOKUP($B473,'Draft List'!$D$4:$AC$2598,BH$3,FALSE),"")</f>
        <v/>
      </c>
      <c r="BI473" t="str">
        <f>IF(VLOOKUP($B473,'Draft List'!$D$4:$AC$2598,BI$3,FALSE)&lt;&gt;0,VLOOKUP($B473,'Draft List'!$D$4:$AC$2598,BI$3,FALSE),"")</f>
        <v/>
      </c>
      <c r="BJ473" t="str">
        <f>IF(VLOOKUP($B473,'Draft List'!$D$4:$AC$2598,BJ$3,FALSE)&lt;&gt;0,VLOOKUP($B473,'Draft List'!$D$4:$AC$2598,BJ$3,FALSE),"")</f>
        <v/>
      </c>
      <c r="BK473" t="str">
        <f>IF(VLOOKUP($B473,'Draft List'!$D$4:$AC$2598,BK$3,FALSE)&lt;&gt;0,VLOOKUP($B473,'Draft List'!$D$4:$AC$2598,BK$3,FALSE),"")</f>
        <v/>
      </c>
      <c r="BL473" t="str">
        <f>IF(OR(C473="SP",C473="MR",C473="CL"),"P",VLOOKUP($A473,Bat!$A$4:$AQ$1284,42,FALSE))</f>
        <v>P</v>
      </c>
    </row>
    <row r="474" spans="1:64" x14ac:dyDescent="0.25">
      <c r="A474" s="45" t="str">
        <f t="shared" si="56"/>
        <v>RPJunji Kono23</v>
      </c>
      <c r="B474">
        <f>VLOOKUP($A474,draft_listing_pitchers_stats!$A$1:$B$1324,2,FALSE)</f>
        <v>15143</v>
      </c>
      <c r="C474" s="1" t="s">
        <v>885</v>
      </c>
      <c r="D474" s="1" t="s">
        <v>1327</v>
      </c>
      <c r="E474" s="1" t="s">
        <v>1328</v>
      </c>
      <c r="F474" s="1">
        <v>23</v>
      </c>
      <c r="G474" s="1" t="s">
        <v>44</v>
      </c>
      <c r="H474" s="1" t="s">
        <v>44</v>
      </c>
      <c r="I474" s="1" t="s">
        <v>54</v>
      </c>
      <c r="J474" s="24" t="s">
        <v>54</v>
      </c>
      <c r="K474" s="1" t="s">
        <v>47</v>
      </c>
      <c r="L474" s="24" t="s">
        <v>46</v>
      </c>
      <c r="M474" s="1">
        <v>3</v>
      </c>
      <c r="N474" s="1">
        <v>1</v>
      </c>
      <c r="O474" s="24">
        <v>4</v>
      </c>
      <c r="P474" s="1">
        <v>3</v>
      </c>
      <c r="Q474" s="1">
        <v>1</v>
      </c>
      <c r="R474" s="24">
        <v>4</v>
      </c>
      <c r="S474" s="1">
        <v>5</v>
      </c>
      <c r="T474" s="1">
        <v>5</v>
      </c>
      <c r="U474" s="1" t="s">
        <v>48</v>
      </c>
      <c r="V474" s="1" t="s">
        <v>48</v>
      </c>
      <c r="W474" s="1">
        <v>3</v>
      </c>
      <c r="X474" s="1">
        <v>4</v>
      </c>
      <c r="Y474" s="1">
        <v>4</v>
      </c>
      <c r="Z474" s="1">
        <v>4</v>
      </c>
      <c r="AA474" s="1" t="s">
        <v>48</v>
      </c>
      <c r="AB474" s="1" t="s">
        <v>48</v>
      </c>
      <c r="AC474" s="1" t="s">
        <v>48</v>
      </c>
      <c r="AD474" s="1" t="s">
        <v>48</v>
      </c>
      <c r="AE474" s="1" t="s">
        <v>48</v>
      </c>
      <c r="AF474" s="1" t="s">
        <v>48</v>
      </c>
      <c r="AG474" s="1" t="s">
        <v>48</v>
      </c>
      <c r="AH474" s="1" t="s">
        <v>48</v>
      </c>
      <c r="AI474" s="1" t="s">
        <v>48</v>
      </c>
      <c r="AJ474" s="1" t="s">
        <v>48</v>
      </c>
      <c r="AK474" s="1" t="s">
        <v>48</v>
      </c>
      <c r="AL474" s="1" t="s">
        <v>48</v>
      </c>
      <c r="AM474" s="1" t="s">
        <v>48</v>
      </c>
      <c r="AN474" s="1" t="s">
        <v>48</v>
      </c>
      <c r="AO474" s="1" t="s">
        <v>48</v>
      </c>
      <c r="AP474" s="24" t="s">
        <v>48</v>
      </c>
      <c r="AQ474" s="1" t="s">
        <v>62</v>
      </c>
      <c r="AR474" s="1">
        <v>5</v>
      </c>
      <c r="AS474" s="25" t="s">
        <v>523</v>
      </c>
      <c r="AT474" s="36" t="s">
        <v>48</v>
      </c>
      <c r="AU474" s="9">
        <f t="shared" si="57"/>
        <v>-1.5851398907869199</v>
      </c>
      <c r="AV474" s="9">
        <f t="shared" si="58"/>
        <v>-1.1396451400498482</v>
      </c>
      <c r="AW474">
        <f t="shared" si="59"/>
        <v>3</v>
      </c>
      <c r="AX474">
        <f t="shared" si="60"/>
        <v>0</v>
      </c>
      <c r="AY474" s="6">
        <f>VLOOKUP(AQ474,COND!$A$10:$B$32,2,FALSE)</f>
        <v>1</v>
      </c>
      <c r="AZ474" s="9">
        <f>($AU$3*AU474+$AV$3*AV474+$AW$3*AW474+$AX$3*AX474)*AY474*IF(AR474&lt;5,0.95,IF(AR474&lt;7,0.975,1))+$K$3*VLOOKUP(K474,COND!$A$2:$D$7,2,FALSE)+$L$3*VLOOKUP(L474,COND!$A$2:$D$7,3,FALSE)+IF(BB474="SP",$BB$3,0)+IF($AW474&lt;3,-5,0)</f>
        <v>10.630317490324511</v>
      </c>
      <c r="BA474" s="28">
        <f t="shared" si="61"/>
        <v>-0.12367964486060451</v>
      </c>
      <c r="BB474" t="str">
        <f t="shared" si="62"/>
        <v>SP</v>
      </c>
      <c r="BC474">
        <v>900</v>
      </c>
      <c r="BD474">
        <v>470</v>
      </c>
      <c r="BF474" t="str">
        <f t="shared" si="63"/>
        <v>Unlikely</v>
      </c>
      <c r="BH474" t="str">
        <f>IF(VLOOKUP($B474,'Draft List'!$D$4:$AC$2598,BH$3,FALSE)&lt;&gt;0,VLOOKUP($B474,'Draft List'!$D$4:$AC$2598,BH$3,FALSE),"")</f>
        <v/>
      </c>
      <c r="BI474" t="str">
        <f>IF(VLOOKUP($B474,'Draft List'!$D$4:$AC$2598,BI$3,FALSE)&lt;&gt;0,VLOOKUP($B474,'Draft List'!$D$4:$AC$2598,BI$3,FALSE),"")</f>
        <v/>
      </c>
      <c r="BJ474" t="str">
        <f>IF(VLOOKUP($B474,'Draft List'!$D$4:$AC$2598,BJ$3,FALSE)&lt;&gt;0,VLOOKUP($B474,'Draft List'!$D$4:$AC$2598,BJ$3,FALSE),"")</f>
        <v/>
      </c>
      <c r="BK474" t="str">
        <f>IF(VLOOKUP($B474,'Draft List'!$D$4:$AC$2598,BK$3,FALSE)&lt;&gt;0,VLOOKUP($B474,'Draft List'!$D$4:$AC$2598,BK$3,FALSE),"")</f>
        <v/>
      </c>
      <c r="BL474">
        <f>IF(OR(C474="SP",C474="MR",C474="CL"),"P",VLOOKUP($A474,Bat!$A$4:$AQ$1284,42,FALSE))</f>
        <v>-10.315606659688237</v>
      </c>
    </row>
    <row r="475" spans="1:64" x14ac:dyDescent="0.25">
      <c r="A475" s="45" t="str">
        <f t="shared" si="56"/>
        <v>RPMike Reed23</v>
      </c>
      <c r="B475">
        <f>VLOOKUP($A475,draft_listing_pitchers_stats!$A$1:$B$1324,2,FALSE)</f>
        <v>2671</v>
      </c>
      <c r="C475" s="1" t="s">
        <v>885</v>
      </c>
      <c r="D475" s="1" t="s">
        <v>159</v>
      </c>
      <c r="E475" s="1" t="s">
        <v>500</v>
      </c>
      <c r="F475" s="1">
        <v>23</v>
      </c>
      <c r="G475" s="1" t="s">
        <v>44</v>
      </c>
      <c r="H475" s="1" t="s">
        <v>44</v>
      </c>
      <c r="I475" s="1" t="s">
        <v>54</v>
      </c>
      <c r="J475" s="24" t="s">
        <v>54</v>
      </c>
      <c r="K475" s="1" t="s">
        <v>47</v>
      </c>
      <c r="L475" s="24" t="s">
        <v>46</v>
      </c>
      <c r="M475" s="1">
        <v>2</v>
      </c>
      <c r="N475" s="1">
        <v>1</v>
      </c>
      <c r="O475" s="24">
        <v>2</v>
      </c>
      <c r="P475" s="1">
        <v>3</v>
      </c>
      <c r="Q475" s="1">
        <v>1</v>
      </c>
      <c r="R475" s="24">
        <v>4</v>
      </c>
      <c r="S475" s="1">
        <v>3</v>
      </c>
      <c r="T475" s="1">
        <v>3</v>
      </c>
      <c r="U475" s="1">
        <v>3</v>
      </c>
      <c r="V475" s="1">
        <v>4</v>
      </c>
      <c r="W475" s="1">
        <v>1</v>
      </c>
      <c r="X475" s="1">
        <v>1</v>
      </c>
      <c r="Y475" s="1">
        <v>3</v>
      </c>
      <c r="Z475" s="1">
        <v>3</v>
      </c>
      <c r="AA475" s="1" t="s">
        <v>48</v>
      </c>
      <c r="AB475" s="1" t="s">
        <v>48</v>
      </c>
      <c r="AC475" s="1" t="s">
        <v>48</v>
      </c>
      <c r="AD475" s="1" t="s">
        <v>48</v>
      </c>
      <c r="AE475" s="1" t="s">
        <v>48</v>
      </c>
      <c r="AF475" s="1" t="s">
        <v>48</v>
      </c>
      <c r="AG475" s="1" t="s">
        <v>48</v>
      </c>
      <c r="AH475" s="1" t="s">
        <v>48</v>
      </c>
      <c r="AI475" s="1" t="s">
        <v>48</v>
      </c>
      <c r="AJ475" s="1" t="s">
        <v>48</v>
      </c>
      <c r="AK475" s="1" t="s">
        <v>48</v>
      </c>
      <c r="AL475" s="1" t="s">
        <v>48</v>
      </c>
      <c r="AM475" s="1" t="s">
        <v>48</v>
      </c>
      <c r="AN475" s="1" t="s">
        <v>48</v>
      </c>
      <c r="AO475" s="1" t="s">
        <v>48</v>
      </c>
      <c r="AP475" s="24" t="s">
        <v>48</v>
      </c>
      <c r="AQ475" s="1" t="s">
        <v>72</v>
      </c>
      <c r="AR475" s="1">
        <v>4</v>
      </c>
      <c r="AS475" s="25" t="s">
        <v>15</v>
      </c>
      <c r="AT475" s="36" t="s">
        <v>50</v>
      </c>
      <c r="AU475" s="9">
        <f t="shared" si="57"/>
        <v>-2.2644723474043147</v>
      </c>
      <c r="AV475" s="9">
        <f t="shared" si="58"/>
        <v>-1.1396451400498482</v>
      </c>
      <c r="AW475">
        <f t="shared" si="59"/>
        <v>4</v>
      </c>
      <c r="AX475">
        <f t="shared" si="60"/>
        <v>0</v>
      </c>
      <c r="AY475" s="6">
        <f>VLOOKUP(AQ475,COND!$A$10:$B$32,2,FALSE)</f>
        <v>0.95</v>
      </c>
      <c r="AZ475" s="9">
        <f>($AU$3*AU475+$AV$3*AV475+$AW$3*AW475+$AX$3*AX475)*AY475*IF(AR475&lt;5,0.95,IF(AR475&lt;7,0.975,1))+$K$3*VLOOKUP(K475,COND!$A$2:$D$7,2,FALSE)+$L$3*VLOOKUP(L475,COND!$A$2:$D$7,3,FALSE)+IF(BB475="SP",$BB$3,0)+IF($AW475&lt;3,-5,0)</f>
        <v>10.525667963393765</v>
      </c>
      <c r="BA475" s="28">
        <f t="shared" si="61"/>
        <v>-0.132873110527817</v>
      </c>
      <c r="BB475" t="str">
        <f t="shared" si="62"/>
        <v>RP</v>
      </c>
      <c r="BC475">
        <v>900</v>
      </c>
      <c r="BD475">
        <v>471</v>
      </c>
      <c r="BF475" t="str">
        <f t="shared" si="63"/>
        <v>Unlikely</v>
      </c>
      <c r="BH475" t="str">
        <f>IF(VLOOKUP($B475,'Draft List'!$D$4:$AC$2598,BH$3,FALSE)&lt;&gt;0,VLOOKUP($B475,'Draft List'!$D$4:$AC$2598,BH$3,FALSE),"")</f>
        <v/>
      </c>
      <c r="BI475" t="str">
        <f>IF(VLOOKUP($B475,'Draft List'!$D$4:$AC$2598,BI$3,FALSE)&lt;&gt;0,VLOOKUP($B475,'Draft List'!$D$4:$AC$2598,BI$3,FALSE),"")</f>
        <v/>
      </c>
      <c r="BJ475" t="str">
        <f>IF(VLOOKUP($B475,'Draft List'!$D$4:$AC$2598,BJ$3,FALSE)&lt;&gt;0,VLOOKUP($B475,'Draft List'!$D$4:$AC$2598,BJ$3,FALSE),"")</f>
        <v/>
      </c>
      <c r="BK475" t="str">
        <f>IF(VLOOKUP($B475,'Draft List'!$D$4:$AC$2598,BK$3,FALSE)&lt;&gt;0,VLOOKUP($B475,'Draft List'!$D$4:$AC$2598,BK$3,FALSE),"")</f>
        <v/>
      </c>
      <c r="BL475">
        <f>IF(OR(C475="SP",C475="MR",C475="CL"),"P",VLOOKUP($A475,Bat!$A$4:$AQ$1284,42,FALSE))</f>
        <v>-9.9323887593670488</v>
      </c>
    </row>
    <row r="476" spans="1:64" x14ac:dyDescent="0.25">
      <c r="A476" s="45" t="str">
        <f t="shared" si="56"/>
        <v>RPShannon Moore22</v>
      </c>
      <c r="B476">
        <f>VLOOKUP($A476,draft_listing_pitchers_stats!$A$1:$B$1324,2,FALSE)</f>
        <v>10192</v>
      </c>
      <c r="C476" s="1" t="s">
        <v>885</v>
      </c>
      <c r="D476" s="1" t="s">
        <v>1460</v>
      </c>
      <c r="E476" s="1" t="s">
        <v>275</v>
      </c>
      <c r="F476" s="1">
        <v>22</v>
      </c>
      <c r="G476" s="1" t="s">
        <v>68</v>
      </c>
      <c r="H476" s="1" t="s">
        <v>44</v>
      </c>
      <c r="I476" s="1" t="s">
        <v>54</v>
      </c>
      <c r="J476" s="24" t="s">
        <v>54</v>
      </c>
      <c r="K476" s="1" t="s">
        <v>46</v>
      </c>
      <c r="L476" s="24" t="s">
        <v>51</v>
      </c>
      <c r="M476" s="1">
        <v>4</v>
      </c>
      <c r="N476" s="1">
        <v>1</v>
      </c>
      <c r="O476" s="24">
        <v>1</v>
      </c>
      <c r="P476" s="1">
        <v>4</v>
      </c>
      <c r="Q476" s="1">
        <v>2</v>
      </c>
      <c r="R476" s="24">
        <v>2</v>
      </c>
      <c r="S476" s="1">
        <v>3</v>
      </c>
      <c r="T476" s="1">
        <v>3</v>
      </c>
      <c r="U476" s="1">
        <v>6</v>
      </c>
      <c r="V476" s="1">
        <v>6</v>
      </c>
      <c r="W476" s="1">
        <v>4</v>
      </c>
      <c r="X476" s="1">
        <v>4</v>
      </c>
      <c r="Y476" s="1" t="s">
        <v>48</v>
      </c>
      <c r="Z476" s="1" t="s">
        <v>48</v>
      </c>
      <c r="AA476" s="1" t="s">
        <v>48</v>
      </c>
      <c r="AB476" s="1" t="s">
        <v>48</v>
      </c>
      <c r="AC476" s="1" t="s">
        <v>48</v>
      </c>
      <c r="AD476" s="1" t="s">
        <v>48</v>
      </c>
      <c r="AE476" s="1" t="s">
        <v>48</v>
      </c>
      <c r="AF476" s="1" t="s">
        <v>48</v>
      </c>
      <c r="AG476" s="1" t="s">
        <v>48</v>
      </c>
      <c r="AH476" s="1" t="s">
        <v>48</v>
      </c>
      <c r="AI476" s="1" t="s">
        <v>48</v>
      </c>
      <c r="AJ476" s="1" t="s">
        <v>48</v>
      </c>
      <c r="AK476" s="1" t="s">
        <v>48</v>
      </c>
      <c r="AL476" s="1" t="s">
        <v>48</v>
      </c>
      <c r="AM476" s="1" t="s">
        <v>48</v>
      </c>
      <c r="AN476" s="1" t="s">
        <v>48</v>
      </c>
      <c r="AO476" s="1" t="s">
        <v>48</v>
      </c>
      <c r="AP476" s="24" t="s">
        <v>48</v>
      </c>
      <c r="AQ476" s="1" t="s">
        <v>71</v>
      </c>
      <c r="AR476" s="1">
        <v>6</v>
      </c>
      <c r="AS476" s="25" t="s">
        <v>15</v>
      </c>
      <c r="AT476" s="36" t="s">
        <v>859</v>
      </c>
      <c r="AU476" s="9">
        <f t="shared" si="57"/>
        <v>-2.1174102644400774</v>
      </c>
      <c r="AV476" s="9">
        <f t="shared" si="58"/>
        <v>-1.23416323121884</v>
      </c>
      <c r="AW476">
        <f t="shared" si="59"/>
        <v>3</v>
      </c>
      <c r="AX476">
        <f t="shared" si="60"/>
        <v>1</v>
      </c>
      <c r="AY476" s="6">
        <f>VLOOKUP(AQ476,COND!$A$10:$B$32,2,FALSE)</f>
        <v>1</v>
      </c>
      <c r="AZ476" s="9">
        <f>($AU$3*AU476+$AV$3*AV476+$AW$3*AW476+$AX$3*AX476)*AY476*IF(AR476&lt;5,0.95,IF(AR476&lt;7,0.975,1))+$K$3*VLOOKUP(K476,COND!$A$2:$D$7,2,FALSE)+$L$3*VLOOKUP(L476,COND!$A$2:$D$7,3,FALSE)+IF(BB476="SP",$BB$3,0)+IF($AW476&lt;3,-5,0)</f>
        <v>10.502171989666806</v>
      </c>
      <c r="BA476" s="28">
        <f t="shared" si="61"/>
        <v>-0.13493723288089243</v>
      </c>
      <c r="BB476" t="str">
        <f t="shared" si="62"/>
        <v>SP</v>
      </c>
      <c r="BC476">
        <v>900</v>
      </c>
      <c r="BD476">
        <v>472</v>
      </c>
      <c r="BF476" t="str">
        <f t="shared" si="63"/>
        <v>Unlikely</v>
      </c>
      <c r="BH476" t="str">
        <f>IF(VLOOKUP($B476,'Draft List'!$D$4:$AC$2598,BH$3,FALSE)&lt;&gt;0,VLOOKUP($B476,'Draft List'!$D$4:$AC$2598,BH$3,FALSE),"")</f>
        <v/>
      </c>
      <c r="BI476" t="str">
        <f>IF(VLOOKUP($B476,'Draft List'!$D$4:$AC$2598,BI$3,FALSE)&lt;&gt;0,VLOOKUP($B476,'Draft List'!$D$4:$AC$2598,BI$3,FALSE),"")</f>
        <v/>
      </c>
      <c r="BJ476" t="str">
        <f>IF(VLOOKUP($B476,'Draft List'!$D$4:$AC$2598,BJ$3,FALSE)&lt;&gt;0,VLOOKUP($B476,'Draft List'!$D$4:$AC$2598,BJ$3,FALSE),"")</f>
        <v/>
      </c>
      <c r="BK476" t="str">
        <f>IF(VLOOKUP($B476,'Draft List'!$D$4:$AC$2598,BK$3,FALSE)&lt;&gt;0,VLOOKUP($B476,'Draft List'!$D$4:$AC$2598,BK$3,FALSE),"")</f>
        <v/>
      </c>
      <c r="BL476" t="e">
        <f>IF(OR(C476="SP",C476="MR",C476="CL"),"P",VLOOKUP($A476,Bat!$A$4:$AQ$1284,42,FALSE))</f>
        <v>#N/A</v>
      </c>
    </row>
    <row r="477" spans="1:64" x14ac:dyDescent="0.25">
      <c r="A477" s="45" t="str">
        <f t="shared" si="56"/>
        <v>RPPhil Evershed23</v>
      </c>
      <c r="B477">
        <f>VLOOKUP($A477,draft_listing_pitchers_stats!$A$1:$B$1324,2,FALSE)</f>
        <v>10314</v>
      </c>
      <c r="C477" s="1" t="s">
        <v>885</v>
      </c>
      <c r="D477" s="1" t="s">
        <v>560</v>
      </c>
      <c r="E477" s="1" t="s">
        <v>1154</v>
      </c>
      <c r="F477" s="1">
        <v>23</v>
      </c>
      <c r="G477" s="1" t="s">
        <v>44</v>
      </c>
      <c r="H477" s="1" t="s">
        <v>44</v>
      </c>
      <c r="I477" s="1" t="s">
        <v>54</v>
      </c>
      <c r="J477" s="24" t="s">
        <v>54</v>
      </c>
      <c r="K477" s="1" t="s">
        <v>46</v>
      </c>
      <c r="L477" s="24" t="s">
        <v>46</v>
      </c>
      <c r="M477" s="1">
        <v>3</v>
      </c>
      <c r="N477" s="1">
        <v>1</v>
      </c>
      <c r="O477" s="24">
        <v>1</v>
      </c>
      <c r="P477" s="1">
        <v>4</v>
      </c>
      <c r="Q477" s="1">
        <v>1</v>
      </c>
      <c r="R477" s="24">
        <v>3</v>
      </c>
      <c r="S477" s="1">
        <v>5</v>
      </c>
      <c r="T477" s="1">
        <v>6</v>
      </c>
      <c r="U477" s="1">
        <v>1</v>
      </c>
      <c r="V477" s="1">
        <v>1</v>
      </c>
      <c r="W477" s="1" t="s">
        <v>48</v>
      </c>
      <c r="X477" s="1" t="s">
        <v>48</v>
      </c>
      <c r="Y477" s="1">
        <v>4</v>
      </c>
      <c r="Z477" s="1">
        <v>5</v>
      </c>
      <c r="AA477" s="1" t="s">
        <v>48</v>
      </c>
      <c r="AB477" s="1" t="s">
        <v>48</v>
      </c>
      <c r="AC477" s="1" t="s">
        <v>48</v>
      </c>
      <c r="AD477" s="1" t="s">
        <v>48</v>
      </c>
      <c r="AE477" s="1" t="s">
        <v>48</v>
      </c>
      <c r="AF477" s="1" t="s">
        <v>48</v>
      </c>
      <c r="AG477" s="1" t="s">
        <v>48</v>
      </c>
      <c r="AH477" s="1" t="s">
        <v>48</v>
      </c>
      <c r="AI477" s="1" t="s">
        <v>48</v>
      </c>
      <c r="AJ477" s="1" t="s">
        <v>48</v>
      </c>
      <c r="AK477" s="1" t="s">
        <v>48</v>
      </c>
      <c r="AL477" s="1" t="s">
        <v>48</v>
      </c>
      <c r="AM477" s="1" t="s">
        <v>48</v>
      </c>
      <c r="AN477" s="1" t="s">
        <v>48</v>
      </c>
      <c r="AO477" s="1" t="s">
        <v>48</v>
      </c>
      <c r="AP477" s="24" t="s">
        <v>48</v>
      </c>
      <c r="AQ477" s="1" t="s">
        <v>61</v>
      </c>
      <c r="AR477" s="1">
        <v>6</v>
      </c>
      <c r="AS477" s="25" t="s">
        <v>15</v>
      </c>
      <c r="AT477" s="36" t="s">
        <v>50</v>
      </c>
      <c r="AU477" s="9">
        <f t="shared" si="57"/>
        <v>-2.3121015889492513</v>
      </c>
      <c r="AV477" s="9">
        <f t="shared" si="58"/>
        <v>-1.1872743815947853</v>
      </c>
      <c r="AW477">
        <f t="shared" si="59"/>
        <v>3</v>
      </c>
      <c r="AX477">
        <f t="shared" si="60"/>
        <v>0.5</v>
      </c>
      <c r="AY477" s="6">
        <f>VLOOKUP(AQ477,COND!$A$10:$B$32,2,FALSE)</f>
        <v>1</v>
      </c>
      <c r="AZ477" s="9">
        <f>($AU$3*AU477+$AV$3*AV477+$AW$3*AW477+$AX$3*AX477)*AY477*IF(AR477&lt;5,0.95,IF(AR477&lt;7,0.975,1))+$K$3*VLOOKUP(K477,COND!$A$2:$D$7,2,FALSE)+$L$3*VLOOKUP(L477,COND!$A$2:$D$7,3,FALSE)+IF(BB477="SP",$BB$3,0)+IF($AW477&lt;3,-5,0)</f>
        <v>10.469164749056585</v>
      </c>
      <c r="BA477" s="28">
        <f t="shared" si="61"/>
        <v>-0.13783692045922524</v>
      </c>
      <c r="BB477" t="str">
        <f t="shared" si="62"/>
        <v>SP</v>
      </c>
      <c r="BC477">
        <v>900</v>
      </c>
      <c r="BD477">
        <v>473</v>
      </c>
      <c r="BF477" t="str">
        <f t="shared" si="63"/>
        <v>Unlikely</v>
      </c>
      <c r="BH477" t="str">
        <f>IF(VLOOKUP($B477,'Draft List'!$D$4:$AC$2598,BH$3,FALSE)&lt;&gt;0,VLOOKUP($B477,'Draft List'!$D$4:$AC$2598,BH$3,FALSE),"")</f>
        <v/>
      </c>
      <c r="BI477" t="str">
        <f>IF(VLOOKUP($B477,'Draft List'!$D$4:$AC$2598,BI$3,FALSE)&lt;&gt;0,VLOOKUP($B477,'Draft List'!$D$4:$AC$2598,BI$3,FALSE),"")</f>
        <v/>
      </c>
      <c r="BJ477" t="str">
        <f>IF(VLOOKUP($B477,'Draft List'!$D$4:$AC$2598,BJ$3,FALSE)&lt;&gt;0,VLOOKUP($B477,'Draft List'!$D$4:$AC$2598,BJ$3,FALSE),"")</f>
        <v/>
      </c>
      <c r="BK477" t="str">
        <f>IF(VLOOKUP($B477,'Draft List'!$D$4:$AC$2598,BK$3,FALSE)&lt;&gt;0,VLOOKUP($B477,'Draft List'!$D$4:$AC$2598,BK$3,FALSE),"")</f>
        <v/>
      </c>
      <c r="BL477">
        <f>IF(OR(C477="SP",C477="MR",C477="CL"),"P",VLOOKUP($A477,Bat!$A$4:$AQ$1284,42,FALSE))</f>
        <v>-12.085627155997329</v>
      </c>
    </row>
    <row r="478" spans="1:64" x14ac:dyDescent="0.25">
      <c r="A478" s="45" t="str">
        <f t="shared" si="56"/>
        <v>RPKumanosuke Kouda24</v>
      </c>
      <c r="B478">
        <f>VLOOKUP($A478,draft_listing_pitchers_stats!$A$1:$B$1324,2,FALSE)</f>
        <v>9337</v>
      </c>
      <c r="C478" s="1" t="s">
        <v>885</v>
      </c>
      <c r="D478" s="1" t="s">
        <v>729</v>
      </c>
      <c r="E478" s="1" t="s">
        <v>633</v>
      </c>
      <c r="F478" s="1">
        <v>24</v>
      </c>
      <c r="G478" s="1" t="s">
        <v>44</v>
      </c>
      <c r="H478" s="1" t="s">
        <v>44</v>
      </c>
      <c r="I478" s="1" t="s">
        <v>54</v>
      </c>
      <c r="J478" s="24" t="s">
        <v>54</v>
      </c>
      <c r="K478" s="1" t="s">
        <v>47</v>
      </c>
      <c r="L478" s="24" t="s">
        <v>46</v>
      </c>
      <c r="M478" s="1">
        <v>2</v>
      </c>
      <c r="N478" s="1">
        <v>1</v>
      </c>
      <c r="O478" s="24">
        <v>1</v>
      </c>
      <c r="P478" s="1">
        <v>4</v>
      </c>
      <c r="Q478" s="1">
        <v>1</v>
      </c>
      <c r="R478" s="24">
        <v>3</v>
      </c>
      <c r="S478" s="1">
        <v>4</v>
      </c>
      <c r="T478" s="1">
        <v>5</v>
      </c>
      <c r="U478" s="1">
        <v>4</v>
      </c>
      <c r="V478" s="1">
        <v>4</v>
      </c>
      <c r="W478" s="1">
        <v>3</v>
      </c>
      <c r="X478" s="1">
        <v>3</v>
      </c>
      <c r="Y478" s="1" t="s">
        <v>48</v>
      </c>
      <c r="Z478" s="1" t="s">
        <v>48</v>
      </c>
      <c r="AA478" s="1" t="s">
        <v>48</v>
      </c>
      <c r="AB478" s="1" t="s">
        <v>48</v>
      </c>
      <c r="AC478" s="1" t="s">
        <v>48</v>
      </c>
      <c r="AD478" s="1" t="s">
        <v>48</v>
      </c>
      <c r="AE478" s="1">
        <v>3</v>
      </c>
      <c r="AF478" s="1">
        <v>4</v>
      </c>
      <c r="AG478" s="1">
        <v>3</v>
      </c>
      <c r="AH478" s="1">
        <v>4</v>
      </c>
      <c r="AI478" s="1">
        <v>2</v>
      </c>
      <c r="AJ478" s="1">
        <v>3</v>
      </c>
      <c r="AK478" s="1" t="s">
        <v>48</v>
      </c>
      <c r="AL478" s="1" t="s">
        <v>48</v>
      </c>
      <c r="AM478" s="1" t="s">
        <v>48</v>
      </c>
      <c r="AN478" s="1" t="s">
        <v>48</v>
      </c>
      <c r="AO478" s="1" t="s">
        <v>48</v>
      </c>
      <c r="AP478" s="24" t="s">
        <v>48</v>
      </c>
      <c r="AQ478" s="1" t="s">
        <v>521</v>
      </c>
      <c r="AR478" s="1">
        <v>10</v>
      </c>
      <c r="AS478" s="25" t="s">
        <v>523</v>
      </c>
      <c r="AT478" s="36" t="s">
        <v>50</v>
      </c>
      <c r="AU478" s="9">
        <f t="shared" si="57"/>
        <v>-2.5067929134584248</v>
      </c>
      <c r="AV478" s="9">
        <f t="shared" si="58"/>
        <v>-1.1872743815947853</v>
      </c>
      <c r="AW478">
        <f t="shared" si="59"/>
        <v>6</v>
      </c>
      <c r="AX478">
        <f t="shared" si="60"/>
        <v>0</v>
      </c>
      <c r="AY478" s="6">
        <f>VLOOKUP(AQ478,COND!$A$10:$B$32,2,FALSE)</f>
        <v>1</v>
      </c>
      <c r="AZ478" s="9">
        <f>($AU$3*AU478+$AV$3*AV478+$AW$3*AW478+$AX$3*AX478)*AY478*IF(AR478&lt;5,0.95,IF(AR478&lt;7,0.975,1))+$K$3*VLOOKUP(K478,COND!$A$2:$D$7,2,FALSE)+$L$3*VLOOKUP(L478,COND!$A$2:$D$7,3,FALSE)+IF(BB478="SP",$BB$3,0)+IF($AW478&lt;3,-5,0)</f>
        <v>10.453153785412606</v>
      </c>
      <c r="BA478" s="28">
        <f t="shared" si="61"/>
        <v>-0.13924348433846104</v>
      </c>
      <c r="BB478" t="str">
        <f t="shared" si="62"/>
        <v>SP</v>
      </c>
      <c r="BC478">
        <v>900</v>
      </c>
      <c r="BD478">
        <v>474</v>
      </c>
      <c r="BF478" t="str">
        <f t="shared" si="63"/>
        <v>Unlikely</v>
      </c>
      <c r="BH478" t="str">
        <f>IF(VLOOKUP($B478,'Draft List'!$D$4:$AC$2598,BH$3,FALSE)&lt;&gt;0,VLOOKUP($B478,'Draft List'!$D$4:$AC$2598,BH$3,FALSE),"")</f>
        <v/>
      </c>
      <c r="BI478" t="str">
        <f>IF(VLOOKUP($B478,'Draft List'!$D$4:$AC$2598,BI$3,FALSE)&lt;&gt;0,VLOOKUP($B478,'Draft List'!$D$4:$AC$2598,BI$3,FALSE),"")</f>
        <v/>
      </c>
      <c r="BJ478" t="str">
        <f>IF(VLOOKUP($B478,'Draft List'!$D$4:$AC$2598,BJ$3,FALSE)&lt;&gt;0,VLOOKUP($B478,'Draft List'!$D$4:$AC$2598,BJ$3,FALSE),"")</f>
        <v/>
      </c>
      <c r="BK478" t="str">
        <f>IF(VLOOKUP($B478,'Draft List'!$D$4:$AC$2598,BK$3,FALSE)&lt;&gt;0,VLOOKUP($B478,'Draft List'!$D$4:$AC$2598,BK$3,FALSE),"")</f>
        <v/>
      </c>
      <c r="BL478">
        <f>IF(OR(C478="SP",C478="MR",C478="CL"),"P",VLOOKUP($A478,Bat!$A$4:$AQ$1284,42,FALSE))</f>
        <v>-8.2786999039632594</v>
      </c>
    </row>
    <row r="479" spans="1:64" x14ac:dyDescent="0.25">
      <c r="A479" s="45" t="str">
        <f t="shared" si="56"/>
        <v>RPJason Castle22</v>
      </c>
      <c r="B479">
        <f>VLOOKUP($A479,draft_listing_pitchers_stats!$A$1:$B$1324,2,FALSE)</f>
        <v>7055</v>
      </c>
      <c r="C479" s="1" t="s">
        <v>885</v>
      </c>
      <c r="D479" s="1" t="s">
        <v>195</v>
      </c>
      <c r="E479" s="1" t="s">
        <v>1086</v>
      </c>
      <c r="F479" s="1">
        <v>22</v>
      </c>
      <c r="G479" s="1" t="s">
        <v>58</v>
      </c>
      <c r="H479" s="1" t="s">
        <v>58</v>
      </c>
      <c r="I479" s="1" t="s">
        <v>54</v>
      </c>
      <c r="J479" s="24" t="s">
        <v>54</v>
      </c>
      <c r="K479" s="1" t="s">
        <v>46</v>
      </c>
      <c r="L479" s="24" t="s">
        <v>46</v>
      </c>
      <c r="M479" s="1">
        <v>3</v>
      </c>
      <c r="N479" s="1">
        <v>2</v>
      </c>
      <c r="O479" s="24">
        <v>1</v>
      </c>
      <c r="P479" s="1">
        <v>3</v>
      </c>
      <c r="Q479" s="1">
        <v>2</v>
      </c>
      <c r="R479" s="24">
        <v>3</v>
      </c>
      <c r="S479" s="1">
        <v>4</v>
      </c>
      <c r="T479" s="1">
        <v>4</v>
      </c>
      <c r="U479" s="1">
        <v>2</v>
      </c>
      <c r="V479" s="1">
        <v>3</v>
      </c>
      <c r="W479" s="1" t="s">
        <v>48</v>
      </c>
      <c r="X479" s="1" t="s">
        <v>48</v>
      </c>
      <c r="Y479" s="1">
        <v>3</v>
      </c>
      <c r="Z479" s="1">
        <v>3</v>
      </c>
      <c r="AA479" s="1" t="s">
        <v>48</v>
      </c>
      <c r="AB479" s="1" t="s">
        <v>48</v>
      </c>
      <c r="AC479" s="1" t="s">
        <v>48</v>
      </c>
      <c r="AD479" s="1" t="s">
        <v>48</v>
      </c>
      <c r="AE479" s="1" t="s">
        <v>48</v>
      </c>
      <c r="AF479" s="1" t="s">
        <v>48</v>
      </c>
      <c r="AG479" s="1">
        <v>4</v>
      </c>
      <c r="AH479" s="1">
        <v>4</v>
      </c>
      <c r="AI479" s="1" t="s">
        <v>48</v>
      </c>
      <c r="AJ479" s="1" t="s">
        <v>48</v>
      </c>
      <c r="AK479" s="1" t="s">
        <v>48</v>
      </c>
      <c r="AL479" s="1" t="s">
        <v>48</v>
      </c>
      <c r="AM479" s="1" t="s">
        <v>48</v>
      </c>
      <c r="AN479" s="1" t="s">
        <v>48</v>
      </c>
      <c r="AO479" s="1" t="s">
        <v>48</v>
      </c>
      <c r="AP479" s="24" t="s">
        <v>48</v>
      </c>
      <c r="AQ479" s="1" t="s">
        <v>522</v>
      </c>
      <c r="AR479" s="1">
        <v>6</v>
      </c>
      <c r="AS479" s="25" t="s">
        <v>519</v>
      </c>
      <c r="AT479" s="36" t="s">
        <v>826</v>
      </c>
      <c r="AU479" s="9">
        <f t="shared" si="57"/>
        <v>-2.1166698725191955</v>
      </c>
      <c r="AV479" s="9">
        <f t="shared" si="58"/>
        <v>-1.1865339896739031</v>
      </c>
      <c r="AW479">
        <f t="shared" si="59"/>
        <v>4</v>
      </c>
      <c r="AX479">
        <f t="shared" si="60"/>
        <v>0</v>
      </c>
      <c r="AY479" s="6">
        <f>VLOOKUP(AQ479,COND!$A$10:$B$32,2,FALSE)</f>
        <v>1</v>
      </c>
      <c r="AZ479" s="9">
        <f>($AU$3*AU479+$AV$3*AV479+$AW$3*AW479+$AX$3*AX479)*AY479*IF(AR479&lt;5,0.95,IF(AR479&lt;7,0.975,1))+$K$3*VLOOKUP(K479,COND!$A$2:$D$7,2,FALSE)+$L$3*VLOOKUP(L479,COND!$A$2:$D$7,3,FALSE)+IF(BB479="SP",$BB$3,0)+IF($AW479&lt;3,-5,0)</f>
        <v>10.399836576217648</v>
      </c>
      <c r="BA479" s="28">
        <f t="shared" si="61"/>
        <v>-0.14392740357423373</v>
      </c>
      <c r="BB479" t="str">
        <f t="shared" si="62"/>
        <v>SP</v>
      </c>
      <c r="BC479">
        <v>900</v>
      </c>
      <c r="BD479">
        <v>475</v>
      </c>
      <c r="BF479" t="str">
        <f t="shared" si="63"/>
        <v>Unlikely</v>
      </c>
      <c r="BH479" t="str">
        <f>IF(VLOOKUP($B479,'Draft List'!$D$4:$AC$2598,BH$3,FALSE)&lt;&gt;0,VLOOKUP($B479,'Draft List'!$D$4:$AC$2598,BH$3,FALSE),"")</f>
        <v/>
      </c>
      <c r="BI479" t="str">
        <f>IF(VLOOKUP($B479,'Draft List'!$D$4:$AC$2598,BI$3,FALSE)&lt;&gt;0,VLOOKUP($B479,'Draft List'!$D$4:$AC$2598,BI$3,FALSE),"")</f>
        <v/>
      </c>
      <c r="BJ479" t="str">
        <f>IF(VLOOKUP($B479,'Draft List'!$D$4:$AC$2598,BJ$3,FALSE)&lt;&gt;0,VLOOKUP($B479,'Draft List'!$D$4:$AC$2598,BJ$3,FALSE),"")</f>
        <v/>
      </c>
      <c r="BK479" t="str">
        <f>IF(VLOOKUP($B479,'Draft List'!$D$4:$AC$2598,BK$3,FALSE)&lt;&gt;0,VLOOKUP($B479,'Draft List'!$D$4:$AC$2598,BK$3,FALSE),"")</f>
        <v/>
      </c>
      <c r="BL479">
        <f>IF(OR(C479="SP",C479="MR",C479="CL"),"P",VLOOKUP($A479,Bat!$A$4:$AQ$1284,42,FALSE))</f>
        <v>-6.5508619618684953</v>
      </c>
    </row>
    <row r="480" spans="1:64" x14ac:dyDescent="0.25">
      <c r="A480" s="45" t="str">
        <f t="shared" si="56"/>
        <v>SPGerald Rowe23</v>
      </c>
      <c r="B480">
        <f>VLOOKUP($A480,draft_listing_pitchers_stats!$A$1:$B$1324,2,FALSE)</f>
        <v>2854</v>
      </c>
      <c r="C480" s="1" t="s">
        <v>25</v>
      </c>
      <c r="D480" s="1" t="s">
        <v>421</v>
      </c>
      <c r="E480" s="1" t="s">
        <v>1611</v>
      </c>
      <c r="F480" s="1">
        <v>23</v>
      </c>
      <c r="G480" s="1" t="s">
        <v>58</v>
      </c>
      <c r="H480" s="1" t="s">
        <v>58</v>
      </c>
      <c r="I480" s="1" t="s">
        <v>54</v>
      </c>
      <c r="J480" s="24" t="s">
        <v>54</v>
      </c>
      <c r="K480" s="1" t="s">
        <v>46</v>
      </c>
      <c r="L480" s="24" t="s">
        <v>47</v>
      </c>
      <c r="M480" s="1">
        <v>4</v>
      </c>
      <c r="N480" s="1">
        <v>1</v>
      </c>
      <c r="O480" s="24">
        <v>1</v>
      </c>
      <c r="P480" s="1">
        <v>5</v>
      </c>
      <c r="Q480" s="1">
        <v>1</v>
      </c>
      <c r="R480" s="24">
        <v>2</v>
      </c>
      <c r="S480" s="1">
        <v>6</v>
      </c>
      <c r="T480" s="1">
        <v>6</v>
      </c>
      <c r="U480" s="1">
        <v>6</v>
      </c>
      <c r="V480" s="1">
        <v>7</v>
      </c>
      <c r="W480" s="1" t="s">
        <v>48</v>
      </c>
      <c r="X480" s="1" t="s">
        <v>48</v>
      </c>
      <c r="Y480" s="1">
        <v>6</v>
      </c>
      <c r="Z480" s="1">
        <v>7</v>
      </c>
      <c r="AA480" s="1" t="s">
        <v>48</v>
      </c>
      <c r="AB480" s="1" t="s">
        <v>48</v>
      </c>
      <c r="AC480" s="1" t="s">
        <v>48</v>
      </c>
      <c r="AD480" s="1" t="s">
        <v>48</v>
      </c>
      <c r="AE480" s="1" t="s">
        <v>48</v>
      </c>
      <c r="AF480" s="1" t="s">
        <v>48</v>
      </c>
      <c r="AG480" s="1" t="s">
        <v>48</v>
      </c>
      <c r="AH480" s="1" t="s">
        <v>48</v>
      </c>
      <c r="AI480" s="1" t="s">
        <v>48</v>
      </c>
      <c r="AJ480" s="1" t="s">
        <v>48</v>
      </c>
      <c r="AK480" s="1" t="s">
        <v>48</v>
      </c>
      <c r="AL480" s="1" t="s">
        <v>48</v>
      </c>
      <c r="AM480" s="1" t="s">
        <v>48</v>
      </c>
      <c r="AN480" s="1" t="s">
        <v>48</v>
      </c>
      <c r="AO480" s="1" t="s">
        <v>48</v>
      </c>
      <c r="AP480" s="24" t="s">
        <v>48</v>
      </c>
      <c r="AQ480" s="1" t="s">
        <v>66</v>
      </c>
      <c r="AR480" s="1">
        <v>4</v>
      </c>
      <c r="AS480" s="25" t="s">
        <v>15</v>
      </c>
      <c r="AT480" s="36" t="s">
        <v>48</v>
      </c>
      <c r="AU480" s="9">
        <f t="shared" si="57"/>
        <v>-2.1174102644400774</v>
      </c>
      <c r="AV480" s="9">
        <f t="shared" si="58"/>
        <v>-1.2349036231397219</v>
      </c>
      <c r="AW480">
        <f t="shared" si="59"/>
        <v>3</v>
      </c>
      <c r="AX480">
        <f t="shared" si="60"/>
        <v>3</v>
      </c>
      <c r="AY480" s="6">
        <f>VLOOKUP(AQ480,COND!$A$10:$B$32,2,FALSE)</f>
        <v>1.0249999999999999</v>
      </c>
      <c r="AZ480" s="9">
        <f>($AU$3*AU480+$AV$3*AV480+$AW$3*AW480+$AX$3*AX480)*AY480*IF(AR480&lt;5,0.95,IF(AR480&lt;7,0.975,1))+$K$3*VLOOKUP(K480,COND!$A$2:$D$7,2,FALSE)+$L$3*VLOOKUP(L480,COND!$A$2:$D$7,3,FALSE)+IF(BB480="SP",$BB$3,0)+IF($AW480&lt;3,-5,0)</f>
        <v>10.350073790354212</v>
      </c>
      <c r="BA480" s="28">
        <f t="shared" si="61"/>
        <v>-0.14829906655980171</v>
      </c>
      <c r="BB480" t="str">
        <f t="shared" si="62"/>
        <v>RP</v>
      </c>
      <c r="BC480">
        <v>900</v>
      </c>
      <c r="BD480">
        <v>476</v>
      </c>
      <c r="BF480" t="str">
        <f t="shared" si="63"/>
        <v>Unlikely</v>
      </c>
      <c r="BH480" t="str">
        <f>IF(VLOOKUP($B480,'Draft List'!$D$4:$AC$2598,BH$3,FALSE)&lt;&gt;0,VLOOKUP($B480,'Draft List'!$D$4:$AC$2598,BH$3,FALSE),"")</f>
        <v/>
      </c>
      <c r="BI480" t="str">
        <f>IF(VLOOKUP($B480,'Draft List'!$D$4:$AC$2598,BI$3,FALSE)&lt;&gt;0,VLOOKUP($B480,'Draft List'!$D$4:$AC$2598,BI$3,FALSE),"")</f>
        <v/>
      </c>
      <c r="BJ480" t="str">
        <f>IF(VLOOKUP($B480,'Draft List'!$D$4:$AC$2598,BJ$3,FALSE)&lt;&gt;0,VLOOKUP($B480,'Draft List'!$D$4:$AC$2598,BJ$3,FALSE),"")</f>
        <v/>
      </c>
      <c r="BK480" t="str">
        <f>IF(VLOOKUP($B480,'Draft List'!$D$4:$AC$2598,BK$3,FALSE)&lt;&gt;0,VLOOKUP($B480,'Draft List'!$D$4:$AC$2598,BK$3,FALSE),"")</f>
        <v/>
      </c>
      <c r="BL480" t="str">
        <f>IF(OR(C480="SP",C480="MR",C480="CL"),"P",VLOOKUP($A480,Bat!$A$4:$AQ$1284,42,FALSE))</f>
        <v>P</v>
      </c>
    </row>
    <row r="481" spans="1:64" x14ac:dyDescent="0.25">
      <c r="A481" s="45" t="str">
        <f t="shared" si="56"/>
        <v>SPHu Rang24</v>
      </c>
      <c r="B481">
        <f>VLOOKUP($A481,draft_listing_pitchers_stats!$A$1:$B$1324,2,FALSE)</f>
        <v>4896</v>
      </c>
      <c r="C481" s="1" t="s">
        <v>25</v>
      </c>
      <c r="D481" s="1" t="s">
        <v>1573</v>
      </c>
      <c r="E481" s="1" t="s">
        <v>1574</v>
      </c>
      <c r="F481" s="1">
        <v>24</v>
      </c>
      <c r="G481" s="1" t="s">
        <v>58</v>
      </c>
      <c r="H481" s="1" t="s">
        <v>44</v>
      </c>
      <c r="I481" s="1" t="s">
        <v>54</v>
      </c>
      <c r="J481" s="24" t="s">
        <v>54</v>
      </c>
      <c r="K481" s="1" t="s">
        <v>46</v>
      </c>
      <c r="L481" s="24" t="s">
        <v>46</v>
      </c>
      <c r="M481" s="1">
        <v>3</v>
      </c>
      <c r="N481" s="1">
        <v>1</v>
      </c>
      <c r="O481" s="24">
        <v>1</v>
      </c>
      <c r="P481" s="1">
        <v>4</v>
      </c>
      <c r="Q481" s="1">
        <v>1</v>
      </c>
      <c r="R481" s="24">
        <v>3</v>
      </c>
      <c r="S481" s="1">
        <v>5</v>
      </c>
      <c r="T481" s="1">
        <v>5</v>
      </c>
      <c r="U481" s="1">
        <v>3</v>
      </c>
      <c r="V481" s="1">
        <v>4</v>
      </c>
      <c r="W481" s="1">
        <v>4</v>
      </c>
      <c r="X481" s="1">
        <v>5</v>
      </c>
      <c r="Y481" s="1" t="s">
        <v>48</v>
      </c>
      <c r="Z481" s="1" t="s">
        <v>48</v>
      </c>
      <c r="AA481" s="1" t="s">
        <v>48</v>
      </c>
      <c r="AB481" s="1" t="s">
        <v>48</v>
      </c>
      <c r="AC481" s="1">
        <v>3</v>
      </c>
      <c r="AD481" s="1">
        <v>4</v>
      </c>
      <c r="AE481" s="1" t="s">
        <v>48</v>
      </c>
      <c r="AF481" s="1" t="s">
        <v>48</v>
      </c>
      <c r="AG481" s="1">
        <v>4</v>
      </c>
      <c r="AH481" s="1">
        <v>5</v>
      </c>
      <c r="AI481" s="1" t="s">
        <v>48</v>
      </c>
      <c r="AJ481" s="1" t="s">
        <v>48</v>
      </c>
      <c r="AK481" s="1" t="s">
        <v>48</v>
      </c>
      <c r="AL481" s="1" t="s">
        <v>48</v>
      </c>
      <c r="AM481" s="1" t="s">
        <v>48</v>
      </c>
      <c r="AN481" s="1" t="s">
        <v>48</v>
      </c>
      <c r="AO481" s="1" t="s">
        <v>48</v>
      </c>
      <c r="AP481" s="24" t="s">
        <v>48</v>
      </c>
      <c r="AQ481" s="1" t="s">
        <v>64</v>
      </c>
      <c r="AR481" s="1">
        <v>9</v>
      </c>
      <c r="AS481" s="25" t="s">
        <v>523</v>
      </c>
      <c r="AT481" s="36" t="s">
        <v>50</v>
      </c>
      <c r="AU481" s="9">
        <f t="shared" si="57"/>
        <v>-2.3121015889492513</v>
      </c>
      <c r="AV481" s="9">
        <f t="shared" si="58"/>
        <v>-1.1872743815947853</v>
      </c>
      <c r="AW481">
        <f t="shared" si="59"/>
        <v>5</v>
      </c>
      <c r="AX481">
        <f t="shared" si="60"/>
        <v>0</v>
      </c>
      <c r="AY481" s="6">
        <f>VLOOKUP(AQ481,COND!$A$10:$B$32,2,FALSE)</f>
        <v>1</v>
      </c>
      <c r="AZ481" s="9">
        <f>($AU$3*AU481+$AV$3*AV481+$AW$3*AW481+$AX$3*AX481)*AY481*IF(AR481&lt;5,0.95,IF(AR481&lt;7,0.975,1))+$K$3*VLOOKUP(K481,COND!$A$2:$D$7,2,FALSE)+$L$3*VLOOKUP(L481,COND!$A$2:$D$7,3,FALSE)+IF(BB481="SP",$BB$3,0)+IF($AW481&lt;3,-5,0)</f>
        <v>10.292092050314444</v>
      </c>
      <c r="BA481" s="28">
        <f t="shared" si="61"/>
        <v>-0.15339276504095781</v>
      </c>
      <c r="BB481" t="str">
        <f t="shared" si="62"/>
        <v>SP</v>
      </c>
      <c r="BC481">
        <v>900</v>
      </c>
      <c r="BD481">
        <v>477</v>
      </c>
      <c r="BF481" t="str">
        <f t="shared" si="63"/>
        <v>Unlikely</v>
      </c>
      <c r="BH481" t="str">
        <f>IF(VLOOKUP($B481,'Draft List'!$D$4:$AC$2598,BH$3,FALSE)&lt;&gt;0,VLOOKUP($B481,'Draft List'!$D$4:$AC$2598,BH$3,FALSE),"")</f>
        <v/>
      </c>
      <c r="BI481" t="str">
        <f>IF(VLOOKUP($B481,'Draft List'!$D$4:$AC$2598,BI$3,FALSE)&lt;&gt;0,VLOOKUP($B481,'Draft List'!$D$4:$AC$2598,BI$3,FALSE),"")</f>
        <v/>
      </c>
      <c r="BJ481" t="str">
        <f>IF(VLOOKUP($B481,'Draft List'!$D$4:$AC$2598,BJ$3,FALSE)&lt;&gt;0,VLOOKUP($B481,'Draft List'!$D$4:$AC$2598,BJ$3,FALSE),"")</f>
        <v/>
      </c>
      <c r="BK481" t="str">
        <f>IF(VLOOKUP($B481,'Draft List'!$D$4:$AC$2598,BK$3,FALSE)&lt;&gt;0,VLOOKUP($B481,'Draft List'!$D$4:$AC$2598,BK$3,FALSE),"")</f>
        <v/>
      </c>
      <c r="BL481" t="str">
        <f>IF(OR(C481="SP",C481="MR",C481="CL"),"P",VLOOKUP($A481,Bat!$A$4:$AQ$1284,42,FALSE))</f>
        <v>P</v>
      </c>
    </row>
    <row r="482" spans="1:64" x14ac:dyDescent="0.25">
      <c r="A482" s="45" t="str">
        <f t="shared" si="56"/>
        <v>RPCharlie Lee23</v>
      </c>
      <c r="B482">
        <f>VLOOKUP($A482,draft_listing_pitchers_stats!$A$1:$B$1324,2,FALSE)</f>
        <v>10424</v>
      </c>
      <c r="C482" s="1" t="s">
        <v>885</v>
      </c>
      <c r="D482" s="1" t="s">
        <v>270</v>
      </c>
      <c r="E482" s="1" t="s">
        <v>219</v>
      </c>
      <c r="F482" s="1">
        <v>23</v>
      </c>
      <c r="G482" s="1" t="s">
        <v>58</v>
      </c>
      <c r="H482" s="1" t="s">
        <v>58</v>
      </c>
      <c r="I482" s="1" t="s">
        <v>54</v>
      </c>
      <c r="J482" s="24" t="s">
        <v>54</v>
      </c>
      <c r="K482" s="1" t="s">
        <v>46</v>
      </c>
      <c r="L482" s="24" t="s">
        <v>46</v>
      </c>
      <c r="M482" s="1">
        <v>4</v>
      </c>
      <c r="N482" s="1">
        <v>1</v>
      </c>
      <c r="O482" s="24">
        <v>1</v>
      </c>
      <c r="P482" s="1">
        <v>5</v>
      </c>
      <c r="Q482" s="1">
        <v>1</v>
      </c>
      <c r="R482" s="24">
        <v>2</v>
      </c>
      <c r="S482" s="1">
        <v>6</v>
      </c>
      <c r="T482" s="1">
        <v>7</v>
      </c>
      <c r="U482" s="1">
        <v>1</v>
      </c>
      <c r="V482" s="1">
        <v>1</v>
      </c>
      <c r="W482" s="1">
        <v>4</v>
      </c>
      <c r="X482" s="1">
        <v>6</v>
      </c>
      <c r="Y482" s="1" t="s">
        <v>48</v>
      </c>
      <c r="Z482" s="1" t="s">
        <v>48</v>
      </c>
      <c r="AA482" s="1" t="s">
        <v>48</v>
      </c>
      <c r="AB482" s="1" t="s">
        <v>48</v>
      </c>
      <c r="AC482" s="1" t="s">
        <v>48</v>
      </c>
      <c r="AD482" s="1" t="s">
        <v>48</v>
      </c>
      <c r="AE482" s="1" t="s">
        <v>48</v>
      </c>
      <c r="AF482" s="1" t="s">
        <v>48</v>
      </c>
      <c r="AG482" s="1" t="s">
        <v>48</v>
      </c>
      <c r="AH482" s="1" t="s">
        <v>48</v>
      </c>
      <c r="AI482" s="1" t="s">
        <v>48</v>
      </c>
      <c r="AJ482" s="1" t="s">
        <v>48</v>
      </c>
      <c r="AK482" s="1" t="s">
        <v>48</v>
      </c>
      <c r="AL482" s="1" t="s">
        <v>48</v>
      </c>
      <c r="AM482" s="1" t="s">
        <v>48</v>
      </c>
      <c r="AN482" s="1" t="s">
        <v>48</v>
      </c>
      <c r="AO482" s="1" t="s">
        <v>48</v>
      </c>
      <c r="AP482" s="24" t="s">
        <v>48</v>
      </c>
      <c r="AQ482" s="1" t="s">
        <v>66</v>
      </c>
      <c r="AR482" s="1">
        <v>5</v>
      </c>
      <c r="AS482" s="25" t="s">
        <v>523</v>
      </c>
      <c r="AT482" s="36" t="s">
        <v>50</v>
      </c>
      <c r="AU482" s="9">
        <f t="shared" si="57"/>
        <v>-2.1174102644400774</v>
      </c>
      <c r="AV482" s="9">
        <f t="shared" si="58"/>
        <v>-1.2349036231397219</v>
      </c>
      <c r="AW482">
        <f t="shared" si="59"/>
        <v>3</v>
      </c>
      <c r="AX482">
        <f t="shared" si="60"/>
        <v>1.5</v>
      </c>
      <c r="AY482" s="6">
        <f>VLOOKUP(AQ482,COND!$A$10:$B$32,2,FALSE)</f>
        <v>1.0249999999999999</v>
      </c>
      <c r="AZ482" s="9">
        <f>($AU$3*AU482+$AV$3*AV482+$AW$3*AW482+$AX$3*AX482)*AY482*IF(AR482&lt;5,0.95,IF(AR482&lt;7,0.975,1))+$K$3*VLOOKUP(K482,COND!$A$2:$D$7,2,FALSE)+$L$3*VLOOKUP(L482,COND!$A$2:$D$7,3,FALSE)+IF(BB482="SP",$BB$3,0)+IF($AW482&lt;3,-5,0)</f>
        <v>10.26703708088985</v>
      </c>
      <c r="BA482" s="28">
        <f t="shared" si="61"/>
        <v>-0.15559384523648034</v>
      </c>
      <c r="BB482" t="str">
        <f t="shared" si="62"/>
        <v>SP</v>
      </c>
      <c r="BC482">
        <v>900</v>
      </c>
      <c r="BD482">
        <v>478</v>
      </c>
      <c r="BF482" t="str">
        <f t="shared" si="63"/>
        <v>Unlikely</v>
      </c>
      <c r="BH482" t="str">
        <f>IF(VLOOKUP($B482,'Draft List'!$D$4:$AC$2598,BH$3,FALSE)&lt;&gt;0,VLOOKUP($B482,'Draft List'!$D$4:$AC$2598,BH$3,FALSE),"")</f>
        <v/>
      </c>
      <c r="BI482" t="str">
        <f>IF(VLOOKUP($B482,'Draft List'!$D$4:$AC$2598,BI$3,FALSE)&lt;&gt;0,VLOOKUP($B482,'Draft List'!$D$4:$AC$2598,BI$3,FALSE),"")</f>
        <v/>
      </c>
      <c r="BJ482" t="str">
        <f>IF(VLOOKUP($B482,'Draft List'!$D$4:$AC$2598,BJ$3,FALSE)&lt;&gt;0,VLOOKUP($B482,'Draft List'!$D$4:$AC$2598,BJ$3,FALSE),"")</f>
        <v/>
      </c>
      <c r="BK482" t="str">
        <f>IF(VLOOKUP($B482,'Draft List'!$D$4:$AC$2598,BK$3,FALSE)&lt;&gt;0,VLOOKUP($B482,'Draft List'!$D$4:$AC$2598,BK$3,FALSE),"")</f>
        <v/>
      </c>
      <c r="BL482" t="e">
        <f>IF(OR(C482="SP",C482="MR",C482="CL"),"P",VLOOKUP($A482,Bat!$A$4:$AQ$1284,42,FALSE))</f>
        <v>#N/A</v>
      </c>
    </row>
    <row r="483" spans="1:64" x14ac:dyDescent="0.25">
      <c r="A483" s="45" t="str">
        <f t="shared" si="56"/>
        <v>SPGeorge Jackson24</v>
      </c>
      <c r="B483">
        <f>VLOOKUP($A483,draft_listing_pitchers_stats!$A$1:$B$1324,2,FALSE)</f>
        <v>4922</v>
      </c>
      <c r="C483" s="1" t="s">
        <v>25</v>
      </c>
      <c r="D483" s="1" t="s">
        <v>276</v>
      </c>
      <c r="E483" s="1" t="s">
        <v>160</v>
      </c>
      <c r="F483" s="1">
        <v>24</v>
      </c>
      <c r="G483" s="1" t="s">
        <v>58</v>
      </c>
      <c r="H483" s="1" t="s">
        <v>44</v>
      </c>
      <c r="I483" s="1" t="s">
        <v>54</v>
      </c>
      <c r="J483" s="24" t="s">
        <v>54</v>
      </c>
      <c r="K483" s="1" t="s">
        <v>47</v>
      </c>
      <c r="L483" s="24" t="s">
        <v>51</v>
      </c>
      <c r="M483" s="1">
        <v>4</v>
      </c>
      <c r="N483" s="1">
        <v>1</v>
      </c>
      <c r="O483" s="24">
        <v>1</v>
      </c>
      <c r="P483" s="1">
        <v>5</v>
      </c>
      <c r="Q483" s="1">
        <v>1</v>
      </c>
      <c r="R483" s="24">
        <v>2</v>
      </c>
      <c r="S483" s="1">
        <v>6</v>
      </c>
      <c r="T483" s="1">
        <v>7</v>
      </c>
      <c r="U483" s="1">
        <v>1</v>
      </c>
      <c r="V483" s="1">
        <v>3</v>
      </c>
      <c r="W483" s="1">
        <v>4</v>
      </c>
      <c r="X483" s="1">
        <v>5</v>
      </c>
      <c r="Y483" s="1" t="s">
        <v>48</v>
      </c>
      <c r="Z483" s="1" t="s">
        <v>48</v>
      </c>
      <c r="AA483" s="1" t="s">
        <v>48</v>
      </c>
      <c r="AB483" s="1" t="s">
        <v>48</v>
      </c>
      <c r="AC483" s="1">
        <v>5</v>
      </c>
      <c r="AD483" s="1">
        <v>6</v>
      </c>
      <c r="AE483" s="1" t="s">
        <v>48</v>
      </c>
      <c r="AF483" s="1" t="s">
        <v>48</v>
      </c>
      <c r="AG483" s="1" t="s">
        <v>48</v>
      </c>
      <c r="AH483" s="1" t="s">
        <v>48</v>
      </c>
      <c r="AI483" s="1" t="s">
        <v>48</v>
      </c>
      <c r="AJ483" s="1" t="s">
        <v>48</v>
      </c>
      <c r="AK483" s="1" t="s">
        <v>48</v>
      </c>
      <c r="AL483" s="1" t="s">
        <v>48</v>
      </c>
      <c r="AM483" s="1" t="s">
        <v>48</v>
      </c>
      <c r="AN483" s="1" t="s">
        <v>48</v>
      </c>
      <c r="AO483" s="1" t="s">
        <v>48</v>
      </c>
      <c r="AP483" s="24" t="s">
        <v>48</v>
      </c>
      <c r="AQ483" s="1" t="s">
        <v>52</v>
      </c>
      <c r="AR483" s="1">
        <v>6</v>
      </c>
      <c r="AS483" s="25" t="s">
        <v>15</v>
      </c>
      <c r="AT483" s="36" t="s">
        <v>50</v>
      </c>
      <c r="AU483" s="9">
        <f t="shared" si="57"/>
        <v>-2.1174102644400774</v>
      </c>
      <c r="AV483" s="9">
        <f t="shared" si="58"/>
        <v>-1.2349036231397219</v>
      </c>
      <c r="AW483">
        <f t="shared" si="59"/>
        <v>4</v>
      </c>
      <c r="AX483">
        <f t="shared" si="60"/>
        <v>1.5</v>
      </c>
      <c r="AY483" s="6">
        <f>VLOOKUP(AQ483,COND!$A$10:$B$32,2,FALSE)</f>
        <v>1.05</v>
      </c>
      <c r="AZ483" s="9">
        <f>($AU$3*AU483+$AV$3*AV483+$AW$3*AW483+$AX$3*AX483)*AY483*IF(AR483&lt;5,0.95,IF(AR483&lt;7,0.975,1))+$K$3*VLOOKUP(K483,COND!$A$2:$D$7,2,FALSE)+$L$3*VLOOKUP(L483,COND!$A$2:$D$7,3,FALSE)+IF(BB483="SP",$BB$3,0)+IF($AW483&lt;3,-5,0)</f>
        <v>10.248839814570086</v>
      </c>
      <c r="BA483" s="28">
        <f t="shared" si="61"/>
        <v>-0.15719247590452509</v>
      </c>
      <c r="BB483" t="str">
        <f t="shared" si="62"/>
        <v>SP</v>
      </c>
      <c r="BC483">
        <v>900</v>
      </c>
      <c r="BD483">
        <v>479</v>
      </c>
      <c r="BF483" t="str">
        <f t="shared" si="63"/>
        <v>Unlikely</v>
      </c>
      <c r="BH483" t="str">
        <f>IF(VLOOKUP($B483,'Draft List'!$D$4:$AC$2598,BH$3,FALSE)&lt;&gt;0,VLOOKUP($B483,'Draft List'!$D$4:$AC$2598,BH$3,FALSE),"")</f>
        <v/>
      </c>
      <c r="BI483" t="str">
        <f>IF(VLOOKUP($B483,'Draft List'!$D$4:$AC$2598,BI$3,FALSE)&lt;&gt;0,VLOOKUP($B483,'Draft List'!$D$4:$AC$2598,BI$3,FALSE),"")</f>
        <v/>
      </c>
      <c r="BJ483" t="str">
        <f>IF(VLOOKUP($B483,'Draft List'!$D$4:$AC$2598,BJ$3,FALSE)&lt;&gt;0,VLOOKUP($B483,'Draft List'!$D$4:$AC$2598,BJ$3,FALSE),"")</f>
        <v/>
      </c>
      <c r="BK483" t="str">
        <f>IF(VLOOKUP($B483,'Draft List'!$D$4:$AC$2598,BK$3,FALSE)&lt;&gt;0,VLOOKUP($B483,'Draft List'!$D$4:$AC$2598,BK$3,FALSE),"")</f>
        <v/>
      </c>
      <c r="BL483" t="str">
        <f>IF(OR(C483="SP",C483="MR",C483="CL"),"P",VLOOKUP($A483,Bat!$A$4:$AQ$1284,42,FALSE))</f>
        <v>P</v>
      </c>
    </row>
    <row r="484" spans="1:64" x14ac:dyDescent="0.25">
      <c r="A484" s="45" t="str">
        <f t="shared" si="56"/>
        <v>RPEdgardo Pérez23</v>
      </c>
      <c r="B484">
        <f>VLOOKUP($A484,draft_listing_pitchers_stats!$A$1:$B$1324,2,FALSE)</f>
        <v>13605</v>
      </c>
      <c r="C484" s="1" t="s">
        <v>885</v>
      </c>
      <c r="D484" s="1" t="s">
        <v>1551</v>
      </c>
      <c r="E484" s="1" t="s">
        <v>175</v>
      </c>
      <c r="F484" s="1">
        <v>23</v>
      </c>
      <c r="G484" s="1" t="s">
        <v>68</v>
      </c>
      <c r="H484" s="1" t="s">
        <v>58</v>
      </c>
      <c r="I484" s="1" t="s">
        <v>54</v>
      </c>
      <c r="J484" s="24" t="s">
        <v>54</v>
      </c>
      <c r="K484" s="1" t="s">
        <v>46</v>
      </c>
      <c r="L484" s="24" t="s">
        <v>46</v>
      </c>
      <c r="M484" s="1">
        <v>1</v>
      </c>
      <c r="N484" s="1">
        <v>1</v>
      </c>
      <c r="O484" s="24">
        <v>2</v>
      </c>
      <c r="P484" s="1">
        <v>3</v>
      </c>
      <c r="Q484" s="1">
        <v>1</v>
      </c>
      <c r="R484" s="24">
        <v>4</v>
      </c>
      <c r="S484" s="1">
        <v>3</v>
      </c>
      <c r="T484" s="1">
        <v>4</v>
      </c>
      <c r="U484" s="1">
        <v>1</v>
      </c>
      <c r="V484" s="1">
        <v>2</v>
      </c>
      <c r="W484" s="1" t="s">
        <v>48</v>
      </c>
      <c r="X484" s="1" t="s">
        <v>48</v>
      </c>
      <c r="Y484" s="1">
        <v>3</v>
      </c>
      <c r="Z484" s="1">
        <v>3</v>
      </c>
      <c r="AA484" s="1" t="s">
        <v>48</v>
      </c>
      <c r="AB484" s="1" t="s">
        <v>48</v>
      </c>
      <c r="AC484" s="1" t="s">
        <v>48</v>
      </c>
      <c r="AD484" s="1" t="s">
        <v>48</v>
      </c>
      <c r="AE484" s="1" t="s">
        <v>48</v>
      </c>
      <c r="AF484" s="1" t="s">
        <v>48</v>
      </c>
      <c r="AG484" s="1" t="s">
        <v>48</v>
      </c>
      <c r="AH484" s="1" t="s">
        <v>48</v>
      </c>
      <c r="AI484" s="1" t="s">
        <v>48</v>
      </c>
      <c r="AJ484" s="1" t="s">
        <v>48</v>
      </c>
      <c r="AK484" s="1" t="s">
        <v>48</v>
      </c>
      <c r="AL484" s="1" t="s">
        <v>48</v>
      </c>
      <c r="AM484" s="1" t="s">
        <v>48</v>
      </c>
      <c r="AN484" s="1" t="s">
        <v>48</v>
      </c>
      <c r="AO484" s="1" t="s">
        <v>48</v>
      </c>
      <c r="AP484" s="24" t="s">
        <v>48</v>
      </c>
      <c r="AQ484" s="1" t="s">
        <v>522</v>
      </c>
      <c r="AR484" s="1">
        <v>7</v>
      </c>
      <c r="AS484" s="25" t="s">
        <v>523</v>
      </c>
      <c r="AT484" s="36" t="s">
        <v>50</v>
      </c>
      <c r="AU484" s="9">
        <f t="shared" si="57"/>
        <v>-2.4591636719134877</v>
      </c>
      <c r="AV484" s="9">
        <f t="shared" si="58"/>
        <v>-1.1396451400498482</v>
      </c>
      <c r="AW484">
        <f t="shared" si="59"/>
        <v>3</v>
      </c>
      <c r="AX484">
        <f t="shared" si="60"/>
        <v>0</v>
      </c>
      <c r="AY484" s="6">
        <f>VLOOKUP(AQ484,COND!$A$10:$B$32,2,FALSE)</f>
        <v>1</v>
      </c>
      <c r="AZ484" s="9">
        <f>($AU$3*AU484+$AV$3*AV484+$AW$3*AW484+$AX$3*AX484)*AY484*IF(AR484&lt;5,0.95,IF(AR484&lt;7,0.975,1))+$K$3*VLOOKUP(K484,COND!$A$2:$D$7,2,FALSE)+$L$3*VLOOKUP(L484,COND!$A$2:$D$7,3,FALSE)+IF(BB484="SP",$BB$3,0)+IF($AW484&lt;3,-5,0)</f>
        <v>10.21526446462034</v>
      </c>
      <c r="BA484" s="28">
        <f t="shared" si="61"/>
        <v>-0.16014207191399304</v>
      </c>
      <c r="BB484" t="str">
        <f t="shared" si="62"/>
        <v>SP</v>
      </c>
      <c r="BC484">
        <v>900</v>
      </c>
      <c r="BD484">
        <v>480</v>
      </c>
      <c r="BF484" t="str">
        <f t="shared" si="63"/>
        <v>Unlikely</v>
      </c>
      <c r="BH484" t="str">
        <f>IF(VLOOKUP($B484,'Draft List'!$D$4:$AC$2598,BH$3,FALSE)&lt;&gt;0,VLOOKUP($B484,'Draft List'!$D$4:$AC$2598,BH$3,FALSE),"")</f>
        <v/>
      </c>
      <c r="BI484" t="str">
        <f>IF(VLOOKUP($B484,'Draft List'!$D$4:$AC$2598,BI$3,FALSE)&lt;&gt;0,VLOOKUP($B484,'Draft List'!$D$4:$AC$2598,BI$3,FALSE),"")</f>
        <v/>
      </c>
      <c r="BJ484" t="str">
        <f>IF(VLOOKUP($B484,'Draft List'!$D$4:$AC$2598,BJ$3,FALSE)&lt;&gt;0,VLOOKUP($B484,'Draft List'!$D$4:$AC$2598,BJ$3,FALSE),"")</f>
        <v/>
      </c>
      <c r="BK484" t="str">
        <f>IF(VLOOKUP($B484,'Draft List'!$D$4:$AC$2598,BK$3,FALSE)&lt;&gt;0,VLOOKUP($B484,'Draft List'!$D$4:$AC$2598,BK$3,FALSE),"")</f>
        <v/>
      </c>
      <c r="BL484" t="e">
        <f>IF(OR(C484="SP",C484="MR",C484="CL"),"P",VLOOKUP($A484,Bat!$A$4:$AQ$1284,42,FALSE))</f>
        <v>#N/A</v>
      </c>
    </row>
    <row r="485" spans="1:64" x14ac:dyDescent="0.25">
      <c r="A485" s="45" t="str">
        <f t="shared" si="56"/>
        <v>RPFelipe Díaz23</v>
      </c>
      <c r="B485">
        <f>VLOOKUP($A485,draft_listing_pitchers_stats!$A$1:$B$1324,2,FALSE)</f>
        <v>6035</v>
      </c>
      <c r="C485" s="1" t="s">
        <v>885</v>
      </c>
      <c r="D485" s="1" t="s">
        <v>206</v>
      </c>
      <c r="E485" s="1" t="s">
        <v>186</v>
      </c>
      <c r="F485" s="1">
        <v>23</v>
      </c>
      <c r="G485" s="1" t="s">
        <v>44</v>
      </c>
      <c r="H485" s="1" t="s">
        <v>58</v>
      </c>
      <c r="I485" s="1" t="s">
        <v>54</v>
      </c>
      <c r="J485" s="24" t="s">
        <v>54</v>
      </c>
      <c r="K485" s="1" t="s">
        <v>46</v>
      </c>
      <c r="L485" s="24" t="s">
        <v>46</v>
      </c>
      <c r="M485" s="1">
        <v>4</v>
      </c>
      <c r="N485" s="1">
        <v>1</v>
      </c>
      <c r="O485" s="24">
        <v>1</v>
      </c>
      <c r="P485" s="1">
        <v>5</v>
      </c>
      <c r="Q485" s="1">
        <v>1</v>
      </c>
      <c r="R485" s="24">
        <v>2</v>
      </c>
      <c r="S485" s="1">
        <v>4</v>
      </c>
      <c r="T485" s="1">
        <v>6</v>
      </c>
      <c r="U485" s="1">
        <v>5</v>
      </c>
      <c r="V485" s="1">
        <v>7</v>
      </c>
      <c r="W485" s="1" t="s">
        <v>48</v>
      </c>
      <c r="X485" s="1" t="s">
        <v>48</v>
      </c>
      <c r="Y485" s="1" t="s">
        <v>48</v>
      </c>
      <c r="Z485" s="1" t="s">
        <v>48</v>
      </c>
      <c r="AA485" s="1" t="s">
        <v>48</v>
      </c>
      <c r="AB485" s="1" t="s">
        <v>48</v>
      </c>
      <c r="AC485" s="1" t="s">
        <v>48</v>
      </c>
      <c r="AD485" s="1" t="s">
        <v>48</v>
      </c>
      <c r="AE485" s="1">
        <v>4</v>
      </c>
      <c r="AF485" s="1">
        <v>5</v>
      </c>
      <c r="AG485" s="1" t="s">
        <v>48</v>
      </c>
      <c r="AH485" s="1" t="s">
        <v>48</v>
      </c>
      <c r="AI485" s="1" t="s">
        <v>48</v>
      </c>
      <c r="AJ485" s="1" t="s">
        <v>48</v>
      </c>
      <c r="AK485" s="1" t="s">
        <v>48</v>
      </c>
      <c r="AL485" s="1" t="s">
        <v>48</v>
      </c>
      <c r="AM485" s="1" t="s">
        <v>48</v>
      </c>
      <c r="AN485" s="1" t="s">
        <v>48</v>
      </c>
      <c r="AO485" s="1" t="s">
        <v>48</v>
      </c>
      <c r="AP485" s="24" t="s">
        <v>48</v>
      </c>
      <c r="AQ485" s="1" t="s">
        <v>522</v>
      </c>
      <c r="AR485" s="1">
        <v>6</v>
      </c>
      <c r="AS485" s="25" t="s">
        <v>523</v>
      </c>
      <c r="AT485" s="36" t="s">
        <v>48</v>
      </c>
      <c r="AU485" s="9">
        <f t="shared" si="57"/>
        <v>-2.1174102644400774</v>
      </c>
      <c r="AV485" s="9">
        <f t="shared" si="58"/>
        <v>-1.2349036231397219</v>
      </c>
      <c r="AW485">
        <f t="shared" si="59"/>
        <v>3</v>
      </c>
      <c r="AX485">
        <f t="shared" si="60"/>
        <v>1</v>
      </c>
      <c r="AY485" s="6">
        <f>VLOOKUP(AQ485,COND!$A$10:$B$32,2,FALSE)</f>
        <v>1</v>
      </c>
      <c r="AZ485" s="9">
        <f>($AU$3*AU485+$AV$3*AV485+$AW$3*AW485+$AX$3*AX485)*AY485*IF(AR485&lt;5,0.95,IF(AR485&lt;7,0.975,1))+$K$3*VLOOKUP(K485,COND!$A$2:$D$7,2,FALSE)+$L$3*VLOOKUP(L485,COND!$A$2:$D$7,3,FALSE)+IF(BB485="SP",$BB$3,0)+IF($AW485&lt;3,-5,0)</f>
        <v>10.187734347209606</v>
      </c>
      <c r="BA485" s="28">
        <f t="shared" si="61"/>
        <v>-0.16256059397188447</v>
      </c>
      <c r="BB485" t="str">
        <f t="shared" si="62"/>
        <v>SP</v>
      </c>
      <c r="BC485">
        <v>900</v>
      </c>
      <c r="BD485">
        <v>481</v>
      </c>
      <c r="BF485" t="str">
        <f t="shared" si="63"/>
        <v>Unlikely</v>
      </c>
      <c r="BH485" t="str">
        <f>IF(VLOOKUP($B485,'Draft List'!$D$4:$AC$2598,BH$3,FALSE)&lt;&gt;0,VLOOKUP($B485,'Draft List'!$D$4:$AC$2598,BH$3,FALSE),"")</f>
        <v/>
      </c>
      <c r="BI485" t="str">
        <f>IF(VLOOKUP($B485,'Draft List'!$D$4:$AC$2598,BI$3,FALSE)&lt;&gt;0,VLOOKUP($B485,'Draft List'!$D$4:$AC$2598,BI$3,FALSE),"")</f>
        <v/>
      </c>
      <c r="BJ485" t="str">
        <f>IF(VLOOKUP($B485,'Draft List'!$D$4:$AC$2598,BJ$3,FALSE)&lt;&gt;0,VLOOKUP($B485,'Draft List'!$D$4:$AC$2598,BJ$3,FALSE),"")</f>
        <v/>
      </c>
      <c r="BK485" t="str">
        <f>IF(VLOOKUP($B485,'Draft List'!$D$4:$AC$2598,BK$3,FALSE)&lt;&gt;0,VLOOKUP($B485,'Draft List'!$D$4:$AC$2598,BK$3,FALSE),"")</f>
        <v/>
      </c>
      <c r="BL485">
        <f>IF(OR(C485="SP",C485="MR",C485="CL"),"P",VLOOKUP($A485,Bat!$A$4:$AQ$1284,42,FALSE))</f>
        <v>-7.4448895830146</v>
      </c>
    </row>
    <row r="486" spans="1:64" x14ac:dyDescent="0.25">
      <c r="A486" s="45" t="str">
        <f t="shared" si="56"/>
        <v>SPPat Goodman22</v>
      </c>
      <c r="B486">
        <f>VLOOKUP($A486,draft_listing_pitchers_stats!$A$1:$B$1324,2,FALSE)</f>
        <v>7757</v>
      </c>
      <c r="C486" s="1" t="s">
        <v>25</v>
      </c>
      <c r="D486" s="1" t="s">
        <v>198</v>
      </c>
      <c r="E486" s="1" t="s">
        <v>695</v>
      </c>
      <c r="F486" s="1">
        <v>22</v>
      </c>
      <c r="G486" s="1" t="s">
        <v>44</v>
      </c>
      <c r="H486" s="1" t="s">
        <v>44</v>
      </c>
      <c r="I486" s="1" t="s">
        <v>54</v>
      </c>
      <c r="J486" s="24" t="s">
        <v>54</v>
      </c>
      <c r="K486" s="1" t="s">
        <v>46</v>
      </c>
      <c r="L486" s="24" t="s">
        <v>46</v>
      </c>
      <c r="M486" s="1">
        <v>3</v>
      </c>
      <c r="N486" s="1">
        <v>2</v>
      </c>
      <c r="O486" s="24">
        <v>1</v>
      </c>
      <c r="P486" s="1">
        <v>3</v>
      </c>
      <c r="Q486" s="1">
        <v>3</v>
      </c>
      <c r="R486" s="24">
        <v>2</v>
      </c>
      <c r="S486" s="1">
        <v>6</v>
      </c>
      <c r="T486" s="1">
        <v>6</v>
      </c>
      <c r="U486" s="1">
        <v>4</v>
      </c>
      <c r="V486" s="1">
        <v>4</v>
      </c>
      <c r="W486" s="1">
        <v>4</v>
      </c>
      <c r="X486" s="1">
        <v>4</v>
      </c>
      <c r="Y486" s="1" t="s">
        <v>48</v>
      </c>
      <c r="Z486" s="1" t="s">
        <v>48</v>
      </c>
      <c r="AA486" s="1" t="s">
        <v>48</v>
      </c>
      <c r="AB486" s="1" t="s">
        <v>48</v>
      </c>
      <c r="AC486" s="1" t="s">
        <v>48</v>
      </c>
      <c r="AD486" s="1" t="s">
        <v>48</v>
      </c>
      <c r="AE486" s="1">
        <v>5</v>
      </c>
      <c r="AF486" s="1">
        <v>5</v>
      </c>
      <c r="AG486" s="1" t="s">
        <v>48</v>
      </c>
      <c r="AH486" s="1" t="s">
        <v>48</v>
      </c>
      <c r="AI486" s="1" t="s">
        <v>48</v>
      </c>
      <c r="AJ486" s="1" t="s">
        <v>48</v>
      </c>
      <c r="AK486" s="1" t="s">
        <v>48</v>
      </c>
      <c r="AL486" s="1" t="s">
        <v>48</v>
      </c>
      <c r="AM486" s="1" t="s">
        <v>48</v>
      </c>
      <c r="AN486" s="1" t="s">
        <v>48</v>
      </c>
      <c r="AO486" s="1" t="s">
        <v>48</v>
      </c>
      <c r="AP486" s="24" t="s">
        <v>48</v>
      </c>
      <c r="AQ486" s="1" t="s">
        <v>66</v>
      </c>
      <c r="AR486" s="1">
        <v>6</v>
      </c>
      <c r="AS486" s="25" t="s">
        <v>15</v>
      </c>
      <c r="AT486" s="36" t="s">
        <v>48</v>
      </c>
      <c r="AU486" s="9">
        <f t="shared" si="57"/>
        <v>-2.1166698725191955</v>
      </c>
      <c r="AV486" s="9">
        <f t="shared" si="58"/>
        <v>-1.233422839297958</v>
      </c>
      <c r="AW486">
        <f t="shared" si="59"/>
        <v>4</v>
      </c>
      <c r="AX486">
        <f t="shared" si="60"/>
        <v>1</v>
      </c>
      <c r="AY486" s="6">
        <f>VLOOKUP(AQ486,COND!$A$10:$B$32,2,FALSE)</f>
        <v>1.0249999999999999</v>
      </c>
      <c r="AZ486" s="9">
        <f>($AU$3*AU486+$AV$3*AV486+$AW$3*AW486+$AX$3*AX486)*AY486*IF(AR486&lt;5,0.95,IF(AR486&lt;7,0.975,1))+$K$3*VLOOKUP(K486,COND!$A$2:$D$7,2,FALSE)+$L$3*VLOOKUP(L486,COND!$A$2:$D$7,3,FALSE)+IF(BB486="SP",$BB$3,0)+IF($AW486&lt;3,-5,0)</f>
        <v>10.171860358762288</v>
      </c>
      <c r="BA486" s="28">
        <f t="shared" si="61"/>
        <v>-0.16395512457390735</v>
      </c>
      <c r="BB486" t="str">
        <f t="shared" si="62"/>
        <v>SP</v>
      </c>
      <c r="BC486">
        <v>900</v>
      </c>
      <c r="BD486">
        <v>482</v>
      </c>
      <c r="BF486" t="str">
        <f t="shared" si="63"/>
        <v>Unlikely</v>
      </c>
      <c r="BH486" t="str">
        <f>IF(VLOOKUP($B486,'Draft List'!$D$4:$AC$2598,BH$3,FALSE)&lt;&gt;0,VLOOKUP($B486,'Draft List'!$D$4:$AC$2598,BH$3,FALSE),"")</f>
        <v/>
      </c>
      <c r="BI486" t="str">
        <f>IF(VLOOKUP($B486,'Draft List'!$D$4:$AC$2598,BI$3,FALSE)&lt;&gt;0,VLOOKUP($B486,'Draft List'!$D$4:$AC$2598,BI$3,FALSE),"")</f>
        <v/>
      </c>
      <c r="BJ486" t="str">
        <f>IF(VLOOKUP($B486,'Draft List'!$D$4:$AC$2598,BJ$3,FALSE)&lt;&gt;0,VLOOKUP($B486,'Draft List'!$D$4:$AC$2598,BJ$3,FALSE),"")</f>
        <v/>
      </c>
      <c r="BK486" t="str">
        <f>IF(VLOOKUP($B486,'Draft List'!$D$4:$AC$2598,BK$3,FALSE)&lt;&gt;0,VLOOKUP($B486,'Draft List'!$D$4:$AC$2598,BK$3,FALSE),"")</f>
        <v/>
      </c>
      <c r="BL486" t="str">
        <f>IF(OR(C486="SP",C486="MR",C486="CL"),"P",VLOOKUP($A486,Bat!$A$4:$AQ$1284,42,FALSE))</f>
        <v>P</v>
      </c>
    </row>
    <row r="487" spans="1:64" x14ac:dyDescent="0.25">
      <c r="A487" s="45" t="str">
        <f t="shared" si="56"/>
        <v>SPCorbin Jones23</v>
      </c>
      <c r="B487">
        <f>VLOOKUP($A487,draft_listing_pitchers_stats!$A$1:$B$1324,2,FALSE)</f>
        <v>1152</v>
      </c>
      <c r="C487" s="1" t="s">
        <v>25</v>
      </c>
      <c r="D487" s="1" t="s">
        <v>653</v>
      </c>
      <c r="E487" s="1" t="s">
        <v>230</v>
      </c>
      <c r="F487" s="1">
        <v>23</v>
      </c>
      <c r="G487" s="1" t="s">
        <v>58</v>
      </c>
      <c r="H487" s="1" t="s">
        <v>58</v>
      </c>
      <c r="I487" s="1" t="s">
        <v>54</v>
      </c>
      <c r="J487" s="24" t="s">
        <v>54</v>
      </c>
      <c r="K487" s="1" t="s">
        <v>47</v>
      </c>
      <c r="L487" s="24" t="s">
        <v>46</v>
      </c>
      <c r="M487" s="1">
        <v>3</v>
      </c>
      <c r="N487" s="1">
        <v>1</v>
      </c>
      <c r="O487" s="24">
        <v>1</v>
      </c>
      <c r="P487" s="1">
        <v>4</v>
      </c>
      <c r="Q487" s="1">
        <v>1</v>
      </c>
      <c r="R487" s="24">
        <v>3</v>
      </c>
      <c r="S487" s="1">
        <v>5</v>
      </c>
      <c r="T487" s="1">
        <v>5</v>
      </c>
      <c r="U487" s="1">
        <v>4</v>
      </c>
      <c r="V487" s="1">
        <v>5</v>
      </c>
      <c r="W487" s="1">
        <v>4</v>
      </c>
      <c r="X487" s="1">
        <v>5</v>
      </c>
      <c r="Y487" s="1">
        <v>4</v>
      </c>
      <c r="Z487" s="1">
        <v>6</v>
      </c>
      <c r="AA487" s="1" t="s">
        <v>48</v>
      </c>
      <c r="AB487" s="1" t="s">
        <v>48</v>
      </c>
      <c r="AC487" s="1" t="s">
        <v>48</v>
      </c>
      <c r="AD487" s="1" t="s">
        <v>48</v>
      </c>
      <c r="AE487" s="1" t="s">
        <v>48</v>
      </c>
      <c r="AF487" s="1" t="s">
        <v>48</v>
      </c>
      <c r="AG487" s="1" t="s">
        <v>48</v>
      </c>
      <c r="AH487" s="1" t="s">
        <v>48</v>
      </c>
      <c r="AI487" s="1" t="s">
        <v>48</v>
      </c>
      <c r="AJ487" s="1" t="s">
        <v>48</v>
      </c>
      <c r="AK487" s="1" t="s">
        <v>48</v>
      </c>
      <c r="AL487" s="1" t="s">
        <v>48</v>
      </c>
      <c r="AM487" s="1" t="s">
        <v>48</v>
      </c>
      <c r="AN487" s="1" t="s">
        <v>48</v>
      </c>
      <c r="AO487" s="1" t="s">
        <v>48</v>
      </c>
      <c r="AP487" s="24" t="s">
        <v>48</v>
      </c>
      <c r="AQ487" s="1" t="s">
        <v>62</v>
      </c>
      <c r="AR487" s="1">
        <v>8</v>
      </c>
      <c r="AS487" s="25" t="s">
        <v>523</v>
      </c>
      <c r="AT487" s="36" t="s">
        <v>48</v>
      </c>
      <c r="AU487" s="9">
        <f t="shared" si="57"/>
        <v>-2.3121015889492513</v>
      </c>
      <c r="AV487" s="9">
        <f t="shared" si="58"/>
        <v>-1.1872743815947853</v>
      </c>
      <c r="AW487">
        <f t="shared" si="59"/>
        <v>4</v>
      </c>
      <c r="AX487">
        <f t="shared" si="60"/>
        <v>0.5</v>
      </c>
      <c r="AY487" s="6">
        <f>VLOOKUP(AQ487,COND!$A$10:$B$32,2,FALSE)</f>
        <v>1</v>
      </c>
      <c r="AZ487" s="9">
        <f>($AU$3*AU487+$AV$3*AV487+$AW$3*AW487+$AX$3*AX487)*AY487*IF(AR487&lt;5,0.95,IF(AR487&lt;7,0.975,1))+$K$3*VLOOKUP(K487,COND!$A$2:$D$7,2,FALSE)+$L$3*VLOOKUP(L487,COND!$A$2:$D$7,3,FALSE)+IF(BB487="SP",$BB$3,0)+IF($AW487&lt;3,-5,0)</f>
        <v>10.117092050314444</v>
      </c>
      <c r="BA487" s="28">
        <f t="shared" si="61"/>
        <v>-0.16876652294458289</v>
      </c>
      <c r="BB487" t="str">
        <f t="shared" si="62"/>
        <v>SP</v>
      </c>
      <c r="BC487">
        <v>900</v>
      </c>
      <c r="BD487">
        <v>483</v>
      </c>
      <c r="BF487" t="str">
        <f t="shared" si="63"/>
        <v>Unlikely</v>
      </c>
      <c r="BH487" t="str">
        <f>IF(VLOOKUP($B487,'Draft List'!$D$4:$AC$2598,BH$3,FALSE)&lt;&gt;0,VLOOKUP($B487,'Draft List'!$D$4:$AC$2598,BH$3,FALSE),"")</f>
        <v/>
      </c>
      <c r="BI487" t="str">
        <f>IF(VLOOKUP($B487,'Draft List'!$D$4:$AC$2598,BI$3,FALSE)&lt;&gt;0,VLOOKUP($B487,'Draft List'!$D$4:$AC$2598,BI$3,FALSE),"")</f>
        <v/>
      </c>
      <c r="BJ487" t="str">
        <f>IF(VLOOKUP($B487,'Draft List'!$D$4:$AC$2598,BJ$3,FALSE)&lt;&gt;0,VLOOKUP($B487,'Draft List'!$D$4:$AC$2598,BJ$3,FALSE),"")</f>
        <v/>
      </c>
      <c r="BK487" t="str">
        <f>IF(VLOOKUP($B487,'Draft List'!$D$4:$AC$2598,BK$3,FALSE)&lt;&gt;0,VLOOKUP($B487,'Draft List'!$D$4:$AC$2598,BK$3,FALSE),"")</f>
        <v/>
      </c>
      <c r="BL487" t="str">
        <f>IF(OR(C487="SP",C487="MR",C487="CL"),"P",VLOOKUP($A487,Bat!$A$4:$AQ$1284,42,FALSE))</f>
        <v>P</v>
      </c>
    </row>
    <row r="488" spans="1:64" x14ac:dyDescent="0.25">
      <c r="A488" s="45" t="str">
        <f t="shared" si="56"/>
        <v>RPSimon Wall23</v>
      </c>
      <c r="B488">
        <f>VLOOKUP($A488,draft_listing_pitchers_stats!$A$1:$B$1324,2,FALSE)</f>
        <v>13281</v>
      </c>
      <c r="C488" s="1" t="s">
        <v>885</v>
      </c>
      <c r="D488" s="1" t="s">
        <v>814</v>
      </c>
      <c r="E488" s="1" t="s">
        <v>601</v>
      </c>
      <c r="F488" s="1">
        <v>23</v>
      </c>
      <c r="G488" s="1" t="s">
        <v>44</v>
      </c>
      <c r="H488" s="1" t="s">
        <v>44</v>
      </c>
      <c r="I488" s="1" t="s">
        <v>54</v>
      </c>
      <c r="J488" s="24" t="s">
        <v>54</v>
      </c>
      <c r="K488" s="1" t="s">
        <v>47</v>
      </c>
      <c r="L488" s="24" t="s">
        <v>46</v>
      </c>
      <c r="M488" s="1">
        <v>2</v>
      </c>
      <c r="N488" s="1">
        <v>3</v>
      </c>
      <c r="O488" s="24">
        <v>1</v>
      </c>
      <c r="P488" s="1">
        <v>4</v>
      </c>
      <c r="Q488" s="1">
        <v>3</v>
      </c>
      <c r="R488" s="24">
        <v>3</v>
      </c>
      <c r="S488" s="1">
        <v>4</v>
      </c>
      <c r="T488" s="1">
        <v>5</v>
      </c>
      <c r="U488" s="1" t="s">
        <v>48</v>
      </c>
      <c r="V488" s="1" t="s">
        <v>48</v>
      </c>
      <c r="W488" s="1" t="s">
        <v>48</v>
      </c>
      <c r="X488" s="1" t="s">
        <v>48</v>
      </c>
      <c r="Y488" s="1">
        <v>2</v>
      </c>
      <c r="Z488" s="1">
        <v>5</v>
      </c>
      <c r="AA488" s="1" t="s">
        <v>48</v>
      </c>
      <c r="AB488" s="1" t="s">
        <v>48</v>
      </c>
      <c r="AC488" s="1" t="s">
        <v>48</v>
      </c>
      <c r="AD488" s="1" t="s">
        <v>48</v>
      </c>
      <c r="AE488" s="1" t="s">
        <v>48</v>
      </c>
      <c r="AF488" s="1" t="s">
        <v>48</v>
      </c>
      <c r="AG488" s="1" t="s">
        <v>48</v>
      </c>
      <c r="AH488" s="1" t="s">
        <v>48</v>
      </c>
      <c r="AI488" s="1" t="s">
        <v>48</v>
      </c>
      <c r="AJ488" s="1" t="s">
        <v>48</v>
      </c>
      <c r="AK488" s="1" t="s">
        <v>48</v>
      </c>
      <c r="AL488" s="1" t="s">
        <v>48</v>
      </c>
      <c r="AM488" s="1" t="s">
        <v>48</v>
      </c>
      <c r="AN488" s="1" t="s">
        <v>48</v>
      </c>
      <c r="AO488" s="1" t="s">
        <v>48</v>
      </c>
      <c r="AP488" s="24" t="s">
        <v>48</v>
      </c>
      <c r="AQ488" s="1" t="s">
        <v>61</v>
      </c>
      <c r="AR488" s="1">
        <v>4</v>
      </c>
      <c r="AS488" s="25" t="s">
        <v>518</v>
      </c>
      <c r="AT488" s="36" t="s">
        <v>50</v>
      </c>
      <c r="AU488" s="9">
        <f t="shared" si="57"/>
        <v>-2.1159294805983135</v>
      </c>
      <c r="AV488" s="9">
        <f t="shared" si="58"/>
        <v>-0.79641094873467422</v>
      </c>
      <c r="AW488">
        <f t="shared" si="59"/>
        <v>2</v>
      </c>
      <c r="AX488">
        <f t="shared" si="60"/>
        <v>0</v>
      </c>
      <c r="AY488" s="6">
        <f>VLOOKUP(AQ488,COND!$A$10:$B$32,2,FALSE)</f>
        <v>1</v>
      </c>
      <c r="AZ488" s="9">
        <f>($AU$3*AU488+$AV$3*AV488+$AW$3*AW488+$AX$3*AX488)*AY488*IF(AR488&lt;5,0.95,IF(AR488&lt;7,0.975,1))+$K$3*VLOOKUP(K488,COND!$A$2:$D$7,2,FALSE)+$L$3*VLOOKUP(L488,COND!$A$2:$D$7,3,FALSE)+IF(BB488="SP",$BB$3,0)+IF($AW488&lt;3,-5,0)</f>
        <v>10.11616537272751</v>
      </c>
      <c r="BA488" s="28">
        <f t="shared" si="61"/>
        <v>-0.1688479316124471</v>
      </c>
      <c r="BB488" t="str">
        <f t="shared" si="62"/>
        <v>RP</v>
      </c>
      <c r="BC488">
        <v>900</v>
      </c>
      <c r="BD488">
        <v>484</v>
      </c>
      <c r="BF488" t="str">
        <f t="shared" si="63"/>
        <v>Unlikely</v>
      </c>
      <c r="BH488" t="str">
        <f>IF(VLOOKUP($B488,'Draft List'!$D$4:$AC$2598,BH$3,FALSE)&lt;&gt;0,VLOOKUP($B488,'Draft List'!$D$4:$AC$2598,BH$3,FALSE),"")</f>
        <v/>
      </c>
      <c r="BI488" t="str">
        <f>IF(VLOOKUP($B488,'Draft List'!$D$4:$AC$2598,BI$3,FALSE)&lt;&gt;0,VLOOKUP($B488,'Draft List'!$D$4:$AC$2598,BI$3,FALSE),"")</f>
        <v/>
      </c>
      <c r="BJ488" t="str">
        <f>IF(VLOOKUP($B488,'Draft List'!$D$4:$AC$2598,BJ$3,FALSE)&lt;&gt;0,VLOOKUP($B488,'Draft List'!$D$4:$AC$2598,BJ$3,FALSE),"")</f>
        <v/>
      </c>
      <c r="BK488" t="str">
        <f>IF(VLOOKUP($B488,'Draft List'!$D$4:$AC$2598,BK$3,FALSE)&lt;&gt;0,VLOOKUP($B488,'Draft List'!$D$4:$AC$2598,BK$3,FALSE),"")</f>
        <v/>
      </c>
      <c r="BL488">
        <f>IF(OR(C488="SP",C488="MR",C488="CL"),"P",VLOOKUP($A488,Bat!$A$4:$AQ$1284,42,FALSE))</f>
        <v>-8.2077585688336381</v>
      </c>
    </row>
    <row r="489" spans="1:64" x14ac:dyDescent="0.25">
      <c r="A489" s="45" t="str">
        <f t="shared" si="56"/>
        <v>RPBrandon Wilford24</v>
      </c>
      <c r="B489">
        <f>VLOOKUP($A489,draft_listing_pitchers_stats!$A$1:$B$1324,2,FALSE)</f>
        <v>9652</v>
      </c>
      <c r="C489" s="1" t="s">
        <v>885</v>
      </c>
      <c r="D489" s="1" t="s">
        <v>913</v>
      </c>
      <c r="E489" s="1" t="s">
        <v>1739</v>
      </c>
      <c r="F489" s="1">
        <v>24</v>
      </c>
      <c r="G489" s="1" t="s">
        <v>44</v>
      </c>
      <c r="H489" s="1" t="s">
        <v>44</v>
      </c>
      <c r="I489" s="1" t="s">
        <v>54</v>
      </c>
      <c r="J489" s="24" t="s">
        <v>54</v>
      </c>
      <c r="K489" s="1" t="s">
        <v>47</v>
      </c>
      <c r="L489" s="24" t="s">
        <v>47</v>
      </c>
      <c r="M489" s="1">
        <v>4</v>
      </c>
      <c r="N489" s="1">
        <v>1</v>
      </c>
      <c r="O489" s="24">
        <v>2</v>
      </c>
      <c r="P489" s="1">
        <v>4</v>
      </c>
      <c r="Q489" s="1">
        <v>1</v>
      </c>
      <c r="R489" s="24">
        <v>3</v>
      </c>
      <c r="S489" s="1">
        <v>5</v>
      </c>
      <c r="T489" s="1">
        <v>5</v>
      </c>
      <c r="U489" s="1">
        <v>6</v>
      </c>
      <c r="V489" s="1">
        <v>6</v>
      </c>
      <c r="W489" s="1" t="s">
        <v>48</v>
      </c>
      <c r="X489" s="1" t="s">
        <v>48</v>
      </c>
      <c r="Y489" s="1">
        <v>4</v>
      </c>
      <c r="Z489" s="1">
        <v>5</v>
      </c>
      <c r="AA489" s="1" t="s">
        <v>48</v>
      </c>
      <c r="AB489" s="1" t="s">
        <v>48</v>
      </c>
      <c r="AC489" s="1" t="s">
        <v>48</v>
      </c>
      <c r="AD489" s="1" t="s">
        <v>48</v>
      </c>
      <c r="AE489" s="1" t="s">
        <v>48</v>
      </c>
      <c r="AF489" s="1" t="s">
        <v>48</v>
      </c>
      <c r="AG489" s="1" t="s">
        <v>48</v>
      </c>
      <c r="AH489" s="1" t="s">
        <v>48</v>
      </c>
      <c r="AI489" s="1" t="s">
        <v>48</v>
      </c>
      <c r="AJ489" s="1" t="s">
        <v>48</v>
      </c>
      <c r="AK489" s="1" t="s">
        <v>48</v>
      </c>
      <c r="AL489" s="1" t="s">
        <v>48</v>
      </c>
      <c r="AM489" s="1" t="s">
        <v>48</v>
      </c>
      <c r="AN489" s="1" t="s">
        <v>48</v>
      </c>
      <c r="AO489" s="1" t="s">
        <v>48</v>
      </c>
      <c r="AP489" s="24" t="s">
        <v>48</v>
      </c>
      <c r="AQ489" s="1" t="s">
        <v>61</v>
      </c>
      <c r="AR489" s="1">
        <v>10</v>
      </c>
      <c r="AS489" s="25" t="s">
        <v>15</v>
      </c>
      <c r="AT489" s="36" t="s">
        <v>50</v>
      </c>
      <c r="AU489" s="9">
        <f t="shared" si="57"/>
        <v>-1.8750896983859671</v>
      </c>
      <c r="AV489" s="9">
        <f t="shared" si="58"/>
        <v>-1.1872743815947853</v>
      </c>
      <c r="AW489">
        <f t="shared" si="59"/>
        <v>3</v>
      </c>
      <c r="AX489">
        <f t="shared" si="60"/>
        <v>1</v>
      </c>
      <c r="AY489" s="6">
        <f>VLOOKUP(AQ489,COND!$A$10:$B$32,2,FALSE)</f>
        <v>1</v>
      </c>
      <c r="AZ489" s="9">
        <f>($AU$3*AU489+$AV$3*AV489+$AW$3*AW489+$AX$3*AX489)*AY489*IF(AR489&lt;5,0.95,IF(AR489&lt;7,0.975,1))+$K$3*VLOOKUP(K489,COND!$A$2:$D$7,2,FALSE)+$L$3*VLOOKUP(L489,COND!$A$2:$D$7,3,FALSE)+IF(BB489="SP",$BB$3,0)+IF($AW489&lt;3,-5,0)</f>
        <v>10.0294944284271</v>
      </c>
      <c r="BA489" s="28">
        <f t="shared" si="61"/>
        <v>-0.17646197798360752</v>
      </c>
      <c r="BB489" t="str">
        <f t="shared" si="62"/>
        <v>SP</v>
      </c>
      <c r="BC489">
        <v>900</v>
      </c>
      <c r="BD489">
        <v>485</v>
      </c>
      <c r="BF489" t="str">
        <f t="shared" si="63"/>
        <v>Unlikely</v>
      </c>
      <c r="BH489" t="str">
        <f>IF(VLOOKUP($B489,'Draft List'!$D$4:$AC$2598,BH$3,FALSE)&lt;&gt;0,VLOOKUP($B489,'Draft List'!$D$4:$AC$2598,BH$3,FALSE),"")</f>
        <v/>
      </c>
      <c r="BI489" t="str">
        <f>IF(VLOOKUP($B489,'Draft List'!$D$4:$AC$2598,BI$3,FALSE)&lt;&gt;0,VLOOKUP($B489,'Draft List'!$D$4:$AC$2598,BI$3,FALSE),"")</f>
        <v/>
      </c>
      <c r="BJ489" t="str">
        <f>IF(VLOOKUP($B489,'Draft List'!$D$4:$AC$2598,BJ$3,FALSE)&lt;&gt;0,VLOOKUP($B489,'Draft List'!$D$4:$AC$2598,BJ$3,FALSE),"")</f>
        <v/>
      </c>
      <c r="BK489" t="str">
        <f>IF(VLOOKUP($B489,'Draft List'!$D$4:$AC$2598,BK$3,FALSE)&lt;&gt;0,VLOOKUP($B489,'Draft List'!$D$4:$AC$2598,BK$3,FALSE),"")</f>
        <v/>
      </c>
      <c r="BL489" t="e">
        <f>IF(OR(C489="SP",C489="MR",C489="CL"),"P",VLOOKUP($A489,Bat!$A$4:$AQ$1284,42,FALSE))</f>
        <v>#N/A</v>
      </c>
    </row>
    <row r="490" spans="1:64" x14ac:dyDescent="0.25">
      <c r="A490" s="45" t="str">
        <f t="shared" si="56"/>
        <v>RPPhil Weller23</v>
      </c>
      <c r="B490">
        <f>VLOOKUP($A490,draft_listing_pitchers_stats!$A$1:$B$1324,2,FALSE)</f>
        <v>10307</v>
      </c>
      <c r="C490" s="1" t="s">
        <v>885</v>
      </c>
      <c r="D490" s="1" t="s">
        <v>560</v>
      </c>
      <c r="E490" s="1" t="s">
        <v>1732</v>
      </c>
      <c r="F490" s="1">
        <v>23</v>
      </c>
      <c r="G490" s="1" t="s">
        <v>58</v>
      </c>
      <c r="H490" s="1" t="s">
        <v>44</v>
      </c>
      <c r="I490" s="1" t="s">
        <v>54</v>
      </c>
      <c r="J490" s="24" t="s">
        <v>54</v>
      </c>
      <c r="K490" s="1" t="s">
        <v>51</v>
      </c>
      <c r="L490" s="24" t="s">
        <v>46</v>
      </c>
      <c r="M490" s="1">
        <v>4</v>
      </c>
      <c r="N490" s="1">
        <v>1</v>
      </c>
      <c r="O490" s="24">
        <v>1</v>
      </c>
      <c r="P490" s="1">
        <v>5</v>
      </c>
      <c r="Q490" s="1">
        <v>1</v>
      </c>
      <c r="R490" s="24">
        <v>2</v>
      </c>
      <c r="S490" s="1">
        <v>6</v>
      </c>
      <c r="T490" s="1">
        <v>6</v>
      </c>
      <c r="U490" s="1">
        <v>1</v>
      </c>
      <c r="V490" s="1">
        <v>1</v>
      </c>
      <c r="W490" s="1" t="s">
        <v>48</v>
      </c>
      <c r="X490" s="1" t="s">
        <v>48</v>
      </c>
      <c r="Y490" s="1">
        <v>5</v>
      </c>
      <c r="Z490" s="1">
        <v>6</v>
      </c>
      <c r="AA490" s="1" t="s">
        <v>48</v>
      </c>
      <c r="AB490" s="1" t="s">
        <v>48</v>
      </c>
      <c r="AC490" s="1" t="s">
        <v>48</v>
      </c>
      <c r="AD490" s="1" t="s">
        <v>48</v>
      </c>
      <c r="AE490" s="1" t="s">
        <v>48</v>
      </c>
      <c r="AF490" s="1" t="s">
        <v>48</v>
      </c>
      <c r="AG490" s="1" t="s">
        <v>48</v>
      </c>
      <c r="AH490" s="1" t="s">
        <v>48</v>
      </c>
      <c r="AI490" s="1" t="s">
        <v>48</v>
      </c>
      <c r="AJ490" s="1" t="s">
        <v>48</v>
      </c>
      <c r="AK490" s="1" t="s">
        <v>48</v>
      </c>
      <c r="AL490" s="1" t="s">
        <v>48</v>
      </c>
      <c r="AM490" s="1" t="s">
        <v>48</v>
      </c>
      <c r="AN490" s="1" t="s">
        <v>48</v>
      </c>
      <c r="AO490" s="1" t="s">
        <v>48</v>
      </c>
      <c r="AP490" s="24" t="s">
        <v>48</v>
      </c>
      <c r="AQ490" s="1" t="s">
        <v>59</v>
      </c>
      <c r="AR490" s="1">
        <v>9</v>
      </c>
      <c r="AS490" s="25" t="s">
        <v>15</v>
      </c>
      <c r="AT490" s="36" t="s">
        <v>50</v>
      </c>
      <c r="AU490" s="9">
        <f t="shared" si="57"/>
        <v>-2.1174102644400774</v>
      </c>
      <c r="AV490" s="9">
        <f t="shared" si="58"/>
        <v>-1.2349036231397219</v>
      </c>
      <c r="AW490">
        <f t="shared" si="59"/>
        <v>3</v>
      </c>
      <c r="AX490">
        <f t="shared" si="60"/>
        <v>1.5</v>
      </c>
      <c r="AY490" s="6">
        <f>VLOOKUP(AQ490,COND!$A$10:$B$32,2,FALSE)</f>
        <v>1.0249999999999999</v>
      </c>
      <c r="AZ490" s="9">
        <f>($AU$3*AU490+$AV$3*AV490+$AW$3*AW490+$AX$3*AX490)*AY490*IF(AR490&lt;5,0.95,IF(AR490&lt;7,0.975,1))+$K$3*VLOOKUP(K490,COND!$A$2:$D$7,2,FALSE)+$L$3*VLOOKUP(L490,COND!$A$2:$D$7,3,FALSE)+IF(BB490="SP",$BB$3,0)+IF($AW490&lt;3,-5,0)</f>
        <v>10.009781621425486</v>
      </c>
      <c r="BA490" s="28">
        <f t="shared" si="61"/>
        <v>-0.17819374896900012</v>
      </c>
      <c r="BB490" t="str">
        <f t="shared" si="62"/>
        <v>SP</v>
      </c>
      <c r="BC490">
        <v>900</v>
      </c>
      <c r="BD490">
        <v>486</v>
      </c>
      <c r="BF490" t="str">
        <f t="shared" si="63"/>
        <v>Unlikely</v>
      </c>
      <c r="BH490" t="str">
        <f>IF(VLOOKUP($B490,'Draft List'!$D$4:$AC$2598,BH$3,FALSE)&lt;&gt;0,VLOOKUP($B490,'Draft List'!$D$4:$AC$2598,BH$3,FALSE),"")</f>
        <v/>
      </c>
      <c r="BI490" t="str">
        <f>IF(VLOOKUP($B490,'Draft List'!$D$4:$AC$2598,BI$3,FALSE)&lt;&gt;0,VLOOKUP($B490,'Draft List'!$D$4:$AC$2598,BI$3,FALSE),"")</f>
        <v/>
      </c>
      <c r="BJ490" t="str">
        <f>IF(VLOOKUP($B490,'Draft List'!$D$4:$AC$2598,BJ$3,FALSE)&lt;&gt;0,VLOOKUP($B490,'Draft List'!$D$4:$AC$2598,BJ$3,FALSE),"")</f>
        <v/>
      </c>
      <c r="BK490" t="str">
        <f>IF(VLOOKUP($B490,'Draft List'!$D$4:$AC$2598,BK$3,FALSE)&lt;&gt;0,VLOOKUP($B490,'Draft List'!$D$4:$AC$2598,BK$3,FALSE),"")</f>
        <v/>
      </c>
      <c r="BL490" t="e">
        <f>IF(OR(C490="SP",C490="MR",C490="CL"),"P",VLOOKUP($A490,Bat!$A$4:$AQ$1284,42,FALSE))</f>
        <v>#N/A</v>
      </c>
    </row>
    <row r="491" spans="1:64" x14ac:dyDescent="0.25">
      <c r="A491" s="45" t="str">
        <f t="shared" si="56"/>
        <v>RPRobbie Metcalf22</v>
      </c>
      <c r="B491">
        <f>VLOOKUP($A491,draft_listing_pitchers_stats!$A$1:$B$1324,2,FALSE)</f>
        <v>2048</v>
      </c>
      <c r="C491" s="1" t="s">
        <v>885</v>
      </c>
      <c r="D491" s="1" t="s">
        <v>708</v>
      </c>
      <c r="E491" s="1" t="s">
        <v>459</v>
      </c>
      <c r="F491" s="1">
        <v>22</v>
      </c>
      <c r="G491" s="1" t="s">
        <v>44</v>
      </c>
      <c r="H491" s="1" t="s">
        <v>58</v>
      </c>
      <c r="I491" s="1" t="s">
        <v>54</v>
      </c>
      <c r="J491" s="24" t="s">
        <v>54</v>
      </c>
      <c r="K491" s="1" t="s">
        <v>47</v>
      </c>
      <c r="L491" s="24" t="s">
        <v>46</v>
      </c>
      <c r="M491" s="1">
        <v>2</v>
      </c>
      <c r="N491" s="1">
        <v>1</v>
      </c>
      <c r="O491" s="24">
        <v>2</v>
      </c>
      <c r="P491" s="1">
        <v>3</v>
      </c>
      <c r="Q491" s="1">
        <v>1</v>
      </c>
      <c r="R491" s="24">
        <v>4</v>
      </c>
      <c r="S491" s="1">
        <v>4</v>
      </c>
      <c r="T491" s="1">
        <v>5</v>
      </c>
      <c r="U491" s="1" t="s">
        <v>48</v>
      </c>
      <c r="V491" s="1" t="s">
        <v>48</v>
      </c>
      <c r="W491" s="1" t="s">
        <v>48</v>
      </c>
      <c r="X491" s="1" t="s">
        <v>48</v>
      </c>
      <c r="Y491" s="1">
        <v>2</v>
      </c>
      <c r="Z491" s="1">
        <v>4</v>
      </c>
      <c r="AA491" s="1" t="s">
        <v>48</v>
      </c>
      <c r="AB491" s="1" t="s">
        <v>48</v>
      </c>
      <c r="AC491" s="1" t="s">
        <v>48</v>
      </c>
      <c r="AD491" s="1" t="s">
        <v>48</v>
      </c>
      <c r="AE491" s="1" t="s">
        <v>48</v>
      </c>
      <c r="AF491" s="1" t="s">
        <v>48</v>
      </c>
      <c r="AG491" s="1">
        <v>3</v>
      </c>
      <c r="AH491" s="1">
        <v>4</v>
      </c>
      <c r="AI491" s="1" t="s">
        <v>48</v>
      </c>
      <c r="AJ491" s="1" t="s">
        <v>48</v>
      </c>
      <c r="AK491" s="1" t="s">
        <v>48</v>
      </c>
      <c r="AL491" s="1" t="s">
        <v>48</v>
      </c>
      <c r="AM491" s="1" t="s">
        <v>48</v>
      </c>
      <c r="AN491" s="1" t="s">
        <v>48</v>
      </c>
      <c r="AO491" s="1" t="s">
        <v>48</v>
      </c>
      <c r="AP491" s="24" t="s">
        <v>48</v>
      </c>
      <c r="AQ491" s="1" t="s">
        <v>522</v>
      </c>
      <c r="AR491" s="1">
        <v>8</v>
      </c>
      <c r="AS491" s="25" t="s">
        <v>523</v>
      </c>
      <c r="AT491" s="36" t="s">
        <v>48</v>
      </c>
      <c r="AU491" s="9">
        <f t="shared" si="57"/>
        <v>-2.2644723474043147</v>
      </c>
      <c r="AV491" s="9">
        <f t="shared" si="58"/>
        <v>-1.1396451400498482</v>
      </c>
      <c r="AW491">
        <f t="shared" si="59"/>
        <v>3</v>
      </c>
      <c r="AX491">
        <f t="shared" si="60"/>
        <v>0</v>
      </c>
      <c r="AY491" s="6">
        <f>VLOOKUP(AQ491,COND!$A$10:$B$32,2,FALSE)</f>
        <v>1</v>
      </c>
      <c r="AZ491" s="9">
        <f>($AU$3*AU491+$AV$3*AV491+$AW$3*AW491+$AX$3*AX491)*AY491*IF(AR491&lt;5,0.95,IF(AR491&lt;7,0.975,1))+$K$3*VLOOKUP(K491,COND!$A$2:$D$7,2,FALSE)+$L$3*VLOOKUP(L491,COND!$A$2:$D$7,3,FALSE)+IF(BB491="SP",$BB$3,0)+IF($AW491&lt;3,-5,0)</f>
        <v>9.9542027295221729</v>
      </c>
      <c r="BA491" s="28">
        <f t="shared" si="61"/>
        <v>-0.18307635713284739</v>
      </c>
      <c r="BB491" t="str">
        <f t="shared" si="62"/>
        <v>SP</v>
      </c>
      <c r="BC491">
        <v>900</v>
      </c>
      <c r="BD491">
        <v>487</v>
      </c>
      <c r="BF491" t="str">
        <f t="shared" si="63"/>
        <v>Unlikely</v>
      </c>
      <c r="BH491" t="str">
        <f>IF(VLOOKUP($B491,'Draft List'!$D$4:$AC$2598,BH$3,FALSE)&lt;&gt;0,VLOOKUP($B491,'Draft List'!$D$4:$AC$2598,BH$3,FALSE),"")</f>
        <v/>
      </c>
      <c r="BI491" t="str">
        <f>IF(VLOOKUP($B491,'Draft List'!$D$4:$AC$2598,BI$3,FALSE)&lt;&gt;0,VLOOKUP($B491,'Draft List'!$D$4:$AC$2598,BI$3,FALSE),"")</f>
        <v/>
      </c>
      <c r="BJ491" t="str">
        <f>IF(VLOOKUP($B491,'Draft List'!$D$4:$AC$2598,BJ$3,FALSE)&lt;&gt;0,VLOOKUP($B491,'Draft List'!$D$4:$AC$2598,BJ$3,FALSE),"")</f>
        <v/>
      </c>
      <c r="BK491" t="str">
        <f>IF(VLOOKUP($B491,'Draft List'!$D$4:$AC$2598,BK$3,FALSE)&lt;&gt;0,VLOOKUP($B491,'Draft List'!$D$4:$AC$2598,BK$3,FALSE),"")</f>
        <v/>
      </c>
      <c r="BL491">
        <f>IF(OR(C491="SP",C491="MR",C491="CL"),"P",VLOOKUP($A491,Bat!$A$4:$AQ$1284,42,FALSE))</f>
        <v>-12.146081221879996</v>
      </c>
    </row>
    <row r="492" spans="1:64" x14ac:dyDescent="0.25">
      <c r="A492" s="45" t="str">
        <f t="shared" si="56"/>
        <v>SPWill Nabors23</v>
      </c>
      <c r="B492">
        <f>VLOOKUP($A492,draft_listing_pitchers_stats!$A$1:$B$1324,2,FALSE)</f>
        <v>10331</v>
      </c>
      <c r="C492" s="1" t="s">
        <v>25</v>
      </c>
      <c r="D492" s="1" t="s">
        <v>380</v>
      </c>
      <c r="E492" s="1" t="s">
        <v>1480</v>
      </c>
      <c r="F492" s="1">
        <v>23</v>
      </c>
      <c r="G492" s="1" t="s">
        <v>58</v>
      </c>
      <c r="H492" s="1" t="s">
        <v>58</v>
      </c>
      <c r="I492" s="1" t="s">
        <v>54</v>
      </c>
      <c r="J492" s="24" t="s">
        <v>54</v>
      </c>
      <c r="K492" s="1" t="s">
        <v>46</v>
      </c>
      <c r="L492" s="24" t="s">
        <v>46</v>
      </c>
      <c r="M492" s="1">
        <v>2</v>
      </c>
      <c r="N492" s="1">
        <v>2</v>
      </c>
      <c r="O492" s="24">
        <v>2</v>
      </c>
      <c r="P492" s="1">
        <v>3</v>
      </c>
      <c r="Q492" s="1">
        <v>2</v>
      </c>
      <c r="R492" s="24">
        <v>3</v>
      </c>
      <c r="S492" s="1">
        <v>5</v>
      </c>
      <c r="T492" s="1">
        <v>5</v>
      </c>
      <c r="U492" s="1">
        <v>1</v>
      </c>
      <c r="V492" s="1">
        <v>1</v>
      </c>
      <c r="W492" s="1">
        <v>3</v>
      </c>
      <c r="X492" s="1">
        <v>5</v>
      </c>
      <c r="Y492" s="1" t="s">
        <v>48</v>
      </c>
      <c r="Z492" s="1" t="s">
        <v>48</v>
      </c>
      <c r="AA492" s="1" t="s">
        <v>48</v>
      </c>
      <c r="AB492" s="1" t="s">
        <v>48</v>
      </c>
      <c r="AC492" s="1" t="s">
        <v>48</v>
      </c>
      <c r="AD492" s="1" t="s">
        <v>48</v>
      </c>
      <c r="AE492" s="1" t="s">
        <v>48</v>
      </c>
      <c r="AF492" s="1" t="s">
        <v>48</v>
      </c>
      <c r="AG492" s="1" t="s">
        <v>48</v>
      </c>
      <c r="AH492" s="1" t="s">
        <v>48</v>
      </c>
      <c r="AI492" s="1" t="s">
        <v>48</v>
      </c>
      <c r="AJ492" s="1" t="s">
        <v>48</v>
      </c>
      <c r="AK492" s="1" t="s">
        <v>48</v>
      </c>
      <c r="AL492" s="1" t="s">
        <v>48</v>
      </c>
      <c r="AM492" s="1" t="s">
        <v>48</v>
      </c>
      <c r="AN492" s="1" t="s">
        <v>48</v>
      </c>
      <c r="AO492" s="1" t="s">
        <v>48</v>
      </c>
      <c r="AP492" s="24" t="s">
        <v>48</v>
      </c>
      <c r="AQ492" s="1" t="s">
        <v>61</v>
      </c>
      <c r="AR492" s="1">
        <v>5</v>
      </c>
      <c r="AS492" s="25" t="s">
        <v>519</v>
      </c>
      <c r="AT492" s="36" t="s">
        <v>50</v>
      </c>
      <c r="AU492" s="9">
        <f t="shared" si="57"/>
        <v>-2.0690406309742588</v>
      </c>
      <c r="AV492" s="9">
        <f t="shared" si="58"/>
        <v>-1.1865339896739031</v>
      </c>
      <c r="AW492">
        <f t="shared" si="59"/>
        <v>3</v>
      </c>
      <c r="AX492">
        <f t="shared" si="60"/>
        <v>0</v>
      </c>
      <c r="AY492" s="6">
        <f>VLOOKUP(AQ492,COND!$A$10:$B$32,2,FALSE)</f>
        <v>1</v>
      </c>
      <c r="AZ492" s="9">
        <f>($AU$3*AU492+$AV$3*AV492+$AW$3*AW492+$AX$3*AX492)*AY492*IF(AR492&lt;5,0.95,IF(AR492&lt;7,0.975,1))+$K$3*VLOOKUP(K492,COND!$A$2:$D$7,2,FALSE)+$L$3*VLOOKUP(L492,COND!$A$2:$D$7,3,FALSE)+IF(BB492="SP",$BB$3,0)+IF($AW492&lt;3,-5,0)</f>
        <v>9.9216242783189124</v>
      </c>
      <c r="BA492" s="28">
        <f t="shared" si="61"/>
        <v>-0.18593837554241305</v>
      </c>
      <c r="BB492" t="str">
        <f t="shared" si="62"/>
        <v>SP</v>
      </c>
      <c r="BC492">
        <v>900</v>
      </c>
      <c r="BD492">
        <v>488</v>
      </c>
      <c r="BF492" t="str">
        <f t="shared" si="63"/>
        <v>Unlikely</v>
      </c>
      <c r="BH492" t="str">
        <f>IF(VLOOKUP($B492,'Draft List'!$D$4:$AC$2598,BH$3,FALSE)&lt;&gt;0,VLOOKUP($B492,'Draft List'!$D$4:$AC$2598,BH$3,FALSE),"")</f>
        <v/>
      </c>
      <c r="BI492" t="str">
        <f>IF(VLOOKUP($B492,'Draft List'!$D$4:$AC$2598,BI$3,FALSE)&lt;&gt;0,VLOOKUP($B492,'Draft List'!$D$4:$AC$2598,BI$3,FALSE),"")</f>
        <v/>
      </c>
      <c r="BJ492" t="str">
        <f>IF(VLOOKUP($B492,'Draft List'!$D$4:$AC$2598,BJ$3,FALSE)&lt;&gt;0,VLOOKUP($B492,'Draft List'!$D$4:$AC$2598,BJ$3,FALSE),"")</f>
        <v/>
      </c>
      <c r="BK492" t="str">
        <f>IF(VLOOKUP($B492,'Draft List'!$D$4:$AC$2598,BK$3,FALSE)&lt;&gt;0,VLOOKUP($B492,'Draft List'!$D$4:$AC$2598,BK$3,FALSE),"")</f>
        <v/>
      </c>
      <c r="BL492" t="str">
        <f>IF(OR(C492="SP",C492="MR",C492="CL"),"P",VLOOKUP($A492,Bat!$A$4:$AQ$1284,42,FALSE))</f>
        <v>P</v>
      </c>
    </row>
    <row r="493" spans="1:64" x14ac:dyDescent="0.25">
      <c r="A493" s="45" t="str">
        <f t="shared" si="56"/>
        <v>RPJay Nordahl23</v>
      </c>
      <c r="B493">
        <f>VLOOKUP($A493,draft_listing_pitchers_stats!$A$1:$B$1324,2,FALSE)</f>
        <v>15160</v>
      </c>
      <c r="C493" s="1" t="s">
        <v>885</v>
      </c>
      <c r="D493" s="1" t="s">
        <v>1501</v>
      </c>
      <c r="E493" s="1" t="s">
        <v>1502</v>
      </c>
      <c r="F493" s="1">
        <v>23</v>
      </c>
      <c r="G493" s="1" t="s">
        <v>44</v>
      </c>
      <c r="H493" s="1" t="s">
        <v>44</v>
      </c>
      <c r="I493" s="1" t="s">
        <v>54</v>
      </c>
      <c r="J493" s="24" t="s">
        <v>54</v>
      </c>
      <c r="K493" s="1" t="s">
        <v>46</v>
      </c>
      <c r="L493" s="24" t="s">
        <v>46</v>
      </c>
      <c r="M493" s="1">
        <v>3</v>
      </c>
      <c r="N493" s="1">
        <v>1</v>
      </c>
      <c r="O493" s="24">
        <v>3</v>
      </c>
      <c r="P493" s="1">
        <v>4</v>
      </c>
      <c r="Q493" s="1">
        <v>1</v>
      </c>
      <c r="R493" s="24">
        <v>3</v>
      </c>
      <c r="S493" s="1">
        <v>5</v>
      </c>
      <c r="T493" s="1">
        <v>5</v>
      </c>
      <c r="U493" s="1">
        <v>4</v>
      </c>
      <c r="V493" s="1">
        <v>4</v>
      </c>
      <c r="W493" s="1">
        <v>2</v>
      </c>
      <c r="X493" s="1">
        <v>2</v>
      </c>
      <c r="Y493" s="1" t="s">
        <v>48</v>
      </c>
      <c r="Z493" s="1" t="s">
        <v>48</v>
      </c>
      <c r="AA493" s="1" t="s">
        <v>48</v>
      </c>
      <c r="AB493" s="1" t="s">
        <v>48</v>
      </c>
      <c r="AC493" s="1" t="s">
        <v>48</v>
      </c>
      <c r="AD493" s="1" t="s">
        <v>48</v>
      </c>
      <c r="AE493" s="1" t="s">
        <v>48</v>
      </c>
      <c r="AF493" s="1" t="s">
        <v>48</v>
      </c>
      <c r="AG493" s="1">
        <v>4</v>
      </c>
      <c r="AH493" s="1">
        <v>4</v>
      </c>
      <c r="AI493" s="1" t="s">
        <v>48</v>
      </c>
      <c r="AJ493" s="1" t="s">
        <v>48</v>
      </c>
      <c r="AK493" s="1" t="s">
        <v>48</v>
      </c>
      <c r="AL493" s="1" t="s">
        <v>48</v>
      </c>
      <c r="AM493" s="1" t="s">
        <v>48</v>
      </c>
      <c r="AN493" s="1" t="s">
        <v>48</v>
      </c>
      <c r="AO493" s="1" t="s">
        <v>48</v>
      </c>
      <c r="AP493" s="24" t="s">
        <v>48</v>
      </c>
      <c r="AQ493" s="1" t="s">
        <v>62</v>
      </c>
      <c r="AR493" s="1">
        <v>8</v>
      </c>
      <c r="AS493" s="25" t="s">
        <v>523</v>
      </c>
      <c r="AT493" s="36" t="s">
        <v>48</v>
      </c>
      <c r="AU493" s="9">
        <f t="shared" si="57"/>
        <v>-1.8274604568410304</v>
      </c>
      <c r="AV493" s="9">
        <f t="shared" si="58"/>
        <v>-1.1872743815947853</v>
      </c>
      <c r="AW493">
        <f t="shared" si="59"/>
        <v>4</v>
      </c>
      <c r="AX493">
        <f t="shared" si="60"/>
        <v>0</v>
      </c>
      <c r="AY493" s="6">
        <f>VLOOKUP(AQ493,COND!$A$10:$B$32,2,FALSE)</f>
        <v>1</v>
      </c>
      <c r="AZ493" s="9">
        <f>($AU$3*AU493+$AV$3*AV493+$AW$3*AW493+$AX$3*AX493)*AY493*IF(AR493&lt;5,0.95,IF(AR493&lt;7,0.975,1))+$K$3*VLOOKUP(K493,COND!$A$2:$D$7,2,FALSE)+$L$3*VLOOKUP(L493,COND!$A$2:$D$7,3,FALSE)+IF(BB493="SP",$BB$3,0)+IF($AW493&lt;3,-5,0)</f>
        <v>9.8890202767360869</v>
      </c>
      <c r="BA493" s="28">
        <f t="shared" si="61"/>
        <v>-0.18880263855397741</v>
      </c>
      <c r="BB493" t="str">
        <f t="shared" si="62"/>
        <v>SP</v>
      </c>
      <c r="BC493">
        <v>900</v>
      </c>
      <c r="BD493">
        <v>489</v>
      </c>
      <c r="BF493" t="str">
        <f t="shared" si="63"/>
        <v>Unlikely</v>
      </c>
      <c r="BH493" t="str">
        <f>IF(VLOOKUP($B493,'Draft List'!$D$4:$AC$2598,BH$3,FALSE)&lt;&gt;0,VLOOKUP($B493,'Draft List'!$D$4:$AC$2598,BH$3,FALSE),"")</f>
        <v/>
      </c>
      <c r="BI493" t="str">
        <f>IF(VLOOKUP($B493,'Draft List'!$D$4:$AC$2598,BI$3,FALSE)&lt;&gt;0,VLOOKUP($B493,'Draft List'!$D$4:$AC$2598,BI$3,FALSE),"")</f>
        <v/>
      </c>
      <c r="BJ493" t="str">
        <f>IF(VLOOKUP($B493,'Draft List'!$D$4:$AC$2598,BJ$3,FALSE)&lt;&gt;0,VLOOKUP($B493,'Draft List'!$D$4:$AC$2598,BJ$3,FALSE),"")</f>
        <v/>
      </c>
      <c r="BK493" t="str">
        <f>IF(VLOOKUP($B493,'Draft List'!$D$4:$AC$2598,BK$3,FALSE)&lt;&gt;0,VLOOKUP($B493,'Draft List'!$D$4:$AC$2598,BK$3,FALSE),"")</f>
        <v/>
      </c>
      <c r="BL493">
        <f>IF(OR(C493="SP",C493="MR",C493="CL"),"P",VLOOKUP($A493,Bat!$A$4:$AQ$1284,42,FALSE))</f>
        <v>-8.7346710196147086</v>
      </c>
    </row>
    <row r="494" spans="1:64" x14ac:dyDescent="0.25">
      <c r="A494" s="45" t="str">
        <f t="shared" si="56"/>
        <v>RPReggie Hulsbos23</v>
      </c>
      <c r="B494">
        <f>VLOOKUP($A494,draft_listing_pitchers_stats!$A$1:$B$1324,2,FALSE)</f>
        <v>13598</v>
      </c>
      <c r="C494" s="1" t="s">
        <v>885</v>
      </c>
      <c r="D494" s="1" t="s">
        <v>1261</v>
      </c>
      <c r="E494" s="1" t="s">
        <v>1262</v>
      </c>
      <c r="F494" s="1">
        <v>23</v>
      </c>
      <c r="G494" s="1" t="s">
        <v>44</v>
      </c>
      <c r="H494" s="1" t="s">
        <v>44</v>
      </c>
      <c r="I494" s="1" t="s">
        <v>54</v>
      </c>
      <c r="J494" s="24" t="s">
        <v>54</v>
      </c>
      <c r="K494" s="1" t="s">
        <v>47</v>
      </c>
      <c r="L494" s="24" t="s">
        <v>47</v>
      </c>
      <c r="M494" s="1">
        <v>2</v>
      </c>
      <c r="N494" s="1">
        <v>2</v>
      </c>
      <c r="O494" s="24">
        <v>2</v>
      </c>
      <c r="P494" s="1">
        <v>3</v>
      </c>
      <c r="Q494" s="1">
        <v>2</v>
      </c>
      <c r="R494" s="24">
        <v>3</v>
      </c>
      <c r="S494" s="1">
        <v>3</v>
      </c>
      <c r="T494" s="1">
        <v>3</v>
      </c>
      <c r="U494" s="1">
        <v>1</v>
      </c>
      <c r="V494" s="1">
        <v>4</v>
      </c>
      <c r="W494" s="1">
        <v>2</v>
      </c>
      <c r="X494" s="1">
        <v>5</v>
      </c>
      <c r="Y494" s="1" t="s">
        <v>48</v>
      </c>
      <c r="Z494" s="1" t="s">
        <v>48</v>
      </c>
      <c r="AA494" s="1" t="s">
        <v>48</v>
      </c>
      <c r="AB494" s="1" t="s">
        <v>48</v>
      </c>
      <c r="AC494" s="1" t="s">
        <v>48</v>
      </c>
      <c r="AD494" s="1" t="s">
        <v>48</v>
      </c>
      <c r="AE494" s="1" t="s">
        <v>48</v>
      </c>
      <c r="AF494" s="1" t="s">
        <v>48</v>
      </c>
      <c r="AG494" s="1" t="s">
        <v>48</v>
      </c>
      <c r="AH494" s="1" t="s">
        <v>48</v>
      </c>
      <c r="AI494" s="1" t="s">
        <v>48</v>
      </c>
      <c r="AJ494" s="1" t="s">
        <v>48</v>
      </c>
      <c r="AK494" s="1" t="s">
        <v>48</v>
      </c>
      <c r="AL494" s="1" t="s">
        <v>48</v>
      </c>
      <c r="AM494" s="1" t="s">
        <v>48</v>
      </c>
      <c r="AN494" s="1" t="s">
        <v>48</v>
      </c>
      <c r="AO494" s="1" t="s">
        <v>48</v>
      </c>
      <c r="AP494" s="24" t="s">
        <v>48</v>
      </c>
      <c r="AQ494" s="1" t="s">
        <v>75</v>
      </c>
      <c r="AR494" s="1">
        <v>8</v>
      </c>
      <c r="AS494" s="25" t="s">
        <v>519</v>
      </c>
      <c r="AT494" s="36" t="s">
        <v>993</v>
      </c>
      <c r="AU494" s="9">
        <f t="shared" si="57"/>
        <v>-2.0690406309742588</v>
      </c>
      <c r="AV494" s="9">
        <f t="shared" si="58"/>
        <v>-1.1865339896739031</v>
      </c>
      <c r="AW494">
        <f t="shared" si="59"/>
        <v>3</v>
      </c>
      <c r="AX494">
        <f t="shared" si="60"/>
        <v>0</v>
      </c>
      <c r="AY494" s="6">
        <f>VLOOKUP(AQ494,COND!$A$10:$B$32,2,FALSE)</f>
        <v>0.95</v>
      </c>
      <c r="AZ494" s="9">
        <f>($AU$3*AU494+$AV$3*AV494+$AW$3*AW494+$AX$3*AX494)*AY494*IF(AR494&lt;5,0.95,IF(AR494&lt;7,0.975,1))+$K$3*VLOOKUP(K494,COND!$A$2:$D$7,2,FALSE)+$L$3*VLOOKUP(L494,COND!$A$2:$D$7,3,FALSE)+IF(BB494="SP",$BB$3,0)+IF($AW494&lt;3,-5,0)</f>
        <v>9.8877364763107316</v>
      </c>
      <c r="BA494" s="28">
        <f t="shared" si="61"/>
        <v>-0.18891542047932589</v>
      </c>
      <c r="BB494" t="str">
        <f t="shared" si="62"/>
        <v>SP</v>
      </c>
      <c r="BC494">
        <v>900</v>
      </c>
      <c r="BD494">
        <v>490</v>
      </c>
      <c r="BF494" t="str">
        <f t="shared" si="63"/>
        <v>Unlikely</v>
      </c>
      <c r="BH494" t="str">
        <f>IF(VLOOKUP($B494,'Draft List'!$D$4:$AC$2598,BH$3,FALSE)&lt;&gt;0,VLOOKUP($B494,'Draft List'!$D$4:$AC$2598,BH$3,FALSE),"")</f>
        <v/>
      </c>
      <c r="BI494" t="str">
        <f>IF(VLOOKUP($B494,'Draft List'!$D$4:$AC$2598,BI$3,FALSE)&lt;&gt;0,VLOOKUP($B494,'Draft List'!$D$4:$AC$2598,BI$3,FALSE),"")</f>
        <v/>
      </c>
      <c r="BJ494" t="str">
        <f>IF(VLOOKUP($B494,'Draft List'!$D$4:$AC$2598,BJ$3,FALSE)&lt;&gt;0,VLOOKUP($B494,'Draft List'!$D$4:$AC$2598,BJ$3,FALSE),"")</f>
        <v/>
      </c>
      <c r="BK494" t="str">
        <f>IF(VLOOKUP($B494,'Draft List'!$D$4:$AC$2598,BK$3,FALSE)&lt;&gt;0,VLOOKUP($B494,'Draft List'!$D$4:$AC$2598,BK$3,FALSE),"")</f>
        <v/>
      </c>
      <c r="BL494" t="e">
        <f>IF(OR(C494="SP",C494="MR",C494="CL"),"P",VLOOKUP($A494,Bat!$A$4:$AQ$1284,42,FALSE))</f>
        <v>#N/A</v>
      </c>
    </row>
    <row r="495" spans="1:64" x14ac:dyDescent="0.25">
      <c r="A495" s="45" t="str">
        <f t="shared" si="56"/>
        <v>SPArmando Otero22</v>
      </c>
      <c r="B495">
        <f>VLOOKUP($A495,draft_listing_pitchers_stats!$A$1:$B$1324,2,FALSE)</f>
        <v>5354</v>
      </c>
      <c r="C495" s="1" t="s">
        <v>25</v>
      </c>
      <c r="D495" s="1" t="s">
        <v>497</v>
      </c>
      <c r="E495" s="1" t="s">
        <v>671</v>
      </c>
      <c r="F495" s="1">
        <v>22</v>
      </c>
      <c r="G495" s="1" t="s">
        <v>58</v>
      </c>
      <c r="H495" s="1" t="s">
        <v>58</v>
      </c>
      <c r="I495" s="1" t="s">
        <v>54</v>
      </c>
      <c r="J495" s="24" t="s">
        <v>54</v>
      </c>
      <c r="K495" s="1" t="s">
        <v>47</v>
      </c>
      <c r="L495" s="24" t="s">
        <v>46</v>
      </c>
      <c r="M495" s="1">
        <v>2</v>
      </c>
      <c r="N495" s="1">
        <v>2</v>
      </c>
      <c r="O495" s="24">
        <v>1</v>
      </c>
      <c r="P495" s="1">
        <v>4</v>
      </c>
      <c r="Q495" s="1">
        <v>2</v>
      </c>
      <c r="R495" s="24">
        <v>2</v>
      </c>
      <c r="S495" s="1">
        <v>4</v>
      </c>
      <c r="T495" s="1">
        <v>5</v>
      </c>
      <c r="U495" s="1" t="s">
        <v>48</v>
      </c>
      <c r="V495" s="1" t="s">
        <v>48</v>
      </c>
      <c r="W495" s="1">
        <v>2</v>
      </c>
      <c r="X495" s="1">
        <v>6</v>
      </c>
      <c r="Y495" s="1">
        <v>4</v>
      </c>
      <c r="Z495" s="1">
        <v>6</v>
      </c>
      <c r="AA495" s="1" t="s">
        <v>48</v>
      </c>
      <c r="AB495" s="1" t="s">
        <v>48</v>
      </c>
      <c r="AC495" s="1" t="s">
        <v>48</v>
      </c>
      <c r="AD495" s="1" t="s">
        <v>48</v>
      </c>
      <c r="AE495" s="1" t="s">
        <v>48</v>
      </c>
      <c r="AF495" s="1" t="s">
        <v>48</v>
      </c>
      <c r="AG495" s="1" t="s">
        <v>48</v>
      </c>
      <c r="AH495" s="1" t="s">
        <v>48</v>
      </c>
      <c r="AI495" s="1" t="s">
        <v>48</v>
      </c>
      <c r="AJ495" s="1" t="s">
        <v>48</v>
      </c>
      <c r="AK495" s="1" t="s">
        <v>48</v>
      </c>
      <c r="AL495" s="1" t="s">
        <v>48</v>
      </c>
      <c r="AM495" s="1" t="s">
        <v>48</v>
      </c>
      <c r="AN495" s="1" t="s">
        <v>48</v>
      </c>
      <c r="AO495" s="1" t="s">
        <v>48</v>
      </c>
      <c r="AP495" s="24" t="s">
        <v>48</v>
      </c>
      <c r="AQ495" s="1" t="s">
        <v>62</v>
      </c>
      <c r="AR495" s="1">
        <v>6</v>
      </c>
      <c r="AS495" s="25" t="s">
        <v>519</v>
      </c>
      <c r="AT495" s="36" t="s">
        <v>826</v>
      </c>
      <c r="AU495" s="9">
        <f t="shared" si="57"/>
        <v>-2.311361197028369</v>
      </c>
      <c r="AV495" s="9">
        <f t="shared" si="58"/>
        <v>-1.23416323121884</v>
      </c>
      <c r="AW495">
        <f t="shared" si="59"/>
        <v>3</v>
      </c>
      <c r="AX495">
        <f t="shared" si="60"/>
        <v>1</v>
      </c>
      <c r="AY495" s="6">
        <f>VLOOKUP(AQ495,COND!$A$10:$B$32,2,FALSE)</f>
        <v>1</v>
      </c>
      <c r="AZ495" s="9">
        <f>($AU$3*AU495+$AV$3*AV495+$AW$3*AW495+$AX$3*AX495)*AY495*IF(AR495&lt;5,0.95,IF(AR495&lt;7,0.975,1))+$K$3*VLOOKUP(K495,COND!$A$2:$D$7,2,FALSE)+$L$3*VLOOKUP(L495,COND!$A$2:$D$7,3,FALSE)+IF(BB495="SP",$BB$3,0)+IF($AW495&lt;3,-5,0)</f>
        <v>9.8643515578120855</v>
      </c>
      <c r="BA495" s="28">
        <f t="shared" si="61"/>
        <v>-0.1909697866255784</v>
      </c>
      <c r="BB495" t="str">
        <f t="shared" si="62"/>
        <v>SP</v>
      </c>
      <c r="BC495">
        <v>900</v>
      </c>
      <c r="BD495">
        <v>491</v>
      </c>
      <c r="BF495" t="str">
        <f t="shared" si="63"/>
        <v>Unlikely</v>
      </c>
      <c r="BH495">
        <f>IF(VLOOKUP($B495,'Draft List'!$D$4:$AC$2598,BH$3,FALSE)&lt;&gt;0,VLOOKUP($B495,'Draft List'!$D$4:$AC$2598,BH$3,FALSE),"")</f>
        <v>391</v>
      </c>
      <c r="BI495">
        <f>IF(VLOOKUP($B495,'Draft List'!$D$4:$AC$2598,BI$3,FALSE)&lt;&gt;0,VLOOKUP($B495,'Draft List'!$D$4:$AC$2598,BI$3,FALSE),"")</f>
        <v>15</v>
      </c>
      <c r="BJ495">
        <f>IF(VLOOKUP($B495,'Draft List'!$D$4:$AC$2598,BJ$3,FALSE)&lt;&gt;0,VLOOKUP($B495,'Draft List'!$D$4:$AC$2598,BJ$3,FALSE),"")</f>
        <v>21</v>
      </c>
      <c r="BK495" t="str">
        <f>IF(VLOOKUP($B495,'Draft List'!$D$4:$AC$2598,BK$3,FALSE)&lt;&gt;0,VLOOKUP($B495,'Draft List'!$D$4:$AC$2598,BK$3,FALSE),"")</f>
        <v>Havana Leones</v>
      </c>
      <c r="BL495" t="str">
        <f>IF(OR(C495="SP",C495="MR",C495="CL"),"P",VLOOKUP($A495,Bat!$A$4:$AQ$1284,42,FALSE))</f>
        <v>P</v>
      </c>
    </row>
    <row r="496" spans="1:64" x14ac:dyDescent="0.25">
      <c r="A496" s="45" t="str">
        <f t="shared" si="56"/>
        <v>RPJosé Barrón23</v>
      </c>
      <c r="B496">
        <f>VLOOKUP($A496,draft_listing_pitchers_stats!$A$1:$B$1324,2,FALSE)</f>
        <v>9409</v>
      </c>
      <c r="C496" s="1" t="s">
        <v>885</v>
      </c>
      <c r="D496" s="1" t="s">
        <v>150</v>
      </c>
      <c r="E496" s="1" t="s">
        <v>722</v>
      </c>
      <c r="F496" s="1">
        <v>23</v>
      </c>
      <c r="G496" s="1" t="s">
        <v>44</v>
      </c>
      <c r="H496" s="1" t="s">
        <v>58</v>
      </c>
      <c r="I496" s="1" t="s">
        <v>54</v>
      </c>
      <c r="J496" s="24" t="s">
        <v>54</v>
      </c>
      <c r="K496" s="1" t="s">
        <v>46</v>
      </c>
      <c r="L496" s="24" t="s">
        <v>46</v>
      </c>
      <c r="M496" s="1">
        <v>2</v>
      </c>
      <c r="N496" s="1">
        <v>2</v>
      </c>
      <c r="O496" s="24">
        <v>2</v>
      </c>
      <c r="P496" s="1">
        <v>3</v>
      </c>
      <c r="Q496" s="1">
        <v>2</v>
      </c>
      <c r="R496" s="24">
        <v>3</v>
      </c>
      <c r="S496" s="1">
        <v>4</v>
      </c>
      <c r="T496" s="1">
        <v>5</v>
      </c>
      <c r="U496" s="1">
        <v>3</v>
      </c>
      <c r="V496" s="1">
        <v>3</v>
      </c>
      <c r="W496" s="1">
        <v>4</v>
      </c>
      <c r="X496" s="1">
        <v>4</v>
      </c>
      <c r="Y496" s="1">
        <v>3</v>
      </c>
      <c r="Z496" s="1">
        <v>4</v>
      </c>
      <c r="AA496" s="1" t="s">
        <v>48</v>
      </c>
      <c r="AB496" s="1" t="s">
        <v>48</v>
      </c>
      <c r="AC496" s="1" t="s">
        <v>48</v>
      </c>
      <c r="AD496" s="1" t="s">
        <v>48</v>
      </c>
      <c r="AE496" s="1" t="s">
        <v>48</v>
      </c>
      <c r="AF496" s="1" t="s">
        <v>48</v>
      </c>
      <c r="AG496" s="1" t="s">
        <v>48</v>
      </c>
      <c r="AH496" s="1" t="s">
        <v>48</v>
      </c>
      <c r="AI496" s="1" t="s">
        <v>48</v>
      </c>
      <c r="AJ496" s="1" t="s">
        <v>48</v>
      </c>
      <c r="AK496" s="1" t="s">
        <v>48</v>
      </c>
      <c r="AL496" s="1" t="s">
        <v>48</v>
      </c>
      <c r="AM496" s="1" t="s">
        <v>48</v>
      </c>
      <c r="AN496" s="1" t="s">
        <v>48</v>
      </c>
      <c r="AO496" s="1" t="s">
        <v>48</v>
      </c>
      <c r="AP496" s="24" t="s">
        <v>48</v>
      </c>
      <c r="AQ496" s="1" t="s">
        <v>62</v>
      </c>
      <c r="AR496" s="1">
        <v>7</v>
      </c>
      <c r="AS496" s="25" t="s">
        <v>15</v>
      </c>
      <c r="AT496" s="36" t="s">
        <v>48</v>
      </c>
      <c r="AU496" s="9">
        <f t="shared" si="57"/>
        <v>-2.0690406309742588</v>
      </c>
      <c r="AV496" s="9">
        <f t="shared" si="58"/>
        <v>-1.1865339896739031</v>
      </c>
      <c r="AW496">
        <f t="shared" si="59"/>
        <v>4</v>
      </c>
      <c r="AX496">
        <f t="shared" si="60"/>
        <v>0</v>
      </c>
      <c r="AY496" s="6">
        <f>VLOOKUP(AQ496,COND!$A$10:$B$32,2,FALSE)</f>
        <v>1</v>
      </c>
      <c r="AZ496" s="9">
        <f>($AU$3*AU496+$AV$3*AV496+$AW$3*AW496+$AX$3*AX496)*AY496*IF(AR496&lt;5,0.95,IF(AR496&lt;7,0.975,1))+$K$3*VLOOKUP(K496,COND!$A$2:$D$7,2,FALSE)+$L$3*VLOOKUP(L496,COND!$A$2:$D$7,3,FALSE)+IF(BB496="SP",$BB$3,0)+IF($AW496&lt;3,-5,0)</f>
        <v>9.8555120803270881</v>
      </c>
      <c r="BA496" s="28">
        <f t="shared" si="61"/>
        <v>-0.19174633512185779</v>
      </c>
      <c r="BB496" t="str">
        <f t="shared" si="62"/>
        <v>SP</v>
      </c>
      <c r="BC496">
        <v>900</v>
      </c>
      <c r="BD496">
        <v>492</v>
      </c>
      <c r="BF496" t="str">
        <f t="shared" si="63"/>
        <v>Unlikely</v>
      </c>
      <c r="BH496" t="str">
        <f>IF(VLOOKUP($B496,'Draft List'!$D$4:$AC$2598,BH$3,FALSE)&lt;&gt;0,VLOOKUP($B496,'Draft List'!$D$4:$AC$2598,BH$3,FALSE),"")</f>
        <v/>
      </c>
      <c r="BI496" t="str">
        <f>IF(VLOOKUP($B496,'Draft List'!$D$4:$AC$2598,BI$3,FALSE)&lt;&gt;0,VLOOKUP($B496,'Draft List'!$D$4:$AC$2598,BI$3,FALSE),"")</f>
        <v/>
      </c>
      <c r="BJ496" t="str">
        <f>IF(VLOOKUP($B496,'Draft List'!$D$4:$AC$2598,BJ$3,FALSE)&lt;&gt;0,VLOOKUP($B496,'Draft List'!$D$4:$AC$2598,BJ$3,FALSE),"")</f>
        <v/>
      </c>
      <c r="BK496" t="str">
        <f>IF(VLOOKUP($B496,'Draft List'!$D$4:$AC$2598,BK$3,FALSE)&lt;&gt;0,VLOOKUP($B496,'Draft List'!$D$4:$AC$2598,BK$3,FALSE),"")</f>
        <v/>
      </c>
      <c r="BL496">
        <f>IF(OR(C496="SP",C496="MR",C496="CL"),"P",VLOOKUP($A496,Bat!$A$4:$AQ$1284,42,FALSE))</f>
        <v>-11.31762891486126</v>
      </c>
    </row>
    <row r="497" spans="1:64" x14ac:dyDescent="0.25">
      <c r="A497" s="45" t="str">
        <f t="shared" si="56"/>
        <v>RPKen Reid23</v>
      </c>
      <c r="B497">
        <f>VLOOKUP($A497,draft_listing_pitchers_stats!$A$1:$B$1324,2,FALSE)</f>
        <v>7949</v>
      </c>
      <c r="C497" s="1" t="s">
        <v>885</v>
      </c>
      <c r="D497" s="1" t="s">
        <v>484</v>
      </c>
      <c r="E497" s="1" t="s">
        <v>773</v>
      </c>
      <c r="F497" s="1">
        <v>23</v>
      </c>
      <c r="G497" s="1" t="s">
        <v>58</v>
      </c>
      <c r="H497" s="1" t="s">
        <v>58</v>
      </c>
      <c r="I497" s="1" t="s">
        <v>54</v>
      </c>
      <c r="J497" s="24" t="s">
        <v>54</v>
      </c>
      <c r="K497" s="1" t="s">
        <v>46</v>
      </c>
      <c r="L497" s="24" t="s">
        <v>47</v>
      </c>
      <c r="M497" s="1">
        <v>4</v>
      </c>
      <c r="N497" s="1">
        <v>1</v>
      </c>
      <c r="O497" s="24">
        <v>1</v>
      </c>
      <c r="P497" s="1">
        <v>5</v>
      </c>
      <c r="Q497" s="1">
        <v>1</v>
      </c>
      <c r="R497" s="24">
        <v>2</v>
      </c>
      <c r="S497" s="1">
        <v>5</v>
      </c>
      <c r="T497" s="1">
        <v>5</v>
      </c>
      <c r="U497" s="1">
        <v>3</v>
      </c>
      <c r="V497" s="1">
        <v>5</v>
      </c>
      <c r="W497" s="1">
        <v>5</v>
      </c>
      <c r="X497" s="1">
        <v>6</v>
      </c>
      <c r="Y497" s="1" t="s">
        <v>48</v>
      </c>
      <c r="Z497" s="1" t="s">
        <v>48</v>
      </c>
      <c r="AA497" s="1" t="s">
        <v>48</v>
      </c>
      <c r="AB497" s="1" t="s">
        <v>48</v>
      </c>
      <c r="AC497" s="1" t="s">
        <v>48</v>
      </c>
      <c r="AD497" s="1" t="s">
        <v>48</v>
      </c>
      <c r="AE497" s="1" t="s">
        <v>48</v>
      </c>
      <c r="AF497" s="1" t="s">
        <v>48</v>
      </c>
      <c r="AG497" s="1">
        <v>4</v>
      </c>
      <c r="AH497" s="1">
        <v>5</v>
      </c>
      <c r="AI497" s="1" t="s">
        <v>48</v>
      </c>
      <c r="AJ497" s="1" t="s">
        <v>48</v>
      </c>
      <c r="AK497" s="1" t="s">
        <v>48</v>
      </c>
      <c r="AL497" s="1" t="s">
        <v>48</v>
      </c>
      <c r="AM497" s="1" t="s">
        <v>48</v>
      </c>
      <c r="AN497" s="1" t="s">
        <v>48</v>
      </c>
      <c r="AO497" s="1" t="s">
        <v>48</v>
      </c>
      <c r="AP497" s="24" t="s">
        <v>48</v>
      </c>
      <c r="AQ497" s="1" t="s">
        <v>522</v>
      </c>
      <c r="AR497" s="1">
        <v>6</v>
      </c>
      <c r="AS497" s="25" t="s">
        <v>523</v>
      </c>
      <c r="AT497" s="36" t="s">
        <v>48</v>
      </c>
      <c r="AU497" s="9">
        <f t="shared" si="57"/>
        <v>-2.1174102644400774</v>
      </c>
      <c r="AV497" s="9">
        <f t="shared" si="58"/>
        <v>-1.2349036231397219</v>
      </c>
      <c r="AW497">
        <f t="shared" si="59"/>
        <v>4</v>
      </c>
      <c r="AX497">
        <f t="shared" si="60"/>
        <v>0.5</v>
      </c>
      <c r="AY497" s="6">
        <f>VLOOKUP(AQ497,COND!$A$10:$B$32,2,FALSE)</f>
        <v>1</v>
      </c>
      <c r="AZ497" s="9">
        <f>($AU$3*AU497+$AV$3*AV497+$AW$3*AW497+$AX$3*AX497)*AY497*IF(AR497&lt;5,0.95,IF(AR497&lt;7,0.975,1))+$K$3*VLOOKUP(K497,COND!$A$2:$D$7,2,FALSE)+$L$3*VLOOKUP(L497,COND!$A$2:$D$7,3,FALSE)+IF(BB497="SP",$BB$3,0)+IF($AW497&lt;3,-5,0)</f>
        <v>9.7658593472096058</v>
      </c>
      <c r="BA497" s="28">
        <f t="shared" si="61"/>
        <v>-0.19962233177526625</v>
      </c>
      <c r="BB497" t="str">
        <f t="shared" si="62"/>
        <v>SP</v>
      </c>
      <c r="BC497">
        <v>900</v>
      </c>
      <c r="BD497">
        <v>493</v>
      </c>
      <c r="BF497" t="str">
        <f t="shared" si="63"/>
        <v>Unlikely</v>
      </c>
      <c r="BH497" t="str">
        <f>IF(VLOOKUP($B497,'Draft List'!$D$4:$AC$2598,BH$3,FALSE)&lt;&gt;0,VLOOKUP($B497,'Draft List'!$D$4:$AC$2598,BH$3,FALSE),"")</f>
        <v/>
      </c>
      <c r="BI497" t="str">
        <f>IF(VLOOKUP($B497,'Draft List'!$D$4:$AC$2598,BI$3,FALSE)&lt;&gt;0,VLOOKUP($B497,'Draft List'!$D$4:$AC$2598,BI$3,FALSE),"")</f>
        <v/>
      </c>
      <c r="BJ497" t="str">
        <f>IF(VLOOKUP($B497,'Draft List'!$D$4:$AC$2598,BJ$3,FALSE)&lt;&gt;0,VLOOKUP($B497,'Draft List'!$D$4:$AC$2598,BJ$3,FALSE),"")</f>
        <v/>
      </c>
      <c r="BK497" t="str">
        <f>IF(VLOOKUP($B497,'Draft List'!$D$4:$AC$2598,BK$3,FALSE)&lt;&gt;0,VLOOKUP($B497,'Draft List'!$D$4:$AC$2598,BK$3,FALSE),"")</f>
        <v/>
      </c>
      <c r="BL497">
        <f>IF(OR(C497="SP",C497="MR",C497="CL"),"P",VLOOKUP($A497,Bat!$A$4:$AQ$1284,42,FALSE))</f>
        <v>-4.254001370835379</v>
      </c>
    </row>
    <row r="498" spans="1:64" x14ac:dyDescent="0.25">
      <c r="A498" s="45" t="str">
        <f t="shared" si="56"/>
        <v>RPRob Cruz22</v>
      </c>
      <c r="B498">
        <f>VLOOKUP($A498,draft_listing_pitchers_stats!$A$1:$B$1324,2,FALSE)</f>
        <v>2213</v>
      </c>
      <c r="C498" s="1" t="s">
        <v>885</v>
      </c>
      <c r="D498" s="1" t="s">
        <v>171</v>
      </c>
      <c r="E498" s="1" t="s">
        <v>269</v>
      </c>
      <c r="F498" s="1">
        <v>22</v>
      </c>
      <c r="G498" s="1" t="s">
        <v>58</v>
      </c>
      <c r="H498" s="1" t="s">
        <v>44</v>
      </c>
      <c r="I498" s="1" t="s">
        <v>54</v>
      </c>
      <c r="J498" s="24" t="s">
        <v>54</v>
      </c>
      <c r="K498" s="1" t="s">
        <v>46</v>
      </c>
      <c r="L498" s="24" t="s">
        <v>46</v>
      </c>
      <c r="M498" s="1">
        <v>2</v>
      </c>
      <c r="N498" s="1">
        <v>1</v>
      </c>
      <c r="O498" s="24">
        <v>1</v>
      </c>
      <c r="P498" s="1">
        <v>4</v>
      </c>
      <c r="Q498" s="1">
        <v>1</v>
      </c>
      <c r="R498" s="24">
        <v>3</v>
      </c>
      <c r="S498" s="1" t="s">
        <v>48</v>
      </c>
      <c r="T498" s="1" t="s">
        <v>48</v>
      </c>
      <c r="U498" s="1">
        <v>2</v>
      </c>
      <c r="V498" s="1">
        <v>5</v>
      </c>
      <c r="W498" s="1">
        <v>2</v>
      </c>
      <c r="X498" s="1">
        <v>3</v>
      </c>
      <c r="Y498" s="1" t="s">
        <v>48</v>
      </c>
      <c r="Z498" s="1" t="s">
        <v>48</v>
      </c>
      <c r="AA498" s="1" t="s">
        <v>48</v>
      </c>
      <c r="AB498" s="1" t="s">
        <v>48</v>
      </c>
      <c r="AC498" s="1" t="s">
        <v>48</v>
      </c>
      <c r="AD498" s="1" t="s">
        <v>48</v>
      </c>
      <c r="AE498" s="1">
        <v>4</v>
      </c>
      <c r="AF498" s="1">
        <v>5</v>
      </c>
      <c r="AG498" s="1" t="s">
        <v>48</v>
      </c>
      <c r="AH498" s="1" t="s">
        <v>48</v>
      </c>
      <c r="AI498" s="1" t="s">
        <v>48</v>
      </c>
      <c r="AJ498" s="1" t="s">
        <v>48</v>
      </c>
      <c r="AK498" s="1" t="s">
        <v>48</v>
      </c>
      <c r="AL498" s="1" t="s">
        <v>48</v>
      </c>
      <c r="AM498" s="1">
        <v>2</v>
      </c>
      <c r="AN498" s="1">
        <v>3</v>
      </c>
      <c r="AO498" s="1" t="s">
        <v>48</v>
      </c>
      <c r="AP498" s="24" t="s">
        <v>48</v>
      </c>
      <c r="AQ498" s="1" t="s">
        <v>61</v>
      </c>
      <c r="AR498" s="1">
        <v>9</v>
      </c>
      <c r="AS498" s="25" t="s">
        <v>15</v>
      </c>
      <c r="AT498" s="36" t="s">
        <v>48</v>
      </c>
      <c r="AU498" s="9">
        <f t="shared" si="57"/>
        <v>-2.5067929134584248</v>
      </c>
      <c r="AV498" s="9">
        <f t="shared" si="58"/>
        <v>-1.1872743815947853</v>
      </c>
      <c r="AW498">
        <f t="shared" si="59"/>
        <v>4</v>
      </c>
      <c r="AX498">
        <f t="shared" si="60"/>
        <v>0</v>
      </c>
      <c r="AY498" s="6">
        <f>VLOOKUP(AQ498,COND!$A$10:$B$32,2,FALSE)</f>
        <v>1</v>
      </c>
      <c r="AZ498" s="9">
        <f>($AU$3*AU498+$AV$3*AV498+$AW$3*AW498+$AX$3*AX498)*AY498*IF(AR498&lt;5,0.95,IF(AR498&lt;7,0.975,1))+$K$3*VLOOKUP(K498,COND!$A$2:$D$7,2,FALSE)+$L$3*VLOOKUP(L498,COND!$A$2:$D$7,3,FALSE)+IF(BB498="SP",$BB$3,0)+IF($AW498&lt;3,-5,0)</f>
        <v>9.7531537854126071</v>
      </c>
      <c r="BA498" s="28">
        <f t="shared" si="61"/>
        <v>-0.20073851595296113</v>
      </c>
      <c r="BB498" t="str">
        <f t="shared" si="62"/>
        <v>SP</v>
      </c>
      <c r="BC498">
        <v>900</v>
      </c>
      <c r="BD498">
        <v>494</v>
      </c>
      <c r="BF498" t="str">
        <f t="shared" si="63"/>
        <v>Unlikely</v>
      </c>
      <c r="BH498" t="str">
        <f>IF(VLOOKUP($B498,'Draft List'!$D$4:$AC$2598,BH$3,FALSE)&lt;&gt;0,VLOOKUP($B498,'Draft List'!$D$4:$AC$2598,BH$3,FALSE),"")</f>
        <v/>
      </c>
      <c r="BI498" t="str">
        <f>IF(VLOOKUP($B498,'Draft List'!$D$4:$AC$2598,BI$3,FALSE)&lt;&gt;0,VLOOKUP($B498,'Draft List'!$D$4:$AC$2598,BI$3,FALSE),"")</f>
        <v/>
      </c>
      <c r="BJ498" t="str">
        <f>IF(VLOOKUP($B498,'Draft List'!$D$4:$AC$2598,BJ$3,FALSE)&lt;&gt;0,VLOOKUP($B498,'Draft List'!$D$4:$AC$2598,BJ$3,FALSE),"")</f>
        <v/>
      </c>
      <c r="BK498" t="str">
        <f>IF(VLOOKUP($B498,'Draft List'!$D$4:$AC$2598,BK$3,FALSE)&lt;&gt;0,VLOOKUP($B498,'Draft List'!$D$4:$AC$2598,BK$3,FALSE),"")</f>
        <v/>
      </c>
      <c r="BL498" t="e">
        <f>IF(OR(C498="SP",C498="MR",C498="CL"),"P",VLOOKUP($A498,Bat!$A$4:$AQ$1284,42,FALSE))</f>
        <v>#N/A</v>
      </c>
    </row>
    <row r="499" spans="1:64" x14ac:dyDescent="0.25">
      <c r="A499" s="45" t="str">
        <f t="shared" si="56"/>
        <v>SPArnold Bannatyne24</v>
      </c>
      <c r="B499">
        <f>VLOOKUP($A499,draft_listing_pitchers_stats!$A$1:$B$1324,2,FALSE)</f>
        <v>6538</v>
      </c>
      <c r="C499" s="1" t="s">
        <v>25</v>
      </c>
      <c r="D499" s="1" t="s">
        <v>996</v>
      </c>
      <c r="E499" s="1" t="s">
        <v>731</v>
      </c>
      <c r="F499" s="1">
        <v>24</v>
      </c>
      <c r="G499" s="1" t="s">
        <v>44</v>
      </c>
      <c r="H499" s="1" t="s">
        <v>44</v>
      </c>
      <c r="I499" s="1" t="s">
        <v>54</v>
      </c>
      <c r="J499" s="24" t="s">
        <v>54</v>
      </c>
      <c r="K499" s="1" t="s">
        <v>47</v>
      </c>
      <c r="L499" s="24" t="s">
        <v>47</v>
      </c>
      <c r="M499" s="1">
        <v>2</v>
      </c>
      <c r="N499" s="1">
        <v>2</v>
      </c>
      <c r="O499" s="24">
        <v>2</v>
      </c>
      <c r="P499" s="1">
        <v>2</v>
      </c>
      <c r="Q499" s="1">
        <v>2</v>
      </c>
      <c r="R499" s="24">
        <v>4</v>
      </c>
      <c r="S499" s="1">
        <v>4</v>
      </c>
      <c r="T499" s="1">
        <v>4</v>
      </c>
      <c r="U499" s="1">
        <v>1</v>
      </c>
      <c r="V499" s="1">
        <v>1</v>
      </c>
      <c r="W499" s="1" t="s">
        <v>48</v>
      </c>
      <c r="X499" s="1" t="s">
        <v>48</v>
      </c>
      <c r="Y499" s="1">
        <v>3</v>
      </c>
      <c r="Z499" s="1">
        <v>4</v>
      </c>
      <c r="AA499" s="1" t="s">
        <v>48</v>
      </c>
      <c r="AB499" s="1" t="s">
        <v>48</v>
      </c>
      <c r="AC499" s="1" t="s">
        <v>48</v>
      </c>
      <c r="AD499" s="1" t="s">
        <v>48</v>
      </c>
      <c r="AE499" s="1" t="s">
        <v>48</v>
      </c>
      <c r="AF499" s="1" t="s">
        <v>48</v>
      </c>
      <c r="AG499" s="1" t="s">
        <v>48</v>
      </c>
      <c r="AH499" s="1" t="s">
        <v>48</v>
      </c>
      <c r="AI499" s="1" t="s">
        <v>48</v>
      </c>
      <c r="AJ499" s="1" t="s">
        <v>48</v>
      </c>
      <c r="AK499" s="1" t="s">
        <v>48</v>
      </c>
      <c r="AL499" s="1" t="s">
        <v>48</v>
      </c>
      <c r="AM499" s="1" t="s">
        <v>48</v>
      </c>
      <c r="AN499" s="1" t="s">
        <v>48</v>
      </c>
      <c r="AO499" s="1" t="s">
        <v>48</v>
      </c>
      <c r="AP499" s="24" t="s">
        <v>48</v>
      </c>
      <c r="AQ499" s="1" t="s">
        <v>521</v>
      </c>
      <c r="AR499" s="1">
        <v>8</v>
      </c>
      <c r="AS499" s="25" t="s">
        <v>519</v>
      </c>
      <c r="AT499" s="36" t="s">
        <v>50</v>
      </c>
      <c r="AU499" s="9">
        <f t="shared" si="57"/>
        <v>-2.0690406309742588</v>
      </c>
      <c r="AV499" s="9">
        <f t="shared" si="58"/>
        <v>-1.1389047481289662</v>
      </c>
      <c r="AW499">
        <f t="shared" si="59"/>
        <v>3</v>
      </c>
      <c r="AX499">
        <f t="shared" si="60"/>
        <v>0</v>
      </c>
      <c r="AY499" s="6">
        <f>VLOOKUP(AQ499,COND!$A$10:$B$32,2,FALSE)</f>
        <v>1</v>
      </c>
      <c r="AZ499" s="9">
        <f>($AU$3*AU499+$AV$3*AV499+$AW$3*AW499+$AX$3*AX499)*AY499*IF(AR499&lt;5,0.95,IF(AR499&lt;7,0.975,1))+$K$3*VLOOKUP(K499,COND!$A$2:$D$7,2,FALSE)+$L$3*VLOOKUP(L499,COND!$A$2:$D$7,3,FALSE)+IF(BB499="SP",$BB$3,0)+IF($AW499&lt;3,-5,0)</f>
        <v>9.7080969112258231</v>
      </c>
      <c r="BA499" s="28">
        <f t="shared" si="61"/>
        <v>-0.20469676438519949</v>
      </c>
      <c r="BB499" t="str">
        <f t="shared" si="62"/>
        <v>SP</v>
      </c>
      <c r="BC499">
        <v>900</v>
      </c>
      <c r="BD499">
        <v>495</v>
      </c>
      <c r="BF499" t="str">
        <f t="shared" si="63"/>
        <v>Unlikely</v>
      </c>
      <c r="BH499" t="str">
        <f>IF(VLOOKUP($B499,'Draft List'!$D$4:$AC$2598,BH$3,FALSE)&lt;&gt;0,VLOOKUP($B499,'Draft List'!$D$4:$AC$2598,BH$3,FALSE),"")</f>
        <v/>
      </c>
      <c r="BI499" t="str">
        <f>IF(VLOOKUP($B499,'Draft List'!$D$4:$AC$2598,BI$3,FALSE)&lt;&gt;0,VLOOKUP($B499,'Draft List'!$D$4:$AC$2598,BI$3,FALSE),"")</f>
        <v/>
      </c>
      <c r="BJ499" t="str">
        <f>IF(VLOOKUP($B499,'Draft List'!$D$4:$AC$2598,BJ$3,FALSE)&lt;&gt;0,VLOOKUP($B499,'Draft List'!$D$4:$AC$2598,BJ$3,FALSE),"")</f>
        <v/>
      </c>
      <c r="BK499" t="str">
        <f>IF(VLOOKUP($B499,'Draft List'!$D$4:$AC$2598,BK$3,FALSE)&lt;&gt;0,VLOOKUP($B499,'Draft List'!$D$4:$AC$2598,BK$3,FALSE),"")</f>
        <v/>
      </c>
      <c r="BL499" t="str">
        <f>IF(OR(C499="SP",C499="MR",C499="CL"),"P",VLOOKUP($A499,Bat!$A$4:$AQ$1284,42,FALSE))</f>
        <v>P</v>
      </c>
    </row>
    <row r="500" spans="1:64" x14ac:dyDescent="0.25">
      <c r="A500" s="45" t="str">
        <f t="shared" si="56"/>
        <v>RPJack Jones22</v>
      </c>
      <c r="B500">
        <f>VLOOKUP($A500,draft_listing_pitchers_stats!$A$1:$B$1324,2,FALSE)</f>
        <v>13231</v>
      </c>
      <c r="C500" s="1" t="s">
        <v>885</v>
      </c>
      <c r="D500" s="1" t="s">
        <v>154</v>
      </c>
      <c r="E500" s="1" t="s">
        <v>230</v>
      </c>
      <c r="F500" s="1">
        <v>22</v>
      </c>
      <c r="G500" s="1" t="s">
        <v>44</v>
      </c>
      <c r="H500" s="1" t="s">
        <v>44</v>
      </c>
      <c r="I500" s="1" t="s">
        <v>54</v>
      </c>
      <c r="J500" s="24" t="s">
        <v>54</v>
      </c>
      <c r="K500" s="1" t="s">
        <v>46</v>
      </c>
      <c r="L500" s="24" t="s">
        <v>51</v>
      </c>
      <c r="M500" s="1">
        <v>3</v>
      </c>
      <c r="N500" s="1">
        <v>2</v>
      </c>
      <c r="O500" s="24">
        <v>2</v>
      </c>
      <c r="P500" s="1">
        <v>3</v>
      </c>
      <c r="Q500" s="1">
        <v>2</v>
      </c>
      <c r="R500" s="24">
        <v>3</v>
      </c>
      <c r="S500" s="1">
        <v>4</v>
      </c>
      <c r="T500" s="1">
        <v>5</v>
      </c>
      <c r="U500" s="1">
        <v>1</v>
      </c>
      <c r="V500" s="1">
        <v>1</v>
      </c>
      <c r="W500" s="1" t="s">
        <v>48</v>
      </c>
      <c r="X500" s="1" t="s">
        <v>48</v>
      </c>
      <c r="Y500" s="1" t="s">
        <v>48</v>
      </c>
      <c r="Z500" s="1" t="s">
        <v>48</v>
      </c>
      <c r="AA500" s="1" t="s">
        <v>48</v>
      </c>
      <c r="AB500" s="1" t="s">
        <v>48</v>
      </c>
      <c r="AC500" s="1" t="s">
        <v>48</v>
      </c>
      <c r="AD500" s="1" t="s">
        <v>48</v>
      </c>
      <c r="AE500" s="1" t="s">
        <v>48</v>
      </c>
      <c r="AF500" s="1" t="s">
        <v>48</v>
      </c>
      <c r="AG500" s="1" t="s">
        <v>48</v>
      </c>
      <c r="AH500" s="1" t="s">
        <v>48</v>
      </c>
      <c r="AI500" s="1" t="s">
        <v>48</v>
      </c>
      <c r="AJ500" s="1" t="s">
        <v>48</v>
      </c>
      <c r="AK500" s="1">
        <v>3</v>
      </c>
      <c r="AL500" s="1">
        <v>4</v>
      </c>
      <c r="AM500" s="1" t="s">
        <v>48</v>
      </c>
      <c r="AN500" s="1" t="s">
        <v>48</v>
      </c>
      <c r="AO500" s="1" t="s">
        <v>48</v>
      </c>
      <c r="AP500" s="24" t="s">
        <v>48</v>
      </c>
      <c r="AQ500" s="1" t="s">
        <v>522</v>
      </c>
      <c r="AR500" s="1">
        <v>10</v>
      </c>
      <c r="AS500" s="25" t="s">
        <v>15</v>
      </c>
      <c r="AT500" s="36" t="s">
        <v>48</v>
      </c>
      <c r="AU500" s="9">
        <f t="shared" si="57"/>
        <v>-1.8743493064650851</v>
      </c>
      <c r="AV500" s="9">
        <f t="shared" si="58"/>
        <v>-1.1865339896739031</v>
      </c>
      <c r="AW500">
        <f t="shared" si="59"/>
        <v>3</v>
      </c>
      <c r="AX500">
        <f t="shared" si="60"/>
        <v>0</v>
      </c>
      <c r="AY500" s="6">
        <f>VLOOKUP(AQ500,COND!$A$10:$B$32,2,FALSE)</f>
        <v>1</v>
      </c>
      <c r="AZ500" s="9">
        <f>($AU$3*AU500+$AV$3*AV500+$AW$3*AW500+$AX$3*AX500)*AY500*IF(AR500&lt;5,0.95,IF(AR500&lt;7,0.975,1))+$K$3*VLOOKUP(K500,COND!$A$2:$D$7,2,FALSE)+$L$3*VLOOKUP(L500,COND!$A$2:$D$7,3,FALSE)+IF(BB500="SP",$BB$3,0)+IF($AW500&lt;3,-5,0)</f>
        <v>9.6944503452289226</v>
      </c>
      <c r="BA500" s="28">
        <f t="shared" si="61"/>
        <v>-0.20589561582435484</v>
      </c>
      <c r="BB500" t="str">
        <f t="shared" si="62"/>
        <v>SP</v>
      </c>
      <c r="BC500">
        <v>900</v>
      </c>
      <c r="BD500">
        <v>496</v>
      </c>
      <c r="BF500" t="str">
        <f t="shared" si="63"/>
        <v>Unlikely</v>
      </c>
      <c r="BH500">
        <f>IF(VLOOKUP($B500,'Draft List'!$D$4:$AC$2598,BH$3,FALSE)&lt;&gt;0,VLOOKUP($B500,'Draft List'!$D$4:$AC$2598,BH$3,FALSE),"")</f>
        <v>348</v>
      </c>
      <c r="BI500">
        <f>IF(VLOOKUP($B500,'Draft List'!$D$4:$AC$2598,BI$3,FALSE)&lt;&gt;0,VLOOKUP($B500,'Draft List'!$D$4:$AC$2598,BI$3,FALSE),"")</f>
        <v>14</v>
      </c>
      <c r="BJ500">
        <f>IF(VLOOKUP($B500,'Draft List'!$D$4:$AC$2598,BJ$3,FALSE)&lt;&gt;0,VLOOKUP($B500,'Draft List'!$D$4:$AC$2598,BJ$3,FALSE),"")</f>
        <v>4</v>
      </c>
      <c r="BK500" t="str">
        <f>IF(VLOOKUP($B500,'Draft List'!$D$4:$AC$2598,BK$3,FALSE)&lt;&gt;0,VLOOKUP($B500,'Draft List'!$D$4:$AC$2598,BK$3,FALSE),"")</f>
        <v>Amsterdam Lions</v>
      </c>
      <c r="BL500" t="e">
        <f>IF(OR(C500="SP",C500="MR",C500="CL"),"P",VLOOKUP($A500,Bat!$A$4:$AQ$1284,42,FALSE))</f>
        <v>#N/A</v>
      </c>
    </row>
    <row r="501" spans="1:64" x14ac:dyDescent="0.25">
      <c r="A501" s="45" t="str">
        <f t="shared" si="56"/>
        <v>RPLeo Blackwood23</v>
      </c>
      <c r="B501">
        <f>VLOOKUP($A501,draft_listing_pitchers_stats!$A$1:$B$1324,2,FALSE)</f>
        <v>13608</v>
      </c>
      <c r="C501" s="1" t="s">
        <v>885</v>
      </c>
      <c r="D501" s="1" t="s">
        <v>1043</v>
      </c>
      <c r="E501" s="1" t="s">
        <v>1044</v>
      </c>
      <c r="F501" s="1">
        <v>23</v>
      </c>
      <c r="G501" s="1" t="s">
        <v>44</v>
      </c>
      <c r="H501" s="1" t="s">
        <v>44</v>
      </c>
      <c r="I501" s="1" t="s">
        <v>54</v>
      </c>
      <c r="J501" s="24" t="s">
        <v>54</v>
      </c>
      <c r="K501" s="1" t="s">
        <v>46</v>
      </c>
      <c r="L501" s="24" t="s">
        <v>51</v>
      </c>
      <c r="M501" s="1">
        <v>2</v>
      </c>
      <c r="N501" s="1">
        <v>2</v>
      </c>
      <c r="O501" s="24">
        <v>2</v>
      </c>
      <c r="P501" s="1">
        <v>3</v>
      </c>
      <c r="Q501" s="1">
        <v>2</v>
      </c>
      <c r="R501" s="24">
        <v>3</v>
      </c>
      <c r="S501" s="1">
        <v>4</v>
      </c>
      <c r="T501" s="1">
        <v>4</v>
      </c>
      <c r="U501" s="1" t="s">
        <v>48</v>
      </c>
      <c r="V501" s="1" t="s">
        <v>48</v>
      </c>
      <c r="W501" s="1">
        <v>2</v>
      </c>
      <c r="X501" s="1">
        <v>4</v>
      </c>
      <c r="Y501" s="1">
        <v>3</v>
      </c>
      <c r="Z501" s="1">
        <v>4</v>
      </c>
      <c r="AA501" s="1" t="s">
        <v>48</v>
      </c>
      <c r="AB501" s="1" t="s">
        <v>48</v>
      </c>
      <c r="AC501" s="1" t="s">
        <v>48</v>
      </c>
      <c r="AD501" s="1" t="s">
        <v>48</v>
      </c>
      <c r="AE501" s="1" t="s">
        <v>48</v>
      </c>
      <c r="AF501" s="1" t="s">
        <v>48</v>
      </c>
      <c r="AG501" s="1" t="s">
        <v>48</v>
      </c>
      <c r="AH501" s="1" t="s">
        <v>48</v>
      </c>
      <c r="AI501" s="1" t="s">
        <v>48</v>
      </c>
      <c r="AJ501" s="1" t="s">
        <v>48</v>
      </c>
      <c r="AK501" s="1" t="s">
        <v>48</v>
      </c>
      <c r="AL501" s="1" t="s">
        <v>48</v>
      </c>
      <c r="AM501" s="1" t="s">
        <v>48</v>
      </c>
      <c r="AN501" s="1" t="s">
        <v>48</v>
      </c>
      <c r="AO501" s="1" t="s">
        <v>48</v>
      </c>
      <c r="AP501" s="24" t="s">
        <v>48</v>
      </c>
      <c r="AQ501" s="1" t="s">
        <v>521</v>
      </c>
      <c r="AR501" s="1">
        <v>7</v>
      </c>
      <c r="AS501" s="25" t="s">
        <v>519</v>
      </c>
      <c r="AT501" s="36" t="s">
        <v>1047</v>
      </c>
      <c r="AU501" s="9">
        <f t="shared" si="57"/>
        <v>-2.0690406309742588</v>
      </c>
      <c r="AV501" s="9">
        <f t="shared" si="58"/>
        <v>-1.1865339896739031</v>
      </c>
      <c r="AW501">
        <f t="shared" si="59"/>
        <v>3</v>
      </c>
      <c r="AX501">
        <f t="shared" si="60"/>
        <v>0</v>
      </c>
      <c r="AY501" s="6">
        <f>VLOOKUP(AQ501,COND!$A$10:$B$32,2,FALSE)</f>
        <v>1</v>
      </c>
      <c r="AZ501" s="9">
        <f>($AU$3*AU501+$AV$3*AV501+$AW$3*AW501+$AX$3*AX501)*AY501*IF(AR501&lt;5,0.95,IF(AR501&lt;7,0.975,1))+$K$3*VLOOKUP(K501,COND!$A$2:$D$7,2,FALSE)+$L$3*VLOOKUP(L501,COND!$A$2:$D$7,3,FALSE)+IF(BB501="SP",$BB$3,0)+IF($AW501&lt;3,-5,0)</f>
        <v>9.6555120803270889</v>
      </c>
      <c r="BA501" s="28">
        <f t="shared" si="61"/>
        <v>-0.20931634415457206</v>
      </c>
      <c r="BB501" t="str">
        <f t="shared" si="62"/>
        <v>SP</v>
      </c>
      <c r="BC501">
        <v>900</v>
      </c>
      <c r="BD501">
        <v>497</v>
      </c>
      <c r="BF501" t="str">
        <f t="shared" si="63"/>
        <v>Unlikely</v>
      </c>
      <c r="BH501" t="str">
        <f>IF(VLOOKUP($B501,'Draft List'!$D$4:$AC$2598,BH$3,FALSE)&lt;&gt;0,VLOOKUP($B501,'Draft List'!$D$4:$AC$2598,BH$3,FALSE),"")</f>
        <v/>
      </c>
      <c r="BI501" t="str">
        <f>IF(VLOOKUP($B501,'Draft List'!$D$4:$AC$2598,BI$3,FALSE)&lt;&gt;0,VLOOKUP($B501,'Draft List'!$D$4:$AC$2598,BI$3,FALSE),"")</f>
        <v/>
      </c>
      <c r="BJ501" t="str">
        <f>IF(VLOOKUP($B501,'Draft List'!$D$4:$AC$2598,BJ$3,FALSE)&lt;&gt;0,VLOOKUP($B501,'Draft List'!$D$4:$AC$2598,BJ$3,FALSE),"")</f>
        <v/>
      </c>
      <c r="BK501" t="str">
        <f>IF(VLOOKUP($B501,'Draft List'!$D$4:$AC$2598,BK$3,FALSE)&lt;&gt;0,VLOOKUP($B501,'Draft List'!$D$4:$AC$2598,BK$3,FALSE),"")</f>
        <v/>
      </c>
      <c r="BL501" t="e">
        <f>IF(OR(C501="SP",C501="MR",C501="CL"),"P",VLOOKUP($A501,Bat!$A$4:$AQ$1284,42,FALSE))</f>
        <v>#N/A</v>
      </c>
    </row>
    <row r="502" spans="1:64" x14ac:dyDescent="0.25">
      <c r="A502" s="45" t="str">
        <f t="shared" si="56"/>
        <v>RPMushanokoji Kichida24</v>
      </c>
      <c r="B502">
        <f>VLOOKUP($A502,draft_listing_pitchers_stats!$A$1:$B$1324,2,FALSE)</f>
        <v>9274</v>
      </c>
      <c r="C502" s="1" t="s">
        <v>885</v>
      </c>
      <c r="D502" s="1" t="s">
        <v>661</v>
      </c>
      <c r="E502" s="1" t="s">
        <v>540</v>
      </c>
      <c r="F502" s="1">
        <v>24</v>
      </c>
      <c r="G502" s="1" t="s">
        <v>58</v>
      </c>
      <c r="H502" s="1" t="s">
        <v>44</v>
      </c>
      <c r="I502" s="1" t="s">
        <v>54</v>
      </c>
      <c r="J502" s="24" t="s">
        <v>54</v>
      </c>
      <c r="K502" s="1" t="s">
        <v>47</v>
      </c>
      <c r="L502" s="24" t="s">
        <v>46</v>
      </c>
      <c r="M502" s="1">
        <v>2</v>
      </c>
      <c r="N502" s="1">
        <v>2</v>
      </c>
      <c r="O502" s="24">
        <v>2</v>
      </c>
      <c r="P502" s="1">
        <v>2</v>
      </c>
      <c r="Q502" s="1">
        <v>3</v>
      </c>
      <c r="R502" s="24">
        <v>3</v>
      </c>
      <c r="S502" s="1">
        <v>4</v>
      </c>
      <c r="T502" s="1">
        <v>4</v>
      </c>
      <c r="U502" s="1">
        <v>1</v>
      </c>
      <c r="V502" s="1">
        <v>1</v>
      </c>
      <c r="W502" s="1">
        <v>2</v>
      </c>
      <c r="X502" s="1">
        <v>2</v>
      </c>
      <c r="Y502" s="1" t="s">
        <v>48</v>
      </c>
      <c r="Z502" s="1" t="s">
        <v>48</v>
      </c>
      <c r="AA502" s="1" t="s">
        <v>48</v>
      </c>
      <c r="AB502" s="1" t="s">
        <v>48</v>
      </c>
      <c r="AC502" s="1" t="s">
        <v>48</v>
      </c>
      <c r="AD502" s="1" t="s">
        <v>48</v>
      </c>
      <c r="AE502" s="1" t="s">
        <v>48</v>
      </c>
      <c r="AF502" s="1" t="s">
        <v>48</v>
      </c>
      <c r="AG502" s="1" t="s">
        <v>48</v>
      </c>
      <c r="AH502" s="1" t="s">
        <v>48</v>
      </c>
      <c r="AI502" s="1" t="s">
        <v>48</v>
      </c>
      <c r="AJ502" s="1" t="s">
        <v>48</v>
      </c>
      <c r="AK502" s="1" t="s">
        <v>48</v>
      </c>
      <c r="AL502" s="1" t="s">
        <v>48</v>
      </c>
      <c r="AM502" s="1" t="s">
        <v>48</v>
      </c>
      <c r="AN502" s="1" t="s">
        <v>48</v>
      </c>
      <c r="AO502" s="1" t="s">
        <v>48</v>
      </c>
      <c r="AP502" s="24" t="s">
        <v>48</v>
      </c>
      <c r="AQ502" s="1" t="s">
        <v>522</v>
      </c>
      <c r="AR502" s="1">
        <v>6</v>
      </c>
      <c r="AS502" s="25" t="s">
        <v>519</v>
      </c>
      <c r="AT502" s="36" t="s">
        <v>50</v>
      </c>
      <c r="AU502" s="9">
        <f t="shared" si="57"/>
        <v>-2.0690406309742588</v>
      </c>
      <c r="AV502" s="9">
        <f t="shared" si="58"/>
        <v>-1.1857935977530214</v>
      </c>
      <c r="AW502">
        <f t="shared" si="59"/>
        <v>3</v>
      </c>
      <c r="AX502">
        <f t="shared" si="60"/>
        <v>0</v>
      </c>
      <c r="AY502" s="6">
        <f>VLOOKUP(AQ502,COND!$A$10:$B$32,2,FALSE)</f>
        <v>1</v>
      </c>
      <c r="AZ502" s="9">
        <f>($AU$3*AU502+$AV$3*AV502+$AW$3*AW502+$AX$3*AX502)*AY502*IF(AR502&lt;5,0.95,IF(AR502&lt;7,0.975,1))+$K$3*VLOOKUP(K502,COND!$A$2:$D$7,2,FALSE)+$L$3*VLOOKUP(L502,COND!$A$2:$D$7,3,FALSE)+IF(BB502="SP",$BB$3,0)+IF($AW502&lt;3,-5,0)</f>
        <v>9.6360619207761005</v>
      </c>
      <c r="BA502" s="28">
        <f t="shared" si="61"/>
        <v>-0.21102504154956506</v>
      </c>
      <c r="BB502" t="str">
        <f t="shared" si="62"/>
        <v>SP</v>
      </c>
      <c r="BC502">
        <v>900</v>
      </c>
      <c r="BD502">
        <v>498</v>
      </c>
      <c r="BF502" t="str">
        <f t="shared" si="63"/>
        <v>Unlikely</v>
      </c>
      <c r="BH502" t="str">
        <f>IF(VLOOKUP($B502,'Draft List'!$D$4:$AC$2598,BH$3,FALSE)&lt;&gt;0,VLOOKUP($B502,'Draft List'!$D$4:$AC$2598,BH$3,FALSE),"")</f>
        <v/>
      </c>
      <c r="BI502" t="str">
        <f>IF(VLOOKUP($B502,'Draft List'!$D$4:$AC$2598,BI$3,FALSE)&lt;&gt;0,VLOOKUP($B502,'Draft List'!$D$4:$AC$2598,BI$3,FALSE),"")</f>
        <v/>
      </c>
      <c r="BJ502" t="str">
        <f>IF(VLOOKUP($B502,'Draft List'!$D$4:$AC$2598,BJ$3,FALSE)&lt;&gt;0,VLOOKUP($B502,'Draft List'!$D$4:$AC$2598,BJ$3,FALSE),"")</f>
        <v/>
      </c>
      <c r="BK502" t="str">
        <f>IF(VLOOKUP($B502,'Draft List'!$D$4:$AC$2598,BK$3,FALSE)&lt;&gt;0,VLOOKUP($B502,'Draft List'!$D$4:$AC$2598,BK$3,FALSE),"")</f>
        <v/>
      </c>
      <c r="BL502">
        <f>IF(OR(C502="SP",C502="MR",C502="CL"),"P",VLOOKUP($A502,Bat!$A$4:$AQ$1284,42,FALSE))</f>
        <v>-8.6626307217507961</v>
      </c>
    </row>
    <row r="503" spans="1:64" x14ac:dyDescent="0.25">
      <c r="A503" s="45" t="str">
        <f t="shared" si="56"/>
        <v>RPJack Johnston22</v>
      </c>
      <c r="B503">
        <f>VLOOKUP($A503,draft_listing_pitchers_stats!$A$1:$B$1324,2,FALSE)</f>
        <v>15666</v>
      </c>
      <c r="C503" s="1" t="s">
        <v>885</v>
      </c>
      <c r="D503" s="1" t="s">
        <v>154</v>
      </c>
      <c r="E503" s="1" t="s">
        <v>426</v>
      </c>
      <c r="F503" s="1">
        <v>22</v>
      </c>
      <c r="G503" s="1" t="s">
        <v>44</v>
      </c>
      <c r="H503" s="1" t="s">
        <v>44</v>
      </c>
      <c r="I503" s="1" t="s">
        <v>54</v>
      </c>
      <c r="J503" s="24" t="s">
        <v>54</v>
      </c>
      <c r="K503" s="1" t="s">
        <v>47</v>
      </c>
      <c r="L503" s="24" t="s">
        <v>46</v>
      </c>
      <c r="M503" s="1">
        <v>3</v>
      </c>
      <c r="N503" s="1">
        <v>1</v>
      </c>
      <c r="O503" s="24">
        <v>1</v>
      </c>
      <c r="P503" s="1">
        <v>4</v>
      </c>
      <c r="Q503" s="1">
        <v>1</v>
      </c>
      <c r="R503" s="24">
        <v>3</v>
      </c>
      <c r="S503" s="1">
        <v>4</v>
      </c>
      <c r="T503" s="1">
        <v>5</v>
      </c>
      <c r="U503" s="1">
        <v>3</v>
      </c>
      <c r="V503" s="1">
        <v>6</v>
      </c>
      <c r="W503" s="1" t="s">
        <v>48</v>
      </c>
      <c r="X503" s="1" t="s">
        <v>48</v>
      </c>
      <c r="Y503" s="1" t="s">
        <v>48</v>
      </c>
      <c r="Z503" s="1" t="s">
        <v>48</v>
      </c>
      <c r="AA503" s="1" t="s">
        <v>48</v>
      </c>
      <c r="AB503" s="1" t="s">
        <v>48</v>
      </c>
      <c r="AC503" s="1">
        <v>4</v>
      </c>
      <c r="AD503" s="1">
        <v>5</v>
      </c>
      <c r="AE503" s="1" t="s">
        <v>48</v>
      </c>
      <c r="AF503" s="1" t="s">
        <v>48</v>
      </c>
      <c r="AG503" s="1" t="s">
        <v>48</v>
      </c>
      <c r="AH503" s="1" t="s">
        <v>48</v>
      </c>
      <c r="AI503" s="1" t="s">
        <v>48</v>
      </c>
      <c r="AJ503" s="1" t="s">
        <v>48</v>
      </c>
      <c r="AK503" s="1" t="s">
        <v>48</v>
      </c>
      <c r="AL503" s="1" t="s">
        <v>48</v>
      </c>
      <c r="AM503" s="1" t="s">
        <v>48</v>
      </c>
      <c r="AN503" s="1" t="s">
        <v>48</v>
      </c>
      <c r="AO503" s="1" t="s">
        <v>48</v>
      </c>
      <c r="AP503" s="24" t="s">
        <v>48</v>
      </c>
      <c r="AQ503" s="1" t="s">
        <v>62</v>
      </c>
      <c r="AR503" s="1">
        <v>7</v>
      </c>
      <c r="AS503" s="25" t="s">
        <v>15</v>
      </c>
      <c r="AT503" s="36" t="s">
        <v>961</v>
      </c>
      <c r="AU503" s="9">
        <f t="shared" si="57"/>
        <v>-2.3121015889492513</v>
      </c>
      <c r="AV503" s="9">
        <f t="shared" si="58"/>
        <v>-1.1872743815947853</v>
      </c>
      <c r="AW503">
        <f t="shared" si="59"/>
        <v>3</v>
      </c>
      <c r="AX503">
        <f t="shared" si="60"/>
        <v>0.5</v>
      </c>
      <c r="AY503" s="6">
        <f>VLOOKUP(AQ503,COND!$A$10:$B$32,2,FALSE)</f>
        <v>1</v>
      </c>
      <c r="AZ503" s="9">
        <f>($AU$3*AU503+$AV$3*AV503+$AW$3*AW503+$AX$3*AX503)*AY503*IF(AR503&lt;5,0.95,IF(AR503&lt;7,0.975,1))+$K$3*VLOOKUP(K503,COND!$A$2:$D$7,2,FALSE)+$L$3*VLOOKUP(L503,COND!$A$2:$D$7,3,FALSE)+IF(BB503="SP",$BB$3,0)+IF($AW503&lt;3,-5,0)</f>
        <v>9.6170920503144437</v>
      </c>
      <c r="BA503" s="28">
        <f t="shared" si="61"/>
        <v>-0.21269154552636871</v>
      </c>
      <c r="BB503" t="str">
        <f t="shared" si="62"/>
        <v>SP</v>
      </c>
      <c r="BC503">
        <v>900</v>
      </c>
      <c r="BD503">
        <v>499</v>
      </c>
      <c r="BF503" t="str">
        <f t="shared" si="63"/>
        <v>Unlikely</v>
      </c>
      <c r="BH503" t="str">
        <f>IF(VLOOKUP($B503,'Draft List'!$D$4:$AC$2598,BH$3,FALSE)&lt;&gt;0,VLOOKUP($B503,'Draft List'!$D$4:$AC$2598,BH$3,FALSE),"")</f>
        <v/>
      </c>
      <c r="BI503" t="str">
        <f>IF(VLOOKUP($B503,'Draft List'!$D$4:$AC$2598,BI$3,FALSE)&lt;&gt;0,VLOOKUP($B503,'Draft List'!$D$4:$AC$2598,BI$3,FALSE),"")</f>
        <v/>
      </c>
      <c r="BJ503" t="str">
        <f>IF(VLOOKUP($B503,'Draft List'!$D$4:$AC$2598,BJ$3,FALSE)&lt;&gt;0,VLOOKUP($B503,'Draft List'!$D$4:$AC$2598,BJ$3,FALSE),"")</f>
        <v/>
      </c>
      <c r="BK503" t="str">
        <f>IF(VLOOKUP($B503,'Draft List'!$D$4:$AC$2598,BK$3,FALSE)&lt;&gt;0,VLOOKUP($B503,'Draft List'!$D$4:$AC$2598,BK$3,FALSE),"")</f>
        <v/>
      </c>
      <c r="BL503" t="e">
        <f>IF(OR(C503="SP",C503="MR",C503="CL"),"P",VLOOKUP($A503,Bat!$A$4:$AQ$1284,42,FALSE))</f>
        <v>#N/A</v>
      </c>
    </row>
    <row r="504" spans="1:64" x14ac:dyDescent="0.25">
      <c r="A504" s="45" t="str">
        <f t="shared" si="56"/>
        <v>RPOrinosuke Kurota24</v>
      </c>
      <c r="B504">
        <f>VLOOKUP($A504,draft_listing_pitchers_stats!$A$1:$B$1324,2,FALSE)</f>
        <v>13711</v>
      </c>
      <c r="C504" s="1" t="s">
        <v>885</v>
      </c>
      <c r="D504" s="1" t="s">
        <v>1336</v>
      </c>
      <c r="E504" s="1" t="s">
        <v>1337</v>
      </c>
      <c r="F504" s="1">
        <v>24</v>
      </c>
      <c r="G504" s="1" t="s">
        <v>44</v>
      </c>
      <c r="H504" s="1" t="s">
        <v>44</v>
      </c>
      <c r="I504" s="1" t="s">
        <v>54</v>
      </c>
      <c r="J504" s="24" t="s">
        <v>54</v>
      </c>
      <c r="K504" s="1" t="s">
        <v>47</v>
      </c>
      <c r="L504" s="24" t="s">
        <v>46</v>
      </c>
      <c r="M504" s="1">
        <v>3</v>
      </c>
      <c r="N504" s="1">
        <v>1</v>
      </c>
      <c r="O504" s="24">
        <v>1</v>
      </c>
      <c r="P504" s="1">
        <v>4</v>
      </c>
      <c r="Q504" s="1">
        <v>1</v>
      </c>
      <c r="R504" s="24">
        <v>3</v>
      </c>
      <c r="S504" s="1">
        <v>5</v>
      </c>
      <c r="T504" s="1">
        <v>6</v>
      </c>
      <c r="U504" s="1">
        <v>1</v>
      </c>
      <c r="V504" s="1">
        <v>1</v>
      </c>
      <c r="W504" s="1">
        <v>3</v>
      </c>
      <c r="X504" s="1">
        <v>5</v>
      </c>
      <c r="Y504" s="1" t="s">
        <v>48</v>
      </c>
      <c r="Z504" s="1" t="s">
        <v>48</v>
      </c>
      <c r="AA504" s="1" t="s">
        <v>48</v>
      </c>
      <c r="AB504" s="1" t="s">
        <v>48</v>
      </c>
      <c r="AC504" s="1" t="s">
        <v>48</v>
      </c>
      <c r="AD504" s="1" t="s">
        <v>48</v>
      </c>
      <c r="AE504" s="1" t="s">
        <v>48</v>
      </c>
      <c r="AF504" s="1" t="s">
        <v>48</v>
      </c>
      <c r="AG504" s="1" t="s">
        <v>48</v>
      </c>
      <c r="AH504" s="1" t="s">
        <v>48</v>
      </c>
      <c r="AI504" s="1" t="s">
        <v>48</v>
      </c>
      <c r="AJ504" s="1" t="s">
        <v>48</v>
      </c>
      <c r="AK504" s="1" t="s">
        <v>48</v>
      </c>
      <c r="AL504" s="1" t="s">
        <v>48</v>
      </c>
      <c r="AM504" s="1" t="s">
        <v>48</v>
      </c>
      <c r="AN504" s="1" t="s">
        <v>48</v>
      </c>
      <c r="AO504" s="1" t="s">
        <v>48</v>
      </c>
      <c r="AP504" s="24" t="s">
        <v>48</v>
      </c>
      <c r="AQ504" s="1" t="s">
        <v>61</v>
      </c>
      <c r="AR504" s="1">
        <v>7</v>
      </c>
      <c r="AS504" s="25" t="s">
        <v>523</v>
      </c>
      <c r="AT504" s="36" t="s">
        <v>50</v>
      </c>
      <c r="AU504" s="9">
        <f t="shared" si="57"/>
        <v>-2.3121015889492513</v>
      </c>
      <c r="AV504" s="9">
        <f t="shared" si="58"/>
        <v>-1.1872743815947853</v>
      </c>
      <c r="AW504">
        <f t="shared" si="59"/>
        <v>3</v>
      </c>
      <c r="AX504">
        <f t="shared" si="60"/>
        <v>0.5</v>
      </c>
      <c r="AY504" s="6">
        <f>VLOOKUP(AQ504,COND!$A$10:$B$32,2,FALSE)</f>
        <v>1</v>
      </c>
      <c r="AZ504" s="9">
        <f>($AU$3*AU504+$AV$3*AV504+$AW$3*AW504+$AX$3*AX504)*AY504*IF(AR504&lt;5,0.95,IF(AR504&lt;7,0.975,1))+$K$3*VLOOKUP(K504,COND!$A$2:$D$7,2,FALSE)+$L$3*VLOOKUP(L504,COND!$A$2:$D$7,3,FALSE)+IF(BB504="SP",$BB$3,0)+IF($AW504&lt;3,-5,0)</f>
        <v>9.6170920503144437</v>
      </c>
      <c r="BA504" s="28">
        <f t="shared" si="61"/>
        <v>-0.21269154552636871</v>
      </c>
      <c r="BB504" t="str">
        <f t="shared" si="62"/>
        <v>SP</v>
      </c>
      <c r="BC504">
        <v>900</v>
      </c>
      <c r="BD504">
        <v>500</v>
      </c>
      <c r="BF504" t="str">
        <f t="shared" si="63"/>
        <v>Unlikely</v>
      </c>
      <c r="BH504" t="str">
        <f>IF(VLOOKUP($B504,'Draft List'!$D$4:$AC$2598,BH$3,FALSE)&lt;&gt;0,VLOOKUP($B504,'Draft List'!$D$4:$AC$2598,BH$3,FALSE),"")</f>
        <v/>
      </c>
      <c r="BI504" t="str">
        <f>IF(VLOOKUP($B504,'Draft List'!$D$4:$AC$2598,BI$3,FALSE)&lt;&gt;0,VLOOKUP($B504,'Draft List'!$D$4:$AC$2598,BI$3,FALSE),"")</f>
        <v/>
      </c>
      <c r="BJ504" t="str">
        <f>IF(VLOOKUP($B504,'Draft List'!$D$4:$AC$2598,BJ$3,FALSE)&lt;&gt;0,VLOOKUP($B504,'Draft List'!$D$4:$AC$2598,BJ$3,FALSE),"")</f>
        <v/>
      </c>
      <c r="BK504" t="str">
        <f>IF(VLOOKUP($B504,'Draft List'!$D$4:$AC$2598,BK$3,FALSE)&lt;&gt;0,VLOOKUP($B504,'Draft List'!$D$4:$AC$2598,BK$3,FALSE),"")</f>
        <v/>
      </c>
      <c r="BL504">
        <f>IF(OR(C504="SP",C504="MR",C504="CL"),"P",VLOOKUP($A504,Bat!$A$4:$AQ$1284,42,FALSE))</f>
        <v>-8.2257004788355541</v>
      </c>
    </row>
    <row r="505" spans="1:64" x14ac:dyDescent="0.25">
      <c r="A505" s="45" t="str">
        <f t="shared" si="56"/>
        <v>RPTim Anthony23</v>
      </c>
      <c r="B505">
        <f>VLOOKUP($A505,draft_listing_pitchers_stats!$A$1:$B$1324,2,FALSE)</f>
        <v>14747</v>
      </c>
      <c r="C505" s="1" t="s">
        <v>885</v>
      </c>
      <c r="D505" s="1" t="s">
        <v>163</v>
      </c>
      <c r="E505" s="1" t="s">
        <v>194</v>
      </c>
      <c r="F505" s="1">
        <v>23</v>
      </c>
      <c r="G505" s="1" t="s">
        <v>44</v>
      </c>
      <c r="H505" s="1" t="s">
        <v>44</v>
      </c>
      <c r="I505" s="1" t="s">
        <v>54</v>
      </c>
      <c r="J505" s="24" t="s">
        <v>54</v>
      </c>
      <c r="K505" s="1" t="s">
        <v>46</v>
      </c>
      <c r="L505" s="24" t="s">
        <v>47</v>
      </c>
      <c r="M505" s="1">
        <v>3</v>
      </c>
      <c r="N505" s="1">
        <v>2</v>
      </c>
      <c r="O505" s="24">
        <v>2</v>
      </c>
      <c r="P505" s="1">
        <v>3</v>
      </c>
      <c r="Q505" s="1">
        <v>2</v>
      </c>
      <c r="R505" s="24">
        <v>3</v>
      </c>
      <c r="S505" s="1">
        <v>4</v>
      </c>
      <c r="T505" s="1">
        <v>5</v>
      </c>
      <c r="U505" s="1">
        <v>1</v>
      </c>
      <c r="V505" s="1">
        <v>1</v>
      </c>
      <c r="W505" s="1">
        <v>3</v>
      </c>
      <c r="X505" s="1">
        <v>5</v>
      </c>
      <c r="Y505" s="1" t="s">
        <v>48</v>
      </c>
      <c r="Z505" s="1" t="s">
        <v>48</v>
      </c>
      <c r="AA505" s="1" t="s">
        <v>48</v>
      </c>
      <c r="AB505" s="1" t="s">
        <v>48</v>
      </c>
      <c r="AC505" s="1" t="s">
        <v>48</v>
      </c>
      <c r="AD505" s="1" t="s">
        <v>48</v>
      </c>
      <c r="AE505" s="1" t="s">
        <v>48</v>
      </c>
      <c r="AF505" s="1" t="s">
        <v>48</v>
      </c>
      <c r="AG505" s="1">
        <v>4</v>
      </c>
      <c r="AH505" s="1">
        <v>5</v>
      </c>
      <c r="AI505" s="1" t="s">
        <v>48</v>
      </c>
      <c r="AJ505" s="1" t="s">
        <v>48</v>
      </c>
      <c r="AK505" s="1" t="s">
        <v>48</v>
      </c>
      <c r="AL505" s="1" t="s">
        <v>48</v>
      </c>
      <c r="AM505" s="1" t="s">
        <v>48</v>
      </c>
      <c r="AN505" s="1" t="s">
        <v>48</v>
      </c>
      <c r="AO505" s="1" t="s">
        <v>48</v>
      </c>
      <c r="AP505" s="24" t="s">
        <v>48</v>
      </c>
      <c r="AQ505" s="1" t="s">
        <v>61</v>
      </c>
      <c r="AR505" s="1">
        <v>10</v>
      </c>
      <c r="AS505" s="25" t="s">
        <v>519</v>
      </c>
      <c r="AT505" s="36" t="s">
        <v>50</v>
      </c>
      <c r="AU505" s="9">
        <f t="shared" si="57"/>
        <v>-1.8743493064650851</v>
      </c>
      <c r="AV505" s="9">
        <f t="shared" si="58"/>
        <v>-1.1865339896739031</v>
      </c>
      <c r="AW505">
        <f t="shared" si="59"/>
        <v>4</v>
      </c>
      <c r="AX505">
        <f t="shared" si="60"/>
        <v>0</v>
      </c>
      <c r="AY505" s="6">
        <f>VLOOKUP(AQ505,COND!$A$10:$B$32,2,FALSE)</f>
        <v>1</v>
      </c>
      <c r="AZ505" s="9">
        <f>($AU$3*AU505+$AV$3*AV505+$AW$3*AW505+$AX$3*AX505)*AY505*IF(AR505&lt;5,0.95,IF(AR505&lt;7,0.975,1))+$K$3*VLOOKUP(K505,COND!$A$2:$D$7,2,FALSE)+$L$3*VLOOKUP(L505,COND!$A$2:$D$7,3,FALSE)+IF(BB505="SP",$BB$3,0)+IF($AW505&lt;3,-5,0)</f>
        <v>9.5944503452289212</v>
      </c>
      <c r="BA505" s="28">
        <f t="shared" si="61"/>
        <v>-0.21468062034071214</v>
      </c>
      <c r="BB505" t="str">
        <f t="shared" si="62"/>
        <v>SP</v>
      </c>
      <c r="BC505">
        <v>900</v>
      </c>
      <c r="BD505">
        <v>501</v>
      </c>
      <c r="BF505" t="str">
        <f t="shared" si="63"/>
        <v>Unlikely</v>
      </c>
      <c r="BH505">
        <f>IF(VLOOKUP($B505,'Draft List'!$D$4:$AC$2598,BH$3,FALSE)&lt;&gt;0,VLOOKUP($B505,'Draft List'!$D$4:$AC$2598,BH$3,FALSE),"")</f>
        <v>364</v>
      </c>
      <c r="BI505">
        <f>IF(VLOOKUP($B505,'Draft List'!$D$4:$AC$2598,BI$3,FALSE)&lt;&gt;0,VLOOKUP($B505,'Draft List'!$D$4:$AC$2598,BI$3,FALSE),"")</f>
        <v>14</v>
      </c>
      <c r="BJ505">
        <f>IF(VLOOKUP($B505,'Draft List'!$D$4:$AC$2598,BJ$3,FALSE)&lt;&gt;0,VLOOKUP($B505,'Draft List'!$D$4:$AC$2598,BJ$3,FALSE),"")</f>
        <v>20</v>
      </c>
      <c r="BK505" t="str">
        <f>IF(VLOOKUP($B505,'Draft List'!$D$4:$AC$2598,BK$3,FALSE)&lt;&gt;0,VLOOKUP($B505,'Draft List'!$D$4:$AC$2598,BK$3,FALSE),"")</f>
        <v>West Virginia Alleghenies</v>
      </c>
      <c r="BL505" t="e">
        <f>IF(OR(C505="SP",C505="MR",C505="CL"),"P",VLOOKUP($A505,Bat!$A$4:$AQ$1284,42,FALSE))</f>
        <v>#N/A</v>
      </c>
    </row>
    <row r="506" spans="1:64" x14ac:dyDescent="0.25">
      <c r="A506" s="45" t="str">
        <f t="shared" si="56"/>
        <v>RPDudley Jackson23</v>
      </c>
      <c r="B506">
        <f>VLOOKUP($A506,draft_listing_pitchers_stats!$A$1:$B$1324,2,FALSE)</f>
        <v>6268</v>
      </c>
      <c r="C506" s="1" t="s">
        <v>885</v>
      </c>
      <c r="D506" s="1" t="s">
        <v>1134</v>
      </c>
      <c r="E506" s="1" t="s">
        <v>160</v>
      </c>
      <c r="F506" s="1">
        <v>23</v>
      </c>
      <c r="G506" s="1" t="s">
        <v>44</v>
      </c>
      <c r="H506" s="1" t="s">
        <v>44</v>
      </c>
      <c r="I506" s="1" t="s">
        <v>54</v>
      </c>
      <c r="J506" s="24" t="s">
        <v>54</v>
      </c>
      <c r="K506" s="1" t="s">
        <v>51</v>
      </c>
      <c r="L506" s="24" t="s">
        <v>46</v>
      </c>
      <c r="M506" s="1">
        <v>3</v>
      </c>
      <c r="N506" s="1">
        <v>1</v>
      </c>
      <c r="O506" s="24">
        <v>1</v>
      </c>
      <c r="P506" s="1">
        <v>4</v>
      </c>
      <c r="Q506" s="1">
        <v>1</v>
      </c>
      <c r="R506" s="24">
        <v>3</v>
      </c>
      <c r="S506" s="1">
        <v>5</v>
      </c>
      <c r="T506" s="1">
        <v>5</v>
      </c>
      <c r="U506" s="1" t="s">
        <v>48</v>
      </c>
      <c r="V506" s="1" t="s">
        <v>48</v>
      </c>
      <c r="W506" s="1">
        <v>2</v>
      </c>
      <c r="X506" s="1">
        <v>5</v>
      </c>
      <c r="Y506" s="1">
        <v>3</v>
      </c>
      <c r="Z506" s="1">
        <v>4</v>
      </c>
      <c r="AA506" s="1" t="s">
        <v>48</v>
      </c>
      <c r="AB506" s="1" t="s">
        <v>48</v>
      </c>
      <c r="AC506" s="1" t="s">
        <v>48</v>
      </c>
      <c r="AD506" s="1" t="s">
        <v>48</v>
      </c>
      <c r="AE506" s="1" t="s">
        <v>48</v>
      </c>
      <c r="AF506" s="1" t="s">
        <v>48</v>
      </c>
      <c r="AG506" s="1" t="s">
        <v>48</v>
      </c>
      <c r="AH506" s="1" t="s">
        <v>48</v>
      </c>
      <c r="AI506" s="1" t="s">
        <v>48</v>
      </c>
      <c r="AJ506" s="1" t="s">
        <v>48</v>
      </c>
      <c r="AK506" s="1" t="s">
        <v>48</v>
      </c>
      <c r="AL506" s="1" t="s">
        <v>48</v>
      </c>
      <c r="AM506" s="1" t="s">
        <v>48</v>
      </c>
      <c r="AN506" s="1" t="s">
        <v>48</v>
      </c>
      <c r="AO506" s="1" t="s">
        <v>48</v>
      </c>
      <c r="AP506" s="24" t="s">
        <v>48</v>
      </c>
      <c r="AQ506" s="1" t="s">
        <v>522</v>
      </c>
      <c r="AR506" s="1">
        <v>8</v>
      </c>
      <c r="AS506" s="25" t="s">
        <v>523</v>
      </c>
      <c r="AT506" s="36" t="s">
        <v>961</v>
      </c>
      <c r="AU506" s="9">
        <f t="shared" si="57"/>
        <v>-2.3121015889492513</v>
      </c>
      <c r="AV506" s="9">
        <f t="shared" si="58"/>
        <v>-1.1872743815947853</v>
      </c>
      <c r="AW506">
        <f t="shared" si="59"/>
        <v>3</v>
      </c>
      <c r="AX506">
        <f t="shared" si="60"/>
        <v>0</v>
      </c>
      <c r="AY506" s="6">
        <f>VLOOKUP(AQ506,COND!$A$10:$B$32,2,FALSE)</f>
        <v>1</v>
      </c>
      <c r="AZ506" s="9">
        <f>($AU$3*AU506+$AV$3*AV506+$AW$3*AW506+$AX$3*AX506)*AY506*IF(AR506&lt;5,0.95,IF(AR506&lt;7,0.975,1))+$K$3*VLOOKUP(K506,COND!$A$2:$D$7,2,FALSE)+$L$3*VLOOKUP(L506,COND!$A$2:$D$7,3,FALSE)+IF(BB506="SP",$BB$3,0)+IF($AW506&lt;3,-5,0)</f>
        <v>9.5920920503144451</v>
      </c>
      <c r="BA506" s="28">
        <f t="shared" si="61"/>
        <v>-0.21488779665545787</v>
      </c>
      <c r="BB506" t="str">
        <f t="shared" si="62"/>
        <v>SP</v>
      </c>
      <c r="BC506">
        <v>900</v>
      </c>
      <c r="BD506">
        <v>502</v>
      </c>
      <c r="BF506" t="str">
        <f t="shared" si="63"/>
        <v>Unlikely</v>
      </c>
      <c r="BH506" t="str">
        <f>IF(VLOOKUP($B506,'Draft List'!$D$4:$AC$2598,BH$3,FALSE)&lt;&gt;0,VLOOKUP($B506,'Draft List'!$D$4:$AC$2598,BH$3,FALSE),"")</f>
        <v/>
      </c>
      <c r="BI506" t="str">
        <f>IF(VLOOKUP($B506,'Draft List'!$D$4:$AC$2598,BI$3,FALSE)&lt;&gt;0,VLOOKUP($B506,'Draft List'!$D$4:$AC$2598,BI$3,FALSE),"")</f>
        <v/>
      </c>
      <c r="BJ506" t="str">
        <f>IF(VLOOKUP($B506,'Draft List'!$D$4:$AC$2598,BJ$3,FALSE)&lt;&gt;0,VLOOKUP($B506,'Draft List'!$D$4:$AC$2598,BJ$3,FALSE),"")</f>
        <v/>
      </c>
      <c r="BK506" t="str">
        <f>IF(VLOOKUP($B506,'Draft List'!$D$4:$AC$2598,BK$3,FALSE)&lt;&gt;0,VLOOKUP($B506,'Draft List'!$D$4:$AC$2598,BK$3,FALSE),"")</f>
        <v/>
      </c>
      <c r="BL506">
        <f>IF(OR(C506="SP",C506="MR",C506="CL"),"P",VLOOKUP($A506,Bat!$A$4:$AQ$1284,42,FALSE))</f>
        <v>-8.6426742875781262</v>
      </c>
    </row>
    <row r="507" spans="1:64" x14ac:dyDescent="0.25">
      <c r="A507" s="45" t="str">
        <f t="shared" si="56"/>
        <v>SPNelson Barrett23</v>
      </c>
      <c r="B507">
        <f>VLOOKUP($A507,draft_listing_pitchers_stats!$A$1:$B$1324,2,FALSE)</f>
        <v>9629</v>
      </c>
      <c r="C507" s="1" t="s">
        <v>25</v>
      </c>
      <c r="D507" s="1" t="s">
        <v>141</v>
      </c>
      <c r="E507" s="1" t="s">
        <v>783</v>
      </c>
      <c r="F507" s="1">
        <v>23</v>
      </c>
      <c r="G507" s="1" t="s">
        <v>44</v>
      </c>
      <c r="H507" s="1" t="s">
        <v>44</v>
      </c>
      <c r="I507" s="1" t="s">
        <v>54</v>
      </c>
      <c r="J507" s="24" t="s">
        <v>54</v>
      </c>
      <c r="K507" s="1" t="s">
        <v>46</v>
      </c>
      <c r="L507" s="24" t="s">
        <v>51</v>
      </c>
      <c r="M507" s="1">
        <v>4</v>
      </c>
      <c r="N507" s="1">
        <v>2</v>
      </c>
      <c r="O507" s="24">
        <v>1</v>
      </c>
      <c r="P507" s="1">
        <v>4</v>
      </c>
      <c r="Q507" s="1">
        <v>2</v>
      </c>
      <c r="R507" s="24">
        <v>2</v>
      </c>
      <c r="S507" s="1">
        <v>6</v>
      </c>
      <c r="T507" s="1">
        <v>7</v>
      </c>
      <c r="U507" s="1">
        <v>5</v>
      </c>
      <c r="V507" s="1">
        <v>5</v>
      </c>
      <c r="W507" s="1" t="s">
        <v>48</v>
      </c>
      <c r="X507" s="1" t="s">
        <v>48</v>
      </c>
      <c r="Y507" s="1">
        <v>5</v>
      </c>
      <c r="Z507" s="1">
        <v>6</v>
      </c>
      <c r="AA507" s="1" t="s">
        <v>48</v>
      </c>
      <c r="AB507" s="1" t="s">
        <v>48</v>
      </c>
      <c r="AC507" s="1" t="s">
        <v>48</v>
      </c>
      <c r="AD507" s="1" t="s">
        <v>48</v>
      </c>
      <c r="AE507" s="1" t="s">
        <v>48</v>
      </c>
      <c r="AF507" s="1" t="s">
        <v>48</v>
      </c>
      <c r="AG507" s="1" t="s">
        <v>48</v>
      </c>
      <c r="AH507" s="1" t="s">
        <v>48</v>
      </c>
      <c r="AI507" s="1" t="s">
        <v>48</v>
      </c>
      <c r="AJ507" s="1" t="s">
        <v>48</v>
      </c>
      <c r="AK507" s="1" t="s">
        <v>48</v>
      </c>
      <c r="AL507" s="1" t="s">
        <v>48</v>
      </c>
      <c r="AM507" s="1" t="s">
        <v>48</v>
      </c>
      <c r="AN507" s="1" t="s">
        <v>48</v>
      </c>
      <c r="AO507" s="1" t="s">
        <v>48</v>
      </c>
      <c r="AP507" s="24" t="s">
        <v>48</v>
      </c>
      <c r="AQ507" s="1" t="s">
        <v>52</v>
      </c>
      <c r="AR507" s="1">
        <v>7</v>
      </c>
      <c r="AS507" s="25" t="s">
        <v>519</v>
      </c>
      <c r="AT507" s="36" t="s">
        <v>48</v>
      </c>
      <c r="AU507" s="9">
        <f t="shared" si="57"/>
        <v>-1.9219785480100218</v>
      </c>
      <c r="AV507" s="9">
        <f t="shared" si="58"/>
        <v>-1.23416323121884</v>
      </c>
      <c r="AW507">
        <f t="shared" si="59"/>
        <v>3</v>
      </c>
      <c r="AX507">
        <f t="shared" si="60"/>
        <v>1.5</v>
      </c>
      <c r="AY507" s="6">
        <f>VLOOKUP(AQ507,COND!$A$10:$B$32,2,FALSE)</f>
        <v>1.05</v>
      </c>
      <c r="AZ507" s="9">
        <f>($AU$3*AU507+$AV$3*AV507+$AW$3*AW507+$AX$3*AX507)*AY507*IF(AR507&lt;5,0.95,IF(AR507&lt;7,0.975,1))+$K$3*VLOOKUP(K507,COND!$A$2:$D$7,2,FALSE)+$L$3*VLOOKUP(L507,COND!$A$2:$D$7,3,FALSE)+IF(BB507="SP",$BB$3,0)+IF($AW507&lt;3,-5,0)</f>
        <v>9.5227066493222559</v>
      </c>
      <c r="BA507" s="28">
        <f t="shared" si="61"/>
        <v>-0.22098330726631424</v>
      </c>
      <c r="BB507" t="str">
        <f t="shared" si="62"/>
        <v>SP</v>
      </c>
      <c r="BC507">
        <v>900</v>
      </c>
      <c r="BD507">
        <v>503</v>
      </c>
      <c r="BF507" t="str">
        <f t="shared" si="63"/>
        <v>Unlikely</v>
      </c>
      <c r="BH507" t="str">
        <f>IF(VLOOKUP($B507,'Draft List'!$D$4:$AC$2598,BH$3,FALSE)&lt;&gt;0,VLOOKUP($B507,'Draft List'!$D$4:$AC$2598,BH$3,FALSE),"")</f>
        <v/>
      </c>
      <c r="BI507" t="str">
        <f>IF(VLOOKUP($B507,'Draft List'!$D$4:$AC$2598,BI$3,FALSE)&lt;&gt;0,VLOOKUP($B507,'Draft List'!$D$4:$AC$2598,BI$3,FALSE),"")</f>
        <v/>
      </c>
      <c r="BJ507" t="str">
        <f>IF(VLOOKUP($B507,'Draft List'!$D$4:$AC$2598,BJ$3,FALSE)&lt;&gt;0,VLOOKUP($B507,'Draft List'!$D$4:$AC$2598,BJ$3,FALSE),"")</f>
        <v/>
      </c>
      <c r="BK507" t="str">
        <f>IF(VLOOKUP($B507,'Draft List'!$D$4:$AC$2598,BK$3,FALSE)&lt;&gt;0,VLOOKUP($B507,'Draft List'!$D$4:$AC$2598,BK$3,FALSE),"")</f>
        <v/>
      </c>
      <c r="BL507" t="str">
        <f>IF(OR(C507="SP",C507="MR",C507="CL"),"P",VLOOKUP($A507,Bat!$A$4:$AQ$1284,42,FALSE))</f>
        <v>P</v>
      </c>
    </row>
    <row r="508" spans="1:64" x14ac:dyDescent="0.25">
      <c r="A508" s="45" t="str">
        <f t="shared" si="56"/>
        <v>RPMark Cruz23</v>
      </c>
      <c r="B508">
        <f>VLOOKUP($A508,draft_listing_pitchers_stats!$A$1:$B$1324,2,FALSE)</f>
        <v>15724</v>
      </c>
      <c r="C508" s="1" t="s">
        <v>885</v>
      </c>
      <c r="D508" s="1" t="s">
        <v>145</v>
      </c>
      <c r="E508" s="1" t="s">
        <v>269</v>
      </c>
      <c r="F508" s="1">
        <v>23</v>
      </c>
      <c r="G508" s="1" t="s">
        <v>58</v>
      </c>
      <c r="H508" s="1" t="s">
        <v>58</v>
      </c>
      <c r="I508" s="1" t="s">
        <v>54</v>
      </c>
      <c r="J508" s="24" t="s">
        <v>54</v>
      </c>
      <c r="K508" s="1" t="s">
        <v>46</v>
      </c>
      <c r="L508" s="24" t="s">
        <v>46</v>
      </c>
      <c r="M508" s="1">
        <v>4</v>
      </c>
      <c r="N508" s="1">
        <v>1</v>
      </c>
      <c r="O508" s="24">
        <v>2</v>
      </c>
      <c r="P508" s="1">
        <v>4</v>
      </c>
      <c r="Q508" s="1">
        <v>1</v>
      </c>
      <c r="R508" s="24">
        <v>3</v>
      </c>
      <c r="S508" s="1">
        <v>4</v>
      </c>
      <c r="T508" s="1">
        <v>4</v>
      </c>
      <c r="U508" s="1">
        <v>5</v>
      </c>
      <c r="V508" s="1">
        <v>5</v>
      </c>
      <c r="W508" s="1">
        <v>3</v>
      </c>
      <c r="X508" s="1">
        <v>4</v>
      </c>
      <c r="Y508" s="1">
        <v>3</v>
      </c>
      <c r="Z508" s="1">
        <v>4</v>
      </c>
      <c r="AA508" s="1" t="s">
        <v>48</v>
      </c>
      <c r="AB508" s="1" t="s">
        <v>48</v>
      </c>
      <c r="AC508" s="1" t="s">
        <v>48</v>
      </c>
      <c r="AD508" s="1" t="s">
        <v>48</v>
      </c>
      <c r="AE508" s="1" t="s">
        <v>48</v>
      </c>
      <c r="AF508" s="1" t="s">
        <v>48</v>
      </c>
      <c r="AG508" s="1">
        <v>4</v>
      </c>
      <c r="AH508" s="1">
        <v>4</v>
      </c>
      <c r="AI508" s="1" t="s">
        <v>48</v>
      </c>
      <c r="AJ508" s="1" t="s">
        <v>48</v>
      </c>
      <c r="AK508" s="1" t="s">
        <v>48</v>
      </c>
      <c r="AL508" s="1" t="s">
        <v>48</v>
      </c>
      <c r="AM508" s="1" t="s">
        <v>48</v>
      </c>
      <c r="AN508" s="1" t="s">
        <v>48</v>
      </c>
      <c r="AO508" s="1" t="s">
        <v>48</v>
      </c>
      <c r="AP508" s="24" t="s">
        <v>48</v>
      </c>
      <c r="AQ508" s="1" t="s">
        <v>521</v>
      </c>
      <c r="AR508" s="1">
        <v>4</v>
      </c>
      <c r="AS508" s="25" t="s">
        <v>15</v>
      </c>
      <c r="AT508" s="36" t="s">
        <v>48</v>
      </c>
      <c r="AU508" s="9">
        <f t="shared" si="57"/>
        <v>-1.8750896983859671</v>
      </c>
      <c r="AV508" s="9">
        <f t="shared" si="58"/>
        <v>-1.1872743815947853</v>
      </c>
      <c r="AW508">
        <f t="shared" si="59"/>
        <v>5</v>
      </c>
      <c r="AX508">
        <f t="shared" si="60"/>
        <v>0</v>
      </c>
      <c r="AY508" s="6">
        <f>VLOOKUP(AQ508,COND!$A$10:$B$32,2,FALSE)</f>
        <v>1</v>
      </c>
      <c r="AZ508" s="9">
        <f>($AU$3*AU508+$AV$3*AV508+$AW$3*AW508+$AX$3*AX508)*AY508*IF(AR508&lt;5,0.95,IF(AR508&lt;7,0.975,1))+$K$3*VLOOKUP(K508,COND!$A$2:$D$7,2,FALSE)+$L$3*VLOOKUP(L508,COND!$A$2:$D$7,3,FALSE)+IF(BB508="SP",$BB$3,0)+IF($AW508&lt;3,-5,0)</f>
        <v>9.4605197070057478</v>
      </c>
      <c r="BA508" s="28">
        <f t="shared" si="61"/>
        <v>-0.22644643295740388</v>
      </c>
      <c r="BB508" t="str">
        <f t="shared" si="62"/>
        <v>RP</v>
      </c>
      <c r="BC508">
        <v>900</v>
      </c>
      <c r="BD508">
        <v>504</v>
      </c>
      <c r="BF508" t="str">
        <f t="shared" si="63"/>
        <v>Unlikely</v>
      </c>
      <c r="BH508" t="str">
        <f>IF(VLOOKUP($B508,'Draft List'!$D$4:$AC$2598,BH$3,FALSE)&lt;&gt;0,VLOOKUP($B508,'Draft List'!$D$4:$AC$2598,BH$3,FALSE),"")</f>
        <v/>
      </c>
      <c r="BI508" t="str">
        <f>IF(VLOOKUP($B508,'Draft List'!$D$4:$AC$2598,BI$3,FALSE)&lt;&gt;0,VLOOKUP($B508,'Draft List'!$D$4:$AC$2598,BI$3,FALSE),"")</f>
        <v/>
      </c>
      <c r="BJ508" t="str">
        <f>IF(VLOOKUP($B508,'Draft List'!$D$4:$AC$2598,BJ$3,FALSE)&lt;&gt;0,VLOOKUP($B508,'Draft List'!$D$4:$AC$2598,BJ$3,FALSE),"")</f>
        <v/>
      </c>
      <c r="BK508" t="str">
        <f>IF(VLOOKUP($B508,'Draft List'!$D$4:$AC$2598,BK$3,FALSE)&lt;&gt;0,VLOOKUP($B508,'Draft List'!$D$4:$AC$2598,BK$3,FALSE),"")</f>
        <v/>
      </c>
      <c r="BL508">
        <f>IF(OR(C508="SP",C508="MR",C508="CL"),"P",VLOOKUP($A508,Bat!$A$4:$AQ$1284,42,FALSE))</f>
        <v>-4.734464342639555</v>
      </c>
    </row>
    <row r="509" spans="1:64" x14ac:dyDescent="0.25">
      <c r="A509" s="45" t="str">
        <f t="shared" si="56"/>
        <v>RPMatsuyo Kimura23</v>
      </c>
      <c r="B509">
        <f>VLOOKUP($A509,draft_listing_pitchers_stats!$A$1:$B$1324,2,FALSE)</f>
        <v>9372</v>
      </c>
      <c r="C509" s="1" t="s">
        <v>885</v>
      </c>
      <c r="D509" s="1" t="s">
        <v>1318</v>
      </c>
      <c r="E509" s="1" t="s">
        <v>649</v>
      </c>
      <c r="F509" s="1">
        <v>23</v>
      </c>
      <c r="G509" s="1" t="s">
        <v>58</v>
      </c>
      <c r="H509" s="1" t="s">
        <v>44</v>
      </c>
      <c r="I509" s="1" t="s">
        <v>54</v>
      </c>
      <c r="J509" s="24" t="s">
        <v>54</v>
      </c>
      <c r="K509" s="1" t="s">
        <v>46</v>
      </c>
      <c r="L509" s="24" t="s">
        <v>46</v>
      </c>
      <c r="M509" s="1">
        <v>3</v>
      </c>
      <c r="N509" s="1">
        <v>2</v>
      </c>
      <c r="O509" s="24">
        <v>2</v>
      </c>
      <c r="P509" s="1">
        <v>3</v>
      </c>
      <c r="Q509" s="1">
        <v>2</v>
      </c>
      <c r="R509" s="24">
        <v>3</v>
      </c>
      <c r="S509" s="1">
        <v>4</v>
      </c>
      <c r="T509" s="1">
        <v>4</v>
      </c>
      <c r="U509" s="1" t="s">
        <v>48</v>
      </c>
      <c r="V509" s="1" t="s">
        <v>48</v>
      </c>
      <c r="W509" s="1" t="s">
        <v>48</v>
      </c>
      <c r="X509" s="1" t="s">
        <v>48</v>
      </c>
      <c r="Y509" s="1">
        <v>3</v>
      </c>
      <c r="Z509" s="1">
        <v>3</v>
      </c>
      <c r="AA509" s="1" t="s">
        <v>48</v>
      </c>
      <c r="AB509" s="1" t="s">
        <v>48</v>
      </c>
      <c r="AC509" s="1" t="s">
        <v>48</v>
      </c>
      <c r="AD509" s="1" t="s">
        <v>48</v>
      </c>
      <c r="AE509" s="1" t="s">
        <v>48</v>
      </c>
      <c r="AF509" s="1" t="s">
        <v>48</v>
      </c>
      <c r="AG509" s="1" t="s">
        <v>48</v>
      </c>
      <c r="AH509" s="1" t="s">
        <v>48</v>
      </c>
      <c r="AI509" s="1">
        <v>1</v>
      </c>
      <c r="AJ509" s="1">
        <v>2</v>
      </c>
      <c r="AK509" s="1" t="s">
        <v>48</v>
      </c>
      <c r="AL509" s="1" t="s">
        <v>48</v>
      </c>
      <c r="AM509" s="1" t="s">
        <v>48</v>
      </c>
      <c r="AN509" s="1" t="s">
        <v>48</v>
      </c>
      <c r="AO509" s="1" t="s">
        <v>48</v>
      </c>
      <c r="AP509" s="24" t="s">
        <v>48</v>
      </c>
      <c r="AQ509" s="1" t="s">
        <v>522</v>
      </c>
      <c r="AR509" s="1">
        <v>7</v>
      </c>
      <c r="AS509" s="25" t="s">
        <v>519</v>
      </c>
      <c r="AT509" s="36" t="s">
        <v>50</v>
      </c>
      <c r="AU509" s="9">
        <f t="shared" si="57"/>
        <v>-1.8743493064650851</v>
      </c>
      <c r="AV509" s="9">
        <f t="shared" si="58"/>
        <v>-1.1865339896739031</v>
      </c>
      <c r="AW509">
        <f t="shared" si="59"/>
        <v>3</v>
      </c>
      <c r="AX509">
        <f t="shared" si="60"/>
        <v>0</v>
      </c>
      <c r="AY509" s="6">
        <f>VLOOKUP(AQ509,COND!$A$10:$B$32,2,FALSE)</f>
        <v>1</v>
      </c>
      <c r="AZ509" s="9">
        <f>($AU$3*AU509+$AV$3*AV509+$AW$3*AW509+$AX$3*AX509)*AY509*IF(AR509&lt;5,0.95,IF(AR509&lt;7,0.975,1))+$K$3*VLOOKUP(K509,COND!$A$2:$D$7,2,FALSE)+$L$3*VLOOKUP(L509,COND!$A$2:$D$7,3,FALSE)+IF(BB509="SP",$BB$3,0)+IF($AW509&lt;3,-5,0)</f>
        <v>9.3944503452289219</v>
      </c>
      <c r="BA509" s="28">
        <f t="shared" si="61"/>
        <v>-0.23225062937342639</v>
      </c>
      <c r="BB509" t="str">
        <f t="shared" si="62"/>
        <v>SP</v>
      </c>
      <c r="BC509">
        <v>900</v>
      </c>
      <c r="BD509">
        <v>505</v>
      </c>
      <c r="BF509" t="str">
        <f t="shared" si="63"/>
        <v>Unlikely</v>
      </c>
      <c r="BH509" t="str">
        <f>IF(VLOOKUP($B509,'Draft List'!$D$4:$AC$2598,BH$3,FALSE)&lt;&gt;0,VLOOKUP($B509,'Draft List'!$D$4:$AC$2598,BH$3,FALSE),"")</f>
        <v/>
      </c>
      <c r="BI509" t="str">
        <f>IF(VLOOKUP($B509,'Draft List'!$D$4:$AC$2598,BI$3,FALSE)&lt;&gt;0,VLOOKUP($B509,'Draft List'!$D$4:$AC$2598,BI$3,FALSE),"")</f>
        <v/>
      </c>
      <c r="BJ509" t="str">
        <f>IF(VLOOKUP($B509,'Draft List'!$D$4:$AC$2598,BJ$3,FALSE)&lt;&gt;0,VLOOKUP($B509,'Draft List'!$D$4:$AC$2598,BJ$3,FALSE),"")</f>
        <v/>
      </c>
      <c r="BK509" t="str">
        <f>IF(VLOOKUP($B509,'Draft List'!$D$4:$AC$2598,BK$3,FALSE)&lt;&gt;0,VLOOKUP($B509,'Draft List'!$D$4:$AC$2598,BK$3,FALSE),"")</f>
        <v/>
      </c>
      <c r="BL509" t="e">
        <f>IF(OR(C509="SP",C509="MR",C509="CL"),"P",VLOOKUP($A509,Bat!$A$4:$AQ$1284,42,FALSE))</f>
        <v>#N/A</v>
      </c>
    </row>
    <row r="510" spans="1:64" x14ac:dyDescent="0.25">
      <c r="A510" s="45" t="str">
        <f t="shared" si="56"/>
        <v>RPJorge López24</v>
      </c>
      <c r="B510">
        <f>VLOOKUP($A510,draft_listing_pitchers_stats!$A$1:$B$1324,2,FALSE)</f>
        <v>2073</v>
      </c>
      <c r="C510" s="1" t="s">
        <v>885</v>
      </c>
      <c r="D510" s="1" t="s">
        <v>137</v>
      </c>
      <c r="E510" s="1" t="s">
        <v>167</v>
      </c>
      <c r="F510" s="1">
        <v>24</v>
      </c>
      <c r="G510" s="1" t="s">
        <v>44</v>
      </c>
      <c r="H510" s="1" t="s">
        <v>44</v>
      </c>
      <c r="I510" s="1" t="s">
        <v>54</v>
      </c>
      <c r="J510" s="24" t="s">
        <v>54</v>
      </c>
      <c r="K510" s="1" t="s">
        <v>47</v>
      </c>
      <c r="L510" s="24" t="s">
        <v>51</v>
      </c>
      <c r="M510" s="1">
        <v>3</v>
      </c>
      <c r="N510" s="1">
        <v>2</v>
      </c>
      <c r="O510" s="24">
        <v>1</v>
      </c>
      <c r="P510" s="1">
        <v>3</v>
      </c>
      <c r="Q510" s="1">
        <v>2</v>
      </c>
      <c r="R510" s="24">
        <v>3</v>
      </c>
      <c r="S510" s="1">
        <v>4</v>
      </c>
      <c r="T510" s="1">
        <v>5</v>
      </c>
      <c r="U510" s="1">
        <v>1</v>
      </c>
      <c r="V510" s="1">
        <v>1</v>
      </c>
      <c r="W510" s="1">
        <v>3</v>
      </c>
      <c r="X510" s="1">
        <v>4</v>
      </c>
      <c r="Y510" s="1" t="s">
        <v>48</v>
      </c>
      <c r="Z510" s="1" t="s">
        <v>48</v>
      </c>
      <c r="AA510" s="1" t="s">
        <v>48</v>
      </c>
      <c r="AB510" s="1" t="s">
        <v>48</v>
      </c>
      <c r="AC510" s="1" t="s">
        <v>48</v>
      </c>
      <c r="AD510" s="1" t="s">
        <v>48</v>
      </c>
      <c r="AE510" s="1" t="s">
        <v>48</v>
      </c>
      <c r="AF510" s="1" t="s">
        <v>48</v>
      </c>
      <c r="AG510" s="1" t="s">
        <v>48</v>
      </c>
      <c r="AH510" s="1" t="s">
        <v>48</v>
      </c>
      <c r="AI510" s="1" t="s">
        <v>48</v>
      </c>
      <c r="AJ510" s="1" t="s">
        <v>48</v>
      </c>
      <c r="AK510" s="1" t="s">
        <v>48</v>
      </c>
      <c r="AL510" s="1" t="s">
        <v>48</v>
      </c>
      <c r="AM510" s="1" t="s">
        <v>48</v>
      </c>
      <c r="AN510" s="1" t="s">
        <v>48</v>
      </c>
      <c r="AO510" s="1" t="s">
        <v>48</v>
      </c>
      <c r="AP510" s="24" t="s">
        <v>48</v>
      </c>
      <c r="AQ510" s="1" t="s">
        <v>521</v>
      </c>
      <c r="AR510" s="1">
        <v>9</v>
      </c>
      <c r="AS510" s="25" t="s">
        <v>519</v>
      </c>
      <c r="AT510" s="36" t="s">
        <v>50</v>
      </c>
      <c r="AU510" s="9">
        <f t="shared" si="57"/>
        <v>-2.1166698725191955</v>
      </c>
      <c r="AV510" s="9">
        <f t="shared" si="58"/>
        <v>-1.1865339896739031</v>
      </c>
      <c r="AW510">
        <f t="shared" si="59"/>
        <v>3</v>
      </c>
      <c r="AX510">
        <f t="shared" si="60"/>
        <v>0</v>
      </c>
      <c r="AY510" s="6">
        <f>VLOOKUP(AQ510,COND!$A$10:$B$32,2,FALSE)</f>
        <v>1</v>
      </c>
      <c r="AZ510" s="9">
        <f>($AU$3*AU510+$AV$3*AV510+$AW$3*AW510+$AX$3*AX510)*AY510*IF(AR510&lt;5,0.95,IF(AR510&lt;7,0.975,1))+$K$3*VLOOKUP(K510,COND!$A$2:$D$7,2,FALSE)+$L$3*VLOOKUP(L510,COND!$A$2:$D$7,3,FALSE)+IF(BB510="SP",$BB$3,0)+IF($AW510&lt;3,-5,0)</f>
        <v>9.3459862320180989</v>
      </c>
      <c r="BA510" s="28">
        <f t="shared" si="61"/>
        <v>-0.23650820390780963</v>
      </c>
      <c r="BB510" t="str">
        <f t="shared" si="62"/>
        <v>SP</v>
      </c>
      <c r="BC510">
        <v>900</v>
      </c>
      <c r="BD510">
        <v>506</v>
      </c>
      <c r="BF510" t="str">
        <f t="shared" si="63"/>
        <v>Unlikely</v>
      </c>
      <c r="BH510" t="str">
        <f>IF(VLOOKUP($B510,'Draft List'!$D$4:$AC$2598,BH$3,FALSE)&lt;&gt;0,VLOOKUP($B510,'Draft List'!$D$4:$AC$2598,BH$3,FALSE),"")</f>
        <v/>
      </c>
      <c r="BI510" t="str">
        <f>IF(VLOOKUP($B510,'Draft List'!$D$4:$AC$2598,BI$3,FALSE)&lt;&gt;0,VLOOKUP($B510,'Draft List'!$D$4:$AC$2598,BI$3,FALSE),"")</f>
        <v/>
      </c>
      <c r="BJ510" t="str">
        <f>IF(VLOOKUP($B510,'Draft List'!$D$4:$AC$2598,BJ$3,FALSE)&lt;&gt;0,VLOOKUP($B510,'Draft List'!$D$4:$AC$2598,BJ$3,FALSE),"")</f>
        <v/>
      </c>
      <c r="BK510" t="str">
        <f>IF(VLOOKUP($B510,'Draft List'!$D$4:$AC$2598,BK$3,FALSE)&lt;&gt;0,VLOOKUP($B510,'Draft List'!$D$4:$AC$2598,BK$3,FALSE),"")</f>
        <v/>
      </c>
      <c r="BL510" t="e">
        <f>IF(OR(C510="SP",C510="MR",C510="CL"),"P",VLOOKUP($A510,Bat!$A$4:$AQ$1284,42,FALSE))</f>
        <v>#N/A</v>
      </c>
    </row>
    <row r="511" spans="1:64" x14ac:dyDescent="0.25">
      <c r="A511" s="45" t="str">
        <f t="shared" si="56"/>
        <v>SPRic Mayer24</v>
      </c>
      <c r="B511">
        <f>VLOOKUP($A511,draft_listing_pitchers_stats!$A$1:$B$1324,2,FALSE)</f>
        <v>4938</v>
      </c>
      <c r="C511" s="1" t="s">
        <v>25</v>
      </c>
      <c r="D511" s="1" t="s">
        <v>1417</v>
      </c>
      <c r="E511" s="1" t="s">
        <v>1418</v>
      </c>
      <c r="F511" s="1">
        <v>24</v>
      </c>
      <c r="G511" s="1" t="s">
        <v>58</v>
      </c>
      <c r="H511" s="1" t="s">
        <v>58</v>
      </c>
      <c r="I511" s="1" t="s">
        <v>54</v>
      </c>
      <c r="J511" s="24" t="s">
        <v>54</v>
      </c>
      <c r="K511" s="1" t="s">
        <v>47</v>
      </c>
      <c r="L511" s="24" t="s">
        <v>51</v>
      </c>
      <c r="M511" s="1">
        <v>2</v>
      </c>
      <c r="N511" s="1">
        <v>2</v>
      </c>
      <c r="O511" s="24">
        <v>1</v>
      </c>
      <c r="P511" s="1">
        <v>3</v>
      </c>
      <c r="Q511" s="1">
        <v>2</v>
      </c>
      <c r="R511" s="24">
        <v>3</v>
      </c>
      <c r="S511" s="1">
        <v>4</v>
      </c>
      <c r="T511" s="1">
        <v>5</v>
      </c>
      <c r="U511" s="1">
        <v>1</v>
      </c>
      <c r="V511" s="1">
        <v>5</v>
      </c>
      <c r="W511" s="1">
        <v>3</v>
      </c>
      <c r="X511" s="1">
        <v>5</v>
      </c>
      <c r="Y511" s="1" t="s">
        <v>48</v>
      </c>
      <c r="Z511" s="1" t="s">
        <v>48</v>
      </c>
      <c r="AA511" s="1" t="s">
        <v>48</v>
      </c>
      <c r="AB511" s="1" t="s">
        <v>48</v>
      </c>
      <c r="AC511" s="1" t="s">
        <v>48</v>
      </c>
      <c r="AD511" s="1" t="s">
        <v>48</v>
      </c>
      <c r="AE511" s="1" t="s">
        <v>48</v>
      </c>
      <c r="AF511" s="1" t="s">
        <v>48</v>
      </c>
      <c r="AG511" s="1" t="s">
        <v>48</v>
      </c>
      <c r="AH511" s="1" t="s">
        <v>48</v>
      </c>
      <c r="AI511" s="1" t="s">
        <v>48</v>
      </c>
      <c r="AJ511" s="1" t="s">
        <v>48</v>
      </c>
      <c r="AK511" s="1" t="s">
        <v>48</v>
      </c>
      <c r="AL511" s="1" t="s">
        <v>48</v>
      </c>
      <c r="AM511" s="1" t="s">
        <v>48</v>
      </c>
      <c r="AN511" s="1" t="s">
        <v>48</v>
      </c>
      <c r="AO511" s="1" t="s">
        <v>48</v>
      </c>
      <c r="AP511" s="24" t="s">
        <v>48</v>
      </c>
      <c r="AQ511" s="1" t="s">
        <v>61</v>
      </c>
      <c r="AR511" s="1">
        <v>8</v>
      </c>
      <c r="AS511" s="25" t="s">
        <v>519</v>
      </c>
      <c r="AT511" s="36" t="s">
        <v>50</v>
      </c>
      <c r="AU511" s="9">
        <f t="shared" si="57"/>
        <v>-2.311361197028369</v>
      </c>
      <c r="AV511" s="9">
        <f t="shared" si="58"/>
        <v>-1.1865339896739031</v>
      </c>
      <c r="AW511">
        <f t="shared" si="59"/>
        <v>3</v>
      </c>
      <c r="AX511">
        <f t="shared" si="60"/>
        <v>0</v>
      </c>
      <c r="AY511" s="6">
        <f>VLOOKUP(AQ511,COND!$A$10:$B$32,2,FALSE)</f>
        <v>1</v>
      </c>
      <c r="AZ511" s="9">
        <f>($AU$3*AU511+$AV$3*AV511+$AW$3*AW511+$AX$3*AX511)*AY511*IF(AR511&lt;5,0.95,IF(AR511&lt;7,0.975,1))+$K$3*VLOOKUP(K511,COND!$A$2:$D$7,2,FALSE)+$L$3*VLOOKUP(L511,COND!$A$2:$D$7,3,FALSE)+IF(BB511="SP",$BB$3,0)+IF($AW511&lt;3,-5,0)</f>
        <v>9.3070479671162651</v>
      </c>
      <c r="BA511" s="28">
        <f t="shared" si="61"/>
        <v>-0.23992893223802686</v>
      </c>
      <c r="BB511" t="str">
        <f t="shared" si="62"/>
        <v>SP</v>
      </c>
      <c r="BC511">
        <v>900</v>
      </c>
      <c r="BD511">
        <v>507</v>
      </c>
      <c r="BF511" t="str">
        <f t="shared" si="63"/>
        <v>Unlikely</v>
      </c>
      <c r="BH511" t="str">
        <f>IF(VLOOKUP($B511,'Draft List'!$D$4:$AC$2598,BH$3,FALSE)&lt;&gt;0,VLOOKUP($B511,'Draft List'!$D$4:$AC$2598,BH$3,FALSE),"")</f>
        <v/>
      </c>
      <c r="BI511" t="str">
        <f>IF(VLOOKUP($B511,'Draft List'!$D$4:$AC$2598,BI$3,FALSE)&lt;&gt;0,VLOOKUP($B511,'Draft List'!$D$4:$AC$2598,BI$3,FALSE),"")</f>
        <v/>
      </c>
      <c r="BJ511" t="str">
        <f>IF(VLOOKUP($B511,'Draft List'!$D$4:$AC$2598,BJ$3,FALSE)&lt;&gt;0,VLOOKUP($B511,'Draft List'!$D$4:$AC$2598,BJ$3,FALSE),"")</f>
        <v/>
      </c>
      <c r="BK511" t="str">
        <f>IF(VLOOKUP($B511,'Draft List'!$D$4:$AC$2598,BK$3,FALSE)&lt;&gt;0,VLOOKUP($B511,'Draft List'!$D$4:$AC$2598,BK$3,FALSE),"")</f>
        <v/>
      </c>
      <c r="BL511" t="str">
        <f>IF(OR(C511="SP",C511="MR",C511="CL"),"P",VLOOKUP($A511,Bat!$A$4:$AQ$1284,42,FALSE))</f>
        <v>P</v>
      </c>
    </row>
    <row r="512" spans="1:64" x14ac:dyDescent="0.25">
      <c r="A512" s="45" t="str">
        <f t="shared" si="56"/>
        <v>SPTim Tobías22</v>
      </c>
      <c r="B512">
        <f>VLOOKUP($A512,draft_listing_pitchers_stats!$A$1:$B$1324,2,FALSE)</f>
        <v>5848</v>
      </c>
      <c r="C512" s="1" t="s">
        <v>25</v>
      </c>
      <c r="D512" s="1" t="s">
        <v>163</v>
      </c>
      <c r="E512" s="1" t="s">
        <v>1696</v>
      </c>
      <c r="F512" s="1">
        <v>22</v>
      </c>
      <c r="G512" s="1" t="s">
        <v>68</v>
      </c>
      <c r="H512" s="1" t="s">
        <v>44</v>
      </c>
      <c r="I512" s="1" t="s">
        <v>54</v>
      </c>
      <c r="J512" s="24" t="s">
        <v>54</v>
      </c>
      <c r="K512" s="1" t="s">
        <v>47</v>
      </c>
      <c r="L512" s="24" t="s">
        <v>46</v>
      </c>
      <c r="M512" s="1">
        <v>2</v>
      </c>
      <c r="N512" s="1">
        <v>2</v>
      </c>
      <c r="O512" s="24">
        <v>2</v>
      </c>
      <c r="P512" s="1">
        <v>4</v>
      </c>
      <c r="Q512" s="1">
        <v>2</v>
      </c>
      <c r="R512" s="24">
        <v>2</v>
      </c>
      <c r="S512" s="1">
        <v>5</v>
      </c>
      <c r="T512" s="1">
        <v>6</v>
      </c>
      <c r="U512" s="1">
        <v>1</v>
      </c>
      <c r="V512" s="1">
        <v>5</v>
      </c>
      <c r="W512" s="1" t="s">
        <v>48</v>
      </c>
      <c r="X512" s="1" t="s">
        <v>48</v>
      </c>
      <c r="Y512" s="1">
        <v>3</v>
      </c>
      <c r="Z512" s="1">
        <v>4</v>
      </c>
      <c r="AA512" s="1" t="s">
        <v>48</v>
      </c>
      <c r="AB512" s="1" t="s">
        <v>48</v>
      </c>
      <c r="AC512" s="1" t="s">
        <v>48</v>
      </c>
      <c r="AD512" s="1" t="s">
        <v>48</v>
      </c>
      <c r="AE512" s="1" t="s">
        <v>48</v>
      </c>
      <c r="AF512" s="1" t="s">
        <v>48</v>
      </c>
      <c r="AG512" s="1" t="s">
        <v>48</v>
      </c>
      <c r="AH512" s="1" t="s">
        <v>48</v>
      </c>
      <c r="AI512" s="1" t="s">
        <v>48</v>
      </c>
      <c r="AJ512" s="1" t="s">
        <v>48</v>
      </c>
      <c r="AK512" s="1" t="s">
        <v>48</v>
      </c>
      <c r="AL512" s="1" t="s">
        <v>48</v>
      </c>
      <c r="AM512" s="1" t="s">
        <v>48</v>
      </c>
      <c r="AN512" s="1" t="s">
        <v>48</v>
      </c>
      <c r="AO512" s="1" t="s">
        <v>48</v>
      </c>
      <c r="AP512" s="24" t="s">
        <v>48</v>
      </c>
      <c r="AQ512" s="1" t="s">
        <v>64</v>
      </c>
      <c r="AR512" s="1">
        <v>6</v>
      </c>
      <c r="AS512" s="25" t="s">
        <v>15</v>
      </c>
      <c r="AT512" s="36" t="s">
        <v>881</v>
      </c>
      <c r="AU512" s="9">
        <f t="shared" si="57"/>
        <v>-2.0690406309742588</v>
      </c>
      <c r="AV512" s="9">
        <f t="shared" si="58"/>
        <v>-1.23416323121884</v>
      </c>
      <c r="AW512">
        <f t="shared" si="59"/>
        <v>3</v>
      </c>
      <c r="AX512">
        <f t="shared" si="60"/>
        <v>0.5</v>
      </c>
      <c r="AY512" s="6">
        <f>VLOOKUP(AQ512,COND!$A$10:$B$32,2,FALSE)</f>
        <v>1</v>
      </c>
      <c r="AZ512" s="9">
        <f>($AU$3*AU512+$AV$3*AV512+$AW$3*AW512+$AX$3*AX512)*AY512*IF(AR512&lt;5,0.95,IF(AR512&lt;7,0.975,1))+$K$3*VLOOKUP(K512,COND!$A$2:$D$7,2,FALSE)+$L$3*VLOOKUP(L512,COND!$A$2:$D$7,3,FALSE)+IF(BB512="SP",$BB$3,0)+IF($AW512&lt;3,-5,0)</f>
        <v>9.3022290681926378</v>
      </c>
      <c r="BA512" s="28">
        <f t="shared" si="61"/>
        <v>-0.24035227272610621</v>
      </c>
      <c r="BB512" t="str">
        <f t="shared" si="62"/>
        <v>SP</v>
      </c>
      <c r="BC512">
        <v>900</v>
      </c>
      <c r="BD512">
        <v>508</v>
      </c>
      <c r="BF512" t="str">
        <f t="shared" si="63"/>
        <v>Unlikely</v>
      </c>
      <c r="BH512" t="str">
        <f>IF(VLOOKUP($B512,'Draft List'!$D$4:$AC$2598,BH$3,FALSE)&lt;&gt;0,VLOOKUP($B512,'Draft List'!$D$4:$AC$2598,BH$3,FALSE),"")</f>
        <v/>
      </c>
      <c r="BI512" t="str">
        <f>IF(VLOOKUP($B512,'Draft List'!$D$4:$AC$2598,BI$3,FALSE)&lt;&gt;0,VLOOKUP($B512,'Draft List'!$D$4:$AC$2598,BI$3,FALSE),"")</f>
        <v/>
      </c>
      <c r="BJ512" t="str">
        <f>IF(VLOOKUP($B512,'Draft List'!$D$4:$AC$2598,BJ$3,FALSE)&lt;&gt;0,VLOOKUP($B512,'Draft List'!$D$4:$AC$2598,BJ$3,FALSE),"")</f>
        <v/>
      </c>
      <c r="BK512" t="str">
        <f>IF(VLOOKUP($B512,'Draft List'!$D$4:$AC$2598,BK$3,FALSE)&lt;&gt;0,VLOOKUP($B512,'Draft List'!$D$4:$AC$2598,BK$3,FALSE),"")</f>
        <v/>
      </c>
      <c r="BL512" t="str">
        <f>IF(OR(C512="SP",C512="MR",C512="CL"),"P",VLOOKUP($A512,Bat!$A$4:$AQ$1284,42,FALSE))</f>
        <v>P</v>
      </c>
    </row>
    <row r="513" spans="1:64" x14ac:dyDescent="0.25">
      <c r="A513" s="45" t="str">
        <f t="shared" si="56"/>
        <v>RPNoboru Hashimoto24</v>
      </c>
      <c r="B513">
        <f>VLOOKUP($A513,draft_listing_pitchers_stats!$A$1:$B$1324,2,FALSE)</f>
        <v>9236</v>
      </c>
      <c r="C513" s="1" t="s">
        <v>885</v>
      </c>
      <c r="D513" s="1" t="s">
        <v>562</v>
      </c>
      <c r="E513" s="1" t="s">
        <v>794</v>
      </c>
      <c r="F513" s="1">
        <v>24</v>
      </c>
      <c r="G513" s="1" t="s">
        <v>58</v>
      </c>
      <c r="H513" s="1" t="s">
        <v>58</v>
      </c>
      <c r="I513" s="1" t="s">
        <v>54</v>
      </c>
      <c r="J513" s="24" t="s">
        <v>54</v>
      </c>
      <c r="K513" s="1" t="s">
        <v>46</v>
      </c>
      <c r="L513" s="24" t="s">
        <v>46</v>
      </c>
      <c r="M513" s="1">
        <v>2</v>
      </c>
      <c r="N513" s="1">
        <v>1</v>
      </c>
      <c r="O513" s="24">
        <v>2</v>
      </c>
      <c r="P513" s="1">
        <v>4</v>
      </c>
      <c r="Q513" s="1">
        <v>1</v>
      </c>
      <c r="R513" s="24">
        <v>3</v>
      </c>
      <c r="S513" s="1">
        <v>4</v>
      </c>
      <c r="T513" s="1">
        <v>5</v>
      </c>
      <c r="U513" s="1">
        <v>1</v>
      </c>
      <c r="V513" s="1">
        <v>2</v>
      </c>
      <c r="W513" s="1">
        <v>3</v>
      </c>
      <c r="X513" s="1">
        <v>5</v>
      </c>
      <c r="Y513" s="1" t="s">
        <v>48</v>
      </c>
      <c r="Z513" s="1" t="s">
        <v>48</v>
      </c>
      <c r="AA513" s="1" t="s">
        <v>48</v>
      </c>
      <c r="AB513" s="1" t="s">
        <v>48</v>
      </c>
      <c r="AC513" s="1" t="s">
        <v>48</v>
      </c>
      <c r="AD513" s="1" t="s">
        <v>48</v>
      </c>
      <c r="AE513" s="1" t="s">
        <v>48</v>
      </c>
      <c r="AF513" s="1" t="s">
        <v>48</v>
      </c>
      <c r="AG513" s="1" t="s">
        <v>48</v>
      </c>
      <c r="AH513" s="1" t="s">
        <v>48</v>
      </c>
      <c r="AI513" s="1" t="s">
        <v>48</v>
      </c>
      <c r="AJ513" s="1" t="s">
        <v>48</v>
      </c>
      <c r="AK513" s="1" t="s">
        <v>48</v>
      </c>
      <c r="AL513" s="1" t="s">
        <v>48</v>
      </c>
      <c r="AM513" s="1" t="s">
        <v>48</v>
      </c>
      <c r="AN513" s="1" t="s">
        <v>48</v>
      </c>
      <c r="AO513" s="1" t="s">
        <v>48</v>
      </c>
      <c r="AP513" s="24" t="s">
        <v>48</v>
      </c>
      <c r="AQ513" s="1" t="s">
        <v>521</v>
      </c>
      <c r="AR513" s="1">
        <v>8</v>
      </c>
      <c r="AS513" s="25" t="s">
        <v>523</v>
      </c>
      <c r="AT513" s="36" t="s">
        <v>50</v>
      </c>
      <c r="AU513" s="9">
        <f t="shared" si="57"/>
        <v>-2.2644723474043147</v>
      </c>
      <c r="AV513" s="9">
        <f t="shared" si="58"/>
        <v>-1.1872743815947853</v>
      </c>
      <c r="AW513">
        <f t="shared" si="59"/>
        <v>3</v>
      </c>
      <c r="AX513">
        <f t="shared" si="60"/>
        <v>0</v>
      </c>
      <c r="AY513" s="6">
        <f>VLOOKUP(AQ513,COND!$A$10:$B$32,2,FALSE)</f>
        <v>1</v>
      </c>
      <c r="AZ513" s="9">
        <f>($AU$3*AU513+$AV$3*AV513+$AW$3*AW513+$AX$3*AX513)*AY513*IF(AR513&lt;5,0.95,IF(AR513&lt;7,0.975,1))+$K$3*VLOOKUP(K513,COND!$A$2:$D$7,2,FALSE)+$L$3*VLOOKUP(L513,COND!$A$2:$D$7,3,FALSE)+IF(BB513="SP",$BB$3,0)+IF($AW513&lt;3,-5,0)</f>
        <v>9.3016178986234301</v>
      </c>
      <c r="BA513" s="28">
        <f t="shared" si="61"/>
        <v>-0.24040596400036371</v>
      </c>
      <c r="BB513" t="str">
        <f t="shared" si="62"/>
        <v>SP</v>
      </c>
      <c r="BC513">
        <v>900</v>
      </c>
      <c r="BD513">
        <v>509</v>
      </c>
      <c r="BF513" t="str">
        <f t="shared" si="63"/>
        <v>Unlikely</v>
      </c>
      <c r="BH513" t="str">
        <f>IF(VLOOKUP($B513,'Draft List'!$D$4:$AC$2598,BH$3,FALSE)&lt;&gt;0,VLOOKUP($B513,'Draft List'!$D$4:$AC$2598,BH$3,FALSE),"")</f>
        <v/>
      </c>
      <c r="BI513" t="str">
        <f>IF(VLOOKUP($B513,'Draft List'!$D$4:$AC$2598,BI$3,FALSE)&lt;&gt;0,VLOOKUP($B513,'Draft List'!$D$4:$AC$2598,BI$3,FALSE),"")</f>
        <v/>
      </c>
      <c r="BJ513" t="str">
        <f>IF(VLOOKUP($B513,'Draft List'!$D$4:$AC$2598,BJ$3,FALSE)&lt;&gt;0,VLOOKUP($B513,'Draft List'!$D$4:$AC$2598,BJ$3,FALSE),"")</f>
        <v/>
      </c>
      <c r="BK513" t="str">
        <f>IF(VLOOKUP($B513,'Draft List'!$D$4:$AC$2598,BK$3,FALSE)&lt;&gt;0,VLOOKUP($B513,'Draft List'!$D$4:$AC$2598,BK$3,FALSE),"")</f>
        <v/>
      </c>
      <c r="BL513">
        <f>IF(OR(C513="SP",C513="MR",C513="CL"),"P",VLOOKUP($A513,Bat!$A$4:$AQ$1284,42,FALSE))</f>
        <v>-8.1786999039632597</v>
      </c>
    </row>
    <row r="514" spans="1:64" x14ac:dyDescent="0.25">
      <c r="A514" s="45" t="str">
        <f t="shared" si="56"/>
        <v>RPArinori Sanu24</v>
      </c>
      <c r="B514">
        <f>VLOOKUP($A514,draft_listing_pitchers_stats!$A$1:$B$1324,2,FALSE)</f>
        <v>9268</v>
      </c>
      <c r="C514" s="1" t="s">
        <v>885</v>
      </c>
      <c r="D514" s="1" t="s">
        <v>1625</v>
      </c>
      <c r="E514" s="1" t="s">
        <v>1626</v>
      </c>
      <c r="F514" s="1">
        <v>24</v>
      </c>
      <c r="G514" s="1" t="s">
        <v>68</v>
      </c>
      <c r="H514" s="1" t="s">
        <v>44</v>
      </c>
      <c r="I514" s="1" t="s">
        <v>54</v>
      </c>
      <c r="J514" s="24" t="s">
        <v>54</v>
      </c>
      <c r="K514" s="1" t="s">
        <v>47</v>
      </c>
      <c r="L514" s="24" t="s">
        <v>47</v>
      </c>
      <c r="M514" s="1">
        <v>2</v>
      </c>
      <c r="N514" s="1">
        <v>1</v>
      </c>
      <c r="O514" s="24">
        <v>2</v>
      </c>
      <c r="P514" s="1">
        <v>4</v>
      </c>
      <c r="Q514" s="1">
        <v>1</v>
      </c>
      <c r="R514" s="24">
        <v>3</v>
      </c>
      <c r="S514" s="1">
        <v>4</v>
      </c>
      <c r="T514" s="1">
        <v>5</v>
      </c>
      <c r="U514" s="1">
        <v>1</v>
      </c>
      <c r="V514" s="1">
        <v>2</v>
      </c>
      <c r="W514" s="1" t="s">
        <v>48</v>
      </c>
      <c r="X514" s="1" t="s">
        <v>48</v>
      </c>
      <c r="Y514" s="1" t="s">
        <v>48</v>
      </c>
      <c r="Z514" s="1" t="s">
        <v>48</v>
      </c>
      <c r="AA514" s="1" t="s">
        <v>48</v>
      </c>
      <c r="AB514" s="1" t="s">
        <v>48</v>
      </c>
      <c r="AC514" s="1">
        <v>3</v>
      </c>
      <c r="AD514" s="1">
        <v>4</v>
      </c>
      <c r="AE514" s="1" t="s">
        <v>48</v>
      </c>
      <c r="AF514" s="1" t="s">
        <v>48</v>
      </c>
      <c r="AG514" s="1" t="s">
        <v>48</v>
      </c>
      <c r="AH514" s="1" t="s">
        <v>48</v>
      </c>
      <c r="AI514" s="1" t="s">
        <v>48</v>
      </c>
      <c r="AJ514" s="1" t="s">
        <v>48</v>
      </c>
      <c r="AK514" s="1" t="s">
        <v>48</v>
      </c>
      <c r="AL514" s="1" t="s">
        <v>48</v>
      </c>
      <c r="AM514" s="1" t="s">
        <v>48</v>
      </c>
      <c r="AN514" s="1" t="s">
        <v>48</v>
      </c>
      <c r="AO514" s="1" t="s">
        <v>48</v>
      </c>
      <c r="AP514" s="24" t="s">
        <v>48</v>
      </c>
      <c r="AQ514" s="1" t="s">
        <v>522</v>
      </c>
      <c r="AR514" s="1">
        <v>6</v>
      </c>
      <c r="AS514" s="25" t="s">
        <v>15</v>
      </c>
      <c r="AT514" s="36" t="s">
        <v>50</v>
      </c>
      <c r="AU514" s="9">
        <f t="shared" si="57"/>
        <v>-2.2644723474043147</v>
      </c>
      <c r="AV514" s="9">
        <f t="shared" si="58"/>
        <v>-1.1872743815947853</v>
      </c>
      <c r="AW514">
        <f t="shared" si="59"/>
        <v>3</v>
      </c>
      <c r="AX514">
        <f t="shared" si="60"/>
        <v>0</v>
      </c>
      <c r="AY514" s="6">
        <f>VLOOKUP(AQ514,COND!$A$10:$B$32,2,FALSE)</f>
        <v>1</v>
      </c>
      <c r="AZ514" s="9">
        <f>($AU$3*AU514+$AV$3*AV514+$AW$3*AW514+$AX$3*AX514)*AY514*IF(AR514&lt;5,0.95,IF(AR514&lt;7,0.975,1))+$K$3*VLOOKUP(K514,COND!$A$2:$D$7,2,FALSE)+$L$3*VLOOKUP(L514,COND!$A$2:$D$7,3,FALSE)+IF(BB514="SP",$BB$3,0)+IF($AW514&lt;3,-5,0)</f>
        <v>9.2690774511578446</v>
      </c>
      <c r="BA514" s="28">
        <f t="shared" si="61"/>
        <v>-0.24326464377985821</v>
      </c>
      <c r="BB514" t="str">
        <f t="shared" si="62"/>
        <v>SP</v>
      </c>
      <c r="BC514">
        <v>900</v>
      </c>
      <c r="BD514">
        <v>510</v>
      </c>
      <c r="BF514" t="str">
        <f t="shared" si="63"/>
        <v>Unlikely</v>
      </c>
      <c r="BH514" t="str">
        <f>IF(VLOOKUP($B514,'Draft List'!$D$4:$AC$2598,BH$3,FALSE)&lt;&gt;0,VLOOKUP($B514,'Draft List'!$D$4:$AC$2598,BH$3,FALSE),"")</f>
        <v/>
      </c>
      <c r="BI514" t="str">
        <f>IF(VLOOKUP($B514,'Draft List'!$D$4:$AC$2598,BI$3,FALSE)&lt;&gt;0,VLOOKUP($B514,'Draft List'!$D$4:$AC$2598,BI$3,FALSE),"")</f>
        <v/>
      </c>
      <c r="BJ514" t="str">
        <f>IF(VLOOKUP($B514,'Draft List'!$D$4:$AC$2598,BJ$3,FALSE)&lt;&gt;0,VLOOKUP($B514,'Draft List'!$D$4:$AC$2598,BJ$3,FALSE),"")</f>
        <v/>
      </c>
      <c r="BK514" t="str">
        <f>IF(VLOOKUP($B514,'Draft List'!$D$4:$AC$2598,BK$3,FALSE)&lt;&gt;0,VLOOKUP($B514,'Draft List'!$D$4:$AC$2598,BK$3,FALSE),"")</f>
        <v/>
      </c>
      <c r="BL514" t="e">
        <f>IF(OR(C514="SP",C514="MR",C514="CL"),"P",VLOOKUP($A514,Bat!$A$4:$AQ$1284,42,FALSE))</f>
        <v>#N/A</v>
      </c>
    </row>
    <row r="515" spans="1:64" x14ac:dyDescent="0.25">
      <c r="A515" s="45" t="str">
        <f t="shared" si="56"/>
        <v>RPBernard Vodden22</v>
      </c>
      <c r="B515">
        <f>VLOOKUP($A515,draft_listing_pitchers_stats!$A$1:$B$1324,2,FALSE)</f>
        <v>10998</v>
      </c>
      <c r="C515" s="1" t="s">
        <v>885</v>
      </c>
      <c r="D515" s="1" t="s">
        <v>579</v>
      </c>
      <c r="E515" s="1" t="s">
        <v>1723</v>
      </c>
      <c r="F515" s="1">
        <v>22</v>
      </c>
      <c r="G515" s="1" t="s">
        <v>44</v>
      </c>
      <c r="H515" s="1" t="s">
        <v>44</v>
      </c>
      <c r="I515" s="1" t="s">
        <v>54</v>
      </c>
      <c r="J515" s="24" t="s">
        <v>54</v>
      </c>
      <c r="K515" s="1" t="s">
        <v>47</v>
      </c>
      <c r="L515" s="24" t="s">
        <v>46</v>
      </c>
      <c r="M515" s="1">
        <v>4</v>
      </c>
      <c r="N515" s="1">
        <v>2</v>
      </c>
      <c r="O515" s="24">
        <v>1</v>
      </c>
      <c r="P515" s="1">
        <v>4</v>
      </c>
      <c r="Q515" s="1">
        <v>2</v>
      </c>
      <c r="R515" s="24">
        <v>2</v>
      </c>
      <c r="S515" s="1">
        <v>4</v>
      </c>
      <c r="T515" s="1">
        <v>4</v>
      </c>
      <c r="U515" s="1">
        <v>5</v>
      </c>
      <c r="V515" s="1">
        <v>5</v>
      </c>
      <c r="W515" s="1" t="s">
        <v>48</v>
      </c>
      <c r="X515" s="1" t="s">
        <v>48</v>
      </c>
      <c r="Y515" s="1">
        <v>2</v>
      </c>
      <c r="Z515" s="1">
        <v>2</v>
      </c>
      <c r="AA515" s="1" t="s">
        <v>48</v>
      </c>
      <c r="AB515" s="1" t="s">
        <v>48</v>
      </c>
      <c r="AC515" s="1">
        <v>4</v>
      </c>
      <c r="AD515" s="1">
        <v>4</v>
      </c>
      <c r="AE515" s="1" t="s">
        <v>48</v>
      </c>
      <c r="AF515" s="1" t="s">
        <v>48</v>
      </c>
      <c r="AG515" s="1" t="s">
        <v>48</v>
      </c>
      <c r="AH515" s="1" t="s">
        <v>48</v>
      </c>
      <c r="AI515" s="1" t="s">
        <v>48</v>
      </c>
      <c r="AJ515" s="1" t="s">
        <v>48</v>
      </c>
      <c r="AK515" s="1" t="s">
        <v>48</v>
      </c>
      <c r="AL515" s="1" t="s">
        <v>48</v>
      </c>
      <c r="AM515" s="1" t="s">
        <v>48</v>
      </c>
      <c r="AN515" s="1" t="s">
        <v>48</v>
      </c>
      <c r="AO515" s="1" t="s">
        <v>48</v>
      </c>
      <c r="AP515" s="24" t="s">
        <v>48</v>
      </c>
      <c r="AQ515" s="1" t="s">
        <v>62</v>
      </c>
      <c r="AR515" s="1">
        <v>6</v>
      </c>
      <c r="AS515" s="25" t="s">
        <v>15</v>
      </c>
      <c r="AT515" s="36" t="s">
        <v>48</v>
      </c>
      <c r="AU515" s="9">
        <f t="shared" si="57"/>
        <v>-1.9219785480100218</v>
      </c>
      <c r="AV515" s="9">
        <f t="shared" si="58"/>
        <v>-1.23416323121884</v>
      </c>
      <c r="AW515">
        <f t="shared" si="59"/>
        <v>4</v>
      </c>
      <c r="AX515">
        <f t="shared" si="60"/>
        <v>0</v>
      </c>
      <c r="AY515" s="6">
        <f>VLOOKUP(AQ515,COND!$A$10:$B$32,2,FALSE)</f>
        <v>1</v>
      </c>
      <c r="AZ515" s="9">
        <f>($AU$3*AU515+$AV$3*AV515+$AW$3*AW515+$AX$3*AX515)*AY515*IF(AR515&lt;5,0.95,IF(AR515&lt;7,0.975,1))+$K$3*VLOOKUP(K515,COND!$A$2:$D$7,2,FALSE)+$L$3*VLOOKUP(L515,COND!$A$2:$D$7,3,FALSE)+IF(BB515="SP",$BB$3,0)+IF($AW515&lt;3,-5,0)</f>
        <v>9.209031174370665</v>
      </c>
      <c r="BA515" s="28">
        <f t="shared" si="61"/>
        <v>-0.24853971190751628</v>
      </c>
      <c r="BB515" t="str">
        <f t="shared" si="62"/>
        <v>SP</v>
      </c>
      <c r="BC515">
        <v>900</v>
      </c>
      <c r="BD515">
        <v>511</v>
      </c>
      <c r="BF515" t="str">
        <f t="shared" si="63"/>
        <v>Unlikely</v>
      </c>
      <c r="BH515" t="str">
        <f>IF(VLOOKUP($B515,'Draft List'!$D$4:$AC$2598,BH$3,FALSE)&lt;&gt;0,VLOOKUP($B515,'Draft List'!$D$4:$AC$2598,BH$3,FALSE),"")</f>
        <v/>
      </c>
      <c r="BI515" t="str">
        <f>IF(VLOOKUP($B515,'Draft List'!$D$4:$AC$2598,BI$3,FALSE)&lt;&gt;0,VLOOKUP($B515,'Draft List'!$D$4:$AC$2598,BI$3,FALSE),"")</f>
        <v/>
      </c>
      <c r="BJ515" t="str">
        <f>IF(VLOOKUP($B515,'Draft List'!$D$4:$AC$2598,BJ$3,FALSE)&lt;&gt;0,VLOOKUP($B515,'Draft List'!$D$4:$AC$2598,BJ$3,FALSE),"")</f>
        <v/>
      </c>
      <c r="BK515" t="str">
        <f>IF(VLOOKUP($B515,'Draft List'!$D$4:$AC$2598,BK$3,FALSE)&lt;&gt;0,VLOOKUP($B515,'Draft List'!$D$4:$AC$2598,BK$3,FALSE),"")</f>
        <v/>
      </c>
      <c r="BL515">
        <f>IF(OR(C515="SP",C515="MR",C515="CL"),"P",VLOOKUP($A515,Bat!$A$4:$AQ$1284,42,FALSE))</f>
        <v>-4.3501780757780075</v>
      </c>
    </row>
    <row r="516" spans="1:64" x14ac:dyDescent="0.25">
      <c r="A516" s="45" t="str">
        <f t="shared" si="56"/>
        <v>RPRicardo Flores24</v>
      </c>
      <c r="B516">
        <f>VLOOKUP($A516,draft_listing_pitchers_stats!$A$1:$B$1324,2,FALSE)</f>
        <v>2679</v>
      </c>
      <c r="C516" s="1" t="s">
        <v>885</v>
      </c>
      <c r="D516" s="1" t="s">
        <v>201</v>
      </c>
      <c r="E516" s="1" t="s">
        <v>257</v>
      </c>
      <c r="F516" s="1">
        <v>24</v>
      </c>
      <c r="G516" s="1" t="s">
        <v>58</v>
      </c>
      <c r="H516" s="1" t="s">
        <v>58</v>
      </c>
      <c r="I516" s="1" t="s">
        <v>54</v>
      </c>
      <c r="J516" s="24" t="s">
        <v>54</v>
      </c>
      <c r="K516" s="1" t="s">
        <v>47</v>
      </c>
      <c r="L516" s="24" t="s">
        <v>46</v>
      </c>
      <c r="M516" s="1">
        <v>3</v>
      </c>
      <c r="N516" s="1">
        <v>2</v>
      </c>
      <c r="O516" s="24">
        <v>1</v>
      </c>
      <c r="P516" s="1">
        <v>4</v>
      </c>
      <c r="Q516" s="1">
        <v>2</v>
      </c>
      <c r="R516" s="24">
        <v>2</v>
      </c>
      <c r="S516" s="1">
        <v>5</v>
      </c>
      <c r="T516" s="1">
        <v>5</v>
      </c>
      <c r="U516" s="1">
        <v>4</v>
      </c>
      <c r="V516" s="1">
        <v>4</v>
      </c>
      <c r="W516" s="1">
        <v>2</v>
      </c>
      <c r="X516" s="1">
        <v>3</v>
      </c>
      <c r="Y516" s="1" t="s">
        <v>48</v>
      </c>
      <c r="Z516" s="1" t="s">
        <v>48</v>
      </c>
      <c r="AA516" s="1" t="s">
        <v>48</v>
      </c>
      <c r="AB516" s="1" t="s">
        <v>48</v>
      </c>
      <c r="AC516" s="1" t="s">
        <v>48</v>
      </c>
      <c r="AD516" s="1" t="s">
        <v>48</v>
      </c>
      <c r="AE516" s="1" t="s">
        <v>48</v>
      </c>
      <c r="AF516" s="1" t="s">
        <v>48</v>
      </c>
      <c r="AG516" s="1">
        <v>4</v>
      </c>
      <c r="AH516" s="1">
        <v>4</v>
      </c>
      <c r="AI516" s="1" t="s">
        <v>48</v>
      </c>
      <c r="AJ516" s="1" t="s">
        <v>48</v>
      </c>
      <c r="AK516" s="1" t="s">
        <v>48</v>
      </c>
      <c r="AL516" s="1" t="s">
        <v>48</v>
      </c>
      <c r="AM516" s="1" t="s">
        <v>48</v>
      </c>
      <c r="AN516" s="1" t="s">
        <v>48</v>
      </c>
      <c r="AO516" s="1" t="s">
        <v>48</v>
      </c>
      <c r="AP516" s="24" t="s">
        <v>48</v>
      </c>
      <c r="AQ516" s="1" t="s">
        <v>64</v>
      </c>
      <c r="AR516" s="1">
        <v>6</v>
      </c>
      <c r="AS516" s="25" t="s">
        <v>15</v>
      </c>
      <c r="AT516" s="36" t="s">
        <v>50</v>
      </c>
      <c r="AU516" s="9">
        <f t="shared" si="57"/>
        <v>-2.1166698725191955</v>
      </c>
      <c r="AV516" s="9">
        <f t="shared" si="58"/>
        <v>-1.23416323121884</v>
      </c>
      <c r="AW516">
        <f t="shared" si="59"/>
        <v>4</v>
      </c>
      <c r="AX516">
        <f t="shared" si="60"/>
        <v>0</v>
      </c>
      <c r="AY516" s="6">
        <f>VLOOKUP(AQ516,COND!$A$10:$B$32,2,FALSE)</f>
        <v>1</v>
      </c>
      <c r="AZ516" s="9">
        <f>($AU$3*AU516+$AV$3*AV516+$AW$3*AW516+$AX$3*AX516)*AY516*IF(AR516&lt;5,0.95,IF(AR516&lt;7,0.975,1))+$K$3*VLOOKUP(K516,COND!$A$2:$D$7,2,FALSE)+$L$3*VLOOKUP(L516,COND!$A$2:$D$7,3,FALSE)+IF(BB516="SP",$BB$3,0)+IF($AW516&lt;3,-5,0)</f>
        <v>9.1710663660913738</v>
      </c>
      <c r="BA516" s="28">
        <f t="shared" si="61"/>
        <v>-0.25187492202947831</v>
      </c>
      <c r="BB516" t="str">
        <f t="shared" si="62"/>
        <v>SP</v>
      </c>
      <c r="BC516">
        <v>900</v>
      </c>
      <c r="BD516">
        <v>512</v>
      </c>
      <c r="BF516" t="str">
        <f t="shared" si="63"/>
        <v>Unlikely</v>
      </c>
      <c r="BH516" t="str">
        <f>IF(VLOOKUP($B516,'Draft List'!$D$4:$AC$2598,BH$3,FALSE)&lt;&gt;0,VLOOKUP($B516,'Draft List'!$D$4:$AC$2598,BH$3,FALSE),"")</f>
        <v/>
      </c>
      <c r="BI516" t="str">
        <f>IF(VLOOKUP($B516,'Draft List'!$D$4:$AC$2598,BI$3,FALSE)&lt;&gt;0,VLOOKUP($B516,'Draft List'!$D$4:$AC$2598,BI$3,FALSE),"")</f>
        <v/>
      </c>
      <c r="BJ516" t="str">
        <f>IF(VLOOKUP($B516,'Draft List'!$D$4:$AC$2598,BJ$3,FALSE)&lt;&gt;0,VLOOKUP($B516,'Draft List'!$D$4:$AC$2598,BJ$3,FALSE),"")</f>
        <v/>
      </c>
      <c r="BK516" t="str">
        <f>IF(VLOOKUP($B516,'Draft List'!$D$4:$AC$2598,BK$3,FALSE)&lt;&gt;0,VLOOKUP($B516,'Draft List'!$D$4:$AC$2598,BK$3,FALSE),"")</f>
        <v/>
      </c>
      <c r="BL516" t="e">
        <f>IF(OR(C516="SP",C516="MR",C516="CL"),"P",VLOOKUP($A516,Bat!$A$4:$AQ$1284,42,FALSE))</f>
        <v>#N/A</v>
      </c>
    </row>
    <row r="517" spans="1:64" x14ac:dyDescent="0.25">
      <c r="A517" s="45" t="str">
        <f t="shared" ref="A517:A580" si="64">IF(C517="C","C-",C517)&amp;D517&amp;" "&amp;E517&amp;F517</f>
        <v>RPVicente Guzmán23</v>
      </c>
      <c r="B517">
        <f>VLOOKUP($A517,draft_listing_pitchers_stats!$A$1:$B$1324,2,FALSE)</f>
        <v>15285</v>
      </c>
      <c r="C517" s="1" t="s">
        <v>885</v>
      </c>
      <c r="D517" s="1" t="s">
        <v>682</v>
      </c>
      <c r="E517" s="1" t="s">
        <v>624</v>
      </c>
      <c r="F517" s="1">
        <v>23</v>
      </c>
      <c r="G517" s="1" t="s">
        <v>44</v>
      </c>
      <c r="H517" s="1" t="s">
        <v>44</v>
      </c>
      <c r="I517" s="1" t="s">
        <v>54</v>
      </c>
      <c r="J517" s="24" t="s">
        <v>54</v>
      </c>
      <c r="K517" s="1" t="s">
        <v>46</v>
      </c>
      <c r="L517" s="24" t="s">
        <v>46</v>
      </c>
      <c r="M517" s="1">
        <v>3</v>
      </c>
      <c r="N517" s="1">
        <v>2</v>
      </c>
      <c r="O517" s="24">
        <v>1</v>
      </c>
      <c r="P517" s="1">
        <v>5</v>
      </c>
      <c r="Q517" s="1">
        <v>2</v>
      </c>
      <c r="R517" s="24">
        <v>1</v>
      </c>
      <c r="S517" s="1">
        <v>5</v>
      </c>
      <c r="T517" s="1">
        <v>6</v>
      </c>
      <c r="U517" s="1">
        <v>1</v>
      </c>
      <c r="V517" s="1">
        <v>4</v>
      </c>
      <c r="W517" s="1" t="s">
        <v>48</v>
      </c>
      <c r="X517" s="1" t="s">
        <v>48</v>
      </c>
      <c r="Y517" s="1">
        <v>4</v>
      </c>
      <c r="Z517" s="1">
        <v>5</v>
      </c>
      <c r="AA517" s="1" t="s">
        <v>48</v>
      </c>
      <c r="AB517" s="1" t="s">
        <v>48</v>
      </c>
      <c r="AC517" s="1">
        <v>4</v>
      </c>
      <c r="AD517" s="1">
        <v>5</v>
      </c>
      <c r="AE517" s="1" t="s">
        <v>48</v>
      </c>
      <c r="AF517" s="1" t="s">
        <v>48</v>
      </c>
      <c r="AG517" s="1" t="s">
        <v>48</v>
      </c>
      <c r="AH517" s="1" t="s">
        <v>48</v>
      </c>
      <c r="AI517" s="1" t="s">
        <v>48</v>
      </c>
      <c r="AJ517" s="1" t="s">
        <v>48</v>
      </c>
      <c r="AK517" s="1" t="s">
        <v>48</v>
      </c>
      <c r="AL517" s="1" t="s">
        <v>48</v>
      </c>
      <c r="AM517" s="1" t="s">
        <v>48</v>
      </c>
      <c r="AN517" s="1" t="s">
        <v>48</v>
      </c>
      <c r="AO517" s="1" t="s">
        <v>48</v>
      </c>
      <c r="AP517" s="24" t="s">
        <v>48</v>
      </c>
      <c r="AQ517" s="1" t="s">
        <v>64</v>
      </c>
      <c r="AR517" s="1">
        <v>6</v>
      </c>
      <c r="AS517" s="25" t="s">
        <v>519</v>
      </c>
      <c r="AT517" s="36" t="s">
        <v>48</v>
      </c>
      <c r="AU517" s="9">
        <f t="shared" ref="AU517:AU580" si="65">($P$3*(M517-$P$1)/$P$2+$Q$3*(N517-$Q$1)/$Q$2+$R$3*(O517-$Q$1)/$R$2)/SUM($P$3:$R$3)</f>
        <v>-2.1166698725191955</v>
      </c>
      <c r="AV517" s="9">
        <f t="shared" ref="AV517:AV580" si="66">($P$3*(P517-$P$1)/$P$2+$Q$3*(Q517-$Q$1)/$Q$2+$R$3*(R517-$R$1)/$R$2)/SUM($P$3:$R$3)</f>
        <v>-1.2817924727637771</v>
      </c>
      <c r="AW517">
        <f t="shared" ref="AW517:AW580" si="67">COUNT(S517:AP517)/2</f>
        <v>4</v>
      </c>
      <c r="AX517">
        <f t="shared" ref="AX517:AX580" si="68">COUNTIF(S517:AP517,"&gt;5")/2</f>
        <v>0.5</v>
      </c>
      <c r="AY517" s="6">
        <f>VLOOKUP(AQ517,COND!$A$10:$B$32,2,FALSE)</f>
        <v>1</v>
      </c>
      <c r="AZ517" s="9">
        <f>($AU$3*AU517+$AV$3*AV517+$AW$3*AW517+$AX$3*AX517)*AY517*IF(AR517&lt;5,0.95,IF(AR517&lt;7,0.975,1))+$K$3*VLOOKUP(K517,COND!$A$2:$D$7,2,FALSE)+$L$3*VLOOKUP(L517,COND!$A$2:$D$7,3,FALSE)+IF(BB517="SP",$BB$3,0)+IF($AW517&lt;3,-5,0)</f>
        <v>9.1516711559651043</v>
      </c>
      <c r="BA517" s="28">
        <f t="shared" ref="BA517:BA580" si="69">STANDARDIZE(AZ517,AVERAGE($AZ$5:$AZ$818),STDEVP($AZ$5:$AZ$818))</f>
        <v>-0.2535787921150281</v>
      </c>
      <c r="BB517" t="str">
        <f t="shared" ref="BB517:BB580" si="70">IF(OR(AND(AR517&gt;7,AX517&gt;1),AND(AR517&gt;4,AW517&gt;2)),"SP","RP")</f>
        <v>SP</v>
      </c>
      <c r="BC517">
        <v>900</v>
      </c>
      <c r="BD517">
        <v>513</v>
      </c>
      <c r="BF517" t="str">
        <f t="shared" ref="BF517:BF580" si="71">IF(AVERAGE($P517:$R517)&gt;=6,"Likely",IF(AVERAGE($P517:$R517)&gt;=4,"Possible","Unlikely"))</f>
        <v>Unlikely</v>
      </c>
      <c r="BH517" t="str">
        <f>IF(VLOOKUP($B517,'Draft List'!$D$4:$AC$2598,BH$3,FALSE)&lt;&gt;0,VLOOKUP($B517,'Draft List'!$D$4:$AC$2598,BH$3,FALSE),"")</f>
        <v/>
      </c>
      <c r="BI517" t="str">
        <f>IF(VLOOKUP($B517,'Draft List'!$D$4:$AC$2598,BI$3,FALSE)&lt;&gt;0,VLOOKUP($B517,'Draft List'!$D$4:$AC$2598,BI$3,FALSE),"")</f>
        <v/>
      </c>
      <c r="BJ517" t="str">
        <f>IF(VLOOKUP($B517,'Draft List'!$D$4:$AC$2598,BJ$3,FALSE)&lt;&gt;0,VLOOKUP($B517,'Draft List'!$D$4:$AC$2598,BJ$3,FALSE),"")</f>
        <v/>
      </c>
      <c r="BK517" t="str">
        <f>IF(VLOOKUP($B517,'Draft List'!$D$4:$AC$2598,BK$3,FALSE)&lt;&gt;0,VLOOKUP($B517,'Draft List'!$D$4:$AC$2598,BK$3,FALSE),"")</f>
        <v/>
      </c>
      <c r="BL517" t="e">
        <f>IF(OR(C517="SP",C517="MR",C517="CL"),"P",VLOOKUP($A517,Bat!$A$4:$AQ$1284,42,FALSE))</f>
        <v>#N/A</v>
      </c>
    </row>
    <row r="518" spans="1:64" x14ac:dyDescent="0.25">
      <c r="A518" s="45" t="str">
        <f t="shared" si="64"/>
        <v>RPTom Bywaters22</v>
      </c>
      <c r="B518">
        <f>VLOOKUP($A518,draft_listing_pitchers_stats!$A$1:$B$1324,2,FALSE)</f>
        <v>15550</v>
      </c>
      <c r="C518" s="1" t="s">
        <v>885</v>
      </c>
      <c r="D518" s="1" t="s">
        <v>550</v>
      </c>
      <c r="E518" s="1" t="s">
        <v>1069</v>
      </c>
      <c r="F518" s="1">
        <v>22</v>
      </c>
      <c r="G518" s="1" t="s">
        <v>44</v>
      </c>
      <c r="H518" s="1" t="s">
        <v>58</v>
      </c>
      <c r="I518" s="1" t="s">
        <v>54</v>
      </c>
      <c r="J518" s="24" t="s">
        <v>54</v>
      </c>
      <c r="K518" s="1" t="s">
        <v>46</v>
      </c>
      <c r="L518" s="24" t="s">
        <v>46</v>
      </c>
      <c r="M518" s="1">
        <v>3</v>
      </c>
      <c r="N518" s="1">
        <v>2</v>
      </c>
      <c r="O518" s="24">
        <v>2</v>
      </c>
      <c r="P518" s="1">
        <v>3</v>
      </c>
      <c r="Q518" s="1">
        <v>3</v>
      </c>
      <c r="R518" s="24">
        <v>2</v>
      </c>
      <c r="S518" s="1">
        <v>6</v>
      </c>
      <c r="T518" s="1">
        <v>6</v>
      </c>
      <c r="U518" s="1">
        <v>1</v>
      </c>
      <c r="V518" s="1">
        <v>1</v>
      </c>
      <c r="W518" s="1" t="s">
        <v>48</v>
      </c>
      <c r="X518" s="1" t="s">
        <v>48</v>
      </c>
      <c r="Y518" s="1">
        <v>3</v>
      </c>
      <c r="Z518" s="1">
        <v>3</v>
      </c>
      <c r="AA518" s="1" t="s">
        <v>48</v>
      </c>
      <c r="AB518" s="1" t="s">
        <v>48</v>
      </c>
      <c r="AC518" s="1" t="s">
        <v>48</v>
      </c>
      <c r="AD518" s="1" t="s">
        <v>48</v>
      </c>
      <c r="AE518" s="1" t="s">
        <v>48</v>
      </c>
      <c r="AF518" s="1" t="s">
        <v>48</v>
      </c>
      <c r="AG518" s="1" t="s">
        <v>48</v>
      </c>
      <c r="AH518" s="1" t="s">
        <v>48</v>
      </c>
      <c r="AI518" s="1" t="s">
        <v>48</v>
      </c>
      <c r="AJ518" s="1" t="s">
        <v>48</v>
      </c>
      <c r="AK518" s="1" t="s">
        <v>48</v>
      </c>
      <c r="AL518" s="1" t="s">
        <v>48</v>
      </c>
      <c r="AM518" s="1" t="s">
        <v>48</v>
      </c>
      <c r="AN518" s="1" t="s">
        <v>48</v>
      </c>
      <c r="AO518" s="1" t="s">
        <v>48</v>
      </c>
      <c r="AP518" s="24" t="s">
        <v>48</v>
      </c>
      <c r="AQ518" s="1" t="s">
        <v>59</v>
      </c>
      <c r="AR518" s="1">
        <v>9</v>
      </c>
      <c r="AS518" s="25" t="s">
        <v>519</v>
      </c>
      <c r="AT518" s="36" t="s">
        <v>826</v>
      </c>
      <c r="AU518" s="9">
        <f t="shared" si="65"/>
        <v>-1.8743493064650851</v>
      </c>
      <c r="AV518" s="9">
        <f t="shared" si="66"/>
        <v>-1.233422839297958</v>
      </c>
      <c r="AW518">
        <f t="shared" si="67"/>
        <v>3</v>
      </c>
      <c r="AX518">
        <f t="shared" si="68"/>
        <v>1</v>
      </c>
      <c r="AY518" s="6">
        <f>VLOOKUP(AQ518,COND!$A$10:$B$32,2,FALSE)</f>
        <v>1.0249999999999999</v>
      </c>
      <c r="AZ518" s="9">
        <f>($AU$3*AU518+$AV$3*AV518+$AW$3*AW518+$AX$3*AX518)*AY518*IF(AR518&lt;5,0.95,IF(AR518&lt;7,0.975,1))+$K$3*VLOOKUP(K518,COND!$A$2:$D$7,2,FALSE)+$L$3*VLOOKUP(L518,COND!$A$2:$D$7,3,FALSE)+IF(BB518="SP",$BB$3,0)+IF($AW518&lt;3,-5,0)</f>
        <v>9.1493401865665192</v>
      </c>
      <c r="BA518" s="28">
        <f t="shared" si="69"/>
        <v>-0.25378356788196871</v>
      </c>
      <c r="BB518" t="str">
        <f t="shared" si="70"/>
        <v>SP</v>
      </c>
      <c r="BC518">
        <v>900</v>
      </c>
      <c r="BD518">
        <v>514</v>
      </c>
      <c r="BF518" t="str">
        <f t="shared" si="71"/>
        <v>Unlikely</v>
      </c>
      <c r="BH518" t="str">
        <f>IF(VLOOKUP($B518,'Draft List'!$D$4:$AC$2598,BH$3,FALSE)&lt;&gt;0,VLOOKUP($B518,'Draft List'!$D$4:$AC$2598,BH$3,FALSE),"")</f>
        <v/>
      </c>
      <c r="BI518" t="str">
        <f>IF(VLOOKUP($B518,'Draft List'!$D$4:$AC$2598,BI$3,FALSE)&lt;&gt;0,VLOOKUP($B518,'Draft List'!$D$4:$AC$2598,BI$3,FALSE),"")</f>
        <v/>
      </c>
      <c r="BJ518" t="str">
        <f>IF(VLOOKUP($B518,'Draft List'!$D$4:$AC$2598,BJ$3,FALSE)&lt;&gt;0,VLOOKUP($B518,'Draft List'!$D$4:$AC$2598,BJ$3,FALSE),"")</f>
        <v/>
      </c>
      <c r="BK518" t="str">
        <f>IF(VLOOKUP($B518,'Draft List'!$D$4:$AC$2598,BK$3,FALSE)&lt;&gt;0,VLOOKUP($B518,'Draft List'!$D$4:$AC$2598,BK$3,FALSE),"")</f>
        <v/>
      </c>
      <c r="BL518" t="e">
        <f>IF(OR(C518="SP",C518="MR",C518="CL"),"P",VLOOKUP($A518,Bat!$A$4:$AQ$1284,42,FALSE))</f>
        <v>#N/A</v>
      </c>
    </row>
    <row r="519" spans="1:64" x14ac:dyDescent="0.25">
      <c r="A519" s="45" t="str">
        <f t="shared" si="64"/>
        <v>RPEdmond Gates23</v>
      </c>
      <c r="B519">
        <f>VLOOKUP($A519,draft_listing_pitchers_stats!$A$1:$B$1324,2,FALSE)</f>
        <v>13614</v>
      </c>
      <c r="C519" s="1" t="s">
        <v>885</v>
      </c>
      <c r="D519" s="1" t="s">
        <v>1189</v>
      </c>
      <c r="E519" s="1" t="s">
        <v>1190</v>
      </c>
      <c r="F519" s="1">
        <v>23</v>
      </c>
      <c r="G519" s="1" t="s">
        <v>44</v>
      </c>
      <c r="H519" s="1" t="s">
        <v>44</v>
      </c>
      <c r="I519" s="1" t="s">
        <v>54</v>
      </c>
      <c r="J519" s="24" t="s">
        <v>54</v>
      </c>
      <c r="K519" s="1" t="s">
        <v>47</v>
      </c>
      <c r="L519" s="24" t="s">
        <v>46</v>
      </c>
      <c r="M519" s="1">
        <v>2</v>
      </c>
      <c r="N519" s="1">
        <v>2</v>
      </c>
      <c r="O519" s="24">
        <v>3</v>
      </c>
      <c r="P519" s="1">
        <v>3</v>
      </c>
      <c r="Q519" s="1">
        <v>2</v>
      </c>
      <c r="R519" s="24">
        <v>3</v>
      </c>
      <c r="S519" s="1">
        <v>3</v>
      </c>
      <c r="T519" s="1">
        <v>4</v>
      </c>
      <c r="U519" s="1">
        <v>1</v>
      </c>
      <c r="V519" s="1">
        <v>2</v>
      </c>
      <c r="W519" s="1" t="s">
        <v>48</v>
      </c>
      <c r="X519" s="1" t="s">
        <v>48</v>
      </c>
      <c r="Y519" s="1" t="s">
        <v>48</v>
      </c>
      <c r="Z519" s="1" t="s">
        <v>48</v>
      </c>
      <c r="AA519" s="1">
        <v>3</v>
      </c>
      <c r="AB519" s="1">
        <v>3</v>
      </c>
      <c r="AC519" s="1" t="s">
        <v>48</v>
      </c>
      <c r="AD519" s="1" t="s">
        <v>48</v>
      </c>
      <c r="AE519" s="1" t="s">
        <v>48</v>
      </c>
      <c r="AF519" s="1" t="s">
        <v>48</v>
      </c>
      <c r="AG519" s="1" t="s">
        <v>48</v>
      </c>
      <c r="AH519" s="1" t="s">
        <v>48</v>
      </c>
      <c r="AI519" s="1" t="s">
        <v>48</v>
      </c>
      <c r="AJ519" s="1" t="s">
        <v>48</v>
      </c>
      <c r="AK519" s="1" t="s">
        <v>48</v>
      </c>
      <c r="AL519" s="1" t="s">
        <v>48</v>
      </c>
      <c r="AM519" s="1" t="s">
        <v>48</v>
      </c>
      <c r="AN519" s="1" t="s">
        <v>48</v>
      </c>
      <c r="AO519" s="1" t="s">
        <v>48</v>
      </c>
      <c r="AP519" s="24" t="s">
        <v>48</v>
      </c>
      <c r="AQ519" s="1" t="s">
        <v>71</v>
      </c>
      <c r="AR519" s="1">
        <v>9</v>
      </c>
      <c r="AS519" s="25" t="s">
        <v>519</v>
      </c>
      <c r="AT519" s="36" t="s">
        <v>826</v>
      </c>
      <c r="AU519" s="9">
        <f t="shared" si="65"/>
        <v>-1.8267200649201485</v>
      </c>
      <c r="AV519" s="9">
        <f t="shared" si="66"/>
        <v>-1.1865339896739031</v>
      </c>
      <c r="AW519">
        <f t="shared" si="67"/>
        <v>3</v>
      </c>
      <c r="AX519">
        <f t="shared" si="68"/>
        <v>0</v>
      </c>
      <c r="AY519" s="6">
        <f>VLOOKUP(AQ519,COND!$A$10:$B$32,2,FALSE)</f>
        <v>1</v>
      </c>
      <c r="AZ519" s="9">
        <f>($AU$3*AU519+$AV$3*AV519+$AW$3*AW519+$AX$3*AX519)*AY519*IF(AR519&lt;5,0.95,IF(AR519&lt;7,0.975,1))+$K$3*VLOOKUP(K519,COND!$A$2:$D$7,2,FALSE)+$L$3*VLOOKUP(L519,COND!$A$2:$D$7,3,FALSE)+IF(BB519="SP",$BB$3,0)+IF($AW519&lt;3,-5,0)</f>
        <v>9.1039761935379104</v>
      </c>
      <c r="BA519" s="28">
        <f t="shared" si="69"/>
        <v>-0.25776879671833192</v>
      </c>
      <c r="BB519" t="str">
        <f t="shared" si="70"/>
        <v>SP</v>
      </c>
      <c r="BC519">
        <v>900</v>
      </c>
      <c r="BD519">
        <v>515</v>
      </c>
      <c r="BF519" t="str">
        <f t="shared" si="71"/>
        <v>Unlikely</v>
      </c>
      <c r="BH519" t="str">
        <f>IF(VLOOKUP($B519,'Draft List'!$D$4:$AC$2598,BH$3,FALSE)&lt;&gt;0,VLOOKUP($B519,'Draft List'!$D$4:$AC$2598,BH$3,FALSE),"")</f>
        <v/>
      </c>
      <c r="BI519" t="str">
        <f>IF(VLOOKUP($B519,'Draft List'!$D$4:$AC$2598,BI$3,FALSE)&lt;&gt;0,VLOOKUP($B519,'Draft List'!$D$4:$AC$2598,BI$3,FALSE),"")</f>
        <v/>
      </c>
      <c r="BJ519" t="str">
        <f>IF(VLOOKUP($B519,'Draft List'!$D$4:$AC$2598,BJ$3,FALSE)&lt;&gt;0,VLOOKUP($B519,'Draft List'!$D$4:$AC$2598,BJ$3,FALSE),"")</f>
        <v/>
      </c>
      <c r="BK519" t="str">
        <f>IF(VLOOKUP($B519,'Draft List'!$D$4:$AC$2598,BK$3,FALSE)&lt;&gt;0,VLOOKUP($B519,'Draft List'!$D$4:$AC$2598,BK$3,FALSE),"")</f>
        <v/>
      </c>
      <c r="BL519">
        <f>IF(OR(C519="SP",C519="MR",C519="CL"),"P",VLOOKUP($A519,Bat!$A$4:$AQ$1284,42,FALSE))</f>
        <v>-3.4208806386162909</v>
      </c>
    </row>
    <row r="520" spans="1:64" x14ac:dyDescent="0.25">
      <c r="A520" s="45" t="str">
        <f t="shared" si="64"/>
        <v>SPCipriano Encarnación22</v>
      </c>
      <c r="B520">
        <f>VLOOKUP($A520,draft_listing_pitchers_stats!$A$1:$B$1324,2,FALSE)</f>
        <v>3257</v>
      </c>
      <c r="C520" s="1" t="s">
        <v>25</v>
      </c>
      <c r="D520" s="1" t="s">
        <v>1145</v>
      </c>
      <c r="E520" s="1" t="s">
        <v>660</v>
      </c>
      <c r="F520" s="1">
        <v>22</v>
      </c>
      <c r="G520" s="1" t="s">
        <v>44</v>
      </c>
      <c r="H520" s="1" t="s">
        <v>44</v>
      </c>
      <c r="I520" s="1" t="s">
        <v>54</v>
      </c>
      <c r="J520" s="24" t="s">
        <v>54</v>
      </c>
      <c r="K520" s="1" t="s">
        <v>47</v>
      </c>
      <c r="L520" s="24" t="s">
        <v>46</v>
      </c>
      <c r="M520" s="1">
        <v>3</v>
      </c>
      <c r="N520" s="1">
        <v>2</v>
      </c>
      <c r="O520" s="24">
        <v>2</v>
      </c>
      <c r="P520" s="1">
        <v>3</v>
      </c>
      <c r="Q520" s="1">
        <v>2</v>
      </c>
      <c r="R520" s="24">
        <v>3</v>
      </c>
      <c r="S520" s="1">
        <v>5</v>
      </c>
      <c r="T520" s="1">
        <v>5</v>
      </c>
      <c r="U520" s="1">
        <v>4</v>
      </c>
      <c r="V520" s="1">
        <v>4</v>
      </c>
      <c r="W520" s="1" t="s">
        <v>48</v>
      </c>
      <c r="X520" s="1" t="s">
        <v>48</v>
      </c>
      <c r="Y520" s="1" t="s">
        <v>48</v>
      </c>
      <c r="Z520" s="1" t="s">
        <v>48</v>
      </c>
      <c r="AA520" s="1" t="s">
        <v>48</v>
      </c>
      <c r="AB520" s="1" t="s">
        <v>48</v>
      </c>
      <c r="AC520" s="1" t="s">
        <v>48</v>
      </c>
      <c r="AD520" s="1" t="s">
        <v>48</v>
      </c>
      <c r="AE520" s="1">
        <v>4</v>
      </c>
      <c r="AF520" s="1">
        <v>4</v>
      </c>
      <c r="AG520" s="1" t="s">
        <v>48</v>
      </c>
      <c r="AH520" s="1" t="s">
        <v>48</v>
      </c>
      <c r="AI520" s="1" t="s">
        <v>48</v>
      </c>
      <c r="AJ520" s="1" t="s">
        <v>48</v>
      </c>
      <c r="AK520" s="1" t="s">
        <v>48</v>
      </c>
      <c r="AL520" s="1" t="s">
        <v>48</v>
      </c>
      <c r="AM520" s="1" t="s">
        <v>48</v>
      </c>
      <c r="AN520" s="1" t="s">
        <v>48</v>
      </c>
      <c r="AO520" s="1" t="s">
        <v>48</v>
      </c>
      <c r="AP520" s="24" t="s">
        <v>48</v>
      </c>
      <c r="AQ520" s="1" t="s">
        <v>522</v>
      </c>
      <c r="AR520" s="1">
        <v>10</v>
      </c>
      <c r="AS520" s="25" t="s">
        <v>519</v>
      </c>
      <c r="AT520" s="36" t="s">
        <v>48</v>
      </c>
      <c r="AU520" s="9">
        <f t="shared" si="65"/>
        <v>-1.8743493064650851</v>
      </c>
      <c r="AV520" s="9">
        <f t="shared" si="66"/>
        <v>-1.1865339896739031</v>
      </c>
      <c r="AW520">
        <f t="shared" si="67"/>
        <v>3</v>
      </c>
      <c r="AX520">
        <f t="shared" si="68"/>
        <v>0</v>
      </c>
      <c r="AY520" s="6">
        <f>VLOOKUP(AQ520,COND!$A$10:$B$32,2,FALSE)</f>
        <v>1</v>
      </c>
      <c r="AZ520" s="9">
        <f>($AU$3*AU520+$AV$3*AV520+$AW$3*AW520+$AX$3*AX520)*AY520*IF(AR520&lt;5,0.95,IF(AR520&lt;7,0.975,1))+$K$3*VLOOKUP(K520,COND!$A$2:$D$7,2,FALSE)+$L$3*VLOOKUP(L520,COND!$A$2:$D$7,3,FALSE)+IF(BB520="SP",$BB$3,0)+IF($AW520&lt;3,-5,0)</f>
        <v>9.0944503452289212</v>
      </c>
      <c r="BA520" s="28">
        <f t="shared" si="69"/>
        <v>-0.25860564292249794</v>
      </c>
      <c r="BB520" t="str">
        <f t="shared" si="70"/>
        <v>SP</v>
      </c>
      <c r="BC520">
        <v>900</v>
      </c>
      <c r="BD520">
        <v>516</v>
      </c>
      <c r="BF520" t="str">
        <f t="shared" si="71"/>
        <v>Unlikely</v>
      </c>
      <c r="BH520">
        <f>IF(VLOOKUP($B520,'Draft List'!$D$4:$AC$2598,BH$3,FALSE)&lt;&gt;0,VLOOKUP($B520,'Draft List'!$D$4:$AC$2598,BH$3,FALSE),"")</f>
        <v>337</v>
      </c>
      <c r="BI520">
        <f>IF(VLOOKUP($B520,'Draft List'!$D$4:$AC$2598,BI$3,FALSE)&lt;&gt;0,VLOOKUP($B520,'Draft List'!$D$4:$AC$2598,BI$3,FALSE),"")</f>
        <v>13</v>
      </c>
      <c r="BJ520">
        <f>IF(VLOOKUP($B520,'Draft List'!$D$4:$AC$2598,BJ$3,FALSE)&lt;&gt;0,VLOOKUP($B520,'Draft List'!$D$4:$AC$2598,BJ$3,FALSE),"")</f>
        <v>19</v>
      </c>
      <c r="BK520" t="str">
        <f>IF(VLOOKUP($B520,'Draft List'!$D$4:$AC$2598,BK$3,FALSE)&lt;&gt;0,VLOOKUP($B520,'Draft List'!$D$4:$AC$2598,BK$3,FALSE),"")</f>
        <v>Duluth Warriors</v>
      </c>
      <c r="BL520" t="str">
        <f>IF(OR(C520="SP",C520="MR",C520="CL"),"P",VLOOKUP($A520,Bat!$A$4:$AQ$1284,42,FALSE))</f>
        <v>P</v>
      </c>
    </row>
    <row r="521" spans="1:64" x14ac:dyDescent="0.25">
      <c r="A521" s="45" t="str">
        <f t="shared" si="64"/>
        <v>RPGerard Musialowski23</v>
      </c>
      <c r="B521">
        <f>VLOOKUP($A521,draft_listing_pitchers_stats!$A$1:$B$1324,2,FALSE)</f>
        <v>15162</v>
      </c>
      <c r="C521" s="1" t="s">
        <v>885</v>
      </c>
      <c r="D521" s="1" t="s">
        <v>862</v>
      </c>
      <c r="E521" s="1" t="s">
        <v>1477</v>
      </c>
      <c r="F521" s="1">
        <v>23</v>
      </c>
      <c r="G521" s="1" t="s">
        <v>44</v>
      </c>
      <c r="H521" s="1" t="s">
        <v>44</v>
      </c>
      <c r="I521" s="1" t="s">
        <v>54</v>
      </c>
      <c r="J521" s="24" t="s">
        <v>54</v>
      </c>
      <c r="K521" s="1" t="s">
        <v>47</v>
      </c>
      <c r="L521" s="24" t="s">
        <v>46</v>
      </c>
      <c r="M521" s="1">
        <v>4</v>
      </c>
      <c r="N521" s="1">
        <v>1</v>
      </c>
      <c r="O521" s="24">
        <v>2</v>
      </c>
      <c r="P521" s="1">
        <v>4</v>
      </c>
      <c r="Q521" s="1">
        <v>1</v>
      </c>
      <c r="R521" s="24">
        <v>3</v>
      </c>
      <c r="S521" s="1">
        <v>5</v>
      </c>
      <c r="T521" s="1">
        <v>5</v>
      </c>
      <c r="U521" s="1">
        <v>4</v>
      </c>
      <c r="V521" s="1">
        <v>5</v>
      </c>
      <c r="W521" s="1">
        <v>4</v>
      </c>
      <c r="X521" s="1">
        <v>5</v>
      </c>
      <c r="Y521" s="1" t="s">
        <v>48</v>
      </c>
      <c r="Z521" s="1" t="s">
        <v>48</v>
      </c>
      <c r="AA521" s="1" t="s">
        <v>48</v>
      </c>
      <c r="AB521" s="1" t="s">
        <v>48</v>
      </c>
      <c r="AC521" s="1" t="s">
        <v>48</v>
      </c>
      <c r="AD521" s="1" t="s">
        <v>48</v>
      </c>
      <c r="AE521" s="1" t="s">
        <v>48</v>
      </c>
      <c r="AF521" s="1" t="s">
        <v>48</v>
      </c>
      <c r="AG521" s="1" t="s">
        <v>48</v>
      </c>
      <c r="AH521" s="1" t="s">
        <v>48</v>
      </c>
      <c r="AI521" s="1" t="s">
        <v>48</v>
      </c>
      <c r="AJ521" s="1" t="s">
        <v>48</v>
      </c>
      <c r="AK521" s="1" t="s">
        <v>48</v>
      </c>
      <c r="AL521" s="1" t="s">
        <v>48</v>
      </c>
      <c r="AM521" s="1" t="s">
        <v>48</v>
      </c>
      <c r="AN521" s="1" t="s">
        <v>48</v>
      </c>
      <c r="AO521" s="1" t="s">
        <v>48</v>
      </c>
      <c r="AP521" s="24" t="s">
        <v>48</v>
      </c>
      <c r="AQ521" s="1" t="s">
        <v>522</v>
      </c>
      <c r="AR521" s="1">
        <v>10</v>
      </c>
      <c r="AS521" s="25" t="s">
        <v>523</v>
      </c>
      <c r="AT521" s="36" t="s">
        <v>48</v>
      </c>
      <c r="AU521" s="9">
        <f t="shared" si="65"/>
        <v>-1.8750896983859671</v>
      </c>
      <c r="AV521" s="9">
        <f t="shared" si="66"/>
        <v>-1.1872743815947853</v>
      </c>
      <c r="AW521">
        <f t="shared" si="67"/>
        <v>3</v>
      </c>
      <c r="AX521">
        <f t="shared" si="68"/>
        <v>0</v>
      </c>
      <c r="AY521" s="6">
        <f>VLOOKUP(AQ521,COND!$A$10:$B$32,2,FALSE)</f>
        <v>1</v>
      </c>
      <c r="AZ521" s="9">
        <f>($AU$3*AU521+$AV$3*AV521+$AW$3*AW521+$AX$3*AX521)*AY521*IF(AR521&lt;5,0.95,IF(AR521&lt;7,0.975,1))+$K$3*VLOOKUP(K521,COND!$A$2:$D$7,2,FALSE)+$L$3*VLOOKUP(L521,COND!$A$2:$D$7,3,FALSE)+IF(BB521="SP",$BB$3,0)+IF($AW521&lt;3,-5,0)</f>
        <v>9.0794944284271004</v>
      </c>
      <c r="BA521" s="28">
        <f t="shared" si="69"/>
        <v>-0.2599195208890005</v>
      </c>
      <c r="BB521" t="str">
        <f t="shared" si="70"/>
        <v>SP</v>
      </c>
      <c r="BC521">
        <v>900</v>
      </c>
      <c r="BD521">
        <v>517</v>
      </c>
      <c r="BF521" t="str">
        <f t="shared" si="71"/>
        <v>Unlikely</v>
      </c>
      <c r="BH521" t="str">
        <f>IF(VLOOKUP($B521,'Draft List'!$D$4:$AC$2598,BH$3,FALSE)&lt;&gt;0,VLOOKUP($B521,'Draft List'!$D$4:$AC$2598,BH$3,FALSE),"")</f>
        <v/>
      </c>
      <c r="BI521" t="str">
        <f>IF(VLOOKUP($B521,'Draft List'!$D$4:$AC$2598,BI$3,FALSE)&lt;&gt;0,VLOOKUP($B521,'Draft List'!$D$4:$AC$2598,BI$3,FALSE),"")</f>
        <v/>
      </c>
      <c r="BJ521" t="str">
        <f>IF(VLOOKUP($B521,'Draft List'!$D$4:$AC$2598,BJ$3,FALSE)&lt;&gt;0,VLOOKUP($B521,'Draft List'!$D$4:$AC$2598,BJ$3,FALSE),"")</f>
        <v/>
      </c>
      <c r="BK521" t="str">
        <f>IF(VLOOKUP($B521,'Draft List'!$D$4:$AC$2598,BK$3,FALSE)&lt;&gt;0,VLOOKUP($B521,'Draft List'!$D$4:$AC$2598,BK$3,FALSE),"")</f>
        <v/>
      </c>
      <c r="BL521">
        <f>IF(OR(C521="SP",C521="MR",C521="CL"),"P",VLOOKUP($A521,Bat!$A$4:$AQ$1284,42,FALSE))</f>
        <v>-8.6122965611859943</v>
      </c>
    </row>
    <row r="522" spans="1:64" x14ac:dyDescent="0.25">
      <c r="A522" s="45" t="str">
        <f t="shared" si="64"/>
        <v>RPJonathan Navarro22</v>
      </c>
      <c r="B522">
        <f>VLOOKUP($A522,draft_listing_pitchers_stats!$A$1:$B$1324,2,FALSE)</f>
        <v>8359</v>
      </c>
      <c r="C522" s="1" t="s">
        <v>885</v>
      </c>
      <c r="D522" s="1" t="s">
        <v>454</v>
      </c>
      <c r="E522" s="1" t="s">
        <v>720</v>
      </c>
      <c r="F522" s="1">
        <v>22</v>
      </c>
      <c r="G522" s="1" t="s">
        <v>44</v>
      </c>
      <c r="H522" s="1" t="s">
        <v>44</v>
      </c>
      <c r="I522" s="1" t="s">
        <v>54</v>
      </c>
      <c r="J522" s="24" t="s">
        <v>54</v>
      </c>
      <c r="K522" s="1" t="s">
        <v>47</v>
      </c>
      <c r="L522" s="24" t="s">
        <v>46</v>
      </c>
      <c r="M522" s="1">
        <v>3</v>
      </c>
      <c r="N522" s="1">
        <v>1</v>
      </c>
      <c r="O522" s="24">
        <v>2</v>
      </c>
      <c r="P522" s="1">
        <v>4</v>
      </c>
      <c r="Q522" s="1">
        <v>1</v>
      </c>
      <c r="R522" s="24">
        <v>3</v>
      </c>
      <c r="S522" s="1">
        <v>5</v>
      </c>
      <c r="T522" s="1">
        <v>5</v>
      </c>
      <c r="U522" s="1">
        <v>2</v>
      </c>
      <c r="V522" s="1">
        <v>2</v>
      </c>
      <c r="W522" s="1">
        <v>3</v>
      </c>
      <c r="X522" s="1">
        <v>4</v>
      </c>
      <c r="Y522" s="1" t="s">
        <v>48</v>
      </c>
      <c r="Z522" s="1" t="s">
        <v>48</v>
      </c>
      <c r="AA522" s="1" t="s">
        <v>48</v>
      </c>
      <c r="AB522" s="1" t="s">
        <v>48</v>
      </c>
      <c r="AC522" s="1" t="s">
        <v>48</v>
      </c>
      <c r="AD522" s="1" t="s">
        <v>48</v>
      </c>
      <c r="AE522" s="1" t="s">
        <v>48</v>
      </c>
      <c r="AF522" s="1" t="s">
        <v>48</v>
      </c>
      <c r="AG522" s="1" t="s">
        <v>48</v>
      </c>
      <c r="AH522" s="1" t="s">
        <v>48</v>
      </c>
      <c r="AI522" s="1" t="s">
        <v>48</v>
      </c>
      <c r="AJ522" s="1" t="s">
        <v>48</v>
      </c>
      <c r="AK522" s="1" t="s">
        <v>48</v>
      </c>
      <c r="AL522" s="1" t="s">
        <v>48</v>
      </c>
      <c r="AM522" s="1" t="s">
        <v>48</v>
      </c>
      <c r="AN522" s="1" t="s">
        <v>48</v>
      </c>
      <c r="AO522" s="1" t="s">
        <v>48</v>
      </c>
      <c r="AP522" s="24" t="s">
        <v>48</v>
      </c>
      <c r="AQ522" s="1" t="s">
        <v>64</v>
      </c>
      <c r="AR522" s="1">
        <v>9</v>
      </c>
      <c r="AS522" s="25" t="s">
        <v>15</v>
      </c>
      <c r="AT522" s="36" t="s">
        <v>48</v>
      </c>
      <c r="AU522" s="9">
        <f t="shared" si="65"/>
        <v>-2.0697810228951408</v>
      </c>
      <c r="AV522" s="9">
        <f t="shared" si="66"/>
        <v>-1.1872743815947853</v>
      </c>
      <c r="AW522">
        <f t="shared" si="67"/>
        <v>3</v>
      </c>
      <c r="AX522">
        <f t="shared" si="68"/>
        <v>0</v>
      </c>
      <c r="AY522" s="6">
        <f>VLOOKUP(AQ522,COND!$A$10:$B$32,2,FALSE)</f>
        <v>1</v>
      </c>
      <c r="AZ522" s="9">
        <f>($AU$3*AU522+$AV$3*AV522+$AW$3*AW522+$AX$3*AX522)*AY522*IF(AR522&lt;5,0.95,IF(AR522&lt;7,0.975,1))+$K$3*VLOOKUP(K522,COND!$A$2:$D$7,2,FALSE)+$L$3*VLOOKUP(L522,COND!$A$2:$D$7,3,FALSE)+IF(BB522="SP",$BB$3,0)+IF($AW522&lt;3,-5,0)</f>
        <v>9.0405561635252631</v>
      </c>
      <c r="BA522" s="28">
        <f t="shared" si="69"/>
        <v>-0.26334024921921806</v>
      </c>
      <c r="BB522" t="str">
        <f t="shared" si="70"/>
        <v>SP</v>
      </c>
      <c r="BC522">
        <v>900</v>
      </c>
      <c r="BD522">
        <v>518</v>
      </c>
      <c r="BF522" t="str">
        <f t="shared" si="71"/>
        <v>Unlikely</v>
      </c>
      <c r="BH522" t="str">
        <f>IF(VLOOKUP($B522,'Draft List'!$D$4:$AC$2598,BH$3,FALSE)&lt;&gt;0,VLOOKUP($B522,'Draft List'!$D$4:$AC$2598,BH$3,FALSE),"")</f>
        <v/>
      </c>
      <c r="BI522" t="str">
        <f>IF(VLOOKUP($B522,'Draft List'!$D$4:$AC$2598,BI$3,FALSE)&lt;&gt;0,VLOOKUP($B522,'Draft List'!$D$4:$AC$2598,BI$3,FALSE),"")</f>
        <v/>
      </c>
      <c r="BJ522" t="str">
        <f>IF(VLOOKUP($B522,'Draft List'!$D$4:$AC$2598,BJ$3,FALSE)&lt;&gt;0,VLOOKUP($B522,'Draft List'!$D$4:$AC$2598,BJ$3,FALSE),"")</f>
        <v/>
      </c>
      <c r="BK522" t="str">
        <f>IF(VLOOKUP($B522,'Draft List'!$D$4:$AC$2598,BK$3,FALSE)&lt;&gt;0,VLOOKUP($B522,'Draft List'!$D$4:$AC$2598,BK$3,FALSE),"")</f>
        <v/>
      </c>
      <c r="BL522" t="e">
        <f>IF(OR(C522="SP",C522="MR",C522="CL"),"P",VLOOKUP($A522,Bat!$A$4:$AQ$1284,42,FALSE))</f>
        <v>#N/A</v>
      </c>
    </row>
    <row r="523" spans="1:64" x14ac:dyDescent="0.25">
      <c r="A523" s="45" t="str">
        <f t="shared" si="64"/>
        <v>CLJeff Roy22</v>
      </c>
      <c r="B523">
        <f>VLOOKUP($A523,draft_listing_pitchers_stats!$A$1:$B$1324,2,FALSE)</f>
        <v>7203</v>
      </c>
      <c r="C523" s="1" t="s">
        <v>53</v>
      </c>
      <c r="D523" s="1" t="s">
        <v>142</v>
      </c>
      <c r="E523" s="1" t="s">
        <v>374</v>
      </c>
      <c r="F523" s="1">
        <v>22</v>
      </c>
      <c r="G523" s="1" t="s">
        <v>58</v>
      </c>
      <c r="H523" s="1" t="s">
        <v>58</v>
      </c>
      <c r="I523" s="1" t="s">
        <v>54</v>
      </c>
      <c r="J523" s="24" t="s">
        <v>54</v>
      </c>
      <c r="K523" s="1" t="s">
        <v>47</v>
      </c>
      <c r="L523" s="24" t="s">
        <v>47</v>
      </c>
      <c r="M523" s="1">
        <v>4</v>
      </c>
      <c r="N523" s="1">
        <v>2</v>
      </c>
      <c r="O523" s="24">
        <v>1</v>
      </c>
      <c r="P523" s="1">
        <v>4</v>
      </c>
      <c r="Q523" s="1">
        <v>2</v>
      </c>
      <c r="R523" s="24">
        <v>2</v>
      </c>
      <c r="S523" s="1">
        <v>6</v>
      </c>
      <c r="T523" s="1">
        <v>6</v>
      </c>
      <c r="U523" s="1">
        <v>1</v>
      </c>
      <c r="V523" s="1">
        <v>2</v>
      </c>
      <c r="W523" s="1">
        <v>3</v>
      </c>
      <c r="X523" s="1">
        <v>4</v>
      </c>
      <c r="Y523" s="1" t="s">
        <v>48</v>
      </c>
      <c r="Z523" s="1" t="s">
        <v>48</v>
      </c>
      <c r="AA523" s="1" t="s">
        <v>48</v>
      </c>
      <c r="AB523" s="1" t="s">
        <v>48</v>
      </c>
      <c r="AC523" s="1" t="s">
        <v>48</v>
      </c>
      <c r="AD523" s="1" t="s">
        <v>48</v>
      </c>
      <c r="AE523" s="1" t="s">
        <v>48</v>
      </c>
      <c r="AF523" s="1" t="s">
        <v>48</v>
      </c>
      <c r="AG523" s="1">
        <v>4</v>
      </c>
      <c r="AH523" s="1">
        <v>5</v>
      </c>
      <c r="AI523" s="1" t="s">
        <v>48</v>
      </c>
      <c r="AJ523" s="1" t="s">
        <v>48</v>
      </c>
      <c r="AK523" s="1" t="s">
        <v>48</v>
      </c>
      <c r="AL523" s="1" t="s">
        <v>48</v>
      </c>
      <c r="AM523" s="1" t="s">
        <v>48</v>
      </c>
      <c r="AN523" s="1" t="s">
        <v>48</v>
      </c>
      <c r="AO523" s="1" t="s">
        <v>48</v>
      </c>
      <c r="AP523" s="24" t="s">
        <v>48</v>
      </c>
      <c r="AQ523" s="1" t="s">
        <v>66</v>
      </c>
      <c r="AR523" s="1">
        <v>9</v>
      </c>
      <c r="AS523" s="25" t="s">
        <v>519</v>
      </c>
      <c r="AT523" s="36" t="s">
        <v>48</v>
      </c>
      <c r="AU523" s="9">
        <f t="shared" si="65"/>
        <v>-1.9219785480100218</v>
      </c>
      <c r="AV523" s="9">
        <f t="shared" si="66"/>
        <v>-1.23416323121884</v>
      </c>
      <c r="AW523">
        <f t="shared" si="67"/>
        <v>4</v>
      </c>
      <c r="AX523">
        <f t="shared" si="68"/>
        <v>1</v>
      </c>
      <c r="AY523" s="6">
        <f>VLOOKUP(AQ523,COND!$A$10:$B$32,2,FALSE)</f>
        <v>1.0249999999999999</v>
      </c>
      <c r="AZ523" s="9">
        <f>($AU$3*AU523+$AV$3*AV523+$AW$3*AW523+$AX$3*AX523)*AY523*IF(AR523&lt;5,0.95,IF(AR523&lt;7,0.975,1))+$K$3*VLOOKUP(K523,COND!$A$2:$D$7,2,FALSE)+$L$3*VLOOKUP(L523,COND!$A$2:$D$7,3,FALSE)+IF(BB523="SP",$BB$3,0)+IF($AW523&lt;3,-5,0)</f>
        <v>9.0368981576717253</v>
      </c>
      <c r="BA523" s="28">
        <f t="shared" si="69"/>
        <v>-0.26366160519865994</v>
      </c>
      <c r="BB523" t="str">
        <f t="shared" si="70"/>
        <v>SP</v>
      </c>
      <c r="BC523">
        <v>900</v>
      </c>
      <c r="BD523">
        <v>519</v>
      </c>
      <c r="BF523" t="str">
        <f t="shared" si="71"/>
        <v>Unlikely</v>
      </c>
      <c r="BH523" t="str">
        <f>IF(VLOOKUP($B523,'Draft List'!$D$4:$AC$2598,BH$3,FALSE)&lt;&gt;0,VLOOKUP($B523,'Draft List'!$D$4:$AC$2598,BH$3,FALSE),"")</f>
        <v/>
      </c>
      <c r="BI523" t="str">
        <f>IF(VLOOKUP($B523,'Draft List'!$D$4:$AC$2598,BI$3,FALSE)&lt;&gt;0,VLOOKUP($B523,'Draft List'!$D$4:$AC$2598,BI$3,FALSE),"")</f>
        <v/>
      </c>
      <c r="BJ523" t="str">
        <f>IF(VLOOKUP($B523,'Draft List'!$D$4:$AC$2598,BJ$3,FALSE)&lt;&gt;0,VLOOKUP($B523,'Draft List'!$D$4:$AC$2598,BJ$3,FALSE),"")</f>
        <v/>
      </c>
      <c r="BK523" t="str">
        <f>IF(VLOOKUP($B523,'Draft List'!$D$4:$AC$2598,BK$3,FALSE)&lt;&gt;0,VLOOKUP($B523,'Draft List'!$D$4:$AC$2598,BK$3,FALSE),"")</f>
        <v/>
      </c>
      <c r="BL523" t="str">
        <f>IF(OR(C523="SP",C523="MR",C523="CL"),"P",VLOOKUP($A523,Bat!$A$4:$AQ$1284,42,FALSE))</f>
        <v>P</v>
      </c>
    </row>
    <row r="524" spans="1:64" x14ac:dyDescent="0.25">
      <c r="A524" s="45" t="str">
        <f t="shared" si="64"/>
        <v>RPRafael García23</v>
      </c>
      <c r="B524">
        <f>VLOOKUP($A524,draft_listing_pitchers_stats!$A$1:$B$1324,2,FALSE)</f>
        <v>8551</v>
      </c>
      <c r="C524" s="1" t="s">
        <v>885</v>
      </c>
      <c r="D524" s="1" t="s">
        <v>170</v>
      </c>
      <c r="E524" s="1" t="s">
        <v>136</v>
      </c>
      <c r="F524" s="1">
        <v>23</v>
      </c>
      <c r="G524" s="1" t="s">
        <v>44</v>
      </c>
      <c r="H524" s="1" t="s">
        <v>44</v>
      </c>
      <c r="I524" s="1" t="s">
        <v>54</v>
      </c>
      <c r="J524" s="24" t="s">
        <v>54</v>
      </c>
      <c r="K524" s="1" t="s">
        <v>47</v>
      </c>
      <c r="L524" s="24" t="s">
        <v>47</v>
      </c>
      <c r="M524" s="1">
        <v>4</v>
      </c>
      <c r="N524" s="1">
        <v>2</v>
      </c>
      <c r="O524" s="24">
        <v>1</v>
      </c>
      <c r="P524" s="1">
        <v>4</v>
      </c>
      <c r="Q524" s="1">
        <v>2</v>
      </c>
      <c r="R524" s="24">
        <v>2</v>
      </c>
      <c r="S524" s="1">
        <v>5</v>
      </c>
      <c r="T524" s="1">
        <v>5</v>
      </c>
      <c r="U524" s="1">
        <v>5</v>
      </c>
      <c r="V524" s="1">
        <v>5</v>
      </c>
      <c r="W524" s="1" t="s">
        <v>48</v>
      </c>
      <c r="X524" s="1" t="s">
        <v>48</v>
      </c>
      <c r="Y524" s="1">
        <v>4</v>
      </c>
      <c r="Z524" s="1">
        <v>6</v>
      </c>
      <c r="AA524" s="1" t="s">
        <v>48</v>
      </c>
      <c r="AB524" s="1" t="s">
        <v>48</v>
      </c>
      <c r="AC524" s="1" t="s">
        <v>48</v>
      </c>
      <c r="AD524" s="1" t="s">
        <v>48</v>
      </c>
      <c r="AE524" s="1" t="s">
        <v>48</v>
      </c>
      <c r="AF524" s="1" t="s">
        <v>48</v>
      </c>
      <c r="AG524" s="1" t="s">
        <v>48</v>
      </c>
      <c r="AH524" s="1" t="s">
        <v>48</v>
      </c>
      <c r="AI524" s="1" t="s">
        <v>48</v>
      </c>
      <c r="AJ524" s="1" t="s">
        <v>48</v>
      </c>
      <c r="AK524" s="1" t="s">
        <v>48</v>
      </c>
      <c r="AL524" s="1" t="s">
        <v>48</v>
      </c>
      <c r="AM524" s="1" t="s">
        <v>48</v>
      </c>
      <c r="AN524" s="1" t="s">
        <v>48</v>
      </c>
      <c r="AO524" s="1" t="s">
        <v>48</v>
      </c>
      <c r="AP524" s="24" t="s">
        <v>48</v>
      </c>
      <c r="AQ524" s="1" t="s">
        <v>61</v>
      </c>
      <c r="AR524" s="1">
        <v>6</v>
      </c>
      <c r="AS524" s="25" t="s">
        <v>15</v>
      </c>
      <c r="AT524" s="36" t="s">
        <v>48</v>
      </c>
      <c r="AU524" s="9">
        <f t="shared" si="65"/>
        <v>-1.9219785480100218</v>
      </c>
      <c r="AV524" s="9">
        <f t="shared" si="66"/>
        <v>-1.23416323121884</v>
      </c>
      <c r="AW524">
        <f t="shared" si="67"/>
        <v>3</v>
      </c>
      <c r="AX524">
        <f t="shared" si="68"/>
        <v>0.5</v>
      </c>
      <c r="AY524" s="6">
        <f>VLOOKUP(AQ524,COND!$A$10:$B$32,2,FALSE)</f>
        <v>1</v>
      </c>
      <c r="AZ524" s="9">
        <f>($AU$3*AU524+$AV$3*AV524+$AW$3*AW524+$AX$3*AX524)*AY524*IF(AR524&lt;5,0.95,IF(AR524&lt;7,0.975,1))+$K$3*VLOOKUP(K524,COND!$A$2:$D$7,2,FALSE)+$L$3*VLOOKUP(L524,COND!$A$2:$D$7,3,FALSE)+IF(BB524="SP",$BB$3,0)+IF($AW524&lt;3,-5,0)</f>
        <v>9.0309061743706671</v>
      </c>
      <c r="BA524" s="28">
        <f t="shared" si="69"/>
        <v>-0.26418800120227726</v>
      </c>
      <c r="BB524" t="str">
        <f t="shared" si="70"/>
        <v>SP</v>
      </c>
      <c r="BC524">
        <v>900</v>
      </c>
      <c r="BD524">
        <v>520</v>
      </c>
      <c r="BF524" t="str">
        <f t="shared" si="71"/>
        <v>Unlikely</v>
      </c>
      <c r="BH524" t="str">
        <f>IF(VLOOKUP($B524,'Draft List'!$D$4:$AC$2598,BH$3,FALSE)&lt;&gt;0,VLOOKUP($B524,'Draft List'!$D$4:$AC$2598,BH$3,FALSE),"")</f>
        <v/>
      </c>
      <c r="BI524" t="str">
        <f>IF(VLOOKUP($B524,'Draft List'!$D$4:$AC$2598,BI$3,FALSE)&lt;&gt;0,VLOOKUP($B524,'Draft List'!$D$4:$AC$2598,BI$3,FALSE),"")</f>
        <v/>
      </c>
      <c r="BJ524" t="str">
        <f>IF(VLOOKUP($B524,'Draft List'!$D$4:$AC$2598,BJ$3,FALSE)&lt;&gt;0,VLOOKUP($B524,'Draft List'!$D$4:$AC$2598,BJ$3,FALSE),"")</f>
        <v/>
      </c>
      <c r="BK524" t="str">
        <f>IF(VLOOKUP($B524,'Draft List'!$D$4:$AC$2598,BK$3,FALSE)&lt;&gt;0,VLOOKUP($B524,'Draft List'!$D$4:$AC$2598,BK$3,FALSE),"")</f>
        <v/>
      </c>
      <c r="BL524">
        <f>IF(OR(C524="SP",C524="MR",C524="CL"),"P",VLOOKUP($A524,Bat!$A$4:$AQ$1284,42,FALSE))</f>
        <v>-6.3594135108926046</v>
      </c>
    </row>
    <row r="525" spans="1:64" x14ac:dyDescent="0.25">
      <c r="A525" s="45" t="str">
        <f t="shared" si="64"/>
        <v>RPYorikane Ishihara24</v>
      </c>
      <c r="B525">
        <f>VLOOKUP($A525,draft_listing_pitchers_stats!$A$1:$B$1324,2,FALSE)</f>
        <v>9143</v>
      </c>
      <c r="C525" s="1" t="s">
        <v>885</v>
      </c>
      <c r="D525" s="1" t="s">
        <v>785</v>
      </c>
      <c r="E525" s="1" t="s">
        <v>1271</v>
      </c>
      <c r="F525" s="1">
        <v>24</v>
      </c>
      <c r="G525" s="1" t="s">
        <v>44</v>
      </c>
      <c r="H525" s="1" t="s">
        <v>58</v>
      </c>
      <c r="I525" s="1" t="s">
        <v>54</v>
      </c>
      <c r="J525" s="24" t="s">
        <v>54</v>
      </c>
      <c r="K525" s="1" t="s">
        <v>46</v>
      </c>
      <c r="L525" s="24" t="s">
        <v>47</v>
      </c>
      <c r="M525" s="1">
        <v>2</v>
      </c>
      <c r="N525" s="1">
        <v>1</v>
      </c>
      <c r="O525" s="24">
        <v>2</v>
      </c>
      <c r="P525" s="1">
        <v>3</v>
      </c>
      <c r="Q525" s="1">
        <v>2</v>
      </c>
      <c r="R525" s="24">
        <v>3</v>
      </c>
      <c r="S525" s="1">
        <v>4</v>
      </c>
      <c r="T525" s="1">
        <v>4</v>
      </c>
      <c r="U525" s="1">
        <v>1</v>
      </c>
      <c r="V525" s="1">
        <v>1</v>
      </c>
      <c r="W525" s="1">
        <v>3</v>
      </c>
      <c r="X525" s="1">
        <v>4</v>
      </c>
      <c r="Y525" s="1" t="s">
        <v>48</v>
      </c>
      <c r="Z525" s="1" t="s">
        <v>48</v>
      </c>
      <c r="AA525" s="1" t="s">
        <v>48</v>
      </c>
      <c r="AB525" s="1" t="s">
        <v>48</v>
      </c>
      <c r="AC525" s="1" t="s">
        <v>48</v>
      </c>
      <c r="AD525" s="1" t="s">
        <v>48</v>
      </c>
      <c r="AE525" s="1" t="s">
        <v>48</v>
      </c>
      <c r="AF525" s="1" t="s">
        <v>48</v>
      </c>
      <c r="AG525" s="1" t="s">
        <v>48</v>
      </c>
      <c r="AH525" s="1" t="s">
        <v>48</v>
      </c>
      <c r="AI525" s="1" t="s">
        <v>48</v>
      </c>
      <c r="AJ525" s="1" t="s">
        <v>48</v>
      </c>
      <c r="AK525" s="1" t="s">
        <v>48</v>
      </c>
      <c r="AL525" s="1" t="s">
        <v>48</v>
      </c>
      <c r="AM525" s="1" t="s">
        <v>48</v>
      </c>
      <c r="AN525" s="1" t="s">
        <v>48</v>
      </c>
      <c r="AO525" s="1" t="s">
        <v>48</v>
      </c>
      <c r="AP525" s="24" t="s">
        <v>48</v>
      </c>
      <c r="AQ525" s="1" t="s">
        <v>521</v>
      </c>
      <c r="AR525" s="1">
        <v>7</v>
      </c>
      <c r="AS525" s="25" t="s">
        <v>15</v>
      </c>
      <c r="AT525" s="36" t="s">
        <v>50</v>
      </c>
      <c r="AU525" s="9">
        <f t="shared" si="65"/>
        <v>-2.2644723474043147</v>
      </c>
      <c r="AV525" s="9">
        <f t="shared" si="66"/>
        <v>-1.1865339896739031</v>
      </c>
      <c r="AW525">
        <f t="shared" si="67"/>
        <v>3</v>
      </c>
      <c r="AX525">
        <f t="shared" si="68"/>
        <v>0</v>
      </c>
      <c r="AY525" s="6">
        <f>VLOOKUP(AQ525,COND!$A$10:$B$32,2,FALSE)</f>
        <v>1</v>
      </c>
      <c r="AZ525" s="9">
        <f>($AU$3*AU525+$AV$3*AV525+$AW$3*AW525+$AX$3*AX525)*AY525*IF(AR525&lt;5,0.95,IF(AR525&lt;7,0.975,1))+$K$3*VLOOKUP(K525,COND!$A$2:$D$7,2,FALSE)+$L$3*VLOOKUP(L525,COND!$A$2:$D$7,3,FALSE)+IF(BB525="SP",$BB$3,0)+IF($AW525&lt;3,-5,0)</f>
        <v>9.0164257370410752</v>
      </c>
      <c r="BA525" s="28">
        <f t="shared" si="69"/>
        <v>-0.26546010827567018</v>
      </c>
      <c r="BB525" t="str">
        <f t="shared" si="70"/>
        <v>SP</v>
      </c>
      <c r="BC525">
        <v>900</v>
      </c>
      <c r="BD525">
        <v>521</v>
      </c>
      <c r="BF525" t="str">
        <f t="shared" si="71"/>
        <v>Unlikely</v>
      </c>
      <c r="BH525" t="str">
        <f>IF(VLOOKUP($B525,'Draft List'!$D$4:$AC$2598,BH$3,FALSE)&lt;&gt;0,VLOOKUP($B525,'Draft List'!$D$4:$AC$2598,BH$3,FALSE),"")</f>
        <v/>
      </c>
      <c r="BI525" t="str">
        <f>IF(VLOOKUP($B525,'Draft List'!$D$4:$AC$2598,BI$3,FALSE)&lt;&gt;0,VLOOKUP($B525,'Draft List'!$D$4:$AC$2598,BI$3,FALSE),"")</f>
        <v/>
      </c>
      <c r="BJ525" t="str">
        <f>IF(VLOOKUP($B525,'Draft List'!$D$4:$AC$2598,BJ$3,FALSE)&lt;&gt;0,VLOOKUP($B525,'Draft List'!$D$4:$AC$2598,BJ$3,FALSE),"")</f>
        <v/>
      </c>
      <c r="BK525" t="str">
        <f>IF(VLOOKUP($B525,'Draft List'!$D$4:$AC$2598,BK$3,FALSE)&lt;&gt;0,VLOOKUP($B525,'Draft List'!$D$4:$AC$2598,BK$3,FALSE),"")</f>
        <v/>
      </c>
      <c r="BL525">
        <f>IF(OR(C525="SP",C525="MR",C525="CL"),"P",VLOOKUP($A525,Bat!$A$4:$AQ$1284,42,FALSE))</f>
        <v>-3.7495550380473546</v>
      </c>
    </row>
    <row r="526" spans="1:64" x14ac:dyDescent="0.25">
      <c r="A526" s="45" t="str">
        <f t="shared" si="64"/>
        <v>SPAlan Foster23</v>
      </c>
      <c r="B526">
        <f>VLOOKUP($A526,draft_listing_pitchers_stats!$A$1:$B$1324,2,FALSE)</f>
        <v>6114</v>
      </c>
      <c r="C526" s="1" t="s">
        <v>25</v>
      </c>
      <c r="D526" s="1" t="s">
        <v>453</v>
      </c>
      <c r="E526" s="1" t="s">
        <v>611</v>
      </c>
      <c r="F526" s="1">
        <v>23</v>
      </c>
      <c r="G526" s="1" t="s">
        <v>44</v>
      </c>
      <c r="H526" s="1" t="s">
        <v>44</v>
      </c>
      <c r="I526" s="1" t="s">
        <v>54</v>
      </c>
      <c r="J526" s="24" t="s">
        <v>54</v>
      </c>
      <c r="K526" s="1" t="s">
        <v>47</v>
      </c>
      <c r="L526" s="24" t="s">
        <v>46</v>
      </c>
      <c r="M526" s="1">
        <v>3</v>
      </c>
      <c r="N526" s="1">
        <v>2</v>
      </c>
      <c r="O526" s="24">
        <v>1</v>
      </c>
      <c r="P526" s="1">
        <v>5</v>
      </c>
      <c r="Q526" s="1">
        <v>2</v>
      </c>
      <c r="R526" s="24">
        <v>1</v>
      </c>
      <c r="S526" s="1">
        <v>5</v>
      </c>
      <c r="T526" s="1">
        <v>6</v>
      </c>
      <c r="U526" s="1" t="s">
        <v>48</v>
      </c>
      <c r="V526" s="1" t="s">
        <v>48</v>
      </c>
      <c r="W526" s="1">
        <v>4</v>
      </c>
      <c r="X526" s="1">
        <v>7</v>
      </c>
      <c r="Y526" s="1">
        <v>3</v>
      </c>
      <c r="Z526" s="1">
        <v>6</v>
      </c>
      <c r="AA526" s="1" t="s">
        <v>48</v>
      </c>
      <c r="AB526" s="1" t="s">
        <v>48</v>
      </c>
      <c r="AC526" s="1" t="s">
        <v>48</v>
      </c>
      <c r="AD526" s="1" t="s">
        <v>48</v>
      </c>
      <c r="AE526" s="1" t="s">
        <v>48</v>
      </c>
      <c r="AF526" s="1" t="s">
        <v>48</v>
      </c>
      <c r="AG526" s="1" t="s">
        <v>48</v>
      </c>
      <c r="AH526" s="1" t="s">
        <v>48</v>
      </c>
      <c r="AI526" s="1" t="s">
        <v>48</v>
      </c>
      <c r="AJ526" s="1" t="s">
        <v>48</v>
      </c>
      <c r="AK526" s="1" t="s">
        <v>48</v>
      </c>
      <c r="AL526" s="1" t="s">
        <v>48</v>
      </c>
      <c r="AM526" s="1" t="s">
        <v>48</v>
      </c>
      <c r="AN526" s="1" t="s">
        <v>48</v>
      </c>
      <c r="AO526" s="1" t="s">
        <v>48</v>
      </c>
      <c r="AP526" s="24" t="s">
        <v>48</v>
      </c>
      <c r="AQ526" s="1" t="s">
        <v>64</v>
      </c>
      <c r="AR526" s="1">
        <v>9</v>
      </c>
      <c r="AS526" s="25" t="s">
        <v>519</v>
      </c>
      <c r="AT526" s="36" t="s">
        <v>48</v>
      </c>
      <c r="AU526" s="9">
        <f t="shared" si="65"/>
        <v>-2.1166698725191955</v>
      </c>
      <c r="AV526" s="9">
        <f t="shared" si="66"/>
        <v>-1.2817924727637771</v>
      </c>
      <c r="AW526">
        <f t="shared" si="67"/>
        <v>3</v>
      </c>
      <c r="AX526">
        <f t="shared" si="68"/>
        <v>1.5</v>
      </c>
      <c r="AY526" s="6">
        <f>VLOOKUP(AQ526,COND!$A$10:$B$32,2,FALSE)</f>
        <v>1</v>
      </c>
      <c r="AZ526" s="9">
        <f>($AU$3*AU526+$AV$3*AV526+$AW$3*AW526+$AX$3*AX526)*AY526*IF(AR526&lt;5,0.95,IF(AR526&lt;7,0.975,1))+$K$3*VLOOKUP(K526,COND!$A$2:$D$7,2,FALSE)+$L$3*VLOOKUP(L526,COND!$A$2:$D$7,3,FALSE)+IF(BB526="SP",$BB$3,0)+IF($AW526&lt;3,-5,0)</f>
        <v>9.0158165702206183</v>
      </c>
      <c r="BA526" s="28">
        <f t="shared" si="69"/>
        <v>-0.26551362360835951</v>
      </c>
      <c r="BB526" t="str">
        <f t="shared" si="70"/>
        <v>SP</v>
      </c>
      <c r="BC526">
        <v>900</v>
      </c>
      <c r="BD526">
        <v>522</v>
      </c>
      <c r="BF526" t="str">
        <f t="shared" si="71"/>
        <v>Unlikely</v>
      </c>
      <c r="BH526">
        <f>IF(VLOOKUP($B526,'Draft List'!$D$4:$AC$2598,BH$3,FALSE)&lt;&gt;0,VLOOKUP($B526,'Draft List'!$D$4:$AC$2598,BH$3,FALSE),"")</f>
        <v>354</v>
      </c>
      <c r="BI526">
        <f>IF(VLOOKUP($B526,'Draft List'!$D$4:$AC$2598,BI$3,FALSE)&lt;&gt;0,VLOOKUP($B526,'Draft List'!$D$4:$AC$2598,BI$3,FALSE),"")</f>
        <v>14</v>
      </c>
      <c r="BJ526">
        <f>IF(VLOOKUP($B526,'Draft List'!$D$4:$AC$2598,BJ$3,FALSE)&lt;&gt;0,VLOOKUP($B526,'Draft List'!$D$4:$AC$2598,BJ$3,FALSE),"")</f>
        <v>10</v>
      </c>
      <c r="BK526" t="str">
        <f>IF(VLOOKUP($B526,'Draft List'!$D$4:$AC$2598,BK$3,FALSE)&lt;&gt;0,VLOOKUP($B526,'Draft List'!$D$4:$AC$2598,BK$3,FALSE),"")</f>
        <v>New Orleans Trendsetters</v>
      </c>
      <c r="BL526" t="str">
        <f>IF(OR(C526="SP",C526="MR",C526="CL"),"P",VLOOKUP($A526,Bat!$A$4:$AQ$1284,42,FALSE))</f>
        <v>P</v>
      </c>
    </row>
    <row r="527" spans="1:64" x14ac:dyDescent="0.25">
      <c r="A527" s="45" t="str">
        <f t="shared" si="64"/>
        <v>RPLuis Cordero22</v>
      </c>
      <c r="B527">
        <f>VLOOKUP($A527,draft_listing_pitchers_stats!$A$1:$B$1324,2,FALSE)</f>
        <v>15729</v>
      </c>
      <c r="C527" s="1" t="s">
        <v>885</v>
      </c>
      <c r="D527" s="1" t="s">
        <v>133</v>
      </c>
      <c r="E527" s="1" t="s">
        <v>1104</v>
      </c>
      <c r="F527" s="1">
        <v>22</v>
      </c>
      <c r="G527" s="1" t="s">
        <v>58</v>
      </c>
      <c r="H527" s="1" t="s">
        <v>58</v>
      </c>
      <c r="I527" s="1" t="s">
        <v>54</v>
      </c>
      <c r="J527" s="24" t="s">
        <v>54</v>
      </c>
      <c r="K527" s="1" t="s">
        <v>47</v>
      </c>
      <c r="L527" s="24" t="s">
        <v>46</v>
      </c>
      <c r="M527" s="1">
        <v>2</v>
      </c>
      <c r="N527" s="1">
        <v>2</v>
      </c>
      <c r="O527" s="24">
        <v>1</v>
      </c>
      <c r="P527" s="1">
        <v>3</v>
      </c>
      <c r="Q527" s="1">
        <v>2</v>
      </c>
      <c r="R527" s="24">
        <v>3</v>
      </c>
      <c r="S527" s="1">
        <v>4</v>
      </c>
      <c r="T527" s="1">
        <v>4</v>
      </c>
      <c r="U527" s="1">
        <v>2</v>
      </c>
      <c r="V527" s="1">
        <v>4</v>
      </c>
      <c r="W527" s="1" t="s">
        <v>48</v>
      </c>
      <c r="X527" s="1" t="s">
        <v>48</v>
      </c>
      <c r="Y527" s="1" t="s">
        <v>48</v>
      </c>
      <c r="Z527" s="1" t="s">
        <v>48</v>
      </c>
      <c r="AA527" s="1" t="s">
        <v>48</v>
      </c>
      <c r="AB527" s="1" t="s">
        <v>48</v>
      </c>
      <c r="AC527" s="1">
        <v>3</v>
      </c>
      <c r="AD527" s="1">
        <v>4</v>
      </c>
      <c r="AE527" s="1" t="s">
        <v>48</v>
      </c>
      <c r="AF527" s="1" t="s">
        <v>48</v>
      </c>
      <c r="AG527" s="1" t="s">
        <v>48</v>
      </c>
      <c r="AH527" s="1" t="s">
        <v>48</v>
      </c>
      <c r="AI527" s="1" t="s">
        <v>48</v>
      </c>
      <c r="AJ527" s="1" t="s">
        <v>48</v>
      </c>
      <c r="AK527" s="1" t="s">
        <v>48</v>
      </c>
      <c r="AL527" s="1" t="s">
        <v>48</v>
      </c>
      <c r="AM527" s="1" t="s">
        <v>48</v>
      </c>
      <c r="AN527" s="1" t="s">
        <v>48</v>
      </c>
      <c r="AO527" s="1" t="s">
        <v>48</v>
      </c>
      <c r="AP527" s="24" t="s">
        <v>48</v>
      </c>
      <c r="AQ527" s="1" t="s">
        <v>521</v>
      </c>
      <c r="AR527" s="1">
        <v>9</v>
      </c>
      <c r="AS527" s="25" t="s">
        <v>519</v>
      </c>
      <c r="AT527" s="36" t="s">
        <v>48</v>
      </c>
      <c r="AU527" s="9">
        <f t="shared" si="65"/>
        <v>-2.311361197028369</v>
      </c>
      <c r="AV527" s="9">
        <f t="shared" si="66"/>
        <v>-1.1865339896739031</v>
      </c>
      <c r="AW527">
        <f t="shared" si="67"/>
        <v>3</v>
      </c>
      <c r="AX527">
        <f t="shared" si="68"/>
        <v>0</v>
      </c>
      <c r="AY527" s="6">
        <f>VLOOKUP(AQ527,COND!$A$10:$B$32,2,FALSE)</f>
        <v>1</v>
      </c>
      <c r="AZ527" s="9">
        <f>($AU$3*AU527+$AV$3*AV527+$AW$3*AW527+$AX$3*AX527)*AY527*IF(AR527&lt;5,0.95,IF(AR527&lt;7,0.975,1))+$K$3*VLOOKUP(K527,COND!$A$2:$D$7,2,FALSE)+$L$3*VLOOKUP(L527,COND!$A$2:$D$7,3,FALSE)+IF(BB527="SP",$BB$3,0)+IF($AW527&lt;3,-5,0)</f>
        <v>9.0070479671162644</v>
      </c>
      <c r="BA527" s="28">
        <f t="shared" si="69"/>
        <v>-0.26628394578709841</v>
      </c>
      <c r="BB527" t="str">
        <f t="shared" si="70"/>
        <v>SP</v>
      </c>
      <c r="BC527">
        <v>900</v>
      </c>
      <c r="BD527">
        <v>523</v>
      </c>
      <c r="BF527" t="str">
        <f t="shared" si="71"/>
        <v>Unlikely</v>
      </c>
      <c r="BH527" t="str">
        <f>IF(VLOOKUP($B527,'Draft List'!$D$4:$AC$2598,BH$3,FALSE)&lt;&gt;0,VLOOKUP($B527,'Draft List'!$D$4:$AC$2598,BH$3,FALSE),"")</f>
        <v/>
      </c>
      <c r="BI527" t="str">
        <f>IF(VLOOKUP($B527,'Draft List'!$D$4:$AC$2598,BI$3,FALSE)&lt;&gt;0,VLOOKUP($B527,'Draft List'!$D$4:$AC$2598,BI$3,FALSE),"")</f>
        <v/>
      </c>
      <c r="BJ527" t="str">
        <f>IF(VLOOKUP($B527,'Draft List'!$D$4:$AC$2598,BJ$3,FALSE)&lt;&gt;0,VLOOKUP($B527,'Draft List'!$D$4:$AC$2598,BJ$3,FALSE),"")</f>
        <v/>
      </c>
      <c r="BK527" t="str">
        <f>IF(VLOOKUP($B527,'Draft List'!$D$4:$AC$2598,BK$3,FALSE)&lt;&gt;0,VLOOKUP($B527,'Draft List'!$D$4:$AC$2598,BK$3,FALSE),"")</f>
        <v/>
      </c>
      <c r="BL527" t="e">
        <f>IF(OR(C527="SP",C527="MR",C527="CL"),"P",VLOOKUP($A527,Bat!$A$4:$AQ$1284,42,FALSE))</f>
        <v>#N/A</v>
      </c>
    </row>
    <row r="528" spans="1:64" x14ac:dyDescent="0.25">
      <c r="A528" s="45" t="str">
        <f t="shared" si="64"/>
        <v>RPSandro Ramírez23</v>
      </c>
      <c r="B528">
        <f>VLOOKUP($A528,draft_listing_pitchers_stats!$A$1:$B$1324,2,FALSE)</f>
        <v>13607</v>
      </c>
      <c r="C528" s="1" t="s">
        <v>885</v>
      </c>
      <c r="D528" s="1" t="s">
        <v>777</v>
      </c>
      <c r="E528" s="1" t="s">
        <v>179</v>
      </c>
      <c r="F528" s="1">
        <v>23</v>
      </c>
      <c r="G528" s="1" t="s">
        <v>68</v>
      </c>
      <c r="H528" s="1" t="s">
        <v>44</v>
      </c>
      <c r="I528" s="1" t="s">
        <v>54</v>
      </c>
      <c r="J528" s="24" t="s">
        <v>54</v>
      </c>
      <c r="K528" s="1" t="s">
        <v>46</v>
      </c>
      <c r="L528" s="24" t="s">
        <v>47</v>
      </c>
      <c r="M528" s="1">
        <v>2</v>
      </c>
      <c r="N528" s="1">
        <v>2</v>
      </c>
      <c r="O528" s="24">
        <v>1</v>
      </c>
      <c r="P528" s="1">
        <v>3</v>
      </c>
      <c r="Q528" s="1">
        <v>2</v>
      </c>
      <c r="R528" s="24">
        <v>3</v>
      </c>
      <c r="S528" s="1">
        <v>3</v>
      </c>
      <c r="T528" s="1">
        <v>4</v>
      </c>
      <c r="U528" s="1">
        <v>1</v>
      </c>
      <c r="V528" s="1">
        <v>2</v>
      </c>
      <c r="W528" s="1">
        <v>4</v>
      </c>
      <c r="X528" s="1">
        <v>5</v>
      </c>
      <c r="Y528" s="1" t="s">
        <v>48</v>
      </c>
      <c r="Z528" s="1" t="s">
        <v>48</v>
      </c>
      <c r="AA528" s="1" t="s">
        <v>48</v>
      </c>
      <c r="AB528" s="1" t="s">
        <v>48</v>
      </c>
      <c r="AC528" s="1" t="s">
        <v>48</v>
      </c>
      <c r="AD528" s="1" t="s">
        <v>48</v>
      </c>
      <c r="AE528" s="1" t="s">
        <v>48</v>
      </c>
      <c r="AF528" s="1" t="s">
        <v>48</v>
      </c>
      <c r="AG528" s="1" t="s">
        <v>48</v>
      </c>
      <c r="AH528" s="1" t="s">
        <v>48</v>
      </c>
      <c r="AI528" s="1" t="s">
        <v>48</v>
      </c>
      <c r="AJ528" s="1" t="s">
        <v>48</v>
      </c>
      <c r="AK528" s="1" t="s">
        <v>48</v>
      </c>
      <c r="AL528" s="1" t="s">
        <v>48</v>
      </c>
      <c r="AM528" s="1" t="s">
        <v>48</v>
      </c>
      <c r="AN528" s="1" t="s">
        <v>48</v>
      </c>
      <c r="AO528" s="1" t="s">
        <v>48</v>
      </c>
      <c r="AP528" s="24" t="s">
        <v>48</v>
      </c>
      <c r="AQ528" s="1" t="s">
        <v>71</v>
      </c>
      <c r="AR528" s="1">
        <v>7</v>
      </c>
      <c r="AS528" s="25" t="s">
        <v>519</v>
      </c>
      <c r="AT528" s="36" t="s">
        <v>1047</v>
      </c>
      <c r="AU528" s="9">
        <f t="shared" si="65"/>
        <v>-2.311361197028369</v>
      </c>
      <c r="AV528" s="9">
        <f t="shared" si="66"/>
        <v>-1.1865339896739031</v>
      </c>
      <c r="AW528">
        <f t="shared" si="67"/>
        <v>3</v>
      </c>
      <c r="AX528">
        <f t="shared" si="68"/>
        <v>0</v>
      </c>
      <c r="AY528" s="6">
        <f>VLOOKUP(AQ528,COND!$A$10:$B$32,2,FALSE)</f>
        <v>1</v>
      </c>
      <c r="AZ528" s="9">
        <f>($AU$3*AU528+$AV$3*AV528+$AW$3*AW528+$AX$3*AX528)*AY528*IF(AR528&lt;5,0.95,IF(AR528&lt;7,0.975,1))+$K$3*VLOOKUP(K528,COND!$A$2:$D$7,2,FALSE)+$L$3*VLOOKUP(L528,COND!$A$2:$D$7,3,FALSE)+IF(BB528="SP",$BB$3,0)+IF($AW528&lt;3,-5,0)</f>
        <v>9.0070479671162644</v>
      </c>
      <c r="BA528" s="28">
        <f t="shared" si="69"/>
        <v>-0.26628394578709841</v>
      </c>
      <c r="BB528" t="str">
        <f t="shared" si="70"/>
        <v>SP</v>
      </c>
      <c r="BC528">
        <v>900</v>
      </c>
      <c r="BD528">
        <v>524</v>
      </c>
      <c r="BF528" t="str">
        <f t="shared" si="71"/>
        <v>Unlikely</v>
      </c>
      <c r="BH528" t="str">
        <f>IF(VLOOKUP($B528,'Draft List'!$D$4:$AC$2598,BH$3,FALSE)&lt;&gt;0,VLOOKUP($B528,'Draft List'!$D$4:$AC$2598,BH$3,FALSE),"")</f>
        <v/>
      </c>
      <c r="BI528" t="str">
        <f>IF(VLOOKUP($B528,'Draft List'!$D$4:$AC$2598,BI$3,FALSE)&lt;&gt;0,VLOOKUP($B528,'Draft List'!$D$4:$AC$2598,BI$3,FALSE),"")</f>
        <v/>
      </c>
      <c r="BJ528" t="str">
        <f>IF(VLOOKUP($B528,'Draft List'!$D$4:$AC$2598,BJ$3,FALSE)&lt;&gt;0,VLOOKUP($B528,'Draft List'!$D$4:$AC$2598,BJ$3,FALSE),"")</f>
        <v/>
      </c>
      <c r="BK528" t="str">
        <f>IF(VLOOKUP($B528,'Draft List'!$D$4:$AC$2598,BK$3,FALSE)&lt;&gt;0,VLOOKUP($B528,'Draft List'!$D$4:$AC$2598,BK$3,FALSE),"")</f>
        <v/>
      </c>
      <c r="BL528">
        <f>IF(OR(C528="SP",C528="MR",C528="CL"),"P",VLOOKUP($A528,Bat!$A$4:$AQ$1284,42,FALSE))</f>
        <v>-4.2868910407793646</v>
      </c>
    </row>
    <row r="529" spans="1:64" x14ac:dyDescent="0.25">
      <c r="A529" s="45" t="str">
        <f t="shared" si="64"/>
        <v>RPSteven Phillips24</v>
      </c>
      <c r="B529">
        <f>VLOOKUP($A529,draft_listing_pitchers_stats!$A$1:$B$1324,2,FALSE)</f>
        <v>15728</v>
      </c>
      <c r="C529" s="1" t="s">
        <v>885</v>
      </c>
      <c r="D529" s="1" t="s">
        <v>1555</v>
      </c>
      <c r="E529" s="1" t="s">
        <v>226</v>
      </c>
      <c r="F529" s="1">
        <v>24</v>
      </c>
      <c r="G529" s="1" t="s">
        <v>44</v>
      </c>
      <c r="H529" s="1" t="s">
        <v>44</v>
      </c>
      <c r="I529" s="1" t="s">
        <v>54</v>
      </c>
      <c r="J529" s="24" t="s">
        <v>54</v>
      </c>
      <c r="K529" s="1" t="s">
        <v>46</v>
      </c>
      <c r="L529" s="24" t="s">
        <v>46</v>
      </c>
      <c r="M529" s="1">
        <v>4</v>
      </c>
      <c r="N529" s="1">
        <v>1</v>
      </c>
      <c r="O529" s="24">
        <v>1</v>
      </c>
      <c r="P529" s="1">
        <v>5</v>
      </c>
      <c r="Q529" s="1">
        <v>1</v>
      </c>
      <c r="R529" s="24">
        <v>2</v>
      </c>
      <c r="S529" s="1">
        <v>5</v>
      </c>
      <c r="T529" s="1">
        <v>5</v>
      </c>
      <c r="U529" s="1">
        <v>5</v>
      </c>
      <c r="V529" s="1">
        <v>6</v>
      </c>
      <c r="W529" s="1">
        <v>4</v>
      </c>
      <c r="X529" s="1">
        <v>5</v>
      </c>
      <c r="Y529" s="1" t="s">
        <v>48</v>
      </c>
      <c r="Z529" s="1" t="s">
        <v>48</v>
      </c>
      <c r="AA529" s="1" t="s">
        <v>48</v>
      </c>
      <c r="AB529" s="1" t="s">
        <v>48</v>
      </c>
      <c r="AC529" s="1" t="s">
        <v>48</v>
      </c>
      <c r="AD529" s="1" t="s">
        <v>48</v>
      </c>
      <c r="AE529" s="1" t="s">
        <v>48</v>
      </c>
      <c r="AF529" s="1" t="s">
        <v>48</v>
      </c>
      <c r="AG529" s="1" t="s">
        <v>48</v>
      </c>
      <c r="AH529" s="1" t="s">
        <v>48</v>
      </c>
      <c r="AI529" s="1" t="s">
        <v>48</v>
      </c>
      <c r="AJ529" s="1" t="s">
        <v>48</v>
      </c>
      <c r="AK529" s="1" t="s">
        <v>48</v>
      </c>
      <c r="AL529" s="1" t="s">
        <v>48</v>
      </c>
      <c r="AM529" s="1" t="s">
        <v>48</v>
      </c>
      <c r="AN529" s="1" t="s">
        <v>48</v>
      </c>
      <c r="AO529" s="1" t="s">
        <v>48</v>
      </c>
      <c r="AP529" s="24" t="s">
        <v>48</v>
      </c>
      <c r="AQ529" s="1" t="s">
        <v>522</v>
      </c>
      <c r="AR529" s="1">
        <v>7</v>
      </c>
      <c r="AS529" s="25" t="s">
        <v>15</v>
      </c>
      <c r="AT529" s="36" t="s">
        <v>50</v>
      </c>
      <c r="AU529" s="9">
        <f t="shared" si="65"/>
        <v>-2.1174102644400774</v>
      </c>
      <c r="AV529" s="9">
        <f t="shared" si="66"/>
        <v>-1.2349036231397219</v>
      </c>
      <c r="AW529">
        <f t="shared" si="67"/>
        <v>3</v>
      </c>
      <c r="AX529">
        <f t="shared" si="68"/>
        <v>0.5</v>
      </c>
      <c r="AY529" s="6">
        <f>VLOOKUP(AQ529,COND!$A$10:$B$32,2,FALSE)</f>
        <v>1</v>
      </c>
      <c r="AZ529" s="9">
        <f>($AU$3*AU529+$AV$3*AV529+$AW$3*AW529+$AX$3*AX529)*AY529*IF(AR529&lt;5,0.95,IF(AR529&lt;7,0.975,1))+$K$3*VLOOKUP(K529,COND!$A$2:$D$7,2,FALSE)+$L$3*VLOOKUP(L529,COND!$A$2:$D$7,3,FALSE)+IF(BB529="SP",$BB$3,0)+IF($AW529&lt;3,-5,0)</f>
        <v>9.0034454843175453</v>
      </c>
      <c r="BA529" s="28">
        <f t="shared" si="69"/>
        <v>-0.26660042406366685</v>
      </c>
      <c r="BB529" t="str">
        <f t="shared" si="70"/>
        <v>SP</v>
      </c>
      <c r="BC529">
        <v>900</v>
      </c>
      <c r="BD529">
        <v>525</v>
      </c>
      <c r="BF529" t="str">
        <f t="shared" si="71"/>
        <v>Unlikely</v>
      </c>
      <c r="BH529" t="str">
        <f>IF(VLOOKUP($B529,'Draft List'!$D$4:$AC$2598,BH$3,FALSE)&lt;&gt;0,VLOOKUP($B529,'Draft List'!$D$4:$AC$2598,BH$3,FALSE),"")</f>
        <v/>
      </c>
      <c r="BI529" t="str">
        <f>IF(VLOOKUP($B529,'Draft List'!$D$4:$AC$2598,BI$3,FALSE)&lt;&gt;0,VLOOKUP($B529,'Draft List'!$D$4:$AC$2598,BI$3,FALSE),"")</f>
        <v/>
      </c>
      <c r="BJ529" t="str">
        <f>IF(VLOOKUP($B529,'Draft List'!$D$4:$AC$2598,BJ$3,FALSE)&lt;&gt;0,VLOOKUP($B529,'Draft List'!$D$4:$AC$2598,BJ$3,FALSE),"")</f>
        <v/>
      </c>
      <c r="BK529" t="str">
        <f>IF(VLOOKUP($B529,'Draft List'!$D$4:$AC$2598,BK$3,FALSE)&lt;&gt;0,VLOOKUP($B529,'Draft List'!$D$4:$AC$2598,BK$3,FALSE),"")</f>
        <v/>
      </c>
      <c r="BL529">
        <f>IF(OR(C529="SP",C529="MR",C529="CL"),"P",VLOOKUP($A529,Bat!$A$4:$AQ$1284,42,FALSE))</f>
        <v>-3.227561747302266</v>
      </c>
    </row>
    <row r="530" spans="1:64" x14ac:dyDescent="0.25">
      <c r="A530" s="45" t="str">
        <f t="shared" si="64"/>
        <v>RPChip Robinson23</v>
      </c>
      <c r="B530">
        <f>VLOOKUP($A530,draft_listing_pitchers_stats!$A$1:$B$1324,2,FALSE)</f>
        <v>5362</v>
      </c>
      <c r="C530" s="1" t="s">
        <v>885</v>
      </c>
      <c r="D530" s="1" t="s">
        <v>787</v>
      </c>
      <c r="E530" s="1" t="s">
        <v>258</v>
      </c>
      <c r="F530" s="1">
        <v>23</v>
      </c>
      <c r="G530" s="1" t="s">
        <v>68</v>
      </c>
      <c r="H530" s="1" t="s">
        <v>44</v>
      </c>
      <c r="I530" s="1" t="s">
        <v>54</v>
      </c>
      <c r="J530" s="24" t="s">
        <v>54</v>
      </c>
      <c r="K530" s="1" t="s">
        <v>46</v>
      </c>
      <c r="L530" s="24" t="s">
        <v>46</v>
      </c>
      <c r="M530" s="1">
        <v>3</v>
      </c>
      <c r="N530" s="1">
        <v>2</v>
      </c>
      <c r="O530" s="24">
        <v>1</v>
      </c>
      <c r="P530" s="1">
        <v>4</v>
      </c>
      <c r="Q530" s="1">
        <v>2</v>
      </c>
      <c r="R530" s="24">
        <v>2</v>
      </c>
      <c r="S530" s="1">
        <v>4</v>
      </c>
      <c r="T530" s="1">
        <v>4</v>
      </c>
      <c r="U530" s="1">
        <v>2</v>
      </c>
      <c r="V530" s="1">
        <v>3</v>
      </c>
      <c r="W530" s="1">
        <v>3</v>
      </c>
      <c r="X530" s="1">
        <v>4</v>
      </c>
      <c r="Y530" s="1" t="s">
        <v>48</v>
      </c>
      <c r="Z530" s="1" t="s">
        <v>48</v>
      </c>
      <c r="AA530" s="1" t="s">
        <v>48</v>
      </c>
      <c r="AB530" s="1" t="s">
        <v>48</v>
      </c>
      <c r="AC530" s="1">
        <v>3</v>
      </c>
      <c r="AD530" s="1">
        <v>3</v>
      </c>
      <c r="AE530" s="1" t="s">
        <v>48</v>
      </c>
      <c r="AF530" s="1" t="s">
        <v>48</v>
      </c>
      <c r="AG530" s="1">
        <v>3</v>
      </c>
      <c r="AH530" s="1">
        <v>4</v>
      </c>
      <c r="AI530" s="1">
        <v>4</v>
      </c>
      <c r="AJ530" s="1">
        <v>5</v>
      </c>
      <c r="AK530" s="1" t="s">
        <v>48</v>
      </c>
      <c r="AL530" s="1" t="s">
        <v>48</v>
      </c>
      <c r="AM530" s="1" t="s">
        <v>48</v>
      </c>
      <c r="AN530" s="1" t="s">
        <v>48</v>
      </c>
      <c r="AO530" s="1" t="s">
        <v>48</v>
      </c>
      <c r="AP530" s="24" t="s">
        <v>48</v>
      </c>
      <c r="AQ530" s="1" t="s">
        <v>521</v>
      </c>
      <c r="AR530" s="1">
        <v>4</v>
      </c>
      <c r="AS530" s="25" t="s">
        <v>519</v>
      </c>
      <c r="AT530" s="36" t="s">
        <v>48</v>
      </c>
      <c r="AU530" s="9">
        <f t="shared" si="65"/>
        <v>-2.1166698725191955</v>
      </c>
      <c r="AV530" s="9">
        <f t="shared" si="66"/>
        <v>-1.23416323121884</v>
      </c>
      <c r="AW530">
        <f t="shared" si="67"/>
        <v>6</v>
      </c>
      <c r="AX530">
        <f t="shared" si="68"/>
        <v>0</v>
      </c>
      <c r="AY530" s="6">
        <f>VLOOKUP(AQ530,COND!$A$10:$B$32,2,FALSE)</f>
        <v>1</v>
      </c>
      <c r="AZ530" s="9">
        <f>($AU$3*AU530+$AV$3*AV530+$AW$3*AW530+$AX$3*AX530)*AY530*IF(AR530&lt;5,0.95,IF(AR530&lt;7,0.975,1))+$K$3*VLOOKUP(K530,COND!$A$2:$D$7,2,FALSE)+$L$3*VLOOKUP(L530,COND!$A$2:$D$7,3,FALSE)+IF(BB530="SP",$BB$3,0)+IF($AW530&lt;3,-5,0)</f>
        <v>8.998731331063393</v>
      </c>
      <c r="BA530" s="28">
        <f t="shared" si="69"/>
        <v>-0.26701456263995216</v>
      </c>
      <c r="BB530" t="str">
        <f t="shared" si="70"/>
        <v>RP</v>
      </c>
      <c r="BC530">
        <v>900</v>
      </c>
      <c r="BD530">
        <v>526</v>
      </c>
      <c r="BF530" t="str">
        <f t="shared" si="71"/>
        <v>Unlikely</v>
      </c>
      <c r="BH530" t="str">
        <f>IF(VLOOKUP($B530,'Draft List'!$D$4:$AC$2598,BH$3,FALSE)&lt;&gt;0,VLOOKUP($B530,'Draft List'!$D$4:$AC$2598,BH$3,FALSE),"")</f>
        <v/>
      </c>
      <c r="BI530" t="str">
        <f>IF(VLOOKUP($B530,'Draft List'!$D$4:$AC$2598,BI$3,FALSE)&lt;&gt;0,VLOOKUP($B530,'Draft List'!$D$4:$AC$2598,BI$3,FALSE),"")</f>
        <v/>
      </c>
      <c r="BJ530" t="str">
        <f>IF(VLOOKUP($B530,'Draft List'!$D$4:$AC$2598,BJ$3,FALSE)&lt;&gt;0,VLOOKUP($B530,'Draft List'!$D$4:$AC$2598,BJ$3,FALSE),"")</f>
        <v/>
      </c>
      <c r="BK530" t="str">
        <f>IF(VLOOKUP($B530,'Draft List'!$D$4:$AC$2598,BK$3,FALSE)&lt;&gt;0,VLOOKUP($B530,'Draft List'!$D$4:$AC$2598,BK$3,FALSE),"")</f>
        <v/>
      </c>
      <c r="BL530" t="e">
        <f>IF(OR(C530="SP",C530="MR",C530="CL"),"P",VLOOKUP($A530,Bat!$A$4:$AQ$1284,42,FALSE))</f>
        <v>#N/A</v>
      </c>
    </row>
    <row r="531" spans="1:64" x14ac:dyDescent="0.25">
      <c r="A531" s="45" t="str">
        <f t="shared" si="64"/>
        <v>RPDave Robinson24</v>
      </c>
      <c r="B531">
        <f>VLOOKUP($A531,draft_listing_pitchers_stats!$A$1:$B$1324,2,FALSE)</f>
        <v>5431</v>
      </c>
      <c r="C531" s="1" t="s">
        <v>885</v>
      </c>
      <c r="D531" s="1" t="s">
        <v>135</v>
      </c>
      <c r="E531" s="1" t="s">
        <v>258</v>
      </c>
      <c r="F531" s="1">
        <v>24</v>
      </c>
      <c r="G531" s="1" t="s">
        <v>58</v>
      </c>
      <c r="H531" s="1" t="s">
        <v>58</v>
      </c>
      <c r="I531" s="1" t="s">
        <v>54</v>
      </c>
      <c r="J531" s="24" t="s">
        <v>54</v>
      </c>
      <c r="K531" s="1" t="s">
        <v>46</v>
      </c>
      <c r="L531" s="24" t="s">
        <v>46</v>
      </c>
      <c r="M531" s="1">
        <v>3</v>
      </c>
      <c r="N531" s="1">
        <v>1</v>
      </c>
      <c r="O531" s="24">
        <v>3</v>
      </c>
      <c r="P531" s="1">
        <v>4</v>
      </c>
      <c r="Q531" s="1">
        <v>1</v>
      </c>
      <c r="R531" s="24">
        <v>3</v>
      </c>
      <c r="S531" s="1">
        <v>4</v>
      </c>
      <c r="T531" s="1">
        <v>5</v>
      </c>
      <c r="U531" s="1">
        <v>2</v>
      </c>
      <c r="V531" s="1">
        <v>4</v>
      </c>
      <c r="W531" s="1" t="s">
        <v>48</v>
      </c>
      <c r="X531" s="1" t="s">
        <v>48</v>
      </c>
      <c r="Y531" s="1" t="s">
        <v>48</v>
      </c>
      <c r="Z531" s="1" t="s">
        <v>48</v>
      </c>
      <c r="AA531" s="1" t="s">
        <v>48</v>
      </c>
      <c r="AB531" s="1" t="s">
        <v>48</v>
      </c>
      <c r="AC531" s="1">
        <v>3</v>
      </c>
      <c r="AD531" s="1">
        <v>4</v>
      </c>
      <c r="AE531" s="1" t="s">
        <v>48</v>
      </c>
      <c r="AF531" s="1" t="s">
        <v>48</v>
      </c>
      <c r="AG531" s="1">
        <v>4</v>
      </c>
      <c r="AH531" s="1">
        <v>4</v>
      </c>
      <c r="AI531" s="1" t="s">
        <v>48</v>
      </c>
      <c r="AJ531" s="1" t="s">
        <v>48</v>
      </c>
      <c r="AK531" s="1" t="s">
        <v>48</v>
      </c>
      <c r="AL531" s="1" t="s">
        <v>48</v>
      </c>
      <c r="AM531" s="1" t="s">
        <v>48</v>
      </c>
      <c r="AN531" s="1" t="s">
        <v>48</v>
      </c>
      <c r="AO531" s="1" t="s">
        <v>48</v>
      </c>
      <c r="AP531" s="24" t="s">
        <v>48</v>
      </c>
      <c r="AQ531" s="1" t="s">
        <v>62</v>
      </c>
      <c r="AR531" s="1">
        <v>4</v>
      </c>
      <c r="AS531" s="25" t="s">
        <v>523</v>
      </c>
      <c r="AT531" s="36" t="s">
        <v>50</v>
      </c>
      <c r="AU531" s="9">
        <f t="shared" si="65"/>
        <v>-1.8274604568410304</v>
      </c>
      <c r="AV531" s="9">
        <f t="shared" si="66"/>
        <v>-1.1872743815947853</v>
      </c>
      <c r="AW531">
        <f t="shared" si="67"/>
        <v>4</v>
      </c>
      <c r="AX531">
        <f t="shared" si="68"/>
        <v>0</v>
      </c>
      <c r="AY531" s="6">
        <f>VLOOKUP(AQ531,COND!$A$10:$B$32,2,FALSE)</f>
        <v>1</v>
      </c>
      <c r="AZ531" s="9">
        <f>($AU$3*AU531+$AV$3*AV531+$AW$3*AW531+$AX$3*AX531)*AY531*IF(AR531&lt;5,0.95,IF(AR531&lt;7,0.975,1))+$K$3*VLOOKUP(K531,COND!$A$2:$D$7,2,FALSE)+$L$3*VLOOKUP(L531,COND!$A$2:$D$7,3,FALSE)+IF(BB531="SP",$BB$3,0)+IF($AW531&lt;3,-5,0)</f>
        <v>8.994569262899283</v>
      </c>
      <c r="BA531" s="28">
        <f t="shared" si="69"/>
        <v>-0.26738020051614309</v>
      </c>
      <c r="BB531" t="str">
        <f t="shared" si="70"/>
        <v>RP</v>
      </c>
      <c r="BC531">
        <v>900</v>
      </c>
      <c r="BD531">
        <v>527</v>
      </c>
      <c r="BF531" t="str">
        <f t="shared" si="71"/>
        <v>Unlikely</v>
      </c>
      <c r="BH531" t="str">
        <f>IF(VLOOKUP($B531,'Draft List'!$D$4:$AC$2598,BH$3,FALSE)&lt;&gt;0,VLOOKUP($B531,'Draft List'!$D$4:$AC$2598,BH$3,FALSE),"")</f>
        <v/>
      </c>
      <c r="BI531" t="str">
        <f>IF(VLOOKUP($B531,'Draft List'!$D$4:$AC$2598,BI$3,FALSE)&lt;&gt;0,VLOOKUP($B531,'Draft List'!$D$4:$AC$2598,BI$3,FALSE),"")</f>
        <v/>
      </c>
      <c r="BJ531" t="str">
        <f>IF(VLOOKUP($B531,'Draft List'!$D$4:$AC$2598,BJ$3,FALSE)&lt;&gt;0,VLOOKUP($B531,'Draft List'!$D$4:$AC$2598,BJ$3,FALSE),"")</f>
        <v/>
      </c>
      <c r="BK531" t="str">
        <f>IF(VLOOKUP($B531,'Draft List'!$D$4:$AC$2598,BK$3,FALSE)&lt;&gt;0,VLOOKUP($B531,'Draft List'!$D$4:$AC$2598,BK$3,FALSE),"")</f>
        <v/>
      </c>
      <c r="BL531" t="e">
        <f>IF(OR(C531="SP",C531="MR",C531="CL"),"P",VLOOKUP($A531,Bat!$A$4:$AQ$1284,42,FALSE))</f>
        <v>#N/A</v>
      </c>
    </row>
    <row r="532" spans="1:64" x14ac:dyDescent="0.25">
      <c r="A532" s="45" t="str">
        <f t="shared" si="64"/>
        <v>RPVicente Orozco24</v>
      </c>
      <c r="B532">
        <f>VLOOKUP($A532,draft_listing_pitchers_stats!$A$1:$B$1324,2,FALSE)</f>
        <v>15723</v>
      </c>
      <c r="C532" s="1" t="s">
        <v>885</v>
      </c>
      <c r="D532" s="1" t="s">
        <v>682</v>
      </c>
      <c r="E532" s="1" t="s">
        <v>1526</v>
      </c>
      <c r="F532" s="1">
        <v>24</v>
      </c>
      <c r="G532" s="1" t="s">
        <v>58</v>
      </c>
      <c r="H532" s="1" t="s">
        <v>44</v>
      </c>
      <c r="I532" s="1" t="s">
        <v>54</v>
      </c>
      <c r="J532" s="24" t="s">
        <v>54</v>
      </c>
      <c r="K532" s="1" t="s">
        <v>46</v>
      </c>
      <c r="L532" s="24" t="s">
        <v>46</v>
      </c>
      <c r="M532" s="1">
        <v>3</v>
      </c>
      <c r="N532" s="1">
        <v>2</v>
      </c>
      <c r="O532" s="24">
        <v>2</v>
      </c>
      <c r="P532" s="1">
        <v>4</v>
      </c>
      <c r="Q532" s="1">
        <v>2</v>
      </c>
      <c r="R532" s="24">
        <v>2</v>
      </c>
      <c r="S532" s="1">
        <v>5</v>
      </c>
      <c r="T532" s="1">
        <v>5</v>
      </c>
      <c r="U532" s="1">
        <v>3</v>
      </c>
      <c r="V532" s="1">
        <v>3</v>
      </c>
      <c r="W532" s="1">
        <v>3</v>
      </c>
      <c r="X532" s="1">
        <v>4</v>
      </c>
      <c r="Y532" s="1">
        <v>3</v>
      </c>
      <c r="Z532" s="1">
        <v>3</v>
      </c>
      <c r="AA532" s="1" t="s">
        <v>48</v>
      </c>
      <c r="AB532" s="1" t="s">
        <v>48</v>
      </c>
      <c r="AC532" s="1" t="s">
        <v>48</v>
      </c>
      <c r="AD532" s="1" t="s">
        <v>48</v>
      </c>
      <c r="AE532" s="1" t="s">
        <v>48</v>
      </c>
      <c r="AF532" s="1" t="s">
        <v>48</v>
      </c>
      <c r="AG532" s="1" t="s">
        <v>48</v>
      </c>
      <c r="AH532" s="1" t="s">
        <v>48</v>
      </c>
      <c r="AI532" s="1" t="s">
        <v>48</v>
      </c>
      <c r="AJ532" s="1" t="s">
        <v>48</v>
      </c>
      <c r="AK532" s="1" t="s">
        <v>48</v>
      </c>
      <c r="AL532" s="1" t="s">
        <v>48</v>
      </c>
      <c r="AM532" s="1" t="s">
        <v>48</v>
      </c>
      <c r="AN532" s="1" t="s">
        <v>48</v>
      </c>
      <c r="AO532" s="1" t="s">
        <v>48</v>
      </c>
      <c r="AP532" s="24" t="s">
        <v>48</v>
      </c>
      <c r="AQ532" s="1" t="s">
        <v>62</v>
      </c>
      <c r="AR532" s="1">
        <v>10</v>
      </c>
      <c r="AS532" s="25" t="s">
        <v>519</v>
      </c>
      <c r="AT532" s="36" t="s">
        <v>50</v>
      </c>
      <c r="AU532" s="9">
        <f t="shared" si="65"/>
        <v>-1.8743493064650851</v>
      </c>
      <c r="AV532" s="9">
        <f t="shared" si="66"/>
        <v>-1.23416323121884</v>
      </c>
      <c r="AW532">
        <f t="shared" si="67"/>
        <v>4</v>
      </c>
      <c r="AX532">
        <f t="shared" si="68"/>
        <v>0</v>
      </c>
      <c r="AY532" s="6">
        <f>VLOOKUP(AQ532,COND!$A$10:$B$32,2,FALSE)</f>
        <v>1</v>
      </c>
      <c r="AZ532" s="9">
        <f>($AU$3*AU532+$AV$3*AV532+$AW$3*AW532+$AX$3*AX532)*AY532*IF(AR532&lt;5,0.95,IF(AR532&lt;7,0.975,1))+$K$3*VLOOKUP(K532,COND!$A$2:$D$7,2,FALSE)+$L$3*VLOOKUP(L532,COND!$A$2:$D$7,3,FALSE)+IF(BB532="SP",$BB$3,0)+IF($AW532&lt;3,-5,0)</f>
        <v>8.941865514330182</v>
      </c>
      <c r="BA532" s="28">
        <f t="shared" si="69"/>
        <v>-0.27201022720822815</v>
      </c>
      <c r="BB532" t="str">
        <f t="shared" si="70"/>
        <v>SP</v>
      </c>
      <c r="BC532">
        <v>900</v>
      </c>
      <c r="BD532">
        <v>528</v>
      </c>
      <c r="BF532" t="str">
        <f t="shared" si="71"/>
        <v>Unlikely</v>
      </c>
      <c r="BH532">
        <f>IF(VLOOKUP($B532,'Draft List'!$D$4:$AC$2598,BH$3,FALSE)&lt;&gt;0,VLOOKUP($B532,'Draft List'!$D$4:$AC$2598,BH$3,FALSE),"")</f>
        <v>349</v>
      </c>
      <c r="BI532">
        <f>IF(VLOOKUP($B532,'Draft List'!$D$4:$AC$2598,BI$3,FALSE)&lt;&gt;0,VLOOKUP($B532,'Draft List'!$D$4:$AC$2598,BI$3,FALSE),"")</f>
        <v>14</v>
      </c>
      <c r="BJ532">
        <f>IF(VLOOKUP($B532,'Draft List'!$D$4:$AC$2598,BJ$3,FALSE)&lt;&gt;0,VLOOKUP($B532,'Draft List'!$D$4:$AC$2598,BJ$3,FALSE),"")</f>
        <v>5</v>
      </c>
      <c r="BK532" t="str">
        <f>IF(VLOOKUP($B532,'Draft List'!$D$4:$AC$2598,BK$3,FALSE)&lt;&gt;0,VLOOKUP($B532,'Draft List'!$D$4:$AC$2598,BK$3,FALSE),"")</f>
        <v>London Underground</v>
      </c>
      <c r="BL532">
        <f>IF(OR(C532="SP",C532="MR",C532="CL"),"P",VLOOKUP($A532,Bat!$A$4:$AQ$1284,42,FALSE))</f>
        <v>-12.049281383320512</v>
      </c>
    </row>
    <row r="533" spans="1:64" x14ac:dyDescent="0.25">
      <c r="A533" s="45" t="str">
        <f t="shared" si="64"/>
        <v>SPMark Andrews24</v>
      </c>
      <c r="B533">
        <f>VLOOKUP($A533,draft_listing_pitchers_stats!$A$1:$B$1324,2,FALSE)</f>
        <v>16541</v>
      </c>
      <c r="C533" s="1" t="s">
        <v>25</v>
      </c>
      <c r="D533" s="1" t="s">
        <v>145</v>
      </c>
      <c r="E533" s="1" t="s">
        <v>493</v>
      </c>
      <c r="F533" s="1">
        <v>24</v>
      </c>
      <c r="G533" s="1" t="s">
        <v>58</v>
      </c>
      <c r="H533" s="1" t="s">
        <v>58</v>
      </c>
      <c r="I533" s="1" t="s">
        <v>54</v>
      </c>
      <c r="J533" s="24" t="s">
        <v>54</v>
      </c>
      <c r="K533" s="1" t="s">
        <v>46</v>
      </c>
      <c r="L533" s="24" t="s">
        <v>46</v>
      </c>
      <c r="M533" s="1">
        <v>2</v>
      </c>
      <c r="N533" s="1">
        <v>1</v>
      </c>
      <c r="O533" s="24">
        <v>1</v>
      </c>
      <c r="P533" s="1">
        <v>4</v>
      </c>
      <c r="Q533" s="1">
        <v>2</v>
      </c>
      <c r="R533" s="24">
        <v>2</v>
      </c>
      <c r="S533" s="1">
        <v>4</v>
      </c>
      <c r="T533" s="1">
        <v>5</v>
      </c>
      <c r="U533" s="1">
        <v>2</v>
      </c>
      <c r="V533" s="1">
        <v>5</v>
      </c>
      <c r="W533" s="1" t="s">
        <v>48</v>
      </c>
      <c r="X533" s="1" t="s">
        <v>48</v>
      </c>
      <c r="Y533" s="1">
        <v>3</v>
      </c>
      <c r="Z533" s="1">
        <v>6</v>
      </c>
      <c r="AA533" s="1" t="s">
        <v>48</v>
      </c>
      <c r="AB533" s="1" t="s">
        <v>48</v>
      </c>
      <c r="AC533" s="1" t="s">
        <v>48</v>
      </c>
      <c r="AD533" s="1" t="s">
        <v>48</v>
      </c>
      <c r="AE533" s="1" t="s">
        <v>48</v>
      </c>
      <c r="AF533" s="1" t="s">
        <v>48</v>
      </c>
      <c r="AG533" s="1" t="s">
        <v>48</v>
      </c>
      <c r="AH533" s="1" t="s">
        <v>48</v>
      </c>
      <c r="AI533" s="1" t="s">
        <v>48</v>
      </c>
      <c r="AJ533" s="1" t="s">
        <v>48</v>
      </c>
      <c r="AK533" s="1" t="s">
        <v>48</v>
      </c>
      <c r="AL533" s="1" t="s">
        <v>48</v>
      </c>
      <c r="AM533" s="1" t="s">
        <v>48</v>
      </c>
      <c r="AN533" s="1" t="s">
        <v>48</v>
      </c>
      <c r="AO533" s="1" t="s">
        <v>48</v>
      </c>
      <c r="AP533" s="24" t="s">
        <v>48</v>
      </c>
      <c r="AQ533" s="1" t="s">
        <v>522</v>
      </c>
      <c r="AR533" s="1">
        <v>10</v>
      </c>
      <c r="AS533" s="25" t="s">
        <v>519</v>
      </c>
      <c r="AT533" s="36" t="s">
        <v>50</v>
      </c>
      <c r="AU533" s="9">
        <f t="shared" si="65"/>
        <v>-2.5067929134584248</v>
      </c>
      <c r="AV533" s="9">
        <f t="shared" si="66"/>
        <v>-1.23416323121884</v>
      </c>
      <c r="AW533">
        <f t="shared" si="67"/>
        <v>3</v>
      </c>
      <c r="AX533">
        <f t="shared" si="68"/>
        <v>0.5</v>
      </c>
      <c r="AY533" s="6">
        <f>VLOOKUP(AQ533,COND!$A$10:$B$32,2,FALSE)</f>
        <v>1</v>
      </c>
      <c r="AZ533" s="9">
        <f>($AU$3*AU533+$AV$3*AV533+$AW$3*AW533+$AX$3*AX533)*AY533*IF(AR533&lt;5,0.95,IF(AR533&lt;7,0.975,1))+$K$3*VLOOKUP(K533,COND!$A$2:$D$7,2,FALSE)+$L$3*VLOOKUP(L533,COND!$A$2:$D$7,3,FALSE)+IF(BB533="SP",$BB$3,0)+IF($AW533&lt;3,-5,0)</f>
        <v>8.940376792931513</v>
      </c>
      <c r="BA533" s="28">
        <f t="shared" si="69"/>
        <v>-0.2721410114503372</v>
      </c>
      <c r="BB533" t="str">
        <f t="shared" si="70"/>
        <v>SP</v>
      </c>
      <c r="BC533">
        <v>900</v>
      </c>
      <c r="BD533">
        <v>529</v>
      </c>
      <c r="BF533" t="str">
        <f t="shared" si="71"/>
        <v>Unlikely</v>
      </c>
      <c r="BH533">
        <f>IF(VLOOKUP($B533,'Draft List'!$D$4:$AC$2598,BH$3,FALSE)&lt;&gt;0,VLOOKUP($B533,'Draft List'!$D$4:$AC$2598,BH$3,FALSE),"")</f>
        <v>232</v>
      </c>
      <c r="BI533">
        <f>IF(VLOOKUP($B533,'Draft List'!$D$4:$AC$2598,BI$3,FALSE)&lt;&gt;0,VLOOKUP($B533,'Draft List'!$D$4:$AC$2598,BI$3,FALSE),"")</f>
        <v>9</v>
      </c>
      <c r="BJ533">
        <f>IF(VLOOKUP($B533,'Draft List'!$D$4:$AC$2598,BJ$3,FALSE)&lt;&gt;0,VLOOKUP($B533,'Draft List'!$D$4:$AC$2598,BJ$3,FALSE),"")</f>
        <v>18</v>
      </c>
      <c r="BK533" t="str">
        <f>IF(VLOOKUP($B533,'Draft List'!$D$4:$AC$2598,BK$3,FALSE)&lt;&gt;0,VLOOKUP($B533,'Draft List'!$D$4:$AC$2598,BK$3,FALSE),"")</f>
        <v>Yuma Bulldozers</v>
      </c>
      <c r="BL533" t="str">
        <f>IF(OR(C533="SP",C533="MR",C533="CL"),"P",VLOOKUP($A533,Bat!$A$4:$AQ$1284,42,FALSE))</f>
        <v>P</v>
      </c>
    </row>
    <row r="534" spans="1:64" x14ac:dyDescent="0.25">
      <c r="A534" s="45" t="str">
        <f t="shared" si="64"/>
        <v>RPTomás Rivera22</v>
      </c>
      <c r="B534">
        <f>VLOOKUP($A534,draft_listing_pitchers_stats!$A$1:$B$1324,2,FALSE)</f>
        <v>6166</v>
      </c>
      <c r="C534" s="1" t="s">
        <v>885</v>
      </c>
      <c r="D534" s="1" t="s">
        <v>376</v>
      </c>
      <c r="E534" s="1" t="s">
        <v>274</v>
      </c>
      <c r="F534" s="1">
        <v>22</v>
      </c>
      <c r="G534" s="1" t="s">
        <v>44</v>
      </c>
      <c r="H534" s="1" t="s">
        <v>44</v>
      </c>
      <c r="I534" s="1" t="s">
        <v>54</v>
      </c>
      <c r="J534" s="24" t="s">
        <v>54</v>
      </c>
      <c r="K534" s="1" t="s">
        <v>46</v>
      </c>
      <c r="L534" s="24" t="s">
        <v>46</v>
      </c>
      <c r="M534" s="1">
        <v>2</v>
      </c>
      <c r="N534" s="1">
        <v>1</v>
      </c>
      <c r="O534" s="24">
        <v>1</v>
      </c>
      <c r="P534" s="1">
        <v>4</v>
      </c>
      <c r="Q534" s="1">
        <v>2</v>
      </c>
      <c r="R534" s="24">
        <v>2</v>
      </c>
      <c r="S534" s="1" t="s">
        <v>48</v>
      </c>
      <c r="T534" s="1" t="s">
        <v>48</v>
      </c>
      <c r="U534" s="1">
        <v>3</v>
      </c>
      <c r="V534" s="1">
        <v>6</v>
      </c>
      <c r="W534" s="1" t="s">
        <v>48</v>
      </c>
      <c r="X534" s="1" t="s">
        <v>48</v>
      </c>
      <c r="Y534" s="1">
        <v>4</v>
      </c>
      <c r="Z534" s="1">
        <v>4</v>
      </c>
      <c r="AA534" s="1" t="s">
        <v>48</v>
      </c>
      <c r="AB534" s="1" t="s">
        <v>48</v>
      </c>
      <c r="AC534" s="1" t="s">
        <v>48</v>
      </c>
      <c r="AD534" s="1" t="s">
        <v>48</v>
      </c>
      <c r="AE534" s="1">
        <v>4</v>
      </c>
      <c r="AF534" s="1">
        <v>4</v>
      </c>
      <c r="AG534" s="1" t="s">
        <v>48</v>
      </c>
      <c r="AH534" s="1" t="s">
        <v>48</v>
      </c>
      <c r="AI534" s="1" t="s">
        <v>48</v>
      </c>
      <c r="AJ534" s="1" t="s">
        <v>48</v>
      </c>
      <c r="AK534" s="1" t="s">
        <v>48</v>
      </c>
      <c r="AL534" s="1" t="s">
        <v>48</v>
      </c>
      <c r="AM534" s="1" t="s">
        <v>48</v>
      </c>
      <c r="AN534" s="1" t="s">
        <v>48</v>
      </c>
      <c r="AO534" s="1" t="s">
        <v>48</v>
      </c>
      <c r="AP534" s="24" t="s">
        <v>48</v>
      </c>
      <c r="AQ534" s="1" t="s">
        <v>522</v>
      </c>
      <c r="AR534" s="1">
        <v>7</v>
      </c>
      <c r="AS534" s="25" t="s">
        <v>15</v>
      </c>
      <c r="AT534" s="36" t="s">
        <v>48</v>
      </c>
      <c r="AU534" s="9">
        <f t="shared" si="65"/>
        <v>-2.5067929134584248</v>
      </c>
      <c r="AV534" s="9">
        <f t="shared" si="66"/>
        <v>-1.23416323121884</v>
      </c>
      <c r="AW534">
        <f t="shared" si="67"/>
        <v>3</v>
      </c>
      <c r="AX534">
        <f t="shared" si="68"/>
        <v>0.5</v>
      </c>
      <c r="AY534" s="6">
        <f>VLOOKUP(AQ534,COND!$A$10:$B$32,2,FALSE)</f>
        <v>1</v>
      </c>
      <c r="AZ534" s="9">
        <f>($AU$3*AU534+$AV$3*AV534+$AW$3*AW534+$AX$3*AX534)*AY534*IF(AR534&lt;5,0.95,IF(AR534&lt;7,0.975,1))+$K$3*VLOOKUP(K534,COND!$A$2:$D$7,2,FALSE)+$L$3*VLOOKUP(L534,COND!$A$2:$D$7,3,FALSE)+IF(BB534="SP",$BB$3,0)+IF($AW534&lt;3,-5,0)</f>
        <v>8.940376792931513</v>
      </c>
      <c r="BA534" s="28">
        <f t="shared" si="69"/>
        <v>-0.2721410114503372</v>
      </c>
      <c r="BB534" t="str">
        <f t="shared" si="70"/>
        <v>SP</v>
      </c>
      <c r="BC534">
        <v>900</v>
      </c>
      <c r="BD534">
        <v>530</v>
      </c>
      <c r="BF534" t="str">
        <f t="shared" si="71"/>
        <v>Unlikely</v>
      </c>
      <c r="BH534" t="str">
        <f>IF(VLOOKUP($B534,'Draft List'!$D$4:$AC$2598,BH$3,FALSE)&lt;&gt;0,VLOOKUP($B534,'Draft List'!$D$4:$AC$2598,BH$3,FALSE),"")</f>
        <v/>
      </c>
      <c r="BI534" t="str">
        <f>IF(VLOOKUP($B534,'Draft List'!$D$4:$AC$2598,BI$3,FALSE)&lt;&gt;0,VLOOKUP($B534,'Draft List'!$D$4:$AC$2598,BI$3,FALSE),"")</f>
        <v/>
      </c>
      <c r="BJ534" t="str">
        <f>IF(VLOOKUP($B534,'Draft List'!$D$4:$AC$2598,BJ$3,FALSE)&lt;&gt;0,VLOOKUP($B534,'Draft List'!$D$4:$AC$2598,BJ$3,FALSE),"")</f>
        <v/>
      </c>
      <c r="BK534" t="str">
        <f>IF(VLOOKUP($B534,'Draft List'!$D$4:$AC$2598,BK$3,FALSE)&lt;&gt;0,VLOOKUP($B534,'Draft List'!$D$4:$AC$2598,BK$3,FALSE),"")</f>
        <v/>
      </c>
      <c r="BL534">
        <f>IF(OR(C534="SP",C534="MR",C534="CL"),"P",VLOOKUP($A534,Bat!$A$4:$AQ$1284,42,FALSE))</f>
        <v>-3.8030390541344605</v>
      </c>
    </row>
    <row r="535" spans="1:64" x14ac:dyDescent="0.25">
      <c r="A535" s="45" t="str">
        <f t="shared" si="64"/>
        <v>RPCharles Moore24</v>
      </c>
      <c r="B535">
        <f>VLOOKUP($A535,draft_listing_pitchers_stats!$A$1:$B$1324,2,FALSE)</f>
        <v>14494</v>
      </c>
      <c r="C535" s="1" t="s">
        <v>885</v>
      </c>
      <c r="D535" s="1" t="s">
        <v>578</v>
      </c>
      <c r="E535" s="1" t="s">
        <v>275</v>
      </c>
      <c r="F535" s="1">
        <v>24</v>
      </c>
      <c r="G535" s="1" t="s">
        <v>44</v>
      </c>
      <c r="H535" s="1" t="s">
        <v>58</v>
      </c>
      <c r="I535" s="1" t="s">
        <v>54</v>
      </c>
      <c r="J535" s="24" t="s">
        <v>54</v>
      </c>
      <c r="K535" s="1" t="s">
        <v>46</v>
      </c>
      <c r="L535" s="24" t="s">
        <v>46</v>
      </c>
      <c r="M535" s="1">
        <v>4</v>
      </c>
      <c r="N535" s="1">
        <v>2</v>
      </c>
      <c r="O535" s="24">
        <v>1</v>
      </c>
      <c r="P535" s="1">
        <v>4</v>
      </c>
      <c r="Q535" s="1">
        <v>2</v>
      </c>
      <c r="R535" s="24">
        <v>2</v>
      </c>
      <c r="S535" s="1">
        <v>5</v>
      </c>
      <c r="T535" s="1">
        <v>5</v>
      </c>
      <c r="U535" s="1">
        <v>5</v>
      </c>
      <c r="V535" s="1">
        <v>5</v>
      </c>
      <c r="W535" s="1" t="s">
        <v>48</v>
      </c>
      <c r="X535" s="1" t="s">
        <v>48</v>
      </c>
      <c r="Y535" s="1">
        <v>5</v>
      </c>
      <c r="Z535" s="1">
        <v>5</v>
      </c>
      <c r="AA535" s="1" t="s">
        <v>48</v>
      </c>
      <c r="AB535" s="1" t="s">
        <v>48</v>
      </c>
      <c r="AC535" s="1" t="s">
        <v>48</v>
      </c>
      <c r="AD535" s="1" t="s">
        <v>48</v>
      </c>
      <c r="AE535" s="1" t="s">
        <v>48</v>
      </c>
      <c r="AF535" s="1" t="s">
        <v>48</v>
      </c>
      <c r="AG535" s="1" t="s">
        <v>48</v>
      </c>
      <c r="AH535" s="1" t="s">
        <v>48</v>
      </c>
      <c r="AI535" s="1">
        <v>2</v>
      </c>
      <c r="AJ535" s="1">
        <v>2</v>
      </c>
      <c r="AK535" s="1" t="s">
        <v>48</v>
      </c>
      <c r="AL535" s="1" t="s">
        <v>48</v>
      </c>
      <c r="AM535" s="1" t="s">
        <v>48</v>
      </c>
      <c r="AN535" s="1" t="s">
        <v>48</v>
      </c>
      <c r="AO535" s="1" t="s">
        <v>48</v>
      </c>
      <c r="AP535" s="24" t="s">
        <v>48</v>
      </c>
      <c r="AQ535" s="1" t="s">
        <v>61</v>
      </c>
      <c r="AR535" s="1">
        <v>8</v>
      </c>
      <c r="AS535" s="25" t="s">
        <v>519</v>
      </c>
      <c r="AT535" s="36" t="s">
        <v>50</v>
      </c>
      <c r="AU535" s="9">
        <f t="shared" si="65"/>
        <v>-1.9219785480100218</v>
      </c>
      <c r="AV535" s="9">
        <f t="shared" si="66"/>
        <v>-1.23416323121884</v>
      </c>
      <c r="AW535">
        <f t="shared" si="67"/>
        <v>4</v>
      </c>
      <c r="AX535">
        <f t="shared" si="68"/>
        <v>0</v>
      </c>
      <c r="AY535" s="6">
        <f>VLOOKUP(AQ535,COND!$A$10:$B$32,2,FALSE)</f>
        <v>1</v>
      </c>
      <c r="AZ535" s="9">
        <f>($AU$3*AU535+$AV$3*AV535+$AW$3*AW535+$AX$3*AX535)*AY535*IF(AR535&lt;5,0.95,IF(AR535&lt;7,0.975,1))+$K$3*VLOOKUP(K535,COND!$A$2:$D$7,2,FALSE)+$L$3*VLOOKUP(L535,COND!$A$2:$D$7,3,FALSE)+IF(BB535="SP",$BB$3,0)+IF($AW535&lt;3,-5,0)</f>
        <v>8.9323396660211962</v>
      </c>
      <c r="BA535" s="28">
        <f t="shared" si="69"/>
        <v>-0.27284707341239384</v>
      </c>
      <c r="BB535" t="str">
        <f t="shared" si="70"/>
        <v>SP</v>
      </c>
      <c r="BC535">
        <v>900</v>
      </c>
      <c r="BD535">
        <v>531</v>
      </c>
      <c r="BF535" t="str">
        <f t="shared" si="71"/>
        <v>Unlikely</v>
      </c>
      <c r="BH535" t="str">
        <f>IF(VLOOKUP($B535,'Draft List'!$D$4:$AC$2598,BH$3,FALSE)&lt;&gt;0,VLOOKUP($B535,'Draft List'!$D$4:$AC$2598,BH$3,FALSE),"")</f>
        <v/>
      </c>
      <c r="BI535" t="str">
        <f>IF(VLOOKUP($B535,'Draft List'!$D$4:$AC$2598,BI$3,FALSE)&lt;&gt;0,VLOOKUP($B535,'Draft List'!$D$4:$AC$2598,BI$3,FALSE),"")</f>
        <v/>
      </c>
      <c r="BJ535" t="str">
        <f>IF(VLOOKUP($B535,'Draft List'!$D$4:$AC$2598,BJ$3,FALSE)&lt;&gt;0,VLOOKUP($B535,'Draft List'!$D$4:$AC$2598,BJ$3,FALSE),"")</f>
        <v/>
      </c>
      <c r="BK535" t="str">
        <f>IF(VLOOKUP($B535,'Draft List'!$D$4:$AC$2598,BK$3,FALSE)&lt;&gt;0,VLOOKUP($B535,'Draft List'!$D$4:$AC$2598,BK$3,FALSE),"")</f>
        <v/>
      </c>
      <c r="BL535">
        <f>IF(OR(C535="SP",C535="MR",C535="CL"),"P",VLOOKUP($A535,Bat!$A$4:$AQ$1284,42,FALSE))</f>
        <v>-7.018708902643283</v>
      </c>
    </row>
    <row r="536" spans="1:64" x14ac:dyDescent="0.25">
      <c r="A536" s="45" t="str">
        <f t="shared" si="64"/>
        <v>RPYosai Miyajima24</v>
      </c>
      <c r="B536">
        <f>VLOOKUP($A536,draft_listing_pitchers_stats!$A$1:$B$1324,2,FALSE)</f>
        <v>11020</v>
      </c>
      <c r="C536" s="1" t="s">
        <v>885</v>
      </c>
      <c r="D536" s="1" t="s">
        <v>595</v>
      </c>
      <c r="E536" s="1" t="s">
        <v>1453</v>
      </c>
      <c r="F536" s="1">
        <v>24</v>
      </c>
      <c r="G536" s="1" t="s">
        <v>44</v>
      </c>
      <c r="H536" s="1" t="s">
        <v>44</v>
      </c>
      <c r="I536" s="1" t="s">
        <v>54</v>
      </c>
      <c r="J536" s="24" t="s">
        <v>54</v>
      </c>
      <c r="K536" s="1" t="s">
        <v>47</v>
      </c>
      <c r="L536" s="24" t="s">
        <v>46</v>
      </c>
      <c r="M536" s="1">
        <v>4</v>
      </c>
      <c r="N536" s="1">
        <v>2</v>
      </c>
      <c r="O536" s="24">
        <v>1</v>
      </c>
      <c r="P536" s="1">
        <v>5</v>
      </c>
      <c r="Q536" s="1">
        <v>2</v>
      </c>
      <c r="R536" s="24">
        <v>1</v>
      </c>
      <c r="S536" s="1">
        <v>3</v>
      </c>
      <c r="T536" s="1">
        <v>4</v>
      </c>
      <c r="U536" s="1">
        <v>2</v>
      </c>
      <c r="V536" s="1">
        <v>2</v>
      </c>
      <c r="W536" s="1">
        <v>5</v>
      </c>
      <c r="X536" s="1">
        <v>6</v>
      </c>
      <c r="Y536" s="1">
        <v>5</v>
      </c>
      <c r="Z536" s="1">
        <v>6</v>
      </c>
      <c r="AA536" s="1" t="s">
        <v>48</v>
      </c>
      <c r="AB536" s="1" t="s">
        <v>48</v>
      </c>
      <c r="AC536" s="1" t="s">
        <v>48</v>
      </c>
      <c r="AD536" s="1" t="s">
        <v>48</v>
      </c>
      <c r="AE536" s="1" t="s">
        <v>48</v>
      </c>
      <c r="AF536" s="1" t="s">
        <v>48</v>
      </c>
      <c r="AG536" s="1" t="s">
        <v>48</v>
      </c>
      <c r="AH536" s="1" t="s">
        <v>48</v>
      </c>
      <c r="AI536" s="1" t="s">
        <v>48</v>
      </c>
      <c r="AJ536" s="1" t="s">
        <v>48</v>
      </c>
      <c r="AK536" s="1" t="s">
        <v>48</v>
      </c>
      <c r="AL536" s="1" t="s">
        <v>48</v>
      </c>
      <c r="AM536" s="1" t="s">
        <v>48</v>
      </c>
      <c r="AN536" s="1" t="s">
        <v>48</v>
      </c>
      <c r="AO536" s="1" t="s">
        <v>48</v>
      </c>
      <c r="AP536" s="24" t="s">
        <v>48</v>
      </c>
      <c r="AQ536" s="1" t="s">
        <v>71</v>
      </c>
      <c r="AR536" s="1">
        <v>8</v>
      </c>
      <c r="AS536" s="25" t="s">
        <v>519</v>
      </c>
      <c r="AT536" s="36" t="s">
        <v>50</v>
      </c>
      <c r="AU536" s="9">
        <f t="shared" si="65"/>
        <v>-1.9219785480100218</v>
      </c>
      <c r="AV536" s="9">
        <f t="shared" si="66"/>
        <v>-1.2817924727637771</v>
      </c>
      <c r="AW536">
        <f t="shared" si="67"/>
        <v>4</v>
      </c>
      <c r="AX536">
        <f t="shared" si="68"/>
        <v>1</v>
      </c>
      <c r="AY536" s="6">
        <f>VLOOKUP(AQ536,COND!$A$10:$B$32,2,FALSE)</f>
        <v>1</v>
      </c>
      <c r="AZ536" s="9">
        <f>($AU$3*AU536+$AV$3*AV536+$AW$3*AW536+$AX$3*AX536)*AY536*IF(AR536&lt;5,0.95,IF(AR536&lt;7,0.975,1))+$K$3*VLOOKUP(K536,COND!$A$2:$D$7,2,FALSE)+$L$3*VLOOKUP(L536,COND!$A$2:$D$7,3,FALSE)+IF(BB536="SP",$BB$3,0)+IF($AW536&lt;3,-5,0)</f>
        <v>8.9297548351224556</v>
      </c>
      <c r="BA536" s="28">
        <f t="shared" si="69"/>
        <v>-0.27307415092358844</v>
      </c>
      <c r="BB536" t="str">
        <f t="shared" si="70"/>
        <v>SP</v>
      </c>
      <c r="BC536">
        <v>900</v>
      </c>
      <c r="BD536">
        <v>532</v>
      </c>
      <c r="BF536" t="str">
        <f t="shared" si="71"/>
        <v>Unlikely</v>
      </c>
      <c r="BH536" t="str">
        <f>IF(VLOOKUP($B536,'Draft List'!$D$4:$AC$2598,BH$3,FALSE)&lt;&gt;0,VLOOKUP($B536,'Draft List'!$D$4:$AC$2598,BH$3,FALSE),"")</f>
        <v/>
      </c>
      <c r="BI536" t="str">
        <f>IF(VLOOKUP($B536,'Draft List'!$D$4:$AC$2598,BI$3,FALSE)&lt;&gt;0,VLOOKUP($B536,'Draft List'!$D$4:$AC$2598,BI$3,FALSE),"")</f>
        <v/>
      </c>
      <c r="BJ536" t="str">
        <f>IF(VLOOKUP($B536,'Draft List'!$D$4:$AC$2598,BJ$3,FALSE)&lt;&gt;0,VLOOKUP($B536,'Draft List'!$D$4:$AC$2598,BJ$3,FALSE),"")</f>
        <v/>
      </c>
      <c r="BK536" t="str">
        <f>IF(VLOOKUP($B536,'Draft List'!$D$4:$AC$2598,BK$3,FALSE)&lt;&gt;0,VLOOKUP($B536,'Draft List'!$D$4:$AC$2598,BK$3,FALSE),"")</f>
        <v/>
      </c>
      <c r="BL536">
        <f>IF(OR(C536="SP",C536="MR",C536="CL"),"P",VLOOKUP($A536,Bat!$A$4:$AQ$1284,42,FALSE))</f>
        <v>-7.2729910206754855</v>
      </c>
    </row>
    <row r="537" spans="1:64" x14ac:dyDescent="0.25">
      <c r="A537" s="45" t="str">
        <f t="shared" si="64"/>
        <v>CLJeff May22</v>
      </c>
      <c r="B537">
        <f>VLOOKUP($A537,draft_listing_pitchers_stats!$A$1:$B$1324,2,FALSE)</f>
        <v>2058</v>
      </c>
      <c r="C537" s="1" t="s">
        <v>53</v>
      </c>
      <c r="D537" s="1" t="s">
        <v>142</v>
      </c>
      <c r="E537" s="1" t="s">
        <v>1416</v>
      </c>
      <c r="F537" s="1">
        <v>22</v>
      </c>
      <c r="G537" s="1" t="s">
        <v>44</v>
      </c>
      <c r="H537" s="1" t="s">
        <v>44</v>
      </c>
      <c r="I537" s="1" t="s">
        <v>54</v>
      </c>
      <c r="J537" s="24" t="s">
        <v>54</v>
      </c>
      <c r="K537" s="1" t="s">
        <v>46</v>
      </c>
      <c r="L537" s="24" t="s">
        <v>46</v>
      </c>
      <c r="M537" s="1">
        <v>3</v>
      </c>
      <c r="N537" s="1">
        <v>1</v>
      </c>
      <c r="O537" s="24">
        <v>1</v>
      </c>
      <c r="P537" s="1">
        <v>4</v>
      </c>
      <c r="Q537" s="1">
        <v>1</v>
      </c>
      <c r="R537" s="24">
        <v>3</v>
      </c>
      <c r="S537" s="1">
        <v>5</v>
      </c>
      <c r="T537" s="1">
        <v>5</v>
      </c>
      <c r="U537" s="1">
        <v>1</v>
      </c>
      <c r="V537" s="1">
        <v>1</v>
      </c>
      <c r="W537" s="1" t="s">
        <v>48</v>
      </c>
      <c r="X537" s="1" t="s">
        <v>48</v>
      </c>
      <c r="Y537" s="1">
        <v>4</v>
      </c>
      <c r="Z537" s="1">
        <v>5</v>
      </c>
      <c r="AA537" s="1" t="s">
        <v>48</v>
      </c>
      <c r="AB537" s="1" t="s">
        <v>48</v>
      </c>
      <c r="AC537" s="1" t="s">
        <v>48</v>
      </c>
      <c r="AD537" s="1" t="s">
        <v>48</v>
      </c>
      <c r="AE537" s="1" t="s">
        <v>48</v>
      </c>
      <c r="AF537" s="1" t="s">
        <v>48</v>
      </c>
      <c r="AG537" s="1">
        <v>3</v>
      </c>
      <c r="AH537" s="1">
        <v>5</v>
      </c>
      <c r="AI537" s="1" t="s">
        <v>48</v>
      </c>
      <c r="AJ537" s="1" t="s">
        <v>48</v>
      </c>
      <c r="AK537" s="1" t="s">
        <v>48</v>
      </c>
      <c r="AL537" s="1" t="s">
        <v>48</v>
      </c>
      <c r="AM537" s="1" t="s">
        <v>48</v>
      </c>
      <c r="AN537" s="1" t="s">
        <v>48</v>
      </c>
      <c r="AO537" s="1" t="s">
        <v>48</v>
      </c>
      <c r="AP537" s="24" t="s">
        <v>48</v>
      </c>
      <c r="AQ537" s="1" t="s">
        <v>61</v>
      </c>
      <c r="AR537" s="1">
        <v>4</v>
      </c>
      <c r="AS537" s="25" t="s">
        <v>523</v>
      </c>
      <c r="AT537" s="36" t="s">
        <v>48</v>
      </c>
      <c r="AU537" s="9">
        <f t="shared" si="65"/>
        <v>-2.3121015889492513</v>
      </c>
      <c r="AV537" s="9">
        <f t="shared" si="66"/>
        <v>-1.1872743815947853</v>
      </c>
      <c r="AW537">
        <f t="shared" si="67"/>
        <v>4</v>
      </c>
      <c r="AX537">
        <f t="shared" si="68"/>
        <v>0</v>
      </c>
      <c r="AY537" s="6">
        <f>VLOOKUP(AQ537,COND!$A$10:$B$32,2,FALSE)</f>
        <v>1</v>
      </c>
      <c r="AZ537" s="9">
        <f>($AU$3*AU537+$AV$3*AV537+$AW$3*AW537+$AX$3*AX537)*AY537*IF(AR537&lt;5,0.95,IF(AR537&lt;7,0.975,1))+$K$3*VLOOKUP(K537,COND!$A$2:$D$7,2,FALSE)+$L$3*VLOOKUP(L537,COND!$A$2:$D$7,3,FALSE)+IF(BB537="SP",$BB$3,0)+IF($AW537&lt;3,-5,0)</f>
        <v>8.9024874477987233</v>
      </c>
      <c r="BA537" s="28">
        <f t="shared" si="69"/>
        <v>-0.27546959213147093</v>
      </c>
      <c r="BB537" t="str">
        <f t="shared" si="70"/>
        <v>RP</v>
      </c>
      <c r="BC537">
        <v>900</v>
      </c>
      <c r="BD537">
        <v>533</v>
      </c>
      <c r="BF537" t="str">
        <f t="shared" si="71"/>
        <v>Unlikely</v>
      </c>
      <c r="BH537" t="str">
        <f>IF(VLOOKUP($B537,'Draft List'!$D$4:$AC$2598,BH$3,FALSE)&lt;&gt;0,VLOOKUP($B537,'Draft List'!$D$4:$AC$2598,BH$3,FALSE),"")</f>
        <v/>
      </c>
      <c r="BI537" t="str">
        <f>IF(VLOOKUP($B537,'Draft List'!$D$4:$AC$2598,BI$3,FALSE)&lt;&gt;0,VLOOKUP($B537,'Draft List'!$D$4:$AC$2598,BI$3,FALSE),"")</f>
        <v/>
      </c>
      <c r="BJ537" t="str">
        <f>IF(VLOOKUP($B537,'Draft List'!$D$4:$AC$2598,BJ$3,FALSE)&lt;&gt;0,VLOOKUP($B537,'Draft List'!$D$4:$AC$2598,BJ$3,FALSE),"")</f>
        <v/>
      </c>
      <c r="BK537" t="str">
        <f>IF(VLOOKUP($B537,'Draft List'!$D$4:$AC$2598,BK$3,FALSE)&lt;&gt;0,VLOOKUP($B537,'Draft List'!$D$4:$AC$2598,BK$3,FALSE),"")</f>
        <v/>
      </c>
      <c r="BL537" t="str">
        <f>IF(OR(C537="SP",C537="MR",C537="CL"),"P",VLOOKUP($A537,Bat!$A$4:$AQ$1284,42,FALSE))</f>
        <v>P</v>
      </c>
    </row>
    <row r="538" spans="1:64" x14ac:dyDescent="0.25">
      <c r="A538" s="45" t="str">
        <f t="shared" si="64"/>
        <v>RPDoug Bean24</v>
      </c>
      <c r="B538">
        <f>VLOOKUP($A538,draft_listing_pitchers_stats!$A$1:$B$1324,2,FALSE)</f>
        <v>4979</v>
      </c>
      <c r="C538" s="1" t="s">
        <v>885</v>
      </c>
      <c r="D538" s="1" t="s">
        <v>545</v>
      </c>
      <c r="E538" s="1" t="s">
        <v>1032</v>
      </c>
      <c r="F538" s="1">
        <v>24</v>
      </c>
      <c r="G538" s="1" t="s">
        <v>44</v>
      </c>
      <c r="H538" s="1" t="s">
        <v>58</v>
      </c>
      <c r="I538" s="1" t="s">
        <v>54</v>
      </c>
      <c r="J538" s="24" t="s">
        <v>54</v>
      </c>
      <c r="K538" s="1" t="s">
        <v>46</v>
      </c>
      <c r="L538" s="24" t="s">
        <v>46</v>
      </c>
      <c r="M538" s="1">
        <v>3</v>
      </c>
      <c r="N538" s="1">
        <v>2</v>
      </c>
      <c r="O538" s="24">
        <v>1</v>
      </c>
      <c r="P538" s="1">
        <v>4</v>
      </c>
      <c r="Q538" s="1">
        <v>2</v>
      </c>
      <c r="R538" s="24">
        <v>2</v>
      </c>
      <c r="S538" s="1">
        <v>5</v>
      </c>
      <c r="T538" s="1">
        <v>5</v>
      </c>
      <c r="U538" s="1">
        <v>1</v>
      </c>
      <c r="V538" s="1">
        <v>2</v>
      </c>
      <c r="W538" s="1">
        <v>2</v>
      </c>
      <c r="X538" s="1">
        <v>4</v>
      </c>
      <c r="Y538" s="1" t="s">
        <v>48</v>
      </c>
      <c r="Z538" s="1" t="s">
        <v>48</v>
      </c>
      <c r="AA538" s="1" t="s">
        <v>48</v>
      </c>
      <c r="AB538" s="1" t="s">
        <v>48</v>
      </c>
      <c r="AC538" s="1">
        <v>4</v>
      </c>
      <c r="AD538" s="1">
        <v>5</v>
      </c>
      <c r="AE538" s="1" t="s">
        <v>48</v>
      </c>
      <c r="AF538" s="1" t="s">
        <v>48</v>
      </c>
      <c r="AG538" s="1" t="s">
        <v>48</v>
      </c>
      <c r="AH538" s="1" t="s">
        <v>48</v>
      </c>
      <c r="AI538" s="1" t="s">
        <v>48</v>
      </c>
      <c r="AJ538" s="1" t="s">
        <v>48</v>
      </c>
      <c r="AK538" s="1" t="s">
        <v>48</v>
      </c>
      <c r="AL538" s="1" t="s">
        <v>48</v>
      </c>
      <c r="AM538" s="1" t="s">
        <v>48</v>
      </c>
      <c r="AN538" s="1" t="s">
        <v>48</v>
      </c>
      <c r="AO538" s="1" t="s">
        <v>48</v>
      </c>
      <c r="AP538" s="24" t="s">
        <v>48</v>
      </c>
      <c r="AQ538" s="1" t="s">
        <v>64</v>
      </c>
      <c r="AR538" s="1">
        <v>9</v>
      </c>
      <c r="AS538" s="25" t="s">
        <v>519</v>
      </c>
      <c r="AT538" s="36" t="s">
        <v>50</v>
      </c>
      <c r="AU538" s="9">
        <f t="shared" si="65"/>
        <v>-2.1166698725191955</v>
      </c>
      <c r="AV538" s="9">
        <f t="shared" si="66"/>
        <v>-1.23416323121884</v>
      </c>
      <c r="AW538">
        <f t="shared" si="67"/>
        <v>4</v>
      </c>
      <c r="AX538">
        <f t="shared" si="68"/>
        <v>0</v>
      </c>
      <c r="AY538" s="6">
        <f>VLOOKUP(AQ538,COND!$A$10:$B$32,2,FALSE)</f>
        <v>1</v>
      </c>
      <c r="AZ538" s="9">
        <f>($AU$3*AU538+$AV$3*AV538+$AW$3*AW538+$AX$3*AX538)*AY538*IF(AR538&lt;5,0.95,IF(AR538&lt;7,0.975,1))+$K$3*VLOOKUP(K538,COND!$A$2:$D$7,2,FALSE)+$L$3*VLOOKUP(L538,COND!$A$2:$D$7,3,FALSE)+IF(BB538="SP",$BB$3,0)+IF($AW538&lt;3,-5,0)</f>
        <v>8.893401401119359</v>
      </c>
      <c r="BA538" s="28">
        <f t="shared" si="69"/>
        <v>-0.2762678017426114</v>
      </c>
      <c r="BB538" t="str">
        <f t="shared" si="70"/>
        <v>SP</v>
      </c>
      <c r="BC538">
        <v>900</v>
      </c>
      <c r="BD538">
        <v>534</v>
      </c>
      <c r="BF538" t="str">
        <f t="shared" si="71"/>
        <v>Unlikely</v>
      </c>
      <c r="BH538" t="str">
        <f>IF(VLOOKUP($B538,'Draft List'!$D$4:$AC$2598,BH$3,FALSE)&lt;&gt;0,VLOOKUP($B538,'Draft List'!$D$4:$AC$2598,BH$3,FALSE),"")</f>
        <v/>
      </c>
      <c r="BI538" t="str">
        <f>IF(VLOOKUP($B538,'Draft List'!$D$4:$AC$2598,BI$3,FALSE)&lt;&gt;0,VLOOKUP($B538,'Draft List'!$D$4:$AC$2598,BI$3,FALSE),"")</f>
        <v/>
      </c>
      <c r="BJ538" t="str">
        <f>IF(VLOOKUP($B538,'Draft List'!$D$4:$AC$2598,BJ$3,FALSE)&lt;&gt;0,VLOOKUP($B538,'Draft List'!$D$4:$AC$2598,BJ$3,FALSE),"")</f>
        <v/>
      </c>
      <c r="BK538" t="str">
        <f>IF(VLOOKUP($B538,'Draft List'!$D$4:$AC$2598,BK$3,FALSE)&lt;&gt;0,VLOOKUP($B538,'Draft List'!$D$4:$AC$2598,BK$3,FALSE),"")</f>
        <v/>
      </c>
      <c r="BL538">
        <f>IF(OR(C538="SP",C538="MR",C538="CL"),"P",VLOOKUP($A538,Bat!$A$4:$AQ$1284,42,FALSE))</f>
        <v>-3.2940148368409972</v>
      </c>
    </row>
    <row r="539" spans="1:64" x14ac:dyDescent="0.25">
      <c r="A539" s="45" t="str">
        <f t="shared" si="64"/>
        <v>RPMark Kelley24</v>
      </c>
      <c r="B539">
        <f>VLOOKUP($A539,draft_listing_pitchers_stats!$A$1:$B$1324,2,FALSE)</f>
        <v>805</v>
      </c>
      <c r="C539" s="1" t="s">
        <v>885</v>
      </c>
      <c r="D539" s="1" t="s">
        <v>145</v>
      </c>
      <c r="E539" s="1" t="s">
        <v>1307</v>
      </c>
      <c r="F539" s="1">
        <v>24</v>
      </c>
      <c r="G539" s="1" t="s">
        <v>44</v>
      </c>
      <c r="H539" s="1" t="s">
        <v>44</v>
      </c>
      <c r="I539" s="1" t="s">
        <v>54</v>
      </c>
      <c r="J539" s="24" t="s">
        <v>54</v>
      </c>
      <c r="K539" s="1" t="s">
        <v>46</v>
      </c>
      <c r="L539" s="24" t="s">
        <v>46</v>
      </c>
      <c r="M539" s="1">
        <v>2</v>
      </c>
      <c r="N539" s="1">
        <v>2</v>
      </c>
      <c r="O539" s="24">
        <v>1</v>
      </c>
      <c r="P539" s="1">
        <v>4</v>
      </c>
      <c r="Q539" s="1">
        <v>2</v>
      </c>
      <c r="R539" s="24">
        <v>2</v>
      </c>
      <c r="S539" s="1">
        <v>5</v>
      </c>
      <c r="T539" s="1">
        <v>5</v>
      </c>
      <c r="U539" s="1">
        <v>2</v>
      </c>
      <c r="V539" s="1">
        <v>2</v>
      </c>
      <c r="W539" s="1">
        <v>2</v>
      </c>
      <c r="X539" s="1">
        <v>4</v>
      </c>
      <c r="Y539" s="1" t="s">
        <v>48</v>
      </c>
      <c r="Z539" s="1" t="s">
        <v>48</v>
      </c>
      <c r="AA539" s="1" t="s">
        <v>48</v>
      </c>
      <c r="AB539" s="1" t="s">
        <v>48</v>
      </c>
      <c r="AC539" s="1">
        <v>3</v>
      </c>
      <c r="AD539" s="1">
        <v>4</v>
      </c>
      <c r="AE539" s="1" t="s">
        <v>48</v>
      </c>
      <c r="AF539" s="1" t="s">
        <v>48</v>
      </c>
      <c r="AG539" s="1" t="s">
        <v>48</v>
      </c>
      <c r="AH539" s="1" t="s">
        <v>48</v>
      </c>
      <c r="AI539" s="1" t="s">
        <v>48</v>
      </c>
      <c r="AJ539" s="1" t="s">
        <v>48</v>
      </c>
      <c r="AK539" s="1" t="s">
        <v>48</v>
      </c>
      <c r="AL539" s="1" t="s">
        <v>48</v>
      </c>
      <c r="AM539" s="1" t="s">
        <v>48</v>
      </c>
      <c r="AN539" s="1" t="s">
        <v>48</v>
      </c>
      <c r="AO539" s="1" t="s">
        <v>48</v>
      </c>
      <c r="AP539" s="24" t="s">
        <v>48</v>
      </c>
      <c r="AQ539" s="1" t="s">
        <v>62</v>
      </c>
      <c r="AR539" s="1">
        <v>7</v>
      </c>
      <c r="AS539" s="25" t="s">
        <v>519</v>
      </c>
      <c r="AT539" s="36" t="s">
        <v>50</v>
      </c>
      <c r="AU539" s="9">
        <f t="shared" si="65"/>
        <v>-2.311361197028369</v>
      </c>
      <c r="AV539" s="9">
        <f t="shared" si="66"/>
        <v>-1.23416323121884</v>
      </c>
      <c r="AW539">
        <f t="shared" si="67"/>
        <v>4</v>
      </c>
      <c r="AX539">
        <f t="shared" si="68"/>
        <v>0</v>
      </c>
      <c r="AY539" s="6">
        <f>VLOOKUP(AQ539,COND!$A$10:$B$32,2,FALSE)</f>
        <v>1</v>
      </c>
      <c r="AZ539" s="9">
        <f>($AU$3*AU539+$AV$3*AV539+$AW$3*AW539+$AX$3*AX539)*AY539*IF(AR539&lt;5,0.95,IF(AR539&lt;7,0.975,1))+$K$3*VLOOKUP(K539,COND!$A$2:$D$7,2,FALSE)+$L$3*VLOOKUP(L539,COND!$A$2:$D$7,3,FALSE)+IF(BB539="SP",$BB$3,0)+IF($AW539&lt;3,-5,0)</f>
        <v>8.8544631362175252</v>
      </c>
      <c r="BA539" s="28">
        <f t="shared" si="69"/>
        <v>-0.27968853007282857</v>
      </c>
      <c r="BB539" t="str">
        <f t="shared" si="70"/>
        <v>SP</v>
      </c>
      <c r="BC539">
        <v>900</v>
      </c>
      <c r="BD539">
        <v>535</v>
      </c>
      <c r="BF539" t="str">
        <f t="shared" si="71"/>
        <v>Unlikely</v>
      </c>
      <c r="BH539" t="str">
        <f>IF(VLOOKUP($B539,'Draft List'!$D$4:$AC$2598,BH$3,FALSE)&lt;&gt;0,VLOOKUP($B539,'Draft List'!$D$4:$AC$2598,BH$3,FALSE),"")</f>
        <v/>
      </c>
      <c r="BI539" t="str">
        <f>IF(VLOOKUP($B539,'Draft List'!$D$4:$AC$2598,BI$3,FALSE)&lt;&gt;0,VLOOKUP($B539,'Draft List'!$D$4:$AC$2598,BI$3,FALSE),"")</f>
        <v/>
      </c>
      <c r="BJ539" t="str">
        <f>IF(VLOOKUP($B539,'Draft List'!$D$4:$AC$2598,BJ$3,FALSE)&lt;&gt;0,VLOOKUP($B539,'Draft List'!$D$4:$AC$2598,BJ$3,FALSE),"")</f>
        <v/>
      </c>
      <c r="BK539" t="str">
        <f>IF(VLOOKUP($B539,'Draft List'!$D$4:$AC$2598,BK$3,FALSE)&lt;&gt;0,VLOOKUP($B539,'Draft List'!$D$4:$AC$2598,BK$3,FALSE),"")</f>
        <v/>
      </c>
      <c r="BL539" t="e">
        <f>IF(OR(C539="SP",C539="MR",C539="CL"),"P",VLOOKUP($A539,Bat!$A$4:$AQ$1284,42,FALSE))</f>
        <v>#N/A</v>
      </c>
    </row>
    <row r="540" spans="1:64" x14ac:dyDescent="0.25">
      <c r="A540" s="45" t="str">
        <f t="shared" si="64"/>
        <v>RPBill Gruer22</v>
      </c>
      <c r="B540">
        <f>VLOOKUP($A540,draft_listing_pitchers_stats!$A$1:$B$1324,2,FALSE)</f>
        <v>5992</v>
      </c>
      <c r="C540" s="1" t="s">
        <v>885</v>
      </c>
      <c r="D540" s="1" t="s">
        <v>162</v>
      </c>
      <c r="E540" s="1" t="s">
        <v>1213</v>
      </c>
      <c r="F540" s="1">
        <v>22</v>
      </c>
      <c r="G540" s="1" t="s">
        <v>44</v>
      </c>
      <c r="H540" s="1" t="s">
        <v>44</v>
      </c>
      <c r="I540" s="1" t="s">
        <v>54</v>
      </c>
      <c r="J540" s="24" t="s">
        <v>54</v>
      </c>
      <c r="K540" s="1" t="s">
        <v>46</v>
      </c>
      <c r="L540" s="24" t="s">
        <v>46</v>
      </c>
      <c r="M540" s="1">
        <v>1</v>
      </c>
      <c r="N540" s="1">
        <v>2</v>
      </c>
      <c r="O540" s="24">
        <v>1</v>
      </c>
      <c r="P540" s="1">
        <v>4</v>
      </c>
      <c r="Q540" s="1">
        <v>2</v>
      </c>
      <c r="R540" s="24">
        <v>2</v>
      </c>
      <c r="S540" s="1">
        <v>4</v>
      </c>
      <c r="T540" s="1">
        <v>5</v>
      </c>
      <c r="U540" s="1">
        <v>2</v>
      </c>
      <c r="V540" s="1">
        <v>4</v>
      </c>
      <c r="W540" s="1">
        <v>2</v>
      </c>
      <c r="X540" s="1">
        <v>2</v>
      </c>
      <c r="Y540" s="1">
        <v>3</v>
      </c>
      <c r="Z540" s="1">
        <v>5</v>
      </c>
      <c r="AA540" s="1" t="s">
        <v>48</v>
      </c>
      <c r="AB540" s="1" t="s">
        <v>48</v>
      </c>
      <c r="AC540" s="1" t="s">
        <v>48</v>
      </c>
      <c r="AD540" s="1" t="s">
        <v>48</v>
      </c>
      <c r="AE540" s="1" t="s">
        <v>48</v>
      </c>
      <c r="AF540" s="1" t="s">
        <v>48</v>
      </c>
      <c r="AG540" s="1" t="s">
        <v>48</v>
      </c>
      <c r="AH540" s="1" t="s">
        <v>48</v>
      </c>
      <c r="AI540" s="1" t="s">
        <v>48</v>
      </c>
      <c r="AJ540" s="1" t="s">
        <v>48</v>
      </c>
      <c r="AK540" s="1" t="s">
        <v>48</v>
      </c>
      <c r="AL540" s="1" t="s">
        <v>48</v>
      </c>
      <c r="AM540" s="1" t="s">
        <v>48</v>
      </c>
      <c r="AN540" s="1" t="s">
        <v>48</v>
      </c>
      <c r="AO540" s="1" t="s">
        <v>48</v>
      </c>
      <c r="AP540" s="24" t="s">
        <v>48</v>
      </c>
      <c r="AQ540" s="1" t="s">
        <v>61</v>
      </c>
      <c r="AR540" s="1">
        <v>10</v>
      </c>
      <c r="AS540" s="25" t="s">
        <v>15</v>
      </c>
      <c r="AT540" s="36" t="s">
        <v>48</v>
      </c>
      <c r="AU540" s="9">
        <f t="shared" si="65"/>
        <v>-2.5060525215375429</v>
      </c>
      <c r="AV540" s="9">
        <f t="shared" si="66"/>
        <v>-1.23416323121884</v>
      </c>
      <c r="AW540">
        <f t="shared" si="67"/>
        <v>4</v>
      </c>
      <c r="AX540">
        <f t="shared" si="68"/>
        <v>0</v>
      </c>
      <c r="AY540" s="6">
        <f>VLOOKUP(AQ540,COND!$A$10:$B$32,2,FALSE)</f>
        <v>1</v>
      </c>
      <c r="AZ540" s="9">
        <f>($AU$3*AU540+$AV$3*AV540+$AW$3*AW540+$AX$3*AX540)*AY540*IF(AR540&lt;5,0.95,IF(AR540&lt;7,0.975,1))+$K$3*VLOOKUP(K540,COND!$A$2:$D$7,2,FALSE)+$L$3*VLOOKUP(L540,COND!$A$2:$D$7,3,FALSE)+IF(BB540="SP",$BB$3,0)+IF($AW540&lt;3,-5,0)</f>
        <v>8.8155248713156915</v>
      </c>
      <c r="BA540" s="28">
        <f t="shared" si="69"/>
        <v>-0.28310925840304579</v>
      </c>
      <c r="BB540" t="str">
        <f t="shared" si="70"/>
        <v>SP</v>
      </c>
      <c r="BC540">
        <v>900</v>
      </c>
      <c r="BD540">
        <v>536</v>
      </c>
      <c r="BF540" t="str">
        <f t="shared" si="71"/>
        <v>Unlikely</v>
      </c>
      <c r="BH540" t="str">
        <f>IF(VLOOKUP($B540,'Draft List'!$D$4:$AC$2598,BH$3,FALSE)&lt;&gt;0,VLOOKUP($B540,'Draft List'!$D$4:$AC$2598,BH$3,FALSE),"")</f>
        <v/>
      </c>
      <c r="BI540" t="str">
        <f>IF(VLOOKUP($B540,'Draft List'!$D$4:$AC$2598,BI$3,FALSE)&lt;&gt;0,VLOOKUP($B540,'Draft List'!$D$4:$AC$2598,BI$3,FALSE),"")</f>
        <v/>
      </c>
      <c r="BJ540" t="str">
        <f>IF(VLOOKUP($B540,'Draft List'!$D$4:$AC$2598,BJ$3,FALSE)&lt;&gt;0,VLOOKUP($B540,'Draft List'!$D$4:$AC$2598,BJ$3,FALSE),"")</f>
        <v/>
      </c>
      <c r="BK540" t="str">
        <f>IF(VLOOKUP($B540,'Draft List'!$D$4:$AC$2598,BK$3,FALSE)&lt;&gt;0,VLOOKUP($B540,'Draft List'!$D$4:$AC$2598,BK$3,FALSE),"")</f>
        <v/>
      </c>
      <c r="BL540" t="e">
        <f>IF(OR(C540="SP",C540="MR",C540="CL"),"P",VLOOKUP($A540,Bat!$A$4:$AQ$1284,42,FALSE))</f>
        <v>#N/A</v>
      </c>
    </row>
    <row r="541" spans="1:64" x14ac:dyDescent="0.25">
      <c r="A541" s="45" t="str">
        <f t="shared" si="64"/>
        <v>RPGary Lewis22</v>
      </c>
      <c r="B541">
        <f>VLOOKUP($A541,draft_listing_pitchers_stats!$A$1:$B$1324,2,FALSE)</f>
        <v>6976</v>
      </c>
      <c r="C541" s="1" t="s">
        <v>885</v>
      </c>
      <c r="D541" s="1" t="s">
        <v>433</v>
      </c>
      <c r="E541" s="1" t="s">
        <v>229</v>
      </c>
      <c r="F541" s="1">
        <v>22</v>
      </c>
      <c r="G541" s="1" t="s">
        <v>44</v>
      </c>
      <c r="H541" s="1" t="s">
        <v>44</v>
      </c>
      <c r="I541" s="1" t="s">
        <v>54</v>
      </c>
      <c r="J541" s="24" t="s">
        <v>54</v>
      </c>
      <c r="K541" s="1" t="s">
        <v>47</v>
      </c>
      <c r="L541" s="24" t="s">
        <v>47</v>
      </c>
      <c r="M541" s="1">
        <v>2</v>
      </c>
      <c r="N541" s="1">
        <v>2</v>
      </c>
      <c r="O541" s="24">
        <v>2</v>
      </c>
      <c r="P541" s="1">
        <v>3</v>
      </c>
      <c r="Q541" s="1">
        <v>2</v>
      </c>
      <c r="R541" s="24">
        <v>3</v>
      </c>
      <c r="S541" s="1">
        <v>4</v>
      </c>
      <c r="T541" s="1">
        <v>4</v>
      </c>
      <c r="U541" s="1" t="s">
        <v>48</v>
      </c>
      <c r="V541" s="1" t="s">
        <v>48</v>
      </c>
      <c r="W541" s="1">
        <v>3</v>
      </c>
      <c r="X541" s="1">
        <v>4</v>
      </c>
      <c r="Y541" s="1">
        <v>3</v>
      </c>
      <c r="Z541" s="1">
        <v>4</v>
      </c>
      <c r="AA541" s="1" t="s">
        <v>48</v>
      </c>
      <c r="AB541" s="1" t="s">
        <v>48</v>
      </c>
      <c r="AC541" s="1" t="s">
        <v>48</v>
      </c>
      <c r="AD541" s="1" t="s">
        <v>48</v>
      </c>
      <c r="AE541" s="1" t="s">
        <v>48</v>
      </c>
      <c r="AF541" s="1" t="s">
        <v>48</v>
      </c>
      <c r="AG541" s="1" t="s">
        <v>48</v>
      </c>
      <c r="AH541" s="1" t="s">
        <v>48</v>
      </c>
      <c r="AI541" s="1" t="s">
        <v>48</v>
      </c>
      <c r="AJ541" s="1" t="s">
        <v>48</v>
      </c>
      <c r="AK541" s="1" t="s">
        <v>48</v>
      </c>
      <c r="AL541" s="1" t="s">
        <v>48</v>
      </c>
      <c r="AM541" s="1" t="s">
        <v>48</v>
      </c>
      <c r="AN541" s="1" t="s">
        <v>48</v>
      </c>
      <c r="AO541" s="1" t="s">
        <v>48</v>
      </c>
      <c r="AP541" s="24" t="s">
        <v>48</v>
      </c>
      <c r="AQ541" s="1" t="s">
        <v>521</v>
      </c>
      <c r="AR541" s="1">
        <v>7</v>
      </c>
      <c r="AS541" s="25" t="s">
        <v>15</v>
      </c>
      <c r="AT541" s="36" t="s">
        <v>48</v>
      </c>
      <c r="AU541" s="9">
        <f t="shared" si="65"/>
        <v>-2.0690406309742588</v>
      </c>
      <c r="AV541" s="9">
        <f t="shared" si="66"/>
        <v>-1.1865339896739031</v>
      </c>
      <c r="AW541">
        <f t="shared" si="67"/>
        <v>3</v>
      </c>
      <c r="AX541">
        <f t="shared" si="68"/>
        <v>0</v>
      </c>
      <c r="AY541" s="6">
        <f>VLOOKUP(AQ541,COND!$A$10:$B$32,2,FALSE)</f>
        <v>1</v>
      </c>
      <c r="AZ541" s="9">
        <f>($AU$3*AU541+$AV$3*AV541+$AW$3*AW541+$AX$3*AX541)*AY541*IF(AR541&lt;5,0.95,IF(AR541&lt;7,0.975,1))+$K$3*VLOOKUP(K541,COND!$A$2:$D$7,2,FALSE)+$L$3*VLOOKUP(L541,COND!$A$2:$D$7,3,FALSE)+IF(BB541="SP",$BB$3,0)+IF($AW541&lt;3,-5,0)</f>
        <v>8.7555120803270867</v>
      </c>
      <c r="BA541" s="28">
        <f t="shared" si="69"/>
        <v>-0.28838138480178671</v>
      </c>
      <c r="BB541" t="str">
        <f t="shared" si="70"/>
        <v>SP</v>
      </c>
      <c r="BC541">
        <v>900</v>
      </c>
      <c r="BD541">
        <v>537</v>
      </c>
      <c r="BF541" t="str">
        <f t="shared" si="71"/>
        <v>Unlikely</v>
      </c>
      <c r="BH541" t="str">
        <f>IF(VLOOKUP($B541,'Draft List'!$D$4:$AC$2598,BH$3,FALSE)&lt;&gt;0,VLOOKUP($B541,'Draft List'!$D$4:$AC$2598,BH$3,FALSE),"")</f>
        <v/>
      </c>
      <c r="BI541" t="str">
        <f>IF(VLOOKUP($B541,'Draft List'!$D$4:$AC$2598,BI$3,FALSE)&lt;&gt;0,VLOOKUP($B541,'Draft List'!$D$4:$AC$2598,BI$3,FALSE),"")</f>
        <v/>
      </c>
      <c r="BJ541" t="str">
        <f>IF(VLOOKUP($B541,'Draft List'!$D$4:$AC$2598,BJ$3,FALSE)&lt;&gt;0,VLOOKUP($B541,'Draft List'!$D$4:$AC$2598,BJ$3,FALSE),"")</f>
        <v/>
      </c>
      <c r="BK541" t="str">
        <f>IF(VLOOKUP($B541,'Draft List'!$D$4:$AC$2598,BK$3,FALSE)&lt;&gt;0,VLOOKUP($B541,'Draft List'!$D$4:$AC$2598,BK$3,FALSE),"")</f>
        <v/>
      </c>
      <c r="BL541">
        <f>IF(OR(C541="SP",C541="MR",C541="CL"),"P",VLOOKUP($A541,Bat!$A$4:$AQ$1284,42,FALSE))</f>
        <v>-6.1661117954304707</v>
      </c>
    </row>
    <row r="542" spans="1:64" x14ac:dyDescent="0.25">
      <c r="A542" s="45" t="str">
        <f t="shared" si="64"/>
        <v>RPRoberto Madrid23</v>
      </c>
      <c r="B542">
        <f>VLOOKUP($A542,draft_listing_pitchers_stats!$A$1:$B$1324,2,FALSE)</f>
        <v>15122</v>
      </c>
      <c r="C542" s="1" t="s">
        <v>885</v>
      </c>
      <c r="D542" s="1" t="s">
        <v>372</v>
      </c>
      <c r="E542" s="1" t="s">
        <v>1397</v>
      </c>
      <c r="F542" s="1">
        <v>23</v>
      </c>
      <c r="G542" s="1" t="s">
        <v>58</v>
      </c>
      <c r="H542" s="1" t="s">
        <v>58</v>
      </c>
      <c r="I542" s="1" t="s">
        <v>54</v>
      </c>
      <c r="J542" s="24" t="s">
        <v>54</v>
      </c>
      <c r="K542" s="1" t="s">
        <v>47</v>
      </c>
      <c r="L542" s="24" t="s">
        <v>46</v>
      </c>
      <c r="M542" s="1">
        <v>3</v>
      </c>
      <c r="N542" s="1">
        <v>2</v>
      </c>
      <c r="O542" s="24">
        <v>3</v>
      </c>
      <c r="P542" s="1">
        <v>3</v>
      </c>
      <c r="Q542" s="1">
        <v>2</v>
      </c>
      <c r="R542" s="24">
        <v>3</v>
      </c>
      <c r="S542" s="1">
        <v>4</v>
      </c>
      <c r="T542" s="1">
        <v>4</v>
      </c>
      <c r="U542" s="1">
        <v>2</v>
      </c>
      <c r="V542" s="1">
        <v>2</v>
      </c>
      <c r="W542" s="1">
        <v>3</v>
      </c>
      <c r="X542" s="1">
        <v>3</v>
      </c>
      <c r="Y542" s="1" t="s">
        <v>48</v>
      </c>
      <c r="Z542" s="1" t="s">
        <v>48</v>
      </c>
      <c r="AA542" s="1" t="s">
        <v>48</v>
      </c>
      <c r="AB542" s="1" t="s">
        <v>48</v>
      </c>
      <c r="AC542" s="1" t="s">
        <v>48</v>
      </c>
      <c r="AD542" s="1" t="s">
        <v>48</v>
      </c>
      <c r="AE542" s="1">
        <v>4</v>
      </c>
      <c r="AF542" s="1">
        <v>4</v>
      </c>
      <c r="AG542" s="1" t="s">
        <v>48</v>
      </c>
      <c r="AH542" s="1" t="s">
        <v>48</v>
      </c>
      <c r="AI542" s="1" t="s">
        <v>48</v>
      </c>
      <c r="AJ542" s="1" t="s">
        <v>48</v>
      </c>
      <c r="AK542" s="1" t="s">
        <v>48</v>
      </c>
      <c r="AL542" s="1" t="s">
        <v>48</v>
      </c>
      <c r="AM542" s="1" t="s">
        <v>48</v>
      </c>
      <c r="AN542" s="1" t="s">
        <v>48</v>
      </c>
      <c r="AO542" s="1" t="s">
        <v>48</v>
      </c>
      <c r="AP542" s="24" t="s">
        <v>48</v>
      </c>
      <c r="AQ542" s="1" t="s">
        <v>62</v>
      </c>
      <c r="AR542" s="1">
        <v>4</v>
      </c>
      <c r="AS542" s="25" t="s">
        <v>519</v>
      </c>
      <c r="AT542" s="36" t="s">
        <v>48</v>
      </c>
      <c r="AU542" s="9">
        <f t="shared" si="65"/>
        <v>-1.6320287404109748</v>
      </c>
      <c r="AV542" s="9">
        <f t="shared" si="66"/>
        <v>-1.1865339896739031</v>
      </c>
      <c r="AW542">
        <f t="shared" si="67"/>
        <v>4</v>
      </c>
      <c r="AX542">
        <f t="shared" si="68"/>
        <v>0</v>
      </c>
      <c r="AY542" s="6">
        <f>VLOOKUP(AQ542,COND!$A$10:$B$32,2,FALSE)</f>
        <v>1</v>
      </c>
      <c r="AZ542" s="9">
        <f>($AU$3*AU542+$AV$3*AV542+$AW$3*AW542+$AX$3*AX542)*AY542*IF(AR542&lt;5,0.95,IF(AR542&lt;7,0.975,1))+$K$3*VLOOKUP(K542,COND!$A$2:$D$7,2,FALSE)+$L$3*VLOOKUP(L542,COND!$A$2:$D$7,3,FALSE)+IF(BB542="SP",$BB$3,0)+IF($AW542&lt;3,-5,0)</f>
        <v>8.7457687355177569</v>
      </c>
      <c r="BA542" s="28">
        <f t="shared" si="69"/>
        <v>-0.28923733808333058</v>
      </c>
      <c r="BB542" t="str">
        <f t="shared" si="70"/>
        <v>RP</v>
      </c>
      <c r="BC542">
        <v>900</v>
      </c>
      <c r="BD542">
        <v>538</v>
      </c>
      <c r="BF542" t="str">
        <f t="shared" si="71"/>
        <v>Unlikely</v>
      </c>
      <c r="BH542" t="str">
        <f>IF(VLOOKUP($B542,'Draft List'!$D$4:$AC$2598,BH$3,FALSE)&lt;&gt;0,VLOOKUP($B542,'Draft List'!$D$4:$AC$2598,BH$3,FALSE),"")</f>
        <v/>
      </c>
      <c r="BI542" t="str">
        <f>IF(VLOOKUP($B542,'Draft List'!$D$4:$AC$2598,BI$3,FALSE)&lt;&gt;0,VLOOKUP($B542,'Draft List'!$D$4:$AC$2598,BI$3,FALSE),"")</f>
        <v/>
      </c>
      <c r="BJ542" t="str">
        <f>IF(VLOOKUP($B542,'Draft List'!$D$4:$AC$2598,BJ$3,FALSE)&lt;&gt;0,VLOOKUP($B542,'Draft List'!$D$4:$AC$2598,BJ$3,FALSE),"")</f>
        <v/>
      </c>
      <c r="BK542" t="str">
        <f>IF(VLOOKUP($B542,'Draft List'!$D$4:$AC$2598,BK$3,FALSE)&lt;&gt;0,VLOOKUP($B542,'Draft List'!$D$4:$AC$2598,BK$3,FALSE),"")</f>
        <v/>
      </c>
      <c r="BL542">
        <f>IF(OR(C542="SP",C542="MR",C542="CL"),"P",VLOOKUP($A542,Bat!$A$4:$AQ$1284,42,FALSE))</f>
        <v>-5.8311137158515329</v>
      </c>
    </row>
    <row r="543" spans="1:64" x14ac:dyDescent="0.25">
      <c r="A543" s="45" t="str">
        <f t="shared" si="64"/>
        <v>RPDave Little22</v>
      </c>
      <c r="B543">
        <f>VLOOKUP($A543,draft_listing_pitchers_stats!$A$1:$B$1324,2,FALSE)</f>
        <v>13451</v>
      </c>
      <c r="C543" s="1" t="s">
        <v>885</v>
      </c>
      <c r="D543" s="1" t="s">
        <v>135</v>
      </c>
      <c r="E543" s="1" t="s">
        <v>1362</v>
      </c>
      <c r="F543" s="1">
        <v>22</v>
      </c>
      <c r="G543" s="1" t="s">
        <v>58</v>
      </c>
      <c r="H543" s="1" t="s">
        <v>44</v>
      </c>
      <c r="I543" s="1" t="s">
        <v>54</v>
      </c>
      <c r="J543" s="24" t="s">
        <v>54</v>
      </c>
      <c r="K543" s="1" t="s">
        <v>47</v>
      </c>
      <c r="L543" s="24" t="s">
        <v>47</v>
      </c>
      <c r="M543" s="1">
        <v>3</v>
      </c>
      <c r="N543" s="1">
        <v>1</v>
      </c>
      <c r="O543" s="24">
        <v>2</v>
      </c>
      <c r="P543" s="1">
        <v>4</v>
      </c>
      <c r="Q543" s="1">
        <v>1</v>
      </c>
      <c r="R543" s="24">
        <v>3</v>
      </c>
      <c r="S543" s="1">
        <v>5</v>
      </c>
      <c r="T543" s="1">
        <v>5</v>
      </c>
      <c r="U543" s="1">
        <v>1</v>
      </c>
      <c r="V543" s="1">
        <v>2</v>
      </c>
      <c r="W543" s="1">
        <v>3</v>
      </c>
      <c r="X543" s="1">
        <v>5</v>
      </c>
      <c r="Y543" s="1" t="s">
        <v>48</v>
      </c>
      <c r="Z543" s="1" t="s">
        <v>48</v>
      </c>
      <c r="AA543" s="1" t="s">
        <v>48</v>
      </c>
      <c r="AB543" s="1" t="s">
        <v>48</v>
      </c>
      <c r="AC543" s="1" t="s">
        <v>48</v>
      </c>
      <c r="AD543" s="1" t="s">
        <v>48</v>
      </c>
      <c r="AE543" s="1" t="s">
        <v>48</v>
      </c>
      <c r="AF543" s="1" t="s">
        <v>48</v>
      </c>
      <c r="AG543" s="1" t="s">
        <v>48</v>
      </c>
      <c r="AH543" s="1" t="s">
        <v>48</v>
      </c>
      <c r="AI543" s="1" t="s">
        <v>48</v>
      </c>
      <c r="AJ543" s="1" t="s">
        <v>48</v>
      </c>
      <c r="AK543" s="1" t="s">
        <v>48</v>
      </c>
      <c r="AL543" s="1" t="s">
        <v>48</v>
      </c>
      <c r="AM543" s="1" t="s">
        <v>48</v>
      </c>
      <c r="AN543" s="1" t="s">
        <v>48</v>
      </c>
      <c r="AO543" s="1" t="s">
        <v>48</v>
      </c>
      <c r="AP543" s="24" t="s">
        <v>48</v>
      </c>
      <c r="AQ543" s="1" t="s">
        <v>61</v>
      </c>
      <c r="AR543" s="1">
        <v>7</v>
      </c>
      <c r="AS543" s="25" t="s">
        <v>15</v>
      </c>
      <c r="AT543" s="36" t="s">
        <v>854</v>
      </c>
      <c r="AU543" s="9">
        <f t="shared" si="65"/>
        <v>-2.0697810228951408</v>
      </c>
      <c r="AV543" s="9">
        <f t="shared" si="66"/>
        <v>-1.1872743815947853</v>
      </c>
      <c r="AW543">
        <f t="shared" si="67"/>
        <v>3</v>
      </c>
      <c r="AX543">
        <f t="shared" si="68"/>
        <v>0</v>
      </c>
      <c r="AY543" s="6">
        <f>VLOOKUP(AQ543,COND!$A$10:$B$32,2,FALSE)</f>
        <v>1</v>
      </c>
      <c r="AZ543" s="9">
        <f>($AU$3*AU543+$AV$3*AV543+$AW$3*AW543+$AX$3*AX543)*AY543*IF(AR543&lt;5,0.95,IF(AR543&lt;7,0.975,1))+$K$3*VLOOKUP(K543,COND!$A$2:$D$7,2,FALSE)+$L$3*VLOOKUP(L543,COND!$A$2:$D$7,3,FALSE)+IF(BB543="SP",$BB$3,0)+IF($AW543&lt;3,-5,0)</f>
        <v>8.7405561635252624</v>
      </c>
      <c r="BA543" s="28">
        <f t="shared" si="69"/>
        <v>-0.28969526276828961</v>
      </c>
      <c r="BB543" t="str">
        <f t="shared" si="70"/>
        <v>SP</v>
      </c>
      <c r="BC543">
        <v>900</v>
      </c>
      <c r="BD543">
        <v>539</v>
      </c>
      <c r="BF543" t="str">
        <f t="shared" si="71"/>
        <v>Unlikely</v>
      </c>
      <c r="BH543" t="str">
        <f>IF(VLOOKUP($B543,'Draft List'!$D$4:$AC$2598,BH$3,FALSE)&lt;&gt;0,VLOOKUP($B543,'Draft List'!$D$4:$AC$2598,BH$3,FALSE),"")</f>
        <v/>
      </c>
      <c r="BI543" t="str">
        <f>IF(VLOOKUP($B543,'Draft List'!$D$4:$AC$2598,BI$3,FALSE)&lt;&gt;0,VLOOKUP($B543,'Draft List'!$D$4:$AC$2598,BI$3,FALSE),"")</f>
        <v/>
      </c>
      <c r="BJ543" t="str">
        <f>IF(VLOOKUP($B543,'Draft List'!$D$4:$AC$2598,BJ$3,FALSE)&lt;&gt;0,VLOOKUP($B543,'Draft List'!$D$4:$AC$2598,BJ$3,FALSE),"")</f>
        <v/>
      </c>
      <c r="BK543" t="str">
        <f>IF(VLOOKUP($B543,'Draft List'!$D$4:$AC$2598,BK$3,FALSE)&lt;&gt;0,VLOOKUP($B543,'Draft List'!$D$4:$AC$2598,BK$3,FALSE),"")</f>
        <v/>
      </c>
      <c r="BL543" t="e">
        <f>IF(OR(C543="SP",C543="MR",C543="CL"),"P",VLOOKUP($A543,Bat!$A$4:$AQ$1284,42,FALSE))</f>
        <v>#N/A</v>
      </c>
    </row>
    <row r="544" spans="1:64" x14ac:dyDescent="0.25">
      <c r="A544" s="45" t="str">
        <f t="shared" si="64"/>
        <v>RPRobbie Cross23</v>
      </c>
      <c r="B544">
        <f>VLOOKUP($A544,draft_listing_pitchers_stats!$A$1:$B$1324,2,FALSE)</f>
        <v>8523</v>
      </c>
      <c r="C544" s="1" t="s">
        <v>885</v>
      </c>
      <c r="D544" s="1" t="s">
        <v>708</v>
      </c>
      <c r="E544" s="1" t="s">
        <v>577</v>
      </c>
      <c r="F544" s="1">
        <v>23</v>
      </c>
      <c r="G544" s="1" t="s">
        <v>44</v>
      </c>
      <c r="H544" s="1" t="s">
        <v>58</v>
      </c>
      <c r="I544" s="1" t="s">
        <v>54</v>
      </c>
      <c r="J544" s="24" t="s">
        <v>54</v>
      </c>
      <c r="K544" s="1" t="s">
        <v>47</v>
      </c>
      <c r="L544" s="24" t="s">
        <v>47</v>
      </c>
      <c r="M544" s="1">
        <v>4</v>
      </c>
      <c r="N544" s="1">
        <v>1</v>
      </c>
      <c r="O544" s="24">
        <v>1</v>
      </c>
      <c r="P544" s="1">
        <v>5</v>
      </c>
      <c r="Q544" s="1">
        <v>2</v>
      </c>
      <c r="R544" s="24">
        <v>1</v>
      </c>
      <c r="S544" s="1">
        <v>6</v>
      </c>
      <c r="T544" s="1">
        <v>6</v>
      </c>
      <c r="U544" s="1">
        <v>1</v>
      </c>
      <c r="V544" s="1">
        <v>4</v>
      </c>
      <c r="W544" s="1">
        <v>4</v>
      </c>
      <c r="X544" s="1">
        <v>7</v>
      </c>
      <c r="Y544" s="1" t="s">
        <v>48</v>
      </c>
      <c r="Z544" s="1" t="s">
        <v>48</v>
      </c>
      <c r="AA544" s="1" t="s">
        <v>48</v>
      </c>
      <c r="AB544" s="1" t="s">
        <v>48</v>
      </c>
      <c r="AC544" s="1" t="s">
        <v>48</v>
      </c>
      <c r="AD544" s="1" t="s">
        <v>48</v>
      </c>
      <c r="AE544" s="1" t="s">
        <v>48</v>
      </c>
      <c r="AF544" s="1" t="s">
        <v>48</v>
      </c>
      <c r="AG544" s="1" t="s">
        <v>48</v>
      </c>
      <c r="AH544" s="1" t="s">
        <v>48</v>
      </c>
      <c r="AI544" s="1" t="s">
        <v>48</v>
      </c>
      <c r="AJ544" s="1" t="s">
        <v>48</v>
      </c>
      <c r="AK544" s="1" t="s">
        <v>48</v>
      </c>
      <c r="AL544" s="1" t="s">
        <v>48</v>
      </c>
      <c r="AM544" s="1" t="s">
        <v>48</v>
      </c>
      <c r="AN544" s="1" t="s">
        <v>48</v>
      </c>
      <c r="AO544" s="1" t="s">
        <v>48</v>
      </c>
      <c r="AP544" s="24" t="s">
        <v>48</v>
      </c>
      <c r="AQ544" s="1" t="s">
        <v>61</v>
      </c>
      <c r="AR544" s="1">
        <v>9</v>
      </c>
      <c r="AS544" s="25" t="s">
        <v>15</v>
      </c>
      <c r="AT544" s="36" t="s">
        <v>826</v>
      </c>
      <c r="AU544" s="9">
        <f t="shared" si="65"/>
        <v>-2.1174102644400774</v>
      </c>
      <c r="AV544" s="9">
        <f t="shared" si="66"/>
        <v>-1.2817924727637771</v>
      </c>
      <c r="AW544">
        <f t="shared" si="67"/>
        <v>3</v>
      </c>
      <c r="AX544">
        <f t="shared" si="68"/>
        <v>1.5</v>
      </c>
      <c r="AY544" s="6">
        <f>VLOOKUP(AQ544,COND!$A$10:$B$32,2,FALSE)</f>
        <v>1</v>
      </c>
      <c r="AZ544" s="9">
        <f>($AU$3*AU544+$AV$3*AV544+$AW$3*AW544+$AX$3*AX544)*AY544*IF(AR544&lt;5,0.95,IF(AR544&lt;7,0.975,1))+$K$3*VLOOKUP(K544,COND!$A$2:$D$7,2,FALSE)+$L$3*VLOOKUP(L544,COND!$A$2:$D$7,3,FALSE)+IF(BB544="SP",$BB$3,0)+IF($AW544&lt;3,-5,0)</f>
        <v>8.7156684918364427</v>
      </c>
      <c r="BA544" s="28">
        <f t="shared" si="69"/>
        <v>-0.29188164585016857</v>
      </c>
      <c r="BB544" t="str">
        <f t="shared" si="70"/>
        <v>SP</v>
      </c>
      <c r="BC544">
        <v>900</v>
      </c>
      <c r="BD544">
        <v>540</v>
      </c>
      <c r="BF544" t="str">
        <f t="shared" si="71"/>
        <v>Unlikely</v>
      </c>
      <c r="BH544" t="str">
        <f>IF(VLOOKUP($B544,'Draft List'!$D$4:$AC$2598,BH$3,FALSE)&lt;&gt;0,VLOOKUP($B544,'Draft List'!$D$4:$AC$2598,BH$3,FALSE),"")</f>
        <v/>
      </c>
      <c r="BI544" t="str">
        <f>IF(VLOOKUP($B544,'Draft List'!$D$4:$AC$2598,BI$3,FALSE)&lt;&gt;0,VLOOKUP($B544,'Draft List'!$D$4:$AC$2598,BI$3,FALSE),"")</f>
        <v/>
      </c>
      <c r="BJ544" t="str">
        <f>IF(VLOOKUP($B544,'Draft List'!$D$4:$AC$2598,BJ$3,FALSE)&lt;&gt;0,VLOOKUP($B544,'Draft List'!$D$4:$AC$2598,BJ$3,FALSE),"")</f>
        <v/>
      </c>
      <c r="BK544" t="str">
        <f>IF(VLOOKUP($B544,'Draft List'!$D$4:$AC$2598,BK$3,FALSE)&lt;&gt;0,VLOOKUP($B544,'Draft List'!$D$4:$AC$2598,BK$3,FALSE),"")</f>
        <v/>
      </c>
      <c r="BL544">
        <f>IF(OR(C544="SP",C544="MR",C544="CL"),"P",VLOOKUP($A544,Bat!$A$4:$AQ$1284,42,FALSE))</f>
        <v>-3.872839666666664</v>
      </c>
    </row>
    <row r="545" spans="1:64" x14ac:dyDescent="0.25">
      <c r="A545" s="45" t="str">
        <f t="shared" si="64"/>
        <v>RPOllie Mounfield23</v>
      </c>
      <c r="B545">
        <f>VLOOKUP($A545,draft_listing_pitchers_stats!$A$1:$B$1324,2,FALSE)</f>
        <v>10349</v>
      </c>
      <c r="C545" s="1" t="s">
        <v>885</v>
      </c>
      <c r="D545" s="1" t="s">
        <v>1468</v>
      </c>
      <c r="E545" s="1" t="s">
        <v>1469</v>
      </c>
      <c r="F545" s="1">
        <v>23</v>
      </c>
      <c r="G545" s="1" t="s">
        <v>44</v>
      </c>
      <c r="H545" s="1" t="s">
        <v>44</v>
      </c>
      <c r="I545" s="1" t="s">
        <v>54</v>
      </c>
      <c r="J545" s="24" t="s">
        <v>54</v>
      </c>
      <c r="K545" s="1" t="s">
        <v>46</v>
      </c>
      <c r="L545" s="24" t="s">
        <v>46</v>
      </c>
      <c r="M545" s="1">
        <v>3</v>
      </c>
      <c r="N545" s="1">
        <v>3</v>
      </c>
      <c r="O545" s="24">
        <v>1</v>
      </c>
      <c r="P545" s="1">
        <v>3</v>
      </c>
      <c r="Q545" s="1">
        <v>3</v>
      </c>
      <c r="R545" s="24">
        <v>2</v>
      </c>
      <c r="S545" s="1">
        <v>4</v>
      </c>
      <c r="T545" s="1">
        <v>5</v>
      </c>
      <c r="U545" s="1" t="s">
        <v>48</v>
      </c>
      <c r="V545" s="1" t="s">
        <v>48</v>
      </c>
      <c r="W545" s="1">
        <v>4</v>
      </c>
      <c r="X545" s="1">
        <v>4</v>
      </c>
      <c r="Y545" s="1">
        <v>2</v>
      </c>
      <c r="Z545" s="1">
        <v>2</v>
      </c>
      <c r="AA545" s="1" t="s">
        <v>48</v>
      </c>
      <c r="AB545" s="1">
        <v>2</v>
      </c>
      <c r="AC545" s="1" t="s">
        <v>48</v>
      </c>
      <c r="AD545" s="1" t="s">
        <v>48</v>
      </c>
      <c r="AE545" s="1" t="s">
        <v>48</v>
      </c>
      <c r="AF545" s="1" t="s">
        <v>48</v>
      </c>
      <c r="AG545" s="1" t="s">
        <v>48</v>
      </c>
      <c r="AH545" s="1" t="s">
        <v>48</v>
      </c>
      <c r="AI545" s="1" t="s">
        <v>48</v>
      </c>
      <c r="AJ545" s="1" t="s">
        <v>48</v>
      </c>
      <c r="AK545" s="1" t="s">
        <v>48</v>
      </c>
      <c r="AL545" s="1" t="s">
        <v>48</v>
      </c>
      <c r="AM545" s="1" t="s">
        <v>48</v>
      </c>
      <c r="AN545" s="1" t="s">
        <v>48</v>
      </c>
      <c r="AO545" s="1" t="s">
        <v>48</v>
      </c>
      <c r="AP545" s="24" t="s">
        <v>48</v>
      </c>
      <c r="AQ545" s="1" t="s">
        <v>522</v>
      </c>
      <c r="AR545" s="1">
        <v>10</v>
      </c>
      <c r="AS545" s="25" t="s">
        <v>519</v>
      </c>
      <c r="AT545" s="36" t="s">
        <v>50</v>
      </c>
      <c r="AU545" s="9">
        <f t="shared" si="65"/>
        <v>-1.9212381560891401</v>
      </c>
      <c r="AV545" s="9">
        <f t="shared" si="66"/>
        <v>-1.233422839297958</v>
      </c>
      <c r="AW545">
        <f t="shared" si="67"/>
        <v>3.5</v>
      </c>
      <c r="AX545">
        <f t="shared" si="68"/>
        <v>0</v>
      </c>
      <c r="AY545" s="6">
        <f>VLOOKUP(AQ545,COND!$A$10:$B$32,2,FALSE)</f>
        <v>1</v>
      </c>
      <c r="AZ545" s="9">
        <f>($AU$3*AU545+$AV$3*AV545+$AW$3*AW545+$AX$3*AX545)*AY545*IF(AR545&lt;5,0.95,IF(AR545&lt;7,0.975,1))+$K$3*VLOOKUP(K545,COND!$A$2:$D$7,2,FALSE)+$L$3*VLOOKUP(L545,COND!$A$2:$D$7,3,FALSE)+IF(BB545="SP",$BB$3,0)+IF($AW545&lt;3,-5,0)</f>
        <v>8.6972955828230099</v>
      </c>
      <c r="BA545" s="28">
        <f t="shared" si="69"/>
        <v>-0.29349570673678482</v>
      </c>
      <c r="BB545" t="str">
        <f t="shared" si="70"/>
        <v>SP</v>
      </c>
      <c r="BC545">
        <v>900</v>
      </c>
      <c r="BD545">
        <v>541</v>
      </c>
      <c r="BF545" t="str">
        <f t="shared" si="71"/>
        <v>Unlikely</v>
      </c>
      <c r="BH545">
        <f>IF(VLOOKUP($B545,'Draft List'!$D$4:$AC$2598,BH$3,FALSE)&lt;&gt;0,VLOOKUP($B545,'Draft List'!$D$4:$AC$2598,BH$3,FALSE),"")</f>
        <v>256</v>
      </c>
      <c r="BI545">
        <f>IF(VLOOKUP($B545,'Draft List'!$D$4:$AC$2598,BI$3,FALSE)&lt;&gt;0,VLOOKUP($B545,'Draft List'!$D$4:$AC$2598,BI$3,FALSE),"")</f>
        <v>10</v>
      </c>
      <c r="BJ545">
        <f>IF(VLOOKUP($B545,'Draft List'!$D$4:$AC$2598,BJ$3,FALSE)&lt;&gt;0,VLOOKUP($B545,'Draft List'!$D$4:$AC$2598,BJ$3,FALSE),"")</f>
        <v>16</v>
      </c>
      <c r="BK545" t="str">
        <f>IF(VLOOKUP($B545,'Draft List'!$D$4:$AC$2598,BK$3,FALSE)&lt;&gt;0,VLOOKUP($B545,'Draft List'!$D$4:$AC$2598,BK$3,FALSE),"")</f>
        <v>Fargo Dinosaurs</v>
      </c>
      <c r="BL545">
        <f>IF(OR(C545="SP",C545="MR",C545="CL"),"P",VLOOKUP($A545,Bat!$A$4:$AQ$1284,42,FALSE))</f>
        <v>-7.7336285759072076</v>
      </c>
    </row>
    <row r="546" spans="1:64" x14ac:dyDescent="0.25">
      <c r="A546" s="45" t="str">
        <f t="shared" si="64"/>
        <v>RPRoberto Muñíz24</v>
      </c>
      <c r="B546">
        <f>VLOOKUP($A546,draft_listing_pitchers_stats!$A$1:$B$1324,2,FALSE)</f>
        <v>6593</v>
      </c>
      <c r="C546" s="1" t="s">
        <v>885</v>
      </c>
      <c r="D546" s="1" t="s">
        <v>372</v>
      </c>
      <c r="E546" s="1" t="s">
        <v>715</v>
      </c>
      <c r="F546" s="1">
        <v>24</v>
      </c>
      <c r="G546" s="1" t="s">
        <v>44</v>
      </c>
      <c r="H546" s="1" t="s">
        <v>44</v>
      </c>
      <c r="I546" s="1" t="s">
        <v>54</v>
      </c>
      <c r="J546" s="24" t="s">
        <v>54</v>
      </c>
      <c r="K546" s="1" t="s">
        <v>47</v>
      </c>
      <c r="L546" s="24" t="s">
        <v>47</v>
      </c>
      <c r="M546" s="1">
        <v>3</v>
      </c>
      <c r="N546" s="1">
        <v>2</v>
      </c>
      <c r="O546" s="24">
        <v>1</v>
      </c>
      <c r="P546" s="1">
        <v>5</v>
      </c>
      <c r="Q546" s="1">
        <v>2</v>
      </c>
      <c r="R546" s="24">
        <v>1</v>
      </c>
      <c r="S546" s="1">
        <v>5</v>
      </c>
      <c r="T546" s="1">
        <v>6</v>
      </c>
      <c r="U546" s="1">
        <v>1</v>
      </c>
      <c r="V546" s="1">
        <v>1</v>
      </c>
      <c r="W546" s="1" t="s">
        <v>48</v>
      </c>
      <c r="X546" s="1" t="s">
        <v>48</v>
      </c>
      <c r="Y546" s="1">
        <v>3</v>
      </c>
      <c r="Z546" s="1">
        <v>6</v>
      </c>
      <c r="AA546" s="1" t="s">
        <v>48</v>
      </c>
      <c r="AB546" s="1" t="s">
        <v>48</v>
      </c>
      <c r="AC546" s="1" t="s">
        <v>48</v>
      </c>
      <c r="AD546" s="1" t="s">
        <v>48</v>
      </c>
      <c r="AE546" s="1" t="s">
        <v>48</v>
      </c>
      <c r="AF546" s="1" t="s">
        <v>48</v>
      </c>
      <c r="AG546" s="1" t="s">
        <v>48</v>
      </c>
      <c r="AH546" s="1" t="s">
        <v>48</v>
      </c>
      <c r="AI546" s="1" t="s">
        <v>48</v>
      </c>
      <c r="AJ546" s="1" t="s">
        <v>48</v>
      </c>
      <c r="AK546" s="1" t="s">
        <v>48</v>
      </c>
      <c r="AL546" s="1" t="s">
        <v>48</v>
      </c>
      <c r="AM546" s="1" t="s">
        <v>48</v>
      </c>
      <c r="AN546" s="1" t="s">
        <v>48</v>
      </c>
      <c r="AO546" s="1" t="s">
        <v>48</v>
      </c>
      <c r="AP546" s="24" t="s">
        <v>48</v>
      </c>
      <c r="AQ546" s="1" t="s">
        <v>522</v>
      </c>
      <c r="AR546" s="1">
        <v>6</v>
      </c>
      <c r="AS546" s="25" t="s">
        <v>519</v>
      </c>
      <c r="AT546" s="36" t="s">
        <v>50</v>
      </c>
      <c r="AU546" s="9">
        <f t="shared" si="65"/>
        <v>-2.1166698725191955</v>
      </c>
      <c r="AV546" s="9">
        <f t="shared" si="66"/>
        <v>-1.2817924727637771</v>
      </c>
      <c r="AW546">
        <f t="shared" si="67"/>
        <v>3</v>
      </c>
      <c r="AX546">
        <f t="shared" si="68"/>
        <v>1</v>
      </c>
      <c r="AY546" s="6">
        <f>VLOOKUP(AQ546,COND!$A$10:$B$32,2,FALSE)</f>
        <v>1</v>
      </c>
      <c r="AZ546" s="9">
        <f>($AU$3*AU546+$AV$3*AV546+$AW$3*AW546+$AX$3*AX546)*AY546*IF(AR546&lt;5,0.95,IF(AR546&lt;7,0.975,1))+$K$3*VLOOKUP(K546,COND!$A$2:$D$7,2,FALSE)+$L$3*VLOOKUP(L546,COND!$A$2:$D$7,3,FALSE)+IF(BB546="SP",$BB$3,0)+IF($AW546&lt;3,-5,0)</f>
        <v>8.6735461559651021</v>
      </c>
      <c r="BA546" s="28">
        <f t="shared" si="69"/>
        <v>-0.29558209495886095</v>
      </c>
      <c r="BB546" t="str">
        <f t="shared" si="70"/>
        <v>SP</v>
      </c>
      <c r="BC546">
        <v>900</v>
      </c>
      <c r="BD546">
        <v>542</v>
      </c>
      <c r="BF546" t="str">
        <f t="shared" si="71"/>
        <v>Unlikely</v>
      </c>
      <c r="BH546" t="str">
        <f>IF(VLOOKUP($B546,'Draft List'!$D$4:$AC$2598,BH$3,FALSE)&lt;&gt;0,VLOOKUP($B546,'Draft List'!$D$4:$AC$2598,BH$3,FALSE),"")</f>
        <v/>
      </c>
      <c r="BI546" t="str">
        <f>IF(VLOOKUP($B546,'Draft List'!$D$4:$AC$2598,BI$3,FALSE)&lt;&gt;0,VLOOKUP($B546,'Draft List'!$D$4:$AC$2598,BI$3,FALSE),"")</f>
        <v/>
      </c>
      <c r="BJ546" t="str">
        <f>IF(VLOOKUP($B546,'Draft List'!$D$4:$AC$2598,BJ$3,FALSE)&lt;&gt;0,VLOOKUP($B546,'Draft List'!$D$4:$AC$2598,BJ$3,FALSE),"")</f>
        <v/>
      </c>
      <c r="BK546" t="str">
        <f>IF(VLOOKUP($B546,'Draft List'!$D$4:$AC$2598,BK$3,FALSE)&lt;&gt;0,VLOOKUP($B546,'Draft List'!$D$4:$AC$2598,BK$3,FALSE),"")</f>
        <v/>
      </c>
      <c r="BL546" t="e">
        <f>IF(OR(C546="SP",C546="MR",C546="CL"),"P",VLOOKUP($A546,Bat!$A$4:$AQ$1284,42,FALSE))</f>
        <v>#N/A</v>
      </c>
    </row>
    <row r="547" spans="1:64" x14ac:dyDescent="0.25">
      <c r="A547" s="45" t="str">
        <f t="shared" si="64"/>
        <v>RPJosé Vega23</v>
      </c>
      <c r="B547">
        <f>VLOOKUP($A547,draft_listing_pitchers_stats!$A$1:$B$1324,2,FALSE)</f>
        <v>9094</v>
      </c>
      <c r="C547" s="1" t="s">
        <v>885</v>
      </c>
      <c r="D547" s="1" t="s">
        <v>150</v>
      </c>
      <c r="E547" s="1" t="s">
        <v>436</v>
      </c>
      <c r="F547" s="1">
        <v>23</v>
      </c>
      <c r="G547" s="1" t="s">
        <v>44</v>
      </c>
      <c r="H547" s="1" t="s">
        <v>58</v>
      </c>
      <c r="I547" s="1" t="s">
        <v>54</v>
      </c>
      <c r="J547" s="24" t="s">
        <v>54</v>
      </c>
      <c r="K547" s="1" t="s">
        <v>46</v>
      </c>
      <c r="L547" s="24" t="s">
        <v>47</v>
      </c>
      <c r="M547" s="1">
        <v>3</v>
      </c>
      <c r="N547" s="1">
        <v>1</v>
      </c>
      <c r="O547" s="24">
        <v>1</v>
      </c>
      <c r="P547" s="1">
        <v>5</v>
      </c>
      <c r="Q547" s="1">
        <v>1</v>
      </c>
      <c r="R547" s="24">
        <v>2</v>
      </c>
      <c r="S547" s="1">
        <v>4</v>
      </c>
      <c r="T547" s="1">
        <v>5</v>
      </c>
      <c r="U547" s="1">
        <v>1</v>
      </c>
      <c r="V547" s="1">
        <v>2</v>
      </c>
      <c r="W547" s="1" t="s">
        <v>48</v>
      </c>
      <c r="X547" s="1" t="s">
        <v>48</v>
      </c>
      <c r="Y547" s="1">
        <v>4</v>
      </c>
      <c r="Z547" s="1">
        <v>6</v>
      </c>
      <c r="AA547" s="1" t="s">
        <v>48</v>
      </c>
      <c r="AB547" s="1" t="s">
        <v>48</v>
      </c>
      <c r="AC547" s="1" t="s">
        <v>48</v>
      </c>
      <c r="AD547" s="1" t="s">
        <v>48</v>
      </c>
      <c r="AE547" s="1" t="s">
        <v>48</v>
      </c>
      <c r="AF547" s="1" t="s">
        <v>48</v>
      </c>
      <c r="AG547" s="1" t="s">
        <v>48</v>
      </c>
      <c r="AH547" s="1" t="s">
        <v>48</v>
      </c>
      <c r="AI547" s="1" t="s">
        <v>48</v>
      </c>
      <c r="AJ547" s="1" t="s">
        <v>48</v>
      </c>
      <c r="AK547" s="1" t="s">
        <v>48</v>
      </c>
      <c r="AL547" s="1" t="s">
        <v>48</v>
      </c>
      <c r="AM547" s="1" t="s">
        <v>48</v>
      </c>
      <c r="AN547" s="1" t="s">
        <v>48</v>
      </c>
      <c r="AO547" s="1" t="s">
        <v>48</v>
      </c>
      <c r="AP547" s="24" t="s">
        <v>48</v>
      </c>
      <c r="AQ547" s="1" t="s">
        <v>71</v>
      </c>
      <c r="AR547" s="1">
        <v>8</v>
      </c>
      <c r="AS547" s="25" t="s">
        <v>15</v>
      </c>
      <c r="AT547" s="36" t="s">
        <v>1047</v>
      </c>
      <c r="AU547" s="9">
        <f t="shared" si="65"/>
        <v>-2.3121015889492513</v>
      </c>
      <c r="AV547" s="9">
        <f t="shared" si="66"/>
        <v>-1.2349036231397219</v>
      </c>
      <c r="AW547">
        <f t="shared" si="67"/>
        <v>3</v>
      </c>
      <c r="AX547">
        <f t="shared" si="68"/>
        <v>0.5</v>
      </c>
      <c r="AY547" s="6">
        <f>VLOOKUP(AQ547,COND!$A$10:$B$32,2,FALSE)</f>
        <v>1</v>
      </c>
      <c r="AZ547" s="9">
        <f>($AU$3*AU547+$AV$3*AV547+$AW$3*AW547+$AX$3*AX547)*AY547*IF(AR547&lt;5,0.95,IF(AR547&lt;7,0.975,1))+$K$3*VLOOKUP(K547,COND!$A$2:$D$7,2,FALSE)+$L$3*VLOOKUP(L547,COND!$A$2:$D$7,3,FALSE)+IF(BB547="SP",$BB$3,0)+IF($AW547&lt;3,-5,0)</f>
        <v>8.6645072194157109</v>
      </c>
      <c r="BA547" s="28">
        <f t="shared" si="69"/>
        <v>-0.29637616594295563</v>
      </c>
      <c r="BB547" t="str">
        <f t="shared" si="70"/>
        <v>SP</v>
      </c>
      <c r="BC547">
        <v>900</v>
      </c>
      <c r="BD547">
        <v>543</v>
      </c>
      <c r="BF547" t="str">
        <f t="shared" si="71"/>
        <v>Unlikely</v>
      </c>
      <c r="BH547" t="str">
        <f>IF(VLOOKUP($B547,'Draft List'!$D$4:$AC$2598,BH$3,FALSE)&lt;&gt;0,VLOOKUP($B547,'Draft List'!$D$4:$AC$2598,BH$3,FALSE),"")</f>
        <v/>
      </c>
      <c r="BI547" t="str">
        <f>IF(VLOOKUP($B547,'Draft List'!$D$4:$AC$2598,BI$3,FALSE)&lt;&gt;0,VLOOKUP($B547,'Draft List'!$D$4:$AC$2598,BI$3,FALSE),"")</f>
        <v/>
      </c>
      <c r="BJ547" t="str">
        <f>IF(VLOOKUP($B547,'Draft List'!$D$4:$AC$2598,BJ$3,FALSE)&lt;&gt;0,VLOOKUP($B547,'Draft List'!$D$4:$AC$2598,BJ$3,FALSE),"")</f>
        <v/>
      </c>
      <c r="BK547" t="str">
        <f>IF(VLOOKUP($B547,'Draft List'!$D$4:$AC$2598,BK$3,FALSE)&lt;&gt;0,VLOOKUP($B547,'Draft List'!$D$4:$AC$2598,BK$3,FALSE),"")</f>
        <v/>
      </c>
      <c r="BL547" t="e">
        <f>IF(OR(C547="SP",C547="MR",C547="CL"),"P",VLOOKUP($A547,Bat!$A$4:$AQ$1284,42,FALSE))</f>
        <v>#N/A</v>
      </c>
    </row>
    <row r="548" spans="1:64" x14ac:dyDescent="0.25">
      <c r="A548" s="45" t="str">
        <f t="shared" si="64"/>
        <v>CLCharles Preston23</v>
      </c>
      <c r="B548">
        <f>VLOOKUP($A548,draft_listing_pitchers_stats!$A$1:$B$1324,2,FALSE)</f>
        <v>10422</v>
      </c>
      <c r="C548" s="1" t="s">
        <v>53</v>
      </c>
      <c r="D548" s="1" t="s">
        <v>578</v>
      </c>
      <c r="E548" s="1" t="s">
        <v>1565</v>
      </c>
      <c r="F548" s="1">
        <v>23</v>
      </c>
      <c r="G548" s="1" t="s">
        <v>44</v>
      </c>
      <c r="H548" s="1" t="s">
        <v>44</v>
      </c>
      <c r="I548" s="1" t="s">
        <v>54</v>
      </c>
      <c r="J548" s="24" t="s">
        <v>54</v>
      </c>
      <c r="K548" s="1" t="s">
        <v>47</v>
      </c>
      <c r="L548" s="24" t="s">
        <v>46</v>
      </c>
      <c r="M548" s="1">
        <v>2</v>
      </c>
      <c r="N548" s="1">
        <v>2</v>
      </c>
      <c r="O548" s="24">
        <v>2</v>
      </c>
      <c r="P548" s="1">
        <v>3</v>
      </c>
      <c r="Q548" s="1">
        <v>2</v>
      </c>
      <c r="R548" s="24">
        <v>3</v>
      </c>
      <c r="S548" s="1" t="s">
        <v>48</v>
      </c>
      <c r="T548" s="1" t="s">
        <v>48</v>
      </c>
      <c r="U548" s="1">
        <v>2</v>
      </c>
      <c r="V548" s="1">
        <v>3</v>
      </c>
      <c r="W548" s="1" t="s">
        <v>48</v>
      </c>
      <c r="X548" s="1" t="s">
        <v>48</v>
      </c>
      <c r="Y548" s="1">
        <v>3</v>
      </c>
      <c r="Z548" s="1">
        <v>4</v>
      </c>
      <c r="AA548" s="1" t="s">
        <v>48</v>
      </c>
      <c r="AB548" s="1" t="s">
        <v>48</v>
      </c>
      <c r="AC548" s="1" t="s">
        <v>48</v>
      </c>
      <c r="AD548" s="1" t="s">
        <v>48</v>
      </c>
      <c r="AE548" s="1">
        <v>3</v>
      </c>
      <c r="AF548" s="1">
        <v>4</v>
      </c>
      <c r="AG548" s="1">
        <v>4</v>
      </c>
      <c r="AH548" s="1">
        <v>4</v>
      </c>
      <c r="AI548" s="1" t="s">
        <v>48</v>
      </c>
      <c r="AJ548" s="1" t="s">
        <v>48</v>
      </c>
      <c r="AK548" s="1" t="s">
        <v>48</v>
      </c>
      <c r="AL548" s="1" t="s">
        <v>48</v>
      </c>
      <c r="AM548" s="1" t="s">
        <v>48</v>
      </c>
      <c r="AN548" s="1" t="s">
        <v>48</v>
      </c>
      <c r="AO548" s="1" t="s">
        <v>48</v>
      </c>
      <c r="AP548" s="24" t="s">
        <v>48</v>
      </c>
      <c r="AQ548" s="1" t="s">
        <v>521</v>
      </c>
      <c r="AR548" s="1">
        <v>3</v>
      </c>
      <c r="AS548" s="25" t="s">
        <v>15</v>
      </c>
      <c r="AT548" s="36" t="s">
        <v>50</v>
      </c>
      <c r="AU548" s="9">
        <f t="shared" si="65"/>
        <v>-2.0690406309742588</v>
      </c>
      <c r="AV548" s="9">
        <f t="shared" si="66"/>
        <v>-1.1865339896739031</v>
      </c>
      <c r="AW548">
        <f t="shared" si="67"/>
        <v>4</v>
      </c>
      <c r="AX548">
        <f t="shared" si="68"/>
        <v>0</v>
      </c>
      <c r="AY548" s="6">
        <f>VLOOKUP(AQ548,COND!$A$10:$B$32,2,FALSE)</f>
        <v>1</v>
      </c>
      <c r="AZ548" s="9">
        <f>($AU$3*AU548+$AV$3*AV548+$AW$3*AW548+$AX$3*AX548)*AY548*IF(AR548&lt;5,0.95,IF(AR548&lt;7,0.975,1))+$K$3*VLOOKUP(K548,COND!$A$2:$D$7,2,FALSE)+$L$3*VLOOKUP(L548,COND!$A$2:$D$7,3,FALSE)+IF(BB548="SP",$BB$3,0)+IF($AW548&lt;3,-5,0)</f>
        <v>8.6627364763107337</v>
      </c>
      <c r="BA548" s="28">
        <f t="shared" si="69"/>
        <v>-0.29653172580470094</v>
      </c>
      <c r="BB548" t="str">
        <f t="shared" si="70"/>
        <v>RP</v>
      </c>
      <c r="BC548">
        <v>900</v>
      </c>
      <c r="BD548">
        <v>544</v>
      </c>
      <c r="BF548" t="str">
        <f t="shared" si="71"/>
        <v>Unlikely</v>
      </c>
      <c r="BH548" t="str">
        <f>IF(VLOOKUP($B548,'Draft List'!$D$4:$AC$2598,BH$3,FALSE)&lt;&gt;0,VLOOKUP($B548,'Draft List'!$D$4:$AC$2598,BH$3,FALSE),"")</f>
        <v/>
      </c>
      <c r="BI548" t="str">
        <f>IF(VLOOKUP($B548,'Draft List'!$D$4:$AC$2598,BI$3,FALSE)&lt;&gt;0,VLOOKUP($B548,'Draft List'!$D$4:$AC$2598,BI$3,FALSE),"")</f>
        <v/>
      </c>
      <c r="BJ548" t="str">
        <f>IF(VLOOKUP($B548,'Draft List'!$D$4:$AC$2598,BJ$3,FALSE)&lt;&gt;0,VLOOKUP($B548,'Draft List'!$D$4:$AC$2598,BJ$3,FALSE),"")</f>
        <v/>
      </c>
      <c r="BK548" t="str">
        <f>IF(VLOOKUP($B548,'Draft List'!$D$4:$AC$2598,BK$3,FALSE)&lt;&gt;0,VLOOKUP($B548,'Draft List'!$D$4:$AC$2598,BK$3,FALSE),"")</f>
        <v/>
      </c>
      <c r="BL548" t="str">
        <f>IF(OR(C548="SP",C548="MR",C548="CL"),"P",VLOOKUP($A548,Bat!$A$4:$AQ$1284,42,FALSE))</f>
        <v>P</v>
      </c>
    </row>
    <row r="549" spans="1:64" x14ac:dyDescent="0.25">
      <c r="A549" s="45" t="str">
        <f t="shared" si="64"/>
        <v>RPSergio García23</v>
      </c>
      <c r="B549">
        <f>VLOOKUP($A549,draft_listing_pitchers_stats!$A$1:$B$1324,2,FALSE)</f>
        <v>15648</v>
      </c>
      <c r="C549" s="1" t="s">
        <v>885</v>
      </c>
      <c r="D549" s="1" t="s">
        <v>516</v>
      </c>
      <c r="E549" s="1" t="s">
        <v>136</v>
      </c>
      <c r="F549" s="1">
        <v>23</v>
      </c>
      <c r="G549" s="1" t="s">
        <v>44</v>
      </c>
      <c r="H549" s="1" t="s">
        <v>44</v>
      </c>
      <c r="I549" s="1" t="s">
        <v>54</v>
      </c>
      <c r="J549" s="24" t="s">
        <v>54</v>
      </c>
      <c r="K549" s="1" t="s">
        <v>47</v>
      </c>
      <c r="L549" s="24" t="s">
        <v>46</v>
      </c>
      <c r="M549" s="1">
        <v>3</v>
      </c>
      <c r="N549" s="1">
        <v>1</v>
      </c>
      <c r="O549" s="24">
        <v>2</v>
      </c>
      <c r="P549" s="1">
        <v>4</v>
      </c>
      <c r="Q549" s="1">
        <v>1</v>
      </c>
      <c r="R549" s="24">
        <v>3</v>
      </c>
      <c r="S549" s="1">
        <v>4</v>
      </c>
      <c r="T549" s="1">
        <v>4</v>
      </c>
      <c r="U549" s="1">
        <v>2</v>
      </c>
      <c r="V549" s="1">
        <v>4</v>
      </c>
      <c r="W549" s="1">
        <v>1</v>
      </c>
      <c r="X549" s="1">
        <v>1</v>
      </c>
      <c r="Y549" s="1">
        <v>4</v>
      </c>
      <c r="Z549" s="1">
        <v>5</v>
      </c>
      <c r="AA549" s="1" t="s">
        <v>48</v>
      </c>
      <c r="AB549" s="1" t="s">
        <v>48</v>
      </c>
      <c r="AC549" s="1" t="s">
        <v>48</v>
      </c>
      <c r="AD549" s="1" t="s">
        <v>48</v>
      </c>
      <c r="AE549" s="1" t="s">
        <v>48</v>
      </c>
      <c r="AF549" s="1" t="s">
        <v>48</v>
      </c>
      <c r="AG549" s="1" t="s">
        <v>48</v>
      </c>
      <c r="AH549" s="1" t="s">
        <v>48</v>
      </c>
      <c r="AI549" s="1" t="s">
        <v>48</v>
      </c>
      <c r="AJ549" s="1" t="s">
        <v>48</v>
      </c>
      <c r="AK549" s="1" t="s">
        <v>48</v>
      </c>
      <c r="AL549" s="1" t="s">
        <v>48</v>
      </c>
      <c r="AM549" s="1" t="s">
        <v>48</v>
      </c>
      <c r="AN549" s="1" t="s">
        <v>48</v>
      </c>
      <c r="AO549" s="1" t="s">
        <v>48</v>
      </c>
      <c r="AP549" s="24" t="s">
        <v>48</v>
      </c>
      <c r="AQ549" s="1" t="s">
        <v>71</v>
      </c>
      <c r="AR549" s="1">
        <v>4</v>
      </c>
      <c r="AS549" s="25" t="s">
        <v>523</v>
      </c>
      <c r="AT549" s="36" t="s">
        <v>50</v>
      </c>
      <c r="AU549" s="9">
        <f t="shared" si="65"/>
        <v>-2.0697810228951408</v>
      </c>
      <c r="AV549" s="9">
        <f t="shared" si="66"/>
        <v>-1.1872743815947853</v>
      </c>
      <c r="AW549">
        <f t="shared" si="67"/>
        <v>4</v>
      </c>
      <c r="AX549">
        <f t="shared" si="68"/>
        <v>0</v>
      </c>
      <c r="AY549" s="6">
        <f>VLOOKUP(AQ549,COND!$A$10:$B$32,2,FALSE)</f>
        <v>1</v>
      </c>
      <c r="AZ549" s="9">
        <f>($AU$3*AU549+$AV$3*AV549+$AW$3*AW549+$AX$3*AX549)*AY549*IF(AR549&lt;5,0.95,IF(AR549&lt;7,0.975,1))+$K$3*VLOOKUP(K549,COND!$A$2:$D$7,2,FALSE)+$L$3*VLOOKUP(L549,COND!$A$2:$D$7,3,FALSE)+IF(BB549="SP",$BB$3,0)+IF($AW549&lt;3,-5,0)</f>
        <v>8.6485283553490007</v>
      </c>
      <c r="BA549" s="28">
        <f t="shared" si="69"/>
        <v>-0.29777990987287872</v>
      </c>
      <c r="BB549" t="str">
        <f t="shared" si="70"/>
        <v>RP</v>
      </c>
      <c r="BC549">
        <v>900</v>
      </c>
      <c r="BD549">
        <v>545</v>
      </c>
      <c r="BF549" t="str">
        <f t="shared" si="71"/>
        <v>Unlikely</v>
      </c>
      <c r="BH549" t="str">
        <f>IF(VLOOKUP($B549,'Draft List'!$D$4:$AC$2598,BH$3,FALSE)&lt;&gt;0,VLOOKUP($B549,'Draft List'!$D$4:$AC$2598,BH$3,FALSE),"")</f>
        <v/>
      </c>
      <c r="BI549" t="str">
        <f>IF(VLOOKUP($B549,'Draft List'!$D$4:$AC$2598,BI$3,FALSE)&lt;&gt;0,VLOOKUP($B549,'Draft List'!$D$4:$AC$2598,BI$3,FALSE),"")</f>
        <v/>
      </c>
      <c r="BJ549" t="str">
        <f>IF(VLOOKUP($B549,'Draft List'!$D$4:$AC$2598,BJ$3,FALSE)&lt;&gt;0,VLOOKUP($B549,'Draft List'!$D$4:$AC$2598,BJ$3,FALSE),"")</f>
        <v/>
      </c>
      <c r="BK549" t="str">
        <f>IF(VLOOKUP($B549,'Draft List'!$D$4:$AC$2598,BK$3,FALSE)&lt;&gt;0,VLOOKUP($B549,'Draft List'!$D$4:$AC$2598,BK$3,FALSE),"")</f>
        <v/>
      </c>
      <c r="BL549">
        <f>IF(OR(C549="SP",C549="MR",C549="CL"),"P",VLOOKUP($A549,Bat!$A$4:$AQ$1284,42,FALSE))</f>
        <v>-10.832059955095216</v>
      </c>
    </row>
    <row r="550" spans="1:64" x14ac:dyDescent="0.25">
      <c r="A550" s="45" t="str">
        <f t="shared" si="64"/>
        <v>RPMike Thomas22</v>
      </c>
      <c r="B550">
        <f>VLOOKUP($A550,draft_listing_pitchers_stats!$A$1:$B$1324,2,FALSE)</f>
        <v>13428</v>
      </c>
      <c r="C550" s="1" t="s">
        <v>885</v>
      </c>
      <c r="D550" s="1" t="s">
        <v>159</v>
      </c>
      <c r="E550" s="1" t="s">
        <v>168</v>
      </c>
      <c r="F550" s="1">
        <v>22</v>
      </c>
      <c r="G550" s="1" t="s">
        <v>58</v>
      </c>
      <c r="H550" s="1" t="s">
        <v>58</v>
      </c>
      <c r="I550" s="1" t="s">
        <v>54</v>
      </c>
      <c r="J550" s="24" t="s">
        <v>54</v>
      </c>
      <c r="K550" s="1" t="s">
        <v>47</v>
      </c>
      <c r="L550" s="24" t="s">
        <v>46</v>
      </c>
      <c r="M550" s="1">
        <v>4</v>
      </c>
      <c r="N550" s="1">
        <v>2</v>
      </c>
      <c r="O550" s="24">
        <v>1</v>
      </c>
      <c r="P550" s="1">
        <v>4</v>
      </c>
      <c r="Q550" s="1">
        <v>2</v>
      </c>
      <c r="R550" s="24">
        <v>2</v>
      </c>
      <c r="S550" s="1">
        <v>5</v>
      </c>
      <c r="T550" s="1">
        <v>5</v>
      </c>
      <c r="U550" s="1">
        <v>2</v>
      </c>
      <c r="V550" s="1">
        <v>2</v>
      </c>
      <c r="W550" s="1" t="s">
        <v>48</v>
      </c>
      <c r="X550" s="1" t="s">
        <v>48</v>
      </c>
      <c r="Y550" s="1" t="s">
        <v>48</v>
      </c>
      <c r="Z550" s="1" t="s">
        <v>48</v>
      </c>
      <c r="AA550" s="1" t="s">
        <v>48</v>
      </c>
      <c r="AB550" s="1" t="s">
        <v>48</v>
      </c>
      <c r="AC550" s="1" t="s">
        <v>48</v>
      </c>
      <c r="AD550" s="1" t="s">
        <v>48</v>
      </c>
      <c r="AE550" s="1">
        <v>5</v>
      </c>
      <c r="AF550" s="1">
        <v>5</v>
      </c>
      <c r="AG550" s="1">
        <v>4</v>
      </c>
      <c r="AH550" s="1">
        <v>5</v>
      </c>
      <c r="AI550" s="1" t="s">
        <v>48</v>
      </c>
      <c r="AJ550" s="1" t="s">
        <v>48</v>
      </c>
      <c r="AK550" s="1" t="s">
        <v>48</v>
      </c>
      <c r="AL550" s="1" t="s">
        <v>48</v>
      </c>
      <c r="AM550" s="1" t="s">
        <v>48</v>
      </c>
      <c r="AN550" s="1" t="s">
        <v>48</v>
      </c>
      <c r="AO550" s="1" t="s">
        <v>48</v>
      </c>
      <c r="AP550" s="24" t="s">
        <v>48</v>
      </c>
      <c r="AQ550" s="1" t="s">
        <v>66</v>
      </c>
      <c r="AR550" s="1">
        <v>5</v>
      </c>
      <c r="AS550" s="25" t="s">
        <v>519</v>
      </c>
      <c r="AT550" s="36" t="s">
        <v>918</v>
      </c>
      <c r="AU550" s="9">
        <f t="shared" si="65"/>
        <v>-1.9219785480100218</v>
      </c>
      <c r="AV550" s="9">
        <f t="shared" si="66"/>
        <v>-1.23416323121884</v>
      </c>
      <c r="AW550">
        <f t="shared" si="67"/>
        <v>4</v>
      </c>
      <c r="AX550">
        <f t="shared" si="68"/>
        <v>0</v>
      </c>
      <c r="AY550" s="6">
        <f>VLOOKUP(AQ550,COND!$A$10:$B$32,2,FALSE)</f>
        <v>1.0249999999999999</v>
      </c>
      <c r="AZ550" s="9">
        <f>($AU$3*AU550+$AV$3*AV550+$AW$3*AW550+$AX$3*AX550)*AY550*IF(AR550&lt;5,0.95,IF(AR550&lt;7,0.975,1))+$K$3*VLOOKUP(K550,COND!$A$2:$D$7,2,FALSE)+$L$3*VLOOKUP(L550,COND!$A$2:$D$7,3,FALSE)+IF(BB550="SP",$BB$3,0)+IF($AW550&lt;3,-5,0)</f>
        <v>8.646756953729934</v>
      </c>
      <c r="BA550" s="28">
        <f t="shared" si="69"/>
        <v>-0.29793552758511654</v>
      </c>
      <c r="BB550" t="str">
        <f t="shared" si="70"/>
        <v>SP</v>
      </c>
      <c r="BC550">
        <v>900</v>
      </c>
      <c r="BD550">
        <v>546</v>
      </c>
      <c r="BF550" t="str">
        <f t="shared" si="71"/>
        <v>Unlikely</v>
      </c>
      <c r="BH550" t="str">
        <f>IF(VLOOKUP($B550,'Draft List'!$D$4:$AC$2598,BH$3,FALSE)&lt;&gt;0,VLOOKUP($B550,'Draft List'!$D$4:$AC$2598,BH$3,FALSE),"")</f>
        <v/>
      </c>
      <c r="BI550" t="str">
        <f>IF(VLOOKUP($B550,'Draft List'!$D$4:$AC$2598,BI$3,FALSE)&lt;&gt;0,VLOOKUP($B550,'Draft List'!$D$4:$AC$2598,BI$3,FALSE),"")</f>
        <v/>
      </c>
      <c r="BJ550" t="str">
        <f>IF(VLOOKUP($B550,'Draft List'!$D$4:$AC$2598,BJ$3,FALSE)&lt;&gt;0,VLOOKUP($B550,'Draft List'!$D$4:$AC$2598,BJ$3,FALSE),"")</f>
        <v/>
      </c>
      <c r="BK550" t="str">
        <f>IF(VLOOKUP($B550,'Draft List'!$D$4:$AC$2598,BK$3,FALSE)&lt;&gt;0,VLOOKUP($B550,'Draft List'!$D$4:$AC$2598,BK$3,FALSE),"")</f>
        <v/>
      </c>
      <c r="BL550">
        <f>IF(OR(C550="SP",C550="MR",C550="CL"),"P",VLOOKUP($A550,Bat!$A$4:$AQ$1284,42,FALSE))</f>
        <v>-6.5223903803333148</v>
      </c>
    </row>
    <row r="551" spans="1:64" x14ac:dyDescent="0.25">
      <c r="A551" s="45" t="str">
        <f t="shared" si="64"/>
        <v>RPTony Garza23</v>
      </c>
      <c r="B551">
        <f>VLOOKUP($A551,draft_listing_pitchers_stats!$A$1:$B$1324,2,FALSE)</f>
        <v>10254</v>
      </c>
      <c r="C551" s="1" t="s">
        <v>885</v>
      </c>
      <c r="D551" s="1" t="s">
        <v>157</v>
      </c>
      <c r="E551" s="1" t="s">
        <v>200</v>
      </c>
      <c r="F551" s="1">
        <v>23</v>
      </c>
      <c r="G551" s="1" t="s">
        <v>58</v>
      </c>
      <c r="H551" s="1" t="s">
        <v>44</v>
      </c>
      <c r="I551" s="1" t="s">
        <v>54</v>
      </c>
      <c r="J551" s="24" t="s">
        <v>54</v>
      </c>
      <c r="K551" s="1" t="s">
        <v>47</v>
      </c>
      <c r="L551" s="24" t="s">
        <v>46</v>
      </c>
      <c r="M551" s="1">
        <v>3</v>
      </c>
      <c r="N551" s="1">
        <v>1</v>
      </c>
      <c r="O551" s="24">
        <v>1</v>
      </c>
      <c r="P551" s="1">
        <v>4</v>
      </c>
      <c r="Q551" s="1">
        <v>2</v>
      </c>
      <c r="R551" s="24">
        <v>2</v>
      </c>
      <c r="S551" s="1">
        <v>5</v>
      </c>
      <c r="T551" s="1">
        <v>5</v>
      </c>
      <c r="U551" s="1">
        <v>1</v>
      </c>
      <c r="V551" s="1">
        <v>1</v>
      </c>
      <c r="W551" s="1">
        <v>3</v>
      </c>
      <c r="X551" s="1">
        <v>5</v>
      </c>
      <c r="Y551" s="1" t="s">
        <v>48</v>
      </c>
      <c r="Z551" s="1" t="s">
        <v>48</v>
      </c>
      <c r="AA551" s="1" t="s">
        <v>48</v>
      </c>
      <c r="AB551" s="1" t="s">
        <v>48</v>
      </c>
      <c r="AC551" s="1" t="s">
        <v>48</v>
      </c>
      <c r="AD551" s="1" t="s">
        <v>48</v>
      </c>
      <c r="AE551" s="1" t="s">
        <v>48</v>
      </c>
      <c r="AF551" s="1" t="s">
        <v>48</v>
      </c>
      <c r="AG551" s="1" t="s">
        <v>48</v>
      </c>
      <c r="AH551" s="1" t="s">
        <v>48</v>
      </c>
      <c r="AI551" s="1" t="s">
        <v>48</v>
      </c>
      <c r="AJ551" s="1" t="s">
        <v>48</v>
      </c>
      <c r="AK551" s="1" t="s">
        <v>48</v>
      </c>
      <c r="AL551" s="1" t="s">
        <v>48</v>
      </c>
      <c r="AM551" s="1" t="s">
        <v>48</v>
      </c>
      <c r="AN551" s="1" t="s">
        <v>48</v>
      </c>
      <c r="AO551" s="1" t="s">
        <v>48</v>
      </c>
      <c r="AP551" s="24" t="s">
        <v>48</v>
      </c>
      <c r="AQ551" s="1" t="s">
        <v>61</v>
      </c>
      <c r="AR551" s="1">
        <v>6</v>
      </c>
      <c r="AS551" s="25" t="s">
        <v>15</v>
      </c>
      <c r="AT551" s="36" t="s">
        <v>50</v>
      </c>
      <c r="AU551" s="9">
        <f t="shared" si="65"/>
        <v>-2.3121015889492513</v>
      </c>
      <c r="AV551" s="9">
        <f t="shared" si="66"/>
        <v>-1.23416323121884</v>
      </c>
      <c r="AW551">
        <f t="shared" si="67"/>
        <v>3</v>
      </c>
      <c r="AX551">
        <f t="shared" si="68"/>
        <v>0</v>
      </c>
      <c r="AY551" s="6">
        <f>VLOOKUP(AQ551,COND!$A$10:$B$32,2,FALSE)</f>
        <v>1</v>
      </c>
      <c r="AZ551" s="9">
        <f>($AU$3*AU551+$AV$3*AV551+$AW$3*AW551+$AX$3*AX551)*AY551*IF(AR551&lt;5,0.95,IF(AR551&lt;7,0.975,1))+$K$3*VLOOKUP(K551,COND!$A$2:$D$7,2,FALSE)+$L$3*VLOOKUP(L551,COND!$A$2:$D$7,3,FALSE)+IF(BB551="SP",$BB$3,0)+IF($AW551&lt;3,-5,0)</f>
        <v>8.645457181387517</v>
      </c>
      <c r="BA551" s="28">
        <f t="shared" si="69"/>
        <v>-0.29804971264410024</v>
      </c>
      <c r="BB551" t="str">
        <f t="shared" si="70"/>
        <v>SP</v>
      </c>
      <c r="BC551">
        <v>900</v>
      </c>
      <c r="BD551">
        <v>547</v>
      </c>
      <c r="BF551" t="str">
        <f t="shared" si="71"/>
        <v>Unlikely</v>
      </c>
      <c r="BH551" t="str">
        <f>IF(VLOOKUP($B551,'Draft List'!$D$4:$AC$2598,BH$3,FALSE)&lt;&gt;0,VLOOKUP($B551,'Draft List'!$D$4:$AC$2598,BH$3,FALSE),"")</f>
        <v/>
      </c>
      <c r="BI551" t="str">
        <f>IF(VLOOKUP($B551,'Draft List'!$D$4:$AC$2598,BI$3,FALSE)&lt;&gt;0,VLOOKUP($B551,'Draft List'!$D$4:$AC$2598,BI$3,FALSE),"")</f>
        <v/>
      </c>
      <c r="BJ551" t="str">
        <f>IF(VLOOKUP($B551,'Draft List'!$D$4:$AC$2598,BJ$3,FALSE)&lt;&gt;0,VLOOKUP($B551,'Draft List'!$D$4:$AC$2598,BJ$3,FALSE),"")</f>
        <v/>
      </c>
      <c r="BK551" t="str">
        <f>IF(VLOOKUP($B551,'Draft List'!$D$4:$AC$2598,BK$3,FALSE)&lt;&gt;0,VLOOKUP($B551,'Draft List'!$D$4:$AC$2598,BK$3,FALSE),"")</f>
        <v/>
      </c>
      <c r="BL551">
        <f>IF(OR(C551="SP",C551="MR",C551="CL"),"P",VLOOKUP($A551,Bat!$A$4:$AQ$1284,42,FALSE))</f>
        <v>-7.6932676111398361</v>
      </c>
    </row>
    <row r="552" spans="1:64" x14ac:dyDescent="0.25">
      <c r="A552" s="45" t="str">
        <f t="shared" si="64"/>
        <v>SPJustin Anderson23</v>
      </c>
      <c r="B552">
        <f>VLOOKUP($A552,draft_listing_pitchers_stats!$A$1:$B$1324,2,FALSE)</f>
        <v>2065</v>
      </c>
      <c r="C552" s="1" t="s">
        <v>25</v>
      </c>
      <c r="D552" s="1" t="s">
        <v>541</v>
      </c>
      <c r="E552" s="1" t="s">
        <v>228</v>
      </c>
      <c r="F552" s="1">
        <v>23</v>
      </c>
      <c r="G552" s="1" t="s">
        <v>44</v>
      </c>
      <c r="H552" s="1" t="s">
        <v>44</v>
      </c>
      <c r="I552" s="1" t="s">
        <v>54</v>
      </c>
      <c r="J552" s="24" t="s">
        <v>54</v>
      </c>
      <c r="K552" s="1" t="s">
        <v>51</v>
      </c>
      <c r="L552" s="24" t="s">
        <v>46</v>
      </c>
      <c r="M552" s="1">
        <v>3</v>
      </c>
      <c r="N552" s="1">
        <v>2</v>
      </c>
      <c r="O552" s="24">
        <v>1</v>
      </c>
      <c r="P552" s="1">
        <v>4</v>
      </c>
      <c r="Q552" s="1">
        <v>2</v>
      </c>
      <c r="R552" s="24">
        <v>2</v>
      </c>
      <c r="S552" s="1">
        <v>5</v>
      </c>
      <c r="T552" s="1">
        <v>5</v>
      </c>
      <c r="U552" s="1">
        <v>3</v>
      </c>
      <c r="V552" s="1">
        <v>5</v>
      </c>
      <c r="W552" s="1">
        <v>5</v>
      </c>
      <c r="X552" s="1">
        <v>5</v>
      </c>
      <c r="Y552" s="1">
        <v>4</v>
      </c>
      <c r="Z552" s="1">
        <v>4</v>
      </c>
      <c r="AA552" s="1" t="s">
        <v>48</v>
      </c>
      <c r="AB552" s="1" t="s">
        <v>48</v>
      </c>
      <c r="AC552" s="1" t="s">
        <v>48</v>
      </c>
      <c r="AD552" s="1" t="s">
        <v>48</v>
      </c>
      <c r="AE552" s="1" t="s">
        <v>48</v>
      </c>
      <c r="AF552" s="1" t="s">
        <v>48</v>
      </c>
      <c r="AG552" s="1" t="s">
        <v>48</v>
      </c>
      <c r="AH552" s="1" t="s">
        <v>48</v>
      </c>
      <c r="AI552" s="1" t="s">
        <v>48</v>
      </c>
      <c r="AJ552" s="1" t="s">
        <v>48</v>
      </c>
      <c r="AK552" s="1" t="s">
        <v>48</v>
      </c>
      <c r="AL552" s="1" t="s">
        <v>48</v>
      </c>
      <c r="AM552" s="1" t="s">
        <v>48</v>
      </c>
      <c r="AN552" s="1" t="s">
        <v>48</v>
      </c>
      <c r="AO552" s="1" t="s">
        <v>48</v>
      </c>
      <c r="AP552" s="24" t="s">
        <v>48</v>
      </c>
      <c r="AQ552" s="1" t="s">
        <v>66</v>
      </c>
      <c r="AR552" s="1">
        <v>8</v>
      </c>
      <c r="AS552" s="25" t="s">
        <v>519</v>
      </c>
      <c r="AT552" s="36" t="s">
        <v>48</v>
      </c>
      <c r="AU552" s="9">
        <f t="shared" si="65"/>
        <v>-2.1166698725191955</v>
      </c>
      <c r="AV552" s="9">
        <f t="shared" si="66"/>
        <v>-1.23416323121884</v>
      </c>
      <c r="AW552">
        <f t="shared" si="67"/>
        <v>4</v>
      </c>
      <c r="AX552">
        <f t="shared" si="68"/>
        <v>0</v>
      </c>
      <c r="AY552" s="6">
        <f>VLOOKUP(AQ552,COND!$A$10:$B$32,2,FALSE)</f>
        <v>1.0249999999999999</v>
      </c>
      <c r="AZ552" s="9">
        <f>($AU$3*AU552+$AV$3*AV552+$AW$3*AW552+$AX$3*AX552)*AY552*IF(AR552&lt;5,0.95,IF(AR552&lt;7,0.975,1))+$K$3*VLOOKUP(K552,COND!$A$2:$D$7,2,FALSE)+$L$3*VLOOKUP(L552,COND!$A$2:$D$7,3,FALSE)+IF(BB552="SP",$BB$3,0)+IF($AW552&lt;3,-5,0)</f>
        <v>8.6157364361473441</v>
      </c>
      <c r="BA552" s="28">
        <f t="shared" si="69"/>
        <v>-0.30066068145574443</v>
      </c>
      <c r="BB552" t="str">
        <f t="shared" si="70"/>
        <v>SP</v>
      </c>
      <c r="BC552">
        <v>900</v>
      </c>
      <c r="BD552">
        <v>548</v>
      </c>
      <c r="BF552" t="str">
        <f t="shared" si="71"/>
        <v>Unlikely</v>
      </c>
      <c r="BH552">
        <f>IF(VLOOKUP($B552,'Draft List'!$D$4:$AC$2598,BH$3,FALSE)&lt;&gt;0,VLOOKUP($B552,'Draft List'!$D$4:$AC$2598,BH$3,FALSE),"")</f>
        <v>215</v>
      </c>
      <c r="BI552">
        <f>IF(VLOOKUP($B552,'Draft List'!$D$4:$AC$2598,BI$3,FALSE)&lt;&gt;0,VLOOKUP($B552,'Draft List'!$D$4:$AC$2598,BI$3,FALSE),"")</f>
        <v>9</v>
      </c>
      <c r="BJ552">
        <f>IF(VLOOKUP($B552,'Draft List'!$D$4:$AC$2598,BJ$3,FALSE)&lt;&gt;0,VLOOKUP($B552,'Draft List'!$D$4:$AC$2598,BJ$3,FALSE),"")</f>
        <v>1</v>
      </c>
      <c r="BK552" t="str">
        <f>IF(VLOOKUP($B552,'Draft List'!$D$4:$AC$2598,BK$3,FALSE)&lt;&gt;0,VLOOKUP($B552,'Draft List'!$D$4:$AC$2598,BK$3,FALSE),"")</f>
        <v>Yuma Bulldozers</v>
      </c>
      <c r="BL552" t="str">
        <f>IF(OR(C552="SP",C552="MR",C552="CL"),"P",VLOOKUP($A552,Bat!$A$4:$AQ$1284,42,FALSE))</f>
        <v>P</v>
      </c>
    </row>
    <row r="553" spans="1:64" x14ac:dyDescent="0.25">
      <c r="A553" s="45" t="str">
        <f t="shared" si="64"/>
        <v>RPDoug Hinton22</v>
      </c>
      <c r="B553">
        <f>VLOOKUP($A553,draft_listing_pitchers_stats!$A$1:$B$1324,2,FALSE)</f>
        <v>8099</v>
      </c>
      <c r="C553" s="1" t="s">
        <v>885</v>
      </c>
      <c r="D553" s="1" t="s">
        <v>545</v>
      </c>
      <c r="E553" s="1" t="s">
        <v>1243</v>
      </c>
      <c r="F553" s="1">
        <v>22</v>
      </c>
      <c r="G553" s="1" t="s">
        <v>44</v>
      </c>
      <c r="H553" s="1" t="s">
        <v>44</v>
      </c>
      <c r="I553" s="1" t="s">
        <v>54</v>
      </c>
      <c r="J553" s="24" t="s">
        <v>54</v>
      </c>
      <c r="K553" s="1" t="s">
        <v>47</v>
      </c>
      <c r="L553" s="24" t="s">
        <v>46</v>
      </c>
      <c r="M553" s="1">
        <v>1</v>
      </c>
      <c r="N553" s="1">
        <v>2</v>
      </c>
      <c r="O553" s="24">
        <v>1</v>
      </c>
      <c r="P553" s="1">
        <v>3</v>
      </c>
      <c r="Q553" s="1">
        <v>3</v>
      </c>
      <c r="R553" s="24">
        <v>2</v>
      </c>
      <c r="S553" s="1">
        <v>3</v>
      </c>
      <c r="T553" s="1">
        <v>4</v>
      </c>
      <c r="U553" s="1">
        <v>1</v>
      </c>
      <c r="V553" s="1">
        <v>1</v>
      </c>
      <c r="W553" s="1">
        <v>2</v>
      </c>
      <c r="X553" s="1">
        <v>2</v>
      </c>
      <c r="Y553" s="1">
        <v>2</v>
      </c>
      <c r="Z553" s="1">
        <v>3</v>
      </c>
      <c r="AA553" s="1" t="s">
        <v>48</v>
      </c>
      <c r="AB553" s="1" t="s">
        <v>48</v>
      </c>
      <c r="AC553" s="1" t="s">
        <v>48</v>
      </c>
      <c r="AD553" s="1" t="s">
        <v>48</v>
      </c>
      <c r="AE553" s="1" t="s">
        <v>48</v>
      </c>
      <c r="AF553" s="1" t="s">
        <v>48</v>
      </c>
      <c r="AG553" s="1" t="s">
        <v>48</v>
      </c>
      <c r="AH553" s="1" t="s">
        <v>48</v>
      </c>
      <c r="AI553" s="1" t="s">
        <v>48</v>
      </c>
      <c r="AJ553" s="1" t="s">
        <v>48</v>
      </c>
      <c r="AK553" s="1" t="s">
        <v>48</v>
      </c>
      <c r="AL553" s="1" t="s">
        <v>48</v>
      </c>
      <c r="AM553" s="1" t="s">
        <v>48</v>
      </c>
      <c r="AN553" s="1" t="s">
        <v>48</v>
      </c>
      <c r="AO553" s="1" t="s">
        <v>48</v>
      </c>
      <c r="AP553" s="24" t="s">
        <v>48</v>
      </c>
      <c r="AQ553" s="1" t="s">
        <v>71</v>
      </c>
      <c r="AR553" s="1">
        <v>7</v>
      </c>
      <c r="AS553" s="25" t="s">
        <v>519</v>
      </c>
      <c r="AT553" s="36" t="s">
        <v>48</v>
      </c>
      <c r="AU553" s="9">
        <f t="shared" si="65"/>
        <v>-2.5060525215375429</v>
      </c>
      <c r="AV553" s="9">
        <f t="shared" si="66"/>
        <v>-1.233422839297958</v>
      </c>
      <c r="AW553">
        <f t="shared" si="67"/>
        <v>4</v>
      </c>
      <c r="AX553">
        <f t="shared" si="68"/>
        <v>0</v>
      </c>
      <c r="AY553" s="6">
        <f>VLOOKUP(AQ553,COND!$A$10:$B$32,2,FALSE)</f>
        <v>1</v>
      </c>
      <c r="AZ553" s="9">
        <f>($AU$3*AU553+$AV$3*AV553+$AW$3*AW553+$AX$3*AX553)*AY553*IF(AR553&lt;5,0.95,IF(AR553&lt;7,0.975,1))+$K$3*VLOOKUP(K553,COND!$A$2:$D$7,2,FALSE)+$L$3*VLOOKUP(L553,COND!$A$2:$D$7,3,FALSE)+IF(BB553="SP",$BB$3,0)+IF($AW553&lt;3,-5,0)</f>
        <v>8.5303327097333295</v>
      </c>
      <c r="BA553" s="28">
        <f t="shared" si="69"/>
        <v>-0.3081634026783529</v>
      </c>
      <c r="BB553" t="str">
        <f t="shared" si="70"/>
        <v>SP</v>
      </c>
      <c r="BC553">
        <v>900</v>
      </c>
      <c r="BD553">
        <v>549</v>
      </c>
      <c r="BF553" t="str">
        <f t="shared" si="71"/>
        <v>Unlikely</v>
      </c>
      <c r="BH553" t="str">
        <f>IF(VLOOKUP($B553,'Draft List'!$D$4:$AC$2598,BH$3,FALSE)&lt;&gt;0,VLOOKUP($B553,'Draft List'!$D$4:$AC$2598,BH$3,FALSE),"")</f>
        <v/>
      </c>
      <c r="BI553" t="str">
        <f>IF(VLOOKUP($B553,'Draft List'!$D$4:$AC$2598,BI$3,FALSE)&lt;&gt;0,VLOOKUP($B553,'Draft List'!$D$4:$AC$2598,BI$3,FALSE),"")</f>
        <v/>
      </c>
      <c r="BJ553" t="str">
        <f>IF(VLOOKUP($B553,'Draft List'!$D$4:$AC$2598,BJ$3,FALSE)&lt;&gt;0,VLOOKUP($B553,'Draft List'!$D$4:$AC$2598,BJ$3,FALSE),"")</f>
        <v/>
      </c>
      <c r="BK553" t="str">
        <f>IF(VLOOKUP($B553,'Draft List'!$D$4:$AC$2598,BK$3,FALSE)&lt;&gt;0,VLOOKUP($B553,'Draft List'!$D$4:$AC$2598,BK$3,FALSE),"")</f>
        <v/>
      </c>
      <c r="BL553">
        <f>IF(OR(C553="SP",C553="MR",C553="CL"),"P",VLOOKUP($A553,Bat!$A$4:$AQ$1284,42,FALSE))</f>
        <v>-8.7628976157499725</v>
      </c>
    </row>
    <row r="554" spans="1:64" x14ac:dyDescent="0.25">
      <c r="A554" s="45" t="str">
        <f t="shared" si="64"/>
        <v>RPMike Nelson22</v>
      </c>
      <c r="B554">
        <f>VLOOKUP($A554,draft_listing_pitchers_stats!$A$1:$B$1324,2,FALSE)</f>
        <v>6167</v>
      </c>
      <c r="C554" s="1" t="s">
        <v>885</v>
      </c>
      <c r="D554" s="1" t="s">
        <v>159</v>
      </c>
      <c r="E554" s="1" t="s">
        <v>141</v>
      </c>
      <c r="F554" s="1">
        <v>22</v>
      </c>
      <c r="G554" s="1" t="s">
        <v>44</v>
      </c>
      <c r="H554" s="1" t="s">
        <v>44</v>
      </c>
      <c r="I554" s="1" t="s">
        <v>54</v>
      </c>
      <c r="J554" s="24" t="s">
        <v>54</v>
      </c>
      <c r="K554" s="1" t="s">
        <v>46</v>
      </c>
      <c r="L554" s="24" t="s">
        <v>46</v>
      </c>
      <c r="M554" s="1">
        <v>4</v>
      </c>
      <c r="N554" s="1">
        <v>1</v>
      </c>
      <c r="O554" s="24">
        <v>1</v>
      </c>
      <c r="P554" s="1">
        <v>4</v>
      </c>
      <c r="Q554" s="1">
        <v>1</v>
      </c>
      <c r="R554" s="24">
        <v>3</v>
      </c>
      <c r="S554" s="1">
        <v>5</v>
      </c>
      <c r="T554" s="1">
        <v>5</v>
      </c>
      <c r="U554" s="1">
        <v>5</v>
      </c>
      <c r="V554" s="1">
        <v>5</v>
      </c>
      <c r="W554" s="1">
        <v>3</v>
      </c>
      <c r="X554" s="1">
        <v>4</v>
      </c>
      <c r="Y554" s="1" t="s">
        <v>48</v>
      </c>
      <c r="Z554" s="1" t="s">
        <v>48</v>
      </c>
      <c r="AA554" s="1" t="s">
        <v>48</v>
      </c>
      <c r="AB554" s="1" t="s">
        <v>48</v>
      </c>
      <c r="AC554" s="1" t="s">
        <v>48</v>
      </c>
      <c r="AD554" s="1" t="s">
        <v>48</v>
      </c>
      <c r="AE554" s="1" t="s">
        <v>48</v>
      </c>
      <c r="AF554" s="1" t="s">
        <v>48</v>
      </c>
      <c r="AG554" s="1" t="s">
        <v>48</v>
      </c>
      <c r="AH554" s="1" t="s">
        <v>48</v>
      </c>
      <c r="AI554" s="1" t="s">
        <v>48</v>
      </c>
      <c r="AJ554" s="1" t="s">
        <v>48</v>
      </c>
      <c r="AK554" s="1" t="s">
        <v>48</v>
      </c>
      <c r="AL554" s="1" t="s">
        <v>48</v>
      </c>
      <c r="AM554" s="1" t="s">
        <v>48</v>
      </c>
      <c r="AN554" s="1" t="s">
        <v>48</v>
      </c>
      <c r="AO554" s="1" t="s">
        <v>48</v>
      </c>
      <c r="AP554" s="24" t="s">
        <v>48</v>
      </c>
      <c r="AQ554" s="1" t="s">
        <v>61</v>
      </c>
      <c r="AR554" s="1">
        <v>4</v>
      </c>
      <c r="AS554" s="25" t="s">
        <v>15</v>
      </c>
      <c r="AT554" s="36" t="s">
        <v>881</v>
      </c>
      <c r="AU554" s="9">
        <f t="shared" si="65"/>
        <v>-2.1174102644400774</v>
      </c>
      <c r="AV554" s="9">
        <f t="shared" si="66"/>
        <v>-1.1872743815947853</v>
      </c>
      <c r="AW554">
        <f t="shared" si="67"/>
        <v>3</v>
      </c>
      <c r="AX554">
        <f t="shared" si="68"/>
        <v>0</v>
      </c>
      <c r="AY554" s="6">
        <f>VLOOKUP(AQ554,COND!$A$10:$B$32,2,FALSE)</f>
        <v>1</v>
      </c>
      <c r="AZ554" s="9">
        <f>($AU$3*AU554+$AV$3*AV554+$AW$3*AW554+$AX$3*AX554)*AY554*IF(AR554&lt;5,0.95,IF(AR554&lt;7,0.975,1))+$K$3*VLOOKUP(K554,COND!$A$2:$D$7,2,FALSE)+$L$3*VLOOKUP(L554,COND!$A$2:$D$7,3,FALSE)+IF(BB554="SP",$BB$3,0)+IF($AW554&lt;3,-5,0)</f>
        <v>8.4644787994554669</v>
      </c>
      <c r="BA554" s="28">
        <f t="shared" si="69"/>
        <v>-0.31394867167046092</v>
      </c>
      <c r="BB554" t="str">
        <f t="shared" si="70"/>
        <v>RP</v>
      </c>
      <c r="BC554">
        <v>900</v>
      </c>
      <c r="BD554">
        <v>550</v>
      </c>
      <c r="BF554" t="str">
        <f t="shared" si="71"/>
        <v>Unlikely</v>
      </c>
      <c r="BH554" t="str">
        <f>IF(VLOOKUP($B554,'Draft List'!$D$4:$AC$2598,BH$3,FALSE)&lt;&gt;0,VLOOKUP($B554,'Draft List'!$D$4:$AC$2598,BH$3,FALSE),"")</f>
        <v/>
      </c>
      <c r="BI554" t="str">
        <f>IF(VLOOKUP($B554,'Draft List'!$D$4:$AC$2598,BI$3,FALSE)&lt;&gt;0,VLOOKUP($B554,'Draft List'!$D$4:$AC$2598,BI$3,FALSE),"")</f>
        <v/>
      </c>
      <c r="BJ554" t="str">
        <f>IF(VLOOKUP($B554,'Draft List'!$D$4:$AC$2598,BJ$3,FALSE)&lt;&gt;0,VLOOKUP($B554,'Draft List'!$D$4:$AC$2598,BJ$3,FALSE),"")</f>
        <v/>
      </c>
      <c r="BK554" t="str">
        <f>IF(VLOOKUP($B554,'Draft List'!$D$4:$AC$2598,BK$3,FALSE)&lt;&gt;0,VLOOKUP($B554,'Draft List'!$D$4:$AC$2598,BK$3,FALSE),"")</f>
        <v/>
      </c>
      <c r="BL554">
        <f>IF(OR(C554="SP",C554="MR",C554="CL"),"P",VLOOKUP($A554,Bat!$A$4:$AQ$1284,42,FALSE))</f>
        <v>-10.568345743246987</v>
      </c>
    </row>
    <row r="555" spans="1:64" x14ac:dyDescent="0.25">
      <c r="A555" s="45" t="str">
        <f t="shared" si="64"/>
        <v>RPDavid Williams23</v>
      </c>
      <c r="B555">
        <f>VLOOKUP($A555,draft_listing_pitchers_stats!$A$1:$B$1324,2,FALSE)</f>
        <v>10642</v>
      </c>
      <c r="C555" s="1" t="s">
        <v>885</v>
      </c>
      <c r="D555" s="1" t="s">
        <v>187</v>
      </c>
      <c r="E555" s="1" t="s">
        <v>185</v>
      </c>
      <c r="F555" s="1">
        <v>23</v>
      </c>
      <c r="G555" s="1" t="s">
        <v>44</v>
      </c>
      <c r="H555" s="1" t="s">
        <v>44</v>
      </c>
      <c r="I555" s="1" t="s">
        <v>54</v>
      </c>
      <c r="J555" s="24" t="s">
        <v>54</v>
      </c>
      <c r="K555" s="1" t="s">
        <v>47</v>
      </c>
      <c r="L555" s="24" t="s">
        <v>51</v>
      </c>
      <c r="M555" s="1">
        <v>3</v>
      </c>
      <c r="N555" s="1">
        <v>1</v>
      </c>
      <c r="O555" s="24">
        <v>1</v>
      </c>
      <c r="P555" s="1">
        <v>4</v>
      </c>
      <c r="Q555" s="1">
        <v>1</v>
      </c>
      <c r="R555" s="24">
        <v>3</v>
      </c>
      <c r="S555" s="1">
        <v>4</v>
      </c>
      <c r="T555" s="1">
        <v>5</v>
      </c>
      <c r="U555" s="1" t="s">
        <v>48</v>
      </c>
      <c r="V555" s="1" t="s">
        <v>48</v>
      </c>
      <c r="W555" s="1">
        <v>2</v>
      </c>
      <c r="X555" s="1">
        <v>4</v>
      </c>
      <c r="Y555" s="1">
        <v>4</v>
      </c>
      <c r="Z555" s="1">
        <v>5</v>
      </c>
      <c r="AA555" s="1" t="s">
        <v>48</v>
      </c>
      <c r="AB555" s="1" t="s">
        <v>48</v>
      </c>
      <c r="AC555" s="1" t="s">
        <v>48</v>
      </c>
      <c r="AD555" s="1" t="s">
        <v>48</v>
      </c>
      <c r="AE555" s="1" t="s">
        <v>48</v>
      </c>
      <c r="AF555" s="1" t="s">
        <v>48</v>
      </c>
      <c r="AG555" s="1" t="s">
        <v>48</v>
      </c>
      <c r="AH555" s="1" t="s">
        <v>48</v>
      </c>
      <c r="AI555" s="1" t="s">
        <v>48</v>
      </c>
      <c r="AJ555" s="1" t="s">
        <v>48</v>
      </c>
      <c r="AK555" s="1" t="s">
        <v>48</v>
      </c>
      <c r="AL555" s="1" t="s">
        <v>48</v>
      </c>
      <c r="AM555" s="1" t="s">
        <v>48</v>
      </c>
      <c r="AN555" s="1" t="s">
        <v>48</v>
      </c>
      <c r="AO555" s="1" t="s">
        <v>48</v>
      </c>
      <c r="AP555" s="24" t="s">
        <v>48</v>
      </c>
      <c r="AQ555" s="1" t="s">
        <v>522</v>
      </c>
      <c r="AR555" s="1">
        <v>3</v>
      </c>
      <c r="AS555" s="25" t="s">
        <v>519</v>
      </c>
      <c r="AT555" s="36" t="s">
        <v>50</v>
      </c>
      <c r="AU555" s="9">
        <f t="shared" si="65"/>
        <v>-2.3121015889492513</v>
      </c>
      <c r="AV555" s="9">
        <f t="shared" si="66"/>
        <v>-1.1872743815947853</v>
      </c>
      <c r="AW555">
        <f t="shared" si="67"/>
        <v>3</v>
      </c>
      <c r="AX555">
        <f t="shared" si="68"/>
        <v>0</v>
      </c>
      <c r="AY555" s="6">
        <f>VLOOKUP(AQ555,COND!$A$10:$B$32,2,FALSE)</f>
        <v>1</v>
      </c>
      <c r="AZ555" s="9">
        <f>($AU$3*AU555+$AV$3*AV555+$AW$3*AW555+$AX$3*AX555)*AY555*IF(AR555&lt;5,0.95,IF(AR555&lt;7,0.975,1))+$K$3*VLOOKUP(K555,COND!$A$2:$D$7,2,FALSE)+$L$3*VLOOKUP(L555,COND!$A$2:$D$7,3,FALSE)+IF(BB555="SP",$BB$3,0)+IF($AW555&lt;3,-5,0)</f>
        <v>8.4274874477987218</v>
      </c>
      <c r="BA555" s="28">
        <f t="shared" si="69"/>
        <v>-0.31719836358416753</v>
      </c>
      <c r="BB555" t="str">
        <f t="shared" si="70"/>
        <v>RP</v>
      </c>
      <c r="BC555">
        <v>900</v>
      </c>
      <c r="BD555">
        <v>551</v>
      </c>
      <c r="BF555" t="str">
        <f t="shared" si="71"/>
        <v>Unlikely</v>
      </c>
      <c r="BH555" t="str">
        <f>IF(VLOOKUP($B555,'Draft List'!$D$4:$AC$2598,BH$3,FALSE)&lt;&gt;0,VLOOKUP($B555,'Draft List'!$D$4:$AC$2598,BH$3,FALSE),"")</f>
        <v/>
      </c>
      <c r="BI555" t="str">
        <f>IF(VLOOKUP($B555,'Draft List'!$D$4:$AC$2598,BI$3,FALSE)&lt;&gt;0,VLOOKUP($B555,'Draft List'!$D$4:$AC$2598,BI$3,FALSE),"")</f>
        <v/>
      </c>
      <c r="BJ555" t="str">
        <f>IF(VLOOKUP($B555,'Draft List'!$D$4:$AC$2598,BJ$3,FALSE)&lt;&gt;0,VLOOKUP($B555,'Draft List'!$D$4:$AC$2598,BJ$3,FALSE),"")</f>
        <v/>
      </c>
      <c r="BK555" t="str">
        <f>IF(VLOOKUP($B555,'Draft List'!$D$4:$AC$2598,BK$3,FALSE)&lt;&gt;0,VLOOKUP($B555,'Draft List'!$D$4:$AC$2598,BK$3,FALSE),"")</f>
        <v/>
      </c>
      <c r="BL555">
        <f>IF(OR(C555="SP",C555="MR",C555="CL"),"P",VLOOKUP($A555,Bat!$A$4:$AQ$1284,42,FALSE))</f>
        <v>-8.7386726535964172</v>
      </c>
    </row>
    <row r="556" spans="1:64" x14ac:dyDescent="0.25">
      <c r="A556" s="45" t="str">
        <f t="shared" si="64"/>
        <v>RPEthan Bass23</v>
      </c>
      <c r="B556">
        <f>VLOOKUP($A556,draft_listing_pitchers_stats!$A$1:$B$1324,2,FALSE)</f>
        <v>8990</v>
      </c>
      <c r="C556" s="1" t="s">
        <v>885</v>
      </c>
      <c r="D556" s="1" t="s">
        <v>1028</v>
      </c>
      <c r="E556" s="1" t="s">
        <v>395</v>
      </c>
      <c r="F556" s="1">
        <v>23</v>
      </c>
      <c r="G556" s="1" t="s">
        <v>58</v>
      </c>
      <c r="H556" s="1" t="s">
        <v>58</v>
      </c>
      <c r="I556" s="1" t="s">
        <v>54</v>
      </c>
      <c r="J556" s="24" t="s">
        <v>54</v>
      </c>
      <c r="K556" s="1" t="s">
        <v>47</v>
      </c>
      <c r="L556" s="24" t="s">
        <v>51</v>
      </c>
      <c r="M556" s="1">
        <v>2</v>
      </c>
      <c r="N556" s="1">
        <v>2</v>
      </c>
      <c r="O556" s="24">
        <v>2</v>
      </c>
      <c r="P556" s="1">
        <v>4</v>
      </c>
      <c r="Q556" s="1">
        <v>2</v>
      </c>
      <c r="R556" s="24">
        <v>2</v>
      </c>
      <c r="S556" s="1">
        <v>4</v>
      </c>
      <c r="T556" s="1">
        <v>5</v>
      </c>
      <c r="U556" s="1">
        <v>1</v>
      </c>
      <c r="V556" s="1">
        <v>1</v>
      </c>
      <c r="W556" s="1" t="s">
        <v>48</v>
      </c>
      <c r="X556" s="1" t="s">
        <v>48</v>
      </c>
      <c r="Y556" s="1" t="s">
        <v>48</v>
      </c>
      <c r="Z556" s="1" t="s">
        <v>48</v>
      </c>
      <c r="AA556" s="1">
        <v>3</v>
      </c>
      <c r="AB556" s="1">
        <v>4</v>
      </c>
      <c r="AC556" s="1" t="s">
        <v>48</v>
      </c>
      <c r="AD556" s="1" t="s">
        <v>48</v>
      </c>
      <c r="AE556" s="1" t="s">
        <v>48</v>
      </c>
      <c r="AF556" s="1" t="s">
        <v>48</v>
      </c>
      <c r="AG556" s="1" t="s">
        <v>48</v>
      </c>
      <c r="AH556" s="1" t="s">
        <v>48</v>
      </c>
      <c r="AI556" s="1" t="s">
        <v>48</v>
      </c>
      <c r="AJ556" s="1" t="s">
        <v>48</v>
      </c>
      <c r="AK556" s="1" t="s">
        <v>48</v>
      </c>
      <c r="AL556" s="1" t="s">
        <v>48</v>
      </c>
      <c r="AM556" s="1" t="s">
        <v>48</v>
      </c>
      <c r="AN556" s="1" t="s">
        <v>48</v>
      </c>
      <c r="AO556" s="1" t="s">
        <v>48</v>
      </c>
      <c r="AP556" s="24" t="s">
        <v>48</v>
      </c>
      <c r="AQ556" s="1" t="s">
        <v>522</v>
      </c>
      <c r="AR556" s="1">
        <v>7</v>
      </c>
      <c r="AS556" s="25" t="s">
        <v>519</v>
      </c>
      <c r="AT556" s="36" t="s">
        <v>48</v>
      </c>
      <c r="AU556" s="9">
        <f t="shared" si="65"/>
        <v>-2.0690406309742588</v>
      </c>
      <c r="AV556" s="9">
        <f t="shared" si="66"/>
        <v>-1.23416323121884</v>
      </c>
      <c r="AW556">
        <f t="shared" si="67"/>
        <v>3</v>
      </c>
      <c r="AX556">
        <f t="shared" si="68"/>
        <v>0</v>
      </c>
      <c r="AY556" s="6">
        <f>VLOOKUP(AQ556,COND!$A$10:$B$32,2,FALSE)</f>
        <v>1</v>
      </c>
      <c r="AZ556" s="9">
        <f>($AU$3*AU556+$AV$3*AV556+$AW$3*AW556+$AX$3*AX556)*AY556*IF(AR556&lt;5,0.95,IF(AR556&lt;7,0.975,1))+$K$3*VLOOKUP(K556,COND!$A$2:$D$7,2,FALSE)+$L$3*VLOOKUP(L556,COND!$A$2:$D$7,3,FALSE)+IF(BB556="SP",$BB$3,0)+IF($AW556&lt;3,-5,0)</f>
        <v>8.4029272494283482</v>
      </c>
      <c r="BA556" s="28">
        <f t="shared" si="69"/>
        <v>-0.31935597812023114</v>
      </c>
      <c r="BB556" t="str">
        <f t="shared" si="70"/>
        <v>SP</v>
      </c>
      <c r="BC556">
        <v>900</v>
      </c>
      <c r="BD556">
        <v>552</v>
      </c>
      <c r="BF556" t="str">
        <f t="shared" si="71"/>
        <v>Unlikely</v>
      </c>
      <c r="BH556" t="str">
        <f>IF(VLOOKUP($B556,'Draft List'!$D$4:$AC$2598,BH$3,FALSE)&lt;&gt;0,VLOOKUP($B556,'Draft List'!$D$4:$AC$2598,BH$3,FALSE),"")</f>
        <v/>
      </c>
      <c r="BI556" t="str">
        <f>IF(VLOOKUP($B556,'Draft List'!$D$4:$AC$2598,BI$3,FALSE)&lt;&gt;0,VLOOKUP($B556,'Draft List'!$D$4:$AC$2598,BI$3,FALSE),"")</f>
        <v/>
      </c>
      <c r="BJ556" t="str">
        <f>IF(VLOOKUP($B556,'Draft List'!$D$4:$AC$2598,BJ$3,FALSE)&lt;&gt;0,VLOOKUP($B556,'Draft List'!$D$4:$AC$2598,BJ$3,FALSE),"")</f>
        <v/>
      </c>
      <c r="BK556" t="str">
        <f>IF(VLOOKUP($B556,'Draft List'!$D$4:$AC$2598,BK$3,FALSE)&lt;&gt;0,VLOOKUP($B556,'Draft List'!$D$4:$AC$2598,BK$3,FALSE),"")</f>
        <v/>
      </c>
      <c r="BL556">
        <f>IF(OR(C556="SP",C556="MR",C556="CL"),"P",VLOOKUP($A556,Bat!$A$4:$AQ$1284,42,FALSE))</f>
        <v>-9.6555453549802408</v>
      </c>
    </row>
    <row r="557" spans="1:64" x14ac:dyDescent="0.25">
      <c r="A557" s="45" t="str">
        <f t="shared" si="64"/>
        <v>RPFelipe Altagracia23</v>
      </c>
      <c r="B557">
        <f>VLOOKUP($A557,draft_listing_pitchers_stats!$A$1:$B$1324,2,FALSE)</f>
        <v>7736</v>
      </c>
      <c r="C557" s="1" t="s">
        <v>885</v>
      </c>
      <c r="D557" s="1" t="s">
        <v>206</v>
      </c>
      <c r="E557" s="1" t="s">
        <v>1003</v>
      </c>
      <c r="F557" s="1">
        <v>23</v>
      </c>
      <c r="G557" s="1" t="s">
        <v>44</v>
      </c>
      <c r="H557" s="1" t="s">
        <v>44</v>
      </c>
      <c r="I557" s="1" t="s">
        <v>54</v>
      </c>
      <c r="J557" s="24" t="s">
        <v>54</v>
      </c>
      <c r="K557" s="1" t="s">
        <v>47</v>
      </c>
      <c r="L557" s="24" t="s">
        <v>46</v>
      </c>
      <c r="M557" s="1">
        <v>3</v>
      </c>
      <c r="N557" s="1">
        <v>1</v>
      </c>
      <c r="O557" s="24">
        <v>1</v>
      </c>
      <c r="P557" s="1">
        <v>5</v>
      </c>
      <c r="Q557" s="1">
        <v>2</v>
      </c>
      <c r="R557" s="24">
        <v>1</v>
      </c>
      <c r="S557" s="1">
        <v>5</v>
      </c>
      <c r="T557" s="1">
        <v>6</v>
      </c>
      <c r="U557" s="1">
        <v>2</v>
      </c>
      <c r="V557" s="1">
        <v>4</v>
      </c>
      <c r="W557" s="1">
        <v>3</v>
      </c>
      <c r="X557" s="1">
        <v>4</v>
      </c>
      <c r="Y557" s="1">
        <v>4</v>
      </c>
      <c r="Z557" s="1">
        <v>4</v>
      </c>
      <c r="AA557" s="1" t="s">
        <v>48</v>
      </c>
      <c r="AB557" s="1" t="s">
        <v>48</v>
      </c>
      <c r="AC557" s="1">
        <v>4</v>
      </c>
      <c r="AD557" s="1">
        <v>5</v>
      </c>
      <c r="AE557" s="1" t="s">
        <v>48</v>
      </c>
      <c r="AF557" s="1" t="s">
        <v>48</v>
      </c>
      <c r="AG557" s="1">
        <v>3</v>
      </c>
      <c r="AH557" s="1">
        <v>3</v>
      </c>
      <c r="AI557" s="1" t="s">
        <v>48</v>
      </c>
      <c r="AJ557" s="1" t="s">
        <v>48</v>
      </c>
      <c r="AK557" s="1" t="s">
        <v>48</v>
      </c>
      <c r="AL557" s="1" t="s">
        <v>48</v>
      </c>
      <c r="AM557" s="1" t="s">
        <v>48</v>
      </c>
      <c r="AN557" s="1" t="s">
        <v>48</v>
      </c>
      <c r="AO557" s="1" t="s">
        <v>48</v>
      </c>
      <c r="AP557" s="24" t="s">
        <v>48</v>
      </c>
      <c r="AQ557" s="1" t="s">
        <v>61</v>
      </c>
      <c r="AR557" s="1">
        <v>4</v>
      </c>
      <c r="AS557" s="25" t="s">
        <v>523</v>
      </c>
      <c r="AT557" s="36" t="s">
        <v>48</v>
      </c>
      <c r="AU557" s="9">
        <f t="shared" si="65"/>
        <v>-2.3121015889492513</v>
      </c>
      <c r="AV557" s="9">
        <f t="shared" si="66"/>
        <v>-1.2817924727637771</v>
      </c>
      <c r="AW557">
        <f t="shared" si="67"/>
        <v>6</v>
      </c>
      <c r="AX557">
        <f t="shared" si="68"/>
        <v>0.5</v>
      </c>
      <c r="AY557" s="6">
        <f>VLOOKUP(AQ557,COND!$A$10:$B$32,2,FALSE)</f>
        <v>1</v>
      </c>
      <c r="AZ557" s="9">
        <f>($AU$3*AU557+$AV$3*AV557+$AW$3*AW557+$AX$3*AX557)*AY557*IF(AR557&lt;5,0.95,IF(AR557&lt;7,0.975,1))+$K$3*VLOOKUP(K557,COND!$A$2:$D$7,2,FALSE)+$L$3*VLOOKUP(L557,COND!$A$2:$D$7,3,FALSE)+IF(BB557="SP",$BB$3,0)+IF($AW557&lt;3,-5,0)</f>
        <v>8.3503937155878809</v>
      </c>
      <c r="BA557" s="28">
        <f t="shared" si="69"/>
        <v>-0.32397105144071825</v>
      </c>
      <c r="BB557" t="str">
        <f t="shared" si="70"/>
        <v>RP</v>
      </c>
      <c r="BC557">
        <v>900</v>
      </c>
      <c r="BD557">
        <v>553</v>
      </c>
      <c r="BF557" t="str">
        <f t="shared" si="71"/>
        <v>Unlikely</v>
      </c>
      <c r="BH557" t="str">
        <f>IF(VLOOKUP($B557,'Draft List'!$D$4:$AC$2598,BH$3,FALSE)&lt;&gt;0,VLOOKUP($B557,'Draft List'!$D$4:$AC$2598,BH$3,FALSE),"")</f>
        <v/>
      </c>
      <c r="BI557" t="str">
        <f>IF(VLOOKUP($B557,'Draft List'!$D$4:$AC$2598,BI$3,FALSE)&lt;&gt;0,VLOOKUP($B557,'Draft List'!$D$4:$AC$2598,BI$3,FALSE),"")</f>
        <v/>
      </c>
      <c r="BJ557" t="str">
        <f>IF(VLOOKUP($B557,'Draft List'!$D$4:$AC$2598,BJ$3,FALSE)&lt;&gt;0,VLOOKUP($B557,'Draft List'!$D$4:$AC$2598,BJ$3,FALSE),"")</f>
        <v/>
      </c>
      <c r="BK557" t="str">
        <f>IF(VLOOKUP($B557,'Draft List'!$D$4:$AC$2598,BK$3,FALSE)&lt;&gt;0,VLOOKUP($B557,'Draft List'!$D$4:$AC$2598,BK$3,FALSE),"")</f>
        <v/>
      </c>
      <c r="BL557" t="e">
        <f>IF(OR(C557="SP",C557="MR",C557="CL"),"P",VLOOKUP($A557,Bat!$A$4:$AQ$1284,42,FALSE))</f>
        <v>#N/A</v>
      </c>
    </row>
    <row r="558" spans="1:64" x14ac:dyDescent="0.25">
      <c r="A558" s="45" t="str">
        <f t="shared" si="64"/>
        <v>RPJoe Batty23</v>
      </c>
      <c r="B558">
        <f>VLOOKUP($A558,draft_listing_pitchers_stats!$A$1:$B$1324,2,FALSE)</f>
        <v>13638</v>
      </c>
      <c r="C558" s="1" t="s">
        <v>885</v>
      </c>
      <c r="D558" s="1" t="s">
        <v>208</v>
      </c>
      <c r="E558" s="1" t="s">
        <v>1030</v>
      </c>
      <c r="F558" s="1">
        <v>23</v>
      </c>
      <c r="G558" s="1" t="s">
        <v>58</v>
      </c>
      <c r="H558" s="1" t="s">
        <v>58</v>
      </c>
      <c r="I558" s="1" t="s">
        <v>54</v>
      </c>
      <c r="J558" s="24" t="s">
        <v>54</v>
      </c>
      <c r="K558" s="1" t="s">
        <v>46</v>
      </c>
      <c r="L558" s="24" t="s">
        <v>46</v>
      </c>
      <c r="M558" s="1">
        <v>4</v>
      </c>
      <c r="N558" s="1">
        <v>2</v>
      </c>
      <c r="O558" s="24">
        <v>2</v>
      </c>
      <c r="P558" s="1">
        <v>5</v>
      </c>
      <c r="Q558" s="1">
        <v>2</v>
      </c>
      <c r="R558" s="24">
        <v>2</v>
      </c>
      <c r="S558" s="1">
        <v>6</v>
      </c>
      <c r="T558" s="1">
        <v>7</v>
      </c>
      <c r="U558" s="1" t="s">
        <v>48</v>
      </c>
      <c r="V558" s="1" t="s">
        <v>48</v>
      </c>
      <c r="W558" s="1" t="s">
        <v>48</v>
      </c>
      <c r="X558" s="1" t="s">
        <v>48</v>
      </c>
      <c r="Y558" s="1">
        <v>4</v>
      </c>
      <c r="Z558" s="1">
        <v>6</v>
      </c>
      <c r="AA558" s="1" t="s">
        <v>48</v>
      </c>
      <c r="AB558" s="1" t="s">
        <v>48</v>
      </c>
      <c r="AC558" s="1" t="s">
        <v>48</v>
      </c>
      <c r="AD558" s="1" t="s">
        <v>48</v>
      </c>
      <c r="AE558" s="1" t="s">
        <v>48</v>
      </c>
      <c r="AF558" s="1" t="s">
        <v>48</v>
      </c>
      <c r="AG558" s="1" t="s">
        <v>48</v>
      </c>
      <c r="AH558" s="1" t="s">
        <v>48</v>
      </c>
      <c r="AI558" s="1" t="s">
        <v>48</v>
      </c>
      <c r="AJ558" s="1" t="s">
        <v>48</v>
      </c>
      <c r="AK558" s="1" t="s">
        <v>48</v>
      </c>
      <c r="AL558" s="1" t="s">
        <v>48</v>
      </c>
      <c r="AM558" s="1" t="s">
        <v>48</v>
      </c>
      <c r="AN558" s="1" t="s">
        <v>48</v>
      </c>
      <c r="AO558" s="1" t="s">
        <v>48</v>
      </c>
      <c r="AP558" s="24" t="s">
        <v>48</v>
      </c>
      <c r="AQ558" s="1" t="s">
        <v>66</v>
      </c>
      <c r="AR558" s="1">
        <v>8</v>
      </c>
      <c r="AS558" s="25" t="s">
        <v>15</v>
      </c>
      <c r="AT558" s="36" t="s">
        <v>50</v>
      </c>
      <c r="AU558" s="9">
        <f t="shared" si="65"/>
        <v>-1.6796579819559116</v>
      </c>
      <c r="AV558" s="9">
        <f t="shared" si="66"/>
        <v>-1.0394719067096667</v>
      </c>
      <c r="AW558">
        <f t="shared" si="67"/>
        <v>2</v>
      </c>
      <c r="AX558">
        <f t="shared" si="68"/>
        <v>1.5</v>
      </c>
      <c r="AY558" s="6">
        <f>VLOOKUP(AQ558,COND!$A$10:$B$32,2,FALSE)</f>
        <v>1.0249999999999999</v>
      </c>
      <c r="AZ558" s="9">
        <f>($AU$3*AU558+$AV$3*AV558+$AW$3*AW558+$AX$3*AX558)*AY558*IF(AR558&lt;5,0.95,IF(AR558&lt;7,0.975,1))+$K$3*VLOOKUP(K558,COND!$A$2:$D$7,2,FALSE)+$L$3*VLOOKUP(L558,COND!$A$2:$D$7,3,FALSE)+IF(BB558="SP",$BB$3,0)+IF($AW558&lt;3,-5,0)</f>
        <v>8.2933710261508722</v>
      </c>
      <c r="BA558" s="28">
        <f t="shared" si="69"/>
        <v>-0.32898049728310774</v>
      </c>
      <c r="BB558" t="str">
        <f t="shared" si="70"/>
        <v>SP</v>
      </c>
      <c r="BC558">
        <v>900</v>
      </c>
      <c r="BD558">
        <v>554</v>
      </c>
      <c r="BF558" t="str">
        <f t="shared" si="71"/>
        <v>Unlikely</v>
      </c>
      <c r="BH558" t="str">
        <f>IF(VLOOKUP($B558,'Draft List'!$D$4:$AC$2598,BH$3,FALSE)&lt;&gt;0,VLOOKUP($B558,'Draft List'!$D$4:$AC$2598,BH$3,FALSE),"")</f>
        <v/>
      </c>
      <c r="BI558" t="str">
        <f>IF(VLOOKUP($B558,'Draft List'!$D$4:$AC$2598,BI$3,FALSE)&lt;&gt;0,VLOOKUP($B558,'Draft List'!$D$4:$AC$2598,BI$3,FALSE),"")</f>
        <v/>
      </c>
      <c r="BJ558" t="str">
        <f>IF(VLOOKUP($B558,'Draft List'!$D$4:$AC$2598,BJ$3,FALSE)&lt;&gt;0,VLOOKUP($B558,'Draft List'!$D$4:$AC$2598,BJ$3,FALSE),"")</f>
        <v/>
      </c>
      <c r="BK558" t="str">
        <f>IF(VLOOKUP($B558,'Draft List'!$D$4:$AC$2598,BK$3,FALSE)&lt;&gt;0,VLOOKUP($B558,'Draft List'!$D$4:$AC$2598,BK$3,FALSE),"")</f>
        <v/>
      </c>
      <c r="BL558">
        <f>IF(OR(C558="SP",C558="MR",C558="CL"),"P",VLOOKUP($A558,Bat!$A$4:$AQ$1284,42,FALSE))</f>
        <v>-8.7345540672209125</v>
      </c>
    </row>
    <row r="559" spans="1:64" x14ac:dyDescent="0.25">
      <c r="A559" s="45" t="str">
        <f t="shared" si="64"/>
        <v>RPYasuhiro Hagiwara24</v>
      </c>
      <c r="B559">
        <f>VLOOKUP($A559,draft_listing_pitchers_stats!$A$1:$B$1324,2,FALSE)</f>
        <v>8627</v>
      </c>
      <c r="C559" s="1" t="s">
        <v>885</v>
      </c>
      <c r="D559" s="1" t="s">
        <v>1218</v>
      </c>
      <c r="E559" s="1" t="s">
        <v>1219</v>
      </c>
      <c r="F559" s="1">
        <v>24</v>
      </c>
      <c r="G559" s="1" t="s">
        <v>58</v>
      </c>
      <c r="H559" s="1" t="s">
        <v>58</v>
      </c>
      <c r="I559" s="1" t="s">
        <v>54</v>
      </c>
      <c r="J559" s="24" t="s">
        <v>54</v>
      </c>
      <c r="K559" s="1" t="s">
        <v>46</v>
      </c>
      <c r="L559" s="24" t="s">
        <v>46</v>
      </c>
      <c r="M559" s="1">
        <v>4</v>
      </c>
      <c r="N559" s="1">
        <v>2</v>
      </c>
      <c r="O559" s="24">
        <v>1</v>
      </c>
      <c r="P559" s="1">
        <v>4</v>
      </c>
      <c r="Q559" s="1">
        <v>2</v>
      </c>
      <c r="R559" s="24">
        <v>2</v>
      </c>
      <c r="S559" s="1">
        <v>5</v>
      </c>
      <c r="T559" s="1">
        <v>6</v>
      </c>
      <c r="U559" s="1">
        <v>1</v>
      </c>
      <c r="V559" s="1">
        <v>1</v>
      </c>
      <c r="W559" s="1" t="s">
        <v>48</v>
      </c>
      <c r="X559" s="1" t="s">
        <v>48</v>
      </c>
      <c r="Y559" s="1">
        <v>4</v>
      </c>
      <c r="Z559" s="1">
        <v>5</v>
      </c>
      <c r="AA559" s="1" t="s">
        <v>48</v>
      </c>
      <c r="AB559" s="1" t="s">
        <v>48</v>
      </c>
      <c r="AC559" s="1" t="s">
        <v>48</v>
      </c>
      <c r="AD559" s="1" t="s">
        <v>48</v>
      </c>
      <c r="AE559" s="1" t="s">
        <v>48</v>
      </c>
      <c r="AF559" s="1" t="s">
        <v>48</v>
      </c>
      <c r="AG559" s="1" t="s">
        <v>48</v>
      </c>
      <c r="AH559" s="1" t="s">
        <v>48</v>
      </c>
      <c r="AI559" s="1" t="s">
        <v>48</v>
      </c>
      <c r="AJ559" s="1" t="s">
        <v>48</v>
      </c>
      <c r="AK559" s="1" t="s">
        <v>48</v>
      </c>
      <c r="AL559" s="1" t="s">
        <v>48</v>
      </c>
      <c r="AM559" s="1" t="s">
        <v>48</v>
      </c>
      <c r="AN559" s="1" t="s">
        <v>48</v>
      </c>
      <c r="AO559" s="1" t="s">
        <v>48</v>
      </c>
      <c r="AP559" s="24" t="s">
        <v>48</v>
      </c>
      <c r="AQ559" s="1" t="s">
        <v>61</v>
      </c>
      <c r="AR559" s="1">
        <v>3</v>
      </c>
      <c r="AS559" s="25" t="s">
        <v>519</v>
      </c>
      <c r="AT559" s="36" t="s">
        <v>50</v>
      </c>
      <c r="AU559" s="9">
        <f t="shared" si="65"/>
        <v>-1.9219785480100218</v>
      </c>
      <c r="AV559" s="9">
        <f t="shared" si="66"/>
        <v>-1.23416323121884</v>
      </c>
      <c r="AW559">
        <f t="shared" si="67"/>
        <v>3</v>
      </c>
      <c r="AX559">
        <f t="shared" si="68"/>
        <v>0.5</v>
      </c>
      <c r="AY559" s="6">
        <f>VLOOKUP(AQ559,COND!$A$10:$B$32,2,FALSE)</f>
        <v>1</v>
      </c>
      <c r="AZ559" s="9">
        <f>($AU$3*AU559+$AV$3*AV559+$AW$3*AW559+$AX$3*AX559)*AY559*IF(AR559&lt;5,0.95,IF(AR559&lt;7,0.975,1))+$K$3*VLOOKUP(K559,COND!$A$2:$D$7,2,FALSE)+$L$3*VLOOKUP(L559,COND!$A$2:$D$7,3,FALSE)+IF(BB559="SP",$BB$3,0)+IF($AW559&lt;3,-5,0)</f>
        <v>8.2044726827201373</v>
      </c>
      <c r="BA559" s="28">
        <f t="shared" si="69"/>
        <v>-0.33679022076846454</v>
      </c>
      <c r="BB559" t="str">
        <f t="shared" si="70"/>
        <v>RP</v>
      </c>
      <c r="BC559">
        <v>900</v>
      </c>
      <c r="BD559">
        <v>555</v>
      </c>
      <c r="BF559" t="str">
        <f t="shared" si="71"/>
        <v>Unlikely</v>
      </c>
      <c r="BH559" t="str">
        <f>IF(VLOOKUP($B559,'Draft List'!$D$4:$AC$2598,BH$3,FALSE)&lt;&gt;0,VLOOKUP($B559,'Draft List'!$D$4:$AC$2598,BH$3,FALSE),"")</f>
        <v/>
      </c>
      <c r="BI559" t="str">
        <f>IF(VLOOKUP($B559,'Draft List'!$D$4:$AC$2598,BI$3,FALSE)&lt;&gt;0,VLOOKUP($B559,'Draft List'!$D$4:$AC$2598,BI$3,FALSE),"")</f>
        <v/>
      </c>
      <c r="BJ559" t="str">
        <f>IF(VLOOKUP($B559,'Draft List'!$D$4:$AC$2598,BJ$3,FALSE)&lt;&gt;0,VLOOKUP($B559,'Draft List'!$D$4:$AC$2598,BJ$3,FALSE),"")</f>
        <v/>
      </c>
      <c r="BK559" t="str">
        <f>IF(VLOOKUP($B559,'Draft List'!$D$4:$AC$2598,BK$3,FALSE)&lt;&gt;0,VLOOKUP($B559,'Draft List'!$D$4:$AC$2598,BK$3,FALSE),"")</f>
        <v/>
      </c>
      <c r="BL559" t="e">
        <f>IF(OR(C559="SP",C559="MR",C559="CL"),"P",VLOOKUP($A559,Bat!$A$4:$AQ$1284,42,FALSE))</f>
        <v>#N/A</v>
      </c>
    </row>
    <row r="560" spans="1:64" x14ac:dyDescent="0.25">
      <c r="A560" s="45" t="str">
        <f t="shared" si="64"/>
        <v>CLYodo Kato24</v>
      </c>
      <c r="B560">
        <f>VLOOKUP($A560,draft_listing_pitchers_stats!$A$1:$B$1324,2,FALSE)</f>
        <v>8656</v>
      </c>
      <c r="C560" s="1" t="s">
        <v>53</v>
      </c>
      <c r="D560" s="1" t="s">
        <v>674</v>
      </c>
      <c r="E560" s="1" t="s">
        <v>535</v>
      </c>
      <c r="F560" s="1">
        <v>24</v>
      </c>
      <c r="G560" s="1" t="s">
        <v>44</v>
      </c>
      <c r="H560" s="1" t="s">
        <v>44</v>
      </c>
      <c r="I560" s="1" t="s">
        <v>54</v>
      </c>
      <c r="J560" s="24" t="s">
        <v>54</v>
      </c>
      <c r="K560" s="1" t="s">
        <v>47</v>
      </c>
      <c r="L560" s="24" t="s">
        <v>46</v>
      </c>
      <c r="M560" s="1">
        <v>3</v>
      </c>
      <c r="N560" s="1">
        <v>1</v>
      </c>
      <c r="O560" s="24">
        <v>2</v>
      </c>
      <c r="P560" s="1">
        <v>4</v>
      </c>
      <c r="Q560" s="1">
        <v>2</v>
      </c>
      <c r="R560" s="24">
        <v>2</v>
      </c>
      <c r="S560" s="1">
        <v>4</v>
      </c>
      <c r="T560" s="1">
        <v>5</v>
      </c>
      <c r="U560" s="1">
        <v>1</v>
      </c>
      <c r="V560" s="1">
        <v>1</v>
      </c>
      <c r="W560" s="1">
        <v>4</v>
      </c>
      <c r="X560" s="1">
        <v>5</v>
      </c>
      <c r="Y560" s="1" t="s">
        <v>48</v>
      </c>
      <c r="Z560" s="1" t="s">
        <v>48</v>
      </c>
      <c r="AA560" s="1" t="s">
        <v>48</v>
      </c>
      <c r="AB560" s="1" t="s">
        <v>48</v>
      </c>
      <c r="AC560" s="1" t="s">
        <v>48</v>
      </c>
      <c r="AD560" s="1" t="s">
        <v>48</v>
      </c>
      <c r="AE560" s="1" t="s">
        <v>48</v>
      </c>
      <c r="AF560" s="1" t="s">
        <v>48</v>
      </c>
      <c r="AG560" s="1" t="s">
        <v>48</v>
      </c>
      <c r="AH560" s="1" t="s">
        <v>48</v>
      </c>
      <c r="AI560" s="1" t="s">
        <v>48</v>
      </c>
      <c r="AJ560" s="1" t="s">
        <v>48</v>
      </c>
      <c r="AK560" s="1" t="s">
        <v>48</v>
      </c>
      <c r="AL560" s="1" t="s">
        <v>48</v>
      </c>
      <c r="AM560" s="1" t="s">
        <v>48</v>
      </c>
      <c r="AN560" s="1" t="s">
        <v>48</v>
      </c>
      <c r="AO560" s="1" t="s">
        <v>48</v>
      </c>
      <c r="AP560" s="24" t="s">
        <v>48</v>
      </c>
      <c r="AQ560" s="1" t="s">
        <v>521</v>
      </c>
      <c r="AR560" s="1">
        <v>7</v>
      </c>
      <c r="AS560" s="25" t="s">
        <v>519</v>
      </c>
      <c r="AT560" s="36" t="s">
        <v>50</v>
      </c>
      <c r="AU560" s="9">
        <f t="shared" si="65"/>
        <v>-2.0697810228951408</v>
      </c>
      <c r="AV560" s="9">
        <f t="shared" si="66"/>
        <v>-1.23416323121884</v>
      </c>
      <c r="AW560">
        <f t="shared" si="67"/>
        <v>3</v>
      </c>
      <c r="AX560">
        <f t="shared" si="68"/>
        <v>0</v>
      </c>
      <c r="AY560" s="6">
        <f>VLOOKUP(AQ560,COND!$A$10:$B$32,2,FALSE)</f>
        <v>1</v>
      </c>
      <c r="AZ560" s="9">
        <f>($AU$3*AU560+$AV$3*AV560+$AW$3*AW560+$AX$3*AX560)*AY560*IF(AR560&lt;5,0.95,IF(AR560&lt;7,0.975,1))+$K$3*VLOOKUP(K560,COND!$A$2:$D$7,2,FALSE)+$L$3*VLOOKUP(L560,COND!$A$2:$D$7,3,FALSE)+IF(BB560="SP",$BB$3,0)+IF($AW560&lt;3,-5,0)</f>
        <v>8.1027791710441726</v>
      </c>
      <c r="BA560" s="28">
        <f t="shared" si="69"/>
        <v>-0.34572400036204021</v>
      </c>
      <c r="BB560" t="str">
        <f t="shared" si="70"/>
        <v>SP</v>
      </c>
      <c r="BC560">
        <v>900</v>
      </c>
      <c r="BD560">
        <v>556</v>
      </c>
      <c r="BF560" t="str">
        <f t="shared" si="71"/>
        <v>Unlikely</v>
      </c>
      <c r="BH560" t="str">
        <f>IF(VLOOKUP($B560,'Draft List'!$D$4:$AC$2598,BH$3,FALSE)&lt;&gt;0,VLOOKUP($B560,'Draft List'!$D$4:$AC$2598,BH$3,FALSE),"")</f>
        <v/>
      </c>
      <c r="BI560" t="str">
        <f>IF(VLOOKUP($B560,'Draft List'!$D$4:$AC$2598,BI$3,FALSE)&lt;&gt;0,VLOOKUP($B560,'Draft List'!$D$4:$AC$2598,BI$3,FALSE),"")</f>
        <v/>
      </c>
      <c r="BJ560" t="str">
        <f>IF(VLOOKUP($B560,'Draft List'!$D$4:$AC$2598,BJ$3,FALSE)&lt;&gt;0,VLOOKUP($B560,'Draft List'!$D$4:$AC$2598,BJ$3,FALSE),"")</f>
        <v/>
      </c>
      <c r="BK560" t="str">
        <f>IF(VLOOKUP($B560,'Draft List'!$D$4:$AC$2598,BK$3,FALSE)&lt;&gt;0,VLOOKUP($B560,'Draft List'!$D$4:$AC$2598,BK$3,FALSE),"")</f>
        <v/>
      </c>
      <c r="BL560" t="str">
        <f>IF(OR(C560="SP",C560="MR",C560="CL"),"P",VLOOKUP($A560,Bat!$A$4:$AQ$1284,42,FALSE))</f>
        <v>P</v>
      </c>
    </row>
    <row r="561" spans="1:64" x14ac:dyDescent="0.25">
      <c r="A561" s="45" t="str">
        <f t="shared" si="64"/>
        <v>RPKelton Render24</v>
      </c>
      <c r="B561">
        <f>VLOOKUP($A561,draft_listing_pitchers_stats!$A$1:$B$1324,2,FALSE)</f>
        <v>9821</v>
      </c>
      <c r="C561" s="1" t="s">
        <v>885</v>
      </c>
      <c r="D561" s="1" t="s">
        <v>1579</v>
      </c>
      <c r="E561" s="1" t="s">
        <v>1580</v>
      </c>
      <c r="F561" s="1">
        <v>24</v>
      </c>
      <c r="G561" s="1" t="s">
        <v>58</v>
      </c>
      <c r="H561" s="1" t="s">
        <v>58</v>
      </c>
      <c r="I561" s="1" t="s">
        <v>54</v>
      </c>
      <c r="J561" s="24" t="s">
        <v>54</v>
      </c>
      <c r="K561" s="1" t="s">
        <v>46</v>
      </c>
      <c r="L561" s="24" t="s">
        <v>46</v>
      </c>
      <c r="M561" s="1">
        <v>4</v>
      </c>
      <c r="N561" s="1">
        <v>2</v>
      </c>
      <c r="O561" s="24">
        <v>1</v>
      </c>
      <c r="P561" s="1">
        <v>4</v>
      </c>
      <c r="Q561" s="1">
        <v>2</v>
      </c>
      <c r="R561" s="24">
        <v>2</v>
      </c>
      <c r="S561" s="1">
        <v>5</v>
      </c>
      <c r="T561" s="1">
        <v>5</v>
      </c>
      <c r="U561" s="1">
        <v>2</v>
      </c>
      <c r="V561" s="1">
        <v>2</v>
      </c>
      <c r="W561" s="1">
        <v>3</v>
      </c>
      <c r="X561" s="1">
        <v>3</v>
      </c>
      <c r="Y561" s="1">
        <v>4</v>
      </c>
      <c r="Z561" s="1">
        <v>4</v>
      </c>
      <c r="AA561" s="1" t="s">
        <v>48</v>
      </c>
      <c r="AB561" s="1" t="s">
        <v>48</v>
      </c>
      <c r="AC561" s="1" t="s">
        <v>48</v>
      </c>
      <c r="AD561" s="1" t="s">
        <v>48</v>
      </c>
      <c r="AE561" s="1" t="s">
        <v>48</v>
      </c>
      <c r="AF561" s="1" t="s">
        <v>48</v>
      </c>
      <c r="AG561" s="1">
        <v>4</v>
      </c>
      <c r="AH561" s="1">
        <v>4</v>
      </c>
      <c r="AI561" s="1" t="s">
        <v>48</v>
      </c>
      <c r="AJ561" s="1" t="s">
        <v>48</v>
      </c>
      <c r="AK561" s="1" t="s">
        <v>48</v>
      </c>
      <c r="AL561" s="1" t="s">
        <v>48</v>
      </c>
      <c r="AM561" s="1" t="s">
        <v>48</v>
      </c>
      <c r="AN561" s="1" t="s">
        <v>48</v>
      </c>
      <c r="AO561" s="1" t="s">
        <v>48</v>
      </c>
      <c r="AP561" s="24" t="s">
        <v>48</v>
      </c>
      <c r="AQ561" s="1" t="s">
        <v>59</v>
      </c>
      <c r="AR561" s="1">
        <v>3</v>
      </c>
      <c r="AS561" s="25" t="s">
        <v>519</v>
      </c>
      <c r="AT561" s="36" t="s">
        <v>50</v>
      </c>
      <c r="AU561" s="9">
        <f t="shared" si="65"/>
        <v>-1.9219785480100218</v>
      </c>
      <c r="AV561" s="9">
        <f t="shared" si="66"/>
        <v>-1.23416323121884</v>
      </c>
      <c r="AW561">
        <f t="shared" si="67"/>
        <v>5</v>
      </c>
      <c r="AX561">
        <f t="shared" si="68"/>
        <v>0</v>
      </c>
      <c r="AY561" s="6">
        <f>VLOOKUP(AQ561,COND!$A$10:$B$32,2,FALSE)</f>
        <v>1.0249999999999999</v>
      </c>
      <c r="AZ561" s="9">
        <f>($AU$3*AU561+$AV$3*AV561+$AW$3*AW561+$AX$3*AX561)*AY561*IF(AR561&lt;5,0.95,IF(AR561&lt;7,0.975,1))+$K$3*VLOOKUP(K561,COND!$A$2:$D$7,2,FALSE)+$L$3*VLOOKUP(L561,COND!$A$2:$D$7,3,FALSE)+IF(BB561="SP",$BB$3,0)+IF($AW561&lt;3,-5,0)</f>
        <v>8.024740749788144</v>
      </c>
      <c r="BA561" s="28">
        <f t="shared" si="69"/>
        <v>-0.35257967919387617</v>
      </c>
      <c r="BB561" t="str">
        <f t="shared" si="70"/>
        <v>RP</v>
      </c>
      <c r="BC561">
        <v>900</v>
      </c>
      <c r="BD561">
        <v>557</v>
      </c>
      <c r="BF561" t="str">
        <f t="shared" si="71"/>
        <v>Unlikely</v>
      </c>
      <c r="BH561" t="str">
        <f>IF(VLOOKUP($B561,'Draft List'!$D$4:$AC$2598,BH$3,FALSE)&lt;&gt;0,VLOOKUP($B561,'Draft List'!$D$4:$AC$2598,BH$3,FALSE),"")</f>
        <v/>
      </c>
      <c r="BI561" t="str">
        <f>IF(VLOOKUP($B561,'Draft List'!$D$4:$AC$2598,BI$3,FALSE)&lt;&gt;0,VLOOKUP($B561,'Draft List'!$D$4:$AC$2598,BI$3,FALSE),"")</f>
        <v/>
      </c>
      <c r="BJ561" t="str">
        <f>IF(VLOOKUP($B561,'Draft List'!$D$4:$AC$2598,BJ$3,FALSE)&lt;&gt;0,VLOOKUP($B561,'Draft List'!$D$4:$AC$2598,BJ$3,FALSE),"")</f>
        <v/>
      </c>
      <c r="BK561" t="str">
        <f>IF(VLOOKUP($B561,'Draft List'!$D$4:$AC$2598,BK$3,FALSE)&lt;&gt;0,VLOOKUP($B561,'Draft List'!$D$4:$AC$2598,BK$3,FALSE),"")</f>
        <v/>
      </c>
      <c r="BL561" t="e">
        <f>IF(OR(C561="SP",C561="MR",C561="CL"),"P",VLOOKUP($A561,Bat!$A$4:$AQ$1284,42,FALSE))</f>
        <v>#N/A</v>
      </c>
    </row>
    <row r="562" spans="1:64" x14ac:dyDescent="0.25">
      <c r="A562" s="45" t="str">
        <f t="shared" si="64"/>
        <v>RPMike Bradley23</v>
      </c>
      <c r="B562">
        <f>VLOOKUP($A562,draft_listing_pitchers_stats!$A$1:$B$1324,2,FALSE)</f>
        <v>9413</v>
      </c>
      <c r="C562" s="1" t="s">
        <v>885</v>
      </c>
      <c r="D562" s="1" t="s">
        <v>159</v>
      </c>
      <c r="E562" s="1" t="s">
        <v>420</v>
      </c>
      <c r="F562" s="1">
        <v>23</v>
      </c>
      <c r="G562" s="1" t="s">
        <v>58</v>
      </c>
      <c r="H562" s="1" t="s">
        <v>44</v>
      </c>
      <c r="I562" s="1" t="s">
        <v>54</v>
      </c>
      <c r="J562" s="24" t="s">
        <v>54</v>
      </c>
      <c r="K562" s="1" t="s">
        <v>46</v>
      </c>
      <c r="L562" s="24" t="s">
        <v>51</v>
      </c>
      <c r="M562" s="1">
        <v>2</v>
      </c>
      <c r="N562" s="1">
        <v>2</v>
      </c>
      <c r="O562" s="24">
        <v>1</v>
      </c>
      <c r="P562" s="1">
        <v>3</v>
      </c>
      <c r="Q562" s="1">
        <v>3</v>
      </c>
      <c r="R562" s="24">
        <v>2</v>
      </c>
      <c r="S562" s="1">
        <v>4</v>
      </c>
      <c r="T562" s="1">
        <v>4</v>
      </c>
      <c r="U562" s="1" t="s">
        <v>48</v>
      </c>
      <c r="V562" s="1" t="s">
        <v>48</v>
      </c>
      <c r="W562" s="1">
        <v>2</v>
      </c>
      <c r="X562" s="1">
        <v>3</v>
      </c>
      <c r="Y562" s="1">
        <v>2</v>
      </c>
      <c r="Z562" s="1">
        <v>3</v>
      </c>
      <c r="AA562" s="1" t="s">
        <v>48</v>
      </c>
      <c r="AB562" s="1" t="s">
        <v>48</v>
      </c>
      <c r="AC562" s="1" t="s">
        <v>48</v>
      </c>
      <c r="AD562" s="1" t="s">
        <v>48</v>
      </c>
      <c r="AE562" s="1" t="s">
        <v>48</v>
      </c>
      <c r="AF562" s="1" t="s">
        <v>48</v>
      </c>
      <c r="AG562" s="1" t="s">
        <v>48</v>
      </c>
      <c r="AH562" s="1" t="s">
        <v>48</v>
      </c>
      <c r="AI562" s="1" t="s">
        <v>48</v>
      </c>
      <c r="AJ562" s="1" t="s">
        <v>48</v>
      </c>
      <c r="AK562" s="1" t="s">
        <v>48</v>
      </c>
      <c r="AL562" s="1" t="s">
        <v>48</v>
      </c>
      <c r="AM562" s="1" t="s">
        <v>48</v>
      </c>
      <c r="AN562" s="1" t="s">
        <v>48</v>
      </c>
      <c r="AO562" s="1" t="s">
        <v>48</v>
      </c>
      <c r="AP562" s="24" t="s">
        <v>48</v>
      </c>
      <c r="AQ562" s="1" t="s">
        <v>521</v>
      </c>
      <c r="AR562" s="1">
        <v>4</v>
      </c>
      <c r="AS562" s="25" t="s">
        <v>519</v>
      </c>
      <c r="AT562" s="36" t="s">
        <v>1047</v>
      </c>
      <c r="AU562" s="9">
        <f t="shared" si="65"/>
        <v>-2.311361197028369</v>
      </c>
      <c r="AV562" s="9">
        <f t="shared" si="66"/>
        <v>-1.233422839297958</v>
      </c>
      <c r="AW562">
        <f t="shared" si="67"/>
        <v>3</v>
      </c>
      <c r="AX562">
        <f t="shared" si="68"/>
        <v>0</v>
      </c>
      <c r="AY562" s="6">
        <f>VLOOKUP(AQ562,COND!$A$10:$B$32,2,FALSE)</f>
        <v>1</v>
      </c>
      <c r="AZ562" s="9">
        <f>($AU$3*AU562+$AV$3*AV562+$AW$3*AW562+$AX$3*AX562)*AY562*IF(AR562&lt;5,0.95,IF(AR562&lt;7,0.975,1))+$K$3*VLOOKUP(K562,COND!$A$2:$D$7,2,FALSE)+$L$3*VLOOKUP(L562,COND!$A$2:$D$7,3,FALSE)+IF(BB562="SP",$BB$3,0)+IF($AW562&lt;3,-5,0)</f>
        <v>7.8508074259034082</v>
      </c>
      <c r="BA562" s="28">
        <f t="shared" si="69"/>
        <v>-0.36785972955260032</v>
      </c>
      <c r="BB562" t="str">
        <f t="shared" si="70"/>
        <v>RP</v>
      </c>
      <c r="BC562">
        <v>900</v>
      </c>
      <c r="BD562">
        <v>558</v>
      </c>
      <c r="BF562" t="str">
        <f t="shared" si="71"/>
        <v>Unlikely</v>
      </c>
      <c r="BH562" t="str">
        <f>IF(VLOOKUP($B562,'Draft List'!$D$4:$AC$2598,BH$3,FALSE)&lt;&gt;0,VLOOKUP($B562,'Draft List'!$D$4:$AC$2598,BH$3,FALSE),"")</f>
        <v/>
      </c>
      <c r="BI562" t="str">
        <f>IF(VLOOKUP($B562,'Draft List'!$D$4:$AC$2598,BI$3,FALSE)&lt;&gt;0,VLOOKUP($B562,'Draft List'!$D$4:$AC$2598,BI$3,FALSE),"")</f>
        <v/>
      </c>
      <c r="BJ562" t="str">
        <f>IF(VLOOKUP($B562,'Draft List'!$D$4:$AC$2598,BJ$3,FALSE)&lt;&gt;0,VLOOKUP($B562,'Draft List'!$D$4:$AC$2598,BJ$3,FALSE),"")</f>
        <v/>
      </c>
      <c r="BK562" t="str">
        <f>IF(VLOOKUP($B562,'Draft List'!$D$4:$AC$2598,BK$3,FALSE)&lt;&gt;0,VLOOKUP($B562,'Draft List'!$D$4:$AC$2598,BK$3,FALSE),"")</f>
        <v/>
      </c>
      <c r="BL562" t="e">
        <f>IF(OR(C562="SP",C562="MR",C562="CL"),"P",VLOOKUP($A562,Bat!$A$4:$AQ$1284,42,FALSE))</f>
        <v>#N/A</v>
      </c>
    </row>
    <row r="563" spans="1:64" x14ac:dyDescent="0.25">
      <c r="A563" s="45" t="str">
        <f t="shared" si="64"/>
        <v>CLJorge Asquabal24</v>
      </c>
      <c r="B563">
        <f>VLOOKUP($A563,draft_listing_pitchers_stats!$A$1:$B$1324,2,FALSE)</f>
        <v>4717</v>
      </c>
      <c r="C563" s="1" t="s">
        <v>53</v>
      </c>
      <c r="D563" s="1" t="s">
        <v>137</v>
      </c>
      <c r="E563" s="1" t="s">
        <v>1012</v>
      </c>
      <c r="F563" s="1">
        <v>24</v>
      </c>
      <c r="G563" s="1" t="s">
        <v>68</v>
      </c>
      <c r="H563" s="1" t="s">
        <v>44</v>
      </c>
      <c r="I563" s="1" t="s">
        <v>54</v>
      </c>
      <c r="J563" s="24" t="s">
        <v>54</v>
      </c>
      <c r="K563" s="1" t="s">
        <v>47</v>
      </c>
      <c r="L563" s="24" t="s">
        <v>47</v>
      </c>
      <c r="M563" s="1">
        <v>4</v>
      </c>
      <c r="N563" s="1">
        <v>2</v>
      </c>
      <c r="O563" s="24">
        <v>1</v>
      </c>
      <c r="P563" s="1">
        <v>4</v>
      </c>
      <c r="Q563" s="1">
        <v>2</v>
      </c>
      <c r="R563" s="24">
        <v>2</v>
      </c>
      <c r="S563" s="1">
        <v>5</v>
      </c>
      <c r="T563" s="1">
        <v>5</v>
      </c>
      <c r="U563" s="1" t="s">
        <v>48</v>
      </c>
      <c r="V563" s="1" t="s">
        <v>48</v>
      </c>
      <c r="W563" s="1" t="s">
        <v>48</v>
      </c>
      <c r="X563" s="1" t="s">
        <v>48</v>
      </c>
      <c r="Y563" s="1" t="s">
        <v>48</v>
      </c>
      <c r="Z563" s="1" t="s">
        <v>48</v>
      </c>
      <c r="AA563" s="1" t="s">
        <v>48</v>
      </c>
      <c r="AB563" s="1" t="s">
        <v>48</v>
      </c>
      <c r="AC563" s="1" t="s">
        <v>48</v>
      </c>
      <c r="AD563" s="1" t="s">
        <v>48</v>
      </c>
      <c r="AE563" s="1">
        <v>4</v>
      </c>
      <c r="AF563" s="1">
        <v>4</v>
      </c>
      <c r="AG563" s="1" t="s">
        <v>48</v>
      </c>
      <c r="AH563" s="1" t="s">
        <v>48</v>
      </c>
      <c r="AI563" s="1">
        <v>2</v>
      </c>
      <c r="AJ563" s="1">
        <v>2</v>
      </c>
      <c r="AK563" s="1" t="s">
        <v>48</v>
      </c>
      <c r="AL563" s="1" t="s">
        <v>48</v>
      </c>
      <c r="AM563" s="1" t="s">
        <v>48</v>
      </c>
      <c r="AN563" s="1" t="s">
        <v>48</v>
      </c>
      <c r="AO563" s="1" t="s">
        <v>48</v>
      </c>
      <c r="AP563" s="24" t="s">
        <v>48</v>
      </c>
      <c r="AQ563" s="1" t="s">
        <v>61</v>
      </c>
      <c r="AR563" s="1">
        <v>7</v>
      </c>
      <c r="AS563" s="25" t="s">
        <v>519</v>
      </c>
      <c r="AT563" s="36" t="s">
        <v>50</v>
      </c>
      <c r="AU563" s="9">
        <f t="shared" si="65"/>
        <v>-1.9219785480100218</v>
      </c>
      <c r="AV563" s="9">
        <f t="shared" si="66"/>
        <v>-1.23416323121884</v>
      </c>
      <c r="AW563">
        <f t="shared" si="67"/>
        <v>3</v>
      </c>
      <c r="AX563">
        <f t="shared" si="68"/>
        <v>0</v>
      </c>
      <c r="AY563" s="6">
        <f>VLOOKUP(AQ563,COND!$A$10:$B$32,2,FALSE)</f>
        <v>1</v>
      </c>
      <c r="AZ563" s="9">
        <f>($AU$3*AU563+$AV$3*AV563+$AW$3*AW563+$AX$3*AX563)*AY563*IF(AR563&lt;5,0.95,IF(AR563&lt;7,0.975,1))+$K$3*VLOOKUP(K563,COND!$A$2:$D$7,2,FALSE)+$L$3*VLOOKUP(L563,COND!$A$2:$D$7,3,FALSE)+IF(BB563="SP",$BB$3,0)+IF($AW563&lt;3,-5,0)</f>
        <v>7.8323396660211948</v>
      </c>
      <c r="BA563" s="28">
        <f t="shared" si="69"/>
        <v>-0.36948212309232276</v>
      </c>
      <c r="BB563" t="str">
        <f t="shared" si="70"/>
        <v>SP</v>
      </c>
      <c r="BC563">
        <v>900</v>
      </c>
      <c r="BD563">
        <v>559</v>
      </c>
      <c r="BF563" t="str">
        <f t="shared" si="71"/>
        <v>Unlikely</v>
      </c>
      <c r="BH563" t="str">
        <f>IF(VLOOKUP($B563,'Draft List'!$D$4:$AC$2598,BH$3,FALSE)&lt;&gt;0,VLOOKUP($B563,'Draft List'!$D$4:$AC$2598,BH$3,FALSE),"")</f>
        <v/>
      </c>
      <c r="BI563" t="str">
        <f>IF(VLOOKUP($B563,'Draft List'!$D$4:$AC$2598,BI$3,FALSE)&lt;&gt;0,VLOOKUP($B563,'Draft List'!$D$4:$AC$2598,BI$3,FALSE),"")</f>
        <v/>
      </c>
      <c r="BJ563" t="str">
        <f>IF(VLOOKUP($B563,'Draft List'!$D$4:$AC$2598,BJ$3,FALSE)&lt;&gt;0,VLOOKUP($B563,'Draft List'!$D$4:$AC$2598,BJ$3,FALSE),"")</f>
        <v/>
      </c>
      <c r="BK563" t="str">
        <f>IF(VLOOKUP($B563,'Draft List'!$D$4:$AC$2598,BK$3,FALSE)&lt;&gt;0,VLOOKUP($B563,'Draft List'!$D$4:$AC$2598,BK$3,FALSE),"")</f>
        <v/>
      </c>
      <c r="BL563" t="str">
        <f>IF(OR(C563="SP",C563="MR",C563="CL"),"P",VLOOKUP($A563,Bat!$A$4:$AQ$1284,42,FALSE))</f>
        <v>P</v>
      </c>
    </row>
    <row r="564" spans="1:64" x14ac:dyDescent="0.25">
      <c r="A564" s="45" t="str">
        <f t="shared" si="64"/>
        <v>RPFernando Villegas22</v>
      </c>
      <c r="B564">
        <f>VLOOKUP($A564,draft_listing_pitchers_stats!$A$1:$B$1324,2,FALSE)</f>
        <v>3351</v>
      </c>
      <c r="C564" s="1" t="s">
        <v>885</v>
      </c>
      <c r="D564" s="1" t="s">
        <v>234</v>
      </c>
      <c r="E564" s="1" t="s">
        <v>1720</v>
      </c>
      <c r="F564" s="1">
        <v>22</v>
      </c>
      <c r="G564" s="1" t="s">
        <v>58</v>
      </c>
      <c r="H564" s="1" t="s">
        <v>58</v>
      </c>
      <c r="I564" s="1" t="s">
        <v>54</v>
      </c>
      <c r="J564" s="24" t="s">
        <v>54</v>
      </c>
      <c r="K564" s="1" t="s">
        <v>47</v>
      </c>
      <c r="L564" s="24" t="s">
        <v>46</v>
      </c>
      <c r="M564" s="1">
        <v>3</v>
      </c>
      <c r="N564" s="1">
        <v>2</v>
      </c>
      <c r="O564" s="24">
        <v>2</v>
      </c>
      <c r="P564" s="1">
        <v>4</v>
      </c>
      <c r="Q564" s="1">
        <v>2</v>
      </c>
      <c r="R564" s="24">
        <v>2</v>
      </c>
      <c r="S564" s="1">
        <v>4</v>
      </c>
      <c r="T564" s="1">
        <v>5</v>
      </c>
      <c r="U564" s="1">
        <v>3</v>
      </c>
      <c r="V564" s="1">
        <v>4</v>
      </c>
      <c r="W564" s="1">
        <v>3</v>
      </c>
      <c r="X564" s="1">
        <v>4</v>
      </c>
      <c r="Y564" s="1" t="s">
        <v>48</v>
      </c>
      <c r="Z564" s="1" t="s">
        <v>48</v>
      </c>
      <c r="AA564" s="1" t="s">
        <v>48</v>
      </c>
      <c r="AB564" s="1" t="s">
        <v>48</v>
      </c>
      <c r="AC564" s="1" t="s">
        <v>48</v>
      </c>
      <c r="AD564" s="1" t="s">
        <v>48</v>
      </c>
      <c r="AE564" s="1" t="s">
        <v>48</v>
      </c>
      <c r="AF564" s="1" t="s">
        <v>48</v>
      </c>
      <c r="AG564" s="1">
        <v>3</v>
      </c>
      <c r="AH564" s="1">
        <v>4</v>
      </c>
      <c r="AI564" s="1" t="s">
        <v>48</v>
      </c>
      <c r="AJ564" s="1" t="s">
        <v>48</v>
      </c>
      <c r="AK564" s="1" t="s">
        <v>48</v>
      </c>
      <c r="AL564" s="1" t="s">
        <v>48</v>
      </c>
      <c r="AM564" s="1" t="s">
        <v>48</v>
      </c>
      <c r="AN564" s="1" t="s">
        <v>48</v>
      </c>
      <c r="AO564" s="1" t="s">
        <v>48</v>
      </c>
      <c r="AP564" s="24" t="s">
        <v>48</v>
      </c>
      <c r="AQ564" s="1" t="s">
        <v>62</v>
      </c>
      <c r="AR564" s="1">
        <v>3</v>
      </c>
      <c r="AS564" s="25" t="s">
        <v>519</v>
      </c>
      <c r="AT564" s="36" t="s">
        <v>48</v>
      </c>
      <c r="AU564" s="9">
        <f t="shared" si="65"/>
        <v>-1.8743493064650851</v>
      </c>
      <c r="AV564" s="9">
        <f t="shared" si="66"/>
        <v>-1.23416323121884</v>
      </c>
      <c r="AW564">
        <f t="shared" si="67"/>
        <v>4</v>
      </c>
      <c r="AX564">
        <f t="shared" si="68"/>
        <v>0</v>
      </c>
      <c r="AY564" s="6">
        <f>VLOOKUP(AQ564,COND!$A$10:$B$32,2,FALSE)</f>
        <v>1</v>
      </c>
      <c r="AZ564" s="9">
        <f>($AU$3*AU564+$AV$3*AV564+$AW$3*AW564+$AX$3*AX564)*AY564*IF(AR564&lt;5,0.95,IF(AR564&lt;7,0.975,1))+$K$3*VLOOKUP(K564,COND!$A$2:$D$7,2,FALSE)+$L$3*VLOOKUP(L564,COND!$A$2:$D$7,3,FALSE)+IF(BB564="SP",$BB$3,0)+IF($AW564&lt;3,-5,0)</f>
        <v>7.7947722386136746</v>
      </c>
      <c r="BA564" s="28">
        <f t="shared" si="69"/>
        <v>-0.37278242328675265</v>
      </c>
      <c r="BB564" t="str">
        <f t="shared" si="70"/>
        <v>RP</v>
      </c>
      <c r="BC564">
        <v>900</v>
      </c>
      <c r="BD564">
        <v>560</v>
      </c>
      <c r="BF564" t="str">
        <f t="shared" si="71"/>
        <v>Unlikely</v>
      </c>
      <c r="BH564" t="str">
        <f>IF(VLOOKUP($B564,'Draft List'!$D$4:$AC$2598,BH$3,FALSE)&lt;&gt;0,VLOOKUP($B564,'Draft List'!$D$4:$AC$2598,BH$3,FALSE),"")</f>
        <v/>
      </c>
      <c r="BI564" t="str">
        <f>IF(VLOOKUP($B564,'Draft List'!$D$4:$AC$2598,BI$3,FALSE)&lt;&gt;0,VLOOKUP($B564,'Draft List'!$D$4:$AC$2598,BI$3,FALSE),"")</f>
        <v/>
      </c>
      <c r="BJ564" t="str">
        <f>IF(VLOOKUP($B564,'Draft List'!$D$4:$AC$2598,BJ$3,FALSE)&lt;&gt;0,VLOOKUP($B564,'Draft List'!$D$4:$AC$2598,BJ$3,FALSE),"")</f>
        <v/>
      </c>
      <c r="BK564" t="str">
        <f>IF(VLOOKUP($B564,'Draft List'!$D$4:$AC$2598,BK$3,FALSE)&lt;&gt;0,VLOOKUP($B564,'Draft List'!$D$4:$AC$2598,BK$3,FALSE),"")</f>
        <v/>
      </c>
      <c r="BL564">
        <f>IF(OR(C564="SP",C564="MR",C564="CL"),"P",VLOOKUP($A564,Bat!$A$4:$AQ$1284,42,FALSE))</f>
        <v>-8.6212675161869523</v>
      </c>
    </row>
    <row r="565" spans="1:64" x14ac:dyDescent="0.25">
      <c r="A565" s="45" t="str">
        <f t="shared" si="64"/>
        <v>RPShamus Raven22</v>
      </c>
      <c r="B565">
        <f>VLOOKUP($A565,draft_listing_pitchers_stats!$A$1:$B$1324,2,FALSE)</f>
        <v>11152</v>
      </c>
      <c r="C565" s="1" t="s">
        <v>885</v>
      </c>
      <c r="D565" s="1" t="s">
        <v>1576</v>
      </c>
      <c r="E565" s="1" t="s">
        <v>1577</v>
      </c>
      <c r="F565" s="1">
        <v>22</v>
      </c>
      <c r="G565" s="1" t="s">
        <v>58</v>
      </c>
      <c r="H565" s="1" t="s">
        <v>58</v>
      </c>
      <c r="I565" s="1" t="s">
        <v>54</v>
      </c>
      <c r="J565" s="24" t="s">
        <v>54</v>
      </c>
      <c r="K565" s="1" t="s">
        <v>46</v>
      </c>
      <c r="L565" s="24" t="s">
        <v>46</v>
      </c>
      <c r="M565" s="1">
        <v>3</v>
      </c>
      <c r="N565" s="1">
        <v>2</v>
      </c>
      <c r="O565" s="24">
        <v>1</v>
      </c>
      <c r="P565" s="1">
        <v>5</v>
      </c>
      <c r="Q565" s="1">
        <v>2</v>
      </c>
      <c r="R565" s="24">
        <v>1</v>
      </c>
      <c r="S565" s="1">
        <v>5</v>
      </c>
      <c r="T565" s="1">
        <v>6</v>
      </c>
      <c r="U565" s="1">
        <v>4</v>
      </c>
      <c r="V565" s="1">
        <v>5</v>
      </c>
      <c r="W565" s="1">
        <v>2</v>
      </c>
      <c r="X565" s="1">
        <v>4</v>
      </c>
      <c r="Y565" s="1" t="s">
        <v>48</v>
      </c>
      <c r="Z565" s="1" t="s">
        <v>48</v>
      </c>
      <c r="AA565" s="1" t="s">
        <v>48</v>
      </c>
      <c r="AB565" s="1" t="s">
        <v>48</v>
      </c>
      <c r="AC565" s="1">
        <v>5</v>
      </c>
      <c r="AD565" s="1">
        <v>6</v>
      </c>
      <c r="AE565" s="1" t="s">
        <v>48</v>
      </c>
      <c r="AF565" s="1" t="s">
        <v>48</v>
      </c>
      <c r="AG565" s="1" t="s">
        <v>48</v>
      </c>
      <c r="AH565" s="1" t="s">
        <v>48</v>
      </c>
      <c r="AI565" s="1" t="s">
        <v>48</v>
      </c>
      <c r="AJ565" s="1" t="s">
        <v>48</v>
      </c>
      <c r="AK565" s="1" t="s">
        <v>48</v>
      </c>
      <c r="AL565" s="1" t="s">
        <v>48</v>
      </c>
      <c r="AM565" s="1" t="s">
        <v>48</v>
      </c>
      <c r="AN565" s="1" t="s">
        <v>48</v>
      </c>
      <c r="AO565" s="1" t="s">
        <v>48</v>
      </c>
      <c r="AP565" s="24" t="s">
        <v>48</v>
      </c>
      <c r="AQ565" s="1" t="s">
        <v>66</v>
      </c>
      <c r="AR565" s="1">
        <v>4</v>
      </c>
      <c r="AS565" s="25" t="s">
        <v>519</v>
      </c>
      <c r="AT565" s="36" t="s">
        <v>48</v>
      </c>
      <c r="AU565" s="9">
        <f t="shared" si="65"/>
        <v>-2.1166698725191955</v>
      </c>
      <c r="AV565" s="9">
        <f t="shared" si="66"/>
        <v>-1.2817924727637771</v>
      </c>
      <c r="AW565">
        <f t="shared" si="67"/>
        <v>4</v>
      </c>
      <c r="AX565">
        <f t="shared" si="68"/>
        <v>1</v>
      </c>
      <c r="AY565" s="6">
        <f>VLOOKUP(AQ565,COND!$A$10:$B$32,2,FALSE)</f>
        <v>1.0249999999999999</v>
      </c>
      <c r="AZ565" s="9">
        <f>($AU$3*AU565+$AV$3*AV565+$AW$3*AW565+$AX$3*AX565)*AY565*IF(AR565&lt;5,0.95,IF(AR565&lt;7,0.975,1))+$K$3*VLOOKUP(K565,COND!$A$2:$D$7,2,FALSE)+$L$3*VLOOKUP(L565,COND!$A$2:$D$7,3,FALSE)+IF(BB565="SP",$BB$3,0)+IF($AW565&lt;3,-5,0)</f>
        <v>7.7895576352523328</v>
      </c>
      <c r="BA565" s="28">
        <f t="shared" si="69"/>
        <v>-0.37324052642755662</v>
      </c>
      <c r="BB565" t="str">
        <f t="shared" si="70"/>
        <v>RP</v>
      </c>
      <c r="BC565">
        <v>900</v>
      </c>
      <c r="BD565">
        <v>561</v>
      </c>
      <c r="BF565" t="str">
        <f t="shared" si="71"/>
        <v>Unlikely</v>
      </c>
      <c r="BH565" t="str">
        <f>IF(VLOOKUP($B565,'Draft List'!$D$4:$AC$2598,BH$3,FALSE)&lt;&gt;0,VLOOKUP($B565,'Draft List'!$D$4:$AC$2598,BH$3,FALSE),"")</f>
        <v/>
      </c>
      <c r="BI565" t="str">
        <f>IF(VLOOKUP($B565,'Draft List'!$D$4:$AC$2598,BI$3,FALSE)&lt;&gt;0,VLOOKUP($B565,'Draft List'!$D$4:$AC$2598,BI$3,FALSE),"")</f>
        <v/>
      </c>
      <c r="BJ565" t="str">
        <f>IF(VLOOKUP($B565,'Draft List'!$D$4:$AC$2598,BJ$3,FALSE)&lt;&gt;0,VLOOKUP($B565,'Draft List'!$D$4:$AC$2598,BJ$3,FALSE),"")</f>
        <v/>
      </c>
      <c r="BK565" t="str">
        <f>IF(VLOOKUP($B565,'Draft List'!$D$4:$AC$2598,BK$3,FALSE)&lt;&gt;0,VLOOKUP($B565,'Draft List'!$D$4:$AC$2598,BK$3,FALSE),"")</f>
        <v/>
      </c>
      <c r="BL565">
        <f>IF(OR(C565="SP",C565="MR",C565="CL"),"P",VLOOKUP($A565,Bat!$A$4:$AQ$1284,42,FALSE))</f>
        <v>-10.251863877290212</v>
      </c>
    </row>
    <row r="566" spans="1:64" x14ac:dyDescent="0.25">
      <c r="A566" s="45" t="str">
        <f t="shared" si="64"/>
        <v>RPNelson Sánchez23</v>
      </c>
      <c r="B566">
        <f>VLOOKUP($A566,draft_listing_pitchers_stats!$A$1:$B$1324,2,FALSE)</f>
        <v>3249</v>
      </c>
      <c r="C566" s="1" t="s">
        <v>885</v>
      </c>
      <c r="D566" s="1" t="s">
        <v>141</v>
      </c>
      <c r="E566" s="1" t="s">
        <v>204</v>
      </c>
      <c r="F566" s="1">
        <v>23</v>
      </c>
      <c r="G566" s="1" t="s">
        <v>44</v>
      </c>
      <c r="H566" s="1" t="s">
        <v>44</v>
      </c>
      <c r="I566" s="1" t="s">
        <v>54</v>
      </c>
      <c r="J566" s="24" t="s">
        <v>54</v>
      </c>
      <c r="K566" s="1" t="s">
        <v>46</v>
      </c>
      <c r="L566" s="24" t="s">
        <v>47</v>
      </c>
      <c r="M566" s="1">
        <v>4</v>
      </c>
      <c r="N566" s="1">
        <v>1</v>
      </c>
      <c r="O566" s="24">
        <v>1</v>
      </c>
      <c r="P566" s="1">
        <v>4</v>
      </c>
      <c r="Q566" s="1">
        <v>2</v>
      </c>
      <c r="R566" s="24">
        <v>2</v>
      </c>
      <c r="S566" s="1">
        <v>5</v>
      </c>
      <c r="T566" s="1">
        <v>5</v>
      </c>
      <c r="U566" s="1">
        <v>5</v>
      </c>
      <c r="V566" s="1">
        <v>5</v>
      </c>
      <c r="W566" s="1">
        <v>3</v>
      </c>
      <c r="X566" s="1">
        <v>4</v>
      </c>
      <c r="Y566" s="1">
        <v>5</v>
      </c>
      <c r="Z566" s="1">
        <v>5</v>
      </c>
      <c r="AA566" s="1" t="s">
        <v>48</v>
      </c>
      <c r="AB566" s="1" t="s">
        <v>48</v>
      </c>
      <c r="AC566" s="1" t="s">
        <v>48</v>
      </c>
      <c r="AD566" s="1" t="s">
        <v>48</v>
      </c>
      <c r="AE566" s="1" t="s">
        <v>48</v>
      </c>
      <c r="AF566" s="1" t="s">
        <v>48</v>
      </c>
      <c r="AG566" s="1" t="s">
        <v>48</v>
      </c>
      <c r="AH566" s="1" t="s">
        <v>48</v>
      </c>
      <c r="AI566" s="1" t="s">
        <v>48</v>
      </c>
      <c r="AJ566" s="1" t="s">
        <v>48</v>
      </c>
      <c r="AK566" s="1" t="s">
        <v>48</v>
      </c>
      <c r="AL566" s="1" t="s">
        <v>48</v>
      </c>
      <c r="AM566" s="1" t="s">
        <v>48</v>
      </c>
      <c r="AN566" s="1" t="s">
        <v>48</v>
      </c>
      <c r="AO566" s="1" t="s">
        <v>48</v>
      </c>
      <c r="AP566" s="24" t="s">
        <v>48</v>
      </c>
      <c r="AQ566" s="1" t="s">
        <v>61</v>
      </c>
      <c r="AR566" s="1">
        <v>4</v>
      </c>
      <c r="AS566" s="25" t="s">
        <v>523</v>
      </c>
      <c r="AT566" s="36" t="s">
        <v>48</v>
      </c>
      <c r="AU566" s="9">
        <f t="shared" si="65"/>
        <v>-2.1174102644400774</v>
      </c>
      <c r="AV566" s="9">
        <f t="shared" si="66"/>
        <v>-1.23416323121884</v>
      </c>
      <c r="AW566">
        <f t="shared" si="67"/>
        <v>4</v>
      </c>
      <c r="AX566">
        <f t="shared" si="68"/>
        <v>0</v>
      </c>
      <c r="AY566" s="6">
        <f>VLOOKUP(AQ566,COND!$A$10:$B$32,2,FALSE)</f>
        <v>1</v>
      </c>
      <c r="AZ566" s="9">
        <f>($AU$3*AU566+$AV$3*AV566+$AW$3*AW566+$AX$3*AX566)*AY566*IF(AR566&lt;5,0.95,IF(AR566&lt;7,0.975,1))+$K$3*VLOOKUP(K566,COND!$A$2:$D$7,2,FALSE)+$L$3*VLOOKUP(L566,COND!$A$2:$D$7,3,FALSE)+IF(BB566="SP",$BB$3,0)+IF($AW566&lt;3,-5,0)</f>
        <v>7.7485906565984237</v>
      </c>
      <c r="BA566" s="28">
        <f t="shared" si="69"/>
        <v>-0.3768394773525176</v>
      </c>
      <c r="BB566" t="str">
        <f t="shared" si="70"/>
        <v>RP</v>
      </c>
      <c r="BC566">
        <v>900</v>
      </c>
      <c r="BD566">
        <v>562</v>
      </c>
      <c r="BF566" t="str">
        <f t="shared" si="71"/>
        <v>Unlikely</v>
      </c>
      <c r="BH566" t="str">
        <f>IF(VLOOKUP($B566,'Draft List'!$D$4:$AC$2598,BH$3,FALSE)&lt;&gt;0,VLOOKUP($B566,'Draft List'!$D$4:$AC$2598,BH$3,FALSE),"")</f>
        <v/>
      </c>
      <c r="BI566" t="str">
        <f>IF(VLOOKUP($B566,'Draft List'!$D$4:$AC$2598,BI$3,FALSE)&lt;&gt;0,VLOOKUP($B566,'Draft List'!$D$4:$AC$2598,BI$3,FALSE),"")</f>
        <v/>
      </c>
      <c r="BJ566" t="str">
        <f>IF(VLOOKUP($B566,'Draft List'!$D$4:$AC$2598,BJ$3,FALSE)&lt;&gt;0,VLOOKUP($B566,'Draft List'!$D$4:$AC$2598,BJ$3,FALSE),"")</f>
        <v/>
      </c>
      <c r="BK566" t="str">
        <f>IF(VLOOKUP($B566,'Draft List'!$D$4:$AC$2598,BK$3,FALSE)&lt;&gt;0,VLOOKUP($B566,'Draft List'!$D$4:$AC$2598,BK$3,FALSE),"")</f>
        <v/>
      </c>
      <c r="BL566" t="e">
        <f>IF(OR(C566="SP",C566="MR",C566="CL"),"P",VLOOKUP($A566,Bat!$A$4:$AQ$1284,42,FALSE))</f>
        <v>#N/A</v>
      </c>
    </row>
    <row r="567" spans="1:64" x14ac:dyDescent="0.25">
      <c r="A567" s="45" t="str">
        <f t="shared" si="64"/>
        <v>RPSeiichi Yamamoto23</v>
      </c>
      <c r="B567">
        <f>VLOOKUP($A567,draft_listing_pitchers_stats!$A$1:$B$1324,2,FALSE)</f>
        <v>15149</v>
      </c>
      <c r="C567" s="1" t="s">
        <v>885</v>
      </c>
      <c r="D567" s="1" t="s">
        <v>1748</v>
      </c>
      <c r="E567" s="1" t="s">
        <v>786</v>
      </c>
      <c r="F567" s="1">
        <v>23</v>
      </c>
      <c r="G567" s="1" t="s">
        <v>44</v>
      </c>
      <c r="H567" s="1" t="s">
        <v>44</v>
      </c>
      <c r="I567" s="1" t="s">
        <v>54</v>
      </c>
      <c r="J567" s="24" t="s">
        <v>54</v>
      </c>
      <c r="K567" s="1" t="s">
        <v>47</v>
      </c>
      <c r="L567" s="24" t="s">
        <v>46</v>
      </c>
      <c r="M567" s="1">
        <v>3</v>
      </c>
      <c r="N567" s="1">
        <v>2</v>
      </c>
      <c r="O567" s="24">
        <v>1</v>
      </c>
      <c r="P567" s="1">
        <v>4</v>
      </c>
      <c r="Q567" s="1">
        <v>3</v>
      </c>
      <c r="R567" s="24">
        <v>1</v>
      </c>
      <c r="S567" s="1" t="s">
        <v>48</v>
      </c>
      <c r="T567" s="1" t="s">
        <v>48</v>
      </c>
      <c r="U567" s="1">
        <v>3</v>
      </c>
      <c r="V567" s="1">
        <v>4</v>
      </c>
      <c r="W567" s="1">
        <v>5</v>
      </c>
      <c r="X567" s="1">
        <v>5</v>
      </c>
      <c r="Y567" s="1" t="s">
        <v>48</v>
      </c>
      <c r="Z567" s="1" t="s">
        <v>48</v>
      </c>
      <c r="AA567" s="1" t="s">
        <v>48</v>
      </c>
      <c r="AB567" s="1" t="s">
        <v>48</v>
      </c>
      <c r="AC567" s="1" t="s">
        <v>48</v>
      </c>
      <c r="AD567" s="1" t="s">
        <v>48</v>
      </c>
      <c r="AE567" s="1">
        <v>4</v>
      </c>
      <c r="AF567" s="1">
        <v>5</v>
      </c>
      <c r="AG567" s="1">
        <v>4</v>
      </c>
      <c r="AH567" s="1">
        <v>5</v>
      </c>
      <c r="AI567" s="1" t="s">
        <v>48</v>
      </c>
      <c r="AJ567" s="1" t="s">
        <v>48</v>
      </c>
      <c r="AK567" s="1" t="s">
        <v>48</v>
      </c>
      <c r="AL567" s="1" t="s">
        <v>48</v>
      </c>
      <c r="AM567" s="1" t="s">
        <v>48</v>
      </c>
      <c r="AN567" s="1" t="s">
        <v>48</v>
      </c>
      <c r="AO567" s="1" t="s">
        <v>48</v>
      </c>
      <c r="AP567" s="24" t="s">
        <v>48</v>
      </c>
      <c r="AQ567" s="1" t="s">
        <v>61</v>
      </c>
      <c r="AR567" s="1">
        <v>9</v>
      </c>
      <c r="AS567" s="25" t="s">
        <v>518</v>
      </c>
      <c r="AT567" s="36" t="s">
        <v>48</v>
      </c>
      <c r="AU567" s="9">
        <f t="shared" si="65"/>
        <v>-2.1166698725191955</v>
      </c>
      <c r="AV567" s="9">
        <f t="shared" si="66"/>
        <v>-1.2810520808428949</v>
      </c>
      <c r="AW567">
        <f t="shared" si="67"/>
        <v>4</v>
      </c>
      <c r="AX567">
        <f t="shared" si="68"/>
        <v>0</v>
      </c>
      <c r="AY567" s="6">
        <f>VLOOKUP(AQ567,COND!$A$10:$B$32,2,FALSE)</f>
        <v>1</v>
      </c>
      <c r="AZ567" s="9">
        <f>($AU$3*AU567+$AV$3*AV567+$AW$3*AW567+$AX$3*AX567)*AY567*IF(AR567&lt;5,0.95,IF(AR567&lt;7,0.975,1))+$K$3*VLOOKUP(K567,COND!$A$2:$D$7,2,FALSE)+$L$3*VLOOKUP(L567,COND!$A$2:$D$7,3,FALSE)+IF(BB567="SP",$BB$3,0)+IF($AW567&lt;3,-5,0)</f>
        <v>7.6556244086382605</v>
      </c>
      <c r="BA567" s="28">
        <f t="shared" si="69"/>
        <v>-0.38500656643450576</v>
      </c>
      <c r="BB567" t="str">
        <f t="shared" si="70"/>
        <v>SP</v>
      </c>
      <c r="BC567">
        <v>900</v>
      </c>
      <c r="BD567">
        <v>563</v>
      </c>
      <c r="BF567" t="str">
        <f t="shared" si="71"/>
        <v>Unlikely</v>
      </c>
      <c r="BH567" t="str">
        <f>IF(VLOOKUP($B567,'Draft List'!$D$4:$AC$2598,BH$3,FALSE)&lt;&gt;0,VLOOKUP($B567,'Draft List'!$D$4:$AC$2598,BH$3,FALSE),"")</f>
        <v/>
      </c>
      <c r="BI567" t="str">
        <f>IF(VLOOKUP($B567,'Draft List'!$D$4:$AC$2598,BI$3,FALSE)&lt;&gt;0,VLOOKUP($B567,'Draft List'!$D$4:$AC$2598,BI$3,FALSE),"")</f>
        <v/>
      </c>
      <c r="BJ567" t="str">
        <f>IF(VLOOKUP($B567,'Draft List'!$D$4:$AC$2598,BJ$3,FALSE)&lt;&gt;0,VLOOKUP($B567,'Draft List'!$D$4:$AC$2598,BJ$3,FALSE),"")</f>
        <v/>
      </c>
      <c r="BK567" t="str">
        <f>IF(VLOOKUP($B567,'Draft List'!$D$4:$AC$2598,BK$3,FALSE)&lt;&gt;0,VLOOKUP($B567,'Draft List'!$D$4:$AC$2598,BK$3,FALSE),"")</f>
        <v/>
      </c>
      <c r="BL567">
        <f>IF(OR(C567="SP",C567="MR",C567="CL"),"P",VLOOKUP($A567,Bat!$A$4:$AQ$1284,42,FALSE))</f>
        <v>-10.444840420792319</v>
      </c>
    </row>
    <row r="568" spans="1:64" x14ac:dyDescent="0.25">
      <c r="A568" s="45" t="str">
        <f t="shared" si="64"/>
        <v>RPDan Peck24</v>
      </c>
      <c r="B568">
        <f>VLOOKUP($A568,draft_listing_pitchers_stats!$A$1:$B$1324,2,FALSE)</f>
        <v>8517</v>
      </c>
      <c r="C568" s="1" t="s">
        <v>885</v>
      </c>
      <c r="D568" s="1" t="s">
        <v>210</v>
      </c>
      <c r="E568" s="1" t="s">
        <v>1546</v>
      </c>
      <c r="F568" s="1">
        <v>24</v>
      </c>
      <c r="G568" s="1" t="s">
        <v>58</v>
      </c>
      <c r="H568" s="1" t="s">
        <v>58</v>
      </c>
      <c r="I568" s="1" t="s">
        <v>54</v>
      </c>
      <c r="J568" s="24" t="s">
        <v>54</v>
      </c>
      <c r="K568" s="1" t="s">
        <v>46</v>
      </c>
      <c r="L568" s="24" t="s">
        <v>46</v>
      </c>
      <c r="M568" s="1">
        <v>3</v>
      </c>
      <c r="N568" s="1">
        <v>3</v>
      </c>
      <c r="O568" s="24">
        <v>1</v>
      </c>
      <c r="P568" s="1">
        <v>3</v>
      </c>
      <c r="Q568" s="1">
        <v>3</v>
      </c>
      <c r="R568" s="24">
        <v>2</v>
      </c>
      <c r="S568" s="1">
        <v>5</v>
      </c>
      <c r="T568" s="1">
        <v>5</v>
      </c>
      <c r="U568" s="1">
        <v>1</v>
      </c>
      <c r="V568" s="1">
        <v>1</v>
      </c>
      <c r="W568" s="1">
        <v>3</v>
      </c>
      <c r="X568" s="1">
        <v>4</v>
      </c>
      <c r="Y568" s="1" t="s">
        <v>48</v>
      </c>
      <c r="Z568" s="1" t="s">
        <v>48</v>
      </c>
      <c r="AA568" s="1" t="s">
        <v>48</v>
      </c>
      <c r="AB568" s="1" t="s">
        <v>48</v>
      </c>
      <c r="AC568" s="1" t="s">
        <v>48</v>
      </c>
      <c r="AD568" s="1" t="s">
        <v>48</v>
      </c>
      <c r="AE568" s="1" t="s">
        <v>48</v>
      </c>
      <c r="AF568" s="1" t="s">
        <v>48</v>
      </c>
      <c r="AG568" s="1" t="s">
        <v>48</v>
      </c>
      <c r="AH568" s="1" t="s">
        <v>48</v>
      </c>
      <c r="AI568" s="1" t="s">
        <v>48</v>
      </c>
      <c r="AJ568" s="1" t="s">
        <v>48</v>
      </c>
      <c r="AK568" s="1" t="s">
        <v>48</v>
      </c>
      <c r="AL568" s="1" t="s">
        <v>48</v>
      </c>
      <c r="AM568" s="1" t="s">
        <v>48</v>
      </c>
      <c r="AN568" s="1" t="s">
        <v>48</v>
      </c>
      <c r="AO568" s="1" t="s">
        <v>48</v>
      </c>
      <c r="AP568" s="24" t="s">
        <v>48</v>
      </c>
      <c r="AQ568" s="1" t="s">
        <v>62</v>
      </c>
      <c r="AR568" s="1">
        <v>3</v>
      </c>
      <c r="AS568" s="25" t="s">
        <v>518</v>
      </c>
      <c r="AT568" s="36" t="s">
        <v>50</v>
      </c>
      <c r="AU568" s="9">
        <f t="shared" si="65"/>
        <v>-1.9212381560891401</v>
      </c>
      <c r="AV568" s="9">
        <f t="shared" si="66"/>
        <v>-1.233422839297958</v>
      </c>
      <c r="AW568">
        <f t="shared" si="67"/>
        <v>3</v>
      </c>
      <c r="AX568">
        <f t="shared" si="68"/>
        <v>0</v>
      </c>
      <c r="AY568" s="6">
        <f>VLOOKUP(AQ568,COND!$A$10:$B$32,2,FALSE)</f>
        <v>1</v>
      </c>
      <c r="AZ568" s="9">
        <f>($AU$3*AU568+$AV$3*AV568+$AW$3*AW568+$AX$3*AX568)*AY568*IF(AR568&lt;5,0.95,IF(AR568&lt;7,0.975,1))+$K$3*VLOOKUP(K568,COND!$A$2:$D$7,2,FALSE)+$L$3*VLOOKUP(L568,COND!$A$2:$D$7,3,FALSE)+IF(BB568="SP",$BB$3,0)+IF($AW568&lt;3,-5,0)</f>
        <v>7.6249308036818597</v>
      </c>
      <c r="BA568" s="28">
        <f t="shared" si="69"/>
        <v>-0.3877030010161584</v>
      </c>
      <c r="BB568" t="str">
        <f t="shared" si="70"/>
        <v>RP</v>
      </c>
      <c r="BC568">
        <v>900</v>
      </c>
      <c r="BD568">
        <v>564</v>
      </c>
      <c r="BF568" t="str">
        <f t="shared" si="71"/>
        <v>Unlikely</v>
      </c>
      <c r="BH568" t="str">
        <f>IF(VLOOKUP($B568,'Draft List'!$D$4:$AC$2598,BH$3,FALSE)&lt;&gt;0,VLOOKUP($B568,'Draft List'!$D$4:$AC$2598,BH$3,FALSE),"")</f>
        <v/>
      </c>
      <c r="BI568" t="str">
        <f>IF(VLOOKUP($B568,'Draft List'!$D$4:$AC$2598,BI$3,FALSE)&lt;&gt;0,VLOOKUP($B568,'Draft List'!$D$4:$AC$2598,BI$3,FALSE),"")</f>
        <v/>
      </c>
      <c r="BJ568" t="str">
        <f>IF(VLOOKUP($B568,'Draft List'!$D$4:$AC$2598,BJ$3,FALSE)&lt;&gt;0,VLOOKUP($B568,'Draft List'!$D$4:$AC$2598,BJ$3,FALSE),"")</f>
        <v/>
      </c>
      <c r="BK568" t="str">
        <f>IF(VLOOKUP($B568,'Draft List'!$D$4:$AC$2598,BK$3,FALSE)&lt;&gt;0,VLOOKUP($B568,'Draft List'!$D$4:$AC$2598,BK$3,FALSE),"")</f>
        <v/>
      </c>
      <c r="BL568">
        <f>IF(OR(C568="SP",C568="MR",C568="CL"),"P",VLOOKUP($A568,Bat!$A$4:$AQ$1284,42,FALSE))</f>
        <v>-7.0633136232937588</v>
      </c>
    </row>
    <row r="569" spans="1:64" x14ac:dyDescent="0.25">
      <c r="A569" s="45" t="str">
        <f t="shared" si="64"/>
        <v>SPEd Williams24</v>
      </c>
      <c r="B569">
        <f>VLOOKUP($A569,draft_listing_pitchers_stats!$A$1:$B$1324,2,FALSE)</f>
        <v>4901</v>
      </c>
      <c r="C569" s="1" t="s">
        <v>25</v>
      </c>
      <c r="D569" s="1" t="s">
        <v>593</v>
      </c>
      <c r="E569" s="1" t="s">
        <v>185</v>
      </c>
      <c r="F569" s="1">
        <v>24</v>
      </c>
      <c r="G569" s="1" t="s">
        <v>58</v>
      </c>
      <c r="H569" s="1" t="s">
        <v>44</v>
      </c>
      <c r="I569" s="1" t="s">
        <v>54</v>
      </c>
      <c r="J569" s="24" t="s">
        <v>54</v>
      </c>
      <c r="K569" s="1" t="s">
        <v>46</v>
      </c>
      <c r="L569" s="24" t="s">
        <v>46</v>
      </c>
      <c r="M569" s="1">
        <v>2</v>
      </c>
      <c r="N569" s="1">
        <v>2</v>
      </c>
      <c r="O569" s="24">
        <v>1</v>
      </c>
      <c r="P569" s="1">
        <v>3</v>
      </c>
      <c r="Q569" s="1">
        <v>3</v>
      </c>
      <c r="R569" s="24">
        <v>2</v>
      </c>
      <c r="S569" s="1">
        <v>5</v>
      </c>
      <c r="T569" s="1">
        <v>6</v>
      </c>
      <c r="U569" s="1">
        <v>2</v>
      </c>
      <c r="V569" s="1">
        <v>4</v>
      </c>
      <c r="W569" s="1" t="s">
        <v>48</v>
      </c>
      <c r="X569" s="1" t="s">
        <v>48</v>
      </c>
      <c r="Y569" s="1">
        <v>4</v>
      </c>
      <c r="Z569" s="1">
        <v>5</v>
      </c>
      <c r="AA569" s="1" t="s">
        <v>48</v>
      </c>
      <c r="AB569" s="1" t="s">
        <v>48</v>
      </c>
      <c r="AC569" s="1" t="s">
        <v>48</v>
      </c>
      <c r="AD569" s="1" t="s">
        <v>48</v>
      </c>
      <c r="AE569" s="1" t="s">
        <v>48</v>
      </c>
      <c r="AF569" s="1" t="s">
        <v>48</v>
      </c>
      <c r="AG569" s="1" t="s">
        <v>48</v>
      </c>
      <c r="AH569" s="1" t="s">
        <v>48</v>
      </c>
      <c r="AI569" s="1" t="s">
        <v>48</v>
      </c>
      <c r="AJ569" s="1" t="s">
        <v>48</v>
      </c>
      <c r="AK569" s="1" t="s">
        <v>48</v>
      </c>
      <c r="AL569" s="1" t="s">
        <v>48</v>
      </c>
      <c r="AM569" s="1" t="s">
        <v>48</v>
      </c>
      <c r="AN569" s="1" t="s">
        <v>48</v>
      </c>
      <c r="AO569" s="1" t="s">
        <v>48</v>
      </c>
      <c r="AP569" s="24" t="s">
        <v>48</v>
      </c>
      <c r="AQ569" s="1" t="s">
        <v>66</v>
      </c>
      <c r="AR569" s="1">
        <v>4</v>
      </c>
      <c r="AS569" s="25" t="s">
        <v>519</v>
      </c>
      <c r="AT569" s="36" t="s">
        <v>50</v>
      </c>
      <c r="AU569" s="9">
        <f t="shared" si="65"/>
        <v>-2.311361197028369</v>
      </c>
      <c r="AV569" s="9">
        <f t="shared" si="66"/>
        <v>-1.233422839297958</v>
      </c>
      <c r="AW569">
        <f t="shared" si="67"/>
        <v>3</v>
      </c>
      <c r="AX569">
        <f t="shared" si="68"/>
        <v>0.5</v>
      </c>
      <c r="AY569" s="6">
        <f>VLOOKUP(AQ569,COND!$A$10:$B$32,2,FALSE)</f>
        <v>1.0249999999999999</v>
      </c>
      <c r="AZ569" s="9">
        <f>($AU$3*AU569+$AV$3*AV569+$AW$3*AW569+$AX$3*AX569)*AY569*IF(AR569&lt;5,0.95,IF(AR569&lt;7,0.975,1))+$K$3*VLOOKUP(K569,COND!$A$2:$D$7,2,FALSE)+$L$3*VLOOKUP(L569,COND!$A$2:$D$7,3,FALSE)+IF(BB569="SP",$BB$3,0)+IF($AW569&lt;3,-5,0)</f>
        <v>7.598171361550996</v>
      </c>
      <c r="BA569" s="28">
        <f t="shared" si="69"/>
        <v>-0.39005381921590676</v>
      </c>
      <c r="BB569" t="str">
        <f t="shared" si="70"/>
        <v>RP</v>
      </c>
      <c r="BC569">
        <v>900</v>
      </c>
      <c r="BD569">
        <v>565</v>
      </c>
      <c r="BF569" t="str">
        <f t="shared" si="71"/>
        <v>Unlikely</v>
      </c>
      <c r="BH569" t="str">
        <f>IF(VLOOKUP($B569,'Draft List'!$D$4:$AC$2598,BH$3,FALSE)&lt;&gt;0,VLOOKUP($B569,'Draft List'!$D$4:$AC$2598,BH$3,FALSE),"")</f>
        <v/>
      </c>
      <c r="BI569" t="str">
        <f>IF(VLOOKUP($B569,'Draft List'!$D$4:$AC$2598,BI$3,FALSE)&lt;&gt;0,VLOOKUP($B569,'Draft List'!$D$4:$AC$2598,BI$3,FALSE),"")</f>
        <v/>
      </c>
      <c r="BJ569" t="str">
        <f>IF(VLOOKUP($B569,'Draft List'!$D$4:$AC$2598,BJ$3,FALSE)&lt;&gt;0,VLOOKUP($B569,'Draft List'!$D$4:$AC$2598,BJ$3,FALSE),"")</f>
        <v/>
      </c>
      <c r="BK569" t="str">
        <f>IF(VLOOKUP($B569,'Draft List'!$D$4:$AC$2598,BK$3,FALSE)&lt;&gt;0,VLOOKUP($B569,'Draft List'!$D$4:$AC$2598,BK$3,FALSE),"")</f>
        <v/>
      </c>
      <c r="BL569" t="str">
        <f>IF(OR(C569="SP",C569="MR",C569="CL"),"P",VLOOKUP($A569,Bat!$A$4:$AQ$1284,42,FALSE))</f>
        <v>P</v>
      </c>
    </row>
    <row r="570" spans="1:64" x14ac:dyDescent="0.25">
      <c r="A570" s="45" t="str">
        <f t="shared" si="64"/>
        <v>RPJohn Gallegos24</v>
      </c>
      <c r="B570">
        <f>VLOOKUP($A570,draft_listing_pitchers_stats!$A$1:$B$1324,2,FALSE)</f>
        <v>16552</v>
      </c>
      <c r="C570" s="1" t="s">
        <v>885</v>
      </c>
      <c r="D570" s="1" t="s">
        <v>213</v>
      </c>
      <c r="E570" s="1" t="s">
        <v>1184</v>
      </c>
      <c r="F570" s="1">
        <v>24</v>
      </c>
      <c r="G570" s="1" t="s">
        <v>44</v>
      </c>
      <c r="H570" s="1" t="s">
        <v>44</v>
      </c>
      <c r="I570" s="1" t="s">
        <v>54</v>
      </c>
      <c r="J570" s="24" t="s">
        <v>54</v>
      </c>
      <c r="K570" s="1" t="s">
        <v>47</v>
      </c>
      <c r="L570" s="24" t="s">
        <v>47</v>
      </c>
      <c r="M570" s="1">
        <v>3</v>
      </c>
      <c r="N570" s="1">
        <v>2</v>
      </c>
      <c r="O570" s="24">
        <v>1</v>
      </c>
      <c r="P570" s="1">
        <v>4</v>
      </c>
      <c r="Q570" s="1">
        <v>2</v>
      </c>
      <c r="R570" s="24">
        <v>2</v>
      </c>
      <c r="S570" s="1" t="s">
        <v>48</v>
      </c>
      <c r="T570" s="1" t="s">
        <v>48</v>
      </c>
      <c r="U570" s="1">
        <v>4</v>
      </c>
      <c r="V570" s="1">
        <v>6</v>
      </c>
      <c r="W570" s="1" t="s">
        <v>48</v>
      </c>
      <c r="X570" s="1" t="s">
        <v>48</v>
      </c>
      <c r="Y570" s="1">
        <v>3</v>
      </c>
      <c r="Z570" s="1">
        <v>5</v>
      </c>
      <c r="AA570" s="1" t="s">
        <v>48</v>
      </c>
      <c r="AB570" s="1" t="s">
        <v>48</v>
      </c>
      <c r="AC570" s="1" t="s">
        <v>48</v>
      </c>
      <c r="AD570" s="1" t="s">
        <v>48</v>
      </c>
      <c r="AE570" s="1">
        <v>4</v>
      </c>
      <c r="AF570" s="1">
        <v>5</v>
      </c>
      <c r="AG570" s="1" t="s">
        <v>48</v>
      </c>
      <c r="AH570" s="1" t="s">
        <v>48</v>
      </c>
      <c r="AI570" s="1" t="s">
        <v>48</v>
      </c>
      <c r="AJ570" s="1" t="s">
        <v>48</v>
      </c>
      <c r="AK570" s="1" t="s">
        <v>48</v>
      </c>
      <c r="AL570" s="1" t="s">
        <v>48</v>
      </c>
      <c r="AM570" s="1" t="s">
        <v>48</v>
      </c>
      <c r="AN570" s="1" t="s">
        <v>48</v>
      </c>
      <c r="AO570" s="1" t="s">
        <v>48</v>
      </c>
      <c r="AP570" s="24" t="s">
        <v>48</v>
      </c>
      <c r="AQ570" s="1" t="s">
        <v>62</v>
      </c>
      <c r="AR570" s="1">
        <v>4</v>
      </c>
      <c r="AS570" s="25" t="s">
        <v>519</v>
      </c>
      <c r="AT570" s="36" t="s">
        <v>50</v>
      </c>
      <c r="AU570" s="9">
        <f t="shared" si="65"/>
        <v>-2.1166698725191955</v>
      </c>
      <c r="AV570" s="9">
        <f t="shared" si="66"/>
        <v>-1.23416323121884</v>
      </c>
      <c r="AW570">
        <f t="shared" si="67"/>
        <v>3</v>
      </c>
      <c r="AX570">
        <f t="shared" si="68"/>
        <v>0.5</v>
      </c>
      <c r="AY570" s="6">
        <f>VLOOKUP(AQ570,COND!$A$10:$B$32,2,FALSE)</f>
        <v>1</v>
      </c>
      <c r="AZ570" s="9">
        <f>($AU$3*AU570+$AV$3*AV570+$AW$3*AW570+$AX$3*AX570)*AY570*IF(AR570&lt;5,0.95,IF(AR570&lt;7,0.975,1))+$K$3*VLOOKUP(K570,COND!$A$2:$D$7,2,FALSE)+$L$3*VLOOKUP(L570,COND!$A$2:$D$7,3,FALSE)+IF(BB570="SP",$BB$3,0)+IF($AW570&lt;3,-5,0)</f>
        <v>7.5674813310633908</v>
      </c>
      <c r="BA570" s="28">
        <f t="shared" si="69"/>
        <v>-0.39274993978031425</v>
      </c>
      <c r="BB570" t="str">
        <f t="shared" si="70"/>
        <v>RP</v>
      </c>
      <c r="BC570">
        <v>900</v>
      </c>
      <c r="BD570">
        <v>566</v>
      </c>
      <c r="BF570" t="str">
        <f t="shared" si="71"/>
        <v>Unlikely</v>
      </c>
      <c r="BH570" t="str">
        <f>IF(VLOOKUP($B570,'Draft List'!$D$4:$AC$2598,BH$3,FALSE)&lt;&gt;0,VLOOKUP($B570,'Draft List'!$D$4:$AC$2598,BH$3,FALSE),"")</f>
        <v/>
      </c>
      <c r="BI570" t="str">
        <f>IF(VLOOKUP($B570,'Draft List'!$D$4:$AC$2598,BI$3,FALSE)&lt;&gt;0,VLOOKUP($B570,'Draft List'!$D$4:$AC$2598,BI$3,FALSE),"")</f>
        <v/>
      </c>
      <c r="BJ570" t="str">
        <f>IF(VLOOKUP($B570,'Draft List'!$D$4:$AC$2598,BJ$3,FALSE)&lt;&gt;0,VLOOKUP($B570,'Draft List'!$D$4:$AC$2598,BJ$3,FALSE),"")</f>
        <v/>
      </c>
      <c r="BK570" t="str">
        <f>IF(VLOOKUP($B570,'Draft List'!$D$4:$AC$2598,BK$3,FALSE)&lt;&gt;0,VLOOKUP($B570,'Draft List'!$D$4:$AC$2598,BK$3,FALSE),"")</f>
        <v/>
      </c>
      <c r="BL570" t="e">
        <f>IF(OR(C570="SP",C570="MR",C570="CL"),"P",VLOOKUP($A570,Bat!$A$4:$AQ$1284,42,FALSE))</f>
        <v>#N/A</v>
      </c>
    </row>
    <row r="571" spans="1:64" x14ac:dyDescent="0.25">
      <c r="A571" s="45" t="str">
        <f t="shared" si="64"/>
        <v>RPTom Willis24</v>
      </c>
      <c r="B571">
        <f>VLOOKUP($A571,draft_listing_pitchers_stats!$A$1:$B$1324,2,FALSE)</f>
        <v>4863</v>
      </c>
      <c r="C571" s="1" t="s">
        <v>885</v>
      </c>
      <c r="D571" s="1" t="s">
        <v>550</v>
      </c>
      <c r="E571" s="1" t="s">
        <v>463</v>
      </c>
      <c r="F571" s="1">
        <v>24</v>
      </c>
      <c r="G571" s="1" t="s">
        <v>58</v>
      </c>
      <c r="H571" s="1" t="s">
        <v>58</v>
      </c>
      <c r="I571" s="1" t="s">
        <v>54</v>
      </c>
      <c r="J571" s="24" t="s">
        <v>54</v>
      </c>
      <c r="K571" s="1" t="s">
        <v>46</v>
      </c>
      <c r="L571" s="24" t="s">
        <v>46</v>
      </c>
      <c r="M571" s="1">
        <v>3</v>
      </c>
      <c r="N571" s="1">
        <v>1</v>
      </c>
      <c r="O571" s="24">
        <v>1</v>
      </c>
      <c r="P571" s="1">
        <v>3</v>
      </c>
      <c r="Q571" s="1">
        <v>1</v>
      </c>
      <c r="R571" s="24">
        <v>3</v>
      </c>
      <c r="S571" s="1">
        <v>5</v>
      </c>
      <c r="T571" s="1">
        <v>6</v>
      </c>
      <c r="U571" s="1">
        <v>4</v>
      </c>
      <c r="V571" s="1">
        <v>4</v>
      </c>
      <c r="W571" s="1">
        <v>2</v>
      </c>
      <c r="X571" s="1">
        <v>3</v>
      </c>
      <c r="Y571" s="1">
        <v>4</v>
      </c>
      <c r="Z571" s="1">
        <v>4</v>
      </c>
      <c r="AA571" s="1" t="s">
        <v>48</v>
      </c>
      <c r="AB571" s="1" t="s">
        <v>48</v>
      </c>
      <c r="AC571" s="1" t="s">
        <v>48</v>
      </c>
      <c r="AD571" s="1" t="s">
        <v>48</v>
      </c>
      <c r="AE571" s="1" t="s">
        <v>48</v>
      </c>
      <c r="AF571" s="1" t="s">
        <v>48</v>
      </c>
      <c r="AG571" s="1">
        <v>4</v>
      </c>
      <c r="AH571" s="1">
        <v>4</v>
      </c>
      <c r="AI571" s="1">
        <v>3</v>
      </c>
      <c r="AJ571" s="1">
        <v>3</v>
      </c>
      <c r="AK571" s="1" t="s">
        <v>48</v>
      </c>
      <c r="AL571" s="1" t="s">
        <v>48</v>
      </c>
      <c r="AM571" s="1" t="s">
        <v>48</v>
      </c>
      <c r="AN571" s="1" t="s">
        <v>48</v>
      </c>
      <c r="AO571" s="1" t="s">
        <v>48</v>
      </c>
      <c r="AP571" s="24" t="s">
        <v>48</v>
      </c>
      <c r="AQ571" s="1" t="s">
        <v>59</v>
      </c>
      <c r="AR571" s="1">
        <v>6</v>
      </c>
      <c r="AS571" s="25" t="s">
        <v>15</v>
      </c>
      <c r="AT571" s="36" t="s">
        <v>50</v>
      </c>
      <c r="AU571" s="9">
        <f t="shared" si="65"/>
        <v>-2.3121015889492513</v>
      </c>
      <c r="AV571" s="9">
        <f t="shared" si="66"/>
        <v>-1.3819657061039585</v>
      </c>
      <c r="AW571">
        <f t="shared" si="67"/>
        <v>6</v>
      </c>
      <c r="AX571">
        <f t="shared" si="68"/>
        <v>0.5</v>
      </c>
      <c r="AY571" s="6">
        <f>VLOOKUP(AQ571,COND!$A$10:$B$32,2,FALSE)</f>
        <v>1.0249999999999999</v>
      </c>
      <c r="AZ571" s="9">
        <f>($AU$3*AU571+$AV$3*AV571+$AW$3*AW571+$AX$3*AX571)*AY571*IF(AR571&lt;5,0.95,IF(AR571&lt;7,0.975,1))+$K$3*VLOOKUP(K571,COND!$A$2:$D$7,2,FALSE)+$L$3*VLOOKUP(L571,COND!$A$2:$D$7,3,FALSE)+IF(BB571="SP",$BB$3,0)+IF($AW571&lt;3,-5,0)</f>
        <v>7.5385635191559039</v>
      </c>
      <c r="BA571" s="28">
        <f t="shared" si="69"/>
        <v>-0.39529037086241864</v>
      </c>
      <c r="BB571" t="str">
        <f t="shared" si="70"/>
        <v>SP</v>
      </c>
      <c r="BC571">
        <v>900</v>
      </c>
      <c r="BD571">
        <v>567</v>
      </c>
      <c r="BF571" t="str">
        <f t="shared" si="71"/>
        <v>Unlikely</v>
      </c>
      <c r="BH571" t="str">
        <f>IF(VLOOKUP($B571,'Draft List'!$D$4:$AC$2598,BH$3,FALSE)&lt;&gt;0,VLOOKUP($B571,'Draft List'!$D$4:$AC$2598,BH$3,FALSE),"")</f>
        <v/>
      </c>
      <c r="BI571" t="str">
        <f>IF(VLOOKUP($B571,'Draft List'!$D$4:$AC$2598,BI$3,FALSE)&lt;&gt;0,VLOOKUP($B571,'Draft List'!$D$4:$AC$2598,BI$3,FALSE),"")</f>
        <v/>
      </c>
      <c r="BJ571" t="str">
        <f>IF(VLOOKUP($B571,'Draft List'!$D$4:$AC$2598,BJ$3,FALSE)&lt;&gt;0,VLOOKUP($B571,'Draft List'!$D$4:$AC$2598,BJ$3,FALSE),"")</f>
        <v/>
      </c>
      <c r="BK571" t="str">
        <f>IF(VLOOKUP($B571,'Draft List'!$D$4:$AC$2598,BK$3,FALSE)&lt;&gt;0,VLOOKUP($B571,'Draft List'!$D$4:$AC$2598,BK$3,FALSE),"")</f>
        <v/>
      </c>
      <c r="BL571">
        <f>IF(OR(C571="SP",C571="MR",C571="CL"),"P",VLOOKUP($A571,Bat!$A$4:$AQ$1284,42,FALSE))</f>
        <v>-4.9258544129174755</v>
      </c>
    </row>
    <row r="572" spans="1:64" x14ac:dyDescent="0.25">
      <c r="A572" s="45" t="str">
        <f t="shared" si="64"/>
        <v>RPMartín Morales23</v>
      </c>
      <c r="B572">
        <f>VLOOKUP($A572,draft_listing_pitchers_stats!$A$1:$B$1324,2,FALSE)</f>
        <v>5144</v>
      </c>
      <c r="C572" s="1" t="s">
        <v>885</v>
      </c>
      <c r="D572" s="1" t="s">
        <v>734</v>
      </c>
      <c r="E572" s="1" t="s">
        <v>196</v>
      </c>
      <c r="F572" s="1">
        <v>23</v>
      </c>
      <c r="G572" s="1" t="s">
        <v>44</v>
      </c>
      <c r="H572" s="1" t="s">
        <v>44</v>
      </c>
      <c r="I572" s="1" t="s">
        <v>54</v>
      </c>
      <c r="J572" s="24" t="s">
        <v>54</v>
      </c>
      <c r="K572" s="1" t="s">
        <v>46</v>
      </c>
      <c r="L572" s="24" t="s">
        <v>46</v>
      </c>
      <c r="M572" s="1">
        <v>3</v>
      </c>
      <c r="N572" s="1">
        <v>3</v>
      </c>
      <c r="O572" s="24">
        <v>1</v>
      </c>
      <c r="P572" s="1">
        <v>4</v>
      </c>
      <c r="Q572" s="1">
        <v>3</v>
      </c>
      <c r="R572" s="24">
        <v>1</v>
      </c>
      <c r="S572" s="1">
        <v>4</v>
      </c>
      <c r="T572" s="1">
        <v>4</v>
      </c>
      <c r="U572" s="1" t="s">
        <v>48</v>
      </c>
      <c r="V572" s="1" t="s">
        <v>48</v>
      </c>
      <c r="W572" s="1">
        <v>4</v>
      </c>
      <c r="X572" s="1">
        <v>5</v>
      </c>
      <c r="Y572" s="1" t="s">
        <v>48</v>
      </c>
      <c r="Z572" s="1" t="s">
        <v>48</v>
      </c>
      <c r="AA572" s="1" t="s">
        <v>48</v>
      </c>
      <c r="AB572" s="1" t="s">
        <v>48</v>
      </c>
      <c r="AC572" s="1" t="s">
        <v>48</v>
      </c>
      <c r="AD572" s="1" t="s">
        <v>48</v>
      </c>
      <c r="AE572" s="1" t="s">
        <v>48</v>
      </c>
      <c r="AF572" s="1" t="s">
        <v>48</v>
      </c>
      <c r="AG572" s="1" t="s">
        <v>48</v>
      </c>
      <c r="AH572" s="1" t="s">
        <v>48</v>
      </c>
      <c r="AI572" s="1">
        <v>5</v>
      </c>
      <c r="AJ572" s="1">
        <v>5</v>
      </c>
      <c r="AK572" s="1" t="s">
        <v>48</v>
      </c>
      <c r="AL572" s="1" t="s">
        <v>48</v>
      </c>
      <c r="AM572" s="1" t="s">
        <v>48</v>
      </c>
      <c r="AN572" s="1" t="s">
        <v>48</v>
      </c>
      <c r="AO572" s="1" t="s">
        <v>48</v>
      </c>
      <c r="AP572" s="24" t="s">
        <v>48</v>
      </c>
      <c r="AQ572" s="1" t="s">
        <v>71</v>
      </c>
      <c r="AR572" s="1">
        <v>7</v>
      </c>
      <c r="AS572" s="25" t="s">
        <v>518</v>
      </c>
      <c r="AT572" s="36" t="s">
        <v>48</v>
      </c>
      <c r="AU572" s="9">
        <f t="shared" si="65"/>
        <v>-1.9212381560891401</v>
      </c>
      <c r="AV572" s="9">
        <f t="shared" si="66"/>
        <v>-1.2810520808428949</v>
      </c>
      <c r="AW572">
        <f t="shared" si="67"/>
        <v>3</v>
      </c>
      <c r="AX572">
        <f t="shared" si="68"/>
        <v>0</v>
      </c>
      <c r="AY572" s="6">
        <f>VLOOKUP(AQ572,COND!$A$10:$B$32,2,FALSE)</f>
        <v>1</v>
      </c>
      <c r="AZ572" s="9">
        <f>($AU$3*AU572+$AV$3*AV572+$AW$3*AW572+$AX$3*AX572)*AY572*IF(AR572&lt;5,0.95,IF(AR572&lt;7,0.975,1))+$K$3*VLOOKUP(K572,COND!$A$2:$D$7,2,FALSE)+$L$3*VLOOKUP(L572,COND!$A$2:$D$7,3,FALSE)+IF(BB572="SP",$BB$3,0)+IF($AW572&lt;3,-5,0)</f>
        <v>7.4947107519242735</v>
      </c>
      <c r="BA572" s="28">
        <f t="shared" si="69"/>
        <v>-0.39914283844426496</v>
      </c>
      <c r="BB572" t="str">
        <f t="shared" si="70"/>
        <v>SP</v>
      </c>
      <c r="BC572">
        <v>900</v>
      </c>
      <c r="BD572">
        <v>568</v>
      </c>
      <c r="BF572" t="str">
        <f t="shared" si="71"/>
        <v>Unlikely</v>
      </c>
      <c r="BH572" t="str">
        <f>IF(VLOOKUP($B572,'Draft List'!$D$4:$AC$2598,BH$3,FALSE)&lt;&gt;0,VLOOKUP($B572,'Draft List'!$D$4:$AC$2598,BH$3,FALSE),"")</f>
        <v/>
      </c>
      <c r="BI572" t="str">
        <f>IF(VLOOKUP($B572,'Draft List'!$D$4:$AC$2598,BI$3,FALSE)&lt;&gt;0,VLOOKUP($B572,'Draft List'!$D$4:$AC$2598,BI$3,FALSE),"")</f>
        <v/>
      </c>
      <c r="BJ572" t="str">
        <f>IF(VLOOKUP($B572,'Draft List'!$D$4:$AC$2598,BJ$3,FALSE)&lt;&gt;0,VLOOKUP($B572,'Draft List'!$D$4:$AC$2598,BJ$3,FALSE),"")</f>
        <v/>
      </c>
      <c r="BK572" t="str">
        <f>IF(VLOOKUP($B572,'Draft List'!$D$4:$AC$2598,BK$3,FALSE)&lt;&gt;0,VLOOKUP($B572,'Draft List'!$D$4:$AC$2598,BK$3,FALSE),"")</f>
        <v/>
      </c>
      <c r="BL572">
        <f>IF(OR(C572="SP",C572="MR",C572="CL"),"P",VLOOKUP($A572,Bat!$A$4:$AQ$1284,42,FALSE))</f>
        <v>-7.5519044055759927</v>
      </c>
    </row>
    <row r="573" spans="1:64" x14ac:dyDescent="0.25">
      <c r="A573" s="45" t="str">
        <f t="shared" si="64"/>
        <v>RPDaniel López24</v>
      </c>
      <c r="B573">
        <f>VLOOKUP($A573,draft_listing_pitchers_stats!$A$1:$B$1324,2,FALSE)</f>
        <v>9746</v>
      </c>
      <c r="C573" s="1" t="s">
        <v>885</v>
      </c>
      <c r="D573" s="1" t="s">
        <v>259</v>
      </c>
      <c r="E573" s="1" t="s">
        <v>167</v>
      </c>
      <c r="F573" s="1">
        <v>24</v>
      </c>
      <c r="G573" s="1" t="s">
        <v>44</v>
      </c>
      <c r="H573" s="1" t="s">
        <v>44</v>
      </c>
      <c r="I573" s="1" t="s">
        <v>54</v>
      </c>
      <c r="J573" s="24" t="s">
        <v>54</v>
      </c>
      <c r="K573" s="1" t="s">
        <v>47</v>
      </c>
      <c r="L573" s="24" t="s">
        <v>46</v>
      </c>
      <c r="M573" s="1">
        <v>3</v>
      </c>
      <c r="N573" s="1">
        <v>3</v>
      </c>
      <c r="O573" s="24">
        <v>2</v>
      </c>
      <c r="P573" s="1">
        <v>3</v>
      </c>
      <c r="Q573" s="1">
        <v>3</v>
      </c>
      <c r="R573" s="24">
        <v>2</v>
      </c>
      <c r="S573" s="1">
        <v>4</v>
      </c>
      <c r="T573" s="1">
        <v>4</v>
      </c>
      <c r="U573" s="1">
        <v>4</v>
      </c>
      <c r="V573" s="1">
        <v>4</v>
      </c>
      <c r="W573" s="1" t="s">
        <v>48</v>
      </c>
      <c r="X573" s="1" t="s">
        <v>48</v>
      </c>
      <c r="Y573" s="1">
        <v>3</v>
      </c>
      <c r="Z573" s="1">
        <v>3</v>
      </c>
      <c r="AA573" s="1" t="s">
        <v>48</v>
      </c>
      <c r="AB573" s="1" t="s">
        <v>48</v>
      </c>
      <c r="AC573" s="1" t="s">
        <v>48</v>
      </c>
      <c r="AD573" s="1" t="s">
        <v>48</v>
      </c>
      <c r="AE573" s="1" t="s">
        <v>48</v>
      </c>
      <c r="AF573" s="1" t="s">
        <v>48</v>
      </c>
      <c r="AG573" s="1" t="s">
        <v>48</v>
      </c>
      <c r="AH573" s="1" t="s">
        <v>48</v>
      </c>
      <c r="AI573" s="1" t="s">
        <v>48</v>
      </c>
      <c r="AJ573" s="1" t="s">
        <v>48</v>
      </c>
      <c r="AK573" s="1" t="s">
        <v>48</v>
      </c>
      <c r="AL573" s="1" t="s">
        <v>48</v>
      </c>
      <c r="AM573" s="1" t="s">
        <v>48</v>
      </c>
      <c r="AN573" s="1" t="s">
        <v>48</v>
      </c>
      <c r="AO573" s="1" t="s">
        <v>48</v>
      </c>
      <c r="AP573" s="24" t="s">
        <v>48</v>
      </c>
      <c r="AQ573" s="1" t="s">
        <v>62</v>
      </c>
      <c r="AR573" s="1">
        <v>4</v>
      </c>
      <c r="AS573" s="25" t="s">
        <v>519</v>
      </c>
      <c r="AT573" s="36" t="s">
        <v>50</v>
      </c>
      <c r="AU573" s="9">
        <f t="shared" si="65"/>
        <v>-1.6789175900350299</v>
      </c>
      <c r="AV573" s="9">
        <f t="shared" si="66"/>
        <v>-1.233422839297958</v>
      </c>
      <c r="AW573">
        <f t="shared" si="67"/>
        <v>3</v>
      </c>
      <c r="AX573">
        <f t="shared" si="68"/>
        <v>0</v>
      </c>
      <c r="AY573" s="6">
        <f>VLOOKUP(AQ573,COND!$A$10:$B$32,2,FALSE)</f>
        <v>1</v>
      </c>
      <c r="AZ573" s="9">
        <f>($AU$3*AU573+$AV$3*AV573+$AW$3*AW573+$AX$3*AX573)*AY573*IF(AR573&lt;5,0.95,IF(AR573&lt;7,0.975,1))+$K$3*VLOOKUP(K573,COND!$A$2:$D$7,2,FALSE)+$L$3*VLOOKUP(L573,COND!$A$2:$D$7,3,FALSE)+IF(BB573="SP",$BB$3,0)+IF($AW573&lt;3,-5,0)</f>
        <v>7.3709717112321407</v>
      </c>
      <c r="BA573" s="28">
        <f t="shared" si="69"/>
        <v>-0.41001331875756586</v>
      </c>
      <c r="BB573" t="str">
        <f t="shared" si="70"/>
        <v>RP</v>
      </c>
      <c r="BC573">
        <v>900</v>
      </c>
      <c r="BD573">
        <v>569</v>
      </c>
      <c r="BF573" t="str">
        <f t="shared" si="71"/>
        <v>Unlikely</v>
      </c>
      <c r="BH573" t="str">
        <f>IF(VLOOKUP($B573,'Draft List'!$D$4:$AC$2598,BH$3,FALSE)&lt;&gt;0,VLOOKUP($B573,'Draft List'!$D$4:$AC$2598,BH$3,FALSE),"")</f>
        <v/>
      </c>
      <c r="BI573" t="str">
        <f>IF(VLOOKUP($B573,'Draft List'!$D$4:$AC$2598,BI$3,FALSE)&lt;&gt;0,VLOOKUP($B573,'Draft List'!$D$4:$AC$2598,BI$3,FALSE),"")</f>
        <v/>
      </c>
      <c r="BJ573" t="str">
        <f>IF(VLOOKUP($B573,'Draft List'!$D$4:$AC$2598,BJ$3,FALSE)&lt;&gt;0,VLOOKUP($B573,'Draft List'!$D$4:$AC$2598,BJ$3,FALSE),"")</f>
        <v/>
      </c>
      <c r="BK573" t="str">
        <f>IF(VLOOKUP($B573,'Draft List'!$D$4:$AC$2598,BK$3,FALSE)&lt;&gt;0,VLOOKUP($B573,'Draft List'!$D$4:$AC$2598,BK$3,FALSE),"")</f>
        <v/>
      </c>
      <c r="BL573">
        <f>IF(OR(C573="SP",C573="MR",C573="CL"),"P",VLOOKUP($A573,Bat!$A$4:$AQ$1284,42,FALSE))</f>
        <v>-3.8658634115975037</v>
      </c>
    </row>
    <row r="574" spans="1:64" x14ac:dyDescent="0.25">
      <c r="A574" s="45" t="str">
        <f t="shared" si="64"/>
        <v>RPBill Loucks22</v>
      </c>
      <c r="B574">
        <f>VLOOKUP($A574,draft_listing_pitchers_stats!$A$1:$B$1324,2,FALSE)</f>
        <v>8909</v>
      </c>
      <c r="C574" s="1" t="s">
        <v>885</v>
      </c>
      <c r="D574" s="1" t="s">
        <v>162</v>
      </c>
      <c r="E574" s="1" t="s">
        <v>1364</v>
      </c>
      <c r="F574" s="1">
        <v>22</v>
      </c>
      <c r="G574" s="1" t="s">
        <v>58</v>
      </c>
      <c r="H574" s="1" t="s">
        <v>58</v>
      </c>
      <c r="I574" s="1" t="s">
        <v>54</v>
      </c>
      <c r="J574" s="24" t="s">
        <v>54</v>
      </c>
      <c r="K574" s="1" t="s">
        <v>47</v>
      </c>
      <c r="L574" s="24" t="s">
        <v>46</v>
      </c>
      <c r="M574" s="1">
        <v>3</v>
      </c>
      <c r="N574" s="1">
        <v>1</v>
      </c>
      <c r="O574" s="24">
        <v>1</v>
      </c>
      <c r="P574" s="1">
        <v>4</v>
      </c>
      <c r="Q574" s="1">
        <v>2</v>
      </c>
      <c r="R574" s="24">
        <v>2</v>
      </c>
      <c r="S574" s="1">
        <v>4</v>
      </c>
      <c r="T574" s="1">
        <v>5</v>
      </c>
      <c r="U574" s="1">
        <v>4</v>
      </c>
      <c r="V574" s="1">
        <v>4</v>
      </c>
      <c r="W574" s="1" t="s">
        <v>48</v>
      </c>
      <c r="X574" s="1" t="s">
        <v>48</v>
      </c>
      <c r="Y574" s="1" t="s">
        <v>48</v>
      </c>
      <c r="Z574" s="1" t="s">
        <v>48</v>
      </c>
      <c r="AA574" s="1" t="s">
        <v>48</v>
      </c>
      <c r="AB574" s="1" t="s">
        <v>48</v>
      </c>
      <c r="AC574" s="1">
        <v>3</v>
      </c>
      <c r="AD574" s="1">
        <v>5</v>
      </c>
      <c r="AE574" s="1" t="s">
        <v>48</v>
      </c>
      <c r="AF574" s="1" t="s">
        <v>48</v>
      </c>
      <c r="AG574" s="1" t="s">
        <v>48</v>
      </c>
      <c r="AH574" s="1" t="s">
        <v>48</v>
      </c>
      <c r="AI574" s="1" t="s">
        <v>48</v>
      </c>
      <c r="AJ574" s="1" t="s">
        <v>48</v>
      </c>
      <c r="AK574" s="1" t="s">
        <v>48</v>
      </c>
      <c r="AL574" s="1" t="s">
        <v>48</v>
      </c>
      <c r="AM574" s="1" t="s">
        <v>48</v>
      </c>
      <c r="AN574" s="1" t="s">
        <v>48</v>
      </c>
      <c r="AO574" s="1" t="s">
        <v>48</v>
      </c>
      <c r="AP574" s="24" t="s">
        <v>48</v>
      </c>
      <c r="AQ574" s="1" t="s">
        <v>71</v>
      </c>
      <c r="AR574" s="1">
        <v>3</v>
      </c>
      <c r="AS574" s="25" t="s">
        <v>523</v>
      </c>
      <c r="AT574" s="36" t="s">
        <v>832</v>
      </c>
      <c r="AU574" s="9">
        <f t="shared" si="65"/>
        <v>-2.3121015889492513</v>
      </c>
      <c r="AV574" s="9">
        <f t="shared" si="66"/>
        <v>-1.23416323121884</v>
      </c>
      <c r="AW574">
        <f t="shared" si="67"/>
        <v>3</v>
      </c>
      <c r="AX574">
        <f t="shared" si="68"/>
        <v>0</v>
      </c>
      <c r="AY574" s="6">
        <f>VLOOKUP(AQ574,COND!$A$10:$B$32,2,FALSE)</f>
        <v>1</v>
      </c>
      <c r="AZ574" s="9">
        <f>($AU$3*AU574+$AV$3*AV574+$AW$3*AW574+$AX$3*AX574)*AY574*IF(AR574&lt;5,0.95,IF(AR574&lt;7,0.975,1))+$K$3*VLOOKUP(K574,COND!$A$2:$D$7,2,FALSE)+$L$3*VLOOKUP(L574,COND!$A$2:$D$7,3,FALSE)+IF(BB574="SP",$BB$3,0)+IF($AW574&lt;3,-5,0)</f>
        <v>7.2365993049416844</v>
      </c>
      <c r="BA574" s="28">
        <f t="shared" si="69"/>
        <v>-0.42181794071892026</v>
      </c>
      <c r="BB574" t="str">
        <f t="shared" si="70"/>
        <v>RP</v>
      </c>
      <c r="BC574">
        <v>900</v>
      </c>
      <c r="BD574">
        <v>570</v>
      </c>
      <c r="BF574" t="str">
        <f t="shared" si="71"/>
        <v>Unlikely</v>
      </c>
      <c r="BH574" t="str">
        <f>IF(VLOOKUP($B574,'Draft List'!$D$4:$AC$2598,BH$3,FALSE)&lt;&gt;0,VLOOKUP($B574,'Draft List'!$D$4:$AC$2598,BH$3,FALSE),"")</f>
        <v/>
      </c>
      <c r="BI574" t="str">
        <f>IF(VLOOKUP($B574,'Draft List'!$D$4:$AC$2598,BI$3,FALSE)&lt;&gt;0,VLOOKUP($B574,'Draft List'!$D$4:$AC$2598,BI$3,FALSE),"")</f>
        <v/>
      </c>
      <c r="BJ574" t="str">
        <f>IF(VLOOKUP($B574,'Draft List'!$D$4:$AC$2598,BJ$3,FALSE)&lt;&gt;0,VLOOKUP($B574,'Draft List'!$D$4:$AC$2598,BJ$3,FALSE),"")</f>
        <v/>
      </c>
      <c r="BK574" t="str">
        <f>IF(VLOOKUP($B574,'Draft List'!$D$4:$AC$2598,BK$3,FALSE)&lt;&gt;0,VLOOKUP($B574,'Draft List'!$D$4:$AC$2598,BK$3,FALSE),"")</f>
        <v/>
      </c>
      <c r="BL574">
        <f>IF(OR(C574="SP",C574="MR",C574="CL"),"P",VLOOKUP($A574,Bat!$A$4:$AQ$1284,42,FALSE))</f>
        <v>-12.1016415654911</v>
      </c>
    </row>
    <row r="575" spans="1:64" x14ac:dyDescent="0.25">
      <c r="A575" s="45" t="str">
        <f t="shared" si="64"/>
        <v>RPGary Wright24</v>
      </c>
      <c r="B575">
        <f>VLOOKUP($A575,draft_listing_pitchers_stats!$A$1:$B$1324,2,FALSE)</f>
        <v>8067</v>
      </c>
      <c r="C575" s="1" t="s">
        <v>885</v>
      </c>
      <c r="D575" s="1" t="s">
        <v>433</v>
      </c>
      <c r="E575" s="1" t="s">
        <v>1744</v>
      </c>
      <c r="F575" s="1">
        <v>24</v>
      </c>
      <c r="G575" s="1" t="s">
        <v>44</v>
      </c>
      <c r="H575" s="1" t="s">
        <v>44</v>
      </c>
      <c r="I575" s="1" t="s">
        <v>54</v>
      </c>
      <c r="J575" s="24" t="s">
        <v>54</v>
      </c>
      <c r="K575" s="1" t="s">
        <v>47</v>
      </c>
      <c r="L575" s="24" t="s">
        <v>46</v>
      </c>
      <c r="M575" s="1">
        <v>3</v>
      </c>
      <c r="N575" s="1">
        <v>1</v>
      </c>
      <c r="O575" s="24">
        <v>1</v>
      </c>
      <c r="P575" s="1">
        <v>4</v>
      </c>
      <c r="Q575" s="1">
        <v>2</v>
      </c>
      <c r="R575" s="24">
        <v>2</v>
      </c>
      <c r="S575" s="1">
        <v>4</v>
      </c>
      <c r="T575" s="1">
        <v>5</v>
      </c>
      <c r="U575" s="1" t="s">
        <v>48</v>
      </c>
      <c r="V575" s="1" t="s">
        <v>48</v>
      </c>
      <c r="W575" s="1">
        <v>4</v>
      </c>
      <c r="X575" s="1">
        <v>5</v>
      </c>
      <c r="Y575" s="1">
        <v>4</v>
      </c>
      <c r="Z575" s="1">
        <v>5</v>
      </c>
      <c r="AA575" s="1" t="s">
        <v>48</v>
      </c>
      <c r="AB575" s="1" t="s">
        <v>48</v>
      </c>
      <c r="AC575" s="1" t="s">
        <v>48</v>
      </c>
      <c r="AD575" s="1" t="s">
        <v>48</v>
      </c>
      <c r="AE575" s="1" t="s">
        <v>48</v>
      </c>
      <c r="AF575" s="1" t="s">
        <v>48</v>
      </c>
      <c r="AG575" s="1" t="s">
        <v>48</v>
      </c>
      <c r="AH575" s="1" t="s">
        <v>48</v>
      </c>
      <c r="AI575" s="1" t="s">
        <v>48</v>
      </c>
      <c r="AJ575" s="1" t="s">
        <v>48</v>
      </c>
      <c r="AK575" s="1" t="s">
        <v>48</v>
      </c>
      <c r="AL575" s="1" t="s">
        <v>48</v>
      </c>
      <c r="AM575" s="1" t="s">
        <v>48</v>
      </c>
      <c r="AN575" s="1" t="s">
        <v>48</v>
      </c>
      <c r="AO575" s="1" t="s">
        <v>48</v>
      </c>
      <c r="AP575" s="24" t="s">
        <v>48</v>
      </c>
      <c r="AQ575" s="1" t="s">
        <v>521</v>
      </c>
      <c r="AR575" s="1">
        <v>3</v>
      </c>
      <c r="AS575" s="25" t="s">
        <v>15</v>
      </c>
      <c r="AT575" s="36" t="s">
        <v>50</v>
      </c>
      <c r="AU575" s="9">
        <f t="shared" si="65"/>
        <v>-2.3121015889492513</v>
      </c>
      <c r="AV575" s="9">
        <f t="shared" si="66"/>
        <v>-1.23416323121884</v>
      </c>
      <c r="AW575">
        <f t="shared" si="67"/>
        <v>3</v>
      </c>
      <c r="AX575">
        <f t="shared" si="68"/>
        <v>0</v>
      </c>
      <c r="AY575" s="6">
        <f>VLOOKUP(AQ575,COND!$A$10:$B$32,2,FALSE)</f>
        <v>1</v>
      </c>
      <c r="AZ575" s="9">
        <f>($AU$3*AU575+$AV$3*AV575+$AW$3*AW575+$AX$3*AX575)*AY575*IF(AR575&lt;5,0.95,IF(AR575&lt;7,0.975,1))+$K$3*VLOOKUP(K575,COND!$A$2:$D$7,2,FALSE)+$L$3*VLOOKUP(L575,COND!$A$2:$D$7,3,FALSE)+IF(BB575="SP",$BB$3,0)+IF($AW575&lt;3,-5,0)</f>
        <v>7.2365993049416844</v>
      </c>
      <c r="BA575" s="28">
        <f t="shared" si="69"/>
        <v>-0.42181794071892026</v>
      </c>
      <c r="BB575" t="str">
        <f t="shared" si="70"/>
        <v>RP</v>
      </c>
      <c r="BC575">
        <v>900</v>
      </c>
      <c r="BD575">
        <v>571</v>
      </c>
      <c r="BF575" t="str">
        <f t="shared" si="71"/>
        <v>Unlikely</v>
      </c>
      <c r="BH575" t="str">
        <f>IF(VLOOKUP($B575,'Draft List'!$D$4:$AC$2598,BH$3,FALSE)&lt;&gt;0,VLOOKUP($B575,'Draft List'!$D$4:$AC$2598,BH$3,FALSE),"")</f>
        <v/>
      </c>
      <c r="BI575" t="str">
        <f>IF(VLOOKUP($B575,'Draft List'!$D$4:$AC$2598,BI$3,FALSE)&lt;&gt;0,VLOOKUP($B575,'Draft List'!$D$4:$AC$2598,BI$3,FALSE),"")</f>
        <v/>
      </c>
      <c r="BJ575" t="str">
        <f>IF(VLOOKUP($B575,'Draft List'!$D$4:$AC$2598,BJ$3,FALSE)&lt;&gt;0,VLOOKUP($B575,'Draft List'!$D$4:$AC$2598,BJ$3,FALSE),"")</f>
        <v/>
      </c>
      <c r="BK575" t="str">
        <f>IF(VLOOKUP($B575,'Draft List'!$D$4:$AC$2598,BK$3,FALSE)&lt;&gt;0,VLOOKUP($B575,'Draft List'!$D$4:$AC$2598,BK$3,FALSE),"")</f>
        <v/>
      </c>
      <c r="BL575">
        <f>IF(OR(C575="SP",C575="MR",C575="CL"),"P",VLOOKUP($A575,Bat!$A$4:$AQ$1284,42,FALSE))</f>
        <v>-3.8825170640483879</v>
      </c>
    </row>
    <row r="576" spans="1:64" x14ac:dyDescent="0.25">
      <c r="A576" s="45" t="str">
        <f t="shared" si="64"/>
        <v>RPWilliam Holdom24</v>
      </c>
      <c r="B576">
        <f>VLOOKUP($A576,draft_listing_pitchers_stats!$A$1:$B$1324,2,FALSE)</f>
        <v>4788</v>
      </c>
      <c r="C576" s="1" t="s">
        <v>885</v>
      </c>
      <c r="D576" s="1" t="s">
        <v>227</v>
      </c>
      <c r="E576" s="1" t="s">
        <v>1248</v>
      </c>
      <c r="F576" s="1">
        <v>24</v>
      </c>
      <c r="G576" s="1" t="s">
        <v>68</v>
      </c>
      <c r="H576" s="1" t="s">
        <v>44</v>
      </c>
      <c r="I576" s="1" t="s">
        <v>54</v>
      </c>
      <c r="J576" s="24" t="s">
        <v>54</v>
      </c>
      <c r="K576" s="1" t="s">
        <v>47</v>
      </c>
      <c r="L576" s="24" t="s">
        <v>46</v>
      </c>
      <c r="M576" s="1">
        <v>3</v>
      </c>
      <c r="N576" s="1">
        <v>1</v>
      </c>
      <c r="O576" s="24">
        <v>1</v>
      </c>
      <c r="P576" s="1">
        <v>4</v>
      </c>
      <c r="Q576" s="1">
        <v>2</v>
      </c>
      <c r="R576" s="24">
        <v>2</v>
      </c>
      <c r="S576" s="1">
        <v>4</v>
      </c>
      <c r="T576" s="1">
        <v>5</v>
      </c>
      <c r="U576" s="1">
        <v>1</v>
      </c>
      <c r="V576" s="1">
        <v>2</v>
      </c>
      <c r="W576" s="1">
        <v>3</v>
      </c>
      <c r="X576" s="1">
        <v>5</v>
      </c>
      <c r="Y576" s="1" t="s">
        <v>48</v>
      </c>
      <c r="Z576" s="1" t="s">
        <v>48</v>
      </c>
      <c r="AA576" s="1" t="s">
        <v>48</v>
      </c>
      <c r="AB576" s="1" t="s">
        <v>48</v>
      </c>
      <c r="AC576" s="1" t="s">
        <v>48</v>
      </c>
      <c r="AD576" s="1" t="s">
        <v>48</v>
      </c>
      <c r="AE576" s="1" t="s">
        <v>48</v>
      </c>
      <c r="AF576" s="1" t="s">
        <v>48</v>
      </c>
      <c r="AG576" s="1" t="s">
        <v>48</v>
      </c>
      <c r="AH576" s="1" t="s">
        <v>48</v>
      </c>
      <c r="AI576" s="1" t="s">
        <v>48</v>
      </c>
      <c r="AJ576" s="1" t="s">
        <v>48</v>
      </c>
      <c r="AK576" s="1" t="s">
        <v>48</v>
      </c>
      <c r="AL576" s="1" t="s">
        <v>48</v>
      </c>
      <c r="AM576" s="1" t="s">
        <v>48</v>
      </c>
      <c r="AN576" s="1" t="s">
        <v>48</v>
      </c>
      <c r="AO576" s="1" t="s">
        <v>48</v>
      </c>
      <c r="AP576" s="24" t="s">
        <v>48</v>
      </c>
      <c r="AQ576" s="1" t="s">
        <v>522</v>
      </c>
      <c r="AR576" s="1">
        <v>3</v>
      </c>
      <c r="AS576" s="25" t="s">
        <v>15</v>
      </c>
      <c r="AT576" s="36" t="s">
        <v>50</v>
      </c>
      <c r="AU576" s="9">
        <f t="shared" si="65"/>
        <v>-2.3121015889492513</v>
      </c>
      <c r="AV576" s="9">
        <f t="shared" si="66"/>
        <v>-1.23416323121884</v>
      </c>
      <c r="AW576">
        <f t="shared" si="67"/>
        <v>3</v>
      </c>
      <c r="AX576">
        <f t="shared" si="68"/>
        <v>0</v>
      </c>
      <c r="AY576" s="6">
        <f>VLOOKUP(AQ576,COND!$A$10:$B$32,2,FALSE)</f>
        <v>1</v>
      </c>
      <c r="AZ576" s="9">
        <f>($AU$3*AU576+$AV$3*AV576+$AW$3*AW576+$AX$3*AX576)*AY576*IF(AR576&lt;5,0.95,IF(AR576&lt;7,0.975,1))+$K$3*VLOOKUP(K576,COND!$A$2:$D$7,2,FALSE)+$L$3*VLOOKUP(L576,COND!$A$2:$D$7,3,FALSE)+IF(BB576="SP",$BB$3,0)+IF($AW576&lt;3,-5,0)</f>
        <v>7.2365993049416844</v>
      </c>
      <c r="BA576" s="28">
        <f t="shared" si="69"/>
        <v>-0.42181794071892026</v>
      </c>
      <c r="BB576" t="str">
        <f t="shared" si="70"/>
        <v>RP</v>
      </c>
      <c r="BC576">
        <v>900</v>
      </c>
      <c r="BD576">
        <v>572</v>
      </c>
      <c r="BF576" t="str">
        <f t="shared" si="71"/>
        <v>Unlikely</v>
      </c>
      <c r="BH576" t="str">
        <f>IF(VLOOKUP($B576,'Draft List'!$D$4:$AC$2598,BH$3,FALSE)&lt;&gt;0,VLOOKUP($B576,'Draft List'!$D$4:$AC$2598,BH$3,FALSE),"")</f>
        <v/>
      </c>
      <c r="BI576" t="str">
        <f>IF(VLOOKUP($B576,'Draft List'!$D$4:$AC$2598,BI$3,FALSE)&lt;&gt;0,VLOOKUP($B576,'Draft List'!$D$4:$AC$2598,BI$3,FALSE),"")</f>
        <v/>
      </c>
      <c r="BJ576" t="str">
        <f>IF(VLOOKUP($B576,'Draft List'!$D$4:$AC$2598,BJ$3,FALSE)&lt;&gt;0,VLOOKUP($B576,'Draft List'!$D$4:$AC$2598,BJ$3,FALSE),"")</f>
        <v/>
      </c>
      <c r="BK576" t="str">
        <f>IF(VLOOKUP($B576,'Draft List'!$D$4:$AC$2598,BK$3,FALSE)&lt;&gt;0,VLOOKUP($B576,'Draft List'!$D$4:$AC$2598,BK$3,FALSE),"")</f>
        <v/>
      </c>
      <c r="BL576">
        <f>IF(OR(C576="SP",C576="MR",C576="CL"),"P",VLOOKUP($A576,Bat!$A$4:$AQ$1284,42,FALSE))</f>
        <v>-12.220751905746276</v>
      </c>
    </row>
    <row r="577" spans="1:64" x14ac:dyDescent="0.25">
      <c r="A577" s="45" t="str">
        <f t="shared" si="64"/>
        <v>RPEddie Roberts23</v>
      </c>
      <c r="B577">
        <f>VLOOKUP($A577,draft_listing_pitchers_stats!$A$1:$B$1324,2,FALSE)</f>
        <v>9412</v>
      </c>
      <c r="C577" s="1" t="s">
        <v>885</v>
      </c>
      <c r="D577" s="1" t="s">
        <v>1598</v>
      </c>
      <c r="E577" s="1" t="s">
        <v>391</v>
      </c>
      <c r="F577" s="1">
        <v>23</v>
      </c>
      <c r="G577" s="1" t="s">
        <v>44</v>
      </c>
      <c r="H577" s="1" t="s">
        <v>44</v>
      </c>
      <c r="I577" s="1" t="s">
        <v>54</v>
      </c>
      <c r="J577" s="24" t="s">
        <v>54</v>
      </c>
      <c r="K577" s="1" t="s">
        <v>46</v>
      </c>
      <c r="L577" s="24" t="s">
        <v>47</v>
      </c>
      <c r="M577" s="1">
        <v>3</v>
      </c>
      <c r="N577" s="1">
        <v>2</v>
      </c>
      <c r="O577" s="24">
        <v>1</v>
      </c>
      <c r="P577" s="1">
        <v>4</v>
      </c>
      <c r="Q577" s="1">
        <v>3</v>
      </c>
      <c r="R577" s="24">
        <v>1</v>
      </c>
      <c r="S577" s="1" t="s">
        <v>48</v>
      </c>
      <c r="T577" s="1" t="s">
        <v>48</v>
      </c>
      <c r="U577" s="1">
        <v>1</v>
      </c>
      <c r="V577" s="1">
        <v>1</v>
      </c>
      <c r="W577" s="1">
        <v>4</v>
      </c>
      <c r="X577" s="1">
        <v>5</v>
      </c>
      <c r="Y577" s="1" t="s">
        <v>48</v>
      </c>
      <c r="Z577" s="1" t="s">
        <v>48</v>
      </c>
      <c r="AA577" s="1" t="s">
        <v>48</v>
      </c>
      <c r="AB577" s="1" t="s">
        <v>48</v>
      </c>
      <c r="AC577" s="1" t="s">
        <v>48</v>
      </c>
      <c r="AD577" s="1" t="s">
        <v>48</v>
      </c>
      <c r="AE577" s="1">
        <v>4</v>
      </c>
      <c r="AF577" s="1">
        <v>5</v>
      </c>
      <c r="AG577" s="1" t="s">
        <v>48</v>
      </c>
      <c r="AH577" s="1" t="s">
        <v>48</v>
      </c>
      <c r="AI577" s="1" t="s">
        <v>48</v>
      </c>
      <c r="AJ577" s="1" t="s">
        <v>48</v>
      </c>
      <c r="AK577" s="1" t="s">
        <v>48</v>
      </c>
      <c r="AL577" s="1" t="s">
        <v>48</v>
      </c>
      <c r="AM577" s="1" t="s">
        <v>48</v>
      </c>
      <c r="AN577" s="1" t="s">
        <v>48</v>
      </c>
      <c r="AO577" s="1" t="s">
        <v>48</v>
      </c>
      <c r="AP577" s="24" t="s">
        <v>48</v>
      </c>
      <c r="AQ577" s="1" t="s">
        <v>61</v>
      </c>
      <c r="AR577" s="1">
        <v>7</v>
      </c>
      <c r="AS577" s="25" t="s">
        <v>519</v>
      </c>
      <c r="AT577" s="36" t="s">
        <v>50</v>
      </c>
      <c r="AU577" s="9">
        <f t="shared" si="65"/>
        <v>-2.1166698725191955</v>
      </c>
      <c r="AV577" s="9">
        <f t="shared" si="66"/>
        <v>-1.2810520808428949</v>
      </c>
      <c r="AW577">
        <f t="shared" si="67"/>
        <v>3</v>
      </c>
      <c r="AX577">
        <f t="shared" si="68"/>
        <v>0</v>
      </c>
      <c r="AY577" s="6">
        <f>VLOOKUP(AQ577,COND!$A$10:$B$32,2,FALSE)</f>
        <v>1</v>
      </c>
      <c r="AZ577" s="9">
        <f>($AU$3*AU577+$AV$3*AV577+$AW$3*AW577+$AX$3*AX577)*AY577*IF(AR577&lt;5,0.95,IF(AR577&lt;7,0.975,1))+$K$3*VLOOKUP(K577,COND!$A$2:$D$7,2,FALSE)+$L$3*VLOOKUP(L577,COND!$A$2:$D$7,3,FALSE)+IF(BB577="SP",$BB$3,0)+IF($AW577&lt;3,-5,0)</f>
        <v>7.1556244086382605</v>
      </c>
      <c r="BA577" s="28">
        <f t="shared" si="69"/>
        <v>-0.42893158901629158</v>
      </c>
      <c r="BB577" t="str">
        <f t="shared" si="70"/>
        <v>SP</v>
      </c>
      <c r="BC577">
        <v>900</v>
      </c>
      <c r="BD577">
        <v>573</v>
      </c>
      <c r="BF577" t="str">
        <f t="shared" si="71"/>
        <v>Unlikely</v>
      </c>
      <c r="BH577" t="str">
        <f>IF(VLOOKUP($B577,'Draft List'!$D$4:$AC$2598,BH$3,FALSE)&lt;&gt;0,VLOOKUP($B577,'Draft List'!$D$4:$AC$2598,BH$3,FALSE),"")</f>
        <v/>
      </c>
      <c r="BI577" t="str">
        <f>IF(VLOOKUP($B577,'Draft List'!$D$4:$AC$2598,BI$3,FALSE)&lt;&gt;0,VLOOKUP($B577,'Draft List'!$D$4:$AC$2598,BI$3,FALSE),"")</f>
        <v/>
      </c>
      <c r="BJ577" t="str">
        <f>IF(VLOOKUP($B577,'Draft List'!$D$4:$AC$2598,BJ$3,FALSE)&lt;&gt;0,VLOOKUP($B577,'Draft List'!$D$4:$AC$2598,BJ$3,FALSE),"")</f>
        <v/>
      </c>
      <c r="BK577" t="str">
        <f>IF(VLOOKUP($B577,'Draft List'!$D$4:$AC$2598,BK$3,FALSE)&lt;&gt;0,VLOOKUP($B577,'Draft List'!$D$4:$AC$2598,BK$3,FALSE),"")</f>
        <v/>
      </c>
      <c r="BL577" t="e">
        <f>IF(OR(C577="SP",C577="MR",C577="CL"),"P",VLOOKUP($A577,Bat!$A$4:$AQ$1284,42,FALSE))</f>
        <v>#N/A</v>
      </c>
    </row>
    <row r="578" spans="1:64" x14ac:dyDescent="0.25">
      <c r="A578" s="45" t="str">
        <f t="shared" si="64"/>
        <v>RPMike MacNeill23</v>
      </c>
      <c r="B578">
        <f>VLOOKUP($A578,draft_listing_pitchers_stats!$A$1:$B$1324,2,FALSE)</f>
        <v>13286</v>
      </c>
      <c r="C578" s="1" t="s">
        <v>885</v>
      </c>
      <c r="D578" s="1" t="s">
        <v>159</v>
      </c>
      <c r="E578" s="1" t="s">
        <v>1394</v>
      </c>
      <c r="F578" s="1">
        <v>23</v>
      </c>
      <c r="G578" s="1" t="s">
        <v>58</v>
      </c>
      <c r="H578" s="1" t="s">
        <v>58</v>
      </c>
      <c r="I578" s="1" t="s">
        <v>54</v>
      </c>
      <c r="J578" s="24" t="s">
        <v>54</v>
      </c>
      <c r="K578" s="1" t="s">
        <v>47</v>
      </c>
      <c r="L578" s="24" t="s">
        <v>46</v>
      </c>
      <c r="M578" s="1">
        <v>2</v>
      </c>
      <c r="N578" s="1">
        <v>2</v>
      </c>
      <c r="O578" s="24">
        <v>1</v>
      </c>
      <c r="P578" s="1">
        <v>4</v>
      </c>
      <c r="Q578" s="1">
        <v>3</v>
      </c>
      <c r="R578" s="24">
        <v>1</v>
      </c>
      <c r="S578" s="1">
        <v>3</v>
      </c>
      <c r="T578" s="1">
        <v>5</v>
      </c>
      <c r="U578" s="1">
        <v>1</v>
      </c>
      <c r="V578" s="1">
        <v>1</v>
      </c>
      <c r="W578" s="1">
        <v>3</v>
      </c>
      <c r="X578" s="1">
        <v>5</v>
      </c>
      <c r="Y578" s="1" t="s">
        <v>48</v>
      </c>
      <c r="Z578" s="1" t="s">
        <v>48</v>
      </c>
      <c r="AA578" s="1" t="s">
        <v>48</v>
      </c>
      <c r="AB578" s="1" t="s">
        <v>48</v>
      </c>
      <c r="AC578" s="1" t="s">
        <v>48</v>
      </c>
      <c r="AD578" s="1" t="s">
        <v>48</v>
      </c>
      <c r="AE578" s="1" t="s">
        <v>48</v>
      </c>
      <c r="AF578" s="1" t="s">
        <v>48</v>
      </c>
      <c r="AG578" s="1" t="s">
        <v>48</v>
      </c>
      <c r="AH578" s="1" t="s">
        <v>48</v>
      </c>
      <c r="AI578" s="1" t="s">
        <v>48</v>
      </c>
      <c r="AJ578" s="1" t="s">
        <v>48</v>
      </c>
      <c r="AK578" s="1" t="s">
        <v>48</v>
      </c>
      <c r="AL578" s="1" t="s">
        <v>48</v>
      </c>
      <c r="AM578" s="1" t="s">
        <v>48</v>
      </c>
      <c r="AN578" s="1" t="s">
        <v>48</v>
      </c>
      <c r="AO578" s="1" t="s">
        <v>48</v>
      </c>
      <c r="AP578" s="24" t="s">
        <v>48</v>
      </c>
      <c r="AQ578" s="1" t="s">
        <v>71</v>
      </c>
      <c r="AR578" s="1">
        <v>7</v>
      </c>
      <c r="AS578" s="25" t="s">
        <v>519</v>
      </c>
      <c r="AT578" s="36" t="s">
        <v>50</v>
      </c>
      <c r="AU578" s="9">
        <f t="shared" si="65"/>
        <v>-2.311361197028369</v>
      </c>
      <c r="AV578" s="9">
        <f t="shared" si="66"/>
        <v>-1.2810520808428949</v>
      </c>
      <c r="AW578">
        <f t="shared" si="67"/>
        <v>3</v>
      </c>
      <c r="AX578">
        <f t="shared" si="68"/>
        <v>0</v>
      </c>
      <c r="AY578" s="6">
        <f>VLOOKUP(AQ578,COND!$A$10:$B$32,2,FALSE)</f>
        <v>1</v>
      </c>
      <c r="AZ578" s="9">
        <f>($AU$3*AU578+$AV$3*AV578+$AW$3*AW578+$AX$3*AX578)*AY578*IF(AR578&lt;5,0.95,IF(AR578&lt;7,0.975,1))+$K$3*VLOOKUP(K578,COND!$A$2:$D$7,2,FALSE)+$L$3*VLOOKUP(L578,COND!$A$2:$D$7,3,FALSE)+IF(BB578="SP",$BB$3,0)+IF($AW578&lt;3,-5,0)</f>
        <v>7.1166861437364268</v>
      </c>
      <c r="BA578" s="28">
        <f t="shared" si="69"/>
        <v>-0.43235231734650875</v>
      </c>
      <c r="BB578" t="str">
        <f t="shared" si="70"/>
        <v>SP</v>
      </c>
      <c r="BC578">
        <v>900</v>
      </c>
      <c r="BD578">
        <v>574</v>
      </c>
      <c r="BF578" t="str">
        <f t="shared" si="71"/>
        <v>Unlikely</v>
      </c>
      <c r="BH578" t="str">
        <f>IF(VLOOKUP($B578,'Draft List'!$D$4:$AC$2598,BH$3,FALSE)&lt;&gt;0,VLOOKUP($B578,'Draft List'!$D$4:$AC$2598,BH$3,FALSE),"")</f>
        <v/>
      </c>
      <c r="BI578" t="str">
        <f>IF(VLOOKUP($B578,'Draft List'!$D$4:$AC$2598,BI$3,FALSE)&lt;&gt;0,VLOOKUP($B578,'Draft List'!$D$4:$AC$2598,BI$3,FALSE),"")</f>
        <v/>
      </c>
      <c r="BJ578" t="str">
        <f>IF(VLOOKUP($B578,'Draft List'!$D$4:$AC$2598,BJ$3,FALSE)&lt;&gt;0,VLOOKUP($B578,'Draft List'!$D$4:$AC$2598,BJ$3,FALSE),"")</f>
        <v/>
      </c>
      <c r="BK578" t="str">
        <f>IF(VLOOKUP($B578,'Draft List'!$D$4:$AC$2598,BK$3,FALSE)&lt;&gt;0,VLOOKUP($B578,'Draft List'!$D$4:$AC$2598,BK$3,FALSE),"")</f>
        <v/>
      </c>
      <c r="BL578" t="e">
        <f>IF(OR(C578="SP",C578="MR",C578="CL"),"P",VLOOKUP($A578,Bat!$A$4:$AQ$1284,42,FALSE))</f>
        <v>#N/A</v>
      </c>
    </row>
    <row r="579" spans="1:64" x14ac:dyDescent="0.25">
      <c r="A579" s="45" t="str">
        <f t="shared" si="64"/>
        <v>RPRonnie Franklin24</v>
      </c>
      <c r="B579">
        <f>VLOOKUP($A579,draft_listing_pitchers_stats!$A$1:$B$1324,2,FALSE)</f>
        <v>13265</v>
      </c>
      <c r="C579" s="1" t="s">
        <v>885</v>
      </c>
      <c r="D579" s="1" t="s">
        <v>1172</v>
      </c>
      <c r="E579" s="1" t="s">
        <v>394</v>
      </c>
      <c r="F579" s="1">
        <v>24</v>
      </c>
      <c r="G579" s="1" t="s">
        <v>44</v>
      </c>
      <c r="H579" s="1" t="s">
        <v>44</v>
      </c>
      <c r="I579" s="1" t="s">
        <v>54</v>
      </c>
      <c r="J579" s="24" t="s">
        <v>54</v>
      </c>
      <c r="K579" s="1" t="s">
        <v>46</v>
      </c>
      <c r="L579" s="24" t="s">
        <v>51</v>
      </c>
      <c r="M579" s="1">
        <v>2</v>
      </c>
      <c r="N579" s="1">
        <v>2</v>
      </c>
      <c r="O579" s="24">
        <v>1</v>
      </c>
      <c r="P579" s="1">
        <v>3</v>
      </c>
      <c r="Q579" s="1">
        <v>2</v>
      </c>
      <c r="R579" s="24">
        <v>2</v>
      </c>
      <c r="S579" s="1">
        <v>3</v>
      </c>
      <c r="T579" s="1">
        <v>4</v>
      </c>
      <c r="U579" s="1">
        <v>1</v>
      </c>
      <c r="V579" s="1">
        <v>2</v>
      </c>
      <c r="W579" s="1" t="s">
        <v>48</v>
      </c>
      <c r="X579" s="1" t="s">
        <v>48</v>
      </c>
      <c r="Y579" s="1">
        <v>3</v>
      </c>
      <c r="Z579" s="1">
        <v>4</v>
      </c>
      <c r="AA579" s="1" t="s">
        <v>48</v>
      </c>
      <c r="AB579" s="1" t="s">
        <v>48</v>
      </c>
      <c r="AC579" s="1" t="s">
        <v>48</v>
      </c>
      <c r="AD579" s="1" t="s">
        <v>48</v>
      </c>
      <c r="AE579" s="1" t="s">
        <v>48</v>
      </c>
      <c r="AF579" s="1" t="s">
        <v>48</v>
      </c>
      <c r="AG579" s="1" t="s">
        <v>48</v>
      </c>
      <c r="AH579" s="1" t="s">
        <v>48</v>
      </c>
      <c r="AI579" s="1" t="s">
        <v>48</v>
      </c>
      <c r="AJ579" s="1" t="s">
        <v>48</v>
      </c>
      <c r="AK579" s="1" t="s">
        <v>48</v>
      </c>
      <c r="AL579" s="1" t="s">
        <v>48</v>
      </c>
      <c r="AM579" s="1" t="s">
        <v>48</v>
      </c>
      <c r="AN579" s="1" t="s">
        <v>48</v>
      </c>
      <c r="AO579" s="1" t="s">
        <v>48</v>
      </c>
      <c r="AP579" s="24" t="s">
        <v>48</v>
      </c>
      <c r="AQ579" s="1" t="s">
        <v>75</v>
      </c>
      <c r="AR579" s="1">
        <v>6</v>
      </c>
      <c r="AS579" s="25" t="s">
        <v>519</v>
      </c>
      <c r="AT579" s="36" t="s">
        <v>50</v>
      </c>
      <c r="AU579" s="9">
        <f t="shared" si="65"/>
        <v>-2.311361197028369</v>
      </c>
      <c r="AV579" s="9">
        <f t="shared" si="66"/>
        <v>-1.4288545557280135</v>
      </c>
      <c r="AW579">
        <f t="shared" si="67"/>
        <v>3</v>
      </c>
      <c r="AX579">
        <f t="shared" si="68"/>
        <v>0</v>
      </c>
      <c r="AY579" s="6">
        <f>VLOOKUP(AQ579,COND!$A$10:$B$32,2,FALSE)</f>
        <v>0.95</v>
      </c>
      <c r="AZ579" s="9">
        <f>($AU$3*AU579+$AV$3*AV579+$AW$3*AW579+$AX$3*AX579)*AY579*IF(AR579&lt;5,0.95,IF(AR579&lt;7,0.975,1))+$K$3*VLOOKUP(K579,COND!$A$2:$D$7,2,FALSE)+$L$3*VLOOKUP(L579,COND!$A$2:$D$7,3,FALSE)+IF(BB579="SP",$BB$3,0)+IF($AW579&lt;3,-5,0)</f>
        <v>6.7916646933890483</v>
      </c>
      <c r="BA579" s="28">
        <f t="shared" si="69"/>
        <v>-0.46090546643865554</v>
      </c>
      <c r="BB579" t="str">
        <f t="shared" si="70"/>
        <v>SP</v>
      </c>
      <c r="BC579">
        <v>900</v>
      </c>
      <c r="BD579">
        <v>575</v>
      </c>
      <c r="BF579" t="str">
        <f t="shared" si="71"/>
        <v>Unlikely</v>
      </c>
      <c r="BH579" t="str">
        <f>IF(VLOOKUP($B579,'Draft List'!$D$4:$AC$2598,BH$3,FALSE)&lt;&gt;0,VLOOKUP($B579,'Draft List'!$D$4:$AC$2598,BH$3,FALSE),"")</f>
        <v/>
      </c>
      <c r="BI579" t="str">
        <f>IF(VLOOKUP($B579,'Draft List'!$D$4:$AC$2598,BI$3,FALSE)&lt;&gt;0,VLOOKUP($B579,'Draft List'!$D$4:$AC$2598,BI$3,FALSE),"")</f>
        <v/>
      </c>
      <c r="BJ579" t="str">
        <f>IF(VLOOKUP($B579,'Draft List'!$D$4:$AC$2598,BJ$3,FALSE)&lt;&gt;0,VLOOKUP($B579,'Draft List'!$D$4:$AC$2598,BJ$3,FALSE),"")</f>
        <v/>
      </c>
      <c r="BK579" t="str">
        <f>IF(VLOOKUP($B579,'Draft List'!$D$4:$AC$2598,BK$3,FALSE)&lt;&gt;0,VLOOKUP($B579,'Draft List'!$D$4:$AC$2598,BK$3,FALSE),"")</f>
        <v/>
      </c>
      <c r="BL579">
        <f>IF(OR(C579="SP",C579="MR",C579="CL"),"P",VLOOKUP($A579,Bat!$A$4:$AQ$1284,42,FALSE))</f>
        <v>-8.0091637787784631</v>
      </c>
    </row>
    <row r="580" spans="1:64" x14ac:dyDescent="0.25">
      <c r="A580" s="45" t="str">
        <f t="shared" si="64"/>
        <v>RPDave Abrams23</v>
      </c>
      <c r="B580">
        <f>VLOOKUP($A580,draft_listing_pitchers_stats!$A$1:$B$1324,2,FALSE)</f>
        <v>9084</v>
      </c>
      <c r="C580" s="1" t="s">
        <v>885</v>
      </c>
      <c r="D580" s="1" t="s">
        <v>135</v>
      </c>
      <c r="E580" s="1" t="s">
        <v>994</v>
      </c>
      <c r="F580" s="1">
        <v>23</v>
      </c>
      <c r="G580" s="1" t="s">
        <v>58</v>
      </c>
      <c r="H580" s="1" t="s">
        <v>58</v>
      </c>
      <c r="I580" s="1" t="s">
        <v>54</v>
      </c>
      <c r="J580" s="24" t="s">
        <v>54</v>
      </c>
      <c r="K580" s="1" t="s">
        <v>46</v>
      </c>
      <c r="L580" s="24" t="s">
        <v>46</v>
      </c>
      <c r="M580" s="1">
        <v>2</v>
      </c>
      <c r="N580" s="1">
        <v>2</v>
      </c>
      <c r="O580" s="24">
        <v>2</v>
      </c>
      <c r="P580" s="1">
        <v>2</v>
      </c>
      <c r="Q580" s="1">
        <v>2</v>
      </c>
      <c r="R580" s="24">
        <v>3</v>
      </c>
      <c r="S580" s="1">
        <v>3</v>
      </c>
      <c r="T580" s="1">
        <v>3</v>
      </c>
      <c r="U580" s="1">
        <v>2</v>
      </c>
      <c r="V580" s="1">
        <v>3</v>
      </c>
      <c r="W580" s="1">
        <v>3</v>
      </c>
      <c r="X580" s="1">
        <v>3</v>
      </c>
      <c r="Y580" s="1" t="s">
        <v>48</v>
      </c>
      <c r="Z580" s="1" t="s">
        <v>48</v>
      </c>
      <c r="AA580" s="1" t="s">
        <v>48</v>
      </c>
      <c r="AB580" s="1" t="s">
        <v>48</v>
      </c>
      <c r="AC580" s="1" t="s">
        <v>48</v>
      </c>
      <c r="AD580" s="1" t="s">
        <v>48</v>
      </c>
      <c r="AE580" s="1" t="s">
        <v>48</v>
      </c>
      <c r="AF580" s="1" t="s">
        <v>48</v>
      </c>
      <c r="AG580" s="1" t="s">
        <v>48</v>
      </c>
      <c r="AH580" s="1" t="s">
        <v>48</v>
      </c>
      <c r="AI580" s="1" t="s">
        <v>48</v>
      </c>
      <c r="AJ580" s="1" t="s">
        <v>48</v>
      </c>
      <c r="AK580" s="1" t="s">
        <v>48</v>
      </c>
      <c r="AL580" s="1" t="s">
        <v>48</v>
      </c>
      <c r="AM580" s="1" t="s">
        <v>48</v>
      </c>
      <c r="AN580" s="1" t="s">
        <v>48</v>
      </c>
      <c r="AO580" s="1" t="s">
        <v>48</v>
      </c>
      <c r="AP580" s="24" t="s">
        <v>48</v>
      </c>
      <c r="AQ580" s="1" t="s">
        <v>75</v>
      </c>
      <c r="AR580" s="1">
        <v>7</v>
      </c>
      <c r="AS580" s="25" t="s">
        <v>518</v>
      </c>
      <c r="AT580" s="36" t="s">
        <v>50</v>
      </c>
      <c r="AU580" s="9">
        <f t="shared" si="65"/>
        <v>-2.0690406309742588</v>
      </c>
      <c r="AV580" s="9">
        <f t="shared" si="66"/>
        <v>-1.3812253141830766</v>
      </c>
      <c r="AW580">
        <f t="shared" si="67"/>
        <v>3</v>
      </c>
      <c r="AX580">
        <f t="shared" si="68"/>
        <v>0</v>
      </c>
      <c r="AY580" s="6">
        <f>VLOOKUP(AQ580,COND!$A$10:$B$32,2,FALSE)</f>
        <v>0.95</v>
      </c>
      <c r="AZ580" s="9">
        <f>($AU$3*AU580+$AV$3*AV580+$AW$3*AW580+$AX$3*AX580)*AY580*IF(AR580&lt;5,0.95,IF(AR580&lt;7,0.975,1))+$K$3*VLOOKUP(K580,COND!$A$2:$D$7,2,FALSE)+$L$3*VLOOKUP(L580,COND!$A$2:$D$7,3,FALSE)+IF(BB580="SP",$BB$3,0)+IF($AW580&lt;3,-5,0)</f>
        <v>6.7886013106364373</v>
      </c>
      <c r="BA580" s="28">
        <f t="shared" si="69"/>
        <v>-0.46117458475182571</v>
      </c>
      <c r="BB580" t="str">
        <f t="shared" si="70"/>
        <v>SP</v>
      </c>
      <c r="BC580">
        <v>900</v>
      </c>
      <c r="BD580">
        <v>576</v>
      </c>
      <c r="BF580" t="str">
        <f t="shared" si="71"/>
        <v>Unlikely</v>
      </c>
      <c r="BH580" t="str">
        <f>IF(VLOOKUP($B580,'Draft List'!$D$4:$AC$2598,BH$3,FALSE)&lt;&gt;0,VLOOKUP($B580,'Draft List'!$D$4:$AC$2598,BH$3,FALSE),"")</f>
        <v/>
      </c>
      <c r="BI580" t="str">
        <f>IF(VLOOKUP($B580,'Draft List'!$D$4:$AC$2598,BI$3,FALSE)&lt;&gt;0,VLOOKUP($B580,'Draft List'!$D$4:$AC$2598,BI$3,FALSE),"")</f>
        <v/>
      </c>
      <c r="BJ580" t="str">
        <f>IF(VLOOKUP($B580,'Draft List'!$D$4:$AC$2598,BJ$3,FALSE)&lt;&gt;0,VLOOKUP($B580,'Draft List'!$D$4:$AC$2598,BJ$3,FALSE),"")</f>
        <v/>
      </c>
      <c r="BK580" t="str">
        <f>IF(VLOOKUP($B580,'Draft List'!$D$4:$AC$2598,BK$3,FALSE)&lt;&gt;0,VLOOKUP($B580,'Draft List'!$D$4:$AC$2598,BK$3,FALSE),"")</f>
        <v/>
      </c>
      <c r="BL580">
        <f>IF(OR(C580="SP",C580="MR",C580="CL"),"P",VLOOKUP($A580,Bat!$A$4:$AQ$1284,42,FALSE))</f>
        <v>-5.3522888860258693</v>
      </c>
    </row>
    <row r="581" spans="1:64" x14ac:dyDescent="0.25">
      <c r="A581" s="45" t="str">
        <f t="shared" ref="A581:A644" si="72">IF(C581="C","C-",C581)&amp;D581&amp;" "&amp;E581&amp;F581</f>
        <v>RPChris Harden23</v>
      </c>
      <c r="B581">
        <f>VLOOKUP($A581,draft_listing_pitchers_stats!$A$1:$B$1324,2,FALSE)</f>
        <v>1885</v>
      </c>
      <c r="C581" s="1" t="s">
        <v>885</v>
      </c>
      <c r="D581" s="1" t="s">
        <v>212</v>
      </c>
      <c r="E581" s="1" t="s">
        <v>1226</v>
      </c>
      <c r="F581" s="1">
        <v>23</v>
      </c>
      <c r="G581" s="1" t="s">
        <v>58</v>
      </c>
      <c r="H581" s="1" t="s">
        <v>58</v>
      </c>
      <c r="I581" s="1" t="s">
        <v>54</v>
      </c>
      <c r="J581" s="24" t="s">
        <v>54</v>
      </c>
      <c r="K581" s="1" t="s">
        <v>46</v>
      </c>
      <c r="L581" s="24" t="s">
        <v>46</v>
      </c>
      <c r="M581" s="1">
        <v>3</v>
      </c>
      <c r="N581" s="1">
        <v>3</v>
      </c>
      <c r="O581" s="24">
        <v>1</v>
      </c>
      <c r="P581" s="1">
        <v>3</v>
      </c>
      <c r="Q581" s="1">
        <v>4</v>
      </c>
      <c r="R581" s="24">
        <v>1</v>
      </c>
      <c r="S581" s="1">
        <v>3</v>
      </c>
      <c r="T581" s="1">
        <v>3</v>
      </c>
      <c r="U581" s="1" t="s">
        <v>48</v>
      </c>
      <c r="V581" s="1" t="s">
        <v>48</v>
      </c>
      <c r="W581" s="1">
        <v>4</v>
      </c>
      <c r="X581" s="1">
        <v>5</v>
      </c>
      <c r="Y581" s="1" t="s">
        <v>48</v>
      </c>
      <c r="Z581" s="1" t="s">
        <v>48</v>
      </c>
      <c r="AA581" s="1" t="s">
        <v>48</v>
      </c>
      <c r="AB581" s="1" t="s">
        <v>48</v>
      </c>
      <c r="AC581" s="1">
        <v>4</v>
      </c>
      <c r="AD581" s="1">
        <v>4</v>
      </c>
      <c r="AE581" s="1" t="s">
        <v>48</v>
      </c>
      <c r="AF581" s="1" t="s">
        <v>48</v>
      </c>
      <c r="AG581" s="1" t="s">
        <v>48</v>
      </c>
      <c r="AH581" s="1" t="s">
        <v>48</v>
      </c>
      <c r="AI581" s="1" t="s">
        <v>48</v>
      </c>
      <c r="AJ581" s="1" t="s">
        <v>48</v>
      </c>
      <c r="AK581" s="1" t="s">
        <v>48</v>
      </c>
      <c r="AL581" s="1" t="s">
        <v>48</v>
      </c>
      <c r="AM581" s="1" t="s">
        <v>48</v>
      </c>
      <c r="AN581" s="1" t="s">
        <v>48</v>
      </c>
      <c r="AO581" s="1" t="s">
        <v>48</v>
      </c>
      <c r="AP581" s="24" t="s">
        <v>48</v>
      </c>
      <c r="AQ581" s="1" t="s">
        <v>71</v>
      </c>
      <c r="AR581" s="1">
        <v>4</v>
      </c>
      <c r="AS581" s="25" t="s">
        <v>519</v>
      </c>
      <c r="AT581" s="36" t="s">
        <v>48</v>
      </c>
      <c r="AU581" s="9">
        <f t="shared" ref="AU581:AU644" si="73">($P$3*(M581-$P$1)/$P$2+$Q$3*(N581-$Q$1)/$Q$2+$R$3*(O581-$Q$1)/$R$2)/SUM($P$3:$R$3)</f>
        <v>-1.9212381560891401</v>
      </c>
      <c r="AV581" s="9">
        <f t="shared" ref="AV581:AV644" si="74">($P$3*(P581-$P$1)/$P$2+$Q$3*(Q581-$Q$1)/$Q$2+$R$3*(R581-$R$1)/$R$2)/SUM($P$3:$R$3)</f>
        <v>-1.2803116889220132</v>
      </c>
      <c r="AW581">
        <f t="shared" ref="AW581:AW644" si="75">COUNT(S581:AP581)/2</f>
        <v>3</v>
      </c>
      <c r="AX581">
        <f t="shared" ref="AX581:AX644" si="76">COUNTIF(S581:AP581,"&gt;5")/2</f>
        <v>0</v>
      </c>
      <c r="AY581" s="6">
        <f>VLOOKUP(AQ581,COND!$A$10:$B$32,2,FALSE)</f>
        <v>1</v>
      </c>
      <c r="AZ581" s="9">
        <f>($AU$3*AU581+$AV$3*AV581+$AW$3*AW581+$AX$3*AX581)*AY581*IF(AR581&lt;5,0.95,IF(AR581&lt;7,0.975,1))+$K$3*VLOOKUP(K581,COND!$A$2:$D$7,2,FALSE)+$L$3*VLOOKUP(L581,COND!$A$2:$D$7,3,FALSE)+IF(BB581="SP",$BB$3,0)+IF($AW581&lt;3,-5,0)</f>
        <v>6.7340426608248158</v>
      </c>
      <c r="BA581" s="28">
        <f t="shared" ref="BA581:BA644" si="77">STANDARDIZE(AZ581,AVERAGE($AZ$5:$AZ$818),STDEVP($AZ$5:$AZ$818))</f>
        <v>-0.46596756460184013</v>
      </c>
      <c r="BB581" t="str">
        <f t="shared" ref="BB581:BB644" si="78">IF(OR(AND(AR581&gt;7,AX581&gt;1),AND(AR581&gt;4,AW581&gt;2)),"SP","RP")</f>
        <v>RP</v>
      </c>
      <c r="BC581">
        <v>900</v>
      </c>
      <c r="BD581">
        <v>577</v>
      </c>
      <c r="BF581" t="str">
        <f t="shared" ref="BF581:BF644" si="79">IF(AVERAGE($P581:$R581)&gt;=6,"Likely",IF(AVERAGE($P581:$R581)&gt;=4,"Possible","Unlikely"))</f>
        <v>Unlikely</v>
      </c>
      <c r="BH581" t="str">
        <f>IF(VLOOKUP($B581,'Draft List'!$D$4:$AC$2598,BH$3,FALSE)&lt;&gt;0,VLOOKUP($B581,'Draft List'!$D$4:$AC$2598,BH$3,FALSE),"")</f>
        <v/>
      </c>
      <c r="BI581" t="str">
        <f>IF(VLOOKUP($B581,'Draft List'!$D$4:$AC$2598,BI$3,FALSE)&lt;&gt;0,VLOOKUP($B581,'Draft List'!$D$4:$AC$2598,BI$3,FALSE),"")</f>
        <v/>
      </c>
      <c r="BJ581" t="str">
        <f>IF(VLOOKUP($B581,'Draft List'!$D$4:$AC$2598,BJ$3,FALSE)&lt;&gt;0,VLOOKUP($B581,'Draft List'!$D$4:$AC$2598,BJ$3,FALSE),"")</f>
        <v/>
      </c>
      <c r="BK581" t="str">
        <f>IF(VLOOKUP($B581,'Draft List'!$D$4:$AC$2598,BK$3,FALSE)&lt;&gt;0,VLOOKUP($B581,'Draft List'!$D$4:$AC$2598,BK$3,FALSE),"")</f>
        <v/>
      </c>
      <c r="BL581" t="e">
        <f>IF(OR(C581="SP",C581="MR",C581="CL"),"P",VLOOKUP($A581,Bat!$A$4:$AQ$1284,42,FALSE))</f>
        <v>#N/A</v>
      </c>
    </row>
    <row r="582" spans="1:64" x14ac:dyDescent="0.25">
      <c r="A582" s="45" t="str">
        <f t="shared" si="72"/>
        <v>CLKent Beach24</v>
      </c>
      <c r="B582">
        <f>VLOOKUP($A582,draft_listing_pitchers_stats!$A$1:$B$1324,2,FALSE)</f>
        <v>4995</v>
      </c>
      <c r="C582" s="1" t="s">
        <v>53</v>
      </c>
      <c r="D582" s="1" t="s">
        <v>487</v>
      </c>
      <c r="E582" s="1" t="s">
        <v>1031</v>
      </c>
      <c r="F582" s="1">
        <v>24</v>
      </c>
      <c r="G582" s="1" t="s">
        <v>58</v>
      </c>
      <c r="H582" s="1" t="s">
        <v>58</v>
      </c>
      <c r="I582" s="1" t="s">
        <v>54</v>
      </c>
      <c r="J582" s="24" t="s">
        <v>54</v>
      </c>
      <c r="K582" s="1" t="s">
        <v>51</v>
      </c>
      <c r="L582" s="24" t="s">
        <v>47</v>
      </c>
      <c r="M582" s="1">
        <v>2</v>
      </c>
      <c r="N582" s="1">
        <v>3</v>
      </c>
      <c r="O582" s="24">
        <v>1</v>
      </c>
      <c r="P582" s="1">
        <v>3</v>
      </c>
      <c r="Q582" s="1">
        <v>3</v>
      </c>
      <c r="R582" s="24">
        <v>3</v>
      </c>
      <c r="S582" s="1">
        <v>4</v>
      </c>
      <c r="T582" s="1">
        <v>4</v>
      </c>
      <c r="U582" s="1" t="s">
        <v>48</v>
      </c>
      <c r="V582" s="1" t="s">
        <v>48</v>
      </c>
      <c r="W582" s="1">
        <v>2</v>
      </c>
      <c r="X582" s="1">
        <v>4</v>
      </c>
      <c r="Y582" s="1" t="s">
        <v>48</v>
      </c>
      <c r="Z582" s="1" t="s">
        <v>48</v>
      </c>
      <c r="AA582" s="1" t="s">
        <v>48</v>
      </c>
      <c r="AB582" s="1" t="s">
        <v>48</v>
      </c>
      <c r="AC582" s="1" t="s">
        <v>48</v>
      </c>
      <c r="AD582" s="1" t="s">
        <v>48</v>
      </c>
      <c r="AE582" s="1" t="s">
        <v>48</v>
      </c>
      <c r="AF582" s="1" t="s">
        <v>48</v>
      </c>
      <c r="AG582" s="1" t="s">
        <v>48</v>
      </c>
      <c r="AH582" s="1" t="s">
        <v>48</v>
      </c>
      <c r="AI582" s="1" t="s">
        <v>48</v>
      </c>
      <c r="AJ582" s="1" t="s">
        <v>48</v>
      </c>
      <c r="AK582" s="1" t="s">
        <v>48</v>
      </c>
      <c r="AL582" s="1" t="s">
        <v>48</v>
      </c>
      <c r="AM582" s="1" t="s">
        <v>48</v>
      </c>
      <c r="AN582" s="1" t="s">
        <v>48</v>
      </c>
      <c r="AO582" s="1" t="s">
        <v>48</v>
      </c>
      <c r="AP582" s="24" t="s">
        <v>48</v>
      </c>
      <c r="AQ582" s="1" t="s">
        <v>522</v>
      </c>
      <c r="AR582" s="1">
        <v>1</v>
      </c>
      <c r="AS582" s="25" t="s">
        <v>519</v>
      </c>
      <c r="AT582" s="36" t="s">
        <v>50</v>
      </c>
      <c r="AU582" s="9">
        <f t="shared" si="73"/>
        <v>-2.1159294805983135</v>
      </c>
      <c r="AV582" s="9">
        <f t="shared" si="74"/>
        <v>-0.9911022732438477</v>
      </c>
      <c r="AW582">
        <f t="shared" si="75"/>
        <v>2</v>
      </c>
      <c r="AX582">
        <f t="shared" si="76"/>
        <v>0</v>
      </c>
      <c r="AY582" s="6">
        <f>VLOOKUP(AQ582,COND!$A$10:$B$32,2,FALSE)</f>
        <v>1</v>
      </c>
      <c r="AZ582" s="9">
        <f>($AU$3*AU582+$AV$3*AV582+$AW$3*AW582+$AX$3*AX582)*AY582*IF(AR582&lt;5,0.95,IF(AR582&lt;7,0.975,1))+$K$3*VLOOKUP(K582,COND!$A$2:$D$7,2,FALSE)+$L$3*VLOOKUP(L582,COND!$A$2:$D$7,3,FALSE)+IF(BB582="SP",$BB$3,0)+IF($AW582&lt;3,-5,0)</f>
        <v>6.7170302070532166</v>
      </c>
      <c r="BA582" s="28">
        <f t="shared" si="77"/>
        <v>-0.46746210943401828</v>
      </c>
      <c r="BB582" t="str">
        <f t="shared" si="78"/>
        <v>RP</v>
      </c>
      <c r="BC582">
        <v>900</v>
      </c>
      <c r="BD582">
        <v>578</v>
      </c>
      <c r="BF582" t="str">
        <f t="shared" si="79"/>
        <v>Unlikely</v>
      </c>
      <c r="BH582" t="str">
        <f>IF(VLOOKUP($B582,'Draft List'!$D$4:$AC$2598,BH$3,FALSE)&lt;&gt;0,VLOOKUP($B582,'Draft List'!$D$4:$AC$2598,BH$3,FALSE),"")</f>
        <v/>
      </c>
      <c r="BI582" t="str">
        <f>IF(VLOOKUP($B582,'Draft List'!$D$4:$AC$2598,BI$3,FALSE)&lt;&gt;0,VLOOKUP($B582,'Draft List'!$D$4:$AC$2598,BI$3,FALSE),"")</f>
        <v/>
      </c>
      <c r="BJ582" t="str">
        <f>IF(VLOOKUP($B582,'Draft List'!$D$4:$AC$2598,BJ$3,FALSE)&lt;&gt;0,VLOOKUP($B582,'Draft List'!$D$4:$AC$2598,BJ$3,FALSE),"")</f>
        <v/>
      </c>
      <c r="BK582" t="str">
        <f>IF(VLOOKUP($B582,'Draft List'!$D$4:$AC$2598,BK$3,FALSE)&lt;&gt;0,VLOOKUP($B582,'Draft List'!$D$4:$AC$2598,BK$3,FALSE),"")</f>
        <v/>
      </c>
      <c r="BL582" t="str">
        <f>IF(OR(C582="SP",C582="MR",C582="CL"),"P",VLOOKUP($A582,Bat!$A$4:$AQ$1284,42,FALSE))</f>
        <v>P</v>
      </c>
    </row>
    <row r="583" spans="1:64" x14ac:dyDescent="0.25">
      <c r="A583" s="45" t="str">
        <f t="shared" si="72"/>
        <v>RPLorenzo Lorenzo24</v>
      </c>
      <c r="B583">
        <f>VLOOKUP($A583,draft_listing_pitchers_stats!$A$1:$B$1324,2,FALSE)</f>
        <v>4703</v>
      </c>
      <c r="C583" s="1" t="s">
        <v>885</v>
      </c>
      <c r="D583" s="1" t="s">
        <v>456</v>
      </c>
      <c r="E583" s="1" t="s">
        <v>456</v>
      </c>
      <c r="F583" s="1">
        <v>24</v>
      </c>
      <c r="G583" s="1" t="s">
        <v>44</v>
      </c>
      <c r="H583" s="1" t="s">
        <v>44</v>
      </c>
      <c r="I583" s="1" t="s">
        <v>54</v>
      </c>
      <c r="J583" s="24" t="s">
        <v>54</v>
      </c>
      <c r="K583" s="1" t="s">
        <v>46</v>
      </c>
      <c r="L583" s="24" t="s">
        <v>46</v>
      </c>
      <c r="M583" s="1">
        <v>1</v>
      </c>
      <c r="N583" s="1">
        <v>3</v>
      </c>
      <c r="O583" s="24">
        <v>2</v>
      </c>
      <c r="P583" s="1">
        <v>2</v>
      </c>
      <c r="Q583" s="1">
        <v>3</v>
      </c>
      <c r="R583" s="24">
        <v>2</v>
      </c>
      <c r="S583" s="1">
        <v>3</v>
      </c>
      <c r="T583" s="1">
        <v>3</v>
      </c>
      <c r="U583" s="1">
        <v>2</v>
      </c>
      <c r="V583" s="1">
        <v>2</v>
      </c>
      <c r="W583" s="1">
        <v>3</v>
      </c>
      <c r="X583" s="1">
        <v>3</v>
      </c>
      <c r="Y583" s="1">
        <v>2</v>
      </c>
      <c r="Z583" s="1">
        <v>3</v>
      </c>
      <c r="AA583" s="1" t="s">
        <v>48</v>
      </c>
      <c r="AB583" s="1" t="s">
        <v>48</v>
      </c>
      <c r="AC583" s="1" t="s">
        <v>48</v>
      </c>
      <c r="AD583" s="1" t="s">
        <v>48</v>
      </c>
      <c r="AE583" s="1" t="s">
        <v>48</v>
      </c>
      <c r="AF583" s="1" t="s">
        <v>48</v>
      </c>
      <c r="AG583" s="1">
        <v>3</v>
      </c>
      <c r="AH583" s="1">
        <v>3</v>
      </c>
      <c r="AI583" s="1">
        <v>2</v>
      </c>
      <c r="AJ583" s="1">
        <v>2</v>
      </c>
      <c r="AK583" s="1" t="s">
        <v>48</v>
      </c>
      <c r="AL583" s="1" t="s">
        <v>48</v>
      </c>
      <c r="AM583" s="1" t="s">
        <v>48</v>
      </c>
      <c r="AN583" s="1" t="s">
        <v>48</v>
      </c>
      <c r="AO583" s="1" t="s">
        <v>48</v>
      </c>
      <c r="AP583" s="24" t="s">
        <v>48</v>
      </c>
      <c r="AQ583" s="1" t="s">
        <v>521</v>
      </c>
      <c r="AR583" s="1">
        <v>6</v>
      </c>
      <c r="AS583" s="25" t="s">
        <v>518</v>
      </c>
      <c r="AT583" s="36" t="s">
        <v>50</v>
      </c>
      <c r="AU583" s="9">
        <f t="shared" si="73"/>
        <v>-2.0683002390533769</v>
      </c>
      <c r="AV583" s="9">
        <f t="shared" si="74"/>
        <v>-1.4281141638071317</v>
      </c>
      <c r="AW583">
        <f t="shared" si="75"/>
        <v>6</v>
      </c>
      <c r="AX583">
        <f t="shared" si="76"/>
        <v>0</v>
      </c>
      <c r="AY583" s="6">
        <f>VLOOKUP(AQ583,COND!$A$10:$B$32,2,FALSE)</f>
        <v>1</v>
      </c>
      <c r="AZ583" s="9">
        <f>($AU$3*AU583+$AV$3*AV583+$AW$3*AW583+$AX$3*AX583)*AY583*IF(AR583&lt;5,0.95,IF(AR583&lt;7,0.975,1))+$K$3*VLOOKUP(K583,COND!$A$2:$D$7,2,FALSE)+$L$3*VLOOKUP(L583,COND!$A$2:$D$7,3,FALSE)+IF(BB583="SP",$BB$3,0)+IF($AW583&lt;3,-5,0)</f>
        <v>6.6734552591455198</v>
      </c>
      <c r="BA583" s="28">
        <f t="shared" si="77"/>
        <v>-0.47129017057570977</v>
      </c>
      <c r="BB583" t="str">
        <f t="shared" si="78"/>
        <v>SP</v>
      </c>
      <c r="BC583">
        <v>900</v>
      </c>
      <c r="BD583">
        <v>579</v>
      </c>
      <c r="BF583" t="str">
        <f t="shared" si="79"/>
        <v>Unlikely</v>
      </c>
      <c r="BH583" t="str">
        <f>IF(VLOOKUP($B583,'Draft List'!$D$4:$AC$2598,BH$3,FALSE)&lt;&gt;0,VLOOKUP($B583,'Draft List'!$D$4:$AC$2598,BH$3,FALSE),"")</f>
        <v/>
      </c>
      <c r="BI583" t="str">
        <f>IF(VLOOKUP($B583,'Draft List'!$D$4:$AC$2598,BI$3,FALSE)&lt;&gt;0,VLOOKUP($B583,'Draft List'!$D$4:$AC$2598,BI$3,FALSE),"")</f>
        <v/>
      </c>
      <c r="BJ583" t="str">
        <f>IF(VLOOKUP($B583,'Draft List'!$D$4:$AC$2598,BJ$3,FALSE)&lt;&gt;0,VLOOKUP($B583,'Draft List'!$D$4:$AC$2598,BJ$3,FALSE),"")</f>
        <v/>
      </c>
      <c r="BK583" t="str">
        <f>IF(VLOOKUP($B583,'Draft List'!$D$4:$AC$2598,BK$3,FALSE)&lt;&gt;0,VLOOKUP($B583,'Draft List'!$D$4:$AC$2598,BK$3,FALSE),"")</f>
        <v/>
      </c>
      <c r="BL583" t="e">
        <f>IF(OR(C583="SP",C583="MR",C583="CL"),"P",VLOOKUP($A583,Bat!$A$4:$AQ$1284,42,FALSE))</f>
        <v>#N/A</v>
      </c>
    </row>
    <row r="584" spans="1:64" x14ac:dyDescent="0.25">
      <c r="A584" s="45" t="str">
        <f t="shared" si="72"/>
        <v>RPConnor Gidley23</v>
      </c>
      <c r="B584">
        <f>VLOOKUP($A584,draft_listing_pitchers_stats!$A$1:$B$1324,2,FALSE)</f>
        <v>15133</v>
      </c>
      <c r="C584" s="1" t="s">
        <v>885</v>
      </c>
      <c r="D584" s="1" t="s">
        <v>1099</v>
      </c>
      <c r="E584" s="1" t="s">
        <v>1192</v>
      </c>
      <c r="F584" s="1">
        <v>23</v>
      </c>
      <c r="G584" s="1" t="s">
        <v>58</v>
      </c>
      <c r="H584" s="1" t="s">
        <v>58</v>
      </c>
      <c r="I584" s="1" t="s">
        <v>54</v>
      </c>
      <c r="J584" s="24" t="s">
        <v>54</v>
      </c>
      <c r="K584" s="1" t="s">
        <v>47</v>
      </c>
      <c r="L584" s="24" t="s">
        <v>46</v>
      </c>
      <c r="M584" s="1">
        <v>5</v>
      </c>
      <c r="N584" s="1">
        <v>2</v>
      </c>
      <c r="O584" s="24">
        <v>1</v>
      </c>
      <c r="P584" s="1">
        <v>6</v>
      </c>
      <c r="Q584" s="1">
        <v>2</v>
      </c>
      <c r="R584" s="24">
        <v>1</v>
      </c>
      <c r="S584" s="1" t="s">
        <v>48</v>
      </c>
      <c r="T584" s="1" t="s">
        <v>48</v>
      </c>
      <c r="U584" s="1" t="s">
        <v>48</v>
      </c>
      <c r="V584" s="1" t="s">
        <v>48</v>
      </c>
      <c r="W584" s="1" t="s">
        <v>48</v>
      </c>
      <c r="X584" s="1" t="s">
        <v>48</v>
      </c>
      <c r="Y584" s="1">
        <v>7</v>
      </c>
      <c r="Z584" s="1">
        <v>7</v>
      </c>
      <c r="AA584" s="1" t="s">
        <v>48</v>
      </c>
      <c r="AB584" s="1" t="s">
        <v>48</v>
      </c>
      <c r="AC584" s="1" t="s">
        <v>48</v>
      </c>
      <c r="AD584" s="1" t="s">
        <v>48</v>
      </c>
      <c r="AE584" s="1">
        <v>6</v>
      </c>
      <c r="AF584" s="1">
        <v>6</v>
      </c>
      <c r="AG584" s="1" t="s">
        <v>48</v>
      </c>
      <c r="AH584" s="1" t="s">
        <v>48</v>
      </c>
      <c r="AI584" s="1" t="s">
        <v>48</v>
      </c>
      <c r="AJ584" s="1" t="s">
        <v>48</v>
      </c>
      <c r="AK584" s="1" t="s">
        <v>48</v>
      </c>
      <c r="AL584" s="1" t="s">
        <v>48</v>
      </c>
      <c r="AM584" s="1" t="s">
        <v>48</v>
      </c>
      <c r="AN584" s="1" t="s">
        <v>48</v>
      </c>
      <c r="AO584" s="1" t="s">
        <v>48</v>
      </c>
      <c r="AP584" s="24" t="s">
        <v>48</v>
      </c>
      <c r="AQ584" s="1" t="s">
        <v>64</v>
      </c>
      <c r="AR584" s="1">
        <v>6</v>
      </c>
      <c r="AS584" s="25" t="s">
        <v>519</v>
      </c>
      <c r="AT584" s="36" t="s">
        <v>48</v>
      </c>
      <c r="AU584" s="9">
        <f t="shared" si="73"/>
        <v>-1.7272872235008485</v>
      </c>
      <c r="AV584" s="9">
        <f t="shared" si="74"/>
        <v>-1.0871011482546034</v>
      </c>
      <c r="AW584">
        <f t="shared" si="75"/>
        <v>2</v>
      </c>
      <c r="AX584">
        <f t="shared" si="76"/>
        <v>2</v>
      </c>
      <c r="AY584" s="6">
        <f>VLOOKUP(AQ584,COND!$A$10:$B$32,2,FALSE)</f>
        <v>1</v>
      </c>
      <c r="AZ584" s="9">
        <f>($AU$3*AU584+$AV$3*AV584+$AW$3*AW584+$AX$3*AX584)*AY584*IF(AR584&lt;5,0.95,IF(AR584&lt;7,0.975,1))+$K$3*VLOOKUP(K584,COND!$A$2:$D$7,2,FALSE)+$L$3*VLOOKUP(L584,COND!$A$2:$D$7,3,FALSE)+IF(BB584="SP",$BB$3,0)+IF($AW584&lt;3,-5,0)</f>
        <v>6.5772066004525662</v>
      </c>
      <c r="BA584" s="28">
        <f t="shared" si="77"/>
        <v>-0.47974561958881889</v>
      </c>
      <c r="BB584" t="str">
        <f t="shared" si="78"/>
        <v>RP</v>
      </c>
      <c r="BC584">
        <v>900</v>
      </c>
      <c r="BD584">
        <v>580</v>
      </c>
      <c r="BF584" t="str">
        <f t="shared" si="79"/>
        <v>Unlikely</v>
      </c>
      <c r="BH584" t="str">
        <f>IF(VLOOKUP($B584,'Draft List'!$D$4:$AC$2598,BH$3,FALSE)&lt;&gt;0,VLOOKUP($B584,'Draft List'!$D$4:$AC$2598,BH$3,FALSE),"")</f>
        <v/>
      </c>
      <c r="BI584" t="str">
        <f>IF(VLOOKUP($B584,'Draft List'!$D$4:$AC$2598,BI$3,FALSE)&lt;&gt;0,VLOOKUP($B584,'Draft List'!$D$4:$AC$2598,BI$3,FALSE),"")</f>
        <v/>
      </c>
      <c r="BJ584" t="str">
        <f>IF(VLOOKUP($B584,'Draft List'!$D$4:$AC$2598,BJ$3,FALSE)&lt;&gt;0,VLOOKUP($B584,'Draft List'!$D$4:$AC$2598,BJ$3,FALSE),"")</f>
        <v/>
      </c>
      <c r="BK584" t="str">
        <f>IF(VLOOKUP($B584,'Draft List'!$D$4:$AC$2598,BK$3,FALSE)&lt;&gt;0,VLOOKUP($B584,'Draft List'!$D$4:$AC$2598,BK$3,FALSE),"")</f>
        <v/>
      </c>
      <c r="BL584">
        <f>IF(OR(C584="SP",C584="MR",C584="CL"),"P",VLOOKUP($A584,Bat!$A$4:$AQ$1284,42,FALSE))</f>
        <v>-8.0840211171699803</v>
      </c>
    </row>
    <row r="585" spans="1:64" x14ac:dyDescent="0.25">
      <c r="A585" s="45" t="str">
        <f t="shared" si="72"/>
        <v>RPLloyd Sheeran23</v>
      </c>
      <c r="B585">
        <f>VLOOKUP($A585,draft_listing_pitchers_stats!$A$1:$B$1324,2,FALSE)</f>
        <v>10093</v>
      </c>
      <c r="C585" s="1" t="s">
        <v>885</v>
      </c>
      <c r="D585" s="1" t="s">
        <v>759</v>
      </c>
      <c r="E585" s="1" t="s">
        <v>1644</v>
      </c>
      <c r="F585" s="1">
        <v>23</v>
      </c>
      <c r="G585" s="1" t="s">
        <v>58</v>
      </c>
      <c r="H585" s="1" t="s">
        <v>58</v>
      </c>
      <c r="I585" s="1" t="s">
        <v>54</v>
      </c>
      <c r="J585" s="24" t="s">
        <v>54</v>
      </c>
      <c r="K585" s="1" t="s">
        <v>47</v>
      </c>
      <c r="L585" s="24" t="s">
        <v>46</v>
      </c>
      <c r="M585" s="1">
        <v>2</v>
      </c>
      <c r="N585" s="1">
        <v>2</v>
      </c>
      <c r="O585" s="24">
        <v>1</v>
      </c>
      <c r="P585" s="1">
        <v>2</v>
      </c>
      <c r="Q585" s="1">
        <v>2</v>
      </c>
      <c r="R585" s="24">
        <v>3</v>
      </c>
      <c r="S585" s="1">
        <v>3</v>
      </c>
      <c r="T585" s="1">
        <v>3</v>
      </c>
      <c r="U585" s="1">
        <v>1</v>
      </c>
      <c r="V585" s="1">
        <v>1</v>
      </c>
      <c r="W585" s="1" t="s">
        <v>48</v>
      </c>
      <c r="X585" s="1" t="s">
        <v>48</v>
      </c>
      <c r="Y585" s="1" t="s">
        <v>48</v>
      </c>
      <c r="Z585" s="1" t="s">
        <v>48</v>
      </c>
      <c r="AA585" s="1">
        <v>3</v>
      </c>
      <c r="AB585" s="1">
        <v>3</v>
      </c>
      <c r="AC585" s="1" t="s">
        <v>48</v>
      </c>
      <c r="AD585" s="1" t="s">
        <v>48</v>
      </c>
      <c r="AE585" s="1" t="s">
        <v>48</v>
      </c>
      <c r="AF585" s="1" t="s">
        <v>48</v>
      </c>
      <c r="AG585" s="1" t="s">
        <v>48</v>
      </c>
      <c r="AH585" s="1" t="s">
        <v>48</v>
      </c>
      <c r="AI585" s="1" t="s">
        <v>48</v>
      </c>
      <c r="AJ585" s="1" t="s">
        <v>48</v>
      </c>
      <c r="AK585" s="1" t="s">
        <v>48</v>
      </c>
      <c r="AL585" s="1" t="s">
        <v>48</v>
      </c>
      <c r="AM585" s="1" t="s">
        <v>48</v>
      </c>
      <c r="AN585" s="1" t="s">
        <v>48</v>
      </c>
      <c r="AO585" s="1" t="s">
        <v>48</v>
      </c>
      <c r="AP585" s="24" t="s">
        <v>48</v>
      </c>
      <c r="AQ585" s="1" t="s">
        <v>75</v>
      </c>
      <c r="AR585" s="1">
        <v>8</v>
      </c>
      <c r="AS585" s="25" t="s">
        <v>519</v>
      </c>
      <c r="AT585" s="36" t="s">
        <v>48</v>
      </c>
      <c r="AU585" s="9">
        <f t="shared" si="73"/>
        <v>-2.311361197028369</v>
      </c>
      <c r="AV585" s="9">
        <f t="shared" si="74"/>
        <v>-1.3812253141830766</v>
      </c>
      <c r="AW585">
        <f t="shared" si="75"/>
        <v>3</v>
      </c>
      <c r="AX585">
        <f t="shared" si="76"/>
        <v>0</v>
      </c>
      <c r="AY585" s="6">
        <f>VLOOKUP(AQ585,COND!$A$10:$B$32,2,FALSE)</f>
        <v>0.95</v>
      </c>
      <c r="AZ585" s="9">
        <f>($AU$3*AU585+$AV$3*AV585+$AW$3*AW585+$AX$3*AX585)*AY585*IF(AR585&lt;5,0.95,IF(AR585&lt;7,0.975,1))+$K$3*VLOOKUP(K585,COND!$A$2:$D$7,2,FALSE)+$L$3*VLOOKUP(L585,COND!$A$2:$D$7,3,FALSE)+IF(BB585="SP",$BB$3,0)+IF($AW585&lt;3,-5,0)</f>
        <v>6.442560403086155</v>
      </c>
      <c r="BA585" s="28">
        <f t="shared" si="77"/>
        <v>-0.49157429410856135</v>
      </c>
      <c r="BB585" t="str">
        <f t="shared" si="78"/>
        <v>SP</v>
      </c>
      <c r="BC585">
        <v>900</v>
      </c>
      <c r="BD585">
        <v>581</v>
      </c>
      <c r="BF585" t="str">
        <f t="shared" si="79"/>
        <v>Unlikely</v>
      </c>
      <c r="BH585" t="str">
        <f>IF(VLOOKUP($B585,'Draft List'!$D$4:$AC$2598,BH$3,FALSE)&lt;&gt;0,VLOOKUP($B585,'Draft List'!$D$4:$AC$2598,BH$3,FALSE),"")</f>
        <v/>
      </c>
      <c r="BI585" t="str">
        <f>IF(VLOOKUP($B585,'Draft List'!$D$4:$AC$2598,BI$3,FALSE)&lt;&gt;0,VLOOKUP($B585,'Draft List'!$D$4:$AC$2598,BI$3,FALSE),"")</f>
        <v/>
      </c>
      <c r="BJ585" t="str">
        <f>IF(VLOOKUP($B585,'Draft List'!$D$4:$AC$2598,BJ$3,FALSE)&lt;&gt;0,VLOOKUP($B585,'Draft List'!$D$4:$AC$2598,BJ$3,FALSE),"")</f>
        <v/>
      </c>
      <c r="BK585" t="str">
        <f>IF(VLOOKUP($B585,'Draft List'!$D$4:$AC$2598,BK$3,FALSE)&lt;&gt;0,VLOOKUP($B585,'Draft List'!$D$4:$AC$2598,BK$3,FALSE),"")</f>
        <v/>
      </c>
      <c r="BL585">
        <f>IF(OR(C585="SP",C585="MR",C585="CL"),"P",VLOOKUP($A585,Bat!$A$4:$AQ$1284,42,FALSE))</f>
        <v>-5.4885461036278453</v>
      </c>
    </row>
    <row r="586" spans="1:64" x14ac:dyDescent="0.25">
      <c r="A586" s="45" t="str">
        <f t="shared" si="72"/>
        <v>RPWalt MacCormick23</v>
      </c>
      <c r="B586">
        <f>VLOOKUP($A586,draft_listing_pitchers_stats!$A$1:$B$1324,2,FALSE)</f>
        <v>5119</v>
      </c>
      <c r="C586" s="1" t="s">
        <v>885</v>
      </c>
      <c r="D586" s="1" t="s">
        <v>749</v>
      </c>
      <c r="E586" s="1" t="s">
        <v>1381</v>
      </c>
      <c r="F586" s="1">
        <v>23</v>
      </c>
      <c r="G586" s="1" t="s">
        <v>58</v>
      </c>
      <c r="H586" s="1" t="s">
        <v>58</v>
      </c>
      <c r="I586" s="1" t="s">
        <v>54</v>
      </c>
      <c r="J586" s="24" t="s">
        <v>54</v>
      </c>
      <c r="K586" s="1" t="s">
        <v>46</v>
      </c>
      <c r="L586" s="24" t="s">
        <v>47</v>
      </c>
      <c r="M586" s="1">
        <v>4</v>
      </c>
      <c r="N586" s="1">
        <v>1</v>
      </c>
      <c r="O586" s="24">
        <v>1</v>
      </c>
      <c r="P586" s="1">
        <v>4</v>
      </c>
      <c r="Q586" s="1">
        <v>1</v>
      </c>
      <c r="R586" s="24">
        <v>2</v>
      </c>
      <c r="S586" s="1">
        <v>4</v>
      </c>
      <c r="T586" s="1">
        <v>4</v>
      </c>
      <c r="U586" s="1">
        <v>2</v>
      </c>
      <c r="V586" s="1">
        <v>4</v>
      </c>
      <c r="W586" s="1" t="s">
        <v>48</v>
      </c>
      <c r="X586" s="1" t="s">
        <v>48</v>
      </c>
      <c r="Y586" s="1">
        <v>3</v>
      </c>
      <c r="Z586" s="1">
        <v>5</v>
      </c>
      <c r="AA586" s="1" t="s">
        <v>48</v>
      </c>
      <c r="AB586" s="1" t="s">
        <v>48</v>
      </c>
      <c r="AC586" s="1">
        <v>4</v>
      </c>
      <c r="AD586" s="1">
        <v>4</v>
      </c>
      <c r="AE586" s="1" t="s">
        <v>48</v>
      </c>
      <c r="AF586" s="1" t="s">
        <v>48</v>
      </c>
      <c r="AG586" s="1">
        <v>3</v>
      </c>
      <c r="AH586" s="1">
        <v>3</v>
      </c>
      <c r="AI586" s="1">
        <v>5</v>
      </c>
      <c r="AJ586" s="1">
        <v>5</v>
      </c>
      <c r="AK586" s="1" t="s">
        <v>48</v>
      </c>
      <c r="AL586" s="1" t="s">
        <v>48</v>
      </c>
      <c r="AM586" s="1" t="s">
        <v>48</v>
      </c>
      <c r="AN586" s="1" t="s">
        <v>48</v>
      </c>
      <c r="AO586" s="1" t="s">
        <v>48</v>
      </c>
      <c r="AP586" s="24" t="s">
        <v>48</v>
      </c>
      <c r="AQ586" s="1" t="s">
        <v>522</v>
      </c>
      <c r="AR586" s="1">
        <v>6</v>
      </c>
      <c r="AS586" s="25" t="s">
        <v>523</v>
      </c>
      <c r="AT586" s="36" t="s">
        <v>48</v>
      </c>
      <c r="AU586" s="9">
        <f t="shared" si="73"/>
        <v>-2.1174102644400774</v>
      </c>
      <c r="AV586" s="9">
        <f t="shared" si="74"/>
        <v>-1.4295949476488956</v>
      </c>
      <c r="AW586">
        <f t="shared" si="75"/>
        <v>6</v>
      </c>
      <c r="AX586">
        <f t="shared" si="76"/>
        <v>0</v>
      </c>
      <c r="AY586" s="6">
        <f>VLOOKUP(AQ586,COND!$A$10:$B$32,2,FALSE)</f>
        <v>1</v>
      </c>
      <c r="AZ586" s="9">
        <f>($AU$3*AU586+$AV$3*AV586+$AW$3*AW586+$AX$3*AX586)*AY586*IF(AR586&lt;5,0.95,IF(AR586&lt;7,0.975,1))+$K$3*VLOOKUP(K586,COND!$A$2:$D$7,2,FALSE)+$L$3*VLOOKUP(L586,COND!$A$2:$D$7,3,FALSE)+IF(BB586="SP",$BB$3,0)+IF($AW586&lt;3,-5,0)</f>
        <v>6.3350035192807184</v>
      </c>
      <c r="BA586" s="28">
        <f t="shared" si="77"/>
        <v>-0.50102317120852191</v>
      </c>
      <c r="BB586" t="str">
        <f t="shared" si="78"/>
        <v>SP</v>
      </c>
      <c r="BC586">
        <v>900</v>
      </c>
      <c r="BD586">
        <v>582</v>
      </c>
      <c r="BF586" t="str">
        <f t="shared" si="79"/>
        <v>Unlikely</v>
      </c>
      <c r="BH586" t="str">
        <f>IF(VLOOKUP($B586,'Draft List'!$D$4:$AC$2598,BH$3,FALSE)&lt;&gt;0,VLOOKUP($B586,'Draft List'!$D$4:$AC$2598,BH$3,FALSE),"")</f>
        <v/>
      </c>
      <c r="BI586" t="str">
        <f>IF(VLOOKUP($B586,'Draft List'!$D$4:$AC$2598,BI$3,FALSE)&lt;&gt;0,VLOOKUP($B586,'Draft List'!$D$4:$AC$2598,BI$3,FALSE),"")</f>
        <v/>
      </c>
      <c r="BJ586" t="str">
        <f>IF(VLOOKUP($B586,'Draft List'!$D$4:$AC$2598,BJ$3,FALSE)&lt;&gt;0,VLOOKUP($B586,'Draft List'!$D$4:$AC$2598,BJ$3,FALSE),"")</f>
        <v/>
      </c>
      <c r="BK586" t="str">
        <f>IF(VLOOKUP($B586,'Draft List'!$D$4:$AC$2598,BK$3,FALSE)&lt;&gt;0,VLOOKUP($B586,'Draft List'!$D$4:$AC$2598,BK$3,FALSE),"")</f>
        <v/>
      </c>
      <c r="BL586" t="e">
        <f>IF(OR(C586="SP",C586="MR",C586="CL"),"P",VLOOKUP($A586,Bat!$A$4:$AQ$1284,42,FALSE))</f>
        <v>#N/A</v>
      </c>
    </row>
    <row r="587" spans="1:64" x14ac:dyDescent="0.25">
      <c r="A587" s="45" t="str">
        <f t="shared" si="72"/>
        <v>RPKatsumi Yamada23</v>
      </c>
      <c r="B587">
        <f>VLOOKUP($A587,draft_listing_pitchers_stats!$A$1:$B$1324,2,FALSE)</f>
        <v>13656</v>
      </c>
      <c r="C587" s="1" t="s">
        <v>885</v>
      </c>
      <c r="D587" s="1" t="s">
        <v>735</v>
      </c>
      <c r="E587" s="1" t="s">
        <v>640</v>
      </c>
      <c r="F587" s="1">
        <v>23</v>
      </c>
      <c r="G587" s="1" t="s">
        <v>44</v>
      </c>
      <c r="H587" s="1" t="s">
        <v>44</v>
      </c>
      <c r="I587" s="1" t="s">
        <v>54</v>
      </c>
      <c r="J587" s="24" t="s">
        <v>54</v>
      </c>
      <c r="K587" s="1" t="s">
        <v>47</v>
      </c>
      <c r="L587" s="24" t="s">
        <v>46</v>
      </c>
      <c r="M587" s="1">
        <v>2</v>
      </c>
      <c r="N587" s="1">
        <v>2</v>
      </c>
      <c r="O587" s="24">
        <v>1</v>
      </c>
      <c r="P587" s="1">
        <v>3</v>
      </c>
      <c r="Q587" s="1">
        <v>2</v>
      </c>
      <c r="R587" s="24">
        <v>2</v>
      </c>
      <c r="S587" s="1">
        <v>3</v>
      </c>
      <c r="T587" s="1">
        <v>4</v>
      </c>
      <c r="U587" s="1" t="s">
        <v>48</v>
      </c>
      <c r="V587" s="1" t="s">
        <v>48</v>
      </c>
      <c r="W587" s="1" t="s">
        <v>48</v>
      </c>
      <c r="X587" s="1" t="s">
        <v>48</v>
      </c>
      <c r="Y587" s="1">
        <v>2</v>
      </c>
      <c r="Z587" s="1">
        <v>2</v>
      </c>
      <c r="AA587" s="1" t="s">
        <v>48</v>
      </c>
      <c r="AB587" s="1" t="s">
        <v>48</v>
      </c>
      <c r="AC587" s="1">
        <v>2</v>
      </c>
      <c r="AD587" s="1">
        <v>3</v>
      </c>
      <c r="AE587" s="1" t="s">
        <v>48</v>
      </c>
      <c r="AF587" s="1" t="s">
        <v>48</v>
      </c>
      <c r="AG587" s="1" t="s">
        <v>48</v>
      </c>
      <c r="AH587" s="1" t="s">
        <v>48</v>
      </c>
      <c r="AI587" s="1" t="s">
        <v>48</v>
      </c>
      <c r="AJ587" s="1" t="s">
        <v>48</v>
      </c>
      <c r="AK587" s="1" t="s">
        <v>48</v>
      </c>
      <c r="AL587" s="1" t="s">
        <v>48</v>
      </c>
      <c r="AM587" s="1" t="s">
        <v>48</v>
      </c>
      <c r="AN587" s="1" t="s">
        <v>48</v>
      </c>
      <c r="AO587" s="1" t="s">
        <v>48</v>
      </c>
      <c r="AP587" s="24" t="s">
        <v>48</v>
      </c>
      <c r="AQ587" s="1" t="s">
        <v>72</v>
      </c>
      <c r="AR587" s="1">
        <v>6</v>
      </c>
      <c r="AS587" s="25" t="s">
        <v>519</v>
      </c>
      <c r="AT587" s="36" t="s">
        <v>50</v>
      </c>
      <c r="AU587" s="9">
        <f t="shared" si="73"/>
        <v>-2.311361197028369</v>
      </c>
      <c r="AV587" s="9">
        <f t="shared" si="74"/>
        <v>-1.4288545557280135</v>
      </c>
      <c r="AW587">
        <f t="shared" si="75"/>
        <v>3</v>
      </c>
      <c r="AX587">
        <f t="shared" si="76"/>
        <v>0</v>
      </c>
      <c r="AY587" s="6">
        <f>VLOOKUP(AQ587,COND!$A$10:$B$32,2,FALSE)</f>
        <v>0.95</v>
      </c>
      <c r="AZ587" s="9">
        <f>($AU$3*AU587+$AV$3*AV587+$AW$3*AW587+$AX$3*AX587)*AY587*IF(AR587&lt;5,0.95,IF(AR587&lt;7,0.975,1))+$K$3*VLOOKUP(K587,COND!$A$2:$D$7,2,FALSE)+$L$3*VLOOKUP(L587,COND!$A$2:$D$7,3,FALSE)+IF(BB587="SP",$BB$3,0)+IF($AW587&lt;3,-5,0)</f>
        <v>6.1916646933890469</v>
      </c>
      <c r="BA587" s="28">
        <f t="shared" si="77"/>
        <v>-0.51361549353679858</v>
      </c>
      <c r="BB587" t="str">
        <f t="shared" si="78"/>
        <v>SP</v>
      </c>
      <c r="BC587">
        <v>900</v>
      </c>
      <c r="BD587">
        <v>583</v>
      </c>
      <c r="BF587" t="str">
        <f t="shared" si="79"/>
        <v>Unlikely</v>
      </c>
      <c r="BH587" t="str">
        <f>IF(VLOOKUP($B587,'Draft List'!$D$4:$AC$2598,BH$3,FALSE)&lt;&gt;0,VLOOKUP($B587,'Draft List'!$D$4:$AC$2598,BH$3,FALSE),"")</f>
        <v/>
      </c>
      <c r="BI587" t="str">
        <f>IF(VLOOKUP($B587,'Draft List'!$D$4:$AC$2598,BI$3,FALSE)&lt;&gt;0,VLOOKUP($B587,'Draft List'!$D$4:$AC$2598,BI$3,FALSE),"")</f>
        <v/>
      </c>
      <c r="BJ587" t="str">
        <f>IF(VLOOKUP($B587,'Draft List'!$D$4:$AC$2598,BJ$3,FALSE)&lt;&gt;0,VLOOKUP($B587,'Draft List'!$D$4:$AC$2598,BJ$3,FALSE),"")</f>
        <v/>
      </c>
      <c r="BK587" t="str">
        <f>IF(VLOOKUP($B587,'Draft List'!$D$4:$AC$2598,BK$3,FALSE)&lt;&gt;0,VLOOKUP($B587,'Draft List'!$D$4:$AC$2598,BK$3,FALSE),"")</f>
        <v/>
      </c>
      <c r="BL587">
        <f>IF(OR(C587="SP",C587="MR",C587="CL"),"P",VLOOKUP($A587,Bat!$A$4:$AQ$1284,42,FALSE))</f>
        <v>-6.8590201206491965</v>
      </c>
    </row>
    <row r="588" spans="1:64" x14ac:dyDescent="0.25">
      <c r="A588" s="45" t="str">
        <f t="shared" si="72"/>
        <v>RPJeremy McClain24</v>
      </c>
      <c r="B588">
        <f>VLOOKUP($A588,draft_listing_pitchers_stats!$A$1:$B$1324,2,FALSE)</f>
        <v>15303</v>
      </c>
      <c r="C588" s="1" t="s">
        <v>885</v>
      </c>
      <c r="D588" s="1" t="s">
        <v>718</v>
      </c>
      <c r="E588" s="1" t="s">
        <v>1421</v>
      </c>
      <c r="F588" s="1">
        <v>24</v>
      </c>
      <c r="G588" s="1" t="s">
        <v>44</v>
      </c>
      <c r="H588" s="1" t="s">
        <v>58</v>
      </c>
      <c r="I588" s="1" t="s">
        <v>54</v>
      </c>
      <c r="J588" s="24" t="s">
        <v>54</v>
      </c>
      <c r="K588" s="1" t="s">
        <v>47</v>
      </c>
      <c r="L588" s="24" t="s">
        <v>51</v>
      </c>
      <c r="M588" s="1">
        <v>2</v>
      </c>
      <c r="N588" s="1">
        <v>2</v>
      </c>
      <c r="O588" s="24">
        <v>2</v>
      </c>
      <c r="P588" s="1">
        <v>3</v>
      </c>
      <c r="Q588" s="1">
        <v>2</v>
      </c>
      <c r="R588" s="24">
        <v>2</v>
      </c>
      <c r="S588" s="1">
        <v>3</v>
      </c>
      <c r="T588" s="1">
        <v>4</v>
      </c>
      <c r="U588" s="1">
        <v>3</v>
      </c>
      <c r="V588" s="1">
        <v>4</v>
      </c>
      <c r="W588" s="1">
        <v>2</v>
      </c>
      <c r="X588" s="1">
        <v>3</v>
      </c>
      <c r="Y588" s="1">
        <v>2</v>
      </c>
      <c r="Z588" s="1">
        <v>4</v>
      </c>
      <c r="AA588" s="1" t="s">
        <v>48</v>
      </c>
      <c r="AB588" s="1" t="s">
        <v>48</v>
      </c>
      <c r="AC588" s="1" t="s">
        <v>48</v>
      </c>
      <c r="AD588" s="1" t="s">
        <v>48</v>
      </c>
      <c r="AE588" s="1" t="s">
        <v>48</v>
      </c>
      <c r="AF588" s="1" t="s">
        <v>48</v>
      </c>
      <c r="AG588" s="1">
        <v>3</v>
      </c>
      <c r="AH588" s="1">
        <v>4</v>
      </c>
      <c r="AI588" s="1" t="s">
        <v>48</v>
      </c>
      <c r="AJ588" s="1" t="s">
        <v>48</v>
      </c>
      <c r="AK588" s="1" t="s">
        <v>48</v>
      </c>
      <c r="AL588" s="1" t="s">
        <v>48</v>
      </c>
      <c r="AM588" s="1" t="s">
        <v>48</v>
      </c>
      <c r="AN588" s="1" t="s">
        <v>48</v>
      </c>
      <c r="AO588" s="1" t="s">
        <v>48</v>
      </c>
      <c r="AP588" s="24" t="s">
        <v>48</v>
      </c>
      <c r="AQ588" s="1" t="s">
        <v>521</v>
      </c>
      <c r="AR588" s="1">
        <v>6</v>
      </c>
      <c r="AS588" s="25" t="s">
        <v>519</v>
      </c>
      <c r="AT588" s="36" t="s">
        <v>50</v>
      </c>
      <c r="AU588" s="9">
        <f t="shared" si="73"/>
        <v>-2.0690406309742588</v>
      </c>
      <c r="AV588" s="9">
        <f t="shared" si="74"/>
        <v>-1.4288545557280135</v>
      </c>
      <c r="AW588">
        <f t="shared" si="75"/>
        <v>5</v>
      </c>
      <c r="AX588">
        <f t="shared" si="76"/>
        <v>0</v>
      </c>
      <c r="AY588" s="6">
        <f>VLOOKUP(AQ588,COND!$A$10:$B$32,2,FALSE)</f>
        <v>1</v>
      </c>
      <c r="AZ588" s="9">
        <f>($AU$3*AU588+$AV$3*AV588+$AW$3*AW588+$AX$3*AX588)*AY588*IF(AR588&lt;5,0.95,IF(AR588&lt;7,0.975,1))+$K$3*VLOOKUP(K588,COND!$A$2:$D$7,2,FALSE)+$L$3*VLOOKUP(L588,COND!$A$2:$D$7,3,FALSE)+IF(BB588="SP",$BB$3,0)+IF($AW588&lt;3,-5,0)</f>
        <v>6.1713732402637582</v>
      </c>
      <c r="BA588" s="28">
        <f t="shared" si="77"/>
        <v>-0.51539809861028973</v>
      </c>
      <c r="BB588" t="str">
        <f t="shared" si="78"/>
        <v>SP</v>
      </c>
      <c r="BC588">
        <v>900</v>
      </c>
      <c r="BD588">
        <v>584</v>
      </c>
      <c r="BF588" t="str">
        <f t="shared" si="79"/>
        <v>Unlikely</v>
      </c>
      <c r="BH588" t="str">
        <f>IF(VLOOKUP($B588,'Draft List'!$D$4:$AC$2598,BH$3,FALSE)&lt;&gt;0,VLOOKUP($B588,'Draft List'!$D$4:$AC$2598,BH$3,FALSE),"")</f>
        <v/>
      </c>
      <c r="BI588" t="str">
        <f>IF(VLOOKUP($B588,'Draft List'!$D$4:$AC$2598,BI$3,FALSE)&lt;&gt;0,VLOOKUP($B588,'Draft List'!$D$4:$AC$2598,BI$3,FALSE),"")</f>
        <v/>
      </c>
      <c r="BJ588" t="str">
        <f>IF(VLOOKUP($B588,'Draft List'!$D$4:$AC$2598,BJ$3,FALSE)&lt;&gt;0,VLOOKUP($B588,'Draft List'!$D$4:$AC$2598,BJ$3,FALSE),"")</f>
        <v/>
      </c>
      <c r="BK588" t="str">
        <f>IF(VLOOKUP($B588,'Draft List'!$D$4:$AC$2598,BK$3,FALSE)&lt;&gt;0,VLOOKUP($B588,'Draft List'!$D$4:$AC$2598,BK$3,FALSE),"")</f>
        <v/>
      </c>
      <c r="BL588">
        <f>IF(OR(C588="SP",C588="MR",C588="CL"),"P",VLOOKUP($A588,Bat!$A$4:$AQ$1284,42,FALSE))</f>
        <v>-9.7030664431881277</v>
      </c>
    </row>
    <row r="589" spans="1:64" x14ac:dyDescent="0.25">
      <c r="A589" s="45" t="str">
        <f t="shared" si="72"/>
        <v>RPEugene Curtis23</v>
      </c>
      <c r="B589">
        <f>VLOOKUP($A589,draft_listing_pitchers_stats!$A$1:$B$1324,2,FALSE)</f>
        <v>5673</v>
      </c>
      <c r="C589" s="1" t="s">
        <v>885</v>
      </c>
      <c r="D589" s="1" t="s">
        <v>591</v>
      </c>
      <c r="E589" s="1" t="s">
        <v>555</v>
      </c>
      <c r="F589" s="1">
        <v>23</v>
      </c>
      <c r="G589" s="1" t="s">
        <v>44</v>
      </c>
      <c r="H589" s="1" t="s">
        <v>44</v>
      </c>
      <c r="I589" s="1" t="s">
        <v>54</v>
      </c>
      <c r="J589" s="24" t="s">
        <v>54</v>
      </c>
      <c r="K589" s="1" t="s">
        <v>47</v>
      </c>
      <c r="L589" s="24" t="s">
        <v>46</v>
      </c>
      <c r="M589" s="1">
        <v>2</v>
      </c>
      <c r="N589" s="1">
        <v>1</v>
      </c>
      <c r="O589" s="24">
        <v>3</v>
      </c>
      <c r="P589" s="1">
        <v>3</v>
      </c>
      <c r="Q589" s="1">
        <v>1</v>
      </c>
      <c r="R589" s="24">
        <v>3</v>
      </c>
      <c r="S589" s="1">
        <v>4</v>
      </c>
      <c r="T589" s="1">
        <v>4</v>
      </c>
      <c r="U589" s="1">
        <v>1</v>
      </c>
      <c r="V589" s="1">
        <v>1</v>
      </c>
      <c r="W589" s="1" t="s">
        <v>48</v>
      </c>
      <c r="X589" s="1" t="s">
        <v>48</v>
      </c>
      <c r="Y589" s="1">
        <v>2</v>
      </c>
      <c r="Z589" s="1">
        <v>3</v>
      </c>
      <c r="AA589" s="1" t="s">
        <v>48</v>
      </c>
      <c r="AB589" s="1" t="s">
        <v>48</v>
      </c>
      <c r="AC589" s="1" t="s">
        <v>48</v>
      </c>
      <c r="AD589" s="1" t="s">
        <v>48</v>
      </c>
      <c r="AE589" s="1">
        <v>3</v>
      </c>
      <c r="AF589" s="1">
        <v>3</v>
      </c>
      <c r="AG589" s="1">
        <v>3</v>
      </c>
      <c r="AH589" s="1">
        <v>4</v>
      </c>
      <c r="AI589" s="1" t="s">
        <v>48</v>
      </c>
      <c r="AJ589" s="1" t="s">
        <v>48</v>
      </c>
      <c r="AK589" s="1" t="s">
        <v>48</v>
      </c>
      <c r="AL589" s="1" t="s">
        <v>48</v>
      </c>
      <c r="AM589" s="1" t="s">
        <v>48</v>
      </c>
      <c r="AN589" s="1" t="s">
        <v>48</v>
      </c>
      <c r="AO589" s="1" t="s">
        <v>48</v>
      </c>
      <c r="AP589" s="24" t="s">
        <v>48</v>
      </c>
      <c r="AQ589" s="1" t="s">
        <v>62</v>
      </c>
      <c r="AR589" s="1">
        <v>10</v>
      </c>
      <c r="AS589" s="25" t="s">
        <v>523</v>
      </c>
      <c r="AT589" s="36" t="s">
        <v>48</v>
      </c>
      <c r="AU589" s="9">
        <f t="shared" si="73"/>
        <v>-2.0221517813502041</v>
      </c>
      <c r="AV589" s="9">
        <f t="shared" si="74"/>
        <v>-1.3819657061039585</v>
      </c>
      <c r="AW589">
        <f t="shared" si="75"/>
        <v>5</v>
      </c>
      <c r="AX589">
        <f t="shared" si="76"/>
        <v>0</v>
      </c>
      <c r="AY589" s="6">
        <f>VLOOKUP(AQ589,COND!$A$10:$B$32,2,FALSE)</f>
        <v>1</v>
      </c>
      <c r="AZ589" s="9">
        <f>($AU$3*AU589+$AV$3*AV589+$AW$3*AW589+$AX$3*AX589)*AY589*IF(AR589&lt;5,0.95,IF(AR589&lt;7,0.975,1))+$K$3*VLOOKUP(K589,COND!$A$2:$D$7,2,FALSE)+$L$3*VLOOKUP(L589,COND!$A$2:$D$7,3,FALSE)+IF(BB589="SP",$BB$3,0)+IF($AW589&lt;3,-5,0)</f>
        <v>6.1562555216507882</v>
      </c>
      <c r="BA589" s="28">
        <f t="shared" si="77"/>
        <v>-0.51672619087320937</v>
      </c>
      <c r="BB589" t="str">
        <f t="shared" si="78"/>
        <v>SP</v>
      </c>
      <c r="BC589">
        <v>900</v>
      </c>
      <c r="BD589">
        <v>585</v>
      </c>
      <c r="BF589" t="str">
        <f t="shared" si="79"/>
        <v>Unlikely</v>
      </c>
      <c r="BH589" t="str">
        <f>IF(VLOOKUP($B589,'Draft List'!$D$4:$AC$2598,BH$3,FALSE)&lt;&gt;0,VLOOKUP($B589,'Draft List'!$D$4:$AC$2598,BH$3,FALSE),"")</f>
        <v/>
      </c>
      <c r="BI589" t="str">
        <f>IF(VLOOKUP($B589,'Draft List'!$D$4:$AC$2598,BI$3,FALSE)&lt;&gt;0,VLOOKUP($B589,'Draft List'!$D$4:$AC$2598,BI$3,FALSE),"")</f>
        <v/>
      </c>
      <c r="BJ589" t="str">
        <f>IF(VLOOKUP($B589,'Draft List'!$D$4:$AC$2598,BJ$3,FALSE)&lt;&gt;0,VLOOKUP($B589,'Draft List'!$D$4:$AC$2598,BJ$3,FALSE),"")</f>
        <v/>
      </c>
      <c r="BK589" t="str">
        <f>IF(VLOOKUP($B589,'Draft List'!$D$4:$AC$2598,BK$3,FALSE)&lt;&gt;0,VLOOKUP($B589,'Draft List'!$D$4:$AC$2598,BK$3,FALSE),"")</f>
        <v/>
      </c>
      <c r="BL589">
        <f>IF(OR(C589="SP",C589="MR",C589="CL"),"P",VLOOKUP($A589,Bat!$A$4:$AQ$1284,42,FALSE))</f>
        <v>-10.458506350893655</v>
      </c>
    </row>
    <row r="590" spans="1:64" x14ac:dyDescent="0.25">
      <c r="A590" s="45" t="str">
        <f t="shared" si="72"/>
        <v>RPAllen Statler23</v>
      </c>
      <c r="B590">
        <f>VLOOKUP($A590,draft_listing_pitchers_stats!$A$1:$B$1324,2,FALSE)</f>
        <v>15725</v>
      </c>
      <c r="C590" s="1" t="s">
        <v>885</v>
      </c>
      <c r="D590" s="1" t="s">
        <v>437</v>
      </c>
      <c r="E590" s="1" t="s">
        <v>1663</v>
      </c>
      <c r="F590" s="1">
        <v>23</v>
      </c>
      <c r="G590" s="1" t="s">
        <v>44</v>
      </c>
      <c r="H590" s="1" t="s">
        <v>44</v>
      </c>
      <c r="I590" s="1" t="s">
        <v>54</v>
      </c>
      <c r="J590" s="24" t="s">
        <v>54</v>
      </c>
      <c r="K590" s="1" t="s">
        <v>47</v>
      </c>
      <c r="L590" s="24" t="s">
        <v>46</v>
      </c>
      <c r="M590" s="1">
        <v>3</v>
      </c>
      <c r="N590" s="1">
        <v>1</v>
      </c>
      <c r="O590" s="24">
        <v>1</v>
      </c>
      <c r="P590" s="1">
        <v>3</v>
      </c>
      <c r="Q590" s="1">
        <v>1</v>
      </c>
      <c r="R590" s="24">
        <v>3</v>
      </c>
      <c r="S590" s="1" t="s">
        <v>48</v>
      </c>
      <c r="T590" s="1" t="s">
        <v>48</v>
      </c>
      <c r="U590" s="1">
        <v>1</v>
      </c>
      <c r="V590" s="1">
        <v>2</v>
      </c>
      <c r="W590" s="1">
        <v>2</v>
      </c>
      <c r="X590" s="1">
        <v>3</v>
      </c>
      <c r="Y590" s="1">
        <v>3</v>
      </c>
      <c r="Z590" s="1">
        <v>4</v>
      </c>
      <c r="AA590" s="1" t="s">
        <v>48</v>
      </c>
      <c r="AB590" s="1" t="s">
        <v>48</v>
      </c>
      <c r="AC590" s="1">
        <v>3</v>
      </c>
      <c r="AD590" s="1">
        <v>4</v>
      </c>
      <c r="AE590" s="1">
        <v>3</v>
      </c>
      <c r="AF590" s="1">
        <v>4</v>
      </c>
      <c r="AG590" s="1" t="s">
        <v>48</v>
      </c>
      <c r="AH590" s="1" t="s">
        <v>48</v>
      </c>
      <c r="AI590" s="1" t="s">
        <v>48</v>
      </c>
      <c r="AJ590" s="1" t="s">
        <v>48</v>
      </c>
      <c r="AK590" s="1" t="s">
        <v>48</v>
      </c>
      <c r="AL590" s="1" t="s">
        <v>48</v>
      </c>
      <c r="AM590" s="1" t="s">
        <v>48</v>
      </c>
      <c r="AN590" s="1" t="s">
        <v>48</v>
      </c>
      <c r="AO590" s="1" t="s">
        <v>48</v>
      </c>
      <c r="AP590" s="24" t="s">
        <v>48</v>
      </c>
      <c r="AQ590" s="1" t="s">
        <v>522</v>
      </c>
      <c r="AR590" s="1">
        <v>9</v>
      </c>
      <c r="AS590" s="25" t="s">
        <v>15</v>
      </c>
      <c r="AT590" s="36" t="s">
        <v>48</v>
      </c>
      <c r="AU590" s="9">
        <f t="shared" si="73"/>
        <v>-2.3121015889492513</v>
      </c>
      <c r="AV590" s="9">
        <f t="shared" si="74"/>
        <v>-1.3819657061039585</v>
      </c>
      <c r="AW590">
        <f t="shared" si="75"/>
        <v>5</v>
      </c>
      <c r="AX590">
        <f t="shared" si="76"/>
        <v>0</v>
      </c>
      <c r="AY590" s="6">
        <f>VLOOKUP(AQ590,COND!$A$10:$B$32,2,FALSE)</f>
        <v>1</v>
      </c>
      <c r="AZ590" s="9">
        <f>($AU$3*AU590+$AV$3*AV590+$AW$3*AW590+$AX$3*AX590)*AY590*IF(AR590&lt;5,0.95,IF(AR590&lt;7,0.975,1))+$K$3*VLOOKUP(K590,COND!$A$2:$D$7,2,FALSE)+$L$3*VLOOKUP(L590,COND!$A$2:$D$7,3,FALSE)+IF(BB590="SP",$BB$3,0)+IF($AW590&lt;3,-5,0)</f>
        <v>6.0982655601309794</v>
      </c>
      <c r="BA590" s="28">
        <f t="shared" si="77"/>
        <v>-0.5218206116117583</v>
      </c>
      <c r="BB590" t="str">
        <f t="shared" si="78"/>
        <v>SP</v>
      </c>
      <c r="BC590">
        <v>900</v>
      </c>
      <c r="BD590">
        <v>586</v>
      </c>
      <c r="BF590" t="str">
        <f t="shared" si="79"/>
        <v>Unlikely</v>
      </c>
      <c r="BH590" t="str">
        <f>IF(VLOOKUP($B590,'Draft List'!$D$4:$AC$2598,BH$3,FALSE)&lt;&gt;0,VLOOKUP($B590,'Draft List'!$D$4:$AC$2598,BH$3,FALSE),"")</f>
        <v/>
      </c>
      <c r="BI590" t="str">
        <f>IF(VLOOKUP($B590,'Draft List'!$D$4:$AC$2598,BI$3,FALSE)&lt;&gt;0,VLOOKUP($B590,'Draft List'!$D$4:$AC$2598,BI$3,FALSE),"")</f>
        <v/>
      </c>
      <c r="BJ590" t="str">
        <f>IF(VLOOKUP($B590,'Draft List'!$D$4:$AC$2598,BJ$3,FALSE)&lt;&gt;0,VLOOKUP($B590,'Draft List'!$D$4:$AC$2598,BJ$3,FALSE),"")</f>
        <v/>
      </c>
      <c r="BK590" t="str">
        <f>IF(VLOOKUP($B590,'Draft List'!$D$4:$AC$2598,BK$3,FALSE)&lt;&gt;0,VLOOKUP($B590,'Draft List'!$D$4:$AC$2598,BK$3,FALSE),"")</f>
        <v/>
      </c>
      <c r="BL590">
        <f>IF(OR(C590="SP",C590="MR",C590="CL"),"P",VLOOKUP($A590,Bat!$A$4:$AQ$1284,42,FALSE))</f>
        <v>-8.2703051994860299</v>
      </c>
    </row>
    <row r="591" spans="1:64" x14ac:dyDescent="0.25">
      <c r="A591" s="45" t="str">
        <f t="shared" si="72"/>
        <v>RPRoy Webster22</v>
      </c>
      <c r="B591">
        <f>VLOOKUP($A591,draft_listing_pitchers_stats!$A$1:$B$1324,2,FALSE)</f>
        <v>15664</v>
      </c>
      <c r="C591" s="1" t="s">
        <v>885</v>
      </c>
      <c r="D591" s="1" t="s">
        <v>374</v>
      </c>
      <c r="E591" s="1" t="s">
        <v>969</v>
      </c>
      <c r="F591" s="1">
        <v>22</v>
      </c>
      <c r="G591" s="1" t="s">
        <v>44</v>
      </c>
      <c r="H591" s="1" t="s">
        <v>44</v>
      </c>
      <c r="I591" s="1" t="s">
        <v>54</v>
      </c>
      <c r="J591" s="24" t="s">
        <v>54</v>
      </c>
      <c r="K591" s="1" t="s">
        <v>46</v>
      </c>
      <c r="L591" s="24" t="s">
        <v>46</v>
      </c>
      <c r="M591" s="1">
        <v>2</v>
      </c>
      <c r="N591" s="1">
        <v>1</v>
      </c>
      <c r="O591" s="24">
        <v>2</v>
      </c>
      <c r="P591" s="1">
        <v>3</v>
      </c>
      <c r="Q591" s="1">
        <v>1</v>
      </c>
      <c r="R591" s="24">
        <v>3</v>
      </c>
      <c r="S591" s="1">
        <v>4</v>
      </c>
      <c r="T591" s="1">
        <v>5</v>
      </c>
      <c r="U591" s="1">
        <v>1</v>
      </c>
      <c r="V591" s="1">
        <v>1</v>
      </c>
      <c r="W591" s="1" t="s">
        <v>48</v>
      </c>
      <c r="X591" s="1" t="s">
        <v>48</v>
      </c>
      <c r="Y591" s="1">
        <v>2</v>
      </c>
      <c r="Z591" s="1">
        <v>4</v>
      </c>
      <c r="AA591" s="1" t="s">
        <v>48</v>
      </c>
      <c r="AB591" s="1" t="s">
        <v>48</v>
      </c>
      <c r="AC591" s="1" t="s">
        <v>48</v>
      </c>
      <c r="AD591" s="1" t="s">
        <v>48</v>
      </c>
      <c r="AE591" s="1" t="s">
        <v>48</v>
      </c>
      <c r="AF591" s="1" t="s">
        <v>48</v>
      </c>
      <c r="AG591" s="1" t="s">
        <v>48</v>
      </c>
      <c r="AH591" s="1" t="s">
        <v>48</v>
      </c>
      <c r="AI591" s="1" t="s">
        <v>48</v>
      </c>
      <c r="AJ591" s="1" t="s">
        <v>48</v>
      </c>
      <c r="AK591" s="1" t="s">
        <v>48</v>
      </c>
      <c r="AL591" s="1" t="s">
        <v>48</v>
      </c>
      <c r="AM591" s="1" t="s">
        <v>48</v>
      </c>
      <c r="AN591" s="1" t="s">
        <v>48</v>
      </c>
      <c r="AO591" s="1" t="s">
        <v>48</v>
      </c>
      <c r="AP591" s="24" t="s">
        <v>48</v>
      </c>
      <c r="AQ591" s="1" t="s">
        <v>521</v>
      </c>
      <c r="AR591" s="1">
        <v>5</v>
      </c>
      <c r="AS591" s="25" t="s">
        <v>523</v>
      </c>
      <c r="AT591" s="36" t="s">
        <v>839</v>
      </c>
      <c r="AU591" s="9">
        <f t="shared" si="73"/>
        <v>-2.2644723474043147</v>
      </c>
      <c r="AV591" s="9">
        <f t="shared" si="74"/>
        <v>-1.3819657061039585</v>
      </c>
      <c r="AW591">
        <f t="shared" si="75"/>
        <v>3</v>
      </c>
      <c r="AX591">
        <f t="shared" si="76"/>
        <v>0</v>
      </c>
      <c r="AY591" s="6">
        <f>VLOOKUP(AQ591,COND!$A$10:$B$32,2,FALSE)</f>
        <v>1</v>
      </c>
      <c r="AZ591" s="9">
        <f>($AU$3*AU591+$AV$3*AV591+$AW$3*AW591+$AX$3*AX591)*AY591*IF(AR591&lt;5,0.95,IF(AR591&lt;7,0.975,1))+$K$3*VLOOKUP(K591,COND!$A$2:$D$7,2,FALSE)+$L$3*VLOOKUP(L591,COND!$A$2:$D$7,3,FALSE)+IF(BB591="SP",$BB$3,0)+IF($AW591&lt;3,-5,0)</f>
        <v>6.0725966232289679</v>
      </c>
      <c r="BA591" s="28">
        <f t="shared" si="77"/>
        <v>-0.52407562887790093</v>
      </c>
      <c r="BB591" t="str">
        <f t="shared" si="78"/>
        <v>SP</v>
      </c>
      <c r="BC591">
        <v>900</v>
      </c>
      <c r="BD591">
        <v>587</v>
      </c>
      <c r="BF591" t="str">
        <f t="shared" si="79"/>
        <v>Unlikely</v>
      </c>
      <c r="BH591" t="str">
        <f>IF(VLOOKUP($B591,'Draft List'!$D$4:$AC$2598,BH$3,FALSE)&lt;&gt;0,VLOOKUP($B591,'Draft List'!$D$4:$AC$2598,BH$3,FALSE),"")</f>
        <v/>
      </c>
      <c r="BI591" t="str">
        <f>IF(VLOOKUP($B591,'Draft List'!$D$4:$AC$2598,BI$3,FALSE)&lt;&gt;0,VLOOKUP($B591,'Draft List'!$D$4:$AC$2598,BI$3,FALSE),"")</f>
        <v/>
      </c>
      <c r="BJ591" t="str">
        <f>IF(VLOOKUP($B591,'Draft List'!$D$4:$AC$2598,BJ$3,FALSE)&lt;&gt;0,VLOOKUP($B591,'Draft List'!$D$4:$AC$2598,BJ$3,FALSE),"")</f>
        <v/>
      </c>
      <c r="BK591" t="str">
        <f>IF(VLOOKUP($B591,'Draft List'!$D$4:$AC$2598,BK$3,FALSE)&lt;&gt;0,VLOOKUP($B591,'Draft List'!$D$4:$AC$2598,BK$3,FALSE),"")</f>
        <v/>
      </c>
      <c r="BL591">
        <f>IF(OR(C591="SP",C591="MR",C591="CL"),"P",VLOOKUP($A591,Bat!$A$4:$AQ$1284,42,FALSE))</f>
        <v>-5.2594510701402086</v>
      </c>
    </row>
    <row r="592" spans="1:64" x14ac:dyDescent="0.25">
      <c r="A592" s="45" t="str">
        <f t="shared" si="72"/>
        <v>RPGary Jordan22</v>
      </c>
      <c r="B592">
        <f>VLOOKUP($A592,draft_listing_pitchers_stats!$A$1:$B$1324,2,FALSE)</f>
        <v>1649</v>
      </c>
      <c r="C592" s="1" t="s">
        <v>885</v>
      </c>
      <c r="D592" s="1" t="s">
        <v>433</v>
      </c>
      <c r="E592" s="1" t="s">
        <v>281</v>
      </c>
      <c r="F592" s="1">
        <v>22</v>
      </c>
      <c r="G592" s="1" t="s">
        <v>44</v>
      </c>
      <c r="H592" s="1" t="s">
        <v>58</v>
      </c>
      <c r="I592" s="1" t="s">
        <v>54</v>
      </c>
      <c r="J592" s="24" t="s">
        <v>54</v>
      </c>
      <c r="K592" s="1" t="s">
        <v>46</v>
      </c>
      <c r="L592" s="24" t="s">
        <v>51</v>
      </c>
      <c r="M592" s="1">
        <v>2</v>
      </c>
      <c r="N592" s="1">
        <v>2</v>
      </c>
      <c r="O592" s="24">
        <v>2</v>
      </c>
      <c r="P592" s="1">
        <v>2</v>
      </c>
      <c r="Q592" s="1">
        <v>2</v>
      </c>
      <c r="R592" s="24">
        <v>3</v>
      </c>
      <c r="S592" s="1">
        <v>3</v>
      </c>
      <c r="T592" s="1">
        <v>3</v>
      </c>
      <c r="U592" s="1">
        <v>2</v>
      </c>
      <c r="V592" s="1">
        <v>2</v>
      </c>
      <c r="W592" s="1" t="s">
        <v>48</v>
      </c>
      <c r="X592" s="1" t="s">
        <v>48</v>
      </c>
      <c r="Y592" s="1">
        <v>2</v>
      </c>
      <c r="Z592" s="1">
        <v>3</v>
      </c>
      <c r="AA592" s="1" t="s">
        <v>48</v>
      </c>
      <c r="AB592" s="1" t="s">
        <v>48</v>
      </c>
      <c r="AC592" s="1">
        <v>3</v>
      </c>
      <c r="AD592" s="1">
        <v>3</v>
      </c>
      <c r="AE592" s="1" t="s">
        <v>48</v>
      </c>
      <c r="AF592" s="1" t="s">
        <v>48</v>
      </c>
      <c r="AG592" s="1">
        <v>3</v>
      </c>
      <c r="AH592" s="1">
        <v>3</v>
      </c>
      <c r="AI592" s="1" t="s">
        <v>48</v>
      </c>
      <c r="AJ592" s="1" t="s">
        <v>48</v>
      </c>
      <c r="AK592" s="1" t="s">
        <v>48</v>
      </c>
      <c r="AL592" s="1" t="s">
        <v>48</v>
      </c>
      <c r="AM592" s="1" t="s">
        <v>48</v>
      </c>
      <c r="AN592" s="1" t="s">
        <v>48</v>
      </c>
      <c r="AO592" s="1" t="s">
        <v>48</v>
      </c>
      <c r="AP592" s="24" t="s">
        <v>48</v>
      </c>
      <c r="AQ592" s="1" t="s">
        <v>71</v>
      </c>
      <c r="AR592" s="1">
        <v>3</v>
      </c>
      <c r="AS592" s="25" t="s">
        <v>519</v>
      </c>
      <c r="AT592" s="36" t="s">
        <v>48</v>
      </c>
      <c r="AU592" s="9">
        <f t="shared" si="73"/>
        <v>-2.0690406309742588</v>
      </c>
      <c r="AV592" s="9">
        <f t="shared" si="74"/>
        <v>-1.3812253141830766</v>
      </c>
      <c r="AW592">
        <f t="shared" si="75"/>
        <v>5</v>
      </c>
      <c r="AX592">
        <f t="shared" si="76"/>
        <v>0</v>
      </c>
      <c r="AY592" s="6">
        <f>VLOOKUP(AQ592,COND!$A$10:$B$32,2,FALSE)</f>
        <v>1</v>
      </c>
      <c r="AZ592" s="9">
        <f>($AU$3*AU592+$AV$3*AV592+$AW$3*AW592+$AX$3*AX592)*AY592*IF(AR592&lt;5,0.95,IF(AR592&lt;7,0.975,1))+$K$3*VLOOKUP(K592,COND!$A$2:$D$7,2,FALSE)+$L$3*VLOOKUP(L592,COND!$A$2:$D$7,3,FALSE)+IF(BB592="SP",$BB$3,0)+IF($AW592&lt;3,-5,0)</f>
        <v>6.0386013106364373</v>
      </c>
      <c r="BA592" s="28">
        <f t="shared" si="77"/>
        <v>-0.52706211862450447</v>
      </c>
      <c r="BB592" t="str">
        <f t="shared" si="78"/>
        <v>RP</v>
      </c>
      <c r="BC592">
        <v>900</v>
      </c>
      <c r="BD592">
        <v>588</v>
      </c>
      <c r="BF592" t="str">
        <f t="shared" si="79"/>
        <v>Unlikely</v>
      </c>
      <c r="BH592" t="str">
        <f>IF(VLOOKUP($B592,'Draft List'!$D$4:$AC$2598,BH$3,FALSE)&lt;&gt;0,VLOOKUP($B592,'Draft List'!$D$4:$AC$2598,BH$3,FALSE),"")</f>
        <v/>
      </c>
      <c r="BI592" t="str">
        <f>IF(VLOOKUP($B592,'Draft List'!$D$4:$AC$2598,BI$3,FALSE)&lt;&gt;0,VLOOKUP($B592,'Draft List'!$D$4:$AC$2598,BI$3,FALSE),"")</f>
        <v/>
      </c>
      <c r="BJ592" t="str">
        <f>IF(VLOOKUP($B592,'Draft List'!$D$4:$AC$2598,BJ$3,FALSE)&lt;&gt;0,VLOOKUP($B592,'Draft List'!$D$4:$AC$2598,BJ$3,FALSE),"")</f>
        <v/>
      </c>
      <c r="BK592" t="str">
        <f>IF(VLOOKUP($B592,'Draft List'!$D$4:$AC$2598,BK$3,FALSE)&lt;&gt;0,VLOOKUP($B592,'Draft List'!$D$4:$AC$2598,BK$3,FALSE),"")</f>
        <v/>
      </c>
      <c r="BL592" t="e">
        <f>IF(OR(C592="SP",C592="MR",C592="CL"),"P",VLOOKUP($A592,Bat!$A$4:$AQ$1284,42,FALSE))</f>
        <v>#N/A</v>
      </c>
    </row>
    <row r="593" spans="1:64" x14ac:dyDescent="0.25">
      <c r="A593" s="45" t="str">
        <f t="shared" si="72"/>
        <v>RPShihi Ishii23</v>
      </c>
      <c r="B593">
        <f>VLOOKUP($A593,draft_listing_pitchers_stats!$A$1:$B$1324,2,FALSE)</f>
        <v>9738</v>
      </c>
      <c r="C593" s="1" t="s">
        <v>885</v>
      </c>
      <c r="D593" s="1" t="s">
        <v>1272</v>
      </c>
      <c r="E593" s="1" t="s">
        <v>1273</v>
      </c>
      <c r="F593" s="1">
        <v>23</v>
      </c>
      <c r="G593" s="1" t="s">
        <v>44</v>
      </c>
      <c r="H593" s="1" t="s">
        <v>44</v>
      </c>
      <c r="I593" s="1" t="s">
        <v>54</v>
      </c>
      <c r="J593" s="24" t="s">
        <v>54</v>
      </c>
      <c r="K593" s="1" t="s">
        <v>47</v>
      </c>
      <c r="L593" s="24" t="s">
        <v>46</v>
      </c>
      <c r="M593" s="1">
        <v>4</v>
      </c>
      <c r="N593" s="1">
        <v>1</v>
      </c>
      <c r="O593" s="24">
        <v>1</v>
      </c>
      <c r="P593" s="1">
        <v>4</v>
      </c>
      <c r="Q593" s="1">
        <v>1</v>
      </c>
      <c r="R593" s="24">
        <v>2</v>
      </c>
      <c r="S593" s="1">
        <v>5</v>
      </c>
      <c r="T593" s="1">
        <v>5</v>
      </c>
      <c r="U593" s="1">
        <v>5</v>
      </c>
      <c r="V593" s="1">
        <v>5</v>
      </c>
      <c r="W593" s="1">
        <v>4</v>
      </c>
      <c r="X593" s="1">
        <v>4</v>
      </c>
      <c r="Y593" s="1">
        <v>3</v>
      </c>
      <c r="Z593" s="1">
        <v>3</v>
      </c>
      <c r="AA593" s="1" t="s">
        <v>48</v>
      </c>
      <c r="AB593" s="1" t="s">
        <v>48</v>
      </c>
      <c r="AC593" s="1" t="s">
        <v>48</v>
      </c>
      <c r="AD593" s="1" t="s">
        <v>48</v>
      </c>
      <c r="AE593" s="1" t="s">
        <v>48</v>
      </c>
      <c r="AF593" s="1" t="s">
        <v>48</v>
      </c>
      <c r="AG593" s="1">
        <v>4</v>
      </c>
      <c r="AH593" s="1">
        <v>4</v>
      </c>
      <c r="AI593" s="1" t="s">
        <v>48</v>
      </c>
      <c r="AJ593" s="1" t="s">
        <v>48</v>
      </c>
      <c r="AK593" s="1" t="s">
        <v>48</v>
      </c>
      <c r="AL593" s="1" t="s">
        <v>48</v>
      </c>
      <c r="AM593" s="1" t="s">
        <v>48</v>
      </c>
      <c r="AN593" s="1" t="s">
        <v>48</v>
      </c>
      <c r="AO593" s="1" t="s">
        <v>48</v>
      </c>
      <c r="AP593" s="24" t="s">
        <v>48</v>
      </c>
      <c r="AQ593" s="1" t="s">
        <v>64</v>
      </c>
      <c r="AR593" s="1">
        <v>6</v>
      </c>
      <c r="AS593" s="25" t="s">
        <v>523</v>
      </c>
      <c r="AT593" s="36" t="s">
        <v>48</v>
      </c>
      <c r="AU593" s="9">
        <f t="shared" si="73"/>
        <v>-2.1174102644400774</v>
      </c>
      <c r="AV593" s="9">
        <f t="shared" si="74"/>
        <v>-1.4295949476488956</v>
      </c>
      <c r="AW593">
        <f t="shared" si="75"/>
        <v>5</v>
      </c>
      <c r="AX593">
        <f t="shared" si="76"/>
        <v>0</v>
      </c>
      <c r="AY593" s="6">
        <f>VLOOKUP(AQ593,COND!$A$10:$B$32,2,FALSE)</f>
        <v>1</v>
      </c>
      <c r="AZ593" s="9">
        <f>($AU$3*AU593+$AV$3*AV593+$AW$3*AW593+$AX$3*AX593)*AY593*IF(AR593&lt;5,0.95,IF(AR593&lt;7,0.975,1))+$K$3*VLOOKUP(K593,COND!$A$2:$D$7,2,FALSE)+$L$3*VLOOKUP(L593,COND!$A$2:$D$7,3,FALSE)+IF(BB593="SP",$BB$3,0)+IF($AW593&lt;3,-5,0)</f>
        <v>5.8475035192807177</v>
      </c>
      <c r="BA593" s="28">
        <f t="shared" si="77"/>
        <v>-0.54385006822576321</v>
      </c>
      <c r="BB593" t="str">
        <f t="shared" si="78"/>
        <v>SP</v>
      </c>
      <c r="BC593">
        <v>900</v>
      </c>
      <c r="BD593">
        <v>589</v>
      </c>
      <c r="BF593" t="str">
        <f t="shared" si="79"/>
        <v>Unlikely</v>
      </c>
      <c r="BH593" t="str">
        <f>IF(VLOOKUP($B593,'Draft List'!$D$4:$AC$2598,BH$3,FALSE)&lt;&gt;0,VLOOKUP($B593,'Draft List'!$D$4:$AC$2598,BH$3,FALSE),"")</f>
        <v/>
      </c>
      <c r="BI593" t="str">
        <f>IF(VLOOKUP($B593,'Draft List'!$D$4:$AC$2598,BI$3,FALSE)&lt;&gt;0,VLOOKUP($B593,'Draft List'!$D$4:$AC$2598,BI$3,FALSE),"")</f>
        <v/>
      </c>
      <c r="BJ593" t="str">
        <f>IF(VLOOKUP($B593,'Draft List'!$D$4:$AC$2598,BJ$3,FALSE)&lt;&gt;0,VLOOKUP($B593,'Draft List'!$D$4:$AC$2598,BJ$3,FALSE),"")</f>
        <v/>
      </c>
      <c r="BK593" t="str">
        <f>IF(VLOOKUP($B593,'Draft List'!$D$4:$AC$2598,BK$3,FALSE)&lt;&gt;0,VLOOKUP($B593,'Draft List'!$D$4:$AC$2598,BK$3,FALSE),"")</f>
        <v/>
      </c>
      <c r="BL593">
        <f>IF(OR(C593="SP",C593="MR",C593="CL"),"P",VLOOKUP($A593,Bat!$A$4:$AQ$1284,42,FALSE))</f>
        <v>-9.3145642159807327</v>
      </c>
    </row>
    <row r="594" spans="1:64" x14ac:dyDescent="0.25">
      <c r="A594" s="45" t="str">
        <f t="shared" si="72"/>
        <v>RPSteve Bennett23</v>
      </c>
      <c r="B594">
        <f>VLOOKUP($A594,draft_listing_pitchers_stats!$A$1:$B$1324,2,FALSE)</f>
        <v>10345</v>
      </c>
      <c r="C594" s="1" t="s">
        <v>885</v>
      </c>
      <c r="D594" s="1" t="s">
        <v>151</v>
      </c>
      <c r="E594" s="1" t="s">
        <v>1035</v>
      </c>
      <c r="F594" s="1">
        <v>23</v>
      </c>
      <c r="G594" s="1" t="s">
        <v>58</v>
      </c>
      <c r="H594" s="1" t="s">
        <v>58</v>
      </c>
      <c r="I594" s="1" t="s">
        <v>54</v>
      </c>
      <c r="J594" s="24" t="s">
        <v>54</v>
      </c>
      <c r="K594" s="1" t="s">
        <v>47</v>
      </c>
      <c r="L594" s="24" t="s">
        <v>46</v>
      </c>
      <c r="M594" s="1">
        <v>3</v>
      </c>
      <c r="N594" s="1">
        <v>1</v>
      </c>
      <c r="O594" s="24">
        <v>1</v>
      </c>
      <c r="P594" s="1">
        <v>3</v>
      </c>
      <c r="Q594" s="1">
        <v>1</v>
      </c>
      <c r="R594" s="24">
        <v>3</v>
      </c>
      <c r="S594" s="1">
        <v>4</v>
      </c>
      <c r="T594" s="1">
        <v>4</v>
      </c>
      <c r="U594" s="1">
        <v>1</v>
      </c>
      <c r="V594" s="1">
        <v>1</v>
      </c>
      <c r="W594" s="1" t="s">
        <v>48</v>
      </c>
      <c r="X594" s="1" t="s">
        <v>48</v>
      </c>
      <c r="Y594" s="1" t="s">
        <v>48</v>
      </c>
      <c r="Z594" s="1" t="s">
        <v>48</v>
      </c>
      <c r="AA594" s="1" t="s">
        <v>48</v>
      </c>
      <c r="AB594" s="1" t="s">
        <v>48</v>
      </c>
      <c r="AC594" s="1">
        <v>3</v>
      </c>
      <c r="AD594" s="1">
        <v>4</v>
      </c>
      <c r="AE594" s="1" t="s">
        <v>48</v>
      </c>
      <c r="AF594" s="1" t="s">
        <v>48</v>
      </c>
      <c r="AG594" s="1" t="s">
        <v>48</v>
      </c>
      <c r="AH594" s="1" t="s">
        <v>48</v>
      </c>
      <c r="AI594" s="1" t="s">
        <v>48</v>
      </c>
      <c r="AJ594" s="1" t="s">
        <v>48</v>
      </c>
      <c r="AK594" s="1" t="s">
        <v>48</v>
      </c>
      <c r="AL594" s="1" t="s">
        <v>48</v>
      </c>
      <c r="AM594" s="1" t="s">
        <v>48</v>
      </c>
      <c r="AN594" s="1" t="s">
        <v>48</v>
      </c>
      <c r="AO594" s="1" t="s">
        <v>48</v>
      </c>
      <c r="AP594" s="24" t="s">
        <v>48</v>
      </c>
      <c r="AQ594" s="1" t="s">
        <v>522</v>
      </c>
      <c r="AR594" s="1">
        <v>6</v>
      </c>
      <c r="AS594" s="25" t="s">
        <v>523</v>
      </c>
      <c r="AT594" s="36" t="s">
        <v>826</v>
      </c>
      <c r="AU594" s="9">
        <f t="shared" si="73"/>
        <v>-2.3121015889492513</v>
      </c>
      <c r="AV594" s="9">
        <f t="shared" si="74"/>
        <v>-1.3819657061039585</v>
      </c>
      <c r="AW594">
        <f t="shared" si="75"/>
        <v>3</v>
      </c>
      <c r="AX594">
        <f t="shared" si="76"/>
        <v>0</v>
      </c>
      <c r="AY594" s="6">
        <f>VLOOKUP(AQ594,COND!$A$10:$B$32,2,FALSE)</f>
        <v>1</v>
      </c>
      <c r="AZ594" s="9">
        <f>($AU$3*AU594+$AV$3*AV594+$AW$3*AW594+$AX$3*AX594)*AY594*IF(AR594&lt;5,0.95,IF(AR594&lt;7,0.975,1))+$K$3*VLOOKUP(K594,COND!$A$2:$D$7,2,FALSE)+$L$3*VLOOKUP(L594,COND!$A$2:$D$7,3,FALSE)+IF(BB594="SP",$BB$3,0)+IF($AW594&lt;3,-5,0)</f>
        <v>5.763308921127706</v>
      </c>
      <c r="BA594" s="28">
        <f t="shared" si="77"/>
        <v>-0.55124656747603407</v>
      </c>
      <c r="BB594" t="str">
        <f t="shared" si="78"/>
        <v>SP</v>
      </c>
      <c r="BC594">
        <v>900</v>
      </c>
      <c r="BD594">
        <v>590</v>
      </c>
      <c r="BF594" t="str">
        <f t="shared" si="79"/>
        <v>Unlikely</v>
      </c>
      <c r="BH594" t="str">
        <f>IF(VLOOKUP($B594,'Draft List'!$D$4:$AC$2598,BH$3,FALSE)&lt;&gt;0,VLOOKUP($B594,'Draft List'!$D$4:$AC$2598,BH$3,FALSE),"")</f>
        <v/>
      </c>
      <c r="BI594" t="str">
        <f>IF(VLOOKUP($B594,'Draft List'!$D$4:$AC$2598,BI$3,FALSE)&lt;&gt;0,VLOOKUP($B594,'Draft List'!$D$4:$AC$2598,BI$3,FALSE),"")</f>
        <v/>
      </c>
      <c r="BJ594" t="str">
        <f>IF(VLOOKUP($B594,'Draft List'!$D$4:$AC$2598,BJ$3,FALSE)&lt;&gt;0,VLOOKUP($B594,'Draft List'!$D$4:$AC$2598,BJ$3,FALSE),"")</f>
        <v/>
      </c>
      <c r="BK594" t="str">
        <f>IF(VLOOKUP($B594,'Draft List'!$D$4:$AC$2598,BK$3,FALSE)&lt;&gt;0,VLOOKUP($B594,'Draft List'!$D$4:$AC$2598,BK$3,FALSE),"")</f>
        <v/>
      </c>
      <c r="BL594">
        <f>IF(OR(C594="SP",C594="MR",C594="CL"),"P",VLOOKUP($A594,Bat!$A$4:$AQ$1284,42,FALSE))</f>
        <v>-12.322034598650781</v>
      </c>
    </row>
    <row r="595" spans="1:64" x14ac:dyDescent="0.25">
      <c r="A595" s="45" t="str">
        <f t="shared" si="72"/>
        <v>SPTomás Silva24</v>
      </c>
      <c r="B595">
        <f>VLOOKUP($A595,draft_listing_pitchers_stats!$A$1:$B$1324,2,FALSE)</f>
        <v>4709</v>
      </c>
      <c r="C595" s="1" t="s">
        <v>25</v>
      </c>
      <c r="D595" s="1" t="s">
        <v>376</v>
      </c>
      <c r="E595" s="1" t="s">
        <v>1650</v>
      </c>
      <c r="F595" s="1">
        <v>24</v>
      </c>
      <c r="G595" s="1" t="s">
        <v>44</v>
      </c>
      <c r="H595" s="1" t="s">
        <v>44</v>
      </c>
      <c r="I595" s="1" t="s">
        <v>54</v>
      </c>
      <c r="J595" s="24" t="s">
        <v>54</v>
      </c>
      <c r="K595" s="1" t="s">
        <v>46</v>
      </c>
      <c r="L595" s="24" t="s">
        <v>51</v>
      </c>
      <c r="M595" s="1">
        <v>2</v>
      </c>
      <c r="N595" s="1">
        <v>2</v>
      </c>
      <c r="O595" s="24">
        <v>2</v>
      </c>
      <c r="P595" s="1">
        <v>2</v>
      </c>
      <c r="Q595" s="1">
        <v>2</v>
      </c>
      <c r="R595" s="24">
        <v>3</v>
      </c>
      <c r="S595" s="1">
        <v>4</v>
      </c>
      <c r="T595" s="1">
        <v>4</v>
      </c>
      <c r="U595" s="1">
        <v>1</v>
      </c>
      <c r="V595" s="1">
        <v>1</v>
      </c>
      <c r="W595" s="1" t="s">
        <v>48</v>
      </c>
      <c r="X595" s="1" t="s">
        <v>48</v>
      </c>
      <c r="Y595" s="1">
        <v>4</v>
      </c>
      <c r="Z595" s="1">
        <v>4</v>
      </c>
      <c r="AA595" s="1" t="s">
        <v>48</v>
      </c>
      <c r="AB595" s="1" t="s">
        <v>48</v>
      </c>
      <c r="AC595" s="1" t="s">
        <v>48</v>
      </c>
      <c r="AD595" s="1" t="s">
        <v>48</v>
      </c>
      <c r="AE595" s="1" t="s">
        <v>48</v>
      </c>
      <c r="AF595" s="1" t="s">
        <v>48</v>
      </c>
      <c r="AG595" s="1" t="s">
        <v>48</v>
      </c>
      <c r="AH595" s="1" t="s">
        <v>48</v>
      </c>
      <c r="AI595" s="1" t="s">
        <v>48</v>
      </c>
      <c r="AJ595" s="1" t="s">
        <v>48</v>
      </c>
      <c r="AK595" s="1" t="s">
        <v>48</v>
      </c>
      <c r="AL595" s="1" t="s">
        <v>48</v>
      </c>
      <c r="AM595" s="1" t="s">
        <v>48</v>
      </c>
      <c r="AN595" s="1" t="s">
        <v>48</v>
      </c>
      <c r="AO595" s="1" t="s">
        <v>48</v>
      </c>
      <c r="AP595" s="24" t="s">
        <v>48</v>
      </c>
      <c r="AQ595" s="1" t="s">
        <v>64</v>
      </c>
      <c r="AR595" s="1">
        <v>8</v>
      </c>
      <c r="AS595" s="25" t="s">
        <v>519</v>
      </c>
      <c r="AT595" s="36" t="s">
        <v>50</v>
      </c>
      <c r="AU595" s="9">
        <f t="shared" si="73"/>
        <v>-2.0690406309742588</v>
      </c>
      <c r="AV595" s="9">
        <f t="shared" si="74"/>
        <v>-1.3812253141830766</v>
      </c>
      <c r="AW595">
        <f t="shared" si="75"/>
        <v>3</v>
      </c>
      <c r="AX595">
        <f t="shared" si="76"/>
        <v>0</v>
      </c>
      <c r="AY595" s="6">
        <f>VLOOKUP(AQ595,COND!$A$10:$B$32,2,FALSE)</f>
        <v>1</v>
      </c>
      <c r="AZ595" s="9">
        <f>($AU$3*AU595+$AV$3*AV595+$AW$3*AW595+$AX$3*AX595)*AY595*IF(AR595&lt;5,0.95,IF(AR595&lt;7,0.975,1))+$K$3*VLOOKUP(K595,COND!$A$2:$D$7,2,FALSE)+$L$3*VLOOKUP(L595,COND!$A$2:$D$7,3,FALSE)+IF(BB595="SP",$BB$3,0)+IF($AW595&lt;3,-5,0)</f>
        <v>5.7616855901436175</v>
      </c>
      <c r="BA595" s="28">
        <f t="shared" si="77"/>
        <v>-0.55138917717630165</v>
      </c>
      <c r="BB595" t="str">
        <f t="shared" si="78"/>
        <v>SP</v>
      </c>
      <c r="BC595">
        <v>900</v>
      </c>
      <c r="BD595">
        <v>591</v>
      </c>
      <c r="BF595" t="str">
        <f t="shared" si="79"/>
        <v>Unlikely</v>
      </c>
      <c r="BH595" t="str">
        <f>IF(VLOOKUP($B595,'Draft List'!$D$4:$AC$2598,BH$3,FALSE)&lt;&gt;0,VLOOKUP($B595,'Draft List'!$D$4:$AC$2598,BH$3,FALSE),"")</f>
        <v/>
      </c>
      <c r="BI595" t="str">
        <f>IF(VLOOKUP($B595,'Draft List'!$D$4:$AC$2598,BI$3,FALSE)&lt;&gt;0,VLOOKUP($B595,'Draft List'!$D$4:$AC$2598,BI$3,FALSE),"")</f>
        <v/>
      </c>
      <c r="BJ595" t="str">
        <f>IF(VLOOKUP($B595,'Draft List'!$D$4:$AC$2598,BJ$3,FALSE)&lt;&gt;0,VLOOKUP($B595,'Draft List'!$D$4:$AC$2598,BJ$3,FALSE),"")</f>
        <v/>
      </c>
      <c r="BK595" t="str">
        <f>IF(VLOOKUP($B595,'Draft List'!$D$4:$AC$2598,BK$3,FALSE)&lt;&gt;0,VLOOKUP($B595,'Draft List'!$D$4:$AC$2598,BK$3,FALSE),"")</f>
        <v/>
      </c>
      <c r="BL595" t="str">
        <f>IF(OR(C595="SP",C595="MR",C595="CL"),"P",VLOOKUP($A595,Bat!$A$4:$AQ$1284,42,FALSE))</f>
        <v>P</v>
      </c>
    </row>
    <row r="596" spans="1:64" x14ac:dyDescent="0.25">
      <c r="A596" s="45" t="str">
        <f t="shared" si="72"/>
        <v>RPTadasu Miura24</v>
      </c>
      <c r="B596">
        <f>VLOOKUP($A596,draft_listing_pitchers_stats!$A$1:$B$1324,2,FALSE)</f>
        <v>9366</v>
      </c>
      <c r="C596" s="1" t="s">
        <v>885</v>
      </c>
      <c r="D596" s="1" t="s">
        <v>1451</v>
      </c>
      <c r="E596" s="1" t="s">
        <v>1452</v>
      </c>
      <c r="F596" s="1">
        <v>24</v>
      </c>
      <c r="G596" s="1" t="s">
        <v>44</v>
      </c>
      <c r="H596" s="1" t="s">
        <v>44</v>
      </c>
      <c r="I596" s="1" t="s">
        <v>54</v>
      </c>
      <c r="J596" s="24" t="s">
        <v>54</v>
      </c>
      <c r="K596" s="1" t="s">
        <v>47</v>
      </c>
      <c r="L596" s="24" t="s">
        <v>46</v>
      </c>
      <c r="M596" s="1">
        <v>2</v>
      </c>
      <c r="N596" s="1">
        <v>1</v>
      </c>
      <c r="O596" s="24">
        <v>1</v>
      </c>
      <c r="P596" s="1">
        <v>3</v>
      </c>
      <c r="Q596" s="1">
        <v>1</v>
      </c>
      <c r="R596" s="24">
        <v>3</v>
      </c>
      <c r="S596" s="1">
        <v>3</v>
      </c>
      <c r="T596" s="1">
        <v>4</v>
      </c>
      <c r="U596" s="1" t="s">
        <v>48</v>
      </c>
      <c r="V596" s="1" t="s">
        <v>48</v>
      </c>
      <c r="W596" s="1">
        <v>2</v>
      </c>
      <c r="X596" s="1">
        <v>4</v>
      </c>
      <c r="Y596" s="1">
        <v>3</v>
      </c>
      <c r="Z596" s="1">
        <v>4</v>
      </c>
      <c r="AA596" s="1" t="s">
        <v>48</v>
      </c>
      <c r="AB596" s="1" t="s">
        <v>48</v>
      </c>
      <c r="AC596" s="1" t="s">
        <v>48</v>
      </c>
      <c r="AD596" s="1" t="s">
        <v>48</v>
      </c>
      <c r="AE596" s="1" t="s">
        <v>48</v>
      </c>
      <c r="AF596" s="1" t="s">
        <v>48</v>
      </c>
      <c r="AG596" s="1" t="s">
        <v>48</v>
      </c>
      <c r="AH596" s="1" t="s">
        <v>48</v>
      </c>
      <c r="AI596" s="1" t="s">
        <v>48</v>
      </c>
      <c r="AJ596" s="1" t="s">
        <v>48</v>
      </c>
      <c r="AK596" s="1" t="s">
        <v>48</v>
      </c>
      <c r="AL596" s="1" t="s">
        <v>48</v>
      </c>
      <c r="AM596" s="1" t="s">
        <v>48</v>
      </c>
      <c r="AN596" s="1" t="s">
        <v>48</v>
      </c>
      <c r="AO596" s="1" t="s">
        <v>48</v>
      </c>
      <c r="AP596" s="24" t="s">
        <v>48</v>
      </c>
      <c r="AQ596" s="1" t="s">
        <v>71</v>
      </c>
      <c r="AR596" s="1">
        <v>6</v>
      </c>
      <c r="AS596" s="25" t="s">
        <v>523</v>
      </c>
      <c r="AT596" s="36" t="s">
        <v>50</v>
      </c>
      <c r="AU596" s="9">
        <f t="shared" si="73"/>
        <v>-2.5067929134584248</v>
      </c>
      <c r="AV596" s="9">
        <f t="shared" si="74"/>
        <v>-1.3819657061039585</v>
      </c>
      <c r="AW596">
        <f t="shared" si="75"/>
        <v>3</v>
      </c>
      <c r="AX596">
        <f t="shared" si="76"/>
        <v>0</v>
      </c>
      <c r="AY596" s="6">
        <f>VLOOKUP(AQ596,COND!$A$10:$B$32,2,FALSE)</f>
        <v>1</v>
      </c>
      <c r="AZ596" s="9">
        <f>($AU$3*AU596+$AV$3*AV596+$AW$3*AW596+$AX$3*AX596)*AY596*IF(AR596&lt;5,0.95,IF(AR596&lt;7,0.975,1))+$K$3*VLOOKUP(K596,COND!$A$2:$D$7,2,FALSE)+$L$3*VLOOKUP(L596,COND!$A$2:$D$7,3,FALSE)+IF(BB596="SP",$BB$3,0)+IF($AW596&lt;3,-5,0)</f>
        <v>5.7253441128484148</v>
      </c>
      <c r="BA596" s="28">
        <f t="shared" si="77"/>
        <v>-0.5545817775979961</v>
      </c>
      <c r="BB596" t="str">
        <f t="shared" si="78"/>
        <v>SP</v>
      </c>
      <c r="BC596">
        <v>900</v>
      </c>
      <c r="BD596">
        <v>592</v>
      </c>
      <c r="BF596" t="str">
        <f t="shared" si="79"/>
        <v>Unlikely</v>
      </c>
      <c r="BH596" t="str">
        <f>IF(VLOOKUP($B596,'Draft List'!$D$4:$AC$2598,BH$3,FALSE)&lt;&gt;0,VLOOKUP($B596,'Draft List'!$D$4:$AC$2598,BH$3,FALSE),"")</f>
        <v/>
      </c>
      <c r="BI596" t="str">
        <f>IF(VLOOKUP($B596,'Draft List'!$D$4:$AC$2598,BI$3,FALSE)&lt;&gt;0,VLOOKUP($B596,'Draft List'!$D$4:$AC$2598,BI$3,FALSE),"")</f>
        <v/>
      </c>
      <c r="BJ596" t="str">
        <f>IF(VLOOKUP($B596,'Draft List'!$D$4:$AC$2598,BJ$3,FALSE)&lt;&gt;0,VLOOKUP($B596,'Draft List'!$D$4:$AC$2598,BJ$3,FALSE),"")</f>
        <v/>
      </c>
      <c r="BK596" t="str">
        <f>IF(VLOOKUP($B596,'Draft List'!$D$4:$AC$2598,BK$3,FALSE)&lt;&gt;0,VLOOKUP($B596,'Draft List'!$D$4:$AC$2598,BK$3,FALSE),"")</f>
        <v/>
      </c>
      <c r="BL596" t="e">
        <f>IF(OR(C596="SP",C596="MR",C596="CL"),"P",VLOOKUP($A596,Bat!$A$4:$AQ$1284,42,FALSE))</f>
        <v>#N/A</v>
      </c>
    </row>
    <row r="597" spans="1:64" x14ac:dyDescent="0.25">
      <c r="A597" s="45" t="str">
        <f t="shared" si="72"/>
        <v>RPAlex Keys22</v>
      </c>
      <c r="B597">
        <f>VLOOKUP($A597,draft_listing_pitchers_stats!$A$1:$B$1324,2,FALSE)</f>
        <v>11153</v>
      </c>
      <c r="C597" s="1" t="s">
        <v>885</v>
      </c>
      <c r="D597" s="1" t="s">
        <v>499</v>
      </c>
      <c r="E597" s="1" t="s">
        <v>1312</v>
      </c>
      <c r="F597" s="1">
        <v>22</v>
      </c>
      <c r="G597" s="1" t="s">
        <v>58</v>
      </c>
      <c r="H597" s="1" t="s">
        <v>58</v>
      </c>
      <c r="I597" s="1" t="s">
        <v>54</v>
      </c>
      <c r="J597" s="24" t="s">
        <v>54</v>
      </c>
      <c r="K597" s="1" t="s">
        <v>46</v>
      </c>
      <c r="L597" s="24" t="s">
        <v>46</v>
      </c>
      <c r="M597" s="1">
        <v>3</v>
      </c>
      <c r="N597" s="1">
        <v>1</v>
      </c>
      <c r="O597" s="24">
        <v>1</v>
      </c>
      <c r="P597" s="1">
        <v>4</v>
      </c>
      <c r="Q597" s="1">
        <v>1</v>
      </c>
      <c r="R597" s="24">
        <v>2</v>
      </c>
      <c r="S597" s="1">
        <v>4</v>
      </c>
      <c r="T597" s="1">
        <v>5</v>
      </c>
      <c r="U597" s="1">
        <v>3</v>
      </c>
      <c r="V597" s="1">
        <v>5</v>
      </c>
      <c r="W597" s="1">
        <v>3</v>
      </c>
      <c r="X597" s="1">
        <v>3</v>
      </c>
      <c r="Y597" s="1">
        <v>4</v>
      </c>
      <c r="Z597" s="1">
        <v>4</v>
      </c>
      <c r="AA597" s="1" t="s">
        <v>48</v>
      </c>
      <c r="AB597" s="1" t="s">
        <v>48</v>
      </c>
      <c r="AC597" s="1" t="s">
        <v>48</v>
      </c>
      <c r="AD597" s="1" t="s">
        <v>48</v>
      </c>
      <c r="AE597" s="1" t="s">
        <v>48</v>
      </c>
      <c r="AF597" s="1" t="s">
        <v>48</v>
      </c>
      <c r="AG597" s="1" t="s">
        <v>48</v>
      </c>
      <c r="AH597" s="1" t="s">
        <v>48</v>
      </c>
      <c r="AI597" s="1" t="s">
        <v>48</v>
      </c>
      <c r="AJ597" s="1" t="s">
        <v>48</v>
      </c>
      <c r="AK597" s="1" t="s">
        <v>48</v>
      </c>
      <c r="AL597" s="1" t="s">
        <v>48</v>
      </c>
      <c r="AM597" s="1" t="s">
        <v>48</v>
      </c>
      <c r="AN597" s="1" t="s">
        <v>48</v>
      </c>
      <c r="AO597" s="1" t="s">
        <v>48</v>
      </c>
      <c r="AP597" s="24" t="s">
        <v>48</v>
      </c>
      <c r="AQ597" s="1" t="s">
        <v>521</v>
      </c>
      <c r="AR597" s="1">
        <v>6</v>
      </c>
      <c r="AS597" s="25" t="s">
        <v>15</v>
      </c>
      <c r="AT597" s="36" t="s">
        <v>48</v>
      </c>
      <c r="AU597" s="9">
        <f t="shared" si="73"/>
        <v>-2.3121015889492513</v>
      </c>
      <c r="AV597" s="9">
        <f t="shared" si="74"/>
        <v>-1.4295949476488956</v>
      </c>
      <c r="AW597">
        <f t="shared" si="75"/>
        <v>4</v>
      </c>
      <c r="AX597">
        <f t="shared" si="76"/>
        <v>0</v>
      </c>
      <c r="AY597" s="6">
        <f>VLOOKUP(AQ597,COND!$A$10:$B$32,2,FALSE)</f>
        <v>1</v>
      </c>
      <c r="AZ597" s="9">
        <f>($AU$3*AU597+$AV$3*AV597+$AW$3*AW597+$AX$3*AX597)*AY597*IF(AR597&lt;5,0.95,IF(AR597&lt;7,0.975,1))+$K$3*VLOOKUP(K597,COND!$A$2:$D$7,2,FALSE)+$L$3*VLOOKUP(L597,COND!$A$2:$D$7,3,FALSE)+IF(BB597="SP",$BB$3,0)+IF($AW597&lt;3,-5,0)</f>
        <v>5.62203871100143</v>
      </c>
      <c r="BA597" s="28">
        <f t="shared" si="77"/>
        <v>-0.56365716181589465</v>
      </c>
      <c r="BB597" t="str">
        <f t="shared" si="78"/>
        <v>SP</v>
      </c>
      <c r="BC597">
        <v>900</v>
      </c>
      <c r="BD597">
        <v>593</v>
      </c>
      <c r="BF597" t="str">
        <f t="shared" si="79"/>
        <v>Unlikely</v>
      </c>
      <c r="BH597" t="str">
        <f>IF(VLOOKUP($B597,'Draft List'!$D$4:$AC$2598,BH$3,FALSE)&lt;&gt;0,VLOOKUP($B597,'Draft List'!$D$4:$AC$2598,BH$3,FALSE),"")</f>
        <v/>
      </c>
      <c r="BI597" t="str">
        <f>IF(VLOOKUP($B597,'Draft List'!$D$4:$AC$2598,BI$3,FALSE)&lt;&gt;0,VLOOKUP($B597,'Draft List'!$D$4:$AC$2598,BI$3,FALSE),"")</f>
        <v/>
      </c>
      <c r="BJ597" t="str">
        <f>IF(VLOOKUP($B597,'Draft List'!$D$4:$AC$2598,BJ$3,FALSE)&lt;&gt;0,VLOOKUP($B597,'Draft List'!$D$4:$AC$2598,BJ$3,FALSE),"")</f>
        <v/>
      </c>
      <c r="BK597" t="str">
        <f>IF(VLOOKUP($B597,'Draft List'!$D$4:$AC$2598,BK$3,FALSE)&lt;&gt;0,VLOOKUP($B597,'Draft List'!$D$4:$AC$2598,BK$3,FALSE),"")</f>
        <v/>
      </c>
      <c r="BL597">
        <f>IF(OR(C597="SP",C597="MR",C597="CL"),"P",VLOOKUP($A597,Bat!$A$4:$AQ$1284,42,FALSE))</f>
        <v>-12.049281383320512</v>
      </c>
    </row>
    <row r="598" spans="1:64" x14ac:dyDescent="0.25">
      <c r="A598" s="45" t="str">
        <f t="shared" si="72"/>
        <v>RPJavier Olivas22</v>
      </c>
      <c r="B598">
        <f>VLOOKUP($A598,draft_listing_pitchers_stats!$A$1:$B$1324,2,FALSE)</f>
        <v>7817</v>
      </c>
      <c r="C598" s="1" t="s">
        <v>885</v>
      </c>
      <c r="D598" s="1" t="s">
        <v>182</v>
      </c>
      <c r="E598" s="1" t="s">
        <v>1520</v>
      </c>
      <c r="F598" s="1">
        <v>22</v>
      </c>
      <c r="G598" s="1" t="s">
        <v>44</v>
      </c>
      <c r="H598" s="1" t="s">
        <v>44</v>
      </c>
      <c r="I598" s="1" t="s">
        <v>54</v>
      </c>
      <c r="J598" s="24" t="s">
        <v>54</v>
      </c>
      <c r="K598" s="1" t="s">
        <v>46</v>
      </c>
      <c r="L598" s="24" t="s">
        <v>46</v>
      </c>
      <c r="M598" s="1">
        <v>2</v>
      </c>
      <c r="N598" s="1">
        <v>1</v>
      </c>
      <c r="O598" s="24">
        <v>1</v>
      </c>
      <c r="P598" s="1">
        <v>4</v>
      </c>
      <c r="Q598" s="1">
        <v>1</v>
      </c>
      <c r="R598" s="24">
        <v>2</v>
      </c>
      <c r="S598" s="1">
        <v>4</v>
      </c>
      <c r="T598" s="1">
        <v>5</v>
      </c>
      <c r="U598" s="1" t="s">
        <v>48</v>
      </c>
      <c r="V598" s="1" t="s">
        <v>48</v>
      </c>
      <c r="W598" s="1">
        <v>3</v>
      </c>
      <c r="X598" s="1">
        <v>4</v>
      </c>
      <c r="Y598" s="1" t="s">
        <v>48</v>
      </c>
      <c r="Z598" s="1" t="s">
        <v>48</v>
      </c>
      <c r="AA598" s="1" t="s">
        <v>48</v>
      </c>
      <c r="AB598" s="1" t="s">
        <v>48</v>
      </c>
      <c r="AC598" s="1">
        <v>4</v>
      </c>
      <c r="AD598" s="1">
        <v>4</v>
      </c>
      <c r="AE598" s="1" t="s">
        <v>48</v>
      </c>
      <c r="AF598" s="1" t="s">
        <v>48</v>
      </c>
      <c r="AG598" s="1" t="s">
        <v>48</v>
      </c>
      <c r="AH598" s="1" t="s">
        <v>48</v>
      </c>
      <c r="AI598" s="1">
        <v>3</v>
      </c>
      <c r="AJ598" s="1">
        <v>3</v>
      </c>
      <c r="AK598" s="1" t="s">
        <v>48</v>
      </c>
      <c r="AL598" s="1" t="s">
        <v>48</v>
      </c>
      <c r="AM598" s="1" t="s">
        <v>48</v>
      </c>
      <c r="AN598" s="1" t="s">
        <v>48</v>
      </c>
      <c r="AO598" s="1" t="s">
        <v>48</v>
      </c>
      <c r="AP598" s="24" t="s">
        <v>48</v>
      </c>
      <c r="AQ598" s="1" t="s">
        <v>61</v>
      </c>
      <c r="AR598" s="1">
        <v>6</v>
      </c>
      <c r="AS598" s="25" t="s">
        <v>15</v>
      </c>
      <c r="AT598" s="36" t="s">
        <v>48</v>
      </c>
      <c r="AU598" s="9">
        <f t="shared" si="73"/>
        <v>-2.5067929134584248</v>
      </c>
      <c r="AV598" s="9">
        <f t="shared" si="74"/>
        <v>-1.4295949476488956</v>
      </c>
      <c r="AW598">
        <f t="shared" si="75"/>
        <v>4</v>
      </c>
      <c r="AX598">
        <f t="shared" si="76"/>
        <v>0</v>
      </c>
      <c r="AY598" s="6">
        <f>VLOOKUP(AQ598,COND!$A$10:$B$32,2,FALSE)</f>
        <v>1</v>
      </c>
      <c r="AZ598" s="9">
        <f>($AU$3*AU598+$AV$3*AV598+$AW$3*AW598+$AX$3*AX598)*AY598*IF(AR598&lt;5,0.95,IF(AR598&lt;7,0.975,1))+$K$3*VLOOKUP(K598,COND!$A$2:$D$7,2,FALSE)+$L$3*VLOOKUP(L598,COND!$A$2:$D$7,3,FALSE)+IF(BB598="SP",$BB$3,0)+IF($AW598&lt;3,-5,0)</f>
        <v>5.5840739027221389</v>
      </c>
      <c r="BA598" s="28">
        <f t="shared" si="77"/>
        <v>-0.56699237193785668</v>
      </c>
      <c r="BB598" t="str">
        <f t="shared" si="78"/>
        <v>SP</v>
      </c>
      <c r="BC598">
        <v>900</v>
      </c>
      <c r="BD598">
        <v>594</v>
      </c>
      <c r="BF598" t="str">
        <f t="shared" si="79"/>
        <v>Unlikely</v>
      </c>
      <c r="BH598" t="str">
        <f>IF(VLOOKUP($B598,'Draft List'!$D$4:$AC$2598,BH$3,FALSE)&lt;&gt;0,VLOOKUP($B598,'Draft List'!$D$4:$AC$2598,BH$3,FALSE),"")</f>
        <v/>
      </c>
      <c r="BI598" t="str">
        <f>IF(VLOOKUP($B598,'Draft List'!$D$4:$AC$2598,BI$3,FALSE)&lt;&gt;0,VLOOKUP($B598,'Draft List'!$D$4:$AC$2598,BI$3,FALSE),"")</f>
        <v/>
      </c>
      <c r="BJ598" t="str">
        <f>IF(VLOOKUP($B598,'Draft List'!$D$4:$AC$2598,BJ$3,FALSE)&lt;&gt;0,VLOOKUP($B598,'Draft List'!$D$4:$AC$2598,BJ$3,FALSE),"")</f>
        <v/>
      </c>
      <c r="BK598" t="str">
        <f>IF(VLOOKUP($B598,'Draft List'!$D$4:$AC$2598,BK$3,FALSE)&lt;&gt;0,VLOOKUP($B598,'Draft List'!$D$4:$AC$2598,BK$3,FALSE),"")</f>
        <v/>
      </c>
      <c r="BL598" t="e">
        <f>IF(OR(C598="SP",C598="MR",C598="CL"),"P",VLOOKUP($A598,Bat!$A$4:$AQ$1284,42,FALSE))</f>
        <v>#N/A</v>
      </c>
    </row>
    <row r="599" spans="1:64" x14ac:dyDescent="0.25">
      <c r="A599" s="45" t="str">
        <f t="shared" si="72"/>
        <v>SPLeroy Strickland22</v>
      </c>
      <c r="B599">
        <f>VLOOKUP($A599,draft_listing_pitchers_stats!$A$1:$B$1324,2,FALSE)</f>
        <v>7680</v>
      </c>
      <c r="C599" s="1" t="s">
        <v>25</v>
      </c>
      <c r="D599" s="1" t="s">
        <v>1279</v>
      </c>
      <c r="E599" s="1" t="s">
        <v>608</v>
      </c>
      <c r="F599" s="1">
        <v>22</v>
      </c>
      <c r="G599" s="1" t="s">
        <v>58</v>
      </c>
      <c r="H599" s="1" t="s">
        <v>58</v>
      </c>
      <c r="I599" s="1" t="s">
        <v>54</v>
      </c>
      <c r="J599" s="24" t="s">
        <v>54</v>
      </c>
      <c r="K599" s="1" t="s">
        <v>47</v>
      </c>
      <c r="L599" s="24" t="s">
        <v>46</v>
      </c>
      <c r="M599" s="1">
        <v>2</v>
      </c>
      <c r="N599" s="1">
        <v>1</v>
      </c>
      <c r="O599" s="24">
        <v>1</v>
      </c>
      <c r="P599" s="1">
        <v>3</v>
      </c>
      <c r="Q599" s="1">
        <v>1</v>
      </c>
      <c r="R599" s="24">
        <v>3</v>
      </c>
      <c r="S599" s="1">
        <v>4</v>
      </c>
      <c r="T599" s="1">
        <v>5</v>
      </c>
      <c r="U599" s="1">
        <v>3</v>
      </c>
      <c r="V599" s="1">
        <v>4</v>
      </c>
      <c r="W599" s="1">
        <v>2</v>
      </c>
      <c r="X599" s="1">
        <v>3</v>
      </c>
      <c r="Y599" s="1">
        <v>4</v>
      </c>
      <c r="Z599" s="1">
        <v>5</v>
      </c>
      <c r="AA599" s="1" t="s">
        <v>48</v>
      </c>
      <c r="AB599" s="1" t="s">
        <v>48</v>
      </c>
      <c r="AC599" s="1" t="s">
        <v>48</v>
      </c>
      <c r="AD599" s="1" t="s">
        <v>48</v>
      </c>
      <c r="AE599" s="1" t="s">
        <v>48</v>
      </c>
      <c r="AF599" s="1" t="s">
        <v>48</v>
      </c>
      <c r="AG599" s="1" t="s">
        <v>48</v>
      </c>
      <c r="AH599" s="1" t="s">
        <v>48</v>
      </c>
      <c r="AI599" s="1" t="s">
        <v>48</v>
      </c>
      <c r="AJ599" s="1" t="s">
        <v>48</v>
      </c>
      <c r="AK599" s="1" t="s">
        <v>48</v>
      </c>
      <c r="AL599" s="1" t="s">
        <v>48</v>
      </c>
      <c r="AM599" s="1" t="s">
        <v>48</v>
      </c>
      <c r="AN599" s="1" t="s">
        <v>48</v>
      </c>
      <c r="AO599" s="1" t="s">
        <v>48</v>
      </c>
      <c r="AP599" s="24" t="s">
        <v>48</v>
      </c>
      <c r="AQ599" s="1" t="s">
        <v>522</v>
      </c>
      <c r="AR599" s="1">
        <v>8</v>
      </c>
      <c r="AS599" s="25" t="s">
        <v>523</v>
      </c>
      <c r="AT599" s="36" t="s">
        <v>48</v>
      </c>
      <c r="AU599" s="9">
        <f t="shared" si="73"/>
        <v>-2.5067929134584248</v>
      </c>
      <c r="AV599" s="9">
        <f t="shared" si="74"/>
        <v>-1.3819657061039585</v>
      </c>
      <c r="AW599">
        <f t="shared" si="75"/>
        <v>4</v>
      </c>
      <c r="AX599">
        <f t="shared" si="76"/>
        <v>0</v>
      </c>
      <c r="AY599" s="6">
        <f>VLOOKUP(AQ599,COND!$A$10:$B$32,2,FALSE)</f>
        <v>1</v>
      </c>
      <c r="AZ599" s="9">
        <f>($AU$3*AU599+$AV$3*AV599+$AW$3*AW599+$AX$3*AX599)*AY599*IF(AR599&lt;5,0.95,IF(AR599&lt;7,0.975,1))+$K$3*VLOOKUP(K599,COND!$A$2:$D$7,2,FALSE)+$L$3*VLOOKUP(L599,COND!$A$2:$D$7,3,FALSE)+IF(BB599="SP",$BB$3,0)+IF($AW599&lt;3,-5,0)</f>
        <v>5.5593272952291422</v>
      </c>
      <c r="BA599" s="28">
        <f t="shared" si="77"/>
        <v>-0.56916636252376163</v>
      </c>
      <c r="BB599" t="str">
        <f t="shared" si="78"/>
        <v>SP</v>
      </c>
      <c r="BC599">
        <v>900</v>
      </c>
      <c r="BD599">
        <v>595</v>
      </c>
      <c r="BF599" t="str">
        <f t="shared" si="79"/>
        <v>Unlikely</v>
      </c>
      <c r="BH599" t="str">
        <f>IF(VLOOKUP($B599,'Draft List'!$D$4:$AC$2598,BH$3,FALSE)&lt;&gt;0,VLOOKUP($B599,'Draft List'!$D$4:$AC$2598,BH$3,FALSE),"")</f>
        <v/>
      </c>
      <c r="BI599" t="str">
        <f>IF(VLOOKUP($B599,'Draft List'!$D$4:$AC$2598,BI$3,FALSE)&lt;&gt;0,VLOOKUP($B599,'Draft List'!$D$4:$AC$2598,BI$3,FALSE),"")</f>
        <v/>
      </c>
      <c r="BJ599" t="str">
        <f>IF(VLOOKUP($B599,'Draft List'!$D$4:$AC$2598,BJ$3,FALSE)&lt;&gt;0,VLOOKUP($B599,'Draft List'!$D$4:$AC$2598,BJ$3,FALSE),"")</f>
        <v/>
      </c>
      <c r="BK599" t="str">
        <f>IF(VLOOKUP($B599,'Draft List'!$D$4:$AC$2598,BK$3,FALSE)&lt;&gt;0,VLOOKUP($B599,'Draft List'!$D$4:$AC$2598,BK$3,FALSE),"")</f>
        <v/>
      </c>
      <c r="BL599" t="str">
        <f>IF(OR(C599="SP",C599="MR",C599="CL"),"P",VLOOKUP($A599,Bat!$A$4:$AQ$1284,42,FALSE))</f>
        <v>P</v>
      </c>
    </row>
    <row r="600" spans="1:64" x14ac:dyDescent="0.25">
      <c r="A600" s="45" t="str">
        <f t="shared" si="72"/>
        <v>RPMomoru Ishikawa24</v>
      </c>
      <c r="B600">
        <f>VLOOKUP($A600,draft_listing_pitchers_stats!$A$1:$B$1324,2,FALSE)</f>
        <v>9149</v>
      </c>
      <c r="C600" s="1" t="s">
        <v>885</v>
      </c>
      <c r="D600" s="1" t="s">
        <v>1274</v>
      </c>
      <c r="E600" s="1" t="s">
        <v>1275</v>
      </c>
      <c r="F600" s="1">
        <v>24</v>
      </c>
      <c r="G600" s="1" t="s">
        <v>44</v>
      </c>
      <c r="H600" s="1" t="s">
        <v>44</v>
      </c>
      <c r="I600" s="1" t="s">
        <v>54</v>
      </c>
      <c r="J600" s="24" t="s">
        <v>54</v>
      </c>
      <c r="K600" s="1" t="s">
        <v>46</v>
      </c>
      <c r="L600" s="24" t="s">
        <v>46</v>
      </c>
      <c r="M600" s="1">
        <v>2</v>
      </c>
      <c r="N600" s="1">
        <v>3</v>
      </c>
      <c r="O600" s="24">
        <v>1</v>
      </c>
      <c r="P600" s="1">
        <v>2</v>
      </c>
      <c r="Q600" s="1">
        <v>3</v>
      </c>
      <c r="R600" s="24">
        <v>2</v>
      </c>
      <c r="S600" s="1">
        <v>3</v>
      </c>
      <c r="T600" s="1">
        <v>3</v>
      </c>
      <c r="U600" s="1">
        <v>1</v>
      </c>
      <c r="V600" s="1">
        <v>1</v>
      </c>
      <c r="W600" s="1">
        <v>2</v>
      </c>
      <c r="X600" s="1">
        <v>2</v>
      </c>
      <c r="Y600" s="1">
        <v>2</v>
      </c>
      <c r="Z600" s="1">
        <v>2</v>
      </c>
      <c r="AA600" s="1" t="s">
        <v>48</v>
      </c>
      <c r="AB600" s="1" t="s">
        <v>48</v>
      </c>
      <c r="AC600" s="1" t="s">
        <v>48</v>
      </c>
      <c r="AD600" s="1" t="s">
        <v>48</v>
      </c>
      <c r="AE600" s="1" t="s">
        <v>48</v>
      </c>
      <c r="AF600" s="1" t="s">
        <v>48</v>
      </c>
      <c r="AG600" s="1">
        <v>3</v>
      </c>
      <c r="AH600" s="1">
        <v>3</v>
      </c>
      <c r="AI600" s="1" t="s">
        <v>48</v>
      </c>
      <c r="AJ600" s="1" t="s">
        <v>48</v>
      </c>
      <c r="AK600" s="1" t="s">
        <v>48</v>
      </c>
      <c r="AL600" s="1" t="s">
        <v>48</v>
      </c>
      <c r="AM600" s="1" t="s">
        <v>48</v>
      </c>
      <c r="AN600" s="1" t="s">
        <v>48</v>
      </c>
      <c r="AO600" s="1" t="s">
        <v>48</v>
      </c>
      <c r="AP600" s="24" t="s">
        <v>48</v>
      </c>
      <c r="AQ600" s="1" t="s">
        <v>521</v>
      </c>
      <c r="AR600" s="1">
        <v>10</v>
      </c>
      <c r="AS600" s="25" t="s">
        <v>519</v>
      </c>
      <c r="AT600" s="36" t="s">
        <v>847</v>
      </c>
      <c r="AU600" s="9">
        <f t="shared" si="73"/>
        <v>-2.1159294805983135</v>
      </c>
      <c r="AV600" s="9">
        <f t="shared" si="74"/>
        <v>-1.4281141638071317</v>
      </c>
      <c r="AW600">
        <f t="shared" si="75"/>
        <v>5</v>
      </c>
      <c r="AX600">
        <f t="shared" si="76"/>
        <v>0</v>
      </c>
      <c r="AY600" s="6">
        <f>VLOOKUP(AQ600,COND!$A$10:$B$32,2,FALSE)</f>
        <v>1</v>
      </c>
      <c r="AZ600" s="9">
        <f>($AU$3*AU600+$AV$3*AV600+$AW$3*AW600+$AX$3*AX600)*AY600*IF(AR600&lt;5,0.95,IF(AR600&lt;7,0.975,1))+$K$3*VLOOKUP(K600,COND!$A$2:$D$7,2,FALSE)+$L$3*VLOOKUP(L600,COND!$A$2:$D$7,3,FALSE)+IF(BB600="SP",$BB$3,0)+IF($AW600&lt;3,-5,0)</f>
        <v>5.5145308277377012</v>
      </c>
      <c r="BA600" s="28">
        <f t="shared" si="77"/>
        <v>-0.57310173421605315</v>
      </c>
      <c r="BB600" t="str">
        <f t="shared" si="78"/>
        <v>SP</v>
      </c>
      <c r="BC600">
        <v>900</v>
      </c>
      <c r="BD600">
        <v>596</v>
      </c>
      <c r="BF600" t="str">
        <f t="shared" si="79"/>
        <v>Unlikely</v>
      </c>
      <c r="BH600" t="str">
        <f>IF(VLOOKUP($B600,'Draft List'!$D$4:$AC$2598,BH$3,FALSE)&lt;&gt;0,VLOOKUP($B600,'Draft List'!$D$4:$AC$2598,BH$3,FALSE),"")</f>
        <v/>
      </c>
      <c r="BI600" t="str">
        <f>IF(VLOOKUP($B600,'Draft List'!$D$4:$AC$2598,BI$3,FALSE)&lt;&gt;0,VLOOKUP($B600,'Draft List'!$D$4:$AC$2598,BI$3,FALSE),"")</f>
        <v/>
      </c>
      <c r="BJ600" t="str">
        <f>IF(VLOOKUP($B600,'Draft List'!$D$4:$AC$2598,BJ$3,FALSE)&lt;&gt;0,VLOOKUP($B600,'Draft List'!$D$4:$AC$2598,BJ$3,FALSE),"")</f>
        <v/>
      </c>
      <c r="BK600" t="str">
        <f>IF(VLOOKUP($B600,'Draft List'!$D$4:$AC$2598,BK$3,FALSE)&lt;&gt;0,VLOOKUP($B600,'Draft List'!$D$4:$AC$2598,BK$3,FALSE),"")</f>
        <v/>
      </c>
      <c r="BL600" t="e">
        <f>IF(OR(C600="SP",C600="MR",C600="CL"),"P",VLOOKUP($A600,Bat!$A$4:$AQ$1284,42,FALSE))</f>
        <v>#N/A</v>
      </c>
    </row>
    <row r="601" spans="1:64" x14ac:dyDescent="0.25">
      <c r="A601" s="45" t="str">
        <f t="shared" si="72"/>
        <v>RPBill White23</v>
      </c>
      <c r="B601">
        <f>VLOOKUP($A601,draft_listing_pitchers_stats!$A$1:$B$1324,2,FALSE)</f>
        <v>1055</v>
      </c>
      <c r="C601" s="1" t="s">
        <v>885</v>
      </c>
      <c r="D601" s="1" t="s">
        <v>162</v>
      </c>
      <c r="E601" s="1" t="s">
        <v>424</v>
      </c>
      <c r="F601" s="1">
        <v>23</v>
      </c>
      <c r="G601" s="1" t="s">
        <v>44</v>
      </c>
      <c r="H601" s="1" t="s">
        <v>44</v>
      </c>
      <c r="I601" s="1" t="s">
        <v>54</v>
      </c>
      <c r="J601" s="24" t="s">
        <v>54</v>
      </c>
      <c r="K601" s="1" t="s">
        <v>46</v>
      </c>
      <c r="L601" s="24" t="s">
        <v>46</v>
      </c>
      <c r="M601" s="1">
        <v>2</v>
      </c>
      <c r="N601" s="1">
        <v>1</v>
      </c>
      <c r="O601" s="24">
        <v>2</v>
      </c>
      <c r="P601" s="1">
        <v>3</v>
      </c>
      <c r="Q601" s="1">
        <v>2</v>
      </c>
      <c r="R601" s="24">
        <v>2</v>
      </c>
      <c r="S601" s="1">
        <v>4</v>
      </c>
      <c r="T601" s="1">
        <v>4</v>
      </c>
      <c r="U601" s="1">
        <v>1</v>
      </c>
      <c r="V601" s="1">
        <v>1</v>
      </c>
      <c r="W601" s="1">
        <v>2</v>
      </c>
      <c r="X601" s="1">
        <v>3</v>
      </c>
      <c r="Y601" s="1">
        <v>2</v>
      </c>
      <c r="Z601" s="1">
        <v>3</v>
      </c>
      <c r="AA601" s="1" t="s">
        <v>48</v>
      </c>
      <c r="AB601" s="1" t="s">
        <v>48</v>
      </c>
      <c r="AC601" s="1" t="s">
        <v>48</v>
      </c>
      <c r="AD601" s="1" t="s">
        <v>48</v>
      </c>
      <c r="AE601" s="1" t="s">
        <v>48</v>
      </c>
      <c r="AF601" s="1" t="s">
        <v>48</v>
      </c>
      <c r="AG601" s="1">
        <v>3</v>
      </c>
      <c r="AH601" s="1">
        <v>3</v>
      </c>
      <c r="AI601" s="1" t="s">
        <v>48</v>
      </c>
      <c r="AJ601" s="1" t="s">
        <v>48</v>
      </c>
      <c r="AK601" s="1" t="s">
        <v>48</v>
      </c>
      <c r="AL601" s="1" t="s">
        <v>48</v>
      </c>
      <c r="AM601" s="1" t="s">
        <v>48</v>
      </c>
      <c r="AN601" s="1" t="s">
        <v>48</v>
      </c>
      <c r="AO601" s="1" t="s">
        <v>48</v>
      </c>
      <c r="AP601" s="24" t="s">
        <v>48</v>
      </c>
      <c r="AQ601" s="1" t="s">
        <v>71</v>
      </c>
      <c r="AR601" s="1">
        <v>10</v>
      </c>
      <c r="AS601" s="25" t="s">
        <v>519</v>
      </c>
      <c r="AT601" s="36" t="s">
        <v>48</v>
      </c>
      <c r="AU601" s="9">
        <f t="shared" si="73"/>
        <v>-2.2644723474043147</v>
      </c>
      <c r="AV601" s="9">
        <f t="shared" si="74"/>
        <v>-1.4288545557280135</v>
      </c>
      <c r="AW601">
        <f t="shared" si="75"/>
        <v>5</v>
      </c>
      <c r="AX601">
        <f t="shared" si="76"/>
        <v>0</v>
      </c>
      <c r="AY601" s="6">
        <f>VLOOKUP(AQ601,COND!$A$10:$B$32,2,FALSE)</f>
        <v>1</v>
      </c>
      <c r="AZ601" s="9">
        <f>($AU$3*AU601+$AV$3*AV601+$AW$3*AW601+$AX$3*AX601)*AY601*IF(AR601&lt;5,0.95,IF(AR601&lt;7,0.975,1))+$K$3*VLOOKUP(K601,COND!$A$2:$D$7,2,FALSE)+$L$3*VLOOKUP(L601,COND!$A$2:$D$7,3,FALSE)+IF(BB601="SP",$BB$3,0)+IF($AW601&lt;3,-5,0)</f>
        <v>5.4700144159588682</v>
      </c>
      <c r="BA601" s="28">
        <f t="shared" si="77"/>
        <v>-0.57701250300134388</v>
      </c>
      <c r="BB601" t="str">
        <f t="shared" si="78"/>
        <v>SP</v>
      </c>
      <c r="BC601">
        <v>900</v>
      </c>
      <c r="BD601">
        <v>597</v>
      </c>
      <c r="BF601" t="str">
        <f t="shared" si="79"/>
        <v>Unlikely</v>
      </c>
      <c r="BH601">
        <f>IF(VLOOKUP($B601,'Draft List'!$D$4:$AC$2598,BH$3,FALSE)&lt;&gt;0,VLOOKUP($B601,'Draft List'!$D$4:$AC$2598,BH$3,FALSE),"")</f>
        <v>322</v>
      </c>
      <c r="BI601">
        <f>IF(VLOOKUP($B601,'Draft List'!$D$4:$AC$2598,BI$3,FALSE)&lt;&gt;0,VLOOKUP($B601,'Draft List'!$D$4:$AC$2598,BI$3,FALSE),"")</f>
        <v>13</v>
      </c>
      <c r="BJ601">
        <f>IF(VLOOKUP($B601,'Draft List'!$D$4:$AC$2598,BJ$3,FALSE)&lt;&gt;0,VLOOKUP($B601,'Draft List'!$D$4:$AC$2598,BJ$3,FALSE),"")</f>
        <v>4</v>
      </c>
      <c r="BK601" t="str">
        <f>IF(VLOOKUP($B601,'Draft List'!$D$4:$AC$2598,BK$3,FALSE)&lt;&gt;0,VLOOKUP($B601,'Draft List'!$D$4:$AC$2598,BK$3,FALSE),"")</f>
        <v>Amsterdam Lions</v>
      </c>
      <c r="BL601">
        <f>IF(OR(C601="SP",C601="MR",C601="CL"),"P",VLOOKUP($A601,Bat!$A$4:$AQ$1284,42,FALSE))</f>
        <v>-4.868804091705508</v>
      </c>
    </row>
    <row r="602" spans="1:64" x14ac:dyDescent="0.25">
      <c r="A602" s="45" t="str">
        <f t="shared" si="72"/>
        <v>RPMike Springer23</v>
      </c>
      <c r="B602">
        <f>VLOOKUP($A602,draft_listing_pitchers_stats!$A$1:$B$1324,2,FALSE)</f>
        <v>10398</v>
      </c>
      <c r="C602" s="1" t="s">
        <v>885</v>
      </c>
      <c r="D602" s="1" t="s">
        <v>159</v>
      </c>
      <c r="E602" s="1" t="s">
        <v>1656</v>
      </c>
      <c r="F602" s="1">
        <v>23</v>
      </c>
      <c r="G602" s="1" t="s">
        <v>44</v>
      </c>
      <c r="H602" s="1" t="s">
        <v>44</v>
      </c>
      <c r="I602" s="1" t="s">
        <v>54</v>
      </c>
      <c r="J602" s="24" t="s">
        <v>54</v>
      </c>
      <c r="K602" s="1" t="s">
        <v>46</v>
      </c>
      <c r="L602" s="24" t="s">
        <v>46</v>
      </c>
      <c r="M602" s="1">
        <v>3</v>
      </c>
      <c r="N602" s="1">
        <v>1</v>
      </c>
      <c r="O602" s="24">
        <v>1</v>
      </c>
      <c r="P602" s="1">
        <v>3</v>
      </c>
      <c r="Q602" s="1">
        <v>1</v>
      </c>
      <c r="R602" s="24">
        <v>3</v>
      </c>
      <c r="S602" s="1">
        <v>4</v>
      </c>
      <c r="T602" s="1">
        <v>4</v>
      </c>
      <c r="U602" s="1" t="s">
        <v>48</v>
      </c>
      <c r="V602" s="1" t="s">
        <v>48</v>
      </c>
      <c r="W602" s="1">
        <v>2</v>
      </c>
      <c r="X602" s="1">
        <v>2</v>
      </c>
      <c r="Y602" s="1">
        <v>3</v>
      </c>
      <c r="Z602" s="1">
        <v>3</v>
      </c>
      <c r="AA602" s="1" t="s">
        <v>48</v>
      </c>
      <c r="AB602" s="1" t="s">
        <v>48</v>
      </c>
      <c r="AC602" s="1" t="s">
        <v>48</v>
      </c>
      <c r="AD602" s="1" t="s">
        <v>48</v>
      </c>
      <c r="AE602" s="1" t="s">
        <v>48</v>
      </c>
      <c r="AF602" s="1" t="s">
        <v>48</v>
      </c>
      <c r="AG602" s="1" t="s">
        <v>48</v>
      </c>
      <c r="AH602" s="1" t="s">
        <v>48</v>
      </c>
      <c r="AI602" s="1" t="s">
        <v>48</v>
      </c>
      <c r="AJ602" s="1" t="s">
        <v>48</v>
      </c>
      <c r="AK602" s="1" t="s">
        <v>48</v>
      </c>
      <c r="AL602" s="1" t="s">
        <v>48</v>
      </c>
      <c r="AM602" s="1" t="s">
        <v>48</v>
      </c>
      <c r="AN602" s="1" t="s">
        <v>48</v>
      </c>
      <c r="AO602" s="1" t="s">
        <v>48</v>
      </c>
      <c r="AP602" s="24" t="s">
        <v>48</v>
      </c>
      <c r="AQ602" s="1" t="s">
        <v>522</v>
      </c>
      <c r="AR602" s="1">
        <v>8</v>
      </c>
      <c r="AS602" s="25" t="s">
        <v>523</v>
      </c>
      <c r="AT602" s="36" t="s">
        <v>918</v>
      </c>
      <c r="AU602" s="9">
        <f t="shared" si="73"/>
        <v>-2.3121015889492513</v>
      </c>
      <c r="AV602" s="9">
        <f t="shared" si="74"/>
        <v>-1.3819657061039585</v>
      </c>
      <c r="AW602">
        <f t="shared" si="75"/>
        <v>3</v>
      </c>
      <c r="AX602">
        <f t="shared" si="76"/>
        <v>0</v>
      </c>
      <c r="AY602" s="6">
        <f>VLOOKUP(AQ602,COND!$A$10:$B$32,2,FALSE)</f>
        <v>1</v>
      </c>
      <c r="AZ602" s="9">
        <f>($AU$3*AU602+$AV$3*AV602+$AW$3*AW602+$AX$3*AX602)*AY602*IF(AR602&lt;5,0.95,IF(AR602&lt;7,0.975,1))+$K$3*VLOOKUP(K602,COND!$A$2:$D$7,2,FALSE)+$L$3*VLOOKUP(L602,COND!$A$2:$D$7,3,FALSE)+IF(BB602="SP",$BB$3,0)+IF($AW602&lt;3,-5,0)</f>
        <v>5.3982655601309801</v>
      </c>
      <c r="BA602" s="28">
        <f t="shared" si="77"/>
        <v>-0.5833156432262584</v>
      </c>
      <c r="BB602" t="str">
        <f t="shared" si="78"/>
        <v>SP</v>
      </c>
      <c r="BC602">
        <v>900</v>
      </c>
      <c r="BD602">
        <v>598</v>
      </c>
      <c r="BF602" t="str">
        <f t="shared" si="79"/>
        <v>Unlikely</v>
      </c>
      <c r="BH602" t="str">
        <f>IF(VLOOKUP($B602,'Draft List'!$D$4:$AC$2598,BH$3,FALSE)&lt;&gt;0,VLOOKUP($B602,'Draft List'!$D$4:$AC$2598,BH$3,FALSE),"")</f>
        <v/>
      </c>
      <c r="BI602" t="str">
        <f>IF(VLOOKUP($B602,'Draft List'!$D$4:$AC$2598,BI$3,FALSE)&lt;&gt;0,VLOOKUP($B602,'Draft List'!$D$4:$AC$2598,BI$3,FALSE),"")</f>
        <v/>
      </c>
      <c r="BJ602" t="str">
        <f>IF(VLOOKUP($B602,'Draft List'!$D$4:$AC$2598,BJ$3,FALSE)&lt;&gt;0,VLOOKUP($B602,'Draft List'!$D$4:$AC$2598,BJ$3,FALSE),"")</f>
        <v/>
      </c>
      <c r="BK602" t="str">
        <f>IF(VLOOKUP($B602,'Draft List'!$D$4:$AC$2598,BK$3,FALSE)&lt;&gt;0,VLOOKUP($B602,'Draft List'!$D$4:$AC$2598,BK$3,FALSE),"")</f>
        <v/>
      </c>
      <c r="BL602">
        <f>IF(OR(C602="SP",C602="MR",C602="CL"),"P",VLOOKUP($A602,Bat!$A$4:$AQ$1284,42,FALSE))</f>
        <v>-8.5099734710343533</v>
      </c>
    </row>
    <row r="603" spans="1:64" x14ac:dyDescent="0.25">
      <c r="A603" s="45" t="str">
        <f t="shared" si="72"/>
        <v>RPTatsui Morishita22</v>
      </c>
      <c r="B603">
        <f>VLOOKUP($A603,draft_listing_pitchers_stats!$A$1:$B$1324,2,FALSE)</f>
        <v>4079</v>
      </c>
      <c r="C603" s="1" t="s">
        <v>885</v>
      </c>
      <c r="D603" s="1" t="s">
        <v>751</v>
      </c>
      <c r="E603" s="1" t="s">
        <v>1463</v>
      </c>
      <c r="F603" s="1">
        <v>22</v>
      </c>
      <c r="G603" s="1" t="s">
        <v>44</v>
      </c>
      <c r="H603" s="1" t="s">
        <v>44</v>
      </c>
      <c r="I603" s="1" t="s">
        <v>54</v>
      </c>
      <c r="J603" s="24" t="s">
        <v>54</v>
      </c>
      <c r="K603" s="1" t="s">
        <v>46</v>
      </c>
      <c r="L603" s="24" t="s">
        <v>46</v>
      </c>
      <c r="M603" s="1">
        <v>3</v>
      </c>
      <c r="N603" s="1">
        <v>1</v>
      </c>
      <c r="O603" s="24">
        <v>1</v>
      </c>
      <c r="P603" s="1">
        <v>3</v>
      </c>
      <c r="Q603" s="1">
        <v>1</v>
      </c>
      <c r="R603" s="24">
        <v>3</v>
      </c>
      <c r="S603" s="1">
        <v>5</v>
      </c>
      <c r="T603" s="1">
        <v>5</v>
      </c>
      <c r="U603" s="1">
        <v>4</v>
      </c>
      <c r="V603" s="1">
        <v>4</v>
      </c>
      <c r="W603" s="1" t="s">
        <v>48</v>
      </c>
      <c r="X603" s="1" t="s">
        <v>48</v>
      </c>
      <c r="Y603" s="1" t="s">
        <v>48</v>
      </c>
      <c r="Z603" s="1" t="s">
        <v>48</v>
      </c>
      <c r="AA603" s="1" t="s">
        <v>48</v>
      </c>
      <c r="AB603" s="1" t="s">
        <v>48</v>
      </c>
      <c r="AC603" s="1">
        <v>4</v>
      </c>
      <c r="AD603" s="1">
        <v>4</v>
      </c>
      <c r="AE603" s="1" t="s">
        <v>48</v>
      </c>
      <c r="AF603" s="1" t="s">
        <v>48</v>
      </c>
      <c r="AG603" s="1" t="s">
        <v>48</v>
      </c>
      <c r="AH603" s="1" t="s">
        <v>48</v>
      </c>
      <c r="AI603" s="1" t="s">
        <v>48</v>
      </c>
      <c r="AJ603" s="1" t="s">
        <v>48</v>
      </c>
      <c r="AK603" s="1" t="s">
        <v>48</v>
      </c>
      <c r="AL603" s="1" t="s">
        <v>48</v>
      </c>
      <c r="AM603" s="1" t="s">
        <v>48</v>
      </c>
      <c r="AN603" s="1" t="s">
        <v>48</v>
      </c>
      <c r="AO603" s="1" t="s">
        <v>48</v>
      </c>
      <c r="AP603" s="24" t="s">
        <v>48</v>
      </c>
      <c r="AQ603" s="1" t="s">
        <v>64</v>
      </c>
      <c r="AR603" s="1">
        <v>7</v>
      </c>
      <c r="AS603" s="25" t="s">
        <v>15</v>
      </c>
      <c r="AT603" s="36" t="s">
        <v>48</v>
      </c>
      <c r="AU603" s="9">
        <f t="shared" si="73"/>
        <v>-2.3121015889492513</v>
      </c>
      <c r="AV603" s="9">
        <f t="shared" si="74"/>
        <v>-1.3819657061039585</v>
      </c>
      <c r="AW603">
        <f t="shared" si="75"/>
        <v>3</v>
      </c>
      <c r="AX603">
        <f t="shared" si="76"/>
        <v>0</v>
      </c>
      <c r="AY603" s="6">
        <f>VLOOKUP(AQ603,COND!$A$10:$B$32,2,FALSE)</f>
        <v>1</v>
      </c>
      <c r="AZ603" s="9">
        <f>($AU$3*AU603+$AV$3*AV603+$AW$3*AW603+$AX$3*AX603)*AY603*IF(AR603&lt;5,0.95,IF(AR603&lt;7,0.975,1))+$K$3*VLOOKUP(K603,COND!$A$2:$D$7,2,FALSE)+$L$3*VLOOKUP(L603,COND!$A$2:$D$7,3,FALSE)+IF(BB603="SP",$BB$3,0)+IF($AW603&lt;3,-5,0)</f>
        <v>5.3982655601309801</v>
      </c>
      <c r="BA603" s="28">
        <f t="shared" si="77"/>
        <v>-0.5833156432262584</v>
      </c>
      <c r="BB603" t="str">
        <f t="shared" si="78"/>
        <v>SP</v>
      </c>
      <c r="BC603">
        <v>900</v>
      </c>
      <c r="BD603">
        <v>599</v>
      </c>
      <c r="BF603" t="str">
        <f t="shared" si="79"/>
        <v>Unlikely</v>
      </c>
      <c r="BH603" t="str">
        <f>IF(VLOOKUP($B603,'Draft List'!$D$4:$AC$2598,BH$3,FALSE)&lt;&gt;0,VLOOKUP($B603,'Draft List'!$D$4:$AC$2598,BH$3,FALSE),"")</f>
        <v/>
      </c>
      <c r="BI603" t="str">
        <f>IF(VLOOKUP($B603,'Draft List'!$D$4:$AC$2598,BI$3,FALSE)&lt;&gt;0,VLOOKUP($B603,'Draft List'!$D$4:$AC$2598,BI$3,FALSE),"")</f>
        <v/>
      </c>
      <c r="BJ603" t="str">
        <f>IF(VLOOKUP($B603,'Draft List'!$D$4:$AC$2598,BJ$3,FALSE)&lt;&gt;0,VLOOKUP($B603,'Draft List'!$D$4:$AC$2598,BJ$3,FALSE),"")</f>
        <v/>
      </c>
      <c r="BK603" t="str">
        <f>IF(VLOOKUP($B603,'Draft List'!$D$4:$AC$2598,BK$3,FALSE)&lt;&gt;0,VLOOKUP($B603,'Draft List'!$D$4:$AC$2598,BK$3,FALSE),"")</f>
        <v/>
      </c>
      <c r="BL603">
        <f>IF(OR(C603="SP",C603="MR",C603="CL"),"P",VLOOKUP($A603,Bat!$A$4:$AQ$1284,42,FALSE))</f>
        <v>-9.2105625819990244</v>
      </c>
    </row>
    <row r="604" spans="1:64" x14ac:dyDescent="0.25">
      <c r="A604" s="45" t="str">
        <f t="shared" si="72"/>
        <v>RPJuan Ortíz23</v>
      </c>
      <c r="B604">
        <f>VLOOKUP($A604,draft_listing_pitchers_stats!$A$1:$B$1324,2,FALSE)</f>
        <v>5852</v>
      </c>
      <c r="C604" s="1" t="s">
        <v>885</v>
      </c>
      <c r="D604" s="1" t="s">
        <v>140</v>
      </c>
      <c r="E604" s="1" t="s">
        <v>156</v>
      </c>
      <c r="F604" s="1">
        <v>23</v>
      </c>
      <c r="G604" s="1" t="s">
        <v>44</v>
      </c>
      <c r="H604" s="1" t="s">
        <v>44</v>
      </c>
      <c r="I604" s="1" t="s">
        <v>54</v>
      </c>
      <c r="J604" s="24" t="s">
        <v>54</v>
      </c>
      <c r="K604" s="1" t="s">
        <v>46</v>
      </c>
      <c r="L604" s="24" t="s">
        <v>46</v>
      </c>
      <c r="M604" s="1">
        <v>2</v>
      </c>
      <c r="N604" s="1">
        <v>1</v>
      </c>
      <c r="O604" s="24">
        <v>1</v>
      </c>
      <c r="P604" s="1">
        <v>2</v>
      </c>
      <c r="Q604" s="1">
        <v>2</v>
      </c>
      <c r="R604" s="24">
        <v>3</v>
      </c>
      <c r="S604" s="1">
        <v>4</v>
      </c>
      <c r="T604" s="1">
        <v>4</v>
      </c>
      <c r="U604" s="1">
        <v>1</v>
      </c>
      <c r="V604" s="1">
        <v>1</v>
      </c>
      <c r="W604" s="1" t="s">
        <v>48</v>
      </c>
      <c r="X604" s="1" t="s">
        <v>48</v>
      </c>
      <c r="Y604" s="1" t="s">
        <v>48</v>
      </c>
      <c r="Z604" s="1" t="s">
        <v>48</v>
      </c>
      <c r="AA604" s="1" t="s">
        <v>48</v>
      </c>
      <c r="AB604" s="1" t="s">
        <v>48</v>
      </c>
      <c r="AC604" s="1">
        <v>3</v>
      </c>
      <c r="AD604" s="1">
        <v>3</v>
      </c>
      <c r="AE604" s="1" t="s">
        <v>48</v>
      </c>
      <c r="AF604" s="1" t="s">
        <v>48</v>
      </c>
      <c r="AG604" s="1" t="s">
        <v>48</v>
      </c>
      <c r="AH604" s="1" t="s">
        <v>48</v>
      </c>
      <c r="AI604" s="1" t="s">
        <v>48</v>
      </c>
      <c r="AJ604" s="1" t="s">
        <v>48</v>
      </c>
      <c r="AK604" s="1" t="s">
        <v>48</v>
      </c>
      <c r="AL604" s="1" t="s">
        <v>48</v>
      </c>
      <c r="AM604" s="1" t="s">
        <v>48</v>
      </c>
      <c r="AN604" s="1" t="s">
        <v>48</v>
      </c>
      <c r="AO604" s="1" t="s">
        <v>48</v>
      </c>
      <c r="AP604" s="24" t="s">
        <v>48</v>
      </c>
      <c r="AQ604" s="1" t="s">
        <v>61</v>
      </c>
      <c r="AR604" s="1">
        <v>7</v>
      </c>
      <c r="AS604" s="25" t="s">
        <v>15</v>
      </c>
      <c r="AT604" s="36" t="s">
        <v>50</v>
      </c>
      <c r="AU604" s="9">
        <f t="shared" si="73"/>
        <v>-2.5067929134584248</v>
      </c>
      <c r="AV604" s="9">
        <f t="shared" si="74"/>
        <v>-1.3812253141830766</v>
      </c>
      <c r="AW604">
        <f t="shared" si="75"/>
        <v>3</v>
      </c>
      <c r="AX604">
        <f t="shared" si="76"/>
        <v>0</v>
      </c>
      <c r="AY604" s="6">
        <f>VLOOKUP(AQ604,COND!$A$10:$B$32,2,FALSE)</f>
        <v>1</v>
      </c>
      <c r="AZ604" s="9">
        <f>($AU$3*AU604+$AV$3*AV604+$AW$3*AW604+$AX$3*AX604)*AY604*IF(AR604&lt;5,0.95,IF(AR604&lt;7,0.975,1))+$K$3*VLOOKUP(K604,COND!$A$2:$D$7,2,FALSE)+$L$3*VLOOKUP(L604,COND!$A$2:$D$7,3,FALSE)+IF(BB604="SP",$BB$3,0)+IF($AW604&lt;3,-5,0)</f>
        <v>5.3741351336467815</v>
      </c>
      <c r="BA604" s="28">
        <f t="shared" si="77"/>
        <v>-0.58543550228271146</v>
      </c>
      <c r="BB604" t="str">
        <f t="shared" si="78"/>
        <v>SP</v>
      </c>
      <c r="BC604">
        <v>900</v>
      </c>
      <c r="BD604">
        <v>600</v>
      </c>
      <c r="BF604" t="str">
        <f t="shared" si="79"/>
        <v>Unlikely</v>
      </c>
      <c r="BH604" t="str">
        <f>IF(VLOOKUP($B604,'Draft List'!$D$4:$AC$2598,BH$3,FALSE)&lt;&gt;0,VLOOKUP($B604,'Draft List'!$D$4:$AC$2598,BH$3,FALSE),"")</f>
        <v/>
      </c>
      <c r="BI604" t="str">
        <f>IF(VLOOKUP($B604,'Draft List'!$D$4:$AC$2598,BI$3,FALSE)&lt;&gt;0,VLOOKUP($B604,'Draft List'!$D$4:$AC$2598,BI$3,FALSE),"")</f>
        <v/>
      </c>
      <c r="BJ604" t="str">
        <f>IF(VLOOKUP($B604,'Draft List'!$D$4:$AC$2598,BJ$3,FALSE)&lt;&gt;0,VLOOKUP($B604,'Draft List'!$D$4:$AC$2598,BJ$3,FALSE),"")</f>
        <v/>
      </c>
      <c r="BK604" t="str">
        <f>IF(VLOOKUP($B604,'Draft List'!$D$4:$AC$2598,BK$3,FALSE)&lt;&gt;0,VLOOKUP($B604,'Draft List'!$D$4:$AC$2598,BK$3,FALSE),"")</f>
        <v/>
      </c>
      <c r="BL604">
        <f>IF(OR(C604="SP",C604="MR",C604="CL"),"P",VLOOKUP($A604,Bat!$A$4:$AQ$1284,42,FALSE))</f>
        <v>-9.8406949087694393</v>
      </c>
    </row>
    <row r="605" spans="1:64" x14ac:dyDescent="0.25">
      <c r="A605" s="45" t="str">
        <f t="shared" si="72"/>
        <v>SPPerry Bradley23</v>
      </c>
      <c r="B605">
        <f>VLOOKUP($A605,draft_listing_pitchers_stats!$A$1:$B$1324,2,FALSE)</f>
        <v>10425</v>
      </c>
      <c r="C605" s="1" t="s">
        <v>25</v>
      </c>
      <c r="D605" s="1" t="s">
        <v>784</v>
      </c>
      <c r="E605" s="1" t="s">
        <v>420</v>
      </c>
      <c r="F605" s="1">
        <v>23</v>
      </c>
      <c r="G605" s="1" t="s">
        <v>44</v>
      </c>
      <c r="H605" s="1" t="s">
        <v>58</v>
      </c>
      <c r="I605" s="1" t="s">
        <v>54</v>
      </c>
      <c r="J605" s="24" t="s">
        <v>54</v>
      </c>
      <c r="K605" s="1" t="s">
        <v>46</v>
      </c>
      <c r="L605" s="24" t="s">
        <v>46</v>
      </c>
      <c r="M605" s="1">
        <v>2</v>
      </c>
      <c r="N605" s="1">
        <v>1</v>
      </c>
      <c r="O605" s="24">
        <v>1</v>
      </c>
      <c r="P605" s="1">
        <v>3</v>
      </c>
      <c r="Q605" s="1">
        <v>1</v>
      </c>
      <c r="R605" s="24">
        <v>3</v>
      </c>
      <c r="S605" s="1">
        <v>4</v>
      </c>
      <c r="T605" s="1">
        <v>5</v>
      </c>
      <c r="U605" s="1">
        <v>1</v>
      </c>
      <c r="V605" s="1">
        <v>2</v>
      </c>
      <c r="W605" s="1">
        <v>3</v>
      </c>
      <c r="X605" s="1">
        <v>4</v>
      </c>
      <c r="Y605" s="1" t="s">
        <v>48</v>
      </c>
      <c r="Z605" s="1" t="s">
        <v>48</v>
      </c>
      <c r="AA605" s="1" t="s">
        <v>48</v>
      </c>
      <c r="AB605" s="1" t="s">
        <v>48</v>
      </c>
      <c r="AC605" s="1" t="s">
        <v>48</v>
      </c>
      <c r="AD605" s="1" t="s">
        <v>48</v>
      </c>
      <c r="AE605" s="1" t="s">
        <v>48</v>
      </c>
      <c r="AF605" s="1" t="s">
        <v>48</v>
      </c>
      <c r="AG605" s="1" t="s">
        <v>48</v>
      </c>
      <c r="AH605" s="1" t="s">
        <v>48</v>
      </c>
      <c r="AI605" s="1" t="s">
        <v>48</v>
      </c>
      <c r="AJ605" s="1" t="s">
        <v>48</v>
      </c>
      <c r="AK605" s="1" t="s">
        <v>48</v>
      </c>
      <c r="AL605" s="1" t="s">
        <v>48</v>
      </c>
      <c r="AM605" s="1" t="s">
        <v>48</v>
      </c>
      <c r="AN605" s="1" t="s">
        <v>48</v>
      </c>
      <c r="AO605" s="1" t="s">
        <v>48</v>
      </c>
      <c r="AP605" s="24" t="s">
        <v>48</v>
      </c>
      <c r="AQ605" s="1" t="s">
        <v>522</v>
      </c>
      <c r="AR605" s="1">
        <v>10</v>
      </c>
      <c r="AS605" s="25" t="s">
        <v>15</v>
      </c>
      <c r="AT605" s="36" t="s">
        <v>1047</v>
      </c>
      <c r="AU605" s="9">
        <f t="shared" si="73"/>
        <v>-2.5067929134584248</v>
      </c>
      <c r="AV605" s="9">
        <f t="shared" si="74"/>
        <v>-1.3819657061039585</v>
      </c>
      <c r="AW605">
        <f t="shared" si="75"/>
        <v>3</v>
      </c>
      <c r="AX605">
        <f t="shared" si="76"/>
        <v>0</v>
      </c>
      <c r="AY605" s="6">
        <f>VLOOKUP(AQ605,COND!$A$10:$B$32,2,FALSE)</f>
        <v>1</v>
      </c>
      <c r="AZ605" s="9">
        <f>($AU$3*AU605+$AV$3*AV605+$AW$3*AW605+$AX$3*AX605)*AY605*IF(AR605&lt;5,0.95,IF(AR605&lt;7,0.975,1))+$K$3*VLOOKUP(K605,COND!$A$2:$D$7,2,FALSE)+$L$3*VLOOKUP(L605,COND!$A$2:$D$7,3,FALSE)+IF(BB605="SP",$BB$3,0)+IF($AW605&lt;3,-5,0)</f>
        <v>5.3593272952291429</v>
      </c>
      <c r="BA605" s="28">
        <f t="shared" si="77"/>
        <v>-0.58673637155647596</v>
      </c>
      <c r="BB605" t="str">
        <f t="shared" si="78"/>
        <v>SP</v>
      </c>
      <c r="BC605">
        <v>900</v>
      </c>
      <c r="BD605">
        <v>601</v>
      </c>
      <c r="BF605" t="str">
        <f t="shared" si="79"/>
        <v>Unlikely</v>
      </c>
      <c r="BH605" t="str">
        <f>IF(VLOOKUP($B605,'Draft List'!$D$4:$AC$2598,BH$3,FALSE)&lt;&gt;0,VLOOKUP($B605,'Draft List'!$D$4:$AC$2598,BH$3,FALSE),"")</f>
        <v/>
      </c>
      <c r="BI605" t="str">
        <f>IF(VLOOKUP($B605,'Draft List'!$D$4:$AC$2598,BI$3,FALSE)&lt;&gt;0,VLOOKUP($B605,'Draft List'!$D$4:$AC$2598,BI$3,FALSE),"")</f>
        <v/>
      </c>
      <c r="BJ605" t="str">
        <f>IF(VLOOKUP($B605,'Draft List'!$D$4:$AC$2598,BJ$3,FALSE)&lt;&gt;0,VLOOKUP($B605,'Draft List'!$D$4:$AC$2598,BJ$3,FALSE),"")</f>
        <v/>
      </c>
      <c r="BK605" t="str">
        <f>IF(VLOOKUP($B605,'Draft List'!$D$4:$AC$2598,BK$3,FALSE)&lt;&gt;0,VLOOKUP($B605,'Draft List'!$D$4:$AC$2598,BK$3,FALSE),"")</f>
        <v/>
      </c>
      <c r="BL605" t="str">
        <f>IF(OR(C605="SP",C605="MR",C605="CL"),"P",VLOOKUP($A605,Bat!$A$4:$AQ$1284,42,FALSE))</f>
        <v>P</v>
      </c>
    </row>
    <row r="606" spans="1:64" x14ac:dyDescent="0.25">
      <c r="A606" s="45" t="str">
        <f t="shared" si="72"/>
        <v>RPKei Osawa24</v>
      </c>
      <c r="B606">
        <f>VLOOKUP($A606,draft_listing_pitchers_stats!$A$1:$B$1324,2,FALSE)</f>
        <v>9781</v>
      </c>
      <c r="C606" s="1" t="s">
        <v>885</v>
      </c>
      <c r="D606" s="1" t="s">
        <v>1529</v>
      </c>
      <c r="E606" s="1" t="s">
        <v>1530</v>
      </c>
      <c r="F606" s="1">
        <v>24</v>
      </c>
      <c r="G606" s="1" t="s">
        <v>44</v>
      </c>
      <c r="H606" s="1" t="s">
        <v>44</v>
      </c>
      <c r="I606" s="1" t="s">
        <v>54</v>
      </c>
      <c r="J606" s="24" t="s">
        <v>54</v>
      </c>
      <c r="K606" s="1" t="s">
        <v>47</v>
      </c>
      <c r="L606" s="24" t="s">
        <v>46</v>
      </c>
      <c r="M606" s="1">
        <v>4</v>
      </c>
      <c r="N606" s="1">
        <v>1</v>
      </c>
      <c r="O606" s="24">
        <v>2</v>
      </c>
      <c r="P606" s="1">
        <v>4</v>
      </c>
      <c r="Q606" s="1">
        <v>1</v>
      </c>
      <c r="R606" s="24">
        <v>2</v>
      </c>
      <c r="S606" s="1">
        <v>6</v>
      </c>
      <c r="T606" s="1">
        <v>6</v>
      </c>
      <c r="U606" s="1">
        <v>4</v>
      </c>
      <c r="V606" s="1">
        <v>5</v>
      </c>
      <c r="W606" s="1" t="s">
        <v>48</v>
      </c>
      <c r="X606" s="1" t="s">
        <v>48</v>
      </c>
      <c r="Y606" s="1">
        <v>4</v>
      </c>
      <c r="Z606" s="1">
        <v>5</v>
      </c>
      <c r="AA606" s="1" t="s">
        <v>48</v>
      </c>
      <c r="AB606" s="1" t="s">
        <v>48</v>
      </c>
      <c r="AC606" s="1">
        <v>4</v>
      </c>
      <c r="AD606" s="1">
        <v>5</v>
      </c>
      <c r="AE606" s="1" t="s">
        <v>48</v>
      </c>
      <c r="AF606" s="1" t="s">
        <v>48</v>
      </c>
      <c r="AG606" s="1" t="s">
        <v>48</v>
      </c>
      <c r="AH606" s="1" t="s">
        <v>48</v>
      </c>
      <c r="AI606" s="1" t="s">
        <v>48</v>
      </c>
      <c r="AJ606" s="1" t="s">
        <v>48</v>
      </c>
      <c r="AK606" s="1" t="s">
        <v>48</v>
      </c>
      <c r="AL606" s="1" t="s">
        <v>48</v>
      </c>
      <c r="AM606" s="1" t="s">
        <v>48</v>
      </c>
      <c r="AN606" s="1" t="s">
        <v>48</v>
      </c>
      <c r="AO606" s="1" t="s">
        <v>48</v>
      </c>
      <c r="AP606" s="24" t="s">
        <v>48</v>
      </c>
      <c r="AQ606" s="1" t="s">
        <v>59</v>
      </c>
      <c r="AR606" s="1">
        <v>8</v>
      </c>
      <c r="AS606" s="25" t="s">
        <v>15</v>
      </c>
      <c r="AT606" s="36" t="s">
        <v>50</v>
      </c>
      <c r="AU606" s="9">
        <f t="shared" si="73"/>
        <v>-1.8750896983859671</v>
      </c>
      <c r="AV606" s="9">
        <f t="shared" si="74"/>
        <v>-1.4295949476488956</v>
      </c>
      <c r="AW606">
        <f t="shared" si="75"/>
        <v>4</v>
      </c>
      <c r="AX606">
        <f t="shared" si="76"/>
        <v>1</v>
      </c>
      <c r="AY606" s="6">
        <f>VLOOKUP(AQ606,COND!$A$10:$B$32,2,FALSE)</f>
        <v>1.0249999999999999</v>
      </c>
      <c r="AZ606" s="9">
        <f>($AU$3*AU606+$AV$3*AV606+$AW$3*AW606+$AX$3*AX606)*AY606*IF(AR606&lt;5,0.95,IF(AR606&lt;7,0.975,1))+$K$3*VLOOKUP(K606,COND!$A$2:$D$7,2,FALSE)+$L$3*VLOOKUP(L606,COND!$A$2:$D$7,3,FALSE)+IF(BB606="SP",$BB$3,0)+IF($AW606&lt;3,-5,0)</f>
        <v>5.3401601850285161</v>
      </c>
      <c r="BA606" s="28">
        <f t="shared" si="77"/>
        <v>-0.58842020305325615</v>
      </c>
      <c r="BB606" t="str">
        <f t="shared" si="78"/>
        <v>SP</v>
      </c>
      <c r="BC606">
        <v>900</v>
      </c>
      <c r="BD606">
        <v>602</v>
      </c>
      <c r="BF606" t="str">
        <f t="shared" si="79"/>
        <v>Unlikely</v>
      </c>
      <c r="BH606" t="str">
        <f>IF(VLOOKUP($B606,'Draft List'!$D$4:$AC$2598,BH$3,FALSE)&lt;&gt;0,VLOOKUP($B606,'Draft List'!$D$4:$AC$2598,BH$3,FALSE),"")</f>
        <v/>
      </c>
      <c r="BI606" t="str">
        <f>IF(VLOOKUP($B606,'Draft List'!$D$4:$AC$2598,BI$3,FALSE)&lt;&gt;0,VLOOKUP($B606,'Draft List'!$D$4:$AC$2598,BI$3,FALSE),"")</f>
        <v/>
      </c>
      <c r="BJ606" t="str">
        <f>IF(VLOOKUP($B606,'Draft List'!$D$4:$AC$2598,BJ$3,FALSE)&lt;&gt;0,VLOOKUP($B606,'Draft List'!$D$4:$AC$2598,BJ$3,FALSE),"")</f>
        <v/>
      </c>
      <c r="BK606" t="str">
        <f>IF(VLOOKUP($B606,'Draft List'!$D$4:$AC$2598,BK$3,FALSE)&lt;&gt;0,VLOOKUP($B606,'Draft List'!$D$4:$AC$2598,BK$3,FALSE),"")</f>
        <v/>
      </c>
      <c r="BL606">
        <f>IF(OR(C606="SP",C606="MR",C606="CL"),"P",VLOOKUP($A606,Bat!$A$4:$AQ$1284,42,FALSE))</f>
        <v>-3.8436831369583579</v>
      </c>
    </row>
    <row r="607" spans="1:64" x14ac:dyDescent="0.25">
      <c r="A607" s="45" t="str">
        <f t="shared" si="72"/>
        <v>RPDewitt Ware22</v>
      </c>
      <c r="B607">
        <f>VLOOKUP($A607,draft_listing_pitchers_stats!$A$1:$B$1324,2,FALSE)</f>
        <v>1810</v>
      </c>
      <c r="C607" s="1" t="s">
        <v>885</v>
      </c>
      <c r="D607" s="1" t="s">
        <v>557</v>
      </c>
      <c r="E607" s="1" t="s">
        <v>1726</v>
      </c>
      <c r="F607" s="1">
        <v>22</v>
      </c>
      <c r="G607" s="1" t="s">
        <v>44</v>
      </c>
      <c r="H607" s="1" t="s">
        <v>44</v>
      </c>
      <c r="I607" s="1" t="s">
        <v>54</v>
      </c>
      <c r="J607" s="24" t="s">
        <v>54</v>
      </c>
      <c r="K607" s="1" t="s">
        <v>47</v>
      </c>
      <c r="L607" s="24" t="s">
        <v>46</v>
      </c>
      <c r="M607" s="1">
        <v>2</v>
      </c>
      <c r="N607" s="1">
        <v>2</v>
      </c>
      <c r="O607" s="24">
        <v>1</v>
      </c>
      <c r="P607" s="1">
        <v>3</v>
      </c>
      <c r="Q607" s="1">
        <v>2</v>
      </c>
      <c r="R607" s="24">
        <v>2</v>
      </c>
      <c r="S607" s="1">
        <v>3</v>
      </c>
      <c r="T607" s="1">
        <v>4</v>
      </c>
      <c r="U607" s="1">
        <v>2</v>
      </c>
      <c r="V607" s="1">
        <v>3</v>
      </c>
      <c r="W607" s="1">
        <v>3</v>
      </c>
      <c r="X607" s="1">
        <v>3</v>
      </c>
      <c r="Y607" s="1">
        <v>2</v>
      </c>
      <c r="Z607" s="1">
        <v>3</v>
      </c>
      <c r="AA607" s="1" t="s">
        <v>48</v>
      </c>
      <c r="AB607" s="1" t="s">
        <v>48</v>
      </c>
      <c r="AC607" s="1" t="s">
        <v>48</v>
      </c>
      <c r="AD607" s="1" t="s">
        <v>48</v>
      </c>
      <c r="AE607" s="1" t="s">
        <v>48</v>
      </c>
      <c r="AF607" s="1" t="s">
        <v>48</v>
      </c>
      <c r="AG607" s="1" t="s">
        <v>48</v>
      </c>
      <c r="AH607" s="1" t="s">
        <v>48</v>
      </c>
      <c r="AI607" s="1" t="s">
        <v>48</v>
      </c>
      <c r="AJ607" s="1" t="s">
        <v>48</v>
      </c>
      <c r="AK607" s="1" t="s">
        <v>48</v>
      </c>
      <c r="AL607" s="1" t="s">
        <v>48</v>
      </c>
      <c r="AM607" s="1" t="s">
        <v>48</v>
      </c>
      <c r="AN607" s="1" t="s">
        <v>48</v>
      </c>
      <c r="AO607" s="1" t="s">
        <v>48</v>
      </c>
      <c r="AP607" s="24" t="s">
        <v>48</v>
      </c>
      <c r="AQ607" s="1" t="s">
        <v>521</v>
      </c>
      <c r="AR607" s="1">
        <v>6</v>
      </c>
      <c r="AS607" s="25" t="s">
        <v>519</v>
      </c>
      <c r="AT607" s="36" t="s">
        <v>48</v>
      </c>
      <c r="AU607" s="9">
        <f t="shared" si="73"/>
        <v>-2.311361197028369</v>
      </c>
      <c r="AV607" s="9">
        <f t="shared" si="74"/>
        <v>-1.4288545557280135</v>
      </c>
      <c r="AW607">
        <f t="shared" si="75"/>
        <v>4</v>
      </c>
      <c r="AX607">
        <f t="shared" si="76"/>
        <v>0</v>
      </c>
      <c r="AY607" s="6">
        <f>VLOOKUP(AQ607,COND!$A$10:$B$32,2,FALSE)</f>
        <v>1</v>
      </c>
      <c r="AZ607" s="9">
        <f>($AU$3*AU607+$AV$3*AV607+$AW$3*AW607+$AX$3*AX607)*AY607*IF(AR607&lt;5,0.95,IF(AR607&lt;7,0.975,1))+$K$3*VLOOKUP(K607,COND!$A$2:$D$7,2,FALSE)+$L$3*VLOOKUP(L607,COND!$A$2:$D$7,3,FALSE)+IF(BB607="SP",$BB$3,0)+IF($AW607&lt;3,-5,0)</f>
        <v>5.3366207298832045</v>
      </c>
      <c r="BA607" s="28">
        <f t="shared" si="77"/>
        <v>-0.58873114434762619</v>
      </c>
      <c r="BB607" t="str">
        <f t="shared" si="78"/>
        <v>SP</v>
      </c>
      <c r="BC607">
        <v>900</v>
      </c>
      <c r="BD607">
        <v>603</v>
      </c>
      <c r="BF607" t="str">
        <f t="shared" si="79"/>
        <v>Unlikely</v>
      </c>
      <c r="BH607" t="str">
        <f>IF(VLOOKUP($B607,'Draft List'!$D$4:$AC$2598,BH$3,FALSE)&lt;&gt;0,VLOOKUP($B607,'Draft List'!$D$4:$AC$2598,BH$3,FALSE),"")</f>
        <v/>
      </c>
      <c r="BI607" t="str">
        <f>IF(VLOOKUP($B607,'Draft List'!$D$4:$AC$2598,BI$3,FALSE)&lt;&gt;0,VLOOKUP($B607,'Draft List'!$D$4:$AC$2598,BI$3,FALSE),"")</f>
        <v/>
      </c>
      <c r="BJ607" t="str">
        <f>IF(VLOOKUP($B607,'Draft List'!$D$4:$AC$2598,BJ$3,FALSE)&lt;&gt;0,VLOOKUP($B607,'Draft List'!$D$4:$AC$2598,BJ$3,FALSE),"")</f>
        <v/>
      </c>
      <c r="BK607" t="str">
        <f>IF(VLOOKUP($B607,'Draft List'!$D$4:$AC$2598,BK$3,FALSE)&lt;&gt;0,VLOOKUP($B607,'Draft List'!$D$4:$AC$2598,BK$3,FALSE),"")</f>
        <v/>
      </c>
      <c r="BL607">
        <f>IF(OR(C607="SP",C607="MR",C607="CL"),"P",VLOOKUP($A607,Bat!$A$4:$AQ$1284,42,FALSE))</f>
        <v>-9.6015168562844604</v>
      </c>
    </row>
    <row r="608" spans="1:64" x14ac:dyDescent="0.25">
      <c r="A608" s="45" t="str">
        <f t="shared" si="72"/>
        <v>RPDylan O'brien23</v>
      </c>
      <c r="B608">
        <f>VLOOKUP($A608,draft_listing_pitchers_stats!$A$1:$B$1324,2,FALSE)</f>
        <v>13575</v>
      </c>
      <c r="C608" s="1" t="s">
        <v>885</v>
      </c>
      <c r="D608" s="1" t="s">
        <v>1506</v>
      </c>
      <c r="E608" s="1" t="s">
        <v>1507</v>
      </c>
      <c r="F608" s="1">
        <v>23</v>
      </c>
      <c r="G608" s="1" t="s">
        <v>44</v>
      </c>
      <c r="H608" s="1" t="s">
        <v>44</v>
      </c>
      <c r="I608" s="1" t="s">
        <v>54</v>
      </c>
      <c r="J608" s="24" t="s">
        <v>54</v>
      </c>
      <c r="K608" s="1" t="s">
        <v>46</v>
      </c>
      <c r="L608" s="24" t="s">
        <v>47</v>
      </c>
      <c r="M608" s="1">
        <v>2</v>
      </c>
      <c r="N608" s="1">
        <v>2</v>
      </c>
      <c r="O608" s="24">
        <v>1</v>
      </c>
      <c r="P608" s="1">
        <v>3</v>
      </c>
      <c r="Q608" s="1">
        <v>2</v>
      </c>
      <c r="R608" s="24">
        <v>2</v>
      </c>
      <c r="S608" s="1">
        <v>4</v>
      </c>
      <c r="T608" s="1">
        <v>4</v>
      </c>
      <c r="U608" s="1">
        <v>1</v>
      </c>
      <c r="V608" s="1">
        <v>2</v>
      </c>
      <c r="W608" s="1" t="s">
        <v>48</v>
      </c>
      <c r="X608" s="1" t="s">
        <v>48</v>
      </c>
      <c r="Y608" s="1" t="s">
        <v>48</v>
      </c>
      <c r="Z608" s="1" t="s">
        <v>48</v>
      </c>
      <c r="AA608" s="1" t="s">
        <v>48</v>
      </c>
      <c r="AB608" s="1" t="s">
        <v>48</v>
      </c>
      <c r="AC608" s="1" t="s">
        <v>48</v>
      </c>
      <c r="AD608" s="1" t="s">
        <v>48</v>
      </c>
      <c r="AE608" s="1">
        <v>3</v>
      </c>
      <c r="AF608" s="1">
        <v>4</v>
      </c>
      <c r="AG608" s="1">
        <v>4</v>
      </c>
      <c r="AH608" s="1">
        <v>4</v>
      </c>
      <c r="AI608" s="1" t="s">
        <v>48</v>
      </c>
      <c r="AJ608" s="1" t="s">
        <v>48</v>
      </c>
      <c r="AK608" s="1" t="s">
        <v>48</v>
      </c>
      <c r="AL608" s="1" t="s">
        <v>48</v>
      </c>
      <c r="AM608" s="1" t="s">
        <v>48</v>
      </c>
      <c r="AN608" s="1" t="s">
        <v>48</v>
      </c>
      <c r="AO608" s="1" t="s">
        <v>48</v>
      </c>
      <c r="AP608" s="24" t="s">
        <v>48</v>
      </c>
      <c r="AQ608" s="1" t="s">
        <v>522</v>
      </c>
      <c r="AR608" s="1">
        <v>5</v>
      </c>
      <c r="AS608" s="25" t="s">
        <v>519</v>
      </c>
      <c r="AT608" s="36" t="s">
        <v>50</v>
      </c>
      <c r="AU608" s="9">
        <f t="shared" si="73"/>
        <v>-2.311361197028369</v>
      </c>
      <c r="AV608" s="9">
        <f t="shared" si="74"/>
        <v>-1.4288545557280135</v>
      </c>
      <c r="AW608">
        <f t="shared" si="75"/>
        <v>4</v>
      </c>
      <c r="AX608">
        <f t="shared" si="76"/>
        <v>0</v>
      </c>
      <c r="AY608" s="6">
        <f>VLOOKUP(AQ608,COND!$A$10:$B$32,2,FALSE)</f>
        <v>1</v>
      </c>
      <c r="AZ608" s="9">
        <f>($AU$3*AU608+$AV$3*AV608+$AW$3*AW608+$AX$3*AX608)*AY608*IF(AR608&lt;5,0.95,IF(AR608&lt;7,0.975,1))+$K$3*VLOOKUP(K608,COND!$A$2:$D$7,2,FALSE)+$L$3*VLOOKUP(L608,COND!$A$2:$D$7,3,FALSE)+IF(BB608="SP",$BB$3,0)+IF($AW608&lt;3,-5,0)</f>
        <v>5.3366207298832045</v>
      </c>
      <c r="BA608" s="28">
        <f t="shared" si="77"/>
        <v>-0.58873114434762619</v>
      </c>
      <c r="BB608" t="str">
        <f t="shared" si="78"/>
        <v>SP</v>
      </c>
      <c r="BC608">
        <v>900</v>
      </c>
      <c r="BD608">
        <v>604</v>
      </c>
      <c r="BF608" t="str">
        <f t="shared" si="79"/>
        <v>Unlikely</v>
      </c>
      <c r="BH608" t="str">
        <f>IF(VLOOKUP($B608,'Draft List'!$D$4:$AC$2598,BH$3,FALSE)&lt;&gt;0,VLOOKUP($B608,'Draft List'!$D$4:$AC$2598,BH$3,FALSE),"")</f>
        <v/>
      </c>
      <c r="BI608" t="str">
        <f>IF(VLOOKUP($B608,'Draft List'!$D$4:$AC$2598,BI$3,FALSE)&lt;&gt;0,VLOOKUP($B608,'Draft List'!$D$4:$AC$2598,BI$3,FALSE),"")</f>
        <v/>
      </c>
      <c r="BJ608" t="str">
        <f>IF(VLOOKUP($B608,'Draft List'!$D$4:$AC$2598,BJ$3,FALSE)&lt;&gt;0,VLOOKUP($B608,'Draft List'!$D$4:$AC$2598,BJ$3,FALSE),"")</f>
        <v/>
      </c>
      <c r="BK608" t="str">
        <f>IF(VLOOKUP($B608,'Draft List'!$D$4:$AC$2598,BK$3,FALSE)&lt;&gt;0,VLOOKUP($B608,'Draft List'!$D$4:$AC$2598,BK$3,FALSE),"")</f>
        <v/>
      </c>
      <c r="BL608">
        <f>IF(OR(C608="SP",C608="MR",C608="CL"),"P",VLOOKUP($A608,Bat!$A$4:$AQ$1284,42,FALSE))</f>
        <v>-7.0622958838820669</v>
      </c>
    </row>
    <row r="609" spans="1:64" x14ac:dyDescent="0.25">
      <c r="A609" s="45" t="str">
        <f t="shared" si="72"/>
        <v>RPCarlos Téllez24</v>
      </c>
      <c r="B609">
        <f>VLOOKUP($A609,draft_listing_pitchers_stats!$A$1:$B$1324,2,FALSE)</f>
        <v>15307</v>
      </c>
      <c r="C609" s="1" t="s">
        <v>885</v>
      </c>
      <c r="D609" s="1" t="s">
        <v>222</v>
      </c>
      <c r="E609" s="1" t="s">
        <v>470</v>
      </c>
      <c r="F609" s="1">
        <v>24</v>
      </c>
      <c r="G609" s="1" t="s">
        <v>44</v>
      </c>
      <c r="H609" s="1" t="s">
        <v>44</v>
      </c>
      <c r="I609" s="1" t="s">
        <v>54</v>
      </c>
      <c r="J609" s="24" t="s">
        <v>54</v>
      </c>
      <c r="K609" s="1" t="s">
        <v>47</v>
      </c>
      <c r="L609" s="24" t="s">
        <v>47</v>
      </c>
      <c r="M609" s="1">
        <v>2</v>
      </c>
      <c r="N609" s="1">
        <v>2</v>
      </c>
      <c r="O609" s="24">
        <v>1</v>
      </c>
      <c r="P609" s="1">
        <v>2</v>
      </c>
      <c r="Q609" s="1">
        <v>2</v>
      </c>
      <c r="R609" s="24">
        <v>3</v>
      </c>
      <c r="S609" s="1">
        <v>3</v>
      </c>
      <c r="T609" s="1">
        <v>4</v>
      </c>
      <c r="U609" s="1">
        <v>1</v>
      </c>
      <c r="V609" s="1">
        <v>1</v>
      </c>
      <c r="W609" s="1">
        <v>2</v>
      </c>
      <c r="X609" s="1">
        <v>2</v>
      </c>
      <c r="Y609" s="1">
        <v>3</v>
      </c>
      <c r="Z609" s="1">
        <v>3</v>
      </c>
      <c r="AA609" s="1" t="s">
        <v>48</v>
      </c>
      <c r="AB609" s="1" t="s">
        <v>48</v>
      </c>
      <c r="AC609" s="1" t="s">
        <v>48</v>
      </c>
      <c r="AD609" s="1" t="s">
        <v>48</v>
      </c>
      <c r="AE609" s="1" t="s">
        <v>48</v>
      </c>
      <c r="AF609" s="1" t="s">
        <v>48</v>
      </c>
      <c r="AG609" s="1" t="s">
        <v>48</v>
      </c>
      <c r="AH609" s="1" t="s">
        <v>48</v>
      </c>
      <c r="AI609" s="1" t="s">
        <v>48</v>
      </c>
      <c r="AJ609" s="1" t="s">
        <v>48</v>
      </c>
      <c r="AK609" s="1" t="s">
        <v>48</v>
      </c>
      <c r="AL609" s="1" t="s">
        <v>48</v>
      </c>
      <c r="AM609" s="1" t="s">
        <v>48</v>
      </c>
      <c r="AN609" s="1" t="s">
        <v>48</v>
      </c>
      <c r="AO609" s="1" t="s">
        <v>48</v>
      </c>
      <c r="AP609" s="24" t="s">
        <v>48</v>
      </c>
      <c r="AQ609" s="1" t="s">
        <v>71</v>
      </c>
      <c r="AR609" s="1">
        <v>7</v>
      </c>
      <c r="AS609" s="25" t="s">
        <v>519</v>
      </c>
      <c r="AT609" s="36" t="s">
        <v>50</v>
      </c>
      <c r="AU609" s="9">
        <f t="shared" si="73"/>
        <v>-2.311361197028369</v>
      </c>
      <c r="AV609" s="9">
        <f t="shared" si="74"/>
        <v>-1.3812253141830766</v>
      </c>
      <c r="AW609">
        <f t="shared" si="75"/>
        <v>4</v>
      </c>
      <c r="AX609">
        <f t="shared" si="76"/>
        <v>0</v>
      </c>
      <c r="AY609" s="6">
        <f>VLOOKUP(AQ609,COND!$A$10:$B$32,2,FALSE)</f>
        <v>1</v>
      </c>
      <c r="AZ609" s="9">
        <f>($AU$3*AU609+$AV$3*AV609+$AW$3*AW609+$AX$3*AX609)*AY609*IF(AR609&lt;5,0.95,IF(AR609&lt;7,0.975,1))+$K$3*VLOOKUP(K609,COND!$A$2:$D$7,2,FALSE)+$L$3*VLOOKUP(L609,COND!$A$2:$D$7,3,FALSE)+IF(BB609="SP",$BB$3,0)+IF($AW609&lt;3,-5,0)</f>
        <v>5.3132214769327923</v>
      </c>
      <c r="BA609" s="28">
        <f t="shared" si="77"/>
        <v>-0.59078676977611377</v>
      </c>
      <c r="BB609" t="str">
        <f t="shared" si="78"/>
        <v>SP</v>
      </c>
      <c r="BC609">
        <v>900</v>
      </c>
      <c r="BD609">
        <v>605</v>
      </c>
      <c r="BF609" t="str">
        <f t="shared" si="79"/>
        <v>Unlikely</v>
      </c>
      <c r="BH609" t="str">
        <f>IF(VLOOKUP($B609,'Draft List'!$D$4:$AC$2598,BH$3,FALSE)&lt;&gt;0,VLOOKUP($B609,'Draft List'!$D$4:$AC$2598,BH$3,FALSE),"")</f>
        <v/>
      </c>
      <c r="BI609" t="str">
        <f>IF(VLOOKUP($B609,'Draft List'!$D$4:$AC$2598,BI$3,FALSE)&lt;&gt;0,VLOOKUP($B609,'Draft List'!$D$4:$AC$2598,BI$3,FALSE),"")</f>
        <v/>
      </c>
      <c r="BJ609" t="str">
        <f>IF(VLOOKUP($B609,'Draft List'!$D$4:$AC$2598,BJ$3,FALSE)&lt;&gt;0,VLOOKUP($B609,'Draft List'!$D$4:$AC$2598,BJ$3,FALSE),"")</f>
        <v/>
      </c>
      <c r="BK609" t="str">
        <f>IF(VLOOKUP($B609,'Draft List'!$D$4:$AC$2598,BK$3,FALSE)&lt;&gt;0,VLOOKUP($B609,'Draft List'!$D$4:$AC$2598,BK$3,FALSE),"")</f>
        <v/>
      </c>
      <c r="BL609">
        <f>IF(OR(C609="SP",C609="MR",C609="CL"),"P",VLOOKUP($A609,Bat!$A$4:$AQ$1284,42,FALSE))</f>
        <v>-4.4501780757780072</v>
      </c>
    </row>
    <row r="610" spans="1:64" x14ac:dyDescent="0.25">
      <c r="A610" s="45" t="str">
        <f t="shared" si="72"/>
        <v>RPSean Reyes22</v>
      </c>
      <c r="B610">
        <f>VLOOKUP($A610,draft_listing_pitchers_stats!$A$1:$B$1324,2,FALSE)</f>
        <v>2115</v>
      </c>
      <c r="C610" s="1" t="s">
        <v>885</v>
      </c>
      <c r="D610" s="1" t="s">
        <v>479</v>
      </c>
      <c r="E610" s="1" t="s">
        <v>652</v>
      </c>
      <c r="F610" s="1">
        <v>22</v>
      </c>
      <c r="G610" s="1" t="s">
        <v>44</v>
      </c>
      <c r="H610" s="1" t="s">
        <v>44</v>
      </c>
      <c r="I610" s="1" t="s">
        <v>54</v>
      </c>
      <c r="J610" s="24" t="s">
        <v>54</v>
      </c>
      <c r="K610" s="1" t="s">
        <v>46</v>
      </c>
      <c r="L610" s="24" t="s">
        <v>47</v>
      </c>
      <c r="M610" s="1">
        <v>4</v>
      </c>
      <c r="N610" s="1">
        <v>1</v>
      </c>
      <c r="O610" s="24">
        <v>1</v>
      </c>
      <c r="P610" s="1">
        <v>4</v>
      </c>
      <c r="Q610" s="1">
        <v>1</v>
      </c>
      <c r="R610" s="24">
        <v>2</v>
      </c>
      <c r="S610" s="1">
        <v>5</v>
      </c>
      <c r="T610" s="1">
        <v>6</v>
      </c>
      <c r="U610" s="1">
        <v>1</v>
      </c>
      <c r="V610" s="1">
        <v>4</v>
      </c>
      <c r="W610" s="1">
        <v>4</v>
      </c>
      <c r="X610" s="1">
        <v>5</v>
      </c>
      <c r="Y610" s="1" t="s">
        <v>48</v>
      </c>
      <c r="Z610" s="1" t="s">
        <v>48</v>
      </c>
      <c r="AA610" s="1" t="s">
        <v>48</v>
      </c>
      <c r="AB610" s="1" t="s">
        <v>48</v>
      </c>
      <c r="AC610" s="1">
        <v>3</v>
      </c>
      <c r="AD610" s="1">
        <v>5</v>
      </c>
      <c r="AE610" s="1" t="s">
        <v>48</v>
      </c>
      <c r="AF610" s="1" t="s">
        <v>48</v>
      </c>
      <c r="AG610" s="1" t="s">
        <v>48</v>
      </c>
      <c r="AH610" s="1" t="s">
        <v>48</v>
      </c>
      <c r="AI610" s="1" t="s">
        <v>48</v>
      </c>
      <c r="AJ610" s="1" t="s">
        <v>48</v>
      </c>
      <c r="AK610" s="1" t="s">
        <v>48</v>
      </c>
      <c r="AL610" s="1" t="s">
        <v>48</v>
      </c>
      <c r="AM610" s="1" t="s">
        <v>48</v>
      </c>
      <c r="AN610" s="1" t="s">
        <v>48</v>
      </c>
      <c r="AO610" s="1" t="s">
        <v>48</v>
      </c>
      <c r="AP610" s="24" t="s">
        <v>48</v>
      </c>
      <c r="AQ610" s="1" t="s">
        <v>64</v>
      </c>
      <c r="AR610" s="1">
        <v>7</v>
      </c>
      <c r="AS610" s="25" t="s">
        <v>523</v>
      </c>
      <c r="AT610" s="36" t="s">
        <v>48</v>
      </c>
      <c r="AU610" s="9">
        <f t="shared" si="73"/>
        <v>-2.1174102644400774</v>
      </c>
      <c r="AV610" s="9">
        <f t="shared" si="74"/>
        <v>-1.4295949476488956</v>
      </c>
      <c r="AW610">
        <f t="shared" si="75"/>
        <v>4</v>
      </c>
      <c r="AX610">
        <f t="shared" si="76"/>
        <v>0.5</v>
      </c>
      <c r="AY610" s="6">
        <f>VLOOKUP(AQ610,COND!$A$10:$B$32,2,FALSE)</f>
        <v>1</v>
      </c>
      <c r="AZ610" s="9">
        <f>($AU$3*AU610+$AV$3*AV610+$AW$3*AW610+$AX$3*AX610)*AY610*IF(AR610&lt;5,0.95,IF(AR610&lt;7,0.975,1))+$K$3*VLOOKUP(K610,COND!$A$2:$D$7,2,FALSE)+$L$3*VLOOKUP(L610,COND!$A$2:$D$7,3,FALSE)+IF(BB610="SP",$BB$3,0)+IF($AW610&lt;3,-5,0)</f>
        <v>5.3096189941340697</v>
      </c>
      <c r="BA610" s="28">
        <f t="shared" si="77"/>
        <v>-0.59110324805268255</v>
      </c>
      <c r="BB610" t="str">
        <f t="shared" si="78"/>
        <v>SP</v>
      </c>
      <c r="BC610">
        <v>900</v>
      </c>
      <c r="BD610">
        <v>606</v>
      </c>
      <c r="BF610" t="str">
        <f t="shared" si="79"/>
        <v>Unlikely</v>
      </c>
      <c r="BH610" t="str">
        <f>IF(VLOOKUP($B610,'Draft List'!$D$4:$AC$2598,BH$3,FALSE)&lt;&gt;0,VLOOKUP($B610,'Draft List'!$D$4:$AC$2598,BH$3,FALSE),"")</f>
        <v/>
      </c>
      <c r="BI610" t="str">
        <f>IF(VLOOKUP($B610,'Draft List'!$D$4:$AC$2598,BI$3,FALSE)&lt;&gt;0,VLOOKUP($B610,'Draft List'!$D$4:$AC$2598,BI$3,FALSE),"")</f>
        <v/>
      </c>
      <c r="BJ610" t="str">
        <f>IF(VLOOKUP($B610,'Draft List'!$D$4:$AC$2598,BJ$3,FALSE)&lt;&gt;0,VLOOKUP($B610,'Draft List'!$D$4:$AC$2598,BJ$3,FALSE),"")</f>
        <v/>
      </c>
      <c r="BK610" t="str">
        <f>IF(VLOOKUP($B610,'Draft List'!$D$4:$AC$2598,BK$3,FALSE)&lt;&gt;0,VLOOKUP($B610,'Draft List'!$D$4:$AC$2598,BK$3,FALSE),"")</f>
        <v/>
      </c>
      <c r="BL610" t="e">
        <f>IF(OR(C610="SP",C610="MR",C610="CL"),"P",VLOOKUP($A610,Bat!$A$4:$AQ$1284,42,FALSE))</f>
        <v>#N/A</v>
      </c>
    </row>
    <row r="611" spans="1:64" x14ac:dyDescent="0.25">
      <c r="A611" s="45" t="str">
        <f t="shared" si="72"/>
        <v>SPCarlos León22</v>
      </c>
      <c r="B611">
        <f>VLOOKUP($A611,draft_listing_pitchers_stats!$A$1:$B$1324,2,FALSE)</f>
        <v>11228</v>
      </c>
      <c r="C611" s="1" t="s">
        <v>25</v>
      </c>
      <c r="D611" s="1" t="s">
        <v>222</v>
      </c>
      <c r="E611" s="1" t="s">
        <v>476</v>
      </c>
      <c r="F611" s="1">
        <v>22</v>
      </c>
      <c r="G611" s="1" t="s">
        <v>58</v>
      </c>
      <c r="H611" s="1" t="s">
        <v>58</v>
      </c>
      <c r="I611" s="1" t="s">
        <v>54</v>
      </c>
      <c r="J611" s="24" t="s">
        <v>54</v>
      </c>
      <c r="K611" s="1" t="s">
        <v>46</v>
      </c>
      <c r="L611" s="24" t="s">
        <v>46</v>
      </c>
      <c r="M611" s="1">
        <v>3</v>
      </c>
      <c r="N611" s="1">
        <v>2</v>
      </c>
      <c r="O611" s="24">
        <v>1</v>
      </c>
      <c r="P611" s="1">
        <v>3</v>
      </c>
      <c r="Q611" s="1">
        <v>2</v>
      </c>
      <c r="R611" s="24">
        <v>2</v>
      </c>
      <c r="S611" s="1">
        <v>5</v>
      </c>
      <c r="T611" s="1">
        <v>5</v>
      </c>
      <c r="U611" s="1">
        <v>5</v>
      </c>
      <c r="V611" s="1">
        <v>5</v>
      </c>
      <c r="W611" s="1" t="s">
        <v>48</v>
      </c>
      <c r="X611" s="1" t="s">
        <v>48</v>
      </c>
      <c r="Y611" s="1">
        <v>4</v>
      </c>
      <c r="Z611" s="1">
        <v>4</v>
      </c>
      <c r="AA611" s="1" t="s">
        <v>48</v>
      </c>
      <c r="AB611" s="1" t="s">
        <v>48</v>
      </c>
      <c r="AC611" s="1" t="s">
        <v>48</v>
      </c>
      <c r="AD611" s="1" t="s">
        <v>48</v>
      </c>
      <c r="AE611" s="1" t="s">
        <v>48</v>
      </c>
      <c r="AF611" s="1" t="s">
        <v>48</v>
      </c>
      <c r="AG611" s="1" t="s">
        <v>48</v>
      </c>
      <c r="AH611" s="1" t="s">
        <v>48</v>
      </c>
      <c r="AI611" s="1" t="s">
        <v>48</v>
      </c>
      <c r="AJ611" s="1" t="s">
        <v>48</v>
      </c>
      <c r="AK611" s="1" t="s">
        <v>48</v>
      </c>
      <c r="AL611" s="1" t="s">
        <v>48</v>
      </c>
      <c r="AM611" s="1" t="s">
        <v>48</v>
      </c>
      <c r="AN611" s="1" t="s">
        <v>48</v>
      </c>
      <c r="AO611" s="1" t="s">
        <v>48</v>
      </c>
      <c r="AP611" s="24" t="s">
        <v>48</v>
      </c>
      <c r="AQ611" s="1" t="s">
        <v>61</v>
      </c>
      <c r="AR611" s="1">
        <v>5</v>
      </c>
      <c r="AS611" s="25" t="s">
        <v>519</v>
      </c>
      <c r="AT611" s="36" t="s">
        <v>48</v>
      </c>
      <c r="AU611" s="9">
        <f t="shared" si="73"/>
        <v>-2.1166698725191955</v>
      </c>
      <c r="AV611" s="9">
        <f t="shared" si="74"/>
        <v>-1.4288545557280135</v>
      </c>
      <c r="AW611">
        <f t="shared" si="75"/>
        <v>3</v>
      </c>
      <c r="AX611">
        <f t="shared" si="76"/>
        <v>0</v>
      </c>
      <c r="AY611" s="6">
        <f>VLOOKUP(AQ611,COND!$A$10:$B$32,2,FALSE)</f>
        <v>1</v>
      </c>
      <c r="AZ611" s="9">
        <f>($AU$3*AU611+$AV$3*AV611+$AW$3*AW611+$AX$3*AX611)*AY611*IF(AR611&lt;5,0.95,IF(AR611&lt;7,0.975,1))+$K$3*VLOOKUP(K611,COND!$A$2:$D$7,2,FALSE)+$L$3*VLOOKUP(L611,COND!$A$2:$D$7,3,FALSE)+IF(BB611="SP",$BB$3,0)+IF($AW611&lt;3,-5,0)</f>
        <v>5.1870855381624956</v>
      </c>
      <c r="BA611" s="28">
        <f t="shared" si="77"/>
        <v>-0.6018678176938338</v>
      </c>
      <c r="BB611" t="str">
        <f t="shared" si="78"/>
        <v>SP</v>
      </c>
      <c r="BC611">
        <v>900</v>
      </c>
      <c r="BD611">
        <v>607</v>
      </c>
      <c r="BF611" t="str">
        <f t="shared" si="79"/>
        <v>Unlikely</v>
      </c>
      <c r="BH611" t="str">
        <f>IF(VLOOKUP($B611,'Draft List'!$D$4:$AC$2598,BH$3,FALSE)&lt;&gt;0,VLOOKUP($B611,'Draft List'!$D$4:$AC$2598,BH$3,FALSE),"")</f>
        <v/>
      </c>
      <c r="BI611" t="str">
        <f>IF(VLOOKUP($B611,'Draft List'!$D$4:$AC$2598,BI$3,FALSE)&lt;&gt;0,VLOOKUP($B611,'Draft List'!$D$4:$AC$2598,BI$3,FALSE),"")</f>
        <v/>
      </c>
      <c r="BJ611" t="str">
        <f>IF(VLOOKUP($B611,'Draft List'!$D$4:$AC$2598,BJ$3,FALSE)&lt;&gt;0,VLOOKUP($B611,'Draft List'!$D$4:$AC$2598,BJ$3,FALSE),"")</f>
        <v/>
      </c>
      <c r="BK611" t="str">
        <f>IF(VLOOKUP($B611,'Draft List'!$D$4:$AC$2598,BK$3,FALSE)&lt;&gt;0,VLOOKUP($B611,'Draft List'!$D$4:$AC$2598,BK$3,FALSE),"")</f>
        <v/>
      </c>
      <c r="BL611" t="str">
        <f>IF(OR(C611="SP",C611="MR",C611="CL"),"P",VLOOKUP($A611,Bat!$A$4:$AQ$1284,42,FALSE))</f>
        <v>P</v>
      </c>
    </row>
    <row r="612" spans="1:64" x14ac:dyDescent="0.25">
      <c r="A612" s="45" t="str">
        <f t="shared" si="72"/>
        <v>RPForrest Davis22</v>
      </c>
      <c r="B612">
        <f>VLOOKUP($A612,draft_listing_pitchers_stats!$A$1:$B$1324,2,FALSE)</f>
        <v>1992</v>
      </c>
      <c r="C612" s="1" t="s">
        <v>885</v>
      </c>
      <c r="D612" s="1" t="s">
        <v>1114</v>
      </c>
      <c r="E612" s="1" t="s">
        <v>144</v>
      </c>
      <c r="F612" s="1">
        <v>22</v>
      </c>
      <c r="G612" s="1" t="s">
        <v>58</v>
      </c>
      <c r="H612" s="1" t="s">
        <v>58</v>
      </c>
      <c r="I612" s="1" t="s">
        <v>54</v>
      </c>
      <c r="J612" s="24" t="s">
        <v>54</v>
      </c>
      <c r="K612" s="1" t="s">
        <v>46</v>
      </c>
      <c r="L612" s="24" t="s">
        <v>47</v>
      </c>
      <c r="M612" s="1">
        <v>2</v>
      </c>
      <c r="N612" s="1">
        <v>2</v>
      </c>
      <c r="O612" s="24">
        <v>1</v>
      </c>
      <c r="P612" s="1">
        <v>3</v>
      </c>
      <c r="Q612" s="1">
        <v>2</v>
      </c>
      <c r="R612" s="24">
        <v>2</v>
      </c>
      <c r="S612" s="1">
        <v>4</v>
      </c>
      <c r="T612" s="1">
        <v>5</v>
      </c>
      <c r="U612" s="1">
        <v>1</v>
      </c>
      <c r="V612" s="1">
        <v>3</v>
      </c>
      <c r="W612" s="1">
        <v>2</v>
      </c>
      <c r="X612" s="1">
        <v>3</v>
      </c>
      <c r="Y612" s="1" t="s">
        <v>48</v>
      </c>
      <c r="Z612" s="1" t="s">
        <v>48</v>
      </c>
      <c r="AA612" s="1" t="s">
        <v>48</v>
      </c>
      <c r="AB612" s="1" t="s">
        <v>48</v>
      </c>
      <c r="AC612" s="1">
        <v>4</v>
      </c>
      <c r="AD612" s="1">
        <v>4</v>
      </c>
      <c r="AE612" s="1" t="s">
        <v>48</v>
      </c>
      <c r="AF612" s="1" t="s">
        <v>48</v>
      </c>
      <c r="AG612" s="1">
        <v>3</v>
      </c>
      <c r="AH612" s="1">
        <v>4</v>
      </c>
      <c r="AI612" s="1" t="s">
        <v>48</v>
      </c>
      <c r="AJ612" s="1" t="s">
        <v>48</v>
      </c>
      <c r="AK612" s="1" t="s">
        <v>48</v>
      </c>
      <c r="AL612" s="1" t="s">
        <v>48</v>
      </c>
      <c r="AM612" s="1" t="s">
        <v>48</v>
      </c>
      <c r="AN612" s="1" t="s">
        <v>48</v>
      </c>
      <c r="AO612" s="1" t="s">
        <v>48</v>
      </c>
      <c r="AP612" s="24" t="s">
        <v>48</v>
      </c>
      <c r="AQ612" s="1" t="s">
        <v>61</v>
      </c>
      <c r="AR612" s="1">
        <v>9</v>
      </c>
      <c r="AS612" s="25" t="s">
        <v>519</v>
      </c>
      <c r="AT612" s="36" t="s">
        <v>48</v>
      </c>
      <c r="AU612" s="9">
        <f t="shared" si="73"/>
        <v>-2.311361197028369</v>
      </c>
      <c r="AV612" s="9">
        <f t="shared" si="74"/>
        <v>-1.4288545557280135</v>
      </c>
      <c r="AW612">
        <f t="shared" si="75"/>
        <v>5</v>
      </c>
      <c r="AX612">
        <f t="shared" si="76"/>
        <v>0</v>
      </c>
      <c r="AY612" s="6">
        <f>VLOOKUP(AQ612,COND!$A$10:$B$32,2,FALSE)</f>
        <v>1</v>
      </c>
      <c r="AZ612" s="9">
        <f>($AU$3*AU612+$AV$3*AV612+$AW$3*AW612+$AX$3*AX612)*AY612*IF(AR612&lt;5,0.95,IF(AR612&lt;7,0.975,1))+$K$3*VLOOKUP(K612,COND!$A$2:$D$7,2,FALSE)+$L$3*VLOOKUP(L612,COND!$A$2:$D$7,3,FALSE)+IF(BB612="SP",$BB$3,0)+IF($AW612&lt;3,-5,0)</f>
        <v>5.1606366460340567</v>
      </c>
      <c r="BA612" s="28">
        <f t="shared" si="77"/>
        <v>-0.60419135406184354</v>
      </c>
      <c r="BB612" t="str">
        <f t="shared" si="78"/>
        <v>SP</v>
      </c>
      <c r="BC612">
        <v>900</v>
      </c>
      <c r="BD612">
        <v>608</v>
      </c>
      <c r="BF612" t="str">
        <f t="shared" si="79"/>
        <v>Unlikely</v>
      </c>
      <c r="BH612" t="str">
        <f>IF(VLOOKUP($B612,'Draft List'!$D$4:$AC$2598,BH$3,FALSE)&lt;&gt;0,VLOOKUP($B612,'Draft List'!$D$4:$AC$2598,BH$3,FALSE),"")</f>
        <v/>
      </c>
      <c r="BI612" t="str">
        <f>IF(VLOOKUP($B612,'Draft List'!$D$4:$AC$2598,BI$3,FALSE)&lt;&gt;0,VLOOKUP($B612,'Draft List'!$D$4:$AC$2598,BI$3,FALSE),"")</f>
        <v/>
      </c>
      <c r="BJ612" t="str">
        <f>IF(VLOOKUP($B612,'Draft List'!$D$4:$AC$2598,BJ$3,FALSE)&lt;&gt;0,VLOOKUP($B612,'Draft List'!$D$4:$AC$2598,BJ$3,FALSE),"")</f>
        <v/>
      </c>
      <c r="BK612" t="str">
        <f>IF(VLOOKUP($B612,'Draft List'!$D$4:$AC$2598,BK$3,FALSE)&lt;&gt;0,VLOOKUP($B612,'Draft List'!$D$4:$AC$2598,BK$3,FALSE),"")</f>
        <v/>
      </c>
      <c r="BL612">
        <f>IF(OR(C612="SP",C612="MR",C612="CL"),"P",VLOOKUP($A612,Bat!$A$4:$AQ$1284,42,FALSE))</f>
        <v>-10.450200201491265</v>
      </c>
    </row>
    <row r="613" spans="1:64" x14ac:dyDescent="0.25">
      <c r="A613" s="45" t="str">
        <f t="shared" si="72"/>
        <v>RPCharles Richards24</v>
      </c>
      <c r="B613">
        <f>VLOOKUP($A613,draft_listing_pitchers_stats!$A$1:$B$1324,2,FALSE)</f>
        <v>2817</v>
      </c>
      <c r="C613" s="1" t="s">
        <v>885</v>
      </c>
      <c r="D613" s="1" t="s">
        <v>578</v>
      </c>
      <c r="E613" s="1" t="s">
        <v>1587</v>
      </c>
      <c r="F613" s="1">
        <v>24</v>
      </c>
      <c r="G613" s="1" t="s">
        <v>44</v>
      </c>
      <c r="H613" s="1" t="s">
        <v>44</v>
      </c>
      <c r="I613" s="1" t="s">
        <v>54</v>
      </c>
      <c r="J613" s="24" t="s">
        <v>54</v>
      </c>
      <c r="K613" s="1" t="s">
        <v>46</v>
      </c>
      <c r="L613" s="24" t="s">
        <v>46</v>
      </c>
      <c r="M613" s="1">
        <v>2</v>
      </c>
      <c r="N613" s="1">
        <v>2</v>
      </c>
      <c r="O613" s="24">
        <v>1</v>
      </c>
      <c r="P613" s="1">
        <v>3</v>
      </c>
      <c r="Q613" s="1">
        <v>2</v>
      </c>
      <c r="R613" s="24">
        <v>2</v>
      </c>
      <c r="S613" s="1">
        <v>4</v>
      </c>
      <c r="T613" s="1">
        <v>4</v>
      </c>
      <c r="U613" s="1">
        <v>1</v>
      </c>
      <c r="V613" s="1">
        <v>1</v>
      </c>
      <c r="W613" s="1" t="s">
        <v>48</v>
      </c>
      <c r="X613" s="1" t="s">
        <v>48</v>
      </c>
      <c r="Y613" s="1" t="s">
        <v>48</v>
      </c>
      <c r="Z613" s="1" t="s">
        <v>48</v>
      </c>
      <c r="AA613" s="1" t="s">
        <v>48</v>
      </c>
      <c r="AB613" s="1" t="s">
        <v>48</v>
      </c>
      <c r="AC613" s="1" t="s">
        <v>48</v>
      </c>
      <c r="AD613" s="1" t="s">
        <v>48</v>
      </c>
      <c r="AE613" s="1">
        <v>3</v>
      </c>
      <c r="AF613" s="1">
        <v>4</v>
      </c>
      <c r="AG613" s="1" t="s">
        <v>48</v>
      </c>
      <c r="AH613" s="1" t="s">
        <v>48</v>
      </c>
      <c r="AI613" s="1" t="s">
        <v>48</v>
      </c>
      <c r="AJ613" s="1" t="s">
        <v>48</v>
      </c>
      <c r="AK613" s="1" t="s">
        <v>48</v>
      </c>
      <c r="AL613" s="1" t="s">
        <v>48</v>
      </c>
      <c r="AM613" s="1" t="s">
        <v>48</v>
      </c>
      <c r="AN613" s="1" t="s">
        <v>48</v>
      </c>
      <c r="AO613" s="1" t="s">
        <v>48</v>
      </c>
      <c r="AP613" s="24" t="s">
        <v>48</v>
      </c>
      <c r="AQ613" s="1" t="s">
        <v>61</v>
      </c>
      <c r="AR613" s="1">
        <v>6</v>
      </c>
      <c r="AS613" s="25" t="s">
        <v>15</v>
      </c>
      <c r="AT613" s="36" t="s">
        <v>50</v>
      </c>
      <c r="AU613" s="9">
        <f t="shared" si="73"/>
        <v>-2.311361197028369</v>
      </c>
      <c r="AV613" s="9">
        <f t="shared" si="74"/>
        <v>-1.4288545557280135</v>
      </c>
      <c r="AW613">
        <f t="shared" si="75"/>
        <v>3</v>
      </c>
      <c r="AX613">
        <f t="shared" si="76"/>
        <v>0</v>
      </c>
      <c r="AY613" s="6">
        <f>VLOOKUP(AQ613,COND!$A$10:$B$32,2,FALSE)</f>
        <v>1</v>
      </c>
      <c r="AZ613" s="9">
        <f>($AU$3*AU613+$AV$3*AV613+$AW$3*AW613+$AX$3*AX613)*AY613*IF(AR613&lt;5,0.95,IF(AR613&lt;7,0.975,1))+$K$3*VLOOKUP(K613,COND!$A$2:$D$7,2,FALSE)+$L$3*VLOOKUP(L613,COND!$A$2:$D$7,3,FALSE)+IF(BB613="SP",$BB$3,0)+IF($AW613&lt;3,-5,0)</f>
        <v>5.149120729883208</v>
      </c>
      <c r="BA613" s="28">
        <f t="shared" si="77"/>
        <v>-0.6052030278157956</v>
      </c>
      <c r="BB613" t="str">
        <f t="shared" si="78"/>
        <v>SP</v>
      </c>
      <c r="BC613">
        <v>900</v>
      </c>
      <c r="BD613">
        <v>609</v>
      </c>
      <c r="BF613" t="str">
        <f t="shared" si="79"/>
        <v>Unlikely</v>
      </c>
      <c r="BH613" t="str">
        <f>IF(VLOOKUP($B613,'Draft List'!$D$4:$AC$2598,BH$3,FALSE)&lt;&gt;0,VLOOKUP($B613,'Draft List'!$D$4:$AC$2598,BH$3,FALSE),"")</f>
        <v/>
      </c>
      <c r="BI613" t="str">
        <f>IF(VLOOKUP($B613,'Draft List'!$D$4:$AC$2598,BI$3,FALSE)&lt;&gt;0,VLOOKUP($B613,'Draft List'!$D$4:$AC$2598,BI$3,FALSE),"")</f>
        <v/>
      </c>
      <c r="BJ613" t="str">
        <f>IF(VLOOKUP($B613,'Draft List'!$D$4:$AC$2598,BJ$3,FALSE)&lt;&gt;0,VLOOKUP($B613,'Draft List'!$D$4:$AC$2598,BJ$3,FALSE),"")</f>
        <v/>
      </c>
      <c r="BK613" t="str">
        <f>IF(VLOOKUP($B613,'Draft List'!$D$4:$AC$2598,BK$3,FALSE)&lt;&gt;0,VLOOKUP($B613,'Draft List'!$D$4:$AC$2598,BK$3,FALSE),"")</f>
        <v/>
      </c>
      <c r="BL613" t="e">
        <f>IF(OR(C613="SP",C613="MR",C613="CL"),"P",VLOOKUP($A613,Bat!$A$4:$AQ$1284,42,FALSE))</f>
        <v>#N/A</v>
      </c>
    </row>
    <row r="614" spans="1:64" x14ac:dyDescent="0.25">
      <c r="A614" s="45" t="str">
        <f t="shared" si="72"/>
        <v>RPFelipe Martínez23</v>
      </c>
      <c r="B614">
        <f>VLOOKUP($A614,draft_listing_pitchers_stats!$A$1:$B$1324,2,FALSE)</f>
        <v>14749</v>
      </c>
      <c r="C614" s="1" t="s">
        <v>885</v>
      </c>
      <c r="D614" s="1" t="s">
        <v>206</v>
      </c>
      <c r="E614" s="1" t="s">
        <v>205</v>
      </c>
      <c r="F614" s="1">
        <v>23</v>
      </c>
      <c r="G614" s="1" t="s">
        <v>68</v>
      </c>
      <c r="H614" s="1" t="s">
        <v>44</v>
      </c>
      <c r="I614" s="1" t="s">
        <v>54</v>
      </c>
      <c r="J614" s="24" t="s">
        <v>54</v>
      </c>
      <c r="K614" s="1" t="s">
        <v>47</v>
      </c>
      <c r="L614" s="24" t="s">
        <v>51</v>
      </c>
      <c r="M614" s="1">
        <v>2</v>
      </c>
      <c r="N614" s="1">
        <v>2</v>
      </c>
      <c r="O614" s="24">
        <v>1</v>
      </c>
      <c r="P614" s="1">
        <v>3</v>
      </c>
      <c r="Q614" s="1">
        <v>2</v>
      </c>
      <c r="R614" s="24">
        <v>2</v>
      </c>
      <c r="S614" s="1">
        <v>4</v>
      </c>
      <c r="T614" s="1">
        <v>4</v>
      </c>
      <c r="U614" s="1">
        <v>2</v>
      </c>
      <c r="V614" s="1">
        <v>3</v>
      </c>
      <c r="W614" s="1">
        <v>4</v>
      </c>
      <c r="X614" s="1">
        <v>4</v>
      </c>
      <c r="Y614" s="1" t="s">
        <v>48</v>
      </c>
      <c r="Z614" s="1" t="s">
        <v>48</v>
      </c>
      <c r="AA614" s="1" t="s">
        <v>48</v>
      </c>
      <c r="AB614" s="1" t="s">
        <v>48</v>
      </c>
      <c r="AC614" s="1" t="s">
        <v>48</v>
      </c>
      <c r="AD614" s="1" t="s">
        <v>48</v>
      </c>
      <c r="AE614" s="1" t="s">
        <v>48</v>
      </c>
      <c r="AF614" s="1" t="s">
        <v>48</v>
      </c>
      <c r="AG614" s="1" t="s">
        <v>48</v>
      </c>
      <c r="AH614" s="1" t="s">
        <v>48</v>
      </c>
      <c r="AI614" s="1" t="s">
        <v>48</v>
      </c>
      <c r="AJ614" s="1" t="s">
        <v>48</v>
      </c>
      <c r="AK614" s="1" t="s">
        <v>48</v>
      </c>
      <c r="AL614" s="1" t="s">
        <v>48</v>
      </c>
      <c r="AM614" s="1" t="s">
        <v>48</v>
      </c>
      <c r="AN614" s="1" t="s">
        <v>48</v>
      </c>
      <c r="AO614" s="1" t="s">
        <v>48</v>
      </c>
      <c r="AP614" s="24" t="s">
        <v>48</v>
      </c>
      <c r="AQ614" s="1" t="s">
        <v>62</v>
      </c>
      <c r="AR614" s="1">
        <v>5</v>
      </c>
      <c r="AS614" s="25" t="s">
        <v>519</v>
      </c>
      <c r="AT614" s="36" t="s">
        <v>48</v>
      </c>
      <c r="AU614" s="9">
        <f t="shared" si="73"/>
        <v>-2.311361197028369</v>
      </c>
      <c r="AV614" s="9">
        <f t="shared" si="74"/>
        <v>-1.4288545557280135</v>
      </c>
      <c r="AW614">
        <f t="shared" si="75"/>
        <v>3</v>
      </c>
      <c r="AX614">
        <f t="shared" si="76"/>
        <v>0</v>
      </c>
      <c r="AY614" s="6">
        <f>VLOOKUP(AQ614,COND!$A$10:$B$32,2,FALSE)</f>
        <v>1</v>
      </c>
      <c r="AZ614" s="9">
        <f>($AU$3*AU614+$AV$3*AV614+$AW$3*AW614+$AX$3*AX614)*AY614*IF(AR614&lt;5,0.95,IF(AR614&lt;7,0.975,1))+$K$3*VLOOKUP(K614,COND!$A$2:$D$7,2,FALSE)+$L$3*VLOOKUP(L614,COND!$A$2:$D$7,3,FALSE)+IF(BB614="SP",$BB$3,0)+IF($AW614&lt;3,-5,0)</f>
        <v>5.149120729883208</v>
      </c>
      <c r="BA614" s="28">
        <f t="shared" si="77"/>
        <v>-0.6052030278157956</v>
      </c>
      <c r="BB614" t="str">
        <f t="shared" si="78"/>
        <v>SP</v>
      </c>
      <c r="BC614">
        <v>900</v>
      </c>
      <c r="BD614">
        <v>610</v>
      </c>
      <c r="BF614" t="str">
        <f t="shared" si="79"/>
        <v>Unlikely</v>
      </c>
      <c r="BH614" t="str">
        <f>IF(VLOOKUP($B614,'Draft List'!$D$4:$AC$2598,BH$3,FALSE)&lt;&gt;0,VLOOKUP($B614,'Draft List'!$D$4:$AC$2598,BH$3,FALSE),"")</f>
        <v/>
      </c>
      <c r="BI614" t="str">
        <f>IF(VLOOKUP($B614,'Draft List'!$D$4:$AC$2598,BI$3,FALSE)&lt;&gt;0,VLOOKUP($B614,'Draft List'!$D$4:$AC$2598,BI$3,FALSE),"")</f>
        <v/>
      </c>
      <c r="BJ614" t="str">
        <f>IF(VLOOKUP($B614,'Draft List'!$D$4:$AC$2598,BJ$3,FALSE)&lt;&gt;0,VLOOKUP($B614,'Draft List'!$D$4:$AC$2598,BJ$3,FALSE),"")</f>
        <v/>
      </c>
      <c r="BK614" t="str">
        <f>IF(VLOOKUP($B614,'Draft List'!$D$4:$AC$2598,BK$3,FALSE)&lt;&gt;0,VLOOKUP($B614,'Draft List'!$D$4:$AC$2598,BK$3,FALSE),"")</f>
        <v/>
      </c>
      <c r="BL614" t="e">
        <f>IF(OR(C614="SP",C614="MR",C614="CL"),"P",VLOOKUP($A614,Bat!$A$4:$AQ$1284,42,FALSE))</f>
        <v>#N/A</v>
      </c>
    </row>
    <row r="615" spans="1:64" x14ac:dyDescent="0.25">
      <c r="A615" s="45" t="str">
        <f t="shared" si="72"/>
        <v>RPJosé Arroyo23</v>
      </c>
      <c r="B615">
        <f>VLOOKUP($A615,draft_listing_pitchers_stats!$A$1:$B$1324,2,FALSE)</f>
        <v>9024</v>
      </c>
      <c r="C615" s="1" t="s">
        <v>885</v>
      </c>
      <c r="D615" s="1" t="s">
        <v>150</v>
      </c>
      <c r="E615" s="1" t="s">
        <v>1008</v>
      </c>
      <c r="F615" s="1">
        <v>23</v>
      </c>
      <c r="G615" s="1" t="s">
        <v>58</v>
      </c>
      <c r="H615" s="1" t="s">
        <v>58</v>
      </c>
      <c r="I615" s="1" t="s">
        <v>54</v>
      </c>
      <c r="J615" s="24" t="s">
        <v>54</v>
      </c>
      <c r="K615" s="1" t="s">
        <v>47</v>
      </c>
      <c r="L615" s="24" t="s">
        <v>51</v>
      </c>
      <c r="M615" s="1">
        <v>2</v>
      </c>
      <c r="N615" s="1">
        <v>2</v>
      </c>
      <c r="O615" s="24">
        <v>1</v>
      </c>
      <c r="P615" s="1">
        <v>3</v>
      </c>
      <c r="Q615" s="1">
        <v>2</v>
      </c>
      <c r="R615" s="24">
        <v>2</v>
      </c>
      <c r="S615" s="1">
        <v>3</v>
      </c>
      <c r="T615" s="1">
        <v>4</v>
      </c>
      <c r="U615" s="1">
        <v>4</v>
      </c>
      <c r="V615" s="1">
        <v>4</v>
      </c>
      <c r="W615" s="1" t="s">
        <v>48</v>
      </c>
      <c r="X615" s="1" t="s">
        <v>48</v>
      </c>
      <c r="Y615" s="1">
        <v>3</v>
      </c>
      <c r="Z615" s="1">
        <v>3</v>
      </c>
      <c r="AA615" s="1" t="s">
        <v>48</v>
      </c>
      <c r="AB615" s="1" t="s">
        <v>48</v>
      </c>
      <c r="AC615" s="1" t="s">
        <v>48</v>
      </c>
      <c r="AD615" s="1" t="s">
        <v>48</v>
      </c>
      <c r="AE615" s="1" t="s">
        <v>48</v>
      </c>
      <c r="AF615" s="1" t="s">
        <v>48</v>
      </c>
      <c r="AG615" s="1" t="s">
        <v>48</v>
      </c>
      <c r="AH615" s="1" t="s">
        <v>48</v>
      </c>
      <c r="AI615" s="1" t="s">
        <v>48</v>
      </c>
      <c r="AJ615" s="1" t="s">
        <v>48</v>
      </c>
      <c r="AK615" s="1" t="s">
        <v>48</v>
      </c>
      <c r="AL615" s="1" t="s">
        <v>48</v>
      </c>
      <c r="AM615" s="1" t="s">
        <v>48</v>
      </c>
      <c r="AN615" s="1" t="s">
        <v>48</v>
      </c>
      <c r="AO615" s="1" t="s">
        <v>48</v>
      </c>
      <c r="AP615" s="24" t="s">
        <v>48</v>
      </c>
      <c r="AQ615" s="1" t="s">
        <v>521</v>
      </c>
      <c r="AR615" s="1">
        <v>6</v>
      </c>
      <c r="AS615" s="25" t="s">
        <v>519</v>
      </c>
      <c r="AT615" s="36" t="s">
        <v>48</v>
      </c>
      <c r="AU615" s="9">
        <f t="shared" si="73"/>
        <v>-2.311361197028369</v>
      </c>
      <c r="AV615" s="9">
        <f t="shared" si="74"/>
        <v>-1.4288545557280135</v>
      </c>
      <c r="AW615">
        <f t="shared" si="75"/>
        <v>3</v>
      </c>
      <c r="AX615">
        <f t="shared" si="76"/>
        <v>0</v>
      </c>
      <c r="AY615" s="6">
        <f>VLOOKUP(AQ615,COND!$A$10:$B$32,2,FALSE)</f>
        <v>1</v>
      </c>
      <c r="AZ615" s="9">
        <f>($AU$3*AU615+$AV$3*AV615+$AW$3*AW615+$AX$3*AX615)*AY615*IF(AR615&lt;5,0.95,IF(AR615&lt;7,0.975,1))+$K$3*VLOOKUP(K615,COND!$A$2:$D$7,2,FALSE)+$L$3*VLOOKUP(L615,COND!$A$2:$D$7,3,FALSE)+IF(BB615="SP",$BB$3,0)+IF($AW615&lt;3,-5,0)</f>
        <v>5.149120729883208</v>
      </c>
      <c r="BA615" s="28">
        <f t="shared" si="77"/>
        <v>-0.6052030278157956</v>
      </c>
      <c r="BB615" t="str">
        <f t="shared" si="78"/>
        <v>SP</v>
      </c>
      <c r="BC615">
        <v>900</v>
      </c>
      <c r="BD615">
        <v>611</v>
      </c>
      <c r="BF615" t="str">
        <f t="shared" si="79"/>
        <v>Unlikely</v>
      </c>
      <c r="BH615" t="str">
        <f>IF(VLOOKUP($B615,'Draft List'!$D$4:$AC$2598,BH$3,FALSE)&lt;&gt;0,VLOOKUP($B615,'Draft List'!$D$4:$AC$2598,BH$3,FALSE),"")</f>
        <v/>
      </c>
      <c r="BI615" t="str">
        <f>IF(VLOOKUP($B615,'Draft List'!$D$4:$AC$2598,BI$3,FALSE)&lt;&gt;0,VLOOKUP($B615,'Draft List'!$D$4:$AC$2598,BI$3,FALSE),"")</f>
        <v/>
      </c>
      <c r="BJ615" t="str">
        <f>IF(VLOOKUP($B615,'Draft List'!$D$4:$AC$2598,BJ$3,FALSE)&lt;&gt;0,VLOOKUP($B615,'Draft List'!$D$4:$AC$2598,BJ$3,FALSE),"")</f>
        <v/>
      </c>
      <c r="BK615" t="str">
        <f>IF(VLOOKUP($B615,'Draft List'!$D$4:$AC$2598,BK$3,FALSE)&lt;&gt;0,VLOOKUP($B615,'Draft List'!$D$4:$AC$2598,BK$3,FALSE),"")</f>
        <v/>
      </c>
      <c r="BL615" t="e">
        <f>IF(OR(C615="SP",C615="MR",C615="CL"),"P",VLOOKUP($A615,Bat!$A$4:$AQ$1284,42,FALSE))</f>
        <v>#N/A</v>
      </c>
    </row>
    <row r="616" spans="1:64" x14ac:dyDescent="0.25">
      <c r="A616" s="45" t="str">
        <f t="shared" si="72"/>
        <v>RPDennis Ashe23</v>
      </c>
      <c r="B616">
        <f>VLOOKUP($A616,draft_listing_pitchers_stats!$A$1:$B$1324,2,FALSE)</f>
        <v>7814</v>
      </c>
      <c r="C616" s="1" t="s">
        <v>885</v>
      </c>
      <c r="D616" s="1" t="s">
        <v>202</v>
      </c>
      <c r="E616" s="1" t="s">
        <v>1011</v>
      </c>
      <c r="F616" s="1">
        <v>23</v>
      </c>
      <c r="G616" s="1" t="s">
        <v>44</v>
      </c>
      <c r="H616" s="1" t="s">
        <v>44</v>
      </c>
      <c r="I616" s="1" t="s">
        <v>54</v>
      </c>
      <c r="J616" s="24" t="s">
        <v>54</v>
      </c>
      <c r="K616" s="1" t="s">
        <v>47</v>
      </c>
      <c r="L616" s="24" t="s">
        <v>46</v>
      </c>
      <c r="M616" s="1">
        <v>2</v>
      </c>
      <c r="N616" s="1">
        <v>2</v>
      </c>
      <c r="O616" s="24">
        <v>1</v>
      </c>
      <c r="P616" s="1">
        <v>2</v>
      </c>
      <c r="Q616" s="1">
        <v>2</v>
      </c>
      <c r="R616" s="24">
        <v>3</v>
      </c>
      <c r="S616" s="1">
        <v>4</v>
      </c>
      <c r="T616" s="1">
        <v>4</v>
      </c>
      <c r="U616" s="1">
        <v>2</v>
      </c>
      <c r="V616" s="1">
        <v>3</v>
      </c>
      <c r="W616" s="1">
        <v>3</v>
      </c>
      <c r="X616" s="1">
        <v>4</v>
      </c>
      <c r="Y616" s="1" t="s">
        <v>48</v>
      </c>
      <c r="Z616" s="1" t="s">
        <v>48</v>
      </c>
      <c r="AA616" s="1" t="s">
        <v>48</v>
      </c>
      <c r="AB616" s="1" t="s">
        <v>48</v>
      </c>
      <c r="AC616" s="1" t="s">
        <v>48</v>
      </c>
      <c r="AD616" s="1" t="s">
        <v>48</v>
      </c>
      <c r="AE616" s="1" t="s">
        <v>48</v>
      </c>
      <c r="AF616" s="1" t="s">
        <v>48</v>
      </c>
      <c r="AG616" s="1" t="s">
        <v>48</v>
      </c>
      <c r="AH616" s="1" t="s">
        <v>48</v>
      </c>
      <c r="AI616" s="1" t="s">
        <v>48</v>
      </c>
      <c r="AJ616" s="1" t="s">
        <v>48</v>
      </c>
      <c r="AK616" s="1" t="s">
        <v>48</v>
      </c>
      <c r="AL616" s="1" t="s">
        <v>48</v>
      </c>
      <c r="AM616" s="1" t="s">
        <v>48</v>
      </c>
      <c r="AN616" s="1" t="s">
        <v>48</v>
      </c>
      <c r="AO616" s="1" t="s">
        <v>48</v>
      </c>
      <c r="AP616" s="24" t="s">
        <v>48</v>
      </c>
      <c r="AQ616" s="1" t="s">
        <v>521</v>
      </c>
      <c r="AR616" s="1">
        <v>10</v>
      </c>
      <c r="AS616" s="25" t="s">
        <v>519</v>
      </c>
      <c r="AT616" s="36" t="s">
        <v>50</v>
      </c>
      <c r="AU616" s="9">
        <f t="shared" si="73"/>
        <v>-2.311361197028369</v>
      </c>
      <c r="AV616" s="9">
        <f t="shared" si="74"/>
        <v>-1.3812253141830766</v>
      </c>
      <c r="AW616">
        <f t="shared" si="75"/>
        <v>3</v>
      </c>
      <c r="AX616">
        <f t="shared" si="76"/>
        <v>0</v>
      </c>
      <c r="AY616" s="6">
        <f>VLOOKUP(AQ616,COND!$A$10:$B$32,2,FALSE)</f>
        <v>1</v>
      </c>
      <c r="AZ616" s="9">
        <f>($AU$3*AU616+$AV$3*AV616+$AW$3*AW616+$AX$3*AX616)*AY616*IF(AR616&lt;5,0.95,IF(AR616&lt;7,0.975,1))+$K$3*VLOOKUP(K616,COND!$A$2:$D$7,2,FALSE)+$L$3*VLOOKUP(L616,COND!$A$2:$D$7,3,FALSE)+IF(BB616="SP",$BB$3,0)+IF($AW616&lt;3,-5,0)</f>
        <v>5.1132214769327931</v>
      </c>
      <c r="BA616" s="28">
        <f t="shared" si="77"/>
        <v>-0.60835677880882799</v>
      </c>
      <c r="BB616" t="str">
        <f t="shared" si="78"/>
        <v>SP</v>
      </c>
      <c r="BC616">
        <v>900</v>
      </c>
      <c r="BD616">
        <v>612</v>
      </c>
      <c r="BF616" t="str">
        <f t="shared" si="79"/>
        <v>Unlikely</v>
      </c>
      <c r="BH616" t="str">
        <f>IF(VLOOKUP($B616,'Draft List'!$D$4:$AC$2598,BH$3,FALSE)&lt;&gt;0,VLOOKUP($B616,'Draft List'!$D$4:$AC$2598,BH$3,FALSE),"")</f>
        <v/>
      </c>
      <c r="BI616" t="str">
        <f>IF(VLOOKUP($B616,'Draft List'!$D$4:$AC$2598,BI$3,FALSE)&lt;&gt;0,VLOOKUP($B616,'Draft List'!$D$4:$AC$2598,BI$3,FALSE),"")</f>
        <v/>
      </c>
      <c r="BJ616" t="str">
        <f>IF(VLOOKUP($B616,'Draft List'!$D$4:$AC$2598,BJ$3,FALSE)&lt;&gt;0,VLOOKUP($B616,'Draft List'!$D$4:$AC$2598,BJ$3,FALSE),"")</f>
        <v/>
      </c>
      <c r="BK616" t="str">
        <f>IF(VLOOKUP($B616,'Draft List'!$D$4:$AC$2598,BK$3,FALSE)&lt;&gt;0,VLOOKUP($B616,'Draft List'!$D$4:$AC$2598,BK$3,FALSE),"")</f>
        <v/>
      </c>
      <c r="BL616" t="e">
        <f>IF(OR(C616="SP",C616="MR",C616="CL"),"P",VLOOKUP($A616,Bat!$A$4:$AQ$1284,42,FALSE))</f>
        <v>#N/A</v>
      </c>
    </row>
    <row r="617" spans="1:64" x14ac:dyDescent="0.25">
      <c r="A617" s="45" t="str">
        <f t="shared" si="72"/>
        <v>SPDoug Norris23</v>
      </c>
      <c r="B617">
        <f>VLOOKUP($A617,draft_listing_pitchers_stats!$A$1:$B$1324,2,FALSE)</f>
        <v>10346</v>
      </c>
      <c r="C617" s="1" t="s">
        <v>25</v>
      </c>
      <c r="D617" s="1" t="s">
        <v>545</v>
      </c>
      <c r="E617" s="1" t="s">
        <v>1503</v>
      </c>
      <c r="F617" s="1">
        <v>23</v>
      </c>
      <c r="G617" s="1" t="s">
        <v>44</v>
      </c>
      <c r="H617" s="1" t="s">
        <v>44</v>
      </c>
      <c r="I617" s="1" t="s">
        <v>54</v>
      </c>
      <c r="J617" s="24" t="s">
        <v>54</v>
      </c>
      <c r="K617" s="1" t="s">
        <v>46</v>
      </c>
      <c r="L617" s="24" t="s">
        <v>46</v>
      </c>
      <c r="M617" s="1">
        <v>2</v>
      </c>
      <c r="N617" s="1">
        <v>2</v>
      </c>
      <c r="O617" s="24">
        <v>1</v>
      </c>
      <c r="P617" s="1">
        <v>3</v>
      </c>
      <c r="Q617" s="1">
        <v>2</v>
      </c>
      <c r="R617" s="24">
        <v>2</v>
      </c>
      <c r="S617" s="1">
        <v>4</v>
      </c>
      <c r="T617" s="1">
        <v>6</v>
      </c>
      <c r="U617" s="1" t="s">
        <v>48</v>
      </c>
      <c r="V617" s="1" t="s">
        <v>48</v>
      </c>
      <c r="W617" s="1">
        <v>3</v>
      </c>
      <c r="X617" s="1">
        <v>4</v>
      </c>
      <c r="Y617" s="1" t="s">
        <v>48</v>
      </c>
      <c r="Z617" s="1" t="s">
        <v>48</v>
      </c>
      <c r="AA617" s="1" t="s">
        <v>48</v>
      </c>
      <c r="AB617" s="1" t="s">
        <v>48</v>
      </c>
      <c r="AC617" s="1">
        <v>4</v>
      </c>
      <c r="AD617" s="1">
        <v>4</v>
      </c>
      <c r="AE617" s="1" t="s">
        <v>48</v>
      </c>
      <c r="AF617" s="1" t="s">
        <v>48</v>
      </c>
      <c r="AG617" s="1" t="s">
        <v>48</v>
      </c>
      <c r="AH617" s="1" t="s">
        <v>48</v>
      </c>
      <c r="AI617" s="1" t="s">
        <v>48</v>
      </c>
      <c r="AJ617" s="1" t="s">
        <v>48</v>
      </c>
      <c r="AK617" s="1" t="s">
        <v>48</v>
      </c>
      <c r="AL617" s="1" t="s">
        <v>48</v>
      </c>
      <c r="AM617" s="1" t="s">
        <v>48</v>
      </c>
      <c r="AN617" s="1" t="s">
        <v>48</v>
      </c>
      <c r="AO617" s="1" t="s">
        <v>48</v>
      </c>
      <c r="AP617" s="24" t="s">
        <v>48</v>
      </c>
      <c r="AQ617" s="1" t="s">
        <v>62</v>
      </c>
      <c r="AR617" s="1">
        <v>7</v>
      </c>
      <c r="AS617" s="25" t="s">
        <v>15</v>
      </c>
      <c r="AT617" s="36" t="s">
        <v>50</v>
      </c>
      <c r="AU617" s="9">
        <f t="shared" si="73"/>
        <v>-2.311361197028369</v>
      </c>
      <c r="AV617" s="9">
        <f t="shared" si="74"/>
        <v>-1.4288545557280135</v>
      </c>
      <c r="AW617">
        <f t="shared" si="75"/>
        <v>3</v>
      </c>
      <c r="AX617">
        <f t="shared" si="76"/>
        <v>0.5</v>
      </c>
      <c r="AY617" s="6">
        <f>VLOOKUP(AQ617,COND!$A$10:$B$32,2,FALSE)</f>
        <v>1</v>
      </c>
      <c r="AZ617" s="9">
        <f>($AU$3*AU617+$AV$3*AV617+$AW$3*AW617+$AX$3*AX617)*AY617*IF(AR617&lt;5,0.95,IF(AR617&lt;7,0.975,1))+$K$3*VLOOKUP(K617,COND!$A$2:$D$7,2,FALSE)+$L$3*VLOOKUP(L617,COND!$A$2:$D$7,3,FALSE)+IF(BB617="SP",$BB$3,0)+IF($AW617&lt;3,-5,0)</f>
        <v>5.0856366460340574</v>
      </c>
      <c r="BA617" s="28">
        <f t="shared" si="77"/>
        <v>-0.61078010744911138</v>
      </c>
      <c r="BB617" t="str">
        <f t="shared" si="78"/>
        <v>SP</v>
      </c>
      <c r="BC617">
        <v>900</v>
      </c>
      <c r="BD617">
        <v>613</v>
      </c>
      <c r="BF617" t="str">
        <f t="shared" si="79"/>
        <v>Unlikely</v>
      </c>
      <c r="BH617" t="str">
        <f>IF(VLOOKUP($B617,'Draft List'!$D$4:$AC$2598,BH$3,FALSE)&lt;&gt;0,VLOOKUP($B617,'Draft List'!$D$4:$AC$2598,BH$3,FALSE),"")</f>
        <v/>
      </c>
      <c r="BI617" t="str">
        <f>IF(VLOOKUP($B617,'Draft List'!$D$4:$AC$2598,BI$3,FALSE)&lt;&gt;0,VLOOKUP($B617,'Draft List'!$D$4:$AC$2598,BI$3,FALSE),"")</f>
        <v/>
      </c>
      <c r="BJ617" t="str">
        <f>IF(VLOOKUP($B617,'Draft List'!$D$4:$AC$2598,BJ$3,FALSE)&lt;&gt;0,VLOOKUP($B617,'Draft List'!$D$4:$AC$2598,BJ$3,FALSE),"")</f>
        <v/>
      </c>
      <c r="BK617" t="str">
        <f>IF(VLOOKUP($B617,'Draft List'!$D$4:$AC$2598,BK$3,FALSE)&lt;&gt;0,VLOOKUP($B617,'Draft List'!$D$4:$AC$2598,BK$3,FALSE),"")</f>
        <v/>
      </c>
      <c r="BL617" t="str">
        <f>IF(OR(C617="SP",C617="MR",C617="CL"),"P",VLOOKUP($A617,Bat!$A$4:$AQ$1284,42,FALSE))</f>
        <v>P</v>
      </c>
    </row>
    <row r="618" spans="1:64" x14ac:dyDescent="0.25">
      <c r="A618" s="45" t="str">
        <f t="shared" si="72"/>
        <v>RPHéctor Rodríguez24</v>
      </c>
      <c r="B618">
        <f>VLOOKUP($A618,draft_listing_pitchers_stats!$A$1:$B$1324,2,FALSE)</f>
        <v>15322</v>
      </c>
      <c r="C618" s="1" t="s">
        <v>885</v>
      </c>
      <c r="D618" s="1" t="s">
        <v>564</v>
      </c>
      <c r="E618" s="1" t="s">
        <v>225</v>
      </c>
      <c r="F618" s="1">
        <v>24</v>
      </c>
      <c r="G618" s="1" t="s">
        <v>44</v>
      </c>
      <c r="H618" s="1" t="s">
        <v>58</v>
      </c>
      <c r="I618" s="1" t="s">
        <v>54</v>
      </c>
      <c r="J618" s="24" t="s">
        <v>54</v>
      </c>
      <c r="K618" s="1" t="s">
        <v>47</v>
      </c>
      <c r="L618" s="24" t="s">
        <v>47</v>
      </c>
      <c r="M618" s="1">
        <v>3</v>
      </c>
      <c r="N618" s="1">
        <v>2</v>
      </c>
      <c r="O618" s="24">
        <v>1</v>
      </c>
      <c r="P618" s="1">
        <v>3</v>
      </c>
      <c r="Q618" s="1">
        <v>2</v>
      </c>
      <c r="R618" s="24">
        <v>2</v>
      </c>
      <c r="S618" s="1">
        <v>5</v>
      </c>
      <c r="T618" s="1">
        <v>5</v>
      </c>
      <c r="U618" s="1">
        <v>1</v>
      </c>
      <c r="V618" s="1">
        <v>1</v>
      </c>
      <c r="W618" s="1">
        <v>2</v>
      </c>
      <c r="X618" s="1">
        <v>3</v>
      </c>
      <c r="Y618" s="1" t="s">
        <v>48</v>
      </c>
      <c r="Z618" s="1" t="s">
        <v>48</v>
      </c>
      <c r="AA618" s="1" t="s">
        <v>48</v>
      </c>
      <c r="AB618" s="1" t="s">
        <v>48</v>
      </c>
      <c r="AC618" s="1" t="s">
        <v>48</v>
      </c>
      <c r="AD618" s="1" t="s">
        <v>48</v>
      </c>
      <c r="AE618" s="1" t="s">
        <v>48</v>
      </c>
      <c r="AF618" s="1" t="s">
        <v>48</v>
      </c>
      <c r="AG618" s="1">
        <v>4</v>
      </c>
      <c r="AH618" s="1">
        <v>4</v>
      </c>
      <c r="AI618" s="1" t="s">
        <v>48</v>
      </c>
      <c r="AJ618" s="1" t="s">
        <v>48</v>
      </c>
      <c r="AK618" s="1" t="s">
        <v>48</v>
      </c>
      <c r="AL618" s="1" t="s">
        <v>48</v>
      </c>
      <c r="AM618" s="1" t="s">
        <v>48</v>
      </c>
      <c r="AN618" s="1" t="s">
        <v>48</v>
      </c>
      <c r="AO618" s="1" t="s">
        <v>48</v>
      </c>
      <c r="AP618" s="24" t="s">
        <v>48</v>
      </c>
      <c r="AQ618" s="1" t="s">
        <v>64</v>
      </c>
      <c r="AR618" s="1">
        <v>5</v>
      </c>
      <c r="AS618" s="25" t="s">
        <v>519</v>
      </c>
      <c r="AT618" s="36" t="s">
        <v>50</v>
      </c>
      <c r="AU618" s="9">
        <f t="shared" si="73"/>
        <v>-2.1166698725191955</v>
      </c>
      <c r="AV618" s="9">
        <f t="shared" si="74"/>
        <v>-1.4288545557280135</v>
      </c>
      <c r="AW618">
        <f t="shared" si="75"/>
        <v>4</v>
      </c>
      <c r="AX618">
        <f t="shared" si="76"/>
        <v>0</v>
      </c>
      <c r="AY618" s="6">
        <f>VLOOKUP(AQ618,COND!$A$10:$B$32,2,FALSE)</f>
        <v>1</v>
      </c>
      <c r="AZ618" s="9">
        <f>($AU$3*AU618+$AV$3*AV618+$AW$3*AW618+$AX$3*AX618)*AY618*IF(AR618&lt;5,0.95,IF(AR618&lt;7,0.975,1))+$K$3*VLOOKUP(K618,COND!$A$2:$D$7,2,FALSE)+$L$3*VLOOKUP(L618,COND!$A$2:$D$7,3,FALSE)+IF(BB618="SP",$BB$3,0)+IF($AW618&lt;3,-5,0)</f>
        <v>5.0745855381624914</v>
      </c>
      <c r="BA618" s="28">
        <f t="shared" si="77"/>
        <v>-0.61175094777473593</v>
      </c>
      <c r="BB618" t="str">
        <f t="shared" si="78"/>
        <v>SP</v>
      </c>
      <c r="BC618">
        <v>900</v>
      </c>
      <c r="BD618">
        <v>614</v>
      </c>
      <c r="BF618" t="str">
        <f t="shared" si="79"/>
        <v>Unlikely</v>
      </c>
      <c r="BH618" t="str">
        <f>IF(VLOOKUP($B618,'Draft List'!$D$4:$AC$2598,BH$3,FALSE)&lt;&gt;0,VLOOKUP($B618,'Draft List'!$D$4:$AC$2598,BH$3,FALSE),"")</f>
        <v/>
      </c>
      <c r="BI618" t="str">
        <f>IF(VLOOKUP($B618,'Draft List'!$D$4:$AC$2598,BI$3,FALSE)&lt;&gt;0,VLOOKUP($B618,'Draft List'!$D$4:$AC$2598,BI$3,FALSE),"")</f>
        <v/>
      </c>
      <c r="BJ618" t="str">
        <f>IF(VLOOKUP($B618,'Draft List'!$D$4:$AC$2598,BJ$3,FALSE)&lt;&gt;0,VLOOKUP($B618,'Draft List'!$D$4:$AC$2598,BJ$3,FALSE),"")</f>
        <v/>
      </c>
      <c r="BK618" t="str">
        <f>IF(VLOOKUP($B618,'Draft List'!$D$4:$AC$2598,BK$3,FALSE)&lt;&gt;0,VLOOKUP($B618,'Draft List'!$D$4:$AC$2598,BK$3,FALSE),"")</f>
        <v/>
      </c>
      <c r="BL618" t="e">
        <f>IF(OR(C618="SP",C618="MR",C618="CL"),"P",VLOOKUP($A618,Bat!$A$4:$AQ$1284,42,FALSE))</f>
        <v>#N/A</v>
      </c>
    </row>
    <row r="619" spans="1:64" x14ac:dyDescent="0.25">
      <c r="A619" s="45" t="str">
        <f t="shared" si="72"/>
        <v>RPRick Allen23</v>
      </c>
      <c r="B619">
        <f>VLOOKUP($A619,draft_listing_pitchers_stats!$A$1:$B$1324,2,FALSE)</f>
        <v>10381</v>
      </c>
      <c r="C619" s="1" t="s">
        <v>885</v>
      </c>
      <c r="D619" s="1" t="s">
        <v>580</v>
      </c>
      <c r="E619" s="1" t="s">
        <v>437</v>
      </c>
      <c r="F619" s="1">
        <v>23</v>
      </c>
      <c r="G619" s="1" t="s">
        <v>44</v>
      </c>
      <c r="H619" s="1" t="s">
        <v>44</v>
      </c>
      <c r="I619" s="1" t="s">
        <v>54</v>
      </c>
      <c r="J619" s="24" t="s">
        <v>54</v>
      </c>
      <c r="K619" s="1" t="s">
        <v>47</v>
      </c>
      <c r="L619" s="24" t="s">
        <v>46</v>
      </c>
      <c r="M619" s="1">
        <v>1</v>
      </c>
      <c r="N619" s="1">
        <v>2</v>
      </c>
      <c r="O619" s="24">
        <v>1</v>
      </c>
      <c r="P619" s="1">
        <v>2</v>
      </c>
      <c r="Q619" s="1">
        <v>2</v>
      </c>
      <c r="R619" s="24">
        <v>3</v>
      </c>
      <c r="S619" s="1">
        <v>4</v>
      </c>
      <c r="T619" s="1">
        <v>4</v>
      </c>
      <c r="U619" s="1">
        <v>1</v>
      </c>
      <c r="V619" s="1">
        <v>2</v>
      </c>
      <c r="W619" s="1">
        <v>2</v>
      </c>
      <c r="X619" s="1">
        <v>2</v>
      </c>
      <c r="Y619" s="1" t="s">
        <v>48</v>
      </c>
      <c r="Z619" s="1" t="s">
        <v>48</v>
      </c>
      <c r="AA619" s="1" t="s">
        <v>48</v>
      </c>
      <c r="AB619" s="1" t="s">
        <v>48</v>
      </c>
      <c r="AC619" s="1" t="s">
        <v>48</v>
      </c>
      <c r="AD619" s="1" t="s">
        <v>48</v>
      </c>
      <c r="AE619" s="1" t="s">
        <v>48</v>
      </c>
      <c r="AF619" s="1" t="s">
        <v>48</v>
      </c>
      <c r="AG619" s="1" t="s">
        <v>48</v>
      </c>
      <c r="AH619" s="1" t="s">
        <v>48</v>
      </c>
      <c r="AI619" s="1" t="s">
        <v>48</v>
      </c>
      <c r="AJ619" s="1" t="s">
        <v>48</v>
      </c>
      <c r="AK619" s="1" t="s">
        <v>48</v>
      </c>
      <c r="AL619" s="1" t="s">
        <v>48</v>
      </c>
      <c r="AM619" s="1" t="s">
        <v>48</v>
      </c>
      <c r="AN619" s="1" t="s">
        <v>48</v>
      </c>
      <c r="AO619" s="1" t="s">
        <v>48</v>
      </c>
      <c r="AP619" s="24" t="s">
        <v>48</v>
      </c>
      <c r="AQ619" s="1" t="s">
        <v>522</v>
      </c>
      <c r="AR619" s="1">
        <v>9</v>
      </c>
      <c r="AS619" s="25" t="s">
        <v>519</v>
      </c>
      <c r="AT619" s="36" t="s">
        <v>50</v>
      </c>
      <c r="AU619" s="9">
        <f t="shared" si="73"/>
        <v>-2.5060525215375429</v>
      </c>
      <c r="AV619" s="9">
        <f t="shared" si="74"/>
        <v>-1.3812253141830766</v>
      </c>
      <c r="AW619">
        <f t="shared" si="75"/>
        <v>3</v>
      </c>
      <c r="AX619">
        <f t="shared" si="76"/>
        <v>0</v>
      </c>
      <c r="AY619" s="6">
        <f>VLOOKUP(AQ619,COND!$A$10:$B$32,2,FALSE)</f>
        <v>1</v>
      </c>
      <c r="AZ619" s="9">
        <f>($AU$3*AU619+$AV$3*AV619+$AW$3*AW619+$AX$3*AX619)*AY619*IF(AR619&lt;5,0.95,IF(AR619&lt;7,0.975,1))+$K$3*VLOOKUP(K619,COND!$A$2:$D$7,2,FALSE)+$L$3*VLOOKUP(L619,COND!$A$2:$D$7,3,FALSE)+IF(BB619="SP",$BB$3,0)+IF($AW619&lt;3,-5,0)</f>
        <v>5.0742832120309593</v>
      </c>
      <c r="BA619" s="28">
        <f t="shared" si="77"/>
        <v>-0.61177750713904522</v>
      </c>
      <c r="BB619" t="str">
        <f t="shared" si="78"/>
        <v>SP</v>
      </c>
      <c r="BC619">
        <v>900</v>
      </c>
      <c r="BD619">
        <v>615</v>
      </c>
      <c r="BF619" t="str">
        <f t="shared" si="79"/>
        <v>Unlikely</v>
      </c>
      <c r="BH619" t="str">
        <f>IF(VLOOKUP($B619,'Draft List'!$D$4:$AC$2598,BH$3,FALSE)&lt;&gt;0,VLOOKUP($B619,'Draft List'!$D$4:$AC$2598,BH$3,FALSE),"")</f>
        <v/>
      </c>
      <c r="BI619" t="str">
        <f>IF(VLOOKUP($B619,'Draft List'!$D$4:$AC$2598,BI$3,FALSE)&lt;&gt;0,VLOOKUP($B619,'Draft List'!$D$4:$AC$2598,BI$3,FALSE),"")</f>
        <v/>
      </c>
      <c r="BJ619" t="str">
        <f>IF(VLOOKUP($B619,'Draft List'!$D$4:$AC$2598,BJ$3,FALSE)&lt;&gt;0,VLOOKUP($B619,'Draft List'!$D$4:$AC$2598,BJ$3,FALSE),"")</f>
        <v/>
      </c>
      <c r="BK619" t="str">
        <f>IF(VLOOKUP($B619,'Draft List'!$D$4:$AC$2598,BK$3,FALSE)&lt;&gt;0,VLOOKUP($B619,'Draft List'!$D$4:$AC$2598,BK$3,FALSE),"")</f>
        <v/>
      </c>
      <c r="BL619" t="e">
        <f>IF(OR(C619="SP",C619="MR",C619="CL"),"P",VLOOKUP($A619,Bat!$A$4:$AQ$1284,42,FALSE))</f>
        <v>#N/A</v>
      </c>
    </row>
    <row r="620" spans="1:64" x14ac:dyDescent="0.25">
      <c r="A620" s="45" t="str">
        <f t="shared" si="72"/>
        <v>RPMabuchi Naito24</v>
      </c>
      <c r="B620">
        <f>VLOOKUP($A620,draft_listing_pitchers_stats!$A$1:$B$1324,2,FALSE)</f>
        <v>5481</v>
      </c>
      <c r="C620" s="1" t="s">
        <v>885</v>
      </c>
      <c r="D620" s="1" t="s">
        <v>1484</v>
      </c>
      <c r="E620" s="1" t="s">
        <v>1485</v>
      </c>
      <c r="F620" s="1">
        <v>24</v>
      </c>
      <c r="G620" s="1" t="s">
        <v>44</v>
      </c>
      <c r="H620" s="1" t="s">
        <v>44</v>
      </c>
      <c r="I620" s="1" t="s">
        <v>54</v>
      </c>
      <c r="J620" s="24" t="s">
        <v>54</v>
      </c>
      <c r="K620" s="1" t="s">
        <v>47</v>
      </c>
      <c r="L620" s="24" t="s">
        <v>47</v>
      </c>
      <c r="M620" s="1">
        <v>2</v>
      </c>
      <c r="N620" s="1">
        <v>3</v>
      </c>
      <c r="O620" s="24">
        <v>1</v>
      </c>
      <c r="P620" s="1">
        <v>3</v>
      </c>
      <c r="Q620" s="1">
        <v>3</v>
      </c>
      <c r="R620" s="24">
        <v>1</v>
      </c>
      <c r="S620" s="1">
        <v>3</v>
      </c>
      <c r="T620" s="1">
        <v>3</v>
      </c>
      <c r="U620" s="1" t="s">
        <v>48</v>
      </c>
      <c r="V620" s="1" t="s">
        <v>48</v>
      </c>
      <c r="W620" s="1">
        <v>2</v>
      </c>
      <c r="X620" s="1">
        <v>3</v>
      </c>
      <c r="Y620" s="1">
        <v>4</v>
      </c>
      <c r="Z620" s="1">
        <v>4</v>
      </c>
      <c r="AA620" s="1" t="s">
        <v>48</v>
      </c>
      <c r="AB620" s="1" t="s">
        <v>48</v>
      </c>
      <c r="AC620" s="1" t="s">
        <v>48</v>
      </c>
      <c r="AD620" s="1" t="s">
        <v>48</v>
      </c>
      <c r="AE620" s="1" t="s">
        <v>48</v>
      </c>
      <c r="AF620" s="1" t="s">
        <v>48</v>
      </c>
      <c r="AG620" s="1" t="s">
        <v>48</v>
      </c>
      <c r="AH620" s="1" t="s">
        <v>48</v>
      </c>
      <c r="AI620" s="1" t="s">
        <v>48</v>
      </c>
      <c r="AJ620" s="1" t="s">
        <v>48</v>
      </c>
      <c r="AK620" s="1" t="s">
        <v>48</v>
      </c>
      <c r="AL620" s="1" t="s">
        <v>48</v>
      </c>
      <c r="AM620" s="1" t="s">
        <v>48</v>
      </c>
      <c r="AN620" s="1" t="s">
        <v>48</v>
      </c>
      <c r="AO620" s="1" t="s">
        <v>48</v>
      </c>
      <c r="AP620" s="24" t="s">
        <v>48</v>
      </c>
      <c r="AQ620" s="1" t="s">
        <v>75</v>
      </c>
      <c r="AR620" s="1">
        <v>6</v>
      </c>
      <c r="AS620" s="25" t="s">
        <v>518</v>
      </c>
      <c r="AT620" s="36" t="s">
        <v>50</v>
      </c>
      <c r="AU620" s="9">
        <f t="shared" si="73"/>
        <v>-2.1159294805983135</v>
      </c>
      <c r="AV620" s="9">
        <f t="shared" si="74"/>
        <v>-1.4757434053520684</v>
      </c>
      <c r="AW620">
        <f t="shared" si="75"/>
        <v>3</v>
      </c>
      <c r="AX620">
        <f t="shared" si="76"/>
        <v>0</v>
      </c>
      <c r="AY620" s="6">
        <f>VLOOKUP(AQ620,COND!$A$10:$B$32,2,FALSE)</f>
        <v>0.95</v>
      </c>
      <c r="AZ620" s="9">
        <f>($AU$3*AU620+$AV$3*AV620+$AW$3*AW620+$AX$3*AX620)*AY620*IF(AR620&lt;5,0.95,IF(AR620&lt;7,0.975,1))+$K$3*VLOOKUP(K620,COND!$A$2:$D$7,2,FALSE)+$L$3*VLOOKUP(L620,COND!$A$2:$D$7,3,FALSE)+IF(BB620="SP",$BB$3,0)+IF($AW620&lt;3,-5,0)</f>
        <v>5.0592524795720983</v>
      </c>
      <c r="BA620" s="28">
        <f t="shared" si="77"/>
        <v>-0.61309795766439767</v>
      </c>
      <c r="BB620" t="str">
        <f t="shared" si="78"/>
        <v>SP</v>
      </c>
      <c r="BC620">
        <v>900</v>
      </c>
      <c r="BD620">
        <v>616</v>
      </c>
      <c r="BF620" t="str">
        <f t="shared" si="79"/>
        <v>Unlikely</v>
      </c>
      <c r="BH620" t="str">
        <f>IF(VLOOKUP($B620,'Draft List'!$D$4:$AC$2598,BH$3,FALSE)&lt;&gt;0,VLOOKUP($B620,'Draft List'!$D$4:$AC$2598,BH$3,FALSE),"")</f>
        <v/>
      </c>
      <c r="BI620" t="str">
        <f>IF(VLOOKUP($B620,'Draft List'!$D$4:$AC$2598,BI$3,FALSE)&lt;&gt;0,VLOOKUP($B620,'Draft List'!$D$4:$AC$2598,BI$3,FALSE),"")</f>
        <v/>
      </c>
      <c r="BJ620" t="str">
        <f>IF(VLOOKUP($B620,'Draft List'!$D$4:$AC$2598,BJ$3,FALSE)&lt;&gt;0,VLOOKUP($B620,'Draft List'!$D$4:$AC$2598,BJ$3,FALSE),"")</f>
        <v/>
      </c>
      <c r="BK620" t="str">
        <f>IF(VLOOKUP($B620,'Draft List'!$D$4:$AC$2598,BK$3,FALSE)&lt;&gt;0,VLOOKUP($B620,'Draft List'!$D$4:$AC$2598,BK$3,FALSE),"")</f>
        <v/>
      </c>
      <c r="BL620" t="e">
        <f>IF(OR(C620="SP",C620="MR",C620="CL"),"P",VLOOKUP($A620,Bat!$A$4:$AQ$1284,42,FALSE))</f>
        <v>#N/A</v>
      </c>
    </row>
    <row r="621" spans="1:64" x14ac:dyDescent="0.25">
      <c r="A621" s="45" t="str">
        <f t="shared" si="72"/>
        <v>CLOtaru Matsui23</v>
      </c>
      <c r="B621">
        <f>VLOOKUP($A621,draft_listing_pitchers_stats!$A$1:$B$1324,2,FALSE)</f>
        <v>6907</v>
      </c>
      <c r="C621" s="1" t="s">
        <v>53</v>
      </c>
      <c r="D621" s="1" t="s">
        <v>1409</v>
      </c>
      <c r="E621" s="1" t="s">
        <v>767</v>
      </c>
      <c r="F621" s="1">
        <v>23</v>
      </c>
      <c r="G621" s="1" t="s">
        <v>44</v>
      </c>
      <c r="H621" s="1" t="s">
        <v>44</v>
      </c>
      <c r="I621" s="1" t="s">
        <v>54</v>
      </c>
      <c r="J621" s="24" t="s">
        <v>54</v>
      </c>
      <c r="K621" s="1" t="s">
        <v>46</v>
      </c>
      <c r="L621" s="24" t="s">
        <v>46</v>
      </c>
      <c r="M621" s="1">
        <v>2</v>
      </c>
      <c r="N621" s="1">
        <v>3</v>
      </c>
      <c r="O621" s="24">
        <v>1</v>
      </c>
      <c r="P621" s="1">
        <v>2</v>
      </c>
      <c r="Q621" s="1">
        <v>3</v>
      </c>
      <c r="R621" s="24">
        <v>2</v>
      </c>
      <c r="S621" s="1">
        <v>4</v>
      </c>
      <c r="T621" s="1">
        <v>4</v>
      </c>
      <c r="U621" s="1">
        <v>1</v>
      </c>
      <c r="V621" s="1">
        <v>1</v>
      </c>
      <c r="W621" s="1" t="s">
        <v>48</v>
      </c>
      <c r="X621" s="1" t="s">
        <v>48</v>
      </c>
      <c r="Y621" s="1">
        <v>2</v>
      </c>
      <c r="Z621" s="1">
        <v>2</v>
      </c>
      <c r="AA621" s="1" t="s">
        <v>48</v>
      </c>
      <c r="AB621" s="1" t="s">
        <v>48</v>
      </c>
      <c r="AC621" s="1" t="s">
        <v>48</v>
      </c>
      <c r="AD621" s="1" t="s">
        <v>48</v>
      </c>
      <c r="AE621" s="1">
        <v>3</v>
      </c>
      <c r="AF621" s="1">
        <v>3</v>
      </c>
      <c r="AG621" s="1" t="s">
        <v>48</v>
      </c>
      <c r="AH621" s="1" t="s">
        <v>48</v>
      </c>
      <c r="AI621" s="1" t="s">
        <v>48</v>
      </c>
      <c r="AJ621" s="1" t="s">
        <v>48</v>
      </c>
      <c r="AK621" s="1" t="s">
        <v>48</v>
      </c>
      <c r="AL621" s="1" t="s">
        <v>48</v>
      </c>
      <c r="AM621" s="1" t="s">
        <v>48</v>
      </c>
      <c r="AN621" s="1" t="s">
        <v>48</v>
      </c>
      <c r="AO621" s="1" t="s">
        <v>48</v>
      </c>
      <c r="AP621" s="24" t="s">
        <v>48</v>
      </c>
      <c r="AQ621" s="1" t="s">
        <v>62</v>
      </c>
      <c r="AR621" s="1">
        <v>7</v>
      </c>
      <c r="AS621" s="25" t="s">
        <v>518</v>
      </c>
      <c r="AT621" s="36" t="s">
        <v>50</v>
      </c>
      <c r="AU621" s="9">
        <f t="shared" si="73"/>
        <v>-2.1159294805983135</v>
      </c>
      <c r="AV621" s="9">
        <f t="shared" si="74"/>
        <v>-1.4281141638071317</v>
      </c>
      <c r="AW621">
        <f t="shared" si="75"/>
        <v>4</v>
      </c>
      <c r="AX621">
        <f t="shared" si="76"/>
        <v>0</v>
      </c>
      <c r="AY621" s="6">
        <f>VLOOKUP(AQ621,COND!$A$10:$B$32,2,FALSE)</f>
        <v>1</v>
      </c>
      <c r="AZ621" s="9">
        <f>($AU$3*AU621+$AV$3*AV621+$AW$3*AW621+$AX$3*AX621)*AY621*IF(AR621&lt;5,0.95,IF(AR621&lt;7,0.975,1))+$K$3*VLOOKUP(K621,COND!$A$2:$D$7,2,FALSE)+$L$3*VLOOKUP(L621,COND!$A$2:$D$7,3,FALSE)+IF(BB621="SP",$BB$3,0)+IF($AW621&lt;3,-5,0)</f>
        <v>5.0145308277377012</v>
      </c>
      <c r="BA621" s="28">
        <f t="shared" si="77"/>
        <v>-0.61702675679783903</v>
      </c>
      <c r="BB621" t="str">
        <f t="shared" si="78"/>
        <v>SP</v>
      </c>
      <c r="BC621">
        <v>900</v>
      </c>
      <c r="BD621">
        <v>617</v>
      </c>
      <c r="BF621" t="str">
        <f t="shared" si="79"/>
        <v>Unlikely</v>
      </c>
      <c r="BH621" t="str">
        <f>IF(VLOOKUP($B621,'Draft List'!$D$4:$AC$2598,BH$3,FALSE)&lt;&gt;0,VLOOKUP($B621,'Draft List'!$D$4:$AC$2598,BH$3,FALSE),"")</f>
        <v/>
      </c>
      <c r="BI621" t="str">
        <f>IF(VLOOKUP($B621,'Draft List'!$D$4:$AC$2598,BI$3,FALSE)&lt;&gt;0,VLOOKUP($B621,'Draft List'!$D$4:$AC$2598,BI$3,FALSE),"")</f>
        <v/>
      </c>
      <c r="BJ621" t="str">
        <f>IF(VLOOKUP($B621,'Draft List'!$D$4:$AC$2598,BJ$3,FALSE)&lt;&gt;0,VLOOKUP($B621,'Draft List'!$D$4:$AC$2598,BJ$3,FALSE),"")</f>
        <v/>
      </c>
      <c r="BK621" t="str">
        <f>IF(VLOOKUP($B621,'Draft List'!$D$4:$AC$2598,BK$3,FALSE)&lt;&gt;0,VLOOKUP($B621,'Draft List'!$D$4:$AC$2598,BK$3,FALSE),"")</f>
        <v/>
      </c>
      <c r="BL621" t="str">
        <f>IF(OR(C621="SP",C621="MR",C621="CL"),"P",VLOOKUP($A621,Bat!$A$4:$AQ$1284,42,FALSE))</f>
        <v>P</v>
      </c>
    </row>
    <row r="622" spans="1:64" x14ac:dyDescent="0.25">
      <c r="A622" s="45" t="str">
        <f t="shared" si="72"/>
        <v>RPLarry Anderson23</v>
      </c>
      <c r="B622">
        <f>VLOOKUP($A622,draft_listing_pitchers_stats!$A$1:$B$1324,2,FALSE)</f>
        <v>9110</v>
      </c>
      <c r="C622" s="1" t="s">
        <v>885</v>
      </c>
      <c r="D622" s="1" t="s">
        <v>266</v>
      </c>
      <c r="E622" s="1" t="s">
        <v>228</v>
      </c>
      <c r="F622" s="1">
        <v>23</v>
      </c>
      <c r="G622" s="1" t="s">
        <v>44</v>
      </c>
      <c r="H622" s="1" t="s">
        <v>44</v>
      </c>
      <c r="I622" s="1" t="s">
        <v>54</v>
      </c>
      <c r="J622" s="24" t="s">
        <v>54</v>
      </c>
      <c r="K622" s="1" t="s">
        <v>47</v>
      </c>
      <c r="L622" s="24" t="s">
        <v>51</v>
      </c>
      <c r="M622" s="1">
        <v>2</v>
      </c>
      <c r="N622" s="1">
        <v>2</v>
      </c>
      <c r="O622" s="24">
        <v>2</v>
      </c>
      <c r="P622" s="1">
        <v>3</v>
      </c>
      <c r="Q622" s="1">
        <v>2</v>
      </c>
      <c r="R622" s="24">
        <v>2</v>
      </c>
      <c r="S622" s="1">
        <v>4</v>
      </c>
      <c r="T622" s="1">
        <v>5</v>
      </c>
      <c r="U622" s="1">
        <v>2</v>
      </c>
      <c r="V622" s="1">
        <v>4</v>
      </c>
      <c r="W622" s="1" t="s">
        <v>48</v>
      </c>
      <c r="X622" s="1" t="s">
        <v>48</v>
      </c>
      <c r="Y622" s="1" t="s">
        <v>48</v>
      </c>
      <c r="Z622" s="1" t="s">
        <v>48</v>
      </c>
      <c r="AA622" s="1" t="s">
        <v>48</v>
      </c>
      <c r="AB622" s="1" t="s">
        <v>48</v>
      </c>
      <c r="AC622" s="1" t="s">
        <v>48</v>
      </c>
      <c r="AD622" s="1" t="s">
        <v>48</v>
      </c>
      <c r="AE622" s="1">
        <v>4</v>
      </c>
      <c r="AF622" s="1">
        <v>4</v>
      </c>
      <c r="AG622" s="1">
        <v>3</v>
      </c>
      <c r="AH622" s="1">
        <v>4</v>
      </c>
      <c r="AI622" s="1" t="s">
        <v>48</v>
      </c>
      <c r="AJ622" s="1" t="s">
        <v>48</v>
      </c>
      <c r="AK622" s="1" t="s">
        <v>48</v>
      </c>
      <c r="AL622" s="1" t="s">
        <v>48</v>
      </c>
      <c r="AM622" s="1" t="s">
        <v>48</v>
      </c>
      <c r="AN622" s="1" t="s">
        <v>48</v>
      </c>
      <c r="AO622" s="1" t="s">
        <v>48</v>
      </c>
      <c r="AP622" s="24" t="s">
        <v>48</v>
      </c>
      <c r="AQ622" s="1" t="s">
        <v>64</v>
      </c>
      <c r="AR622" s="1">
        <v>7</v>
      </c>
      <c r="AS622" s="25" t="s">
        <v>519</v>
      </c>
      <c r="AT622" s="36" t="s">
        <v>48</v>
      </c>
      <c r="AU622" s="9">
        <f t="shared" si="73"/>
        <v>-2.0690406309742588</v>
      </c>
      <c r="AV622" s="9">
        <f t="shared" si="74"/>
        <v>-1.4288545557280135</v>
      </c>
      <c r="AW622">
        <f t="shared" si="75"/>
        <v>4</v>
      </c>
      <c r="AX622">
        <f t="shared" si="76"/>
        <v>0</v>
      </c>
      <c r="AY622" s="6">
        <f>VLOOKUP(AQ622,COND!$A$10:$B$32,2,FALSE)</f>
        <v>1</v>
      </c>
      <c r="AZ622" s="9">
        <f>($AU$3*AU622+$AV$3*AV622+$AW$3*AW622+$AX$3*AX622)*AY622*IF(AR622&lt;5,0.95,IF(AR622&lt;7,0.975,1))+$K$3*VLOOKUP(K622,COND!$A$2:$D$7,2,FALSE)+$L$3*VLOOKUP(L622,COND!$A$2:$D$7,3,FALSE)+IF(BB622="SP",$BB$3,0)+IF($AW622&lt;3,-5,0)</f>
        <v>5.0091007592448804</v>
      </c>
      <c r="BA622" s="28">
        <f t="shared" si="77"/>
        <v>-0.61750378856017463</v>
      </c>
      <c r="BB622" t="str">
        <f t="shared" si="78"/>
        <v>SP</v>
      </c>
      <c r="BC622">
        <v>900</v>
      </c>
      <c r="BD622">
        <v>618</v>
      </c>
      <c r="BF622" t="str">
        <f t="shared" si="79"/>
        <v>Unlikely</v>
      </c>
      <c r="BH622" t="str">
        <f>IF(VLOOKUP($B622,'Draft List'!$D$4:$AC$2598,BH$3,FALSE)&lt;&gt;0,VLOOKUP($B622,'Draft List'!$D$4:$AC$2598,BH$3,FALSE),"")</f>
        <v/>
      </c>
      <c r="BI622" t="str">
        <f>IF(VLOOKUP($B622,'Draft List'!$D$4:$AC$2598,BI$3,FALSE)&lt;&gt;0,VLOOKUP($B622,'Draft List'!$D$4:$AC$2598,BI$3,FALSE),"")</f>
        <v/>
      </c>
      <c r="BJ622" t="str">
        <f>IF(VLOOKUP($B622,'Draft List'!$D$4:$AC$2598,BJ$3,FALSE)&lt;&gt;0,VLOOKUP($B622,'Draft List'!$D$4:$AC$2598,BJ$3,FALSE),"")</f>
        <v/>
      </c>
      <c r="BK622" t="str">
        <f>IF(VLOOKUP($B622,'Draft List'!$D$4:$AC$2598,BK$3,FALSE)&lt;&gt;0,VLOOKUP($B622,'Draft List'!$D$4:$AC$2598,BK$3,FALSE),"")</f>
        <v/>
      </c>
      <c r="BL622">
        <f>IF(OR(C622="SP",C622="MR",C622="CL"),"P",VLOOKUP($A622,Bat!$A$4:$AQ$1284,42,FALSE))</f>
        <v>-5.4858271625506294</v>
      </c>
    </row>
    <row r="623" spans="1:64" x14ac:dyDescent="0.25">
      <c r="A623" s="45" t="str">
        <f t="shared" si="72"/>
        <v>RPSergio Valadez22</v>
      </c>
      <c r="B623">
        <f>VLOOKUP($A623,draft_listing_pitchers_stats!$A$1:$B$1324,2,FALSE)</f>
        <v>8076</v>
      </c>
      <c r="C623" s="1" t="s">
        <v>885</v>
      </c>
      <c r="D623" s="1" t="s">
        <v>516</v>
      </c>
      <c r="E623" s="1" t="s">
        <v>1707</v>
      </c>
      <c r="F623" s="1">
        <v>22</v>
      </c>
      <c r="G623" s="1" t="s">
        <v>44</v>
      </c>
      <c r="H623" s="1" t="s">
        <v>44</v>
      </c>
      <c r="I623" s="1" t="s">
        <v>54</v>
      </c>
      <c r="J623" s="24" t="s">
        <v>54</v>
      </c>
      <c r="K623" s="1" t="s">
        <v>47</v>
      </c>
      <c r="L623" s="24" t="s">
        <v>46</v>
      </c>
      <c r="M623" s="1">
        <v>4</v>
      </c>
      <c r="N623" s="1">
        <v>1</v>
      </c>
      <c r="O623" s="24">
        <v>1</v>
      </c>
      <c r="P623" s="1">
        <v>4</v>
      </c>
      <c r="Q623" s="1">
        <v>1</v>
      </c>
      <c r="R623" s="24">
        <v>2</v>
      </c>
      <c r="S623" s="1">
        <v>4</v>
      </c>
      <c r="T623" s="1">
        <v>4</v>
      </c>
      <c r="U623" s="1">
        <v>5</v>
      </c>
      <c r="V623" s="1">
        <v>5</v>
      </c>
      <c r="W623" s="1">
        <v>4</v>
      </c>
      <c r="X623" s="1">
        <v>4</v>
      </c>
      <c r="Y623" s="1">
        <v>4</v>
      </c>
      <c r="Z623" s="1">
        <v>4</v>
      </c>
      <c r="AA623" s="1" t="s">
        <v>48</v>
      </c>
      <c r="AB623" s="1" t="s">
        <v>48</v>
      </c>
      <c r="AC623" s="1" t="s">
        <v>48</v>
      </c>
      <c r="AD623" s="1" t="s">
        <v>48</v>
      </c>
      <c r="AE623" s="1" t="s">
        <v>48</v>
      </c>
      <c r="AF623" s="1" t="s">
        <v>48</v>
      </c>
      <c r="AG623" s="1">
        <v>4</v>
      </c>
      <c r="AH623" s="1">
        <v>4</v>
      </c>
      <c r="AI623" s="1">
        <v>3</v>
      </c>
      <c r="AJ623" s="1">
        <v>3</v>
      </c>
      <c r="AK623" s="1" t="s">
        <v>48</v>
      </c>
      <c r="AL623" s="1" t="s">
        <v>48</v>
      </c>
      <c r="AM623" s="1" t="s">
        <v>48</v>
      </c>
      <c r="AN623" s="1" t="s">
        <v>48</v>
      </c>
      <c r="AO623" s="1" t="s">
        <v>48</v>
      </c>
      <c r="AP623" s="24" t="s">
        <v>48</v>
      </c>
      <c r="AQ623" s="1" t="s">
        <v>522</v>
      </c>
      <c r="AR623" s="1">
        <v>4</v>
      </c>
      <c r="AS623" s="25" t="s">
        <v>523</v>
      </c>
      <c r="AT623" s="36" t="s">
        <v>48</v>
      </c>
      <c r="AU623" s="9">
        <f t="shared" si="73"/>
        <v>-2.1174102644400774</v>
      </c>
      <c r="AV623" s="9">
        <f t="shared" si="74"/>
        <v>-1.4295949476488956</v>
      </c>
      <c r="AW623">
        <f t="shared" si="75"/>
        <v>6</v>
      </c>
      <c r="AX623">
        <f t="shared" si="76"/>
        <v>0</v>
      </c>
      <c r="AY623" s="6">
        <f>VLOOKUP(AQ623,COND!$A$10:$B$32,2,FALSE)</f>
        <v>1</v>
      </c>
      <c r="AZ623" s="9">
        <f>($AU$3*AU623+$AV$3*AV623+$AW$3*AW623+$AX$3*AX623)*AY623*IF(AR623&lt;5,0.95,IF(AR623&lt;7,0.975,1))+$K$3*VLOOKUP(K623,COND!$A$2:$D$7,2,FALSE)+$L$3*VLOOKUP(L623,COND!$A$2:$D$7,3,FALSE)+IF(BB623="SP",$BB$3,0)+IF($AW623&lt;3,-5,0)</f>
        <v>4.985388044427367</v>
      </c>
      <c r="BA623" s="28">
        <f t="shared" si="77"/>
        <v>-0.61958695162784405</v>
      </c>
      <c r="BB623" t="str">
        <f t="shared" si="78"/>
        <v>RP</v>
      </c>
      <c r="BC623">
        <v>900</v>
      </c>
      <c r="BD623">
        <v>619</v>
      </c>
      <c r="BF623" t="str">
        <f t="shared" si="79"/>
        <v>Unlikely</v>
      </c>
      <c r="BH623" t="str">
        <f>IF(VLOOKUP($B623,'Draft List'!$D$4:$AC$2598,BH$3,FALSE)&lt;&gt;0,VLOOKUP($B623,'Draft List'!$D$4:$AC$2598,BH$3,FALSE),"")</f>
        <v/>
      </c>
      <c r="BI623" t="str">
        <f>IF(VLOOKUP($B623,'Draft List'!$D$4:$AC$2598,BI$3,FALSE)&lt;&gt;0,VLOOKUP($B623,'Draft List'!$D$4:$AC$2598,BI$3,FALSE),"")</f>
        <v/>
      </c>
      <c r="BJ623" t="str">
        <f>IF(VLOOKUP($B623,'Draft List'!$D$4:$AC$2598,BJ$3,FALSE)&lt;&gt;0,VLOOKUP($B623,'Draft List'!$D$4:$AC$2598,BJ$3,FALSE),"")</f>
        <v/>
      </c>
      <c r="BK623" t="str">
        <f>IF(VLOOKUP($B623,'Draft List'!$D$4:$AC$2598,BK$3,FALSE)&lt;&gt;0,VLOOKUP($B623,'Draft List'!$D$4:$AC$2598,BK$3,FALSE),"")</f>
        <v/>
      </c>
      <c r="BL623">
        <f>IF(OR(C623="SP",C623="MR",C623="CL"),"P",VLOOKUP($A623,Bat!$A$4:$AQ$1284,42,FALSE))</f>
        <v>-7.1403799879812002</v>
      </c>
    </row>
    <row r="624" spans="1:64" x14ac:dyDescent="0.25">
      <c r="A624" s="45" t="str">
        <f t="shared" si="72"/>
        <v>RPLarry Greenspan23</v>
      </c>
      <c r="B624">
        <f>VLOOKUP($A624,draft_listing_pitchers_stats!$A$1:$B$1324,2,FALSE)</f>
        <v>1257</v>
      </c>
      <c r="C624" s="1" t="s">
        <v>885</v>
      </c>
      <c r="D624" s="1" t="s">
        <v>266</v>
      </c>
      <c r="E624" s="1" t="s">
        <v>1209</v>
      </c>
      <c r="F624" s="1">
        <v>23</v>
      </c>
      <c r="G624" s="1" t="s">
        <v>44</v>
      </c>
      <c r="H624" s="1" t="s">
        <v>44</v>
      </c>
      <c r="I624" s="1" t="s">
        <v>54</v>
      </c>
      <c r="J624" s="24" t="s">
        <v>54</v>
      </c>
      <c r="K624" s="1" t="s">
        <v>46</v>
      </c>
      <c r="L624" s="24" t="s">
        <v>46</v>
      </c>
      <c r="M624" s="1">
        <v>2</v>
      </c>
      <c r="N624" s="1">
        <v>2</v>
      </c>
      <c r="O624" s="24">
        <v>1</v>
      </c>
      <c r="P624" s="1">
        <v>2</v>
      </c>
      <c r="Q624" s="1">
        <v>3</v>
      </c>
      <c r="R624" s="24">
        <v>2</v>
      </c>
      <c r="S624" s="1">
        <v>4</v>
      </c>
      <c r="T624" s="1">
        <v>4</v>
      </c>
      <c r="U624" s="1">
        <v>2</v>
      </c>
      <c r="V624" s="1">
        <v>2</v>
      </c>
      <c r="W624" s="1">
        <v>2</v>
      </c>
      <c r="X624" s="1">
        <v>2</v>
      </c>
      <c r="Y624" s="1" t="s">
        <v>48</v>
      </c>
      <c r="Z624" s="1" t="s">
        <v>48</v>
      </c>
      <c r="AA624" s="1" t="s">
        <v>48</v>
      </c>
      <c r="AB624" s="1" t="s">
        <v>48</v>
      </c>
      <c r="AC624" s="1" t="s">
        <v>48</v>
      </c>
      <c r="AD624" s="1" t="s">
        <v>48</v>
      </c>
      <c r="AE624" s="1" t="s">
        <v>48</v>
      </c>
      <c r="AF624" s="1" t="s">
        <v>48</v>
      </c>
      <c r="AG624" s="1">
        <v>3</v>
      </c>
      <c r="AH624" s="1">
        <v>3</v>
      </c>
      <c r="AI624" s="1" t="s">
        <v>48</v>
      </c>
      <c r="AJ624" s="1" t="s">
        <v>48</v>
      </c>
      <c r="AK624" s="1" t="s">
        <v>48</v>
      </c>
      <c r="AL624" s="1" t="s">
        <v>48</v>
      </c>
      <c r="AM624" s="1" t="s">
        <v>48</v>
      </c>
      <c r="AN624" s="1" t="s">
        <v>48</v>
      </c>
      <c r="AO624" s="1" t="s">
        <v>48</v>
      </c>
      <c r="AP624" s="24" t="s">
        <v>48</v>
      </c>
      <c r="AQ624" s="1" t="s">
        <v>521</v>
      </c>
      <c r="AR624" s="1">
        <v>7</v>
      </c>
      <c r="AS624" s="25" t="s">
        <v>519</v>
      </c>
      <c r="AT624" s="36" t="s">
        <v>48</v>
      </c>
      <c r="AU624" s="9">
        <f t="shared" si="73"/>
        <v>-2.311361197028369</v>
      </c>
      <c r="AV624" s="9">
        <f t="shared" si="74"/>
        <v>-1.4281141638071317</v>
      </c>
      <c r="AW624">
        <f t="shared" si="75"/>
        <v>4</v>
      </c>
      <c r="AX624">
        <f t="shared" si="76"/>
        <v>0</v>
      </c>
      <c r="AY624" s="6">
        <f>VLOOKUP(AQ624,COND!$A$10:$B$32,2,FALSE)</f>
        <v>1</v>
      </c>
      <c r="AZ624" s="9">
        <f>($AU$3*AU624+$AV$3*AV624+$AW$3*AW624+$AX$3*AX624)*AY624*IF(AR624&lt;5,0.95,IF(AR624&lt;7,0.975,1))+$K$3*VLOOKUP(K624,COND!$A$2:$D$7,2,FALSE)+$L$3*VLOOKUP(L624,COND!$A$2:$D$7,3,FALSE)+IF(BB624="SP",$BB$3,0)+IF($AW624&lt;3,-5,0)</f>
        <v>4.975444484451689</v>
      </c>
      <c r="BA624" s="28">
        <f t="shared" si="77"/>
        <v>-0.62046049382079405</v>
      </c>
      <c r="BB624" t="str">
        <f t="shared" si="78"/>
        <v>SP</v>
      </c>
      <c r="BC624">
        <v>900</v>
      </c>
      <c r="BD624">
        <v>620</v>
      </c>
      <c r="BF624" t="str">
        <f t="shared" si="79"/>
        <v>Unlikely</v>
      </c>
      <c r="BH624" t="str">
        <f>IF(VLOOKUP($B624,'Draft List'!$D$4:$AC$2598,BH$3,FALSE)&lt;&gt;0,VLOOKUP($B624,'Draft List'!$D$4:$AC$2598,BH$3,FALSE),"")</f>
        <v/>
      </c>
      <c r="BI624" t="str">
        <f>IF(VLOOKUP($B624,'Draft List'!$D$4:$AC$2598,BI$3,FALSE)&lt;&gt;0,VLOOKUP($B624,'Draft List'!$D$4:$AC$2598,BI$3,FALSE),"")</f>
        <v/>
      </c>
      <c r="BJ624" t="str">
        <f>IF(VLOOKUP($B624,'Draft List'!$D$4:$AC$2598,BJ$3,FALSE)&lt;&gt;0,VLOOKUP($B624,'Draft List'!$D$4:$AC$2598,BJ$3,FALSE),"")</f>
        <v/>
      </c>
      <c r="BK624" t="str">
        <f>IF(VLOOKUP($B624,'Draft List'!$D$4:$AC$2598,BK$3,FALSE)&lt;&gt;0,VLOOKUP($B624,'Draft List'!$D$4:$AC$2598,BK$3,FALSE),"")</f>
        <v/>
      </c>
      <c r="BL624">
        <f>IF(OR(C624="SP",C624="MR",C624="CL"),"P",VLOOKUP($A624,Bat!$A$4:$AQ$1284,42,FALSE))</f>
        <v>-7.1736558262740537</v>
      </c>
    </row>
    <row r="625" spans="1:64" x14ac:dyDescent="0.25">
      <c r="A625" s="45" t="str">
        <f t="shared" si="72"/>
        <v>RPHiroya Takata23</v>
      </c>
      <c r="B625">
        <f>VLOOKUP($A625,draft_listing_pitchers_stats!$A$1:$B$1324,2,FALSE)</f>
        <v>9209</v>
      </c>
      <c r="C625" s="1" t="s">
        <v>885</v>
      </c>
      <c r="D625" s="1" t="s">
        <v>1679</v>
      </c>
      <c r="E625" s="1" t="s">
        <v>771</v>
      </c>
      <c r="F625" s="1">
        <v>23</v>
      </c>
      <c r="G625" s="1" t="s">
        <v>58</v>
      </c>
      <c r="H625" s="1" t="s">
        <v>44</v>
      </c>
      <c r="I625" s="1" t="s">
        <v>54</v>
      </c>
      <c r="J625" s="24" t="s">
        <v>54</v>
      </c>
      <c r="K625" s="1" t="s">
        <v>47</v>
      </c>
      <c r="L625" s="24" t="s">
        <v>51</v>
      </c>
      <c r="M625" s="1">
        <v>2</v>
      </c>
      <c r="N625" s="1">
        <v>2</v>
      </c>
      <c r="O625" s="24">
        <v>1</v>
      </c>
      <c r="P625" s="1">
        <v>3</v>
      </c>
      <c r="Q625" s="1">
        <v>2</v>
      </c>
      <c r="R625" s="24">
        <v>2</v>
      </c>
      <c r="S625" s="1">
        <v>4</v>
      </c>
      <c r="T625" s="1">
        <v>4</v>
      </c>
      <c r="U625" s="1">
        <v>1</v>
      </c>
      <c r="V625" s="1">
        <v>2</v>
      </c>
      <c r="W625" s="1">
        <v>2</v>
      </c>
      <c r="X625" s="1">
        <v>2</v>
      </c>
      <c r="Y625" s="1" t="s">
        <v>48</v>
      </c>
      <c r="Z625" s="1" t="s">
        <v>48</v>
      </c>
      <c r="AA625" s="1" t="s">
        <v>48</v>
      </c>
      <c r="AB625" s="1" t="s">
        <v>48</v>
      </c>
      <c r="AC625" s="1" t="s">
        <v>48</v>
      </c>
      <c r="AD625" s="1" t="s">
        <v>48</v>
      </c>
      <c r="AE625" s="1" t="s">
        <v>48</v>
      </c>
      <c r="AF625" s="1" t="s">
        <v>48</v>
      </c>
      <c r="AG625" s="1">
        <v>3</v>
      </c>
      <c r="AH625" s="1">
        <v>3</v>
      </c>
      <c r="AI625" s="1" t="s">
        <v>48</v>
      </c>
      <c r="AJ625" s="1" t="s">
        <v>48</v>
      </c>
      <c r="AK625" s="1" t="s">
        <v>48</v>
      </c>
      <c r="AL625" s="1" t="s">
        <v>48</v>
      </c>
      <c r="AM625" s="1" t="s">
        <v>48</v>
      </c>
      <c r="AN625" s="1" t="s">
        <v>48</v>
      </c>
      <c r="AO625" s="1" t="s">
        <v>48</v>
      </c>
      <c r="AP625" s="24" t="s">
        <v>48</v>
      </c>
      <c r="AQ625" s="1" t="s">
        <v>62</v>
      </c>
      <c r="AR625" s="1">
        <v>7</v>
      </c>
      <c r="AS625" s="25" t="s">
        <v>15</v>
      </c>
      <c r="AT625" s="36" t="s">
        <v>1047</v>
      </c>
      <c r="AU625" s="9">
        <f t="shared" si="73"/>
        <v>-2.311361197028369</v>
      </c>
      <c r="AV625" s="9">
        <f t="shared" si="74"/>
        <v>-1.4288545557280135</v>
      </c>
      <c r="AW625">
        <f t="shared" si="75"/>
        <v>4</v>
      </c>
      <c r="AX625">
        <f t="shared" si="76"/>
        <v>0</v>
      </c>
      <c r="AY625" s="6">
        <f>VLOOKUP(AQ625,COND!$A$10:$B$32,2,FALSE)</f>
        <v>1</v>
      </c>
      <c r="AZ625" s="9">
        <f>($AU$3*AU625+$AV$3*AV625+$AW$3*AW625+$AX$3*AX625)*AY625*IF(AR625&lt;5,0.95,IF(AR625&lt;7,0.975,1))+$K$3*VLOOKUP(K625,COND!$A$2:$D$7,2,FALSE)+$L$3*VLOOKUP(L625,COND!$A$2:$D$7,3,FALSE)+IF(BB625="SP",$BB$3,0)+IF($AW625&lt;3,-5,0)</f>
        <v>4.9606366460340574</v>
      </c>
      <c r="BA625" s="28">
        <f t="shared" si="77"/>
        <v>-0.62176136309455787</v>
      </c>
      <c r="BB625" t="str">
        <f t="shared" si="78"/>
        <v>SP</v>
      </c>
      <c r="BC625">
        <v>900</v>
      </c>
      <c r="BD625">
        <v>621</v>
      </c>
      <c r="BF625" t="str">
        <f t="shared" si="79"/>
        <v>Unlikely</v>
      </c>
      <c r="BH625" t="str">
        <f>IF(VLOOKUP($B625,'Draft List'!$D$4:$AC$2598,BH$3,FALSE)&lt;&gt;0,VLOOKUP($B625,'Draft List'!$D$4:$AC$2598,BH$3,FALSE),"")</f>
        <v/>
      </c>
      <c r="BI625" t="str">
        <f>IF(VLOOKUP($B625,'Draft List'!$D$4:$AC$2598,BI$3,FALSE)&lt;&gt;0,VLOOKUP($B625,'Draft List'!$D$4:$AC$2598,BI$3,FALSE),"")</f>
        <v/>
      </c>
      <c r="BJ625" t="str">
        <f>IF(VLOOKUP($B625,'Draft List'!$D$4:$AC$2598,BJ$3,FALSE)&lt;&gt;0,VLOOKUP($B625,'Draft List'!$D$4:$AC$2598,BJ$3,FALSE),"")</f>
        <v/>
      </c>
      <c r="BK625" t="str">
        <f>IF(VLOOKUP($B625,'Draft List'!$D$4:$AC$2598,BK$3,FALSE)&lt;&gt;0,VLOOKUP($B625,'Draft List'!$D$4:$AC$2598,BK$3,FALSE),"")</f>
        <v/>
      </c>
      <c r="BL625">
        <f>IF(OR(C625="SP",C625="MR",C625="CL"),"P",VLOOKUP($A625,Bat!$A$4:$AQ$1284,42,FALSE))</f>
        <v>-11.569085305515516</v>
      </c>
    </row>
    <row r="626" spans="1:64" x14ac:dyDescent="0.25">
      <c r="A626" s="45" t="str">
        <f t="shared" si="72"/>
        <v>RPToby Watkins24</v>
      </c>
      <c r="B626">
        <f>VLOOKUP($A626,draft_listing_pitchers_stats!$A$1:$B$1324,2,FALSE)</f>
        <v>9813</v>
      </c>
      <c r="C626" s="1" t="s">
        <v>885</v>
      </c>
      <c r="D626" s="1" t="s">
        <v>836</v>
      </c>
      <c r="E626" s="1" t="s">
        <v>1727</v>
      </c>
      <c r="F626" s="1">
        <v>24</v>
      </c>
      <c r="G626" s="1" t="s">
        <v>58</v>
      </c>
      <c r="H626" s="1" t="s">
        <v>58</v>
      </c>
      <c r="I626" s="1" t="s">
        <v>54</v>
      </c>
      <c r="J626" s="24" t="s">
        <v>54</v>
      </c>
      <c r="K626" s="1" t="s">
        <v>47</v>
      </c>
      <c r="L626" s="24" t="s">
        <v>51</v>
      </c>
      <c r="M626" s="1">
        <v>2</v>
      </c>
      <c r="N626" s="1">
        <v>2</v>
      </c>
      <c r="O626" s="24">
        <v>1</v>
      </c>
      <c r="P626" s="1">
        <v>3</v>
      </c>
      <c r="Q626" s="1">
        <v>2</v>
      </c>
      <c r="R626" s="24">
        <v>2</v>
      </c>
      <c r="S626" s="1">
        <v>4</v>
      </c>
      <c r="T626" s="1">
        <v>4</v>
      </c>
      <c r="U626" s="1">
        <v>1</v>
      </c>
      <c r="V626" s="1">
        <v>2</v>
      </c>
      <c r="W626" s="1">
        <v>3</v>
      </c>
      <c r="X626" s="1">
        <v>3</v>
      </c>
      <c r="Y626" s="1" t="s">
        <v>48</v>
      </c>
      <c r="Z626" s="1" t="s">
        <v>48</v>
      </c>
      <c r="AA626" s="1" t="s">
        <v>48</v>
      </c>
      <c r="AB626" s="1" t="s">
        <v>48</v>
      </c>
      <c r="AC626" s="1" t="s">
        <v>48</v>
      </c>
      <c r="AD626" s="1" t="s">
        <v>48</v>
      </c>
      <c r="AE626" s="1" t="s">
        <v>48</v>
      </c>
      <c r="AF626" s="1" t="s">
        <v>48</v>
      </c>
      <c r="AG626" s="1">
        <v>4</v>
      </c>
      <c r="AH626" s="1">
        <v>4</v>
      </c>
      <c r="AI626" s="1" t="s">
        <v>48</v>
      </c>
      <c r="AJ626" s="1" t="s">
        <v>48</v>
      </c>
      <c r="AK626" s="1" t="s">
        <v>48</v>
      </c>
      <c r="AL626" s="1" t="s">
        <v>48</v>
      </c>
      <c r="AM626" s="1" t="s">
        <v>48</v>
      </c>
      <c r="AN626" s="1" t="s">
        <v>48</v>
      </c>
      <c r="AO626" s="1" t="s">
        <v>48</v>
      </c>
      <c r="AP626" s="24" t="s">
        <v>48</v>
      </c>
      <c r="AQ626" s="1" t="s">
        <v>62</v>
      </c>
      <c r="AR626" s="1">
        <v>7</v>
      </c>
      <c r="AS626" s="25" t="s">
        <v>519</v>
      </c>
      <c r="AT626" s="36" t="s">
        <v>50</v>
      </c>
      <c r="AU626" s="9">
        <f t="shared" si="73"/>
        <v>-2.311361197028369</v>
      </c>
      <c r="AV626" s="9">
        <f t="shared" si="74"/>
        <v>-1.4288545557280135</v>
      </c>
      <c r="AW626">
        <f t="shared" si="75"/>
        <v>4</v>
      </c>
      <c r="AX626">
        <f t="shared" si="76"/>
        <v>0</v>
      </c>
      <c r="AY626" s="6">
        <f>VLOOKUP(AQ626,COND!$A$10:$B$32,2,FALSE)</f>
        <v>1</v>
      </c>
      <c r="AZ626" s="9">
        <f>($AU$3*AU626+$AV$3*AV626+$AW$3*AW626+$AX$3*AX626)*AY626*IF(AR626&lt;5,0.95,IF(AR626&lt;7,0.975,1))+$K$3*VLOOKUP(K626,COND!$A$2:$D$7,2,FALSE)+$L$3*VLOOKUP(L626,COND!$A$2:$D$7,3,FALSE)+IF(BB626="SP",$BB$3,0)+IF($AW626&lt;3,-5,0)</f>
        <v>4.9606366460340574</v>
      </c>
      <c r="BA626" s="28">
        <f t="shared" si="77"/>
        <v>-0.62176136309455787</v>
      </c>
      <c r="BB626" t="str">
        <f t="shared" si="78"/>
        <v>SP</v>
      </c>
      <c r="BC626">
        <v>900</v>
      </c>
      <c r="BD626">
        <v>622</v>
      </c>
      <c r="BF626" t="str">
        <f t="shared" si="79"/>
        <v>Unlikely</v>
      </c>
      <c r="BH626" t="str">
        <f>IF(VLOOKUP($B626,'Draft List'!$D$4:$AC$2598,BH$3,FALSE)&lt;&gt;0,VLOOKUP($B626,'Draft List'!$D$4:$AC$2598,BH$3,FALSE),"")</f>
        <v/>
      </c>
      <c r="BI626" t="str">
        <f>IF(VLOOKUP($B626,'Draft List'!$D$4:$AC$2598,BI$3,FALSE)&lt;&gt;0,VLOOKUP($B626,'Draft List'!$D$4:$AC$2598,BI$3,FALSE),"")</f>
        <v/>
      </c>
      <c r="BJ626" t="str">
        <f>IF(VLOOKUP($B626,'Draft List'!$D$4:$AC$2598,BJ$3,FALSE)&lt;&gt;0,VLOOKUP($B626,'Draft List'!$D$4:$AC$2598,BJ$3,FALSE),"")</f>
        <v/>
      </c>
      <c r="BK626" t="str">
        <f>IF(VLOOKUP($B626,'Draft List'!$D$4:$AC$2598,BK$3,FALSE)&lt;&gt;0,VLOOKUP($B626,'Draft List'!$D$4:$AC$2598,BK$3,FALSE),"")</f>
        <v/>
      </c>
      <c r="BL626">
        <f>IF(OR(C626="SP",C626="MR",C626="CL"),"P",VLOOKUP($A626,Bat!$A$4:$AQ$1284,42,FALSE))</f>
        <v>-3.2672879008833018</v>
      </c>
    </row>
    <row r="627" spans="1:64" x14ac:dyDescent="0.25">
      <c r="A627" s="45" t="str">
        <f t="shared" si="72"/>
        <v>RPLou Taylor23</v>
      </c>
      <c r="B627">
        <f>VLOOKUP($A627,draft_listing_pitchers_stats!$A$1:$B$1324,2,FALSE)</f>
        <v>9008</v>
      </c>
      <c r="C627" s="1" t="s">
        <v>885</v>
      </c>
      <c r="D627" s="1" t="s">
        <v>218</v>
      </c>
      <c r="E627" s="1" t="s">
        <v>461</v>
      </c>
      <c r="F627" s="1">
        <v>23</v>
      </c>
      <c r="G627" s="1" t="s">
        <v>44</v>
      </c>
      <c r="H627" s="1" t="s">
        <v>44</v>
      </c>
      <c r="I627" s="1" t="s">
        <v>54</v>
      </c>
      <c r="J627" s="24" t="s">
        <v>54</v>
      </c>
      <c r="K627" s="1" t="s">
        <v>51</v>
      </c>
      <c r="L627" s="24" t="s">
        <v>47</v>
      </c>
      <c r="M627" s="1">
        <v>3</v>
      </c>
      <c r="N627" s="1">
        <v>1</v>
      </c>
      <c r="O627" s="24">
        <v>1</v>
      </c>
      <c r="P627" s="1">
        <v>4</v>
      </c>
      <c r="Q627" s="1">
        <v>1</v>
      </c>
      <c r="R627" s="24">
        <v>2</v>
      </c>
      <c r="S627" s="1">
        <v>4</v>
      </c>
      <c r="T627" s="1">
        <v>5</v>
      </c>
      <c r="U627" s="1">
        <v>3</v>
      </c>
      <c r="V627" s="1">
        <v>4</v>
      </c>
      <c r="W627" s="1" t="s">
        <v>48</v>
      </c>
      <c r="X627" s="1" t="s">
        <v>48</v>
      </c>
      <c r="Y627" s="1">
        <v>2</v>
      </c>
      <c r="Z627" s="1">
        <v>3</v>
      </c>
      <c r="AA627" s="1" t="s">
        <v>48</v>
      </c>
      <c r="AB627" s="1" t="s">
        <v>48</v>
      </c>
      <c r="AC627" s="1" t="s">
        <v>48</v>
      </c>
      <c r="AD627" s="1" t="s">
        <v>48</v>
      </c>
      <c r="AE627" s="1">
        <v>4</v>
      </c>
      <c r="AF627" s="1">
        <v>4</v>
      </c>
      <c r="AG627" s="1" t="s">
        <v>48</v>
      </c>
      <c r="AH627" s="1" t="s">
        <v>48</v>
      </c>
      <c r="AI627" s="1" t="s">
        <v>48</v>
      </c>
      <c r="AJ627" s="1" t="s">
        <v>48</v>
      </c>
      <c r="AK627" s="1" t="s">
        <v>48</v>
      </c>
      <c r="AL627" s="1" t="s">
        <v>48</v>
      </c>
      <c r="AM627" s="1" t="s">
        <v>48</v>
      </c>
      <c r="AN627" s="1" t="s">
        <v>48</v>
      </c>
      <c r="AO627" s="1" t="s">
        <v>48</v>
      </c>
      <c r="AP627" s="24" t="s">
        <v>48</v>
      </c>
      <c r="AQ627" s="1" t="s">
        <v>61</v>
      </c>
      <c r="AR627" s="1">
        <v>8</v>
      </c>
      <c r="AS627" s="25" t="s">
        <v>523</v>
      </c>
      <c r="AT627" s="36" t="s">
        <v>50</v>
      </c>
      <c r="AU627" s="9">
        <f t="shared" si="73"/>
        <v>-2.3121015889492513</v>
      </c>
      <c r="AV627" s="9">
        <f t="shared" si="74"/>
        <v>-1.4295949476488956</v>
      </c>
      <c r="AW627">
        <f t="shared" si="75"/>
        <v>4</v>
      </c>
      <c r="AX627">
        <f t="shared" si="76"/>
        <v>0</v>
      </c>
      <c r="AY627" s="6">
        <f>VLOOKUP(AQ627,COND!$A$10:$B$32,2,FALSE)</f>
        <v>1</v>
      </c>
      <c r="AZ627" s="9">
        <f>($AU$3*AU627+$AV$3*AV627+$AW$3*AW627+$AX$3*AX627)*AY627*IF(AR627&lt;5,0.95,IF(AR627&lt;7,0.975,1))+$K$3*VLOOKUP(K627,COND!$A$2:$D$7,2,FALSE)+$L$3*VLOOKUP(L627,COND!$A$2:$D$7,3,FALSE)+IF(BB627="SP",$BB$3,0)+IF($AW627&lt;3,-5,0)</f>
        <v>4.9456807292322367</v>
      </c>
      <c r="BA627" s="28">
        <f t="shared" si="77"/>
        <v>-0.62307524106106038</v>
      </c>
      <c r="BB627" t="str">
        <f t="shared" si="78"/>
        <v>SP</v>
      </c>
      <c r="BC627">
        <v>900</v>
      </c>
      <c r="BD627">
        <v>623</v>
      </c>
      <c r="BF627" t="str">
        <f t="shared" si="79"/>
        <v>Unlikely</v>
      </c>
      <c r="BH627" t="str">
        <f>IF(VLOOKUP($B627,'Draft List'!$D$4:$AC$2598,BH$3,FALSE)&lt;&gt;0,VLOOKUP($B627,'Draft List'!$D$4:$AC$2598,BH$3,FALSE),"")</f>
        <v/>
      </c>
      <c r="BI627" t="str">
        <f>IF(VLOOKUP($B627,'Draft List'!$D$4:$AC$2598,BI$3,FALSE)&lt;&gt;0,VLOOKUP($B627,'Draft List'!$D$4:$AC$2598,BI$3,FALSE),"")</f>
        <v/>
      </c>
      <c r="BJ627" t="str">
        <f>IF(VLOOKUP($B627,'Draft List'!$D$4:$AC$2598,BJ$3,FALSE)&lt;&gt;0,VLOOKUP($B627,'Draft List'!$D$4:$AC$2598,BJ$3,FALSE),"")</f>
        <v/>
      </c>
      <c r="BK627" t="str">
        <f>IF(VLOOKUP($B627,'Draft List'!$D$4:$AC$2598,BK$3,FALSE)&lt;&gt;0,VLOOKUP($B627,'Draft List'!$D$4:$AC$2598,BK$3,FALSE),"")</f>
        <v/>
      </c>
      <c r="BL627" t="e">
        <f>IF(OR(C627="SP",C627="MR",C627="CL"),"P",VLOOKUP($A627,Bat!$A$4:$AQ$1284,42,FALSE))</f>
        <v>#N/A</v>
      </c>
    </row>
    <row r="628" spans="1:64" x14ac:dyDescent="0.25">
      <c r="A628" s="45" t="str">
        <f t="shared" si="72"/>
        <v>RPMorris Smith24</v>
      </c>
      <c r="B628">
        <f>VLOOKUP($A628,draft_listing_pitchers_stats!$A$1:$B$1324,2,FALSE)</f>
        <v>5150</v>
      </c>
      <c r="C628" s="1" t="s">
        <v>885</v>
      </c>
      <c r="D628" s="1" t="s">
        <v>1464</v>
      </c>
      <c r="E628" s="1" t="s">
        <v>178</v>
      </c>
      <c r="F628" s="1">
        <v>24</v>
      </c>
      <c r="G628" s="1" t="s">
        <v>68</v>
      </c>
      <c r="H628" s="1" t="s">
        <v>58</v>
      </c>
      <c r="I628" s="1" t="s">
        <v>54</v>
      </c>
      <c r="J628" s="24" t="s">
        <v>54</v>
      </c>
      <c r="K628" s="1" t="s">
        <v>51</v>
      </c>
      <c r="L628" s="24" t="s">
        <v>51</v>
      </c>
      <c r="M628" s="1">
        <v>2</v>
      </c>
      <c r="N628" s="1">
        <v>2</v>
      </c>
      <c r="O628" s="24">
        <v>1</v>
      </c>
      <c r="P628" s="1">
        <v>3</v>
      </c>
      <c r="Q628" s="1">
        <v>2</v>
      </c>
      <c r="R628" s="24">
        <v>2</v>
      </c>
      <c r="S628" s="1">
        <v>3</v>
      </c>
      <c r="T628" s="1">
        <v>4</v>
      </c>
      <c r="U628" s="1" t="s">
        <v>48</v>
      </c>
      <c r="V628" s="1" t="s">
        <v>48</v>
      </c>
      <c r="W628" s="1">
        <v>2</v>
      </c>
      <c r="X628" s="1">
        <v>2</v>
      </c>
      <c r="Y628" s="1" t="s">
        <v>48</v>
      </c>
      <c r="Z628" s="1" t="s">
        <v>48</v>
      </c>
      <c r="AA628" s="1" t="s">
        <v>48</v>
      </c>
      <c r="AB628" s="1" t="s">
        <v>48</v>
      </c>
      <c r="AC628" s="1">
        <v>3</v>
      </c>
      <c r="AD628" s="1">
        <v>3</v>
      </c>
      <c r="AE628" s="1" t="s">
        <v>48</v>
      </c>
      <c r="AF628" s="1" t="s">
        <v>48</v>
      </c>
      <c r="AG628" s="1" t="s">
        <v>48</v>
      </c>
      <c r="AH628" s="1" t="s">
        <v>48</v>
      </c>
      <c r="AI628" s="1">
        <v>3</v>
      </c>
      <c r="AJ628" s="1">
        <v>4</v>
      </c>
      <c r="AK628" s="1" t="s">
        <v>48</v>
      </c>
      <c r="AL628" s="1" t="s">
        <v>48</v>
      </c>
      <c r="AM628" s="1" t="s">
        <v>48</v>
      </c>
      <c r="AN628" s="1" t="s">
        <v>48</v>
      </c>
      <c r="AO628" s="1" t="s">
        <v>48</v>
      </c>
      <c r="AP628" s="24" t="s">
        <v>48</v>
      </c>
      <c r="AQ628" s="1" t="s">
        <v>71</v>
      </c>
      <c r="AR628" s="1">
        <v>4</v>
      </c>
      <c r="AS628" s="25" t="s">
        <v>519</v>
      </c>
      <c r="AT628" s="36" t="s">
        <v>50</v>
      </c>
      <c r="AU628" s="9">
        <f t="shared" si="73"/>
        <v>-2.311361197028369</v>
      </c>
      <c r="AV628" s="9">
        <f t="shared" si="74"/>
        <v>-1.4288545557280135</v>
      </c>
      <c r="AW628">
        <f t="shared" si="75"/>
        <v>4</v>
      </c>
      <c r="AX628">
        <f t="shared" si="76"/>
        <v>0</v>
      </c>
      <c r="AY628" s="6">
        <f>VLOOKUP(AQ628,COND!$A$10:$B$32,2,FALSE)</f>
        <v>1</v>
      </c>
      <c r="AZ628" s="9">
        <f>($AU$3*AU628+$AV$3*AV628+$AW$3*AW628+$AX$3*AX628)*AY628*IF(AR628&lt;5,0.95,IF(AR628&lt;7,0.975,1))+$K$3*VLOOKUP(K628,COND!$A$2:$D$7,2,FALSE)+$L$3*VLOOKUP(L628,COND!$A$2:$D$7,3,FALSE)+IF(BB628="SP",$BB$3,0)+IF($AW628&lt;3,-5,0)</f>
        <v>4.9126048137323579</v>
      </c>
      <c r="BA628" s="28">
        <f t="shared" si="77"/>
        <v>-0.62598096173155127</v>
      </c>
      <c r="BB628" t="str">
        <f t="shared" si="78"/>
        <v>RP</v>
      </c>
      <c r="BC628">
        <v>900</v>
      </c>
      <c r="BD628">
        <v>624</v>
      </c>
      <c r="BF628" t="str">
        <f t="shared" si="79"/>
        <v>Unlikely</v>
      </c>
      <c r="BH628" t="str">
        <f>IF(VLOOKUP($B628,'Draft List'!$D$4:$AC$2598,BH$3,FALSE)&lt;&gt;0,VLOOKUP($B628,'Draft List'!$D$4:$AC$2598,BH$3,FALSE),"")</f>
        <v/>
      </c>
      <c r="BI628" t="str">
        <f>IF(VLOOKUP($B628,'Draft List'!$D$4:$AC$2598,BI$3,FALSE)&lt;&gt;0,VLOOKUP($B628,'Draft List'!$D$4:$AC$2598,BI$3,FALSE),"")</f>
        <v/>
      </c>
      <c r="BJ628" t="str">
        <f>IF(VLOOKUP($B628,'Draft List'!$D$4:$AC$2598,BJ$3,FALSE)&lt;&gt;0,VLOOKUP($B628,'Draft List'!$D$4:$AC$2598,BJ$3,FALSE),"")</f>
        <v/>
      </c>
      <c r="BK628" t="str">
        <f>IF(VLOOKUP($B628,'Draft List'!$D$4:$AC$2598,BK$3,FALSE)&lt;&gt;0,VLOOKUP($B628,'Draft List'!$D$4:$AC$2598,BK$3,FALSE),"")</f>
        <v/>
      </c>
      <c r="BL628">
        <f>IF(OR(C628="SP",C628="MR",C628="CL"),"P",VLOOKUP($A628,Bat!$A$4:$AQ$1284,42,FALSE))</f>
        <v>-11.564931990634884</v>
      </c>
    </row>
    <row r="629" spans="1:64" x14ac:dyDescent="0.25">
      <c r="A629" s="45" t="str">
        <f t="shared" si="72"/>
        <v>RPTroy Berry24</v>
      </c>
      <c r="B629">
        <f>VLOOKUP($A629,draft_listing_pitchers_stats!$A$1:$B$1324,2,FALSE)</f>
        <v>13107</v>
      </c>
      <c r="C629" s="1" t="s">
        <v>885</v>
      </c>
      <c r="D629" s="1" t="s">
        <v>1038</v>
      </c>
      <c r="E629" s="1" t="s">
        <v>485</v>
      </c>
      <c r="F629" s="1">
        <v>24</v>
      </c>
      <c r="G629" s="1" t="s">
        <v>58</v>
      </c>
      <c r="H629" s="1" t="s">
        <v>58</v>
      </c>
      <c r="I629" s="1" t="s">
        <v>54</v>
      </c>
      <c r="J629" s="24" t="s">
        <v>54</v>
      </c>
      <c r="K629" s="1" t="s">
        <v>47</v>
      </c>
      <c r="L629" s="24" t="s">
        <v>46</v>
      </c>
      <c r="M629" s="1">
        <v>3</v>
      </c>
      <c r="N629" s="1">
        <v>2</v>
      </c>
      <c r="O629" s="24">
        <v>2</v>
      </c>
      <c r="P629" s="1">
        <v>3</v>
      </c>
      <c r="Q629" s="1">
        <v>2</v>
      </c>
      <c r="R629" s="24">
        <v>2</v>
      </c>
      <c r="S629" s="1">
        <v>6</v>
      </c>
      <c r="T629" s="1">
        <v>6</v>
      </c>
      <c r="U629" s="1">
        <v>2</v>
      </c>
      <c r="V629" s="1">
        <v>2</v>
      </c>
      <c r="W629" s="1">
        <v>2</v>
      </c>
      <c r="X629" s="1">
        <v>3</v>
      </c>
      <c r="Y629" s="1" t="s">
        <v>48</v>
      </c>
      <c r="Z629" s="1" t="s">
        <v>48</v>
      </c>
      <c r="AA629" s="1" t="s">
        <v>48</v>
      </c>
      <c r="AB629" s="1" t="s">
        <v>48</v>
      </c>
      <c r="AC629" s="1" t="s">
        <v>48</v>
      </c>
      <c r="AD629" s="1" t="s">
        <v>48</v>
      </c>
      <c r="AE629" s="1" t="s">
        <v>48</v>
      </c>
      <c r="AF629" s="1" t="s">
        <v>48</v>
      </c>
      <c r="AG629" s="1" t="s">
        <v>48</v>
      </c>
      <c r="AH629" s="1" t="s">
        <v>48</v>
      </c>
      <c r="AI629" s="1" t="s">
        <v>48</v>
      </c>
      <c r="AJ629" s="1" t="s">
        <v>48</v>
      </c>
      <c r="AK629" s="1" t="s">
        <v>48</v>
      </c>
      <c r="AL629" s="1" t="s">
        <v>48</v>
      </c>
      <c r="AM629" s="1" t="s">
        <v>48</v>
      </c>
      <c r="AN629" s="1" t="s">
        <v>48</v>
      </c>
      <c r="AO629" s="1" t="s">
        <v>48</v>
      </c>
      <c r="AP629" s="24" t="s">
        <v>48</v>
      </c>
      <c r="AQ629" s="1" t="s">
        <v>67</v>
      </c>
      <c r="AR629" s="1">
        <v>6</v>
      </c>
      <c r="AS629" s="25" t="s">
        <v>519</v>
      </c>
      <c r="AT629" s="36" t="s">
        <v>50</v>
      </c>
      <c r="AU629" s="9">
        <f t="shared" si="73"/>
        <v>-1.8743493064650851</v>
      </c>
      <c r="AV629" s="9">
        <f t="shared" si="74"/>
        <v>-1.4288545557280135</v>
      </c>
      <c r="AW629">
        <f t="shared" si="75"/>
        <v>3</v>
      </c>
      <c r="AX629">
        <f t="shared" si="76"/>
        <v>1</v>
      </c>
      <c r="AY629" s="6">
        <f>VLOOKUP(AQ629,COND!$A$10:$B$32,2,FALSE)</f>
        <v>1.05</v>
      </c>
      <c r="AZ629" s="9">
        <f>($AU$3*AU629+$AV$3*AV629+$AW$3*AW629+$AX$3*AX629)*AY629*IF(AR629&lt;5,0.95,IF(AR629&lt;7,0.975,1))+$K$3*VLOOKUP(K629,COND!$A$2:$D$7,2,FALSE)+$L$3*VLOOKUP(L629,COND!$A$2:$D$7,3,FALSE)+IF(BB629="SP",$BB$3,0)+IF($AW629&lt;3,-5,0)</f>
        <v>4.875742450970197</v>
      </c>
      <c r="BA629" s="28">
        <f t="shared" si="77"/>
        <v>-0.62921932196504304</v>
      </c>
      <c r="BB629" t="str">
        <f t="shared" si="78"/>
        <v>SP</v>
      </c>
      <c r="BC629">
        <v>900</v>
      </c>
      <c r="BD629">
        <v>625</v>
      </c>
      <c r="BF629" t="str">
        <f t="shared" si="79"/>
        <v>Unlikely</v>
      </c>
      <c r="BH629" t="str">
        <f>IF(VLOOKUP($B629,'Draft List'!$D$4:$AC$2598,BH$3,FALSE)&lt;&gt;0,VLOOKUP($B629,'Draft List'!$D$4:$AC$2598,BH$3,FALSE),"")</f>
        <v/>
      </c>
      <c r="BI629" t="str">
        <f>IF(VLOOKUP($B629,'Draft List'!$D$4:$AC$2598,BI$3,FALSE)&lt;&gt;0,VLOOKUP($B629,'Draft List'!$D$4:$AC$2598,BI$3,FALSE),"")</f>
        <v/>
      </c>
      <c r="BJ629" t="str">
        <f>IF(VLOOKUP($B629,'Draft List'!$D$4:$AC$2598,BJ$3,FALSE)&lt;&gt;0,VLOOKUP($B629,'Draft List'!$D$4:$AC$2598,BJ$3,FALSE),"")</f>
        <v/>
      </c>
      <c r="BK629" t="str">
        <f>IF(VLOOKUP($B629,'Draft List'!$D$4:$AC$2598,BK$3,FALSE)&lt;&gt;0,VLOOKUP($B629,'Draft List'!$D$4:$AC$2598,BK$3,FALSE),"")</f>
        <v/>
      </c>
      <c r="BL629">
        <f>IF(OR(C629="SP",C629="MR",C629="CL"),"P",VLOOKUP($A629,Bat!$A$4:$AQ$1284,42,FALSE))</f>
        <v>-4.4129521273228338</v>
      </c>
    </row>
    <row r="630" spans="1:64" x14ac:dyDescent="0.25">
      <c r="A630" s="45" t="str">
        <f t="shared" si="72"/>
        <v>RPAvery Douglas23</v>
      </c>
      <c r="B630">
        <f>VLOOKUP($A630,draft_listing_pitchers_stats!$A$1:$B$1324,2,FALSE)</f>
        <v>13624</v>
      </c>
      <c r="C630" s="1" t="s">
        <v>885</v>
      </c>
      <c r="D630" s="1" t="s">
        <v>1131</v>
      </c>
      <c r="E630" s="1" t="s">
        <v>383</v>
      </c>
      <c r="F630" s="1">
        <v>23</v>
      </c>
      <c r="G630" s="1" t="s">
        <v>58</v>
      </c>
      <c r="H630" s="1" t="s">
        <v>44</v>
      </c>
      <c r="I630" s="1" t="s">
        <v>54</v>
      </c>
      <c r="J630" s="24" t="s">
        <v>54</v>
      </c>
      <c r="K630" s="1" t="s">
        <v>47</v>
      </c>
      <c r="L630" s="24" t="s">
        <v>46</v>
      </c>
      <c r="M630" s="1">
        <v>1</v>
      </c>
      <c r="N630" s="1">
        <v>1</v>
      </c>
      <c r="O630" s="24">
        <v>1</v>
      </c>
      <c r="P630" s="1">
        <v>2</v>
      </c>
      <c r="Q630" s="1">
        <v>1</v>
      </c>
      <c r="R630" s="24">
        <v>3</v>
      </c>
      <c r="S630" s="1">
        <v>2</v>
      </c>
      <c r="T630" s="1">
        <v>2</v>
      </c>
      <c r="U630" s="1" t="s">
        <v>48</v>
      </c>
      <c r="V630" s="1" t="s">
        <v>48</v>
      </c>
      <c r="W630" s="1">
        <v>3</v>
      </c>
      <c r="X630" s="1">
        <v>4</v>
      </c>
      <c r="Y630" s="1">
        <v>2</v>
      </c>
      <c r="Z630" s="1">
        <v>3</v>
      </c>
      <c r="AA630" s="1" t="s">
        <v>48</v>
      </c>
      <c r="AB630" s="1" t="s">
        <v>48</v>
      </c>
      <c r="AC630" s="1" t="s">
        <v>48</v>
      </c>
      <c r="AD630" s="1" t="s">
        <v>48</v>
      </c>
      <c r="AE630" s="1" t="s">
        <v>48</v>
      </c>
      <c r="AF630" s="1" t="s">
        <v>48</v>
      </c>
      <c r="AG630" s="1" t="s">
        <v>48</v>
      </c>
      <c r="AH630" s="1" t="s">
        <v>48</v>
      </c>
      <c r="AI630" s="1" t="s">
        <v>48</v>
      </c>
      <c r="AJ630" s="1" t="s">
        <v>48</v>
      </c>
      <c r="AK630" s="1" t="s">
        <v>48</v>
      </c>
      <c r="AL630" s="1" t="s">
        <v>48</v>
      </c>
      <c r="AM630" s="1" t="s">
        <v>48</v>
      </c>
      <c r="AN630" s="1" t="s">
        <v>48</v>
      </c>
      <c r="AO630" s="1" t="s">
        <v>48</v>
      </c>
      <c r="AP630" s="24" t="s">
        <v>48</v>
      </c>
      <c r="AQ630" s="1" t="s">
        <v>77</v>
      </c>
      <c r="AR630" s="1">
        <v>5</v>
      </c>
      <c r="AS630" s="25" t="s">
        <v>523</v>
      </c>
      <c r="AT630" s="36" t="s">
        <v>50</v>
      </c>
      <c r="AU630" s="9">
        <f t="shared" si="73"/>
        <v>-2.7014842379675978</v>
      </c>
      <c r="AV630" s="9">
        <f t="shared" si="74"/>
        <v>-1.5766570306131322</v>
      </c>
      <c r="AW630">
        <f t="shared" si="75"/>
        <v>3</v>
      </c>
      <c r="AX630">
        <f t="shared" si="76"/>
        <v>0</v>
      </c>
      <c r="AY630" s="6">
        <f>VLOOKUP(AQ630,COND!$A$10:$B$32,2,FALSE)</f>
        <v>0.9</v>
      </c>
      <c r="AZ630" s="9">
        <f>($AU$3*AU630+$AV$3*AV630+$AW$3*AW630+$AX$3*AX630)*AY630*IF(AR630&lt;5,0.95,IF(AR630&lt;7,0.975,1))+$K$3*VLOOKUP(K630,COND!$A$2:$D$7,2,FALSE)+$L$3*VLOOKUP(L630,COND!$A$2:$D$7,3,FALSE)+IF(BB630="SP",$BB$3,0)+IF($AW630&lt;3,-5,0)</f>
        <v>4.8718086289762148</v>
      </c>
      <c r="BA630" s="28">
        <f t="shared" si="77"/>
        <v>-0.62956490840487989</v>
      </c>
      <c r="BB630" t="str">
        <f t="shared" si="78"/>
        <v>SP</v>
      </c>
      <c r="BC630">
        <v>900</v>
      </c>
      <c r="BD630">
        <v>626</v>
      </c>
      <c r="BF630" t="str">
        <f t="shared" si="79"/>
        <v>Unlikely</v>
      </c>
      <c r="BH630" t="str">
        <f>IF(VLOOKUP($B630,'Draft List'!$D$4:$AC$2598,BH$3,FALSE)&lt;&gt;0,VLOOKUP($B630,'Draft List'!$D$4:$AC$2598,BH$3,FALSE),"")</f>
        <v/>
      </c>
      <c r="BI630" t="str">
        <f>IF(VLOOKUP($B630,'Draft List'!$D$4:$AC$2598,BI$3,FALSE)&lt;&gt;0,VLOOKUP($B630,'Draft List'!$D$4:$AC$2598,BI$3,FALSE),"")</f>
        <v/>
      </c>
      <c r="BJ630" t="str">
        <f>IF(VLOOKUP($B630,'Draft List'!$D$4:$AC$2598,BJ$3,FALSE)&lt;&gt;0,VLOOKUP($B630,'Draft List'!$D$4:$AC$2598,BJ$3,FALSE),"")</f>
        <v/>
      </c>
      <c r="BK630" t="str">
        <f>IF(VLOOKUP($B630,'Draft List'!$D$4:$AC$2598,BK$3,FALSE)&lt;&gt;0,VLOOKUP($B630,'Draft List'!$D$4:$AC$2598,BK$3,FALSE),"")</f>
        <v/>
      </c>
      <c r="BL630">
        <f>IF(OR(C630="SP",C630="MR",C630="CL"),"P",VLOOKUP($A630,Bat!$A$4:$AQ$1284,42,FALSE))</f>
        <v>-3.8336078279772376</v>
      </c>
    </row>
    <row r="631" spans="1:64" x14ac:dyDescent="0.25">
      <c r="A631" s="45" t="str">
        <f t="shared" si="72"/>
        <v>RPRoberto Nerí24</v>
      </c>
      <c r="B631">
        <f>VLOOKUP($A631,draft_listing_pitchers_stats!$A$1:$B$1324,2,FALSE)</f>
        <v>3450</v>
      </c>
      <c r="C631" s="1" t="s">
        <v>885</v>
      </c>
      <c r="D631" s="1" t="s">
        <v>372</v>
      </c>
      <c r="E631" s="1" t="s">
        <v>1492</v>
      </c>
      <c r="F631" s="1">
        <v>24</v>
      </c>
      <c r="G631" s="1" t="s">
        <v>44</v>
      </c>
      <c r="H631" s="1" t="s">
        <v>44</v>
      </c>
      <c r="I631" s="1" t="s">
        <v>54</v>
      </c>
      <c r="J631" s="24" t="s">
        <v>54</v>
      </c>
      <c r="K631" s="1" t="s">
        <v>47</v>
      </c>
      <c r="L631" s="24" t="s">
        <v>46</v>
      </c>
      <c r="M631" s="1">
        <v>2</v>
      </c>
      <c r="N631" s="1">
        <v>1</v>
      </c>
      <c r="O631" s="24">
        <v>1</v>
      </c>
      <c r="P631" s="1">
        <v>3</v>
      </c>
      <c r="Q631" s="1">
        <v>1</v>
      </c>
      <c r="R631" s="24">
        <v>3</v>
      </c>
      <c r="S631" s="1">
        <v>3</v>
      </c>
      <c r="T631" s="1">
        <v>3</v>
      </c>
      <c r="U631" s="1">
        <v>2</v>
      </c>
      <c r="V631" s="1">
        <v>2</v>
      </c>
      <c r="W631" s="1">
        <v>2</v>
      </c>
      <c r="X631" s="1">
        <v>3</v>
      </c>
      <c r="Y631" s="1">
        <v>4</v>
      </c>
      <c r="Z631" s="1">
        <v>4</v>
      </c>
      <c r="AA631" s="1" t="s">
        <v>48</v>
      </c>
      <c r="AB631" s="1" t="s">
        <v>48</v>
      </c>
      <c r="AC631" s="1" t="s">
        <v>48</v>
      </c>
      <c r="AD631" s="1" t="s">
        <v>48</v>
      </c>
      <c r="AE631" s="1" t="s">
        <v>48</v>
      </c>
      <c r="AF631" s="1" t="s">
        <v>48</v>
      </c>
      <c r="AG631" s="1" t="s">
        <v>48</v>
      </c>
      <c r="AH631" s="1" t="s">
        <v>48</v>
      </c>
      <c r="AI631" s="1" t="s">
        <v>48</v>
      </c>
      <c r="AJ631" s="1" t="s">
        <v>48</v>
      </c>
      <c r="AK631" s="1" t="s">
        <v>48</v>
      </c>
      <c r="AL631" s="1" t="s">
        <v>48</v>
      </c>
      <c r="AM631" s="1" t="s">
        <v>48</v>
      </c>
      <c r="AN631" s="1" t="s">
        <v>48</v>
      </c>
      <c r="AO631" s="1" t="s">
        <v>48</v>
      </c>
      <c r="AP631" s="24" t="s">
        <v>48</v>
      </c>
      <c r="AQ631" s="1" t="s">
        <v>521</v>
      </c>
      <c r="AR631" s="1">
        <v>4</v>
      </c>
      <c r="AS631" s="25" t="s">
        <v>15</v>
      </c>
      <c r="AT631" s="36" t="s">
        <v>50</v>
      </c>
      <c r="AU631" s="9">
        <f t="shared" si="73"/>
        <v>-2.5067929134584248</v>
      </c>
      <c r="AV631" s="9">
        <f t="shared" si="74"/>
        <v>-1.3819657061039585</v>
      </c>
      <c r="AW631">
        <f t="shared" si="75"/>
        <v>4</v>
      </c>
      <c r="AX631">
        <f t="shared" si="76"/>
        <v>0</v>
      </c>
      <c r="AY631" s="6">
        <f>VLOOKUP(AQ631,COND!$A$10:$B$32,2,FALSE)</f>
        <v>1</v>
      </c>
      <c r="AZ631" s="9">
        <f>($AU$3*AU631+$AV$3*AV631+$AW$3*AW631+$AX$3*AX631)*AY631*IF(AR631&lt;5,0.95,IF(AR631&lt;7,0.975,1))+$K$3*VLOOKUP(K631,COND!$A$2:$D$7,2,FALSE)+$L$3*VLOOKUP(L631,COND!$A$2:$D$7,3,FALSE)+IF(BB631="SP",$BB$3,0)+IF($AW631&lt;3,-5,0)</f>
        <v>4.8663609304676854</v>
      </c>
      <c r="BA631" s="28">
        <f t="shared" si="77"/>
        <v>-0.63004348896489171</v>
      </c>
      <c r="BB631" t="str">
        <f t="shared" si="78"/>
        <v>RP</v>
      </c>
      <c r="BC631">
        <v>900</v>
      </c>
      <c r="BD631">
        <v>627</v>
      </c>
      <c r="BF631" t="str">
        <f t="shared" si="79"/>
        <v>Unlikely</v>
      </c>
      <c r="BH631" t="str">
        <f>IF(VLOOKUP($B631,'Draft List'!$D$4:$AC$2598,BH$3,FALSE)&lt;&gt;0,VLOOKUP($B631,'Draft List'!$D$4:$AC$2598,BH$3,FALSE),"")</f>
        <v/>
      </c>
      <c r="BI631" t="str">
        <f>IF(VLOOKUP($B631,'Draft List'!$D$4:$AC$2598,BI$3,FALSE)&lt;&gt;0,VLOOKUP($B631,'Draft List'!$D$4:$AC$2598,BI$3,FALSE),"")</f>
        <v/>
      </c>
      <c r="BJ631" t="str">
        <f>IF(VLOOKUP($B631,'Draft List'!$D$4:$AC$2598,BJ$3,FALSE)&lt;&gt;0,VLOOKUP($B631,'Draft List'!$D$4:$AC$2598,BJ$3,FALSE),"")</f>
        <v/>
      </c>
      <c r="BK631" t="str">
        <f>IF(VLOOKUP($B631,'Draft List'!$D$4:$AC$2598,BK$3,FALSE)&lt;&gt;0,VLOOKUP($B631,'Draft List'!$D$4:$AC$2598,BK$3,FALSE),"")</f>
        <v/>
      </c>
      <c r="BL631">
        <f>IF(OR(C631="SP",C631="MR",C631="CL"),"P",VLOOKUP($A631,Bat!$A$4:$AQ$1284,42,FALSE))</f>
        <v>-7.2161266285086914</v>
      </c>
    </row>
    <row r="632" spans="1:64" x14ac:dyDescent="0.25">
      <c r="A632" s="45" t="str">
        <f t="shared" si="72"/>
        <v>RPJeff Simmons24</v>
      </c>
      <c r="B632">
        <f>VLOOKUP($A632,draft_listing_pitchers_stats!$A$1:$B$1324,2,FALSE)</f>
        <v>1376</v>
      </c>
      <c r="C632" s="1" t="s">
        <v>885</v>
      </c>
      <c r="D632" s="1" t="s">
        <v>142</v>
      </c>
      <c r="E632" s="1" t="s">
        <v>572</v>
      </c>
      <c r="F632" s="1">
        <v>24</v>
      </c>
      <c r="G632" s="1" t="s">
        <v>44</v>
      </c>
      <c r="H632" s="1" t="s">
        <v>44</v>
      </c>
      <c r="I632" s="1" t="s">
        <v>54</v>
      </c>
      <c r="J632" s="24" t="s">
        <v>54</v>
      </c>
      <c r="K632" s="1" t="s">
        <v>47</v>
      </c>
      <c r="L632" s="24" t="s">
        <v>51</v>
      </c>
      <c r="M632" s="1">
        <v>2</v>
      </c>
      <c r="N632" s="1">
        <v>3</v>
      </c>
      <c r="O632" s="24">
        <v>1</v>
      </c>
      <c r="P632" s="1">
        <v>2</v>
      </c>
      <c r="Q632" s="1">
        <v>3</v>
      </c>
      <c r="R632" s="24">
        <v>2</v>
      </c>
      <c r="S632" s="1">
        <v>5</v>
      </c>
      <c r="T632" s="1">
        <v>5</v>
      </c>
      <c r="U632" s="1">
        <v>2</v>
      </c>
      <c r="V632" s="1">
        <v>2</v>
      </c>
      <c r="W632" s="1">
        <v>2</v>
      </c>
      <c r="X632" s="1">
        <v>2</v>
      </c>
      <c r="Y632" s="1" t="s">
        <v>48</v>
      </c>
      <c r="Z632" s="1" t="s">
        <v>48</v>
      </c>
      <c r="AA632" s="1" t="s">
        <v>48</v>
      </c>
      <c r="AB632" s="1" t="s">
        <v>48</v>
      </c>
      <c r="AC632" s="1" t="s">
        <v>48</v>
      </c>
      <c r="AD632" s="1" t="s">
        <v>48</v>
      </c>
      <c r="AE632" s="1">
        <v>4</v>
      </c>
      <c r="AF632" s="1">
        <v>4</v>
      </c>
      <c r="AG632" s="1">
        <v>4</v>
      </c>
      <c r="AH632" s="1">
        <v>4</v>
      </c>
      <c r="AI632" s="1" t="s">
        <v>48</v>
      </c>
      <c r="AJ632" s="1" t="s">
        <v>48</v>
      </c>
      <c r="AK632" s="1" t="s">
        <v>48</v>
      </c>
      <c r="AL632" s="1" t="s">
        <v>48</v>
      </c>
      <c r="AM632" s="1" t="s">
        <v>48</v>
      </c>
      <c r="AN632" s="1" t="s">
        <v>48</v>
      </c>
      <c r="AO632" s="1" t="s">
        <v>48</v>
      </c>
      <c r="AP632" s="24" t="s">
        <v>48</v>
      </c>
      <c r="AQ632" s="1" t="s">
        <v>64</v>
      </c>
      <c r="AR632" s="1">
        <v>3</v>
      </c>
      <c r="AS632" s="25" t="s">
        <v>518</v>
      </c>
      <c r="AT632" s="36" t="s">
        <v>50</v>
      </c>
      <c r="AU632" s="9">
        <f t="shared" si="73"/>
        <v>-2.1159294805983135</v>
      </c>
      <c r="AV632" s="9">
        <f t="shared" si="74"/>
        <v>-1.4281141638071317</v>
      </c>
      <c r="AW632">
        <f t="shared" si="75"/>
        <v>5</v>
      </c>
      <c r="AX632">
        <f t="shared" si="76"/>
        <v>0</v>
      </c>
      <c r="AY632" s="6">
        <f>VLOOKUP(AQ632,COND!$A$10:$B$32,2,FALSE)</f>
        <v>1</v>
      </c>
      <c r="AZ632" s="9">
        <f>($AU$3*AU632+$AV$3*AV632+$AW$3*AW632+$AX$3*AX632)*AY632*IF(AR632&lt;5,0.95,IF(AR632&lt;7,0.975,1))+$K$3*VLOOKUP(K632,COND!$A$2:$D$7,2,FALSE)+$L$3*VLOOKUP(L632,COND!$A$2:$D$7,3,FALSE)+IF(BB632="SP",$BB$3,0)+IF($AW632&lt;3,-5,0)</f>
        <v>4.8388042863508183</v>
      </c>
      <c r="BA632" s="28">
        <f t="shared" si="77"/>
        <v>-0.63246434139511487</v>
      </c>
      <c r="BB632" t="str">
        <f t="shared" si="78"/>
        <v>RP</v>
      </c>
      <c r="BC632">
        <v>900</v>
      </c>
      <c r="BD632">
        <v>628</v>
      </c>
      <c r="BF632" t="str">
        <f t="shared" si="79"/>
        <v>Unlikely</v>
      </c>
      <c r="BH632" t="str">
        <f>IF(VLOOKUP($B632,'Draft List'!$D$4:$AC$2598,BH$3,FALSE)&lt;&gt;0,VLOOKUP($B632,'Draft List'!$D$4:$AC$2598,BH$3,FALSE),"")</f>
        <v/>
      </c>
      <c r="BI632" t="str">
        <f>IF(VLOOKUP($B632,'Draft List'!$D$4:$AC$2598,BI$3,FALSE)&lt;&gt;0,VLOOKUP($B632,'Draft List'!$D$4:$AC$2598,BI$3,FALSE),"")</f>
        <v/>
      </c>
      <c r="BJ632" t="str">
        <f>IF(VLOOKUP($B632,'Draft List'!$D$4:$AC$2598,BJ$3,FALSE)&lt;&gt;0,VLOOKUP($B632,'Draft List'!$D$4:$AC$2598,BJ$3,FALSE),"")</f>
        <v/>
      </c>
      <c r="BK632" t="str">
        <f>IF(VLOOKUP($B632,'Draft List'!$D$4:$AC$2598,BK$3,FALSE)&lt;&gt;0,VLOOKUP($B632,'Draft List'!$D$4:$AC$2598,BK$3,FALSE),"")</f>
        <v/>
      </c>
      <c r="BL632" t="e">
        <f>IF(OR(C632="SP",C632="MR",C632="CL"),"P",VLOOKUP($A632,Bat!$A$4:$AQ$1284,42,FALSE))</f>
        <v>#N/A</v>
      </c>
    </row>
    <row r="633" spans="1:64" x14ac:dyDescent="0.25">
      <c r="A633" s="45" t="str">
        <f t="shared" si="72"/>
        <v>RPEd Miller22</v>
      </c>
      <c r="B633">
        <f>VLOOKUP($A633,draft_listing_pitchers_stats!$A$1:$B$1324,2,FALSE)</f>
        <v>7708</v>
      </c>
      <c r="C633" s="1" t="s">
        <v>885</v>
      </c>
      <c r="D633" s="1" t="s">
        <v>593</v>
      </c>
      <c r="E633" s="1" t="s">
        <v>180</v>
      </c>
      <c r="F633" s="1">
        <v>22</v>
      </c>
      <c r="G633" s="1" t="s">
        <v>44</v>
      </c>
      <c r="H633" s="1" t="s">
        <v>44</v>
      </c>
      <c r="I633" s="1" t="s">
        <v>54</v>
      </c>
      <c r="J633" s="24" t="s">
        <v>54</v>
      </c>
      <c r="K633" s="1" t="s">
        <v>46</v>
      </c>
      <c r="L633" s="24" t="s">
        <v>46</v>
      </c>
      <c r="M633" s="1">
        <v>3</v>
      </c>
      <c r="N633" s="1">
        <v>1</v>
      </c>
      <c r="O633" s="24">
        <v>1</v>
      </c>
      <c r="P633" s="1">
        <v>5</v>
      </c>
      <c r="Q633" s="1">
        <v>1</v>
      </c>
      <c r="R633" s="24">
        <v>1</v>
      </c>
      <c r="S633" s="1">
        <v>4</v>
      </c>
      <c r="T633" s="1">
        <v>5</v>
      </c>
      <c r="U633" s="1">
        <v>1</v>
      </c>
      <c r="V633" s="1">
        <v>1</v>
      </c>
      <c r="W633" s="1" t="s">
        <v>48</v>
      </c>
      <c r="X633" s="1" t="s">
        <v>48</v>
      </c>
      <c r="Y633" s="1" t="s">
        <v>48</v>
      </c>
      <c r="Z633" s="1" t="s">
        <v>48</v>
      </c>
      <c r="AA633" s="1" t="s">
        <v>48</v>
      </c>
      <c r="AB633" s="1" t="s">
        <v>48</v>
      </c>
      <c r="AC633" s="1" t="s">
        <v>48</v>
      </c>
      <c r="AD633" s="1" t="s">
        <v>48</v>
      </c>
      <c r="AE633" s="1" t="s">
        <v>48</v>
      </c>
      <c r="AF633" s="1" t="s">
        <v>48</v>
      </c>
      <c r="AG633" s="1" t="s">
        <v>48</v>
      </c>
      <c r="AH633" s="1" t="s">
        <v>48</v>
      </c>
      <c r="AI633" s="1" t="s">
        <v>48</v>
      </c>
      <c r="AJ633" s="1" t="s">
        <v>48</v>
      </c>
      <c r="AK633" s="1" t="s">
        <v>48</v>
      </c>
      <c r="AL633" s="1" t="s">
        <v>48</v>
      </c>
      <c r="AM633" s="1">
        <v>5</v>
      </c>
      <c r="AN633" s="1">
        <v>8</v>
      </c>
      <c r="AO633" s="1" t="s">
        <v>48</v>
      </c>
      <c r="AP633" s="24" t="s">
        <v>48</v>
      </c>
      <c r="AQ633" s="1" t="s">
        <v>71</v>
      </c>
      <c r="AR633" s="1">
        <v>6</v>
      </c>
      <c r="AS633" s="25" t="s">
        <v>15</v>
      </c>
      <c r="AT633" s="36" t="s">
        <v>48</v>
      </c>
      <c r="AU633" s="9">
        <f t="shared" si="73"/>
        <v>-2.3121015889492513</v>
      </c>
      <c r="AV633" s="9">
        <f t="shared" si="74"/>
        <v>-1.4772241891938322</v>
      </c>
      <c r="AW633">
        <f t="shared" si="75"/>
        <v>3</v>
      </c>
      <c r="AX633">
        <f t="shared" si="76"/>
        <v>0.5</v>
      </c>
      <c r="AY633" s="6">
        <f>VLOOKUP(AQ633,COND!$A$10:$B$32,2,FALSE)</f>
        <v>1</v>
      </c>
      <c r="AZ633" s="9">
        <f>($AU$3*AU633+$AV$3*AV633+$AW$3*AW633+$AX$3*AX633)*AY633*IF(AR633&lt;5,0.95,IF(AR633&lt;7,0.975,1))+$K$3*VLOOKUP(K633,COND!$A$2:$D$7,2,FALSE)+$L$3*VLOOKUP(L633,COND!$A$2:$D$7,3,FALSE)+IF(BB633="SP",$BB$3,0)+IF($AW633&lt;3,-5,0)</f>
        <v>4.8151435008751697</v>
      </c>
      <c r="BA633" s="28">
        <f t="shared" si="77"/>
        <v>-0.63454294246775622</v>
      </c>
      <c r="BB633" t="str">
        <f t="shared" si="78"/>
        <v>SP</v>
      </c>
      <c r="BC633">
        <v>900</v>
      </c>
      <c r="BD633">
        <v>629</v>
      </c>
      <c r="BF633" t="str">
        <f t="shared" si="79"/>
        <v>Unlikely</v>
      </c>
      <c r="BH633" t="str">
        <f>IF(VLOOKUP($B633,'Draft List'!$D$4:$AC$2598,BH$3,FALSE)&lt;&gt;0,VLOOKUP($B633,'Draft List'!$D$4:$AC$2598,BH$3,FALSE),"")</f>
        <v/>
      </c>
      <c r="BI633" t="str">
        <f>IF(VLOOKUP($B633,'Draft List'!$D$4:$AC$2598,BI$3,FALSE)&lt;&gt;0,VLOOKUP($B633,'Draft List'!$D$4:$AC$2598,BI$3,FALSE),"")</f>
        <v/>
      </c>
      <c r="BJ633" t="str">
        <f>IF(VLOOKUP($B633,'Draft List'!$D$4:$AC$2598,BJ$3,FALSE)&lt;&gt;0,VLOOKUP($B633,'Draft List'!$D$4:$AC$2598,BJ$3,FALSE),"")</f>
        <v/>
      </c>
      <c r="BK633" t="str">
        <f>IF(VLOOKUP($B633,'Draft List'!$D$4:$AC$2598,BK$3,FALSE)&lt;&gt;0,VLOOKUP($B633,'Draft List'!$D$4:$AC$2598,BK$3,FALSE),"")</f>
        <v/>
      </c>
      <c r="BL633">
        <f>IF(OR(C633="SP",C633="MR",C633="CL"),"P",VLOOKUP($A633,Bat!$A$4:$AQ$1284,42,FALSE))</f>
        <v>-4.7792549923352077</v>
      </c>
    </row>
    <row r="634" spans="1:64" x14ac:dyDescent="0.25">
      <c r="A634" s="45" t="str">
        <f t="shared" si="72"/>
        <v>RPDerek Wilcox24</v>
      </c>
      <c r="B634">
        <f>VLOOKUP($A634,draft_listing_pitchers_stats!$A$1:$B$1324,2,FALSE)</f>
        <v>6611</v>
      </c>
      <c r="C634" s="1" t="s">
        <v>885</v>
      </c>
      <c r="D634" s="1" t="s">
        <v>528</v>
      </c>
      <c r="E634" s="1" t="s">
        <v>1738</v>
      </c>
      <c r="F634" s="1">
        <v>24</v>
      </c>
      <c r="G634" s="1" t="s">
        <v>44</v>
      </c>
      <c r="H634" s="1" t="s">
        <v>44</v>
      </c>
      <c r="I634" s="1" t="s">
        <v>54</v>
      </c>
      <c r="J634" s="24" t="s">
        <v>54</v>
      </c>
      <c r="K634" s="1" t="s">
        <v>46</v>
      </c>
      <c r="L634" s="24" t="s">
        <v>51</v>
      </c>
      <c r="M634" s="1">
        <v>3</v>
      </c>
      <c r="N634" s="1">
        <v>2</v>
      </c>
      <c r="O634" s="24">
        <v>1</v>
      </c>
      <c r="P634" s="1">
        <v>3</v>
      </c>
      <c r="Q634" s="1">
        <v>2</v>
      </c>
      <c r="R634" s="24">
        <v>2</v>
      </c>
      <c r="S634" s="1">
        <v>4</v>
      </c>
      <c r="T634" s="1">
        <v>4</v>
      </c>
      <c r="U634" s="1" t="s">
        <v>48</v>
      </c>
      <c r="V634" s="1" t="s">
        <v>48</v>
      </c>
      <c r="W634" s="1">
        <v>2</v>
      </c>
      <c r="X634" s="1">
        <v>4</v>
      </c>
      <c r="Y634" s="1">
        <v>3</v>
      </c>
      <c r="Z634" s="1">
        <v>3</v>
      </c>
      <c r="AA634" s="1" t="s">
        <v>48</v>
      </c>
      <c r="AB634" s="1" t="s">
        <v>48</v>
      </c>
      <c r="AC634" s="1" t="s">
        <v>48</v>
      </c>
      <c r="AD634" s="1" t="s">
        <v>48</v>
      </c>
      <c r="AE634" s="1" t="s">
        <v>48</v>
      </c>
      <c r="AF634" s="1" t="s">
        <v>48</v>
      </c>
      <c r="AG634" s="1" t="s">
        <v>48</v>
      </c>
      <c r="AH634" s="1" t="s">
        <v>48</v>
      </c>
      <c r="AI634" s="1" t="s">
        <v>48</v>
      </c>
      <c r="AJ634" s="1" t="s">
        <v>48</v>
      </c>
      <c r="AK634" s="1" t="s">
        <v>48</v>
      </c>
      <c r="AL634" s="1" t="s">
        <v>48</v>
      </c>
      <c r="AM634" s="1" t="s">
        <v>48</v>
      </c>
      <c r="AN634" s="1" t="s">
        <v>48</v>
      </c>
      <c r="AO634" s="1" t="s">
        <v>48</v>
      </c>
      <c r="AP634" s="24" t="s">
        <v>48</v>
      </c>
      <c r="AQ634" s="1" t="s">
        <v>522</v>
      </c>
      <c r="AR634" s="1">
        <v>7</v>
      </c>
      <c r="AS634" s="25" t="s">
        <v>519</v>
      </c>
      <c r="AT634" s="36" t="s">
        <v>50</v>
      </c>
      <c r="AU634" s="9">
        <f t="shared" si="73"/>
        <v>-2.1166698725191955</v>
      </c>
      <c r="AV634" s="9">
        <f t="shared" si="74"/>
        <v>-1.4288545557280135</v>
      </c>
      <c r="AW634">
        <f t="shared" si="75"/>
        <v>3</v>
      </c>
      <c r="AX634">
        <f t="shared" si="76"/>
        <v>0</v>
      </c>
      <c r="AY634" s="6">
        <f>VLOOKUP(AQ634,COND!$A$10:$B$32,2,FALSE)</f>
        <v>1</v>
      </c>
      <c r="AZ634" s="9">
        <f>($AU$3*AU634+$AV$3*AV634+$AW$3*AW634+$AX$3*AX634)*AY634*IF(AR634&lt;5,0.95,IF(AR634&lt;7,0.975,1))+$K$3*VLOOKUP(K634,COND!$A$2:$D$7,2,FALSE)+$L$3*VLOOKUP(L634,COND!$A$2:$D$7,3,FALSE)+IF(BB634="SP",$BB$3,0)+IF($AW634&lt;3,-5,0)</f>
        <v>4.7995749109358918</v>
      </c>
      <c r="BA634" s="28">
        <f t="shared" si="77"/>
        <v>-0.63591064379705486</v>
      </c>
      <c r="BB634" t="str">
        <f t="shared" si="78"/>
        <v>SP</v>
      </c>
      <c r="BC634">
        <v>900</v>
      </c>
      <c r="BD634">
        <v>630</v>
      </c>
      <c r="BF634" t="str">
        <f t="shared" si="79"/>
        <v>Unlikely</v>
      </c>
      <c r="BH634" t="str">
        <f>IF(VLOOKUP($B634,'Draft List'!$D$4:$AC$2598,BH$3,FALSE)&lt;&gt;0,VLOOKUP($B634,'Draft List'!$D$4:$AC$2598,BH$3,FALSE),"")</f>
        <v/>
      </c>
      <c r="BI634" t="str">
        <f>IF(VLOOKUP($B634,'Draft List'!$D$4:$AC$2598,BI$3,FALSE)&lt;&gt;0,VLOOKUP($B634,'Draft List'!$D$4:$AC$2598,BI$3,FALSE),"")</f>
        <v/>
      </c>
      <c r="BJ634" t="str">
        <f>IF(VLOOKUP($B634,'Draft List'!$D$4:$AC$2598,BJ$3,FALSE)&lt;&gt;0,VLOOKUP($B634,'Draft List'!$D$4:$AC$2598,BJ$3,FALSE),"")</f>
        <v/>
      </c>
      <c r="BK634" t="str">
        <f>IF(VLOOKUP($B634,'Draft List'!$D$4:$AC$2598,BK$3,FALSE)&lt;&gt;0,VLOOKUP($B634,'Draft List'!$D$4:$AC$2598,BK$3,FALSE),"")</f>
        <v/>
      </c>
      <c r="BL634" t="e">
        <f>IF(OR(C634="SP",C634="MR",C634="CL"),"P",VLOOKUP($A634,Bat!$A$4:$AQ$1284,42,FALSE))</f>
        <v>#N/A</v>
      </c>
    </row>
    <row r="635" spans="1:64" x14ac:dyDescent="0.25">
      <c r="A635" s="45" t="str">
        <f t="shared" si="72"/>
        <v>RPClaudio Rodríguez24</v>
      </c>
      <c r="B635">
        <f>VLOOKUP($A635,draft_listing_pitchers_stats!$A$1:$B$1324,2,FALSE)</f>
        <v>2057</v>
      </c>
      <c r="C635" s="1" t="s">
        <v>885</v>
      </c>
      <c r="D635" s="1" t="s">
        <v>906</v>
      </c>
      <c r="E635" s="1" t="s">
        <v>225</v>
      </c>
      <c r="F635" s="1">
        <v>24</v>
      </c>
      <c r="G635" s="1" t="s">
        <v>44</v>
      </c>
      <c r="H635" s="1" t="s">
        <v>44</v>
      </c>
      <c r="I635" s="1" t="s">
        <v>54</v>
      </c>
      <c r="J635" s="24" t="s">
        <v>54</v>
      </c>
      <c r="K635" s="1" t="s">
        <v>47</v>
      </c>
      <c r="L635" s="24" t="s">
        <v>51</v>
      </c>
      <c r="M635" s="1">
        <v>2</v>
      </c>
      <c r="N635" s="1">
        <v>2</v>
      </c>
      <c r="O635" s="24">
        <v>1</v>
      </c>
      <c r="P635" s="1">
        <v>2</v>
      </c>
      <c r="Q635" s="1">
        <v>2</v>
      </c>
      <c r="R635" s="24">
        <v>3</v>
      </c>
      <c r="S635" s="1">
        <v>5</v>
      </c>
      <c r="T635" s="1">
        <v>5</v>
      </c>
      <c r="U635" s="1">
        <v>2</v>
      </c>
      <c r="V635" s="1">
        <v>2</v>
      </c>
      <c r="W635" s="1" t="s">
        <v>48</v>
      </c>
      <c r="X635" s="1" t="s">
        <v>48</v>
      </c>
      <c r="Y635" s="1">
        <v>4</v>
      </c>
      <c r="Z635" s="1">
        <v>4</v>
      </c>
      <c r="AA635" s="1" t="s">
        <v>48</v>
      </c>
      <c r="AB635" s="1" t="s">
        <v>48</v>
      </c>
      <c r="AC635" s="1" t="s">
        <v>48</v>
      </c>
      <c r="AD635" s="1" t="s">
        <v>48</v>
      </c>
      <c r="AE635" s="1" t="s">
        <v>48</v>
      </c>
      <c r="AF635" s="1" t="s">
        <v>48</v>
      </c>
      <c r="AG635" s="1" t="s">
        <v>48</v>
      </c>
      <c r="AH635" s="1" t="s">
        <v>48</v>
      </c>
      <c r="AI635" s="1" t="s">
        <v>48</v>
      </c>
      <c r="AJ635" s="1" t="s">
        <v>48</v>
      </c>
      <c r="AK635" s="1" t="s">
        <v>48</v>
      </c>
      <c r="AL635" s="1" t="s">
        <v>48</v>
      </c>
      <c r="AM635" s="1" t="s">
        <v>48</v>
      </c>
      <c r="AN635" s="1" t="s">
        <v>48</v>
      </c>
      <c r="AO635" s="1" t="s">
        <v>48</v>
      </c>
      <c r="AP635" s="24" t="s">
        <v>48</v>
      </c>
      <c r="AQ635" s="1" t="s">
        <v>59</v>
      </c>
      <c r="AR635" s="1">
        <v>7</v>
      </c>
      <c r="AS635" s="25" t="s">
        <v>519</v>
      </c>
      <c r="AT635" s="36" t="s">
        <v>50</v>
      </c>
      <c r="AU635" s="9">
        <f t="shared" si="73"/>
        <v>-2.311361197028369</v>
      </c>
      <c r="AV635" s="9">
        <f t="shared" si="74"/>
        <v>-1.3812253141830766</v>
      </c>
      <c r="AW635">
        <f t="shared" si="75"/>
        <v>3</v>
      </c>
      <c r="AX635">
        <f t="shared" si="76"/>
        <v>0</v>
      </c>
      <c r="AY635" s="6">
        <f>VLOOKUP(AQ635,COND!$A$10:$B$32,2,FALSE)</f>
        <v>1.0249999999999999</v>
      </c>
      <c r="AZ635" s="9">
        <f>($AU$3*AU635+$AV$3*AV635+$AW$3*AW635+$AX$3*AX635)*AY635*IF(AR635&lt;5,0.95,IF(AR635&lt;7,0.975,1))+$K$3*VLOOKUP(K635,COND!$A$2:$D$7,2,FALSE)+$L$3*VLOOKUP(L635,COND!$A$2:$D$7,3,FALSE)+IF(BB635="SP",$BB$3,0)+IF($AW635&lt;3,-5,0)</f>
        <v>4.7485520138561164</v>
      </c>
      <c r="BA635" s="28">
        <f t="shared" si="77"/>
        <v>-0.64039300760988949</v>
      </c>
      <c r="BB635" t="str">
        <f t="shared" si="78"/>
        <v>SP</v>
      </c>
      <c r="BC635">
        <v>900</v>
      </c>
      <c r="BD635">
        <v>631</v>
      </c>
      <c r="BF635" t="str">
        <f t="shared" si="79"/>
        <v>Unlikely</v>
      </c>
      <c r="BH635" t="str">
        <f>IF(VLOOKUP($B635,'Draft List'!$D$4:$AC$2598,BH$3,FALSE)&lt;&gt;0,VLOOKUP($B635,'Draft List'!$D$4:$AC$2598,BH$3,FALSE),"")</f>
        <v/>
      </c>
      <c r="BI635" t="str">
        <f>IF(VLOOKUP($B635,'Draft List'!$D$4:$AC$2598,BI$3,FALSE)&lt;&gt;0,VLOOKUP($B635,'Draft List'!$D$4:$AC$2598,BI$3,FALSE),"")</f>
        <v/>
      </c>
      <c r="BJ635" t="str">
        <f>IF(VLOOKUP($B635,'Draft List'!$D$4:$AC$2598,BJ$3,FALSE)&lt;&gt;0,VLOOKUP($B635,'Draft List'!$D$4:$AC$2598,BJ$3,FALSE),"")</f>
        <v/>
      </c>
      <c r="BK635" t="str">
        <f>IF(VLOOKUP($B635,'Draft List'!$D$4:$AC$2598,BK$3,FALSE)&lt;&gt;0,VLOOKUP($B635,'Draft List'!$D$4:$AC$2598,BK$3,FALSE),"")</f>
        <v/>
      </c>
      <c r="BL635">
        <f>IF(OR(C635="SP",C635="MR",C635="CL"),"P",VLOOKUP($A635,Bat!$A$4:$AQ$1284,42,FALSE))</f>
        <v>-6.0261998910294601</v>
      </c>
    </row>
    <row r="636" spans="1:64" x14ac:dyDescent="0.25">
      <c r="A636" s="45" t="str">
        <f t="shared" si="72"/>
        <v>RPFernando Lucero24</v>
      </c>
      <c r="B636">
        <f>VLOOKUP($A636,draft_listing_pitchers_stats!$A$1:$B$1324,2,FALSE)</f>
        <v>5028</v>
      </c>
      <c r="C636" s="1" t="s">
        <v>885</v>
      </c>
      <c r="D636" s="1" t="s">
        <v>234</v>
      </c>
      <c r="E636" s="1" t="s">
        <v>1369</v>
      </c>
      <c r="F636" s="1">
        <v>24</v>
      </c>
      <c r="G636" s="1" t="s">
        <v>58</v>
      </c>
      <c r="H636" s="1" t="s">
        <v>58</v>
      </c>
      <c r="I636" s="1" t="s">
        <v>54</v>
      </c>
      <c r="J636" s="24" t="s">
        <v>54</v>
      </c>
      <c r="K636" s="1" t="s">
        <v>46</v>
      </c>
      <c r="L636" s="24" t="s">
        <v>46</v>
      </c>
      <c r="M636" s="1">
        <v>3</v>
      </c>
      <c r="N636" s="1">
        <v>2</v>
      </c>
      <c r="O636" s="24">
        <v>1</v>
      </c>
      <c r="P636" s="1">
        <v>4</v>
      </c>
      <c r="Q636" s="1">
        <v>2</v>
      </c>
      <c r="R636" s="24">
        <v>1</v>
      </c>
      <c r="S636" s="1">
        <v>4</v>
      </c>
      <c r="T636" s="1">
        <v>5</v>
      </c>
      <c r="U636" s="1" t="s">
        <v>48</v>
      </c>
      <c r="V636" s="1" t="s">
        <v>48</v>
      </c>
      <c r="W636" s="1">
        <v>2</v>
      </c>
      <c r="X636" s="1">
        <v>2</v>
      </c>
      <c r="Y636" s="1">
        <v>2</v>
      </c>
      <c r="Z636" s="1">
        <v>3</v>
      </c>
      <c r="AA636" s="1" t="s">
        <v>48</v>
      </c>
      <c r="AB636" s="1" t="s">
        <v>48</v>
      </c>
      <c r="AC636" s="1">
        <v>4</v>
      </c>
      <c r="AD636" s="1">
        <v>4</v>
      </c>
      <c r="AE636" s="1" t="s">
        <v>48</v>
      </c>
      <c r="AF636" s="1" t="s">
        <v>48</v>
      </c>
      <c r="AG636" s="1" t="s">
        <v>48</v>
      </c>
      <c r="AH636" s="1" t="s">
        <v>48</v>
      </c>
      <c r="AI636" s="1" t="s">
        <v>48</v>
      </c>
      <c r="AJ636" s="1" t="s">
        <v>48</v>
      </c>
      <c r="AK636" s="1" t="s">
        <v>48</v>
      </c>
      <c r="AL636" s="1" t="s">
        <v>48</v>
      </c>
      <c r="AM636" s="1" t="s">
        <v>48</v>
      </c>
      <c r="AN636" s="1" t="s">
        <v>48</v>
      </c>
      <c r="AO636" s="1" t="s">
        <v>48</v>
      </c>
      <c r="AP636" s="24" t="s">
        <v>48</v>
      </c>
      <c r="AQ636" s="1" t="s">
        <v>62</v>
      </c>
      <c r="AR636" s="1">
        <v>6</v>
      </c>
      <c r="AS636" s="25" t="s">
        <v>519</v>
      </c>
      <c r="AT636" s="36" t="s">
        <v>50</v>
      </c>
      <c r="AU636" s="9">
        <f t="shared" si="73"/>
        <v>-2.1166698725191955</v>
      </c>
      <c r="AV636" s="9">
        <f t="shared" si="74"/>
        <v>-1.4764837972729503</v>
      </c>
      <c r="AW636">
        <f t="shared" si="75"/>
        <v>4</v>
      </c>
      <c r="AX636">
        <f t="shared" si="76"/>
        <v>0</v>
      </c>
      <c r="AY636" s="6">
        <f>VLOOKUP(AQ636,COND!$A$10:$B$32,2,FALSE)</f>
        <v>1</v>
      </c>
      <c r="AZ636" s="9">
        <f>($AU$3*AU636+$AV$3*AV636+$AW$3*AW636+$AX$3*AX636)*AY636*IF(AR636&lt;5,0.95,IF(AR636&lt;7,0.975,1))+$K$3*VLOOKUP(K636,COND!$A$2:$D$7,2,FALSE)+$L$3*VLOOKUP(L636,COND!$A$2:$D$7,3,FALSE)+IF(BB636="SP",$BB$3,0)+IF($AW636&lt;3,-5,0)</f>
        <v>4.7458153280362261</v>
      </c>
      <c r="BA636" s="28">
        <f t="shared" si="77"/>
        <v>-0.64063342558276537</v>
      </c>
      <c r="BB636" t="str">
        <f t="shared" si="78"/>
        <v>SP</v>
      </c>
      <c r="BC636">
        <v>900</v>
      </c>
      <c r="BD636">
        <v>632</v>
      </c>
      <c r="BF636" t="str">
        <f t="shared" si="79"/>
        <v>Unlikely</v>
      </c>
      <c r="BH636" t="str">
        <f>IF(VLOOKUP($B636,'Draft List'!$D$4:$AC$2598,BH$3,FALSE)&lt;&gt;0,VLOOKUP($B636,'Draft List'!$D$4:$AC$2598,BH$3,FALSE),"")</f>
        <v/>
      </c>
      <c r="BI636" t="str">
        <f>IF(VLOOKUP($B636,'Draft List'!$D$4:$AC$2598,BI$3,FALSE)&lt;&gt;0,VLOOKUP($B636,'Draft List'!$D$4:$AC$2598,BI$3,FALSE),"")</f>
        <v/>
      </c>
      <c r="BJ636" t="str">
        <f>IF(VLOOKUP($B636,'Draft List'!$D$4:$AC$2598,BJ$3,FALSE)&lt;&gt;0,VLOOKUP($B636,'Draft List'!$D$4:$AC$2598,BJ$3,FALSE),"")</f>
        <v/>
      </c>
      <c r="BK636" t="str">
        <f>IF(VLOOKUP($B636,'Draft List'!$D$4:$AC$2598,BK$3,FALSE)&lt;&gt;0,VLOOKUP($B636,'Draft List'!$D$4:$AC$2598,BK$3,FALSE),"")</f>
        <v/>
      </c>
      <c r="BL636">
        <f>IF(OR(C636="SP",C636="MR",C636="CL"),"P",VLOOKUP($A636,Bat!$A$4:$AQ$1284,42,FALSE))</f>
        <v>-11.823764345089764</v>
      </c>
    </row>
    <row r="637" spans="1:64" x14ac:dyDescent="0.25">
      <c r="A637" s="45" t="str">
        <f t="shared" si="72"/>
        <v>RPRafael Delgado24</v>
      </c>
      <c r="B637">
        <f>VLOOKUP($A637,draft_listing_pitchers_stats!$A$1:$B$1324,2,FALSE)</f>
        <v>4797</v>
      </c>
      <c r="C637" s="1" t="s">
        <v>885</v>
      </c>
      <c r="D637" s="1" t="s">
        <v>170</v>
      </c>
      <c r="E637" s="1" t="s">
        <v>447</v>
      </c>
      <c r="F637" s="1">
        <v>24</v>
      </c>
      <c r="G637" s="1" t="s">
        <v>44</v>
      </c>
      <c r="H637" s="1" t="s">
        <v>44</v>
      </c>
      <c r="I637" s="1" t="s">
        <v>54</v>
      </c>
      <c r="J637" s="24" t="s">
        <v>54</v>
      </c>
      <c r="K637" s="1" t="s">
        <v>47</v>
      </c>
      <c r="L637" s="24" t="s">
        <v>51</v>
      </c>
      <c r="M637" s="1">
        <v>2</v>
      </c>
      <c r="N637" s="1">
        <v>2</v>
      </c>
      <c r="O637" s="24">
        <v>1</v>
      </c>
      <c r="P637" s="1">
        <v>2</v>
      </c>
      <c r="Q637" s="1">
        <v>2</v>
      </c>
      <c r="R637" s="24">
        <v>3</v>
      </c>
      <c r="S637" s="1">
        <v>4</v>
      </c>
      <c r="T637" s="1">
        <v>4</v>
      </c>
      <c r="U637" s="1">
        <v>2</v>
      </c>
      <c r="V637" s="1">
        <v>2</v>
      </c>
      <c r="W637" s="1">
        <v>3</v>
      </c>
      <c r="X637" s="1">
        <v>3</v>
      </c>
      <c r="Y637" s="1" t="s">
        <v>48</v>
      </c>
      <c r="Z637" s="1" t="s">
        <v>48</v>
      </c>
      <c r="AA637" s="1" t="s">
        <v>48</v>
      </c>
      <c r="AB637" s="1" t="s">
        <v>48</v>
      </c>
      <c r="AC637" s="1" t="s">
        <v>48</v>
      </c>
      <c r="AD637" s="1" t="s">
        <v>48</v>
      </c>
      <c r="AE637" s="1" t="s">
        <v>48</v>
      </c>
      <c r="AF637" s="1" t="s">
        <v>48</v>
      </c>
      <c r="AG637" s="1" t="s">
        <v>48</v>
      </c>
      <c r="AH637" s="1" t="s">
        <v>48</v>
      </c>
      <c r="AI637" s="1" t="s">
        <v>48</v>
      </c>
      <c r="AJ637" s="1" t="s">
        <v>48</v>
      </c>
      <c r="AK637" s="1" t="s">
        <v>48</v>
      </c>
      <c r="AL637" s="1" t="s">
        <v>48</v>
      </c>
      <c r="AM637" s="1" t="s">
        <v>48</v>
      </c>
      <c r="AN637" s="1" t="s">
        <v>48</v>
      </c>
      <c r="AO637" s="1" t="s">
        <v>48</v>
      </c>
      <c r="AP637" s="24" t="s">
        <v>48</v>
      </c>
      <c r="AQ637" s="1" t="s">
        <v>62</v>
      </c>
      <c r="AR637" s="1">
        <v>3</v>
      </c>
      <c r="AS637" s="25" t="s">
        <v>519</v>
      </c>
      <c r="AT637" s="36" t="s">
        <v>50</v>
      </c>
      <c r="AU637" s="9">
        <f t="shared" si="73"/>
        <v>-2.311361197028369</v>
      </c>
      <c r="AV637" s="9">
        <f t="shared" si="74"/>
        <v>-1.3812253141830766</v>
      </c>
      <c r="AW637">
        <f t="shared" si="75"/>
        <v>3</v>
      </c>
      <c r="AX637">
        <f t="shared" si="76"/>
        <v>0</v>
      </c>
      <c r="AY637" s="6">
        <f>VLOOKUP(AQ637,COND!$A$10:$B$32,2,FALSE)</f>
        <v>1</v>
      </c>
      <c r="AZ637" s="9">
        <f>($AU$3*AU637+$AV$3*AV637+$AW$3*AW637+$AX$3*AX637)*AY637*IF(AR637&lt;5,0.95,IF(AR637&lt;7,0.975,1))+$K$3*VLOOKUP(K637,COND!$A$2:$D$7,2,FALSE)+$L$3*VLOOKUP(L637,COND!$A$2:$D$7,3,FALSE)+IF(BB637="SP",$BB$3,0)+IF($AW637&lt;3,-5,0)</f>
        <v>4.7425604030861557</v>
      </c>
      <c r="BA637" s="28">
        <f t="shared" si="77"/>
        <v>-0.64091937088663309</v>
      </c>
      <c r="BB637" t="str">
        <f t="shared" si="78"/>
        <v>RP</v>
      </c>
      <c r="BC637">
        <v>900</v>
      </c>
      <c r="BD637">
        <v>633</v>
      </c>
      <c r="BF637" t="str">
        <f t="shared" si="79"/>
        <v>Unlikely</v>
      </c>
      <c r="BH637" t="str">
        <f>IF(VLOOKUP($B637,'Draft List'!$D$4:$AC$2598,BH$3,FALSE)&lt;&gt;0,VLOOKUP($B637,'Draft List'!$D$4:$AC$2598,BH$3,FALSE),"")</f>
        <v/>
      </c>
      <c r="BI637" t="str">
        <f>IF(VLOOKUP($B637,'Draft List'!$D$4:$AC$2598,BI$3,FALSE)&lt;&gt;0,VLOOKUP($B637,'Draft List'!$D$4:$AC$2598,BI$3,FALSE),"")</f>
        <v/>
      </c>
      <c r="BJ637" t="str">
        <f>IF(VLOOKUP($B637,'Draft List'!$D$4:$AC$2598,BJ$3,FALSE)&lt;&gt;0,VLOOKUP($B637,'Draft List'!$D$4:$AC$2598,BJ$3,FALSE),"")</f>
        <v/>
      </c>
      <c r="BK637" t="str">
        <f>IF(VLOOKUP($B637,'Draft List'!$D$4:$AC$2598,BK$3,FALSE)&lt;&gt;0,VLOOKUP($B637,'Draft List'!$D$4:$AC$2598,BK$3,FALSE),"")</f>
        <v/>
      </c>
      <c r="BL637">
        <f>IF(OR(C637="SP",C637="MR",C637="CL"),"P",VLOOKUP($A637,Bat!$A$4:$AQ$1284,42,FALSE))</f>
        <v>-7.1206564011463449</v>
      </c>
    </row>
    <row r="638" spans="1:64" x14ac:dyDescent="0.25">
      <c r="A638" s="45" t="str">
        <f t="shared" si="72"/>
        <v>RPJoji Ito24</v>
      </c>
      <c r="B638">
        <f>VLOOKUP($A638,draft_listing_pitchers_stats!$A$1:$B$1324,2,FALSE)</f>
        <v>13695</v>
      </c>
      <c r="C638" s="1" t="s">
        <v>885</v>
      </c>
      <c r="D638" s="1" t="s">
        <v>1276</v>
      </c>
      <c r="E638" s="1" t="s">
        <v>1277</v>
      </c>
      <c r="F638" s="1">
        <v>24</v>
      </c>
      <c r="G638" s="1" t="s">
        <v>68</v>
      </c>
      <c r="H638" s="1" t="s">
        <v>44</v>
      </c>
      <c r="I638" s="1" t="s">
        <v>54</v>
      </c>
      <c r="J638" s="24" t="s">
        <v>54</v>
      </c>
      <c r="K638" s="1" t="s">
        <v>51</v>
      </c>
      <c r="L638" s="24" t="s">
        <v>46</v>
      </c>
      <c r="M638" s="1">
        <v>3</v>
      </c>
      <c r="N638" s="1">
        <v>1</v>
      </c>
      <c r="O638" s="24">
        <v>1</v>
      </c>
      <c r="P638" s="1">
        <v>4</v>
      </c>
      <c r="Q638" s="1">
        <v>1</v>
      </c>
      <c r="R638" s="24">
        <v>2</v>
      </c>
      <c r="S638" s="1">
        <v>5</v>
      </c>
      <c r="T638" s="1">
        <v>6</v>
      </c>
      <c r="U638" s="1">
        <v>1</v>
      </c>
      <c r="V638" s="1">
        <v>1</v>
      </c>
      <c r="W638" s="1">
        <v>2</v>
      </c>
      <c r="X638" s="1">
        <v>5</v>
      </c>
      <c r="Y638" s="1" t="s">
        <v>48</v>
      </c>
      <c r="Z638" s="1" t="s">
        <v>48</v>
      </c>
      <c r="AA638" s="1" t="s">
        <v>48</v>
      </c>
      <c r="AB638" s="1" t="s">
        <v>48</v>
      </c>
      <c r="AC638" s="1" t="s">
        <v>48</v>
      </c>
      <c r="AD638" s="1" t="s">
        <v>48</v>
      </c>
      <c r="AE638" s="1" t="s">
        <v>48</v>
      </c>
      <c r="AF638" s="1" t="s">
        <v>48</v>
      </c>
      <c r="AG638" s="1" t="s">
        <v>48</v>
      </c>
      <c r="AH638" s="1" t="s">
        <v>48</v>
      </c>
      <c r="AI638" s="1" t="s">
        <v>48</v>
      </c>
      <c r="AJ638" s="1" t="s">
        <v>48</v>
      </c>
      <c r="AK638" s="1" t="s">
        <v>48</v>
      </c>
      <c r="AL638" s="1" t="s">
        <v>48</v>
      </c>
      <c r="AM638" s="1" t="s">
        <v>48</v>
      </c>
      <c r="AN638" s="1" t="s">
        <v>48</v>
      </c>
      <c r="AO638" s="1" t="s">
        <v>48</v>
      </c>
      <c r="AP638" s="24" t="s">
        <v>48</v>
      </c>
      <c r="AQ638" s="1" t="s">
        <v>522</v>
      </c>
      <c r="AR638" s="1">
        <v>3</v>
      </c>
      <c r="AS638" s="25" t="s">
        <v>15</v>
      </c>
      <c r="AT638" s="36" t="s">
        <v>50</v>
      </c>
      <c r="AU638" s="9">
        <f t="shared" si="73"/>
        <v>-2.3121015889492513</v>
      </c>
      <c r="AV638" s="9">
        <f t="shared" si="74"/>
        <v>-1.4295949476488956</v>
      </c>
      <c r="AW638">
        <f t="shared" si="75"/>
        <v>3</v>
      </c>
      <c r="AX638">
        <f t="shared" si="76"/>
        <v>0.5</v>
      </c>
      <c r="AY638" s="6">
        <f>VLOOKUP(AQ638,COND!$A$10:$B$32,2,FALSE)</f>
        <v>1</v>
      </c>
      <c r="AZ638" s="9">
        <f>($AU$3*AU638+$AV$3*AV638+$AW$3*AW638+$AX$3*AX638)*AY638*IF(AR638&lt;5,0.95,IF(AR638&lt;7,0.975,1))+$K$3*VLOOKUP(K638,COND!$A$2:$D$7,2,FALSE)+$L$3*VLOOKUP(L638,COND!$A$2:$D$7,3,FALSE)+IF(BB638="SP",$BB$3,0)+IF($AW638&lt;3,-5,0)</f>
        <v>4.7171466927706263</v>
      </c>
      <c r="BA638" s="28">
        <f t="shared" si="77"/>
        <v>-0.64315196648562623</v>
      </c>
      <c r="BB638" t="str">
        <f t="shared" si="78"/>
        <v>RP</v>
      </c>
      <c r="BC638">
        <v>900</v>
      </c>
      <c r="BD638">
        <v>634</v>
      </c>
      <c r="BF638" t="str">
        <f t="shared" si="79"/>
        <v>Unlikely</v>
      </c>
      <c r="BH638" t="str">
        <f>IF(VLOOKUP($B638,'Draft List'!$D$4:$AC$2598,BH$3,FALSE)&lt;&gt;0,VLOOKUP($B638,'Draft List'!$D$4:$AC$2598,BH$3,FALSE),"")</f>
        <v/>
      </c>
      <c r="BI638" t="str">
        <f>IF(VLOOKUP($B638,'Draft List'!$D$4:$AC$2598,BI$3,FALSE)&lt;&gt;0,VLOOKUP($B638,'Draft List'!$D$4:$AC$2598,BI$3,FALSE),"")</f>
        <v/>
      </c>
      <c r="BJ638" t="str">
        <f>IF(VLOOKUP($B638,'Draft List'!$D$4:$AC$2598,BJ$3,FALSE)&lt;&gt;0,VLOOKUP($B638,'Draft List'!$D$4:$AC$2598,BJ$3,FALSE),"")</f>
        <v/>
      </c>
      <c r="BK638" t="str">
        <f>IF(VLOOKUP($B638,'Draft List'!$D$4:$AC$2598,BK$3,FALSE)&lt;&gt;0,VLOOKUP($B638,'Draft List'!$D$4:$AC$2598,BK$3,FALSE),"")</f>
        <v/>
      </c>
      <c r="BL638">
        <f>IF(OR(C638="SP",C638="MR",C638="CL"),"P",VLOOKUP($A638,Bat!$A$4:$AQ$1284,42,FALSE))</f>
        <v>-7.5365334460295923</v>
      </c>
    </row>
    <row r="639" spans="1:64" x14ac:dyDescent="0.25">
      <c r="A639" s="45" t="str">
        <f t="shared" si="72"/>
        <v>RPPaul Towns23</v>
      </c>
      <c r="B639">
        <f>VLOOKUP($A639,draft_listing_pitchers_stats!$A$1:$B$1324,2,FALSE)</f>
        <v>5758</v>
      </c>
      <c r="C639" s="1" t="s">
        <v>885</v>
      </c>
      <c r="D639" s="1" t="s">
        <v>199</v>
      </c>
      <c r="E639" s="1" t="s">
        <v>1701</v>
      </c>
      <c r="F639" s="1">
        <v>23</v>
      </c>
      <c r="G639" s="1" t="s">
        <v>68</v>
      </c>
      <c r="H639" s="1" t="s">
        <v>58</v>
      </c>
      <c r="I639" s="1" t="s">
        <v>54</v>
      </c>
      <c r="J639" s="24" t="s">
        <v>54</v>
      </c>
      <c r="K639" s="1" t="s">
        <v>46</v>
      </c>
      <c r="L639" s="24" t="s">
        <v>51</v>
      </c>
      <c r="M639" s="1">
        <v>2</v>
      </c>
      <c r="N639" s="1">
        <v>2</v>
      </c>
      <c r="O639" s="24">
        <v>1</v>
      </c>
      <c r="P639" s="1">
        <v>3</v>
      </c>
      <c r="Q639" s="1">
        <v>2</v>
      </c>
      <c r="R639" s="24">
        <v>2</v>
      </c>
      <c r="S639" s="1">
        <v>4</v>
      </c>
      <c r="T639" s="1">
        <v>5</v>
      </c>
      <c r="U639" s="1">
        <v>2</v>
      </c>
      <c r="V639" s="1">
        <v>4</v>
      </c>
      <c r="W639" s="1" t="s">
        <v>48</v>
      </c>
      <c r="X639" s="1" t="s">
        <v>48</v>
      </c>
      <c r="Y639" s="1">
        <v>3</v>
      </c>
      <c r="Z639" s="1">
        <v>4</v>
      </c>
      <c r="AA639" s="1" t="s">
        <v>48</v>
      </c>
      <c r="AB639" s="1" t="s">
        <v>48</v>
      </c>
      <c r="AC639" s="1" t="s">
        <v>48</v>
      </c>
      <c r="AD639" s="1" t="s">
        <v>48</v>
      </c>
      <c r="AE639" s="1" t="s">
        <v>48</v>
      </c>
      <c r="AF639" s="1" t="s">
        <v>48</v>
      </c>
      <c r="AG639" s="1">
        <v>3</v>
      </c>
      <c r="AH639" s="1">
        <v>3</v>
      </c>
      <c r="AI639" s="1" t="s">
        <v>48</v>
      </c>
      <c r="AJ639" s="1" t="s">
        <v>48</v>
      </c>
      <c r="AK639" s="1" t="s">
        <v>48</v>
      </c>
      <c r="AL639" s="1" t="s">
        <v>48</v>
      </c>
      <c r="AM639" s="1" t="s">
        <v>48</v>
      </c>
      <c r="AN639" s="1" t="s">
        <v>48</v>
      </c>
      <c r="AO639" s="1" t="s">
        <v>48</v>
      </c>
      <c r="AP639" s="24" t="s">
        <v>48</v>
      </c>
      <c r="AQ639" s="1" t="s">
        <v>522</v>
      </c>
      <c r="AR639" s="1">
        <v>4</v>
      </c>
      <c r="AS639" s="25" t="s">
        <v>519</v>
      </c>
      <c r="AT639" s="36" t="s">
        <v>1047</v>
      </c>
      <c r="AU639" s="9">
        <f t="shared" si="73"/>
        <v>-2.311361197028369</v>
      </c>
      <c r="AV639" s="9">
        <f t="shared" si="74"/>
        <v>-1.4288545557280135</v>
      </c>
      <c r="AW639">
        <f t="shared" si="75"/>
        <v>4</v>
      </c>
      <c r="AX639">
        <f t="shared" si="76"/>
        <v>0</v>
      </c>
      <c r="AY639" s="6">
        <f>VLOOKUP(AQ639,COND!$A$10:$B$32,2,FALSE)</f>
        <v>1</v>
      </c>
      <c r="AZ639" s="9">
        <f>($AU$3*AU639+$AV$3*AV639+$AW$3*AW639+$AX$3*AX639)*AY639*IF(AR639&lt;5,0.95,IF(AR639&lt;7,0.975,1))+$K$3*VLOOKUP(K639,COND!$A$2:$D$7,2,FALSE)+$L$3*VLOOKUP(L639,COND!$A$2:$D$7,3,FALSE)+IF(BB639="SP",$BB$3,0)+IF($AW639&lt;3,-5,0)</f>
        <v>4.6126048137323572</v>
      </c>
      <c r="BA639" s="28">
        <f t="shared" si="77"/>
        <v>-0.65233597528062282</v>
      </c>
      <c r="BB639" t="str">
        <f t="shared" si="78"/>
        <v>RP</v>
      </c>
      <c r="BC639">
        <v>900</v>
      </c>
      <c r="BD639">
        <v>635</v>
      </c>
      <c r="BF639" t="str">
        <f t="shared" si="79"/>
        <v>Unlikely</v>
      </c>
      <c r="BH639" t="str">
        <f>IF(VLOOKUP($B639,'Draft List'!$D$4:$AC$2598,BH$3,FALSE)&lt;&gt;0,VLOOKUP($B639,'Draft List'!$D$4:$AC$2598,BH$3,FALSE),"")</f>
        <v/>
      </c>
      <c r="BI639" t="str">
        <f>IF(VLOOKUP($B639,'Draft List'!$D$4:$AC$2598,BI$3,FALSE)&lt;&gt;0,VLOOKUP($B639,'Draft List'!$D$4:$AC$2598,BI$3,FALSE),"")</f>
        <v/>
      </c>
      <c r="BJ639" t="str">
        <f>IF(VLOOKUP($B639,'Draft List'!$D$4:$AC$2598,BJ$3,FALSE)&lt;&gt;0,VLOOKUP($B639,'Draft List'!$D$4:$AC$2598,BJ$3,FALSE),"")</f>
        <v/>
      </c>
      <c r="BK639" t="str">
        <f>IF(VLOOKUP($B639,'Draft List'!$D$4:$AC$2598,BK$3,FALSE)&lt;&gt;0,VLOOKUP($B639,'Draft List'!$D$4:$AC$2598,BK$3,FALSE),"")</f>
        <v/>
      </c>
      <c r="BL639">
        <f>IF(OR(C639="SP",C639="MR",C639="CL"),"P",VLOOKUP($A639,Bat!$A$4:$AQ$1284,42,FALSE))</f>
        <v>-10.63716594305709</v>
      </c>
    </row>
    <row r="640" spans="1:64" x14ac:dyDescent="0.25">
      <c r="A640" s="45" t="str">
        <f t="shared" si="72"/>
        <v>RPJoaquín Esquivel22</v>
      </c>
      <c r="B640">
        <f>VLOOKUP($A640,draft_listing_pitchers_stats!$A$1:$B$1324,2,FALSE)</f>
        <v>2067</v>
      </c>
      <c r="C640" s="1" t="s">
        <v>885</v>
      </c>
      <c r="D640" s="1" t="s">
        <v>488</v>
      </c>
      <c r="E640" s="1" t="s">
        <v>1146</v>
      </c>
      <c r="F640" s="1">
        <v>22</v>
      </c>
      <c r="G640" s="1" t="s">
        <v>44</v>
      </c>
      <c r="H640" s="1" t="s">
        <v>44</v>
      </c>
      <c r="I640" s="1" t="s">
        <v>54</v>
      </c>
      <c r="J640" s="24" t="s">
        <v>54</v>
      </c>
      <c r="K640" s="1" t="s">
        <v>46</v>
      </c>
      <c r="L640" s="24" t="s">
        <v>46</v>
      </c>
      <c r="M640" s="1">
        <v>3</v>
      </c>
      <c r="N640" s="1">
        <v>2</v>
      </c>
      <c r="O640" s="24">
        <v>1</v>
      </c>
      <c r="P640" s="1">
        <v>3</v>
      </c>
      <c r="Q640" s="1">
        <v>2</v>
      </c>
      <c r="R640" s="24">
        <v>2</v>
      </c>
      <c r="S640" s="1">
        <v>5</v>
      </c>
      <c r="T640" s="1">
        <v>5</v>
      </c>
      <c r="U640" s="1">
        <v>1</v>
      </c>
      <c r="V640" s="1">
        <v>4</v>
      </c>
      <c r="W640" s="1" t="s">
        <v>48</v>
      </c>
      <c r="X640" s="1" t="s">
        <v>48</v>
      </c>
      <c r="Y640" s="1">
        <v>3</v>
      </c>
      <c r="Z640" s="1">
        <v>4</v>
      </c>
      <c r="AA640" s="1" t="s">
        <v>48</v>
      </c>
      <c r="AB640" s="1" t="s">
        <v>48</v>
      </c>
      <c r="AC640" s="1" t="s">
        <v>48</v>
      </c>
      <c r="AD640" s="1" t="s">
        <v>48</v>
      </c>
      <c r="AE640" s="1" t="s">
        <v>48</v>
      </c>
      <c r="AF640" s="1" t="s">
        <v>48</v>
      </c>
      <c r="AG640" s="1" t="s">
        <v>48</v>
      </c>
      <c r="AH640" s="1" t="s">
        <v>48</v>
      </c>
      <c r="AI640" s="1" t="s">
        <v>48</v>
      </c>
      <c r="AJ640" s="1" t="s">
        <v>48</v>
      </c>
      <c r="AK640" s="1" t="s">
        <v>48</v>
      </c>
      <c r="AL640" s="1" t="s">
        <v>48</v>
      </c>
      <c r="AM640" s="1" t="s">
        <v>48</v>
      </c>
      <c r="AN640" s="1" t="s">
        <v>48</v>
      </c>
      <c r="AO640" s="1" t="s">
        <v>48</v>
      </c>
      <c r="AP640" s="24" t="s">
        <v>48</v>
      </c>
      <c r="AQ640" s="1" t="s">
        <v>64</v>
      </c>
      <c r="AR640" s="1">
        <v>7</v>
      </c>
      <c r="AS640" s="25" t="s">
        <v>519</v>
      </c>
      <c r="AT640" s="36" t="s">
        <v>48</v>
      </c>
      <c r="AU640" s="9">
        <f t="shared" si="73"/>
        <v>-2.1166698725191955</v>
      </c>
      <c r="AV640" s="9">
        <f t="shared" si="74"/>
        <v>-1.4288545557280135</v>
      </c>
      <c r="AW640">
        <f t="shared" si="75"/>
        <v>3</v>
      </c>
      <c r="AX640">
        <f t="shared" si="76"/>
        <v>0</v>
      </c>
      <c r="AY640" s="6">
        <f>VLOOKUP(AQ640,COND!$A$10:$B$32,2,FALSE)</f>
        <v>1</v>
      </c>
      <c r="AZ640" s="9">
        <f>($AU$3*AU640+$AV$3*AV640+$AW$3*AW640+$AX$3*AX640)*AY640*IF(AR640&lt;5,0.95,IF(AR640&lt;7,0.975,1))+$K$3*VLOOKUP(K640,COND!$A$2:$D$7,2,FALSE)+$L$3*VLOOKUP(L640,COND!$A$2:$D$7,3,FALSE)+IF(BB640="SP",$BB$3,0)+IF($AW640&lt;3,-5,0)</f>
        <v>4.4995749109358911</v>
      </c>
      <c r="BA640" s="28">
        <f t="shared" si="77"/>
        <v>-0.66226565734612641</v>
      </c>
      <c r="BB640" t="str">
        <f t="shared" si="78"/>
        <v>SP</v>
      </c>
      <c r="BC640">
        <v>900</v>
      </c>
      <c r="BD640">
        <v>636</v>
      </c>
      <c r="BF640" t="str">
        <f t="shared" si="79"/>
        <v>Unlikely</v>
      </c>
      <c r="BH640" t="str">
        <f>IF(VLOOKUP($B640,'Draft List'!$D$4:$AC$2598,BH$3,FALSE)&lt;&gt;0,VLOOKUP($B640,'Draft List'!$D$4:$AC$2598,BH$3,FALSE),"")</f>
        <v/>
      </c>
      <c r="BI640" t="str">
        <f>IF(VLOOKUP($B640,'Draft List'!$D$4:$AC$2598,BI$3,FALSE)&lt;&gt;0,VLOOKUP($B640,'Draft List'!$D$4:$AC$2598,BI$3,FALSE),"")</f>
        <v/>
      </c>
      <c r="BJ640" t="str">
        <f>IF(VLOOKUP($B640,'Draft List'!$D$4:$AC$2598,BJ$3,FALSE)&lt;&gt;0,VLOOKUP($B640,'Draft List'!$D$4:$AC$2598,BJ$3,FALSE),"")</f>
        <v/>
      </c>
      <c r="BK640" t="str">
        <f>IF(VLOOKUP($B640,'Draft List'!$D$4:$AC$2598,BK$3,FALSE)&lt;&gt;0,VLOOKUP($B640,'Draft List'!$D$4:$AC$2598,BK$3,FALSE),"")</f>
        <v/>
      </c>
      <c r="BL640">
        <f>IF(OR(C640="SP",C640="MR",C640="CL"),"P",VLOOKUP($A640,Bat!$A$4:$AQ$1284,42,FALSE))</f>
        <v>-9.2239747193632837</v>
      </c>
    </row>
    <row r="641" spans="1:64" x14ac:dyDescent="0.25">
      <c r="A641" s="45" t="str">
        <f t="shared" si="72"/>
        <v>RPWillie Ward24</v>
      </c>
      <c r="B641">
        <f>VLOOKUP($A641,draft_listing_pitchers_stats!$A$1:$B$1324,2,FALSE)</f>
        <v>5465</v>
      </c>
      <c r="C641" s="1" t="s">
        <v>885</v>
      </c>
      <c r="D641" s="1" t="s">
        <v>469</v>
      </c>
      <c r="E641" s="1" t="s">
        <v>189</v>
      </c>
      <c r="F641" s="1">
        <v>24</v>
      </c>
      <c r="G641" s="1" t="s">
        <v>68</v>
      </c>
      <c r="H641" s="1" t="s">
        <v>44</v>
      </c>
      <c r="I641" s="1" t="s">
        <v>54</v>
      </c>
      <c r="J641" s="24" t="s">
        <v>54</v>
      </c>
      <c r="K641" s="1" t="s">
        <v>47</v>
      </c>
      <c r="L641" s="24" t="s">
        <v>51</v>
      </c>
      <c r="M641" s="1">
        <v>3</v>
      </c>
      <c r="N641" s="1">
        <v>2</v>
      </c>
      <c r="O641" s="24">
        <v>1</v>
      </c>
      <c r="P641" s="1">
        <v>3</v>
      </c>
      <c r="Q641" s="1">
        <v>2</v>
      </c>
      <c r="R641" s="24">
        <v>2</v>
      </c>
      <c r="S641" s="1">
        <v>5</v>
      </c>
      <c r="T641" s="1">
        <v>5</v>
      </c>
      <c r="U641" s="1" t="s">
        <v>48</v>
      </c>
      <c r="V641" s="1" t="s">
        <v>48</v>
      </c>
      <c r="W641" s="1">
        <v>2</v>
      </c>
      <c r="X641" s="1">
        <v>3</v>
      </c>
      <c r="Y641" s="1" t="s">
        <v>48</v>
      </c>
      <c r="Z641" s="1" t="s">
        <v>48</v>
      </c>
      <c r="AA641" s="1" t="s">
        <v>48</v>
      </c>
      <c r="AB641" s="1" t="s">
        <v>48</v>
      </c>
      <c r="AC641" s="1" t="s">
        <v>48</v>
      </c>
      <c r="AD641" s="1" t="s">
        <v>48</v>
      </c>
      <c r="AE641" s="1" t="s">
        <v>48</v>
      </c>
      <c r="AF641" s="1" t="s">
        <v>48</v>
      </c>
      <c r="AG641" s="1" t="s">
        <v>48</v>
      </c>
      <c r="AH641" s="1" t="s">
        <v>48</v>
      </c>
      <c r="AI641" s="1">
        <v>3</v>
      </c>
      <c r="AJ641" s="1">
        <v>3</v>
      </c>
      <c r="AK641" s="1" t="s">
        <v>48</v>
      </c>
      <c r="AL641" s="1" t="s">
        <v>48</v>
      </c>
      <c r="AM641" s="1" t="s">
        <v>48</v>
      </c>
      <c r="AN641" s="1" t="s">
        <v>48</v>
      </c>
      <c r="AO641" s="1" t="s">
        <v>48</v>
      </c>
      <c r="AP641" s="24" t="s">
        <v>48</v>
      </c>
      <c r="AQ641" s="1" t="s">
        <v>64</v>
      </c>
      <c r="AR641" s="1">
        <v>7</v>
      </c>
      <c r="AS641" s="25" t="s">
        <v>519</v>
      </c>
      <c r="AT641" s="36" t="s">
        <v>50</v>
      </c>
      <c r="AU641" s="9">
        <f t="shared" si="73"/>
        <v>-2.1166698725191955</v>
      </c>
      <c r="AV641" s="9">
        <f t="shared" si="74"/>
        <v>-1.4288545557280135</v>
      </c>
      <c r="AW641">
        <f t="shared" si="75"/>
        <v>3</v>
      </c>
      <c r="AX641">
        <f t="shared" si="76"/>
        <v>0</v>
      </c>
      <c r="AY641" s="6">
        <f>VLOOKUP(AQ641,COND!$A$10:$B$32,2,FALSE)</f>
        <v>1</v>
      </c>
      <c r="AZ641" s="9">
        <f>($AU$3*AU641+$AV$3*AV641+$AW$3*AW641+$AX$3*AX641)*AY641*IF(AR641&lt;5,0.95,IF(AR641&lt;7,0.975,1))+$K$3*VLOOKUP(K641,COND!$A$2:$D$7,2,FALSE)+$L$3*VLOOKUP(L641,COND!$A$2:$D$7,3,FALSE)+IF(BB641="SP",$BB$3,0)+IF($AW641&lt;3,-5,0)</f>
        <v>4.4995749109358911</v>
      </c>
      <c r="BA641" s="28">
        <f t="shared" si="77"/>
        <v>-0.66226565734612641</v>
      </c>
      <c r="BB641" t="str">
        <f t="shared" si="78"/>
        <v>SP</v>
      </c>
      <c r="BC641">
        <v>900</v>
      </c>
      <c r="BD641">
        <v>637</v>
      </c>
      <c r="BF641" t="str">
        <f t="shared" si="79"/>
        <v>Unlikely</v>
      </c>
      <c r="BH641" t="str">
        <f>IF(VLOOKUP($B641,'Draft List'!$D$4:$AC$2598,BH$3,FALSE)&lt;&gt;0,VLOOKUP($B641,'Draft List'!$D$4:$AC$2598,BH$3,FALSE),"")</f>
        <v/>
      </c>
      <c r="BI641" t="str">
        <f>IF(VLOOKUP($B641,'Draft List'!$D$4:$AC$2598,BI$3,FALSE)&lt;&gt;0,VLOOKUP($B641,'Draft List'!$D$4:$AC$2598,BI$3,FALSE),"")</f>
        <v/>
      </c>
      <c r="BJ641" t="str">
        <f>IF(VLOOKUP($B641,'Draft List'!$D$4:$AC$2598,BJ$3,FALSE)&lt;&gt;0,VLOOKUP($B641,'Draft List'!$D$4:$AC$2598,BJ$3,FALSE),"")</f>
        <v/>
      </c>
      <c r="BK641" t="str">
        <f>IF(VLOOKUP($B641,'Draft List'!$D$4:$AC$2598,BK$3,FALSE)&lt;&gt;0,VLOOKUP($B641,'Draft List'!$D$4:$AC$2598,BK$3,FALSE),"")</f>
        <v/>
      </c>
      <c r="BL641">
        <f>IF(OR(C641="SP",C641="MR",C641="CL"),"P",VLOOKUP($A641,Bat!$A$4:$AQ$1284,42,FALSE))</f>
        <v>-6.6135474583384699</v>
      </c>
    </row>
    <row r="642" spans="1:64" x14ac:dyDescent="0.25">
      <c r="A642" s="45" t="str">
        <f t="shared" si="72"/>
        <v>RPKiminobu Uchiyama24</v>
      </c>
      <c r="B642">
        <f>VLOOKUP($A642,draft_listing_pitchers_stats!$A$1:$B$1324,2,FALSE)</f>
        <v>9371</v>
      </c>
      <c r="C642" s="1" t="s">
        <v>885</v>
      </c>
      <c r="D642" s="1" t="s">
        <v>1703</v>
      </c>
      <c r="E642" s="1" t="s">
        <v>1704</v>
      </c>
      <c r="F642" s="1">
        <v>24</v>
      </c>
      <c r="G642" s="1" t="s">
        <v>58</v>
      </c>
      <c r="H642" s="1" t="s">
        <v>58</v>
      </c>
      <c r="I642" s="1" t="s">
        <v>54</v>
      </c>
      <c r="J642" s="24" t="s">
        <v>54</v>
      </c>
      <c r="K642" s="1" t="s">
        <v>46</v>
      </c>
      <c r="L642" s="24" t="s">
        <v>46</v>
      </c>
      <c r="M642" s="1">
        <v>2</v>
      </c>
      <c r="N642" s="1">
        <v>2</v>
      </c>
      <c r="O642" s="24">
        <v>1</v>
      </c>
      <c r="P642" s="1">
        <v>3</v>
      </c>
      <c r="Q642" s="1">
        <v>2</v>
      </c>
      <c r="R642" s="24">
        <v>2</v>
      </c>
      <c r="S642" s="1">
        <v>5</v>
      </c>
      <c r="T642" s="1">
        <v>5</v>
      </c>
      <c r="U642" s="1">
        <v>1</v>
      </c>
      <c r="V642" s="1">
        <v>1</v>
      </c>
      <c r="W642" s="1">
        <v>2</v>
      </c>
      <c r="X642" s="1">
        <v>4</v>
      </c>
      <c r="Y642" s="1" t="s">
        <v>48</v>
      </c>
      <c r="Z642" s="1" t="s">
        <v>48</v>
      </c>
      <c r="AA642" s="1" t="s">
        <v>48</v>
      </c>
      <c r="AB642" s="1" t="s">
        <v>48</v>
      </c>
      <c r="AC642" s="1" t="s">
        <v>48</v>
      </c>
      <c r="AD642" s="1" t="s">
        <v>48</v>
      </c>
      <c r="AE642" s="1" t="s">
        <v>48</v>
      </c>
      <c r="AF642" s="1" t="s">
        <v>48</v>
      </c>
      <c r="AG642" s="1" t="s">
        <v>48</v>
      </c>
      <c r="AH642" s="1" t="s">
        <v>48</v>
      </c>
      <c r="AI642" s="1" t="s">
        <v>48</v>
      </c>
      <c r="AJ642" s="1" t="s">
        <v>48</v>
      </c>
      <c r="AK642" s="1" t="s">
        <v>48</v>
      </c>
      <c r="AL642" s="1" t="s">
        <v>48</v>
      </c>
      <c r="AM642" s="1" t="s">
        <v>48</v>
      </c>
      <c r="AN642" s="1" t="s">
        <v>48</v>
      </c>
      <c r="AO642" s="1" t="s">
        <v>48</v>
      </c>
      <c r="AP642" s="24" t="s">
        <v>48</v>
      </c>
      <c r="AQ642" s="1" t="s">
        <v>62</v>
      </c>
      <c r="AR642" s="1">
        <v>7</v>
      </c>
      <c r="AS642" s="25" t="s">
        <v>519</v>
      </c>
      <c r="AT642" s="36" t="s">
        <v>50</v>
      </c>
      <c r="AU642" s="9">
        <f t="shared" si="73"/>
        <v>-2.311361197028369</v>
      </c>
      <c r="AV642" s="9">
        <f t="shared" si="74"/>
        <v>-1.4288545557280135</v>
      </c>
      <c r="AW642">
        <f t="shared" si="75"/>
        <v>3</v>
      </c>
      <c r="AX642">
        <f t="shared" si="76"/>
        <v>0</v>
      </c>
      <c r="AY642" s="6">
        <f>VLOOKUP(AQ642,COND!$A$10:$B$32,2,FALSE)</f>
        <v>1</v>
      </c>
      <c r="AZ642" s="9">
        <f>($AU$3*AU642+$AV$3*AV642+$AW$3*AW642+$AX$3*AX642)*AY642*IF(AR642&lt;5,0.95,IF(AR642&lt;7,0.975,1))+$K$3*VLOOKUP(K642,COND!$A$2:$D$7,2,FALSE)+$L$3*VLOOKUP(L642,COND!$A$2:$D$7,3,FALSE)+IF(BB642="SP",$BB$3,0)+IF($AW642&lt;3,-5,0)</f>
        <v>4.4606366460340574</v>
      </c>
      <c r="BA642" s="28">
        <f t="shared" si="77"/>
        <v>-0.66568638567634364</v>
      </c>
      <c r="BB642" t="str">
        <f t="shared" si="78"/>
        <v>SP</v>
      </c>
      <c r="BC642">
        <v>900</v>
      </c>
      <c r="BD642">
        <v>638</v>
      </c>
      <c r="BF642" t="str">
        <f t="shared" si="79"/>
        <v>Unlikely</v>
      </c>
      <c r="BH642" t="str">
        <f>IF(VLOOKUP($B642,'Draft List'!$D$4:$AC$2598,BH$3,FALSE)&lt;&gt;0,VLOOKUP($B642,'Draft List'!$D$4:$AC$2598,BH$3,FALSE),"")</f>
        <v/>
      </c>
      <c r="BI642" t="str">
        <f>IF(VLOOKUP($B642,'Draft List'!$D$4:$AC$2598,BI$3,FALSE)&lt;&gt;0,VLOOKUP($B642,'Draft List'!$D$4:$AC$2598,BI$3,FALSE),"")</f>
        <v/>
      </c>
      <c r="BJ642" t="str">
        <f>IF(VLOOKUP($B642,'Draft List'!$D$4:$AC$2598,BJ$3,FALSE)&lt;&gt;0,VLOOKUP($B642,'Draft List'!$D$4:$AC$2598,BJ$3,FALSE),"")</f>
        <v/>
      </c>
      <c r="BK642" t="str">
        <f>IF(VLOOKUP($B642,'Draft List'!$D$4:$AC$2598,BK$3,FALSE)&lt;&gt;0,VLOOKUP($B642,'Draft List'!$D$4:$AC$2598,BK$3,FALSE),"")</f>
        <v/>
      </c>
      <c r="BL642" t="e">
        <f>IF(OR(C642="SP",C642="MR",C642="CL"),"P",VLOOKUP($A642,Bat!$A$4:$AQ$1284,42,FALSE))</f>
        <v>#N/A</v>
      </c>
    </row>
    <row r="643" spans="1:64" x14ac:dyDescent="0.25">
      <c r="A643" s="45" t="str">
        <f t="shared" si="72"/>
        <v>RPDirck Stapel24</v>
      </c>
      <c r="B643">
        <f>VLOOKUP($A643,draft_listing_pitchers_stats!$A$1:$B$1324,2,FALSE)</f>
        <v>6091</v>
      </c>
      <c r="C643" s="1" t="s">
        <v>885</v>
      </c>
      <c r="D643" s="1" t="s">
        <v>1660</v>
      </c>
      <c r="E643" s="1" t="s">
        <v>1661</v>
      </c>
      <c r="F643" s="1">
        <v>24</v>
      </c>
      <c r="G643" s="1" t="s">
        <v>58</v>
      </c>
      <c r="H643" s="1" t="s">
        <v>44</v>
      </c>
      <c r="I643" s="1" t="s">
        <v>54</v>
      </c>
      <c r="J643" s="24" t="s">
        <v>54</v>
      </c>
      <c r="K643" s="1" t="s">
        <v>46</v>
      </c>
      <c r="L643" s="24" t="s">
        <v>46</v>
      </c>
      <c r="M643" s="1">
        <v>3</v>
      </c>
      <c r="N643" s="1">
        <v>1</v>
      </c>
      <c r="O643" s="24">
        <v>1</v>
      </c>
      <c r="P643" s="1">
        <v>4</v>
      </c>
      <c r="Q643" s="1">
        <v>1</v>
      </c>
      <c r="R643" s="24">
        <v>2</v>
      </c>
      <c r="S643" s="1">
        <v>4</v>
      </c>
      <c r="T643" s="1">
        <v>5</v>
      </c>
      <c r="U643" s="1">
        <v>2</v>
      </c>
      <c r="V643" s="1">
        <v>4</v>
      </c>
      <c r="W643" s="1" t="s">
        <v>48</v>
      </c>
      <c r="X643" s="1" t="s">
        <v>48</v>
      </c>
      <c r="Y643" s="1">
        <v>4</v>
      </c>
      <c r="Z643" s="1">
        <v>4</v>
      </c>
      <c r="AA643" s="1" t="s">
        <v>48</v>
      </c>
      <c r="AB643" s="1" t="s">
        <v>48</v>
      </c>
      <c r="AC643" s="1" t="s">
        <v>48</v>
      </c>
      <c r="AD643" s="1" t="s">
        <v>48</v>
      </c>
      <c r="AE643" s="1" t="s">
        <v>48</v>
      </c>
      <c r="AF643" s="1" t="s">
        <v>48</v>
      </c>
      <c r="AG643" s="1" t="s">
        <v>48</v>
      </c>
      <c r="AH643" s="1" t="s">
        <v>48</v>
      </c>
      <c r="AI643" s="1" t="s">
        <v>48</v>
      </c>
      <c r="AJ643" s="1" t="s">
        <v>48</v>
      </c>
      <c r="AK643" s="1" t="s">
        <v>48</v>
      </c>
      <c r="AL643" s="1" t="s">
        <v>48</v>
      </c>
      <c r="AM643" s="1" t="s">
        <v>48</v>
      </c>
      <c r="AN643" s="1" t="s">
        <v>48</v>
      </c>
      <c r="AO643" s="1" t="s">
        <v>48</v>
      </c>
      <c r="AP643" s="24" t="s">
        <v>48</v>
      </c>
      <c r="AQ643" s="1" t="s">
        <v>522</v>
      </c>
      <c r="AR643" s="1">
        <v>7</v>
      </c>
      <c r="AS643" s="25" t="s">
        <v>15</v>
      </c>
      <c r="AT643" s="36" t="s">
        <v>50</v>
      </c>
      <c r="AU643" s="9">
        <f t="shared" si="73"/>
        <v>-2.3121015889492513</v>
      </c>
      <c r="AV643" s="9">
        <f t="shared" si="74"/>
        <v>-1.4295949476488956</v>
      </c>
      <c r="AW643">
        <f t="shared" si="75"/>
        <v>3</v>
      </c>
      <c r="AX643">
        <f t="shared" si="76"/>
        <v>0</v>
      </c>
      <c r="AY643" s="6">
        <f>VLOOKUP(AQ643,COND!$A$10:$B$32,2,FALSE)</f>
        <v>1</v>
      </c>
      <c r="AZ643" s="9">
        <f>($AU$3*AU643+$AV$3*AV643+$AW$3*AW643+$AX$3*AX643)*AY643*IF(AR643&lt;5,0.95,IF(AR643&lt;7,0.975,1))+$K$3*VLOOKUP(K643,COND!$A$2:$D$7,2,FALSE)+$L$3*VLOOKUP(L643,COND!$A$2:$D$7,3,FALSE)+IF(BB643="SP",$BB$3,0)+IF($AW643&lt;3,-5,0)</f>
        <v>4.4456807292322367</v>
      </c>
      <c r="BA643" s="28">
        <f t="shared" si="77"/>
        <v>-0.66700026364284626</v>
      </c>
      <c r="BB643" t="str">
        <f t="shared" si="78"/>
        <v>SP</v>
      </c>
      <c r="BC643">
        <v>900</v>
      </c>
      <c r="BD643">
        <v>639</v>
      </c>
      <c r="BF643" t="str">
        <f t="shared" si="79"/>
        <v>Unlikely</v>
      </c>
      <c r="BH643" t="str">
        <f>IF(VLOOKUP($B643,'Draft List'!$D$4:$AC$2598,BH$3,FALSE)&lt;&gt;0,VLOOKUP($B643,'Draft List'!$D$4:$AC$2598,BH$3,FALSE),"")</f>
        <v/>
      </c>
      <c r="BI643" t="str">
        <f>IF(VLOOKUP($B643,'Draft List'!$D$4:$AC$2598,BI$3,FALSE)&lt;&gt;0,VLOOKUP($B643,'Draft List'!$D$4:$AC$2598,BI$3,FALSE),"")</f>
        <v/>
      </c>
      <c r="BJ643" t="str">
        <f>IF(VLOOKUP($B643,'Draft List'!$D$4:$AC$2598,BJ$3,FALSE)&lt;&gt;0,VLOOKUP($B643,'Draft List'!$D$4:$AC$2598,BJ$3,FALSE),"")</f>
        <v/>
      </c>
      <c r="BK643" t="str">
        <f>IF(VLOOKUP($B643,'Draft List'!$D$4:$AC$2598,BK$3,FALSE)&lt;&gt;0,VLOOKUP($B643,'Draft List'!$D$4:$AC$2598,BK$3,FALSE),"")</f>
        <v/>
      </c>
      <c r="BL643">
        <f>IF(OR(C643="SP",C643="MR",C643="CL"),"P",VLOOKUP($A643,Bat!$A$4:$AQ$1284,42,FALSE))</f>
        <v>-3.7871835036286647</v>
      </c>
    </row>
    <row r="644" spans="1:64" x14ac:dyDescent="0.25">
      <c r="A644" s="45" t="str">
        <f t="shared" si="72"/>
        <v>RPShichirobei Kumagai24</v>
      </c>
      <c r="B644">
        <f>VLOOKUP($A644,draft_listing_pitchers_stats!$A$1:$B$1324,2,FALSE)</f>
        <v>9333</v>
      </c>
      <c r="C644" s="1" t="s">
        <v>885</v>
      </c>
      <c r="D644" s="1" t="s">
        <v>1334</v>
      </c>
      <c r="E644" s="1" t="s">
        <v>1335</v>
      </c>
      <c r="F644" s="1">
        <v>24</v>
      </c>
      <c r="G644" s="1" t="s">
        <v>44</v>
      </c>
      <c r="H644" s="1" t="s">
        <v>44</v>
      </c>
      <c r="I644" s="1" t="s">
        <v>54</v>
      </c>
      <c r="J644" s="24" t="s">
        <v>54</v>
      </c>
      <c r="K644" s="1" t="s">
        <v>47</v>
      </c>
      <c r="L644" s="24" t="s">
        <v>51</v>
      </c>
      <c r="M644" s="1">
        <v>3</v>
      </c>
      <c r="N644" s="1">
        <v>1</v>
      </c>
      <c r="O644" s="24">
        <v>1</v>
      </c>
      <c r="P644" s="1">
        <v>4</v>
      </c>
      <c r="Q644" s="1">
        <v>1</v>
      </c>
      <c r="R644" s="24">
        <v>2</v>
      </c>
      <c r="S644" s="1">
        <v>5</v>
      </c>
      <c r="T644" s="1">
        <v>5</v>
      </c>
      <c r="U644" s="1">
        <v>3</v>
      </c>
      <c r="V644" s="1">
        <v>5</v>
      </c>
      <c r="W644" s="1" t="s">
        <v>48</v>
      </c>
      <c r="X644" s="1" t="s">
        <v>48</v>
      </c>
      <c r="Y644" s="1">
        <v>4</v>
      </c>
      <c r="Z644" s="1">
        <v>4</v>
      </c>
      <c r="AA644" s="1" t="s">
        <v>48</v>
      </c>
      <c r="AB644" s="1" t="s">
        <v>48</v>
      </c>
      <c r="AC644" s="1" t="s">
        <v>48</v>
      </c>
      <c r="AD644" s="1" t="s">
        <v>48</v>
      </c>
      <c r="AE644" s="1" t="s">
        <v>48</v>
      </c>
      <c r="AF644" s="1" t="s">
        <v>48</v>
      </c>
      <c r="AG644" s="1" t="s">
        <v>48</v>
      </c>
      <c r="AH644" s="1" t="s">
        <v>48</v>
      </c>
      <c r="AI644" s="1" t="s">
        <v>48</v>
      </c>
      <c r="AJ644" s="1" t="s">
        <v>48</v>
      </c>
      <c r="AK644" s="1" t="s">
        <v>48</v>
      </c>
      <c r="AL644" s="1" t="s">
        <v>48</v>
      </c>
      <c r="AM644" s="1" t="s">
        <v>48</v>
      </c>
      <c r="AN644" s="1" t="s">
        <v>48</v>
      </c>
      <c r="AO644" s="1" t="s">
        <v>48</v>
      </c>
      <c r="AP644" s="24" t="s">
        <v>48</v>
      </c>
      <c r="AQ644" s="1" t="s">
        <v>61</v>
      </c>
      <c r="AR644" s="1">
        <v>7</v>
      </c>
      <c r="AS644" s="25" t="s">
        <v>15</v>
      </c>
      <c r="AT644" s="36" t="s">
        <v>50</v>
      </c>
      <c r="AU644" s="9">
        <f t="shared" si="73"/>
        <v>-2.3121015889492513</v>
      </c>
      <c r="AV644" s="9">
        <f t="shared" si="74"/>
        <v>-1.4295949476488956</v>
      </c>
      <c r="AW644">
        <f t="shared" si="75"/>
        <v>3</v>
      </c>
      <c r="AX644">
        <f t="shared" si="76"/>
        <v>0</v>
      </c>
      <c r="AY644" s="6">
        <f>VLOOKUP(AQ644,COND!$A$10:$B$32,2,FALSE)</f>
        <v>1</v>
      </c>
      <c r="AZ644" s="9">
        <f>($AU$3*AU644+$AV$3*AV644+$AW$3*AW644+$AX$3*AX644)*AY644*IF(AR644&lt;5,0.95,IF(AR644&lt;7,0.975,1))+$K$3*VLOOKUP(K644,COND!$A$2:$D$7,2,FALSE)+$L$3*VLOOKUP(L644,COND!$A$2:$D$7,3,FALSE)+IF(BB644="SP",$BB$3,0)+IF($AW644&lt;3,-5,0)</f>
        <v>4.4456807292322367</v>
      </c>
      <c r="BA644" s="28">
        <f t="shared" si="77"/>
        <v>-0.66700026364284626</v>
      </c>
      <c r="BB644" t="str">
        <f t="shared" si="78"/>
        <v>SP</v>
      </c>
      <c r="BC644">
        <v>900</v>
      </c>
      <c r="BD644">
        <v>640</v>
      </c>
      <c r="BF644" t="str">
        <f t="shared" si="79"/>
        <v>Unlikely</v>
      </c>
      <c r="BH644" t="str">
        <f>IF(VLOOKUP($B644,'Draft List'!$D$4:$AC$2598,BH$3,FALSE)&lt;&gt;0,VLOOKUP($B644,'Draft List'!$D$4:$AC$2598,BH$3,FALSE),"")</f>
        <v/>
      </c>
      <c r="BI644" t="str">
        <f>IF(VLOOKUP($B644,'Draft List'!$D$4:$AC$2598,BI$3,FALSE)&lt;&gt;0,VLOOKUP($B644,'Draft List'!$D$4:$AC$2598,BI$3,FALSE),"")</f>
        <v/>
      </c>
      <c r="BJ644" t="str">
        <f>IF(VLOOKUP($B644,'Draft List'!$D$4:$AC$2598,BJ$3,FALSE)&lt;&gt;0,VLOOKUP($B644,'Draft List'!$D$4:$AC$2598,BJ$3,FALSE),"")</f>
        <v/>
      </c>
      <c r="BK644" t="str">
        <f>IF(VLOOKUP($B644,'Draft List'!$D$4:$AC$2598,BK$3,FALSE)&lt;&gt;0,VLOOKUP($B644,'Draft List'!$D$4:$AC$2598,BK$3,FALSE),"")</f>
        <v/>
      </c>
      <c r="BL644">
        <f>IF(OR(C644="SP",C644="MR",C644="CL"),"P",VLOOKUP($A644,Bat!$A$4:$AQ$1284,42,FALSE))</f>
        <v>-9.3481910475803396</v>
      </c>
    </row>
    <row r="645" spans="1:64" x14ac:dyDescent="0.25">
      <c r="A645" s="45" t="str">
        <f t="shared" ref="A645:A708" si="80">IF(C645="C","C-",C645)&amp;D645&amp;" "&amp;E645&amp;F645</f>
        <v>RPTony Albright24</v>
      </c>
      <c r="B645">
        <f>VLOOKUP($A645,draft_listing_pitchers_stats!$A$1:$B$1324,2,FALSE)</f>
        <v>13282</v>
      </c>
      <c r="C645" s="1" t="s">
        <v>885</v>
      </c>
      <c r="D645" s="1" t="s">
        <v>157</v>
      </c>
      <c r="E645" s="1" t="s">
        <v>1002</v>
      </c>
      <c r="F645" s="1">
        <v>24</v>
      </c>
      <c r="G645" s="1" t="s">
        <v>44</v>
      </c>
      <c r="H645" s="1" t="s">
        <v>44</v>
      </c>
      <c r="I645" s="1" t="s">
        <v>54</v>
      </c>
      <c r="J645" s="24" t="s">
        <v>54</v>
      </c>
      <c r="K645" s="1" t="s">
        <v>47</v>
      </c>
      <c r="L645" s="24" t="s">
        <v>46</v>
      </c>
      <c r="M645" s="1">
        <v>2</v>
      </c>
      <c r="N645" s="1">
        <v>2</v>
      </c>
      <c r="O645" s="24">
        <v>1</v>
      </c>
      <c r="P645" s="1">
        <v>2</v>
      </c>
      <c r="Q645" s="1">
        <v>2</v>
      </c>
      <c r="R645" s="24">
        <v>3</v>
      </c>
      <c r="S645" s="1">
        <v>3</v>
      </c>
      <c r="T645" s="1">
        <v>3</v>
      </c>
      <c r="U645" s="1" t="s">
        <v>48</v>
      </c>
      <c r="V645" s="1" t="s">
        <v>48</v>
      </c>
      <c r="W645" s="1">
        <v>2</v>
      </c>
      <c r="X645" s="1">
        <v>2</v>
      </c>
      <c r="Y645" s="1">
        <v>2</v>
      </c>
      <c r="Z645" s="1">
        <v>2</v>
      </c>
      <c r="AA645" s="1" t="s">
        <v>48</v>
      </c>
      <c r="AB645" s="1" t="s">
        <v>48</v>
      </c>
      <c r="AC645" s="1" t="s">
        <v>48</v>
      </c>
      <c r="AD645" s="1" t="s">
        <v>48</v>
      </c>
      <c r="AE645" s="1" t="s">
        <v>48</v>
      </c>
      <c r="AF645" s="1" t="s">
        <v>48</v>
      </c>
      <c r="AG645" s="1" t="s">
        <v>48</v>
      </c>
      <c r="AH645" s="1" t="s">
        <v>48</v>
      </c>
      <c r="AI645" s="1" t="s">
        <v>48</v>
      </c>
      <c r="AJ645" s="1" t="s">
        <v>48</v>
      </c>
      <c r="AK645" s="1" t="s">
        <v>48</v>
      </c>
      <c r="AL645" s="1" t="s">
        <v>48</v>
      </c>
      <c r="AM645" s="1" t="s">
        <v>48</v>
      </c>
      <c r="AN645" s="1" t="s">
        <v>48</v>
      </c>
      <c r="AO645" s="1" t="s">
        <v>48</v>
      </c>
      <c r="AP645" s="24" t="s">
        <v>48</v>
      </c>
      <c r="AQ645" s="1" t="s">
        <v>521</v>
      </c>
      <c r="AR645" s="1">
        <v>3</v>
      </c>
      <c r="AS645" s="25" t="s">
        <v>519</v>
      </c>
      <c r="AT645" s="36" t="s">
        <v>50</v>
      </c>
      <c r="AU645" s="9">
        <f t="shared" ref="AU645:AU708" si="81">($P$3*(M645-$P$1)/$P$2+$Q$3*(N645-$Q$1)/$Q$2+$R$3*(O645-$Q$1)/$R$2)/SUM($P$3:$R$3)</f>
        <v>-2.311361197028369</v>
      </c>
      <c r="AV645" s="9">
        <f t="shared" ref="AV645:AV708" si="82">($P$3*(P645-$P$1)/$P$2+$Q$3*(Q645-$Q$1)/$Q$2+$R$3*(R645-$R$1)/$R$2)/SUM($P$3:$R$3)</f>
        <v>-1.3812253141830766</v>
      </c>
      <c r="AW645">
        <f t="shared" ref="AW645:AW708" si="83">COUNT(S645:AP645)/2</f>
        <v>3</v>
      </c>
      <c r="AX645">
        <f t="shared" ref="AX645:AX708" si="84">COUNTIF(S645:AP645,"&gt;5")/2</f>
        <v>0</v>
      </c>
      <c r="AY645" s="6">
        <f>VLOOKUP(AQ645,COND!$A$10:$B$32,2,FALSE)</f>
        <v>1</v>
      </c>
      <c r="AZ645" s="9">
        <f>($AU$3*AU645+$AV$3*AV645+$AW$3*AW645+$AX$3*AX645)*AY645*IF(AR645&lt;5,0.95,IF(AR645&lt;7,0.975,1))+$K$3*VLOOKUP(K645,COND!$A$2:$D$7,2,FALSE)+$L$3*VLOOKUP(L645,COND!$A$2:$D$7,3,FALSE)+IF(BB645="SP",$BB$3,0)+IF($AW645&lt;3,-5,0)</f>
        <v>4.442560403086155</v>
      </c>
      <c r="BA645" s="28">
        <f t="shared" ref="BA645:BA708" si="85">STANDARDIZE(AZ645,AVERAGE($AZ$5:$AZ$818),STDEVP($AZ$5:$AZ$818))</f>
        <v>-0.66727438443570464</v>
      </c>
      <c r="BB645" t="str">
        <f t="shared" ref="BB645:BB708" si="86">IF(OR(AND(AR645&gt;7,AX645&gt;1),AND(AR645&gt;4,AW645&gt;2)),"SP","RP")</f>
        <v>RP</v>
      </c>
      <c r="BC645">
        <v>900</v>
      </c>
      <c r="BD645">
        <v>641</v>
      </c>
      <c r="BF645" t="str">
        <f t="shared" ref="BF645:BF708" si="87">IF(AVERAGE($P645:$R645)&gt;=6,"Likely",IF(AVERAGE($P645:$R645)&gt;=4,"Possible","Unlikely"))</f>
        <v>Unlikely</v>
      </c>
      <c r="BH645" t="str">
        <f>IF(VLOOKUP($B645,'Draft List'!$D$4:$AC$2598,BH$3,FALSE)&lt;&gt;0,VLOOKUP($B645,'Draft List'!$D$4:$AC$2598,BH$3,FALSE),"")</f>
        <v/>
      </c>
      <c r="BI645" t="str">
        <f>IF(VLOOKUP($B645,'Draft List'!$D$4:$AC$2598,BI$3,FALSE)&lt;&gt;0,VLOOKUP($B645,'Draft List'!$D$4:$AC$2598,BI$3,FALSE),"")</f>
        <v/>
      </c>
      <c r="BJ645" t="str">
        <f>IF(VLOOKUP($B645,'Draft List'!$D$4:$AC$2598,BJ$3,FALSE)&lt;&gt;0,VLOOKUP($B645,'Draft List'!$D$4:$AC$2598,BJ$3,FALSE),"")</f>
        <v/>
      </c>
      <c r="BK645" t="str">
        <f>IF(VLOOKUP($B645,'Draft List'!$D$4:$AC$2598,BK$3,FALSE)&lt;&gt;0,VLOOKUP($B645,'Draft List'!$D$4:$AC$2598,BK$3,FALSE),"")</f>
        <v/>
      </c>
      <c r="BL645">
        <f>IF(OR(C645="SP",C645="MR",C645="CL"),"P",VLOOKUP($A645,Bat!$A$4:$AQ$1284,42,FALSE))</f>
        <v>-3.2785158442884903</v>
      </c>
    </row>
    <row r="646" spans="1:64" x14ac:dyDescent="0.25">
      <c r="A646" s="45" t="str">
        <f t="shared" si="80"/>
        <v>RPRob Moody23</v>
      </c>
      <c r="B646">
        <f>VLOOKUP($A646,draft_listing_pitchers_stats!$A$1:$B$1324,2,FALSE)</f>
        <v>10309</v>
      </c>
      <c r="C646" s="1" t="s">
        <v>885</v>
      </c>
      <c r="D646" s="1" t="s">
        <v>171</v>
      </c>
      <c r="E646" s="1" t="s">
        <v>626</v>
      </c>
      <c r="F646" s="1">
        <v>23</v>
      </c>
      <c r="G646" s="1" t="s">
        <v>44</v>
      </c>
      <c r="H646" s="1" t="s">
        <v>44</v>
      </c>
      <c r="I646" s="1" t="s">
        <v>54</v>
      </c>
      <c r="J646" s="24" t="s">
        <v>54</v>
      </c>
      <c r="K646" s="1" t="s">
        <v>46</v>
      </c>
      <c r="L646" s="24" t="s">
        <v>46</v>
      </c>
      <c r="M646" s="1">
        <v>2</v>
      </c>
      <c r="N646" s="1">
        <v>1</v>
      </c>
      <c r="O646" s="24">
        <v>1</v>
      </c>
      <c r="P646" s="1">
        <v>4</v>
      </c>
      <c r="Q646" s="1">
        <v>1</v>
      </c>
      <c r="R646" s="24">
        <v>2</v>
      </c>
      <c r="S646" s="1">
        <v>4</v>
      </c>
      <c r="T646" s="1">
        <v>5</v>
      </c>
      <c r="U646" s="1">
        <v>2</v>
      </c>
      <c r="V646" s="1">
        <v>4</v>
      </c>
      <c r="W646" s="1" t="s">
        <v>48</v>
      </c>
      <c r="X646" s="1" t="s">
        <v>48</v>
      </c>
      <c r="Y646" s="1">
        <v>3</v>
      </c>
      <c r="Z646" s="1">
        <v>5</v>
      </c>
      <c r="AA646" s="1" t="s">
        <v>48</v>
      </c>
      <c r="AB646" s="1" t="s">
        <v>48</v>
      </c>
      <c r="AC646" s="1" t="s">
        <v>48</v>
      </c>
      <c r="AD646" s="1" t="s">
        <v>48</v>
      </c>
      <c r="AE646" s="1" t="s">
        <v>48</v>
      </c>
      <c r="AF646" s="1" t="s">
        <v>48</v>
      </c>
      <c r="AG646" s="1" t="s">
        <v>48</v>
      </c>
      <c r="AH646" s="1" t="s">
        <v>48</v>
      </c>
      <c r="AI646" s="1" t="s">
        <v>48</v>
      </c>
      <c r="AJ646" s="1" t="s">
        <v>48</v>
      </c>
      <c r="AK646" s="1" t="s">
        <v>48</v>
      </c>
      <c r="AL646" s="1" t="s">
        <v>48</v>
      </c>
      <c r="AM646" s="1" t="s">
        <v>48</v>
      </c>
      <c r="AN646" s="1" t="s">
        <v>48</v>
      </c>
      <c r="AO646" s="1" t="s">
        <v>48</v>
      </c>
      <c r="AP646" s="24" t="s">
        <v>48</v>
      </c>
      <c r="AQ646" s="1" t="s">
        <v>522</v>
      </c>
      <c r="AR646" s="1">
        <v>8</v>
      </c>
      <c r="AS646" s="25" t="s">
        <v>523</v>
      </c>
      <c r="AT646" s="36" t="s">
        <v>854</v>
      </c>
      <c r="AU646" s="9">
        <f t="shared" si="81"/>
        <v>-2.5067929134584248</v>
      </c>
      <c r="AV646" s="9">
        <f t="shared" si="82"/>
        <v>-1.4295949476488956</v>
      </c>
      <c r="AW646">
        <f t="shared" si="83"/>
        <v>3</v>
      </c>
      <c r="AX646">
        <f t="shared" si="84"/>
        <v>0</v>
      </c>
      <c r="AY646" s="6">
        <f>VLOOKUP(AQ646,COND!$A$10:$B$32,2,FALSE)</f>
        <v>1</v>
      </c>
      <c r="AZ646" s="9">
        <f>($AU$3*AU646+$AV$3*AV646+$AW$3*AW646+$AX$3*AX646)*AY646*IF(AR646&lt;5,0.95,IF(AR646&lt;7,0.975,1))+$K$3*VLOOKUP(K646,COND!$A$2:$D$7,2,FALSE)+$L$3*VLOOKUP(L646,COND!$A$2:$D$7,3,FALSE)+IF(BB646="SP",$BB$3,0)+IF($AW646&lt;3,-5,0)</f>
        <v>4.4067424643303994</v>
      </c>
      <c r="BA646" s="28">
        <f t="shared" si="85"/>
        <v>-0.67042099197306371</v>
      </c>
      <c r="BB646" t="str">
        <f t="shared" si="86"/>
        <v>SP</v>
      </c>
      <c r="BC646">
        <v>900</v>
      </c>
      <c r="BD646">
        <v>642</v>
      </c>
      <c r="BF646" t="str">
        <f t="shared" si="87"/>
        <v>Unlikely</v>
      </c>
      <c r="BH646" t="str">
        <f>IF(VLOOKUP($B646,'Draft List'!$D$4:$AC$2598,BH$3,FALSE)&lt;&gt;0,VLOOKUP($B646,'Draft List'!$D$4:$AC$2598,BH$3,FALSE),"")</f>
        <v/>
      </c>
      <c r="BI646" t="str">
        <f>IF(VLOOKUP($B646,'Draft List'!$D$4:$AC$2598,BI$3,FALSE)&lt;&gt;0,VLOOKUP($B646,'Draft List'!$D$4:$AC$2598,BI$3,FALSE),"")</f>
        <v/>
      </c>
      <c r="BJ646" t="str">
        <f>IF(VLOOKUP($B646,'Draft List'!$D$4:$AC$2598,BJ$3,FALSE)&lt;&gt;0,VLOOKUP($B646,'Draft List'!$D$4:$AC$2598,BJ$3,FALSE),"")</f>
        <v/>
      </c>
      <c r="BK646" t="str">
        <f>IF(VLOOKUP($B646,'Draft List'!$D$4:$AC$2598,BK$3,FALSE)&lt;&gt;0,VLOOKUP($B646,'Draft List'!$D$4:$AC$2598,BK$3,FALSE),"")</f>
        <v/>
      </c>
      <c r="BL646" t="e">
        <f>IF(OR(C646="SP",C646="MR",C646="CL"),"P",VLOOKUP($A646,Bat!$A$4:$AQ$1284,42,FALSE))</f>
        <v>#N/A</v>
      </c>
    </row>
    <row r="647" spans="1:64" x14ac:dyDescent="0.25">
      <c r="A647" s="45" t="str">
        <f t="shared" si="80"/>
        <v>SPKen Moore23</v>
      </c>
      <c r="B647">
        <f>VLOOKUP($A647,draft_listing_pitchers_stats!$A$1:$B$1324,2,FALSE)</f>
        <v>2155</v>
      </c>
      <c r="C647" s="1" t="s">
        <v>25</v>
      </c>
      <c r="D647" s="1" t="s">
        <v>484</v>
      </c>
      <c r="E647" s="1" t="s">
        <v>275</v>
      </c>
      <c r="F647" s="1">
        <v>23</v>
      </c>
      <c r="G647" s="1" t="s">
        <v>44</v>
      </c>
      <c r="H647" s="1" t="s">
        <v>44</v>
      </c>
      <c r="I647" s="1" t="s">
        <v>54</v>
      </c>
      <c r="J647" s="24" t="s">
        <v>54</v>
      </c>
      <c r="K647" s="1" t="s">
        <v>47</v>
      </c>
      <c r="L647" s="24" t="s">
        <v>47</v>
      </c>
      <c r="M647" s="1">
        <v>3</v>
      </c>
      <c r="N647" s="1">
        <v>1</v>
      </c>
      <c r="O647" s="24">
        <v>1</v>
      </c>
      <c r="P647" s="1">
        <v>4</v>
      </c>
      <c r="Q647" s="1">
        <v>1</v>
      </c>
      <c r="R647" s="24">
        <v>2</v>
      </c>
      <c r="S647" s="1">
        <v>5</v>
      </c>
      <c r="T647" s="1">
        <v>5</v>
      </c>
      <c r="U647" s="1">
        <v>3</v>
      </c>
      <c r="V647" s="1">
        <v>4</v>
      </c>
      <c r="W647" s="1">
        <v>3</v>
      </c>
      <c r="X647" s="1">
        <v>4</v>
      </c>
      <c r="Y647" s="1">
        <v>4</v>
      </c>
      <c r="Z647" s="1">
        <v>5</v>
      </c>
      <c r="AA647" s="1" t="s">
        <v>48</v>
      </c>
      <c r="AB647" s="1" t="s">
        <v>48</v>
      </c>
      <c r="AC647" s="1" t="s">
        <v>48</v>
      </c>
      <c r="AD647" s="1" t="s">
        <v>48</v>
      </c>
      <c r="AE647" s="1" t="s">
        <v>48</v>
      </c>
      <c r="AF647" s="1" t="s">
        <v>48</v>
      </c>
      <c r="AG647" s="1" t="s">
        <v>48</v>
      </c>
      <c r="AH647" s="1" t="s">
        <v>48</v>
      </c>
      <c r="AI647" s="1" t="s">
        <v>48</v>
      </c>
      <c r="AJ647" s="1" t="s">
        <v>48</v>
      </c>
      <c r="AK647" s="1" t="s">
        <v>48</v>
      </c>
      <c r="AL647" s="1" t="s">
        <v>48</v>
      </c>
      <c r="AM647" s="1" t="s">
        <v>48</v>
      </c>
      <c r="AN647" s="1" t="s">
        <v>48</v>
      </c>
      <c r="AO647" s="1" t="s">
        <v>48</v>
      </c>
      <c r="AP647" s="24" t="s">
        <v>48</v>
      </c>
      <c r="AQ647" s="1" t="s">
        <v>522</v>
      </c>
      <c r="AR647" s="1">
        <v>10</v>
      </c>
      <c r="AS647" s="25" t="s">
        <v>523</v>
      </c>
      <c r="AT647" s="36" t="s">
        <v>48</v>
      </c>
      <c r="AU647" s="9">
        <f t="shared" si="81"/>
        <v>-2.3121015889492513</v>
      </c>
      <c r="AV647" s="9">
        <f t="shared" si="82"/>
        <v>-1.4295949476488956</v>
      </c>
      <c r="AW647">
        <f t="shared" si="83"/>
        <v>4</v>
      </c>
      <c r="AX647">
        <f t="shared" si="84"/>
        <v>0</v>
      </c>
      <c r="AY647" s="6">
        <f>VLOOKUP(AQ647,COND!$A$10:$B$32,2,FALSE)</f>
        <v>1</v>
      </c>
      <c r="AZ647" s="9">
        <f>($AU$3*AU647+$AV$3*AV647+$AW$3*AW647+$AX$3*AX647)*AY647*IF(AR647&lt;5,0.95,IF(AR647&lt;7,0.975,1))+$K$3*VLOOKUP(K647,COND!$A$2:$D$7,2,FALSE)+$L$3*VLOOKUP(L647,COND!$A$2:$D$7,3,FALSE)+IF(BB647="SP",$BB$3,0)+IF($AW647&lt;3,-5,0)</f>
        <v>4.3456807292322353</v>
      </c>
      <c r="BA647" s="28">
        <f t="shared" si="85"/>
        <v>-0.67578526815920348</v>
      </c>
      <c r="BB647" t="str">
        <f t="shared" si="86"/>
        <v>SP</v>
      </c>
      <c r="BC647">
        <v>900</v>
      </c>
      <c r="BD647">
        <v>643</v>
      </c>
      <c r="BF647" t="str">
        <f t="shared" si="87"/>
        <v>Unlikely</v>
      </c>
      <c r="BH647" t="str">
        <f>IF(VLOOKUP($B647,'Draft List'!$D$4:$AC$2598,BH$3,FALSE)&lt;&gt;0,VLOOKUP($B647,'Draft List'!$D$4:$AC$2598,BH$3,FALSE),"")</f>
        <v/>
      </c>
      <c r="BI647" t="str">
        <f>IF(VLOOKUP($B647,'Draft List'!$D$4:$AC$2598,BI$3,FALSE)&lt;&gt;0,VLOOKUP($B647,'Draft List'!$D$4:$AC$2598,BI$3,FALSE),"")</f>
        <v/>
      </c>
      <c r="BJ647" t="str">
        <f>IF(VLOOKUP($B647,'Draft List'!$D$4:$AC$2598,BJ$3,FALSE)&lt;&gt;0,VLOOKUP($B647,'Draft List'!$D$4:$AC$2598,BJ$3,FALSE),"")</f>
        <v/>
      </c>
      <c r="BK647" t="str">
        <f>IF(VLOOKUP($B647,'Draft List'!$D$4:$AC$2598,BK$3,FALSE)&lt;&gt;0,VLOOKUP($B647,'Draft List'!$D$4:$AC$2598,BK$3,FALSE),"")</f>
        <v/>
      </c>
      <c r="BL647" t="str">
        <f>IF(OR(C647="SP",C647="MR",C647="CL"),"P",VLOOKUP($A647,Bat!$A$4:$AQ$1284,42,FALSE))</f>
        <v>P</v>
      </c>
    </row>
    <row r="648" spans="1:64" x14ac:dyDescent="0.25">
      <c r="A648" s="45" t="str">
        <f t="shared" si="80"/>
        <v>RPSergio González24</v>
      </c>
      <c r="B648">
        <f>VLOOKUP($A648,draft_listing_pitchers_stats!$A$1:$B$1324,2,FALSE)</f>
        <v>374</v>
      </c>
      <c r="C648" s="1" t="s">
        <v>885</v>
      </c>
      <c r="D648" s="1" t="s">
        <v>516</v>
      </c>
      <c r="E648" s="1" t="s">
        <v>166</v>
      </c>
      <c r="F648" s="1">
        <v>24</v>
      </c>
      <c r="G648" s="1" t="s">
        <v>44</v>
      </c>
      <c r="H648" s="1" t="s">
        <v>44</v>
      </c>
      <c r="I648" s="1" t="s">
        <v>54</v>
      </c>
      <c r="J648" s="24" t="s">
        <v>54</v>
      </c>
      <c r="K648" s="1" t="s">
        <v>47</v>
      </c>
      <c r="L648" s="24" t="s">
        <v>46</v>
      </c>
      <c r="M648" s="1">
        <v>3</v>
      </c>
      <c r="N648" s="1">
        <v>2</v>
      </c>
      <c r="O648" s="24">
        <v>2</v>
      </c>
      <c r="P648" s="1">
        <v>3</v>
      </c>
      <c r="Q648" s="1">
        <v>2</v>
      </c>
      <c r="R648" s="24">
        <v>2</v>
      </c>
      <c r="S648" s="1">
        <v>5</v>
      </c>
      <c r="T648" s="1">
        <v>5</v>
      </c>
      <c r="U648" s="1">
        <v>2</v>
      </c>
      <c r="V648" s="1">
        <v>2</v>
      </c>
      <c r="W648" s="1" t="s">
        <v>48</v>
      </c>
      <c r="X648" s="1" t="s">
        <v>48</v>
      </c>
      <c r="Y648" s="1" t="s">
        <v>48</v>
      </c>
      <c r="Z648" s="1" t="s">
        <v>48</v>
      </c>
      <c r="AA648" s="1" t="s">
        <v>48</v>
      </c>
      <c r="AB648" s="1" t="s">
        <v>48</v>
      </c>
      <c r="AC648" s="1" t="s">
        <v>48</v>
      </c>
      <c r="AD648" s="1" t="s">
        <v>48</v>
      </c>
      <c r="AE648" s="1" t="s">
        <v>48</v>
      </c>
      <c r="AF648" s="1" t="s">
        <v>48</v>
      </c>
      <c r="AG648" s="1" t="s">
        <v>48</v>
      </c>
      <c r="AH648" s="1" t="s">
        <v>48</v>
      </c>
      <c r="AI648" s="1" t="s">
        <v>48</v>
      </c>
      <c r="AJ648" s="1" t="s">
        <v>48</v>
      </c>
      <c r="AK648" s="1" t="s">
        <v>48</v>
      </c>
      <c r="AL648" s="1" t="s">
        <v>48</v>
      </c>
      <c r="AM648" s="1">
        <v>3</v>
      </c>
      <c r="AN648" s="1">
        <v>4</v>
      </c>
      <c r="AO648" s="1" t="s">
        <v>48</v>
      </c>
      <c r="AP648" s="24" t="s">
        <v>48</v>
      </c>
      <c r="AQ648" s="1" t="s">
        <v>66</v>
      </c>
      <c r="AR648" s="1">
        <v>6</v>
      </c>
      <c r="AS648" s="25" t="s">
        <v>15</v>
      </c>
      <c r="AT648" s="36" t="s">
        <v>50</v>
      </c>
      <c r="AU648" s="9">
        <f t="shared" si="81"/>
        <v>-1.8743493064650851</v>
      </c>
      <c r="AV648" s="9">
        <f t="shared" si="82"/>
        <v>-1.4288545557280135</v>
      </c>
      <c r="AW648">
        <f t="shared" si="83"/>
        <v>3</v>
      </c>
      <c r="AX648">
        <f t="shared" si="84"/>
        <v>0</v>
      </c>
      <c r="AY648" s="6">
        <f>VLOOKUP(AQ648,COND!$A$10:$B$32,2,FALSE)</f>
        <v>1.0249999999999999</v>
      </c>
      <c r="AZ648" s="9">
        <f>($AU$3*AU648+$AV$3*AV648+$AW$3*AW648+$AX$3*AX648)*AY648*IF(AR648&lt;5,0.95,IF(AR648&lt;7,0.975,1))+$K$3*VLOOKUP(K648,COND!$A$2:$D$7,2,FALSE)+$L$3*VLOOKUP(L648,COND!$A$2:$D$7,3,FALSE)+IF(BB648="SP",$BB$3,0)+IF($AW648&lt;3,-5,0)</f>
        <v>4.2651964997566232</v>
      </c>
      <c r="BA648" s="28">
        <f t="shared" si="85"/>
        <v>-0.6828558113535913</v>
      </c>
      <c r="BB648" t="str">
        <f t="shared" si="86"/>
        <v>SP</v>
      </c>
      <c r="BC648">
        <v>900</v>
      </c>
      <c r="BD648">
        <v>644</v>
      </c>
      <c r="BF648" t="str">
        <f t="shared" si="87"/>
        <v>Unlikely</v>
      </c>
      <c r="BH648" t="str">
        <f>IF(VLOOKUP($B648,'Draft List'!$D$4:$AC$2598,BH$3,FALSE)&lt;&gt;0,VLOOKUP($B648,'Draft List'!$D$4:$AC$2598,BH$3,FALSE),"")</f>
        <v/>
      </c>
      <c r="BI648" t="str">
        <f>IF(VLOOKUP($B648,'Draft List'!$D$4:$AC$2598,BI$3,FALSE)&lt;&gt;0,VLOOKUP($B648,'Draft List'!$D$4:$AC$2598,BI$3,FALSE),"")</f>
        <v/>
      </c>
      <c r="BJ648" t="str">
        <f>IF(VLOOKUP($B648,'Draft List'!$D$4:$AC$2598,BJ$3,FALSE)&lt;&gt;0,VLOOKUP($B648,'Draft List'!$D$4:$AC$2598,BJ$3,FALSE),"")</f>
        <v/>
      </c>
      <c r="BK648" t="str">
        <f>IF(VLOOKUP($B648,'Draft List'!$D$4:$AC$2598,BK$3,FALSE)&lt;&gt;0,VLOOKUP($B648,'Draft List'!$D$4:$AC$2598,BK$3,FALSE),"")</f>
        <v/>
      </c>
      <c r="BL648">
        <f>IF(OR(C648="SP",C648="MR",C648="CL"),"P",VLOOKUP($A648,Bat!$A$4:$AQ$1284,42,FALSE))</f>
        <v>-7.7455044010305496</v>
      </c>
    </row>
    <row r="649" spans="1:64" x14ac:dyDescent="0.25">
      <c r="A649" s="45" t="str">
        <f t="shared" si="80"/>
        <v>RPIsao Ogawa24</v>
      </c>
      <c r="B649">
        <f>VLOOKUP($A649,draft_listing_pitchers_stats!$A$1:$B$1324,2,FALSE)</f>
        <v>9272</v>
      </c>
      <c r="C649" s="1" t="s">
        <v>885</v>
      </c>
      <c r="D649" s="1" t="s">
        <v>1516</v>
      </c>
      <c r="E649" s="1" t="s">
        <v>655</v>
      </c>
      <c r="F649" s="1">
        <v>24</v>
      </c>
      <c r="G649" s="1" t="s">
        <v>58</v>
      </c>
      <c r="H649" s="1" t="s">
        <v>58</v>
      </c>
      <c r="I649" s="1" t="s">
        <v>54</v>
      </c>
      <c r="J649" s="24" t="s">
        <v>54</v>
      </c>
      <c r="K649" s="1" t="s">
        <v>47</v>
      </c>
      <c r="L649" s="24" t="s">
        <v>46</v>
      </c>
      <c r="M649" s="1">
        <v>3</v>
      </c>
      <c r="N649" s="1">
        <v>2</v>
      </c>
      <c r="O649" s="24">
        <v>2</v>
      </c>
      <c r="P649" s="1">
        <v>3</v>
      </c>
      <c r="Q649" s="1">
        <v>2</v>
      </c>
      <c r="R649" s="24">
        <v>2</v>
      </c>
      <c r="S649" s="1">
        <v>4</v>
      </c>
      <c r="T649" s="1">
        <v>5</v>
      </c>
      <c r="U649" s="1">
        <v>4</v>
      </c>
      <c r="V649" s="1">
        <v>4</v>
      </c>
      <c r="W649" s="1">
        <v>2</v>
      </c>
      <c r="X649" s="1">
        <v>4</v>
      </c>
      <c r="Y649" s="1" t="s">
        <v>48</v>
      </c>
      <c r="Z649" s="1" t="s">
        <v>48</v>
      </c>
      <c r="AA649" s="1" t="s">
        <v>48</v>
      </c>
      <c r="AB649" s="1" t="s">
        <v>48</v>
      </c>
      <c r="AC649" s="1" t="s">
        <v>48</v>
      </c>
      <c r="AD649" s="1" t="s">
        <v>48</v>
      </c>
      <c r="AE649" s="1" t="s">
        <v>48</v>
      </c>
      <c r="AF649" s="1" t="s">
        <v>48</v>
      </c>
      <c r="AG649" s="1" t="s">
        <v>48</v>
      </c>
      <c r="AH649" s="1" t="s">
        <v>48</v>
      </c>
      <c r="AI649" s="1" t="s">
        <v>48</v>
      </c>
      <c r="AJ649" s="1" t="s">
        <v>48</v>
      </c>
      <c r="AK649" s="1" t="s">
        <v>48</v>
      </c>
      <c r="AL649" s="1" t="s">
        <v>48</v>
      </c>
      <c r="AM649" s="1" t="s">
        <v>48</v>
      </c>
      <c r="AN649" s="1" t="s">
        <v>48</v>
      </c>
      <c r="AO649" s="1" t="s">
        <v>48</v>
      </c>
      <c r="AP649" s="24" t="s">
        <v>48</v>
      </c>
      <c r="AQ649" s="1" t="s">
        <v>62</v>
      </c>
      <c r="AR649" s="1">
        <v>7</v>
      </c>
      <c r="AS649" s="25" t="s">
        <v>519</v>
      </c>
      <c r="AT649" s="36" t="s">
        <v>50</v>
      </c>
      <c r="AU649" s="9">
        <f t="shared" si="81"/>
        <v>-1.8743493064650851</v>
      </c>
      <c r="AV649" s="9">
        <f t="shared" si="82"/>
        <v>-1.4288545557280135</v>
      </c>
      <c r="AW649">
        <f t="shared" si="83"/>
        <v>3</v>
      </c>
      <c r="AX649">
        <f t="shared" si="84"/>
        <v>0</v>
      </c>
      <c r="AY649" s="6">
        <f>VLOOKUP(AQ649,COND!$A$10:$B$32,2,FALSE)</f>
        <v>1</v>
      </c>
      <c r="AZ649" s="9">
        <f>($AU$3*AU649+$AV$3*AV649+$AW$3*AW649+$AX$3*AX649)*AY649*IF(AR649&lt;5,0.95,IF(AR649&lt;7,0.975,1))+$K$3*VLOOKUP(K649,COND!$A$2:$D$7,2,FALSE)+$L$3*VLOOKUP(L649,COND!$A$2:$D$7,3,FALSE)+IF(BB649="SP",$BB$3,0)+IF($AW649&lt;3,-5,0)</f>
        <v>4.2480390241467134</v>
      </c>
      <c r="BA649" s="28">
        <f t="shared" si="85"/>
        <v>-0.68436309636081472</v>
      </c>
      <c r="BB649" t="str">
        <f t="shared" si="86"/>
        <v>SP</v>
      </c>
      <c r="BC649">
        <v>900</v>
      </c>
      <c r="BD649">
        <v>645</v>
      </c>
      <c r="BF649" t="str">
        <f t="shared" si="87"/>
        <v>Unlikely</v>
      </c>
      <c r="BH649" t="str">
        <f>IF(VLOOKUP($B649,'Draft List'!$D$4:$AC$2598,BH$3,FALSE)&lt;&gt;0,VLOOKUP($B649,'Draft List'!$D$4:$AC$2598,BH$3,FALSE),"")</f>
        <v/>
      </c>
      <c r="BI649" t="str">
        <f>IF(VLOOKUP($B649,'Draft List'!$D$4:$AC$2598,BI$3,FALSE)&lt;&gt;0,VLOOKUP($B649,'Draft List'!$D$4:$AC$2598,BI$3,FALSE),"")</f>
        <v/>
      </c>
      <c r="BJ649" t="str">
        <f>IF(VLOOKUP($B649,'Draft List'!$D$4:$AC$2598,BJ$3,FALSE)&lt;&gt;0,VLOOKUP($B649,'Draft List'!$D$4:$AC$2598,BJ$3,FALSE),"")</f>
        <v/>
      </c>
      <c r="BK649" t="str">
        <f>IF(VLOOKUP($B649,'Draft List'!$D$4:$AC$2598,BK$3,FALSE)&lt;&gt;0,VLOOKUP($B649,'Draft List'!$D$4:$AC$2598,BK$3,FALSE),"")</f>
        <v/>
      </c>
      <c r="BL649">
        <f>IF(OR(C649="SP",C649="MR",C649="CL"),"P",VLOOKUP($A649,Bat!$A$4:$AQ$1284,42,FALSE))</f>
        <v>-8.3552764143508913</v>
      </c>
    </row>
    <row r="650" spans="1:64" x14ac:dyDescent="0.25">
      <c r="A650" s="45" t="str">
        <f t="shared" si="80"/>
        <v>SPJeremy Murray23</v>
      </c>
      <c r="B650">
        <f>VLOOKUP($A650,draft_listing_pitchers_stats!$A$1:$B$1324,2,FALSE)</f>
        <v>2070</v>
      </c>
      <c r="C650" s="1" t="s">
        <v>25</v>
      </c>
      <c r="D650" s="1" t="s">
        <v>718</v>
      </c>
      <c r="E650" s="1" t="s">
        <v>712</v>
      </c>
      <c r="F650" s="1">
        <v>23</v>
      </c>
      <c r="G650" s="1" t="s">
        <v>58</v>
      </c>
      <c r="H650" s="1" t="s">
        <v>58</v>
      </c>
      <c r="I650" s="1" t="s">
        <v>54</v>
      </c>
      <c r="J650" s="24" t="s">
        <v>54</v>
      </c>
      <c r="K650" s="1" t="s">
        <v>46</v>
      </c>
      <c r="L650" s="24" t="s">
        <v>46</v>
      </c>
      <c r="M650" s="1">
        <v>4</v>
      </c>
      <c r="N650" s="1">
        <v>2</v>
      </c>
      <c r="O650" s="24">
        <v>1</v>
      </c>
      <c r="P650" s="1">
        <v>4</v>
      </c>
      <c r="Q650" s="1">
        <v>2</v>
      </c>
      <c r="R650" s="24">
        <v>1</v>
      </c>
      <c r="S650" s="1">
        <v>5</v>
      </c>
      <c r="T650" s="1">
        <v>6</v>
      </c>
      <c r="U650" s="1" t="s">
        <v>48</v>
      </c>
      <c r="V650" s="1" t="s">
        <v>48</v>
      </c>
      <c r="W650" s="1" t="s">
        <v>48</v>
      </c>
      <c r="X650" s="1" t="s">
        <v>48</v>
      </c>
      <c r="Y650" s="1" t="s">
        <v>48</v>
      </c>
      <c r="Z650" s="1" t="s">
        <v>48</v>
      </c>
      <c r="AA650" s="1" t="s">
        <v>48</v>
      </c>
      <c r="AB650" s="1" t="s">
        <v>48</v>
      </c>
      <c r="AC650" s="1">
        <v>5</v>
      </c>
      <c r="AD650" s="1">
        <v>5</v>
      </c>
      <c r="AE650" s="1">
        <v>4</v>
      </c>
      <c r="AF650" s="1">
        <v>5</v>
      </c>
      <c r="AG650" s="1" t="s">
        <v>48</v>
      </c>
      <c r="AH650" s="1" t="s">
        <v>48</v>
      </c>
      <c r="AI650" s="1" t="s">
        <v>48</v>
      </c>
      <c r="AJ650" s="1" t="s">
        <v>48</v>
      </c>
      <c r="AK650" s="1" t="s">
        <v>48</v>
      </c>
      <c r="AL650" s="1" t="s">
        <v>48</v>
      </c>
      <c r="AM650" s="1" t="s">
        <v>48</v>
      </c>
      <c r="AN650" s="1" t="s">
        <v>48</v>
      </c>
      <c r="AO650" s="1" t="s">
        <v>48</v>
      </c>
      <c r="AP650" s="24" t="s">
        <v>48</v>
      </c>
      <c r="AQ650" s="1" t="s">
        <v>59</v>
      </c>
      <c r="AR650" s="1">
        <v>6</v>
      </c>
      <c r="AS650" s="25" t="s">
        <v>519</v>
      </c>
      <c r="AT650" s="36" t="s">
        <v>48</v>
      </c>
      <c r="AU650" s="9">
        <f t="shared" si="81"/>
        <v>-1.9219785480100218</v>
      </c>
      <c r="AV650" s="9">
        <f t="shared" si="82"/>
        <v>-1.4764837972729503</v>
      </c>
      <c r="AW650">
        <f t="shared" si="83"/>
        <v>3</v>
      </c>
      <c r="AX650">
        <f t="shared" si="84"/>
        <v>0.5</v>
      </c>
      <c r="AY650" s="6">
        <f>VLOOKUP(AQ650,COND!$A$10:$B$32,2,FALSE)</f>
        <v>1.0249999999999999</v>
      </c>
      <c r="AZ650" s="9">
        <f>($AU$3*AU650+$AV$3*AV650+$AW$3*AW650+$AX$3*AX650)*AY650*IF(AR650&lt;5,0.95,IF(AR650&lt;7,0.975,1))+$K$3*VLOOKUP(K650,COND!$A$2:$D$7,2,FALSE)+$L$3*VLOOKUP(L650,COND!$A$2:$D$7,3,FALSE)+IF(BB650="SP",$BB$3,0)+IF($AW650&lt;3,-5,0)</f>
        <v>4.2282965147234073</v>
      </c>
      <c r="BA650" s="28">
        <f t="shared" si="85"/>
        <v>-0.68609747670529442</v>
      </c>
      <c r="BB650" t="str">
        <f t="shared" si="86"/>
        <v>SP</v>
      </c>
      <c r="BC650">
        <v>900</v>
      </c>
      <c r="BD650">
        <v>646</v>
      </c>
      <c r="BF650" t="str">
        <f t="shared" si="87"/>
        <v>Unlikely</v>
      </c>
      <c r="BH650" t="str">
        <f>IF(VLOOKUP($B650,'Draft List'!$D$4:$AC$2598,BH$3,FALSE)&lt;&gt;0,VLOOKUP($B650,'Draft List'!$D$4:$AC$2598,BH$3,FALSE),"")</f>
        <v/>
      </c>
      <c r="BI650" t="str">
        <f>IF(VLOOKUP($B650,'Draft List'!$D$4:$AC$2598,BI$3,FALSE)&lt;&gt;0,VLOOKUP($B650,'Draft List'!$D$4:$AC$2598,BI$3,FALSE),"")</f>
        <v/>
      </c>
      <c r="BJ650" t="str">
        <f>IF(VLOOKUP($B650,'Draft List'!$D$4:$AC$2598,BJ$3,FALSE)&lt;&gt;0,VLOOKUP($B650,'Draft List'!$D$4:$AC$2598,BJ$3,FALSE),"")</f>
        <v/>
      </c>
      <c r="BK650" t="str">
        <f>IF(VLOOKUP($B650,'Draft List'!$D$4:$AC$2598,BK$3,FALSE)&lt;&gt;0,VLOOKUP($B650,'Draft List'!$D$4:$AC$2598,BK$3,FALSE),"")</f>
        <v/>
      </c>
      <c r="BL650" t="str">
        <f>IF(OR(C650="SP",C650="MR",C650="CL"),"P",VLOOKUP($A650,Bat!$A$4:$AQ$1284,42,FALSE))</f>
        <v>P</v>
      </c>
    </row>
    <row r="651" spans="1:64" x14ac:dyDescent="0.25">
      <c r="A651" s="45" t="str">
        <f t="shared" si="80"/>
        <v>SPIván Pérez24</v>
      </c>
      <c r="B651">
        <f>VLOOKUP($A651,draft_listing_pitchers_stats!$A$1:$B$1324,2,FALSE)</f>
        <v>4714</v>
      </c>
      <c r="C651" s="1" t="s">
        <v>25</v>
      </c>
      <c r="D651" s="1" t="s">
        <v>379</v>
      </c>
      <c r="E651" s="1" t="s">
        <v>175</v>
      </c>
      <c r="F651" s="1">
        <v>24</v>
      </c>
      <c r="G651" s="1" t="s">
        <v>58</v>
      </c>
      <c r="H651" s="1" t="s">
        <v>58</v>
      </c>
      <c r="I651" s="1" t="s">
        <v>54</v>
      </c>
      <c r="J651" s="24" t="s">
        <v>54</v>
      </c>
      <c r="K651" s="1" t="s">
        <v>47</v>
      </c>
      <c r="L651" s="24" t="s">
        <v>46</v>
      </c>
      <c r="M651" s="1">
        <v>2</v>
      </c>
      <c r="N651" s="1">
        <v>2</v>
      </c>
      <c r="O651" s="24">
        <v>2</v>
      </c>
      <c r="P651" s="1">
        <v>3</v>
      </c>
      <c r="Q651" s="1">
        <v>2</v>
      </c>
      <c r="R651" s="24">
        <v>2</v>
      </c>
      <c r="S651" s="1">
        <v>5</v>
      </c>
      <c r="T651" s="1">
        <v>5</v>
      </c>
      <c r="U651" s="1">
        <v>1</v>
      </c>
      <c r="V651" s="1">
        <v>4</v>
      </c>
      <c r="W651" s="1" t="s">
        <v>48</v>
      </c>
      <c r="X651" s="1" t="s">
        <v>48</v>
      </c>
      <c r="Y651" s="1" t="s">
        <v>48</v>
      </c>
      <c r="Z651" s="1" t="s">
        <v>48</v>
      </c>
      <c r="AA651" s="1" t="s">
        <v>48</v>
      </c>
      <c r="AB651" s="1" t="s">
        <v>48</v>
      </c>
      <c r="AC651" s="1" t="s">
        <v>48</v>
      </c>
      <c r="AD651" s="1" t="s">
        <v>48</v>
      </c>
      <c r="AE651" s="1">
        <v>4</v>
      </c>
      <c r="AF651" s="1">
        <v>4</v>
      </c>
      <c r="AG651" s="1" t="s">
        <v>48</v>
      </c>
      <c r="AH651" s="1" t="s">
        <v>48</v>
      </c>
      <c r="AI651" s="1" t="s">
        <v>48</v>
      </c>
      <c r="AJ651" s="1" t="s">
        <v>48</v>
      </c>
      <c r="AK651" s="1" t="s">
        <v>48</v>
      </c>
      <c r="AL651" s="1" t="s">
        <v>48</v>
      </c>
      <c r="AM651" s="1" t="s">
        <v>48</v>
      </c>
      <c r="AN651" s="1" t="s">
        <v>48</v>
      </c>
      <c r="AO651" s="1" t="s">
        <v>48</v>
      </c>
      <c r="AP651" s="24" t="s">
        <v>48</v>
      </c>
      <c r="AQ651" s="1" t="s">
        <v>64</v>
      </c>
      <c r="AR651" s="1">
        <v>9</v>
      </c>
      <c r="AS651" s="25" t="s">
        <v>15</v>
      </c>
      <c r="AT651" s="36" t="s">
        <v>50</v>
      </c>
      <c r="AU651" s="9">
        <f t="shared" si="81"/>
        <v>-2.0690406309742588</v>
      </c>
      <c r="AV651" s="9">
        <f t="shared" si="82"/>
        <v>-1.4288545557280135</v>
      </c>
      <c r="AW651">
        <f t="shared" si="83"/>
        <v>3</v>
      </c>
      <c r="AX651">
        <f t="shared" si="84"/>
        <v>0</v>
      </c>
      <c r="AY651" s="6">
        <f>VLOOKUP(AQ651,COND!$A$10:$B$32,2,FALSE)</f>
        <v>1</v>
      </c>
      <c r="AZ651" s="9">
        <f>($AU$3*AU651+$AV$3*AV651+$AW$3*AW651+$AX$3*AX651)*AY651*IF(AR651&lt;5,0.95,IF(AR651&lt;7,0.975,1))+$K$3*VLOOKUP(K651,COND!$A$2:$D$7,2,FALSE)+$L$3*VLOOKUP(L651,COND!$A$2:$D$7,3,FALSE)+IF(BB651="SP",$BB$3,0)+IF($AW651&lt;3,-5,0)</f>
        <v>4.2091007592448797</v>
      </c>
      <c r="BA651" s="28">
        <f t="shared" si="85"/>
        <v>-0.68778382469103194</v>
      </c>
      <c r="BB651" t="str">
        <f t="shared" si="86"/>
        <v>SP</v>
      </c>
      <c r="BC651">
        <v>900</v>
      </c>
      <c r="BD651">
        <v>647</v>
      </c>
      <c r="BF651" t="str">
        <f t="shared" si="87"/>
        <v>Unlikely</v>
      </c>
      <c r="BH651" t="str">
        <f>IF(VLOOKUP($B651,'Draft List'!$D$4:$AC$2598,BH$3,FALSE)&lt;&gt;0,VLOOKUP($B651,'Draft List'!$D$4:$AC$2598,BH$3,FALSE),"")</f>
        <v/>
      </c>
      <c r="BI651" t="str">
        <f>IF(VLOOKUP($B651,'Draft List'!$D$4:$AC$2598,BI$3,FALSE)&lt;&gt;0,VLOOKUP($B651,'Draft List'!$D$4:$AC$2598,BI$3,FALSE),"")</f>
        <v/>
      </c>
      <c r="BJ651" t="str">
        <f>IF(VLOOKUP($B651,'Draft List'!$D$4:$AC$2598,BJ$3,FALSE)&lt;&gt;0,VLOOKUP($B651,'Draft List'!$D$4:$AC$2598,BJ$3,FALSE),"")</f>
        <v/>
      </c>
      <c r="BK651" t="str">
        <f>IF(VLOOKUP($B651,'Draft List'!$D$4:$AC$2598,BK$3,FALSE)&lt;&gt;0,VLOOKUP($B651,'Draft List'!$D$4:$AC$2598,BK$3,FALSE),"")</f>
        <v/>
      </c>
      <c r="BL651" t="str">
        <f>IF(OR(C651="SP",C651="MR",C651="CL"),"P",VLOOKUP($A651,Bat!$A$4:$AQ$1284,42,FALSE))</f>
        <v>P</v>
      </c>
    </row>
    <row r="652" spans="1:64" x14ac:dyDescent="0.25">
      <c r="A652" s="45" t="str">
        <f t="shared" si="80"/>
        <v>RPMike Daugherty24</v>
      </c>
      <c r="B652">
        <f>VLOOKUP($A652,draft_listing_pitchers_stats!$A$1:$B$1324,2,FALSE)</f>
        <v>4885</v>
      </c>
      <c r="C652" s="1" t="s">
        <v>885</v>
      </c>
      <c r="D652" s="1" t="s">
        <v>159</v>
      </c>
      <c r="E652" s="1" t="s">
        <v>1113</v>
      </c>
      <c r="F652" s="1">
        <v>24</v>
      </c>
      <c r="G652" s="1" t="s">
        <v>58</v>
      </c>
      <c r="H652" s="1" t="s">
        <v>44</v>
      </c>
      <c r="I652" s="1" t="s">
        <v>54</v>
      </c>
      <c r="J652" s="24" t="s">
        <v>54</v>
      </c>
      <c r="K652" s="1" t="s">
        <v>47</v>
      </c>
      <c r="L652" s="24" t="s">
        <v>46</v>
      </c>
      <c r="M652" s="1">
        <v>3</v>
      </c>
      <c r="N652" s="1">
        <v>1</v>
      </c>
      <c r="O652" s="24">
        <v>1</v>
      </c>
      <c r="P652" s="1">
        <v>4</v>
      </c>
      <c r="Q652" s="1">
        <v>2</v>
      </c>
      <c r="R652" s="24">
        <v>1</v>
      </c>
      <c r="S652" s="1">
        <v>4</v>
      </c>
      <c r="T652" s="1">
        <v>5</v>
      </c>
      <c r="U652" s="1">
        <v>3</v>
      </c>
      <c r="V652" s="1">
        <v>4</v>
      </c>
      <c r="W652" s="1" t="s">
        <v>48</v>
      </c>
      <c r="X652" s="1" t="s">
        <v>48</v>
      </c>
      <c r="Y652" s="1">
        <v>2</v>
      </c>
      <c r="Z652" s="1">
        <v>3</v>
      </c>
      <c r="AA652" s="1" t="s">
        <v>48</v>
      </c>
      <c r="AB652" s="1" t="s">
        <v>48</v>
      </c>
      <c r="AC652" s="1" t="s">
        <v>48</v>
      </c>
      <c r="AD652" s="1" t="s">
        <v>48</v>
      </c>
      <c r="AE652" s="1" t="s">
        <v>48</v>
      </c>
      <c r="AF652" s="1" t="s">
        <v>48</v>
      </c>
      <c r="AG652" s="1">
        <v>3</v>
      </c>
      <c r="AH652" s="1">
        <v>4</v>
      </c>
      <c r="AI652" s="1" t="s">
        <v>48</v>
      </c>
      <c r="AJ652" s="1" t="s">
        <v>48</v>
      </c>
      <c r="AK652" s="1">
        <v>2</v>
      </c>
      <c r="AL652" s="1">
        <v>3</v>
      </c>
      <c r="AM652" s="1" t="s">
        <v>48</v>
      </c>
      <c r="AN652" s="1" t="s">
        <v>48</v>
      </c>
      <c r="AO652" s="1" t="s">
        <v>48</v>
      </c>
      <c r="AP652" s="24" t="s">
        <v>48</v>
      </c>
      <c r="AQ652" s="1" t="s">
        <v>62</v>
      </c>
      <c r="AR652" s="1">
        <v>9</v>
      </c>
      <c r="AS652" s="25" t="s">
        <v>15</v>
      </c>
      <c r="AT652" s="36" t="s">
        <v>50</v>
      </c>
      <c r="AU652" s="9">
        <f t="shared" si="81"/>
        <v>-2.3121015889492513</v>
      </c>
      <c r="AV652" s="9">
        <f t="shared" si="82"/>
        <v>-1.4764837972729503</v>
      </c>
      <c r="AW652">
        <f t="shared" si="83"/>
        <v>5</v>
      </c>
      <c r="AX652">
        <f t="shared" si="84"/>
        <v>0</v>
      </c>
      <c r="AY652" s="6">
        <f>VLOOKUP(AQ652,COND!$A$10:$B$32,2,FALSE)</f>
        <v>1</v>
      </c>
      <c r="AZ652" s="9">
        <f>($AU$3*AU652+$AV$3*AV652+$AW$3*AW652+$AX$3*AX652)*AY652*IF(AR652&lt;5,0.95,IF(AR652&lt;7,0.975,1))+$K$3*VLOOKUP(K652,COND!$A$2:$D$7,2,FALSE)+$L$3*VLOOKUP(L652,COND!$A$2:$D$7,3,FALSE)+IF(BB652="SP",$BB$3,0)+IF($AW652&lt;3,-5,0)</f>
        <v>4.2079037367511454</v>
      </c>
      <c r="BA652" s="28">
        <f t="shared" si="85"/>
        <v>-0.68788898317116831</v>
      </c>
      <c r="BB652" t="str">
        <f t="shared" si="86"/>
        <v>SP</v>
      </c>
      <c r="BC652">
        <v>900</v>
      </c>
      <c r="BD652">
        <v>648</v>
      </c>
      <c r="BF652" t="str">
        <f t="shared" si="87"/>
        <v>Unlikely</v>
      </c>
      <c r="BH652" t="str">
        <f>IF(VLOOKUP($B652,'Draft List'!$D$4:$AC$2598,BH$3,FALSE)&lt;&gt;0,VLOOKUP($B652,'Draft List'!$D$4:$AC$2598,BH$3,FALSE),"")</f>
        <v/>
      </c>
      <c r="BI652" t="str">
        <f>IF(VLOOKUP($B652,'Draft List'!$D$4:$AC$2598,BI$3,FALSE)&lt;&gt;0,VLOOKUP($B652,'Draft List'!$D$4:$AC$2598,BI$3,FALSE),"")</f>
        <v/>
      </c>
      <c r="BJ652" t="str">
        <f>IF(VLOOKUP($B652,'Draft List'!$D$4:$AC$2598,BJ$3,FALSE)&lt;&gt;0,VLOOKUP($B652,'Draft List'!$D$4:$AC$2598,BJ$3,FALSE),"")</f>
        <v/>
      </c>
      <c r="BK652" t="str">
        <f>IF(VLOOKUP($B652,'Draft List'!$D$4:$AC$2598,BK$3,FALSE)&lt;&gt;0,VLOOKUP($B652,'Draft List'!$D$4:$AC$2598,BK$3,FALSE),"")</f>
        <v/>
      </c>
      <c r="BL652">
        <f>IF(OR(C652="SP",C652="MR",C652="CL"),"P",VLOOKUP($A652,Bat!$A$4:$AQ$1284,42,FALSE))</f>
        <v>-6.4327920188604555</v>
      </c>
    </row>
    <row r="653" spans="1:64" x14ac:dyDescent="0.25">
      <c r="A653" s="45" t="str">
        <f t="shared" si="80"/>
        <v>RPShino Takahashi24</v>
      </c>
      <c r="B653">
        <f>VLOOKUP($A653,draft_listing_pitchers_stats!$A$1:$B$1324,2,FALSE)</f>
        <v>9347</v>
      </c>
      <c r="C653" s="1" t="s">
        <v>885</v>
      </c>
      <c r="D653" s="1" t="s">
        <v>796</v>
      </c>
      <c r="E653" s="1" t="s">
        <v>637</v>
      </c>
      <c r="F653" s="1">
        <v>24</v>
      </c>
      <c r="G653" s="1" t="s">
        <v>58</v>
      </c>
      <c r="H653" s="1" t="s">
        <v>58</v>
      </c>
      <c r="I653" s="1" t="s">
        <v>54</v>
      </c>
      <c r="J653" s="24" t="s">
        <v>54</v>
      </c>
      <c r="K653" s="1" t="s">
        <v>47</v>
      </c>
      <c r="L653" s="24" t="s">
        <v>46</v>
      </c>
      <c r="M653" s="1">
        <v>3</v>
      </c>
      <c r="N653" s="1">
        <v>2</v>
      </c>
      <c r="O653" s="24">
        <v>1</v>
      </c>
      <c r="P653" s="1">
        <v>3</v>
      </c>
      <c r="Q653" s="1">
        <v>2</v>
      </c>
      <c r="R653" s="24">
        <v>2</v>
      </c>
      <c r="S653" s="1">
        <v>4</v>
      </c>
      <c r="T653" s="1">
        <v>4</v>
      </c>
      <c r="U653" s="1">
        <v>2</v>
      </c>
      <c r="V653" s="1">
        <v>4</v>
      </c>
      <c r="W653" s="1" t="s">
        <v>48</v>
      </c>
      <c r="X653" s="1" t="s">
        <v>48</v>
      </c>
      <c r="Y653" s="1" t="s">
        <v>48</v>
      </c>
      <c r="Z653" s="1" t="s">
        <v>48</v>
      </c>
      <c r="AA653" s="1" t="s">
        <v>48</v>
      </c>
      <c r="AB653" s="1" t="s">
        <v>48</v>
      </c>
      <c r="AC653" s="1" t="s">
        <v>48</v>
      </c>
      <c r="AD653" s="1" t="s">
        <v>48</v>
      </c>
      <c r="AE653" s="1">
        <v>4</v>
      </c>
      <c r="AF653" s="1">
        <v>4</v>
      </c>
      <c r="AG653" s="1" t="s">
        <v>48</v>
      </c>
      <c r="AH653" s="1" t="s">
        <v>48</v>
      </c>
      <c r="AI653" s="1" t="s">
        <v>48</v>
      </c>
      <c r="AJ653" s="1" t="s">
        <v>48</v>
      </c>
      <c r="AK653" s="1" t="s">
        <v>48</v>
      </c>
      <c r="AL653" s="1" t="s">
        <v>48</v>
      </c>
      <c r="AM653" s="1" t="s">
        <v>48</v>
      </c>
      <c r="AN653" s="1" t="s">
        <v>48</v>
      </c>
      <c r="AO653" s="1" t="s">
        <v>48</v>
      </c>
      <c r="AP653" s="24" t="s">
        <v>48</v>
      </c>
      <c r="AQ653" s="1" t="s">
        <v>521</v>
      </c>
      <c r="AR653" s="1">
        <v>7</v>
      </c>
      <c r="AS653" s="25" t="s">
        <v>15</v>
      </c>
      <c r="AT653" s="36" t="s">
        <v>50</v>
      </c>
      <c r="AU653" s="9">
        <f t="shared" si="81"/>
        <v>-2.1166698725191955</v>
      </c>
      <c r="AV653" s="9">
        <f t="shared" si="82"/>
        <v>-1.4288545557280135</v>
      </c>
      <c r="AW653">
        <f t="shared" si="83"/>
        <v>3</v>
      </c>
      <c r="AX653">
        <f t="shared" si="84"/>
        <v>0</v>
      </c>
      <c r="AY653" s="6">
        <f>VLOOKUP(AQ653,COND!$A$10:$B$32,2,FALSE)</f>
        <v>1</v>
      </c>
      <c r="AZ653" s="9">
        <f>($AU$3*AU653+$AV$3*AV653+$AW$3*AW653+$AX$3*AX653)*AY653*IF(AR653&lt;5,0.95,IF(AR653&lt;7,0.975,1))+$K$3*VLOOKUP(K653,COND!$A$2:$D$7,2,FALSE)+$L$3*VLOOKUP(L653,COND!$A$2:$D$7,3,FALSE)+IF(BB653="SP",$BB$3,0)+IF($AW653&lt;3,-5,0)</f>
        <v>4.1995749109358904</v>
      </c>
      <c r="BA653" s="28">
        <f t="shared" si="85"/>
        <v>-0.68862067089519796</v>
      </c>
      <c r="BB653" t="str">
        <f t="shared" si="86"/>
        <v>SP</v>
      </c>
      <c r="BC653">
        <v>900</v>
      </c>
      <c r="BD653">
        <v>649</v>
      </c>
      <c r="BF653" t="str">
        <f t="shared" si="87"/>
        <v>Unlikely</v>
      </c>
      <c r="BH653" t="str">
        <f>IF(VLOOKUP($B653,'Draft List'!$D$4:$AC$2598,BH$3,FALSE)&lt;&gt;0,VLOOKUP($B653,'Draft List'!$D$4:$AC$2598,BH$3,FALSE),"")</f>
        <v/>
      </c>
      <c r="BI653" t="str">
        <f>IF(VLOOKUP($B653,'Draft List'!$D$4:$AC$2598,BI$3,FALSE)&lt;&gt;0,VLOOKUP($B653,'Draft List'!$D$4:$AC$2598,BI$3,FALSE),"")</f>
        <v/>
      </c>
      <c r="BJ653" t="str">
        <f>IF(VLOOKUP($B653,'Draft List'!$D$4:$AC$2598,BJ$3,FALSE)&lt;&gt;0,VLOOKUP($B653,'Draft List'!$D$4:$AC$2598,BJ$3,FALSE),"")</f>
        <v/>
      </c>
      <c r="BK653" t="str">
        <f>IF(VLOOKUP($B653,'Draft List'!$D$4:$AC$2598,BK$3,FALSE)&lt;&gt;0,VLOOKUP($B653,'Draft List'!$D$4:$AC$2598,BK$3,FALSE),"")</f>
        <v/>
      </c>
      <c r="BL653">
        <f>IF(OR(C653="SP",C653="MR",C653="CL"),"P",VLOOKUP($A653,Bat!$A$4:$AQ$1284,42,FALSE))</f>
        <v>-7.5308126400517725</v>
      </c>
    </row>
    <row r="654" spans="1:64" x14ac:dyDescent="0.25">
      <c r="A654" s="45" t="str">
        <f t="shared" si="80"/>
        <v>RPDouglas Keijzer23</v>
      </c>
      <c r="B654">
        <f>VLOOKUP($A654,draft_listing_pitchers_stats!$A$1:$B$1324,2,FALSE)</f>
        <v>13612</v>
      </c>
      <c r="C654" s="1" t="s">
        <v>885</v>
      </c>
      <c r="D654" s="1" t="s">
        <v>383</v>
      </c>
      <c r="E654" s="1" t="s">
        <v>1306</v>
      </c>
      <c r="F654" s="1">
        <v>23</v>
      </c>
      <c r="G654" s="1" t="s">
        <v>44</v>
      </c>
      <c r="H654" s="1" t="s">
        <v>44</v>
      </c>
      <c r="I654" s="1" t="s">
        <v>54</v>
      </c>
      <c r="J654" s="24" t="s">
        <v>54</v>
      </c>
      <c r="K654" s="1" t="s">
        <v>51</v>
      </c>
      <c r="L654" s="24" t="s">
        <v>46</v>
      </c>
      <c r="M654" s="1">
        <v>2</v>
      </c>
      <c r="N654" s="1">
        <v>2</v>
      </c>
      <c r="O654" s="24">
        <v>1</v>
      </c>
      <c r="P654" s="1">
        <v>4</v>
      </c>
      <c r="Q654" s="1">
        <v>2</v>
      </c>
      <c r="R654" s="24">
        <v>1</v>
      </c>
      <c r="S654" s="1">
        <v>4</v>
      </c>
      <c r="T654" s="1">
        <v>5</v>
      </c>
      <c r="U654" s="1">
        <v>1</v>
      </c>
      <c r="V654" s="1">
        <v>3</v>
      </c>
      <c r="W654" s="1">
        <v>3</v>
      </c>
      <c r="X654" s="1">
        <v>4</v>
      </c>
      <c r="Y654" s="1">
        <v>3</v>
      </c>
      <c r="Z654" s="1">
        <v>3</v>
      </c>
      <c r="AA654" s="1" t="s">
        <v>48</v>
      </c>
      <c r="AB654" s="1" t="s">
        <v>48</v>
      </c>
      <c r="AC654" s="1" t="s">
        <v>48</v>
      </c>
      <c r="AD654" s="1" t="s">
        <v>48</v>
      </c>
      <c r="AE654" s="1" t="s">
        <v>48</v>
      </c>
      <c r="AF654" s="1" t="s">
        <v>48</v>
      </c>
      <c r="AG654" s="1">
        <v>3</v>
      </c>
      <c r="AH654" s="1">
        <v>4</v>
      </c>
      <c r="AI654" s="1" t="s">
        <v>48</v>
      </c>
      <c r="AJ654" s="1" t="s">
        <v>48</v>
      </c>
      <c r="AK654" s="1" t="s">
        <v>48</v>
      </c>
      <c r="AL654" s="1" t="s">
        <v>48</v>
      </c>
      <c r="AM654" s="1" t="s">
        <v>48</v>
      </c>
      <c r="AN654" s="1" t="s">
        <v>48</v>
      </c>
      <c r="AO654" s="1" t="s">
        <v>48</v>
      </c>
      <c r="AP654" s="24" t="s">
        <v>48</v>
      </c>
      <c r="AQ654" s="1" t="s">
        <v>61</v>
      </c>
      <c r="AR654" s="1">
        <v>4</v>
      </c>
      <c r="AS654" s="25" t="s">
        <v>519</v>
      </c>
      <c r="AT654" s="36" t="s">
        <v>50</v>
      </c>
      <c r="AU654" s="9">
        <f t="shared" si="81"/>
        <v>-2.311361197028369</v>
      </c>
      <c r="AV654" s="9">
        <f t="shared" si="82"/>
        <v>-1.4764837972729503</v>
      </c>
      <c r="AW654">
        <f t="shared" si="83"/>
        <v>5</v>
      </c>
      <c r="AX654">
        <f t="shared" si="84"/>
        <v>0</v>
      </c>
      <c r="AY654" s="6">
        <f>VLOOKUP(AQ654,COND!$A$10:$B$32,2,FALSE)</f>
        <v>1</v>
      </c>
      <c r="AZ654" s="9">
        <f>($AU$3*AU654+$AV$3*AV654+$AW$3*AW654+$AX$3*AX654)*AY654*IF(AR654&lt;5,0.95,IF(AR654&lt;7,0.975,1))+$K$3*VLOOKUP(K654,COND!$A$2:$D$7,2,FALSE)+$L$3*VLOOKUP(L654,COND!$A$2:$D$7,3,FALSE)+IF(BB654="SP",$BB$3,0)+IF($AW654&lt;3,-5,0)</f>
        <v>4.182649224378558</v>
      </c>
      <c r="BA654" s="28">
        <f t="shared" si="85"/>
        <v>-0.69010759322368409</v>
      </c>
      <c r="BB654" t="str">
        <f t="shared" si="86"/>
        <v>RP</v>
      </c>
      <c r="BC654">
        <v>900</v>
      </c>
      <c r="BD654">
        <v>650</v>
      </c>
      <c r="BF654" t="str">
        <f t="shared" si="87"/>
        <v>Unlikely</v>
      </c>
      <c r="BH654" t="str">
        <f>IF(VLOOKUP($B654,'Draft List'!$D$4:$AC$2598,BH$3,FALSE)&lt;&gt;0,VLOOKUP($B654,'Draft List'!$D$4:$AC$2598,BH$3,FALSE),"")</f>
        <v/>
      </c>
      <c r="BI654" t="str">
        <f>IF(VLOOKUP($B654,'Draft List'!$D$4:$AC$2598,BI$3,FALSE)&lt;&gt;0,VLOOKUP($B654,'Draft List'!$D$4:$AC$2598,BI$3,FALSE),"")</f>
        <v/>
      </c>
      <c r="BJ654" t="str">
        <f>IF(VLOOKUP($B654,'Draft List'!$D$4:$AC$2598,BJ$3,FALSE)&lt;&gt;0,VLOOKUP($B654,'Draft List'!$D$4:$AC$2598,BJ$3,FALSE),"")</f>
        <v/>
      </c>
      <c r="BK654" t="str">
        <f>IF(VLOOKUP($B654,'Draft List'!$D$4:$AC$2598,BK$3,FALSE)&lt;&gt;0,VLOOKUP($B654,'Draft List'!$D$4:$AC$2598,BK$3,FALSE),"")</f>
        <v/>
      </c>
      <c r="BL654">
        <f>IF(OR(C654="SP",C654="MR",C654="CL"),"P",VLOOKUP($A654,Bat!$A$4:$AQ$1284,42,FALSE))</f>
        <v>-8.0167295238345968</v>
      </c>
    </row>
    <row r="655" spans="1:64" x14ac:dyDescent="0.25">
      <c r="A655" s="45" t="str">
        <f t="shared" si="80"/>
        <v>RPVaughan Wells23</v>
      </c>
      <c r="B655">
        <f>VLOOKUP($A655,draft_listing_pitchers_stats!$A$1:$B$1324,2,FALSE)</f>
        <v>10399</v>
      </c>
      <c r="C655" s="1" t="s">
        <v>885</v>
      </c>
      <c r="D655" s="1" t="s">
        <v>1715</v>
      </c>
      <c r="E655" s="1" t="s">
        <v>458</v>
      </c>
      <c r="F655" s="1">
        <v>23</v>
      </c>
      <c r="G655" s="1" t="s">
        <v>58</v>
      </c>
      <c r="H655" s="1" t="s">
        <v>44</v>
      </c>
      <c r="I655" s="1" t="s">
        <v>54</v>
      </c>
      <c r="J655" s="24" t="s">
        <v>54</v>
      </c>
      <c r="K655" s="1" t="s">
        <v>47</v>
      </c>
      <c r="L655" s="24" t="s">
        <v>47</v>
      </c>
      <c r="M655" s="1">
        <v>4</v>
      </c>
      <c r="N655" s="1">
        <v>1</v>
      </c>
      <c r="O655" s="24">
        <v>1</v>
      </c>
      <c r="P655" s="1">
        <v>5</v>
      </c>
      <c r="Q655" s="1">
        <v>1</v>
      </c>
      <c r="R655" s="24">
        <v>1</v>
      </c>
      <c r="S655" s="1">
        <v>5</v>
      </c>
      <c r="T655" s="1">
        <v>6</v>
      </c>
      <c r="U655" s="1">
        <v>1</v>
      </c>
      <c r="V655" s="1">
        <v>3</v>
      </c>
      <c r="W655" s="1">
        <v>5</v>
      </c>
      <c r="X655" s="1">
        <v>7</v>
      </c>
      <c r="Y655" s="1" t="s">
        <v>48</v>
      </c>
      <c r="Z655" s="1" t="s">
        <v>48</v>
      </c>
      <c r="AA655" s="1" t="s">
        <v>48</v>
      </c>
      <c r="AB655" s="1" t="s">
        <v>48</v>
      </c>
      <c r="AC655" s="1" t="s">
        <v>48</v>
      </c>
      <c r="AD655" s="1" t="s">
        <v>48</v>
      </c>
      <c r="AE655" s="1" t="s">
        <v>48</v>
      </c>
      <c r="AF655" s="1" t="s">
        <v>48</v>
      </c>
      <c r="AG655" s="1" t="s">
        <v>48</v>
      </c>
      <c r="AH655" s="1" t="s">
        <v>48</v>
      </c>
      <c r="AI655" s="1" t="s">
        <v>48</v>
      </c>
      <c r="AJ655" s="1" t="s">
        <v>48</v>
      </c>
      <c r="AK655" s="1" t="s">
        <v>48</v>
      </c>
      <c r="AL655" s="1" t="s">
        <v>48</v>
      </c>
      <c r="AM655" s="1" t="s">
        <v>48</v>
      </c>
      <c r="AN655" s="1" t="s">
        <v>48</v>
      </c>
      <c r="AO655" s="1" t="s">
        <v>48</v>
      </c>
      <c r="AP655" s="24" t="s">
        <v>48</v>
      </c>
      <c r="AQ655" s="1" t="s">
        <v>64</v>
      </c>
      <c r="AR655" s="1">
        <v>7</v>
      </c>
      <c r="AS655" s="25" t="s">
        <v>15</v>
      </c>
      <c r="AT655" s="36" t="s">
        <v>854</v>
      </c>
      <c r="AU655" s="9">
        <f t="shared" si="81"/>
        <v>-2.1174102644400774</v>
      </c>
      <c r="AV655" s="9">
        <f t="shared" si="82"/>
        <v>-1.4772241891938322</v>
      </c>
      <c r="AW655">
        <f t="shared" si="83"/>
        <v>3</v>
      </c>
      <c r="AX655">
        <f t="shared" si="84"/>
        <v>1</v>
      </c>
      <c r="AY655" s="6">
        <f>VLOOKUP(AQ655,COND!$A$10:$B$32,2,FALSE)</f>
        <v>1</v>
      </c>
      <c r="AZ655" s="9">
        <f>($AU$3*AU655+$AV$3*AV655+$AW$3*AW655+$AX$3*AX655)*AY655*IF(AR655&lt;5,0.95,IF(AR655&lt;7,0.975,1))+$K$3*VLOOKUP(K655,COND!$A$2:$D$7,2,FALSE)+$L$3*VLOOKUP(L655,COND!$A$2:$D$7,3,FALSE)+IF(BB655="SP",$BB$3,0)+IF($AW655&lt;3,-5,0)</f>
        <v>4.1820341632353397</v>
      </c>
      <c r="BA655" s="28">
        <f t="shared" si="85"/>
        <v>-0.69016162637289424</v>
      </c>
      <c r="BB655" t="str">
        <f t="shared" si="86"/>
        <v>SP</v>
      </c>
      <c r="BC655">
        <v>900</v>
      </c>
      <c r="BD655">
        <v>651</v>
      </c>
      <c r="BF655" t="str">
        <f t="shared" si="87"/>
        <v>Unlikely</v>
      </c>
      <c r="BH655" t="str">
        <f>IF(VLOOKUP($B655,'Draft List'!$D$4:$AC$2598,BH$3,FALSE)&lt;&gt;0,VLOOKUP($B655,'Draft List'!$D$4:$AC$2598,BH$3,FALSE),"")</f>
        <v/>
      </c>
      <c r="BI655" t="str">
        <f>IF(VLOOKUP($B655,'Draft List'!$D$4:$AC$2598,BI$3,FALSE)&lt;&gt;0,VLOOKUP($B655,'Draft List'!$D$4:$AC$2598,BI$3,FALSE),"")</f>
        <v/>
      </c>
      <c r="BJ655" t="str">
        <f>IF(VLOOKUP($B655,'Draft List'!$D$4:$AC$2598,BJ$3,FALSE)&lt;&gt;0,VLOOKUP($B655,'Draft List'!$D$4:$AC$2598,BJ$3,FALSE),"")</f>
        <v/>
      </c>
      <c r="BK655" t="str">
        <f>IF(VLOOKUP($B655,'Draft List'!$D$4:$AC$2598,BK$3,FALSE)&lt;&gt;0,VLOOKUP($B655,'Draft List'!$D$4:$AC$2598,BK$3,FALSE),"")</f>
        <v/>
      </c>
      <c r="BL655" t="e">
        <f>IF(OR(C655="SP",C655="MR",C655="CL"),"P",VLOOKUP($A655,Bat!$A$4:$AQ$1284,42,FALSE))</f>
        <v>#N/A</v>
      </c>
    </row>
    <row r="656" spans="1:64" x14ac:dyDescent="0.25">
      <c r="A656" s="45" t="str">
        <f t="shared" si="80"/>
        <v>RPDon Lee24</v>
      </c>
      <c r="B656">
        <f>VLOOKUP($A656,draft_listing_pitchers_stats!$A$1:$B$1324,2,FALSE)</f>
        <v>4878</v>
      </c>
      <c r="C656" s="1" t="s">
        <v>885</v>
      </c>
      <c r="D656" s="1" t="s">
        <v>687</v>
      </c>
      <c r="E656" s="1" t="s">
        <v>219</v>
      </c>
      <c r="F656" s="1">
        <v>24</v>
      </c>
      <c r="G656" s="1" t="s">
        <v>58</v>
      </c>
      <c r="H656" s="1" t="s">
        <v>58</v>
      </c>
      <c r="I656" s="1" t="s">
        <v>54</v>
      </c>
      <c r="J656" s="24" t="s">
        <v>54</v>
      </c>
      <c r="K656" s="1" t="s">
        <v>47</v>
      </c>
      <c r="L656" s="24" t="s">
        <v>51</v>
      </c>
      <c r="M656" s="1">
        <v>4</v>
      </c>
      <c r="N656" s="1">
        <v>1</v>
      </c>
      <c r="O656" s="24">
        <v>1</v>
      </c>
      <c r="P656" s="1">
        <v>5</v>
      </c>
      <c r="Q656" s="1">
        <v>1</v>
      </c>
      <c r="R656" s="24">
        <v>1</v>
      </c>
      <c r="S656" s="1">
        <v>5</v>
      </c>
      <c r="T656" s="1">
        <v>6</v>
      </c>
      <c r="U656" s="1">
        <v>1</v>
      </c>
      <c r="V656" s="1">
        <v>1</v>
      </c>
      <c r="W656" s="1">
        <v>4</v>
      </c>
      <c r="X656" s="1">
        <v>5</v>
      </c>
      <c r="Y656" s="1" t="s">
        <v>48</v>
      </c>
      <c r="Z656" s="1" t="s">
        <v>48</v>
      </c>
      <c r="AA656" s="1" t="s">
        <v>48</v>
      </c>
      <c r="AB656" s="1" t="s">
        <v>48</v>
      </c>
      <c r="AC656" s="1" t="s">
        <v>48</v>
      </c>
      <c r="AD656" s="1" t="s">
        <v>48</v>
      </c>
      <c r="AE656" s="1" t="s">
        <v>48</v>
      </c>
      <c r="AF656" s="1" t="s">
        <v>48</v>
      </c>
      <c r="AG656" s="1" t="s">
        <v>48</v>
      </c>
      <c r="AH656" s="1" t="s">
        <v>48</v>
      </c>
      <c r="AI656" s="1" t="s">
        <v>48</v>
      </c>
      <c r="AJ656" s="1" t="s">
        <v>48</v>
      </c>
      <c r="AK656" s="1" t="s">
        <v>48</v>
      </c>
      <c r="AL656" s="1" t="s">
        <v>48</v>
      </c>
      <c r="AM656" s="1" t="s">
        <v>48</v>
      </c>
      <c r="AN656" s="1" t="s">
        <v>48</v>
      </c>
      <c r="AO656" s="1" t="s">
        <v>48</v>
      </c>
      <c r="AP656" s="24" t="s">
        <v>48</v>
      </c>
      <c r="AQ656" s="1" t="s">
        <v>66</v>
      </c>
      <c r="AR656" s="1">
        <v>6</v>
      </c>
      <c r="AS656" s="25" t="s">
        <v>523</v>
      </c>
      <c r="AT656" s="36" t="s">
        <v>50</v>
      </c>
      <c r="AU656" s="9">
        <f t="shared" si="81"/>
        <v>-2.1174102644400774</v>
      </c>
      <c r="AV656" s="9">
        <f t="shared" si="82"/>
        <v>-1.4772241891938322</v>
      </c>
      <c r="AW656">
        <f t="shared" si="83"/>
        <v>3</v>
      </c>
      <c r="AX656">
        <f t="shared" si="84"/>
        <v>0.5</v>
      </c>
      <c r="AY656" s="6">
        <f>VLOOKUP(AQ656,COND!$A$10:$B$32,2,FALSE)</f>
        <v>1.0249999999999999</v>
      </c>
      <c r="AZ656" s="9">
        <f>($AU$3*AU656+$AV$3*AV656+$AW$3*AW656+$AX$3*AX656)*AY656*IF(AR656&lt;5,0.95,IF(AR656&lt;7,0.975,1))+$K$3*VLOOKUP(K656,COND!$A$2:$D$7,2,FALSE)+$L$3*VLOOKUP(L656,COND!$A$2:$D$7,3,FALSE)+IF(BB656="SP",$BB$3,0)+IF($AW656&lt;3,-5,0)</f>
        <v>4.1744360168833232</v>
      </c>
      <c r="BA656" s="28">
        <f t="shared" si="85"/>
        <v>-0.69082912387307827</v>
      </c>
      <c r="BB656" t="str">
        <f t="shared" si="86"/>
        <v>SP</v>
      </c>
      <c r="BC656">
        <v>900</v>
      </c>
      <c r="BD656">
        <v>652</v>
      </c>
      <c r="BF656" t="str">
        <f t="shared" si="87"/>
        <v>Unlikely</v>
      </c>
      <c r="BH656" t="str">
        <f>IF(VLOOKUP($B656,'Draft List'!$D$4:$AC$2598,BH$3,FALSE)&lt;&gt;0,VLOOKUP($B656,'Draft List'!$D$4:$AC$2598,BH$3,FALSE),"")</f>
        <v/>
      </c>
      <c r="BI656" t="str">
        <f>IF(VLOOKUP($B656,'Draft List'!$D$4:$AC$2598,BI$3,FALSE)&lt;&gt;0,VLOOKUP($B656,'Draft List'!$D$4:$AC$2598,BI$3,FALSE),"")</f>
        <v/>
      </c>
      <c r="BJ656" t="str">
        <f>IF(VLOOKUP($B656,'Draft List'!$D$4:$AC$2598,BJ$3,FALSE)&lt;&gt;0,VLOOKUP($B656,'Draft List'!$D$4:$AC$2598,BJ$3,FALSE),"")</f>
        <v/>
      </c>
      <c r="BK656" t="str">
        <f>IF(VLOOKUP($B656,'Draft List'!$D$4:$AC$2598,BK$3,FALSE)&lt;&gt;0,VLOOKUP($B656,'Draft List'!$D$4:$AC$2598,BK$3,FALSE),"")</f>
        <v/>
      </c>
      <c r="BL656">
        <f>IF(OR(C656="SP",C656="MR",C656="CL"),"P",VLOOKUP($A656,Bat!$A$4:$AQ$1284,42,FALSE))</f>
        <v>-7.0112541174784972</v>
      </c>
    </row>
    <row r="657" spans="1:64" x14ac:dyDescent="0.25">
      <c r="A657" s="45" t="str">
        <f t="shared" si="80"/>
        <v>RPB.J. Patterson24</v>
      </c>
      <c r="B657">
        <f>VLOOKUP($A657,draft_listing_pitchers_stats!$A$1:$B$1324,2,FALSE)</f>
        <v>5281</v>
      </c>
      <c r="C657" s="1" t="s">
        <v>885</v>
      </c>
      <c r="D657" s="1" t="s">
        <v>625</v>
      </c>
      <c r="E657" s="1" t="s">
        <v>435</v>
      </c>
      <c r="F657" s="1">
        <v>24</v>
      </c>
      <c r="G657" s="1" t="s">
        <v>44</v>
      </c>
      <c r="H657" s="1" t="s">
        <v>44</v>
      </c>
      <c r="I657" s="1" t="s">
        <v>54</v>
      </c>
      <c r="J657" s="24" t="s">
        <v>54</v>
      </c>
      <c r="K657" s="1" t="s">
        <v>47</v>
      </c>
      <c r="L657" s="24" t="s">
        <v>46</v>
      </c>
      <c r="M657" s="1">
        <v>3</v>
      </c>
      <c r="N657" s="1">
        <v>1</v>
      </c>
      <c r="O657" s="24">
        <v>1</v>
      </c>
      <c r="P657" s="1">
        <v>4</v>
      </c>
      <c r="Q657" s="1">
        <v>1</v>
      </c>
      <c r="R657" s="24">
        <v>2</v>
      </c>
      <c r="S657" s="1">
        <v>4</v>
      </c>
      <c r="T657" s="1">
        <v>5</v>
      </c>
      <c r="U657" s="1">
        <v>1</v>
      </c>
      <c r="V657" s="1">
        <v>1</v>
      </c>
      <c r="W657" s="1">
        <v>4</v>
      </c>
      <c r="X657" s="1">
        <v>5</v>
      </c>
      <c r="Y657" s="1" t="s">
        <v>48</v>
      </c>
      <c r="Z657" s="1" t="s">
        <v>48</v>
      </c>
      <c r="AA657" s="1" t="s">
        <v>48</v>
      </c>
      <c r="AB657" s="1" t="s">
        <v>48</v>
      </c>
      <c r="AC657" s="1" t="s">
        <v>48</v>
      </c>
      <c r="AD657" s="1" t="s">
        <v>48</v>
      </c>
      <c r="AE657" s="1" t="s">
        <v>48</v>
      </c>
      <c r="AF657" s="1" t="s">
        <v>48</v>
      </c>
      <c r="AG657" s="1" t="s">
        <v>48</v>
      </c>
      <c r="AH657" s="1" t="s">
        <v>48</v>
      </c>
      <c r="AI657" s="1" t="s">
        <v>48</v>
      </c>
      <c r="AJ657" s="1" t="s">
        <v>48</v>
      </c>
      <c r="AK657" s="1" t="s">
        <v>48</v>
      </c>
      <c r="AL657" s="1" t="s">
        <v>48</v>
      </c>
      <c r="AM657" s="1" t="s">
        <v>48</v>
      </c>
      <c r="AN657" s="1" t="s">
        <v>48</v>
      </c>
      <c r="AO657" s="1" t="s">
        <v>48</v>
      </c>
      <c r="AP657" s="24" t="s">
        <v>48</v>
      </c>
      <c r="AQ657" s="1" t="s">
        <v>522</v>
      </c>
      <c r="AR657" s="1">
        <v>7</v>
      </c>
      <c r="AS657" s="25" t="s">
        <v>523</v>
      </c>
      <c r="AT657" s="36" t="s">
        <v>50</v>
      </c>
      <c r="AU657" s="9">
        <f t="shared" si="81"/>
        <v>-2.3121015889492513</v>
      </c>
      <c r="AV657" s="9">
        <f t="shared" si="82"/>
        <v>-1.4295949476488956</v>
      </c>
      <c r="AW657">
        <f t="shared" si="83"/>
        <v>3</v>
      </c>
      <c r="AX657">
        <f t="shared" si="84"/>
        <v>0</v>
      </c>
      <c r="AY657" s="6">
        <f>VLOOKUP(AQ657,COND!$A$10:$B$32,2,FALSE)</f>
        <v>1</v>
      </c>
      <c r="AZ657" s="9">
        <f>($AU$3*AU657+$AV$3*AV657+$AW$3*AW657+$AX$3*AX657)*AY657*IF(AR657&lt;5,0.95,IF(AR657&lt;7,0.975,1))+$K$3*VLOOKUP(K657,COND!$A$2:$D$7,2,FALSE)+$L$3*VLOOKUP(L657,COND!$A$2:$D$7,3,FALSE)+IF(BB657="SP",$BB$3,0)+IF($AW657&lt;3,-5,0)</f>
        <v>4.145680729232236</v>
      </c>
      <c r="BA657" s="28">
        <f t="shared" si="85"/>
        <v>-0.69335527719191781</v>
      </c>
      <c r="BB657" t="str">
        <f t="shared" si="86"/>
        <v>SP</v>
      </c>
      <c r="BC657">
        <v>900</v>
      </c>
      <c r="BD657">
        <v>653</v>
      </c>
      <c r="BF657" t="str">
        <f t="shared" si="87"/>
        <v>Unlikely</v>
      </c>
      <c r="BH657" t="str">
        <f>IF(VLOOKUP($B657,'Draft List'!$D$4:$AC$2598,BH$3,FALSE)&lt;&gt;0,VLOOKUP($B657,'Draft List'!$D$4:$AC$2598,BH$3,FALSE),"")</f>
        <v/>
      </c>
      <c r="BI657" t="str">
        <f>IF(VLOOKUP($B657,'Draft List'!$D$4:$AC$2598,BI$3,FALSE)&lt;&gt;0,VLOOKUP($B657,'Draft List'!$D$4:$AC$2598,BI$3,FALSE),"")</f>
        <v/>
      </c>
      <c r="BJ657" t="str">
        <f>IF(VLOOKUP($B657,'Draft List'!$D$4:$AC$2598,BJ$3,FALSE)&lt;&gt;0,VLOOKUP($B657,'Draft List'!$D$4:$AC$2598,BJ$3,FALSE),"")</f>
        <v/>
      </c>
      <c r="BK657" t="str">
        <f>IF(VLOOKUP($B657,'Draft List'!$D$4:$AC$2598,BK$3,FALSE)&lt;&gt;0,VLOOKUP($B657,'Draft List'!$D$4:$AC$2598,BK$3,FALSE),"")</f>
        <v/>
      </c>
      <c r="BL657">
        <f>IF(OR(C657="SP",C657="MR",C657="CL"),"P",VLOOKUP($A657,Bat!$A$4:$AQ$1284,42,FALSE))</f>
        <v>-4.3511654773643755</v>
      </c>
    </row>
    <row r="658" spans="1:64" x14ac:dyDescent="0.25">
      <c r="A658" s="45" t="str">
        <f t="shared" si="80"/>
        <v>RPEzra Moon23</v>
      </c>
      <c r="B658">
        <f>VLOOKUP($A658,draft_listing_pitchers_stats!$A$1:$B$1324,2,FALSE)</f>
        <v>10350</v>
      </c>
      <c r="C658" s="1" t="s">
        <v>885</v>
      </c>
      <c r="D658" s="1" t="s">
        <v>1457</v>
      </c>
      <c r="E658" s="1" t="s">
        <v>1458</v>
      </c>
      <c r="F658" s="1">
        <v>23</v>
      </c>
      <c r="G658" s="1" t="s">
        <v>58</v>
      </c>
      <c r="H658" s="1" t="s">
        <v>44</v>
      </c>
      <c r="I658" s="1" t="s">
        <v>54</v>
      </c>
      <c r="J658" s="24" t="s">
        <v>54</v>
      </c>
      <c r="K658" s="1" t="s">
        <v>51</v>
      </c>
      <c r="L658" s="24" t="s">
        <v>46</v>
      </c>
      <c r="M658" s="1">
        <v>2</v>
      </c>
      <c r="N658" s="1">
        <v>1</v>
      </c>
      <c r="O658" s="24">
        <v>2</v>
      </c>
      <c r="P658" s="1">
        <v>4</v>
      </c>
      <c r="Q658" s="1">
        <v>1</v>
      </c>
      <c r="R658" s="24">
        <v>2</v>
      </c>
      <c r="S658" s="1">
        <v>4</v>
      </c>
      <c r="T658" s="1">
        <v>5</v>
      </c>
      <c r="U658" s="1">
        <v>1</v>
      </c>
      <c r="V658" s="1">
        <v>1</v>
      </c>
      <c r="W658" s="1" t="s">
        <v>48</v>
      </c>
      <c r="X658" s="1" t="s">
        <v>48</v>
      </c>
      <c r="Y658" s="1" t="s">
        <v>48</v>
      </c>
      <c r="Z658" s="1" t="s">
        <v>48</v>
      </c>
      <c r="AA658" s="1" t="s">
        <v>48</v>
      </c>
      <c r="AB658" s="1" t="s">
        <v>48</v>
      </c>
      <c r="AC658" s="1" t="s">
        <v>48</v>
      </c>
      <c r="AD658" s="1" t="s">
        <v>48</v>
      </c>
      <c r="AE658" s="1" t="s">
        <v>48</v>
      </c>
      <c r="AF658" s="1" t="s">
        <v>48</v>
      </c>
      <c r="AG658" s="1" t="s">
        <v>48</v>
      </c>
      <c r="AH658" s="1" t="s">
        <v>48</v>
      </c>
      <c r="AI658" s="1" t="s">
        <v>48</v>
      </c>
      <c r="AJ658" s="1" t="s">
        <v>48</v>
      </c>
      <c r="AK658" s="1" t="s">
        <v>48</v>
      </c>
      <c r="AL658" s="1" t="s">
        <v>48</v>
      </c>
      <c r="AM658" s="1">
        <v>2</v>
      </c>
      <c r="AN658" s="1">
        <v>5</v>
      </c>
      <c r="AO658" s="1" t="s">
        <v>48</v>
      </c>
      <c r="AP658" s="24" t="s">
        <v>48</v>
      </c>
      <c r="AQ658" s="1" t="s">
        <v>62</v>
      </c>
      <c r="AR658" s="1">
        <v>4</v>
      </c>
      <c r="AS658" s="25" t="s">
        <v>523</v>
      </c>
      <c r="AT658" s="36" t="s">
        <v>50</v>
      </c>
      <c r="AU658" s="9">
        <f t="shared" si="81"/>
        <v>-2.2644723474043147</v>
      </c>
      <c r="AV658" s="9">
        <f t="shared" si="82"/>
        <v>-1.4295949476488956</v>
      </c>
      <c r="AW658">
        <f t="shared" si="83"/>
        <v>3</v>
      </c>
      <c r="AX658">
        <f t="shared" si="84"/>
        <v>0</v>
      </c>
      <c r="AY658" s="6">
        <f>VLOOKUP(AQ658,COND!$A$10:$B$32,2,FALSE)</f>
        <v>1</v>
      </c>
      <c r="AZ658" s="9">
        <f>($AU$3*AU658+$AV$3*AV658+$AW$3*AW658+$AX$3*AX658)*AY658*IF(AR658&lt;5,0.95,IF(AR658&lt;7,0.975,1))+$K$3*VLOOKUP(K658,COND!$A$2:$D$7,2,FALSE)+$L$3*VLOOKUP(L658,COND!$A$2:$D$7,3,FALSE)+IF(BB658="SP",$BB$3,0)+IF($AW658&lt;3,-5,0)</f>
        <v>4.1324462486641629</v>
      </c>
      <c r="BA658" s="28">
        <f t="shared" si="85"/>
        <v>-0.69451792690753944</v>
      </c>
      <c r="BB658" t="str">
        <f t="shared" si="86"/>
        <v>RP</v>
      </c>
      <c r="BC658">
        <v>900</v>
      </c>
      <c r="BD658">
        <v>654</v>
      </c>
      <c r="BF658" t="str">
        <f t="shared" si="87"/>
        <v>Unlikely</v>
      </c>
      <c r="BH658" t="str">
        <f>IF(VLOOKUP($B658,'Draft List'!$D$4:$AC$2598,BH$3,FALSE)&lt;&gt;0,VLOOKUP($B658,'Draft List'!$D$4:$AC$2598,BH$3,FALSE),"")</f>
        <v/>
      </c>
      <c r="BI658" t="str">
        <f>IF(VLOOKUP($B658,'Draft List'!$D$4:$AC$2598,BI$3,FALSE)&lt;&gt;0,VLOOKUP($B658,'Draft List'!$D$4:$AC$2598,BI$3,FALSE),"")</f>
        <v/>
      </c>
      <c r="BJ658" t="str">
        <f>IF(VLOOKUP($B658,'Draft List'!$D$4:$AC$2598,BJ$3,FALSE)&lt;&gt;0,VLOOKUP($B658,'Draft List'!$D$4:$AC$2598,BJ$3,FALSE),"")</f>
        <v/>
      </c>
      <c r="BK658" t="str">
        <f>IF(VLOOKUP($B658,'Draft List'!$D$4:$AC$2598,BK$3,FALSE)&lt;&gt;0,VLOOKUP($B658,'Draft List'!$D$4:$AC$2598,BK$3,FALSE),"")</f>
        <v/>
      </c>
      <c r="BL658">
        <f>IF(OR(C658="SP",C658="MR",C658="CL"),"P",VLOOKUP($A658,Bat!$A$4:$AQ$1284,42,FALSE))</f>
        <v>-8.6303665041940274</v>
      </c>
    </row>
    <row r="659" spans="1:64" x14ac:dyDescent="0.25">
      <c r="A659" s="45" t="str">
        <f t="shared" si="80"/>
        <v>RPLee Fraser23</v>
      </c>
      <c r="B659">
        <f>VLOOKUP($A659,draft_listing_pitchers_stats!$A$1:$B$1324,2,FALSE)</f>
        <v>15128</v>
      </c>
      <c r="C659" s="1" t="s">
        <v>885</v>
      </c>
      <c r="D659" s="1" t="s">
        <v>219</v>
      </c>
      <c r="E659" s="1" t="s">
        <v>1173</v>
      </c>
      <c r="F659" s="1">
        <v>23</v>
      </c>
      <c r="G659" s="1" t="s">
        <v>44</v>
      </c>
      <c r="H659" s="1" t="s">
        <v>44</v>
      </c>
      <c r="I659" s="1" t="s">
        <v>54</v>
      </c>
      <c r="J659" s="24" t="s">
        <v>54</v>
      </c>
      <c r="K659" s="1" t="s">
        <v>47</v>
      </c>
      <c r="L659" s="24" t="s">
        <v>46</v>
      </c>
      <c r="M659" s="1">
        <v>3</v>
      </c>
      <c r="N659" s="1">
        <v>2</v>
      </c>
      <c r="O659" s="24">
        <v>2</v>
      </c>
      <c r="P659" s="1">
        <v>3</v>
      </c>
      <c r="Q659" s="1">
        <v>2</v>
      </c>
      <c r="R659" s="24">
        <v>2</v>
      </c>
      <c r="S659" s="1">
        <v>4</v>
      </c>
      <c r="T659" s="1">
        <v>4</v>
      </c>
      <c r="U659" s="1">
        <v>3</v>
      </c>
      <c r="V659" s="1">
        <v>3</v>
      </c>
      <c r="W659" s="1">
        <v>3</v>
      </c>
      <c r="X659" s="1">
        <v>3</v>
      </c>
      <c r="Y659" s="1" t="s">
        <v>48</v>
      </c>
      <c r="Z659" s="1" t="s">
        <v>48</v>
      </c>
      <c r="AA659" s="1" t="s">
        <v>48</v>
      </c>
      <c r="AB659" s="1" t="s">
        <v>48</v>
      </c>
      <c r="AC659" s="1" t="s">
        <v>48</v>
      </c>
      <c r="AD659" s="1" t="s">
        <v>48</v>
      </c>
      <c r="AE659" s="1" t="s">
        <v>48</v>
      </c>
      <c r="AF659" s="1" t="s">
        <v>48</v>
      </c>
      <c r="AG659" s="1">
        <v>3</v>
      </c>
      <c r="AH659" s="1">
        <v>3</v>
      </c>
      <c r="AI659" s="1" t="s">
        <v>48</v>
      </c>
      <c r="AJ659" s="1" t="s">
        <v>48</v>
      </c>
      <c r="AK659" s="1" t="s">
        <v>48</v>
      </c>
      <c r="AL659" s="1" t="s">
        <v>48</v>
      </c>
      <c r="AM659" s="1" t="s">
        <v>48</v>
      </c>
      <c r="AN659" s="1" t="s">
        <v>48</v>
      </c>
      <c r="AO659" s="1" t="s">
        <v>48</v>
      </c>
      <c r="AP659" s="24" t="s">
        <v>48</v>
      </c>
      <c r="AQ659" s="1" t="s">
        <v>61</v>
      </c>
      <c r="AR659" s="1">
        <v>4</v>
      </c>
      <c r="AS659" s="25" t="s">
        <v>15</v>
      </c>
      <c r="AT659" s="36" t="s">
        <v>48</v>
      </c>
      <c r="AU659" s="9">
        <f t="shared" si="81"/>
        <v>-1.8743493064650851</v>
      </c>
      <c r="AV659" s="9">
        <f t="shared" si="82"/>
        <v>-1.4288545557280135</v>
      </c>
      <c r="AW659">
        <f t="shared" si="83"/>
        <v>4</v>
      </c>
      <c r="AX659">
        <f t="shared" si="84"/>
        <v>0</v>
      </c>
      <c r="AY659" s="6">
        <f>VLOOKUP(AQ659,COND!$A$10:$B$32,2,FALSE)</f>
        <v>1</v>
      </c>
      <c r="AZ659" s="9">
        <f>($AU$3*AU659+$AV$3*AV659+$AW$3*AW659+$AX$3*AX659)*AY659*IF(AR659&lt;5,0.95,IF(AR659&lt;7,0.975,1))+$K$3*VLOOKUP(K659,COND!$A$2:$D$7,2,FALSE)+$L$3*VLOOKUP(L659,COND!$A$2:$D$7,3,FALSE)+IF(BB659="SP",$BB$3,0)+IF($AW659&lt;3,-5,0)</f>
        <v>4.095637072939379</v>
      </c>
      <c r="BA659" s="28">
        <f t="shared" si="85"/>
        <v>-0.69775161465739555</v>
      </c>
      <c r="BB659" t="str">
        <f t="shared" si="86"/>
        <v>RP</v>
      </c>
      <c r="BC659">
        <v>900</v>
      </c>
      <c r="BD659">
        <v>655</v>
      </c>
      <c r="BF659" t="str">
        <f t="shared" si="87"/>
        <v>Unlikely</v>
      </c>
      <c r="BH659" t="str">
        <f>IF(VLOOKUP($B659,'Draft List'!$D$4:$AC$2598,BH$3,FALSE)&lt;&gt;0,VLOOKUP($B659,'Draft List'!$D$4:$AC$2598,BH$3,FALSE),"")</f>
        <v/>
      </c>
      <c r="BI659" t="str">
        <f>IF(VLOOKUP($B659,'Draft List'!$D$4:$AC$2598,BI$3,FALSE)&lt;&gt;0,VLOOKUP($B659,'Draft List'!$D$4:$AC$2598,BI$3,FALSE),"")</f>
        <v/>
      </c>
      <c r="BJ659" t="str">
        <f>IF(VLOOKUP($B659,'Draft List'!$D$4:$AC$2598,BJ$3,FALSE)&lt;&gt;0,VLOOKUP($B659,'Draft List'!$D$4:$AC$2598,BJ$3,FALSE),"")</f>
        <v/>
      </c>
      <c r="BK659" t="str">
        <f>IF(VLOOKUP($B659,'Draft List'!$D$4:$AC$2598,BK$3,FALSE)&lt;&gt;0,VLOOKUP($B659,'Draft List'!$D$4:$AC$2598,BK$3,FALSE),"")</f>
        <v/>
      </c>
      <c r="BL659">
        <f>IF(OR(C659="SP",C659="MR",C659="CL"),"P",VLOOKUP($A659,Bat!$A$4:$AQ$1284,42,FALSE))</f>
        <v>-8.710151809958683</v>
      </c>
    </row>
    <row r="660" spans="1:64" x14ac:dyDescent="0.25">
      <c r="A660" s="45" t="str">
        <f t="shared" si="80"/>
        <v>RPJúlio Fito22</v>
      </c>
      <c r="B660">
        <f>VLOOKUP($A660,draft_listing_pitchers_stats!$A$1:$B$1324,2,FALSE)</f>
        <v>15726</v>
      </c>
      <c r="C660" s="1" t="s">
        <v>885</v>
      </c>
      <c r="D660" s="1" t="s">
        <v>261</v>
      </c>
      <c r="E660" s="1" t="s">
        <v>1166</v>
      </c>
      <c r="F660" s="1">
        <v>22</v>
      </c>
      <c r="G660" s="1" t="s">
        <v>44</v>
      </c>
      <c r="H660" s="1" t="s">
        <v>44</v>
      </c>
      <c r="I660" s="1" t="s">
        <v>54</v>
      </c>
      <c r="J660" s="24" t="s">
        <v>54</v>
      </c>
      <c r="K660" s="1" t="s">
        <v>46</v>
      </c>
      <c r="L660" s="24" t="s">
        <v>46</v>
      </c>
      <c r="M660" s="1">
        <v>3</v>
      </c>
      <c r="N660" s="1">
        <v>2</v>
      </c>
      <c r="O660" s="24">
        <v>1</v>
      </c>
      <c r="P660" s="1">
        <v>3</v>
      </c>
      <c r="Q660" s="1">
        <v>3</v>
      </c>
      <c r="R660" s="24">
        <v>1</v>
      </c>
      <c r="S660" s="1">
        <v>4</v>
      </c>
      <c r="T660" s="1">
        <v>4</v>
      </c>
      <c r="U660" s="1">
        <v>1</v>
      </c>
      <c r="V660" s="1">
        <v>1</v>
      </c>
      <c r="W660" s="1" t="s">
        <v>48</v>
      </c>
      <c r="X660" s="1" t="s">
        <v>48</v>
      </c>
      <c r="Y660" s="1">
        <v>4</v>
      </c>
      <c r="Z660" s="1">
        <v>5</v>
      </c>
      <c r="AA660" s="1" t="s">
        <v>48</v>
      </c>
      <c r="AB660" s="1" t="s">
        <v>48</v>
      </c>
      <c r="AC660" s="1" t="s">
        <v>48</v>
      </c>
      <c r="AD660" s="1" t="s">
        <v>48</v>
      </c>
      <c r="AE660" s="1" t="s">
        <v>48</v>
      </c>
      <c r="AF660" s="1" t="s">
        <v>48</v>
      </c>
      <c r="AG660" s="1">
        <v>4</v>
      </c>
      <c r="AH660" s="1">
        <v>4</v>
      </c>
      <c r="AI660" s="1" t="s">
        <v>48</v>
      </c>
      <c r="AJ660" s="1" t="s">
        <v>48</v>
      </c>
      <c r="AK660" s="1" t="s">
        <v>48</v>
      </c>
      <c r="AL660" s="1" t="s">
        <v>48</v>
      </c>
      <c r="AM660" s="1" t="s">
        <v>48</v>
      </c>
      <c r="AN660" s="1" t="s">
        <v>48</v>
      </c>
      <c r="AO660" s="1" t="s">
        <v>48</v>
      </c>
      <c r="AP660" s="24" t="s">
        <v>48</v>
      </c>
      <c r="AQ660" s="1" t="s">
        <v>62</v>
      </c>
      <c r="AR660" s="1">
        <v>9</v>
      </c>
      <c r="AS660" s="25" t="s">
        <v>519</v>
      </c>
      <c r="AT660" s="36" t="s">
        <v>48</v>
      </c>
      <c r="AU660" s="9">
        <f t="shared" si="81"/>
        <v>-2.1166698725191955</v>
      </c>
      <c r="AV660" s="9">
        <f t="shared" si="82"/>
        <v>-1.4757434053520684</v>
      </c>
      <c r="AW660">
        <f t="shared" si="83"/>
        <v>4</v>
      </c>
      <c r="AX660">
        <f t="shared" si="84"/>
        <v>0</v>
      </c>
      <c r="AY660" s="6">
        <f>VLOOKUP(AQ660,COND!$A$10:$B$32,2,FALSE)</f>
        <v>1</v>
      </c>
      <c r="AZ660" s="9">
        <f>($AU$3*AU660+$AV$3*AV660+$AW$3*AW660+$AX$3*AX660)*AY660*IF(AR660&lt;5,0.95,IF(AR660&lt;7,0.975,1))+$K$3*VLOOKUP(K660,COND!$A$2:$D$7,2,FALSE)+$L$3*VLOOKUP(L660,COND!$A$2:$D$7,3,FALSE)+IF(BB660="SP",$BB$3,0)+IF($AW660&lt;3,-5,0)</f>
        <v>4.0617979184547934</v>
      </c>
      <c r="BA660" s="28">
        <f t="shared" si="85"/>
        <v>-0.70072438590716346</v>
      </c>
      <c r="BB660" t="str">
        <f t="shared" si="86"/>
        <v>SP</v>
      </c>
      <c r="BC660">
        <v>900</v>
      </c>
      <c r="BD660">
        <v>656</v>
      </c>
      <c r="BF660" t="str">
        <f t="shared" si="87"/>
        <v>Unlikely</v>
      </c>
      <c r="BH660" t="str">
        <f>IF(VLOOKUP($B660,'Draft List'!$D$4:$AC$2598,BH$3,FALSE)&lt;&gt;0,VLOOKUP($B660,'Draft List'!$D$4:$AC$2598,BH$3,FALSE),"")</f>
        <v/>
      </c>
      <c r="BI660" t="str">
        <f>IF(VLOOKUP($B660,'Draft List'!$D$4:$AC$2598,BI$3,FALSE)&lt;&gt;0,VLOOKUP($B660,'Draft List'!$D$4:$AC$2598,BI$3,FALSE),"")</f>
        <v/>
      </c>
      <c r="BJ660" t="str">
        <f>IF(VLOOKUP($B660,'Draft List'!$D$4:$AC$2598,BJ$3,FALSE)&lt;&gt;0,VLOOKUP($B660,'Draft List'!$D$4:$AC$2598,BJ$3,FALSE),"")</f>
        <v/>
      </c>
      <c r="BK660" t="str">
        <f>IF(VLOOKUP($B660,'Draft List'!$D$4:$AC$2598,BK$3,FALSE)&lt;&gt;0,VLOOKUP($B660,'Draft List'!$D$4:$AC$2598,BK$3,FALSE),"")</f>
        <v/>
      </c>
      <c r="BL660" t="e">
        <f>IF(OR(C660="SP",C660="MR",C660="CL"),"P",VLOOKUP($A660,Bat!$A$4:$AQ$1284,42,FALSE))</f>
        <v>#N/A</v>
      </c>
    </row>
    <row r="661" spans="1:64" x14ac:dyDescent="0.25">
      <c r="A661" s="45" t="str">
        <f t="shared" si="80"/>
        <v>RPRory Poole22</v>
      </c>
      <c r="B661">
        <f>VLOOKUP($A661,draft_listing_pitchers_stats!$A$1:$B$1324,2,FALSE)</f>
        <v>8475</v>
      </c>
      <c r="C661" s="1" t="s">
        <v>885</v>
      </c>
      <c r="D661" s="1" t="s">
        <v>1560</v>
      </c>
      <c r="E661" s="1" t="s">
        <v>755</v>
      </c>
      <c r="F661" s="1">
        <v>22</v>
      </c>
      <c r="G661" s="1" t="s">
        <v>44</v>
      </c>
      <c r="H661" s="1" t="s">
        <v>44</v>
      </c>
      <c r="I661" s="1" t="s">
        <v>54</v>
      </c>
      <c r="J661" s="24" t="s">
        <v>54</v>
      </c>
      <c r="K661" s="1" t="s">
        <v>46</v>
      </c>
      <c r="L661" s="24" t="s">
        <v>46</v>
      </c>
      <c r="M661" s="1">
        <v>3</v>
      </c>
      <c r="N661" s="1">
        <v>2</v>
      </c>
      <c r="O661" s="24">
        <v>1</v>
      </c>
      <c r="P661" s="1">
        <v>4</v>
      </c>
      <c r="Q661" s="1">
        <v>2</v>
      </c>
      <c r="R661" s="24">
        <v>1</v>
      </c>
      <c r="S661" s="1">
        <v>4</v>
      </c>
      <c r="T661" s="1">
        <v>4</v>
      </c>
      <c r="U661" s="1">
        <v>2</v>
      </c>
      <c r="V661" s="1">
        <v>4</v>
      </c>
      <c r="W661" s="1">
        <v>2</v>
      </c>
      <c r="X661" s="1">
        <v>4</v>
      </c>
      <c r="Y661" s="1" t="s">
        <v>48</v>
      </c>
      <c r="Z661" s="1" t="s">
        <v>48</v>
      </c>
      <c r="AA661" s="1" t="s">
        <v>48</v>
      </c>
      <c r="AB661" s="1" t="s">
        <v>48</v>
      </c>
      <c r="AC661" s="1" t="s">
        <v>48</v>
      </c>
      <c r="AD661" s="1" t="s">
        <v>48</v>
      </c>
      <c r="AE661" s="1" t="s">
        <v>48</v>
      </c>
      <c r="AF661" s="1" t="s">
        <v>48</v>
      </c>
      <c r="AG661" s="1">
        <v>4</v>
      </c>
      <c r="AH661" s="1">
        <v>5</v>
      </c>
      <c r="AI661" s="1" t="s">
        <v>48</v>
      </c>
      <c r="AJ661" s="1" t="s">
        <v>48</v>
      </c>
      <c r="AK661" s="1" t="s">
        <v>48</v>
      </c>
      <c r="AL661" s="1" t="s">
        <v>48</v>
      </c>
      <c r="AM661" s="1" t="s">
        <v>48</v>
      </c>
      <c r="AN661" s="1" t="s">
        <v>48</v>
      </c>
      <c r="AO661" s="1" t="s">
        <v>48</v>
      </c>
      <c r="AP661" s="24" t="s">
        <v>48</v>
      </c>
      <c r="AQ661" s="1" t="s">
        <v>522</v>
      </c>
      <c r="AR661" s="1">
        <v>8</v>
      </c>
      <c r="AS661" s="25" t="s">
        <v>519</v>
      </c>
      <c r="AT661" s="36" t="s">
        <v>826</v>
      </c>
      <c r="AU661" s="9">
        <f t="shared" si="81"/>
        <v>-2.1166698725191955</v>
      </c>
      <c r="AV661" s="9">
        <f t="shared" si="82"/>
        <v>-1.4764837972729503</v>
      </c>
      <c r="AW661">
        <f t="shared" si="83"/>
        <v>4</v>
      </c>
      <c r="AX661">
        <f t="shared" si="84"/>
        <v>0</v>
      </c>
      <c r="AY661" s="6">
        <f>VLOOKUP(AQ661,COND!$A$10:$B$32,2,FALSE)</f>
        <v>1</v>
      </c>
      <c r="AZ661" s="9">
        <f>($AU$3*AU661+$AV$3*AV661+$AW$3*AW661+$AX$3*AX661)*AY661*IF(AR661&lt;5,0.95,IF(AR661&lt;7,0.975,1))+$K$3*VLOOKUP(K661,COND!$A$2:$D$7,2,FALSE)+$L$3*VLOOKUP(L661,COND!$A$2:$D$7,3,FALSE)+IF(BB661="SP",$BB$3,0)+IF($AW661&lt;3,-5,0)</f>
        <v>4.0469900800371548</v>
      </c>
      <c r="BA661" s="28">
        <f t="shared" si="85"/>
        <v>-0.70202525518092784</v>
      </c>
      <c r="BB661" t="str">
        <f t="shared" si="86"/>
        <v>SP</v>
      </c>
      <c r="BC661">
        <v>900</v>
      </c>
      <c r="BD661">
        <v>657</v>
      </c>
      <c r="BF661" t="str">
        <f t="shared" si="87"/>
        <v>Unlikely</v>
      </c>
      <c r="BH661" t="str">
        <f>IF(VLOOKUP($B661,'Draft List'!$D$4:$AC$2598,BH$3,FALSE)&lt;&gt;0,VLOOKUP($B661,'Draft List'!$D$4:$AC$2598,BH$3,FALSE),"")</f>
        <v/>
      </c>
      <c r="BI661" t="str">
        <f>IF(VLOOKUP($B661,'Draft List'!$D$4:$AC$2598,BI$3,FALSE)&lt;&gt;0,VLOOKUP($B661,'Draft List'!$D$4:$AC$2598,BI$3,FALSE),"")</f>
        <v/>
      </c>
      <c r="BJ661" t="str">
        <f>IF(VLOOKUP($B661,'Draft List'!$D$4:$AC$2598,BJ$3,FALSE)&lt;&gt;0,VLOOKUP($B661,'Draft List'!$D$4:$AC$2598,BJ$3,FALSE),"")</f>
        <v/>
      </c>
      <c r="BK661" t="str">
        <f>IF(VLOOKUP($B661,'Draft List'!$D$4:$AC$2598,BK$3,FALSE)&lt;&gt;0,VLOOKUP($B661,'Draft List'!$D$4:$AC$2598,BK$3,FALSE),"")</f>
        <v/>
      </c>
      <c r="BL661" t="e">
        <f>IF(OR(C661="SP",C661="MR",C661="CL"),"P",VLOOKUP($A661,Bat!$A$4:$AQ$1284,42,FALSE))</f>
        <v>#N/A</v>
      </c>
    </row>
    <row r="662" spans="1:64" x14ac:dyDescent="0.25">
      <c r="A662" s="45" t="str">
        <f t="shared" si="80"/>
        <v>RPGilbert Ramírez22</v>
      </c>
      <c r="B662">
        <f>VLOOKUP($A662,draft_listing_pitchers_stats!$A$1:$B$1324,2,FALSE)</f>
        <v>7434</v>
      </c>
      <c r="C662" s="1" t="s">
        <v>885</v>
      </c>
      <c r="D662" s="1" t="s">
        <v>604</v>
      </c>
      <c r="E662" s="1" t="s">
        <v>179</v>
      </c>
      <c r="F662" s="1">
        <v>22</v>
      </c>
      <c r="G662" s="1" t="s">
        <v>44</v>
      </c>
      <c r="H662" s="1" t="s">
        <v>44</v>
      </c>
      <c r="I662" s="1" t="s">
        <v>54</v>
      </c>
      <c r="J662" s="24" t="s">
        <v>54</v>
      </c>
      <c r="K662" s="1" t="s">
        <v>47</v>
      </c>
      <c r="L662" s="24" t="s">
        <v>46</v>
      </c>
      <c r="M662" s="1">
        <v>2</v>
      </c>
      <c r="N662" s="1">
        <v>2</v>
      </c>
      <c r="O662" s="24">
        <v>1</v>
      </c>
      <c r="P662" s="1">
        <v>2</v>
      </c>
      <c r="Q662" s="1">
        <v>3</v>
      </c>
      <c r="R662" s="24">
        <v>2</v>
      </c>
      <c r="S662" s="1">
        <v>5</v>
      </c>
      <c r="T662" s="1">
        <v>5</v>
      </c>
      <c r="U662" s="1">
        <v>1</v>
      </c>
      <c r="V662" s="1">
        <v>1</v>
      </c>
      <c r="W662" s="1">
        <v>2</v>
      </c>
      <c r="X662" s="1">
        <v>2</v>
      </c>
      <c r="Y662" s="1">
        <v>3</v>
      </c>
      <c r="Z662" s="1">
        <v>3</v>
      </c>
      <c r="AA662" s="1" t="s">
        <v>48</v>
      </c>
      <c r="AB662" s="1" t="s">
        <v>48</v>
      </c>
      <c r="AC662" s="1" t="s">
        <v>48</v>
      </c>
      <c r="AD662" s="1" t="s">
        <v>48</v>
      </c>
      <c r="AE662" s="1" t="s">
        <v>48</v>
      </c>
      <c r="AF662" s="1" t="s">
        <v>48</v>
      </c>
      <c r="AG662" s="1" t="s">
        <v>48</v>
      </c>
      <c r="AH662" s="1" t="s">
        <v>48</v>
      </c>
      <c r="AI662" s="1" t="s">
        <v>48</v>
      </c>
      <c r="AJ662" s="1" t="s">
        <v>48</v>
      </c>
      <c r="AK662" s="1" t="s">
        <v>48</v>
      </c>
      <c r="AL662" s="1" t="s">
        <v>48</v>
      </c>
      <c r="AM662" s="1" t="s">
        <v>48</v>
      </c>
      <c r="AN662" s="1" t="s">
        <v>48</v>
      </c>
      <c r="AO662" s="1" t="s">
        <v>48</v>
      </c>
      <c r="AP662" s="24" t="s">
        <v>48</v>
      </c>
      <c r="AQ662" s="1" t="s">
        <v>64</v>
      </c>
      <c r="AR662" s="1">
        <v>4</v>
      </c>
      <c r="AS662" s="25" t="s">
        <v>519</v>
      </c>
      <c r="AT662" s="36" t="s">
        <v>48</v>
      </c>
      <c r="AU662" s="9">
        <f t="shared" si="81"/>
        <v>-2.311361197028369</v>
      </c>
      <c r="AV662" s="9">
        <f t="shared" si="82"/>
        <v>-1.4281141638071317</v>
      </c>
      <c r="AW662">
        <f t="shared" si="83"/>
        <v>4</v>
      </c>
      <c r="AX662">
        <f t="shared" si="84"/>
        <v>0</v>
      </c>
      <c r="AY662" s="6">
        <f>VLOOKUP(AQ662,COND!$A$10:$B$32,2,FALSE)</f>
        <v>1</v>
      </c>
      <c r="AZ662" s="9">
        <f>($AU$3*AU662+$AV$3*AV662+$AW$3*AW662+$AX$3*AX662)*AY662*IF(AR662&lt;5,0.95,IF(AR662&lt;7,0.975,1))+$K$3*VLOOKUP(K662,COND!$A$2:$D$7,2,FALSE)+$L$3*VLOOKUP(L662,COND!$A$2:$D$7,3,FALSE)+IF(BB662="SP",$BB$3,0)+IF($AW662&lt;3,-5,0)</f>
        <v>4.0266722602291054</v>
      </c>
      <c r="BA662" s="28">
        <f t="shared" si="85"/>
        <v>-0.70381017656869038</v>
      </c>
      <c r="BB662" t="str">
        <f t="shared" si="86"/>
        <v>RP</v>
      </c>
      <c r="BC662">
        <v>900</v>
      </c>
      <c r="BD662">
        <v>658</v>
      </c>
      <c r="BF662" t="str">
        <f t="shared" si="87"/>
        <v>Unlikely</v>
      </c>
      <c r="BH662" t="str">
        <f>IF(VLOOKUP($B662,'Draft List'!$D$4:$AC$2598,BH$3,FALSE)&lt;&gt;0,VLOOKUP($B662,'Draft List'!$D$4:$AC$2598,BH$3,FALSE),"")</f>
        <v/>
      </c>
      <c r="BI662" t="str">
        <f>IF(VLOOKUP($B662,'Draft List'!$D$4:$AC$2598,BI$3,FALSE)&lt;&gt;0,VLOOKUP($B662,'Draft List'!$D$4:$AC$2598,BI$3,FALSE),"")</f>
        <v/>
      </c>
      <c r="BJ662" t="str">
        <f>IF(VLOOKUP($B662,'Draft List'!$D$4:$AC$2598,BJ$3,FALSE)&lt;&gt;0,VLOOKUP($B662,'Draft List'!$D$4:$AC$2598,BJ$3,FALSE),"")</f>
        <v/>
      </c>
      <c r="BK662" t="str">
        <f>IF(VLOOKUP($B662,'Draft List'!$D$4:$AC$2598,BK$3,FALSE)&lt;&gt;0,VLOOKUP($B662,'Draft List'!$D$4:$AC$2598,BK$3,FALSE),"")</f>
        <v/>
      </c>
      <c r="BL662" t="e">
        <f>IF(OR(C662="SP",C662="MR",C662="CL"),"P",VLOOKUP($A662,Bat!$A$4:$AQ$1284,42,FALSE))</f>
        <v>#N/A</v>
      </c>
    </row>
    <row r="663" spans="1:64" x14ac:dyDescent="0.25">
      <c r="A663" s="45" t="str">
        <f t="shared" si="80"/>
        <v>RPPedro Maldonado24</v>
      </c>
      <c r="B663">
        <f>VLOOKUP($A663,draft_listing_pitchers_stats!$A$1:$B$1324,2,FALSE)</f>
        <v>4522</v>
      </c>
      <c r="C663" s="1" t="s">
        <v>885</v>
      </c>
      <c r="D663" s="1" t="s">
        <v>203</v>
      </c>
      <c r="E663" s="1" t="s">
        <v>232</v>
      </c>
      <c r="F663" s="1">
        <v>24</v>
      </c>
      <c r="G663" s="1" t="s">
        <v>44</v>
      </c>
      <c r="H663" s="1" t="s">
        <v>44</v>
      </c>
      <c r="I663" s="1" t="s">
        <v>54</v>
      </c>
      <c r="J663" s="24" t="s">
        <v>54</v>
      </c>
      <c r="K663" s="1" t="s">
        <v>47</v>
      </c>
      <c r="L663" s="24" t="s">
        <v>46</v>
      </c>
      <c r="M663" s="1">
        <v>2</v>
      </c>
      <c r="N663" s="1">
        <v>2</v>
      </c>
      <c r="O663" s="24">
        <v>1</v>
      </c>
      <c r="P663" s="1">
        <v>3</v>
      </c>
      <c r="Q663" s="1">
        <v>2</v>
      </c>
      <c r="R663" s="24">
        <v>2</v>
      </c>
      <c r="S663" s="1">
        <v>4</v>
      </c>
      <c r="T663" s="1">
        <v>4</v>
      </c>
      <c r="U663" s="1">
        <v>1</v>
      </c>
      <c r="V663" s="1">
        <v>2</v>
      </c>
      <c r="W663" s="1">
        <v>3</v>
      </c>
      <c r="X663" s="1">
        <v>4</v>
      </c>
      <c r="Y663" s="1" t="s">
        <v>48</v>
      </c>
      <c r="Z663" s="1" t="s">
        <v>48</v>
      </c>
      <c r="AA663" s="1" t="s">
        <v>48</v>
      </c>
      <c r="AB663" s="1" t="s">
        <v>48</v>
      </c>
      <c r="AC663" s="1" t="s">
        <v>48</v>
      </c>
      <c r="AD663" s="1" t="s">
        <v>48</v>
      </c>
      <c r="AE663" s="1" t="s">
        <v>48</v>
      </c>
      <c r="AF663" s="1" t="s">
        <v>48</v>
      </c>
      <c r="AG663" s="1">
        <v>4</v>
      </c>
      <c r="AH663" s="1">
        <v>4</v>
      </c>
      <c r="AI663" s="1" t="s">
        <v>48</v>
      </c>
      <c r="AJ663" s="1" t="s">
        <v>48</v>
      </c>
      <c r="AK663" s="1" t="s">
        <v>48</v>
      </c>
      <c r="AL663" s="1" t="s">
        <v>48</v>
      </c>
      <c r="AM663" s="1" t="s">
        <v>48</v>
      </c>
      <c r="AN663" s="1" t="s">
        <v>48</v>
      </c>
      <c r="AO663" s="1" t="s">
        <v>48</v>
      </c>
      <c r="AP663" s="24" t="s">
        <v>48</v>
      </c>
      <c r="AQ663" s="1" t="s">
        <v>62</v>
      </c>
      <c r="AR663" s="1">
        <v>3</v>
      </c>
      <c r="AS663" s="25" t="s">
        <v>519</v>
      </c>
      <c r="AT663" s="36" t="s">
        <v>50</v>
      </c>
      <c r="AU663" s="9">
        <f t="shared" si="81"/>
        <v>-2.311361197028369</v>
      </c>
      <c r="AV663" s="9">
        <f t="shared" si="82"/>
        <v>-1.4288545557280135</v>
      </c>
      <c r="AW663">
        <f t="shared" si="83"/>
        <v>4</v>
      </c>
      <c r="AX663">
        <f t="shared" si="84"/>
        <v>0</v>
      </c>
      <c r="AY663" s="6">
        <f>VLOOKUP(AQ663,COND!$A$10:$B$32,2,FALSE)</f>
        <v>1</v>
      </c>
      <c r="AZ663" s="9">
        <f>($AU$3*AU663+$AV$3*AV663+$AW$3*AW663+$AX$3*AX663)*AY663*IF(AR663&lt;5,0.95,IF(AR663&lt;7,0.975,1))+$K$3*VLOOKUP(K663,COND!$A$2:$D$7,2,FALSE)+$L$3*VLOOKUP(L663,COND!$A$2:$D$7,3,FALSE)+IF(BB663="SP",$BB$3,0)+IF($AW663&lt;3,-5,0)</f>
        <v>4.0126048137323558</v>
      </c>
      <c r="BA663" s="28">
        <f t="shared" si="85"/>
        <v>-0.70504600237876591</v>
      </c>
      <c r="BB663" t="str">
        <f t="shared" si="86"/>
        <v>RP</v>
      </c>
      <c r="BC663">
        <v>900</v>
      </c>
      <c r="BD663">
        <v>659</v>
      </c>
      <c r="BF663" t="str">
        <f t="shared" si="87"/>
        <v>Unlikely</v>
      </c>
      <c r="BH663" t="str">
        <f>IF(VLOOKUP($B663,'Draft List'!$D$4:$AC$2598,BH$3,FALSE)&lt;&gt;0,VLOOKUP($B663,'Draft List'!$D$4:$AC$2598,BH$3,FALSE),"")</f>
        <v/>
      </c>
      <c r="BI663" t="str">
        <f>IF(VLOOKUP($B663,'Draft List'!$D$4:$AC$2598,BI$3,FALSE)&lt;&gt;0,VLOOKUP($B663,'Draft List'!$D$4:$AC$2598,BI$3,FALSE),"")</f>
        <v/>
      </c>
      <c r="BJ663" t="str">
        <f>IF(VLOOKUP($B663,'Draft List'!$D$4:$AC$2598,BJ$3,FALSE)&lt;&gt;0,VLOOKUP($B663,'Draft List'!$D$4:$AC$2598,BJ$3,FALSE),"")</f>
        <v/>
      </c>
      <c r="BK663" t="str">
        <f>IF(VLOOKUP($B663,'Draft List'!$D$4:$AC$2598,BK$3,FALSE)&lt;&gt;0,VLOOKUP($B663,'Draft List'!$D$4:$AC$2598,BK$3,FALSE),"")</f>
        <v/>
      </c>
      <c r="BL663">
        <f>IF(OR(C663="SP",C663="MR",C663="CL"),"P",VLOOKUP($A663,Bat!$A$4:$AQ$1284,42,FALSE))</f>
        <v>-6.770272493820082</v>
      </c>
    </row>
    <row r="664" spans="1:64" x14ac:dyDescent="0.25">
      <c r="A664" s="45" t="str">
        <f t="shared" si="80"/>
        <v>RPJuan Ávila24</v>
      </c>
      <c r="B664">
        <f>VLOOKUP($A664,draft_listing_pitchers_stats!$A$1:$B$1324,2,FALSE)</f>
        <v>4908</v>
      </c>
      <c r="C664" s="1" t="s">
        <v>885</v>
      </c>
      <c r="D664" s="1" t="s">
        <v>140</v>
      </c>
      <c r="E664" s="1" t="s">
        <v>1015</v>
      </c>
      <c r="F664" s="1">
        <v>24</v>
      </c>
      <c r="G664" s="1" t="s">
        <v>44</v>
      </c>
      <c r="H664" s="1" t="s">
        <v>44</v>
      </c>
      <c r="I664" s="1" t="s">
        <v>54</v>
      </c>
      <c r="J664" s="24" t="s">
        <v>54</v>
      </c>
      <c r="K664" s="1" t="s">
        <v>46</v>
      </c>
      <c r="L664" s="24" t="s">
        <v>46</v>
      </c>
      <c r="M664" s="1">
        <v>3</v>
      </c>
      <c r="N664" s="1">
        <v>2</v>
      </c>
      <c r="O664" s="24">
        <v>1</v>
      </c>
      <c r="P664" s="1">
        <v>4</v>
      </c>
      <c r="Q664" s="1">
        <v>2</v>
      </c>
      <c r="R664" s="24">
        <v>1</v>
      </c>
      <c r="S664" s="1">
        <v>5</v>
      </c>
      <c r="T664" s="1">
        <v>6</v>
      </c>
      <c r="U664" s="1">
        <v>1</v>
      </c>
      <c r="V664" s="1">
        <v>3</v>
      </c>
      <c r="W664" s="1" t="s">
        <v>48</v>
      </c>
      <c r="X664" s="1" t="s">
        <v>48</v>
      </c>
      <c r="Y664" s="1">
        <v>3</v>
      </c>
      <c r="Z664" s="1">
        <v>3</v>
      </c>
      <c r="AA664" s="1" t="s">
        <v>48</v>
      </c>
      <c r="AB664" s="1" t="s">
        <v>48</v>
      </c>
      <c r="AC664" s="1" t="s">
        <v>48</v>
      </c>
      <c r="AD664" s="1" t="s">
        <v>48</v>
      </c>
      <c r="AE664" s="1" t="s">
        <v>48</v>
      </c>
      <c r="AF664" s="1" t="s">
        <v>48</v>
      </c>
      <c r="AG664" s="1">
        <v>4</v>
      </c>
      <c r="AH664" s="1">
        <v>4</v>
      </c>
      <c r="AI664" s="1" t="s">
        <v>48</v>
      </c>
      <c r="AJ664" s="1" t="s">
        <v>48</v>
      </c>
      <c r="AK664" s="1" t="s">
        <v>48</v>
      </c>
      <c r="AL664" s="1" t="s">
        <v>48</v>
      </c>
      <c r="AM664" s="1" t="s">
        <v>48</v>
      </c>
      <c r="AN664" s="1" t="s">
        <v>48</v>
      </c>
      <c r="AO664" s="1" t="s">
        <v>48</v>
      </c>
      <c r="AP664" s="24" t="s">
        <v>48</v>
      </c>
      <c r="AQ664" s="1" t="s">
        <v>66</v>
      </c>
      <c r="AR664" s="1">
        <v>9</v>
      </c>
      <c r="AS664" s="25" t="s">
        <v>519</v>
      </c>
      <c r="AT664" s="36" t="s">
        <v>50</v>
      </c>
      <c r="AU664" s="9">
        <f t="shared" si="81"/>
        <v>-2.1166698725191955</v>
      </c>
      <c r="AV664" s="9">
        <f t="shared" si="82"/>
        <v>-1.4764837972729503</v>
      </c>
      <c r="AW664">
        <f t="shared" si="83"/>
        <v>4</v>
      </c>
      <c r="AX664">
        <f t="shared" si="84"/>
        <v>0.5</v>
      </c>
      <c r="AY664" s="6">
        <f>VLOOKUP(AQ664,COND!$A$10:$B$32,2,FALSE)</f>
        <v>1.0249999999999999</v>
      </c>
      <c r="AZ664" s="9">
        <f>($AU$3*AU664+$AV$3*AV664+$AW$3*AW664+$AX$3*AX664)*AY664*IF(AR664&lt;5,0.95,IF(AR664&lt;7,0.975,1))+$K$3*VLOOKUP(K664,COND!$A$2:$D$7,2,FALSE)+$L$3*VLOOKUP(L664,COND!$A$2:$D$7,3,FALSE)+IF(BB664="SP",$BB$3,0)+IF($AW664&lt;3,-5,0)</f>
        <v>3.988789832038087</v>
      </c>
      <c r="BA664" s="28">
        <f t="shared" si="85"/>
        <v>-0.70713814959617705</v>
      </c>
      <c r="BB664" t="str">
        <f t="shared" si="86"/>
        <v>SP</v>
      </c>
      <c r="BC664">
        <v>900</v>
      </c>
      <c r="BD664">
        <v>660</v>
      </c>
      <c r="BF664" t="str">
        <f t="shared" si="87"/>
        <v>Unlikely</v>
      </c>
      <c r="BH664" t="str">
        <f>IF(VLOOKUP($B664,'Draft List'!$D$4:$AC$2598,BH$3,FALSE)&lt;&gt;0,VLOOKUP($B664,'Draft List'!$D$4:$AC$2598,BH$3,FALSE),"")</f>
        <v/>
      </c>
      <c r="BI664" t="str">
        <f>IF(VLOOKUP($B664,'Draft List'!$D$4:$AC$2598,BI$3,FALSE)&lt;&gt;0,VLOOKUP($B664,'Draft List'!$D$4:$AC$2598,BI$3,FALSE),"")</f>
        <v/>
      </c>
      <c r="BJ664" t="str">
        <f>IF(VLOOKUP($B664,'Draft List'!$D$4:$AC$2598,BJ$3,FALSE)&lt;&gt;0,VLOOKUP($B664,'Draft List'!$D$4:$AC$2598,BJ$3,FALSE),"")</f>
        <v/>
      </c>
      <c r="BK664" t="str">
        <f>IF(VLOOKUP($B664,'Draft List'!$D$4:$AC$2598,BK$3,FALSE)&lt;&gt;0,VLOOKUP($B664,'Draft List'!$D$4:$AC$2598,BK$3,FALSE),"")</f>
        <v/>
      </c>
      <c r="BL664" t="e">
        <f>IF(OR(C664="SP",C664="MR",C664="CL"),"P",VLOOKUP($A664,Bat!$A$4:$AQ$1284,42,FALSE))</f>
        <v>#N/A</v>
      </c>
    </row>
    <row r="665" spans="1:64" x14ac:dyDescent="0.25">
      <c r="A665" s="45" t="str">
        <f t="shared" si="80"/>
        <v>RPGreg Moore23</v>
      </c>
      <c r="B665">
        <f>VLOOKUP($A665,draft_listing_pitchers_stats!$A$1:$B$1324,2,FALSE)</f>
        <v>3475</v>
      </c>
      <c r="C665" s="1" t="s">
        <v>885</v>
      </c>
      <c r="D665" s="1" t="s">
        <v>177</v>
      </c>
      <c r="E665" s="1" t="s">
        <v>275</v>
      </c>
      <c r="F665" s="1">
        <v>23</v>
      </c>
      <c r="G665" s="1" t="s">
        <v>44</v>
      </c>
      <c r="H665" s="1" t="s">
        <v>44</v>
      </c>
      <c r="I665" s="1" t="s">
        <v>54</v>
      </c>
      <c r="J665" s="24" t="s">
        <v>54</v>
      </c>
      <c r="K665" s="1" t="s">
        <v>46</v>
      </c>
      <c r="L665" s="24" t="s">
        <v>46</v>
      </c>
      <c r="M665" s="1">
        <v>3</v>
      </c>
      <c r="N665" s="1">
        <v>1</v>
      </c>
      <c r="O665" s="24">
        <v>1</v>
      </c>
      <c r="P665" s="1">
        <v>5</v>
      </c>
      <c r="Q665" s="1">
        <v>1</v>
      </c>
      <c r="R665" s="24">
        <v>1</v>
      </c>
      <c r="S665" s="1">
        <v>4</v>
      </c>
      <c r="T665" s="1">
        <v>6</v>
      </c>
      <c r="U665" s="1">
        <v>3</v>
      </c>
      <c r="V665" s="1">
        <v>5</v>
      </c>
      <c r="W665" s="1" t="s">
        <v>48</v>
      </c>
      <c r="X665" s="1" t="s">
        <v>48</v>
      </c>
      <c r="Y665" s="1">
        <v>3</v>
      </c>
      <c r="Z665" s="1">
        <v>5</v>
      </c>
      <c r="AA665" s="1" t="s">
        <v>48</v>
      </c>
      <c r="AB665" s="1" t="s">
        <v>48</v>
      </c>
      <c r="AC665" s="1" t="s">
        <v>48</v>
      </c>
      <c r="AD665" s="1" t="s">
        <v>48</v>
      </c>
      <c r="AE665" s="1" t="s">
        <v>48</v>
      </c>
      <c r="AF665" s="1" t="s">
        <v>48</v>
      </c>
      <c r="AG665" s="1">
        <v>3</v>
      </c>
      <c r="AH665" s="1">
        <v>3</v>
      </c>
      <c r="AI665" s="1" t="s">
        <v>48</v>
      </c>
      <c r="AJ665" s="1" t="s">
        <v>48</v>
      </c>
      <c r="AK665" s="1" t="s">
        <v>48</v>
      </c>
      <c r="AL665" s="1" t="s">
        <v>48</v>
      </c>
      <c r="AM665" s="1" t="s">
        <v>48</v>
      </c>
      <c r="AN665" s="1" t="s">
        <v>48</v>
      </c>
      <c r="AO665" s="1" t="s">
        <v>48</v>
      </c>
      <c r="AP665" s="24" t="s">
        <v>48</v>
      </c>
      <c r="AQ665" s="1" t="s">
        <v>522</v>
      </c>
      <c r="AR665" s="1">
        <v>3</v>
      </c>
      <c r="AS665" s="25" t="s">
        <v>15</v>
      </c>
      <c r="AT665" s="36" t="s">
        <v>48</v>
      </c>
      <c r="AU665" s="9">
        <f t="shared" si="81"/>
        <v>-2.3121015889492513</v>
      </c>
      <c r="AV665" s="9">
        <f t="shared" si="82"/>
        <v>-1.4772241891938322</v>
      </c>
      <c r="AW665">
        <f t="shared" si="83"/>
        <v>4</v>
      </c>
      <c r="AX665">
        <f t="shared" si="84"/>
        <v>0.5</v>
      </c>
      <c r="AY665" s="6">
        <f>VLOOKUP(AQ665,COND!$A$10:$B$32,2,FALSE)</f>
        <v>1</v>
      </c>
      <c r="AZ665" s="9">
        <f>($AU$3*AU665+$AV$3*AV665+$AW$3*AW665+$AX$3*AX665)*AY665*IF(AR665&lt;5,0.95,IF(AR665&lt;7,0.975,1))+$K$3*VLOOKUP(K665,COND!$A$2:$D$7,2,FALSE)+$L$3*VLOOKUP(L665,COND!$A$2:$D$7,3,FALSE)+IF(BB665="SP",$BB$3,0)+IF($AW665&lt;3,-5,0)</f>
        <v>3.9871911034168335</v>
      </c>
      <c r="BA665" s="28">
        <f t="shared" si="85"/>
        <v>-0.70727859797775849</v>
      </c>
      <c r="BB665" t="str">
        <f t="shared" si="86"/>
        <v>RP</v>
      </c>
      <c r="BC665">
        <v>900</v>
      </c>
      <c r="BD665">
        <v>661</v>
      </c>
      <c r="BF665" t="str">
        <f t="shared" si="87"/>
        <v>Unlikely</v>
      </c>
      <c r="BH665" t="str">
        <f>IF(VLOOKUP($B665,'Draft List'!$D$4:$AC$2598,BH$3,FALSE)&lt;&gt;0,VLOOKUP($B665,'Draft List'!$D$4:$AC$2598,BH$3,FALSE),"")</f>
        <v/>
      </c>
      <c r="BI665" t="str">
        <f>IF(VLOOKUP($B665,'Draft List'!$D$4:$AC$2598,BI$3,FALSE)&lt;&gt;0,VLOOKUP($B665,'Draft List'!$D$4:$AC$2598,BI$3,FALSE),"")</f>
        <v/>
      </c>
      <c r="BJ665" t="str">
        <f>IF(VLOOKUP($B665,'Draft List'!$D$4:$AC$2598,BJ$3,FALSE)&lt;&gt;0,VLOOKUP($B665,'Draft List'!$D$4:$AC$2598,BJ$3,FALSE),"")</f>
        <v/>
      </c>
      <c r="BK665" t="str">
        <f>IF(VLOOKUP($B665,'Draft List'!$D$4:$AC$2598,BK$3,FALSE)&lt;&gt;0,VLOOKUP($B665,'Draft List'!$D$4:$AC$2598,BK$3,FALSE),"")</f>
        <v/>
      </c>
      <c r="BL665" t="e">
        <f>IF(OR(C665="SP",C665="MR",C665="CL"),"P",VLOOKUP($A665,Bat!$A$4:$AQ$1284,42,FALSE))</f>
        <v>#N/A</v>
      </c>
    </row>
    <row r="666" spans="1:64" x14ac:dyDescent="0.25">
      <c r="A666" s="45" t="str">
        <f t="shared" si="80"/>
        <v>RPPat Moore24</v>
      </c>
      <c r="B666">
        <f>VLOOKUP($A666,draft_listing_pitchers_stats!$A$1:$B$1324,2,FALSE)</f>
        <v>4712</v>
      </c>
      <c r="C666" s="1" t="s">
        <v>885</v>
      </c>
      <c r="D666" s="1" t="s">
        <v>198</v>
      </c>
      <c r="E666" s="1" t="s">
        <v>275</v>
      </c>
      <c r="F666" s="1">
        <v>24</v>
      </c>
      <c r="G666" s="1" t="s">
        <v>44</v>
      </c>
      <c r="H666" s="1" t="s">
        <v>44</v>
      </c>
      <c r="I666" s="1" t="s">
        <v>54</v>
      </c>
      <c r="J666" s="24" t="s">
        <v>54</v>
      </c>
      <c r="K666" s="1" t="s">
        <v>47</v>
      </c>
      <c r="L666" s="24" t="s">
        <v>47</v>
      </c>
      <c r="M666" s="1">
        <v>2</v>
      </c>
      <c r="N666" s="1">
        <v>3</v>
      </c>
      <c r="O666" s="24">
        <v>1</v>
      </c>
      <c r="P666" s="1">
        <v>3</v>
      </c>
      <c r="Q666" s="1">
        <v>3</v>
      </c>
      <c r="R666" s="24">
        <v>1</v>
      </c>
      <c r="S666" s="1">
        <v>3</v>
      </c>
      <c r="T666" s="1">
        <v>3</v>
      </c>
      <c r="U666" s="1">
        <v>1</v>
      </c>
      <c r="V666" s="1">
        <v>2</v>
      </c>
      <c r="W666" s="1" t="s">
        <v>48</v>
      </c>
      <c r="X666" s="1" t="s">
        <v>48</v>
      </c>
      <c r="Y666" s="1" t="s">
        <v>48</v>
      </c>
      <c r="Z666" s="1" t="s">
        <v>48</v>
      </c>
      <c r="AA666" s="1" t="s">
        <v>48</v>
      </c>
      <c r="AB666" s="1" t="s">
        <v>48</v>
      </c>
      <c r="AC666" s="1">
        <v>3</v>
      </c>
      <c r="AD666" s="1">
        <v>3</v>
      </c>
      <c r="AE666" s="1">
        <v>3</v>
      </c>
      <c r="AF666" s="1">
        <v>4</v>
      </c>
      <c r="AG666" s="1">
        <v>3</v>
      </c>
      <c r="AH666" s="1">
        <v>4</v>
      </c>
      <c r="AI666" s="1" t="s">
        <v>48</v>
      </c>
      <c r="AJ666" s="1" t="s">
        <v>48</v>
      </c>
      <c r="AK666" s="1" t="s">
        <v>48</v>
      </c>
      <c r="AL666" s="1" t="s">
        <v>48</v>
      </c>
      <c r="AM666" s="1" t="s">
        <v>48</v>
      </c>
      <c r="AN666" s="1" t="s">
        <v>48</v>
      </c>
      <c r="AO666" s="1" t="s">
        <v>48</v>
      </c>
      <c r="AP666" s="24" t="s">
        <v>48</v>
      </c>
      <c r="AQ666" s="1" t="s">
        <v>521</v>
      </c>
      <c r="AR666" s="1">
        <v>9</v>
      </c>
      <c r="AS666" s="25" t="s">
        <v>520</v>
      </c>
      <c r="AT666" s="36" t="s">
        <v>50</v>
      </c>
      <c r="AU666" s="9">
        <f t="shared" si="81"/>
        <v>-2.1159294805983135</v>
      </c>
      <c r="AV666" s="9">
        <f t="shared" si="82"/>
        <v>-1.4757434053520684</v>
      </c>
      <c r="AW666">
        <f t="shared" si="83"/>
        <v>5</v>
      </c>
      <c r="AX666">
        <f t="shared" si="84"/>
        <v>0</v>
      </c>
      <c r="AY666" s="6">
        <f>VLOOKUP(AQ666,COND!$A$10:$B$32,2,FALSE)</f>
        <v>1</v>
      </c>
      <c r="AZ666" s="9">
        <f>($AU$3*AU666+$AV$3*AV666+$AW$3*AW666+$AX$3*AX666)*AY666*IF(AR666&lt;5,0.95,IF(AR666&lt;7,0.975,1))+$K$3*VLOOKUP(K666,COND!$A$2:$D$7,2,FALSE)+$L$3*VLOOKUP(L666,COND!$A$2:$D$7,3,FALSE)+IF(BB666="SP",$BB$3,0)+IF($AW666&lt;3,-5,0)</f>
        <v>3.9619459968389705</v>
      </c>
      <c r="BA666" s="28">
        <f t="shared" si="85"/>
        <v>-0.70949638173078289</v>
      </c>
      <c r="BB666" t="str">
        <f t="shared" si="86"/>
        <v>SP</v>
      </c>
      <c r="BC666">
        <v>900</v>
      </c>
      <c r="BD666">
        <v>662</v>
      </c>
      <c r="BF666" t="str">
        <f t="shared" si="87"/>
        <v>Unlikely</v>
      </c>
      <c r="BH666" t="str">
        <f>IF(VLOOKUP($B666,'Draft List'!$D$4:$AC$2598,BH$3,FALSE)&lt;&gt;0,VLOOKUP($B666,'Draft List'!$D$4:$AC$2598,BH$3,FALSE),"")</f>
        <v/>
      </c>
      <c r="BI666" t="str">
        <f>IF(VLOOKUP($B666,'Draft List'!$D$4:$AC$2598,BI$3,FALSE)&lt;&gt;0,VLOOKUP($B666,'Draft List'!$D$4:$AC$2598,BI$3,FALSE),"")</f>
        <v/>
      </c>
      <c r="BJ666" t="str">
        <f>IF(VLOOKUP($B666,'Draft List'!$D$4:$AC$2598,BJ$3,FALSE)&lt;&gt;0,VLOOKUP($B666,'Draft List'!$D$4:$AC$2598,BJ$3,FALSE),"")</f>
        <v/>
      </c>
      <c r="BK666" t="str">
        <f>IF(VLOOKUP($B666,'Draft List'!$D$4:$AC$2598,BK$3,FALSE)&lt;&gt;0,VLOOKUP($B666,'Draft List'!$D$4:$AC$2598,BK$3,FALSE),"")</f>
        <v/>
      </c>
      <c r="BL666">
        <f>IF(OR(C666="SP",C666="MR",C666="CL"),"P",VLOOKUP($A666,Bat!$A$4:$AQ$1284,42,FALSE))</f>
        <v>-6.2241820891383774</v>
      </c>
    </row>
    <row r="667" spans="1:64" x14ac:dyDescent="0.25">
      <c r="A667" s="45" t="str">
        <f t="shared" si="80"/>
        <v>RPFrancisco Gonzáles24</v>
      </c>
      <c r="B667">
        <f>VLOOKUP($A667,draft_listing_pitchers_stats!$A$1:$B$1324,2,FALSE)</f>
        <v>7748</v>
      </c>
      <c r="C667" s="1" t="s">
        <v>885</v>
      </c>
      <c r="D667" s="1" t="s">
        <v>267</v>
      </c>
      <c r="E667" s="1" t="s">
        <v>490</v>
      </c>
      <c r="F667" s="1">
        <v>24</v>
      </c>
      <c r="G667" s="1" t="s">
        <v>58</v>
      </c>
      <c r="H667" s="1" t="s">
        <v>44</v>
      </c>
      <c r="I667" s="1" t="s">
        <v>54</v>
      </c>
      <c r="J667" s="24" t="s">
        <v>54</v>
      </c>
      <c r="K667" s="1" t="s">
        <v>47</v>
      </c>
      <c r="L667" s="24" t="s">
        <v>46</v>
      </c>
      <c r="M667" s="1">
        <v>3</v>
      </c>
      <c r="N667" s="1">
        <v>2</v>
      </c>
      <c r="O667" s="24">
        <v>1</v>
      </c>
      <c r="P667" s="1">
        <v>4</v>
      </c>
      <c r="Q667" s="1">
        <v>2</v>
      </c>
      <c r="R667" s="24">
        <v>1</v>
      </c>
      <c r="S667" s="1">
        <v>4</v>
      </c>
      <c r="T667" s="1">
        <v>5</v>
      </c>
      <c r="U667" s="1">
        <v>1</v>
      </c>
      <c r="V667" s="1">
        <v>1</v>
      </c>
      <c r="W667" s="1" t="s">
        <v>48</v>
      </c>
      <c r="X667" s="1" t="s">
        <v>48</v>
      </c>
      <c r="Y667" s="1" t="s">
        <v>48</v>
      </c>
      <c r="Z667" s="1" t="s">
        <v>48</v>
      </c>
      <c r="AA667" s="1">
        <v>4</v>
      </c>
      <c r="AB667" s="1">
        <v>4</v>
      </c>
      <c r="AC667" s="1" t="s">
        <v>48</v>
      </c>
      <c r="AD667" s="1" t="s">
        <v>48</v>
      </c>
      <c r="AE667" s="1" t="s">
        <v>48</v>
      </c>
      <c r="AF667" s="1" t="s">
        <v>48</v>
      </c>
      <c r="AG667" s="1" t="s">
        <v>48</v>
      </c>
      <c r="AH667" s="1" t="s">
        <v>48</v>
      </c>
      <c r="AI667" s="1" t="s">
        <v>48</v>
      </c>
      <c r="AJ667" s="1" t="s">
        <v>48</v>
      </c>
      <c r="AK667" s="1" t="s">
        <v>48</v>
      </c>
      <c r="AL667" s="1" t="s">
        <v>48</v>
      </c>
      <c r="AM667" s="1" t="s">
        <v>48</v>
      </c>
      <c r="AN667" s="1" t="s">
        <v>48</v>
      </c>
      <c r="AO667" s="1" t="s">
        <v>48</v>
      </c>
      <c r="AP667" s="24" t="s">
        <v>48</v>
      </c>
      <c r="AQ667" s="1" t="s">
        <v>522</v>
      </c>
      <c r="AR667" s="1">
        <v>6</v>
      </c>
      <c r="AS667" s="25" t="s">
        <v>519</v>
      </c>
      <c r="AT667" s="36" t="s">
        <v>50</v>
      </c>
      <c r="AU667" s="9">
        <f t="shared" si="81"/>
        <v>-2.1166698725191955</v>
      </c>
      <c r="AV667" s="9">
        <f t="shared" si="82"/>
        <v>-1.4764837972729503</v>
      </c>
      <c r="AW667">
        <f t="shared" si="83"/>
        <v>3</v>
      </c>
      <c r="AX667">
        <f t="shared" si="84"/>
        <v>0</v>
      </c>
      <c r="AY667" s="6">
        <f>VLOOKUP(AQ667,COND!$A$10:$B$32,2,FALSE)</f>
        <v>1</v>
      </c>
      <c r="AZ667" s="9">
        <f>($AU$3*AU667+$AV$3*AV667+$AW$3*AW667+$AX$3*AX667)*AY667*IF(AR667&lt;5,0.95,IF(AR667&lt;7,0.975,1))+$K$3*VLOOKUP(K667,COND!$A$2:$D$7,2,FALSE)+$L$3*VLOOKUP(L667,COND!$A$2:$D$7,3,FALSE)+IF(BB667="SP",$BB$3,0)+IF($AW667&lt;3,-5,0)</f>
        <v>3.9583153280362247</v>
      </c>
      <c r="BA667" s="28">
        <f t="shared" si="85"/>
        <v>-0.7098153361490781</v>
      </c>
      <c r="BB667" t="str">
        <f t="shared" si="86"/>
        <v>SP</v>
      </c>
      <c r="BC667">
        <v>900</v>
      </c>
      <c r="BD667">
        <v>663</v>
      </c>
      <c r="BF667" t="str">
        <f t="shared" si="87"/>
        <v>Unlikely</v>
      </c>
      <c r="BH667" t="str">
        <f>IF(VLOOKUP($B667,'Draft List'!$D$4:$AC$2598,BH$3,FALSE)&lt;&gt;0,VLOOKUP($B667,'Draft List'!$D$4:$AC$2598,BH$3,FALSE),"")</f>
        <v/>
      </c>
      <c r="BI667" t="str">
        <f>IF(VLOOKUP($B667,'Draft List'!$D$4:$AC$2598,BI$3,FALSE)&lt;&gt;0,VLOOKUP($B667,'Draft List'!$D$4:$AC$2598,BI$3,FALSE),"")</f>
        <v/>
      </c>
      <c r="BJ667" t="str">
        <f>IF(VLOOKUP($B667,'Draft List'!$D$4:$AC$2598,BJ$3,FALSE)&lt;&gt;0,VLOOKUP($B667,'Draft List'!$D$4:$AC$2598,BJ$3,FALSE),"")</f>
        <v/>
      </c>
      <c r="BK667" t="str">
        <f>IF(VLOOKUP($B667,'Draft List'!$D$4:$AC$2598,BK$3,FALSE)&lt;&gt;0,VLOOKUP($B667,'Draft List'!$D$4:$AC$2598,BK$3,FALSE),"")</f>
        <v/>
      </c>
      <c r="BL667">
        <f>IF(OR(C667="SP",C667="MR",C667="CL"),"P",VLOOKUP($A667,Bat!$A$4:$AQ$1284,42,FALSE))</f>
        <v>-6.1077287937314022</v>
      </c>
    </row>
    <row r="668" spans="1:64" x14ac:dyDescent="0.25">
      <c r="A668" s="45" t="str">
        <f t="shared" si="80"/>
        <v>RPGeorge Wilson24</v>
      </c>
      <c r="B668">
        <f>VLOOKUP($A668,draft_listing_pitchers_stats!$A$1:$B$1324,2,FALSE)</f>
        <v>4832</v>
      </c>
      <c r="C668" s="1" t="s">
        <v>885</v>
      </c>
      <c r="D668" s="1" t="s">
        <v>276</v>
      </c>
      <c r="E668" s="1" t="s">
        <v>172</v>
      </c>
      <c r="F668" s="1">
        <v>24</v>
      </c>
      <c r="G668" s="1" t="s">
        <v>44</v>
      </c>
      <c r="H668" s="1" t="s">
        <v>44</v>
      </c>
      <c r="I668" s="1" t="s">
        <v>54</v>
      </c>
      <c r="J668" s="24" t="s">
        <v>54</v>
      </c>
      <c r="K668" s="1" t="s">
        <v>47</v>
      </c>
      <c r="L668" s="24" t="s">
        <v>51</v>
      </c>
      <c r="M668" s="1">
        <v>3</v>
      </c>
      <c r="N668" s="1">
        <v>1</v>
      </c>
      <c r="O668" s="24">
        <v>1</v>
      </c>
      <c r="P668" s="1">
        <v>4</v>
      </c>
      <c r="Q668" s="1">
        <v>2</v>
      </c>
      <c r="R668" s="24">
        <v>1</v>
      </c>
      <c r="S668" s="1">
        <v>5</v>
      </c>
      <c r="T668" s="1">
        <v>6</v>
      </c>
      <c r="U668" s="1">
        <v>2</v>
      </c>
      <c r="V668" s="1">
        <v>2</v>
      </c>
      <c r="W668" s="1">
        <v>3</v>
      </c>
      <c r="X668" s="1">
        <v>3</v>
      </c>
      <c r="Y668" s="1" t="s">
        <v>48</v>
      </c>
      <c r="Z668" s="1" t="s">
        <v>48</v>
      </c>
      <c r="AA668" s="1" t="s">
        <v>48</v>
      </c>
      <c r="AB668" s="1" t="s">
        <v>48</v>
      </c>
      <c r="AC668" s="1">
        <v>4</v>
      </c>
      <c r="AD668" s="1">
        <v>4</v>
      </c>
      <c r="AE668" s="1" t="s">
        <v>48</v>
      </c>
      <c r="AF668" s="1" t="s">
        <v>48</v>
      </c>
      <c r="AG668" s="1" t="s">
        <v>48</v>
      </c>
      <c r="AH668" s="1" t="s">
        <v>48</v>
      </c>
      <c r="AI668" s="1" t="s">
        <v>48</v>
      </c>
      <c r="AJ668" s="1" t="s">
        <v>48</v>
      </c>
      <c r="AK668" s="1" t="s">
        <v>48</v>
      </c>
      <c r="AL668" s="1" t="s">
        <v>48</v>
      </c>
      <c r="AM668" s="1" t="s">
        <v>48</v>
      </c>
      <c r="AN668" s="1" t="s">
        <v>48</v>
      </c>
      <c r="AO668" s="1" t="s">
        <v>48</v>
      </c>
      <c r="AP668" s="24" t="s">
        <v>48</v>
      </c>
      <c r="AQ668" s="1" t="s">
        <v>66</v>
      </c>
      <c r="AR668" s="1">
        <v>9</v>
      </c>
      <c r="AS668" s="25" t="s">
        <v>15</v>
      </c>
      <c r="AT668" s="36" t="s">
        <v>50</v>
      </c>
      <c r="AU668" s="9">
        <f t="shared" si="81"/>
        <v>-2.3121015889492513</v>
      </c>
      <c r="AV668" s="9">
        <f t="shared" si="82"/>
        <v>-1.4764837972729503</v>
      </c>
      <c r="AW668">
        <f t="shared" si="83"/>
        <v>4</v>
      </c>
      <c r="AX668">
        <f t="shared" si="84"/>
        <v>0.5</v>
      </c>
      <c r="AY668" s="6">
        <f>VLOOKUP(AQ668,COND!$A$10:$B$32,2,FALSE)</f>
        <v>1.0249999999999999</v>
      </c>
      <c r="AZ668" s="9">
        <f>($AU$3*AU668+$AV$3*AV668+$AW$3*AW668+$AX$3*AX668)*AY668*IF(AR668&lt;5,0.95,IF(AR668&lt;7,0.975,1))+$K$3*VLOOKUP(K668,COND!$A$2:$D$7,2,FALSE)+$L$3*VLOOKUP(L668,COND!$A$2:$D$7,3,FALSE)+IF(BB668="SP",$BB$3,0)+IF($AW668&lt;3,-5,0)</f>
        <v>3.9487263301699258</v>
      </c>
      <c r="BA668" s="28">
        <f t="shared" si="85"/>
        <v>-0.71065773004470589</v>
      </c>
      <c r="BB668" t="str">
        <f t="shared" si="86"/>
        <v>SP</v>
      </c>
      <c r="BC668">
        <v>900</v>
      </c>
      <c r="BD668">
        <v>664</v>
      </c>
      <c r="BF668" t="str">
        <f t="shared" si="87"/>
        <v>Unlikely</v>
      </c>
      <c r="BH668" t="str">
        <f>IF(VLOOKUP($B668,'Draft List'!$D$4:$AC$2598,BH$3,FALSE)&lt;&gt;0,VLOOKUP($B668,'Draft List'!$D$4:$AC$2598,BH$3,FALSE),"")</f>
        <v/>
      </c>
      <c r="BI668" t="str">
        <f>IF(VLOOKUP($B668,'Draft List'!$D$4:$AC$2598,BI$3,FALSE)&lt;&gt;0,VLOOKUP($B668,'Draft List'!$D$4:$AC$2598,BI$3,FALSE),"")</f>
        <v/>
      </c>
      <c r="BJ668" t="str">
        <f>IF(VLOOKUP($B668,'Draft List'!$D$4:$AC$2598,BJ$3,FALSE)&lt;&gt;0,VLOOKUP($B668,'Draft List'!$D$4:$AC$2598,BJ$3,FALSE),"")</f>
        <v/>
      </c>
      <c r="BK668" t="str">
        <f>IF(VLOOKUP($B668,'Draft List'!$D$4:$AC$2598,BK$3,FALSE)&lt;&gt;0,VLOOKUP($B668,'Draft List'!$D$4:$AC$2598,BK$3,FALSE),"")</f>
        <v/>
      </c>
      <c r="BL668">
        <f>IF(OR(C668="SP",C668="MR",C668="CL"),"P",VLOOKUP($A668,Bat!$A$4:$AQ$1284,42,FALSE))</f>
        <v>-5.3845444696461371</v>
      </c>
    </row>
    <row r="669" spans="1:64" x14ac:dyDescent="0.25">
      <c r="A669" s="45" t="str">
        <f t="shared" si="80"/>
        <v>RPOtis Sauriol23</v>
      </c>
      <c r="B669">
        <f>VLOOKUP($A669,draft_listing_pitchers_stats!$A$1:$B$1324,2,FALSE)</f>
        <v>13590</v>
      </c>
      <c r="C669" s="1" t="s">
        <v>885</v>
      </c>
      <c r="D669" s="1" t="s">
        <v>1631</v>
      </c>
      <c r="E669" s="1" t="s">
        <v>1632</v>
      </c>
      <c r="F669" s="1">
        <v>23</v>
      </c>
      <c r="G669" s="1" t="s">
        <v>44</v>
      </c>
      <c r="H669" s="1" t="s">
        <v>44</v>
      </c>
      <c r="I669" s="1" t="s">
        <v>54</v>
      </c>
      <c r="J669" s="24" t="s">
        <v>54</v>
      </c>
      <c r="K669" s="1" t="s">
        <v>47</v>
      </c>
      <c r="L669" s="24" t="s">
        <v>46</v>
      </c>
      <c r="M669" s="1">
        <v>3</v>
      </c>
      <c r="N669" s="1">
        <v>2</v>
      </c>
      <c r="O669" s="24">
        <v>1</v>
      </c>
      <c r="P669" s="1">
        <v>4</v>
      </c>
      <c r="Q669" s="1">
        <v>2</v>
      </c>
      <c r="R669" s="24">
        <v>1</v>
      </c>
      <c r="S669" s="1">
        <v>4</v>
      </c>
      <c r="T669" s="1">
        <v>5</v>
      </c>
      <c r="U669" s="1">
        <v>1</v>
      </c>
      <c r="V669" s="1">
        <v>2</v>
      </c>
      <c r="W669" s="1">
        <v>4</v>
      </c>
      <c r="X669" s="1">
        <v>6</v>
      </c>
      <c r="Y669" s="1" t="s">
        <v>48</v>
      </c>
      <c r="Z669" s="1" t="s">
        <v>48</v>
      </c>
      <c r="AA669" s="1" t="s">
        <v>48</v>
      </c>
      <c r="AB669" s="1" t="s">
        <v>48</v>
      </c>
      <c r="AC669" s="1" t="s">
        <v>48</v>
      </c>
      <c r="AD669" s="1" t="s">
        <v>48</v>
      </c>
      <c r="AE669" s="1" t="s">
        <v>48</v>
      </c>
      <c r="AF669" s="1" t="s">
        <v>48</v>
      </c>
      <c r="AG669" s="1" t="s">
        <v>48</v>
      </c>
      <c r="AH669" s="1" t="s">
        <v>48</v>
      </c>
      <c r="AI669" s="1" t="s">
        <v>48</v>
      </c>
      <c r="AJ669" s="1" t="s">
        <v>48</v>
      </c>
      <c r="AK669" s="1" t="s">
        <v>48</v>
      </c>
      <c r="AL669" s="1" t="s">
        <v>48</v>
      </c>
      <c r="AM669" s="1" t="s">
        <v>48</v>
      </c>
      <c r="AN669" s="1" t="s">
        <v>48</v>
      </c>
      <c r="AO669" s="1" t="s">
        <v>48</v>
      </c>
      <c r="AP669" s="24" t="s">
        <v>48</v>
      </c>
      <c r="AQ669" s="1" t="s">
        <v>522</v>
      </c>
      <c r="AR669" s="1">
        <v>8</v>
      </c>
      <c r="AS669" s="25" t="s">
        <v>519</v>
      </c>
      <c r="AT669" s="36" t="s">
        <v>50</v>
      </c>
      <c r="AU669" s="9">
        <f t="shared" si="81"/>
        <v>-2.1166698725191955</v>
      </c>
      <c r="AV669" s="9">
        <f t="shared" si="82"/>
        <v>-1.4764837972729503</v>
      </c>
      <c r="AW669">
        <f t="shared" si="83"/>
        <v>3</v>
      </c>
      <c r="AX669">
        <f t="shared" si="84"/>
        <v>0.5</v>
      </c>
      <c r="AY669" s="6">
        <f>VLOOKUP(AQ669,COND!$A$10:$B$32,2,FALSE)</f>
        <v>1</v>
      </c>
      <c r="AZ669" s="9">
        <f>($AU$3*AU669+$AV$3*AV669+$AW$3*AW669+$AX$3*AX669)*AY669*IF(AR669&lt;5,0.95,IF(AR669&lt;7,0.975,1))+$K$3*VLOOKUP(K669,COND!$A$2:$D$7,2,FALSE)+$L$3*VLOOKUP(L669,COND!$A$2:$D$7,3,FALSE)+IF(BB669="SP",$BB$3,0)+IF($AW669&lt;3,-5,0)</f>
        <v>3.8719900800371541</v>
      </c>
      <c r="BA669" s="28">
        <f t="shared" si="85"/>
        <v>-0.71739901308455301</v>
      </c>
      <c r="BB669" t="str">
        <f t="shared" si="86"/>
        <v>SP</v>
      </c>
      <c r="BC669">
        <v>900</v>
      </c>
      <c r="BD669">
        <v>665</v>
      </c>
      <c r="BF669" t="str">
        <f t="shared" si="87"/>
        <v>Unlikely</v>
      </c>
      <c r="BH669" t="str">
        <f>IF(VLOOKUP($B669,'Draft List'!$D$4:$AC$2598,BH$3,FALSE)&lt;&gt;0,VLOOKUP($B669,'Draft List'!$D$4:$AC$2598,BH$3,FALSE),"")</f>
        <v/>
      </c>
      <c r="BI669" t="str">
        <f>IF(VLOOKUP($B669,'Draft List'!$D$4:$AC$2598,BI$3,FALSE)&lt;&gt;0,VLOOKUP($B669,'Draft List'!$D$4:$AC$2598,BI$3,FALSE),"")</f>
        <v/>
      </c>
      <c r="BJ669" t="str">
        <f>IF(VLOOKUP($B669,'Draft List'!$D$4:$AC$2598,BJ$3,FALSE)&lt;&gt;0,VLOOKUP($B669,'Draft List'!$D$4:$AC$2598,BJ$3,FALSE),"")</f>
        <v/>
      </c>
      <c r="BK669" t="str">
        <f>IF(VLOOKUP($B669,'Draft List'!$D$4:$AC$2598,BK$3,FALSE)&lt;&gt;0,VLOOKUP($B669,'Draft List'!$D$4:$AC$2598,BK$3,FALSE),"")</f>
        <v/>
      </c>
      <c r="BL669" t="e">
        <f>IF(OR(C669="SP",C669="MR",C669="CL"),"P",VLOOKUP($A669,Bat!$A$4:$AQ$1284,42,FALSE))</f>
        <v>#N/A</v>
      </c>
    </row>
    <row r="670" spans="1:64" x14ac:dyDescent="0.25">
      <c r="A670" s="45" t="str">
        <f t="shared" si="80"/>
        <v>RPLuz Zamora24</v>
      </c>
      <c r="B670">
        <f>VLOOKUP($A670,draft_listing_pitchers_stats!$A$1:$B$1324,2,FALSE)</f>
        <v>5301</v>
      </c>
      <c r="C670" s="1" t="s">
        <v>885</v>
      </c>
      <c r="D670" s="1" t="s">
        <v>1754</v>
      </c>
      <c r="E670" s="1" t="s">
        <v>1753</v>
      </c>
      <c r="F670" s="1">
        <v>24</v>
      </c>
      <c r="G670" s="1" t="s">
        <v>44</v>
      </c>
      <c r="H670" s="1" t="s">
        <v>44</v>
      </c>
      <c r="I670" s="1" t="s">
        <v>54</v>
      </c>
      <c r="J670" s="24" t="s">
        <v>54</v>
      </c>
      <c r="K670" s="1" t="s">
        <v>51</v>
      </c>
      <c r="L670" s="24" t="s">
        <v>47</v>
      </c>
      <c r="M670" s="1">
        <v>3</v>
      </c>
      <c r="N670" s="1">
        <v>1</v>
      </c>
      <c r="O670" s="24">
        <v>2</v>
      </c>
      <c r="P670" s="1">
        <v>4</v>
      </c>
      <c r="Q670" s="1">
        <v>1</v>
      </c>
      <c r="R670" s="24">
        <v>2</v>
      </c>
      <c r="S670" s="1">
        <v>4</v>
      </c>
      <c r="T670" s="1">
        <v>5</v>
      </c>
      <c r="U670" s="1">
        <v>4</v>
      </c>
      <c r="V670" s="1">
        <v>5</v>
      </c>
      <c r="W670" s="1">
        <v>4</v>
      </c>
      <c r="X670" s="1">
        <v>4</v>
      </c>
      <c r="Y670" s="1" t="s">
        <v>48</v>
      </c>
      <c r="Z670" s="1" t="s">
        <v>48</v>
      </c>
      <c r="AA670" s="1" t="s">
        <v>48</v>
      </c>
      <c r="AB670" s="1" t="s">
        <v>48</v>
      </c>
      <c r="AC670" s="1" t="s">
        <v>48</v>
      </c>
      <c r="AD670" s="1" t="s">
        <v>48</v>
      </c>
      <c r="AE670" s="1" t="s">
        <v>48</v>
      </c>
      <c r="AF670" s="1" t="s">
        <v>48</v>
      </c>
      <c r="AG670" s="1" t="s">
        <v>48</v>
      </c>
      <c r="AH670" s="1" t="s">
        <v>48</v>
      </c>
      <c r="AI670" s="1" t="s">
        <v>48</v>
      </c>
      <c r="AJ670" s="1" t="s">
        <v>48</v>
      </c>
      <c r="AK670" s="1" t="s">
        <v>48</v>
      </c>
      <c r="AL670" s="1" t="s">
        <v>48</v>
      </c>
      <c r="AM670" s="1" t="s">
        <v>48</v>
      </c>
      <c r="AN670" s="1" t="s">
        <v>48</v>
      </c>
      <c r="AO670" s="1" t="s">
        <v>48</v>
      </c>
      <c r="AP670" s="24" t="s">
        <v>48</v>
      </c>
      <c r="AQ670" s="1" t="s">
        <v>522</v>
      </c>
      <c r="AR670" s="1">
        <v>3</v>
      </c>
      <c r="AS670" s="25" t="s">
        <v>523</v>
      </c>
      <c r="AT670" s="36" t="s">
        <v>50</v>
      </c>
      <c r="AU670" s="9">
        <f t="shared" si="81"/>
        <v>-2.0697810228951408</v>
      </c>
      <c r="AV670" s="9">
        <f t="shared" si="82"/>
        <v>-1.4295949476488956</v>
      </c>
      <c r="AW670">
        <f t="shared" si="83"/>
        <v>3</v>
      </c>
      <c r="AX670">
        <f t="shared" si="84"/>
        <v>0</v>
      </c>
      <c r="AY670" s="6">
        <f>VLOOKUP(AQ670,COND!$A$10:$B$32,2,FALSE)</f>
        <v>1</v>
      </c>
      <c r="AZ670" s="9">
        <f>($AU$3*AU670+$AV$3*AV670+$AW$3*AW670+$AX$3*AX670)*AY670*IF(AR670&lt;5,0.95,IF(AR670&lt;7,0.975,1))+$K$3*VLOOKUP(K670,COND!$A$2:$D$7,2,FALSE)+$L$3*VLOOKUP(L670,COND!$A$2:$D$7,3,FALSE)+IF(BB670="SP",$BB$3,0)+IF($AW670&lt;3,-5,0)</f>
        <v>3.8694376003209037</v>
      </c>
      <c r="BA670" s="28">
        <f t="shared" si="85"/>
        <v>-0.71762324854290471</v>
      </c>
      <c r="BB670" t="str">
        <f t="shared" si="86"/>
        <v>RP</v>
      </c>
      <c r="BC670">
        <v>900</v>
      </c>
      <c r="BD670">
        <v>666</v>
      </c>
      <c r="BF670" t="str">
        <f t="shared" si="87"/>
        <v>Unlikely</v>
      </c>
      <c r="BH670" t="str">
        <f>IF(VLOOKUP($B670,'Draft List'!$D$4:$AC$2598,BH$3,FALSE)&lt;&gt;0,VLOOKUP($B670,'Draft List'!$D$4:$AC$2598,BH$3,FALSE),"")</f>
        <v/>
      </c>
      <c r="BI670" t="str">
        <f>IF(VLOOKUP($B670,'Draft List'!$D$4:$AC$2598,BI$3,FALSE)&lt;&gt;0,VLOOKUP($B670,'Draft List'!$D$4:$AC$2598,BI$3,FALSE),"")</f>
        <v/>
      </c>
      <c r="BJ670" t="str">
        <f>IF(VLOOKUP($B670,'Draft List'!$D$4:$AC$2598,BJ$3,FALSE)&lt;&gt;0,VLOOKUP($B670,'Draft List'!$D$4:$AC$2598,BJ$3,FALSE),"")</f>
        <v/>
      </c>
      <c r="BK670" t="str">
        <f>IF(VLOOKUP($B670,'Draft List'!$D$4:$AC$2598,BK$3,FALSE)&lt;&gt;0,VLOOKUP($B670,'Draft List'!$D$4:$AC$2598,BK$3,FALSE),"")</f>
        <v/>
      </c>
      <c r="BL670" t="e">
        <f>IF(OR(C670="SP",C670="MR",C670="CL"),"P",VLOOKUP($A670,Bat!$A$4:$AQ$1284,42,FALSE))</f>
        <v>#N/A</v>
      </c>
    </row>
    <row r="671" spans="1:64" x14ac:dyDescent="0.25">
      <c r="A671" s="45" t="str">
        <f t="shared" si="80"/>
        <v>RPTerry Anderson24</v>
      </c>
      <c r="B671">
        <f>VLOOKUP($A671,draft_listing_pitchers_stats!$A$1:$B$1324,2,FALSE)</f>
        <v>5032</v>
      </c>
      <c r="C671" s="1" t="s">
        <v>885</v>
      </c>
      <c r="D671" s="1" t="s">
        <v>663</v>
      </c>
      <c r="E671" s="1" t="s">
        <v>228</v>
      </c>
      <c r="F671" s="1">
        <v>24</v>
      </c>
      <c r="G671" s="1" t="s">
        <v>44</v>
      </c>
      <c r="H671" s="1" t="s">
        <v>44</v>
      </c>
      <c r="I671" s="1" t="s">
        <v>54</v>
      </c>
      <c r="J671" s="24" t="s">
        <v>54</v>
      </c>
      <c r="K671" s="1" t="s">
        <v>47</v>
      </c>
      <c r="L671" s="24" t="s">
        <v>47</v>
      </c>
      <c r="M671" s="1">
        <v>2</v>
      </c>
      <c r="N671" s="1">
        <v>3</v>
      </c>
      <c r="O671" s="24">
        <v>1</v>
      </c>
      <c r="P671" s="1">
        <v>2</v>
      </c>
      <c r="Q671" s="1">
        <v>3</v>
      </c>
      <c r="R671" s="24">
        <v>2</v>
      </c>
      <c r="S671" s="1">
        <v>4</v>
      </c>
      <c r="T671" s="1">
        <v>4</v>
      </c>
      <c r="U671" s="1" t="s">
        <v>48</v>
      </c>
      <c r="V671" s="1" t="s">
        <v>48</v>
      </c>
      <c r="W671" s="1">
        <v>2</v>
      </c>
      <c r="X671" s="1">
        <v>3</v>
      </c>
      <c r="Y671" s="1">
        <v>3</v>
      </c>
      <c r="Z671" s="1">
        <v>3</v>
      </c>
      <c r="AA671" s="1" t="s">
        <v>48</v>
      </c>
      <c r="AB671" s="1" t="s">
        <v>48</v>
      </c>
      <c r="AC671" s="1" t="s">
        <v>48</v>
      </c>
      <c r="AD671" s="1" t="s">
        <v>48</v>
      </c>
      <c r="AE671" s="1" t="s">
        <v>48</v>
      </c>
      <c r="AF671" s="1" t="s">
        <v>48</v>
      </c>
      <c r="AG671" s="1" t="s">
        <v>48</v>
      </c>
      <c r="AH671" s="1" t="s">
        <v>48</v>
      </c>
      <c r="AI671" s="1">
        <v>1</v>
      </c>
      <c r="AJ671" s="1">
        <v>2</v>
      </c>
      <c r="AK671" s="1" t="s">
        <v>48</v>
      </c>
      <c r="AL671" s="1" t="s">
        <v>48</v>
      </c>
      <c r="AM671" s="1" t="s">
        <v>48</v>
      </c>
      <c r="AN671" s="1" t="s">
        <v>48</v>
      </c>
      <c r="AO671" s="1" t="s">
        <v>48</v>
      </c>
      <c r="AP671" s="24" t="s">
        <v>48</v>
      </c>
      <c r="AQ671" s="1" t="s">
        <v>61</v>
      </c>
      <c r="AR671" s="1">
        <v>3</v>
      </c>
      <c r="AS671" s="25" t="s">
        <v>518</v>
      </c>
      <c r="AT671" s="36" t="s">
        <v>50</v>
      </c>
      <c r="AU671" s="9">
        <f t="shared" si="81"/>
        <v>-2.1159294805983135</v>
      </c>
      <c r="AV671" s="9">
        <f t="shared" si="82"/>
        <v>-1.4281141638071317</v>
      </c>
      <c r="AW671">
        <f t="shared" si="83"/>
        <v>4</v>
      </c>
      <c r="AX671">
        <f t="shared" si="84"/>
        <v>0</v>
      </c>
      <c r="AY671" s="6">
        <f>VLOOKUP(AQ671,COND!$A$10:$B$32,2,FALSE)</f>
        <v>1</v>
      </c>
      <c r="AZ671" s="9">
        <f>($AU$3*AU671+$AV$3*AV671+$AW$3*AW671+$AX$3*AX671)*AY671*IF(AR671&lt;5,0.95,IF(AR671&lt;7,0.975,1))+$K$3*VLOOKUP(K671,COND!$A$2:$D$7,2,FALSE)+$L$3*VLOOKUP(L671,COND!$A$2:$D$7,3,FALSE)+IF(BB671="SP",$BB$3,0)+IF($AW671&lt;3,-5,0)</f>
        <v>3.7638042863508154</v>
      </c>
      <c r="BA671" s="28">
        <f t="shared" si="85"/>
        <v>-0.72690313994595468</v>
      </c>
      <c r="BB671" t="str">
        <f t="shared" si="86"/>
        <v>RP</v>
      </c>
      <c r="BC671">
        <v>900</v>
      </c>
      <c r="BD671">
        <v>667</v>
      </c>
      <c r="BF671" t="str">
        <f t="shared" si="87"/>
        <v>Unlikely</v>
      </c>
      <c r="BH671" t="str">
        <f>IF(VLOOKUP($B671,'Draft List'!$D$4:$AC$2598,BH$3,FALSE)&lt;&gt;0,VLOOKUP($B671,'Draft List'!$D$4:$AC$2598,BH$3,FALSE),"")</f>
        <v/>
      </c>
      <c r="BI671" t="str">
        <f>IF(VLOOKUP($B671,'Draft List'!$D$4:$AC$2598,BI$3,FALSE)&lt;&gt;0,VLOOKUP($B671,'Draft List'!$D$4:$AC$2598,BI$3,FALSE),"")</f>
        <v/>
      </c>
      <c r="BJ671" t="str">
        <f>IF(VLOOKUP($B671,'Draft List'!$D$4:$AC$2598,BJ$3,FALSE)&lt;&gt;0,VLOOKUP($B671,'Draft List'!$D$4:$AC$2598,BJ$3,FALSE),"")</f>
        <v/>
      </c>
      <c r="BK671" t="str">
        <f>IF(VLOOKUP($B671,'Draft List'!$D$4:$AC$2598,BK$3,FALSE)&lt;&gt;0,VLOOKUP($B671,'Draft List'!$D$4:$AC$2598,BK$3,FALSE),"")</f>
        <v/>
      </c>
      <c r="BL671" t="e">
        <f>IF(OR(C671="SP",C671="MR",C671="CL"),"P",VLOOKUP($A671,Bat!$A$4:$AQ$1284,42,FALSE))</f>
        <v>#N/A</v>
      </c>
    </row>
    <row r="672" spans="1:64" x14ac:dyDescent="0.25">
      <c r="A672" s="45" t="str">
        <f t="shared" si="80"/>
        <v>CLBill Ramírez22</v>
      </c>
      <c r="B672">
        <f>VLOOKUP($A672,draft_listing_pitchers_stats!$A$1:$B$1324,2,FALSE)</f>
        <v>8978</v>
      </c>
      <c r="C672" s="1" t="s">
        <v>53</v>
      </c>
      <c r="D672" s="1" t="s">
        <v>162</v>
      </c>
      <c r="E672" s="1" t="s">
        <v>179</v>
      </c>
      <c r="F672" s="1">
        <v>22</v>
      </c>
      <c r="G672" s="1" t="s">
        <v>58</v>
      </c>
      <c r="H672" s="1" t="s">
        <v>58</v>
      </c>
      <c r="I672" s="1" t="s">
        <v>54</v>
      </c>
      <c r="J672" s="24" t="s">
        <v>54</v>
      </c>
      <c r="K672" s="1" t="s">
        <v>47</v>
      </c>
      <c r="L672" s="24" t="s">
        <v>47</v>
      </c>
      <c r="M672" s="1">
        <v>3</v>
      </c>
      <c r="N672" s="1">
        <v>3</v>
      </c>
      <c r="O672" s="24">
        <v>1</v>
      </c>
      <c r="P672" s="1">
        <v>3</v>
      </c>
      <c r="Q672" s="1">
        <v>3</v>
      </c>
      <c r="R672" s="24">
        <v>1</v>
      </c>
      <c r="S672" s="1">
        <v>4</v>
      </c>
      <c r="T672" s="1">
        <v>4</v>
      </c>
      <c r="U672" s="1" t="s">
        <v>48</v>
      </c>
      <c r="V672" s="1" t="s">
        <v>48</v>
      </c>
      <c r="W672" s="1">
        <v>3</v>
      </c>
      <c r="X672" s="1">
        <v>3</v>
      </c>
      <c r="Y672" s="1">
        <v>3</v>
      </c>
      <c r="Z672" s="1">
        <v>3</v>
      </c>
      <c r="AA672" s="1" t="s">
        <v>48</v>
      </c>
      <c r="AB672" s="1" t="s">
        <v>48</v>
      </c>
      <c r="AC672" s="1" t="s">
        <v>48</v>
      </c>
      <c r="AD672" s="1" t="s">
        <v>48</v>
      </c>
      <c r="AE672" s="1" t="s">
        <v>48</v>
      </c>
      <c r="AF672" s="1" t="s">
        <v>48</v>
      </c>
      <c r="AG672" s="1" t="s">
        <v>48</v>
      </c>
      <c r="AH672" s="1" t="s">
        <v>48</v>
      </c>
      <c r="AI672" s="1" t="s">
        <v>48</v>
      </c>
      <c r="AJ672" s="1" t="s">
        <v>48</v>
      </c>
      <c r="AK672" s="1" t="s">
        <v>48</v>
      </c>
      <c r="AL672" s="1" t="s">
        <v>48</v>
      </c>
      <c r="AM672" s="1" t="s">
        <v>48</v>
      </c>
      <c r="AN672" s="1" t="s">
        <v>48</v>
      </c>
      <c r="AO672" s="1" t="s">
        <v>48</v>
      </c>
      <c r="AP672" s="24" t="s">
        <v>48</v>
      </c>
      <c r="AQ672" s="1" t="s">
        <v>521</v>
      </c>
      <c r="AR672" s="1">
        <v>6</v>
      </c>
      <c r="AS672" s="25" t="s">
        <v>518</v>
      </c>
      <c r="AT672" s="36" t="s">
        <v>881</v>
      </c>
      <c r="AU672" s="9">
        <f t="shared" si="81"/>
        <v>-1.9212381560891401</v>
      </c>
      <c r="AV672" s="9">
        <f t="shared" si="82"/>
        <v>-1.4757434053520684</v>
      </c>
      <c r="AW672">
        <f t="shared" si="83"/>
        <v>3</v>
      </c>
      <c r="AX672">
        <f t="shared" si="84"/>
        <v>0</v>
      </c>
      <c r="AY672" s="6">
        <f>VLOOKUP(AQ672,COND!$A$10:$B$32,2,FALSE)</f>
        <v>1</v>
      </c>
      <c r="AZ672" s="9">
        <f>($AU$3*AU672+$AV$3*AV672+$AW$3*AW672+$AX$3*AX672)*AY672*IF(AR672&lt;5,0.95,IF(AR672&lt;7,0.975,1))+$K$3*VLOOKUP(K672,COND!$A$2:$D$7,2,FALSE)+$L$3*VLOOKUP(L672,COND!$A$2:$D$7,3,FALSE)+IF(BB672="SP",$BB$3,0)+IF($AW672&lt;3,-5,0)</f>
        <v>3.7108621551972831</v>
      </c>
      <c r="BA672" s="28">
        <f t="shared" si="85"/>
        <v>-0.73155410855884817</v>
      </c>
      <c r="BB672" t="str">
        <f t="shared" si="86"/>
        <v>SP</v>
      </c>
      <c r="BC672">
        <v>900</v>
      </c>
      <c r="BD672">
        <v>668</v>
      </c>
      <c r="BF672" t="str">
        <f t="shared" si="87"/>
        <v>Unlikely</v>
      </c>
      <c r="BH672" t="str">
        <f>IF(VLOOKUP($B672,'Draft List'!$D$4:$AC$2598,BH$3,FALSE)&lt;&gt;0,VLOOKUP($B672,'Draft List'!$D$4:$AC$2598,BH$3,FALSE),"")</f>
        <v/>
      </c>
      <c r="BI672" t="str">
        <f>IF(VLOOKUP($B672,'Draft List'!$D$4:$AC$2598,BI$3,FALSE)&lt;&gt;0,VLOOKUP($B672,'Draft List'!$D$4:$AC$2598,BI$3,FALSE),"")</f>
        <v/>
      </c>
      <c r="BJ672" t="str">
        <f>IF(VLOOKUP($B672,'Draft List'!$D$4:$AC$2598,BJ$3,FALSE)&lt;&gt;0,VLOOKUP($B672,'Draft List'!$D$4:$AC$2598,BJ$3,FALSE),"")</f>
        <v/>
      </c>
      <c r="BK672" t="str">
        <f>IF(VLOOKUP($B672,'Draft List'!$D$4:$AC$2598,BK$3,FALSE)&lt;&gt;0,VLOOKUP($B672,'Draft List'!$D$4:$AC$2598,BK$3,FALSE),"")</f>
        <v/>
      </c>
      <c r="BL672" t="str">
        <f>IF(OR(C672="SP",C672="MR",C672="CL"),"P",VLOOKUP($A672,Bat!$A$4:$AQ$1284,42,FALSE))</f>
        <v>P</v>
      </c>
    </row>
    <row r="673" spans="1:64" x14ac:dyDescent="0.25">
      <c r="A673" s="45" t="str">
        <f t="shared" si="80"/>
        <v>RPMichael Whittier23</v>
      </c>
      <c r="B673">
        <f>VLOOKUP($A673,draft_listing_pitchers_stats!$A$1:$B$1324,2,FALSE)</f>
        <v>15286</v>
      </c>
      <c r="C673" s="1" t="s">
        <v>885</v>
      </c>
      <c r="D673" s="1" t="s">
        <v>143</v>
      </c>
      <c r="E673" s="1" t="s">
        <v>1737</v>
      </c>
      <c r="F673" s="1">
        <v>23</v>
      </c>
      <c r="G673" s="1" t="s">
        <v>44</v>
      </c>
      <c r="H673" s="1" t="s">
        <v>44</v>
      </c>
      <c r="I673" s="1" t="s">
        <v>54</v>
      </c>
      <c r="J673" s="24" t="s">
        <v>54</v>
      </c>
      <c r="K673" s="1" t="s">
        <v>47</v>
      </c>
      <c r="L673" s="24" t="s">
        <v>46</v>
      </c>
      <c r="M673" s="1">
        <v>2</v>
      </c>
      <c r="N673" s="1">
        <v>2</v>
      </c>
      <c r="O673" s="24">
        <v>1</v>
      </c>
      <c r="P673" s="1">
        <v>4</v>
      </c>
      <c r="Q673" s="1">
        <v>2</v>
      </c>
      <c r="R673" s="24">
        <v>1</v>
      </c>
      <c r="S673" s="1">
        <v>4</v>
      </c>
      <c r="T673" s="1">
        <v>4</v>
      </c>
      <c r="U673" s="1">
        <v>1</v>
      </c>
      <c r="V673" s="1">
        <v>4</v>
      </c>
      <c r="W673" s="1">
        <v>3</v>
      </c>
      <c r="X673" s="1">
        <v>5</v>
      </c>
      <c r="Y673" s="1">
        <v>4</v>
      </c>
      <c r="Z673" s="1">
        <v>4</v>
      </c>
      <c r="AA673" s="1" t="s">
        <v>48</v>
      </c>
      <c r="AB673" s="1" t="s">
        <v>48</v>
      </c>
      <c r="AC673" s="1" t="s">
        <v>48</v>
      </c>
      <c r="AD673" s="1" t="s">
        <v>48</v>
      </c>
      <c r="AE673" s="1" t="s">
        <v>48</v>
      </c>
      <c r="AF673" s="1" t="s">
        <v>48</v>
      </c>
      <c r="AG673" s="1" t="s">
        <v>48</v>
      </c>
      <c r="AH673" s="1" t="s">
        <v>48</v>
      </c>
      <c r="AI673" s="1" t="s">
        <v>48</v>
      </c>
      <c r="AJ673" s="1" t="s">
        <v>48</v>
      </c>
      <c r="AK673" s="1" t="s">
        <v>48</v>
      </c>
      <c r="AL673" s="1" t="s">
        <v>48</v>
      </c>
      <c r="AM673" s="1" t="s">
        <v>48</v>
      </c>
      <c r="AN673" s="1" t="s">
        <v>48</v>
      </c>
      <c r="AO673" s="1" t="s">
        <v>48</v>
      </c>
      <c r="AP673" s="24" t="s">
        <v>48</v>
      </c>
      <c r="AQ673" s="1" t="s">
        <v>522</v>
      </c>
      <c r="AR673" s="1">
        <v>8</v>
      </c>
      <c r="AS673" s="25" t="s">
        <v>519</v>
      </c>
      <c r="AT673" s="36" t="s">
        <v>48</v>
      </c>
      <c r="AU673" s="9">
        <f t="shared" si="81"/>
        <v>-2.311361197028369</v>
      </c>
      <c r="AV673" s="9">
        <f t="shared" si="82"/>
        <v>-1.4764837972729503</v>
      </c>
      <c r="AW673">
        <f t="shared" si="83"/>
        <v>4</v>
      </c>
      <c r="AX673">
        <f t="shared" si="84"/>
        <v>0</v>
      </c>
      <c r="AY673" s="6">
        <f>VLOOKUP(AQ673,COND!$A$10:$B$32,2,FALSE)</f>
        <v>1</v>
      </c>
      <c r="AZ673" s="9">
        <f>($AU$3*AU673+$AV$3*AV673+$AW$3*AW673+$AX$3*AX673)*AY673*IF(AR673&lt;5,0.95,IF(AR673&lt;7,0.975,1))+$K$3*VLOOKUP(K673,COND!$A$2:$D$7,2,FALSE)+$L$3*VLOOKUP(L673,COND!$A$2:$D$7,3,FALSE)+IF(BB673="SP",$BB$3,0)+IF($AW673&lt;3,-5,0)</f>
        <v>3.7080518151353203</v>
      </c>
      <c r="BA673" s="28">
        <f t="shared" si="85"/>
        <v>-0.73180099706021662</v>
      </c>
      <c r="BB673" t="str">
        <f t="shared" si="86"/>
        <v>SP</v>
      </c>
      <c r="BC673">
        <v>900</v>
      </c>
      <c r="BD673">
        <v>669</v>
      </c>
      <c r="BF673" t="str">
        <f t="shared" si="87"/>
        <v>Unlikely</v>
      </c>
      <c r="BH673" t="str">
        <f>IF(VLOOKUP($B673,'Draft List'!$D$4:$AC$2598,BH$3,FALSE)&lt;&gt;0,VLOOKUP($B673,'Draft List'!$D$4:$AC$2598,BH$3,FALSE),"")</f>
        <v/>
      </c>
      <c r="BI673" t="str">
        <f>IF(VLOOKUP($B673,'Draft List'!$D$4:$AC$2598,BI$3,FALSE)&lt;&gt;0,VLOOKUP($B673,'Draft List'!$D$4:$AC$2598,BI$3,FALSE),"")</f>
        <v/>
      </c>
      <c r="BJ673" t="str">
        <f>IF(VLOOKUP($B673,'Draft List'!$D$4:$AC$2598,BJ$3,FALSE)&lt;&gt;0,VLOOKUP($B673,'Draft List'!$D$4:$AC$2598,BJ$3,FALSE),"")</f>
        <v/>
      </c>
      <c r="BK673" t="str">
        <f>IF(VLOOKUP($B673,'Draft List'!$D$4:$AC$2598,BK$3,FALSE)&lt;&gt;0,VLOOKUP($B673,'Draft List'!$D$4:$AC$2598,BK$3,FALSE),"")</f>
        <v/>
      </c>
      <c r="BL673">
        <f>IF(OR(C673="SP",C673="MR",C673="CL"),"P",VLOOKUP($A673,Bat!$A$4:$AQ$1284,42,FALSE))</f>
        <v>-8.8558741592520729</v>
      </c>
    </row>
    <row r="674" spans="1:64" x14ac:dyDescent="0.25">
      <c r="A674" s="45" t="str">
        <f t="shared" si="80"/>
        <v>RPGerald Jones22</v>
      </c>
      <c r="B674">
        <f>VLOOKUP($A674,draft_listing_pitchers_stats!$A$1:$B$1324,2,FALSE)</f>
        <v>8968</v>
      </c>
      <c r="C674" s="1" t="s">
        <v>885</v>
      </c>
      <c r="D674" s="1" t="s">
        <v>421</v>
      </c>
      <c r="E674" s="1" t="s">
        <v>230</v>
      </c>
      <c r="F674" s="1">
        <v>22</v>
      </c>
      <c r="G674" s="1" t="s">
        <v>44</v>
      </c>
      <c r="H674" s="1" t="s">
        <v>44</v>
      </c>
      <c r="I674" s="1" t="s">
        <v>54</v>
      </c>
      <c r="J674" s="24" t="s">
        <v>54</v>
      </c>
      <c r="K674" s="1" t="s">
        <v>46</v>
      </c>
      <c r="L674" s="24" t="s">
        <v>46</v>
      </c>
      <c r="M674" s="1">
        <v>3</v>
      </c>
      <c r="N674" s="1">
        <v>2</v>
      </c>
      <c r="O674" s="24">
        <v>1</v>
      </c>
      <c r="P674" s="1">
        <v>4</v>
      </c>
      <c r="Q674" s="1">
        <v>2</v>
      </c>
      <c r="R674" s="24">
        <v>1</v>
      </c>
      <c r="S674" s="1">
        <v>4</v>
      </c>
      <c r="T674" s="1">
        <v>5</v>
      </c>
      <c r="U674" s="1">
        <v>1</v>
      </c>
      <c r="V674" s="1">
        <v>3</v>
      </c>
      <c r="W674" s="1" t="s">
        <v>48</v>
      </c>
      <c r="X674" s="1" t="s">
        <v>48</v>
      </c>
      <c r="Y674" s="1" t="s">
        <v>48</v>
      </c>
      <c r="Z674" s="1" t="s">
        <v>48</v>
      </c>
      <c r="AA674" s="1" t="s">
        <v>48</v>
      </c>
      <c r="AB674" s="1" t="s">
        <v>48</v>
      </c>
      <c r="AC674" s="1">
        <v>3</v>
      </c>
      <c r="AD674" s="1">
        <v>5</v>
      </c>
      <c r="AE674" s="1" t="s">
        <v>48</v>
      </c>
      <c r="AF674" s="1" t="s">
        <v>48</v>
      </c>
      <c r="AG674" s="1" t="s">
        <v>48</v>
      </c>
      <c r="AH674" s="1" t="s">
        <v>48</v>
      </c>
      <c r="AI674" s="1" t="s">
        <v>48</v>
      </c>
      <c r="AJ674" s="1" t="s">
        <v>48</v>
      </c>
      <c r="AK674" s="1" t="s">
        <v>48</v>
      </c>
      <c r="AL674" s="1" t="s">
        <v>48</v>
      </c>
      <c r="AM674" s="1" t="s">
        <v>48</v>
      </c>
      <c r="AN674" s="1" t="s">
        <v>48</v>
      </c>
      <c r="AO674" s="1" t="s">
        <v>48</v>
      </c>
      <c r="AP674" s="24" t="s">
        <v>48</v>
      </c>
      <c r="AQ674" s="1" t="s">
        <v>62</v>
      </c>
      <c r="AR674" s="1">
        <v>9</v>
      </c>
      <c r="AS674" s="25" t="s">
        <v>519</v>
      </c>
      <c r="AT674" s="36" t="s">
        <v>832</v>
      </c>
      <c r="AU674" s="9">
        <f t="shared" si="81"/>
        <v>-2.1166698725191955</v>
      </c>
      <c r="AV674" s="9">
        <f t="shared" si="82"/>
        <v>-1.4764837972729503</v>
      </c>
      <c r="AW674">
        <f t="shared" si="83"/>
        <v>3</v>
      </c>
      <c r="AX674">
        <f t="shared" si="84"/>
        <v>0</v>
      </c>
      <c r="AY674" s="6">
        <f>VLOOKUP(AQ674,COND!$A$10:$B$32,2,FALSE)</f>
        <v>1</v>
      </c>
      <c r="AZ674" s="9">
        <f>($AU$3*AU674+$AV$3*AV674+$AW$3*AW674+$AX$3*AX674)*AY674*IF(AR674&lt;5,0.95,IF(AR674&lt;7,0.975,1))+$K$3*VLOOKUP(K674,COND!$A$2:$D$7,2,FALSE)+$L$3*VLOOKUP(L674,COND!$A$2:$D$7,3,FALSE)+IF(BB674="SP",$BB$3,0)+IF($AW674&lt;3,-5,0)</f>
        <v>3.5469900800371548</v>
      </c>
      <c r="BA674" s="28">
        <f t="shared" si="85"/>
        <v>-0.74595027776271372</v>
      </c>
      <c r="BB674" t="str">
        <f t="shared" si="86"/>
        <v>SP</v>
      </c>
      <c r="BC674">
        <v>900</v>
      </c>
      <c r="BD674">
        <v>670</v>
      </c>
      <c r="BF674" t="str">
        <f t="shared" si="87"/>
        <v>Unlikely</v>
      </c>
      <c r="BH674" t="str">
        <f>IF(VLOOKUP($B674,'Draft List'!$D$4:$AC$2598,BH$3,FALSE)&lt;&gt;0,VLOOKUP($B674,'Draft List'!$D$4:$AC$2598,BH$3,FALSE),"")</f>
        <v/>
      </c>
      <c r="BI674" t="str">
        <f>IF(VLOOKUP($B674,'Draft List'!$D$4:$AC$2598,BI$3,FALSE)&lt;&gt;0,VLOOKUP($B674,'Draft List'!$D$4:$AC$2598,BI$3,FALSE),"")</f>
        <v/>
      </c>
      <c r="BJ674" t="str">
        <f>IF(VLOOKUP($B674,'Draft List'!$D$4:$AC$2598,BJ$3,FALSE)&lt;&gt;0,VLOOKUP($B674,'Draft List'!$D$4:$AC$2598,BJ$3,FALSE),"")</f>
        <v/>
      </c>
      <c r="BK674" t="str">
        <f>IF(VLOOKUP($B674,'Draft List'!$D$4:$AC$2598,BK$3,FALSE)&lt;&gt;0,VLOOKUP($B674,'Draft List'!$D$4:$AC$2598,BK$3,FALSE),"")</f>
        <v/>
      </c>
      <c r="BL674">
        <f>IF(OR(C674="SP",C674="MR",C674="CL"),"P",VLOOKUP($A674,Bat!$A$4:$AQ$1284,42,FALSE))</f>
        <v>-11.521445487686098</v>
      </c>
    </row>
    <row r="675" spans="1:64" x14ac:dyDescent="0.25">
      <c r="A675" s="45" t="str">
        <f t="shared" si="80"/>
        <v>RPTanzan Noguchi23</v>
      </c>
      <c r="B675">
        <f>VLOOKUP($A675,draft_listing_pitchers_stats!$A$1:$B$1324,2,FALSE)</f>
        <v>13589</v>
      </c>
      <c r="C675" s="1" t="s">
        <v>885</v>
      </c>
      <c r="D675" s="1" t="s">
        <v>1500</v>
      </c>
      <c r="E675" s="1" t="s">
        <v>781</v>
      </c>
      <c r="F675" s="1">
        <v>23</v>
      </c>
      <c r="G675" s="1" t="s">
        <v>58</v>
      </c>
      <c r="H675" s="1" t="s">
        <v>44</v>
      </c>
      <c r="I675" s="1" t="s">
        <v>54</v>
      </c>
      <c r="J675" s="24" t="s">
        <v>54</v>
      </c>
      <c r="K675" s="1" t="s">
        <v>46</v>
      </c>
      <c r="L675" s="24" t="s">
        <v>46</v>
      </c>
      <c r="M675" s="1">
        <v>3</v>
      </c>
      <c r="N675" s="1">
        <v>2</v>
      </c>
      <c r="O675" s="24">
        <v>1</v>
      </c>
      <c r="P675" s="1">
        <v>4</v>
      </c>
      <c r="Q675" s="1">
        <v>2</v>
      </c>
      <c r="R675" s="24">
        <v>1</v>
      </c>
      <c r="S675" s="1">
        <v>4</v>
      </c>
      <c r="T675" s="1">
        <v>5</v>
      </c>
      <c r="U675" s="1">
        <v>1</v>
      </c>
      <c r="V675" s="1">
        <v>2</v>
      </c>
      <c r="W675" s="1" t="s">
        <v>48</v>
      </c>
      <c r="X675" s="1" t="s">
        <v>48</v>
      </c>
      <c r="Y675" s="1" t="s">
        <v>48</v>
      </c>
      <c r="Z675" s="1" t="s">
        <v>48</v>
      </c>
      <c r="AA675" s="1" t="s">
        <v>48</v>
      </c>
      <c r="AB675" s="1" t="s">
        <v>48</v>
      </c>
      <c r="AC675" s="1">
        <v>4</v>
      </c>
      <c r="AD675" s="1">
        <v>4</v>
      </c>
      <c r="AE675" s="1" t="s">
        <v>48</v>
      </c>
      <c r="AF675" s="1" t="s">
        <v>48</v>
      </c>
      <c r="AG675" s="1" t="s">
        <v>48</v>
      </c>
      <c r="AH675" s="1" t="s">
        <v>48</v>
      </c>
      <c r="AI675" s="1" t="s">
        <v>48</v>
      </c>
      <c r="AJ675" s="1" t="s">
        <v>48</v>
      </c>
      <c r="AK675" s="1" t="s">
        <v>48</v>
      </c>
      <c r="AL675" s="1" t="s">
        <v>48</v>
      </c>
      <c r="AM675" s="1" t="s">
        <v>48</v>
      </c>
      <c r="AN675" s="1" t="s">
        <v>48</v>
      </c>
      <c r="AO675" s="1" t="s">
        <v>48</v>
      </c>
      <c r="AP675" s="24" t="s">
        <v>48</v>
      </c>
      <c r="AQ675" s="1" t="s">
        <v>61</v>
      </c>
      <c r="AR675" s="1">
        <v>7</v>
      </c>
      <c r="AS675" s="25" t="s">
        <v>523</v>
      </c>
      <c r="AT675" s="36" t="s">
        <v>50</v>
      </c>
      <c r="AU675" s="9">
        <f t="shared" si="81"/>
        <v>-2.1166698725191955</v>
      </c>
      <c r="AV675" s="9">
        <f t="shared" si="82"/>
        <v>-1.4764837972729503</v>
      </c>
      <c r="AW675">
        <f t="shared" si="83"/>
        <v>3</v>
      </c>
      <c r="AX675">
        <f t="shared" si="84"/>
        <v>0</v>
      </c>
      <c r="AY675" s="6">
        <f>VLOOKUP(AQ675,COND!$A$10:$B$32,2,FALSE)</f>
        <v>1</v>
      </c>
      <c r="AZ675" s="9">
        <f>($AU$3*AU675+$AV$3*AV675+$AW$3*AW675+$AX$3*AX675)*AY675*IF(AR675&lt;5,0.95,IF(AR675&lt;7,0.975,1))+$K$3*VLOOKUP(K675,COND!$A$2:$D$7,2,FALSE)+$L$3*VLOOKUP(L675,COND!$A$2:$D$7,3,FALSE)+IF(BB675="SP",$BB$3,0)+IF($AW675&lt;3,-5,0)</f>
        <v>3.5469900800371548</v>
      </c>
      <c r="BA675" s="28">
        <f t="shared" si="85"/>
        <v>-0.74595027776271372</v>
      </c>
      <c r="BB675" t="str">
        <f t="shared" si="86"/>
        <v>SP</v>
      </c>
      <c r="BC675">
        <v>900</v>
      </c>
      <c r="BD675">
        <v>671</v>
      </c>
      <c r="BF675" t="str">
        <f t="shared" si="87"/>
        <v>Unlikely</v>
      </c>
      <c r="BH675" t="str">
        <f>IF(VLOOKUP($B675,'Draft List'!$D$4:$AC$2598,BH$3,FALSE)&lt;&gt;0,VLOOKUP($B675,'Draft List'!$D$4:$AC$2598,BH$3,FALSE),"")</f>
        <v/>
      </c>
      <c r="BI675" t="str">
        <f>IF(VLOOKUP($B675,'Draft List'!$D$4:$AC$2598,BI$3,FALSE)&lt;&gt;0,VLOOKUP($B675,'Draft List'!$D$4:$AC$2598,BI$3,FALSE),"")</f>
        <v/>
      </c>
      <c r="BJ675" t="str">
        <f>IF(VLOOKUP($B675,'Draft List'!$D$4:$AC$2598,BJ$3,FALSE)&lt;&gt;0,VLOOKUP($B675,'Draft List'!$D$4:$AC$2598,BJ$3,FALSE),"")</f>
        <v/>
      </c>
      <c r="BK675" t="str">
        <f>IF(VLOOKUP($B675,'Draft List'!$D$4:$AC$2598,BK$3,FALSE)&lt;&gt;0,VLOOKUP($B675,'Draft List'!$D$4:$AC$2598,BK$3,FALSE),"")</f>
        <v/>
      </c>
      <c r="BL675" t="e">
        <f>IF(OR(C675="SP",C675="MR",C675="CL"),"P",VLOOKUP($A675,Bat!$A$4:$AQ$1284,42,FALSE))</f>
        <v>#N/A</v>
      </c>
    </row>
    <row r="676" spans="1:64" x14ac:dyDescent="0.25">
      <c r="A676" s="45" t="str">
        <f t="shared" si="80"/>
        <v>RPJohn Adkins22</v>
      </c>
      <c r="B676">
        <f>VLOOKUP($A676,draft_listing_pitchers_stats!$A$1:$B$1324,2,FALSE)</f>
        <v>7824</v>
      </c>
      <c r="C676" s="1" t="s">
        <v>885</v>
      </c>
      <c r="D676" s="1" t="s">
        <v>213</v>
      </c>
      <c r="E676" s="1" t="s">
        <v>998</v>
      </c>
      <c r="F676" s="1">
        <v>22</v>
      </c>
      <c r="G676" s="1" t="s">
        <v>58</v>
      </c>
      <c r="H676" s="1" t="s">
        <v>58</v>
      </c>
      <c r="I676" s="1" t="s">
        <v>54</v>
      </c>
      <c r="J676" s="24" t="s">
        <v>54</v>
      </c>
      <c r="K676" s="1" t="s">
        <v>46</v>
      </c>
      <c r="L676" s="24" t="s">
        <v>46</v>
      </c>
      <c r="M676" s="1">
        <v>3</v>
      </c>
      <c r="N676" s="1">
        <v>1</v>
      </c>
      <c r="O676" s="24">
        <v>1</v>
      </c>
      <c r="P676" s="1">
        <v>5</v>
      </c>
      <c r="Q676" s="1">
        <v>1</v>
      </c>
      <c r="R676" s="24">
        <v>1</v>
      </c>
      <c r="S676" s="1">
        <v>4</v>
      </c>
      <c r="T676" s="1">
        <v>5</v>
      </c>
      <c r="U676" s="1">
        <v>1</v>
      </c>
      <c r="V676" s="1">
        <v>4</v>
      </c>
      <c r="W676" s="1" t="s">
        <v>48</v>
      </c>
      <c r="X676" s="1" t="s">
        <v>48</v>
      </c>
      <c r="Y676" s="1">
        <v>4</v>
      </c>
      <c r="Z676" s="1">
        <v>6</v>
      </c>
      <c r="AA676" s="1" t="s">
        <v>48</v>
      </c>
      <c r="AB676" s="1" t="s">
        <v>48</v>
      </c>
      <c r="AC676" s="1" t="s">
        <v>48</v>
      </c>
      <c r="AD676" s="1" t="s">
        <v>48</v>
      </c>
      <c r="AE676" s="1" t="s">
        <v>48</v>
      </c>
      <c r="AF676" s="1" t="s">
        <v>48</v>
      </c>
      <c r="AG676" s="1" t="s">
        <v>48</v>
      </c>
      <c r="AH676" s="1" t="s">
        <v>48</v>
      </c>
      <c r="AI676" s="1" t="s">
        <v>48</v>
      </c>
      <c r="AJ676" s="1" t="s">
        <v>48</v>
      </c>
      <c r="AK676" s="1" t="s">
        <v>48</v>
      </c>
      <c r="AL676" s="1" t="s">
        <v>48</v>
      </c>
      <c r="AM676" s="1" t="s">
        <v>48</v>
      </c>
      <c r="AN676" s="1" t="s">
        <v>48</v>
      </c>
      <c r="AO676" s="1" t="s">
        <v>48</v>
      </c>
      <c r="AP676" s="24" t="s">
        <v>48</v>
      </c>
      <c r="AQ676" s="1" t="s">
        <v>522</v>
      </c>
      <c r="AR676" s="1">
        <v>4</v>
      </c>
      <c r="AS676" s="25" t="s">
        <v>15</v>
      </c>
      <c r="AT676" s="36" t="s">
        <v>839</v>
      </c>
      <c r="AU676" s="9">
        <f t="shared" si="81"/>
        <v>-2.3121015889492513</v>
      </c>
      <c r="AV676" s="9">
        <f t="shared" si="82"/>
        <v>-1.4772241891938322</v>
      </c>
      <c r="AW676">
        <f t="shared" si="83"/>
        <v>3</v>
      </c>
      <c r="AX676">
        <f t="shared" si="84"/>
        <v>0.5</v>
      </c>
      <c r="AY676" s="6">
        <f>VLOOKUP(AQ676,COND!$A$10:$B$32,2,FALSE)</f>
        <v>1</v>
      </c>
      <c r="AZ676" s="9">
        <f>($AU$3*AU676+$AV$3*AV676+$AW$3*AW676+$AX$3*AX676)*AY676*IF(AR676&lt;5,0.95,IF(AR676&lt;7,0.975,1))+$K$3*VLOOKUP(K676,COND!$A$2:$D$7,2,FALSE)+$L$3*VLOOKUP(L676,COND!$A$2:$D$7,3,FALSE)+IF(BB676="SP",$BB$3,0)+IF($AW676&lt;3,-5,0)</f>
        <v>3.512191103416832</v>
      </c>
      <c r="BA676" s="28">
        <f t="shared" si="85"/>
        <v>-0.74900736943045509</v>
      </c>
      <c r="BB676" t="str">
        <f t="shared" si="86"/>
        <v>RP</v>
      </c>
      <c r="BC676">
        <v>900</v>
      </c>
      <c r="BD676">
        <v>672</v>
      </c>
      <c r="BF676" t="str">
        <f t="shared" si="87"/>
        <v>Unlikely</v>
      </c>
      <c r="BH676">
        <f>IF(VLOOKUP($B676,'Draft List'!$D$4:$AC$2598,BH$3,FALSE)&lt;&gt;0,VLOOKUP($B676,'Draft List'!$D$4:$AC$2598,BH$3,FALSE),"")</f>
        <v>306</v>
      </c>
      <c r="BI676">
        <f>IF(VLOOKUP($B676,'Draft List'!$D$4:$AC$2598,BI$3,FALSE)&lt;&gt;0,VLOOKUP($B676,'Draft List'!$D$4:$AC$2598,BI$3,FALSE),"")</f>
        <v>12</v>
      </c>
      <c r="BJ676">
        <f>IF(VLOOKUP($B676,'Draft List'!$D$4:$AC$2598,BJ$3,FALSE)&lt;&gt;0,VLOOKUP($B676,'Draft List'!$D$4:$AC$2598,BJ$3,FALSE),"")</f>
        <v>14</v>
      </c>
      <c r="BK676" t="str">
        <f>IF(VLOOKUP($B676,'Draft List'!$D$4:$AC$2598,BK$3,FALSE)&lt;&gt;0,VLOOKUP($B676,'Draft List'!$D$4:$AC$2598,BK$3,FALSE),"")</f>
        <v>Canton Longshoremen</v>
      </c>
      <c r="BL676">
        <f>IF(OR(C676="SP",C676="MR",C676="CL"),"P",VLOOKUP($A676,Bat!$A$4:$AQ$1284,42,FALSE))</f>
        <v>-7.6334502369828741</v>
      </c>
    </row>
    <row r="677" spans="1:64" x14ac:dyDescent="0.25">
      <c r="A677" s="45" t="str">
        <f t="shared" si="80"/>
        <v>RPThomas Leiker23</v>
      </c>
      <c r="B677">
        <f>VLOOKUP($A677,draft_listing_pitchers_stats!$A$1:$B$1324,2,FALSE)</f>
        <v>10317</v>
      </c>
      <c r="C677" s="1" t="s">
        <v>885</v>
      </c>
      <c r="D677" s="1" t="s">
        <v>168</v>
      </c>
      <c r="E677" s="1" t="s">
        <v>1358</v>
      </c>
      <c r="F677" s="1">
        <v>23</v>
      </c>
      <c r="G677" s="1" t="s">
        <v>58</v>
      </c>
      <c r="H677" s="1" t="s">
        <v>44</v>
      </c>
      <c r="I677" s="1" t="s">
        <v>54</v>
      </c>
      <c r="J677" s="24" t="s">
        <v>54</v>
      </c>
      <c r="K677" s="1" t="s">
        <v>46</v>
      </c>
      <c r="L677" s="24" t="s">
        <v>46</v>
      </c>
      <c r="M677" s="1">
        <v>2</v>
      </c>
      <c r="N677" s="1">
        <v>1</v>
      </c>
      <c r="O677" s="24">
        <v>1</v>
      </c>
      <c r="P677" s="1">
        <v>4</v>
      </c>
      <c r="Q677" s="1">
        <v>2</v>
      </c>
      <c r="R677" s="24">
        <v>1</v>
      </c>
      <c r="S677" s="1">
        <v>4</v>
      </c>
      <c r="T677" s="1">
        <v>5</v>
      </c>
      <c r="U677" s="1">
        <v>1</v>
      </c>
      <c r="V677" s="1">
        <v>1</v>
      </c>
      <c r="W677" s="1">
        <v>2</v>
      </c>
      <c r="X677" s="1">
        <v>6</v>
      </c>
      <c r="Y677" s="1" t="s">
        <v>48</v>
      </c>
      <c r="Z677" s="1" t="s">
        <v>48</v>
      </c>
      <c r="AA677" s="1" t="s">
        <v>48</v>
      </c>
      <c r="AB677" s="1" t="s">
        <v>48</v>
      </c>
      <c r="AC677" s="1" t="s">
        <v>48</v>
      </c>
      <c r="AD677" s="1" t="s">
        <v>48</v>
      </c>
      <c r="AE677" s="1" t="s">
        <v>48</v>
      </c>
      <c r="AF677" s="1" t="s">
        <v>48</v>
      </c>
      <c r="AG677" s="1" t="s">
        <v>48</v>
      </c>
      <c r="AH677" s="1" t="s">
        <v>48</v>
      </c>
      <c r="AI677" s="1" t="s">
        <v>48</v>
      </c>
      <c r="AJ677" s="1" t="s">
        <v>48</v>
      </c>
      <c r="AK677" s="1" t="s">
        <v>48</v>
      </c>
      <c r="AL677" s="1" t="s">
        <v>48</v>
      </c>
      <c r="AM677" s="1" t="s">
        <v>48</v>
      </c>
      <c r="AN677" s="1" t="s">
        <v>48</v>
      </c>
      <c r="AO677" s="1" t="s">
        <v>48</v>
      </c>
      <c r="AP677" s="24" t="s">
        <v>48</v>
      </c>
      <c r="AQ677" s="1" t="s">
        <v>71</v>
      </c>
      <c r="AR677" s="1">
        <v>4</v>
      </c>
      <c r="AS677" s="25" t="s">
        <v>15</v>
      </c>
      <c r="AT677" s="36" t="s">
        <v>50</v>
      </c>
      <c r="AU677" s="9">
        <f t="shared" si="81"/>
        <v>-2.5067929134584248</v>
      </c>
      <c r="AV677" s="9">
        <f t="shared" si="82"/>
        <v>-1.4764837972729503</v>
      </c>
      <c r="AW677">
        <f t="shared" si="83"/>
        <v>3</v>
      </c>
      <c r="AX677">
        <f t="shared" si="84"/>
        <v>0.5</v>
      </c>
      <c r="AY677" s="6">
        <f>VLOOKUP(AQ677,COND!$A$10:$B$32,2,FALSE)</f>
        <v>1</v>
      </c>
      <c r="AZ677" s="9">
        <f>($AU$3*AU677+$AV$3*AV677+$AW$3*AW677+$AX$3*AX677)*AY677*IF(AR677&lt;5,0.95,IF(AR677&lt;7,0.975,1))+$K$3*VLOOKUP(K677,COND!$A$2:$D$7,2,FALSE)+$L$3*VLOOKUP(L677,COND!$A$2:$D$7,3,FALSE)+IF(BB677="SP",$BB$3,0)+IF($AW677&lt;3,-5,0)</f>
        <v>3.4892671982568437</v>
      </c>
      <c r="BA677" s="28">
        <f t="shared" si="85"/>
        <v>-0.75102123553408551</v>
      </c>
      <c r="BB677" t="str">
        <f t="shared" si="86"/>
        <v>RP</v>
      </c>
      <c r="BC677">
        <v>900</v>
      </c>
      <c r="BD677">
        <v>673</v>
      </c>
      <c r="BF677" t="str">
        <f t="shared" si="87"/>
        <v>Unlikely</v>
      </c>
      <c r="BH677" t="str">
        <f>IF(VLOOKUP($B677,'Draft List'!$D$4:$AC$2598,BH$3,FALSE)&lt;&gt;0,VLOOKUP($B677,'Draft List'!$D$4:$AC$2598,BH$3,FALSE),"")</f>
        <v/>
      </c>
      <c r="BI677" t="str">
        <f>IF(VLOOKUP($B677,'Draft List'!$D$4:$AC$2598,BI$3,FALSE)&lt;&gt;0,VLOOKUP($B677,'Draft List'!$D$4:$AC$2598,BI$3,FALSE),"")</f>
        <v/>
      </c>
      <c r="BJ677" t="str">
        <f>IF(VLOOKUP($B677,'Draft List'!$D$4:$AC$2598,BJ$3,FALSE)&lt;&gt;0,VLOOKUP($B677,'Draft List'!$D$4:$AC$2598,BJ$3,FALSE),"")</f>
        <v/>
      </c>
      <c r="BK677" t="str">
        <f>IF(VLOOKUP($B677,'Draft List'!$D$4:$AC$2598,BK$3,FALSE)&lt;&gt;0,VLOOKUP($B677,'Draft List'!$D$4:$AC$2598,BK$3,FALSE),"")</f>
        <v/>
      </c>
      <c r="BL677" t="e">
        <f>IF(OR(C677="SP",C677="MR",C677="CL"),"P",VLOOKUP($A677,Bat!$A$4:$AQ$1284,42,FALSE))</f>
        <v>#N/A</v>
      </c>
    </row>
    <row r="678" spans="1:64" x14ac:dyDescent="0.25">
      <c r="A678" s="45" t="str">
        <f t="shared" si="80"/>
        <v>RPMiguel Peña24</v>
      </c>
      <c r="B678">
        <f>VLOOKUP($A678,draft_listing_pitchers_stats!$A$1:$B$1324,2,FALSE)</f>
        <v>3292</v>
      </c>
      <c r="C678" s="1" t="s">
        <v>885</v>
      </c>
      <c r="D678" s="1" t="s">
        <v>224</v>
      </c>
      <c r="E678" s="1" t="s">
        <v>1547</v>
      </c>
      <c r="F678" s="1">
        <v>24</v>
      </c>
      <c r="G678" s="1" t="s">
        <v>44</v>
      </c>
      <c r="H678" s="1" t="s">
        <v>44</v>
      </c>
      <c r="I678" s="1" t="s">
        <v>54</v>
      </c>
      <c r="J678" s="24" t="s">
        <v>54</v>
      </c>
      <c r="K678" s="1" t="s">
        <v>46</v>
      </c>
      <c r="L678" s="24" t="s">
        <v>47</v>
      </c>
      <c r="M678" s="1">
        <v>2</v>
      </c>
      <c r="N678" s="1">
        <v>1</v>
      </c>
      <c r="O678" s="24">
        <v>2</v>
      </c>
      <c r="P678" s="1">
        <v>3</v>
      </c>
      <c r="Q678" s="1">
        <v>2</v>
      </c>
      <c r="R678" s="24">
        <v>2</v>
      </c>
      <c r="S678" s="1">
        <v>5</v>
      </c>
      <c r="T678" s="1">
        <v>5</v>
      </c>
      <c r="U678" s="1">
        <v>1</v>
      </c>
      <c r="V678" s="1">
        <v>2</v>
      </c>
      <c r="W678" s="1" t="s">
        <v>48</v>
      </c>
      <c r="X678" s="1" t="s">
        <v>48</v>
      </c>
      <c r="Y678" s="1" t="s">
        <v>48</v>
      </c>
      <c r="Z678" s="1" t="s">
        <v>48</v>
      </c>
      <c r="AA678" s="1" t="s">
        <v>48</v>
      </c>
      <c r="AB678" s="1" t="s">
        <v>48</v>
      </c>
      <c r="AC678" s="1" t="s">
        <v>48</v>
      </c>
      <c r="AD678" s="1" t="s">
        <v>48</v>
      </c>
      <c r="AE678" s="1" t="s">
        <v>48</v>
      </c>
      <c r="AF678" s="1" t="s">
        <v>48</v>
      </c>
      <c r="AG678" s="1" t="s">
        <v>48</v>
      </c>
      <c r="AH678" s="1" t="s">
        <v>48</v>
      </c>
      <c r="AI678" s="1" t="s">
        <v>48</v>
      </c>
      <c r="AJ678" s="1" t="s">
        <v>48</v>
      </c>
      <c r="AK678" s="1" t="s">
        <v>48</v>
      </c>
      <c r="AL678" s="1" t="s">
        <v>48</v>
      </c>
      <c r="AM678" s="1">
        <v>2</v>
      </c>
      <c r="AN678" s="1">
        <v>3</v>
      </c>
      <c r="AO678" s="1" t="s">
        <v>48</v>
      </c>
      <c r="AP678" s="24" t="s">
        <v>48</v>
      </c>
      <c r="AQ678" s="1" t="s">
        <v>66</v>
      </c>
      <c r="AR678" s="1">
        <v>10</v>
      </c>
      <c r="AS678" s="25" t="s">
        <v>15</v>
      </c>
      <c r="AT678" s="36" t="s">
        <v>50</v>
      </c>
      <c r="AU678" s="9">
        <f t="shared" si="81"/>
        <v>-2.2644723474043147</v>
      </c>
      <c r="AV678" s="9">
        <f t="shared" si="82"/>
        <v>-1.4288545557280135</v>
      </c>
      <c r="AW678">
        <f t="shared" si="83"/>
        <v>3</v>
      </c>
      <c r="AX678">
        <f t="shared" si="84"/>
        <v>0</v>
      </c>
      <c r="AY678" s="6">
        <f>VLOOKUP(AQ678,COND!$A$10:$B$32,2,FALSE)</f>
        <v>1.0249999999999999</v>
      </c>
      <c r="AZ678" s="9">
        <f>($AU$3*AU678+$AV$3*AV678+$AW$3*AW678+$AX$3*AX678)*AY678*IF(AR678&lt;5,0.95,IF(AR678&lt;7,0.975,1))+$K$3*VLOOKUP(K678,COND!$A$2:$D$7,2,FALSE)+$L$3*VLOOKUP(L678,COND!$A$2:$D$7,3,FALSE)+IF(BB678="SP",$BB$3,0)+IF($AW678&lt;3,-5,0)</f>
        <v>3.4817647763578421</v>
      </c>
      <c r="BA678" s="28">
        <f t="shared" si="85"/>
        <v>-0.75168032363674897</v>
      </c>
      <c r="BB678" t="str">
        <f t="shared" si="86"/>
        <v>SP</v>
      </c>
      <c r="BC678">
        <v>900</v>
      </c>
      <c r="BD678">
        <v>674</v>
      </c>
      <c r="BF678" t="str">
        <f t="shared" si="87"/>
        <v>Unlikely</v>
      </c>
      <c r="BH678" t="str">
        <f>IF(VLOOKUP($B678,'Draft List'!$D$4:$AC$2598,BH$3,FALSE)&lt;&gt;0,VLOOKUP($B678,'Draft List'!$D$4:$AC$2598,BH$3,FALSE),"")</f>
        <v/>
      </c>
      <c r="BI678" t="str">
        <f>IF(VLOOKUP($B678,'Draft List'!$D$4:$AC$2598,BI$3,FALSE)&lt;&gt;0,VLOOKUP($B678,'Draft List'!$D$4:$AC$2598,BI$3,FALSE),"")</f>
        <v/>
      </c>
      <c r="BJ678" t="str">
        <f>IF(VLOOKUP($B678,'Draft List'!$D$4:$AC$2598,BJ$3,FALSE)&lt;&gt;0,VLOOKUP($B678,'Draft List'!$D$4:$AC$2598,BJ$3,FALSE),"")</f>
        <v/>
      </c>
      <c r="BK678" t="str">
        <f>IF(VLOOKUP($B678,'Draft List'!$D$4:$AC$2598,BK$3,FALSE)&lt;&gt;0,VLOOKUP($B678,'Draft List'!$D$4:$AC$2598,BK$3,FALSE),"")</f>
        <v/>
      </c>
      <c r="BL678">
        <f>IF(OR(C678="SP",C678="MR",C678="CL"),"P",VLOOKUP($A678,Bat!$A$4:$AQ$1284,42,FALSE))</f>
        <v>-8.6371230666927499</v>
      </c>
    </row>
    <row r="679" spans="1:64" x14ac:dyDescent="0.25">
      <c r="A679" s="45" t="str">
        <f t="shared" si="80"/>
        <v>RPErnesto González23</v>
      </c>
      <c r="B679">
        <f>VLOOKUP($A679,draft_listing_pitchers_stats!$A$1:$B$1324,2,FALSE)</f>
        <v>10403</v>
      </c>
      <c r="C679" s="1" t="s">
        <v>885</v>
      </c>
      <c r="D679" s="1" t="s">
        <v>260</v>
      </c>
      <c r="E679" s="1" t="s">
        <v>166</v>
      </c>
      <c r="F679" s="1">
        <v>23</v>
      </c>
      <c r="G679" s="1" t="s">
        <v>44</v>
      </c>
      <c r="H679" s="1" t="s">
        <v>44</v>
      </c>
      <c r="I679" s="1" t="s">
        <v>54</v>
      </c>
      <c r="J679" s="24" t="s">
        <v>54</v>
      </c>
      <c r="K679" s="1" t="s">
        <v>46</v>
      </c>
      <c r="L679" s="24" t="s">
        <v>46</v>
      </c>
      <c r="M679" s="1">
        <v>4</v>
      </c>
      <c r="N679" s="1">
        <v>1</v>
      </c>
      <c r="O679" s="24">
        <v>1</v>
      </c>
      <c r="P679" s="1">
        <v>5</v>
      </c>
      <c r="Q679" s="1">
        <v>1</v>
      </c>
      <c r="R679" s="24">
        <v>1</v>
      </c>
      <c r="S679" s="1">
        <v>6</v>
      </c>
      <c r="T679" s="1">
        <v>6</v>
      </c>
      <c r="U679" s="1">
        <v>1</v>
      </c>
      <c r="V679" s="1">
        <v>1</v>
      </c>
      <c r="W679" s="1" t="s">
        <v>48</v>
      </c>
      <c r="X679" s="1" t="s">
        <v>48</v>
      </c>
      <c r="Y679" s="1">
        <v>3</v>
      </c>
      <c r="Z679" s="1">
        <v>5</v>
      </c>
      <c r="AA679" s="1" t="s">
        <v>48</v>
      </c>
      <c r="AB679" s="1" t="s">
        <v>48</v>
      </c>
      <c r="AC679" s="1" t="s">
        <v>48</v>
      </c>
      <c r="AD679" s="1" t="s">
        <v>48</v>
      </c>
      <c r="AE679" s="1" t="s">
        <v>48</v>
      </c>
      <c r="AF679" s="1" t="s">
        <v>48</v>
      </c>
      <c r="AG679" s="1" t="s">
        <v>48</v>
      </c>
      <c r="AH679" s="1" t="s">
        <v>48</v>
      </c>
      <c r="AI679" s="1" t="s">
        <v>48</v>
      </c>
      <c r="AJ679" s="1" t="s">
        <v>48</v>
      </c>
      <c r="AK679" s="1" t="s">
        <v>48</v>
      </c>
      <c r="AL679" s="1" t="s">
        <v>48</v>
      </c>
      <c r="AM679" s="1" t="s">
        <v>48</v>
      </c>
      <c r="AN679" s="1" t="s">
        <v>48</v>
      </c>
      <c r="AO679" s="1" t="s">
        <v>48</v>
      </c>
      <c r="AP679" s="24" t="s">
        <v>48</v>
      </c>
      <c r="AQ679" s="1" t="s">
        <v>52</v>
      </c>
      <c r="AR679" s="1">
        <v>8</v>
      </c>
      <c r="AS679" s="25" t="s">
        <v>15</v>
      </c>
      <c r="AT679" s="36" t="s">
        <v>832</v>
      </c>
      <c r="AU679" s="9">
        <f t="shared" si="81"/>
        <v>-2.1174102644400774</v>
      </c>
      <c r="AV679" s="9">
        <f t="shared" si="82"/>
        <v>-1.4772241891938322</v>
      </c>
      <c r="AW679">
        <f t="shared" si="83"/>
        <v>3</v>
      </c>
      <c r="AX679">
        <f t="shared" si="84"/>
        <v>1</v>
      </c>
      <c r="AY679" s="6">
        <f>VLOOKUP(AQ679,COND!$A$10:$B$32,2,FALSE)</f>
        <v>1.05</v>
      </c>
      <c r="AZ679" s="9">
        <f>($AU$3*AU679+$AV$3*AV679+$AW$3*AW679+$AX$3*AX679)*AY679*IF(AR679&lt;5,0.95,IF(AR679&lt;7,0.975,1))+$K$3*VLOOKUP(K679,COND!$A$2:$D$7,2,FALSE)+$L$3*VLOOKUP(L679,COND!$A$2:$D$7,3,FALSE)+IF(BB679="SP",$BB$3,0)+IF($AW679&lt;3,-5,0)</f>
        <v>3.4211358713971087</v>
      </c>
      <c r="BA679" s="28">
        <f t="shared" si="85"/>
        <v>-0.75700657567576735</v>
      </c>
      <c r="BB679" t="str">
        <f t="shared" si="86"/>
        <v>SP</v>
      </c>
      <c r="BC679">
        <v>900</v>
      </c>
      <c r="BD679">
        <v>675</v>
      </c>
      <c r="BF679" t="str">
        <f t="shared" si="87"/>
        <v>Unlikely</v>
      </c>
      <c r="BH679" t="str">
        <f>IF(VLOOKUP($B679,'Draft List'!$D$4:$AC$2598,BH$3,FALSE)&lt;&gt;0,VLOOKUP($B679,'Draft List'!$D$4:$AC$2598,BH$3,FALSE),"")</f>
        <v/>
      </c>
      <c r="BI679" t="str">
        <f>IF(VLOOKUP($B679,'Draft List'!$D$4:$AC$2598,BI$3,FALSE)&lt;&gt;0,VLOOKUP($B679,'Draft List'!$D$4:$AC$2598,BI$3,FALSE),"")</f>
        <v/>
      </c>
      <c r="BJ679" t="str">
        <f>IF(VLOOKUP($B679,'Draft List'!$D$4:$AC$2598,BJ$3,FALSE)&lt;&gt;0,VLOOKUP($B679,'Draft List'!$D$4:$AC$2598,BJ$3,FALSE),"")</f>
        <v/>
      </c>
      <c r="BK679" t="str">
        <f>IF(VLOOKUP($B679,'Draft List'!$D$4:$AC$2598,BK$3,FALSE)&lt;&gt;0,VLOOKUP($B679,'Draft List'!$D$4:$AC$2598,BK$3,FALSE),"")</f>
        <v/>
      </c>
      <c r="BL679">
        <f>IF(OR(C679="SP",C679="MR",C679="CL"),"P",VLOOKUP($A679,Bat!$A$4:$AQ$1284,42,FALSE))</f>
        <v>-6.4854651144421389</v>
      </c>
    </row>
    <row r="680" spans="1:64" x14ac:dyDescent="0.25">
      <c r="A680" s="45" t="str">
        <f t="shared" si="80"/>
        <v>CLTheodore Meredith23</v>
      </c>
      <c r="B680">
        <f>VLOOKUP($A680,draft_listing_pitchers_stats!$A$1:$B$1324,2,FALSE)</f>
        <v>15618</v>
      </c>
      <c r="C680" s="1" t="s">
        <v>53</v>
      </c>
      <c r="D680" s="1" t="s">
        <v>1442</v>
      </c>
      <c r="E680" s="1" t="s">
        <v>623</v>
      </c>
      <c r="F680" s="1">
        <v>23</v>
      </c>
      <c r="G680" s="1" t="s">
        <v>44</v>
      </c>
      <c r="H680" s="1" t="s">
        <v>44</v>
      </c>
      <c r="I680" s="1" t="s">
        <v>54</v>
      </c>
      <c r="J680" s="24" t="s">
        <v>54</v>
      </c>
      <c r="K680" s="1" t="s">
        <v>46</v>
      </c>
      <c r="L680" s="24" t="s">
        <v>46</v>
      </c>
      <c r="M680" s="1">
        <v>2</v>
      </c>
      <c r="N680" s="1">
        <v>2</v>
      </c>
      <c r="O680" s="24">
        <v>1</v>
      </c>
      <c r="P680" s="1">
        <v>4</v>
      </c>
      <c r="Q680" s="1">
        <v>2</v>
      </c>
      <c r="R680" s="24">
        <v>1</v>
      </c>
      <c r="S680" s="1">
        <v>4</v>
      </c>
      <c r="T680" s="1">
        <v>5</v>
      </c>
      <c r="U680" s="1">
        <v>1</v>
      </c>
      <c r="V680" s="1">
        <v>4</v>
      </c>
      <c r="W680" s="1">
        <v>2</v>
      </c>
      <c r="X680" s="1">
        <v>4</v>
      </c>
      <c r="Y680" s="1" t="s">
        <v>48</v>
      </c>
      <c r="Z680" s="1" t="s">
        <v>48</v>
      </c>
      <c r="AA680" s="1" t="s">
        <v>48</v>
      </c>
      <c r="AB680" s="1" t="s">
        <v>48</v>
      </c>
      <c r="AC680" s="1">
        <v>3</v>
      </c>
      <c r="AD680" s="1">
        <v>3</v>
      </c>
      <c r="AE680" s="1" t="s">
        <v>48</v>
      </c>
      <c r="AF680" s="1" t="s">
        <v>48</v>
      </c>
      <c r="AG680" s="1" t="s">
        <v>48</v>
      </c>
      <c r="AH680" s="1" t="s">
        <v>48</v>
      </c>
      <c r="AI680" s="1" t="s">
        <v>48</v>
      </c>
      <c r="AJ680" s="1" t="s">
        <v>48</v>
      </c>
      <c r="AK680" s="1" t="s">
        <v>48</v>
      </c>
      <c r="AL680" s="1" t="s">
        <v>48</v>
      </c>
      <c r="AM680" s="1" t="s">
        <v>48</v>
      </c>
      <c r="AN680" s="1" t="s">
        <v>48</v>
      </c>
      <c r="AO680" s="1" t="s">
        <v>48</v>
      </c>
      <c r="AP680" s="24" t="s">
        <v>48</v>
      </c>
      <c r="AQ680" s="1" t="s">
        <v>522</v>
      </c>
      <c r="AR680" s="1">
        <v>4</v>
      </c>
      <c r="AS680" s="25" t="s">
        <v>518</v>
      </c>
      <c r="AT680" s="36" t="s">
        <v>50</v>
      </c>
      <c r="AU680" s="9">
        <f t="shared" si="81"/>
        <v>-2.311361197028369</v>
      </c>
      <c r="AV680" s="9">
        <f t="shared" si="82"/>
        <v>-1.4764837972729503</v>
      </c>
      <c r="AW680">
        <f t="shared" si="83"/>
        <v>4</v>
      </c>
      <c r="AX680">
        <f t="shared" si="84"/>
        <v>0</v>
      </c>
      <c r="AY680" s="6">
        <f>VLOOKUP(AQ680,COND!$A$10:$B$32,2,FALSE)</f>
        <v>1</v>
      </c>
      <c r="AZ680" s="9">
        <f>($AU$3*AU680+$AV$3*AV680+$AW$3*AW680+$AX$3*AX680)*AY680*IF(AR680&lt;5,0.95,IF(AR680&lt;7,0.975,1))+$K$3*VLOOKUP(K680,COND!$A$2:$D$7,2,FALSE)+$L$3*VLOOKUP(L680,COND!$A$2:$D$7,3,FALSE)+IF(BB680="SP",$BB$3,0)+IF($AW680&lt;3,-5,0)</f>
        <v>3.4076492243785559</v>
      </c>
      <c r="BA680" s="28">
        <f t="shared" si="85"/>
        <v>-0.75819137822545235</v>
      </c>
      <c r="BB680" t="str">
        <f t="shared" si="86"/>
        <v>RP</v>
      </c>
      <c r="BC680">
        <v>900</v>
      </c>
      <c r="BD680">
        <v>676</v>
      </c>
      <c r="BF680" t="str">
        <f t="shared" si="87"/>
        <v>Unlikely</v>
      </c>
      <c r="BH680" t="str">
        <f>IF(VLOOKUP($B680,'Draft List'!$D$4:$AC$2598,BH$3,FALSE)&lt;&gt;0,VLOOKUP($B680,'Draft List'!$D$4:$AC$2598,BH$3,FALSE),"")</f>
        <v/>
      </c>
      <c r="BI680" t="str">
        <f>IF(VLOOKUP($B680,'Draft List'!$D$4:$AC$2598,BI$3,FALSE)&lt;&gt;0,VLOOKUP($B680,'Draft List'!$D$4:$AC$2598,BI$3,FALSE),"")</f>
        <v/>
      </c>
      <c r="BJ680" t="str">
        <f>IF(VLOOKUP($B680,'Draft List'!$D$4:$AC$2598,BJ$3,FALSE)&lt;&gt;0,VLOOKUP($B680,'Draft List'!$D$4:$AC$2598,BJ$3,FALSE),"")</f>
        <v/>
      </c>
      <c r="BK680" t="str">
        <f>IF(VLOOKUP($B680,'Draft List'!$D$4:$AC$2598,BK$3,FALSE)&lt;&gt;0,VLOOKUP($B680,'Draft List'!$D$4:$AC$2598,BK$3,FALSE),"")</f>
        <v/>
      </c>
      <c r="BL680" t="str">
        <f>IF(OR(C680="SP",C680="MR",C680="CL"),"P",VLOOKUP($A680,Bat!$A$4:$AQ$1284,42,FALSE))</f>
        <v>P</v>
      </c>
    </row>
    <row r="681" spans="1:64" x14ac:dyDescent="0.25">
      <c r="A681" s="45" t="str">
        <f t="shared" si="80"/>
        <v>RPJoe Brown22</v>
      </c>
      <c r="B681">
        <f>VLOOKUP($A681,draft_listing_pitchers_stats!$A$1:$B$1324,2,FALSE)</f>
        <v>1724</v>
      </c>
      <c r="C681" s="1" t="s">
        <v>885</v>
      </c>
      <c r="D681" s="1" t="s">
        <v>208</v>
      </c>
      <c r="E681" s="1" t="s">
        <v>146</v>
      </c>
      <c r="F681" s="1">
        <v>22</v>
      </c>
      <c r="G681" s="1" t="s">
        <v>44</v>
      </c>
      <c r="H681" s="1" t="s">
        <v>58</v>
      </c>
      <c r="I681" s="1" t="s">
        <v>54</v>
      </c>
      <c r="J681" s="24" t="s">
        <v>54</v>
      </c>
      <c r="K681" s="1" t="s">
        <v>47</v>
      </c>
      <c r="L681" s="24" t="s">
        <v>46</v>
      </c>
      <c r="M681" s="1">
        <v>4</v>
      </c>
      <c r="N681" s="1">
        <v>2</v>
      </c>
      <c r="O681" s="24">
        <v>1</v>
      </c>
      <c r="P681" s="1">
        <v>4</v>
      </c>
      <c r="Q681" s="1">
        <v>2</v>
      </c>
      <c r="R681" s="24">
        <v>1</v>
      </c>
      <c r="S681" s="1">
        <v>5</v>
      </c>
      <c r="T681" s="1">
        <v>6</v>
      </c>
      <c r="U681" s="1">
        <v>5</v>
      </c>
      <c r="V681" s="1">
        <v>5</v>
      </c>
      <c r="W681" s="1" t="s">
        <v>48</v>
      </c>
      <c r="X681" s="1" t="s">
        <v>48</v>
      </c>
      <c r="Y681" s="1">
        <v>5</v>
      </c>
      <c r="Z681" s="1">
        <v>5</v>
      </c>
      <c r="AA681" s="1" t="s">
        <v>48</v>
      </c>
      <c r="AB681" s="1" t="s">
        <v>48</v>
      </c>
      <c r="AC681" s="1" t="s">
        <v>48</v>
      </c>
      <c r="AD681" s="1" t="s">
        <v>48</v>
      </c>
      <c r="AE681" s="1" t="s">
        <v>48</v>
      </c>
      <c r="AF681" s="1" t="s">
        <v>48</v>
      </c>
      <c r="AG681" s="1" t="s">
        <v>48</v>
      </c>
      <c r="AH681" s="1" t="s">
        <v>48</v>
      </c>
      <c r="AI681" s="1" t="s">
        <v>48</v>
      </c>
      <c r="AJ681" s="1" t="s">
        <v>48</v>
      </c>
      <c r="AK681" s="1" t="s">
        <v>48</v>
      </c>
      <c r="AL681" s="1" t="s">
        <v>48</v>
      </c>
      <c r="AM681" s="1" t="s">
        <v>48</v>
      </c>
      <c r="AN681" s="1" t="s">
        <v>48</v>
      </c>
      <c r="AO681" s="1" t="s">
        <v>48</v>
      </c>
      <c r="AP681" s="24" t="s">
        <v>48</v>
      </c>
      <c r="AQ681" s="1" t="s">
        <v>61</v>
      </c>
      <c r="AR681" s="1">
        <v>3</v>
      </c>
      <c r="AS681" s="25" t="s">
        <v>519</v>
      </c>
      <c r="AT681" s="36" t="s">
        <v>48</v>
      </c>
      <c r="AU681" s="9">
        <f t="shared" si="81"/>
        <v>-1.9219785480100218</v>
      </c>
      <c r="AV681" s="9">
        <f t="shared" si="82"/>
        <v>-1.4764837972729503</v>
      </c>
      <c r="AW681">
        <f t="shared" si="83"/>
        <v>3</v>
      </c>
      <c r="AX681">
        <f t="shared" si="84"/>
        <v>0.5</v>
      </c>
      <c r="AY681" s="6">
        <f>VLOOKUP(AQ681,COND!$A$10:$B$32,2,FALSE)</f>
        <v>1</v>
      </c>
      <c r="AZ681" s="9">
        <f>($AU$3*AU681+$AV$3*AV681+$AW$3*AW681+$AX$3*AX681)*AY681*IF(AR681&lt;5,0.95,IF(AR681&lt;7,0.975,1))+$K$3*VLOOKUP(K681,COND!$A$2:$D$7,2,FALSE)+$L$3*VLOOKUP(L681,COND!$A$2:$D$7,3,FALSE)+IF(BB681="SP",$BB$3,0)+IF($AW681&lt;3,-5,0)</f>
        <v>3.3003819276920439</v>
      </c>
      <c r="BA681" s="28">
        <f t="shared" si="85"/>
        <v>-0.7676148150839367</v>
      </c>
      <c r="BB681" t="str">
        <f t="shared" si="86"/>
        <v>RP</v>
      </c>
      <c r="BC681">
        <v>900</v>
      </c>
      <c r="BD681">
        <v>677</v>
      </c>
      <c r="BF681" t="str">
        <f t="shared" si="87"/>
        <v>Unlikely</v>
      </c>
      <c r="BH681" t="str">
        <f>IF(VLOOKUP($B681,'Draft List'!$D$4:$AC$2598,BH$3,FALSE)&lt;&gt;0,VLOOKUP($B681,'Draft List'!$D$4:$AC$2598,BH$3,FALSE),"")</f>
        <v/>
      </c>
      <c r="BI681" t="str">
        <f>IF(VLOOKUP($B681,'Draft List'!$D$4:$AC$2598,BI$3,FALSE)&lt;&gt;0,VLOOKUP($B681,'Draft List'!$D$4:$AC$2598,BI$3,FALSE),"")</f>
        <v/>
      </c>
      <c r="BJ681" t="str">
        <f>IF(VLOOKUP($B681,'Draft List'!$D$4:$AC$2598,BJ$3,FALSE)&lt;&gt;0,VLOOKUP($B681,'Draft List'!$D$4:$AC$2598,BJ$3,FALSE),"")</f>
        <v/>
      </c>
      <c r="BK681" t="str">
        <f>IF(VLOOKUP($B681,'Draft List'!$D$4:$AC$2598,BK$3,FALSE)&lt;&gt;0,VLOOKUP($B681,'Draft List'!$D$4:$AC$2598,BK$3,FALSE),"")</f>
        <v/>
      </c>
      <c r="BL681">
        <f>IF(OR(C681="SP",C681="MR",C681="CL"),"P",VLOOKUP($A681,Bat!$A$4:$AQ$1284,42,FALSE))</f>
        <v>-8.7980223654989214</v>
      </c>
    </row>
    <row r="682" spans="1:64" x14ac:dyDescent="0.25">
      <c r="A682" s="45" t="str">
        <f t="shared" si="80"/>
        <v>RPAurelio Reyes23</v>
      </c>
      <c r="B682">
        <f>VLOOKUP($A682,draft_listing_pitchers_stats!$A$1:$B$1324,2,FALSE)</f>
        <v>5259</v>
      </c>
      <c r="C682" s="1" t="s">
        <v>885</v>
      </c>
      <c r="D682" s="1" t="s">
        <v>278</v>
      </c>
      <c r="E682" s="1" t="s">
        <v>652</v>
      </c>
      <c r="F682" s="1">
        <v>23</v>
      </c>
      <c r="G682" s="1" t="s">
        <v>58</v>
      </c>
      <c r="H682" s="1" t="s">
        <v>58</v>
      </c>
      <c r="I682" s="1" t="s">
        <v>54</v>
      </c>
      <c r="J682" s="24" t="s">
        <v>54</v>
      </c>
      <c r="K682" s="1" t="s">
        <v>47</v>
      </c>
      <c r="L682" s="24" t="s">
        <v>46</v>
      </c>
      <c r="M682" s="1">
        <v>4</v>
      </c>
      <c r="N682" s="1">
        <v>2</v>
      </c>
      <c r="O682" s="24">
        <v>1</v>
      </c>
      <c r="P682" s="1">
        <v>4</v>
      </c>
      <c r="Q682" s="1">
        <v>2</v>
      </c>
      <c r="R682" s="24">
        <v>1</v>
      </c>
      <c r="S682" s="1">
        <v>5</v>
      </c>
      <c r="T682" s="1">
        <v>5</v>
      </c>
      <c r="U682" s="1">
        <v>4</v>
      </c>
      <c r="V682" s="1">
        <v>4</v>
      </c>
      <c r="W682" s="1" t="s">
        <v>48</v>
      </c>
      <c r="X682" s="1" t="s">
        <v>48</v>
      </c>
      <c r="Y682" s="1" t="s">
        <v>48</v>
      </c>
      <c r="Z682" s="1" t="s">
        <v>48</v>
      </c>
      <c r="AA682" s="1" t="s">
        <v>48</v>
      </c>
      <c r="AB682" s="1" t="s">
        <v>48</v>
      </c>
      <c r="AC682" s="1" t="s">
        <v>48</v>
      </c>
      <c r="AD682" s="1" t="s">
        <v>48</v>
      </c>
      <c r="AE682" s="1">
        <v>4</v>
      </c>
      <c r="AF682" s="1">
        <v>5</v>
      </c>
      <c r="AG682" s="1" t="s">
        <v>48</v>
      </c>
      <c r="AH682" s="1" t="s">
        <v>48</v>
      </c>
      <c r="AI682" s="1" t="s">
        <v>48</v>
      </c>
      <c r="AJ682" s="1" t="s">
        <v>48</v>
      </c>
      <c r="AK682" s="1" t="s">
        <v>48</v>
      </c>
      <c r="AL682" s="1" t="s">
        <v>48</v>
      </c>
      <c r="AM682" s="1" t="s">
        <v>48</v>
      </c>
      <c r="AN682" s="1" t="s">
        <v>48</v>
      </c>
      <c r="AO682" s="1" t="s">
        <v>48</v>
      </c>
      <c r="AP682" s="24" t="s">
        <v>48</v>
      </c>
      <c r="AQ682" s="1" t="s">
        <v>62</v>
      </c>
      <c r="AR682" s="1">
        <v>7</v>
      </c>
      <c r="AS682" s="25" t="s">
        <v>523</v>
      </c>
      <c r="AT682" s="36" t="s">
        <v>48</v>
      </c>
      <c r="AU682" s="9">
        <f t="shared" si="81"/>
        <v>-1.9219785480100218</v>
      </c>
      <c r="AV682" s="9">
        <f t="shared" si="82"/>
        <v>-1.4764837972729503</v>
      </c>
      <c r="AW682">
        <f t="shared" si="83"/>
        <v>3</v>
      </c>
      <c r="AX682">
        <f t="shared" si="84"/>
        <v>0</v>
      </c>
      <c r="AY682" s="6">
        <f>VLOOKUP(AQ682,COND!$A$10:$B$32,2,FALSE)</f>
        <v>1</v>
      </c>
      <c r="AZ682" s="9">
        <f>($AU$3*AU682+$AV$3*AV682+$AW$3*AW682+$AX$3*AX682)*AY682*IF(AR682&lt;5,0.95,IF(AR682&lt;7,0.975,1))+$K$3*VLOOKUP(K682,COND!$A$2:$D$7,2,FALSE)+$L$3*VLOOKUP(L682,COND!$A$2:$D$7,3,FALSE)+IF(BB682="SP",$BB$3,0)+IF($AW682&lt;3,-5,0)</f>
        <v>3.2859283449389913</v>
      </c>
      <c r="BA682" s="28">
        <f t="shared" si="85"/>
        <v>-0.76888456298156771</v>
      </c>
      <c r="BB682" t="str">
        <f t="shared" si="86"/>
        <v>SP</v>
      </c>
      <c r="BC682">
        <v>900</v>
      </c>
      <c r="BD682">
        <v>678</v>
      </c>
      <c r="BF682" t="str">
        <f t="shared" si="87"/>
        <v>Unlikely</v>
      </c>
      <c r="BH682" t="str">
        <f>IF(VLOOKUP($B682,'Draft List'!$D$4:$AC$2598,BH$3,FALSE)&lt;&gt;0,VLOOKUP($B682,'Draft List'!$D$4:$AC$2598,BH$3,FALSE),"")</f>
        <v/>
      </c>
      <c r="BI682" t="str">
        <f>IF(VLOOKUP($B682,'Draft List'!$D$4:$AC$2598,BI$3,FALSE)&lt;&gt;0,VLOOKUP($B682,'Draft List'!$D$4:$AC$2598,BI$3,FALSE),"")</f>
        <v/>
      </c>
      <c r="BJ682" t="str">
        <f>IF(VLOOKUP($B682,'Draft List'!$D$4:$AC$2598,BJ$3,FALSE)&lt;&gt;0,VLOOKUP($B682,'Draft List'!$D$4:$AC$2598,BJ$3,FALSE),"")</f>
        <v/>
      </c>
      <c r="BK682" t="str">
        <f>IF(VLOOKUP($B682,'Draft List'!$D$4:$AC$2598,BK$3,FALSE)&lt;&gt;0,VLOOKUP($B682,'Draft List'!$D$4:$AC$2598,BK$3,FALSE),"")</f>
        <v/>
      </c>
      <c r="BL682">
        <f>IF(OR(C682="SP",C682="MR",C682="CL"),"P",VLOOKUP($A682,Bat!$A$4:$AQ$1284,42,FALSE))</f>
        <v>-12.011652917739205</v>
      </c>
    </row>
    <row r="683" spans="1:64" x14ac:dyDescent="0.25">
      <c r="A683" s="45" t="str">
        <f t="shared" si="80"/>
        <v>RPBruce French24</v>
      </c>
      <c r="B683">
        <f>VLOOKUP($A683,draft_listing_pitchers_stats!$A$1:$B$1324,2,FALSE)</f>
        <v>1859</v>
      </c>
      <c r="C683" s="1" t="s">
        <v>885</v>
      </c>
      <c r="D683" s="1" t="s">
        <v>467</v>
      </c>
      <c r="E683" s="1" t="s">
        <v>1175</v>
      </c>
      <c r="F683" s="1">
        <v>24</v>
      </c>
      <c r="G683" s="1" t="s">
        <v>58</v>
      </c>
      <c r="H683" s="1" t="s">
        <v>58</v>
      </c>
      <c r="I683" s="1" t="s">
        <v>54</v>
      </c>
      <c r="J683" s="24" t="s">
        <v>54</v>
      </c>
      <c r="K683" s="1" t="s">
        <v>47</v>
      </c>
      <c r="L683" s="24" t="s">
        <v>47</v>
      </c>
      <c r="M683" s="1">
        <v>3</v>
      </c>
      <c r="N683" s="1">
        <v>2</v>
      </c>
      <c r="O683" s="24">
        <v>1</v>
      </c>
      <c r="P683" s="1">
        <v>3</v>
      </c>
      <c r="Q683" s="1">
        <v>2</v>
      </c>
      <c r="R683" s="24">
        <v>2</v>
      </c>
      <c r="S683" s="1">
        <v>4</v>
      </c>
      <c r="T683" s="1">
        <v>5</v>
      </c>
      <c r="U683" s="1">
        <v>2</v>
      </c>
      <c r="V683" s="1">
        <v>4</v>
      </c>
      <c r="W683" s="1">
        <v>3</v>
      </c>
      <c r="X683" s="1">
        <v>4</v>
      </c>
      <c r="Y683" s="1" t="s">
        <v>48</v>
      </c>
      <c r="Z683" s="1" t="s">
        <v>48</v>
      </c>
      <c r="AA683" s="1" t="s">
        <v>48</v>
      </c>
      <c r="AB683" s="1" t="s">
        <v>48</v>
      </c>
      <c r="AC683" s="1" t="s">
        <v>48</v>
      </c>
      <c r="AD683" s="1" t="s">
        <v>48</v>
      </c>
      <c r="AE683" s="1" t="s">
        <v>48</v>
      </c>
      <c r="AF683" s="1" t="s">
        <v>48</v>
      </c>
      <c r="AG683" s="1" t="s">
        <v>48</v>
      </c>
      <c r="AH683" s="1" t="s">
        <v>48</v>
      </c>
      <c r="AI683" s="1" t="s">
        <v>48</v>
      </c>
      <c r="AJ683" s="1" t="s">
        <v>48</v>
      </c>
      <c r="AK683" s="1" t="s">
        <v>48</v>
      </c>
      <c r="AL683" s="1" t="s">
        <v>48</v>
      </c>
      <c r="AM683" s="1" t="s">
        <v>48</v>
      </c>
      <c r="AN683" s="1" t="s">
        <v>48</v>
      </c>
      <c r="AO683" s="1" t="s">
        <v>48</v>
      </c>
      <c r="AP683" s="24" t="s">
        <v>48</v>
      </c>
      <c r="AQ683" s="1" t="s">
        <v>62</v>
      </c>
      <c r="AR683" s="1">
        <v>4</v>
      </c>
      <c r="AS683" s="25" t="s">
        <v>519</v>
      </c>
      <c r="AT683" s="36" t="s">
        <v>50</v>
      </c>
      <c r="AU683" s="9">
        <f t="shared" si="81"/>
        <v>-2.1166698725191955</v>
      </c>
      <c r="AV683" s="9">
        <f t="shared" si="82"/>
        <v>-1.4288545557280135</v>
      </c>
      <c r="AW683">
        <f t="shared" si="83"/>
        <v>3</v>
      </c>
      <c r="AX683">
        <f t="shared" si="84"/>
        <v>0</v>
      </c>
      <c r="AY683" s="6">
        <f>VLOOKUP(AQ683,COND!$A$10:$B$32,2,FALSE)</f>
        <v>1</v>
      </c>
      <c r="AZ683" s="9">
        <f>($AU$3*AU683+$AV$3*AV683+$AW$3*AW683+$AX$3*AX683)*AY683*IF(AR683&lt;5,0.95,IF(AR683&lt;7,0.975,1))+$K$3*VLOOKUP(K683,COND!$A$2:$D$7,2,FALSE)+$L$3*VLOOKUP(L683,COND!$A$2:$D$7,3,FALSE)+IF(BB683="SP",$BB$3,0)+IF($AW683&lt;3,-5,0)</f>
        <v>3.2745961653890951</v>
      </c>
      <c r="BA683" s="28">
        <f t="shared" si="85"/>
        <v>-0.76988009546682779</v>
      </c>
      <c r="BB683" t="str">
        <f t="shared" si="86"/>
        <v>RP</v>
      </c>
      <c r="BC683">
        <v>900</v>
      </c>
      <c r="BD683">
        <v>679</v>
      </c>
      <c r="BF683" t="str">
        <f t="shared" si="87"/>
        <v>Unlikely</v>
      </c>
      <c r="BH683" t="str">
        <f>IF(VLOOKUP($B683,'Draft List'!$D$4:$AC$2598,BH$3,FALSE)&lt;&gt;0,VLOOKUP($B683,'Draft List'!$D$4:$AC$2598,BH$3,FALSE),"")</f>
        <v/>
      </c>
      <c r="BI683" t="str">
        <f>IF(VLOOKUP($B683,'Draft List'!$D$4:$AC$2598,BI$3,FALSE)&lt;&gt;0,VLOOKUP($B683,'Draft List'!$D$4:$AC$2598,BI$3,FALSE),"")</f>
        <v/>
      </c>
      <c r="BJ683" t="str">
        <f>IF(VLOOKUP($B683,'Draft List'!$D$4:$AC$2598,BJ$3,FALSE)&lt;&gt;0,VLOOKUP($B683,'Draft List'!$D$4:$AC$2598,BJ$3,FALSE),"")</f>
        <v/>
      </c>
      <c r="BK683" t="str">
        <f>IF(VLOOKUP($B683,'Draft List'!$D$4:$AC$2598,BK$3,FALSE)&lt;&gt;0,VLOOKUP($B683,'Draft List'!$D$4:$AC$2598,BK$3,FALSE),"")</f>
        <v/>
      </c>
      <c r="BL683" t="e">
        <f>IF(OR(C683="SP",C683="MR",C683="CL"),"P",VLOOKUP($A683,Bat!$A$4:$AQ$1284,42,FALSE))</f>
        <v>#N/A</v>
      </c>
    </row>
    <row r="684" spans="1:64" x14ac:dyDescent="0.25">
      <c r="A684" s="45" t="str">
        <f t="shared" si="80"/>
        <v>RPBobby Brown24</v>
      </c>
      <c r="B684">
        <f>VLOOKUP($A684,draft_listing_pitchers_stats!$A$1:$B$1324,2,FALSE)</f>
        <v>5539</v>
      </c>
      <c r="C684" s="1" t="s">
        <v>885</v>
      </c>
      <c r="D684" s="1" t="s">
        <v>466</v>
      </c>
      <c r="E684" s="1" t="s">
        <v>146</v>
      </c>
      <c r="F684" s="1">
        <v>24</v>
      </c>
      <c r="G684" s="1" t="s">
        <v>58</v>
      </c>
      <c r="H684" s="1" t="s">
        <v>58</v>
      </c>
      <c r="I684" s="1" t="s">
        <v>54</v>
      </c>
      <c r="J684" s="24" t="s">
        <v>54</v>
      </c>
      <c r="K684" s="1" t="s">
        <v>46</v>
      </c>
      <c r="L684" s="24" t="s">
        <v>47</v>
      </c>
      <c r="M684" s="1">
        <v>3</v>
      </c>
      <c r="N684" s="1">
        <v>2</v>
      </c>
      <c r="O684" s="24">
        <v>1</v>
      </c>
      <c r="P684" s="1">
        <v>4</v>
      </c>
      <c r="Q684" s="1">
        <v>2</v>
      </c>
      <c r="R684" s="24">
        <v>1</v>
      </c>
      <c r="S684" s="1">
        <v>4</v>
      </c>
      <c r="T684" s="1">
        <v>5</v>
      </c>
      <c r="U684" s="1" t="s">
        <v>48</v>
      </c>
      <c r="V684" s="1" t="s">
        <v>48</v>
      </c>
      <c r="W684" s="1">
        <v>2</v>
      </c>
      <c r="X684" s="1">
        <v>3</v>
      </c>
      <c r="Y684" s="1" t="s">
        <v>48</v>
      </c>
      <c r="Z684" s="1" t="s">
        <v>48</v>
      </c>
      <c r="AA684" s="1">
        <v>4</v>
      </c>
      <c r="AB684" s="1">
        <v>4</v>
      </c>
      <c r="AC684" s="1" t="s">
        <v>48</v>
      </c>
      <c r="AD684" s="1" t="s">
        <v>48</v>
      </c>
      <c r="AE684" s="1" t="s">
        <v>48</v>
      </c>
      <c r="AF684" s="1" t="s">
        <v>48</v>
      </c>
      <c r="AG684" s="1" t="s">
        <v>48</v>
      </c>
      <c r="AH684" s="1" t="s">
        <v>48</v>
      </c>
      <c r="AI684" s="1" t="s">
        <v>48</v>
      </c>
      <c r="AJ684" s="1" t="s">
        <v>48</v>
      </c>
      <c r="AK684" s="1" t="s">
        <v>48</v>
      </c>
      <c r="AL684" s="1" t="s">
        <v>48</v>
      </c>
      <c r="AM684" s="1" t="s">
        <v>48</v>
      </c>
      <c r="AN684" s="1" t="s">
        <v>48</v>
      </c>
      <c r="AO684" s="1" t="s">
        <v>48</v>
      </c>
      <c r="AP684" s="24" t="s">
        <v>48</v>
      </c>
      <c r="AQ684" s="1" t="s">
        <v>61</v>
      </c>
      <c r="AR684" s="1">
        <v>8</v>
      </c>
      <c r="AS684" s="25" t="s">
        <v>518</v>
      </c>
      <c r="AT684" s="36" t="s">
        <v>50</v>
      </c>
      <c r="AU684" s="9">
        <f t="shared" si="81"/>
        <v>-2.1166698725191955</v>
      </c>
      <c r="AV684" s="9">
        <f t="shared" si="82"/>
        <v>-1.4764837972729503</v>
      </c>
      <c r="AW684">
        <f t="shared" si="83"/>
        <v>3</v>
      </c>
      <c r="AX684">
        <f t="shared" si="84"/>
        <v>0</v>
      </c>
      <c r="AY684" s="6">
        <f>VLOOKUP(AQ684,COND!$A$10:$B$32,2,FALSE)</f>
        <v>1</v>
      </c>
      <c r="AZ684" s="9">
        <f>($AU$3*AU684+$AV$3*AV684+$AW$3*AW684+$AX$3*AX684)*AY684*IF(AR684&lt;5,0.95,IF(AR684&lt;7,0.975,1))+$K$3*VLOOKUP(K684,COND!$A$2:$D$7,2,FALSE)+$L$3*VLOOKUP(L684,COND!$A$2:$D$7,3,FALSE)+IF(BB684="SP",$BB$3,0)+IF($AW684&lt;3,-5,0)</f>
        <v>3.2469900800371541</v>
      </c>
      <c r="BA684" s="28">
        <f t="shared" si="85"/>
        <v>-0.77230529131178527</v>
      </c>
      <c r="BB684" t="str">
        <f t="shared" si="86"/>
        <v>SP</v>
      </c>
      <c r="BC684">
        <v>900</v>
      </c>
      <c r="BD684">
        <v>680</v>
      </c>
      <c r="BF684" t="str">
        <f t="shared" si="87"/>
        <v>Unlikely</v>
      </c>
      <c r="BH684" t="str">
        <f>IF(VLOOKUP($B684,'Draft List'!$D$4:$AC$2598,BH$3,FALSE)&lt;&gt;0,VLOOKUP($B684,'Draft List'!$D$4:$AC$2598,BH$3,FALSE),"")</f>
        <v/>
      </c>
      <c r="BI684" t="str">
        <f>IF(VLOOKUP($B684,'Draft List'!$D$4:$AC$2598,BI$3,FALSE)&lt;&gt;0,VLOOKUP($B684,'Draft List'!$D$4:$AC$2598,BI$3,FALSE),"")</f>
        <v/>
      </c>
      <c r="BJ684" t="str">
        <f>IF(VLOOKUP($B684,'Draft List'!$D$4:$AC$2598,BJ$3,FALSE)&lt;&gt;0,VLOOKUP($B684,'Draft List'!$D$4:$AC$2598,BJ$3,FALSE),"")</f>
        <v/>
      </c>
      <c r="BK684" t="str">
        <f>IF(VLOOKUP($B684,'Draft List'!$D$4:$AC$2598,BK$3,FALSE)&lt;&gt;0,VLOOKUP($B684,'Draft List'!$D$4:$AC$2598,BK$3,FALSE),"")</f>
        <v/>
      </c>
      <c r="BL684">
        <f>IF(OR(C684="SP",C684="MR",C684="CL"),"P",VLOOKUP($A684,Bat!$A$4:$AQ$1284,42,FALSE))</f>
        <v>-8.7911515653885299</v>
      </c>
    </row>
    <row r="685" spans="1:64" x14ac:dyDescent="0.25">
      <c r="A685" s="45" t="str">
        <f t="shared" si="80"/>
        <v>RPMasamune Motsuzuki24</v>
      </c>
      <c r="B685">
        <f>VLOOKUP($A685,draft_listing_pitchers_stats!$A$1:$B$1324,2,FALSE)</f>
        <v>9260</v>
      </c>
      <c r="C685" s="1" t="s">
        <v>885</v>
      </c>
      <c r="D685" s="1" t="s">
        <v>1329</v>
      </c>
      <c r="E685" s="1" t="s">
        <v>730</v>
      </c>
      <c r="F685" s="1">
        <v>24</v>
      </c>
      <c r="G685" s="1" t="s">
        <v>68</v>
      </c>
      <c r="H685" s="1" t="s">
        <v>44</v>
      </c>
      <c r="I685" s="1" t="s">
        <v>54</v>
      </c>
      <c r="J685" s="24" t="s">
        <v>54</v>
      </c>
      <c r="K685" s="1" t="s">
        <v>47</v>
      </c>
      <c r="L685" s="24" t="s">
        <v>46</v>
      </c>
      <c r="M685" s="1">
        <v>3</v>
      </c>
      <c r="N685" s="1">
        <v>2</v>
      </c>
      <c r="O685" s="24">
        <v>1</v>
      </c>
      <c r="P685" s="1">
        <v>4</v>
      </c>
      <c r="Q685" s="1">
        <v>2</v>
      </c>
      <c r="R685" s="24">
        <v>1</v>
      </c>
      <c r="S685" s="1">
        <v>5</v>
      </c>
      <c r="T685" s="1">
        <v>5</v>
      </c>
      <c r="U685" s="1" t="s">
        <v>48</v>
      </c>
      <c r="V685" s="1" t="s">
        <v>48</v>
      </c>
      <c r="W685" s="1">
        <v>2</v>
      </c>
      <c r="X685" s="1">
        <v>3</v>
      </c>
      <c r="Y685" s="1">
        <v>3</v>
      </c>
      <c r="Z685" s="1">
        <v>4</v>
      </c>
      <c r="AA685" s="1" t="s">
        <v>48</v>
      </c>
      <c r="AB685" s="1" t="s">
        <v>48</v>
      </c>
      <c r="AC685" s="1" t="s">
        <v>48</v>
      </c>
      <c r="AD685" s="1" t="s">
        <v>48</v>
      </c>
      <c r="AE685" s="1" t="s">
        <v>48</v>
      </c>
      <c r="AF685" s="1" t="s">
        <v>48</v>
      </c>
      <c r="AG685" s="1" t="s">
        <v>48</v>
      </c>
      <c r="AH685" s="1" t="s">
        <v>48</v>
      </c>
      <c r="AI685" s="1" t="s">
        <v>48</v>
      </c>
      <c r="AJ685" s="1" t="s">
        <v>48</v>
      </c>
      <c r="AK685" s="1" t="s">
        <v>48</v>
      </c>
      <c r="AL685" s="1" t="s">
        <v>48</v>
      </c>
      <c r="AM685" s="1" t="s">
        <v>48</v>
      </c>
      <c r="AN685" s="1" t="s">
        <v>48</v>
      </c>
      <c r="AO685" s="1" t="s">
        <v>48</v>
      </c>
      <c r="AP685" s="24" t="s">
        <v>48</v>
      </c>
      <c r="AQ685" s="1" t="s">
        <v>64</v>
      </c>
      <c r="AR685" s="1">
        <v>7</v>
      </c>
      <c r="AS685" s="25" t="s">
        <v>519</v>
      </c>
      <c r="AT685" s="36" t="s">
        <v>50</v>
      </c>
      <c r="AU685" s="9">
        <f t="shared" si="81"/>
        <v>-2.1166698725191955</v>
      </c>
      <c r="AV685" s="9">
        <f t="shared" si="82"/>
        <v>-1.4764837972729503</v>
      </c>
      <c r="AW685">
        <f t="shared" si="83"/>
        <v>3</v>
      </c>
      <c r="AX685">
        <f t="shared" si="84"/>
        <v>0</v>
      </c>
      <c r="AY685" s="6">
        <f>VLOOKUP(AQ685,COND!$A$10:$B$32,2,FALSE)</f>
        <v>1</v>
      </c>
      <c r="AZ685" s="9">
        <f>($AU$3*AU685+$AV$3*AV685+$AW$3*AW685+$AX$3*AX685)*AY685*IF(AR685&lt;5,0.95,IF(AR685&lt;7,0.975,1))+$K$3*VLOOKUP(K685,COND!$A$2:$D$7,2,FALSE)+$L$3*VLOOKUP(L685,COND!$A$2:$D$7,3,FALSE)+IF(BB685="SP",$BB$3,0)+IF($AW685&lt;3,-5,0)</f>
        <v>3.2469900800371541</v>
      </c>
      <c r="BA685" s="28">
        <f t="shared" si="85"/>
        <v>-0.77230529131178527</v>
      </c>
      <c r="BB685" t="str">
        <f t="shared" si="86"/>
        <v>SP</v>
      </c>
      <c r="BC685">
        <v>900</v>
      </c>
      <c r="BD685">
        <v>681</v>
      </c>
      <c r="BF685" t="str">
        <f t="shared" si="87"/>
        <v>Unlikely</v>
      </c>
      <c r="BH685" t="str">
        <f>IF(VLOOKUP($B685,'Draft List'!$D$4:$AC$2598,BH$3,FALSE)&lt;&gt;0,VLOOKUP($B685,'Draft List'!$D$4:$AC$2598,BH$3,FALSE),"")</f>
        <v/>
      </c>
      <c r="BI685" t="str">
        <f>IF(VLOOKUP($B685,'Draft List'!$D$4:$AC$2598,BI$3,FALSE)&lt;&gt;0,VLOOKUP($B685,'Draft List'!$D$4:$AC$2598,BI$3,FALSE),"")</f>
        <v/>
      </c>
      <c r="BJ685" t="str">
        <f>IF(VLOOKUP($B685,'Draft List'!$D$4:$AC$2598,BJ$3,FALSE)&lt;&gt;0,VLOOKUP($B685,'Draft List'!$D$4:$AC$2598,BJ$3,FALSE),"")</f>
        <v/>
      </c>
      <c r="BK685" t="str">
        <f>IF(VLOOKUP($B685,'Draft List'!$D$4:$AC$2598,BK$3,FALSE)&lt;&gt;0,VLOOKUP($B685,'Draft List'!$D$4:$AC$2598,BK$3,FALSE),"")</f>
        <v/>
      </c>
      <c r="BL685">
        <f>IF(OR(C685="SP",C685="MR",C685="CL"),"P",VLOOKUP($A685,Bat!$A$4:$AQ$1284,42,FALSE))</f>
        <v>-7.6619797145571109</v>
      </c>
    </row>
    <row r="686" spans="1:64" x14ac:dyDescent="0.25">
      <c r="A686" s="45" t="str">
        <f t="shared" si="80"/>
        <v>RPMarcus Sproston23</v>
      </c>
      <c r="B686">
        <f>VLOOKUP($A686,draft_listing_pitchers_stats!$A$1:$B$1324,2,FALSE)</f>
        <v>13587</v>
      </c>
      <c r="C686" s="1" t="s">
        <v>885</v>
      </c>
      <c r="D686" s="1" t="s">
        <v>1510</v>
      </c>
      <c r="E686" s="1" t="s">
        <v>1657</v>
      </c>
      <c r="F686" s="1">
        <v>23</v>
      </c>
      <c r="G686" s="1" t="s">
        <v>44</v>
      </c>
      <c r="H686" s="1" t="s">
        <v>44</v>
      </c>
      <c r="I686" s="1" t="s">
        <v>54</v>
      </c>
      <c r="J686" s="24" t="s">
        <v>54</v>
      </c>
      <c r="K686" s="1" t="s">
        <v>47</v>
      </c>
      <c r="L686" s="24" t="s">
        <v>46</v>
      </c>
      <c r="M686" s="1">
        <v>2</v>
      </c>
      <c r="N686" s="1">
        <v>2</v>
      </c>
      <c r="O686" s="24">
        <v>1</v>
      </c>
      <c r="P686" s="1">
        <v>4</v>
      </c>
      <c r="Q686" s="1">
        <v>2</v>
      </c>
      <c r="R686" s="24">
        <v>1</v>
      </c>
      <c r="S686" s="1">
        <v>4</v>
      </c>
      <c r="T686" s="1">
        <v>4</v>
      </c>
      <c r="U686" s="1">
        <v>1</v>
      </c>
      <c r="V686" s="1">
        <v>6</v>
      </c>
      <c r="W686" s="1" t="s">
        <v>48</v>
      </c>
      <c r="X686" s="1" t="s">
        <v>48</v>
      </c>
      <c r="Y686" s="1">
        <v>2</v>
      </c>
      <c r="Z686" s="1">
        <v>5</v>
      </c>
      <c r="AA686" s="1" t="s">
        <v>48</v>
      </c>
      <c r="AB686" s="1" t="s">
        <v>48</v>
      </c>
      <c r="AC686" s="1" t="s">
        <v>48</v>
      </c>
      <c r="AD686" s="1" t="s">
        <v>48</v>
      </c>
      <c r="AE686" s="1" t="s">
        <v>48</v>
      </c>
      <c r="AF686" s="1" t="s">
        <v>48</v>
      </c>
      <c r="AG686" s="1" t="s">
        <v>48</v>
      </c>
      <c r="AH686" s="1" t="s">
        <v>48</v>
      </c>
      <c r="AI686" s="1" t="s">
        <v>48</v>
      </c>
      <c r="AJ686" s="1" t="s">
        <v>48</v>
      </c>
      <c r="AK686" s="1" t="s">
        <v>48</v>
      </c>
      <c r="AL686" s="1" t="s">
        <v>48</v>
      </c>
      <c r="AM686" s="1" t="s">
        <v>48</v>
      </c>
      <c r="AN686" s="1" t="s">
        <v>48</v>
      </c>
      <c r="AO686" s="1" t="s">
        <v>48</v>
      </c>
      <c r="AP686" s="24" t="s">
        <v>48</v>
      </c>
      <c r="AQ686" s="1" t="s">
        <v>71</v>
      </c>
      <c r="AR686" s="1">
        <v>3</v>
      </c>
      <c r="AS686" s="25" t="s">
        <v>519</v>
      </c>
      <c r="AT686" s="36" t="s">
        <v>832</v>
      </c>
      <c r="AU686" s="9">
        <f t="shared" si="81"/>
        <v>-2.311361197028369</v>
      </c>
      <c r="AV686" s="9">
        <f t="shared" si="82"/>
        <v>-1.4764837972729503</v>
      </c>
      <c r="AW686">
        <f t="shared" si="83"/>
        <v>3</v>
      </c>
      <c r="AX686">
        <f t="shared" si="84"/>
        <v>0.5</v>
      </c>
      <c r="AY686" s="6">
        <f>VLOOKUP(AQ686,COND!$A$10:$B$32,2,FALSE)</f>
        <v>1</v>
      </c>
      <c r="AZ686" s="9">
        <f>($AU$3*AU686+$AV$3*AV686+$AW$3*AW686+$AX$3*AX686)*AY686*IF(AR686&lt;5,0.95,IF(AR686&lt;7,0.975,1))+$K$3*VLOOKUP(K686,COND!$A$2:$D$7,2,FALSE)+$L$3*VLOOKUP(L686,COND!$A$2:$D$7,3,FALSE)+IF(BB686="SP",$BB$3,0)+IF($AW686&lt;3,-5,0)</f>
        <v>3.2263992243785538</v>
      </c>
      <c r="BA686" s="28">
        <f t="shared" si="85"/>
        <v>-0.77411419891134992</v>
      </c>
      <c r="BB686" t="str">
        <f t="shared" si="86"/>
        <v>RP</v>
      </c>
      <c r="BC686">
        <v>900</v>
      </c>
      <c r="BD686">
        <v>682</v>
      </c>
      <c r="BF686" t="str">
        <f t="shared" si="87"/>
        <v>Unlikely</v>
      </c>
      <c r="BH686" t="str">
        <f>IF(VLOOKUP($B686,'Draft List'!$D$4:$AC$2598,BH$3,FALSE)&lt;&gt;0,VLOOKUP($B686,'Draft List'!$D$4:$AC$2598,BH$3,FALSE),"")</f>
        <v/>
      </c>
      <c r="BI686" t="str">
        <f>IF(VLOOKUP($B686,'Draft List'!$D$4:$AC$2598,BI$3,FALSE)&lt;&gt;0,VLOOKUP($B686,'Draft List'!$D$4:$AC$2598,BI$3,FALSE),"")</f>
        <v/>
      </c>
      <c r="BJ686" t="str">
        <f>IF(VLOOKUP($B686,'Draft List'!$D$4:$AC$2598,BJ$3,FALSE)&lt;&gt;0,VLOOKUP($B686,'Draft List'!$D$4:$AC$2598,BJ$3,FALSE),"")</f>
        <v/>
      </c>
      <c r="BK686" t="str">
        <f>IF(VLOOKUP($B686,'Draft List'!$D$4:$AC$2598,BK$3,FALSE)&lt;&gt;0,VLOOKUP($B686,'Draft List'!$D$4:$AC$2598,BK$3,FALSE),"")</f>
        <v/>
      </c>
      <c r="BL686">
        <f>IF(OR(C686="SP",C686="MR",C686="CL"),"P",VLOOKUP($A686,Bat!$A$4:$AQ$1284,42,FALSE))</f>
        <v>-7.8309151994765234</v>
      </c>
    </row>
    <row r="687" spans="1:64" x14ac:dyDescent="0.25">
      <c r="A687" s="45" t="str">
        <f t="shared" si="80"/>
        <v>RPIeyasu Kimura24</v>
      </c>
      <c r="B687">
        <f>VLOOKUP($A687,draft_listing_pitchers_stats!$A$1:$B$1324,2,FALSE)</f>
        <v>7885</v>
      </c>
      <c r="C687" s="1" t="s">
        <v>885</v>
      </c>
      <c r="D687" s="1" t="s">
        <v>1317</v>
      </c>
      <c r="E687" s="1" t="s">
        <v>649</v>
      </c>
      <c r="F687" s="1">
        <v>24</v>
      </c>
      <c r="G687" s="1" t="s">
        <v>58</v>
      </c>
      <c r="H687" s="1" t="s">
        <v>58</v>
      </c>
      <c r="I687" s="1" t="s">
        <v>54</v>
      </c>
      <c r="J687" s="24" t="s">
        <v>54</v>
      </c>
      <c r="K687" s="1" t="s">
        <v>46</v>
      </c>
      <c r="L687" s="24" t="s">
        <v>47</v>
      </c>
      <c r="M687" s="1">
        <v>4</v>
      </c>
      <c r="N687" s="1">
        <v>2</v>
      </c>
      <c r="O687" s="24">
        <v>1</v>
      </c>
      <c r="P687" s="1">
        <v>4</v>
      </c>
      <c r="Q687" s="1">
        <v>2</v>
      </c>
      <c r="R687" s="24">
        <v>1</v>
      </c>
      <c r="S687" s="1">
        <v>5</v>
      </c>
      <c r="T687" s="1">
        <v>5</v>
      </c>
      <c r="U687" s="1">
        <v>1</v>
      </c>
      <c r="V687" s="1">
        <v>1</v>
      </c>
      <c r="W687" s="1" t="s">
        <v>48</v>
      </c>
      <c r="X687" s="1" t="s">
        <v>48</v>
      </c>
      <c r="Y687" s="1" t="s">
        <v>48</v>
      </c>
      <c r="Z687" s="1" t="s">
        <v>48</v>
      </c>
      <c r="AA687" s="1">
        <v>4</v>
      </c>
      <c r="AB687" s="1">
        <v>4</v>
      </c>
      <c r="AC687" s="1" t="s">
        <v>48</v>
      </c>
      <c r="AD687" s="1" t="s">
        <v>48</v>
      </c>
      <c r="AE687" s="1" t="s">
        <v>48</v>
      </c>
      <c r="AF687" s="1" t="s">
        <v>48</v>
      </c>
      <c r="AG687" s="1" t="s">
        <v>48</v>
      </c>
      <c r="AH687" s="1" t="s">
        <v>48</v>
      </c>
      <c r="AI687" s="1" t="s">
        <v>48</v>
      </c>
      <c r="AJ687" s="1" t="s">
        <v>48</v>
      </c>
      <c r="AK687" s="1">
        <v>3</v>
      </c>
      <c r="AL687" s="1">
        <v>3</v>
      </c>
      <c r="AM687" s="1" t="s">
        <v>48</v>
      </c>
      <c r="AN687" s="1" t="s">
        <v>48</v>
      </c>
      <c r="AO687" s="1" t="s">
        <v>48</v>
      </c>
      <c r="AP687" s="24" t="s">
        <v>48</v>
      </c>
      <c r="AQ687" s="1" t="s">
        <v>61</v>
      </c>
      <c r="AR687" s="1">
        <v>3</v>
      </c>
      <c r="AS687" s="25" t="s">
        <v>15</v>
      </c>
      <c r="AT687" s="36" t="s">
        <v>50</v>
      </c>
      <c r="AU687" s="9">
        <f t="shared" si="81"/>
        <v>-1.9219785480100218</v>
      </c>
      <c r="AV687" s="9">
        <f t="shared" si="82"/>
        <v>-1.4764837972729503</v>
      </c>
      <c r="AW687">
        <f t="shared" si="83"/>
        <v>4</v>
      </c>
      <c r="AX687">
        <f t="shared" si="84"/>
        <v>0</v>
      </c>
      <c r="AY687" s="6">
        <f>VLOOKUP(AQ687,COND!$A$10:$B$32,2,FALSE)</f>
        <v>1</v>
      </c>
      <c r="AZ687" s="9">
        <f>($AU$3*AU687+$AV$3*AV687+$AW$3*AW687+$AX$3*AX687)*AY687*IF(AR687&lt;5,0.95,IF(AR687&lt;7,0.975,1))+$K$3*VLOOKUP(K687,COND!$A$2:$D$7,2,FALSE)+$L$3*VLOOKUP(L687,COND!$A$2:$D$7,3,FALSE)+IF(BB687="SP",$BB$3,0)+IF($AW687&lt;3,-5,0)</f>
        <v>3.1816319276920417</v>
      </c>
      <c r="BA687" s="28">
        <f t="shared" si="85"/>
        <v>-0.77804700794711101</v>
      </c>
      <c r="BB687" t="str">
        <f t="shared" si="86"/>
        <v>RP</v>
      </c>
      <c r="BC687">
        <v>900</v>
      </c>
      <c r="BD687">
        <v>683</v>
      </c>
      <c r="BF687" t="str">
        <f t="shared" si="87"/>
        <v>Unlikely</v>
      </c>
      <c r="BH687" t="str">
        <f>IF(VLOOKUP($B687,'Draft List'!$D$4:$AC$2598,BH$3,FALSE)&lt;&gt;0,VLOOKUP($B687,'Draft List'!$D$4:$AC$2598,BH$3,FALSE),"")</f>
        <v/>
      </c>
      <c r="BI687" t="str">
        <f>IF(VLOOKUP($B687,'Draft List'!$D$4:$AC$2598,BI$3,FALSE)&lt;&gt;0,VLOOKUP($B687,'Draft List'!$D$4:$AC$2598,BI$3,FALSE),"")</f>
        <v/>
      </c>
      <c r="BJ687" t="str">
        <f>IF(VLOOKUP($B687,'Draft List'!$D$4:$AC$2598,BJ$3,FALSE)&lt;&gt;0,VLOOKUP($B687,'Draft List'!$D$4:$AC$2598,BJ$3,FALSE),"")</f>
        <v/>
      </c>
      <c r="BK687" t="str">
        <f>IF(VLOOKUP($B687,'Draft List'!$D$4:$AC$2598,BK$3,FALSE)&lt;&gt;0,VLOOKUP($B687,'Draft List'!$D$4:$AC$2598,BK$3,FALSE),"")</f>
        <v/>
      </c>
      <c r="BL687" t="e">
        <f>IF(OR(C687="SP",C687="MR",C687="CL"),"P",VLOOKUP($A687,Bat!$A$4:$AQ$1284,42,FALSE))</f>
        <v>#N/A</v>
      </c>
    </row>
    <row r="688" spans="1:64" x14ac:dyDescent="0.25">
      <c r="A688" s="45" t="str">
        <f t="shared" si="80"/>
        <v>RPFrederick Hoffman24</v>
      </c>
      <c r="B688">
        <f>VLOOKUP($A688,draft_listing_pitchers_stats!$A$1:$B$1324,2,FALSE)</f>
        <v>4985</v>
      </c>
      <c r="C688" s="1" t="s">
        <v>885</v>
      </c>
      <c r="D688" s="1" t="s">
        <v>1246</v>
      </c>
      <c r="E688" s="1" t="s">
        <v>1247</v>
      </c>
      <c r="F688" s="1">
        <v>24</v>
      </c>
      <c r="G688" s="1" t="s">
        <v>44</v>
      </c>
      <c r="H688" s="1" t="s">
        <v>44</v>
      </c>
      <c r="I688" s="1" t="s">
        <v>54</v>
      </c>
      <c r="J688" s="24" t="s">
        <v>54</v>
      </c>
      <c r="K688" s="1" t="s">
        <v>46</v>
      </c>
      <c r="L688" s="24" t="s">
        <v>47</v>
      </c>
      <c r="M688" s="1">
        <v>3</v>
      </c>
      <c r="N688" s="1">
        <v>1</v>
      </c>
      <c r="O688" s="24">
        <v>1</v>
      </c>
      <c r="P688" s="1">
        <v>5</v>
      </c>
      <c r="Q688" s="1">
        <v>1</v>
      </c>
      <c r="R688" s="24">
        <v>1</v>
      </c>
      <c r="S688" s="1">
        <v>5</v>
      </c>
      <c r="T688" s="1">
        <v>6</v>
      </c>
      <c r="U688" s="1">
        <v>2</v>
      </c>
      <c r="V688" s="1">
        <v>5</v>
      </c>
      <c r="W688" s="1">
        <v>3</v>
      </c>
      <c r="X688" s="1">
        <v>5</v>
      </c>
      <c r="Y688" s="1" t="s">
        <v>48</v>
      </c>
      <c r="Z688" s="1" t="s">
        <v>48</v>
      </c>
      <c r="AA688" s="1" t="s">
        <v>48</v>
      </c>
      <c r="AB688" s="1" t="s">
        <v>48</v>
      </c>
      <c r="AC688" s="1" t="s">
        <v>48</v>
      </c>
      <c r="AD688" s="1" t="s">
        <v>48</v>
      </c>
      <c r="AE688" s="1" t="s">
        <v>48</v>
      </c>
      <c r="AF688" s="1" t="s">
        <v>48</v>
      </c>
      <c r="AG688" s="1">
        <v>4</v>
      </c>
      <c r="AH688" s="1">
        <v>5</v>
      </c>
      <c r="AI688" s="1" t="s">
        <v>48</v>
      </c>
      <c r="AJ688" s="1" t="s">
        <v>48</v>
      </c>
      <c r="AK688" s="1" t="s">
        <v>48</v>
      </c>
      <c r="AL688" s="1" t="s">
        <v>48</v>
      </c>
      <c r="AM688" s="1" t="s">
        <v>48</v>
      </c>
      <c r="AN688" s="1" t="s">
        <v>48</v>
      </c>
      <c r="AO688" s="1" t="s">
        <v>48</v>
      </c>
      <c r="AP688" s="24" t="s">
        <v>48</v>
      </c>
      <c r="AQ688" s="1" t="s">
        <v>59</v>
      </c>
      <c r="AR688" s="1">
        <v>2</v>
      </c>
      <c r="AS688" s="25" t="s">
        <v>523</v>
      </c>
      <c r="AT688" s="36" t="s">
        <v>50</v>
      </c>
      <c r="AU688" s="9">
        <f t="shared" si="81"/>
        <v>-2.3121015889492513</v>
      </c>
      <c r="AV688" s="9">
        <f t="shared" si="82"/>
        <v>-1.4772241891938322</v>
      </c>
      <c r="AW688">
        <f t="shared" si="83"/>
        <v>4</v>
      </c>
      <c r="AX688">
        <f t="shared" si="84"/>
        <v>0.5</v>
      </c>
      <c r="AY688" s="6">
        <f>VLOOKUP(AQ688,COND!$A$10:$B$32,2,FALSE)</f>
        <v>1.0249999999999999</v>
      </c>
      <c r="AZ688" s="9">
        <f>($AU$3*AU688+$AV$3*AV688+$AW$3*AW688+$AX$3*AX688)*AY688*IF(AR688&lt;5,0.95,IF(AR688&lt;7,0.975,1))+$K$3*VLOOKUP(K688,COND!$A$2:$D$7,2,FALSE)+$L$3*VLOOKUP(L688,COND!$A$2:$D$7,3,FALSE)+IF(BB688="SP",$BB$3,0)+IF($AW688&lt;3,-5,0)</f>
        <v>3.0368708810022547</v>
      </c>
      <c r="BA688" s="28">
        <f t="shared" si="85"/>
        <v>-0.79076427243673464</v>
      </c>
      <c r="BB688" t="str">
        <f t="shared" si="86"/>
        <v>RP</v>
      </c>
      <c r="BC688">
        <v>900</v>
      </c>
      <c r="BD688">
        <v>684</v>
      </c>
      <c r="BF688" t="str">
        <f t="shared" si="87"/>
        <v>Unlikely</v>
      </c>
      <c r="BH688" t="str">
        <f>IF(VLOOKUP($B688,'Draft List'!$D$4:$AC$2598,BH$3,FALSE)&lt;&gt;0,VLOOKUP($B688,'Draft List'!$D$4:$AC$2598,BH$3,FALSE),"")</f>
        <v/>
      </c>
      <c r="BI688" t="str">
        <f>IF(VLOOKUP($B688,'Draft List'!$D$4:$AC$2598,BI$3,FALSE)&lt;&gt;0,VLOOKUP($B688,'Draft List'!$D$4:$AC$2598,BI$3,FALSE),"")</f>
        <v/>
      </c>
      <c r="BJ688" t="str">
        <f>IF(VLOOKUP($B688,'Draft List'!$D$4:$AC$2598,BJ$3,FALSE)&lt;&gt;0,VLOOKUP($B688,'Draft List'!$D$4:$AC$2598,BJ$3,FALSE),"")</f>
        <v/>
      </c>
      <c r="BK688" t="str">
        <f>IF(VLOOKUP($B688,'Draft List'!$D$4:$AC$2598,BK$3,FALSE)&lt;&gt;0,VLOOKUP($B688,'Draft List'!$D$4:$AC$2598,BK$3,FALSE),"")</f>
        <v/>
      </c>
      <c r="BL688">
        <f>IF(OR(C688="SP",C688="MR",C688="CL"),"P",VLOOKUP($A688,Bat!$A$4:$AQ$1284,42,FALSE))</f>
        <v>-7.8154637306442201</v>
      </c>
    </row>
    <row r="689" spans="1:64" x14ac:dyDescent="0.25">
      <c r="A689" s="45" t="str">
        <f t="shared" si="80"/>
        <v>CLWill Yates24</v>
      </c>
      <c r="B689">
        <f>VLOOKUP($A689,draft_listing_pitchers_stats!$A$1:$B$1324,2,FALSE)</f>
        <v>5946</v>
      </c>
      <c r="C689" s="1" t="s">
        <v>53</v>
      </c>
      <c r="D689" s="1" t="s">
        <v>380</v>
      </c>
      <c r="E689" s="1" t="s">
        <v>1749</v>
      </c>
      <c r="F689" s="1">
        <v>24</v>
      </c>
      <c r="G689" s="1" t="s">
        <v>44</v>
      </c>
      <c r="H689" s="1" t="s">
        <v>44</v>
      </c>
      <c r="I689" s="1" t="s">
        <v>54</v>
      </c>
      <c r="J689" s="24" t="s">
        <v>54</v>
      </c>
      <c r="K689" s="1" t="s">
        <v>46</v>
      </c>
      <c r="L689" s="24" t="s">
        <v>46</v>
      </c>
      <c r="M689" s="1">
        <v>3</v>
      </c>
      <c r="N689" s="1">
        <v>2</v>
      </c>
      <c r="O689" s="24">
        <v>1</v>
      </c>
      <c r="P689" s="1">
        <v>4</v>
      </c>
      <c r="Q689" s="1">
        <v>2</v>
      </c>
      <c r="R689" s="24">
        <v>1</v>
      </c>
      <c r="S689" s="1">
        <v>4</v>
      </c>
      <c r="T689" s="1">
        <v>5</v>
      </c>
      <c r="U689" s="1">
        <v>1</v>
      </c>
      <c r="V689" s="1">
        <v>1</v>
      </c>
      <c r="W689" s="1">
        <v>4</v>
      </c>
      <c r="X689" s="1">
        <v>5</v>
      </c>
      <c r="Y689" s="1" t="s">
        <v>48</v>
      </c>
      <c r="Z689" s="1" t="s">
        <v>48</v>
      </c>
      <c r="AA689" s="1" t="s">
        <v>48</v>
      </c>
      <c r="AB689" s="1" t="s">
        <v>48</v>
      </c>
      <c r="AC689" s="1" t="s">
        <v>48</v>
      </c>
      <c r="AD689" s="1" t="s">
        <v>48</v>
      </c>
      <c r="AE689" s="1" t="s">
        <v>48</v>
      </c>
      <c r="AF689" s="1" t="s">
        <v>48</v>
      </c>
      <c r="AG689" s="1" t="s">
        <v>48</v>
      </c>
      <c r="AH689" s="1" t="s">
        <v>48</v>
      </c>
      <c r="AI689" s="1" t="s">
        <v>48</v>
      </c>
      <c r="AJ689" s="1" t="s">
        <v>48</v>
      </c>
      <c r="AK689" s="1" t="s">
        <v>48</v>
      </c>
      <c r="AL689" s="1" t="s">
        <v>48</v>
      </c>
      <c r="AM689" s="1" t="s">
        <v>48</v>
      </c>
      <c r="AN689" s="1" t="s">
        <v>48</v>
      </c>
      <c r="AO689" s="1" t="s">
        <v>48</v>
      </c>
      <c r="AP689" s="24" t="s">
        <v>48</v>
      </c>
      <c r="AQ689" s="1" t="s">
        <v>61</v>
      </c>
      <c r="AR689" s="1">
        <v>4</v>
      </c>
      <c r="AS689" s="25" t="s">
        <v>519</v>
      </c>
      <c r="AT689" s="36" t="s">
        <v>50</v>
      </c>
      <c r="AU689" s="9">
        <f t="shared" si="81"/>
        <v>-2.1166698725191955</v>
      </c>
      <c r="AV689" s="9">
        <f t="shared" si="82"/>
        <v>-1.4764837972729503</v>
      </c>
      <c r="AW689">
        <f t="shared" si="83"/>
        <v>3</v>
      </c>
      <c r="AX689">
        <f t="shared" si="84"/>
        <v>0</v>
      </c>
      <c r="AY689" s="6">
        <f>VLOOKUP(AQ689,COND!$A$10:$B$32,2,FALSE)</f>
        <v>1</v>
      </c>
      <c r="AZ689" s="9">
        <f>($AU$3*AU689+$AV$3*AV689+$AW$3*AW689+$AX$3*AX689)*AY689*IF(AR689&lt;5,0.95,IF(AR689&lt;7,0.975,1))+$K$3*VLOOKUP(K689,COND!$A$2:$D$7,2,FALSE)+$L$3*VLOOKUP(L689,COND!$A$2:$D$7,3,FALSE)+IF(BB689="SP",$BB$3,0)+IF($AW689&lt;3,-5,0)</f>
        <v>2.9696405760352995</v>
      </c>
      <c r="BA689" s="28">
        <f t="shared" si="85"/>
        <v>-0.79667045776444234</v>
      </c>
      <c r="BB689" t="str">
        <f t="shared" si="86"/>
        <v>RP</v>
      </c>
      <c r="BC689">
        <v>900</v>
      </c>
      <c r="BD689">
        <v>685</v>
      </c>
      <c r="BF689" t="str">
        <f t="shared" si="87"/>
        <v>Unlikely</v>
      </c>
      <c r="BH689" t="str">
        <f>IF(VLOOKUP($B689,'Draft List'!$D$4:$AC$2598,BH$3,FALSE)&lt;&gt;0,VLOOKUP($B689,'Draft List'!$D$4:$AC$2598,BH$3,FALSE),"")</f>
        <v/>
      </c>
      <c r="BI689" t="str">
        <f>IF(VLOOKUP($B689,'Draft List'!$D$4:$AC$2598,BI$3,FALSE)&lt;&gt;0,VLOOKUP($B689,'Draft List'!$D$4:$AC$2598,BI$3,FALSE),"")</f>
        <v/>
      </c>
      <c r="BJ689" t="str">
        <f>IF(VLOOKUP($B689,'Draft List'!$D$4:$AC$2598,BJ$3,FALSE)&lt;&gt;0,VLOOKUP($B689,'Draft List'!$D$4:$AC$2598,BJ$3,FALSE),"")</f>
        <v/>
      </c>
      <c r="BK689" t="str">
        <f>IF(VLOOKUP($B689,'Draft List'!$D$4:$AC$2598,BK$3,FALSE)&lt;&gt;0,VLOOKUP($B689,'Draft List'!$D$4:$AC$2598,BK$3,FALSE),"")</f>
        <v/>
      </c>
      <c r="BL689" t="str">
        <f>IF(OR(C689="SP",C689="MR",C689="CL"),"P",VLOOKUP($A689,Bat!$A$4:$AQ$1284,42,FALSE))</f>
        <v>P</v>
      </c>
    </row>
    <row r="690" spans="1:64" x14ac:dyDescent="0.25">
      <c r="A690" s="45" t="str">
        <f t="shared" si="80"/>
        <v>RPDave Williamson24</v>
      </c>
      <c r="B690">
        <f>VLOOKUP($A690,draft_listing_pitchers_stats!$A$1:$B$1324,2,FALSE)</f>
        <v>1884</v>
      </c>
      <c r="C690" s="1" t="s">
        <v>885</v>
      </c>
      <c r="D690" s="1" t="s">
        <v>135</v>
      </c>
      <c r="E690" s="1" t="s">
        <v>644</v>
      </c>
      <c r="F690" s="1">
        <v>24</v>
      </c>
      <c r="G690" s="1" t="s">
        <v>58</v>
      </c>
      <c r="H690" s="1" t="s">
        <v>58</v>
      </c>
      <c r="I690" s="1" t="s">
        <v>54</v>
      </c>
      <c r="J690" s="24" t="s">
        <v>54</v>
      </c>
      <c r="K690" s="1" t="s">
        <v>47</v>
      </c>
      <c r="L690" s="24" t="s">
        <v>47</v>
      </c>
      <c r="M690" s="1">
        <v>2</v>
      </c>
      <c r="N690" s="1">
        <v>2</v>
      </c>
      <c r="O690" s="24">
        <v>1</v>
      </c>
      <c r="P690" s="1">
        <v>3</v>
      </c>
      <c r="Q690" s="1">
        <v>3</v>
      </c>
      <c r="R690" s="24">
        <v>1</v>
      </c>
      <c r="S690" s="1">
        <v>4</v>
      </c>
      <c r="T690" s="1">
        <v>5</v>
      </c>
      <c r="U690" s="1">
        <v>3</v>
      </c>
      <c r="V690" s="1">
        <v>4</v>
      </c>
      <c r="W690" s="1">
        <v>3</v>
      </c>
      <c r="X690" s="1">
        <v>4</v>
      </c>
      <c r="Y690" s="1" t="s">
        <v>48</v>
      </c>
      <c r="Z690" s="1" t="s">
        <v>48</v>
      </c>
      <c r="AA690" s="1" t="s">
        <v>48</v>
      </c>
      <c r="AB690" s="1" t="s">
        <v>48</v>
      </c>
      <c r="AC690" s="1" t="s">
        <v>48</v>
      </c>
      <c r="AD690" s="1" t="s">
        <v>48</v>
      </c>
      <c r="AE690" s="1" t="s">
        <v>48</v>
      </c>
      <c r="AF690" s="1" t="s">
        <v>48</v>
      </c>
      <c r="AG690" s="1" t="s">
        <v>48</v>
      </c>
      <c r="AH690" s="1" t="s">
        <v>48</v>
      </c>
      <c r="AI690" s="1" t="s">
        <v>48</v>
      </c>
      <c r="AJ690" s="1" t="s">
        <v>48</v>
      </c>
      <c r="AK690" s="1" t="s">
        <v>48</v>
      </c>
      <c r="AL690" s="1" t="s">
        <v>48</v>
      </c>
      <c r="AM690" s="1" t="s">
        <v>48</v>
      </c>
      <c r="AN690" s="1" t="s">
        <v>48</v>
      </c>
      <c r="AO690" s="1" t="s">
        <v>48</v>
      </c>
      <c r="AP690" s="24" t="s">
        <v>48</v>
      </c>
      <c r="AQ690" s="1" t="s">
        <v>521</v>
      </c>
      <c r="AR690" s="1">
        <v>7</v>
      </c>
      <c r="AS690" s="25" t="s">
        <v>519</v>
      </c>
      <c r="AT690" s="36" t="s">
        <v>50</v>
      </c>
      <c r="AU690" s="9">
        <f t="shared" si="81"/>
        <v>-2.311361197028369</v>
      </c>
      <c r="AV690" s="9">
        <f t="shared" si="82"/>
        <v>-1.4757434053520684</v>
      </c>
      <c r="AW690">
        <f t="shared" si="83"/>
        <v>3</v>
      </c>
      <c r="AX690">
        <f t="shared" si="84"/>
        <v>0</v>
      </c>
      <c r="AY690" s="6">
        <f>VLOOKUP(AQ690,COND!$A$10:$B$32,2,FALSE)</f>
        <v>1</v>
      </c>
      <c r="AZ690" s="9">
        <f>($AU$3*AU690+$AV$3*AV690+$AW$3*AW690+$AX$3*AX690)*AY690*IF(AR690&lt;5,0.95,IF(AR690&lt;7,0.975,1))+$K$3*VLOOKUP(K690,COND!$A$2:$D$7,2,FALSE)+$L$3*VLOOKUP(L690,COND!$A$2:$D$7,3,FALSE)+IF(BB690="SP",$BB$3,0)+IF($AW690&lt;3,-5,0)</f>
        <v>2.9228596535529583</v>
      </c>
      <c r="BA690" s="28">
        <f t="shared" si="85"/>
        <v>-0.80078016391730955</v>
      </c>
      <c r="BB690" t="str">
        <f t="shared" si="86"/>
        <v>SP</v>
      </c>
      <c r="BC690">
        <v>900</v>
      </c>
      <c r="BD690">
        <v>686</v>
      </c>
      <c r="BF690" t="str">
        <f t="shared" si="87"/>
        <v>Unlikely</v>
      </c>
      <c r="BH690" t="str">
        <f>IF(VLOOKUP($B690,'Draft List'!$D$4:$AC$2598,BH$3,FALSE)&lt;&gt;0,VLOOKUP($B690,'Draft List'!$D$4:$AC$2598,BH$3,FALSE),"")</f>
        <v/>
      </c>
      <c r="BI690" t="str">
        <f>IF(VLOOKUP($B690,'Draft List'!$D$4:$AC$2598,BI$3,FALSE)&lt;&gt;0,VLOOKUP($B690,'Draft List'!$D$4:$AC$2598,BI$3,FALSE),"")</f>
        <v/>
      </c>
      <c r="BJ690" t="str">
        <f>IF(VLOOKUP($B690,'Draft List'!$D$4:$AC$2598,BJ$3,FALSE)&lt;&gt;0,VLOOKUP($B690,'Draft List'!$D$4:$AC$2598,BJ$3,FALSE),"")</f>
        <v/>
      </c>
      <c r="BK690" t="str">
        <f>IF(VLOOKUP($B690,'Draft List'!$D$4:$AC$2598,BK$3,FALSE)&lt;&gt;0,VLOOKUP($B690,'Draft List'!$D$4:$AC$2598,BK$3,FALSE),"")</f>
        <v/>
      </c>
      <c r="BL690">
        <f>IF(OR(C690="SP",C690="MR",C690="CL"),"P",VLOOKUP($A690,Bat!$A$4:$AQ$1284,42,FALSE))</f>
        <v>-7.3289625505487344</v>
      </c>
    </row>
    <row r="691" spans="1:64" x14ac:dyDescent="0.25">
      <c r="A691" s="45" t="str">
        <f t="shared" si="80"/>
        <v>RPEd Cruz22</v>
      </c>
      <c r="B691">
        <f>VLOOKUP($A691,draft_listing_pitchers_stats!$A$1:$B$1324,2,FALSE)</f>
        <v>13453</v>
      </c>
      <c r="C691" s="1" t="s">
        <v>885</v>
      </c>
      <c r="D691" s="1" t="s">
        <v>593</v>
      </c>
      <c r="E691" s="1" t="s">
        <v>269</v>
      </c>
      <c r="F691" s="1">
        <v>22</v>
      </c>
      <c r="G691" s="1" t="s">
        <v>44</v>
      </c>
      <c r="H691" s="1" t="s">
        <v>44</v>
      </c>
      <c r="I691" s="1" t="s">
        <v>54</v>
      </c>
      <c r="J691" s="24" t="s">
        <v>54</v>
      </c>
      <c r="K691" s="1" t="s">
        <v>46</v>
      </c>
      <c r="L691" s="24" t="s">
        <v>46</v>
      </c>
      <c r="M691" s="1">
        <v>4</v>
      </c>
      <c r="N691" s="1">
        <v>2</v>
      </c>
      <c r="O691" s="24">
        <v>1</v>
      </c>
      <c r="P691" s="1">
        <v>4</v>
      </c>
      <c r="Q691" s="1">
        <v>2</v>
      </c>
      <c r="R691" s="24">
        <v>1</v>
      </c>
      <c r="S691" s="1" t="s">
        <v>48</v>
      </c>
      <c r="T691" s="1" t="s">
        <v>48</v>
      </c>
      <c r="U691" s="1">
        <v>1</v>
      </c>
      <c r="V691" s="1">
        <v>1</v>
      </c>
      <c r="W691" s="1">
        <v>5</v>
      </c>
      <c r="X691" s="1">
        <v>5</v>
      </c>
      <c r="Y691" s="1" t="s">
        <v>48</v>
      </c>
      <c r="Z691" s="1" t="s">
        <v>48</v>
      </c>
      <c r="AA691" s="1" t="s">
        <v>48</v>
      </c>
      <c r="AB691" s="1" t="s">
        <v>48</v>
      </c>
      <c r="AC691" s="1" t="s">
        <v>48</v>
      </c>
      <c r="AD691" s="1" t="s">
        <v>48</v>
      </c>
      <c r="AE691" s="1">
        <v>4</v>
      </c>
      <c r="AF691" s="1">
        <v>5</v>
      </c>
      <c r="AG691" s="1" t="s">
        <v>48</v>
      </c>
      <c r="AH691" s="1" t="s">
        <v>48</v>
      </c>
      <c r="AI691" s="1" t="s">
        <v>48</v>
      </c>
      <c r="AJ691" s="1" t="s">
        <v>48</v>
      </c>
      <c r="AK691" s="1" t="s">
        <v>48</v>
      </c>
      <c r="AL691" s="1" t="s">
        <v>48</v>
      </c>
      <c r="AM691" s="1" t="s">
        <v>48</v>
      </c>
      <c r="AN691" s="1" t="s">
        <v>48</v>
      </c>
      <c r="AO691" s="1" t="s">
        <v>48</v>
      </c>
      <c r="AP691" s="24" t="s">
        <v>48</v>
      </c>
      <c r="AQ691" s="1" t="s">
        <v>66</v>
      </c>
      <c r="AR691" s="1">
        <v>7</v>
      </c>
      <c r="AS691" s="25" t="s">
        <v>519</v>
      </c>
      <c r="AT691" s="36" t="s">
        <v>839</v>
      </c>
      <c r="AU691" s="9">
        <f t="shared" si="81"/>
        <v>-1.9219785480100218</v>
      </c>
      <c r="AV691" s="9">
        <f t="shared" si="82"/>
        <v>-1.4764837972729503</v>
      </c>
      <c r="AW691">
        <f t="shared" si="83"/>
        <v>3</v>
      </c>
      <c r="AX691">
        <f t="shared" si="84"/>
        <v>0</v>
      </c>
      <c r="AY691" s="6">
        <f>VLOOKUP(AQ691,COND!$A$10:$B$32,2,FALSE)</f>
        <v>1.0249999999999999</v>
      </c>
      <c r="AZ691" s="9">
        <f>($AU$3*AU691+$AV$3*AV691+$AW$3*AW691+$AX$3*AX691)*AY691*IF(AR691&lt;5,0.95,IF(AR691&lt;7,0.975,1))+$K$3*VLOOKUP(K691,COND!$A$2:$D$7,2,FALSE)+$L$3*VLOOKUP(L691,COND!$A$2:$D$7,3,FALSE)+IF(BB691="SP",$BB$3,0)+IF($AW691&lt;3,-5,0)</f>
        <v>2.8755765535624711</v>
      </c>
      <c r="BA691" s="28">
        <f t="shared" si="85"/>
        <v>-0.80493398638694758</v>
      </c>
      <c r="BB691" t="str">
        <f t="shared" si="86"/>
        <v>SP</v>
      </c>
      <c r="BC691">
        <v>900</v>
      </c>
      <c r="BD691">
        <v>687</v>
      </c>
      <c r="BF691" t="str">
        <f t="shared" si="87"/>
        <v>Unlikely</v>
      </c>
      <c r="BH691" t="str">
        <f>IF(VLOOKUP($B691,'Draft List'!$D$4:$AC$2598,BH$3,FALSE)&lt;&gt;0,VLOOKUP($B691,'Draft List'!$D$4:$AC$2598,BH$3,FALSE),"")</f>
        <v/>
      </c>
      <c r="BI691" t="str">
        <f>IF(VLOOKUP($B691,'Draft List'!$D$4:$AC$2598,BI$3,FALSE)&lt;&gt;0,VLOOKUP($B691,'Draft List'!$D$4:$AC$2598,BI$3,FALSE),"")</f>
        <v/>
      </c>
      <c r="BJ691" t="str">
        <f>IF(VLOOKUP($B691,'Draft List'!$D$4:$AC$2598,BJ$3,FALSE)&lt;&gt;0,VLOOKUP($B691,'Draft List'!$D$4:$AC$2598,BJ$3,FALSE),"")</f>
        <v/>
      </c>
      <c r="BK691" t="str">
        <f>IF(VLOOKUP($B691,'Draft List'!$D$4:$AC$2598,BK$3,FALSE)&lt;&gt;0,VLOOKUP($B691,'Draft List'!$D$4:$AC$2598,BK$3,FALSE),"")</f>
        <v/>
      </c>
      <c r="BL691">
        <f>IF(OR(C691="SP",C691="MR",C691="CL"),"P",VLOOKUP($A691,Bat!$A$4:$AQ$1284,42,FALSE))</f>
        <v>-7.1206564011463449</v>
      </c>
    </row>
    <row r="692" spans="1:64" x14ac:dyDescent="0.25">
      <c r="A692" s="45" t="str">
        <f t="shared" si="80"/>
        <v>CLEdgar Rijo22</v>
      </c>
      <c r="B692">
        <f>VLOOKUP($A692,draft_listing_pitchers_stats!$A$1:$B$1324,2,FALSE)</f>
        <v>8107</v>
      </c>
      <c r="C692" s="1" t="s">
        <v>53</v>
      </c>
      <c r="D692" s="1" t="s">
        <v>612</v>
      </c>
      <c r="E692" s="1" t="s">
        <v>1589</v>
      </c>
      <c r="F692" s="1">
        <v>22</v>
      </c>
      <c r="G692" s="1" t="s">
        <v>44</v>
      </c>
      <c r="H692" s="1" t="s">
        <v>44</v>
      </c>
      <c r="I692" s="1" t="s">
        <v>54</v>
      </c>
      <c r="J692" s="24" t="s">
        <v>54</v>
      </c>
      <c r="K692" s="1" t="s">
        <v>47</v>
      </c>
      <c r="L692" s="24" t="s">
        <v>51</v>
      </c>
      <c r="M692" s="1">
        <v>2</v>
      </c>
      <c r="N692" s="1">
        <v>1</v>
      </c>
      <c r="O692" s="24">
        <v>2</v>
      </c>
      <c r="P692" s="1">
        <v>2</v>
      </c>
      <c r="Q692" s="1">
        <v>1</v>
      </c>
      <c r="R692" s="24">
        <v>3</v>
      </c>
      <c r="S692" s="1">
        <v>3</v>
      </c>
      <c r="T692" s="1">
        <v>4</v>
      </c>
      <c r="U692" s="1">
        <v>2</v>
      </c>
      <c r="V692" s="1">
        <v>2</v>
      </c>
      <c r="W692" s="1">
        <v>2</v>
      </c>
      <c r="X692" s="1">
        <v>2</v>
      </c>
      <c r="Y692" s="1">
        <v>2</v>
      </c>
      <c r="Z692" s="1">
        <v>2</v>
      </c>
      <c r="AA692" s="1" t="s">
        <v>48</v>
      </c>
      <c r="AB692" s="1" t="s">
        <v>48</v>
      </c>
      <c r="AC692" s="1" t="s">
        <v>48</v>
      </c>
      <c r="AD692" s="1" t="s">
        <v>48</v>
      </c>
      <c r="AE692" s="1" t="s">
        <v>48</v>
      </c>
      <c r="AF692" s="1" t="s">
        <v>48</v>
      </c>
      <c r="AG692" s="1" t="s">
        <v>48</v>
      </c>
      <c r="AH692" s="1" t="s">
        <v>48</v>
      </c>
      <c r="AI692" s="1" t="s">
        <v>48</v>
      </c>
      <c r="AJ692" s="1" t="s">
        <v>48</v>
      </c>
      <c r="AK692" s="1" t="s">
        <v>48</v>
      </c>
      <c r="AL692" s="1" t="s">
        <v>48</v>
      </c>
      <c r="AM692" s="1" t="s">
        <v>48</v>
      </c>
      <c r="AN692" s="1" t="s">
        <v>48</v>
      </c>
      <c r="AO692" s="1" t="s">
        <v>48</v>
      </c>
      <c r="AP692" s="24" t="s">
        <v>48</v>
      </c>
      <c r="AQ692" s="1" t="s">
        <v>71</v>
      </c>
      <c r="AR692" s="1">
        <v>6</v>
      </c>
      <c r="AS692" s="25" t="s">
        <v>15</v>
      </c>
      <c r="AT692" s="36" t="s">
        <v>48</v>
      </c>
      <c r="AU692" s="9">
        <f t="shared" si="81"/>
        <v>-2.2644723474043147</v>
      </c>
      <c r="AV692" s="9">
        <f t="shared" si="82"/>
        <v>-1.5766570306131322</v>
      </c>
      <c r="AW692">
        <f t="shared" si="83"/>
        <v>4</v>
      </c>
      <c r="AX692">
        <f t="shared" si="84"/>
        <v>0</v>
      </c>
      <c r="AY692" s="6">
        <f>VLOOKUP(AQ692,COND!$A$10:$B$32,2,FALSE)</f>
        <v>1</v>
      </c>
      <c r="AZ692" s="9">
        <f>($AU$3*AU692+$AV$3*AV692+$AW$3*AW692+$AX$3*AX692)*AY692*IF(AR692&lt;5,0.95,IF(AR692&lt;7,0.975,1))+$K$3*VLOOKUP(K692,COND!$A$2:$D$7,2,FALSE)+$L$3*VLOOKUP(L692,COND!$A$2:$D$7,3,FALSE)+IF(BB692="SP",$BB$3,0)+IF($AW692&lt;3,-5,0)</f>
        <v>2.7636157953000797</v>
      </c>
      <c r="BA692" s="28">
        <f t="shared" si="85"/>
        <v>-0.81476974405684632</v>
      </c>
      <c r="BB692" t="str">
        <f t="shared" si="86"/>
        <v>SP</v>
      </c>
      <c r="BC692">
        <v>900</v>
      </c>
      <c r="BD692">
        <v>688</v>
      </c>
      <c r="BF692" t="str">
        <f t="shared" si="87"/>
        <v>Unlikely</v>
      </c>
      <c r="BH692" t="str">
        <f>IF(VLOOKUP($B692,'Draft List'!$D$4:$AC$2598,BH$3,FALSE)&lt;&gt;0,VLOOKUP($B692,'Draft List'!$D$4:$AC$2598,BH$3,FALSE),"")</f>
        <v/>
      </c>
      <c r="BI692" t="str">
        <f>IF(VLOOKUP($B692,'Draft List'!$D$4:$AC$2598,BI$3,FALSE)&lt;&gt;0,VLOOKUP($B692,'Draft List'!$D$4:$AC$2598,BI$3,FALSE),"")</f>
        <v/>
      </c>
      <c r="BJ692" t="str">
        <f>IF(VLOOKUP($B692,'Draft List'!$D$4:$AC$2598,BJ$3,FALSE)&lt;&gt;0,VLOOKUP($B692,'Draft List'!$D$4:$AC$2598,BJ$3,FALSE),"")</f>
        <v/>
      </c>
      <c r="BK692" t="str">
        <f>IF(VLOOKUP($B692,'Draft List'!$D$4:$AC$2598,BK$3,FALSE)&lt;&gt;0,VLOOKUP($B692,'Draft List'!$D$4:$AC$2598,BK$3,FALSE),"")</f>
        <v/>
      </c>
      <c r="BL692" t="str">
        <f>IF(OR(C692="SP",C692="MR",C692="CL"),"P",VLOOKUP($A692,Bat!$A$4:$AQ$1284,42,FALSE))</f>
        <v>P</v>
      </c>
    </row>
    <row r="693" spans="1:64" x14ac:dyDescent="0.25">
      <c r="A693" s="45" t="str">
        <f t="shared" si="80"/>
        <v>SPBilly Morgan23</v>
      </c>
      <c r="B693">
        <f>VLOOKUP($A693,draft_listing_pitchers_stats!$A$1:$B$1324,2,FALSE)</f>
        <v>5111</v>
      </c>
      <c r="C693" s="1" t="s">
        <v>25</v>
      </c>
      <c r="D693" s="1" t="s">
        <v>192</v>
      </c>
      <c r="E693" s="1" t="s">
        <v>387</v>
      </c>
      <c r="F693" s="1">
        <v>23</v>
      </c>
      <c r="G693" s="1" t="s">
        <v>44</v>
      </c>
      <c r="H693" s="1" t="s">
        <v>44</v>
      </c>
      <c r="I693" s="1" t="s">
        <v>54</v>
      </c>
      <c r="J693" s="24" t="s">
        <v>54</v>
      </c>
      <c r="K693" s="1" t="s">
        <v>46</v>
      </c>
      <c r="L693" s="24" t="s">
        <v>51</v>
      </c>
      <c r="M693" s="1">
        <v>2</v>
      </c>
      <c r="N693" s="1">
        <v>3</v>
      </c>
      <c r="O693" s="24">
        <v>1</v>
      </c>
      <c r="P693" s="1">
        <v>4</v>
      </c>
      <c r="Q693" s="1">
        <v>3</v>
      </c>
      <c r="R693" s="24">
        <v>1</v>
      </c>
      <c r="S693" s="1">
        <v>5</v>
      </c>
      <c r="T693" s="1">
        <v>6</v>
      </c>
      <c r="U693" s="1" t="s">
        <v>48</v>
      </c>
      <c r="V693" s="1" t="s">
        <v>48</v>
      </c>
      <c r="W693" s="1" t="s">
        <v>48</v>
      </c>
      <c r="X693" s="1" t="s">
        <v>48</v>
      </c>
      <c r="Y693" s="1">
        <v>3</v>
      </c>
      <c r="Z693" s="1">
        <v>6</v>
      </c>
      <c r="AA693" s="1" t="s">
        <v>48</v>
      </c>
      <c r="AB693" s="1" t="s">
        <v>48</v>
      </c>
      <c r="AC693" s="1" t="s">
        <v>48</v>
      </c>
      <c r="AD693" s="1" t="s">
        <v>48</v>
      </c>
      <c r="AE693" s="1" t="s">
        <v>48</v>
      </c>
      <c r="AF693" s="1" t="s">
        <v>48</v>
      </c>
      <c r="AG693" s="1" t="s">
        <v>48</v>
      </c>
      <c r="AH693" s="1" t="s">
        <v>48</v>
      </c>
      <c r="AI693" s="1" t="s">
        <v>48</v>
      </c>
      <c r="AJ693" s="1" t="s">
        <v>48</v>
      </c>
      <c r="AK693" s="1" t="s">
        <v>48</v>
      </c>
      <c r="AL693" s="1" t="s">
        <v>48</v>
      </c>
      <c r="AM693" s="1" t="s">
        <v>48</v>
      </c>
      <c r="AN693" s="1" t="s">
        <v>48</v>
      </c>
      <c r="AO693" s="1" t="s">
        <v>48</v>
      </c>
      <c r="AP693" s="24" t="s">
        <v>48</v>
      </c>
      <c r="AQ693" s="1" t="s">
        <v>64</v>
      </c>
      <c r="AR693" s="1">
        <v>4</v>
      </c>
      <c r="AS693" s="25" t="s">
        <v>520</v>
      </c>
      <c r="AT693" s="36" t="s">
        <v>48</v>
      </c>
      <c r="AU693" s="9">
        <f t="shared" si="81"/>
        <v>-2.1159294805983135</v>
      </c>
      <c r="AV693" s="9">
        <f t="shared" si="82"/>
        <v>-1.2810520808428949</v>
      </c>
      <c r="AW693">
        <f t="shared" si="83"/>
        <v>2</v>
      </c>
      <c r="AX693">
        <f t="shared" si="84"/>
        <v>1</v>
      </c>
      <c r="AY693" s="6">
        <f>VLOOKUP(AQ693,COND!$A$10:$B$32,2,FALSE)</f>
        <v>1</v>
      </c>
      <c r="AZ693" s="9">
        <f>($AU$3*AU693+$AV$3*AV693+$AW$3*AW693+$AX$3*AX693)*AY693*IF(AR693&lt;5,0.95,IF(AR693&lt;7,0.975,1))+$K$3*VLOOKUP(K693,COND!$A$2:$D$7,2,FALSE)+$L$3*VLOOKUP(L693,COND!$A$2:$D$7,3,FALSE)+IF(BB693="SP",$BB$3,0)+IF($AW693&lt;3,-5,0)</f>
        <v>2.6954838626713205</v>
      </c>
      <c r="BA693" s="28">
        <f t="shared" si="85"/>
        <v>-0.82075513741536432</v>
      </c>
      <c r="BB693" t="str">
        <f t="shared" si="86"/>
        <v>RP</v>
      </c>
      <c r="BC693">
        <v>900</v>
      </c>
      <c r="BD693">
        <v>689</v>
      </c>
      <c r="BF693" t="str">
        <f t="shared" si="87"/>
        <v>Unlikely</v>
      </c>
      <c r="BH693" t="str">
        <f>IF(VLOOKUP($B693,'Draft List'!$D$4:$AC$2598,BH$3,FALSE)&lt;&gt;0,VLOOKUP($B693,'Draft List'!$D$4:$AC$2598,BH$3,FALSE),"")</f>
        <v/>
      </c>
      <c r="BI693" t="str">
        <f>IF(VLOOKUP($B693,'Draft List'!$D$4:$AC$2598,BI$3,FALSE)&lt;&gt;0,VLOOKUP($B693,'Draft List'!$D$4:$AC$2598,BI$3,FALSE),"")</f>
        <v/>
      </c>
      <c r="BJ693" t="str">
        <f>IF(VLOOKUP($B693,'Draft List'!$D$4:$AC$2598,BJ$3,FALSE)&lt;&gt;0,VLOOKUP($B693,'Draft List'!$D$4:$AC$2598,BJ$3,FALSE),"")</f>
        <v/>
      </c>
      <c r="BK693" t="str">
        <f>IF(VLOOKUP($B693,'Draft List'!$D$4:$AC$2598,BK$3,FALSE)&lt;&gt;0,VLOOKUP($B693,'Draft List'!$D$4:$AC$2598,BK$3,FALSE),"")</f>
        <v/>
      </c>
      <c r="BL693" t="str">
        <f>IF(OR(C693="SP",C693="MR",C693="CL"),"P",VLOOKUP($A693,Bat!$A$4:$AQ$1284,42,FALSE))</f>
        <v>P</v>
      </c>
    </row>
    <row r="694" spans="1:64" x14ac:dyDescent="0.25">
      <c r="A694" s="45" t="str">
        <f t="shared" si="80"/>
        <v>RPTsuneyo Kokawa24</v>
      </c>
      <c r="B694">
        <f>VLOOKUP($A694,draft_listing_pitchers_stats!$A$1:$B$1324,2,FALSE)</f>
        <v>9155</v>
      </c>
      <c r="C694" s="1" t="s">
        <v>885</v>
      </c>
      <c r="D694" s="1" t="s">
        <v>1326</v>
      </c>
      <c r="E694" s="1" t="s">
        <v>642</v>
      </c>
      <c r="F694" s="1">
        <v>24</v>
      </c>
      <c r="G694" s="1" t="s">
        <v>58</v>
      </c>
      <c r="H694" s="1" t="s">
        <v>58</v>
      </c>
      <c r="I694" s="1" t="s">
        <v>54</v>
      </c>
      <c r="J694" s="24" t="s">
        <v>54</v>
      </c>
      <c r="K694" s="1" t="s">
        <v>46</v>
      </c>
      <c r="L694" s="24" t="s">
        <v>51</v>
      </c>
      <c r="M694" s="1">
        <v>2</v>
      </c>
      <c r="N694" s="1">
        <v>1</v>
      </c>
      <c r="O694" s="24">
        <v>1</v>
      </c>
      <c r="P694" s="1">
        <v>3</v>
      </c>
      <c r="Q694" s="1">
        <v>1</v>
      </c>
      <c r="R694" s="24">
        <v>2</v>
      </c>
      <c r="S694" s="1">
        <v>3</v>
      </c>
      <c r="T694" s="1">
        <v>3</v>
      </c>
      <c r="U694" s="1">
        <v>1</v>
      </c>
      <c r="V694" s="1">
        <v>1</v>
      </c>
      <c r="W694" s="1" t="s">
        <v>48</v>
      </c>
      <c r="X694" s="1" t="s">
        <v>48</v>
      </c>
      <c r="Y694" s="1" t="s">
        <v>48</v>
      </c>
      <c r="Z694" s="1" t="s">
        <v>48</v>
      </c>
      <c r="AA694" s="1" t="s">
        <v>48</v>
      </c>
      <c r="AB694" s="1" t="s">
        <v>48</v>
      </c>
      <c r="AC694" s="1">
        <v>3</v>
      </c>
      <c r="AD694" s="1">
        <v>3</v>
      </c>
      <c r="AE694" s="1" t="s">
        <v>48</v>
      </c>
      <c r="AF694" s="1" t="s">
        <v>48</v>
      </c>
      <c r="AG694" s="1" t="s">
        <v>48</v>
      </c>
      <c r="AH694" s="1" t="s">
        <v>48</v>
      </c>
      <c r="AI694" s="1" t="s">
        <v>48</v>
      </c>
      <c r="AJ694" s="1" t="s">
        <v>48</v>
      </c>
      <c r="AK694" s="1" t="s">
        <v>48</v>
      </c>
      <c r="AL694" s="1" t="s">
        <v>48</v>
      </c>
      <c r="AM694" s="1" t="s">
        <v>48</v>
      </c>
      <c r="AN694" s="1" t="s">
        <v>48</v>
      </c>
      <c r="AO694" s="1" t="s">
        <v>48</v>
      </c>
      <c r="AP694" s="24" t="s">
        <v>48</v>
      </c>
      <c r="AQ694" s="1" t="s">
        <v>75</v>
      </c>
      <c r="AR694" s="1">
        <v>8</v>
      </c>
      <c r="AS694" s="25" t="s">
        <v>523</v>
      </c>
      <c r="AT694" s="36" t="s">
        <v>50</v>
      </c>
      <c r="AU694" s="9">
        <f t="shared" si="81"/>
        <v>-2.5067929134584248</v>
      </c>
      <c r="AV694" s="9">
        <f t="shared" si="82"/>
        <v>-1.6242862721580691</v>
      </c>
      <c r="AW694">
        <f t="shared" si="83"/>
        <v>3</v>
      </c>
      <c r="AX694">
        <f t="shared" si="84"/>
        <v>0</v>
      </c>
      <c r="AY694" s="6">
        <f>VLOOKUP(AQ694,COND!$A$10:$B$32,2,FALSE)</f>
        <v>0.95</v>
      </c>
      <c r="AZ694" s="9">
        <f>($AU$3*AU694+$AV$3*AV694+$AW$3*AW694+$AX$3*AX694)*AY694*IF(AR694&lt;5,0.95,IF(AR694&lt;7,0.975,1))+$K$3*VLOOKUP(K694,COND!$A$2:$D$7,2,FALSE)+$L$3*VLOOKUP(L694,COND!$A$2:$D$7,3,FALSE)+IF(BB694="SP",$BB$3,0)+IF($AW694&lt;3,-5,0)</f>
        <v>2.387270175439582</v>
      </c>
      <c r="BA694" s="28">
        <f t="shared" si="85"/>
        <v>-0.84783172375870341</v>
      </c>
      <c r="BB694" t="str">
        <f t="shared" si="86"/>
        <v>SP</v>
      </c>
      <c r="BC694">
        <v>900</v>
      </c>
      <c r="BD694">
        <v>690</v>
      </c>
      <c r="BF694" t="str">
        <f t="shared" si="87"/>
        <v>Unlikely</v>
      </c>
      <c r="BH694" t="str">
        <f>IF(VLOOKUP($B694,'Draft List'!$D$4:$AC$2598,BH$3,FALSE)&lt;&gt;0,VLOOKUP($B694,'Draft List'!$D$4:$AC$2598,BH$3,FALSE),"")</f>
        <v/>
      </c>
      <c r="BI694" t="str">
        <f>IF(VLOOKUP($B694,'Draft List'!$D$4:$AC$2598,BI$3,FALSE)&lt;&gt;0,VLOOKUP($B694,'Draft List'!$D$4:$AC$2598,BI$3,FALSE),"")</f>
        <v/>
      </c>
      <c r="BJ694" t="str">
        <f>IF(VLOOKUP($B694,'Draft List'!$D$4:$AC$2598,BJ$3,FALSE)&lt;&gt;0,VLOOKUP($B694,'Draft List'!$D$4:$AC$2598,BJ$3,FALSE),"")</f>
        <v/>
      </c>
      <c r="BK694" t="str">
        <f>IF(VLOOKUP($B694,'Draft List'!$D$4:$AC$2598,BK$3,FALSE)&lt;&gt;0,VLOOKUP($B694,'Draft List'!$D$4:$AC$2598,BK$3,FALSE),"")</f>
        <v/>
      </c>
      <c r="BL694">
        <f>IF(OR(C694="SP",C694="MR",C694="CL"),"P",VLOOKUP($A694,Bat!$A$4:$AQ$1284,42,FALSE))</f>
        <v>-7.9450730723636607</v>
      </c>
    </row>
    <row r="695" spans="1:64" x14ac:dyDescent="0.25">
      <c r="A695" s="45" t="str">
        <f t="shared" si="80"/>
        <v>RPJoe López23</v>
      </c>
      <c r="B695">
        <f>VLOOKUP($A695,draft_listing_pitchers_stats!$A$1:$B$1324,2,FALSE)</f>
        <v>7707</v>
      </c>
      <c r="C695" s="1" t="s">
        <v>885</v>
      </c>
      <c r="D695" s="1" t="s">
        <v>208</v>
      </c>
      <c r="E695" s="1" t="s">
        <v>167</v>
      </c>
      <c r="F695" s="1">
        <v>23</v>
      </c>
      <c r="G695" s="1" t="s">
        <v>58</v>
      </c>
      <c r="H695" s="1" t="s">
        <v>44</v>
      </c>
      <c r="I695" s="1" t="s">
        <v>54</v>
      </c>
      <c r="J695" s="24" t="s">
        <v>54</v>
      </c>
      <c r="K695" s="1" t="s">
        <v>46</v>
      </c>
      <c r="L695" s="24" t="s">
        <v>46</v>
      </c>
      <c r="M695" s="1">
        <v>3</v>
      </c>
      <c r="N695" s="1">
        <v>1</v>
      </c>
      <c r="O695" s="24">
        <v>1</v>
      </c>
      <c r="P695" s="1">
        <v>3</v>
      </c>
      <c r="Q695" s="1">
        <v>1</v>
      </c>
      <c r="R695" s="24">
        <v>2</v>
      </c>
      <c r="S695" s="1">
        <v>3</v>
      </c>
      <c r="T695" s="1">
        <v>4</v>
      </c>
      <c r="U695" s="1">
        <v>4</v>
      </c>
      <c r="V695" s="1">
        <v>4</v>
      </c>
      <c r="W695" s="1" t="s">
        <v>48</v>
      </c>
      <c r="X695" s="1" t="s">
        <v>48</v>
      </c>
      <c r="Y695" s="1">
        <v>3</v>
      </c>
      <c r="Z695" s="1">
        <v>4</v>
      </c>
      <c r="AA695" s="1" t="s">
        <v>48</v>
      </c>
      <c r="AB695" s="1" t="s">
        <v>48</v>
      </c>
      <c r="AC695" s="1">
        <v>3</v>
      </c>
      <c r="AD695" s="1">
        <v>4</v>
      </c>
      <c r="AE695" s="1" t="s">
        <v>48</v>
      </c>
      <c r="AF695" s="1" t="s">
        <v>48</v>
      </c>
      <c r="AG695" s="1">
        <v>3</v>
      </c>
      <c r="AH695" s="1">
        <v>4</v>
      </c>
      <c r="AI695" s="1" t="s">
        <v>48</v>
      </c>
      <c r="AJ695" s="1" t="s">
        <v>48</v>
      </c>
      <c r="AK695" s="1" t="s">
        <v>48</v>
      </c>
      <c r="AL695" s="1" t="s">
        <v>48</v>
      </c>
      <c r="AM695" s="1" t="s">
        <v>48</v>
      </c>
      <c r="AN695" s="1" t="s">
        <v>48</v>
      </c>
      <c r="AO695" s="1" t="s">
        <v>48</v>
      </c>
      <c r="AP695" s="24" t="s">
        <v>48</v>
      </c>
      <c r="AQ695" s="1" t="s">
        <v>521</v>
      </c>
      <c r="AR695" s="1">
        <v>6</v>
      </c>
      <c r="AS695" s="25" t="s">
        <v>15</v>
      </c>
      <c r="AT695" s="36" t="s">
        <v>1047</v>
      </c>
      <c r="AU695" s="9">
        <f t="shared" si="81"/>
        <v>-2.3121015889492513</v>
      </c>
      <c r="AV695" s="9">
        <f t="shared" si="82"/>
        <v>-1.6242862721580691</v>
      </c>
      <c r="AW695">
        <f t="shared" si="83"/>
        <v>5</v>
      </c>
      <c r="AX695">
        <f t="shared" si="84"/>
        <v>0</v>
      </c>
      <c r="AY695" s="6">
        <f>VLOOKUP(AQ695,COND!$A$10:$B$32,2,FALSE)</f>
        <v>1</v>
      </c>
      <c r="AZ695" s="9">
        <f>($AU$3*AU695+$AV$3*AV695+$AW$3*AW695+$AX$3*AX695)*AY695*IF(AR695&lt;5,0.95,IF(AR695&lt;7,0.975,1))+$K$3*VLOOKUP(K695,COND!$A$2:$D$7,2,FALSE)+$L$3*VLOOKUP(L695,COND!$A$2:$D$7,3,FALSE)+IF(BB695="SP",$BB$3,0)+IF($AW695&lt;3,-5,0)</f>
        <v>2.3130578830725455</v>
      </c>
      <c r="BA695" s="28">
        <f t="shared" si="85"/>
        <v>-0.85435127699483981</v>
      </c>
      <c r="BB695" t="str">
        <f t="shared" si="86"/>
        <v>SP</v>
      </c>
      <c r="BC695">
        <v>900</v>
      </c>
      <c r="BD695">
        <v>691</v>
      </c>
      <c r="BF695" t="str">
        <f t="shared" si="87"/>
        <v>Unlikely</v>
      </c>
      <c r="BH695" t="str">
        <f>IF(VLOOKUP($B695,'Draft List'!$D$4:$AC$2598,BH$3,FALSE)&lt;&gt;0,VLOOKUP($B695,'Draft List'!$D$4:$AC$2598,BH$3,FALSE),"")</f>
        <v/>
      </c>
      <c r="BI695" t="str">
        <f>IF(VLOOKUP($B695,'Draft List'!$D$4:$AC$2598,BI$3,FALSE)&lt;&gt;0,VLOOKUP($B695,'Draft List'!$D$4:$AC$2598,BI$3,FALSE),"")</f>
        <v/>
      </c>
      <c r="BJ695" t="str">
        <f>IF(VLOOKUP($B695,'Draft List'!$D$4:$AC$2598,BJ$3,FALSE)&lt;&gt;0,VLOOKUP($B695,'Draft List'!$D$4:$AC$2598,BJ$3,FALSE),"")</f>
        <v/>
      </c>
      <c r="BK695" t="str">
        <f>IF(VLOOKUP($B695,'Draft List'!$D$4:$AC$2598,BK$3,FALSE)&lt;&gt;0,VLOOKUP($B695,'Draft List'!$D$4:$AC$2598,BK$3,FALSE),"")</f>
        <v/>
      </c>
      <c r="BL695">
        <f>IF(OR(C695="SP",C695="MR",C695="CL"),"P",VLOOKUP($A695,Bat!$A$4:$AQ$1284,42,FALSE))</f>
        <v>-11.561042480002524</v>
      </c>
    </row>
    <row r="696" spans="1:64" x14ac:dyDescent="0.25">
      <c r="A696" s="45" t="str">
        <f t="shared" si="80"/>
        <v>RPCarlos Madraso24</v>
      </c>
      <c r="B696">
        <f>VLOOKUP($A696,draft_listing_pitchers_stats!$A$1:$B$1324,2,FALSE)</f>
        <v>4799</v>
      </c>
      <c r="C696" s="1" t="s">
        <v>885</v>
      </c>
      <c r="D696" s="1" t="s">
        <v>222</v>
      </c>
      <c r="E696" s="1" t="s">
        <v>1396</v>
      </c>
      <c r="F696" s="1">
        <v>24</v>
      </c>
      <c r="G696" s="1" t="s">
        <v>58</v>
      </c>
      <c r="H696" s="1" t="s">
        <v>58</v>
      </c>
      <c r="I696" s="1" t="s">
        <v>54</v>
      </c>
      <c r="J696" s="24" t="s">
        <v>54</v>
      </c>
      <c r="K696" s="1" t="s">
        <v>46</v>
      </c>
      <c r="L696" s="24" t="s">
        <v>46</v>
      </c>
      <c r="M696" s="1">
        <v>2</v>
      </c>
      <c r="N696" s="1">
        <v>3</v>
      </c>
      <c r="O696" s="24">
        <v>1</v>
      </c>
      <c r="P696" s="1">
        <v>3</v>
      </c>
      <c r="Q696" s="1">
        <v>3</v>
      </c>
      <c r="R696" s="24">
        <v>1</v>
      </c>
      <c r="S696" s="1">
        <v>5</v>
      </c>
      <c r="T696" s="1">
        <v>5</v>
      </c>
      <c r="U696" s="1">
        <v>2</v>
      </c>
      <c r="V696" s="1">
        <v>3</v>
      </c>
      <c r="W696" s="1">
        <v>4</v>
      </c>
      <c r="X696" s="1">
        <v>4</v>
      </c>
      <c r="Y696" s="1" t="s">
        <v>48</v>
      </c>
      <c r="Z696" s="1" t="s">
        <v>48</v>
      </c>
      <c r="AA696" s="1" t="s">
        <v>48</v>
      </c>
      <c r="AB696" s="1" t="s">
        <v>48</v>
      </c>
      <c r="AC696" s="1" t="s">
        <v>48</v>
      </c>
      <c r="AD696" s="1" t="s">
        <v>48</v>
      </c>
      <c r="AE696" s="1" t="s">
        <v>48</v>
      </c>
      <c r="AF696" s="1" t="s">
        <v>48</v>
      </c>
      <c r="AG696" s="1" t="s">
        <v>48</v>
      </c>
      <c r="AH696" s="1" t="s">
        <v>48</v>
      </c>
      <c r="AI696" s="1" t="s">
        <v>48</v>
      </c>
      <c r="AJ696" s="1" t="s">
        <v>48</v>
      </c>
      <c r="AK696" s="1" t="s">
        <v>48</v>
      </c>
      <c r="AL696" s="1" t="s">
        <v>48</v>
      </c>
      <c r="AM696" s="1" t="s">
        <v>48</v>
      </c>
      <c r="AN696" s="1" t="s">
        <v>48</v>
      </c>
      <c r="AO696" s="1" t="s">
        <v>48</v>
      </c>
      <c r="AP696" s="24" t="s">
        <v>48</v>
      </c>
      <c r="AQ696" s="1" t="s">
        <v>66</v>
      </c>
      <c r="AR696" s="1">
        <v>3</v>
      </c>
      <c r="AS696" s="25" t="s">
        <v>518</v>
      </c>
      <c r="AT696" s="36" t="s">
        <v>50</v>
      </c>
      <c r="AU696" s="9">
        <f t="shared" si="81"/>
        <v>-2.1159294805983135</v>
      </c>
      <c r="AV696" s="9">
        <f t="shared" si="82"/>
        <v>-1.4757434053520684</v>
      </c>
      <c r="AW696">
        <f t="shared" si="83"/>
        <v>3</v>
      </c>
      <c r="AX696">
        <f t="shared" si="84"/>
        <v>0</v>
      </c>
      <c r="AY696" s="6">
        <f>VLOOKUP(AQ696,COND!$A$10:$B$32,2,FALSE)</f>
        <v>1.0249999999999999</v>
      </c>
      <c r="AZ696" s="9">
        <f>($AU$3*AU696+$AV$3*AV696+$AW$3*AW696+$AX$3*AX696)*AY696*IF(AR696&lt;5,0.95,IF(AR696&lt;7,0.975,1))+$K$3*VLOOKUP(K696,COND!$A$2:$D$7,2,FALSE)+$L$3*VLOOKUP(L696,COND!$A$2:$D$7,3,FALSE)+IF(BB696="SP",$BB$3,0)+IF($AW696&lt;3,-5,0)</f>
        <v>2.3084449144219548</v>
      </c>
      <c r="BA696" s="28">
        <f t="shared" si="85"/>
        <v>-0.85475652649913236</v>
      </c>
      <c r="BB696" t="str">
        <f t="shared" si="86"/>
        <v>RP</v>
      </c>
      <c r="BC696">
        <v>900</v>
      </c>
      <c r="BD696">
        <v>692</v>
      </c>
      <c r="BF696" t="str">
        <f t="shared" si="87"/>
        <v>Unlikely</v>
      </c>
      <c r="BH696" t="str">
        <f>IF(VLOOKUP($B696,'Draft List'!$D$4:$AC$2598,BH$3,FALSE)&lt;&gt;0,VLOOKUP($B696,'Draft List'!$D$4:$AC$2598,BH$3,FALSE),"")</f>
        <v/>
      </c>
      <c r="BI696" t="str">
        <f>IF(VLOOKUP($B696,'Draft List'!$D$4:$AC$2598,BI$3,FALSE)&lt;&gt;0,VLOOKUP($B696,'Draft List'!$D$4:$AC$2598,BI$3,FALSE),"")</f>
        <v/>
      </c>
      <c r="BJ696" t="str">
        <f>IF(VLOOKUP($B696,'Draft List'!$D$4:$AC$2598,BJ$3,FALSE)&lt;&gt;0,VLOOKUP($B696,'Draft List'!$D$4:$AC$2598,BJ$3,FALSE),"")</f>
        <v/>
      </c>
      <c r="BK696" t="str">
        <f>IF(VLOOKUP($B696,'Draft List'!$D$4:$AC$2598,BK$3,FALSE)&lt;&gt;0,VLOOKUP($B696,'Draft List'!$D$4:$AC$2598,BK$3,FALSE),"")</f>
        <v/>
      </c>
      <c r="BL696">
        <f>IF(OR(C696="SP",C696="MR",C696="CL"),"P",VLOOKUP($A696,Bat!$A$4:$AQ$1284,42,FALSE))</f>
        <v>-11.431456839934203</v>
      </c>
    </row>
    <row r="697" spans="1:64" x14ac:dyDescent="0.25">
      <c r="A697" s="45" t="str">
        <f t="shared" si="80"/>
        <v>RPWilfried Valstar23</v>
      </c>
      <c r="B697">
        <f>VLOOKUP($A697,draft_listing_pitchers_stats!$A$1:$B$1324,2,FALSE)</f>
        <v>13596</v>
      </c>
      <c r="C697" s="1" t="s">
        <v>885</v>
      </c>
      <c r="D697" s="1" t="s">
        <v>1709</v>
      </c>
      <c r="E697" s="1" t="s">
        <v>1710</v>
      </c>
      <c r="F697" s="1">
        <v>23</v>
      </c>
      <c r="G697" s="1" t="s">
        <v>44</v>
      </c>
      <c r="H697" s="1" t="s">
        <v>44</v>
      </c>
      <c r="I697" s="1" t="s">
        <v>54</v>
      </c>
      <c r="J697" s="24" t="s">
        <v>54</v>
      </c>
      <c r="K697" s="1" t="s">
        <v>47</v>
      </c>
      <c r="L697" s="24" t="s">
        <v>47</v>
      </c>
      <c r="M697" s="1">
        <v>2</v>
      </c>
      <c r="N697" s="1">
        <v>2</v>
      </c>
      <c r="O697" s="24">
        <v>2</v>
      </c>
      <c r="P697" s="1">
        <v>2</v>
      </c>
      <c r="Q697" s="1">
        <v>2</v>
      </c>
      <c r="R697" s="24">
        <v>2</v>
      </c>
      <c r="S697" s="1">
        <v>3</v>
      </c>
      <c r="T697" s="1">
        <v>4</v>
      </c>
      <c r="U697" s="1">
        <v>1</v>
      </c>
      <c r="V697" s="1">
        <v>2</v>
      </c>
      <c r="W697" s="1">
        <v>2</v>
      </c>
      <c r="X697" s="1">
        <v>2</v>
      </c>
      <c r="Y697" s="1">
        <v>2</v>
      </c>
      <c r="Z697" s="1">
        <v>2</v>
      </c>
      <c r="AA697" s="1" t="s">
        <v>48</v>
      </c>
      <c r="AB697" s="1" t="s">
        <v>48</v>
      </c>
      <c r="AC697" s="1">
        <v>3</v>
      </c>
      <c r="AD697" s="1">
        <v>3</v>
      </c>
      <c r="AE697" s="1" t="s">
        <v>48</v>
      </c>
      <c r="AF697" s="1" t="s">
        <v>48</v>
      </c>
      <c r="AG697" s="1">
        <v>2</v>
      </c>
      <c r="AH697" s="1">
        <v>3</v>
      </c>
      <c r="AI697" s="1" t="s">
        <v>48</v>
      </c>
      <c r="AJ697" s="1" t="s">
        <v>48</v>
      </c>
      <c r="AK697" s="1" t="s">
        <v>48</v>
      </c>
      <c r="AL697" s="1" t="s">
        <v>48</v>
      </c>
      <c r="AM697" s="1" t="s">
        <v>48</v>
      </c>
      <c r="AN697" s="1" t="s">
        <v>48</v>
      </c>
      <c r="AO697" s="1" t="s">
        <v>48</v>
      </c>
      <c r="AP697" s="24" t="s">
        <v>48</v>
      </c>
      <c r="AQ697" s="1" t="s">
        <v>71</v>
      </c>
      <c r="AR697" s="1">
        <v>6</v>
      </c>
      <c r="AS697" s="25" t="s">
        <v>519</v>
      </c>
      <c r="AT697" s="36" t="s">
        <v>50</v>
      </c>
      <c r="AU697" s="9">
        <f t="shared" si="81"/>
        <v>-2.0690406309742588</v>
      </c>
      <c r="AV697" s="9">
        <f t="shared" si="82"/>
        <v>-1.6235458802371869</v>
      </c>
      <c r="AW697">
        <f t="shared" si="83"/>
        <v>6</v>
      </c>
      <c r="AX697">
        <f t="shared" si="84"/>
        <v>0</v>
      </c>
      <c r="AY697" s="6">
        <f>VLOOKUP(AQ697,COND!$A$10:$B$32,2,FALSE)</f>
        <v>1</v>
      </c>
      <c r="AZ697" s="9">
        <f>($AU$3*AU697+$AV$3*AV697+$AW$3*AW697+$AX$3*AX697)*AY697*IF(AR697&lt;5,0.95,IF(AR697&lt;7,0.975,1))+$K$3*VLOOKUP(K697,COND!$A$2:$D$7,2,FALSE)+$L$3*VLOOKUP(L697,COND!$A$2:$D$7,3,FALSE)+IF(BB697="SP",$BB$3,0)+IF($AW697&lt;3,-5,0)</f>
        <v>2.2623924123348722</v>
      </c>
      <c r="BA697" s="28">
        <f t="shared" si="85"/>
        <v>-0.858802240887378</v>
      </c>
      <c r="BB697" t="str">
        <f t="shared" si="86"/>
        <v>SP</v>
      </c>
      <c r="BC697">
        <v>900</v>
      </c>
      <c r="BD697">
        <v>693</v>
      </c>
      <c r="BF697" t="str">
        <f t="shared" si="87"/>
        <v>Unlikely</v>
      </c>
      <c r="BH697" t="str">
        <f>IF(VLOOKUP($B697,'Draft List'!$D$4:$AC$2598,BH$3,FALSE)&lt;&gt;0,VLOOKUP($B697,'Draft List'!$D$4:$AC$2598,BH$3,FALSE),"")</f>
        <v/>
      </c>
      <c r="BI697" t="str">
        <f>IF(VLOOKUP($B697,'Draft List'!$D$4:$AC$2598,BI$3,FALSE)&lt;&gt;0,VLOOKUP($B697,'Draft List'!$D$4:$AC$2598,BI$3,FALSE),"")</f>
        <v/>
      </c>
      <c r="BJ697" t="str">
        <f>IF(VLOOKUP($B697,'Draft List'!$D$4:$AC$2598,BJ$3,FALSE)&lt;&gt;0,VLOOKUP($B697,'Draft List'!$D$4:$AC$2598,BJ$3,FALSE),"")</f>
        <v/>
      </c>
      <c r="BK697" t="str">
        <f>IF(VLOOKUP($B697,'Draft List'!$D$4:$AC$2598,BK$3,FALSE)&lt;&gt;0,VLOOKUP($B697,'Draft List'!$D$4:$AC$2598,BK$3,FALSE),"")</f>
        <v/>
      </c>
      <c r="BL697">
        <f>IF(OR(C697="SP",C697="MR",C697="CL"),"P",VLOOKUP($A697,Bat!$A$4:$AQ$1284,42,FALSE))</f>
        <v>-3.5546944430767304</v>
      </c>
    </row>
    <row r="698" spans="1:64" x14ac:dyDescent="0.25">
      <c r="A698" s="45" t="str">
        <f t="shared" si="80"/>
        <v>RPKenny Perry24</v>
      </c>
      <c r="B698">
        <f>VLOOKUP($A698,draft_listing_pitchers_stats!$A$1:$B$1324,2,FALSE)</f>
        <v>2662</v>
      </c>
      <c r="C698" s="1" t="s">
        <v>885</v>
      </c>
      <c r="D698" s="1" t="s">
        <v>268</v>
      </c>
      <c r="E698" s="1" t="s">
        <v>784</v>
      </c>
      <c r="F698" s="1">
        <v>24</v>
      </c>
      <c r="G698" s="1" t="s">
        <v>58</v>
      </c>
      <c r="H698" s="1" t="s">
        <v>44</v>
      </c>
      <c r="I698" s="1" t="s">
        <v>54</v>
      </c>
      <c r="J698" s="24" t="s">
        <v>54</v>
      </c>
      <c r="K698" s="1" t="s">
        <v>47</v>
      </c>
      <c r="L698" s="24" t="s">
        <v>51</v>
      </c>
      <c r="M698" s="1">
        <v>2</v>
      </c>
      <c r="N698" s="1">
        <v>2</v>
      </c>
      <c r="O698" s="24">
        <v>1</v>
      </c>
      <c r="P698" s="1">
        <v>2</v>
      </c>
      <c r="Q698" s="1">
        <v>2</v>
      </c>
      <c r="R698" s="24">
        <v>2</v>
      </c>
      <c r="S698" s="1">
        <v>3</v>
      </c>
      <c r="T698" s="1">
        <v>4</v>
      </c>
      <c r="U698" s="1">
        <v>2</v>
      </c>
      <c r="V698" s="1">
        <v>2</v>
      </c>
      <c r="W698" s="1">
        <v>2</v>
      </c>
      <c r="X698" s="1">
        <v>2</v>
      </c>
      <c r="Y698" s="1" t="s">
        <v>48</v>
      </c>
      <c r="Z698" s="1" t="s">
        <v>48</v>
      </c>
      <c r="AA698" s="1" t="s">
        <v>48</v>
      </c>
      <c r="AB698" s="1" t="s">
        <v>48</v>
      </c>
      <c r="AC698" s="1">
        <v>3</v>
      </c>
      <c r="AD698" s="1">
        <v>4</v>
      </c>
      <c r="AE698" s="1" t="s">
        <v>48</v>
      </c>
      <c r="AF698" s="1" t="s">
        <v>48</v>
      </c>
      <c r="AG698" s="1" t="s">
        <v>48</v>
      </c>
      <c r="AH698" s="1" t="s">
        <v>48</v>
      </c>
      <c r="AI698" s="1" t="s">
        <v>48</v>
      </c>
      <c r="AJ698" s="1" t="s">
        <v>48</v>
      </c>
      <c r="AK698" s="1" t="s">
        <v>48</v>
      </c>
      <c r="AL698" s="1" t="s">
        <v>48</v>
      </c>
      <c r="AM698" s="1" t="s">
        <v>48</v>
      </c>
      <c r="AN698" s="1" t="s">
        <v>48</v>
      </c>
      <c r="AO698" s="1" t="s">
        <v>48</v>
      </c>
      <c r="AP698" s="24" t="s">
        <v>48</v>
      </c>
      <c r="AQ698" s="1" t="s">
        <v>522</v>
      </c>
      <c r="AR698" s="1">
        <v>6</v>
      </c>
      <c r="AS698" s="25" t="s">
        <v>519</v>
      </c>
      <c r="AT698" s="36" t="s">
        <v>50</v>
      </c>
      <c r="AU698" s="9">
        <f t="shared" si="81"/>
        <v>-2.311361197028369</v>
      </c>
      <c r="AV698" s="9">
        <f t="shared" si="82"/>
        <v>-1.6235458802371869</v>
      </c>
      <c r="AW698">
        <f t="shared" si="83"/>
        <v>4</v>
      </c>
      <c r="AX698">
        <f t="shared" si="84"/>
        <v>0</v>
      </c>
      <c r="AY698" s="6">
        <f>VLOOKUP(AQ698,COND!$A$10:$B$32,2,FALSE)</f>
        <v>1</v>
      </c>
      <c r="AZ698" s="9">
        <f>($AU$3*AU698+$AV$3*AV698+$AW$3*AW698+$AX$3*AX698)*AY698*IF(AR698&lt;5,0.95,IF(AR698&lt;7,0.975,1))+$K$3*VLOOKUP(K698,COND!$A$2:$D$7,2,FALSE)+$L$3*VLOOKUP(L698,COND!$A$2:$D$7,3,FALSE)+IF(BB698="SP",$BB$3,0)+IF($AW698&lt;3,-5,0)</f>
        <v>1.840139901954327</v>
      </c>
      <c r="BA698" s="28">
        <f t="shared" si="85"/>
        <v>-0.89589714299474044</v>
      </c>
      <c r="BB698" t="str">
        <f t="shared" si="86"/>
        <v>SP</v>
      </c>
      <c r="BC698">
        <v>900</v>
      </c>
      <c r="BD698">
        <v>694</v>
      </c>
      <c r="BF698" t="str">
        <f t="shared" si="87"/>
        <v>Unlikely</v>
      </c>
      <c r="BH698" t="str">
        <f>IF(VLOOKUP($B698,'Draft List'!$D$4:$AC$2598,BH$3,FALSE)&lt;&gt;0,VLOOKUP($B698,'Draft List'!$D$4:$AC$2598,BH$3,FALSE),"")</f>
        <v/>
      </c>
      <c r="BI698" t="str">
        <f>IF(VLOOKUP($B698,'Draft List'!$D$4:$AC$2598,BI$3,FALSE)&lt;&gt;0,VLOOKUP($B698,'Draft List'!$D$4:$AC$2598,BI$3,FALSE),"")</f>
        <v/>
      </c>
      <c r="BJ698" t="str">
        <f>IF(VLOOKUP($B698,'Draft List'!$D$4:$AC$2598,BJ$3,FALSE)&lt;&gt;0,VLOOKUP($B698,'Draft List'!$D$4:$AC$2598,BJ$3,FALSE),"")</f>
        <v/>
      </c>
      <c r="BK698" t="str">
        <f>IF(VLOOKUP($B698,'Draft List'!$D$4:$AC$2598,BK$3,FALSE)&lt;&gt;0,VLOOKUP($B698,'Draft List'!$D$4:$AC$2598,BK$3,FALSE),"")</f>
        <v/>
      </c>
      <c r="BL698" t="e">
        <f>IF(OR(C698="SP",C698="MR",C698="CL"),"P",VLOOKUP($A698,Bat!$A$4:$AQ$1284,42,FALSE))</f>
        <v>#N/A</v>
      </c>
    </row>
    <row r="699" spans="1:64" x14ac:dyDescent="0.25">
      <c r="A699" s="45" t="str">
        <f t="shared" si="80"/>
        <v>RPMitsuo Ito22</v>
      </c>
      <c r="B699">
        <f>VLOOKUP($A699,draft_listing_pitchers_stats!$A$1:$B$1324,2,FALSE)</f>
        <v>11403</v>
      </c>
      <c r="C699" s="1" t="s">
        <v>885</v>
      </c>
      <c r="D699" s="1" t="s">
        <v>1278</v>
      </c>
      <c r="E699" s="1" t="s">
        <v>1277</v>
      </c>
      <c r="F699" s="1">
        <v>22</v>
      </c>
      <c r="G699" s="1" t="s">
        <v>44</v>
      </c>
      <c r="H699" s="1" t="s">
        <v>44</v>
      </c>
      <c r="I699" s="1" t="s">
        <v>54</v>
      </c>
      <c r="J699" s="24" t="s">
        <v>54</v>
      </c>
      <c r="K699" s="1" t="s">
        <v>47</v>
      </c>
      <c r="L699" s="24" t="s">
        <v>46</v>
      </c>
      <c r="M699" s="1">
        <v>2</v>
      </c>
      <c r="N699" s="1">
        <v>2</v>
      </c>
      <c r="O699" s="24">
        <v>2</v>
      </c>
      <c r="P699" s="1">
        <v>2</v>
      </c>
      <c r="Q699" s="1">
        <v>2</v>
      </c>
      <c r="R699" s="24">
        <v>2</v>
      </c>
      <c r="S699" s="1">
        <v>3</v>
      </c>
      <c r="T699" s="1">
        <v>3</v>
      </c>
      <c r="U699" s="1">
        <v>1</v>
      </c>
      <c r="V699" s="1">
        <v>1</v>
      </c>
      <c r="W699" s="1">
        <v>2</v>
      </c>
      <c r="X699" s="1">
        <v>3</v>
      </c>
      <c r="Y699" s="1" t="s">
        <v>48</v>
      </c>
      <c r="Z699" s="1" t="s">
        <v>48</v>
      </c>
      <c r="AA699" s="1" t="s">
        <v>48</v>
      </c>
      <c r="AB699" s="1" t="s">
        <v>48</v>
      </c>
      <c r="AC699" s="1" t="s">
        <v>48</v>
      </c>
      <c r="AD699" s="1" t="s">
        <v>48</v>
      </c>
      <c r="AE699" s="1" t="s">
        <v>48</v>
      </c>
      <c r="AF699" s="1" t="s">
        <v>48</v>
      </c>
      <c r="AG699" s="1">
        <v>2</v>
      </c>
      <c r="AH699" s="1">
        <v>3</v>
      </c>
      <c r="AI699" s="1" t="s">
        <v>48</v>
      </c>
      <c r="AJ699" s="1" t="s">
        <v>48</v>
      </c>
      <c r="AK699" s="1" t="s">
        <v>48</v>
      </c>
      <c r="AL699" s="1" t="s">
        <v>48</v>
      </c>
      <c r="AM699" s="1" t="s">
        <v>48</v>
      </c>
      <c r="AN699" s="1" t="s">
        <v>48</v>
      </c>
      <c r="AO699" s="1" t="s">
        <v>48</v>
      </c>
      <c r="AP699" s="24" t="s">
        <v>48</v>
      </c>
      <c r="AQ699" s="1" t="s">
        <v>75</v>
      </c>
      <c r="AR699" s="1">
        <v>3</v>
      </c>
      <c r="AS699" s="25" t="s">
        <v>519</v>
      </c>
      <c r="AT699" s="36" t="s">
        <v>48</v>
      </c>
      <c r="AU699" s="9">
        <f t="shared" si="81"/>
        <v>-2.0690406309742588</v>
      </c>
      <c r="AV699" s="9">
        <f t="shared" si="82"/>
        <v>-1.6235458802371869</v>
      </c>
      <c r="AW699">
        <f t="shared" si="83"/>
        <v>4</v>
      </c>
      <c r="AX699">
        <f t="shared" si="84"/>
        <v>0</v>
      </c>
      <c r="AY699" s="6">
        <f>VLOOKUP(AQ699,COND!$A$10:$B$32,2,FALSE)</f>
        <v>0.95</v>
      </c>
      <c r="AZ699" s="9">
        <f>($AU$3*AU699+$AV$3*AV699+$AW$3*AW699+$AX$3*AX699)*AY699*IF(AR699&lt;5,0.95,IF(AR699&lt;7,0.975,1))+$K$3*VLOOKUP(K699,COND!$A$2:$D$7,2,FALSE)+$L$3*VLOOKUP(L699,COND!$A$2:$D$7,3,FALSE)+IF(BB699="SP",$BB$3,0)+IF($AW699&lt;3,-5,0)</f>
        <v>1.8265350278279229</v>
      </c>
      <c r="BA699" s="28">
        <f t="shared" si="85"/>
        <v>-0.89709233180118975</v>
      </c>
      <c r="BB699" t="str">
        <f t="shared" si="86"/>
        <v>RP</v>
      </c>
      <c r="BC699">
        <v>900</v>
      </c>
      <c r="BD699">
        <v>695</v>
      </c>
      <c r="BF699" t="str">
        <f t="shared" si="87"/>
        <v>Unlikely</v>
      </c>
      <c r="BH699" t="str">
        <f>IF(VLOOKUP($B699,'Draft List'!$D$4:$AC$2598,BH$3,FALSE)&lt;&gt;0,VLOOKUP($B699,'Draft List'!$D$4:$AC$2598,BH$3,FALSE),"")</f>
        <v/>
      </c>
      <c r="BI699" t="str">
        <f>IF(VLOOKUP($B699,'Draft List'!$D$4:$AC$2598,BI$3,FALSE)&lt;&gt;0,VLOOKUP($B699,'Draft List'!$D$4:$AC$2598,BI$3,FALSE),"")</f>
        <v/>
      </c>
      <c r="BJ699" t="str">
        <f>IF(VLOOKUP($B699,'Draft List'!$D$4:$AC$2598,BJ$3,FALSE)&lt;&gt;0,VLOOKUP($B699,'Draft List'!$D$4:$AC$2598,BJ$3,FALSE),"")</f>
        <v/>
      </c>
      <c r="BK699" t="str">
        <f>IF(VLOOKUP($B699,'Draft List'!$D$4:$AC$2598,BK$3,FALSE)&lt;&gt;0,VLOOKUP($B699,'Draft List'!$D$4:$AC$2598,BK$3,FALSE),"")</f>
        <v/>
      </c>
      <c r="BL699" t="e">
        <f>IF(OR(C699="SP",C699="MR",C699="CL"),"P",VLOOKUP($A699,Bat!$A$4:$AQ$1284,42,FALSE))</f>
        <v>#N/A</v>
      </c>
    </row>
    <row r="700" spans="1:64" x14ac:dyDescent="0.25">
      <c r="A700" s="45" t="str">
        <f t="shared" si="80"/>
        <v>RPKane Miller23</v>
      </c>
      <c r="B700">
        <f>VLOOKUP($A700,draft_listing_pitchers_stats!$A$1:$B$1324,2,FALSE)</f>
        <v>1989</v>
      </c>
      <c r="C700" s="1" t="s">
        <v>885</v>
      </c>
      <c r="D700" s="1" t="s">
        <v>1296</v>
      </c>
      <c r="E700" s="1" t="s">
        <v>180</v>
      </c>
      <c r="F700" s="1">
        <v>23</v>
      </c>
      <c r="G700" s="1" t="s">
        <v>58</v>
      </c>
      <c r="H700" s="1" t="s">
        <v>58</v>
      </c>
      <c r="I700" s="1" t="s">
        <v>54</v>
      </c>
      <c r="J700" s="24" t="s">
        <v>54</v>
      </c>
      <c r="K700" s="1" t="s">
        <v>46</v>
      </c>
      <c r="L700" s="24" t="s">
        <v>46</v>
      </c>
      <c r="M700" s="1">
        <v>3</v>
      </c>
      <c r="N700" s="1">
        <v>1</v>
      </c>
      <c r="O700" s="24">
        <v>1</v>
      </c>
      <c r="P700" s="1">
        <v>3</v>
      </c>
      <c r="Q700" s="1">
        <v>1</v>
      </c>
      <c r="R700" s="24">
        <v>2</v>
      </c>
      <c r="S700" s="1">
        <v>5</v>
      </c>
      <c r="T700" s="1">
        <v>5</v>
      </c>
      <c r="U700" s="1">
        <v>3</v>
      </c>
      <c r="V700" s="1">
        <v>3</v>
      </c>
      <c r="W700" s="1" t="s">
        <v>48</v>
      </c>
      <c r="X700" s="1" t="s">
        <v>48</v>
      </c>
      <c r="Y700" s="1">
        <v>3</v>
      </c>
      <c r="Z700" s="1">
        <v>3</v>
      </c>
      <c r="AA700" s="1" t="s">
        <v>48</v>
      </c>
      <c r="AB700" s="1" t="s">
        <v>48</v>
      </c>
      <c r="AC700" s="1" t="s">
        <v>48</v>
      </c>
      <c r="AD700" s="1" t="s">
        <v>48</v>
      </c>
      <c r="AE700" s="1" t="s">
        <v>48</v>
      </c>
      <c r="AF700" s="1" t="s">
        <v>48</v>
      </c>
      <c r="AG700" s="1" t="s">
        <v>48</v>
      </c>
      <c r="AH700" s="1" t="s">
        <v>48</v>
      </c>
      <c r="AI700" s="1">
        <v>1</v>
      </c>
      <c r="AJ700" s="1">
        <v>2</v>
      </c>
      <c r="AK700" s="1" t="s">
        <v>48</v>
      </c>
      <c r="AL700" s="1" t="s">
        <v>48</v>
      </c>
      <c r="AM700" s="1" t="s">
        <v>48</v>
      </c>
      <c r="AN700" s="1" t="s">
        <v>48</v>
      </c>
      <c r="AO700" s="1" t="s">
        <v>48</v>
      </c>
      <c r="AP700" s="24" t="s">
        <v>48</v>
      </c>
      <c r="AQ700" s="1" t="s">
        <v>64</v>
      </c>
      <c r="AR700" s="1">
        <v>6</v>
      </c>
      <c r="AS700" s="25" t="s">
        <v>15</v>
      </c>
      <c r="AT700" s="36" t="s">
        <v>48</v>
      </c>
      <c r="AU700" s="9">
        <f t="shared" si="81"/>
        <v>-2.3121015889492513</v>
      </c>
      <c r="AV700" s="9">
        <f t="shared" si="82"/>
        <v>-1.6242862721580691</v>
      </c>
      <c r="AW700">
        <f t="shared" si="83"/>
        <v>4</v>
      </c>
      <c r="AX700">
        <f t="shared" si="84"/>
        <v>0</v>
      </c>
      <c r="AY700" s="6">
        <f>VLOOKUP(AQ700,COND!$A$10:$B$32,2,FALSE)</f>
        <v>1</v>
      </c>
      <c r="AZ700" s="9">
        <f>($AU$3*AU700+$AV$3*AV700+$AW$3*AW700+$AX$3*AX700)*AY700*IF(AR700&lt;5,0.95,IF(AR700&lt;7,0.975,1))+$K$3*VLOOKUP(K700,COND!$A$2:$D$7,2,FALSE)+$L$3*VLOOKUP(L700,COND!$A$2:$D$7,3,FALSE)+IF(BB700="SP",$BB$3,0)+IF($AW700&lt;3,-5,0)</f>
        <v>1.8255578830725483</v>
      </c>
      <c r="BA700" s="28">
        <f t="shared" si="85"/>
        <v>-0.89717817401208066</v>
      </c>
      <c r="BB700" t="str">
        <f t="shared" si="86"/>
        <v>SP</v>
      </c>
      <c r="BC700">
        <v>900</v>
      </c>
      <c r="BD700">
        <v>696</v>
      </c>
      <c r="BF700" t="str">
        <f t="shared" si="87"/>
        <v>Unlikely</v>
      </c>
      <c r="BH700" t="str">
        <f>IF(VLOOKUP($B700,'Draft List'!$D$4:$AC$2598,BH$3,FALSE)&lt;&gt;0,VLOOKUP($B700,'Draft List'!$D$4:$AC$2598,BH$3,FALSE),"")</f>
        <v/>
      </c>
      <c r="BI700" t="str">
        <f>IF(VLOOKUP($B700,'Draft List'!$D$4:$AC$2598,BI$3,FALSE)&lt;&gt;0,VLOOKUP($B700,'Draft List'!$D$4:$AC$2598,BI$3,FALSE),"")</f>
        <v/>
      </c>
      <c r="BJ700" t="str">
        <f>IF(VLOOKUP($B700,'Draft List'!$D$4:$AC$2598,BJ$3,FALSE)&lt;&gt;0,VLOOKUP($B700,'Draft List'!$D$4:$AC$2598,BJ$3,FALSE),"")</f>
        <v/>
      </c>
      <c r="BK700" t="str">
        <f>IF(VLOOKUP($B700,'Draft List'!$D$4:$AC$2598,BK$3,FALSE)&lt;&gt;0,VLOOKUP($B700,'Draft List'!$D$4:$AC$2598,BK$3,FALSE),"")</f>
        <v/>
      </c>
      <c r="BL700" t="e">
        <f>IF(OR(C700="SP",C700="MR",C700="CL"),"P",VLOOKUP($A700,Bat!$A$4:$AQ$1284,42,FALSE))</f>
        <v>#N/A</v>
      </c>
    </row>
    <row r="701" spans="1:64" x14ac:dyDescent="0.25">
      <c r="A701" s="45" t="str">
        <f t="shared" si="80"/>
        <v>RPTeddy Vader22</v>
      </c>
      <c r="B701">
        <f>VLOOKUP($A701,draft_listing_pitchers_stats!$A$1:$B$1324,2,FALSE)</f>
        <v>11206</v>
      </c>
      <c r="C701" s="1" t="s">
        <v>885</v>
      </c>
      <c r="D701" s="1" t="s">
        <v>1705</v>
      </c>
      <c r="E701" s="1" t="s">
        <v>1706</v>
      </c>
      <c r="F701" s="1">
        <v>22</v>
      </c>
      <c r="G701" s="1" t="s">
        <v>58</v>
      </c>
      <c r="H701" s="1" t="s">
        <v>58</v>
      </c>
      <c r="I701" s="1" t="s">
        <v>54</v>
      </c>
      <c r="J701" s="24" t="s">
        <v>54</v>
      </c>
      <c r="K701" s="1" t="s">
        <v>47</v>
      </c>
      <c r="L701" s="24" t="s">
        <v>46</v>
      </c>
      <c r="M701" s="1">
        <v>3</v>
      </c>
      <c r="N701" s="1">
        <v>1</v>
      </c>
      <c r="O701" s="24">
        <v>1</v>
      </c>
      <c r="P701" s="1">
        <v>3</v>
      </c>
      <c r="Q701" s="1">
        <v>1</v>
      </c>
      <c r="R701" s="24">
        <v>2</v>
      </c>
      <c r="S701" s="1">
        <v>5</v>
      </c>
      <c r="T701" s="1">
        <v>5</v>
      </c>
      <c r="U701" s="1">
        <v>2</v>
      </c>
      <c r="V701" s="1">
        <v>3</v>
      </c>
      <c r="W701" s="1">
        <v>4</v>
      </c>
      <c r="X701" s="1">
        <v>4</v>
      </c>
      <c r="Y701" s="1" t="s">
        <v>48</v>
      </c>
      <c r="Z701" s="1" t="s">
        <v>48</v>
      </c>
      <c r="AA701" s="1" t="s">
        <v>48</v>
      </c>
      <c r="AB701" s="1" t="s">
        <v>48</v>
      </c>
      <c r="AC701" s="1">
        <v>3</v>
      </c>
      <c r="AD701" s="1">
        <v>3</v>
      </c>
      <c r="AE701" s="1" t="s">
        <v>48</v>
      </c>
      <c r="AF701" s="1" t="s">
        <v>48</v>
      </c>
      <c r="AG701" s="1">
        <v>4</v>
      </c>
      <c r="AH701" s="1">
        <v>4</v>
      </c>
      <c r="AI701" s="1">
        <v>4</v>
      </c>
      <c r="AJ701" s="1">
        <v>4</v>
      </c>
      <c r="AK701" s="1" t="s">
        <v>48</v>
      </c>
      <c r="AL701" s="1" t="s">
        <v>48</v>
      </c>
      <c r="AM701" s="1" t="s">
        <v>48</v>
      </c>
      <c r="AN701" s="1" t="s">
        <v>48</v>
      </c>
      <c r="AO701" s="1" t="s">
        <v>48</v>
      </c>
      <c r="AP701" s="24" t="s">
        <v>48</v>
      </c>
      <c r="AQ701" s="1" t="s">
        <v>61</v>
      </c>
      <c r="AR701" s="1">
        <v>7</v>
      </c>
      <c r="AS701" s="25" t="s">
        <v>15</v>
      </c>
      <c r="AT701" s="36" t="s">
        <v>48</v>
      </c>
      <c r="AU701" s="9">
        <f t="shared" si="81"/>
        <v>-2.3121015889492513</v>
      </c>
      <c r="AV701" s="9">
        <f t="shared" si="82"/>
        <v>-1.6242862721580691</v>
      </c>
      <c r="AW701">
        <f t="shared" si="83"/>
        <v>6</v>
      </c>
      <c r="AX701">
        <f t="shared" si="84"/>
        <v>0</v>
      </c>
      <c r="AY701" s="6">
        <f>VLOOKUP(AQ701,COND!$A$10:$B$32,2,FALSE)</f>
        <v>1</v>
      </c>
      <c r="AZ701" s="9">
        <f>($AU$3*AU701+$AV$3*AV701+$AW$3*AW701+$AX$3*AX701)*AY701*IF(AR701&lt;5,0.95,IF(AR701&lt;7,0.975,1))+$K$3*VLOOKUP(K701,COND!$A$2:$D$7,2,FALSE)+$L$3*VLOOKUP(L701,COND!$A$2:$D$7,3,FALSE)+IF(BB701="SP",$BB$3,0)+IF($AW701&lt;3,-5,0)</f>
        <v>1.7518542390487646</v>
      </c>
      <c r="BA701" s="28">
        <f t="shared" si="85"/>
        <v>-0.90365304246828992</v>
      </c>
      <c r="BB701" t="str">
        <f t="shared" si="86"/>
        <v>SP</v>
      </c>
      <c r="BC701">
        <v>900</v>
      </c>
      <c r="BD701">
        <v>697</v>
      </c>
      <c r="BF701" t="str">
        <f t="shared" si="87"/>
        <v>Unlikely</v>
      </c>
      <c r="BH701" t="str">
        <f>IF(VLOOKUP($B701,'Draft List'!$D$4:$AC$2598,BH$3,FALSE)&lt;&gt;0,VLOOKUP($B701,'Draft List'!$D$4:$AC$2598,BH$3,FALSE),"")</f>
        <v/>
      </c>
      <c r="BI701" t="str">
        <f>IF(VLOOKUP($B701,'Draft List'!$D$4:$AC$2598,BI$3,FALSE)&lt;&gt;0,VLOOKUP($B701,'Draft List'!$D$4:$AC$2598,BI$3,FALSE),"")</f>
        <v/>
      </c>
      <c r="BJ701" t="str">
        <f>IF(VLOOKUP($B701,'Draft List'!$D$4:$AC$2598,BJ$3,FALSE)&lt;&gt;0,VLOOKUP($B701,'Draft List'!$D$4:$AC$2598,BJ$3,FALSE),"")</f>
        <v/>
      </c>
      <c r="BK701" t="str">
        <f>IF(VLOOKUP($B701,'Draft List'!$D$4:$AC$2598,BK$3,FALSE)&lt;&gt;0,VLOOKUP($B701,'Draft List'!$D$4:$AC$2598,BK$3,FALSE),"")</f>
        <v/>
      </c>
      <c r="BL701" t="e">
        <f>IF(OR(C701="SP",C701="MR",C701="CL"),"P",VLOOKUP($A701,Bat!$A$4:$AQ$1284,42,FALSE))</f>
        <v>#N/A</v>
      </c>
    </row>
    <row r="702" spans="1:64" x14ac:dyDescent="0.25">
      <c r="A702" s="45" t="str">
        <f t="shared" si="80"/>
        <v>SPDonovan Rietbergen23</v>
      </c>
      <c r="B702">
        <f>VLOOKUP($A702,draft_listing_pitchers_stats!$A$1:$B$1324,2,FALSE)</f>
        <v>15145</v>
      </c>
      <c r="C702" s="1" t="s">
        <v>25</v>
      </c>
      <c r="D702" s="1" t="s">
        <v>639</v>
      </c>
      <c r="E702" s="1" t="s">
        <v>1588</v>
      </c>
      <c r="F702" s="1">
        <v>23</v>
      </c>
      <c r="G702" s="1" t="s">
        <v>58</v>
      </c>
      <c r="H702" s="1" t="s">
        <v>58</v>
      </c>
      <c r="I702" s="1" t="s">
        <v>54</v>
      </c>
      <c r="J702" s="24" t="s">
        <v>54</v>
      </c>
      <c r="K702" s="1" t="s">
        <v>47</v>
      </c>
      <c r="L702" s="24" t="s">
        <v>46</v>
      </c>
      <c r="M702" s="1">
        <v>3</v>
      </c>
      <c r="N702" s="1">
        <v>1</v>
      </c>
      <c r="O702" s="24">
        <v>2</v>
      </c>
      <c r="P702" s="1">
        <v>3</v>
      </c>
      <c r="Q702" s="1">
        <v>1</v>
      </c>
      <c r="R702" s="24">
        <v>2</v>
      </c>
      <c r="S702" s="1">
        <v>4</v>
      </c>
      <c r="T702" s="1">
        <v>5</v>
      </c>
      <c r="U702" s="1">
        <v>1</v>
      </c>
      <c r="V702" s="1">
        <v>1</v>
      </c>
      <c r="W702" s="1">
        <v>3</v>
      </c>
      <c r="X702" s="1">
        <v>3</v>
      </c>
      <c r="Y702" s="1" t="s">
        <v>48</v>
      </c>
      <c r="Z702" s="1" t="s">
        <v>48</v>
      </c>
      <c r="AA702" s="1" t="s">
        <v>48</v>
      </c>
      <c r="AB702" s="1" t="s">
        <v>48</v>
      </c>
      <c r="AC702" s="1" t="s">
        <v>48</v>
      </c>
      <c r="AD702" s="1" t="s">
        <v>48</v>
      </c>
      <c r="AE702" s="1" t="s">
        <v>48</v>
      </c>
      <c r="AF702" s="1" t="s">
        <v>48</v>
      </c>
      <c r="AG702" s="1">
        <v>4</v>
      </c>
      <c r="AH702" s="1">
        <v>4</v>
      </c>
      <c r="AI702" s="1" t="s">
        <v>48</v>
      </c>
      <c r="AJ702" s="1" t="s">
        <v>48</v>
      </c>
      <c r="AK702" s="1" t="s">
        <v>48</v>
      </c>
      <c r="AL702" s="1" t="s">
        <v>48</v>
      </c>
      <c r="AM702" s="1" t="s">
        <v>48</v>
      </c>
      <c r="AN702" s="1" t="s">
        <v>48</v>
      </c>
      <c r="AO702" s="1" t="s">
        <v>48</v>
      </c>
      <c r="AP702" s="24" t="s">
        <v>48</v>
      </c>
      <c r="AQ702" s="1" t="s">
        <v>62</v>
      </c>
      <c r="AR702" s="1">
        <v>6</v>
      </c>
      <c r="AS702" s="25" t="s">
        <v>523</v>
      </c>
      <c r="AT702" s="36" t="s">
        <v>48</v>
      </c>
      <c r="AU702" s="9">
        <f t="shared" si="81"/>
        <v>-2.0697810228951408</v>
      </c>
      <c r="AV702" s="9">
        <f t="shared" si="82"/>
        <v>-1.6242862721580691</v>
      </c>
      <c r="AW702">
        <f t="shared" si="83"/>
        <v>4</v>
      </c>
      <c r="AX702">
        <f t="shared" si="84"/>
        <v>0</v>
      </c>
      <c r="AY702" s="6">
        <f>VLOOKUP(AQ702,COND!$A$10:$B$32,2,FALSE)</f>
        <v>1</v>
      </c>
      <c r="AZ702" s="9">
        <f>($AU$3*AU702+$AV$3*AV702+$AW$3*AW702+$AX$3*AX702)*AY702*IF(AR702&lt;5,0.95,IF(AR702&lt;7,0.975,1))+$K$3*VLOOKUP(K702,COND!$A$2:$D$7,2,FALSE)+$L$3*VLOOKUP(L702,COND!$A$2:$D$7,3,FALSE)+IF(BB702="SP",$BB$3,0)+IF($AW702&lt;3,-5,0)</f>
        <v>1.5728103934530964</v>
      </c>
      <c r="BA702" s="28">
        <f t="shared" si="85"/>
        <v>-0.91938205239012893</v>
      </c>
      <c r="BB702" t="str">
        <f t="shared" si="86"/>
        <v>SP</v>
      </c>
      <c r="BC702">
        <v>900</v>
      </c>
      <c r="BD702">
        <v>698</v>
      </c>
      <c r="BF702" t="str">
        <f t="shared" si="87"/>
        <v>Unlikely</v>
      </c>
      <c r="BH702" t="str">
        <f>IF(VLOOKUP($B702,'Draft List'!$D$4:$AC$2598,BH$3,FALSE)&lt;&gt;0,VLOOKUP($B702,'Draft List'!$D$4:$AC$2598,BH$3,FALSE),"")</f>
        <v/>
      </c>
      <c r="BI702" t="str">
        <f>IF(VLOOKUP($B702,'Draft List'!$D$4:$AC$2598,BI$3,FALSE)&lt;&gt;0,VLOOKUP($B702,'Draft List'!$D$4:$AC$2598,BI$3,FALSE),"")</f>
        <v/>
      </c>
      <c r="BJ702" t="str">
        <f>IF(VLOOKUP($B702,'Draft List'!$D$4:$AC$2598,BJ$3,FALSE)&lt;&gt;0,VLOOKUP($B702,'Draft List'!$D$4:$AC$2598,BJ$3,FALSE),"")</f>
        <v/>
      </c>
      <c r="BK702" t="str">
        <f>IF(VLOOKUP($B702,'Draft List'!$D$4:$AC$2598,BK$3,FALSE)&lt;&gt;0,VLOOKUP($B702,'Draft List'!$D$4:$AC$2598,BK$3,FALSE),"")</f>
        <v/>
      </c>
      <c r="BL702" t="str">
        <f>IF(OR(C702="SP",C702="MR",C702="CL"),"P",VLOOKUP($A702,Bat!$A$4:$AQ$1284,42,FALSE))</f>
        <v>P</v>
      </c>
    </row>
    <row r="703" spans="1:64" x14ac:dyDescent="0.25">
      <c r="A703" s="45" t="str">
        <f t="shared" si="80"/>
        <v>RPJon Smith23</v>
      </c>
      <c r="B703">
        <f>VLOOKUP($A703,draft_listing_pitchers_stats!$A$1:$B$1324,2,FALSE)</f>
        <v>10290</v>
      </c>
      <c r="C703" s="1" t="s">
        <v>885</v>
      </c>
      <c r="D703" s="1" t="s">
        <v>138</v>
      </c>
      <c r="E703" s="1" t="s">
        <v>178</v>
      </c>
      <c r="F703" s="1">
        <v>23</v>
      </c>
      <c r="G703" s="1" t="s">
        <v>58</v>
      </c>
      <c r="H703" s="1" t="s">
        <v>58</v>
      </c>
      <c r="I703" s="1" t="s">
        <v>54</v>
      </c>
      <c r="J703" s="24" t="s">
        <v>54</v>
      </c>
      <c r="K703" s="1" t="s">
        <v>47</v>
      </c>
      <c r="L703" s="24" t="s">
        <v>51</v>
      </c>
      <c r="M703" s="1">
        <v>2</v>
      </c>
      <c r="N703" s="1">
        <v>2</v>
      </c>
      <c r="O703" s="24">
        <v>1</v>
      </c>
      <c r="P703" s="1">
        <v>2</v>
      </c>
      <c r="Q703" s="1">
        <v>2</v>
      </c>
      <c r="R703" s="24">
        <v>2</v>
      </c>
      <c r="S703" s="1">
        <v>4</v>
      </c>
      <c r="T703" s="1">
        <v>4</v>
      </c>
      <c r="U703" s="1">
        <v>1</v>
      </c>
      <c r="V703" s="1">
        <v>1</v>
      </c>
      <c r="W703" s="1" t="s">
        <v>48</v>
      </c>
      <c r="X703" s="1" t="s">
        <v>48</v>
      </c>
      <c r="Y703" s="1">
        <v>2</v>
      </c>
      <c r="Z703" s="1">
        <v>2</v>
      </c>
      <c r="AA703" s="1" t="s">
        <v>48</v>
      </c>
      <c r="AB703" s="1" t="s">
        <v>48</v>
      </c>
      <c r="AC703" s="1">
        <v>3</v>
      </c>
      <c r="AD703" s="1">
        <v>3</v>
      </c>
      <c r="AE703" s="1" t="s">
        <v>48</v>
      </c>
      <c r="AF703" s="1" t="s">
        <v>48</v>
      </c>
      <c r="AG703" s="1">
        <v>3</v>
      </c>
      <c r="AH703" s="1">
        <v>4</v>
      </c>
      <c r="AI703" s="1" t="s">
        <v>48</v>
      </c>
      <c r="AJ703" s="1" t="s">
        <v>48</v>
      </c>
      <c r="AK703" s="1" t="s">
        <v>48</v>
      </c>
      <c r="AL703" s="1" t="s">
        <v>48</v>
      </c>
      <c r="AM703" s="1" t="s">
        <v>48</v>
      </c>
      <c r="AN703" s="1" t="s">
        <v>48</v>
      </c>
      <c r="AO703" s="1" t="s">
        <v>48</v>
      </c>
      <c r="AP703" s="24" t="s">
        <v>48</v>
      </c>
      <c r="AQ703" s="1" t="s">
        <v>62</v>
      </c>
      <c r="AR703" s="1">
        <v>10</v>
      </c>
      <c r="AS703" s="25" t="s">
        <v>519</v>
      </c>
      <c r="AT703" s="36" t="s">
        <v>1047</v>
      </c>
      <c r="AU703" s="9">
        <f t="shared" si="81"/>
        <v>-2.311361197028369</v>
      </c>
      <c r="AV703" s="9">
        <f t="shared" si="82"/>
        <v>-1.6235458802371869</v>
      </c>
      <c r="AW703">
        <f t="shared" si="83"/>
        <v>5</v>
      </c>
      <c r="AX703">
        <f t="shared" si="84"/>
        <v>0</v>
      </c>
      <c r="AY703" s="6">
        <f>VLOOKUP(AQ703,COND!$A$10:$B$32,2,FALSE)</f>
        <v>1</v>
      </c>
      <c r="AZ703" s="9">
        <f>($AU$3*AU703+$AV$3*AV703+$AW$3*AW703+$AX$3*AX703)*AY703*IF(AR703&lt;5,0.95,IF(AR703&lt;7,0.975,1))+$K$3*VLOOKUP(K703,COND!$A$2:$D$7,2,FALSE)+$L$3*VLOOKUP(L703,COND!$A$2:$D$7,3,FALSE)+IF(BB703="SP",$BB$3,0)+IF($AW703&lt;3,-5,0)</f>
        <v>1.5668101558505896</v>
      </c>
      <c r="BA703" s="28">
        <f t="shared" si="85"/>
        <v>-0.9199091735345013</v>
      </c>
      <c r="BB703" t="str">
        <f t="shared" si="86"/>
        <v>SP</v>
      </c>
      <c r="BC703">
        <v>900</v>
      </c>
      <c r="BD703">
        <v>699</v>
      </c>
      <c r="BF703" t="str">
        <f t="shared" si="87"/>
        <v>Unlikely</v>
      </c>
      <c r="BH703" t="str">
        <f>IF(VLOOKUP($B703,'Draft List'!$D$4:$AC$2598,BH$3,FALSE)&lt;&gt;0,VLOOKUP($B703,'Draft List'!$D$4:$AC$2598,BH$3,FALSE),"")</f>
        <v/>
      </c>
      <c r="BI703" t="str">
        <f>IF(VLOOKUP($B703,'Draft List'!$D$4:$AC$2598,BI$3,FALSE)&lt;&gt;0,VLOOKUP($B703,'Draft List'!$D$4:$AC$2598,BI$3,FALSE),"")</f>
        <v/>
      </c>
      <c r="BJ703" t="str">
        <f>IF(VLOOKUP($B703,'Draft List'!$D$4:$AC$2598,BJ$3,FALSE)&lt;&gt;0,VLOOKUP($B703,'Draft List'!$D$4:$AC$2598,BJ$3,FALSE),"")</f>
        <v/>
      </c>
      <c r="BK703" t="str">
        <f>IF(VLOOKUP($B703,'Draft List'!$D$4:$AC$2598,BK$3,FALSE)&lt;&gt;0,VLOOKUP($B703,'Draft List'!$D$4:$AC$2598,BK$3,FALSE),"")</f>
        <v/>
      </c>
      <c r="BL703" t="e">
        <f>IF(OR(C703="SP",C703="MR",C703="CL"),"P",VLOOKUP($A703,Bat!$A$4:$AQ$1284,42,FALSE))</f>
        <v>#N/A</v>
      </c>
    </row>
    <row r="704" spans="1:64" x14ac:dyDescent="0.25">
      <c r="A704" s="45" t="str">
        <f t="shared" si="80"/>
        <v>RPCarlos Rivera24</v>
      </c>
      <c r="B704">
        <f>VLOOKUP($A704,draft_listing_pitchers_stats!$A$1:$B$1324,2,FALSE)</f>
        <v>1142</v>
      </c>
      <c r="C704" s="1" t="s">
        <v>885</v>
      </c>
      <c r="D704" s="1" t="s">
        <v>222</v>
      </c>
      <c r="E704" s="1" t="s">
        <v>274</v>
      </c>
      <c r="F704" s="1">
        <v>24</v>
      </c>
      <c r="G704" s="1" t="s">
        <v>58</v>
      </c>
      <c r="H704" s="1" t="s">
        <v>58</v>
      </c>
      <c r="I704" s="1" t="s">
        <v>54</v>
      </c>
      <c r="J704" s="24" t="s">
        <v>54</v>
      </c>
      <c r="K704" s="1" t="s">
        <v>47</v>
      </c>
      <c r="L704" s="24" t="s">
        <v>46</v>
      </c>
      <c r="M704" s="1">
        <v>2</v>
      </c>
      <c r="N704" s="1">
        <v>2</v>
      </c>
      <c r="O704" s="24">
        <v>1</v>
      </c>
      <c r="P704" s="1">
        <v>2</v>
      </c>
      <c r="Q704" s="1">
        <v>2</v>
      </c>
      <c r="R704" s="24">
        <v>2</v>
      </c>
      <c r="S704" s="1">
        <v>3</v>
      </c>
      <c r="T704" s="1">
        <v>3</v>
      </c>
      <c r="U704" s="1">
        <v>3</v>
      </c>
      <c r="V704" s="1">
        <v>4</v>
      </c>
      <c r="W704" s="1" t="s">
        <v>48</v>
      </c>
      <c r="X704" s="1" t="s">
        <v>48</v>
      </c>
      <c r="Y704" s="1" t="s">
        <v>48</v>
      </c>
      <c r="Z704" s="1" t="s">
        <v>48</v>
      </c>
      <c r="AA704" s="1" t="s">
        <v>48</v>
      </c>
      <c r="AB704" s="1" t="s">
        <v>48</v>
      </c>
      <c r="AC704" s="1">
        <v>3</v>
      </c>
      <c r="AD704" s="1">
        <v>3</v>
      </c>
      <c r="AE704" s="1" t="s">
        <v>48</v>
      </c>
      <c r="AF704" s="1" t="s">
        <v>48</v>
      </c>
      <c r="AG704" s="1">
        <v>3</v>
      </c>
      <c r="AH704" s="1">
        <v>3</v>
      </c>
      <c r="AI704" s="1" t="s">
        <v>48</v>
      </c>
      <c r="AJ704" s="1" t="s">
        <v>48</v>
      </c>
      <c r="AK704" s="1" t="s">
        <v>48</v>
      </c>
      <c r="AL704" s="1" t="s">
        <v>48</v>
      </c>
      <c r="AM704" s="1" t="s">
        <v>48</v>
      </c>
      <c r="AN704" s="1" t="s">
        <v>48</v>
      </c>
      <c r="AO704" s="1" t="s">
        <v>48</v>
      </c>
      <c r="AP704" s="24" t="s">
        <v>48</v>
      </c>
      <c r="AQ704" s="1" t="s">
        <v>71</v>
      </c>
      <c r="AR704" s="1">
        <v>5</v>
      </c>
      <c r="AS704" s="25" t="s">
        <v>519</v>
      </c>
      <c r="AT704" s="36" t="s">
        <v>50</v>
      </c>
      <c r="AU704" s="9">
        <f t="shared" si="81"/>
        <v>-2.311361197028369</v>
      </c>
      <c r="AV704" s="9">
        <f t="shared" si="82"/>
        <v>-1.6235458802371869</v>
      </c>
      <c r="AW704">
        <f t="shared" si="83"/>
        <v>4</v>
      </c>
      <c r="AX704">
        <f t="shared" si="84"/>
        <v>0</v>
      </c>
      <c r="AY704" s="6">
        <f>VLOOKUP(AQ704,COND!$A$10:$B$32,2,FALSE)</f>
        <v>1</v>
      </c>
      <c r="AZ704" s="9">
        <f>($AU$3*AU704+$AV$3*AV704+$AW$3*AW704+$AX$3*AX704)*AY704*IF(AR704&lt;5,0.95,IF(AR704&lt;7,0.975,1))+$K$3*VLOOKUP(K704,COND!$A$2:$D$7,2,FALSE)+$L$3*VLOOKUP(L704,COND!$A$2:$D$7,3,FALSE)+IF(BB704="SP",$BB$3,0)+IF($AW704&lt;3,-5,0)</f>
        <v>1.5401399019543263</v>
      </c>
      <c r="BA704" s="28">
        <f t="shared" si="85"/>
        <v>-0.92225215654381199</v>
      </c>
      <c r="BB704" t="str">
        <f t="shared" si="86"/>
        <v>SP</v>
      </c>
      <c r="BC704">
        <v>900</v>
      </c>
      <c r="BD704">
        <v>700</v>
      </c>
      <c r="BF704" t="str">
        <f t="shared" si="87"/>
        <v>Unlikely</v>
      </c>
      <c r="BH704" t="str">
        <f>IF(VLOOKUP($B704,'Draft List'!$D$4:$AC$2598,BH$3,FALSE)&lt;&gt;0,VLOOKUP($B704,'Draft List'!$D$4:$AC$2598,BH$3,FALSE),"")</f>
        <v/>
      </c>
      <c r="BI704" t="str">
        <f>IF(VLOOKUP($B704,'Draft List'!$D$4:$AC$2598,BI$3,FALSE)&lt;&gt;0,VLOOKUP($B704,'Draft List'!$D$4:$AC$2598,BI$3,FALSE),"")</f>
        <v/>
      </c>
      <c r="BJ704" t="str">
        <f>IF(VLOOKUP($B704,'Draft List'!$D$4:$AC$2598,BJ$3,FALSE)&lt;&gt;0,VLOOKUP($B704,'Draft List'!$D$4:$AC$2598,BJ$3,FALSE),"")</f>
        <v/>
      </c>
      <c r="BK704" t="str">
        <f>IF(VLOOKUP($B704,'Draft List'!$D$4:$AC$2598,BK$3,FALSE)&lt;&gt;0,VLOOKUP($B704,'Draft List'!$D$4:$AC$2598,BK$3,FALSE),"")</f>
        <v/>
      </c>
      <c r="BL704">
        <f>IF(OR(C704="SP",C704="MR",C704="CL"),"P",VLOOKUP($A704,Bat!$A$4:$AQ$1284,42,FALSE))</f>
        <v>-3.7282349460161939</v>
      </c>
    </row>
    <row r="705" spans="1:64" x14ac:dyDescent="0.25">
      <c r="A705" s="45" t="str">
        <f t="shared" si="80"/>
        <v>RPTodd Sherman24</v>
      </c>
      <c r="B705">
        <f>VLOOKUP($A705,draft_listing_pitchers_stats!$A$1:$B$1324,2,FALSE)</f>
        <v>3482</v>
      </c>
      <c r="C705" s="1" t="s">
        <v>885</v>
      </c>
      <c r="D705" s="1" t="s">
        <v>570</v>
      </c>
      <c r="E705" s="1" t="s">
        <v>1646</v>
      </c>
      <c r="F705" s="1">
        <v>24</v>
      </c>
      <c r="G705" s="1" t="s">
        <v>58</v>
      </c>
      <c r="H705" s="1" t="s">
        <v>58</v>
      </c>
      <c r="I705" s="1" t="s">
        <v>54</v>
      </c>
      <c r="J705" s="24" t="s">
        <v>54</v>
      </c>
      <c r="K705" s="1" t="s">
        <v>47</v>
      </c>
      <c r="L705" s="24" t="s">
        <v>46</v>
      </c>
      <c r="M705" s="1">
        <v>3</v>
      </c>
      <c r="N705" s="1">
        <v>1</v>
      </c>
      <c r="O705" s="24">
        <v>1</v>
      </c>
      <c r="P705" s="1">
        <v>3</v>
      </c>
      <c r="Q705" s="1">
        <v>1</v>
      </c>
      <c r="R705" s="24">
        <v>2</v>
      </c>
      <c r="S705" s="1" t="s">
        <v>48</v>
      </c>
      <c r="T705" s="1" t="s">
        <v>48</v>
      </c>
      <c r="U705" s="1">
        <v>4</v>
      </c>
      <c r="V705" s="1">
        <v>4</v>
      </c>
      <c r="W705" s="1">
        <v>2</v>
      </c>
      <c r="X705" s="1">
        <v>3</v>
      </c>
      <c r="Y705" s="1">
        <v>4</v>
      </c>
      <c r="Z705" s="1">
        <v>4</v>
      </c>
      <c r="AA705" s="1" t="s">
        <v>48</v>
      </c>
      <c r="AB705" s="1" t="s">
        <v>48</v>
      </c>
      <c r="AC705" s="1" t="s">
        <v>48</v>
      </c>
      <c r="AD705" s="1" t="s">
        <v>48</v>
      </c>
      <c r="AE705" s="1">
        <v>3</v>
      </c>
      <c r="AF705" s="1">
        <v>3</v>
      </c>
      <c r="AG705" s="1" t="s">
        <v>48</v>
      </c>
      <c r="AH705" s="1" t="s">
        <v>48</v>
      </c>
      <c r="AI705" s="1" t="s">
        <v>48</v>
      </c>
      <c r="AJ705" s="1" t="s">
        <v>48</v>
      </c>
      <c r="AK705" s="1" t="s">
        <v>48</v>
      </c>
      <c r="AL705" s="1" t="s">
        <v>48</v>
      </c>
      <c r="AM705" s="1" t="s">
        <v>48</v>
      </c>
      <c r="AN705" s="1" t="s">
        <v>48</v>
      </c>
      <c r="AO705" s="1" t="s">
        <v>48</v>
      </c>
      <c r="AP705" s="24" t="s">
        <v>48</v>
      </c>
      <c r="AQ705" s="1" t="s">
        <v>522</v>
      </c>
      <c r="AR705" s="1">
        <v>6</v>
      </c>
      <c r="AS705" s="25" t="s">
        <v>519</v>
      </c>
      <c r="AT705" s="36" t="s">
        <v>50</v>
      </c>
      <c r="AU705" s="9">
        <f t="shared" si="81"/>
        <v>-2.3121015889492513</v>
      </c>
      <c r="AV705" s="9">
        <f t="shared" si="82"/>
        <v>-1.6242862721580691</v>
      </c>
      <c r="AW705">
        <f t="shared" si="83"/>
        <v>4</v>
      </c>
      <c r="AX705">
        <f t="shared" si="84"/>
        <v>0</v>
      </c>
      <c r="AY705" s="6">
        <f>VLOOKUP(AQ705,COND!$A$10:$B$32,2,FALSE)</f>
        <v>1</v>
      </c>
      <c r="AZ705" s="9">
        <f>($AU$3*AU705+$AV$3*AV705+$AW$3*AW705+$AX$3*AX705)*AY705*IF(AR705&lt;5,0.95,IF(AR705&lt;7,0.975,1))+$K$3*VLOOKUP(K705,COND!$A$2:$D$7,2,FALSE)+$L$3*VLOOKUP(L705,COND!$A$2:$D$7,3,FALSE)+IF(BB705="SP",$BB$3,0)+IF($AW705&lt;3,-5,0)</f>
        <v>1.5255578830725476</v>
      </c>
      <c r="BA705" s="28">
        <f t="shared" si="85"/>
        <v>-0.92353318756115221</v>
      </c>
      <c r="BB705" t="str">
        <f t="shared" si="86"/>
        <v>SP</v>
      </c>
      <c r="BC705">
        <v>900</v>
      </c>
      <c r="BD705">
        <v>701</v>
      </c>
      <c r="BF705" t="str">
        <f t="shared" si="87"/>
        <v>Unlikely</v>
      </c>
      <c r="BH705" t="str">
        <f>IF(VLOOKUP($B705,'Draft List'!$D$4:$AC$2598,BH$3,FALSE)&lt;&gt;0,VLOOKUP($B705,'Draft List'!$D$4:$AC$2598,BH$3,FALSE),"")</f>
        <v/>
      </c>
      <c r="BI705" t="str">
        <f>IF(VLOOKUP($B705,'Draft List'!$D$4:$AC$2598,BI$3,FALSE)&lt;&gt;0,VLOOKUP($B705,'Draft List'!$D$4:$AC$2598,BI$3,FALSE),"")</f>
        <v/>
      </c>
      <c r="BJ705" t="str">
        <f>IF(VLOOKUP($B705,'Draft List'!$D$4:$AC$2598,BJ$3,FALSE)&lt;&gt;0,VLOOKUP($B705,'Draft List'!$D$4:$AC$2598,BJ$3,FALSE),"")</f>
        <v/>
      </c>
      <c r="BK705" t="str">
        <f>IF(VLOOKUP($B705,'Draft List'!$D$4:$AC$2598,BK$3,FALSE)&lt;&gt;0,VLOOKUP($B705,'Draft List'!$D$4:$AC$2598,BK$3,FALSE),"")</f>
        <v/>
      </c>
      <c r="BL705">
        <f>IF(OR(C705="SP",C705="MR",C705="CL"),"P",VLOOKUP($A705,Bat!$A$4:$AQ$1284,42,FALSE))</f>
        <v>-3.3246153785988248</v>
      </c>
    </row>
    <row r="706" spans="1:64" x14ac:dyDescent="0.25">
      <c r="A706" s="45" t="str">
        <f t="shared" si="80"/>
        <v>RPIván Torres24</v>
      </c>
      <c r="B706">
        <f>VLOOKUP($A706,draft_listing_pitchers_stats!$A$1:$B$1324,2,FALSE)</f>
        <v>3471</v>
      </c>
      <c r="C706" s="1" t="s">
        <v>885</v>
      </c>
      <c r="D706" s="1" t="s">
        <v>379</v>
      </c>
      <c r="E706" s="1" t="s">
        <v>283</v>
      </c>
      <c r="F706" s="1">
        <v>24</v>
      </c>
      <c r="G706" s="1" t="s">
        <v>68</v>
      </c>
      <c r="H706" s="1" t="s">
        <v>44</v>
      </c>
      <c r="I706" s="1" t="s">
        <v>54</v>
      </c>
      <c r="J706" s="24" t="s">
        <v>54</v>
      </c>
      <c r="K706" s="1" t="s">
        <v>46</v>
      </c>
      <c r="L706" s="24" t="s">
        <v>46</v>
      </c>
      <c r="M706" s="1">
        <v>2</v>
      </c>
      <c r="N706" s="1">
        <v>2</v>
      </c>
      <c r="O706" s="24">
        <v>2</v>
      </c>
      <c r="P706" s="1">
        <v>3</v>
      </c>
      <c r="Q706" s="1">
        <v>3</v>
      </c>
      <c r="R706" s="24">
        <v>2</v>
      </c>
      <c r="S706" s="1" t="s">
        <v>48</v>
      </c>
      <c r="T706" s="1" t="s">
        <v>48</v>
      </c>
      <c r="U706" s="1" t="s">
        <v>48</v>
      </c>
      <c r="V706" s="1" t="s">
        <v>48</v>
      </c>
      <c r="W706" s="1" t="s">
        <v>48</v>
      </c>
      <c r="X706" s="1" t="s">
        <v>48</v>
      </c>
      <c r="Y706" s="1">
        <v>3</v>
      </c>
      <c r="Z706" s="1">
        <v>4</v>
      </c>
      <c r="AA706" s="1" t="s">
        <v>48</v>
      </c>
      <c r="AB706" s="1" t="s">
        <v>48</v>
      </c>
      <c r="AC706" s="1" t="s">
        <v>48</v>
      </c>
      <c r="AD706" s="1" t="s">
        <v>48</v>
      </c>
      <c r="AE706" s="1">
        <v>3</v>
      </c>
      <c r="AF706" s="1">
        <v>4</v>
      </c>
      <c r="AG706" s="1" t="s">
        <v>48</v>
      </c>
      <c r="AH706" s="1" t="s">
        <v>48</v>
      </c>
      <c r="AI706" s="1" t="s">
        <v>48</v>
      </c>
      <c r="AJ706" s="1" t="s">
        <v>48</v>
      </c>
      <c r="AK706" s="1" t="s">
        <v>48</v>
      </c>
      <c r="AL706" s="1" t="s">
        <v>48</v>
      </c>
      <c r="AM706" s="1" t="s">
        <v>48</v>
      </c>
      <c r="AN706" s="1" t="s">
        <v>48</v>
      </c>
      <c r="AO706" s="1" t="s">
        <v>48</v>
      </c>
      <c r="AP706" s="24" t="s">
        <v>48</v>
      </c>
      <c r="AQ706" s="1" t="s">
        <v>62</v>
      </c>
      <c r="AR706" s="1">
        <v>6</v>
      </c>
      <c r="AS706" s="25" t="s">
        <v>518</v>
      </c>
      <c r="AT706" s="36" t="s">
        <v>50</v>
      </c>
      <c r="AU706" s="9">
        <f t="shared" si="81"/>
        <v>-2.0690406309742588</v>
      </c>
      <c r="AV706" s="9">
        <f t="shared" si="82"/>
        <v>-1.233422839297958</v>
      </c>
      <c r="AW706">
        <f t="shared" si="83"/>
        <v>2</v>
      </c>
      <c r="AX706">
        <f t="shared" si="84"/>
        <v>0</v>
      </c>
      <c r="AY706" s="6">
        <f>VLOOKUP(AQ706,COND!$A$10:$B$32,2,FALSE)</f>
        <v>1</v>
      </c>
      <c r="AZ706" s="9">
        <f>($AU$3*AU706+$AV$3*AV706+$AW$3*AW706+$AX$3*AX706)*AY706*IF(AR706&lt;5,0.95,IF(AR706&lt;7,0.975,1))+$K$3*VLOOKUP(K706,COND!$A$2:$D$7,2,FALSE)+$L$3*VLOOKUP(L706,COND!$A$2:$D$7,3,FALSE)+IF(BB706="SP",$BB$3,0)+IF($AW706&lt;3,-5,0)</f>
        <v>1.5197917106498373</v>
      </c>
      <c r="BA706" s="28">
        <f t="shared" si="85"/>
        <v>-0.92403974606890826</v>
      </c>
      <c r="BB706" t="str">
        <f t="shared" si="86"/>
        <v>RP</v>
      </c>
      <c r="BC706">
        <v>900</v>
      </c>
      <c r="BD706">
        <v>702</v>
      </c>
      <c r="BF706" t="str">
        <f t="shared" si="87"/>
        <v>Unlikely</v>
      </c>
      <c r="BH706" t="str">
        <f>IF(VLOOKUP($B706,'Draft List'!$D$4:$AC$2598,BH$3,FALSE)&lt;&gt;0,VLOOKUP($B706,'Draft List'!$D$4:$AC$2598,BH$3,FALSE),"")</f>
        <v/>
      </c>
      <c r="BI706" t="str">
        <f>IF(VLOOKUP($B706,'Draft List'!$D$4:$AC$2598,BI$3,FALSE)&lt;&gt;0,VLOOKUP($B706,'Draft List'!$D$4:$AC$2598,BI$3,FALSE),"")</f>
        <v/>
      </c>
      <c r="BJ706" t="str">
        <f>IF(VLOOKUP($B706,'Draft List'!$D$4:$AC$2598,BJ$3,FALSE)&lt;&gt;0,VLOOKUP($B706,'Draft List'!$D$4:$AC$2598,BJ$3,FALSE),"")</f>
        <v/>
      </c>
      <c r="BK706" t="str">
        <f>IF(VLOOKUP($B706,'Draft List'!$D$4:$AC$2598,BK$3,FALSE)&lt;&gt;0,VLOOKUP($B706,'Draft List'!$D$4:$AC$2598,BK$3,FALSE),"")</f>
        <v/>
      </c>
      <c r="BL706">
        <f>IF(OR(C706="SP",C706="MR",C706="CL"),"P",VLOOKUP($A706,Bat!$A$4:$AQ$1284,42,FALSE))</f>
        <v>-5.9983673790507392</v>
      </c>
    </row>
    <row r="707" spans="1:64" x14ac:dyDescent="0.25">
      <c r="A707" s="45" t="str">
        <f t="shared" si="80"/>
        <v>RPJavier Zamora23</v>
      </c>
      <c r="B707">
        <f>VLOOKUP($A707,draft_listing_pitchers_stats!$A$1:$B$1324,2,FALSE)</f>
        <v>13591</v>
      </c>
      <c r="C707" s="1" t="s">
        <v>885</v>
      </c>
      <c r="D707" s="1" t="s">
        <v>182</v>
      </c>
      <c r="E707" s="1" t="s">
        <v>1753</v>
      </c>
      <c r="F707" s="1">
        <v>23</v>
      </c>
      <c r="G707" s="1" t="s">
        <v>44</v>
      </c>
      <c r="H707" s="1" t="s">
        <v>44</v>
      </c>
      <c r="I707" s="1" t="s">
        <v>54</v>
      </c>
      <c r="J707" s="24" t="s">
        <v>54</v>
      </c>
      <c r="K707" s="1" t="s">
        <v>46</v>
      </c>
      <c r="L707" s="24" t="s">
        <v>46</v>
      </c>
      <c r="M707" s="1">
        <v>2</v>
      </c>
      <c r="N707" s="1">
        <v>1</v>
      </c>
      <c r="O707" s="24">
        <v>1</v>
      </c>
      <c r="P707" s="1">
        <v>2</v>
      </c>
      <c r="Q707" s="1">
        <v>2</v>
      </c>
      <c r="R707" s="24">
        <v>2</v>
      </c>
      <c r="S707" s="1">
        <v>4</v>
      </c>
      <c r="T707" s="1">
        <v>4</v>
      </c>
      <c r="U707" s="1">
        <v>1</v>
      </c>
      <c r="V707" s="1">
        <v>4</v>
      </c>
      <c r="W707" s="1" t="s">
        <v>48</v>
      </c>
      <c r="X707" s="1" t="s">
        <v>48</v>
      </c>
      <c r="Y707" s="1">
        <v>3</v>
      </c>
      <c r="Z707" s="1">
        <v>3</v>
      </c>
      <c r="AA707" s="1" t="s">
        <v>48</v>
      </c>
      <c r="AB707" s="1" t="s">
        <v>48</v>
      </c>
      <c r="AC707" s="1" t="s">
        <v>48</v>
      </c>
      <c r="AD707" s="1" t="s">
        <v>48</v>
      </c>
      <c r="AE707" s="1" t="s">
        <v>48</v>
      </c>
      <c r="AF707" s="1" t="s">
        <v>48</v>
      </c>
      <c r="AG707" s="1" t="s">
        <v>48</v>
      </c>
      <c r="AH707" s="1" t="s">
        <v>48</v>
      </c>
      <c r="AI707" s="1" t="s">
        <v>48</v>
      </c>
      <c r="AJ707" s="1" t="s">
        <v>48</v>
      </c>
      <c r="AK707" s="1" t="s">
        <v>48</v>
      </c>
      <c r="AL707" s="1" t="s">
        <v>48</v>
      </c>
      <c r="AM707" s="1" t="s">
        <v>48</v>
      </c>
      <c r="AN707" s="1" t="s">
        <v>48</v>
      </c>
      <c r="AO707" s="1" t="s">
        <v>48</v>
      </c>
      <c r="AP707" s="24" t="s">
        <v>48</v>
      </c>
      <c r="AQ707" s="1" t="s">
        <v>522</v>
      </c>
      <c r="AR707" s="1">
        <v>5</v>
      </c>
      <c r="AS707" s="25" t="s">
        <v>15</v>
      </c>
      <c r="AT707" s="36" t="s">
        <v>50</v>
      </c>
      <c r="AU707" s="9">
        <f t="shared" si="81"/>
        <v>-2.5067929134584248</v>
      </c>
      <c r="AV707" s="9">
        <f t="shared" si="82"/>
        <v>-1.6235458802371869</v>
      </c>
      <c r="AW707">
        <f t="shared" si="83"/>
        <v>3</v>
      </c>
      <c r="AX707">
        <f t="shared" si="84"/>
        <v>0</v>
      </c>
      <c r="AY707" s="6">
        <f>VLOOKUP(AQ707,COND!$A$10:$B$32,2,FALSE)</f>
        <v>1</v>
      </c>
      <c r="AZ707" s="9">
        <f>($AU$3*AU707+$AV$3*AV707+$AW$3*AW707+$AX$3*AX707)*AY707*IF(AR707&lt;5,0.95,IF(AR707&lt;7,0.975,1))+$K$3*VLOOKUP(K707,COND!$A$2:$D$7,2,FALSE)+$L$3*VLOOKUP(L707,COND!$A$2:$D$7,3,FALSE)+IF(BB707="SP",$BB$3,0)+IF($AW707&lt;3,-5,0)</f>
        <v>1.3145307172504594</v>
      </c>
      <c r="BA707" s="28">
        <f t="shared" si="85"/>
        <v>-0.94207193360936325</v>
      </c>
      <c r="BB707" t="str">
        <f t="shared" si="86"/>
        <v>SP</v>
      </c>
      <c r="BC707">
        <v>900</v>
      </c>
      <c r="BD707">
        <v>703</v>
      </c>
      <c r="BF707" t="str">
        <f t="shared" si="87"/>
        <v>Unlikely</v>
      </c>
      <c r="BH707" t="str">
        <f>IF(VLOOKUP($B707,'Draft List'!$D$4:$AC$2598,BH$3,FALSE)&lt;&gt;0,VLOOKUP($B707,'Draft List'!$D$4:$AC$2598,BH$3,FALSE),"")</f>
        <v/>
      </c>
      <c r="BI707" t="str">
        <f>IF(VLOOKUP($B707,'Draft List'!$D$4:$AC$2598,BI$3,FALSE)&lt;&gt;0,VLOOKUP($B707,'Draft List'!$D$4:$AC$2598,BI$3,FALSE),"")</f>
        <v/>
      </c>
      <c r="BJ707" t="str">
        <f>IF(VLOOKUP($B707,'Draft List'!$D$4:$AC$2598,BJ$3,FALSE)&lt;&gt;0,VLOOKUP($B707,'Draft List'!$D$4:$AC$2598,BJ$3,FALSE),"")</f>
        <v/>
      </c>
      <c r="BK707" t="str">
        <f>IF(VLOOKUP($B707,'Draft List'!$D$4:$AC$2598,BK$3,FALSE)&lt;&gt;0,VLOOKUP($B707,'Draft List'!$D$4:$AC$2598,BK$3,FALSE),"")</f>
        <v/>
      </c>
      <c r="BL707" t="e">
        <f>IF(OR(C707="SP",C707="MR",C707="CL"),"P",VLOOKUP($A707,Bat!$A$4:$AQ$1284,42,FALSE))</f>
        <v>#N/A</v>
      </c>
    </row>
    <row r="708" spans="1:64" x14ac:dyDescent="0.25">
      <c r="A708" s="45" t="str">
        <f t="shared" si="80"/>
        <v>RPCharles MacMaster23</v>
      </c>
      <c r="B708">
        <f>VLOOKUP($A708,draft_listing_pitchers_stats!$A$1:$B$1324,2,FALSE)</f>
        <v>13634</v>
      </c>
      <c r="C708" s="1" t="s">
        <v>885</v>
      </c>
      <c r="D708" s="1" t="s">
        <v>578</v>
      </c>
      <c r="E708" s="1" t="s">
        <v>1392</v>
      </c>
      <c r="F708" s="1">
        <v>23</v>
      </c>
      <c r="G708" s="1" t="s">
        <v>44</v>
      </c>
      <c r="H708" s="1" t="s">
        <v>44</v>
      </c>
      <c r="I708" s="1" t="s">
        <v>54</v>
      </c>
      <c r="J708" s="24" t="s">
        <v>54</v>
      </c>
      <c r="K708" s="1" t="s">
        <v>47</v>
      </c>
      <c r="L708" s="24" t="s">
        <v>46</v>
      </c>
      <c r="M708" s="1">
        <v>2</v>
      </c>
      <c r="N708" s="1">
        <v>1</v>
      </c>
      <c r="O708" s="24">
        <v>2</v>
      </c>
      <c r="P708" s="1">
        <v>3</v>
      </c>
      <c r="Q708" s="1">
        <v>1</v>
      </c>
      <c r="R708" s="24">
        <v>2</v>
      </c>
      <c r="S708" s="1">
        <v>3</v>
      </c>
      <c r="T708" s="1">
        <v>4</v>
      </c>
      <c r="U708" s="1">
        <v>1</v>
      </c>
      <c r="V708" s="1">
        <v>1</v>
      </c>
      <c r="W708" s="1">
        <v>3</v>
      </c>
      <c r="X708" s="1">
        <v>3</v>
      </c>
      <c r="Y708" s="1" t="s">
        <v>48</v>
      </c>
      <c r="Z708" s="1" t="s">
        <v>48</v>
      </c>
      <c r="AA708" s="1" t="s">
        <v>48</v>
      </c>
      <c r="AB708" s="1" t="s">
        <v>48</v>
      </c>
      <c r="AC708" s="1">
        <v>3</v>
      </c>
      <c r="AD708" s="1">
        <v>3</v>
      </c>
      <c r="AE708" s="1" t="s">
        <v>48</v>
      </c>
      <c r="AF708" s="1" t="s">
        <v>48</v>
      </c>
      <c r="AG708" s="1">
        <v>3</v>
      </c>
      <c r="AH708" s="1">
        <v>3</v>
      </c>
      <c r="AI708" s="1" t="s">
        <v>48</v>
      </c>
      <c r="AJ708" s="1" t="s">
        <v>48</v>
      </c>
      <c r="AK708" s="1" t="s">
        <v>48</v>
      </c>
      <c r="AL708" s="1" t="s">
        <v>48</v>
      </c>
      <c r="AM708" s="1" t="s">
        <v>48</v>
      </c>
      <c r="AN708" s="1" t="s">
        <v>48</v>
      </c>
      <c r="AO708" s="1" t="s">
        <v>48</v>
      </c>
      <c r="AP708" s="24" t="s">
        <v>48</v>
      </c>
      <c r="AQ708" s="1" t="s">
        <v>521</v>
      </c>
      <c r="AR708" s="1">
        <v>7</v>
      </c>
      <c r="AS708" s="25" t="s">
        <v>523</v>
      </c>
      <c r="AT708" s="36" t="s">
        <v>50</v>
      </c>
      <c r="AU708" s="9">
        <f t="shared" si="81"/>
        <v>-2.2644723474043147</v>
      </c>
      <c r="AV708" s="9">
        <f t="shared" si="82"/>
        <v>-1.6242862721580691</v>
      </c>
      <c r="AW708">
        <f t="shared" si="83"/>
        <v>5</v>
      </c>
      <c r="AX708">
        <f t="shared" si="84"/>
        <v>0</v>
      </c>
      <c r="AY708" s="6">
        <f>VLOOKUP(AQ708,COND!$A$10:$B$32,2,FALSE)</f>
        <v>1</v>
      </c>
      <c r="AZ708" s="9">
        <f>($AU$3*AU708+$AV$3*AV708+$AW$3*AW708+$AX$3*AX708)*AY708*IF(AR708&lt;5,0.95,IF(AR708&lt;7,0.975,1))+$K$3*VLOOKUP(K708,COND!$A$2:$D$7,2,FALSE)+$L$3*VLOOKUP(L708,COND!$A$2:$D$7,3,FALSE)+IF(BB708="SP",$BB$3,0)+IF($AW708&lt;3,-5,0)</f>
        <v>1.2613800873577539</v>
      </c>
      <c r="BA708" s="28">
        <f t="shared" si="85"/>
        <v>-0.94674121884590967</v>
      </c>
      <c r="BB708" t="str">
        <f t="shared" si="86"/>
        <v>SP</v>
      </c>
      <c r="BC708">
        <v>900</v>
      </c>
      <c r="BD708">
        <v>704</v>
      </c>
      <c r="BF708" t="str">
        <f t="shared" si="87"/>
        <v>Unlikely</v>
      </c>
      <c r="BH708" t="str">
        <f>IF(VLOOKUP($B708,'Draft List'!$D$4:$AC$2598,BH$3,FALSE)&lt;&gt;0,VLOOKUP($B708,'Draft List'!$D$4:$AC$2598,BH$3,FALSE),"")</f>
        <v/>
      </c>
      <c r="BI708" t="str">
        <f>IF(VLOOKUP($B708,'Draft List'!$D$4:$AC$2598,BI$3,FALSE)&lt;&gt;0,VLOOKUP($B708,'Draft List'!$D$4:$AC$2598,BI$3,FALSE),"")</f>
        <v/>
      </c>
      <c r="BJ708" t="str">
        <f>IF(VLOOKUP($B708,'Draft List'!$D$4:$AC$2598,BJ$3,FALSE)&lt;&gt;0,VLOOKUP($B708,'Draft List'!$D$4:$AC$2598,BJ$3,FALSE),"")</f>
        <v/>
      </c>
      <c r="BK708" t="str">
        <f>IF(VLOOKUP($B708,'Draft List'!$D$4:$AC$2598,BK$3,FALSE)&lt;&gt;0,VLOOKUP($B708,'Draft List'!$D$4:$AC$2598,BK$3,FALSE),"")</f>
        <v/>
      </c>
      <c r="BL708" t="e">
        <f>IF(OR(C708="SP",C708="MR",C708="CL"),"P",VLOOKUP($A708,Bat!$A$4:$AQ$1284,42,FALSE))</f>
        <v>#N/A</v>
      </c>
    </row>
    <row r="709" spans="1:64" x14ac:dyDescent="0.25">
      <c r="A709" s="45" t="str">
        <f t="shared" ref="A709:A772" si="88">IF(C709="C","C-",C709)&amp;D709&amp;" "&amp;E709&amp;F709</f>
        <v>RPCarlos Quintana24</v>
      </c>
      <c r="B709">
        <f>VLOOKUP($A709,draft_listing_pitchers_stats!$A$1:$B$1324,2,FALSE)</f>
        <v>955</v>
      </c>
      <c r="C709" s="1" t="s">
        <v>885</v>
      </c>
      <c r="D709" s="1" t="s">
        <v>222</v>
      </c>
      <c r="E709" s="1" t="s">
        <v>1569</v>
      </c>
      <c r="F709" s="1">
        <v>24</v>
      </c>
      <c r="G709" s="1" t="s">
        <v>44</v>
      </c>
      <c r="H709" s="1" t="s">
        <v>44</v>
      </c>
      <c r="I709" s="1" t="s">
        <v>54</v>
      </c>
      <c r="J709" s="24" t="s">
        <v>54</v>
      </c>
      <c r="K709" s="1" t="s">
        <v>51</v>
      </c>
      <c r="L709" s="24" t="s">
        <v>51</v>
      </c>
      <c r="M709" s="1">
        <v>2</v>
      </c>
      <c r="N709" s="1">
        <v>2</v>
      </c>
      <c r="O709" s="24">
        <v>1</v>
      </c>
      <c r="P709" s="1">
        <v>3</v>
      </c>
      <c r="Q709" s="1">
        <v>2</v>
      </c>
      <c r="R709" s="24">
        <v>1</v>
      </c>
      <c r="S709" s="1">
        <v>4</v>
      </c>
      <c r="T709" s="1">
        <v>4</v>
      </c>
      <c r="U709" s="1">
        <v>1</v>
      </c>
      <c r="V709" s="1">
        <v>1</v>
      </c>
      <c r="W709" s="1">
        <v>3</v>
      </c>
      <c r="X709" s="1">
        <v>3</v>
      </c>
      <c r="Y709" s="1">
        <v>3</v>
      </c>
      <c r="Z709" s="1">
        <v>4</v>
      </c>
      <c r="AA709" s="1" t="s">
        <v>48</v>
      </c>
      <c r="AB709" s="1" t="s">
        <v>48</v>
      </c>
      <c r="AC709" s="1" t="s">
        <v>48</v>
      </c>
      <c r="AD709" s="1" t="s">
        <v>48</v>
      </c>
      <c r="AE709" s="1" t="s">
        <v>48</v>
      </c>
      <c r="AF709" s="1" t="s">
        <v>48</v>
      </c>
      <c r="AG709" s="1">
        <v>3</v>
      </c>
      <c r="AH709" s="1">
        <v>4</v>
      </c>
      <c r="AI709" s="1" t="s">
        <v>48</v>
      </c>
      <c r="AJ709" s="1" t="s">
        <v>48</v>
      </c>
      <c r="AK709" s="1" t="s">
        <v>48</v>
      </c>
      <c r="AL709" s="1" t="s">
        <v>48</v>
      </c>
      <c r="AM709" s="1" t="s">
        <v>48</v>
      </c>
      <c r="AN709" s="1" t="s">
        <v>48</v>
      </c>
      <c r="AO709" s="1" t="s">
        <v>48</v>
      </c>
      <c r="AP709" s="24" t="s">
        <v>48</v>
      </c>
      <c r="AQ709" s="1" t="s">
        <v>522</v>
      </c>
      <c r="AR709" s="1">
        <v>10</v>
      </c>
      <c r="AS709" s="25" t="s">
        <v>519</v>
      </c>
      <c r="AT709" s="36" t="s">
        <v>50</v>
      </c>
      <c r="AU709" s="9">
        <f t="shared" ref="AU709:AU772" si="89">($P$3*(M709-$P$1)/$P$2+$Q$3*(N709-$Q$1)/$Q$2+$R$3*(O709-$Q$1)/$R$2)/SUM($P$3:$R$3)</f>
        <v>-2.311361197028369</v>
      </c>
      <c r="AV709" s="9">
        <f t="shared" ref="AV709:AV772" si="90">($P$3*(P709-$P$1)/$P$2+$Q$3*(Q709-$Q$1)/$Q$2+$R$3*(R709-$R$1)/$R$2)/SUM($P$3:$R$3)</f>
        <v>-1.6711751217821238</v>
      </c>
      <c r="AW709">
        <f t="shared" ref="AW709:AW772" si="91">COUNT(S709:AP709)/2</f>
        <v>5</v>
      </c>
      <c r="AX709">
        <f t="shared" ref="AX709:AX772" si="92">COUNTIF(S709:AP709,"&gt;5")/2</f>
        <v>0</v>
      </c>
      <c r="AY709" s="6">
        <f>VLOOKUP(AQ709,COND!$A$10:$B$32,2,FALSE)</f>
        <v>1</v>
      </c>
      <c r="AZ709" s="9">
        <f>($AU$3*AU709+$AV$3*AV709+$AW$3*AW709+$AX$3*AX709)*AY709*IF(AR709&lt;5,0.95,IF(AR709&lt;7,0.975,1))+$K$3*VLOOKUP(K709,COND!$A$2:$D$7,2,FALSE)+$L$3*VLOOKUP(L709,COND!$A$2:$D$7,3,FALSE)+IF(BB709="SP",$BB$3,0)+IF($AW709&lt;3,-5,0)</f>
        <v>1.2142253249518546</v>
      </c>
      <c r="BA709" s="28">
        <f t="shared" ref="BA709:BA772" si="93">STANDARDIZE(AZ709,AVERAGE($AZ$5:$AZ$818),STDEVP($AZ$5:$AZ$818))</f>
        <v>-0.9508837668529454</v>
      </c>
      <c r="BB709" t="str">
        <f t="shared" ref="BB709:BB772" si="94">IF(OR(AND(AR709&gt;7,AX709&gt;1),AND(AR709&gt;4,AW709&gt;2)),"SP","RP")</f>
        <v>SP</v>
      </c>
      <c r="BC709">
        <v>900</v>
      </c>
      <c r="BD709">
        <v>705</v>
      </c>
      <c r="BF709" t="str">
        <f t="shared" ref="BF709:BF772" si="95">IF(AVERAGE($P709:$R709)&gt;=6,"Likely",IF(AVERAGE($P709:$R709)&gt;=4,"Possible","Unlikely"))</f>
        <v>Unlikely</v>
      </c>
      <c r="BH709" t="str">
        <f>IF(VLOOKUP($B709,'Draft List'!$D$4:$AC$2598,BH$3,FALSE)&lt;&gt;0,VLOOKUP($B709,'Draft List'!$D$4:$AC$2598,BH$3,FALSE),"")</f>
        <v/>
      </c>
      <c r="BI709" t="str">
        <f>IF(VLOOKUP($B709,'Draft List'!$D$4:$AC$2598,BI$3,FALSE)&lt;&gt;0,VLOOKUP($B709,'Draft List'!$D$4:$AC$2598,BI$3,FALSE),"")</f>
        <v/>
      </c>
      <c r="BJ709" t="str">
        <f>IF(VLOOKUP($B709,'Draft List'!$D$4:$AC$2598,BJ$3,FALSE)&lt;&gt;0,VLOOKUP($B709,'Draft List'!$D$4:$AC$2598,BJ$3,FALSE),"")</f>
        <v/>
      </c>
      <c r="BK709" t="str">
        <f>IF(VLOOKUP($B709,'Draft List'!$D$4:$AC$2598,BK$3,FALSE)&lt;&gt;0,VLOOKUP($B709,'Draft List'!$D$4:$AC$2598,BK$3,FALSE),"")</f>
        <v/>
      </c>
      <c r="BL709">
        <f>IF(OR(C709="SP",C709="MR",C709="CL"),"P",VLOOKUP($A709,Bat!$A$4:$AQ$1284,42,FALSE))</f>
        <v>-6.2931960971605108</v>
      </c>
    </row>
    <row r="710" spans="1:64" x14ac:dyDescent="0.25">
      <c r="A710" s="45" t="str">
        <f t="shared" si="88"/>
        <v>RPTomomi Kato24</v>
      </c>
      <c r="B710">
        <f>VLOOKUP($A710,draft_listing_pitchers_stats!$A$1:$B$1324,2,FALSE)</f>
        <v>9261</v>
      </c>
      <c r="C710" s="1" t="s">
        <v>885</v>
      </c>
      <c r="D710" s="1" t="s">
        <v>1301</v>
      </c>
      <c r="E710" s="1" t="s">
        <v>535</v>
      </c>
      <c r="F710" s="1">
        <v>24</v>
      </c>
      <c r="G710" s="1" t="s">
        <v>44</v>
      </c>
      <c r="H710" s="1" t="s">
        <v>44</v>
      </c>
      <c r="I710" s="1" t="s">
        <v>54</v>
      </c>
      <c r="J710" s="24" t="s">
        <v>54</v>
      </c>
      <c r="K710" s="1" t="s">
        <v>47</v>
      </c>
      <c r="L710" s="24" t="s">
        <v>51</v>
      </c>
      <c r="M710" s="1">
        <v>3</v>
      </c>
      <c r="N710" s="1">
        <v>1</v>
      </c>
      <c r="O710" s="24">
        <v>2</v>
      </c>
      <c r="P710" s="1">
        <v>3</v>
      </c>
      <c r="Q710" s="1">
        <v>1</v>
      </c>
      <c r="R710" s="24">
        <v>2</v>
      </c>
      <c r="S710" s="1">
        <v>4</v>
      </c>
      <c r="T710" s="1">
        <v>4</v>
      </c>
      <c r="U710" s="1">
        <v>1</v>
      </c>
      <c r="V710" s="1">
        <v>1</v>
      </c>
      <c r="W710" s="1" t="s">
        <v>48</v>
      </c>
      <c r="X710" s="1" t="s">
        <v>48</v>
      </c>
      <c r="Y710" s="1" t="s">
        <v>48</v>
      </c>
      <c r="Z710" s="1" t="s">
        <v>48</v>
      </c>
      <c r="AA710" s="1" t="s">
        <v>48</v>
      </c>
      <c r="AB710" s="1" t="s">
        <v>48</v>
      </c>
      <c r="AC710" s="1">
        <v>3</v>
      </c>
      <c r="AD710" s="1">
        <v>3</v>
      </c>
      <c r="AE710" s="1" t="s">
        <v>48</v>
      </c>
      <c r="AF710" s="1" t="s">
        <v>48</v>
      </c>
      <c r="AG710" s="1">
        <v>3</v>
      </c>
      <c r="AH710" s="1">
        <v>3</v>
      </c>
      <c r="AI710" s="1" t="s">
        <v>48</v>
      </c>
      <c r="AJ710" s="1" t="s">
        <v>48</v>
      </c>
      <c r="AK710" s="1" t="s">
        <v>48</v>
      </c>
      <c r="AL710" s="1" t="s">
        <v>48</v>
      </c>
      <c r="AM710" s="1" t="s">
        <v>48</v>
      </c>
      <c r="AN710" s="1" t="s">
        <v>48</v>
      </c>
      <c r="AO710" s="1" t="s">
        <v>48</v>
      </c>
      <c r="AP710" s="24" t="s">
        <v>48</v>
      </c>
      <c r="AQ710" s="1" t="s">
        <v>62</v>
      </c>
      <c r="AR710" s="1">
        <v>9</v>
      </c>
      <c r="AS710" s="25" t="s">
        <v>15</v>
      </c>
      <c r="AT710" s="36" t="s">
        <v>50</v>
      </c>
      <c r="AU710" s="9">
        <f t="shared" si="89"/>
        <v>-2.0697810228951408</v>
      </c>
      <c r="AV710" s="9">
        <f t="shared" si="90"/>
        <v>-1.6242862721580691</v>
      </c>
      <c r="AW710">
        <f t="shared" si="91"/>
        <v>4</v>
      </c>
      <c r="AX710">
        <f t="shared" si="92"/>
        <v>0</v>
      </c>
      <c r="AY710" s="6">
        <f>VLOOKUP(AQ710,COND!$A$10:$B$32,2,FALSE)</f>
        <v>1</v>
      </c>
      <c r="AZ710" s="9">
        <f>($AU$3*AU710+$AV$3*AV710+$AW$3*AW710+$AX$3*AX710)*AY710*IF(AR710&lt;5,0.95,IF(AR710&lt;7,0.975,1))+$K$3*VLOOKUP(K710,COND!$A$2:$D$7,2,FALSE)+$L$3*VLOOKUP(L710,COND!$A$2:$D$7,3,FALSE)+IF(BB710="SP",$BB$3,0)+IF($AW710&lt;3,-5,0)</f>
        <v>1.1003183522595847</v>
      </c>
      <c r="BA710" s="28">
        <f t="shared" si="93"/>
        <v>-0.96089049954840711</v>
      </c>
      <c r="BB710" t="str">
        <f t="shared" si="94"/>
        <v>SP</v>
      </c>
      <c r="BC710">
        <v>900</v>
      </c>
      <c r="BD710">
        <v>706</v>
      </c>
      <c r="BF710" t="str">
        <f t="shared" si="95"/>
        <v>Unlikely</v>
      </c>
      <c r="BH710" t="str">
        <f>IF(VLOOKUP($B710,'Draft List'!$D$4:$AC$2598,BH$3,FALSE)&lt;&gt;0,VLOOKUP($B710,'Draft List'!$D$4:$AC$2598,BH$3,FALSE),"")</f>
        <v/>
      </c>
      <c r="BI710" t="str">
        <f>IF(VLOOKUP($B710,'Draft List'!$D$4:$AC$2598,BI$3,FALSE)&lt;&gt;0,VLOOKUP($B710,'Draft List'!$D$4:$AC$2598,BI$3,FALSE),"")</f>
        <v/>
      </c>
      <c r="BJ710" t="str">
        <f>IF(VLOOKUP($B710,'Draft List'!$D$4:$AC$2598,BJ$3,FALSE)&lt;&gt;0,VLOOKUP($B710,'Draft List'!$D$4:$AC$2598,BJ$3,FALSE),"")</f>
        <v/>
      </c>
      <c r="BK710" t="str">
        <f>IF(VLOOKUP($B710,'Draft List'!$D$4:$AC$2598,BK$3,FALSE)&lt;&gt;0,VLOOKUP($B710,'Draft List'!$D$4:$AC$2598,BK$3,FALSE),"")</f>
        <v/>
      </c>
      <c r="BL710" t="e">
        <f>IF(OR(C710="SP",C710="MR",C710="CL"),"P",VLOOKUP($A710,Bat!$A$4:$AQ$1284,42,FALSE))</f>
        <v>#N/A</v>
      </c>
    </row>
    <row r="711" spans="1:64" x14ac:dyDescent="0.25">
      <c r="A711" s="45" t="str">
        <f t="shared" si="88"/>
        <v>RPCurt Miller23</v>
      </c>
      <c r="B711">
        <f>VLOOKUP($A711,draft_listing_pitchers_stats!$A$1:$B$1324,2,FALSE)</f>
        <v>10289</v>
      </c>
      <c r="C711" s="1" t="s">
        <v>885</v>
      </c>
      <c r="D711" s="1" t="s">
        <v>221</v>
      </c>
      <c r="E711" s="1" t="s">
        <v>180</v>
      </c>
      <c r="F711" s="1">
        <v>23</v>
      </c>
      <c r="G711" s="1" t="s">
        <v>68</v>
      </c>
      <c r="H711" s="1" t="s">
        <v>44</v>
      </c>
      <c r="I711" s="1" t="s">
        <v>54</v>
      </c>
      <c r="J711" s="24" t="s">
        <v>54</v>
      </c>
      <c r="K711" s="1" t="s">
        <v>47</v>
      </c>
      <c r="L711" s="24" t="s">
        <v>46</v>
      </c>
      <c r="M711" s="1">
        <v>2</v>
      </c>
      <c r="N711" s="1">
        <v>2</v>
      </c>
      <c r="O711" s="24">
        <v>2</v>
      </c>
      <c r="P711" s="1">
        <v>2</v>
      </c>
      <c r="Q711" s="1">
        <v>2</v>
      </c>
      <c r="R711" s="24">
        <v>2</v>
      </c>
      <c r="S711" s="1">
        <v>3</v>
      </c>
      <c r="T711" s="1">
        <v>3</v>
      </c>
      <c r="U711" s="1" t="s">
        <v>48</v>
      </c>
      <c r="V711" s="1" t="s">
        <v>48</v>
      </c>
      <c r="W711" s="1">
        <v>2</v>
      </c>
      <c r="X711" s="1">
        <v>2</v>
      </c>
      <c r="Y711" s="1" t="s">
        <v>48</v>
      </c>
      <c r="Z711" s="1" t="s">
        <v>48</v>
      </c>
      <c r="AA711" s="1">
        <v>3</v>
      </c>
      <c r="AB711" s="1">
        <v>3</v>
      </c>
      <c r="AC711" s="1" t="s">
        <v>48</v>
      </c>
      <c r="AD711" s="1" t="s">
        <v>48</v>
      </c>
      <c r="AE711" s="1" t="s">
        <v>48</v>
      </c>
      <c r="AF711" s="1" t="s">
        <v>48</v>
      </c>
      <c r="AG711" s="1" t="s">
        <v>48</v>
      </c>
      <c r="AH711" s="1" t="s">
        <v>48</v>
      </c>
      <c r="AI711" s="1" t="s">
        <v>48</v>
      </c>
      <c r="AJ711" s="1" t="s">
        <v>48</v>
      </c>
      <c r="AK711" s="1" t="s">
        <v>48</v>
      </c>
      <c r="AL711" s="1" t="s">
        <v>48</v>
      </c>
      <c r="AM711" s="1" t="s">
        <v>48</v>
      </c>
      <c r="AN711" s="1" t="s">
        <v>48</v>
      </c>
      <c r="AO711" s="1" t="s">
        <v>48</v>
      </c>
      <c r="AP711" s="24" t="s">
        <v>48</v>
      </c>
      <c r="AQ711" s="1" t="s">
        <v>521</v>
      </c>
      <c r="AR711" s="1">
        <v>5</v>
      </c>
      <c r="AS711" s="25" t="s">
        <v>519</v>
      </c>
      <c r="AT711" s="36" t="s">
        <v>50</v>
      </c>
      <c r="AU711" s="9">
        <f t="shared" si="89"/>
        <v>-2.0690406309742588</v>
      </c>
      <c r="AV711" s="9">
        <f t="shared" si="90"/>
        <v>-1.6235458802371869</v>
      </c>
      <c r="AW711">
        <f t="shared" si="91"/>
        <v>3</v>
      </c>
      <c r="AX711">
        <f t="shared" si="92"/>
        <v>0</v>
      </c>
      <c r="AY711" s="6">
        <f>VLOOKUP(AQ711,COND!$A$10:$B$32,2,FALSE)</f>
        <v>1</v>
      </c>
      <c r="AZ711" s="9">
        <f>($AU$3*AU711+$AV$3*AV711+$AW$3*AW711+$AX$3*AX711)*AY711*IF(AR711&lt;5,0.95,IF(AR711&lt;7,0.975,1))+$K$3*VLOOKUP(K711,COND!$A$2:$D$7,2,FALSE)+$L$3*VLOOKUP(L711,COND!$A$2:$D$7,3,FALSE)+IF(BB711="SP",$BB$3,0)+IF($AW711&lt;3,-5,0)</f>
        <v>1.0998924123348743</v>
      </c>
      <c r="BA711" s="28">
        <f t="shared" si="93"/>
        <v>-0.96092791839002989</v>
      </c>
      <c r="BB711" t="str">
        <f t="shared" si="94"/>
        <v>SP</v>
      </c>
      <c r="BC711">
        <v>900</v>
      </c>
      <c r="BD711">
        <v>707</v>
      </c>
      <c r="BF711" t="str">
        <f t="shared" si="95"/>
        <v>Unlikely</v>
      </c>
      <c r="BH711" t="str">
        <f>IF(VLOOKUP($B711,'Draft List'!$D$4:$AC$2598,BH$3,FALSE)&lt;&gt;0,VLOOKUP($B711,'Draft List'!$D$4:$AC$2598,BH$3,FALSE),"")</f>
        <v/>
      </c>
      <c r="BI711" t="str">
        <f>IF(VLOOKUP($B711,'Draft List'!$D$4:$AC$2598,BI$3,FALSE)&lt;&gt;0,VLOOKUP($B711,'Draft List'!$D$4:$AC$2598,BI$3,FALSE),"")</f>
        <v/>
      </c>
      <c r="BJ711" t="str">
        <f>IF(VLOOKUP($B711,'Draft List'!$D$4:$AC$2598,BJ$3,FALSE)&lt;&gt;0,VLOOKUP($B711,'Draft List'!$D$4:$AC$2598,BJ$3,FALSE),"")</f>
        <v/>
      </c>
      <c r="BK711" t="str">
        <f>IF(VLOOKUP($B711,'Draft List'!$D$4:$AC$2598,BK$3,FALSE)&lt;&gt;0,VLOOKUP($B711,'Draft List'!$D$4:$AC$2598,BK$3,FALSE),"")</f>
        <v/>
      </c>
      <c r="BL711">
        <f>IF(OR(C711="SP",C711="MR",C711="CL"),"P",VLOOKUP($A711,Bat!$A$4:$AQ$1284,42,FALSE))</f>
        <v>-3.9953026801702141</v>
      </c>
    </row>
    <row r="712" spans="1:64" x14ac:dyDescent="0.25">
      <c r="A712" s="45" t="str">
        <f t="shared" si="88"/>
        <v>RPFred Carter23</v>
      </c>
      <c r="B712">
        <f>VLOOKUP($A712,draft_listing_pitchers_stats!$A$1:$B$1324,2,FALSE)</f>
        <v>10444</v>
      </c>
      <c r="C712" s="1" t="s">
        <v>885</v>
      </c>
      <c r="D712" s="1" t="s">
        <v>277</v>
      </c>
      <c r="E712" s="1" t="s">
        <v>169</v>
      </c>
      <c r="F712" s="1">
        <v>23</v>
      </c>
      <c r="G712" s="1" t="s">
        <v>44</v>
      </c>
      <c r="H712" s="1" t="s">
        <v>44</v>
      </c>
      <c r="I712" s="1" t="s">
        <v>54</v>
      </c>
      <c r="J712" s="24" t="s">
        <v>54</v>
      </c>
      <c r="K712" s="1" t="s">
        <v>47</v>
      </c>
      <c r="L712" s="24" t="s">
        <v>46</v>
      </c>
      <c r="M712" s="1">
        <v>2</v>
      </c>
      <c r="N712" s="1">
        <v>2</v>
      </c>
      <c r="O712" s="24">
        <v>1</v>
      </c>
      <c r="P712" s="1">
        <v>2</v>
      </c>
      <c r="Q712" s="1">
        <v>2</v>
      </c>
      <c r="R712" s="24">
        <v>2</v>
      </c>
      <c r="S712" s="1">
        <v>4</v>
      </c>
      <c r="T712" s="1">
        <v>4</v>
      </c>
      <c r="U712" s="1">
        <v>1</v>
      </c>
      <c r="V712" s="1">
        <v>1</v>
      </c>
      <c r="W712" s="1">
        <v>2</v>
      </c>
      <c r="X712" s="1">
        <v>2</v>
      </c>
      <c r="Y712" s="1" t="s">
        <v>48</v>
      </c>
      <c r="Z712" s="1" t="s">
        <v>48</v>
      </c>
      <c r="AA712" s="1" t="s">
        <v>48</v>
      </c>
      <c r="AB712" s="1" t="s">
        <v>48</v>
      </c>
      <c r="AC712" s="1" t="s">
        <v>48</v>
      </c>
      <c r="AD712" s="1" t="s">
        <v>48</v>
      </c>
      <c r="AE712" s="1" t="s">
        <v>48</v>
      </c>
      <c r="AF712" s="1" t="s">
        <v>48</v>
      </c>
      <c r="AG712" s="1" t="s">
        <v>48</v>
      </c>
      <c r="AH712" s="1" t="s">
        <v>48</v>
      </c>
      <c r="AI712" s="1" t="s">
        <v>48</v>
      </c>
      <c r="AJ712" s="1" t="s">
        <v>48</v>
      </c>
      <c r="AK712" s="1" t="s">
        <v>48</v>
      </c>
      <c r="AL712" s="1" t="s">
        <v>48</v>
      </c>
      <c r="AM712" s="1" t="s">
        <v>48</v>
      </c>
      <c r="AN712" s="1" t="s">
        <v>48</v>
      </c>
      <c r="AO712" s="1" t="s">
        <v>48</v>
      </c>
      <c r="AP712" s="24" t="s">
        <v>48</v>
      </c>
      <c r="AQ712" s="1" t="s">
        <v>522</v>
      </c>
      <c r="AR712" s="1">
        <v>5</v>
      </c>
      <c r="AS712" s="25" t="s">
        <v>15</v>
      </c>
      <c r="AT712" s="36" t="s">
        <v>50</v>
      </c>
      <c r="AU712" s="9">
        <f t="shared" si="89"/>
        <v>-2.311361197028369</v>
      </c>
      <c r="AV712" s="9">
        <f t="shared" si="90"/>
        <v>-1.6235458802371869</v>
      </c>
      <c r="AW712">
        <f t="shared" si="91"/>
        <v>3</v>
      </c>
      <c r="AX712">
        <f t="shared" si="92"/>
        <v>0</v>
      </c>
      <c r="AY712" s="6">
        <f>VLOOKUP(AQ712,COND!$A$10:$B$32,2,FALSE)</f>
        <v>1</v>
      </c>
      <c r="AZ712" s="9">
        <f>($AU$3*AU712+$AV$3*AV712+$AW$3*AW712+$AX$3*AX712)*AY712*IF(AR712&lt;5,0.95,IF(AR712&lt;7,0.975,1))+$K$3*VLOOKUP(K712,COND!$A$2:$D$7,2,FALSE)+$L$3*VLOOKUP(L712,COND!$A$2:$D$7,3,FALSE)+IF(BB712="SP",$BB$3,0)+IF($AW712&lt;3,-5,0)</f>
        <v>1.0526399019543256</v>
      </c>
      <c r="BA712" s="28">
        <f t="shared" si="93"/>
        <v>-0.96507905356105317</v>
      </c>
      <c r="BB712" t="str">
        <f t="shared" si="94"/>
        <v>SP</v>
      </c>
      <c r="BC712">
        <v>900</v>
      </c>
      <c r="BD712">
        <v>708</v>
      </c>
      <c r="BF712" t="str">
        <f t="shared" si="95"/>
        <v>Unlikely</v>
      </c>
      <c r="BH712" t="str">
        <f>IF(VLOOKUP($B712,'Draft List'!$D$4:$AC$2598,BH$3,FALSE)&lt;&gt;0,VLOOKUP($B712,'Draft List'!$D$4:$AC$2598,BH$3,FALSE),"")</f>
        <v/>
      </c>
      <c r="BI712" t="str">
        <f>IF(VLOOKUP($B712,'Draft List'!$D$4:$AC$2598,BI$3,FALSE)&lt;&gt;0,VLOOKUP($B712,'Draft List'!$D$4:$AC$2598,BI$3,FALSE),"")</f>
        <v/>
      </c>
      <c r="BJ712" t="str">
        <f>IF(VLOOKUP($B712,'Draft List'!$D$4:$AC$2598,BJ$3,FALSE)&lt;&gt;0,VLOOKUP($B712,'Draft List'!$D$4:$AC$2598,BJ$3,FALSE),"")</f>
        <v/>
      </c>
      <c r="BK712" t="str">
        <f>IF(VLOOKUP($B712,'Draft List'!$D$4:$AC$2598,BK$3,FALSE)&lt;&gt;0,VLOOKUP($B712,'Draft List'!$D$4:$AC$2598,BK$3,FALSE),"")</f>
        <v/>
      </c>
      <c r="BL712" t="e">
        <f>IF(OR(C712="SP",C712="MR",C712="CL"),"P",VLOOKUP($A712,Bat!$A$4:$AQ$1284,42,FALSE))</f>
        <v>#N/A</v>
      </c>
    </row>
    <row r="713" spans="1:64" x14ac:dyDescent="0.25">
      <c r="A713" s="45" t="str">
        <f t="shared" si="88"/>
        <v>RPHenry Monroe24</v>
      </c>
      <c r="B713">
        <f>VLOOKUP($A713,draft_listing_pitchers_stats!$A$1:$B$1324,2,FALSE)</f>
        <v>5597</v>
      </c>
      <c r="C713" s="1" t="s">
        <v>885</v>
      </c>
      <c r="D713" s="1" t="s">
        <v>148</v>
      </c>
      <c r="E713" s="1" t="s">
        <v>508</v>
      </c>
      <c r="F713" s="1">
        <v>24</v>
      </c>
      <c r="G713" s="1" t="s">
        <v>44</v>
      </c>
      <c r="H713" s="1" t="s">
        <v>44</v>
      </c>
      <c r="I713" s="1" t="s">
        <v>54</v>
      </c>
      <c r="J713" s="24" t="s">
        <v>54</v>
      </c>
      <c r="K713" s="1" t="s">
        <v>46</v>
      </c>
      <c r="L713" s="24" t="s">
        <v>46</v>
      </c>
      <c r="M713" s="1">
        <v>3</v>
      </c>
      <c r="N713" s="1">
        <v>1</v>
      </c>
      <c r="O713" s="24">
        <v>1</v>
      </c>
      <c r="P713" s="1">
        <v>4</v>
      </c>
      <c r="Q713" s="1">
        <v>1</v>
      </c>
      <c r="R713" s="24">
        <v>1</v>
      </c>
      <c r="S713" s="1">
        <v>3</v>
      </c>
      <c r="T713" s="1">
        <v>5</v>
      </c>
      <c r="U713" s="1">
        <v>1</v>
      </c>
      <c r="V713" s="1">
        <v>1</v>
      </c>
      <c r="W713" s="1">
        <v>5</v>
      </c>
      <c r="X713" s="1">
        <v>6</v>
      </c>
      <c r="Y713" s="1" t="s">
        <v>48</v>
      </c>
      <c r="Z713" s="1" t="s">
        <v>48</v>
      </c>
      <c r="AA713" s="1" t="s">
        <v>48</v>
      </c>
      <c r="AB713" s="1" t="s">
        <v>48</v>
      </c>
      <c r="AC713" s="1" t="s">
        <v>48</v>
      </c>
      <c r="AD713" s="1" t="s">
        <v>48</v>
      </c>
      <c r="AE713" s="1" t="s">
        <v>48</v>
      </c>
      <c r="AF713" s="1" t="s">
        <v>48</v>
      </c>
      <c r="AG713" s="1" t="s">
        <v>48</v>
      </c>
      <c r="AH713" s="1" t="s">
        <v>48</v>
      </c>
      <c r="AI713" s="1" t="s">
        <v>48</v>
      </c>
      <c r="AJ713" s="1" t="s">
        <v>48</v>
      </c>
      <c r="AK713" s="1" t="s">
        <v>48</v>
      </c>
      <c r="AL713" s="1" t="s">
        <v>48</v>
      </c>
      <c r="AM713" s="1" t="s">
        <v>48</v>
      </c>
      <c r="AN713" s="1" t="s">
        <v>48</v>
      </c>
      <c r="AO713" s="1" t="s">
        <v>48</v>
      </c>
      <c r="AP713" s="24" t="s">
        <v>48</v>
      </c>
      <c r="AQ713" s="1" t="s">
        <v>71</v>
      </c>
      <c r="AR713" s="1">
        <v>6</v>
      </c>
      <c r="AS713" s="25" t="s">
        <v>523</v>
      </c>
      <c r="AT713" s="36" t="s">
        <v>50</v>
      </c>
      <c r="AU713" s="9">
        <f t="shared" si="89"/>
        <v>-2.3121015889492513</v>
      </c>
      <c r="AV713" s="9">
        <f t="shared" si="90"/>
        <v>-1.671915513703006</v>
      </c>
      <c r="AW713">
        <f t="shared" si="91"/>
        <v>3</v>
      </c>
      <c r="AX713">
        <f t="shared" si="92"/>
        <v>0.5</v>
      </c>
      <c r="AY713" s="6">
        <f>VLOOKUP(AQ713,COND!$A$10:$B$32,2,FALSE)</f>
        <v>1</v>
      </c>
      <c r="AZ713" s="9">
        <f>($AU$3*AU713+$AV$3*AV713+$AW$3*AW713+$AX$3*AX713)*AY713*IF(AR713&lt;5,0.95,IF(AR713&lt;7,0.975,1))+$K$3*VLOOKUP(K713,COND!$A$2:$D$7,2,FALSE)+$L$3*VLOOKUP(L713,COND!$A$2:$D$7,3,FALSE)+IF(BB713="SP",$BB$3,0)+IF($AW713&lt;3,-5,0)</f>
        <v>1.0186626729462773</v>
      </c>
      <c r="BA713" s="28">
        <f t="shared" si="93"/>
        <v>-0.96806395466394324</v>
      </c>
      <c r="BB713" t="str">
        <f t="shared" si="94"/>
        <v>SP</v>
      </c>
      <c r="BC713">
        <v>900</v>
      </c>
      <c r="BD713">
        <v>709</v>
      </c>
      <c r="BF713" t="str">
        <f t="shared" si="95"/>
        <v>Unlikely</v>
      </c>
      <c r="BH713" t="str">
        <f>IF(VLOOKUP($B713,'Draft List'!$D$4:$AC$2598,BH$3,FALSE)&lt;&gt;0,VLOOKUP($B713,'Draft List'!$D$4:$AC$2598,BH$3,FALSE),"")</f>
        <v/>
      </c>
      <c r="BI713" t="str">
        <f>IF(VLOOKUP($B713,'Draft List'!$D$4:$AC$2598,BI$3,FALSE)&lt;&gt;0,VLOOKUP($B713,'Draft List'!$D$4:$AC$2598,BI$3,FALSE),"")</f>
        <v/>
      </c>
      <c r="BJ713" t="str">
        <f>IF(VLOOKUP($B713,'Draft List'!$D$4:$AC$2598,BJ$3,FALSE)&lt;&gt;0,VLOOKUP($B713,'Draft List'!$D$4:$AC$2598,BJ$3,FALSE),"")</f>
        <v/>
      </c>
      <c r="BK713" t="str">
        <f>IF(VLOOKUP($B713,'Draft List'!$D$4:$AC$2598,BK$3,FALSE)&lt;&gt;0,VLOOKUP($B713,'Draft List'!$D$4:$AC$2598,BK$3,FALSE),"")</f>
        <v/>
      </c>
      <c r="BL713">
        <f>IF(OR(C713="SP",C713="MR",C713="CL"),"P",VLOOKUP($A713,Bat!$A$4:$AQ$1284,42,FALSE))</f>
        <v>-4.8040814978419615</v>
      </c>
    </row>
    <row r="714" spans="1:64" x14ac:dyDescent="0.25">
      <c r="A714" s="45" t="str">
        <f t="shared" si="88"/>
        <v>RPFernando Lluea23</v>
      </c>
      <c r="B714">
        <f>VLOOKUP($A714,draft_listing_pitchers_stats!$A$1:$B$1324,2,FALSE)</f>
        <v>3024</v>
      </c>
      <c r="C714" s="1" t="s">
        <v>885</v>
      </c>
      <c r="D714" s="1" t="s">
        <v>234</v>
      </c>
      <c r="E714" s="1" t="s">
        <v>1363</v>
      </c>
      <c r="F714" s="1">
        <v>23</v>
      </c>
      <c r="G714" s="1" t="s">
        <v>58</v>
      </c>
      <c r="H714" s="1" t="s">
        <v>58</v>
      </c>
      <c r="I714" s="1" t="s">
        <v>54</v>
      </c>
      <c r="J714" s="24" t="s">
        <v>54</v>
      </c>
      <c r="K714" s="1" t="s">
        <v>46</v>
      </c>
      <c r="L714" s="24" t="s">
        <v>46</v>
      </c>
      <c r="M714" s="1">
        <v>2</v>
      </c>
      <c r="N714" s="1">
        <v>1</v>
      </c>
      <c r="O714" s="24">
        <v>1</v>
      </c>
      <c r="P714" s="1">
        <v>3</v>
      </c>
      <c r="Q714" s="1">
        <v>1</v>
      </c>
      <c r="R714" s="24">
        <v>2</v>
      </c>
      <c r="S714" s="1">
        <v>4</v>
      </c>
      <c r="T714" s="1">
        <v>4</v>
      </c>
      <c r="U714" s="1">
        <v>1</v>
      </c>
      <c r="V714" s="1">
        <v>2</v>
      </c>
      <c r="W714" s="1" t="s">
        <v>48</v>
      </c>
      <c r="X714" s="1" t="s">
        <v>48</v>
      </c>
      <c r="Y714" s="1">
        <v>3</v>
      </c>
      <c r="Z714" s="1">
        <v>4</v>
      </c>
      <c r="AA714" s="1" t="s">
        <v>48</v>
      </c>
      <c r="AB714" s="1" t="s">
        <v>48</v>
      </c>
      <c r="AC714" s="1" t="s">
        <v>48</v>
      </c>
      <c r="AD714" s="1" t="s">
        <v>48</v>
      </c>
      <c r="AE714" s="1" t="s">
        <v>48</v>
      </c>
      <c r="AF714" s="1" t="s">
        <v>48</v>
      </c>
      <c r="AG714" s="1">
        <v>4</v>
      </c>
      <c r="AH714" s="1">
        <v>4</v>
      </c>
      <c r="AI714" s="1" t="s">
        <v>48</v>
      </c>
      <c r="AJ714" s="1" t="s">
        <v>48</v>
      </c>
      <c r="AK714" s="1" t="s">
        <v>48</v>
      </c>
      <c r="AL714" s="1" t="s">
        <v>48</v>
      </c>
      <c r="AM714" s="1" t="s">
        <v>48</v>
      </c>
      <c r="AN714" s="1" t="s">
        <v>48</v>
      </c>
      <c r="AO714" s="1" t="s">
        <v>48</v>
      </c>
      <c r="AP714" s="24" t="s">
        <v>48</v>
      </c>
      <c r="AQ714" s="1" t="s">
        <v>522</v>
      </c>
      <c r="AR714" s="1">
        <v>9</v>
      </c>
      <c r="AS714" s="25" t="s">
        <v>523</v>
      </c>
      <c r="AT714" s="36" t="s">
        <v>48</v>
      </c>
      <c r="AU714" s="9">
        <f t="shared" si="89"/>
        <v>-2.5067929134584248</v>
      </c>
      <c r="AV714" s="9">
        <f t="shared" si="90"/>
        <v>-1.6242862721580691</v>
      </c>
      <c r="AW714">
        <f t="shared" si="91"/>
        <v>4</v>
      </c>
      <c r="AX714">
        <f t="shared" si="92"/>
        <v>0</v>
      </c>
      <c r="AY714" s="6">
        <f>VLOOKUP(AQ714,COND!$A$10:$B$32,2,FALSE)</f>
        <v>1</v>
      </c>
      <c r="AZ714" s="9">
        <f>($AU$3*AU714+$AV$3*AV714+$AW$3*AW714+$AX$3*AX714)*AY714*IF(AR714&lt;5,0.95,IF(AR714&lt;7,0.975,1))+$K$3*VLOOKUP(K714,COND!$A$2:$D$7,2,FALSE)+$L$3*VLOOKUP(L714,COND!$A$2:$D$7,3,FALSE)+IF(BB714="SP",$BB$3,0)+IF($AW714&lt;3,-5,0)</f>
        <v>1.012915974146928</v>
      </c>
      <c r="BA714" s="28">
        <f t="shared" si="93"/>
        <v>-0.96856880241300747</v>
      </c>
      <c r="BB714" t="str">
        <f t="shared" si="94"/>
        <v>SP</v>
      </c>
      <c r="BC714">
        <v>900</v>
      </c>
      <c r="BD714">
        <v>710</v>
      </c>
      <c r="BF714" t="str">
        <f t="shared" si="95"/>
        <v>Unlikely</v>
      </c>
      <c r="BH714" t="str">
        <f>IF(VLOOKUP($B714,'Draft List'!$D$4:$AC$2598,BH$3,FALSE)&lt;&gt;0,VLOOKUP($B714,'Draft List'!$D$4:$AC$2598,BH$3,FALSE),"")</f>
        <v/>
      </c>
      <c r="BI714" t="str">
        <f>IF(VLOOKUP($B714,'Draft List'!$D$4:$AC$2598,BI$3,FALSE)&lt;&gt;0,VLOOKUP($B714,'Draft List'!$D$4:$AC$2598,BI$3,FALSE),"")</f>
        <v/>
      </c>
      <c r="BJ714" t="str">
        <f>IF(VLOOKUP($B714,'Draft List'!$D$4:$AC$2598,BJ$3,FALSE)&lt;&gt;0,VLOOKUP($B714,'Draft List'!$D$4:$AC$2598,BJ$3,FALSE),"")</f>
        <v/>
      </c>
      <c r="BK714" t="str">
        <f>IF(VLOOKUP($B714,'Draft List'!$D$4:$AC$2598,BK$3,FALSE)&lt;&gt;0,VLOOKUP($B714,'Draft List'!$D$4:$AC$2598,BK$3,FALSE),"")</f>
        <v/>
      </c>
      <c r="BL714">
        <f>IF(OR(C714="SP",C714="MR",C714="CL"),"P",VLOOKUP($A714,Bat!$A$4:$AQ$1284,42,FALSE))</f>
        <v>-9.7394122158649452</v>
      </c>
    </row>
    <row r="715" spans="1:64" x14ac:dyDescent="0.25">
      <c r="A715" s="45" t="str">
        <f t="shared" si="88"/>
        <v>RPChris Crockett22</v>
      </c>
      <c r="B715">
        <f>VLOOKUP($A715,draft_listing_pitchers_stats!$A$1:$B$1324,2,FALSE)</f>
        <v>7302</v>
      </c>
      <c r="C715" s="1" t="s">
        <v>885</v>
      </c>
      <c r="D715" s="1" t="s">
        <v>212</v>
      </c>
      <c r="E715" s="1" t="s">
        <v>1108</v>
      </c>
      <c r="F715" s="1">
        <v>22</v>
      </c>
      <c r="G715" s="1" t="s">
        <v>44</v>
      </c>
      <c r="H715" s="1" t="s">
        <v>44</v>
      </c>
      <c r="I715" s="1" t="s">
        <v>54</v>
      </c>
      <c r="J715" s="24" t="s">
        <v>54</v>
      </c>
      <c r="K715" s="1" t="s">
        <v>46</v>
      </c>
      <c r="L715" s="24" t="s">
        <v>46</v>
      </c>
      <c r="M715" s="1">
        <v>2</v>
      </c>
      <c r="N715" s="1">
        <v>1</v>
      </c>
      <c r="O715" s="24">
        <v>1</v>
      </c>
      <c r="P715" s="1">
        <v>4</v>
      </c>
      <c r="Q715" s="1">
        <v>1</v>
      </c>
      <c r="R715" s="24">
        <v>1</v>
      </c>
      <c r="S715" s="1">
        <v>3</v>
      </c>
      <c r="T715" s="1">
        <v>4</v>
      </c>
      <c r="U715" s="1">
        <v>1</v>
      </c>
      <c r="V715" s="1">
        <v>3</v>
      </c>
      <c r="W715" s="1">
        <v>2</v>
      </c>
      <c r="X715" s="1">
        <v>6</v>
      </c>
      <c r="Y715" s="1" t="s">
        <v>48</v>
      </c>
      <c r="Z715" s="1" t="s">
        <v>48</v>
      </c>
      <c r="AA715" s="1" t="s">
        <v>48</v>
      </c>
      <c r="AB715" s="1" t="s">
        <v>48</v>
      </c>
      <c r="AC715" s="1" t="s">
        <v>48</v>
      </c>
      <c r="AD715" s="1" t="s">
        <v>48</v>
      </c>
      <c r="AE715" s="1" t="s">
        <v>48</v>
      </c>
      <c r="AF715" s="1" t="s">
        <v>48</v>
      </c>
      <c r="AG715" s="1" t="s">
        <v>48</v>
      </c>
      <c r="AH715" s="1" t="s">
        <v>48</v>
      </c>
      <c r="AI715" s="1" t="s">
        <v>48</v>
      </c>
      <c r="AJ715" s="1" t="s">
        <v>48</v>
      </c>
      <c r="AK715" s="1" t="s">
        <v>48</v>
      </c>
      <c r="AL715" s="1" t="s">
        <v>48</v>
      </c>
      <c r="AM715" s="1" t="s">
        <v>48</v>
      </c>
      <c r="AN715" s="1" t="s">
        <v>48</v>
      </c>
      <c r="AO715" s="1" t="s">
        <v>48</v>
      </c>
      <c r="AP715" s="24" t="s">
        <v>48</v>
      </c>
      <c r="AQ715" s="1" t="s">
        <v>71</v>
      </c>
      <c r="AR715" s="1">
        <v>6</v>
      </c>
      <c r="AS715" s="25" t="s">
        <v>523</v>
      </c>
      <c r="AT715" s="36" t="s">
        <v>48</v>
      </c>
      <c r="AU715" s="9">
        <f t="shared" si="89"/>
        <v>-2.5067929134584248</v>
      </c>
      <c r="AV715" s="9">
        <f t="shared" si="90"/>
        <v>-1.671915513703006</v>
      </c>
      <c r="AW715">
        <f t="shared" si="91"/>
        <v>3</v>
      </c>
      <c r="AX715">
        <f t="shared" si="92"/>
        <v>0.5</v>
      </c>
      <c r="AY715" s="6">
        <f>VLOOKUP(AQ715,COND!$A$10:$B$32,2,FALSE)</f>
        <v>1</v>
      </c>
      <c r="AZ715" s="9">
        <f>($AU$3*AU715+$AV$3*AV715+$AW$3*AW715+$AX$3*AX715)*AY715*IF(AR715&lt;5,0.95,IF(AR715&lt;7,0.975,1))+$K$3*VLOOKUP(K715,COND!$A$2:$D$7,2,FALSE)+$L$3*VLOOKUP(L715,COND!$A$2:$D$7,3,FALSE)+IF(BB715="SP",$BB$3,0)+IF($AW715&lt;3,-5,0)</f>
        <v>0.98069786466698616</v>
      </c>
      <c r="BA715" s="28">
        <f t="shared" si="93"/>
        <v>-0.97139916478590527</v>
      </c>
      <c r="BB715" t="str">
        <f t="shared" si="94"/>
        <v>SP</v>
      </c>
      <c r="BC715">
        <v>900</v>
      </c>
      <c r="BD715">
        <v>711</v>
      </c>
      <c r="BF715" t="str">
        <f t="shared" si="95"/>
        <v>Unlikely</v>
      </c>
      <c r="BH715" t="str">
        <f>IF(VLOOKUP($B715,'Draft List'!$D$4:$AC$2598,BH$3,FALSE)&lt;&gt;0,VLOOKUP($B715,'Draft List'!$D$4:$AC$2598,BH$3,FALSE),"")</f>
        <v/>
      </c>
      <c r="BI715" t="str">
        <f>IF(VLOOKUP($B715,'Draft List'!$D$4:$AC$2598,BI$3,FALSE)&lt;&gt;0,VLOOKUP($B715,'Draft List'!$D$4:$AC$2598,BI$3,FALSE),"")</f>
        <v/>
      </c>
      <c r="BJ715" t="str">
        <f>IF(VLOOKUP($B715,'Draft List'!$D$4:$AC$2598,BJ$3,FALSE)&lt;&gt;0,VLOOKUP($B715,'Draft List'!$D$4:$AC$2598,BJ$3,FALSE),"")</f>
        <v/>
      </c>
      <c r="BK715" t="str">
        <f>IF(VLOOKUP($B715,'Draft List'!$D$4:$AC$2598,BK$3,FALSE)&lt;&gt;0,VLOOKUP($B715,'Draft List'!$D$4:$AC$2598,BK$3,FALSE),"")</f>
        <v/>
      </c>
      <c r="BL715" t="e">
        <f>IF(OR(C715="SP",C715="MR",C715="CL"),"P",VLOOKUP($A715,Bat!$A$4:$AQ$1284,42,FALSE))</f>
        <v>#N/A</v>
      </c>
    </row>
    <row r="716" spans="1:64" x14ac:dyDescent="0.25">
      <c r="A716" s="45" t="str">
        <f t="shared" si="88"/>
        <v>SPMike Welch24</v>
      </c>
      <c r="B716">
        <f>VLOOKUP($A716,draft_listing_pitchers_stats!$A$1:$B$1324,2,FALSE)</f>
        <v>6140</v>
      </c>
      <c r="C716" s="1" t="s">
        <v>25</v>
      </c>
      <c r="D716" s="1" t="s">
        <v>159</v>
      </c>
      <c r="E716" s="1" t="s">
        <v>1731</v>
      </c>
      <c r="F716" s="1">
        <v>24</v>
      </c>
      <c r="G716" s="1" t="s">
        <v>68</v>
      </c>
      <c r="H716" s="1" t="s">
        <v>44</v>
      </c>
      <c r="I716" s="1" t="s">
        <v>54</v>
      </c>
      <c r="J716" s="24" t="s">
        <v>54</v>
      </c>
      <c r="K716" s="1" t="s">
        <v>47</v>
      </c>
      <c r="L716" s="24" t="s">
        <v>51</v>
      </c>
      <c r="M716" s="1">
        <v>1</v>
      </c>
      <c r="N716" s="1">
        <v>1</v>
      </c>
      <c r="O716" s="24">
        <v>1</v>
      </c>
      <c r="P716" s="1">
        <v>3</v>
      </c>
      <c r="Q716" s="1">
        <v>1</v>
      </c>
      <c r="R716" s="24">
        <v>2</v>
      </c>
      <c r="S716" s="1">
        <v>4</v>
      </c>
      <c r="T716" s="1">
        <v>4</v>
      </c>
      <c r="U716" s="1">
        <v>1</v>
      </c>
      <c r="V716" s="1">
        <v>3</v>
      </c>
      <c r="W716" s="1">
        <v>2</v>
      </c>
      <c r="X716" s="1">
        <v>3</v>
      </c>
      <c r="Y716" s="1">
        <v>2</v>
      </c>
      <c r="Z716" s="1">
        <v>4</v>
      </c>
      <c r="AA716" s="1" t="s">
        <v>48</v>
      </c>
      <c r="AB716" s="1" t="s">
        <v>48</v>
      </c>
      <c r="AC716" s="1" t="s">
        <v>48</v>
      </c>
      <c r="AD716" s="1" t="s">
        <v>48</v>
      </c>
      <c r="AE716" s="1" t="s">
        <v>48</v>
      </c>
      <c r="AF716" s="1" t="s">
        <v>48</v>
      </c>
      <c r="AG716" s="1" t="s">
        <v>48</v>
      </c>
      <c r="AH716" s="1" t="s">
        <v>48</v>
      </c>
      <c r="AI716" s="1" t="s">
        <v>48</v>
      </c>
      <c r="AJ716" s="1" t="s">
        <v>48</v>
      </c>
      <c r="AK716" s="1" t="s">
        <v>48</v>
      </c>
      <c r="AL716" s="1" t="s">
        <v>48</v>
      </c>
      <c r="AM716" s="1" t="s">
        <v>48</v>
      </c>
      <c r="AN716" s="1" t="s">
        <v>48</v>
      </c>
      <c r="AO716" s="1" t="s">
        <v>48</v>
      </c>
      <c r="AP716" s="24" t="s">
        <v>48</v>
      </c>
      <c r="AQ716" s="1" t="s">
        <v>62</v>
      </c>
      <c r="AR716" s="1">
        <v>10</v>
      </c>
      <c r="AS716" s="25" t="s">
        <v>15</v>
      </c>
      <c r="AT716" s="36" t="s">
        <v>50</v>
      </c>
      <c r="AU716" s="9">
        <f t="shared" si="89"/>
        <v>-2.7014842379675978</v>
      </c>
      <c r="AV716" s="9">
        <f t="shared" si="90"/>
        <v>-1.6242862721580691</v>
      </c>
      <c r="AW716">
        <f t="shared" si="91"/>
        <v>4</v>
      </c>
      <c r="AX716">
        <f t="shared" si="92"/>
        <v>0</v>
      </c>
      <c r="AY716" s="6">
        <f>VLOOKUP(AQ716,COND!$A$10:$B$32,2,FALSE)</f>
        <v>1</v>
      </c>
      <c r="AZ716" s="9">
        <f>($AU$3*AU716+$AV$3*AV716+$AW$3*AW716+$AX$3*AX716)*AY716*IF(AR716&lt;5,0.95,IF(AR716&lt;7,0.975,1))+$K$3*VLOOKUP(K716,COND!$A$2:$D$7,2,FALSE)+$L$3*VLOOKUP(L716,COND!$A$2:$D$7,3,FALSE)+IF(BB716="SP",$BB$3,0)+IF($AW716&lt;3,-5,0)</f>
        <v>0.97397770924509786</v>
      </c>
      <c r="BA716" s="28">
        <f t="shared" si="93"/>
        <v>-0.97198953074322447</v>
      </c>
      <c r="BB716" t="str">
        <f t="shared" si="94"/>
        <v>SP</v>
      </c>
      <c r="BC716">
        <v>900</v>
      </c>
      <c r="BD716">
        <v>712</v>
      </c>
      <c r="BF716" t="str">
        <f t="shared" si="95"/>
        <v>Unlikely</v>
      </c>
      <c r="BH716" t="str">
        <f>IF(VLOOKUP($B716,'Draft List'!$D$4:$AC$2598,BH$3,FALSE)&lt;&gt;0,VLOOKUP($B716,'Draft List'!$D$4:$AC$2598,BH$3,FALSE),"")</f>
        <v/>
      </c>
      <c r="BI716" t="str">
        <f>IF(VLOOKUP($B716,'Draft List'!$D$4:$AC$2598,BI$3,FALSE)&lt;&gt;0,VLOOKUP($B716,'Draft List'!$D$4:$AC$2598,BI$3,FALSE),"")</f>
        <v/>
      </c>
      <c r="BJ716" t="str">
        <f>IF(VLOOKUP($B716,'Draft List'!$D$4:$AC$2598,BJ$3,FALSE)&lt;&gt;0,VLOOKUP($B716,'Draft List'!$D$4:$AC$2598,BJ$3,FALSE),"")</f>
        <v/>
      </c>
      <c r="BK716" t="str">
        <f>IF(VLOOKUP($B716,'Draft List'!$D$4:$AC$2598,BK$3,FALSE)&lt;&gt;0,VLOOKUP($B716,'Draft List'!$D$4:$AC$2598,BK$3,FALSE),"")</f>
        <v/>
      </c>
      <c r="BL716" t="str">
        <f>IF(OR(C716="SP",C716="MR",C716="CL"),"P",VLOOKUP($A716,Bat!$A$4:$AQ$1284,42,FALSE))</f>
        <v>P</v>
      </c>
    </row>
    <row r="717" spans="1:64" x14ac:dyDescent="0.25">
      <c r="A717" s="45" t="str">
        <f t="shared" si="88"/>
        <v>RPAlex McCauley24</v>
      </c>
      <c r="B717">
        <f>VLOOKUP($A717,draft_listing_pitchers_stats!$A$1:$B$1324,2,FALSE)</f>
        <v>4808</v>
      </c>
      <c r="C717" s="1" t="s">
        <v>885</v>
      </c>
      <c r="D717" s="1" t="s">
        <v>499</v>
      </c>
      <c r="E717" s="1" t="s">
        <v>1420</v>
      </c>
      <c r="F717" s="1">
        <v>24</v>
      </c>
      <c r="G717" s="1" t="s">
        <v>44</v>
      </c>
      <c r="H717" s="1" t="s">
        <v>44</v>
      </c>
      <c r="I717" s="1" t="s">
        <v>54</v>
      </c>
      <c r="J717" s="24" t="s">
        <v>54</v>
      </c>
      <c r="K717" s="1" t="s">
        <v>51</v>
      </c>
      <c r="L717" s="24" t="s">
        <v>47</v>
      </c>
      <c r="M717" s="1">
        <v>2</v>
      </c>
      <c r="N717" s="1">
        <v>2</v>
      </c>
      <c r="O717" s="24">
        <v>1</v>
      </c>
      <c r="P717" s="1">
        <v>3</v>
      </c>
      <c r="Q717" s="1">
        <v>2</v>
      </c>
      <c r="R717" s="24">
        <v>1</v>
      </c>
      <c r="S717" s="1">
        <v>4</v>
      </c>
      <c r="T717" s="1">
        <v>5</v>
      </c>
      <c r="U717" s="1">
        <v>1</v>
      </c>
      <c r="V717" s="1">
        <v>3</v>
      </c>
      <c r="W717" s="1" t="s">
        <v>48</v>
      </c>
      <c r="X717" s="1" t="s">
        <v>48</v>
      </c>
      <c r="Y717" s="1">
        <v>2</v>
      </c>
      <c r="Z717" s="1">
        <v>4</v>
      </c>
      <c r="AA717" s="1" t="s">
        <v>48</v>
      </c>
      <c r="AB717" s="1" t="s">
        <v>48</v>
      </c>
      <c r="AC717" s="1" t="s">
        <v>48</v>
      </c>
      <c r="AD717" s="1" t="s">
        <v>48</v>
      </c>
      <c r="AE717" s="1">
        <v>4</v>
      </c>
      <c r="AF717" s="1">
        <v>4</v>
      </c>
      <c r="AG717" s="1" t="s">
        <v>48</v>
      </c>
      <c r="AH717" s="1" t="s">
        <v>48</v>
      </c>
      <c r="AI717" s="1" t="s">
        <v>48</v>
      </c>
      <c r="AJ717" s="1" t="s">
        <v>48</v>
      </c>
      <c r="AK717" s="1" t="s">
        <v>48</v>
      </c>
      <c r="AL717" s="1" t="s">
        <v>48</v>
      </c>
      <c r="AM717" s="1" t="s">
        <v>48</v>
      </c>
      <c r="AN717" s="1" t="s">
        <v>48</v>
      </c>
      <c r="AO717" s="1" t="s">
        <v>48</v>
      </c>
      <c r="AP717" s="24" t="s">
        <v>48</v>
      </c>
      <c r="AQ717" s="1" t="s">
        <v>61</v>
      </c>
      <c r="AR717" s="1">
        <v>6</v>
      </c>
      <c r="AS717" s="25" t="s">
        <v>519</v>
      </c>
      <c r="AT717" s="36" t="s">
        <v>50</v>
      </c>
      <c r="AU717" s="9">
        <f t="shared" si="89"/>
        <v>-2.311361197028369</v>
      </c>
      <c r="AV717" s="9">
        <f t="shared" si="90"/>
        <v>-1.6711751217821238</v>
      </c>
      <c r="AW717">
        <f t="shared" si="91"/>
        <v>4</v>
      </c>
      <c r="AX717">
        <f t="shared" si="92"/>
        <v>0</v>
      </c>
      <c r="AY717" s="6">
        <f>VLOOKUP(AQ717,COND!$A$10:$B$32,2,FALSE)</f>
        <v>1</v>
      </c>
      <c r="AZ717" s="9">
        <f>($AU$3*AU717+$AV$3*AV717+$AW$3*AW717+$AX$3*AX717)*AY717*IF(AR717&lt;5,0.95,IF(AR717&lt;7,0.975,1))+$K$3*VLOOKUP(K717,COND!$A$2:$D$7,2,FALSE)+$L$3*VLOOKUP(L717,COND!$A$2:$D$7,3,FALSE)+IF(BB717="SP",$BB$3,0)+IF($AW717&lt;3,-5,0)</f>
        <v>0.91136969182805672</v>
      </c>
      <c r="BA717" s="28">
        <f t="shared" si="93"/>
        <v>-0.97748964790091319</v>
      </c>
      <c r="BB717" t="str">
        <f t="shared" si="94"/>
        <v>SP</v>
      </c>
      <c r="BC717">
        <v>900</v>
      </c>
      <c r="BD717">
        <v>713</v>
      </c>
      <c r="BF717" t="str">
        <f t="shared" si="95"/>
        <v>Unlikely</v>
      </c>
      <c r="BH717" t="str">
        <f>IF(VLOOKUP($B717,'Draft List'!$D$4:$AC$2598,BH$3,FALSE)&lt;&gt;0,VLOOKUP($B717,'Draft List'!$D$4:$AC$2598,BH$3,FALSE),"")</f>
        <v/>
      </c>
      <c r="BI717" t="str">
        <f>IF(VLOOKUP($B717,'Draft List'!$D$4:$AC$2598,BI$3,FALSE)&lt;&gt;0,VLOOKUP($B717,'Draft List'!$D$4:$AC$2598,BI$3,FALSE),"")</f>
        <v/>
      </c>
      <c r="BJ717" t="str">
        <f>IF(VLOOKUP($B717,'Draft List'!$D$4:$AC$2598,BJ$3,FALSE)&lt;&gt;0,VLOOKUP($B717,'Draft List'!$D$4:$AC$2598,BJ$3,FALSE),"")</f>
        <v/>
      </c>
      <c r="BK717" t="str">
        <f>IF(VLOOKUP($B717,'Draft List'!$D$4:$AC$2598,BK$3,FALSE)&lt;&gt;0,VLOOKUP($B717,'Draft List'!$D$4:$AC$2598,BK$3,FALSE),"")</f>
        <v/>
      </c>
      <c r="BL717">
        <f>IF(OR(C717="SP",C717="MR",C717="CL"),"P",VLOOKUP($A717,Bat!$A$4:$AQ$1284,42,FALSE))</f>
        <v>-5.8687421814328502</v>
      </c>
    </row>
    <row r="718" spans="1:64" x14ac:dyDescent="0.25">
      <c r="A718" s="45" t="str">
        <f t="shared" si="88"/>
        <v>RPLee Harris23</v>
      </c>
      <c r="B718">
        <f>VLOOKUP($A718,draft_listing_pitchers_stats!$A$1:$B$1324,2,FALSE)</f>
        <v>10538</v>
      </c>
      <c r="C718" s="1" t="s">
        <v>885</v>
      </c>
      <c r="D718" s="1" t="s">
        <v>219</v>
      </c>
      <c r="E718" s="1" t="s">
        <v>262</v>
      </c>
      <c r="F718" s="1">
        <v>23</v>
      </c>
      <c r="G718" s="1" t="s">
        <v>44</v>
      </c>
      <c r="H718" s="1" t="s">
        <v>44</v>
      </c>
      <c r="I718" s="1" t="s">
        <v>54</v>
      </c>
      <c r="J718" s="24" t="s">
        <v>54</v>
      </c>
      <c r="K718" s="1" t="s">
        <v>46</v>
      </c>
      <c r="L718" s="24" t="s">
        <v>46</v>
      </c>
      <c r="M718" s="1">
        <v>2</v>
      </c>
      <c r="N718" s="1">
        <v>2</v>
      </c>
      <c r="O718" s="24">
        <v>1</v>
      </c>
      <c r="P718" s="1">
        <v>3</v>
      </c>
      <c r="Q718" s="1">
        <v>2</v>
      </c>
      <c r="R718" s="24">
        <v>1</v>
      </c>
      <c r="S718" s="1">
        <v>3</v>
      </c>
      <c r="T718" s="1">
        <v>4</v>
      </c>
      <c r="U718" s="1">
        <v>1</v>
      </c>
      <c r="V718" s="1">
        <v>1</v>
      </c>
      <c r="W718" s="1" t="s">
        <v>48</v>
      </c>
      <c r="X718" s="1" t="s">
        <v>48</v>
      </c>
      <c r="Y718" s="1" t="s">
        <v>48</v>
      </c>
      <c r="Z718" s="1" t="s">
        <v>48</v>
      </c>
      <c r="AA718" s="1" t="s">
        <v>48</v>
      </c>
      <c r="AB718" s="1" t="s">
        <v>48</v>
      </c>
      <c r="AC718" s="1" t="s">
        <v>48</v>
      </c>
      <c r="AD718" s="1" t="s">
        <v>48</v>
      </c>
      <c r="AE718" s="1">
        <v>3</v>
      </c>
      <c r="AF718" s="1">
        <v>4</v>
      </c>
      <c r="AG718" s="1">
        <v>3</v>
      </c>
      <c r="AH718" s="1">
        <v>4</v>
      </c>
      <c r="AI718" s="1" t="s">
        <v>48</v>
      </c>
      <c r="AJ718" s="1" t="s">
        <v>48</v>
      </c>
      <c r="AK718" s="1" t="s">
        <v>48</v>
      </c>
      <c r="AL718" s="1" t="s">
        <v>48</v>
      </c>
      <c r="AM718" s="1" t="s">
        <v>48</v>
      </c>
      <c r="AN718" s="1" t="s">
        <v>48</v>
      </c>
      <c r="AO718" s="1" t="s">
        <v>48</v>
      </c>
      <c r="AP718" s="24" t="s">
        <v>48</v>
      </c>
      <c r="AQ718" s="1" t="s">
        <v>71</v>
      </c>
      <c r="AR718" s="1">
        <v>6</v>
      </c>
      <c r="AS718" s="25" t="s">
        <v>519</v>
      </c>
      <c r="AT718" s="36" t="s">
        <v>50</v>
      </c>
      <c r="AU718" s="9">
        <f t="shared" si="89"/>
        <v>-2.311361197028369</v>
      </c>
      <c r="AV718" s="9">
        <f t="shared" si="90"/>
        <v>-1.6711751217821238</v>
      </c>
      <c r="AW718">
        <f t="shared" si="91"/>
        <v>4</v>
      </c>
      <c r="AX718">
        <f t="shared" si="92"/>
        <v>0</v>
      </c>
      <c r="AY718" s="6">
        <f>VLOOKUP(AQ718,COND!$A$10:$B$32,2,FALSE)</f>
        <v>1</v>
      </c>
      <c r="AZ718" s="9">
        <f>($AU$3*AU718+$AV$3*AV718+$AW$3*AW718+$AX$3*AX718)*AY718*IF(AR718&lt;5,0.95,IF(AR718&lt;7,0.975,1))+$K$3*VLOOKUP(K718,COND!$A$2:$D$7,2,FALSE)+$L$3*VLOOKUP(L718,COND!$A$2:$D$7,3,FALSE)+IF(BB718="SP",$BB$3,0)+IF($AW718&lt;3,-5,0)</f>
        <v>0.91136969182805672</v>
      </c>
      <c r="BA718" s="28">
        <f t="shared" si="93"/>
        <v>-0.97748964790091319</v>
      </c>
      <c r="BB718" t="str">
        <f t="shared" si="94"/>
        <v>SP</v>
      </c>
      <c r="BC718">
        <v>900</v>
      </c>
      <c r="BD718">
        <v>714</v>
      </c>
      <c r="BF718" t="str">
        <f t="shared" si="95"/>
        <v>Unlikely</v>
      </c>
      <c r="BH718" t="str">
        <f>IF(VLOOKUP($B718,'Draft List'!$D$4:$AC$2598,BH$3,FALSE)&lt;&gt;0,VLOOKUP($B718,'Draft List'!$D$4:$AC$2598,BH$3,FALSE),"")</f>
        <v/>
      </c>
      <c r="BI718" t="str">
        <f>IF(VLOOKUP($B718,'Draft List'!$D$4:$AC$2598,BI$3,FALSE)&lt;&gt;0,VLOOKUP($B718,'Draft List'!$D$4:$AC$2598,BI$3,FALSE),"")</f>
        <v/>
      </c>
      <c r="BJ718" t="str">
        <f>IF(VLOOKUP($B718,'Draft List'!$D$4:$AC$2598,BJ$3,FALSE)&lt;&gt;0,VLOOKUP($B718,'Draft List'!$D$4:$AC$2598,BJ$3,FALSE),"")</f>
        <v/>
      </c>
      <c r="BK718" t="str">
        <f>IF(VLOOKUP($B718,'Draft List'!$D$4:$AC$2598,BK$3,FALSE)&lt;&gt;0,VLOOKUP($B718,'Draft List'!$D$4:$AC$2598,BK$3,FALSE),"")</f>
        <v/>
      </c>
      <c r="BL718">
        <f>IF(OR(C718="SP",C718="MR",C718="CL"),"P",VLOOKUP($A718,Bat!$A$4:$AQ$1284,42,FALSE))</f>
        <v>-9.7445182038268143</v>
      </c>
    </row>
    <row r="719" spans="1:64" x14ac:dyDescent="0.25">
      <c r="A719" s="45" t="str">
        <f t="shared" si="88"/>
        <v>RPKai MacCall23</v>
      </c>
      <c r="B719">
        <f>VLOOKUP($A719,draft_listing_pitchers_stats!$A$1:$B$1324,2,FALSE)</f>
        <v>13623</v>
      </c>
      <c r="C719" s="1" t="s">
        <v>885</v>
      </c>
      <c r="D719" s="1" t="s">
        <v>1375</v>
      </c>
      <c r="E719" s="1" t="s">
        <v>1376</v>
      </c>
      <c r="F719" s="1">
        <v>23</v>
      </c>
      <c r="G719" s="1" t="s">
        <v>44</v>
      </c>
      <c r="H719" s="1" t="s">
        <v>44</v>
      </c>
      <c r="I719" s="1" t="s">
        <v>54</v>
      </c>
      <c r="J719" s="24" t="s">
        <v>54</v>
      </c>
      <c r="K719" s="1" t="s">
        <v>47</v>
      </c>
      <c r="L719" s="24" t="s">
        <v>46</v>
      </c>
      <c r="M719" s="1">
        <v>1</v>
      </c>
      <c r="N719" s="1">
        <v>2</v>
      </c>
      <c r="O719" s="24">
        <v>1</v>
      </c>
      <c r="P719" s="1">
        <v>3</v>
      </c>
      <c r="Q719" s="1">
        <v>2</v>
      </c>
      <c r="R719" s="24">
        <v>1</v>
      </c>
      <c r="S719" s="1">
        <v>3</v>
      </c>
      <c r="T719" s="1">
        <v>4</v>
      </c>
      <c r="U719" s="1">
        <v>1</v>
      </c>
      <c r="V719" s="1">
        <v>2</v>
      </c>
      <c r="W719" s="1" t="s">
        <v>48</v>
      </c>
      <c r="X719" s="1" t="s">
        <v>48</v>
      </c>
      <c r="Y719" s="1" t="s">
        <v>48</v>
      </c>
      <c r="Z719" s="1" t="s">
        <v>48</v>
      </c>
      <c r="AA719" s="1" t="s">
        <v>48</v>
      </c>
      <c r="AB719" s="1" t="s">
        <v>48</v>
      </c>
      <c r="AC719" s="1">
        <v>2</v>
      </c>
      <c r="AD719" s="1">
        <v>4</v>
      </c>
      <c r="AE719" s="1" t="s">
        <v>48</v>
      </c>
      <c r="AF719" s="1" t="s">
        <v>48</v>
      </c>
      <c r="AG719" s="1" t="s">
        <v>48</v>
      </c>
      <c r="AH719" s="1" t="s">
        <v>48</v>
      </c>
      <c r="AI719" s="1" t="s">
        <v>48</v>
      </c>
      <c r="AJ719" s="1" t="s">
        <v>48</v>
      </c>
      <c r="AK719" s="1" t="s">
        <v>48</v>
      </c>
      <c r="AL719" s="1" t="s">
        <v>48</v>
      </c>
      <c r="AM719" s="1" t="s">
        <v>48</v>
      </c>
      <c r="AN719" s="1" t="s">
        <v>48</v>
      </c>
      <c r="AO719" s="1" t="s">
        <v>48</v>
      </c>
      <c r="AP719" s="24" t="s">
        <v>48</v>
      </c>
      <c r="AQ719" s="1" t="s">
        <v>75</v>
      </c>
      <c r="AR719" s="1">
        <v>9</v>
      </c>
      <c r="AS719" s="25" t="s">
        <v>519</v>
      </c>
      <c r="AT719" s="36" t="s">
        <v>50</v>
      </c>
      <c r="AU719" s="9">
        <f t="shared" si="89"/>
        <v>-2.5060525215375429</v>
      </c>
      <c r="AV719" s="9">
        <f t="shared" si="90"/>
        <v>-1.6711751217821238</v>
      </c>
      <c r="AW719">
        <f t="shared" si="91"/>
        <v>3</v>
      </c>
      <c r="AX719">
        <f t="shared" si="92"/>
        <v>0</v>
      </c>
      <c r="AY719" s="6">
        <f>VLOOKUP(AQ719,COND!$A$10:$B$32,2,FALSE)</f>
        <v>0.95</v>
      </c>
      <c r="AZ719" s="9">
        <f>($AU$3*AU719+$AV$3*AV719+$AW$3*AW719+$AX$3*AX719)*AY719*IF(AR719&lt;5,0.95,IF(AR719&lt;7,0.975,1))+$K$3*VLOOKUP(K719,COND!$A$2:$D$7,2,FALSE)+$L$3*VLOOKUP(L719,COND!$A$2:$D$7,3,FALSE)+IF(BB719="SP",$BB$3,0)+IF($AW719&lt;3,-5,0)</f>
        <v>0.89652270704751658</v>
      </c>
      <c r="BA719" s="28">
        <f t="shared" si="93"/>
        <v>-0.97879395618442644</v>
      </c>
      <c r="BB719" t="str">
        <f t="shared" si="94"/>
        <v>SP</v>
      </c>
      <c r="BC719">
        <v>900</v>
      </c>
      <c r="BD719">
        <v>715</v>
      </c>
      <c r="BF719" t="str">
        <f t="shared" si="95"/>
        <v>Unlikely</v>
      </c>
      <c r="BH719" t="str">
        <f>IF(VLOOKUP($B719,'Draft List'!$D$4:$AC$2598,BH$3,FALSE)&lt;&gt;0,VLOOKUP($B719,'Draft List'!$D$4:$AC$2598,BH$3,FALSE),"")</f>
        <v/>
      </c>
      <c r="BI719" t="str">
        <f>IF(VLOOKUP($B719,'Draft List'!$D$4:$AC$2598,BI$3,FALSE)&lt;&gt;0,VLOOKUP($B719,'Draft List'!$D$4:$AC$2598,BI$3,FALSE),"")</f>
        <v/>
      </c>
      <c r="BJ719" t="str">
        <f>IF(VLOOKUP($B719,'Draft List'!$D$4:$AC$2598,BJ$3,FALSE)&lt;&gt;0,VLOOKUP($B719,'Draft List'!$D$4:$AC$2598,BJ$3,FALSE),"")</f>
        <v/>
      </c>
      <c r="BK719" t="str">
        <f>IF(VLOOKUP($B719,'Draft List'!$D$4:$AC$2598,BK$3,FALSE)&lt;&gt;0,VLOOKUP($B719,'Draft List'!$D$4:$AC$2598,BK$3,FALSE),"")</f>
        <v/>
      </c>
      <c r="BL719">
        <f>IF(OR(C719="SP",C719="MR",C719="CL"),"P",VLOOKUP($A719,Bat!$A$4:$AQ$1284,42,FALSE))</f>
        <v>-7.3321124060710421</v>
      </c>
    </row>
    <row r="720" spans="1:64" x14ac:dyDescent="0.25">
      <c r="A720" s="45" t="str">
        <f t="shared" si="88"/>
        <v>RPKyoichi Minobe24</v>
      </c>
      <c r="B720">
        <f>VLOOKUP($A720,draft_listing_pitchers_stats!$A$1:$B$1324,2,FALSE)</f>
        <v>9349</v>
      </c>
      <c r="C720" s="1" t="s">
        <v>885</v>
      </c>
      <c r="D720" s="1" t="s">
        <v>809</v>
      </c>
      <c r="E720" s="1" t="s">
        <v>1449</v>
      </c>
      <c r="F720" s="1">
        <v>24</v>
      </c>
      <c r="G720" s="1" t="s">
        <v>58</v>
      </c>
      <c r="H720" s="1" t="s">
        <v>58</v>
      </c>
      <c r="I720" s="1" t="s">
        <v>54</v>
      </c>
      <c r="J720" s="24" t="s">
        <v>54</v>
      </c>
      <c r="K720" s="1" t="s">
        <v>51</v>
      </c>
      <c r="L720" s="24" t="s">
        <v>46</v>
      </c>
      <c r="M720" s="1">
        <v>2</v>
      </c>
      <c r="N720" s="1">
        <v>1</v>
      </c>
      <c r="O720" s="24">
        <v>1</v>
      </c>
      <c r="P720" s="1">
        <v>3</v>
      </c>
      <c r="Q720" s="1">
        <v>1</v>
      </c>
      <c r="R720" s="24">
        <v>2</v>
      </c>
      <c r="S720" s="1">
        <v>3</v>
      </c>
      <c r="T720" s="1">
        <v>4</v>
      </c>
      <c r="U720" s="1">
        <v>1</v>
      </c>
      <c r="V720" s="1">
        <v>3</v>
      </c>
      <c r="W720" s="1">
        <v>3</v>
      </c>
      <c r="X720" s="1">
        <v>4</v>
      </c>
      <c r="Y720" s="1" t="s">
        <v>48</v>
      </c>
      <c r="Z720" s="1" t="s">
        <v>48</v>
      </c>
      <c r="AA720" s="1" t="s">
        <v>48</v>
      </c>
      <c r="AB720" s="1" t="s">
        <v>48</v>
      </c>
      <c r="AC720" s="1" t="s">
        <v>48</v>
      </c>
      <c r="AD720" s="1" t="s">
        <v>48</v>
      </c>
      <c r="AE720" s="1" t="s">
        <v>48</v>
      </c>
      <c r="AF720" s="1" t="s">
        <v>48</v>
      </c>
      <c r="AG720" s="1">
        <v>3</v>
      </c>
      <c r="AH720" s="1">
        <v>3</v>
      </c>
      <c r="AI720" s="1" t="s">
        <v>48</v>
      </c>
      <c r="AJ720" s="1" t="s">
        <v>48</v>
      </c>
      <c r="AK720" s="1" t="s">
        <v>48</v>
      </c>
      <c r="AL720" s="1" t="s">
        <v>48</v>
      </c>
      <c r="AM720" s="1" t="s">
        <v>48</v>
      </c>
      <c r="AN720" s="1" t="s">
        <v>48</v>
      </c>
      <c r="AO720" s="1" t="s">
        <v>48</v>
      </c>
      <c r="AP720" s="24" t="s">
        <v>48</v>
      </c>
      <c r="AQ720" s="1" t="s">
        <v>71</v>
      </c>
      <c r="AR720" s="1">
        <v>2</v>
      </c>
      <c r="AS720" s="25" t="s">
        <v>15</v>
      </c>
      <c r="AT720" s="36" t="s">
        <v>50</v>
      </c>
      <c r="AU720" s="9">
        <f t="shared" si="89"/>
        <v>-2.5067929134584248</v>
      </c>
      <c r="AV720" s="9">
        <f t="shared" si="90"/>
        <v>-1.6242862721580691</v>
      </c>
      <c r="AW720">
        <f t="shared" si="91"/>
        <v>4</v>
      </c>
      <c r="AX720">
        <f t="shared" si="92"/>
        <v>0</v>
      </c>
      <c r="AY720" s="6">
        <f>VLOOKUP(AQ720,COND!$A$10:$B$32,2,FALSE)</f>
        <v>1</v>
      </c>
      <c r="AZ720" s="9">
        <f>($AU$3*AU720+$AV$3*AV720+$AW$3*AW720+$AX$3*AX720)*AY720*IF(AR720&lt;5,0.95,IF(AR720&lt;7,0.975,1))+$K$3*VLOOKUP(K720,COND!$A$2:$D$7,2,FALSE)+$L$3*VLOOKUP(L720,COND!$A$2:$D$7,3,FALSE)+IF(BB720="SP",$BB$3,0)+IF($AW720&lt;3,-5,0)</f>
        <v>0.8622701754395834</v>
      </c>
      <c r="BA720" s="28">
        <f t="shared" si="93"/>
        <v>-0.9818030426331501</v>
      </c>
      <c r="BB720" t="str">
        <f t="shared" si="94"/>
        <v>RP</v>
      </c>
      <c r="BC720">
        <v>900</v>
      </c>
      <c r="BD720">
        <v>716</v>
      </c>
      <c r="BF720" t="str">
        <f t="shared" si="95"/>
        <v>Unlikely</v>
      </c>
      <c r="BH720" t="str">
        <f>IF(VLOOKUP($B720,'Draft List'!$D$4:$AC$2598,BH$3,FALSE)&lt;&gt;0,VLOOKUP($B720,'Draft List'!$D$4:$AC$2598,BH$3,FALSE),"")</f>
        <v/>
      </c>
      <c r="BI720" t="str">
        <f>IF(VLOOKUP($B720,'Draft List'!$D$4:$AC$2598,BI$3,FALSE)&lt;&gt;0,VLOOKUP($B720,'Draft List'!$D$4:$AC$2598,BI$3,FALSE),"")</f>
        <v/>
      </c>
      <c r="BJ720" t="str">
        <f>IF(VLOOKUP($B720,'Draft List'!$D$4:$AC$2598,BJ$3,FALSE)&lt;&gt;0,VLOOKUP($B720,'Draft List'!$D$4:$AC$2598,BJ$3,FALSE),"")</f>
        <v/>
      </c>
      <c r="BK720" t="str">
        <f>IF(VLOOKUP($B720,'Draft List'!$D$4:$AC$2598,BK$3,FALSE)&lt;&gt;0,VLOOKUP($B720,'Draft List'!$D$4:$AC$2598,BK$3,FALSE),"")</f>
        <v/>
      </c>
      <c r="BL720">
        <f>IF(OR(C720="SP",C720="MR",C720="CL"),"P",VLOOKUP($A720,Bat!$A$4:$AQ$1284,42,FALSE))</f>
        <v>-12.328194768221024</v>
      </c>
    </row>
    <row r="721" spans="1:64" x14ac:dyDescent="0.25">
      <c r="A721" s="45" t="str">
        <f t="shared" si="88"/>
        <v>RPRonaldo Blanco23</v>
      </c>
      <c r="B721">
        <f>VLOOKUP($A721,draft_listing_pitchers_stats!$A$1:$B$1324,2,FALSE)</f>
        <v>10379</v>
      </c>
      <c r="C721" s="1" t="s">
        <v>885</v>
      </c>
      <c r="D721" s="1" t="s">
        <v>1046</v>
      </c>
      <c r="E721" s="1" t="s">
        <v>680</v>
      </c>
      <c r="F721" s="1">
        <v>23</v>
      </c>
      <c r="G721" s="1" t="s">
        <v>44</v>
      </c>
      <c r="H721" s="1" t="s">
        <v>44</v>
      </c>
      <c r="I721" s="1" t="s">
        <v>54</v>
      </c>
      <c r="J721" s="24" t="s">
        <v>54</v>
      </c>
      <c r="K721" s="1" t="s">
        <v>51</v>
      </c>
      <c r="L721" s="24" t="s">
        <v>46</v>
      </c>
      <c r="M721" s="1">
        <v>3</v>
      </c>
      <c r="N721" s="1">
        <v>2</v>
      </c>
      <c r="O721" s="24">
        <v>1</v>
      </c>
      <c r="P721" s="1">
        <v>3</v>
      </c>
      <c r="Q721" s="1">
        <v>2</v>
      </c>
      <c r="R721" s="24">
        <v>1</v>
      </c>
      <c r="S721" s="1">
        <v>5</v>
      </c>
      <c r="T721" s="1">
        <v>5</v>
      </c>
      <c r="U721" s="1">
        <v>1</v>
      </c>
      <c r="V721" s="1">
        <v>1</v>
      </c>
      <c r="W721" s="1" t="s">
        <v>48</v>
      </c>
      <c r="X721" s="1" t="s">
        <v>48</v>
      </c>
      <c r="Y721" s="1">
        <v>3</v>
      </c>
      <c r="Z721" s="1">
        <v>3</v>
      </c>
      <c r="AA721" s="1" t="s">
        <v>48</v>
      </c>
      <c r="AB721" s="1" t="s">
        <v>48</v>
      </c>
      <c r="AC721" s="1" t="s">
        <v>48</v>
      </c>
      <c r="AD721" s="1" t="s">
        <v>48</v>
      </c>
      <c r="AE721" s="1" t="s">
        <v>48</v>
      </c>
      <c r="AF721" s="1" t="s">
        <v>48</v>
      </c>
      <c r="AG721" s="1" t="s">
        <v>48</v>
      </c>
      <c r="AH721" s="1" t="s">
        <v>48</v>
      </c>
      <c r="AI721" s="1" t="s">
        <v>48</v>
      </c>
      <c r="AJ721" s="1" t="s">
        <v>48</v>
      </c>
      <c r="AK721" s="1" t="s">
        <v>48</v>
      </c>
      <c r="AL721" s="1" t="s">
        <v>48</v>
      </c>
      <c r="AM721" s="1" t="s">
        <v>48</v>
      </c>
      <c r="AN721" s="1" t="s">
        <v>48</v>
      </c>
      <c r="AO721" s="1" t="s">
        <v>48</v>
      </c>
      <c r="AP721" s="24" t="s">
        <v>48</v>
      </c>
      <c r="AQ721" s="1" t="s">
        <v>64</v>
      </c>
      <c r="AR721" s="1">
        <v>6</v>
      </c>
      <c r="AS721" s="25" t="s">
        <v>519</v>
      </c>
      <c r="AT721" s="36" t="s">
        <v>1047</v>
      </c>
      <c r="AU721" s="9">
        <f t="shared" si="89"/>
        <v>-2.1166698725191955</v>
      </c>
      <c r="AV721" s="9">
        <f t="shared" si="90"/>
        <v>-1.6711751217821238</v>
      </c>
      <c r="AW721">
        <f t="shared" si="91"/>
        <v>3</v>
      </c>
      <c r="AX721">
        <f t="shared" si="92"/>
        <v>0</v>
      </c>
      <c r="AY721" s="6">
        <f>VLOOKUP(AQ721,COND!$A$10:$B$32,2,FALSE)</f>
        <v>1</v>
      </c>
      <c r="AZ721" s="9">
        <f>($AU$3*AU721+$AV$3*AV721+$AW$3*AW721+$AX$3*AX721)*AY721*IF(AR721&lt;5,0.95,IF(AR721&lt;7,0.975,1))+$K$3*VLOOKUP(K721,COND!$A$2:$D$7,2,FALSE)+$L$3*VLOOKUP(L721,COND!$A$2:$D$7,3,FALSE)+IF(BB721="SP",$BB$3,0)+IF($AW721&lt;3,-5,0)</f>
        <v>0.76183450010734433</v>
      </c>
      <c r="BA721" s="28">
        <f t="shared" si="93"/>
        <v>-0.99062632124712113</v>
      </c>
      <c r="BB721" t="str">
        <f t="shared" si="94"/>
        <v>SP</v>
      </c>
      <c r="BC721">
        <v>900</v>
      </c>
      <c r="BD721">
        <v>717</v>
      </c>
      <c r="BF721" t="str">
        <f t="shared" si="95"/>
        <v>Unlikely</v>
      </c>
      <c r="BH721" t="str">
        <f>IF(VLOOKUP($B721,'Draft List'!$D$4:$AC$2598,BH$3,FALSE)&lt;&gt;0,VLOOKUP($B721,'Draft List'!$D$4:$AC$2598,BH$3,FALSE),"")</f>
        <v/>
      </c>
      <c r="BI721" t="str">
        <f>IF(VLOOKUP($B721,'Draft List'!$D$4:$AC$2598,BI$3,FALSE)&lt;&gt;0,VLOOKUP($B721,'Draft List'!$D$4:$AC$2598,BI$3,FALSE),"")</f>
        <v/>
      </c>
      <c r="BJ721" t="str">
        <f>IF(VLOOKUP($B721,'Draft List'!$D$4:$AC$2598,BJ$3,FALSE)&lt;&gt;0,VLOOKUP($B721,'Draft List'!$D$4:$AC$2598,BJ$3,FALSE),"")</f>
        <v/>
      </c>
      <c r="BK721" t="str">
        <f>IF(VLOOKUP($B721,'Draft List'!$D$4:$AC$2598,BK$3,FALSE)&lt;&gt;0,VLOOKUP($B721,'Draft List'!$D$4:$AC$2598,BK$3,FALSE),"")</f>
        <v/>
      </c>
      <c r="BL721">
        <f>IF(OR(C721="SP",C721="MR",C721="CL"),"P",VLOOKUP($A721,Bat!$A$4:$AQ$1284,42,FALSE))</f>
        <v>-5.8383096209404002</v>
      </c>
    </row>
    <row r="722" spans="1:64" x14ac:dyDescent="0.25">
      <c r="A722" s="45" t="str">
        <f t="shared" si="88"/>
        <v>RPYasutoki Ogawa24</v>
      </c>
      <c r="B722">
        <f>VLOOKUP($A722,draft_listing_pitchers_stats!$A$1:$B$1324,2,FALSE)</f>
        <v>9306</v>
      </c>
      <c r="C722" s="1" t="s">
        <v>885</v>
      </c>
      <c r="D722" s="1" t="s">
        <v>1517</v>
      </c>
      <c r="E722" s="1" t="s">
        <v>655</v>
      </c>
      <c r="F722" s="1">
        <v>24</v>
      </c>
      <c r="G722" s="1" t="s">
        <v>44</v>
      </c>
      <c r="H722" s="1" t="s">
        <v>44</v>
      </c>
      <c r="I722" s="1" t="s">
        <v>54</v>
      </c>
      <c r="J722" s="24" t="s">
        <v>54</v>
      </c>
      <c r="K722" s="1" t="s">
        <v>47</v>
      </c>
      <c r="L722" s="24" t="s">
        <v>46</v>
      </c>
      <c r="M722" s="1">
        <v>2</v>
      </c>
      <c r="N722" s="1">
        <v>1</v>
      </c>
      <c r="O722" s="24">
        <v>1</v>
      </c>
      <c r="P722" s="1">
        <v>2</v>
      </c>
      <c r="Q722" s="1">
        <v>2</v>
      </c>
      <c r="R722" s="24">
        <v>2</v>
      </c>
      <c r="S722" s="1">
        <v>4</v>
      </c>
      <c r="T722" s="1">
        <v>4</v>
      </c>
      <c r="U722" s="1">
        <v>2</v>
      </c>
      <c r="V722" s="1">
        <v>2</v>
      </c>
      <c r="W722" s="1" t="s">
        <v>48</v>
      </c>
      <c r="X722" s="1" t="s">
        <v>48</v>
      </c>
      <c r="Y722" s="1" t="s">
        <v>48</v>
      </c>
      <c r="Z722" s="1" t="s">
        <v>48</v>
      </c>
      <c r="AA722" s="1" t="s">
        <v>48</v>
      </c>
      <c r="AB722" s="1" t="s">
        <v>48</v>
      </c>
      <c r="AC722" s="1" t="s">
        <v>48</v>
      </c>
      <c r="AD722" s="1" t="s">
        <v>48</v>
      </c>
      <c r="AE722" s="1">
        <v>3</v>
      </c>
      <c r="AF722" s="1">
        <v>3</v>
      </c>
      <c r="AG722" s="1">
        <v>3</v>
      </c>
      <c r="AH722" s="1">
        <v>3</v>
      </c>
      <c r="AI722" s="1" t="s">
        <v>48</v>
      </c>
      <c r="AJ722" s="1" t="s">
        <v>48</v>
      </c>
      <c r="AK722" s="1" t="s">
        <v>48</v>
      </c>
      <c r="AL722" s="1" t="s">
        <v>48</v>
      </c>
      <c r="AM722" s="1" t="s">
        <v>48</v>
      </c>
      <c r="AN722" s="1" t="s">
        <v>48</v>
      </c>
      <c r="AO722" s="1" t="s">
        <v>48</v>
      </c>
      <c r="AP722" s="24" t="s">
        <v>48</v>
      </c>
      <c r="AQ722" s="1" t="s">
        <v>521</v>
      </c>
      <c r="AR722" s="1">
        <v>9</v>
      </c>
      <c r="AS722" s="25" t="s">
        <v>523</v>
      </c>
      <c r="AT722" s="36" t="s">
        <v>50</v>
      </c>
      <c r="AU722" s="9">
        <f t="shared" si="89"/>
        <v>-2.5067929134584248</v>
      </c>
      <c r="AV722" s="9">
        <f t="shared" si="90"/>
        <v>-1.6235458802371869</v>
      </c>
      <c r="AW722">
        <f t="shared" si="91"/>
        <v>4</v>
      </c>
      <c r="AX722">
        <f t="shared" si="92"/>
        <v>0</v>
      </c>
      <c r="AY722" s="6">
        <f>VLOOKUP(AQ722,COND!$A$10:$B$32,2,FALSE)</f>
        <v>1</v>
      </c>
      <c r="AZ722" s="9">
        <f>($AU$3*AU722+$AV$3*AV722+$AW$3*AW722+$AX$3*AX722)*AY722*IF(AR722&lt;5,0.95,IF(AR722&lt;7,0.975,1))+$K$3*VLOOKUP(K722,COND!$A$2:$D$7,2,FALSE)+$L$3*VLOOKUP(L722,COND!$A$2:$D$7,3,FALSE)+IF(BB722="SP",$BB$3,0)+IF($AW722&lt;3,-5,0)</f>
        <v>0.72772381256457308</v>
      </c>
      <c r="BA722" s="28">
        <f t="shared" si="93"/>
        <v>-0.99362294668831397</v>
      </c>
      <c r="BB722" t="str">
        <f t="shared" si="94"/>
        <v>SP</v>
      </c>
      <c r="BC722">
        <v>900</v>
      </c>
      <c r="BD722">
        <v>718</v>
      </c>
      <c r="BF722" t="str">
        <f t="shared" si="95"/>
        <v>Unlikely</v>
      </c>
      <c r="BH722" t="str">
        <f>IF(VLOOKUP($B722,'Draft List'!$D$4:$AC$2598,BH$3,FALSE)&lt;&gt;0,VLOOKUP($B722,'Draft List'!$D$4:$AC$2598,BH$3,FALSE),"")</f>
        <v/>
      </c>
      <c r="BI722" t="str">
        <f>IF(VLOOKUP($B722,'Draft List'!$D$4:$AC$2598,BI$3,FALSE)&lt;&gt;0,VLOOKUP($B722,'Draft List'!$D$4:$AC$2598,BI$3,FALSE),"")</f>
        <v/>
      </c>
      <c r="BJ722" t="str">
        <f>IF(VLOOKUP($B722,'Draft List'!$D$4:$AC$2598,BJ$3,FALSE)&lt;&gt;0,VLOOKUP($B722,'Draft List'!$D$4:$AC$2598,BJ$3,FALSE),"")</f>
        <v/>
      </c>
      <c r="BK722" t="str">
        <f>IF(VLOOKUP($B722,'Draft List'!$D$4:$AC$2598,BK$3,FALSE)&lt;&gt;0,VLOOKUP($B722,'Draft List'!$D$4:$AC$2598,BK$3,FALSE),"")</f>
        <v/>
      </c>
      <c r="BL722" t="e">
        <f>IF(OR(C722="SP",C722="MR",C722="CL"),"P",VLOOKUP($A722,Bat!$A$4:$AQ$1284,42,FALSE))</f>
        <v>#N/A</v>
      </c>
    </row>
    <row r="723" spans="1:64" x14ac:dyDescent="0.25">
      <c r="A723" s="45" t="str">
        <f t="shared" si="88"/>
        <v>RPEric Young24</v>
      </c>
      <c r="B723">
        <f>VLOOKUP($A723,draft_listing_pitchers_stats!$A$1:$B$1324,2,FALSE)</f>
        <v>2225</v>
      </c>
      <c r="C723" s="1" t="s">
        <v>885</v>
      </c>
      <c r="D723" s="1" t="s">
        <v>220</v>
      </c>
      <c r="E723" s="1" t="s">
        <v>430</v>
      </c>
      <c r="F723" s="1">
        <v>24</v>
      </c>
      <c r="G723" s="1" t="s">
        <v>68</v>
      </c>
      <c r="H723" s="1" t="s">
        <v>44</v>
      </c>
      <c r="I723" s="1" t="s">
        <v>54</v>
      </c>
      <c r="J723" s="24" t="s">
        <v>54</v>
      </c>
      <c r="K723" s="1" t="s">
        <v>47</v>
      </c>
      <c r="L723" s="24" t="s">
        <v>46</v>
      </c>
      <c r="M723" s="1">
        <v>2</v>
      </c>
      <c r="N723" s="1">
        <v>1</v>
      </c>
      <c r="O723" s="24">
        <v>1</v>
      </c>
      <c r="P723" s="1">
        <v>3</v>
      </c>
      <c r="Q723" s="1">
        <v>1</v>
      </c>
      <c r="R723" s="24">
        <v>2</v>
      </c>
      <c r="S723" s="1">
        <v>4</v>
      </c>
      <c r="T723" s="1">
        <v>4</v>
      </c>
      <c r="U723" s="1">
        <v>2</v>
      </c>
      <c r="V723" s="1">
        <v>4</v>
      </c>
      <c r="W723" s="1" t="s">
        <v>48</v>
      </c>
      <c r="X723" s="1" t="s">
        <v>48</v>
      </c>
      <c r="Y723" s="1" t="s">
        <v>48</v>
      </c>
      <c r="Z723" s="1" t="s">
        <v>48</v>
      </c>
      <c r="AA723" s="1" t="s">
        <v>48</v>
      </c>
      <c r="AB723" s="1" t="s">
        <v>48</v>
      </c>
      <c r="AC723" s="1" t="s">
        <v>48</v>
      </c>
      <c r="AD723" s="1" t="s">
        <v>48</v>
      </c>
      <c r="AE723" s="1">
        <v>3</v>
      </c>
      <c r="AF723" s="1">
        <v>4</v>
      </c>
      <c r="AG723" s="1">
        <v>3</v>
      </c>
      <c r="AH723" s="1">
        <v>4</v>
      </c>
      <c r="AI723" s="1" t="s">
        <v>48</v>
      </c>
      <c r="AJ723" s="1" t="s">
        <v>48</v>
      </c>
      <c r="AK723" s="1" t="s">
        <v>48</v>
      </c>
      <c r="AL723" s="1" t="s">
        <v>48</v>
      </c>
      <c r="AM723" s="1" t="s">
        <v>48</v>
      </c>
      <c r="AN723" s="1" t="s">
        <v>48</v>
      </c>
      <c r="AO723" s="1" t="s">
        <v>48</v>
      </c>
      <c r="AP723" s="24" t="s">
        <v>48</v>
      </c>
      <c r="AQ723" s="1" t="s">
        <v>521</v>
      </c>
      <c r="AR723" s="1">
        <v>8</v>
      </c>
      <c r="AS723" s="25" t="s">
        <v>15</v>
      </c>
      <c r="AT723" s="36" t="s">
        <v>50</v>
      </c>
      <c r="AU723" s="9">
        <f t="shared" si="89"/>
        <v>-2.5067929134584248</v>
      </c>
      <c r="AV723" s="9">
        <f t="shared" si="90"/>
        <v>-1.6242862721580691</v>
      </c>
      <c r="AW723">
        <f t="shared" si="91"/>
        <v>4</v>
      </c>
      <c r="AX723">
        <f t="shared" si="92"/>
        <v>0</v>
      </c>
      <c r="AY723" s="6">
        <f>VLOOKUP(AQ723,COND!$A$10:$B$32,2,FALSE)</f>
        <v>1</v>
      </c>
      <c r="AZ723" s="9">
        <f>($AU$3*AU723+$AV$3*AV723+$AW$3*AW723+$AX$3*AX723)*AY723*IF(AR723&lt;5,0.95,IF(AR723&lt;7,0.975,1))+$K$3*VLOOKUP(K723,COND!$A$2:$D$7,2,FALSE)+$L$3*VLOOKUP(L723,COND!$A$2:$D$7,3,FALSE)+IF(BB723="SP",$BB$3,0)+IF($AW723&lt;3,-5,0)</f>
        <v>0.71291597414692731</v>
      </c>
      <c r="BA723" s="28">
        <f t="shared" si="93"/>
        <v>-0.99492381596207913</v>
      </c>
      <c r="BB723" t="str">
        <f t="shared" si="94"/>
        <v>SP</v>
      </c>
      <c r="BC723">
        <v>900</v>
      </c>
      <c r="BD723">
        <v>719</v>
      </c>
      <c r="BF723" t="str">
        <f t="shared" si="95"/>
        <v>Unlikely</v>
      </c>
      <c r="BH723" t="str">
        <f>IF(VLOOKUP($B723,'Draft List'!$D$4:$AC$2598,BH$3,FALSE)&lt;&gt;0,VLOOKUP($B723,'Draft List'!$D$4:$AC$2598,BH$3,FALSE),"")</f>
        <v/>
      </c>
      <c r="BI723" t="str">
        <f>IF(VLOOKUP($B723,'Draft List'!$D$4:$AC$2598,BI$3,FALSE)&lt;&gt;0,VLOOKUP($B723,'Draft List'!$D$4:$AC$2598,BI$3,FALSE),"")</f>
        <v/>
      </c>
      <c r="BJ723" t="str">
        <f>IF(VLOOKUP($B723,'Draft List'!$D$4:$AC$2598,BJ$3,FALSE)&lt;&gt;0,VLOOKUP($B723,'Draft List'!$D$4:$AC$2598,BJ$3,FALSE),"")</f>
        <v/>
      </c>
      <c r="BK723" t="str">
        <f>IF(VLOOKUP($B723,'Draft List'!$D$4:$AC$2598,BK$3,FALSE)&lt;&gt;0,VLOOKUP($B723,'Draft List'!$D$4:$AC$2598,BK$3,FALSE),"")</f>
        <v/>
      </c>
      <c r="BL723">
        <f>IF(OR(C723="SP",C723="MR",C723="CL"),"P",VLOOKUP($A723,Bat!$A$4:$AQ$1284,42,FALSE))</f>
        <v>-5.9952192902974648</v>
      </c>
    </row>
    <row r="724" spans="1:64" x14ac:dyDescent="0.25">
      <c r="A724" s="45" t="str">
        <f t="shared" si="88"/>
        <v>RPDany Gougeon24</v>
      </c>
      <c r="B724">
        <f>VLOOKUP($A724,draft_listing_pitchers_stats!$A$1:$B$1324,2,FALSE)</f>
        <v>14629</v>
      </c>
      <c r="C724" s="1" t="s">
        <v>885</v>
      </c>
      <c r="D724" s="1" t="s">
        <v>1202</v>
      </c>
      <c r="E724" s="1" t="s">
        <v>1203</v>
      </c>
      <c r="F724" s="1">
        <v>24</v>
      </c>
      <c r="G724" s="1" t="s">
        <v>44</v>
      </c>
      <c r="H724" s="1" t="s">
        <v>44</v>
      </c>
      <c r="I724" s="1" t="s">
        <v>54</v>
      </c>
      <c r="J724" s="24" t="s">
        <v>54</v>
      </c>
      <c r="K724" s="1" t="s">
        <v>47</v>
      </c>
      <c r="L724" s="24" t="s">
        <v>51</v>
      </c>
      <c r="M724" s="1">
        <v>3</v>
      </c>
      <c r="N724" s="1">
        <v>1</v>
      </c>
      <c r="O724" s="24">
        <v>2</v>
      </c>
      <c r="P724" s="1">
        <v>3</v>
      </c>
      <c r="Q724" s="1">
        <v>1</v>
      </c>
      <c r="R724" s="24">
        <v>2</v>
      </c>
      <c r="S724" s="1" t="s">
        <v>48</v>
      </c>
      <c r="T724" s="1" t="s">
        <v>48</v>
      </c>
      <c r="U724" s="1">
        <v>3</v>
      </c>
      <c r="V724" s="1">
        <v>3</v>
      </c>
      <c r="W724" s="1" t="s">
        <v>48</v>
      </c>
      <c r="X724" s="1" t="s">
        <v>48</v>
      </c>
      <c r="Y724" s="1">
        <v>5</v>
      </c>
      <c r="Z724" s="1">
        <v>5</v>
      </c>
      <c r="AA724" s="1" t="s">
        <v>48</v>
      </c>
      <c r="AB724" s="1" t="s">
        <v>48</v>
      </c>
      <c r="AC724" s="1" t="s">
        <v>48</v>
      </c>
      <c r="AD724" s="1" t="s">
        <v>48</v>
      </c>
      <c r="AE724" s="1">
        <v>4</v>
      </c>
      <c r="AF724" s="1">
        <v>5</v>
      </c>
      <c r="AG724" s="1" t="s">
        <v>48</v>
      </c>
      <c r="AH724" s="1" t="s">
        <v>48</v>
      </c>
      <c r="AI724" s="1" t="s">
        <v>48</v>
      </c>
      <c r="AJ724" s="1" t="s">
        <v>48</v>
      </c>
      <c r="AK724" s="1" t="s">
        <v>48</v>
      </c>
      <c r="AL724" s="1" t="s">
        <v>48</v>
      </c>
      <c r="AM724" s="1" t="s">
        <v>48</v>
      </c>
      <c r="AN724" s="1" t="s">
        <v>48</v>
      </c>
      <c r="AO724" s="1" t="s">
        <v>48</v>
      </c>
      <c r="AP724" s="24" t="s">
        <v>48</v>
      </c>
      <c r="AQ724" s="1" t="s">
        <v>59</v>
      </c>
      <c r="AR724" s="1">
        <v>6</v>
      </c>
      <c r="AS724" s="25" t="s">
        <v>523</v>
      </c>
      <c r="AT724" s="36" t="s">
        <v>50</v>
      </c>
      <c r="AU724" s="9">
        <f t="shared" si="89"/>
        <v>-2.0697810228951408</v>
      </c>
      <c r="AV724" s="9">
        <f t="shared" si="90"/>
        <v>-1.6242862721580691</v>
      </c>
      <c r="AW724">
        <f t="shared" si="91"/>
        <v>3</v>
      </c>
      <c r="AX724">
        <f t="shared" si="92"/>
        <v>0</v>
      </c>
      <c r="AY724" s="6">
        <f>VLOOKUP(AQ724,COND!$A$10:$B$32,2,FALSE)</f>
        <v>1.0249999999999999</v>
      </c>
      <c r="AZ724" s="9">
        <f>($AU$3*AU724+$AV$3*AV724+$AW$3*AW724+$AX$3*AX724)*AY724*IF(AR724&lt;5,0.95,IF(AR724&lt;7,0.975,1))+$K$3*VLOOKUP(K724,COND!$A$2:$D$7,2,FALSE)+$L$3*VLOOKUP(L724,COND!$A$2:$D$7,3,FALSE)+IF(BB724="SP",$BB$3,0)+IF($AW724&lt;3,-5,0)</f>
        <v>0.61994315328943017</v>
      </c>
      <c r="BA724" s="28">
        <f t="shared" si="93"/>
        <v>-1.0030914824733947</v>
      </c>
      <c r="BB724" t="str">
        <f t="shared" si="94"/>
        <v>SP</v>
      </c>
      <c r="BC724">
        <v>900</v>
      </c>
      <c r="BD724">
        <v>720</v>
      </c>
      <c r="BF724" t="str">
        <f t="shared" si="95"/>
        <v>Unlikely</v>
      </c>
      <c r="BH724" t="str">
        <f>IF(VLOOKUP($B724,'Draft List'!$D$4:$AC$2598,BH$3,FALSE)&lt;&gt;0,VLOOKUP($B724,'Draft List'!$D$4:$AC$2598,BH$3,FALSE),"")</f>
        <v/>
      </c>
      <c r="BI724" t="str">
        <f>IF(VLOOKUP($B724,'Draft List'!$D$4:$AC$2598,BI$3,FALSE)&lt;&gt;0,VLOOKUP($B724,'Draft List'!$D$4:$AC$2598,BI$3,FALSE),"")</f>
        <v/>
      </c>
      <c r="BJ724" t="str">
        <f>IF(VLOOKUP($B724,'Draft List'!$D$4:$AC$2598,BJ$3,FALSE)&lt;&gt;0,VLOOKUP($B724,'Draft List'!$D$4:$AC$2598,BJ$3,FALSE),"")</f>
        <v/>
      </c>
      <c r="BK724" t="str">
        <f>IF(VLOOKUP($B724,'Draft List'!$D$4:$AC$2598,BK$3,FALSE)&lt;&gt;0,VLOOKUP($B724,'Draft List'!$D$4:$AC$2598,BK$3,FALSE),"")</f>
        <v/>
      </c>
      <c r="BL724" t="e">
        <f>IF(OR(C724="SP",C724="MR",C724="CL"),"P",VLOOKUP($A724,Bat!$A$4:$AQ$1284,42,FALSE))</f>
        <v>#N/A</v>
      </c>
    </row>
    <row r="725" spans="1:64" x14ac:dyDescent="0.25">
      <c r="A725" s="45" t="str">
        <f t="shared" si="88"/>
        <v>RPYunosuke Asada23</v>
      </c>
      <c r="B725">
        <f>VLOOKUP($A725,draft_listing_pitchers_stats!$A$1:$B$1324,2,FALSE)</f>
        <v>15039</v>
      </c>
      <c r="C725" s="1" t="s">
        <v>885</v>
      </c>
      <c r="D725" s="1" t="s">
        <v>1009</v>
      </c>
      <c r="E725" s="1" t="s">
        <v>1010</v>
      </c>
      <c r="F725" s="1">
        <v>23</v>
      </c>
      <c r="G725" s="1" t="s">
        <v>44</v>
      </c>
      <c r="H725" s="1" t="s">
        <v>44</v>
      </c>
      <c r="I725" s="1" t="s">
        <v>54</v>
      </c>
      <c r="J725" s="24" t="s">
        <v>54</v>
      </c>
      <c r="K725" s="1" t="s">
        <v>46</v>
      </c>
      <c r="L725" s="24" t="s">
        <v>46</v>
      </c>
      <c r="M725" s="1">
        <v>3</v>
      </c>
      <c r="N725" s="1">
        <v>1</v>
      </c>
      <c r="O725" s="24">
        <v>1</v>
      </c>
      <c r="P725" s="1">
        <v>3</v>
      </c>
      <c r="Q725" s="1">
        <v>1</v>
      </c>
      <c r="R725" s="24">
        <v>2</v>
      </c>
      <c r="S725" s="1">
        <v>4</v>
      </c>
      <c r="T725" s="1">
        <v>4</v>
      </c>
      <c r="U725" s="1">
        <v>1</v>
      </c>
      <c r="V725" s="1">
        <v>1</v>
      </c>
      <c r="W725" s="1" t="s">
        <v>48</v>
      </c>
      <c r="X725" s="1" t="s">
        <v>48</v>
      </c>
      <c r="Y725" s="1">
        <v>3</v>
      </c>
      <c r="Z725" s="1">
        <v>3</v>
      </c>
      <c r="AA725" s="1" t="s">
        <v>48</v>
      </c>
      <c r="AB725" s="1" t="s">
        <v>48</v>
      </c>
      <c r="AC725" s="1">
        <v>3</v>
      </c>
      <c r="AD725" s="1">
        <v>4</v>
      </c>
      <c r="AE725" s="1" t="s">
        <v>48</v>
      </c>
      <c r="AF725" s="1" t="s">
        <v>48</v>
      </c>
      <c r="AG725" s="1" t="s">
        <v>48</v>
      </c>
      <c r="AH725" s="1" t="s">
        <v>48</v>
      </c>
      <c r="AI725" s="1" t="s">
        <v>48</v>
      </c>
      <c r="AJ725" s="1" t="s">
        <v>48</v>
      </c>
      <c r="AK725" s="1" t="s">
        <v>48</v>
      </c>
      <c r="AL725" s="1" t="s">
        <v>48</v>
      </c>
      <c r="AM725" s="1" t="s">
        <v>48</v>
      </c>
      <c r="AN725" s="1" t="s">
        <v>48</v>
      </c>
      <c r="AO725" s="1" t="s">
        <v>48</v>
      </c>
      <c r="AP725" s="24" t="s">
        <v>48</v>
      </c>
      <c r="AQ725" s="1" t="s">
        <v>522</v>
      </c>
      <c r="AR725" s="1">
        <v>3</v>
      </c>
      <c r="AS725" s="25" t="s">
        <v>523</v>
      </c>
      <c r="AT725" s="36" t="s">
        <v>50</v>
      </c>
      <c r="AU725" s="9">
        <f t="shared" si="89"/>
        <v>-2.3121015889492513</v>
      </c>
      <c r="AV725" s="9">
        <f t="shared" si="90"/>
        <v>-1.6242862721580691</v>
      </c>
      <c r="AW725">
        <f t="shared" si="91"/>
        <v>4</v>
      </c>
      <c r="AX725">
        <f t="shared" si="92"/>
        <v>0</v>
      </c>
      <c r="AY725" s="6">
        <f>VLOOKUP(AQ725,COND!$A$10:$B$32,2,FALSE)</f>
        <v>1</v>
      </c>
      <c r="AZ725" s="9">
        <f>($AU$3*AU725+$AV$3*AV725+$AW$3*AW725+$AX$3*AX725)*AY725*IF(AR725&lt;5,0.95,IF(AR725&lt;7,0.975,1))+$K$3*VLOOKUP(K725,COND!$A$2:$D$7,2,FALSE)+$L$3*VLOOKUP(L725,COND!$A$2:$D$7,3,FALSE)+IF(BB725="SP",$BB$3,0)+IF($AW725&lt;3,-5,0)</f>
        <v>0.59926152709632774</v>
      </c>
      <c r="BA725" s="28">
        <f t="shared" si="93"/>
        <v>-1.004908364268515</v>
      </c>
      <c r="BB725" t="str">
        <f t="shared" si="94"/>
        <v>RP</v>
      </c>
      <c r="BC725">
        <v>900</v>
      </c>
      <c r="BD725">
        <v>721</v>
      </c>
      <c r="BF725" t="str">
        <f t="shared" si="95"/>
        <v>Unlikely</v>
      </c>
      <c r="BH725" t="str">
        <f>IF(VLOOKUP($B725,'Draft List'!$D$4:$AC$2598,BH$3,FALSE)&lt;&gt;0,VLOOKUP($B725,'Draft List'!$D$4:$AC$2598,BH$3,FALSE),"")</f>
        <v/>
      </c>
      <c r="BI725" t="str">
        <f>IF(VLOOKUP($B725,'Draft List'!$D$4:$AC$2598,BI$3,FALSE)&lt;&gt;0,VLOOKUP($B725,'Draft List'!$D$4:$AC$2598,BI$3,FALSE),"")</f>
        <v/>
      </c>
      <c r="BJ725" t="str">
        <f>IF(VLOOKUP($B725,'Draft List'!$D$4:$AC$2598,BJ$3,FALSE)&lt;&gt;0,VLOOKUP($B725,'Draft List'!$D$4:$AC$2598,BJ$3,FALSE),"")</f>
        <v/>
      </c>
      <c r="BK725" t="str">
        <f>IF(VLOOKUP($B725,'Draft List'!$D$4:$AC$2598,BK$3,FALSE)&lt;&gt;0,VLOOKUP($B725,'Draft List'!$D$4:$AC$2598,BK$3,FALSE),"")</f>
        <v/>
      </c>
      <c r="BL725" t="e">
        <f>IF(OR(C725="SP",C725="MR",C725="CL"),"P",VLOOKUP($A725,Bat!$A$4:$AQ$1284,42,FALSE))</f>
        <v>#N/A</v>
      </c>
    </row>
    <row r="726" spans="1:64" x14ac:dyDescent="0.25">
      <c r="A726" s="45" t="str">
        <f t="shared" si="88"/>
        <v>RPEd Fox23</v>
      </c>
      <c r="B726">
        <f>VLOOKUP($A726,draft_listing_pitchers_stats!$A$1:$B$1324,2,FALSE)</f>
        <v>7185</v>
      </c>
      <c r="C726" s="1" t="s">
        <v>885</v>
      </c>
      <c r="D726" s="1" t="s">
        <v>593</v>
      </c>
      <c r="E726" s="1" t="s">
        <v>504</v>
      </c>
      <c r="F726" s="1">
        <v>23</v>
      </c>
      <c r="G726" s="1" t="s">
        <v>44</v>
      </c>
      <c r="H726" s="1" t="s">
        <v>44</v>
      </c>
      <c r="I726" s="1" t="s">
        <v>54</v>
      </c>
      <c r="J726" s="24" t="s">
        <v>54</v>
      </c>
      <c r="K726" s="1" t="s">
        <v>47</v>
      </c>
      <c r="L726" s="24" t="s">
        <v>51</v>
      </c>
      <c r="M726" s="1">
        <v>3</v>
      </c>
      <c r="N726" s="1">
        <v>1</v>
      </c>
      <c r="O726" s="24">
        <v>1</v>
      </c>
      <c r="P726" s="1">
        <v>3</v>
      </c>
      <c r="Q726" s="1">
        <v>1</v>
      </c>
      <c r="R726" s="24">
        <v>2</v>
      </c>
      <c r="S726" s="1">
        <v>4</v>
      </c>
      <c r="T726" s="1">
        <v>5</v>
      </c>
      <c r="U726" s="1" t="s">
        <v>48</v>
      </c>
      <c r="V726" s="1" t="s">
        <v>48</v>
      </c>
      <c r="W726" s="1">
        <v>2</v>
      </c>
      <c r="X726" s="1">
        <v>2</v>
      </c>
      <c r="Y726" s="1">
        <v>3</v>
      </c>
      <c r="Z726" s="1">
        <v>3</v>
      </c>
      <c r="AA726" s="1" t="s">
        <v>48</v>
      </c>
      <c r="AB726" s="1" t="s">
        <v>48</v>
      </c>
      <c r="AC726" s="1" t="s">
        <v>48</v>
      </c>
      <c r="AD726" s="1" t="s">
        <v>48</v>
      </c>
      <c r="AE726" s="1" t="s">
        <v>48</v>
      </c>
      <c r="AF726" s="1" t="s">
        <v>48</v>
      </c>
      <c r="AG726" s="1" t="s">
        <v>48</v>
      </c>
      <c r="AH726" s="1" t="s">
        <v>48</v>
      </c>
      <c r="AI726" s="1" t="s">
        <v>48</v>
      </c>
      <c r="AJ726" s="1" t="s">
        <v>48</v>
      </c>
      <c r="AK726" s="1" t="s">
        <v>48</v>
      </c>
      <c r="AL726" s="1" t="s">
        <v>48</v>
      </c>
      <c r="AM726" s="1" t="s">
        <v>48</v>
      </c>
      <c r="AN726" s="1" t="s">
        <v>48</v>
      </c>
      <c r="AO726" s="1" t="s">
        <v>48</v>
      </c>
      <c r="AP726" s="24" t="s">
        <v>48</v>
      </c>
      <c r="AQ726" s="1" t="s">
        <v>61</v>
      </c>
      <c r="AR726" s="1">
        <v>8</v>
      </c>
      <c r="AS726" s="25" t="s">
        <v>523</v>
      </c>
      <c r="AT726" s="36" t="s">
        <v>1047</v>
      </c>
      <c r="AU726" s="9">
        <f t="shared" si="89"/>
        <v>-2.3121015889492513</v>
      </c>
      <c r="AV726" s="9">
        <f t="shared" si="90"/>
        <v>-1.6242862721580691</v>
      </c>
      <c r="AW726">
        <f t="shared" si="91"/>
        <v>3</v>
      </c>
      <c r="AX726">
        <f t="shared" si="92"/>
        <v>0</v>
      </c>
      <c r="AY726" s="6">
        <f>VLOOKUP(AQ726,COND!$A$10:$B$32,2,FALSE)</f>
        <v>1</v>
      </c>
      <c r="AZ726" s="9">
        <f>($AU$3*AU726+$AV$3*AV726+$AW$3*AW726+$AX$3*AX726)*AY726*IF(AR726&lt;5,0.95,IF(AR726&lt;7,0.975,1))+$K$3*VLOOKUP(K726,COND!$A$2:$D$7,2,FALSE)+$L$3*VLOOKUP(L726,COND!$A$2:$D$7,3,FALSE)+IF(BB726="SP",$BB$3,0)+IF($AW726&lt;3,-5,0)</f>
        <v>0.55185423904876529</v>
      </c>
      <c r="BA726" s="28">
        <f t="shared" si="93"/>
        <v>-1.0090730966645758</v>
      </c>
      <c r="BB726" t="str">
        <f t="shared" si="94"/>
        <v>SP</v>
      </c>
      <c r="BC726">
        <v>900</v>
      </c>
      <c r="BD726">
        <v>722</v>
      </c>
      <c r="BF726" t="str">
        <f t="shared" si="95"/>
        <v>Unlikely</v>
      </c>
      <c r="BH726" t="str">
        <f>IF(VLOOKUP($B726,'Draft List'!$D$4:$AC$2598,BH$3,FALSE)&lt;&gt;0,VLOOKUP($B726,'Draft List'!$D$4:$AC$2598,BH$3,FALSE),"")</f>
        <v/>
      </c>
      <c r="BI726" t="str">
        <f>IF(VLOOKUP($B726,'Draft List'!$D$4:$AC$2598,BI$3,FALSE)&lt;&gt;0,VLOOKUP($B726,'Draft List'!$D$4:$AC$2598,BI$3,FALSE),"")</f>
        <v/>
      </c>
      <c r="BJ726" t="str">
        <f>IF(VLOOKUP($B726,'Draft List'!$D$4:$AC$2598,BJ$3,FALSE)&lt;&gt;0,VLOOKUP($B726,'Draft List'!$D$4:$AC$2598,BJ$3,FALSE),"")</f>
        <v/>
      </c>
      <c r="BK726" t="str">
        <f>IF(VLOOKUP($B726,'Draft List'!$D$4:$AC$2598,BK$3,FALSE)&lt;&gt;0,VLOOKUP($B726,'Draft List'!$D$4:$AC$2598,BK$3,FALSE),"")</f>
        <v/>
      </c>
      <c r="BL726" t="e">
        <f>IF(OR(C726="SP",C726="MR",C726="CL"),"P",VLOOKUP($A726,Bat!$A$4:$AQ$1284,42,FALSE))</f>
        <v>#N/A</v>
      </c>
    </row>
    <row r="727" spans="1:64" x14ac:dyDescent="0.25">
      <c r="A727" s="45" t="str">
        <f t="shared" si="88"/>
        <v>RPTony Castillo23</v>
      </c>
      <c r="B727">
        <f>VLOOKUP($A727,draft_listing_pitchers_stats!$A$1:$B$1324,2,FALSE)</f>
        <v>7187</v>
      </c>
      <c r="C727" s="1" t="s">
        <v>885</v>
      </c>
      <c r="D727" s="1" t="s">
        <v>157</v>
      </c>
      <c r="E727" s="1" t="s">
        <v>475</v>
      </c>
      <c r="F727" s="1">
        <v>23</v>
      </c>
      <c r="G727" s="1" t="s">
        <v>58</v>
      </c>
      <c r="H727" s="1" t="s">
        <v>58</v>
      </c>
      <c r="I727" s="1" t="s">
        <v>54</v>
      </c>
      <c r="J727" s="24" t="s">
        <v>54</v>
      </c>
      <c r="K727" s="1" t="s">
        <v>47</v>
      </c>
      <c r="L727" s="24" t="s">
        <v>46</v>
      </c>
      <c r="M727" s="1">
        <v>2</v>
      </c>
      <c r="N727" s="1">
        <v>2</v>
      </c>
      <c r="O727" s="24">
        <v>1</v>
      </c>
      <c r="P727" s="1">
        <v>3</v>
      </c>
      <c r="Q727" s="1">
        <v>2</v>
      </c>
      <c r="R727" s="24">
        <v>1</v>
      </c>
      <c r="S727" s="1">
        <v>3</v>
      </c>
      <c r="T727" s="1">
        <v>4</v>
      </c>
      <c r="U727" s="1">
        <v>1</v>
      </c>
      <c r="V727" s="1">
        <v>2</v>
      </c>
      <c r="W727" s="1" t="s">
        <v>48</v>
      </c>
      <c r="X727" s="1" t="s">
        <v>48</v>
      </c>
      <c r="Y727" s="1" t="s">
        <v>48</v>
      </c>
      <c r="Z727" s="1" t="s">
        <v>48</v>
      </c>
      <c r="AA727" s="1" t="s">
        <v>48</v>
      </c>
      <c r="AB727" s="1" t="s">
        <v>48</v>
      </c>
      <c r="AC727" s="1">
        <v>3</v>
      </c>
      <c r="AD727" s="1">
        <v>4</v>
      </c>
      <c r="AE727" s="1" t="s">
        <v>48</v>
      </c>
      <c r="AF727" s="1" t="s">
        <v>48</v>
      </c>
      <c r="AG727" s="1" t="s">
        <v>48</v>
      </c>
      <c r="AH727" s="1" t="s">
        <v>48</v>
      </c>
      <c r="AI727" s="1" t="s">
        <v>48</v>
      </c>
      <c r="AJ727" s="1" t="s">
        <v>48</v>
      </c>
      <c r="AK727" s="1" t="s">
        <v>48</v>
      </c>
      <c r="AL727" s="1" t="s">
        <v>48</v>
      </c>
      <c r="AM727" s="1" t="s">
        <v>48</v>
      </c>
      <c r="AN727" s="1" t="s">
        <v>48</v>
      </c>
      <c r="AO727" s="1" t="s">
        <v>48</v>
      </c>
      <c r="AP727" s="24" t="s">
        <v>48</v>
      </c>
      <c r="AQ727" s="1" t="s">
        <v>72</v>
      </c>
      <c r="AR727" s="1">
        <v>3</v>
      </c>
      <c r="AS727" s="25" t="s">
        <v>519</v>
      </c>
      <c r="AT727" s="36" t="s">
        <v>50</v>
      </c>
      <c r="AU727" s="9">
        <f t="shared" si="89"/>
        <v>-2.311361197028369</v>
      </c>
      <c r="AV727" s="9">
        <f t="shared" si="90"/>
        <v>-1.6711751217821238</v>
      </c>
      <c r="AW727">
        <f t="shared" si="91"/>
        <v>3</v>
      </c>
      <c r="AX727">
        <f t="shared" si="92"/>
        <v>0</v>
      </c>
      <c r="AY727" s="6">
        <f>VLOOKUP(AQ727,COND!$A$10:$B$32,2,FALSE)</f>
        <v>0.95</v>
      </c>
      <c r="AZ727" s="9">
        <f>($AU$3*AU727+$AV$3*AV727+$AW$3*AW727+$AX$3*AX727)*AY727*IF(AR727&lt;5,0.95,IF(AR727&lt;7,0.975,1))+$K$3*VLOOKUP(K727,COND!$A$2:$D$7,2,FALSE)+$L$3*VLOOKUP(L727,COND!$A$2:$D$7,3,FALSE)+IF(BB727="SP",$BB$3,0)+IF($AW727&lt;3,-5,0)</f>
        <v>0.47183835576905153</v>
      </c>
      <c r="BA727" s="28">
        <f t="shared" si="93"/>
        <v>-1.0161024956245017</v>
      </c>
      <c r="BB727" t="str">
        <f t="shared" si="94"/>
        <v>RP</v>
      </c>
      <c r="BC727">
        <v>900</v>
      </c>
      <c r="BD727">
        <v>723</v>
      </c>
      <c r="BF727" t="str">
        <f t="shared" si="95"/>
        <v>Unlikely</v>
      </c>
      <c r="BH727" t="str">
        <f>IF(VLOOKUP($B727,'Draft List'!$D$4:$AC$2598,BH$3,FALSE)&lt;&gt;0,VLOOKUP($B727,'Draft List'!$D$4:$AC$2598,BH$3,FALSE),"")</f>
        <v/>
      </c>
      <c r="BI727" t="str">
        <f>IF(VLOOKUP($B727,'Draft List'!$D$4:$AC$2598,BI$3,FALSE)&lt;&gt;0,VLOOKUP($B727,'Draft List'!$D$4:$AC$2598,BI$3,FALSE),"")</f>
        <v/>
      </c>
      <c r="BJ727" t="str">
        <f>IF(VLOOKUP($B727,'Draft List'!$D$4:$AC$2598,BJ$3,FALSE)&lt;&gt;0,VLOOKUP($B727,'Draft List'!$D$4:$AC$2598,BJ$3,FALSE),"")</f>
        <v/>
      </c>
      <c r="BK727" t="str">
        <f>IF(VLOOKUP($B727,'Draft List'!$D$4:$AC$2598,BK$3,FALSE)&lt;&gt;0,VLOOKUP($B727,'Draft List'!$D$4:$AC$2598,BK$3,FALSE),"")</f>
        <v/>
      </c>
      <c r="BL727">
        <f>IF(OR(C727="SP",C727="MR",C727="CL"),"P",VLOOKUP($A727,Bat!$A$4:$AQ$1284,42,FALSE))</f>
        <v>-4.4847245543534573</v>
      </c>
    </row>
    <row r="728" spans="1:64" x14ac:dyDescent="0.25">
      <c r="A728" s="45" t="str">
        <f t="shared" si="88"/>
        <v>RPJoe Ingram24</v>
      </c>
      <c r="B728">
        <f>VLOOKUP($A728,draft_listing_pitchers_stats!$A$1:$B$1324,2,FALSE)</f>
        <v>5035</v>
      </c>
      <c r="C728" s="1" t="s">
        <v>885</v>
      </c>
      <c r="D728" s="1" t="s">
        <v>208</v>
      </c>
      <c r="E728" s="1" t="s">
        <v>1267</v>
      </c>
      <c r="F728" s="1">
        <v>24</v>
      </c>
      <c r="G728" s="1" t="s">
        <v>44</v>
      </c>
      <c r="H728" s="1" t="s">
        <v>44</v>
      </c>
      <c r="I728" s="1" t="s">
        <v>54</v>
      </c>
      <c r="J728" s="24" t="s">
        <v>54</v>
      </c>
      <c r="K728" s="1" t="s">
        <v>47</v>
      </c>
      <c r="L728" s="24" t="s">
        <v>51</v>
      </c>
      <c r="M728" s="1">
        <v>5</v>
      </c>
      <c r="N728" s="1">
        <v>1</v>
      </c>
      <c r="O728" s="24">
        <v>1</v>
      </c>
      <c r="P728" s="1">
        <v>5</v>
      </c>
      <c r="Q728" s="1">
        <v>1</v>
      </c>
      <c r="R728" s="24">
        <v>2</v>
      </c>
      <c r="S728" s="1">
        <v>6</v>
      </c>
      <c r="T728" s="1">
        <v>7</v>
      </c>
      <c r="U728" s="1" t="s">
        <v>48</v>
      </c>
      <c r="V728" s="1" t="s">
        <v>48</v>
      </c>
      <c r="W728" s="1" t="s">
        <v>48</v>
      </c>
      <c r="X728" s="1" t="s">
        <v>48</v>
      </c>
      <c r="Y728" s="1" t="s">
        <v>48</v>
      </c>
      <c r="Z728" s="1" t="s">
        <v>48</v>
      </c>
      <c r="AA728" s="1" t="s">
        <v>48</v>
      </c>
      <c r="AB728" s="1" t="s">
        <v>48</v>
      </c>
      <c r="AC728" s="1">
        <v>5</v>
      </c>
      <c r="AD728" s="1">
        <v>5</v>
      </c>
      <c r="AE728" s="1" t="s">
        <v>48</v>
      </c>
      <c r="AF728" s="1" t="s">
        <v>48</v>
      </c>
      <c r="AG728" s="1" t="s">
        <v>48</v>
      </c>
      <c r="AH728" s="1" t="s">
        <v>48</v>
      </c>
      <c r="AI728" s="1" t="s">
        <v>48</v>
      </c>
      <c r="AJ728" s="1" t="s">
        <v>48</v>
      </c>
      <c r="AK728" s="1" t="s">
        <v>48</v>
      </c>
      <c r="AL728" s="1" t="s">
        <v>48</v>
      </c>
      <c r="AM728" s="1" t="s">
        <v>48</v>
      </c>
      <c r="AN728" s="1" t="s">
        <v>48</v>
      </c>
      <c r="AO728" s="1" t="s">
        <v>48</v>
      </c>
      <c r="AP728" s="24" t="s">
        <v>48</v>
      </c>
      <c r="AQ728" s="1" t="s">
        <v>65</v>
      </c>
      <c r="AR728" s="1">
        <v>7</v>
      </c>
      <c r="AS728" s="25" t="s">
        <v>15</v>
      </c>
      <c r="AT728" s="36" t="s">
        <v>50</v>
      </c>
      <c r="AU728" s="9">
        <f t="shared" si="89"/>
        <v>-1.9227189399309039</v>
      </c>
      <c r="AV728" s="9">
        <f t="shared" si="90"/>
        <v>-1.2349036231397219</v>
      </c>
      <c r="AW728">
        <f t="shared" si="91"/>
        <v>2</v>
      </c>
      <c r="AX728">
        <f t="shared" si="92"/>
        <v>1</v>
      </c>
      <c r="AY728" s="6">
        <f>VLOOKUP(AQ728,COND!$A$10:$B$32,2,FALSE)</f>
        <v>1.075</v>
      </c>
      <c r="AZ728" s="9">
        <f>($AU$3*AU728+$AV$3*AV728+$AW$3*AW728+$AX$3*AX728)*AY728*IF(AR728&lt;5,0.95,IF(AR728&lt;7,0.975,1))+$K$3*VLOOKUP(K728,COND!$A$2:$D$7,2,FALSE)+$L$3*VLOOKUP(L728,COND!$A$2:$D$7,3,FALSE)+IF(BB728="SP",$BB$3,0)+IF($AW728&lt;3,-5,0)</f>
        <v>0.45493753041083451</v>
      </c>
      <c r="BA728" s="28">
        <f t="shared" si="93"/>
        <v>-1.0175872338955227</v>
      </c>
      <c r="BB728" t="str">
        <f t="shared" si="94"/>
        <v>RP</v>
      </c>
      <c r="BC728">
        <v>900</v>
      </c>
      <c r="BD728">
        <v>724</v>
      </c>
      <c r="BF728" t="str">
        <f t="shared" si="95"/>
        <v>Unlikely</v>
      </c>
      <c r="BH728" t="str">
        <f>IF(VLOOKUP($B728,'Draft List'!$D$4:$AC$2598,BH$3,FALSE)&lt;&gt;0,VLOOKUP($B728,'Draft List'!$D$4:$AC$2598,BH$3,FALSE),"")</f>
        <v/>
      </c>
      <c r="BI728" t="str">
        <f>IF(VLOOKUP($B728,'Draft List'!$D$4:$AC$2598,BI$3,FALSE)&lt;&gt;0,VLOOKUP($B728,'Draft List'!$D$4:$AC$2598,BI$3,FALSE),"")</f>
        <v/>
      </c>
      <c r="BJ728" t="str">
        <f>IF(VLOOKUP($B728,'Draft List'!$D$4:$AC$2598,BJ$3,FALSE)&lt;&gt;0,VLOOKUP($B728,'Draft List'!$D$4:$AC$2598,BJ$3,FALSE),"")</f>
        <v/>
      </c>
      <c r="BK728" t="str">
        <f>IF(VLOOKUP($B728,'Draft List'!$D$4:$AC$2598,BK$3,FALSE)&lt;&gt;0,VLOOKUP($B728,'Draft List'!$D$4:$AC$2598,BK$3,FALSE),"")</f>
        <v/>
      </c>
      <c r="BL728">
        <f>IF(OR(C728="SP",C728="MR",C728="CL"),"P",VLOOKUP($A728,Bat!$A$4:$AQ$1284,42,FALSE))</f>
        <v>-3.8278337917261638</v>
      </c>
    </row>
    <row r="729" spans="1:64" x14ac:dyDescent="0.25">
      <c r="A729" s="45" t="str">
        <f t="shared" si="88"/>
        <v>RPDale Fisher24</v>
      </c>
      <c r="B729">
        <f>VLOOKUP($A729,draft_listing_pitchers_stats!$A$1:$B$1324,2,FALSE)</f>
        <v>3530</v>
      </c>
      <c r="C729" s="1" t="s">
        <v>885</v>
      </c>
      <c r="D729" s="1" t="s">
        <v>911</v>
      </c>
      <c r="E729" s="1" t="s">
        <v>618</v>
      </c>
      <c r="F729" s="1">
        <v>24</v>
      </c>
      <c r="G729" s="1" t="s">
        <v>44</v>
      </c>
      <c r="H729" s="1" t="s">
        <v>44</v>
      </c>
      <c r="I729" s="1" t="s">
        <v>54</v>
      </c>
      <c r="J729" s="24" t="s">
        <v>54</v>
      </c>
      <c r="K729" s="1" t="s">
        <v>51</v>
      </c>
      <c r="L729" s="24" t="s">
        <v>46</v>
      </c>
      <c r="M729" s="1">
        <v>3</v>
      </c>
      <c r="N729" s="1">
        <v>2</v>
      </c>
      <c r="O729" s="24">
        <v>1</v>
      </c>
      <c r="P729" s="1">
        <v>3</v>
      </c>
      <c r="Q729" s="1">
        <v>2</v>
      </c>
      <c r="R729" s="24">
        <v>1</v>
      </c>
      <c r="S729" s="1">
        <v>5</v>
      </c>
      <c r="T729" s="1">
        <v>5</v>
      </c>
      <c r="U729" s="1">
        <v>3</v>
      </c>
      <c r="V729" s="1">
        <v>4</v>
      </c>
      <c r="W729" s="1" t="s">
        <v>48</v>
      </c>
      <c r="X729" s="1" t="s">
        <v>48</v>
      </c>
      <c r="Y729" s="1" t="s">
        <v>48</v>
      </c>
      <c r="Z729" s="1" t="s">
        <v>48</v>
      </c>
      <c r="AA729" s="1" t="s">
        <v>48</v>
      </c>
      <c r="AB729" s="1" t="s">
        <v>48</v>
      </c>
      <c r="AC729" s="1" t="s">
        <v>48</v>
      </c>
      <c r="AD729" s="1" t="s">
        <v>48</v>
      </c>
      <c r="AE729" s="1">
        <v>4</v>
      </c>
      <c r="AF729" s="1">
        <v>4</v>
      </c>
      <c r="AG729" s="1">
        <v>4</v>
      </c>
      <c r="AH729" s="1">
        <v>4</v>
      </c>
      <c r="AI729" s="1" t="s">
        <v>48</v>
      </c>
      <c r="AJ729" s="1" t="s">
        <v>48</v>
      </c>
      <c r="AK729" s="1" t="s">
        <v>48</v>
      </c>
      <c r="AL729" s="1" t="s">
        <v>48</v>
      </c>
      <c r="AM729" s="1" t="s">
        <v>48</v>
      </c>
      <c r="AN729" s="1" t="s">
        <v>48</v>
      </c>
      <c r="AO729" s="1" t="s">
        <v>48</v>
      </c>
      <c r="AP729" s="24" t="s">
        <v>48</v>
      </c>
      <c r="AQ729" s="1" t="s">
        <v>64</v>
      </c>
      <c r="AR729" s="1">
        <v>8</v>
      </c>
      <c r="AS729" s="25" t="s">
        <v>519</v>
      </c>
      <c r="AT729" s="36" t="s">
        <v>50</v>
      </c>
      <c r="AU729" s="9">
        <f t="shared" si="89"/>
        <v>-2.1166698725191955</v>
      </c>
      <c r="AV729" s="9">
        <f t="shared" si="90"/>
        <v>-1.6711751217821238</v>
      </c>
      <c r="AW729">
        <f t="shared" si="91"/>
        <v>4</v>
      </c>
      <c r="AX729">
        <f t="shared" si="92"/>
        <v>0</v>
      </c>
      <c r="AY729" s="6">
        <f>VLOOKUP(AQ729,COND!$A$10:$B$32,2,FALSE)</f>
        <v>1</v>
      </c>
      <c r="AZ729" s="9">
        <f>($AU$3*AU729+$AV$3*AV729+$AW$3*AW729+$AX$3*AX729)*AY729*IF(AR729&lt;5,0.95,IF(AR729&lt;7,0.975,1))+$K$3*VLOOKUP(K729,COND!$A$2:$D$7,2,FALSE)+$L$3*VLOOKUP(L729,COND!$A$2:$D$7,3,FALSE)+IF(BB729="SP",$BB$3,0)+IF($AW729&lt;3,-5,0)</f>
        <v>0.4531635898536841</v>
      </c>
      <c r="BA729" s="28">
        <f t="shared" si="93"/>
        <v>-1.0177430746535858</v>
      </c>
      <c r="BB729" t="str">
        <f t="shared" si="94"/>
        <v>SP</v>
      </c>
      <c r="BC729">
        <v>900</v>
      </c>
      <c r="BD729">
        <v>725</v>
      </c>
      <c r="BF729" t="str">
        <f t="shared" si="95"/>
        <v>Unlikely</v>
      </c>
      <c r="BH729" t="str">
        <f>IF(VLOOKUP($B729,'Draft List'!$D$4:$AC$2598,BH$3,FALSE)&lt;&gt;0,VLOOKUP($B729,'Draft List'!$D$4:$AC$2598,BH$3,FALSE),"")</f>
        <v/>
      </c>
      <c r="BI729" t="str">
        <f>IF(VLOOKUP($B729,'Draft List'!$D$4:$AC$2598,BI$3,FALSE)&lt;&gt;0,VLOOKUP($B729,'Draft List'!$D$4:$AC$2598,BI$3,FALSE),"")</f>
        <v/>
      </c>
      <c r="BJ729" t="str">
        <f>IF(VLOOKUP($B729,'Draft List'!$D$4:$AC$2598,BJ$3,FALSE)&lt;&gt;0,VLOOKUP($B729,'Draft List'!$D$4:$AC$2598,BJ$3,FALSE),"")</f>
        <v/>
      </c>
      <c r="BK729" t="str">
        <f>IF(VLOOKUP($B729,'Draft List'!$D$4:$AC$2598,BK$3,FALSE)&lt;&gt;0,VLOOKUP($B729,'Draft List'!$D$4:$AC$2598,BK$3,FALSE),"")</f>
        <v/>
      </c>
      <c r="BL729" t="e">
        <f>IF(OR(C729="SP",C729="MR",C729="CL"),"P",VLOOKUP($A729,Bat!$A$4:$AQ$1284,42,FALSE))</f>
        <v>#N/A</v>
      </c>
    </row>
    <row r="730" spans="1:64" x14ac:dyDescent="0.25">
      <c r="A730" s="45" t="str">
        <f t="shared" si="88"/>
        <v>RPRichie Collins24</v>
      </c>
      <c r="B730">
        <f>VLOOKUP($A730,draft_listing_pitchers_stats!$A$1:$B$1324,2,FALSE)</f>
        <v>15314</v>
      </c>
      <c r="C730" s="1" t="s">
        <v>885</v>
      </c>
      <c r="D730" s="1" t="s">
        <v>1100</v>
      </c>
      <c r="E730" s="1" t="s">
        <v>1098</v>
      </c>
      <c r="F730" s="1">
        <v>24</v>
      </c>
      <c r="G730" s="1" t="s">
        <v>58</v>
      </c>
      <c r="H730" s="1" t="s">
        <v>58</v>
      </c>
      <c r="I730" s="1" t="s">
        <v>54</v>
      </c>
      <c r="J730" s="24" t="s">
        <v>54</v>
      </c>
      <c r="K730" s="1" t="s">
        <v>47</v>
      </c>
      <c r="L730" s="24" t="s">
        <v>47</v>
      </c>
      <c r="M730" s="1">
        <v>1</v>
      </c>
      <c r="N730" s="1">
        <v>2</v>
      </c>
      <c r="O730" s="24">
        <v>1</v>
      </c>
      <c r="P730" s="1">
        <v>2</v>
      </c>
      <c r="Q730" s="1">
        <v>2</v>
      </c>
      <c r="R730" s="24">
        <v>2</v>
      </c>
      <c r="S730" s="1" t="s">
        <v>48</v>
      </c>
      <c r="T730" s="1" t="s">
        <v>48</v>
      </c>
      <c r="U730" s="1">
        <v>2</v>
      </c>
      <c r="V730" s="1">
        <v>2</v>
      </c>
      <c r="W730" s="1">
        <v>2</v>
      </c>
      <c r="X730" s="1">
        <v>3</v>
      </c>
      <c r="Y730" s="1" t="s">
        <v>48</v>
      </c>
      <c r="Z730" s="1" t="s">
        <v>48</v>
      </c>
      <c r="AA730" s="1" t="s">
        <v>48</v>
      </c>
      <c r="AB730" s="1" t="s">
        <v>48</v>
      </c>
      <c r="AC730" s="1">
        <v>3</v>
      </c>
      <c r="AD730" s="1">
        <v>3</v>
      </c>
      <c r="AE730" s="1">
        <v>3</v>
      </c>
      <c r="AF730" s="1">
        <v>3</v>
      </c>
      <c r="AG730" s="1" t="s">
        <v>48</v>
      </c>
      <c r="AH730" s="1" t="s">
        <v>48</v>
      </c>
      <c r="AI730" s="1" t="s">
        <v>48</v>
      </c>
      <c r="AJ730" s="1" t="s">
        <v>48</v>
      </c>
      <c r="AK730" s="1" t="s">
        <v>48</v>
      </c>
      <c r="AL730" s="1" t="s">
        <v>48</v>
      </c>
      <c r="AM730" s="1" t="s">
        <v>48</v>
      </c>
      <c r="AN730" s="1" t="s">
        <v>48</v>
      </c>
      <c r="AO730" s="1" t="s">
        <v>48</v>
      </c>
      <c r="AP730" s="24" t="s">
        <v>48</v>
      </c>
      <c r="AQ730" s="1" t="s">
        <v>521</v>
      </c>
      <c r="AR730" s="1">
        <v>8</v>
      </c>
      <c r="AS730" s="25" t="s">
        <v>519</v>
      </c>
      <c r="AT730" s="36" t="s">
        <v>50</v>
      </c>
      <c r="AU730" s="9">
        <f t="shared" si="89"/>
        <v>-2.5060525215375429</v>
      </c>
      <c r="AV730" s="9">
        <f t="shared" si="90"/>
        <v>-1.6235458802371869</v>
      </c>
      <c r="AW730">
        <f t="shared" si="91"/>
        <v>4</v>
      </c>
      <c r="AX730">
        <f t="shared" si="92"/>
        <v>0</v>
      </c>
      <c r="AY730" s="6">
        <f>VLOOKUP(AQ730,COND!$A$10:$B$32,2,FALSE)</f>
        <v>1</v>
      </c>
      <c r="AZ730" s="9">
        <f>($AU$3*AU730+$AV$3*AV730+$AW$3*AW730+$AX$3*AX730)*AY730*IF(AR730&lt;5,0.95,IF(AR730&lt;7,0.975,1))+$K$3*VLOOKUP(K730,COND!$A$2:$D$7,2,FALSE)+$L$3*VLOOKUP(L730,COND!$A$2:$D$7,3,FALSE)+IF(BB730="SP",$BB$3,0)+IF($AW730&lt;3,-5,0)</f>
        <v>0.42787189094875089</v>
      </c>
      <c r="BA730" s="28">
        <f t="shared" si="93"/>
        <v>-1.0199649515446478</v>
      </c>
      <c r="BB730" t="str">
        <f t="shared" si="94"/>
        <v>SP</v>
      </c>
      <c r="BC730">
        <v>900</v>
      </c>
      <c r="BD730">
        <v>726</v>
      </c>
      <c r="BF730" t="str">
        <f t="shared" si="95"/>
        <v>Unlikely</v>
      </c>
      <c r="BH730" t="str">
        <f>IF(VLOOKUP($B730,'Draft List'!$D$4:$AC$2598,BH$3,FALSE)&lt;&gt;0,VLOOKUP($B730,'Draft List'!$D$4:$AC$2598,BH$3,FALSE),"")</f>
        <v/>
      </c>
      <c r="BI730" t="str">
        <f>IF(VLOOKUP($B730,'Draft List'!$D$4:$AC$2598,BI$3,FALSE)&lt;&gt;0,VLOOKUP($B730,'Draft List'!$D$4:$AC$2598,BI$3,FALSE),"")</f>
        <v/>
      </c>
      <c r="BJ730" t="str">
        <f>IF(VLOOKUP($B730,'Draft List'!$D$4:$AC$2598,BJ$3,FALSE)&lt;&gt;0,VLOOKUP($B730,'Draft List'!$D$4:$AC$2598,BJ$3,FALSE),"")</f>
        <v/>
      </c>
      <c r="BK730" t="str">
        <f>IF(VLOOKUP($B730,'Draft List'!$D$4:$AC$2598,BK$3,FALSE)&lt;&gt;0,VLOOKUP($B730,'Draft List'!$D$4:$AC$2598,BK$3,FALSE),"")</f>
        <v/>
      </c>
      <c r="BL730" t="e">
        <f>IF(OR(C730="SP",C730="MR",C730="CL"),"P",VLOOKUP($A730,Bat!$A$4:$AQ$1284,42,FALSE))</f>
        <v>#N/A</v>
      </c>
    </row>
    <row r="731" spans="1:64" x14ac:dyDescent="0.25">
      <c r="A731" s="45" t="str">
        <f t="shared" si="88"/>
        <v>RPWarren Miller23</v>
      </c>
      <c r="B731">
        <f>VLOOKUP($A731,draft_listing_pitchers_stats!$A$1:$B$1324,2,FALSE)</f>
        <v>10465</v>
      </c>
      <c r="C731" s="1" t="s">
        <v>885</v>
      </c>
      <c r="D731" s="1" t="s">
        <v>280</v>
      </c>
      <c r="E731" s="1" t="s">
        <v>180</v>
      </c>
      <c r="F731" s="1">
        <v>23</v>
      </c>
      <c r="G731" s="1" t="s">
        <v>68</v>
      </c>
      <c r="H731" s="1" t="s">
        <v>44</v>
      </c>
      <c r="I731" s="1" t="s">
        <v>54</v>
      </c>
      <c r="J731" s="24" t="s">
        <v>54</v>
      </c>
      <c r="K731" s="1" t="s">
        <v>46</v>
      </c>
      <c r="L731" s="24" t="s">
        <v>46</v>
      </c>
      <c r="M731" s="1">
        <v>3</v>
      </c>
      <c r="N731" s="1">
        <v>1</v>
      </c>
      <c r="O731" s="24">
        <v>1</v>
      </c>
      <c r="P731" s="1">
        <v>3</v>
      </c>
      <c r="Q731" s="1">
        <v>2</v>
      </c>
      <c r="R731" s="24">
        <v>1</v>
      </c>
      <c r="S731" s="1" t="s">
        <v>48</v>
      </c>
      <c r="T731" s="1" t="s">
        <v>48</v>
      </c>
      <c r="U731" s="1" t="s">
        <v>48</v>
      </c>
      <c r="V731" s="1" t="s">
        <v>48</v>
      </c>
      <c r="W731" s="1">
        <v>2</v>
      </c>
      <c r="X731" s="1">
        <v>4</v>
      </c>
      <c r="Y731" s="1" t="s">
        <v>48</v>
      </c>
      <c r="Z731" s="1" t="s">
        <v>48</v>
      </c>
      <c r="AA731" s="1" t="s">
        <v>48</v>
      </c>
      <c r="AB731" s="1" t="s">
        <v>48</v>
      </c>
      <c r="AC731" s="1" t="s">
        <v>48</v>
      </c>
      <c r="AD731" s="1" t="s">
        <v>48</v>
      </c>
      <c r="AE731" s="1">
        <v>3</v>
      </c>
      <c r="AF731" s="1">
        <v>3</v>
      </c>
      <c r="AG731" s="1" t="s">
        <v>48</v>
      </c>
      <c r="AH731" s="1" t="s">
        <v>48</v>
      </c>
      <c r="AI731" s="1">
        <v>5</v>
      </c>
      <c r="AJ731" s="1">
        <v>5</v>
      </c>
      <c r="AK731" s="1" t="s">
        <v>48</v>
      </c>
      <c r="AL731" s="1" t="s">
        <v>48</v>
      </c>
      <c r="AM731" s="1" t="s">
        <v>48</v>
      </c>
      <c r="AN731" s="1" t="s">
        <v>48</v>
      </c>
      <c r="AO731" s="1" t="s">
        <v>48</v>
      </c>
      <c r="AP731" s="24" t="s">
        <v>48</v>
      </c>
      <c r="AQ731" s="1" t="s">
        <v>71</v>
      </c>
      <c r="AR731" s="1">
        <v>6</v>
      </c>
      <c r="AS731" s="25" t="s">
        <v>15</v>
      </c>
      <c r="AT731" s="36" t="s">
        <v>50</v>
      </c>
      <c r="AU731" s="9">
        <f t="shared" si="89"/>
        <v>-2.3121015889492513</v>
      </c>
      <c r="AV731" s="9">
        <f t="shared" si="90"/>
        <v>-1.6711751217821238</v>
      </c>
      <c r="AW731">
        <f t="shared" si="91"/>
        <v>3</v>
      </c>
      <c r="AX731">
        <f t="shared" si="92"/>
        <v>0</v>
      </c>
      <c r="AY731" s="6">
        <f>VLOOKUP(AQ731,COND!$A$10:$B$32,2,FALSE)</f>
        <v>1</v>
      </c>
      <c r="AZ731" s="9">
        <f>($AU$3*AU731+$AV$3*AV731+$AW$3*AW731+$AX$3*AX731)*AY731*IF(AR731&lt;5,0.95,IF(AR731&lt;7,0.975,1))+$K$3*VLOOKUP(K731,COND!$A$2:$D$7,2,FALSE)+$L$3*VLOOKUP(L731,COND!$A$2:$D$7,3,FALSE)+IF(BB731="SP",$BB$3,0)+IF($AW731&lt;3,-5,0)</f>
        <v>0.4237253154034839</v>
      </c>
      <c r="BA731" s="28">
        <f t="shared" si="93"/>
        <v>-1.0203292283935737</v>
      </c>
      <c r="BB731" t="str">
        <f t="shared" si="94"/>
        <v>SP</v>
      </c>
      <c r="BC731">
        <v>900</v>
      </c>
      <c r="BD731">
        <v>727</v>
      </c>
      <c r="BF731" t="str">
        <f t="shared" si="95"/>
        <v>Unlikely</v>
      </c>
      <c r="BH731" t="str">
        <f>IF(VLOOKUP($B731,'Draft List'!$D$4:$AC$2598,BH$3,FALSE)&lt;&gt;0,VLOOKUP($B731,'Draft List'!$D$4:$AC$2598,BH$3,FALSE),"")</f>
        <v/>
      </c>
      <c r="BI731" t="str">
        <f>IF(VLOOKUP($B731,'Draft List'!$D$4:$AC$2598,BI$3,FALSE)&lt;&gt;0,VLOOKUP($B731,'Draft List'!$D$4:$AC$2598,BI$3,FALSE),"")</f>
        <v/>
      </c>
      <c r="BJ731" t="str">
        <f>IF(VLOOKUP($B731,'Draft List'!$D$4:$AC$2598,BJ$3,FALSE)&lt;&gt;0,VLOOKUP($B731,'Draft List'!$D$4:$AC$2598,BJ$3,FALSE),"")</f>
        <v/>
      </c>
      <c r="BK731" t="str">
        <f>IF(VLOOKUP($B731,'Draft List'!$D$4:$AC$2598,BK$3,FALSE)&lt;&gt;0,VLOOKUP($B731,'Draft List'!$D$4:$AC$2598,BK$3,FALSE),"")</f>
        <v/>
      </c>
      <c r="BL731" t="e">
        <f>IF(OR(C731="SP",C731="MR",C731="CL"),"P",VLOOKUP($A731,Bat!$A$4:$AQ$1284,42,FALSE))</f>
        <v>#N/A</v>
      </c>
    </row>
    <row r="732" spans="1:64" x14ac:dyDescent="0.25">
      <c r="A732" s="45" t="str">
        <f t="shared" si="88"/>
        <v>SPSergio Cordero23</v>
      </c>
      <c r="B732">
        <f>VLOOKUP($A732,draft_listing_pitchers_stats!$A$1:$B$1324,2,FALSE)</f>
        <v>10288</v>
      </c>
      <c r="C732" s="1" t="s">
        <v>25</v>
      </c>
      <c r="D732" s="1" t="s">
        <v>516</v>
      </c>
      <c r="E732" s="1" t="s">
        <v>1104</v>
      </c>
      <c r="F732" s="1">
        <v>23</v>
      </c>
      <c r="G732" s="1" t="s">
        <v>44</v>
      </c>
      <c r="H732" s="1" t="s">
        <v>44</v>
      </c>
      <c r="I732" s="1" t="s">
        <v>54</v>
      </c>
      <c r="J732" s="24" t="s">
        <v>54</v>
      </c>
      <c r="K732" s="1" t="s">
        <v>47</v>
      </c>
      <c r="L732" s="24" t="s">
        <v>51</v>
      </c>
      <c r="M732" s="1">
        <v>2</v>
      </c>
      <c r="N732" s="1">
        <v>1</v>
      </c>
      <c r="O732" s="24">
        <v>1</v>
      </c>
      <c r="P732" s="1">
        <v>4</v>
      </c>
      <c r="Q732" s="1">
        <v>1</v>
      </c>
      <c r="R732" s="24">
        <v>1</v>
      </c>
      <c r="S732" s="1">
        <v>4</v>
      </c>
      <c r="T732" s="1">
        <v>5</v>
      </c>
      <c r="U732" s="1" t="s">
        <v>48</v>
      </c>
      <c r="V732" s="1" t="s">
        <v>48</v>
      </c>
      <c r="W732" s="1">
        <v>2</v>
      </c>
      <c r="X732" s="1">
        <v>4</v>
      </c>
      <c r="Y732" s="1" t="s">
        <v>48</v>
      </c>
      <c r="Z732" s="1" t="s">
        <v>48</v>
      </c>
      <c r="AA732" s="1" t="s">
        <v>48</v>
      </c>
      <c r="AB732" s="1" t="s">
        <v>48</v>
      </c>
      <c r="AC732" s="1">
        <v>4</v>
      </c>
      <c r="AD732" s="1">
        <v>5</v>
      </c>
      <c r="AE732" s="1" t="s">
        <v>48</v>
      </c>
      <c r="AF732" s="1" t="s">
        <v>48</v>
      </c>
      <c r="AG732" s="1" t="s">
        <v>48</v>
      </c>
      <c r="AH732" s="1" t="s">
        <v>48</v>
      </c>
      <c r="AI732" s="1" t="s">
        <v>48</v>
      </c>
      <c r="AJ732" s="1" t="s">
        <v>48</v>
      </c>
      <c r="AK732" s="1" t="s">
        <v>48</v>
      </c>
      <c r="AL732" s="1" t="s">
        <v>48</v>
      </c>
      <c r="AM732" s="1" t="s">
        <v>48</v>
      </c>
      <c r="AN732" s="1" t="s">
        <v>48</v>
      </c>
      <c r="AO732" s="1" t="s">
        <v>48</v>
      </c>
      <c r="AP732" s="24" t="s">
        <v>48</v>
      </c>
      <c r="AQ732" s="1" t="s">
        <v>522</v>
      </c>
      <c r="AR732" s="1">
        <v>6</v>
      </c>
      <c r="AS732" s="25" t="s">
        <v>15</v>
      </c>
      <c r="AT732" s="36" t="s">
        <v>881</v>
      </c>
      <c r="AU732" s="9">
        <f t="shared" si="89"/>
        <v>-2.5067929134584248</v>
      </c>
      <c r="AV732" s="9">
        <f t="shared" si="90"/>
        <v>-1.671915513703006</v>
      </c>
      <c r="AW732">
        <f t="shared" si="91"/>
        <v>3</v>
      </c>
      <c r="AX732">
        <f t="shared" si="92"/>
        <v>0</v>
      </c>
      <c r="AY732" s="6">
        <f>VLOOKUP(AQ732,COND!$A$10:$B$32,2,FALSE)</f>
        <v>1</v>
      </c>
      <c r="AZ732" s="9">
        <f>($AU$3*AU732+$AV$3*AV732+$AW$3*AW732+$AX$3*AX732)*AY732*IF(AR732&lt;5,0.95,IF(AR732&lt;7,0.975,1))+$K$3*VLOOKUP(K732,COND!$A$2:$D$7,2,FALSE)+$L$3*VLOOKUP(L732,COND!$A$2:$D$7,3,FALSE)+IF(BB732="SP",$BB$3,0)+IF($AW732&lt;3,-5,0)</f>
        <v>0.37132286466698616</v>
      </c>
      <c r="BA732" s="28">
        <f t="shared" si="93"/>
        <v>-1.0249327860574569</v>
      </c>
      <c r="BB732" t="str">
        <f t="shared" si="94"/>
        <v>SP</v>
      </c>
      <c r="BC732">
        <v>900</v>
      </c>
      <c r="BD732">
        <v>728</v>
      </c>
      <c r="BF732" t="str">
        <f t="shared" si="95"/>
        <v>Unlikely</v>
      </c>
      <c r="BH732" t="str">
        <f>IF(VLOOKUP($B732,'Draft List'!$D$4:$AC$2598,BH$3,FALSE)&lt;&gt;0,VLOOKUP($B732,'Draft List'!$D$4:$AC$2598,BH$3,FALSE),"")</f>
        <v/>
      </c>
      <c r="BI732" t="str">
        <f>IF(VLOOKUP($B732,'Draft List'!$D$4:$AC$2598,BI$3,FALSE)&lt;&gt;0,VLOOKUP($B732,'Draft List'!$D$4:$AC$2598,BI$3,FALSE),"")</f>
        <v/>
      </c>
      <c r="BJ732" t="str">
        <f>IF(VLOOKUP($B732,'Draft List'!$D$4:$AC$2598,BJ$3,FALSE)&lt;&gt;0,VLOOKUP($B732,'Draft List'!$D$4:$AC$2598,BJ$3,FALSE),"")</f>
        <v/>
      </c>
      <c r="BK732" t="str">
        <f>IF(VLOOKUP($B732,'Draft List'!$D$4:$AC$2598,BK$3,FALSE)&lt;&gt;0,VLOOKUP($B732,'Draft List'!$D$4:$AC$2598,BK$3,FALSE),"")</f>
        <v/>
      </c>
      <c r="BL732" t="str">
        <f>IF(OR(C732="SP",C732="MR",C732="CL"),"P",VLOOKUP($A732,Bat!$A$4:$AQ$1284,42,FALSE))</f>
        <v>P</v>
      </c>
    </row>
    <row r="733" spans="1:64" x14ac:dyDescent="0.25">
      <c r="A733" s="45" t="str">
        <f t="shared" si="88"/>
        <v>RPJohn Saunders23</v>
      </c>
      <c r="B733">
        <f>VLOOKUP($A733,draft_listing_pitchers_stats!$A$1:$B$1324,2,FALSE)</f>
        <v>5611</v>
      </c>
      <c r="C733" s="1" t="s">
        <v>885</v>
      </c>
      <c r="D733" s="1" t="s">
        <v>213</v>
      </c>
      <c r="E733" s="1" t="s">
        <v>1630</v>
      </c>
      <c r="F733" s="1">
        <v>23</v>
      </c>
      <c r="G733" s="1" t="s">
        <v>58</v>
      </c>
      <c r="H733" s="1" t="s">
        <v>58</v>
      </c>
      <c r="I733" s="1" t="s">
        <v>54</v>
      </c>
      <c r="J733" s="24" t="s">
        <v>54</v>
      </c>
      <c r="K733" s="1" t="s">
        <v>46</v>
      </c>
      <c r="L733" s="24" t="s">
        <v>47</v>
      </c>
      <c r="M733" s="1">
        <v>3</v>
      </c>
      <c r="N733" s="1">
        <v>1</v>
      </c>
      <c r="O733" s="24">
        <v>1</v>
      </c>
      <c r="P733" s="1">
        <v>3</v>
      </c>
      <c r="Q733" s="1">
        <v>1</v>
      </c>
      <c r="R733" s="24">
        <v>2</v>
      </c>
      <c r="S733" s="1">
        <v>4</v>
      </c>
      <c r="T733" s="1">
        <v>5</v>
      </c>
      <c r="U733" s="1" t="s">
        <v>48</v>
      </c>
      <c r="V733" s="1" t="s">
        <v>48</v>
      </c>
      <c r="W733" s="1">
        <v>3</v>
      </c>
      <c r="X733" s="1">
        <v>4</v>
      </c>
      <c r="Y733" s="1" t="s">
        <v>48</v>
      </c>
      <c r="Z733" s="1" t="s">
        <v>48</v>
      </c>
      <c r="AA733" s="1" t="s">
        <v>48</v>
      </c>
      <c r="AB733" s="1" t="s">
        <v>48</v>
      </c>
      <c r="AC733" s="1" t="s">
        <v>48</v>
      </c>
      <c r="AD733" s="1" t="s">
        <v>48</v>
      </c>
      <c r="AE733" s="1" t="s">
        <v>48</v>
      </c>
      <c r="AF733" s="1" t="s">
        <v>48</v>
      </c>
      <c r="AG733" s="1">
        <v>4</v>
      </c>
      <c r="AH733" s="1">
        <v>4</v>
      </c>
      <c r="AI733" s="1" t="s">
        <v>48</v>
      </c>
      <c r="AJ733" s="1" t="s">
        <v>48</v>
      </c>
      <c r="AK733" s="1" t="s">
        <v>48</v>
      </c>
      <c r="AL733" s="1" t="s">
        <v>48</v>
      </c>
      <c r="AM733" s="1" t="s">
        <v>48</v>
      </c>
      <c r="AN733" s="1" t="s">
        <v>48</v>
      </c>
      <c r="AO733" s="1" t="s">
        <v>48</v>
      </c>
      <c r="AP733" s="24" t="s">
        <v>48</v>
      </c>
      <c r="AQ733" s="1" t="s">
        <v>61</v>
      </c>
      <c r="AR733" s="1">
        <v>9</v>
      </c>
      <c r="AS733" s="25" t="s">
        <v>523</v>
      </c>
      <c r="AT733" s="36" t="s">
        <v>48</v>
      </c>
      <c r="AU733" s="9">
        <f t="shared" si="89"/>
        <v>-2.3121015889492513</v>
      </c>
      <c r="AV733" s="9">
        <f t="shared" si="90"/>
        <v>-1.6242862721580691</v>
      </c>
      <c r="AW733">
        <f t="shared" si="91"/>
        <v>3</v>
      </c>
      <c r="AX733">
        <f t="shared" si="92"/>
        <v>0</v>
      </c>
      <c r="AY733" s="6">
        <f>VLOOKUP(AQ733,COND!$A$10:$B$32,2,FALSE)</f>
        <v>1</v>
      </c>
      <c r="AZ733" s="9">
        <f>($AU$3*AU733+$AV$3*AV733+$AW$3*AW733+$AX$3*AX733)*AY733*IF(AR733&lt;5,0.95,IF(AR733&lt;7,0.975,1))+$K$3*VLOOKUP(K733,COND!$A$2:$D$7,2,FALSE)+$L$3*VLOOKUP(L733,COND!$A$2:$D$7,3,FALSE)+IF(BB733="SP",$BB$3,0)+IF($AW733&lt;3,-5,0)</f>
        <v>0.25185423904876458</v>
      </c>
      <c r="BA733" s="28">
        <f t="shared" si="93"/>
        <v>-1.0354281102136473</v>
      </c>
      <c r="BB733" t="str">
        <f t="shared" si="94"/>
        <v>SP</v>
      </c>
      <c r="BC733">
        <v>900</v>
      </c>
      <c r="BD733">
        <v>729</v>
      </c>
      <c r="BF733" t="str">
        <f t="shared" si="95"/>
        <v>Unlikely</v>
      </c>
      <c r="BH733" t="str">
        <f>IF(VLOOKUP($B733,'Draft List'!$D$4:$AC$2598,BH$3,FALSE)&lt;&gt;0,VLOOKUP($B733,'Draft List'!$D$4:$AC$2598,BH$3,FALSE),"")</f>
        <v/>
      </c>
      <c r="BI733" t="str">
        <f>IF(VLOOKUP($B733,'Draft List'!$D$4:$AC$2598,BI$3,FALSE)&lt;&gt;0,VLOOKUP($B733,'Draft List'!$D$4:$AC$2598,BI$3,FALSE),"")</f>
        <v/>
      </c>
      <c r="BJ733" t="str">
        <f>IF(VLOOKUP($B733,'Draft List'!$D$4:$AC$2598,BJ$3,FALSE)&lt;&gt;0,VLOOKUP($B733,'Draft List'!$D$4:$AC$2598,BJ$3,FALSE),"")</f>
        <v/>
      </c>
      <c r="BK733" t="str">
        <f>IF(VLOOKUP($B733,'Draft List'!$D$4:$AC$2598,BK$3,FALSE)&lt;&gt;0,VLOOKUP($B733,'Draft List'!$D$4:$AC$2598,BK$3,FALSE),"")</f>
        <v/>
      </c>
      <c r="BL733">
        <f>IF(OR(C733="SP",C733="MR",C733="CL"),"P",VLOOKUP($A733,Bat!$A$4:$AQ$1284,42,FALSE))</f>
        <v>-10.219341399670773</v>
      </c>
    </row>
    <row r="734" spans="1:64" x14ac:dyDescent="0.25">
      <c r="A734" s="45" t="str">
        <f t="shared" si="88"/>
        <v>RPDesmond Jordan24</v>
      </c>
      <c r="B734">
        <f>VLOOKUP($A734,draft_listing_pitchers_stats!$A$1:$B$1324,2,FALSE)</f>
        <v>8556</v>
      </c>
      <c r="C734" s="1" t="s">
        <v>885</v>
      </c>
      <c r="D734" s="1" t="s">
        <v>1288</v>
      </c>
      <c r="E734" s="1" t="s">
        <v>281</v>
      </c>
      <c r="F734" s="1">
        <v>24</v>
      </c>
      <c r="G734" s="1" t="s">
        <v>58</v>
      </c>
      <c r="H734" s="1" t="s">
        <v>58</v>
      </c>
      <c r="I734" s="1" t="s">
        <v>54</v>
      </c>
      <c r="J734" s="24" t="s">
        <v>54</v>
      </c>
      <c r="K734" s="1" t="s">
        <v>47</v>
      </c>
      <c r="L734" s="24" t="s">
        <v>51</v>
      </c>
      <c r="M734" s="1">
        <v>2</v>
      </c>
      <c r="N734" s="1">
        <v>2</v>
      </c>
      <c r="O734" s="24">
        <v>2</v>
      </c>
      <c r="P734" s="1">
        <v>2</v>
      </c>
      <c r="Q734" s="1">
        <v>2</v>
      </c>
      <c r="R734" s="24">
        <v>2</v>
      </c>
      <c r="S734" s="1">
        <v>4</v>
      </c>
      <c r="T734" s="1">
        <v>4</v>
      </c>
      <c r="U734" s="1">
        <v>2</v>
      </c>
      <c r="V734" s="1">
        <v>3</v>
      </c>
      <c r="W734" s="1">
        <v>3</v>
      </c>
      <c r="X734" s="1">
        <v>3</v>
      </c>
      <c r="Y734" s="1" t="s">
        <v>48</v>
      </c>
      <c r="Z734" s="1" t="s">
        <v>48</v>
      </c>
      <c r="AA734" s="1" t="s">
        <v>48</v>
      </c>
      <c r="AB734" s="1" t="s">
        <v>48</v>
      </c>
      <c r="AC734" s="1" t="s">
        <v>48</v>
      </c>
      <c r="AD734" s="1" t="s">
        <v>48</v>
      </c>
      <c r="AE734" s="1" t="s">
        <v>48</v>
      </c>
      <c r="AF734" s="1" t="s">
        <v>48</v>
      </c>
      <c r="AG734" s="1" t="s">
        <v>48</v>
      </c>
      <c r="AH734" s="1" t="s">
        <v>48</v>
      </c>
      <c r="AI734" s="1" t="s">
        <v>48</v>
      </c>
      <c r="AJ734" s="1" t="s">
        <v>48</v>
      </c>
      <c r="AK734" s="1" t="s">
        <v>48</v>
      </c>
      <c r="AL734" s="1" t="s">
        <v>48</v>
      </c>
      <c r="AM734" s="1" t="s">
        <v>48</v>
      </c>
      <c r="AN734" s="1" t="s">
        <v>48</v>
      </c>
      <c r="AO734" s="1" t="s">
        <v>48</v>
      </c>
      <c r="AP734" s="24" t="s">
        <v>48</v>
      </c>
      <c r="AQ734" s="1" t="s">
        <v>522</v>
      </c>
      <c r="AR734" s="1">
        <v>3</v>
      </c>
      <c r="AS734" s="25" t="s">
        <v>519</v>
      </c>
      <c r="AT734" s="36" t="s">
        <v>50</v>
      </c>
      <c r="AU734" s="9">
        <f t="shared" si="89"/>
        <v>-2.0690406309742588</v>
      </c>
      <c r="AV734" s="9">
        <f t="shared" si="90"/>
        <v>-1.6235458802371869</v>
      </c>
      <c r="AW734">
        <f t="shared" si="91"/>
        <v>3</v>
      </c>
      <c r="AX734">
        <f t="shared" si="92"/>
        <v>0</v>
      </c>
      <c r="AY734" s="6">
        <f>VLOOKUP(AQ734,COND!$A$10:$B$32,2,FALSE)</f>
        <v>1</v>
      </c>
      <c r="AZ734" s="9">
        <f>($AU$3*AU734+$AV$3*AV734+$AW$3*AW734+$AX$3*AX734)*AY734*IF(AR734&lt;5,0.95,IF(AR734&lt;7,0.975,1))+$K$3*VLOOKUP(K734,COND!$A$2:$D$7,2,FALSE)+$L$3*VLOOKUP(L734,COND!$A$2:$D$7,3,FALSE)+IF(BB734="SP",$BB$3,0)+IF($AW734&lt;3,-5,0)</f>
        <v>0.18451055560834106</v>
      </c>
      <c r="BA734" s="28">
        <f t="shared" si="93"/>
        <v>-1.0413442558453698</v>
      </c>
      <c r="BB734" t="str">
        <f t="shared" si="94"/>
        <v>RP</v>
      </c>
      <c r="BC734">
        <v>900</v>
      </c>
      <c r="BD734">
        <v>730</v>
      </c>
      <c r="BF734" t="str">
        <f t="shared" si="95"/>
        <v>Unlikely</v>
      </c>
      <c r="BH734" t="str">
        <f>IF(VLOOKUP($B734,'Draft List'!$D$4:$AC$2598,BH$3,FALSE)&lt;&gt;0,VLOOKUP($B734,'Draft List'!$D$4:$AC$2598,BH$3,FALSE),"")</f>
        <v/>
      </c>
      <c r="BI734" t="str">
        <f>IF(VLOOKUP($B734,'Draft List'!$D$4:$AC$2598,BI$3,FALSE)&lt;&gt;0,VLOOKUP($B734,'Draft List'!$D$4:$AC$2598,BI$3,FALSE),"")</f>
        <v/>
      </c>
      <c r="BJ734" t="str">
        <f>IF(VLOOKUP($B734,'Draft List'!$D$4:$AC$2598,BJ$3,FALSE)&lt;&gt;0,VLOOKUP($B734,'Draft List'!$D$4:$AC$2598,BJ$3,FALSE),"")</f>
        <v/>
      </c>
      <c r="BK734" t="str">
        <f>IF(VLOOKUP($B734,'Draft List'!$D$4:$AC$2598,BK$3,FALSE)&lt;&gt;0,VLOOKUP($B734,'Draft List'!$D$4:$AC$2598,BK$3,FALSE),"")</f>
        <v/>
      </c>
      <c r="BL734">
        <f>IF(OR(C734="SP",C734="MR",C734="CL"),"P",VLOOKUP($A734,Bat!$A$4:$AQ$1284,42,FALSE))</f>
        <v>-3.7748343665984621</v>
      </c>
    </row>
    <row r="735" spans="1:64" x14ac:dyDescent="0.25">
      <c r="A735" s="45" t="str">
        <f t="shared" si="88"/>
        <v>RPDwayne Taunton24</v>
      </c>
      <c r="B735">
        <f>VLOOKUP($A735,draft_listing_pitchers_stats!$A$1:$B$1324,2,FALSE)</f>
        <v>13693</v>
      </c>
      <c r="C735" s="1" t="s">
        <v>885</v>
      </c>
      <c r="D735" s="1" t="s">
        <v>1115</v>
      </c>
      <c r="E735" s="1" t="s">
        <v>1686</v>
      </c>
      <c r="F735" s="1">
        <v>24</v>
      </c>
      <c r="G735" s="1" t="s">
        <v>44</v>
      </c>
      <c r="H735" s="1" t="s">
        <v>44</v>
      </c>
      <c r="I735" s="1" t="s">
        <v>54</v>
      </c>
      <c r="J735" s="24" t="s">
        <v>54</v>
      </c>
      <c r="K735" s="1" t="s">
        <v>46</v>
      </c>
      <c r="L735" s="24" t="s">
        <v>46</v>
      </c>
      <c r="M735" s="1">
        <v>3</v>
      </c>
      <c r="N735" s="1">
        <v>1</v>
      </c>
      <c r="O735" s="24">
        <v>2</v>
      </c>
      <c r="P735" s="1">
        <v>3</v>
      </c>
      <c r="Q735" s="1">
        <v>1</v>
      </c>
      <c r="R735" s="24">
        <v>2</v>
      </c>
      <c r="S735" s="1">
        <v>5</v>
      </c>
      <c r="T735" s="1">
        <v>5</v>
      </c>
      <c r="U735" s="1">
        <v>2</v>
      </c>
      <c r="V735" s="1">
        <v>4</v>
      </c>
      <c r="W735" s="1">
        <v>4</v>
      </c>
      <c r="X735" s="1">
        <v>5</v>
      </c>
      <c r="Y735" s="1" t="s">
        <v>48</v>
      </c>
      <c r="Z735" s="1" t="s">
        <v>48</v>
      </c>
      <c r="AA735" s="1" t="s">
        <v>48</v>
      </c>
      <c r="AB735" s="1" t="s">
        <v>48</v>
      </c>
      <c r="AC735" s="1" t="s">
        <v>48</v>
      </c>
      <c r="AD735" s="1" t="s">
        <v>48</v>
      </c>
      <c r="AE735" s="1" t="s">
        <v>48</v>
      </c>
      <c r="AF735" s="1" t="s">
        <v>48</v>
      </c>
      <c r="AG735" s="1" t="s">
        <v>48</v>
      </c>
      <c r="AH735" s="1" t="s">
        <v>48</v>
      </c>
      <c r="AI735" s="1" t="s">
        <v>48</v>
      </c>
      <c r="AJ735" s="1" t="s">
        <v>48</v>
      </c>
      <c r="AK735" s="1" t="s">
        <v>48</v>
      </c>
      <c r="AL735" s="1" t="s">
        <v>48</v>
      </c>
      <c r="AM735" s="1" t="s">
        <v>48</v>
      </c>
      <c r="AN735" s="1" t="s">
        <v>48</v>
      </c>
      <c r="AO735" s="1" t="s">
        <v>48</v>
      </c>
      <c r="AP735" s="24" t="s">
        <v>48</v>
      </c>
      <c r="AQ735" s="1" t="s">
        <v>61</v>
      </c>
      <c r="AR735" s="1">
        <v>3</v>
      </c>
      <c r="AS735" s="25" t="s">
        <v>15</v>
      </c>
      <c r="AT735" s="36" t="s">
        <v>50</v>
      </c>
      <c r="AU735" s="9">
        <f t="shared" si="89"/>
        <v>-2.0697810228951408</v>
      </c>
      <c r="AV735" s="9">
        <f t="shared" si="90"/>
        <v>-1.6242862721580691</v>
      </c>
      <c r="AW735">
        <f t="shared" si="91"/>
        <v>3</v>
      </c>
      <c r="AX735">
        <f t="shared" si="92"/>
        <v>0</v>
      </c>
      <c r="AY735" s="6">
        <f>VLOOKUP(AQ735,COND!$A$10:$B$32,2,FALSE)</f>
        <v>1</v>
      </c>
      <c r="AZ735" s="9">
        <f>($AU$3*AU735+$AV$3*AV735+$AW$3*AW735+$AX$3*AX735)*AY735*IF(AR735&lt;5,0.95,IF(AR735&lt;7,0.975,1))+$K$3*VLOOKUP(K735,COND!$A$2:$D$7,2,FALSE)+$L$3*VLOOKUP(L735,COND!$A$2:$D$7,3,FALSE)+IF(BB735="SP",$BB$3,0)+IF($AW735&lt;3,-5,0)</f>
        <v>0.17030243464660799</v>
      </c>
      <c r="BA735" s="28">
        <f t="shared" si="93"/>
        <v>-1.0425924399135476</v>
      </c>
      <c r="BB735" t="str">
        <f t="shared" si="94"/>
        <v>RP</v>
      </c>
      <c r="BC735">
        <v>900</v>
      </c>
      <c r="BD735">
        <v>731</v>
      </c>
      <c r="BF735" t="str">
        <f t="shared" si="95"/>
        <v>Unlikely</v>
      </c>
      <c r="BH735" t="str">
        <f>IF(VLOOKUP($B735,'Draft List'!$D$4:$AC$2598,BH$3,FALSE)&lt;&gt;0,VLOOKUP($B735,'Draft List'!$D$4:$AC$2598,BH$3,FALSE),"")</f>
        <v/>
      </c>
      <c r="BI735" t="str">
        <f>IF(VLOOKUP($B735,'Draft List'!$D$4:$AC$2598,BI$3,FALSE)&lt;&gt;0,VLOOKUP($B735,'Draft List'!$D$4:$AC$2598,BI$3,FALSE),"")</f>
        <v/>
      </c>
      <c r="BJ735" t="str">
        <f>IF(VLOOKUP($B735,'Draft List'!$D$4:$AC$2598,BJ$3,FALSE)&lt;&gt;0,VLOOKUP($B735,'Draft List'!$D$4:$AC$2598,BJ$3,FALSE),"")</f>
        <v/>
      </c>
      <c r="BK735" t="str">
        <f>IF(VLOOKUP($B735,'Draft List'!$D$4:$AC$2598,BK$3,FALSE)&lt;&gt;0,VLOOKUP($B735,'Draft List'!$D$4:$AC$2598,BK$3,FALSE),"")</f>
        <v/>
      </c>
      <c r="BL735" t="e">
        <f>IF(OR(C735="SP",C735="MR",C735="CL"),"P",VLOOKUP($A735,Bat!$A$4:$AQ$1284,42,FALSE))</f>
        <v>#N/A</v>
      </c>
    </row>
    <row r="736" spans="1:64" x14ac:dyDescent="0.25">
      <c r="A736" s="45" t="str">
        <f t="shared" si="88"/>
        <v>RPMike McCoy24</v>
      </c>
      <c r="B736">
        <f>VLOOKUP($A736,draft_listing_pitchers_stats!$A$1:$B$1324,2,FALSE)</f>
        <v>1648</v>
      </c>
      <c r="C736" s="1" t="s">
        <v>885</v>
      </c>
      <c r="D736" s="1" t="s">
        <v>159</v>
      </c>
      <c r="E736" s="1" t="s">
        <v>723</v>
      </c>
      <c r="F736" s="1">
        <v>24</v>
      </c>
      <c r="G736" s="1" t="s">
        <v>58</v>
      </c>
      <c r="H736" s="1" t="s">
        <v>44</v>
      </c>
      <c r="I736" s="1" t="s">
        <v>54</v>
      </c>
      <c r="J736" s="24" t="s">
        <v>54</v>
      </c>
      <c r="K736" s="1" t="s">
        <v>46</v>
      </c>
      <c r="L736" s="24" t="s">
        <v>46</v>
      </c>
      <c r="M736" s="1">
        <v>3</v>
      </c>
      <c r="N736" s="1">
        <v>1</v>
      </c>
      <c r="O736" s="24">
        <v>1</v>
      </c>
      <c r="P736" s="1">
        <v>3</v>
      </c>
      <c r="Q736" s="1">
        <v>1</v>
      </c>
      <c r="R736" s="24">
        <v>2</v>
      </c>
      <c r="S736" s="1">
        <v>4</v>
      </c>
      <c r="T736" s="1">
        <v>4</v>
      </c>
      <c r="U736" s="1">
        <v>4</v>
      </c>
      <c r="V736" s="1">
        <v>4</v>
      </c>
      <c r="W736" s="1" t="s">
        <v>48</v>
      </c>
      <c r="X736" s="1" t="s">
        <v>48</v>
      </c>
      <c r="Y736" s="1">
        <v>3</v>
      </c>
      <c r="Z736" s="1">
        <v>3</v>
      </c>
      <c r="AA736" s="1" t="s">
        <v>48</v>
      </c>
      <c r="AB736" s="1" t="s">
        <v>48</v>
      </c>
      <c r="AC736" s="1" t="s">
        <v>48</v>
      </c>
      <c r="AD736" s="1" t="s">
        <v>48</v>
      </c>
      <c r="AE736" s="1" t="s">
        <v>48</v>
      </c>
      <c r="AF736" s="1" t="s">
        <v>48</v>
      </c>
      <c r="AG736" s="1" t="s">
        <v>48</v>
      </c>
      <c r="AH736" s="1" t="s">
        <v>48</v>
      </c>
      <c r="AI736" s="1" t="s">
        <v>48</v>
      </c>
      <c r="AJ736" s="1" t="s">
        <v>48</v>
      </c>
      <c r="AK736" s="1" t="s">
        <v>48</v>
      </c>
      <c r="AL736" s="1" t="s">
        <v>48</v>
      </c>
      <c r="AM736" s="1" t="s">
        <v>48</v>
      </c>
      <c r="AN736" s="1" t="s">
        <v>48</v>
      </c>
      <c r="AO736" s="1" t="s">
        <v>48</v>
      </c>
      <c r="AP736" s="24" t="s">
        <v>48</v>
      </c>
      <c r="AQ736" s="1" t="s">
        <v>522</v>
      </c>
      <c r="AR736" s="1">
        <v>4</v>
      </c>
      <c r="AS736" s="25" t="s">
        <v>523</v>
      </c>
      <c r="AT736" s="36" t="s">
        <v>50</v>
      </c>
      <c r="AU736" s="9">
        <f t="shared" si="89"/>
        <v>-2.3121015889492513</v>
      </c>
      <c r="AV736" s="9">
        <f t="shared" si="90"/>
        <v>-1.6242862721580691</v>
      </c>
      <c r="AW736">
        <f t="shared" si="91"/>
        <v>3</v>
      </c>
      <c r="AX736">
        <f t="shared" si="92"/>
        <v>0</v>
      </c>
      <c r="AY736" s="6">
        <f>VLOOKUP(AQ736,COND!$A$10:$B$32,2,FALSE)</f>
        <v>1</v>
      </c>
      <c r="AZ736" s="9">
        <f>($AU$3*AU736+$AV$3*AV736+$AW$3*AW736+$AX$3*AX736)*AY736*IF(AR736&lt;5,0.95,IF(AR736&lt;7,0.975,1))+$K$3*VLOOKUP(K736,COND!$A$2:$D$7,2,FALSE)+$L$3*VLOOKUP(L736,COND!$A$2:$D$7,3,FALSE)+IF(BB736="SP",$BB$3,0)+IF($AW736&lt;3,-5,0)</f>
        <v>0.12426152709632987</v>
      </c>
      <c r="BA736" s="28">
        <f t="shared" si="93"/>
        <v>-1.0466371357212114</v>
      </c>
      <c r="BB736" t="str">
        <f t="shared" si="94"/>
        <v>RP</v>
      </c>
      <c r="BC736">
        <v>900</v>
      </c>
      <c r="BD736">
        <v>732</v>
      </c>
      <c r="BF736" t="str">
        <f t="shared" si="95"/>
        <v>Unlikely</v>
      </c>
      <c r="BH736" t="str">
        <f>IF(VLOOKUP($B736,'Draft List'!$D$4:$AC$2598,BH$3,FALSE)&lt;&gt;0,VLOOKUP($B736,'Draft List'!$D$4:$AC$2598,BH$3,FALSE),"")</f>
        <v/>
      </c>
      <c r="BI736" t="str">
        <f>IF(VLOOKUP($B736,'Draft List'!$D$4:$AC$2598,BI$3,FALSE)&lt;&gt;0,VLOOKUP($B736,'Draft List'!$D$4:$AC$2598,BI$3,FALSE),"")</f>
        <v/>
      </c>
      <c r="BJ736" t="str">
        <f>IF(VLOOKUP($B736,'Draft List'!$D$4:$AC$2598,BJ$3,FALSE)&lt;&gt;0,VLOOKUP($B736,'Draft List'!$D$4:$AC$2598,BJ$3,FALSE),"")</f>
        <v/>
      </c>
      <c r="BK736" t="str">
        <f>IF(VLOOKUP($B736,'Draft List'!$D$4:$AC$2598,BK$3,FALSE)&lt;&gt;0,VLOOKUP($B736,'Draft List'!$D$4:$AC$2598,BK$3,FALSE),"")</f>
        <v/>
      </c>
      <c r="BL736">
        <f>IF(OR(C736="SP",C736="MR",C736="CL"),"P",VLOOKUP($A736,Bat!$A$4:$AQ$1284,42,FALSE))</f>
        <v>-3.7026933289926554</v>
      </c>
    </row>
    <row r="737" spans="1:64" x14ac:dyDescent="0.25">
      <c r="A737" s="45" t="str">
        <f t="shared" si="88"/>
        <v>RPDiego García24</v>
      </c>
      <c r="B737">
        <f>VLOOKUP($A737,draft_listing_pitchers_stats!$A$1:$B$1324,2,FALSE)</f>
        <v>3527</v>
      </c>
      <c r="C737" s="1" t="s">
        <v>885</v>
      </c>
      <c r="D737" s="1" t="s">
        <v>491</v>
      </c>
      <c r="E737" s="1" t="s">
        <v>136</v>
      </c>
      <c r="F737" s="1">
        <v>24</v>
      </c>
      <c r="G737" s="1" t="s">
        <v>68</v>
      </c>
      <c r="H737" s="1" t="s">
        <v>58</v>
      </c>
      <c r="I737" s="1" t="s">
        <v>54</v>
      </c>
      <c r="J737" s="24" t="s">
        <v>54</v>
      </c>
      <c r="K737" s="1" t="s">
        <v>47</v>
      </c>
      <c r="L737" s="24" t="s">
        <v>46</v>
      </c>
      <c r="M737" s="1">
        <v>2</v>
      </c>
      <c r="N737" s="1">
        <v>2</v>
      </c>
      <c r="O737" s="24">
        <v>1</v>
      </c>
      <c r="P737" s="1">
        <v>3</v>
      </c>
      <c r="Q737" s="1">
        <v>2</v>
      </c>
      <c r="R737" s="24">
        <v>1</v>
      </c>
      <c r="S737" s="1">
        <v>5</v>
      </c>
      <c r="T737" s="1">
        <v>5</v>
      </c>
      <c r="U737" s="1">
        <v>1</v>
      </c>
      <c r="V737" s="1">
        <v>1</v>
      </c>
      <c r="W737" s="1">
        <v>2</v>
      </c>
      <c r="X737" s="1">
        <v>3</v>
      </c>
      <c r="Y737" s="1" t="s">
        <v>48</v>
      </c>
      <c r="Z737" s="1" t="s">
        <v>48</v>
      </c>
      <c r="AA737" s="1" t="s">
        <v>48</v>
      </c>
      <c r="AB737" s="1" t="s">
        <v>48</v>
      </c>
      <c r="AC737" s="1" t="s">
        <v>48</v>
      </c>
      <c r="AD737" s="1" t="s">
        <v>48</v>
      </c>
      <c r="AE737" s="1" t="s">
        <v>48</v>
      </c>
      <c r="AF737" s="1" t="s">
        <v>48</v>
      </c>
      <c r="AG737" s="1" t="s">
        <v>48</v>
      </c>
      <c r="AH737" s="1" t="s">
        <v>48</v>
      </c>
      <c r="AI737" s="1" t="s">
        <v>48</v>
      </c>
      <c r="AJ737" s="1" t="s">
        <v>48</v>
      </c>
      <c r="AK737" s="1" t="s">
        <v>48</v>
      </c>
      <c r="AL737" s="1" t="s">
        <v>48</v>
      </c>
      <c r="AM737" s="1" t="s">
        <v>48</v>
      </c>
      <c r="AN737" s="1" t="s">
        <v>48</v>
      </c>
      <c r="AO737" s="1" t="s">
        <v>48</v>
      </c>
      <c r="AP737" s="24" t="s">
        <v>48</v>
      </c>
      <c r="AQ737" s="1" t="s">
        <v>64</v>
      </c>
      <c r="AR737" s="1">
        <v>5</v>
      </c>
      <c r="AS737" s="25" t="s">
        <v>519</v>
      </c>
      <c r="AT737" s="36" t="s">
        <v>50</v>
      </c>
      <c r="AU737" s="9">
        <f t="shared" si="89"/>
        <v>-2.311361197028369</v>
      </c>
      <c r="AV737" s="9">
        <f t="shared" si="90"/>
        <v>-1.6711751217821238</v>
      </c>
      <c r="AW737">
        <f t="shared" si="91"/>
        <v>3</v>
      </c>
      <c r="AX737">
        <f t="shared" si="92"/>
        <v>0</v>
      </c>
      <c r="AY737" s="6">
        <f>VLOOKUP(AQ737,COND!$A$10:$B$32,2,FALSE)</f>
        <v>1</v>
      </c>
      <c r="AZ737" s="9">
        <f>($AU$3*AU737+$AV$3*AV737+$AW$3*AW737+$AX$3*AX737)*AY737*IF(AR737&lt;5,0.95,IF(AR737&lt;7,0.975,1))+$K$3*VLOOKUP(K737,COND!$A$2:$D$7,2,FALSE)+$L$3*VLOOKUP(L737,COND!$A$2:$D$7,3,FALSE)+IF(BB737="SP",$BB$3,0)+IF($AW737&lt;3,-5,0)</f>
        <v>0.12386969182805529</v>
      </c>
      <c r="BA737" s="28">
        <f t="shared" si="93"/>
        <v>-1.0466715584672259</v>
      </c>
      <c r="BB737" t="str">
        <f t="shared" si="94"/>
        <v>SP</v>
      </c>
      <c r="BC737">
        <v>900</v>
      </c>
      <c r="BD737">
        <v>733</v>
      </c>
      <c r="BF737" t="str">
        <f t="shared" si="95"/>
        <v>Unlikely</v>
      </c>
      <c r="BH737" t="str">
        <f>IF(VLOOKUP($B737,'Draft List'!$D$4:$AC$2598,BH$3,FALSE)&lt;&gt;0,VLOOKUP($B737,'Draft List'!$D$4:$AC$2598,BH$3,FALSE),"")</f>
        <v/>
      </c>
      <c r="BI737" t="str">
        <f>IF(VLOOKUP($B737,'Draft List'!$D$4:$AC$2598,BI$3,FALSE)&lt;&gt;0,VLOOKUP($B737,'Draft List'!$D$4:$AC$2598,BI$3,FALSE),"")</f>
        <v/>
      </c>
      <c r="BJ737" t="str">
        <f>IF(VLOOKUP($B737,'Draft List'!$D$4:$AC$2598,BJ$3,FALSE)&lt;&gt;0,VLOOKUP($B737,'Draft List'!$D$4:$AC$2598,BJ$3,FALSE),"")</f>
        <v/>
      </c>
      <c r="BK737" t="str">
        <f>IF(VLOOKUP($B737,'Draft List'!$D$4:$AC$2598,BK$3,FALSE)&lt;&gt;0,VLOOKUP($B737,'Draft List'!$D$4:$AC$2598,BK$3,FALSE),"")</f>
        <v/>
      </c>
      <c r="BL737">
        <f>IF(OR(C737="SP",C737="MR",C737="CL"),"P",VLOOKUP($A737,Bat!$A$4:$AQ$1284,42,FALSE))</f>
        <v>-8.8614669322237862</v>
      </c>
    </row>
    <row r="738" spans="1:64" x14ac:dyDescent="0.25">
      <c r="A738" s="45" t="str">
        <f t="shared" si="88"/>
        <v>RPFred Boyer23</v>
      </c>
      <c r="B738">
        <f>VLOOKUP($A738,draft_listing_pitchers_stats!$A$1:$B$1324,2,FALSE)</f>
        <v>10305</v>
      </c>
      <c r="C738" s="1" t="s">
        <v>885</v>
      </c>
      <c r="D738" s="1" t="s">
        <v>277</v>
      </c>
      <c r="E738" s="1" t="s">
        <v>1057</v>
      </c>
      <c r="F738" s="1">
        <v>23</v>
      </c>
      <c r="G738" s="1" t="s">
        <v>44</v>
      </c>
      <c r="H738" s="1" t="s">
        <v>44</v>
      </c>
      <c r="I738" s="1" t="s">
        <v>54</v>
      </c>
      <c r="J738" s="24" t="s">
        <v>54</v>
      </c>
      <c r="K738" s="1" t="s">
        <v>47</v>
      </c>
      <c r="L738" s="24" t="s">
        <v>46</v>
      </c>
      <c r="M738" s="1">
        <v>2</v>
      </c>
      <c r="N738" s="1">
        <v>2</v>
      </c>
      <c r="O738" s="24">
        <v>1</v>
      </c>
      <c r="P738" s="1">
        <v>3</v>
      </c>
      <c r="Q738" s="1">
        <v>2</v>
      </c>
      <c r="R738" s="24">
        <v>1</v>
      </c>
      <c r="S738" s="1">
        <v>4</v>
      </c>
      <c r="T738" s="1">
        <v>4</v>
      </c>
      <c r="U738" s="1">
        <v>1</v>
      </c>
      <c r="V738" s="1">
        <v>3</v>
      </c>
      <c r="W738" s="1">
        <v>2</v>
      </c>
      <c r="X738" s="1">
        <v>4</v>
      </c>
      <c r="Y738" s="1" t="s">
        <v>48</v>
      </c>
      <c r="Z738" s="1" t="s">
        <v>48</v>
      </c>
      <c r="AA738" s="1" t="s">
        <v>48</v>
      </c>
      <c r="AB738" s="1" t="s">
        <v>48</v>
      </c>
      <c r="AC738" s="1" t="s">
        <v>48</v>
      </c>
      <c r="AD738" s="1" t="s">
        <v>48</v>
      </c>
      <c r="AE738" s="1" t="s">
        <v>48</v>
      </c>
      <c r="AF738" s="1" t="s">
        <v>48</v>
      </c>
      <c r="AG738" s="1" t="s">
        <v>48</v>
      </c>
      <c r="AH738" s="1" t="s">
        <v>48</v>
      </c>
      <c r="AI738" s="1" t="s">
        <v>48</v>
      </c>
      <c r="AJ738" s="1" t="s">
        <v>48</v>
      </c>
      <c r="AK738" s="1" t="s">
        <v>48</v>
      </c>
      <c r="AL738" s="1" t="s">
        <v>48</v>
      </c>
      <c r="AM738" s="1" t="s">
        <v>48</v>
      </c>
      <c r="AN738" s="1" t="s">
        <v>48</v>
      </c>
      <c r="AO738" s="1" t="s">
        <v>48</v>
      </c>
      <c r="AP738" s="24" t="s">
        <v>48</v>
      </c>
      <c r="AQ738" s="1" t="s">
        <v>62</v>
      </c>
      <c r="AR738" s="1">
        <v>6</v>
      </c>
      <c r="AS738" s="25" t="s">
        <v>519</v>
      </c>
      <c r="AT738" s="36" t="s">
        <v>826</v>
      </c>
      <c r="AU738" s="9">
        <f t="shared" si="89"/>
        <v>-2.311361197028369</v>
      </c>
      <c r="AV738" s="9">
        <f t="shared" si="90"/>
        <v>-1.6711751217821238</v>
      </c>
      <c r="AW738">
        <f t="shared" si="91"/>
        <v>3</v>
      </c>
      <c r="AX738">
        <f t="shared" si="92"/>
        <v>0</v>
      </c>
      <c r="AY738" s="6">
        <f>VLOOKUP(AQ738,COND!$A$10:$B$32,2,FALSE)</f>
        <v>1</v>
      </c>
      <c r="AZ738" s="9">
        <f>($AU$3*AU738+$AV$3*AV738+$AW$3*AW738+$AX$3*AX738)*AY738*IF(AR738&lt;5,0.95,IF(AR738&lt;7,0.975,1))+$K$3*VLOOKUP(K738,COND!$A$2:$D$7,2,FALSE)+$L$3*VLOOKUP(L738,COND!$A$2:$D$7,3,FALSE)+IF(BB738="SP",$BB$3,0)+IF($AW738&lt;3,-5,0)</f>
        <v>0.12386969182805529</v>
      </c>
      <c r="BA738" s="28">
        <f t="shared" si="93"/>
        <v>-1.0466715584672259</v>
      </c>
      <c r="BB738" t="str">
        <f t="shared" si="94"/>
        <v>SP</v>
      </c>
      <c r="BC738">
        <v>900</v>
      </c>
      <c r="BD738">
        <v>734</v>
      </c>
      <c r="BF738" t="str">
        <f t="shared" si="95"/>
        <v>Unlikely</v>
      </c>
      <c r="BH738" t="str">
        <f>IF(VLOOKUP($B738,'Draft List'!$D$4:$AC$2598,BH$3,FALSE)&lt;&gt;0,VLOOKUP($B738,'Draft List'!$D$4:$AC$2598,BH$3,FALSE),"")</f>
        <v/>
      </c>
      <c r="BI738" t="str">
        <f>IF(VLOOKUP($B738,'Draft List'!$D$4:$AC$2598,BI$3,FALSE)&lt;&gt;0,VLOOKUP($B738,'Draft List'!$D$4:$AC$2598,BI$3,FALSE),"")</f>
        <v/>
      </c>
      <c r="BJ738" t="str">
        <f>IF(VLOOKUP($B738,'Draft List'!$D$4:$AC$2598,BJ$3,FALSE)&lt;&gt;0,VLOOKUP($B738,'Draft List'!$D$4:$AC$2598,BJ$3,FALSE),"")</f>
        <v/>
      </c>
      <c r="BK738" t="str">
        <f>IF(VLOOKUP($B738,'Draft List'!$D$4:$AC$2598,BK$3,FALSE)&lt;&gt;0,VLOOKUP($B738,'Draft List'!$D$4:$AC$2598,BK$3,FALSE),"")</f>
        <v/>
      </c>
      <c r="BL738" t="e">
        <f>IF(OR(C738="SP",C738="MR",C738="CL"),"P",VLOOKUP($A738,Bat!$A$4:$AQ$1284,42,FALSE))</f>
        <v>#N/A</v>
      </c>
    </row>
    <row r="739" spans="1:64" x14ac:dyDescent="0.25">
      <c r="A739" s="45" t="str">
        <f t="shared" si="88"/>
        <v>RPArchie Tassell24</v>
      </c>
      <c r="B739">
        <f>VLOOKUP($A739,draft_listing_pitchers_stats!$A$1:$B$1324,2,FALSE)</f>
        <v>13679</v>
      </c>
      <c r="C739" s="1" t="s">
        <v>885</v>
      </c>
      <c r="D739" s="1" t="s">
        <v>692</v>
      </c>
      <c r="E739" s="1" t="s">
        <v>1684</v>
      </c>
      <c r="F739" s="1">
        <v>24</v>
      </c>
      <c r="G739" s="1" t="s">
        <v>58</v>
      </c>
      <c r="H739" s="1" t="s">
        <v>44</v>
      </c>
      <c r="I739" s="1" t="s">
        <v>54</v>
      </c>
      <c r="J739" s="24" t="s">
        <v>54</v>
      </c>
      <c r="K739" s="1" t="s">
        <v>46</v>
      </c>
      <c r="L739" s="24" t="s">
        <v>51</v>
      </c>
      <c r="M739" s="1">
        <v>2</v>
      </c>
      <c r="N739" s="1">
        <v>2</v>
      </c>
      <c r="O739" s="24">
        <v>1</v>
      </c>
      <c r="P739" s="1">
        <v>3</v>
      </c>
      <c r="Q739" s="1">
        <v>2</v>
      </c>
      <c r="R739" s="24">
        <v>1</v>
      </c>
      <c r="S739" s="1">
        <v>4</v>
      </c>
      <c r="T739" s="1">
        <v>4</v>
      </c>
      <c r="U739" s="1">
        <v>1</v>
      </c>
      <c r="V739" s="1">
        <v>2</v>
      </c>
      <c r="W739" s="1">
        <v>3</v>
      </c>
      <c r="X739" s="1">
        <v>4</v>
      </c>
      <c r="Y739" s="1">
        <v>3</v>
      </c>
      <c r="Z739" s="1">
        <v>4</v>
      </c>
      <c r="AA739" s="1" t="s">
        <v>48</v>
      </c>
      <c r="AB739" s="1" t="s">
        <v>48</v>
      </c>
      <c r="AC739" s="1" t="s">
        <v>48</v>
      </c>
      <c r="AD739" s="1" t="s">
        <v>48</v>
      </c>
      <c r="AE739" s="1" t="s">
        <v>48</v>
      </c>
      <c r="AF739" s="1" t="s">
        <v>48</v>
      </c>
      <c r="AG739" s="1" t="s">
        <v>48</v>
      </c>
      <c r="AH739" s="1" t="s">
        <v>48</v>
      </c>
      <c r="AI739" s="1" t="s">
        <v>48</v>
      </c>
      <c r="AJ739" s="1" t="s">
        <v>48</v>
      </c>
      <c r="AK739" s="1" t="s">
        <v>48</v>
      </c>
      <c r="AL739" s="1" t="s">
        <v>48</v>
      </c>
      <c r="AM739" s="1" t="s">
        <v>48</v>
      </c>
      <c r="AN739" s="1" t="s">
        <v>48</v>
      </c>
      <c r="AO739" s="1" t="s">
        <v>48</v>
      </c>
      <c r="AP739" s="24" t="s">
        <v>48</v>
      </c>
      <c r="AQ739" s="1" t="s">
        <v>62</v>
      </c>
      <c r="AR739" s="1">
        <v>3</v>
      </c>
      <c r="AS739" s="25" t="s">
        <v>519</v>
      </c>
      <c r="AT739" s="36" t="s">
        <v>50</v>
      </c>
      <c r="AU739" s="9">
        <f t="shared" si="89"/>
        <v>-2.311361197028369</v>
      </c>
      <c r="AV739" s="9">
        <f t="shared" si="90"/>
        <v>-1.6711751217821238</v>
      </c>
      <c r="AW739">
        <f t="shared" si="91"/>
        <v>4</v>
      </c>
      <c r="AX739">
        <f t="shared" si="92"/>
        <v>0</v>
      </c>
      <c r="AY739" s="6">
        <f>VLOOKUP(AQ739,COND!$A$10:$B$32,2,FALSE)</f>
        <v>1</v>
      </c>
      <c r="AZ739" s="9">
        <f>($AU$3*AU739+$AV$3*AV739+$AW$3*AW739+$AX$3*AX739)*AY739*IF(AR739&lt;5,0.95,IF(AR739&lt;7,0.975,1))+$K$3*VLOOKUP(K739,COND!$A$2:$D$7,2,FALSE)+$L$3*VLOOKUP(L739,COND!$A$2:$D$7,3,FALSE)+IF(BB739="SP",$BB$3,0)+IF($AW739&lt;3,-5,0)</f>
        <v>8.5140587042609184E-3</v>
      </c>
      <c r="BA739" s="28">
        <f t="shared" si="93"/>
        <v>-1.0568055560470238</v>
      </c>
      <c r="BB739" t="str">
        <f t="shared" si="94"/>
        <v>RP</v>
      </c>
      <c r="BC739">
        <v>900</v>
      </c>
      <c r="BD739">
        <v>735</v>
      </c>
      <c r="BF739" t="str">
        <f t="shared" si="95"/>
        <v>Unlikely</v>
      </c>
      <c r="BH739" t="str">
        <f>IF(VLOOKUP($B739,'Draft List'!$D$4:$AC$2598,BH$3,FALSE)&lt;&gt;0,VLOOKUP($B739,'Draft List'!$D$4:$AC$2598,BH$3,FALSE),"")</f>
        <v/>
      </c>
      <c r="BI739" t="str">
        <f>IF(VLOOKUP($B739,'Draft List'!$D$4:$AC$2598,BI$3,FALSE)&lt;&gt;0,VLOOKUP($B739,'Draft List'!$D$4:$AC$2598,BI$3,FALSE),"")</f>
        <v/>
      </c>
      <c r="BJ739" t="str">
        <f>IF(VLOOKUP($B739,'Draft List'!$D$4:$AC$2598,BJ$3,FALSE)&lt;&gt;0,VLOOKUP($B739,'Draft List'!$D$4:$AC$2598,BJ$3,FALSE),"")</f>
        <v/>
      </c>
      <c r="BK739" t="str">
        <f>IF(VLOOKUP($B739,'Draft List'!$D$4:$AC$2598,BK$3,FALSE)&lt;&gt;0,VLOOKUP($B739,'Draft List'!$D$4:$AC$2598,BK$3,FALSE),"")</f>
        <v/>
      </c>
      <c r="BL739">
        <f>IF(OR(C739="SP",C739="MR",C739="CL"),"P",VLOOKUP($A739,Bat!$A$4:$AQ$1284,42,FALSE))</f>
        <v>-6.5314893683403863</v>
      </c>
    </row>
    <row r="740" spans="1:64" x14ac:dyDescent="0.25">
      <c r="A740" s="45" t="str">
        <f t="shared" si="88"/>
        <v>RPJeffery Coleman24</v>
      </c>
      <c r="B740">
        <f>VLOOKUP($A740,draft_listing_pitchers_stats!$A$1:$B$1324,2,FALSE)</f>
        <v>4767</v>
      </c>
      <c r="C740" s="1" t="s">
        <v>885</v>
      </c>
      <c r="D740" s="1" t="s">
        <v>1097</v>
      </c>
      <c r="E740" s="1" t="s">
        <v>910</v>
      </c>
      <c r="F740" s="1">
        <v>24</v>
      </c>
      <c r="G740" s="1" t="s">
        <v>58</v>
      </c>
      <c r="H740" s="1" t="s">
        <v>44</v>
      </c>
      <c r="I740" s="1" t="s">
        <v>54</v>
      </c>
      <c r="J740" s="24" t="s">
        <v>54</v>
      </c>
      <c r="K740" s="1" t="s">
        <v>51</v>
      </c>
      <c r="L740" s="24" t="s">
        <v>46</v>
      </c>
      <c r="M740" s="1">
        <v>2</v>
      </c>
      <c r="N740" s="1">
        <v>2</v>
      </c>
      <c r="O740" s="24">
        <v>1</v>
      </c>
      <c r="P740" s="1">
        <v>3</v>
      </c>
      <c r="Q740" s="1">
        <v>2</v>
      </c>
      <c r="R740" s="24">
        <v>1</v>
      </c>
      <c r="S740" s="1">
        <v>4</v>
      </c>
      <c r="T740" s="1">
        <v>5</v>
      </c>
      <c r="U740" s="1">
        <v>2</v>
      </c>
      <c r="V740" s="1">
        <v>3</v>
      </c>
      <c r="W740" s="1" t="s">
        <v>48</v>
      </c>
      <c r="X740" s="1" t="s">
        <v>48</v>
      </c>
      <c r="Y740" s="1">
        <v>4</v>
      </c>
      <c r="Z740" s="1">
        <v>4</v>
      </c>
      <c r="AA740" s="1" t="s">
        <v>48</v>
      </c>
      <c r="AB740" s="1" t="s">
        <v>48</v>
      </c>
      <c r="AC740" s="1" t="s">
        <v>48</v>
      </c>
      <c r="AD740" s="1" t="s">
        <v>48</v>
      </c>
      <c r="AE740" s="1" t="s">
        <v>48</v>
      </c>
      <c r="AF740" s="1" t="s">
        <v>48</v>
      </c>
      <c r="AG740" s="1">
        <v>3</v>
      </c>
      <c r="AH740" s="1">
        <v>3</v>
      </c>
      <c r="AI740" s="1" t="s">
        <v>48</v>
      </c>
      <c r="AJ740" s="1" t="s">
        <v>48</v>
      </c>
      <c r="AK740" s="1" t="s">
        <v>48</v>
      </c>
      <c r="AL740" s="1" t="s">
        <v>48</v>
      </c>
      <c r="AM740" s="1" t="s">
        <v>48</v>
      </c>
      <c r="AN740" s="1" t="s">
        <v>48</v>
      </c>
      <c r="AO740" s="1" t="s">
        <v>48</v>
      </c>
      <c r="AP740" s="24" t="s">
        <v>48</v>
      </c>
      <c r="AQ740" s="1" t="s">
        <v>61</v>
      </c>
      <c r="AR740" s="1">
        <v>3</v>
      </c>
      <c r="AS740" s="25" t="s">
        <v>519</v>
      </c>
      <c r="AT740" s="36" t="s">
        <v>50</v>
      </c>
      <c r="AU740" s="9">
        <f t="shared" si="89"/>
        <v>-2.311361197028369</v>
      </c>
      <c r="AV740" s="9">
        <f t="shared" si="90"/>
        <v>-1.6711751217821238</v>
      </c>
      <c r="AW740">
        <f t="shared" si="91"/>
        <v>4</v>
      </c>
      <c r="AX740">
        <f t="shared" si="92"/>
        <v>0</v>
      </c>
      <c r="AY740" s="6">
        <f>VLOOKUP(AQ740,COND!$A$10:$B$32,2,FALSE)</f>
        <v>1</v>
      </c>
      <c r="AZ740" s="9">
        <f>($AU$3*AU740+$AV$3*AV740+$AW$3*AW740+$AX$3*AX740)*AY740*IF(AR740&lt;5,0.95,IF(AR740&lt;7,0.975,1))+$K$3*VLOOKUP(K740,COND!$A$2:$D$7,2,FALSE)+$L$3*VLOOKUP(L740,COND!$A$2:$D$7,3,FALSE)+IF(BB740="SP",$BB$3,0)+IF($AW740&lt;3,-5,0)</f>
        <v>8.5140587042609184E-3</v>
      </c>
      <c r="BA740" s="28">
        <f t="shared" si="93"/>
        <v>-1.0568055560470238</v>
      </c>
      <c r="BB740" t="str">
        <f t="shared" si="94"/>
        <v>RP</v>
      </c>
      <c r="BC740">
        <v>900</v>
      </c>
      <c r="BD740">
        <v>736</v>
      </c>
      <c r="BF740" t="str">
        <f t="shared" si="95"/>
        <v>Unlikely</v>
      </c>
      <c r="BH740" t="str">
        <f>IF(VLOOKUP($B740,'Draft List'!$D$4:$AC$2598,BH$3,FALSE)&lt;&gt;0,VLOOKUP($B740,'Draft List'!$D$4:$AC$2598,BH$3,FALSE),"")</f>
        <v/>
      </c>
      <c r="BI740" t="str">
        <f>IF(VLOOKUP($B740,'Draft List'!$D$4:$AC$2598,BI$3,FALSE)&lt;&gt;0,VLOOKUP($B740,'Draft List'!$D$4:$AC$2598,BI$3,FALSE),"")</f>
        <v/>
      </c>
      <c r="BJ740" t="str">
        <f>IF(VLOOKUP($B740,'Draft List'!$D$4:$AC$2598,BJ$3,FALSE)&lt;&gt;0,VLOOKUP($B740,'Draft List'!$D$4:$AC$2598,BJ$3,FALSE),"")</f>
        <v/>
      </c>
      <c r="BK740" t="str">
        <f>IF(VLOOKUP($B740,'Draft List'!$D$4:$AC$2598,BK$3,FALSE)&lt;&gt;0,VLOOKUP($B740,'Draft List'!$D$4:$AC$2598,BK$3,FALSE),"")</f>
        <v/>
      </c>
      <c r="BL740" t="e">
        <f>IF(OR(C740="SP",C740="MR",C740="CL"),"P",VLOOKUP($A740,Bat!$A$4:$AQ$1284,42,FALSE))</f>
        <v>#N/A</v>
      </c>
    </row>
    <row r="741" spans="1:64" x14ac:dyDescent="0.25">
      <c r="A741" s="45" t="str">
        <f t="shared" si="88"/>
        <v>RPMasamune Kono23</v>
      </c>
      <c r="B741">
        <f>VLOOKUP($A741,draft_listing_pitchers_stats!$A$1:$B$1324,2,FALSE)</f>
        <v>13611</v>
      </c>
      <c r="C741" s="1" t="s">
        <v>885</v>
      </c>
      <c r="D741" s="1" t="s">
        <v>1329</v>
      </c>
      <c r="E741" s="1" t="s">
        <v>1328</v>
      </c>
      <c r="F741" s="1">
        <v>23</v>
      </c>
      <c r="G741" s="1" t="s">
        <v>58</v>
      </c>
      <c r="H741" s="1" t="s">
        <v>44</v>
      </c>
      <c r="I741" s="1" t="s">
        <v>54</v>
      </c>
      <c r="J741" s="24" t="s">
        <v>54</v>
      </c>
      <c r="K741" s="1" t="s">
        <v>47</v>
      </c>
      <c r="L741" s="24" t="s">
        <v>47</v>
      </c>
      <c r="M741" s="1">
        <v>2</v>
      </c>
      <c r="N741" s="1">
        <v>1</v>
      </c>
      <c r="O741" s="24">
        <v>2</v>
      </c>
      <c r="P741" s="1">
        <v>3</v>
      </c>
      <c r="Q741" s="1">
        <v>1</v>
      </c>
      <c r="R741" s="24">
        <v>2</v>
      </c>
      <c r="S741" s="1" t="s">
        <v>48</v>
      </c>
      <c r="T741" s="1" t="s">
        <v>48</v>
      </c>
      <c r="U741" s="1">
        <v>1</v>
      </c>
      <c r="V741" s="1">
        <v>3</v>
      </c>
      <c r="W741" s="1">
        <v>2</v>
      </c>
      <c r="X741" s="1">
        <v>4</v>
      </c>
      <c r="Y741" s="1">
        <v>3</v>
      </c>
      <c r="Z741" s="1">
        <v>3</v>
      </c>
      <c r="AA741" s="1" t="s">
        <v>48</v>
      </c>
      <c r="AB741" s="1" t="s">
        <v>48</v>
      </c>
      <c r="AC741" s="1" t="s">
        <v>48</v>
      </c>
      <c r="AD741" s="1" t="s">
        <v>48</v>
      </c>
      <c r="AE741" s="1">
        <v>3</v>
      </c>
      <c r="AF741" s="1">
        <v>3</v>
      </c>
      <c r="AG741" s="1" t="s">
        <v>48</v>
      </c>
      <c r="AH741" s="1" t="s">
        <v>48</v>
      </c>
      <c r="AI741" s="1" t="s">
        <v>48</v>
      </c>
      <c r="AJ741" s="1" t="s">
        <v>48</v>
      </c>
      <c r="AK741" s="1" t="s">
        <v>48</v>
      </c>
      <c r="AL741" s="1" t="s">
        <v>48</v>
      </c>
      <c r="AM741" s="1" t="s">
        <v>48</v>
      </c>
      <c r="AN741" s="1" t="s">
        <v>48</v>
      </c>
      <c r="AO741" s="1" t="s">
        <v>48</v>
      </c>
      <c r="AP741" s="24" t="s">
        <v>48</v>
      </c>
      <c r="AQ741" s="1" t="s">
        <v>521</v>
      </c>
      <c r="AR741" s="1">
        <v>4</v>
      </c>
      <c r="AS741" s="25" t="s">
        <v>15</v>
      </c>
      <c r="AT741" s="36" t="s">
        <v>50</v>
      </c>
      <c r="AU741" s="9">
        <f t="shared" si="89"/>
        <v>-2.2644723474043147</v>
      </c>
      <c r="AV741" s="9">
        <f t="shared" si="90"/>
        <v>-1.6242862721580691</v>
      </c>
      <c r="AW741">
        <f t="shared" si="91"/>
        <v>4</v>
      </c>
      <c r="AX741">
        <f t="shared" si="92"/>
        <v>0</v>
      </c>
      <c r="AY741" s="6">
        <f>VLOOKUP(AQ741,COND!$A$10:$B$32,2,FALSE)</f>
        <v>1</v>
      </c>
      <c r="AZ741" s="9">
        <f>($AU$3*AU741+$AV$3*AV741+$AW$3*AW741+$AX$3*AX741)*AY741*IF(AR741&lt;5,0.95,IF(AR741&lt;7,0.975,1))+$K$3*VLOOKUP(K741,COND!$A$2:$D$7,2,FALSE)+$L$3*VLOOKUP(L741,COND!$A$2:$D$7,3,FALSE)+IF(BB741="SP",$BB$3,0)+IF($AW741&lt;3,-5,0)</f>
        <v>8.3110829898664917E-3</v>
      </c>
      <c r="BA741" s="28">
        <f t="shared" si="93"/>
        <v>-1.0568233874727004</v>
      </c>
      <c r="BB741" t="str">
        <f t="shared" si="94"/>
        <v>RP</v>
      </c>
      <c r="BC741">
        <v>900</v>
      </c>
      <c r="BD741">
        <v>737</v>
      </c>
      <c r="BF741" t="str">
        <f t="shared" si="95"/>
        <v>Unlikely</v>
      </c>
      <c r="BH741" t="str">
        <f>IF(VLOOKUP($B741,'Draft List'!$D$4:$AC$2598,BH$3,FALSE)&lt;&gt;0,VLOOKUP($B741,'Draft List'!$D$4:$AC$2598,BH$3,FALSE),"")</f>
        <v/>
      </c>
      <c r="BI741" t="str">
        <f>IF(VLOOKUP($B741,'Draft List'!$D$4:$AC$2598,BI$3,FALSE)&lt;&gt;0,VLOOKUP($B741,'Draft List'!$D$4:$AC$2598,BI$3,FALSE),"")</f>
        <v/>
      </c>
      <c r="BJ741" t="str">
        <f>IF(VLOOKUP($B741,'Draft List'!$D$4:$AC$2598,BJ$3,FALSE)&lt;&gt;0,VLOOKUP($B741,'Draft List'!$D$4:$AC$2598,BJ$3,FALSE),"")</f>
        <v/>
      </c>
      <c r="BK741" t="str">
        <f>IF(VLOOKUP($B741,'Draft List'!$D$4:$AC$2598,BK$3,FALSE)&lt;&gt;0,VLOOKUP($B741,'Draft List'!$D$4:$AC$2598,BK$3,FALSE),"")</f>
        <v/>
      </c>
      <c r="BL741" t="e">
        <f>IF(OR(C741="SP",C741="MR",C741="CL"),"P",VLOOKUP($A741,Bat!$A$4:$AQ$1284,42,FALSE))</f>
        <v>#N/A</v>
      </c>
    </row>
    <row r="742" spans="1:64" x14ac:dyDescent="0.25">
      <c r="A742" s="45" t="str">
        <f t="shared" si="88"/>
        <v>RPMarv Knox24</v>
      </c>
      <c r="B742">
        <f>VLOOKUP($A742,draft_listing_pitchers_stats!$A$1:$B$1324,2,FALSE)</f>
        <v>1559</v>
      </c>
      <c r="C742" s="1" t="s">
        <v>885</v>
      </c>
      <c r="D742" s="1" t="s">
        <v>1322</v>
      </c>
      <c r="E742" s="1" t="s">
        <v>1323</v>
      </c>
      <c r="F742" s="1">
        <v>24</v>
      </c>
      <c r="G742" s="1" t="s">
        <v>44</v>
      </c>
      <c r="H742" s="1" t="s">
        <v>44</v>
      </c>
      <c r="I742" s="1" t="s">
        <v>54</v>
      </c>
      <c r="J742" s="24" t="s">
        <v>54</v>
      </c>
      <c r="K742" s="1" t="s">
        <v>47</v>
      </c>
      <c r="L742" s="24" t="s">
        <v>47</v>
      </c>
      <c r="M742" s="1">
        <v>3</v>
      </c>
      <c r="N742" s="1">
        <v>1</v>
      </c>
      <c r="O742" s="24">
        <v>1</v>
      </c>
      <c r="P742" s="1">
        <v>4</v>
      </c>
      <c r="Q742" s="1">
        <v>1</v>
      </c>
      <c r="R742" s="24">
        <v>1</v>
      </c>
      <c r="S742" s="1">
        <v>5</v>
      </c>
      <c r="T742" s="1">
        <v>5</v>
      </c>
      <c r="U742" s="1">
        <v>1</v>
      </c>
      <c r="V742" s="1">
        <v>2</v>
      </c>
      <c r="W742" s="1">
        <v>3</v>
      </c>
      <c r="X742" s="1">
        <v>4</v>
      </c>
      <c r="Y742" s="1" t="s">
        <v>48</v>
      </c>
      <c r="Z742" s="1" t="s">
        <v>48</v>
      </c>
      <c r="AA742" s="1" t="s">
        <v>48</v>
      </c>
      <c r="AB742" s="1" t="s">
        <v>48</v>
      </c>
      <c r="AC742" s="1">
        <v>3</v>
      </c>
      <c r="AD742" s="1">
        <v>5</v>
      </c>
      <c r="AE742" s="1" t="s">
        <v>48</v>
      </c>
      <c r="AF742" s="1" t="s">
        <v>48</v>
      </c>
      <c r="AG742" s="1">
        <v>4</v>
      </c>
      <c r="AH742" s="1">
        <v>5</v>
      </c>
      <c r="AI742" s="1" t="s">
        <v>48</v>
      </c>
      <c r="AJ742" s="1" t="s">
        <v>48</v>
      </c>
      <c r="AK742" s="1" t="s">
        <v>48</v>
      </c>
      <c r="AL742" s="1" t="s">
        <v>48</v>
      </c>
      <c r="AM742" s="1" t="s">
        <v>48</v>
      </c>
      <c r="AN742" s="1" t="s">
        <v>48</v>
      </c>
      <c r="AO742" s="1" t="s">
        <v>48</v>
      </c>
      <c r="AP742" s="24" t="s">
        <v>48</v>
      </c>
      <c r="AQ742" s="1" t="s">
        <v>64</v>
      </c>
      <c r="AR742" s="1">
        <v>7</v>
      </c>
      <c r="AS742" s="25" t="s">
        <v>523</v>
      </c>
      <c r="AT742" s="36" t="s">
        <v>50</v>
      </c>
      <c r="AU742" s="9">
        <f t="shared" si="89"/>
        <v>-2.3121015889492513</v>
      </c>
      <c r="AV742" s="9">
        <f t="shared" si="90"/>
        <v>-1.671915513703006</v>
      </c>
      <c r="AW742">
        <f t="shared" si="91"/>
        <v>5</v>
      </c>
      <c r="AX742">
        <f t="shared" si="92"/>
        <v>0</v>
      </c>
      <c r="AY742" s="6">
        <f>VLOOKUP(AQ742,COND!$A$10:$B$32,2,FALSE)</f>
        <v>1</v>
      </c>
      <c r="AZ742" s="9">
        <f>($AU$3*AU742+$AV$3*AV742+$AW$3*AW742+$AX$3*AX742)*AY742*IF(AR742&lt;5,0.95,IF(AR742&lt;7,0.975,1))+$K$3*VLOOKUP(K742,COND!$A$2:$D$7,2,FALSE)+$L$3*VLOOKUP(L742,COND!$A$2:$D$7,3,FALSE)+IF(BB742="SP",$BB$3,0)+IF($AW742&lt;3,-5,0)</f>
        <v>-7.3059184997248394E-4</v>
      </c>
      <c r="BA742" s="28">
        <f t="shared" si="93"/>
        <v>-1.0576176990157344</v>
      </c>
      <c r="BB742" t="str">
        <f t="shared" si="94"/>
        <v>SP</v>
      </c>
      <c r="BC742">
        <v>900</v>
      </c>
      <c r="BD742">
        <v>738</v>
      </c>
      <c r="BF742" t="str">
        <f t="shared" si="95"/>
        <v>Unlikely</v>
      </c>
      <c r="BH742" t="str">
        <f>IF(VLOOKUP($B742,'Draft List'!$D$4:$AC$2598,BH$3,FALSE)&lt;&gt;0,VLOOKUP($B742,'Draft List'!$D$4:$AC$2598,BH$3,FALSE),"")</f>
        <v/>
      </c>
      <c r="BI742" t="str">
        <f>IF(VLOOKUP($B742,'Draft List'!$D$4:$AC$2598,BI$3,FALSE)&lt;&gt;0,VLOOKUP($B742,'Draft List'!$D$4:$AC$2598,BI$3,FALSE),"")</f>
        <v/>
      </c>
      <c r="BJ742" t="str">
        <f>IF(VLOOKUP($B742,'Draft List'!$D$4:$AC$2598,BJ$3,FALSE)&lt;&gt;0,VLOOKUP($B742,'Draft List'!$D$4:$AC$2598,BJ$3,FALSE),"")</f>
        <v/>
      </c>
      <c r="BK742" t="str">
        <f>IF(VLOOKUP($B742,'Draft List'!$D$4:$AC$2598,BK$3,FALSE)&lt;&gt;0,VLOOKUP($B742,'Draft List'!$D$4:$AC$2598,BK$3,FALSE),"")</f>
        <v/>
      </c>
      <c r="BL742">
        <f>IF(OR(C742="SP",C742="MR",C742="CL"),"P",VLOOKUP($A742,Bat!$A$4:$AQ$1284,42,FALSE))</f>
        <v>-5.1849757983130349</v>
      </c>
    </row>
    <row r="743" spans="1:64" x14ac:dyDescent="0.25">
      <c r="A743" s="45" t="str">
        <f t="shared" si="88"/>
        <v>RPDaniel Tatum24</v>
      </c>
      <c r="B743">
        <f>VLOOKUP($A743,draft_listing_pitchers_stats!$A$1:$B$1324,2,FALSE)</f>
        <v>4997</v>
      </c>
      <c r="C743" s="1" t="s">
        <v>885</v>
      </c>
      <c r="D743" s="1" t="s">
        <v>259</v>
      </c>
      <c r="E743" s="1" t="s">
        <v>1685</v>
      </c>
      <c r="F743" s="1">
        <v>24</v>
      </c>
      <c r="G743" s="1" t="s">
        <v>44</v>
      </c>
      <c r="H743" s="1" t="s">
        <v>44</v>
      </c>
      <c r="I743" s="1" t="s">
        <v>54</v>
      </c>
      <c r="J743" s="24" t="s">
        <v>54</v>
      </c>
      <c r="K743" s="1" t="s">
        <v>51</v>
      </c>
      <c r="L743" s="24" t="s">
        <v>46</v>
      </c>
      <c r="M743" s="1">
        <v>1</v>
      </c>
      <c r="N743" s="1">
        <v>1</v>
      </c>
      <c r="O743" s="24">
        <v>1</v>
      </c>
      <c r="P743" s="1">
        <v>2</v>
      </c>
      <c r="Q743" s="1">
        <v>1</v>
      </c>
      <c r="R743" s="24">
        <v>2</v>
      </c>
      <c r="S743" s="1">
        <v>3</v>
      </c>
      <c r="T743" s="1">
        <v>3</v>
      </c>
      <c r="U743" s="1">
        <v>2</v>
      </c>
      <c r="V743" s="1">
        <v>2</v>
      </c>
      <c r="W743" s="1">
        <v>2</v>
      </c>
      <c r="X743" s="1">
        <v>2</v>
      </c>
      <c r="Y743" s="1">
        <v>2</v>
      </c>
      <c r="Z743" s="1">
        <v>3</v>
      </c>
      <c r="AA743" s="1" t="s">
        <v>48</v>
      </c>
      <c r="AB743" s="1" t="s">
        <v>48</v>
      </c>
      <c r="AC743" s="1" t="s">
        <v>48</v>
      </c>
      <c r="AD743" s="1" t="s">
        <v>48</v>
      </c>
      <c r="AE743" s="1" t="s">
        <v>48</v>
      </c>
      <c r="AF743" s="1" t="s">
        <v>48</v>
      </c>
      <c r="AG743" s="1" t="s">
        <v>48</v>
      </c>
      <c r="AH743" s="1" t="s">
        <v>48</v>
      </c>
      <c r="AI743" s="1" t="s">
        <v>48</v>
      </c>
      <c r="AJ743" s="1" t="s">
        <v>48</v>
      </c>
      <c r="AK743" s="1" t="s">
        <v>48</v>
      </c>
      <c r="AL743" s="1" t="s">
        <v>48</v>
      </c>
      <c r="AM743" s="1" t="s">
        <v>48</v>
      </c>
      <c r="AN743" s="1" t="s">
        <v>48</v>
      </c>
      <c r="AO743" s="1" t="s">
        <v>48</v>
      </c>
      <c r="AP743" s="24" t="s">
        <v>48</v>
      </c>
      <c r="AQ743" s="1" t="s">
        <v>75</v>
      </c>
      <c r="AR743" s="1">
        <v>6</v>
      </c>
      <c r="AS743" s="25" t="s">
        <v>523</v>
      </c>
      <c r="AT743" s="36" t="s">
        <v>50</v>
      </c>
      <c r="AU743" s="9">
        <f t="shared" si="89"/>
        <v>-2.7014842379675978</v>
      </c>
      <c r="AV743" s="9">
        <f t="shared" si="90"/>
        <v>-1.8189775966672426</v>
      </c>
      <c r="AW743">
        <f t="shared" si="91"/>
        <v>4</v>
      </c>
      <c r="AX743">
        <f t="shared" si="92"/>
        <v>0</v>
      </c>
      <c r="AY743" s="6">
        <f>VLOOKUP(AQ743,COND!$A$10:$B$32,2,FALSE)</f>
        <v>0.95</v>
      </c>
      <c r="AZ743" s="9">
        <f>($AU$3*AU743+$AV$3*AV743+$AW$3*AW743+$AX$3*AX743)*AY743*IF(AR743&lt;5,0.95,IF(AR743&lt;7,0.975,1))+$K$3*VLOOKUP(K743,COND!$A$2:$D$7,2,FALSE)+$L$3*VLOOKUP(L743,COND!$A$2:$D$7,3,FALSE)+IF(BB743="SP",$BB$3,0)+IF($AW743&lt;3,-5,0)</f>
        <v>-4.4509933344155428E-2</v>
      </c>
      <c r="BA743" s="28">
        <f t="shared" si="93"/>
        <v>-1.0614637161432299</v>
      </c>
      <c r="BB743" t="str">
        <f t="shared" si="94"/>
        <v>SP</v>
      </c>
      <c r="BC743">
        <v>900</v>
      </c>
      <c r="BD743">
        <v>739</v>
      </c>
      <c r="BF743" t="str">
        <f t="shared" si="95"/>
        <v>Unlikely</v>
      </c>
      <c r="BH743" t="str">
        <f>IF(VLOOKUP($B743,'Draft List'!$D$4:$AC$2598,BH$3,FALSE)&lt;&gt;0,VLOOKUP($B743,'Draft List'!$D$4:$AC$2598,BH$3,FALSE),"")</f>
        <v/>
      </c>
      <c r="BI743" t="str">
        <f>IF(VLOOKUP($B743,'Draft List'!$D$4:$AC$2598,BI$3,FALSE)&lt;&gt;0,VLOOKUP($B743,'Draft List'!$D$4:$AC$2598,BI$3,FALSE),"")</f>
        <v/>
      </c>
      <c r="BJ743" t="str">
        <f>IF(VLOOKUP($B743,'Draft List'!$D$4:$AC$2598,BJ$3,FALSE)&lt;&gt;0,VLOOKUP($B743,'Draft List'!$D$4:$AC$2598,BJ$3,FALSE),"")</f>
        <v/>
      </c>
      <c r="BK743" t="str">
        <f>IF(VLOOKUP($B743,'Draft List'!$D$4:$AC$2598,BK$3,FALSE)&lt;&gt;0,VLOOKUP($B743,'Draft List'!$D$4:$AC$2598,BK$3,FALSE),"")</f>
        <v/>
      </c>
      <c r="BL743">
        <f>IF(OR(C743="SP",C743="MR",C743="CL"),"P",VLOOKUP($A743,Bat!$A$4:$AQ$1284,42,FALSE))</f>
        <v>-7.0604559546001031</v>
      </c>
    </row>
    <row r="744" spans="1:64" x14ac:dyDescent="0.25">
      <c r="A744" s="45" t="str">
        <f t="shared" si="88"/>
        <v>CLRyan Brown23</v>
      </c>
      <c r="B744">
        <f>VLOOKUP($A744,draft_listing_pitchers_stats!$A$1:$B$1324,2,FALSE)</f>
        <v>2423</v>
      </c>
      <c r="C744" s="1" t="s">
        <v>53</v>
      </c>
      <c r="D744" s="1" t="s">
        <v>190</v>
      </c>
      <c r="E744" s="1" t="s">
        <v>146</v>
      </c>
      <c r="F744" s="1">
        <v>23</v>
      </c>
      <c r="G744" s="1" t="s">
        <v>44</v>
      </c>
      <c r="H744" s="1" t="s">
        <v>44</v>
      </c>
      <c r="I744" s="1" t="s">
        <v>54</v>
      </c>
      <c r="J744" s="24" t="s">
        <v>54</v>
      </c>
      <c r="K744" s="1" t="s">
        <v>46</v>
      </c>
      <c r="L744" s="24" t="s">
        <v>46</v>
      </c>
      <c r="M744" s="1">
        <v>3</v>
      </c>
      <c r="N744" s="1">
        <v>1</v>
      </c>
      <c r="O744" s="24">
        <v>1</v>
      </c>
      <c r="P744" s="1">
        <v>4</v>
      </c>
      <c r="Q744" s="1">
        <v>1</v>
      </c>
      <c r="R744" s="24">
        <v>1</v>
      </c>
      <c r="S744" s="1">
        <v>5</v>
      </c>
      <c r="T744" s="1">
        <v>6</v>
      </c>
      <c r="U744" s="1">
        <v>2</v>
      </c>
      <c r="V744" s="1">
        <v>3</v>
      </c>
      <c r="W744" s="1" t="s">
        <v>48</v>
      </c>
      <c r="X744" s="1" t="s">
        <v>48</v>
      </c>
      <c r="Y744" s="1">
        <v>3</v>
      </c>
      <c r="Z744" s="1">
        <v>3</v>
      </c>
      <c r="AA744" s="1" t="s">
        <v>48</v>
      </c>
      <c r="AB744" s="1" t="s">
        <v>48</v>
      </c>
      <c r="AC744" s="1" t="s">
        <v>48</v>
      </c>
      <c r="AD744" s="1" t="s">
        <v>48</v>
      </c>
      <c r="AE744" s="1" t="s">
        <v>48</v>
      </c>
      <c r="AF744" s="1" t="s">
        <v>48</v>
      </c>
      <c r="AG744" s="1">
        <v>4</v>
      </c>
      <c r="AH744" s="1">
        <v>4</v>
      </c>
      <c r="AI744" s="1" t="s">
        <v>48</v>
      </c>
      <c r="AJ744" s="1" t="s">
        <v>48</v>
      </c>
      <c r="AK744" s="1" t="s">
        <v>48</v>
      </c>
      <c r="AL744" s="1" t="s">
        <v>48</v>
      </c>
      <c r="AM744" s="1" t="s">
        <v>48</v>
      </c>
      <c r="AN744" s="1" t="s">
        <v>48</v>
      </c>
      <c r="AO744" s="1" t="s">
        <v>48</v>
      </c>
      <c r="AP744" s="24" t="s">
        <v>48</v>
      </c>
      <c r="AQ744" s="1" t="s">
        <v>66</v>
      </c>
      <c r="AR744" s="1">
        <v>8</v>
      </c>
      <c r="AS744" s="25" t="s">
        <v>523</v>
      </c>
      <c r="AT744" s="36" t="s">
        <v>48</v>
      </c>
      <c r="AU744" s="9">
        <f t="shared" si="89"/>
        <v>-2.3121015889492513</v>
      </c>
      <c r="AV744" s="9">
        <f t="shared" si="90"/>
        <v>-1.671915513703006</v>
      </c>
      <c r="AW744">
        <f t="shared" si="91"/>
        <v>4</v>
      </c>
      <c r="AX744">
        <f t="shared" si="92"/>
        <v>0.5</v>
      </c>
      <c r="AY744" s="6">
        <f>VLOOKUP(AQ744,COND!$A$10:$B$32,2,FALSE)</f>
        <v>1.0249999999999999</v>
      </c>
      <c r="AZ744" s="9">
        <f>($AU$3*AU744+$AV$3*AV744+$AW$3*AW744+$AX$3*AX744)*AY744*IF(AR744&lt;5,0.95,IF(AR744&lt;7,0.975,1))+$K$3*VLOOKUP(K744,COND!$A$2:$D$7,2,FALSE)+$L$3*VLOOKUP(L744,COND!$A$2:$D$7,3,FALSE)+IF(BB744="SP",$BB$3,0)+IF($AW744&lt;3,-5,0)</f>
        <v>-5.7623856646216609E-2</v>
      </c>
      <c r="BA744" s="28">
        <f t="shared" si="93"/>
        <v>-1.0626157748975875</v>
      </c>
      <c r="BB744" t="str">
        <f t="shared" si="94"/>
        <v>SP</v>
      </c>
      <c r="BC744">
        <v>900</v>
      </c>
      <c r="BD744">
        <v>740</v>
      </c>
      <c r="BF744" t="str">
        <f t="shared" si="95"/>
        <v>Unlikely</v>
      </c>
      <c r="BH744" t="str">
        <f>IF(VLOOKUP($B744,'Draft List'!$D$4:$AC$2598,BH$3,FALSE)&lt;&gt;0,VLOOKUP($B744,'Draft List'!$D$4:$AC$2598,BH$3,FALSE),"")</f>
        <v/>
      </c>
      <c r="BI744" t="str">
        <f>IF(VLOOKUP($B744,'Draft List'!$D$4:$AC$2598,BI$3,FALSE)&lt;&gt;0,VLOOKUP($B744,'Draft List'!$D$4:$AC$2598,BI$3,FALSE),"")</f>
        <v/>
      </c>
      <c r="BJ744" t="str">
        <f>IF(VLOOKUP($B744,'Draft List'!$D$4:$AC$2598,BJ$3,FALSE)&lt;&gt;0,VLOOKUP($B744,'Draft List'!$D$4:$AC$2598,BJ$3,FALSE),"")</f>
        <v/>
      </c>
      <c r="BK744" t="str">
        <f>IF(VLOOKUP($B744,'Draft List'!$D$4:$AC$2598,BK$3,FALSE)&lt;&gt;0,VLOOKUP($B744,'Draft List'!$D$4:$AC$2598,BK$3,FALSE),"")</f>
        <v/>
      </c>
      <c r="BL744" t="str">
        <f>IF(OR(C744="SP",C744="MR",C744="CL"),"P",VLOOKUP($A744,Bat!$A$4:$AQ$1284,42,FALSE))</f>
        <v>P</v>
      </c>
    </row>
    <row r="745" spans="1:64" x14ac:dyDescent="0.25">
      <c r="A745" s="45" t="str">
        <f t="shared" si="88"/>
        <v>RPTakuro Goto23</v>
      </c>
      <c r="B745">
        <f>VLOOKUP($A745,draft_listing_pitchers_stats!$A$1:$B$1324,2,FALSE)</f>
        <v>13601</v>
      </c>
      <c r="C745" s="1" t="s">
        <v>885</v>
      </c>
      <c r="D745" s="1" t="s">
        <v>1201</v>
      </c>
      <c r="E745" s="1" t="s">
        <v>1200</v>
      </c>
      <c r="F745" s="1">
        <v>23</v>
      </c>
      <c r="G745" s="1" t="s">
        <v>44</v>
      </c>
      <c r="H745" s="1" t="s">
        <v>44</v>
      </c>
      <c r="I745" s="1" t="s">
        <v>54</v>
      </c>
      <c r="J745" s="24" t="s">
        <v>54</v>
      </c>
      <c r="K745" s="1" t="s">
        <v>51</v>
      </c>
      <c r="L745" s="24" t="s">
        <v>46</v>
      </c>
      <c r="M745" s="1">
        <v>3</v>
      </c>
      <c r="N745" s="1">
        <v>1</v>
      </c>
      <c r="O745" s="24">
        <v>1</v>
      </c>
      <c r="P745" s="1">
        <v>4</v>
      </c>
      <c r="Q745" s="1">
        <v>1</v>
      </c>
      <c r="R745" s="24">
        <v>1</v>
      </c>
      <c r="S745" s="1" t="s">
        <v>48</v>
      </c>
      <c r="T745" s="1" t="s">
        <v>48</v>
      </c>
      <c r="U745" s="1">
        <v>1</v>
      </c>
      <c r="V745" s="1">
        <v>3</v>
      </c>
      <c r="W745" s="1" t="s">
        <v>48</v>
      </c>
      <c r="X745" s="1" t="s">
        <v>48</v>
      </c>
      <c r="Y745" s="1">
        <v>3</v>
      </c>
      <c r="Z745" s="1">
        <v>4</v>
      </c>
      <c r="AA745" s="1" t="s">
        <v>48</v>
      </c>
      <c r="AB745" s="1" t="s">
        <v>48</v>
      </c>
      <c r="AC745" s="1" t="s">
        <v>48</v>
      </c>
      <c r="AD745" s="1" t="s">
        <v>48</v>
      </c>
      <c r="AE745" s="1">
        <v>4</v>
      </c>
      <c r="AF745" s="1">
        <v>5</v>
      </c>
      <c r="AG745" s="1" t="s">
        <v>48</v>
      </c>
      <c r="AH745" s="1" t="s">
        <v>48</v>
      </c>
      <c r="AI745" s="1" t="s">
        <v>48</v>
      </c>
      <c r="AJ745" s="1" t="s">
        <v>48</v>
      </c>
      <c r="AK745" s="1" t="s">
        <v>48</v>
      </c>
      <c r="AL745" s="1" t="s">
        <v>48</v>
      </c>
      <c r="AM745" s="1" t="s">
        <v>48</v>
      </c>
      <c r="AN745" s="1" t="s">
        <v>48</v>
      </c>
      <c r="AO745" s="1" t="s">
        <v>48</v>
      </c>
      <c r="AP745" s="24" t="s">
        <v>48</v>
      </c>
      <c r="AQ745" s="1" t="s">
        <v>64</v>
      </c>
      <c r="AR745" s="1">
        <v>7</v>
      </c>
      <c r="AS745" s="25" t="s">
        <v>15</v>
      </c>
      <c r="AT745" s="36" t="s">
        <v>1047</v>
      </c>
      <c r="AU745" s="9">
        <f t="shared" si="89"/>
        <v>-2.3121015889492513</v>
      </c>
      <c r="AV745" s="9">
        <f t="shared" si="90"/>
        <v>-1.671915513703006</v>
      </c>
      <c r="AW745">
        <f t="shared" si="91"/>
        <v>3</v>
      </c>
      <c r="AX745">
        <f t="shared" si="92"/>
        <v>0</v>
      </c>
      <c r="AY745" s="6">
        <f>VLOOKUP(AQ745,COND!$A$10:$B$32,2,FALSE)</f>
        <v>1</v>
      </c>
      <c r="AZ745" s="9">
        <f>($AU$3*AU745+$AV$3*AV745+$AW$3*AW745+$AX$3*AX745)*AY745*IF(AR745&lt;5,0.95,IF(AR745&lt;7,0.975,1))+$K$3*VLOOKUP(K745,COND!$A$2:$D$7,2,FALSE)+$L$3*VLOOKUP(L745,COND!$A$2:$D$7,3,FALSE)+IF(BB745="SP",$BB$3,0)+IF($AW745&lt;3,-5,0)</f>
        <v>-0.10073059184997035</v>
      </c>
      <c r="BA745" s="28">
        <f t="shared" si="93"/>
        <v>-1.0664027035320915</v>
      </c>
      <c r="BB745" t="str">
        <f t="shared" si="94"/>
        <v>SP</v>
      </c>
      <c r="BC745">
        <v>900</v>
      </c>
      <c r="BD745">
        <v>741</v>
      </c>
      <c r="BF745" t="str">
        <f t="shared" si="95"/>
        <v>Unlikely</v>
      </c>
      <c r="BH745" t="str">
        <f>IF(VLOOKUP($B745,'Draft List'!$D$4:$AC$2598,BH$3,FALSE)&lt;&gt;0,VLOOKUP($B745,'Draft List'!$D$4:$AC$2598,BH$3,FALSE),"")</f>
        <v/>
      </c>
      <c r="BI745" t="str">
        <f>IF(VLOOKUP($B745,'Draft List'!$D$4:$AC$2598,BI$3,FALSE)&lt;&gt;0,VLOOKUP($B745,'Draft List'!$D$4:$AC$2598,BI$3,FALSE),"")</f>
        <v/>
      </c>
      <c r="BJ745" t="str">
        <f>IF(VLOOKUP($B745,'Draft List'!$D$4:$AC$2598,BJ$3,FALSE)&lt;&gt;0,VLOOKUP($B745,'Draft List'!$D$4:$AC$2598,BJ$3,FALSE),"")</f>
        <v/>
      </c>
      <c r="BK745" t="str">
        <f>IF(VLOOKUP($B745,'Draft List'!$D$4:$AC$2598,BK$3,FALSE)&lt;&gt;0,VLOOKUP($B745,'Draft List'!$D$4:$AC$2598,BK$3,FALSE),"")</f>
        <v/>
      </c>
      <c r="BL745" t="e">
        <f>IF(OR(C745="SP",C745="MR",C745="CL"),"P",VLOOKUP($A745,Bat!$A$4:$AQ$1284,42,FALSE))</f>
        <v>#N/A</v>
      </c>
    </row>
    <row r="746" spans="1:64" x14ac:dyDescent="0.25">
      <c r="A746" s="45" t="str">
        <f t="shared" si="88"/>
        <v>SPDave Easterling22</v>
      </c>
      <c r="B746">
        <f>VLOOKUP($A746,draft_listing_pitchers_stats!$A$1:$B$1324,2,FALSE)</f>
        <v>1424</v>
      </c>
      <c r="C746" s="1" t="s">
        <v>25</v>
      </c>
      <c r="D746" s="1" t="s">
        <v>135</v>
      </c>
      <c r="E746" s="1" t="s">
        <v>1142</v>
      </c>
      <c r="F746" s="1">
        <v>22</v>
      </c>
      <c r="G746" s="1" t="s">
        <v>58</v>
      </c>
      <c r="H746" s="1" t="s">
        <v>58</v>
      </c>
      <c r="I746" s="1" t="s">
        <v>54</v>
      </c>
      <c r="J746" s="24" t="s">
        <v>54</v>
      </c>
      <c r="K746" s="1" t="s">
        <v>47</v>
      </c>
      <c r="L746" s="24" t="s">
        <v>46</v>
      </c>
      <c r="M746" s="1">
        <v>2</v>
      </c>
      <c r="N746" s="1">
        <v>1</v>
      </c>
      <c r="O746" s="24">
        <v>1</v>
      </c>
      <c r="P746" s="1">
        <v>4</v>
      </c>
      <c r="Q746" s="1">
        <v>1</v>
      </c>
      <c r="R746" s="24">
        <v>1</v>
      </c>
      <c r="S746" s="1">
        <v>4</v>
      </c>
      <c r="T746" s="1">
        <v>5</v>
      </c>
      <c r="U746" s="1">
        <v>4</v>
      </c>
      <c r="V746" s="1">
        <v>6</v>
      </c>
      <c r="W746" s="1">
        <v>3</v>
      </c>
      <c r="X746" s="1">
        <v>4</v>
      </c>
      <c r="Y746" s="1" t="s">
        <v>48</v>
      </c>
      <c r="Z746" s="1" t="s">
        <v>48</v>
      </c>
      <c r="AA746" s="1" t="s">
        <v>48</v>
      </c>
      <c r="AB746" s="1" t="s">
        <v>48</v>
      </c>
      <c r="AC746" s="1" t="s">
        <v>48</v>
      </c>
      <c r="AD746" s="1" t="s">
        <v>48</v>
      </c>
      <c r="AE746" s="1" t="s">
        <v>48</v>
      </c>
      <c r="AF746" s="1" t="s">
        <v>48</v>
      </c>
      <c r="AG746" s="1" t="s">
        <v>48</v>
      </c>
      <c r="AH746" s="1" t="s">
        <v>48</v>
      </c>
      <c r="AI746" s="1" t="s">
        <v>48</v>
      </c>
      <c r="AJ746" s="1" t="s">
        <v>48</v>
      </c>
      <c r="AK746" s="1" t="s">
        <v>48</v>
      </c>
      <c r="AL746" s="1" t="s">
        <v>48</v>
      </c>
      <c r="AM746" s="1" t="s">
        <v>48</v>
      </c>
      <c r="AN746" s="1" t="s">
        <v>48</v>
      </c>
      <c r="AO746" s="1" t="s">
        <v>48</v>
      </c>
      <c r="AP746" s="24" t="s">
        <v>48</v>
      </c>
      <c r="AQ746" s="1" t="s">
        <v>61</v>
      </c>
      <c r="AR746" s="1">
        <v>7</v>
      </c>
      <c r="AS746" s="25" t="s">
        <v>15</v>
      </c>
      <c r="AT746" s="36" t="s">
        <v>48</v>
      </c>
      <c r="AU746" s="9">
        <f t="shared" si="89"/>
        <v>-2.5067929134584248</v>
      </c>
      <c r="AV746" s="9">
        <f t="shared" si="90"/>
        <v>-1.671915513703006</v>
      </c>
      <c r="AW746">
        <f t="shared" si="91"/>
        <v>3</v>
      </c>
      <c r="AX746">
        <f t="shared" si="92"/>
        <v>0.5</v>
      </c>
      <c r="AY746" s="6">
        <f>VLOOKUP(AQ746,COND!$A$10:$B$32,2,FALSE)</f>
        <v>1</v>
      </c>
      <c r="AZ746" s="9">
        <f>($AU$3*AU746+$AV$3*AV746+$AW$3*AW746+$AX$3*AX746)*AY746*IF(AR746&lt;5,0.95,IF(AR746&lt;7,0.975,1))+$K$3*VLOOKUP(K746,COND!$A$2:$D$7,2,FALSE)+$L$3*VLOOKUP(L746,COND!$A$2:$D$7,3,FALSE)+IF(BB746="SP",$BB$3,0)+IF($AW746&lt;3,-5,0)</f>
        <v>-0.11466885675180905</v>
      </c>
      <c r="BA746" s="28">
        <f t="shared" si="93"/>
        <v>-1.0676271807332198</v>
      </c>
      <c r="BB746" t="str">
        <f t="shared" si="94"/>
        <v>SP</v>
      </c>
      <c r="BC746">
        <v>900</v>
      </c>
      <c r="BD746">
        <v>742</v>
      </c>
      <c r="BF746" t="str">
        <f t="shared" si="95"/>
        <v>Unlikely</v>
      </c>
      <c r="BH746" t="str">
        <f>IF(VLOOKUP($B746,'Draft List'!$D$4:$AC$2598,BH$3,FALSE)&lt;&gt;0,VLOOKUP($B746,'Draft List'!$D$4:$AC$2598,BH$3,FALSE),"")</f>
        <v/>
      </c>
      <c r="BI746" t="str">
        <f>IF(VLOOKUP($B746,'Draft List'!$D$4:$AC$2598,BI$3,FALSE)&lt;&gt;0,VLOOKUP($B746,'Draft List'!$D$4:$AC$2598,BI$3,FALSE),"")</f>
        <v/>
      </c>
      <c r="BJ746" t="str">
        <f>IF(VLOOKUP($B746,'Draft List'!$D$4:$AC$2598,BJ$3,FALSE)&lt;&gt;0,VLOOKUP($B746,'Draft List'!$D$4:$AC$2598,BJ$3,FALSE),"")</f>
        <v/>
      </c>
      <c r="BK746" t="str">
        <f>IF(VLOOKUP($B746,'Draft List'!$D$4:$AC$2598,BK$3,FALSE)&lt;&gt;0,VLOOKUP($B746,'Draft List'!$D$4:$AC$2598,BK$3,FALSE),"")</f>
        <v/>
      </c>
      <c r="BL746" t="str">
        <f>IF(OR(C746="SP",C746="MR",C746="CL"),"P",VLOOKUP($A746,Bat!$A$4:$AQ$1284,42,FALSE))</f>
        <v>P</v>
      </c>
    </row>
    <row r="747" spans="1:64" x14ac:dyDescent="0.25">
      <c r="A747" s="45" t="str">
        <f t="shared" si="88"/>
        <v>RPJosé Arroyo24</v>
      </c>
      <c r="B747">
        <f>VLOOKUP($A747,draft_listing_pitchers_stats!$A$1:$B$1324,2,FALSE)</f>
        <v>3289</v>
      </c>
      <c r="C747" s="1" t="s">
        <v>885</v>
      </c>
      <c r="D747" s="1" t="s">
        <v>150</v>
      </c>
      <c r="E747" s="1" t="s">
        <v>1008</v>
      </c>
      <c r="F747" s="1">
        <v>24</v>
      </c>
      <c r="G747" s="1" t="s">
        <v>58</v>
      </c>
      <c r="H747" s="1" t="s">
        <v>58</v>
      </c>
      <c r="I747" s="1" t="s">
        <v>54</v>
      </c>
      <c r="J747" s="24" t="s">
        <v>54</v>
      </c>
      <c r="K747" s="1" t="s">
        <v>47</v>
      </c>
      <c r="L747" s="24" t="s">
        <v>46</v>
      </c>
      <c r="M747" s="1">
        <v>2</v>
      </c>
      <c r="N747" s="1">
        <v>2</v>
      </c>
      <c r="O747" s="24">
        <v>1</v>
      </c>
      <c r="P747" s="1">
        <v>3</v>
      </c>
      <c r="Q747" s="1">
        <v>2</v>
      </c>
      <c r="R747" s="24">
        <v>1</v>
      </c>
      <c r="S747" s="1">
        <v>3</v>
      </c>
      <c r="T747" s="1">
        <v>3</v>
      </c>
      <c r="U747" s="1">
        <v>1</v>
      </c>
      <c r="V747" s="1">
        <v>2</v>
      </c>
      <c r="W747" s="1" t="s">
        <v>48</v>
      </c>
      <c r="X747" s="1" t="s">
        <v>48</v>
      </c>
      <c r="Y747" s="1">
        <v>3</v>
      </c>
      <c r="Z747" s="1">
        <v>4</v>
      </c>
      <c r="AA747" s="1" t="s">
        <v>48</v>
      </c>
      <c r="AB747" s="1" t="s">
        <v>48</v>
      </c>
      <c r="AC747" s="1">
        <v>3</v>
      </c>
      <c r="AD747" s="1">
        <v>4</v>
      </c>
      <c r="AE747" s="1" t="s">
        <v>48</v>
      </c>
      <c r="AF747" s="1" t="s">
        <v>48</v>
      </c>
      <c r="AG747" s="1">
        <v>3</v>
      </c>
      <c r="AH747" s="1">
        <v>3</v>
      </c>
      <c r="AI747" s="1" t="s">
        <v>48</v>
      </c>
      <c r="AJ747" s="1" t="s">
        <v>48</v>
      </c>
      <c r="AK747" s="1" t="s">
        <v>48</v>
      </c>
      <c r="AL747" s="1" t="s">
        <v>48</v>
      </c>
      <c r="AM747" s="1" t="s">
        <v>48</v>
      </c>
      <c r="AN747" s="1" t="s">
        <v>48</v>
      </c>
      <c r="AO747" s="1" t="s">
        <v>48</v>
      </c>
      <c r="AP747" s="24" t="s">
        <v>48</v>
      </c>
      <c r="AQ747" s="1" t="s">
        <v>71</v>
      </c>
      <c r="AR747" s="1">
        <v>2</v>
      </c>
      <c r="AS747" s="25" t="s">
        <v>15</v>
      </c>
      <c r="AT747" s="36" t="s">
        <v>50</v>
      </c>
      <c r="AU747" s="9">
        <f t="shared" si="89"/>
        <v>-2.311361197028369</v>
      </c>
      <c r="AV747" s="9">
        <f t="shared" si="90"/>
        <v>-1.6711751217821238</v>
      </c>
      <c r="AW747">
        <f t="shared" si="91"/>
        <v>5</v>
      </c>
      <c r="AX747">
        <f t="shared" si="92"/>
        <v>0</v>
      </c>
      <c r="AY747" s="6">
        <f>VLOOKUP(AQ747,COND!$A$10:$B$32,2,FALSE)</f>
        <v>1</v>
      </c>
      <c r="AZ747" s="9">
        <f>($AU$3*AU747+$AV$3*AV747+$AW$3*AW747+$AX$3*AX747)*AY747*IF(AR747&lt;5,0.95,IF(AR747&lt;7,0.975,1))+$K$3*VLOOKUP(K747,COND!$A$2:$D$7,2,FALSE)+$L$3*VLOOKUP(L747,COND!$A$2:$D$7,3,FALSE)+IF(BB747="SP",$BB$3,0)+IF($AW747&lt;3,-5,0)</f>
        <v>-0.11648594129573908</v>
      </c>
      <c r="BA747" s="28">
        <f t="shared" si="93"/>
        <v>-1.06778681169247</v>
      </c>
      <c r="BB747" t="str">
        <f t="shared" si="94"/>
        <v>RP</v>
      </c>
      <c r="BC747">
        <v>900</v>
      </c>
      <c r="BD747">
        <v>743</v>
      </c>
      <c r="BF747" t="str">
        <f t="shared" si="95"/>
        <v>Unlikely</v>
      </c>
      <c r="BH747" t="str">
        <f>IF(VLOOKUP($B747,'Draft List'!$D$4:$AC$2598,BH$3,FALSE)&lt;&gt;0,VLOOKUP($B747,'Draft List'!$D$4:$AC$2598,BH$3,FALSE),"")</f>
        <v/>
      </c>
      <c r="BI747" t="str">
        <f>IF(VLOOKUP($B747,'Draft List'!$D$4:$AC$2598,BI$3,FALSE)&lt;&gt;0,VLOOKUP($B747,'Draft List'!$D$4:$AC$2598,BI$3,FALSE),"")</f>
        <v/>
      </c>
      <c r="BJ747" t="str">
        <f>IF(VLOOKUP($B747,'Draft List'!$D$4:$AC$2598,BJ$3,FALSE)&lt;&gt;0,VLOOKUP($B747,'Draft List'!$D$4:$AC$2598,BJ$3,FALSE),"")</f>
        <v/>
      </c>
      <c r="BK747" t="str">
        <f>IF(VLOOKUP($B747,'Draft List'!$D$4:$AC$2598,BK$3,FALSE)&lt;&gt;0,VLOOKUP($B747,'Draft List'!$D$4:$AC$2598,BK$3,FALSE),"")</f>
        <v/>
      </c>
      <c r="BL747">
        <f>IF(OR(C747="SP",C747="MR",C747="CL"),"P",VLOOKUP($A747,Bat!$A$4:$AQ$1284,42,FALSE))</f>
        <v>-9.3306735592236141</v>
      </c>
    </row>
    <row r="748" spans="1:64" x14ac:dyDescent="0.25">
      <c r="A748" s="45" t="str">
        <f t="shared" si="88"/>
        <v>RPBernardo Feliciano23</v>
      </c>
      <c r="B748">
        <f>VLOOKUP($A748,draft_listing_pitchers_stats!$A$1:$B$1324,2,FALSE)</f>
        <v>10368</v>
      </c>
      <c r="C748" s="1" t="s">
        <v>885</v>
      </c>
      <c r="D748" s="1" t="s">
        <v>602</v>
      </c>
      <c r="E748" s="1" t="s">
        <v>656</v>
      </c>
      <c r="F748" s="1">
        <v>23</v>
      </c>
      <c r="G748" s="1" t="s">
        <v>58</v>
      </c>
      <c r="H748" s="1" t="s">
        <v>58</v>
      </c>
      <c r="I748" s="1" t="s">
        <v>54</v>
      </c>
      <c r="J748" s="24" t="s">
        <v>54</v>
      </c>
      <c r="K748" s="1" t="s">
        <v>46</v>
      </c>
      <c r="L748" s="24" t="s">
        <v>46</v>
      </c>
      <c r="M748" s="1">
        <v>2</v>
      </c>
      <c r="N748" s="1">
        <v>1</v>
      </c>
      <c r="O748" s="24">
        <v>1</v>
      </c>
      <c r="P748" s="1">
        <v>3</v>
      </c>
      <c r="Q748" s="1">
        <v>1</v>
      </c>
      <c r="R748" s="24">
        <v>2</v>
      </c>
      <c r="S748" s="1" t="s">
        <v>48</v>
      </c>
      <c r="T748" s="1" t="s">
        <v>48</v>
      </c>
      <c r="U748" s="1">
        <v>3</v>
      </c>
      <c r="V748" s="1">
        <v>3</v>
      </c>
      <c r="W748" s="1" t="s">
        <v>48</v>
      </c>
      <c r="X748" s="1" t="s">
        <v>48</v>
      </c>
      <c r="Y748" s="1">
        <v>3</v>
      </c>
      <c r="Z748" s="1">
        <v>3</v>
      </c>
      <c r="AA748" s="1" t="s">
        <v>48</v>
      </c>
      <c r="AB748" s="1" t="s">
        <v>48</v>
      </c>
      <c r="AC748" s="1" t="s">
        <v>48</v>
      </c>
      <c r="AD748" s="1" t="s">
        <v>48</v>
      </c>
      <c r="AE748" s="1">
        <v>4</v>
      </c>
      <c r="AF748" s="1">
        <v>5</v>
      </c>
      <c r="AG748" s="1">
        <v>5</v>
      </c>
      <c r="AH748" s="1">
        <v>5</v>
      </c>
      <c r="AI748" s="1" t="s">
        <v>48</v>
      </c>
      <c r="AJ748" s="1" t="s">
        <v>48</v>
      </c>
      <c r="AK748" s="1" t="s">
        <v>48</v>
      </c>
      <c r="AL748" s="1" t="s">
        <v>48</v>
      </c>
      <c r="AM748" s="1" t="s">
        <v>48</v>
      </c>
      <c r="AN748" s="1" t="s">
        <v>48</v>
      </c>
      <c r="AO748" s="1" t="s">
        <v>48</v>
      </c>
      <c r="AP748" s="24" t="s">
        <v>48</v>
      </c>
      <c r="AQ748" s="1" t="s">
        <v>59</v>
      </c>
      <c r="AR748" s="1">
        <v>4</v>
      </c>
      <c r="AS748" s="25" t="s">
        <v>15</v>
      </c>
      <c r="AT748" s="36" t="s">
        <v>1047</v>
      </c>
      <c r="AU748" s="9">
        <f t="shared" si="89"/>
        <v>-2.5067929134584248</v>
      </c>
      <c r="AV748" s="9">
        <f t="shared" si="90"/>
        <v>-1.6242862721580691</v>
      </c>
      <c r="AW748">
        <f t="shared" si="91"/>
        <v>4</v>
      </c>
      <c r="AX748">
        <f t="shared" si="92"/>
        <v>0</v>
      </c>
      <c r="AY748" s="6">
        <f>VLOOKUP(AQ748,COND!$A$10:$B$32,2,FALSE)</f>
        <v>1.0249999999999999</v>
      </c>
      <c r="AZ748" s="9">
        <f>($AU$3*AU748+$AV$3*AV748+$AW$3*AW748+$AX$3*AX748)*AY748*IF(AR748&lt;5,0.95,IF(AR748&lt;7,0.975,1))+$K$3*VLOOKUP(K748,COND!$A$2:$D$7,2,FALSE)+$L$3*VLOOKUP(L748,COND!$A$2:$D$7,3,FALSE)+IF(BB748="SP",$BB$3,0)+IF($AW748&lt;3,-5,0)</f>
        <v>-0.17367307017442712</v>
      </c>
      <c r="BA748" s="28">
        <f t="shared" si="93"/>
        <v>-1.0728107035472378</v>
      </c>
      <c r="BB748" t="str">
        <f t="shared" si="94"/>
        <v>RP</v>
      </c>
      <c r="BC748">
        <v>900</v>
      </c>
      <c r="BD748">
        <v>744</v>
      </c>
      <c r="BF748" t="str">
        <f t="shared" si="95"/>
        <v>Unlikely</v>
      </c>
      <c r="BH748" t="str">
        <f>IF(VLOOKUP($B748,'Draft List'!$D$4:$AC$2598,BH$3,FALSE)&lt;&gt;0,VLOOKUP($B748,'Draft List'!$D$4:$AC$2598,BH$3,FALSE),"")</f>
        <v/>
      </c>
      <c r="BI748" t="str">
        <f>IF(VLOOKUP($B748,'Draft List'!$D$4:$AC$2598,BI$3,FALSE)&lt;&gt;0,VLOOKUP($B748,'Draft List'!$D$4:$AC$2598,BI$3,FALSE),"")</f>
        <v/>
      </c>
      <c r="BJ748" t="str">
        <f>IF(VLOOKUP($B748,'Draft List'!$D$4:$AC$2598,BJ$3,FALSE)&lt;&gt;0,VLOOKUP($B748,'Draft List'!$D$4:$AC$2598,BJ$3,FALSE),"")</f>
        <v/>
      </c>
      <c r="BK748" t="str">
        <f>IF(VLOOKUP($B748,'Draft List'!$D$4:$AC$2598,BK$3,FALSE)&lt;&gt;0,VLOOKUP($B748,'Draft List'!$D$4:$AC$2598,BK$3,FALSE),"")</f>
        <v/>
      </c>
      <c r="BL748" t="e">
        <f>IF(OR(C748="SP",C748="MR",C748="CL"),"P",VLOOKUP($A748,Bat!$A$4:$AQ$1284,42,FALSE))</f>
        <v>#N/A</v>
      </c>
    </row>
    <row r="749" spans="1:64" x14ac:dyDescent="0.25">
      <c r="A749" s="45" t="str">
        <f t="shared" si="88"/>
        <v>CLKawanari Sato24</v>
      </c>
      <c r="B749">
        <f>VLOOKUP($A749,draft_listing_pitchers_stats!$A$1:$B$1324,2,FALSE)</f>
        <v>9356</v>
      </c>
      <c r="C749" s="1" t="s">
        <v>53</v>
      </c>
      <c r="D749" s="1" t="s">
        <v>1628</v>
      </c>
      <c r="E749" s="1" t="s">
        <v>574</v>
      </c>
      <c r="F749" s="1">
        <v>24</v>
      </c>
      <c r="G749" s="1" t="s">
        <v>44</v>
      </c>
      <c r="H749" s="1" t="s">
        <v>44</v>
      </c>
      <c r="I749" s="1" t="s">
        <v>54</v>
      </c>
      <c r="J749" s="24" t="s">
        <v>54</v>
      </c>
      <c r="K749" s="1" t="s">
        <v>46</v>
      </c>
      <c r="L749" s="24" t="s">
        <v>47</v>
      </c>
      <c r="M749" s="1">
        <v>3</v>
      </c>
      <c r="N749" s="1">
        <v>1</v>
      </c>
      <c r="O749" s="24">
        <v>1</v>
      </c>
      <c r="P749" s="1">
        <v>3</v>
      </c>
      <c r="Q749" s="1">
        <v>1</v>
      </c>
      <c r="R749" s="24">
        <v>2</v>
      </c>
      <c r="S749" s="1">
        <v>5</v>
      </c>
      <c r="T749" s="1">
        <v>5</v>
      </c>
      <c r="U749" s="1">
        <v>1</v>
      </c>
      <c r="V749" s="1">
        <v>2</v>
      </c>
      <c r="W749" s="1" t="s">
        <v>48</v>
      </c>
      <c r="X749" s="1" t="s">
        <v>48</v>
      </c>
      <c r="Y749" s="1">
        <v>4</v>
      </c>
      <c r="Z749" s="1">
        <v>5</v>
      </c>
      <c r="AA749" s="1" t="s">
        <v>48</v>
      </c>
      <c r="AB749" s="1" t="s">
        <v>48</v>
      </c>
      <c r="AC749" s="1" t="s">
        <v>48</v>
      </c>
      <c r="AD749" s="1" t="s">
        <v>48</v>
      </c>
      <c r="AE749" s="1" t="s">
        <v>48</v>
      </c>
      <c r="AF749" s="1" t="s">
        <v>48</v>
      </c>
      <c r="AG749" s="1" t="s">
        <v>48</v>
      </c>
      <c r="AH749" s="1" t="s">
        <v>48</v>
      </c>
      <c r="AI749" s="1" t="s">
        <v>48</v>
      </c>
      <c r="AJ749" s="1" t="s">
        <v>48</v>
      </c>
      <c r="AK749" s="1" t="s">
        <v>48</v>
      </c>
      <c r="AL749" s="1" t="s">
        <v>48</v>
      </c>
      <c r="AM749" s="1" t="s">
        <v>48</v>
      </c>
      <c r="AN749" s="1" t="s">
        <v>48</v>
      </c>
      <c r="AO749" s="1" t="s">
        <v>48</v>
      </c>
      <c r="AP749" s="24" t="s">
        <v>48</v>
      </c>
      <c r="AQ749" s="1" t="s">
        <v>64</v>
      </c>
      <c r="AR749" s="1">
        <v>2</v>
      </c>
      <c r="AS749" s="25" t="s">
        <v>519</v>
      </c>
      <c r="AT749" s="36" t="s">
        <v>50</v>
      </c>
      <c r="AU749" s="9">
        <f t="shared" si="89"/>
        <v>-2.3121015889492513</v>
      </c>
      <c r="AV749" s="9">
        <f t="shared" si="90"/>
        <v>-1.6242862721580691</v>
      </c>
      <c r="AW749">
        <f t="shared" si="91"/>
        <v>3</v>
      </c>
      <c r="AX749">
        <f t="shared" si="92"/>
        <v>0</v>
      </c>
      <c r="AY749" s="6">
        <f>VLOOKUP(AQ749,COND!$A$10:$B$32,2,FALSE)</f>
        <v>1</v>
      </c>
      <c r="AZ749" s="9">
        <f>($AU$3*AU749+$AV$3*AV749+$AW$3*AW749+$AX$3*AX749)*AY749*IF(AR749&lt;5,0.95,IF(AR749&lt;7,0.975,1))+$K$3*VLOOKUP(K749,COND!$A$2:$D$7,2,FALSE)+$L$3*VLOOKUP(L749,COND!$A$2:$D$7,3,FALSE)+IF(BB749="SP",$BB$3,0)+IF($AW749&lt;3,-5,0)</f>
        <v>-0.17573847290367084</v>
      </c>
      <c r="BA749" s="28">
        <f t="shared" si="93"/>
        <v>-1.072992149270283</v>
      </c>
      <c r="BB749" t="str">
        <f t="shared" si="94"/>
        <v>RP</v>
      </c>
      <c r="BC749">
        <v>900</v>
      </c>
      <c r="BD749">
        <v>745</v>
      </c>
      <c r="BF749" t="str">
        <f t="shared" si="95"/>
        <v>Unlikely</v>
      </c>
      <c r="BH749" t="str">
        <f>IF(VLOOKUP($B749,'Draft List'!$D$4:$AC$2598,BH$3,FALSE)&lt;&gt;0,VLOOKUP($B749,'Draft List'!$D$4:$AC$2598,BH$3,FALSE),"")</f>
        <v/>
      </c>
      <c r="BI749" t="str">
        <f>IF(VLOOKUP($B749,'Draft List'!$D$4:$AC$2598,BI$3,FALSE)&lt;&gt;0,VLOOKUP($B749,'Draft List'!$D$4:$AC$2598,BI$3,FALSE),"")</f>
        <v/>
      </c>
      <c r="BJ749" t="str">
        <f>IF(VLOOKUP($B749,'Draft List'!$D$4:$AC$2598,BJ$3,FALSE)&lt;&gt;0,VLOOKUP($B749,'Draft List'!$D$4:$AC$2598,BJ$3,FALSE),"")</f>
        <v/>
      </c>
      <c r="BK749" t="str">
        <f>IF(VLOOKUP($B749,'Draft List'!$D$4:$AC$2598,BK$3,FALSE)&lt;&gt;0,VLOOKUP($B749,'Draft List'!$D$4:$AC$2598,BK$3,FALSE),"")</f>
        <v/>
      </c>
      <c r="BL749" t="str">
        <f>IF(OR(C749="SP",C749="MR",C749="CL"),"P",VLOOKUP($A749,Bat!$A$4:$AQ$1284,42,FALSE))</f>
        <v>P</v>
      </c>
    </row>
    <row r="750" spans="1:64" x14ac:dyDescent="0.25">
      <c r="A750" s="45" t="str">
        <f t="shared" si="88"/>
        <v>RPAlejandro Dantes24</v>
      </c>
      <c r="B750">
        <f>VLOOKUP($A750,draft_listing_pitchers_stats!$A$1:$B$1324,2,FALSE)</f>
        <v>4341</v>
      </c>
      <c r="C750" s="1" t="s">
        <v>885</v>
      </c>
      <c r="D750" s="1" t="s">
        <v>165</v>
      </c>
      <c r="E750" s="1" t="s">
        <v>1112</v>
      </c>
      <c r="F750" s="1">
        <v>24</v>
      </c>
      <c r="G750" s="1" t="s">
        <v>44</v>
      </c>
      <c r="H750" s="1" t="s">
        <v>58</v>
      </c>
      <c r="I750" s="1" t="s">
        <v>54</v>
      </c>
      <c r="J750" s="24" t="s">
        <v>54</v>
      </c>
      <c r="K750" s="1" t="s">
        <v>47</v>
      </c>
      <c r="L750" s="24" t="s">
        <v>47</v>
      </c>
      <c r="M750" s="1">
        <v>2</v>
      </c>
      <c r="N750" s="1">
        <v>2</v>
      </c>
      <c r="O750" s="24">
        <v>1</v>
      </c>
      <c r="P750" s="1">
        <v>3</v>
      </c>
      <c r="Q750" s="1">
        <v>2</v>
      </c>
      <c r="R750" s="24">
        <v>1</v>
      </c>
      <c r="S750" s="1">
        <v>4</v>
      </c>
      <c r="T750" s="1">
        <v>4</v>
      </c>
      <c r="U750" s="1">
        <v>2</v>
      </c>
      <c r="V750" s="1">
        <v>4</v>
      </c>
      <c r="W750" s="1" t="s">
        <v>48</v>
      </c>
      <c r="X750" s="1" t="s">
        <v>48</v>
      </c>
      <c r="Y750" s="1" t="s">
        <v>48</v>
      </c>
      <c r="Z750" s="1" t="s">
        <v>48</v>
      </c>
      <c r="AA750" s="1" t="s">
        <v>48</v>
      </c>
      <c r="AB750" s="1" t="s">
        <v>48</v>
      </c>
      <c r="AC750" s="1" t="s">
        <v>48</v>
      </c>
      <c r="AD750" s="1" t="s">
        <v>48</v>
      </c>
      <c r="AE750" s="1">
        <v>3</v>
      </c>
      <c r="AF750" s="1">
        <v>3</v>
      </c>
      <c r="AG750" s="1" t="s">
        <v>48</v>
      </c>
      <c r="AH750" s="1" t="s">
        <v>48</v>
      </c>
      <c r="AI750" s="1" t="s">
        <v>48</v>
      </c>
      <c r="AJ750" s="1" t="s">
        <v>48</v>
      </c>
      <c r="AK750" s="1" t="s">
        <v>48</v>
      </c>
      <c r="AL750" s="1" t="s">
        <v>48</v>
      </c>
      <c r="AM750" s="1" t="s">
        <v>48</v>
      </c>
      <c r="AN750" s="1" t="s">
        <v>48</v>
      </c>
      <c r="AO750" s="1" t="s">
        <v>48</v>
      </c>
      <c r="AP750" s="24" t="s">
        <v>48</v>
      </c>
      <c r="AQ750" s="1" t="s">
        <v>62</v>
      </c>
      <c r="AR750" s="1">
        <v>5</v>
      </c>
      <c r="AS750" s="25" t="s">
        <v>519</v>
      </c>
      <c r="AT750" s="36" t="s">
        <v>50</v>
      </c>
      <c r="AU750" s="9">
        <f t="shared" si="89"/>
        <v>-2.311361197028369</v>
      </c>
      <c r="AV750" s="9">
        <f t="shared" si="90"/>
        <v>-1.6711751217821238</v>
      </c>
      <c r="AW750">
        <f t="shared" si="91"/>
        <v>3</v>
      </c>
      <c r="AX750">
        <f t="shared" si="92"/>
        <v>0</v>
      </c>
      <c r="AY750" s="6">
        <f>VLOOKUP(AQ750,COND!$A$10:$B$32,2,FALSE)</f>
        <v>1</v>
      </c>
      <c r="AZ750" s="9">
        <f>($AU$3*AU750+$AV$3*AV750+$AW$3*AW750+$AX$3*AX750)*AY750*IF(AR750&lt;5,0.95,IF(AR750&lt;7,0.975,1))+$K$3*VLOOKUP(K750,COND!$A$2:$D$7,2,FALSE)+$L$3*VLOOKUP(L750,COND!$A$2:$D$7,3,FALSE)+IF(BB750="SP",$BB$3,0)+IF($AW750&lt;3,-5,0)</f>
        <v>-0.17613030817194542</v>
      </c>
      <c r="BA750" s="28">
        <f t="shared" si="93"/>
        <v>-1.0730265720162975</v>
      </c>
      <c r="BB750" t="str">
        <f t="shared" si="94"/>
        <v>SP</v>
      </c>
      <c r="BC750">
        <v>900</v>
      </c>
      <c r="BD750">
        <v>746</v>
      </c>
      <c r="BF750" t="str">
        <f t="shared" si="95"/>
        <v>Unlikely</v>
      </c>
      <c r="BH750" t="str">
        <f>IF(VLOOKUP($B750,'Draft List'!$D$4:$AC$2598,BH$3,FALSE)&lt;&gt;0,VLOOKUP($B750,'Draft List'!$D$4:$AC$2598,BH$3,FALSE),"")</f>
        <v/>
      </c>
      <c r="BI750" t="str">
        <f>IF(VLOOKUP($B750,'Draft List'!$D$4:$AC$2598,BI$3,FALSE)&lt;&gt;0,VLOOKUP($B750,'Draft List'!$D$4:$AC$2598,BI$3,FALSE),"")</f>
        <v/>
      </c>
      <c r="BJ750" t="str">
        <f>IF(VLOOKUP($B750,'Draft List'!$D$4:$AC$2598,BJ$3,FALSE)&lt;&gt;0,VLOOKUP($B750,'Draft List'!$D$4:$AC$2598,BJ$3,FALSE),"")</f>
        <v/>
      </c>
      <c r="BK750" t="str">
        <f>IF(VLOOKUP($B750,'Draft List'!$D$4:$AC$2598,BK$3,FALSE)&lt;&gt;0,VLOOKUP($B750,'Draft List'!$D$4:$AC$2598,BK$3,FALSE),"")</f>
        <v/>
      </c>
      <c r="BL750">
        <f>IF(OR(C750="SP",C750="MR",C750="CL"),"P",VLOOKUP($A750,Bat!$A$4:$AQ$1284,42,FALSE))</f>
        <v>-7.9384809445326638</v>
      </c>
    </row>
    <row r="751" spans="1:64" x14ac:dyDescent="0.25">
      <c r="A751" s="45" t="str">
        <f t="shared" si="88"/>
        <v>RPMiguel Muñóz23</v>
      </c>
      <c r="B751">
        <f>VLOOKUP($A751,draft_listing_pitchers_stats!$A$1:$B$1324,2,FALSE)</f>
        <v>14902</v>
      </c>
      <c r="C751" s="1" t="s">
        <v>885</v>
      </c>
      <c r="D751" s="1" t="s">
        <v>224</v>
      </c>
      <c r="E751" s="1" t="s">
        <v>1473</v>
      </c>
      <c r="F751" s="1">
        <v>23</v>
      </c>
      <c r="G751" s="1" t="s">
        <v>44</v>
      </c>
      <c r="H751" s="1" t="s">
        <v>44</v>
      </c>
      <c r="I751" s="1" t="s">
        <v>54</v>
      </c>
      <c r="J751" s="24" t="s">
        <v>54</v>
      </c>
      <c r="K751" s="1" t="s">
        <v>47</v>
      </c>
      <c r="L751" s="24" t="s">
        <v>46</v>
      </c>
      <c r="M751" s="1">
        <v>3</v>
      </c>
      <c r="N751" s="1">
        <v>1</v>
      </c>
      <c r="O751" s="24">
        <v>1</v>
      </c>
      <c r="P751" s="1">
        <v>4</v>
      </c>
      <c r="Q751" s="1">
        <v>1</v>
      </c>
      <c r="R751" s="24">
        <v>1</v>
      </c>
      <c r="S751" s="1">
        <v>4</v>
      </c>
      <c r="T751" s="1">
        <v>5</v>
      </c>
      <c r="U751" s="1">
        <v>1</v>
      </c>
      <c r="V751" s="1">
        <v>3</v>
      </c>
      <c r="W751" s="1">
        <v>3</v>
      </c>
      <c r="X751" s="1">
        <v>3</v>
      </c>
      <c r="Y751" s="1" t="s">
        <v>48</v>
      </c>
      <c r="Z751" s="1" t="s">
        <v>48</v>
      </c>
      <c r="AA751" s="1" t="s">
        <v>48</v>
      </c>
      <c r="AB751" s="1" t="s">
        <v>48</v>
      </c>
      <c r="AC751" s="1">
        <v>5</v>
      </c>
      <c r="AD751" s="1">
        <v>5</v>
      </c>
      <c r="AE751" s="1" t="s">
        <v>48</v>
      </c>
      <c r="AF751" s="1" t="s">
        <v>48</v>
      </c>
      <c r="AG751" s="1" t="s">
        <v>48</v>
      </c>
      <c r="AH751" s="1" t="s">
        <v>48</v>
      </c>
      <c r="AI751" s="1" t="s">
        <v>48</v>
      </c>
      <c r="AJ751" s="1" t="s">
        <v>48</v>
      </c>
      <c r="AK751" s="1" t="s">
        <v>48</v>
      </c>
      <c r="AL751" s="1" t="s">
        <v>48</v>
      </c>
      <c r="AM751" s="1" t="s">
        <v>48</v>
      </c>
      <c r="AN751" s="1" t="s">
        <v>48</v>
      </c>
      <c r="AO751" s="1" t="s">
        <v>48</v>
      </c>
      <c r="AP751" s="24" t="s">
        <v>48</v>
      </c>
      <c r="AQ751" s="1" t="s">
        <v>66</v>
      </c>
      <c r="AR751" s="1">
        <v>6</v>
      </c>
      <c r="AS751" s="25" t="s">
        <v>523</v>
      </c>
      <c r="AT751" s="36" t="s">
        <v>50</v>
      </c>
      <c r="AU751" s="9">
        <f t="shared" si="89"/>
        <v>-2.3121015889492513</v>
      </c>
      <c r="AV751" s="9">
        <f t="shared" si="90"/>
        <v>-1.671915513703006</v>
      </c>
      <c r="AW751">
        <f t="shared" si="91"/>
        <v>4</v>
      </c>
      <c r="AX751">
        <f t="shared" si="92"/>
        <v>0</v>
      </c>
      <c r="AY751" s="6">
        <f>VLOOKUP(AQ751,COND!$A$10:$B$32,2,FALSE)</f>
        <v>1.0249999999999999</v>
      </c>
      <c r="AZ751" s="9">
        <f>($AU$3*AU751+$AV$3*AV751+$AW$3*AW751+$AX$3*AX751)*AY751*IF(AR751&lt;5,0.95,IF(AR751&lt;7,0.975,1))+$K$3*VLOOKUP(K751,COND!$A$2:$D$7,2,FALSE)+$L$3*VLOOKUP(L751,COND!$A$2:$D$7,3,FALSE)+IF(BB751="SP",$BB$3,0)+IF($AW751&lt;3,-5,0)</f>
        <v>-0.18079263523006261</v>
      </c>
      <c r="BA751" s="28">
        <f t="shared" si="93"/>
        <v>-1.0734361576589204</v>
      </c>
      <c r="BB751" t="str">
        <f t="shared" si="94"/>
        <v>SP</v>
      </c>
      <c r="BC751">
        <v>900</v>
      </c>
      <c r="BD751">
        <v>747</v>
      </c>
      <c r="BF751" t="str">
        <f t="shared" si="95"/>
        <v>Unlikely</v>
      </c>
      <c r="BH751" t="str">
        <f>IF(VLOOKUP($B751,'Draft List'!$D$4:$AC$2598,BH$3,FALSE)&lt;&gt;0,VLOOKUP($B751,'Draft List'!$D$4:$AC$2598,BH$3,FALSE),"")</f>
        <v/>
      </c>
      <c r="BI751" t="str">
        <f>IF(VLOOKUP($B751,'Draft List'!$D$4:$AC$2598,BI$3,FALSE)&lt;&gt;0,VLOOKUP($B751,'Draft List'!$D$4:$AC$2598,BI$3,FALSE),"")</f>
        <v/>
      </c>
      <c r="BJ751" t="str">
        <f>IF(VLOOKUP($B751,'Draft List'!$D$4:$AC$2598,BJ$3,FALSE)&lt;&gt;0,VLOOKUP($B751,'Draft List'!$D$4:$AC$2598,BJ$3,FALSE),"")</f>
        <v/>
      </c>
      <c r="BK751" t="str">
        <f>IF(VLOOKUP($B751,'Draft List'!$D$4:$AC$2598,BK$3,FALSE)&lt;&gt;0,VLOOKUP($B751,'Draft List'!$D$4:$AC$2598,BK$3,FALSE),"")</f>
        <v/>
      </c>
      <c r="BL751">
        <f>IF(OR(C751="SP",C751="MR",C751="CL"),"P",VLOOKUP($A751,Bat!$A$4:$AQ$1284,42,FALSE))</f>
        <v>-6.77924344882104</v>
      </c>
    </row>
    <row r="752" spans="1:64" x14ac:dyDescent="0.25">
      <c r="A752" s="45" t="str">
        <f t="shared" si="88"/>
        <v>RPTsurayaki Takeda24</v>
      </c>
      <c r="B752">
        <f>VLOOKUP($A752,draft_listing_pitchers_stats!$A$1:$B$1324,2,FALSE)</f>
        <v>9373</v>
      </c>
      <c r="C752" s="1" t="s">
        <v>885</v>
      </c>
      <c r="D752" s="1" t="s">
        <v>1680</v>
      </c>
      <c r="E752" s="1" t="s">
        <v>1681</v>
      </c>
      <c r="F752" s="1">
        <v>24</v>
      </c>
      <c r="G752" s="1" t="s">
        <v>58</v>
      </c>
      <c r="H752" s="1" t="s">
        <v>58</v>
      </c>
      <c r="I752" s="1" t="s">
        <v>54</v>
      </c>
      <c r="J752" s="24" t="s">
        <v>54</v>
      </c>
      <c r="K752" s="1" t="s">
        <v>47</v>
      </c>
      <c r="L752" s="24" t="s">
        <v>46</v>
      </c>
      <c r="M752" s="1">
        <v>1</v>
      </c>
      <c r="N752" s="1">
        <v>1</v>
      </c>
      <c r="O752" s="24">
        <v>2</v>
      </c>
      <c r="P752" s="1">
        <v>3</v>
      </c>
      <c r="Q752" s="1">
        <v>1</v>
      </c>
      <c r="R752" s="24">
        <v>2</v>
      </c>
      <c r="S752" s="1">
        <v>4</v>
      </c>
      <c r="T752" s="1">
        <v>4</v>
      </c>
      <c r="U752" s="1">
        <v>1</v>
      </c>
      <c r="V752" s="1">
        <v>1</v>
      </c>
      <c r="W752" s="1">
        <v>2</v>
      </c>
      <c r="X752" s="1">
        <v>4</v>
      </c>
      <c r="Y752" s="1" t="s">
        <v>48</v>
      </c>
      <c r="Z752" s="1" t="s">
        <v>48</v>
      </c>
      <c r="AA752" s="1" t="s">
        <v>48</v>
      </c>
      <c r="AB752" s="1" t="s">
        <v>48</v>
      </c>
      <c r="AC752" s="1" t="s">
        <v>48</v>
      </c>
      <c r="AD752" s="1" t="s">
        <v>48</v>
      </c>
      <c r="AE752" s="1" t="s">
        <v>48</v>
      </c>
      <c r="AF752" s="1" t="s">
        <v>48</v>
      </c>
      <c r="AG752" s="1" t="s">
        <v>48</v>
      </c>
      <c r="AH752" s="1" t="s">
        <v>48</v>
      </c>
      <c r="AI752" s="1" t="s">
        <v>48</v>
      </c>
      <c r="AJ752" s="1" t="s">
        <v>48</v>
      </c>
      <c r="AK752" s="1" t="s">
        <v>48</v>
      </c>
      <c r="AL752" s="1" t="s">
        <v>48</v>
      </c>
      <c r="AM752" s="1" t="s">
        <v>48</v>
      </c>
      <c r="AN752" s="1" t="s">
        <v>48</v>
      </c>
      <c r="AO752" s="1" t="s">
        <v>48</v>
      </c>
      <c r="AP752" s="24" t="s">
        <v>48</v>
      </c>
      <c r="AQ752" s="1" t="s">
        <v>522</v>
      </c>
      <c r="AR752" s="1">
        <v>4</v>
      </c>
      <c r="AS752" s="25" t="s">
        <v>523</v>
      </c>
      <c r="AT752" s="36" t="s">
        <v>50</v>
      </c>
      <c r="AU752" s="9">
        <f t="shared" si="89"/>
        <v>-2.4591636719134877</v>
      </c>
      <c r="AV752" s="9">
        <f t="shared" si="90"/>
        <v>-1.6242862721580691</v>
      </c>
      <c r="AW752">
        <f t="shared" si="91"/>
        <v>3</v>
      </c>
      <c r="AX752">
        <f t="shared" si="92"/>
        <v>0</v>
      </c>
      <c r="AY752" s="6">
        <f>VLOOKUP(AQ752,COND!$A$10:$B$32,2,FALSE)</f>
        <v>1</v>
      </c>
      <c r="AZ752" s="9">
        <f>($AU$3*AU752+$AV$3*AV752+$AW$3*AW752+$AX$3*AX752)*AY752*IF(AR752&lt;5,0.95,IF(AR752&lt;7,0.975,1))+$K$3*VLOOKUP(K752,COND!$A$2:$D$7,2,FALSE)+$L$3*VLOOKUP(L752,COND!$A$2:$D$7,3,FALSE)+IF(BB752="SP",$BB$3,0)+IF($AW752&lt;3,-5,0)</f>
        <v>-0.20368026866687927</v>
      </c>
      <c r="BA752" s="28">
        <f t="shared" si="93"/>
        <v>-1.0754468372900321</v>
      </c>
      <c r="BB752" t="str">
        <f t="shared" si="94"/>
        <v>RP</v>
      </c>
      <c r="BC752">
        <v>900</v>
      </c>
      <c r="BD752">
        <v>748</v>
      </c>
      <c r="BF752" t="str">
        <f t="shared" si="95"/>
        <v>Unlikely</v>
      </c>
      <c r="BH752" t="str">
        <f>IF(VLOOKUP($B752,'Draft List'!$D$4:$AC$2598,BH$3,FALSE)&lt;&gt;0,VLOOKUP($B752,'Draft List'!$D$4:$AC$2598,BH$3,FALSE),"")</f>
        <v/>
      </c>
      <c r="BI752" t="str">
        <f>IF(VLOOKUP($B752,'Draft List'!$D$4:$AC$2598,BI$3,FALSE)&lt;&gt;0,VLOOKUP($B752,'Draft List'!$D$4:$AC$2598,BI$3,FALSE),"")</f>
        <v/>
      </c>
      <c r="BJ752" t="str">
        <f>IF(VLOOKUP($B752,'Draft List'!$D$4:$AC$2598,BJ$3,FALSE)&lt;&gt;0,VLOOKUP($B752,'Draft List'!$D$4:$AC$2598,BJ$3,FALSE),"")</f>
        <v/>
      </c>
      <c r="BK752" t="str">
        <f>IF(VLOOKUP($B752,'Draft List'!$D$4:$AC$2598,BK$3,FALSE)&lt;&gt;0,VLOOKUP($B752,'Draft List'!$D$4:$AC$2598,BK$3,FALSE),"")</f>
        <v/>
      </c>
      <c r="BL752">
        <f>IF(OR(C752="SP",C752="MR",C752="CL"),"P",VLOOKUP($A752,Bat!$A$4:$AQ$1284,42,FALSE))</f>
        <v>-11.055489678802189</v>
      </c>
    </row>
    <row r="753" spans="1:64" x14ac:dyDescent="0.25">
      <c r="A753" s="45" t="str">
        <f t="shared" si="88"/>
        <v>RPÁngelo Medrano24</v>
      </c>
      <c r="B753">
        <f>VLOOKUP($A753,draft_listing_pitchers_stats!$A$1:$B$1324,2,FALSE)</f>
        <v>5149</v>
      </c>
      <c r="C753" s="1" t="s">
        <v>885</v>
      </c>
      <c r="D753" s="1" t="s">
        <v>705</v>
      </c>
      <c r="E753" s="1" t="s">
        <v>1435</v>
      </c>
      <c r="F753" s="1">
        <v>24</v>
      </c>
      <c r="G753" s="1" t="s">
        <v>44</v>
      </c>
      <c r="H753" s="1" t="s">
        <v>44</v>
      </c>
      <c r="I753" s="1" t="s">
        <v>54</v>
      </c>
      <c r="J753" s="24" t="s">
        <v>54</v>
      </c>
      <c r="K753" s="1" t="s">
        <v>46</v>
      </c>
      <c r="L753" s="24" t="s">
        <v>46</v>
      </c>
      <c r="M753" s="1">
        <v>2</v>
      </c>
      <c r="N753" s="1">
        <v>1</v>
      </c>
      <c r="O753" s="24">
        <v>1</v>
      </c>
      <c r="P753" s="1">
        <v>3</v>
      </c>
      <c r="Q753" s="1">
        <v>1</v>
      </c>
      <c r="R753" s="24">
        <v>1</v>
      </c>
      <c r="S753" s="1">
        <v>3</v>
      </c>
      <c r="T753" s="1">
        <v>4</v>
      </c>
      <c r="U753" s="1">
        <v>1</v>
      </c>
      <c r="V753" s="1">
        <v>4</v>
      </c>
      <c r="W753" s="1">
        <v>2</v>
      </c>
      <c r="X753" s="1">
        <v>3</v>
      </c>
      <c r="Y753" s="1">
        <v>2</v>
      </c>
      <c r="Z753" s="1">
        <v>2</v>
      </c>
      <c r="AA753" s="1" t="s">
        <v>48</v>
      </c>
      <c r="AB753" s="1" t="s">
        <v>48</v>
      </c>
      <c r="AC753" s="1" t="s">
        <v>48</v>
      </c>
      <c r="AD753" s="1" t="s">
        <v>48</v>
      </c>
      <c r="AE753" s="1" t="s">
        <v>48</v>
      </c>
      <c r="AF753" s="1" t="s">
        <v>48</v>
      </c>
      <c r="AG753" s="1">
        <v>3</v>
      </c>
      <c r="AH753" s="1">
        <v>3</v>
      </c>
      <c r="AI753" s="1" t="s">
        <v>48</v>
      </c>
      <c r="AJ753" s="1" t="s">
        <v>48</v>
      </c>
      <c r="AK753" s="1">
        <v>2</v>
      </c>
      <c r="AL753" s="1">
        <v>2</v>
      </c>
      <c r="AM753" s="1" t="s">
        <v>48</v>
      </c>
      <c r="AN753" s="1" t="s">
        <v>48</v>
      </c>
      <c r="AO753" s="1" t="s">
        <v>48</v>
      </c>
      <c r="AP753" s="24" t="s">
        <v>48</v>
      </c>
      <c r="AQ753" s="1" t="s">
        <v>75</v>
      </c>
      <c r="AR753" s="1">
        <v>6</v>
      </c>
      <c r="AS753" s="25" t="s">
        <v>523</v>
      </c>
      <c r="AT753" s="36" t="s">
        <v>50</v>
      </c>
      <c r="AU753" s="9">
        <f t="shared" si="89"/>
        <v>-2.5067929134584248</v>
      </c>
      <c r="AV753" s="9">
        <f t="shared" si="90"/>
        <v>-1.8666068382121794</v>
      </c>
      <c r="AW753">
        <f t="shared" si="91"/>
        <v>6</v>
      </c>
      <c r="AX753">
        <f t="shared" si="92"/>
        <v>0</v>
      </c>
      <c r="AY753" s="6">
        <f>VLOOKUP(AQ753,COND!$A$10:$B$32,2,FALSE)</f>
        <v>0.95</v>
      </c>
      <c r="AZ753" s="9">
        <f>($AU$3*AU753+$AV$3*AV753+$AW$3*AW753+$AX$3*AX753)*AY753*IF(AR753&lt;5,0.95,IF(AR753&lt;7,0.975,1))+$K$3*VLOOKUP(K753,COND!$A$2:$D$7,2,FALSE)+$L$3*VLOOKUP(L753,COND!$A$2:$D$7,3,FALSE)+IF(BB753="SP",$BB$3,0)+IF($AW753&lt;3,-5,0)</f>
        <v>-0.2645250650987947</v>
      </c>
      <c r="BA753" s="28">
        <f t="shared" si="93"/>
        <v>-1.080792055404544</v>
      </c>
      <c r="BB753" t="str">
        <f t="shared" si="94"/>
        <v>SP</v>
      </c>
      <c r="BC753">
        <v>900</v>
      </c>
      <c r="BD753">
        <v>749</v>
      </c>
      <c r="BF753" t="str">
        <f t="shared" si="95"/>
        <v>Unlikely</v>
      </c>
      <c r="BH753" t="str">
        <f>IF(VLOOKUP($B753,'Draft List'!$D$4:$AC$2598,BH$3,FALSE)&lt;&gt;0,VLOOKUP($B753,'Draft List'!$D$4:$AC$2598,BH$3,FALSE),"")</f>
        <v/>
      </c>
      <c r="BI753" t="str">
        <f>IF(VLOOKUP($B753,'Draft List'!$D$4:$AC$2598,BI$3,FALSE)&lt;&gt;0,VLOOKUP($B753,'Draft List'!$D$4:$AC$2598,BI$3,FALSE),"")</f>
        <v/>
      </c>
      <c r="BJ753" t="str">
        <f>IF(VLOOKUP($B753,'Draft List'!$D$4:$AC$2598,BJ$3,FALSE)&lt;&gt;0,VLOOKUP($B753,'Draft List'!$D$4:$AC$2598,BJ$3,FALSE),"")</f>
        <v/>
      </c>
      <c r="BK753" t="str">
        <f>IF(VLOOKUP($B753,'Draft List'!$D$4:$AC$2598,BK$3,FALSE)&lt;&gt;0,VLOOKUP($B753,'Draft List'!$D$4:$AC$2598,BK$3,FALSE),"")</f>
        <v/>
      </c>
      <c r="BL753">
        <f>IF(OR(C753="SP",C753="MR",C753="CL"),"P",VLOOKUP($A753,Bat!$A$4:$AQ$1284,42,FALSE))</f>
        <v>-11.257588377845305</v>
      </c>
    </row>
    <row r="754" spans="1:64" x14ac:dyDescent="0.25">
      <c r="A754" s="45" t="str">
        <f t="shared" si="88"/>
        <v>RPCésar Castillo23</v>
      </c>
      <c r="B754">
        <f>VLOOKUP($A754,draft_listing_pitchers_stats!$A$1:$B$1324,2,FALSE)</f>
        <v>13678</v>
      </c>
      <c r="C754" s="1" t="s">
        <v>885</v>
      </c>
      <c r="D754" s="1" t="s">
        <v>215</v>
      </c>
      <c r="E754" s="1" t="s">
        <v>475</v>
      </c>
      <c r="F754" s="1">
        <v>23</v>
      </c>
      <c r="G754" s="1" t="s">
        <v>44</v>
      </c>
      <c r="H754" s="1" t="s">
        <v>44</v>
      </c>
      <c r="I754" s="1" t="s">
        <v>54</v>
      </c>
      <c r="J754" s="24" t="s">
        <v>54</v>
      </c>
      <c r="K754" s="1" t="s">
        <v>46</v>
      </c>
      <c r="L754" s="24" t="s">
        <v>51</v>
      </c>
      <c r="M754" s="1">
        <v>2</v>
      </c>
      <c r="N754" s="1">
        <v>2</v>
      </c>
      <c r="O754" s="24">
        <v>1</v>
      </c>
      <c r="P754" s="1">
        <v>2</v>
      </c>
      <c r="Q754" s="1">
        <v>2</v>
      </c>
      <c r="R754" s="24">
        <v>1</v>
      </c>
      <c r="S754" s="1">
        <v>2</v>
      </c>
      <c r="T754" s="1">
        <v>2</v>
      </c>
      <c r="U754" s="1" t="s">
        <v>48</v>
      </c>
      <c r="V754" s="1" t="s">
        <v>48</v>
      </c>
      <c r="W754" s="1" t="s">
        <v>48</v>
      </c>
      <c r="X754" s="1" t="s">
        <v>48</v>
      </c>
      <c r="Y754" s="1">
        <v>2</v>
      </c>
      <c r="Z754" s="1">
        <v>3</v>
      </c>
      <c r="AA754" s="1" t="s">
        <v>48</v>
      </c>
      <c r="AB754" s="1" t="s">
        <v>48</v>
      </c>
      <c r="AC754" s="1" t="s">
        <v>48</v>
      </c>
      <c r="AD754" s="1" t="s">
        <v>48</v>
      </c>
      <c r="AE754" s="1">
        <v>2</v>
      </c>
      <c r="AF754" s="1">
        <v>2</v>
      </c>
      <c r="AG754" s="1" t="s">
        <v>48</v>
      </c>
      <c r="AH754" s="1" t="s">
        <v>48</v>
      </c>
      <c r="AI754" s="1">
        <v>4</v>
      </c>
      <c r="AJ754" s="1">
        <v>4</v>
      </c>
      <c r="AK754" s="1" t="s">
        <v>48</v>
      </c>
      <c r="AL754" s="1" t="s">
        <v>48</v>
      </c>
      <c r="AM754" s="1" t="s">
        <v>48</v>
      </c>
      <c r="AN754" s="1" t="s">
        <v>48</v>
      </c>
      <c r="AO754" s="1" t="s">
        <v>48</v>
      </c>
      <c r="AP754" s="24" t="s">
        <v>48</v>
      </c>
      <c r="AQ754" s="1" t="s">
        <v>74</v>
      </c>
      <c r="AR754" s="1">
        <v>4</v>
      </c>
      <c r="AS754" s="25" t="s">
        <v>519</v>
      </c>
      <c r="AT754" s="36" t="s">
        <v>48</v>
      </c>
      <c r="AU754" s="9">
        <f t="shared" si="89"/>
        <v>-2.311361197028369</v>
      </c>
      <c r="AV754" s="9">
        <f t="shared" si="90"/>
        <v>-1.8658664462912973</v>
      </c>
      <c r="AW754">
        <f t="shared" si="91"/>
        <v>4</v>
      </c>
      <c r="AX754">
        <f t="shared" si="92"/>
        <v>0</v>
      </c>
      <c r="AY754" s="6">
        <f>VLOOKUP(AQ754,COND!$A$10:$B$32,2,FALSE)</f>
        <v>0.9</v>
      </c>
      <c r="AZ754" s="9">
        <f>($AU$3*AU754+$AV$3*AV754+$AW$3*AW754+$AX$3*AX754)*AY754*IF(AR754&lt;5,0.95,IF(AR754&lt;7,0.975,1))+$K$3*VLOOKUP(K754,COND!$A$2:$D$7,2,FALSE)+$L$3*VLOOKUP(L754,COND!$A$2:$D$7,3,FALSE)+IF(BB754="SP",$BB$3,0)+IF($AW754&lt;3,-5,0)</f>
        <v>-0.29155899627303583</v>
      </c>
      <c r="BA754" s="28">
        <f t="shared" si="93"/>
        <v>-1.0831669874791501</v>
      </c>
      <c r="BB754" t="str">
        <f t="shared" si="94"/>
        <v>RP</v>
      </c>
      <c r="BC754">
        <v>900</v>
      </c>
      <c r="BD754">
        <v>750</v>
      </c>
      <c r="BF754" t="str">
        <f t="shared" si="95"/>
        <v>Unlikely</v>
      </c>
      <c r="BH754" t="str">
        <f>IF(VLOOKUP($B754,'Draft List'!$D$4:$AC$2598,BH$3,FALSE)&lt;&gt;0,VLOOKUP($B754,'Draft List'!$D$4:$AC$2598,BH$3,FALSE),"")</f>
        <v/>
      </c>
      <c r="BI754" t="str">
        <f>IF(VLOOKUP($B754,'Draft List'!$D$4:$AC$2598,BI$3,FALSE)&lt;&gt;0,VLOOKUP($B754,'Draft List'!$D$4:$AC$2598,BI$3,FALSE),"")</f>
        <v/>
      </c>
      <c r="BJ754" t="str">
        <f>IF(VLOOKUP($B754,'Draft List'!$D$4:$AC$2598,BJ$3,FALSE)&lt;&gt;0,VLOOKUP($B754,'Draft List'!$D$4:$AC$2598,BJ$3,FALSE),"")</f>
        <v/>
      </c>
      <c r="BK754" t="str">
        <f>IF(VLOOKUP($B754,'Draft List'!$D$4:$AC$2598,BK$3,FALSE)&lt;&gt;0,VLOOKUP($B754,'Draft List'!$D$4:$AC$2598,BK$3,FALSE),"")</f>
        <v/>
      </c>
      <c r="BL754">
        <f>IF(OR(C754="SP",C754="MR",C754="CL"),"P",VLOOKUP($A754,Bat!$A$4:$AQ$1284,42,FALSE))</f>
        <v>-6.0645687609570249</v>
      </c>
    </row>
    <row r="755" spans="1:64" x14ac:dyDescent="0.25">
      <c r="A755" s="45" t="str">
        <f t="shared" si="88"/>
        <v>SPAnselmo Correa23</v>
      </c>
      <c r="B755">
        <f>VLOOKUP($A755,draft_listing_pitchers_stats!$A$1:$B$1324,2,FALSE)</f>
        <v>13561</v>
      </c>
      <c r="C755" s="1" t="s">
        <v>25</v>
      </c>
      <c r="D755" s="1" t="s">
        <v>1105</v>
      </c>
      <c r="E755" s="1" t="s">
        <v>544</v>
      </c>
      <c r="F755" s="1">
        <v>23</v>
      </c>
      <c r="G755" s="1" t="s">
        <v>44</v>
      </c>
      <c r="H755" s="1" t="s">
        <v>44</v>
      </c>
      <c r="I755" s="1" t="s">
        <v>54</v>
      </c>
      <c r="J755" s="24" t="s">
        <v>54</v>
      </c>
      <c r="K755" s="1" t="s">
        <v>46</v>
      </c>
      <c r="L755" s="24" t="s">
        <v>47</v>
      </c>
      <c r="M755" s="1">
        <v>3</v>
      </c>
      <c r="N755" s="1">
        <v>1</v>
      </c>
      <c r="O755" s="24">
        <v>1</v>
      </c>
      <c r="P755" s="1">
        <v>4</v>
      </c>
      <c r="Q755" s="1">
        <v>1</v>
      </c>
      <c r="R755" s="24">
        <v>1</v>
      </c>
      <c r="S755" s="1">
        <v>5</v>
      </c>
      <c r="T755" s="1">
        <v>6</v>
      </c>
      <c r="U755" s="1">
        <v>1</v>
      </c>
      <c r="V755" s="1">
        <v>4</v>
      </c>
      <c r="W755" s="1">
        <v>4</v>
      </c>
      <c r="X755" s="1">
        <v>4</v>
      </c>
      <c r="Y755" s="1">
        <v>4</v>
      </c>
      <c r="Z755" s="1">
        <v>5</v>
      </c>
      <c r="AA755" s="1" t="s">
        <v>48</v>
      </c>
      <c r="AB755" s="1" t="s">
        <v>48</v>
      </c>
      <c r="AC755" s="1" t="s">
        <v>48</v>
      </c>
      <c r="AD755" s="1" t="s">
        <v>48</v>
      </c>
      <c r="AE755" s="1" t="s">
        <v>48</v>
      </c>
      <c r="AF755" s="1" t="s">
        <v>48</v>
      </c>
      <c r="AG755" s="1" t="s">
        <v>48</v>
      </c>
      <c r="AH755" s="1" t="s">
        <v>48</v>
      </c>
      <c r="AI755" s="1" t="s">
        <v>48</v>
      </c>
      <c r="AJ755" s="1" t="s">
        <v>48</v>
      </c>
      <c r="AK755" s="1" t="s">
        <v>48</v>
      </c>
      <c r="AL755" s="1" t="s">
        <v>48</v>
      </c>
      <c r="AM755" s="1" t="s">
        <v>48</v>
      </c>
      <c r="AN755" s="1" t="s">
        <v>48</v>
      </c>
      <c r="AO755" s="1" t="s">
        <v>48</v>
      </c>
      <c r="AP755" s="24" t="s">
        <v>48</v>
      </c>
      <c r="AQ755" s="1" t="s">
        <v>66</v>
      </c>
      <c r="AR755" s="1">
        <v>8</v>
      </c>
      <c r="AS755" s="25" t="s">
        <v>523</v>
      </c>
      <c r="AT755" s="36" t="s">
        <v>48</v>
      </c>
      <c r="AU755" s="9">
        <f t="shared" si="89"/>
        <v>-2.3121015889492513</v>
      </c>
      <c r="AV755" s="9">
        <f t="shared" si="90"/>
        <v>-1.671915513703006</v>
      </c>
      <c r="AW755">
        <f t="shared" si="91"/>
        <v>4</v>
      </c>
      <c r="AX755">
        <f t="shared" si="92"/>
        <v>0.5</v>
      </c>
      <c r="AY755" s="6">
        <f>VLOOKUP(AQ755,COND!$A$10:$B$32,2,FALSE)</f>
        <v>1.0249999999999999</v>
      </c>
      <c r="AZ755" s="9">
        <f>($AU$3*AU755+$AV$3*AV755+$AW$3*AW755+$AX$3*AX755)*AY755*IF(AR755&lt;5,0.95,IF(AR755&lt;7,0.975,1))+$K$3*VLOOKUP(K755,COND!$A$2:$D$7,2,FALSE)+$L$3*VLOOKUP(L755,COND!$A$2:$D$7,3,FALSE)+IF(BB755="SP",$BB$3,0)+IF($AW755&lt;3,-5,0)</f>
        <v>-0.35762385664621732</v>
      </c>
      <c r="BA755" s="28">
        <f t="shared" si="93"/>
        <v>-1.0889707884466591</v>
      </c>
      <c r="BB755" t="str">
        <f t="shared" si="94"/>
        <v>SP</v>
      </c>
      <c r="BC755">
        <v>900</v>
      </c>
      <c r="BD755">
        <v>751</v>
      </c>
      <c r="BF755" t="str">
        <f t="shared" si="95"/>
        <v>Unlikely</v>
      </c>
      <c r="BH755" t="str">
        <f>IF(VLOOKUP($B755,'Draft List'!$D$4:$AC$2598,BH$3,FALSE)&lt;&gt;0,VLOOKUP($B755,'Draft List'!$D$4:$AC$2598,BH$3,FALSE),"")</f>
        <v/>
      </c>
      <c r="BI755" t="str">
        <f>IF(VLOOKUP($B755,'Draft List'!$D$4:$AC$2598,BI$3,FALSE)&lt;&gt;0,VLOOKUP($B755,'Draft List'!$D$4:$AC$2598,BI$3,FALSE),"")</f>
        <v/>
      </c>
      <c r="BJ755" t="str">
        <f>IF(VLOOKUP($B755,'Draft List'!$D$4:$AC$2598,BJ$3,FALSE)&lt;&gt;0,VLOOKUP($B755,'Draft List'!$D$4:$AC$2598,BJ$3,FALSE),"")</f>
        <v/>
      </c>
      <c r="BK755" t="str">
        <f>IF(VLOOKUP($B755,'Draft List'!$D$4:$AC$2598,BK$3,FALSE)&lt;&gt;0,VLOOKUP($B755,'Draft List'!$D$4:$AC$2598,BK$3,FALSE),"")</f>
        <v/>
      </c>
      <c r="BL755" t="str">
        <f>IF(OR(C755="SP",C755="MR",C755="CL"),"P",VLOOKUP($A755,Bat!$A$4:$AQ$1284,42,FALSE))</f>
        <v>P</v>
      </c>
    </row>
    <row r="756" spans="1:64" x14ac:dyDescent="0.25">
      <c r="A756" s="45" t="str">
        <f t="shared" si="88"/>
        <v>RPMark Dixon23</v>
      </c>
      <c r="B756">
        <f>VLOOKUP($A756,draft_listing_pitchers_stats!$A$1:$B$1324,2,FALSE)</f>
        <v>10298</v>
      </c>
      <c r="C756" s="1" t="s">
        <v>885</v>
      </c>
      <c r="D756" s="1" t="s">
        <v>145</v>
      </c>
      <c r="E756" s="1" t="s">
        <v>869</v>
      </c>
      <c r="F756" s="1">
        <v>23</v>
      </c>
      <c r="G756" s="1" t="s">
        <v>44</v>
      </c>
      <c r="H756" s="1" t="s">
        <v>44</v>
      </c>
      <c r="I756" s="1" t="s">
        <v>54</v>
      </c>
      <c r="J756" s="24" t="s">
        <v>54</v>
      </c>
      <c r="K756" s="1" t="s">
        <v>47</v>
      </c>
      <c r="L756" s="24" t="s">
        <v>51</v>
      </c>
      <c r="M756" s="1">
        <v>3</v>
      </c>
      <c r="N756" s="1">
        <v>1</v>
      </c>
      <c r="O756" s="24">
        <v>1</v>
      </c>
      <c r="P756" s="1">
        <v>4</v>
      </c>
      <c r="Q756" s="1">
        <v>1</v>
      </c>
      <c r="R756" s="24">
        <v>1</v>
      </c>
      <c r="S756" s="1">
        <v>4</v>
      </c>
      <c r="T756" s="1">
        <v>5</v>
      </c>
      <c r="U756" s="1">
        <v>1</v>
      </c>
      <c r="V756" s="1">
        <v>4</v>
      </c>
      <c r="W756" s="1" t="s">
        <v>48</v>
      </c>
      <c r="X756" s="1" t="s">
        <v>48</v>
      </c>
      <c r="Y756" s="1">
        <v>3</v>
      </c>
      <c r="Z756" s="1">
        <v>3</v>
      </c>
      <c r="AA756" s="1" t="s">
        <v>48</v>
      </c>
      <c r="AB756" s="1" t="s">
        <v>48</v>
      </c>
      <c r="AC756" s="1" t="s">
        <v>48</v>
      </c>
      <c r="AD756" s="1" t="s">
        <v>48</v>
      </c>
      <c r="AE756" s="1" t="s">
        <v>48</v>
      </c>
      <c r="AF756" s="1" t="s">
        <v>48</v>
      </c>
      <c r="AG756" s="1" t="s">
        <v>48</v>
      </c>
      <c r="AH756" s="1" t="s">
        <v>48</v>
      </c>
      <c r="AI756" s="1" t="s">
        <v>48</v>
      </c>
      <c r="AJ756" s="1" t="s">
        <v>48</v>
      </c>
      <c r="AK756" s="1" t="s">
        <v>48</v>
      </c>
      <c r="AL756" s="1" t="s">
        <v>48</v>
      </c>
      <c r="AM756" s="1" t="s">
        <v>48</v>
      </c>
      <c r="AN756" s="1" t="s">
        <v>48</v>
      </c>
      <c r="AO756" s="1" t="s">
        <v>48</v>
      </c>
      <c r="AP756" s="24" t="s">
        <v>48</v>
      </c>
      <c r="AQ756" s="1" t="s">
        <v>64</v>
      </c>
      <c r="AR756" s="1">
        <v>10</v>
      </c>
      <c r="AS756" s="25" t="s">
        <v>523</v>
      </c>
      <c r="AT756" s="36" t="s">
        <v>895</v>
      </c>
      <c r="AU756" s="9">
        <f t="shared" si="89"/>
        <v>-2.3121015889492513</v>
      </c>
      <c r="AV756" s="9">
        <f t="shared" si="90"/>
        <v>-1.671915513703006</v>
      </c>
      <c r="AW756">
        <f t="shared" si="91"/>
        <v>3</v>
      </c>
      <c r="AX756">
        <f t="shared" si="92"/>
        <v>0</v>
      </c>
      <c r="AY756" s="6">
        <f>VLOOKUP(AQ756,COND!$A$10:$B$32,2,FALSE)</f>
        <v>1</v>
      </c>
      <c r="AZ756" s="9">
        <f>($AU$3*AU756+$AV$3*AV756+$AW$3*AW756+$AX$3*AX756)*AY756*IF(AR756&lt;5,0.95,IF(AR756&lt;7,0.975,1))+$K$3*VLOOKUP(K756,COND!$A$2:$D$7,2,FALSE)+$L$3*VLOOKUP(L756,COND!$A$2:$D$7,3,FALSE)+IF(BB756="SP",$BB$3,0)+IF($AW756&lt;3,-5,0)</f>
        <v>-0.40073059184997106</v>
      </c>
      <c r="BA756" s="28">
        <f t="shared" si="93"/>
        <v>-1.0927577170811631</v>
      </c>
      <c r="BB756" t="str">
        <f t="shared" si="94"/>
        <v>SP</v>
      </c>
      <c r="BC756">
        <v>900</v>
      </c>
      <c r="BD756">
        <v>752</v>
      </c>
      <c r="BF756" t="str">
        <f t="shared" si="95"/>
        <v>Unlikely</v>
      </c>
      <c r="BH756" t="str">
        <f>IF(VLOOKUP($B756,'Draft List'!$D$4:$AC$2598,BH$3,FALSE)&lt;&gt;0,VLOOKUP($B756,'Draft List'!$D$4:$AC$2598,BH$3,FALSE),"")</f>
        <v/>
      </c>
      <c r="BI756" t="str">
        <f>IF(VLOOKUP($B756,'Draft List'!$D$4:$AC$2598,BI$3,FALSE)&lt;&gt;0,VLOOKUP($B756,'Draft List'!$D$4:$AC$2598,BI$3,FALSE),"")</f>
        <v/>
      </c>
      <c r="BJ756" t="str">
        <f>IF(VLOOKUP($B756,'Draft List'!$D$4:$AC$2598,BJ$3,FALSE)&lt;&gt;0,VLOOKUP($B756,'Draft List'!$D$4:$AC$2598,BJ$3,FALSE),"")</f>
        <v/>
      </c>
      <c r="BK756" t="str">
        <f>IF(VLOOKUP($B756,'Draft List'!$D$4:$AC$2598,BK$3,FALSE)&lt;&gt;0,VLOOKUP($B756,'Draft List'!$D$4:$AC$2598,BK$3,FALSE),"")</f>
        <v/>
      </c>
      <c r="BL756">
        <f>IF(OR(C756="SP",C756="MR",C756="CL"),"P",VLOOKUP($A756,Bat!$A$4:$AQ$1284,42,FALSE))</f>
        <v>-5.4208016872481135</v>
      </c>
    </row>
    <row r="757" spans="1:64" x14ac:dyDescent="0.25">
      <c r="A757" s="45" t="str">
        <f t="shared" si="88"/>
        <v>RPJack Ramey24</v>
      </c>
      <c r="B757">
        <f>VLOOKUP($A757,draft_listing_pitchers_stats!$A$1:$B$1324,2,FALSE)</f>
        <v>6729</v>
      </c>
      <c r="C757" s="1" t="s">
        <v>885</v>
      </c>
      <c r="D757" s="1" t="s">
        <v>154</v>
      </c>
      <c r="E757" s="1" t="s">
        <v>1571</v>
      </c>
      <c r="F757" s="1">
        <v>24</v>
      </c>
      <c r="G757" s="1" t="s">
        <v>44</v>
      </c>
      <c r="H757" s="1" t="s">
        <v>44</v>
      </c>
      <c r="I757" s="1" t="s">
        <v>54</v>
      </c>
      <c r="J757" s="24" t="s">
        <v>54</v>
      </c>
      <c r="K757" s="1" t="s">
        <v>46</v>
      </c>
      <c r="L757" s="24" t="s">
        <v>46</v>
      </c>
      <c r="M757" s="1">
        <v>2</v>
      </c>
      <c r="N757" s="1">
        <v>1</v>
      </c>
      <c r="O757" s="24">
        <v>1</v>
      </c>
      <c r="P757" s="1">
        <v>3</v>
      </c>
      <c r="Q757" s="1">
        <v>2</v>
      </c>
      <c r="R757" s="24">
        <v>1</v>
      </c>
      <c r="S757" s="1">
        <v>4</v>
      </c>
      <c r="T757" s="1">
        <v>5</v>
      </c>
      <c r="U757" s="1" t="s">
        <v>48</v>
      </c>
      <c r="V757" s="1" t="s">
        <v>48</v>
      </c>
      <c r="W757" s="1">
        <v>2</v>
      </c>
      <c r="X757" s="1">
        <v>4</v>
      </c>
      <c r="Y757" s="1">
        <v>3</v>
      </c>
      <c r="Z757" s="1">
        <v>4</v>
      </c>
      <c r="AA757" s="1" t="s">
        <v>48</v>
      </c>
      <c r="AB757" s="1" t="s">
        <v>48</v>
      </c>
      <c r="AC757" s="1" t="s">
        <v>48</v>
      </c>
      <c r="AD757" s="1" t="s">
        <v>48</v>
      </c>
      <c r="AE757" s="1" t="s">
        <v>48</v>
      </c>
      <c r="AF757" s="1" t="s">
        <v>48</v>
      </c>
      <c r="AG757" s="1" t="s">
        <v>48</v>
      </c>
      <c r="AH757" s="1" t="s">
        <v>48</v>
      </c>
      <c r="AI757" s="1" t="s">
        <v>48</v>
      </c>
      <c r="AJ757" s="1" t="s">
        <v>48</v>
      </c>
      <c r="AK757" s="1" t="s">
        <v>48</v>
      </c>
      <c r="AL757" s="1" t="s">
        <v>48</v>
      </c>
      <c r="AM757" s="1" t="s">
        <v>48</v>
      </c>
      <c r="AN757" s="1" t="s">
        <v>48</v>
      </c>
      <c r="AO757" s="1" t="s">
        <v>48</v>
      </c>
      <c r="AP757" s="24" t="s">
        <v>48</v>
      </c>
      <c r="AQ757" s="1" t="s">
        <v>61</v>
      </c>
      <c r="AR757" s="1">
        <v>8</v>
      </c>
      <c r="AS757" s="25" t="s">
        <v>15</v>
      </c>
      <c r="AT757" s="36" t="s">
        <v>50</v>
      </c>
      <c r="AU757" s="9">
        <f t="shared" si="89"/>
        <v>-2.5067929134584248</v>
      </c>
      <c r="AV757" s="9">
        <f t="shared" si="90"/>
        <v>-1.6711751217821238</v>
      </c>
      <c r="AW757">
        <f t="shared" si="91"/>
        <v>3</v>
      </c>
      <c r="AX757">
        <f t="shared" si="92"/>
        <v>0</v>
      </c>
      <c r="AY757" s="6">
        <f>VLOOKUP(AQ757,COND!$A$10:$B$32,2,FALSE)</f>
        <v>1</v>
      </c>
      <c r="AZ757" s="9">
        <f>($AU$3*AU757+$AV$3*AV757+$AW$3*AW757+$AX$3*AX757)*AY757*IF(AR757&lt;5,0.95,IF(AR757&lt;7,0.975,1))+$K$3*VLOOKUP(K757,COND!$A$2:$D$7,2,FALSE)+$L$3*VLOOKUP(L757,COND!$A$2:$D$7,3,FALSE)+IF(BB757="SP",$BB$3,0)+IF($AW757&lt;3,-5,0)</f>
        <v>-0.42486101833416257</v>
      </c>
      <c r="BA757" s="28">
        <f t="shared" si="93"/>
        <v>-1.0948775761376155</v>
      </c>
      <c r="BB757" t="str">
        <f t="shared" si="94"/>
        <v>SP</v>
      </c>
      <c r="BC757">
        <v>900</v>
      </c>
      <c r="BD757">
        <v>753</v>
      </c>
      <c r="BF757" t="str">
        <f t="shared" si="95"/>
        <v>Unlikely</v>
      </c>
      <c r="BH757" t="str">
        <f>IF(VLOOKUP($B757,'Draft List'!$D$4:$AC$2598,BH$3,FALSE)&lt;&gt;0,VLOOKUP($B757,'Draft List'!$D$4:$AC$2598,BH$3,FALSE),"")</f>
        <v/>
      </c>
      <c r="BI757" t="str">
        <f>IF(VLOOKUP($B757,'Draft List'!$D$4:$AC$2598,BI$3,FALSE)&lt;&gt;0,VLOOKUP($B757,'Draft List'!$D$4:$AC$2598,BI$3,FALSE),"")</f>
        <v/>
      </c>
      <c r="BJ757" t="str">
        <f>IF(VLOOKUP($B757,'Draft List'!$D$4:$AC$2598,BJ$3,FALSE)&lt;&gt;0,VLOOKUP($B757,'Draft List'!$D$4:$AC$2598,BJ$3,FALSE),"")</f>
        <v/>
      </c>
      <c r="BK757" t="str">
        <f>IF(VLOOKUP($B757,'Draft List'!$D$4:$AC$2598,BK$3,FALSE)&lt;&gt;0,VLOOKUP($B757,'Draft List'!$D$4:$AC$2598,BK$3,FALSE),"")</f>
        <v/>
      </c>
      <c r="BL757">
        <f>IF(OR(C757="SP",C757="MR",C757="CL"),"P",VLOOKUP($A757,Bat!$A$4:$AQ$1284,42,FALSE))</f>
        <v>-10.954824873203624</v>
      </c>
    </row>
    <row r="758" spans="1:64" x14ac:dyDescent="0.25">
      <c r="A758" s="45" t="str">
        <f t="shared" si="88"/>
        <v>RPJoe Hicks22</v>
      </c>
      <c r="B758">
        <f>VLOOKUP($A758,draft_listing_pitchers_stats!$A$1:$B$1324,2,FALSE)</f>
        <v>10077</v>
      </c>
      <c r="C758" s="1" t="s">
        <v>885</v>
      </c>
      <c r="D758" s="1" t="s">
        <v>208</v>
      </c>
      <c r="E758" s="1" t="s">
        <v>1239</v>
      </c>
      <c r="F758" s="1">
        <v>22</v>
      </c>
      <c r="G758" s="1" t="s">
        <v>58</v>
      </c>
      <c r="H758" s="1" t="s">
        <v>58</v>
      </c>
      <c r="I758" s="1" t="s">
        <v>54</v>
      </c>
      <c r="J758" s="24" t="s">
        <v>54</v>
      </c>
      <c r="K758" s="1" t="s">
        <v>46</v>
      </c>
      <c r="L758" s="24" t="s">
        <v>46</v>
      </c>
      <c r="M758" s="1">
        <v>2</v>
      </c>
      <c r="N758" s="1">
        <v>1</v>
      </c>
      <c r="O758" s="24">
        <v>1</v>
      </c>
      <c r="P758" s="1">
        <v>4</v>
      </c>
      <c r="Q758" s="1">
        <v>1</v>
      </c>
      <c r="R758" s="24">
        <v>1</v>
      </c>
      <c r="S758" s="1">
        <v>4</v>
      </c>
      <c r="T758" s="1">
        <v>5</v>
      </c>
      <c r="U758" s="1">
        <v>3</v>
      </c>
      <c r="V758" s="1">
        <v>5</v>
      </c>
      <c r="W758" s="1" t="s">
        <v>48</v>
      </c>
      <c r="X758" s="1" t="s">
        <v>48</v>
      </c>
      <c r="Y758" s="1" t="s">
        <v>48</v>
      </c>
      <c r="Z758" s="1" t="s">
        <v>48</v>
      </c>
      <c r="AA758" s="1" t="s">
        <v>48</v>
      </c>
      <c r="AB758" s="1" t="s">
        <v>48</v>
      </c>
      <c r="AC758" s="1" t="s">
        <v>48</v>
      </c>
      <c r="AD758" s="1" t="s">
        <v>48</v>
      </c>
      <c r="AE758" s="1">
        <v>4</v>
      </c>
      <c r="AF758" s="1">
        <v>5</v>
      </c>
      <c r="AG758" s="1" t="s">
        <v>48</v>
      </c>
      <c r="AH758" s="1" t="s">
        <v>48</v>
      </c>
      <c r="AI758" s="1" t="s">
        <v>48</v>
      </c>
      <c r="AJ758" s="1" t="s">
        <v>48</v>
      </c>
      <c r="AK758" s="1" t="s">
        <v>48</v>
      </c>
      <c r="AL758" s="1" t="s">
        <v>48</v>
      </c>
      <c r="AM758" s="1" t="s">
        <v>48</v>
      </c>
      <c r="AN758" s="1" t="s">
        <v>48</v>
      </c>
      <c r="AO758" s="1" t="s">
        <v>48</v>
      </c>
      <c r="AP758" s="24" t="s">
        <v>48</v>
      </c>
      <c r="AQ758" s="1" t="s">
        <v>62</v>
      </c>
      <c r="AR758" s="1">
        <v>7</v>
      </c>
      <c r="AS758" s="25" t="s">
        <v>15</v>
      </c>
      <c r="AT758" s="36" t="s">
        <v>872</v>
      </c>
      <c r="AU758" s="9">
        <f t="shared" si="89"/>
        <v>-2.5067929134584248</v>
      </c>
      <c r="AV758" s="9">
        <f t="shared" si="90"/>
        <v>-1.671915513703006</v>
      </c>
      <c r="AW758">
        <f t="shared" si="91"/>
        <v>3</v>
      </c>
      <c r="AX758">
        <f t="shared" si="92"/>
        <v>0</v>
      </c>
      <c r="AY758" s="6">
        <f>VLOOKUP(AQ758,COND!$A$10:$B$32,2,FALSE)</f>
        <v>1</v>
      </c>
      <c r="AZ758" s="9">
        <f>($AU$3*AU758+$AV$3*AV758+$AW$3*AW758+$AX$3*AX758)*AY758*IF(AR758&lt;5,0.95,IF(AR758&lt;7,0.975,1))+$K$3*VLOOKUP(K758,COND!$A$2:$D$7,2,FALSE)+$L$3*VLOOKUP(L758,COND!$A$2:$D$7,3,FALSE)+IF(BB758="SP",$BB$3,0)+IF($AW758&lt;3,-5,0)</f>
        <v>-0.43966885675180833</v>
      </c>
      <c r="BA758" s="28">
        <f t="shared" si="93"/>
        <v>-1.0961784454113805</v>
      </c>
      <c r="BB758" t="str">
        <f t="shared" si="94"/>
        <v>SP</v>
      </c>
      <c r="BC758">
        <v>900</v>
      </c>
      <c r="BD758">
        <v>754</v>
      </c>
      <c r="BF758" t="str">
        <f t="shared" si="95"/>
        <v>Unlikely</v>
      </c>
      <c r="BH758" t="str">
        <f>IF(VLOOKUP($B758,'Draft List'!$D$4:$AC$2598,BH$3,FALSE)&lt;&gt;0,VLOOKUP($B758,'Draft List'!$D$4:$AC$2598,BH$3,FALSE),"")</f>
        <v/>
      </c>
      <c r="BI758" t="str">
        <f>IF(VLOOKUP($B758,'Draft List'!$D$4:$AC$2598,BI$3,FALSE)&lt;&gt;0,VLOOKUP($B758,'Draft List'!$D$4:$AC$2598,BI$3,FALSE),"")</f>
        <v/>
      </c>
      <c r="BJ758" t="str">
        <f>IF(VLOOKUP($B758,'Draft List'!$D$4:$AC$2598,BJ$3,FALSE)&lt;&gt;0,VLOOKUP($B758,'Draft List'!$D$4:$AC$2598,BJ$3,FALSE),"")</f>
        <v/>
      </c>
      <c r="BK758" t="str">
        <f>IF(VLOOKUP($B758,'Draft List'!$D$4:$AC$2598,BK$3,FALSE)&lt;&gt;0,VLOOKUP($B758,'Draft List'!$D$4:$AC$2598,BK$3,FALSE),"")</f>
        <v/>
      </c>
      <c r="BL758">
        <f>IF(OR(C758="SP",C758="MR",C758="CL"),"P",VLOOKUP($A758,Bat!$A$4:$AQ$1284,42,FALSE))</f>
        <v>-6.6614666030806973</v>
      </c>
    </row>
    <row r="759" spans="1:64" x14ac:dyDescent="0.25">
      <c r="A759" s="45" t="str">
        <f t="shared" si="88"/>
        <v>RPEdward Brandon24</v>
      </c>
      <c r="B759">
        <f>VLOOKUP($A759,draft_listing_pitchers_stats!$A$1:$B$1324,2,FALSE)</f>
        <v>4849</v>
      </c>
      <c r="C759" s="1" t="s">
        <v>885</v>
      </c>
      <c r="D759" s="1" t="s">
        <v>432</v>
      </c>
      <c r="E759" s="1" t="s">
        <v>913</v>
      </c>
      <c r="F759" s="1">
        <v>24</v>
      </c>
      <c r="G759" s="1" t="s">
        <v>44</v>
      </c>
      <c r="H759" s="1" t="s">
        <v>44</v>
      </c>
      <c r="I759" s="1" t="s">
        <v>54</v>
      </c>
      <c r="J759" s="24" t="s">
        <v>54</v>
      </c>
      <c r="K759" s="1" t="s">
        <v>46</v>
      </c>
      <c r="L759" s="24" t="s">
        <v>47</v>
      </c>
      <c r="M759" s="1">
        <v>2</v>
      </c>
      <c r="N759" s="1">
        <v>2</v>
      </c>
      <c r="O759" s="24">
        <v>1</v>
      </c>
      <c r="P759" s="1">
        <v>3</v>
      </c>
      <c r="Q759" s="1">
        <v>2</v>
      </c>
      <c r="R759" s="24">
        <v>1</v>
      </c>
      <c r="S759" s="1">
        <v>4</v>
      </c>
      <c r="T759" s="1">
        <v>5</v>
      </c>
      <c r="U759" s="1">
        <v>1</v>
      </c>
      <c r="V759" s="1">
        <v>3</v>
      </c>
      <c r="W759" s="1" t="s">
        <v>48</v>
      </c>
      <c r="X759" s="1" t="s">
        <v>48</v>
      </c>
      <c r="Y759" s="1">
        <v>2</v>
      </c>
      <c r="Z759" s="1">
        <v>3</v>
      </c>
      <c r="AA759" s="1" t="s">
        <v>48</v>
      </c>
      <c r="AB759" s="1" t="s">
        <v>48</v>
      </c>
      <c r="AC759" s="1" t="s">
        <v>48</v>
      </c>
      <c r="AD759" s="1" t="s">
        <v>48</v>
      </c>
      <c r="AE759" s="1" t="s">
        <v>48</v>
      </c>
      <c r="AF759" s="1" t="s">
        <v>48</v>
      </c>
      <c r="AG759" s="1">
        <v>3</v>
      </c>
      <c r="AH759" s="1">
        <v>4</v>
      </c>
      <c r="AI759" s="1" t="s">
        <v>48</v>
      </c>
      <c r="AJ759" s="1" t="s">
        <v>48</v>
      </c>
      <c r="AK759" s="1" t="s">
        <v>48</v>
      </c>
      <c r="AL759" s="1" t="s">
        <v>48</v>
      </c>
      <c r="AM759" s="1" t="s">
        <v>48</v>
      </c>
      <c r="AN759" s="1" t="s">
        <v>48</v>
      </c>
      <c r="AO759" s="1" t="s">
        <v>48</v>
      </c>
      <c r="AP759" s="24" t="s">
        <v>48</v>
      </c>
      <c r="AQ759" s="1" t="s">
        <v>62</v>
      </c>
      <c r="AR759" s="1">
        <v>4</v>
      </c>
      <c r="AS759" s="25" t="s">
        <v>519</v>
      </c>
      <c r="AT759" s="36" t="s">
        <v>50</v>
      </c>
      <c r="AU759" s="9">
        <f t="shared" si="89"/>
        <v>-2.311361197028369</v>
      </c>
      <c r="AV759" s="9">
        <f t="shared" si="90"/>
        <v>-1.6711751217821238</v>
      </c>
      <c r="AW759">
        <f t="shared" si="91"/>
        <v>4</v>
      </c>
      <c r="AX759">
        <f t="shared" si="92"/>
        <v>0</v>
      </c>
      <c r="AY759" s="6">
        <f>VLOOKUP(AQ759,COND!$A$10:$B$32,2,FALSE)</f>
        <v>1</v>
      </c>
      <c r="AZ759" s="9">
        <f>($AU$3*AU759+$AV$3*AV759+$AW$3*AW759+$AX$3*AX759)*AY759*IF(AR759&lt;5,0.95,IF(AR759&lt;7,0.975,1))+$K$3*VLOOKUP(K759,COND!$A$2:$D$7,2,FALSE)+$L$3*VLOOKUP(L759,COND!$A$2:$D$7,3,FALSE)+IF(BB759="SP",$BB$3,0)+IF($AW759&lt;3,-5,0)</f>
        <v>-0.5914859412957405</v>
      </c>
      <c r="BA759" s="28">
        <f t="shared" si="93"/>
        <v>-1.1095155831451669</v>
      </c>
      <c r="BB759" t="str">
        <f t="shared" si="94"/>
        <v>RP</v>
      </c>
      <c r="BC759">
        <v>900</v>
      </c>
      <c r="BD759">
        <v>755</v>
      </c>
      <c r="BF759" t="str">
        <f t="shared" si="95"/>
        <v>Unlikely</v>
      </c>
      <c r="BH759" t="str">
        <f>IF(VLOOKUP($B759,'Draft List'!$D$4:$AC$2598,BH$3,FALSE)&lt;&gt;0,VLOOKUP($B759,'Draft List'!$D$4:$AC$2598,BH$3,FALSE),"")</f>
        <v/>
      </c>
      <c r="BI759" t="str">
        <f>IF(VLOOKUP($B759,'Draft List'!$D$4:$AC$2598,BI$3,FALSE)&lt;&gt;0,VLOOKUP($B759,'Draft List'!$D$4:$AC$2598,BI$3,FALSE),"")</f>
        <v/>
      </c>
      <c r="BJ759" t="str">
        <f>IF(VLOOKUP($B759,'Draft List'!$D$4:$AC$2598,BJ$3,FALSE)&lt;&gt;0,VLOOKUP($B759,'Draft List'!$D$4:$AC$2598,BJ$3,FALSE),"")</f>
        <v/>
      </c>
      <c r="BK759" t="str">
        <f>IF(VLOOKUP($B759,'Draft List'!$D$4:$AC$2598,BK$3,FALSE)&lt;&gt;0,VLOOKUP($B759,'Draft List'!$D$4:$AC$2598,BK$3,FALSE),"")</f>
        <v/>
      </c>
      <c r="BL759">
        <f>IF(OR(C759="SP",C759="MR",C759="CL"),"P",VLOOKUP($A759,Bat!$A$4:$AQ$1284,42,FALSE))</f>
        <v>-9.3354105818832362</v>
      </c>
    </row>
    <row r="760" spans="1:64" x14ac:dyDescent="0.25">
      <c r="A760" s="45" t="str">
        <f t="shared" si="88"/>
        <v>RPStephen DeWitt24</v>
      </c>
      <c r="B760">
        <f>VLOOKUP($A760,draft_listing_pitchers_stats!$A$1:$B$1324,2,FALSE)</f>
        <v>5734</v>
      </c>
      <c r="C760" s="1" t="s">
        <v>885</v>
      </c>
      <c r="D760" s="1" t="s">
        <v>709</v>
      </c>
      <c r="E760" s="1" t="s">
        <v>609</v>
      </c>
      <c r="F760" s="1">
        <v>24</v>
      </c>
      <c r="G760" s="1" t="s">
        <v>44</v>
      </c>
      <c r="H760" s="1" t="s">
        <v>58</v>
      </c>
      <c r="I760" s="1" t="s">
        <v>54</v>
      </c>
      <c r="J760" s="24" t="s">
        <v>54</v>
      </c>
      <c r="K760" s="1" t="s">
        <v>47</v>
      </c>
      <c r="L760" s="24" t="s">
        <v>46</v>
      </c>
      <c r="M760" s="1">
        <v>2</v>
      </c>
      <c r="N760" s="1">
        <v>2</v>
      </c>
      <c r="O760" s="24">
        <v>1</v>
      </c>
      <c r="P760" s="1">
        <v>3</v>
      </c>
      <c r="Q760" s="1">
        <v>2</v>
      </c>
      <c r="R760" s="24">
        <v>1</v>
      </c>
      <c r="S760" s="1">
        <v>4</v>
      </c>
      <c r="T760" s="1">
        <v>5</v>
      </c>
      <c r="U760" s="1">
        <v>1</v>
      </c>
      <c r="V760" s="1">
        <v>4</v>
      </c>
      <c r="W760" s="1">
        <v>2</v>
      </c>
      <c r="X760" s="1">
        <v>4</v>
      </c>
      <c r="Y760" s="1" t="s">
        <v>48</v>
      </c>
      <c r="Z760" s="1" t="s">
        <v>48</v>
      </c>
      <c r="AA760" s="1" t="s">
        <v>48</v>
      </c>
      <c r="AB760" s="1" t="s">
        <v>48</v>
      </c>
      <c r="AC760" s="1" t="s">
        <v>48</v>
      </c>
      <c r="AD760" s="1" t="s">
        <v>48</v>
      </c>
      <c r="AE760" s="1" t="s">
        <v>48</v>
      </c>
      <c r="AF760" s="1" t="s">
        <v>48</v>
      </c>
      <c r="AG760" s="1" t="s">
        <v>48</v>
      </c>
      <c r="AH760" s="1" t="s">
        <v>48</v>
      </c>
      <c r="AI760" s="1" t="s">
        <v>48</v>
      </c>
      <c r="AJ760" s="1" t="s">
        <v>48</v>
      </c>
      <c r="AK760" s="1" t="s">
        <v>48</v>
      </c>
      <c r="AL760" s="1" t="s">
        <v>48</v>
      </c>
      <c r="AM760" s="1" t="s">
        <v>48</v>
      </c>
      <c r="AN760" s="1" t="s">
        <v>48</v>
      </c>
      <c r="AO760" s="1" t="s">
        <v>48</v>
      </c>
      <c r="AP760" s="24" t="s">
        <v>48</v>
      </c>
      <c r="AQ760" s="1" t="s">
        <v>522</v>
      </c>
      <c r="AR760" s="1">
        <v>7</v>
      </c>
      <c r="AS760" s="25" t="s">
        <v>15</v>
      </c>
      <c r="AT760" s="36" t="s">
        <v>50</v>
      </c>
      <c r="AU760" s="9">
        <f t="shared" si="89"/>
        <v>-2.311361197028369</v>
      </c>
      <c r="AV760" s="9">
        <f t="shared" si="90"/>
        <v>-1.6711751217821238</v>
      </c>
      <c r="AW760">
        <f t="shared" si="91"/>
        <v>3</v>
      </c>
      <c r="AX760">
        <f t="shared" si="92"/>
        <v>0</v>
      </c>
      <c r="AY760" s="6">
        <f>VLOOKUP(AQ760,COND!$A$10:$B$32,2,FALSE)</f>
        <v>1</v>
      </c>
      <c r="AZ760" s="9">
        <f>($AU$3*AU760+$AV$3*AV760+$AW$3*AW760+$AX$3*AX760)*AY760*IF(AR760&lt;5,0.95,IF(AR760&lt;7,0.975,1))+$K$3*VLOOKUP(K760,COND!$A$2:$D$7,2,FALSE)+$L$3*VLOOKUP(L760,COND!$A$2:$D$7,3,FALSE)+IF(BB760="SP",$BB$3,0)+IF($AW760&lt;3,-5,0)</f>
        <v>-0.68577467504814749</v>
      </c>
      <c r="BA760" s="28">
        <f t="shared" si="93"/>
        <v>-1.1177988526637317</v>
      </c>
      <c r="BB760" t="str">
        <f t="shared" si="94"/>
        <v>SP</v>
      </c>
      <c r="BC760">
        <v>900</v>
      </c>
      <c r="BD760">
        <v>756</v>
      </c>
      <c r="BF760" t="str">
        <f t="shared" si="95"/>
        <v>Unlikely</v>
      </c>
      <c r="BH760" t="str">
        <f>IF(VLOOKUP($B760,'Draft List'!$D$4:$AC$2598,BH$3,FALSE)&lt;&gt;0,VLOOKUP($B760,'Draft List'!$D$4:$AC$2598,BH$3,FALSE),"")</f>
        <v/>
      </c>
      <c r="BI760" t="str">
        <f>IF(VLOOKUP($B760,'Draft List'!$D$4:$AC$2598,BI$3,FALSE)&lt;&gt;0,VLOOKUP($B760,'Draft List'!$D$4:$AC$2598,BI$3,FALSE),"")</f>
        <v/>
      </c>
      <c r="BJ760" t="str">
        <f>IF(VLOOKUP($B760,'Draft List'!$D$4:$AC$2598,BJ$3,FALSE)&lt;&gt;0,VLOOKUP($B760,'Draft List'!$D$4:$AC$2598,BJ$3,FALSE),"")</f>
        <v/>
      </c>
      <c r="BK760" t="str">
        <f>IF(VLOOKUP($B760,'Draft List'!$D$4:$AC$2598,BK$3,FALSE)&lt;&gt;0,VLOOKUP($B760,'Draft List'!$D$4:$AC$2598,BK$3,FALSE),"")</f>
        <v/>
      </c>
      <c r="BL760">
        <f>IF(OR(C760="SP",C760="MR",C760="CL"),"P",VLOOKUP($A760,Bat!$A$4:$AQ$1284,42,FALSE))</f>
        <v>-7.8474518995336222</v>
      </c>
    </row>
    <row r="761" spans="1:64" x14ac:dyDescent="0.25">
      <c r="A761" s="45" t="str">
        <f t="shared" si="88"/>
        <v>RPPancho Ruíz23</v>
      </c>
      <c r="B761">
        <f>VLOOKUP($A761,draft_listing_pitchers_stats!$A$1:$B$1324,2,FALSE)</f>
        <v>10556</v>
      </c>
      <c r="C761" s="1" t="s">
        <v>885</v>
      </c>
      <c r="D761" s="1" t="s">
        <v>396</v>
      </c>
      <c r="E761" s="1" t="s">
        <v>429</v>
      </c>
      <c r="F761" s="1">
        <v>23</v>
      </c>
      <c r="G761" s="1" t="s">
        <v>44</v>
      </c>
      <c r="H761" s="1" t="s">
        <v>44</v>
      </c>
      <c r="I761" s="1" t="s">
        <v>54</v>
      </c>
      <c r="J761" s="24" t="s">
        <v>54</v>
      </c>
      <c r="K761" s="1" t="s">
        <v>47</v>
      </c>
      <c r="L761" s="24" t="s">
        <v>46</v>
      </c>
      <c r="M761" s="1">
        <v>3</v>
      </c>
      <c r="N761" s="1">
        <v>1</v>
      </c>
      <c r="O761" s="24">
        <v>1</v>
      </c>
      <c r="P761" s="1">
        <v>4</v>
      </c>
      <c r="Q761" s="1">
        <v>1</v>
      </c>
      <c r="R761" s="24">
        <v>1</v>
      </c>
      <c r="S761" s="1">
        <v>5</v>
      </c>
      <c r="T761" s="1">
        <v>5</v>
      </c>
      <c r="U761" s="1">
        <v>1</v>
      </c>
      <c r="V761" s="1">
        <v>2</v>
      </c>
      <c r="W761" s="1" t="s">
        <v>48</v>
      </c>
      <c r="X761" s="1" t="s">
        <v>48</v>
      </c>
      <c r="Y761" s="1" t="s">
        <v>48</v>
      </c>
      <c r="Z761" s="1" t="s">
        <v>48</v>
      </c>
      <c r="AA761" s="1" t="s">
        <v>48</v>
      </c>
      <c r="AB761" s="1" t="s">
        <v>48</v>
      </c>
      <c r="AC761" s="1" t="s">
        <v>48</v>
      </c>
      <c r="AD761" s="1" t="s">
        <v>48</v>
      </c>
      <c r="AE761" s="1" t="s">
        <v>48</v>
      </c>
      <c r="AF761" s="1" t="s">
        <v>48</v>
      </c>
      <c r="AG761" s="1">
        <v>4</v>
      </c>
      <c r="AH761" s="1">
        <v>4</v>
      </c>
      <c r="AI761" s="1" t="s">
        <v>48</v>
      </c>
      <c r="AJ761" s="1" t="s">
        <v>48</v>
      </c>
      <c r="AK761" s="1" t="s">
        <v>48</v>
      </c>
      <c r="AL761" s="1" t="s">
        <v>48</v>
      </c>
      <c r="AM761" s="1" t="s">
        <v>48</v>
      </c>
      <c r="AN761" s="1" t="s">
        <v>48</v>
      </c>
      <c r="AO761" s="1" t="s">
        <v>48</v>
      </c>
      <c r="AP761" s="24" t="s">
        <v>48</v>
      </c>
      <c r="AQ761" s="1" t="s">
        <v>61</v>
      </c>
      <c r="AR761" s="1">
        <v>7</v>
      </c>
      <c r="AS761" s="25" t="s">
        <v>15</v>
      </c>
      <c r="AT761" s="36" t="s">
        <v>50</v>
      </c>
      <c r="AU761" s="9">
        <f t="shared" si="89"/>
        <v>-2.3121015889492513</v>
      </c>
      <c r="AV761" s="9">
        <f t="shared" si="90"/>
        <v>-1.671915513703006</v>
      </c>
      <c r="AW761">
        <f t="shared" si="91"/>
        <v>3</v>
      </c>
      <c r="AX761">
        <f t="shared" si="92"/>
        <v>0</v>
      </c>
      <c r="AY761" s="6">
        <f>VLOOKUP(AQ761,COND!$A$10:$B$32,2,FALSE)</f>
        <v>1</v>
      </c>
      <c r="AZ761" s="9">
        <f>($AU$3*AU761+$AV$3*AV761+$AW$3*AW761+$AX$3*AX761)*AY761*IF(AR761&lt;5,0.95,IF(AR761&lt;7,0.975,1))+$K$3*VLOOKUP(K761,COND!$A$2:$D$7,2,FALSE)+$L$3*VLOOKUP(L761,COND!$A$2:$D$7,3,FALSE)+IF(BB761="SP",$BB$3,0)+IF($AW761&lt;3,-5,0)</f>
        <v>-0.70073059184997177</v>
      </c>
      <c r="BA761" s="28">
        <f t="shared" si="93"/>
        <v>-1.1191127306302346</v>
      </c>
      <c r="BB761" t="str">
        <f t="shared" si="94"/>
        <v>SP</v>
      </c>
      <c r="BC761">
        <v>900</v>
      </c>
      <c r="BD761">
        <v>757</v>
      </c>
      <c r="BF761" t="str">
        <f t="shared" si="95"/>
        <v>Unlikely</v>
      </c>
      <c r="BH761" t="str">
        <f>IF(VLOOKUP($B761,'Draft List'!$D$4:$AC$2598,BH$3,FALSE)&lt;&gt;0,VLOOKUP($B761,'Draft List'!$D$4:$AC$2598,BH$3,FALSE),"")</f>
        <v/>
      </c>
      <c r="BI761" t="str">
        <f>IF(VLOOKUP($B761,'Draft List'!$D$4:$AC$2598,BI$3,FALSE)&lt;&gt;0,VLOOKUP($B761,'Draft List'!$D$4:$AC$2598,BI$3,FALSE),"")</f>
        <v/>
      </c>
      <c r="BJ761" t="str">
        <f>IF(VLOOKUP($B761,'Draft List'!$D$4:$AC$2598,BJ$3,FALSE)&lt;&gt;0,VLOOKUP($B761,'Draft List'!$D$4:$AC$2598,BJ$3,FALSE),"")</f>
        <v/>
      </c>
      <c r="BK761" t="str">
        <f>IF(VLOOKUP($B761,'Draft List'!$D$4:$AC$2598,BK$3,FALSE)&lt;&gt;0,VLOOKUP($B761,'Draft List'!$D$4:$AC$2598,BK$3,FALSE),"")</f>
        <v/>
      </c>
      <c r="BL761">
        <f>IF(OR(C761="SP",C761="MR",C761="CL"),"P",VLOOKUP($A761,Bat!$A$4:$AQ$1284,42,FALSE))</f>
        <v>-12.1907331439592</v>
      </c>
    </row>
    <row r="762" spans="1:64" x14ac:dyDescent="0.25">
      <c r="A762" s="45" t="str">
        <f t="shared" si="88"/>
        <v>RPHamish MacCambridge23</v>
      </c>
      <c r="B762">
        <f>VLOOKUP($A762,draft_listing_pitchers_stats!$A$1:$B$1324,2,FALSE)</f>
        <v>9646</v>
      </c>
      <c r="C762" s="1" t="s">
        <v>885</v>
      </c>
      <c r="D762" s="1" t="s">
        <v>1377</v>
      </c>
      <c r="E762" s="1" t="s">
        <v>1378</v>
      </c>
      <c r="F762" s="1">
        <v>23</v>
      </c>
      <c r="G762" s="1" t="s">
        <v>44</v>
      </c>
      <c r="H762" s="1" t="s">
        <v>44</v>
      </c>
      <c r="I762" s="1" t="s">
        <v>54</v>
      </c>
      <c r="J762" s="24" t="s">
        <v>54</v>
      </c>
      <c r="K762" s="1" t="s">
        <v>46</v>
      </c>
      <c r="L762" s="24" t="s">
        <v>46</v>
      </c>
      <c r="M762" s="1">
        <v>3</v>
      </c>
      <c r="N762" s="1">
        <v>2</v>
      </c>
      <c r="O762" s="24">
        <v>1</v>
      </c>
      <c r="P762" s="1">
        <v>3</v>
      </c>
      <c r="Q762" s="1">
        <v>2</v>
      </c>
      <c r="R762" s="24">
        <v>1</v>
      </c>
      <c r="S762" s="1">
        <v>5</v>
      </c>
      <c r="T762" s="1">
        <v>5</v>
      </c>
      <c r="U762" s="1">
        <v>4</v>
      </c>
      <c r="V762" s="1">
        <v>4</v>
      </c>
      <c r="W762" s="1">
        <v>2</v>
      </c>
      <c r="X762" s="1">
        <v>3</v>
      </c>
      <c r="Y762" s="1" t="s">
        <v>48</v>
      </c>
      <c r="Z762" s="1" t="s">
        <v>48</v>
      </c>
      <c r="AA762" s="1" t="s">
        <v>48</v>
      </c>
      <c r="AB762" s="1" t="s">
        <v>48</v>
      </c>
      <c r="AC762" s="1" t="s">
        <v>48</v>
      </c>
      <c r="AD762" s="1" t="s">
        <v>48</v>
      </c>
      <c r="AE762" s="1" t="s">
        <v>48</v>
      </c>
      <c r="AF762" s="1" t="s">
        <v>48</v>
      </c>
      <c r="AG762" s="1" t="s">
        <v>48</v>
      </c>
      <c r="AH762" s="1" t="s">
        <v>48</v>
      </c>
      <c r="AI762" s="1" t="s">
        <v>48</v>
      </c>
      <c r="AJ762" s="1" t="s">
        <v>48</v>
      </c>
      <c r="AK762" s="1" t="s">
        <v>48</v>
      </c>
      <c r="AL762" s="1" t="s">
        <v>48</v>
      </c>
      <c r="AM762" s="1" t="s">
        <v>48</v>
      </c>
      <c r="AN762" s="1" t="s">
        <v>48</v>
      </c>
      <c r="AO762" s="1" t="s">
        <v>48</v>
      </c>
      <c r="AP762" s="24" t="s">
        <v>48</v>
      </c>
      <c r="AQ762" s="1" t="s">
        <v>62</v>
      </c>
      <c r="AR762" s="1">
        <v>2</v>
      </c>
      <c r="AS762" s="25" t="s">
        <v>518</v>
      </c>
      <c r="AT762" s="36" t="s">
        <v>48</v>
      </c>
      <c r="AU762" s="9">
        <f t="shared" si="89"/>
        <v>-2.1166698725191955</v>
      </c>
      <c r="AV762" s="9">
        <f t="shared" si="90"/>
        <v>-1.6711751217821238</v>
      </c>
      <c r="AW762">
        <f t="shared" si="91"/>
        <v>3</v>
      </c>
      <c r="AX762">
        <f t="shared" si="92"/>
        <v>0</v>
      </c>
      <c r="AY762" s="6">
        <f>VLOOKUP(AQ762,COND!$A$10:$B$32,2,FALSE)</f>
        <v>1</v>
      </c>
      <c r="AZ762" s="9">
        <f>($AU$3*AU762+$AV$3*AV762+$AW$3*AW762+$AX$3*AX762)*AY762*IF(AR762&lt;5,0.95,IF(AR762&lt;7,0.975,1))+$K$3*VLOOKUP(K762,COND!$A$2:$D$7,2,FALSE)+$L$3*VLOOKUP(L762,COND!$A$2:$D$7,3,FALSE)+IF(BB762="SP",$BB$3,0)+IF($AW762&lt;3,-5,0)</f>
        <v>-0.72949458963899971</v>
      </c>
      <c r="BA762" s="28">
        <f t="shared" si="93"/>
        <v>-1.1216396491350855</v>
      </c>
      <c r="BB762" t="str">
        <f t="shared" si="94"/>
        <v>RP</v>
      </c>
      <c r="BC762">
        <v>900</v>
      </c>
      <c r="BD762">
        <v>758</v>
      </c>
      <c r="BF762" t="str">
        <f t="shared" si="95"/>
        <v>Unlikely</v>
      </c>
      <c r="BH762" t="str">
        <f>IF(VLOOKUP($B762,'Draft List'!$D$4:$AC$2598,BH$3,FALSE)&lt;&gt;0,VLOOKUP($B762,'Draft List'!$D$4:$AC$2598,BH$3,FALSE),"")</f>
        <v/>
      </c>
      <c r="BI762" t="str">
        <f>IF(VLOOKUP($B762,'Draft List'!$D$4:$AC$2598,BI$3,FALSE)&lt;&gt;0,VLOOKUP($B762,'Draft List'!$D$4:$AC$2598,BI$3,FALSE),"")</f>
        <v/>
      </c>
      <c r="BJ762" t="str">
        <f>IF(VLOOKUP($B762,'Draft List'!$D$4:$AC$2598,BJ$3,FALSE)&lt;&gt;0,VLOOKUP($B762,'Draft List'!$D$4:$AC$2598,BJ$3,FALSE),"")</f>
        <v/>
      </c>
      <c r="BK762" t="str">
        <f>IF(VLOOKUP($B762,'Draft List'!$D$4:$AC$2598,BK$3,FALSE)&lt;&gt;0,VLOOKUP($B762,'Draft List'!$D$4:$AC$2598,BK$3,FALSE),"")</f>
        <v/>
      </c>
      <c r="BL762" t="e">
        <f>IF(OR(C762="SP",C762="MR",C762="CL"),"P",VLOOKUP($A762,Bat!$A$4:$AQ$1284,42,FALSE))</f>
        <v>#N/A</v>
      </c>
    </row>
    <row r="763" spans="1:64" x14ac:dyDescent="0.25">
      <c r="A763" s="45" t="str">
        <f t="shared" si="88"/>
        <v>RPEarl James23</v>
      </c>
      <c r="B763">
        <f>VLOOKUP($A763,draft_listing_pitchers_stats!$A$1:$B$1324,2,FALSE)</f>
        <v>10493</v>
      </c>
      <c r="C763" s="1" t="s">
        <v>885</v>
      </c>
      <c r="D763" s="1" t="s">
        <v>438</v>
      </c>
      <c r="E763" s="1" t="s">
        <v>209</v>
      </c>
      <c r="F763" s="1">
        <v>23</v>
      </c>
      <c r="G763" s="1" t="s">
        <v>68</v>
      </c>
      <c r="H763" s="1" t="s">
        <v>44</v>
      </c>
      <c r="I763" s="1" t="s">
        <v>54</v>
      </c>
      <c r="J763" s="24" t="s">
        <v>54</v>
      </c>
      <c r="K763" s="1" t="s">
        <v>47</v>
      </c>
      <c r="L763" s="24" t="s">
        <v>51</v>
      </c>
      <c r="M763" s="1">
        <v>3</v>
      </c>
      <c r="N763" s="1">
        <v>1</v>
      </c>
      <c r="O763" s="24">
        <v>1</v>
      </c>
      <c r="P763" s="1">
        <v>4</v>
      </c>
      <c r="Q763" s="1">
        <v>1</v>
      </c>
      <c r="R763" s="24">
        <v>1</v>
      </c>
      <c r="S763" s="1">
        <v>4</v>
      </c>
      <c r="T763" s="1">
        <v>5</v>
      </c>
      <c r="U763" s="1" t="s">
        <v>48</v>
      </c>
      <c r="V763" s="1" t="s">
        <v>48</v>
      </c>
      <c r="W763" s="1">
        <v>3</v>
      </c>
      <c r="X763" s="1">
        <v>5</v>
      </c>
      <c r="Y763" s="1">
        <v>4</v>
      </c>
      <c r="Z763" s="1">
        <v>5</v>
      </c>
      <c r="AA763" s="1" t="s">
        <v>48</v>
      </c>
      <c r="AB763" s="1" t="s">
        <v>48</v>
      </c>
      <c r="AC763" s="1" t="s">
        <v>48</v>
      </c>
      <c r="AD763" s="1" t="s">
        <v>48</v>
      </c>
      <c r="AE763" s="1" t="s">
        <v>48</v>
      </c>
      <c r="AF763" s="1" t="s">
        <v>48</v>
      </c>
      <c r="AG763" s="1" t="s">
        <v>48</v>
      </c>
      <c r="AH763" s="1" t="s">
        <v>48</v>
      </c>
      <c r="AI763" s="1" t="s">
        <v>48</v>
      </c>
      <c r="AJ763" s="1" t="s">
        <v>48</v>
      </c>
      <c r="AK763" s="1" t="s">
        <v>48</v>
      </c>
      <c r="AL763" s="1" t="s">
        <v>48</v>
      </c>
      <c r="AM763" s="1" t="s">
        <v>48</v>
      </c>
      <c r="AN763" s="1" t="s">
        <v>48</v>
      </c>
      <c r="AO763" s="1" t="s">
        <v>48</v>
      </c>
      <c r="AP763" s="24" t="s">
        <v>48</v>
      </c>
      <c r="AQ763" s="1" t="s">
        <v>62</v>
      </c>
      <c r="AR763" s="1">
        <v>4</v>
      </c>
      <c r="AS763" s="25" t="s">
        <v>523</v>
      </c>
      <c r="AT763" s="36" t="s">
        <v>48</v>
      </c>
      <c r="AU763" s="9">
        <f t="shared" si="89"/>
        <v>-2.3121015889492513</v>
      </c>
      <c r="AV763" s="9">
        <f t="shared" si="90"/>
        <v>-1.671915513703006</v>
      </c>
      <c r="AW763">
        <f t="shared" si="91"/>
        <v>3</v>
      </c>
      <c r="AX763">
        <f t="shared" si="92"/>
        <v>0</v>
      </c>
      <c r="AY763" s="6">
        <f>VLOOKUP(AQ763,COND!$A$10:$B$32,2,FALSE)</f>
        <v>1</v>
      </c>
      <c r="AZ763" s="9">
        <f>($AU$3*AU763+$AV$3*AV763+$AW$3*AW763+$AX$3*AX763)*AY763*IF(AR763&lt;5,0.95,IF(AR763&lt;7,0.975,1))+$K$3*VLOOKUP(K763,COND!$A$2:$D$7,2,FALSE)+$L$3*VLOOKUP(L763,COND!$A$2:$D$7,3,FALSE)+IF(BB763="SP",$BB$3,0)+IF($AW763&lt;3,-5,0)</f>
        <v>-0.78069406225747073</v>
      </c>
      <c r="BA763" s="28">
        <f t="shared" si="93"/>
        <v>-1.1261375251169694</v>
      </c>
      <c r="BB763" t="str">
        <f t="shared" si="94"/>
        <v>RP</v>
      </c>
      <c r="BC763">
        <v>900</v>
      </c>
      <c r="BD763">
        <v>759</v>
      </c>
      <c r="BF763" t="str">
        <f t="shared" si="95"/>
        <v>Unlikely</v>
      </c>
      <c r="BH763" t="str">
        <f>IF(VLOOKUP($B763,'Draft List'!$D$4:$AC$2598,BH$3,FALSE)&lt;&gt;0,VLOOKUP($B763,'Draft List'!$D$4:$AC$2598,BH$3,FALSE),"")</f>
        <v/>
      </c>
      <c r="BI763" t="str">
        <f>IF(VLOOKUP($B763,'Draft List'!$D$4:$AC$2598,BI$3,FALSE)&lt;&gt;0,VLOOKUP($B763,'Draft List'!$D$4:$AC$2598,BI$3,FALSE),"")</f>
        <v/>
      </c>
      <c r="BJ763" t="str">
        <f>IF(VLOOKUP($B763,'Draft List'!$D$4:$AC$2598,BJ$3,FALSE)&lt;&gt;0,VLOOKUP($B763,'Draft List'!$D$4:$AC$2598,BJ$3,FALSE),"")</f>
        <v/>
      </c>
      <c r="BK763" t="str">
        <f>IF(VLOOKUP($B763,'Draft List'!$D$4:$AC$2598,BK$3,FALSE)&lt;&gt;0,VLOOKUP($B763,'Draft List'!$D$4:$AC$2598,BK$3,FALSE),"")</f>
        <v/>
      </c>
      <c r="BL763">
        <f>IF(OR(C763="SP",C763="MR",C763="CL"),"P",VLOOKUP($A763,Bat!$A$4:$AQ$1284,42,FALSE))</f>
        <v>-9.1430936935549703</v>
      </c>
    </row>
    <row r="764" spans="1:64" x14ac:dyDescent="0.25">
      <c r="A764" s="45" t="str">
        <f t="shared" si="88"/>
        <v>RPTim Sanford24</v>
      </c>
      <c r="B764">
        <f>VLOOKUP($A764,draft_listing_pitchers_stats!$A$1:$B$1324,2,FALSE)</f>
        <v>4848</v>
      </c>
      <c r="C764" s="1" t="s">
        <v>885</v>
      </c>
      <c r="D764" s="1" t="s">
        <v>163</v>
      </c>
      <c r="E764" s="1" t="s">
        <v>778</v>
      </c>
      <c r="F764" s="1">
        <v>24</v>
      </c>
      <c r="G764" s="1" t="s">
        <v>44</v>
      </c>
      <c r="H764" s="1" t="s">
        <v>44</v>
      </c>
      <c r="I764" s="1" t="s">
        <v>54</v>
      </c>
      <c r="J764" s="24" t="s">
        <v>54</v>
      </c>
      <c r="K764" s="1" t="s">
        <v>46</v>
      </c>
      <c r="L764" s="24" t="s">
        <v>46</v>
      </c>
      <c r="M764" s="1">
        <v>3</v>
      </c>
      <c r="N764" s="1">
        <v>1</v>
      </c>
      <c r="O764" s="24">
        <v>1</v>
      </c>
      <c r="P764" s="1">
        <v>3</v>
      </c>
      <c r="Q764" s="1">
        <v>1</v>
      </c>
      <c r="R764" s="24">
        <v>2</v>
      </c>
      <c r="S764" s="1">
        <v>5</v>
      </c>
      <c r="T764" s="1">
        <v>5</v>
      </c>
      <c r="U764" s="1">
        <v>3</v>
      </c>
      <c r="V764" s="1">
        <v>3</v>
      </c>
      <c r="W764" s="1" t="s">
        <v>48</v>
      </c>
      <c r="X764" s="1" t="s">
        <v>48</v>
      </c>
      <c r="Y764" s="1">
        <v>4</v>
      </c>
      <c r="Z764" s="1">
        <v>5</v>
      </c>
      <c r="AA764" s="1" t="s">
        <v>48</v>
      </c>
      <c r="AB764" s="1" t="s">
        <v>48</v>
      </c>
      <c r="AC764" s="1" t="s">
        <v>48</v>
      </c>
      <c r="AD764" s="1" t="s">
        <v>48</v>
      </c>
      <c r="AE764" s="1" t="s">
        <v>48</v>
      </c>
      <c r="AF764" s="1" t="s">
        <v>48</v>
      </c>
      <c r="AG764" s="1">
        <v>4</v>
      </c>
      <c r="AH764" s="1">
        <v>4</v>
      </c>
      <c r="AI764" s="1" t="s">
        <v>48</v>
      </c>
      <c r="AJ764" s="1" t="s">
        <v>48</v>
      </c>
      <c r="AK764" s="1" t="s">
        <v>48</v>
      </c>
      <c r="AL764" s="1" t="s">
        <v>48</v>
      </c>
      <c r="AM764" s="1" t="s">
        <v>48</v>
      </c>
      <c r="AN764" s="1" t="s">
        <v>48</v>
      </c>
      <c r="AO764" s="1" t="s">
        <v>48</v>
      </c>
      <c r="AP764" s="24" t="s">
        <v>48</v>
      </c>
      <c r="AQ764" s="1" t="s">
        <v>52</v>
      </c>
      <c r="AR764" s="1">
        <v>3</v>
      </c>
      <c r="AS764" s="25" t="s">
        <v>523</v>
      </c>
      <c r="AT764" s="36" t="s">
        <v>50</v>
      </c>
      <c r="AU764" s="9">
        <f t="shared" si="89"/>
        <v>-2.3121015889492513</v>
      </c>
      <c r="AV764" s="9">
        <f t="shared" si="90"/>
        <v>-1.6242862721580691</v>
      </c>
      <c r="AW764">
        <f t="shared" si="91"/>
        <v>4</v>
      </c>
      <c r="AX764">
        <f t="shared" si="92"/>
        <v>0</v>
      </c>
      <c r="AY764" s="6">
        <f>VLOOKUP(AQ764,COND!$A$10:$B$32,2,FALSE)</f>
        <v>1.05</v>
      </c>
      <c r="AZ764" s="9">
        <f>($AU$3*AU764+$AV$3*AV764+$AW$3*AW764+$AX$3*AX764)*AY764*IF(AR764&lt;5,0.95,IF(AR764&lt;7,0.975,1))+$K$3*VLOOKUP(K764,COND!$A$2:$D$7,2,FALSE)+$L$3*VLOOKUP(L764,COND!$A$2:$D$7,3,FALSE)+IF(BB764="SP",$BB$3,0)+IF($AW764&lt;3,-5,0)</f>
        <v>-0.87077539654885783</v>
      </c>
      <c r="BA764" s="28">
        <f t="shared" si="93"/>
        <v>-1.1340511744028625</v>
      </c>
      <c r="BB764" t="str">
        <f t="shared" si="94"/>
        <v>RP</v>
      </c>
      <c r="BC764">
        <v>900</v>
      </c>
      <c r="BD764">
        <v>760</v>
      </c>
      <c r="BF764" t="str">
        <f t="shared" si="95"/>
        <v>Unlikely</v>
      </c>
      <c r="BH764" t="str">
        <f>IF(VLOOKUP($B764,'Draft List'!$D$4:$AC$2598,BH$3,FALSE)&lt;&gt;0,VLOOKUP($B764,'Draft List'!$D$4:$AC$2598,BH$3,FALSE),"")</f>
        <v/>
      </c>
      <c r="BI764" t="str">
        <f>IF(VLOOKUP($B764,'Draft List'!$D$4:$AC$2598,BI$3,FALSE)&lt;&gt;0,VLOOKUP($B764,'Draft List'!$D$4:$AC$2598,BI$3,FALSE),"")</f>
        <v/>
      </c>
      <c r="BJ764" t="str">
        <f>IF(VLOOKUP($B764,'Draft List'!$D$4:$AC$2598,BJ$3,FALSE)&lt;&gt;0,VLOOKUP($B764,'Draft List'!$D$4:$AC$2598,BJ$3,FALSE),"")</f>
        <v/>
      </c>
      <c r="BK764" t="str">
        <f>IF(VLOOKUP($B764,'Draft List'!$D$4:$AC$2598,BK$3,FALSE)&lt;&gt;0,VLOOKUP($B764,'Draft List'!$D$4:$AC$2598,BK$3,FALSE),"")</f>
        <v/>
      </c>
      <c r="BL764" t="e">
        <f>IF(OR(C764="SP",C764="MR",C764="CL"),"P",VLOOKUP($A764,Bat!$A$4:$AQ$1284,42,FALSE))</f>
        <v>#N/A</v>
      </c>
    </row>
    <row r="765" spans="1:64" x14ac:dyDescent="0.25">
      <c r="A765" s="45" t="str">
        <f t="shared" si="88"/>
        <v>RPRoosevelt Williamson23</v>
      </c>
      <c r="B765">
        <f>VLOOKUP($A765,draft_listing_pitchers_stats!$A$1:$B$1324,2,FALSE)</f>
        <v>10351</v>
      </c>
      <c r="C765" s="1" t="s">
        <v>885</v>
      </c>
      <c r="D765" s="1" t="s">
        <v>1619</v>
      </c>
      <c r="E765" s="1" t="s">
        <v>644</v>
      </c>
      <c r="F765" s="1">
        <v>23</v>
      </c>
      <c r="G765" s="1" t="s">
        <v>68</v>
      </c>
      <c r="H765" s="1" t="s">
        <v>44</v>
      </c>
      <c r="I765" s="1" t="s">
        <v>54</v>
      </c>
      <c r="J765" s="24" t="s">
        <v>54</v>
      </c>
      <c r="K765" s="1" t="s">
        <v>51</v>
      </c>
      <c r="L765" s="24" t="s">
        <v>46</v>
      </c>
      <c r="M765" s="1">
        <v>3</v>
      </c>
      <c r="N765" s="1">
        <v>1</v>
      </c>
      <c r="O765" s="24">
        <v>1</v>
      </c>
      <c r="P765" s="1">
        <v>4</v>
      </c>
      <c r="Q765" s="1">
        <v>1</v>
      </c>
      <c r="R765" s="24">
        <v>1</v>
      </c>
      <c r="S765" s="1">
        <v>5</v>
      </c>
      <c r="T765" s="1">
        <v>5</v>
      </c>
      <c r="U765" s="1" t="s">
        <v>48</v>
      </c>
      <c r="V765" s="1" t="s">
        <v>48</v>
      </c>
      <c r="W765" s="1">
        <v>2</v>
      </c>
      <c r="X765" s="1">
        <v>5</v>
      </c>
      <c r="Y765" s="1">
        <v>4</v>
      </c>
      <c r="Z765" s="1">
        <v>5</v>
      </c>
      <c r="AA765" s="1" t="s">
        <v>48</v>
      </c>
      <c r="AB765" s="1" t="s">
        <v>48</v>
      </c>
      <c r="AC765" s="1" t="s">
        <v>48</v>
      </c>
      <c r="AD765" s="1" t="s">
        <v>48</v>
      </c>
      <c r="AE765" s="1" t="s">
        <v>48</v>
      </c>
      <c r="AF765" s="1" t="s">
        <v>48</v>
      </c>
      <c r="AG765" s="1" t="s">
        <v>48</v>
      </c>
      <c r="AH765" s="1" t="s">
        <v>48</v>
      </c>
      <c r="AI765" s="1" t="s">
        <v>48</v>
      </c>
      <c r="AJ765" s="1" t="s">
        <v>48</v>
      </c>
      <c r="AK765" s="1" t="s">
        <v>48</v>
      </c>
      <c r="AL765" s="1" t="s">
        <v>48</v>
      </c>
      <c r="AM765" s="1" t="s">
        <v>48</v>
      </c>
      <c r="AN765" s="1" t="s">
        <v>48</v>
      </c>
      <c r="AO765" s="1" t="s">
        <v>48</v>
      </c>
      <c r="AP765" s="24" t="s">
        <v>48</v>
      </c>
      <c r="AQ765" s="1" t="s">
        <v>66</v>
      </c>
      <c r="AR765" s="1">
        <v>10</v>
      </c>
      <c r="AS765" s="25" t="s">
        <v>523</v>
      </c>
      <c r="AT765" s="36" t="s">
        <v>50</v>
      </c>
      <c r="AU765" s="9">
        <f t="shared" si="89"/>
        <v>-2.3121015889492513</v>
      </c>
      <c r="AV765" s="9">
        <f t="shared" si="90"/>
        <v>-1.671915513703006</v>
      </c>
      <c r="AW765">
        <f t="shared" si="91"/>
        <v>3</v>
      </c>
      <c r="AX765">
        <f t="shared" si="92"/>
        <v>0</v>
      </c>
      <c r="AY765" s="6">
        <f>VLOOKUP(AQ765,COND!$A$10:$B$32,2,FALSE)</f>
        <v>1.0249999999999999</v>
      </c>
      <c r="AZ765" s="9">
        <f>($AU$3*AU765+$AV$3*AV765+$AW$3*AW765+$AX$3*AX765)*AY765*IF(AR765&lt;5,0.95,IF(AR765&lt;7,0.975,1))+$K$3*VLOOKUP(K765,COND!$A$2:$D$7,2,FALSE)+$L$3*VLOOKUP(L765,COND!$A$2:$D$7,3,FALSE)+IF(BB765="SP",$BB$3,0)+IF($AW765&lt;3,-5,0)</f>
        <v>-0.91074885664621874</v>
      </c>
      <c r="BA765" s="28">
        <f t="shared" si="93"/>
        <v>-1.1375628446777599</v>
      </c>
      <c r="BB765" t="str">
        <f t="shared" si="94"/>
        <v>SP</v>
      </c>
      <c r="BC765">
        <v>900</v>
      </c>
      <c r="BD765">
        <v>761</v>
      </c>
      <c r="BF765" t="str">
        <f t="shared" si="95"/>
        <v>Unlikely</v>
      </c>
      <c r="BH765" t="str">
        <f>IF(VLOOKUP($B765,'Draft List'!$D$4:$AC$2598,BH$3,FALSE)&lt;&gt;0,VLOOKUP($B765,'Draft List'!$D$4:$AC$2598,BH$3,FALSE),"")</f>
        <v/>
      </c>
      <c r="BI765" t="str">
        <f>IF(VLOOKUP($B765,'Draft List'!$D$4:$AC$2598,BI$3,FALSE)&lt;&gt;0,VLOOKUP($B765,'Draft List'!$D$4:$AC$2598,BI$3,FALSE),"")</f>
        <v/>
      </c>
      <c r="BJ765" t="str">
        <f>IF(VLOOKUP($B765,'Draft List'!$D$4:$AC$2598,BJ$3,FALSE)&lt;&gt;0,VLOOKUP($B765,'Draft List'!$D$4:$AC$2598,BJ$3,FALSE),"")</f>
        <v/>
      </c>
      <c r="BK765" t="str">
        <f>IF(VLOOKUP($B765,'Draft List'!$D$4:$AC$2598,BK$3,FALSE)&lt;&gt;0,VLOOKUP($B765,'Draft List'!$D$4:$AC$2598,BK$3,FALSE),"")</f>
        <v/>
      </c>
      <c r="BL765">
        <f>IF(OR(C765="SP",C765="MR",C765="CL"),"P",VLOOKUP($A765,Bat!$A$4:$AQ$1284,42,FALSE))</f>
        <v>-9.049841622117194</v>
      </c>
    </row>
    <row r="766" spans="1:64" x14ac:dyDescent="0.25">
      <c r="A766" s="45" t="str">
        <f t="shared" si="88"/>
        <v>RPMark Bascombe23</v>
      </c>
      <c r="B766">
        <f>VLOOKUP($A766,draft_listing_pitchers_stats!$A$1:$B$1324,2,FALSE)</f>
        <v>10486</v>
      </c>
      <c r="C766" s="1" t="s">
        <v>885</v>
      </c>
      <c r="D766" s="1" t="s">
        <v>145</v>
      </c>
      <c r="E766" s="1" t="s">
        <v>772</v>
      </c>
      <c r="F766" s="1">
        <v>23</v>
      </c>
      <c r="G766" s="1" t="s">
        <v>58</v>
      </c>
      <c r="H766" s="1" t="s">
        <v>44</v>
      </c>
      <c r="I766" s="1" t="s">
        <v>54</v>
      </c>
      <c r="J766" s="24" t="s">
        <v>54</v>
      </c>
      <c r="K766" s="1" t="s">
        <v>47</v>
      </c>
      <c r="L766" s="24" t="s">
        <v>46</v>
      </c>
      <c r="M766" s="1">
        <v>3</v>
      </c>
      <c r="N766" s="1">
        <v>1</v>
      </c>
      <c r="O766" s="24">
        <v>1</v>
      </c>
      <c r="P766" s="1">
        <v>3</v>
      </c>
      <c r="Q766" s="1">
        <v>2</v>
      </c>
      <c r="R766" s="24">
        <v>1</v>
      </c>
      <c r="S766" s="1">
        <v>5</v>
      </c>
      <c r="T766" s="1">
        <v>5</v>
      </c>
      <c r="U766" s="1">
        <v>1</v>
      </c>
      <c r="V766" s="1">
        <v>1</v>
      </c>
      <c r="W766" s="1">
        <v>2</v>
      </c>
      <c r="X766" s="1">
        <v>2</v>
      </c>
      <c r="Y766" s="1" t="s">
        <v>48</v>
      </c>
      <c r="Z766" s="1" t="s">
        <v>48</v>
      </c>
      <c r="AA766" s="1" t="s">
        <v>48</v>
      </c>
      <c r="AB766" s="1" t="s">
        <v>48</v>
      </c>
      <c r="AC766" s="1" t="s">
        <v>48</v>
      </c>
      <c r="AD766" s="1" t="s">
        <v>48</v>
      </c>
      <c r="AE766" s="1" t="s">
        <v>48</v>
      </c>
      <c r="AF766" s="1" t="s">
        <v>48</v>
      </c>
      <c r="AG766" s="1" t="s">
        <v>48</v>
      </c>
      <c r="AH766" s="1" t="s">
        <v>48</v>
      </c>
      <c r="AI766" s="1" t="s">
        <v>48</v>
      </c>
      <c r="AJ766" s="1" t="s">
        <v>48</v>
      </c>
      <c r="AK766" s="1" t="s">
        <v>48</v>
      </c>
      <c r="AL766" s="1" t="s">
        <v>48</v>
      </c>
      <c r="AM766" s="1" t="s">
        <v>48</v>
      </c>
      <c r="AN766" s="1" t="s">
        <v>48</v>
      </c>
      <c r="AO766" s="1" t="s">
        <v>48</v>
      </c>
      <c r="AP766" s="24" t="s">
        <v>48</v>
      </c>
      <c r="AQ766" s="1" t="s">
        <v>64</v>
      </c>
      <c r="AR766" s="1">
        <v>4</v>
      </c>
      <c r="AS766" s="25" t="s">
        <v>15</v>
      </c>
      <c r="AT766" s="36" t="s">
        <v>50</v>
      </c>
      <c r="AU766" s="9">
        <f t="shared" si="89"/>
        <v>-2.3121015889492513</v>
      </c>
      <c r="AV766" s="9">
        <f t="shared" si="90"/>
        <v>-1.6711751217821238</v>
      </c>
      <c r="AW766">
        <f t="shared" si="91"/>
        <v>3</v>
      </c>
      <c r="AX766">
        <f t="shared" si="92"/>
        <v>0</v>
      </c>
      <c r="AY766" s="6">
        <f>VLOOKUP(AQ766,COND!$A$10:$B$32,2,FALSE)</f>
        <v>1</v>
      </c>
      <c r="AZ766" s="9">
        <f>($AU$3*AU766+$AV$3*AV766+$AW$3*AW766+$AX$3*AX766)*AY766*IF(AR766&lt;5,0.95,IF(AR766&lt;7,0.975,1))+$K$3*VLOOKUP(K766,COND!$A$2:$D$7,2,FALSE)+$L$3*VLOOKUP(L766,COND!$A$2:$D$7,3,FALSE)+IF(BB766="SP",$BB$3,0)+IF($AW766&lt;3,-5,0)</f>
        <v>-1.0666266157607076</v>
      </c>
      <c r="BA766" s="28">
        <f t="shared" si="93"/>
        <v>-1.1512567128559641</v>
      </c>
      <c r="BB766" t="str">
        <f t="shared" si="94"/>
        <v>RP</v>
      </c>
      <c r="BC766">
        <v>900</v>
      </c>
      <c r="BD766">
        <v>762</v>
      </c>
      <c r="BF766" t="str">
        <f t="shared" si="95"/>
        <v>Unlikely</v>
      </c>
      <c r="BH766" t="str">
        <f>IF(VLOOKUP($B766,'Draft List'!$D$4:$AC$2598,BH$3,FALSE)&lt;&gt;0,VLOOKUP($B766,'Draft List'!$D$4:$AC$2598,BH$3,FALSE),"")</f>
        <v/>
      </c>
      <c r="BI766" t="str">
        <f>IF(VLOOKUP($B766,'Draft List'!$D$4:$AC$2598,BI$3,FALSE)&lt;&gt;0,VLOOKUP($B766,'Draft List'!$D$4:$AC$2598,BI$3,FALSE),"")</f>
        <v/>
      </c>
      <c r="BJ766" t="str">
        <f>IF(VLOOKUP($B766,'Draft List'!$D$4:$AC$2598,BJ$3,FALSE)&lt;&gt;0,VLOOKUP($B766,'Draft List'!$D$4:$AC$2598,BJ$3,FALSE),"")</f>
        <v/>
      </c>
      <c r="BK766" t="str">
        <f>IF(VLOOKUP($B766,'Draft List'!$D$4:$AC$2598,BK$3,FALSE)&lt;&gt;0,VLOOKUP($B766,'Draft List'!$D$4:$AC$2598,BK$3,FALSE),"")</f>
        <v/>
      </c>
      <c r="BL766">
        <f>IF(OR(C766="SP",C766="MR",C766="CL"),"P",VLOOKUP($A766,Bat!$A$4:$AQ$1284,42,FALSE))</f>
        <v>-6.6931928544698795</v>
      </c>
    </row>
    <row r="767" spans="1:64" x14ac:dyDescent="0.25">
      <c r="A767" s="45" t="str">
        <f t="shared" si="88"/>
        <v>RPLéo-Pier Bourgault24</v>
      </c>
      <c r="B767">
        <f>VLOOKUP($A767,draft_listing_pitchers_stats!$A$1:$B$1324,2,FALSE)</f>
        <v>13683</v>
      </c>
      <c r="C767" s="1" t="s">
        <v>885</v>
      </c>
      <c r="D767" s="1" t="s">
        <v>1053</v>
      </c>
      <c r="E767" s="1" t="s">
        <v>1054</v>
      </c>
      <c r="F767" s="1">
        <v>24</v>
      </c>
      <c r="G767" s="1" t="s">
        <v>44</v>
      </c>
      <c r="H767" s="1" t="s">
        <v>44</v>
      </c>
      <c r="I767" s="1" t="s">
        <v>54</v>
      </c>
      <c r="J767" s="24" t="s">
        <v>54</v>
      </c>
      <c r="K767" s="1" t="s">
        <v>47</v>
      </c>
      <c r="L767" s="24" t="s">
        <v>46</v>
      </c>
      <c r="M767" s="1">
        <v>2</v>
      </c>
      <c r="N767" s="1">
        <v>1</v>
      </c>
      <c r="O767" s="24">
        <v>1</v>
      </c>
      <c r="P767" s="1">
        <v>4</v>
      </c>
      <c r="Q767" s="1">
        <v>1</v>
      </c>
      <c r="R767" s="24">
        <v>1</v>
      </c>
      <c r="S767" s="1">
        <v>4</v>
      </c>
      <c r="T767" s="1">
        <v>5</v>
      </c>
      <c r="U767" s="1">
        <v>1</v>
      </c>
      <c r="V767" s="1">
        <v>1</v>
      </c>
      <c r="W767" s="1" t="s">
        <v>48</v>
      </c>
      <c r="X767" s="1" t="s">
        <v>48</v>
      </c>
      <c r="Y767" s="1">
        <v>2</v>
      </c>
      <c r="Z767" s="1">
        <v>4</v>
      </c>
      <c r="AA767" s="1" t="s">
        <v>48</v>
      </c>
      <c r="AB767" s="1" t="s">
        <v>48</v>
      </c>
      <c r="AC767" s="1" t="s">
        <v>48</v>
      </c>
      <c r="AD767" s="1" t="s">
        <v>48</v>
      </c>
      <c r="AE767" s="1" t="s">
        <v>48</v>
      </c>
      <c r="AF767" s="1" t="s">
        <v>48</v>
      </c>
      <c r="AG767" s="1" t="s">
        <v>48</v>
      </c>
      <c r="AH767" s="1" t="s">
        <v>48</v>
      </c>
      <c r="AI767" s="1" t="s">
        <v>48</v>
      </c>
      <c r="AJ767" s="1" t="s">
        <v>48</v>
      </c>
      <c r="AK767" s="1" t="s">
        <v>48</v>
      </c>
      <c r="AL767" s="1" t="s">
        <v>48</v>
      </c>
      <c r="AM767" s="1" t="s">
        <v>48</v>
      </c>
      <c r="AN767" s="1" t="s">
        <v>48</v>
      </c>
      <c r="AO767" s="1" t="s">
        <v>48</v>
      </c>
      <c r="AP767" s="24" t="s">
        <v>48</v>
      </c>
      <c r="AQ767" s="1" t="s">
        <v>62</v>
      </c>
      <c r="AR767" s="1">
        <v>4</v>
      </c>
      <c r="AS767" s="25" t="s">
        <v>523</v>
      </c>
      <c r="AT767" s="36" t="s">
        <v>50</v>
      </c>
      <c r="AU767" s="9">
        <f t="shared" si="89"/>
        <v>-2.5067929134584248</v>
      </c>
      <c r="AV767" s="9">
        <f t="shared" si="90"/>
        <v>-1.671915513703006</v>
      </c>
      <c r="AW767">
        <f t="shared" si="91"/>
        <v>3</v>
      </c>
      <c r="AX767">
        <f t="shared" si="92"/>
        <v>0</v>
      </c>
      <c r="AY767" s="6">
        <f>VLOOKUP(AQ767,COND!$A$10:$B$32,2,FALSE)</f>
        <v>1</v>
      </c>
      <c r="AZ767" s="9">
        <f>($AU$3*AU767+$AV$3*AV767+$AW$3*AW767+$AX$3*AX767)*AY767*IF(AR767&lt;5,0.95,IF(AR767&lt;7,0.975,1))+$K$3*VLOOKUP(K767,COND!$A$2:$D$7,2,FALSE)+$L$3*VLOOKUP(L767,COND!$A$2:$D$7,3,FALSE)+IF(BB767="SP",$BB$3,0)+IF($AW767&lt;3,-5,0)</f>
        <v>-1.1176854139142165</v>
      </c>
      <c r="BA767" s="28">
        <f t="shared" si="93"/>
        <v>-1.1557422305797476</v>
      </c>
      <c r="BB767" t="str">
        <f t="shared" si="94"/>
        <v>RP</v>
      </c>
      <c r="BC767">
        <v>900</v>
      </c>
      <c r="BD767">
        <v>763</v>
      </c>
      <c r="BF767" t="str">
        <f t="shared" si="95"/>
        <v>Unlikely</v>
      </c>
      <c r="BH767" t="str">
        <f>IF(VLOOKUP($B767,'Draft List'!$D$4:$AC$2598,BH$3,FALSE)&lt;&gt;0,VLOOKUP($B767,'Draft List'!$D$4:$AC$2598,BH$3,FALSE),"")</f>
        <v/>
      </c>
      <c r="BI767" t="str">
        <f>IF(VLOOKUP($B767,'Draft List'!$D$4:$AC$2598,BI$3,FALSE)&lt;&gt;0,VLOOKUP($B767,'Draft List'!$D$4:$AC$2598,BI$3,FALSE),"")</f>
        <v/>
      </c>
      <c r="BJ767" t="str">
        <f>IF(VLOOKUP($B767,'Draft List'!$D$4:$AC$2598,BJ$3,FALSE)&lt;&gt;0,VLOOKUP($B767,'Draft List'!$D$4:$AC$2598,BJ$3,FALSE),"")</f>
        <v/>
      </c>
      <c r="BK767" t="str">
        <f>IF(VLOOKUP($B767,'Draft List'!$D$4:$AC$2598,BK$3,FALSE)&lt;&gt;0,VLOOKUP($B767,'Draft List'!$D$4:$AC$2598,BK$3,FALSE),"")</f>
        <v/>
      </c>
      <c r="BL767">
        <f>IF(OR(C767="SP",C767="MR",C767="CL"),"P",VLOOKUP($A767,Bat!$A$4:$AQ$1284,42,FALSE))</f>
        <v>-4.3460594894025046</v>
      </c>
    </row>
    <row r="768" spans="1:64" x14ac:dyDescent="0.25">
      <c r="A768" s="45" t="str">
        <f t="shared" si="88"/>
        <v>RPKeith Hall23</v>
      </c>
      <c r="B768">
        <f>VLOOKUP($A768,draft_listing_pitchers_stats!$A$1:$B$1324,2,FALSE)</f>
        <v>2032</v>
      </c>
      <c r="C768" s="1" t="s">
        <v>885</v>
      </c>
      <c r="D768" s="1" t="s">
        <v>987</v>
      </c>
      <c r="E768" s="1" t="s">
        <v>217</v>
      </c>
      <c r="F768" s="1">
        <v>23</v>
      </c>
      <c r="G768" s="1" t="s">
        <v>44</v>
      </c>
      <c r="H768" s="1" t="s">
        <v>44</v>
      </c>
      <c r="I768" s="1" t="s">
        <v>54</v>
      </c>
      <c r="J768" s="24" t="s">
        <v>54</v>
      </c>
      <c r="K768" s="1" t="s">
        <v>47</v>
      </c>
      <c r="L768" s="24" t="s">
        <v>51</v>
      </c>
      <c r="M768" s="1">
        <v>1</v>
      </c>
      <c r="N768" s="1">
        <v>1</v>
      </c>
      <c r="O768" s="24">
        <v>1</v>
      </c>
      <c r="P768" s="1">
        <v>2</v>
      </c>
      <c r="Q768" s="1">
        <v>1</v>
      </c>
      <c r="R768" s="24">
        <v>2</v>
      </c>
      <c r="S768" s="1">
        <v>2</v>
      </c>
      <c r="T768" s="1">
        <v>3</v>
      </c>
      <c r="U768" s="1">
        <v>1</v>
      </c>
      <c r="V768" s="1">
        <v>2</v>
      </c>
      <c r="W768" s="1" t="s">
        <v>48</v>
      </c>
      <c r="X768" s="1" t="s">
        <v>48</v>
      </c>
      <c r="Y768" s="1">
        <v>3</v>
      </c>
      <c r="Z768" s="1">
        <v>4</v>
      </c>
      <c r="AA768" s="1" t="s">
        <v>48</v>
      </c>
      <c r="AB768" s="1" t="s">
        <v>48</v>
      </c>
      <c r="AC768" s="1" t="s">
        <v>48</v>
      </c>
      <c r="AD768" s="1" t="s">
        <v>48</v>
      </c>
      <c r="AE768" s="1" t="s">
        <v>48</v>
      </c>
      <c r="AF768" s="1" t="s">
        <v>48</v>
      </c>
      <c r="AG768" s="1">
        <v>2</v>
      </c>
      <c r="AH768" s="1">
        <v>2</v>
      </c>
      <c r="AI768" s="1" t="s">
        <v>48</v>
      </c>
      <c r="AJ768" s="1" t="s">
        <v>48</v>
      </c>
      <c r="AK768" s="1" t="s">
        <v>48</v>
      </c>
      <c r="AL768" s="1" t="s">
        <v>48</v>
      </c>
      <c r="AM768" s="1" t="s">
        <v>48</v>
      </c>
      <c r="AN768" s="1" t="s">
        <v>48</v>
      </c>
      <c r="AO768" s="1" t="s">
        <v>48</v>
      </c>
      <c r="AP768" s="24" t="s">
        <v>48</v>
      </c>
      <c r="AQ768" s="1" t="s">
        <v>75</v>
      </c>
      <c r="AR768" s="1">
        <v>7</v>
      </c>
      <c r="AS768" s="25" t="s">
        <v>523</v>
      </c>
      <c r="AT768" s="36" t="s">
        <v>48</v>
      </c>
      <c r="AU768" s="9">
        <f t="shared" si="89"/>
        <v>-2.7014842379675978</v>
      </c>
      <c r="AV768" s="9">
        <f t="shared" si="90"/>
        <v>-1.8189775966672426</v>
      </c>
      <c r="AW768">
        <f t="shared" si="91"/>
        <v>4</v>
      </c>
      <c r="AX768">
        <f t="shared" si="92"/>
        <v>0</v>
      </c>
      <c r="AY768" s="6">
        <f>VLOOKUP(AQ768,COND!$A$10:$B$32,2,FALSE)</f>
        <v>0.95</v>
      </c>
      <c r="AZ768" s="9">
        <f>($AU$3*AU768+$AV$3*AV768+$AW$3*AW768+$AX$3*AX768)*AY768*IF(AR768&lt;5,0.95,IF(AR768&lt;7,0.975,1))+$K$3*VLOOKUP(K768,COND!$A$2:$D$7,2,FALSE)+$L$3*VLOOKUP(L768,COND!$A$2:$D$7,3,FALSE)+IF(BB768="SP",$BB$3,0)+IF($AW768&lt;3,-5,0)</f>
        <v>-1.1738563418914438</v>
      </c>
      <c r="BA768" s="28">
        <f t="shared" si="93"/>
        <v>-1.1606768491394266</v>
      </c>
      <c r="BB768" t="str">
        <f t="shared" si="94"/>
        <v>SP</v>
      </c>
      <c r="BC768">
        <v>900</v>
      </c>
      <c r="BD768">
        <v>764</v>
      </c>
      <c r="BF768" t="str">
        <f t="shared" si="95"/>
        <v>Unlikely</v>
      </c>
      <c r="BH768" t="str">
        <f>IF(VLOOKUP($B768,'Draft List'!$D$4:$AC$2598,BH$3,FALSE)&lt;&gt;0,VLOOKUP($B768,'Draft List'!$D$4:$AC$2598,BH$3,FALSE),"")</f>
        <v/>
      </c>
      <c r="BI768" t="str">
        <f>IF(VLOOKUP($B768,'Draft List'!$D$4:$AC$2598,BI$3,FALSE)&lt;&gt;0,VLOOKUP($B768,'Draft List'!$D$4:$AC$2598,BI$3,FALSE),"")</f>
        <v/>
      </c>
      <c r="BJ768" t="str">
        <f>IF(VLOOKUP($B768,'Draft List'!$D$4:$AC$2598,BJ$3,FALSE)&lt;&gt;0,VLOOKUP($B768,'Draft List'!$D$4:$AC$2598,BJ$3,FALSE),"")</f>
        <v/>
      </c>
      <c r="BK768" t="str">
        <f>IF(VLOOKUP($B768,'Draft List'!$D$4:$AC$2598,BK$3,FALSE)&lt;&gt;0,VLOOKUP($B768,'Draft List'!$D$4:$AC$2598,BK$3,FALSE),"")</f>
        <v/>
      </c>
      <c r="BL768" t="e">
        <f>IF(OR(C768="SP",C768="MR",C768="CL"),"P",VLOOKUP($A768,Bat!$A$4:$AQ$1284,42,FALSE))</f>
        <v>#N/A</v>
      </c>
    </row>
    <row r="769" spans="1:64" x14ac:dyDescent="0.25">
      <c r="A769" s="45" t="str">
        <f t="shared" si="88"/>
        <v>RPDavid Kerr24</v>
      </c>
      <c r="B769">
        <f>VLOOKUP($A769,draft_listing_pitchers_stats!$A$1:$B$1324,2,FALSE)</f>
        <v>4804</v>
      </c>
      <c r="C769" s="1" t="s">
        <v>885</v>
      </c>
      <c r="D769" s="1" t="s">
        <v>187</v>
      </c>
      <c r="E769" s="1" t="s">
        <v>1311</v>
      </c>
      <c r="F769" s="1">
        <v>24</v>
      </c>
      <c r="G769" s="1" t="s">
        <v>58</v>
      </c>
      <c r="H769" s="1" t="s">
        <v>58</v>
      </c>
      <c r="I769" s="1" t="s">
        <v>54</v>
      </c>
      <c r="J769" s="24" t="s">
        <v>54</v>
      </c>
      <c r="K769" s="1" t="s">
        <v>51</v>
      </c>
      <c r="L769" s="24" t="s">
        <v>46</v>
      </c>
      <c r="M769" s="1">
        <v>2</v>
      </c>
      <c r="N769" s="1">
        <v>2</v>
      </c>
      <c r="O769" s="24">
        <v>1</v>
      </c>
      <c r="P769" s="1">
        <v>2</v>
      </c>
      <c r="Q769" s="1">
        <v>3</v>
      </c>
      <c r="R769" s="24">
        <v>1</v>
      </c>
      <c r="S769" s="1">
        <v>5</v>
      </c>
      <c r="T769" s="1">
        <v>5</v>
      </c>
      <c r="U769" s="1">
        <v>2</v>
      </c>
      <c r="V769" s="1">
        <v>2</v>
      </c>
      <c r="W769" s="1">
        <v>2</v>
      </c>
      <c r="X769" s="1">
        <v>5</v>
      </c>
      <c r="Y769" s="1" t="s">
        <v>48</v>
      </c>
      <c r="Z769" s="1" t="s">
        <v>48</v>
      </c>
      <c r="AA769" s="1" t="s">
        <v>48</v>
      </c>
      <c r="AB769" s="1" t="s">
        <v>48</v>
      </c>
      <c r="AC769" s="1" t="s">
        <v>48</v>
      </c>
      <c r="AD769" s="1" t="s">
        <v>48</v>
      </c>
      <c r="AE769" s="1" t="s">
        <v>48</v>
      </c>
      <c r="AF769" s="1" t="s">
        <v>48</v>
      </c>
      <c r="AG769" s="1" t="s">
        <v>48</v>
      </c>
      <c r="AH769" s="1" t="s">
        <v>48</v>
      </c>
      <c r="AI769" s="1" t="s">
        <v>48</v>
      </c>
      <c r="AJ769" s="1" t="s">
        <v>48</v>
      </c>
      <c r="AK769" s="1" t="s">
        <v>48</v>
      </c>
      <c r="AL769" s="1" t="s">
        <v>48</v>
      </c>
      <c r="AM769" s="1" t="s">
        <v>48</v>
      </c>
      <c r="AN769" s="1" t="s">
        <v>48</v>
      </c>
      <c r="AO769" s="1" t="s">
        <v>48</v>
      </c>
      <c r="AP769" s="24" t="s">
        <v>48</v>
      </c>
      <c r="AQ769" s="1" t="s">
        <v>59</v>
      </c>
      <c r="AR769" s="1">
        <v>4</v>
      </c>
      <c r="AS769" s="25" t="s">
        <v>519</v>
      </c>
      <c r="AT769" s="36" t="s">
        <v>50</v>
      </c>
      <c r="AU769" s="9">
        <f t="shared" si="89"/>
        <v>-2.311361197028369</v>
      </c>
      <c r="AV769" s="9">
        <f t="shared" si="90"/>
        <v>-1.6704347298612421</v>
      </c>
      <c r="AW769">
        <f t="shared" si="91"/>
        <v>3</v>
      </c>
      <c r="AX769">
        <f t="shared" si="92"/>
        <v>0</v>
      </c>
      <c r="AY769" s="6">
        <f>VLOOKUP(AQ769,COND!$A$10:$B$32,2,FALSE)</f>
        <v>1.0249999999999999</v>
      </c>
      <c r="AZ769" s="9">
        <f>($AU$3*AU769+$AV$3*AV769+$AW$3*AW769+$AX$3*AX769)*AY769*IF(AR769&lt;5,0.95,IF(AR769&lt;7,0.975,1))+$K$3*VLOOKUP(K769,COND!$A$2:$D$7,2,FALSE)+$L$3*VLOOKUP(L769,COND!$A$2:$D$7,3,FALSE)+IF(BB769="SP",$BB$3,0)+IF($AW769&lt;3,-5,0)</f>
        <v>-1.2212289571689574</v>
      </c>
      <c r="BA769" s="28">
        <f t="shared" si="93"/>
        <v>-1.1648385355310726</v>
      </c>
      <c r="BB769" t="str">
        <f t="shared" si="94"/>
        <v>RP</v>
      </c>
      <c r="BC769">
        <v>900</v>
      </c>
      <c r="BD769">
        <v>765</v>
      </c>
      <c r="BF769" t="str">
        <f t="shared" si="95"/>
        <v>Unlikely</v>
      </c>
      <c r="BH769" t="str">
        <f>IF(VLOOKUP($B769,'Draft List'!$D$4:$AC$2598,BH$3,FALSE)&lt;&gt;0,VLOOKUP($B769,'Draft List'!$D$4:$AC$2598,BH$3,FALSE),"")</f>
        <v/>
      </c>
      <c r="BI769" t="str">
        <f>IF(VLOOKUP($B769,'Draft List'!$D$4:$AC$2598,BI$3,FALSE)&lt;&gt;0,VLOOKUP($B769,'Draft List'!$D$4:$AC$2598,BI$3,FALSE),"")</f>
        <v/>
      </c>
      <c r="BJ769" t="str">
        <f>IF(VLOOKUP($B769,'Draft List'!$D$4:$AC$2598,BJ$3,FALSE)&lt;&gt;0,VLOOKUP($B769,'Draft List'!$D$4:$AC$2598,BJ$3,FALSE),"")</f>
        <v/>
      </c>
      <c r="BK769" t="str">
        <f>IF(VLOOKUP($B769,'Draft List'!$D$4:$AC$2598,BK$3,FALSE)&lt;&gt;0,VLOOKUP($B769,'Draft List'!$D$4:$AC$2598,BK$3,FALSE),"")</f>
        <v/>
      </c>
      <c r="BL769">
        <f>IF(OR(C769="SP",C769="MR",C769="CL"),"P",VLOOKUP($A769,Bat!$A$4:$AQ$1284,42,FALSE))</f>
        <v>-9.5494924476728773</v>
      </c>
    </row>
    <row r="770" spans="1:64" x14ac:dyDescent="0.25">
      <c r="A770" s="45" t="str">
        <f t="shared" si="88"/>
        <v>RPFelipe Espinoza24</v>
      </c>
      <c r="B770">
        <f>VLOOKUP($A770,draft_listing_pitchers_stats!$A$1:$B$1324,2,FALSE)</f>
        <v>9619</v>
      </c>
      <c r="C770" s="1" t="s">
        <v>885</v>
      </c>
      <c r="D770" s="1" t="s">
        <v>206</v>
      </c>
      <c r="E770" s="1" t="s">
        <v>457</v>
      </c>
      <c r="F770" s="1">
        <v>24</v>
      </c>
      <c r="G770" s="1" t="s">
        <v>44</v>
      </c>
      <c r="H770" s="1" t="s">
        <v>44</v>
      </c>
      <c r="I770" s="1" t="s">
        <v>54</v>
      </c>
      <c r="J770" s="24" t="s">
        <v>54</v>
      </c>
      <c r="K770" s="1" t="s">
        <v>47</v>
      </c>
      <c r="L770" s="24" t="s">
        <v>47</v>
      </c>
      <c r="M770" s="1">
        <v>2</v>
      </c>
      <c r="N770" s="1">
        <v>2</v>
      </c>
      <c r="O770" s="24">
        <v>1</v>
      </c>
      <c r="P770" s="1">
        <v>3</v>
      </c>
      <c r="Q770" s="1">
        <v>2</v>
      </c>
      <c r="R770" s="24">
        <v>1</v>
      </c>
      <c r="S770" s="1">
        <v>4</v>
      </c>
      <c r="T770" s="1">
        <v>4</v>
      </c>
      <c r="U770" s="1">
        <v>3</v>
      </c>
      <c r="V770" s="1">
        <v>3</v>
      </c>
      <c r="W770" s="1" t="s">
        <v>48</v>
      </c>
      <c r="X770" s="1" t="s">
        <v>48</v>
      </c>
      <c r="Y770" s="1" t="s">
        <v>48</v>
      </c>
      <c r="Z770" s="1" t="s">
        <v>48</v>
      </c>
      <c r="AA770" s="1">
        <v>3</v>
      </c>
      <c r="AB770" s="1">
        <v>3</v>
      </c>
      <c r="AC770" s="1" t="s">
        <v>48</v>
      </c>
      <c r="AD770" s="1" t="s">
        <v>48</v>
      </c>
      <c r="AE770" s="1" t="s">
        <v>48</v>
      </c>
      <c r="AF770" s="1" t="s">
        <v>48</v>
      </c>
      <c r="AG770" s="1" t="s">
        <v>48</v>
      </c>
      <c r="AH770" s="1" t="s">
        <v>48</v>
      </c>
      <c r="AI770" s="1" t="s">
        <v>48</v>
      </c>
      <c r="AJ770" s="1" t="s">
        <v>48</v>
      </c>
      <c r="AK770" s="1" t="s">
        <v>48</v>
      </c>
      <c r="AL770" s="1" t="s">
        <v>48</v>
      </c>
      <c r="AM770" s="1" t="s">
        <v>48</v>
      </c>
      <c r="AN770" s="1" t="s">
        <v>48</v>
      </c>
      <c r="AO770" s="1" t="s">
        <v>48</v>
      </c>
      <c r="AP770" s="24" t="s">
        <v>48</v>
      </c>
      <c r="AQ770" s="1" t="s">
        <v>62</v>
      </c>
      <c r="AR770" s="1">
        <v>4</v>
      </c>
      <c r="AS770" s="25" t="s">
        <v>519</v>
      </c>
      <c r="AT770" s="36" t="s">
        <v>50</v>
      </c>
      <c r="AU770" s="9">
        <f t="shared" si="89"/>
        <v>-2.311361197028369</v>
      </c>
      <c r="AV770" s="9">
        <f t="shared" si="90"/>
        <v>-1.6711751217821238</v>
      </c>
      <c r="AW770">
        <f t="shared" si="91"/>
        <v>3</v>
      </c>
      <c r="AX770">
        <f t="shared" si="92"/>
        <v>0</v>
      </c>
      <c r="AY770" s="6">
        <f>VLOOKUP(AQ770,COND!$A$10:$B$32,2,FALSE)</f>
        <v>1</v>
      </c>
      <c r="AZ770" s="9">
        <f>($AU$3*AU770+$AV$3*AV770+$AW$3*AW770+$AX$3*AX770)*AY770*IF(AR770&lt;5,0.95,IF(AR770&lt;7,0.975,1))+$K$3*VLOOKUP(K770,COND!$A$2:$D$7,2,FALSE)+$L$3*VLOOKUP(L770,COND!$A$2:$D$7,3,FALSE)+IF(BB770="SP",$BB$3,0)+IF($AW770&lt;3,-5,0)</f>
        <v>-1.3664859412957391</v>
      </c>
      <c r="BA770" s="28">
        <f t="shared" si="93"/>
        <v>-1.1775993681469348</v>
      </c>
      <c r="BB770" t="str">
        <f t="shared" si="94"/>
        <v>RP</v>
      </c>
      <c r="BC770">
        <v>900</v>
      </c>
      <c r="BD770">
        <v>766</v>
      </c>
      <c r="BF770" t="str">
        <f t="shared" si="95"/>
        <v>Unlikely</v>
      </c>
      <c r="BH770" t="str">
        <f>IF(VLOOKUP($B770,'Draft List'!$D$4:$AC$2598,BH$3,FALSE)&lt;&gt;0,VLOOKUP($B770,'Draft List'!$D$4:$AC$2598,BH$3,FALSE),"")</f>
        <v/>
      </c>
      <c r="BI770" t="str">
        <f>IF(VLOOKUP($B770,'Draft List'!$D$4:$AC$2598,BI$3,FALSE)&lt;&gt;0,VLOOKUP($B770,'Draft List'!$D$4:$AC$2598,BI$3,FALSE),"")</f>
        <v/>
      </c>
      <c r="BJ770" t="str">
        <f>IF(VLOOKUP($B770,'Draft List'!$D$4:$AC$2598,BJ$3,FALSE)&lt;&gt;0,VLOOKUP($B770,'Draft List'!$D$4:$AC$2598,BJ$3,FALSE),"")</f>
        <v/>
      </c>
      <c r="BK770" t="str">
        <f>IF(VLOOKUP($B770,'Draft List'!$D$4:$AC$2598,BK$3,FALSE)&lt;&gt;0,VLOOKUP($B770,'Draft List'!$D$4:$AC$2598,BK$3,FALSE),"")</f>
        <v/>
      </c>
      <c r="BL770">
        <f>IF(OR(C770="SP",C770="MR",C770="CL"),"P",VLOOKUP($A770,Bat!$A$4:$AQ$1284,42,FALSE))</f>
        <v>-6.7779607559165385</v>
      </c>
    </row>
    <row r="771" spans="1:64" x14ac:dyDescent="0.25">
      <c r="A771" s="45" t="str">
        <f t="shared" si="88"/>
        <v>RPJohn Cox24</v>
      </c>
      <c r="B771">
        <f>VLOOKUP($A771,draft_listing_pitchers_stats!$A$1:$B$1324,2,FALSE)</f>
        <v>4865</v>
      </c>
      <c r="C771" s="1" t="s">
        <v>885</v>
      </c>
      <c r="D771" s="1" t="s">
        <v>213</v>
      </c>
      <c r="E771" s="1" t="s">
        <v>702</v>
      </c>
      <c r="F771" s="1">
        <v>24</v>
      </c>
      <c r="G771" s="1" t="s">
        <v>44</v>
      </c>
      <c r="H771" s="1" t="s">
        <v>44</v>
      </c>
      <c r="I771" s="1" t="s">
        <v>54</v>
      </c>
      <c r="J771" s="24" t="s">
        <v>54</v>
      </c>
      <c r="K771" s="1" t="s">
        <v>47</v>
      </c>
      <c r="L771" s="24" t="s">
        <v>51</v>
      </c>
      <c r="M771" s="1">
        <v>3</v>
      </c>
      <c r="N771" s="1">
        <v>2</v>
      </c>
      <c r="O771" s="24">
        <v>1</v>
      </c>
      <c r="P771" s="1">
        <v>3</v>
      </c>
      <c r="Q771" s="1">
        <v>2</v>
      </c>
      <c r="R771" s="24">
        <v>1</v>
      </c>
      <c r="S771" s="1">
        <v>5</v>
      </c>
      <c r="T771" s="1">
        <v>5</v>
      </c>
      <c r="U771" s="1">
        <v>1</v>
      </c>
      <c r="V771" s="1">
        <v>2</v>
      </c>
      <c r="W771" s="1">
        <v>2</v>
      </c>
      <c r="X771" s="1">
        <v>2</v>
      </c>
      <c r="Y771" s="1" t="s">
        <v>48</v>
      </c>
      <c r="Z771" s="1" t="s">
        <v>48</v>
      </c>
      <c r="AA771" s="1" t="s">
        <v>48</v>
      </c>
      <c r="AB771" s="1" t="s">
        <v>48</v>
      </c>
      <c r="AC771" s="1" t="s">
        <v>48</v>
      </c>
      <c r="AD771" s="1" t="s">
        <v>48</v>
      </c>
      <c r="AE771" s="1" t="s">
        <v>48</v>
      </c>
      <c r="AF771" s="1" t="s">
        <v>48</v>
      </c>
      <c r="AG771" s="1" t="s">
        <v>48</v>
      </c>
      <c r="AH771" s="1" t="s">
        <v>48</v>
      </c>
      <c r="AI771" s="1" t="s">
        <v>48</v>
      </c>
      <c r="AJ771" s="1" t="s">
        <v>48</v>
      </c>
      <c r="AK771" s="1" t="s">
        <v>48</v>
      </c>
      <c r="AL771" s="1" t="s">
        <v>48</v>
      </c>
      <c r="AM771" s="1" t="s">
        <v>48</v>
      </c>
      <c r="AN771" s="1" t="s">
        <v>48</v>
      </c>
      <c r="AO771" s="1" t="s">
        <v>48</v>
      </c>
      <c r="AP771" s="24" t="s">
        <v>48</v>
      </c>
      <c r="AQ771" s="1" t="s">
        <v>59</v>
      </c>
      <c r="AR771" s="1">
        <v>2</v>
      </c>
      <c r="AS771" s="25" t="s">
        <v>519</v>
      </c>
      <c r="AT771" s="36" t="s">
        <v>50</v>
      </c>
      <c r="AU771" s="9">
        <f t="shared" si="89"/>
        <v>-2.1166698725191955</v>
      </c>
      <c r="AV771" s="9">
        <f t="shared" si="90"/>
        <v>-1.6711751217821238</v>
      </c>
      <c r="AW771">
        <f t="shared" si="91"/>
        <v>3</v>
      </c>
      <c r="AX771">
        <f t="shared" si="92"/>
        <v>0</v>
      </c>
      <c r="AY771" s="6">
        <f>VLOOKUP(AQ771,COND!$A$10:$B$32,2,FALSE)</f>
        <v>1.0249999999999999</v>
      </c>
      <c r="AZ771" s="9">
        <f>($AU$3*AU771+$AV$3*AV771+$AW$3*AW771+$AX$3*AX771)*AY771*IF(AR771&lt;5,0.95,IF(AR771&lt;7,0.975,1))+$K$3*VLOOKUP(K771,COND!$A$2:$D$7,2,FALSE)+$L$3*VLOOKUP(L771,COND!$A$2:$D$7,3,FALSE)+IF(BB771="SP",$BB$3,0)+IF($AW771&lt;3,-5,0)</f>
        <v>-1.4977319543799688</v>
      </c>
      <c r="BA771" s="28">
        <f t="shared" si="93"/>
        <v>-1.189129336323923</v>
      </c>
      <c r="BB771" t="str">
        <f t="shared" si="94"/>
        <v>RP</v>
      </c>
      <c r="BC771">
        <v>900</v>
      </c>
      <c r="BD771">
        <v>767</v>
      </c>
      <c r="BF771" t="str">
        <f t="shared" si="95"/>
        <v>Unlikely</v>
      </c>
      <c r="BH771" t="str">
        <f>IF(VLOOKUP($B771,'Draft List'!$D$4:$AC$2598,BH$3,FALSE)&lt;&gt;0,VLOOKUP($B771,'Draft List'!$D$4:$AC$2598,BH$3,FALSE),"")</f>
        <v/>
      </c>
      <c r="BI771" t="str">
        <f>IF(VLOOKUP($B771,'Draft List'!$D$4:$AC$2598,BI$3,FALSE)&lt;&gt;0,VLOOKUP($B771,'Draft List'!$D$4:$AC$2598,BI$3,FALSE),"")</f>
        <v/>
      </c>
      <c r="BJ771" t="str">
        <f>IF(VLOOKUP($B771,'Draft List'!$D$4:$AC$2598,BJ$3,FALSE)&lt;&gt;0,VLOOKUP($B771,'Draft List'!$D$4:$AC$2598,BJ$3,FALSE),"")</f>
        <v/>
      </c>
      <c r="BK771" t="str">
        <f>IF(VLOOKUP($B771,'Draft List'!$D$4:$AC$2598,BK$3,FALSE)&lt;&gt;0,VLOOKUP($B771,'Draft List'!$D$4:$AC$2598,BK$3,FALSE),"")</f>
        <v/>
      </c>
      <c r="BL771">
        <f>IF(OR(C771="SP",C771="MR",C771="CL"),"P",VLOOKUP($A771,Bat!$A$4:$AQ$1284,42,FALSE))</f>
        <v>-10.273369898366553</v>
      </c>
    </row>
    <row r="772" spans="1:64" x14ac:dyDescent="0.25">
      <c r="A772" s="45" t="str">
        <f t="shared" si="88"/>
        <v>RPYeijiro Nakao24</v>
      </c>
      <c r="B772">
        <f>VLOOKUP($A772,draft_listing_pitchers_stats!$A$1:$B$1324,2,FALSE)</f>
        <v>8675</v>
      </c>
      <c r="C772" s="1" t="s">
        <v>885</v>
      </c>
      <c r="D772" s="1" t="s">
        <v>780</v>
      </c>
      <c r="E772" s="1" t="s">
        <v>1488</v>
      </c>
      <c r="F772" s="1">
        <v>24</v>
      </c>
      <c r="G772" s="1" t="s">
        <v>44</v>
      </c>
      <c r="H772" s="1" t="s">
        <v>44</v>
      </c>
      <c r="I772" s="1" t="s">
        <v>54</v>
      </c>
      <c r="J772" s="24" t="s">
        <v>54</v>
      </c>
      <c r="K772" s="1" t="s">
        <v>47</v>
      </c>
      <c r="L772" s="24" t="s">
        <v>47</v>
      </c>
      <c r="M772" s="1">
        <v>2</v>
      </c>
      <c r="N772" s="1">
        <v>1</v>
      </c>
      <c r="O772" s="24">
        <v>1</v>
      </c>
      <c r="P772" s="1">
        <v>3</v>
      </c>
      <c r="Q772" s="1">
        <v>1</v>
      </c>
      <c r="R772" s="24">
        <v>1</v>
      </c>
      <c r="S772" s="1">
        <v>3</v>
      </c>
      <c r="T772" s="1">
        <v>4</v>
      </c>
      <c r="U772" s="1">
        <v>1</v>
      </c>
      <c r="V772" s="1">
        <v>2</v>
      </c>
      <c r="W772" s="1" t="s">
        <v>48</v>
      </c>
      <c r="X772" s="1" t="s">
        <v>48</v>
      </c>
      <c r="Y772" s="1">
        <v>3</v>
      </c>
      <c r="Z772" s="1">
        <v>5</v>
      </c>
      <c r="AA772" s="1" t="s">
        <v>48</v>
      </c>
      <c r="AB772" s="1" t="s">
        <v>48</v>
      </c>
      <c r="AC772" s="1" t="s">
        <v>48</v>
      </c>
      <c r="AD772" s="1" t="s">
        <v>48</v>
      </c>
      <c r="AE772" s="1" t="s">
        <v>48</v>
      </c>
      <c r="AF772" s="1" t="s">
        <v>48</v>
      </c>
      <c r="AG772" s="1" t="s">
        <v>48</v>
      </c>
      <c r="AH772" s="1" t="s">
        <v>48</v>
      </c>
      <c r="AI772" s="1" t="s">
        <v>48</v>
      </c>
      <c r="AJ772" s="1" t="s">
        <v>48</v>
      </c>
      <c r="AK772" s="1">
        <v>1</v>
      </c>
      <c r="AL772" s="1">
        <v>3</v>
      </c>
      <c r="AM772" s="1" t="s">
        <v>48</v>
      </c>
      <c r="AN772" s="1" t="s">
        <v>48</v>
      </c>
      <c r="AO772" s="1" t="s">
        <v>48</v>
      </c>
      <c r="AP772" s="24" t="s">
        <v>48</v>
      </c>
      <c r="AQ772" s="1" t="s">
        <v>72</v>
      </c>
      <c r="AR772" s="1">
        <v>6</v>
      </c>
      <c r="AS772" s="25" t="s">
        <v>519</v>
      </c>
      <c r="AT772" s="36" t="s">
        <v>50</v>
      </c>
      <c r="AU772" s="9">
        <f t="shared" si="89"/>
        <v>-2.5067929134584248</v>
      </c>
      <c r="AV772" s="9">
        <f t="shared" si="90"/>
        <v>-1.8666068382121794</v>
      </c>
      <c r="AW772">
        <f t="shared" si="91"/>
        <v>4</v>
      </c>
      <c r="AX772">
        <f t="shared" si="92"/>
        <v>0</v>
      </c>
      <c r="AY772" s="6">
        <f>VLOOKUP(AQ772,COND!$A$10:$B$32,2,FALSE)</f>
        <v>0.95</v>
      </c>
      <c r="AZ772" s="9">
        <f>($AU$3*AU772+$AV$3*AV772+$AW$3*AW772+$AX$3*AX772)*AY772*IF(AR772&lt;5,0.95,IF(AR772&lt;7,0.975,1))+$K$3*VLOOKUP(K772,COND!$A$2:$D$7,2,FALSE)+$L$3*VLOOKUP(L772,COND!$A$2:$D$7,3,FALSE)+IF(BB772="SP",$BB$3,0)+IF($AW772&lt;3,-5,0)</f>
        <v>-1.7907750650987992</v>
      </c>
      <c r="BA772" s="28">
        <f t="shared" si="93"/>
        <v>-1.2148731868354457</v>
      </c>
      <c r="BB772" t="str">
        <f t="shared" si="94"/>
        <v>SP</v>
      </c>
      <c r="BC772">
        <v>900</v>
      </c>
      <c r="BD772">
        <v>768</v>
      </c>
      <c r="BF772" t="str">
        <f t="shared" si="95"/>
        <v>Unlikely</v>
      </c>
      <c r="BH772" t="str">
        <f>IF(VLOOKUP($B772,'Draft List'!$D$4:$AC$2598,BH$3,FALSE)&lt;&gt;0,VLOOKUP($B772,'Draft List'!$D$4:$AC$2598,BH$3,FALSE),"")</f>
        <v/>
      </c>
      <c r="BI772" t="str">
        <f>IF(VLOOKUP($B772,'Draft List'!$D$4:$AC$2598,BI$3,FALSE)&lt;&gt;0,VLOOKUP($B772,'Draft List'!$D$4:$AC$2598,BI$3,FALSE),"")</f>
        <v/>
      </c>
      <c r="BJ772" t="str">
        <f>IF(VLOOKUP($B772,'Draft List'!$D$4:$AC$2598,BJ$3,FALSE)&lt;&gt;0,VLOOKUP($B772,'Draft List'!$D$4:$AC$2598,BJ$3,FALSE),"")</f>
        <v/>
      </c>
      <c r="BK772" t="str">
        <f>IF(VLOOKUP($B772,'Draft List'!$D$4:$AC$2598,BK$3,FALSE)&lt;&gt;0,VLOOKUP($B772,'Draft List'!$D$4:$AC$2598,BK$3,FALSE),"")</f>
        <v/>
      </c>
      <c r="BL772">
        <f>IF(OR(C772="SP",C772="MR",C772="CL"),"P",VLOOKUP($A772,Bat!$A$4:$AQ$1284,42,FALSE))</f>
        <v>-11.898710503133413</v>
      </c>
    </row>
    <row r="773" spans="1:64" x14ac:dyDescent="0.25">
      <c r="A773" s="45" t="str">
        <f t="shared" ref="A773:A818" si="96">IF(C773="C","C-",C773)&amp;D773&amp;" "&amp;E773&amp;F773</f>
        <v>RPAlex Carlisle23</v>
      </c>
      <c r="B773">
        <f>VLOOKUP($A773,draft_listing_pitchers_stats!$A$1:$B$1324,2,FALSE)</f>
        <v>9402</v>
      </c>
      <c r="C773" s="1" t="s">
        <v>885</v>
      </c>
      <c r="D773" s="1" t="s">
        <v>499</v>
      </c>
      <c r="E773" s="1" t="s">
        <v>474</v>
      </c>
      <c r="F773" s="1">
        <v>23</v>
      </c>
      <c r="G773" s="1" t="s">
        <v>44</v>
      </c>
      <c r="H773" s="1" t="s">
        <v>44</v>
      </c>
      <c r="I773" s="1" t="s">
        <v>54</v>
      </c>
      <c r="J773" s="24" t="s">
        <v>54</v>
      </c>
      <c r="K773" s="1" t="s">
        <v>46</v>
      </c>
      <c r="L773" s="24" t="s">
        <v>51</v>
      </c>
      <c r="M773" s="1">
        <v>2</v>
      </c>
      <c r="N773" s="1">
        <v>1</v>
      </c>
      <c r="O773" s="24">
        <v>1</v>
      </c>
      <c r="P773" s="1">
        <v>3</v>
      </c>
      <c r="Q773" s="1">
        <v>1</v>
      </c>
      <c r="R773" s="24">
        <v>3</v>
      </c>
      <c r="S773" s="1">
        <v>4</v>
      </c>
      <c r="T773" s="1">
        <v>5</v>
      </c>
      <c r="U773" s="1" t="s">
        <v>48</v>
      </c>
      <c r="V773" s="1" t="s">
        <v>48</v>
      </c>
      <c r="W773" s="1" t="s">
        <v>48</v>
      </c>
      <c r="X773" s="1" t="s">
        <v>48</v>
      </c>
      <c r="Y773" s="1">
        <v>2</v>
      </c>
      <c r="Z773" s="1">
        <v>4</v>
      </c>
      <c r="AA773" s="1" t="s">
        <v>48</v>
      </c>
      <c r="AB773" s="1" t="s">
        <v>48</v>
      </c>
      <c r="AC773" s="1" t="s">
        <v>48</v>
      </c>
      <c r="AD773" s="1" t="s">
        <v>48</v>
      </c>
      <c r="AE773" s="1" t="s">
        <v>48</v>
      </c>
      <c r="AF773" s="1" t="s">
        <v>48</v>
      </c>
      <c r="AG773" s="1" t="s">
        <v>48</v>
      </c>
      <c r="AH773" s="1" t="s">
        <v>48</v>
      </c>
      <c r="AI773" s="1" t="s">
        <v>48</v>
      </c>
      <c r="AJ773" s="1" t="s">
        <v>48</v>
      </c>
      <c r="AK773" s="1" t="s">
        <v>48</v>
      </c>
      <c r="AL773" s="1" t="s">
        <v>48</v>
      </c>
      <c r="AM773" s="1" t="s">
        <v>48</v>
      </c>
      <c r="AN773" s="1" t="s">
        <v>48</v>
      </c>
      <c r="AO773" s="1" t="s">
        <v>48</v>
      </c>
      <c r="AP773" s="24" t="s">
        <v>48</v>
      </c>
      <c r="AQ773" s="1" t="s">
        <v>61</v>
      </c>
      <c r="AR773" s="1">
        <v>7</v>
      </c>
      <c r="AS773" s="25" t="s">
        <v>523</v>
      </c>
      <c r="AT773" s="36" t="s">
        <v>48</v>
      </c>
      <c r="AU773" s="9">
        <f t="shared" ref="AU773:AU818" si="97">($P$3*(M773-$P$1)/$P$2+$Q$3*(N773-$Q$1)/$Q$2+$R$3*(O773-$Q$1)/$R$2)/SUM($P$3:$R$3)</f>
        <v>-2.5067929134584248</v>
      </c>
      <c r="AV773" s="9">
        <f t="shared" ref="AV773:AV818" si="98">($P$3*(P773-$P$1)/$P$2+$Q$3*(Q773-$Q$1)/$Q$2+$R$3*(R773-$R$1)/$R$2)/SUM($P$3:$R$3)</f>
        <v>-1.3819657061039585</v>
      </c>
      <c r="AW773">
        <f t="shared" ref="AW773:AW818" si="99">COUNT(S773:AP773)/2</f>
        <v>2</v>
      </c>
      <c r="AX773">
        <f t="shared" ref="AX773:AX818" si="100">COUNTIF(S773:AP773,"&gt;5")/2</f>
        <v>0</v>
      </c>
      <c r="AY773" s="6">
        <f>VLOOKUP(AQ773,COND!$A$10:$B$32,2,FALSE)</f>
        <v>1</v>
      </c>
      <c r="AZ773" s="9">
        <f>($AU$3*AU773+$AV$3*AV773+$AW$3*AW773+$AX$3*AX773)*AY773*IF(AR773&lt;5,0.95,IF(AR773&lt;7,0.975,1))+$K$3*VLOOKUP(K773,COND!$A$2:$D$7,2,FALSE)+$L$3*VLOOKUP(L773,COND!$A$2:$D$7,3,FALSE)+IF(BB773="SP",$BB$3,0)+IF($AW773&lt;3,-5,0)</f>
        <v>-1.8406727047708564</v>
      </c>
      <c r="BA773" s="28">
        <f t="shared" ref="BA773:BA818" si="101">STANDARDIZE(AZ773,AVERAGE($AZ$5:$AZ$818),STDEVP($AZ$5:$AZ$818))</f>
        <v>-1.2192566967341916</v>
      </c>
      <c r="BB773" t="str">
        <f t="shared" ref="BB773:BB818" si="102">IF(OR(AND(AR773&gt;7,AX773&gt;1),AND(AR773&gt;4,AW773&gt;2)),"SP","RP")</f>
        <v>RP</v>
      </c>
      <c r="BC773">
        <v>900</v>
      </c>
      <c r="BD773">
        <v>769</v>
      </c>
      <c r="BF773" t="str">
        <f t="shared" ref="BF773:BF818" si="103">IF(AVERAGE($P773:$R773)&gt;=6,"Likely",IF(AVERAGE($P773:$R773)&gt;=4,"Possible","Unlikely"))</f>
        <v>Unlikely</v>
      </c>
      <c r="BH773" t="str">
        <f>IF(VLOOKUP($B773,'Draft List'!$D$4:$AC$2598,BH$3,FALSE)&lt;&gt;0,VLOOKUP($B773,'Draft List'!$D$4:$AC$2598,BH$3,FALSE),"")</f>
        <v/>
      </c>
      <c r="BI773" t="str">
        <f>IF(VLOOKUP($B773,'Draft List'!$D$4:$AC$2598,BI$3,FALSE)&lt;&gt;0,VLOOKUP($B773,'Draft List'!$D$4:$AC$2598,BI$3,FALSE),"")</f>
        <v/>
      </c>
      <c r="BJ773" t="str">
        <f>IF(VLOOKUP($B773,'Draft List'!$D$4:$AC$2598,BJ$3,FALSE)&lt;&gt;0,VLOOKUP($B773,'Draft List'!$D$4:$AC$2598,BJ$3,FALSE),"")</f>
        <v/>
      </c>
      <c r="BK773" t="str">
        <f>IF(VLOOKUP($B773,'Draft List'!$D$4:$AC$2598,BK$3,FALSE)&lt;&gt;0,VLOOKUP($B773,'Draft List'!$D$4:$AC$2598,BK$3,FALSE),"")</f>
        <v/>
      </c>
      <c r="BL773">
        <f>IF(OR(C773="SP",C773="MR",C773="CL"),"P",VLOOKUP($A773,Bat!$A$4:$AQ$1284,42,FALSE))</f>
        <v>-8.1501704263890229</v>
      </c>
    </row>
    <row r="774" spans="1:64" x14ac:dyDescent="0.25">
      <c r="A774" s="45" t="str">
        <f t="shared" si="96"/>
        <v>RPRoland Johns23</v>
      </c>
      <c r="B774">
        <f>VLOOKUP($A774,draft_listing_pitchers_stats!$A$1:$B$1324,2,FALSE)</f>
        <v>3717</v>
      </c>
      <c r="C774" s="1" t="s">
        <v>885</v>
      </c>
      <c r="D774" s="1" t="s">
        <v>860</v>
      </c>
      <c r="E774" s="1" t="s">
        <v>1284</v>
      </c>
      <c r="F774" s="1">
        <v>23</v>
      </c>
      <c r="G774" s="1" t="s">
        <v>44</v>
      </c>
      <c r="H774" s="1" t="s">
        <v>44</v>
      </c>
      <c r="I774" s="1" t="s">
        <v>54</v>
      </c>
      <c r="J774" s="24" t="s">
        <v>54</v>
      </c>
      <c r="K774" s="1" t="s">
        <v>46</v>
      </c>
      <c r="L774" s="24" t="s">
        <v>51</v>
      </c>
      <c r="M774" s="1">
        <v>2</v>
      </c>
      <c r="N774" s="1">
        <v>1</v>
      </c>
      <c r="O774" s="24">
        <v>1</v>
      </c>
      <c r="P774" s="1">
        <v>3</v>
      </c>
      <c r="Q774" s="1">
        <v>1</v>
      </c>
      <c r="R774" s="24">
        <v>1</v>
      </c>
      <c r="S774" s="1">
        <v>6</v>
      </c>
      <c r="T774" s="1">
        <v>6</v>
      </c>
      <c r="U774" s="1">
        <v>3</v>
      </c>
      <c r="V774" s="1">
        <v>3</v>
      </c>
      <c r="W774" s="1" t="s">
        <v>48</v>
      </c>
      <c r="X774" s="1" t="s">
        <v>48</v>
      </c>
      <c r="Y774" s="1">
        <v>4</v>
      </c>
      <c r="Z774" s="1">
        <v>5</v>
      </c>
      <c r="AA774" s="1" t="s">
        <v>48</v>
      </c>
      <c r="AB774" s="1" t="s">
        <v>48</v>
      </c>
      <c r="AC774" s="1" t="s">
        <v>48</v>
      </c>
      <c r="AD774" s="1" t="s">
        <v>48</v>
      </c>
      <c r="AE774" s="1" t="s">
        <v>48</v>
      </c>
      <c r="AF774" s="1" t="s">
        <v>48</v>
      </c>
      <c r="AG774" s="1">
        <v>4</v>
      </c>
      <c r="AH774" s="1">
        <v>4</v>
      </c>
      <c r="AI774" s="1">
        <v>3</v>
      </c>
      <c r="AJ774" s="1">
        <v>3</v>
      </c>
      <c r="AK774" s="1" t="s">
        <v>48</v>
      </c>
      <c r="AL774" s="1" t="s">
        <v>48</v>
      </c>
      <c r="AM774" s="1">
        <v>3</v>
      </c>
      <c r="AN774" s="1">
        <v>4</v>
      </c>
      <c r="AO774" s="1" t="s">
        <v>48</v>
      </c>
      <c r="AP774" s="24" t="s">
        <v>48</v>
      </c>
      <c r="AQ774" s="1" t="s">
        <v>59</v>
      </c>
      <c r="AR774" s="1">
        <v>9</v>
      </c>
      <c r="AS774" s="25" t="s">
        <v>15</v>
      </c>
      <c r="AT774" s="36" t="s">
        <v>48</v>
      </c>
      <c r="AU774" s="9">
        <f t="shared" si="97"/>
        <v>-2.5067929134584248</v>
      </c>
      <c r="AV774" s="9">
        <f t="shared" si="98"/>
        <v>-1.8666068382121794</v>
      </c>
      <c r="AW774">
        <f t="shared" si="99"/>
        <v>6</v>
      </c>
      <c r="AX774">
        <f t="shared" si="100"/>
        <v>1</v>
      </c>
      <c r="AY774" s="6">
        <f>VLOOKUP(AQ774,COND!$A$10:$B$32,2,FALSE)</f>
        <v>1.0249999999999999</v>
      </c>
      <c r="AZ774" s="9">
        <f>($AU$3*AU774+$AV$3*AV774+$AW$3*AW774+$AX$3*AX774)*AY774*IF(AR774&lt;5,0.95,IF(AR774&lt;7,0.975,1))+$K$3*VLOOKUP(K774,COND!$A$2:$D$7,2,FALSE)+$L$3*VLOOKUP(L774,COND!$A$2:$D$7,3,FALSE)+IF(BB774="SP",$BB$3,0)+IF($AW774&lt;3,-5,0)</f>
        <v>-2.1230827306086475</v>
      </c>
      <c r="BA774" s="28">
        <f t="shared" si="101"/>
        <v>-1.244066430258687</v>
      </c>
      <c r="BB774" t="str">
        <f t="shared" si="102"/>
        <v>SP</v>
      </c>
      <c r="BC774">
        <v>900</v>
      </c>
      <c r="BD774">
        <v>770</v>
      </c>
      <c r="BF774" t="str">
        <f t="shared" si="103"/>
        <v>Unlikely</v>
      </c>
      <c r="BH774" t="str">
        <f>IF(VLOOKUP($B774,'Draft List'!$D$4:$AC$2598,BH$3,FALSE)&lt;&gt;0,VLOOKUP($B774,'Draft List'!$D$4:$AC$2598,BH$3,FALSE),"")</f>
        <v/>
      </c>
      <c r="BI774" t="str">
        <f>IF(VLOOKUP($B774,'Draft List'!$D$4:$AC$2598,BI$3,FALSE)&lt;&gt;0,VLOOKUP($B774,'Draft List'!$D$4:$AC$2598,BI$3,FALSE),"")</f>
        <v/>
      </c>
      <c r="BJ774" t="str">
        <f>IF(VLOOKUP($B774,'Draft List'!$D$4:$AC$2598,BJ$3,FALSE)&lt;&gt;0,VLOOKUP($B774,'Draft List'!$D$4:$AC$2598,BJ$3,FALSE),"")</f>
        <v/>
      </c>
      <c r="BK774" t="str">
        <f>IF(VLOOKUP($B774,'Draft List'!$D$4:$AC$2598,BK$3,FALSE)&lt;&gt;0,VLOOKUP($B774,'Draft List'!$D$4:$AC$2598,BK$3,FALSE),"")</f>
        <v/>
      </c>
      <c r="BL774" t="e">
        <f>IF(OR(C774="SP",C774="MR",C774="CL"),"P",VLOOKUP($A774,Bat!$A$4:$AQ$1284,42,FALSE))</f>
        <v>#N/A</v>
      </c>
    </row>
    <row r="775" spans="1:64" x14ac:dyDescent="0.25">
      <c r="A775" s="45" t="str">
        <f t="shared" si="96"/>
        <v>RPDavid Bart24</v>
      </c>
      <c r="B775">
        <f>VLOOKUP($A775,draft_listing_pitchers_stats!$A$1:$B$1324,2,FALSE)</f>
        <v>4881</v>
      </c>
      <c r="C775" s="1" t="s">
        <v>885</v>
      </c>
      <c r="D775" s="1" t="s">
        <v>187</v>
      </c>
      <c r="E775" s="1" t="s">
        <v>667</v>
      </c>
      <c r="F775" s="1">
        <v>24</v>
      </c>
      <c r="G775" s="1" t="s">
        <v>44</v>
      </c>
      <c r="H775" s="1" t="s">
        <v>58</v>
      </c>
      <c r="I775" s="1" t="s">
        <v>54</v>
      </c>
      <c r="J775" s="24" t="s">
        <v>54</v>
      </c>
      <c r="K775" s="1" t="s">
        <v>46</v>
      </c>
      <c r="L775" s="24" t="s">
        <v>51</v>
      </c>
      <c r="M775" s="1">
        <v>1</v>
      </c>
      <c r="N775" s="1">
        <v>2</v>
      </c>
      <c r="O775" s="24">
        <v>1</v>
      </c>
      <c r="P775" s="1">
        <v>1</v>
      </c>
      <c r="Q775" s="1">
        <v>2</v>
      </c>
      <c r="R775" s="24">
        <v>2</v>
      </c>
      <c r="S775" s="1" t="s">
        <v>48</v>
      </c>
      <c r="T775" s="1" t="s">
        <v>48</v>
      </c>
      <c r="U775" s="1">
        <v>1</v>
      </c>
      <c r="V775" s="1">
        <v>1</v>
      </c>
      <c r="W775" s="1" t="s">
        <v>48</v>
      </c>
      <c r="X775" s="1" t="s">
        <v>48</v>
      </c>
      <c r="Y775" s="1">
        <v>3</v>
      </c>
      <c r="Z775" s="1">
        <v>3</v>
      </c>
      <c r="AA775" s="1" t="s">
        <v>48</v>
      </c>
      <c r="AB775" s="1" t="s">
        <v>48</v>
      </c>
      <c r="AC775" s="1" t="s">
        <v>48</v>
      </c>
      <c r="AD775" s="1" t="s">
        <v>48</v>
      </c>
      <c r="AE775" s="1">
        <v>3</v>
      </c>
      <c r="AF775" s="1">
        <v>3</v>
      </c>
      <c r="AG775" s="1" t="s">
        <v>48</v>
      </c>
      <c r="AH775" s="1" t="s">
        <v>48</v>
      </c>
      <c r="AI775" s="1" t="s">
        <v>48</v>
      </c>
      <c r="AJ775" s="1" t="s">
        <v>48</v>
      </c>
      <c r="AK775" s="1" t="s">
        <v>48</v>
      </c>
      <c r="AL775" s="1" t="s">
        <v>48</v>
      </c>
      <c r="AM775" s="1" t="s">
        <v>48</v>
      </c>
      <c r="AN775" s="1" t="s">
        <v>48</v>
      </c>
      <c r="AO775" s="1" t="s">
        <v>48</v>
      </c>
      <c r="AP775" s="24" t="s">
        <v>48</v>
      </c>
      <c r="AQ775" s="1" t="s">
        <v>61</v>
      </c>
      <c r="AR775" s="1">
        <v>6</v>
      </c>
      <c r="AS775" s="25" t="s">
        <v>519</v>
      </c>
      <c r="AT775" s="36" t="s">
        <v>50</v>
      </c>
      <c r="AU775" s="9">
        <f t="shared" si="97"/>
        <v>-2.5060525215375429</v>
      </c>
      <c r="AV775" s="9">
        <f t="shared" si="98"/>
        <v>-1.8182372047463606</v>
      </c>
      <c r="AW775">
        <f t="shared" si="99"/>
        <v>3</v>
      </c>
      <c r="AX775">
        <f t="shared" si="100"/>
        <v>0</v>
      </c>
      <c r="AY775" s="6">
        <f>VLOOKUP(AQ775,COND!$A$10:$B$32,2,FALSE)</f>
        <v>1</v>
      </c>
      <c r="AZ775" s="9">
        <f>($AU$3*AU775+$AV$3*AV775+$AW$3*AW775+$AX$3*AX775)*AY775*IF(AR775&lt;5,0.95,IF(AR775&lt;7,0.975,1))+$K$3*VLOOKUP(K775,COND!$A$2:$D$7,2,FALSE)+$L$3*VLOOKUP(L775,COND!$A$2:$D$7,3,FALSE)+IF(BB775="SP",$BB$3,0)+IF($AW775&lt;3,-5,0)</f>
        <v>-2.181805734253853</v>
      </c>
      <c r="BA775" s="28">
        <f t="shared" si="101"/>
        <v>-1.2492252487810589</v>
      </c>
      <c r="BB775" t="str">
        <f t="shared" si="102"/>
        <v>SP</v>
      </c>
      <c r="BC775">
        <v>900</v>
      </c>
      <c r="BD775">
        <v>771</v>
      </c>
      <c r="BF775" t="str">
        <f t="shared" si="103"/>
        <v>Unlikely</v>
      </c>
      <c r="BH775" t="str">
        <f>IF(VLOOKUP($B775,'Draft List'!$D$4:$AC$2598,BH$3,FALSE)&lt;&gt;0,VLOOKUP($B775,'Draft List'!$D$4:$AC$2598,BH$3,FALSE),"")</f>
        <v/>
      </c>
      <c r="BI775" t="str">
        <f>IF(VLOOKUP($B775,'Draft List'!$D$4:$AC$2598,BI$3,FALSE)&lt;&gt;0,VLOOKUP($B775,'Draft List'!$D$4:$AC$2598,BI$3,FALSE),"")</f>
        <v/>
      </c>
      <c r="BJ775" t="str">
        <f>IF(VLOOKUP($B775,'Draft List'!$D$4:$AC$2598,BJ$3,FALSE)&lt;&gt;0,VLOOKUP($B775,'Draft List'!$D$4:$AC$2598,BJ$3,FALSE),"")</f>
        <v/>
      </c>
      <c r="BK775" t="str">
        <f>IF(VLOOKUP($B775,'Draft List'!$D$4:$AC$2598,BK$3,FALSE)&lt;&gt;0,VLOOKUP($B775,'Draft List'!$D$4:$AC$2598,BK$3,FALSE),"")</f>
        <v/>
      </c>
      <c r="BL775">
        <f>IF(OR(C775="SP",C775="MR",C775="CL"),"P",VLOOKUP($A775,Bat!$A$4:$AQ$1284,42,FALSE))</f>
        <v>-8.0090114147804083</v>
      </c>
    </row>
    <row r="776" spans="1:64" x14ac:dyDescent="0.25">
      <c r="A776" s="45" t="str">
        <f t="shared" si="96"/>
        <v>RPGerardo Gómez24</v>
      </c>
      <c r="B776">
        <f>VLOOKUP($A776,draft_listing_pitchers_stats!$A$1:$B$1324,2,FALSE)</f>
        <v>3488</v>
      </c>
      <c r="C776" s="1" t="s">
        <v>885</v>
      </c>
      <c r="D776" s="1" t="s">
        <v>651</v>
      </c>
      <c r="E776" s="1" t="s">
        <v>386</v>
      </c>
      <c r="F776" s="1">
        <v>24</v>
      </c>
      <c r="G776" s="1" t="s">
        <v>44</v>
      </c>
      <c r="H776" s="1" t="s">
        <v>44</v>
      </c>
      <c r="I776" s="1" t="s">
        <v>54</v>
      </c>
      <c r="J776" s="24" t="s">
        <v>54</v>
      </c>
      <c r="K776" s="1" t="s">
        <v>46</v>
      </c>
      <c r="L776" s="24" t="s">
        <v>46</v>
      </c>
      <c r="M776" s="1">
        <v>2</v>
      </c>
      <c r="N776" s="1">
        <v>1</v>
      </c>
      <c r="O776" s="24">
        <v>1</v>
      </c>
      <c r="P776" s="1">
        <v>2</v>
      </c>
      <c r="Q776" s="1">
        <v>1</v>
      </c>
      <c r="R776" s="24">
        <v>2</v>
      </c>
      <c r="S776" s="1">
        <v>3</v>
      </c>
      <c r="T776" s="1">
        <v>3</v>
      </c>
      <c r="U776" s="1">
        <v>2</v>
      </c>
      <c r="V776" s="1">
        <v>2</v>
      </c>
      <c r="W776" s="1">
        <v>2</v>
      </c>
      <c r="X776" s="1">
        <v>3</v>
      </c>
      <c r="Y776" s="1">
        <v>2</v>
      </c>
      <c r="Z776" s="1">
        <v>2</v>
      </c>
      <c r="AA776" s="1" t="s">
        <v>48</v>
      </c>
      <c r="AB776" s="1" t="s">
        <v>48</v>
      </c>
      <c r="AC776" s="1">
        <v>2</v>
      </c>
      <c r="AD776" s="1">
        <v>3</v>
      </c>
      <c r="AE776" s="1" t="s">
        <v>48</v>
      </c>
      <c r="AF776" s="1" t="s">
        <v>48</v>
      </c>
      <c r="AG776" s="1">
        <v>2</v>
      </c>
      <c r="AH776" s="1">
        <v>2</v>
      </c>
      <c r="AI776" s="1" t="s">
        <v>48</v>
      </c>
      <c r="AJ776" s="1" t="s">
        <v>48</v>
      </c>
      <c r="AK776" s="1" t="s">
        <v>48</v>
      </c>
      <c r="AL776" s="1" t="s">
        <v>48</v>
      </c>
      <c r="AM776" s="1" t="s">
        <v>48</v>
      </c>
      <c r="AN776" s="1" t="s">
        <v>48</v>
      </c>
      <c r="AO776" s="1" t="s">
        <v>48</v>
      </c>
      <c r="AP776" s="24" t="s">
        <v>48</v>
      </c>
      <c r="AQ776" s="1" t="s">
        <v>71</v>
      </c>
      <c r="AR776" s="1">
        <v>3</v>
      </c>
      <c r="AS776" s="25" t="s">
        <v>15</v>
      </c>
      <c r="AT776" s="36" t="s">
        <v>50</v>
      </c>
      <c r="AU776" s="9">
        <f t="shared" si="97"/>
        <v>-2.5067929134584248</v>
      </c>
      <c r="AV776" s="9">
        <f t="shared" si="98"/>
        <v>-1.8189775966672426</v>
      </c>
      <c r="AW776">
        <f t="shared" si="99"/>
        <v>6</v>
      </c>
      <c r="AX776">
        <f t="shared" si="100"/>
        <v>0</v>
      </c>
      <c r="AY776" s="6">
        <f>VLOOKUP(AQ776,COND!$A$10:$B$32,2,FALSE)</f>
        <v>1</v>
      </c>
      <c r="AZ776" s="9">
        <f>($AU$3*AU776+$AV$3*AV776+$AW$3*AW776+$AX$3*AX776)*AY776*IF(AR776&lt;5,0.95,IF(AR776&lt;7,0.975,1))+$K$3*VLOOKUP(K776,COND!$A$2:$D$7,2,FALSE)+$L$3*VLOOKUP(L776,COND!$A$2:$D$7,3,FALSE)+IF(BB776="SP",$BB$3,0)+IF($AW776&lt;3,-5,0)</f>
        <v>-2.1868649902347101</v>
      </c>
      <c r="BA776" s="28">
        <f t="shared" si="101"/>
        <v>-1.2496697046474712</v>
      </c>
      <c r="BB776" t="str">
        <f t="shared" si="102"/>
        <v>RP</v>
      </c>
      <c r="BC776">
        <v>900</v>
      </c>
      <c r="BD776">
        <v>772</v>
      </c>
      <c r="BF776" t="str">
        <f t="shared" si="103"/>
        <v>Unlikely</v>
      </c>
      <c r="BH776" t="str">
        <f>IF(VLOOKUP($B776,'Draft List'!$D$4:$AC$2598,BH$3,FALSE)&lt;&gt;0,VLOOKUP($B776,'Draft List'!$D$4:$AC$2598,BH$3,FALSE),"")</f>
        <v/>
      </c>
      <c r="BI776" t="str">
        <f>IF(VLOOKUP($B776,'Draft List'!$D$4:$AC$2598,BI$3,FALSE)&lt;&gt;0,VLOOKUP($B776,'Draft List'!$D$4:$AC$2598,BI$3,FALSE),"")</f>
        <v/>
      </c>
      <c r="BJ776" t="str">
        <f>IF(VLOOKUP($B776,'Draft List'!$D$4:$AC$2598,BJ$3,FALSE)&lt;&gt;0,VLOOKUP($B776,'Draft List'!$D$4:$AC$2598,BJ$3,FALSE),"")</f>
        <v/>
      </c>
      <c r="BK776" t="str">
        <f>IF(VLOOKUP($B776,'Draft List'!$D$4:$AC$2598,BK$3,FALSE)&lt;&gt;0,VLOOKUP($B776,'Draft List'!$D$4:$AC$2598,BK$3,FALSE),"")</f>
        <v/>
      </c>
      <c r="BL776">
        <f>IF(OR(C776="SP",C776="MR",C776="CL"),"P",VLOOKUP($A776,Bat!$A$4:$AQ$1284,42,FALSE))</f>
        <v>-5.9255404766767654</v>
      </c>
    </row>
    <row r="777" spans="1:64" x14ac:dyDescent="0.25">
      <c r="A777" s="45" t="str">
        <f t="shared" si="96"/>
        <v>RPMiguel Hernández24</v>
      </c>
      <c r="B777">
        <f>VLOOKUP($A777,draft_listing_pitchers_stats!$A$1:$B$1324,2,FALSE)</f>
        <v>5106</v>
      </c>
      <c r="C777" s="1" t="s">
        <v>885</v>
      </c>
      <c r="D777" s="1" t="s">
        <v>224</v>
      </c>
      <c r="E777" s="1" t="s">
        <v>173</v>
      </c>
      <c r="F777" s="1">
        <v>24</v>
      </c>
      <c r="G777" s="1" t="s">
        <v>44</v>
      </c>
      <c r="H777" s="1" t="s">
        <v>44</v>
      </c>
      <c r="I777" s="1" t="s">
        <v>54</v>
      </c>
      <c r="J777" s="24" t="s">
        <v>54</v>
      </c>
      <c r="K777" s="1" t="s">
        <v>47</v>
      </c>
      <c r="L777" s="24" t="s">
        <v>46</v>
      </c>
      <c r="M777" s="1">
        <v>2</v>
      </c>
      <c r="N777" s="1">
        <v>1</v>
      </c>
      <c r="O777" s="24">
        <v>2</v>
      </c>
      <c r="P777" s="1">
        <v>2</v>
      </c>
      <c r="Q777" s="1">
        <v>1</v>
      </c>
      <c r="R777" s="24">
        <v>2</v>
      </c>
      <c r="S777" s="1">
        <v>4</v>
      </c>
      <c r="T777" s="1">
        <v>4</v>
      </c>
      <c r="U777" s="1">
        <v>2</v>
      </c>
      <c r="V777" s="1">
        <v>2</v>
      </c>
      <c r="W777" s="1" t="s">
        <v>48</v>
      </c>
      <c r="X777" s="1" t="s">
        <v>48</v>
      </c>
      <c r="Y777" s="1">
        <v>2</v>
      </c>
      <c r="Z777" s="1">
        <v>2</v>
      </c>
      <c r="AA777" s="1" t="s">
        <v>48</v>
      </c>
      <c r="AB777" s="1" t="s">
        <v>48</v>
      </c>
      <c r="AC777" s="1" t="s">
        <v>48</v>
      </c>
      <c r="AD777" s="1" t="s">
        <v>48</v>
      </c>
      <c r="AE777" s="1" t="s">
        <v>48</v>
      </c>
      <c r="AF777" s="1" t="s">
        <v>48</v>
      </c>
      <c r="AG777" s="1">
        <v>4</v>
      </c>
      <c r="AH777" s="1">
        <v>4</v>
      </c>
      <c r="AI777" s="1" t="s">
        <v>48</v>
      </c>
      <c r="AJ777" s="1" t="s">
        <v>48</v>
      </c>
      <c r="AK777" s="1" t="s">
        <v>48</v>
      </c>
      <c r="AL777" s="1" t="s">
        <v>48</v>
      </c>
      <c r="AM777" s="1" t="s">
        <v>48</v>
      </c>
      <c r="AN777" s="1" t="s">
        <v>48</v>
      </c>
      <c r="AO777" s="1" t="s">
        <v>48</v>
      </c>
      <c r="AP777" s="24" t="s">
        <v>48</v>
      </c>
      <c r="AQ777" s="1" t="s">
        <v>61</v>
      </c>
      <c r="AR777" s="1">
        <v>5</v>
      </c>
      <c r="AS777" s="25" t="s">
        <v>15</v>
      </c>
      <c r="AT777" s="36" t="s">
        <v>50</v>
      </c>
      <c r="AU777" s="9">
        <f t="shared" si="97"/>
        <v>-2.2644723474043147</v>
      </c>
      <c r="AV777" s="9">
        <f t="shared" si="98"/>
        <v>-1.8189775966672426</v>
      </c>
      <c r="AW777">
        <f t="shared" si="99"/>
        <v>4</v>
      </c>
      <c r="AX777">
        <f t="shared" si="100"/>
        <v>0</v>
      </c>
      <c r="AY777" s="6">
        <f>VLOOKUP(AQ777,COND!$A$10:$B$32,2,FALSE)</f>
        <v>1</v>
      </c>
      <c r="AZ777" s="9">
        <f>($AU$3*AU777+$AV$3*AV777+$AW$3*AW777+$AX$3*AX777)*AY777*IF(AR777&lt;5,0.95,IF(AR777&lt;7,0.975,1))+$K$3*VLOOKUP(K777,COND!$A$2:$D$7,2,FALSE)+$L$3*VLOOKUP(L777,COND!$A$2:$D$7,3,FALSE)+IF(BB777="SP",$BB$3,0)+IF($AW777&lt;3,-5,0)</f>
        <v>-2.2616352427550659</v>
      </c>
      <c r="BA777" s="28">
        <f t="shared" si="101"/>
        <v>-1.2562382747082761</v>
      </c>
      <c r="BB777" t="str">
        <f t="shared" si="102"/>
        <v>SP</v>
      </c>
      <c r="BC777">
        <v>900</v>
      </c>
      <c r="BD777">
        <v>773</v>
      </c>
      <c r="BF777" t="str">
        <f t="shared" si="103"/>
        <v>Unlikely</v>
      </c>
      <c r="BH777" t="str">
        <f>IF(VLOOKUP($B777,'Draft List'!$D$4:$AC$2598,BH$3,FALSE)&lt;&gt;0,VLOOKUP($B777,'Draft List'!$D$4:$AC$2598,BH$3,FALSE),"")</f>
        <v/>
      </c>
      <c r="BI777" t="str">
        <f>IF(VLOOKUP($B777,'Draft List'!$D$4:$AC$2598,BI$3,FALSE)&lt;&gt;0,VLOOKUP($B777,'Draft List'!$D$4:$AC$2598,BI$3,FALSE),"")</f>
        <v/>
      </c>
      <c r="BJ777" t="str">
        <f>IF(VLOOKUP($B777,'Draft List'!$D$4:$AC$2598,BJ$3,FALSE)&lt;&gt;0,VLOOKUP($B777,'Draft List'!$D$4:$AC$2598,BJ$3,FALSE),"")</f>
        <v/>
      </c>
      <c r="BK777" t="str">
        <f>IF(VLOOKUP($B777,'Draft List'!$D$4:$AC$2598,BK$3,FALSE)&lt;&gt;0,VLOOKUP($B777,'Draft List'!$D$4:$AC$2598,BK$3,FALSE),"")</f>
        <v/>
      </c>
      <c r="BL777" t="e">
        <f>IF(OR(C777="SP",C777="MR",C777="CL"),"P",VLOOKUP($A777,Bat!$A$4:$AQ$1284,42,FALSE))</f>
        <v>#N/A</v>
      </c>
    </row>
    <row r="778" spans="1:64" x14ac:dyDescent="0.25">
      <c r="A778" s="45" t="str">
        <f t="shared" si="96"/>
        <v>RPPaul Murphy23</v>
      </c>
      <c r="B778">
        <f>VLOOKUP($A778,draft_listing_pitchers_stats!$A$1:$B$1324,2,FALSE)</f>
        <v>13270</v>
      </c>
      <c r="C778" s="1" t="s">
        <v>885</v>
      </c>
      <c r="D778" s="1" t="s">
        <v>199</v>
      </c>
      <c r="E778" s="1" t="s">
        <v>769</v>
      </c>
      <c r="F778" s="1">
        <v>23</v>
      </c>
      <c r="G778" s="1" t="s">
        <v>58</v>
      </c>
      <c r="H778" s="1" t="s">
        <v>58</v>
      </c>
      <c r="I778" s="1" t="s">
        <v>54</v>
      </c>
      <c r="J778" s="24" t="s">
        <v>54</v>
      </c>
      <c r="K778" s="1" t="s">
        <v>46</v>
      </c>
      <c r="L778" s="24" t="s">
        <v>47</v>
      </c>
      <c r="M778" s="1">
        <v>2</v>
      </c>
      <c r="N778" s="1">
        <v>1</v>
      </c>
      <c r="O778" s="24">
        <v>1</v>
      </c>
      <c r="P778" s="1">
        <v>2</v>
      </c>
      <c r="Q778" s="1">
        <v>1</v>
      </c>
      <c r="R778" s="24">
        <v>2</v>
      </c>
      <c r="S778" s="1">
        <v>4</v>
      </c>
      <c r="T778" s="1">
        <v>4</v>
      </c>
      <c r="U778" s="1">
        <v>2</v>
      </c>
      <c r="V778" s="1">
        <v>3</v>
      </c>
      <c r="W778" s="1" t="s">
        <v>48</v>
      </c>
      <c r="X778" s="1" t="s">
        <v>48</v>
      </c>
      <c r="Y778" s="1">
        <v>2</v>
      </c>
      <c r="Z778" s="1">
        <v>2</v>
      </c>
      <c r="AA778" s="1" t="s">
        <v>48</v>
      </c>
      <c r="AB778" s="1" t="s">
        <v>48</v>
      </c>
      <c r="AC778" s="1" t="s">
        <v>48</v>
      </c>
      <c r="AD778" s="1" t="s">
        <v>48</v>
      </c>
      <c r="AE778" s="1" t="s">
        <v>48</v>
      </c>
      <c r="AF778" s="1" t="s">
        <v>48</v>
      </c>
      <c r="AG778" s="1">
        <v>3</v>
      </c>
      <c r="AH778" s="1">
        <v>4</v>
      </c>
      <c r="AI778" s="1" t="s">
        <v>48</v>
      </c>
      <c r="AJ778" s="1" t="s">
        <v>48</v>
      </c>
      <c r="AK778" s="1" t="s">
        <v>48</v>
      </c>
      <c r="AL778" s="1" t="s">
        <v>48</v>
      </c>
      <c r="AM778" s="1" t="s">
        <v>48</v>
      </c>
      <c r="AN778" s="1" t="s">
        <v>48</v>
      </c>
      <c r="AO778" s="1" t="s">
        <v>48</v>
      </c>
      <c r="AP778" s="24" t="s">
        <v>48</v>
      </c>
      <c r="AQ778" s="1" t="s">
        <v>62</v>
      </c>
      <c r="AR778" s="1">
        <v>6</v>
      </c>
      <c r="AS778" s="25" t="s">
        <v>523</v>
      </c>
      <c r="AT778" s="36" t="s">
        <v>50</v>
      </c>
      <c r="AU778" s="9">
        <f t="shared" si="97"/>
        <v>-2.5067929134584248</v>
      </c>
      <c r="AV778" s="9">
        <f t="shared" si="98"/>
        <v>-1.8189775966672426</v>
      </c>
      <c r="AW778">
        <f t="shared" si="99"/>
        <v>4</v>
      </c>
      <c r="AX778">
        <f t="shared" si="100"/>
        <v>0</v>
      </c>
      <c r="AY778" s="6">
        <f>VLOOKUP(AQ778,COND!$A$10:$B$32,2,FALSE)</f>
        <v>1</v>
      </c>
      <c r="AZ778" s="9">
        <f>($AU$3*AU778+$AV$3*AV778+$AW$3*AW778+$AX$3*AX778)*AY778*IF(AR778&lt;5,0.95,IF(AR778&lt;7,0.975,1))+$K$3*VLOOKUP(K778,COND!$A$2:$D$7,2,FALSE)+$L$3*VLOOKUP(L778,COND!$A$2:$D$7,3,FALSE)+IF(BB778="SP",$BB$3,0)+IF($AW778&lt;3,-5,0)</f>
        <v>-2.3088877531356253</v>
      </c>
      <c r="BA778" s="28">
        <f t="shared" si="101"/>
        <v>-1.2603894098793005</v>
      </c>
      <c r="BB778" t="str">
        <f t="shared" si="102"/>
        <v>SP</v>
      </c>
      <c r="BC778">
        <v>900</v>
      </c>
      <c r="BD778">
        <v>774</v>
      </c>
      <c r="BF778" t="str">
        <f t="shared" si="103"/>
        <v>Unlikely</v>
      </c>
      <c r="BH778" t="str">
        <f>IF(VLOOKUP($B778,'Draft List'!$D$4:$AC$2598,BH$3,FALSE)&lt;&gt;0,VLOOKUP($B778,'Draft List'!$D$4:$AC$2598,BH$3,FALSE),"")</f>
        <v/>
      </c>
      <c r="BI778" t="str">
        <f>IF(VLOOKUP($B778,'Draft List'!$D$4:$AC$2598,BI$3,FALSE)&lt;&gt;0,VLOOKUP($B778,'Draft List'!$D$4:$AC$2598,BI$3,FALSE),"")</f>
        <v/>
      </c>
      <c r="BJ778" t="str">
        <f>IF(VLOOKUP($B778,'Draft List'!$D$4:$AC$2598,BJ$3,FALSE)&lt;&gt;0,VLOOKUP($B778,'Draft List'!$D$4:$AC$2598,BJ$3,FALSE),"")</f>
        <v/>
      </c>
      <c r="BK778" t="str">
        <f>IF(VLOOKUP($B778,'Draft List'!$D$4:$AC$2598,BK$3,FALSE)&lt;&gt;0,VLOOKUP($B778,'Draft List'!$D$4:$AC$2598,BK$3,FALSE),"")</f>
        <v/>
      </c>
      <c r="BL778">
        <f>IF(OR(C778="SP",C778="MR",C778="CL"),"P",VLOOKUP($A778,Bat!$A$4:$AQ$1284,42,FALSE))</f>
        <v>-3.9546995935014539</v>
      </c>
    </row>
    <row r="779" spans="1:64" x14ac:dyDescent="0.25">
      <c r="A779" s="45" t="str">
        <f t="shared" si="96"/>
        <v>RPChandler Harris24</v>
      </c>
      <c r="B779">
        <f>VLOOKUP($A779,draft_listing_pitchers_stats!$A$1:$B$1324,2,FALSE)</f>
        <v>2661</v>
      </c>
      <c r="C779" s="1" t="s">
        <v>885</v>
      </c>
      <c r="D779" s="1" t="s">
        <v>1228</v>
      </c>
      <c r="E779" s="1" t="s">
        <v>262</v>
      </c>
      <c r="F779" s="1">
        <v>24</v>
      </c>
      <c r="G779" s="1" t="s">
        <v>58</v>
      </c>
      <c r="H779" s="1" t="s">
        <v>58</v>
      </c>
      <c r="I779" s="1" t="s">
        <v>54</v>
      </c>
      <c r="J779" s="24" t="s">
        <v>54</v>
      </c>
      <c r="K779" s="1" t="s">
        <v>46</v>
      </c>
      <c r="L779" s="24" t="s">
        <v>46</v>
      </c>
      <c r="M779" s="1">
        <v>3</v>
      </c>
      <c r="N779" s="1">
        <v>1</v>
      </c>
      <c r="O779" s="24">
        <v>1</v>
      </c>
      <c r="P779" s="1">
        <v>4</v>
      </c>
      <c r="Q779" s="1">
        <v>1</v>
      </c>
      <c r="R779" s="24">
        <v>2</v>
      </c>
      <c r="S779" s="1" t="s">
        <v>48</v>
      </c>
      <c r="T779" s="1" t="s">
        <v>48</v>
      </c>
      <c r="U779" s="1" t="s">
        <v>48</v>
      </c>
      <c r="V779" s="1" t="s">
        <v>48</v>
      </c>
      <c r="W779" s="1">
        <v>4</v>
      </c>
      <c r="X779" s="1">
        <v>6</v>
      </c>
      <c r="Y779" s="1" t="s">
        <v>48</v>
      </c>
      <c r="Z779" s="1" t="s">
        <v>48</v>
      </c>
      <c r="AA779" s="1" t="s">
        <v>48</v>
      </c>
      <c r="AB779" s="1" t="s">
        <v>48</v>
      </c>
      <c r="AC779" s="1" t="s">
        <v>48</v>
      </c>
      <c r="AD779" s="1" t="s">
        <v>48</v>
      </c>
      <c r="AE779" s="1">
        <v>4</v>
      </c>
      <c r="AF779" s="1">
        <v>5</v>
      </c>
      <c r="AG779" s="1" t="s">
        <v>48</v>
      </c>
      <c r="AH779" s="1" t="s">
        <v>48</v>
      </c>
      <c r="AI779" s="1" t="s">
        <v>48</v>
      </c>
      <c r="AJ779" s="1" t="s">
        <v>48</v>
      </c>
      <c r="AK779" s="1" t="s">
        <v>48</v>
      </c>
      <c r="AL779" s="1" t="s">
        <v>48</v>
      </c>
      <c r="AM779" s="1" t="s">
        <v>48</v>
      </c>
      <c r="AN779" s="1" t="s">
        <v>48</v>
      </c>
      <c r="AO779" s="1" t="s">
        <v>48</v>
      </c>
      <c r="AP779" s="24" t="s">
        <v>48</v>
      </c>
      <c r="AQ779" s="1" t="s">
        <v>61</v>
      </c>
      <c r="AR779" s="1">
        <v>8</v>
      </c>
      <c r="AS779" s="25" t="s">
        <v>523</v>
      </c>
      <c r="AT779" s="36" t="s">
        <v>50</v>
      </c>
      <c r="AU779" s="9">
        <f t="shared" si="97"/>
        <v>-2.3121015889492513</v>
      </c>
      <c r="AV779" s="9">
        <f t="shared" si="98"/>
        <v>-1.4295949476488956</v>
      </c>
      <c r="AW779">
        <f t="shared" si="99"/>
        <v>2</v>
      </c>
      <c r="AX779">
        <f t="shared" si="100"/>
        <v>0.5</v>
      </c>
      <c r="AY779" s="6">
        <f>VLOOKUP(AQ779,COND!$A$10:$B$32,2,FALSE)</f>
        <v>1</v>
      </c>
      <c r="AZ779" s="9">
        <f>($AU$3*AU779+$AV$3*AV779+$AW$3*AW779+$AX$3*AX779)*AY779*IF(AR779&lt;5,0.95,IF(AR779&lt;7,0.975,1))+$K$3*VLOOKUP(K779,COND!$A$2:$D$7,2,FALSE)+$L$3*VLOOKUP(L779,COND!$A$2:$D$7,3,FALSE)+IF(BB779="SP",$BB$3,0)+IF($AW779&lt;3,-5,0)</f>
        <v>-2.4293192707677633</v>
      </c>
      <c r="BA779" s="28">
        <f t="shared" si="101"/>
        <v>-1.2709693241424012</v>
      </c>
      <c r="BB779" t="str">
        <f t="shared" si="102"/>
        <v>RP</v>
      </c>
      <c r="BC779">
        <v>900</v>
      </c>
      <c r="BD779">
        <v>775</v>
      </c>
      <c r="BF779" t="str">
        <f t="shared" si="103"/>
        <v>Unlikely</v>
      </c>
      <c r="BH779" t="str">
        <f>IF(VLOOKUP($B779,'Draft List'!$D$4:$AC$2598,BH$3,FALSE)&lt;&gt;0,VLOOKUP($B779,'Draft List'!$D$4:$AC$2598,BH$3,FALSE),"")</f>
        <v/>
      </c>
      <c r="BI779" t="str">
        <f>IF(VLOOKUP($B779,'Draft List'!$D$4:$AC$2598,BI$3,FALSE)&lt;&gt;0,VLOOKUP($B779,'Draft List'!$D$4:$AC$2598,BI$3,FALSE),"")</f>
        <v/>
      </c>
      <c r="BJ779" t="str">
        <f>IF(VLOOKUP($B779,'Draft List'!$D$4:$AC$2598,BJ$3,FALSE)&lt;&gt;0,VLOOKUP($B779,'Draft List'!$D$4:$AC$2598,BJ$3,FALSE),"")</f>
        <v/>
      </c>
      <c r="BK779" t="str">
        <f>IF(VLOOKUP($B779,'Draft List'!$D$4:$AC$2598,BK$3,FALSE)&lt;&gt;0,VLOOKUP($B779,'Draft List'!$D$4:$AC$2598,BK$3,FALSE),"")</f>
        <v/>
      </c>
      <c r="BL779" t="e">
        <f>IF(OR(C779="SP",C779="MR",C779="CL"),"P",VLOOKUP($A779,Bat!$A$4:$AQ$1284,42,FALSE))</f>
        <v>#N/A</v>
      </c>
    </row>
    <row r="780" spans="1:64" x14ac:dyDescent="0.25">
      <c r="A780" s="45" t="str">
        <f t="shared" si="96"/>
        <v>RPTravis Rodríguez24</v>
      </c>
      <c r="B780">
        <f>VLOOKUP($A780,draft_listing_pitchers_stats!$A$1:$B$1324,2,FALSE)</f>
        <v>13710</v>
      </c>
      <c r="C780" s="1" t="s">
        <v>885</v>
      </c>
      <c r="D780" s="1" t="s">
        <v>552</v>
      </c>
      <c r="E780" s="1" t="s">
        <v>225</v>
      </c>
      <c r="F780" s="1">
        <v>24</v>
      </c>
      <c r="G780" s="1" t="s">
        <v>44</v>
      </c>
      <c r="H780" s="1" t="s">
        <v>44</v>
      </c>
      <c r="I780" s="1" t="s">
        <v>54</v>
      </c>
      <c r="J780" s="24" t="s">
        <v>54</v>
      </c>
      <c r="K780" s="1" t="s">
        <v>46</v>
      </c>
      <c r="L780" s="24" t="s">
        <v>46</v>
      </c>
      <c r="M780" s="1">
        <v>2</v>
      </c>
      <c r="N780" s="1">
        <v>1</v>
      </c>
      <c r="O780" s="24">
        <v>2</v>
      </c>
      <c r="P780" s="1">
        <v>2</v>
      </c>
      <c r="Q780" s="1">
        <v>1</v>
      </c>
      <c r="R780" s="24">
        <v>2</v>
      </c>
      <c r="S780" s="1">
        <v>4</v>
      </c>
      <c r="T780" s="1">
        <v>4</v>
      </c>
      <c r="U780" s="1">
        <v>1</v>
      </c>
      <c r="V780" s="1">
        <v>1</v>
      </c>
      <c r="W780" s="1">
        <v>3</v>
      </c>
      <c r="X780" s="1">
        <v>3</v>
      </c>
      <c r="Y780" s="1" t="s">
        <v>48</v>
      </c>
      <c r="Z780" s="1" t="s">
        <v>48</v>
      </c>
      <c r="AA780" s="1" t="s">
        <v>48</v>
      </c>
      <c r="AB780" s="1" t="s">
        <v>48</v>
      </c>
      <c r="AC780" s="1" t="s">
        <v>48</v>
      </c>
      <c r="AD780" s="1" t="s">
        <v>48</v>
      </c>
      <c r="AE780" s="1" t="s">
        <v>48</v>
      </c>
      <c r="AF780" s="1" t="s">
        <v>48</v>
      </c>
      <c r="AG780" s="1" t="s">
        <v>48</v>
      </c>
      <c r="AH780" s="1" t="s">
        <v>48</v>
      </c>
      <c r="AI780" s="1" t="s">
        <v>48</v>
      </c>
      <c r="AJ780" s="1" t="s">
        <v>48</v>
      </c>
      <c r="AK780" s="1" t="s">
        <v>48</v>
      </c>
      <c r="AL780" s="1" t="s">
        <v>48</v>
      </c>
      <c r="AM780" s="1" t="s">
        <v>48</v>
      </c>
      <c r="AN780" s="1" t="s">
        <v>48</v>
      </c>
      <c r="AO780" s="1" t="s">
        <v>48</v>
      </c>
      <c r="AP780" s="24" t="s">
        <v>48</v>
      </c>
      <c r="AQ780" s="1" t="s">
        <v>521</v>
      </c>
      <c r="AR780" s="1">
        <v>5</v>
      </c>
      <c r="AS780" s="25" t="s">
        <v>523</v>
      </c>
      <c r="AT780" s="36" t="s">
        <v>50</v>
      </c>
      <c r="AU780" s="9">
        <f t="shared" si="97"/>
        <v>-2.2644723474043147</v>
      </c>
      <c r="AV780" s="9">
        <f t="shared" si="98"/>
        <v>-1.8189775966672426</v>
      </c>
      <c r="AW780">
        <f t="shared" si="99"/>
        <v>3</v>
      </c>
      <c r="AX780">
        <f t="shared" si="100"/>
        <v>0</v>
      </c>
      <c r="AY780" s="6">
        <f>VLOOKUP(AQ780,COND!$A$10:$B$32,2,FALSE)</f>
        <v>1</v>
      </c>
      <c r="AZ780" s="9">
        <f>($AU$3*AU780+$AV$3*AV780+$AW$3*AW780+$AX$3*AX780)*AY780*IF(AR780&lt;5,0.95,IF(AR780&lt;7,0.975,1))+$K$3*VLOOKUP(K780,COND!$A$2:$D$7,2,FALSE)+$L$3*VLOOKUP(L780,COND!$A$2:$D$7,3,FALSE)+IF(BB780="SP",$BB$3,0)+IF($AW780&lt;3,-5,0)</f>
        <v>-2.4491352427550694</v>
      </c>
      <c r="BA780" s="28">
        <f t="shared" si="101"/>
        <v>-1.2727101581764462</v>
      </c>
      <c r="BB780" t="str">
        <f t="shared" si="102"/>
        <v>SP</v>
      </c>
      <c r="BC780">
        <v>900</v>
      </c>
      <c r="BD780">
        <v>776</v>
      </c>
      <c r="BF780" t="str">
        <f t="shared" si="103"/>
        <v>Unlikely</v>
      </c>
      <c r="BH780" t="str">
        <f>IF(VLOOKUP($B780,'Draft List'!$D$4:$AC$2598,BH$3,FALSE)&lt;&gt;0,VLOOKUP($B780,'Draft List'!$D$4:$AC$2598,BH$3,FALSE),"")</f>
        <v/>
      </c>
      <c r="BI780" t="str">
        <f>IF(VLOOKUP($B780,'Draft List'!$D$4:$AC$2598,BI$3,FALSE)&lt;&gt;0,VLOOKUP($B780,'Draft List'!$D$4:$AC$2598,BI$3,FALSE),"")</f>
        <v/>
      </c>
      <c r="BJ780" t="str">
        <f>IF(VLOOKUP($B780,'Draft List'!$D$4:$AC$2598,BJ$3,FALSE)&lt;&gt;0,VLOOKUP($B780,'Draft List'!$D$4:$AC$2598,BJ$3,FALSE),"")</f>
        <v/>
      </c>
      <c r="BK780" t="str">
        <f>IF(VLOOKUP($B780,'Draft List'!$D$4:$AC$2598,BK$3,FALSE)&lt;&gt;0,VLOOKUP($B780,'Draft List'!$D$4:$AC$2598,BK$3,FALSE),"")</f>
        <v/>
      </c>
      <c r="BL780">
        <f>IF(OR(C780="SP",C780="MR",C780="CL"),"P",VLOOKUP($A780,Bat!$A$4:$AQ$1284,42,FALSE))</f>
        <v>-4.2640013994044228</v>
      </c>
    </row>
    <row r="781" spans="1:64" x14ac:dyDescent="0.25">
      <c r="A781" s="45" t="str">
        <f t="shared" si="96"/>
        <v>RPPancho Flores23</v>
      </c>
      <c r="B781">
        <f>VLOOKUP($A781,draft_listing_pitchers_stats!$A$1:$B$1324,2,FALSE)</f>
        <v>13592</v>
      </c>
      <c r="C781" s="1" t="s">
        <v>885</v>
      </c>
      <c r="D781" s="1" t="s">
        <v>396</v>
      </c>
      <c r="E781" s="1" t="s">
        <v>257</v>
      </c>
      <c r="F781" s="1">
        <v>23</v>
      </c>
      <c r="G781" s="1" t="s">
        <v>44</v>
      </c>
      <c r="H781" s="1" t="s">
        <v>44</v>
      </c>
      <c r="I781" s="1" t="s">
        <v>54</v>
      </c>
      <c r="J781" s="24" t="s">
        <v>54</v>
      </c>
      <c r="K781" s="1" t="s">
        <v>46</v>
      </c>
      <c r="L781" s="24" t="s">
        <v>46</v>
      </c>
      <c r="M781" s="1">
        <v>2</v>
      </c>
      <c r="N781" s="1">
        <v>2</v>
      </c>
      <c r="O781" s="24">
        <v>1</v>
      </c>
      <c r="P781" s="1">
        <v>4</v>
      </c>
      <c r="Q781" s="1">
        <v>2</v>
      </c>
      <c r="R781" s="24">
        <v>1</v>
      </c>
      <c r="S781" s="1">
        <v>5</v>
      </c>
      <c r="T781" s="1">
        <v>6</v>
      </c>
      <c r="U781" s="1">
        <v>1</v>
      </c>
      <c r="V781" s="1">
        <v>5</v>
      </c>
      <c r="W781" s="1" t="s">
        <v>48</v>
      </c>
      <c r="X781" s="1" t="s">
        <v>48</v>
      </c>
      <c r="Y781" s="1" t="s">
        <v>48</v>
      </c>
      <c r="Z781" s="1" t="s">
        <v>48</v>
      </c>
      <c r="AA781" s="1" t="s">
        <v>48</v>
      </c>
      <c r="AB781" s="1" t="s">
        <v>48</v>
      </c>
      <c r="AC781" s="1" t="s">
        <v>48</v>
      </c>
      <c r="AD781" s="1" t="s">
        <v>48</v>
      </c>
      <c r="AE781" s="1" t="s">
        <v>48</v>
      </c>
      <c r="AF781" s="1" t="s">
        <v>48</v>
      </c>
      <c r="AG781" s="1" t="s">
        <v>48</v>
      </c>
      <c r="AH781" s="1" t="s">
        <v>48</v>
      </c>
      <c r="AI781" s="1" t="s">
        <v>48</v>
      </c>
      <c r="AJ781" s="1" t="s">
        <v>48</v>
      </c>
      <c r="AK781" s="1" t="s">
        <v>48</v>
      </c>
      <c r="AL781" s="1" t="s">
        <v>48</v>
      </c>
      <c r="AM781" s="1" t="s">
        <v>48</v>
      </c>
      <c r="AN781" s="1" t="s">
        <v>48</v>
      </c>
      <c r="AO781" s="1" t="s">
        <v>48</v>
      </c>
      <c r="AP781" s="24" t="s">
        <v>48</v>
      </c>
      <c r="AQ781" s="1" t="s">
        <v>64</v>
      </c>
      <c r="AR781" s="1">
        <v>5</v>
      </c>
      <c r="AS781" s="25" t="s">
        <v>519</v>
      </c>
      <c r="AT781" s="36" t="s">
        <v>50</v>
      </c>
      <c r="AU781" s="9">
        <f t="shared" si="97"/>
        <v>-2.311361197028369</v>
      </c>
      <c r="AV781" s="9">
        <f t="shared" si="98"/>
        <v>-1.4764837972729503</v>
      </c>
      <c r="AW781">
        <f t="shared" si="99"/>
        <v>2</v>
      </c>
      <c r="AX781">
        <f t="shared" si="100"/>
        <v>0.5</v>
      </c>
      <c r="AY781" s="6">
        <f>VLOOKUP(AQ781,COND!$A$10:$B$32,2,FALSE)</f>
        <v>1</v>
      </c>
      <c r="AZ781" s="9">
        <f>($AU$3*AU781+$AV$3*AV781+$AW$3*AW781+$AX$3*AX781)*AY781*IF(AR781&lt;5,0.95,IF(AR781&lt;7,0.975,1))+$K$3*VLOOKUP(K781,COND!$A$2:$D$7,2,FALSE)+$L$3*VLOOKUP(L781,COND!$A$2:$D$7,3,FALSE)+IF(BB781="SP",$BB$3,0)+IF($AW781&lt;3,-5,0)</f>
        <v>-2.657774480243063</v>
      </c>
      <c r="BA781" s="28">
        <f t="shared" si="101"/>
        <v>-1.2910391246126596</v>
      </c>
      <c r="BB781" t="str">
        <f t="shared" si="102"/>
        <v>RP</v>
      </c>
      <c r="BC781">
        <v>900</v>
      </c>
      <c r="BD781">
        <v>777</v>
      </c>
      <c r="BF781" t="str">
        <f t="shared" si="103"/>
        <v>Unlikely</v>
      </c>
      <c r="BH781" t="str">
        <f>IF(VLOOKUP($B781,'Draft List'!$D$4:$AC$2598,BH$3,FALSE)&lt;&gt;0,VLOOKUP($B781,'Draft List'!$D$4:$AC$2598,BH$3,FALSE),"")</f>
        <v/>
      </c>
      <c r="BI781" t="str">
        <f>IF(VLOOKUP($B781,'Draft List'!$D$4:$AC$2598,BI$3,FALSE)&lt;&gt;0,VLOOKUP($B781,'Draft List'!$D$4:$AC$2598,BI$3,FALSE),"")</f>
        <v/>
      </c>
      <c r="BJ781" t="str">
        <f>IF(VLOOKUP($B781,'Draft List'!$D$4:$AC$2598,BJ$3,FALSE)&lt;&gt;0,VLOOKUP($B781,'Draft List'!$D$4:$AC$2598,BJ$3,FALSE),"")</f>
        <v/>
      </c>
      <c r="BK781" t="str">
        <f>IF(VLOOKUP($B781,'Draft List'!$D$4:$AC$2598,BK$3,FALSE)&lt;&gt;0,VLOOKUP($B781,'Draft List'!$D$4:$AC$2598,BK$3,FALSE),"")</f>
        <v/>
      </c>
      <c r="BL781">
        <f>IF(OR(C781="SP",C781="MR",C781="CL"),"P",VLOOKUP($A781,Bat!$A$4:$AQ$1284,42,FALSE))</f>
        <v>-6.6440244344157762</v>
      </c>
    </row>
    <row r="782" spans="1:64" x14ac:dyDescent="0.25">
      <c r="A782" s="45" t="str">
        <f t="shared" si="96"/>
        <v>RPGreg Gordon24</v>
      </c>
      <c r="B782">
        <f>VLOOKUP($A782,draft_listing_pitchers_stats!$A$1:$B$1324,2,FALSE)</f>
        <v>1795</v>
      </c>
      <c r="C782" s="1" t="s">
        <v>885</v>
      </c>
      <c r="D782" s="1" t="s">
        <v>177</v>
      </c>
      <c r="E782" s="1" t="s">
        <v>1197</v>
      </c>
      <c r="F782" s="1">
        <v>24</v>
      </c>
      <c r="G782" s="1" t="s">
        <v>44</v>
      </c>
      <c r="H782" s="1" t="s">
        <v>44</v>
      </c>
      <c r="I782" s="1" t="s">
        <v>54</v>
      </c>
      <c r="J782" s="24" t="s">
        <v>54</v>
      </c>
      <c r="K782" s="1" t="s">
        <v>47</v>
      </c>
      <c r="L782" s="24" t="s">
        <v>46</v>
      </c>
      <c r="M782" s="1">
        <v>2</v>
      </c>
      <c r="N782" s="1">
        <v>1</v>
      </c>
      <c r="O782" s="24">
        <v>1</v>
      </c>
      <c r="P782" s="1">
        <v>2</v>
      </c>
      <c r="Q782" s="1">
        <v>1</v>
      </c>
      <c r="R782" s="24">
        <v>2</v>
      </c>
      <c r="S782" s="1">
        <v>4</v>
      </c>
      <c r="T782" s="1">
        <v>4</v>
      </c>
      <c r="U782" s="1" t="s">
        <v>48</v>
      </c>
      <c r="V782" s="1" t="s">
        <v>48</v>
      </c>
      <c r="W782" s="1" t="s">
        <v>48</v>
      </c>
      <c r="X782" s="1" t="s">
        <v>48</v>
      </c>
      <c r="Y782" s="1">
        <v>2</v>
      </c>
      <c r="Z782" s="1">
        <v>2</v>
      </c>
      <c r="AA782" s="1" t="s">
        <v>48</v>
      </c>
      <c r="AB782" s="1" t="s">
        <v>48</v>
      </c>
      <c r="AC782" s="1" t="s">
        <v>48</v>
      </c>
      <c r="AD782" s="1" t="s">
        <v>48</v>
      </c>
      <c r="AE782" s="1" t="s">
        <v>48</v>
      </c>
      <c r="AF782" s="1" t="s">
        <v>48</v>
      </c>
      <c r="AG782" s="1">
        <v>3</v>
      </c>
      <c r="AH782" s="1">
        <v>3</v>
      </c>
      <c r="AI782" s="1" t="s">
        <v>48</v>
      </c>
      <c r="AJ782" s="1" t="s">
        <v>48</v>
      </c>
      <c r="AK782" s="1" t="s">
        <v>48</v>
      </c>
      <c r="AL782" s="1" t="s">
        <v>48</v>
      </c>
      <c r="AM782" s="1" t="s">
        <v>48</v>
      </c>
      <c r="AN782" s="1" t="s">
        <v>48</v>
      </c>
      <c r="AO782" s="1" t="s">
        <v>48</v>
      </c>
      <c r="AP782" s="24" t="s">
        <v>48</v>
      </c>
      <c r="AQ782" s="1" t="s">
        <v>522</v>
      </c>
      <c r="AR782" s="1">
        <v>5</v>
      </c>
      <c r="AS782" s="25" t="s">
        <v>523</v>
      </c>
      <c r="AT782" s="36" t="s">
        <v>50</v>
      </c>
      <c r="AU782" s="9">
        <f t="shared" si="97"/>
        <v>-2.5067929134584248</v>
      </c>
      <c r="AV782" s="9">
        <f t="shared" si="98"/>
        <v>-1.8189775966672426</v>
      </c>
      <c r="AW782">
        <f t="shared" si="99"/>
        <v>3</v>
      </c>
      <c r="AX782">
        <f t="shared" si="100"/>
        <v>0</v>
      </c>
      <c r="AY782" s="6">
        <f>VLOOKUP(AQ782,COND!$A$10:$B$32,2,FALSE)</f>
        <v>1</v>
      </c>
      <c r="AZ782" s="9">
        <f>($AU$3*AU782+$AV$3*AV782+$AW$3*AW782+$AX$3*AX782)*AY782*IF(AR782&lt;5,0.95,IF(AR782&lt;7,0.975,1))+$K$3*VLOOKUP(K782,COND!$A$2:$D$7,2,FALSE)+$L$3*VLOOKUP(L782,COND!$A$2:$D$7,3,FALSE)+IF(BB782="SP",$BB$3,0)+IF($AW782&lt;3,-5,0)</f>
        <v>-2.7963877531356225</v>
      </c>
      <c r="BA782" s="28">
        <f t="shared" si="101"/>
        <v>-1.3032163068965414</v>
      </c>
      <c r="BB782" t="str">
        <f t="shared" si="102"/>
        <v>SP</v>
      </c>
      <c r="BC782">
        <v>900</v>
      </c>
      <c r="BD782">
        <v>778</v>
      </c>
      <c r="BF782" t="str">
        <f t="shared" si="103"/>
        <v>Unlikely</v>
      </c>
      <c r="BH782" t="str">
        <f>IF(VLOOKUP($B782,'Draft List'!$D$4:$AC$2598,BH$3,FALSE)&lt;&gt;0,VLOOKUP($B782,'Draft List'!$D$4:$AC$2598,BH$3,FALSE),"")</f>
        <v/>
      </c>
      <c r="BI782" t="str">
        <f>IF(VLOOKUP($B782,'Draft List'!$D$4:$AC$2598,BI$3,FALSE)&lt;&gt;0,VLOOKUP($B782,'Draft List'!$D$4:$AC$2598,BI$3,FALSE),"")</f>
        <v/>
      </c>
      <c r="BJ782" t="str">
        <f>IF(VLOOKUP($B782,'Draft List'!$D$4:$AC$2598,BJ$3,FALSE)&lt;&gt;0,VLOOKUP($B782,'Draft List'!$D$4:$AC$2598,BJ$3,FALSE),"")</f>
        <v/>
      </c>
      <c r="BK782" t="str">
        <f>IF(VLOOKUP($B782,'Draft List'!$D$4:$AC$2598,BK$3,FALSE)&lt;&gt;0,VLOOKUP($B782,'Draft List'!$D$4:$AC$2598,BK$3,FALSE),"")</f>
        <v/>
      </c>
      <c r="BL782">
        <f>IF(OR(C782="SP",C782="MR",C782="CL"),"P",VLOOKUP($A782,Bat!$A$4:$AQ$1284,42,FALSE))</f>
        <v>-7.7490685121049854</v>
      </c>
    </row>
    <row r="783" spans="1:64" x14ac:dyDescent="0.25">
      <c r="A783" s="45" t="str">
        <f t="shared" si="96"/>
        <v>RPLarry Blackwell24</v>
      </c>
      <c r="B783">
        <f>VLOOKUP($A783,draft_listing_pitchers_stats!$A$1:$B$1324,2,FALSE)</f>
        <v>5131</v>
      </c>
      <c r="C783" s="1" t="s">
        <v>885</v>
      </c>
      <c r="D783" s="1" t="s">
        <v>266</v>
      </c>
      <c r="E783" s="1" t="s">
        <v>1042</v>
      </c>
      <c r="F783" s="1">
        <v>24</v>
      </c>
      <c r="G783" s="1" t="s">
        <v>44</v>
      </c>
      <c r="H783" s="1" t="s">
        <v>44</v>
      </c>
      <c r="I783" s="1" t="s">
        <v>54</v>
      </c>
      <c r="J783" s="24" t="s">
        <v>54</v>
      </c>
      <c r="K783" s="1" t="s">
        <v>46</v>
      </c>
      <c r="L783" s="24" t="s">
        <v>46</v>
      </c>
      <c r="M783" s="1">
        <v>2</v>
      </c>
      <c r="N783" s="1">
        <v>2</v>
      </c>
      <c r="O783" s="24">
        <v>1</v>
      </c>
      <c r="P783" s="1">
        <v>2</v>
      </c>
      <c r="Q783" s="1">
        <v>2</v>
      </c>
      <c r="R783" s="24">
        <v>1</v>
      </c>
      <c r="S783" s="1">
        <v>3</v>
      </c>
      <c r="T783" s="1">
        <v>4</v>
      </c>
      <c r="U783" s="1">
        <v>1</v>
      </c>
      <c r="V783" s="1">
        <v>1</v>
      </c>
      <c r="W783" s="1">
        <v>3</v>
      </c>
      <c r="X783" s="1">
        <v>3</v>
      </c>
      <c r="Y783" s="1">
        <v>2</v>
      </c>
      <c r="Z783" s="1">
        <v>2</v>
      </c>
      <c r="AA783" s="1" t="s">
        <v>48</v>
      </c>
      <c r="AB783" s="1" t="s">
        <v>48</v>
      </c>
      <c r="AC783" s="1" t="s">
        <v>48</v>
      </c>
      <c r="AD783" s="1" t="s">
        <v>48</v>
      </c>
      <c r="AE783" s="1" t="s">
        <v>48</v>
      </c>
      <c r="AF783" s="1" t="s">
        <v>48</v>
      </c>
      <c r="AG783" s="1" t="s">
        <v>48</v>
      </c>
      <c r="AH783" s="1" t="s">
        <v>48</v>
      </c>
      <c r="AI783" s="1" t="s">
        <v>48</v>
      </c>
      <c r="AJ783" s="1" t="s">
        <v>48</v>
      </c>
      <c r="AK783" s="1" t="s">
        <v>48</v>
      </c>
      <c r="AL783" s="1" t="s">
        <v>48</v>
      </c>
      <c r="AM783" s="1" t="s">
        <v>48</v>
      </c>
      <c r="AN783" s="1" t="s">
        <v>48</v>
      </c>
      <c r="AO783" s="1" t="s">
        <v>48</v>
      </c>
      <c r="AP783" s="24" t="s">
        <v>48</v>
      </c>
      <c r="AQ783" s="1" t="s">
        <v>521</v>
      </c>
      <c r="AR783" s="1">
        <v>6</v>
      </c>
      <c r="AS783" s="25" t="s">
        <v>15</v>
      </c>
      <c r="AT783" s="36" t="s">
        <v>50</v>
      </c>
      <c r="AU783" s="9">
        <f t="shared" si="97"/>
        <v>-2.311361197028369</v>
      </c>
      <c r="AV783" s="9">
        <f t="shared" si="98"/>
        <v>-1.8658664462912973</v>
      </c>
      <c r="AW783">
        <f t="shared" si="99"/>
        <v>4</v>
      </c>
      <c r="AX783">
        <f t="shared" si="100"/>
        <v>0</v>
      </c>
      <c r="AY783" s="6">
        <f>VLOOKUP(AQ783,COND!$A$10:$B$32,2,FALSE)</f>
        <v>1</v>
      </c>
      <c r="AZ783" s="9">
        <f>($AU$3*AU783+$AV$3*AV783+$AW$3*AW783+$AX$3*AX783)*AY783*IF(AR783&lt;5,0.95,IF(AR783&lt;7,0.975,1))+$K$3*VLOOKUP(K783,COND!$A$2:$D$7,2,FALSE)+$L$3*VLOOKUP(L783,COND!$A$2:$D$7,3,FALSE)+IF(BB783="SP",$BB$3,0)+IF($AW783&lt;3,-5,0)</f>
        <v>-2.885111136100825</v>
      </c>
      <c r="BA783" s="28">
        <f t="shared" si="101"/>
        <v>-1.3110106600970992</v>
      </c>
      <c r="BB783" t="str">
        <f t="shared" si="102"/>
        <v>SP</v>
      </c>
      <c r="BC783">
        <v>900</v>
      </c>
      <c r="BD783">
        <v>779</v>
      </c>
      <c r="BF783" t="str">
        <f t="shared" si="103"/>
        <v>Unlikely</v>
      </c>
      <c r="BH783" t="str">
        <f>IF(VLOOKUP($B783,'Draft List'!$D$4:$AC$2598,BH$3,FALSE)&lt;&gt;0,VLOOKUP($B783,'Draft List'!$D$4:$AC$2598,BH$3,FALSE),"")</f>
        <v/>
      </c>
      <c r="BI783" t="str">
        <f>IF(VLOOKUP($B783,'Draft List'!$D$4:$AC$2598,BI$3,FALSE)&lt;&gt;0,VLOOKUP($B783,'Draft List'!$D$4:$AC$2598,BI$3,FALSE),"")</f>
        <v/>
      </c>
      <c r="BJ783" t="str">
        <f>IF(VLOOKUP($B783,'Draft List'!$D$4:$AC$2598,BJ$3,FALSE)&lt;&gt;0,VLOOKUP($B783,'Draft List'!$D$4:$AC$2598,BJ$3,FALSE),"")</f>
        <v/>
      </c>
      <c r="BK783" t="str">
        <f>IF(VLOOKUP($B783,'Draft List'!$D$4:$AC$2598,BK$3,FALSE)&lt;&gt;0,VLOOKUP($B783,'Draft List'!$D$4:$AC$2598,BK$3,FALSE),"")</f>
        <v/>
      </c>
      <c r="BL783" t="e">
        <f>IF(OR(C783="SP",C783="MR",C783="CL"),"P",VLOOKUP($A783,Bat!$A$4:$AQ$1284,42,FALSE))</f>
        <v>#N/A</v>
      </c>
    </row>
    <row r="784" spans="1:64" x14ac:dyDescent="0.25">
      <c r="A784" s="45" t="str">
        <f t="shared" si="96"/>
        <v>RPLorenzo García23</v>
      </c>
      <c r="B784">
        <f>VLOOKUP($A784,draft_listing_pitchers_stats!$A$1:$B$1324,2,FALSE)</f>
        <v>13606</v>
      </c>
      <c r="C784" s="1" t="s">
        <v>885</v>
      </c>
      <c r="D784" s="1" t="s">
        <v>456</v>
      </c>
      <c r="E784" s="1" t="s">
        <v>136</v>
      </c>
      <c r="F784" s="1">
        <v>23</v>
      </c>
      <c r="G784" s="1" t="s">
        <v>44</v>
      </c>
      <c r="H784" s="1" t="s">
        <v>44</v>
      </c>
      <c r="I784" s="1" t="s">
        <v>54</v>
      </c>
      <c r="J784" s="24" t="s">
        <v>54</v>
      </c>
      <c r="K784" s="1" t="s">
        <v>46</v>
      </c>
      <c r="L784" s="24" t="s">
        <v>46</v>
      </c>
      <c r="M784" s="1">
        <v>2</v>
      </c>
      <c r="N784" s="1">
        <v>1</v>
      </c>
      <c r="O784" s="24">
        <v>1</v>
      </c>
      <c r="P784" s="1">
        <v>2</v>
      </c>
      <c r="Q784" s="1">
        <v>1</v>
      </c>
      <c r="R784" s="24">
        <v>2</v>
      </c>
      <c r="S784" s="1">
        <v>4</v>
      </c>
      <c r="T784" s="1">
        <v>4</v>
      </c>
      <c r="U784" s="1">
        <v>1</v>
      </c>
      <c r="V784" s="1">
        <v>1</v>
      </c>
      <c r="W784" s="1">
        <v>2</v>
      </c>
      <c r="X784" s="1">
        <v>2</v>
      </c>
      <c r="Y784" s="1" t="s">
        <v>48</v>
      </c>
      <c r="Z784" s="1" t="s">
        <v>48</v>
      </c>
      <c r="AA784" s="1" t="s">
        <v>48</v>
      </c>
      <c r="AB784" s="1" t="s">
        <v>48</v>
      </c>
      <c r="AC784" s="1" t="s">
        <v>48</v>
      </c>
      <c r="AD784" s="1" t="s">
        <v>48</v>
      </c>
      <c r="AE784" s="1" t="s">
        <v>48</v>
      </c>
      <c r="AF784" s="1" t="s">
        <v>48</v>
      </c>
      <c r="AG784" s="1" t="s">
        <v>48</v>
      </c>
      <c r="AH784" s="1" t="s">
        <v>48</v>
      </c>
      <c r="AI784" s="1" t="s">
        <v>48</v>
      </c>
      <c r="AJ784" s="1" t="s">
        <v>48</v>
      </c>
      <c r="AK784" s="1" t="s">
        <v>48</v>
      </c>
      <c r="AL784" s="1" t="s">
        <v>48</v>
      </c>
      <c r="AM784" s="1" t="s">
        <v>48</v>
      </c>
      <c r="AN784" s="1" t="s">
        <v>48</v>
      </c>
      <c r="AO784" s="1" t="s">
        <v>48</v>
      </c>
      <c r="AP784" s="24" t="s">
        <v>48</v>
      </c>
      <c r="AQ784" s="1" t="s">
        <v>62</v>
      </c>
      <c r="AR784" s="1">
        <v>8</v>
      </c>
      <c r="AS784" s="25" t="s">
        <v>523</v>
      </c>
      <c r="AT784" s="36" t="s">
        <v>50</v>
      </c>
      <c r="AU784" s="9">
        <f t="shared" si="97"/>
        <v>-2.5067929134584248</v>
      </c>
      <c r="AV784" s="9">
        <f t="shared" si="98"/>
        <v>-1.8189775966672426</v>
      </c>
      <c r="AW784">
        <f t="shared" si="99"/>
        <v>3</v>
      </c>
      <c r="AX784">
        <f t="shared" si="100"/>
        <v>0</v>
      </c>
      <c r="AY784" s="6">
        <f>VLOOKUP(AQ784,COND!$A$10:$B$32,2,FALSE)</f>
        <v>1</v>
      </c>
      <c r="AZ784" s="9">
        <f>($AU$3*AU784+$AV$3*AV784+$AW$3*AW784+$AX$3*AX784)*AY784*IF(AR784&lt;5,0.95,IF(AR784&lt;7,0.975,1))+$K$3*VLOOKUP(K784,COND!$A$2:$D$7,2,FALSE)+$L$3*VLOOKUP(L784,COND!$A$2:$D$7,3,FALSE)+IF(BB784="SP",$BB$3,0)+IF($AW784&lt;3,-5,0)</f>
        <v>-3.3809105160365363</v>
      </c>
      <c r="BA784" s="28">
        <f t="shared" si="101"/>
        <v>-1.3545666580165223</v>
      </c>
      <c r="BB784" t="str">
        <f t="shared" si="102"/>
        <v>SP</v>
      </c>
      <c r="BC784">
        <v>900</v>
      </c>
      <c r="BD784">
        <v>780</v>
      </c>
      <c r="BF784" t="str">
        <f t="shared" si="103"/>
        <v>Unlikely</v>
      </c>
      <c r="BH784" t="str">
        <f>IF(VLOOKUP($B784,'Draft List'!$D$4:$AC$2598,BH$3,FALSE)&lt;&gt;0,VLOOKUP($B784,'Draft List'!$D$4:$AC$2598,BH$3,FALSE),"")</f>
        <v/>
      </c>
      <c r="BI784" t="str">
        <f>IF(VLOOKUP($B784,'Draft List'!$D$4:$AC$2598,BI$3,FALSE)&lt;&gt;0,VLOOKUP($B784,'Draft List'!$D$4:$AC$2598,BI$3,FALSE),"")</f>
        <v/>
      </c>
      <c r="BJ784" t="str">
        <f>IF(VLOOKUP($B784,'Draft List'!$D$4:$AC$2598,BJ$3,FALSE)&lt;&gt;0,VLOOKUP($B784,'Draft List'!$D$4:$AC$2598,BJ$3,FALSE),"")</f>
        <v/>
      </c>
      <c r="BK784" t="str">
        <f>IF(VLOOKUP($B784,'Draft List'!$D$4:$AC$2598,BK$3,FALSE)&lt;&gt;0,VLOOKUP($B784,'Draft List'!$D$4:$AC$2598,BK$3,FALSE),"")</f>
        <v/>
      </c>
      <c r="BL784">
        <f>IF(OR(C784="SP",C784="MR",C784="CL"),"P",VLOOKUP($A784,Bat!$A$4:$AQ$1284,42,FALSE))</f>
        <v>-6.5740957888774538</v>
      </c>
    </row>
    <row r="785" spans="1:64" x14ac:dyDescent="0.25">
      <c r="A785" s="45" t="str">
        <f t="shared" si="96"/>
        <v>RPJorge Martínez24</v>
      </c>
      <c r="B785">
        <f>VLOOKUP($A785,draft_listing_pitchers_stats!$A$1:$B$1324,2,FALSE)</f>
        <v>10703</v>
      </c>
      <c r="C785" s="1" t="s">
        <v>885</v>
      </c>
      <c r="D785" s="1" t="s">
        <v>137</v>
      </c>
      <c r="E785" s="1" t="s">
        <v>205</v>
      </c>
      <c r="F785" s="1">
        <v>24</v>
      </c>
      <c r="G785" s="1" t="s">
        <v>44</v>
      </c>
      <c r="H785" s="1" t="s">
        <v>44</v>
      </c>
      <c r="I785" s="1" t="s">
        <v>54</v>
      </c>
      <c r="J785" s="24" t="s">
        <v>54</v>
      </c>
      <c r="K785" s="1" t="s">
        <v>51</v>
      </c>
      <c r="L785" s="24" t="s">
        <v>46</v>
      </c>
      <c r="M785" s="1">
        <v>3</v>
      </c>
      <c r="N785" s="1">
        <v>1</v>
      </c>
      <c r="O785" s="24">
        <v>1</v>
      </c>
      <c r="P785" s="1">
        <v>3</v>
      </c>
      <c r="Q785" s="1">
        <v>1</v>
      </c>
      <c r="R785" s="24">
        <v>1</v>
      </c>
      <c r="S785" s="1">
        <v>5</v>
      </c>
      <c r="T785" s="1">
        <v>5</v>
      </c>
      <c r="U785" s="1">
        <v>1</v>
      </c>
      <c r="V785" s="1">
        <v>1</v>
      </c>
      <c r="W785" s="1">
        <v>2</v>
      </c>
      <c r="X785" s="1">
        <v>3</v>
      </c>
      <c r="Y785" s="1">
        <v>3</v>
      </c>
      <c r="Z785" s="1">
        <v>3</v>
      </c>
      <c r="AA785" s="1" t="s">
        <v>48</v>
      </c>
      <c r="AB785" s="1" t="s">
        <v>48</v>
      </c>
      <c r="AC785" s="1" t="s">
        <v>48</v>
      </c>
      <c r="AD785" s="1" t="s">
        <v>48</v>
      </c>
      <c r="AE785" s="1" t="s">
        <v>48</v>
      </c>
      <c r="AF785" s="1" t="s">
        <v>48</v>
      </c>
      <c r="AG785" s="1" t="s">
        <v>48</v>
      </c>
      <c r="AH785" s="1" t="s">
        <v>48</v>
      </c>
      <c r="AI785" s="1" t="s">
        <v>48</v>
      </c>
      <c r="AJ785" s="1" t="s">
        <v>48</v>
      </c>
      <c r="AK785" s="1" t="s">
        <v>48</v>
      </c>
      <c r="AL785" s="1" t="s">
        <v>48</v>
      </c>
      <c r="AM785" s="1" t="s">
        <v>48</v>
      </c>
      <c r="AN785" s="1" t="s">
        <v>48</v>
      </c>
      <c r="AO785" s="1" t="s">
        <v>48</v>
      </c>
      <c r="AP785" s="24" t="s">
        <v>48</v>
      </c>
      <c r="AQ785" s="1" t="s">
        <v>66</v>
      </c>
      <c r="AR785" s="1">
        <v>6</v>
      </c>
      <c r="AS785" s="25" t="s">
        <v>15</v>
      </c>
      <c r="AT785" s="36" t="s">
        <v>50</v>
      </c>
      <c r="AU785" s="9">
        <f t="shared" si="97"/>
        <v>-2.3121015889492513</v>
      </c>
      <c r="AV785" s="9">
        <f t="shared" si="98"/>
        <v>-1.8666068382121794</v>
      </c>
      <c r="AW785">
        <f t="shared" si="99"/>
        <v>4</v>
      </c>
      <c r="AX785">
        <f t="shared" si="100"/>
        <v>0</v>
      </c>
      <c r="AY785" s="6">
        <f>VLOOKUP(AQ785,COND!$A$10:$B$32,2,FALSE)</f>
        <v>1.0249999999999999</v>
      </c>
      <c r="AZ785" s="9">
        <f>($AU$3*AU785+$AV$3*AV785+$AW$3*AW785+$AX$3*AX785)*AY785*IF(AR785&lt;5,0.95,IF(AR785&lt;7,0.975,1))+$K$3*VLOOKUP(K785,COND!$A$2:$D$7,2,FALSE)+$L$3*VLOOKUP(L785,COND!$A$2:$D$7,3,FALSE)+IF(BB785="SP",$BB$3,0)+IF($AW785&lt;3,-5,0)</f>
        <v>-3.4721854838571637</v>
      </c>
      <c r="BA785" s="28">
        <f t="shared" si="101"/>
        <v>-1.3625851680618679</v>
      </c>
      <c r="BB785" t="str">
        <f t="shared" si="102"/>
        <v>SP</v>
      </c>
      <c r="BC785">
        <v>900</v>
      </c>
      <c r="BD785">
        <v>781</v>
      </c>
      <c r="BF785" t="str">
        <f t="shared" si="103"/>
        <v>Unlikely</v>
      </c>
      <c r="BH785" t="str">
        <f>IF(VLOOKUP($B785,'Draft List'!$D$4:$AC$2598,BH$3,FALSE)&lt;&gt;0,VLOOKUP($B785,'Draft List'!$D$4:$AC$2598,BH$3,FALSE),"")</f>
        <v/>
      </c>
      <c r="BI785" t="str">
        <f>IF(VLOOKUP($B785,'Draft List'!$D$4:$AC$2598,BI$3,FALSE)&lt;&gt;0,VLOOKUP($B785,'Draft List'!$D$4:$AC$2598,BI$3,FALSE),"")</f>
        <v/>
      </c>
      <c r="BJ785" t="str">
        <f>IF(VLOOKUP($B785,'Draft List'!$D$4:$AC$2598,BJ$3,FALSE)&lt;&gt;0,VLOOKUP($B785,'Draft List'!$D$4:$AC$2598,BJ$3,FALSE),"")</f>
        <v/>
      </c>
      <c r="BK785" t="str">
        <f>IF(VLOOKUP($B785,'Draft List'!$D$4:$AC$2598,BK$3,FALSE)&lt;&gt;0,VLOOKUP($B785,'Draft List'!$D$4:$AC$2598,BK$3,FALSE),"")</f>
        <v/>
      </c>
      <c r="BL785">
        <f>IF(OR(C785="SP",C785="MR",C785="CL"),"P",VLOOKUP($A785,Bat!$A$4:$AQ$1284,42,FALSE))</f>
        <v>-9.0589492440607717</v>
      </c>
    </row>
    <row r="786" spans="1:64" x14ac:dyDescent="0.25">
      <c r="A786" s="45" t="str">
        <f t="shared" si="96"/>
        <v>RPJim Peterson22</v>
      </c>
      <c r="B786">
        <f>VLOOKUP($A786,draft_listing_pitchers_stats!$A$1:$B$1324,2,FALSE)</f>
        <v>13259</v>
      </c>
      <c r="C786" s="1" t="s">
        <v>885</v>
      </c>
      <c r="D786" s="1" t="s">
        <v>279</v>
      </c>
      <c r="E786" s="1" t="s">
        <v>547</v>
      </c>
      <c r="F786" s="1">
        <v>22</v>
      </c>
      <c r="G786" s="1" t="s">
        <v>44</v>
      </c>
      <c r="H786" s="1" t="s">
        <v>44</v>
      </c>
      <c r="I786" s="1" t="s">
        <v>54</v>
      </c>
      <c r="J786" s="24" t="s">
        <v>54</v>
      </c>
      <c r="K786" s="1" t="s">
        <v>47</v>
      </c>
      <c r="L786" s="24" t="s">
        <v>46</v>
      </c>
      <c r="M786" s="1">
        <v>2</v>
      </c>
      <c r="N786" s="1">
        <v>2</v>
      </c>
      <c r="O786" s="24">
        <v>1</v>
      </c>
      <c r="P786" s="1">
        <v>2</v>
      </c>
      <c r="Q786" s="1">
        <v>2</v>
      </c>
      <c r="R786" s="24">
        <v>1</v>
      </c>
      <c r="S786" s="1" t="s">
        <v>48</v>
      </c>
      <c r="T786" s="1" t="s">
        <v>48</v>
      </c>
      <c r="U786" s="1">
        <v>1</v>
      </c>
      <c r="V786" s="1">
        <v>1</v>
      </c>
      <c r="W786" s="1">
        <v>3</v>
      </c>
      <c r="X786" s="1">
        <v>3</v>
      </c>
      <c r="Y786" s="1" t="s">
        <v>48</v>
      </c>
      <c r="Z786" s="1" t="s">
        <v>48</v>
      </c>
      <c r="AA786" s="1" t="s">
        <v>48</v>
      </c>
      <c r="AB786" s="1" t="s">
        <v>48</v>
      </c>
      <c r="AC786" s="1" t="s">
        <v>48</v>
      </c>
      <c r="AD786" s="1" t="s">
        <v>48</v>
      </c>
      <c r="AE786" s="1">
        <v>3</v>
      </c>
      <c r="AF786" s="1">
        <v>3</v>
      </c>
      <c r="AG786" s="1" t="s">
        <v>48</v>
      </c>
      <c r="AH786" s="1" t="s">
        <v>48</v>
      </c>
      <c r="AI786" s="1" t="s">
        <v>48</v>
      </c>
      <c r="AJ786" s="1" t="s">
        <v>48</v>
      </c>
      <c r="AK786" s="1" t="s">
        <v>48</v>
      </c>
      <c r="AL786" s="1" t="s">
        <v>48</v>
      </c>
      <c r="AM786" s="1" t="s">
        <v>48</v>
      </c>
      <c r="AN786" s="1" t="s">
        <v>48</v>
      </c>
      <c r="AO786" s="1" t="s">
        <v>48</v>
      </c>
      <c r="AP786" s="24" t="s">
        <v>48</v>
      </c>
      <c r="AQ786" s="1" t="s">
        <v>62</v>
      </c>
      <c r="AR786" s="1">
        <v>5</v>
      </c>
      <c r="AS786" s="25" t="s">
        <v>519</v>
      </c>
      <c r="AT786" s="36" t="s">
        <v>826</v>
      </c>
      <c r="AU786" s="9">
        <f t="shared" si="97"/>
        <v>-2.311361197028369</v>
      </c>
      <c r="AV786" s="9">
        <f t="shared" si="98"/>
        <v>-1.8658664462912973</v>
      </c>
      <c r="AW786">
        <f t="shared" si="99"/>
        <v>3</v>
      </c>
      <c r="AX786">
        <f t="shared" si="100"/>
        <v>0</v>
      </c>
      <c r="AY786" s="6">
        <f>VLOOKUP(AQ786,COND!$A$10:$B$32,2,FALSE)</f>
        <v>1</v>
      </c>
      <c r="AZ786" s="9">
        <f>($AU$3*AU786+$AV$3*AV786+$AW$3*AW786+$AX$3*AX786)*AY786*IF(AR786&lt;5,0.95,IF(AR786&lt;7,0.975,1))+$K$3*VLOOKUP(K786,COND!$A$2:$D$7,2,FALSE)+$L$3*VLOOKUP(L786,COND!$A$2:$D$7,3,FALSE)+IF(BB786="SP",$BB$3,0)+IF($AW786&lt;3,-5,0)</f>
        <v>-3.67261113610083</v>
      </c>
      <c r="BA786" s="28">
        <f t="shared" si="101"/>
        <v>-1.3801925706634124</v>
      </c>
      <c r="BB786" t="str">
        <f t="shared" si="102"/>
        <v>SP</v>
      </c>
      <c r="BC786">
        <v>900</v>
      </c>
      <c r="BD786">
        <v>782</v>
      </c>
      <c r="BF786" t="str">
        <f t="shared" si="103"/>
        <v>Unlikely</v>
      </c>
      <c r="BH786" t="str">
        <f>IF(VLOOKUP($B786,'Draft List'!$D$4:$AC$2598,BH$3,FALSE)&lt;&gt;0,VLOOKUP($B786,'Draft List'!$D$4:$AC$2598,BH$3,FALSE),"")</f>
        <v/>
      </c>
      <c r="BI786" t="str">
        <f>IF(VLOOKUP($B786,'Draft List'!$D$4:$AC$2598,BI$3,FALSE)&lt;&gt;0,VLOOKUP($B786,'Draft List'!$D$4:$AC$2598,BI$3,FALSE),"")</f>
        <v/>
      </c>
      <c r="BJ786" t="str">
        <f>IF(VLOOKUP($B786,'Draft List'!$D$4:$AC$2598,BJ$3,FALSE)&lt;&gt;0,VLOOKUP($B786,'Draft List'!$D$4:$AC$2598,BJ$3,FALSE),"")</f>
        <v/>
      </c>
      <c r="BK786" t="str">
        <f>IF(VLOOKUP($B786,'Draft List'!$D$4:$AC$2598,BK$3,FALSE)&lt;&gt;0,VLOOKUP($B786,'Draft List'!$D$4:$AC$2598,BK$3,FALSE),"")</f>
        <v/>
      </c>
      <c r="BL786" t="e">
        <f>IF(OR(C786="SP",C786="MR",C786="CL"),"P",VLOOKUP($A786,Bat!$A$4:$AQ$1284,42,FALSE))</f>
        <v>#N/A</v>
      </c>
    </row>
    <row r="787" spans="1:64" x14ac:dyDescent="0.25">
      <c r="A787" s="45" t="str">
        <f t="shared" si="96"/>
        <v>RPR.J. Reed23</v>
      </c>
      <c r="B787">
        <f>VLOOKUP($A787,draft_listing_pitchers_stats!$A$1:$B$1324,2,FALSE)</f>
        <v>15335</v>
      </c>
      <c r="C787" s="1" t="s">
        <v>885</v>
      </c>
      <c r="D787" s="1" t="s">
        <v>1578</v>
      </c>
      <c r="E787" s="1" t="s">
        <v>500</v>
      </c>
      <c r="F787" s="1">
        <v>23</v>
      </c>
      <c r="G787" s="1" t="s">
        <v>58</v>
      </c>
      <c r="H787" s="1" t="s">
        <v>58</v>
      </c>
      <c r="I787" s="1" t="s">
        <v>54</v>
      </c>
      <c r="J787" s="24" t="s">
        <v>54</v>
      </c>
      <c r="K787" s="1" t="s">
        <v>47</v>
      </c>
      <c r="L787" s="24" t="s">
        <v>46</v>
      </c>
      <c r="M787" s="1">
        <v>2</v>
      </c>
      <c r="N787" s="1">
        <v>2</v>
      </c>
      <c r="O787" s="24">
        <v>1</v>
      </c>
      <c r="P787" s="1">
        <v>2</v>
      </c>
      <c r="Q787" s="1">
        <v>2</v>
      </c>
      <c r="R787" s="24">
        <v>1</v>
      </c>
      <c r="S787" s="1">
        <v>4</v>
      </c>
      <c r="T787" s="1">
        <v>4</v>
      </c>
      <c r="U787" s="1">
        <v>2</v>
      </c>
      <c r="V787" s="1">
        <v>2</v>
      </c>
      <c r="W787" s="1">
        <v>2</v>
      </c>
      <c r="X787" s="1">
        <v>2</v>
      </c>
      <c r="Y787" s="1" t="s">
        <v>48</v>
      </c>
      <c r="Z787" s="1" t="s">
        <v>48</v>
      </c>
      <c r="AA787" s="1" t="s">
        <v>48</v>
      </c>
      <c r="AB787" s="1" t="s">
        <v>48</v>
      </c>
      <c r="AC787" s="1" t="s">
        <v>48</v>
      </c>
      <c r="AD787" s="1" t="s">
        <v>48</v>
      </c>
      <c r="AE787" s="1" t="s">
        <v>48</v>
      </c>
      <c r="AF787" s="1" t="s">
        <v>48</v>
      </c>
      <c r="AG787" s="1" t="s">
        <v>48</v>
      </c>
      <c r="AH787" s="1" t="s">
        <v>48</v>
      </c>
      <c r="AI787" s="1" t="s">
        <v>48</v>
      </c>
      <c r="AJ787" s="1" t="s">
        <v>48</v>
      </c>
      <c r="AK787" s="1" t="s">
        <v>48</v>
      </c>
      <c r="AL787" s="1" t="s">
        <v>48</v>
      </c>
      <c r="AM787" s="1" t="s">
        <v>48</v>
      </c>
      <c r="AN787" s="1" t="s">
        <v>48</v>
      </c>
      <c r="AO787" s="1" t="s">
        <v>48</v>
      </c>
      <c r="AP787" s="24" t="s">
        <v>48</v>
      </c>
      <c r="AQ787" s="1" t="s">
        <v>522</v>
      </c>
      <c r="AR787" s="1">
        <v>6</v>
      </c>
      <c r="AS787" s="25" t="s">
        <v>519</v>
      </c>
      <c r="AT787" s="36" t="s">
        <v>48</v>
      </c>
      <c r="AU787" s="9">
        <f t="shared" si="97"/>
        <v>-2.311361197028369</v>
      </c>
      <c r="AV787" s="9">
        <f t="shared" si="98"/>
        <v>-1.8658664462912973</v>
      </c>
      <c r="AW787">
        <f t="shared" si="99"/>
        <v>3</v>
      </c>
      <c r="AX787">
        <f t="shared" si="100"/>
        <v>0</v>
      </c>
      <c r="AY787" s="6">
        <f>VLOOKUP(AQ787,COND!$A$10:$B$32,2,FALSE)</f>
        <v>1</v>
      </c>
      <c r="AZ787" s="9">
        <f>($AU$3*AU787+$AV$3*AV787+$AW$3*AW787+$AX$3*AX787)*AY787*IF(AR787&lt;5,0.95,IF(AR787&lt;7,0.975,1))+$K$3*VLOOKUP(K787,COND!$A$2:$D$7,2,FALSE)+$L$3*VLOOKUP(L787,COND!$A$2:$D$7,3,FALSE)+IF(BB787="SP",$BB$3,0)+IF($AW787&lt;3,-5,0)</f>
        <v>-3.67261113610083</v>
      </c>
      <c r="BA787" s="28">
        <f t="shared" si="101"/>
        <v>-1.3801925706634124</v>
      </c>
      <c r="BB787" t="str">
        <f t="shared" si="102"/>
        <v>SP</v>
      </c>
      <c r="BC787">
        <v>900</v>
      </c>
      <c r="BD787">
        <v>783</v>
      </c>
      <c r="BF787" t="str">
        <f t="shared" si="103"/>
        <v>Unlikely</v>
      </c>
      <c r="BH787" t="str">
        <f>IF(VLOOKUP($B787,'Draft List'!$D$4:$AC$2598,BH$3,FALSE)&lt;&gt;0,VLOOKUP($B787,'Draft List'!$D$4:$AC$2598,BH$3,FALSE),"")</f>
        <v/>
      </c>
      <c r="BI787" t="str">
        <f>IF(VLOOKUP($B787,'Draft List'!$D$4:$AC$2598,BI$3,FALSE)&lt;&gt;0,VLOOKUP($B787,'Draft List'!$D$4:$AC$2598,BI$3,FALSE),"")</f>
        <v/>
      </c>
      <c r="BJ787" t="str">
        <f>IF(VLOOKUP($B787,'Draft List'!$D$4:$AC$2598,BJ$3,FALSE)&lt;&gt;0,VLOOKUP($B787,'Draft List'!$D$4:$AC$2598,BJ$3,FALSE),"")</f>
        <v/>
      </c>
      <c r="BK787" t="str">
        <f>IF(VLOOKUP($B787,'Draft List'!$D$4:$AC$2598,BK$3,FALSE)&lt;&gt;0,VLOOKUP($B787,'Draft List'!$D$4:$AC$2598,BK$3,FALSE),"")</f>
        <v/>
      </c>
      <c r="BL787">
        <f>IF(OR(C787="SP",C787="MR",C787="CL"),"P",VLOOKUP($A787,Bat!$A$4:$AQ$1284,42,FALSE))</f>
        <v>-9.7017837502836333</v>
      </c>
    </row>
    <row r="788" spans="1:64" x14ac:dyDescent="0.25">
      <c r="A788" s="45" t="str">
        <f t="shared" si="96"/>
        <v>RPMoronobu Chikafuji23</v>
      </c>
      <c r="B788">
        <f>VLOOKUP($A788,draft_listing_pitchers_stats!$A$1:$B$1324,2,FALSE)</f>
        <v>9270</v>
      </c>
      <c r="C788" s="1" t="s">
        <v>885</v>
      </c>
      <c r="D788" s="1" t="s">
        <v>1091</v>
      </c>
      <c r="E788" s="1" t="s">
        <v>670</v>
      </c>
      <c r="F788" s="1">
        <v>23</v>
      </c>
      <c r="G788" s="1" t="s">
        <v>44</v>
      </c>
      <c r="H788" s="1" t="s">
        <v>44</v>
      </c>
      <c r="I788" s="1" t="s">
        <v>54</v>
      </c>
      <c r="J788" s="24" t="s">
        <v>54</v>
      </c>
      <c r="K788" s="1" t="s">
        <v>47</v>
      </c>
      <c r="L788" s="24" t="s">
        <v>47</v>
      </c>
      <c r="M788" s="1">
        <v>2</v>
      </c>
      <c r="N788" s="1">
        <v>1</v>
      </c>
      <c r="O788" s="24">
        <v>2</v>
      </c>
      <c r="P788" s="1">
        <v>2</v>
      </c>
      <c r="Q788" s="1">
        <v>1</v>
      </c>
      <c r="R788" s="24">
        <v>2</v>
      </c>
      <c r="S788" s="1">
        <v>4</v>
      </c>
      <c r="T788" s="1">
        <v>4</v>
      </c>
      <c r="U788" s="1">
        <v>1</v>
      </c>
      <c r="V788" s="1">
        <v>3</v>
      </c>
      <c r="W788" s="1" t="s">
        <v>48</v>
      </c>
      <c r="X788" s="1" t="s">
        <v>48</v>
      </c>
      <c r="Y788" s="1">
        <v>3</v>
      </c>
      <c r="Z788" s="1">
        <v>3</v>
      </c>
      <c r="AA788" s="1" t="s">
        <v>48</v>
      </c>
      <c r="AB788" s="1" t="s">
        <v>48</v>
      </c>
      <c r="AC788" s="1" t="s">
        <v>48</v>
      </c>
      <c r="AD788" s="1" t="s">
        <v>48</v>
      </c>
      <c r="AE788" s="1" t="s">
        <v>48</v>
      </c>
      <c r="AF788" s="1" t="s">
        <v>48</v>
      </c>
      <c r="AG788" s="1">
        <v>3</v>
      </c>
      <c r="AH788" s="1">
        <v>3</v>
      </c>
      <c r="AI788" s="1" t="s">
        <v>48</v>
      </c>
      <c r="AJ788" s="1" t="s">
        <v>48</v>
      </c>
      <c r="AK788" s="1" t="s">
        <v>48</v>
      </c>
      <c r="AL788" s="1" t="s">
        <v>48</v>
      </c>
      <c r="AM788" s="1" t="s">
        <v>48</v>
      </c>
      <c r="AN788" s="1" t="s">
        <v>48</v>
      </c>
      <c r="AO788" s="1" t="s">
        <v>48</v>
      </c>
      <c r="AP788" s="24" t="s">
        <v>48</v>
      </c>
      <c r="AQ788" s="1" t="s">
        <v>522</v>
      </c>
      <c r="AR788" s="1">
        <v>3</v>
      </c>
      <c r="AS788" s="25" t="s">
        <v>523</v>
      </c>
      <c r="AT788" s="36" t="s">
        <v>50</v>
      </c>
      <c r="AU788" s="9">
        <f t="shared" si="97"/>
        <v>-2.2644723474043147</v>
      </c>
      <c r="AV788" s="9">
        <f t="shared" si="98"/>
        <v>-1.8189775966672426</v>
      </c>
      <c r="AW788">
        <f t="shared" si="99"/>
        <v>4</v>
      </c>
      <c r="AX788">
        <f t="shared" si="100"/>
        <v>0</v>
      </c>
      <c r="AY788" s="6">
        <f>VLOOKUP(AQ788,COND!$A$10:$B$32,2,FALSE)</f>
        <v>1</v>
      </c>
      <c r="AZ788" s="9">
        <f>($AU$3*AU788+$AV$3*AV788+$AW$3*AW788+$AX$3*AX788)*AY788*IF(AR788&lt;5,0.95,IF(AR788&lt;7,0.975,1))+$K$3*VLOOKUP(K788,COND!$A$2:$D$7,2,FALSE)+$L$3*VLOOKUP(L788,COND!$A$2:$D$7,3,FALSE)+IF(BB788="SP",$BB$3,0)+IF($AW788&lt;3,-5,0)</f>
        <v>-3.6908240826844221</v>
      </c>
      <c r="BA788" s="28">
        <f t="shared" si="101"/>
        <v>-1.3817925788433427</v>
      </c>
      <c r="BB788" t="str">
        <f t="shared" si="102"/>
        <v>RP</v>
      </c>
      <c r="BC788">
        <v>900</v>
      </c>
      <c r="BD788">
        <v>784</v>
      </c>
      <c r="BF788" t="str">
        <f t="shared" si="103"/>
        <v>Unlikely</v>
      </c>
      <c r="BH788" t="str">
        <f>IF(VLOOKUP($B788,'Draft List'!$D$4:$AC$2598,BH$3,FALSE)&lt;&gt;0,VLOOKUP($B788,'Draft List'!$D$4:$AC$2598,BH$3,FALSE),"")</f>
        <v/>
      </c>
      <c r="BI788" t="str">
        <f>IF(VLOOKUP($B788,'Draft List'!$D$4:$AC$2598,BI$3,FALSE)&lt;&gt;0,VLOOKUP($B788,'Draft List'!$D$4:$AC$2598,BI$3,FALSE),"")</f>
        <v/>
      </c>
      <c r="BJ788" t="str">
        <f>IF(VLOOKUP($B788,'Draft List'!$D$4:$AC$2598,BJ$3,FALSE)&lt;&gt;0,VLOOKUP($B788,'Draft List'!$D$4:$AC$2598,BJ$3,FALSE),"")</f>
        <v/>
      </c>
      <c r="BK788" t="str">
        <f>IF(VLOOKUP($B788,'Draft List'!$D$4:$AC$2598,BK$3,FALSE)&lt;&gt;0,VLOOKUP($B788,'Draft List'!$D$4:$AC$2598,BK$3,FALSE),"")</f>
        <v/>
      </c>
      <c r="BL788">
        <f>IF(OR(C788="SP",C788="MR",C788="CL"),"P",VLOOKUP($A788,Bat!$A$4:$AQ$1284,42,FALSE))</f>
        <v>-8.3788365709058787</v>
      </c>
    </row>
    <row r="789" spans="1:64" x14ac:dyDescent="0.25">
      <c r="A789" s="45" t="str">
        <f t="shared" si="96"/>
        <v>RPYaichiro Fujita24</v>
      </c>
      <c r="B789">
        <f>VLOOKUP($A789,draft_listing_pitchers_stats!$A$1:$B$1324,2,FALSE)</f>
        <v>9369</v>
      </c>
      <c r="C789" s="1" t="s">
        <v>885</v>
      </c>
      <c r="D789" s="1" t="s">
        <v>746</v>
      </c>
      <c r="E789" s="1" t="s">
        <v>768</v>
      </c>
      <c r="F789" s="1">
        <v>24</v>
      </c>
      <c r="G789" s="1" t="s">
        <v>58</v>
      </c>
      <c r="H789" s="1" t="s">
        <v>58</v>
      </c>
      <c r="I789" s="1" t="s">
        <v>54</v>
      </c>
      <c r="J789" s="24" t="s">
        <v>54</v>
      </c>
      <c r="K789" s="1" t="s">
        <v>47</v>
      </c>
      <c r="L789" s="24" t="s">
        <v>46</v>
      </c>
      <c r="M789" s="1">
        <v>2</v>
      </c>
      <c r="N789" s="1">
        <v>1</v>
      </c>
      <c r="O789" s="24">
        <v>1</v>
      </c>
      <c r="P789" s="1">
        <v>3</v>
      </c>
      <c r="Q789" s="1">
        <v>1</v>
      </c>
      <c r="R789" s="24">
        <v>1</v>
      </c>
      <c r="S789" s="1">
        <v>4</v>
      </c>
      <c r="T789" s="1">
        <v>5</v>
      </c>
      <c r="U789" s="1">
        <v>1</v>
      </c>
      <c r="V789" s="1">
        <v>1</v>
      </c>
      <c r="W789" s="1" t="s">
        <v>48</v>
      </c>
      <c r="X789" s="1" t="s">
        <v>48</v>
      </c>
      <c r="Y789" s="1">
        <v>3</v>
      </c>
      <c r="Z789" s="1">
        <v>4</v>
      </c>
      <c r="AA789" s="1" t="s">
        <v>48</v>
      </c>
      <c r="AB789" s="1" t="s">
        <v>48</v>
      </c>
      <c r="AC789" s="1" t="s">
        <v>48</v>
      </c>
      <c r="AD789" s="1" t="s">
        <v>48</v>
      </c>
      <c r="AE789" s="1" t="s">
        <v>48</v>
      </c>
      <c r="AF789" s="1" t="s">
        <v>48</v>
      </c>
      <c r="AG789" s="1" t="s">
        <v>48</v>
      </c>
      <c r="AH789" s="1" t="s">
        <v>48</v>
      </c>
      <c r="AI789" s="1" t="s">
        <v>48</v>
      </c>
      <c r="AJ789" s="1" t="s">
        <v>48</v>
      </c>
      <c r="AK789" s="1" t="s">
        <v>48</v>
      </c>
      <c r="AL789" s="1" t="s">
        <v>48</v>
      </c>
      <c r="AM789" s="1" t="s">
        <v>48</v>
      </c>
      <c r="AN789" s="1" t="s">
        <v>48</v>
      </c>
      <c r="AO789" s="1" t="s">
        <v>48</v>
      </c>
      <c r="AP789" s="24" t="s">
        <v>48</v>
      </c>
      <c r="AQ789" s="1" t="s">
        <v>521</v>
      </c>
      <c r="AR789" s="1">
        <v>6</v>
      </c>
      <c r="AS789" s="25" t="s">
        <v>15</v>
      </c>
      <c r="AT789" s="36" t="s">
        <v>50</v>
      </c>
      <c r="AU789" s="9">
        <f t="shared" si="97"/>
        <v>-2.5067929134584248</v>
      </c>
      <c r="AV789" s="9">
        <f t="shared" si="98"/>
        <v>-1.8666068382121794</v>
      </c>
      <c r="AW789">
        <f t="shared" si="99"/>
        <v>3</v>
      </c>
      <c r="AX789">
        <f t="shared" si="100"/>
        <v>0</v>
      </c>
      <c r="AY789" s="6">
        <f>VLOOKUP(AQ789,COND!$A$10:$B$32,2,FALSE)</f>
        <v>1</v>
      </c>
      <c r="AZ789" s="9">
        <f>($AU$3*AU789+$AV$3*AV789+$AW$3*AW789+$AX$3*AX789)*AY789*IF(AR789&lt;5,0.95,IF(AR789&lt;7,0.975,1))+$K$3*VLOOKUP(K789,COND!$A$2:$D$7,2,FALSE)+$L$3*VLOOKUP(L789,COND!$A$2:$D$7,3,FALSE)+IF(BB789="SP",$BB$3,0)+IF($AW789&lt;3,-5,0)</f>
        <v>-3.7251579632618892</v>
      </c>
      <c r="BA789" s="28">
        <f t="shared" si="101"/>
        <v>-1.3848088118027138</v>
      </c>
      <c r="BB789" t="str">
        <f t="shared" si="102"/>
        <v>SP</v>
      </c>
      <c r="BC789">
        <v>900</v>
      </c>
      <c r="BD789">
        <v>785</v>
      </c>
      <c r="BF789" t="str">
        <f t="shared" si="103"/>
        <v>Unlikely</v>
      </c>
      <c r="BH789" t="str">
        <f>IF(VLOOKUP($B789,'Draft List'!$D$4:$AC$2598,BH$3,FALSE)&lt;&gt;0,VLOOKUP($B789,'Draft List'!$D$4:$AC$2598,BH$3,FALSE),"")</f>
        <v/>
      </c>
      <c r="BI789" t="str">
        <f>IF(VLOOKUP($B789,'Draft List'!$D$4:$AC$2598,BI$3,FALSE)&lt;&gt;0,VLOOKUP($B789,'Draft List'!$D$4:$AC$2598,BI$3,FALSE),"")</f>
        <v/>
      </c>
      <c r="BJ789" t="str">
        <f>IF(VLOOKUP($B789,'Draft List'!$D$4:$AC$2598,BJ$3,FALSE)&lt;&gt;0,VLOOKUP($B789,'Draft List'!$D$4:$AC$2598,BJ$3,FALSE),"")</f>
        <v/>
      </c>
      <c r="BK789" t="str">
        <f>IF(VLOOKUP($B789,'Draft List'!$D$4:$AC$2598,BK$3,FALSE)&lt;&gt;0,VLOOKUP($B789,'Draft List'!$D$4:$AC$2598,BK$3,FALSE),"")</f>
        <v/>
      </c>
      <c r="BL789" t="e">
        <f>IF(OR(C789="SP",C789="MR",C789="CL"),"P",VLOOKUP($A789,Bat!$A$4:$AQ$1284,42,FALSE))</f>
        <v>#N/A</v>
      </c>
    </row>
    <row r="790" spans="1:64" x14ac:dyDescent="0.25">
      <c r="A790" s="45" t="str">
        <f t="shared" si="96"/>
        <v>RPChris Hutchinson22</v>
      </c>
      <c r="B790">
        <f>VLOOKUP($A790,draft_listing_pitchers_stats!$A$1:$B$1324,2,FALSE)</f>
        <v>3183</v>
      </c>
      <c r="C790" s="1" t="s">
        <v>885</v>
      </c>
      <c r="D790" s="1" t="s">
        <v>212</v>
      </c>
      <c r="E790" s="1" t="s">
        <v>1265</v>
      </c>
      <c r="F790" s="1">
        <v>22</v>
      </c>
      <c r="G790" s="1" t="s">
        <v>68</v>
      </c>
      <c r="H790" s="1" t="s">
        <v>44</v>
      </c>
      <c r="I790" s="1" t="s">
        <v>54</v>
      </c>
      <c r="J790" s="24" t="s">
        <v>54</v>
      </c>
      <c r="K790" s="1" t="s">
        <v>47</v>
      </c>
      <c r="L790" s="24" t="s">
        <v>46</v>
      </c>
      <c r="M790" s="1">
        <v>3</v>
      </c>
      <c r="N790" s="1">
        <v>1</v>
      </c>
      <c r="O790" s="24">
        <v>1</v>
      </c>
      <c r="P790" s="1">
        <v>3</v>
      </c>
      <c r="Q790" s="1">
        <v>1</v>
      </c>
      <c r="R790" s="24">
        <v>1</v>
      </c>
      <c r="S790" s="1">
        <v>4</v>
      </c>
      <c r="T790" s="1">
        <v>4</v>
      </c>
      <c r="U790" s="1">
        <v>3</v>
      </c>
      <c r="V790" s="1">
        <v>3</v>
      </c>
      <c r="W790" s="1">
        <v>3</v>
      </c>
      <c r="X790" s="1">
        <v>3</v>
      </c>
      <c r="Y790" s="1">
        <v>3</v>
      </c>
      <c r="Z790" s="1">
        <v>3</v>
      </c>
      <c r="AA790" s="1" t="s">
        <v>48</v>
      </c>
      <c r="AB790" s="1" t="s">
        <v>48</v>
      </c>
      <c r="AC790" s="1" t="s">
        <v>48</v>
      </c>
      <c r="AD790" s="1" t="s">
        <v>48</v>
      </c>
      <c r="AE790" s="1" t="s">
        <v>48</v>
      </c>
      <c r="AF790" s="1" t="s">
        <v>48</v>
      </c>
      <c r="AG790" s="1">
        <v>3</v>
      </c>
      <c r="AH790" s="1">
        <v>3</v>
      </c>
      <c r="AI790" s="1" t="s">
        <v>48</v>
      </c>
      <c r="AJ790" s="1" t="s">
        <v>48</v>
      </c>
      <c r="AK790" s="1" t="s">
        <v>48</v>
      </c>
      <c r="AL790" s="1" t="s">
        <v>48</v>
      </c>
      <c r="AM790" s="1" t="s">
        <v>48</v>
      </c>
      <c r="AN790" s="1" t="s">
        <v>48</v>
      </c>
      <c r="AO790" s="1" t="s">
        <v>48</v>
      </c>
      <c r="AP790" s="24" t="s">
        <v>48</v>
      </c>
      <c r="AQ790" s="1" t="s">
        <v>71</v>
      </c>
      <c r="AR790" s="1">
        <v>4</v>
      </c>
      <c r="AS790" s="25" t="s">
        <v>523</v>
      </c>
      <c r="AT790" s="36" t="s">
        <v>48</v>
      </c>
      <c r="AU790" s="9">
        <f t="shared" si="97"/>
        <v>-2.3121015889492513</v>
      </c>
      <c r="AV790" s="9">
        <f t="shared" si="98"/>
        <v>-1.8666068382121794</v>
      </c>
      <c r="AW790">
        <f t="shared" si="99"/>
        <v>5</v>
      </c>
      <c r="AX790">
        <f t="shared" si="100"/>
        <v>0</v>
      </c>
      <c r="AY790" s="6">
        <f>VLOOKUP(AQ790,COND!$A$10:$B$32,2,FALSE)</f>
        <v>1</v>
      </c>
      <c r="AZ790" s="9">
        <f>($AU$3*AU790+$AV$3*AV790+$AW$3*AW790+$AX$3*AX790)*AY790*IF(AR790&lt;5,0.95,IF(AR790&lt;7,0.975,1))+$K$3*VLOOKUP(K790,COND!$A$2:$D$7,2,FALSE)+$L$3*VLOOKUP(L790,COND!$A$2:$D$7,3,FALSE)+IF(BB790="SP",$BB$3,0)+IF($AW790&lt;3,-5,0)</f>
        <v>-3.8298292279317643</v>
      </c>
      <c r="BA790" s="28">
        <f t="shared" si="101"/>
        <v>-1.3940041871312905</v>
      </c>
      <c r="BB790" t="str">
        <f t="shared" si="102"/>
        <v>RP</v>
      </c>
      <c r="BC790">
        <v>900</v>
      </c>
      <c r="BD790">
        <v>786</v>
      </c>
      <c r="BF790" t="str">
        <f t="shared" si="103"/>
        <v>Unlikely</v>
      </c>
      <c r="BH790" t="str">
        <f>IF(VLOOKUP($B790,'Draft List'!$D$4:$AC$2598,BH$3,FALSE)&lt;&gt;0,VLOOKUP($B790,'Draft List'!$D$4:$AC$2598,BH$3,FALSE),"")</f>
        <v/>
      </c>
      <c r="BI790" t="str">
        <f>IF(VLOOKUP($B790,'Draft List'!$D$4:$AC$2598,BI$3,FALSE)&lt;&gt;0,VLOOKUP($B790,'Draft List'!$D$4:$AC$2598,BI$3,FALSE),"")</f>
        <v/>
      </c>
      <c r="BJ790" t="str">
        <f>IF(VLOOKUP($B790,'Draft List'!$D$4:$AC$2598,BJ$3,FALSE)&lt;&gt;0,VLOOKUP($B790,'Draft List'!$D$4:$AC$2598,BJ$3,FALSE),"")</f>
        <v/>
      </c>
      <c r="BK790" t="str">
        <f>IF(VLOOKUP($B790,'Draft List'!$D$4:$AC$2598,BK$3,FALSE)&lt;&gt;0,VLOOKUP($B790,'Draft List'!$D$4:$AC$2598,BK$3,FALSE),"")</f>
        <v/>
      </c>
      <c r="BL790" t="e">
        <f>IF(OR(C790="SP",C790="MR",C790="CL"),"P",VLOOKUP($A790,Bat!$A$4:$AQ$1284,42,FALSE))</f>
        <v>#N/A</v>
      </c>
    </row>
    <row r="791" spans="1:64" x14ac:dyDescent="0.25">
      <c r="A791" s="45" t="str">
        <f t="shared" si="96"/>
        <v>RPJack Branwell23</v>
      </c>
      <c r="B791">
        <f>VLOOKUP($A791,draft_listing_pitchers_stats!$A$1:$B$1324,2,FALSE)</f>
        <v>10301</v>
      </c>
      <c r="C791" s="1" t="s">
        <v>885</v>
      </c>
      <c r="D791" s="1" t="s">
        <v>154</v>
      </c>
      <c r="E791" s="1" t="s">
        <v>1058</v>
      </c>
      <c r="F791" s="1">
        <v>23</v>
      </c>
      <c r="G791" s="1" t="s">
        <v>44</v>
      </c>
      <c r="H791" s="1" t="s">
        <v>44</v>
      </c>
      <c r="I791" s="1" t="s">
        <v>54</v>
      </c>
      <c r="J791" s="24" t="s">
        <v>54</v>
      </c>
      <c r="K791" s="1" t="s">
        <v>47</v>
      </c>
      <c r="L791" s="24" t="s">
        <v>47</v>
      </c>
      <c r="M791" s="1">
        <v>3</v>
      </c>
      <c r="N791" s="1">
        <v>1</v>
      </c>
      <c r="O791" s="24">
        <v>1</v>
      </c>
      <c r="P791" s="1">
        <v>3</v>
      </c>
      <c r="Q791" s="1">
        <v>1</v>
      </c>
      <c r="R791" s="24">
        <v>1</v>
      </c>
      <c r="S791" s="1">
        <v>4</v>
      </c>
      <c r="T791" s="1">
        <v>5</v>
      </c>
      <c r="U791" s="1">
        <v>2</v>
      </c>
      <c r="V791" s="1">
        <v>2</v>
      </c>
      <c r="W791" s="1">
        <v>4</v>
      </c>
      <c r="X791" s="1">
        <v>4</v>
      </c>
      <c r="Y791" s="1" t="s">
        <v>48</v>
      </c>
      <c r="Z791" s="1" t="s">
        <v>48</v>
      </c>
      <c r="AA791" s="1" t="s">
        <v>48</v>
      </c>
      <c r="AB791" s="1" t="s">
        <v>48</v>
      </c>
      <c r="AC791" s="1" t="s">
        <v>48</v>
      </c>
      <c r="AD791" s="1" t="s">
        <v>48</v>
      </c>
      <c r="AE791" s="1" t="s">
        <v>48</v>
      </c>
      <c r="AF791" s="1" t="s">
        <v>48</v>
      </c>
      <c r="AG791" s="1" t="s">
        <v>48</v>
      </c>
      <c r="AH791" s="1" t="s">
        <v>48</v>
      </c>
      <c r="AI791" s="1" t="s">
        <v>48</v>
      </c>
      <c r="AJ791" s="1" t="s">
        <v>48</v>
      </c>
      <c r="AK791" s="1" t="s">
        <v>48</v>
      </c>
      <c r="AL791" s="1" t="s">
        <v>48</v>
      </c>
      <c r="AM791" s="1" t="s">
        <v>48</v>
      </c>
      <c r="AN791" s="1" t="s">
        <v>48</v>
      </c>
      <c r="AO791" s="1" t="s">
        <v>48</v>
      </c>
      <c r="AP791" s="24" t="s">
        <v>48</v>
      </c>
      <c r="AQ791" s="1" t="s">
        <v>522</v>
      </c>
      <c r="AR791" s="1">
        <v>6</v>
      </c>
      <c r="AS791" s="25" t="s">
        <v>15</v>
      </c>
      <c r="AT791" s="36" t="s">
        <v>50</v>
      </c>
      <c r="AU791" s="9">
        <f t="shared" si="97"/>
        <v>-2.3121015889492513</v>
      </c>
      <c r="AV791" s="9">
        <f t="shared" si="98"/>
        <v>-1.8666068382121794</v>
      </c>
      <c r="AW791">
        <f t="shared" si="99"/>
        <v>3</v>
      </c>
      <c r="AX791">
        <f t="shared" si="100"/>
        <v>0</v>
      </c>
      <c r="AY791" s="6">
        <f>VLOOKUP(AQ791,COND!$A$10:$B$32,2,FALSE)</f>
        <v>1</v>
      </c>
      <c r="AZ791" s="9">
        <f>($AU$3*AU791+$AV$3*AV791+$AW$3*AW791+$AX$3*AX791)*AY791*IF(AR791&lt;5,0.95,IF(AR791&lt;7,0.975,1))+$K$3*VLOOKUP(K791,COND!$A$2:$D$7,2,FALSE)+$L$3*VLOOKUP(L791,COND!$A$2:$D$7,3,FALSE)+IF(BB791="SP",$BB$3,0)+IF($AW791&lt;3,-5,0)</f>
        <v>-3.9871931549825987</v>
      </c>
      <c r="BA791" s="28">
        <f t="shared" si="101"/>
        <v>-1.4078286152298232</v>
      </c>
      <c r="BB791" t="str">
        <f t="shared" si="102"/>
        <v>SP</v>
      </c>
      <c r="BC791">
        <v>900</v>
      </c>
      <c r="BD791">
        <v>787</v>
      </c>
      <c r="BF791" t="str">
        <f t="shared" si="103"/>
        <v>Unlikely</v>
      </c>
      <c r="BH791" t="str">
        <f>IF(VLOOKUP($B791,'Draft List'!$D$4:$AC$2598,BH$3,FALSE)&lt;&gt;0,VLOOKUP($B791,'Draft List'!$D$4:$AC$2598,BH$3,FALSE),"")</f>
        <v/>
      </c>
      <c r="BI791" t="str">
        <f>IF(VLOOKUP($B791,'Draft List'!$D$4:$AC$2598,BI$3,FALSE)&lt;&gt;0,VLOOKUP($B791,'Draft List'!$D$4:$AC$2598,BI$3,FALSE),"")</f>
        <v/>
      </c>
      <c r="BJ791" t="str">
        <f>IF(VLOOKUP($B791,'Draft List'!$D$4:$AC$2598,BJ$3,FALSE)&lt;&gt;0,VLOOKUP($B791,'Draft List'!$D$4:$AC$2598,BJ$3,FALSE),"")</f>
        <v/>
      </c>
      <c r="BK791" t="str">
        <f>IF(VLOOKUP($B791,'Draft List'!$D$4:$AC$2598,BK$3,FALSE)&lt;&gt;0,VLOOKUP($B791,'Draft List'!$D$4:$AC$2598,BK$3,FALSE),"")</f>
        <v/>
      </c>
      <c r="BL791">
        <f>IF(OR(C791="SP",C791="MR",C791="CL"),"P",VLOOKUP($A791,Bat!$A$4:$AQ$1284,42,FALSE))</f>
        <v>-12.225679554783822</v>
      </c>
    </row>
    <row r="792" spans="1:64" x14ac:dyDescent="0.25">
      <c r="A792" s="45" t="str">
        <f t="shared" si="96"/>
        <v>RPJohn Davis24</v>
      </c>
      <c r="B792">
        <f>VLOOKUP($A792,draft_listing_pitchers_stats!$A$1:$B$1324,2,FALSE)</f>
        <v>4807</v>
      </c>
      <c r="C792" s="1" t="s">
        <v>885</v>
      </c>
      <c r="D792" s="1" t="s">
        <v>213</v>
      </c>
      <c r="E792" s="1" t="s">
        <v>144</v>
      </c>
      <c r="F792" s="1">
        <v>24</v>
      </c>
      <c r="G792" s="1" t="s">
        <v>44</v>
      </c>
      <c r="H792" s="1" t="s">
        <v>44</v>
      </c>
      <c r="I792" s="1" t="s">
        <v>54</v>
      </c>
      <c r="J792" s="24" t="s">
        <v>54</v>
      </c>
      <c r="K792" s="1" t="s">
        <v>47</v>
      </c>
      <c r="L792" s="24" t="s">
        <v>46</v>
      </c>
      <c r="M792" s="1">
        <v>3</v>
      </c>
      <c r="N792" s="1">
        <v>1</v>
      </c>
      <c r="O792" s="24">
        <v>1</v>
      </c>
      <c r="P792" s="1">
        <v>3</v>
      </c>
      <c r="Q792" s="1">
        <v>1</v>
      </c>
      <c r="R792" s="24">
        <v>1</v>
      </c>
      <c r="S792" s="1">
        <v>4</v>
      </c>
      <c r="T792" s="1">
        <v>4</v>
      </c>
      <c r="U792" s="1">
        <v>1</v>
      </c>
      <c r="V792" s="1">
        <v>2</v>
      </c>
      <c r="W792" s="1" t="s">
        <v>48</v>
      </c>
      <c r="X792" s="1" t="s">
        <v>48</v>
      </c>
      <c r="Y792" s="1">
        <v>3</v>
      </c>
      <c r="Z792" s="1">
        <v>3</v>
      </c>
      <c r="AA792" s="1" t="s">
        <v>48</v>
      </c>
      <c r="AB792" s="1" t="s">
        <v>48</v>
      </c>
      <c r="AC792" s="1" t="s">
        <v>48</v>
      </c>
      <c r="AD792" s="1" t="s">
        <v>48</v>
      </c>
      <c r="AE792" s="1" t="s">
        <v>48</v>
      </c>
      <c r="AF792" s="1" t="s">
        <v>48</v>
      </c>
      <c r="AG792" s="1">
        <v>3</v>
      </c>
      <c r="AH792" s="1">
        <v>3</v>
      </c>
      <c r="AI792" s="1" t="s">
        <v>48</v>
      </c>
      <c r="AJ792" s="1" t="s">
        <v>48</v>
      </c>
      <c r="AK792" s="1" t="s">
        <v>48</v>
      </c>
      <c r="AL792" s="1" t="s">
        <v>48</v>
      </c>
      <c r="AM792" s="1" t="s">
        <v>48</v>
      </c>
      <c r="AN792" s="1" t="s">
        <v>48</v>
      </c>
      <c r="AO792" s="1" t="s">
        <v>48</v>
      </c>
      <c r="AP792" s="24" t="s">
        <v>48</v>
      </c>
      <c r="AQ792" s="1" t="s">
        <v>64</v>
      </c>
      <c r="AR792" s="1">
        <v>7</v>
      </c>
      <c r="AS792" s="25" t="s">
        <v>15</v>
      </c>
      <c r="AT792" s="36" t="s">
        <v>50</v>
      </c>
      <c r="AU792" s="9">
        <f t="shared" si="97"/>
        <v>-2.3121015889492513</v>
      </c>
      <c r="AV792" s="9">
        <f t="shared" si="98"/>
        <v>-1.8666068382121794</v>
      </c>
      <c r="AW792">
        <f t="shared" si="99"/>
        <v>4</v>
      </c>
      <c r="AX792">
        <f t="shared" si="100"/>
        <v>0</v>
      </c>
      <c r="AY792" s="6">
        <f>VLOOKUP(AQ792,COND!$A$10:$B$32,2,FALSE)</f>
        <v>1</v>
      </c>
      <c r="AZ792" s="9">
        <f>($AU$3*AU792+$AV$3*AV792+$AW$3*AW792+$AX$3*AX792)*AY792*IF(AR792&lt;5,0.95,IF(AR792&lt;7,0.975,1))+$K$3*VLOOKUP(K792,COND!$A$2:$D$7,2,FALSE)+$L$3*VLOOKUP(L792,COND!$A$2:$D$7,3,FALSE)+IF(BB792="SP",$BB$3,0)+IF($AW792&lt;3,-5,0)</f>
        <v>-4.094557082033436</v>
      </c>
      <c r="BA792" s="28">
        <f t="shared" si="101"/>
        <v>-1.417260541070178</v>
      </c>
      <c r="BB792" t="str">
        <f t="shared" si="102"/>
        <v>SP</v>
      </c>
      <c r="BC792">
        <v>900</v>
      </c>
      <c r="BD792">
        <v>788</v>
      </c>
      <c r="BF792" t="str">
        <f t="shared" si="103"/>
        <v>Unlikely</v>
      </c>
      <c r="BH792" t="str">
        <f>IF(VLOOKUP($B792,'Draft List'!$D$4:$AC$2598,BH$3,FALSE)&lt;&gt;0,VLOOKUP($B792,'Draft List'!$D$4:$AC$2598,BH$3,FALSE),"")</f>
        <v/>
      </c>
      <c r="BI792" t="str">
        <f>IF(VLOOKUP($B792,'Draft List'!$D$4:$AC$2598,BI$3,FALSE)&lt;&gt;0,VLOOKUP($B792,'Draft List'!$D$4:$AC$2598,BI$3,FALSE),"")</f>
        <v/>
      </c>
      <c r="BJ792" t="str">
        <f>IF(VLOOKUP($B792,'Draft List'!$D$4:$AC$2598,BJ$3,FALSE)&lt;&gt;0,VLOOKUP($B792,'Draft List'!$D$4:$AC$2598,BJ$3,FALSE),"")</f>
        <v/>
      </c>
      <c r="BK792" t="str">
        <f>IF(VLOOKUP($B792,'Draft List'!$D$4:$AC$2598,BK$3,FALSE)&lt;&gt;0,VLOOKUP($B792,'Draft List'!$D$4:$AC$2598,BK$3,FALSE),"")</f>
        <v/>
      </c>
      <c r="BL792">
        <f>IF(OR(C792="SP",C792="MR",C792="CL"),"P",VLOOKUP($A792,Bat!$A$4:$AQ$1284,42,FALSE))</f>
        <v>-4.0854460987417553</v>
      </c>
    </row>
    <row r="793" spans="1:64" x14ac:dyDescent="0.25">
      <c r="A793" s="45" t="str">
        <f t="shared" si="96"/>
        <v>SPJoey Sáenz24</v>
      </c>
      <c r="B793">
        <f>VLOOKUP($A793,draft_listing_pitchers_stats!$A$1:$B$1324,2,FALSE)</f>
        <v>6164</v>
      </c>
      <c r="C793" s="1" t="s">
        <v>25</v>
      </c>
      <c r="D793" s="1" t="s">
        <v>1616</v>
      </c>
      <c r="E793" s="1" t="s">
        <v>1617</v>
      </c>
      <c r="F793" s="1">
        <v>24</v>
      </c>
      <c r="G793" s="1" t="s">
        <v>44</v>
      </c>
      <c r="H793" s="1" t="s">
        <v>44</v>
      </c>
      <c r="I793" s="1" t="s">
        <v>54</v>
      </c>
      <c r="J793" s="24" t="s">
        <v>54</v>
      </c>
      <c r="K793" s="1" t="s">
        <v>47</v>
      </c>
      <c r="L793" s="24" t="s">
        <v>46</v>
      </c>
      <c r="M793" s="1">
        <v>2</v>
      </c>
      <c r="N793" s="1">
        <v>1</v>
      </c>
      <c r="O793" s="24">
        <v>1</v>
      </c>
      <c r="P793" s="1">
        <v>3</v>
      </c>
      <c r="Q793" s="1">
        <v>1</v>
      </c>
      <c r="R793" s="24">
        <v>1</v>
      </c>
      <c r="S793" s="1">
        <v>3</v>
      </c>
      <c r="T793" s="1">
        <v>4</v>
      </c>
      <c r="U793" s="1">
        <v>2</v>
      </c>
      <c r="V793" s="1">
        <v>4</v>
      </c>
      <c r="W793" s="1" t="s">
        <v>48</v>
      </c>
      <c r="X793" s="1" t="s">
        <v>48</v>
      </c>
      <c r="Y793" s="1">
        <v>2</v>
      </c>
      <c r="Z793" s="1">
        <v>4</v>
      </c>
      <c r="AA793" s="1" t="s">
        <v>48</v>
      </c>
      <c r="AB793" s="1" t="s">
        <v>48</v>
      </c>
      <c r="AC793" s="1" t="s">
        <v>48</v>
      </c>
      <c r="AD793" s="1" t="s">
        <v>48</v>
      </c>
      <c r="AE793" s="1" t="s">
        <v>48</v>
      </c>
      <c r="AF793" s="1" t="s">
        <v>48</v>
      </c>
      <c r="AG793" s="1">
        <v>3</v>
      </c>
      <c r="AH793" s="1">
        <v>4</v>
      </c>
      <c r="AI793" s="1" t="s">
        <v>48</v>
      </c>
      <c r="AJ793" s="1" t="s">
        <v>48</v>
      </c>
      <c r="AK793" s="1" t="s">
        <v>48</v>
      </c>
      <c r="AL793" s="1" t="s">
        <v>48</v>
      </c>
      <c r="AM793" s="1" t="s">
        <v>48</v>
      </c>
      <c r="AN793" s="1" t="s">
        <v>48</v>
      </c>
      <c r="AO793" s="1" t="s">
        <v>48</v>
      </c>
      <c r="AP793" s="24" t="s">
        <v>48</v>
      </c>
      <c r="AQ793" s="1" t="s">
        <v>521</v>
      </c>
      <c r="AR793" s="1">
        <v>9</v>
      </c>
      <c r="AS793" s="25" t="s">
        <v>15</v>
      </c>
      <c r="AT793" s="36" t="s">
        <v>50</v>
      </c>
      <c r="AU793" s="9">
        <f t="shared" si="97"/>
        <v>-2.5067929134584248</v>
      </c>
      <c r="AV793" s="9">
        <f t="shared" si="98"/>
        <v>-1.8666068382121794</v>
      </c>
      <c r="AW793">
        <f t="shared" si="99"/>
        <v>4</v>
      </c>
      <c r="AX793">
        <f t="shared" si="100"/>
        <v>0</v>
      </c>
      <c r="AY793" s="6">
        <f>VLOOKUP(AQ793,COND!$A$10:$B$32,2,FALSE)</f>
        <v>1</v>
      </c>
      <c r="AZ793" s="9">
        <f>($AU$3*AU793+$AV$3*AV793+$AW$3*AW793+$AX$3*AX793)*AY793*IF(AR793&lt;5,0.95,IF(AR793&lt;7,0.975,1))+$K$3*VLOOKUP(K793,COND!$A$2:$D$7,2,FALSE)+$L$3*VLOOKUP(L793,COND!$A$2:$D$7,3,FALSE)+IF(BB793="SP",$BB$3,0)+IF($AW793&lt;3,-5,0)</f>
        <v>-4.1334953469352733</v>
      </c>
      <c r="BA793" s="28">
        <f t="shared" si="101"/>
        <v>-1.4206812694003954</v>
      </c>
      <c r="BB793" t="str">
        <f t="shared" si="102"/>
        <v>SP</v>
      </c>
      <c r="BC793">
        <v>900</v>
      </c>
      <c r="BD793">
        <v>789</v>
      </c>
      <c r="BF793" t="str">
        <f t="shared" si="103"/>
        <v>Unlikely</v>
      </c>
      <c r="BH793" t="str">
        <f>IF(VLOOKUP($B793,'Draft List'!$D$4:$AC$2598,BH$3,FALSE)&lt;&gt;0,VLOOKUP($B793,'Draft List'!$D$4:$AC$2598,BH$3,FALSE),"")</f>
        <v/>
      </c>
      <c r="BI793" t="str">
        <f>IF(VLOOKUP($B793,'Draft List'!$D$4:$AC$2598,BI$3,FALSE)&lt;&gt;0,VLOOKUP($B793,'Draft List'!$D$4:$AC$2598,BI$3,FALSE),"")</f>
        <v/>
      </c>
      <c r="BJ793" t="str">
        <f>IF(VLOOKUP($B793,'Draft List'!$D$4:$AC$2598,BJ$3,FALSE)&lt;&gt;0,VLOOKUP($B793,'Draft List'!$D$4:$AC$2598,BJ$3,FALSE),"")</f>
        <v/>
      </c>
      <c r="BK793" t="str">
        <f>IF(VLOOKUP($B793,'Draft List'!$D$4:$AC$2598,BK$3,FALSE)&lt;&gt;0,VLOOKUP($B793,'Draft List'!$D$4:$AC$2598,BK$3,FALSE),"")</f>
        <v/>
      </c>
      <c r="BL793" t="str">
        <f>IF(OR(C793="SP",C793="MR",C793="CL"),"P",VLOOKUP($A793,Bat!$A$4:$AQ$1284,42,FALSE))</f>
        <v>P</v>
      </c>
    </row>
    <row r="794" spans="1:64" x14ac:dyDescent="0.25">
      <c r="A794" s="45" t="str">
        <f t="shared" si="96"/>
        <v>RPLarry Blake24</v>
      </c>
      <c r="B794">
        <f>VLOOKUP($A794,draft_listing_pitchers_stats!$A$1:$B$1324,2,FALSE)</f>
        <v>4910</v>
      </c>
      <c r="C794" s="1" t="s">
        <v>885</v>
      </c>
      <c r="D794" s="1" t="s">
        <v>266</v>
      </c>
      <c r="E794" s="1" t="s">
        <v>610</v>
      </c>
      <c r="F794" s="1">
        <v>24</v>
      </c>
      <c r="G794" s="1" t="s">
        <v>44</v>
      </c>
      <c r="H794" s="1" t="s">
        <v>44</v>
      </c>
      <c r="I794" s="1" t="s">
        <v>54</v>
      </c>
      <c r="J794" s="24" t="s">
        <v>54</v>
      </c>
      <c r="K794" s="1" t="s">
        <v>47</v>
      </c>
      <c r="L794" s="24" t="s">
        <v>46</v>
      </c>
      <c r="M794" s="1">
        <v>2</v>
      </c>
      <c r="N794" s="1">
        <v>1</v>
      </c>
      <c r="O794" s="24">
        <v>1</v>
      </c>
      <c r="P794" s="1">
        <v>3</v>
      </c>
      <c r="Q794" s="1">
        <v>1</v>
      </c>
      <c r="R794" s="24">
        <v>1</v>
      </c>
      <c r="S794" s="1">
        <v>4</v>
      </c>
      <c r="T794" s="1">
        <v>5</v>
      </c>
      <c r="U794" s="1">
        <v>1</v>
      </c>
      <c r="V794" s="1">
        <v>2</v>
      </c>
      <c r="W794" s="1" t="s">
        <v>48</v>
      </c>
      <c r="X794" s="1" t="s">
        <v>48</v>
      </c>
      <c r="Y794" s="1" t="s">
        <v>48</v>
      </c>
      <c r="Z794" s="1" t="s">
        <v>48</v>
      </c>
      <c r="AA794" s="1" t="s">
        <v>48</v>
      </c>
      <c r="AB794" s="1" t="s">
        <v>48</v>
      </c>
      <c r="AC794" s="1" t="s">
        <v>48</v>
      </c>
      <c r="AD794" s="1" t="s">
        <v>48</v>
      </c>
      <c r="AE794" s="1" t="s">
        <v>48</v>
      </c>
      <c r="AF794" s="1" t="s">
        <v>48</v>
      </c>
      <c r="AG794" s="1">
        <v>4</v>
      </c>
      <c r="AH794" s="1">
        <v>4</v>
      </c>
      <c r="AI794" s="1" t="s">
        <v>48</v>
      </c>
      <c r="AJ794" s="1" t="s">
        <v>48</v>
      </c>
      <c r="AK794" s="1" t="s">
        <v>48</v>
      </c>
      <c r="AL794" s="1" t="s">
        <v>48</v>
      </c>
      <c r="AM794" s="1">
        <v>2</v>
      </c>
      <c r="AN794" s="1">
        <v>2</v>
      </c>
      <c r="AO794" s="1" t="s">
        <v>48</v>
      </c>
      <c r="AP794" s="24" t="s">
        <v>48</v>
      </c>
      <c r="AQ794" s="1" t="s">
        <v>64</v>
      </c>
      <c r="AR794" s="1">
        <v>7</v>
      </c>
      <c r="AS794" s="25" t="s">
        <v>15</v>
      </c>
      <c r="AT794" s="36" t="s">
        <v>50</v>
      </c>
      <c r="AU794" s="9">
        <f t="shared" si="97"/>
        <v>-2.5067929134584248</v>
      </c>
      <c r="AV794" s="9">
        <f t="shared" si="98"/>
        <v>-1.8666068382121794</v>
      </c>
      <c r="AW794">
        <f t="shared" si="99"/>
        <v>4</v>
      </c>
      <c r="AX794">
        <f t="shared" si="100"/>
        <v>0</v>
      </c>
      <c r="AY794" s="6">
        <f>VLOOKUP(AQ794,COND!$A$10:$B$32,2,FALSE)</f>
        <v>1</v>
      </c>
      <c r="AZ794" s="9">
        <f>($AU$3*AU794+$AV$3*AV794+$AW$3*AW794+$AX$3*AX794)*AY794*IF(AR794&lt;5,0.95,IF(AR794&lt;7,0.975,1))+$K$3*VLOOKUP(K794,COND!$A$2:$D$7,2,FALSE)+$L$3*VLOOKUP(L794,COND!$A$2:$D$7,3,FALSE)+IF(BB794="SP",$BB$3,0)+IF($AW794&lt;3,-5,0)</f>
        <v>-4.1334953469352733</v>
      </c>
      <c r="BA794" s="28">
        <f t="shared" si="101"/>
        <v>-1.4206812694003954</v>
      </c>
      <c r="BB794" t="str">
        <f t="shared" si="102"/>
        <v>SP</v>
      </c>
      <c r="BC794">
        <v>900</v>
      </c>
      <c r="BD794">
        <v>790</v>
      </c>
      <c r="BF794" t="str">
        <f t="shared" si="103"/>
        <v>Unlikely</v>
      </c>
      <c r="BH794" t="str">
        <f>IF(VLOOKUP($B794,'Draft List'!$D$4:$AC$2598,BH$3,FALSE)&lt;&gt;0,VLOOKUP($B794,'Draft List'!$D$4:$AC$2598,BH$3,FALSE),"")</f>
        <v/>
      </c>
      <c r="BI794" t="str">
        <f>IF(VLOOKUP($B794,'Draft List'!$D$4:$AC$2598,BI$3,FALSE)&lt;&gt;0,VLOOKUP($B794,'Draft List'!$D$4:$AC$2598,BI$3,FALSE),"")</f>
        <v/>
      </c>
      <c r="BJ794" t="str">
        <f>IF(VLOOKUP($B794,'Draft List'!$D$4:$AC$2598,BJ$3,FALSE)&lt;&gt;0,VLOOKUP($B794,'Draft List'!$D$4:$AC$2598,BJ$3,FALSE),"")</f>
        <v/>
      </c>
      <c r="BK794" t="str">
        <f>IF(VLOOKUP($B794,'Draft List'!$D$4:$AC$2598,BK$3,FALSE)&lt;&gt;0,VLOOKUP($B794,'Draft List'!$D$4:$AC$2598,BK$3,FALSE),"")</f>
        <v/>
      </c>
      <c r="BL794">
        <f>IF(OR(C794="SP",C794="MR",C794="CL"),"P",VLOOKUP($A794,Bat!$A$4:$AQ$1284,42,FALSE))</f>
        <v>-8.747601936615661</v>
      </c>
    </row>
    <row r="795" spans="1:64" x14ac:dyDescent="0.25">
      <c r="A795" s="45" t="str">
        <f t="shared" si="96"/>
        <v>RPQuinn Cooper24</v>
      </c>
      <c r="B795">
        <f>VLOOKUP($A795,draft_listing_pitchers_stats!$A$1:$B$1324,2,FALSE)</f>
        <v>8435</v>
      </c>
      <c r="C795" s="1" t="s">
        <v>885</v>
      </c>
      <c r="D795" s="1" t="s">
        <v>506</v>
      </c>
      <c r="E795" s="1" t="s">
        <v>727</v>
      </c>
      <c r="F795" s="1">
        <v>24</v>
      </c>
      <c r="G795" s="1" t="s">
        <v>58</v>
      </c>
      <c r="H795" s="1" t="s">
        <v>44</v>
      </c>
      <c r="I795" s="1" t="s">
        <v>54</v>
      </c>
      <c r="J795" s="24" t="s">
        <v>54</v>
      </c>
      <c r="K795" s="1" t="s">
        <v>47</v>
      </c>
      <c r="L795" s="24" t="s">
        <v>46</v>
      </c>
      <c r="M795" s="1">
        <v>2</v>
      </c>
      <c r="N795" s="1">
        <v>1</v>
      </c>
      <c r="O795" s="24">
        <v>1</v>
      </c>
      <c r="P795" s="1">
        <v>3</v>
      </c>
      <c r="Q795" s="1">
        <v>1</v>
      </c>
      <c r="R795" s="24">
        <v>1</v>
      </c>
      <c r="S795" s="1">
        <v>3</v>
      </c>
      <c r="T795" s="1">
        <v>4</v>
      </c>
      <c r="U795" s="1">
        <v>1</v>
      </c>
      <c r="V795" s="1">
        <v>4</v>
      </c>
      <c r="W795" s="1">
        <v>2</v>
      </c>
      <c r="X795" s="1">
        <v>4</v>
      </c>
      <c r="Y795" s="1" t="s">
        <v>48</v>
      </c>
      <c r="Z795" s="1" t="s">
        <v>48</v>
      </c>
      <c r="AA795" s="1" t="s">
        <v>48</v>
      </c>
      <c r="AB795" s="1" t="s">
        <v>48</v>
      </c>
      <c r="AC795" s="1" t="s">
        <v>48</v>
      </c>
      <c r="AD795" s="1" t="s">
        <v>48</v>
      </c>
      <c r="AE795" s="1">
        <v>3</v>
      </c>
      <c r="AF795" s="1">
        <v>4</v>
      </c>
      <c r="AG795" s="1" t="s">
        <v>48</v>
      </c>
      <c r="AH795" s="1" t="s">
        <v>48</v>
      </c>
      <c r="AI795" s="1" t="s">
        <v>48</v>
      </c>
      <c r="AJ795" s="1" t="s">
        <v>48</v>
      </c>
      <c r="AK795" s="1" t="s">
        <v>48</v>
      </c>
      <c r="AL795" s="1" t="s">
        <v>48</v>
      </c>
      <c r="AM795" s="1" t="s">
        <v>48</v>
      </c>
      <c r="AN795" s="1" t="s">
        <v>48</v>
      </c>
      <c r="AO795" s="1" t="s">
        <v>48</v>
      </c>
      <c r="AP795" s="24" t="s">
        <v>48</v>
      </c>
      <c r="AQ795" s="1" t="s">
        <v>521</v>
      </c>
      <c r="AR795" s="1">
        <v>10</v>
      </c>
      <c r="AS795" s="25" t="s">
        <v>523</v>
      </c>
      <c r="AT795" s="36" t="s">
        <v>50</v>
      </c>
      <c r="AU795" s="9">
        <f t="shared" si="97"/>
        <v>-2.5067929134584248</v>
      </c>
      <c r="AV795" s="9">
        <f t="shared" si="98"/>
        <v>-1.8666068382121794</v>
      </c>
      <c r="AW795">
        <f t="shared" si="99"/>
        <v>4</v>
      </c>
      <c r="AX795">
        <f t="shared" si="100"/>
        <v>0</v>
      </c>
      <c r="AY795" s="6">
        <f>VLOOKUP(AQ795,COND!$A$10:$B$32,2,FALSE)</f>
        <v>1</v>
      </c>
      <c r="AZ795" s="9">
        <f>($AU$3*AU795+$AV$3*AV795+$AW$3*AW795+$AX$3*AX795)*AY795*IF(AR795&lt;5,0.95,IF(AR795&lt;7,0.975,1))+$K$3*VLOOKUP(K795,COND!$A$2:$D$7,2,FALSE)+$L$3*VLOOKUP(L795,COND!$A$2:$D$7,3,FALSE)+IF(BB795="SP",$BB$3,0)+IF($AW795&lt;3,-5,0)</f>
        <v>-4.1334953469352733</v>
      </c>
      <c r="BA795" s="28">
        <f t="shared" si="101"/>
        <v>-1.4206812694003954</v>
      </c>
      <c r="BB795" t="str">
        <f t="shared" si="102"/>
        <v>SP</v>
      </c>
      <c r="BC795">
        <v>900</v>
      </c>
      <c r="BD795">
        <v>791</v>
      </c>
      <c r="BF795" t="str">
        <f t="shared" si="103"/>
        <v>Unlikely</v>
      </c>
      <c r="BH795" t="str">
        <f>IF(VLOOKUP($B795,'Draft List'!$D$4:$AC$2598,BH$3,FALSE)&lt;&gt;0,VLOOKUP($B795,'Draft List'!$D$4:$AC$2598,BH$3,FALSE),"")</f>
        <v/>
      </c>
      <c r="BI795" t="str">
        <f>IF(VLOOKUP($B795,'Draft List'!$D$4:$AC$2598,BI$3,FALSE)&lt;&gt;0,VLOOKUP($B795,'Draft List'!$D$4:$AC$2598,BI$3,FALSE),"")</f>
        <v/>
      </c>
      <c r="BJ795" t="str">
        <f>IF(VLOOKUP($B795,'Draft List'!$D$4:$AC$2598,BJ$3,FALSE)&lt;&gt;0,VLOOKUP($B795,'Draft List'!$D$4:$AC$2598,BJ$3,FALSE),"")</f>
        <v/>
      </c>
      <c r="BK795" t="str">
        <f>IF(VLOOKUP($B795,'Draft List'!$D$4:$AC$2598,BK$3,FALSE)&lt;&gt;0,VLOOKUP($B795,'Draft List'!$D$4:$AC$2598,BK$3,FALSE),"")</f>
        <v/>
      </c>
      <c r="BL795">
        <f>IF(OR(C795="SP",C795="MR",C795="CL"),"P",VLOOKUP($A795,Bat!$A$4:$AQ$1284,42,FALSE))</f>
        <v>-5.350917638046532</v>
      </c>
    </row>
    <row r="796" spans="1:64" x14ac:dyDescent="0.25">
      <c r="A796" s="45" t="str">
        <f t="shared" si="96"/>
        <v>RPKiyoemon Tanaka24</v>
      </c>
      <c r="B796">
        <f>VLOOKUP($A796,draft_listing_pitchers_stats!$A$1:$B$1324,2,FALSE)</f>
        <v>9375</v>
      </c>
      <c r="C796" s="1" t="s">
        <v>885</v>
      </c>
      <c r="D796" s="1" t="s">
        <v>1683</v>
      </c>
      <c r="E796" s="1" t="s">
        <v>710</v>
      </c>
      <c r="F796" s="1">
        <v>24</v>
      </c>
      <c r="G796" s="1" t="s">
        <v>44</v>
      </c>
      <c r="H796" s="1" t="s">
        <v>44</v>
      </c>
      <c r="I796" s="1" t="s">
        <v>54</v>
      </c>
      <c r="J796" s="24" t="s">
        <v>54</v>
      </c>
      <c r="K796" s="1" t="s">
        <v>51</v>
      </c>
      <c r="L796" s="24" t="s">
        <v>46</v>
      </c>
      <c r="M796" s="1">
        <v>3</v>
      </c>
      <c r="N796" s="1">
        <v>1</v>
      </c>
      <c r="O796" s="24">
        <v>1</v>
      </c>
      <c r="P796" s="1">
        <v>3</v>
      </c>
      <c r="Q796" s="1">
        <v>1</v>
      </c>
      <c r="R796" s="24">
        <v>1</v>
      </c>
      <c r="S796" s="1">
        <v>3</v>
      </c>
      <c r="T796" s="1">
        <v>4</v>
      </c>
      <c r="U796" s="1">
        <v>1</v>
      </c>
      <c r="V796" s="1">
        <v>1</v>
      </c>
      <c r="W796" s="1" t="s">
        <v>48</v>
      </c>
      <c r="X796" s="1" t="s">
        <v>48</v>
      </c>
      <c r="Y796" s="1" t="s">
        <v>48</v>
      </c>
      <c r="Z796" s="1" t="s">
        <v>48</v>
      </c>
      <c r="AA796" s="1">
        <v>3</v>
      </c>
      <c r="AB796" s="1">
        <v>4</v>
      </c>
      <c r="AC796" s="1" t="s">
        <v>48</v>
      </c>
      <c r="AD796" s="1" t="s">
        <v>48</v>
      </c>
      <c r="AE796" s="1" t="s">
        <v>48</v>
      </c>
      <c r="AF796" s="1" t="s">
        <v>48</v>
      </c>
      <c r="AG796" s="1" t="s">
        <v>48</v>
      </c>
      <c r="AH796" s="1" t="s">
        <v>48</v>
      </c>
      <c r="AI796" s="1" t="s">
        <v>48</v>
      </c>
      <c r="AJ796" s="1" t="s">
        <v>48</v>
      </c>
      <c r="AK796" s="1" t="s">
        <v>48</v>
      </c>
      <c r="AL796" s="1" t="s">
        <v>48</v>
      </c>
      <c r="AM796" s="1" t="s">
        <v>48</v>
      </c>
      <c r="AN796" s="1" t="s">
        <v>48</v>
      </c>
      <c r="AO796" s="1" t="s">
        <v>48</v>
      </c>
      <c r="AP796" s="24" t="s">
        <v>48</v>
      </c>
      <c r="AQ796" s="1" t="s">
        <v>71</v>
      </c>
      <c r="AR796" s="1">
        <v>3</v>
      </c>
      <c r="AS796" s="25" t="s">
        <v>15</v>
      </c>
      <c r="AT796" s="36" t="s">
        <v>50</v>
      </c>
      <c r="AU796" s="9">
        <f t="shared" si="97"/>
        <v>-2.3121015889492513</v>
      </c>
      <c r="AV796" s="9">
        <f t="shared" si="98"/>
        <v>-1.8666068382121794</v>
      </c>
      <c r="AW796">
        <f t="shared" si="99"/>
        <v>3</v>
      </c>
      <c r="AX796">
        <f t="shared" si="100"/>
        <v>0</v>
      </c>
      <c r="AY796" s="6">
        <f>VLOOKUP(AQ796,COND!$A$10:$B$32,2,FALSE)</f>
        <v>1</v>
      </c>
      <c r="AZ796" s="9">
        <f>($AU$3*AU796+$AV$3*AV796+$AW$3*AW796+$AX$3*AX796)*AY796*IF(AR796&lt;5,0.95,IF(AR796&lt;7,0.975,1))+$K$3*VLOOKUP(K796,COND!$A$2:$D$7,2,FALSE)+$L$3*VLOOKUP(L796,COND!$A$2:$D$7,3,FALSE)+IF(BB796="SP",$BB$3,0)+IF($AW796&lt;3,-5,0)</f>
        <v>-4.1798292279317586</v>
      </c>
      <c r="BA796" s="28">
        <f t="shared" si="101"/>
        <v>-1.4247517029385401</v>
      </c>
      <c r="BB796" t="str">
        <f t="shared" si="102"/>
        <v>RP</v>
      </c>
      <c r="BC796">
        <v>900</v>
      </c>
      <c r="BD796">
        <v>792</v>
      </c>
      <c r="BF796" t="str">
        <f t="shared" si="103"/>
        <v>Unlikely</v>
      </c>
      <c r="BH796" t="str">
        <f>IF(VLOOKUP($B796,'Draft List'!$D$4:$AC$2598,BH$3,FALSE)&lt;&gt;0,VLOOKUP($B796,'Draft List'!$D$4:$AC$2598,BH$3,FALSE),"")</f>
        <v/>
      </c>
      <c r="BI796" t="str">
        <f>IF(VLOOKUP($B796,'Draft List'!$D$4:$AC$2598,BI$3,FALSE)&lt;&gt;0,VLOOKUP($B796,'Draft List'!$D$4:$AC$2598,BI$3,FALSE),"")</f>
        <v/>
      </c>
      <c r="BJ796" t="str">
        <f>IF(VLOOKUP($B796,'Draft List'!$D$4:$AC$2598,BJ$3,FALSE)&lt;&gt;0,VLOOKUP($B796,'Draft List'!$D$4:$AC$2598,BJ$3,FALSE),"")</f>
        <v/>
      </c>
      <c r="BK796" t="str">
        <f>IF(VLOOKUP($B796,'Draft List'!$D$4:$AC$2598,BK$3,FALSE)&lt;&gt;0,VLOOKUP($B796,'Draft List'!$D$4:$AC$2598,BK$3,FALSE),"")</f>
        <v/>
      </c>
      <c r="BL796">
        <f>IF(OR(C796="SP",C796="MR",C796="CL"),"P",VLOOKUP($A796,Bat!$A$4:$AQ$1284,42,FALSE))</f>
        <v>-8.5951531993702392</v>
      </c>
    </row>
    <row r="797" spans="1:64" x14ac:dyDescent="0.25">
      <c r="A797" s="45" t="str">
        <f t="shared" si="96"/>
        <v>RPJosé Martiel24</v>
      </c>
      <c r="B797">
        <f>VLOOKUP($A797,draft_listing_pitchers_stats!$A$1:$B$1324,2,FALSE)</f>
        <v>5097</v>
      </c>
      <c r="C797" s="1" t="s">
        <v>885</v>
      </c>
      <c r="D797" s="1" t="s">
        <v>150</v>
      </c>
      <c r="E797" s="1" t="s">
        <v>1405</v>
      </c>
      <c r="F797" s="1">
        <v>24</v>
      </c>
      <c r="G797" s="1" t="s">
        <v>58</v>
      </c>
      <c r="H797" s="1" t="s">
        <v>58</v>
      </c>
      <c r="I797" s="1" t="s">
        <v>54</v>
      </c>
      <c r="J797" s="24" t="s">
        <v>54</v>
      </c>
      <c r="K797" s="1" t="s">
        <v>46</v>
      </c>
      <c r="L797" s="24" t="s">
        <v>47</v>
      </c>
      <c r="M797" s="1">
        <v>3</v>
      </c>
      <c r="N797" s="1">
        <v>1</v>
      </c>
      <c r="O797" s="24">
        <v>1</v>
      </c>
      <c r="P797" s="1">
        <v>4</v>
      </c>
      <c r="Q797" s="1">
        <v>2</v>
      </c>
      <c r="R797" s="24">
        <v>1</v>
      </c>
      <c r="S797" s="1">
        <v>5</v>
      </c>
      <c r="T797" s="1">
        <v>5</v>
      </c>
      <c r="U797" s="1">
        <v>3</v>
      </c>
      <c r="V797" s="1">
        <v>5</v>
      </c>
      <c r="W797" s="1" t="s">
        <v>48</v>
      </c>
      <c r="X797" s="1" t="s">
        <v>48</v>
      </c>
      <c r="Y797" s="1" t="s">
        <v>48</v>
      </c>
      <c r="Z797" s="1" t="s">
        <v>48</v>
      </c>
      <c r="AA797" s="1" t="s">
        <v>48</v>
      </c>
      <c r="AB797" s="1" t="s">
        <v>48</v>
      </c>
      <c r="AC797" s="1" t="s">
        <v>48</v>
      </c>
      <c r="AD797" s="1" t="s">
        <v>48</v>
      </c>
      <c r="AE797" s="1" t="s">
        <v>48</v>
      </c>
      <c r="AF797" s="1" t="s">
        <v>48</v>
      </c>
      <c r="AG797" s="1" t="s">
        <v>48</v>
      </c>
      <c r="AH797" s="1" t="s">
        <v>48</v>
      </c>
      <c r="AI797" s="1" t="s">
        <v>48</v>
      </c>
      <c r="AJ797" s="1" t="s">
        <v>48</v>
      </c>
      <c r="AK797" s="1" t="s">
        <v>48</v>
      </c>
      <c r="AL797" s="1" t="s">
        <v>48</v>
      </c>
      <c r="AM797" s="1" t="s">
        <v>48</v>
      </c>
      <c r="AN797" s="1" t="s">
        <v>48</v>
      </c>
      <c r="AO797" s="1" t="s">
        <v>48</v>
      </c>
      <c r="AP797" s="24" t="s">
        <v>48</v>
      </c>
      <c r="AQ797" s="1" t="s">
        <v>62</v>
      </c>
      <c r="AR797" s="1">
        <v>7</v>
      </c>
      <c r="AS797" s="25" t="s">
        <v>15</v>
      </c>
      <c r="AT797" s="36" t="s">
        <v>50</v>
      </c>
      <c r="AU797" s="9">
        <f t="shared" si="97"/>
        <v>-2.3121015889492513</v>
      </c>
      <c r="AV797" s="9">
        <f t="shared" si="98"/>
        <v>-1.4764837972729503</v>
      </c>
      <c r="AW797">
        <f t="shared" si="99"/>
        <v>2</v>
      </c>
      <c r="AX797">
        <f t="shared" si="100"/>
        <v>0</v>
      </c>
      <c r="AY797" s="6">
        <f>VLOOKUP(AQ797,COND!$A$10:$B$32,2,FALSE)</f>
        <v>1</v>
      </c>
      <c r="AZ797" s="9">
        <f>($AU$3*AU797+$AV$3*AV797+$AW$3*AW797+$AX$3*AX797)*AY797*IF(AR797&lt;5,0.95,IF(AR797&lt;7,0.975,1))+$K$3*VLOOKUP(K797,COND!$A$2:$D$7,2,FALSE)+$L$3*VLOOKUP(L797,COND!$A$2:$D$7,3,FALSE)+IF(BB797="SP",$BB$3,0)+IF($AW797&lt;3,-5,0)</f>
        <v>-4.2920962632488546</v>
      </c>
      <c r="BA797" s="28">
        <f t="shared" si="101"/>
        <v>-1.4346143670615275</v>
      </c>
      <c r="BB797" t="str">
        <f t="shared" si="102"/>
        <v>RP</v>
      </c>
      <c r="BC797">
        <v>900</v>
      </c>
      <c r="BD797">
        <v>793</v>
      </c>
      <c r="BF797" t="str">
        <f t="shared" si="103"/>
        <v>Unlikely</v>
      </c>
      <c r="BH797" t="str">
        <f>IF(VLOOKUP($B797,'Draft List'!$D$4:$AC$2598,BH$3,FALSE)&lt;&gt;0,VLOOKUP($B797,'Draft List'!$D$4:$AC$2598,BH$3,FALSE),"")</f>
        <v/>
      </c>
      <c r="BI797" t="str">
        <f>IF(VLOOKUP($B797,'Draft List'!$D$4:$AC$2598,BI$3,FALSE)&lt;&gt;0,VLOOKUP($B797,'Draft List'!$D$4:$AC$2598,BI$3,FALSE),"")</f>
        <v/>
      </c>
      <c r="BJ797" t="str">
        <f>IF(VLOOKUP($B797,'Draft List'!$D$4:$AC$2598,BJ$3,FALSE)&lt;&gt;0,VLOOKUP($B797,'Draft List'!$D$4:$AC$2598,BJ$3,FALSE),"")</f>
        <v/>
      </c>
      <c r="BK797" t="str">
        <f>IF(VLOOKUP($B797,'Draft List'!$D$4:$AC$2598,BK$3,FALSE)&lt;&gt;0,VLOOKUP($B797,'Draft List'!$D$4:$AC$2598,BK$3,FALSE),"")</f>
        <v/>
      </c>
      <c r="BL797">
        <f>IF(OR(C797="SP",C797="MR",C797="CL"),"P",VLOOKUP($A797,Bat!$A$4:$AQ$1284,42,FALSE))</f>
        <v>-6.5425917999058978</v>
      </c>
    </row>
    <row r="798" spans="1:64" x14ac:dyDescent="0.25">
      <c r="A798" s="45" t="str">
        <f t="shared" si="96"/>
        <v>RPHenry Baxter24</v>
      </c>
      <c r="B798">
        <f>VLOOKUP($A798,draft_listing_pitchers_stats!$A$1:$B$1324,2,FALSE)</f>
        <v>4705</v>
      </c>
      <c r="C798" s="1" t="s">
        <v>885</v>
      </c>
      <c r="D798" s="1" t="s">
        <v>148</v>
      </c>
      <c r="E798" s="1" t="s">
        <v>495</v>
      </c>
      <c r="F798" s="1">
        <v>24</v>
      </c>
      <c r="G798" s="1" t="s">
        <v>44</v>
      </c>
      <c r="H798" s="1" t="s">
        <v>44</v>
      </c>
      <c r="I798" s="1" t="s">
        <v>54</v>
      </c>
      <c r="J798" s="24" t="s">
        <v>54</v>
      </c>
      <c r="K798" s="1" t="s">
        <v>47</v>
      </c>
      <c r="L798" s="24" t="s">
        <v>51</v>
      </c>
      <c r="M798" s="1">
        <v>3</v>
      </c>
      <c r="N798" s="1">
        <v>1</v>
      </c>
      <c r="O798" s="24">
        <v>1</v>
      </c>
      <c r="P798" s="1">
        <v>3</v>
      </c>
      <c r="Q798" s="1">
        <v>1</v>
      </c>
      <c r="R798" s="24">
        <v>1</v>
      </c>
      <c r="S798" s="1">
        <v>4</v>
      </c>
      <c r="T798" s="1">
        <v>5</v>
      </c>
      <c r="U798" s="1" t="s">
        <v>48</v>
      </c>
      <c r="V798" s="1" t="s">
        <v>48</v>
      </c>
      <c r="W798" s="1">
        <v>2</v>
      </c>
      <c r="X798" s="1">
        <v>4</v>
      </c>
      <c r="Y798" s="1" t="s">
        <v>48</v>
      </c>
      <c r="Z798" s="1" t="s">
        <v>48</v>
      </c>
      <c r="AA798" s="1" t="s">
        <v>48</v>
      </c>
      <c r="AB798" s="1" t="s">
        <v>48</v>
      </c>
      <c r="AC798" s="1" t="s">
        <v>48</v>
      </c>
      <c r="AD798" s="1" t="s">
        <v>48</v>
      </c>
      <c r="AE798" s="1" t="s">
        <v>48</v>
      </c>
      <c r="AF798" s="1" t="s">
        <v>48</v>
      </c>
      <c r="AG798" s="1">
        <v>4</v>
      </c>
      <c r="AH798" s="1">
        <v>5</v>
      </c>
      <c r="AI798" s="1" t="s">
        <v>48</v>
      </c>
      <c r="AJ798" s="1" t="s">
        <v>48</v>
      </c>
      <c r="AK798" s="1" t="s">
        <v>48</v>
      </c>
      <c r="AL798" s="1" t="s">
        <v>48</v>
      </c>
      <c r="AM798" s="1" t="s">
        <v>48</v>
      </c>
      <c r="AN798" s="1" t="s">
        <v>48</v>
      </c>
      <c r="AO798" s="1" t="s">
        <v>48</v>
      </c>
      <c r="AP798" s="24" t="s">
        <v>48</v>
      </c>
      <c r="AQ798" s="1" t="s">
        <v>64</v>
      </c>
      <c r="AR798" s="1">
        <v>9</v>
      </c>
      <c r="AS798" s="25" t="s">
        <v>15</v>
      </c>
      <c r="AT798" s="36" t="s">
        <v>50</v>
      </c>
      <c r="AU798" s="9">
        <f t="shared" si="97"/>
        <v>-2.3121015889492513</v>
      </c>
      <c r="AV798" s="9">
        <f t="shared" si="98"/>
        <v>-1.8666068382121794</v>
      </c>
      <c r="AW798">
        <f t="shared" si="99"/>
        <v>3</v>
      </c>
      <c r="AX798">
        <f t="shared" si="100"/>
        <v>0</v>
      </c>
      <c r="AY798" s="6">
        <f>VLOOKUP(AQ798,COND!$A$10:$B$32,2,FALSE)</f>
        <v>1</v>
      </c>
      <c r="AZ798" s="9">
        <f>($AU$3*AU798+$AV$3*AV798+$AW$3*AW798+$AX$3*AX798)*AY798*IF(AR798&lt;5,0.95,IF(AR798&lt;7,0.975,1))+$K$3*VLOOKUP(K798,COND!$A$2:$D$7,2,FALSE)+$L$3*VLOOKUP(L798,COND!$A$2:$D$7,3,FALSE)+IF(BB798="SP",$BB$3,0)+IF($AW798&lt;3,-5,0)</f>
        <v>-4.2945570820334353</v>
      </c>
      <c r="BA798" s="28">
        <f t="shared" si="101"/>
        <v>-1.434830550102892</v>
      </c>
      <c r="BB798" t="str">
        <f t="shared" si="102"/>
        <v>SP</v>
      </c>
      <c r="BC798">
        <v>900</v>
      </c>
      <c r="BD798">
        <v>794</v>
      </c>
      <c r="BF798" t="str">
        <f t="shared" si="103"/>
        <v>Unlikely</v>
      </c>
      <c r="BH798" t="str">
        <f>IF(VLOOKUP($B798,'Draft List'!$D$4:$AC$2598,BH$3,FALSE)&lt;&gt;0,VLOOKUP($B798,'Draft List'!$D$4:$AC$2598,BH$3,FALSE),"")</f>
        <v/>
      </c>
      <c r="BI798" t="str">
        <f>IF(VLOOKUP($B798,'Draft List'!$D$4:$AC$2598,BI$3,FALSE)&lt;&gt;0,VLOOKUP($B798,'Draft List'!$D$4:$AC$2598,BI$3,FALSE),"")</f>
        <v/>
      </c>
      <c r="BJ798" t="str">
        <f>IF(VLOOKUP($B798,'Draft List'!$D$4:$AC$2598,BJ$3,FALSE)&lt;&gt;0,VLOOKUP($B798,'Draft List'!$D$4:$AC$2598,BJ$3,FALSE),"")</f>
        <v/>
      </c>
      <c r="BK798" t="str">
        <f>IF(VLOOKUP($B798,'Draft List'!$D$4:$AC$2598,BK$3,FALSE)&lt;&gt;0,VLOOKUP($B798,'Draft List'!$D$4:$AC$2598,BK$3,FALSE),"")</f>
        <v/>
      </c>
      <c r="BL798" t="e">
        <f>IF(OR(C798="SP",C798="MR",C798="CL"),"P",VLOOKUP($A798,Bat!$A$4:$AQ$1284,42,FALSE))</f>
        <v>#N/A</v>
      </c>
    </row>
    <row r="799" spans="1:64" x14ac:dyDescent="0.25">
      <c r="A799" s="45" t="str">
        <f t="shared" si="96"/>
        <v>RPAlejandro De La Madrid23</v>
      </c>
      <c r="B799">
        <f>VLOOKUP($A799,draft_listing_pitchers_stats!$A$1:$B$1324,2,FALSE)</f>
        <v>15342</v>
      </c>
      <c r="C799" s="1" t="s">
        <v>885</v>
      </c>
      <c r="D799" s="1" t="s">
        <v>165</v>
      </c>
      <c r="E799" s="1" t="s">
        <v>1121</v>
      </c>
      <c r="F799" s="1">
        <v>23</v>
      </c>
      <c r="G799" s="1" t="s">
        <v>44</v>
      </c>
      <c r="H799" s="1" t="s">
        <v>44</v>
      </c>
      <c r="I799" s="1" t="s">
        <v>54</v>
      </c>
      <c r="J799" s="24" t="s">
        <v>54</v>
      </c>
      <c r="K799" s="1" t="s">
        <v>47</v>
      </c>
      <c r="L799" s="24" t="s">
        <v>46</v>
      </c>
      <c r="M799" s="1">
        <v>2</v>
      </c>
      <c r="N799" s="1">
        <v>1</v>
      </c>
      <c r="O799" s="24">
        <v>1</v>
      </c>
      <c r="P799" s="1">
        <v>3</v>
      </c>
      <c r="Q799" s="1">
        <v>1</v>
      </c>
      <c r="R799" s="24">
        <v>1</v>
      </c>
      <c r="S799" s="1">
        <v>4</v>
      </c>
      <c r="T799" s="1">
        <v>4</v>
      </c>
      <c r="U799" s="1">
        <v>2</v>
      </c>
      <c r="V799" s="1">
        <v>2</v>
      </c>
      <c r="W799" s="1" t="s">
        <v>48</v>
      </c>
      <c r="X799" s="1" t="s">
        <v>48</v>
      </c>
      <c r="Y799" s="1" t="s">
        <v>48</v>
      </c>
      <c r="Z799" s="1" t="s">
        <v>48</v>
      </c>
      <c r="AA799" s="1" t="s">
        <v>48</v>
      </c>
      <c r="AB799" s="1" t="s">
        <v>48</v>
      </c>
      <c r="AC799" s="1">
        <v>3</v>
      </c>
      <c r="AD799" s="1">
        <v>3</v>
      </c>
      <c r="AE799" s="1">
        <v>3</v>
      </c>
      <c r="AF799" s="1">
        <v>3</v>
      </c>
      <c r="AG799" s="1" t="s">
        <v>48</v>
      </c>
      <c r="AH799" s="1" t="s">
        <v>48</v>
      </c>
      <c r="AI799" s="1" t="s">
        <v>48</v>
      </c>
      <c r="AJ799" s="1" t="s">
        <v>48</v>
      </c>
      <c r="AK799" s="1" t="s">
        <v>48</v>
      </c>
      <c r="AL799" s="1" t="s">
        <v>48</v>
      </c>
      <c r="AM799" s="1" t="s">
        <v>48</v>
      </c>
      <c r="AN799" s="1" t="s">
        <v>48</v>
      </c>
      <c r="AO799" s="1" t="s">
        <v>48</v>
      </c>
      <c r="AP799" s="24" t="s">
        <v>48</v>
      </c>
      <c r="AQ799" s="1" t="s">
        <v>522</v>
      </c>
      <c r="AR799" s="1">
        <v>3</v>
      </c>
      <c r="AS799" s="25" t="s">
        <v>15</v>
      </c>
      <c r="AT799" s="36" t="s">
        <v>48</v>
      </c>
      <c r="AU799" s="9">
        <f t="shared" si="97"/>
        <v>-2.5067929134584248</v>
      </c>
      <c r="AV799" s="9">
        <f t="shared" si="98"/>
        <v>-1.8666068382121794</v>
      </c>
      <c r="AW799">
        <f t="shared" si="99"/>
        <v>4</v>
      </c>
      <c r="AX799">
        <f t="shared" si="100"/>
        <v>0</v>
      </c>
      <c r="AY799" s="6">
        <f>VLOOKUP(AQ799,COND!$A$10:$B$32,2,FALSE)</f>
        <v>1</v>
      </c>
      <c r="AZ799" s="9">
        <f>($AU$3*AU799+$AV$3*AV799+$AW$3*AW799+$AX$3*AX799)*AY799*IF(AR799&lt;5,0.95,IF(AR799&lt;7,0.975,1))+$K$3*VLOOKUP(K799,COND!$A$2:$D$7,2,FALSE)+$L$3*VLOOKUP(L799,COND!$A$2:$D$7,3,FALSE)+IF(BB799="SP",$BB$3,0)+IF($AW799&lt;3,-5,0)</f>
        <v>-4.3418205795885108</v>
      </c>
      <c r="BA799" s="28">
        <f t="shared" si="101"/>
        <v>-1.4389826504976939</v>
      </c>
      <c r="BB799" t="str">
        <f t="shared" si="102"/>
        <v>RP</v>
      </c>
      <c r="BC799">
        <v>900</v>
      </c>
      <c r="BD799">
        <v>795</v>
      </c>
      <c r="BF799" t="str">
        <f t="shared" si="103"/>
        <v>Unlikely</v>
      </c>
      <c r="BH799" t="str">
        <f>IF(VLOOKUP($B799,'Draft List'!$D$4:$AC$2598,BH$3,FALSE)&lt;&gt;0,VLOOKUP($B799,'Draft List'!$D$4:$AC$2598,BH$3,FALSE),"")</f>
        <v/>
      </c>
      <c r="BI799" t="str">
        <f>IF(VLOOKUP($B799,'Draft List'!$D$4:$AC$2598,BI$3,FALSE)&lt;&gt;0,VLOOKUP($B799,'Draft List'!$D$4:$AC$2598,BI$3,FALSE),"")</f>
        <v/>
      </c>
      <c r="BJ799" t="str">
        <f>IF(VLOOKUP($B799,'Draft List'!$D$4:$AC$2598,BJ$3,FALSE)&lt;&gt;0,VLOOKUP($B799,'Draft List'!$D$4:$AC$2598,BJ$3,FALSE),"")</f>
        <v/>
      </c>
      <c r="BK799" t="str">
        <f>IF(VLOOKUP($B799,'Draft List'!$D$4:$AC$2598,BK$3,FALSE)&lt;&gt;0,VLOOKUP($B799,'Draft List'!$D$4:$AC$2598,BK$3,FALSE),"")</f>
        <v/>
      </c>
      <c r="BL799">
        <f>IF(OR(C799="SP",C799="MR",C799="CL"),"P",VLOOKUP($A799,Bat!$A$4:$AQ$1284,42,FALSE))</f>
        <v>-9.8354105818832362</v>
      </c>
    </row>
    <row r="800" spans="1:64" x14ac:dyDescent="0.25">
      <c r="A800" s="45" t="str">
        <f t="shared" si="96"/>
        <v>RPAubrey Clark24</v>
      </c>
      <c r="B800">
        <f>VLOOKUP($A800,draft_listing_pitchers_stats!$A$1:$B$1324,2,FALSE)</f>
        <v>1811</v>
      </c>
      <c r="C800" s="1" t="s">
        <v>885</v>
      </c>
      <c r="D800" s="1" t="s">
        <v>1094</v>
      </c>
      <c r="E800" s="1" t="s">
        <v>161</v>
      </c>
      <c r="F800" s="1">
        <v>24</v>
      </c>
      <c r="G800" s="1" t="s">
        <v>44</v>
      </c>
      <c r="H800" s="1" t="s">
        <v>44</v>
      </c>
      <c r="I800" s="1" t="s">
        <v>54</v>
      </c>
      <c r="J800" s="24" t="s">
        <v>54</v>
      </c>
      <c r="K800" s="1" t="s">
        <v>51</v>
      </c>
      <c r="L800" s="24" t="s">
        <v>47</v>
      </c>
      <c r="M800" s="1">
        <v>3</v>
      </c>
      <c r="N800" s="1">
        <v>1</v>
      </c>
      <c r="O800" s="24">
        <v>1</v>
      </c>
      <c r="P800" s="1">
        <v>3</v>
      </c>
      <c r="Q800" s="1">
        <v>1</v>
      </c>
      <c r="R800" s="24">
        <v>1</v>
      </c>
      <c r="S800" s="1">
        <v>4</v>
      </c>
      <c r="T800" s="1">
        <v>5</v>
      </c>
      <c r="U800" s="1">
        <v>4</v>
      </c>
      <c r="V800" s="1">
        <v>4</v>
      </c>
      <c r="W800" s="1" t="s">
        <v>48</v>
      </c>
      <c r="X800" s="1" t="s">
        <v>48</v>
      </c>
      <c r="Y800" s="1">
        <v>3</v>
      </c>
      <c r="Z800" s="1">
        <v>5</v>
      </c>
      <c r="AA800" s="1" t="s">
        <v>48</v>
      </c>
      <c r="AB800" s="1" t="s">
        <v>48</v>
      </c>
      <c r="AC800" s="1" t="s">
        <v>48</v>
      </c>
      <c r="AD800" s="1" t="s">
        <v>48</v>
      </c>
      <c r="AE800" s="1" t="s">
        <v>48</v>
      </c>
      <c r="AF800" s="1" t="s">
        <v>48</v>
      </c>
      <c r="AG800" s="1" t="s">
        <v>48</v>
      </c>
      <c r="AH800" s="1" t="s">
        <v>48</v>
      </c>
      <c r="AI800" s="1" t="s">
        <v>48</v>
      </c>
      <c r="AJ800" s="1" t="s">
        <v>48</v>
      </c>
      <c r="AK800" s="1" t="s">
        <v>48</v>
      </c>
      <c r="AL800" s="1" t="s">
        <v>48</v>
      </c>
      <c r="AM800" s="1" t="s">
        <v>48</v>
      </c>
      <c r="AN800" s="1" t="s">
        <v>48</v>
      </c>
      <c r="AO800" s="1" t="s">
        <v>48</v>
      </c>
      <c r="AP800" s="24" t="s">
        <v>48</v>
      </c>
      <c r="AQ800" s="1" t="s">
        <v>522</v>
      </c>
      <c r="AR800" s="1">
        <v>3</v>
      </c>
      <c r="AS800" s="25" t="s">
        <v>523</v>
      </c>
      <c r="AT800" s="36" t="s">
        <v>50</v>
      </c>
      <c r="AU800" s="9">
        <f t="shared" si="97"/>
        <v>-2.3121015889492513</v>
      </c>
      <c r="AV800" s="9">
        <f t="shared" si="98"/>
        <v>-1.8666068382121794</v>
      </c>
      <c r="AW800">
        <f t="shared" si="99"/>
        <v>3</v>
      </c>
      <c r="AX800">
        <f t="shared" si="100"/>
        <v>0</v>
      </c>
      <c r="AY800" s="6">
        <f>VLOOKUP(AQ800,COND!$A$10:$B$32,2,FALSE)</f>
        <v>1</v>
      </c>
      <c r="AZ800" s="9">
        <f>($AU$3*AU800+$AV$3*AV800+$AW$3*AW800+$AX$3*AX800)*AY800*IF(AR800&lt;5,0.95,IF(AR800&lt;7,0.975,1))+$K$3*VLOOKUP(K800,COND!$A$2:$D$7,2,FALSE)+$L$3*VLOOKUP(L800,COND!$A$2:$D$7,3,FALSE)+IF(BB800="SP",$BB$3,0)+IF($AW800&lt;3,-5,0)</f>
        <v>-4.4798292279317593</v>
      </c>
      <c r="BA800" s="28">
        <f t="shared" si="101"/>
        <v>-1.4511067164876115</v>
      </c>
      <c r="BB800" t="str">
        <f t="shared" si="102"/>
        <v>RP</v>
      </c>
      <c r="BC800">
        <v>900</v>
      </c>
      <c r="BD800">
        <v>796</v>
      </c>
      <c r="BF800" t="str">
        <f t="shared" si="103"/>
        <v>Unlikely</v>
      </c>
      <c r="BH800" t="str">
        <f>IF(VLOOKUP($B800,'Draft List'!$D$4:$AC$2598,BH$3,FALSE)&lt;&gt;0,VLOOKUP($B800,'Draft List'!$D$4:$AC$2598,BH$3,FALSE),"")</f>
        <v/>
      </c>
      <c r="BI800" t="str">
        <f>IF(VLOOKUP($B800,'Draft List'!$D$4:$AC$2598,BI$3,FALSE)&lt;&gt;0,VLOOKUP($B800,'Draft List'!$D$4:$AC$2598,BI$3,FALSE),"")</f>
        <v/>
      </c>
      <c r="BJ800" t="str">
        <f>IF(VLOOKUP($B800,'Draft List'!$D$4:$AC$2598,BJ$3,FALSE)&lt;&gt;0,VLOOKUP($B800,'Draft List'!$D$4:$AC$2598,BJ$3,FALSE),"")</f>
        <v/>
      </c>
      <c r="BK800" t="str">
        <f>IF(VLOOKUP($B800,'Draft List'!$D$4:$AC$2598,BK$3,FALSE)&lt;&gt;0,VLOOKUP($B800,'Draft List'!$D$4:$AC$2598,BK$3,FALSE),"")</f>
        <v/>
      </c>
      <c r="BL800" t="e">
        <f>IF(OR(C800="SP",C800="MR",C800="CL"),"P",VLOOKUP($A800,Bat!$A$4:$AQ$1284,42,FALSE))</f>
        <v>#N/A</v>
      </c>
    </row>
    <row r="801" spans="1:64" x14ac:dyDescent="0.25">
      <c r="A801" s="45" t="str">
        <f t="shared" si="96"/>
        <v>RPLanny Peterson24</v>
      </c>
      <c r="B801">
        <f>VLOOKUP($A801,draft_listing_pitchers_stats!$A$1:$B$1324,2,FALSE)</f>
        <v>4986</v>
      </c>
      <c r="C801" s="1" t="s">
        <v>885</v>
      </c>
      <c r="D801" s="1" t="s">
        <v>1136</v>
      </c>
      <c r="E801" s="1" t="s">
        <v>547</v>
      </c>
      <c r="F801" s="1">
        <v>24</v>
      </c>
      <c r="G801" s="1" t="s">
        <v>58</v>
      </c>
      <c r="H801" s="1" t="s">
        <v>58</v>
      </c>
      <c r="I801" s="1" t="s">
        <v>54</v>
      </c>
      <c r="J801" s="24" t="s">
        <v>54</v>
      </c>
      <c r="K801" s="1" t="s">
        <v>47</v>
      </c>
      <c r="L801" s="24" t="s">
        <v>47</v>
      </c>
      <c r="M801" s="1">
        <v>3</v>
      </c>
      <c r="N801" s="1">
        <v>1</v>
      </c>
      <c r="O801" s="24">
        <v>1</v>
      </c>
      <c r="P801" s="1">
        <v>3</v>
      </c>
      <c r="Q801" s="1">
        <v>1</v>
      </c>
      <c r="R801" s="24">
        <v>1</v>
      </c>
      <c r="S801" s="1">
        <v>4</v>
      </c>
      <c r="T801" s="1">
        <v>4</v>
      </c>
      <c r="U801" s="1">
        <v>3</v>
      </c>
      <c r="V801" s="1">
        <v>4</v>
      </c>
      <c r="W801" s="1">
        <v>2</v>
      </c>
      <c r="X801" s="1">
        <v>3</v>
      </c>
      <c r="Y801" s="1">
        <v>2</v>
      </c>
      <c r="Z801" s="1">
        <v>3</v>
      </c>
      <c r="AA801" s="1" t="s">
        <v>48</v>
      </c>
      <c r="AB801" s="1" t="s">
        <v>48</v>
      </c>
      <c r="AC801" s="1" t="s">
        <v>48</v>
      </c>
      <c r="AD801" s="1" t="s">
        <v>48</v>
      </c>
      <c r="AE801" s="1" t="s">
        <v>48</v>
      </c>
      <c r="AF801" s="1" t="s">
        <v>48</v>
      </c>
      <c r="AG801" s="1" t="s">
        <v>48</v>
      </c>
      <c r="AH801" s="1" t="s">
        <v>48</v>
      </c>
      <c r="AI801" s="1" t="s">
        <v>48</v>
      </c>
      <c r="AJ801" s="1" t="s">
        <v>48</v>
      </c>
      <c r="AK801" s="1" t="s">
        <v>48</v>
      </c>
      <c r="AL801" s="1" t="s">
        <v>48</v>
      </c>
      <c r="AM801" s="1" t="s">
        <v>48</v>
      </c>
      <c r="AN801" s="1" t="s">
        <v>48</v>
      </c>
      <c r="AO801" s="1" t="s">
        <v>48</v>
      </c>
      <c r="AP801" s="24" t="s">
        <v>48</v>
      </c>
      <c r="AQ801" s="1" t="s">
        <v>71</v>
      </c>
      <c r="AR801" s="1">
        <v>4</v>
      </c>
      <c r="AS801" s="25" t="s">
        <v>523</v>
      </c>
      <c r="AT801" s="36" t="s">
        <v>50</v>
      </c>
      <c r="AU801" s="9">
        <f t="shared" si="97"/>
        <v>-2.3121015889492513</v>
      </c>
      <c r="AV801" s="9">
        <f t="shared" si="98"/>
        <v>-1.8666068382121794</v>
      </c>
      <c r="AW801">
        <f t="shared" si="99"/>
        <v>4</v>
      </c>
      <c r="AX801">
        <f t="shared" si="100"/>
        <v>0</v>
      </c>
      <c r="AY801" s="6">
        <f>VLOOKUP(AQ801,COND!$A$10:$B$32,2,FALSE)</f>
        <v>1</v>
      </c>
      <c r="AZ801" s="9">
        <f>($AU$3*AU801+$AV$3*AV801+$AW$3*AW801+$AX$3*AX801)*AY801*IF(AR801&lt;5,0.95,IF(AR801&lt;7,0.975,1))+$K$3*VLOOKUP(K801,COND!$A$2:$D$7,2,FALSE)+$L$3*VLOOKUP(L801,COND!$A$2:$D$7,3,FALSE)+IF(BB801="SP",$BB$3,0)+IF($AW801&lt;3,-5,0)</f>
        <v>-4.6048292279317664</v>
      </c>
      <c r="BA801" s="28">
        <f t="shared" si="101"/>
        <v>-1.4620879721330586</v>
      </c>
      <c r="BB801" t="str">
        <f t="shared" si="102"/>
        <v>RP</v>
      </c>
      <c r="BC801">
        <v>900</v>
      </c>
      <c r="BD801">
        <v>797</v>
      </c>
      <c r="BF801" t="str">
        <f t="shared" si="103"/>
        <v>Unlikely</v>
      </c>
      <c r="BH801" t="str">
        <f>IF(VLOOKUP($B801,'Draft List'!$D$4:$AC$2598,BH$3,FALSE)&lt;&gt;0,VLOOKUP($B801,'Draft List'!$D$4:$AC$2598,BH$3,FALSE),"")</f>
        <v/>
      </c>
      <c r="BI801" t="str">
        <f>IF(VLOOKUP($B801,'Draft List'!$D$4:$AC$2598,BI$3,FALSE)&lt;&gt;0,VLOOKUP($B801,'Draft List'!$D$4:$AC$2598,BI$3,FALSE),"")</f>
        <v/>
      </c>
      <c r="BJ801" t="str">
        <f>IF(VLOOKUP($B801,'Draft List'!$D$4:$AC$2598,BJ$3,FALSE)&lt;&gt;0,VLOOKUP($B801,'Draft List'!$D$4:$AC$2598,BJ$3,FALSE),"")</f>
        <v/>
      </c>
      <c r="BK801" t="str">
        <f>IF(VLOOKUP($B801,'Draft List'!$D$4:$AC$2598,BK$3,FALSE)&lt;&gt;0,VLOOKUP($B801,'Draft List'!$D$4:$AC$2598,BK$3,FALSE),"")</f>
        <v/>
      </c>
      <c r="BL801">
        <f>IF(OR(C801="SP",C801="MR",C801="CL"),"P",VLOOKUP($A801,Bat!$A$4:$AQ$1284,42,FALSE))</f>
        <v>-7.6987190514031099</v>
      </c>
    </row>
    <row r="802" spans="1:64" x14ac:dyDescent="0.25">
      <c r="A802" s="45" t="str">
        <f t="shared" si="96"/>
        <v>RPJimmy Rouse24</v>
      </c>
      <c r="B802">
        <f>VLOOKUP($A802,draft_listing_pitchers_stats!$A$1:$B$1324,2,FALSE)</f>
        <v>4819</v>
      </c>
      <c r="C802" s="1" t="s">
        <v>885</v>
      </c>
      <c r="D802" s="1" t="s">
        <v>181</v>
      </c>
      <c r="E802" s="1" t="s">
        <v>1606</v>
      </c>
      <c r="F802" s="1">
        <v>24</v>
      </c>
      <c r="G802" s="1" t="s">
        <v>44</v>
      </c>
      <c r="H802" s="1" t="s">
        <v>44</v>
      </c>
      <c r="I802" s="1" t="s">
        <v>54</v>
      </c>
      <c r="J802" s="24" t="s">
        <v>54</v>
      </c>
      <c r="K802" s="1" t="s">
        <v>47</v>
      </c>
      <c r="L802" s="24" t="s">
        <v>47</v>
      </c>
      <c r="M802" s="1">
        <v>2</v>
      </c>
      <c r="N802" s="1">
        <v>1</v>
      </c>
      <c r="O802" s="24">
        <v>1</v>
      </c>
      <c r="P802" s="1">
        <v>3</v>
      </c>
      <c r="Q802" s="1">
        <v>1</v>
      </c>
      <c r="R802" s="24">
        <v>1</v>
      </c>
      <c r="S802" s="1">
        <v>4</v>
      </c>
      <c r="T802" s="1">
        <v>5</v>
      </c>
      <c r="U802" s="1">
        <v>1</v>
      </c>
      <c r="V802" s="1">
        <v>1</v>
      </c>
      <c r="W802" s="1">
        <v>2</v>
      </c>
      <c r="X802" s="1">
        <v>2</v>
      </c>
      <c r="Y802" s="1">
        <v>3</v>
      </c>
      <c r="Z802" s="1">
        <v>4</v>
      </c>
      <c r="AA802" s="1" t="s">
        <v>48</v>
      </c>
      <c r="AB802" s="1" t="s">
        <v>48</v>
      </c>
      <c r="AC802" s="1" t="s">
        <v>48</v>
      </c>
      <c r="AD802" s="1" t="s">
        <v>48</v>
      </c>
      <c r="AE802" s="1" t="s">
        <v>48</v>
      </c>
      <c r="AF802" s="1" t="s">
        <v>48</v>
      </c>
      <c r="AG802" s="1" t="s">
        <v>48</v>
      </c>
      <c r="AH802" s="1" t="s">
        <v>48</v>
      </c>
      <c r="AI802" s="1" t="s">
        <v>48</v>
      </c>
      <c r="AJ802" s="1" t="s">
        <v>48</v>
      </c>
      <c r="AK802" s="1" t="s">
        <v>48</v>
      </c>
      <c r="AL802" s="1" t="s">
        <v>48</v>
      </c>
      <c r="AM802" s="1" t="s">
        <v>48</v>
      </c>
      <c r="AN802" s="1" t="s">
        <v>48</v>
      </c>
      <c r="AO802" s="1" t="s">
        <v>48</v>
      </c>
      <c r="AP802" s="24" t="s">
        <v>48</v>
      </c>
      <c r="AQ802" s="1" t="s">
        <v>64</v>
      </c>
      <c r="AR802" s="1">
        <v>3</v>
      </c>
      <c r="AS802" s="25" t="s">
        <v>15</v>
      </c>
      <c r="AT802" s="36" t="s">
        <v>50</v>
      </c>
      <c r="AU802" s="9">
        <f t="shared" si="97"/>
        <v>-2.5067929134584248</v>
      </c>
      <c r="AV802" s="9">
        <f t="shared" si="98"/>
        <v>-1.8666068382121794</v>
      </c>
      <c r="AW802">
        <f t="shared" si="99"/>
        <v>4</v>
      </c>
      <c r="AX802">
        <f t="shared" si="100"/>
        <v>0</v>
      </c>
      <c r="AY802" s="6">
        <f>VLOOKUP(AQ802,COND!$A$10:$B$32,2,FALSE)</f>
        <v>1</v>
      </c>
      <c r="AZ802" s="9">
        <f>($AU$3*AU802+$AV$3*AV802+$AW$3*AW802+$AX$3*AX802)*AY802*IF(AR802&lt;5,0.95,IF(AR802&lt;7,0.975,1))+$K$3*VLOOKUP(K802,COND!$A$2:$D$7,2,FALSE)+$L$3*VLOOKUP(L802,COND!$A$2:$D$7,3,FALSE)+IF(BB802="SP",$BB$3,0)+IF($AW802&lt;3,-5,0)</f>
        <v>-4.6418205795885115</v>
      </c>
      <c r="BA802" s="28">
        <f t="shared" si="101"/>
        <v>-1.4653376640467652</v>
      </c>
      <c r="BB802" t="str">
        <f t="shared" si="102"/>
        <v>RP</v>
      </c>
      <c r="BC802">
        <v>900</v>
      </c>
      <c r="BD802">
        <v>798</v>
      </c>
      <c r="BF802" t="str">
        <f t="shared" si="103"/>
        <v>Unlikely</v>
      </c>
      <c r="BH802" t="str">
        <f>IF(VLOOKUP($B802,'Draft List'!$D$4:$AC$2598,BH$3,FALSE)&lt;&gt;0,VLOOKUP($B802,'Draft List'!$D$4:$AC$2598,BH$3,FALSE),"")</f>
        <v/>
      </c>
      <c r="BI802" t="str">
        <f>IF(VLOOKUP($B802,'Draft List'!$D$4:$AC$2598,BI$3,FALSE)&lt;&gt;0,VLOOKUP($B802,'Draft List'!$D$4:$AC$2598,BI$3,FALSE),"")</f>
        <v/>
      </c>
      <c r="BJ802" t="str">
        <f>IF(VLOOKUP($B802,'Draft List'!$D$4:$AC$2598,BJ$3,FALSE)&lt;&gt;0,VLOOKUP($B802,'Draft List'!$D$4:$AC$2598,BJ$3,FALSE),"")</f>
        <v/>
      </c>
      <c r="BK802" t="str">
        <f>IF(VLOOKUP($B802,'Draft List'!$D$4:$AC$2598,BK$3,FALSE)&lt;&gt;0,VLOOKUP($B802,'Draft List'!$D$4:$AC$2598,BK$3,FALSE),"")</f>
        <v/>
      </c>
      <c r="BL802">
        <f>IF(OR(C802="SP",C802="MR",C802="CL"),"P",VLOOKUP($A802,Bat!$A$4:$AQ$1284,42,FALSE))</f>
        <v>-12.14413372337693</v>
      </c>
    </row>
    <row r="803" spans="1:64" x14ac:dyDescent="0.25">
      <c r="A803" s="45" t="str">
        <f t="shared" si="96"/>
        <v>RPChris Bromhead23</v>
      </c>
      <c r="B803">
        <f>VLOOKUP($A803,draft_listing_pitchers_stats!$A$1:$B$1324,2,FALSE)</f>
        <v>10675</v>
      </c>
      <c r="C803" s="1" t="s">
        <v>885</v>
      </c>
      <c r="D803" s="1" t="s">
        <v>212</v>
      </c>
      <c r="E803" s="1" t="s">
        <v>1059</v>
      </c>
      <c r="F803" s="1">
        <v>23</v>
      </c>
      <c r="G803" s="1" t="s">
        <v>68</v>
      </c>
      <c r="H803" s="1" t="s">
        <v>44</v>
      </c>
      <c r="I803" s="1" t="s">
        <v>54</v>
      </c>
      <c r="J803" s="24" t="s">
        <v>54</v>
      </c>
      <c r="K803" s="1" t="s">
        <v>47</v>
      </c>
      <c r="L803" s="24" t="s">
        <v>46</v>
      </c>
      <c r="M803" s="1">
        <v>2</v>
      </c>
      <c r="N803" s="1">
        <v>1</v>
      </c>
      <c r="O803" s="24">
        <v>1</v>
      </c>
      <c r="P803" s="1">
        <v>3</v>
      </c>
      <c r="Q803" s="1">
        <v>1</v>
      </c>
      <c r="R803" s="24">
        <v>1</v>
      </c>
      <c r="S803" s="1" t="s">
        <v>48</v>
      </c>
      <c r="T803" s="1" t="s">
        <v>48</v>
      </c>
      <c r="U803" s="1">
        <v>1</v>
      </c>
      <c r="V803" s="1">
        <v>1</v>
      </c>
      <c r="W803" s="1" t="s">
        <v>48</v>
      </c>
      <c r="X803" s="1" t="s">
        <v>48</v>
      </c>
      <c r="Y803" s="1">
        <v>3</v>
      </c>
      <c r="Z803" s="1">
        <v>3</v>
      </c>
      <c r="AA803" s="1" t="s">
        <v>48</v>
      </c>
      <c r="AB803" s="1" t="s">
        <v>48</v>
      </c>
      <c r="AC803" s="1" t="s">
        <v>48</v>
      </c>
      <c r="AD803" s="1" t="s">
        <v>48</v>
      </c>
      <c r="AE803" s="1">
        <v>4</v>
      </c>
      <c r="AF803" s="1">
        <v>4</v>
      </c>
      <c r="AG803" s="1" t="s">
        <v>48</v>
      </c>
      <c r="AH803" s="1" t="s">
        <v>48</v>
      </c>
      <c r="AI803" s="1" t="s">
        <v>48</v>
      </c>
      <c r="AJ803" s="1" t="s">
        <v>48</v>
      </c>
      <c r="AK803" s="1" t="s">
        <v>48</v>
      </c>
      <c r="AL803" s="1" t="s">
        <v>48</v>
      </c>
      <c r="AM803" s="1" t="s">
        <v>48</v>
      </c>
      <c r="AN803" s="1" t="s">
        <v>48</v>
      </c>
      <c r="AO803" s="1" t="s">
        <v>48</v>
      </c>
      <c r="AP803" s="24" t="s">
        <v>48</v>
      </c>
      <c r="AQ803" s="1" t="s">
        <v>62</v>
      </c>
      <c r="AR803" s="1">
        <v>3</v>
      </c>
      <c r="AS803" s="25" t="s">
        <v>15</v>
      </c>
      <c r="AT803" s="36" t="s">
        <v>50</v>
      </c>
      <c r="AU803" s="9">
        <f t="shared" si="97"/>
        <v>-2.5067929134584248</v>
      </c>
      <c r="AV803" s="9">
        <f t="shared" si="98"/>
        <v>-1.8666068382121794</v>
      </c>
      <c r="AW803">
        <f t="shared" si="99"/>
        <v>3</v>
      </c>
      <c r="AX803">
        <f t="shared" si="100"/>
        <v>0</v>
      </c>
      <c r="AY803" s="6">
        <f>VLOOKUP(AQ803,COND!$A$10:$B$32,2,FALSE)</f>
        <v>1</v>
      </c>
      <c r="AZ803" s="9">
        <f>($AU$3*AU803+$AV$3*AV803+$AW$3*AW803+$AX$3*AX803)*AY803*IF(AR803&lt;5,0.95,IF(AR803&lt;7,0.975,1))+$K$3*VLOOKUP(K803,COND!$A$2:$D$7,2,FALSE)+$L$3*VLOOKUP(L803,COND!$A$2:$D$7,3,FALSE)+IF(BB803="SP",$BB$3,0)+IF($AW803&lt;3,-5,0)</f>
        <v>-4.8168205795885051</v>
      </c>
      <c r="BA803" s="28">
        <f t="shared" si="101"/>
        <v>-1.4807114219503899</v>
      </c>
      <c r="BB803" t="str">
        <f t="shared" si="102"/>
        <v>RP</v>
      </c>
      <c r="BC803">
        <v>900</v>
      </c>
      <c r="BD803">
        <v>799</v>
      </c>
      <c r="BF803" t="str">
        <f t="shared" si="103"/>
        <v>Unlikely</v>
      </c>
      <c r="BH803" t="str">
        <f>IF(VLOOKUP($B803,'Draft List'!$D$4:$AC$2598,BH$3,FALSE)&lt;&gt;0,VLOOKUP($B803,'Draft List'!$D$4:$AC$2598,BH$3,FALSE),"")</f>
        <v/>
      </c>
      <c r="BI803" t="str">
        <f>IF(VLOOKUP($B803,'Draft List'!$D$4:$AC$2598,BI$3,FALSE)&lt;&gt;0,VLOOKUP($B803,'Draft List'!$D$4:$AC$2598,BI$3,FALSE),"")</f>
        <v/>
      </c>
      <c r="BJ803" t="str">
        <f>IF(VLOOKUP($B803,'Draft List'!$D$4:$AC$2598,BJ$3,FALSE)&lt;&gt;0,VLOOKUP($B803,'Draft List'!$D$4:$AC$2598,BJ$3,FALSE),"")</f>
        <v/>
      </c>
      <c r="BK803" t="str">
        <f>IF(VLOOKUP($B803,'Draft List'!$D$4:$AC$2598,BK$3,FALSE)&lt;&gt;0,VLOOKUP($B803,'Draft List'!$D$4:$AC$2598,BK$3,FALSE),"")</f>
        <v/>
      </c>
      <c r="BL803">
        <f>IF(OR(C803="SP",C803="MR",C803="CL"),"P",VLOOKUP($A803,Bat!$A$4:$AQ$1284,42,FALSE))</f>
        <v>-6.2468105811253185</v>
      </c>
    </row>
    <row r="804" spans="1:64" x14ac:dyDescent="0.25">
      <c r="A804" s="45" t="str">
        <f t="shared" si="96"/>
        <v>CLDan Nelligan24</v>
      </c>
      <c r="B804">
        <f>VLOOKUP($A804,draft_listing_pitchers_stats!$A$1:$B$1324,2,FALSE)</f>
        <v>4919</v>
      </c>
      <c r="C804" s="1" t="s">
        <v>53</v>
      </c>
      <c r="D804" s="1" t="s">
        <v>210</v>
      </c>
      <c r="E804" s="1" t="s">
        <v>1491</v>
      </c>
      <c r="F804" s="1">
        <v>24</v>
      </c>
      <c r="G804" s="1" t="s">
        <v>44</v>
      </c>
      <c r="H804" s="1" t="s">
        <v>44</v>
      </c>
      <c r="I804" s="1" t="s">
        <v>54</v>
      </c>
      <c r="J804" s="24" t="s">
        <v>54</v>
      </c>
      <c r="K804" s="1" t="s">
        <v>47</v>
      </c>
      <c r="L804" s="24" t="s">
        <v>46</v>
      </c>
      <c r="M804" s="1">
        <v>2</v>
      </c>
      <c r="N804" s="1">
        <v>1</v>
      </c>
      <c r="O804" s="24">
        <v>1</v>
      </c>
      <c r="P804" s="1">
        <v>3</v>
      </c>
      <c r="Q804" s="1">
        <v>1</v>
      </c>
      <c r="R804" s="24">
        <v>1</v>
      </c>
      <c r="S804" s="1">
        <v>4</v>
      </c>
      <c r="T804" s="1">
        <v>5</v>
      </c>
      <c r="U804" s="1">
        <v>1</v>
      </c>
      <c r="V804" s="1">
        <v>1</v>
      </c>
      <c r="W804" s="1">
        <v>2</v>
      </c>
      <c r="X804" s="1">
        <v>3</v>
      </c>
      <c r="Y804" s="1" t="s">
        <v>48</v>
      </c>
      <c r="Z804" s="1" t="s">
        <v>48</v>
      </c>
      <c r="AA804" s="1" t="s">
        <v>48</v>
      </c>
      <c r="AB804" s="1" t="s">
        <v>48</v>
      </c>
      <c r="AC804" s="1" t="s">
        <v>48</v>
      </c>
      <c r="AD804" s="1" t="s">
        <v>48</v>
      </c>
      <c r="AE804" s="1" t="s">
        <v>48</v>
      </c>
      <c r="AF804" s="1" t="s">
        <v>48</v>
      </c>
      <c r="AG804" s="1" t="s">
        <v>48</v>
      </c>
      <c r="AH804" s="1" t="s">
        <v>48</v>
      </c>
      <c r="AI804" s="1" t="s">
        <v>48</v>
      </c>
      <c r="AJ804" s="1" t="s">
        <v>48</v>
      </c>
      <c r="AK804" s="1" t="s">
        <v>48</v>
      </c>
      <c r="AL804" s="1" t="s">
        <v>48</v>
      </c>
      <c r="AM804" s="1" t="s">
        <v>48</v>
      </c>
      <c r="AN804" s="1" t="s">
        <v>48</v>
      </c>
      <c r="AO804" s="1" t="s">
        <v>48</v>
      </c>
      <c r="AP804" s="24" t="s">
        <v>48</v>
      </c>
      <c r="AQ804" s="1" t="s">
        <v>64</v>
      </c>
      <c r="AR804" s="1">
        <v>3</v>
      </c>
      <c r="AS804" s="25" t="s">
        <v>15</v>
      </c>
      <c r="AT804" s="36" t="s">
        <v>50</v>
      </c>
      <c r="AU804" s="9">
        <f t="shared" si="97"/>
        <v>-2.5067929134584248</v>
      </c>
      <c r="AV804" s="9">
        <f t="shared" si="98"/>
        <v>-1.8666068382121794</v>
      </c>
      <c r="AW804">
        <f t="shared" si="99"/>
        <v>3</v>
      </c>
      <c r="AX804">
        <f t="shared" si="100"/>
        <v>0</v>
      </c>
      <c r="AY804" s="6">
        <f>VLOOKUP(AQ804,COND!$A$10:$B$32,2,FALSE)</f>
        <v>1</v>
      </c>
      <c r="AZ804" s="9">
        <f>($AU$3*AU804+$AV$3*AV804+$AW$3*AW804+$AX$3*AX804)*AY804*IF(AR804&lt;5,0.95,IF(AR804&lt;7,0.975,1))+$K$3*VLOOKUP(K804,COND!$A$2:$D$7,2,FALSE)+$L$3*VLOOKUP(L804,COND!$A$2:$D$7,3,FALSE)+IF(BB804="SP",$BB$3,0)+IF($AW804&lt;3,-5,0)</f>
        <v>-4.8168205795885051</v>
      </c>
      <c r="BA804" s="28">
        <f t="shared" si="101"/>
        <v>-1.4807114219503899</v>
      </c>
      <c r="BB804" t="str">
        <f t="shared" si="102"/>
        <v>RP</v>
      </c>
      <c r="BC804">
        <v>900</v>
      </c>
      <c r="BD804">
        <v>800</v>
      </c>
      <c r="BF804" t="str">
        <f t="shared" si="103"/>
        <v>Unlikely</v>
      </c>
      <c r="BH804" t="str">
        <f>IF(VLOOKUP($B804,'Draft List'!$D$4:$AC$2598,BH$3,FALSE)&lt;&gt;0,VLOOKUP($B804,'Draft List'!$D$4:$AC$2598,BH$3,FALSE),"")</f>
        <v/>
      </c>
      <c r="BI804" t="str">
        <f>IF(VLOOKUP($B804,'Draft List'!$D$4:$AC$2598,BI$3,FALSE)&lt;&gt;0,VLOOKUP($B804,'Draft List'!$D$4:$AC$2598,BI$3,FALSE),"")</f>
        <v/>
      </c>
      <c r="BJ804" t="str">
        <f>IF(VLOOKUP($B804,'Draft List'!$D$4:$AC$2598,BJ$3,FALSE)&lt;&gt;0,VLOOKUP($B804,'Draft List'!$D$4:$AC$2598,BJ$3,FALSE),"")</f>
        <v/>
      </c>
      <c r="BK804" t="str">
        <f>IF(VLOOKUP($B804,'Draft List'!$D$4:$AC$2598,BK$3,FALSE)&lt;&gt;0,VLOOKUP($B804,'Draft List'!$D$4:$AC$2598,BK$3,FALSE),"")</f>
        <v/>
      </c>
      <c r="BL804" t="str">
        <f>IF(OR(C804="SP",C804="MR",C804="CL"),"P",VLOOKUP($A804,Bat!$A$4:$AQ$1284,42,FALSE))</f>
        <v>P</v>
      </c>
    </row>
    <row r="805" spans="1:64" x14ac:dyDescent="0.25">
      <c r="A805" s="45" t="str">
        <f t="shared" si="96"/>
        <v>RPLuis Gonzáles24</v>
      </c>
      <c r="B805">
        <f>VLOOKUP($A805,draft_listing_pitchers_stats!$A$1:$B$1324,2,FALSE)</f>
        <v>7532</v>
      </c>
      <c r="C805" s="1" t="s">
        <v>885</v>
      </c>
      <c r="D805" s="1" t="s">
        <v>133</v>
      </c>
      <c r="E805" s="1" t="s">
        <v>490</v>
      </c>
      <c r="F805" s="1">
        <v>24</v>
      </c>
      <c r="G805" s="1" t="s">
        <v>58</v>
      </c>
      <c r="H805" s="1" t="s">
        <v>58</v>
      </c>
      <c r="I805" s="1" t="s">
        <v>54</v>
      </c>
      <c r="J805" s="24" t="s">
        <v>54</v>
      </c>
      <c r="K805" s="1" t="s">
        <v>47</v>
      </c>
      <c r="L805" s="24" t="s">
        <v>46</v>
      </c>
      <c r="M805" s="1">
        <v>2</v>
      </c>
      <c r="N805" s="1">
        <v>1</v>
      </c>
      <c r="O805" s="24">
        <v>1</v>
      </c>
      <c r="P805" s="1">
        <v>3</v>
      </c>
      <c r="Q805" s="1">
        <v>1</v>
      </c>
      <c r="R805" s="24">
        <v>1</v>
      </c>
      <c r="S805" s="1">
        <v>4</v>
      </c>
      <c r="T805" s="1">
        <v>5</v>
      </c>
      <c r="U805" s="1" t="s">
        <v>48</v>
      </c>
      <c r="V805" s="1" t="s">
        <v>48</v>
      </c>
      <c r="W805" s="1">
        <v>2</v>
      </c>
      <c r="X805" s="1">
        <v>3</v>
      </c>
      <c r="Y805" s="1">
        <v>3</v>
      </c>
      <c r="Z805" s="1">
        <v>4</v>
      </c>
      <c r="AA805" s="1" t="s">
        <v>48</v>
      </c>
      <c r="AB805" s="1" t="s">
        <v>48</v>
      </c>
      <c r="AC805" s="1" t="s">
        <v>48</v>
      </c>
      <c r="AD805" s="1" t="s">
        <v>48</v>
      </c>
      <c r="AE805" s="1" t="s">
        <v>48</v>
      </c>
      <c r="AF805" s="1" t="s">
        <v>48</v>
      </c>
      <c r="AG805" s="1" t="s">
        <v>48</v>
      </c>
      <c r="AH805" s="1" t="s">
        <v>48</v>
      </c>
      <c r="AI805" s="1" t="s">
        <v>48</v>
      </c>
      <c r="AJ805" s="1" t="s">
        <v>48</v>
      </c>
      <c r="AK805" s="1" t="s">
        <v>48</v>
      </c>
      <c r="AL805" s="1" t="s">
        <v>48</v>
      </c>
      <c r="AM805" s="1" t="s">
        <v>48</v>
      </c>
      <c r="AN805" s="1" t="s">
        <v>48</v>
      </c>
      <c r="AO805" s="1" t="s">
        <v>48</v>
      </c>
      <c r="AP805" s="24" t="s">
        <v>48</v>
      </c>
      <c r="AQ805" s="1" t="s">
        <v>521</v>
      </c>
      <c r="AR805" s="1">
        <v>3</v>
      </c>
      <c r="AS805" s="25" t="s">
        <v>15</v>
      </c>
      <c r="AT805" s="36" t="s">
        <v>50</v>
      </c>
      <c r="AU805" s="9">
        <f t="shared" si="97"/>
        <v>-2.5067929134584248</v>
      </c>
      <c r="AV805" s="9">
        <f t="shared" si="98"/>
        <v>-1.8666068382121794</v>
      </c>
      <c r="AW805">
        <f t="shared" si="99"/>
        <v>3</v>
      </c>
      <c r="AX805">
        <f t="shared" si="100"/>
        <v>0</v>
      </c>
      <c r="AY805" s="6">
        <f>VLOOKUP(AQ805,COND!$A$10:$B$32,2,FALSE)</f>
        <v>1</v>
      </c>
      <c r="AZ805" s="9">
        <f>($AU$3*AU805+$AV$3*AV805+$AW$3*AW805+$AX$3*AX805)*AY805*IF(AR805&lt;5,0.95,IF(AR805&lt;7,0.975,1))+$K$3*VLOOKUP(K805,COND!$A$2:$D$7,2,FALSE)+$L$3*VLOOKUP(L805,COND!$A$2:$D$7,3,FALSE)+IF(BB805="SP",$BB$3,0)+IF($AW805&lt;3,-5,0)</f>
        <v>-4.8168205795885051</v>
      </c>
      <c r="BA805" s="28">
        <f t="shared" si="101"/>
        <v>-1.4807114219503899</v>
      </c>
      <c r="BB805" t="str">
        <f t="shared" si="102"/>
        <v>RP</v>
      </c>
      <c r="BC805">
        <v>900</v>
      </c>
      <c r="BD805">
        <v>801</v>
      </c>
      <c r="BF805" t="str">
        <f t="shared" si="103"/>
        <v>Unlikely</v>
      </c>
      <c r="BH805" t="str">
        <f>IF(VLOOKUP($B805,'Draft List'!$D$4:$AC$2598,BH$3,FALSE)&lt;&gt;0,VLOOKUP($B805,'Draft List'!$D$4:$AC$2598,BH$3,FALSE),"")</f>
        <v/>
      </c>
      <c r="BI805" t="str">
        <f>IF(VLOOKUP($B805,'Draft List'!$D$4:$AC$2598,BI$3,FALSE)&lt;&gt;0,VLOOKUP($B805,'Draft List'!$D$4:$AC$2598,BI$3,FALSE),"")</f>
        <v/>
      </c>
      <c r="BJ805" t="str">
        <f>IF(VLOOKUP($B805,'Draft List'!$D$4:$AC$2598,BJ$3,FALSE)&lt;&gt;0,VLOOKUP($B805,'Draft List'!$D$4:$AC$2598,BJ$3,FALSE),"")</f>
        <v/>
      </c>
      <c r="BK805" t="str">
        <f>IF(VLOOKUP($B805,'Draft List'!$D$4:$AC$2598,BK$3,FALSE)&lt;&gt;0,VLOOKUP($B805,'Draft List'!$D$4:$AC$2598,BK$3,FALSE),"")</f>
        <v/>
      </c>
      <c r="BL805">
        <f>IF(OR(C805="SP",C805="MR",C805="CL"),"P",VLOOKUP($A805,Bat!$A$4:$AQ$1284,42,FALSE))</f>
        <v>-6.0516461595569737</v>
      </c>
    </row>
    <row r="806" spans="1:64" x14ac:dyDescent="0.25">
      <c r="A806" s="45" t="str">
        <f t="shared" si="96"/>
        <v>RPDavid Hamilton22</v>
      </c>
      <c r="B806">
        <f>VLOOKUP($A806,draft_listing_pitchers_stats!$A$1:$B$1324,2,FALSE)</f>
        <v>2034</v>
      </c>
      <c r="C806" s="1" t="s">
        <v>885</v>
      </c>
      <c r="D806" s="1" t="s">
        <v>187</v>
      </c>
      <c r="E806" s="1" t="s">
        <v>876</v>
      </c>
      <c r="F806" s="1">
        <v>22</v>
      </c>
      <c r="G806" s="1" t="s">
        <v>68</v>
      </c>
      <c r="H806" s="1" t="s">
        <v>44</v>
      </c>
      <c r="I806" s="1" t="s">
        <v>54</v>
      </c>
      <c r="J806" s="24" t="s">
        <v>54</v>
      </c>
      <c r="K806" s="1" t="s">
        <v>47</v>
      </c>
      <c r="L806" s="24" t="s">
        <v>46</v>
      </c>
      <c r="M806" s="1">
        <v>1</v>
      </c>
      <c r="N806" s="1">
        <v>1</v>
      </c>
      <c r="O806" s="24">
        <v>1</v>
      </c>
      <c r="P806" s="1">
        <v>3</v>
      </c>
      <c r="Q806" s="1">
        <v>1</v>
      </c>
      <c r="R806" s="24">
        <v>1</v>
      </c>
      <c r="S806" s="1">
        <v>4</v>
      </c>
      <c r="T806" s="1">
        <v>5</v>
      </c>
      <c r="U806" s="1">
        <v>1</v>
      </c>
      <c r="V806" s="1">
        <v>1</v>
      </c>
      <c r="W806" s="1" t="s">
        <v>48</v>
      </c>
      <c r="X806" s="1" t="s">
        <v>48</v>
      </c>
      <c r="Y806" s="1">
        <v>2</v>
      </c>
      <c r="Z806" s="1">
        <v>4</v>
      </c>
      <c r="AA806" s="1" t="s">
        <v>48</v>
      </c>
      <c r="AB806" s="1" t="s">
        <v>48</v>
      </c>
      <c r="AC806" s="1" t="s">
        <v>48</v>
      </c>
      <c r="AD806" s="1" t="s">
        <v>48</v>
      </c>
      <c r="AE806" s="1" t="s">
        <v>48</v>
      </c>
      <c r="AF806" s="1" t="s">
        <v>48</v>
      </c>
      <c r="AG806" s="1" t="s">
        <v>48</v>
      </c>
      <c r="AH806" s="1" t="s">
        <v>48</v>
      </c>
      <c r="AI806" s="1" t="s">
        <v>48</v>
      </c>
      <c r="AJ806" s="1" t="s">
        <v>48</v>
      </c>
      <c r="AK806" s="1" t="s">
        <v>48</v>
      </c>
      <c r="AL806" s="1" t="s">
        <v>48</v>
      </c>
      <c r="AM806" s="1" t="s">
        <v>48</v>
      </c>
      <c r="AN806" s="1" t="s">
        <v>48</v>
      </c>
      <c r="AO806" s="1" t="s">
        <v>48</v>
      </c>
      <c r="AP806" s="24" t="s">
        <v>48</v>
      </c>
      <c r="AQ806" s="1" t="s">
        <v>522</v>
      </c>
      <c r="AR806" s="1">
        <v>4</v>
      </c>
      <c r="AS806" s="25" t="s">
        <v>523</v>
      </c>
      <c r="AT806" s="36" t="s">
        <v>48</v>
      </c>
      <c r="AU806" s="9">
        <f t="shared" si="97"/>
        <v>-2.7014842379675978</v>
      </c>
      <c r="AV806" s="9">
        <f t="shared" si="98"/>
        <v>-1.8666068382121794</v>
      </c>
      <c r="AW806">
        <f t="shared" si="99"/>
        <v>3</v>
      </c>
      <c r="AX806">
        <f t="shared" si="100"/>
        <v>0</v>
      </c>
      <c r="AY806" s="6">
        <f>VLOOKUP(AQ806,COND!$A$10:$B$32,2,FALSE)</f>
        <v>1</v>
      </c>
      <c r="AZ806" s="9">
        <f>($AU$3*AU806+$AV$3*AV806+$AW$3*AW806+$AX$3*AX806)*AY806*IF(AR806&lt;5,0.95,IF(AR806&lt;7,0.975,1))+$K$3*VLOOKUP(K806,COND!$A$2:$D$7,2,FALSE)+$L$3*VLOOKUP(L806,COND!$A$2:$D$7,3,FALSE)+IF(BB806="SP",$BB$3,0)+IF($AW806&lt;3,-5,0)</f>
        <v>-4.8538119312452501</v>
      </c>
      <c r="BA806" s="28">
        <f t="shared" si="101"/>
        <v>-1.4839611138640965</v>
      </c>
      <c r="BB806" t="str">
        <f t="shared" si="102"/>
        <v>RP</v>
      </c>
      <c r="BC806">
        <v>900</v>
      </c>
      <c r="BD806">
        <v>802</v>
      </c>
      <c r="BF806" t="str">
        <f t="shared" si="103"/>
        <v>Unlikely</v>
      </c>
      <c r="BH806" t="str">
        <f>IF(VLOOKUP($B806,'Draft List'!$D$4:$AC$2598,BH$3,FALSE)&lt;&gt;0,VLOOKUP($B806,'Draft List'!$D$4:$AC$2598,BH$3,FALSE),"")</f>
        <v/>
      </c>
      <c r="BI806" t="str">
        <f>IF(VLOOKUP($B806,'Draft List'!$D$4:$AC$2598,BI$3,FALSE)&lt;&gt;0,VLOOKUP($B806,'Draft List'!$D$4:$AC$2598,BI$3,FALSE),"")</f>
        <v/>
      </c>
      <c r="BJ806" t="str">
        <f>IF(VLOOKUP($B806,'Draft List'!$D$4:$AC$2598,BJ$3,FALSE)&lt;&gt;0,VLOOKUP($B806,'Draft List'!$D$4:$AC$2598,BJ$3,FALSE),"")</f>
        <v/>
      </c>
      <c r="BK806" t="str">
        <f>IF(VLOOKUP($B806,'Draft List'!$D$4:$AC$2598,BK$3,FALSE)&lt;&gt;0,VLOOKUP($B806,'Draft List'!$D$4:$AC$2598,BK$3,FALSE),"")</f>
        <v/>
      </c>
      <c r="BL806" t="e">
        <f>IF(OR(C806="SP",C806="MR",C806="CL"),"P",VLOOKUP($A806,Bat!$A$4:$AQ$1284,42,FALSE))</f>
        <v>#N/A</v>
      </c>
    </row>
    <row r="807" spans="1:64" x14ac:dyDescent="0.25">
      <c r="A807" s="45" t="str">
        <f t="shared" si="96"/>
        <v>RPRafael Sousa24</v>
      </c>
      <c r="B807">
        <f>VLOOKUP($A807,draft_listing_pitchers_stats!$A$1:$B$1324,2,FALSE)</f>
        <v>5195</v>
      </c>
      <c r="C807" s="1" t="s">
        <v>885</v>
      </c>
      <c r="D807" s="1" t="s">
        <v>170</v>
      </c>
      <c r="E807" s="1" t="s">
        <v>1654</v>
      </c>
      <c r="F807" s="1">
        <v>24</v>
      </c>
      <c r="G807" s="1" t="s">
        <v>44</v>
      </c>
      <c r="H807" s="1" t="s">
        <v>44</v>
      </c>
      <c r="I807" s="1" t="s">
        <v>54</v>
      </c>
      <c r="J807" s="24" t="s">
        <v>54</v>
      </c>
      <c r="K807" s="1" t="s">
        <v>47</v>
      </c>
      <c r="L807" s="24" t="s">
        <v>46</v>
      </c>
      <c r="M807" s="1">
        <v>1</v>
      </c>
      <c r="N807" s="1">
        <v>1</v>
      </c>
      <c r="O807" s="24">
        <v>1</v>
      </c>
      <c r="P807" s="1">
        <v>2</v>
      </c>
      <c r="Q807" s="1">
        <v>1</v>
      </c>
      <c r="R807" s="24">
        <v>1</v>
      </c>
      <c r="S807" s="1">
        <v>3</v>
      </c>
      <c r="T807" s="1">
        <v>3</v>
      </c>
      <c r="U807" s="1">
        <v>2</v>
      </c>
      <c r="V807" s="1">
        <v>3</v>
      </c>
      <c r="W807" s="1">
        <v>2</v>
      </c>
      <c r="X807" s="1">
        <v>2</v>
      </c>
      <c r="Y807" s="1">
        <v>3</v>
      </c>
      <c r="Z807" s="1">
        <v>3</v>
      </c>
      <c r="AA807" s="1" t="s">
        <v>48</v>
      </c>
      <c r="AB807" s="1" t="s">
        <v>48</v>
      </c>
      <c r="AC807" s="1" t="s">
        <v>48</v>
      </c>
      <c r="AD807" s="1" t="s">
        <v>48</v>
      </c>
      <c r="AE807" s="1" t="s">
        <v>48</v>
      </c>
      <c r="AF807" s="1" t="s">
        <v>48</v>
      </c>
      <c r="AG807" s="1" t="s">
        <v>48</v>
      </c>
      <c r="AH807" s="1" t="s">
        <v>48</v>
      </c>
      <c r="AI807" s="1" t="s">
        <v>48</v>
      </c>
      <c r="AJ807" s="1" t="s">
        <v>48</v>
      </c>
      <c r="AK807" s="1" t="s">
        <v>48</v>
      </c>
      <c r="AL807" s="1" t="s">
        <v>48</v>
      </c>
      <c r="AM807" s="1" t="s">
        <v>48</v>
      </c>
      <c r="AN807" s="1" t="s">
        <v>48</v>
      </c>
      <c r="AO807" s="1" t="s">
        <v>48</v>
      </c>
      <c r="AP807" s="24" t="s">
        <v>48</v>
      </c>
      <c r="AQ807" s="1" t="s">
        <v>75</v>
      </c>
      <c r="AR807" s="1">
        <v>6</v>
      </c>
      <c r="AS807" s="25" t="s">
        <v>15</v>
      </c>
      <c r="AT807" s="36" t="s">
        <v>50</v>
      </c>
      <c r="AU807" s="9">
        <f t="shared" si="97"/>
        <v>-2.7014842379675978</v>
      </c>
      <c r="AV807" s="9">
        <f t="shared" si="98"/>
        <v>-2.0612981627213527</v>
      </c>
      <c r="AW807">
        <f t="shared" si="99"/>
        <v>4</v>
      </c>
      <c r="AX807">
        <f t="shared" si="100"/>
        <v>0</v>
      </c>
      <c r="AY807" s="6">
        <f>VLOOKUP(AQ807,COND!$A$10:$B$32,2,FALSE)</f>
        <v>0.95</v>
      </c>
      <c r="AZ807" s="9">
        <f>($AU$3*AU807+$AV$3*AV807+$AW$3*AW807+$AX$3*AX807)*AY807*IF(AR807&lt;5,0.95,IF(AR807&lt;7,0.975,1))+$K$3*VLOOKUP(K807,COND!$A$2:$D$7,2,FALSE)+$L$3*VLOOKUP(L807,COND!$A$2:$D$7,3,FALSE)+IF(BB807="SP",$BB$3,0)+IF($AW807&lt;3,-5,0)</f>
        <v>-5.1334984194965578</v>
      </c>
      <c r="BA807" s="28">
        <f t="shared" si="101"/>
        <v>-1.5085315844886147</v>
      </c>
      <c r="BB807" t="str">
        <f t="shared" si="102"/>
        <v>SP</v>
      </c>
      <c r="BC807">
        <v>900</v>
      </c>
      <c r="BD807">
        <v>803</v>
      </c>
      <c r="BF807" t="str">
        <f t="shared" si="103"/>
        <v>Unlikely</v>
      </c>
      <c r="BH807" t="str">
        <f>IF(VLOOKUP($B807,'Draft List'!$D$4:$AC$2598,BH$3,FALSE)&lt;&gt;0,VLOOKUP($B807,'Draft List'!$D$4:$AC$2598,BH$3,FALSE),"")</f>
        <v/>
      </c>
      <c r="BI807" t="str">
        <f>IF(VLOOKUP($B807,'Draft List'!$D$4:$AC$2598,BI$3,FALSE)&lt;&gt;0,VLOOKUP($B807,'Draft List'!$D$4:$AC$2598,BI$3,FALSE),"")</f>
        <v/>
      </c>
      <c r="BJ807" t="str">
        <f>IF(VLOOKUP($B807,'Draft List'!$D$4:$AC$2598,BJ$3,FALSE)&lt;&gt;0,VLOOKUP($B807,'Draft List'!$D$4:$AC$2598,BJ$3,FALSE),"")</f>
        <v/>
      </c>
      <c r="BK807" t="str">
        <f>IF(VLOOKUP($B807,'Draft List'!$D$4:$AC$2598,BK$3,FALSE)&lt;&gt;0,VLOOKUP($B807,'Draft List'!$D$4:$AC$2598,BK$3,FALSE),"")</f>
        <v/>
      </c>
      <c r="BL807">
        <f>IF(OR(C807="SP",C807="MR",C807="CL"),"P",VLOOKUP($A807,Bat!$A$4:$AQ$1284,42,FALSE))</f>
        <v>-11.181687432288285</v>
      </c>
    </row>
    <row r="808" spans="1:64" x14ac:dyDescent="0.25">
      <c r="A808" s="45" t="str">
        <f t="shared" si="96"/>
        <v>RPStephen Carter24</v>
      </c>
      <c r="B808">
        <f>VLOOKUP($A808,draft_listing_pitchers_stats!$A$1:$B$1324,2,FALSE)</f>
        <v>4868</v>
      </c>
      <c r="C808" s="1" t="s">
        <v>885</v>
      </c>
      <c r="D808" s="1" t="s">
        <v>709</v>
      </c>
      <c r="E808" s="1" t="s">
        <v>169</v>
      </c>
      <c r="F808" s="1">
        <v>24</v>
      </c>
      <c r="G808" s="1" t="s">
        <v>58</v>
      </c>
      <c r="H808" s="1" t="s">
        <v>44</v>
      </c>
      <c r="I808" s="1" t="s">
        <v>54</v>
      </c>
      <c r="J808" s="24" t="s">
        <v>54</v>
      </c>
      <c r="K808" s="1" t="s">
        <v>46</v>
      </c>
      <c r="L808" s="24" t="s">
        <v>46</v>
      </c>
      <c r="M808" s="1">
        <v>2</v>
      </c>
      <c r="N808" s="1">
        <v>1</v>
      </c>
      <c r="O808" s="24">
        <v>1</v>
      </c>
      <c r="P808" s="1">
        <v>2</v>
      </c>
      <c r="Q808" s="1">
        <v>2</v>
      </c>
      <c r="R808" s="24">
        <v>1</v>
      </c>
      <c r="S808" s="1">
        <v>5</v>
      </c>
      <c r="T808" s="1">
        <v>5</v>
      </c>
      <c r="U808" s="1">
        <v>1</v>
      </c>
      <c r="V808" s="1">
        <v>1</v>
      </c>
      <c r="W808" s="1">
        <v>2</v>
      </c>
      <c r="X808" s="1">
        <v>2</v>
      </c>
      <c r="Y808" s="1" t="s">
        <v>48</v>
      </c>
      <c r="Z808" s="1" t="s">
        <v>48</v>
      </c>
      <c r="AA808" s="1" t="s">
        <v>48</v>
      </c>
      <c r="AB808" s="1" t="s">
        <v>48</v>
      </c>
      <c r="AC808" s="1" t="s">
        <v>48</v>
      </c>
      <c r="AD808" s="1" t="s">
        <v>48</v>
      </c>
      <c r="AE808" s="1" t="s">
        <v>48</v>
      </c>
      <c r="AF808" s="1" t="s">
        <v>48</v>
      </c>
      <c r="AG808" s="1" t="s">
        <v>48</v>
      </c>
      <c r="AH808" s="1" t="s">
        <v>48</v>
      </c>
      <c r="AI808" s="1" t="s">
        <v>48</v>
      </c>
      <c r="AJ808" s="1" t="s">
        <v>48</v>
      </c>
      <c r="AK808" s="1" t="s">
        <v>48</v>
      </c>
      <c r="AL808" s="1" t="s">
        <v>48</v>
      </c>
      <c r="AM808" s="1" t="s">
        <v>48</v>
      </c>
      <c r="AN808" s="1" t="s">
        <v>48</v>
      </c>
      <c r="AO808" s="1" t="s">
        <v>48</v>
      </c>
      <c r="AP808" s="24" t="s">
        <v>48</v>
      </c>
      <c r="AQ808" s="1" t="s">
        <v>66</v>
      </c>
      <c r="AR808" s="1">
        <v>9</v>
      </c>
      <c r="AS808" s="25" t="s">
        <v>15</v>
      </c>
      <c r="AT808" s="36" t="s">
        <v>50</v>
      </c>
      <c r="AU808" s="9">
        <f t="shared" si="97"/>
        <v>-2.5067929134584248</v>
      </c>
      <c r="AV808" s="9">
        <f t="shared" si="98"/>
        <v>-1.8658664462912973</v>
      </c>
      <c r="AW808">
        <f t="shared" si="99"/>
        <v>3</v>
      </c>
      <c r="AX808">
        <f t="shared" si="100"/>
        <v>0</v>
      </c>
      <c r="AY808" s="6">
        <f>VLOOKUP(AQ808,COND!$A$10:$B$32,2,FALSE)</f>
        <v>1.0249999999999999</v>
      </c>
      <c r="AZ808" s="9">
        <f>($AU$3*AU808+$AV$3*AV808+$AW$3*AW808+$AX$3*AX808)*AY808*IF(AR808&lt;5,0.95,IF(AR808&lt;7,0.975,1))+$K$3*VLOOKUP(K808,COND!$A$2:$D$7,2,FALSE)+$L$3*VLOOKUP(L808,COND!$A$2:$D$7,3,FALSE)+IF(BB808="SP",$BB$3,0)+IF($AW808&lt;3,-5,0)</f>
        <v>-5.2266546962305682</v>
      </c>
      <c r="BA808" s="28">
        <f t="shared" si="101"/>
        <v>-1.5167153676069673</v>
      </c>
      <c r="BB808" t="str">
        <f t="shared" si="102"/>
        <v>SP</v>
      </c>
      <c r="BC808">
        <v>900</v>
      </c>
      <c r="BD808">
        <v>804</v>
      </c>
      <c r="BF808" t="str">
        <f t="shared" si="103"/>
        <v>Unlikely</v>
      </c>
      <c r="BH808" t="str">
        <f>IF(VLOOKUP($B808,'Draft List'!$D$4:$AC$2598,BH$3,FALSE)&lt;&gt;0,VLOOKUP($B808,'Draft List'!$D$4:$AC$2598,BH$3,FALSE),"")</f>
        <v/>
      </c>
      <c r="BI808" t="str">
        <f>IF(VLOOKUP($B808,'Draft List'!$D$4:$AC$2598,BI$3,FALSE)&lt;&gt;0,VLOOKUP($B808,'Draft List'!$D$4:$AC$2598,BI$3,FALSE),"")</f>
        <v/>
      </c>
      <c r="BJ808" t="str">
        <f>IF(VLOOKUP($B808,'Draft List'!$D$4:$AC$2598,BJ$3,FALSE)&lt;&gt;0,VLOOKUP($B808,'Draft List'!$D$4:$AC$2598,BJ$3,FALSE),"")</f>
        <v/>
      </c>
      <c r="BK808" t="str">
        <f>IF(VLOOKUP($B808,'Draft List'!$D$4:$AC$2598,BK$3,FALSE)&lt;&gt;0,VLOOKUP($B808,'Draft List'!$D$4:$AC$2598,BK$3,FALSE),"")</f>
        <v/>
      </c>
      <c r="BL808">
        <f>IF(OR(C808="SP",C808="MR",C808="CL"),"P",VLOOKUP($A808,Bat!$A$4:$AQ$1284,42,FALSE))</f>
        <v>-6.5598329168694534</v>
      </c>
    </row>
    <row r="809" spans="1:64" x14ac:dyDescent="0.25">
      <c r="A809" s="45" t="str">
        <f t="shared" si="96"/>
        <v>RPPablo Pérez24</v>
      </c>
      <c r="B809">
        <f>VLOOKUP($A809,draft_listing_pitchers_stats!$A$1:$B$1324,2,FALSE)</f>
        <v>4917</v>
      </c>
      <c r="C809" s="1" t="s">
        <v>885</v>
      </c>
      <c r="D809" s="1" t="s">
        <v>1196</v>
      </c>
      <c r="E809" s="1" t="s">
        <v>175</v>
      </c>
      <c r="F809" s="1">
        <v>24</v>
      </c>
      <c r="G809" s="1" t="s">
        <v>58</v>
      </c>
      <c r="H809" s="1" t="s">
        <v>58</v>
      </c>
      <c r="I809" s="1" t="s">
        <v>54</v>
      </c>
      <c r="J809" s="24" t="s">
        <v>54</v>
      </c>
      <c r="K809" s="1" t="s">
        <v>47</v>
      </c>
      <c r="L809" s="24" t="s">
        <v>47</v>
      </c>
      <c r="M809" s="1">
        <v>2</v>
      </c>
      <c r="N809" s="1">
        <v>1</v>
      </c>
      <c r="O809" s="24">
        <v>1</v>
      </c>
      <c r="P809" s="1">
        <v>2</v>
      </c>
      <c r="Q809" s="1">
        <v>1</v>
      </c>
      <c r="R809" s="24">
        <v>1</v>
      </c>
      <c r="S809" s="1">
        <v>3</v>
      </c>
      <c r="T809" s="1">
        <v>3</v>
      </c>
      <c r="U809" s="1">
        <v>2</v>
      </c>
      <c r="V809" s="1">
        <v>2</v>
      </c>
      <c r="W809" s="1" t="s">
        <v>48</v>
      </c>
      <c r="X809" s="1" t="s">
        <v>48</v>
      </c>
      <c r="Y809" s="1">
        <v>3</v>
      </c>
      <c r="Z809" s="1">
        <v>3</v>
      </c>
      <c r="AA809" s="1" t="s">
        <v>48</v>
      </c>
      <c r="AB809" s="1" t="s">
        <v>48</v>
      </c>
      <c r="AC809" s="1" t="s">
        <v>48</v>
      </c>
      <c r="AD809" s="1" t="s">
        <v>48</v>
      </c>
      <c r="AE809" s="1" t="s">
        <v>48</v>
      </c>
      <c r="AF809" s="1" t="s">
        <v>48</v>
      </c>
      <c r="AG809" s="1" t="s">
        <v>48</v>
      </c>
      <c r="AH809" s="1" t="s">
        <v>48</v>
      </c>
      <c r="AI809" s="1" t="s">
        <v>48</v>
      </c>
      <c r="AJ809" s="1" t="s">
        <v>48</v>
      </c>
      <c r="AK809" s="1" t="s">
        <v>48</v>
      </c>
      <c r="AL809" s="1" t="s">
        <v>48</v>
      </c>
      <c r="AM809" s="1" t="s">
        <v>48</v>
      </c>
      <c r="AN809" s="1" t="s">
        <v>48</v>
      </c>
      <c r="AO809" s="1" t="s">
        <v>48</v>
      </c>
      <c r="AP809" s="24" t="s">
        <v>48</v>
      </c>
      <c r="AQ809" s="1" t="s">
        <v>72</v>
      </c>
      <c r="AR809" s="1">
        <v>6</v>
      </c>
      <c r="AS809" s="25" t="s">
        <v>523</v>
      </c>
      <c r="AT809" s="36" t="s">
        <v>50</v>
      </c>
      <c r="AU809" s="9">
        <f t="shared" si="97"/>
        <v>-2.5067929134584248</v>
      </c>
      <c r="AV809" s="9">
        <f t="shared" si="98"/>
        <v>-2.0612981627213527</v>
      </c>
      <c r="AW809">
        <f t="shared" si="99"/>
        <v>3</v>
      </c>
      <c r="AX809">
        <f t="shared" si="100"/>
        <v>0</v>
      </c>
      <c r="AY809" s="6">
        <f>VLOOKUP(AQ809,COND!$A$10:$B$32,2,FALSE)</f>
        <v>0.95</v>
      </c>
      <c r="AZ809" s="9">
        <f>($AU$3*AU809+$AV$3*AV809+$AW$3*AW809+$AX$3*AX809)*AY809*IF(AR809&lt;5,0.95,IF(AR809&lt;7,0.975,1))+$K$3*VLOOKUP(K809,COND!$A$2:$D$7,2,FALSE)+$L$3*VLOOKUP(L809,COND!$A$2:$D$7,3,FALSE)+IF(BB809="SP",$BB$3,0)+IF($AW809&lt;3,-5,0)</f>
        <v>-5.8605568516312374</v>
      </c>
      <c r="BA809" s="28">
        <f t="shared" si="101"/>
        <v>-1.5724037005882014</v>
      </c>
      <c r="BB809" t="str">
        <f t="shared" si="102"/>
        <v>SP</v>
      </c>
      <c r="BC809">
        <v>900</v>
      </c>
      <c r="BD809">
        <v>805</v>
      </c>
      <c r="BF809" t="str">
        <f t="shared" si="103"/>
        <v>Unlikely</v>
      </c>
      <c r="BH809" t="str">
        <f>IF(VLOOKUP($B809,'Draft List'!$D$4:$AC$2598,BH$3,FALSE)&lt;&gt;0,VLOOKUP($B809,'Draft List'!$D$4:$AC$2598,BH$3,FALSE),"")</f>
        <v/>
      </c>
      <c r="BI809" t="str">
        <f>IF(VLOOKUP($B809,'Draft List'!$D$4:$AC$2598,BI$3,FALSE)&lt;&gt;0,VLOOKUP($B809,'Draft List'!$D$4:$AC$2598,BI$3,FALSE),"")</f>
        <v/>
      </c>
      <c r="BJ809" t="str">
        <f>IF(VLOOKUP($B809,'Draft List'!$D$4:$AC$2598,BJ$3,FALSE)&lt;&gt;0,VLOOKUP($B809,'Draft List'!$D$4:$AC$2598,BJ$3,FALSE),"")</f>
        <v/>
      </c>
      <c r="BK809" t="str">
        <f>IF(VLOOKUP($B809,'Draft List'!$D$4:$AC$2598,BK$3,FALSE)&lt;&gt;0,VLOOKUP($B809,'Draft List'!$D$4:$AC$2598,BK$3,FALSE),"")</f>
        <v/>
      </c>
      <c r="BL809" t="e">
        <f>IF(OR(C809="SP",C809="MR",C809="CL"),"P",VLOOKUP($A809,Bat!$A$4:$AQ$1284,42,FALSE))</f>
        <v>#N/A</v>
      </c>
    </row>
    <row r="810" spans="1:64" x14ac:dyDescent="0.25">
      <c r="A810" s="45" t="str">
        <f t="shared" si="96"/>
        <v>RPEuan Esslemont24</v>
      </c>
      <c r="B810">
        <f>VLOOKUP($A810,draft_listing_pitchers_stats!$A$1:$B$1324,2,FALSE)</f>
        <v>9631</v>
      </c>
      <c r="C810" s="1" t="s">
        <v>885</v>
      </c>
      <c r="D810" s="1" t="s">
        <v>1147</v>
      </c>
      <c r="E810" s="1" t="s">
        <v>1148</v>
      </c>
      <c r="F810" s="1">
        <v>24</v>
      </c>
      <c r="G810" s="1" t="s">
        <v>58</v>
      </c>
      <c r="H810" s="1" t="s">
        <v>58</v>
      </c>
      <c r="I810" s="1" t="s">
        <v>54</v>
      </c>
      <c r="J810" s="24" t="s">
        <v>54</v>
      </c>
      <c r="K810" s="1" t="s">
        <v>47</v>
      </c>
      <c r="L810" s="24" t="s">
        <v>47</v>
      </c>
      <c r="M810" s="1">
        <v>2</v>
      </c>
      <c r="N810" s="1">
        <v>1</v>
      </c>
      <c r="O810" s="24">
        <v>1</v>
      </c>
      <c r="P810" s="1">
        <v>4</v>
      </c>
      <c r="Q810" s="1">
        <v>1</v>
      </c>
      <c r="R810" s="24">
        <v>1</v>
      </c>
      <c r="S810" s="1">
        <v>4</v>
      </c>
      <c r="T810" s="1">
        <v>5</v>
      </c>
      <c r="U810" s="1" t="s">
        <v>48</v>
      </c>
      <c r="V810" s="1" t="s">
        <v>48</v>
      </c>
      <c r="W810" s="1" t="s">
        <v>48</v>
      </c>
      <c r="X810" s="1" t="s">
        <v>48</v>
      </c>
      <c r="Y810" s="1">
        <v>2</v>
      </c>
      <c r="Z810" s="1">
        <v>5</v>
      </c>
      <c r="AA810" s="1" t="s">
        <v>48</v>
      </c>
      <c r="AB810" s="1" t="s">
        <v>48</v>
      </c>
      <c r="AC810" s="1" t="s">
        <v>48</v>
      </c>
      <c r="AD810" s="1" t="s">
        <v>48</v>
      </c>
      <c r="AE810" s="1" t="s">
        <v>48</v>
      </c>
      <c r="AF810" s="1" t="s">
        <v>48</v>
      </c>
      <c r="AG810" s="1" t="s">
        <v>48</v>
      </c>
      <c r="AH810" s="1" t="s">
        <v>48</v>
      </c>
      <c r="AI810" s="1" t="s">
        <v>48</v>
      </c>
      <c r="AJ810" s="1" t="s">
        <v>48</v>
      </c>
      <c r="AK810" s="1" t="s">
        <v>48</v>
      </c>
      <c r="AL810" s="1" t="s">
        <v>48</v>
      </c>
      <c r="AM810" s="1" t="s">
        <v>48</v>
      </c>
      <c r="AN810" s="1" t="s">
        <v>48</v>
      </c>
      <c r="AO810" s="1" t="s">
        <v>48</v>
      </c>
      <c r="AP810" s="24" t="s">
        <v>48</v>
      </c>
      <c r="AQ810" s="1" t="s">
        <v>522</v>
      </c>
      <c r="AR810" s="1">
        <v>3</v>
      </c>
      <c r="AS810" s="25" t="s">
        <v>523</v>
      </c>
      <c r="AT810" s="36" t="s">
        <v>50</v>
      </c>
      <c r="AU810" s="9">
        <f t="shared" si="97"/>
        <v>-2.5067929134584248</v>
      </c>
      <c r="AV810" s="9">
        <f t="shared" si="98"/>
        <v>-1.671915513703006</v>
      </c>
      <c r="AW810">
        <f t="shared" si="99"/>
        <v>2</v>
      </c>
      <c r="AX810">
        <f t="shared" si="100"/>
        <v>0</v>
      </c>
      <c r="AY810" s="6">
        <f>VLOOKUP(AQ810,COND!$A$10:$B$32,2,FALSE)</f>
        <v>1</v>
      </c>
      <c r="AZ810" s="9">
        <f>($AU$3*AU810+$AV$3*AV810+$AW$3*AW810+$AX$3*AX810)*AY810*IF(AR810&lt;5,0.95,IF(AR810&lt;7,0.975,1))+$K$3*VLOOKUP(K810,COND!$A$2:$D$7,2,FALSE)+$L$3*VLOOKUP(L810,COND!$A$2:$D$7,3,FALSE)+IF(BB810="SP",$BB$3,0)+IF($AW810&lt;3,-5,0)</f>
        <v>-6.8926854139142186</v>
      </c>
      <c r="BA810" s="28">
        <f t="shared" si="101"/>
        <v>-1.663076241399374</v>
      </c>
      <c r="BB810" t="str">
        <f t="shared" si="102"/>
        <v>RP</v>
      </c>
      <c r="BC810">
        <v>900</v>
      </c>
      <c r="BD810">
        <v>806</v>
      </c>
      <c r="BF810" t="str">
        <f t="shared" si="103"/>
        <v>Unlikely</v>
      </c>
      <c r="BH810" t="str">
        <f>IF(VLOOKUP($B810,'Draft List'!$D$4:$AC$2598,BH$3,FALSE)&lt;&gt;0,VLOOKUP($B810,'Draft List'!$D$4:$AC$2598,BH$3,FALSE),"")</f>
        <v/>
      </c>
      <c r="BI810" t="str">
        <f>IF(VLOOKUP($B810,'Draft List'!$D$4:$AC$2598,BI$3,FALSE)&lt;&gt;0,VLOOKUP($B810,'Draft List'!$D$4:$AC$2598,BI$3,FALSE),"")</f>
        <v/>
      </c>
      <c r="BJ810" t="str">
        <f>IF(VLOOKUP($B810,'Draft List'!$D$4:$AC$2598,BJ$3,FALSE)&lt;&gt;0,VLOOKUP($B810,'Draft List'!$D$4:$AC$2598,BJ$3,FALSE),"")</f>
        <v/>
      </c>
      <c r="BK810" t="str">
        <f>IF(VLOOKUP($B810,'Draft List'!$D$4:$AC$2598,BK$3,FALSE)&lt;&gt;0,VLOOKUP($B810,'Draft List'!$D$4:$AC$2598,BK$3,FALSE),"")</f>
        <v/>
      </c>
      <c r="BL810">
        <f>IF(OR(C810="SP",C810="MR",C810="CL"),"P",VLOOKUP($A810,Bat!$A$4:$AQ$1284,42,FALSE))</f>
        <v>-6.6134194253323564</v>
      </c>
    </row>
    <row r="811" spans="1:64" x14ac:dyDescent="0.25">
      <c r="A811" s="45" t="str">
        <f t="shared" si="96"/>
        <v>RPAllan Rodgers24</v>
      </c>
      <c r="B811">
        <f>VLOOKUP($A811,draft_listing_pitchers_stats!$A$1:$B$1324,2,FALSE)</f>
        <v>5197</v>
      </c>
      <c r="C811" s="1" t="s">
        <v>885</v>
      </c>
      <c r="D811" s="1" t="s">
        <v>1133</v>
      </c>
      <c r="E811" s="1" t="s">
        <v>1601</v>
      </c>
      <c r="F811" s="1">
        <v>24</v>
      </c>
      <c r="G811" s="1" t="s">
        <v>58</v>
      </c>
      <c r="H811" s="1" t="s">
        <v>44</v>
      </c>
      <c r="I811" s="1" t="s">
        <v>54</v>
      </c>
      <c r="J811" s="24" t="s">
        <v>54</v>
      </c>
      <c r="K811" s="1" t="s">
        <v>46</v>
      </c>
      <c r="L811" s="24" t="s">
        <v>47</v>
      </c>
      <c r="M811" s="1">
        <v>2</v>
      </c>
      <c r="N811" s="1">
        <v>1</v>
      </c>
      <c r="O811" s="24">
        <v>1</v>
      </c>
      <c r="P811" s="1">
        <v>2</v>
      </c>
      <c r="Q811" s="1">
        <v>1</v>
      </c>
      <c r="R811" s="24">
        <v>1</v>
      </c>
      <c r="S811" s="1">
        <v>3</v>
      </c>
      <c r="T811" s="1">
        <v>3</v>
      </c>
      <c r="U811" s="1">
        <v>2</v>
      </c>
      <c r="V811" s="1">
        <v>2</v>
      </c>
      <c r="W811" s="1" t="s">
        <v>48</v>
      </c>
      <c r="X811" s="1" t="s">
        <v>48</v>
      </c>
      <c r="Y811" s="1">
        <v>2</v>
      </c>
      <c r="Z811" s="1">
        <v>2</v>
      </c>
      <c r="AA811" s="1" t="s">
        <v>48</v>
      </c>
      <c r="AB811" s="1" t="s">
        <v>48</v>
      </c>
      <c r="AC811" s="1" t="s">
        <v>48</v>
      </c>
      <c r="AD811" s="1" t="s">
        <v>48</v>
      </c>
      <c r="AE811" s="1" t="s">
        <v>48</v>
      </c>
      <c r="AF811" s="1" t="s">
        <v>48</v>
      </c>
      <c r="AG811" s="1" t="s">
        <v>48</v>
      </c>
      <c r="AH811" s="1" t="s">
        <v>48</v>
      </c>
      <c r="AI811" s="1" t="s">
        <v>48</v>
      </c>
      <c r="AJ811" s="1" t="s">
        <v>48</v>
      </c>
      <c r="AK811" s="1">
        <v>2</v>
      </c>
      <c r="AL811" s="1">
        <v>3</v>
      </c>
      <c r="AM811" s="1" t="s">
        <v>48</v>
      </c>
      <c r="AN811" s="1" t="s">
        <v>48</v>
      </c>
      <c r="AO811" s="1" t="s">
        <v>48</v>
      </c>
      <c r="AP811" s="24" t="s">
        <v>48</v>
      </c>
      <c r="AQ811" s="1" t="s">
        <v>521</v>
      </c>
      <c r="AR811" s="1">
        <v>5</v>
      </c>
      <c r="AS811" s="25" t="s">
        <v>523</v>
      </c>
      <c r="AT811" s="36" t="s">
        <v>50</v>
      </c>
      <c r="AU811" s="9">
        <f t="shared" si="97"/>
        <v>-2.5067929134584248</v>
      </c>
      <c r="AV811" s="9">
        <f t="shared" si="98"/>
        <v>-2.0612981627213527</v>
      </c>
      <c r="AW811">
        <f t="shared" si="99"/>
        <v>4</v>
      </c>
      <c r="AX811">
        <f t="shared" si="100"/>
        <v>0</v>
      </c>
      <c r="AY811" s="6">
        <f>VLOOKUP(AQ811,COND!$A$10:$B$32,2,FALSE)</f>
        <v>1</v>
      </c>
      <c r="AZ811" s="9">
        <f>($AU$3*AU811+$AV$3*AV811+$AW$3*AW811+$AX$3*AX811)*AY811*IF(AR811&lt;5,0.95,IF(AR811&lt;7,0.975,1))+$K$3*VLOOKUP(K811,COND!$A$2:$D$7,2,FALSE)+$L$3*VLOOKUP(L811,COND!$A$2:$D$7,3,FALSE)+IF(BB811="SP",$BB$3,0)+IF($AW811&lt;3,-5,0)</f>
        <v>-7.0341387911907738</v>
      </c>
      <c r="BA811" s="28">
        <f t="shared" si="101"/>
        <v>-1.675502926981659</v>
      </c>
      <c r="BB811" t="str">
        <f t="shared" si="102"/>
        <v>SP</v>
      </c>
      <c r="BC811">
        <v>900</v>
      </c>
      <c r="BD811">
        <v>807</v>
      </c>
      <c r="BF811" t="str">
        <f t="shared" si="103"/>
        <v>Unlikely</v>
      </c>
      <c r="BH811" t="str">
        <f>IF(VLOOKUP($B811,'Draft List'!$D$4:$AC$2598,BH$3,FALSE)&lt;&gt;0,VLOOKUP($B811,'Draft List'!$D$4:$AC$2598,BH$3,FALSE),"")</f>
        <v/>
      </c>
      <c r="BI811" t="str">
        <f>IF(VLOOKUP($B811,'Draft List'!$D$4:$AC$2598,BI$3,FALSE)&lt;&gt;0,VLOOKUP($B811,'Draft List'!$D$4:$AC$2598,BI$3,FALSE),"")</f>
        <v/>
      </c>
      <c r="BJ811" t="str">
        <f>IF(VLOOKUP($B811,'Draft List'!$D$4:$AC$2598,BJ$3,FALSE)&lt;&gt;0,VLOOKUP($B811,'Draft List'!$D$4:$AC$2598,BJ$3,FALSE),"")</f>
        <v/>
      </c>
      <c r="BK811" t="str">
        <f>IF(VLOOKUP($B811,'Draft List'!$D$4:$AC$2598,BK$3,FALSE)&lt;&gt;0,VLOOKUP($B811,'Draft List'!$D$4:$AC$2598,BK$3,FALSE),"")</f>
        <v/>
      </c>
      <c r="BL811">
        <f>IF(OR(C811="SP",C811="MR",C811="CL"),"P",VLOOKUP($A811,Bat!$A$4:$AQ$1284,42,FALSE))</f>
        <v>-9.7300376999221907</v>
      </c>
    </row>
    <row r="812" spans="1:64" x14ac:dyDescent="0.25">
      <c r="A812" s="45" t="str">
        <f t="shared" si="96"/>
        <v>RPJuan Márquez24</v>
      </c>
      <c r="B812">
        <f>VLOOKUP($A812,draft_listing_pitchers_stats!$A$1:$B$1324,2,FALSE)</f>
        <v>4945</v>
      </c>
      <c r="C812" s="1" t="s">
        <v>885</v>
      </c>
      <c r="D812" s="1" t="s">
        <v>140</v>
      </c>
      <c r="E812" s="1" t="s">
        <v>1404</v>
      </c>
      <c r="F812" s="1">
        <v>24</v>
      </c>
      <c r="G812" s="1" t="s">
        <v>44</v>
      </c>
      <c r="H812" s="1" t="s">
        <v>44</v>
      </c>
      <c r="I812" s="1" t="s">
        <v>54</v>
      </c>
      <c r="J812" s="24" t="s">
        <v>54</v>
      </c>
      <c r="K812" s="1" t="s">
        <v>47</v>
      </c>
      <c r="L812" s="24" t="s">
        <v>46</v>
      </c>
      <c r="M812" s="1">
        <v>2</v>
      </c>
      <c r="N812" s="1">
        <v>1</v>
      </c>
      <c r="O812" s="24">
        <v>1</v>
      </c>
      <c r="P812" s="1">
        <v>2</v>
      </c>
      <c r="Q812" s="1">
        <v>1</v>
      </c>
      <c r="R812" s="24">
        <v>1</v>
      </c>
      <c r="S812" s="1">
        <v>4</v>
      </c>
      <c r="T812" s="1">
        <v>4</v>
      </c>
      <c r="U812" s="1">
        <v>2</v>
      </c>
      <c r="V812" s="1">
        <v>2</v>
      </c>
      <c r="W812" s="1">
        <v>2</v>
      </c>
      <c r="X812" s="1">
        <v>3</v>
      </c>
      <c r="Y812" s="1">
        <v>2</v>
      </c>
      <c r="Z812" s="1">
        <v>3</v>
      </c>
      <c r="AA812" s="1" t="s">
        <v>48</v>
      </c>
      <c r="AB812" s="1" t="s">
        <v>48</v>
      </c>
      <c r="AC812" s="1" t="s">
        <v>48</v>
      </c>
      <c r="AD812" s="1" t="s">
        <v>48</v>
      </c>
      <c r="AE812" s="1" t="s">
        <v>48</v>
      </c>
      <c r="AF812" s="1" t="s">
        <v>48</v>
      </c>
      <c r="AG812" s="1" t="s">
        <v>48</v>
      </c>
      <c r="AH812" s="1" t="s">
        <v>48</v>
      </c>
      <c r="AI812" s="1" t="s">
        <v>48</v>
      </c>
      <c r="AJ812" s="1" t="s">
        <v>48</v>
      </c>
      <c r="AK812" s="1" t="s">
        <v>48</v>
      </c>
      <c r="AL812" s="1" t="s">
        <v>48</v>
      </c>
      <c r="AM812" s="1" t="s">
        <v>48</v>
      </c>
      <c r="AN812" s="1" t="s">
        <v>48</v>
      </c>
      <c r="AO812" s="1" t="s">
        <v>48</v>
      </c>
      <c r="AP812" s="24" t="s">
        <v>48</v>
      </c>
      <c r="AQ812" s="1" t="s">
        <v>61</v>
      </c>
      <c r="AR812" s="1">
        <v>6</v>
      </c>
      <c r="AS812" s="25" t="s">
        <v>523</v>
      </c>
      <c r="AT812" s="36" t="s">
        <v>50</v>
      </c>
      <c r="AU812" s="9">
        <f t="shared" si="97"/>
        <v>-2.5067929134584248</v>
      </c>
      <c r="AV812" s="9">
        <f t="shared" si="98"/>
        <v>-2.0612981627213527</v>
      </c>
      <c r="AW812">
        <f t="shared" si="99"/>
        <v>4</v>
      </c>
      <c r="AX812">
        <f t="shared" si="100"/>
        <v>0</v>
      </c>
      <c r="AY812" s="6">
        <f>VLOOKUP(AQ812,COND!$A$10:$B$32,2,FALSE)</f>
        <v>1</v>
      </c>
      <c r="AZ812" s="9">
        <f>($AU$3*AU812+$AV$3*AV812+$AW$3*AW812+$AX$3*AX812)*AY812*IF(AR812&lt;5,0.95,IF(AR812&lt;7,0.975,1))+$K$3*VLOOKUP(K812,COND!$A$2:$D$7,2,FALSE)+$L$3*VLOOKUP(L812,COND!$A$2:$D$7,3,FALSE)+IF(BB812="SP",$BB$3,0)+IF($AW812&lt;3,-5,0)</f>
        <v>-7.0341387911907738</v>
      </c>
      <c r="BA812" s="28">
        <f t="shared" si="101"/>
        <v>-1.675502926981659</v>
      </c>
      <c r="BB812" t="str">
        <f t="shared" si="102"/>
        <v>SP</v>
      </c>
      <c r="BC812">
        <v>900</v>
      </c>
      <c r="BD812">
        <v>808</v>
      </c>
      <c r="BF812" t="str">
        <f t="shared" si="103"/>
        <v>Unlikely</v>
      </c>
      <c r="BH812" t="str">
        <f>IF(VLOOKUP($B812,'Draft List'!$D$4:$AC$2598,BH$3,FALSE)&lt;&gt;0,VLOOKUP($B812,'Draft List'!$D$4:$AC$2598,BH$3,FALSE),"")</f>
        <v/>
      </c>
      <c r="BI812" t="str">
        <f>IF(VLOOKUP($B812,'Draft List'!$D$4:$AC$2598,BI$3,FALSE)&lt;&gt;0,VLOOKUP($B812,'Draft List'!$D$4:$AC$2598,BI$3,FALSE),"")</f>
        <v/>
      </c>
      <c r="BJ812" t="str">
        <f>IF(VLOOKUP($B812,'Draft List'!$D$4:$AC$2598,BJ$3,FALSE)&lt;&gt;0,VLOOKUP($B812,'Draft List'!$D$4:$AC$2598,BJ$3,FALSE),"")</f>
        <v/>
      </c>
      <c r="BK812" t="str">
        <f>IF(VLOOKUP($B812,'Draft List'!$D$4:$AC$2598,BK$3,FALSE)&lt;&gt;0,VLOOKUP($B812,'Draft List'!$D$4:$AC$2598,BK$3,FALSE),"")</f>
        <v/>
      </c>
      <c r="BL812">
        <f>IF(OR(C812="SP",C812="MR",C812="CL"),"P",VLOOKUP($A812,Bat!$A$4:$AQ$1284,42,FALSE))</f>
        <v>-7.7417563863852639</v>
      </c>
    </row>
    <row r="813" spans="1:64" x14ac:dyDescent="0.25">
      <c r="A813" s="45" t="str">
        <f t="shared" si="96"/>
        <v>RPTomás Ramírez23</v>
      </c>
      <c r="B813">
        <f>VLOOKUP($A813,draft_listing_pitchers_stats!$A$1:$B$1324,2,FALSE)</f>
        <v>10450</v>
      </c>
      <c r="C813" s="1" t="s">
        <v>885</v>
      </c>
      <c r="D813" s="1" t="s">
        <v>376</v>
      </c>
      <c r="E813" s="1" t="s">
        <v>179</v>
      </c>
      <c r="F813" s="1">
        <v>23</v>
      </c>
      <c r="G813" s="1" t="s">
        <v>58</v>
      </c>
      <c r="H813" s="1" t="s">
        <v>44</v>
      </c>
      <c r="I813" s="1" t="s">
        <v>54</v>
      </c>
      <c r="J813" s="24" t="s">
        <v>54</v>
      </c>
      <c r="K813" s="1" t="s">
        <v>47</v>
      </c>
      <c r="L813" s="24" t="s">
        <v>46</v>
      </c>
      <c r="M813" s="1">
        <v>2</v>
      </c>
      <c r="N813" s="1">
        <v>1</v>
      </c>
      <c r="O813" s="24">
        <v>1</v>
      </c>
      <c r="P813" s="1">
        <v>2</v>
      </c>
      <c r="Q813" s="1">
        <v>1</v>
      </c>
      <c r="R813" s="24">
        <v>1</v>
      </c>
      <c r="S813" s="1" t="s">
        <v>48</v>
      </c>
      <c r="T813" s="1" t="s">
        <v>48</v>
      </c>
      <c r="U813" s="1" t="s">
        <v>48</v>
      </c>
      <c r="V813" s="1" t="s">
        <v>48</v>
      </c>
      <c r="W813" s="1">
        <v>3</v>
      </c>
      <c r="X813" s="1">
        <v>3</v>
      </c>
      <c r="Y813" s="1">
        <v>2</v>
      </c>
      <c r="Z813" s="1">
        <v>3</v>
      </c>
      <c r="AA813" s="1" t="s">
        <v>48</v>
      </c>
      <c r="AB813" s="1" t="s">
        <v>48</v>
      </c>
      <c r="AC813" s="1" t="s">
        <v>48</v>
      </c>
      <c r="AD813" s="1" t="s">
        <v>48</v>
      </c>
      <c r="AE813" s="1">
        <v>3</v>
      </c>
      <c r="AF813" s="1">
        <v>3</v>
      </c>
      <c r="AG813" s="1" t="s">
        <v>48</v>
      </c>
      <c r="AH813" s="1" t="s">
        <v>48</v>
      </c>
      <c r="AI813" s="1" t="s">
        <v>48</v>
      </c>
      <c r="AJ813" s="1" t="s">
        <v>48</v>
      </c>
      <c r="AK813" s="1" t="s">
        <v>48</v>
      </c>
      <c r="AL813" s="1" t="s">
        <v>48</v>
      </c>
      <c r="AM813" s="1" t="s">
        <v>48</v>
      </c>
      <c r="AN813" s="1" t="s">
        <v>48</v>
      </c>
      <c r="AO813" s="1" t="s">
        <v>48</v>
      </c>
      <c r="AP813" s="24" t="s">
        <v>48</v>
      </c>
      <c r="AQ813" s="1" t="s">
        <v>62</v>
      </c>
      <c r="AR813" s="1">
        <v>5</v>
      </c>
      <c r="AS813" s="25" t="s">
        <v>15</v>
      </c>
      <c r="AT813" s="36" t="s">
        <v>50</v>
      </c>
      <c r="AU813" s="9">
        <f t="shared" si="97"/>
        <v>-2.5067929134584248</v>
      </c>
      <c r="AV813" s="9">
        <f t="shared" si="98"/>
        <v>-2.0612981627213527</v>
      </c>
      <c r="AW813">
        <f t="shared" si="99"/>
        <v>3</v>
      </c>
      <c r="AX813">
        <f t="shared" si="100"/>
        <v>0</v>
      </c>
      <c r="AY813" s="6">
        <f>VLOOKUP(AQ813,COND!$A$10:$B$32,2,FALSE)</f>
        <v>1</v>
      </c>
      <c r="AZ813" s="9">
        <f>($AU$3*AU813+$AV$3*AV813+$AW$3*AW813+$AX$3*AX813)*AY813*IF(AR813&lt;5,0.95,IF(AR813&lt;7,0.975,1))+$K$3*VLOOKUP(K813,COND!$A$2:$D$7,2,FALSE)+$L$3*VLOOKUP(L813,COND!$A$2:$D$7,3,FALSE)+IF(BB813="SP",$BB$3,0)+IF($AW813&lt;3,-5,0)</f>
        <v>-7.5216387911907781</v>
      </c>
      <c r="BA813" s="28">
        <f t="shared" si="101"/>
        <v>-1.7183298239989007</v>
      </c>
      <c r="BB813" t="str">
        <f t="shared" si="102"/>
        <v>SP</v>
      </c>
      <c r="BC813">
        <v>900</v>
      </c>
      <c r="BD813">
        <v>809</v>
      </c>
      <c r="BF813" t="str">
        <f t="shared" si="103"/>
        <v>Unlikely</v>
      </c>
      <c r="BH813" t="str">
        <f>IF(VLOOKUP($B813,'Draft List'!$D$4:$AC$2598,BH$3,FALSE)&lt;&gt;0,VLOOKUP($B813,'Draft List'!$D$4:$AC$2598,BH$3,FALSE),"")</f>
        <v/>
      </c>
      <c r="BI813" t="str">
        <f>IF(VLOOKUP($B813,'Draft List'!$D$4:$AC$2598,BI$3,FALSE)&lt;&gt;0,VLOOKUP($B813,'Draft List'!$D$4:$AC$2598,BI$3,FALSE),"")</f>
        <v/>
      </c>
      <c r="BJ813" t="str">
        <f>IF(VLOOKUP($B813,'Draft List'!$D$4:$AC$2598,BJ$3,FALSE)&lt;&gt;0,VLOOKUP($B813,'Draft List'!$D$4:$AC$2598,BJ$3,FALSE),"")</f>
        <v/>
      </c>
      <c r="BK813" t="str">
        <f>IF(VLOOKUP($B813,'Draft List'!$D$4:$AC$2598,BK$3,FALSE)&lt;&gt;0,VLOOKUP($B813,'Draft List'!$D$4:$AC$2598,BK$3,FALSE),"")</f>
        <v/>
      </c>
      <c r="BL813" t="e">
        <f>IF(OR(C813="SP",C813="MR",C813="CL"),"P",VLOOKUP($A813,Bat!$A$4:$AQ$1284,42,FALSE))</f>
        <v>#N/A</v>
      </c>
    </row>
    <row r="814" spans="1:64" x14ac:dyDescent="0.25">
      <c r="A814" s="45" t="str">
        <f t="shared" si="96"/>
        <v>RPJacob Hampton23</v>
      </c>
      <c r="B814">
        <f>VLOOKUP($A814,draft_listing_pitchers_stats!$A$1:$B$1324,2,FALSE)</f>
        <v>10524</v>
      </c>
      <c r="C814" s="1" t="s">
        <v>885</v>
      </c>
      <c r="D814" s="1" t="s">
        <v>526</v>
      </c>
      <c r="E814" s="1" t="s">
        <v>1223</v>
      </c>
      <c r="F814" s="1">
        <v>23</v>
      </c>
      <c r="G814" s="1" t="s">
        <v>44</v>
      </c>
      <c r="H814" s="1" t="s">
        <v>44</v>
      </c>
      <c r="I814" s="1" t="s">
        <v>54</v>
      </c>
      <c r="J814" s="24" t="s">
        <v>54</v>
      </c>
      <c r="K814" s="1" t="s">
        <v>47</v>
      </c>
      <c r="L814" s="24" t="s">
        <v>51</v>
      </c>
      <c r="M814" s="1">
        <v>1</v>
      </c>
      <c r="N814" s="1">
        <v>2</v>
      </c>
      <c r="O814" s="24">
        <v>1</v>
      </c>
      <c r="P814" s="1">
        <v>1</v>
      </c>
      <c r="Q814" s="1">
        <v>2</v>
      </c>
      <c r="R814" s="24">
        <v>1</v>
      </c>
      <c r="S814" s="1">
        <v>3</v>
      </c>
      <c r="T814" s="1">
        <v>3</v>
      </c>
      <c r="U814" s="1">
        <v>1</v>
      </c>
      <c r="V814" s="1">
        <v>1</v>
      </c>
      <c r="W814" s="1" t="s">
        <v>48</v>
      </c>
      <c r="X814" s="1" t="s">
        <v>48</v>
      </c>
      <c r="Y814" s="1">
        <v>2</v>
      </c>
      <c r="Z814" s="1">
        <v>2</v>
      </c>
      <c r="AA814" s="1" t="s">
        <v>48</v>
      </c>
      <c r="AB814" s="1" t="s">
        <v>48</v>
      </c>
      <c r="AC814" s="1" t="s">
        <v>48</v>
      </c>
      <c r="AD814" s="1" t="s">
        <v>48</v>
      </c>
      <c r="AE814" s="1" t="s">
        <v>48</v>
      </c>
      <c r="AF814" s="1" t="s">
        <v>48</v>
      </c>
      <c r="AG814" s="1">
        <v>3</v>
      </c>
      <c r="AH814" s="1">
        <v>3</v>
      </c>
      <c r="AI814" s="1" t="s">
        <v>48</v>
      </c>
      <c r="AJ814" s="1" t="s">
        <v>48</v>
      </c>
      <c r="AK814" s="1" t="s">
        <v>48</v>
      </c>
      <c r="AL814" s="1" t="s">
        <v>48</v>
      </c>
      <c r="AM814" s="1" t="s">
        <v>48</v>
      </c>
      <c r="AN814" s="1" t="s">
        <v>48</v>
      </c>
      <c r="AO814" s="1" t="s">
        <v>48</v>
      </c>
      <c r="AP814" s="24" t="s">
        <v>48</v>
      </c>
      <c r="AQ814" s="1" t="s">
        <v>71</v>
      </c>
      <c r="AR814" s="1">
        <v>7</v>
      </c>
      <c r="AS814" s="25" t="s">
        <v>519</v>
      </c>
      <c r="AT814" s="36" t="s">
        <v>1047</v>
      </c>
      <c r="AU814" s="9">
        <f t="shared" si="97"/>
        <v>-2.5060525215375429</v>
      </c>
      <c r="AV814" s="9">
        <f t="shared" si="98"/>
        <v>-2.0605577708004708</v>
      </c>
      <c r="AW814">
        <f t="shared" si="99"/>
        <v>4</v>
      </c>
      <c r="AX814">
        <f t="shared" si="100"/>
        <v>0</v>
      </c>
      <c r="AY814" s="6">
        <f>VLOOKUP(AQ814,COND!$A$10:$B$32,2,FALSE)</f>
        <v>1</v>
      </c>
      <c r="AZ814" s="9">
        <f>($AU$3*AU814+$AV$3*AV814+$AW$3*AW814+$AX$3*AX814)*AY814*IF(AR814&lt;5,0.95,IF(AR814&lt;7,0.975,1))+$K$3*VLOOKUP(K814,COND!$A$2:$D$7,2,FALSE)+$L$3*VLOOKUP(L814,COND!$A$2:$D$7,3,FALSE)+IF(BB814="SP",$BB$3,0)+IF($AW814&lt;3,-5,0)</f>
        <v>-7.7123659203169268</v>
      </c>
      <c r="BA814" s="28">
        <f t="shared" si="101"/>
        <v>-1.7350852109065509</v>
      </c>
      <c r="BB814" t="str">
        <f t="shared" si="102"/>
        <v>SP</v>
      </c>
      <c r="BC814">
        <v>900</v>
      </c>
      <c r="BD814">
        <v>810</v>
      </c>
      <c r="BF814" t="str">
        <f t="shared" si="103"/>
        <v>Unlikely</v>
      </c>
      <c r="BH814" t="str">
        <f>IF(VLOOKUP($B814,'Draft List'!$D$4:$AC$2598,BH$3,FALSE)&lt;&gt;0,VLOOKUP($B814,'Draft List'!$D$4:$AC$2598,BH$3,FALSE),"")</f>
        <v/>
      </c>
      <c r="BI814" t="str">
        <f>IF(VLOOKUP($B814,'Draft List'!$D$4:$AC$2598,BI$3,FALSE)&lt;&gt;0,VLOOKUP($B814,'Draft List'!$D$4:$AC$2598,BI$3,FALSE),"")</f>
        <v/>
      </c>
      <c r="BJ814" t="str">
        <f>IF(VLOOKUP($B814,'Draft List'!$D$4:$AC$2598,BJ$3,FALSE)&lt;&gt;0,VLOOKUP($B814,'Draft List'!$D$4:$AC$2598,BJ$3,FALSE),"")</f>
        <v/>
      </c>
      <c r="BK814" t="str">
        <f>IF(VLOOKUP($B814,'Draft List'!$D$4:$AC$2598,BK$3,FALSE)&lt;&gt;0,VLOOKUP($B814,'Draft List'!$D$4:$AC$2598,BK$3,FALSE),"")</f>
        <v/>
      </c>
      <c r="BL814">
        <f>IF(OR(C814="SP",C814="MR",C814="CL"),"P",VLOOKUP($A814,Bat!$A$4:$AQ$1284,42,FALSE))</f>
        <v>-8.6588959817682642</v>
      </c>
    </row>
    <row r="815" spans="1:64" x14ac:dyDescent="0.25">
      <c r="A815" s="45" t="str">
        <f t="shared" si="96"/>
        <v>RPEric Pace24</v>
      </c>
      <c r="B815">
        <f>VLOOKUP($A815,draft_listing_pitchers_stats!$A$1:$B$1324,2,FALSE)</f>
        <v>5198</v>
      </c>
      <c r="C815" s="1" t="s">
        <v>885</v>
      </c>
      <c r="D815" s="1" t="s">
        <v>220</v>
      </c>
      <c r="E815" s="1" t="s">
        <v>1540</v>
      </c>
      <c r="F815" s="1">
        <v>24</v>
      </c>
      <c r="G815" s="1" t="s">
        <v>44</v>
      </c>
      <c r="H815" s="1" t="s">
        <v>44</v>
      </c>
      <c r="I815" s="1" t="s">
        <v>54</v>
      </c>
      <c r="J815" s="24" t="s">
        <v>54</v>
      </c>
      <c r="K815" s="1" t="s">
        <v>46</v>
      </c>
      <c r="L815" s="24" t="s">
        <v>46</v>
      </c>
      <c r="M815" s="1">
        <v>2</v>
      </c>
      <c r="N815" s="1">
        <v>1</v>
      </c>
      <c r="O815" s="24">
        <v>1</v>
      </c>
      <c r="P815" s="1">
        <v>2</v>
      </c>
      <c r="Q815" s="1">
        <v>1</v>
      </c>
      <c r="R815" s="24">
        <v>1</v>
      </c>
      <c r="S815" s="1">
        <v>4</v>
      </c>
      <c r="T815" s="1">
        <v>4</v>
      </c>
      <c r="U815" s="1">
        <v>1</v>
      </c>
      <c r="V815" s="1">
        <v>1</v>
      </c>
      <c r="W815" s="1" t="s">
        <v>48</v>
      </c>
      <c r="X815" s="1" t="s">
        <v>48</v>
      </c>
      <c r="Y815" s="1">
        <v>3</v>
      </c>
      <c r="Z815" s="1">
        <v>3</v>
      </c>
      <c r="AA815" s="1" t="s">
        <v>48</v>
      </c>
      <c r="AB815" s="1" t="s">
        <v>48</v>
      </c>
      <c r="AC815" s="1" t="s">
        <v>48</v>
      </c>
      <c r="AD815" s="1" t="s">
        <v>48</v>
      </c>
      <c r="AE815" s="1" t="s">
        <v>48</v>
      </c>
      <c r="AF815" s="1" t="s">
        <v>48</v>
      </c>
      <c r="AG815" s="1">
        <v>4</v>
      </c>
      <c r="AH815" s="1">
        <v>4</v>
      </c>
      <c r="AI815" s="1" t="s">
        <v>48</v>
      </c>
      <c r="AJ815" s="1" t="s">
        <v>48</v>
      </c>
      <c r="AK815" s="1" t="s">
        <v>48</v>
      </c>
      <c r="AL815" s="1" t="s">
        <v>48</v>
      </c>
      <c r="AM815" s="1" t="s">
        <v>48</v>
      </c>
      <c r="AN815" s="1" t="s">
        <v>48</v>
      </c>
      <c r="AO815" s="1" t="s">
        <v>48</v>
      </c>
      <c r="AP815" s="24" t="s">
        <v>48</v>
      </c>
      <c r="AQ815" s="1" t="s">
        <v>61</v>
      </c>
      <c r="AR815" s="1">
        <v>7</v>
      </c>
      <c r="AS815" s="25" t="s">
        <v>523</v>
      </c>
      <c r="AT815" s="36" t="s">
        <v>50</v>
      </c>
      <c r="AU815" s="9">
        <f t="shared" si="97"/>
        <v>-2.5067929134584248</v>
      </c>
      <c r="AV815" s="9">
        <f t="shared" si="98"/>
        <v>-2.0612981627213527</v>
      </c>
      <c r="AW815">
        <f t="shared" si="99"/>
        <v>4</v>
      </c>
      <c r="AX815">
        <f t="shared" si="100"/>
        <v>0</v>
      </c>
      <c r="AY815" s="6">
        <f>VLOOKUP(AQ815,COND!$A$10:$B$32,2,FALSE)</f>
        <v>1</v>
      </c>
      <c r="AZ815" s="9">
        <f>($AU$3*AU815+$AV$3*AV815+$AW$3*AW815+$AX$3*AX815)*AY815*IF(AR815&lt;5,0.95,IF(AR815&lt;7,0.975,1))+$K$3*VLOOKUP(K815,COND!$A$2:$D$7,2,FALSE)+$L$3*VLOOKUP(L815,COND!$A$2:$D$7,3,FALSE)+IF(BB815="SP",$BB$3,0)+IF($AW815&lt;3,-5,0)</f>
        <v>-7.727321837118744</v>
      </c>
      <c r="BA815" s="28">
        <f t="shared" si="101"/>
        <v>-1.7363990888730532</v>
      </c>
      <c r="BB815" t="str">
        <f t="shared" si="102"/>
        <v>SP</v>
      </c>
      <c r="BC815">
        <v>900</v>
      </c>
      <c r="BD815">
        <v>811</v>
      </c>
      <c r="BF815" t="str">
        <f t="shared" si="103"/>
        <v>Unlikely</v>
      </c>
      <c r="BH815" t="str">
        <f>IF(VLOOKUP($B815,'Draft List'!$D$4:$AC$2598,BH$3,FALSE)&lt;&gt;0,VLOOKUP($B815,'Draft List'!$D$4:$AC$2598,BH$3,FALSE),"")</f>
        <v/>
      </c>
      <c r="BI815" t="str">
        <f>IF(VLOOKUP($B815,'Draft List'!$D$4:$AC$2598,BI$3,FALSE)&lt;&gt;0,VLOOKUP($B815,'Draft List'!$D$4:$AC$2598,BI$3,FALSE),"")</f>
        <v/>
      </c>
      <c r="BJ815" t="str">
        <f>IF(VLOOKUP($B815,'Draft List'!$D$4:$AC$2598,BJ$3,FALSE)&lt;&gt;0,VLOOKUP($B815,'Draft List'!$D$4:$AC$2598,BJ$3,FALSE),"")</f>
        <v/>
      </c>
      <c r="BK815" t="str">
        <f>IF(VLOOKUP($B815,'Draft List'!$D$4:$AC$2598,BK$3,FALSE)&lt;&gt;0,VLOOKUP($B815,'Draft List'!$D$4:$AC$2598,BK$3,FALSE),"")</f>
        <v/>
      </c>
      <c r="BL815" t="e">
        <f>IF(OR(C815="SP",C815="MR",C815="CL"),"P",VLOOKUP($A815,Bat!$A$4:$AQ$1284,42,FALSE))</f>
        <v>#N/A</v>
      </c>
    </row>
    <row r="816" spans="1:64" x14ac:dyDescent="0.25">
      <c r="A816" s="45" t="str">
        <f t="shared" si="96"/>
        <v>RPJuan Cardona24</v>
      </c>
      <c r="B816">
        <f>VLOOKUP($A816,draft_listing_pitchers_stats!$A$1:$B$1324,2,FALSE)</f>
        <v>4701</v>
      </c>
      <c r="C816" s="1" t="s">
        <v>885</v>
      </c>
      <c r="D816" s="1" t="s">
        <v>140</v>
      </c>
      <c r="E816" s="1" t="s">
        <v>1075</v>
      </c>
      <c r="F816" s="1">
        <v>24</v>
      </c>
      <c r="G816" s="1" t="s">
        <v>44</v>
      </c>
      <c r="H816" s="1" t="s">
        <v>44</v>
      </c>
      <c r="I816" s="1" t="s">
        <v>54</v>
      </c>
      <c r="J816" s="24" t="s">
        <v>54</v>
      </c>
      <c r="K816" s="1" t="s">
        <v>47</v>
      </c>
      <c r="L816" s="24" t="s">
        <v>51</v>
      </c>
      <c r="M816" s="1">
        <v>1</v>
      </c>
      <c r="N816" s="1">
        <v>1</v>
      </c>
      <c r="O816" s="24">
        <v>1</v>
      </c>
      <c r="P816" s="1">
        <v>2</v>
      </c>
      <c r="Q816" s="1">
        <v>1</v>
      </c>
      <c r="R816" s="24">
        <v>1</v>
      </c>
      <c r="S816" s="1">
        <v>3</v>
      </c>
      <c r="T816" s="1">
        <v>3</v>
      </c>
      <c r="U816" s="1">
        <v>2</v>
      </c>
      <c r="V816" s="1">
        <v>3</v>
      </c>
      <c r="W816" s="1">
        <v>2</v>
      </c>
      <c r="X816" s="1">
        <v>2</v>
      </c>
      <c r="Y816" s="1">
        <v>2</v>
      </c>
      <c r="Z816" s="1">
        <v>2</v>
      </c>
      <c r="AA816" s="1" t="s">
        <v>48</v>
      </c>
      <c r="AB816" s="1" t="s">
        <v>48</v>
      </c>
      <c r="AC816" s="1" t="s">
        <v>48</v>
      </c>
      <c r="AD816" s="1" t="s">
        <v>48</v>
      </c>
      <c r="AE816" s="1" t="s">
        <v>48</v>
      </c>
      <c r="AF816" s="1" t="s">
        <v>48</v>
      </c>
      <c r="AG816" s="1" t="s">
        <v>48</v>
      </c>
      <c r="AH816" s="1" t="s">
        <v>48</v>
      </c>
      <c r="AI816" s="1" t="s">
        <v>48</v>
      </c>
      <c r="AJ816" s="1" t="s">
        <v>48</v>
      </c>
      <c r="AK816" s="1" t="s">
        <v>48</v>
      </c>
      <c r="AL816" s="1" t="s">
        <v>48</v>
      </c>
      <c r="AM816" s="1" t="s">
        <v>48</v>
      </c>
      <c r="AN816" s="1" t="s">
        <v>48</v>
      </c>
      <c r="AO816" s="1" t="s">
        <v>48</v>
      </c>
      <c r="AP816" s="24" t="s">
        <v>48</v>
      </c>
      <c r="AQ816" s="1" t="s">
        <v>521</v>
      </c>
      <c r="AR816" s="1">
        <v>2</v>
      </c>
      <c r="AS816" s="25" t="s">
        <v>523</v>
      </c>
      <c r="AT816" s="36" t="s">
        <v>50</v>
      </c>
      <c r="AU816" s="9">
        <f t="shared" si="97"/>
        <v>-2.7014842379675978</v>
      </c>
      <c r="AV816" s="9">
        <f t="shared" si="98"/>
        <v>-2.0612981627213527</v>
      </c>
      <c r="AW816">
        <f t="shared" si="99"/>
        <v>4</v>
      </c>
      <c r="AX816">
        <f t="shared" si="100"/>
        <v>0</v>
      </c>
      <c r="AY816" s="6">
        <f>VLOOKUP(AQ816,COND!$A$10:$B$32,2,FALSE)</f>
        <v>1</v>
      </c>
      <c r="AZ816" s="9">
        <f>($AU$3*AU816+$AV$3*AV816+$AW$3*AW816+$AX$3*AX816)*AY816*IF(AR816&lt;5,0.95,IF(AR816&lt;7,0.975,1))+$K$3*VLOOKUP(K816,COND!$A$2:$D$7,2,FALSE)+$L$3*VLOOKUP(L816,COND!$A$2:$D$7,3,FALSE)+IF(BB816="SP",$BB$3,0)+IF($AW816&lt;3,-5,0)</f>
        <v>-7.7779470969195472</v>
      </c>
      <c r="BA816" s="28">
        <f t="shared" si="101"/>
        <v>-1.7408465202329713</v>
      </c>
      <c r="BB816" t="str">
        <f t="shared" si="102"/>
        <v>RP</v>
      </c>
      <c r="BC816">
        <v>900</v>
      </c>
      <c r="BD816">
        <v>812</v>
      </c>
      <c r="BF816" t="str">
        <f t="shared" si="103"/>
        <v>Unlikely</v>
      </c>
      <c r="BH816" t="str">
        <f>IF(VLOOKUP($B816,'Draft List'!$D$4:$AC$2598,BH$3,FALSE)&lt;&gt;0,VLOOKUP($B816,'Draft List'!$D$4:$AC$2598,BH$3,FALSE),"")</f>
        <v/>
      </c>
      <c r="BI816" t="str">
        <f>IF(VLOOKUP($B816,'Draft List'!$D$4:$AC$2598,BI$3,FALSE)&lt;&gt;0,VLOOKUP($B816,'Draft List'!$D$4:$AC$2598,BI$3,FALSE),"")</f>
        <v/>
      </c>
      <c r="BJ816" t="str">
        <f>IF(VLOOKUP($B816,'Draft List'!$D$4:$AC$2598,BJ$3,FALSE)&lt;&gt;0,VLOOKUP($B816,'Draft List'!$D$4:$AC$2598,BJ$3,FALSE),"")</f>
        <v/>
      </c>
      <c r="BK816" t="str">
        <f>IF(VLOOKUP($B816,'Draft List'!$D$4:$AC$2598,BK$3,FALSE)&lt;&gt;0,VLOOKUP($B816,'Draft List'!$D$4:$AC$2598,BK$3,FALSE),"")</f>
        <v/>
      </c>
      <c r="BL816">
        <f>IF(OR(C816="SP",C816="MR",C816="CL"),"P",VLOOKUP($A816,Bat!$A$4:$AQ$1284,42,FALSE))</f>
        <v>-8.2645106932412524</v>
      </c>
    </row>
    <row r="817" spans="1:64" x14ac:dyDescent="0.25">
      <c r="A817" s="45" t="str">
        <f t="shared" si="96"/>
        <v>RPAlbert Burns24</v>
      </c>
      <c r="B817">
        <f>VLOOKUP($A817,draft_listing_pitchers_stats!$A$1:$B$1324,2,FALSE)</f>
        <v>8130</v>
      </c>
      <c r="C817" s="1" t="s">
        <v>885</v>
      </c>
      <c r="D817" s="1" t="s">
        <v>1007</v>
      </c>
      <c r="E817" s="1" t="s">
        <v>452</v>
      </c>
      <c r="F817" s="1">
        <v>24</v>
      </c>
      <c r="G817" s="1" t="s">
        <v>58</v>
      </c>
      <c r="H817" s="1" t="s">
        <v>58</v>
      </c>
      <c r="I817" s="1" t="s">
        <v>54</v>
      </c>
      <c r="J817" s="24" t="s">
        <v>54</v>
      </c>
      <c r="K817" s="1" t="s">
        <v>47</v>
      </c>
      <c r="L817" s="24" t="s">
        <v>47</v>
      </c>
      <c r="M817" s="1">
        <v>1</v>
      </c>
      <c r="N817" s="1">
        <v>1</v>
      </c>
      <c r="O817" s="24">
        <v>1</v>
      </c>
      <c r="P817" s="1">
        <v>2</v>
      </c>
      <c r="Q817" s="1">
        <v>1</v>
      </c>
      <c r="R817" s="24">
        <v>1</v>
      </c>
      <c r="S817" s="1" t="s">
        <v>48</v>
      </c>
      <c r="T817" s="1" t="s">
        <v>48</v>
      </c>
      <c r="U817" s="1">
        <v>2</v>
      </c>
      <c r="V817" s="1">
        <v>2</v>
      </c>
      <c r="W817" s="1" t="s">
        <v>48</v>
      </c>
      <c r="X817" s="1" t="s">
        <v>48</v>
      </c>
      <c r="Y817" s="1">
        <v>3</v>
      </c>
      <c r="Z817" s="1">
        <v>3</v>
      </c>
      <c r="AA817" s="1" t="s">
        <v>48</v>
      </c>
      <c r="AB817" s="1" t="s">
        <v>48</v>
      </c>
      <c r="AC817" s="1" t="s">
        <v>48</v>
      </c>
      <c r="AD817" s="1" t="s">
        <v>48</v>
      </c>
      <c r="AE817" s="1">
        <v>3</v>
      </c>
      <c r="AF817" s="1">
        <v>3</v>
      </c>
      <c r="AG817" s="1" t="s">
        <v>48</v>
      </c>
      <c r="AH817" s="1" t="s">
        <v>48</v>
      </c>
      <c r="AI817" s="1" t="s">
        <v>48</v>
      </c>
      <c r="AJ817" s="1" t="s">
        <v>48</v>
      </c>
      <c r="AK817" s="1" t="s">
        <v>48</v>
      </c>
      <c r="AL817" s="1" t="s">
        <v>48</v>
      </c>
      <c r="AM817" s="1" t="s">
        <v>48</v>
      </c>
      <c r="AN817" s="1" t="s">
        <v>48</v>
      </c>
      <c r="AO817" s="1" t="s">
        <v>48</v>
      </c>
      <c r="AP817" s="24" t="s">
        <v>48</v>
      </c>
      <c r="AQ817" s="1" t="s">
        <v>522</v>
      </c>
      <c r="AR817" s="1">
        <v>8</v>
      </c>
      <c r="AS817" s="25" t="s">
        <v>519</v>
      </c>
      <c r="AT817" s="36" t="s">
        <v>50</v>
      </c>
      <c r="AU817" s="9">
        <f t="shared" si="97"/>
        <v>-2.7014842379675978</v>
      </c>
      <c r="AV817" s="9">
        <f t="shared" si="98"/>
        <v>-2.0612981627213527</v>
      </c>
      <c r="AW817">
        <f t="shared" si="99"/>
        <v>3</v>
      </c>
      <c r="AX817">
        <f t="shared" si="100"/>
        <v>0</v>
      </c>
      <c r="AY817" s="6">
        <f>VLOOKUP(AQ817,COND!$A$10:$B$32,2,FALSE)</f>
        <v>1</v>
      </c>
      <c r="AZ817" s="9">
        <f>($AU$3*AU817+$AV$3*AV817+$AW$3*AW817+$AX$3*AX817)*AY817*IF(AR817&lt;5,0.95,IF(AR817&lt;7,0.975,1))+$K$3*VLOOKUP(K817,COND!$A$2:$D$7,2,FALSE)+$L$3*VLOOKUP(L817,COND!$A$2:$D$7,3,FALSE)+IF(BB817="SP",$BB$3,0)+IF($AW817&lt;3,-5,0)</f>
        <v>-8.8662601020205756</v>
      </c>
      <c r="BA817" s="28">
        <f t="shared" si="101"/>
        <v>-1.836454866883199</v>
      </c>
      <c r="BB817" t="str">
        <f t="shared" si="102"/>
        <v>SP</v>
      </c>
      <c r="BC817">
        <v>900</v>
      </c>
      <c r="BD817">
        <v>813</v>
      </c>
      <c r="BF817" t="str">
        <f t="shared" si="103"/>
        <v>Unlikely</v>
      </c>
      <c r="BH817" t="str">
        <f>IF(VLOOKUP($B817,'Draft List'!$D$4:$AC$2598,BH$3,FALSE)&lt;&gt;0,VLOOKUP($B817,'Draft List'!$D$4:$AC$2598,BH$3,FALSE),"")</f>
        <v/>
      </c>
      <c r="BI817" t="str">
        <f>IF(VLOOKUP($B817,'Draft List'!$D$4:$AC$2598,BI$3,FALSE)&lt;&gt;0,VLOOKUP($B817,'Draft List'!$D$4:$AC$2598,BI$3,FALSE),"")</f>
        <v/>
      </c>
      <c r="BJ817" t="str">
        <f>IF(VLOOKUP($B817,'Draft List'!$D$4:$AC$2598,BJ$3,FALSE)&lt;&gt;0,VLOOKUP($B817,'Draft List'!$D$4:$AC$2598,BJ$3,FALSE),"")</f>
        <v/>
      </c>
      <c r="BK817" t="str">
        <f>IF(VLOOKUP($B817,'Draft List'!$D$4:$AC$2598,BK$3,FALSE)&lt;&gt;0,VLOOKUP($B817,'Draft List'!$D$4:$AC$2598,BK$3,FALSE),"")</f>
        <v/>
      </c>
      <c r="BL817">
        <f>IF(OR(C817="SP",C817="MR",C817="CL"),"P",VLOOKUP($A817,Bat!$A$4:$AQ$1284,42,FALSE))</f>
        <v>-9.4643221260218127</v>
      </c>
    </row>
    <row r="818" spans="1:64" x14ac:dyDescent="0.25">
      <c r="A818" s="45" t="str">
        <f t="shared" si="96"/>
        <v>RPSantiago Robles24</v>
      </c>
      <c r="B818">
        <f>VLOOKUP($A818,draft_listing_pitchers_stats!$A$1:$B$1324,2,FALSE)</f>
        <v>4847</v>
      </c>
      <c r="C818" s="1" t="s">
        <v>885</v>
      </c>
      <c r="D818" s="1" t="s">
        <v>422</v>
      </c>
      <c r="E818" s="1" t="s">
        <v>1599</v>
      </c>
      <c r="F818" s="1">
        <v>24</v>
      </c>
      <c r="G818" s="1" t="s">
        <v>44</v>
      </c>
      <c r="H818" s="1" t="s">
        <v>44</v>
      </c>
      <c r="I818" s="1" t="s">
        <v>54</v>
      </c>
      <c r="J818" s="24" t="s">
        <v>54</v>
      </c>
      <c r="K818" s="1" t="s">
        <v>47</v>
      </c>
      <c r="L818" s="24" t="s">
        <v>51</v>
      </c>
      <c r="M818" s="1">
        <v>1</v>
      </c>
      <c r="N818" s="1">
        <v>1</v>
      </c>
      <c r="O818" s="24">
        <v>1</v>
      </c>
      <c r="P818" s="1">
        <v>1</v>
      </c>
      <c r="Q818" s="1">
        <v>1</v>
      </c>
      <c r="R818" s="24">
        <v>1</v>
      </c>
      <c r="S818" s="1">
        <v>3</v>
      </c>
      <c r="T818" s="1">
        <v>3</v>
      </c>
      <c r="U818" s="1">
        <v>2</v>
      </c>
      <c r="V818" s="1">
        <v>2</v>
      </c>
      <c r="W818" s="1">
        <v>2</v>
      </c>
      <c r="X818" s="1">
        <v>2</v>
      </c>
      <c r="Y818" s="1">
        <v>2</v>
      </c>
      <c r="Z818" s="1">
        <v>2</v>
      </c>
      <c r="AA818" s="1" t="s">
        <v>48</v>
      </c>
      <c r="AB818" s="1" t="s">
        <v>48</v>
      </c>
      <c r="AC818" s="1" t="s">
        <v>48</v>
      </c>
      <c r="AD818" s="1" t="s">
        <v>48</v>
      </c>
      <c r="AE818" s="1" t="s">
        <v>48</v>
      </c>
      <c r="AF818" s="1" t="s">
        <v>48</v>
      </c>
      <c r="AG818" s="1">
        <v>3</v>
      </c>
      <c r="AH818" s="1">
        <v>3</v>
      </c>
      <c r="AI818" s="1" t="s">
        <v>48</v>
      </c>
      <c r="AJ818" s="1" t="s">
        <v>48</v>
      </c>
      <c r="AK818" s="1" t="s">
        <v>48</v>
      </c>
      <c r="AL818" s="1" t="s">
        <v>48</v>
      </c>
      <c r="AM818" s="1" t="s">
        <v>48</v>
      </c>
      <c r="AN818" s="1" t="s">
        <v>48</v>
      </c>
      <c r="AO818" s="1" t="s">
        <v>48</v>
      </c>
      <c r="AP818" s="24" t="s">
        <v>48</v>
      </c>
      <c r="AQ818" s="1" t="s">
        <v>521</v>
      </c>
      <c r="AR818" s="1">
        <v>7</v>
      </c>
      <c r="AS818" s="25" t="s">
        <v>15</v>
      </c>
      <c r="AT818" s="36" t="s">
        <v>50</v>
      </c>
      <c r="AU818" s="9">
        <f t="shared" si="97"/>
        <v>-2.7014842379675978</v>
      </c>
      <c r="AV818" s="9">
        <f t="shared" si="98"/>
        <v>-2.2559894872305266</v>
      </c>
      <c r="AW818">
        <f t="shared" si="99"/>
        <v>5</v>
      </c>
      <c r="AX818">
        <f t="shared" si="100"/>
        <v>0</v>
      </c>
      <c r="AY818" s="6">
        <f>VLOOKUP(AQ818,COND!$A$10:$B$32,2,FALSE)</f>
        <v>1</v>
      </c>
      <c r="AZ818" s="9">
        <f>($AU$3*AU818+$AV$3*AV818+$AW$3*AW818+$AX$3*AX818)*AY818*IF(AR818&lt;5,0.95,IF(AR818&lt;7,0.975,1))+$K$3*VLOOKUP(K818,COND!$A$2:$D$7,2,FALSE)+$L$3*VLOOKUP(L818,COND!$A$2:$D$7,3,FALSE)+IF(BB818="SP",$BB$3,0)+IF($AW818&lt;3,-5,0)</f>
        <v>-11.160086592204046</v>
      </c>
      <c r="BA818" s="28">
        <f t="shared" si="101"/>
        <v>-2.0379676276432139</v>
      </c>
      <c r="BB818" t="str">
        <f t="shared" si="102"/>
        <v>SP</v>
      </c>
      <c r="BC818">
        <v>900</v>
      </c>
      <c r="BD818">
        <v>814</v>
      </c>
      <c r="BF818" t="str">
        <f t="shared" si="103"/>
        <v>Unlikely</v>
      </c>
      <c r="BH818" t="str">
        <f>IF(VLOOKUP($B818,'Draft List'!$D$4:$AC$2598,BH$3,FALSE)&lt;&gt;0,VLOOKUP($B818,'Draft List'!$D$4:$AC$2598,BH$3,FALSE),"")</f>
        <v/>
      </c>
      <c r="BI818" t="str">
        <f>IF(VLOOKUP($B818,'Draft List'!$D$4:$AC$2598,BI$3,FALSE)&lt;&gt;0,VLOOKUP($B818,'Draft List'!$D$4:$AC$2598,BI$3,FALSE),"")</f>
        <v/>
      </c>
      <c r="BJ818" t="str">
        <f>IF(VLOOKUP($B818,'Draft List'!$D$4:$AC$2598,BJ$3,FALSE)&lt;&gt;0,VLOOKUP($B818,'Draft List'!$D$4:$AC$2598,BJ$3,FALSE),"")</f>
        <v/>
      </c>
      <c r="BK818" t="str">
        <f>IF(VLOOKUP($B818,'Draft List'!$D$4:$AC$2598,BK$3,FALSE)&lt;&gt;0,VLOOKUP($B818,'Draft List'!$D$4:$AC$2598,BK$3,FALSE),"")</f>
        <v/>
      </c>
      <c r="BL818">
        <f>IF(OR(C818="SP",C818="MR",C818="CL"),"P",VLOOKUP($A818,Bat!$A$4:$AQ$1284,42,FALSE))</f>
        <v>-8.6430936935549703</v>
      </c>
    </row>
    <row r="819" spans="1:64" x14ac:dyDescent="0.25">
      <c r="A819" s="45"/>
      <c r="C819" s="1"/>
      <c r="D819" s="1"/>
      <c r="E819" s="1"/>
      <c r="F819" s="1"/>
      <c r="G819" s="1"/>
      <c r="H819" s="1"/>
      <c r="I819" s="1"/>
      <c r="J819" s="24"/>
      <c r="K819" s="1"/>
      <c r="L819" s="24"/>
      <c r="M819" s="1"/>
      <c r="N819" s="1"/>
      <c r="O819" s="24"/>
      <c r="P819" s="1"/>
      <c r="Q819" s="1"/>
      <c r="R819" s="24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24"/>
      <c r="AQ819" s="1"/>
      <c r="AR819" s="1"/>
      <c r="AS819" s="25"/>
      <c r="AT819" s="36"/>
      <c r="AU819" s="9"/>
      <c r="AV819" s="9"/>
      <c r="AZ819" s="9"/>
      <c r="BA819" s="28"/>
    </row>
    <row r="820" spans="1:64" x14ac:dyDescent="0.25">
      <c r="A820" s="45"/>
      <c r="C820" s="1"/>
      <c r="D820" s="1"/>
      <c r="E820" s="1"/>
      <c r="F820" s="1"/>
      <c r="G820" s="1"/>
      <c r="H820" s="1"/>
      <c r="I820" s="1"/>
      <c r="J820" s="24"/>
      <c r="K820" s="1"/>
      <c r="L820" s="24"/>
      <c r="M820" s="1"/>
      <c r="N820" s="1"/>
      <c r="O820" s="24"/>
      <c r="P820" s="1"/>
      <c r="Q820" s="1"/>
      <c r="R820" s="24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24"/>
      <c r="AQ820" s="1"/>
      <c r="AR820" s="1"/>
      <c r="AS820" s="25"/>
      <c r="AT820" s="36"/>
      <c r="AU820" s="9"/>
      <c r="AV820" s="9"/>
      <c r="AZ820" s="9"/>
      <c r="BA820" s="28"/>
    </row>
    <row r="821" spans="1:64" x14ac:dyDescent="0.25">
      <c r="A821" s="45"/>
      <c r="C821" s="1"/>
      <c r="D821" s="1"/>
      <c r="E821" s="1"/>
      <c r="F821" s="1"/>
      <c r="G821" s="1"/>
      <c r="H821" s="1"/>
      <c r="I821" s="1"/>
      <c r="J821" s="24"/>
      <c r="K821" s="1"/>
      <c r="L821" s="24"/>
      <c r="M821" s="1"/>
      <c r="N821" s="1"/>
      <c r="O821" s="24"/>
      <c r="P821" s="1"/>
      <c r="Q821" s="1"/>
      <c r="R821" s="24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24"/>
      <c r="AQ821" s="1"/>
      <c r="AR821" s="1"/>
      <c r="AS821" s="25"/>
      <c r="AT821" s="36"/>
      <c r="AU821" s="9"/>
      <c r="AV821" s="9"/>
      <c r="AZ821" s="9"/>
      <c r="BA821" s="28"/>
    </row>
    <row r="822" spans="1:64" x14ac:dyDescent="0.25">
      <c r="A822" s="45"/>
      <c r="C822" s="1"/>
      <c r="D822" s="1"/>
      <c r="E822" s="1"/>
      <c r="F822" s="1"/>
      <c r="G822" s="1"/>
      <c r="H822" s="1"/>
      <c r="I822" s="1"/>
      <c r="J822" s="24"/>
      <c r="K822" s="1"/>
      <c r="L822" s="24"/>
      <c r="M822" s="1"/>
      <c r="N822" s="1"/>
      <c r="O822" s="24"/>
      <c r="P822" s="1"/>
      <c r="Q822" s="1"/>
      <c r="R822" s="24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24"/>
      <c r="AQ822" s="1"/>
      <c r="AR822" s="1"/>
      <c r="AS822" s="25"/>
      <c r="AT822" s="36"/>
      <c r="AU822" s="9"/>
      <c r="AV822" s="9"/>
      <c r="AZ822" s="9"/>
      <c r="BA822" s="28"/>
    </row>
    <row r="823" spans="1:64" x14ac:dyDescent="0.25">
      <c r="A823" s="45"/>
      <c r="C823" s="1"/>
      <c r="D823" s="1"/>
      <c r="E823" s="1"/>
      <c r="F823" s="1"/>
      <c r="G823" s="1"/>
      <c r="H823" s="1"/>
      <c r="I823" s="1"/>
      <c r="J823" s="24"/>
      <c r="K823" s="1"/>
      <c r="L823" s="24"/>
      <c r="M823" s="1"/>
      <c r="N823" s="1"/>
      <c r="O823" s="24"/>
      <c r="P823" s="1"/>
      <c r="Q823" s="1"/>
      <c r="R823" s="24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24"/>
      <c r="AQ823" s="1"/>
      <c r="AR823" s="1"/>
      <c r="AS823" s="25"/>
      <c r="AT823" s="36"/>
      <c r="AU823" s="9"/>
      <c r="AV823" s="9"/>
      <c r="AZ823" s="9"/>
      <c r="BA823" s="28"/>
    </row>
    <row r="824" spans="1:64" x14ac:dyDescent="0.25">
      <c r="A824" s="45"/>
      <c r="C824" s="1"/>
      <c r="D824" s="1"/>
      <c r="E824" s="1"/>
      <c r="F824" s="1"/>
      <c r="G824" s="1"/>
      <c r="H824" s="1"/>
      <c r="I824" s="1"/>
      <c r="J824" s="24"/>
      <c r="K824" s="1"/>
      <c r="L824" s="24"/>
      <c r="M824" s="1"/>
      <c r="N824" s="1"/>
      <c r="O824" s="24"/>
      <c r="P824" s="1"/>
      <c r="Q824" s="1"/>
      <c r="R824" s="24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24"/>
      <c r="AQ824" s="1"/>
      <c r="AR824" s="1"/>
      <c r="AS824" s="25"/>
      <c r="AT824" s="36"/>
      <c r="AU824" s="9"/>
      <c r="AV824" s="9"/>
      <c r="AZ824" s="9"/>
      <c r="BA824" s="28"/>
    </row>
    <row r="825" spans="1:64" x14ac:dyDescent="0.25">
      <c r="A825" s="45"/>
      <c r="C825" s="1"/>
      <c r="D825" s="1"/>
      <c r="E825" s="1"/>
      <c r="F825" s="1"/>
      <c r="G825" s="1"/>
      <c r="H825" s="1"/>
      <c r="I825" s="1"/>
      <c r="J825" s="24"/>
      <c r="K825" s="1"/>
      <c r="L825" s="24"/>
      <c r="M825" s="1"/>
      <c r="N825" s="1"/>
      <c r="O825" s="24"/>
      <c r="P825" s="1"/>
      <c r="Q825" s="1"/>
      <c r="R825" s="24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24"/>
      <c r="AQ825" s="1"/>
      <c r="AR825" s="1"/>
      <c r="AS825" s="25"/>
      <c r="AT825" s="36"/>
      <c r="AU825" s="9"/>
      <c r="AV825" s="9"/>
      <c r="AZ825" s="9"/>
      <c r="BA825" s="28"/>
    </row>
    <row r="826" spans="1:64" x14ac:dyDescent="0.25">
      <c r="A826" s="45"/>
      <c r="C826" s="1"/>
      <c r="D826" s="1"/>
      <c r="E826" s="1"/>
      <c r="F826" s="1"/>
      <c r="G826" s="1"/>
      <c r="H826" s="1"/>
      <c r="I826" s="1"/>
      <c r="J826" s="24"/>
      <c r="K826" s="1"/>
      <c r="L826" s="24"/>
      <c r="M826" s="1"/>
      <c r="N826" s="1"/>
      <c r="O826" s="24"/>
      <c r="P826" s="1"/>
      <c r="Q826" s="1"/>
      <c r="R826" s="24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24"/>
      <c r="AQ826" s="1"/>
      <c r="AR826" s="1"/>
      <c r="AS826" s="25"/>
      <c r="AT826" s="36"/>
      <c r="AU826" s="9"/>
      <c r="AV826" s="9"/>
      <c r="AZ826" s="9"/>
      <c r="BA826" s="28"/>
    </row>
    <row r="827" spans="1:64" x14ac:dyDescent="0.25">
      <c r="A827" s="45"/>
      <c r="C827" s="1"/>
      <c r="D827" s="1"/>
      <c r="E827" s="1"/>
      <c r="F827" s="1"/>
      <c r="G827" s="1"/>
      <c r="H827" s="1"/>
      <c r="I827" s="1"/>
      <c r="J827" s="24"/>
      <c r="K827" s="1"/>
      <c r="L827" s="24"/>
      <c r="M827" s="1"/>
      <c r="N827" s="1"/>
      <c r="O827" s="24"/>
      <c r="P827" s="1"/>
      <c r="Q827" s="1"/>
      <c r="R827" s="24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24"/>
      <c r="AQ827" s="1"/>
      <c r="AR827" s="1"/>
      <c r="AS827" s="25"/>
      <c r="AT827" s="36"/>
      <c r="AU827" s="9"/>
      <c r="AV827" s="9"/>
      <c r="AZ827" s="9"/>
      <c r="BA827" s="28"/>
    </row>
    <row r="828" spans="1:64" x14ac:dyDescent="0.25">
      <c r="A828" s="45"/>
      <c r="C828" s="1"/>
      <c r="D828" s="1"/>
      <c r="E828" s="1"/>
      <c r="F828" s="1"/>
      <c r="G828" s="1"/>
      <c r="H828" s="1"/>
      <c r="I828" s="1"/>
      <c r="J828" s="24"/>
      <c r="K828" s="1"/>
      <c r="L828" s="24"/>
      <c r="M828" s="1"/>
      <c r="N828" s="1"/>
      <c r="O828" s="24"/>
      <c r="P828" s="1"/>
      <c r="Q828" s="1"/>
      <c r="R828" s="24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24"/>
      <c r="AQ828" s="1"/>
      <c r="AR828" s="1"/>
      <c r="AS828" s="25"/>
      <c r="AT828" s="36"/>
      <c r="AU828" s="9"/>
      <c r="AV828" s="9"/>
      <c r="AZ828" s="9"/>
      <c r="BA828" s="28"/>
    </row>
    <row r="829" spans="1:64" x14ac:dyDescent="0.25">
      <c r="A829" s="45"/>
      <c r="C829" s="1"/>
      <c r="D829" s="1"/>
      <c r="E829" s="1"/>
      <c r="F829" s="1"/>
      <c r="G829" s="1"/>
      <c r="H829" s="1"/>
      <c r="I829" s="1"/>
      <c r="J829" s="24"/>
      <c r="K829" s="1"/>
      <c r="L829" s="24"/>
      <c r="M829" s="1"/>
      <c r="N829" s="1"/>
      <c r="O829" s="24"/>
      <c r="P829" s="1"/>
      <c r="Q829" s="1"/>
      <c r="R829" s="24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24"/>
      <c r="AQ829" s="1"/>
      <c r="AR829" s="1"/>
      <c r="AS829" s="25"/>
      <c r="AT829" s="36"/>
      <c r="AU829" s="9"/>
      <c r="AV829" s="9"/>
      <c r="AZ829" s="9"/>
      <c r="BA829" s="28"/>
    </row>
    <row r="830" spans="1:64" x14ac:dyDescent="0.25">
      <c r="A830" s="45"/>
      <c r="C830" s="1"/>
      <c r="D830" s="1"/>
      <c r="E830" s="1"/>
      <c r="F830" s="1"/>
      <c r="G830" s="1"/>
      <c r="H830" s="1"/>
      <c r="I830" s="1"/>
      <c r="J830" s="24"/>
      <c r="K830" s="1"/>
      <c r="L830" s="24"/>
      <c r="M830" s="1"/>
      <c r="N830" s="1"/>
      <c r="O830" s="24"/>
      <c r="P830" s="1"/>
      <c r="Q830" s="1"/>
      <c r="R830" s="24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24"/>
      <c r="AQ830" s="1"/>
      <c r="AR830" s="1"/>
      <c r="AS830" s="25"/>
      <c r="AT830" s="36"/>
      <c r="AU830" s="9"/>
      <c r="AV830" s="9"/>
      <c r="AZ830" s="9"/>
      <c r="BA830" s="28"/>
    </row>
    <row r="831" spans="1:64" x14ac:dyDescent="0.25">
      <c r="A831" s="45"/>
      <c r="C831" s="1"/>
      <c r="D831" s="1"/>
      <c r="E831" s="1"/>
      <c r="F831" s="1"/>
      <c r="G831" s="1"/>
      <c r="H831" s="1"/>
      <c r="I831" s="1"/>
      <c r="J831" s="24"/>
      <c r="K831" s="1"/>
      <c r="L831" s="24"/>
      <c r="M831" s="1"/>
      <c r="N831" s="1"/>
      <c r="O831" s="24"/>
      <c r="P831" s="1"/>
      <c r="Q831" s="1"/>
      <c r="R831" s="24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24"/>
      <c r="AQ831" s="1"/>
      <c r="AR831" s="1"/>
      <c r="AS831" s="25"/>
      <c r="AT831" s="36"/>
      <c r="AU831" s="9"/>
      <c r="AV831" s="9"/>
      <c r="AZ831" s="9"/>
      <c r="BA831" s="28"/>
    </row>
  </sheetData>
  <autoFilter ref="A4:BL831">
    <sortState ref="A5:BL1401">
      <sortCondition ref="BC5:BC1401"/>
      <sortCondition ref="BG5:BG1401"/>
      <sortCondition ref="BD5:BD1401"/>
      <sortCondition descending="1" ref="BA5:BA1401"/>
    </sortState>
  </autoFilter>
  <sortState ref="A5:BL1360">
    <sortCondition ref="BC5:BC1360"/>
    <sortCondition ref="BD5:BD1360"/>
    <sortCondition descending="1" ref="BA5:BA1360"/>
    <sortCondition ref="D5:D1360"/>
    <sortCondition ref="C5:C1360"/>
  </sortState>
  <conditionalFormatting sqref="B5:AT821 BM5:XFD821 A6:A831 AU347:BC821 BE347:BL821 BD347:BD831">
    <cfRule type="expression" dxfId="24" priority="26">
      <formula>IF(MOD(ROW(),2)=1,1,0)</formula>
    </cfRule>
  </conditionalFormatting>
  <conditionalFormatting sqref="AR5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22:BC831 BE822:XFD831">
    <cfRule type="expression" dxfId="23" priority="15">
      <formula>IF(MOD(ROW(),2)=1,1,0)</formula>
    </cfRule>
  </conditionalFormatting>
  <conditionalFormatting sqref="A5">
    <cfRule type="expression" dxfId="22" priority="8">
      <formula>IF(MOD(ROW(),2)=1,1,0)</formula>
    </cfRule>
  </conditionalFormatting>
  <conditionalFormatting sqref="AU5:BL346 BD9:BD818">
    <cfRule type="expression" dxfId="21" priority="6">
      <formula>IF(MOD(ROW(),2)=1,1,0)</formula>
    </cfRule>
  </conditionalFormatting>
  <conditionalFormatting sqref="P5:P831">
    <cfRule type="colorScale" priority="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:Q831">
    <cfRule type="colorScale" priority="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:R831">
    <cfRule type="colorScale" priority="1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6:AR831">
    <cfRule type="colorScale" priority="1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:P81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:Q818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:R818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5:AR81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5:BG818">
    <cfRule type="expression" dxfId="20" priority="1">
      <formula>IF($BI5&lt;&gt;"",1,0)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01"/>
  <sheetViews>
    <sheetView tabSelected="1" workbookViewId="0">
      <pane xSplit="10" ySplit="4" topLeftCell="K5" activePane="bottomRight" state="frozenSplit"/>
      <selection pane="topRight" activeCell="J1" sqref="J1"/>
      <selection pane="bottomLeft" activeCell="A5" sqref="A5"/>
      <selection pane="bottomRight" activeCell="M5" sqref="M5"/>
    </sheetView>
  </sheetViews>
  <sheetFormatPr defaultRowHeight="15" x14ac:dyDescent="0.25"/>
  <cols>
    <col min="1" max="1" width="8.42578125" customWidth="1"/>
    <col min="2" max="2" width="4.5703125" customWidth="1"/>
    <col min="3" max="3" width="5.28515625" customWidth="1"/>
    <col min="4" max="4" width="6" bestFit="1" customWidth="1"/>
    <col min="5" max="5" width="6.7109375" style="12" bestFit="1" customWidth="1"/>
    <col min="6" max="6" width="15" style="13" customWidth="1"/>
    <col min="7" max="7" width="16" style="13" customWidth="1"/>
    <col min="8" max="8" width="6.7109375" style="13" bestFit="1" customWidth="1"/>
    <col min="9" max="9" width="4.42578125" style="13" bestFit="1" customWidth="1"/>
    <col min="10" max="10" width="4.28515625" style="6" bestFit="1" customWidth="1"/>
    <col min="11" max="11" width="9.5703125" bestFit="1" customWidth="1"/>
    <col min="12" max="12" width="9.5703125" style="6" bestFit="1" customWidth="1"/>
    <col min="13" max="13" width="4.42578125" bestFit="1" customWidth="1"/>
    <col min="14" max="14" width="5" bestFit="1" customWidth="1"/>
    <col min="15" max="15" width="4.85546875" bestFit="1" customWidth="1"/>
    <col min="16" max="16" width="11.140625" bestFit="1" customWidth="1"/>
    <col min="17" max="17" width="4.42578125" style="6" bestFit="1" customWidth="1"/>
    <col min="18" max="18" width="7.28515625" bestFit="1" customWidth="1"/>
    <col min="19" max="19" width="6.7109375" style="6" bestFit="1" customWidth="1"/>
    <col min="20" max="20" width="12.5703125" bestFit="1" customWidth="1"/>
    <col min="21" max="21" width="4.7109375" style="6" bestFit="1" customWidth="1"/>
    <col min="22" max="22" width="10.5703125" customWidth="1"/>
    <col min="25" max="25" width="9.140625" style="6"/>
    <col min="26" max="26" width="6.42578125" bestFit="1" customWidth="1"/>
    <col min="27" max="27" width="6.7109375" bestFit="1" customWidth="1"/>
    <col min="28" max="28" width="6.85546875" bestFit="1" customWidth="1"/>
    <col min="29" max="29" width="29.28515625" bestFit="1" customWidth="1"/>
    <col min="30" max="30" width="11.42578125" bestFit="1" customWidth="1"/>
    <col min="31" max="31" width="11.5703125" bestFit="1" customWidth="1"/>
    <col min="32" max="32" width="10.140625" bestFit="1" customWidth="1"/>
  </cols>
  <sheetData>
    <row r="1" spans="1:32" x14ac:dyDescent="0.25">
      <c r="A1" s="4" t="s">
        <v>3156</v>
      </c>
      <c r="B1">
        <v>0</v>
      </c>
      <c r="D1">
        <v>2</v>
      </c>
      <c r="E1" s="12">
        <v>3</v>
      </c>
      <c r="F1" s="13">
        <v>4</v>
      </c>
      <c r="G1" s="46">
        <v>5</v>
      </c>
      <c r="H1" s="13">
        <v>6</v>
      </c>
      <c r="I1" s="13">
        <v>7</v>
      </c>
      <c r="J1" s="6">
        <v>8</v>
      </c>
      <c r="K1">
        <v>11</v>
      </c>
      <c r="L1" s="6">
        <v>12</v>
      </c>
      <c r="M1">
        <v>18</v>
      </c>
      <c r="N1">
        <v>19</v>
      </c>
      <c r="O1">
        <v>20</v>
      </c>
      <c r="P1">
        <v>21</v>
      </c>
      <c r="Q1" s="6">
        <v>22</v>
      </c>
      <c r="R1">
        <v>42</v>
      </c>
      <c r="S1" s="6">
        <v>43</v>
      </c>
      <c r="T1">
        <v>37</v>
      </c>
      <c r="U1" s="6">
        <v>47</v>
      </c>
      <c r="V1" t="s">
        <v>400</v>
      </c>
      <c r="W1">
        <v>168</v>
      </c>
      <c r="Z1">
        <v>3</v>
      </c>
      <c r="AA1">
        <v>4</v>
      </c>
      <c r="AB1">
        <v>6</v>
      </c>
      <c r="AC1">
        <v>7</v>
      </c>
      <c r="AD1" t="s">
        <v>297</v>
      </c>
      <c r="AE1" s="11">
        <f>AVERAGE(AE5:AE683)</f>
        <v>873703.70370370371</v>
      </c>
    </row>
    <row r="2" spans="1:32" x14ac:dyDescent="0.25">
      <c r="D2">
        <v>2</v>
      </c>
      <c r="E2" s="12">
        <v>3</v>
      </c>
      <c r="F2" s="13">
        <v>4</v>
      </c>
      <c r="G2" s="46">
        <v>5</v>
      </c>
      <c r="H2" s="13">
        <v>6</v>
      </c>
      <c r="I2" s="13">
        <v>7</v>
      </c>
      <c r="J2" s="6">
        <v>8</v>
      </c>
      <c r="K2">
        <v>11</v>
      </c>
      <c r="L2" s="6">
        <v>12</v>
      </c>
      <c r="M2">
        <v>16</v>
      </c>
      <c r="N2">
        <v>17</v>
      </c>
      <c r="O2">
        <v>18</v>
      </c>
      <c r="P2">
        <v>43</v>
      </c>
      <c r="Q2" s="6">
        <v>44</v>
      </c>
      <c r="R2">
        <v>52</v>
      </c>
      <c r="S2" s="6">
        <v>53</v>
      </c>
      <c r="T2">
        <v>46</v>
      </c>
      <c r="U2" s="6">
        <v>57</v>
      </c>
    </row>
    <row r="3" spans="1:32" x14ac:dyDescent="0.25">
      <c r="M3" t="s">
        <v>298</v>
      </c>
      <c r="N3" t="s">
        <v>299</v>
      </c>
      <c r="O3" t="s">
        <v>300</v>
      </c>
      <c r="P3" t="s">
        <v>301</v>
      </c>
      <c r="Q3" s="6" t="s">
        <v>302</v>
      </c>
      <c r="T3" s="11">
        <v>0</v>
      </c>
      <c r="Z3">
        <v>24</v>
      </c>
      <c r="AA3">
        <v>8</v>
      </c>
      <c r="AD3" t="s">
        <v>303</v>
      </c>
      <c r="AE3" s="11">
        <f>MEDIAN(AE5:AE683)</f>
        <v>350000</v>
      </c>
    </row>
    <row r="4" spans="1:32" s="4" customFormat="1" x14ac:dyDescent="0.25">
      <c r="A4" s="4" t="s">
        <v>296</v>
      </c>
      <c r="B4" s="4" t="s">
        <v>319</v>
      </c>
      <c r="C4" s="4" t="s">
        <v>304</v>
      </c>
      <c r="D4" s="4" t="s">
        <v>295</v>
      </c>
      <c r="E4" s="14" t="s">
        <v>131</v>
      </c>
      <c r="F4" s="15" t="s">
        <v>812</v>
      </c>
      <c r="G4" s="15" t="s">
        <v>813</v>
      </c>
      <c r="H4" s="15" t="s">
        <v>2</v>
      </c>
      <c r="I4" s="15" t="s">
        <v>3</v>
      </c>
      <c r="J4" s="7" t="s">
        <v>4</v>
      </c>
      <c r="K4" s="4" t="s">
        <v>7</v>
      </c>
      <c r="L4" s="7" t="s">
        <v>8</v>
      </c>
      <c r="M4" s="4" t="s">
        <v>305</v>
      </c>
      <c r="N4" s="4" t="s">
        <v>306</v>
      </c>
      <c r="O4" s="4" t="s">
        <v>298</v>
      </c>
      <c r="P4" s="4" t="s">
        <v>102</v>
      </c>
      <c r="Q4" s="7" t="s">
        <v>307</v>
      </c>
      <c r="R4" s="4" t="s">
        <v>103</v>
      </c>
      <c r="S4" s="7" t="s">
        <v>104</v>
      </c>
      <c r="T4" s="4" t="s">
        <v>308</v>
      </c>
      <c r="U4" s="7" t="s">
        <v>108</v>
      </c>
      <c r="V4" s="4" t="s">
        <v>399</v>
      </c>
      <c r="W4" s="4" t="s">
        <v>531</v>
      </c>
      <c r="X4" s="4" t="s">
        <v>532</v>
      </c>
      <c r="Y4" s="7" t="s">
        <v>533</v>
      </c>
      <c r="Z4" s="4" t="s">
        <v>312</v>
      </c>
      <c r="AA4" s="4" t="s">
        <v>313</v>
      </c>
      <c r="AB4" s="4" t="s">
        <v>314</v>
      </c>
      <c r="AC4" s="4" t="s">
        <v>315</v>
      </c>
      <c r="AD4" s="4" t="s">
        <v>316</v>
      </c>
      <c r="AE4" s="4" t="s">
        <v>345</v>
      </c>
      <c r="AF4" s="4" t="s">
        <v>346</v>
      </c>
    </row>
    <row r="5" spans="1:32" s="16" customFormat="1" x14ac:dyDescent="0.25">
      <c r="A5" s="16" t="s">
        <v>3049</v>
      </c>
      <c r="B5" s="16">
        <f t="shared" ref="B5:B68" si="0">COUNTIF($A$5:$A$598,A5)</f>
        <v>1</v>
      </c>
      <c r="C5" s="16" t="str">
        <f t="shared" ref="C5:C68" si="1">IF(OR(MID(A5,1,2)="SP",MID(A5,1,2)="MR",MID(A5,1,2)="CL",MID(A5,1,2)="RP"),"P","B")</f>
        <v>B</v>
      </c>
      <c r="D5" s="17">
        <f>IF($C5="B",VLOOKUP($A5,Bat!$A$4:$BF$2320,D$1,FALSE),VLOOKUP($A5,Pit!$A$4:$BA$1686,D$2,FALSE))</f>
        <v>14609</v>
      </c>
      <c r="E5" s="16" t="str">
        <f>IF($C5="B",VLOOKUP($A5,Bat!$A$4:$BF$2320,E$1,FALSE),VLOOKUP($A5,Pit!$A$4:$BA$1686,E$2,FALSE))</f>
        <v>2B</v>
      </c>
      <c r="F5" s="16" t="str">
        <f>IF($C5="B",VLOOKUP($A5,Bat!$A$4:$BF$2320,F$1,FALSE),VLOOKUP($A5,Pit!$A$4:$BA$1686,F$2,FALSE))</f>
        <v>Vaughn</v>
      </c>
      <c r="G5" s="16" t="str">
        <f>IF($C5="B",VLOOKUP($A5,Bat!$A$4:$BF$2320,G$1,FALSE),VLOOKUP($A5,Pit!$A$4:$BA$1686,G$2,FALSE))</f>
        <v>Davidson</v>
      </c>
      <c r="H5" s="16">
        <f>IF($C5="B",VLOOKUP($A5,Bat!$A$4:$BF$2320,H$1,FALSE),VLOOKUP($A5,Pit!$A$4:$BA$1686,H$2,FALSE))</f>
        <v>21</v>
      </c>
      <c r="I5" s="16" t="str">
        <f>IF($C5="B",VLOOKUP($A5,Bat!$A$4:$BF$2320,I$1,FALSE),VLOOKUP($A5,Pit!$A$4:$BA$1686,I$2,FALSE))</f>
        <v>R</v>
      </c>
      <c r="J5" s="16" t="str">
        <f>IF($C5="B",VLOOKUP($A5,Bat!$A$4:$BF$2320,J$1,FALSE),VLOOKUP($A5,Pit!$A$4:$BA$1686,J$2,FALSE))</f>
        <v>R</v>
      </c>
      <c r="K5" s="16" t="str">
        <f>IF($C5="B",VLOOKUP($A5,Bat!$A$4:$BF$2320,K$1,FALSE),VLOOKUP($A5,Pit!$A$4:$BA$1686,K$2,FALSE))</f>
        <v>High</v>
      </c>
      <c r="L5" s="17" t="str">
        <f>IF($C5="B",VLOOKUP($A5,Bat!$A$4:$BF$2320,L$1,FALSE),VLOOKUP($A5,Pit!$A$4:$BA$1686,L$2,FALSE))</f>
        <v>Normal</v>
      </c>
      <c r="M5" s="16">
        <f>IF($C5="B",VLOOKUP($A5,Bat!$A$4:$BF$2320,M$1,FALSE),VLOOKUP($A5,Pit!$A$4:$BA$1686,M$2,FALSE))</f>
        <v>3</v>
      </c>
      <c r="N5" s="16">
        <f>IF($C5="B",VLOOKUP($A5,Bat!$A$4:$BF$2320,N$1,FALSE),VLOOKUP($A5,Pit!$A$4:$BA$1686,N$2,FALSE))</f>
        <v>5</v>
      </c>
      <c r="O5" s="16">
        <f>IF($C5="B",VLOOKUP($A5,Bat!$A$4:$BF$2320,O$1,FALSE),VLOOKUP($A5,Pit!$A$4:$BA$1686,O$2,FALSE))</f>
        <v>3</v>
      </c>
      <c r="P5" s="16">
        <f>IF($C5="B",VLOOKUP($A5,Bat!$A$4:$BF$2320,P$1,FALSE),VLOOKUP($A5,Pit!$A$4:$BA$1686,P$2,FALSE))</f>
        <v>6</v>
      </c>
      <c r="Q5" s="17">
        <f>IF($C5="B",VLOOKUP($A5,Bat!$A$4:$BF$2320,Q$1,FALSE),VLOOKUP($A5,Pit!$A$4:$BA$1686,Q$2,FALSE))</f>
        <v>6</v>
      </c>
      <c r="R5" s="18">
        <f>IF($C5="B",VLOOKUP($A5,Bat!$A$4:$BF$2320,R$1,FALSE),VLOOKUP($A5,Pit!$A$4:$BA$1686,R$2,FALSE))</f>
        <v>6.1833064201253567</v>
      </c>
      <c r="S5" s="19">
        <f>IF($C5="B",VLOOKUP($A5,Bat!$A$4:$BF$2320,S$1,FALSE),VLOOKUP($A5,Pit!$A$4:$BA$1686,S$2,FALSE))</f>
        <v>1.2962516101769932</v>
      </c>
      <c r="T5" s="20" t="str">
        <f>IF($C5="B",VLOOKUP($A5,Bat!$A$4:$BF$2320,T$1,FALSE),VLOOKUP($A5,Pit!$A$4:$BA$1686,T$2,FALSE))</f>
        <v>$600k</v>
      </c>
      <c r="U5" s="17" t="str">
        <f>VLOOKUP(IF($C5="B",VLOOKUP($A5,Bat!$A$4:$AU$2320,U$1,FALSE),VLOOKUP($A5,Pit!$A$4:$BE$1686,U$2,FALSE)),COND!$A$35:$B$41,2,FALSE)</f>
        <v>??</v>
      </c>
      <c r="V5" s="21">
        <f>IF($C5="B",VLOOKUP($A5,Bat!$A$4:$AT$2284,46,FALSE),VLOOKUP($A5,Pit!$A$4:$BD$1664,56,FALSE))</f>
        <v>40</v>
      </c>
      <c r="W5" s="16">
        <f t="shared" ref="W5:W68" si="2">IF(AND(T5&lt;&gt;"Slot",T5&gt;$T$3),999,V5)</f>
        <v>999</v>
      </c>
      <c r="Y5" s="17">
        <f t="shared" ref="Y5:Y68" si="3">RANK(S5,$S$5:$S$1469)</f>
        <v>221</v>
      </c>
      <c r="Z5" s="16">
        <f>IFERROR(VLOOKUP($D5,Results37!$F$3:$L$1396,Z$1,FALSE),"")</f>
        <v>1</v>
      </c>
      <c r="AA5" s="47">
        <f>IF(ISERROR(VLOOKUP(D5,Results37!$F$3:$O$399,AA$1,FALSE)),"",IF(VLOOKUP(D5,Results37!$F$3:$O$399,AA$1+1,FALSE)=1,"S"&amp;VLOOKUP(D5,Results37!$F$3:$O$399,AA$1,FALSE),VLOOKUP(D5,Results37!$F$3:$O$399,AA$1,FALSE)))</f>
        <v>1</v>
      </c>
      <c r="AB5" s="16">
        <f>IFERROR(VLOOKUP($D5,Results37!$F$3:$L$1396,AB$1,FALSE),"")</f>
        <v>1</v>
      </c>
      <c r="AC5" s="16" t="str">
        <f>IFERROR(VLOOKUP($D5,Results37!$F$3:$L$1396,AC$1,FALSE),"")</f>
        <v>Yuma Bulldozers</v>
      </c>
      <c r="AD5" s="16" t="str">
        <f t="shared" ref="AD5:AD68" si="4">IF(X5="","",X5-Z5)</f>
        <v/>
      </c>
      <c r="AE5" s="20" t="str">
        <f>IF(ISERROR(VLOOKUP($AC5&amp;"-"&amp;$F5&amp;" "&amp;G5,Bonuses!$B$1:$G$1006,4,FALSE)),"",INT(VLOOKUP($AC5&amp;"-"&amp;$F5&amp;" "&amp;$G5,Bonuses!$B$1:$G$1006,4,FALSE)))</f>
        <v/>
      </c>
      <c r="AF5" s="16" t="str">
        <f>IF(ISERROR(VLOOKUP($AC5&amp;"-"&amp;$F5,Bonuses!$B$1:$G$1006,5,FALSE)),"",IF(VLOOKUP($AC5&amp;"-"&amp;$F5,Bonuses!$B$1:$G$1006,5,FALSE)="","",VLOOKUP($AC5&amp;"-"&amp;$F5,Bonuses!$B$1:$G$1006,6,FALSE)&amp;" yrs, "&amp;VLOOKUP($AC5&amp;"-"&amp;$F5,Bonuses!$B$1:$G$1006,5,FALSE)))</f>
        <v/>
      </c>
    </row>
    <row r="6" spans="1:32" s="21" customFormat="1" x14ac:dyDescent="0.25">
      <c r="A6" s="21" t="s">
        <v>2238</v>
      </c>
      <c r="B6" s="21">
        <f t="shared" si="0"/>
        <v>1</v>
      </c>
      <c r="C6" s="21" t="str">
        <f t="shared" si="1"/>
        <v>P</v>
      </c>
      <c r="D6" s="17">
        <f>IF($C6="B",VLOOKUP($A6,Bat!$A$4:$BF$2320,D$1,FALSE),VLOOKUP($A6,Pit!$A$4:$BA$1686,D$2,FALSE))</f>
        <v>3128</v>
      </c>
      <c r="E6" s="16" t="str">
        <f>IF($C6="B",VLOOKUP($A6,Bat!$A$4:$BF$2320,E$1,FALSE),VLOOKUP($A6,Pit!$A$4:$BA$1686,E$2,FALSE))</f>
        <v>SP</v>
      </c>
      <c r="F6" s="16" t="str">
        <f>IF($C6="B",VLOOKUP($A6,Bat!$A$4:$BF$2320,F$1,FALSE),VLOOKUP($A6,Pit!$A$4:$BA$1686,F$2,FALSE))</f>
        <v>Robby</v>
      </c>
      <c r="G6" s="16" t="str">
        <f>IF($C6="B",VLOOKUP($A6,Bat!$A$4:$BF$2320,G$1,FALSE),VLOOKUP($A6,Pit!$A$4:$BA$1686,G$2,FALSE))</f>
        <v>Wiggins</v>
      </c>
      <c r="H6" s="16">
        <f>IF($C6="B",VLOOKUP($A6,Bat!$A$4:$BF$2320,H$1,FALSE),VLOOKUP($A6,Pit!$A$4:$BA$1686,H$2,FALSE))</f>
        <v>21</v>
      </c>
      <c r="I6" s="16" t="str">
        <f>IF($C6="B",VLOOKUP($A6,Bat!$A$4:$BF$2320,I$1,FALSE),VLOOKUP($A6,Pit!$A$4:$BA$1686,I$2,FALSE))</f>
        <v>R</v>
      </c>
      <c r="J6" s="16" t="str">
        <f>IF($C6="B",VLOOKUP($A6,Bat!$A$4:$BF$2320,J$1,FALSE),VLOOKUP($A6,Pit!$A$4:$BA$1686,J$2,FALSE))</f>
        <v>R</v>
      </c>
      <c r="K6" s="16" t="str">
        <f>IF($C6="B",VLOOKUP($A6,Bat!$A$4:$BF$2320,K$1,FALSE),VLOOKUP($A6,Pit!$A$4:$BA$1686,K$2,FALSE))</f>
        <v>Normal</v>
      </c>
      <c r="L6" s="17" t="str">
        <f>IF($C6="B",VLOOKUP($A6,Bat!$A$4:$BF$2320,L$1,FALSE),VLOOKUP($A6,Pit!$A$4:$BA$1686,L$2,FALSE))</f>
        <v>Normal</v>
      </c>
      <c r="M6" s="16">
        <f>IF($C6="B",VLOOKUP($A6,Bat!$A$4:$BF$2320,M$1,FALSE),VLOOKUP($A6,Pit!$A$4:$BA$1686,M$2,FALSE))</f>
        <v>8</v>
      </c>
      <c r="N6" s="16">
        <f>IF($C6="B",VLOOKUP($A6,Bat!$A$4:$BF$2320,N$1,FALSE),VLOOKUP($A6,Pit!$A$4:$BA$1686,N$2,FALSE))</f>
        <v>4</v>
      </c>
      <c r="O6" s="16">
        <f>IF($C6="B",VLOOKUP($A6,Bat!$A$4:$BF$2320,O$1,FALSE),VLOOKUP($A6,Pit!$A$4:$BA$1686,O$2,FALSE))</f>
        <v>7</v>
      </c>
      <c r="P6" s="16" t="str">
        <f>IF($C6="B",VLOOKUP($A6,Bat!$A$4:$BF$2320,P$1,FALSE),VLOOKUP($A6,Pit!$A$4:$BA$1686,P$2,FALSE))</f>
        <v>98-100 Mph</v>
      </c>
      <c r="Q6" s="17">
        <f>IF($C6="B",VLOOKUP($A6,Bat!$A$4:$BF$2320,Q$1,FALSE),VLOOKUP($A6,Pit!$A$4:$BA$1686,Q$2,FALSE))</f>
        <v>9</v>
      </c>
      <c r="R6" s="18">
        <f>IF($C6="B",VLOOKUP($A6,Bat!$A$4:$BF$2320,R$1,FALSE),VLOOKUP($A6,Pit!$A$4:$BA$1686,R$2,FALSE))</f>
        <v>60.789076109240781</v>
      </c>
      <c r="S6" s="19">
        <f>IF($C6="B",VLOOKUP($A6,Bat!$A$4:$BF$2320,S$1,FALSE),VLOOKUP($A6,Pit!$A$4:$BA$1686,S$2,FALSE))</f>
        <v>4.2827695651598781</v>
      </c>
      <c r="T6" s="20" t="str">
        <f>IF($C6="B",VLOOKUP($A6,Bat!$A$4:$BF$2320,T$1,FALSE),VLOOKUP($A6,Pit!$A$4:$BA$1686,T$2,FALSE))</f>
        <v>$5.0m</v>
      </c>
      <c r="U6" s="17" t="str">
        <f>VLOOKUP(IF($C6="B",VLOOKUP($A6,Bat!$A$4:$AU$2320,U$1,FALSE),VLOOKUP($A6,Pit!$A$4:$BE$1686,U$2,FALSE)),COND!$A$35:$B$41,2,FALSE)</f>
        <v>??</v>
      </c>
      <c r="V6" s="21">
        <f>IF($C6="B",VLOOKUP($A6,Bat!$A$4:$AT$2284,46,FALSE),VLOOKUP($A6,Pit!$A$4:$BD$1664,56,FALSE))</f>
        <v>1</v>
      </c>
      <c r="W6" s="16">
        <f t="shared" si="2"/>
        <v>999</v>
      </c>
      <c r="X6" s="16">
        <v>1</v>
      </c>
      <c r="Y6" s="22">
        <f t="shared" si="3"/>
        <v>1</v>
      </c>
      <c r="Z6" s="16">
        <f>IFERROR(VLOOKUP($D6,Results37!$F$3:$L$1396,Z$1,FALSE),"")</f>
        <v>2</v>
      </c>
      <c r="AA6" s="47">
        <f>IF(ISERROR(VLOOKUP(D6,Results37!$F$3:$O$399,AA$1,FALSE)),"",IF(VLOOKUP(D6,Results37!$F$3:$O$399,AA$1+1,FALSE)=1,"S"&amp;VLOOKUP(D6,Results37!$F$3:$O$399,AA$1,FALSE),VLOOKUP(D6,Results37!$F$3:$O$399,AA$1,FALSE)))</f>
        <v>1</v>
      </c>
      <c r="AB6" s="16">
        <f>IFERROR(VLOOKUP($D6,Results37!$F$3:$L$1396,AB$1,FALSE),"")</f>
        <v>2</v>
      </c>
      <c r="AC6" s="16" t="str">
        <f>IFERROR(VLOOKUP($D6,Results37!$F$3:$L$1396,AC$1,FALSE),"")</f>
        <v>Kalamazoo Badgers</v>
      </c>
      <c r="AD6" s="16">
        <f t="shared" si="4"/>
        <v>-1</v>
      </c>
      <c r="AE6" s="20" t="str">
        <f>IF(ISERROR(VLOOKUP($AC6&amp;"-"&amp;$F6&amp;" "&amp;G6,Bonuses!$B$1:$G$1006,4,FALSE)),"",INT(VLOOKUP($AC6&amp;"-"&amp;$F6&amp;" "&amp;$G6,Bonuses!$B$1:$G$1006,4,FALSE)))</f>
        <v/>
      </c>
      <c r="AF6" s="16" t="str">
        <f>IF(ISERROR(VLOOKUP($AC6&amp;"-"&amp;$F6,Bonuses!$B$1:$G$1006,5,FALSE)),"",IF(VLOOKUP($AC6&amp;"-"&amp;$F6,Bonuses!$B$1:$G$1006,5,FALSE)="","",VLOOKUP($AC6&amp;"-"&amp;$F6,Bonuses!$B$1:$G$1006,6,FALSE)&amp;" yrs, "&amp;VLOOKUP($AC6&amp;"-"&amp;$F6,Bonuses!$B$1:$G$1006,5,FALSE)))</f>
        <v/>
      </c>
    </row>
    <row r="7" spans="1:32" s="21" customFormat="1" x14ac:dyDescent="0.25">
      <c r="A7" s="21" t="s">
        <v>2242</v>
      </c>
      <c r="B7" s="21">
        <f t="shared" si="0"/>
        <v>1</v>
      </c>
      <c r="C7" s="21" t="str">
        <f t="shared" si="1"/>
        <v>P</v>
      </c>
      <c r="D7" s="17">
        <f>IF($C7="B",VLOOKUP($A7,Bat!$A$4:$BF$2320,D$1,FALSE),VLOOKUP($A7,Pit!$A$4:$BA$1686,D$2,FALSE))</f>
        <v>16072</v>
      </c>
      <c r="E7" s="16" t="str">
        <f>IF($C7="B",VLOOKUP($A7,Bat!$A$4:$BF$2320,E$1,FALSE),VLOOKUP($A7,Pit!$A$4:$BA$1686,E$2,FALSE))</f>
        <v>SP</v>
      </c>
      <c r="F7" s="16" t="str">
        <f>IF($C7="B",VLOOKUP($A7,Bat!$A$4:$BF$2320,F$1,FALSE),VLOOKUP($A7,Pit!$A$4:$BA$1686,F$2,FALSE))</f>
        <v>Atasuke</v>
      </c>
      <c r="G7" s="16" t="str">
        <f>IF($C7="B",VLOOKUP($A7,Bat!$A$4:$BF$2320,G$1,FALSE),VLOOKUP($A7,Pit!$A$4:$BA$1686,G$2,FALSE))</f>
        <v>Inoue</v>
      </c>
      <c r="H7" s="16">
        <f>IF($C7="B",VLOOKUP($A7,Bat!$A$4:$BF$2320,H$1,FALSE),VLOOKUP($A7,Pit!$A$4:$BA$1686,H$2,FALSE))</f>
        <v>21</v>
      </c>
      <c r="I7" s="16" t="str">
        <f>IF($C7="B",VLOOKUP($A7,Bat!$A$4:$BF$2320,I$1,FALSE),VLOOKUP($A7,Pit!$A$4:$BA$1686,I$2,FALSE))</f>
        <v>R</v>
      </c>
      <c r="J7" s="16" t="str">
        <f>IF($C7="B",VLOOKUP($A7,Bat!$A$4:$BF$2320,J$1,FALSE),VLOOKUP($A7,Pit!$A$4:$BA$1686,J$2,FALSE))</f>
        <v>R</v>
      </c>
      <c r="K7" s="16" t="str">
        <f>IF($C7="B",VLOOKUP($A7,Bat!$A$4:$BF$2320,K$1,FALSE),VLOOKUP($A7,Pit!$A$4:$BA$1686,K$2,FALSE))</f>
        <v>Normal</v>
      </c>
      <c r="L7" s="17" t="str">
        <f>IF($C7="B",VLOOKUP($A7,Bat!$A$4:$BF$2320,L$1,FALSE),VLOOKUP($A7,Pit!$A$4:$BA$1686,L$2,FALSE))</f>
        <v>Normal</v>
      </c>
      <c r="M7" s="16">
        <f>IF($C7="B",VLOOKUP($A7,Bat!$A$4:$BF$2320,M$1,FALSE),VLOOKUP($A7,Pit!$A$4:$BA$1686,M$2,FALSE))</f>
        <v>6</v>
      </c>
      <c r="N7" s="16">
        <f>IF($C7="B",VLOOKUP($A7,Bat!$A$4:$BF$2320,N$1,FALSE),VLOOKUP($A7,Pit!$A$4:$BA$1686,N$2,FALSE))</f>
        <v>5</v>
      </c>
      <c r="O7" s="16">
        <f>IF($C7="B",VLOOKUP($A7,Bat!$A$4:$BF$2320,O$1,FALSE),VLOOKUP($A7,Pit!$A$4:$BA$1686,O$2,FALSE))</f>
        <v>6</v>
      </c>
      <c r="P7" s="16" t="str">
        <f>IF($C7="B",VLOOKUP($A7,Bat!$A$4:$BF$2320,P$1,FALSE),VLOOKUP($A7,Pit!$A$4:$BA$1686,P$2,FALSE))</f>
        <v>94-96 Mph</v>
      </c>
      <c r="Q7" s="17">
        <f>IF($C7="B",VLOOKUP($A7,Bat!$A$4:$BF$2320,Q$1,FALSE),VLOOKUP($A7,Pit!$A$4:$BA$1686,Q$2,FALSE))</f>
        <v>8</v>
      </c>
      <c r="R7" s="18">
        <f>IF($C7="B",VLOOKUP($A7,Bat!$A$4:$BF$2320,R$1,FALSE),VLOOKUP($A7,Pit!$A$4:$BA$1686,R$2,FALSE))</f>
        <v>51.10704508942473</v>
      </c>
      <c r="S7" s="19">
        <f>IF($C7="B",VLOOKUP($A7,Bat!$A$4:$BF$2320,S$1,FALSE),VLOOKUP($A7,Pit!$A$4:$BA$1686,S$2,FALSE))</f>
        <v>3.4322027027939361</v>
      </c>
      <c r="T7" s="20" t="str">
        <f>IF($C7="B",VLOOKUP($A7,Bat!$A$4:$BF$2320,T$1,FALSE),VLOOKUP($A7,Pit!$A$4:$BA$1686,T$2,FALSE))</f>
        <v>$2.6m</v>
      </c>
      <c r="U7" s="17" t="str">
        <f>VLOOKUP(IF($C7="B",VLOOKUP($A7,Bat!$A$4:$AU$2320,U$1,FALSE),VLOOKUP($A7,Pit!$A$4:$BE$1686,U$2,FALSE)),COND!$A$35:$B$41,2,FALSE)</f>
        <v>??</v>
      </c>
      <c r="V7" s="21">
        <f>IF($C7="B",VLOOKUP($A7,Bat!$A$4:$AT$2284,46,FALSE),VLOOKUP($A7,Pit!$A$4:$BD$1664,56,FALSE))</f>
        <v>6</v>
      </c>
      <c r="W7" s="16">
        <f t="shared" si="2"/>
        <v>999</v>
      </c>
      <c r="X7" s="16">
        <v>12</v>
      </c>
      <c r="Y7" s="22">
        <f t="shared" si="3"/>
        <v>7</v>
      </c>
      <c r="Z7" s="16">
        <f>IFERROR(VLOOKUP($D7,Results37!$F$3:$L$1396,Z$1,FALSE),"")</f>
        <v>3</v>
      </c>
      <c r="AA7" s="47">
        <f>IF(ISERROR(VLOOKUP(D7,Results37!$F$3:$O$399,AA$1,FALSE)),"",IF(VLOOKUP(D7,Results37!$F$3:$O$399,AA$1+1,FALSE)=1,"S"&amp;VLOOKUP(D7,Results37!$F$3:$O$399,AA$1,FALSE),VLOOKUP(D7,Results37!$F$3:$O$399,AA$1,FALSE)))</f>
        <v>1</v>
      </c>
      <c r="AB7" s="16">
        <f>IFERROR(VLOOKUP($D7,Results37!$F$3:$L$1396,AB$1,FALSE),"")</f>
        <v>3</v>
      </c>
      <c r="AC7" s="16" t="str">
        <f>IFERROR(VLOOKUP($D7,Results37!$F$3:$L$1396,AC$1,FALSE),"")</f>
        <v>San Juan Coqui</v>
      </c>
      <c r="AD7" s="16">
        <f t="shared" si="4"/>
        <v>9</v>
      </c>
      <c r="AE7" s="20" t="str">
        <f>IF(ISERROR(VLOOKUP($AC7&amp;"-"&amp;$F7&amp;" "&amp;G7,Bonuses!$B$1:$G$1006,4,FALSE)),"",INT(VLOOKUP($AC7&amp;"-"&amp;$F7&amp;" "&amp;$G7,Bonuses!$B$1:$G$1006,4,FALSE)))</f>
        <v/>
      </c>
      <c r="AF7" s="16" t="str">
        <f>IF(ISERROR(VLOOKUP($AC7&amp;"-"&amp;$F7,Bonuses!$B$1:$G$1006,5,FALSE)),"",IF(VLOOKUP($AC7&amp;"-"&amp;$F7,Bonuses!$B$1:$G$1006,5,FALSE)="","",VLOOKUP($AC7&amp;"-"&amp;$F7,Bonuses!$B$1:$G$1006,6,FALSE)&amp;" yrs, "&amp;VLOOKUP($AC7&amp;"-"&amp;$F7,Bonuses!$B$1:$G$1006,5,FALSE)))</f>
        <v/>
      </c>
    </row>
    <row r="8" spans="1:32" s="21" customFormat="1" x14ac:dyDescent="0.25">
      <c r="A8" s="21" t="s">
        <v>2930</v>
      </c>
      <c r="B8" s="21">
        <f t="shared" si="0"/>
        <v>1</v>
      </c>
      <c r="C8" s="21" t="str">
        <f t="shared" si="1"/>
        <v>P</v>
      </c>
      <c r="D8" s="17">
        <f>IF($C8="B",VLOOKUP($A8,Bat!$A$4:$BF$2320,D$1,FALSE),VLOOKUP($A8,Pit!$A$4:$BA$1686,D$2,FALSE))</f>
        <v>1715</v>
      </c>
      <c r="E8" s="16" t="str">
        <f>IF($C8="B",VLOOKUP($A8,Bat!$A$4:$BF$2320,E$1,FALSE),VLOOKUP($A8,Pit!$A$4:$BA$1686,E$2,FALSE))</f>
        <v>SP</v>
      </c>
      <c r="F8" s="16" t="str">
        <f>IF($C8="B",VLOOKUP($A8,Bat!$A$4:$BF$2320,F$1,FALSE),VLOOKUP($A8,Pit!$A$4:$BA$1686,F$2,FALSE))</f>
        <v>Alberto</v>
      </c>
      <c r="G8" s="16" t="str">
        <f>IF($C8="B",VLOOKUP($A8,Bat!$A$4:$BF$2320,G$1,FALSE),VLOOKUP($A8,Pit!$A$4:$BA$1686,G$2,FALSE))</f>
        <v>Flores</v>
      </c>
      <c r="H8" s="16">
        <f>IF($C8="B",VLOOKUP($A8,Bat!$A$4:$BF$2320,H$1,FALSE),VLOOKUP($A8,Pit!$A$4:$BA$1686,H$2,FALSE))</f>
        <v>18</v>
      </c>
      <c r="I8" s="16" t="str">
        <f>IF($C8="B",VLOOKUP($A8,Bat!$A$4:$BF$2320,I$1,FALSE),VLOOKUP($A8,Pit!$A$4:$BA$1686,I$2,FALSE))</f>
        <v>L</v>
      </c>
      <c r="J8" s="16" t="str">
        <f>IF($C8="B",VLOOKUP($A8,Bat!$A$4:$BF$2320,J$1,FALSE),VLOOKUP($A8,Pit!$A$4:$BA$1686,J$2,FALSE))</f>
        <v>L</v>
      </c>
      <c r="K8" s="16" t="str">
        <f>IF($C8="B",VLOOKUP($A8,Bat!$A$4:$BF$2320,K$1,FALSE),VLOOKUP($A8,Pit!$A$4:$BA$1686,K$2,FALSE))</f>
        <v>Normal</v>
      </c>
      <c r="L8" s="17" t="str">
        <f>IF($C8="B",VLOOKUP($A8,Bat!$A$4:$BF$2320,L$1,FALSE),VLOOKUP($A8,Pit!$A$4:$BA$1686,L$2,FALSE))</f>
        <v>Normal</v>
      </c>
      <c r="M8" s="16">
        <f>IF($C8="B",VLOOKUP($A8,Bat!$A$4:$BF$2320,M$1,FALSE),VLOOKUP($A8,Pit!$A$4:$BA$1686,M$2,FALSE))</f>
        <v>6</v>
      </c>
      <c r="N8" s="16">
        <f>IF($C8="B",VLOOKUP($A8,Bat!$A$4:$BF$2320,N$1,FALSE),VLOOKUP($A8,Pit!$A$4:$BA$1686,N$2,FALSE))</f>
        <v>6</v>
      </c>
      <c r="O8" s="16">
        <f>IF($C8="B",VLOOKUP($A8,Bat!$A$4:$BF$2320,O$1,FALSE),VLOOKUP($A8,Pit!$A$4:$BA$1686,O$2,FALSE))</f>
        <v>5</v>
      </c>
      <c r="P8" s="16" t="str">
        <f>IF($C8="B",VLOOKUP($A8,Bat!$A$4:$BF$2320,P$1,FALSE),VLOOKUP($A8,Pit!$A$4:$BA$1686,P$2,FALSE))</f>
        <v>93-95 Mph</v>
      </c>
      <c r="Q8" s="17">
        <f>IF($C8="B",VLOOKUP($A8,Bat!$A$4:$BF$2320,Q$1,FALSE),VLOOKUP($A8,Pit!$A$4:$BA$1686,Q$2,FALSE))</f>
        <v>8</v>
      </c>
      <c r="R8" s="18">
        <f>IF($C8="B",VLOOKUP($A8,Bat!$A$4:$BF$2320,R$1,FALSE),VLOOKUP($A8,Pit!$A$4:$BA$1686,R$2,FALSE))</f>
        <v>47.955186359435189</v>
      </c>
      <c r="S8" s="19">
        <f>IF($C8="B",VLOOKUP($A8,Bat!$A$4:$BF$2320,S$1,FALSE),VLOOKUP($A8,Pit!$A$4:$BA$1686,S$2,FALSE))</f>
        <v>3.1553117710151577</v>
      </c>
      <c r="T8" s="20" t="str">
        <f>IF($C8="B",VLOOKUP($A8,Bat!$A$4:$BF$2320,T$1,FALSE),VLOOKUP($A8,Pit!$A$4:$BA$1686,T$2,FALSE))</f>
        <v>$2.2m</v>
      </c>
      <c r="U8" s="17" t="str">
        <f>VLOOKUP(IF($C8="B",VLOOKUP($A8,Bat!$A$4:$AU$2320,U$1,FALSE),VLOOKUP($A8,Pit!$A$4:$BE$1686,U$2,FALSE)),COND!$A$35:$B$41,2,FALSE)</f>
        <v>??</v>
      </c>
      <c r="V8" s="21">
        <f>IF($C8="B",VLOOKUP($A8,Bat!$A$4:$AT$2284,46,FALSE),VLOOKUP($A8,Pit!$A$4:$BD$1664,56,FALSE))</f>
        <v>18</v>
      </c>
      <c r="W8" s="16">
        <f t="shared" si="2"/>
        <v>999</v>
      </c>
      <c r="X8" s="16">
        <v>39</v>
      </c>
      <c r="Y8" s="22">
        <f t="shared" si="3"/>
        <v>17</v>
      </c>
      <c r="Z8" s="16">
        <f>IFERROR(VLOOKUP($D8,Results37!$F$3:$L$1396,Z$1,FALSE),"")</f>
        <v>4</v>
      </c>
      <c r="AA8" s="47">
        <f>IF(ISERROR(VLOOKUP(D8,Results37!$F$3:$O$399,AA$1,FALSE)),"",IF(VLOOKUP(D8,Results37!$F$3:$O$399,AA$1+1,FALSE)=1,"S"&amp;VLOOKUP(D8,Results37!$F$3:$O$399,AA$1,FALSE),VLOOKUP(D8,Results37!$F$3:$O$399,AA$1,FALSE)))</f>
        <v>1</v>
      </c>
      <c r="AB8" s="16">
        <f>IFERROR(VLOOKUP($D8,Results37!$F$3:$L$1396,AB$1,FALSE),"")</f>
        <v>4</v>
      </c>
      <c r="AC8" s="16" t="str">
        <f>IFERROR(VLOOKUP($D8,Results37!$F$3:$L$1396,AC$1,FALSE),"")</f>
        <v>Amsterdam Lions</v>
      </c>
      <c r="AD8" s="16">
        <f t="shared" si="4"/>
        <v>35</v>
      </c>
      <c r="AE8" s="20">
        <f>IF(ISERROR(VLOOKUP($AC8&amp;"-"&amp;$F8&amp;" "&amp;G8,Bonuses!$B$1:$G$1006,4,FALSE)),"",INT(VLOOKUP($AC8&amp;"-"&amp;$F8&amp;" "&amp;$G8,Bonuses!$B$1:$G$1006,4,FALSE)))</f>
        <v>2000000</v>
      </c>
      <c r="AF8" s="16" t="str">
        <f>IF(ISERROR(VLOOKUP($AC8&amp;"-"&amp;$F8,Bonuses!$B$1:$G$1006,5,FALSE)),"",IF(VLOOKUP($AC8&amp;"-"&amp;$F8,Bonuses!$B$1:$G$1006,5,FALSE)="","",VLOOKUP($AC8&amp;"-"&amp;$F8,Bonuses!$B$1:$G$1006,6,FALSE)&amp;" yrs, "&amp;VLOOKUP($AC8&amp;"-"&amp;$F8,Bonuses!$B$1:$G$1006,5,FALSE)))</f>
        <v/>
      </c>
    </row>
    <row r="9" spans="1:32" s="21" customFormat="1" x14ac:dyDescent="0.25">
      <c r="A9" s="21" t="s">
        <v>2245</v>
      </c>
      <c r="B9" s="21">
        <f t="shared" si="0"/>
        <v>1</v>
      </c>
      <c r="C9" s="21" t="str">
        <f t="shared" si="1"/>
        <v>P</v>
      </c>
      <c r="D9" s="17">
        <f>IF($C9="B",VLOOKUP($A9,Bat!$A$4:$BF$2320,D$1,FALSE),VLOOKUP($A9,Pit!$A$4:$BA$1686,D$2,FALSE))</f>
        <v>5834</v>
      </c>
      <c r="E9" s="16" t="str">
        <f>IF($C9="B",VLOOKUP($A9,Bat!$A$4:$BF$2320,E$1,FALSE),VLOOKUP($A9,Pit!$A$4:$BA$1686,E$2,FALSE))</f>
        <v>SP</v>
      </c>
      <c r="F9" s="16" t="str">
        <f>IF($C9="B",VLOOKUP($A9,Bat!$A$4:$BF$2320,F$1,FALSE),VLOOKUP($A9,Pit!$A$4:$BA$1686,F$2,FALSE))</f>
        <v>Duane</v>
      </c>
      <c r="G9" s="16" t="str">
        <f>IF($C9="B",VLOOKUP($A9,Bat!$A$4:$BF$2320,G$1,FALSE),VLOOKUP($A9,Pit!$A$4:$BA$1686,G$2,FALSE))</f>
        <v>Moss</v>
      </c>
      <c r="H9" s="16">
        <f>IF($C9="B",VLOOKUP($A9,Bat!$A$4:$BF$2320,H$1,FALSE),VLOOKUP($A9,Pit!$A$4:$BA$1686,H$2,FALSE))</f>
        <v>21</v>
      </c>
      <c r="I9" s="16" t="str">
        <f>IF($C9="B",VLOOKUP($A9,Bat!$A$4:$BF$2320,I$1,FALSE),VLOOKUP($A9,Pit!$A$4:$BA$1686,I$2,FALSE))</f>
        <v>L</v>
      </c>
      <c r="J9" s="16" t="str">
        <f>IF($C9="B",VLOOKUP($A9,Bat!$A$4:$BF$2320,J$1,FALSE),VLOOKUP($A9,Pit!$A$4:$BA$1686,J$2,FALSE))</f>
        <v>L</v>
      </c>
      <c r="K9" s="16" t="str">
        <f>IF($C9="B",VLOOKUP($A9,Bat!$A$4:$BF$2320,K$1,FALSE),VLOOKUP($A9,Pit!$A$4:$BA$1686,K$2,FALSE))</f>
        <v>Normal</v>
      </c>
      <c r="L9" s="17" t="str">
        <f>IF($C9="B",VLOOKUP($A9,Bat!$A$4:$BF$2320,L$1,FALSE),VLOOKUP($A9,Pit!$A$4:$BA$1686,L$2,FALSE))</f>
        <v>Normal</v>
      </c>
      <c r="M9" s="16">
        <f>IF($C9="B",VLOOKUP($A9,Bat!$A$4:$BF$2320,M$1,FALSE),VLOOKUP($A9,Pit!$A$4:$BA$1686,M$2,FALSE))</f>
        <v>8</v>
      </c>
      <c r="N9" s="16">
        <f>IF($C9="B",VLOOKUP($A9,Bat!$A$4:$BF$2320,N$1,FALSE),VLOOKUP($A9,Pit!$A$4:$BA$1686,N$2,FALSE))</f>
        <v>5</v>
      </c>
      <c r="O9" s="16">
        <f>IF($C9="B",VLOOKUP($A9,Bat!$A$4:$BF$2320,O$1,FALSE),VLOOKUP($A9,Pit!$A$4:$BA$1686,O$2,FALSE))</f>
        <v>4</v>
      </c>
      <c r="P9" s="16" t="str">
        <f>IF($C9="B",VLOOKUP($A9,Bat!$A$4:$BF$2320,P$1,FALSE),VLOOKUP($A9,Pit!$A$4:$BA$1686,P$2,FALSE))</f>
        <v>94-96 Mph</v>
      </c>
      <c r="Q9" s="17">
        <f>IF($C9="B",VLOOKUP($A9,Bat!$A$4:$BF$2320,Q$1,FALSE),VLOOKUP($A9,Pit!$A$4:$BA$1686,Q$2,FALSE))</f>
        <v>7</v>
      </c>
      <c r="R9" s="18">
        <f>IF($C9="B",VLOOKUP($A9,Bat!$A$4:$BF$2320,R$1,FALSE),VLOOKUP($A9,Pit!$A$4:$BA$1686,R$2,FALSE))</f>
        <v>48.837182316434664</v>
      </c>
      <c r="S9" s="19">
        <f>IF($C9="B",VLOOKUP($A9,Bat!$A$4:$BF$2320,S$1,FALSE),VLOOKUP($A9,Pit!$A$4:$BA$1686,S$2,FALSE))</f>
        <v>3.2327951556716488</v>
      </c>
      <c r="T9" s="20" t="str">
        <f>IF($C9="B",VLOOKUP($A9,Bat!$A$4:$BF$2320,T$1,FALSE),VLOOKUP($A9,Pit!$A$4:$BA$1686,T$2,FALSE))</f>
        <v>$4.2m</v>
      </c>
      <c r="U9" s="17" t="str">
        <f>VLOOKUP(IF($C9="B",VLOOKUP($A9,Bat!$A$4:$AU$2320,U$1,FALSE),VLOOKUP($A9,Pit!$A$4:$BE$1686,U$2,FALSE)),COND!$A$35:$B$41,2,FALSE)</f>
        <v>??</v>
      </c>
      <c r="V9" s="21">
        <f>IF($C9="B",VLOOKUP($A9,Bat!$A$4:$AT$2284,46,FALSE),VLOOKUP($A9,Pit!$A$4:$BD$1664,56,FALSE))</f>
        <v>7</v>
      </c>
      <c r="W9" s="16">
        <f t="shared" si="2"/>
        <v>999</v>
      </c>
      <c r="X9" s="16">
        <v>14</v>
      </c>
      <c r="Y9" s="22">
        <f t="shared" si="3"/>
        <v>14</v>
      </c>
      <c r="Z9" s="16">
        <f>IFERROR(VLOOKUP($D9,Results37!$F$3:$L$1396,Z$1,FALSE),"")</f>
        <v>5</v>
      </c>
      <c r="AA9" s="47">
        <f>IF(ISERROR(VLOOKUP(D9,Results37!$F$3:$O$399,AA$1,FALSE)),"",IF(VLOOKUP(D9,Results37!$F$3:$O$399,AA$1+1,FALSE)=1,"S"&amp;VLOOKUP(D9,Results37!$F$3:$O$399,AA$1,FALSE),VLOOKUP(D9,Results37!$F$3:$O$399,AA$1,FALSE)))</f>
        <v>1</v>
      </c>
      <c r="AB9" s="16">
        <f>IFERROR(VLOOKUP($D9,Results37!$F$3:$L$1396,AB$1,FALSE),"")</f>
        <v>5</v>
      </c>
      <c r="AC9" s="16" t="str">
        <f>IFERROR(VLOOKUP($D9,Results37!$F$3:$L$1396,AC$1,FALSE),"")</f>
        <v>London Underground</v>
      </c>
      <c r="AD9" s="16">
        <f t="shared" si="4"/>
        <v>9</v>
      </c>
      <c r="AE9" s="20">
        <f>IF(ISERROR(VLOOKUP($AC9&amp;"-"&amp;$F9&amp;" "&amp;G9,Bonuses!$B$1:$G$1006,4,FALSE)),"",INT(VLOOKUP($AC9&amp;"-"&amp;$F9&amp;" "&amp;$G9,Bonuses!$B$1:$G$1006,4,FALSE)))</f>
        <v>4500000</v>
      </c>
      <c r="AF9" s="16" t="str">
        <f>IF(ISERROR(VLOOKUP($AC9&amp;"-"&amp;$F9,Bonuses!$B$1:$G$1006,5,FALSE)),"",IF(VLOOKUP($AC9&amp;"-"&amp;$F9,Bonuses!$B$1:$G$1006,5,FALSE)="","",VLOOKUP($AC9&amp;"-"&amp;$F9,Bonuses!$B$1:$G$1006,6,FALSE)&amp;" yrs, "&amp;VLOOKUP($AC9&amp;"-"&amp;$F9,Bonuses!$B$1:$G$1006,5,FALSE)))</f>
        <v/>
      </c>
    </row>
    <row r="10" spans="1:32" s="21" customFormat="1" x14ac:dyDescent="0.25">
      <c r="A10" s="21" t="s">
        <v>2252</v>
      </c>
      <c r="B10" s="21">
        <f t="shared" si="0"/>
        <v>1</v>
      </c>
      <c r="C10" s="21" t="str">
        <f t="shared" si="1"/>
        <v>P</v>
      </c>
      <c r="D10" s="17">
        <f>IF($C10="B",VLOOKUP($A10,Bat!$A$4:$BF$2320,D$1,FALSE),VLOOKUP($A10,Pit!$A$4:$BA$1686,D$2,FALSE))</f>
        <v>15632</v>
      </c>
      <c r="E10" s="16" t="str">
        <f>IF($C10="B",VLOOKUP($A10,Bat!$A$4:$BF$2320,E$1,FALSE),VLOOKUP($A10,Pit!$A$4:$BA$1686,E$2,FALSE))</f>
        <v>CL</v>
      </c>
      <c r="F10" s="16" t="str">
        <f>IF($C10="B",VLOOKUP($A10,Bat!$A$4:$BF$2320,F$1,FALSE),VLOOKUP($A10,Pit!$A$4:$BA$1686,F$2,FALSE))</f>
        <v>Keiji</v>
      </c>
      <c r="G10" s="16" t="str">
        <f>IF($C10="B",VLOOKUP($A10,Bat!$A$4:$BF$2320,G$1,FALSE),VLOOKUP($A10,Pit!$A$4:$BA$1686,G$2,FALSE))</f>
        <v>Honda</v>
      </c>
      <c r="H10" s="16">
        <f>IF($C10="B",VLOOKUP($A10,Bat!$A$4:$BF$2320,H$1,FALSE),VLOOKUP($A10,Pit!$A$4:$BA$1686,H$2,FALSE))</f>
        <v>21</v>
      </c>
      <c r="I10" s="16" t="str">
        <f>IF($C10="B",VLOOKUP($A10,Bat!$A$4:$BF$2320,I$1,FALSE),VLOOKUP($A10,Pit!$A$4:$BA$1686,I$2,FALSE))</f>
        <v>R</v>
      </c>
      <c r="J10" s="16" t="str">
        <f>IF($C10="B",VLOOKUP($A10,Bat!$A$4:$BF$2320,J$1,FALSE),VLOOKUP($A10,Pit!$A$4:$BA$1686,J$2,FALSE))</f>
        <v>R</v>
      </c>
      <c r="K10" s="16" t="str">
        <f>IF($C10="B",VLOOKUP($A10,Bat!$A$4:$BF$2320,K$1,FALSE),VLOOKUP($A10,Pit!$A$4:$BA$1686,K$2,FALSE))</f>
        <v>Normal</v>
      </c>
      <c r="L10" s="17" t="str">
        <f>IF($C10="B",VLOOKUP($A10,Bat!$A$4:$BF$2320,L$1,FALSE),VLOOKUP($A10,Pit!$A$4:$BA$1686,L$2,FALSE))</f>
        <v>Normal</v>
      </c>
      <c r="M10" s="16">
        <f>IF($C10="B",VLOOKUP($A10,Bat!$A$4:$BF$2320,M$1,FALSE),VLOOKUP($A10,Pit!$A$4:$BA$1686,M$2,FALSE))</f>
        <v>7</v>
      </c>
      <c r="N10" s="16">
        <f>IF($C10="B",VLOOKUP($A10,Bat!$A$4:$BF$2320,N$1,FALSE),VLOOKUP($A10,Pit!$A$4:$BA$1686,N$2,FALSE))</f>
        <v>5</v>
      </c>
      <c r="O10" s="16">
        <f>IF($C10="B",VLOOKUP($A10,Bat!$A$4:$BF$2320,O$1,FALSE),VLOOKUP($A10,Pit!$A$4:$BA$1686,O$2,FALSE))</f>
        <v>3</v>
      </c>
      <c r="P10" s="16" t="str">
        <f>IF($C10="B",VLOOKUP($A10,Bat!$A$4:$BF$2320,P$1,FALSE),VLOOKUP($A10,Pit!$A$4:$BA$1686,P$2,FALSE))</f>
        <v>94-96 Mph</v>
      </c>
      <c r="Q10" s="17">
        <f>IF($C10="B",VLOOKUP($A10,Bat!$A$4:$BF$2320,Q$1,FALSE),VLOOKUP($A10,Pit!$A$4:$BA$1686,Q$2,FALSE))</f>
        <v>8</v>
      </c>
      <c r="R10" s="18">
        <f>IF($C10="B",VLOOKUP($A10,Bat!$A$4:$BF$2320,R$1,FALSE),VLOOKUP($A10,Pit!$A$4:$BA$1686,R$2,FALSE))</f>
        <v>38.814900997452817</v>
      </c>
      <c r="S10" s="19">
        <f>IF($C10="B",VLOOKUP($A10,Bat!$A$4:$BF$2320,S$1,FALSE),VLOOKUP($A10,Pit!$A$4:$BA$1686,S$2,FALSE))</f>
        <v>2.3523372891570733</v>
      </c>
      <c r="T10" s="20" t="str">
        <f>IF($C10="B",VLOOKUP($A10,Bat!$A$4:$BF$2320,T$1,FALSE),VLOOKUP($A10,Pit!$A$4:$BA$1686,T$2,FALSE))</f>
        <v>$240k</v>
      </c>
      <c r="U10" s="17" t="str">
        <f>VLOOKUP(IF($C10="B",VLOOKUP($A10,Bat!$A$4:$AU$2320,U$1,FALSE),VLOOKUP($A10,Pit!$A$4:$BE$1686,U$2,FALSE)),COND!$A$35:$B$41,2,FALSE)</f>
        <v>??</v>
      </c>
      <c r="V10" s="21">
        <f>IF($C10="B",VLOOKUP($A10,Bat!$A$4:$AT$2284,46,FALSE),VLOOKUP($A10,Pit!$A$4:$BD$1664,56,FALSE))</f>
        <v>32</v>
      </c>
      <c r="W10" s="16">
        <f t="shared" si="2"/>
        <v>999</v>
      </c>
      <c r="X10" s="16">
        <v>65</v>
      </c>
      <c r="Y10" s="22">
        <f t="shared" si="3"/>
        <v>60</v>
      </c>
      <c r="Z10" s="16">
        <f>IFERROR(VLOOKUP($D10,Results37!$F$3:$L$1396,Z$1,FALSE),"")</f>
        <v>6</v>
      </c>
      <c r="AA10" s="47">
        <f>IF(ISERROR(VLOOKUP(D10,Results37!$F$3:$O$399,AA$1,FALSE)),"",IF(VLOOKUP(D10,Results37!$F$3:$O$399,AA$1+1,FALSE)=1,"S"&amp;VLOOKUP(D10,Results37!$F$3:$O$399,AA$1,FALSE),VLOOKUP(D10,Results37!$F$3:$O$399,AA$1,FALSE)))</f>
        <v>1</v>
      </c>
      <c r="AB10" s="16">
        <f>IFERROR(VLOOKUP($D10,Results37!$F$3:$L$1396,AB$1,FALSE),"")</f>
        <v>6</v>
      </c>
      <c r="AC10" s="16" t="str">
        <f>IFERROR(VLOOKUP($D10,Results37!$F$3:$L$1396,AC$1,FALSE),"")</f>
        <v>Scottish Claymores</v>
      </c>
      <c r="AD10" s="16">
        <f t="shared" si="4"/>
        <v>59</v>
      </c>
      <c r="AE10" s="20" t="str">
        <f>IF(ISERROR(VLOOKUP($AC10&amp;"-"&amp;$F10&amp;" "&amp;G10,Bonuses!$B$1:$G$1006,4,FALSE)),"",INT(VLOOKUP($AC10&amp;"-"&amp;$F10&amp;" "&amp;$G10,Bonuses!$B$1:$G$1006,4,FALSE)))</f>
        <v/>
      </c>
      <c r="AF10" s="16" t="str">
        <f>IF(ISERROR(VLOOKUP($AC10&amp;"-"&amp;$F10,Bonuses!$B$1:$G$1006,5,FALSE)),"",IF(VLOOKUP($AC10&amp;"-"&amp;$F10,Bonuses!$B$1:$G$1006,5,FALSE)="","",VLOOKUP($AC10&amp;"-"&amp;$F10,Bonuses!$B$1:$G$1006,6,FALSE)&amp;" yrs, "&amp;VLOOKUP($AC10&amp;"-"&amp;$F10,Bonuses!$B$1:$G$1006,5,FALSE)))</f>
        <v/>
      </c>
    </row>
    <row r="11" spans="1:32" s="21" customFormat="1" x14ac:dyDescent="0.25">
      <c r="A11" s="21" t="s">
        <v>2239</v>
      </c>
      <c r="B11" s="21">
        <f t="shared" si="0"/>
        <v>1</v>
      </c>
      <c r="C11" s="21" t="str">
        <f t="shared" si="1"/>
        <v>P</v>
      </c>
      <c r="D11" s="17">
        <f>IF($C11="B",VLOOKUP($A11,Bat!$A$4:$BF$2320,D$1,FALSE),VLOOKUP($A11,Pit!$A$4:$BA$1686,D$2,FALSE))</f>
        <v>16031</v>
      </c>
      <c r="E11" s="16" t="str">
        <f>IF($C11="B",VLOOKUP($A11,Bat!$A$4:$BF$2320,E$1,FALSE),VLOOKUP($A11,Pit!$A$4:$BA$1686,E$2,FALSE))</f>
        <v>SP</v>
      </c>
      <c r="F11" s="16" t="str">
        <f>IF($C11="B",VLOOKUP($A11,Bat!$A$4:$BF$2320,F$1,FALSE),VLOOKUP($A11,Pit!$A$4:$BA$1686,F$2,FALSE))</f>
        <v>Zenko</v>
      </c>
      <c r="G11" s="16" t="str">
        <f>IF($C11="B",VLOOKUP($A11,Bat!$A$4:$BF$2320,G$1,FALSE),VLOOKUP($A11,Pit!$A$4:$BA$1686,G$2,FALSE))</f>
        <v>Okada</v>
      </c>
      <c r="H11" s="16">
        <f>IF($C11="B",VLOOKUP($A11,Bat!$A$4:$BF$2320,H$1,FALSE),VLOOKUP($A11,Pit!$A$4:$BA$1686,H$2,FALSE))</f>
        <v>21</v>
      </c>
      <c r="I11" s="16" t="str">
        <f>IF($C11="B",VLOOKUP($A11,Bat!$A$4:$BF$2320,I$1,FALSE),VLOOKUP($A11,Pit!$A$4:$BA$1686,I$2,FALSE))</f>
        <v>S</v>
      </c>
      <c r="J11" s="16" t="str">
        <f>IF($C11="B",VLOOKUP($A11,Bat!$A$4:$BF$2320,J$1,FALSE),VLOOKUP($A11,Pit!$A$4:$BA$1686,J$2,FALSE))</f>
        <v>R</v>
      </c>
      <c r="K11" s="16" t="str">
        <f>IF($C11="B",VLOOKUP($A11,Bat!$A$4:$BF$2320,K$1,FALSE),VLOOKUP($A11,Pit!$A$4:$BA$1686,K$2,FALSE))</f>
        <v>Normal</v>
      </c>
      <c r="L11" s="17" t="str">
        <f>IF($C11="B",VLOOKUP($A11,Bat!$A$4:$BF$2320,L$1,FALSE),VLOOKUP($A11,Pit!$A$4:$BA$1686,L$2,FALSE))</f>
        <v>High</v>
      </c>
      <c r="M11" s="16">
        <f>IF($C11="B",VLOOKUP($A11,Bat!$A$4:$BF$2320,M$1,FALSE),VLOOKUP($A11,Pit!$A$4:$BA$1686,M$2,FALSE))</f>
        <v>7</v>
      </c>
      <c r="N11" s="16">
        <f>IF($C11="B",VLOOKUP($A11,Bat!$A$4:$BF$2320,N$1,FALSE),VLOOKUP($A11,Pit!$A$4:$BA$1686,N$2,FALSE))</f>
        <v>6</v>
      </c>
      <c r="O11" s="16">
        <f>IF($C11="B",VLOOKUP($A11,Bat!$A$4:$BF$2320,O$1,FALSE),VLOOKUP($A11,Pit!$A$4:$BA$1686,O$2,FALSE))</f>
        <v>5</v>
      </c>
      <c r="P11" s="16" t="str">
        <f>IF($C11="B",VLOOKUP($A11,Bat!$A$4:$BF$2320,P$1,FALSE),VLOOKUP($A11,Pit!$A$4:$BA$1686,P$2,FALSE))</f>
        <v>96-98 Mph</v>
      </c>
      <c r="Q11" s="17">
        <f>IF($C11="B",VLOOKUP($A11,Bat!$A$4:$BF$2320,Q$1,FALSE),VLOOKUP($A11,Pit!$A$4:$BA$1686,Q$2,FALSE))</f>
        <v>6</v>
      </c>
      <c r="R11" s="18">
        <f>IF($C11="B",VLOOKUP($A11,Bat!$A$4:$BF$2320,R$1,FALSE),VLOOKUP($A11,Pit!$A$4:$BA$1686,R$2,FALSE))</f>
        <v>55.081629873462859</v>
      </c>
      <c r="S11" s="19">
        <f>IF($C11="B",VLOOKUP($A11,Bat!$A$4:$BF$2320,S$1,FALSE),VLOOKUP($A11,Pit!$A$4:$BA$1686,S$2,FALSE))</f>
        <v>3.7813701555781303</v>
      </c>
      <c r="T11" s="20" t="str">
        <f>IF($C11="B",VLOOKUP($A11,Bat!$A$4:$BF$2320,T$1,FALSE),VLOOKUP($A11,Pit!$A$4:$BA$1686,T$2,FALSE))</f>
        <v>$2.8m</v>
      </c>
      <c r="U11" s="17" t="str">
        <f>VLOOKUP(IF($C11="B",VLOOKUP($A11,Bat!$A$4:$AU$2320,U$1,FALSE),VLOOKUP($A11,Pit!$A$4:$BE$1686,U$2,FALSE)),COND!$A$35:$B$41,2,FALSE)</f>
        <v>??</v>
      </c>
      <c r="V11" s="21">
        <f>IF($C11="B",VLOOKUP($A11,Bat!$A$4:$AT$2284,46,FALSE),VLOOKUP($A11,Pit!$A$4:$BD$1664,56,FALSE))</f>
        <v>2</v>
      </c>
      <c r="W11" s="16">
        <f t="shared" si="2"/>
        <v>999</v>
      </c>
      <c r="X11" s="16">
        <v>2</v>
      </c>
      <c r="Y11" s="22">
        <f t="shared" si="3"/>
        <v>5</v>
      </c>
      <c r="Z11" s="16">
        <f>IFERROR(VLOOKUP($D11,Results37!$F$3:$L$1396,Z$1,FALSE),"")</f>
        <v>7</v>
      </c>
      <c r="AA11" s="47">
        <f>IF(ISERROR(VLOOKUP(D11,Results37!$F$3:$O$399,AA$1,FALSE)),"",IF(VLOOKUP(D11,Results37!$F$3:$O$399,AA$1+1,FALSE)=1,"S"&amp;VLOOKUP(D11,Results37!$F$3:$O$399,AA$1,FALSE),VLOOKUP(D11,Results37!$F$3:$O$399,AA$1,FALSE)))</f>
        <v>1</v>
      </c>
      <c r="AB11" s="16">
        <f>IFERROR(VLOOKUP($D11,Results37!$F$3:$L$1396,AB$1,FALSE),"")</f>
        <v>7</v>
      </c>
      <c r="AC11" s="16" t="str">
        <f>IFERROR(VLOOKUP($D11,Results37!$F$3:$L$1396,AC$1,FALSE),"")</f>
        <v>Toyama Wind Dancers</v>
      </c>
      <c r="AD11" s="16">
        <f t="shared" si="4"/>
        <v>-5</v>
      </c>
      <c r="AE11" s="20">
        <f>IF(ISERROR(VLOOKUP($AC11&amp;"-"&amp;$F11&amp;" "&amp;G11,Bonuses!$B$1:$G$1006,4,FALSE)),"",INT(VLOOKUP($AC11&amp;"-"&amp;$F11&amp;" "&amp;$G11,Bonuses!$B$1:$G$1006,4,FALSE)))</f>
        <v>2600000</v>
      </c>
      <c r="AF11" s="16" t="str">
        <f>IF(ISERROR(VLOOKUP($AC11&amp;"-"&amp;$F11,Bonuses!$B$1:$G$1006,5,FALSE)),"",IF(VLOOKUP($AC11&amp;"-"&amp;$F11,Bonuses!$B$1:$G$1006,5,FALSE)="","",VLOOKUP($AC11&amp;"-"&amp;$F11,Bonuses!$B$1:$G$1006,6,FALSE)&amp;" yrs, "&amp;VLOOKUP($AC11&amp;"-"&amp;$F11,Bonuses!$B$1:$G$1006,5,FALSE)))</f>
        <v/>
      </c>
    </row>
    <row r="12" spans="1:32" s="21" customFormat="1" x14ac:dyDescent="0.25">
      <c r="A12" s="21" t="s">
        <v>1812</v>
      </c>
      <c r="B12" s="21">
        <f t="shared" si="0"/>
        <v>1</v>
      </c>
      <c r="C12" s="21" t="str">
        <f t="shared" si="1"/>
        <v>B</v>
      </c>
      <c r="D12" s="17">
        <f>IF($C12="B",VLOOKUP($A12,Bat!$A$4:$BF$2320,D$1,FALSE),VLOOKUP($A12,Pit!$A$4:$BA$1686,D$2,FALSE))</f>
        <v>3701</v>
      </c>
      <c r="E12" s="16" t="str">
        <f>IF($C12="B",VLOOKUP($A12,Bat!$A$4:$BF$2320,E$1,FALSE),VLOOKUP($A12,Pit!$A$4:$BA$1686,E$2,FALSE))</f>
        <v>SS</v>
      </c>
      <c r="F12" s="16" t="str">
        <f>IF($C12="B",VLOOKUP($A12,Bat!$A$4:$BF$2320,F$1,FALSE),VLOOKUP($A12,Pit!$A$4:$BA$1686,F$2,FALSE))</f>
        <v>Shane</v>
      </c>
      <c r="G12" s="16" t="str">
        <f>IF($C12="B",VLOOKUP($A12,Bat!$A$4:$BF$2320,G$1,FALSE),VLOOKUP($A12,Pit!$A$4:$BA$1686,G$2,FALSE))</f>
        <v>Bowman</v>
      </c>
      <c r="H12" s="16">
        <f>IF($C12="B",VLOOKUP($A12,Bat!$A$4:$BF$2320,H$1,FALSE),VLOOKUP($A12,Pit!$A$4:$BA$1686,H$2,FALSE))</f>
        <v>21</v>
      </c>
      <c r="I12" s="16" t="str">
        <f>IF($C12="B",VLOOKUP($A12,Bat!$A$4:$BF$2320,I$1,FALSE),VLOOKUP($A12,Pit!$A$4:$BA$1686,I$2,FALSE))</f>
        <v>R</v>
      </c>
      <c r="J12" s="16" t="str">
        <f>IF($C12="B",VLOOKUP($A12,Bat!$A$4:$BF$2320,J$1,FALSE),VLOOKUP($A12,Pit!$A$4:$BA$1686,J$2,FALSE))</f>
        <v>R</v>
      </c>
      <c r="K12" s="16" t="str">
        <f>IF($C12="B",VLOOKUP($A12,Bat!$A$4:$BF$2320,K$1,FALSE),VLOOKUP($A12,Pit!$A$4:$BA$1686,K$2,FALSE))</f>
        <v>Normal</v>
      </c>
      <c r="L12" s="17" t="str">
        <f>IF($C12="B",VLOOKUP($A12,Bat!$A$4:$BF$2320,L$1,FALSE),VLOOKUP($A12,Pit!$A$4:$BA$1686,L$2,FALSE))</f>
        <v>Normal</v>
      </c>
      <c r="M12" s="16">
        <f>IF($C12="B",VLOOKUP($A12,Bat!$A$4:$BF$2320,M$1,FALSE),VLOOKUP($A12,Pit!$A$4:$BA$1686,M$2,FALSE))</f>
        <v>6</v>
      </c>
      <c r="N12" s="16">
        <f>IF($C12="B",VLOOKUP($A12,Bat!$A$4:$BF$2320,N$1,FALSE),VLOOKUP($A12,Pit!$A$4:$BA$1686,N$2,FALSE))</f>
        <v>6</v>
      </c>
      <c r="O12" s="16">
        <f>IF($C12="B",VLOOKUP($A12,Bat!$A$4:$BF$2320,O$1,FALSE),VLOOKUP($A12,Pit!$A$4:$BA$1686,O$2,FALSE))</f>
        <v>3</v>
      </c>
      <c r="P12" s="16">
        <f>IF($C12="B",VLOOKUP($A12,Bat!$A$4:$BF$2320,P$1,FALSE),VLOOKUP($A12,Pit!$A$4:$BA$1686,P$2,FALSE))</f>
        <v>6</v>
      </c>
      <c r="Q12" s="17">
        <f>IF($C12="B",VLOOKUP($A12,Bat!$A$4:$BF$2320,Q$1,FALSE),VLOOKUP($A12,Pit!$A$4:$BA$1686,Q$2,FALSE))</f>
        <v>6</v>
      </c>
      <c r="R12" s="18">
        <f>IF($C12="B",VLOOKUP($A12,Bat!$A$4:$BF$2320,R$1,FALSE),VLOOKUP($A12,Pit!$A$4:$BA$1686,R$2,FALSE))</f>
        <v>18.312668430727687</v>
      </c>
      <c r="S12" s="19">
        <f>IF($C12="B",VLOOKUP($A12,Bat!$A$4:$BF$2320,S$1,FALSE),VLOOKUP($A12,Pit!$A$4:$BA$1686,S$2,FALSE))</f>
        <v>3.0256126612039651</v>
      </c>
      <c r="T12" s="20" t="str">
        <f>IF($C12="B",VLOOKUP($A12,Bat!$A$4:$BF$2320,T$1,FALSE),VLOOKUP($A12,Pit!$A$4:$BA$1686,T$2,FALSE))</f>
        <v>$700k</v>
      </c>
      <c r="U12" s="17" t="str">
        <f>VLOOKUP(IF($C12="B",VLOOKUP($A12,Bat!$A$4:$AU$2320,U$1,FALSE),VLOOKUP($A12,Pit!$A$4:$BE$1686,U$2,FALSE)),COND!$A$35:$B$41,2,FALSE)</f>
        <v>??</v>
      </c>
      <c r="V12" s="21">
        <f>IF($C12="B",VLOOKUP($A12,Bat!$A$4:$AT$2284,46,FALSE),VLOOKUP($A12,Pit!$A$4:$BD$1664,56,FALSE))</f>
        <v>1</v>
      </c>
      <c r="W12" s="16">
        <f t="shared" si="2"/>
        <v>999</v>
      </c>
      <c r="X12" s="16">
        <v>3</v>
      </c>
      <c r="Y12" s="22">
        <f t="shared" si="3"/>
        <v>24</v>
      </c>
      <c r="Z12" s="16">
        <f>IFERROR(VLOOKUP($D12,Results37!$F$3:$L$1396,Z$1,FALSE),"")</f>
        <v>8</v>
      </c>
      <c r="AA12" s="47">
        <f>IF(ISERROR(VLOOKUP(D12,Results37!$F$3:$O$399,AA$1,FALSE)),"",IF(VLOOKUP(D12,Results37!$F$3:$O$399,AA$1+1,FALSE)=1,"S"&amp;VLOOKUP(D12,Results37!$F$3:$O$399,AA$1,FALSE),VLOOKUP(D12,Results37!$F$3:$O$399,AA$1,FALSE)))</f>
        <v>1</v>
      </c>
      <c r="AB12" s="16">
        <f>IFERROR(VLOOKUP($D12,Results37!$F$3:$L$1396,AB$1,FALSE),"")</f>
        <v>8</v>
      </c>
      <c r="AC12" s="16" t="str">
        <f>IFERROR(VLOOKUP($D12,Results37!$F$3:$L$1396,AC$1,FALSE),"")</f>
        <v>Reno Zephyrs</v>
      </c>
      <c r="AD12" s="16">
        <f t="shared" si="4"/>
        <v>-5</v>
      </c>
      <c r="AE12" s="20" t="str">
        <f>IF(ISERROR(VLOOKUP($AC12&amp;"-"&amp;$F12&amp;" "&amp;G12,Bonuses!$B$1:$G$1006,4,FALSE)),"",INT(VLOOKUP($AC12&amp;"-"&amp;$F12&amp;" "&amp;$G12,Bonuses!$B$1:$G$1006,4,FALSE)))</f>
        <v/>
      </c>
      <c r="AF12" s="16" t="str">
        <f>IF(ISERROR(VLOOKUP($AC12&amp;"-"&amp;$F12,Bonuses!$B$1:$G$1006,5,FALSE)),"",IF(VLOOKUP($AC12&amp;"-"&amp;$F12,Bonuses!$B$1:$G$1006,5,FALSE)="","",VLOOKUP($AC12&amp;"-"&amp;$F12,Bonuses!$B$1:$G$1006,6,FALSE)&amp;" yrs, "&amp;VLOOKUP($AC12&amp;"-"&amp;$F12,Bonuses!$B$1:$G$1006,5,FALSE)))</f>
        <v/>
      </c>
    </row>
    <row r="13" spans="1:32" s="21" customFormat="1" x14ac:dyDescent="0.25">
      <c r="A13" s="21" t="s">
        <v>2240</v>
      </c>
      <c r="B13" s="21">
        <f t="shared" si="0"/>
        <v>1</v>
      </c>
      <c r="C13" s="21" t="str">
        <f t="shared" si="1"/>
        <v>P</v>
      </c>
      <c r="D13" s="17">
        <f>IF($C13="B",VLOOKUP($A13,Bat!$A$4:$BF$2320,D$1,FALSE),VLOOKUP($A13,Pit!$A$4:$BA$1686,D$2,FALSE))</f>
        <v>3159</v>
      </c>
      <c r="E13" s="16" t="str">
        <f>IF($C13="B",VLOOKUP($A13,Bat!$A$4:$BF$2320,E$1,FALSE),VLOOKUP($A13,Pit!$A$4:$BA$1686,E$2,FALSE))</f>
        <v>SP</v>
      </c>
      <c r="F13" s="16" t="str">
        <f>IF($C13="B",VLOOKUP($A13,Bat!$A$4:$BF$2320,F$1,FALSE),VLOOKUP($A13,Pit!$A$4:$BA$1686,F$2,FALSE))</f>
        <v>Gerard</v>
      </c>
      <c r="G13" s="16" t="str">
        <f>IF($C13="B",VLOOKUP($A13,Bat!$A$4:$BF$2320,G$1,FALSE),VLOOKUP($A13,Pit!$A$4:$BA$1686,G$2,FALSE))</f>
        <v>Peterson</v>
      </c>
      <c r="H13" s="16">
        <f>IF($C13="B",VLOOKUP($A13,Bat!$A$4:$BF$2320,H$1,FALSE),VLOOKUP($A13,Pit!$A$4:$BA$1686,H$2,FALSE))</f>
        <v>21</v>
      </c>
      <c r="I13" s="16" t="str">
        <f>IF($C13="B",VLOOKUP($A13,Bat!$A$4:$BF$2320,I$1,FALSE),VLOOKUP($A13,Pit!$A$4:$BA$1686,I$2,FALSE))</f>
        <v>L</v>
      </c>
      <c r="J13" s="16" t="str">
        <f>IF($C13="B",VLOOKUP($A13,Bat!$A$4:$BF$2320,J$1,FALSE),VLOOKUP($A13,Pit!$A$4:$BA$1686,J$2,FALSE))</f>
        <v>L</v>
      </c>
      <c r="K13" s="16" t="str">
        <f>IF($C13="B",VLOOKUP($A13,Bat!$A$4:$BF$2320,K$1,FALSE),VLOOKUP($A13,Pit!$A$4:$BA$1686,K$2,FALSE))</f>
        <v>High</v>
      </c>
      <c r="L13" s="17" t="str">
        <f>IF($C13="B",VLOOKUP($A13,Bat!$A$4:$BF$2320,L$1,FALSE),VLOOKUP($A13,Pit!$A$4:$BA$1686,L$2,FALSE))</f>
        <v>Normal</v>
      </c>
      <c r="M13" s="16">
        <f>IF($C13="B",VLOOKUP($A13,Bat!$A$4:$BF$2320,M$1,FALSE),VLOOKUP($A13,Pit!$A$4:$BA$1686,M$2,FALSE))</f>
        <v>8</v>
      </c>
      <c r="N13" s="16">
        <f>IF($C13="B",VLOOKUP($A13,Bat!$A$4:$BF$2320,N$1,FALSE),VLOOKUP($A13,Pit!$A$4:$BA$1686,N$2,FALSE))</f>
        <v>3</v>
      </c>
      <c r="O13" s="16">
        <f>IF($C13="B",VLOOKUP($A13,Bat!$A$4:$BF$2320,O$1,FALSE),VLOOKUP($A13,Pit!$A$4:$BA$1686,O$2,FALSE))</f>
        <v>6</v>
      </c>
      <c r="P13" s="16" t="str">
        <f>IF($C13="B",VLOOKUP($A13,Bat!$A$4:$BF$2320,P$1,FALSE),VLOOKUP($A13,Pit!$A$4:$BA$1686,P$2,FALSE))</f>
        <v>92-94 Mph</v>
      </c>
      <c r="Q13" s="17">
        <f>IF($C13="B",VLOOKUP($A13,Bat!$A$4:$BF$2320,Q$1,FALSE),VLOOKUP($A13,Pit!$A$4:$BA$1686,Q$2,FALSE))</f>
        <v>8</v>
      </c>
      <c r="R13" s="18">
        <f>IF($C13="B",VLOOKUP($A13,Bat!$A$4:$BF$2320,R$1,FALSE),VLOOKUP($A13,Pit!$A$4:$BA$1686,R$2,FALSE))</f>
        <v>50.737939809392671</v>
      </c>
      <c r="S13" s="19">
        <f>IF($C13="B",VLOOKUP($A13,Bat!$A$4:$BF$2320,S$1,FALSE),VLOOKUP($A13,Pit!$A$4:$BA$1686,S$2,FALSE))</f>
        <v>3.3997767872730069</v>
      </c>
      <c r="T13" s="20" t="str">
        <f>IF($C13="B",VLOOKUP($A13,Bat!$A$4:$BF$2320,T$1,FALSE),VLOOKUP($A13,Pit!$A$4:$BA$1686,T$2,FALSE))</f>
        <v>$4.2m</v>
      </c>
      <c r="U13" s="17" t="str">
        <f>VLOOKUP(IF($C13="B",VLOOKUP($A13,Bat!$A$4:$AU$2320,U$1,FALSE),VLOOKUP($A13,Pit!$A$4:$BE$1686,U$2,FALSE)),COND!$A$35:$B$41,2,FALSE)</f>
        <v>??</v>
      </c>
      <c r="V13" s="21">
        <f>IF($C13="B",VLOOKUP($A13,Bat!$A$4:$AT$2284,46,FALSE),VLOOKUP($A13,Pit!$A$4:$BD$1664,56,FALSE))</f>
        <v>3</v>
      </c>
      <c r="W13" s="16">
        <f t="shared" si="2"/>
        <v>999</v>
      </c>
      <c r="X13" s="16">
        <v>5</v>
      </c>
      <c r="Y13" s="22">
        <f t="shared" si="3"/>
        <v>10</v>
      </c>
      <c r="Z13" s="16">
        <f>IFERROR(VLOOKUP($D13,Results37!$F$3:$L$1396,Z$1,FALSE),"")</f>
        <v>9</v>
      </c>
      <c r="AA13" s="47">
        <f>IF(ISERROR(VLOOKUP(D13,Results37!$F$3:$O$399,AA$1,FALSE)),"",IF(VLOOKUP(D13,Results37!$F$3:$O$399,AA$1+1,FALSE)=1,"S"&amp;VLOOKUP(D13,Results37!$F$3:$O$399,AA$1,FALSE),VLOOKUP(D13,Results37!$F$3:$O$399,AA$1,FALSE)))</f>
        <v>1</v>
      </c>
      <c r="AB13" s="16">
        <f>IFERROR(VLOOKUP($D13,Results37!$F$3:$L$1396,AB$1,FALSE),"")</f>
        <v>9</v>
      </c>
      <c r="AC13" s="16" t="str">
        <f>IFERROR(VLOOKUP($D13,Results37!$F$3:$L$1396,AC$1,FALSE),"")</f>
        <v>Palm Springs Codgers</v>
      </c>
      <c r="AD13" s="16">
        <f t="shared" si="4"/>
        <v>-4</v>
      </c>
      <c r="AE13" s="20" t="str">
        <f>IF(ISERROR(VLOOKUP($AC13&amp;"-"&amp;$F13&amp;" "&amp;G13,Bonuses!$B$1:$G$1006,4,FALSE)),"",INT(VLOOKUP($AC13&amp;"-"&amp;$F13&amp;" "&amp;$G13,Bonuses!$B$1:$G$1006,4,FALSE)))</f>
        <v/>
      </c>
      <c r="AF13" s="16" t="str">
        <f>IF(ISERROR(VLOOKUP($AC13&amp;"-"&amp;$F13,Bonuses!$B$1:$G$1006,5,FALSE)),"",IF(VLOOKUP($AC13&amp;"-"&amp;$F13,Bonuses!$B$1:$G$1006,5,FALSE)="","",VLOOKUP($AC13&amp;"-"&amp;$F13,Bonuses!$B$1:$G$1006,6,FALSE)&amp;" yrs, "&amp;VLOOKUP($AC13&amp;"-"&amp;$F13,Bonuses!$B$1:$G$1006,5,FALSE)))</f>
        <v/>
      </c>
    </row>
    <row r="14" spans="1:32" s="21" customFormat="1" x14ac:dyDescent="0.25">
      <c r="A14" s="21" t="s">
        <v>2269</v>
      </c>
      <c r="B14" s="21">
        <f t="shared" si="0"/>
        <v>1</v>
      </c>
      <c r="C14" s="21" t="str">
        <f t="shared" si="1"/>
        <v>P</v>
      </c>
      <c r="D14" s="17">
        <f>IF($C14="B",VLOOKUP($A14,Bat!$A$4:$BF$2320,D$1,FALSE),VLOOKUP($A14,Pit!$A$4:$BA$1686,D$2,FALSE))</f>
        <v>2597</v>
      </c>
      <c r="E14" s="16" t="str">
        <f>IF($C14="B",VLOOKUP($A14,Bat!$A$4:$BF$2320,E$1,FALSE),VLOOKUP($A14,Pit!$A$4:$BA$1686,E$2,FALSE))</f>
        <v>SP</v>
      </c>
      <c r="F14" s="16" t="str">
        <f>IF($C14="B",VLOOKUP($A14,Bat!$A$4:$BF$2320,F$1,FALSE),VLOOKUP($A14,Pit!$A$4:$BA$1686,F$2,FALSE))</f>
        <v>Ernesto</v>
      </c>
      <c r="G14" s="16" t="str">
        <f>IF($C14="B",VLOOKUP($A14,Bat!$A$4:$BF$2320,G$1,FALSE),VLOOKUP($A14,Pit!$A$4:$BA$1686,G$2,FALSE))</f>
        <v>Martínez</v>
      </c>
      <c r="H14" s="16">
        <f>IF($C14="B",VLOOKUP($A14,Bat!$A$4:$BF$2320,H$1,FALSE),VLOOKUP($A14,Pit!$A$4:$BA$1686,H$2,FALSE))</f>
        <v>21</v>
      </c>
      <c r="I14" s="16" t="str">
        <f>IF($C14="B",VLOOKUP($A14,Bat!$A$4:$BF$2320,I$1,FALSE),VLOOKUP($A14,Pit!$A$4:$BA$1686,I$2,FALSE))</f>
        <v>R</v>
      </c>
      <c r="J14" s="16" t="str">
        <f>IF($C14="B",VLOOKUP($A14,Bat!$A$4:$BF$2320,J$1,FALSE),VLOOKUP($A14,Pit!$A$4:$BA$1686,J$2,FALSE))</f>
        <v>R</v>
      </c>
      <c r="K14" s="16" t="str">
        <f>IF($C14="B",VLOOKUP($A14,Bat!$A$4:$BF$2320,K$1,FALSE),VLOOKUP($A14,Pit!$A$4:$BA$1686,K$2,FALSE))</f>
        <v>Normal</v>
      </c>
      <c r="L14" s="17" t="str">
        <f>IF($C14="B",VLOOKUP($A14,Bat!$A$4:$BF$2320,L$1,FALSE),VLOOKUP($A14,Pit!$A$4:$BA$1686,L$2,FALSE))</f>
        <v>High</v>
      </c>
      <c r="M14" s="16">
        <f>IF($C14="B",VLOOKUP($A14,Bat!$A$4:$BF$2320,M$1,FALSE),VLOOKUP($A14,Pit!$A$4:$BA$1686,M$2,FALSE))</f>
        <v>7</v>
      </c>
      <c r="N14" s="16">
        <f>IF($C14="B",VLOOKUP($A14,Bat!$A$4:$BF$2320,N$1,FALSE),VLOOKUP($A14,Pit!$A$4:$BA$1686,N$2,FALSE))</f>
        <v>5</v>
      </c>
      <c r="O14" s="16">
        <f>IF($C14="B",VLOOKUP($A14,Bat!$A$4:$BF$2320,O$1,FALSE),VLOOKUP($A14,Pit!$A$4:$BA$1686,O$2,FALSE))</f>
        <v>3</v>
      </c>
      <c r="P14" s="16" t="str">
        <f>IF($C14="B",VLOOKUP($A14,Bat!$A$4:$BF$2320,P$1,FALSE),VLOOKUP($A14,Pit!$A$4:$BA$1686,P$2,FALSE))</f>
        <v>97-99 Mph</v>
      </c>
      <c r="Q14" s="17">
        <f>IF($C14="B",VLOOKUP($A14,Bat!$A$4:$BF$2320,Q$1,FALSE),VLOOKUP($A14,Pit!$A$4:$BA$1686,Q$2,FALSE))</f>
        <v>9</v>
      </c>
      <c r="R14" s="18">
        <f>IF($C14="B",VLOOKUP($A14,Bat!$A$4:$BF$2320,R$1,FALSE),VLOOKUP($A14,Pit!$A$4:$BA$1686,R$2,FALSE))</f>
        <v>40.060334593999215</v>
      </c>
      <c r="S14" s="19">
        <f>IF($C14="B",VLOOKUP($A14,Bat!$A$4:$BF$2320,S$1,FALSE),VLOOKUP($A14,Pit!$A$4:$BA$1686,S$2,FALSE))</f>
        <v>2.4617486868619038</v>
      </c>
      <c r="T14" s="20" t="str">
        <f>IF($C14="B",VLOOKUP($A14,Bat!$A$4:$BF$2320,T$1,FALSE),VLOOKUP($A14,Pit!$A$4:$BA$1686,T$2,FALSE))</f>
        <v>$4.0m</v>
      </c>
      <c r="U14" s="17" t="str">
        <f>VLOOKUP(IF($C14="B",VLOOKUP($A14,Bat!$A$4:$AU$2320,U$1,FALSE),VLOOKUP($A14,Pit!$A$4:$BE$1686,U$2,FALSE)),COND!$A$35:$B$41,2,FALSE)</f>
        <v>??</v>
      </c>
      <c r="V14" s="21">
        <f>IF($C14="B",VLOOKUP($A14,Bat!$A$4:$AT$2284,46,FALSE),VLOOKUP($A14,Pit!$A$4:$BD$1664,56,FALSE))</f>
        <v>23</v>
      </c>
      <c r="W14" s="16">
        <f t="shared" si="2"/>
        <v>999</v>
      </c>
      <c r="X14" s="16">
        <v>45</v>
      </c>
      <c r="Y14" s="22">
        <f t="shared" si="3"/>
        <v>49</v>
      </c>
      <c r="Z14" s="16">
        <f>IFERROR(VLOOKUP($D14,Results37!$F$3:$L$1396,Z$1,FALSE),"")</f>
        <v>10</v>
      </c>
      <c r="AA14" s="47">
        <f>IF(ISERROR(VLOOKUP(D14,Results37!$F$3:$O$399,AA$1,FALSE)),"",IF(VLOOKUP(D14,Results37!$F$3:$O$399,AA$1+1,FALSE)=1,"S"&amp;VLOOKUP(D14,Results37!$F$3:$O$399,AA$1,FALSE),VLOOKUP(D14,Results37!$F$3:$O$399,AA$1,FALSE)))</f>
        <v>1</v>
      </c>
      <c r="AB14" s="16">
        <f>IFERROR(VLOOKUP($D14,Results37!$F$3:$L$1396,AB$1,FALSE),"")</f>
        <v>10</v>
      </c>
      <c r="AC14" s="16" t="str">
        <f>IFERROR(VLOOKUP($D14,Results37!$F$3:$L$1396,AC$1,FALSE),"")</f>
        <v>Neo-Tokyo Akira</v>
      </c>
      <c r="AD14" s="16">
        <f t="shared" si="4"/>
        <v>35</v>
      </c>
      <c r="AE14" s="20">
        <f>IF(ISERROR(VLOOKUP($AC14&amp;"-"&amp;$F14&amp;" "&amp;G14,Bonuses!$B$1:$G$1006,4,FALSE)),"",INT(VLOOKUP($AC14&amp;"-"&amp;$F14&amp;" "&amp;$G14,Bonuses!$B$1:$G$1006,4,FALSE)))</f>
        <v>1520000</v>
      </c>
      <c r="AF14" s="16" t="str">
        <f>IF(ISERROR(VLOOKUP($AC14&amp;"-"&amp;$F14,Bonuses!$B$1:$G$1006,5,FALSE)),"",IF(VLOOKUP($AC14&amp;"-"&amp;$F14,Bonuses!$B$1:$G$1006,5,FALSE)="","",VLOOKUP($AC14&amp;"-"&amp;$F14,Bonuses!$B$1:$G$1006,6,FALSE)&amp;" yrs, "&amp;VLOOKUP($AC14&amp;"-"&amp;$F14,Bonuses!$B$1:$G$1006,5,FALSE)))</f>
        <v/>
      </c>
    </row>
    <row r="15" spans="1:32" s="21" customFormat="1" x14ac:dyDescent="0.25">
      <c r="A15" s="21" t="s">
        <v>2246</v>
      </c>
      <c r="B15" s="21">
        <f t="shared" si="0"/>
        <v>1</v>
      </c>
      <c r="C15" s="21" t="str">
        <f t="shared" si="1"/>
        <v>P</v>
      </c>
      <c r="D15" s="17">
        <f>IF($C15="B",VLOOKUP($A15,Bat!$A$4:$BF$2320,D$1,FALSE),VLOOKUP($A15,Pit!$A$4:$BA$1686,D$2,FALSE))</f>
        <v>16067</v>
      </c>
      <c r="E15" s="16" t="str">
        <f>IF($C15="B",VLOOKUP($A15,Bat!$A$4:$BF$2320,E$1,FALSE),VLOOKUP($A15,Pit!$A$4:$BA$1686,E$2,FALSE))</f>
        <v>SP</v>
      </c>
      <c r="F15" s="16" t="str">
        <f>IF($C15="B",VLOOKUP($A15,Bat!$A$4:$BF$2320,F$1,FALSE),VLOOKUP($A15,Pit!$A$4:$BA$1686,F$2,FALSE))</f>
        <v>José</v>
      </c>
      <c r="G15" s="16" t="str">
        <f>IF($C15="B",VLOOKUP($A15,Bat!$A$4:$BF$2320,G$1,FALSE),VLOOKUP($A15,Pit!$A$4:$BA$1686,G$2,FALSE))</f>
        <v>Ortíz</v>
      </c>
      <c r="H15" s="16">
        <f>IF($C15="B",VLOOKUP($A15,Bat!$A$4:$BF$2320,H$1,FALSE),VLOOKUP($A15,Pit!$A$4:$BA$1686,H$2,FALSE))</f>
        <v>21</v>
      </c>
      <c r="I15" s="16" t="str">
        <f>IF($C15="B",VLOOKUP($A15,Bat!$A$4:$BF$2320,I$1,FALSE),VLOOKUP($A15,Pit!$A$4:$BA$1686,I$2,FALSE))</f>
        <v>R</v>
      </c>
      <c r="J15" s="16" t="str">
        <f>IF($C15="B",VLOOKUP($A15,Bat!$A$4:$BF$2320,J$1,FALSE),VLOOKUP($A15,Pit!$A$4:$BA$1686,J$2,FALSE))</f>
        <v>R</v>
      </c>
      <c r="K15" s="16" t="str">
        <f>IF($C15="B",VLOOKUP($A15,Bat!$A$4:$BF$2320,K$1,FALSE),VLOOKUP($A15,Pit!$A$4:$BA$1686,K$2,FALSE))</f>
        <v>Normal</v>
      </c>
      <c r="L15" s="17" t="str">
        <f>IF($C15="B",VLOOKUP($A15,Bat!$A$4:$BF$2320,L$1,FALSE),VLOOKUP($A15,Pit!$A$4:$BA$1686,L$2,FALSE))</f>
        <v>Normal</v>
      </c>
      <c r="M15" s="16">
        <f>IF($C15="B",VLOOKUP($A15,Bat!$A$4:$BF$2320,M$1,FALSE),VLOOKUP($A15,Pit!$A$4:$BA$1686,M$2,FALSE))</f>
        <v>6</v>
      </c>
      <c r="N15" s="16">
        <f>IF($C15="B",VLOOKUP($A15,Bat!$A$4:$BF$2320,N$1,FALSE),VLOOKUP($A15,Pit!$A$4:$BA$1686,N$2,FALSE))</f>
        <v>4</v>
      </c>
      <c r="O15" s="16">
        <f>IF($C15="B",VLOOKUP($A15,Bat!$A$4:$BF$2320,O$1,FALSE),VLOOKUP($A15,Pit!$A$4:$BA$1686,O$2,FALSE))</f>
        <v>6</v>
      </c>
      <c r="P15" s="16" t="str">
        <f>IF($C15="B",VLOOKUP($A15,Bat!$A$4:$BF$2320,P$1,FALSE),VLOOKUP($A15,Pit!$A$4:$BA$1686,P$2,FALSE))</f>
        <v>95-97 Mph</v>
      </c>
      <c r="Q15" s="17">
        <f>IF($C15="B",VLOOKUP($A15,Bat!$A$4:$BF$2320,Q$1,FALSE),VLOOKUP($A15,Pit!$A$4:$BA$1686,Q$2,FALSE))</f>
        <v>8</v>
      </c>
      <c r="R15" s="18">
        <f>IF($C15="B",VLOOKUP($A15,Bat!$A$4:$BF$2320,R$1,FALSE),VLOOKUP($A15,Pit!$A$4:$BA$1686,R$2,FALSE))</f>
        <v>47.560777031397834</v>
      </c>
      <c r="S15" s="19">
        <f>IF($C15="B",VLOOKUP($A15,Bat!$A$4:$BF$2320,S$1,FALSE),VLOOKUP($A15,Pit!$A$4:$BA$1686,S$2,FALSE))</f>
        <v>3.1206628937341421</v>
      </c>
      <c r="T15" s="20" t="str">
        <f>IF($C15="B",VLOOKUP($A15,Bat!$A$4:$BF$2320,T$1,FALSE),VLOOKUP($A15,Pit!$A$4:$BA$1686,T$2,FALSE))</f>
        <v>$2.6m</v>
      </c>
      <c r="U15" s="17" t="str">
        <f>VLOOKUP(IF($C15="B",VLOOKUP($A15,Bat!$A$4:$AU$2320,U$1,FALSE),VLOOKUP($A15,Pit!$A$4:$BE$1686,U$2,FALSE)),COND!$A$35:$B$41,2,FALSE)</f>
        <v>??</v>
      </c>
      <c r="V15" s="21">
        <f>IF($C15="B",VLOOKUP($A15,Bat!$A$4:$AT$2284,46,FALSE),VLOOKUP($A15,Pit!$A$4:$BD$1664,56,FALSE))</f>
        <v>11</v>
      </c>
      <c r="W15" s="16">
        <f t="shared" si="2"/>
        <v>999</v>
      </c>
      <c r="X15" s="16">
        <v>23</v>
      </c>
      <c r="Y15" s="22">
        <f t="shared" si="3"/>
        <v>19</v>
      </c>
      <c r="Z15" s="16">
        <f>IFERROR(VLOOKUP($D15,Results37!$F$3:$L$1396,Z$1,FALSE),"")</f>
        <v>11</v>
      </c>
      <c r="AA15" s="47">
        <f>IF(ISERROR(VLOOKUP(D15,Results37!$F$3:$O$399,AA$1,FALSE)),"",IF(VLOOKUP(D15,Results37!$F$3:$O$399,AA$1+1,FALSE)=1,"S"&amp;VLOOKUP(D15,Results37!$F$3:$O$399,AA$1,FALSE),VLOOKUP(D15,Results37!$F$3:$O$399,AA$1,FALSE)))</f>
        <v>1</v>
      </c>
      <c r="AB15" s="16">
        <f>IFERROR(VLOOKUP($D15,Results37!$F$3:$L$1396,AB$1,FALSE),"")</f>
        <v>11</v>
      </c>
      <c r="AC15" s="16" t="str">
        <f>IFERROR(VLOOKUP($D15,Results37!$F$3:$L$1396,AC$1,FALSE),"")</f>
        <v>Bakersfield Bears</v>
      </c>
      <c r="AD15" s="16">
        <f t="shared" si="4"/>
        <v>12</v>
      </c>
      <c r="AE15" s="20" t="str">
        <f>IF(ISERROR(VLOOKUP($AC15&amp;"-"&amp;$F15&amp;" "&amp;G15,Bonuses!$B$1:$G$1006,4,FALSE)),"",INT(VLOOKUP($AC15&amp;"-"&amp;$F15&amp;" "&amp;$G15,Bonuses!$B$1:$G$1006,4,FALSE)))</f>
        <v/>
      </c>
      <c r="AF15" s="16" t="str">
        <f>IF(ISERROR(VLOOKUP($AC15&amp;"-"&amp;$F15,Bonuses!$B$1:$G$1006,5,FALSE)),"",IF(VLOOKUP($AC15&amp;"-"&amp;$F15,Bonuses!$B$1:$G$1006,5,FALSE)="","",VLOOKUP($AC15&amp;"-"&amp;$F15,Bonuses!$B$1:$G$1006,6,FALSE)&amp;" yrs, "&amp;VLOOKUP($AC15&amp;"-"&amp;$F15,Bonuses!$B$1:$G$1006,5,FALSE)))</f>
        <v/>
      </c>
    </row>
    <row r="16" spans="1:32" s="21" customFormat="1" x14ac:dyDescent="0.25">
      <c r="A16" s="21" t="s">
        <v>2258</v>
      </c>
      <c r="B16" s="21">
        <f t="shared" si="0"/>
        <v>1</v>
      </c>
      <c r="C16" s="21" t="str">
        <f t="shared" si="1"/>
        <v>P</v>
      </c>
      <c r="D16" s="17">
        <f>IF($C16="B",VLOOKUP($A16,Bat!$A$4:$BF$2320,D$1,FALSE),VLOOKUP($A16,Pit!$A$4:$BA$1686,D$2,FALSE))</f>
        <v>16073</v>
      </c>
      <c r="E16" s="16" t="str">
        <f>IF($C16="B",VLOOKUP($A16,Bat!$A$4:$BF$2320,E$1,FALSE),VLOOKUP($A16,Pit!$A$4:$BA$1686,E$2,FALSE))</f>
        <v>SP</v>
      </c>
      <c r="F16" s="16" t="str">
        <f>IF($C16="B",VLOOKUP($A16,Bat!$A$4:$BF$2320,F$1,FALSE),VLOOKUP($A16,Pit!$A$4:$BA$1686,F$2,FALSE))</f>
        <v>Torcall</v>
      </c>
      <c r="G16" s="16" t="str">
        <f>IF($C16="B",VLOOKUP($A16,Bat!$A$4:$BF$2320,G$1,FALSE),VLOOKUP($A16,Pit!$A$4:$BA$1686,G$2,FALSE))</f>
        <v>Penrose</v>
      </c>
      <c r="H16" s="16">
        <f>IF($C16="B",VLOOKUP($A16,Bat!$A$4:$BF$2320,H$1,FALSE),VLOOKUP($A16,Pit!$A$4:$BA$1686,H$2,FALSE))</f>
        <v>21</v>
      </c>
      <c r="I16" s="16" t="str">
        <f>IF($C16="B",VLOOKUP($A16,Bat!$A$4:$BF$2320,I$1,FALSE),VLOOKUP($A16,Pit!$A$4:$BA$1686,I$2,FALSE))</f>
        <v>S</v>
      </c>
      <c r="J16" s="16" t="str">
        <f>IF($C16="B",VLOOKUP($A16,Bat!$A$4:$BF$2320,J$1,FALSE),VLOOKUP($A16,Pit!$A$4:$BA$1686,J$2,FALSE))</f>
        <v>R</v>
      </c>
      <c r="K16" s="16" t="str">
        <f>IF($C16="B",VLOOKUP($A16,Bat!$A$4:$BF$2320,K$1,FALSE),VLOOKUP($A16,Pit!$A$4:$BA$1686,K$2,FALSE))</f>
        <v>Normal</v>
      </c>
      <c r="L16" s="17" t="str">
        <f>IF($C16="B",VLOOKUP($A16,Bat!$A$4:$BF$2320,L$1,FALSE),VLOOKUP($A16,Pit!$A$4:$BA$1686,L$2,FALSE))</f>
        <v>Normal</v>
      </c>
      <c r="M16" s="16">
        <f>IF($C16="B",VLOOKUP($A16,Bat!$A$4:$BF$2320,M$1,FALSE),VLOOKUP($A16,Pit!$A$4:$BA$1686,M$2,FALSE))</f>
        <v>5</v>
      </c>
      <c r="N16" s="16">
        <f>IF($C16="B",VLOOKUP($A16,Bat!$A$4:$BF$2320,N$1,FALSE),VLOOKUP($A16,Pit!$A$4:$BA$1686,N$2,FALSE))</f>
        <v>2</v>
      </c>
      <c r="O16" s="16">
        <f>IF($C16="B",VLOOKUP($A16,Bat!$A$4:$BF$2320,O$1,FALSE),VLOOKUP($A16,Pit!$A$4:$BA$1686,O$2,FALSE))</f>
        <v>7</v>
      </c>
      <c r="P16" s="16" t="str">
        <f>IF($C16="B",VLOOKUP($A16,Bat!$A$4:$BF$2320,P$1,FALSE),VLOOKUP($A16,Pit!$A$4:$BA$1686,P$2,FALSE))</f>
        <v>96-98 Mph</v>
      </c>
      <c r="Q16" s="17">
        <f>IF($C16="B",VLOOKUP($A16,Bat!$A$4:$BF$2320,Q$1,FALSE),VLOOKUP($A16,Pit!$A$4:$BA$1686,Q$2,FALSE))</f>
        <v>9</v>
      </c>
      <c r="R16" s="18">
        <f>IF($C16="B",VLOOKUP($A16,Bat!$A$4:$BF$2320,R$1,FALSE),VLOOKUP($A16,Pit!$A$4:$BA$1686,R$2,FALSE))</f>
        <v>38.969842991071594</v>
      </c>
      <c r="S16" s="19">
        <f>IF($C16="B",VLOOKUP($A16,Bat!$A$4:$BF$2320,S$1,FALSE),VLOOKUP($A16,Pit!$A$4:$BA$1686,S$2,FALSE))</f>
        <v>2.365948950294217</v>
      </c>
      <c r="T16" s="20" t="str">
        <f>IF($C16="B",VLOOKUP($A16,Bat!$A$4:$BF$2320,T$1,FALSE),VLOOKUP($A16,Pit!$A$4:$BA$1686,T$2,FALSE))</f>
        <v>$320k</v>
      </c>
      <c r="U16" s="17" t="str">
        <f>VLOOKUP(IF($C16="B",VLOOKUP($A16,Bat!$A$4:$AU$2320,U$1,FALSE),VLOOKUP($A16,Pit!$A$4:$BE$1686,U$2,FALSE)),COND!$A$35:$B$41,2,FALSE)</f>
        <v>??</v>
      </c>
      <c r="V16" s="21">
        <f>IF($C16="B",VLOOKUP($A16,Bat!$A$4:$AT$2284,46,FALSE),VLOOKUP($A16,Pit!$A$4:$BD$1664,56,FALSE))</f>
        <v>33</v>
      </c>
      <c r="W16" s="16">
        <f t="shared" si="2"/>
        <v>999</v>
      </c>
      <c r="X16" s="16">
        <v>66</v>
      </c>
      <c r="Y16" s="22">
        <f t="shared" si="3"/>
        <v>59</v>
      </c>
      <c r="Z16" s="16">
        <f>IFERROR(VLOOKUP($D16,Results37!$F$3:$L$1396,Z$1,FALSE),"")</f>
        <v>12</v>
      </c>
      <c r="AA16" s="47">
        <f>IF(ISERROR(VLOOKUP(D16,Results37!$F$3:$O$399,AA$1,FALSE)),"",IF(VLOOKUP(D16,Results37!$F$3:$O$399,AA$1+1,FALSE)=1,"S"&amp;VLOOKUP(D16,Results37!$F$3:$O$399,AA$1,FALSE),VLOOKUP(D16,Results37!$F$3:$O$399,AA$1,FALSE)))</f>
        <v>1</v>
      </c>
      <c r="AB16" s="16">
        <f>IFERROR(VLOOKUP($D16,Results37!$F$3:$L$1396,AB$1,FALSE),"")</f>
        <v>12</v>
      </c>
      <c r="AC16" s="16" t="str">
        <f>IFERROR(VLOOKUP($D16,Results37!$F$3:$L$1396,AC$1,FALSE),"")</f>
        <v>Arlington Bureaucrats</v>
      </c>
      <c r="AD16" s="16">
        <f t="shared" si="4"/>
        <v>54</v>
      </c>
      <c r="AE16" s="20">
        <f>IF(ISERROR(VLOOKUP($AC16&amp;"-"&amp;$F16&amp;" "&amp;G16,Bonuses!$B$1:$G$1006,4,FALSE)),"",INT(VLOOKUP($AC16&amp;"-"&amp;$F16&amp;" "&amp;$G16,Bonuses!$B$1:$G$1006,4,FALSE)))</f>
        <v>1370000</v>
      </c>
      <c r="AF16" s="16" t="str">
        <f>IF(ISERROR(VLOOKUP($AC16&amp;"-"&amp;$F16,Bonuses!$B$1:$G$1006,5,FALSE)),"",IF(VLOOKUP($AC16&amp;"-"&amp;$F16,Bonuses!$B$1:$G$1006,5,FALSE)="","",VLOOKUP($AC16&amp;"-"&amp;$F16,Bonuses!$B$1:$G$1006,6,FALSE)&amp;" yrs, "&amp;VLOOKUP($AC16&amp;"-"&amp;$F16,Bonuses!$B$1:$G$1006,5,FALSE)))</f>
        <v/>
      </c>
    </row>
    <row r="17" spans="1:32" s="21" customFormat="1" x14ac:dyDescent="0.25">
      <c r="A17" s="21" t="s">
        <v>1788</v>
      </c>
      <c r="B17" s="21">
        <f t="shared" si="0"/>
        <v>1</v>
      </c>
      <c r="C17" s="21" t="str">
        <f t="shared" si="1"/>
        <v>B</v>
      </c>
      <c r="D17" s="17">
        <f>IF($C17="B",VLOOKUP($A17,Bat!$A$4:$BF$2320,D$1,FALSE),VLOOKUP($A17,Pit!$A$4:$BA$1686,D$2,FALSE))</f>
        <v>4535</v>
      </c>
      <c r="E17" s="16" t="str">
        <f>IF($C17="B",VLOOKUP($A17,Bat!$A$4:$BF$2320,E$1,FALSE),VLOOKUP($A17,Pit!$A$4:$BA$1686,E$2,FALSE))</f>
        <v>CF</v>
      </c>
      <c r="F17" s="16" t="str">
        <f>IF($C17="B",VLOOKUP($A17,Bat!$A$4:$BF$2320,F$1,FALSE),VLOOKUP($A17,Pit!$A$4:$BA$1686,F$2,FALSE))</f>
        <v>Andy</v>
      </c>
      <c r="G17" s="16" t="str">
        <f>IF($C17="B",VLOOKUP($A17,Bat!$A$4:$BF$2320,G$1,FALSE),VLOOKUP($A17,Pit!$A$4:$BA$1686,G$2,FALSE))</f>
        <v>Edwards</v>
      </c>
      <c r="H17" s="16">
        <f>IF($C17="B",VLOOKUP($A17,Bat!$A$4:$BF$2320,H$1,FALSE),VLOOKUP($A17,Pit!$A$4:$BA$1686,H$2,FALSE))</f>
        <v>21</v>
      </c>
      <c r="I17" s="16" t="str">
        <f>IF($C17="B",VLOOKUP($A17,Bat!$A$4:$BF$2320,I$1,FALSE),VLOOKUP($A17,Pit!$A$4:$BA$1686,I$2,FALSE))</f>
        <v>R</v>
      </c>
      <c r="J17" s="16" t="str">
        <f>IF($C17="B",VLOOKUP($A17,Bat!$A$4:$BF$2320,J$1,FALSE),VLOOKUP($A17,Pit!$A$4:$BA$1686,J$2,FALSE))</f>
        <v>R</v>
      </c>
      <c r="K17" s="16" t="str">
        <f>IF($C17="B",VLOOKUP($A17,Bat!$A$4:$BF$2320,K$1,FALSE),VLOOKUP($A17,Pit!$A$4:$BA$1686,K$2,FALSE))</f>
        <v>Normal</v>
      </c>
      <c r="L17" s="17" t="str">
        <f>IF($C17="B",VLOOKUP($A17,Bat!$A$4:$BF$2320,L$1,FALSE),VLOOKUP($A17,Pit!$A$4:$BA$1686,L$2,FALSE))</f>
        <v>Normal</v>
      </c>
      <c r="M17" s="16">
        <f>IF($C17="B",VLOOKUP($A17,Bat!$A$4:$BF$2320,M$1,FALSE),VLOOKUP($A17,Pit!$A$4:$BA$1686,M$2,FALSE))</f>
        <v>4</v>
      </c>
      <c r="N17" s="16">
        <f>IF($C17="B",VLOOKUP($A17,Bat!$A$4:$BF$2320,N$1,FALSE),VLOOKUP($A17,Pit!$A$4:$BA$1686,N$2,FALSE))</f>
        <v>5</v>
      </c>
      <c r="O17" s="16">
        <f>IF($C17="B",VLOOKUP($A17,Bat!$A$4:$BF$2320,O$1,FALSE),VLOOKUP($A17,Pit!$A$4:$BA$1686,O$2,FALSE))</f>
        <v>5</v>
      </c>
      <c r="P17" s="16">
        <f>IF($C17="B",VLOOKUP($A17,Bat!$A$4:$BF$2320,P$1,FALSE),VLOOKUP($A17,Pit!$A$4:$BA$1686,P$2,FALSE))</f>
        <v>6</v>
      </c>
      <c r="Q17" s="17">
        <f>IF($C17="B",VLOOKUP($A17,Bat!$A$4:$BF$2320,Q$1,FALSE),VLOOKUP($A17,Pit!$A$4:$BA$1686,Q$2,FALSE))</f>
        <v>7</v>
      </c>
      <c r="R17" s="18">
        <f>IF($C17="B",VLOOKUP($A17,Bat!$A$4:$BF$2320,R$1,FALSE),VLOOKUP($A17,Pit!$A$4:$BA$1686,R$2,FALSE))</f>
        <v>12.127114926176255</v>
      </c>
      <c r="S17" s="19">
        <f>IF($C17="B",VLOOKUP($A17,Bat!$A$4:$BF$2320,S$1,FALSE),VLOOKUP($A17,Pit!$A$4:$BA$1686,S$2,FALSE))</f>
        <v>2.1436985670855528</v>
      </c>
      <c r="T17" s="20" t="str">
        <f>IF($C17="B",VLOOKUP($A17,Bat!$A$4:$BF$2320,T$1,FALSE),VLOOKUP($A17,Pit!$A$4:$BA$1686,T$2,FALSE))</f>
        <v>$2.4m</v>
      </c>
      <c r="U17" s="17" t="str">
        <f>VLOOKUP(IF($C17="B",VLOOKUP($A17,Bat!$A$4:$AU$2320,U$1,FALSE),VLOOKUP($A17,Pit!$A$4:$BE$1686,U$2,FALSE)),COND!$A$35:$B$41,2,FALSE)</f>
        <v>??</v>
      </c>
      <c r="V17" s="21">
        <f>IF($C17="B",VLOOKUP($A17,Bat!$A$4:$AT$2284,46,FALSE),VLOOKUP($A17,Pit!$A$4:$BD$1664,56,FALSE))</f>
        <v>59</v>
      </c>
      <c r="W17" s="16">
        <f t="shared" si="2"/>
        <v>999</v>
      </c>
      <c r="X17" s="16"/>
      <c r="Y17" s="22">
        <f t="shared" si="3"/>
        <v>82</v>
      </c>
      <c r="Z17" s="16">
        <f>IFERROR(VLOOKUP($D17,Results37!$F$3:$L$1396,Z$1,FALSE),"")</f>
        <v>13</v>
      </c>
      <c r="AA17" s="47">
        <f>IF(ISERROR(VLOOKUP(D17,Results37!$F$3:$O$399,AA$1,FALSE)),"",IF(VLOOKUP(D17,Results37!$F$3:$O$399,AA$1+1,FALSE)=1,"S"&amp;VLOOKUP(D17,Results37!$F$3:$O$399,AA$1,FALSE),VLOOKUP(D17,Results37!$F$3:$O$399,AA$1,FALSE)))</f>
        <v>1</v>
      </c>
      <c r="AB17" s="16">
        <f>IFERROR(VLOOKUP($D17,Results37!$F$3:$L$1396,AB$1,FALSE),"")</f>
        <v>13</v>
      </c>
      <c r="AC17" s="16" t="str">
        <f>IFERROR(VLOOKUP($D17,Results37!$F$3:$L$1396,AC$1,FALSE),"")</f>
        <v>San Antonio Calzones of Laredo</v>
      </c>
      <c r="AD17" s="16" t="str">
        <f t="shared" si="4"/>
        <v/>
      </c>
      <c r="AE17" s="20" t="str">
        <f>IF(ISERROR(VLOOKUP($AC17&amp;"-"&amp;$F17&amp;" "&amp;G17,Bonuses!$B$1:$G$1006,4,FALSE)),"",INT(VLOOKUP($AC17&amp;"-"&amp;$F17&amp;" "&amp;$G17,Bonuses!$B$1:$G$1006,4,FALSE)))</f>
        <v/>
      </c>
      <c r="AF17" s="16" t="str">
        <f>IF(ISERROR(VLOOKUP($AC17&amp;"-"&amp;$F17,Bonuses!$B$1:$G$1006,5,FALSE)),"",IF(VLOOKUP($AC17&amp;"-"&amp;$F17,Bonuses!$B$1:$G$1006,5,FALSE)="","",VLOOKUP($AC17&amp;"-"&amp;$F17,Bonuses!$B$1:$G$1006,6,FALSE)&amp;" yrs, "&amp;VLOOKUP($AC17&amp;"-"&amp;$F17,Bonuses!$B$1:$G$1006,5,FALSE)))</f>
        <v/>
      </c>
    </row>
    <row r="18" spans="1:32" s="21" customFormat="1" x14ac:dyDescent="0.25">
      <c r="A18" s="21" t="s">
        <v>2244</v>
      </c>
      <c r="B18" s="21">
        <f t="shared" si="0"/>
        <v>1</v>
      </c>
      <c r="C18" s="21" t="str">
        <f t="shared" si="1"/>
        <v>P</v>
      </c>
      <c r="D18" s="17">
        <f>IF($C18="B",VLOOKUP($A18,Bat!$A$4:$BF$2320,D$1,FALSE),VLOOKUP($A18,Pit!$A$4:$BA$1686,D$2,FALSE))</f>
        <v>16113</v>
      </c>
      <c r="E18" s="16" t="str">
        <f>IF($C18="B",VLOOKUP($A18,Bat!$A$4:$BF$2320,E$1,FALSE),VLOOKUP($A18,Pit!$A$4:$BA$1686,E$2,FALSE))</f>
        <v>SP</v>
      </c>
      <c r="F18" s="16" t="str">
        <f>IF($C18="B",VLOOKUP($A18,Bat!$A$4:$BF$2320,F$1,FALSE),VLOOKUP($A18,Pit!$A$4:$BA$1686,F$2,FALSE))</f>
        <v>Dave</v>
      </c>
      <c r="G18" s="16" t="str">
        <f>IF($C18="B",VLOOKUP($A18,Bat!$A$4:$BF$2320,G$1,FALSE),VLOOKUP($A18,Pit!$A$4:$BA$1686,G$2,FALSE))</f>
        <v>Dixon</v>
      </c>
      <c r="H18" s="16">
        <f>IF($C18="B",VLOOKUP($A18,Bat!$A$4:$BF$2320,H$1,FALSE),VLOOKUP($A18,Pit!$A$4:$BA$1686,H$2,FALSE))</f>
        <v>18</v>
      </c>
      <c r="I18" s="16" t="str">
        <f>IF($C18="B",VLOOKUP($A18,Bat!$A$4:$BF$2320,I$1,FALSE),VLOOKUP($A18,Pit!$A$4:$BA$1686,I$2,FALSE))</f>
        <v>R</v>
      </c>
      <c r="J18" s="16" t="str">
        <f>IF($C18="B",VLOOKUP($A18,Bat!$A$4:$BF$2320,J$1,FALSE),VLOOKUP($A18,Pit!$A$4:$BA$1686,J$2,FALSE))</f>
        <v>R</v>
      </c>
      <c r="K18" s="16" t="str">
        <f>IF($C18="B",VLOOKUP($A18,Bat!$A$4:$BF$2320,K$1,FALSE),VLOOKUP($A18,Pit!$A$4:$BA$1686,K$2,FALSE))</f>
        <v>Normal</v>
      </c>
      <c r="L18" s="17" t="str">
        <f>IF($C18="B",VLOOKUP($A18,Bat!$A$4:$BF$2320,L$1,FALSE),VLOOKUP($A18,Pit!$A$4:$BA$1686,L$2,FALSE))</f>
        <v>Normal</v>
      </c>
      <c r="M18" s="16">
        <f>IF($C18="B",VLOOKUP($A18,Bat!$A$4:$BF$2320,M$1,FALSE),VLOOKUP($A18,Pit!$A$4:$BA$1686,M$2,FALSE))</f>
        <v>6</v>
      </c>
      <c r="N18" s="16">
        <f>IF($C18="B",VLOOKUP($A18,Bat!$A$4:$BF$2320,N$1,FALSE),VLOOKUP($A18,Pit!$A$4:$BA$1686,N$2,FALSE))</f>
        <v>5</v>
      </c>
      <c r="O18" s="16">
        <f>IF($C18="B",VLOOKUP($A18,Bat!$A$4:$BF$2320,O$1,FALSE),VLOOKUP($A18,Pit!$A$4:$BA$1686,O$2,FALSE))</f>
        <v>6</v>
      </c>
      <c r="P18" s="16" t="str">
        <f>IF($C18="B",VLOOKUP($A18,Bat!$A$4:$BF$2320,P$1,FALSE),VLOOKUP($A18,Pit!$A$4:$BA$1686,P$2,FALSE))</f>
        <v>91-93 Mph</v>
      </c>
      <c r="Q18" s="17">
        <f>IF($C18="B",VLOOKUP($A18,Bat!$A$4:$BF$2320,Q$1,FALSE),VLOOKUP($A18,Pit!$A$4:$BA$1686,Q$2,FALSE))</f>
        <v>9</v>
      </c>
      <c r="R18" s="18">
        <f>IF($C18="B",VLOOKUP($A18,Bat!$A$4:$BF$2320,R$1,FALSE),VLOOKUP($A18,Pit!$A$4:$BA$1686,R$2,FALSE))</f>
        <v>48.600592613138261</v>
      </c>
      <c r="S18" s="19">
        <f>IF($C18="B",VLOOKUP($A18,Bat!$A$4:$BF$2320,S$1,FALSE),VLOOKUP($A18,Pit!$A$4:$BA$1686,S$2,FALSE))</f>
        <v>3.212010739551824</v>
      </c>
      <c r="T18" s="20" t="str">
        <f>IF($C18="B",VLOOKUP($A18,Bat!$A$4:$BF$2320,T$1,FALSE),VLOOKUP($A18,Pit!$A$4:$BA$1686,T$2,FALSE))</f>
        <v>$4.2m</v>
      </c>
      <c r="U18" s="17" t="str">
        <f>VLOOKUP(IF($C18="B",VLOOKUP($A18,Bat!$A$4:$AU$2320,U$1,FALSE),VLOOKUP($A18,Pit!$A$4:$BE$1686,U$2,FALSE)),COND!$A$35:$B$41,2,FALSE)</f>
        <v>??</v>
      </c>
      <c r="V18" s="21">
        <f>IF($C18="B",VLOOKUP($A18,Bat!$A$4:$AT$2284,46,FALSE),VLOOKUP($A18,Pit!$A$4:$BD$1664,56,FALSE))</f>
        <v>8</v>
      </c>
      <c r="W18" s="16">
        <f t="shared" si="2"/>
        <v>999</v>
      </c>
      <c r="X18" s="16">
        <v>15</v>
      </c>
      <c r="Y18" s="22">
        <f t="shared" si="3"/>
        <v>15</v>
      </c>
      <c r="Z18" s="16">
        <f>IFERROR(VLOOKUP($D18,Results37!$F$3:$L$1396,Z$1,FALSE),"")</f>
        <v>14</v>
      </c>
      <c r="AA18" s="47">
        <f>IF(ISERROR(VLOOKUP(D18,Results37!$F$3:$O$399,AA$1,FALSE)),"",IF(VLOOKUP(D18,Results37!$F$3:$O$399,AA$1+1,FALSE)=1,"S"&amp;VLOOKUP(D18,Results37!$F$3:$O$399,AA$1,FALSE),VLOOKUP(D18,Results37!$F$3:$O$399,AA$1,FALSE)))</f>
        <v>1</v>
      </c>
      <c r="AB18" s="16">
        <f>IFERROR(VLOOKUP($D18,Results37!$F$3:$L$1396,AB$1,FALSE),"")</f>
        <v>14</v>
      </c>
      <c r="AC18" s="16" t="str">
        <f>IFERROR(VLOOKUP($D18,Results37!$F$3:$L$1396,AC$1,FALSE),"")</f>
        <v>Fargo Dinosaurs</v>
      </c>
      <c r="AD18" s="16">
        <f t="shared" si="4"/>
        <v>1</v>
      </c>
      <c r="AE18" s="20">
        <f>IF(ISERROR(VLOOKUP($AC18&amp;"-"&amp;$F18&amp;" "&amp;G18,Bonuses!$B$1:$G$1006,4,FALSE)),"",INT(VLOOKUP($AC18&amp;"-"&amp;$F18&amp;" "&amp;$G18,Bonuses!$B$1:$G$1006,4,FALSE)))</f>
        <v>4000000</v>
      </c>
      <c r="AF18" s="16" t="str">
        <f>IF(ISERROR(VLOOKUP($AC18&amp;"-"&amp;$F18,Bonuses!$B$1:$G$1006,5,FALSE)),"",IF(VLOOKUP($AC18&amp;"-"&amp;$F18,Bonuses!$B$1:$G$1006,5,FALSE)="","",VLOOKUP($AC18&amp;"-"&amp;$F18,Bonuses!$B$1:$G$1006,6,FALSE)&amp;" yrs, "&amp;VLOOKUP($AC18&amp;"-"&amp;$F18,Bonuses!$B$1:$G$1006,5,FALSE)))</f>
        <v/>
      </c>
    </row>
    <row r="19" spans="1:32" s="21" customFormat="1" x14ac:dyDescent="0.25">
      <c r="A19" s="21" t="s">
        <v>2256</v>
      </c>
      <c r="B19" s="21">
        <f t="shared" si="0"/>
        <v>1</v>
      </c>
      <c r="C19" s="21" t="str">
        <f t="shared" si="1"/>
        <v>P</v>
      </c>
      <c r="D19" s="17">
        <f>IF($C19="B",VLOOKUP($A19,Bat!$A$4:$BF$2320,D$1,FALSE),VLOOKUP($A19,Pit!$A$4:$BA$1686,D$2,FALSE))</f>
        <v>4809</v>
      </c>
      <c r="E19" s="16" t="str">
        <f>IF($C19="B",VLOOKUP($A19,Bat!$A$4:$BF$2320,E$1,FALSE),VLOOKUP($A19,Pit!$A$4:$BA$1686,E$2,FALSE))</f>
        <v>SP</v>
      </c>
      <c r="F19" s="16" t="str">
        <f>IF($C19="B",VLOOKUP($A19,Bat!$A$4:$BF$2320,F$1,FALSE),VLOOKUP($A19,Pit!$A$4:$BA$1686,F$2,FALSE))</f>
        <v>Michael</v>
      </c>
      <c r="G19" s="16" t="str">
        <f>IF($C19="B",VLOOKUP($A19,Bat!$A$4:$BF$2320,G$1,FALSE),VLOOKUP($A19,Pit!$A$4:$BA$1686,G$2,FALSE))</f>
        <v>Doyle</v>
      </c>
      <c r="H19" s="16">
        <f>IF($C19="B",VLOOKUP($A19,Bat!$A$4:$BF$2320,H$1,FALSE),VLOOKUP($A19,Pit!$A$4:$BA$1686,H$2,FALSE))</f>
        <v>21</v>
      </c>
      <c r="I19" s="16" t="str">
        <f>IF($C19="B",VLOOKUP($A19,Bat!$A$4:$BF$2320,I$1,FALSE),VLOOKUP($A19,Pit!$A$4:$BA$1686,I$2,FALSE))</f>
        <v>R</v>
      </c>
      <c r="J19" s="16" t="str">
        <f>IF($C19="B",VLOOKUP($A19,Bat!$A$4:$BF$2320,J$1,FALSE),VLOOKUP($A19,Pit!$A$4:$BA$1686,J$2,FALSE))</f>
        <v>R</v>
      </c>
      <c r="K19" s="16" t="str">
        <f>IF($C19="B",VLOOKUP($A19,Bat!$A$4:$BF$2320,K$1,FALSE),VLOOKUP($A19,Pit!$A$4:$BA$1686,K$2,FALSE))</f>
        <v>Normal</v>
      </c>
      <c r="L19" s="17" t="str">
        <f>IF($C19="B",VLOOKUP($A19,Bat!$A$4:$BF$2320,L$1,FALSE),VLOOKUP($A19,Pit!$A$4:$BA$1686,L$2,FALSE))</f>
        <v>Normal</v>
      </c>
      <c r="M19" s="16">
        <f>IF($C19="B",VLOOKUP($A19,Bat!$A$4:$BF$2320,M$1,FALSE),VLOOKUP($A19,Pit!$A$4:$BA$1686,M$2,FALSE))</f>
        <v>6</v>
      </c>
      <c r="N19" s="16">
        <f>IF($C19="B",VLOOKUP($A19,Bat!$A$4:$BF$2320,N$1,FALSE),VLOOKUP($A19,Pit!$A$4:$BA$1686,N$2,FALSE))</f>
        <v>6</v>
      </c>
      <c r="O19" s="16">
        <f>IF($C19="B",VLOOKUP($A19,Bat!$A$4:$BF$2320,O$1,FALSE),VLOOKUP($A19,Pit!$A$4:$BA$1686,O$2,FALSE))</f>
        <v>3</v>
      </c>
      <c r="P19" s="16" t="str">
        <f>IF($C19="B",VLOOKUP($A19,Bat!$A$4:$BF$2320,P$1,FALSE),VLOOKUP($A19,Pit!$A$4:$BA$1686,P$2,FALSE))</f>
        <v>96-98 Mph</v>
      </c>
      <c r="Q19" s="17">
        <f>IF($C19="B",VLOOKUP($A19,Bat!$A$4:$BF$2320,Q$1,FALSE),VLOOKUP($A19,Pit!$A$4:$BA$1686,Q$2,FALSE))</f>
        <v>8</v>
      </c>
      <c r="R19" s="18">
        <f>IF($C19="B",VLOOKUP($A19,Bat!$A$4:$BF$2320,R$1,FALSE),VLOOKUP($A19,Pit!$A$4:$BA$1686,R$2,FALSE))</f>
        <v>40.824319666869137</v>
      </c>
      <c r="S19" s="19">
        <f>IF($C19="B",VLOOKUP($A19,Bat!$A$4:$BF$2320,S$1,FALSE),VLOOKUP($A19,Pit!$A$4:$BA$1686,S$2,FALSE))</f>
        <v>2.5288648100178213</v>
      </c>
      <c r="T19" s="20" t="str">
        <f>IF($C19="B",VLOOKUP($A19,Bat!$A$4:$BF$2320,T$1,FALSE),VLOOKUP($A19,Pit!$A$4:$BA$1686,T$2,FALSE))</f>
        <v>$3.6m</v>
      </c>
      <c r="U19" s="17" t="str">
        <f>VLOOKUP(IF($C19="B",VLOOKUP($A19,Bat!$A$4:$AU$2320,U$1,FALSE),VLOOKUP($A19,Pit!$A$4:$BE$1686,U$2,FALSE)),COND!$A$35:$B$41,2,FALSE)</f>
        <v>??</v>
      </c>
      <c r="V19" s="21">
        <f>IF($C19="B",VLOOKUP($A19,Bat!$A$4:$AT$2284,46,FALSE),VLOOKUP($A19,Pit!$A$4:$BD$1664,56,FALSE))</f>
        <v>20</v>
      </c>
      <c r="W19" s="16">
        <f t="shared" si="2"/>
        <v>999</v>
      </c>
      <c r="X19" s="16">
        <v>41</v>
      </c>
      <c r="Y19" s="22">
        <f t="shared" si="3"/>
        <v>40</v>
      </c>
      <c r="Z19" s="16">
        <f>IFERROR(VLOOKUP($D19,Results37!$F$3:$L$1396,Z$1,FALSE),"")</f>
        <v>15</v>
      </c>
      <c r="AA19" s="47">
        <f>IF(ISERROR(VLOOKUP(D19,Results37!$F$3:$O$399,AA$1,FALSE)),"",IF(VLOOKUP(D19,Results37!$F$3:$O$399,AA$1+1,FALSE)=1,"S"&amp;VLOOKUP(D19,Results37!$F$3:$O$399,AA$1,FALSE),VLOOKUP(D19,Results37!$F$3:$O$399,AA$1,FALSE)))</f>
        <v>1</v>
      </c>
      <c r="AB19" s="16">
        <f>IFERROR(VLOOKUP($D19,Results37!$F$3:$L$1396,AB$1,FALSE),"")</f>
        <v>15</v>
      </c>
      <c r="AC19" s="16" t="str">
        <f>IFERROR(VLOOKUP($D19,Results37!$F$3:$L$1396,AC$1,FALSE),"")</f>
        <v>Kentucky Thoroughbreds</v>
      </c>
      <c r="AD19" s="16">
        <f t="shared" si="4"/>
        <v>26</v>
      </c>
      <c r="AE19" s="20" t="str">
        <f>IF(ISERROR(VLOOKUP($AC19&amp;"-"&amp;$F19&amp;" "&amp;G19,Bonuses!$B$1:$G$1006,4,FALSE)),"",INT(VLOOKUP($AC19&amp;"-"&amp;$F19&amp;" "&amp;$G19,Bonuses!$B$1:$G$1006,4,FALSE)))</f>
        <v/>
      </c>
      <c r="AF19" s="16" t="str">
        <f>IF(ISERROR(VLOOKUP($AC19&amp;"-"&amp;$F19,Bonuses!$B$1:$G$1006,5,FALSE)),"",IF(VLOOKUP($AC19&amp;"-"&amp;$F19,Bonuses!$B$1:$G$1006,5,FALSE)="","",VLOOKUP($AC19&amp;"-"&amp;$F19,Bonuses!$B$1:$G$1006,6,FALSE)&amp;" yrs, "&amp;VLOOKUP($AC19&amp;"-"&amp;$F19,Bonuses!$B$1:$G$1006,5,FALSE)))</f>
        <v/>
      </c>
    </row>
    <row r="20" spans="1:32" s="21" customFormat="1" x14ac:dyDescent="0.25">
      <c r="A20" s="21" t="s">
        <v>2927</v>
      </c>
      <c r="B20" s="21">
        <f t="shared" si="0"/>
        <v>1</v>
      </c>
      <c r="C20" s="21" t="str">
        <f t="shared" si="1"/>
        <v>P</v>
      </c>
      <c r="D20" s="17">
        <f>IF($C20="B",VLOOKUP($A20,Bat!$A$4:$BF$2320,D$1,FALSE),VLOOKUP($A20,Pit!$A$4:$BA$1686,D$2,FALSE))</f>
        <v>4608</v>
      </c>
      <c r="E20" s="16" t="str">
        <f>IF($C20="B",VLOOKUP($A20,Bat!$A$4:$BF$2320,E$1,FALSE),VLOOKUP($A20,Pit!$A$4:$BA$1686,E$2,FALSE))</f>
        <v>SP</v>
      </c>
      <c r="F20" s="16" t="str">
        <f>IF($C20="B",VLOOKUP($A20,Bat!$A$4:$BF$2320,F$1,FALSE),VLOOKUP($A20,Pit!$A$4:$BA$1686,F$2,FALSE))</f>
        <v>Bryan</v>
      </c>
      <c r="G20" s="16" t="str">
        <f>IF($C20="B",VLOOKUP($A20,Bat!$A$4:$BF$2320,G$1,FALSE),VLOOKUP($A20,Pit!$A$4:$BA$1686,G$2,FALSE))</f>
        <v>Lee</v>
      </c>
      <c r="H20" s="16">
        <f>IF($C20="B",VLOOKUP($A20,Bat!$A$4:$BF$2320,H$1,FALSE),VLOOKUP($A20,Pit!$A$4:$BA$1686,H$2,FALSE))</f>
        <v>21</v>
      </c>
      <c r="I20" s="16" t="str">
        <f>IF($C20="B",VLOOKUP($A20,Bat!$A$4:$BF$2320,I$1,FALSE),VLOOKUP($A20,Pit!$A$4:$BA$1686,I$2,FALSE))</f>
        <v>R</v>
      </c>
      <c r="J20" s="16" t="str">
        <f>IF($C20="B",VLOOKUP($A20,Bat!$A$4:$BF$2320,J$1,FALSE),VLOOKUP($A20,Pit!$A$4:$BA$1686,J$2,FALSE))</f>
        <v>R</v>
      </c>
      <c r="K20" s="16" t="str">
        <f>IF($C20="B",VLOOKUP($A20,Bat!$A$4:$BF$2320,K$1,FALSE),VLOOKUP($A20,Pit!$A$4:$BA$1686,K$2,FALSE))</f>
        <v>Normal</v>
      </c>
      <c r="L20" s="17" t="str">
        <f>IF($C20="B",VLOOKUP($A20,Bat!$A$4:$BF$2320,L$1,FALSE),VLOOKUP($A20,Pit!$A$4:$BA$1686,L$2,FALSE))</f>
        <v>Normal</v>
      </c>
      <c r="M20" s="16">
        <f>IF($C20="B",VLOOKUP($A20,Bat!$A$4:$BF$2320,M$1,FALSE),VLOOKUP($A20,Pit!$A$4:$BA$1686,M$2,FALSE))</f>
        <v>8</v>
      </c>
      <c r="N20" s="16">
        <f>IF($C20="B",VLOOKUP($A20,Bat!$A$4:$BF$2320,N$1,FALSE),VLOOKUP($A20,Pit!$A$4:$BA$1686,N$2,FALSE))</f>
        <v>5</v>
      </c>
      <c r="O20" s="16">
        <f>IF($C20="B",VLOOKUP($A20,Bat!$A$4:$BF$2320,O$1,FALSE),VLOOKUP($A20,Pit!$A$4:$BA$1686,O$2,FALSE))</f>
        <v>5</v>
      </c>
      <c r="P20" s="16" t="str">
        <f>IF($C20="B",VLOOKUP($A20,Bat!$A$4:$BF$2320,P$1,FALSE),VLOOKUP($A20,Pit!$A$4:$BA$1686,P$2,FALSE))</f>
        <v>96-98 Mph</v>
      </c>
      <c r="Q20" s="17">
        <f>IF($C20="B",VLOOKUP($A20,Bat!$A$4:$BF$2320,Q$1,FALSE),VLOOKUP($A20,Pit!$A$4:$BA$1686,Q$2,FALSE))</f>
        <v>8</v>
      </c>
      <c r="R20" s="18">
        <f>IF($C20="B",VLOOKUP($A20,Bat!$A$4:$BF$2320,R$1,FALSE),VLOOKUP($A20,Pit!$A$4:$BA$1686,R$2,FALSE))</f>
        <v>56.437984862063871</v>
      </c>
      <c r="S20" s="19">
        <f>IF($C20="B",VLOOKUP($A20,Bat!$A$4:$BF$2320,S$1,FALSE),VLOOKUP($A20,Pit!$A$4:$BA$1686,S$2,FALSE))</f>
        <v>3.9005260025845652</v>
      </c>
      <c r="T20" s="20" t="str">
        <f>IF($C20="B",VLOOKUP($A20,Bat!$A$4:$BF$2320,T$1,FALSE),VLOOKUP($A20,Pit!$A$4:$BA$1686,T$2,FALSE))</f>
        <v>$3.4m</v>
      </c>
      <c r="U20" s="17" t="str">
        <f>VLOOKUP(IF($C20="B",VLOOKUP($A20,Bat!$A$4:$AU$2320,U$1,FALSE),VLOOKUP($A20,Pit!$A$4:$BE$1686,U$2,FALSE)),COND!$A$35:$B$41,2,FALSE)</f>
        <v>??</v>
      </c>
      <c r="V20" s="21">
        <f>IF($C20="B",VLOOKUP($A20,Bat!$A$4:$AT$2284,46,FALSE),VLOOKUP($A20,Pit!$A$4:$BD$1664,56,FALSE))</f>
        <v>15</v>
      </c>
      <c r="W20" s="16">
        <f t="shared" si="2"/>
        <v>999</v>
      </c>
      <c r="X20" s="16">
        <v>27</v>
      </c>
      <c r="Y20" s="22">
        <f t="shared" si="3"/>
        <v>3</v>
      </c>
      <c r="Z20" s="16">
        <f>IFERROR(VLOOKUP($D20,Results37!$F$3:$L$1396,Z$1,FALSE),"")</f>
        <v>16</v>
      </c>
      <c r="AA20" s="47">
        <f>IF(ISERROR(VLOOKUP(D20,Results37!$F$3:$O$399,AA$1,FALSE)),"",IF(VLOOKUP(D20,Results37!$F$3:$O$399,AA$1+1,FALSE)=1,"S"&amp;VLOOKUP(D20,Results37!$F$3:$O$399,AA$1,FALSE),VLOOKUP(D20,Results37!$F$3:$O$399,AA$1,FALSE)))</f>
        <v>1</v>
      </c>
      <c r="AB20" s="16">
        <f>IFERROR(VLOOKUP($D20,Results37!$F$3:$L$1396,AB$1,FALSE),"")</f>
        <v>16</v>
      </c>
      <c r="AC20" s="16" t="str">
        <f>IFERROR(VLOOKUP($D20,Results37!$F$3:$L$1396,AC$1,FALSE),"")</f>
        <v>Yuma Bulldozers</v>
      </c>
      <c r="AD20" s="16">
        <f t="shared" si="4"/>
        <v>11</v>
      </c>
      <c r="AE20" s="20">
        <f>IF(ISERROR(VLOOKUP($AC20&amp;"-"&amp;$F20&amp;" "&amp;G20,Bonuses!$B$1:$G$1006,4,FALSE)),"",INT(VLOOKUP($AC20&amp;"-"&amp;$F20&amp;" "&amp;$G20,Bonuses!$B$1:$G$1006,4,FALSE)))</f>
        <v>3000000</v>
      </c>
      <c r="AF20" s="16" t="str">
        <f>IF(ISERROR(VLOOKUP($AC20&amp;"-"&amp;$F20,Bonuses!$B$1:$G$1006,5,FALSE)),"",IF(VLOOKUP($AC20&amp;"-"&amp;$F20,Bonuses!$B$1:$G$1006,5,FALSE)="","",VLOOKUP($AC20&amp;"-"&amp;$F20,Bonuses!$B$1:$G$1006,6,FALSE)&amp;" yrs, "&amp;VLOOKUP($AC20&amp;"-"&amp;$F20,Bonuses!$B$1:$G$1006,5,FALSE)))</f>
        <v/>
      </c>
    </row>
    <row r="21" spans="1:32" s="21" customFormat="1" x14ac:dyDescent="0.25">
      <c r="A21" s="21" t="s">
        <v>1844</v>
      </c>
      <c r="B21" s="21">
        <f t="shared" si="0"/>
        <v>1</v>
      </c>
      <c r="C21" s="21" t="str">
        <f t="shared" si="1"/>
        <v>B</v>
      </c>
      <c r="D21" s="17">
        <f>IF($C21="B",VLOOKUP($A21,Bat!$A$4:$BF$2320,D$1,FALSE),VLOOKUP($A21,Pit!$A$4:$BA$1686,D$2,FALSE))</f>
        <v>3670</v>
      </c>
      <c r="E21" s="16" t="str">
        <f>IF($C21="B",VLOOKUP($A21,Bat!$A$4:$BF$2320,E$1,FALSE),VLOOKUP($A21,Pit!$A$4:$BA$1686,E$2,FALSE))</f>
        <v>CF</v>
      </c>
      <c r="F21" s="16" t="str">
        <f>IF($C21="B",VLOOKUP($A21,Bat!$A$4:$BF$2320,F$1,FALSE),VLOOKUP($A21,Pit!$A$4:$BA$1686,F$2,FALSE))</f>
        <v>Marcos</v>
      </c>
      <c r="G21" s="16" t="str">
        <f>IF($C21="B",VLOOKUP($A21,Bat!$A$4:$BF$2320,G$1,FALSE),VLOOKUP($A21,Pit!$A$4:$BA$1686,G$2,FALSE))</f>
        <v>Ledezma</v>
      </c>
      <c r="H21" s="16">
        <f>IF($C21="B",VLOOKUP($A21,Bat!$A$4:$BF$2320,H$1,FALSE),VLOOKUP($A21,Pit!$A$4:$BA$1686,H$2,FALSE))</f>
        <v>21</v>
      </c>
      <c r="I21" s="16" t="str">
        <f>IF($C21="B",VLOOKUP($A21,Bat!$A$4:$BF$2320,I$1,FALSE),VLOOKUP($A21,Pit!$A$4:$BA$1686,I$2,FALSE))</f>
        <v>R</v>
      </c>
      <c r="J21" s="16" t="str">
        <f>IF($C21="B",VLOOKUP($A21,Bat!$A$4:$BF$2320,J$1,FALSE),VLOOKUP($A21,Pit!$A$4:$BA$1686,J$2,FALSE))</f>
        <v>R</v>
      </c>
      <c r="K21" s="16" t="str">
        <f>IF($C21="B",VLOOKUP($A21,Bat!$A$4:$BF$2320,K$1,FALSE),VLOOKUP($A21,Pit!$A$4:$BA$1686,K$2,FALSE))</f>
        <v>Low</v>
      </c>
      <c r="L21" s="17" t="str">
        <f>IF($C21="B",VLOOKUP($A21,Bat!$A$4:$BF$2320,L$1,FALSE),VLOOKUP($A21,Pit!$A$4:$BA$1686,L$2,FALSE))</f>
        <v>Normal</v>
      </c>
      <c r="M21" s="16">
        <f>IF($C21="B",VLOOKUP($A21,Bat!$A$4:$BF$2320,M$1,FALSE),VLOOKUP($A21,Pit!$A$4:$BA$1686,M$2,FALSE))</f>
        <v>5</v>
      </c>
      <c r="N21" s="16">
        <f>IF($C21="B",VLOOKUP($A21,Bat!$A$4:$BF$2320,N$1,FALSE),VLOOKUP($A21,Pit!$A$4:$BA$1686,N$2,FALSE))</f>
        <v>3</v>
      </c>
      <c r="O21" s="16">
        <f>IF($C21="B",VLOOKUP($A21,Bat!$A$4:$BF$2320,O$1,FALSE),VLOOKUP($A21,Pit!$A$4:$BA$1686,O$2,FALSE))</f>
        <v>4</v>
      </c>
      <c r="P21" s="16">
        <f>IF($C21="B",VLOOKUP($A21,Bat!$A$4:$BF$2320,P$1,FALSE),VLOOKUP($A21,Pit!$A$4:$BA$1686,P$2,FALSE))</f>
        <v>5</v>
      </c>
      <c r="Q21" s="17">
        <f>IF($C21="B",VLOOKUP($A21,Bat!$A$4:$BF$2320,Q$1,FALSE),VLOOKUP($A21,Pit!$A$4:$BA$1686,Q$2,FALSE))</f>
        <v>3</v>
      </c>
      <c r="R21" s="18">
        <f>IF($C21="B",VLOOKUP($A21,Bat!$A$4:$BF$2320,R$1,FALSE),VLOOKUP($A21,Pit!$A$4:$BA$1686,R$2,FALSE))</f>
        <v>11.503201527125995</v>
      </c>
      <c r="S21" s="19">
        <f>IF($C21="B",VLOOKUP($A21,Bat!$A$4:$BF$2320,S$1,FALSE),VLOOKUP($A21,Pit!$A$4:$BA$1686,S$2,FALSE))</f>
        <v>2.0547432262697511</v>
      </c>
      <c r="T21" s="20" t="str">
        <f>IF($C21="B",VLOOKUP($A21,Bat!$A$4:$BF$2320,T$1,FALSE),VLOOKUP($A21,Pit!$A$4:$BA$1686,T$2,FALSE))</f>
        <v>$310k</v>
      </c>
      <c r="U21" s="17" t="str">
        <f>VLOOKUP(IF($C21="B",VLOOKUP($A21,Bat!$A$4:$AU$2320,U$1,FALSE),VLOOKUP($A21,Pit!$A$4:$BE$1686,U$2,FALSE)),COND!$A$35:$B$41,2,FALSE)</f>
        <v>??</v>
      </c>
      <c r="V21" s="21">
        <f>IF($C21="B",VLOOKUP($A21,Bat!$A$4:$AT$2284,46,FALSE),VLOOKUP($A21,Pit!$A$4:$BD$1664,56,FALSE))</f>
        <v>142</v>
      </c>
      <c r="W21" s="16">
        <f t="shared" si="2"/>
        <v>999</v>
      </c>
      <c r="X21" s="16"/>
      <c r="Y21" s="22">
        <f t="shared" si="3"/>
        <v>92</v>
      </c>
      <c r="Z21" s="16">
        <f>IFERROR(VLOOKUP($D21,Results37!$F$3:$L$1396,Z$1,FALSE),"")</f>
        <v>17</v>
      </c>
      <c r="AA21" s="47">
        <f>IF(ISERROR(VLOOKUP(D21,Results37!$F$3:$O$399,AA$1,FALSE)),"",IF(VLOOKUP(D21,Results37!$F$3:$O$399,AA$1+1,FALSE)=1,"S"&amp;VLOOKUP(D21,Results37!$F$3:$O$399,AA$1,FALSE),VLOOKUP(D21,Results37!$F$3:$O$399,AA$1,FALSE)))</f>
        <v>1</v>
      </c>
      <c r="AB21" s="16">
        <f>IFERROR(VLOOKUP($D21,Results37!$F$3:$L$1396,AB$1,FALSE),"")</f>
        <v>17</v>
      </c>
      <c r="AC21" s="16" t="str">
        <f>IFERROR(VLOOKUP($D21,Results37!$F$3:$L$1396,AC$1,FALSE),"")</f>
        <v>Duluth Warriors</v>
      </c>
      <c r="AD21" s="16" t="str">
        <f t="shared" si="4"/>
        <v/>
      </c>
      <c r="AE21" s="20" t="str">
        <f>IF(ISERROR(VLOOKUP($AC21&amp;"-"&amp;$F21&amp;" "&amp;G21,Bonuses!$B$1:$G$1006,4,FALSE)),"",INT(VLOOKUP($AC21&amp;"-"&amp;$F21&amp;" "&amp;$G21,Bonuses!$B$1:$G$1006,4,FALSE)))</f>
        <v/>
      </c>
      <c r="AF21" s="16" t="str">
        <f>IF(ISERROR(VLOOKUP($AC21&amp;"-"&amp;$F21,Bonuses!$B$1:$G$1006,5,FALSE)),"",IF(VLOOKUP($AC21&amp;"-"&amp;$F21,Bonuses!$B$1:$G$1006,5,FALSE)="","",VLOOKUP($AC21&amp;"-"&amp;$F21,Bonuses!$B$1:$G$1006,6,FALSE)&amp;" yrs, "&amp;VLOOKUP($AC21&amp;"-"&amp;$F21,Bonuses!$B$1:$G$1006,5,FALSE)))</f>
        <v/>
      </c>
    </row>
    <row r="22" spans="1:32" s="21" customFormat="1" x14ac:dyDescent="0.25">
      <c r="A22" s="21" t="s">
        <v>3131</v>
      </c>
      <c r="B22" s="21">
        <f t="shared" si="0"/>
        <v>1</v>
      </c>
      <c r="C22" s="21" t="str">
        <f t="shared" si="1"/>
        <v>P</v>
      </c>
      <c r="D22" s="17">
        <f>IF($C22="B",VLOOKUP($A22,Bat!$A$4:$BF$2320,D$1,FALSE),VLOOKUP($A22,Pit!$A$4:$BA$1686,D$2,FALSE))</f>
        <v>2771</v>
      </c>
      <c r="E22" s="16" t="str">
        <f>IF($C22="B",VLOOKUP($A22,Bat!$A$4:$BF$2320,E$1,FALSE),VLOOKUP($A22,Pit!$A$4:$BA$1686,E$2,FALSE))</f>
        <v>SP</v>
      </c>
      <c r="F22" s="16" t="str">
        <f>IF($C22="B",VLOOKUP($A22,Bat!$A$4:$BF$2320,F$1,FALSE),VLOOKUP($A22,Pit!$A$4:$BA$1686,F$2,FALSE))</f>
        <v>Orlando</v>
      </c>
      <c r="G22" s="16" t="str">
        <f>IF($C22="B",VLOOKUP($A22,Bat!$A$4:$BF$2320,G$1,FALSE),VLOOKUP($A22,Pit!$A$4:$BA$1686,G$2,FALSE))</f>
        <v>Rúbio</v>
      </c>
      <c r="H22" s="16">
        <f>IF($C22="B",VLOOKUP($A22,Bat!$A$4:$BF$2320,H$1,FALSE),VLOOKUP($A22,Pit!$A$4:$BA$1686,H$2,FALSE))</f>
        <v>21</v>
      </c>
      <c r="I22" s="16" t="str">
        <f>IF($C22="B",VLOOKUP($A22,Bat!$A$4:$BF$2320,I$1,FALSE),VLOOKUP($A22,Pit!$A$4:$BA$1686,I$2,FALSE))</f>
        <v>R</v>
      </c>
      <c r="J22" s="16" t="str">
        <f>IF($C22="B",VLOOKUP($A22,Bat!$A$4:$BF$2320,J$1,FALSE),VLOOKUP($A22,Pit!$A$4:$BA$1686,J$2,FALSE))</f>
        <v>R</v>
      </c>
      <c r="K22" s="16" t="str">
        <f>IF($C22="B",VLOOKUP($A22,Bat!$A$4:$BF$2320,K$1,FALSE),VLOOKUP($A22,Pit!$A$4:$BA$1686,K$2,FALSE))</f>
        <v>Normal</v>
      </c>
      <c r="L22" s="17" t="str">
        <f>IF($C22="B",VLOOKUP($A22,Bat!$A$4:$BF$2320,L$1,FALSE),VLOOKUP($A22,Pit!$A$4:$BA$1686,L$2,FALSE))</f>
        <v>Normal</v>
      </c>
      <c r="M22" s="16">
        <f>IF($C22="B",VLOOKUP($A22,Bat!$A$4:$BF$2320,M$1,FALSE),VLOOKUP($A22,Pit!$A$4:$BA$1686,M$2,FALSE))</f>
        <v>6</v>
      </c>
      <c r="N22" s="16">
        <f>IF($C22="B",VLOOKUP($A22,Bat!$A$4:$BF$2320,N$1,FALSE),VLOOKUP($A22,Pit!$A$4:$BA$1686,N$2,FALSE))</f>
        <v>5</v>
      </c>
      <c r="O22" s="16">
        <f>IF($C22="B",VLOOKUP($A22,Bat!$A$4:$BF$2320,O$1,FALSE),VLOOKUP($A22,Pit!$A$4:$BA$1686,O$2,FALSE))</f>
        <v>2</v>
      </c>
      <c r="P22" s="16" t="str">
        <f>IF($C22="B",VLOOKUP($A22,Bat!$A$4:$BF$2320,P$1,FALSE),VLOOKUP($A22,Pit!$A$4:$BA$1686,P$2,FALSE))</f>
        <v>97-99 Mph</v>
      </c>
      <c r="Q22" s="17">
        <f>IF($C22="B",VLOOKUP($A22,Bat!$A$4:$BF$2320,Q$1,FALSE),VLOOKUP($A22,Pit!$A$4:$BA$1686,Q$2,FALSE))</f>
        <v>6</v>
      </c>
      <c r="R22" s="18">
        <f>IF($C22="B",VLOOKUP($A22,Bat!$A$4:$BF$2320,R$1,FALSE),VLOOKUP($A22,Pit!$A$4:$BA$1686,R$2,FALSE))</f>
        <v>30.960875297395063</v>
      </c>
      <c r="S22" s="19">
        <f>IF($C22="B",VLOOKUP($A22,Bat!$A$4:$BF$2320,S$1,FALSE),VLOOKUP($A22,Pit!$A$4:$BA$1686,S$2,FALSE))</f>
        <v>1.6623607766911475</v>
      </c>
      <c r="T22" s="20" t="str">
        <f>IF($C22="B",VLOOKUP($A22,Bat!$A$4:$BF$2320,T$1,FALSE),VLOOKUP($A22,Pit!$A$4:$BA$1686,T$2,FALSE))</f>
        <v>$2.8m</v>
      </c>
      <c r="U22" s="17" t="str">
        <f>VLOOKUP(IF($C22="B",VLOOKUP($A22,Bat!$A$4:$AU$2320,U$1,FALSE),VLOOKUP($A22,Pit!$A$4:$BE$1686,U$2,FALSE)),COND!$A$35:$B$41,2,FALSE)</f>
        <v>??</v>
      </c>
      <c r="V22" s="21">
        <f>IF($C22="B",VLOOKUP($A22,Bat!$A$4:$AT$2284,46,FALSE),VLOOKUP($A22,Pit!$A$4:$BD$1664,56,FALSE))</f>
        <v>97</v>
      </c>
      <c r="W22" s="16">
        <f t="shared" si="2"/>
        <v>999</v>
      </c>
      <c r="X22" s="16"/>
      <c r="Y22" s="22">
        <f t="shared" si="3"/>
        <v>151</v>
      </c>
      <c r="Z22" s="16">
        <f>IFERROR(VLOOKUP($D22,Results37!$F$3:$L$1396,Z$1,FALSE),"")</f>
        <v>18</v>
      </c>
      <c r="AA22" s="47">
        <f>IF(ISERROR(VLOOKUP(D22,Results37!$F$3:$O$399,AA$1,FALSE)),"",IF(VLOOKUP(D22,Results37!$F$3:$O$399,AA$1+1,FALSE)=1,"S"&amp;VLOOKUP(D22,Results37!$F$3:$O$399,AA$1,FALSE),VLOOKUP(D22,Results37!$F$3:$O$399,AA$1,FALSE)))</f>
        <v>1</v>
      </c>
      <c r="AB22" s="16">
        <f>IFERROR(VLOOKUP($D22,Results37!$F$3:$L$1396,AB$1,FALSE),"")</f>
        <v>18</v>
      </c>
      <c r="AC22" s="16" t="str">
        <f>IFERROR(VLOOKUP($D22,Results37!$F$3:$L$1396,AC$1,FALSE),"")</f>
        <v>West Virginia Alleghenies</v>
      </c>
      <c r="AD22" s="16" t="str">
        <f t="shared" si="4"/>
        <v/>
      </c>
      <c r="AE22" s="20" t="str">
        <f>IF(ISERROR(VLOOKUP($AC22&amp;"-"&amp;$F22&amp;" "&amp;G22,Bonuses!$B$1:$G$1006,4,FALSE)),"",INT(VLOOKUP($AC22&amp;"-"&amp;$F22&amp;" "&amp;$G22,Bonuses!$B$1:$G$1006,4,FALSE)))</f>
        <v/>
      </c>
      <c r="AF22" s="16" t="str">
        <f>IF(ISERROR(VLOOKUP($AC22&amp;"-"&amp;$F22,Bonuses!$B$1:$G$1006,5,FALSE)),"",IF(VLOOKUP($AC22&amp;"-"&amp;$F22,Bonuses!$B$1:$G$1006,5,FALSE)="","",VLOOKUP($AC22&amp;"-"&amp;$F22,Bonuses!$B$1:$G$1006,6,FALSE)&amp;" yrs, "&amp;VLOOKUP($AC22&amp;"-"&amp;$F22,Bonuses!$B$1:$G$1006,5,FALSE)))</f>
        <v/>
      </c>
    </row>
    <row r="23" spans="1:32" s="21" customFormat="1" x14ac:dyDescent="0.25">
      <c r="A23" s="21" t="s">
        <v>1808</v>
      </c>
      <c r="B23" s="21">
        <f t="shared" si="0"/>
        <v>1</v>
      </c>
      <c r="C23" s="21" t="str">
        <f t="shared" si="1"/>
        <v>B</v>
      </c>
      <c r="D23" s="17">
        <f>IF($C23="B",VLOOKUP($A23,Bat!$A$4:$BF$2320,D$1,FALSE),VLOOKUP($A23,Pit!$A$4:$BA$1686,D$2,FALSE))</f>
        <v>3027</v>
      </c>
      <c r="E23" s="16" t="str">
        <f>IF($C23="B",VLOOKUP($A23,Bat!$A$4:$BF$2320,E$1,FALSE),VLOOKUP($A23,Pit!$A$4:$BA$1686,E$2,FALSE))</f>
        <v>LF</v>
      </c>
      <c r="F23" s="16" t="str">
        <f>IF($C23="B",VLOOKUP($A23,Bat!$A$4:$BF$2320,F$1,FALSE),VLOOKUP($A23,Pit!$A$4:$BA$1686,F$2,FALSE))</f>
        <v>Paul</v>
      </c>
      <c r="G23" s="16" t="str">
        <f>IF($C23="B",VLOOKUP($A23,Bat!$A$4:$BF$2320,G$1,FALSE),VLOOKUP($A23,Pit!$A$4:$BA$1686,G$2,FALSE))</f>
        <v>Oglethorpe</v>
      </c>
      <c r="H23" s="16">
        <f>IF($C23="B",VLOOKUP($A23,Bat!$A$4:$BF$2320,H$1,FALSE),VLOOKUP($A23,Pit!$A$4:$BA$1686,H$2,FALSE))</f>
        <v>21</v>
      </c>
      <c r="I23" s="16" t="str">
        <f>IF($C23="B",VLOOKUP($A23,Bat!$A$4:$BF$2320,I$1,FALSE),VLOOKUP($A23,Pit!$A$4:$BA$1686,I$2,FALSE))</f>
        <v>R</v>
      </c>
      <c r="J23" s="16" t="str">
        <f>IF($C23="B",VLOOKUP($A23,Bat!$A$4:$BF$2320,J$1,FALSE),VLOOKUP($A23,Pit!$A$4:$BA$1686,J$2,FALSE))</f>
        <v>R</v>
      </c>
      <c r="K23" s="16" t="str">
        <f>IF($C23="B",VLOOKUP($A23,Bat!$A$4:$BF$2320,K$1,FALSE),VLOOKUP($A23,Pit!$A$4:$BA$1686,K$2,FALSE))</f>
        <v>Normal</v>
      </c>
      <c r="L23" s="17" t="str">
        <f>IF($C23="B",VLOOKUP($A23,Bat!$A$4:$BF$2320,L$1,FALSE),VLOOKUP($A23,Pit!$A$4:$BA$1686,L$2,FALSE))</f>
        <v>High</v>
      </c>
      <c r="M23" s="16">
        <f>IF($C23="B",VLOOKUP($A23,Bat!$A$4:$BF$2320,M$1,FALSE),VLOOKUP($A23,Pit!$A$4:$BA$1686,M$2,FALSE))</f>
        <v>5</v>
      </c>
      <c r="N23" s="16">
        <f>IF($C23="B",VLOOKUP($A23,Bat!$A$4:$BF$2320,N$1,FALSE),VLOOKUP($A23,Pit!$A$4:$BA$1686,N$2,FALSE))</f>
        <v>7</v>
      </c>
      <c r="O23" s="16">
        <f>IF($C23="B",VLOOKUP($A23,Bat!$A$4:$BF$2320,O$1,FALSE),VLOOKUP($A23,Pit!$A$4:$BA$1686,O$2,FALSE))</f>
        <v>6</v>
      </c>
      <c r="P23" s="16">
        <f>IF($C23="B",VLOOKUP($A23,Bat!$A$4:$BF$2320,P$1,FALSE),VLOOKUP($A23,Pit!$A$4:$BA$1686,P$2,FALSE))</f>
        <v>6</v>
      </c>
      <c r="Q23" s="17">
        <f>IF($C23="B",VLOOKUP($A23,Bat!$A$4:$BF$2320,Q$1,FALSE),VLOOKUP($A23,Pit!$A$4:$BA$1686,Q$2,FALSE))</f>
        <v>4</v>
      </c>
      <c r="R23" s="18">
        <f>IF($C23="B",VLOOKUP($A23,Bat!$A$4:$BF$2320,R$1,FALSE),VLOOKUP($A23,Pit!$A$4:$BA$1686,R$2,FALSE))</f>
        <v>15.949359113081572</v>
      </c>
      <c r="S23" s="19">
        <f>IF($C23="B",VLOOKUP($A23,Bat!$A$4:$BF$2320,S$1,FALSE),VLOOKUP($A23,Pit!$A$4:$BA$1686,S$2,FALSE))</f>
        <v>2.6886604718065468</v>
      </c>
      <c r="T23" s="20" t="str">
        <f>IF($C23="B",VLOOKUP($A23,Bat!$A$4:$BF$2320,T$1,FALSE),VLOOKUP($A23,Pit!$A$4:$BA$1686,T$2,FALSE))</f>
        <v>$1.7m</v>
      </c>
      <c r="U23" s="17" t="str">
        <f>VLOOKUP(IF($C23="B",VLOOKUP($A23,Bat!$A$4:$AU$2320,U$1,FALSE),VLOOKUP($A23,Pit!$A$4:$BE$1686,U$2,FALSE)),COND!$A$35:$B$41,2,FALSE)</f>
        <v>??</v>
      </c>
      <c r="V23" s="21">
        <f>IF($C23="B",VLOOKUP($A23,Bat!$A$4:$AT$2284,46,FALSE),VLOOKUP($A23,Pit!$A$4:$BD$1664,56,FALSE))</f>
        <v>5</v>
      </c>
      <c r="W23" s="16">
        <f t="shared" si="2"/>
        <v>999</v>
      </c>
      <c r="X23" s="16">
        <v>10</v>
      </c>
      <c r="Y23" s="22">
        <f t="shared" si="3"/>
        <v>33</v>
      </c>
      <c r="Z23" s="16">
        <f>IFERROR(VLOOKUP($D23,Results37!$F$3:$L$1396,Z$1,FALSE),"")</f>
        <v>19</v>
      </c>
      <c r="AA23" s="47">
        <f>IF(ISERROR(VLOOKUP(D23,Results37!$F$3:$O$399,AA$1,FALSE)),"",IF(VLOOKUP(D23,Results37!$F$3:$O$399,AA$1+1,FALSE)=1,"S"&amp;VLOOKUP(D23,Results37!$F$3:$O$399,AA$1,FALSE),VLOOKUP(D23,Results37!$F$3:$O$399,AA$1,FALSE)))</f>
        <v>1</v>
      </c>
      <c r="AB23" s="16">
        <f>IFERROR(VLOOKUP($D23,Results37!$F$3:$L$1396,AB$1,FALSE),"")</f>
        <v>19</v>
      </c>
      <c r="AC23" s="16" t="str">
        <f>IFERROR(VLOOKUP($D23,Results37!$F$3:$L$1396,AC$1,FALSE),"")</f>
        <v>Havana Leones</v>
      </c>
      <c r="AD23" s="16">
        <f t="shared" si="4"/>
        <v>-9</v>
      </c>
      <c r="AE23" s="20" t="str">
        <f>IF(ISERROR(VLOOKUP($AC23&amp;"-"&amp;$F23&amp;" "&amp;G23,Bonuses!$B$1:$G$1006,4,FALSE)),"",INT(VLOOKUP($AC23&amp;"-"&amp;$F23&amp;" "&amp;$G23,Bonuses!$B$1:$G$1006,4,FALSE)))</f>
        <v/>
      </c>
      <c r="AF23" s="16" t="str">
        <f>IF(ISERROR(VLOOKUP($AC23&amp;"-"&amp;$F23,Bonuses!$B$1:$G$1006,5,FALSE)),"",IF(VLOOKUP($AC23&amp;"-"&amp;$F23,Bonuses!$B$1:$G$1006,5,FALSE)="","",VLOOKUP($AC23&amp;"-"&amp;$F23,Bonuses!$B$1:$G$1006,6,FALSE)&amp;" yrs, "&amp;VLOOKUP($AC23&amp;"-"&amp;$F23,Bonuses!$B$1:$G$1006,5,FALSE)))</f>
        <v/>
      </c>
    </row>
    <row r="24" spans="1:32" s="21" customFormat="1" x14ac:dyDescent="0.25">
      <c r="A24" s="21" t="s">
        <v>2247</v>
      </c>
      <c r="B24" s="21">
        <f t="shared" si="0"/>
        <v>1</v>
      </c>
      <c r="C24" s="21" t="str">
        <f t="shared" si="1"/>
        <v>P</v>
      </c>
      <c r="D24" s="17">
        <f>IF($C24="B",VLOOKUP($A24,Bat!$A$4:$BF$2320,D$1,FALSE),VLOOKUP($A24,Pit!$A$4:$BA$1686,D$2,FALSE))</f>
        <v>3394</v>
      </c>
      <c r="E24" s="16" t="str">
        <f>IF($C24="B",VLOOKUP($A24,Bat!$A$4:$BF$2320,E$1,FALSE),VLOOKUP($A24,Pit!$A$4:$BA$1686,E$2,FALSE))</f>
        <v>CL</v>
      </c>
      <c r="F24" s="16" t="str">
        <f>IF($C24="B",VLOOKUP($A24,Bat!$A$4:$BF$2320,F$1,FALSE),VLOOKUP($A24,Pit!$A$4:$BA$1686,F$2,FALSE))</f>
        <v>Hubert</v>
      </c>
      <c r="G24" s="16" t="str">
        <f>IF($C24="B",VLOOKUP($A24,Bat!$A$4:$BF$2320,G$1,FALSE),VLOOKUP($A24,Pit!$A$4:$BA$1686,G$2,FALSE))</f>
        <v>Jacobs</v>
      </c>
      <c r="H24" s="16">
        <f>IF($C24="B",VLOOKUP($A24,Bat!$A$4:$BF$2320,H$1,FALSE),VLOOKUP($A24,Pit!$A$4:$BA$1686,H$2,FALSE))</f>
        <v>21</v>
      </c>
      <c r="I24" s="16" t="str">
        <f>IF($C24="B",VLOOKUP($A24,Bat!$A$4:$BF$2320,I$1,FALSE),VLOOKUP($A24,Pit!$A$4:$BA$1686,I$2,FALSE))</f>
        <v>R</v>
      </c>
      <c r="J24" s="16" t="str">
        <f>IF($C24="B",VLOOKUP($A24,Bat!$A$4:$BF$2320,J$1,FALSE),VLOOKUP($A24,Pit!$A$4:$BA$1686,J$2,FALSE))</f>
        <v>R</v>
      </c>
      <c r="K24" s="16" t="str">
        <f>IF($C24="B",VLOOKUP($A24,Bat!$A$4:$BF$2320,K$1,FALSE),VLOOKUP($A24,Pit!$A$4:$BA$1686,K$2,FALSE))</f>
        <v>High</v>
      </c>
      <c r="L24" s="17" t="str">
        <f>IF($C24="B",VLOOKUP($A24,Bat!$A$4:$BF$2320,L$1,FALSE),VLOOKUP($A24,Pit!$A$4:$BA$1686,L$2,FALSE))</f>
        <v>Normal</v>
      </c>
      <c r="M24" s="16">
        <f>IF($C24="B",VLOOKUP($A24,Bat!$A$4:$BF$2320,M$1,FALSE),VLOOKUP($A24,Pit!$A$4:$BA$1686,M$2,FALSE))</f>
        <v>9</v>
      </c>
      <c r="N24" s="16">
        <f>IF($C24="B",VLOOKUP($A24,Bat!$A$4:$BF$2320,N$1,FALSE),VLOOKUP($A24,Pit!$A$4:$BA$1686,N$2,FALSE))</f>
        <v>5</v>
      </c>
      <c r="O24" s="16">
        <f>IF($C24="B",VLOOKUP($A24,Bat!$A$4:$BF$2320,O$1,FALSE),VLOOKUP($A24,Pit!$A$4:$BA$1686,O$2,FALSE))</f>
        <v>3</v>
      </c>
      <c r="P24" s="16" t="str">
        <f>IF($C24="B",VLOOKUP($A24,Bat!$A$4:$BF$2320,P$1,FALSE),VLOOKUP($A24,Pit!$A$4:$BA$1686,P$2,FALSE))</f>
        <v>94-96 Mph</v>
      </c>
      <c r="Q24" s="17">
        <f>IF($C24="B",VLOOKUP($A24,Bat!$A$4:$BF$2320,Q$1,FALSE),VLOOKUP($A24,Pit!$A$4:$BA$1686,Q$2,FALSE))</f>
        <v>9</v>
      </c>
      <c r="R24" s="18">
        <f>IF($C24="B",VLOOKUP($A24,Bat!$A$4:$BF$2320,R$1,FALSE),VLOOKUP($A24,Pit!$A$4:$BA$1686,R$2,FALSE))</f>
        <v>47.087633088156004</v>
      </c>
      <c r="S24" s="19">
        <f>IF($C24="B",VLOOKUP($A24,Bat!$A$4:$BF$2320,S$1,FALSE),VLOOKUP($A24,Pit!$A$4:$BA$1686,S$2,FALSE))</f>
        <v>3.079097176951477</v>
      </c>
      <c r="T24" s="20" t="str">
        <f>IF($C24="B",VLOOKUP($A24,Bat!$A$4:$BF$2320,T$1,FALSE),VLOOKUP($A24,Pit!$A$4:$BA$1686,T$2,FALSE))</f>
        <v>$320k</v>
      </c>
      <c r="U24" s="17" t="str">
        <f>VLOOKUP(IF($C24="B",VLOOKUP($A24,Bat!$A$4:$AU$2320,U$1,FALSE),VLOOKUP($A24,Pit!$A$4:$BE$1686,U$2,FALSE)),COND!$A$35:$B$41,2,FALSE)</f>
        <v>??</v>
      </c>
      <c r="V24" s="21">
        <f>IF($C24="B",VLOOKUP($A24,Bat!$A$4:$AT$2284,46,FALSE),VLOOKUP($A24,Pit!$A$4:$BD$1664,56,FALSE))</f>
        <v>4</v>
      </c>
      <c r="W24" s="16">
        <f t="shared" si="2"/>
        <v>999</v>
      </c>
      <c r="X24" s="16">
        <v>6</v>
      </c>
      <c r="Y24" s="22">
        <f t="shared" si="3"/>
        <v>20</v>
      </c>
      <c r="Z24" s="16">
        <f>IFERROR(VLOOKUP($D24,Results37!$F$3:$L$1396,Z$1,FALSE),"")</f>
        <v>20</v>
      </c>
      <c r="AA24" s="47">
        <f>IF(ISERROR(VLOOKUP(D24,Results37!$F$3:$O$399,AA$1,FALSE)),"",IF(VLOOKUP(D24,Results37!$F$3:$O$399,AA$1+1,FALSE)=1,"S"&amp;VLOOKUP(D24,Results37!$F$3:$O$399,AA$1,FALSE),VLOOKUP(D24,Results37!$F$3:$O$399,AA$1,FALSE)))</f>
        <v>1</v>
      </c>
      <c r="AB24" s="16">
        <f>IFERROR(VLOOKUP($D24,Results37!$F$3:$L$1396,AB$1,FALSE),"")</f>
        <v>20</v>
      </c>
      <c r="AC24" s="16" t="str">
        <f>IFERROR(VLOOKUP($D24,Results37!$F$3:$L$1396,AC$1,FALSE),"")</f>
        <v>San Antonio Calzones of Laredo</v>
      </c>
      <c r="AD24" s="16">
        <f t="shared" si="4"/>
        <v>-14</v>
      </c>
      <c r="AE24" s="20" t="str">
        <f>IF(ISERROR(VLOOKUP($AC24&amp;"-"&amp;$F24&amp;" "&amp;G24,Bonuses!$B$1:$G$1006,4,FALSE)),"",INT(VLOOKUP($AC24&amp;"-"&amp;$F24&amp;" "&amp;$G24,Bonuses!$B$1:$G$1006,4,FALSE)))</f>
        <v/>
      </c>
      <c r="AF24" s="16" t="str">
        <f>IF(ISERROR(VLOOKUP($AC24&amp;"-"&amp;$F24,Bonuses!$B$1:$G$1006,5,FALSE)),"",IF(VLOOKUP($AC24&amp;"-"&amp;$F24,Bonuses!$B$1:$G$1006,5,FALSE)="","",VLOOKUP($AC24&amp;"-"&amp;$F24,Bonuses!$B$1:$G$1006,6,FALSE)&amp;" yrs, "&amp;VLOOKUP($AC24&amp;"-"&amp;$F24,Bonuses!$B$1:$G$1006,5,FALSE)))</f>
        <v/>
      </c>
    </row>
    <row r="25" spans="1:32" s="21" customFormat="1" x14ac:dyDescent="0.25">
      <c r="A25" s="21" t="s">
        <v>1852</v>
      </c>
      <c r="B25" s="21">
        <f t="shared" si="0"/>
        <v>1</v>
      </c>
      <c r="C25" s="21" t="str">
        <f t="shared" si="1"/>
        <v>B</v>
      </c>
      <c r="D25" s="17">
        <f>IF($C25="B",VLOOKUP($A25,Bat!$A$4:$BF$2320,D$1,FALSE),VLOOKUP($A25,Pit!$A$4:$BA$1686,D$2,FALSE))</f>
        <v>16082</v>
      </c>
      <c r="E25" s="16" t="str">
        <f>IF($C25="B",VLOOKUP($A25,Bat!$A$4:$BF$2320,E$1,FALSE),VLOOKUP($A25,Pit!$A$4:$BA$1686,E$2,FALSE))</f>
        <v>CF</v>
      </c>
      <c r="F25" s="16" t="str">
        <f>IF($C25="B",VLOOKUP($A25,Bat!$A$4:$BF$2320,F$1,FALSE),VLOOKUP($A25,Pit!$A$4:$BA$1686,F$2,FALSE))</f>
        <v>Peter</v>
      </c>
      <c r="G25" s="16" t="str">
        <f>IF($C25="B",VLOOKUP($A25,Bat!$A$4:$BF$2320,G$1,FALSE),VLOOKUP($A25,Pit!$A$4:$BA$1686,G$2,FALSE))</f>
        <v>Monnington</v>
      </c>
      <c r="H25" s="16">
        <f>IF($C25="B",VLOOKUP($A25,Bat!$A$4:$BF$2320,H$1,FALSE),VLOOKUP($A25,Pit!$A$4:$BA$1686,H$2,FALSE))</f>
        <v>21</v>
      </c>
      <c r="I25" s="16" t="str">
        <f>IF($C25="B",VLOOKUP($A25,Bat!$A$4:$BF$2320,I$1,FALSE),VLOOKUP($A25,Pit!$A$4:$BA$1686,I$2,FALSE))</f>
        <v>R</v>
      </c>
      <c r="J25" s="16" t="str">
        <f>IF($C25="B",VLOOKUP($A25,Bat!$A$4:$BF$2320,J$1,FALSE),VLOOKUP($A25,Pit!$A$4:$BA$1686,J$2,FALSE))</f>
        <v>R</v>
      </c>
      <c r="K25" s="16" t="str">
        <f>IF($C25="B",VLOOKUP($A25,Bat!$A$4:$BF$2320,K$1,FALSE),VLOOKUP($A25,Pit!$A$4:$BA$1686,K$2,FALSE))</f>
        <v>Normal</v>
      </c>
      <c r="L25" s="17" t="str">
        <f>IF($C25="B",VLOOKUP($A25,Bat!$A$4:$BF$2320,L$1,FALSE),VLOOKUP($A25,Pit!$A$4:$BA$1686,L$2,FALSE))</f>
        <v>High</v>
      </c>
      <c r="M25" s="16">
        <f>IF($C25="B",VLOOKUP($A25,Bat!$A$4:$BF$2320,M$1,FALSE),VLOOKUP($A25,Pit!$A$4:$BA$1686,M$2,FALSE))</f>
        <v>4</v>
      </c>
      <c r="N25" s="16">
        <f>IF($C25="B",VLOOKUP($A25,Bat!$A$4:$BF$2320,N$1,FALSE),VLOOKUP($A25,Pit!$A$4:$BA$1686,N$2,FALSE))</f>
        <v>5</v>
      </c>
      <c r="O25" s="16">
        <f>IF($C25="B",VLOOKUP($A25,Bat!$A$4:$BF$2320,O$1,FALSE),VLOOKUP($A25,Pit!$A$4:$BA$1686,O$2,FALSE))</f>
        <v>6</v>
      </c>
      <c r="P25" s="16">
        <f>IF($C25="B",VLOOKUP($A25,Bat!$A$4:$BF$2320,P$1,FALSE),VLOOKUP($A25,Pit!$A$4:$BA$1686,P$2,FALSE))</f>
        <v>4</v>
      </c>
      <c r="Q25" s="17">
        <f>IF($C25="B",VLOOKUP($A25,Bat!$A$4:$BF$2320,Q$1,FALSE),VLOOKUP($A25,Pit!$A$4:$BA$1686,Q$2,FALSE))</f>
        <v>6</v>
      </c>
      <c r="R25" s="18">
        <f>IF($C25="B",VLOOKUP($A25,Bat!$A$4:$BF$2320,R$1,FALSE),VLOOKUP($A25,Pit!$A$4:$BA$1686,R$2,FALSE))</f>
        <v>11.30793128509857</v>
      </c>
      <c r="S25" s="19">
        <f>IF($C25="B",VLOOKUP($A25,Bat!$A$4:$BF$2320,S$1,FALSE),VLOOKUP($A25,Pit!$A$4:$BA$1686,S$2,FALSE))</f>
        <v>2.0269022936063794</v>
      </c>
      <c r="T25" s="20" t="str">
        <f>IF($C25="B",VLOOKUP($A25,Bat!$A$4:$BF$2320,T$1,FALSE),VLOOKUP($A25,Pit!$A$4:$BA$1686,T$2,FALSE))</f>
        <v>$4.0m</v>
      </c>
      <c r="U25" s="17" t="str">
        <f>VLOOKUP(IF($C25="B",VLOOKUP($A25,Bat!$A$4:$AU$2320,U$1,FALSE),VLOOKUP($A25,Pit!$A$4:$BE$1686,U$2,FALSE)),COND!$A$35:$B$41,2,FALSE)</f>
        <v>??</v>
      </c>
      <c r="V25" s="21">
        <f>IF($C25="B",VLOOKUP($A25,Bat!$A$4:$AT$2284,46,FALSE),VLOOKUP($A25,Pit!$A$4:$BD$1664,56,FALSE))</f>
        <v>19</v>
      </c>
      <c r="W25" s="16">
        <f t="shared" si="2"/>
        <v>999</v>
      </c>
      <c r="X25" s="16">
        <v>34</v>
      </c>
      <c r="Y25" s="22">
        <f t="shared" si="3"/>
        <v>99</v>
      </c>
      <c r="Z25" s="16">
        <f>IFERROR(VLOOKUP($D25,Results37!$F$3:$L$1396,Z$1,FALSE),"")</f>
        <v>21</v>
      </c>
      <c r="AA25" s="47">
        <f>IF(ISERROR(VLOOKUP(D25,Results37!$F$3:$O$399,AA$1,FALSE)),"",IF(VLOOKUP(D25,Results37!$F$3:$O$399,AA$1+1,FALSE)=1,"S"&amp;VLOOKUP(D25,Results37!$F$3:$O$399,AA$1,FALSE),VLOOKUP(D25,Results37!$F$3:$O$399,AA$1,FALSE)))</f>
        <v>1</v>
      </c>
      <c r="AB25" s="16">
        <f>IFERROR(VLOOKUP($D25,Results37!$F$3:$L$1396,AB$1,FALSE),"")</f>
        <v>21</v>
      </c>
      <c r="AC25" s="16" t="str">
        <f>IFERROR(VLOOKUP($D25,Results37!$F$3:$L$1396,AC$1,FALSE),"")</f>
        <v>Shin Seiki Evas</v>
      </c>
      <c r="AD25" s="16">
        <f t="shared" si="4"/>
        <v>13</v>
      </c>
      <c r="AE25" s="20" t="str">
        <f>IF(ISERROR(VLOOKUP($AC25&amp;"-"&amp;$F25&amp;" "&amp;G25,Bonuses!$B$1:$G$1006,4,FALSE)),"",INT(VLOOKUP($AC25&amp;"-"&amp;$F25&amp;" "&amp;$G25,Bonuses!$B$1:$G$1006,4,FALSE)))</f>
        <v/>
      </c>
      <c r="AF25" s="16" t="str">
        <f>IF(ISERROR(VLOOKUP($AC25&amp;"-"&amp;$F25,Bonuses!$B$1:$G$1006,5,FALSE)),"",IF(VLOOKUP($AC25&amp;"-"&amp;$F25,Bonuses!$B$1:$G$1006,5,FALSE)="","",VLOOKUP($AC25&amp;"-"&amp;$F25,Bonuses!$B$1:$G$1006,6,FALSE)&amp;" yrs, "&amp;VLOOKUP($AC25&amp;"-"&amp;$F25,Bonuses!$B$1:$G$1006,5,FALSE)))</f>
        <v/>
      </c>
    </row>
    <row r="26" spans="1:32" s="21" customFormat="1" x14ac:dyDescent="0.25">
      <c r="A26" s="21" t="s">
        <v>1823</v>
      </c>
      <c r="B26" s="21">
        <f t="shared" si="0"/>
        <v>1</v>
      </c>
      <c r="C26" s="21" t="str">
        <f t="shared" si="1"/>
        <v>B</v>
      </c>
      <c r="D26" s="17">
        <f>IF($C26="B",VLOOKUP($A26,Bat!$A$4:$BF$2320,D$1,FALSE),VLOOKUP($A26,Pit!$A$4:$BA$1686,D$2,FALSE))</f>
        <v>16035</v>
      </c>
      <c r="E26" s="16" t="str">
        <f>IF($C26="B",VLOOKUP($A26,Bat!$A$4:$BF$2320,E$1,FALSE),VLOOKUP($A26,Pit!$A$4:$BA$1686,E$2,FALSE))</f>
        <v>3B</v>
      </c>
      <c r="F26" s="16" t="str">
        <f>IF($C26="B",VLOOKUP($A26,Bat!$A$4:$BF$2320,F$1,FALSE),VLOOKUP($A26,Pit!$A$4:$BA$1686,F$2,FALSE))</f>
        <v>Jo</v>
      </c>
      <c r="G26" s="16" t="str">
        <f>IF($C26="B",VLOOKUP($A26,Bat!$A$4:$BF$2320,G$1,FALSE),VLOOKUP($A26,Pit!$A$4:$BA$1686,G$2,FALSE))</f>
        <v>Nii</v>
      </c>
      <c r="H26" s="16">
        <f>IF($C26="B",VLOOKUP($A26,Bat!$A$4:$BF$2320,H$1,FALSE),VLOOKUP($A26,Pit!$A$4:$BA$1686,H$2,FALSE))</f>
        <v>21</v>
      </c>
      <c r="I26" s="16" t="str">
        <f>IF($C26="B",VLOOKUP($A26,Bat!$A$4:$BF$2320,I$1,FALSE),VLOOKUP($A26,Pit!$A$4:$BA$1686,I$2,FALSE))</f>
        <v>R</v>
      </c>
      <c r="J26" s="16" t="str">
        <f>IF($C26="B",VLOOKUP($A26,Bat!$A$4:$BF$2320,J$1,FALSE),VLOOKUP($A26,Pit!$A$4:$BA$1686,J$2,FALSE))</f>
        <v>R</v>
      </c>
      <c r="K26" s="16" t="str">
        <f>IF($C26="B",VLOOKUP($A26,Bat!$A$4:$BF$2320,K$1,FALSE),VLOOKUP($A26,Pit!$A$4:$BA$1686,K$2,FALSE))</f>
        <v>High</v>
      </c>
      <c r="L26" s="17" t="str">
        <f>IF($C26="B",VLOOKUP($A26,Bat!$A$4:$BF$2320,L$1,FALSE),VLOOKUP($A26,Pit!$A$4:$BA$1686,L$2,FALSE))</f>
        <v>High</v>
      </c>
      <c r="M26" s="16">
        <f>IF($C26="B",VLOOKUP($A26,Bat!$A$4:$BF$2320,M$1,FALSE),VLOOKUP($A26,Pit!$A$4:$BA$1686,M$2,FALSE))</f>
        <v>5</v>
      </c>
      <c r="N26" s="16">
        <f>IF($C26="B",VLOOKUP($A26,Bat!$A$4:$BF$2320,N$1,FALSE),VLOOKUP($A26,Pit!$A$4:$BA$1686,N$2,FALSE))</f>
        <v>4</v>
      </c>
      <c r="O26" s="16">
        <f>IF($C26="B",VLOOKUP($A26,Bat!$A$4:$BF$2320,O$1,FALSE),VLOOKUP($A26,Pit!$A$4:$BA$1686,O$2,FALSE))</f>
        <v>4</v>
      </c>
      <c r="P26" s="16">
        <f>IF($C26="B",VLOOKUP($A26,Bat!$A$4:$BF$2320,P$1,FALSE),VLOOKUP($A26,Pit!$A$4:$BA$1686,P$2,FALSE))</f>
        <v>5</v>
      </c>
      <c r="Q26" s="17">
        <f>IF($C26="B",VLOOKUP($A26,Bat!$A$4:$BF$2320,Q$1,FALSE),VLOOKUP($A26,Pit!$A$4:$BA$1686,Q$2,FALSE))</f>
        <v>6</v>
      </c>
      <c r="R26" s="18">
        <f>IF($C26="B",VLOOKUP($A26,Bat!$A$4:$BF$2320,R$1,FALSE),VLOOKUP($A26,Pit!$A$4:$BA$1686,R$2,FALSE))</f>
        <v>13.382228236713798</v>
      </c>
      <c r="S26" s="19">
        <f>IF($C26="B",VLOOKUP($A26,Bat!$A$4:$BF$2320,S$1,FALSE),VLOOKUP($A26,Pit!$A$4:$BA$1686,S$2,FALSE))</f>
        <v>2.3226481335979439</v>
      </c>
      <c r="T26" s="20" t="str">
        <f>IF($C26="B",VLOOKUP($A26,Bat!$A$4:$BF$2320,T$1,FALSE),VLOOKUP($A26,Pit!$A$4:$BA$1686,T$2,FALSE))</f>
        <v>$200k</v>
      </c>
      <c r="U26" s="17" t="str">
        <f>VLOOKUP(IF($C26="B",VLOOKUP($A26,Bat!$A$4:$AU$2320,U$1,FALSE),VLOOKUP($A26,Pit!$A$4:$BE$1686,U$2,FALSE)),COND!$A$35:$B$41,2,FALSE)</f>
        <v>??</v>
      </c>
      <c r="V26" s="21">
        <f>IF($C26="B",VLOOKUP($A26,Bat!$A$4:$AT$2284,46,FALSE),VLOOKUP($A26,Pit!$A$4:$BD$1664,56,FALSE))</f>
        <v>9</v>
      </c>
      <c r="W26" s="16">
        <f t="shared" si="2"/>
        <v>999</v>
      </c>
      <c r="X26" s="16">
        <v>18</v>
      </c>
      <c r="Y26" s="22">
        <f t="shared" si="3"/>
        <v>62</v>
      </c>
      <c r="Z26" s="16">
        <f>IFERROR(VLOOKUP($D26,Results37!$F$3:$L$1396,Z$1,FALSE),"")</f>
        <v>22</v>
      </c>
      <c r="AA26" s="47" t="str">
        <f>IF(ISERROR(VLOOKUP(D26,Results37!$F$3:$O$399,AA$1,FALSE)),"",IF(VLOOKUP(D26,Results37!$F$3:$O$399,AA$1+1,FALSE)=1,"S"&amp;VLOOKUP(D26,Results37!$F$3:$O$399,AA$1,FALSE),VLOOKUP(D26,Results37!$F$3:$O$399,AA$1,FALSE)))</f>
        <v>S1</v>
      </c>
      <c r="AB26" s="16">
        <f>IFERROR(VLOOKUP($D26,Results37!$F$3:$L$1396,AB$1,FALSE),"")</f>
        <v>1</v>
      </c>
      <c r="AC26" s="16" t="str">
        <f>IFERROR(VLOOKUP($D26,Results37!$F$3:$L$1396,AC$1,FALSE),"")</f>
        <v>Amsterdam Lions</v>
      </c>
      <c r="AD26" s="16">
        <f t="shared" si="4"/>
        <v>-4</v>
      </c>
      <c r="AE26" s="20" t="str">
        <f>IF(ISERROR(VLOOKUP($AC26&amp;"-"&amp;$F26&amp;" "&amp;G26,Bonuses!$B$1:$G$1006,4,FALSE)),"",INT(VLOOKUP($AC26&amp;"-"&amp;$F26&amp;" "&amp;$G26,Bonuses!$B$1:$G$1006,4,FALSE)))</f>
        <v/>
      </c>
      <c r="AF26" s="16" t="str">
        <f>IF(ISERROR(VLOOKUP($AC26&amp;"-"&amp;$F26,Bonuses!$B$1:$G$1006,5,FALSE)),"",IF(VLOOKUP($AC26&amp;"-"&amp;$F26,Bonuses!$B$1:$G$1006,5,FALSE)="","",VLOOKUP($AC26&amp;"-"&amp;$F26,Bonuses!$B$1:$G$1006,6,FALSE)&amp;" yrs, "&amp;VLOOKUP($AC26&amp;"-"&amp;$F26,Bonuses!$B$1:$G$1006,5,FALSE)))</f>
        <v/>
      </c>
    </row>
    <row r="27" spans="1:32" s="21" customFormat="1" x14ac:dyDescent="0.25">
      <c r="A27" s="21" t="s">
        <v>1807</v>
      </c>
      <c r="B27" s="21">
        <f t="shared" si="0"/>
        <v>1</v>
      </c>
      <c r="C27" s="21" t="str">
        <f t="shared" si="1"/>
        <v>B</v>
      </c>
      <c r="D27" s="17">
        <f>IF($C27="B",VLOOKUP($A27,Bat!$A$4:$BF$2320,D$1,FALSE),VLOOKUP($A27,Pit!$A$4:$BA$1686,D$2,FALSE))</f>
        <v>16076</v>
      </c>
      <c r="E27" s="16" t="str">
        <f>IF($C27="B",VLOOKUP($A27,Bat!$A$4:$BF$2320,E$1,FALSE),VLOOKUP($A27,Pit!$A$4:$BA$1686,E$2,FALSE))</f>
        <v>C</v>
      </c>
      <c r="F27" s="16" t="str">
        <f>IF($C27="B",VLOOKUP($A27,Bat!$A$4:$BF$2320,F$1,FALSE),VLOOKUP($A27,Pit!$A$4:$BA$1686,F$2,FALSE))</f>
        <v>Ewan</v>
      </c>
      <c r="G27" s="16" t="str">
        <f>IF($C27="B",VLOOKUP($A27,Bat!$A$4:$BF$2320,G$1,FALSE),VLOOKUP($A27,Pit!$A$4:$BA$1686,G$2,FALSE))</f>
        <v>Carne</v>
      </c>
      <c r="H27" s="16">
        <f>IF($C27="B",VLOOKUP($A27,Bat!$A$4:$BF$2320,H$1,FALSE),VLOOKUP($A27,Pit!$A$4:$BA$1686,H$2,FALSE))</f>
        <v>21</v>
      </c>
      <c r="I27" s="16" t="str">
        <f>IF($C27="B",VLOOKUP($A27,Bat!$A$4:$BF$2320,I$1,FALSE),VLOOKUP($A27,Pit!$A$4:$BA$1686,I$2,FALSE))</f>
        <v>R</v>
      </c>
      <c r="J27" s="16" t="str">
        <f>IF($C27="B",VLOOKUP($A27,Bat!$A$4:$BF$2320,J$1,FALSE),VLOOKUP($A27,Pit!$A$4:$BA$1686,J$2,FALSE))</f>
        <v>R</v>
      </c>
      <c r="K27" s="16" t="str">
        <f>IF($C27="B",VLOOKUP($A27,Bat!$A$4:$BF$2320,K$1,FALSE),VLOOKUP($A27,Pit!$A$4:$BA$1686,K$2,FALSE))</f>
        <v>High</v>
      </c>
      <c r="L27" s="17" t="str">
        <f>IF($C27="B",VLOOKUP($A27,Bat!$A$4:$BF$2320,L$1,FALSE),VLOOKUP($A27,Pit!$A$4:$BA$1686,L$2,FALSE))</f>
        <v>Normal</v>
      </c>
      <c r="M27" s="16">
        <f>IF($C27="B",VLOOKUP($A27,Bat!$A$4:$BF$2320,M$1,FALSE),VLOOKUP($A27,Pit!$A$4:$BA$1686,M$2,FALSE))</f>
        <v>5</v>
      </c>
      <c r="N27" s="16">
        <f>IF($C27="B",VLOOKUP($A27,Bat!$A$4:$BF$2320,N$1,FALSE),VLOOKUP($A27,Pit!$A$4:$BA$1686,N$2,FALSE))</f>
        <v>10</v>
      </c>
      <c r="O27" s="16">
        <f>IF($C27="B",VLOOKUP($A27,Bat!$A$4:$BF$2320,O$1,FALSE),VLOOKUP($A27,Pit!$A$4:$BA$1686,O$2,FALSE))</f>
        <v>5</v>
      </c>
      <c r="P27" s="16">
        <f>IF($C27="B",VLOOKUP($A27,Bat!$A$4:$BF$2320,P$1,FALSE),VLOOKUP($A27,Pit!$A$4:$BA$1686,P$2,FALSE))</f>
        <v>6</v>
      </c>
      <c r="Q27" s="17">
        <f>IF($C27="B",VLOOKUP($A27,Bat!$A$4:$BF$2320,Q$1,FALSE),VLOOKUP($A27,Pit!$A$4:$BA$1686,Q$2,FALSE))</f>
        <v>5</v>
      </c>
      <c r="R27" s="18">
        <f>IF($C27="B",VLOOKUP($A27,Bat!$A$4:$BF$2320,R$1,FALSE),VLOOKUP($A27,Pit!$A$4:$BA$1686,R$2,FALSE))</f>
        <v>18.369017303886388</v>
      </c>
      <c r="S27" s="19">
        <f>IF($C27="B",VLOOKUP($A27,Bat!$A$4:$BF$2320,S$1,FALSE),VLOOKUP($A27,Pit!$A$4:$BA$1686,S$2,FALSE))</f>
        <v>3.03364668198962</v>
      </c>
      <c r="T27" s="20" t="str">
        <f>IF($C27="B",VLOOKUP($A27,Bat!$A$4:$BF$2320,T$1,FALSE),VLOOKUP($A27,Pit!$A$4:$BA$1686,T$2,FALSE))</f>
        <v>$1.2m</v>
      </c>
      <c r="U27" s="17" t="str">
        <f>VLOOKUP(IF($C27="B",VLOOKUP($A27,Bat!$A$4:$AU$2320,U$1,FALSE),VLOOKUP($A27,Pit!$A$4:$BE$1686,U$2,FALSE)),COND!$A$35:$B$41,2,FALSE)</f>
        <v>??</v>
      </c>
      <c r="V27" s="21">
        <f>IF($C27="B",VLOOKUP($A27,Bat!$A$4:$AT$2284,46,FALSE),VLOOKUP($A27,Pit!$A$4:$BD$1664,56,FALSE))</f>
        <v>8</v>
      </c>
      <c r="W27" s="16">
        <f t="shared" si="2"/>
        <v>999</v>
      </c>
      <c r="X27" s="16">
        <v>17</v>
      </c>
      <c r="Y27" s="22">
        <f t="shared" si="3"/>
        <v>22</v>
      </c>
      <c r="Z27" s="16">
        <f>IFERROR(VLOOKUP($D27,Results37!$F$3:$L$1396,Z$1,FALSE),"")</f>
        <v>23</v>
      </c>
      <c r="AA27" s="47" t="str">
        <f>IF(ISERROR(VLOOKUP(D27,Results37!$F$3:$O$399,AA$1,FALSE)),"",IF(VLOOKUP(D27,Results37!$F$3:$O$399,AA$1+1,FALSE)=1,"S"&amp;VLOOKUP(D27,Results37!$F$3:$O$399,AA$1,FALSE),VLOOKUP(D27,Results37!$F$3:$O$399,AA$1,FALSE)))</f>
        <v>S1</v>
      </c>
      <c r="AB27" s="16">
        <f>IFERROR(VLOOKUP($D27,Results37!$F$3:$L$1396,AB$1,FALSE),"")</f>
        <v>2</v>
      </c>
      <c r="AC27" s="16" t="str">
        <f>IFERROR(VLOOKUP($D27,Results37!$F$3:$L$1396,AC$1,FALSE),"")</f>
        <v>Amsterdam Lions</v>
      </c>
      <c r="AD27" s="16">
        <f t="shared" si="4"/>
        <v>-6</v>
      </c>
      <c r="AE27" s="20">
        <f>IF(ISERROR(VLOOKUP($AC27&amp;"-"&amp;$F27&amp;" "&amp;G27,Bonuses!$B$1:$G$1006,4,FALSE)),"",INT(VLOOKUP($AC27&amp;"-"&amp;$F27&amp;" "&amp;$G27,Bonuses!$B$1:$G$1006,4,FALSE)))</f>
        <v>1200000</v>
      </c>
      <c r="AF27" s="16" t="str">
        <f>IF(ISERROR(VLOOKUP($AC27&amp;"-"&amp;$F27,Bonuses!$B$1:$G$1006,5,FALSE)),"",IF(VLOOKUP($AC27&amp;"-"&amp;$F27,Bonuses!$B$1:$G$1006,5,FALSE)="","",VLOOKUP($AC27&amp;"-"&amp;$F27,Bonuses!$B$1:$G$1006,6,FALSE)&amp;" yrs, "&amp;VLOOKUP($AC27&amp;"-"&amp;$F27,Bonuses!$B$1:$G$1006,5,FALSE)))</f>
        <v/>
      </c>
    </row>
    <row r="28" spans="1:32" s="21" customFormat="1" x14ac:dyDescent="0.25">
      <c r="A28" s="21" t="s">
        <v>2271</v>
      </c>
      <c r="B28" s="21">
        <f t="shared" si="0"/>
        <v>1</v>
      </c>
      <c r="C28" s="21" t="str">
        <f t="shared" si="1"/>
        <v>P</v>
      </c>
      <c r="D28" s="17">
        <f>IF($C28="B",VLOOKUP($A28,Bat!$A$4:$BF$2320,D$1,FALSE),VLOOKUP($A28,Pit!$A$4:$BA$1686,D$2,FALSE))</f>
        <v>16089</v>
      </c>
      <c r="E28" s="16" t="str">
        <f>IF($C28="B",VLOOKUP($A28,Bat!$A$4:$BF$2320,E$1,FALSE),VLOOKUP($A28,Pit!$A$4:$BA$1686,E$2,FALSE))</f>
        <v>SP</v>
      </c>
      <c r="F28" s="16" t="str">
        <f>IF($C28="B",VLOOKUP($A28,Bat!$A$4:$BF$2320,F$1,FALSE),VLOOKUP($A28,Pit!$A$4:$BA$1686,F$2,FALSE))</f>
        <v>Júlio</v>
      </c>
      <c r="G28" s="16" t="str">
        <f>IF($C28="B",VLOOKUP($A28,Bat!$A$4:$BF$2320,G$1,FALSE),VLOOKUP($A28,Pit!$A$4:$BA$1686,G$2,FALSE))</f>
        <v>Nieves</v>
      </c>
      <c r="H28" s="16">
        <f>IF($C28="B",VLOOKUP($A28,Bat!$A$4:$BF$2320,H$1,FALSE),VLOOKUP($A28,Pit!$A$4:$BA$1686,H$2,FALSE))</f>
        <v>21</v>
      </c>
      <c r="I28" s="16" t="str">
        <f>IF($C28="B",VLOOKUP($A28,Bat!$A$4:$BF$2320,I$1,FALSE),VLOOKUP($A28,Pit!$A$4:$BA$1686,I$2,FALSE))</f>
        <v>R</v>
      </c>
      <c r="J28" s="16" t="str">
        <f>IF($C28="B",VLOOKUP($A28,Bat!$A$4:$BF$2320,J$1,FALSE),VLOOKUP($A28,Pit!$A$4:$BA$1686,J$2,FALSE))</f>
        <v>R</v>
      </c>
      <c r="K28" s="16" t="str">
        <f>IF($C28="B",VLOOKUP($A28,Bat!$A$4:$BF$2320,K$1,FALSE),VLOOKUP($A28,Pit!$A$4:$BA$1686,K$2,FALSE))</f>
        <v>Normal</v>
      </c>
      <c r="L28" s="17" t="str">
        <f>IF($C28="B",VLOOKUP($A28,Bat!$A$4:$BF$2320,L$1,FALSE),VLOOKUP($A28,Pit!$A$4:$BA$1686,L$2,FALSE))</f>
        <v>Low</v>
      </c>
      <c r="M28" s="16">
        <f>IF($C28="B",VLOOKUP($A28,Bat!$A$4:$BF$2320,M$1,FALSE),VLOOKUP($A28,Pit!$A$4:$BA$1686,M$2,FALSE))</f>
        <v>7</v>
      </c>
      <c r="N28" s="16">
        <f>IF($C28="B",VLOOKUP($A28,Bat!$A$4:$BF$2320,N$1,FALSE),VLOOKUP($A28,Pit!$A$4:$BA$1686,N$2,FALSE))</f>
        <v>4</v>
      </c>
      <c r="O28" s="16">
        <f>IF($C28="B",VLOOKUP($A28,Bat!$A$4:$BF$2320,O$1,FALSE),VLOOKUP($A28,Pit!$A$4:$BA$1686,O$2,FALSE))</f>
        <v>3</v>
      </c>
      <c r="P28" s="16" t="str">
        <f>IF($C28="B",VLOOKUP($A28,Bat!$A$4:$BF$2320,P$1,FALSE),VLOOKUP($A28,Pit!$A$4:$BA$1686,P$2,FALSE))</f>
        <v>93-95 Mph</v>
      </c>
      <c r="Q28" s="17">
        <f>IF($C28="B",VLOOKUP($A28,Bat!$A$4:$BF$2320,Q$1,FALSE),VLOOKUP($A28,Pit!$A$4:$BA$1686,Q$2,FALSE))</f>
        <v>7</v>
      </c>
      <c r="R28" s="18">
        <f>IF($C28="B",VLOOKUP($A28,Bat!$A$4:$BF$2320,R$1,FALSE),VLOOKUP($A28,Pit!$A$4:$BA$1686,R$2,FALSE))</f>
        <v>35.66167581063668</v>
      </c>
      <c r="S28" s="19">
        <f>IF($C28="B",VLOOKUP($A28,Bat!$A$4:$BF$2320,S$1,FALSE),VLOOKUP($A28,Pit!$A$4:$BA$1686,S$2,FALSE))</f>
        <v>2.0753263140843643</v>
      </c>
      <c r="T28" s="20" t="str">
        <f>IF($C28="B",VLOOKUP($A28,Bat!$A$4:$BF$2320,T$1,FALSE),VLOOKUP($A28,Pit!$A$4:$BA$1686,T$2,FALSE))</f>
        <v>$2.2m</v>
      </c>
      <c r="U28" s="17" t="str">
        <f>VLOOKUP(IF($C28="B",VLOOKUP($A28,Bat!$A$4:$AU$2320,U$1,FALSE),VLOOKUP($A28,Pit!$A$4:$BE$1686,U$2,FALSE)),COND!$A$35:$B$41,2,FALSE)</f>
        <v>??</v>
      </c>
      <c r="V28" s="21">
        <f>IF($C28="B",VLOOKUP($A28,Bat!$A$4:$AT$2284,46,FALSE),VLOOKUP($A28,Pit!$A$4:$BD$1664,56,FALSE))</f>
        <v>59</v>
      </c>
      <c r="W28" s="16">
        <f t="shared" si="2"/>
        <v>999</v>
      </c>
      <c r="X28" s="16"/>
      <c r="Y28" s="22">
        <f t="shared" si="3"/>
        <v>88</v>
      </c>
      <c r="Z28" s="16">
        <f>IFERROR(VLOOKUP($D28,Results37!$F$3:$L$1396,Z$1,FALSE),"")</f>
        <v>24</v>
      </c>
      <c r="AA28" s="47" t="str">
        <f>IF(ISERROR(VLOOKUP(D28,Results37!$F$3:$O$399,AA$1,FALSE)),"",IF(VLOOKUP(D28,Results37!$F$3:$O$399,AA$1+1,FALSE)=1,"S"&amp;VLOOKUP(D28,Results37!$F$3:$O$399,AA$1,FALSE),VLOOKUP(D28,Results37!$F$3:$O$399,AA$1,FALSE)))</f>
        <v>S1</v>
      </c>
      <c r="AB28" s="16">
        <f>IFERROR(VLOOKUP($D28,Results37!$F$3:$L$1396,AB$1,FALSE),"")</f>
        <v>3</v>
      </c>
      <c r="AC28" s="16" t="str">
        <f>IFERROR(VLOOKUP($D28,Results37!$F$3:$L$1396,AC$1,FALSE),"")</f>
        <v>New Orleans Trendsetters</v>
      </c>
      <c r="AD28" s="16" t="str">
        <f t="shared" si="4"/>
        <v/>
      </c>
      <c r="AE28" s="20">
        <f>IF(ISERROR(VLOOKUP($AC28&amp;"-"&amp;$F28&amp;" "&amp;G28,Bonuses!$B$1:$G$1006,4,FALSE)),"",INT(VLOOKUP($AC28&amp;"-"&amp;$F28&amp;" "&amp;$G28,Bonuses!$B$1:$G$1006,4,FALSE)))</f>
        <v>2500000</v>
      </c>
      <c r="AF28" s="16" t="str">
        <f>IF(ISERROR(VLOOKUP($AC28&amp;"-"&amp;$F28,Bonuses!$B$1:$G$1006,5,FALSE)),"",IF(VLOOKUP($AC28&amp;"-"&amp;$F28,Bonuses!$B$1:$G$1006,5,FALSE)="","",VLOOKUP($AC28&amp;"-"&amp;$F28,Bonuses!$B$1:$G$1006,6,FALSE)&amp;" yrs, "&amp;VLOOKUP($AC28&amp;"-"&amp;$F28,Bonuses!$B$1:$G$1006,5,FALSE)))</f>
        <v/>
      </c>
    </row>
    <row r="29" spans="1:32" s="21" customFormat="1" x14ac:dyDescent="0.25">
      <c r="A29" s="21" t="s">
        <v>1805</v>
      </c>
      <c r="B29" s="21">
        <f t="shared" si="0"/>
        <v>1</v>
      </c>
      <c r="C29" s="21" t="str">
        <f t="shared" si="1"/>
        <v>B</v>
      </c>
      <c r="D29" s="17">
        <f>IF($C29="B",VLOOKUP($A29,Bat!$A$4:$BF$2320,D$1,FALSE),VLOOKUP($A29,Pit!$A$4:$BA$1686,D$2,FALSE))</f>
        <v>17</v>
      </c>
      <c r="E29" s="16" t="str">
        <f>IF($C29="B",VLOOKUP($A29,Bat!$A$4:$BF$2320,E$1,FALSE),VLOOKUP($A29,Pit!$A$4:$BA$1686,E$2,FALSE))</f>
        <v>2B</v>
      </c>
      <c r="F29" s="16" t="str">
        <f>IF($C29="B",VLOOKUP($A29,Bat!$A$4:$BF$2320,F$1,FALSE),VLOOKUP($A29,Pit!$A$4:$BA$1686,F$2,FALSE))</f>
        <v>Louis</v>
      </c>
      <c r="G29" s="16" t="str">
        <f>IF($C29="B",VLOOKUP($A29,Bat!$A$4:$BF$2320,G$1,FALSE),VLOOKUP($A29,Pit!$A$4:$BA$1686,G$2,FALSE))</f>
        <v>Kossan</v>
      </c>
      <c r="H29" s="16">
        <f>IF($C29="B",VLOOKUP($A29,Bat!$A$4:$BF$2320,H$1,FALSE),VLOOKUP($A29,Pit!$A$4:$BA$1686,H$2,FALSE))</f>
        <v>21</v>
      </c>
      <c r="I29" s="16" t="str">
        <f>IF($C29="B",VLOOKUP($A29,Bat!$A$4:$BF$2320,I$1,FALSE),VLOOKUP($A29,Pit!$A$4:$BA$1686,I$2,FALSE))</f>
        <v>S</v>
      </c>
      <c r="J29" s="16" t="str">
        <f>IF($C29="B",VLOOKUP($A29,Bat!$A$4:$BF$2320,J$1,FALSE),VLOOKUP($A29,Pit!$A$4:$BA$1686,J$2,FALSE))</f>
        <v>R</v>
      </c>
      <c r="K29" s="16" t="str">
        <f>IF($C29="B",VLOOKUP($A29,Bat!$A$4:$BF$2320,K$1,FALSE),VLOOKUP($A29,Pit!$A$4:$BA$1686,K$2,FALSE))</f>
        <v>High</v>
      </c>
      <c r="L29" s="17" t="str">
        <f>IF($C29="B",VLOOKUP($A29,Bat!$A$4:$BF$2320,L$1,FALSE),VLOOKUP($A29,Pit!$A$4:$BA$1686,L$2,FALSE))</f>
        <v>Normal</v>
      </c>
      <c r="M29" s="16">
        <f>IF($C29="B",VLOOKUP($A29,Bat!$A$4:$BF$2320,M$1,FALSE),VLOOKUP($A29,Pit!$A$4:$BA$1686,M$2,FALSE))</f>
        <v>5</v>
      </c>
      <c r="N29" s="16">
        <f>IF($C29="B",VLOOKUP($A29,Bat!$A$4:$BF$2320,N$1,FALSE),VLOOKUP($A29,Pit!$A$4:$BA$1686,N$2,FALSE))</f>
        <v>8</v>
      </c>
      <c r="O29" s="16">
        <f>IF($C29="B",VLOOKUP($A29,Bat!$A$4:$BF$2320,O$1,FALSE),VLOOKUP($A29,Pit!$A$4:$BA$1686,O$2,FALSE))</f>
        <v>6</v>
      </c>
      <c r="P29" s="16">
        <f>IF($C29="B",VLOOKUP($A29,Bat!$A$4:$BF$2320,P$1,FALSE),VLOOKUP($A29,Pit!$A$4:$BA$1686,P$2,FALSE))</f>
        <v>2</v>
      </c>
      <c r="Q29" s="17">
        <f>IF($C29="B",VLOOKUP($A29,Bat!$A$4:$BF$2320,Q$1,FALSE),VLOOKUP($A29,Pit!$A$4:$BA$1686,Q$2,FALSE))</f>
        <v>8</v>
      </c>
      <c r="R29" s="18">
        <f>IF($C29="B",VLOOKUP($A29,Bat!$A$4:$BF$2320,R$1,FALSE),VLOOKUP($A29,Pit!$A$4:$BA$1686,R$2,FALSE))</f>
        <v>14.84216429571612</v>
      </c>
      <c r="S29" s="19">
        <f>IF($C29="B",VLOOKUP($A29,Bat!$A$4:$BF$2320,S$1,FALSE),VLOOKUP($A29,Pit!$A$4:$BA$1686,S$2,FALSE))</f>
        <v>2.5308005949740271</v>
      </c>
      <c r="T29" s="20" t="str">
        <f>IF($C29="B",VLOOKUP($A29,Bat!$A$4:$BF$2320,T$1,FALSE),VLOOKUP($A29,Pit!$A$4:$BA$1686,T$2,FALSE))</f>
        <v>$600k</v>
      </c>
      <c r="U29" s="17" t="str">
        <f>VLOOKUP(IF($C29="B",VLOOKUP($A29,Bat!$A$4:$AU$2320,U$1,FALSE),VLOOKUP($A29,Pit!$A$4:$BE$1686,U$2,FALSE)),COND!$A$35:$B$41,2,FALSE)</f>
        <v>??</v>
      </c>
      <c r="V29" s="21">
        <f>IF($C29="B",VLOOKUP($A29,Bat!$A$4:$AT$2284,46,FALSE),VLOOKUP($A29,Pit!$A$4:$BD$1664,56,FALSE))</f>
        <v>13</v>
      </c>
      <c r="W29" s="16">
        <f t="shared" si="2"/>
        <v>999</v>
      </c>
      <c r="X29" s="16">
        <v>28</v>
      </c>
      <c r="Y29" s="22">
        <f t="shared" si="3"/>
        <v>39</v>
      </c>
      <c r="Z29" s="16">
        <f>IFERROR(VLOOKUP($D29,Results37!$F$3:$L$1396,Z$1,FALSE),"")</f>
        <v>25</v>
      </c>
      <c r="AA29" s="47" t="str">
        <f>IF(ISERROR(VLOOKUP(D29,Results37!$F$3:$O$399,AA$1,FALSE)),"",IF(VLOOKUP(D29,Results37!$F$3:$O$399,AA$1+1,FALSE)=1,"S"&amp;VLOOKUP(D29,Results37!$F$3:$O$399,AA$1,FALSE),VLOOKUP(D29,Results37!$F$3:$O$399,AA$1,FALSE)))</f>
        <v>S1</v>
      </c>
      <c r="AB29" s="16">
        <f>IFERROR(VLOOKUP($D29,Results37!$F$3:$L$1396,AB$1,FALSE),"")</f>
        <v>4</v>
      </c>
      <c r="AC29" s="16" t="str">
        <f>IFERROR(VLOOKUP($D29,Results37!$F$3:$L$1396,AC$1,FALSE),"")</f>
        <v>New Orleans Trendsetters</v>
      </c>
      <c r="AD29" s="16">
        <f t="shared" si="4"/>
        <v>3</v>
      </c>
      <c r="AE29" s="20" t="str">
        <f>IF(ISERROR(VLOOKUP($AC29&amp;"-"&amp;$F29&amp;" "&amp;G29,Bonuses!$B$1:$G$1006,4,FALSE)),"",INT(VLOOKUP($AC29&amp;"-"&amp;$F29&amp;" "&amp;$G29,Bonuses!$B$1:$G$1006,4,FALSE)))</f>
        <v/>
      </c>
      <c r="AF29" s="16" t="str">
        <f>IF(ISERROR(VLOOKUP($AC29&amp;"-"&amp;$F29,Bonuses!$B$1:$G$1006,5,FALSE)),"",IF(VLOOKUP($AC29&amp;"-"&amp;$F29,Bonuses!$B$1:$G$1006,5,FALSE)="","",VLOOKUP($AC29&amp;"-"&amp;$F29,Bonuses!$B$1:$G$1006,6,FALSE)&amp;" yrs, "&amp;VLOOKUP($AC29&amp;"-"&amp;$F29,Bonuses!$B$1:$G$1006,5,FALSE)))</f>
        <v/>
      </c>
    </row>
    <row r="30" spans="1:32" s="21" customFormat="1" x14ac:dyDescent="0.25">
      <c r="A30" s="21" t="s">
        <v>2253</v>
      </c>
      <c r="B30" s="21">
        <f t="shared" si="0"/>
        <v>1</v>
      </c>
      <c r="C30" s="21" t="str">
        <f t="shared" si="1"/>
        <v>P</v>
      </c>
      <c r="D30" s="17">
        <f>IF($C30="B",VLOOKUP($A30,Bat!$A$4:$BF$2320,D$1,FALSE),VLOOKUP($A30,Pit!$A$4:$BA$1686,D$2,FALSE))</f>
        <v>16064</v>
      </c>
      <c r="E30" s="16" t="str">
        <f>IF($C30="B",VLOOKUP($A30,Bat!$A$4:$BF$2320,E$1,FALSE),VLOOKUP($A30,Pit!$A$4:$BA$1686,E$2,FALSE))</f>
        <v>SP</v>
      </c>
      <c r="F30" s="16" t="str">
        <f>IF($C30="B",VLOOKUP($A30,Bat!$A$4:$BF$2320,F$1,FALSE),VLOOKUP($A30,Pit!$A$4:$BA$1686,F$2,FALSE))</f>
        <v>Pedro</v>
      </c>
      <c r="G30" s="16" t="str">
        <f>IF($C30="B",VLOOKUP($A30,Bat!$A$4:$BF$2320,G$1,FALSE),VLOOKUP($A30,Pit!$A$4:$BA$1686,G$2,FALSE))</f>
        <v>Solíz</v>
      </c>
      <c r="H30" s="16">
        <f>IF($C30="B",VLOOKUP($A30,Bat!$A$4:$BF$2320,H$1,FALSE),VLOOKUP($A30,Pit!$A$4:$BA$1686,H$2,FALSE))</f>
        <v>21</v>
      </c>
      <c r="I30" s="16" t="str">
        <f>IF($C30="B",VLOOKUP($A30,Bat!$A$4:$BF$2320,I$1,FALSE),VLOOKUP($A30,Pit!$A$4:$BA$1686,I$2,FALSE))</f>
        <v>R</v>
      </c>
      <c r="J30" s="16" t="str">
        <f>IF($C30="B",VLOOKUP($A30,Bat!$A$4:$BF$2320,J$1,FALSE),VLOOKUP($A30,Pit!$A$4:$BA$1686,J$2,FALSE))</f>
        <v>R</v>
      </c>
      <c r="K30" s="16" t="str">
        <f>IF($C30="B",VLOOKUP($A30,Bat!$A$4:$BF$2320,K$1,FALSE),VLOOKUP($A30,Pit!$A$4:$BA$1686,K$2,FALSE))</f>
        <v>High</v>
      </c>
      <c r="L30" s="17" t="str">
        <f>IF($C30="B",VLOOKUP($A30,Bat!$A$4:$BF$2320,L$1,FALSE),VLOOKUP($A30,Pit!$A$4:$BA$1686,L$2,FALSE))</f>
        <v>Low</v>
      </c>
      <c r="M30" s="16">
        <f>IF($C30="B",VLOOKUP($A30,Bat!$A$4:$BF$2320,M$1,FALSE),VLOOKUP($A30,Pit!$A$4:$BA$1686,M$2,FALSE))</f>
        <v>9</v>
      </c>
      <c r="N30" s="16">
        <f>IF($C30="B",VLOOKUP($A30,Bat!$A$4:$BF$2320,N$1,FALSE),VLOOKUP($A30,Pit!$A$4:$BA$1686,N$2,FALSE))</f>
        <v>4</v>
      </c>
      <c r="O30" s="16">
        <f>IF($C30="B",VLOOKUP($A30,Bat!$A$4:$BF$2320,O$1,FALSE),VLOOKUP($A30,Pit!$A$4:$BA$1686,O$2,FALSE))</f>
        <v>3</v>
      </c>
      <c r="P30" s="16" t="str">
        <f>IF($C30="B",VLOOKUP($A30,Bat!$A$4:$BF$2320,P$1,FALSE),VLOOKUP($A30,Pit!$A$4:$BA$1686,P$2,FALSE))</f>
        <v>95-97 Mph</v>
      </c>
      <c r="Q30" s="17">
        <f>IF($C30="B",VLOOKUP($A30,Bat!$A$4:$BF$2320,Q$1,FALSE),VLOOKUP($A30,Pit!$A$4:$BA$1686,Q$2,FALSE))</f>
        <v>6</v>
      </c>
      <c r="R30" s="18">
        <f>IF($C30="B",VLOOKUP($A30,Bat!$A$4:$BF$2320,R$1,FALSE),VLOOKUP($A30,Pit!$A$4:$BA$1686,R$2,FALSE))</f>
        <v>45.928711584709653</v>
      </c>
      <c r="S30" s="19">
        <f>IF($C30="B",VLOOKUP($A30,Bat!$A$4:$BF$2320,S$1,FALSE),VLOOKUP($A30,Pit!$A$4:$BA$1686,S$2,FALSE))</f>
        <v>2.9772858705326803</v>
      </c>
      <c r="T30" s="20" t="str">
        <f>IF($C30="B",VLOOKUP($A30,Bat!$A$4:$BF$2320,T$1,FALSE),VLOOKUP($A30,Pit!$A$4:$BA$1686,T$2,FALSE))</f>
        <v>$500k</v>
      </c>
      <c r="U30" s="17" t="str">
        <f>VLOOKUP(IF($C30="B",VLOOKUP($A30,Bat!$A$4:$AU$2320,U$1,FALSE),VLOOKUP($A30,Pit!$A$4:$BE$1686,U$2,FALSE)),COND!$A$35:$B$41,2,FALSE)</f>
        <v>??</v>
      </c>
      <c r="V30" s="21">
        <f>IF($C30="B",VLOOKUP($A30,Bat!$A$4:$AT$2284,46,FALSE),VLOOKUP($A30,Pit!$A$4:$BD$1664,56,FALSE))</f>
        <v>10</v>
      </c>
      <c r="W30" s="16">
        <f t="shared" si="2"/>
        <v>999</v>
      </c>
      <c r="X30" s="16">
        <v>19</v>
      </c>
      <c r="Y30" s="22">
        <f t="shared" si="3"/>
        <v>26</v>
      </c>
      <c r="Z30" s="16">
        <f>IFERROR(VLOOKUP($D30,Results37!$F$3:$L$1396,Z$1,FALSE),"")</f>
        <v>26</v>
      </c>
      <c r="AA30" s="47" t="str">
        <f>IF(ISERROR(VLOOKUP(D30,Results37!$F$3:$O$399,AA$1,FALSE)),"",IF(VLOOKUP(D30,Results37!$F$3:$O$399,AA$1+1,FALSE)=1,"S"&amp;VLOOKUP(D30,Results37!$F$3:$O$399,AA$1,FALSE),VLOOKUP(D30,Results37!$F$3:$O$399,AA$1,FALSE)))</f>
        <v>S1</v>
      </c>
      <c r="AB30" s="16">
        <f>IFERROR(VLOOKUP($D30,Results37!$F$3:$L$1396,AB$1,FALSE),"")</f>
        <v>5</v>
      </c>
      <c r="AC30" s="16" t="str">
        <f>IFERROR(VLOOKUP($D30,Results37!$F$3:$L$1396,AC$1,FALSE),"")</f>
        <v>Neo-Tokyo Akira</v>
      </c>
      <c r="AD30" s="16">
        <f t="shared" si="4"/>
        <v>-7</v>
      </c>
      <c r="AE30" s="20" t="str">
        <f>IF(ISERROR(VLOOKUP($AC30&amp;"-"&amp;$F30&amp;" "&amp;G30,Bonuses!$B$1:$G$1006,4,FALSE)),"",INT(VLOOKUP($AC30&amp;"-"&amp;$F30&amp;" "&amp;$G30,Bonuses!$B$1:$G$1006,4,FALSE)))</f>
        <v/>
      </c>
      <c r="AF30" s="16" t="str">
        <f>IF(ISERROR(VLOOKUP($AC30&amp;"-"&amp;$F30,Bonuses!$B$1:$G$1006,5,FALSE)),"",IF(VLOOKUP($AC30&amp;"-"&amp;$F30,Bonuses!$B$1:$G$1006,5,FALSE)="","",VLOOKUP($AC30&amp;"-"&amp;$F30,Bonuses!$B$1:$G$1006,6,FALSE)&amp;" yrs, "&amp;VLOOKUP($AC30&amp;"-"&amp;$F30,Bonuses!$B$1:$G$1006,5,FALSE)))</f>
        <v/>
      </c>
    </row>
    <row r="31" spans="1:32" s="21" customFormat="1" x14ac:dyDescent="0.25">
      <c r="A31" s="21" t="s">
        <v>2288</v>
      </c>
      <c r="B31" s="21">
        <f t="shared" si="0"/>
        <v>1</v>
      </c>
      <c r="C31" s="21" t="str">
        <f t="shared" si="1"/>
        <v>P</v>
      </c>
      <c r="D31" s="17">
        <f>IF($C31="B",VLOOKUP($A31,Bat!$A$4:$BF$2320,D$1,FALSE),VLOOKUP($A31,Pit!$A$4:$BA$1686,D$2,FALSE))</f>
        <v>2372</v>
      </c>
      <c r="E31" s="16" t="str">
        <f>IF($C31="B",VLOOKUP($A31,Bat!$A$4:$BF$2320,E$1,FALSE),VLOOKUP($A31,Pit!$A$4:$BA$1686,E$2,FALSE))</f>
        <v>SP</v>
      </c>
      <c r="F31" s="16" t="str">
        <f>IF($C31="B",VLOOKUP($A31,Bat!$A$4:$BF$2320,F$1,FALSE),VLOOKUP($A31,Pit!$A$4:$BA$1686,F$2,FALSE))</f>
        <v>Ronald</v>
      </c>
      <c r="G31" s="16" t="str">
        <f>IF($C31="B",VLOOKUP($A31,Bat!$A$4:$BF$2320,G$1,FALSE),VLOOKUP($A31,Pit!$A$4:$BA$1686,G$2,FALSE))</f>
        <v>Turner</v>
      </c>
      <c r="H31" s="16">
        <f>IF($C31="B",VLOOKUP($A31,Bat!$A$4:$BF$2320,H$1,FALSE),VLOOKUP($A31,Pit!$A$4:$BA$1686,H$2,FALSE))</f>
        <v>18</v>
      </c>
      <c r="I31" s="16" t="str">
        <f>IF($C31="B",VLOOKUP($A31,Bat!$A$4:$BF$2320,I$1,FALSE),VLOOKUP($A31,Pit!$A$4:$BA$1686,I$2,FALSE))</f>
        <v>L</v>
      </c>
      <c r="J31" s="16" t="str">
        <f>IF($C31="B",VLOOKUP($A31,Bat!$A$4:$BF$2320,J$1,FALSE),VLOOKUP($A31,Pit!$A$4:$BA$1686,J$2,FALSE))</f>
        <v>R</v>
      </c>
      <c r="K31" s="16" t="str">
        <f>IF($C31="B",VLOOKUP($A31,Bat!$A$4:$BF$2320,K$1,FALSE),VLOOKUP($A31,Pit!$A$4:$BA$1686,K$2,FALSE))</f>
        <v>Normal</v>
      </c>
      <c r="L31" s="17" t="str">
        <f>IF($C31="B",VLOOKUP($A31,Bat!$A$4:$BF$2320,L$1,FALSE),VLOOKUP($A31,Pit!$A$4:$BA$1686,L$2,FALSE))</f>
        <v>Normal</v>
      </c>
      <c r="M31" s="16">
        <f>IF($C31="B",VLOOKUP($A31,Bat!$A$4:$BF$2320,M$1,FALSE),VLOOKUP($A31,Pit!$A$4:$BA$1686,M$2,FALSE))</f>
        <v>5</v>
      </c>
      <c r="N31" s="16">
        <f>IF($C31="B",VLOOKUP($A31,Bat!$A$4:$BF$2320,N$1,FALSE),VLOOKUP($A31,Pit!$A$4:$BA$1686,N$2,FALSE))</f>
        <v>4</v>
      </c>
      <c r="O31" s="16">
        <f>IF($C31="B",VLOOKUP($A31,Bat!$A$4:$BF$2320,O$1,FALSE),VLOOKUP($A31,Pit!$A$4:$BA$1686,O$2,FALSE))</f>
        <v>3</v>
      </c>
      <c r="P31" s="16" t="str">
        <f>IF($C31="B",VLOOKUP($A31,Bat!$A$4:$BF$2320,P$1,FALSE),VLOOKUP($A31,Pit!$A$4:$BA$1686,P$2,FALSE))</f>
        <v>89-91 Mph</v>
      </c>
      <c r="Q31" s="17">
        <f>IF($C31="B",VLOOKUP($A31,Bat!$A$4:$BF$2320,Q$1,FALSE),VLOOKUP($A31,Pit!$A$4:$BA$1686,Q$2,FALSE))</f>
        <v>3</v>
      </c>
      <c r="R31" s="18">
        <f>IF($C31="B",VLOOKUP($A31,Bat!$A$4:$BF$2320,R$1,FALSE),VLOOKUP($A31,Pit!$A$4:$BA$1686,R$2,FALSE))</f>
        <v>25.010629772794406</v>
      </c>
      <c r="S31" s="19">
        <f>IF($C31="B",VLOOKUP($A31,Bat!$A$4:$BF$2320,S$1,FALSE),VLOOKUP($A31,Pit!$A$4:$BA$1686,S$2,FALSE))</f>
        <v>1.1396314386206396</v>
      </c>
      <c r="T31" s="20" t="str">
        <f>IF($C31="B",VLOOKUP($A31,Bat!$A$4:$BF$2320,T$1,FALSE),VLOOKUP($A31,Pit!$A$4:$BA$1686,T$2,FALSE))</f>
        <v>$300k</v>
      </c>
      <c r="U31" s="17" t="str">
        <f>VLOOKUP(IF($C31="B",VLOOKUP($A31,Bat!$A$4:$AU$2320,U$1,FALSE),VLOOKUP($A31,Pit!$A$4:$BE$1686,U$2,FALSE)),COND!$A$35:$B$41,2,FALSE)</f>
        <v>??</v>
      </c>
      <c r="V31" s="21">
        <f>IF($C31="B",VLOOKUP($A31,Bat!$A$4:$AT$2284,46,FALSE),VLOOKUP($A31,Pit!$A$4:$BD$1664,56,FALSE))</f>
        <v>118</v>
      </c>
      <c r="W31" s="16">
        <f t="shared" si="2"/>
        <v>999</v>
      </c>
      <c r="X31" s="16"/>
      <c r="Y31" s="22">
        <f t="shared" si="3"/>
        <v>258</v>
      </c>
      <c r="Z31" s="16">
        <f>IFERROR(VLOOKUP($D31,Results37!$F$3:$L$1396,Z$1,FALSE),"")</f>
        <v>27</v>
      </c>
      <c r="AA31" s="47" t="str">
        <f>IF(ISERROR(VLOOKUP(D31,Results37!$F$3:$O$399,AA$1,FALSE)),"",IF(VLOOKUP(D31,Results37!$F$3:$O$399,AA$1+1,FALSE)=1,"S"&amp;VLOOKUP(D31,Results37!$F$3:$O$399,AA$1,FALSE),VLOOKUP(D31,Results37!$F$3:$O$399,AA$1,FALSE)))</f>
        <v>S1</v>
      </c>
      <c r="AB31" s="16">
        <f>IFERROR(VLOOKUP($D31,Results37!$F$3:$L$1396,AB$1,FALSE),"")</f>
        <v>6</v>
      </c>
      <c r="AC31" s="16" t="str">
        <f>IFERROR(VLOOKUP($D31,Results37!$F$3:$L$1396,AC$1,FALSE),"")</f>
        <v>Shin Seiki Evas</v>
      </c>
      <c r="AD31" s="16" t="str">
        <f t="shared" si="4"/>
        <v/>
      </c>
      <c r="AE31" s="20">
        <f>IF(ISERROR(VLOOKUP($AC31&amp;"-"&amp;$F31&amp;" "&amp;G31,Bonuses!$B$1:$G$1006,4,FALSE)),"",INT(VLOOKUP($AC31&amp;"-"&amp;$F31&amp;" "&amp;$G31,Bonuses!$B$1:$G$1006,4,FALSE)))</f>
        <v>950000</v>
      </c>
      <c r="AF31" s="16" t="str">
        <f>IF(ISERROR(VLOOKUP($AC31&amp;"-"&amp;$F31,Bonuses!$B$1:$G$1006,5,FALSE)),"",IF(VLOOKUP($AC31&amp;"-"&amp;$F31,Bonuses!$B$1:$G$1006,5,FALSE)="","",VLOOKUP($AC31&amp;"-"&amp;$F31,Bonuses!$B$1:$G$1006,6,FALSE)&amp;" yrs, "&amp;VLOOKUP($AC31&amp;"-"&amp;$F31,Bonuses!$B$1:$G$1006,5,FALSE)))</f>
        <v/>
      </c>
    </row>
    <row r="32" spans="1:32" s="21" customFormat="1" x14ac:dyDescent="0.25">
      <c r="A32" s="21" t="s">
        <v>1816</v>
      </c>
      <c r="B32" s="21">
        <f t="shared" si="0"/>
        <v>1</v>
      </c>
      <c r="C32" s="21" t="str">
        <f t="shared" si="1"/>
        <v>B</v>
      </c>
      <c r="D32" s="17">
        <f>IF($C32="B",VLOOKUP($A32,Bat!$A$4:$BF$2320,D$1,FALSE),VLOOKUP($A32,Pit!$A$4:$BA$1686,D$2,FALSE))</f>
        <v>16069</v>
      </c>
      <c r="E32" s="16" t="str">
        <f>IF($C32="B",VLOOKUP($A32,Bat!$A$4:$BF$2320,E$1,FALSE),VLOOKUP($A32,Pit!$A$4:$BA$1686,E$2,FALSE))</f>
        <v>C</v>
      </c>
      <c r="F32" s="16" t="str">
        <f>IF($C32="B",VLOOKUP($A32,Bat!$A$4:$BF$2320,F$1,FALSE),VLOOKUP($A32,Pit!$A$4:$BA$1686,F$2,FALSE))</f>
        <v>Foppe</v>
      </c>
      <c r="G32" s="16" t="str">
        <f>IF($C32="B",VLOOKUP($A32,Bat!$A$4:$BF$2320,G$1,FALSE),VLOOKUP($A32,Pit!$A$4:$BA$1686,G$2,FALSE))</f>
        <v>Ros</v>
      </c>
      <c r="H32" s="16">
        <f>IF($C32="B",VLOOKUP($A32,Bat!$A$4:$BF$2320,H$1,FALSE),VLOOKUP($A32,Pit!$A$4:$BA$1686,H$2,FALSE))</f>
        <v>21</v>
      </c>
      <c r="I32" s="16" t="str">
        <f>IF($C32="B",VLOOKUP($A32,Bat!$A$4:$BF$2320,I$1,FALSE),VLOOKUP($A32,Pit!$A$4:$BA$1686,I$2,FALSE))</f>
        <v>R</v>
      </c>
      <c r="J32" s="16" t="str">
        <f>IF($C32="B",VLOOKUP($A32,Bat!$A$4:$BF$2320,J$1,FALSE),VLOOKUP($A32,Pit!$A$4:$BA$1686,J$2,FALSE))</f>
        <v>R</v>
      </c>
      <c r="K32" s="16" t="str">
        <f>IF($C32="B",VLOOKUP($A32,Bat!$A$4:$BF$2320,K$1,FALSE),VLOOKUP($A32,Pit!$A$4:$BA$1686,K$2,FALSE))</f>
        <v>Normal</v>
      </c>
      <c r="L32" s="17" t="str">
        <f>IF($C32="B",VLOOKUP($A32,Bat!$A$4:$BF$2320,L$1,FALSE),VLOOKUP($A32,Pit!$A$4:$BA$1686,L$2,FALSE))</f>
        <v>Normal</v>
      </c>
      <c r="M32" s="16">
        <f>IF($C32="B",VLOOKUP($A32,Bat!$A$4:$BF$2320,M$1,FALSE),VLOOKUP($A32,Pit!$A$4:$BA$1686,M$2,FALSE))</f>
        <v>5</v>
      </c>
      <c r="N32" s="16">
        <f>IF($C32="B",VLOOKUP($A32,Bat!$A$4:$BF$2320,N$1,FALSE),VLOOKUP($A32,Pit!$A$4:$BA$1686,N$2,FALSE))</f>
        <v>8</v>
      </c>
      <c r="O32" s="16">
        <f>IF($C32="B",VLOOKUP($A32,Bat!$A$4:$BF$2320,O$1,FALSE),VLOOKUP($A32,Pit!$A$4:$BA$1686,O$2,FALSE))</f>
        <v>4</v>
      </c>
      <c r="P32" s="16">
        <f>IF($C32="B",VLOOKUP($A32,Bat!$A$4:$BF$2320,P$1,FALSE),VLOOKUP($A32,Pit!$A$4:$BA$1686,P$2,FALSE))</f>
        <v>3</v>
      </c>
      <c r="Q32" s="17">
        <f>IF($C32="B",VLOOKUP($A32,Bat!$A$4:$BF$2320,Q$1,FALSE),VLOOKUP($A32,Pit!$A$4:$BA$1686,Q$2,FALSE))</f>
        <v>7</v>
      </c>
      <c r="R32" s="18">
        <f>IF($C32="B",VLOOKUP($A32,Bat!$A$4:$BF$2320,R$1,FALSE),VLOOKUP($A32,Pit!$A$4:$BA$1686,R$2,FALSE))</f>
        <v>14.548101735076187</v>
      </c>
      <c r="S32" s="19">
        <f>IF($C32="B",VLOOKUP($A32,Bat!$A$4:$BF$2320,S$1,FALSE),VLOOKUP($A32,Pit!$A$4:$BA$1686,S$2,FALSE))</f>
        <v>2.488874206884411</v>
      </c>
      <c r="T32" s="20" t="str">
        <f>IF($C32="B",VLOOKUP($A32,Bat!$A$4:$BF$2320,T$1,FALSE),VLOOKUP($A32,Pit!$A$4:$BA$1686,T$2,FALSE))</f>
        <v>$950k</v>
      </c>
      <c r="U32" s="17" t="str">
        <f>VLOOKUP(IF($C32="B",VLOOKUP($A32,Bat!$A$4:$AU$2320,U$1,FALSE),VLOOKUP($A32,Pit!$A$4:$BE$1686,U$2,FALSE)),COND!$A$35:$B$41,2,FALSE)</f>
        <v>??</v>
      </c>
      <c r="V32" s="21">
        <f>IF($C32="B",VLOOKUP($A32,Bat!$A$4:$AT$2284,46,FALSE),VLOOKUP($A32,Pit!$A$4:$BD$1664,56,FALSE))</f>
        <v>18</v>
      </c>
      <c r="W32" s="16">
        <f t="shared" si="2"/>
        <v>999</v>
      </c>
      <c r="X32" s="16">
        <v>33</v>
      </c>
      <c r="Y32" s="22">
        <f t="shared" si="3"/>
        <v>45</v>
      </c>
      <c r="Z32" s="16">
        <f>IFERROR(VLOOKUP($D32,Results37!$F$3:$L$1396,Z$1,FALSE),"")</f>
        <v>28</v>
      </c>
      <c r="AA32" s="47" t="str">
        <f>IF(ISERROR(VLOOKUP(D32,Results37!$F$3:$O$399,AA$1,FALSE)),"",IF(VLOOKUP(D32,Results37!$F$3:$O$399,AA$1+1,FALSE)=1,"S"&amp;VLOOKUP(D32,Results37!$F$3:$O$399,AA$1,FALSE),VLOOKUP(D32,Results37!$F$3:$O$399,AA$1,FALSE)))</f>
        <v>S1</v>
      </c>
      <c r="AB32" s="16">
        <f>IFERROR(VLOOKUP($D32,Results37!$F$3:$L$1396,AB$1,FALSE),"")</f>
        <v>7</v>
      </c>
      <c r="AC32" s="16" t="str">
        <f>IFERROR(VLOOKUP($D32,Results37!$F$3:$L$1396,AC$1,FALSE),"")</f>
        <v>Havana Leones</v>
      </c>
      <c r="AD32" s="16">
        <f t="shared" si="4"/>
        <v>5</v>
      </c>
      <c r="AE32" s="20" t="str">
        <f>IF(ISERROR(VLOOKUP($AC32&amp;"-"&amp;$F32&amp;" "&amp;G32,Bonuses!$B$1:$G$1006,4,FALSE)),"",INT(VLOOKUP($AC32&amp;"-"&amp;$F32&amp;" "&amp;$G32,Bonuses!$B$1:$G$1006,4,FALSE)))</f>
        <v/>
      </c>
      <c r="AF32" s="16" t="str">
        <f>IF(ISERROR(VLOOKUP($AC32&amp;"-"&amp;$F32,Bonuses!$B$1:$G$1006,5,FALSE)),"",IF(VLOOKUP($AC32&amp;"-"&amp;$F32,Bonuses!$B$1:$G$1006,5,FALSE)="","",VLOOKUP($AC32&amp;"-"&amp;$F32,Bonuses!$B$1:$G$1006,6,FALSE)&amp;" yrs, "&amp;VLOOKUP($AC32&amp;"-"&amp;$F32,Bonuses!$B$1:$G$1006,5,FALSE)))</f>
        <v/>
      </c>
    </row>
    <row r="33" spans="1:32" s="21" customFormat="1" x14ac:dyDescent="0.25">
      <c r="A33" s="21" t="s">
        <v>2248</v>
      </c>
      <c r="B33" s="21">
        <f t="shared" si="0"/>
        <v>1</v>
      </c>
      <c r="C33" s="21" t="str">
        <f t="shared" si="1"/>
        <v>P</v>
      </c>
      <c r="D33" s="17">
        <f>IF($C33="B",VLOOKUP($A33,Bat!$A$4:$BF$2320,D$1,FALSE),VLOOKUP($A33,Pit!$A$4:$BA$1686,D$2,FALSE))</f>
        <v>2835</v>
      </c>
      <c r="E33" s="16" t="str">
        <f>IF($C33="B",VLOOKUP($A33,Bat!$A$4:$BF$2320,E$1,FALSE),VLOOKUP($A33,Pit!$A$4:$BA$1686,E$2,FALSE))</f>
        <v>SP</v>
      </c>
      <c r="F33" s="16" t="str">
        <f>IF($C33="B",VLOOKUP($A33,Bat!$A$4:$BF$2320,F$1,FALSE),VLOOKUP($A33,Pit!$A$4:$BA$1686,F$2,FALSE))</f>
        <v>Norm</v>
      </c>
      <c r="G33" s="16" t="str">
        <f>IF($C33="B",VLOOKUP($A33,Bat!$A$4:$BF$2320,G$1,FALSE),VLOOKUP($A33,Pit!$A$4:$BA$1686,G$2,FALSE))</f>
        <v>Gibson</v>
      </c>
      <c r="H33" s="16">
        <f>IF($C33="B",VLOOKUP($A33,Bat!$A$4:$BF$2320,H$1,FALSE),VLOOKUP($A33,Pit!$A$4:$BA$1686,H$2,FALSE))</f>
        <v>21</v>
      </c>
      <c r="I33" s="16" t="str">
        <f>IF($C33="B",VLOOKUP($A33,Bat!$A$4:$BF$2320,I$1,FALSE),VLOOKUP($A33,Pit!$A$4:$BA$1686,I$2,FALSE))</f>
        <v>R</v>
      </c>
      <c r="J33" s="16" t="str">
        <f>IF($C33="B",VLOOKUP($A33,Bat!$A$4:$BF$2320,J$1,FALSE),VLOOKUP($A33,Pit!$A$4:$BA$1686,J$2,FALSE))</f>
        <v>R</v>
      </c>
      <c r="K33" s="16" t="str">
        <f>IF($C33="B",VLOOKUP($A33,Bat!$A$4:$BF$2320,K$1,FALSE),VLOOKUP($A33,Pit!$A$4:$BA$1686,K$2,FALSE))</f>
        <v>Normal</v>
      </c>
      <c r="L33" s="17" t="str">
        <f>IF($C33="B",VLOOKUP($A33,Bat!$A$4:$BF$2320,L$1,FALSE),VLOOKUP($A33,Pit!$A$4:$BA$1686,L$2,FALSE))</f>
        <v>Normal</v>
      </c>
      <c r="M33" s="16">
        <f>IF($C33="B",VLOOKUP($A33,Bat!$A$4:$BF$2320,M$1,FALSE),VLOOKUP($A33,Pit!$A$4:$BA$1686,M$2,FALSE))</f>
        <v>9</v>
      </c>
      <c r="N33" s="16">
        <f>IF($C33="B",VLOOKUP($A33,Bat!$A$4:$BF$2320,N$1,FALSE),VLOOKUP($A33,Pit!$A$4:$BA$1686,N$2,FALSE))</f>
        <v>3</v>
      </c>
      <c r="O33" s="16">
        <f>IF($C33="B",VLOOKUP($A33,Bat!$A$4:$BF$2320,O$1,FALSE),VLOOKUP($A33,Pit!$A$4:$BA$1686,O$2,FALSE))</f>
        <v>4</v>
      </c>
      <c r="P33" s="16" t="str">
        <f>IF($C33="B",VLOOKUP($A33,Bat!$A$4:$BF$2320,P$1,FALSE),VLOOKUP($A33,Pit!$A$4:$BA$1686,P$2,FALSE))</f>
        <v>98-100 Mph</v>
      </c>
      <c r="Q33" s="17">
        <f>IF($C33="B",VLOOKUP($A33,Bat!$A$4:$BF$2320,Q$1,FALSE),VLOOKUP($A33,Pit!$A$4:$BA$1686,Q$2,FALSE))</f>
        <v>8</v>
      </c>
      <c r="R33" s="18">
        <f>IF($C33="B",VLOOKUP($A33,Bat!$A$4:$BF$2320,R$1,FALSE),VLOOKUP($A33,Pit!$A$4:$BA$1686,R$2,FALSE))</f>
        <v>45.616882404051346</v>
      </c>
      <c r="S33" s="19">
        <f>IF($C33="B",VLOOKUP($A33,Bat!$A$4:$BF$2320,S$1,FALSE),VLOOKUP($A33,Pit!$A$4:$BA$1686,S$2,FALSE))</f>
        <v>2.9498916629285286</v>
      </c>
      <c r="T33" s="20" t="str">
        <f>IF($C33="B",VLOOKUP($A33,Bat!$A$4:$BF$2320,T$1,FALSE),VLOOKUP($A33,Pit!$A$4:$BA$1686,T$2,FALSE))</f>
        <v>$950k</v>
      </c>
      <c r="U33" s="17" t="str">
        <f>VLOOKUP(IF($C33="B",VLOOKUP($A33,Bat!$A$4:$AU$2320,U$1,FALSE),VLOOKUP($A33,Pit!$A$4:$BE$1686,U$2,FALSE)),COND!$A$35:$B$41,2,FALSE)</f>
        <v>??</v>
      </c>
      <c r="V33" s="21">
        <f>IF($C33="B",VLOOKUP($A33,Bat!$A$4:$AT$2284,46,FALSE),VLOOKUP($A33,Pit!$A$4:$BD$1664,56,FALSE))</f>
        <v>12</v>
      </c>
      <c r="W33" s="16">
        <f t="shared" si="2"/>
        <v>999</v>
      </c>
      <c r="X33" s="16">
        <v>24</v>
      </c>
      <c r="Y33" s="22">
        <f t="shared" si="3"/>
        <v>27</v>
      </c>
      <c r="Z33" s="16">
        <f>IFERROR(VLOOKUP($D33,Results37!$F$3:$L$1396,Z$1,FALSE),"")</f>
        <v>29</v>
      </c>
      <c r="AA33" s="47" t="str">
        <f>IF(ISERROR(VLOOKUP(D33,Results37!$F$3:$O$399,AA$1,FALSE)),"",IF(VLOOKUP(D33,Results37!$F$3:$O$399,AA$1+1,FALSE)=1,"S"&amp;VLOOKUP(D33,Results37!$F$3:$O$399,AA$1,FALSE),VLOOKUP(D33,Results37!$F$3:$O$399,AA$1,FALSE)))</f>
        <v>S1</v>
      </c>
      <c r="AB33" s="16">
        <f>IFERROR(VLOOKUP($D33,Results37!$F$3:$L$1396,AB$1,FALSE),"")</f>
        <v>8</v>
      </c>
      <c r="AC33" s="16" t="str">
        <f>IFERROR(VLOOKUP($D33,Results37!$F$3:$L$1396,AC$1,FALSE),"")</f>
        <v>Havana Leones</v>
      </c>
      <c r="AD33" s="16">
        <f t="shared" si="4"/>
        <v>-5</v>
      </c>
      <c r="AE33" s="20" t="str">
        <f>IF(ISERROR(VLOOKUP($AC33&amp;"-"&amp;$F33&amp;" "&amp;G33,Bonuses!$B$1:$G$1006,4,FALSE)),"",INT(VLOOKUP($AC33&amp;"-"&amp;$F33&amp;" "&amp;$G33,Bonuses!$B$1:$G$1006,4,FALSE)))</f>
        <v/>
      </c>
      <c r="AF33" s="16" t="str">
        <f>IF(ISERROR(VLOOKUP($AC33&amp;"-"&amp;$F33,Bonuses!$B$1:$G$1006,5,FALSE)),"",IF(VLOOKUP($AC33&amp;"-"&amp;$F33,Bonuses!$B$1:$G$1006,5,FALSE)="","",VLOOKUP($AC33&amp;"-"&amp;$F33,Bonuses!$B$1:$G$1006,6,FALSE)&amp;" yrs, "&amp;VLOOKUP($AC33&amp;"-"&amp;$F33,Bonuses!$B$1:$G$1006,5,FALSE)))</f>
        <v/>
      </c>
    </row>
    <row r="34" spans="1:32" s="21" customFormat="1" x14ac:dyDescent="0.25">
      <c r="A34" s="21" t="s">
        <v>1841</v>
      </c>
      <c r="B34" s="21">
        <f t="shared" si="0"/>
        <v>1</v>
      </c>
      <c r="C34" s="21" t="str">
        <f t="shared" si="1"/>
        <v>B</v>
      </c>
      <c r="D34" s="17">
        <f>IF($C34="B",VLOOKUP($A34,Bat!$A$4:$BF$2320,D$1,FALSE),VLOOKUP($A34,Pit!$A$4:$BA$1686,D$2,FALSE))</f>
        <v>3385</v>
      </c>
      <c r="E34" s="16" t="str">
        <f>IF($C34="B",VLOOKUP($A34,Bat!$A$4:$BF$2320,E$1,FALSE),VLOOKUP($A34,Pit!$A$4:$BA$1686,E$2,FALSE))</f>
        <v>CF</v>
      </c>
      <c r="F34" s="16" t="str">
        <f>IF($C34="B",VLOOKUP($A34,Bat!$A$4:$BF$2320,F$1,FALSE),VLOOKUP($A34,Pit!$A$4:$BA$1686,F$2,FALSE))</f>
        <v>Mike</v>
      </c>
      <c r="G34" s="16" t="str">
        <f>IF($C34="B",VLOOKUP($A34,Bat!$A$4:$BF$2320,G$1,FALSE),VLOOKUP($A34,Pit!$A$4:$BA$1686,G$2,FALSE))</f>
        <v>Thompson</v>
      </c>
      <c r="H34" s="16">
        <f>IF($C34="B",VLOOKUP($A34,Bat!$A$4:$BF$2320,H$1,FALSE),VLOOKUP($A34,Pit!$A$4:$BA$1686,H$2,FALSE))</f>
        <v>21</v>
      </c>
      <c r="I34" s="16" t="str">
        <f>IF($C34="B",VLOOKUP($A34,Bat!$A$4:$BF$2320,I$1,FALSE),VLOOKUP($A34,Pit!$A$4:$BA$1686,I$2,FALSE))</f>
        <v>L</v>
      </c>
      <c r="J34" s="16" t="str">
        <f>IF($C34="B",VLOOKUP($A34,Bat!$A$4:$BF$2320,J$1,FALSE),VLOOKUP($A34,Pit!$A$4:$BA$1686,J$2,FALSE))</f>
        <v>L</v>
      </c>
      <c r="K34" s="16" t="str">
        <f>IF($C34="B",VLOOKUP($A34,Bat!$A$4:$BF$2320,K$1,FALSE),VLOOKUP($A34,Pit!$A$4:$BA$1686,K$2,FALSE))</f>
        <v>Normal</v>
      </c>
      <c r="L34" s="17" t="str">
        <f>IF($C34="B",VLOOKUP($A34,Bat!$A$4:$BF$2320,L$1,FALSE),VLOOKUP($A34,Pit!$A$4:$BA$1686,L$2,FALSE))</f>
        <v>Normal</v>
      </c>
      <c r="M34" s="16">
        <f>IF($C34="B",VLOOKUP($A34,Bat!$A$4:$BF$2320,M$1,FALSE),VLOOKUP($A34,Pit!$A$4:$BA$1686,M$2,FALSE))</f>
        <v>4</v>
      </c>
      <c r="N34" s="16">
        <f>IF($C34="B",VLOOKUP($A34,Bat!$A$4:$BF$2320,N$1,FALSE),VLOOKUP($A34,Pit!$A$4:$BA$1686,N$2,FALSE))</f>
        <v>7</v>
      </c>
      <c r="O34" s="16">
        <f>IF($C34="B",VLOOKUP($A34,Bat!$A$4:$BF$2320,O$1,FALSE),VLOOKUP($A34,Pit!$A$4:$BA$1686,O$2,FALSE))</f>
        <v>4</v>
      </c>
      <c r="P34" s="16">
        <f>IF($C34="B",VLOOKUP($A34,Bat!$A$4:$BF$2320,P$1,FALSE),VLOOKUP($A34,Pit!$A$4:$BA$1686,P$2,FALSE))</f>
        <v>5</v>
      </c>
      <c r="Q34" s="17">
        <f>IF($C34="B",VLOOKUP($A34,Bat!$A$4:$BF$2320,Q$1,FALSE),VLOOKUP($A34,Pit!$A$4:$BA$1686,Q$2,FALSE))</f>
        <v>6</v>
      </c>
      <c r="R34" s="18">
        <f>IF($C34="B",VLOOKUP($A34,Bat!$A$4:$BF$2320,R$1,FALSE),VLOOKUP($A34,Pit!$A$4:$BA$1686,R$2,FALSE))</f>
        <v>11.338234161979216</v>
      </c>
      <c r="S34" s="19">
        <f>IF($C34="B",VLOOKUP($A34,Bat!$A$4:$BF$2320,S$1,FALSE),VLOOKUP($A34,Pit!$A$4:$BA$1686,S$2,FALSE))</f>
        <v>2.0312227694043354</v>
      </c>
      <c r="T34" s="20" t="str">
        <f>IF($C34="B",VLOOKUP($A34,Bat!$A$4:$BF$2320,T$1,FALSE),VLOOKUP($A34,Pit!$A$4:$BA$1686,T$2,FALSE))</f>
        <v>$440k</v>
      </c>
      <c r="U34" s="17" t="str">
        <f>VLOOKUP(IF($C34="B",VLOOKUP($A34,Bat!$A$4:$AU$2320,U$1,FALSE),VLOOKUP($A34,Pit!$A$4:$BE$1686,U$2,FALSE)),COND!$A$35:$B$41,2,FALSE)</f>
        <v>??</v>
      </c>
      <c r="V34" s="21">
        <f>IF($C34="B",VLOOKUP($A34,Bat!$A$4:$AT$2284,46,FALSE),VLOOKUP($A34,Pit!$A$4:$BD$1664,56,FALSE))</f>
        <v>52</v>
      </c>
      <c r="W34" s="16">
        <f t="shared" si="2"/>
        <v>999</v>
      </c>
      <c r="X34" s="16"/>
      <c r="Y34" s="22">
        <f t="shared" si="3"/>
        <v>97</v>
      </c>
      <c r="Z34" s="16">
        <f>IFERROR(VLOOKUP($D34,Results37!$F$3:$L$1396,Z$1,FALSE),"")</f>
        <v>30</v>
      </c>
      <c r="AA34" s="47" t="str">
        <f>IF(ISERROR(VLOOKUP(D34,Results37!$F$3:$O$399,AA$1,FALSE)),"",IF(VLOOKUP(D34,Results37!$F$3:$O$399,AA$1+1,FALSE)=1,"S"&amp;VLOOKUP(D34,Results37!$F$3:$O$399,AA$1,FALSE),VLOOKUP(D34,Results37!$F$3:$O$399,AA$1,FALSE)))</f>
        <v>S1</v>
      </c>
      <c r="AB34" s="16">
        <f>IFERROR(VLOOKUP($D34,Results37!$F$3:$L$1396,AB$1,FALSE),"")</f>
        <v>9</v>
      </c>
      <c r="AC34" s="16" t="str">
        <f>IFERROR(VLOOKUP($D34,Results37!$F$3:$L$1396,AC$1,FALSE),"")</f>
        <v>Florida Featherheads</v>
      </c>
      <c r="AD34" s="16" t="str">
        <f t="shared" si="4"/>
        <v/>
      </c>
      <c r="AE34" s="20">
        <f>IF(ISERROR(VLOOKUP($AC34&amp;"-"&amp;$F34&amp;" "&amp;G34,Bonuses!$B$1:$G$1006,4,FALSE)),"",INT(VLOOKUP($AC34&amp;"-"&amp;$F34&amp;" "&amp;$G34,Bonuses!$B$1:$G$1006,4,FALSE)))</f>
        <v>850000</v>
      </c>
      <c r="AF34" s="16" t="str">
        <f>IF(ISERROR(VLOOKUP($AC34&amp;"-"&amp;$F34,Bonuses!$B$1:$G$1006,5,FALSE)),"",IF(VLOOKUP($AC34&amp;"-"&amp;$F34,Bonuses!$B$1:$G$1006,5,FALSE)="","",VLOOKUP($AC34&amp;"-"&amp;$F34,Bonuses!$B$1:$G$1006,6,FALSE)&amp;" yrs, "&amp;VLOOKUP($AC34&amp;"-"&amp;$F34,Bonuses!$B$1:$G$1006,5,FALSE)))</f>
        <v/>
      </c>
    </row>
    <row r="35" spans="1:32" s="21" customFormat="1" x14ac:dyDescent="0.25">
      <c r="A35" s="21" t="s">
        <v>2275</v>
      </c>
      <c r="B35" s="21">
        <f t="shared" si="0"/>
        <v>1</v>
      </c>
      <c r="C35" s="21" t="str">
        <f t="shared" si="1"/>
        <v>P</v>
      </c>
      <c r="D35" s="17">
        <f>IF($C35="B",VLOOKUP($A35,Bat!$A$4:$BF$2320,D$1,FALSE),VLOOKUP($A35,Pit!$A$4:$BA$1686,D$2,FALSE))</f>
        <v>2428</v>
      </c>
      <c r="E35" s="16" t="str">
        <f>IF($C35="B",VLOOKUP($A35,Bat!$A$4:$BF$2320,E$1,FALSE),VLOOKUP($A35,Pit!$A$4:$BA$1686,E$2,FALSE))</f>
        <v>SP</v>
      </c>
      <c r="F35" s="16" t="str">
        <f>IF($C35="B",VLOOKUP($A35,Bat!$A$4:$BF$2320,F$1,FALSE),VLOOKUP($A35,Pit!$A$4:$BA$1686,F$2,FALSE))</f>
        <v>José</v>
      </c>
      <c r="G35" s="16" t="str">
        <f>IF($C35="B",VLOOKUP($A35,Bat!$A$4:$BF$2320,G$1,FALSE),VLOOKUP($A35,Pit!$A$4:$BA$1686,G$2,FALSE))</f>
        <v>Mora</v>
      </c>
      <c r="H35" s="16">
        <f>IF($C35="B",VLOOKUP($A35,Bat!$A$4:$BF$2320,H$1,FALSE),VLOOKUP($A35,Pit!$A$4:$BA$1686,H$2,FALSE))</f>
        <v>18</v>
      </c>
      <c r="I35" s="16" t="str">
        <f>IF($C35="B",VLOOKUP($A35,Bat!$A$4:$BF$2320,I$1,FALSE),VLOOKUP($A35,Pit!$A$4:$BA$1686,I$2,FALSE))</f>
        <v>R</v>
      </c>
      <c r="J35" s="16" t="str">
        <f>IF($C35="B",VLOOKUP($A35,Bat!$A$4:$BF$2320,J$1,FALSE),VLOOKUP($A35,Pit!$A$4:$BA$1686,J$2,FALSE))</f>
        <v>R</v>
      </c>
      <c r="K35" s="16" t="str">
        <f>IF($C35="B",VLOOKUP($A35,Bat!$A$4:$BF$2320,K$1,FALSE),VLOOKUP($A35,Pit!$A$4:$BA$1686,K$2,FALSE))</f>
        <v>Normal</v>
      </c>
      <c r="L35" s="17" t="str">
        <f>IF($C35="B",VLOOKUP($A35,Bat!$A$4:$BF$2320,L$1,FALSE),VLOOKUP($A35,Pit!$A$4:$BA$1686,L$2,FALSE))</f>
        <v>Normal</v>
      </c>
      <c r="M35" s="16">
        <f>IF($C35="B",VLOOKUP($A35,Bat!$A$4:$BF$2320,M$1,FALSE),VLOOKUP($A35,Pit!$A$4:$BA$1686,M$2,FALSE))</f>
        <v>6</v>
      </c>
      <c r="N35" s="16">
        <f>IF($C35="B",VLOOKUP($A35,Bat!$A$4:$BF$2320,N$1,FALSE),VLOOKUP($A35,Pit!$A$4:$BA$1686,N$2,FALSE))</f>
        <v>5</v>
      </c>
      <c r="O35" s="16">
        <f>IF($C35="B",VLOOKUP($A35,Bat!$A$4:$BF$2320,O$1,FALSE),VLOOKUP($A35,Pit!$A$4:$BA$1686,O$2,FALSE))</f>
        <v>3</v>
      </c>
      <c r="P35" s="16" t="str">
        <f>IF($C35="B",VLOOKUP($A35,Bat!$A$4:$BF$2320,P$1,FALSE),VLOOKUP($A35,Pit!$A$4:$BA$1686,P$2,FALSE))</f>
        <v>88-90 Mph</v>
      </c>
      <c r="Q35" s="17">
        <f>IF($C35="B",VLOOKUP($A35,Bat!$A$4:$BF$2320,Q$1,FALSE),VLOOKUP($A35,Pit!$A$4:$BA$1686,Q$2,FALSE))</f>
        <v>10</v>
      </c>
      <c r="R35" s="18">
        <f>IF($C35="B",VLOOKUP($A35,Bat!$A$4:$BF$2320,R$1,FALSE),VLOOKUP($A35,Pit!$A$4:$BA$1686,R$2,FALSE))</f>
        <v>38.003516766756007</v>
      </c>
      <c r="S35" s="19">
        <f>IF($C35="B",VLOOKUP($A35,Bat!$A$4:$BF$2320,S$1,FALSE),VLOOKUP($A35,Pit!$A$4:$BA$1686,S$2,FALSE))</f>
        <v>2.281057147845349</v>
      </c>
      <c r="T35" s="20" t="str">
        <f>IF($C35="B",VLOOKUP($A35,Bat!$A$4:$BF$2320,T$1,FALSE),VLOOKUP($A35,Pit!$A$4:$BA$1686,T$2,FALSE))</f>
        <v>$1.9m</v>
      </c>
      <c r="U35" s="17" t="str">
        <f>VLOOKUP(IF($C35="B",VLOOKUP($A35,Bat!$A$4:$AU$2320,U$1,FALSE),VLOOKUP($A35,Pit!$A$4:$BE$1686,U$2,FALSE)),COND!$A$35:$B$41,2,FALSE)</f>
        <v>??</v>
      </c>
      <c r="V35" s="21">
        <f>IF($C35="B",VLOOKUP($A35,Bat!$A$4:$AT$2284,46,FALSE),VLOOKUP($A35,Pit!$A$4:$BD$1664,56,FALSE))</f>
        <v>28</v>
      </c>
      <c r="W35" s="16">
        <f t="shared" si="2"/>
        <v>999</v>
      </c>
      <c r="X35" s="16">
        <v>61</v>
      </c>
      <c r="Y35" s="22">
        <f t="shared" si="3"/>
        <v>63</v>
      </c>
      <c r="Z35" s="16">
        <f>IFERROR(VLOOKUP($D35,Results37!$F$3:$L$1396,Z$1,FALSE),"")</f>
        <v>31</v>
      </c>
      <c r="AA35" s="47" t="str">
        <f>IF(ISERROR(VLOOKUP(D35,Results37!$F$3:$O$399,AA$1,FALSE)),"",IF(VLOOKUP(D35,Results37!$F$3:$O$399,AA$1+1,FALSE)=1,"S"&amp;VLOOKUP(D35,Results37!$F$3:$O$399,AA$1,FALSE),VLOOKUP(D35,Results37!$F$3:$O$399,AA$1,FALSE)))</f>
        <v>S1</v>
      </c>
      <c r="AB35" s="16">
        <f>IFERROR(VLOOKUP($D35,Results37!$F$3:$L$1396,AB$1,FALSE),"")</f>
        <v>10</v>
      </c>
      <c r="AC35" s="16" t="str">
        <f>IFERROR(VLOOKUP($D35,Results37!$F$3:$L$1396,AC$1,FALSE),"")</f>
        <v>Kentucky Thoroughbreds</v>
      </c>
      <c r="AD35" s="16">
        <f t="shared" si="4"/>
        <v>30</v>
      </c>
      <c r="AE35" s="20">
        <f>IF(ISERROR(VLOOKUP($AC35&amp;"-"&amp;$F35&amp;" "&amp;G35,Bonuses!$B$1:$G$1006,4,FALSE)),"",INT(VLOOKUP($AC35&amp;"-"&amp;$F35&amp;" "&amp;$G35,Bonuses!$B$1:$G$1006,4,FALSE)))</f>
        <v>1800000</v>
      </c>
      <c r="AF35" s="16" t="str">
        <f>IF(ISERROR(VLOOKUP($AC35&amp;"-"&amp;$F35,Bonuses!$B$1:$G$1006,5,FALSE)),"",IF(VLOOKUP($AC35&amp;"-"&amp;$F35,Bonuses!$B$1:$G$1006,5,FALSE)="","",VLOOKUP($AC35&amp;"-"&amp;$F35,Bonuses!$B$1:$G$1006,6,FALSE)&amp;" yrs, "&amp;VLOOKUP($AC35&amp;"-"&amp;$F35,Bonuses!$B$1:$G$1006,5,FALSE)))</f>
        <v/>
      </c>
    </row>
    <row r="36" spans="1:32" s="21" customFormat="1" x14ac:dyDescent="0.25">
      <c r="A36" s="21" t="s">
        <v>1880</v>
      </c>
      <c r="B36" s="21">
        <f t="shared" si="0"/>
        <v>1</v>
      </c>
      <c r="C36" s="21" t="str">
        <f t="shared" si="1"/>
        <v>B</v>
      </c>
      <c r="D36" s="17">
        <f>IF($C36="B",VLOOKUP($A36,Bat!$A$4:$BF$2320,D$1,FALSE),VLOOKUP($A36,Pit!$A$4:$BA$1686,D$2,FALSE))</f>
        <v>3724</v>
      </c>
      <c r="E36" s="16" t="str">
        <f>IF($C36="B",VLOOKUP($A36,Bat!$A$4:$BF$2320,E$1,FALSE),VLOOKUP($A36,Pit!$A$4:$BA$1686,E$2,FALSE))</f>
        <v>C</v>
      </c>
      <c r="F36" s="16" t="str">
        <f>IF($C36="B",VLOOKUP($A36,Bat!$A$4:$BF$2320,F$1,FALSE),VLOOKUP($A36,Pit!$A$4:$BA$1686,F$2,FALSE))</f>
        <v>José</v>
      </c>
      <c r="G36" s="16" t="str">
        <f>IF($C36="B",VLOOKUP($A36,Bat!$A$4:$BF$2320,G$1,FALSE),VLOOKUP($A36,Pit!$A$4:$BA$1686,G$2,FALSE))</f>
        <v>Castillo</v>
      </c>
      <c r="H36" s="16">
        <f>IF($C36="B",VLOOKUP($A36,Bat!$A$4:$BF$2320,H$1,FALSE),VLOOKUP($A36,Pit!$A$4:$BA$1686,H$2,FALSE))</f>
        <v>21</v>
      </c>
      <c r="I36" s="16" t="str">
        <f>IF($C36="B",VLOOKUP($A36,Bat!$A$4:$BF$2320,I$1,FALSE),VLOOKUP($A36,Pit!$A$4:$BA$1686,I$2,FALSE))</f>
        <v>R</v>
      </c>
      <c r="J36" s="16" t="str">
        <f>IF($C36="B",VLOOKUP($A36,Bat!$A$4:$BF$2320,J$1,FALSE),VLOOKUP($A36,Pit!$A$4:$BA$1686,J$2,FALSE))</f>
        <v>R</v>
      </c>
      <c r="K36" s="16" t="str">
        <f>IF($C36="B",VLOOKUP($A36,Bat!$A$4:$BF$2320,K$1,FALSE),VLOOKUP($A36,Pit!$A$4:$BA$1686,K$2,FALSE))</f>
        <v>Normal</v>
      </c>
      <c r="L36" s="17" t="str">
        <f>IF($C36="B",VLOOKUP($A36,Bat!$A$4:$BF$2320,L$1,FALSE),VLOOKUP($A36,Pit!$A$4:$BA$1686,L$2,FALSE))</f>
        <v>Normal</v>
      </c>
      <c r="M36" s="16">
        <f>IF($C36="B",VLOOKUP($A36,Bat!$A$4:$BF$2320,M$1,FALSE),VLOOKUP($A36,Pit!$A$4:$BA$1686,M$2,FALSE))</f>
        <v>5</v>
      </c>
      <c r="N36" s="16">
        <f>IF($C36="B",VLOOKUP($A36,Bat!$A$4:$BF$2320,N$1,FALSE),VLOOKUP($A36,Pit!$A$4:$BA$1686,N$2,FALSE))</f>
        <v>5</v>
      </c>
      <c r="O36" s="16">
        <f>IF($C36="B",VLOOKUP($A36,Bat!$A$4:$BF$2320,O$1,FALSE),VLOOKUP($A36,Pit!$A$4:$BA$1686,O$2,FALSE))</f>
        <v>4</v>
      </c>
      <c r="P36" s="16">
        <f>IF($C36="B",VLOOKUP($A36,Bat!$A$4:$BF$2320,P$1,FALSE),VLOOKUP($A36,Pit!$A$4:$BA$1686,P$2,FALSE))</f>
        <v>3</v>
      </c>
      <c r="Q36" s="17">
        <f>IF($C36="B",VLOOKUP($A36,Bat!$A$4:$BF$2320,Q$1,FALSE),VLOOKUP($A36,Pit!$A$4:$BA$1686,Q$2,FALSE))</f>
        <v>4</v>
      </c>
      <c r="R36" s="18">
        <f>IF($C36="B",VLOOKUP($A36,Bat!$A$4:$BF$2320,R$1,FALSE),VLOOKUP($A36,Pit!$A$4:$BA$1686,R$2,FALSE))</f>
        <v>11.034785289704587</v>
      </c>
      <c r="S36" s="19">
        <f>IF($C36="B",VLOOKUP($A36,Bat!$A$4:$BF$2320,S$1,FALSE),VLOOKUP($A36,Pit!$A$4:$BA$1686,S$2,FALSE))</f>
        <v>1.9879581145749146</v>
      </c>
      <c r="T36" s="20" t="str">
        <f>IF($C36="B",VLOOKUP($A36,Bat!$A$4:$BF$2320,T$1,FALSE),VLOOKUP($A36,Pit!$A$4:$BA$1686,T$2,FALSE))</f>
        <v>$490k</v>
      </c>
      <c r="U36" s="17" t="str">
        <f>VLOOKUP(IF($C36="B",VLOOKUP($A36,Bat!$A$4:$AU$2320,U$1,FALSE),VLOOKUP($A36,Pit!$A$4:$BE$1686,U$2,FALSE)),COND!$A$35:$B$41,2,FALSE)</f>
        <v>??</v>
      </c>
      <c r="V36" s="21">
        <f>IF($C36="B",VLOOKUP($A36,Bat!$A$4:$AT$2284,46,FALSE),VLOOKUP($A36,Pit!$A$4:$BD$1664,56,FALSE))</f>
        <v>28</v>
      </c>
      <c r="W36" s="16">
        <f t="shared" si="2"/>
        <v>999</v>
      </c>
      <c r="X36" s="16">
        <v>54</v>
      </c>
      <c r="Y36" s="22">
        <f t="shared" si="3"/>
        <v>101</v>
      </c>
      <c r="Z36" s="16">
        <f>IFERROR(VLOOKUP($D36,Results37!$F$3:$L$1396,Z$1,FALSE),"")</f>
        <v>32</v>
      </c>
      <c r="AA36" s="47" t="str">
        <f>IF(ISERROR(VLOOKUP(D36,Results37!$F$3:$O$399,AA$1,FALSE)),"",IF(VLOOKUP(D36,Results37!$F$3:$O$399,AA$1+1,FALSE)=1,"S"&amp;VLOOKUP(D36,Results37!$F$3:$O$399,AA$1,FALSE),VLOOKUP(D36,Results37!$F$3:$O$399,AA$1,FALSE)))</f>
        <v>S1</v>
      </c>
      <c r="AB36" s="16">
        <f>IFERROR(VLOOKUP($D36,Results37!$F$3:$L$1396,AB$1,FALSE),"")</f>
        <v>11</v>
      </c>
      <c r="AC36" s="16" t="str">
        <f>IFERROR(VLOOKUP($D36,Results37!$F$3:$L$1396,AC$1,FALSE),"")</f>
        <v>Duluth Warriors</v>
      </c>
      <c r="AD36" s="16">
        <f t="shared" si="4"/>
        <v>22</v>
      </c>
      <c r="AE36" s="20" t="str">
        <f>IF(ISERROR(VLOOKUP($AC36&amp;"-"&amp;$F36&amp;" "&amp;G36,Bonuses!$B$1:$G$1006,4,FALSE)),"",INT(VLOOKUP($AC36&amp;"-"&amp;$F36&amp;" "&amp;$G36,Bonuses!$B$1:$G$1006,4,FALSE)))</f>
        <v/>
      </c>
      <c r="AF36" s="16" t="str">
        <f>IF(ISERROR(VLOOKUP($AC36&amp;"-"&amp;$F36,Bonuses!$B$1:$G$1006,5,FALSE)),"",IF(VLOOKUP($AC36&amp;"-"&amp;$F36,Bonuses!$B$1:$G$1006,5,FALSE)="","",VLOOKUP($AC36&amp;"-"&amp;$F36,Bonuses!$B$1:$G$1006,6,FALSE)&amp;" yrs, "&amp;VLOOKUP($AC36&amp;"-"&amp;$F36,Bonuses!$B$1:$G$1006,5,FALSE)))</f>
        <v/>
      </c>
    </row>
    <row r="37" spans="1:32" s="21" customFormat="1" x14ac:dyDescent="0.25">
      <c r="A37" s="21" t="s">
        <v>2280</v>
      </c>
      <c r="B37" s="21">
        <f t="shared" si="0"/>
        <v>1</v>
      </c>
      <c r="C37" s="21" t="str">
        <f t="shared" si="1"/>
        <v>P</v>
      </c>
      <c r="D37" s="17">
        <f>IF($C37="B",VLOOKUP($A37,Bat!$A$4:$BF$2320,D$1,FALSE),VLOOKUP($A37,Pit!$A$4:$BA$1686,D$2,FALSE))</f>
        <v>11481</v>
      </c>
      <c r="E37" s="16" t="str">
        <f>IF($C37="B",VLOOKUP($A37,Bat!$A$4:$BF$2320,E$1,FALSE),VLOOKUP($A37,Pit!$A$4:$BA$1686,E$2,FALSE))</f>
        <v>SP</v>
      </c>
      <c r="F37" s="16" t="str">
        <f>IF($C37="B",VLOOKUP($A37,Bat!$A$4:$BF$2320,F$1,FALSE),VLOOKUP($A37,Pit!$A$4:$BA$1686,F$2,FALSE))</f>
        <v>Armando</v>
      </c>
      <c r="G37" s="16" t="str">
        <f>IF($C37="B",VLOOKUP($A37,Bat!$A$4:$BF$2320,G$1,FALSE),VLOOKUP($A37,Pit!$A$4:$BA$1686,G$2,FALSE))</f>
        <v>Batista</v>
      </c>
      <c r="H37" s="16">
        <f>IF($C37="B",VLOOKUP($A37,Bat!$A$4:$BF$2320,H$1,FALSE),VLOOKUP($A37,Pit!$A$4:$BA$1686,H$2,FALSE))</f>
        <v>21</v>
      </c>
      <c r="I37" s="16" t="str">
        <f>IF($C37="B",VLOOKUP($A37,Bat!$A$4:$BF$2320,I$1,FALSE),VLOOKUP($A37,Pit!$A$4:$BA$1686,I$2,FALSE))</f>
        <v>L</v>
      </c>
      <c r="J37" s="16" t="str">
        <f>IF($C37="B",VLOOKUP($A37,Bat!$A$4:$BF$2320,J$1,FALSE),VLOOKUP($A37,Pit!$A$4:$BA$1686,J$2,FALSE))</f>
        <v>L</v>
      </c>
      <c r="K37" s="16" t="str">
        <f>IF($C37="B",VLOOKUP($A37,Bat!$A$4:$BF$2320,K$1,FALSE),VLOOKUP($A37,Pit!$A$4:$BA$1686,K$2,FALSE))</f>
        <v>Low</v>
      </c>
      <c r="L37" s="17" t="str">
        <f>IF($C37="B",VLOOKUP($A37,Bat!$A$4:$BF$2320,L$1,FALSE),VLOOKUP($A37,Pit!$A$4:$BA$1686,L$2,FALSE))</f>
        <v>Normal</v>
      </c>
      <c r="M37" s="16">
        <f>IF($C37="B",VLOOKUP($A37,Bat!$A$4:$BF$2320,M$1,FALSE),VLOOKUP($A37,Pit!$A$4:$BA$1686,M$2,FALSE))</f>
        <v>6</v>
      </c>
      <c r="N37" s="16">
        <f>IF($C37="B",VLOOKUP($A37,Bat!$A$4:$BF$2320,N$1,FALSE),VLOOKUP($A37,Pit!$A$4:$BA$1686,N$2,FALSE))</f>
        <v>5</v>
      </c>
      <c r="O37" s="16">
        <f>IF($C37="B",VLOOKUP($A37,Bat!$A$4:$BF$2320,O$1,FALSE),VLOOKUP($A37,Pit!$A$4:$BA$1686,O$2,FALSE))</f>
        <v>2</v>
      </c>
      <c r="P37" s="16" t="str">
        <f>IF($C37="B",VLOOKUP($A37,Bat!$A$4:$BF$2320,P$1,FALSE),VLOOKUP($A37,Pit!$A$4:$BA$1686,P$2,FALSE))</f>
        <v>94-96 Mph</v>
      </c>
      <c r="Q37" s="17">
        <f>IF($C37="B",VLOOKUP($A37,Bat!$A$4:$BF$2320,Q$1,FALSE),VLOOKUP($A37,Pit!$A$4:$BA$1686,Q$2,FALSE))</f>
        <v>7</v>
      </c>
      <c r="R37" s="18">
        <f>IF($C37="B",VLOOKUP($A37,Bat!$A$4:$BF$2320,R$1,FALSE),VLOOKUP($A37,Pit!$A$4:$BA$1686,R$2,FALSE))</f>
        <v>33.005920026732568</v>
      </c>
      <c r="S37" s="19">
        <f>IF($C37="B",VLOOKUP($A37,Bat!$A$4:$BF$2320,S$1,FALSE),VLOOKUP($A37,Pit!$A$4:$BA$1686,S$2,FALSE))</f>
        <v>1.8420180485249713</v>
      </c>
      <c r="T37" s="20" t="str">
        <f>IF($C37="B",VLOOKUP($A37,Bat!$A$4:$BF$2320,T$1,FALSE),VLOOKUP($A37,Pit!$A$4:$BA$1686,T$2,FALSE))</f>
        <v>$2.0m</v>
      </c>
      <c r="U37" s="17" t="str">
        <f>VLOOKUP(IF($C37="B",VLOOKUP($A37,Bat!$A$4:$AU$2320,U$1,FALSE),VLOOKUP($A37,Pit!$A$4:$BE$1686,U$2,FALSE)),COND!$A$35:$B$41,2,FALSE)</f>
        <v>??</v>
      </c>
      <c r="V37" s="21">
        <f>IF($C37="B",VLOOKUP($A37,Bat!$A$4:$AT$2284,46,FALSE),VLOOKUP($A37,Pit!$A$4:$BD$1664,56,FALSE))</f>
        <v>69</v>
      </c>
      <c r="W37" s="16">
        <f t="shared" si="2"/>
        <v>999</v>
      </c>
      <c r="X37" s="16"/>
      <c r="Y37" s="22">
        <f t="shared" si="3"/>
        <v>118</v>
      </c>
      <c r="Z37" s="16">
        <f>IFERROR(VLOOKUP($D37,Results37!$F$3:$L$1396,Z$1,FALSE),"")</f>
        <v>33</v>
      </c>
      <c r="AA37" s="47" t="str">
        <f>IF(ISERROR(VLOOKUP(D37,Results37!$F$3:$O$399,AA$1,FALSE)),"",IF(VLOOKUP(D37,Results37!$F$3:$O$399,AA$1+1,FALSE)=1,"S"&amp;VLOOKUP(D37,Results37!$F$3:$O$399,AA$1,FALSE),VLOOKUP(D37,Results37!$F$3:$O$399,AA$1,FALSE)))</f>
        <v>S1</v>
      </c>
      <c r="AB37" s="16">
        <f>IFERROR(VLOOKUP($D37,Results37!$F$3:$L$1396,AB$1,FALSE),"")</f>
        <v>12</v>
      </c>
      <c r="AC37" s="16" t="str">
        <f>IFERROR(VLOOKUP($D37,Results37!$F$3:$L$1396,AC$1,FALSE),"")</f>
        <v>Aurora Borealis</v>
      </c>
      <c r="AD37" s="16" t="str">
        <f t="shared" si="4"/>
        <v/>
      </c>
      <c r="AE37" s="20" t="str">
        <f>IF(ISERROR(VLOOKUP($AC37&amp;"-"&amp;$F37&amp;" "&amp;G37,Bonuses!$B$1:$G$1006,4,FALSE)),"",INT(VLOOKUP($AC37&amp;"-"&amp;$F37&amp;" "&amp;$G37,Bonuses!$B$1:$G$1006,4,FALSE)))</f>
        <v/>
      </c>
      <c r="AF37" s="16" t="str">
        <f>IF(ISERROR(VLOOKUP($AC37&amp;"-"&amp;$F37,Bonuses!$B$1:$G$1006,5,FALSE)),"",IF(VLOOKUP($AC37&amp;"-"&amp;$F37,Bonuses!$B$1:$G$1006,5,FALSE)="","",VLOOKUP($AC37&amp;"-"&amp;$F37,Bonuses!$B$1:$G$1006,6,FALSE)&amp;" yrs, "&amp;VLOOKUP($AC37&amp;"-"&amp;$F37,Bonuses!$B$1:$G$1006,5,FALSE)))</f>
        <v/>
      </c>
    </row>
    <row r="38" spans="1:32" s="21" customFormat="1" x14ac:dyDescent="0.25">
      <c r="A38" s="21" t="s">
        <v>1833</v>
      </c>
      <c r="B38" s="21">
        <f t="shared" si="0"/>
        <v>1</v>
      </c>
      <c r="C38" s="21" t="str">
        <f t="shared" si="1"/>
        <v>B</v>
      </c>
      <c r="D38" s="17">
        <f>IF($C38="B",VLOOKUP($A38,Bat!$A$4:$BF$2320,D$1,FALSE),VLOOKUP($A38,Pit!$A$4:$BA$1686,D$2,FALSE))</f>
        <v>16047</v>
      </c>
      <c r="E38" s="16" t="str">
        <f>IF($C38="B",VLOOKUP($A38,Bat!$A$4:$BF$2320,E$1,FALSE),VLOOKUP($A38,Pit!$A$4:$BA$1686,E$2,FALSE))</f>
        <v>RF</v>
      </c>
      <c r="F38" s="16" t="str">
        <f>IF($C38="B",VLOOKUP($A38,Bat!$A$4:$BF$2320,F$1,FALSE),VLOOKUP($A38,Pit!$A$4:$BA$1686,F$2,FALSE))</f>
        <v>Stewart</v>
      </c>
      <c r="G38" s="16" t="str">
        <f>IF($C38="B",VLOOKUP($A38,Bat!$A$4:$BF$2320,G$1,FALSE),VLOOKUP($A38,Pit!$A$4:$BA$1686,G$2,FALSE))</f>
        <v>Arundale</v>
      </c>
      <c r="H38" s="16">
        <f>IF($C38="B",VLOOKUP($A38,Bat!$A$4:$BF$2320,H$1,FALSE),VLOOKUP($A38,Pit!$A$4:$BA$1686,H$2,FALSE))</f>
        <v>21</v>
      </c>
      <c r="I38" s="16" t="str">
        <f>IF($C38="B",VLOOKUP($A38,Bat!$A$4:$BF$2320,I$1,FALSE),VLOOKUP($A38,Pit!$A$4:$BA$1686,I$2,FALSE))</f>
        <v>R</v>
      </c>
      <c r="J38" s="16" t="str">
        <f>IF($C38="B",VLOOKUP($A38,Bat!$A$4:$BF$2320,J$1,FALSE),VLOOKUP($A38,Pit!$A$4:$BA$1686,J$2,FALSE))</f>
        <v>R</v>
      </c>
      <c r="K38" s="16" t="str">
        <f>IF($C38="B",VLOOKUP($A38,Bat!$A$4:$BF$2320,K$1,FALSE),VLOOKUP($A38,Pit!$A$4:$BA$1686,K$2,FALSE))</f>
        <v>Normal</v>
      </c>
      <c r="L38" s="17" t="str">
        <f>IF($C38="B",VLOOKUP($A38,Bat!$A$4:$BF$2320,L$1,FALSE),VLOOKUP($A38,Pit!$A$4:$BA$1686,L$2,FALSE))</f>
        <v>Low</v>
      </c>
      <c r="M38" s="16">
        <f>IF($C38="B",VLOOKUP($A38,Bat!$A$4:$BF$2320,M$1,FALSE),VLOOKUP($A38,Pit!$A$4:$BA$1686,M$2,FALSE))</f>
        <v>5</v>
      </c>
      <c r="N38" s="16">
        <f>IF($C38="B",VLOOKUP($A38,Bat!$A$4:$BF$2320,N$1,FALSE),VLOOKUP($A38,Pit!$A$4:$BA$1686,N$2,FALSE))</f>
        <v>6</v>
      </c>
      <c r="O38" s="16">
        <f>IF($C38="B",VLOOKUP($A38,Bat!$A$4:$BF$2320,O$1,FALSE),VLOOKUP($A38,Pit!$A$4:$BA$1686,O$2,FALSE))</f>
        <v>1</v>
      </c>
      <c r="P38" s="16">
        <f>IF($C38="B",VLOOKUP($A38,Bat!$A$4:$BF$2320,P$1,FALSE),VLOOKUP($A38,Pit!$A$4:$BA$1686,P$2,FALSE))</f>
        <v>5</v>
      </c>
      <c r="Q38" s="17">
        <f>IF($C38="B",VLOOKUP($A38,Bat!$A$4:$BF$2320,Q$1,FALSE),VLOOKUP($A38,Pit!$A$4:$BA$1686,Q$2,FALSE))</f>
        <v>8</v>
      </c>
      <c r="R38" s="18">
        <f>IF($C38="B",VLOOKUP($A38,Bat!$A$4:$BF$2320,R$1,FALSE),VLOOKUP($A38,Pit!$A$4:$BA$1686,R$2,FALSE))</f>
        <v>12.371030451316695</v>
      </c>
      <c r="S38" s="19">
        <f>IF($C38="B",VLOOKUP($A38,Bat!$A$4:$BF$2320,S$1,FALSE),VLOOKUP($A38,Pit!$A$4:$BA$1686,S$2,FALSE))</f>
        <v>2.1784751702201577</v>
      </c>
      <c r="T38" s="20" t="str">
        <f>IF($C38="B",VLOOKUP($A38,Bat!$A$4:$BF$2320,T$1,FALSE),VLOOKUP($A38,Pit!$A$4:$BA$1686,T$2,FALSE))</f>
        <v>$850k</v>
      </c>
      <c r="U38" s="17" t="str">
        <f>VLOOKUP(IF($C38="B",VLOOKUP($A38,Bat!$A$4:$AU$2320,U$1,FALSE),VLOOKUP($A38,Pit!$A$4:$BE$1686,U$2,FALSE)),COND!$A$35:$B$41,2,FALSE)</f>
        <v>??</v>
      </c>
      <c r="V38" s="21">
        <f>IF($C38="B",VLOOKUP($A38,Bat!$A$4:$AT$2284,46,FALSE),VLOOKUP($A38,Pit!$A$4:$BD$1664,56,FALSE))</f>
        <v>25</v>
      </c>
      <c r="W38" s="16">
        <f t="shared" si="2"/>
        <v>999</v>
      </c>
      <c r="X38" s="16">
        <v>48</v>
      </c>
      <c r="Y38" s="22">
        <f t="shared" si="3"/>
        <v>80</v>
      </c>
      <c r="Z38" s="16">
        <f>IFERROR(VLOOKUP($D38,Results37!$F$3:$L$1396,Z$1,FALSE),"")</f>
        <v>34</v>
      </c>
      <c r="AA38" s="47" t="str">
        <f>IF(ISERROR(VLOOKUP(D38,Results37!$F$3:$O$399,AA$1,FALSE)),"",IF(VLOOKUP(D38,Results37!$F$3:$O$399,AA$1+1,FALSE)=1,"S"&amp;VLOOKUP(D38,Results37!$F$3:$O$399,AA$1,FALSE),VLOOKUP(D38,Results37!$F$3:$O$399,AA$1,FALSE)))</f>
        <v>S1</v>
      </c>
      <c r="AB38" s="16">
        <f>IFERROR(VLOOKUP($D38,Results37!$F$3:$L$1396,AB$1,FALSE),"")</f>
        <v>13</v>
      </c>
      <c r="AC38" s="16" t="str">
        <f>IFERROR(VLOOKUP($D38,Results37!$F$3:$L$1396,AC$1,FALSE),"")</f>
        <v>Aurora Borealis</v>
      </c>
      <c r="AD38" s="16">
        <f t="shared" si="4"/>
        <v>14</v>
      </c>
      <c r="AE38" s="20" t="str">
        <f>IF(ISERROR(VLOOKUP($AC38&amp;"-"&amp;$F38&amp;" "&amp;G38,Bonuses!$B$1:$G$1006,4,FALSE)),"",INT(VLOOKUP($AC38&amp;"-"&amp;$F38&amp;" "&amp;$G38,Bonuses!$B$1:$G$1006,4,FALSE)))</f>
        <v/>
      </c>
      <c r="AF38" s="16" t="str">
        <f>IF(ISERROR(VLOOKUP($AC38&amp;"-"&amp;$F38,Bonuses!$B$1:$G$1006,5,FALSE)),"",IF(VLOOKUP($AC38&amp;"-"&amp;$F38,Bonuses!$B$1:$G$1006,5,FALSE)="","",VLOOKUP($AC38&amp;"-"&amp;$F38,Bonuses!$B$1:$G$1006,6,FALSE)&amp;" yrs, "&amp;VLOOKUP($AC38&amp;"-"&amp;$F38,Bonuses!$B$1:$G$1006,5,FALSE)))</f>
        <v/>
      </c>
    </row>
    <row r="39" spans="1:32" s="21" customFormat="1" x14ac:dyDescent="0.25">
      <c r="A39" s="21" t="s">
        <v>2273</v>
      </c>
      <c r="B39" s="21">
        <f t="shared" si="0"/>
        <v>1</v>
      </c>
      <c r="C39" s="21" t="str">
        <f t="shared" si="1"/>
        <v>P</v>
      </c>
      <c r="D39" s="17">
        <f>IF($C39="B",VLOOKUP($A39,Bat!$A$4:$BF$2320,D$1,FALSE),VLOOKUP($A39,Pit!$A$4:$BA$1686,D$2,FALSE))</f>
        <v>4588</v>
      </c>
      <c r="E39" s="16" t="str">
        <f>IF($C39="B",VLOOKUP($A39,Bat!$A$4:$BF$2320,E$1,FALSE),VLOOKUP($A39,Pit!$A$4:$BA$1686,E$2,FALSE))</f>
        <v>SP</v>
      </c>
      <c r="F39" s="16" t="str">
        <f>IF($C39="B",VLOOKUP($A39,Bat!$A$4:$BF$2320,F$1,FALSE),VLOOKUP($A39,Pit!$A$4:$BA$1686,F$2,FALSE))</f>
        <v>Ryan</v>
      </c>
      <c r="G39" s="16" t="str">
        <f>IF($C39="B",VLOOKUP($A39,Bat!$A$4:$BF$2320,G$1,FALSE),VLOOKUP($A39,Pit!$A$4:$BA$1686,G$2,FALSE))</f>
        <v>Tate</v>
      </c>
      <c r="H39" s="16">
        <f>IF($C39="B",VLOOKUP($A39,Bat!$A$4:$BF$2320,H$1,FALSE),VLOOKUP($A39,Pit!$A$4:$BA$1686,H$2,FALSE))</f>
        <v>21</v>
      </c>
      <c r="I39" s="16" t="str">
        <f>IF($C39="B",VLOOKUP($A39,Bat!$A$4:$BF$2320,I$1,FALSE),VLOOKUP($A39,Pit!$A$4:$BA$1686,I$2,FALSE))</f>
        <v>R</v>
      </c>
      <c r="J39" s="16" t="str">
        <f>IF($C39="B",VLOOKUP($A39,Bat!$A$4:$BF$2320,J$1,FALSE),VLOOKUP($A39,Pit!$A$4:$BA$1686,J$2,FALSE))</f>
        <v>R</v>
      </c>
      <c r="K39" s="16" t="str">
        <f>IF($C39="B",VLOOKUP($A39,Bat!$A$4:$BF$2320,K$1,FALSE),VLOOKUP($A39,Pit!$A$4:$BA$1686,K$2,FALSE))</f>
        <v>High</v>
      </c>
      <c r="L39" s="17" t="str">
        <f>IF($C39="B",VLOOKUP($A39,Bat!$A$4:$BF$2320,L$1,FALSE),VLOOKUP($A39,Pit!$A$4:$BA$1686,L$2,FALSE))</f>
        <v>Normal</v>
      </c>
      <c r="M39" s="16">
        <f>IF($C39="B",VLOOKUP($A39,Bat!$A$4:$BF$2320,M$1,FALSE),VLOOKUP($A39,Pit!$A$4:$BA$1686,M$2,FALSE))</f>
        <v>7</v>
      </c>
      <c r="N39" s="16">
        <f>IF($C39="B",VLOOKUP($A39,Bat!$A$4:$BF$2320,N$1,FALSE),VLOOKUP($A39,Pit!$A$4:$BA$1686,N$2,FALSE))</f>
        <v>5</v>
      </c>
      <c r="O39" s="16">
        <f>IF($C39="B",VLOOKUP($A39,Bat!$A$4:$BF$2320,O$1,FALSE),VLOOKUP($A39,Pit!$A$4:$BA$1686,O$2,FALSE))</f>
        <v>2</v>
      </c>
      <c r="P39" s="16" t="str">
        <f>IF($C39="B",VLOOKUP($A39,Bat!$A$4:$BF$2320,P$1,FALSE),VLOOKUP($A39,Pit!$A$4:$BA$1686,P$2,FALSE))</f>
        <v>93-95 Mph</v>
      </c>
      <c r="Q39" s="17">
        <f>IF($C39="B",VLOOKUP($A39,Bat!$A$4:$BF$2320,Q$1,FALSE),VLOOKUP($A39,Pit!$A$4:$BA$1686,Q$2,FALSE))</f>
        <v>8</v>
      </c>
      <c r="R39" s="18">
        <f>IF($C39="B",VLOOKUP($A39,Bat!$A$4:$BF$2320,R$1,FALSE),VLOOKUP($A39,Pit!$A$4:$BA$1686,R$2,FALSE))</f>
        <v>34.570241955778087</v>
      </c>
      <c r="S39" s="19">
        <f>IF($C39="B",VLOOKUP($A39,Bat!$A$4:$BF$2320,S$1,FALSE),VLOOKUP($A39,Pit!$A$4:$BA$1686,S$2,FALSE))</f>
        <v>1.9794438006419857</v>
      </c>
      <c r="T39" s="20" t="str">
        <f>IF($C39="B",VLOOKUP($A39,Bat!$A$4:$BF$2320,T$1,FALSE),VLOOKUP($A39,Pit!$A$4:$BA$1686,T$2,FALSE))</f>
        <v>$4.6m</v>
      </c>
      <c r="U39" s="17" t="str">
        <f>VLOOKUP(IF($C39="B",VLOOKUP($A39,Bat!$A$4:$AU$2320,U$1,FALSE),VLOOKUP($A39,Pit!$A$4:$BE$1686,U$2,FALSE)),COND!$A$35:$B$41,2,FALSE)</f>
        <v>??</v>
      </c>
      <c r="V39" s="21">
        <f>IF($C39="B",VLOOKUP($A39,Bat!$A$4:$AT$2284,46,FALSE),VLOOKUP($A39,Pit!$A$4:$BD$1664,56,FALSE))</f>
        <v>24</v>
      </c>
      <c r="W39" s="16">
        <f t="shared" si="2"/>
        <v>999</v>
      </c>
      <c r="X39" s="16">
        <v>50</v>
      </c>
      <c r="Y39" s="22">
        <f t="shared" si="3"/>
        <v>102</v>
      </c>
      <c r="Z39" s="16">
        <f>IFERROR(VLOOKUP($D39,Results37!$F$3:$L$1396,Z$1,FALSE),"")</f>
        <v>35</v>
      </c>
      <c r="AA39" s="47">
        <f>IF(ISERROR(VLOOKUP(D39,Results37!$F$3:$O$399,AA$1,FALSE)),"",IF(VLOOKUP(D39,Results37!$F$3:$O$399,AA$1+1,FALSE)=1,"S"&amp;VLOOKUP(D39,Results37!$F$3:$O$399,AA$1,FALSE),VLOOKUP(D39,Results37!$F$3:$O$399,AA$1,FALSE)))</f>
        <v>2</v>
      </c>
      <c r="AB39" s="16">
        <f>IFERROR(VLOOKUP($D39,Results37!$F$3:$L$1396,AB$1,FALSE),"")</f>
        <v>1</v>
      </c>
      <c r="AC39" s="16" t="str">
        <f>IFERROR(VLOOKUP($D39,Results37!$F$3:$L$1396,AC$1,FALSE),"")</f>
        <v>Florida Featherheads</v>
      </c>
      <c r="AD39" s="16">
        <f t="shared" si="4"/>
        <v>15</v>
      </c>
      <c r="AE39" s="20">
        <f>IF(ISERROR(VLOOKUP($AC39&amp;"-"&amp;$F39&amp;" "&amp;G39,Bonuses!$B$1:$G$1006,4,FALSE)),"",INT(VLOOKUP($AC39&amp;"-"&amp;$F39&amp;" "&amp;$G39,Bonuses!$B$1:$G$1006,4,FALSE)))</f>
        <v>4400000</v>
      </c>
      <c r="AF39" s="16" t="str">
        <f>IF(ISERROR(VLOOKUP($AC39&amp;"-"&amp;$F39,Bonuses!$B$1:$G$1006,5,FALSE)),"",IF(VLOOKUP($AC39&amp;"-"&amp;$F39,Bonuses!$B$1:$G$1006,5,FALSE)="","",VLOOKUP($AC39&amp;"-"&amp;$F39,Bonuses!$B$1:$G$1006,6,FALSE)&amp;" yrs, "&amp;VLOOKUP($AC39&amp;"-"&amp;$F39,Bonuses!$B$1:$G$1006,5,FALSE)))</f>
        <v/>
      </c>
    </row>
    <row r="40" spans="1:32" s="21" customFormat="1" x14ac:dyDescent="0.25">
      <c r="A40" s="21" t="s">
        <v>2313</v>
      </c>
      <c r="B40" s="21">
        <f t="shared" si="0"/>
        <v>1</v>
      </c>
      <c r="C40" s="21" t="str">
        <f t="shared" si="1"/>
        <v>P</v>
      </c>
      <c r="D40" s="17">
        <f>IF($C40="B",VLOOKUP($A40,Bat!$A$4:$BF$2320,D$1,FALSE),VLOOKUP($A40,Pit!$A$4:$BA$1686,D$2,FALSE))</f>
        <v>11459</v>
      </c>
      <c r="E40" s="16" t="str">
        <f>IF($C40="B",VLOOKUP($A40,Bat!$A$4:$BF$2320,E$1,FALSE),VLOOKUP($A40,Pit!$A$4:$BA$1686,E$2,FALSE))</f>
        <v>SP</v>
      </c>
      <c r="F40" s="16" t="str">
        <f>IF($C40="B",VLOOKUP($A40,Bat!$A$4:$BF$2320,F$1,FALSE),VLOOKUP($A40,Pit!$A$4:$BA$1686,F$2,FALSE))</f>
        <v>Kenji</v>
      </c>
      <c r="G40" s="16" t="str">
        <f>IF($C40="B",VLOOKUP($A40,Bat!$A$4:$BF$2320,G$1,FALSE),VLOOKUP($A40,Pit!$A$4:$BA$1686,G$2,FALSE))</f>
        <v>Kikuchi</v>
      </c>
      <c r="H40" s="16">
        <f>IF($C40="B",VLOOKUP($A40,Bat!$A$4:$BF$2320,H$1,FALSE),VLOOKUP($A40,Pit!$A$4:$BA$1686,H$2,FALSE))</f>
        <v>21</v>
      </c>
      <c r="I40" s="16" t="str">
        <f>IF($C40="B",VLOOKUP($A40,Bat!$A$4:$BF$2320,I$1,FALSE),VLOOKUP($A40,Pit!$A$4:$BA$1686,I$2,FALSE))</f>
        <v>L</v>
      </c>
      <c r="J40" s="16" t="str">
        <f>IF($C40="B",VLOOKUP($A40,Bat!$A$4:$BF$2320,J$1,FALSE),VLOOKUP($A40,Pit!$A$4:$BA$1686,J$2,FALSE))</f>
        <v>L</v>
      </c>
      <c r="K40" s="16" t="str">
        <f>IF($C40="B",VLOOKUP($A40,Bat!$A$4:$BF$2320,K$1,FALSE),VLOOKUP($A40,Pit!$A$4:$BA$1686,K$2,FALSE))</f>
        <v>Normal</v>
      </c>
      <c r="L40" s="17" t="str">
        <f>IF($C40="B",VLOOKUP($A40,Bat!$A$4:$BF$2320,L$1,FALSE),VLOOKUP($A40,Pit!$A$4:$BA$1686,L$2,FALSE))</f>
        <v>Normal</v>
      </c>
      <c r="M40" s="16">
        <f>IF($C40="B",VLOOKUP($A40,Bat!$A$4:$BF$2320,M$1,FALSE),VLOOKUP($A40,Pit!$A$4:$BA$1686,M$2,FALSE))</f>
        <v>6</v>
      </c>
      <c r="N40" s="16">
        <f>IF($C40="B",VLOOKUP($A40,Bat!$A$4:$BF$2320,N$1,FALSE),VLOOKUP($A40,Pit!$A$4:$BA$1686,N$2,FALSE))</f>
        <v>5</v>
      </c>
      <c r="O40" s="16">
        <f>IF($C40="B",VLOOKUP($A40,Bat!$A$4:$BF$2320,O$1,FALSE),VLOOKUP($A40,Pit!$A$4:$BA$1686,O$2,FALSE))</f>
        <v>2</v>
      </c>
      <c r="P40" s="16" t="str">
        <f>IF($C40="B",VLOOKUP($A40,Bat!$A$4:$BF$2320,P$1,FALSE),VLOOKUP($A40,Pit!$A$4:$BA$1686,P$2,FALSE))</f>
        <v>93-95 Mph</v>
      </c>
      <c r="Q40" s="17">
        <f>IF($C40="B",VLOOKUP($A40,Bat!$A$4:$BF$2320,Q$1,FALSE),VLOOKUP($A40,Pit!$A$4:$BA$1686,Q$2,FALSE))</f>
        <v>9</v>
      </c>
      <c r="R40" s="18">
        <f>IF($C40="B",VLOOKUP($A40,Bat!$A$4:$BF$2320,R$1,FALSE),VLOOKUP($A40,Pit!$A$4:$BA$1686,R$2,FALSE))</f>
        <v>29.806633305208187</v>
      </c>
      <c r="S40" s="19">
        <f>IF($C40="B",VLOOKUP($A40,Bat!$A$4:$BF$2320,S$1,FALSE),VLOOKUP($A40,Pit!$A$4:$BA$1686,S$2,FALSE))</f>
        <v>1.5609605655478396</v>
      </c>
      <c r="T40" s="20" t="str">
        <f>IF($C40="B",VLOOKUP($A40,Bat!$A$4:$BF$2320,T$1,FALSE),VLOOKUP($A40,Pit!$A$4:$BA$1686,T$2,FALSE))</f>
        <v>$2.0m</v>
      </c>
      <c r="U40" s="17" t="str">
        <f>VLOOKUP(IF($C40="B",VLOOKUP($A40,Bat!$A$4:$AU$2320,U$1,FALSE),VLOOKUP($A40,Pit!$A$4:$BE$1686,U$2,FALSE)),COND!$A$35:$B$41,2,FALSE)</f>
        <v>??</v>
      </c>
      <c r="V40" s="21">
        <f>IF($C40="B",VLOOKUP($A40,Bat!$A$4:$AT$2284,46,FALSE),VLOOKUP($A40,Pit!$A$4:$BD$1664,56,FALSE))</f>
        <v>103</v>
      </c>
      <c r="W40" s="16">
        <f t="shared" si="2"/>
        <v>999</v>
      </c>
      <c r="X40" s="16"/>
      <c r="Y40" s="22">
        <f t="shared" si="3"/>
        <v>169</v>
      </c>
      <c r="Z40" s="16">
        <f>IFERROR(VLOOKUP($D40,Results37!$F$3:$L$1396,Z$1,FALSE),"")</f>
        <v>36</v>
      </c>
      <c r="AA40" s="47">
        <f>IF(ISERROR(VLOOKUP(D40,Results37!$F$3:$O$399,AA$1,FALSE)),"",IF(VLOOKUP(D40,Results37!$F$3:$O$399,AA$1+1,FALSE)=1,"S"&amp;VLOOKUP(D40,Results37!$F$3:$O$399,AA$1,FALSE),VLOOKUP(D40,Results37!$F$3:$O$399,AA$1,FALSE)))</f>
        <v>2</v>
      </c>
      <c r="AB40" s="16">
        <f>IFERROR(VLOOKUP($D40,Results37!$F$3:$L$1396,AB$1,FALSE),"")</f>
        <v>2</v>
      </c>
      <c r="AC40" s="16" t="str">
        <f>IFERROR(VLOOKUP($D40,Results37!$F$3:$L$1396,AC$1,FALSE),"")</f>
        <v>Yuma Bulldozers</v>
      </c>
      <c r="AD40" s="16" t="str">
        <f t="shared" si="4"/>
        <v/>
      </c>
      <c r="AE40" s="20" t="str">
        <f>IF(ISERROR(VLOOKUP($AC40&amp;"-"&amp;$F40&amp;" "&amp;G40,Bonuses!$B$1:$G$1006,4,FALSE)),"",INT(VLOOKUP($AC40&amp;"-"&amp;$F40&amp;" "&amp;$G40,Bonuses!$B$1:$G$1006,4,FALSE)))</f>
        <v/>
      </c>
      <c r="AF40" s="16" t="str">
        <f>IF(ISERROR(VLOOKUP($AC40&amp;"-"&amp;$F40,Bonuses!$B$1:$G$1006,5,FALSE)),"",IF(VLOOKUP($AC40&amp;"-"&amp;$F40,Bonuses!$B$1:$G$1006,5,FALSE)="","",VLOOKUP($AC40&amp;"-"&amp;$F40,Bonuses!$B$1:$G$1006,6,FALSE)&amp;" yrs, "&amp;VLOOKUP($AC40&amp;"-"&amp;$F40,Bonuses!$B$1:$G$1006,5,FALSE)))</f>
        <v/>
      </c>
    </row>
    <row r="41" spans="1:32" s="21" customFormat="1" x14ac:dyDescent="0.25">
      <c r="A41" s="21" t="s">
        <v>2243</v>
      </c>
      <c r="B41" s="21">
        <f t="shared" si="0"/>
        <v>1</v>
      </c>
      <c r="C41" s="21" t="str">
        <f t="shared" si="1"/>
        <v>P</v>
      </c>
      <c r="D41" s="17">
        <f>IF($C41="B",VLOOKUP($A41,Bat!$A$4:$BF$2320,D$1,FALSE),VLOOKUP($A41,Pit!$A$4:$BA$1686,D$2,FALSE))</f>
        <v>16118</v>
      </c>
      <c r="E41" s="16" t="str">
        <f>IF($C41="B",VLOOKUP($A41,Bat!$A$4:$BF$2320,E$1,FALSE),VLOOKUP($A41,Pit!$A$4:$BA$1686,E$2,FALSE))</f>
        <v>SP</v>
      </c>
      <c r="F41" s="16" t="str">
        <f>IF($C41="B",VLOOKUP($A41,Bat!$A$4:$BF$2320,F$1,FALSE),VLOOKUP($A41,Pit!$A$4:$BA$1686,F$2,FALSE))</f>
        <v>Ogai</v>
      </c>
      <c r="G41" s="16" t="str">
        <f>IF($C41="B",VLOOKUP($A41,Bat!$A$4:$BF$2320,G$1,FALSE),VLOOKUP($A41,Pit!$A$4:$BA$1686,G$2,FALSE))</f>
        <v>Ono</v>
      </c>
      <c r="H41" s="16">
        <f>IF($C41="B",VLOOKUP($A41,Bat!$A$4:$BF$2320,H$1,FALSE),VLOOKUP($A41,Pit!$A$4:$BA$1686,H$2,FALSE))</f>
        <v>18</v>
      </c>
      <c r="I41" s="16" t="str">
        <f>IF($C41="B",VLOOKUP($A41,Bat!$A$4:$BF$2320,I$1,FALSE),VLOOKUP($A41,Pit!$A$4:$BA$1686,I$2,FALSE))</f>
        <v>R</v>
      </c>
      <c r="J41" s="16" t="str">
        <f>IF($C41="B",VLOOKUP($A41,Bat!$A$4:$BF$2320,J$1,FALSE),VLOOKUP($A41,Pit!$A$4:$BA$1686,J$2,FALSE))</f>
        <v>R</v>
      </c>
      <c r="K41" s="16" t="str">
        <f>IF($C41="B",VLOOKUP($A41,Bat!$A$4:$BF$2320,K$1,FALSE),VLOOKUP($A41,Pit!$A$4:$BA$1686,K$2,FALSE))</f>
        <v>Normal</v>
      </c>
      <c r="L41" s="17" t="str">
        <f>IF($C41="B",VLOOKUP($A41,Bat!$A$4:$BF$2320,L$1,FALSE),VLOOKUP($A41,Pit!$A$4:$BA$1686,L$2,FALSE))</f>
        <v>Normal</v>
      </c>
      <c r="M41" s="16">
        <f>IF($C41="B",VLOOKUP($A41,Bat!$A$4:$BF$2320,M$1,FALSE),VLOOKUP($A41,Pit!$A$4:$BA$1686,M$2,FALSE))</f>
        <v>7</v>
      </c>
      <c r="N41" s="16">
        <f>IF($C41="B",VLOOKUP($A41,Bat!$A$4:$BF$2320,N$1,FALSE),VLOOKUP($A41,Pit!$A$4:$BA$1686,N$2,FALSE))</f>
        <v>5</v>
      </c>
      <c r="O41" s="16">
        <f>IF($C41="B",VLOOKUP($A41,Bat!$A$4:$BF$2320,O$1,FALSE),VLOOKUP($A41,Pit!$A$4:$BA$1686,O$2,FALSE))</f>
        <v>5</v>
      </c>
      <c r="P41" s="16" t="str">
        <f>IF($C41="B",VLOOKUP($A41,Bat!$A$4:$BF$2320,P$1,FALSE),VLOOKUP($A41,Pit!$A$4:$BA$1686,P$2,FALSE))</f>
        <v>91-93 Mph</v>
      </c>
      <c r="Q41" s="17">
        <f>IF($C41="B",VLOOKUP($A41,Bat!$A$4:$BF$2320,Q$1,FALSE),VLOOKUP($A41,Pit!$A$4:$BA$1686,Q$2,FALSE))</f>
        <v>8</v>
      </c>
      <c r="R41" s="18">
        <f>IF($C41="B",VLOOKUP($A41,Bat!$A$4:$BF$2320,R$1,FALSE),VLOOKUP($A41,Pit!$A$4:$BA$1686,R$2,FALSE))</f>
        <v>49.185605404126868</v>
      </c>
      <c r="S41" s="19">
        <f>IF($C41="B",VLOOKUP($A41,Bat!$A$4:$BF$2320,S$1,FALSE),VLOOKUP($A41,Pit!$A$4:$BA$1686,S$2,FALSE))</f>
        <v>3.2634041396614402</v>
      </c>
      <c r="T41" s="20" t="str">
        <f>IF($C41="B",VLOOKUP($A41,Bat!$A$4:$BF$2320,T$1,FALSE),VLOOKUP($A41,Pit!$A$4:$BA$1686,T$2,FALSE))</f>
        <v>$2.4m</v>
      </c>
      <c r="U41" s="17" t="str">
        <f>VLOOKUP(IF($C41="B",VLOOKUP($A41,Bat!$A$4:$AU$2320,U$1,FALSE),VLOOKUP($A41,Pit!$A$4:$BE$1686,U$2,FALSE)),COND!$A$35:$B$41,2,FALSE)</f>
        <v>??</v>
      </c>
      <c r="V41" s="21">
        <f>IF($C41="B",VLOOKUP($A41,Bat!$A$4:$AT$2284,46,FALSE),VLOOKUP($A41,Pit!$A$4:$BD$1664,56,FALSE))</f>
        <v>9</v>
      </c>
      <c r="W41" s="16">
        <f t="shared" si="2"/>
        <v>999</v>
      </c>
      <c r="X41" s="16">
        <v>16</v>
      </c>
      <c r="Y41" s="22">
        <f t="shared" si="3"/>
        <v>13</v>
      </c>
      <c r="Z41" s="16">
        <f>IFERROR(VLOOKUP($D41,Results37!$F$3:$L$1396,Z$1,FALSE),"")</f>
        <v>37</v>
      </c>
      <c r="AA41" s="47">
        <f>IF(ISERROR(VLOOKUP(D41,Results37!$F$3:$O$399,AA$1,FALSE)),"",IF(VLOOKUP(D41,Results37!$F$3:$O$399,AA$1+1,FALSE)=1,"S"&amp;VLOOKUP(D41,Results37!$F$3:$O$399,AA$1,FALSE),VLOOKUP(D41,Results37!$F$3:$O$399,AA$1,FALSE)))</f>
        <v>2</v>
      </c>
      <c r="AB41" s="16">
        <f>IFERROR(VLOOKUP($D41,Results37!$F$3:$L$1396,AB$1,FALSE),"")</f>
        <v>3</v>
      </c>
      <c r="AC41" s="16" t="str">
        <f>IFERROR(VLOOKUP($D41,Results37!$F$3:$L$1396,AC$1,FALSE),"")</f>
        <v>Kalamazoo Badgers</v>
      </c>
      <c r="AD41" s="16">
        <f t="shared" si="4"/>
        <v>-21</v>
      </c>
      <c r="AE41" s="20">
        <f>IF(ISERROR(VLOOKUP($AC41&amp;"-"&amp;$F41&amp;" "&amp;G41,Bonuses!$B$1:$G$1006,4,FALSE)),"",INT(VLOOKUP($AC41&amp;"-"&amp;$F41&amp;" "&amp;$G41,Bonuses!$B$1:$G$1006,4,FALSE)))</f>
        <v>2000000</v>
      </c>
      <c r="AF41" s="16" t="str">
        <f>IF(ISERROR(VLOOKUP($AC41&amp;"-"&amp;$F41,Bonuses!$B$1:$G$1006,5,FALSE)),"",IF(VLOOKUP($AC41&amp;"-"&amp;$F41,Bonuses!$B$1:$G$1006,5,FALSE)="","",VLOOKUP($AC41&amp;"-"&amp;$F41,Bonuses!$B$1:$G$1006,6,FALSE)&amp;" yrs, "&amp;VLOOKUP($AC41&amp;"-"&amp;$F41,Bonuses!$B$1:$G$1006,5,FALSE)))</f>
        <v/>
      </c>
    </row>
    <row r="42" spans="1:32" s="21" customFormat="1" x14ac:dyDescent="0.25">
      <c r="A42" s="21" t="s">
        <v>3127</v>
      </c>
      <c r="B42" s="21">
        <f t="shared" si="0"/>
        <v>1</v>
      </c>
      <c r="C42" s="21" t="str">
        <f t="shared" si="1"/>
        <v>P</v>
      </c>
      <c r="D42" s="17">
        <f>IF($C42="B",VLOOKUP($A42,Bat!$A$4:$BF$2320,D$1,FALSE),VLOOKUP($A42,Pit!$A$4:$BA$1686,D$2,FALSE))</f>
        <v>9481</v>
      </c>
      <c r="E42" s="16" t="str">
        <f>IF($C42="B",VLOOKUP($A42,Bat!$A$4:$BF$2320,E$1,FALSE),VLOOKUP($A42,Pit!$A$4:$BA$1686,E$2,FALSE))</f>
        <v>SP</v>
      </c>
      <c r="F42" s="16" t="str">
        <f>IF($C42="B",VLOOKUP($A42,Bat!$A$4:$BF$2320,F$1,FALSE),VLOOKUP($A42,Pit!$A$4:$BA$1686,F$2,FALSE))</f>
        <v>Eli</v>
      </c>
      <c r="G42" s="16" t="str">
        <f>IF($C42="B",VLOOKUP($A42,Bat!$A$4:$BF$2320,G$1,FALSE),VLOOKUP($A42,Pit!$A$4:$BA$1686,G$2,FALSE))</f>
        <v>McKnight</v>
      </c>
      <c r="H42" s="16">
        <f>IF($C42="B",VLOOKUP($A42,Bat!$A$4:$BF$2320,H$1,FALSE),VLOOKUP($A42,Pit!$A$4:$BA$1686,H$2,FALSE))</f>
        <v>21</v>
      </c>
      <c r="I42" s="16" t="str">
        <f>IF($C42="B",VLOOKUP($A42,Bat!$A$4:$BF$2320,I$1,FALSE),VLOOKUP($A42,Pit!$A$4:$BA$1686,I$2,FALSE))</f>
        <v>R</v>
      </c>
      <c r="J42" s="16" t="str">
        <f>IF($C42="B",VLOOKUP($A42,Bat!$A$4:$BF$2320,J$1,FALSE),VLOOKUP($A42,Pit!$A$4:$BA$1686,J$2,FALSE))</f>
        <v>R</v>
      </c>
      <c r="K42" s="16" t="str">
        <f>IF($C42="B",VLOOKUP($A42,Bat!$A$4:$BF$2320,K$1,FALSE),VLOOKUP($A42,Pit!$A$4:$BA$1686,K$2,FALSE))</f>
        <v>Normal</v>
      </c>
      <c r="L42" s="17" t="str">
        <f>IF($C42="B",VLOOKUP($A42,Bat!$A$4:$BF$2320,L$1,FALSE),VLOOKUP($A42,Pit!$A$4:$BA$1686,L$2,FALSE))</f>
        <v>Normal</v>
      </c>
      <c r="M42" s="16">
        <f>IF($C42="B",VLOOKUP($A42,Bat!$A$4:$BF$2320,M$1,FALSE),VLOOKUP($A42,Pit!$A$4:$BA$1686,M$2,FALSE))</f>
        <v>7</v>
      </c>
      <c r="N42" s="16">
        <f>IF($C42="B",VLOOKUP($A42,Bat!$A$4:$BF$2320,N$1,FALSE),VLOOKUP($A42,Pit!$A$4:$BA$1686,N$2,FALSE))</f>
        <v>4</v>
      </c>
      <c r="O42" s="16">
        <f>IF($C42="B",VLOOKUP($A42,Bat!$A$4:$BF$2320,O$1,FALSE),VLOOKUP($A42,Pit!$A$4:$BA$1686,O$2,FALSE))</f>
        <v>3</v>
      </c>
      <c r="P42" s="16" t="str">
        <f>IF($C42="B",VLOOKUP($A42,Bat!$A$4:$BF$2320,P$1,FALSE),VLOOKUP($A42,Pit!$A$4:$BA$1686,P$2,FALSE))</f>
        <v>94-96 Mph</v>
      </c>
      <c r="Q42" s="17">
        <f>IF($C42="B",VLOOKUP($A42,Bat!$A$4:$BF$2320,Q$1,FALSE),VLOOKUP($A42,Pit!$A$4:$BA$1686,Q$2,FALSE))</f>
        <v>6</v>
      </c>
      <c r="R42" s="18">
        <f>IF($C42="B",VLOOKUP($A42,Bat!$A$4:$BF$2320,R$1,FALSE),VLOOKUP($A42,Pit!$A$4:$BA$1686,R$2,FALSE))</f>
        <v>35.650364288744427</v>
      </c>
      <c r="S42" s="19">
        <f>IF($C42="B",VLOOKUP($A42,Bat!$A$4:$BF$2320,S$1,FALSE),VLOOKUP($A42,Pit!$A$4:$BA$1686,S$2,FALSE))</f>
        <v>2.0743325963752612</v>
      </c>
      <c r="T42" s="20" t="str">
        <f>IF($C42="B",VLOOKUP($A42,Bat!$A$4:$BF$2320,T$1,FALSE),VLOOKUP($A42,Pit!$A$4:$BA$1686,T$2,FALSE))</f>
        <v>$1.4m</v>
      </c>
      <c r="U42" s="17" t="str">
        <f>VLOOKUP(IF($C42="B",VLOOKUP($A42,Bat!$A$4:$AU$2320,U$1,FALSE),VLOOKUP($A42,Pit!$A$4:$BE$1686,U$2,FALSE)),COND!$A$35:$B$41,2,FALSE)</f>
        <v>??</v>
      </c>
      <c r="V42" s="21">
        <f>IF($C42="B",VLOOKUP($A42,Bat!$A$4:$AT$2284,46,FALSE),VLOOKUP($A42,Pit!$A$4:$BD$1664,56,FALSE))</f>
        <v>40</v>
      </c>
      <c r="W42" s="16">
        <f t="shared" si="2"/>
        <v>999</v>
      </c>
      <c r="X42" s="16"/>
      <c r="Y42" s="22">
        <f t="shared" si="3"/>
        <v>89</v>
      </c>
      <c r="Z42" s="16">
        <f>IFERROR(VLOOKUP($D42,Results37!$F$3:$L$1396,Z$1,FALSE),"")</f>
        <v>38</v>
      </c>
      <c r="AA42" s="47">
        <f>IF(ISERROR(VLOOKUP(D42,Results37!$F$3:$O$399,AA$1,FALSE)),"",IF(VLOOKUP(D42,Results37!$F$3:$O$399,AA$1+1,FALSE)=1,"S"&amp;VLOOKUP(D42,Results37!$F$3:$O$399,AA$1,FALSE),VLOOKUP(D42,Results37!$F$3:$O$399,AA$1,FALSE)))</f>
        <v>2</v>
      </c>
      <c r="AB42" s="16">
        <f>IFERROR(VLOOKUP($D42,Results37!$F$3:$L$1396,AB$1,FALSE),"")</f>
        <v>4</v>
      </c>
      <c r="AC42" s="16" t="str">
        <f>IFERROR(VLOOKUP($D42,Results37!$F$3:$L$1396,AC$1,FALSE),"")</f>
        <v>San Juan Coqui</v>
      </c>
      <c r="AD42" s="16" t="str">
        <f t="shared" si="4"/>
        <v/>
      </c>
      <c r="AE42" s="20" t="str">
        <f>IF(ISERROR(VLOOKUP($AC42&amp;"-"&amp;$F42&amp;" "&amp;G42,Bonuses!$B$1:$G$1006,4,FALSE)),"",INT(VLOOKUP($AC42&amp;"-"&amp;$F42&amp;" "&amp;$G42,Bonuses!$B$1:$G$1006,4,FALSE)))</f>
        <v/>
      </c>
      <c r="AF42" s="16" t="str">
        <f>IF(ISERROR(VLOOKUP($AC42&amp;"-"&amp;$F42,Bonuses!$B$1:$G$1006,5,FALSE)),"",IF(VLOOKUP($AC42&amp;"-"&amp;$F42,Bonuses!$B$1:$G$1006,5,FALSE)="","",VLOOKUP($AC42&amp;"-"&amp;$F42,Bonuses!$B$1:$G$1006,6,FALSE)&amp;" yrs, "&amp;VLOOKUP($AC42&amp;"-"&amp;$F42,Bonuses!$B$1:$G$1006,5,FALSE)))</f>
        <v/>
      </c>
    </row>
    <row r="43" spans="1:32" s="21" customFormat="1" x14ac:dyDescent="0.25">
      <c r="A43" s="21" t="s">
        <v>2255</v>
      </c>
      <c r="B43" s="21">
        <f t="shared" si="0"/>
        <v>1</v>
      </c>
      <c r="C43" s="21" t="str">
        <f t="shared" si="1"/>
        <v>P</v>
      </c>
      <c r="D43" s="17">
        <f>IF($C43="B",VLOOKUP($A43,Bat!$A$4:$BF$2320,D$1,FALSE),VLOOKUP($A43,Pit!$A$4:$BA$1686,D$2,FALSE))</f>
        <v>9945</v>
      </c>
      <c r="E43" s="16" t="str">
        <f>IF($C43="B",VLOOKUP($A43,Bat!$A$4:$BF$2320,E$1,FALSE),VLOOKUP($A43,Pit!$A$4:$BA$1686,E$2,FALSE))</f>
        <v>SP</v>
      </c>
      <c r="F43" s="16" t="str">
        <f>IF($C43="B",VLOOKUP($A43,Bat!$A$4:$BF$2320,F$1,FALSE),VLOOKUP($A43,Pit!$A$4:$BA$1686,F$2,FALSE))</f>
        <v>Alonso</v>
      </c>
      <c r="G43" s="16" t="str">
        <f>IF($C43="B",VLOOKUP($A43,Bat!$A$4:$BF$2320,G$1,FALSE),VLOOKUP($A43,Pit!$A$4:$BA$1686,G$2,FALSE))</f>
        <v>González</v>
      </c>
      <c r="H43" s="16">
        <f>IF($C43="B",VLOOKUP($A43,Bat!$A$4:$BF$2320,H$1,FALSE),VLOOKUP($A43,Pit!$A$4:$BA$1686,H$2,FALSE))</f>
        <v>21</v>
      </c>
      <c r="I43" s="16" t="str">
        <f>IF($C43="B",VLOOKUP($A43,Bat!$A$4:$BF$2320,I$1,FALSE),VLOOKUP($A43,Pit!$A$4:$BA$1686,I$2,FALSE))</f>
        <v>L</v>
      </c>
      <c r="J43" s="16" t="str">
        <f>IF($C43="B",VLOOKUP($A43,Bat!$A$4:$BF$2320,J$1,FALSE),VLOOKUP($A43,Pit!$A$4:$BA$1686,J$2,FALSE))</f>
        <v>L</v>
      </c>
      <c r="K43" s="16" t="str">
        <f>IF($C43="B",VLOOKUP($A43,Bat!$A$4:$BF$2320,K$1,FALSE),VLOOKUP($A43,Pit!$A$4:$BA$1686,K$2,FALSE))</f>
        <v>Normal</v>
      </c>
      <c r="L43" s="17" t="str">
        <f>IF($C43="B",VLOOKUP($A43,Bat!$A$4:$BF$2320,L$1,FALSE),VLOOKUP($A43,Pit!$A$4:$BA$1686,L$2,FALSE))</f>
        <v>High</v>
      </c>
      <c r="M43" s="16">
        <f>IF($C43="B",VLOOKUP($A43,Bat!$A$4:$BF$2320,M$1,FALSE),VLOOKUP($A43,Pit!$A$4:$BA$1686,M$2,FALSE))</f>
        <v>5</v>
      </c>
      <c r="N43" s="16">
        <f>IF($C43="B",VLOOKUP($A43,Bat!$A$4:$BF$2320,N$1,FALSE),VLOOKUP($A43,Pit!$A$4:$BA$1686,N$2,FALSE))</f>
        <v>5</v>
      </c>
      <c r="O43" s="16">
        <f>IF($C43="B",VLOOKUP($A43,Bat!$A$4:$BF$2320,O$1,FALSE),VLOOKUP($A43,Pit!$A$4:$BA$1686,O$2,FALSE))</f>
        <v>5</v>
      </c>
      <c r="P43" s="16" t="str">
        <f>IF($C43="B",VLOOKUP($A43,Bat!$A$4:$BF$2320,P$1,FALSE),VLOOKUP($A43,Pit!$A$4:$BA$1686,P$2,FALSE))</f>
        <v>93-95 Mph</v>
      </c>
      <c r="Q43" s="17">
        <f>IF($C43="B",VLOOKUP($A43,Bat!$A$4:$BF$2320,Q$1,FALSE),VLOOKUP($A43,Pit!$A$4:$BA$1686,Q$2,FALSE))</f>
        <v>9</v>
      </c>
      <c r="R43" s="18">
        <f>IF($C43="B",VLOOKUP($A43,Bat!$A$4:$BF$2320,R$1,FALSE),VLOOKUP($A43,Pit!$A$4:$BA$1686,R$2,FALSE))</f>
        <v>40.24942596509792</v>
      </c>
      <c r="S43" s="19">
        <f>IF($C43="B",VLOOKUP($A43,Bat!$A$4:$BF$2320,S$1,FALSE),VLOOKUP($A43,Pit!$A$4:$BA$1686,S$2,FALSE))</f>
        <v>2.478360372352967</v>
      </c>
      <c r="T43" s="20" t="str">
        <f>IF($C43="B",VLOOKUP($A43,Bat!$A$4:$BF$2320,T$1,FALSE),VLOOKUP($A43,Pit!$A$4:$BA$1686,T$2,FALSE))</f>
        <v>$1.3m</v>
      </c>
      <c r="U43" s="17" t="str">
        <f>VLOOKUP(IF($C43="B",VLOOKUP($A43,Bat!$A$4:$AU$2320,U$1,FALSE),VLOOKUP($A43,Pit!$A$4:$BE$1686,U$2,FALSE)),COND!$A$35:$B$41,2,FALSE)</f>
        <v>??</v>
      </c>
      <c r="V43" s="21">
        <f>IF($C43="B",VLOOKUP($A43,Bat!$A$4:$AT$2284,46,FALSE),VLOOKUP($A43,Pit!$A$4:$BD$1664,56,FALSE))</f>
        <v>21</v>
      </c>
      <c r="W43" s="16">
        <f t="shared" si="2"/>
        <v>999</v>
      </c>
      <c r="X43" s="16">
        <v>42</v>
      </c>
      <c r="Y43" s="22">
        <f t="shared" si="3"/>
        <v>47</v>
      </c>
      <c r="Z43" s="16">
        <f>IFERROR(VLOOKUP($D43,Results37!$F$3:$L$1396,Z$1,FALSE),"")</f>
        <v>39</v>
      </c>
      <c r="AA43" s="47">
        <f>IF(ISERROR(VLOOKUP(D43,Results37!$F$3:$O$399,AA$1,FALSE)),"",IF(VLOOKUP(D43,Results37!$F$3:$O$399,AA$1+1,FALSE)=1,"S"&amp;VLOOKUP(D43,Results37!$F$3:$O$399,AA$1,FALSE),VLOOKUP(D43,Results37!$F$3:$O$399,AA$1,FALSE)))</f>
        <v>2</v>
      </c>
      <c r="AB43" s="16">
        <f>IFERROR(VLOOKUP($D43,Results37!$F$3:$L$1396,AB$1,FALSE),"")</f>
        <v>5</v>
      </c>
      <c r="AC43" s="16" t="str">
        <f>IFERROR(VLOOKUP($D43,Results37!$F$3:$L$1396,AC$1,FALSE),"")</f>
        <v>Amsterdam Lions</v>
      </c>
      <c r="AD43" s="16">
        <f t="shared" si="4"/>
        <v>3</v>
      </c>
      <c r="AE43" s="20">
        <f>IF(ISERROR(VLOOKUP($AC43&amp;"-"&amp;$F43&amp;" "&amp;G43,Bonuses!$B$1:$G$1006,4,FALSE)),"",INT(VLOOKUP($AC43&amp;"-"&amp;$F43&amp;" "&amp;$G43,Bonuses!$B$1:$G$1006,4,FALSE)))</f>
        <v>600000</v>
      </c>
      <c r="AF43" s="16" t="str">
        <f>IF(ISERROR(VLOOKUP($AC43&amp;"-"&amp;$F43,Bonuses!$B$1:$G$1006,5,FALSE)),"",IF(VLOOKUP($AC43&amp;"-"&amp;$F43,Bonuses!$B$1:$G$1006,5,FALSE)="","",VLOOKUP($AC43&amp;"-"&amp;$F43,Bonuses!$B$1:$G$1006,6,FALSE)&amp;" yrs, "&amp;VLOOKUP($AC43&amp;"-"&amp;$F43,Bonuses!$B$1:$G$1006,5,FALSE)))</f>
        <v/>
      </c>
    </row>
    <row r="44" spans="1:32" s="21" customFormat="1" x14ac:dyDescent="0.25">
      <c r="A44" s="21" t="s">
        <v>1813</v>
      </c>
      <c r="B44" s="21">
        <f t="shared" si="0"/>
        <v>1</v>
      </c>
      <c r="C44" s="21" t="str">
        <f t="shared" si="1"/>
        <v>B</v>
      </c>
      <c r="D44" s="17">
        <f>IF($C44="B",VLOOKUP($A44,Bat!$A$4:$BF$2320,D$1,FALSE),VLOOKUP($A44,Pit!$A$4:$BA$1686,D$2,FALSE))</f>
        <v>16060</v>
      </c>
      <c r="E44" s="16" t="str">
        <f>IF($C44="B",VLOOKUP($A44,Bat!$A$4:$BF$2320,E$1,FALSE),VLOOKUP($A44,Pit!$A$4:$BA$1686,E$2,FALSE))</f>
        <v>RF</v>
      </c>
      <c r="F44" s="16" t="str">
        <f>IF($C44="B",VLOOKUP($A44,Bat!$A$4:$BF$2320,F$1,FALSE),VLOOKUP($A44,Pit!$A$4:$BA$1686,F$2,FALSE))</f>
        <v>Okakura</v>
      </c>
      <c r="G44" s="16" t="str">
        <f>IF($C44="B",VLOOKUP($A44,Bat!$A$4:$BF$2320,G$1,FALSE),VLOOKUP($A44,Pit!$A$4:$BA$1686,G$2,FALSE))</f>
        <v>Tomita</v>
      </c>
      <c r="H44" s="16">
        <f>IF($C44="B",VLOOKUP($A44,Bat!$A$4:$BF$2320,H$1,FALSE),VLOOKUP($A44,Pit!$A$4:$BA$1686,H$2,FALSE))</f>
        <v>21</v>
      </c>
      <c r="I44" s="16" t="str">
        <f>IF($C44="B",VLOOKUP($A44,Bat!$A$4:$BF$2320,I$1,FALSE),VLOOKUP($A44,Pit!$A$4:$BA$1686,I$2,FALSE))</f>
        <v>R</v>
      </c>
      <c r="J44" s="16" t="str">
        <f>IF($C44="B",VLOOKUP($A44,Bat!$A$4:$BF$2320,J$1,FALSE),VLOOKUP($A44,Pit!$A$4:$BA$1686,J$2,FALSE))</f>
        <v>R</v>
      </c>
      <c r="K44" s="16" t="str">
        <f>IF($C44="B",VLOOKUP($A44,Bat!$A$4:$BF$2320,K$1,FALSE),VLOOKUP($A44,Pit!$A$4:$BA$1686,K$2,FALSE))</f>
        <v>High</v>
      </c>
      <c r="L44" s="17" t="str">
        <f>IF($C44="B",VLOOKUP($A44,Bat!$A$4:$BF$2320,L$1,FALSE),VLOOKUP($A44,Pit!$A$4:$BA$1686,L$2,FALSE))</f>
        <v>High</v>
      </c>
      <c r="M44" s="16">
        <f>IF($C44="B",VLOOKUP($A44,Bat!$A$4:$BF$2320,M$1,FALSE),VLOOKUP($A44,Pit!$A$4:$BA$1686,M$2,FALSE))</f>
        <v>5</v>
      </c>
      <c r="N44" s="16">
        <f>IF($C44="B",VLOOKUP($A44,Bat!$A$4:$BF$2320,N$1,FALSE),VLOOKUP($A44,Pit!$A$4:$BA$1686,N$2,FALSE))</f>
        <v>6</v>
      </c>
      <c r="O44" s="16">
        <f>IF($C44="B",VLOOKUP($A44,Bat!$A$4:$BF$2320,O$1,FALSE),VLOOKUP($A44,Pit!$A$4:$BA$1686,O$2,FALSE))</f>
        <v>5</v>
      </c>
      <c r="P44" s="16">
        <f>IF($C44="B",VLOOKUP($A44,Bat!$A$4:$BF$2320,P$1,FALSE),VLOOKUP($A44,Pit!$A$4:$BA$1686,P$2,FALSE))</f>
        <v>5</v>
      </c>
      <c r="Q44" s="17">
        <f>IF($C44="B",VLOOKUP($A44,Bat!$A$4:$BF$2320,Q$1,FALSE),VLOOKUP($A44,Pit!$A$4:$BA$1686,Q$2,FALSE))</f>
        <v>5</v>
      </c>
      <c r="R44" s="18">
        <f>IF($C44="B",VLOOKUP($A44,Bat!$A$4:$BF$2320,R$1,FALSE),VLOOKUP($A44,Pit!$A$4:$BA$1686,R$2,FALSE))</f>
        <v>14.53938849498749</v>
      </c>
      <c r="S44" s="19">
        <f>IF($C44="B",VLOOKUP($A44,Bat!$A$4:$BF$2320,S$1,FALSE),VLOOKUP($A44,Pit!$A$4:$BA$1686,S$2,FALSE))</f>
        <v>2.4876319042781838</v>
      </c>
      <c r="T44" s="20" t="str">
        <f>IF($C44="B",VLOOKUP($A44,Bat!$A$4:$BF$2320,T$1,FALSE),VLOOKUP($A44,Pit!$A$4:$BA$1686,T$2,FALSE))</f>
        <v>$650k</v>
      </c>
      <c r="U44" s="17" t="str">
        <f>VLOOKUP(IF($C44="B",VLOOKUP($A44,Bat!$A$4:$AU$2320,U$1,FALSE),VLOOKUP($A44,Pit!$A$4:$BE$1686,U$2,FALSE)),COND!$A$35:$B$41,2,FALSE)</f>
        <v>??</v>
      </c>
      <c r="V44" s="21">
        <f>IF($C44="B",VLOOKUP($A44,Bat!$A$4:$AT$2284,46,FALSE),VLOOKUP($A44,Pit!$A$4:$BD$1664,56,FALSE))</f>
        <v>11</v>
      </c>
      <c r="W44" s="16">
        <f t="shared" si="2"/>
        <v>999</v>
      </c>
      <c r="X44" s="16">
        <v>21</v>
      </c>
      <c r="Y44" s="22">
        <f t="shared" si="3"/>
        <v>46</v>
      </c>
      <c r="Z44" s="16">
        <f>IFERROR(VLOOKUP($D44,Results37!$F$3:$L$1396,Z$1,FALSE),"")</f>
        <v>40</v>
      </c>
      <c r="AA44" s="47">
        <f>IF(ISERROR(VLOOKUP(D44,Results37!$F$3:$O$399,AA$1,FALSE)),"",IF(VLOOKUP(D44,Results37!$F$3:$O$399,AA$1+1,FALSE)=1,"S"&amp;VLOOKUP(D44,Results37!$F$3:$O$399,AA$1,FALSE),VLOOKUP(D44,Results37!$F$3:$O$399,AA$1,FALSE)))</f>
        <v>2</v>
      </c>
      <c r="AB44" s="16">
        <f>IFERROR(VLOOKUP($D44,Results37!$F$3:$L$1396,AB$1,FALSE),"")</f>
        <v>6</v>
      </c>
      <c r="AC44" s="16" t="str">
        <f>IFERROR(VLOOKUP($D44,Results37!$F$3:$L$1396,AC$1,FALSE),"")</f>
        <v>Toyama Wind Dancers</v>
      </c>
      <c r="AD44" s="16">
        <f t="shared" si="4"/>
        <v>-19</v>
      </c>
      <c r="AE44" s="20" t="str">
        <f>IF(ISERROR(VLOOKUP($AC44&amp;"-"&amp;$F44&amp;" "&amp;G44,Bonuses!$B$1:$G$1006,4,FALSE)),"",INT(VLOOKUP($AC44&amp;"-"&amp;$F44&amp;" "&amp;$G44,Bonuses!$B$1:$G$1006,4,FALSE)))</f>
        <v/>
      </c>
      <c r="AF44" s="16" t="str">
        <f>IF(ISERROR(VLOOKUP($AC44&amp;"-"&amp;$F44,Bonuses!$B$1:$G$1006,5,FALSE)),"",IF(VLOOKUP($AC44&amp;"-"&amp;$F44,Bonuses!$B$1:$G$1006,5,FALSE)="","",VLOOKUP($AC44&amp;"-"&amp;$F44,Bonuses!$B$1:$G$1006,6,FALSE)&amp;" yrs, "&amp;VLOOKUP($AC44&amp;"-"&amp;$F44,Bonuses!$B$1:$G$1006,5,FALSE)))</f>
        <v/>
      </c>
    </row>
    <row r="45" spans="1:32" s="21" customFormat="1" x14ac:dyDescent="0.25">
      <c r="A45" s="21" t="s">
        <v>2356</v>
      </c>
      <c r="B45" s="21">
        <f t="shared" si="0"/>
        <v>1</v>
      </c>
      <c r="C45" s="21" t="str">
        <f t="shared" si="1"/>
        <v>P</v>
      </c>
      <c r="D45" s="17">
        <f>IF($C45="B",VLOOKUP($A45,Bat!$A$4:$BF$2320,D$1,FALSE),VLOOKUP($A45,Pit!$A$4:$BA$1686,D$2,FALSE))</f>
        <v>1218</v>
      </c>
      <c r="E45" s="16" t="str">
        <f>IF($C45="B",VLOOKUP($A45,Bat!$A$4:$BF$2320,E$1,FALSE),VLOOKUP($A45,Pit!$A$4:$BA$1686,E$2,FALSE))</f>
        <v>CL</v>
      </c>
      <c r="F45" s="16" t="str">
        <f>IF($C45="B",VLOOKUP($A45,Bat!$A$4:$BF$2320,F$1,FALSE),VLOOKUP($A45,Pit!$A$4:$BA$1686,F$2,FALSE))</f>
        <v>Shawn</v>
      </c>
      <c r="G45" s="16" t="str">
        <f>IF($C45="B",VLOOKUP($A45,Bat!$A$4:$BF$2320,G$1,FALSE),VLOOKUP($A45,Pit!$A$4:$BA$1686,G$2,FALSE))</f>
        <v>MacCarter</v>
      </c>
      <c r="H45" s="16">
        <f>IF($C45="B",VLOOKUP($A45,Bat!$A$4:$BF$2320,H$1,FALSE),VLOOKUP($A45,Pit!$A$4:$BA$1686,H$2,FALSE))</f>
        <v>18</v>
      </c>
      <c r="I45" s="16" t="str">
        <f>IF($C45="B",VLOOKUP($A45,Bat!$A$4:$BF$2320,I$1,FALSE),VLOOKUP($A45,Pit!$A$4:$BA$1686,I$2,FALSE))</f>
        <v>R</v>
      </c>
      <c r="J45" s="16" t="str">
        <f>IF($C45="B",VLOOKUP($A45,Bat!$A$4:$BF$2320,J$1,FALSE),VLOOKUP($A45,Pit!$A$4:$BA$1686,J$2,FALSE))</f>
        <v>R</v>
      </c>
      <c r="K45" s="16" t="str">
        <f>IF($C45="B",VLOOKUP($A45,Bat!$A$4:$BF$2320,K$1,FALSE),VLOOKUP($A45,Pit!$A$4:$BA$1686,K$2,FALSE))</f>
        <v>High</v>
      </c>
      <c r="L45" s="17" t="str">
        <f>IF($C45="B",VLOOKUP($A45,Bat!$A$4:$BF$2320,L$1,FALSE),VLOOKUP($A45,Pit!$A$4:$BA$1686,L$2,FALSE))</f>
        <v>Normal</v>
      </c>
      <c r="M45" s="16">
        <f>IF($C45="B",VLOOKUP($A45,Bat!$A$4:$BF$2320,M$1,FALSE),VLOOKUP($A45,Pit!$A$4:$BA$1686,M$2,FALSE))</f>
        <v>8</v>
      </c>
      <c r="N45" s="16">
        <f>IF($C45="B",VLOOKUP($A45,Bat!$A$4:$BF$2320,N$1,FALSE),VLOOKUP($A45,Pit!$A$4:$BA$1686,N$2,FALSE))</f>
        <v>3</v>
      </c>
      <c r="O45" s="16">
        <f>IF($C45="B",VLOOKUP($A45,Bat!$A$4:$BF$2320,O$1,FALSE),VLOOKUP($A45,Pit!$A$4:$BA$1686,O$2,FALSE))</f>
        <v>1</v>
      </c>
      <c r="P45" s="16" t="str">
        <f>IF($C45="B",VLOOKUP($A45,Bat!$A$4:$BF$2320,P$1,FALSE),VLOOKUP($A45,Pit!$A$4:$BA$1686,P$2,FALSE))</f>
        <v>92-94 Mph</v>
      </c>
      <c r="Q45" s="17">
        <f>IF($C45="B",VLOOKUP($A45,Bat!$A$4:$BF$2320,Q$1,FALSE),VLOOKUP($A45,Pit!$A$4:$BA$1686,Q$2,FALSE))</f>
        <v>6</v>
      </c>
      <c r="R45" s="18">
        <f>IF($C45="B",VLOOKUP($A45,Bat!$A$4:$BF$2320,R$1,FALSE),VLOOKUP($A45,Pit!$A$4:$BA$1686,R$2,FALSE))</f>
        <v>24.73594230185855</v>
      </c>
      <c r="S45" s="19">
        <f>IF($C45="B",VLOOKUP($A45,Bat!$A$4:$BF$2320,S$1,FALSE),VLOOKUP($A45,Pit!$A$4:$BA$1686,S$2,FALSE))</f>
        <v>1.1155001318930573</v>
      </c>
      <c r="T45" s="20" t="str">
        <f>IF($C45="B",VLOOKUP($A45,Bat!$A$4:$BF$2320,T$1,FALSE),VLOOKUP($A45,Pit!$A$4:$BA$1686,T$2,FALSE))</f>
        <v>$200k</v>
      </c>
      <c r="U45" s="17" t="str">
        <f>VLOOKUP(IF($C45="B",VLOOKUP($A45,Bat!$A$4:$AU$2320,U$1,FALSE),VLOOKUP($A45,Pit!$A$4:$BE$1686,U$2,FALSE)),COND!$A$35:$B$41,2,FALSE)</f>
        <v>??</v>
      </c>
      <c r="V45" s="21">
        <f>IF($C45="B",VLOOKUP($A45,Bat!$A$4:$AT$2284,46,FALSE),VLOOKUP($A45,Pit!$A$4:$BD$1664,56,FALSE))</f>
        <v>114</v>
      </c>
      <c r="W45" s="16">
        <f t="shared" si="2"/>
        <v>999</v>
      </c>
      <c r="X45" s="16"/>
      <c r="Y45" s="22">
        <f t="shared" si="3"/>
        <v>261</v>
      </c>
      <c r="Z45" s="16">
        <f>IFERROR(VLOOKUP($D45,Results37!$F$3:$L$1396,Z$1,FALSE),"")</f>
        <v>41</v>
      </c>
      <c r="AA45" s="47">
        <f>IF(ISERROR(VLOOKUP(D45,Results37!$F$3:$O$399,AA$1,FALSE)),"",IF(VLOOKUP(D45,Results37!$F$3:$O$399,AA$1+1,FALSE)=1,"S"&amp;VLOOKUP(D45,Results37!$F$3:$O$399,AA$1,FALSE),VLOOKUP(D45,Results37!$F$3:$O$399,AA$1,FALSE)))</f>
        <v>2</v>
      </c>
      <c r="AB45" s="16">
        <f>IFERROR(VLOOKUP($D45,Results37!$F$3:$L$1396,AB$1,FALSE),"")</f>
        <v>7</v>
      </c>
      <c r="AC45" s="16" t="str">
        <f>IFERROR(VLOOKUP($D45,Results37!$F$3:$L$1396,AC$1,FALSE),"")</f>
        <v>Palm Springs Codgers</v>
      </c>
      <c r="AD45" s="16" t="str">
        <f t="shared" si="4"/>
        <v/>
      </c>
      <c r="AE45" s="20" t="str">
        <f>IF(ISERROR(VLOOKUP($AC45&amp;"-"&amp;$F45&amp;" "&amp;G45,Bonuses!$B$1:$G$1006,4,FALSE)),"",INT(VLOOKUP($AC45&amp;"-"&amp;$F45&amp;" "&amp;$G45,Bonuses!$B$1:$G$1006,4,FALSE)))</f>
        <v/>
      </c>
      <c r="AF45" s="16" t="str">
        <f>IF(ISERROR(VLOOKUP($AC45&amp;"-"&amp;$F45,Bonuses!$B$1:$G$1006,5,FALSE)),"",IF(VLOOKUP($AC45&amp;"-"&amp;$F45,Bonuses!$B$1:$G$1006,5,FALSE)="","",VLOOKUP($AC45&amp;"-"&amp;$F45,Bonuses!$B$1:$G$1006,6,FALSE)&amp;" yrs, "&amp;VLOOKUP($AC45&amp;"-"&amp;$F45,Bonuses!$B$1:$G$1006,5,FALSE)))</f>
        <v/>
      </c>
    </row>
    <row r="46" spans="1:32" s="21" customFormat="1" x14ac:dyDescent="0.25">
      <c r="A46" s="21" t="s">
        <v>2262</v>
      </c>
      <c r="B46" s="21">
        <f t="shared" si="0"/>
        <v>1</v>
      </c>
      <c r="C46" s="21" t="str">
        <f t="shared" si="1"/>
        <v>P</v>
      </c>
      <c r="D46" s="17">
        <f>IF($C46="B",VLOOKUP($A46,Bat!$A$4:$BF$2320,D$1,FALSE),VLOOKUP($A46,Pit!$A$4:$BA$1686,D$2,FALSE))</f>
        <v>4814</v>
      </c>
      <c r="E46" s="16" t="str">
        <f>IF($C46="B",VLOOKUP($A46,Bat!$A$4:$BF$2320,E$1,FALSE),VLOOKUP($A46,Pit!$A$4:$BA$1686,E$2,FALSE))</f>
        <v>SP</v>
      </c>
      <c r="F46" s="16" t="str">
        <f>IF($C46="B",VLOOKUP($A46,Bat!$A$4:$BF$2320,F$1,FALSE),VLOOKUP($A46,Pit!$A$4:$BA$1686,F$2,FALSE))</f>
        <v>Chris</v>
      </c>
      <c r="G46" s="16" t="str">
        <f>IF($C46="B",VLOOKUP($A46,Bat!$A$4:$BF$2320,G$1,FALSE),VLOOKUP($A46,Pit!$A$4:$BA$1686,G$2,FALSE))</f>
        <v>Morales</v>
      </c>
      <c r="H46" s="16">
        <f>IF($C46="B",VLOOKUP($A46,Bat!$A$4:$BF$2320,H$1,FALSE),VLOOKUP($A46,Pit!$A$4:$BA$1686,H$2,FALSE))</f>
        <v>21</v>
      </c>
      <c r="I46" s="16" t="str">
        <f>IF($C46="B",VLOOKUP($A46,Bat!$A$4:$BF$2320,I$1,FALSE),VLOOKUP($A46,Pit!$A$4:$BA$1686,I$2,FALSE))</f>
        <v>R</v>
      </c>
      <c r="J46" s="16" t="str">
        <f>IF($C46="B",VLOOKUP($A46,Bat!$A$4:$BF$2320,J$1,FALSE),VLOOKUP($A46,Pit!$A$4:$BA$1686,J$2,FALSE))</f>
        <v>R</v>
      </c>
      <c r="K46" s="16" t="str">
        <f>IF($C46="B",VLOOKUP($A46,Bat!$A$4:$BF$2320,K$1,FALSE),VLOOKUP($A46,Pit!$A$4:$BA$1686,K$2,FALSE))</f>
        <v>Normal</v>
      </c>
      <c r="L46" s="17" t="str">
        <f>IF($C46="B",VLOOKUP($A46,Bat!$A$4:$BF$2320,L$1,FALSE),VLOOKUP($A46,Pit!$A$4:$BA$1686,L$2,FALSE))</f>
        <v>Normal</v>
      </c>
      <c r="M46" s="16">
        <f>IF($C46="B",VLOOKUP($A46,Bat!$A$4:$BF$2320,M$1,FALSE),VLOOKUP($A46,Pit!$A$4:$BA$1686,M$2,FALSE))</f>
        <v>7</v>
      </c>
      <c r="N46" s="16">
        <f>IF($C46="B",VLOOKUP($A46,Bat!$A$4:$BF$2320,N$1,FALSE),VLOOKUP($A46,Pit!$A$4:$BA$1686,N$2,FALSE))</f>
        <v>3</v>
      </c>
      <c r="O46" s="16">
        <f>IF($C46="B",VLOOKUP($A46,Bat!$A$4:$BF$2320,O$1,FALSE),VLOOKUP($A46,Pit!$A$4:$BA$1686,O$2,FALSE))</f>
        <v>4</v>
      </c>
      <c r="P46" s="16" t="str">
        <f>IF($C46="B",VLOOKUP($A46,Bat!$A$4:$BF$2320,P$1,FALSE),VLOOKUP($A46,Pit!$A$4:$BA$1686,P$2,FALSE))</f>
        <v>94-96 Mph</v>
      </c>
      <c r="Q46" s="17">
        <f>IF($C46="B",VLOOKUP($A46,Bat!$A$4:$BF$2320,Q$1,FALSE),VLOOKUP($A46,Pit!$A$4:$BA$1686,Q$2,FALSE))</f>
        <v>8</v>
      </c>
      <c r="R46" s="18">
        <f>IF($C46="B",VLOOKUP($A46,Bat!$A$4:$BF$2320,R$1,FALSE),VLOOKUP($A46,Pit!$A$4:$BA$1686,R$2,FALSE))</f>
        <v>37.405097720578361</v>
      </c>
      <c r="S46" s="19">
        <f>IF($C46="B",VLOOKUP($A46,Bat!$A$4:$BF$2320,S$1,FALSE),VLOOKUP($A46,Pit!$A$4:$BA$1686,S$2,FALSE))</f>
        <v>2.2284860076119011</v>
      </c>
      <c r="T46" s="20" t="str">
        <f>IF($C46="B",VLOOKUP($A46,Bat!$A$4:$BF$2320,T$1,FALSE),VLOOKUP($A46,Pit!$A$4:$BA$1686,T$2,FALSE))</f>
        <v>$800k</v>
      </c>
      <c r="U46" s="17" t="str">
        <f>VLOOKUP(IF($C46="B",VLOOKUP($A46,Bat!$A$4:$AU$2320,U$1,FALSE),VLOOKUP($A46,Pit!$A$4:$BE$1686,U$2,FALSE)),COND!$A$35:$B$41,2,FALSE)</f>
        <v>??</v>
      </c>
      <c r="V46" s="21">
        <f>IF($C46="B",VLOOKUP($A46,Bat!$A$4:$AT$2284,46,FALSE),VLOOKUP($A46,Pit!$A$4:$BD$1664,56,FALSE))</f>
        <v>29</v>
      </c>
      <c r="W46" s="16">
        <f t="shared" si="2"/>
        <v>999</v>
      </c>
      <c r="X46" s="16">
        <v>62</v>
      </c>
      <c r="Y46" s="22">
        <f t="shared" si="3"/>
        <v>68</v>
      </c>
      <c r="Z46" s="16">
        <f>IFERROR(VLOOKUP($D46,Results37!$F$3:$L$1396,Z$1,FALSE),"")</f>
        <v>42</v>
      </c>
      <c r="AA46" s="47">
        <f>IF(ISERROR(VLOOKUP(D46,Results37!$F$3:$O$399,AA$1,FALSE)),"",IF(VLOOKUP(D46,Results37!$F$3:$O$399,AA$1+1,FALSE)=1,"S"&amp;VLOOKUP(D46,Results37!$F$3:$O$399,AA$1,FALSE),VLOOKUP(D46,Results37!$F$3:$O$399,AA$1,FALSE)))</f>
        <v>2</v>
      </c>
      <c r="AB46" s="16">
        <f>IFERROR(VLOOKUP($D46,Results37!$F$3:$L$1396,AB$1,FALSE),"")</f>
        <v>8</v>
      </c>
      <c r="AC46" s="16" t="str">
        <f>IFERROR(VLOOKUP($D46,Results37!$F$3:$L$1396,AC$1,FALSE),"")</f>
        <v>Neo-Tokyo Akira</v>
      </c>
      <c r="AD46" s="16">
        <f t="shared" si="4"/>
        <v>20</v>
      </c>
      <c r="AE46" s="20" t="str">
        <f>IF(ISERROR(VLOOKUP($AC46&amp;"-"&amp;$F46&amp;" "&amp;G46,Bonuses!$B$1:$G$1006,4,FALSE)),"",INT(VLOOKUP($AC46&amp;"-"&amp;$F46&amp;" "&amp;$G46,Bonuses!$B$1:$G$1006,4,FALSE)))</f>
        <v/>
      </c>
      <c r="AF46" s="16" t="str">
        <f>IF(ISERROR(VLOOKUP($AC46&amp;"-"&amp;$F46,Bonuses!$B$1:$G$1006,5,FALSE)),"",IF(VLOOKUP($AC46&amp;"-"&amp;$F46,Bonuses!$B$1:$G$1006,5,FALSE)="","",VLOOKUP($AC46&amp;"-"&amp;$F46,Bonuses!$B$1:$G$1006,6,FALSE)&amp;" yrs, "&amp;VLOOKUP($AC46&amp;"-"&amp;$F46,Bonuses!$B$1:$G$1006,5,FALSE)))</f>
        <v/>
      </c>
    </row>
    <row r="47" spans="1:32" s="21" customFormat="1" x14ac:dyDescent="0.25">
      <c r="A47" s="21" t="s">
        <v>1804</v>
      </c>
      <c r="B47" s="21">
        <f t="shared" si="0"/>
        <v>1</v>
      </c>
      <c r="C47" s="21" t="str">
        <f t="shared" si="1"/>
        <v>B</v>
      </c>
      <c r="D47" s="17">
        <f>IF($C47="B",VLOOKUP($A47,Bat!$A$4:$BF$2320,D$1,FALSE),VLOOKUP($A47,Pit!$A$4:$BA$1686,D$2,FALSE))</f>
        <v>16079</v>
      </c>
      <c r="E47" s="16" t="str">
        <f>IF($C47="B",VLOOKUP($A47,Bat!$A$4:$BF$2320,E$1,FALSE),VLOOKUP($A47,Pit!$A$4:$BA$1686,E$2,FALSE))</f>
        <v>C</v>
      </c>
      <c r="F47" s="16" t="str">
        <f>IF($C47="B",VLOOKUP($A47,Bat!$A$4:$BF$2320,F$1,FALSE),VLOOKUP($A47,Pit!$A$4:$BA$1686,F$2,FALSE))</f>
        <v>Roberto</v>
      </c>
      <c r="G47" s="16" t="str">
        <f>IF($C47="B",VLOOKUP($A47,Bat!$A$4:$BF$2320,G$1,FALSE),VLOOKUP($A47,Pit!$A$4:$BA$1686,G$2,FALSE))</f>
        <v>Ortega</v>
      </c>
      <c r="H47" s="16">
        <f>IF($C47="B",VLOOKUP($A47,Bat!$A$4:$BF$2320,H$1,FALSE),VLOOKUP($A47,Pit!$A$4:$BA$1686,H$2,FALSE))</f>
        <v>21</v>
      </c>
      <c r="I47" s="16" t="str">
        <f>IF($C47="B",VLOOKUP($A47,Bat!$A$4:$BF$2320,I$1,FALSE),VLOOKUP($A47,Pit!$A$4:$BA$1686,I$2,FALSE))</f>
        <v>R</v>
      </c>
      <c r="J47" s="16" t="str">
        <f>IF($C47="B",VLOOKUP($A47,Bat!$A$4:$BF$2320,J$1,FALSE),VLOOKUP($A47,Pit!$A$4:$BA$1686,J$2,FALSE))</f>
        <v>R</v>
      </c>
      <c r="K47" s="16" t="str">
        <f>IF($C47="B",VLOOKUP($A47,Bat!$A$4:$BF$2320,K$1,FALSE),VLOOKUP($A47,Pit!$A$4:$BA$1686,K$2,FALSE))</f>
        <v>Normal</v>
      </c>
      <c r="L47" s="17" t="str">
        <f>IF($C47="B",VLOOKUP($A47,Bat!$A$4:$BF$2320,L$1,FALSE),VLOOKUP($A47,Pit!$A$4:$BA$1686,L$2,FALSE))</f>
        <v>Normal</v>
      </c>
      <c r="M47" s="16">
        <f>IF($C47="B",VLOOKUP($A47,Bat!$A$4:$BF$2320,M$1,FALSE),VLOOKUP($A47,Pit!$A$4:$BA$1686,M$2,FALSE))</f>
        <v>6</v>
      </c>
      <c r="N47" s="16">
        <f>IF($C47="B",VLOOKUP($A47,Bat!$A$4:$BF$2320,N$1,FALSE),VLOOKUP($A47,Pit!$A$4:$BA$1686,N$2,FALSE))</f>
        <v>5</v>
      </c>
      <c r="O47" s="16">
        <f>IF($C47="B",VLOOKUP($A47,Bat!$A$4:$BF$2320,O$1,FALSE),VLOOKUP($A47,Pit!$A$4:$BA$1686,O$2,FALSE))</f>
        <v>6</v>
      </c>
      <c r="P47" s="16">
        <f>IF($C47="B",VLOOKUP($A47,Bat!$A$4:$BF$2320,P$1,FALSE),VLOOKUP($A47,Pit!$A$4:$BA$1686,P$2,FALSE))</f>
        <v>6</v>
      </c>
      <c r="Q47" s="17">
        <f>IF($C47="B",VLOOKUP($A47,Bat!$A$4:$BF$2320,Q$1,FALSE),VLOOKUP($A47,Pit!$A$4:$BA$1686,Q$2,FALSE))</f>
        <v>6</v>
      </c>
      <c r="R47" s="18">
        <f>IF($C47="B",VLOOKUP($A47,Bat!$A$4:$BF$2320,R$1,FALSE),VLOOKUP($A47,Pit!$A$4:$BA$1686,R$2,FALSE))</f>
        <v>21.022968854841086</v>
      </c>
      <c r="S47" s="19">
        <f>IF($C47="B",VLOOKUP($A47,Bat!$A$4:$BF$2320,S$1,FALSE),VLOOKUP($A47,Pit!$A$4:$BA$1686,S$2,FALSE))</f>
        <v>3.412037601439617</v>
      </c>
      <c r="T47" s="20" t="str">
        <f>IF($C47="B",VLOOKUP($A47,Bat!$A$4:$BF$2320,T$1,FALSE),VLOOKUP($A47,Pit!$A$4:$BA$1686,T$2,FALSE))</f>
        <v>$1.2m</v>
      </c>
      <c r="U47" s="17" t="str">
        <f>VLOOKUP(IF($C47="B",VLOOKUP($A47,Bat!$A$4:$AU$2320,U$1,FALSE),VLOOKUP($A47,Pit!$A$4:$BE$1686,U$2,FALSE)),COND!$A$35:$B$41,2,FALSE)</f>
        <v>??</v>
      </c>
      <c r="V47" s="21">
        <f>IF($C47="B",VLOOKUP($A47,Bat!$A$4:$AT$2284,46,FALSE),VLOOKUP($A47,Pit!$A$4:$BD$1664,56,FALSE))</f>
        <v>7</v>
      </c>
      <c r="W47" s="16">
        <f t="shared" si="2"/>
        <v>999</v>
      </c>
      <c r="X47" s="16">
        <v>13</v>
      </c>
      <c r="Y47" s="22">
        <f t="shared" si="3"/>
        <v>9</v>
      </c>
      <c r="Z47" s="16">
        <f>IFERROR(VLOOKUP($D47,Results37!$F$3:$L$1396,Z$1,FALSE),"")</f>
        <v>43</v>
      </c>
      <c r="AA47" s="47">
        <f>IF(ISERROR(VLOOKUP(D47,Results37!$F$3:$O$399,AA$1,FALSE)),"",IF(VLOOKUP(D47,Results37!$F$3:$O$399,AA$1+1,FALSE)=1,"S"&amp;VLOOKUP(D47,Results37!$F$3:$O$399,AA$1,FALSE),VLOOKUP(D47,Results37!$F$3:$O$399,AA$1,FALSE)))</f>
        <v>2</v>
      </c>
      <c r="AB47" s="16">
        <f>IFERROR(VLOOKUP($D47,Results37!$F$3:$L$1396,AB$1,FALSE),"")</f>
        <v>9</v>
      </c>
      <c r="AC47" s="16" t="str">
        <f>IFERROR(VLOOKUP($D47,Results37!$F$3:$L$1396,AC$1,FALSE),"")</f>
        <v>Bakersfield Bears</v>
      </c>
      <c r="AD47" s="16">
        <f t="shared" si="4"/>
        <v>-30</v>
      </c>
      <c r="AE47" s="20" t="str">
        <f>IF(ISERROR(VLOOKUP($AC47&amp;"-"&amp;$F47&amp;" "&amp;G47,Bonuses!$B$1:$G$1006,4,FALSE)),"",INT(VLOOKUP($AC47&amp;"-"&amp;$F47&amp;" "&amp;$G47,Bonuses!$B$1:$G$1006,4,FALSE)))</f>
        <v/>
      </c>
      <c r="AF47" s="16" t="str">
        <f>IF(ISERROR(VLOOKUP($AC47&amp;"-"&amp;$F47,Bonuses!$B$1:$G$1006,5,FALSE)),"",IF(VLOOKUP($AC47&amp;"-"&amp;$F47,Bonuses!$B$1:$G$1006,5,FALSE)="","",VLOOKUP($AC47&amp;"-"&amp;$F47,Bonuses!$B$1:$G$1006,6,FALSE)&amp;" yrs, "&amp;VLOOKUP($AC47&amp;"-"&amp;$F47,Bonuses!$B$1:$G$1006,5,FALSE)))</f>
        <v/>
      </c>
    </row>
    <row r="48" spans="1:32" s="21" customFormat="1" x14ac:dyDescent="0.25">
      <c r="A48" s="21" t="s">
        <v>2905</v>
      </c>
      <c r="B48" s="21">
        <f t="shared" si="0"/>
        <v>1</v>
      </c>
      <c r="C48" s="21" t="str">
        <f t="shared" si="1"/>
        <v>P</v>
      </c>
      <c r="D48" s="17">
        <f>IF($C48="B",VLOOKUP($A48,Bat!$A$4:$BF$2320,D$1,FALSE),VLOOKUP($A48,Pit!$A$4:$BA$1686,D$2,FALSE))</f>
        <v>16107</v>
      </c>
      <c r="E48" s="16" t="str">
        <f>IF($C48="B",VLOOKUP($A48,Bat!$A$4:$BF$2320,E$1,FALSE),VLOOKUP($A48,Pit!$A$4:$BA$1686,E$2,FALSE))</f>
        <v>RP</v>
      </c>
      <c r="F48" s="16" t="str">
        <f>IF($C48="B",VLOOKUP($A48,Bat!$A$4:$BF$2320,F$1,FALSE),VLOOKUP($A48,Pit!$A$4:$BA$1686,F$2,FALSE))</f>
        <v>Erskine</v>
      </c>
      <c r="G48" s="16" t="str">
        <f>IF($C48="B",VLOOKUP($A48,Bat!$A$4:$BF$2320,G$1,FALSE),VLOOKUP($A48,Pit!$A$4:$BA$1686,G$2,FALSE))</f>
        <v>Hill</v>
      </c>
      <c r="H48" s="16">
        <f>IF($C48="B",VLOOKUP($A48,Bat!$A$4:$BF$2320,H$1,FALSE),VLOOKUP($A48,Pit!$A$4:$BA$1686,H$2,FALSE))</f>
        <v>18</v>
      </c>
      <c r="I48" s="16" t="str">
        <f>IF($C48="B",VLOOKUP($A48,Bat!$A$4:$BF$2320,I$1,FALSE),VLOOKUP($A48,Pit!$A$4:$BA$1686,I$2,FALSE))</f>
        <v>R</v>
      </c>
      <c r="J48" s="16" t="str">
        <f>IF($C48="B",VLOOKUP($A48,Bat!$A$4:$BF$2320,J$1,FALSE),VLOOKUP($A48,Pit!$A$4:$BA$1686,J$2,FALSE))</f>
        <v>R</v>
      </c>
      <c r="K48" s="16" t="str">
        <f>IF($C48="B",VLOOKUP($A48,Bat!$A$4:$BF$2320,K$1,FALSE),VLOOKUP($A48,Pit!$A$4:$BA$1686,K$2,FALSE))</f>
        <v>High</v>
      </c>
      <c r="L48" s="17" t="str">
        <f>IF($C48="B",VLOOKUP($A48,Bat!$A$4:$BF$2320,L$1,FALSE),VLOOKUP($A48,Pit!$A$4:$BA$1686,L$2,FALSE))</f>
        <v>Normal</v>
      </c>
      <c r="M48" s="16">
        <f>IF($C48="B",VLOOKUP($A48,Bat!$A$4:$BF$2320,M$1,FALSE),VLOOKUP($A48,Pit!$A$4:$BA$1686,M$2,FALSE))</f>
        <v>6</v>
      </c>
      <c r="N48" s="16">
        <f>IF($C48="B",VLOOKUP($A48,Bat!$A$4:$BF$2320,N$1,FALSE),VLOOKUP($A48,Pit!$A$4:$BA$1686,N$2,FALSE))</f>
        <v>3</v>
      </c>
      <c r="O48" s="16">
        <f>IF($C48="B",VLOOKUP($A48,Bat!$A$4:$BF$2320,O$1,FALSE),VLOOKUP($A48,Pit!$A$4:$BA$1686,O$2,FALSE))</f>
        <v>6</v>
      </c>
      <c r="P48" s="16" t="str">
        <f>IF($C48="B",VLOOKUP($A48,Bat!$A$4:$BF$2320,P$1,FALSE),VLOOKUP($A48,Pit!$A$4:$BA$1686,P$2,FALSE))</f>
        <v>91-93 Mph</v>
      </c>
      <c r="Q48" s="17">
        <f>IF($C48="B",VLOOKUP($A48,Bat!$A$4:$BF$2320,Q$1,FALSE),VLOOKUP($A48,Pit!$A$4:$BA$1686,Q$2,FALSE))</f>
        <v>8</v>
      </c>
      <c r="R48" s="18">
        <f>IF($C48="B",VLOOKUP($A48,Bat!$A$4:$BF$2320,R$1,FALSE),VLOOKUP($A48,Pit!$A$4:$BA$1686,R$2,FALSE))</f>
        <v>40.995921577823395</v>
      </c>
      <c r="S48" s="19">
        <f>IF($C48="B",VLOOKUP($A48,Bat!$A$4:$BF$2320,S$1,FALSE),VLOOKUP($A48,Pit!$A$4:$BA$1686,S$2,FALSE))</f>
        <v>2.5439400456453081</v>
      </c>
      <c r="T48" s="20" t="str">
        <f>IF($C48="B",VLOOKUP($A48,Bat!$A$4:$BF$2320,T$1,FALSE),VLOOKUP($A48,Pit!$A$4:$BA$1686,T$2,FALSE))</f>
        <v>$210k</v>
      </c>
      <c r="U48" s="17" t="str">
        <f>VLOOKUP(IF($C48="B",VLOOKUP($A48,Bat!$A$4:$AU$2320,U$1,FALSE),VLOOKUP($A48,Pit!$A$4:$BE$1686,U$2,FALSE)),COND!$A$35:$B$41,2,FALSE)</f>
        <v>??</v>
      </c>
      <c r="V48" s="21">
        <f>IF($C48="B",VLOOKUP($A48,Bat!$A$4:$AT$2284,46,FALSE),VLOOKUP($A48,Pit!$A$4:$BD$1664,56,FALSE))</f>
        <v>31</v>
      </c>
      <c r="W48" s="16">
        <f t="shared" si="2"/>
        <v>999</v>
      </c>
      <c r="X48" s="16">
        <v>64</v>
      </c>
      <c r="Y48" s="22">
        <f t="shared" si="3"/>
        <v>38</v>
      </c>
      <c r="Z48" s="16">
        <f>IFERROR(VLOOKUP($D48,Results37!$F$3:$L$1396,Z$1,FALSE),"")</f>
        <v>44</v>
      </c>
      <c r="AA48" s="47">
        <f>IF(ISERROR(VLOOKUP(D48,Results37!$F$3:$O$399,AA$1,FALSE)),"",IF(VLOOKUP(D48,Results37!$F$3:$O$399,AA$1+1,FALSE)=1,"S"&amp;VLOOKUP(D48,Results37!$F$3:$O$399,AA$1,FALSE),VLOOKUP(D48,Results37!$F$3:$O$399,AA$1,FALSE)))</f>
        <v>2</v>
      </c>
      <c r="AB48" s="16">
        <f>IFERROR(VLOOKUP($D48,Results37!$F$3:$L$1396,AB$1,FALSE),"")</f>
        <v>10</v>
      </c>
      <c r="AC48" s="16" t="str">
        <f>IFERROR(VLOOKUP($D48,Results37!$F$3:$L$1396,AC$1,FALSE),"")</f>
        <v>Arlington Bureaucrats</v>
      </c>
      <c r="AD48" s="16">
        <f t="shared" si="4"/>
        <v>20</v>
      </c>
      <c r="AE48" s="20">
        <f>IF(ISERROR(VLOOKUP($AC48&amp;"-"&amp;$F48&amp;" "&amp;G48,Bonuses!$B$1:$G$1006,4,FALSE)),"",INT(VLOOKUP($AC48&amp;"-"&amp;$F48&amp;" "&amp;$G48,Bonuses!$B$1:$G$1006,4,FALSE)))</f>
        <v>510000</v>
      </c>
      <c r="AF48" s="16" t="str">
        <f>IF(ISERROR(VLOOKUP($AC48&amp;"-"&amp;$F48,Bonuses!$B$1:$G$1006,5,FALSE)),"",IF(VLOOKUP($AC48&amp;"-"&amp;$F48,Bonuses!$B$1:$G$1006,5,FALSE)="","",VLOOKUP($AC48&amp;"-"&amp;$F48,Bonuses!$B$1:$G$1006,6,FALSE)&amp;" yrs, "&amp;VLOOKUP($AC48&amp;"-"&amp;$F48,Bonuses!$B$1:$G$1006,5,FALSE)))</f>
        <v/>
      </c>
    </row>
    <row r="49" spans="1:32" s="21" customFormat="1" x14ac:dyDescent="0.25">
      <c r="A49" s="21" t="s">
        <v>1831</v>
      </c>
      <c r="B49" s="21">
        <f t="shared" si="0"/>
        <v>1</v>
      </c>
      <c r="C49" s="21" t="str">
        <f t="shared" si="1"/>
        <v>B</v>
      </c>
      <c r="D49" s="17">
        <f>IF($C49="B",VLOOKUP($A49,Bat!$A$4:$BF$2320,D$1,FALSE),VLOOKUP($A49,Pit!$A$4:$BA$1686,D$2,FALSE))</f>
        <v>16059</v>
      </c>
      <c r="E49" s="16" t="str">
        <f>IF($C49="B",VLOOKUP($A49,Bat!$A$4:$BF$2320,E$1,FALSE),VLOOKUP($A49,Pit!$A$4:$BA$1686,E$2,FALSE))</f>
        <v>CF</v>
      </c>
      <c r="F49" s="16" t="str">
        <f>IF($C49="B",VLOOKUP($A49,Bat!$A$4:$BF$2320,F$1,FALSE),VLOOKUP($A49,Pit!$A$4:$BA$1686,F$2,FALSE))</f>
        <v>Freddy</v>
      </c>
      <c r="G49" s="16" t="str">
        <f>IF($C49="B",VLOOKUP($A49,Bat!$A$4:$BF$2320,G$1,FALSE),VLOOKUP($A49,Pit!$A$4:$BA$1686,G$2,FALSE))</f>
        <v>Hernández</v>
      </c>
      <c r="H49" s="16">
        <f>IF($C49="B",VLOOKUP($A49,Bat!$A$4:$BF$2320,H$1,FALSE),VLOOKUP($A49,Pit!$A$4:$BA$1686,H$2,FALSE))</f>
        <v>21</v>
      </c>
      <c r="I49" s="16" t="str">
        <f>IF($C49="B",VLOOKUP($A49,Bat!$A$4:$BF$2320,I$1,FALSE),VLOOKUP($A49,Pit!$A$4:$BA$1686,I$2,FALSE))</f>
        <v>L</v>
      </c>
      <c r="J49" s="16" t="str">
        <f>IF($C49="B",VLOOKUP($A49,Bat!$A$4:$BF$2320,J$1,FALSE),VLOOKUP($A49,Pit!$A$4:$BA$1686,J$2,FALSE))</f>
        <v>R</v>
      </c>
      <c r="K49" s="16" t="str">
        <f>IF($C49="B",VLOOKUP($A49,Bat!$A$4:$BF$2320,K$1,FALSE),VLOOKUP($A49,Pit!$A$4:$BA$1686,K$2,FALSE))</f>
        <v>High</v>
      </c>
      <c r="L49" s="17" t="str">
        <f>IF($C49="B",VLOOKUP($A49,Bat!$A$4:$BF$2320,L$1,FALSE),VLOOKUP($A49,Pit!$A$4:$BA$1686,L$2,FALSE))</f>
        <v>Normal</v>
      </c>
      <c r="M49" s="16">
        <f>IF($C49="B",VLOOKUP($A49,Bat!$A$4:$BF$2320,M$1,FALSE),VLOOKUP($A49,Pit!$A$4:$BA$1686,M$2,FALSE))</f>
        <v>5</v>
      </c>
      <c r="N49" s="16">
        <f>IF($C49="B",VLOOKUP($A49,Bat!$A$4:$BF$2320,N$1,FALSE),VLOOKUP($A49,Pit!$A$4:$BA$1686,N$2,FALSE))</f>
        <v>6</v>
      </c>
      <c r="O49" s="16">
        <f>IF($C49="B",VLOOKUP($A49,Bat!$A$4:$BF$2320,O$1,FALSE),VLOOKUP($A49,Pit!$A$4:$BA$1686,O$2,FALSE))</f>
        <v>3</v>
      </c>
      <c r="P49" s="16">
        <f>IF($C49="B",VLOOKUP($A49,Bat!$A$4:$BF$2320,P$1,FALSE),VLOOKUP($A49,Pit!$A$4:$BA$1686,P$2,FALSE))</f>
        <v>4</v>
      </c>
      <c r="Q49" s="17">
        <f>IF($C49="B",VLOOKUP($A49,Bat!$A$4:$BF$2320,Q$1,FALSE),VLOOKUP($A49,Pit!$A$4:$BA$1686,Q$2,FALSE))</f>
        <v>5</v>
      </c>
      <c r="R49" s="18">
        <f>IF($C49="B",VLOOKUP($A49,Bat!$A$4:$BF$2320,R$1,FALSE),VLOOKUP($A49,Pit!$A$4:$BA$1686,R$2,FALSE))</f>
        <v>12.515527747155907</v>
      </c>
      <c r="S49" s="19">
        <f>IF($C49="B",VLOOKUP($A49,Bat!$A$4:$BF$2320,S$1,FALSE),VLOOKUP($A49,Pit!$A$4:$BA$1686,S$2,FALSE))</f>
        <v>2.1990770778212849</v>
      </c>
      <c r="T49" s="20" t="str">
        <f>IF($C49="B",VLOOKUP($A49,Bat!$A$4:$BF$2320,T$1,FALSE),VLOOKUP($A49,Pit!$A$4:$BA$1686,T$2,FALSE))</f>
        <v>$550k</v>
      </c>
      <c r="U49" s="17" t="str">
        <f>VLOOKUP(IF($C49="B",VLOOKUP($A49,Bat!$A$4:$AU$2320,U$1,FALSE),VLOOKUP($A49,Pit!$A$4:$BE$1686,U$2,FALSE)),COND!$A$35:$B$41,2,FALSE)</f>
        <v>??</v>
      </c>
      <c r="V49" s="21">
        <f>IF($C49="B",VLOOKUP($A49,Bat!$A$4:$AT$2284,46,FALSE),VLOOKUP($A49,Pit!$A$4:$BD$1664,56,FALSE))</f>
        <v>15</v>
      </c>
      <c r="W49" s="16">
        <f t="shared" si="2"/>
        <v>999</v>
      </c>
      <c r="X49" s="16">
        <v>30</v>
      </c>
      <c r="Y49" s="22">
        <f t="shared" si="3"/>
        <v>72</v>
      </c>
      <c r="Z49" s="16">
        <f>IFERROR(VLOOKUP($D49,Results37!$F$3:$L$1396,Z$1,FALSE),"")</f>
        <v>45</v>
      </c>
      <c r="AA49" s="47">
        <f>IF(ISERROR(VLOOKUP(D49,Results37!$F$3:$O$399,AA$1,FALSE)),"",IF(VLOOKUP(D49,Results37!$F$3:$O$399,AA$1+1,FALSE)=1,"S"&amp;VLOOKUP(D49,Results37!$F$3:$O$399,AA$1,FALSE),VLOOKUP(D49,Results37!$F$3:$O$399,AA$1,FALSE)))</f>
        <v>2</v>
      </c>
      <c r="AB49" s="16">
        <f>IFERROR(VLOOKUP($D49,Results37!$F$3:$L$1396,AB$1,FALSE),"")</f>
        <v>11</v>
      </c>
      <c r="AC49" s="16" t="str">
        <f>IFERROR(VLOOKUP($D49,Results37!$F$3:$L$1396,AC$1,FALSE),"")</f>
        <v>Canton Longshoremen</v>
      </c>
      <c r="AD49" s="16">
        <f t="shared" si="4"/>
        <v>-15</v>
      </c>
      <c r="AE49" s="20" t="str">
        <f>IF(ISERROR(VLOOKUP($AC49&amp;"-"&amp;$F49&amp;" "&amp;G49,Bonuses!$B$1:$G$1006,4,FALSE)),"",INT(VLOOKUP($AC49&amp;"-"&amp;$F49&amp;" "&amp;$G49,Bonuses!$B$1:$G$1006,4,FALSE)))</f>
        <v/>
      </c>
      <c r="AF49" s="16" t="str">
        <f>IF(ISERROR(VLOOKUP($AC49&amp;"-"&amp;$F49,Bonuses!$B$1:$G$1006,5,FALSE)),"",IF(VLOOKUP($AC49&amp;"-"&amp;$F49,Bonuses!$B$1:$G$1006,5,FALSE)="","",VLOOKUP($AC49&amp;"-"&amp;$F49,Bonuses!$B$1:$G$1006,6,FALSE)&amp;" yrs, "&amp;VLOOKUP($AC49&amp;"-"&amp;$F49,Bonuses!$B$1:$G$1006,5,FALSE)))</f>
        <v/>
      </c>
    </row>
    <row r="50" spans="1:32" s="21" customFormat="1" x14ac:dyDescent="0.25">
      <c r="A50" s="21" t="s">
        <v>2259</v>
      </c>
      <c r="B50" s="21">
        <f t="shared" si="0"/>
        <v>1</v>
      </c>
      <c r="C50" s="21" t="str">
        <f t="shared" si="1"/>
        <v>P</v>
      </c>
      <c r="D50" s="17">
        <f>IF($C50="B",VLOOKUP($A50,Bat!$A$4:$BF$2320,D$1,FALSE),VLOOKUP($A50,Pit!$A$4:$BA$1686,D$2,FALSE))</f>
        <v>3125</v>
      </c>
      <c r="E50" s="16" t="str">
        <f>IF($C50="B",VLOOKUP($A50,Bat!$A$4:$BF$2320,E$1,FALSE),VLOOKUP($A50,Pit!$A$4:$BA$1686,E$2,FALSE))</f>
        <v>SP</v>
      </c>
      <c r="F50" s="16" t="str">
        <f>IF($C50="B",VLOOKUP($A50,Bat!$A$4:$BF$2320,F$1,FALSE),VLOOKUP($A50,Pit!$A$4:$BA$1686,F$2,FALSE))</f>
        <v>Keith</v>
      </c>
      <c r="G50" s="16" t="str">
        <f>IF($C50="B",VLOOKUP($A50,Bat!$A$4:$BF$2320,G$1,FALSE),VLOOKUP($A50,Pit!$A$4:$BA$1686,G$2,FALSE))</f>
        <v>Sharpe</v>
      </c>
      <c r="H50" s="16">
        <f>IF($C50="B",VLOOKUP($A50,Bat!$A$4:$BF$2320,H$1,FALSE),VLOOKUP($A50,Pit!$A$4:$BA$1686,H$2,FALSE))</f>
        <v>21</v>
      </c>
      <c r="I50" s="16" t="str">
        <f>IF($C50="B",VLOOKUP($A50,Bat!$A$4:$BF$2320,I$1,FALSE),VLOOKUP($A50,Pit!$A$4:$BA$1686,I$2,FALSE))</f>
        <v>R</v>
      </c>
      <c r="J50" s="16" t="str">
        <f>IF($C50="B",VLOOKUP($A50,Bat!$A$4:$BF$2320,J$1,FALSE),VLOOKUP($A50,Pit!$A$4:$BA$1686,J$2,FALSE))</f>
        <v>R</v>
      </c>
      <c r="K50" s="16" t="str">
        <f>IF($C50="B",VLOOKUP($A50,Bat!$A$4:$BF$2320,K$1,FALSE),VLOOKUP($A50,Pit!$A$4:$BA$1686,K$2,FALSE))</f>
        <v>Normal</v>
      </c>
      <c r="L50" s="17" t="str">
        <f>IF($C50="B",VLOOKUP($A50,Bat!$A$4:$BF$2320,L$1,FALSE),VLOOKUP($A50,Pit!$A$4:$BA$1686,L$2,FALSE))</f>
        <v>Low</v>
      </c>
      <c r="M50" s="16">
        <f>IF($C50="B",VLOOKUP($A50,Bat!$A$4:$BF$2320,M$1,FALSE),VLOOKUP($A50,Pit!$A$4:$BA$1686,M$2,FALSE))</f>
        <v>6</v>
      </c>
      <c r="N50" s="16">
        <f>IF($C50="B",VLOOKUP($A50,Bat!$A$4:$BF$2320,N$1,FALSE),VLOOKUP($A50,Pit!$A$4:$BA$1686,N$2,FALSE))</f>
        <v>5</v>
      </c>
      <c r="O50" s="16">
        <f>IF($C50="B",VLOOKUP($A50,Bat!$A$4:$BF$2320,O$1,FALSE),VLOOKUP($A50,Pit!$A$4:$BA$1686,O$2,FALSE))</f>
        <v>4</v>
      </c>
      <c r="P50" s="16" t="str">
        <f>IF($C50="B",VLOOKUP($A50,Bat!$A$4:$BF$2320,P$1,FALSE),VLOOKUP($A50,Pit!$A$4:$BA$1686,P$2,FALSE))</f>
        <v>92-94 Mph</v>
      </c>
      <c r="Q50" s="17">
        <f>IF($C50="B",VLOOKUP($A50,Bat!$A$4:$BF$2320,Q$1,FALSE),VLOOKUP($A50,Pit!$A$4:$BA$1686,Q$2,FALSE))</f>
        <v>3</v>
      </c>
      <c r="R50" s="18">
        <f>IF($C50="B",VLOOKUP($A50,Bat!$A$4:$BF$2320,R$1,FALSE),VLOOKUP($A50,Pit!$A$4:$BA$1686,R$2,FALSE))</f>
        <v>37.944055061224759</v>
      </c>
      <c r="S50" s="19">
        <f>IF($C50="B",VLOOKUP($A50,Bat!$A$4:$BF$2320,S$1,FALSE),VLOOKUP($A50,Pit!$A$4:$BA$1686,S$2,FALSE))</f>
        <v>2.2758334343289257</v>
      </c>
      <c r="T50" s="20" t="str">
        <f>IF($C50="B",VLOOKUP($A50,Bat!$A$4:$BF$2320,T$1,FALSE),VLOOKUP($A50,Pit!$A$4:$BA$1686,T$2,FALSE))</f>
        <v>$750k</v>
      </c>
      <c r="U50" s="17" t="str">
        <f>VLOOKUP(IF($C50="B",VLOOKUP($A50,Bat!$A$4:$AU$2320,U$1,FALSE),VLOOKUP($A50,Pit!$A$4:$BE$1686,U$2,FALSE)),COND!$A$35:$B$41,2,FALSE)</f>
        <v>??</v>
      </c>
      <c r="V50" s="21">
        <f>IF($C50="B",VLOOKUP($A50,Bat!$A$4:$AT$2284,46,FALSE),VLOOKUP($A50,Pit!$A$4:$BD$1664,56,FALSE))</f>
        <v>36</v>
      </c>
      <c r="W50" s="16">
        <f t="shared" si="2"/>
        <v>999</v>
      </c>
      <c r="X50" s="16">
        <v>71</v>
      </c>
      <c r="Y50" s="22">
        <f t="shared" si="3"/>
        <v>64</v>
      </c>
      <c r="Z50" s="16">
        <f>IFERROR(VLOOKUP($D50,Results37!$F$3:$L$1396,Z$1,FALSE),"")</f>
        <v>46</v>
      </c>
      <c r="AA50" s="47">
        <f>IF(ISERROR(VLOOKUP(D50,Results37!$F$3:$O$399,AA$1,FALSE)),"",IF(VLOOKUP(D50,Results37!$F$3:$O$399,AA$1+1,FALSE)=1,"S"&amp;VLOOKUP(D50,Results37!$F$3:$O$399,AA$1,FALSE),VLOOKUP(D50,Results37!$F$3:$O$399,AA$1,FALSE)))</f>
        <v>2</v>
      </c>
      <c r="AB50" s="16">
        <f>IFERROR(VLOOKUP($D50,Results37!$F$3:$L$1396,AB$1,FALSE),"")</f>
        <v>12</v>
      </c>
      <c r="AC50" s="16" t="str">
        <f>IFERROR(VLOOKUP($D50,Results37!$F$3:$L$1396,AC$1,FALSE),"")</f>
        <v>San Antonio Calzones of Laredo</v>
      </c>
      <c r="AD50" s="16">
        <f t="shared" si="4"/>
        <v>25</v>
      </c>
      <c r="AE50" s="20" t="str">
        <f>IF(ISERROR(VLOOKUP($AC50&amp;"-"&amp;$F50&amp;" "&amp;G50,Bonuses!$B$1:$G$1006,4,FALSE)),"",INT(VLOOKUP($AC50&amp;"-"&amp;$F50&amp;" "&amp;$G50,Bonuses!$B$1:$G$1006,4,FALSE)))</f>
        <v/>
      </c>
      <c r="AF50" s="16" t="str">
        <f>IF(ISERROR(VLOOKUP($AC50&amp;"-"&amp;$F50,Bonuses!$B$1:$G$1006,5,FALSE)),"",IF(VLOOKUP($AC50&amp;"-"&amp;$F50,Bonuses!$B$1:$G$1006,5,FALSE)="","",VLOOKUP($AC50&amp;"-"&amp;$F50,Bonuses!$B$1:$G$1006,6,FALSE)&amp;" yrs, "&amp;VLOOKUP($AC50&amp;"-"&amp;$F50,Bonuses!$B$1:$G$1006,5,FALSE)))</f>
        <v/>
      </c>
    </row>
    <row r="51" spans="1:32" s="21" customFormat="1" x14ac:dyDescent="0.25">
      <c r="A51" s="21" t="s">
        <v>1800</v>
      </c>
      <c r="B51" s="21">
        <f t="shared" si="0"/>
        <v>1</v>
      </c>
      <c r="C51" s="21" t="str">
        <f t="shared" si="1"/>
        <v>B</v>
      </c>
      <c r="D51" s="17">
        <f>IF($C51="B",VLOOKUP($A51,Bat!$A$4:$BF$2320,D$1,FALSE),VLOOKUP($A51,Pit!$A$4:$BA$1686,D$2,FALSE))</f>
        <v>2907</v>
      </c>
      <c r="E51" s="16" t="str">
        <f>IF($C51="B",VLOOKUP($A51,Bat!$A$4:$BF$2320,E$1,FALSE),VLOOKUP($A51,Pit!$A$4:$BA$1686,E$2,FALSE))</f>
        <v>LF</v>
      </c>
      <c r="F51" s="16" t="str">
        <f>IF($C51="B",VLOOKUP($A51,Bat!$A$4:$BF$2320,F$1,FALSE),VLOOKUP($A51,Pit!$A$4:$BA$1686,F$2,FALSE))</f>
        <v>Kevin</v>
      </c>
      <c r="G51" s="16" t="str">
        <f>IF($C51="B",VLOOKUP($A51,Bat!$A$4:$BF$2320,G$1,FALSE),VLOOKUP($A51,Pit!$A$4:$BA$1686,G$2,FALSE))</f>
        <v>Kirkpatrick</v>
      </c>
      <c r="H51" s="16">
        <f>IF($C51="B",VLOOKUP($A51,Bat!$A$4:$BF$2320,H$1,FALSE),VLOOKUP($A51,Pit!$A$4:$BA$1686,H$2,FALSE))</f>
        <v>21</v>
      </c>
      <c r="I51" s="16" t="str">
        <f>IF($C51="B",VLOOKUP($A51,Bat!$A$4:$BF$2320,I$1,FALSE),VLOOKUP($A51,Pit!$A$4:$BA$1686,I$2,FALSE))</f>
        <v>R</v>
      </c>
      <c r="J51" s="16" t="str">
        <f>IF($C51="B",VLOOKUP($A51,Bat!$A$4:$BF$2320,J$1,FALSE),VLOOKUP($A51,Pit!$A$4:$BA$1686,J$2,FALSE))</f>
        <v>R</v>
      </c>
      <c r="K51" s="16" t="str">
        <f>IF($C51="B",VLOOKUP($A51,Bat!$A$4:$BF$2320,K$1,FALSE),VLOOKUP($A51,Pit!$A$4:$BA$1686,K$2,FALSE))</f>
        <v>Normal</v>
      </c>
      <c r="L51" s="17" t="str">
        <f>IF($C51="B",VLOOKUP($A51,Bat!$A$4:$BF$2320,L$1,FALSE),VLOOKUP($A51,Pit!$A$4:$BA$1686,L$2,FALSE))</f>
        <v>Normal</v>
      </c>
      <c r="M51" s="16">
        <f>IF($C51="B",VLOOKUP($A51,Bat!$A$4:$BF$2320,M$1,FALSE),VLOOKUP($A51,Pit!$A$4:$BA$1686,M$2,FALSE))</f>
        <v>7</v>
      </c>
      <c r="N51" s="16">
        <f>IF($C51="B",VLOOKUP($A51,Bat!$A$4:$BF$2320,N$1,FALSE),VLOOKUP($A51,Pit!$A$4:$BA$1686,N$2,FALSE))</f>
        <v>9</v>
      </c>
      <c r="O51" s="16">
        <f>IF($C51="B",VLOOKUP($A51,Bat!$A$4:$BF$2320,O$1,FALSE),VLOOKUP($A51,Pit!$A$4:$BA$1686,O$2,FALSE))</f>
        <v>6</v>
      </c>
      <c r="P51" s="16">
        <f>IF($C51="B",VLOOKUP($A51,Bat!$A$4:$BF$2320,P$1,FALSE),VLOOKUP($A51,Pit!$A$4:$BA$1686,P$2,FALSE))</f>
        <v>6</v>
      </c>
      <c r="Q51" s="17">
        <f>IF($C51="B",VLOOKUP($A51,Bat!$A$4:$BF$2320,Q$1,FALSE),VLOOKUP($A51,Pit!$A$4:$BA$1686,Q$2,FALSE))</f>
        <v>5</v>
      </c>
      <c r="R51" s="18">
        <f>IF($C51="B",VLOOKUP($A51,Bat!$A$4:$BF$2320,R$1,FALSE),VLOOKUP($A51,Pit!$A$4:$BA$1686,R$2,FALSE))</f>
        <v>25.995888719603727</v>
      </c>
      <c r="S51" s="19">
        <f>IF($C51="B",VLOOKUP($A51,Bat!$A$4:$BF$2320,S$1,FALSE),VLOOKUP($A51,Pit!$A$4:$BA$1686,S$2,FALSE))</f>
        <v>4.1210587285592091</v>
      </c>
      <c r="T51" s="20" t="str">
        <f>IF($C51="B",VLOOKUP($A51,Bat!$A$4:$BF$2320,T$1,FALSE),VLOOKUP($A51,Pit!$A$4:$BA$1686,T$2,FALSE))</f>
        <v>$1.5m</v>
      </c>
      <c r="U51" s="17" t="str">
        <f>VLOOKUP(IF($C51="B",VLOOKUP($A51,Bat!$A$4:$AU$2320,U$1,FALSE),VLOOKUP($A51,Pit!$A$4:$BE$1686,U$2,FALSE)),COND!$A$35:$B$41,2,FALSE)</f>
        <v>??</v>
      </c>
      <c r="V51" s="21">
        <f>IF($C51="B",VLOOKUP($A51,Bat!$A$4:$AT$2284,46,FALSE),VLOOKUP($A51,Pit!$A$4:$BD$1664,56,FALSE))</f>
        <v>6</v>
      </c>
      <c r="W51" s="16">
        <f t="shared" si="2"/>
        <v>999</v>
      </c>
      <c r="X51" s="16">
        <v>11</v>
      </c>
      <c r="Y51" s="22">
        <f t="shared" si="3"/>
        <v>2</v>
      </c>
      <c r="Z51" s="16">
        <f>IFERROR(VLOOKUP($D51,Results37!$F$3:$L$1396,Z$1,FALSE),"")</f>
        <v>47</v>
      </c>
      <c r="AA51" s="47">
        <f>IF(ISERROR(VLOOKUP(D51,Results37!$F$3:$O$399,AA$1,FALSE)),"",IF(VLOOKUP(D51,Results37!$F$3:$O$399,AA$1+1,FALSE)=1,"S"&amp;VLOOKUP(D51,Results37!$F$3:$O$399,AA$1,FALSE),VLOOKUP(D51,Results37!$F$3:$O$399,AA$1,FALSE)))</f>
        <v>2</v>
      </c>
      <c r="AB51" s="16">
        <f>IFERROR(VLOOKUP($D51,Results37!$F$3:$L$1396,AB$1,FALSE),"")</f>
        <v>13</v>
      </c>
      <c r="AC51" s="16" t="str">
        <f>IFERROR(VLOOKUP($D51,Results37!$F$3:$L$1396,AC$1,FALSE),"")</f>
        <v>Fargo Dinosaurs</v>
      </c>
      <c r="AD51" s="16">
        <f t="shared" si="4"/>
        <v>-36</v>
      </c>
      <c r="AE51" s="20">
        <f>IF(ISERROR(VLOOKUP($AC51&amp;"-"&amp;$F51&amp;" "&amp;G51,Bonuses!$B$1:$G$1006,4,FALSE)),"",INT(VLOOKUP($AC51&amp;"-"&amp;$F51&amp;" "&amp;$G51,Bonuses!$B$1:$G$1006,4,FALSE)))</f>
        <v>460000</v>
      </c>
      <c r="AF51" s="16" t="str">
        <f>IF(ISERROR(VLOOKUP($AC51&amp;"-"&amp;$F51,Bonuses!$B$1:$G$1006,5,FALSE)),"",IF(VLOOKUP($AC51&amp;"-"&amp;$F51,Bonuses!$B$1:$G$1006,5,FALSE)="","",VLOOKUP($AC51&amp;"-"&amp;$F51,Bonuses!$B$1:$G$1006,6,FALSE)&amp;" yrs, "&amp;VLOOKUP($AC51&amp;"-"&amp;$F51,Bonuses!$B$1:$G$1006,5,FALSE)))</f>
        <v/>
      </c>
    </row>
    <row r="52" spans="1:32" s="21" customFormat="1" x14ac:dyDescent="0.25">
      <c r="A52" s="21" t="s">
        <v>1811</v>
      </c>
      <c r="B52" s="21">
        <f t="shared" si="0"/>
        <v>1</v>
      </c>
      <c r="C52" s="21" t="str">
        <f t="shared" si="1"/>
        <v>B</v>
      </c>
      <c r="D52" s="17">
        <f>IF($C52="B",VLOOKUP($A52,Bat!$A$4:$BF$2320,D$1,FALSE),VLOOKUP($A52,Pit!$A$4:$BA$1686,D$2,FALSE))</f>
        <v>16099</v>
      </c>
      <c r="E52" s="16" t="str">
        <f>IF($C52="B",VLOOKUP($A52,Bat!$A$4:$BF$2320,E$1,FALSE),VLOOKUP($A52,Pit!$A$4:$BA$1686,E$2,FALSE))</f>
        <v>1B</v>
      </c>
      <c r="F52" s="16" t="str">
        <f>IF($C52="B",VLOOKUP($A52,Bat!$A$4:$BF$2320,F$1,FALSE),VLOOKUP($A52,Pit!$A$4:$BA$1686,F$2,FALSE))</f>
        <v>Augusto</v>
      </c>
      <c r="G52" s="16" t="str">
        <f>IF($C52="B",VLOOKUP($A52,Bat!$A$4:$BF$2320,G$1,FALSE),VLOOKUP($A52,Pit!$A$4:$BA$1686,G$2,FALSE))</f>
        <v>Castaneda</v>
      </c>
      <c r="H52" s="16">
        <f>IF($C52="B",VLOOKUP($A52,Bat!$A$4:$BF$2320,H$1,FALSE),VLOOKUP($A52,Pit!$A$4:$BA$1686,H$2,FALSE))</f>
        <v>18</v>
      </c>
      <c r="I52" s="16" t="str">
        <f>IF($C52="B",VLOOKUP($A52,Bat!$A$4:$BF$2320,I$1,FALSE),VLOOKUP($A52,Pit!$A$4:$BA$1686,I$2,FALSE))</f>
        <v>L</v>
      </c>
      <c r="J52" s="16" t="str">
        <f>IF($C52="B",VLOOKUP($A52,Bat!$A$4:$BF$2320,J$1,FALSE),VLOOKUP($A52,Pit!$A$4:$BA$1686,J$2,FALSE))</f>
        <v>L</v>
      </c>
      <c r="K52" s="16" t="str">
        <f>IF($C52="B",VLOOKUP($A52,Bat!$A$4:$BF$2320,K$1,FALSE),VLOOKUP($A52,Pit!$A$4:$BA$1686,K$2,FALSE))</f>
        <v>Normal</v>
      </c>
      <c r="L52" s="17" t="str">
        <f>IF($C52="B",VLOOKUP($A52,Bat!$A$4:$BF$2320,L$1,FALSE),VLOOKUP($A52,Pit!$A$4:$BA$1686,L$2,FALSE))</f>
        <v>Normal</v>
      </c>
      <c r="M52" s="16">
        <f>IF($C52="B",VLOOKUP($A52,Bat!$A$4:$BF$2320,M$1,FALSE),VLOOKUP($A52,Pit!$A$4:$BA$1686,M$2,FALSE))</f>
        <v>5</v>
      </c>
      <c r="N52" s="16">
        <f>IF($C52="B",VLOOKUP($A52,Bat!$A$4:$BF$2320,N$1,FALSE),VLOOKUP($A52,Pit!$A$4:$BA$1686,N$2,FALSE))</f>
        <v>3</v>
      </c>
      <c r="O52" s="16">
        <f>IF($C52="B",VLOOKUP($A52,Bat!$A$4:$BF$2320,O$1,FALSE),VLOOKUP($A52,Pit!$A$4:$BA$1686,O$2,FALSE))</f>
        <v>5</v>
      </c>
      <c r="P52" s="16">
        <f>IF($C52="B",VLOOKUP($A52,Bat!$A$4:$BF$2320,P$1,FALSE),VLOOKUP($A52,Pit!$A$4:$BA$1686,P$2,FALSE))</f>
        <v>5</v>
      </c>
      <c r="Q52" s="17">
        <f>IF($C52="B",VLOOKUP($A52,Bat!$A$4:$BF$2320,Q$1,FALSE),VLOOKUP($A52,Pit!$A$4:$BA$1686,Q$2,FALSE))</f>
        <v>7</v>
      </c>
      <c r="R52" s="18">
        <f>IF($C52="B",VLOOKUP($A52,Bat!$A$4:$BF$2320,R$1,FALSE),VLOOKUP($A52,Pit!$A$4:$BA$1686,R$2,FALSE))</f>
        <v>12.873644135370419</v>
      </c>
      <c r="S52" s="19">
        <f>IF($C52="B",VLOOKUP($A52,Bat!$A$4:$BF$2320,S$1,FALSE),VLOOKUP($A52,Pit!$A$4:$BA$1686,S$2,FALSE))</f>
        <v>2.2501360315380006</v>
      </c>
      <c r="T52" s="20" t="str">
        <f>IF($C52="B",VLOOKUP($A52,Bat!$A$4:$BF$2320,T$1,FALSE),VLOOKUP($A52,Pit!$A$4:$BA$1686,T$2,FALSE))</f>
        <v>$2.2m</v>
      </c>
      <c r="U52" s="17" t="str">
        <f>VLOOKUP(IF($C52="B",VLOOKUP($A52,Bat!$A$4:$AU$2320,U$1,FALSE),VLOOKUP($A52,Pit!$A$4:$BE$1686,U$2,FALSE)),COND!$A$35:$B$41,2,FALSE)</f>
        <v>??</v>
      </c>
      <c r="V52" s="21">
        <f>IF($C52="B",VLOOKUP($A52,Bat!$A$4:$AT$2284,46,FALSE),VLOOKUP($A52,Pit!$A$4:$BD$1664,56,FALSE))</f>
        <v>891</v>
      </c>
      <c r="W52" s="16">
        <f t="shared" si="2"/>
        <v>999</v>
      </c>
      <c r="X52" s="16"/>
      <c r="Y52" s="22">
        <f t="shared" si="3"/>
        <v>67</v>
      </c>
      <c r="Z52" s="16">
        <f>IFERROR(VLOOKUP($D52,Results37!$F$3:$L$1396,Z$1,FALSE),"")</f>
        <v>48</v>
      </c>
      <c r="AA52" s="47">
        <f>IF(ISERROR(VLOOKUP(D52,Results37!$F$3:$O$399,AA$1,FALSE)),"",IF(VLOOKUP(D52,Results37!$F$3:$O$399,AA$1+1,FALSE)=1,"S"&amp;VLOOKUP(D52,Results37!$F$3:$O$399,AA$1,FALSE),VLOOKUP(D52,Results37!$F$3:$O$399,AA$1,FALSE)))</f>
        <v>2</v>
      </c>
      <c r="AB52" s="16">
        <f>IFERROR(VLOOKUP($D52,Results37!$F$3:$L$1396,AB$1,FALSE),"")</f>
        <v>14</v>
      </c>
      <c r="AC52" s="16" t="str">
        <f>IFERROR(VLOOKUP($D52,Results37!$F$3:$L$1396,AC$1,FALSE),"")</f>
        <v>Kentucky Thoroughbreds</v>
      </c>
      <c r="AD52" s="16" t="str">
        <f t="shared" si="4"/>
        <v/>
      </c>
      <c r="AE52" s="20" t="str">
        <f>IF(ISERROR(VLOOKUP($AC52&amp;"-"&amp;$F52&amp;" "&amp;G52,Bonuses!$B$1:$G$1006,4,FALSE)),"",INT(VLOOKUP($AC52&amp;"-"&amp;$F52&amp;" "&amp;$G52,Bonuses!$B$1:$G$1006,4,FALSE)))</f>
        <v/>
      </c>
      <c r="AF52" s="16" t="str">
        <f>IF(ISERROR(VLOOKUP($AC52&amp;"-"&amp;$F52,Bonuses!$B$1:$G$1006,5,FALSE)),"",IF(VLOOKUP($AC52&amp;"-"&amp;$F52,Bonuses!$B$1:$G$1006,5,FALSE)="","",VLOOKUP($AC52&amp;"-"&amp;$F52,Bonuses!$B$1:$G$1006,6,FALSE)&amp;" yrs, "&amp;VLOOKUP($AC52&amp;"-"&amp;$F52,Bonuses!$B$1:$G$1006,5,FALSE)))</f>
        <v/>
      </c>
    </row>
    <row r="53" spans="1:32" s="21" customFormat="1" x14ac:dyDescent="0.25">
      <c r="A53" s="21" t="s">
        <v>1961</v>
      </c>
      <c r="B53" s="21">
        <f t="shared" si="0"/>
        <v>1</v>
      </c>
      <c r="C53" s="21" t="str">
        <f t="shared" si="1"/>
        <v>B</v>
      </c>
      <c r="D53" s="17">
        <f>IF($C53="B",VLOOKUP($A53,Bat!$A$4:$BF$2320,D$1,FALSE),VLOOKUP($A53,Pit!$A$4:$BA$1686,D$2,FALSE))</f>
        <v>2634</v>
      </c>
      <c r="E53" s="16" t="str">
        <f>IF($C53="B",VLOOKUP($A53,Bat!$A$4:$BF$2320,E$1,FALSE),VLOOKUP($A53,Pit!$A$4:$BA$1686,E$2,FALSE))</f>
        <v>SS</v>
      </c>
      <c r="F53" s="16" t="str">
        <f>IF($C53="B",VLOOKUP($A53,Bat!$A$4:$BF$2320,F$1,FALSE),VLOOKUP($A53,Pit!$A$4:$BA$1686,F$2,FALSE))</f>
        <v>Mason</v>
      </c>
      <c r="G53" s="16" t="str">
        <f>IF($C53="B",VLOOKUP($A53,Bat!$A$4:$BF$2320,G$1,FALSE),VLOOKUP($A53,Pit!$A$4:$BA$1686,G$2,FALSE))</f>
        <v>Gallagher</v>
      </c>
      <c r="H53" s="16">
        <f>IF($C53="B",VLOOKUP($A53,Bat!$A$4:$BF$2320,H$1,FALSE),VLOOKUP($A53,Pit!$A$4:$BA$1686,H$2,FALSE))</f>
        <v>21</v>
      </c>
      <c r="I53" s="16" t="str">
        <f>IF($C53="B",VLOOKUP($A53,Bat!$A$4:$BF$2320,I$1,FALSE),VLOOKUP($A53,Pit!$A$4:$BA$1686,I$2,FALSE))</f>
        <v>R</v>
      </c>
      <c r="J53" s="16" t="str">
        <f>IF($C53="B",VLOOKUP($A53,Bat!$A$4:$BF$2320,J$1,FALSE),VLOOKUP($A53,Pit!$A$4:$BA$1686,J$2,FALSE))</f>
        <v>R</v>
      </c>
      <c r="K53" s="16" t="str">
        <f>IF($C53="B",VLOOKUP($A53,Bat!$A$4:$BF$2320,K$1,FALSE),VLOOKUP($A53,Pit!$A$4:$BA$1686,K$2,FALSE))</f>
        <v>Normal</v>
      </c>
      <c r="L53" s="17" t="str">
        <f>IF($C53="B",VLOOKUP($A53,Bat!$A$4:$BF$2320,L$1,FALSE),VLOOKUP($A53,Pit!$A$4:$BA$1686,L$2,FALSE))</f>
        <v>Normal</v>
      </c>
      <c r="M53" s="16">
        <f>IF($C53="B",VLOOKUP($A53,Bat!$A$4:$BF$2320,M$1,FALSE),VLOOKUP($A53,Pit!$A$4:$BA$1686,M$2,FALSE))</f>
        <v>3</v>
      </c>
      <c r="N53" s="16">
        <f>IF($C53="B",VLOOKUP($A53,Bat!$A$4:$BF$2320,N$1,FALSE),VLOOKUP($A53,Pit!$A$4:$BA$1686,N$2,FALSE))</f>
        <v>6</v>
      </c>
      <c r="O53" s="16">
        <f>IF($C53="B",VLOOKUP($A53,Bat!$A$4:$BF$2320,O$1,FALSE),VLOOKUP($A53,Pit!$A$4:$BA$1686,O$2,FALSE))</f>
        <v>2</v>
      </c>
      <c r="P53" s="16">
        <f>IF($C53="B",VLOOKUP($A53,Bat!$A$4:$BF$2320,P$1,FALSE),VLOOKUP($A53,Pit!$A$4:$BA$1686,P$2,FALSE))</f>
        <v>2</v>
      </c>
      <c r="Q53" s="17">
        <f>IF($C53="B",VLOOKUP($A53,Bat!$A$4:$BF$2320,Q$1,FALSE),VLOOKUP($A53,Pit!$A$4:$BA$1686,Q$2,FALSE))</f>
        <v>6</v>
      </c>
      <c r="R53" s="18">
        <f>IF($C53="B",VLOOKUP($A53,Bat!$A$4:$BF$2320,R$1,FALSE),VLOOKUP($A53,Pit!$A$4:$BA$1686,R$2,FALSE))</f>
        <v>2.2981318170388896</v>
      </c>
      <c r="S53" s="19">
        <f>IF($C53="B",VLOOKUP($A53,Bat!$A$4:$BF$2320,S$1,FALSE),VLOOKUP($A53,Pit!$A$4:$BA$1686,S$2,FALSE))</f>
        <v>0.74231731180714355</v>
      </c>
      <c r="T53" s="20" t="str">
        <f>IF($C53="B",VLOOKUP($A53,Bat!$A$4:$BF$2320,T$1,FALSE),VLOOKUP($A53,Pit!$A$4:$BA$1686,T$2,FALSE))</f>
        <v>$650k</v>
      </c>
      <c r="U53" s="17" t="str">
        <f>VLOOKUP(IF($C53="B",VLOOKUP($A53,Bat!$A$4:$AU$2320,U$1,FALSE),VLOOKUP($A53,Pit!$A$4:$BE$1686,U$2,FALSE)),COND!$A$35:$B$41,2,FALSE)</f>
        <v>??</v>
      </c>
      <c r="V53" s="21">
        <f>IF($C53="B",VLOOKUP($A53,Bat!$A$4:$AT$2284,46,FALSE),VLOOKUP($A53,Pit!$A$4:$BD$1664,56,FALSE))</f>
        <v>191</v>
      </c>
      <c r="W53" s="16">
        <f t="shared" si="2"/>
        <v>999</v>
      </c>
      <c r="X53" s="16"/>
      <c r="Y53" s="22">
        <f t="shared" si="3"/>
        <v>363</v>
      </c>
      <c r="Z53" s="16">
        <f>IFERROR(VLOOKUP($D53,Results37!$F$3:$L$1396,Z$1,FALSE),"")</f>
        <v>49</v>
      </c>
      <c r="AA53" s="47">
        <f>IF(ISERROR(VLOOKUP(D53,Results37!$F$3:$O$399,AA$1,FALSE)),"",IF(VLOOKUP(D53,Results37!$F$3:$O$399,AA$1+1,FALSE)=1,"S"&amp;VLOOKUP(D53,Results37!$F$3:$O$399,AA$1,FALSE),VLOOKUP(D53,Results37!$F$3:$O$399,AA$1,FALSE)))</f>
        <v>2</v>
      </c>
      <c r="AB53" s="16">
        <f>IFERROR(VLOOKUP($D53,Results37!$F$3:$L$1396,AB$1,FALSE),"")</f>
        <v>15</v>
      </c>
      <c r="AC53" s="16" t="str">
        <f>IFERROR(VLOOKUP($D53,Results37!$F$3:$L$1396,AC$1,FALSE),"")</f>
        <v>West Virginia Alleghenies</v>
      </c>
      <c r="AD53" s="16" t="str">
        <f t="shared" si="4"/>
        <v/>
      </c>
      <c r="AE53" s="20">
        <f>IF(ISERROR(VLOOKUP($AC53&amp;"-"&amp;$F53&amp;" "&amp;G53,Bonuses!$B$1:$G$1006,4,FALSE)),"",INT(VLOOKUP($AC53&amp;"-"&amp;$F53&amp;" "&amp;$G53,Bonuses!$B$1:$G$1006,4,FALSE)))</f>
        <v>440000</v>
      </c>
      <c r="AF53" s="16" t="str">
        <f>IF(ISERROR(VLOOKUP($AC53&amp;"-"&amp;$F53,Bonuses!$B$1:$G$1006,5,FALSE)),"",IF(VLOOKUP($AC53&amp;"-"&amp;$F53,Bonuses!$B$1:$G$1006,5,FALSE)="","",VLOOKUP($AC53&amp;"-"&amp;$F53,Bonuses!$B$1:$G$1006,6,FALSE)&amp;" yrs, "&amp;VLOOKUP($AC53&amp;"-"&amp;$F53,Bonuses!$B$1:$G$1006,5,FALSE)))</f>
        <v/>
      </c>
    </row>
    <row r="54" spans="1:32" s="21" customFormat="1" x14ac:dyDescent="0.25">
      <c r="A54" s="21" t="s">
        <v>2342</v>
      </c>
      <c r="B54" s="21">
        <f t="shared" si="0"/>
        <v>1</v>
      </c>
      <c r="C54" s="21" t="str">
        <f t="shared" si="1"/>
        <v>P</v>
      </c>
      <c r="D54" s="17">
        <f>IF($C54="B",VLOOKUP($A54,Bat!$A$4:$BF$2320,D$1,FALSE),VLOOKUP($A54,Pit!$A$4:$BA$1686,D$2,FALSE))</f>
        <v>4477</v>
      </c>
      <c r="E54" s="16" t="str">
        <f>IF($C54="B",VLOOKUP($A54,Bat!$A$4:$BF$2320,E$1,FALSE),VLOOKUP($A54,Pit!$A$4:$BA$1686,E$2,FALSE))</f>
        <v>SP</v>
      </c>
      <c r="F54" s="16" t="str">
        <f>IF($C54="B",VLOOKUP($A54,Bat!$A$4:$BF$2320,F$1,FALSE),VLOOKUP($A54,Pit!$A$4:$BA$1686,F$2,FALSE))</f>
        <v>Shane</v>
      </c>
      <c r="G54" s="16" t="str">
        <f>IF($C54="B",VLOOKUP($A54,Bat!$A$4:$BF$2320,G$1,FALSE),VLOOKUP($A54,Pit!$A$4:$BA$1686,G$2,FALSE))</f>
        <v>Donovan</v>
      </c>
      <c r="H54" s="16">
        <f>IF($C54="B",VLOOKUP($A54,Bat!$A$4:$BF$2320,H$1,FALSE),VLOOKUP($A54,Pit!$A$4:$BA$1686,H$2,FALSE))</f>
        <v>21</v>
      </c>
      <c r="I54" s="16" t="str">
        <f>IF($C54="B",VLOOKUP($A54,Bat!$A$4:$BF$2320,I$1,FALSE),VLOOKUP($A54,Pit!$A$4:$BA$1686,I$2,FALSE))</f>
        <v>R</v>
      </c>
      <c r="J54" s="16" t="str">
        <f>IF($C54="B",VLOOKUP($A54,Bat!$A$4:$BF$2320,J$1,FALSE),VLOOKUP($A54,Pit!$A$4:$BA$1686,J$2,FALSE))</f>
        <v>R</v>
      </c>
      <c r="K54" s="16" t="str">
        <f>IF($C54="B",VLOOKUP($A54,Bat!$A$4:$BF$2320,K$1,FALSE),VLOOKUP($A54,Pit!$A$4:$BA$1686,K$2,FALSE))</f>
        <v>Normal</v>
      </c>
      <c r="L54" s="17" t="str">
        <f>IF($C54="B",VLOOKUP($A54,Bat!$A$4:$BF$2320,L$1,FALSE),VLOOKUP($A54,Pit!$A$4:$BA$1686,L$2,FALSE))</f>
        <v>Normal</v>
      </c>
      <c r="M54" s="16">
        <f>IF($C54="B",VLOOKUP($A54,Bat!$A$4:$BF$2320,M$1,FALSE),VLOOKUP($A54,Pit!$A$4:$BA$1686,M$2,FALSE))</f>
        <v>7</v>
      </c>
      <c r="N54" s="16">
        <f>IF($C54="B",VLOOKUP($A54,Bat!$A$4:$BF$2320,N$1,FALSE),VLOOKUP($A54,Pit!$A$4:$BA$1686,N$2,FALSE))</f>
        <v>2</v>
      </c>
      <c r="O54" s="16">
        <f>IF($C54="B",VLOOKUP($A54,Bat!$A$4:$BF$2320,O$1,FALSE),VLOOKUP($A54,Pit!$A$4:$BA$1686,O$2,FALSE))</f>
        <v>2</v>
      </c>
      <c r="P54" s="16" t="str">
        <f>IF($C54="B",VLOOKUP($A54,Bat!$A$4:$BF$2320,P$1,FALSE),VLOOKUP($A54,Pit!$A$4:$BA$1686,P$2,FALSE))</f>
        <v>96-98 Mph</v>
      </c>
      <c r="Q54" s="17">
        <f>IF($C54="B",VLOOKUP($A54,Bat!$A$4:$BF$2320,Q$1,FALSE),VLOOKUP($A54,Pit!$A$4:$BA$1686,Q$2,FALSE))</f>
        <v>10</v>
      </c>
      <c r="R54" s="18">
        <f>IF($C54="B",VLOOKUP($A54,Bat!$A$4:$BF$2320,R$1,FALSE),VLOOKUP($A54,Pit!$A$4:$BA$1686,R$2,FALSE))</f>
        <v>22.144510093400186</v>
      </c>
      <c r="S54" s="19">
        <f>IF($C54="B",VLOOKUP($A54,Bat!$A$4:$BF$2320,S$1,FALSE),VLOOKUP($A54,Pit!$A$4:$BA$1686,S$2,FALSE))</f>
        <v>0.88784269534165594</v>
      </c>
      <c r="T54" s="20" t="str">
        <f>IF($C54="B",VLOOKUP($A54,Bat!$A$4:$BF$2320,T$1,FALSE),VLOOKUP($A54,Pit!$A$4:$BA$1686,T$2,FALSE))</f>
        <v>$800k</v>
      </c>
      <c r="U54" s="17" t="str">
        <f>VLOOKUP(IF($C54="B",VLOOKUP($A54,Bat!$A$4:$AU$2320,U$1,FALSE),VLOOKUP($A54,Pit!$A$4:$BE$1686,U$2,FALSE)),COND!$A$35:$B$41,2,FALSE)</f>
        <v>??</v>
      </c>
      <c r="V54" s="21">
        <f>IF($C54="B",VLOOKUP($A54,Bat!$A$4:$AT$2284,46,FALSE),VLOOKUP($A54,Pit!$A$4:$BD$1664,56,FALSE))</f>
        <v>112</v>
      </c>
      <c r="W54" s="16">
        <f t="shared" si="2"/>
        <v>999</v>
      </c>
      <c r="X54" s="16"/>
      <c r="Y54" s="22">
        <f t="shared" si="3"/>
        <v>327</v>
      </c>
      <c r="Z54" s="16">
        <f>IFERROR(VLOOKUP($D54,Results37!$F$3:$L$1396,Z$1,FALSE),"")</f>
        <v>50</v>
      </c>
      <c r="AA54" s="47">
        <f>IF(ISERROR(VLOOKUP(D54,Results37!$F$3:$O$399,AA$1,FALSE)),"",IF(VLOOKUP(D54,Results37!$F$3:$O$399,AA$1+1,FALSE)=1,"S"&amp;VLOOKUP(D54,Results37!$F$3:$O$399,AA$1,FALSE),VLOOKUP(D54,Results37!$F$3:$O$399,AA$1,FALSE)))</f>
        <v>2</v>
      </c>
      <c r="AB54" s="16">
        <f>IFERROR(VLOOKUP($D54,Results37!$F$3:$L$1396,AB$1,FALSE),"")</f>
        <v>16</v>
      </c>
      <c r="AC54" s="16" t="str">
        <f>IFERROR(VLOOKUP($D54,Results37!$F$3:$L$1396,AC$1,FALSE),"")</f>
        <v>San Antonio Calzones of Laredo</v>
      </c>
      <c r="AD54" s="16" t="str">
        <f t="shared" si="4"/>
        <v/>
      </c>
      <c r="AE54" s="20" t="str">
        <f>IF(ISERROR(VLOOKUP($AC54&amp;"-"&amp;$F54&amp;" "&amp;G54,Bonuses!$B$1:$G$1006,4,FALSE)),"",INT(VLOOKUP($AC54&amp;"-"&amp;$F54&amp;" "&amp;$G54,Bonuses!$B$1:$G$1006,4,FALSE)))</f>
        <v/>
      </c>
      <c r="AF54" s="16" t="str">
        <f>IF(ISERROR(VLOOKUP($AC54&amp;"-"&amp;$F54,Bonuses!$B$1:$G$1006,5,FALSE)),"",IF(VLOOKUP($AC54&amp;"-"&amp;$F54,Bonuses!$B$1:$G$1006,5,FALSE)="","",VLOOKUP($AC54&amp;"-"&amp;$F54,Bonuses!$B$1:$G$1006,6,FALSE)&amp;" yrs, "&amp;VLOOKUP($AC54&amp;"-"&amp;$F54,Bonuses!$B$1:$G$1006,5,FALSE)))</f>
        <v/>
      </c>
    </row>
    <row r="55" spans="1:32" s="21" customFormat="1" x14ac:dyDescent="0.25">
      <c r="A55" s="21" t="s">
        <v>1827</v>
      </c>
      <c r="B55" s="21">
        <f t="shared" si="0"/>
        <v>1</v>
      </c>
      <c r="C55" s="21" t="str">
        <f t="shared" si="1"/>
        <v>B</v>
      </c>
      <c r="D55" s="17">
        <f>IF($C55="B",VLOOKUP($A55,Bat!$A$4:$BF$2320,D$1,FALSE),VLOOKUP($A55,Pit!$A$4:$BA$1686,D$2,FALSE))</f>
        <v>3304</v>
      </c>
      <c r="E55" s="16" t="str">
        <f>IF($C55="B",VLOOKUP($A55,Bat!$A$4:$BF$2320,E$1,FALSE),VLOOKUP($A55,Pit!$A$4:$BA$1686,E$2,FALSE))</f>
        <v>SS</v>
      </c>
      <c r="F55" s="16" t="str">
        <f>IF($C55="B",VLOOKUP($A55,Bat!$A$4:$BF$2320,F$1,FALSE),VLOOKUP($A55,Pit!$A$4:$BA$1686,F$2,FALSE))</f>
        <v>Dave</v>
      </c>
      <c r="G55" s="16" t="str">
        <f>IF($C55="B",VLOOKUP($A55,Bat!$A$4:$BF$2320,G$1,FALSE),VLOOKUP($A55,Pit!$A$4:$BA$1686,G$2,FALSE))</f>
        <v>Pacheco</v>
      </c>
      <c r="H55" s="16">
        <f>IF($C55="B",VLOOKUP($A55,Bat!$A$4:$BF$2320,H$1,FALSE),VLOOKUP($A55,Pit!$A$4:$BA$1686,H$2,FALSE))</f>
        <v>21</v>
      </c>
      <c r="I55" s="16" t="str">
        <f>IF($C55="B",VLOOKUP($A55,Bat!$A$4:$BF$2320,I$1,FALSE),VLOOKUP($A55,Pit!$A$4:$BA$1686,I$2,FALSE))</f>
        <v>L</v>
      </c>
      <c r="J55" s="16" t="str">
        <f>IF($C55="B",VLOOKUP($A55,Bat!$A$4:$BF$2320,J$1,FALSE),VLOOKUP($A55,Pit!$A$4:$BA$1686,J$2,FALSE))</f>
        <v>R</v>
      </c>
      <c r="K55" s="16" t="str">
        <f>IF($C55="B",VLOOKUP($A55,Bat!$A$4:$BF$2320,K$1,FALSE),VLOOKUP($A55,Pit!$A$4:$BA$1686,K$2,FALSE))</f>
        <v>Normal</v>
      </c>
      <c r="L55" s="17" t="str">
        <f>IF($C55="B",VLOOKUP($A55,Bat!$A$4:$BF$2320,L$1,FALSE),VLOOKUP($A55,Pit!$A$4:$BA$1686,L$2,FALSE))</f>
        <v>Normal</v>
      </c>
      <c r="M55" s="16">
        <f>IF($C55="B",VLOOKUP($A55,Bat!$A$4:$BF$2320,M$1,FALSE),VLOOKUP($A55,Pit!$A$4:$BA$1686,M$2,FALSE))</f>
        <v>4</v>
      </c>
      <c r="N55" s="16">
        <f>IF($C55="B",VLOOKUP($A55,Bat!$A$4:$BF$2320,N$1,FALSE),VLOOKUP($A55,Pit!$A$4:$BA$1686,N$2,FALSE))</f>
        <v>4</v>
      </c>
      <c r="O55" s="16">
        <f>IF($C55="B",VLOOKUP($A55,Bat!$A$4:$BF$2320,O$1,FALSE),VLOOKUP($A55,Pit!$A$4:$BA$1686,O$2,FALSE))</f>
        <v>4</v>
      </c>
      <c r="P55" s="16">
        <f>IF($C55="B",VLOOKUP($A55,Bat!$A$4:$BF$2320,P$1,FALSE),VLOOKUP($A55,Pit!$A$4:$BA$1686,P$2,FALSE))</f>
        <v>3</v>
      </c>
      <c r="Q55" s="17">
        <f>IF($C55="B",VLOOKUP($A55,Bat!$A$4:$BF$2320,Q$1,FALSE),VLOOKUP($A55,Pit!$A$4:$BA$1686,Q$2,FALSE))</f>
        <v>7</v>
      </c>
      <c r="R55" s="18">
        <f>IF($C55="B",VLOOKUP($A55,Bat!$A$4:$BF$2320,R$1,FALSE),VLOOKUP($A55,Pit!$A$4:$BA$1686,R$2,FALSE))</f>
        <v>8.7500094813896787</v>
      </c>
      <c r="S55" s="19">
        <f>IF($C55="B",VLOOKUP($A55,Bat!$A$4:$BF$2320,S$1,FALSE),VLOOKUP($A55,Pit!$A$4:$BA$1686,S$2,FALSE))</f>
        <v>1.6622029520383603</v>
      </c>
      <c r="T55" s="20" t="str">
        <f>IF($C55="B",VLOOKUP($A55,Bat!$A$4:$BF$2320,T$1,FALSE),VLOOKUP($A55,Pit!$A$4:$BA$1686,T$2,FALSE))</f>
        <v>$480k</v>
      </c>
      <c r="U55" s="17" t="str">
        <f>VLOOKUP(IF($C55="B",VLOOKUP($A55,Bat!$A$4:$AU$2320,U$1,FALSE),VLOOKUP($A55,Pit!$A$4:$BE$1686,U$2,FALSE)),COND!$A$35:$B$41,2,FALSE)</f>
        <v>??</v>
      </c>
      <c r="V55" s="21">
        <f>IF($C55="B",VLOOKUP($A55,Bat!$A$4:$AT$2284,46,FALSE),VLOOKUP($A55,Pit!$A$4:$BD$1664,56,FALSE))</f>
        <v>34</v>
      </c>
      <c r="W55" s="16">
        <f t="shared" si="2"/>
        <v>999</v>
      </c>
      <c r="X55" s="16">
        <v>67</v>
      </c>
      <c r="Y55" s="22">
        <f t="shared" si="3"/>
        <v>152</v>
      </c>
      <c r="Z55" s="16">
        <f>IFERROR(VLOOKUP($D55,Results37!$F$3:$L$1396,Z$1,FALSE),"")</f>
        <v>51</v>
      </c>
      <c r="AA55" s="47">
        <f>IF(ISERROR(VLOOKUP(D55,Results37!$F$3:$O$399,AA$1,FALSE)),"",IF(VLOOKUP(D55,Results37!$F$3:$O$399,AA$1+1,FALSE)=1,"S"&amp;VLOOKUP(D55,Results37!$F$3:$O$399,AA$1,FALSE),VLOOKUP(D55,Results37!$F$3:$O$399,AA$1,FALSE)))</f>
        <v>2</v>
      </c>
      <c r="AB55" s="16">
        <f>IFERROR(VLOOKUP($D55,Results37!$F$3:$L$1396,AB$1,FALSE),"")</f>
        <v>17</v>
      </c>
      <c r="AC55" s="16" t="str">
        <f>IFERROR(VLOOKUP($D55,Results37!$F$3:$L$1396,AC$1,FALSE),"")</f>
        <v>Duluth Warriors</v>
      </c>
      <c r="AD55" s="16">
        <f t="shared" si="4"/>
        <v>16</v>
      </c>
      <c r="AE55" s="20" t="str">
        <f>IF(ISERROR(VLOOKUP($AC55&amp;"-"&amp;$F55&amp;" "&amp;G55,Bonuses!$B$1:$G$1006,4,FALSE)),"",INT(VLOOKUP($AC55&amp;"-"&amp;$F55&amp;" "&amp;$G55,Bonuses!$B$1:$G$1006,4,FALSE)))</f>
        <v/>
      </c>
      <c r="AF55" s="16" t="str">
        <f>IF(ISERROR(VLOOKUP($AC55&amp;"-"&amp;$F55,Bonuses!$B$1:$G$1006,5,FALSE)),"",IF(VLOOKUP($AC55&amp;"-"&amp;$F55,Bonuses!$B$1:$G$1006,5,FALSE)="","",VLOOKUP($AC55&amp;"-"&amp;$F55,Bonuses!$B$1:$G$1006,6,FALSE)&amp;" yrs, "&amp;VLOOKUP($AC55&amp;"-"&amp;$F55,Bonuses!$B$1:$G$1006,5,FALSE)))</f>
        <v/>
      </c>
    </row>
    <row r="56" spans="1:32" s="21" customFormat="1" x14ac:dyDescent="0.25">
      <c r="A56" s="21" t="s">
        <v>2241</v>
      </c>
      <c r="B56" s="21">
        <f t="shared" si="0"/>
        <v>1</v>
      </c>
      <c r="C56" s="21" t="str">
        <f t="shared" si="1"/>
        <v>P</v>
      </c>
      <c r="D56" s="17">
        <f>IF($C56="B",VLOOKUP($A56,Bat!$A$4:$BF$2320,D$1,FALSE),VLOOKUP($A56,Pit!$A$4:$BA$1686,D$2,FALSE))</f>
        <v>16053</v>
      </c>
      <c r="E56" s="16" t="str">
        <f>IF($C56="B",VLOOKUP($A56,Bat!$A$4:$BF$2320,E$1,FALSE),VLOOKUP($A56,Pit!$A$4:$BA$1686,E$2,FALSE))</f>
        <v>SP</v>
      </c>
      <c r="F56" s="16" t="str">
        <f>IF($C56="B",VLOOKUP($A56,Bat!$A$4:$BF$2320,F$1,FALSE),VLOOKUP($A56,Pit!$A$4:$BA$1686,F$2,FALSE))</f>
        <v>Bob</v>
      </c>
      <c r="G56" s="16" t="str">
        <f>IF($C56="B",VLOOKUP($A56,Bat!$A$4:$BF$2320,G$1,FALSE),VLOOKUP($A56,Pit!$A$4:$BA$1686,G$2,FALSE))</f>
        <v>Hodge</v>
      </c>
      <c r="H56" s="16">
        <f>IF($C56="B",VLOOKUP($A56,Bat!$A$4:$BF$2320,H$1,FALSE),VLOOKUP($A56,Pit!$A$4:$BA$1686,H$2,FALSE))</f>
        <v>21</v>
      </c>
      <c r="I56" s="16" t="str">
        <f>IF($C56="B",VLOOKUP($A56,Bat!$A$4:$BF$2320,I$1,FALSE),VLOOKUP($A56,Pit!$A$4:$BA$1686,I$2,FALSE))</f>
        <v>S</v>
      </c>
      <c r="J56" s="16" t="str">
        <f>IF($C56="B",VLOOKUP($A56,Bat!$A$4:$BF$2320,J$1,FALSE),VLOOKUP($A56,Pit!$A$4:$BA$1686,J$2,FALSE))</f>
        <v>R</v>
      </c>
      <c r="K56" s="16" t="str">
        <f>IF($C56="B",VLOOKUP($A56,Bat!$A$4:$BF$2320,K$1,FALSE),VLOOKUP($A56,Pit!$A$4:$BA$1686,K$2,FALSE))</f>
        <v>Normal</v>
      </c>
      <c r="L56" s="17" t="str">
        <f>IF($C56="B",VLOOKUP($A56,Bat!$A$4:$BF$2320,L$1,FALSE),VLOOKUP($A56,Pit!$A$4:$BA$1686,L$2,FALSE))</f>
        <v>Normal</v>
      </c>
      <c r="M56" s="16">
        <f>IF($C56="B",VLOOKUP($A56,Bat!$A$4:$BF$2320,M$1,FALSE),VLOOKUP($A56,Pit!$A$4:$BA$1686,M$2,FALSE))</f>
        <v>6</v>
      </c>
      <c r="N56" s="16">
        <f>IF($C56="B",VLOOKUP($A56,Bat!$A$4:$BF$2320,N$1,FALSE),VLOOKUP($A56,Pit!$A$4:$BA$1686,N$2,FALSE))</f>
        <v>5</v>
      </c>
      <c r="O56" s="16">
        <f>IF($C56="B",VLOOKUP($A56,Bat!$A$4:$BF$2320,O$1,FALSE),VLOOKUP($A56,Pit!$A$4:$BA$1686,O$2,FALSE))</f>
        <v>6</v>
      </c>
      <c r="P56" s="16" t="str">
        <f>IF($C56="B",VLOOKUP($A56,Bat!$A$4:$BF$2320,P$1,FALSE),VLOOKUP($A56,Pit!$A$4:$BA$1686,P$2,FALSE))</f>
        <v>93-95 Mph</v>
      </c>
      <c r="Q56" s="17">
        <f>IF($C56="B",VLOOKUP($A56,Bat!$A$4:$BF$2320,Q$1,FALSE),VLOOKUP($A56,Pit!$A$4:$BA$1686,Q$2,FALSE))</f>
        <v>10</v>
      </c>
      <c r="R56" s="18">
        <f>IF($C56="B",VLOOKUP($A56,Bat!$A$4:$BF$2320,R$1,FALSE),VLOOKUP($A56,Pit!$A$4:$BA$1686,R$2,FALSE))</f>
        <v>51.196632526990207</v>
      </c>
      <c r="S56" s="19">
        <f>IF($C56="B",VLOOKUP($A56,Bat!$A$4:$BF$2320,S$1,FALSE),VLOOKUP($A56,Pit!$A$4:$BA$1686,S$2,FALSE))</f>
        <v>3.4400729632301519</v>
      </c>
      <c r="T56" s="20" t="str">
        <f>IF($C56="B",VLOOKUP($A56,Bat!$A$4:$BF$2320,T$1,FALSE),VLOOKUP($A56,Pit!$A$4:$BA$1686,T$2,FALSE))</f>
        <v>$950k</v>
      </c>
      <c r="U56" s="17" t="str">
        <f>VLOOKUP(IF($C56="B",VLOOKUP($A56,Bat!$A$4:$AU$2320,U$1,FALSE),VLOOKUP($A56,Pit!$A$4:$BE$1686,U$2,FALSE)),COND!$A$35:$B$41,2,FALSE)</f>
        <v>??</v>
      </c>
      <c r="V56" s="21">
        <f>IF($C56="B",VLOOKUP($A56,Bat!$A$4:$AT$2284,46,FALSE),VLOOKUP($A56,Pit!$A$4:$BD$1664,56,FALSE))</f>
        <v>5</v>
      </c>
      <c r="W56" s="16">
        <f t="shared" si="2"/>
        <v>999</v>
      </c>
      <c r="X56" s="16">
        <v>7</v>
      </c>
      <c r="Y56" s="22">
        <f t="shared" si="3"/>
        <v>6</v>
      </c>
      <c r="Z56" s="16">
        <f>IFERROR(VLOOKUP($D56,Results37!$F$3:$L$1396,Z$1,FALSE),"")</f>
        <v>52</v>
      </c>
      <c r="AA56" s="47">
        <f>IF(ISERROR(VLOOKUP(D56,Results37!$F$3:$O$399,AA$1,FALSE)),"",IF(VLOOKUP(D56,Results37!$F$3:$O$399,AA$1+1,FALSE)=1,"S"&amp;VLOOKUP(D56,Results37!$F$3:$O$399,AA$1,FALSE),VLOOKUP(D56,Results37!$F$3:$O$399,AA$1,FALSE)))</f>
        <v>2</v>
      </c>
      <c r="AB56" s="16">
        <f>IFERROR(VLOOKUP($D56,Results37!$F$3:$L$1396,AB$1,FALSE),"")</f>
        <v>18</v>
      </c>
      <c r="AC56" s="16" t="str">
        <f>IFERROR(VLOOKUP($D56,Results37!$F$3:$L$1396,AC$1,FALSE),"")</f>
        <v>Duluth Warriors</v>
      </c>
      <c r="AD56" s="16">
        <f t="shared" si="4"/>
        <v>-45</v>
      </c>
      <c r="AE56" s="20" t="str">
        <f>IF(ISERROR(VLOOKUP($AC56&amp;"-"&amp;$F56&amp;" "&amp;G56,Bonuses!$B$1:$G$1006,4,FALSE)),"",INT(VLOOKUP($AC56&amp;"-"&amp;$F56&amp;" "&amp;$G56,Bonuses!$B$1:$G$1006,4,FALSE)))</f>
        <v/>
      </c>
      <c r="AF56" s="16" t="str">
        <f>IF(ISERROR(VLOOKUP($AC56&amp;"-"&amp;$F56,Bonuses!$B$1:$G$1006,5,FALSE)),"",IF(VLOOKUP($AC56&amp;"-"&amp;$F56,Bonuses!$B$1:$G$1006,5,FALSE)="","",VLOOKUP($AC56&amp;"-"&amp;$F56,Bonuses!$B$1:$G$1006,6,FALSE)&amp;" yrs, "&amp;VLOOKUP($AC56&amp;"-"&amp;$F56,Bonuses!$B$1:$G$1006,5,FALSE)))</f>
        <v/>
      </c>
    </row>
    <row r="57" spans="1:32" s="21" customFormat="1" x14ac:dyDescent="0.25">
      <c r="A57" s="21" t="s">
        <v>3038</v>
      </c>
      <c r="B57" s="21">
        <f t="shared" si="0"/>
        <v>1</v>
      </c>
      <c r="C57" s="21" t="str">
        <f t="shared" si="1"/>
        <v>B</v>
      </c>
      <c r="D57" s="17">
        <f>IF($C57="B",VLOOKUP($A57,Bat!$A$4:$BF$2320,D$1,FALSE),VLOOKUP($A57,Pit!$A$4:$BA$1686,D$2,FALSE))</f>
        <v>16081</v>
      </c>
      <c r="E57" s="16" t="str">
        <f>IF($C57="B",VLOOKUP($A57,Bat!$A$4:$BF$2320,E$1,FALSE),VLOOKUP($A57,Pit!$A$4:$BA$1686,E$2,FALSE))</f>
        <v>1B</v>
      </c>
      <c r="F57" s="16" t="str">
        <f>IF($C57="B",VLOOKUP($A57,Bat!$A$4:$BF$2320,F$1,FALSE),VLOOKUP($A57,Pit!$A$4:$BA$1686,F$2,FALSE))</f>
        <v>Sean</v>
      </c>
      <c r="G57" s="16" t="str">
        <f>IF($C57="B",VLOOKUP($A57,Bat!$A$4:$BF$2320,G$1,FALSE),VLOOKUP($A57,Pit!$A$4:$BA$1686,G$2,FALSE))</f>
        <v>Makepeace</v>
      </c>
      <c r="H57" s="16">
        <f>IF($C57="B",VLOOKUP($A57,Bat!$A$4:$BF$2320,H$1,FALSE),VLOOKUP($A57,Pit!$A$4:$BA$1686,H$2,FALSE))</f>
        <v>21</v>
      </c>
      <c r="I57" s="16" t="str">
        <f>IF($C57="B",VLOOKUP($A57,Bat!$A$4:$BF$2320,I$1,FALSE),VLOOKUP($A57,Pit!$A$4:$BA$1686,I$2,FALSE))</f>
        <v>R</v>
      </c>
      <c r="J57" s="16" t="str">
        <f>IF($C57="B",VLOOKUP($A57,Bat!$A$4:$BF$2320,J$1,FALSE),VLOOKUP($A57,Pit!$A$4:$BA$1686,J$2,FALSE))</f>
        <v>R</v>
      </c>
      <c r="K57" s="16" t="str">
        <f>IF($C57="B",VLOOKUP($A57,Bat!$A$4:$BF$2320,K$1,FALSE),VLOOKUP($A57,Pit!$A$4:$BA$1686,K$2,FALSE))</f>
        <v>Normal</v>
      </c>
      <c r="L57" s="17" t="str">
        <f>IF($C57="B",VLOOKUP($A57,Bat!$A$4:$BF$2320,L$1,FALSE),VLOOKUP($A57,Pit!$A$4:$BA$1686,L$2,FALSE))</f>
        <v>Normal</v>
      </c>
      <c r="M57" s="16">
        <f>IF($C57="B",VLOOKUP($A57,Bat!$A$4:$BF$2320,M$1,FALSE),VLOOKUP($A57,Pit!$A$4:$BA$1686,M$2,FALSE))</f>
        <v>6</v>
      </c>
      <c r="N57" s="16">
        <f>IF($C57="B",VLOOKUP($A57,Bat!$A$4:$BF$2320,N$1,FALSE),VLOOKUP($A57,Pit!$A$4:$BA$1686,N$2,FALSE))</f>
        <v>6</v>
      </c>
      <c r="O57" s="16">
        <f>IF($C57="B",VLOOKUP($A57,Bat!$A$4:$BF$2320,O$1,FALSE),VLOOKUP($A57,Pit!$A$4:$BA$1686,O$2,FALSE))</f>
        <v>6</v>
      </c>
      <c r="P57" s="16">
        <f>IF($C57="B",VLOOKUP($A57,Bat!$A$4:$BF$2320,P$1,FALSE),VLOOKUP($A57,Pit!$A$4:$BA$1686,P$2,FALSE))</f>
        <v>6</v>
      </c>
      <c r="Q57" s="17">
        <f>IF($C57="B",VLOOKUP($A57,Bat!$A$4:$BF$2320,Q$1,FALSE),VLOOKUP($A57,Pit!$A$4:$BA$1686,Q$2,FALSE))</f>
        <v>6</v>
      </c>
      <c r="R57" s="18">
        <f>IF($C57="B",VLOOKUP($A57,Bat!$A$4:$BF$2320,R$1,FALSE),VLOOKUP($A57,Pit!$A$4:$BA$1686,R$2,FALSE))</f>
        <v>20.140793398227398</v>
      </c>
      <c r="S57" s="19">
        <f>IF($C57="B",VLOOKUP($A57,Bat!$A$4:$BF$2320,S$1,FALSE),VLOOKUP($A57,Pit!$A$4:$BA$1686,S$2,FALSE))</f>
        <v>3.2862601802111868</v>
      </c>
      <c r="T57" s="20" t="str">
        <f>IF($C57="B",VLOOKUP($A57,Bat!$A$4:$BF$2320,T$1,FALSE),VLOOKUP($A57,Pit!$A$4:$BA$1686,T$2,FALSE))</f>
        <v>$190k</v>
      </c>
      <c r="U57" s="17" t="str">
        <f>VLOOKUP(IF($C57="B",VLOOKUP($A57,Bat!$A$4:$AU$2320,U$1,FALSE),VLOOKUP($A57,Pit!$A$4:$BE$1686,U$2,FALSE)),COND!$A$35:$B$41,2,FALSE)</f>
        <v>??</v>
      </c>
      <c r="V57" s="21">
        <f>IF($C57="B",VLOOKUP($A57,Bat!$A$4:$AT$2284,46,FALSE),VLOOKUP($A57,Pit!$A$4:$BD$1664,56,FALSE))</f>
        <v>4</v>
      </c>
      <c r="W57" s="16">
        <f t="shared" si="2"/>
        <v>999</v>
      </c>
      <c r="X57" s="16">
        <v>9</v>
      </c>
      <c r="Y57" s="22">
        <f t="shared" si="3"/>
        <v>11</v>
      </c>
      <c r="Z57" s="16">
        <f>IFERROR(VLOOKUP($D57,Results37!$F$3:$L$1396,Z$1,FALSE),"")</f>
        <v>53</v>
      </c>
      <c r="AA57" s="47">
        <f>IF(ISERROR(VLOOKUP(D57,Results37!$F$3:$O$399,AA$1,FALSE)),"",IF(VLOOKUP(D57,Results37!$F$3:$O$399,AA$1+1,FALSE)=1,"S"&amp;VLOOKUP(D57,Results37!$F$3:$O$399,AA$1,FALSE),VLOOKUP(D57,Results37!$F$3:$O$399,AA$1,FALSE)))</f>
        <v>2</v>
      </c>
      <c r="AB57" s="16">
        <f>IFERROR(VLOOKUP($D57,Results37!$F$3:$L$1396,AB$1,FALSE),"")</f>
        <v>19</v>
      </c>
      <c r="AC57" s="16" t="str">
        <f>IFERROR(VLOOKUP($D57,Results37!$F$3:$L$1396,AC$1,FALSE),"")</f>
        <v>Havana Leones</v>
      </c>
      <c r="AD57" s="16">
        <f t="shared" si="4"/>
        <v>-44</v>
      </c>
      <c r="AE57" s="20">
        <f>IF(ISERROR(VLOOKUP($AC57&amp;"-"&amp;$F57&amp;" "&amp;G57,Bonuses!$B$1:$G$1006,4,FALSE)),"",INT(VLOOKUP($AC57&amp;"-"&amp;$F57&amp;" "&amp;$G57,Bonuses!$B$1:$G$1006,4,FALSE)))</f>
        <v>600000</v>
      </c>
      <c r="AF57" s="16" t="str">
        <f>IF(ISERROR(VLOOKUP($AC57&amp;"-"&amp;$F57,Bonuses!$B$1:$G$1006,5,FALSE)),"",IF(VLOOKUP($AC57&amp;"-"&amp;$F57,Bonuses!$B$1:$G$1006,5,FALSE)="","",VLOOKUP($AC57&amp;"-"&amp;$F57,Bonuses!$B$1:$G$1006,6,FALSE)&amp;" yrs, "&amp;VLOOKUP($AC57&amp;"-"&amp;$F57,Bonuses!$B$1:$G$1006,5,FALSE)))</f>
        <v/>
      </c>
    </row>
    <row r="58" spans="1:32" s="21" customFormat="1" x14ac:dyDescent="0.25">
      <c r="A58" s="21" t="s">
        <v>1842</v>
      </c>
      <c r="B58" s="21">
        <f t="shared" si="0"/>
        <v>1</v>
      </c>
      <c r="C58" s="21" t="str">
        <f t="shared" si="1"/>
        <v>B</v>
      </c>
      <c r="D58" s="17">
        <f>IF($C58="B",VLOOKUP($A58,Bat!$A$4:$BF$2320,D$1,FALSE),VLOOKUP($A58,Pit!$A$4:$BA$1686,D$2,FALSE))</f>
        <v>4617</v>
      </c>
      <c r="E58" s="16" t="str">
        <f>IF($C58="B",VLOOKUP($A58,Bat!$A$4:$BF$2320,E$1,FALSE),VLOOKUP($A58,Pit!$A$4:$BA$1686,E$2,FALSE))</f>
        <v>RF</v>
      </c>
      <c r="F58" s="16" t="str">
        <f>IF($C58="B",VLOOKUP($A58,Bat!$A$4:$BF$2320,F$1,FALSE),VLOOKUP($A58,Pit!$A$4:$BA$1686,F$2,FALSE))</f>
        <v>Michael</v>
      </c>
      <c r="G58" s="16" t="str">
        <f>IF($C58="B",VLOOKUP($A58,Bat!$A$4:$BF$2320,G$1,FALSE),VLOOKUP($A58,Pit!$A$4:$BA$1686,G$2,FALSE))</f>
        <v>Rutherford</v>
      </c>
      <c r="H58" s="16">
        <f>IF($C58="B",VLOOKUP($A58,Bat!$A$4:$BF$2320,H$1,FALSE),VLOOKUP($A58,Pit!$A$4:$BA$1686,H$2,FALSE))</f>
        <v>21</v>
      </c>
      <c r="I58" s="16" t="str">
        <f>IF($C58="B",VLOOKUP($A58,Bat!$A$4:$BF$2320,I$1,FALSE),VLOOKUP($A58,Pit!$A$4:$BA$1686,I$2,FALSE))</f>
        <v>L</v>
      </c>
      <c r="J58" s="16" t="str">
        <f>IF($C58="B",VLOOKUP($A58,Bat!$A$4:$BF$2320,J$1,FALSE),VLOOKUP($A58,Pit!$A$4:$BA$1686,J$2,FALSE))</f>
        <v>L</v>
      </c>
      <c r="K58" s="16" t="str">
        <f>IF($C58="B",VLOOKUP($A58,Bat!$A$4:$BF$2320,K$1,FALSE),VLOOKUP($A58,Pit!$A$4:$BA$1686,K$2,FALSE))</f>
        <v>Normal</v>
      </c>
      <c r="L58" s="17" t="str">
        <f>IF($C58="B",VLOOKUP($A58,Bat!$A$4:$BF$2320,L$1,FALSE),VLOOKUP($A58,Pit!$A$4:$BA$1686,L$2,FALSE))</f>
        <v>Low</v>
      </c>
      <c r="M58" s="16">
        <f>IF($C58="B",VLOOKUP($A58,Bat!$A$4:$BF$2320,M$1,FALSE),VLOOKUP($A58,Pit!$A$4:$BA$1686,M$2,FALSE))</f>
        <v>4</v>
      </c>
      <c r="N58" s="16">
        <f>IF($C58="B",VLOOKUP($A58,Bat!$A$4:$BF$2320,N$1,FALSE),VLOOKUP($A58,Pit!$A$4:$BA$1686,N$2,FALSE))</f>
        <v>5</v>
      </c>
      <c r="O58" s="16">
        <f>IF($C58="B",VLOOKUP($A58,Bat!$A$4:$BF$2320,O$1,FALSE),VLOOKUP($A58,Pit!$A$4:$BA$1686,O$2,FALSE))</f>
        <v>6</v>
      </c>
      <c r="P58" s="16">
        <f>IF($C58="B",VLOOKUP($A58,Bat!$A$4:$BF$2320,P$1,FALSE),VLOOKUP($A58,Pit!$A$4:$BA$1686,P$2,FALSE))</f>
        <v>6</v>
      </c>
      <c r="Q58" s="17">
        <f>IF($C58="B",VLOOKUP($A58,Bat!$A$4:$BF$2320,Q$1,FALSE),VLOOKUP($A58,Pit!$A$4:$BA$1686,Q$2,FALSE))</f>
        <v>4</v>
      </c>
      <c r="R58" s="18">
        <f>IF($C58="B",VLOOKUP($A58,Bat!$A$4:$BF$2320,R$1,FALSE),VLOOKUP($A58,Pit!$A$4:$BA$1686,R$2,FALSE))</f>
        <v>11.834979412764913</v>
      </c>
      <c r="S58" s="19">
        <f>IF($C58="B",VLOOKUP($A58,Bat!$A$4:$BF$2320,S$1,FALSE),VLOOKUP($A58,Pit!$A$4:$BA$1686,S$2,FALSE))</f>
        <v>2.1020469304971043</v>
      </c>
      <c r="T58" s="20" t="str">
        <f>IF($C58="B",VLOOKUP($A58,Bat!$A$4:$BF$2320,T$1,FALSE),VLOOKUP($A58,Pit!$A$4:$BA$1686,T$2,FALSE))</f>
        <v>$330k</v>
      </c>
      <c r="U58" s="17" t="str">
        <f>VLOOKUP(IF($C58="B",VLOOKUP($A58,Bat!$A$4:$AU$2320,U$1,FALSE),VLOOKUP($A58,Pit!$A$4:$BE$1686,U$2,FALSE)),COND!$A$35:$B$41,2,FALSE)</f>
        <v>??</v>
      </c>
      <c r="V58" s="21">
        <f>IF($C58="B",VLOOKUP($A58,Bat!$A$4:$AT$2284,46,FALSE),VLOOKUP($A58,Pit!$A$4:$BD$1664,56,FALSE))</f>
        <v>29</v>
      </c>
      <c r="W58" s="16">
        <f t="shared" si="2"/>
        <v>999</v>
      </c>
      <c r="X58" s="16">
        <v>56</v>
      </c>
      <c r="Y58" s="22">
        <f t="shared" si="3"/>
        <v>85</v>
      </c>
      <c r="Z58" s="16">
        <f>IFERROR(VLOOKUP($D58,Results37!$F$3:$L$1396,Z$1,FALSE),"")</f>
        <v>54</v>
      </c>
      <c r="AA58" s="47">
        <f>IF(ISERROR(VLOOKUP(D58,Results37!$F$3:$O$399,AA$1,FALSE)),"",IF(VLOOKUP(D58,Results37!$F$3:$O$399,AA$1+1,FALSE)=1,"S"&amp;VLOOKUP(D58,Results37!$F$3:$O$399,AA$1,FALSE),VLOOKUP(D58,Results37!$F$3:$O$399,AA$1,FALSE)))</f>
        <v>2</v>
      </c>
      <c r="AB58" s="16">
        <f>IFERROR(VLOOKUP($D58,Results37!$F$3:$L$1396,AB$1,FALSE),"")</f>
        <v>20</v>
      </c>
      <c r="AC58" s="16" t="str">
        <f>IFERROR(VLOOKUP($D58,Results37!$F$3:$L$1396,AC$1,FALSE),"")</f>
        <v>Florida Featherheads</v>
      </c>
      <c r="AD58" s="16">
        <f t="shared" si="4"/>
        <v>2</v>
      </c>
      <c r="AE58" s="20" t="str">
        <f>IF(ISERROR(VLOOKUP($AC58&amp;"-"&amp;$F58&amp;" "&amp;G58,Bonuses!$B$1:$G$1006,4,FALSE)),"",INT(VLOOKUP($AC58&amp;"-"&amp;$F58&amp;" "&amp;$G58,Bonuses!$B$1:$G$1006,4,FALSE)))</f>
        <v/>
      </c>
      <c r="AF58" s="16" t="str">
        <f>IF(ISERROR(VLOOKUP($AC58&amp;"-"&amp;$F58,Bonuses!$B$1:$G$1006,5,FALSE)),"",IF(VLOOKUP($AC58&amp;"-"&amp;$F58,Bonuses!$B$1:$G$1006,5,FALSE)="","",VLOOKUP($AC58&amp;"-"&amp;$F58,Bonuses!$B$1:$G$1006,6,FALSE)&amp;" yrs, "&amp;VLOOKUP($AC58&amp;"-"&amp;$F58,Bonuses!$B$1:$G$1006,5,FALSE)))</f>
        <v/>
      </c>
    </row>
    <row r="59" spans="1:32" s="21" customFormat="1" x14ac:dyDescent="0.25">
      <c r="A59" s="21" t="s">
        <v>1799</v>
      </c>
      <c r="B59" s="21">
        <f t="shared" si="0"/>
        <v>1</v>
      </c>
      <c r="C59" s="21" t="str">
        <f t="shared" si="1"/>
        <v>B</v>
      </c>
      <c r="D59" s="17">
        <f>IF($C59="B",VLOOKUP($A59,Bat!$A$4:$BF$2320,D$1,FALSE),VLOOKUP($A59,Pit!$A$4:$BA$1686,D$2,FALSE))</f>
        <v>16051</v>
      </c>
      <c r="E59" s="16" t="str">
        <f>IF($C59="B",VLOOKUP($A59,Bat!$A$4:$BF$2320,E$1,FALSE),VLOOKUP($A59,Pit!$A$4:$BA$1686,E$2,FALSE))</f>
        <v>CF</v>
      </c>
      <c r="F59" s="16" t="str">
        <f>IF($C59="B",VLOOKUP($A59,Bat!$A$4:$BF$2320,F$1,FALSE),VLOOKUP($A59,Pit!$A$4:$BA$1686,F$2,FALSE))</f>
        <v>Toju</v>
      </c>
      <c r="G59" s="16" t="str">
        <f>IF($C59="B",VLOOKUP($A59,Bat!$A$4:$BF$2320,G$1,FALSE),VLOOKUP($A59,Pit!$A$4:$BA$1686,G$2,FALSE))</f>
        <v>Samurakami</v>
      </c>
      <c r="H59" s="16">
        <f>IF($C59="B",VLOOKUP($A59,Bat!$A$4:$BF$2320,H$1,FALSE),VLOOKUP($A59,Pit!$A$4:$BA$1686,H$2,FALSE))</f>
        <v>21</v>
      </c>
      <c r="I59" s="16" t="str">
        <f>IF($C59="B",VLOOKUP($A59,Bat!$A$4:$BF$2320,I$1,FALSE),VLOOKUP($A59,Pit!$A$4:$BA$1686,I$2,FALSE))</f>
        <v>R</v>
      </c>
      <c r="J59" s="16" t="str">
        <f>IF($C59="B",VLOOKUP($A59,Bat!$A$4:$BF$2320,J$1,FALSE),VLOOKUP($A59,Pit!$A$4:$BA$1686,J$2,FALSE))</f>
        <v>R</v>
      </c>
      <c r="K59" s="16" t="str">
        <f>IF($C59="B",VLOOKUP($A59,Bat!$A$4:$BF$2320,K$1,FALSE),VLOOKUP($A59,Pit!$A$4:$BA$1686,K$2,FALSE))</f>
        <v>Normal</v>
      </c>
      <c r="L59" s="17" t="str">
        <f>IF($C59="B",VLOOKUP($A59,Bat!$A$4:$BF$2320,L$1,FALSE),VLOOKUP($A59,Pit!$A$4:$BA$1686,L$2,FALSE))</f>
        <v>Normal</v>
      </c>
      <c r="M59" s="16">
        <f>IF($C59="B",VLOOKUP($A59,Bat!$A$4:$BF$2320,M$1,FALSE),VLOOKUP($A59,Pit!$A$4:$BA$1686,M$2,FALSE))</f>
        <v>7</v>
      </c>
      <c r="N59" s="16">
        <f>IF($C59="B",VLOOKUP($A59,Bat!$A$4:$BF$2320,N$1,FALSE),VLOOKUP($A59,Pit!$A$4:$BA$1686,N$2,FALSE))</f>
        <v>5</v>
      </c>
      <c r="O59" s="16">
        <f>IF($C59="B",VLOOKUP($A59,Bat!$A$4:$BF$2320,O$1,FALSE),VLOOKUP($A59,Pit!$A$4:$BA$1686,O$2,FALSE))</f>
        <v>4</v>
      </c>
      <c r="P59" s="16">
        <f>IF($C59="B",VLOOKUP($A59,Bat!$A$4:$BF$2320,P$1,FALSE),VLOOKUP($A59,Pit!$A$4:$BA$1686,P$2,FALSE))</f>
        <v>6</v>
      </c>
      <c r="Q59" s="17">
        <f>IF($C59="B",VLOOKUP($A59,Bat!$A$4:$BF$2320,Q$1,FALSE),VLOOKUP($A59,Pit!$A$4:$BA$1686,Q$2,FALSE))</f>
        <v>8</v>
      </c>
      <c r="R59" s="18">
        <f>IF($C59="B",VLOOKUP($A59,Bat!$A$4:$BF$2320,R$1,FALSE),VLOOKUP($A59,Pit!$A$4:$BA$1686,R$2,FALSE))</f>
        <v>24.02537391184779</v>
      </c>
      <c r="S59" s="19">
        <f>IF($C59="B",VLOOKUP($A59,Bat!$A$4:$BF$2320,S$1,FALSE),VLOOKUP($A59,Pit!$A$4:$BA$1686,S$2,FALSE))</f>
        <v>3.8401097754299101</v>
      </c>
      <c r="T59" s="20" t="str">
        <f>IF($C59="B",VLOOKUP($A59,Bat!$A$4:$BF$2320,T$1,FALSE),VLOOKUP($A59,Pit!$A$4:$BA$1686,T$2,FALSE))</f>
        <v>$600k</v>
      </c>
      <c r="U59" s="17" t="str">
        <f>VLOOKUP(IF($C59="B",VLOOKUP($A59,Bat!$A$4:$AU$2320,U$1,FALSE),VLOOKUP($A59,Pit!$A$4:$BE$1686,U$2,FALSE)),COND!$A$35:$B$41,2,FALSE)</f>
        <v>??</v>
      </c>
      <c r="V59" s="21">
        <f>IF($C59="B",VLOOKUP($A59,Bat!$A$4:$AT$2284,46,FALSE),VLOOKUP($A59,Pit!$A$4:$BD$1664,56,FALSE))</f>
        <v>3</v>
      </c>
      <c r="W59" s="16">
        <f t="shared" si="2"/>
        <v>999</v>
      </c>
      <c r="X59" s="16">
        <v>8</v>
      </c>
      <c r="Y59" s="22">
        <f t="shared" si="3"/>
        <v>4</v>
      </c>
      <c r="Z59" s="16">
        <f>IFERROR(VLOOKUP($D59,Results37!$F$3:$L$1396,Z$1,FALSE),"")</f>
        <v>55</v>
      </c>
      <c r="AA59" s="47">
        <f>IF(ISERROR(VLOOKUP(D59,Results37!$F$3:$O$399,AA$1,FALSE)),"",IF(VLOOKUP(D59,Results37!$F$3:$O$399,AA$1+1,FALSE)=1,"S"&amp;VLOOKUP(D59,Results37!$F$3:$O$399,AA$1,FALSE),VLOOKUP(D59,Results37!$F$3:$O$399,AA$1,FALSE)))</f>
        <v>2</v>
      </c>
      <c r="AB59" s="16">
        <f>IFERROR(VLOOKUP($D59,Results37!$F$3:$L$1396,AB$1,FALSE),"")</f>
        <v>21</v>
      </c>
      <c r="AC59" s="16" t="str">
        <f>IFERROR(VLOOKUP($D59,Results37!$F$3:$L$1396,AC$1,FALSE),"")</f>
        <v>San Juan Coqui</v>
      </c>
      <c r="AD59" s="16">
        <f t="shared" si="4"/>
        <v>-47</v>
      </c>
      <c r="AE59" s="20" t="str">
        <f>IF(ISERROR(VLOOKUP($AC59&amp;"-"&amp;$F59&amp;" "&amp;G59,Bonuses!$B$1:$G$1006,4,FALSE)),"",INT(VLOOKUP($AC59&amp;"-"&amp;$F59&amp;" "&amp;$G59,Bonuses!$B$1:$G$1006,4,FALSE)))</f>
        <v/>
      </c>
      <c r="AF59" s="16" t="str">
        <f>IF(ISERROR(VLOOKUP($AC59&amp;"-"&amp;$F59,Bonuses!$B$1:$G$1006,5,FALSE)),"",IF(VLOOKUP($AC59&amp;"-"&amp;$F59,Bonuses!$B$1:$G$1006,5,FALSE)="","",VLOOKUP($AC59&amp;"-"&amp;$F59,Bonuses!$B$1:$G$1006,6,FALSE)&amp;" yrs, "&amp;VLOOKUP($AC59&amp;"-"&amp;$F59,Bonuses!$B$1:$G$1006,5,FALSE)))</f>
        <v/>
      </c>
    </row>
    <row r="60" spans="1:32" s="21" customFormat="1" x14ac:dyDescent="0.25">
      <c r="A60" s="21" t="s">
        <v>1828</v>
      </c>
      <c r="B60" s="21">
        <f t="shared" si="0"/>
        <v>1</v>
      </c>
      <c r="C60" s="21" t="str">
        <f t="shared" si="1"/>
        <v>B</v>
      </c>
      <c r="D60" s="17">
        <f>IF($C60="B",VLOOKUP($A60,Bat!$A$4:$BF$2320,D$1,FALSE),VLOOKUP($A60,Pit!$A$4:$BA$1686,D$2,FALSE))</f>
        <v>10284</v>
      </c>
      <c r="E60" s="16" t="str">
        <f>IF($C60="B",VLOOKUP($A60,Bat!$A$4:$BF$2320,E$1,FALSE),VLOOKUP($A60,Pit!$A$4:$BA$1686,E$2,FALSE))</f>
        <v>SS</v>
      </c>
      <c r="F60" s="16" t="str">
        <f>IF($C60="B",VLOOKUP($A60,Bat!$A$4:$BF$2320,F$1,FALSE),VLOOKUP($A60,Pit!$A$4:$BA$1686,F$2,FALSE))</f>
        <v>Ed</v>
      </c>
      <c r="G60" s="16" t="str">
        <f>IF($C60="B",VLOOKUP($A60,Bat!$A$4:$BF$2320,G$1,FALSE),VLOOKUP($A60,Pit!$A$4:$BA$1686,G$2,FALSE))</f>
        <v>Black</v>
      </c>
      <c r="H60" s="16">
        <f>IF($C60="B",VLOOKUP($A60,Bat!$A$4:$BF$2320,H$1,FALSE),VLOOKUP($A60,Pit!$A$4:$BA$1686,H$2,FALSE))</f>
        <v>21</v>
      </c>
      <c r="I60" s="16" t="str">
        <f>IF($C60="B",VLOOKUP($A60,Bat!$A$4:$BF$2320,I$1,FALSE),VLOOKUP($A60,Pit!$A$4:$BA$1686,I$2,FALSE))</f>
        <v>L</v>
      </c>
      <c r="J60" s="16" t="str">
        <f>IF($C60="B",VLOOKUP($A60,Bat!$A$4:$BF$2320,J$1,FALSE),VLOOKUP($A60,Pit!$A$4:$BA$1686,J$2,FALSE))</f>
        <v>R</v>
      </c>
      <c r="K60" s="16" t="str">
        <f>IF($C60="B",VLOOKUP($A60,Bat!$A$4:$BF$2320,K$1,FALSE),VLOOKUP($A60,Pit!$A$4:$BA$1686,K$2,FALSE))</f>
        <v>High</v>
      </c>
      <c r="L60" s="17" t="str">
        <f>IF($C60="B",VLOOKUP($A60,Bat!$A$4:$BF$2320,L$1,FALSE),VLOOKUP($A60,Pit!$A$4:$BA$1686,L$2,FALSE))</f>
        <v>High</v>
      </c>
      <c r="M60" s="16">
        <f>IF($C60="B",VLOOKUP($A60,Bat!$A$4:$BF$2320,M$1,FALSE),VLOOKUP($A60,Pit!$A$4:$BA$1686,M$2,FALSE))</f>
        <v>5</v>
      </c>
      <c r="N60" s="16">
        <f>IF($C60="B",VLOOKUP($A60,Bat!$A$4:$BF$2320,N$1,FALSE),VLOOKUP($A60,Pit!$A$4:$BA$1686,N$2,FALSE))</f>
        <v>5</v>
      </c>
      <c r="O60" s="16">
        <f>IF($C60="B",VLOOKUP($A60,Bat!$A$4:$BF$2320,O$1,FALSE),VLOOKUP($A60,Pit!$A$4:$BA$1686,O$2,FALSE))</f>
        <v>2</v>
      </c>
      <c r="P60" s="16">
        <f>IF($C60="B",VLOOKUP($A60,Bat!$A$4:$BF$2320,P$1,FALSE),VLOOKUP($A60,Pit!$A$4:$BA$1686,P$2,FALSE))</f>
        <v>5</v>
      </c>
      <c r="Q60" s="17">
        <f>IF($C60="B",VLOOKUP($A60,Bat!$A$4:$BF$2320,Q$1,FALSE),VLOOKUP($A60,Pit!$A$4:$BA$1686,Q$2,FALSE))</f>
        <v>6</v>
      </c>
      <c r="R60" s="18">
        <f>IF($C60="B",VLOOKUP($A60,Bat!$A$4:$BF$2320,R$1,FALSE),VLOOKUP($A60,Pit!$A$4:$BA$1686,R$2,FALSE))</f>
        <v>12.451859463991296</v>
      </c>
      <c r="S60" s="19">
        <f>IF($C60="B",VLOOKUP($A60,Bat!$A$4:$BF$2320,S$1,FALSE),VLOOKUP($A60,Pit!$A$4:$BA$1686,S$2,FALSE))</f>
        <v>2.1899994817371389</v>
      </c>
      <c r="T60" s="20" t="str">
        <f>IF($C60="B",VLOOKUP($A60,Bat!$A$4:$BF$2320,T$1,FALSE),VLOOKUP($A60,Pit!$A$4:$BA$1686,T$2,FALSE))</f>
        <v>$210k</v>
      </c>
      <c r="U60" s="17" t="str">
        <f>VLOOKUP(IF($C60="B",VLOOKUP($A60,Bat!$A$4:$AU$2320,U$1,FALSE),VLOOKUP($A60,Pit!$A$4:$BE$1686,U$2,FALSE)),COND!$A$35:$B$41,2,FALSE)</f>
        <v>??</v>
      </c>
      <c r="V60" s="21">
        <f>IF($C60="B",VLOOKUP($A60,Bat!$A$4:$AT$2284,46,FALSE),VLOOKUP($A60,Pit!$A$4:$BD$1664,56,FALSE))</f>
        <v>31</v>
      </c>
      <c r="W60" s="16">
        <f t="shared" si="2"/>
        <v>999</v>
      </c>
      <c r="X60" s="16">
        <v>58</v>
      </c>
      <c r="Y60" s="22">
        <f t="shared" si="3"/>
        <v>75</v>
      </c>
      <c r="Z60" s="16">
        <f>IFERROR(VLOOKUP($D60,Results37!$F$3:$L$1396,Z$1,FALSE),"")</f>
        <v>56</v>
      </c>
      <c r="AA60" s="47">
        <f>IF(ISERROR(VLOOKUP(D60,Results37!$F$3:$O$399,AA$1,FALSE)),"",IF(VLOOKUP(D60,Results37!$F$3:$O$399,AA$1+1,FALSE)=1,"S"&amp;VLOOKUP(D60,Results37!$F$3:$O$399,AA$1,FALSE),VLOOKUP(D60,Results37!$F$3:$O$399,AA$1,FALSE)))</f>
        <v>2</v>
      </c>
      <c r="AB60" s="16">
        <f>IFERROR(VLOOKUP($D60,Results37!$F$3:$L$1396,AB$1,FALSE),"")</f>
        <v>22</v>
      </c>
      <c r="AC60" s="16" t="str">
        <f>IFERROR(VLOOKUP($D60,Results37!$F$3:$L$1396,AC$1,FALSE),"")</f>
        <v>Hartford Harpoon</v>
      </c>
      <c r="AD60" s="16">
        <f t="shared" si="4"/>
        <v>2</v>
      </c>
      <c r="AE60" s="20">
        <f>IF(ISERROR(VLOOKUP($AC60&amp;"-"&amp;$F60&amp;" "&amp;G60,Bonuses!$B$1:$G$1006,4,FALSE)),"",INT(VLOOKUP($AC60&amp;"-"&amp;$F60&amp;" "&amp;$G60,Bonuses!$B$1:$G$1006,4,FALSE)))</f>
        <v>370000</v>
      </c>
      <c r="AF60" s="16" t="str">
        <f>IF(ISERROR(VLOOKUP($AC60&amp;"-"&amp;$F60,Bonuses!$B$1:$G$1006,5,FALSE)),"",IF(VLOOKUP($AC60&amp;"-"&amp;$F60,Bonuses!$B$1:$G$1006,5,FALSE)="","",VLOOKUP($AC60&amp;"-"&amp;$F60,Bonuses!$B$1:$G$1006,6,FALSE)&amp;" yrs, "&amp;VLOOKUP($AC60&amp;"-"&amp;$F60,Bonuses!$B$1:$G$1006,5,FALSE)))</f>
        <v/>
      </c>
    </row>
    <row r="61" spans="1:32" s="21" customFormat="1" x14ac:dyDescent="0.25">
      <c r="A61" s="21" t="s">
        <v>1862</v>
      </c>
      <c r="B61" s="21">
        <f t="shared" si="0"/>
        <v>1</v>
      </c>
      <c r="C61" s="21" t="str">
        <f t="shared" si="1"/>
        <v>B</v>
      </c>
      <c r="D61" s="17">
        <f>IF($C61="B",VLOOKUP($A61,Bat!$A$4:$BF$2320,D$1,FALSE),VLOOKUP($A61,Pit!$A$4:$BA$1686,D$2,FALSE))</f>
        <v>16071</v>
      </c>
      <c r="E61" s="16" t="str">
        <f>IF($C61="B",VLOOKUP($A61,Bat!$A$4:$BF$2320,E$1,FALSE),VLOOKUP($A61,Pit!$A$4:$BA$1686,E$2,FALSE))</f>
        <v>CF</v>
      </c>
      <c r="F61" s="16" t="str">
        <f>IF($C61="B",VLOOKUP($A61,Bat!$A$4:$BF$2320,F$1,FALSE),VLOOKUP($A61,Pit!$A$4:$BA$1686,F$2,FALSE))</f>
        <v>Nathaniel</v>
      </c>
      <c r="G61" s="16" t="str">
        <f>IF($C61="B",VLOOKUP($A61,Bat!$A$4:$BF$2320,G$1,FALSE),VLOOKUP($A61,Pit!$A$4:$BA$1686,G$2,FALSE))</f>
        <v>Vanrenen</v>
      </c>
      <c r="H61" s="16">
        <f>IF($C61="B",VLOOKUP($A61,Bat!$A$4:$BF$2320,H$1,FALSE),VLOOKUP($A61,Pit!$A$4:$BA$1686,H$2,FALSE))</f>
        <v>21</v>
      </c>
      <c r="I61" s="16" t="str">
        <f>IF($C61="B",VLOOKUP($A61,Bat!$A$4:$BF$2320,I$1,FALSE),VLOOKUP($A61,Pit!$A$4:$BA$1686,I$2,FALSE))</f>
        <v>S</v>
      </c>
      <c r="J61" s="16" t="str">
        <f>IF($C61="B",VLOOKUP($A61,Bat!$A$4:$BF$2320,J$1,FALSE),VLOOKUP($A61,Pit!$A$4:$BA$1686,J$2,FALSE))</f>
        <v>R</v>
      </c>
      <c r="K61" s="16" t="str">
        <f>IF($C61="B",VLOOKUP($A61,Bat!$A$4:$BF$2320,K$1,FALSE),VLOOKUP($A61,Pit!$A$4:$BA$1686,K$2,FALSE))</f>
        <v>Normal</v>
      </c>
      <c r="L61" s="17" t="str">
        <f>IF($C61="B",VLOOKUP($A61,Bat!$A$4:$BF$2320,L$1,FALSE),VLOOKUP($A61,Pit!$A$4:$BA$1686,L$2,FALSE))</f>
        <v>Normal</v>
      </c>
      <c r="M61" s="16">
        <f>IF($C61="B",VLOOKUP($A61,Bat!$A$4:$BF$2320,M$1,FALSE),VLOOKUP($A61,Pit!$A$4:$BA$1686,M$2,FALSE))</f>
        <v>3</v>
      </c>
      <c r="N61" s="16">
        <f>IF($C61="B",VLOOKUP($A61,Bat!$A$4:$BF$2320,N$1,FALSE),VLOOKUP($A61,Pit!$A$4:$BA$1686,N$2,FALSE))</f>
        <v>5</v>
      </c>
      <c r="O61" s="16">
        <f>IF($C61="B",VLOOKUP($A61,Bat!$A$4:$BF$2320,O$1,FALSE),VLOOKUP($A61,Pit!$A$4:$BA$1686,O$2,FALSE))</f>
        <v>4</v>
      </c>
      <c r="P61" s="16">
        <f>IF($C61="B",VLOOKUP($A61,Bat!$A$4:$BF$2320,P$1,FALSE),VLOOKUP($A61,Pit!$A$4:$BA$1686,P$2,FALSE))</f>
        <v>7</v>
      </c>
      <c r="Q61" s="17">
        <f>IF($C61="B",VLOOKUP($A61,Bat!$A$4:$BF$2320,Q$1,FALSE),VLOOKUP($A61,Pit!$A$4:$BA$1686,Q$2,FALSE))</f>
        <v>4</v>
      </c>
      <c r="R61" s="18">
        <f>IF($C61="B",VLOOKUP($A61,Bat!$A$4:$BF$2320,R$1,FALSE),VLOOKUP($A61,Pit!$A$4:$BA$1686,R$2,FALSE))</f>
        <v>8.2619532034929293</v>
      </c>
      <c r="S61" s="19">
        <f>IF($C61="B",VLOOKUP($A61,Bat!$A$4:$BF$2320,S$1,FALSE),VLOOKUP($A61,Pit!$A$4:$BA$1686,S$2,FALSE))</f>
        <v>1.5926176336212772</v>
      </c>
      <c r="T61" s="20" t="str">
        <f>IF($C61="B",VLOOKUP($A61,Bat!$A$4:$BF$2320,T$1,FALSE),VLOOKUP($A61,Pit!$A$4:$BA$1686,T$2,FALSE))</f>
        <v>$130k</v>
      </c>
      <c r="U61" s="17" t="str">
        <f>VLOOKUP(IF($C61="B",VLOOKUP($A61,Bat!$A$4:$AU$2320,U$1,FALSE),VLOOKUP($A61,Pit!$A$4:$BE$1686,U$2,FALSE)),COND!$A$35:$B$41,2,FALSE)</f>
        <v>??</v>
      </c>
      <c r="V61" s="21">
        <f>IF($C61="B",VLOOKUP($A61,Bat!$A$4:$AT$2284,46,FALSE),VLOOKUP($A61,Pit!$A$4:$BD$1664,56,FALSE))</f>
        <v>54</v>
      </c>
      <c r="W61" s="16">
        <f t="shared" si="2"/>
        <v>999</v>
      </c>
      <c r="X61" s="16"/>
      <c r="Y61" s="22">
        <f t="shared" si="3"/>
        <v>163</v>
      </c>
      <c r="Z61" s="16">
        <f>IFERROR(VLOOKUP($D61,Results37!$F$3:$L$1396,Z$1,FALSE),"")</f>
        <v>57</v>
      </c>
      <c r="AA61" s="47">
        <f>IF(ISERROR(VLOOKUP(D61,Results37!$F$3:$O$399,AA$1,FALSE)),"",IF(VLOOKUP(D61,Results37!$F$3:$O$399,AA$1+1,FALSE)=1,"S"&amp;VLOOKUP(D61,Results37!$F$3:$O$399,AA$1,FALSE),VLOOKUP(D61,Results37!$F$3:$O$399,AA$1,FALSE)))</f>
        <v>2</v>
      </c>
      <c r="AB61" s="16">
        <f>IFERROR(VLOOKUP($D61,Results37!$F$3:$L$1396,AB$1,FALSE),"")</f>
        <v>23</v>
      </c>
      <c r="AC61" s="16" t="str">
        <f>IFERROR(VLOOKUP($D61,Results37!$F$3:$L$1396,AC$1,FALSE),"")</f>
        <v>Aurora Borealis</v>
      </c>
      <c r="AD61" s="16" t="str">
        <f t="shared" si="4"/>
        <v/>
      </c>
      <c r="AE61" s="20" t="str">
        <f>IF(ISERROR(VLOOKUP($AC61&amp;"-"&amp;$F61&amp;" "&amp;G61,Bonuses!$B$1:$G$1006,4,FALSE)),"",INT(VLOOKUP($AC61&amp;"-"&amp;$F61&amp;" "&amp;$G61,Bonuses!$B$1:$G$1006,4,FALSE)))</f>
        <v/>
      </c>
      <c r="AF61" s="16" t="str">
        <f>IF(ISERROR(VLOOKUP($AC61&amp;"-"&amp;$F61,Bonuses!$B$1:$G$1006,5,FALSE)),"",IF(VLOOKUP($AC61&amp;"-"&amp;$F61,Bonuses!$B$1:$G$1006,5,FALSE)="","",VLOOKUP($AC61&amp;"-"&amp;$F61,Bonuses!$B$1:$G$1006,6,FALSE)&amp;" yrs, "&amp;VLOOKUP($AC61&amp;"-"&amp;$F61,Bonuses!$B$1:$G$1006,5,FALSE)))</f>
        <v/>
      </c>
    </row>
    <row r="62" spans="1:32" s="21" customFormat="1" x14ac:dyDescent="0.25">
      <c r="A62" s="21" t="s">
        <v>2268</v>
      </c>
      <c r="B62" s="21">
        <f t="shared" si="0"/>
        <v>1</v>
      </c>
      <c r="C62" s="21" t="str">
        <f t="shared" si="1"/>
        <v>P</v>
      </c>
      <c r="D62" s="17">
        <f>IF($C62="B",VLOOKUP($A62,Bat!$A$4:$BF$2320,D$1,FALSE),VLOOKUP($A62,Pit!$A$4:$BA$1686,D$2,FALSE))</f>
        <v>16041</v>
      </c>
      <c r="E62" s="16" t="str">
        <f>IF($C62="B",VLOOKUP($A62,Bat!$A$4:$BF$2320,E$1,FALSE),VLOOKUP($A62,Pit!$A$4:$BA$1686,E$2,FALSE))</f>
        <v>CL</v>
      </c>
      <c r="F62" s="16" t="str">
        <f>IF($C62="B",VLOOKUP($A62,Bat!$A$4:$BF$2320,F$1,FALSE),VLOOKUP($A62,Pit!$A$4:$BA$1686,F$2,FALSE))</f>
        <v>Cisco</v>
      </c>
      <c r="G62" s="16" t="str">
        <f>IF($C62="B",VLOOKUP($A62,Bat!$A$4:$BF$2320,G$1,FALSE),VLOOKUP($A62,Pit!$A$4:$BA$1686,G$2,FALSE))</f>
        <v>Ortíz</v>
      </c>
      <c r="H62" s="16">
        <f>IF($C62="B",VLOOKUP($A62,Bat!$A$4:$BF$2320,H$1,FALSE),VLOOKUP($A62,Pit!$A$4:$BA$1686,H$2,FALSE))</f>
        <v>21</v>
      </c>
      <c r="I62" s="16" t="str">
        <f>IF($C62="B",VLOOKUP($A62,Bat!$A$4:$BF$2320,I$1,FALSE),VLOOKUP($A62,Pit!$A$4:$BA$1686,I$2,FALSE))</f>
        <v>L</v>
      </c>
      <c r="J62" s="16" t="str">
        <f>IF($C62="B",VLOOKUP($A62,Bat!$A$4:$BF$2320,J$1,FALSE),VLOOKUP($A62,Pit!$A$4:$BA$1686,J$2,FALSE))</f>
        <v>L</v>
      </c>
      <c r="K62" s="16" t="str">
        <f>IF($C62="B",VLOOKUP($A62,Bat!$A$4:$BF$2320,K$1,FALSE),VLOOKUP($A62,Pit!$A$4:$BA$1686,K$2,FALSE))</f>
        <v>Normal</v>
      </c>
      <c r="L62" s="17" t="str">
        <f>IF($C62="B",VLOOKUP($A62,Bat!$A$4:$BF$2320,L$1,FALSE),VLOOKUP($A62,Pit!$A$4:$BA$1686,L$2,FALSE))</f>
        <v>Normal</v>
      </c>
      <c r="M62" s="16">
        <f>IF($C62="B",VLOOKUP($A62,Bat!$A$4:$BF$2320,M$1,FALSE),VLOOKUP($A62,Pit!$A$4:$BA$1686,M$2,FALSE))</f>
        <v>8</v>
      </c>
      <c r="N62" s="16">
        <f>IF($C62="B",VLOOKUP($A62,Bat!$A$4:$BF$2320,N$1,FALSE),VLOOKUP($A62,Pit!$A$4:$BA$1686,N$2,FALSE))</f>
        <v>2</v>
      </c>
      <c r="O62" s="16">
        <f>IF($C62="B",VLOOKUP($A62,Bat!$A$4:$BF$2320,O$1,FALSE),VLOOKUP($A62,Pit!$A$4:$BA$1686,O$2,FALSE))</f>
        <v>4</v>
      </c>
      <c r="P62" s="16" t="str">
        <f>IF($C62="B",VLOOKUP($A62,Bat!$A$4:$BF$2320,P$1,FALSE),VLOOKUP($A62,Pit!$A$4:$BA$1686,P$2,FALSE))</f>
        <v>95-97 Mph</v>
      </c>
      <c r="Q62" s="17">
        <f>IF($C62="B",VLOOKUP($A62,Bat!$A$4:$BF$2320,Q$1,FALSE),VLOOKUP($A62,Pit!$A$4:$BA$1686,Q$2,FALSE))</f>
        <v>8</v>
      </c>
      <c r="R62" s="18">
        <f>IF($C62="B",VLOOKUP($A62,Bat!$A$4:$BF$2320,R$1,FALSE),VLOOKUP($A62,Pit!$A$4:$BA$1686,R$2,FALSE))</f>
        <v>35.988673995273409</v>
      </c>
      <c r="S62" s="19">
        <f>IF($C62="B",VLOOKUP($A62,Bat!$A$4:$BF$2320,S$1,FALSE),VLOOKUP($A62,Pit!$A$4:$BA$1686,S$2,FALSE))</f>
        <v>2.1040531193731069</v>
      </c>
      <c r="T62" s="20" t="str">
        <f>IF($C62="B",VLOOKUP($A62,Bat!$A$4:$BF$2320,T$1,FALSE),VLOOKUP($A62,Pit!$A$4:$BA$1686,T$2,FALSE))</f>
        <v>$220k</v>
      </c>
      <c r="U62" s="17" t="str">
        <f>VLOOKUP(IF($C62="B",VLOOKUP($A62,Bat!$A$4:$AU$2320,U$1,FALSE),VLOOKUP($A62,Pit!$A$4:$BE$1686,U$2,FALSE)),COND!$A$35:$B$41,2,FALSE)</f>
        <v>??</v>
      </c>
      <c r="V62" s="21">
        <f>IF($C62="B",VLOOKUP($A62,Bat!$A$4:$AT$2284,46,FALSE),VLOOKUP($A62,Pit!$A$4:$BD$1664,56,FALSE))</f>
        <v>26</v>
      </c>
      <c r="W62" s="16">
        <f t="shared" si="2"/>
        <v>999</v>
      </c>
      <c r="X62" s="16">
        <v>52</v>
      </c>
      <c r="Y62" s="22">
        <f t="shared" si="3"/>
        <v>84</v>
      </c>
      <c r="Z62" s="16">
        <f>IFERROR(VLOOKUP($D62,Results37!$F$3:$L$1396,Z$1,FALSE),"")</f>
        <v>58</v>
      </c>
      <c r="AA62" s="47">
        <f>IF(ISERROR(VLOOKUP(D62,Results37!$F$3:$O$399,AA$1,FALSE)),"",IF(VLOOKUP(D62,Results37!$F$3:$O$399,AA$1+1,FALSE)=1,"S"&amp;VLOOKUP(D62,Results37!$F$3:$O$399,AA$1,FALSE),VLOOKUP(D62,Results37!$F$3:$O$399,AA$1,FALSE)))</f>
        <v>2</v>
      </c>
      <c r="AB62" s="16">
        <f>IFERROR(VLOOKUP($D62,Results37!$F$3:$L$1396,AB$1,FALSE),"")</f>
        <v>24</v>
      </c>
      <c r="AC62" s="16" t="str">
        <f>IFERROR(VLOOKUP($D62,Results37!$F$3:$L$1396,AC$1,FALSE),"")</f>
        <v>Arlington Bureaucrats</v>
      </c>
      <c r="AD62" s="16">
        <f t="shared" si="4"/>
        <v>-6</v>
      </c>
      <c r="AE62" s="20" t="str">
        <f>IF(ISERROR(VLOOKUP($AC62&amp;"-"&amp;$F62&amp;" "&amp;G62,Bonuses!$B$1:$G$1006,4,FALSE)),"",INT(VLOOKUP($AC62&amp;"-"&amp;$F62&amp;" "&amp;$G62,Bonuses!$B$1:$G$1006,4,FALSE)))</f>
        <v/>
      </c>
      <c r="AF62" s="16" t="str">
        <f>IF(ISERROR(VLOOKUP($AC62&amp;"-"&amp;$F62,Bonuses!$B$1:$G$1006,5,FALSE)),"",IF(VLOOKUP($AC62&amp;"-"&amp;$F62,Bonuses!$B$1:$G$1006,5,FALSE)="","",VLOOKUP($AC62&amp;"-"&amp;$F62,Bonuses!$B$1:$G$1006,6,FALSE)&amp;" yrs, "&amp;VLOOKUP($AC62&amp;"-"&amp;$F62,Bonuses!$B$1:$G$1006,5,FALSE)))</f>
        <v/>
      </c>
    </row>
    <row r="63" spans="1:32" s="21" customFormat="1" x14ac:dyDescent="0.25">
      <c r="A63" s="21" t="s">
        <v>3037</v>
      </c>
      <c r="B63" s="21">
        <f t="shared" si="0"/>
        <v>1</v>
      </c>
      <c r="C63" s="21" t="str">
        <f t="shared" si="1"/>
        <v>B</v>
      </c>
      <c r="D63" s="17">
        <f>IF($C63="B",VLOOKUP($A63,Bat!$A$4:$BF$2320,D$1,FALSE),VLOOKUP($A63,Pit!$A$4:$BA$1686,D$2,FALSE))</f>
        <v>9398</v>
      </c>
      <c r="E63" s="16" t="str">
        <f>IF($C63="B",VLOOKUP($A63,Bat!$A$4:$BF$2320,E$1,FALSE),VLOOKUP($A63,Pit!$A$4:$BA$1686,E$2,FALSE))</f>
        <v>2B</v>
      </c>
      <c r="F63" s="16" t="str">
        <f>IF($C63="B",VLOOKUP($A63,Bat!$A$4:$BF$2320,F$1,FALSE),VLOOKUP($A63,Pit!$A$4:$BA$1686,F$2,FALSE))</f>
        <v>Armando</v>
      </c>
      <c r="G63" s="16" t="str">
        <f>IF($C63="B",VLOOKUP($A63,Bat!$A$4:$BF$2320,G$1,FALSE),VLOOKUP($A63,Pit!$A$4:$BA$1686,G$2,FALSE))</f>
        <v>García</v>
      </c>
      <c r="H63" s="16">
        <f>IF($C63="B",VLOOKUP($A63,Bat!$A$4:$BF$2320,H$1,FALSE),VLOOKUP($A63,Pit!$A$4:$BA$1686,H$2,FALSE))</f>
        <v>21</v>
      </c>
      <c r="I63" s="16" t="str">
        <f>IF($C63="B",VLOOKUP($A63,Bat!$A$4:$BF$2320,I$1,FALSE),VLOOKUP($A63,Pit!$A$4:$BA$1686,I$2,FALSE))</f>
        <v>L</v>
      </c>
      <c r="J63" s="16" t="str">
        <f>IF($C63="B",VLOOKUP($A63,Bat!$A$4:$BF$2320,J$1,FALSE),VLOOKUP($A63,Pit!$A$4:$BA$1686,J$2,FALSE))</f>
        <v>R</v>
      </c>
      <c r="K63" s="16" t="str">
        <f>IF($C63="B",VLOOKUP($A63,Bat!$A$4:$BF$2320,K$1,FALSE),VLOOKUP($A63,Pit!$A$4:$BA$1686,K$2,FALSE))</f>
        <v>Normal</v>
      </c>
      <c r="L63" s="17" t="str">
        <f>IF($C63="B",VLOOKUP($A63,Bat!$A$4:$BF$2320,L$1,FALSE),VLOOKUP($A63,Pit!$A$4:$BA$1686,L$2,FALSE))</f>
        <v>High</v>
      </c>
      <c r="M63" s="16">
        <f>IF($C63="B",VLOOKUP($A63,Bat!$A$4:$BF$2320,M$1,FALSE),VLOOKUP($A63,Pit!$A$4:$BA$1686,M$2,FALSE))</f>
        <v>7</v>
      </c>
      <c r="N63" s="16">
        <f>IF($C63="B",VLOOKUP($A63,Bat!$A$4:$BF$2320,N$1,FALSE),VLOOKUP($A63,Pit!$A$4:$BA$1686,N$2,FALSE))</f>
        <v>4</v>
      </c>
      <c r="O63" s="16">
        <f>IF($C63="B",VLOOKUP($A63,Bat!$A$4:$BF$2320,O$1,FALSE),VLOOKUP($A63,Pit!$A$4:$BA$1686,O$2,FALSE))</f>
        <v>5</v>
      </c>
      <c r="P63" s="16">
        <f>IF($C63="B",VLOOKUP($A63,Bat!$A$4:$BF$2320,P$1,FALSE),VLOOKUP($A63,Pit!$A$4:$BA$1686,P$2,FALSE))</f>
        <v>4</v>
      </c>
      <c r="Q63" s="17">
        <f>IF($C63="B",VLOOKUP($A63,Bat!$A$4:$BF$2320,Q$1,FALSE),VLOOKUP($A63,Pit!$A$4:$BA$1686,Q$2,FALSE))</f>
        <v>4</v>
      </c>
      <c r="R63" s="18">
        <f>IF($C63="B",VLOOKUP($A63,Bat!$A$4:$BF$2320,R$1,FALSE),VLOOKUP($A63,Pit!$A$4:$BA$1686,R$2,FALSE))</f>
        <v>19.353347278376006</v>
      </c>
      <c r="S63" s="19">
        <f>IF($C63="B",VLOOKUP($A63,Bat!$A$4:$BF$2320,S$1,FALSE),VLOOKUP($A63,Pit!$A$4:$BA$1686,S$2,FALSE))</f>
        <v>3.1739889289893193</v>
      </c>
      <c r="T63" s="20" t="str">
        <f>IF($C63="B",VLOOKUP($A63,Bat!$A$4:$BF$2320,T$1,FALSE),VLOOKUP($A63,Pit!$A$4:$BA$1686,T$2,FALSE))</f>
        <v>$750k</v>
      </c>
      <c r="U63" s="17" t="str">
        <f>VLOOKUP(IF($C63="B",VLOOKUP($A63,Bat!$A$4:$AU$2320,U$1,FALSE),VLOOKUP($A63,Pit!$A$4:$BE$1686,U$2,FALSE)),COND!$A$35:$B$41,2,FALSE)</f>
        <v>??</v>
      </c>
      <c r="V63" s="21">
        <f>IF($C63="B",VLOOKUP($A63,Bat!$A$4:$AT$2284,46,FALSE),VLOOKUP($A63,Pit!$A$4:$BD$1664,56,FALSE))</f>
        <v>12</v>
      </c>
      <c r="W63" s="16">
        <f t="shared" si="2"/>
        <v>999</v>
      </c>
      <c r="X63" s="16">
        <v>22</v>
      </c>
      <c r="Y63" s="22">
        <f t="shared" si="3"/>
        <v>16</v>
      </c>
      <c r="Z63" s="16">
        <f>IFERROR(VLOOKUP($D63,Results37!$F$3:$L$1396,Z$1,FALSE),"")</f>
        <v>59</v>
      </c>
      <c r="AA63" s="47">
        <f>IF(ISERROR(VLOOKUP(D63,Results37!$F$3:$O$399,AA$1,FALSE)),"",IF(VLOOKUP(D63,Results37!$F$3:$O$399,AA$1+1,FALSE)=1,"S"&amp;VLOOKUP(D63,Results37!$F$3:$O$399,AA$1,FALSE),VLOOKUP(D63,Results37!$F$3:$O$399,AA$1,FALSE)))</f>
        <v>3</v>
      </c>
      <c r="AB63" s="16">
        <f>IFERROR(VLOOKUP($D63,Results37!$F$3:$L$1396,AB$1,FALSE),"")</f>
        <v>1</v>
      </c>
      <c r="AC63" s="16" t="str">
        <f>IFERROR(VLOOKUP($D63,Results37!$F$3:$L$1396,AC$1,FALSE),"")</f>
        <v>Yuma Bulldozers</v>
      </c>
      <c r="AD63" s="16">
        <f t="shared" si="4"/>
        <v>-37</v>
      </c>
      <c r="AE63" s="20" t="str">
        <f>IF(ISERROR(VLOOKUP($AC63&amp;"-"&amp;$F63&amp;" "&amp;G63,Bonuses!$B$1:$G$1006,4,FALSE)),"",INT(VLOOKUP($AC63&amp;"-"&amp;$F63&amp;" "&amp;$G63,Bonuses!$B$1:$G$1006,4,FALSE)))</f>
        <v/>
      </c>
      <c r="AF63" s="16" t="str">
        <f>IF(ISERROR(VLOOKUP($AC63&amp;"-"&amp;$F63,Bonuses!$B$1:$G$1006,5,FALSE)),"",IF(VLOOKUP($AC63&amp;"-"&amp;$F63,Bonuses!$B$1:$G$1006,5,FALSE)="","",VLOOKUP($AC63&amp;"-"&amp;$F63,Bonuses!$B$1:$G$1006,6,FALSE)&amp;" yrs, "&amp;VLOOKUP($AC63&amp;"-"&amp;$F63,Bonuses!$B$1:$G$1006,5,FALSE)))</f>
        <v/>
      </c>
    </row>
    <row r="64" spans="1:32" s="21" customFormat="1" x14ac:dyDescent="0.25">
      <c r="A64" s="21" t="s">
        <v>1803</v>
      </c>
      <c r="B64" s="21">
        <f t="shared" si="0"/>
        <v>1</v>
      </c>
      <c r="C64" s="21" t="str">
        <f t="shared" si="1"/>
        <v>B</v>
      </c>
      <c r="D64" s="17">
        <f>IF($C64="B",VLOOKUP($A64,Bat!$A$4:$BF$2320,D$1,FALSE),VLOOKUP($A64,Pit!$A$4:$BA$1686,D$2,FALSE))</f>
        <v>16074</v>
      </c>
      <c r="E64" s="16" t="str">
        <f>IF($C64="B",VLOOKUP($A64,Bat!$A$4:$BF$2320,E$1,FALSE),VLOOKUP($A64,Pit!$A$4:$BA$1686,E$2,FALSE))</f>
        <v>C</v>
      </c>
      <c r="F64" s="16" t="str">
        <f>IF($C64="B",VLOOKUP($A64,Bat!$A$4:$BF$2320,F$1,FALSE),VLOOKUP($A64,Pit!$A$4:$BA$1686,F$2,FALSE))</f>
        <v>José</v>
      </c>
      <c r="G64" s="16" t="str">
        <f>IF($C64="B",VLOOKUP($A64,Bat!$A$4:$BF$2320,G$1,FALSE),VLOOKUP($A64,Pit!$A$4:$BA$1686,G$2,FALSE))</f>
        <v>Moreno</v>
      </c>
      <c r="H64" s="16">
        <f>IF($C64="B",VLOOKUP($A64,Bat!$A$4:$BF$2320,H$1,FALSE),VLOOKUP($A64,Pit!$A$4:$BA$1686,H$2,FALSE))</f>
        <v>21</v>
      </c>
      <c r="I64" s="16" t="str">
        <f>IF($C64="B",VLOOKUP($A64,Bat!$A$4:$BF$2320,I$1,FALSE),VLOOKUP($A64,Pit!$A$4:$BA$1686,I$2,FALSE))</f>
        <v>L</v>
      </c>
      <c r="J64" s="16" t="str">
        <f>IF($C64="B",VLOOKUP($A64,Bat!$A$4:$BF$2320,J$1,FALSE),VLOOKUP($A64,Pit!$A$4:$BA$1686,J$2,FALSE))</f>
        <v>R</v>
      </c>
      <c r="K64" s="16" t="str">
        <f>IF($C64="B",VLOOKUP($A64,Bat!$A$4:$BF$2320,K$1,FALSE),VLOOKUP($A64,Pit!$A$4:$BA$1686,K$2,FALSE))</f>
        <v>Normal</v>
      </c>
      <c r="L64" s="17" t="str">
        <f>IF($C64="B",VLOOKUP($A64,Bat!$A$4:$BF$2320,L$1,FALSE),VLOOKUP($A64,Pit!$A$4:$BA$1686,L$2,FALSE))</f>
        <v>Normal</v>
      </c>
      <c r="M64" s="16">
        <f>IF($C64="B",VLOOKUP($A64,Bat!$A$4:$BF$2320,M$1,FALSE),VLOOKUP($A64,Pit!$A$4:$BA$1686,M$2,FALSE))</f>
        <v>6</v>
      </c>
      <c r="N64" s="16">
        <f>IF($C64="B",VLOOKUP($A64,Bat!$A$4:$BF$2320,N$1,FALSE),VLOOKUP($A64,Pit!$A$4:$BA$1686,N$2,FALSE))</f>
        <v>4</v>
      </c>
      <c r="O64" s="16">
        <f>IF($C64="B",VLOOKUP($A64,Bat!$A$4:$BF$2320,O$1,FALSE),VLOOKUP($A64,Pit!$A$4:$BA$1686,O$2,FALSE))</f>
        <v>5</v>
      </c>
      <c r="P64" s="16">
        <f>IF($C64="B",VLOOKUP($A64,Bat!$A$4:$BF$2320,P$1,FALSE),VLOOKUP($A64,Pit!$A$4:$BA$1686,P$2,FALSE))</f>
        <v>8</v>
      </c>
      <c r="Q64" s="17">
        <f>IF($C64="B",VLOOKUP($A64,Bat!$A$4:$BF$2320,Q$1,FALSE),VLOOKUP($A64,Pit!$A$4:$BA$1686,Q$2,FALSE))</f>
        <v>5</v>
      </c>
      <c r="R64" s="18">
        <f>IF($C64="B",VLOOKUP($A64,Bat!$A$4:$BF$2320,R$1,FALSE),VLOOKUP($A64,Pit!$A$4:$BA$1686,R$2,FALSE))</f>
        <v>21.144409588197746</v>
      </c>
      <c r="S64" s="19">
        <f>IF($C64="B",VLOOKUP($A64,Bat!$A$4:$BF$2320,S$1,FALSE),VLOOKUP($A64,Pit!$A$4:$BA$1686,S$2,FALSE))</f>
        <v>3.429352186830966</v>
      </c>
      <c r="T64" s="20" t="str">
        <f>IF($C64="B",VLOOKUP($A64,Bat!$A$4:$BF$2320,T$1,FALSE),VLOOKUP($A64,Pit!$A$4:$BA$1686,T$2,FALSE))</f>
        <v>$180k</v>
      </c>
      <c r="U64" s="17" t="str">
        <f>VLOOKUP(IF($C64="B",VLOOKUP($A64,Bat!$A$4:$AU$2320,U$1,FALSE),VLOOKUP($A64,Pit!$A$4:$BE$1686,U$2,FALSE)),COND!$A$35:$B$41,2,FALSE)</f>
        <v>??</v>
      </c>
      <c r="V64" s="21">
        <f>IF($C64="B",VLOOKUP($A64,Bat!$A$4:$AT$2284,46,FALSE),VLOOKUP($A64,Pit!$A$4:$BD$1664,56,FALSE))</f>
        <v>2</v>
      </c>
      <c r="W64" s="16">
        <f t="shared" si="2"/>
        <v>999</v>
      </c>
      <c r="X64" s="16">
        <v>4</v>
      </c>
      <c r="Y64" s="22">
        <f t="shared" si="3"/>
        <v>8</v>
      </c>
      <c r="Z64" s="16">
        <f>IFERROR(VLOOKUP($D64,Results37!$F$3:$L$1396,Z$1,FALSE),"")</f>
        <v>60</v>
      </c>
      <c r="AA64" s="47">
        <f>IF(ISERROR(VLOOKUP(D64,Results37!$F$3:$O$399,AA$1,FALSE)),"",IF(VLOOKUP(D64,Results37!$F$3:$O$399,AA$1+1,FALSE)=1,"S"&amp;VLOOKUP(D64,Results37!$F$3:$O$399,AA$1,FALSE),VLOOKUP(D64,Results37!$F$3:$O$399,AA$1,FALSE)))</f>
        <v>3</v>
      </c>
      <c r="AB64" s="16">
        <f>IFERROR(VLOOKUP($D64,Results37!$F$3:$L$1396,AB$1,FALSE),"")</f>
        <v>2</v>
      </c>
      <c r="AC64" s="16" t="str">
        <f>IFERROR(VLOOKUP($D64,Results37!$F$3:$L$1396,AC$1,FALSE),"")</f>
        <v>Kalamazoo Badgers</v>
      </c>
      <c r="AD64" s="16">
        <f t="shared" si="4"/>
        <v>-56</v>
      </c>
      <c r="AE64" s="20" t="str">
        <f>IF(ISERROR(VLOOKUP($AC64&amp;"-"&amp;$F64&amp;" "&amp;G64,Bonuses!$B$1:$G$1006,4,FALSE)),"",INT(VLOOKUP($AC64&amp;"-"&amp;$F64&amp;" "&amp;$G64,Bonuses!$B$1:$G$1006,4,FALSE)))</f>
        <v/>
      </c>
      <c r="AF64" s="16" t="str">
        <f>IF(ISERROR(VLOOKUP($AC64&amp;"-"&amp;$F64,Bonuses!$B$1:$G$1006,5,FALSE)),"",IF(VLOOKUP($AC64&amp;"-"&amp;$F64,Bonuses!$B$1:$G$1006,5,FALSE)="","",VLOOKUP($AC64&amp;"-"&amp;$F64,Bonuses!$B$1:$G$1006,6,FALSE)&amp;" yrs, "&amp;VLOOKUP($AC64&amp;"-"&amp;$F64,Bonuses!$B$1:$G$1006,5,FALSE)))</f>
        <v/>
      </c>
    </row>
    <row r="65" spans="1:32" s="21" customFormat="1" x14ac:dyDescent="0.25">
      <c r="A65" s="21" t="s">
        <v>1814</v>
      </c>
      <c r="B65" s="21">
        <f t="shared" si="0"/>
        <v>1</v>
      </c>
      <c r="C65" s="21" t="str">
        <f t="shared" si="1"/>
        <v>B</v>
      </c>
      <c r="D65" s="17">
        <f>IF($C65="B",VLOOKUP($A65,Bat!$A$4:$BF$2320,D$1,FALSE),VLOOKUP($A65,Pit!$A$4:$BA$1686,D$2,FALSE))</f>
        <v>11327</v>
      </c>
      <c r="E65" s="16" t="str">
        <f>IF($C65="B",VLOOKUP($A65,Bat!$A$4:$BF$2320,E$1,FALSE),VLOOKUP($A65,Pit!$A$4:$BA$1686,E$2,FALSE))</f>
        <v>SS</v>
      </c>
      <c r="F65" s="16" t="str">
        <f>IF($C65="B",VLOOKUP($A65,Bat!$A$4:$BF$2320,F$1,FALSE),VLOOKUP($A65,Pit!$A$4:$BA$1686,F$2,FALSE))</f>
        <v>Simon</v>
      </c>
      <c r="G65" s="16" t="str">
        <f>IF($C65="B",VLOOKUP($A65,Bat!$A$4:$BF$2320,G$1,FALSE),VLOOKUP($A65,Pit!$A$4:$BA$1686,G$2,FALSE))</f>
        <v>Eykelbosch</v>
      </c>
      <c r="H65" s="16">
        <f>IF($C65="B",VLOOKUP($A65,Bat!$A$4:$BF$2320,H$1,FALSE),VLOOKUP($A65,Pit!$A$4:$BA$1686,H$2,FALSE))</f>
        <v>21</v>
      </c>
      <c r="I65" s="16" t="str">
        <f>IF($C65="B",VLOOKUP($A65,Bat!$A$4:$BF$2320,I$1,FALSE),VLOOKUP($A65,Pit!$A$4:$BA$1686,I$2,FALSE))</f>
        <v>R</v>
      </c>
      <c r="J65" s="16" t="str">
        <f>IF($C65="B",VLOOKUP($A65,Bat!$A$4:$BF$2320,J$1,FALSE),VLOOKUP($A65,Pit!$A$4:$BA$1686,J$2,FALSE))</f>
        <v>R</v>
      </c>
      <c r="K65" s="16" t="str">
        <f>IF($C65="B",VLOOKUP($A65,Bat!$A$4:$BF$2320,K$1,FALSE),VLOOKUP($A65,Pit!$A$4:$BA$1686,K$2,FALSE))</f>
        <v>Normal</v>
      </c>
      <c r="L65" s="17" t="str">
        <f>IF($C65="B",VLOOKUP($A65,Bat!$A$4:$BF$2320,L$1,FALSE),VLOOKUP($A65,Pit!$A$4:$BA$1686,L$2,FALSE))</f>
        <v>Normal</v>
      </c>
      <c r="M65" s="16">
        <f>IF($C65="B",VLOOKUP($A65,Bat!$A$4:$BF$2320,M$1,FALSE),VLOOKUP($A65,Pit!$A$4:$BA$1686,M$2,FALSE))</f>
        <v>6</v>
      </c>
      <c r="N65" s="16">
        <f>IF($C65="B",VLOOKUP($A65,Bat!$A$4:$BF$2320,N$1,FALSE),VLOOKUP($A65,Pit!$A$4:$BA$1686,N$2,FALSE))</f>
        <v>5</v>
      </c>
      <c r="O65" s="16">
        <f>IF($C65="B",VLOOKUP($A65,Bat!$A$4:$BF$2320,O$1,FALSE),VLOOKUP($A65,Pit!$A$4:$BA$1686,O$2,FALSE))</f>
        <v>4</v>
      </c>
      <c r="P65" s="16">
        <f>IF($C65="B",VLOOKUP($A65,Bat!$A$4:$BF$2320,P$1,FALSE),VLOOKUP($A65,Pit!$A$4:$BA$1686,P$2,FALSE))</f>
        <v>6</v>
      </c>
      <c r="Q65" s="17">
        <f>IF($C65="B",VLOOKUP($A65,Bat!$A$4:$BF$2320,Q$1,FALSE),VLOOKUP($A65,Pit!$A$4:$BA$1686,Q$2,FALSE))</f>
        <v>3</v>
      </c>
      <c r="R65" s="18">
        <f>IF($C65="B",VLOOKUP($A65,Bat!$A$4:$BF$2320,R$1,FALSE),VLOOKUP($A65,Pit!$A$4:$BA$1686,R$2,FALSE))</f>
        <v>18.346848822471181</v>
      </c>
      <c r="S65" s="19">
        <f>IF($C65="B",VLOOKUP($A65,Bat!$A$4:$BF$2320,S$1,FALSE),VLOOKUP($A65,Pit!$A$4:$BA$1686,S$2,FALSE))</f>
        <v>3.030485979201925</v>
      </c>
      <c r="T65" s="20" t="str">
        <f>IF($C65="B",VLOOKUP($A65,Bat!$A$4:$BF$2320,T$1,FALSE),VLOOKUP($A65,Pit!$A$4:$BA$1686,T$2,FALSE))</f>
        <v>$250k</v>
      </c>
      <c r="U65" s="17" t="str">
        <f>VLOOKUP(IF($C65="B",VLOOKUP($A65,Bat!$A$4:$AU$2320,U$1,FALSE),VLOOKUP($A65,Pit!$A$4:$BE$1686,U$2,FALSE)),COND!$A$35:$B$41,2,FALSE)</f>
        <v>??</v>
      </c>
      <c r="V65" s="21">
        <f>IF($C65="B",VLOOKUP($A65,Bat!$A$4:$AT$2284,46,FALSE),VLOOKUP($A65,Pit!$A$4:$BD$1664,56,FALSE))</f>
        <v>14</v>
      </c>
      <c r="W65" s="16">
        <f t="shared" si="2"/>
        <v>999</v>
      </c>
      <c r="X65" s="16">
        <v>29</v>
      </c>
      <c r="Y65" s="22">
        <f t="shared" si="3"/>
        <v>23</v>
      </c>
      <c r="Z65" s="16">
        <f>IFERROR(VLOOKUP($D65,Results37!$F$3:$L$1396,Z$1,FALSE),"")</f>
        <v>61</v>
      </c>
      <c r="AA65" s="47">
        <f>IF(ISERROR(VLOOKUP(D65,Results37!$F$3:$O$399,AA$1,FALSE)),"",IF(VLOOKUP(D65,Results37!$F$3:$O$399,AA$1+1,FALSE)=1,"S"&amp;VLOOKUP(D65,Results37!$F$3:$O$399,AA$1,FALSE),VLOOKUP(D65,Results37!$F$3:$O$399,AA$1,FALSE)))</f>
        <v>3</v>
      </c>
      <c r="AB65" s="16">
        <f>IFERROR(VLOOKUP($D65,Results37!$F$3:$L$1396,AB$1,FALSE),"")</f>
        <v>3</v>
      </c>
      <c r="AC65" s="16" t="str">
        <f>IFERROR(VLOOKUP($D65,Results37!$F$3:$L$1396,AC$1,FALSE),"")</f>
        <v>San Juan Coqui</v>
      </c>
      <c r="AD65" s="16">
        <f t="shared" si="4"/>
        <v>-32</v>
      </c>
      <c r="AE65" s="20">
        <f>IF(ISERROR(VLOOKUP($AC65&amp;"-"&amp;$F65&amp;" "&amp;G65,Bonuses!$B$1:$G$1006,4,FALSE)),"",INT(VLOOKUP($AC65&amp;"-"&amp;$F65&amp;" "&amp;$G65,Bonuses!$B$1:$G$1006,4,FALSE)))</f>
        <v>1000000</v>
      </c>
      <c r="AF65" s="16" t="str">
        <f>IF(ISERROR(VLOOKUP($AC65&amp;"-"&amp;$F65,Bonuses!$B$1:$G$1006,5,FALSE)),"",IF(VLOOKUP($AC65&amp;"-"&amp;$F65,Bonuses!$B$1:$G$1006,5,FALSE)="","",VLOOKUP($AC65&amp;"-"&amp;$F65,Bonuses!$B$1:$G$1006,6,FALSE)&amp;" yrs, "&amp;VLOOKUP($AC65&amp;"-"&amp;$F65,Bonuses!$B$1:$G$1006,5,FALSE)))</f>
        <v/>
      </c>
    </row>
    <row r="66" spans="1:32" s="21" customFormat="1" x14ac:dyDescent="0.25">
      <c r="A66" s="21" t="s">
        <v>2261</v>
      </c>
      <c r="B66" s="21">
        <f t="shared" si="0"/>
        <v>1</v>
      </c>
      <c r="C66" s="21" t="str">
        <f t="shared" si="1"/>
        <v>P</v>
      </c>
      <c r="D66" s="17">
        <f>IF($C66="B",VLOOKUP($A66,Bat!$A$4:$BF$2320,D$1,FALSE),VLOOKUP($A66,Pit!$A$4:$BA$1686,D$2,FALSE))</f>
        <v>16119</v>
      </c>
      <c r="E66" s="16" t="str">
        <f>IF($C66="B",VLOOKUP($A66,Bat!$A$4:$BF$2320,E$1,FALSE),VLOOKUP($A66,Pit!$A$4:$BA$1686,E$2,FALSE))</f>
        <v>SP</v>
      </c>
      <c r="F66" s="16" t="str">
        <f>IF($C66="B",VLOOKUP($A66,Bat!$A$4:$BF$2320,F$1,FALSE),VLOOKUP($A66,Pit!$A$4:$BA$1686,F$2,FALSE))</f>
        <v>Mark</v>
      </c>
      <c r="G66" s="16" t="str">
        <f>IF($C66="B",VLOOKUP($A66,Bat!$A$4:$BF$2320,G$1,FALSE),VLOOKUP($A66,Pit!$A$4:$BA$1686,G$2,FALSE))</f>
        <v>de Vries</v>
      </c>
      <c r="H66" s="16">
        <f>IF($C66="B",VLOOKUP($A66,Bat!$A$4:$BF$2320,H$1,FALSE),VLOOKUP($A66,Pit!$A$4:$BA$1686,H$2,FALSE))</f>
        <v>18</v>
      </c>
      <c r="I66" s="16" t="str">
        <f>IF($C66="B",VLOOKUP($A66,Bat!$A$4:$BF$2320,I$1,FALSE),VLOOKUP($A66,Pit!$A$4:$BA$1686,I$2,FALSE))</f>
        <v>R</v>
      </c>
      <c r="J66" s="16" t="str">
        <f>IF($C66="B",VLOOKUP($A66,Bat!$A$4:$BF$2320,J$1,FALSE),VLOOKUP($A66,Pit!$A$4:$BA$1686,J$2,FALSE))</f>
        <v>R</v>
      </c>
      <c r="K66" s="16" t="str">
        <f>IF($C66="B",VLOOKUP($A66,Bat!$A$4:$BF$2320,K$1,FALSE),VLOOKUP($A66,Pit!$A$4:$BA$1686,K$2,FALSE))</f>
        <v>Normal</v>
      </c>
      <c r="L66" s="17" t="str">
        <f>IF($C66="B",VLOOKUP($A66,Bat!$A$4:$BF$2320,L$1,FALSE),VLOOKUP($A66,Pit!$A$4:$BA$1686,L$2,FALSE))</f>
        <v>Normal</v>
      </c>
      <c r="M66" s="16">
        <f>IF($C66="B",VLOOKUP($A66,Bat!$A$4:$BF$2320,M$1,FALSE),VLOOKUP($A66,Pit!$A$4:$BA$1686,M$2,FALSE))</f>
        <v>6</v>
      </c>
      <c r="N66" s="16">
        <f>IF($C66="B",VLOOKUP($A66,Bat!$A$4:$BF$2320,N$1,FALSE),VLOOKUP($A66,Pit!$A$4:$BA$1686,N$2,FALSE))</f>
        <v>5</v>
      </c>
      <c r="O66" s="16">
        <f>IF($C66="B",VLOOKUP($A66,Bat!$A$4:$BF$2320,O$1,FALSE),VLOOKUP($A66,Pit!$A$4:$BA$1686,O$2,FALSE))</f>
        <v>3</v>
      </c>
      <c r="P66" s="16" t="str">
        <f>IF($C66="B",VLOOKUP($A66,Bat!$A$4:$BF$2320,P$1,FALSE),VLOOKUP($A66,Pit!$A$4:$BA$1686,P$2,FALSE))</f>
        <v>90-92 Mph</v>
      </c>
      <c r="Q66" s="17">
        <f>IF($C66="B",VLOOKUP($A66,Bat!$A$4:$BF$2320,Q$1,FALSE),VLOOKUP($A66,Pit!$A$4:$BA$1686,Q$2,FALSE))</f>
        <v>4</v>
      </c>
      <c r="R66" s="18">
        <f>IF($C66="B",VLOOKUP($A66,Bat!$A$4:$BF$2320,R$1,FALSE),VLOOKUP($A66,Pit!$A$4:$BA$1686,R$2,FALSE))</f>
        <v>32.304217550639756</v>
      </c>
      <c r="S66" s="19">
        <f>IF($C66="B",VLOOKUP($A66,Bat!$A$4:$BF$2320,S$1,FALSE),VLOOKUP($A66,Pit!$A$4:$BA$1686,S$2,FALSE))</f>
        <v>1.7803734543088279</v>
      </c>
      <c r="T66" s="20" t="str">
        <f>IF($C66="B",VLOOKUP($A66,Bat!$A$4:$BF$2320,T$1,FALSE),VLOOKUP($A66,Pit!$A$4:$BA$1686,T$2,FALSE))</f>
        <v>$550k</v>
      </c>
      <c r="U66" s="17" t="str">
        <f>VLOOKUP(IF($C66="B",VLOOKUP($A66,Bat!$A$4:$AU$2320,U$1,FALSE),VLOOKUP($A66,Pit!$A$4:$BE$1686,U$2,FALSE)),COND!$A$35:$B$41,2,FALSE)</f>
        <v>??</v>
      </c>
      <c r="V66" s="21">
        <f>IF($C66="B",VLOOKUP($A66,Bat!$A$4:$AT$2284,46,FALSE),VLOOKUP($A66,Pit!$A$4:$BD$1664,56,FALSE))</f>
        <v>43</v>
      </c>
      <c r="W66" s="16">
        <f t="shared" si="2"/>
        <v>999</v>
      </c>
      <c r="X66" s="16"/>
      <c r="Y66" s="22">
        <f t="shared" si="3"/>
        <v>127</v>
      </c>
      <c r="Z66" s="16">
        <f>IFERROR(VLOOKUP($D66,Results37!$F$3:$L$1396,Z$1,FALSE),"")</f>
        <v>62</v>
      </c>
      <c r="AA66" s="47">
        <f>IF(ISERROR(VLOOKUP(D66,Results37!$F$3:$O$399,AA$1,FALSE)),"",IF(VLOOKUP(D66,Results37!$F$3:$O$399,AA$1+1,FALSE)=1,"S"&amp;VLOOKUP(D66,Results37!$F$3:$O$399,AA$1,FALSE),VLOOKUP(D66,Results37!$F$3:$O$399,AA$1,FALSE)))</f>
        <v>3</v>
      </c>
      <c r="AB66" s="16">
        <f>IFERROR(VLOOKUP($D66,Results37!$F$3:$L$1396,AB$1,FALSE),"")</f>
        <v>4</v>
      </c>
      <c r="AC66" s="16" t="str">
        <f>IFERROR(VLOOKUP($D66,Results37!$F$3:$L$1396,AC$1,FALSE),"")</f>
        <v>Amsterdam Lions</v>
      </c>
      <c r="AD66" s="16" t="str">
        <f t="shared" si="4"/>
        <v/>
      </c>
      <c r="AE66" s="20">
        <f>IF(ISERROR(VLOOKUP($AC66&amp;"-"&amp;$F66&amp;" "&amp;G66,Bonuses!$B$1:$G$1006,4,FALSE)),"",INT(VLOOKUP($AC66&amp;"-"&amp;$F66&amp;" "&amp;$G66,Bonuses!$B$1:$G$1006,4,FALSE)))</f>
        <v>330000</v>
      </c>
      <c r="AF66" s="16" t="str">
        <f>IF(ISERROR(VLOOKUP($AC66&amp;"-"&amp;$F66,Bonuses!$B$1:$G$1006,5,FALSE)),"",IF(VLOOKUP($AC66&amp;"-"&amp;$F66,Bonuses!$B$1:$G$1006,5,FALSE)="","",VLOOKUP($AC66&amp;"-"&amp;$F66,Bonuses!$B$1:$G$1006,6,FALSE)&amp;" yrs, "&amp;VLOOKUP($AC66&amp;"-"&amp;$F66,Bonuses!$B$1:$G$1006,5,FALSE)))</f>
        <v/>
      </c>
    </row>
    <row r="67" spans="1:32" s="21" customFormat="1" x14ac:dyDescent="0.25">
      <c r="A67" s="21" t="s">
        <v>3043</v>
      </c>
      <c r="B67" s="21">
        <f t="shared" si="0"/>
        <v>1</v>
      </c>
      <c r="C67" s="21" t="str">
        <f t="shared" si="1"/>
        <v>B</v>
      </c>
      <c r="D67" s="17">
        <f>IF($C67="B",VLOOKUP($A67,Bat!$A$4:$BF$2320,D$1,FALSE),VLOOKUP($A67,Pit!$A$4:$BA$1686,D$2,FALSE))</f>
        <v>11145</v>
      </c>
      <c r="E67" s="16" t="str">
        <f>IF($C67="B",VLOOKUP($A67,Bat!$A$4:$BF$2320,E$1,FALSE),VLOOKUP($A67,Pit!$A$4:$BA$1686,E$2,FALSE))</f>
        <v>SS</v>
      </c>
      <c r="F67" s="16" t="str">
        <f>IF($C67="B",VLOOKUP($A67,Bat!$A$4:$BF$2320,F$1,FALSE),VLOOKUP($A67,Pit!$A$4:$BA$1686,F$2,FALSE))</f>
        <v>Thomas</v>
      </c>
      <c r="G67" s="16" t="str">
        <f>IF($C67="B",VLOOKUP($A67,Bat!$A$4:$BF$2320,G$1,FALSE),VLOOKUP($A67,Pit!$A$4:$BA$1686,G$2,FALSE))</f>
        <v>Windus</v>
      </c>
      <c r="H67" s="16">
        <f>IF($C67="B",VLOOKUP($A67,Bat!$A$4:$BF$2320,H$1,FALSE),VLOOKUP($A67,Pit!$A$4:$BA$1686,H$2,FALSE))</f>
        <v>21</v>
      </c>
      <c r="I67" s="16" t="str">
        <f>IF($C67="B",VLOOKUP($A67,Bat!$A$4:$BF$2320,I$1,FALSE),VLOOKUP($A67,Pit!$A$4:$BA$1686,I$2,FALSE))</f>
        <v>R</v>
      </c>
      <c r="J67" s="16" t="str">
        <f>IF($C67="B",VLOOKUP($A67,Bat!$A$4:$BF$2320,J$1,FALSE),VLOOKUP($A67,Pit!$A$4:$BA$1686,J$2,FALSE))</f>
        <v>R</v>
      </c>
      <c r="K67" s="16" t="str">
        <f>IF($C67="B",VLOOKUP($A67,Bat!$A$4:$BF$2320,K$1,FALSE),VLOOKUP($A67,Pit!$A$4:$BA$1686,K$2,FALSE))</f>
        <v>Normal</v>
      </c>
      <c r="L67" s="17" t="str">
        <f>IF($C67="B",VLOOKUP($A67,Bat!$A$4:$BF$2320,L$1,FALSE),VLOOKUP($A67,Pit!$A$4:$BA$1686,L$2,FALSE))</f>
        <v>High</v>
      </c>
      <c r="M67" s="16">
        <f>IF($C67="B",VLOOKUP($A67,Bat!$A$4:$BF$2320,M$1,FALSE),VLOOKUP($A67,Pit!$A$4:$BA$1686,M$2,FALSE))</f>
        <v>4</v>
      </c>
      <c r="N67" s="16">
        <f>IF($C67="B",VLOOKUP($A67,Bat!$A$4:$BF$2320,N$1,FALSE),VLOOKUP($A67,Pit!$A$4:$BA$1686,N$2,FALSE))</f>
        <v>5</v>
      </c>
      <c r="O67" s="16">
        <f>IF($C67="B",VLOOKUP($A67,Bat!$A$4:$BF$2320,O$1,FALSE),VLOOKUP($A67,Pit!$A$4:$BA$1686,O$2,FALSE))</f>
        <v>2</v>
      </c>
      <c r="P67" s="16">
        <f>IF($C67="B",VLOOKUP($A67,Bat!$A$4:$BF$2320,P$1,FALSE),VLOOKUP($A67,Pit!$A$4:$BA$1686,P$2,FALSE))</f>
        <v>4</v>
      </c>
      <c r="Q67" s="17">
        <f>IF($C67="B",VLOOKUP($A67,Bat!$A$4:$BF$2320,Q$1,FALSE),VLOOKUP($A67,Pit!$A$4:$BA$1686,Q$2,FALSE))</f>
        <v>3</v>
      </c>
      <c r="R67" s="18">
        <f>IF($C67="B",VLOOKUP($A67,Bat!$A$4:$BF$2320,R$1,FALSE),VLOOKUP($A67,Pit!$A$4:$BA$1686,R$2,FALSE))</f>
        <v>6.5453663022221731</v>
      </c>
      <c r="S67" s="19">
        <f>IF($C67="B",VLOOKUP($A67,Bat!$A$4:$BF$2320,S$1,FALSE),VLOOKUP($A67,Pit!$A$4:$BA$1686,S$2,FALSE))</f>
        <v>1.3478728131463125</v>
      </c>
      <c r="T67" s="20" t="str">
        <f>IF($C67="B",VLOOKUP($A67,Bat!$A$4:$BF$2320,T$1,FALSE),VLOOKUP($A67,Pit!$A$4:$BA$1686,T$2,FALSE))</f>
        <v>$220k</v>
      </c>
      <c r="U67" s="17" t="str">
        <f>VLOOKUP(IF($C67="B",VLOOKUP($A67,Bat!$A$4:$AU$2320,U$1,FALSE),VLOOKUP($A67,Pit!$A$4:$BE$1686,U$2,FALSE)),COND!$A$35:$B$41,2,FALSE)</f>
        <v>??</v>
      </c>
      <c r="V67" s="21">
        <f>IF($C67="B",VLOOKUP($A67,Bat!$A$4:$AT$2284,46,FALSE),VLOOKUP($A67,Pit!$A$4:$BD$1664,56,FALSE))</f>
        <v>78</v>
      </c>
      <c r="W67" s="16">
        <f t="shared" si="2"/>
        <v>999</v>
      </c>
      <c r="X67" s="16"/>
      <c r="Y67" s="22">
        <f t="shared" si="3"/>
        <v>209</v>
      </c>
      <c r="Z67" s="16">
        <f>IFERROR(VLOOKUP($D67,Results37!$F$3:$L$1396,Z$1,FALSE),"")</f>
        <v>63</v>
      </c>
      <c r="AA67" s="47">
        <f>IF(ISERROR(VLOOKUP(D67,Results37!$F$3:$O$399,AA$1,FALSE)),"",IF(VLOOKUP(D67,Results37!$F$3:$O$399,AA$1+1,FALSE)=1,"S"&amp;VLOOKUP(D67,Results37!$F$3:$O$399,AA$1,FALSE),VLOOKUP(D67,Results37!$F$3:$O$399,AA$1,FALSE)))</f>
        <v>3</v>
      </c>
      <c r="AB67" s="16">
        <f>IFERROR(VLOOKUP($D67,Results37!$F$3:$L$1396,AB$1,FALSE),"")</f>
        <v>5</v>
      </c>
      <c r="AC67" s="16" t="str">
        <f>IFERROR(VLOOKUP($D67,Results37!$F$3:$L$1396,AC$1,FALSE),"")</f>
        <v>Scottish Claymores</v>
      </c>
      <c r="AD67" s="16" t="str">
        <f t="shared" si="4"/>
        <v/>
      </c>
      <c r="AE67" s="20" t="str">
        <f>IF(ISERROR(VLOOKUP($AC67&amp;"-"&amp;$F67&amp;" "&amp;G67,Bonuses!$B$1:$G$1006,4,FALSE)),"",INT(VLOOKUP($AC67&amp;"-"&amp;$F67&amp;" "&amp;$G67,Bonuses!$B$1:$G$1006,4,FALSE)))</f>
        <v/>
      </c>
      <c r="AF67" s="16" t="str">
        <f>IF(ISERROR(VLOOKUP($AC67&amp;"-"&amp;$F67,Bonuses!$B$1:$G$1006,5,FALSE)),"",IF(VLOOKUP($AC67&amp;"-"&amp;$F67,Bonuses!$B$1:$G$1006,5,FALSE)="","",VLOOKUP($AC67&amp;"-"&amp;$F67,Bonuses!$B$1:$G$1006,6,FALSE)&amp;" yrs, "&amp;VLOOKUP($AC67&amp;"-"&amp;$F67,Bonuses!$B$1:$G$1006,5,FALSE)))</f>
        <v/>
      </c>
    </row>
    <row r="68" spans="1:32" s="21" customFormat="1" x14ac:dyDescent="0.25">
      <c r="A68" s="21" t="s">
        <v>2272</v>
      </c>
      <c r="B68" s="21">
        <f t="shared" si="0"/>
        <v>1</v>
      </c>
      <c r="C68" s="21" t="str">
        <f t="shared" si="1"/>
        <v>P</v>
      </c>
      <c r="D68" s="17">
        <f>IF($C68="B",VLOOKUP($A68,Bat!$A$4:$BF$2320,D$1,FALSE),VLOOKUP($A68,Pit!$A$4:$BA$1686,D$2,FALSE))</f>
        <v>7631</v>
      </c>
      <c r="E68" s="16" t="str">
        <f>IF($C68="B",VLOOKUP($A68,Bat!$A$4:$BF$2320,E$1,FALSE),VLOOKUP($A68,Pit!$A$4:$BA$1686,E$2,FALSE))</f>
        <v>SP</v>
      </c>
      <c r="F68" s="16" t="str">
        <f>IF($C68="B",VLOOKUP($A68,Bat!$A$4:$BF$2320,F$1,FALSE),VLOOKUP($A68,Pit!$A$4:$BA$1686,F$2,FALSE))</f>
        <v>Juan</v>
      </c>
      <c r="G68" s="16" t="str">
        <f>IF($C68="B",VLOOKUP($A68,Bat!$A$4:$BF$2320,G$1,FALSE),VLOOKUP($A68,Pit!$A$4:$BA$1686,G$2,FALSE))</f>
        <v>Encarnación</v>
      </c>
      <c r="H68" s="16">
        <f>IF($C68="B",VLOOKUP($A68,Bat!$A$4:$BF$2320,H$1,FALSE),VLOOKUP($A68,Pit!$A$4:$BA$1686,H$2,FALSE))</f>
        <v>18</v>
      </c>
      <c r="I68" s="16" t="str">
        <f>IF($C68="B",VLOOKUP($A68,Bat!$A$4:$BF$2320,I$1,FALSE),VLOOKUP($A68,Pit!$A$4:$BA$1686,I$2,FALSE))</f>
        <v>R</v>
      </c>
      <c r="J68" s="16" t="str">
        <f>IF($C68="B",VLOOKUP($A68,Bat!$A$4:$BF$2320,J$1,FALSE),VLOOKUP($A68,Pit!$A$4:$BA$1686,J$2,FALSE))</f>
        <v>R</v>
      </c>
      <c r="K68" s="16" t="str">
        <f>IF($C68="B",VLOOKUP($A68,Bat!$A$4:$BF$2320,K$1,FALSE),VLOOKUP($A68,Pit!$A$4:$BA$1686,K$2,FALSE))</f>
        <v>Normal</v>
      </c>
      <c r="L68" s="17" t="str">
        <f>IF($C68="B",VLOOKUP($A68,Bat!$A$4:$BF$2320,L$1,FALSE),VLOOKUP($A68,Pit!$A$4:$BA$1686,L$2,FALSE))</f>
        <v>Normal</v>
      </c>
      <c r="M68" s="16">
        <f>IF($C68="B",VLOOKUP($A68,Bat!$A$4:$BF$2320,M$1,FALSE),VLOOKUP($A68,Pit!$A$4:$BA$1686,M$2,FALSE))</f>
        <v>6</v>
      </c>
      <c r="N68" s="16">
        <f>IF($C68="B",VLOOKUP($A68,Bat!$A$4:$BF$2320,N$1,FALSE),VLOOKUP($A68,Pit!$A$4:$BA$1686,N$2,FALSE))</f>
        <v>5</v>
      </c>
      <c r="O68" s="16">
        <f>IF($C68="B",VLOOKUP($A68,Bat!$A$4:$BF$2320,O$1,FALSE),VLOOKUP($A68,Pit!$A$4:$BA$1686,O$2,FALSE))</f>
        <v>2</v>
      </c>
      <c r="P68" s="16" t="str">
        <f>IF($C68="B",VLOOKUP($A68,Bat!$A$4:$BF$2320,P$1,FALSE),VLOOKUP($A68,Pit!$A$4:$BA$1686,P$2,FALSE))</f>
        <v>92-94 Mph</v>
      </c>
      <c r="Q68" s="17">
        <f>IF($C68="B",VLOOKUP($A68,Bat!$A$4:$BF$2320,Q$1,FALSE),VLOOKUP($A68,Pit!$A$4:$BA$1686,Q$2,FALSE))</f>
        <v>9</v>
      </c>
      <c r="R68" s="18">
        <f>IF($C68="B",VLOOKUP($A68,Bat!$A$4:$BF$2320,R$1,FALSE),VLOOKUP($A68,Pit!$A$4:$BA$1686,R$2,FALSE))</f>
        <v>30.243167180771966</v>
      </c>
      <c r="S68" s="19">
        <f>IF($C68="B",VLOOKUP($A68,Bat!$A$4:$BF$2320,S$1,FALSE),VLOOKUP($A68,Pit!$A$4:$BA$1686,S$2,FALSE))</f>
        <v>1.5993100862315461</v>
      </c>
      <c r="T68" s="20" t="str">
        <f>IF($C68="B",VLOOKUP($A68,Bat!$A$4:$BF$2320,T$1,FALSE),VLOOKUP($A68,Pit!$A$4:$BA$1686,T$2,FALSE))</f>
        <v>$550k</v>
      </c>
      <c r="U68" s="17" t="str">
        <f>VLOOKUP(IF($C68="B",VLOOKUP($A68,Bat!$A$4:$AU$2320,U$1,FALSE),VLOOKUP($A68,Pit!$A$4:$BE$1686,U$2,FALSE)),COND!$A$35:$B$41,2,FALSE)</f>
        <v>??</v>
      </c>
      <c r="V68" s="21">
        <f>IF($C68="B",VLOOKUP($A68,Bat!$A$4:$AT$2284,46,FALSE),VLOOKUP($A68,Pit!$A$4:$BD$1664,56,FALSE))</f>
        <v>99</v>
      </c>
      <c r="W68" s="16">
        <f t="shared" si="2"/>
        <v>999</v>
      </c>
      <c r="X68" s="16"/>
      <c r="Y68" s="22">
        <f t="shared" si="3"/>
        <v>162</v>
      </c>
      <c r="Z68" s="16">
        <f>IFERROR(VLOOKUP($D68,Results37!$F$3:$L$1396,Z$1,FALSE),"")</f>
        <v>64</v>
      </c>
      <c r="AA68" s="47">
        <f>IF(ISERROR(VLOOKUP(D68,Results37!$F$3:$O$399,AA$1,FALSE)),"",IF(VLOOKUP(D68,Results37!$F$3:$O$399,AA$1+1,FALSE)=1,"S"&amp;VLOOKUP(D68,Results37!$F$3:$O$399,AA$1,FALSE),VLOOKUP(D68,Results37!$F$3:$O$399,AA$1,FALSE)))</f>
        <v>3</v>
      </c>
      <c r="AB68" s="16">
        <f>IFERROR(VLOOKUP($D68,Results37!$F$3:$L$1396,AB$1,FALSE),"")</f>
        <v>6</v>
      </c>
      <c r="AC68" s="16" t="str">
        <f>IFERROR(VLOOKUP($D68,Results37!$F$3:$L$1396,AC$1,FALSE),"")</f>
        <v>Toyama Wind Dancers</v>
      </c>
      <c r="AD68" s="16" t="str">
        <f t="shared" si="4"/>
        <v/>
      </c>
      <c r="AE68" s="20">
        <f>IF(ISERROR(VLOOKUP($AC68&amp;"-"&amp;$F68&amp;" "&amp;G68,Bonuses!$B$1:$G$1006,4,FALSE)),"",INT(VLOOKUP($AC68&amp;"-"&amp;$F68&amp;" "&amp;$G68,Bonuses!$B$1:$G$1006,4,FALSE)))</f>
        <v>320000</v>
      </c>
      <c r="AF68" s="16" t="str">
        <f>IF(ISERROR(VLOOKUP($AC68&amp;"-"&amp;$F68,Bonuses!$B$1:$G$1006,5,FALSE)),"",IF(VLOOKUP($AC68&amp;"-"&amp;$F68,Bonuses!$B$1:$G$1006,5,FALSE)="","",VLOOKUP($AC68&amp;"-"&amp;$F68,Bonuses!$B$1:$G$1006,6,FALSE)&amp;" yrs, "&amp;VLOOKUP($AC68&amp;"-"&amp;$F68,Bonuses!$B$1:$G$1006,5,FALSE)))</f>
        <v/>
      </c>
    </row>
    <row r="69" spans="1:32" s="21" customFormat="1" x14ac:dyDescent="0.25">
      <c r="A69" s="21" t="s">
        <v>2260</v>
      </c>
      <c r="B69" s="21">
        <f t="shared" ref="B69:B132" si="5">COUNTIF($A$5:$A$598,A69)</f>
        <v>1</v>
      </c>
      <c r="C69" s="21" t="str">
        <f t="shared" ref="C69:C132" si="6">IF(OR(MID(A69,1,2)="SP",MID(A69,1,2)="MR",MID(A69,1,2)="CL",MID(A69,1,2)="RP"),"P","B")</f>
        <v>P</v>
      </c>
      <c r="D69" s="17">
        <f>IF($C69="B",VLOOKUP($A69,Bat!$A$4:$BF$2320,D$1,FALSE),VLOOKUP($A69,Pit!$A$4:$BA$1686,D$2,FALSE))</f>
        <v>16056</v>
      </c>
      <c r="E69" s="16" t="str">
        <f>IF($C69="B",VLOOKUP($A69,Bat!$A$4:$BF$2320,E$1,FALSE),VLOOKUP($A69,Pit!$A$4:$BA$1686,E$2,FALSE))</f>
        <v>SP</v>
      </c>
      <c r="F69" s="16" t="str">
        <f>IF($C69="B",VLOOKUP($A69,Bat!$A$4:$BF$2320,F$1,FALSE),VLOOKUP($A69,Pit!$A$4:$BA$1686,F$2,FALSE))</f>
        <v>Geert</v>
      </c>
      <c r="G69" s="16" t="str">
        <f>IF($C69="B",VLOOKUP($A69,Bat!$A$4:$BF$2320,G$1,FALSE),VLOOKUP($A69,Pit!$A$4:$BA$1686,G$2,FALSE))</f>
        <v>Neefs</v>
      </c>
      <c r="H69" s="16">
        <f>IF($C69="B",VLOOKUP($A69,Bat!$A$4:$BF$2320,H$1,FALSE),VLOOKUP($A69,Pit!$A$4:$BA$1686,H$2,FALSE))</f>
        <v>21</v>
      </c>
      <c r="I69" s="16" t="str">
        <f>IF($C69="B",VLOOKUP($A69,Bat!$A$4:$BF$2320,I$1,FALSE),VLOOKUP($A69,Pit!$A$4:$BA$1686,I$2,FALSE))</f>
        <v>L</v>
      </c>
      <c r="J69" s="16" t="str">
        <f>IF($C69="B",VLOOKUP($A69,Bat!$A$4:$BF$2320,J$1,FALSE),VLOOKUP($A69,Pit!$A$4:$BA$1686,J$2,FALSE))</f>
        <v>R</v>
      </c>
      <c r="K69" s="16" t="str">
        <f>IF($C69="B",VLOOKUP($A69,Bat!$A$4:$BF$2320,K$1,FALSE),VLOOKUP($A69,Pit!$A$4:$BA$1686,K$2,FALSE))</f>
        <v>Normal</v>
      </c>
      <c r="L69" s="17" t="str">
        <f>IF($C69="B",VLOOKUP($A69,Bat!$A$4:$BF$2320,L$1,FALSE),VLOOKUP($A69,Pit!$A$4:$BA$1686,L$2,FALSE))</f>
        <v>Normal</v>
      </c>
      <c r="M69" s="16">
        <f>IF($C69="B",VLOOKUP($A69,Bat!$A$4:$BF$2320,M$1,FALSE),VLOOKUP($A69,Pit!$A$4:$BA$1686,M$2,FALSE))</f>
        <v>6</v>
      </c>
      <c r="N69" s="16">
        <f>IF($C69="B",VLOOKUP($A69,Bat!$A$4:$BF$2320,N$1,FALSE),VLOOKUP($A69,Pit!$A$4:$BA$1686,N$2,FALSE))</f>
        <v>5</v>
      </c>
      <c r="O69" s="16">
        <f>IF($C69="B",VLOOKUP($A69,Bat!$A$4:$BF$2320,O$1,FALSE),VLOOKUP($A69,Pit!$A$4:$BA$1686,O$2,FALSE))</f>
        <v>4</v>
      </c>
      <c r="P69" s="16" t="str">
        <f>IF($C69="B",VLOOKUP($A69,Bat!$A$4:$BF$2320,P$1,FALSE),VLOOKUP($A69,Pit!$A$4:$BA$1686,P$2,FALSE))</f>
        <v>93-95 Mph</v>
      </c>
      <c r="Q69" s="17">
        <f>IF($C69="B",VLOOKUP($A69,Bat!$A$4:$BF$2320,Q$1,FALSE),VLOOKUP($A69,Pit!$A$4:$BA$1686,Q$2,FALSE))</f>
        <v>6</v>
      </c>
      <c r="R69" s="18">
        <f>IF($C69="B",VLOOKUP($A69,Bat!$A$4:$BF$2320,R$1,FALSE),VLOOKUP($A69,Pit!$A$4:$BA$1686,R$2,FALSE))</f>
        <v>42.105815137662326</v>
      </c>
      <c r="S69" s="19">
        <f>IF($C69="B",VLOOKUP($A69,Bat!$A$4:$BF$2320,S$1,FALSE),VLOOKUP($A69,Pit!$A$4:$BA$1686,S$2,FALSE))</f>
        <v>2.6414442450039153</v>
      </c>
      <c r="T69" s="20" t="str">
        <f>IF($C69="B",VLOOKUP($A69,Bat!$A$4:$BF$2320,T$1,FALSE),VLOOKUP($A69,Pit!$A$4:$BA$1686,T$2,FALSE))</f>
        <v>$330k</v>
      </c>
      <c r="U69" s="17" t="str">
        <f>VLOOKUP(IF($C69="B",VLOOKUP($A69,Bat!$A$4:$AU$2320,U$1,FALSE),VLOOKUP($A69,Pit!$A$4:$BE$1686,U$2,FALSE)),COND!$A$35:$B$41,2,FALSE)</f>
        <v>??</v>
      </c>
      <c r="V69" s="21">
        <f>IF($C69="B",VLOOKUP($A69,Bat!$A$4:$AT$2284,46,FALSE),VLOOKUP($A69,Pit!$A$4:$BD$1664,56,FALSE))</f>
        <v>13</v>
      </c>
      <c r="W69" s="16">
        <f t="shared" ref="W69:W132" si="7">IF(AND(T69&lt;&gt;"Slot",T69&gt;$T$3),999,V69)</f>
        <v>999</v>
      </c>
      <c r="X69" s="16">
        <v>25</v>
      </c>
      <c r="Y69" s="22">
        <f t="shared" ref="Y69:Y132" si="8">RANK(S69,$S$5:$S$1469)</f>
        <v>35</v>
      </c>
      <c r="Z69" s="16">
        <f>IFERROR(VLOOKUP($D69,Results37!$F$3:$L$1396,Z$1,FALSE),"")</f>
        <v>65</v>
      </c>
      <c r="AA69" s="47">
        <f>IF(ISERROR(VLOOKUP(D69,Results37!$F$3:$O$399,AA$1,FALSE)),"",IF(VLOOKUP(D69,Results37!$F$3:$O$399,AA$1+1,FALSE)=1,"S"&amp;VLOOKUP(D69,Results37!$F$3:$O$399,AA$1,FALSE),VLOOKUP(D69,Results37!$F$3:$O$399,AA$1,FALSE)))</f>
        <v>3</v>
      </c>
      <c r="AB69" s="16">
        <f>IFERROR(VLOOKUP($D69,Results37!$F$3:$L$1396,AB$1,FALSE),"")</f>
        <v>7</v>
      </c>
      <c r="AC69" s="16" t="str">
        <f>IFERROR(VLOOKUP($D69,Results37!$F$3:$L$1396,AC$1,FALSE),"")</f>
        <v>Reno Zephyrs</v>
      </c>
      <c r="AD69" s="16">
        <f t="shared" ref="AD69:AD132" si="9">IF(X69="","",X69-Z69)</f>
        <v>-40</v>
      </c>
      <c r="AE69" s="20">
        <f>IF(ISERROR(VLOOKUP($AC69&amp;"-"&amp;$F69&amp;" "&amp;G69,Bonuses!$B$1:$G$1006,4,FALSE)),"",INT(VLOOKUP($AC69&amp;"-"&amp;$F69&amp;" "&amp;$G69,Bonuses!$B$1:$G$1006,4,FALSE)))</f>
        <v>350000</v>
      </c>
      <c r="AF69" s="16" t="str">
        <f>IF(ISERROR(VLOOKUP($AC69&amp;"-"&amp;$F69,Bonuses!$B$1:$G$1006,5,FALSE)),"",IF(VLOOKUP($AC69&amp;"-"&amp;$F69,Bonuses!$B$1:$G$1006,5,FALSE)="","",VLOOKUP($AC69&amp;"-"&amp;$F69,Bonuses!$B$1:$G$1006,6,FALSE)&amp;" yrs, "&amp;VLOOKUP($AC69&amp;"-"&amp;$F69,Bonuses!$B$1:$G$1006,5,FALSE)))</f>
        <v/>
      </c>
    </row>
    <row r="70" spans="1:32" s="21" customFormat="1" x14ac:dyDescent="0.25">
      <c r="A70" s="21" t="s">
        <v>2266</v>
      </c>
      <c r="B70" s="21">
        <f t="shared" si="5"/>
        <v>1</v>
      </c>
      <c r="C70" s="21" t="str">
        <f t="shared" si="6"/>
        <v>P</v>
      </c>
      <c r="D70" s="17">
        <f>IF($C70="B",VLOOKUP($A70,Bat!$A$4:$BF$2320,D$1,FALSE),VLOOKUP($A70,Pit!$A$4:$BA$1686,D$2,FALSE))</f>
        <v>2249</v>
      </c>
      <c r="E70" s="16" t="str">
        <f>IF($C70="B",VLOOKUP($A70,Bat!$A$4:$BF$2320,E$1,FALSE),VLOOKUP($A70,Pit!$A$4:$BA$1686,E$2,FALSE))</f>
        <v>SP</v>
      </c>
      <c r="F70" s="16" t="str">
        <f>IF($C70="B",VLOOKUP($A70,Bat!$A$4:$BF$2320,F$1,FALSE),VLOOKUP($A70,Pit!$A$4:$BA$1686,F$2,FALSE))</f>
        <v>Ben</v>
      </c>
      <c r="G70" s="16" t="str">
        <f>IF($C70="B",VLOOKUP($A70,Bat!$A$4:$BF$2320,G$1,FALSE),VLOOKUP($A70,Pit!$A$4:$BA$1686,G$2,FALSE))</f>
        <v>Holman</v>
      </c>
      <c r="H70" s="16">
        <f>IF($C70="B",VLOOKUP($A70,Bat!$A$4:$BF$2320,H$1,FALSE),VLOOKUP($A70,Pit!$A$4:$BA$1686,H$2,FALSE))</f>
        <v>18</v>
      </c>
      <c r="I70" s="16" t="str">
        <f>IF($C70="B",VLOOKUP($A70,Bat!$A$4:$BF$2320,I$1,FALSE),VLOOKUP($A70,Pit!$A$4:$BA$1686,I$2,FALSE))</f>
        <v>R</v>
      </c>
      <c r="J70" s="16" t="str">
        <f>IF($C70="B",VLOOKUP($A70,Bat!$A$4:$BF$2320,J$1,FALSE),VLOOKUP($A70,Pit!$A$4:$BA$1686,J$2,FALSE))</f>
        <v>R</v>
      </c>
      <c r="K70" s="16" t="str">
        <f>IF($C70="B",VLOOKUP($A70,Bat!$A$4:$BF$2320,K$1,FALSE),VLOOKUP($A70,Pit!$A$4:$BA$1686,K$2,FALSE))</f>
        <v>Normal</v>
      </c>
      <c r="L70" s="17" t="str">
        <f>IF($C70="B",VLOOKUP($A70,Bat!$A$4:$BF$2320,L$1,FALSE),VLOOKUP($A70,Pit!$A$4:$BA$1686,L$2,FALSE))</f>
        <v>Normal</v>
      </c>
      <c r="M70" s="16">
        <f>IF($C70="B",VLOOKUP($A70,Bat!$A$4:$BF$2320,M$1,FALSE),VLOOKUP($A70,Pit!$A$4:$BA$1686,M$2,FALSE))</f>
        <v>5</v>
      </c>
      <c r="N70" s="16">
        <f>IF($C70="B",VLOOKUP($A70,Bat!$A$4:$BF$2320,N$1,FALSE),VLOOKUP($A70,Pit!$A$4:$BA$1686,N$2,FALSE))</f>
        <v>4</v>
      </c>
      <c r="O70" s="16">
        <f>IF($C70="B",VLOOKUP($A70,Bat!$A$4:$BF$2320,O$1,FALSE),VLOOKUP($A70,Pit!$A$4:$BA$1686,O$2,FALSE))</f>
        <v>5</v>
      </c>
      <c r="P70" s="16" t="str">
        <f>IF($C70="B",VLOOKUP($A70,Bat!$A$4:$BF$2320,P$1,FALSE),VLOOKUP($A70,Pit!$A$4:$BA$1686,P$2,FALSE))</f>
        <v>91-93 Mph</v>
      </c>
      <c r="Q70" s="17">
        <f>IF($C70="B",VLOOKUP($A70,Bat!$A$4:$BF$2320,Q$1,FALSE),VLOOKUP($A70,Pit!$A$4:$BA$1686,Q$2,FALSE))</f>
        <v>9</v>
      </c>
      <c r="R70" s="18">
        <f>IF($C70="B",VLOOKUP($A70,Bat!$A$4:$BF$2320,R$1,FALSE),VLOOKUP($A70,Pit!$A$4:$BA$1686,R$2,FALSE))</f>
        <v>35.85479224684984</v>
      </c>
      <c r="S70" s="19">
        <f>IF($C70="B",VLOOKUP($A70,Bat!$A$4:$BF$2320,S$1,FALSE),VLOOKUP($A70,Pit!$A$4:$BA$1686,S$2,FALSE))</f>
        <v>2.0922916017275184</v>
      </c>
      <c r="T70" s="20" t="str">
        <f>IF($C70="B",VLOOKUP($A70,Bat!$A$4:$BF$2320,T$1,FALSE),VLOOKUP($A70,Pit!$A$4:$BA$1686,T$2,FALSE))</f>
        <v>$600k</v>
      </c>
      <c r="U70" s="17" t="str">
        <f>VLOOKUP(IF($C70="B",VLOOKUP($A70,Bat!$A$4:$AU$2320,U$1,FALSE),VLOOKUP($A70,Pit!$A$4:$BE$1686,U$2,FALSE)),COND!$A$35:$B$41,2,FALSE)</f>
        <v>??</v>
      </c>
      <c r="V70" s="21">
        <f>IF($C70="B",VLOOKUP($A70,Bat!$A$4:$AT$2284,46,FALSE),VLOOKUP($A70,Pit!$A$4:$BD$1664,56,FALSE))</f>
        <v>30</v>
      </c>
      <c r="W70" s="16">
        <f t="shared" si="7"/>
        <v>999</v>
      </c>
      <c r="X70" s="16">
        <v>63</v>
      </c>
      <c r="Y70" s="22">
        <f t="shared" si="8"/>
        <v>86</v>
      </c>
      <c r="Z70" s="16">
        <f>IFERROR(VLOOKUP($D70,Results37!$F$3:$L$1396,Z$1,FALSE),"")</f>
        <v>66</v>
      </c>
      <c r="AA70" s="47">
        <f>IF(ISERROR(VLOOKUP(D70,Results37!$F$3:$O$399,AA$1,FALSE)),"",IF(VLOOKUP(D70,Results37!$F$3:$O$399,AA$1+1,FALSE)=1,"S"&amp;VLOOKUP(D70,Results37!$F$3:$O$399,AA$1,FALSE),VLOOKUP(D70,Results37!$F$3:$O$399,AA$1,FALSE)))</f>
        <v>3</v>
      </c>
      <c r="AB70" s="16">
        <f>IFERROR(VLOOKUP($D70,Results37!$F$3:$L$1396,AB$1,FALSE),"")</f>
        <v>8</v>
      </c>
      <c r="AC70" s="16" t="str">
        <f>IFERROR(VLOOKUP($D70,Results37!$F$3:$L$1396,AC$1,FALSE),"")</f>
        <v>Palm Springs Codgers</v>
      </c>
      <c r="AD70" s="16">
        <f t="shared" si="9"/>
        <v>-3</v>
      </c>
      <c r="AE70" s="20" t="str">
        <f>IF(ISERROR(VLOOKUP($AC70&amp;"-"&amp;$F70&amp;" "&amp;G70,Bonuses!$B$1:$G$1006,4,FALSE)),"",INT(VLOOKUP($AC70&amp;"-"&amp;$F70&amp;" "&amp;$G70,Bonuses!$B$1:$G$1006,4,FALSE)))</f>
        <v/>
      </c>
      <c r="AF70" s="16" t="str">
        <f>IF(ISERROR(VLOOKUP($AC70&amp;"-"&amp;$F70,Bonuses!$B$1:$G$1006,5,FALSE)),"",IF(VLOOKUP($AC70&amp;"-"&amp;$F70,Bonuses!$B$1:$G$1006,5,FALSE)="","",VLOOKUP($AC70&amp;"-"&amp;$F70,Bonuses!$B$1:$G$1006,6,FALSE)&amp;" yrs, "&amp;VLOOKUP($AC70&amp;"-"&amp;$F70,Bonuses!$B$1:$G$1006,5,FALSE)))</f>
        <v/>
      </c>
    </row>
    <row r="71" spans="1:32" s="21" customFormat="1" x14ac:dyDescent="0.25">
      <c r="A71" s="21" t="s">
        <v>2309</v>
      </c>
      <c r="B71" s="21">
        <f t="shared" si="5"/>
        <v>1</v>
      </c>
      <c r="C71" s="21" t="str">
        <f t="shared" si="6"/>
        <v>P</v>
      </c>
      <c r="D71" s="17">
        <f>IF($C71="B",VLOOKUP($A71,Bat!$A$4:$BF$2320,D$1,FALSE),VLOOKUP($A71,Pit!$A$4:$BA$1686,D$2,FALSE))</f>
        <v>16101</v>
      </c>
      <c r="E71" s="16" t="str">
        <f>IF($C71="B",VLOOKUP($A71,Bat!$A$4:$BF$2320,E$1,FALSE),VLOOKUP($A71,Pit!$A$4:$BA$1686,E$2,FALSE))</f>
        <v>SP</v>
      </c>
      <c r="F71" s="16" t="str">
        <f>IF($C71="B",VLOOKUP($A71,Bat!$A$4:$BF$2320,F$1,FALSE),VLOOKUP($A71,Pit!$A$4:$BA$1686,F$2,FALSE))</f>
        <v>Cristián</v>
      </c>
      <c r="G71" s="16" t="str">
        <f>IF($C71="B",VLOOKUP($A71,Bat!$A$4:$BF$2320,G$1,FALSE),VLOOKUP($A71,Pit!$A$4:$BA$1686,G$2,FALSE))</f>
        <v>Rodríguez</v>
      </c>
      <c r="H71" s="16">
        <f>IF($C71="B",VLOOKUP($A71,Bat!$A$4:$BF$2320,H$1,FALSE),VLOOKUP($A71,Pit!$A$4:$BA$1686,H$2,FALSE))</f>
        <v>18</v>
      </c>
      <c r="I71" s="16" t="str">
        <f>IF($C71="B",VLOOKUP($A71,Bat!$A$4:$BF$2320,I$1,FALSE),VLOOKUP($A71,Pit!$A$4:$BA$1686,I$2,FALSE))</f>
        <v>R</v>
      </c>
      <c r="J71" s="16" t="str">
        <f>IF($C71="B",VLOOKUP($A71,Bat!$A$4:$BF$2320,J$1,FALSE),VLOOKUP($A71,Pit!$A$4:$BA$1686,J$2,FALSE))</f>
        <v>R</v>
      </c>
      <c r="K71" s="16" t="str">
        <f>IF($C71="B",VLOOKUP($A71,Bat!$A$4:$BF$2320,K$1,FALSE),VLOOKUP($A71,Pit!$A$4:$BA$1686,K$2,FALSE))</f>
        <v>Normal</v>
      </c>
      <c r="L71" s="17" t="str">
        <f>IF($C71="B",VLOOKUP($A71,Bat!$A$4:$BF$2320,L$1,FALSE),VLOOKUP($A71,Pit!$A$4:$BA$1686,L$2,FALSE))</f>
        <v>Normal</v>
      </c>
      <c r="M71" s="16">
        <f>IF($C71="B",VLOOKUP($A71,Bat!$A$4:$BF$2320,M$1,FALSE),VLOOKUP($A71,Pit!$A$4:$BA$1686,M$2,FALSE))</f>
        <v>5</v>
      </c>
      <c r="N71" s="16">
        <f>IF($C71="B",VLOOKUP($A71,Bat!$A$4:$BF$2320,N$1,FALSE),VLOOKUP($A71,Pit!$A$4:$BA$1686,N$2,FALSE))</f>
        <v>4</v>
      </c>
      <c r="O71" s="16">
        <f>IF($C71="B",VLOOKUP($A71,Bat!$A$4:$BF$2320,O$1,FALSE),VLOOKUP($A71,Pit!$A$4:$BA$1686,O$2,FALSE))</f>
        <v>3</v>
      </c>
      <c r="P71" s="16" t="str">
        <f>IF($C71="B",VLOOKUP($A71,Bat!$A$4:$BF$2320,P$1,FALSE),VLOOKUP($A71,Pit!$A$4:$BA$1686,P$2,FALSE))</f>
        <v>91-93 Mph</v>
      </c>
      <c r="Q71" s="17">
        <f>IF($C71="B",VLOOKUP($A71,Bat!$A$4:$BF$2320,Q$1,FALSE),VLOOKUP($A71,Pit!$A$4:$BA$1686,Q$2,FALSE))</f>
        <v>6</v>
      </c>
      <c r="R71" s="18">
        <f>IF($C71="B",VLOOKUP($A71,Bat!$A$4:$BF$2320,R$1,FALSE),VLOOKUP($A71,Pit!$A$4:$BA$1686,R$2,FALSE))</f>
        <v>26.589779549272144</v>
      </c>
      <c r="S71" s="19">
        <f>IF($C71="B",VLOOKUP($A71,Bat!$A$4:$BF$2320,S$1,FALSE),VLOOKUP($A71,Pit!$A$4:$BA$1686,S$2,FALSE))</f>
        <v>1.278359817804253</v>
      </c>
      <c r="T71" s="20" t="str">
        <f>IF($C71="B",VLOOKUP($A71,Bat!$A$4:$BF$2320,T$1,FALSE),VLOOKUP($A71,Pit!$A$4:$BA$1686,T$2,FALSE))</f>
        <v>$280k</v>
      </c>
      <c r="U71" s="17" t="str">
        <f>VLOOKUP(IF($C71="B",VLOOKUP($A71,Bat!$A$4:$AU$2320,U$1,FALSE),VLOOKUP($A71,Pit!$A$4:$BE$1686,U$2,FALSE)),COND!$A$35:$B$41,2,FALSE)</f>
        <v>??</v>
      </c>
      <c r="V71" s="21">
        <f>IF($C71="B",VLOOKUP($A71,Bat!$A$4:$AT$2284,46,FALSE),VLOOKUP($A71,Pit!$A$4:$BD$1664,56,FALSE))</f>
        <v>117</v>
      </c>
      <c r="W71" s="16">
        <f t="shared" si="7"/>
        <v>999</v>
      </c>
      <c r="X71" s="16"/>
      <c r="Y71" s="22">
        <f t="shared" si="8"/>
        <v>223</v>
      </c>
      <c r="Z71" s="16">
        <f>IFERROR(VLOOKUP($D71,Results37!$F$3:$L$1396,Z$1,FALSE),"")</f>
        <v>67</v>
      </c>
      <c r="AA71" s="47">
        <f>IF(ISERROR(VLOOKUP(D71,Results37!$F$3:$O$399,AA$1,FALSE)),"",IF(VLOOKUP(D71,Results37!$F$3:$O$399,AA$1+1,FALSE)=1,"S"&amp;VLOOKUP(D71,Results37!$F$3:$O$399,AA$1,FALSE),VLOOKUP(D71,Results37!$F$3:$O$399,AA$1,FALSE)))</f>
        <v>3</v>
      </c>
      <c r="AB71" s="16">
        <f>IFERROR(VLOOKUP($D71,Results37!$F$3:$L$1396,AB$1,FALSE),"")</f>
        <v>9</v>
      </c>
      <c r="AC71" s="16" t="str">
        <f>IFERROR(VLOOKUP($D71,Results37!$F$3:$L$1396,AC$1,FALSE),"")</f>
        <v>New Orleans Trendsetters</v>
      </c>
      <c r="AD71" s="16" t="str">
        <f t="shared" si="9"/>
        <v/>
      </c>
      <c r="AE71" s="20" t="str">
        <f>IF(ISERROR(VLOOKUP($AC71&amp;"-"&amp;$F71&amp;" "&amp;G71,Bonuses!$B$1:$G$1006,4,FALSE)),"",INT(VLOOKUP($AC71&amp;"-"&amp;$F71&amp;" "&amp;$G71,Bonuses!$B$1:$G$1006,4,FALSE)))</f>
        <v/>
      </c>
      <c r="AF71" s="16" t="str">
        <f>IF(ISERROR(VLOOKUP($AC71&amp;"-"&amp;$F71,Bonuses!$B$1:$G$1006,5,FALSE)),"",IF(VLOOKUP($AC71&amp;"-"&amp;$F71,Bonuses!$B$1:$G$1006,5,FALSE)="","",VLOOKUP($AC71&amp;"-"&amp;$F71,Bonuses!$B$1:$G$1006,6,FALSE)&amp;" yrs, "&amp;VLOOKUP($AC71&amp;"-"&amp;$F71,Bonuses!$B$1:$G$1006,5,FALSE)))</f>
        <v/>
      </c>
    </row>
    <row r="72" spans="1:32" s="21" customFormat="1" x14ac:dyDescent="0.25">
      <c r="A72" s="21" t="s">
        <v>2282</v>
      </c>
      <c r="B72" s="21">
        <f t="shared" si="5"/>
        <v>1</v>
      </c>
      <c r="C72" s="21" t="str">
        <f t="shared" si="6"/>
        <v>P</v>
      </c>
      <c r="D72" s="17">
        <f>IF($C72="B",VLOOKUP($A72,Bat!$A$4:$BF$2320,D$1,FALSE),VLOOKUP($A72,Pit!$A$4:$BA$1686,D$2,FALSE))</f>
        <v>3390</v>
      </c>
      <c r="E72" s="16" t="str">
        <f>IF($C72="B",VLOOKUP($A72,Bat!$A$4:$BF$2320,E$1,FALSE),VLOOKUP($A72,Pit!$A$4:$BA$1686,E$2,FALSE))</f>
        <v>SP</v>
      </c>
      <c r="F72" s="16" t="str">
        <f>IF($C72="B",VLOOKUP($A72,Bat!$A$4:$BF$2320,F$1,FALSE),VLOOKUP($A72,Pit!$A$4:$BA$1686,F$2,FALSE))</f>
        <v>Ben</v>
      </c>
      <c r="G72" s="16" t="str">
        <f>IF($C72="B",VLOOKUP($A72,Bat!$A$4:$BF$2320,G$1,FALSE),VLOOKUP($A72,Pit!$A$4:$BA$1686,G$2,FALSE))</f>
        <v>Wallace</v>
      </c>
      <c r="H72" s="16">
        <f>IF($C72="B",VLOOKUP($A72,Bat!$A$4:$BF$2320,H$1,FALSE),VLOOKUP($A72,Pit!$A$4:$BA$1686,H$2,FALSE))</f>
        <v>21</v>
      </c>
      <c r="I72" s="16" t="str">
        <f>IF($C72="B",VLOOKUP($A72,Bat!$A$4:$BF$2320,I$1,FALSE),VLOOKUP($A72,Pit!$A$4:$BA$1686,I$2,FALSE))</f>
        <v>R</v>
      </c>
      <c r="J72" s="16" t="str">
        <f>IF($C72="B",VLOOKUP($A72,Bat!$A$4:$BF$2320,J$1,FALSE),VLOOKUP($A72,Pit!$A$4:$BA$1686,J$2,FALSE))</f>
        <v>R</v>
      </c>
      <c r="K72" s="16" t="str">
        <f>IF($C72="B",VLOOKUP($A72,Bat!$A$4:$BF$2320,K$1,FALSE),VLOOKUP($A72,Pit!$A$4:$BA$1686,K$2,FALSE))</f>
        <v>Normal</v>
      </c>
      <c r="L72" s="17" t="str">
        <f>IF($C72="B",VLOOKUP($A72,Bat!$A$4:$BF$2320,L$1,FALSE),VLOOKUP($A72,Pit!$A$4:$BA$1686,L$2,FALSE))</f>
        <v>Normal</v>
      </c>
      <c r="M72" s="16">
        <f>IF($C72="B",VLOOKUP($A72,Bat!$A$4:$BF$2320,M$1,FALSE),VLOOKUP($A72,Pit!$A$4:$BA$1686,M$2,FALSE))</f>
        <v>8</v>
      </c>
      <c r="N72" s="16">
        <f>IF($C72="B",VLOOKUP($A72,Bat!$A$4:$BF$2320,N$1,FALSE),VLOOKUP($A72,Pit!$A$4:$BA$1686,N$2,FALSE))</f>
        <v>2</v>
      </c>
      <c r="O72" s="16">
        <f>IF($C72="B",VLOOKUP($A72,Bat!$A$4:$BF$2320,O$1,FALSE),VLOOKUP($A72,Pit!$A$4:$BA$1686,O$2,FALSE))</f>
        <v>3</v>
      </c>
      <c r="P72" s="16" t="str">
        <f>IF($C72="B",VLOOKUP($A72,Bat!$A$4:$BF$2320,P$1,FALSE),VLOOKUP($A72,Pit!$A$4:$BA$1686,P$2,FALSE))</f>
        <v>92-94 Mph</v>
      </c>
      <c r="Q72" s="17">
        <f>IF($C72="B",VLOOKUP($A72,Bat!$A$4:$BF$2320,Q$1,FALSE),VLOOKUP($A72,Pit!$A$4:$BA$1686,Q$2,FALSE))</f>
        <v>8</v>
      </c>
      <c r="R72" s="18">
        <f>IF($C72="B",VLOOKUP($A72,Bat!$A$4:$BF$2320,R$1,FALSE),VLOOKUP($A72,Pit!$A$4:$BA$1686,R$2,FALSE))</f>
        <v>31.402521061048105</v>
      </c>
      <c r="S72" s="19">
        <f>IF($C72="B",VLOOKUP($A72,Bat!$A$4:$BF$2320,S$1,FALSE),VLOOKUP($A72,Pit!$A$4:$BA$1686,S$2,FALSE))</f>
        <v>1.7011593769743674</v>
      </c>
      <c r="T72" s="20" t="str">
        <f>IF($C72="B",VLOOKUP($A72,Bat!$A$4:$BF$2320,T$1,FALSE),VLOOKUP($A72,Pit!$A$4:$BA$1686,T$2,FALSE))</f>
        <v>$350k</v>
      </c>
      <c r="U72" s="17" t="str">
        <f>VLOOKUP(IF($C72="B",VLOOKUP($A72,Bat!$A$4:$AU$2320,U$1,FALSE),VLOOKUP($A72,Pit!$A$4:$BE$1686,U$2,FALSE)),COND!$A$35:$B$41,2,FALSE)</f>
        <v>??</v>
      </c>
      <c r="V72" s="21">
        <f>IF($C72="B",VLOOKUP($A72,Bat!$A$4:$AT$2284,46,FALSE),VLOOKUP($A72,Pit!$A$4:$BD$1664,56,FALSE))</f>
        <v>47</v>
      </c>
      <c r="W72" s="16">
        <f t="shared" si="7"/>
        <v>999</v>
      </c>
      <c r="X72" s="16"/>
      <c r="Y72" s="22">
        <f t="shared" si="8"/>
        <v>143</v>
      </c>
      <c r="Z72" s="16">
        <f>IFERROR(VLOOKUP($D72,Results37!$F$3:$L$1396,Z$1,FALSE),"")</f>
        <v>68</v>
      </c>
      <c r="AA72" s="47">
        <f>IF(ISERROR(VLOOKUP(D72,Results37!$F$3:$O$399,AA$1,FALSE)),"",IF(VLOOKUP(D72,Results37!$F$3:$O$399,AA$1+1,FALSE)=1,"S"&amp;VLOOKUP(D72,Results37!$F$3:$O$399,AA$1,FALSE),VLOOKUP(D72,Results37!$F$3:$O$399,AA$1,FALSE)))</f>
        <v>3</v>
      </c>
      <c r="AB72" s="16">
        <f>IFERROR(VLOOKUP($D72,Results37!$F$3:$L$1396,AB$1,FALSE),"")</f>
        <v>10</v>
      </c>
      <c r="AC72" s="16" t="str">
        <f>IFERROR(VLOOKUP($D72,Results37!$F$3:$L$1396,AC$1,FALSE),"")</f>
        <v>Neo-Tokyo Akira</v>
      </c>
      <c r="AD72" s="16" t="str">
        <f t="shared" si="9"/>
        <v/>
      </c>
      <c r="AE72" s="20">
        <f>IF(ISERROR(VLOOKUP($AC72&amp;"-"&amp;$F72&amp;" "&amp;G72,Bonuses!$B$1:$G$1006,4,FALSE)),"",INT(VLOOKUP($AC72&amp;"-"&amp;$F72&amp;" "&amp;$G72,Bonuses!$B$1:$G$1006,4,FALSE)))</f>
        <v>300000</v>
      </c>
      <c r="AF72" s="16" t="str">
        <f>IF(ISERROR(VLOOKUP($AC72&amp;"-"&amp;$F72,Bonuses!$B$1:$G$1006,5,FALSE)),"",IF(VLOOKUP($AC72&amp;"-"&amp;$F72,Bonuses!$B$1:$G$1006,5,FALSE)="","",VLOOKUP($AC72&amp;"-"&amp;$F72,Bonuses!$B$1:$G$1006,6,FALSE)&amp;" yrs, "&amp;VLOOKUP($AC72&amp;"-"&amp;$F72,Bonuses!$B$1:$G$1006,5,FALSE)))</f>
        <v/>
      </c>
    </row>
    <row r="73" spans="1:32" s="21" customFormat="1" x14ac:dyDescent="0.25">
      <c r="A73" s="21" t="s">
        <v>3103</v>
      </c>
      <c r="B73" s="21">
        <f t="shared" si="5"/>
        <v>1</v>
      </c>
      <c r="C73" s="21" t="str">
        <f t="shared" si="6"/>
        <v>B</v>
      </c>
      <c r="D73" s="17">
        <f>IF($C73="B",VLOOKUP($A73,Bat!$A$4:$BF$2320,D$1,FALSE),VLOOKUP($A73,Pit!$A$4:$BA$1686,D$2,FALSE))</f>
        <v>14697</v>
      </c>
      <c r="E73" s="16" t="str">
        <f>IF($C73="B",VLOOKUP($A73,Bat!$A$4:$BF$2320,E$1,FALSE),VLOOKUP($A73,Pit!$A$4:$BA$1686,E$2,FALSE))</f>
        <v>1B</v>
      </c>
      <c r="F73" s="16" t="str">
        <f>IF($C73="B",VLOOKUP($A73,Bat!$A$4:$BF$2320,F$1,FALSE),VLOOKUP($A73,Pit!$A$4:$BA$1686,F$2,FALSE))</f>
        <v>Haywood</v>
      </c>
      <c r="G73" s="16" t="str">
        <f>IF($C73="B",VLOOKUP($A73,Bat!$A$4:$BF$2320,G$1,FALSE),VLOOKUP($A73,Pit!$A$4:$BA$1686,G$2,FALSE))</f>
        <v>Riley</v>
      </c>
      <c r="H73" s="16">
        <f>IF($C73="B",VLOOKUP($A73,Bat!$A$4:$BF$2320,H$1,FALSE),VLOOKUP($A73,Pit!$A$4:$BA$1686,H$2,FALSE))</f>
        <v>21</v>
      </c>
      <c r="I73" s="16" t="str">
        <f>IF($C73="B",VLOOKUP($A73,Bat!$A$4:$BF$2320,I$1,FALSE),VLOOKUP($A73,Pit!$A$4:$BA$1686,I$2,FALSE))</f>
        <v>L</v>
      </c>
      <c r="J73" s="16" t="str">
        <f>IF($C73="B",VLOOKUP($A73,Bat!$A$4:$BF$2320,J$1,FALSE),VLOOKUP($A73,Pit!$A$4:$BA$1686,J$2,FALSE))</f>
        <v>L</v>
      </c>
      <c r="K73" s="16" t="str">
        <f>IF($C73="B",VLOOKUP($A73,Bat!$A$4:$BF$2320,K$1,FALSE),VLOOKUP($A73,Pit!$A$4:$BA$1686,K$2,FALSE))</f>
        <v>Normal</v>
      </c>
      <c r="L73" s="17" t="str">
        <f>IF($C73="B",VLOOKUP($A73,Bat!$A$4:$BF$2320,L$1,FALSE),VLOOKUP($A73,Pit!$A$4:$BA$1686,L$2,FALSE))</f>
        <v>High</v>
      </c>
      <c r="M73" s="16">
        <f>IF($C73="B",VLOOKUP($A73,Bat!$A$4:$BF$2320,M$1,FALSE),VLOOKUP($A73,Pit!$A$4:$BA$1686,M$2,FALSE))</f>
        <v>6</v>
      </c>
      <c r="N73" s="16">
        <f>IF($C73="B",VLOOKUP($A73,Bat!$A$4:$BF$2320,N$1,FALSE),VLOOKUP($A73,Pit!$A$4:$BA$1686,N$2,FALSE))</f>
        <v>4</v>
      </c>
      <c r="O73" s="16">
        <f>IF($C73="B",VLOOKUP($A73,Bat!$A$4:$BF$2320,O$1,FALSE),VLOOKUP($A73,Pit!$A$4:$BA$1686,O$2,FALSE))</f>
        <v>5</v>
      </c>
      <c r="P73" s="16">
        <f>IF($C73="B",VLOOKUP($A73,Bat!$A$4:$BF$2320,P$1,FALSE),VLOOKUP($A73,Pit!$A$4:$BA$1686,P$2,FALSE))</f>
        <v>8</v>
      </c>
      <c r="Q73" s="17">
        <f>IF($C73="B",VLOOKUP($A73,Bat!$A$4:$BF$2320,Q$1,FALSE),VLOOKUP($A73,Pit!$A$4:$BA$1686,Q$2,FALSE))</f>
        <v>4</v>
      </c>
      <c r="R73" s="18">
        <f>IF($C73="B",VLOOKUP($A73,Bat!$A$4:$BF$2320,R$1,FALSE),VLOOKUP($A73,Pit!$A$4:$BA$1686,R$2,FALSE))</f>
        <v>19.187394559768109</v>
      </c>
      <c r="S73" s="19">
        <f>IF($C73="B",VLOOKUP($A73,Bat!$A$4:$BF$2320,S$1,FALSE),VLOOKUP($A73,Pit!$A$4:$BA$1686,S$2,FALSE))</f>
        <v>3.1503279839518412</v>
      </c>
      <c r="T73" s="20" t="str">
        <f>IF($C73="B",VLOOKUP($A73,Bat!$A$4:$BF$2320,T$1,FALSE),VLOOKUP($A73,Pit!$A$4:$BA$1686,T$2,FALSE))</f>
        <v>$310k</v>
      </c>
      <c r="U73" s="17" t="str">
        <f>VLOOKUP(IF($C73="B",VLOOKUP($A73,Bat!$A$4:$AU$2320,U$1,FALSE),VLOOKUP($A73,Pit!$A$4:$BE$1686,U$2,FALSE)),COND!$A$35:$B$41,2,FALSE)</f>
        <v>??</v>
      </c>
      <c r="V73" s="21">
        <f>IF($C73="B",VLOOKUP($A73,Bat!$A$4:$AT$2284,46,FALSE),VLOOKUP($A73,Pit!$A$4:$BD$1664,56,FALSE))</f>
        <v>20</v>
      </c>
      <c r="W73" s="16">
        <f t="shared" si="7"/>
        <v>999</v>
      </c>
      <c r="X73" s="16">
        <v>35</v>
      </c>
      <c r="Y73" s="22">
        <f t="shared" si="8"/>
        <v>18</v>
      </c>
      <c r="Z73" s="16">
        <f>IFERROR(VLOOKUP($D73,Results37!$F$3:$L$1396,Z$1,FALSE),"")</f>
        <v>69</v>
      </c>
      <c r="AA73" s="47">
        <f>IF(ISERROR(VLOOKUP(D73,Results37!$F$3:$O$399,AA$1,FALSE)),"",IF(VLOOKUP(D73,Results37!$F$3:$O$399,AA$1+1,FALSE)=1,"S"&amp;VLOOKUP(D73,Results37!$F$3:$O$399,AA$1,FALSE),VLOOKUP(D73,Results37!$F$3:$O$399,AA$1,FALSE)))</f>
        <v>3</v>
      </c>
      <c r="AB73" s="16">
        <f>IFERROR(VLOOKUP($D73,Results37!$F$3:$L$1396,AB$1,FALSE),"")</f>
        <v>11</v>
      </c>
      <c r="AC73" s="16" t="str">
        <f>IFERROR(VLOOKUP($D73,Results37!$F$3:$L$1396,AC$1,FALSE),"")</f>
        <v>Bakersfield Bears</v>
      </c>
      <c r="AD73" s="16">
        <f t="shared" si="9"/>
        <v>-34</v>
      </c>
      <c r="AE73" s="20">
        <f>IF(ISERROR(VLOOKUP($AC73&amp;"-"&amp;$F73&amp;" "&amp;G73,Bonuses!$B$1:$G$1006,4,FALSE)),"",INT(VLOOKUP($AC73&amp;"-"&amp;$F73&amp;" "&amp;$G73,Bonuses!$B$1:$G$1006,4,FALSE)))</f>
        <v>350000</v>
      </c>
      <c r="AF73" s="16" t="str">
        <f>IF(ISERROR(VLOOKUP($AC73&amp;"-"&amp;$F73,Bonuses!$B$1:$G$1006,5,FALSE)),"",IF(VLOOKUP($AC73&amp;"-"&amp;$F73,Bonuses!$B$1:$G$1006,5,FALSE)="","",VLOOKUP($AC73&amp;"-"&amp;$F73,Bonuses!$B$1:$G$1006,6,FALSE)&amp;" yrs, "&amp;VLOOKUP($AC73&amp;"-"&amp;$F73,Bonuses!$B$1:$G$1006,5,FALSE)))</f>
        <v/>
      </c>
    </row>
    <row r="74" spans="1:32" s="21" customFormat="1" x14ac:dyDescent="0.25">
      <c r="A74" s="21" t="s">
        <v>3040</v>
      </c>
      <c r="B74" s="21">
        <f t="shared" si="5"/>
        <v>1</v>
      </c>
      <c r="C74" s="21" t="str">
        <f t="shared" si="6"/>
        <v>B</v>
      </c>
      <c r="D74" s="17">
        <f>IF($C74="B",VLOOKUP($A74,Bat!$A$4:$BF$2320,D$1,FALSE),VLOOKUP($A74,Pit!$A$4:$BA$1686,D$2,FALSE))</f>
        <v>2949</v>
      </c>
      <c r="E74" s="16" t="str">
        <f>IF($C74="B",VLOOKUP($A74,Bat!$A$4:$BF$2320,E$1,FALSE),VLOOKUP($A74,Pit!$A$4:$BA$1686,E$2,FALSE))</f>
        <v>3B</v>
      </c>
      <c r="F74" s="16" t="str">
        <f>IF($C74="B",VLOOKUP($A74,Bat!$A$4:$BF$2320,F$1,FALSE),VLOOKUP($A74,Pit!$A$4:$BA$1686,F$2,FALSE))</f>
        <v>Gerald</v>
      </c>
      <c r="G74" s="16" t="str">
        <f>IF($C74="B",VLOOKUP($A74,Bat!$A$4:$BF$2320,G$1,FALSE),VLOOKUP($A74,Pit!$A$4:$BA$1686,G$2,FALSE))</f>
        <v>McKnight</v>
      </c>
      <c r="H74" s="16">
        <f>IF($C74="B",VLOOKUP($A74,Bat!$A$4:$BF$2320,H$1,FALSE),VLOOKUP($A74,Pit!$A$4:$BA$1686,H$2,FALSE))</f>
        <v>21</v>
      </c>
      <c r="I74" s="16" t="str">
        <f>IF($C74="B",VLOOKUP($A74,Bat!$A$4:$BF$2320,I$1,FALSE),VLOOKUP($A74,Pit!$A$4:$BA$1686,I$2,FALSE))</f>
        <v>L</v>
      </c>
      <c r="J74" s="16" t="str">
        <f>IF($C74="B",VLOOKUP($A74,Bat!$A$4:$BF$2320,J$1,FALSE),VLOOKUP($A74,Pit!$A$4:$BA$1686,J$2,FALSE))</f>
        <v>R</v>
      </c>
      <c r="K74" s="16" t="str">
        <f>IF($C74="B",VLOOKUP($A74,Bat!$A$4:$BF$2320,K$1,FALSE),VLOOKUP($A74,Pit!$A$4:$BA$1686,K$2,FALSE))</f>
        <v>Normal</v>
      </c>
      <c r="L74" s="17" t="str">
        <f>IF($C74="B",VLOOKUP($A74,Bat!$A$4:$BF$2320,L$1,FALSE),VLOOKUP($A74,Pit!$A$4:$BA$1686,L$2,FALSE))</f>
        <v>High</v>
      </c>
      <c r="M74" s="16">
        <f>IF($C74="B",VLOOKUP($A74,Bat!$A$4:$BF$2320,M$1,FALSE),VLOOKUP($A74,Pit!$A$4:$BA$1686,M$2,FALSE))</f>
        <v>5</v>
      </c>
      <c r="N74" s="16">
        <f>IF($C74="B",VLOOKUP($A74,Bat!$A$4:$BF$2320,N$1,FALSE),VLOOKUP($A74,Pit!$A$4:$BA$1686,N$2,FALSE))</f>
        <v>4</v>
      </c>
      <c r="O74" s="16">
        <f>IF($C74="B",VLOOKUP($A74,Bat!$A$4:$BF$2320,O$1,FALSE),VLOOKUP($A74,Pit!$A$4:$BA$1686,O$2,FALSE))</f>
        <v>4</v>
      </c>
      <c r="P74" s="16">
        <f>IF($C74="B",VLOOKUP($A74,Bat!$A$4:$BF$2320,P$1,FALSE),VLOOKUP($A74,Pit!$A$4:$BA$1686,P$2,FALSE))</f>
        <v>4</v>
      </c>
      <c r="Q74" s="17">
        <f>IF($C74="B",VLOOKUP($A74,Bat!$A$4:$BF$2320,Q$1,FALSE),VLOOKUP($A74,Pit!$A$4:$BA$1686,Q$2,FALSE))</f>
        <v>7</v>
      </c>
      <c r="R74" s="18">
        <f>IF($C74="B",VLOOKUP($A74,Bat!$A$4:$BF$2320,R$1,FALSE),VLOOKUP($A74,Pit!$A$4:$BA$1686,R$2,FALSE))</f>
        <v>12.213860782603414</v>
      </c>
      <c r="S74" s="19">
        <f>IF($C74="B",VLOOKUP($A74,Bat!$A$4:$BF$2320,S$1,FALSE),VLOOKUP($A74,Pit!$A$4:$BA$1686,S$2,FALSE))</f>
        <v>2.1560664810213375</v>
      </c>
      <c r="T74" s="20" t="str">
        <f>IF($C74="B",VLOOKUP($A74,Bat!$A$4:$BF$2320,T$1,FALSE),VLOOKUP($A74,Pit!$A$4:$BA$1686,T$2,FALSE))</f>
        <v>$300k</v>
      </c>
      <c r="U74" s="17" t="str">
        <f>VLOOKUP(IF($C74="B",VLOOKUP($A74,Bat!$A$4:$AU$2320,U$1,FALSE),VLOOKUP($A74,Pit!$A$4:$BE$1686,U$2,FALSE)),COND!$A$35:$B$41,2,FALSE)</f>
        <v>??</v>
      </c>
      <c r="V74" s="21">
        <f>IF($C74="B",VLOOKUP($A74,Bat!$A$4:$AT$2284,46,FALSE),VLOOKUP($A74,Pit!$A$4:$BD$1664,56,FALSE))</f>
        <v>22</v>
      </c>
      <c r="W74" s="16">
        <f t="shared" si="7"/>
        <v>999</v>
      </c>
      <c r="X74" s="16">
        <v>43</v>
      </c>
      <c r="Y74" s="22">
        <f t="shared" si="8"/>
        <v>81</v>
      </c>
      <c r="Z74" s="16">
        <f>IFERROR(VLOOKUP($D74,Results37!$F$3:$L$1396,Z$1,FALSE),"")</f>
        <v>70</v>
      </c>
      <c r="AA74" s="47">
        <f>IF(ISERROR(VLOOKUP(D74,Results37!$F$3:$O$399,AA$1,FALSE)),"",IF(VLOOKUP(D74,Results37!$F$3:$O$399,AA$1+1,FALSE)=1,"S"&amp;VLOOKUP(D74,Results37!$F$3:$O$399,AA$1,FALSE),VLOOKUP(D74,Results37!$F$3:$O$399,AA$1,FALSE)))</f>
        <v>3</v>
      </c>
      <c r="AB74" s="16">
        <f>IFERROR(VLOOKUP($D74,Results37!$F$3:$L$1396,AB$1,FALSE),"")</f>
        <v>12</v>
      </c>
      <c r="AC74" s="16" t="str">
        <f>IFERROR(VLOOKUP($D74,Results37!$F$3:$L$1396,AC$1,FALSE),"")</f>
        <v>Arlington Bureaucrats</v>
      </c>
      <c r="AD74" s="16">
        <f t="shared" si="9"/>
        <v>-27</v>
      </c>
      <c r="AE74" s="20" t="str">
        <f>IF(ISERROR(VLOOKUP($AC74&amp;"-"&amp;$F74&amp;" "&amp;G74,Bonuses!$B$1:$G$1006,4,FALSE)),"",INT(VLOOKUP($AC74&amp;"-"&amp;$F74&amp;" "&amp;$G74,Bonuses!$B$1:$G$1006,4,FALSE)))</f>
        <v/>
      </c>
      <c r="AF74" s="16" t="str">
        <f>IF(ISERROR(VLOOKUP($AC74&amp;"-"&amp;$F74,Bonuses!$B$1:$G$1006,5,FALSE)),"",IF(VLOOKUP($AC74&amp;"-"&amp;$F74,Bonuses!$B$1:$G$1006,5,FALSE)="","",VLOOKUP($AC74&amp;"-"&amp;$F74,Bonuses!$B$1:$G$1006,6,FALSE)&amp;" yrs, "&amp;VLOOKUP($AC74&amp;"-"&amp;$F74,Bonuses!$B$1:$G$1006,5,FALSE)))</f>
        <v/>
      </c>
    </row>
    <row r="75" spans="1:32" s="21" customFormat="1" x14ac:dyDescent="0.25">
      <c r="A75" s="21" t="s">
        <v>2270</v>
      </c>
      <c r="B75" s="21">
        <f t="shared" si="5"/>
        <v>1</v>
      </c>
      <c r="C75" s="21" t="str">
        <f t="shared" si="6"/>
        <v>P</v>
      </c>
      <c r="D75" s="17">
        <f>IF($C75="B",VLOOKUP($A75,Bat!$A$4:$BF$2320,D$1,FALSE),VLOOKUP($A75,Pit!$A$4:$BA$1686,D$2,FALSE))</f>
        <v>4923</v>
      </c>
      <c r="E75" s="16" t="str">
        <f>IF($C75="B",VLOOKUP($A75,Bat!$A$4:$BF$2320,E$1,FALSE),VLOOKUP($A75,Pit!$A$4:$BA$1686,E$2,FALSE))</f>
        <v>SP</v>
      </c>
      <c r="F75" s="16" t="str">
        <f>IF($C75="B",VLOOKUP($A75,Bat!$A$4:$BF$2320,F$1,FALSE),VLOOKUP($A75,Pit!$A$4:$BA$1686,F$2,FALSE))</f>
        <v>Alfred</v>
      </c>
      <c r="G75" s="16" t="str">
        <f>IF($C75="B",VLOOKUP($A75,Bat!$A$4:$BF$2320,G$1,FALSE),VLOOKUP($A75,Pit!$A$4:$BA$1686,G$2,FALSE))</f>
        <v>Barnes</v>
      </c>
      <c r="H75" s="16">
        <f>IF($C75="B",VLOOKUP($A75,Bat!$A$4:$BF$2320,H$1,FALSE),VLOOKUP($A75,Pit!$A$4:$BA$1686,H$2,FALSE))</f>
        <v>22</v>
      </c>
      <c r="I75" s="16" t="str">
        <f>IF($C75="B",VLOOKUP($A75,Bat!$A$4:$BF$2320,I$1,FALSE),VLOOKUP($A75,Pit!$A$4:$BA$1686,I$2,FALSE))</f>
        <v>S</v>
      </c>
      <c r="J75" s="16" t="str">
        <f>IF($C75="B",VLOOKUP($A75,Bat!$A$4:$BF$2320,J$1,FALSE),VLOOKUP($A75,Pit!$A$4:$BA$1686,J$2,FALSE))</f>
        <v>R</v>
      </c>
      <c r="K75" s="16" t="str">
        <f>IF($C75="B",VLOOKUP($A75,Bat!$A$4:$BF$2320,K$1,FALSE),VLOOKUP($A75,Pit!$A$4:$BA$1686,K$2,FALSE))</f>
        <v>Normal</v>
      </c>
      <c r="L75" s="17" t="str">
        <f>IF($C75="B",VLOOKUP($A75,Bat!$A$4:$BF$2320,L$1,FALSE),VLOOKUP($A75,Pit!$A$4:$BA$1686,L$2,FALSE))</f>
        <v>Normal</v>
      </c>
      <c r="M75" s="16">
        <f>IF($C75="B",VLOOKUP($A75,Bat!$A$4:$BF$2320,M$1,FALSE),VLOOKUP($A75,Pit!$A$4:$BA$1686,M$2,FALSE))</f>
        <v>6</v>
      </c>
      <c r="N75" s="16">
        <f>IF($C75="B",VLOOKUP($A75,Bat!$A$4:$BF$2320,N$1,FALSE),VLOOKUP($A75,Pit!$A$4:$BA$1686,N$2,FALSE))</f>
        <v>4</v>
      </c>
      <c r="O75" s="16">
        <f>IF($C75="B",VLOOKUP($A75,Bat!$A$4:$BF$2320,O$1,FALSE),VLOOKUP($A75,Pit!$A$4:$BA$1686,O$2,FALSE))</f>
        <v>5</v>
      </c>
      <c r="P75" s="16" t="str">
        <f>IF($C75="B",VLOOKUP($A75,Bat!$A$4:$BF$2320,P$1,FALSE),VLOOKUP($A75,Pit!$A$4:$BA$1686,P$2,FALSE))</f>
        <v>93-95 Mph</v>
      </c>
      <c r="Q75" s="17">
        <f>IF($C75="B",VLOOKUP($A75,Bat!$A$4:$BF$2320,Q$1,FALSE),VLOOKUP($A75,Pit!$A$4:$BA$1686,Q$2,FALSE))</f>
        <v>7</v>
      </c>
      <c r="R75" s="18">
        <f>IF($C75="B",VLOOKUP($A75,Bat!$A$4:$BF$2320,R$1,FALSE),VLOOKUP($A75,Pit!$A$4:$BA$1686,R$2,FALSE))</f>
        <v>40.762437641277643</v>
      </c>
      <c r="S75" s="19">
        <f>IF($C75="B",VLOOKUP($A75,Bat!$A$4:$BF$2320,S$1,FALSE),VLOOKUP($A75,Pit!$A$4:$BA$1686,S$2,FALSE))</f>
        <v>2.5234284712747952</v>
      </c>
      <c r="T75" s="20" t="str">
        <f>IF($C75="B",VLOOKUP($A75,Bat!$A$4:$BF$2320,T$1,FALSE),VLOOKUP($A75,Pit!$A$4:$BA$1686,T$2,FALSE))</f>
        <v>$1.1m</v>
      </c>
      <c r="U75" s="17" t="str">
        <f>VLOOKUP(IF($C75="B",VLOOKUP($A75,Bat!$A$4:$AU$2320,U$1,FALSE),VLOOKUP($A75,Pit!$A$4:$BE$1686,U$2,FALSE)),COND!$A$35:$B$41,2,FALSE)</f>
        <v>??</v>
      </c>
      <c r="V75" s="21">
        <f>IF($C75="B",VLOOKUP($A75,Bat!$A$4:$AT$2284,46,FALSE),VLOOKUP($A75,Pit!$A$4:$BD$1664,56,FALSE))</f>
        <v>35</v>
      </c>
      <c r="W75" s="16">
        <f t="shared" si="7"/>
        <v>999</v>
      </c>
      <c r="X75" s="16">
        <v>70</v>
      </c>
      <c r="Y75" s="22">
        <f t="shared" si="8"/>
        <v>41</v>
      </c>
      <c r="Z75" s="16">
        <f>IFERROR(VLOOKUP($D75,Results37!$F$3:$L$1396,Z$1,FALSE),"")</f>
        <v>71</v>
      </c>
      <c r="AA75" s="47">
        <f>IF(ISERROR(VLOOKUP(D75,Results37!$F$3:$O$399,AA$1,FALSE)),"",IF(VLOOKUP(D75,Results37!$F$3:$O$399,AA$1+1,FALSE)=1,"S"&amp;VLOOKUP(D75,Results37!$F$3:$O$399,AA$1,FALSE),VLOOKUP(D75,Results37!$F$3:$O$399,AA$1,FALSE)))</f>
        <v>3</v>
      </c>
      <c r="AB75" s="16">
        <f>IFERROR(VLOOKUP($D75,Results37!$F$3:$L$1396,AB$1,FALSE),"")</f>
        <v>13</v>
      </c>
      <c r="AC75" s="16" t="str">
        <f>IFERROR(VLOOKUP($D75,Results37!$F$3:$L$1396,AC$1,FALSE),"")</f>
        <v>Canton Longshoremen</v>
      </c>
      <c r="AD75" s="16">
        <f t="shared" si="9"/>
        <v>-1</v>
      </c>
      <c r="AE75" s="20" t="str">
        <f>IF(ISERROR(VLOOKUP($AC75&amp;"-"&amp;$F75&amp;" "&amp;G75,Bonuses!$B$1:$G$1006,4,FALSE)),"",INT(VLOOKUP($AC75&amp;"-"&amp;$F75&amp;" "&amp;$G75,Bonuses!$B$1:$G$1006,4,FALSE)))</f>
        <v/>
      </c>
      <c r="AF75" s="16" t="str">
        <f>IF(ISERROR(VLOOKUP($AC75&amp;"-"&amp;$F75,Bonuses!$B$1:$G$1006,5,FALSE)),"",IF(VLOOKUP($AC75&amp;"-"&amp;$F75,Bonuses!$B$1:$G$1006,5,FALSE)="","",VLOOKUP($AC75&amp;"-"&amp;$F75,Bonuses!$B$1:$G$1006,6,FALSE)&amp;" yrs, "&amp;VLOOKUP($AC75&amp;"-"&amp;$F75,Bonuses!$B$1:$G$1006,5,FALSE)))</f>
        <v/>
      </c>
    </row>
    <row r="76" spans="1:32" s="21" customFormat="1" x14ac:dyDescent="0.25">
      <c r="A76" s="21" t="s">
        <v>1806</v>
      </c>
      <c r="B76" s="21">
        <f t="shared" si="5"/>
        <v>1</v>
      </c>
      <c r="C76" s="21" t="str">
        <f t="shared" si="6"/>
        <v>B</v>
      </c>
      <c r="D76" s="17">
        <f>IF($C76="B",VLOOKUP($A76,Bat!$A$4:$BF$2320,D$1,FALSE),VLOOKUP($A76,Pit!$A$4:$BA$1686,D$2,FALSE))</f>
        <v>2077</v>
      </c>
      <c r="E76" s="16" t="str">
        <f>IF($C76="B",VLOOKUP($A76,Bat!$A$4:$BF$2320,E$1,FALSE),VLOOKUP($A76,Pit!$A$4:$BA$1686,E$2,FALSE))</f>
        <v>CF</v>
      </c>
      <c r="F76" s="16" t="str">
        <f>IF($C76="B",VLOOKUP($A76,Bat!$A$4:$BF$2320,F$1,FALSE),VLOOKUP($A76,Pit!$A$4:$BA$1686,F$2,FALSE))</f>
        <v>Jim</v>
      </c>
      <c r="G76" s="16" t="str">
        <f>IF($C76="B",VLOOKUP($A76,Bat!$A$4:$BF$2320,G$1,FALSE),VLOOKUP($A76,Pit!$A$4:$BA$1686,G$2,FALSE))</f>
        <v>Banks</v>
      </c>
      <c r="H76" s="16">
        <f>IF($C76="B",VLOOKUP($A76,Bat!$A$4:$BF$2320,H$1,FALSE),VLOOKUP($A76,Pit!$A$4:$BA$1686,H$2,FALSE))</f>
        <v>18</v>
      </c>
      <c r="I76" s="16" t="str">
        <f>IF($C76="B",VLOOKUP($A76,Bat!$A$4:$BF$2320,I$1,FALSE),VLOOKUP($A76,Pit!$A$4:$BA$1686,I$2,FALSE))</f>
        <v>R</v>
      </c>
      <c r="J76" s="16" t="str">
        <f>IF($C76="B",VLOOKUP($A76,Bat!$A$4:$BF$2320,J$1,FALSE),VLOOKUP($A76,Pit!$A$4:$BA$1686,J$2,FALSE))</f>
        <v>R</v>
      </c>
      <c r="K76" s="16" t="str">
        <f>IF($C76="B",VLOOKUP($A76,Bat!$A$4:$BF$2320,K$1,FALSE),VLOOKUP($A76,Pit!$A$4:$BA$1686,K$2,FALSE))</f>
        <v>Low</v>
      </c>
      <c r="L76" s="17" t="str">
        <f>IF($C76="B",VLOOKUP($A76,Bat!$A$4:$BF$2320,L$1,FALSE),VLOOKUP($A76,Pit!$A$4:$BA$1686,L$2,FALSE))</f>
        <v>Normal</v>
      </c>
      <c r="M76" s="16">
        <f>IF($C76="B",VLOOKUP($A76,Bat!$A$4:$BF$2320,M$1,FALSE),VLOOKUP($A76,Pit!$A$4:$BA$1686,M$2,FALSE))</f>
        <v>6</v>
      </c>
      <c r="N76" s="16">
        <f>IF($C76="B",VLOOKUP($A76,Bat!$A$4:$BF$2320,N$1,FALSE),VLOOKUP($A76,Pit!$A$4:$BA$1686,N$2,FALSE))</f>
        <v>5</v>
      </c>
      <c r="O76" s="16">
        <f>IF($C76="B",VLOOKUP($A76,Bat!$A$4:$BF$2320,O$1,FALSE),VLOOKUP($A76,Pit!$A$4:$BA$1686,O$2,FALSE))</f>
        <v>7</v>
      </c>
      <c r="P76" s="16">
        <f>IF($C76="B",VLOOKUP($A76,Bat!$A$4:$BF$2320,P$1,FALSE),VLOOKUP($A76,Pit!$A$4:$BA$1686,P$2,FALSE))</f>
        <v>5</v>
      </c>
      <c r="Q76" s="17">
        <f>IF($C76="B",VLOOKUP($A76,Bat!$A$4:$BF$2320,Q$1,FALSE),VLOOKUP($A76,Pit!$A$4:$BA$1686,Q$2,FALSE))</f>
        <v>3</v>
      </c>
      <c r="R76" s="18">
        <f>IF($C76="B",VLOOKUP($A76,Bat!$A$4:$BF$2320,R$1,FALSE),VLOOKUP($A76,Pit!$A$4:$BA$1686,R$2,FALSE))</f>
        <v>17.780080674759045</v>
      </c>
      <c r="S76" s="19">
        <f>IF($C76="B",VLOOKUP($A76,Bat!$A$4:$BF$2320,S$1,FALSE),VLOOKUP($A76,Pit!$A$4:$BA$1686,S$2,FALSE))</f>
        <v>2.9496782039241061</v>
      </c>
      <c r="T76" s="20" t="str">
        <f>IF($C76="B",VLOOKUP($A76,Bat!$A$4:$BF$2320,T$1,FALSE),VLOOKUP($A76,Pit!$A$4:$BA$1686,T$2,FALSE))</f>
        <v>$1.1m</v>
      </c>
      <c r="U76" s="17" t="str">
        <f>VLOOKUP(IF($C76="B",VLOOKUP($A76,Bat!$A$4:$AU$2320,U$1,FALSE),VLOOKUP($A76,Pit!$A$4:$BE$1686,U$2,FALSE)),COND!$A$35:$B$41,2,FALSE)</f>
        <v>??</v>
      </c>
      <c r="V76" s="21">
        <f>IF($C76="B",VLOOKUP($A76,Bat!$A$4:$AT$2284,46,FALSE),VLOOKUP($A76,Pit!$A$4:$BD$1664,56,FALSE))</f>
        <v>890</v>
      </c>
      <c r="W76" s="16">
        <f t="shared" si="7"/>
        <v>999</v>
      </c>
      <c r="X76" s="16"/>
      <c r="Y76" s="22">
        <f t="shared" si="8"/>
        <v>28</v>
      </c>
      <c r="Z76" s="16">
        <f>IFERROR(VLOOKUP($D76,Results37!$F$3:$L$1396,Z$1,FALSE),"")</f>
        <v>72</v>
      </c>
      <c r="AA76" s="47">
        <f>IF(ISERROR(VLOOKUP(D76,Results37!$F$3:$O$399,AA$1,FALSE)),"",IF(VLOOKUP(D76,Results37!$F$3:$O$399,AA$1+1,FALSE)=1,"S"&amp;VLOOKUP(D76,Results37!$F$3:$O$399,AA$1,FALSE),VLOOKUP(D76,Results37!$F$3:$O$399,AA$1,FALSE)))</f>
        <v>3</v>
      </c>
      <c r="AB76" s="16">
        <f>IFERROR(VLOOKUP($D76,Results37!$F$3:$L$1396,AB$1,FALSE),"")</f>
        <v>14</v>
      </c>
      <c r="AC76" s="16" t="str">
        <f>IFERROR(VLOOKUP($D76,Results37!$F$3:$L$1396,AC$1,FALSE),"")</f>
        <v>San Antonio Calzones of Laredo</v>
      </c>
      <c r="AD76" s="16" t="str">
        <f t="shared" si="9"/>
        <v/>
      </c>
      <c r="AE76" s="20" t="str">
        <f>IF(ISERROR(VLOOKUP($AC76&amp;"-"&amp;$F76&amp;" "&amp;G76,Bonuses!$B$1:$G$1006,4,FALSE)),"",INT(VLOOKUP($AC76&amp;"-"&amp;$F76&amp;" "&amp;$G76,Bonuses!$B$1:$G$1006,4,FALSE)))</f>
        <v/>
      </c>
      <c r="AF76" s="16" t="str">
        <f>IF(ISERROR(VLOOKUP($AC76&amp;"-"&amp;$F76,Bonuses!$B$1:$G$1006,5,FALSE)),"",IF(VLOOKUP($AC76&amp;"-"&amp;$F76,Bonuses!$B$1:$G$1006,5,FALSE)="","",VLOOKUP($AC76&amp;"-"&amp;$F76,Bonuses!$B$1:$G$1006,6,FALSE)&amp;" yrs, "&amp;VLOOKUP($AC76&amp;"-"&amp;$F76,Bonuses!$B$1:$G$1006,5,FALSE)))</f>
        <v/>
      </c>
    </row>
    <row r="77" spans="1:32" s="21" customFormat="1" x14ac:dyDescent="0.25">
      <c r="A77" s="21" t="s">
        <v>3060</v>
      </c>
      <c r="B77" s="21">
        <f t="shared" si="5"/>
        <v>1</v>
      </c>
      <c r="C77" s="21" t="str">
        <f t="shared" si="6"/>
        <v>B</v>
      </c>
      <c r="D77" s="17">
        <f>IF($C77="B",VLOOKUP($A77,Bat!$A$4:$BF$2320,D$1,FALSE),VLOOKUP($A77,Pit!$A$4:$BA$1686,D$2,FALSE))</f>
        <v>11428</v>
      </c>
      <c r="E77" s="16" t="str">
        <f>IF($C77="B",VLOOKUP($A77,Bat!$A$4:$BF$2320,E$1,FALSE),VLOOKUP($A77,Pit!$A$4:$BA$1686,E$2,FALSE))</f>
        <v>2B</v>
      </c>
      <c r="F77" s="16" t="str">
        <f>IF($C77="B",VLOOKUP($A77,Bat!$A$4:$BF$2320,F$1,FALSE),VLOOKUP($A77,Pit!$A$4:$BA$1686,F$2,FALSE))</f>
        <v>Jesús</v>
      </c>
      <c r="G77" s="16" t="str">
        <f>IF($C77="B",VLOOKUP($A77,Bat!$A$4:$BF$2320,G$1,FALSE),VLOOKUP($A77,Pit!$A$4:$BA$1686,G$2,FALSE))</f>
        <v>López</v>
      </c>
      <c r="H77" s="16">
        <f>IF($C77="B",VLOOKUP($A77,Bat!$A$4:$BF$2320,H$1,FALSE),VLOOKUP($A77,Pit!$A$4:$BA$1686,H$2,FALSE))</f>
        <v>21</v>
      </c>
      <c r="I77" s="16" t="str">
        <f>IF($C77="B",VLOOKUP($A77,Bat!$A$4:$BF$2320,I$1,FALSE),VLOOKUP($A77,Pit!$A$4:$BA$1686,I$2,FALSE))</f>
        <v>R</v>
      </c>
      <c r="J77" s="16" t="str">
        <f>IF($C77="B",VLOOKUP($A77,Bat!$A$4:$BF$2320,J$1,FALSE),VLOOKUP($A77,Pit!$A$4:$BA$1686,J$2,FALSE))</f>
        <v>R</v>
      </c>
      <c r="K77" s="16" t="str">
        <f>IF($C77="B",VLOOKUP($A77,Bat!$A$4:$BF$2320,K$1,FALSE),VLOOKUP($A77,Pit!$A$4:$BA$1686,K$2,FALSE))</f>
        <v>Normal</v>
      </c>
      <c r="L77" s="17" t="str">
        <f>IF($C77="B",VLOOKUP($A77,Bat!$A$4:$BF$2320,L$1,FALSE),VLOOKUP($A77,Pit!$A$4:$BA$1686,L$2,FALSE))</f>
        <v>Normal</v>
      </c>
      <c r="M77" s="16">
        <f>IF($C77="B",VLOOKUP($A77,Bat!$A$4:$BF$2320,M$1,FALSE),VLOOKUP($A77,Pit!$A$4:$BA$1686,M$2,FALSE))</f>
        <v>3</v>
      </c>
      <c r="N77" s="16">
        <f>IF($C77="B",VLOOKUP($A77,Bat!$A$4:$BF$2320,N$1,FALSE),VLOOKUP($A77,Pit!$A$4:$BA$1686,N$2,FALSE))</f>
        <v>6</v>
      </c>
      <c r="O77" s="16">
        <f>IF($C77="B",VLOOKUP($A77,Bat!$A$4:$BF$2320,O$1,FALSE),VLOOKUP($A77,Pit!$A$4:$BA$1686,O$2,FALSE))</f>
        <v>1</v>
      </c>
      <c r="P77" s="16">
        <f>IF($C77="B",VLOOKUP($A77,Bat!$A$4:$BF$2320,P$1,FALSE),VLOOKUP($A77,Pit!$A$4:$BA$1686,P$2,FALSE))</f>
        <v>5</v>
      </c>
      <c r="Q77" s="17">
        <f>IF($C77="B",VLOOKUP($A77,Bat!$A$4:$BF$2320,Q$1,FALSE),VLOOKUP($A77,Pit!$A$4:$BA$1686,Q$2,FALSE))</f>
        <v>5</v>
      </c>
      <c r="R77" s="18">
        <f>IF($C77="B",VLOOKUP($A77,Bat!$A$4:$BF$2320,R$1,FALSE),VLOOKUP($A77,Pit!$A$4:$BA$1686,R$2,FALSE))</f>
        <v>2.652510770870717</v>
      </c>
      <c r="S77" s="19">
        <f>IF($C77="B",VLOOKUP($A77,Bat!$A$4:$BF$2320,S$1,FALSE),VLOOKUP($A77,Pit!$A$4:$BA$1686,S$2,FALSE))</f>
        <v>0.79284339549767524</v>
      </c>
      <c r="T77" s="20" t="str">
        <f>IF($C77="B",VLOOKUP($A77,Bat!$A$4:$BF$2320,T$1,FALSE),VLOOKUP($A77,Pit!$A$4:$BA$1686,T$2,FALSE))</f>
        <v>$250k</v>
      </c>
      <c r="U77" s="17" t="str">
        <f>VLOOKUP(IF($C77="B",VLOOKUP($A77,Bat!$A$4:$AU$2320,U$1,FALSE),VLOOKUP($A77,Pit!$A$4:$BE$1686,U$2,FALSE)),COND!$A$35:$B$41,2,FALSE)</f>
        <v>??</v>
      </c>
      <c r="V77" s="21">
        <f>IF($C77="B",VLOOKUP($A77,Bat!$A$4:$AT$2284,46,FALSE),VLOOKUP($A77,Pit!$A$4:$BD$1664,56,FALSE))</f>
        <v>194</v>
      </c>
      <c r="W77" s="16">
        <f t="shared" si="7"/>
        <v>999</v>
      </c>
      <c r="X77" s="16"/>
      <c r="Y77" s="22">
        <f t="shared" si="8"/>
        <v>348</v>
      </c>
      <c r="Z77" s="16">
        <f>IFERROR(VLOOKUP($D77,Results37!$F$3:$L$1396,Z$1,FALSE),"")</f>
        <v>73</v>
      </c>
      <c r="AA77" s="47">
        <f>IF(ISERROR(VLOOKUP(D77,Results37!$F$3:$O$399,AA$1,FALSE)),"",IF(VLOOKUP(D77,Results37!$F$3:$O$399,AA$1+1,FALSE)=1,"S"&amp;VLOOKUP(D77,Results37!$F$3:$O$399,AA$1,FALSE),VLOOKUP(D77,Results37!$F$3:$O$399,AA$1,FALSE)))</f>
        <v>3</v>
      </c>
      <c r="AB77" s="16">
        <f>IFERROR(VLOOKUP($D77,Results37!$F$3:$L$1396,AB$1,FALSE),"")</f>
        <v>15</v>
      </c>
      <c r="AC77" s="16" t="str">
        <f>IFERROR(VLOOKUP($D77,Results37!$F$3:$L$1396,AC$1,FALSE),"")</f>
        <v>Fargo Dinosaurs</v>
      </c>
      <c r="AD77" s="16" t="str">
        <f t="shared" si="9"/>
        <v/>
      </c>
      <c r="AE77" s="20" t="str">
        <f>IF(ISERROR(VLOOKUP($AC77&amp;"-"&amp;$F77&amp;" "&amp;G77,Bonuses!$B$1:$G$1006,4,FALSE)),"",INT(VLOOKUP($AC77&amp;"-"&amp;$F77&amp;" "&amp;$G77,Bonuses!$B$1:$G$1006,4,FALSE)))</f>
        <v/>
      </c>
      <c r="AF77" s="16" t="str">
        <f>IF(ISERROR(VLOOKUP($AC77&amp;"-"&amp;$F77,Bonuses!$B$1:$G$1006,5,FALSE)),"",IF(VLOOKUP($AC77&amp;"-"&amp;$F77,Bonuses!$B$1:$G$1006,5,FALSE)="","",VLOOKUP($AC77&amp;"-"&amp;$F77,Bonuses!$B$1:$G$1006,6,FALSE)&amp;" yrs, "&amp;VLOOKUP($AC77&amp;"-"&amp;$F77,Bonuses!$B$1:$G$1006,5,FALSE)))</f>
        <v/>
      </c>
    </row>
    <row r="78" spans="1:32" s="21" customFormat="1" x14ac:dyDescent="0.25">
      <c r="A78" s="21" t="s">
        <v>2317</v>
      </c>
      <c r="B78" s="21">
        <f t="shared" si="5"/>
        <v>1</v>
      </c>
      <c r="C78" s="21" t="str">
        <f t="shared" si="6"/>
        <v>P</v>
      </c>
      <c r="D78" s="17">
        <f>IF($C78="B",VLOOKUP($A78,Bat!$A$4:$BF$2320,D$1,FALSE),VLOOKUP($A78,Pit!$A$4:$BA$1686,D$2,FALSE))</f>
        <v>1090</v>
      </c>
      <c r="E78" s="16" t="str">
        <f>IF($C78="B",VLOOKUP($A78,Bat!$A$4:$BF$2320,E$1,FALSE),VLOOKUP($A78,Pit!$A$4:$BA$1686,E$2,FALSE))</f>
        <v>SP</v>
      </c>
      <c r="F78" s="16" t="str">
        <f>IF($C78="B",VLOOKUP($A78,Bat!$A$4:$BF$2320,F$1,FALSE),VLOOKUP($A78,Pit!$A$4:$BA$1686,F$2,FALSE))</f>
        <v>John</v>
      </c>
      <c r="G78" s="16" t="str">
        <f>IF($C78="B",VLOOKUP($A78,Bat!$A$4:$BF$2320,G$1,FALSE),VLOOKUP($A78,Pit!$A$4:$BA$1686,G$2,FALSE))</f>
        <v>Winters</v>
      </c>
      <c r="H78" s="16">
        <f>IF($C78="B",VLOOKUP($A78,Bat!$A$4:$BF$2320,H$1,FALSE),VLOOKUP($A78,Pit!$A$4:$BA$1686,H$2,FALSE))</f>
        <v>18</v>
      </c>
      <c r="I78" s="16" t="str">
        <f>IF($C78="B",VLOOKUP($A78,Bat!$A$4:$BF$2320,I$1,FALSE),VLOOKUP($A78,Pit!$A$4:$BA$1686,I$2,FALSE))</f>
        <v>S</v>
      </c>
      <c r="J78" s="16" t="str">
        <f>IF($C78="B",VLOOKUP($A78,Bat!$A$4:$BF$2320,J$1,FALSE),VLOOKUP($A78,Pit!$A$4:$BA$1686,J$2,FALSE))</f>
        <v>R</v>
      </c>
      <c r="K78" s="16" t="str">
        <f>IF($C78="B",VLOOKUP($A78,Bat!$A$4:$BF$2320,K$1,FALSE),VLOOKUP($A78,Pit!$A$4:$BA$1686,K$2,FALSE))</f>
        <v>Normal</v>
      </c>
      <c r="L78" s="17" t="str">
        <f>IF($C78="B",VLOOKUP($A78,Bat!$A$4:$BF$2320,L$1,FALSE),VLOOKUP($A78,Pit!$A$4:$BA$1686,L$2,FALSE))</f>
        <v>Normal</v>
      </c>
      <c r="M78" s="16">
        <f>IF($C78="B",VLOOKUP($A78,Bat!$A$4:$BF$2320,M$1,FALSE),VLOOKUP($A78,Pit!$A$4:$BA$1686,M$2,FALSE))</f>
        <v>6</v>
      </c>
      <c r="N78" s="16">
        <f>IF($C78="B",VLOOKUP($A78,Bat!$A$4:$BF$2320,N$1,FALSE),VLOOKUP($A78,Pit!$A$4:$BA$1686,N$2,FALSE))</f>
        <v>4</v>
      </c>
      <c r="O78" s="16">
        <f>IF($C78="B",VLOOKUP($A78,Bat!$A$4:$BF$2320,O$1,FALSE),VLOOKUP($A78,Pit!$A$4:$BA$1686,O$2,FALSE))</f>
        <v>1</v>
      </c>
      <c r="P78" s="16" t="str">
        <f>IF($C78="B",VLOOKUP($A78,Bat!$A$4:$BF$2320,P$1,FALSE),VLOOKUP($A78,Pit!$A$4:$BA$1686,P$2,FALSE))</f>
        <v>89-91 Mph</v>
      </c>
      <c r="Q78" s="17">
        <f>IF($C78="B",VLOOKUP($A78,Bat!$A$4:$BF$2320,Q$1,FALSE),VLOOKUP($A78,Pit!$A$4:$BA$1686,Q$2,FALSE))</f>
        <v>8</v>
      </c>
      <c r="R78" s="18">
        <f>IF($C78="B",VLOOKUP($A78,Bat!$A$4:$BF$2320,R$1,FALSE),VLOOKUP($A78,Pit!$A$4:$BA$1686,R$2,FALSE))</f>
        <v>20.949035187802643</v>
      </c>
      <c r="S78" s="19">
        <f>IF($C78="B",VLOOKUP($A78,Bat!$A$4:$BF$2320,S$1,FALSE),VLOOKUP($A78,Pit!$A$4:$BA$1686,S$2,FALSE))</f>
        <v>0.78282017089299527</v>
      </c>
      <c r="T78" s="20" t="str">
        <f>IF($C78="B",VLOOKUP($A78,Bat!$A$4:$BF$2320,T$1,FALSE),VLOOKUP($A78,Pit!$A$4:$BA$1686,T$2,FALSE))</f>
        <v>$600k</v>
      </c>
      <c r="U78" s="17" t="str">
        <f>VLOOKUP(IF($C78="B",VLOOKUP($A78,Bat!$A$4:$AU$2320,U$1,FALSE),VLOOKUP($A78,Pit!$A$4:$BE$1686,U$2,FALSE)),COND!$A$35:$B$41,2,FALSE)</f>
        <v>??</v>
      </c>
      <c r="V78" s="21">
        <f>IF($C78="B",VLOOKUP($A78,Bat!$A$4:$AT$2284,46,FALSE),VLOOKUP($A78,Pit!$A$4:$BD$1664,56,FALSE))</f>
        <v>149</v>
      </c>
      <c r="W78" s="16">
        <f t="shared" si="7"/>
        <v>999</v>
      </c>
      <c r="X78" s="16"/>
      <c r="Y78" s="22">
        <f t="shared" si="8"/>
        <v>352</v>
      </c>
      <c r="Z78" s="16">
        <f>IFERROR(VLOOKUP($D78,Results37!$F$3:$L$1396,Z$1,FALSE),"")</f>
        <v>74</v>
      </c>
      <c r="AA78" s="47">
        <f>IF(ISERROR(VLOOKUP(D78,Results37!$F$3:$O$399,AA$1,FALSE)),"",IF(VLOOKUP(D78,Results37!$F$3:$O$399,AA$1+1,FALSE)=1,"S"&amp;VLOOKUP(D78,Results37!$F$3:$O$399,AA$1,FALSE),VLOOKUP(D78,Results37!$F$3:$O$399,AA$1,FALSE)))</f>
        <v>3</v>
      </c>
      <c r="AB78" s="16">
        <f>IFERROR(VLOOKUP($D78,Results37!$F$3:$L$1396,AB$1,FALSE),"")</f>
        <v>16</v>
      </c>
      <c r="AC78" s="16" t="str">
        <f>IFERROR(VLOOKUP($D78,Results37!$F$3:$L$1396,AC$1,FALSE),"")</f>
        <v>Yuma Bulldozers</v>
      </c>
      <c r="AD78" s="16" t="str">
        <f t="shared" si="9"/>
        <v/>
      </c>
      <c r="AE78" s="20">
        <f>IF(ISERROR(VLOOKUP($AC78&amp;"-"&amp;$F78&amp;" "&amp;G78,Bonuses!$B$1:$G$1006,4,FALSE)),"",INT(VLOOKUP($AC78&amp;"-"&amp;$F78&amp;" "&amp;$G78,Bonuses!$B$1:$G$1006,4,FALSE)))</f>
        <v>300000</v>
      </c>
      <c r="AF78" s="16" t="str">
        <f>IF(ISERROR(VLOOKUP($AC78&amp;"-"&amp;$F78,Bonuses!$B$1:$G$1006,5,FALSE)),"",IF(VLOOKUP($AC78&amp;"-"&amp;$F78,Bonuses!$B$1:$G$1006,5,FALSE)="","",VLOOKUP($AC78&amp;"-"&amp;$F78,Bonuses!$B$1:$G$1006,6,FALSE)&amp;" yrs, "&amp;VLOOKUP($AC78&amp;"-"&amp;$F78,Bonuses!$B$1:$G$1006,5,FALSE)))</f>
        <v/>
      </c>
    </row>
    <row r="79" spans="1:32" s="21" customFormat="1" x14ac:dyDescent="0.25">
      <c r="A79" s="21" t="s">
        <v>2931</v>
      </c>
      <c r="B79" s="21">
        <f t="shared" si="5"/>
        <v>1</v>
      </c>
      <c r="C79" s="21" t="str">
        <f t="shared" si="6"/>
        <v>P</v>
      </c>
      <c r="D79" s="17">
        <f>IF($C79="B",VLOOKUP($A79,Bat!$A$4:$BF$2320,D$1,FALSE),VLOOKUP($A79,Pit!$A$4:$BA$1686,D$2,FALSE))</f>
        <v>7301</v>
      </c>
      <c r="E79" s="16" t="str">
        <f>IF($C79="B",VLOOKUP($A79,Bat!$A$4:$BF$2320,E$1,FALSE),VLOOKUP($A79,Pit!$A$4:$BA$1686,E$2,FALSE))</f>
        <v>CL</v>
      </c>
      <c r="F79" s="16" t="str">
        <f>IF($C79="B",VLOOKUP($A79,Bat!$A$4:$BF$2320,F$1,FALSE),VLOOKUP($A79,Pit!$A$4:$BA$1686,F$2,FALSE))</f>
        <v>Ánibal</v>
      </c>
      <c r="G79" s="16" t="str">
        <f>IF($C79="B",VLOOKUP($A79,Bat!$A$4:$BF$2320,G$1,FALSE),VLOOKUP($A79,Pit!$A$4:$BA$1686,G$2,FALSE))</f>
        <v>Delgado</v>
      </c>
      <c r="H79" s="16">
        <f>IF($C79="B",VLOOKUP($A79,Bat!$A$4:$BF$2320,H$1,FALSE),VLOOKUP($A79,Pit!$A$4:$BA$1686,H$2,FALSE))</f>
        <v>18</v>
      </c>
      <c r="I79" s="16" t="str">
        <f>IF($C79="B",VLOOKUP($A79,Bat!$A$4:$BF$2320,I$1,FALSE),VLOOKUP($A79,Pit!$A$4:$BA$1686,I$2,FALSE))</f>
        <v>R</v>
      </c>
      <c r="J79" s="16" t="str">
        <f>IF($C79="B",VLOOKUP($A79,Bat!$A$4:$BF$2320,J$1,FALSE),VLOOKUP($A79,Pit!$A$4:$BA$1686,J$2,FALSE))</f>
        <v>R</v>
      </c>
      <c r="K79" s="16" t="str">
        <f>IF($C79="B",VLOOKUP($A79,Bat!$A$4:$BF$2320,K$1,FALSE),VLOOKUP($A79,Pit!$A$4:$BA$1686,K$2,FALSE))</f>
        <v>Normal</v>
      </c>
      <c r="L79" s="17" t="str">
        <f>IF($C79="B",VLOOKUP($A79,Bat!$A$4:$BF$2320,L$1,FALSE),VLOOKUP($A79,Pit!$A$4:$BA$1686,L$2,FALSE))</f>
        <v>Normal</v>
      </c>
      <c r="M79" s="16">
        <f>IF($C79="B",VLOOKUP($A79,Bat!$A$4:$BF$2320,M$1,FALSE),VLOOKUP($A79,Pit!$A$4:$BA$1686,M$2,FALSE))</f>
        <v>8</v>
      </c>
      <c r="N79" s="16">
        <f>IF($C79="B",VLOOKUP($A79,Bat!$A$4:$BF$2320,N$1,FALSE),VLOOKUP($A79,Pit!$A$4:$BA$1686,N$2,FALSE))</f>
        <v>5</v>
      </c>
      <c r="O79" s="16">
        <f>IF($C79="B",VLOOKUP($A79,Bat!$A$4:$BF$2320,O$1,FALSE),VLOOKUP($A79,Pit!$A$4:$BA$1686,O$2,FALSE))</f>
        <v>2</v>
      </c>
      <c r="P79" s="16" t="str">
        <f>IF($C79="B",VLOOKUP($A79,Bat!$A$4:$BF$2320,P$1,FALSE),VLOOKUP($A79,Pit!$A$4:$BA$1686,P$2,FALSE))</f>
        <v>88-90 Mph</v>
      </c>
      <c r="Q79" s="17">
        <f>IF($C79="B",VLOOKUP($A79,Bat!$A$4:$BF$2320,Q$1,FALSE),VLOOKUP($A79,Pit!$A$4:$BA$1686,Q$2,FALSE))</f>
        <v>7</v>
      </c>
      <c r="R79" s="18">
        <f>IF($C79="B",VLOOKUP($A79,Bat!$A$4:$BF$2320,R$1,FALSE),VLOOKUP($A79,Pit!$A$4:$BA$1686,R$2,FALSE))</f>
        <v>36.905820161138905</v>
      </c>
      <c r="S79" s="19">
        <f>IF($C79="B",VLOOKUP($A79,Bat!$A$4:$BF$2320,S$1,FALSE),VLOOKUP($A79,Pit!$A$4:$BA$1686,S$2,FALSE))</f>
        <v>2.1846244514659872</v>
      </c>
      <c r="T79" s="20" t="str">
        <f>IF($C79="B",VLOOKUP($A79,Bat!$A$4:$BF$2320,T$1,FALSE),VLOOKUP($A79,Pit!$A$4:$BA$1686,T$2,FALSE))</f>
        <v>$190k</v>
      </c>
      <c r="U79" s="17" t="str">
        <f>VLOOKUP(IF($C79="B",VLOOKUP($A79,Bat!$A$4:$AU$2320,U$1,FALSE),VLOOKUP($A79,Pit!$A$4:$BE$1686,U$2,FALSE)),COND!$A$35:$B$41,2,FALSE)</f>
        <v>??</v>
      </c>
      <c r="V79" s="21">
        <f>IF($C79="B",VLOOKUP($A79,Bat!$A$4:$AT$2284,46,FALSE),VLOOKUP($A79,Pit!$A$4:$BD$1664,56,FALSE))</f>
        <v>42</v>
      </c>
      <c r="W79" s="16">
        <f t="shared" si="7"/>
        <v>999</v>
      </c>
      <c r="X79" s="16"/>
      <c r="Y79" s="22">
        <f t="shared" si="8"/>
        <v>77</v>
      </c>
      <c r="Z79" s="16">
        <f>IFERROR(VLOOKUP($D79,Results37!$F$3:$L$1396,Z$1,FALSE),"")</f>
        <v>75</v>
      </c>
      <c r="AA79" s="47">
        <f>IF(ISERROR(VLOOKUP(D79,Results37!$F$3:$O$399,AA$1,FALSE)),"",IF(VLOOKUP(D79,Results37!$F$3:$O$399,AA$1+1,FALSE)=1,"S"&amp;VLOOKUP(D79,Results37!$F$3:$O$399,AA$1,FALSE),VLOOKUP(D79,Results37!$F$3:$O$399,AA$1,FALSE)))</f>
        <v>3</v>
      </c>
      <c r="AB79" s="16">
        <f>IFERROR(VLOOKUP($D79,Results37!$F$3:$L$1396,AB$1,FALSE),"")</f>
        <v>17</v>
      </c>
      <c r="AC79" s="16" t="str">
        <f>IFERROR(VLOOKUP($D79,Results37!$F$3:$L$1396,AC$1,FALSE),"")</f>
        <v>Kentucky Thoroughbreds</v>
      </c>
      <c r="AD79" s="16" t="str">
        <f t="shared" si="9"/>
        <v/>
      </c>
      <c r="AE79" s="20">
        <f>IF(ISERROR(VLOOKUP($AC79&amp;"-"&amp;$F79&amp;" "&amp;G79,Bonuses!$B$1:$G$1006,4,FALSE)),"",INT(VLOOKUP($AC79&amp;"-"&amp;$F79&amp;" "&amp;$G79,Bonuses!$B$1:$G$1006,4,FALSE)))</f>
        <v>500000</v>
      </c>
      <c r="AF79" s="16" t="str">
        <f>IF(ISERROR(VLOOKUP($AC79&amp;"-"&amp;$F79,Bonuses!$B$1:$G$1006,5,FALSE)),"",IF(VLOOKUP($AC79&amp;"-"&amp;$F79,Bonuses!$B$1:$G$1006,5,FALSE)="","",VLOOKUP($AC79&amp;"-"&amp;$F79,Bonuses!$B$1:$G$1006,6,FALSE)&amp;" yrs, "&amp;VLOOKUP($AC79&amp;"-"&amp;$F79,Bonuses!$B$1:$G$1006,5,FALSE)))</f>
        <v/>
      </c>
    </row>
    <row r="80" spans="1:32" s="21" customFormat="1" x14ac:dyDescent="0.25">
      <c r="A80" s="21" t="s">
        <v>2250</v>
      </c>
      <c r="B80" s="21">
        <f t="shared" si="5"/>
        <v>1</v>
      </c>
      <c r="C80" s="21" t="str">
        <f t="shared" si="6"/>
        <v>P</v>
      </c>
      <c r="D80" s="17">
        <f>IF($C80="B",VLOOKUP($A80,Bat!$A$4:$BF$2320,D$1,FALSE),VLOOKUP($A80,Pit!$A$4:$BA$1686,D$2,FALSE))</f>
        <v>8610</v>
      </c>
      <c r="E80" s="16" t="str">
        <f>IF($C80="B",VLOOKUP($A80,Bat!$A$4:$BF$2320,E$1,FALSE),VLOOKUP($A80,Pit!$A$4:$BA$1686,E$2,FALSE))</f>
        <v>SP</v>
      </c>
      <c r="F80" s="16" t="str">
        <f>IF($C80="B",VLOOKUP($A80,Bat!$A$4:$BF$2320,F$1,FALSE),VLOOKUP($A80,Pit!$A$4:$BA$1686,F$2,FALSE))</f>
        <v>Jason</v>
      </c>
      <c r="G80" s="16" t="str">
        <f>IF($C80="B",VLOOKUP($A80,Bat!$A$4:$BF$2320,G$1,FALSE),VLOOKUP($A80,Pit!$A$4:$BA$1686,G$2,FALSE))</f>
        <v>King</v>
      </c>
      <c r="H80" s="16">
        <f>IF($C80="B",VLOOKUP($A80,Bat!$A$4:$BF$2320,H$1,FALSE),VLOOKUP($A80,Pit!$A$4:$BA$1686,H$2,FALSE))</f>
        <v>21</v>
      </c>
      <c r="I80" s="16" t="str">
        <f>IF($C80="B",VLOOKUP($A80,Bat!$A$4:$BF$2320,I$1,FALSE),VLOOKUP($A80,Pit!$A$4:$BA$1686,I$2,FALSE))</f>
        <v>R</v>
      </c>
      <c r="J80" s="16" t="str">
        <f>IF($C80="B",VLOOKUP($A80,Bat!$A$4:$BF$2320,J$1,FALSE),VLOOKUP($A80,Pit!$A$4:$BA$1686,J$2,FALSE))</f>
        <v>R</v>
      </c>
      <c r="K80" s="16" t="str">
        <f>IF($C80="B",VLOOKUP($A80,Bat!$A$4:$BF$2320,K$1,FALSE),VLOOKUP($A80,Pit!$A$4:$BA$1686,K$2,FALSE))</f>
        <v>Normal</v>
      </c>
      <c r="L80" s="17" t="str">
        <f>IF($C80="B",VLOOKUP($A80,Bat!$A$4:$BF$2320,L$1,FALSE),VLOOKUP($A80,Pit!$A$4:$BA$1686,L$2,FALSE))</f>
        <v>High</v>
      </c>
      <c r="M80" s="16">
        <f>IF($C80="B",VLOOKUP($A80,Bat!$A$4:$BF$2320,M$1,FALSE),VLOOKUP($A80,Pit!$A$4:$BA$1686,M$2,FALSE))</f>
        <v>9</v>
      </c>
      <c r="N80" s="16">
        <f>IF($C80="B",VLOOKUP($A80,Bat!$A$4:$BF$2320,N$1,FALSE),VLOOKUP($A80,Pit!$A$4:$BA$1686,N$2,FALSE))</f>
        <v>3</v>
      </c>
      <c r="O80" s="16">
        <f>IF($C80="B",VLOOKUP($A80,Bat!$A$4:$BF$2320,O$1,FALSE),VLOOKUP($A80,Pit!$A$4:$BA$1686,O$2,FALSE))</f>
        <v>3</v>
      </c>
      <c r="P80" s="16" t="str">
        <f>IF($C80="B",VLOOKUP($A80,Bat!$A$4:$BF$2320,P$1,FALSE),VLOOKUP($A80,Pit!$A$4:$BA$1686,P$2,FALSE))</f>
        <v>99-101 Mph</v>
      </c>
      <c r="Q80" s="17">
        <f>IF($C80="B",VLOOKUP($A80,Bat!$A$4:$BF$2320,Q$1,FALSE),VLOOKUP($A80,Pit!$A$4:$BA$1686,Q$2,FALSE))</f>
        <v>8</v>
      </c>
      <c r="R80" s="18">
        <f>IF($C80="B",VLOOKUP($A80,Bat!$A$4:$BF$2320,R$1,FALSE),VLOOKUP($A80,Pit!$A$4:$BA$1686,R$2,FALSE))</f>
        <v>40.748848868657447</v>
      </c>
      <c r="S80" s="19">
        <f>IF($C80="B",VLOOKUP($A80,Bat!$A$4:$BF$2320,S$1,FALSE),VLOOKUP($A80,Pit!$A$4:$BA$1686,S$2,FALSE))</f>
        <v>2.5222346969863936</v>
      </c>
      <c r="T80" s="20" t="str">
        <f>IF($C80="B",VLOOKUP($A80,Bat!$A$4:$BF$2320,T$1,FALSE),VLOOKUP($A80,Pit!$A$4:$BA$1686,T$2,FALSE))</f>
        <v>$90k</v>
      </c>
      <c r="U80" s="17" t="str">
        <f>VLOOKUP(IF($C80="B",VLOOKUP($A80,Bat!$A$4:$AU$2320,U$1,FALSE),VLOOKUP($A80,Pit!$A$4:$BE$1686,U$2,FALSE)),COND!$A$35:$B$41,2,FALSE)</f>
        <v>??</v>
      </c>
      <c r="V80" s="21">
        <f>IF($C80="B",VLOOKUP($A80,Bat!$A$4:$AT$2284,46,FALSE),VLOOKUP($A80,Pit!$A$4:$BD$1664,56,FALSE))</f>
        <v>19</v>
      </c>
      <c r="W80" s="16">
        <f t="shared" si="7"/>
        <v>999</v>
      </c>
      <c r="X80" s="16">
        <v>40</v>
      </c>
      <c r="Y80" s="22">
        <f t="shared" si="8"/>
        <v>42</v>
      </c>
      <c r="Z80" s="16">
        <f>IFERROR(VLOOKUP($D80,Results37!$F$3:$L$1396,Z$1,FALSE),"")</f>
        <v>76</v>
      </c>
      <c r="AA80" s="47">
        <f>IF(ISERROR(VLOOKUP(D80,Results37!$F$3:$O$399,AA$1,FALSE)),"",IF(VLOOKUP(D80,Results37!$F$3:$O$399,AA$1+1,FALSE)=1,"S"&amp;VLOOKUP(D80,Results37!$F$3:$O$399,AA$1,FALSE),VLOOKUP(D80,Results37!$F$3:$O$399,AA$1,FALSE)))</f>
        <v>3</v>
      </c>
      <c r="AB80" s="16">
        <f>IFERROR(VLOOKUP($D80,Results37!$F$3:$L$1396,AB$1,FALSE),"")</f>
        <v>18</v>
      </c>
      <c r="AC80" s="16" t="str">
        <f>IFERROR(VLOOKUP($D80,Results37!$F$3:$L$1396,AC$1,FALSE),"")</f>
        <v>New Orleans Trendsetters</v>
      </c>
      <c r="AD80" s="16">
        <f t="shared" si="9"/>
        <v>-36</v>
      </c>
      <c r="AE80" s="20">
        <f>IF(ISERROR(VLOOKUP($AC80&amp;"-"&amp;$F80&amp;" "&amp;G80,Bonuses!$B$1:$G$1006,4,FALSE)),"",INT(VLOOKUP($AC80&amp;"-"&amp;$F80&amp;" "&amp;$G80,Bonuses!$B$1:$G$1006,4,FALSE)))</f>
        <v>500000</v>
      </c>
      <c r="AF80" s="16" t="str">
        <f>IF(ISERROR(VLOOKUP($AC80&amp;"-"&amp;$F80,Bonuses!$B$1:$G$1006,5,FALSE)),"",IF(VLOOKUP($AC80&amp;"-"&amp;$F80,Bonuses!$B$1:$G$1006,5,FALSE)="","",VLOOKUP($AC80&amp;"-"&amp;$F80,Bonuses!$B$1:$G$1006,6,FALSE)&amp;" yrs, "&amp;VLOOKUP($AC80&amp;"-"&amp;$F80,Bonuses!$B$1:$G$1006,5,FALSE)))</f>
        <v/>
      </c>
    </row>
    <row r="81" spans="1:32" s="21" customFormat="1" x14ac:dyDescent="0.25">
      <c r="A81" s="21" t="s">
        <v>2004</v>
      </c>
      <c r="B81" s="21">
        <f t="shared" si="5"/>
        <v>1</v>
      </c>
      <c r="C81" s="21" t="str">
        <f t="shared" si="6"/>
        <v>B</v>
      </c>
      <c r="D81" s="17">
        <f>IF($C81="B",VLOOKUP($A81,Bat!$A$4:$BF$2320,D$1,FALSE),VLOOKUP($A81,Pit!$A$4:$BA$1686,D$2,FALSE))</f>
        <v>11281</v>
      </c>
      <c r="E81" s="16" t="str">
        <f>IF($C81="B",VLOOKUP($A81,Bat!$A$4:$BF$2320,E$1,FALSE),VLOOKUP($A81,Pit!$A$4:$BA$1686,E$2,FALSE))</f>
        <v>CF</v>
      </c>
      <c r="F81" s="16" t="str">
        <f>IF($C81="B",VLOOKUP($A81,Bat!$A$4:$BF$2320,F$1,FALSE),VLOOKUP($A81,Pit!$A$4:$BA$1686,F$2,FALSE))</f>
        <v>Evan</v>
      </c>
      <c r="G81" s="16" t="str">
        <f>IF($C81="B",VLOOKUP($A81,Bat!$A$4:$BF$2320,G$1,FALSE),VLOOKUP($A81,Pit!$A$4:$BA$1686,G$2,FALSE))</f>
        <v>Lamberts</v>
      </c>
      <c r="H81" s="16">
        <f>IF($C81="B",VLOOKUP($A81,Bat!$A$4:$BF$2320,H$1,FALSE),VLOOKUP($A81,Pit!$A$4:$BA$1686,H$2,FALSE))</f>
        <v>21</v>
      </c>
      <c r="I81" s="16" t="str">
        <f>IF($C81="B",VLOOKUP($A81,Bat!$A$4:$BF$2320,I$1,FALSE),VLOOKUP($A81,Pit!$A$4:$BA$1686,I$2,FALSE))</f>
        <v>L</v>
      </c>
      <c r="J81" s="16" t="str">
        <f>IF($C81="B",VLOOKUP($A81,Bat!$A$4:$BF$2320,J$1,FALSE),VLOOKUP($A81,Pit!$A$4:$BA$1686,J$2,FALSE))</f>
        <v>L</v>
      </c>
      <c r="K81" s="16" t="str">
        <f>IF($C81="B",VLOOKUP($A81,Bat!$A$4:$BF$2320,K$1,FALSE),VLOOKUP($A81,Pit!$A$4:$BA$1686,K$2,FALSE))</f>
        <v>High</v>
      </c>
      <c r="L81" s="17" t="str">
        <f>IF($C81="B",VLOOKUP($A81,Bat!$A$4:$BF$2320,L$1,FALSE),VLOOKUP($A81,Pit!$A$4:$BA$1686,L$2,FALSE))</f>
        <v>High</v>
      </c>
      <c r="M81" s="16">
        <f>IF($C81="B",VLOOKUP($A81,Bat!$A$4:$BF$2320,M$1,FALSE),VLOOKUP($A81,Pit!$A$4:$BA$1686,M$2,FALSE))</f>
        <v>2</v>
      </c>
      <c r="N81" s="16">
        <f>IF($C81="B",VLOOKUP($A81,Bat!$A$4:$BF$2320,N$1,FALSE),VLOOKUP($A81,Pit!$A$4:$BA$1686,N$2,FALSE))</f>
        <v>5</v>
      </c>
      <c r="O81" s="16">
        <f>IF($C81="B",VLOOKUP($A81,Bat!$A$4:$BF$2320,O$1,FALSE),VLOOKUP($A81,Pit!$A$4:$BA$1686,O$2,FALSE))</f>
        <v>5</v>
      </c>
      <c r="P81" s="16">
        <f>IF($C81="B",VLOOKUP($A81,Bat!$A$4:$BF$2320,P$1,FALSE),VLOOKUP($A81,Pit!$A$4:$BA$1686,P$2,FALSE))</f>
        <v>4</v>
      </c>
      <c r="Q81" s="17">
        <f>IF($C81="B",VLOOKUP($A81,Bat!$A$4:$BF$2320,Q$1,FALSE),VLOOKUP($A81,Pit!$A$4:$BA$1686,Q$2,FALSE))</f>
        <v>3</v>
      </c>
      <c r="R81" s="18">
        <f>IF($C81="B",VLOOKUP($A81,Bat!$A$4:$BF$2320,R$1,FALSE),VLOOKUP($A81,Pit!$A$4:$BA$1686,R$2,FALSE))</f>
        <v>0.80823598905227811</v>
      </c>
      <c r="S81" s="19">
        <f>IF($C81="B",VLOOKUP($A81,Bat!$A$4:$BF$2320,S$1,FALSE),VLOOKUP($A81,Pit!$A$4:$BA$1686,S$2,FALSE))</f>
        <v>0.5298932937297347</v>
      </c>
      <c r="T81" s="20" t="str">
        <f>IF($C81="B",VLOOKUP($A81,Bat!$A$4:$BF$2320,T$1,FALSE),VLOOKUP($A81,Pit!$A$4:$BA$1686,T$2,FALSE))</f>
        <v>$290k</v>
      </c>
      <c r="U81" s="17" t="str">
        <f>VLOOKUP(IF($C81="B",VLOOKUP($A81,Bat!$A$4:$AU$2320,U$1,FALSE),VLOOKUP($A81,Pit!$A$4:$BE$1686,U$2,FALSE)),COND!$A$35:$B$41,2,FALSE)</f>
        <v>??</v>
      </c>
      <c r="V81" s="21">
        <f>IF($C81="B",VLOOKUP($A81,Bat!$A$4:$AT$2284,46,FALSE),VLOOKUP($A81,Pit!$A$4:$BD$1664,56,FALSE))</f>
        <v>101</v>
      </c>
      <c r="W81" s="16">
        <f t="shared" si="7"/>
        <v>999</v>
      </c>
      <c r="X81" s="16"/>
      <c r="Y81" s="22">
        <f t="shared" si="8"/>
        <v>452</v>
      </c>
      <c r="Z81" s="16">
        <f>IFERROR(VLOOKUP($D81,Results37!$F$3:$L$1396,Z$1,FALSE),"")</f>
        <v>77</v>
      </c>
      <c r="AA81" s="47">
        <f>IF(ISERROR(VLOOKUP(D81,Results37!$F$3:$O$399,AA$1,FALSE)),"",IF(VLOOKUP(D81,Results37!$F$3:$O$399,AA$1+1,FALSE)=1,"S"&amp;VLOOKUP(D81,Results37!$F$3:$O$399,AA$1,FALSE),VLOOKUP(D81,Results37!$F$3:$O$399,AA$1,FALSE)))</f>
        <v>3</v>
      </c>
      <c r="AB81" s="16">
        <f>IFERROR(VLOOKUP($D81,Results37!$F$3:$L$1396,AB$1,FALSE),"")</f>
        <v>19</v>
      </c>
      <c r="AC81" s="16" t="str">
        <f>IFERROR(VLOOKUP($D81,Results37!$F$3:$L$1396,AC$1,FALSE),"")</f>
        <v>West Virginia Alleghenies</v>
      </c>
      <c r="AD81" s="16" t="str">
        <f t="shared" si="9"/>
        <v/>
      </c>
      <c r="AE81" s="20" t="str">
        <f>IF(ISERROR(VLOOKUP($AC81&amp;"-"&amp;$F81&amp;" "&amp;G81,Bonuses!$B$1:$G$1006,4,FALSE)),"",INT(VLOOKUP($AC81&amp;"-"&amp;$F81&amp;" "&amp;$G81,Bonuses!$B$1:$G$1006,4,FALSE)))</f>
        <v/>
      </c>
      <c r="AF81" s="16" t="str">
        <f>IF(ISERROR(VLOOKUP($AC81&amp;"-"&amp;$F81,Bonuses!$B$1:$G$1006,5,FALSE)),"",IF(VLOOKUP($AC81&amp;"-"&amp;$F81,Bonuses!$B$1:$G$1006,5,FALSE)="","",VLOOKUP($AC81&amp;"-"&amp;$F81,Bonuses!$B$1:$G$1006,6,FALSE)&amp;" yrs, "&amp;VLOOKUP($AC81&amp;"-"&amp;$F81,Bonuses!$B$1:$G$1006,5,FALSE)))</f>
        <v/>
      </c>
    </row>
    <row r="82" spans="1:32" s="21" customFormat="1" x14ac:dyDescent="0.25">
      <c r="A82" s="21" t="s">
        <v>1884</v>
      </c>
      <c r="B82" s="21">
        <f t="shared" si="5"/>
        <v>1</v>
      </c>
      <c r="C82" s="21" t="str">
        <f t="shared" si="6"/>
        <v>B</v>
      </c>
      <c r="D82" s="17">
        <f>IF($C82="B",VLOOKUP($A82,Bat!$A$4:$BF$2320,D$1,FALSE),VLOOKUP($A82,Pit!$A$4:$BA$1686,D$2,FALSE))</f>
        <v>16086</v>
      </c>
      <c r="E82" s="16" t="str">
        <f>IF($C82="B",VLOOKUP($A82,Bat!$A$4:$BF$2320,E$1,FALSE),VLOOKUP($A82,Pit!$A$4:$BA$1686,E$2,FALSE))</f>
        <v>SS</v>
      </c>
      <c r="F82" s="16" t="str">
        <f>IF($C82="B",VLOOKUP($A82,Bat!$A$4:$BF$2320,F$1,FALSE),VLOOKUP($A82,Pit!$A$4:$BA$1686,F$2,FALSE))</f>
        <v>Katsumoto</v>
      </c>
      <c r="G82" s="16" t="str">
        <f>IF($C82="B",VLOOKUP($A82,Bat!$A$4:$BF$2320,G$1,FALSE),VLOOKUP($A82,Pit!$A$4:$BA$1686,G$2,FALSE))</f>
        <v>Sato</v>
      </c>
      <c r="H82" s="16">
        <f>IF($C82="B",VLOOKUP($A82,Bat!$A$4:$BF$2320,H$1,FALSE),VLOOKUP($A82,Pit!$A$4:$BA$1686,H$2,FALSE))</f>
        <v>21</v>
      </c>
      <c r="I82" s="16" t="str">
        <f>IF($C82="B",VLOOKUP($A82,Bat!$A$4:$BF$2320,I$1,FALSE),VLOOKUP($A82,Pit!$A$4:$BA$1686,I$2,FALSE))</f>
        <v>R</v>
      </c>
      <c r="J82" s="16" t="str">
        <f>IF($C82="B",VLOOKUP($A82,Bat!$A$4:$BF$2320,J$1,FALSE),VLOOKUP($A82,Pit!$A$4:$BA$1686,J$2,FALSE))</f>
        <v>R</v>
      </c>
      <c r="K82" s="16" t="str">
        <f>IF($C82="B",VLOOKUP($A82,Bat!$A$4:$BF$2320,K$1,FALSE),VLOOKUP($A82,Pit!$A$4:$BA$1686,K$2,FALSE))</f>
        <v>Low</v>
      </c>
      <c r="L82" s="17" t="str">
        <f>IF($C82="B",VLOOKUP($A82,Bat!$A$4:$BF$2320,L$1,FALSE),VLOOKUP($A82,Pit!$A$4:$BA$1686,L$2,FALSE))</f>
        <v>Normal</v>
      </c>
      <c r="M82" s="16">
        <f>IF($C82="B",VLOOKUP($A82,Bat!$A$4:$BF$2320,M$1,FALSE),VLOOKUP($A82,Pit!$A$4:$BA$1686,M$2,FALSE))</f>
        <v>3</v>
      </c>
      <c r="N82" s="16">
        <f>IF($C82="B",VLOOKUP($A82,Bat!$A$4:$BF$2320,N$1,FALSE),VLOOKUP($A82,Pit!$A$4:$BA$1686,N$2,FALSE))</f>
        <v>6</v>
      </c>
      <c r="O82" s="16">
        <f>IF($C82="B",VLOOKUP($A82,Bat!$A$4:$BF$2320,O$1,FALSE),VLOOKUP($A82,Pit!$A$4:$BA$1686,O$2,FALSE))</f>
        <v>5</v>
      </c>
      <c r="P82" s="16">
        <f>IF($C82="B",VLOOKUP($A82,Bat!$A$4:$BF$2320,P$1,FALSE),VLOOKUP($A82,Pit!$A$4:$BA$1686,P$2,FALSE))</f>
        <v>5</v>
      </c>
      <c r="Q82" s="17">
        <f>IF($C82="B",VLOOKUP($A82,Bat!$A$4:$BF$2320,Q$1,FALSE),VLOOKUP($A82,Pit!$A$4:$BA$1686,Q$2,FALSE))</f>
        <v>4</v>
      </c>
      <c r="R82" s="18">
        <f>IF($C82="B",VLOOKUP($A82,Bat!$A$4:$BF$2320,R$1,FALSE),VLOOKUP($A82,Pit!$A$4:$BA$1686,R$2,FALSE))</f>
        <v>7.979880338999477</v>
      </c>
      <c r="S82" s="19">
        <f>IF($C82="B",VLOOKUP($A82,Bat!$A$4:$BF$2320,S$1,FALSE),VLOOKUP($A82,Pit!$A$4:$BA$1686,S$2,FALSE))</f>
        <v>1.5524006935233403</v>
      </c>
      <c r="T82" s="20" t="str">
        <f>IF($C82="B",VLOOKUP($A82,Bat!$A$4:$BF$2320,T$1,FALSE),VLOOKUP($A82,Pit!$A$4:$BA$1686,T$2,FALSE))</f>
        <v>$260k</v>
      </c>
      <c r="U82" s="17" t="str">
        <f>VLOOKUP(IF($C82="B",VLOOKUP($A82,Bat!$A$4:$AU$2320,U$1,FALSE),VLOOKUP($A82,Pit!$A$4:$BE$1686,U$2,FALSE)),COND!$A$35:$B$41,2,FALSE)</f>
        <v>??</v>
      </c>
      <c r="V82" s="21">
        <f>IF($C82="B",VLOOKUP($A82,Bat!$A$4:$AT$2284,46,FALSE),VLOOKUP($A82,Pit!$A$4:$BD$1664,56,FALSE))</f>
        <v>149</v>
      </c>
      <c r="W82" s="16">
        <f t="shared" si="7"/>
        <v>999</v>
      </c>
      <c r="X82" s="16"/>
      <c r="Y82" s="22">
        <f t="shared" si="8"/>
        <v>171</v>
      </c>
      <c r="Z82" s="16">
        <f>IFERROR(VLOOKUP($D82,Results37!$F$3:$L$1396,Z$1,FALSE),"")</f>
        <v>78</v>
      </c>
      <c r="AA82" s="47">
        <f>IF(ISERROR(VLOOKUP(D82,Results37!$F$3:$O$399,AA$1,FALSE)),"",IF(VLOOKUP(D82,Results37!$F$3:$O$399,AA$1+1,FALSE)=1,"S"&amp;VLOOKUP(D82,Results37!$F$3:$O$399,AA$1,FALSE),VLOOKUP(D82,Results37!$F$3:$O$399,AA$1,FALSE)))</f>
        <v>3</v>
      </c>
      <c r="AB82" s="16">
        <f>IFERROR(VLOOKUP($D82,Results37!$F$3:$L$1396,AB$1,FALSE),"")</f>
        <v>20</v>
      </c>
      <c r="AC82" s="16" t="str">
        <f>IFERROR(VLOOKUP($D82,Results37!$F$3:$L$1396,AC$1,FALSE),"")</f>
        <v>Havana Leones</v>
      </c>
      <c r="AD82" s="16" t="str">
        <f t="shared" si="9"/>
        <v/>
      </c>
      <c r="AE82" s="20" t="str">
        <f>IF(ISERROR(VLOOKUP($AC82&amp;"-"&amp;$F82&amp;" "&amp;G82,Bonuses!$B$1:$G$1006,4,FALSE)),"",INT(VLOOKUP($AC82&amp;"-"&amp;$F82&amp;" "&amp;$G82,Bonuses!$B$1:$G$1006,4,FALSE)))</f>
        <v/>
      </c>
      <c r="AF82" s="16" t="str">
        <f>IF(ISERROR(VLOOKUP($AC82&amp;"-"&amp;$F82,Bonuses!$B$1:$G$1006,5,FALSE)),"",IF(VLOOKUP($AC82&amp;"-"&amp;$F82,Bonuses!$B$1:$G$1006,5,FALSE)="","",VLOOKUP($AC82&amp;"-"&amp;$F82,Bonuses!$B$1:$G$1006,6,FALSE)&amp;" yrs, "&amp;VLOOKUP($AC82&amp;"-"&amp;$F82,Bonuses!$B$1:$G$1006,5,FALSE)))</f>
        <v/>
      </c>
    </row>
    <row r="83" spans="1:32" s="21" customFormat="1" x14ac:dyDescent="0.25">
      <c r="A83" s="21" t="s">
        <v>2344</v>
      </c>
      <c r="B83" s="21">
        <f t="shared" si="5"/>
        <v>1</v>
      </c>
      <c r="C83" s="21" t="str">
        <f t="shared" si="6"/>
        <v>P</v>
      </c>
      <c r="D83" s="17">
        <f>IF($C83="B",VLOOKUP($A83,Bat!$A$4:$BF$2320,D$1,FALSE),VLOOKUP($A83,Pit!$A$4:$BA$1686,D$2,FALSE))</f>
        <v>6585</v>
      </c>
      <c r="E83" s="16" t="str">
        <f>IF($C83="B",VLOOKUP($A83,Bat!$A$4:$BF$2320,E$1,FALSE),VLOOKUP($A83,Pit!$A$4:$BA$1686,E$2,FALSE))</f>
        <v>SP</v>
      </c>
      <c r="F83" s="16" t="str">
        <f>IF($C83="B",VLOOKUP($A83,Bat!$A$4:$BF$2320,F$1,FALSE),VLOOKUP($A83,Pit!$A$4:$BA$1686,F$2,FALSE))</f>
        <v>Lou</v>
      </c>
      <c r="G83" s="16" t="str">
        <f>IF($C83="B",VLOOKUP($A83,Bat!$A$4:$BF$2320,G$1,FALSE),VLOOKUP($A83,Pit!$A$4:$BA$1686,G$2,FALSE))</f>
        <v>Drewery</v>
      </c>
      <c r="H83" s="16">
        <f>IF($C83="B",VLOOKUP($A83,Bat!$A$4:$BF$2320,H$1,FALSE),VLOOKUP($A83,Pit!$A$4:$BA$1686,H$2,FALSE))</f>
        <v>18</v>
      </c>
      <c r="I83" s="16" t="str">
        <f>IF($C83="B",VLOOKUP($A83,Bat!$A$4:$BF$2320,I$1,FALSE),VLOOKUP($A83,Pit!$A$4:$BA$1686,I$2,FALSE))</f>
        <v>L</v>
      </c>
      <c r="J83" s="16" t="str">
        <f>IF($C83="B",VLOOKUP($A83,Bat!$A$4:$BF$2320,J$1,FALSE),VLOOKUP($A83,Pit!$A$4:$BA$1686,J$2,FALSE))</f>
        <v>L</v>
      </c>
      <c r="K83" s="16" t="str">
        <f>IF($C83="B",VLOOKUP($A83,Bat!$A$4:$BF$2320,K$1,FALSE),VLOOKUP($A83,Pit!$A$4:$BA$1686,K$2,FALSE))</f>
        <v>Normal</v>
      </c>
      <c r="L83" s="17" t="str">
        <f>IF($C83="B",VLOOKUP($A83,Bat!$A$4:$BF$2320,L$1,FALSE),VLOOKUP($A83,Pit!$A$4:$BA$1686,L$2,FALSE))</f>
        <v>Normal</v>
      </c>
      <c r="M83" s="16">
        <f>IF($C83="B",VLOOKUP($A83,Bat!$A$4:$BF$2320,M$1,FALSE),VLOOKUP($A83,Pit!$A$4:$BA$1686,M$2,FALSE))</f>
        <v>6</v>
      </c>
      <c r="N83" s="16">
        <f>IF($C83="B",VLOOKUP($A83,Bat!$A$4:$BF$2320,N$1,FALSE),VLOOKUP($A83,Pit!$A$4:$BA$1686,N$2,FALSE))</f>
        <v>4</v>
      </c>
      <c r="O83" s="16">
        <f>IF($C83="B",VLOOKUP($A83,Bat!$A$4:$BF$2320,O$1,FALSE),VLOOKUP($A83,Pit!$A$4:$BA$1686,O$2,FALSE))</f>
        <v>1</v>
      </c>
      <c r="P83" s="16" t="str">
        <f>IF($C83="B",VLOOKUP($A83,Bat!$A$4:$BF$2320,P$1,FALSE),VLOOKUP($A83,Pit!$A$4:$BA$1686,P$2,FALSE))</f>
        <v>88-90 Mph</v>
      </c>
      <c r="Q83" s="17">
        <f>IF($C83="B",VLOOKUP($A83,Bat!$A$4:$BF$2320,Q$1,FALSE),VLOOKUP($A83,Pit!$A$4:$BA$1686,Q$2,FALSE))</f>
        <v>9</v>
      </c>
      <c r="R83" s="18">
        <f>IF($C83="B",VLOOKUP($A83,Bat!$A$4:$BF$2320,R$1,FALSE),VLOOKUP($A83,Pit!$A$4:$BA$1686,R$2,FALSE))</f>
        <v>21.699035187802643</v>
      </c>
      <c r="S83" s="19">
        <f>IF($C83="B",VLOOKUP($A83,Bat!$A$4:$BF$2320,S$1,FALSE),VLOOKUP($A83,Pit!$A$4:$BA$1686,S$2,FALSE))</f>
        <v>0.84870770476567392</v>
      </c>
      <c r="T83" s="20" t="str">
        <f>IF($C83="B",VLOOKUP($A83,Bat!$A$4:$BF$2320,T$1,FALSE),VLOOKUP($A83,Pit!$A$4:$BA$1686,T$2,FALSE))</f>
        <v>$1.7m</v>
      </c>
      <c r="U83" s="17" t="str">
        <f>VLOOKUP(IF($C83="B",VLOOKUP($A83,Bat!$A$4:$AU$2320,U$1,FALSE),VLOOKUP($A83,Pit!$A$4:$BE$1686,U$2,FALSE)),COND!$A$35:$B$41,2,FALSE)</f>
        <v>??</v>
      </c>
      <c r="V83" s="21">
        <f>IF($C83="B",VLOOKUP($A83,Bat!$A$4:$AT$2284,46,FALSE),VLOOKUP($A83,Pit!$A$4:$BD$1664,56,FALSE))</f>
        <v>133</v>
      </c>
      <c r="W83" s="16">
        <f t="shared" si="7"/>
        <v>999</v>
      </c>
      <c r="X83" s="16"/>
      <c r="Y83" s="22">
        <f t="shared" si="8"/>
        <v>337</v>
      </c>
      <c r="Z83" s="16">
        <f>IFERROR(VLOOKUP($D83,Results37!$F$3:$L$1396,Z$1,FALSE),"")</f>
        <v>79</v>
      </c>
      <c r="AA83" s="47">
        <f>IF(ISERROR(VLOOKUP(D83,Results37!$F$3:$O$399,AA$1,FALSE)),"",IF(VLOOKUP(D83,Results37!$F$3:$O$399,AA$1+1,FALSE)=1,"S"&amp;VLOOKUP(D83,Results37!$F$3:$O$399,AA$1,FALSE),VLOOKUP(D83,Results37!$F$3:$O$399,AA$1,FALSE)))</f>
        <v>3</v>
      </c>
      <c r="AB83" s="16">
        <f>IFERROR(VLOOKUP($D83,Results37!$F$3:$L$1396,AB$1,FALSE),"")</f>
        <v>21</v>
      </c>
      <c r="AC83" s="16" t="str">
        <f>IFERROR(VLOOKUP($D83,Results37!$F$3:$L$1396,AC$1,FALSE),"")</f>
        <v>Florida Featherheads</v>
      </c>
      <c r="AD83" s="16" t="str">
        <f t="shared" si="9"/>
        <v/>
      </c>
      <c r="AE83" s="20">
        <f>IF(ISERROR(VLOOKUP($AC83&amp;"-"&amp;$F83&amp;" "&amp;G83,Bonuses!$B$1:$G$1006,4,FALSE)),"",INT(VLOOKUP($AC83&amp;"-"&amp;$F83&amp;" "&amp;$G83,Bonuses!$B$1:$G$1006,4,FALSE)))</f>
        <v>2200000</v>
      </c>
      <c r="AF83" s="16" t="str">
        <f>IF(ISERROR(VLOOKUP($AC83&amp;"-"&amp;$F83,Bonuses!$B$1:$G$1006,5,FALSE)),"",IF(VLOOKUP($AC83&amp;"-"&amp;$F83,Bonuses!$B$1:$G$1006,5,FALSE)="","",VLOOKUP($AC83&amp;"-"&amp;$F83,Bonuses!$B$1:$G$1006,6,FALSE)&amp;" yrs, "&amp;VLOOKUP($AC83&amp;"-"&amp;$F83,Bonuses!$B$1:$G$1006,5,FALSE)))</f>
        <v/>
      </c>
    </row>
    <row r="84" spans="1:32" s="21" customFormat="1" x14ac:dyDescent="0.25">
      <c r="A84" s="21" t="s">
        <v>3052</v>
      </c>
      <c r="B84" s="21">
        <f t="shared" si="5"/>
        <v>1</v>
      </c>
      <c r="C84" s="21" t="str">
        <f t="shared" si="6"/>
        <v>B</v>
      </c>
      <c r="D84" s="17">
        <f>IF($C84="B",VLOOKUP($A84,Bat!$A$4:$BF$2320,D$1,FALSE),VLOOKUP($A84,Pit!$A$4:$BA$1686,D$2,FALSE))</f>
        <v>16087</v>
      </c>
      <c r="E84" s="16" t="str">
        <f>IF($C84="B",VLOOKUP($A84,Bat!$A$4:$BF$2320,E$1,FALSE),VLOOKUP($A84,Pit!$A$4:$BA$1686,E$2,FALSE))</f>
        <v>RF</v>
      </c>
      <c r="F84" s="16" t="str">
        <f>IF($C84="B",VLOOKUP($A84,Bat!$A$4:$BF$2320,F$1,FALSE),VLOOKUP($A84,Pit!$A$4:$BA$1686,F$2,FALSE))</f>
        <v>Jack</v>
      </c>
      <c r="G84" s="16" t="str">
        <f>IF($C84="B",VLOOKUP($A84,Bat!$A$4:$BF$2320,G$1,FALSE),VLOOKUP($A84,Pit!$A$4:$BA$1686,G$2,FALSE))</f>
        <v>Beaumond</v>
      </c>
      <c r="H84" s="16">
        <f>IF($C84="B",VLOOKUP($A84,Bat!$A$4:$BF$2320,H$1,FALSE),VLOOKUP($A84,Pit!$A$4:$BA$1686,H$2,FALSE))</f>
        <v>21</v>
      </c>
      <c r="I84" s="16" t="str">
        <f>IF($C84="B",VLOOKUP($A84,Bat!$A$4:$BF$2320,I$1,FALSE),VLOOKUP($A84,Pit!$A$4:$BA$1686,I$2,FALSE))</f>
        <v>L</v>
      </c>
      <c r="J84" s="16" t="str">
        <f>IF($C84="B",VLOOKUP($A84,Bat!$A$4:$BF$2320,J$1,FALSE),VLOOKUP($A84,Pit!$A$4:$BA$1686,J$2,FALSE))</f>
        <v>L</v>
      </c>
      <c r="K84" s="16" t="str">
        <f>IF($C84="B",VLOOKUP($A84,Bat!$A$4:$BF$2320,K$1,FALSE),VLOOKUP($A84,Pit!$A$4:$BA$1686,K$2,FALSE))</f>
        <v>Normal</v>
      </c>
      <c r="L84" s="17" t="str">
        <f>IF($C84="B",VLOOKUP($A84,Bat!$A$4:$BF$2320,L$1,FALSE),VLOOKUP($A84,Pit!$A$4:$BA$1686,L$2,FALSE))</f>
        <v>Normal</v>
      </c>
      <c r="M84" s="16">
        <f>IF($C84="B",VLOOKUP($A84,Bat!$A$4:$BF$2320,M$1,FALSE),VLOOKUP($A84,Pit!$A$4:$BA$1686,M$2,FALSE))</f>
        <v>3</v>
      </c>
      <c r="N84" s="16">
        <f>IF($C84="B",VLOOKUP($A84,Bat!$A$4:$BF$2320,N$1,FALSE),VLOOKUP($A84,Pit!$A$4:$BA$1686,N$2,FALSE))</f>
        <v>4</v>
      </c>
      <c r="O84" s="16">
        <f>IF($C84="B",VLOOKUP($A84,Bat!$A$4:$BF$2320,O$1,FALSE),VLOOKUP($A84,Pit!$A$4:$BA$1686,O$2,FALSE))</f>
        <v>5</v>
      </c>
      <c r="P84" s="16">
        <f>IF($C84="B",VLOOKUP($A84,Bat!$A$4:$BF$2320,P$1,FALSE),VLOOKUP($A84,Pit!$A$4:$BA$1686,P$2,FALSE))</f>
        <v>8</v>
      </c>
      <c r="Q84" s="17">
        <f>IF($C84="B",VLOOKUP($A84,Bat!$A$4:$BF$2320,Q$1,FALSE),VLOOKUP($A84,Pit!$A$4:$BA$1686,Q$2,FALSE))</f>
        <v>4</v>
      </c>
      <c r="R84" s="18">
        <f>IF($C84="B",VLOOKUP($A84,Bat!$A$4:$BF$2320,R$1,FALSE),VLOOKUP($A84,Pit!$A$4:$BA$1686,R$2,FALSE))</f>
        <v>7.9351256048881389</v>
      </c>
      <c r="S84" s="19">
        <f>IF($C84="B",VLOOKUP($A84,Bat!$A$4:$BF$2320,S$1,FALSE),VLOOKUP($A84,Pit!$A$4:$BA$1686,S$2,FALSE))</f>
        <v>1.5460197236130051</v>
      </c>
      <c r="T84" s="20" t="str">
        <f>IF($C84="B",VLOOKUP($A84,Bat!$A$4:$BF$2320,T$1,FALSE),VLOOKUP($A84,Pit!$A$4:$BA$1686,T$2,FALSE))</f>
        <v>$210k</v>
      </c>
      <c r="U84" s="17" t="str">
        <f>VLOOKUP(IF($C84="B",VLOOKUP($A84,Bat!$A$4:$AU$2320,U$1,FALSE),VLOOKUP($A84,Pit!$A$4:$BE$1686,U$2,FALSE)),COND!$A$35:$B$41,2,FALSE)</f>
        <v>??</v>
      </c>
      <c r="V84" s="21">
        <f>IF($C84="B",VLOOKUP($A84,Bat!$A$4:$AT$2284,46,FALSE),VLOOKUP($A84,Pit!$A$4:$BD$1664,56,FALSE))</f>
        <v>72</v>
      </c>
      <c r="W84" s="16">
        <f t="shared" si="7"/>
        <v>999</v>
      </c>
      <c r="X84" s="16"/>
      <c r="Y84" s="22">
        <f t="shared" si="8"/>
        <v>172</v>
      </c>
      <c r="Z84" s="16">
        <f>IFERROR(VLOOKUP($D84,Results37!$F$3:$L$1396,Z$1,FALSE),"")</f>
        <v>80</v>
      </c>
      <c r="AA84" s="47">
        <f>IF(ISERROR(VLOOKUP(D84,Results37!$F$3:$O$399,AA$1,FALSE)),"",IF(VLOOKUP(D84,Results37!$F$3:$O$399,AA$1+1,FALSE)=1,"S"&amp;VLOOKUP(D84,Results37!$F$3:$O$399,AA$1,FALSE),VLOOKUP(D84,Results37!$F$3:$O$399,AA$1,FALSE)))</f>
        <v>3</v>
      </c>
      <c r="AB84" s="16">
        <f>IFERROR(VLOOKUP($D84,Results37!$F$3:$L$1396,AB$1,FALSE),"")</f>
        <v>22</v>
      </c>
      <c r="AC84" s="16" t="str">
        <f>IFERROR(VLOOKUP($D84,Results37!$F$3:$L$1396,AC$1,FALSE),"")</f>
        <v>Hartford Harpoon</v>
      </c>
      <c r="AD84" s="16" t="str">
        <f t="shared" si="9"/>
        <v/>
      </c>
      <c r="AE84" s="20" t="str">
        <f>IF(ISERROR(VLOOKUP($AC84&amp;"-"&amp;$F84&amp;" "&amp;G84,Bonuses!$B$1:$G$1006,4,FALSE)),"",INT(VLOOKUP($AC84&amp;"-"&amp;$F84&amp;" "&amp;$G84,Bonuses!$B$1:$G$1006,4,FALSE)))</f>
        <v/>
      </c>
      <c r="AF84" s="16" t="str">
        <f>IF(ISERROR(VLOOKUP($AC84&amp;"-"&amp;$F84,Bonuses!$B$1:$G$1006,5,FALSE)),"",IF(VLOOKUP($AC84&amp;"-"&amp;$F84,Bonuses!$B$1:$G$1006,5,FALSE)="","",VLOOKUP($AC84&amp;"-"&amp;$F84,Bonuses!$B$1:$G$1006,6,FALSE)&amp;" yrs, "&amp;VLOOKUP($AC84&amp;"-"&amp;$F84,Bonuses!$B$1:$G$1006,5,FALSE)))</f>
        <v/>
      </c>
    </row>
    <row r="85" spans="1:32" s="21" customFormat="1" x14ac:dyDescent="0.25">
      <c r="A85" s="21" t="s">
        <v>2944</v>
      </c>
      <c r="B85" s="21">
        <f t="shared" si="5"/>
        <v>1</v>
      </c>
      <c r="C85" s="21" t="str">
        <f t="shared" si="6"/>
        <v>P</v>
      </c>
      <c r="D85" s="17">
        <f>IF($C85="B",VLOOKUP($A85,Bat!$A$4:$BF$2320,D$1,FALSE),VLOOKUP($A85,Pit!$A$4:$BA$1686,D$2,FALSE))</f>
        <v>4533</v>
      </c>
      <c r="E85" s="16" t="str">
        <f>IF($C85="B",VLOOKUP($A85,Bat!$A$4:$BF$2320,E$1,FALSE),VLOOKUP($A85,Pit!$A$4:$BA$1686,E$2,FALSE))</f>
        <v>CL</v>
      </c>
      <c r="F85" s="16" t="str">
        <f>IF($C85="B",VLOOKUP($A85,Bat!$A$4:$BF$2320,F$1,FALSE),VLOOKUP($A85,Pit!$A$4:$BA$1686,F$2,FALSE))</f>
        <v>James</v>
      </c>
      <c r="G85" s="16" t="str">
        <f>IF($C85="B",VLOOKUP($A85,Bat!$A$4:$BF$2320,G$1,FALSE),VLOOKUP($A85,Pit!$A$4:$BA$1686,G$2,FALSE))</f>
        <v>Ostrander</v>
      </c>
      <c r="H85" s="16">
        <f>IF($C85="B",VLOOKUP($A85,Bat!$A$4:$BF$2320,H$1,FALSE),VLOOKUP($A85,Pit!$A$4:$BA$1686,H$2,FALSE))</f>
        <v>21</v>
      </c>
      <c r="I85" s="16" t="str">
        <f>IF($C85="B",VLOOKUP($A85,Bat!$A$4:$BF$2320,I$1,FALSE),VLOOKUP($A85,Pit!$A$4:$BA$1686,I$2,FALSE))</f>
        <v>R</v>
      </c>
      <c r="J85" s="16" t="str">
        <f>IF($C85="B",VLOOKUP($A85,Bat!$A$4:$BF$2320,J$1,FALSE),VLOOKUP($A85,Pit!$A$4:$BA$1686,J$2,FALSE))</f>
        <v>R</v>
      </c>
      <c r="K85" s="16" t="str">
        <f>IF($C85="B",VLOOKUP($A85,Bat!$A$4:$BF$2320,K$1,FALSE),VLOOKUP($A85,Pit!$A$4:$BA$1686,K$2,FALSE))</f>
        <v>Normal</v>
      </c>
      <c r="L85" s="17" t="str">
        <f>IF($C85="B",VLOOKUP($A85,Bat!$A$4:$BF$2320,L$1,FALSE),VLOOKUP($A85,Pit!$A$4:$BA$1686,L$2,FALSE))</f>
        <v>Normal</v>
      </c>
      <c r="M85" s="16">
        <f>IF($C85="B",VLOOKUP($A85,Bat!$A$4:$BF$2320,M$1,FALSE),VLOOKUP($A85,Pit!$A$4:$BA$1686,M$2,FALSE))</f>
        <v>6</v>
      </c>
      <c r="N85" s="16">
        <f>IF($C85="B",VLOOKUP($A85,Bat!$A$4:$BF$2320,N$1,FALSE),VLOOKUP($A85,Pit!$A$4:$BA$1686,N$2,FALSE))</f>
        <v>2</v>
      </c>
      <c r="O85" s="16">
        <f>IF($C85="B",VLOOKUP($A85,Bat!$A$4:$BF$2320,O$1,FALSE),VLOOKUP($A85,Pit!$A$4:$BA$1686,O$2,FALSE))</f>
        <v>3</v>
      </c>
      <c r="P85" s="16" t="str">
        <f>IF($C85="B",VLOOKUP($A85,Bat!$A$4:$BF$2320,P$1,FALSE),VLOOKUP($A85,Pit!$A$4:$BA$1686,P$2,FALSE))</f>
        <v>94-96 Mph</v>
      </c>
      <c r="Q85" s="17">
        <f>IF($C85="B",VLOOKUP($A85,Bat!$A$4:$BF$2320,Q$1,FALSE),VLOOKUP($A85,Pit!$A$4:$BA$1686,Q$2,FALSE))</f>
        <v>6</v>
      </c>
      <c r="R85" s="18">
        <f>IF($C85="B",VLOOKUP($A85,Bat!$A$4:$BF$2320,R$1,FALSE),VLOOKUP($A85,Pit!$A$4:$BA$1686,R$2,FALSE))</f>
        <v>22.908151661504405</v>
      </c>
      <c r="S85" s="19">
        <f>IF($C85="B",VLOOKUP($A85,Bat!$A$4:$BF$2320,S$1,FALSE),VLOOKUP($A85,Pit!$A$4:$BA$1686,S$2,FALSE))</f>
        <v>0.95492864158839219</v>
      </c>
      <c r="T85" s="20" t="str">
        <f>IF($C85="B",VLOOKUP($A85,Bat!$A$4:$BF$2320,T$1,FALSE),VLOOKUP($A85,Pit!$A$4:$BA$1686,T$2,FALSE))</f>
        <v>$190k</v>
      </c>
      <c r="U85" s="17" t="str">
        <f>VLOOKUP(IF($C85="B",VLOOKUP($A85,Bat!$A$4:$AU$2320,U$1,FALSE),VLOOKUP($A85,Pit!$A$4:$BE$1686,U$2,FALSE)),COND!$A$35:$B$41,2,FALSE)</f>
        <v>??</v>
      </c>
      <c r="V85" s="21">
        <f>IF($C85="B",VLOOKUP($A85,Bat!$A$4:$AT$2284,46,FALSE),VLOOKUP($A85,Pit!$A$4:$BD$1664,56,FALSE))</f>
        <v>111</v>
      </c>
      <c r="W85" s="16">
        <f t="shared" si="7"/>
        <v>999</v>
      </c>
      <c r="X85" s="16"/>
      <c r="Y85" s="22">
        <f t="shared" si="8"/>
        <v>304</v>
      </c>
      <c r="Z85" s="16">
        <f>IFERROR(VLOOKUP($D85,Results37!$F$3:$L$1396,Z$1,FALSE),"")</f>
        <v>81</v>
      </c>
      <c r="AA85" s="47">
        <f>IF(ISERROR(VLOOKUP(D85,Results37!$F$3:$O$399,AA$1,FALSE)),"",IF(VLOOKUP(D85,Results37!$F$3:$O$399,AA$1+1,FALSE)=1,"S"&amp;VLOOKUP(D85,Results37!$F$3:$O$399,AA$1,FALSE),VLOOKUP(D85,Results37!$F$3:$O$399,AA$1,FALSE)))</f>
        <v>3</v>
      </c>
      <c r="AB85" s="16">
        <f>IFERROR(VLOOKUP($D85,Results37!$F$3:$L$1396,AB$1,FALSE),"")</f>
        <v>23</v>
      </c>
      <c r="AC85" s="16" t="str">
        <f>IFERROR(VLOOKUP($D85,Results37!$F$3:$L$1396,AC$1,FALSE),"")</f>
        <v>Aurora Borealis</v>
      </c>
      <c r="AD85" s="16" t="str">
        <f t="shared" si="9"/>
        <v/>
      </c>
      <c r="AE85" s="20">
        <f>IF(ISERROR(VLOOKUP($AC85&amp;"-"&amp;$F85&amp;" "&amp;G85,Bonuses!$B$1:$G$1006,4,FALSE)),"",INT(VLOOKUP($AC85&amp;"-"&amp;$F85&amp;" "&amp;$G85,Bonuses!$B$1:$G$1006,4,FALSE)))</f>
        <v>400000</v>
      </c>
      <c r="AF85" s="16" t="str">
        <f>IF(ISERROR(VLOOKUP($AC85&amp;"-"&amp;$F85,Bonuses!$B$1:$G$1006,5,FALSE)),"",IF(VLOOKUP($AC85&amp;"-"&amp;$F85,Bonuses!$B$1:$G$1006,5,FALSE)="","",VLOOKUP($AC85&amp;"-"&amp;$F85,Bonuses!$B$1:$G$1006,6,FALSE)&amp;" yrs, "&amp;VLOOKUP($AC85&amp;"-"&amp;$F85,Bonuses!$B$1:$G$1006,5,FALSE)))</f>
        <v/>
      </c>
    </row>
    <row r="86" spans="1:32" s="21" customFormat="1" x14ac:dyDescent="0.25">
      <c r="A86" s="21" t="s">
        <v>1859</v>
      </c>
      <c r="B86" s="21">
        <f t="shared" si="5"/>
        <v>1</v>
      </c>
      <c r="C86" s="21" t="str">
        <f t="shared" si="6"/>
        <v>B</v>
      </c>
      <c r="D86" s="17">
        <f>IF($C86="B",VLOOKUP($A86,Bat!$A$4:$BF$2320,D$1,FALSE),VLOOKUP($A86,Pit!$A$4:$BA$1686,D$2,FALSE))</f>
        <v>6498</v>
      </c>
      <c r="E86" s="16" t="str">
        <f>IF($C86="B",VLOOKUP($A86,Bat!$A$4:$BF$2320,E$1,FALSE),VLOOKUP($A86,Pit!$A$4:$BA$1686,E$2,FALSE))</f>
        <v>RF</v>
      </c>
      <c r="F86" s="16" t="str">
        <f>IF($C86="B",VLOOKUP($A86,Bat!$A$4:$BF$2320,F$1,FALSE),VLOOKUP($A86,Pit!$A$4:$BA$1686,F$2,FALSE))</f>
        <v>Abraham</v>
      </c>
      <c r="G86" s="16" t="str">
        <f>IF($C86="B",VLOOKUP($A86,Bat!$A$4:$BF$2320,G$1,FALSE),VLOOKUP($A86,Pit!$A$4:$BA$1686,G$2,FALSE))</f>
        <v>Gibson</v>
      </c>
      <c r="H86" s="16">
        <f>IF($C86="B",VLOOKUP($A86,Bat!$A$4:$BF$2320,H$1,FALSE),VLOOKUP($A86,Pit!$A$4:$BA$1686,H$2,FALSE))</f>
        <v>18</v>
      </c>
      <c r="I86" s="16" t="str">
        <f>IF($C86="B",VLOOKUP($A86,Bat!$A$4:$BF$2320,I$1,FALSE),VLOOKUP($A86,Pit!$A$4:$BA$1686,I$2,FALSE))</f>
        <v>R</v>
      </c>
      <c r="J86" s="16" t="str">
        <f>IF($C86="B",VLOOKUP($A86,Bat!$A$4:$BF$2320,J$1,FALSE),VLOOKUP($A86,Pit!$A$4:$BA$1686,J$2,FALSE))</f>
        <v>R</v>
      </c>
      <c r="K86" s="16" t="str">
        <f>IF($C86="B",VLOOKUP($A86,Bat!$A$4:$BF$2320,K$1,FALSE),VLOOKUP($A86,Pit!$A$4:$BA$1686,K$2,FALSE))</f>
        <v>Low</v>
      </c>
      <c r="L86" s="17" t="str">
        <f>IF($C86="B",VLOOKUP($A86,Bat!$A$4:$BF$2320,L$1,FALSE),VLOOKUP($A86,Pit!$A$4:$BA$1686,L$2,FALSE))</f>
        <v>Normal</v>
      </c>
      <c r="M86" s="16">
        <f>IF($C86="B",VLOOKUP($A86,Bat!$A$4:$BF$2320,M$1,FALSE),VLOOKUP($A86,Pit!$A$4:$BA$1686,M$2,FALSE))</f>
        <v>5</v>
      </c>
      <c r="N86" s="16">
        <f>IF($C86="B",VLOOKUP($A86,Bat!$A$4:$BF$2320,N$1,FALSE),VLOOKUP($A86,Pit!$A$4:$BA$1686,N$2,FALSE))</f>
        <v>2</v>
      </c>
      <c r="O86" s="16">
        <f>IF($C86="B",VLOOKUP($A86,Bat!$A$4:$BF$2320,O$1,FALSE),VLOOKUP($A86,Pit!$A$4:$BA$1686,O$2,FALSE))</f>
        <v>3</v>
      </c>
      <c r="P86" s="16">
        <f>IF($C86="B",VLOOKUP($A86,Bat!$A$4:$BF$2320,P$1,FALSE),VLOOKUP($A86,Pit!$A$4:$BA$1686,P$2,FALSE))</f>
        <v>6</v>
      </c>
      <c r="Q86" s="17">
        <f>IF($C86="B",VLOOKUP($A86,Bat!$A$4:$BF$2320,Q$1,FALSE),VLOOKUP($A86,Pit!$A$4:$BA$1686,Q$2,FALSE))</f>
        <v>2</v>
      </c>
      <c r="R86" s="18">
        <f>IF($C86="B",VLOOKUP($A86,Bat!$A$4:$BF$2320,R$1,FALSE),VLOOKUP($A86,Pit!$A$4:$BA$1686,R$2,FALSE))</f>
        <v>8.9644224285260403</v>
      </c>
      <c r="S86" s="19">
        <f>IF($C86="B",VLOOKUP($A86,Bat!$A$4:$BF$2320,S$1,FALSE),VLOOKUP($A86,Pit!$A$4:$BA$1686,S$2,FALSE))</f>
        <v>1.6927731831263113</v>
      </c>
      <c r="T86" s="20" t="str">
        <f>IF($C86="B",VLOOKUP($A86,Bat!$A$4:$BF$2320,T$1,FALSE),VLOOKUP($A86,Pit!$A$4:$BA$1686,T$2,FALSE))</f>
        <v>$2.0m</v>
      </c>
      <c r="U86" s="17" t="str">
        <f>VLOOKUP(IF($C86="B",VLOOKUP($A86,Bat!$A$4:$AU$2320,U$1,FALSE),VLOOKUP($A86,Pit!$A$4:$BE$1686,U$2,FALSE)),COND!$A$35:$B$41,2,FALSE)</f>
        <v>??</v>
      </c>
      <c r="V86" s="21">
        <f>IF($C86="B",VLOOKUP($A86,Bat!$A$4:$AT$2284,46,FALSE),VLOOKUP($A86,Pit!$A$4:$BD$1664,56,FALSE))</f>
        <v>136</v>
      </c>
      <c r="W86" s="16">
        <f t="shared" si="7"/>
        <v>999</v>
      </c>
      <c r="X86" s="16"/>
      <c r="Y86" s="22">
        <f t="shared" si="8"/>
        <v>146</v>
      </c>
      <c r="Z86" s="16">
        <f>IFERROR(VLOOKUP($D86,Results37!$F$3:$L$1396,Z$1,FALSE),"")</f>
        <v>82</v>
      </c>
      <c r="AA86" s="47">
        <f>IF(ISERROR(VLOOKUP(D86,Results37!$F$3:$O$399,AA$1,FALSE)),"",IF(VLOOKUP(D86,Results37!$F$3:$O$399,AA$1+1,FALSE)=1,"S"&amp;VLOOKUP(D86,Results37!$F$3:$O$399,AA$1,FALSE),VLOOKUP(D86,Results37!$F$3:$O$399,AA$1,FALSE)))</f>
        <v>3</v>
      </c>
      <c r="AB86" s="16">
        <f>IFERROR(VLOOKUP($D86,Results37!$F$3:$L$1396,AB$1,FALSE),"")</f>
        <v>24</v>
      </c>
      <c r="AC86" s="16" t="str">
        <f>IFERROR(VLOOKUP($D86,Results37!$F$3:$L$1396,AC$1,FALSE),"")</f>
        <v>Shin Seiki Evas</v>
      </c>
      <c r="AD86" s="16" t="str">
        <f t="shared" si="9"/>
        <v/>
      </c>
      <c r="AE86" s="20" t="str">
        <f>IF(ISERROR(VLOOKUP($AC86&amp;"-"&amp;$F86&amp;" "&amp;G86,Bonuses!$B$1:$G$1006,4,FALSE)),"",INT(VLOOKUP($AC86&amp;"-"&amp;$F86&amp;" "&amp;$G86,Bonuses!$B$1:$G$1006,4,FALSE)))</f>
        <v/>
      </c>
      <c r="AF86" s="16" t="str">
        <f>IF(ISERROR(VLOOKUP($AC86&amp;"-"&amp;$F86,Bonuses!$B$1:$G$1006,5,FALSE)),"",IF(VLOOKUP($AC86&amp;"-"&amp;$F86,Bonuses!$B$1:$G$1006,5,FALSE)="","",VLOOKUP($AC86&amp;"-"&amp;$F86,Bonuses!$B$1:$G$1006,6,FALSE)&amp;" yrs, "&amp;VLOOKUP($AC86&amp;"-"&amp;$F86,Bonuses!$B$1:$G$1006,5,FALSE)))</f>
        <v/>
      </c>
    </row>
    <row r="87" spans="1:32" s="21" customFormat="1" x14ac:dyDescent="0.25">
      <c r="A87" s="21" t="s">
        <v>1971</v>
      </c>
      <c r="B87" s="21">
        <f t="shared" si="5"/>
        <v>1</v>
      </c>
      <c r="C87" s="21" t="str">
        <f t="shared" si="6"/>
        <v>B</v>
      </c>
      <c r="D87" s="17">
        <f>IF($C87="B",VLOOKUP($A87,Bat!$A$4:$BF$2320,D$1,FALSE),VLOOKUP($A87,Pit!$A$4:$BA$1686,D$2,FALSE))</f>
        <v>1388</v>
      </c>
      <c r="E87" s="16" t="str">
        <f>IF($C87="B",VLOOKUP($A87,Bat!$A$4:$BF$2320,E$1,FALSE),VLOOKUP($A87,Pit!$A$4:$BA$1686,E$2,FALSE))</f>
        <v>CF</v>
      </c>
      <c r="F87" s="16" t="str">
        <f>IF($C87="B",VLOOKUP($A87,Bat!$A$4:$BF$2320,F$1,FALSE),VLOOKUP($A87,Pit!$A$4:$BA$1686,F$2,FALSE))</f>
        <v>Tony</v>
      </c>
      <c r="G87" s="16" t="str">
        <f>IF($C87="B",VLOOKUP($A87,Bat!$A$4:$BF$2320,G$1,FALSE),VLOOKUP($A87,Pit!$A$4:$BA$1686,G$2,FALSE))</f>
        <v>Torres</v>
      </c>
      <c r="H87" s="16">
        <f>IF($C87="B",VLOOKUP($A87,Bat!$A$4:$BF$2320,H$1,FALSE),VLOOKUP($A87,Pit!$A$4:$BA$1686,H$2,FALSE))</f>
        <v>18</v>
      </c>
      <c r="I87" s="16" t="str">
        <f>IF($C87="B",VLOOKUP($A87,Bat!$A$4:$BF$2320,I$1,FALSE),VLOOKUP($A87,Pit!$A$4:$BA$1686,I$2,FALSE))</f>
        <v>R</v>
      </c>
      <c r="J87" s="16" t="str">
        <f>IF($C87="B",VLOOKUP($A87,Bat!$A$4:$BF$2320,J$1,FALSE),VLOOKUP($A87,Pit!$A$4:$BA$1686,J$2,FALSE))</f>
        <v>R</v>
      </c>
      <c r="K87" s="16" t="str">
        <f>IF($C87="B",VLOOKUP($A87,Bat!$A$4:$BF$2320,K$1,FALSE),VLOOKUP($A87,Pit!$A$4:$BA$1686,K$2,FALSE))</f>
        <v>Normal</v>
      </c>
      <c r="L87" s="17" t="str">
        <f>IF($C87="B",VLOOKUP($A87,Bat!$A$4:$BF$2320,L$1,FALSE),VLOOKUP($A87,Pit!$A$4:$BA$1686,L$2,FALSE))</f>
        <v>Normal</v>
      </c>
      <c r="M87" s="16">
        <f>IF($C87="B",VLOOKUP($A87,Bat!$A$4:$BF$2320,M$1,FALSE),VLOOKUP($A87,Pit!$A$4:$BA$1686,M$2,FALSE))</f>
        <v>3</v>
      </c>
      <c r="N87" s="16">
        <f>IF($C87="B",VLOOKUP($A87,Bat!$A$4:$BF$2320,N$1,FALSE),VLOOKUP($A87,Pit!$A$4:$BA$1686,N$2,FALSE))</f>
        <v>6</v>
      </c>
      <c r="O87" s="16">
        <f>IF($C87="B",VLOOKUP($A87,Bat!$A$4:$BF$2320,O$1,FALSE),VLOOKUP($A87,Pit!$A$4:$BA$1686,O$2,FALSE))</f>
        <v>4</v>
      </c>
      <c r="P87" s="16">
        <f>IF($C87="B",VLOOKUP($A87,Bat!$A$4:$BF$2320,P$1,FALSE),VLOOKUP($A87,Pit!$A$4:$BA$1686,P$2,FALSE))</f>
        <v>1</v>
      </c>
      <c r="Q87" s="17">
        <f>IF($C87="B",VLOOKUP($A87,Bat!$A$4:$BF$2320,Q$1,FALSE),VLOOKUP($A87,Pit!$A$4:$BA$1686,Q$2,FALSE))</f>
        <v>7</v>
      </c>
      <c r="R87" s="18">
        <f>IF($C87="B",VLOOKUP($A87,Bat!$A$4:$BF$2320,R$1,FALSE),VLOOKUP($A87,Pit!$A$4:$BA$1686,R$2,FALSE))</f>
        <v>2.7333943120329547</v>
      </c>
      <c r="S87" s="19">
        <f>IF($C87="B",VLOOKUP($A87,Bat!$A$4:$BF$2320,S$1,FALSE),VLOOKUP($A87,Pit!$A$4:$BA$1686,S$2,FALSE))</f>
        <v>0.80437548149138549</v>
      </c>
      <c r="T87" s="20" t="str">
        <f>IF($C87="B",VLOOKUP($A87,Bat!$A$4:$BF$2320,T$1,FALSE),VLOOKUP($A87,Pit!$A$4:$BA$1686,T$2,FALSE))</f>
        <v>$650k</v>
      </c>
      <c r="U87" s="17" t="str">
        <f>VLOOKUP(IF($C87="B",VLOOKUP($A87,Bat!$A$4:$AU$2320,U$1,FALSE),VLOOKUP($A87,Pit!$A$4:$BE$1686,U$2,FALSE)),COND!$A$35:$B$41,2,FALSE)</f>
        <v>??</v>
      </c>
      <c r="V87" s="21">
        <f>IF($C87="B",VLOOKUP($A87,Bat!$A$4:$AT$2284,46,FALSE),VLOOKUP($A87,Pit!$A$4:$BD$1664,56,FALSE))</f>
        <v>189</v>
      </c>
      <c r="W87" s="16">
        <f t="shared" si="7"/>
        <v>999</v>
      </c>
      <c r="X87" s="16"/>
      <c r="Y87" s="22">
        <f t="shared" si="8"/>
        <v>346</v>
      </c>
      <c r="Z87" s="16">
        <f>IFERROR(VLOOKUP($D87,Results37!$F$3:$L$1396,Z$1,FALSE),"")</f>
        <v>83</v>
      </c>
      <c r="AA87" s="47">
        <f>IF(ISERROR(VLOOKUP(D87,Results37!$F$3:$O$399,AA$1,FALSE)),"",IF(VLOOKUP(D87,Results37!$F$3:$O$399,AA$1+1,FALSE)=1,"S"&amp;VLOOKUP(D87,Results37!$F$3:$O$399,AA$1,FALSE),VLOOKUP(D87,Results37!$F$3:$O$399,AA$1,FALSE)))</f>
        <v>3</v>
      </c>
      <c r="AB87" s="16">
        <f>IFERROR(VLOOKUP($D87,Results37!$F$3:$L$1396,AB$1,FALSE),"")</f>
        <v>25</v>
      </c>
      <c r="AC87" s="16" t="str">
        <f>IFERROR(VLOOKUP($D87,Results37!$F$3:$L$1396,AC$1,FALSE),"")</f>
        <v>Okinawa Shisa</v>
      </c>
      <c r="AD87" s="16" t="str">
        <f t="shared" si="9"/>
        <v/>
      </c>
      <c r="AE87" s="20" t="str">
        <f>IF(ISERROR(VLOOKUP($AC87&amp;"-"&amp;$F87&amp;" "&amp;G87,Bonuses!$B$1:$G$1006,4,FALSE)),"",INT(VLOOKUP($AC87&amp;"-"&amp;$F87&amp;" "&amp;$G87,Bonuses!$B$1:$G$1006,4,FALSE)))</f>
        <v/>
      </c>
      <c r="AF87" s="16" t="str">
        <f>IF(ISERROR(VLOOKUP($AC87&amp;"-"&amp;$F87,Bonuses!$B$1:$G$1006,5,FALSE)),"",IF(VLOOKUP($AC87&amp;"-"&amp;$F87,Bonuses!$B$1:$G$1006,5,FALSE)="","",VLOOKUP($AC87&amp;"-"&amp;$F87,Bonuses!$B$1:$G$1006,6,FALSE)&amp;" yrs, "&amp;VLOOKUP($AC87&amp;"-"&amp;$F87,Bonuses!$B$1:$G$1006,5,FALSE)))</f>
        <v/>
      </c>
    </row>
    <row r="88" spans="1:32" s="21" customFormat="1" x14ac:dyDescent="0.25">
      <c r="A88" s="21" t="s">
        <v>2267</v>
      </c>
      <c r="B88" s="21">
        <f t="shared" si="5"/>
        <v>1</v>
      </c>
      <c r="C88" s="21" t="str">
        <f t="shared" si="6"/>
        <v>P</v>
      </c>
      <c r="D88" s="17">
        <f>IF($C88="B",VLOOKUP($A88,Bat!$A$4:$BF$2320,D$1,FALSE),VLOOKUP($A88,Pit!$A$4:$BA$1686,D$2,FALSE))</f>
        <v>10973</v>
      </c>
      <c r="E88" s="16" t="str">
        <f>IF($C88="B",VLOOKUP($A88,Bat!$A$4:$BF$2320,E$1,FALSE),VLOOKUP($A88,Pit!$A$4:$BA$1686,E$2,FALSE))</f>
        <v>RP</v>
      </c>
      <c r="F88" s="16" t="str">
        <f>IF($C88="B",VLOOKUP($A88,Bat!$A$4:$BF$2320,F$1,FALSE),VLOOKUP($A88,Pit!$A$4:$BA$1686,F$2,FALSE))</f>
        <v>Marshall</v>
      </c>
      <c r="G88" s="16" t="str">
        <f>IF($C88="B",VLOOKUP($A88,Bat!$A$4:$BF$2320,G$1,FALSE),VLOOKUP($A88,Pit!$A$4:$BA$1686,G$2,FALSE))</f>
        <v>Smythe</v>
      </c>
      <c r="H88" s="16">
        <f>IF($C88="B",VLOOKUP($A88,Bat!$A$4:$BF$2320,H$1,FALSE),VLOOKUP($A88,Pit!$A$4:$BA$1686,H$2,FALSE))</f>
        <v>21</v>
      </c>
      <c r="I88" s="16" t="str">
        <f>IF($C88="B",VLOOKUP($A88,Bat!$A$4:$BF$2320,I$1,FALSE),VLOOKUP($A88,Pit!$A$4:$BA$1686,I$2,FALSE))</f>
        <v>R</v>
      </c>
      <c r="J88" s="16" t="str">
        <f>IF($C88="B",VLOOKUP($A88,Bat!$A$4:$BF$2320,J$1,FALSE),VLOOKUP($A88,Pit!$A$4:$BA$1686,J$2,FALSE))</f>
        <v>R</v>
      </c>
      <c r="K88" s="16" t="str">
        <f>IF($C88="B",VLOOKUP($A88,Bat!$A$4:$BF$2320,K$1,FALSE),VLOOKUP($A88,Pit!$A$4:$BA$1686,K$2,FALSE))</f>
        <v>Normal</v>
      </c>
      <c r="L88" s="17" t="str">
        <f>IF($C88="B",VLOOKUP($A88,Bat!$A$4:$BF$2320,L$1,FALSE),VLOOKUP($A88,Pit!$A$4:$BA$1686,L$2,FALSE))</f>
        <v>Normal</v>
      </c>
      <c r="M88" s="16">
        <f>IF($C88="B",VLOOKUP($A88,Bat!$A$4:$BF$2320,M$1,FALSE),VLOOKUP($A88,Pit!$A$4:$BA$1686,M$2,FALSE))</f>
        <v>8</v>
      </c>
      <c r="N88" s="16">
        <f>IF($C88="B",VLOOKUP($A88,Bat!$A$4:$BF$2320,N$1,FALSE),VLOOKUP($A88,Pit!$A$4:$BA$1686,N$2,FALSE))</f>
        <v>2</v>
      </c>
      <c r="O88" s="16">
        <f>IF($C88="B",VLOOKUP($A88,Bat!$A$4:$BF$2320,O$1,FALSE),VLOOKUP($A88,Pit!$A$4:$BA$1686,O$2,FALSE))</f>
        <v>3</v>
      </c>
      <c r="P88" s="16" t="str">
        <f>IF($C88="B",VLOOKUP($A88,Bat!$A$4:$BF$2320,P$1,FALSE),VLOOKUP($A88,Pit!$A$4:$BA$1686,P$2,FALSE))</f>
        <v>92-94 Mph</v>
      </c>
      <c r="Q88" s="17">
        <f>IF($C88="B",VLOOKUP($A88,Bat!$A$4:$BF$2320,Q$1,FALSE),VLOOKUP($A88,Pit!$A$4:$BA$1686,Q$2,FALSE))</f>
        <v>7</v>
      </c>
      <c r="R88" s="18">
        <f>IF($C88="B",VLOOKUP($A88,Bat!$A$4:$BF$2320,R$1,FALSE),VLOOKUP($A88,Pit!$A$4:$BA$1686,R$2,FALSE))</f>
        <v>31.431933477640953</v>
      </c>
      <c r="S88" s="19">
        <f>IF($C88="B",VLOOKUP($A88,Bat!$A$4:$BF$2320,S$1,FALSE),VLOOKUP($A88,Pit!$A$4:$BA$1686,S$2,FALSE))</f>
        <v>1.7037432591004189</v>
      </c>
      <c r="T88" s="20" t="str">
        <f>IF($C88="B",VLOOKUP($A88,Bat!$A$4:$BF$2320,T$1,FALSE),VLOOKUP($A88,Pit!$A$4:$BA$1686,T$2,FALSE))</f>
        <v>$220k</v>
      </c>
      <c r="U88" s="17" t="str">
        <f>VLOOKUP(IF($C88="B",VLOOKUP($A88,Bat!$A$4:$AU$2320,U$1,FALSE),VLOOKUP($A88,Pit!$A$4:$BE$1686,U$2,FALSE)),COND!$A$35:$B$41,2,FALSE)</f>
        <v>??</v>
      </c>
      <c r="V88" s="21">
        <f>IF($C88="B",VLOOKUP($A88,Bat!$A$4:$AT$2284,46,FALSE),VLOOKUP($A88,Pit!$A$4:$BD$1664,56,FALSE))</f>
        <v>46</v>
      </c>
      <c r="W88" s="16">
        <f t="shared" si="7"/>
        <v>999</v>
      </c>
      <c r="X88" s="16"/>
      <c r="Y88" s="22">
        <f t="shared" si="8"/>
        <v>142</v>
      </c>
      <c r="Z88" s="16">
        <f>IFERROR(VLOOKUP($D88,Results37!$F$3:$L$1396,Z$1,FALSE),"")</f>
        <v>84</v>
      </c>
      <c r="AA88" s="47">
        <f>IF(ISERROR(VLOOKUP(D88,Results37!$F$3:$O$399,AA$1,FALSE)),"",IF(VLOOKUP(D88,Results37!$F$3:$O$399,AA$1+1,FALSE)=1,"S"&amp;VLOOKUP(D88,Results37!$F$3:$O$399,AA$1,FALSE),VLOOKUP(D88,Results37!$F$3:$O$399,AA$1,FALSE)))</f>
        <v>3</v>
      </c>
      <c r="AB88" s="16">
        <f>IFERROR(VLOOKUP($D88,Results37!$F$3:$L$1396,AB$1,FALSE),"")</f>
        <v>26</v>
      </c>
      <c r="AC88" s="16" t="str">
        <f>IFERROR(VLOOKUP($D88,Results37!$F$3:$L$1396,AC$1,FALSE),"")</f>
        <v>Palm Springs Codgers</v>
      </c>
      <c r="AD88" s="16" t="str">
        <f t="shared" si="9"/>
        <v/>
      </c>
      <c r="AE88" s="20" t="str">
        <f>IF(ISERROR(VLOOKUP($AC88&amp;"-"&amp;$F88&amp;" "&amp;G88,Bonuses!$B$1:$G$1006,4,FALSE)),"",INT(VLOOKUP($AC88&amp;"-"&amp;$F88&amp;" "&amp;$G88,Bonuses!$B$1:$G$1006,4,FALSE)))</f>
        <v/>
      </c>
      <c r="AF88" s="16" t="str">
        <f>IF(ISERROR(VLOOKUP($AC88&amp;"-"&amp;$F88,Bonuses!$B$1:$G$1006,5,FALSE)),"",IF(VLOOKUP($AC88&amp;"-"&amp;$F88,Bonuses!$B$1:$G$1006,5,FALSE)="","",VLOOKUP($AC88&amp;"-"&amp;$F88,Bonuses!$B$1:$G$1006,6,FALSE)&amp;" yrs, "&amp;VLOOKUP($AC88&amp;"-"&amp;$F88,Bonuses!$B$1:$G$1006,5,FALSE)))</f>
        <v/>
      </c>
    </row>
    <row r="89" spans="1:32" s="21" customFormat="1" x14ac:dyDescent="0.25">
      <c r="A89" s="21" t="s">
        <v>2265</v>
      </c>
      <c r="B89" s="21">
        <f t="shared" si="5"/>
        <v>1</v>
      </c>
      <c r="C89" s="21" t="str">
        <f t="shared" si="6"/>
        <v>P</v>
      </c>
      <c r="D89" s="17">
        <f>IF($C89="B",VLOOKUP($A89,Bat!$A$4:$BF$2320,D$1,FALSE),VLOOKUP($A89,Pit!$A$4:$BA$1686,D$2,FALSE))</f>
        <v>16095</v>
      </c>
      <c r="E89" s="16" t="str">
        <f>IF($C89="B",VLOOKUP($A89,Bat!$A$4:$BF$2320,E$1,FALSE),VLOOKUP($A89,Pit!$A$4:$BA$1686,E$2,FALSE))</f>
        <v>SP</v>
      </c>
      <c r="F89" s="16" t="str">
        <f>IF($C89="B",VLOOKUP($A89,Bat!$A$4:$BF$2320,F$1,FALSE),VLOOKUP($A89,Pit!$A$4:$BA$1686,F$2,FALSE))</f>
        <v>Ryan</v>
      </c>
      <c r="G89" s="16" t="str">
        <f>IF($C89="B",VLOOKUP($A89,Bat!$A$4:$BF$2320,G$1,FALSE),VLOOKUP($A89,Pit!$A$4:$BA$1686,G$2,FALSE))</f>
        <v>Coyfe</v>
      </c>
      <c r="H89" s="16">
        <f>IF($C89="B",VLOOKUP($A89,Bat!$A$4:$BF$2320,H$1,FALSE),VLOOKUP($A89,Pit!$A$4:$BA$1686,H$2,FALSE))</f>
        <v>21</v>
      </c>
      <c r="I89" s="16" t="str">
        <f>IF($C89="B",VLOOKUP($A89,Bat!$A$4:$BF$2320,I$1,FALSE),VLOOKUP($A89,Pit!$A$4:$BA$1686,I$2,FALSE))</f>
        <v>R</v>
      </c>
      <c r="J89" s="16" t="str">
        <f>IF($C89="B",VLOOKUP($A89,Bat!$A$4:$BF$2320,J$1,FALSE),VLOOKUP($A89,Pit!$A$4:$BA$1686,J$2,FALSE))</f>
        <v>R</v>
      </c>
      <c r="K89" s="16" t="str">
        <f>IF($C89="B",VLOOKUP($A89,Bat!$A$4:$BF$2320,K$1,FALSE),VLOOKUP($A89,Pit!$A$4:$BA$1686,K$2,FALSE))</f>
        <v>Normal</v>
      </c>
      <c r="L89" s="17" t="str">
        <f>IF($C89="B",VLOOKUP($A89,Bat!$A$4:$BF$2320,L$1,FALSE),VLOOKUP($A89,Pit!$A$4:$BA$1686,L$2,FALSE))</f>
        <v>Low</v>
      </c>
      <c r="M89" s="16">
        <f>IF($C89="B",VLOOKUP($A89,Bat!$A$4:$BF$2320,M$1,FALSE),VLOOKUP($A89,Pit!$A$4:$BA$1686,M$2,FALSE))</f>
        <v>5</v>
      </c>
      <c r="N89" s="16">
        <f>IF($C89="B",VLOOKUP($A89,Bat!$A$4:$BF$2320,N$1,FALSE),VLOOKUP($A89,Pit!$A$4:$BA$1686,N$2,FALSE))</f>
        <v>4</v>
      </c>
      <c r="O89" s="16">
        <f>IF($C89="B",VLOOKUP($A89,Bat!$A$4:$BF$2320,O$1,FALSE),VLOOKUP($A89,Pit!$A$4:$BA$1686,O$2,FALSE))</f>
        <v>5</v>
      </c>
      <c r="P89" s="16" t="str">
        <f>IF($C89="B",VLOOKUP($A89,Bat!$A$4:$BF$2320,P$1,FALSE),VLOOKUP($A89,Pit!$A$4:$BA$1686,P$2,FALSE))</f>
        <v>93-95 Mph</v>
      </c>
      <c r="Q89" s="17">
        <f>IF($C89="B",VLOOKUP($A89,Bat!$A$4:$BF$2320,Q$1,FALSE),VLOOKUP($A89,Pit!$A$4:$BA$1686,Q$2,FALSE))</f>
        <v>6</v>
      </c>
      <c r="R89" s="18">
        <f>IF($C89="B",VLOOKUP($A89,Bat!$A$4:$BF$2320,R$1,FALSE),VLOOKUP($A89,Pit!$A$4:$BA$1686,R$2,FALSE))</f>
        <v>36.890437294269688</v>
      </c>
      <c r="S89" s="19">
        <f>IF($C89="B",VLOOKUP($A89,Bat!$A$4:$BF$2320,S$1,FALSE),VLOOKUP($A89,Pit!$A$4:$BA$1686,S$2,FALSE))</f>
        <v>2.1832730659167812</v>
      </c>
      <c r="T89" s="20" t="str">
        <f>IF($C89="B",VLOOKUP($A89,Bat!$A$4:$BF$2320,T$1,FALSE),VLOOKUP($A89,Pit!$A$4:$BA$1686,T$2,FALSE))</f>
        <v>$500k</v>
      </c>
      <c r="U89" s="17" t="str">
        <f>VLOOKUP(IF($C89="B",VLOOKUP($A89,Bat!$A$4:$AU$2320,U$1,FALSE),VLOOKUP($A89,Pit!$A$4:$BE$1686,U$2,FALSE)),COND!$A$35:$B$41,2,FALSE)</f>
        <v>??</v>
      </c>
      <c r="V89" s="21">
        <f>IF($C89="B",VLOOKUP($A89,Bat!$A$4:$AT$2284,46,FALSE),VLOOKUP($A89,Pit!$A$4:$BD$1664,56,FALSE))</f>
        <v>38</v>
      </c>
      <c r="W89" s="16">
        <f t="shared" si="7"/>
        <v>999</v>
      </c>
      <c r="X89" s="16"/>
      <c r="Y89" s="22">
        <f t="shared" si="8"/>
        <v>78</v>
      </c>
      <c r="Z89" s="16">
        <f>IFERROR(VLOOKUP($D89,Results37!$F$3:$L$1396,Z$1,FALSE),"")</f>
        <v>85</v>
      </c>
      <c r="AA89" s="47">
        <f>IF(ISERROR(VLOOKUP(D89,Results37!$F$3:$O$399,AA$1,FALSE)),"",IF(VLOOKUP(D89,Results37!$F$3:$O$399,AA$1+1,FALSE)=1,"S"&amp;VLOOKUP(D89,Results37!$F$3:$O$399,AA$1,FALSE),VLOOKUP(D89,Results37!$F$3:$O$399,AA$1,FALSE)))</f>
        <v>3</v>
      </c>
      <c r="AB89" s="16">
        <f>IFERROR(VLOOKUP($D89,Results37!$F$3:$L$1396,AB$1,FALSE),"")</f>
        <v>27</v>
      </c>
      <c r="AC89" s="16" t="str">
        <f>IFERROR(VLOOKUP($D89,Results37!$F$3:$L$1396,AC$1,FALSE),"")</f>
        <v>Yuma Bulldozers</v>
      </c>
      <c r="AD89" s="16" t="str">
        <f t="shared" si="9"/>
        <v/>
      </c>
      <c r="AE89" s="20">
        <f>IF(ISERROR(VLOOKUP($AC89&amp;"-"&amp;$F89&amp;" "&amp;G89,Bonuses!$B$1:$G$1006,4,FALSE)),"",INT(VLOOKUP($AC89&amp;"-"&amp;$F89&amp;" "&amp;$G89,Bonuses!$B$1:$G$1006,4,FALSE)))</f>
        <v>500000</v>
      </c>
      <c r="AF89" s="16" t="str">
        <f>IF(ISERROR(VLOOKUP($AC89&amp;"-"&amp;$F89,Bonuses!$B$1:$G$1006,5,FALSE)),"",IF(VLOOKUP($AC89&amp;"-"&amp;$F89,Bonuses!$B$1:$G$1006,5,FALSE)="","",VLOOKUP($AC89&amp;"-"&amp;$F89,Bonuses!$B$1:$G$1006,6,FALSE)&amp;" yrs, "&amp;VLOOKUP($AC89&amp;"-"&amp;$F89,Bonuses!$B$1:$G$1006,5,FALSE)))</f>
        <v/>
      </c>
    </row>
    <row r="90" spans="1:32" s="21" customFormat="1" x14ac:dyDescent="0.25">
      <c r="A90" s="21" t="s">
        <v>1958</v>
      </c>
      <c r="B90" s="21">
        <f t="shared" si="5"/>
        <v>1</v>
      </c>
      <c r="C90" s="21" t="str">
        <f t="shared" si="6"/>
        <v>B</v>
      </c>
      <c r="D90" s="17">
        <f>IF($C90="B",VLOOKUP($A90,Bat!$A$4:$BF$2320,D$1,FALSE),VLOOKUP($A90,Pit!$A$4:$BA$1686,D$2,FALSE))</f>
        <v>9161</v>
      </c>
      <c r="E90" s="16" t="str">
        <f>IF($C90="B",VLOOKUP($A90,Bat!$A$4:$BF$2320,E$1,FALSE),VLOOKUP($A90,Pit!$A$4:$BA$1686,E$2,FALSE))</f>
        <v>CF</v>
      </c>
      <c r="F90" s="16" t="str">
        <f>IF($C90="B",VLOOKUP($A90,Bat!$A$4:$BF$2320,F$1,FALSE),VLOOKUP($A90,Pit!$A$4:$BA$1686,F$2,FALSE))</f>
        <v>Gus</v>
      </c>
      <c r="G90" s="16" t="str">
        <f>IF($C90="B",VLOOKUP($A90,Bat!$A$4:$BF$2320,G$1,FALSE),VLOOKUP($A90,Pit!$A$4:$BA$1686,G$2,FALSE))</f>
        <v>Meikleham</v>
      </c>
      <c r="H90" s="16">
        <f>IF($C90="B",VLOOKUP($A90,Bat!$A$4:$BF$2320,H$1,FALSE),VLOOKUP($A90,Pit!$A$4:$BA$1686,H$2,FALSE))</f>
        <v>21</v>
      </c>
      <c r="I90" s="16" t="str">
        <f>IF($C90="B",VLOOKUP($A90,Bat!$A$4:$BF$2320,I$1,FALSE),VLOOKUP($A90,Pit!$A$4:$BA$1686,I$2,FALSE))</f>
        <v>R</v>
      </c>
      <c r="J90" s="16" t="str">
        <f>IF($C90="B",VLOOKUP($A90,Bat!$A$4:$BF$2320,J$1,FALSE),VLOOKUP($A90,Pit!$A$4:$BA$1686,J$2,FALSE))</f>
        <v>R</v>
      </c>
      <c r="K90" s="16" t="str">
        <f>IF($C90="B",VLOOKUP($A90,Bat!$A$4:$BF$2320,K$1,FALSE),VLOOKUP($A90,Pit!$A$4:$BA$1686,K$2,FALSE))</f>
        <v>Low</v>
      </c>
      <c r="L90" s="17" t="str">
        <f>IF($C90="B",VLOOKUP($A90,Bat!$A$4:$BF$2320,L$1,FALSE),VLOOKUP($A90,Pit!$A$4:$BA$1686,L$2,FALSE))</f>
        <v>Normal</v>
      </c>
      <c r="M90" s="16">
        <f>IF($C90="B",VLOOKUP($A90,Bat!$A$4:$BF$2320,M$1,FALSE),VLOOKUP($A90,Pit!$A$4:$BA$1686,M$2,FALSE))</f>
        <v>3</v>
      </c>
      <c r="N90" s="16">
        <f>IF($C90="B",VLOOKUP($A90,Bat!$A$4:$BF$2320,N$1,FALSE),VLOOKUP($A90,Pit!$A$4:$BA$1686,N$2,FALSE))</f>
        <v>4</v>
      </c>
      <c r="O90" s="16">
        <f>IF($C90="B",VLOOKUP($A90,Bat!$A$4:$BF$2320,O$1,FALSE),VLOOKUP($A90,Pit!$A$4:$BA$1686,O$2,FALSE))</f>
        <v>3</v>
      </c>
      <c r="P90" s="16">
        <f>IF($C90="B",VLOOKUP($A90,Bat!$A$4:$BF$2320,P$1,FALSE),VLOOKUP($A90,Pit!$A$4:$BA$1686,P$2,FALSE))</f>
        <v>2</v>
      </c>
      <c r="Q90" s="17">
        <f>IF($C90="B",VLOOKUP($A90,Bat!$A$4:$BF$2320,Q$1,FALSE),VLOOKUP($A90,Pit!$A$4:$BA$1686,Q$2,FALSE))</f>
        <v>1</v>
      </c>
      <c r="R90" s="18">
        <f>IF($C90="B",VLOOKUP($A90,Bat!$A$4:$BF$2320,R$1,FALSE),VLOOKUP($A90,Pit!$A$4:$BA$1686,R$2,FALSE))</f>
        <v>-1.9025502157613623</v>
      </c>
      <c r="S90" s="19">
        <f>IF($C90="B",VLOOKUP($A90,Bat!$A$4:$BF$2320,S$1,FALSE),VLOOKUP($A90,Pit!$A$4:$BA$1686,S$2,FALSE))</f>
        <v>0.14339909261938824</v>
      </c>
      <c r="T90" s="20" t="str">
        <f>IF($C90="B",VLOOKUP($A90,Bat!$A$4:$BF$2320,T$1,FALSE),VLOOKUP($A90,Pit!$A$4:$BA$1686,T$2,FALSE))</f>
        <v>$270k</v>
      </c>
      <c r="U90" s="17" t="str">
        <f>VLOOKUP(IF($C90="B",VLOOKUP($A90,Bat!$A$4:$AU$2320,U$1,FALSE),VLOOKUP($A90,Pit!$A$4:$BE$1686,U$2,FALSE)),COND!$A$35:$B$41,2,FALSE)</f>
        <v>??</v>
      </c>
      <c r="V90" s="21">
        <f>IF($C90="B",VLOOKUP($A90,Bat!$A$4:$AT$2284,46,FALSE),VLOOKUP($A90,Pit!$A$4:$BD$1664,56,FALSE))</f>
        <v>296</v>
      </c>
      <c r="W90" s="16">
        <f t="shared" si="7"/>
        <v>999</v>
      </c>
      <c r="X90" s="16"/>
      <c r="Y90" s="22">
        <f t="shared" si="8"/>
        <v>645</v>
      </c>
      <c r="Z90" s="16">
        <f>IFERROR(VLOOKUP($D90,Results37!$F$3:$L$1396,Z$1,FALSE),"")</f>
        <v>86</v>
      </c>
      <c r="AA90" s="47">
        <f>IF(ISERROR(VLOOKUP(D90,Results37!$F$3:$O$399,AA$1,FALSE)),"",IF(VLOOKUP(D90,Results37!$F$3:$O$399,AA$1+1,FALSE)=1,"S"&amp;VLOOKUP(D90,Results37!$F$3:$O$399,AA$1,FALSE),VLOOKUP(D90,Results37!$F$3:$O$399,AA$1,FALSE)))</f>
        <v>4</v>
      </c>
      <c r="AB90" s="16">
        <f>IFERROR(VLOOKUP($D90,Results37!$F$3:$L$1396,AB$1,FALSE),"")</f>
        <v>1</v>
      </c>
      <c r="AC90" s="16" t="str">
        <f>IFERROR(VLOOKUP($D90,Results37!$F$3:$L$1396,AC$1,FALSE),"")</f>
        <v>Yuma Bulldozers</v>
      </c>
      <c r="AD90" s="16" t="str">
        <f t="shared" si="9"/>
        <v/>
      </c>
      <c r="AE90" s="20">
        <f>IF(ISERROR(VLOOKUP($AC90&amp;"-"&amp;$F90&amp;" "&amp;G90,Bonuses!$B$1:$G$1006,4,FALSE)),"",INT(VLOOKUP($AC90&amp;"-"&amp;$F90&amp;" "&amp;$G90,Bonuses!$B$1:$G$1006,4,FALSE)))</f>
        <v>300000</v>
      </c>
      <c r="AF90" s="16" t="str">
        <f>IF(ISERROR(VLOOKUP($AC90&amp;"-"&amp;$F90,Bonuses!$B$1:$G$1006,5,FALSE)),"",IF(VLOOKUP($AC90&amp;"-"&amp;$F90,Bonuses!$B$1:$G$1006,5,FALSE)="","",VLOOKUP($AC90&amp;"-"&amp;$F90,Bonuses!$B$1:$G$1006,6,FALSE)&amp;" yrs, "&amp;VLOOKUP($AC90&amp;"-"&amp;$F90,Bonuses!$B$1:$G$1006,5,FALSE)))</f>
        <v/>
      </c>
    </row>
    <row r="91" spans="1:32" s="21" customFormat="1" x14ac:dyDescent="0.25">
      <c r="A91" s="21" t="s">
        <v>1801</v>
      </c>
      <c r="B91" s="21">
        <f t="shared" si="5"/>
        <v>1</v>
      </c>
      <c r="C91" s="21" t="str">
        <f t="shared" si="6"/>
        <v>B</v>
      </c>
      <c r="D91" s="17">
        <f>IF($C91="B",VLOOKUP($A91,Bat!$A$4:$BF$2320,D$1,FALSE),VLOOKUP($A91,Pit!$A$4:$BA$1686,D$2,FALSE))</f>
        <v>3704</v>
      </c>
      <c r="E91" s="16" t="str">
        <f>IF($C91="B",VLOOKUP($A91,Bat!$A$4:$BF$2320,E$1,FALSE),VLOOKUP($A91,Pit!$A$4:$BA$1686,E$2,FALSE))</f>
        <v>3B</v>
      </c>
      <c r="F91" s="16" t="str">
        <f>IF($C91="B",VLOOKUP($A91,Bat!$A$4:$BF$2320,F$1,FALSE),VLOOKUP($A91,Pit!$A$4:$BA$1686,F$2,FALSE))</f>
        <v>Alex</v>
      </c>
      <c r="G91" s="16" t="str">
        <f>IF($C91="B",VLOOKUP($A91,Bat!$A$4:$BF$2320,G$1,FALSE),VLOOKUP($A91,Pit!$A$4:$BA$1686,G$2,FALSE))</f>
        <v>Payne</v>
      </c>
      <c r="H91" s="16">
        <f>IF($C91="B",VLOOKUP($A91,Bat!$A$4:$BF$2320,H$1,FALSE),VLOOKUP($A91,Pit!$A$4:$BA$1686,H$2,FALSE))</f>
        <v>21</v>
      </c>
      <c r="I91" s="16" t="str">
        <f>IF($C91="B",VLOOKUP($A91,Bat!$A$4:$BF$2320,I$1,FALSE),VLOOKUP($A91,Pit!$A$4:$BA$1686,I$2,FALSE))</f>
        <v>R</v>
      </c>
      <c r="J91" s="16" t="str">
        <f>IF($C91="B",VLOOKUP($A91,Bat!$A$4:$BF$2320,J$1,FALSE),VLOOKUP($A91,Pit!$A$4:$BA$1686,J$2,FALSE))</f>
        <v>R</v>
      </c>
      <c r="K91" s="16" t="str">
        <f>IF($C91="B",VLOOKUP($A91,Bat!$A$4:$BF$2320,K$1,FALSE),VLOOKUP($A91,Pit!$A$4:$BA$1686,K$2,FALSE))</f>
        <v>Normal</v>
      </c>
      <c r="L91" s="17" t="str">
        <f>IF($C91="B",VLOOKUP($A91,Bat!$A$4:$BF$2320,L$1,FALSE),VLOOKUP($A91,Pit!$A$4:$BA$1686,L$2,FALSE))</f>
        <v>Normal</v>
      </c>
      <c r="M91" s="16">
        <f>IF($C91="B",VLOOKUP($A91,Bat!$A$4:$BF$2320,M$1,FALSE),VLOOKUP($A91,Pit!$A$4:$BA$1686,M$2,FALSE))</f>
        <v>6</v>
      </c>
      <c r="N91" s="16">
        <f>IF($C91="B",VLOOKUP($A91,Bat!$A$4:$BF$2320,N$1,FALSE),VLOOKUP($A91,Pit!$A$4:$BA$1686,N$2,FALSE))</f>
        <v>4</v>
      </c>
      <c r="O91" s="16">
        <f>IF($C91="B",VLOOKUP($A91,Bat!$A$4:$BF$2320,O$1,FALSE),VLOOKUP($A91,Pit!$A$4:$BA$1686,O$2,FALSE))</f>
        <v>5</v>
      </c>
      <c r="P91" s="16">
        <f>IF($C91="B",VLOOKUP($A91,Bat!$A$4:$BF$2320,P$1,FALSE),VLOOKUP($A91,Pit!$A$4:$BA$1686,P$2,FALSE))</f>
        <v>4</v>
      </c>
      <c r="Q91" s="17">
        <f>IF($C91="B",VLOOKUP($A91,Bat!$A$4:$BF$2320,Q$1,FALSE),VLOOKUP($A91,Pit!$A$4:$BA$1686,Q$2,FALSE))</f>
        <v>5</v>
      </c>
      <c r="R91" s="18">
        <f>IF($C91="B",VLOOKUP($A91,Bat!$A$4:$BF$2320,R$1,FALSE),VLOOKUP($A91,Pit!$A$4:$BA$1686,R$2,FALSE))</f>
        <v>16.012873321748909</v>
      </c>
      <c r="S91" s="19">
        <f>IF($C91="B",VLOOKUP($A91,Bat!$A$4:$BF$2320,S$1,FALSE),VLOOKUP($A91,Pit!$A$4:$BA$1686,S$2,FALSE))</f>
        <v>2.6977161004999672</v>
      </c>
      <c r="T91" s="20" t="str">
        <f>IF($C91="B",VLOOKUP($A91,Bat!$A$4:$BF$2320,T$1,FALSE),VLOOKUP($A91,Pit!$A$4:$BA$1686,T$2,FALSE))</f>
        <v>$200k</v>
      </c>
      <c r="U91" s="17" t="str">
        <f>VLOOKUP(IF($C91="B",VLOOKUP($A91,Bat!$A$4:$AU$2320,U$1,FALSE),VLOOKUP($A91,Pit!$A$4:$BE$1686,U$2,FALSE)),COND!$A$35:$B$41,2,FALSE)</f>
        <v>??</v>
      </c>
      <c r="V91" s="21">
        <f>IF($C91="B",VLOOKUP($A91,Bat!$A$4:$AT$2284,46,FALSE),VLOOKUP($A91,Pit!$A$4:$BD$1664,56,FALSE))</f>
        <v>10</v>
      </c>
      <c r="W91" s="16">
        <f t="shared" si="7"/>
        <v>999</v>
      </c>
      <c r="X91" s="16">
        <v>20</v>
      </c>
      <c r="Y91" s="22">
        <f t="shared" si="8"/>
        <v>32</v>
      </c>
      <c r="Z91" s="16">
        <f>IFERROR(VLOOKUP($D91,Results37!$F$3:$L$1396,Z$1,FALSE),"")</f>
        <v>87</v>
      </c>
      <c r="AA91" s="47">
        <f>IF(ISERROR(VLOOKUP(D91,Results37!$F$3:$O$399,AA$1,FALSE)),"",IF(VLOOKUP(D91,Results37!$F$3:$O$399,AA$1+1,FALSE)=1,"S"&amp;VLOOKUP(D91,Results37!$F$3:$O$399,AA$1,FALSE),VLOOKUP(D91,Results37!$F$3:$O$399,AA$1,FALSE)))</f>
        <v>4</v>
      </c>
      <c r="AB91" s="16">
        <f>IFERROR(VLOOKUP($D91,Results37!$F$3:$L$1396,AB$1,FALSE),"")</f>
        <v>2</v>
      </c>
      <c r="AC91" s="16" t="str">
        <f>IFERROR(VLOOKUP($D91,Results37!$F$3:$L$1396,AC$1,FALSE),"")</f>
        <v>Kalamazoo Badgers</v>
      </c>
      <c r="AD91" s="16">
        <f t="shared" si="9"/>
        <v>-67</v>
      </c>
      <c r="AE91" s="20">
        <f>IF(ISERROR(VLOOKUP($AC91&amp;"-"&amp;$F91&amp;" "&amp;G91,Bonuses!$B$1:$G$1006,4,FALSE)),"",INT(VLOOKUP($AC91&amp;"-"&amp;$F91&amp;" "&amp;$G91,Bonuses!$B$1:$G$1006,4,FALSE)))</f>
        <v>220000</v>
      </c>
      <c r="AF91" s="16" t="str">
        <f>IF(ISERROR(VLOOKUP($AC91&amp;"-"&amp;$F91,Bonuses!$B$1:$G$1006,5,FALSE)),"",IF(VLOOKUP($AC91&amp;"-"&amp;$F91,Bonuses!$B$1:$G$1006,5,FALSE)="","",VLOOKUP($AC91&amp;"-"&amp;$F91,Bonuses!$B$1:$G$1006,6,FALSE)&amp;" yrs, "&amp;VLOOKUP($AC91&amp;"-"&amp;$F91,Bonuses!$B$1:$G$1006,5,FALSE)))</f>
        <v/>
      </c>
    </row>
    <row r="92" spans="1:32" s="21" customFormat="1" x14ac:dyDescent="0.25">
      <c r="A92" s="21" t="s">
        <v>3061</v>
      </c>
      <c r="B92" s="21">
        <f t="shared" si="5"/>
        <v>1</v>
      </c>
      <c r="C92" s="21" t="str">
        <f t="shared" si="6"/>
        <v>B</v>
      </c>
      <c r="D92" s="17">
        <f>IF($C92="B",VLOOKUP($A92,Bat!$A$4:$BF$2320,D$1,FALSE),VLOOKUP($A92,Pit!$A$4:$BA$1686,D$2,FALSE))</f>
        <v>3909</v>
      </c>
      <c r="E92" s="16" t="str">
        <f>IF($C92="B",VLOOKUP($A92,Bat!$A$4:$BF$2320,E$1,FALSE),VLOOKUP($A92,Pit!$A$4:$BA$1686,E$2,FALSE))</f>
        <v>CF</v>
      </c>
      <c r="F92" s="16" t="str">
        <f>IF($C92="B",VLOOKUP($A92,Bat!$A$4:$BF$2320,F$1,FALSE),VLOOKUP($A92,Pit!$A$4:$BA$1686,F$2,FALSE))</f>
        <v>Roberto</v>
      </c>
      <c r="G92" s="16" t="str">
        <f>IF($C92="B",VLOOKUP($A92,Bat!$A$4:$BF$2320,G$1,FALSE),VLOOKUP($A92,Pit!$A$4:$BA$1686,G$2,FALSE))</f>
        <v>Alaniz</v>
      </c>
      <c r="H92" s="16">
        <f>IF($C92="B",VLOOKUP($A92,Bat!$A$4:$BF$2320,H$1,FALSE),VLOOKUP($A92,Pit!$A$4:$BA$1686,H$2,FALSE))</f>
        <v>23</v>
      </c>
      <c r="I92" s="16" t="str">
        <f>IF($C92="B",VLOOKUP($A92,Bat!$A$4:$BF$2320,I$1,FALSE),VLOOKUP($A92,Pit!$A$4:$BA$1686,I$2,FALSE))</f>
        <v>R</v>
      </c>
      <c r="J92" s="16" t="str">
        <f>IF($C92="B",VLOOKUP($A92,Bat!$A$4:$BF$2320,J$1,FALSE),VLOOKUP($A92,Pit!$A$4:$BA$1686,J$2,FALSE))</f>
        <v>R</v>
      </c>
      <c r="K92" s="16" t="str">
        <f>IF($C92="B",VLOOKUP($A92,Bat!$A$4:$BF$2320,K$1,FALSE),VLOOKUP($A92,Pit!$A$4:$BA$1686,K$2,FALSE))</f>
        <v>Low</v>
      </c>
      <c r="L92" s="17" t="str">
        <f>IF($C92="B",VLOOKUP($A92,Bat!$A$4:$BF$2320,L$1,FALSE),VLOOKUP($A92,Pit!$A$4:$BA$1686,L$2,FALSE))</f>
        <v>Normal</v>
      </c>
      <c r="M92" s="16">
        <f>IF($C92="B",VLOOKUP($A92,Bat!$A$4:$BF$2320,M$1,FALSE),VLOOKUP($A92,Pit!$A$4:$BA$1686,M$2,FALSE))</f>
        <v>3</v>
      </c>
      <c r="N92" s="16">
        <f>IF($C92="B",VLOOKUP($A92,Bat!$A$4:$BF$2320,N$1,FALSE),VLOOKUP($A92,Pit!$A$4:$BA$1686,N$2,FALSE))</f>
        <v>3</v>
      </c>
      <c r="O92" s="16">
        <f>IF($C92="B",VLOOKUP($A92,Bat!$A$4:$BF$2320,O$1,FALSE),VLOOKUP($A92,Pit!$A$4:$BA$1686,O$2,FALSE))</f>
        <v>3</v>
      </c>
      <c r="P92" s="16">
        <f>IF($C92="B",VLOOKUP($A92,Bat!$A$4:$BF$2320,P$1,FALSE),VLOOKUP($A92,Pit!$A$4:$BA$1686,P$2,FALSE))</f>
        <v>4</v>
      </c>
      <c r="Q92" s="17">
        <f>IF($C92="B",VLOOKUP($A92,Bat!$A$4:$BF$2320,Q$1,FALSE),VLOOKUP($A92,Pit!$A$4:$BA$1686,Q$2,FALSE))</f>
        <v>3</v>
      </c>
      <c r="R92" s="18">
        <f>IF($C92="B",VLOOKUP($A92,Bat!$A$4:$BF$2320,R$1,FALSE),VLOOKUP($A92,Pit!$A$4:$BA$1686,R$2,FALSE))</f>
        <v>2.1929134452806931</v>
      </c>
      <c r="S92" s="19">
        <f>IF($C92="B",VLOOKUP($A92,Bat!$A$4:$BF$2320,S$1,FALSE),VLOOKUP($A92,Pit!$A$4:$BA$1686,S$2,FALSE))</f>
        <v>0.72731565270816956</v>
      </c>
      <c r="T92" s="20" t="str">
        <f>IF($C92="B",VLOOKUP($A92,Bat!$A$4:$BF$2320,T$1,FALSE),VLOOKUP($A92,Pit!$A$4:$BA$1686,T$2,FALSE))</f>
        <v>$200k</v>
      </c>
      <c r="U92" s="17" t="str">
        <f>VLOOKUP(IF($C92="B",VLOOKUP($A92,Bat!$A$4:$AU$2320,U$1,FALSE),VLOOKUP($A92,Pit!$A$4:$BE$1686,U$2,FALSE)),COND!$A$35:$B$41,2,FALSE)</f>
        <v>??</v>
      </c>
      <c r="V92" s="21">
        <f>IF($C92="B",VLOOKUP($A92,Bat!$A$4:$AT$2284,46,FALSE),VLOOKUP($A92,Pit!$A$4:$BD$1664,56,FALSE))</f>
        <v>905</v>
      </c>
      <c r="W92" s="16">
        <f t="shared" si="7"/>
        <v>999</v>
      </c>
      <c r="X92" s="16"/>
      <c r="Y92" s="22">
        <f t="shared" si="8"/>
        <v>367</v>
      </c>
      <c r="Z92" s="16">
        <f>IFERROR(VLOOKUP($D92,Results37!$F$3:$L$1396,Z$1,FALSE),"")</f>
        <v>88</v>
      </c>
      <c r="AA92" s="47">
        <f>IF(ISERROR(VLOOKUP(D92,Results37!$F$3:$O$399,AA$1,FALSE)),"",IF(VLOOKUP(D92,Results37!$F$3:$O$399,AA$1+1,FALSE)=1,"S"&amp;VLOOKUP(D92,Results37!$F$3:$O$399,AA$1,FALSE),VLOOKUP(D92,Results37!$F$3:$O$399,AA$1,FALSE)))</f>
        <v>4</v>
      </c>
      <c r="AB92" s="16">
        <f>IFERROR(VLOOKUP($D92,Results37!$F$3:$L$1396,AB$1,FALSE),"")</f>
        <v>3</v>
      </c>
      <c r="AC92" s="16" t="str">
        <f>IFERROR(VLOOKUP($D92,Results37!$F$3:$L$1396,AC$1,FALSE),"")</f>
        <v>London Underground</v>
      </c>
      <c r="AD92" s="16" t="str">
        <f t="shared" si="9"/>
        <v/>
      </c>
      <c r="AE92" s="20">
        <f>IF(ISERROR(VLOOKUP($AC92&amp;"-"&amp;$F92&amp;" "&amp;G92,Bonuses!$B$1:$G$1006,4,FALSE)),"",INT(VLOOKUP($AC92&amp;"-"&amp;$F92&amp;" "&amp;$G92,Bonuses!$B$1:$G$1006,4,FALSE)))</f>
        <v>220000</v>
      </c>
      <c r="AF92" s="16" t="str">
        <f>IF(ISERROR(VLOOKUP($AC92&amp;"-"&amp;$F92,Bonuses!$B$1:$G$1006,5,FALSE)),"",IF(VLOOKUP($AC92&amp;"-"&amp;$F92,Bonuses!$B$1:$G$1006,5,FALSE)="","",VLOOKUP($AC92&amp;"-"&amp;$F92,Bonuses!$B$1:$G$1006,6,FALSE)&amp;" yrs, "&amp;VLOOKUP($AC92&amp;"-"&amp;$F92,Bonuses!$B$1:$G$1006,5,FALSE)))</f>
        <v/>
      </c>
    </row>
    <row r="93" spans="1:32" s="21" customFormat="1" x14ac:dyDescent="0.25">
      <c r="A93" s="21" t="s">
        <v>1895</v>
      </c>
      <c r="B93" s="21">
        <f t="shared" si="5"/>
        <v>1</v>
      </c>
      <c r="C93" s="21" t="str">
        <f t="shared" si="6"/>
        <v>B</v>
      </c>
      <c r="D93" s="17">
        <f>IF($C93="B",VLOOKUP($A93,Bat!$A$4:$BF$2320,D$1,FALSE),VLOOKUP($A93,Pit!$A$4:$BA$1686,D$2,FALSE))</f>
        <v>16092</v>
      </c>
      <c r="E93" s="16" t="str">
        <f>IF($C93="B",VLOOKUP($A93,Bat!$A$4:$BF$2320,E$1,FALSE),VLOOKUP($A93,Pit!$A$4:$BA$1686,E$2,FALSE))</f>
        <v>CF</v>
      </c>
      <c r="F93" s="16" t="str">
        <f>IF($C93="B",VLOOKUP($A93,Bat!$A$4:$BF$2320,F$1,FALSE),VLOOKUP($A93,Pit!$A$4:$BA$1686,F$2,FALSE))</f>
        <v>Kenzaburo</v>
      </c>
      <c r="G93" s="16" t="str">
        <f>IF($C93="B",VLOOKUP($A93,Bat!$A$4:$BF$2320,G$1,FALSE),VLOOKUP($A93,Pit!$A$4:$BA$1686,G$2,FALSE))</f>
        <v>Ishihara</v>
      </c>
      <c r="H93" s="16">
        <f>IF($C93="B",VLOOKUP($A93,Bat!$A$4:$BF$2320,H$1,FALSE),VLOOKUP($A93,Pit!$A$4:$BA$1686,H$2,FALSE))</f>
        <v>21</v>
      </c>
      <c r="I93" s="16" t="str">
        <f>IF($C93="B",VLOOKUP($A93,Bat!$A$4:$BF$2320,I$1,FALSE),VLOOKUP($A93,Pit!$A$4:$BA$1686,I$2,FALSE))</f>
        <v>L</v>
      </c>
      <c r="J93" s="16" t="str">
        <f>IF($C93="B",VLOOKUP($A93,Bat!$A$4:$BF$2320,J$1,FALSE),VLOOKUP($A93,Pit!$A$4:$BA$1686,J$2,FALSE))</f>
        <v>L</v>
      </c>
      <c r="K93" s="16" t="str">
        <f>IF($C93="B",VLOOKUP($A93,Bat!$A$4:$BF$2320,K$1,FALSE),VLOOKUP($A93,Pit!$A$4:$BA$1686,K$2,FALSE))</f>
        <v>Normal</v>
      </c>
      <c r="L93" s="17" t="str">
        <f>IF($C93="B",VLOOKUP($A93,Bat!$A$4:$BF$2320,L$1,FALSE),VLOOKUP($A93,Pit!$A$4:$BA$1686,L$2,FALSE))</f>
        <v>Normal</v>
      </c>
      <c r="M93" s="16">
        <f>IF($C93="B",VLOOKUP($A93,Bat!$A$4:$BF$2320,M$1,FALSE),VLOOKUP($A93,Pit!$A$4:$BA$1686,M$2,FALSE))</f>
        <v>4</v>
      </c>
      <c r="N93" s="16">
        <f>IF($C93="B",VLOOKUP($A93,Bat!$A$4:$BF$2320,N$1,FALSE),VLOOKUP($A93,Pit!$A$4:$BA$1686,N$2,FALSE))</f>
        <v>3</v>
      </c>
      <c r="O93" s="16">
        <f>IF($C93="B",VLOOKUP($A93,Bat!$A$4:$BF$2320,O$1,FALSE),VLOOKUP($A93,Pit!$A$4:$BA$1686,O$2,FALSE))</f>
        <v>1</v>
      </c>
      <c r="P93" s="16">
        <f>IF($C93="B",VLOOKUP($A93,Bat!$A$4:$BF$2320,P$1,FALSE),VLOOKUP($A93,Pit!$A$4:$BA$1686,P$2,FALSE))</f>
        <v>6</v>
      </c>
      <c r="Q93" s="17">
        <f>IF($C93="B",VLOOKUP($A93,Bat!$A$4:$BF$2320,Q$1,FALSE),VLOOKUP($A93,Pit!$A$4:$BA$1686,Q$2,FALSE))</f>
        <v>4</v>
      </c>
      <c r="R93" s="18">
        <f>IF($C93="B",VLOOKUP($A93,Bat!$A$4:$BF$2320,R$1,FALSE),VLOOKUP($A93,Pit!$A$4:$BA$1686,R$2,FALSE))</f>
        <v>5.5115880306215868</v>
      </c>
      <c r="S93" s="19">
        <f>IF($C93="B",VLOOKUP($A93,Bat!$A$4:$BF$2320,S$1,FALSE),VLOOKUP($A93,Pit!$A$4:$BA$1686,S$2,FALSE))</f>
        <v>1.2004804048117821</v>
      </c>
      <c r="T93" s="20" t="str">
        <f>IF($C93="B",VLOOKUP($A93,Bat!$A$4:$BF$2320,T$1,FALSE),VLOOKUP($A93,Pit!$A$4:$BA$1686,T$2,FALSE))</f>
        <v>$180k</v>
      </c>
      <c r="U93" s="17" t="str">
        <f>VLOOKUP(IF($C93="B",VLOOKUP($A93,Bat!$A$4:$AU$2320,U$1,FALSE),VLOOKUP($A93,Pit!$A$4:$BE$1686,U$2,FALSE)),COND!$A$35:$B$41,2,FALSE)</f>
        <v>??</v>
      </c>
      <c r="V93" s="21">
        <f>IF($C93="B",VLOOKUP($A93,Bat!$A$4:$AT$2284,46,FALSE),VLOOKUP($A93,Pit!$A$4:$BD$1664,56,FALSE))</f>
        <v>85</v>
      </c>
      <c r="W93" s="16">
        <f t="shared" si="7"/>
        <v>999</v>
      </c>
      <c r="X93" s="16"/>
      <c r="Y93" s="22">
        <f t="shared" si="8"/>
        <v>240</v>
      </c>
      <c r="Z93" s="16">
        <f>IFERROR(VLOOKUP($D93,Results37!$F$3:$L$1396,Z$1,FALSE),"")</f>
        <v>89</v>
      </c>
      <c r="AA93" s="47">
        <f>IF(ISERROR(VLOOKUP(D93,Results37!$F$3:$O$399,AA$1,FALSE)),"",IF(VLOOKUP(D93,Results37!$F$3:$O$399,AA$1+1,FALSE)=1,"S"&amp;VLOOKUP(D93,Results37!$F$3:$O$399,AA$1,FALSE),VLOOKUP(D93,Results37!$F$3:$O$399,AA$1,FALSE)))</f>
        <v>4</v>
      </c>
      <c r="AB93" s="16">
        <f>IFERROR(VLOOKUP($D93,Results37!$F$3:$L$1396,AB$1,FALSE),"")</f>
        <v>4</v>
      </c>
      <c r="AC93" s="16" t="str">
        <f>IFERROR(VLOOKUP($D93,Results37!$F$3:$L$1396,AC$1,FALSE),"")</f>
        <v>Amsterdam Lions</v>
      </c>
      <c r="AD93" s="16" t="str">
        <f t="shared" si="9"/>
        <v/>
      </c>
      <c r="AE93" s="20" t="str">
        <f>IF(ISERROR(VLOOKUP($AC93&amp;"-"&amp;$F93&amp;" "&amp;G93,Bonuses!$B$1:$G$1006,4,FALSE)),"",INT(VLOOKUP($AC93&amp;"-"&amp;$F93&amp;" "&amp;$G93,Bonuses!$B$1:$G$1006,4,FALSE)))</f>
        <v/>
      </c>
      <c r="AF93" s="16" t="str">
        <f>IF(ISERROR(VLOOKUP($AC93&amp;"-"&amp;$F93,Bonuses!$B$1:$G$1006,5,FALSE)),"",IF(VLOOKUP($AC93&amp;"-"&amp;$F93,Bonuses!$B$1:$G$1006,5,FALSE)="","",VLOOKUP($AC93&amp;"-"&amp;$F93,Bonuses!$B$1:$G$1006,6,FALSE)&amp;" yrs, "&amp;VLOOKUP($AC93&amp;"-"&amp;$F93,Bonuses!$B$1:$G$1006,5,FALSE)))</f>
        <v/>
      </c>
    </row>
    <row r="94" spans="1:32" s="21" customFormat="1" x14ac:dyDescent="0.25">
      <c r="A94" s="21" t="s">
        <v>1926</v>
      </c>
      <c r="B94" s="21">
        <f t="shared" si="5"/>
        <v>1</v>
      </c>
      <c r="C94" s="21" t="str">
        <f t="shared" si="6"/>
        <v>B</v>
      </c>
      <c r="D94" s="17">
        <f>IF($C94="B",VLOOKUP($A94,Bat!$A$4:$BF$2320,D$1,FALSE),VLOOKUP($A94,Pit!$A$4:$BA$1686,D$2,FALSE))</f>
        <v>16049</v>
      </c>
      <c r="E94" s="16" t="str">
        <f>IF($C94="B",VLOOKUP($A94,Bat!$A$4:$BF$2320,E$1,FALSE),VLOOKUP($A94,Pit!$A$4:$BA$1686,E$2,FALSE))</f>
        <v>C</v>
      </c>
      <c r="F94" s="16" t="str">
        <f>IF($C94="B",VLOOKUP($A94,Bat!$A$4:$BF$2320,F$1,FALSE),VLOOKUP($A94,Pit!$A$4:$BA$1686,F$2,FALSE))</f>
        <v>Jorge</v>
      </c>
      <c r="G94" s="16" t="str">
        <f>IF($C94="B",VLOOKUP($A94,Bat!$A$4:$BF$2320,G$1,FALSE),VLOOKUP($A94,Pit!$A$4:$BA$1686,G$2,FALSE))</f>
        <v>Ramos</v>
      </c>
      <c r="H94" s="16">
        <f>IF($C94="B",VLOOKUP($A94,Bat!$A$4:$BF$2320,H$1,FALSE),VLOOKUP($A94,Pit!$A$4:$BA$1686,H$2,FALSE))</f>
        <v>21</v>
      </c>
      <c r="I94" s="16" t="str">
        <f>IF($C94="B",VLOOKUP($A94,Bat!$A$4:$BF$2320,I$1,FALSE),VLOOKUP($A94,Pit!$A$4:$BA$1686,I$2,FALSE))</f>
        <v>L</v>
      </c>
      <c r="J94" s="16" t="str">
        <f>IF($C94="B",VLOOKUP($A94,Bat!$A$4:$BF$2320,J$1,FALSE),VLOOKUP($A94,Pit!$A$4:$BA$1686,J$2,FALSE))</f>
        <v>R</v>
      </c>
      <c r="K94" s="16" t="str">
        <f>IF($C94="B",VLOOKUP($A94,Bat!$A$4:$BF$2320,K$1,FALSE),VLOOKUP($A94,Pit!$A$4:$BA$1686,K$2,FALSE))</f>
        <v>Normal</v>
      </c>
      <c r="L94" s="17" t="str">
        <f>IF($C94="B",VLOOKUP($A94,Bat!$A$4:$BF$2320,L$1,FALSE),VLOOKUP($A94,Pit!$A$4:$BA$1686,L$2,FALSE))</f>
        <v>Normal</v>
      </c>
      <c r="M94" s="16">
        <f>IF($C94="B",VLOOKUP($A94,Bat!$A$4:$BF$2320,M$1,FALSE),VLOOKUP($A94,Pit!$A$4:$BA$1686,M$2,FALSE))</f>
        <v>4</v>
      </c>
      <c r="N94" s="16">
        <f>IF($C94="B",VLOOKUP($A94,Bat!$A$4:$BF$2320,N$1,FALSE),VLOOKUP($A94,Pit!$A$4:$BA$1686,N$2,FALSE))</f>
        <v>5</v>
      </c>
      <c r="O94" s="16">
        <f>IF($C94="B",VLOOKUP($A94,Bat!$A$4:$BF$2320,O$1,FALSE),VLOOKUP($A94,Pit!$A$4:$BA$1686,O$2,FALSE))</f>
        <v>3</v>
      </c>
      <c r="P94" s="16">
        <f>IF($C94="B",VLOOKUP($A94,Bat!$A$4:$BF$2320,P$1,FALSE),VLOOKUP($A94,Pit!$A$4:$BA$1686,P$2,FALSE))</f>
        <v>4</v>
      </c>
      <c r="Q94" s="17">
        <f>IF($C94="B",VLOOKUP($A94,Bat!$A$4:$BF$2320,Q$1,FALSE),VLOOKUP($A94,Pit!$A$4:$BA$1686,Q$2,FALSE))</f>
        <v>5</v>
      </c>
      <c r="R94" s="18">
        <f>IF($C94="B",VLOOKUP($A94,Bat!$A$4:$BF$2320,R$1,FALSE),VLOOKUP($A94,Pit!$A$4:$BA$1686,R$2,FALSE))</f>
        <v>7.6367743177538134</v>
      </c>
      <c r="S94" s="19">
        <f>IF($C94="B",VLOOKUP($A94,Bat!$A$4:$BF$2320,S$1,FALSE),VLOOKUP($A94,Pit!$A$4:$BA$1686,S$2,FALSE))</f>
        <v>1.503481864239786</v>
      </c>
      <c r="T94" s="20" t="str">
        <f>IF($C94="B",VLOOKUP($A94,Bat!$A$4:$BF$2320,T$1,FALSE),VLOOKUP($A94,Pit!$A$4:$BA$1686,T$2,FALSE))</f>
        <v>$220k</v>
      </c>
      <c r="U94" s="17" t="str">
        <f>VLOOKUP(IF($C94="B",VLOOKUP($A94,Bat!$A$4:$AU$2320,U$1,FALSE),VLOOKUP($A94,Pit!$A$4:$BE$1686,U$2,FALSE)),COND!$A$35:$B$41,2,FALSE)</f>
        <v>??</v>
      </c>
      <c r="V94" s="21">
        <f>IF($C94="B",VLOOKUP($A94,Bat!$A$4:$AT$2284,46,FALSE),VLOOKUP($A94,Pit!$A$4:$BD$1664,56,FALSE))</f>
        <v>75</v>
      </c>
      <c r="W94" s="16">
        <f t="shared" si="7"/>
        <v>999</v>
      </c>
      <c r="X94" s="16"/>
      <c r="Y94" s="22">
        <f t="shared" si="8"/>
        <v>180</v>
      </c>
      <c r="Z94" s="16">
        <f>IFERROR(VLOOKUP($D94,Results37!$F$3:$L$1396,Z$1,FALSE),"")</f>
        <v>90</v>
      </c>
      <c r="AA94" s="47">
        <f>IF(ISERROR(VLOOKUP(D94,Results37!$F$3:$O$399,AA$1,FALSE)),"",IF(VLOOKUP(D94,Results37!$F$3:$O$399,AA$1+1,FALSE)=1,"S"&amp;VLOOKUP(D94,Results37!$F$3:$O$399,AA$1,FALSE),VLOOKUP(D94,Results37!$F$3:$O$399,AA$1,FALSE)))</f>
        <v>4</v>
      </c>
      <c r="AB94" s="16">
        <f>IFERROR(VLOOKUP($D94,Results37!$F$3:$L$1396,AB$1,FALSE),"")</f>
        <v>5</v>
      </c>
      <c r="AC94" s="16" t="str">
        <f>IFERROR(VLOOKUP($D94,Results37!$F$3:$L$1396,AC$1,FALSE),"")</f>
        <v>Scottish Claymores</v>
      </c>
      <c r="AD94" s="16" t="str">
        <f t="shared" si="9"/>
        <v/>
      </c>
      <c r="AE94" s="20" t="str">
        <f>IF(ISERROR(VLOOKUP($AC94&amp;"-"&amp;$F94&amp;" "&amp;G94,Bonuses!$B$1:$G$1006,4,FALSE)),"",INT(VLOOKUP($AC94&amp;"-"&amp;$F94&amp;" "&amp;$G94,Bonuses!$B$1:$G$1006,4,FALSE)))</f>
        <v/>
      </c>
      <c r="AF94" s="16" t="str">
        <f>IF(ISERROR(VLOOKUP($AC94&amp;"-"&amp;$F94,Bonuses!$B$1:$G$1006,5,FALSE)),"",IF(VLOOKUP($AC94&amp;"-"&amp;$F94,Bonuses!$B$1:$G$1006,5,FALSE)="","",VLOOKUP($AC94&amp;"-"&amp;$F94,Bonuses!$B$1:$G$1006,6,FALSE)&amp;" yrs, "&amp;VLOOKUP($AC94&amp;"-"&amp;$F94,Bonuses!$B$1:$G$1006,5,FALSE)))</f>
        <v/>
      </c>
    </row>
    <row r="95" spans="1:32" s="21" customFormat="1" x14ac:dyDescent="0.25">
      <c r="A95" s="21" t="s">
        <v>2295</v>
      </c>
      <c r="B95" s="21">
        <f t="shared" si="5"/>
        <v>1</v>
      </c>
      <c r="C95" s="21" t="str">
        <f t="shared" si="6"/>
        <v>P</v>
      </c>
      <c r="D95" s="17">
        <f>IF($C95="B",VLOOKUP($A95,Bat!$A$4:$BF$2320,D$1,FALSE),VLOOKUP($A95,Pit!$A$4:$BA$1686,D$2,FALSE))</f>
        <v>7605</v>
      </c>
      <c r="E95" s="16" t="str">
        <f>IF($C95="B",VLOOKUP($A95,Bat!$A$4:$BF$2320,E$1,FALSE),VLOOKUP($A95,Pit!$A$4:$BA$1686,E$2,FALSE))</f>
        <v>SP</v>
      </c>
      <c r="F95" s="16" t="str">
        <f>IF($C95="B",VLOOKUP($A95,Bat!$A$4:$BF$2320,F$1,FALSE),VLOOKUP($A95,Pit!$A$4:$BA$1686,F$2,FALSE))</f>
        <v>Hachemon</v>
      </c>
      <c r="G95" s="16" t="str">
        <f>IF($C95="B",VLOOKUP($A95,Bat!$A$4:$BF$2320,G$1,FALSE),VLOOKUP($A95,Pit!$A$4:$BA$1686,G$2,FALSE))</f>
        <v>Suzuki</v>
      </c>
      <c r="H95" s="16">
        <f>IF($C95="B",VLOOKUP($A95,Bat!$A$4:$BF$2320,H$1,FALSE),VLOOKUP($A95,Pit!$A$4:$BA$1686,H$2,FALSE))</f>
        <v>18</v>
      </c>
      <c r="I95" s="16" t="str">
        <f>IF($C95="B",VLOOKUP($A95,Bat!$A$4:$BF$2320,I$1,FALSE),VLOOKUP($A95,Pit!$A$4:$BA$1686,I$2,FALSE))</f>
        <v>R</v>
      </c>
      <c r="J95" s="16" t="str">
        <f>IF($C95="B",VLOOKUP($A95,Bat!$A$4:$BF$2320,J$1,FALSE),VLOOKUP($A95,Pit!$A$4:$BA$1686,J$2,FALSE))</f>
        <v>R</v>
      </c>
      <c r="K95" s="16" t="str">
        <f>IF($C95="B",VLOOKUP($A95,Bat!$A$4:$BF$2320,K$1,FALSE),VLOOKUP($A95,Pit!$A$4:$BA$1686,K$2,FALSE))</f>
        <v>High</v>
      </c>
      <c r="L95" s="17" t="str">
        <f>IF($C95="B",VLOOKUP($A95,Bat!$A$4:$BF$2320,L$1,FALSE),VLOOKUP($A95,Pit!$A$4:$BA$1686,L$2,FALSE))</f>
        <v>High</v>
      </c>
      <c r="M95" s="16">
        <f>IF($C95="B",VLOOKUP($A95,Bat!$A$4:$BF$2320,M$1,FALSE),VLOOKUP($A95,Pit!$A$4:$BA$1686,M$2,FALSE))</f>
        <v>5</v>
      </c>
      <c r="N95" s="16">
        <f>IF($C95="B",VLOOKUP($A95,Bat!$A$4:$BF$2320,N$1,FALSE),VLOOKUP($A95,Pit!$A$4:$BA$1686,N$2,FALSE))</f>
        <v>2</v>
      </c>
      <c r="O95" s="16">
        <f>IF($C95="B",VLOOKUP($A95,Bat!$A$4:$BF$2320,O$1,FALSE),VLOOKUP($A95,Pit!$A$4:$BA$1686,O$2,FALSE))</f>
        <v>5</v>
      </c>
      <c r="P95" s="16" t="str">
        <f>IF($C95="B",VLOOKUP($A95,Bat!$A$4:$BF$2320,P$1,FALSE),VLOOKUP($A95,Pit!$A$4:$BA$1686,P$2,FALSE))</f>
        <v>96-98 Mph</v>
      </c>
      <c r="Q95" s="17">
        <f>IF($C95="B",VLOOKUP($A95,Bat!$A$4:$BF$2320,Q$1,FALSE),VLOOKUP($A95,Pit!$A$4:$BA$1686,Q$2,FALSE))</f>
        <v>5</v>
      </c>
      <c r="R95" s="18">
        <f>IF($C95="B",VLOOKUP($A95,Bat!$A$4:$BF$2320,R$1,FALSE),VLOOKUP($A95,Pit!$A$4:$BA$1686,R$2,FALSE))</f>
        <v>28.199371573595002</v>
      </c>
      <c r="S95" s="19">
        <f>IF($C95="B",VLOOKUP($A95,Bat!$A$4:$BF$2320,S$1,FALSE),VLOOKUP($A95,Pit!$A$4:$BA$1686,S$2,FALSE))</f>
        <v>1.4197625498359407</v>
      </c>
      <c r="T95" s="20" t="str">
        <f>IF($C95="B",VLOOKUP($A95,Bat!$A$4:$BF$2320,T$1,FALSE),VLOOKUP($A95,Pit!$A$4:$BA$1686,T$2,FALSE))</f>
        <v>$2.2m</v>
      </c>
      <c r="U95" s="17" t="str">
        <f>VLOOKUP(IF($C95="B",VLOOKUP($A95,Bat!$A$4:$AU$2320,U$1,FALSE),VLOOKUP($A95,Pit!$A$4:$BE$1686,U$2,FALSE)),COND!$A$35:$B$41,2,FALSE)</f>
        <v>??</v>
      </c>
      <c r="V95" s="21">
        <f>IF($C95="B",VLOOKUP($A95,Bat!$A$4:$AT$2284,46,FALSE),VLOOKUP($A95,Pit!$A$4:$BD$1664,56,FALSE))</f>
        <v>48</v>
      </c>
      <c r="W95" s="16">
        <f t="shared" si="7"/>
        <v>999</v>
      </c>
      <c r="X95" s="16"/>
      <c r="Y95" s="22">
        <f t="shared" si="8"/>
        <v>198</v>
      </c>
      <c r="Z95" s="16">
        <f>IFERROR(VLOOKUP($D95,Results37!$F$3:$L$1396,Z$1,FALSE),"")</f>
        <v>91</v>
      </c>
      <c r="AA95" s="47">
        <f>IF(ISERROR(VLOOKUP(D95,Results37!$F$3:$O$399,AA$1,FALSE)),"",IF(VLOOKUP(D95,Results37!$F$3:$O$399,AA$1+1,FALSE)=1,"S"&amp;VLOOKUP(D95,Results37!$F$3:$O$399,AA$1,FALSE),VLOOKUP(D95,Results37!$F$3:$O$399,AA$1,FALSE)))</f>
        <v>4</v>
      </c>
      <c r="AB95" s="16">
        <f>IFERROR(VLOOKUP($D95,Results37!$F$3:$L$1396,AB$1,FALSE),"")</f>
        <v>6</v>
      </c>
      <c r="AC95" s="16" t="str">
        <f>IFERROR(VLOOKUP($D95,Results37!$F$3:$L$1396,AC$1,FALSE),"")</f>
        <v>Toyama Wind Dancers</v>
      </c>
      <c r="AD95" s="16" t="str">
        <f t="shared" si="9"/>
        <v/>
      </c>
      <c r="AE95" s="20" t="str">
        <f>IF(ISERROR(VLOOKUP($AC95&amp;"-"&amp;$F95&amp;" "&amp;G95,Bonuses!$B$1:$G$1006,4,FALSE)),"",INT(VLOOKUP($AC95&amp;"-"&amp;$F95&amp;" "&amp;$G95,Bonuses!$B$1:$G$1006,4,FALSE)))</f>
        <v/>
      </c>
      <c r="AF95" s="16" t="str">
        <f>IF(ISERROR(VLOOKUP($AC95&amp;"-"&amp;$F95,Bonuses!$B$1:$G$1006,5,FALSE)),"",IF(VLOOKUP($AC95&amp;"-"&amp;$F95,Bonuses!$B$1:$G$1006,5,FALSE)="","",VLOOKUP($AC95&amp;"-"&amp;$F95,Bonuses!$B$1:$G$1006,6,FALSE)&amp;" yrs, "&amp;VLOOKUP($AC95&amp;"-"&amp;$F95,Bonuses!$B$1:$G$1006,5,FALSE)))</f>
        <v/>
      </c>
    </row>
    <row r="96" spans="1:32" s="21" customFormat="1" x14ac:dyDescent="0.25">
      <c r="A96" s="21" t="s">
        <v>2951</v>
      </c>
      <c r="B96" s="21">
        <f t="shared" si="5"/>
        <v>1</v>
      </c>
      <c r="C96" s="21" t="str">
        <f t="shared" si="6"/>
        <v>P</v>
      </c>
      <c r="D96" s="17">
        <f>IF($C96="B",VLOOKUP($A96,Bat!$A$4:$BF$2320,D$1,FALSE),VLOOKUP($A96,Pit!$A$4:$BA$1686,D$2,FALSE))</f>
        <v>14558</v>
      </c>
      <c r="E96" s="16" t="str">
        <f>IF($C96="B",VLOOKUP($A96,Bat!$A$4:$BF$2320,E$1,FALSE),VLOOKUP($A96,Pit!$A$4:$BA$1686,E$2,FALSE))</f>
        <v>CL</v>
      </c>
      <c r="F96" s="16" t="str">
        <f>IF($C96="B",VLOOKUP($A96,Bat!$A$4:$BF$2320,F$1,FALSE),VLOOKUP($A96,Pit!$A$4:$BA$1686,F$2,FALSE))</f>
        <v>Jorge</v>
      </c>
      <c r="G96" s="16" t="str">
        <f>IF($C96="B",VLOOKUP($A96,Bat!$A$4:$BF$2320,G$1,FALSE),VLOOKUP($A96,Pit!$A$4:$BA$1686,G$2,FALSE))</f>
        <v>Hart</v>
      </c>
      <c r="H96" s="16">
        <f>IF($C96="B",VLOOKUP($A96,Bat!$A$4:$BF$2320,H$1,FALSE),VLOOKUP($A96,Pit!$A$4:$BA$1686,H$2,FALSE))</f>
        <v>21</v>
      </c>
      <c r="I96" s="16" t="str">
        <f>IF($C96="B",VLOOKUP($A96,Bat!$A$4:$BF$2320,I$1,FALSE),VLOOKUP($A96,Pit!$A$4:$BA$1686,I$2,FALSE))</f>
        <v>R</v>
      </c>
      <c r="J96" s="16" t="str">
        <f>IF($C96="B",VLOOKUP($A96,Bat!$A$4:$BF$2320,J$1,FALSE),VLOOKUP($A96,Pit!$A$4:$BA$1686,J$2,FALSE))</f>
        <v>R</v>
      </c>
      <c r="K96" s="16" t="str">
        <f>IF($C96="B",VLOOKUP($A96,Bat!$A$4:$BF$2320,K$1,FALSE),VLOOKUP($A96,Pit!$A$4:$BA$1686,K$2,FALSE))</f>
        <v>Normal</v>
      </c>
      <c r="L96" s="17" t="str">
        <f>IF($C96="B",VLOOKUP($A96,Bat!$A$4:$BF$2320,L$1,FALSE),VLOOKUP($A96,Pit!$A$4:$BA$1686,L$2,FALSE))</f>
        <v>High</v>
      </c>
      <c r="M96" s="16">
        <f>IF($C96="B",VLOOKUP($A96,Bat!$A$4:$BF$2320,M$1,FALSE),VLOOKUP($A96,Pit!$A$4:$BA$1686,M$2,FALSE))</f>
        <v>6</v>
      </c>
      <c r="N96" s="16">
        <f>IF($C96="B",VLOOKUP($A96,Bat!$A$4:$BF$2320,N$1,FALSE),VLOOKUP($A96,Pit!$A$4:$BA$1686,N$2,FALSE))</f>
        <v>4</v>
      </c>
      <c r="O96" s="16">
        <f>IF($C96="B",VLOOKUP($A96,Bat!$A$4:$BF$2320,O$1,FALSE),VLOOKUP($A96,Pit!$A$4:$BA$1686,O$2,FALSE))</f>
        <v>2</v>
      </c>
      <c r="P96" s="16" t="str">
        <f>IF($C96="B",VLOOKUP($A96,Bat!$A$4:$BF$2320,P$1,FALSE),VLOOKUP($A96,Pit!$A$4:$BA$1686,P$2,FALSE))</f>
        <v>92-94 Mph</v>
      </c>
      <c r="Q96" s="17">
        <f>IF($C96="B",VLOOKUP($A96,Bat!$A$4:$BF$2320,Q$1,FALSE),VLOOKUP($A96,Pit!$A$4:$BA$1686,Q$2,FALSE))</f>
        <v>7</v>
      </c>
      <c r="R96" s="18">
        <f>IF($C96="B",VLOOKUP($A96,Bat!$A$4:$BF$2320,R$1,FALSE),VLOOKUP($A96,Pit!$A$4:$BA$1686,R$2,FALSE))</f>
        <v>25.587409381974531</v>
      </c>
      <c r="S96" s="19">
        <f>IF($C96="B",VLOOKUP($A96,Bat!$A$4:$BF$2320,S$1,FALSE),VLOOKUP($A96,Pit!$A$4:$BA$1686,S$2,FALSE))</f>
        <v>1.1903015533365409</v>
      </c>
      <c r="T96" s="20" t="str">
        <f>IF($C96="B",VLOOKUP($A96,Bat!$A$4:$BF$2320,T$1,FALSE),VLOOKUP($A96,Pit!$A$4:$BA$1686,T$2,FALSE))</f>
        <v>$170k</v>
      </c>
      <c r="U96" s="17" t="str">
        <f>VLOOKUP(IF($C96="B",VLOOKUP($A96,Bat!$A$4:$AU$2320,U$1,FALSE),VLOOKUP($A96,Pit!$A$4:$BE$1686,U$2,FALSE)),COND!$A$35:$B$41,2,FALSE)</f>
        <v>??</v>
      </c>
      <c r="V96" s="21">
        <f>IF($C96="B",VLOOKUP($A96,Bat!$A$4:$AT$2284,46,FALSE),VLOOKUP($A96,Pit!$A$4:$BD$1664,56,FALSE))</f>
        <v>72</v>
      </c>
      <c r="W96" s="16">
        <f t="shared" si="7"/>
        <v>999</v>
      </c>
      <c r="X96" s="16"/>
      <c r="Y96" s="22">
        <f t="shared" si="8"/>
        <v>245</v>
      </c>
      <c r="Z96" s="16">
        <f>IFERROR(VLOOKUP($D96,Results37!$F$3:$L$1396,Z$1,FALSE),"")</f>
        <v>92</v>
      </c>
      <c r="AA96" s="47">
        <f>IF(ISERROR(VLOOKUP(D96,Results37!$F$3:$O$399,AA$1,FALSE)),"",IF(VLOOKUP(D96,Results37!$F$3:$O$399,AA$1+1,FALSE)=1,"S"&amp;VLOOKUP(D96,Results37!$F$3:$O$399,AA$1,FALSE),VLOOKUP(D96,Results37!$F$3:$O$399,AA$1,FALSE)))</f>
        <v>4</v>
      </c>
      <c r="AB96" s="16">
        <f>IFERROR(VLOOKUP($D96,Results37!$F$3:$L$1396,AB$1,FALSE),"")</f>
        <v>7</v>
      </c>
      <c r="AC96" s="16" t="str">
        <f>IFERROR(VLOOKUP($D96,Results37!$F$3:$L$1396,AC$1,FALSE),"")</f>
        <v>Reno Zephyrs</v>
      </c>
      <c r="AD96" s="16" t="str">
        <f t="shared" si="9"/>
        <v/>
      </c>
      <c r="AE96" s="20">
        <f>IF(ISERROR(VLOOKUP($AC96&amp;"-"&amp;$F96&amp;" "&amp;G96,Bonuses!$B$1:$G$1006,4,FALSE)),"",INT(VLOOKUP($AC96&amp;"-"&amp;$F96&amp;" "&amp;$G96,Bonuses!$B$1:$G$1006,4,FALSE)))</f>
        <v>220000</v>
      </c>
      <c r="AF96" s="16" t="str">
        <f>IF(ISERROR(VLOOKUP($AC96&amp;"-"&amp;$F96,Bonuses!$B$1:$G$1006,5,FALSE)),"",IF(VLOOKUP($AC96&amp;"-"&amp;$F96,Bonuses!$B$1:$G$1006,5,FALSE)="","",VLOOKUP($AC96&amp;"-"&amp;$F96,Bonuses!$B$1:$G$1006,6,FALSE)&amp;" yrs, "&amp;VLOOKUP($AC96&amp;"-"&amp;$F96,Bonuses!$B$1:$G$1006,5,FALSE)))</f>
        <v/>
      </c>
    </row>
    <row r="97" spans="1:32" s="21" customFormat="1" x14ac:dyDescent="0.25">
      <c r="A97" s="21" t="s">
        <v>2300</v>
      </c>
      <c r="B97" s="21">
        <f t="shared" si="5"/>
        <v>1</v>
      </c>
      <c r="C97" s="21" t="str">
        <f t="shared" si="6"/>
        <v>P</v>
      </c>
      <c r="D97" s="17">
        <f>IF($C97="B",VLOOKUP($A97,Bat!$A$4:$BF$2320,D$1,FALSE),VLOOKUP($A97,Pit!$A$4:$BA$1686,D$2,FALSE))</f>
        <v>11933</v>
      </c>
      <c r="E97" s="16" t="str">
        <f>IF($C97="B",VLOOKUP($A97,Bat!$A$4:$BF$2320,E$1,FALSE),VLOOKUP($A97,Pit!$A$4:$BA$1686,E$2,FALSE))</f>
        <v>RP</v>
      </c>
      <c r="F97" s="16" t="str">
        <f>IF($C97="B",VLOOKUP($A97,Bat!$A$4:$BF$2320,F$1,FALSE),VLOOKUP($A97,Pit!$A$4:$BA$1686,F$2,FALSE))</f>
        <v>Daryl</v>
      </c>
      <c r="G97" s="16" t="str">
        <f>IF($C97="B",VLOOKUP($A97,Bat!$A$4:$BF$2320,G$1,FALSE),VLOOKUP($A97,Pit!$A$4:$BA$1686,G$2,FALSE))</f>
        <v>Hornsby</v>
      </c>
      <c r="H97" s="16">
        <f>IF($C97="B",VLOOKUP($A97,Bat!$A$4:$BF$2320,H$1,FALSE),VLOOKUP($A97,Pit!$A$4:$BA$1686,H$2,FALSE))</f>
        <v>21</v>
      </c>
      <c r="I97" s="16" t="str">
        <f>IF($C97="B",VLOOKUP($A97,Bat!$A$4:$BF$2320,I$1,FALSE),VLOOKUP($A97,Pit!$A$4:$BA$1686,I$2,FALSE))</f>
        <v>R</v>
      </c>
      <c r="J97" s="16" t="str">
        <f>IF($C97="B",VLOOKUP($A97,Bat!$A$4:$BF$2320,J$1,FALSE),VLOOKUP($A97,Pit!$A$4:$BA$1686,J$2,FALSE))</f>
        <v>R</v>
      </c>
      <c r="K97" s="16" t="str">
        <f>IF($C97="B",VLOOKUP($A97,Bat!$A$4:$BF$2320,K$1,FALSE),VLOOKUP($A97,Pit!$A$4:$BA$1686,K$2,FALSE))</f>
        <v>Low</v>
      </c>
      <c r="L97" s="17" t="str">
        <f>IF($C97="B",VLOOKUP($A97,Bat!$A$4:$BF$2320,L$1,FALSE),VLOOKUP($A97,Pit!$A$4:$BA$1686,L$2,FALSE))</f>
        <v>Normal</v>
      </c>
      <c r="M97" s="16">
        <f>IF($C97="B",VLOOKUP($A97,Bat!$A$4:$BF$2320,M$1,FALSE),VLOOKUP($A97,Pit!$A$4:$BA$1686,M$2,FALSE))</f>
        <v>8</v>
      </c>
      <c r="N97" s="16">
        <f>IF($C97="B",VLOOKUP($A97,Bat!$A$4:$BF$2320,N$1,FALSE),VLOOKUP($A97,Pit!$A$4:$BA$1686,N$2,FALSE))</f>
        <v>2</v>
      </c>
      <c r="O97" s="16">
        <f>IF($C97="B",VLOOKUP($A97,Bat!$A$4:$BF$2320,O$1,FALSE),VLOOKUP($A97,Pit!$A$4:$BA$1686,O$2,FALSE))</f>
        <v>4</v>
      </c>
      <c r="P97" s="16" t="str">
        <f>IF($C97="B",VLOOKUP($A97,Bat!$A$4:$BF$2320,P$1,FALSE),VLOOKUP($A97,Pit!$A$4:$BA$1686,P$2,FALSE))</f>
        <v>90-92 Mph</v>
      </c>
      <c r="Q97" s="17">
        <f>IF($C97="B",VLOOKUP($A97,Bat!$A$4:$BF$2320,Q$1,FALSE),VLOOKUP($A97,Pit!$A$4:$BA$1686,Q$2,FALSE))</f>
        <v>7</v>
      </c>
      <c r="R97" s="18">
        <f>IF($C97="B",VLOOKUP($A97,Bat!$A$4:$BF$2320,R$1,FALSE),VLOOKUP($A97,Pit!$A$4:$BA$1686,R$2,FALSE))</f>
        <v>27.775320190535311</v>
      </c>
      <c r="S97" s="19">
        <f>IF($C97="B",VLOOKUP($A97,Bat!$A$4:$BF$2320,S$1,FALSE),VLOOKUP($A97,Pit!$A$4:$BA$1686,S$2,FALSE))</f>
        <v>1.3825096166824717</v>
      </c>
      <c r="T97" s="20" t="str">
        <f>IF($C97="B",VLOOKUP($A97,Bat!$A$4:$BF$2320,T$1,FALSE),VLOOKUP($A97,Pit!$A$4:$BA$1686,T$2,FALSE))</f>
        <v>$200k</v>
      </c>
      <c r="U97" s="17" t="str">
        <f>VLOOKUP(IF($C97="B",VLOOKUP($A97,Bat!$A$4:$AU$2320,U$1,FALSE),VLOOKUP($A97,Pit!$A$4:$BE$1686,U$2,FALSE)),COND!$A$35:$B$41,2,FALSE)</f>
        <v>??</v>
      </c>
      <c r="V97" s="21">
        <f>IF($C97="B",VLOOKUP($A97,Bat!$A$4:$AT$2284,46,FALSE),VLOOKUP($A97,Pit!$A$4:$BD$1664,56,FALSE))</f>
        <v>86</v>
      </c>
      <c r="W97" s="16">
        <f t="shared" si="7"/>
        <v>999</v>
      </c>
      <c r="X97" s="16"/>
      <c r="Y97" s="22">
        <f t="shared" si="8"/>
        <v>205</v>
      </c>
      <c r="Z97" s="16">
        <f>IFERROR(VLOOKUP($D97,Results37!$F$3:$L$1396,Z$1,FALSE),"")</f>
        <v>93</v>
      </c>
      <c r="AA97" s="47">
        <f>IF(ISERROR(VLOOKUP(D97,Results37!$F$3:$O$399,AA$1,FALSE)),"",IF(VLOOKUP(D97,Results37!$F$3:$O$399,AA$1+1,FALSE)=1,"S"&amp;VLOOKUP(D97,Results37!$F$3:$O$399,AA$1,FALSE),VLOOKUP(D97,Results37!$F$3:$O$399,AA$1,FALSE)))</f>
        <v>4</v>
      </c>
      <c r="AB97" s="16">
        <f>IFERROR(VLOOKUP($D97,Results37!$F$3:$L$1396,AB$1,FALSE),"")</f>
        <v>8</v>
      </c>
      <c r="AC97" s="16" t="str">
        <f>IFERROR(VLOOKUP($D97,Results37!$F$3:$L$1396,AC$1,FALSE),"")</f>
        <v>Palm Springs Codgers</v>
      </c>
      <c r="AD97" s="16" t="str">
        <f t="shared" si="9"/>
        <v/>
      </c>
      <c r="AE97" s="20" t="str">
        <f>IF(ISERROR(VLOOKUP($AC97&amp;"-"&amp;$F97&amp;" "&amp;G97,Bonuses!$B$1:$G$1006,4,FALSE)),"",INT(VLOOKUP($AC97&amp;"-"&amp;$F97&amp;" "&amp;$G97,Bonuses!$B$1:$G$1006,4,FALSE)))</f>
        <v/>
      </c>
      <c r="AF97" s="16" t="str">
        <f>IF(ISERROR(VLOOKUP($AC97&amp;"-"&amp;$F97,Bonuses!$B$1:$G$1006,5,FALSE)),"",IF(VLOOKUP($AC97&amp;"-"&amp;$F97,Bonuses!$B$1:$G$1006,5,FALSE)="","",VLOOKUP($AC97&amp;"-"&amp;$F97,Bonuses!$B$1:$G$1006,6,FALSE)&amp;" yrs, "&amp;VLOOKUP($AC97&amp;"-"&amp;$F97,Bonuses!$B$1:$G$1006,5,FALSE)))</f>
        <v/>
      </c>
    </row>
    <row r="98" spans="1:32" s="21" customFormat="1" x14ac:dyDescent="0.25">
      <c r="A98" s="21" t="s">
        <v>1802</v>
      </c>
      <c r="B98" s="21">
        <f t="shared" si="5"/>
        <v>1</v>
      </c>
      <c r="C98" s="21" t="str">
        <f t="shared" si="6"/>
        <v>B</v>
      </c>
      <c r="D98" s="17">
        <f>IF($C98="B",VLOOKUP($A98,Bat!$A$4:$BF$2320,D$1,FALSE),VLOOKUP($A98,Pit!$A$4:$BA$1686,D$2,FALSE))</f>
        <v>2015</v>
      </c>
      <c r="E98" s="16" t="str">
        <f>IF($C98="B",VLOOKUP($A98,Bat!$A$4:$BF$2320,E$1,FALSE),VLOOKUP($A98,Pit!$A$4:$BA$1686,E$2,FALSE))</f>
        <v>CF</v>
      </c>
      <c r="F98" s="16" t="str">
        <f>IF($C98="B",VLOOKUP($A98,Bat!$A$4:$BF$2320,F$1,FALSE),VLOOKUP($A98,Pit!$A$4:$BA$1686,F$2,FALSE))</f>
        <v>Toby</v>
      </c>
      <c r="G98" s="16" t="str">
        <f>IF($C98="B",VLOOKUP($A98,Bat!$A$4:$BF$2320,G$1,FALSE),VLOOKUP($A98,Pit!$A$4:$BA$1686,G$2,FALSE))</f>
        <v>Woods</v>
      </c>
      <c r="H98" s="16">
        <f>IF($C98="B",VLOOKUP($A98,Bat!$A$4:$BF$2320,H$1,FALSE),VLOOKUP($A98,Pit!$A$4:$BA$1686,H$2,FALSE))</f>
        <v>18</v>
      </c>
      <c r="I98" s="16" t="str">
        <f>IF($C98="B",VLOOKUP($A98,Bat!$A$4:$BF$2320,I$1,FALSE),VLOOKUP($A98,Pit!$A$4:$BA$1686,I$2,FALSE))</f>
        <v>L</v>
      </c>
      <c r="J98" s="16" t="str">
        <f>IF($C98="B",VLOOKUP($A98,Bat!$A$4:$BF$2320,J$1,FALSE),VLOOKUP($A98,Pit!$A$4:$BA$1686,J$2,FALSE))</f>
        <v>L</v>
      </c>
      <c r="K98" s="16" t="str">
        <f>IF($C98="B",VLOOKUP($A98,Bat!$A$4:$BF$2320,K$1,FALSE),VLOOKUP($A98,Pit!$A$4:$BA$1686,K$2,FALSE))</f>
        <v>Normal</v>
      </c>
      <c r="L98" s="17" t="str">
        <f>IF($C98="B",VLOOKUP($A98,Bat!$A$4:$BF$2320,L$1,FALSE),VLOOKUP($A98,Pit!$A$4:$BA$1686,L$2,FALSE))</f>
        <v>Low</v>
      </c>
      <c r="M98" s="16">
        <f>IF($C98="B",VLOOKUP($A98,Bat!$A$4:$BF$2320,M$1,FALSE),VLOOKUP($A98,Pit!$A$4:$BA$1686,M$2,FALSE))</f>
        <v>7</v>
      </c>
      <c r="N98" s="16">
        <f>IF($C98="B",VLOOKUP($A98,Bat!$A$4:$BF$2320,N$1,FALSE),VLOOKUP($A98,Pit!$A$4:$BA$1686,N$2,FALSE))</f>
        <v>2</v>
      </c>
      <c r="O98" s="16">
        <f>IF($C98="B",VLOOKUP($A98,Bat!$A$4:$BF$2320,O$1,FALSE),VLOOKUP($A98,Pit!$A$4:$BA$1686,O$2,FALSE))</f>
        <v>6</v>
      </c>
      <c r="P98" s="16">
        <f>IF($C98="B",VLOOKUP($A98,Bat!$A$4:$BF$2320,P$1,FALSE),VLOOKUP($A98,Pit!$A$4:$BA$1686,P$2,FALSE))</f>
        <v>4</v>
      </c>
      <c r="Q98" s="17">
        <f>IF($C98="B",VLOOKUP($A98,Bat!$A$4:$BF$2320,Q$1,FALSE),VLOOKUP($A98,Pit!$A$4:$BA$1686,Q$2,FALSE))</f>
        <v>5</v>
      </c>
      <c r="R98" s="18">
        <f>IF($C98="B",VLOOKUP($A98,Bat!$A$4:$BF$2320,R$1,FALSE),VLOOKUP($A98,Pit!$A$4:$BA$1686,R$2,FALSE))</f>
        <v>20.115736531194127</v>
      </c>
      <c r="S98" s="19">
        <f>IF($C98="B",VLOOKUP($A98,Bat!$A$4:$BF$2320,S$1,FALSE),VLOOKUP($A98,Pit!$A$4:$BA$1686,S$2,FALSE))</f>
        <v>3.2826876617332799</v>
      </c>
      <c r="T98" s="20" t="str">
        <f>IF($C98="B",VLOOKUP($A98,Bat!$A$4:$BF$2320,T$1,FALSE),VLOOKUP($A98,Pit!$A$4:$BA$1686,T$2,FALSE))</f>
        <v>$850k</v>
      </c>
      <c r="U98" s="17" t="str">
        <f>VLOOKUP(IF($C98="B",VLOOKUP($A98,Bat!$A$4:$AU$2320,U$1,FALSE),VLOOKUP($A98,Pit!$A$4:$BE$1686,U$2,FALSE)),COND!$A$35:$B$41,2,FALSE)</f>
        <v>??</v>
      </c>
      <c r="V98" s="21">
        <f>IF($C98="B",VLOOKUP($A98,Bat!$A$4:$AT$2284,46,FALSE),VLOOKUP($A98,Pit!$A$4:$BD$1664,56,FALSE))</f>
        <v>16</v>
      </c>
      <c r="W98" s="16">
        <f t="shared" si="7"/>
        <v>999</v>
      </c>
      <c r="X98" s="16">
        <v>31</v>
      </c>
      <c r="Y98" s="22">
        <f t="shared" si="8"/>
        <v>12</v>
      </c>
      <c r="Z98" s="16">
        <f>IFERROR(VLOOKUP($D98,Results37!$F$3:$L$1396,Z$1,FALSE),"")</f>
        <v>94</v>
      </c>
      <c r="AA98" s="47">
        <f>IF(ISERROR(VLOOKUP(D98,Results37!$F$3:$O$399,AA$1,FALSE)),"",IF(VLOOKUP(D98,Results37!$F$3:$O$399,AA$1+1,FALSE)=1,"S"&amp;VLOOKUP(D98,Results37!$F$3:$O$399,AA$1,FALSE),VLOOKUP(D98,Results37!$F$3:$O$399,AA$1,FALSE)))</f>
        <v>4</v>
      </c>
      <c r="AB98" s="16">
        <f>IFERROR(VLOOKUP($D98,Results37!$F$3:$L$1396,AB$1,FALSE),"")</f>
        <v>9</v>
      </c>
      <c r="AC98" s="16" t="str">
        <f>IFERROR(VLOOKUP($D98,Results37!$F$3:$L$1396,AC$1,FALSE),"")</f>
        <v>New Orleans Trendsetters</v>
      </c>
      <c r="AD98" s="16">
        <f t="shared" si="9"/>
        <v>-63</v>
      </c>
      <c r="AE98" s="20">
        <f>IF(ISERROR(VLOOKUP($AC98&amp;"-"&amp;$F98&amp;" "&amp;G98,Bonuses!$B$1:$G$1006,4,FALSE)),"",INT(VLOOKUP($AC98&amp;"-"&amp;$F98&amp;" "&amp;$G98,Bonuses!$B$1:$G$1006,4,FALSE)))</f>
        <v>350000</v>
      </c>
      <c r="AF98" s="16" t="str">
        <f>IF(ISERROR(VLOOKUP($AC98&amp;"-"&amp;$F98,Bonuses!$B$1:$G$1006,5,FALSE)),"",IF(VLOOKUP($AC98&amp;"-"&amp;$F98,Bonuses!$B$1:$G$1006,5,FALSE)="","",VLOOKUP($AC98&amp;"-"&amp;$F98,Bonuses!$B$1:$G$1006,6,FALSE)&amp;" yrs, "&amp;VLOOKUP($AC98&amp;"-"&amp;$F98,Bonuses!$B$1:$G$1006,5,FALSE)))</f>
        <v/>
      </c>
    </row>
    <row r="99" spans="1:32" s="21" customFormat="1" x14ac:dyDescent="0.25">
      <c r="A99" s="21" t="s">
        <v>2928</v>
      </c>
      <c r="B99" s="21">
        <f t="shared" si="5"/>
        <v>1</v>
      </c>
      <c r="C99" s="21" t="str">
        <f t="shared" si="6"/>
        <v>P</v>
      </c>
      <c r="D99" s="17">
        <f>IF($C99="B",VLOOKUP($A99,Bat!$A$4:$BF$2320,D$1,FALSE),VLOOKUP($A99,Pit!$A$4:$BA$1686,D$2,FALSE))</f>
        <v>2551</v>
      </c>
      <c r="E99" s="16" t="str">
        <f>IF($C99="B",VLOOKUP($A99,Bat!$A$4:$BF$2320,E$1,FALSE),VLOOKUP($A99,Pit!$A$4:$BA$1686,E$2,FALSE))</f>
        <v>SP</v>
      </c>
      <c r="F99" s="16" t="str">
        <f>IF($C99="B",VLOOKUP($A99,Bat!$A$4:$BF$2320,F$1,FALSE),VLOOKUP($A99,Pit!$A$4:$BA$1686,F$2,FALSE))</f>
        <v>Jake</v>
      </c>
      <c r="G99" s="16" t="str">
        <f>IF($C99="B",VLOOKUP($A99,Bat!$A$4:$BF$2320,G$1,FALSE),VLOOKUP($A99,Pit!$A$4:$BA$1686,G$2,FALSE))</f>
        <v>Conrad</v>
      </c>
      <c r="H99" s="16">
        <f>IF($C99="B",VLOOKUP($A99,Bat!$A$4:$BF$2320,H$1,FALSE),VLOOKUP($A99,Pit!$A$4:$BA$1686,H$2,FALSE))</f>
        <v>21</v>
      </c>
      <c r="I99" s="16" t="str">
        <f>IF($C99="B",VLOOKUP($A99,Bat!$A$4:$BF$2320,I$1,FALSE),VLOOKUP($A99,Pit!$A$4:$BA$1686,I$2,FALSE))</f>
        <v>R</v>
      </c>
      <c r="J99" s="16" t="str">
        <f>IF($C99="B",VLOOKUP($A99,Bat!$A$4:$BF$2320,J$1,FALSE),VLOOKUP($A99,Pit!$A$4:$BA$1686,J$2,FALSE))</f>
        <v>R</v>
      </c>
      <c r="K99" s="16" t="str">
        <f>IF($C99="B",VLOOKUP($A99,Bat!$A$4:$BF$2320,K$1,FALSE),VLOOKUP($A99,Pit!$A$4:$BA$1686,K$2,FALSE))</f>
        <v>Normal</v>
      </c>
      <c r="L99" s="17" t="str">
        <f>IF($C99="B",VLOOKUP($A99,Bat!$A$4:$BF$2320,L$1,FALSE),VLOOKUP($A99,Pit!$A$4:$BA$1686,L$2,FALSE))</f>
        <v>Low</v>
      </c>
      <c r="M99" s="16">
        <f>IF($C99="B",VLOOKUP($A99,Bat!$A$4:$BF$2320,M$1,FALSE),VLOOKUP($A99,Pit!$A$4:$BA$1686,M$2,FALSE))</f>
        <v>4</v>
      </c>
      <c r="N99" s="16">
        <f>IF($C99="B",VLOOKUP($A99,Bat!$A$4:$BF$2320,N$1,FALSE),VLOOKUP($A99,Pit!$A$4:$BA$1686,N$2,FALSE))</f>
        <v>5</v>
      </c>
      <c r="O99" s="16">
        <f>IF($C99="B",VLOOKUP($A99,Bat!$A$4:$BF$2320,O$1,FALSE),VLOOKUP($A99,Pit!$A$4:$BA$1686,O$2,FALSE))</f>
        <v>6</v>
      </c>
      <c r="P99" s="16" t="str">
        <f>IF($C99="B",VLOOKUP($A99,Bat!$A$4:$BF$2320,P$1,FALSE),VLOOKUP($A99,Pit!$A$4:$BA$1686,P$2,FALSE))</f>
        <v>92-94 Mph</v>
      </c>
      <c r="Q99" s="17">
        <f>IF($C99="B",VLOOKUP($A99,Bat!$A$4:$BF$2320,Q$1,FALSE),VLOOKUP($A99,Pit!$A$4:$BA$1686,Q$2,FALSE))</f>
        <v>7</v>
      </c>
      <c r="R99" s="18">
        <f>IF($C99="B",VLOOKUP($A99,Bat!$A$4:$BF$2320,R$1,FALSE),VLOOKUP($A99,Pit!$A$4:$BA$1686,R$2,FALSE))</f>
        <v>40.465964240959167</v>
      </c>
      <c r="S99" s="19">
        <f>IF($C99="B",VLOOKUP($A99,Bat!$A$4:$BF$2320,S$1,FALSE),VLOOKUP($A99,Pit!$A$4:$BA$1686,S$2,FALSE))</f>
        <v>2.4973832696670195</v>
      </c>
      <c r="T99" s="20" t="str">
        <f>IF($C99="B",VLOOKUP($A99,Bat!$A$4:$BF$2320,T$1,FALSE),VLOOKUP($A99,Pit!$A$4:$BA$1686,T$2,FALSE))</f>
        <v>$280k</v>
      </c>
      <c r="U99" s="17" t="str">
        <f>VLOOKUP(IF($C99="B",VLOOKUP($A99,Bat!$A$4:$AU$2320,U$1,FALSE),VLOOKUP($A99,Pit!$A$4:$BE$1686,U$2,FALSE)),COND!$A$35:$B$41,2,FALSE)</f>
        <v>??</v>
      </c>
      <c r="V99" s="21">
        <f>IF($C99="B",VLOOKUP($A99,Bat!$A$4:$AT$2284,46,FALSE),VLOOKUP($A99,Pit!$A$4:$BD$1664,56,FALSE))</f>
        <v>27</v>
      </c>
      <c r="W99" s="16">
        <f t="shared" si="7"/>
        <v>999</v>
      </c>
      <c r="X99" s="16">
        <v>55</v>
      </c>
      <c r="Y99" s="22">
        <f t="shared" si="8"/>
        <v>44</v>
      </c>
      <c r="Z99" s="16">
        <f>IFERROR(VLOOKUP($D99,Results37!$F$3:$L$1396,Z$1,FALSE),"")</f>
        <v>95</v>
      </c>
      <c r="AA99" s="47">
        <f>IF(ISERROR(VLOOKUP(D99,Results37!$F$3:$O$399,AA$1,FALSE)),"",IF(VLOOKUP(D99,Results37!$F$3:$O$399,AA$1+1,FALSE)=1,"S"&amp;VLOOKUP(D99,Results37!$F$3:$O$399,AA$1,FALSE),VLOOKUP(D99,Results37!$F$3:$O$399,AA$1,FALSE)))</f>
        <v>4</v>
      </c>
      <c r="AB99" s="16">
        <f>IFERROR(VLOOKUP($D99,Results37!$F$3:$L$1396,AB$1,FALSE),"")</f>
        <v>10</v>
      </c>
      <c r="AC99" s="16" t="str">
        <f>IFERROR(VLOOKUP($D99,Results37!$F$3:$L$1396,AC$1,FALSE),"")</f>
        <v>Neo-Tokyo Akira</v>
      </c>
      <c r="AD99" s="16">
        <f t="shared" si="9"/>
        <v>-40</v>
      </c>
      <c r="AE99" s="20">
        <f>IF(ISERROR(VLOOKUP($AC99&amp;"-"&amp;$F99&amp;" "&amp;G99,Bonuses!$B$1:$G$1006,4,FALSE)),"",INT(VLOOKUP($AC99&amp;"-"&amp;$F99&amp;" "&amp;$G99,Bonuses!$B$1:$G$1006,4,FALSE)))</f>
        <v>200000</v>
      </c>
      <c r="AF99" s="16" t="str">
        <f>IF(ISERROR(VLOOKUP($AC99&amp;"-"&amp;$F99,Bonuses!$B$1:$G$1006,5,FALSE)),"",IF(VLOOKUP($AC99&amp;"-"&amp;$F99,Bonuses!$B$1:$G$1006,5,FALSE)="","",VLOOKUP($AC99&amp;"-"&amp;$F99,Bonuses!$B$1:$G$1006,6,FALSE)&amp;" yrs, "&amp;VLOOKUP($AC99&amp;"-"&amp;$F99,Bonuses!$B$1:$G$1006,5,FALSE)))</f>
        <v/>
      </c>
    </row>
    <row r="100" spans="1:32" s="21" customFormat="1" x14ac:dyDescent="0.25">
      <c r="A100" s="21" t="s">
        <v>1902</v>
      </c>
      <c r="B100" s="21">
        <f t="shared" si="5"/>
        <v>1</v>
      </c>
      <c r="C100" s="21" t="str">
        <f t="shared" si="6"/>
        <v>B</v>
      </c>
      <c r="D100" s="17">
        <f>IF($C100="B",VLOOKUP($A100,Bat!$A$4:$BF$2320,D$1,FALSE),VLOOKUP($A100,Pit!$A$4:$BA$1686,D$2,FALSE))</f>
        <v>16037</v>
      </c>
      <c r="E100" s="16" t="str">
        <f>IF($C100="B",VLOOKUP($A100,Bat!$A$4:$BF$2320,E$1,FALSE),VLOOKUP($A100,Pit!$A$4:$BA$1686,E$2,FALSE))</f>
        <v>RF</v>
      </c>
      <c r="F100" s="16" t="str">
        <f>IF($C100="B",VLOOKUP($A100,Bat!$A$4:$BF$2320,F$1,FALSE),VLOOKUP($A100,Pit!$A$4:$BA$1686,F$2,FALSE))</f>
        <v>Jaime</v>
      </c>
      <c r="G100" s="16" t="str">
        <f>IF($C100="B",VLOOKUP($A100,Bat!$A$4:$BF$2320,G$1,FALSE),VLOOKUP($A100,Pit!$A$4:$BA$1686,G$2,FALSE))</f>
        <v>González</v>
      </c>
      <c r="H100" s="16">
        <f>IF($C100="B",VLOOKUP($A100,Bat!$A$4:$BF$2320,H$1,FALSE),VLOOKUP($A100,Pit!$A$4:$BA$1686,H$2,FALSE))</f>
        <v>21</v>
      </c>
      <c r="I100" s="16" t="str">
        <f>IF($C100="B",VLOOKUP($A100,Bat!$A$4:$BF$2320,I$1,FALSE),VLOOKUP($A100,Pit!$A$4:$BA$1686,I$2,FALSE))</f>
        <v>R</v>
      </c>
      <c r="J100" s="16" t="str">
        <f>IF($C100="B",VLOOKUP($A100,Bat!$A$4:$BF$2320,J$1,FALSE),VLOOKUP($A100,Pit!$A$4:$BA$1686,J$2,FALSE))</f>
        <v>L</v>
      </c>
      <c r="K100" s="16" t="str">
        <f>IF($C100="B",VLOOKUP($A100,Bat!$A$4:$BF$2320,K$1,FALSE),VLOOKUP($A100,Pit!$A$4:$BA$1686,K$2,FALSE))</f>
        <v>Low</v>
      </c>
      <c r="L100" s="17" t="str">
        <f>IF($C100="B",VLOOKUP($A100,Bat!$A$4:$BF$2320,L$1,FALSE),VLOOKUP($A100,Pit!$A$4:$BA$1686,L$2,FALSE))</f>
        <v>Normal</v>
      </c>
      <c r="M100" s="16">
        <f>IF($C100="B",VLOOKUP($A100,Bat!$A$4:$BF$2320,M$1,FALSE),VLOOKUP($A100,Pit!$A$4:$BA$1686,M$2,FALSE))</f>
        <v>3</v>
      </c>
      <c r="N100" s="16">
        <f>IF($C100="B",VLOOKUP($A100,Bat!$A$4:$BF$2320,N$1,FALSE),VLOOKUP($A100,Pit!$A$4:$BA$1686,N$2,FALSE))</f>
        <v>4</v>
      </c>
      <c r="O100" s="16">
        <f>IF($C100="B",VLOOKUP($A100,Bat!$A$4:$BF$2320,O$1,FALSE),VLOOKUP($A100,Pit!$A$4:$BA$1686,O$2,FALSE))</f>
        <v>5</v>
      </c>
      <c r="P100" s="16">
        <f>IF($C100="B",VLOOKUP($A100,Bat!$A$4:$BF$2320,P$1,FALSE),VLOOKUP($A100,Pit!$A$4:$BA$1686,P$2,FALSE))</f>
        <v>6</v>
      </c>
      <c r="Q100" s="17">
        <f>IF($C100="B",VLOOKUP($A100,Bat!$A$4:$BF$2320,Q$1,FALSE),VLOOKUP($A100,Pit!$A$4:$BA$1686,Q$2,FALSE))</f>
        <v>6</v>
      </c>
      <c r="R100" s="18">
        <f>IF($C100="B",VLOOKUP($A100,Bat!$A$4:$BF$2320,R$1,FALSE),VLOOKUP($A100,Pit!$A$4:$BA$1686,R$2,FALSE))</f>
        <v>6.9535211003170456</v>
      </c>
      <c r="S100" s="19">
        <f>IF($C100="B",VLOOKUP($A100,Bat!$A$4:$BF$2320,S$1,FALSE),VLOOKUP($A100,Pit!$A$4:$BA$1686,S$2,FALSE))</f>
        <v>1.4060660643657965</v>
      </c>
      <c r="T100" s="20" t="str">
        <f>IF($C100="B",VLOOKUP($A100,Bat!$A$4:$BF$2320,T$1,FALSE),VLOOKUP($A100,Pit!$A$4:$BA$1686,T$2,FALSE))</f>
        <v>$220k</v>
      </c>
      <c r="U100" s="17" t="str">
        <f>VLOOKUP(IF($C100="B",VLOOKUP($A100,Bat!$A$4:$AU$2320,U$1,FALSE),VLOOKUP($A100,Pit!$A$4:$BE$1686,U$2,FALSE)),COND!$A$35:$B$41,2,FALSE)</f>
        <v>??</v>
      </c>
      <c r="V100" s="21">
        <f>IF($C100="B",VLOOKUP($A100,Bat!$A$4:$AT$2284,46,FALSE),VLOOKUP($A100,Pit!$A$4:$BD$1664,56,FALSE))</f>
        <v>167</v>
      </c>
      <c r="W100" s="16">
        <f t="shared" si="7"/>
        <v>999</v>
      </c>
      <c r="X100" s="16"/>
      <c r="Y100" s="22">
        <f t="shared" si="8"/>
        <v>201</v>
      </c>
      <c r="Z100" s="16">
        <f>IFERROR(VLOOKUP($D100,Results37!$F$3:$L$1396,Z$1,FALSE),"")</f>
        <v>96</v>
      </c>
      <c r="AA100" s="47">
        <f>IF(ISERROR(VLOOKUP(D100,Results37!$F$3:$O$399,AA$1,FALSE)),"",IF(VLOOKUP(D100,Results37!$F$3:$O$399,AA$1+1,FALSE)=1,"S"&amp;VLOOKUP(D100,Results37!$F$3:$O$399,AA$1,FALSE),VLOOKUP(D100,Results37!$F$3:$O$399,AA$1,FALSE)))</f>
        <v>4</v>
      </c>
      <c r="AB100" s="16">
        <f>IFERROR(VLOOKUP($D100,Results37!$F$3:$L$1396,AB$1,FALSE),"")</f>
        <v>11</v>
      </c>
      <c r="AC100" s="16" t="str">
        <f>IFERROR(VLOOKUP($D100,Results37!$F$3:$L$1396,AC$1,FALSE),"")</f>
        <v>Bakersfield Bears</v>
      </c>
      <c r="AD100" s="16" t="str">
        <f t="shared" si="9"/>
        <v/>
      </c>
      <c r="AE100" s="20" t="str">
        <f>IF(ISERROR(VLOOKUP($AC100&amp;"-"&amp;$F100&amp;" "&amp;G100,Bonuses!$B$1:$G$1006,4,FALSE)),"",INT(VLOOKUP($AC100&amp;"-"&amp;$F100&amp;" "&amp;$G100,Bonuses!$B$1:$G$1006,4,FALSE)))</f>
        <v/>
      </c>
      <c r="AF100" s="16" t="str">
        <f>IF(ISERROR(VLOOKUP($AC100&amp;"-"&amp;$F100,Bonuses!$B$1:$G$1006,5,FALSE)),"",IF(VLOOKUP($AC100&amp;"-"&amp;$F100,Bonuses!$B$1:$G$1006,5,FALSE)="","",VLOOKUP($AC100&amp;"-"&amp;$F100,Bonuses!$B$1:$G$1006,6,FALSE)&amp;" yrs, "&amp;VLOOKUP($AC100&amp;"-"&amp;$F100,Bonuses!$B$1:$G$1006,5,FALSE)))</f>
        <v/>
      </c>
    </row>
    <row r="101" spans="1:32" s="21" customFormat="1" x14ac:dyDescent="0.25">
      <c r="A101" s="21" t="s">
        <v>2033</v>
      </c>
      <c r="B101" s="21">
        <f t="shared" si="5"/>
        <v>1</v>
      </c>
      <c r="C101" s="21" t="str">
        <f t="shared" si="6"/>
        <v>B</v>
      </c>
      <c r="D101" s="17">
        <f>IF($C101="B",VLOOKUP($A101,Bat!$A$4:$BF$2320,D$1,FALSE),VLOOKUP($A101,Pit!$A$4:$BA$1686,D$2,FALSE))</f>
        <v>10569</v>
      </c>
      <c r="E101" s="16" t="str">
        <f>IF($C101="B",VLOOKUP($A101,Bat!$A$4:$BF$2320,E$1,FALSE),VLOOKUP($A101,Pit!$A$4:$BA$1686,E$2,FALSE))</f>
        <v>1B</v>
      </c>
      <c r="F101" s="16" t="str">
        <f>IF($C101="B",VLOOKUP($A101,Bat!$A$4:$BF$2320,F$1,FALSE),VLOOKUP($A101,Pit!$A$4:$BA$1686,F$2,FALSE))</f>
        <v>Jerry</v>
      </c>
      <c r="G101" s="16" t="str">
        <f>IF($C101="B",VLOOKUP($A101,Bat!$A$4:$BF$2320,G$1,FALSE),VLOOKUP($A101,Pit!$A$4:$BA$1686,G$2,FALSE))</f>
        <v>Flores</v>
      </c>
      <c r="H101" s="16">
        <f>IF($C101="B",VLOOKUP($A101,Bat!$A$4:$BF$2320,H$1,FALSE),VLOOKUP($A101,Pit!$A$4:$BA$1686,H$2,FALSE))</f>
        <v>21</v>
      </c>
      <c r="I101" s="16" t="str">
        <f>IF($C101="B",VLOOKUP($A101,Bat!$A$4:$BF$2320,I$1,FALSE),VLOOKUP($A101,Pit!$A$4:$BA$1686,I$2,FALSE))</f>
        <v>R</v>
      </c>
      <c r="J101" s="16" t="str">
        <f>IF($C101="B",VLOOKUP($A101,Bat!$A$4:$BF$2320,J$1,FALSE),VLOOKUP($A101,Pit!$A$4:$BA$1686,J$2,FALSE))</f>
        <v>R</v>
      </c>
      <c r="K101" s="16" t="str">
        <f>IF($C101="B",VLOOKUP($A101,Bat!$A$4:$BF$2320,K$1,FALSE),VLOOKUP($A101,Pit!$A$4:$BA$1686,K$2,FALSE))</f>
        <v>Low</v>
      </c>
      <c r="L101" s="17" t="str">
        <f>IF($C101="B",VLOOKUP($A101,Bat!$A$4:$BF$2320,L$1,FALSE),VLOOKUP($A101,Pit!$A$4:$BA$1686,L$2,FALSE))</f>
        <v>Normal</v>
      </c>
      <c r="M101" s="16">
        <f>IF($C101="B",VLOOKUP($A101,Bat!$A$4:$BF$2320,M$1,FALSE),VLOOKUP($A101,Pit!$A$4:$BA$1686,M$2,FALSE))</f>
        <v>2</v>
      </c>
      <c r="N101" s="16">
        <f>IF($C101="B",VLOOKUP($A101,Bat!$A$4:$BF$2320,N$1,FALSE),VLOOKUP($A101,Pit!$A$4:$BA$1686,N$2,FALSE))</f>
        <v>5</v>
      </c>
      <c r="O101" s="16">
        <f>IF($C101="B",VLOOKUP($A101,Bat!$A$4:$BF$2320,O$1,FALSE),VLOOKUP($A101,Pit!$A$4:$BA$1686,O$2,FALSE))</f>
        <v>5</v>
      </c>
      <c r="P101" s="16">
        <f>IF($C101="B",VLOOKUP($A101,Bat!$A$4:$BF$2320,P$1,FALSE),VLOOKUP($A101,Pit!$A$4:$BA$1686,P$2,FALSE))</f>
        <v>4</v>
      </c>
      <c r="Q101" s="17">
        <f>IF($C101="B",VLOOKUP($A101,Bat!$A$4:$BF$2320,Q$1,FALSE),VLOOKUP($A101,Pit!$A$4:$BA$1686,Q$2,FALSE))</f>
        <v>4</v>
      </c>
      <c r="R101" s="18">
        <f>IF($C101="B",VLOOKUP($A101,Bat!$A$4:$BF$2320,R$1,FALSE),VLOOKUP($A101,Pit!$A$4:$BA$1686,R$2,FALSE))</f>
        <v>-0.27293757704300781</v>
      </c>
      <c r="S101" s="19">
        <f>IF($C101="B",VLOOKUP($A101,Bat!$A$4:$BF$2320,S$1,FALSE),VLOOKUP($A101,Pit!$A$4:$BA$1686,S$2,FALSE))</f>
        <v>0.37574343383019709</v>
      </c>
      <c r="T101" s="20" t="str">
        <f>IF($C101="B",VLOOKUP($A101,Bat!$A$4:$BF$2320,T$1,FALSE),VLOOKUP($A101,Pit!$A$4:$BA$1686,T$2,FALSE))</f>
        <v>$170k</v>
      </c>
      <c r="U101" s="17" t="str">
        <f>VLOOKUP(IF($C101="B",VLOOKUP($A101,Bat!$A$4:$AU$2320,U$1,FALSE),VLOOKUP($A101,Pit!$A$4:$BE$1686,U$2,FALSE)),COND!$A$35:$B$41,2,FALSE)</f>
        <v>??</v>
      </c>
      <c r="V101" s="21">
        <f>IF($C101="B",VLOOKUP($A101,Bat!$A$4:$AT$2284,46,FALSE),VLOOKUP($A101,Pit!$A$4:$BD$1664,56,FALSE))</f>
        <v>260</v>
      </c>
      <c r="W101" s="16">
        <f t="shared" si="7"/>
        <v>999</v>
      </c>
      <c r="X101" s="16"/>
      <c r="Y101" s="22">
        <f t="shared" si="8"/>
        <v>528</v>
      </c>
      <c r="Z101" s="16">
        <f>IFERROR(VLOOKUP($D101,Results37!$F$3:$L$1396,Z$1,FALSE),"")</f>
        <v>97</v>
      </c>
      <c r="AA101" s="47">
        <f>IF(ISERROR(VLOOKUP(D101,Results37!$F$3:$O$399,AA$1,FALSE)),"",IF(VLOOKUP(D101,Results37!$F$3:$O$399,AA$1+1,FALSE)=1,"S"&amp;VLOOKUP(D101,Results37!$F$3:$O$399,AA$1,FALSE),VLOOKUP(D101,Results37!$F$3:$O$399,AA$1,FALSE)))</f>
        <v>4</v>
      </c>
      <c r="AB101" s="16">
        <f>IFERROR(VLOOKUP($D101,Results37!$F$3:$L$1396,AB$1,FALSE),"")</f>
        <v>12</v>
      </c>
      <c r="AC101" s="16" t="str">
        <f>IFERROR(VLOOKUP($D101,Results37!$F$3:$L$1396,AC$1,FALSE),"")</f>
        <v>Arlington Bureaucrats</v>
      </c>
      <c r="AD101" s="16" t="str">
        <f t="shared" si="9"/>
        <v/>
      </c>
      <c r="AE101" s="20">
        <f>IF(ISERROR(VLOOKUP($AC101&amp;"-"&amp;$F101&amp;" "&amp;G101,Bonuses!$B$1:$G$1006,4,FALSE)),"",INT(VLOOKUP($AC101&amp;"-"&amp;$F101&amp;" "&amp;$G101,Bonuses!$B$1:$G$1006,4,FALSE)))</f>
        <v>200000</v>
      </c>
      <c r="AF101" s="16" t="str">
        <f>IF(ISERROR(VLOOKUP($AC101&amp;"-"&amp;$F101,Bonuses!$B$1:$G$1006,5,FALSE)),"",IF(VLOOKUP($AC101&amp;"-"&amp;$F101,Bonuses!$B$1:$G$1006,5,FALSE)="","",VLOOKUP($AC101&amp;"-"&amp;$F101,Bonuses!$B$1:$G$1006,6,FALSE)&amp;" yrs, "&amp;VLOOKUP($AC101&amp;"-"&amp;$F101,Bonuses!$B$1:$G$1006,5,FALSE)))</f>
        <v/>
      </c>
    </row>
    <row r="102" spans="1:32" s="21" customFormat="1" x14ac:dyDescent="0.25">
      <c r="A102" s="21" t="s">
        <v>1824</v>
      </c>
      <c r="B102" s="21">
        <f t="shared" si="5"/>
        <v>1</v>
      </c>
      <c r="C102" s="21" t="str">
        <f t="shared" si="6"/>
        <v>B</v>
      </c>
      <c r="D102" s="17">
        <f>IF($C102="B",VLOOKUP($A102,Bat!$A$4:$BF$2320,D$1,FALSE),VLOOKUP($A102,Pit!$A$4:$BA$1686,D$2,FALSE))</f>
        <v>16036</v>
      </c>
      <c r="E102" s="16" t="str">
        <f>IF($C102="B",VLOOKUP($A102,Bat!$A$4:$BF$2320,E$1,FALSE),VLOOKUP($A102,Pit!$A$4:$BA$1686,E$2,FALSE))</f>
        <v>LF</v>
      </c>
      <c r="F102" s="16" t="str">
        <f>IF($C102="B",VLOOKUP($A102,Bat!$A$4:$BF$2320,F$1,FALSE),VLOOKUP($A102,Pit!$A$4:$BA$1686,F$2,FALSE))</f>
        <v>Walt</v>
      </c>
      <c r="G102" s="16" t="str">
        <f>IF($C102="B",VLOOKUP($A102,Bat!$A$4:$BF$2320,G$1,FALSE),VLOOKUP($A102,Pit!$A$4:$BA$1686,G$2,FALSE))</f>
        <v>Jorisz</v>
      </c>
      <c r="H102" s="16">
        <f>IF($C102="B",VLOOKUP($A102,Bat!$A$4:$BF$2320,H$1,FALSE),VLOOKUP($A102,Pit!$A$4:$BA$1686,H$2,FALSE))</f>
        <v>21</v>
      </c>
      <c r="I102" s="16" t="str">
        <f>IF($C102="B",VLOOKUP($A102,Bat!$A$4:$BF$2320,I$1,FALSE),VLOOKUP($A102,Pit!$A$4:$BA$1686,I$2,FALSE))</f>
        <v>L</v>
      </c>
      <c r="J102" s="16" t="str">
        <f>IF($C102="B",VLOOKUP($A102,Bat!$A$4:$BF$2320,J$1,FALSE),VLOOKUP($A102,Pit!$A$4:$BA$1686,J$2,FALSE))</f>
        <v>R</v>
      </c>
      <c r="K102" s="16" t="str">
        <f>IF($C102="B",VLOOKUP($A102,Bat!$A$4:$BF$2320,K$1,FALSE),VLOOKUP($A102,Pit!$A$4:$BA$1686,K$2,FALSE))</f>
        <v>Normal</v>
      </c>
      <c r="L102" s="17" t="str">
        <f>IF($C102="B",VLOOKUP($A102,Bat!$A$4:$BF$2320,L$1,FALSE),VLOOKUP($A102,Pit!$A$4:$BA$1686,L$2,FALSE))</f>
        <v>High</v>
      </c>
      <c r="M102" s="16">
        <f>IF($C102="B",VLOOKUP($A102,Bat!$A$4:$BF$2320,M$1,FALSE),VLOOKUP($A102,Pit!$A$4:$BA$1686,M$2,FALSE))</f>
        <v>7</v>
      </c>
      <c r="N102" s="16">
        <f>IF($C102="B",VLOOKUP($A102,Bat!$A$4:$BF$2320,N$1,FALSE),VLOOKUP($A102,Pit!$A$4:$BA$1686,N$2,FALSE))</f>
        <v>5</v>
      </c>
      <c r="O102" s="16">
        <f>IF($C102="B",VLOOKUP($A102,Bat!$A$4:$BF$2320,O$1,FALSE),VLOOKUP($A102,Pit!$A$4:$BA$1686,O$2,FALSE))</f>
        <v>3</v>
      </c>
      <c r="P102" s="16">
        <f>IF($C102="B",VLOOKUP($A102,Bat!$A$4:$BF$2320,P$1,FALSE),VLOOKUP($A102,Pit!$A$4:$BA$1686,P$2,FALSE))</f>
        <v>3</v>
      </c>
      <c r="Q102" s="17">
        <f>IF($C102="B",VLOOKUP($A102,Bat!$A$4:$BF$2320,Q$1,FALSE),VLOOKUP($A102,Pit!$A$4:$BA$1686,Q$2,FALSE))</f>
        <v>8</v>
      </c>
      <c r="R102" s="18">
        <f>IF($C102="B",VLOOKUP($A102,Bat!$A$4:$BF$2320,R$1,FALSE),VLOOKUP($A102,Pit!$A$4:$BA$1686,R$2,FALSE))</f>
        <v>18.257255206858147</v>
      </c>
      <c r="S102" s="19">
        <f>IF($C102="B",VLOOKUP($A102,Bat!$A$4:$BF$2320,S$1,FALSE),VLOOKUP($A102,Pit!$A$4:$BA$1686,S$2,FALSE))</f>
        <v>3.0177120419473167</v>
      </c>
      <c r="T102" s="20" t="str">
        <f>IF($C102="B",VLOOKUP($A102,Bat!$A$4:$BF$2320,T$1,FALSE),VLOOKUP($A102,Pit!$A$4:$BA$1686,T$2,FALSE))</f>
        <v>$90k</v>
      </c>
      <c r="U102" s="17" t="str">
        <f>VLOOKUP(IF($C102="B",VLOOKUP($A102,Bat!$A$4:$AU$2320,U$1,FALSE),VLOOKUP($A102,Pit!$A$4:$BE$1686,U$2,FALSE)),COND!$A$35:$B$41,2,FALSE)</f>
        <v>??</v>
      </c>
      <c r="V102" s="21">
        <f>IF($C102="B",VLOOKUP($A102,Bat!$A$4:$AT$2284,46,FALSE),VLOOKUP($A102,Pit!$A$4:$BD$1664,56,FALSE))</f>
        <v>49</v>
      </c>
      <c r="W102" s="16">
        <f t="shared" si="7"/>
        <v>999</v>
      </c>
      <c r="X102" s="16"/>
      <c r="Y102" s="22">
        <f t="shared" si="8"/>
        <v>25</v>
      </c>
      <c r="Z102" s="16">
        <f>IFERROR(VLOOKUP($D102,Results37!$F$3:$L$1396,Z$1,FALSE),"")</f>
        <v>98</v>
      </c>
      <c r="AA102" s="47">
        <f>IF(ISERROR(VLOOKUP(D102,Results37!$F$3:$O$399,AA$1,FALSE)),"",IF(VLOOKUP(D102,Results37!$F$3:$O$399,AA$1+1,FALSE)=1,"S"&amp;VLOOKUP(D102,Results37!$F$3:$O$399,AA$1,FALSE),VLOOKUP(D102,Results37!$F$3:$O$399,AA$1,FALSE)))</f>
        <v>4</v>
      </c>
      <c r="AB102" s="16">
        <f>IFERROR(VLOOKUP($D102,Results37!$F$3:$L$1396,AB$1,FALSE),"")</f>
        <v>13</v>
      </c>
      <c r="AC102" s="16" t="str">
        <f>IFERROR(VLOOKUP($D102,Results37!$F$3:$L$1396,AC$1,FALSE),"")</f>
        <v>Canton Longshoremen</v>
      </c>
      <c r="AD102" s="16" t="str">
        <f t="shared" si="9"/>
        <v/>
      </c>
      <c r="AE102" s="20" t="str">
        <f>IF(ISERROR(VLOOKUP($AC102&amp;"-"&amp;$F102&amp;" "&amp;G102,Bonuses!$B$1:$G$1006,4,FALSE)),"",INT(VLOOKUP($AC102&amp;"-"&amp;$F102&amp;" "&amp;$G102,Bonuses!$B$1:$G$1006,4,FALSE)))</f>
        <v/>
      </c>
      <c r="AF102" s="16" t="str">
        <f>IF(ISERROR(VLOOKUP($AC102&amp;"-"&amp;$F102,Bonuses!$B$1:$G$1006,5,FALSE)),"",IF(VLOOKUP($AC102&amp;"-"&amp;$F102,Bonuses!$B$1:$G$1006,5,FALSE)="","",VLOOKUP($AC102&amp;"-"&amp;$F102,Bonuses!$B$1:$G$1006,6,FALSE)&amp;" yrs, "&amp;VLOOKUP($AC102&amp;"-"&amp;$F102,Bonuses!$B$1:$G$1006,5,FALSE)))</f>
        <v/>
      </c>
    </row>
    <row r="103" spans="1:32" s="21" customFormat="1" x14ac:dyDescent="0.25">
      <c r="A103" s="21" t="s">
        <v>2297</v>
      </c>
      <c r="B103" s="21">
        <f t="shared" si="5"/>
        <v>1</v>
      </c>
      <c r="C103" s="21" t="str">
        <f t="shared" si="6"/>
        <v>P</v>
      </c>
      <c r="D103" s="17">
        <f>IF($C103="B",VLOOKUP($A103,Bat!$A$4:$BF$2320,D$1,FALSE),VLOOKUP($A103,Pit!$A$4:$BA$1686,D$2,FALSE))</f>
        <v>14693</v>
      </c>
      <c r="E103" s="16" t="str">
        <f>IF($C103="B",VLOOKUP($A103,Bat!$A$4:$BF$2320,E$1,FALSE),VLOOKUP($A103,Pit!$A$4:$BA$1686,E$2,FALSE))</f>
        <v>CL</v>
      </c>
      <c r="F103" s="16" t="str">
        <f>IF($C103="B",VLOOKUP($A103,Bat!$A$4:$BF$2320,F$1,FALSE),VLOOKUP($A103,Pit!$A$4:$BA$1686,F$2,FALSE))</f>
        <v>Connor</v>
      </c>
      <c r="G103" s="16" t="str">
        <f>IF($C103="B",VLOOKUP($A103,Bat!$A$4:$BF$2320,G$1,FALSE),VLOOKUP($A103,Pit!$A$4:$BA$1686,G$2,FALSE))</f>
        <v>Collins</v>
      </c>
      <c r="H103" s="16">
        <f>IF($C103="B",VLOOKUP($A103,Bat!$A$4:$BF$2320,H$1,FALSE),VLOOKUP($A103,Pit!$A$4:$BA$1686,H$2,FALSE))</f>
        <v>21</v>
      </c>
      <c r="I103" s="16" t="str">
        <f>IF($C103="B",VLOOKUP($A103,Bat!$A$4:$BF$2320,I$1,FALSE),VLOOKUP($A103,Pit!$A$4:$BA$1686,I$2,FALSE))</f>
        <v>L</v>
      </c>
      <c r="J103" s="16" t="str">
        <f>IF($C103="B",VLOOKUP($A103,Bat!$A$4:$BF$2320,J$1,FALSE),VLOOKUP($A103,Pit!$A$4:$BA$1686,J$2,FALSE))</f>
        <v>L</v>
      </c>
      <c r="K103" s="16" t="str">
        <f>IF($C103="B",VLOOKUP($A103,Bat!$A$4:$BF$2320,K$1,FALSE),VLOOKUP($A103,Pit!$A$4:$BA$1686,K$2,FALSE))</f>
        <v>Low</v>
      </c>
      <c r="L103" s="17" t="str">
        <f>IF($C103="B",VLOOKUP($A103,Bat!$A$4:$BF$2320,L$1,FALSE),VLOOKUP($A103,Pit!$A$4:$BA$1686,L$2,FALSE))</f>
        <v>Normal</v>
      </c>
      <c r="M103" s="16">
        <f>IF($C103="B",VLOOKUP($A103,Bat!$A$4:$BF$2320,M$1,FALSE),VLOOKUP($A103,Pit!$A$4:$BA$1686,M$2,FALSE))</f>
        <v>4</v>
      </c>
      <c r="N103" s="16">
        <f>IF($C103="B",VLOOKUP($A103,Bat!$A$4:$BF$2320,N$1,FALSE),VLOOKUP($A103,Pit!$A$4:$BA$1686,N$2,FALSE))</f>
        <v>2</v>
      </c>
      <c r="O103" s="16">
        <f>IF($C103="B",VLOOKUP($A103,Bat!$A$4:$BF$2320,O$1,FALSE),VLOOKUP($A103,Pit!$A$4:$BA$1686,O$2,FALSE))</f>
        <v>6</v>
      </c>
      <c r="P103" s="16" t="str">
        <f>IF($C103="B",VLOOKUP($A103,Bat!$A$4:$BF$2320,P$1,FALSE),VLOOKUP($A103,Pit!$A$4:$BA$1686,P$2,FALSE))</f>
        <v>88-90 Mph</v>
      </c>
      <c r="Q103" s="17">
        <f>IF($C103="B",VLOOKUP($A103,Bat!$A$4:$BF$2320,Q$1,FALSE),VLOOKUP($A103,Pit!$A$4:$BA$1686,Q$2,FALSE))</f>
        <v>7</v>
      </c>
      <c r="R103" s="18">
        <f>IF($C103="B",VLOOKUP($A103,Bat!$A$4:$BF$2320,R$1,FALSE),VLOOKUP($A103,Pit!$A$4:$BA$1686,R$2,FALSE))</f>
        <v>27.988572533757178</v>
      </c>
      <c r="S103" s="19">
        <f>IF($C103="B",VLOOKUP($A103,Bat!$A$4:$BF$2320,S$1,FALSE),VLOOKUP($A103,Pit!$A$4:$BA$1686,S$2,FALSE))</f>
        <v>1.4012438446657505</v>
      </c>
      <c r="T103" s="20" t="str">
        <f>IF($C103="B",VLOOKUP($A103,Bat!$A$4:$BF$2320,T$1,FALSE),VLOOKUP($A103,Pit!$A$4:$BA$1686,T$2,FALSE))</f>
        <v>$180k</v>
      </c>
      <c r="U103" s="17" t="str">
        <f>VLOOKUP(IF($C103="B",VLOOKUP($A103,Bat!$A$4:$AU$2320,U$1,FALSE),VLOOKUP($A103,Pit!$A$4:$BE$1686,U$2,FALSE)),COND!$A$35:$B$41,2,FALSE)</f>
        <v>??</v>
      </c>
      <c r="V103" s="21">
        <f>IF($C103="B",VLOOKUP($A103,Bat!$A$4:$AT$2284,46,FALSE),VLOOKUP($A103,Pit!$A$4:$BD$1664,56,FALSE))</f>
        <v>85</v>
      </c>
      <c r="W103" s="16">
        <f t="shared" si="7"/>
        <v>999</v>
      </c>
      <c r="X103" s="16"/>
      <c r="Y103" s="22">
        <f t="shared" si="8"/>
        <v>203</v>
      </c>
      <c r="Z103" s="16">
        <f>IFERROR(VLOOKUP($D103,Results37!$F$3:$L$1396,Z$1,FALSE),"")</f>
        <v>99</v>
      </c>
      <c r="AA103" s="47">
        <f>IF(ISERROR(VLOOKUP(D103,Results37!$F$3:$O$399,AA$1,FALSE)),"",IF(VLOOKUP(D103,Results37!$F$3:$O$399,AA$1+1,FALSE)=1,"S"&amp;VLOOKUP(D103,Results37!$F$3:$O$399,AA$1,FALSE),VLOOKUP(D103,Results37!$F$3:$O$399,AA$1,FALSE)))</f>
        <v>4</v>
      </c>
      <c r="AB103" s="16">
        <f>IFERROR(VLOOKUP($D103,Results37!$F$3:$L$1396,AB$1,FALSE),"")</f>
        <v>14</v>
      </c>
      <c r="AC103" s="16" t="str">
        <f>IFERROR(VLOOKUP($D103,Results37!$F$3:$L$1396,AC$1,FALSE),"")</f>
        <v>San Antonio Calzones of Laredo</v>
      </c>
      <c r="AD103" s="16" t="str">
        <f t="shared" si="9"/>
        <v/>
      </c>
      <c r="AE103" s="20" t="str">
        <f>IF(ISERROR(VLOOKUP($AC103&amp;"-"&amp;$F103&amp;" "&amp;G103,Bonuses!$B$1:$G$1006,4,FALSE)),"",INT(VLOOKUP($AC103&amp;"-"&amp;$F103&amp;" "&amp;$G103,Bonuses!$B$1:$G$1006,4,FALSE)))</f>
        <v/>
      </c>
      <c r="AF103" s="16" t="str">
        <f>IF(ISERROR(VLOOKUP($AC103&amp;"-"&amp;$F103,Bonuses!$B$1:$G$1006,5,FALSE)),"",IF(VLOOKUP($AC103&amp;"-"&amp;$F103,Bonuses!$B$1:$G$1006,5,FALSE)="","",VLOOKUP($AC103&amp;"-"&amp;$F103,Bonuses!$B$1:$G$1006,6,FALSE)&amp;" yrs, "&amp;VLOOKUP($AC103&amp;"-"&amp;$F103,Bonuses!$B$1:$G$1006,5,FALSE)))</f>
        <v/>
      </c>
    </row>
    <row r="104" spans="1:32" s="21" customFormat="1" x14ac:dyDescent="0.25">
      <c r="A104" s="21" t="s">
        <v>1869</v>
      </c>
      <c r="B104" s="21">
        <f t="shared" si="5"/>
        <v>1</v>
      </c>
      <c r="C104" s="21" t="str">
        <f t="shared" si="6"/>
        <v>B</v>
      </c>
      <c r="D104" s="17">
        <f>IF($C104="B",VLOOKUP($A104,Bat!$A$4:$BF$2320,D$1,FALSE),VLOOKUP($A104,Pit!$A$4:$BA$1686,D$2,FALSE))</f>
        <v>11237</v>
      </c>
      <c r="E104" s="16" t="str">
        <f>IF($C104="B",VLOOKUP($A104,Bat!$A$4:$BF$2320,E$1,FALSE),VLOOKUP($A104,Pit!$A$4:$BA$1686,E$2,FALSE))</f>
        <v>C</v>
      </c>
      <c r="F104" s="16" t="str">
        <f>IF($C104="B",VLOOKUP($A104,Bat!$A$4:$BF$2320,F$1,FALSE),VLOOKUP($A104,Pit!$A$4:$BA$1686,F$2,FALSE))</f>
        <v>Alexander</v>
      </c>
      <c r="G104" s="16" t="str">
        <f>IF($C104="B",VLOOKUP($A104,Bat!$A$4:$BF$2320,G$1,FALSE),VLOOKUP($A104,Pit!$A$4:$BA$1686,G$2,FALSE))</f>
        <v>Ogilvy</v>
      </c>
      <c r="H104" s="16">
        <f>IF($C104="B",VLOOKUP($A104,Bat!$A$4:$BF$2320,H$1,FALSE),VLOOKUP($A104,Pit!$A$4:$BA$1686,H$2,FALSE))</f>
        <v>21</v>
      </c>
      <c r="I104" s="16" t="str">
        <f>IF($C104="B",VLOOKUP($A104,Bat!$A$4:$BF$2320,I$1,FALSE),VLOOKUP($A104,Pit!$A$4:$BA$1686,I$2,FALSE))</f>
        <v>L</v>
      </c>
      <c r="J104" s="16" t="str">
        <f>IF($C104="B",VLOOKUP($A104,Bat!$A$4:$BF$2320,J$1,FALSE),VLOOKUP($A104,Pit!$A$4:$BA$1686,J$2,FALSE))</f>
        <v>R</v>
      </c>
      <c r="K104" s="16" t="str">
        <f>IF($C104="B",VLOOKUP($A104,Bat!$A$4:$BF$2320,K$1,FALSE),VLOOKUP($A104,Pit!$A$4:$BA$1686,K$2,FALSE))</f>
        <v>Normal</v>
      </c>
      <c r="L104" s="17" t="str">
        <f>IF($C104="B",VLOOKUP($A104,Bat!$A$4:$BF$2320,L$1,FALSE),VLOOKUP($A104,Pit!$A$4:$BA$1686,L$2,FALSE))</f>
        <v>Normal</v>
      </c>
      <c r="M104" s="16">
        <f>IF($C104="B",VLOOKUP($A104,Bat!$A$4:$BF$2320,M$1,FALSE),VLOOKUP($A104,Pit!$A$4:$BA$1686,M$2,FALSE))</f>
        <v>4</v>
      </c>
      <c r="N104" s="16">
        <f>IF($C104="B",VLOOKUP($A104,Bat!$A$4:$BF$2320,N$1,FALSE),VLOOKUP($A104,Pit!$A$4:$BA$1686,N$2,FALSE))</f>
        <v>3</v>
      </c>
      <c r="O104" s="16">
        <f>IF($C104="B",VLOOKUP($A104,Bat!$A$4:$BF$2320,O$1,FALSE),VLOOKUP($A104,Pit!$A$4:$BA$1686,O$2,FALSE))</f>
        <v>6</v>
      </c>
      <c r="P104" s="16">
        <f>IF($C104="B",VLOOKUP($A104,Bat!$A$4:$BF$2320,P$1,FALSE),VLOOKUP($A104,Pit!$A$4:$BA$1686,P$2,FALSE))</f>
        <v>5</v>
      </c>
      <c r="Q104" s="17">
        <f>IF($C104="B",VLOOKUP($A104,Bat!$A$4:$BF$2320,Q$1,FALSE),VLOOKUP($A104,Pit!$A$4:$BA$1686,Q$2,FALSE))</f>
        <v>4</v>
      </c>
      <c r="R104" s="18">
        <f>IF($C104="B",VLOOKUP($A104,Bat!$A$4:$BF$2320,R$1,FALSE),VLOOKUP($A104,Pit!$A$4:$BA$1686,R$2,FALSE))</f>
        <v>9.951097439110665</v>
      </c>
      <c r="S104" s="19">
        <f>IF($C104="B",VLOOKUP($A104,Bat!$A$4:$BF$2320,S$1,FALSE),VLOOKUP($A104,Pit!$A$4:$BA$1686,S$2,FALSE))</f>
        <v>1.8334497769846838</v>
      </c>
      <c r="T104" s="20" t="str">
        <f>IF($C104="B",VLOOKUP($A104,Bat!$A$4:$BF$2320,T$1,FALSE),VLOOKUP($A104,Pit!$A$4:$BA$1686,T$2,FALSE))</f>
        <v>$200k</v>
      </c>
      <c r="U104" s="17" t="str">
        <f>VLOOKUP(IF($C104="B",VLOOKUP($A104,Bat!$A$4:$AU$2320,U$1,FALSE),VLOOKUP($A104,Pit!$A$4:$BE$1686,U$2,FALSE)),COND!$A$35:$B$41,2,FALSE)</f>
        <v>??</v>
      </c>
      <c r="V104" s="21">
        <f>IF($C104="B",VLOOKUP($A104,Bat!$A$4:$AT$2284,46,FALSE),VLOOKUP($A104,Pit!$A$4:$BD$1664,56,FALSE))</f>
        <v>33</v>
      </c>
      <c r="W104" s="16">
        <f t="shared" si="7"/>
        <v>999</v>
      </c>
      <c r="X104" s="16">
        <v>60</v>
      </c>
      <c r="Y104" s="22">
        <f t="shared" si="8"/>
        <v>119</v>
      </c>
      <c r="Z104" s="16">
        <f>IFERROR(VLOOKUP($D104,Results37!$F$3:$L$1396,Z$1,FALSE),"")</f>
        <v>100</v>
      </c>
      <c r="AA104" s="47">
        <f>IF(ISERROR(VLOOKUP(D104,Results37!$F$3:$O$399,AA$1,FALSE)),"",IF(VLOOKUP(D104,Results37!$F$3:$O$399,AA$1+1,FALSE)=1,"S"&amp;VLOOKUP(D104,Results37!$F$3:$O$399,AA$1,FALSE),VLOOKUP(D104,Results37!$F$3:$O$399,AA$1,FALSE)))</f>
        <v>4</v>
      </c>
      <c r="AB104" s="16">
        <f>IFERROR(VLOOKUP($D104,Results37!$F$3:$L$1396,AB$1,FALSE),"")</f>
        <v>15</v>
      </c>
      <c r="AC104" s="16" t="str">
        <f>IFERROR(VLOOKUP($D104,Results37!$F$3:$L$1396,AC$1,FALSE),"")</f>
        <v>Fargo Dinosaurs</v>
      </c>
      <c r="AD104" s="16">
        <f t="shared" si="9"/>
        <v>-40</v>
      </c>
      <c r="AE104" s="20">
        <f>IF(ISERROR(VLOOKUP($AC104&amp;"-"&amp;$F104&amp;" "&amp;G104,Bonuses!$B$1:$G$1006,4,FALSE)),"",INT(VLOOKUP($AC104&amp;"-"&amp;$F104&amp;" "&amp;$G104,Bonuses!$B$1:$G$1006,4,FALSE)))</f>
        <v>190000</v>
      </c>
      <c r="AF104" s="16" t="str">
        <f>IF(ISERROR(VLOOKUP($AC104&amp;"-"&amp;$F104,Bonuses!$B$1:$G$1006,5,FALSE)),"",IF(VLOOKUP($AC104&amp;"-"&amp;$F104,Bonuses!$B$1:$G$1006,5,FALSE)="","",VLOOKUP($AC104&amp;"-"&amp;$F104,Bonuses!$B$1:$G$1006,6,FALSE)&amp;" yrs, "&amp;VLOOKUP($AC104&amp;"-"&amp;$F104,Bonuses!$B$1:$G$1006,5,FALSE)))</f>
        <v/>
      </c>
    </row>
    <row r="105" spans="1:32" s="21" customFormat="1" x14ac:dyDescent="0.25">
      <c r="A105" s="21" t="s">
        <v>2307</v>
      </c>
      <c r="B105" s="21">
        <f t="shared" si="5"/>
        <v>1</v>
      </c>
      <c r="C105" s="21" t="str">
        <f t="shared" si="6"/>
        <v>P</v>
      </c>
      <c r="D105" s="17">
        <f>IF($C105="B",VLOOKUP($A105,Bat!$A$4:$BF$2320,D$1,FALSE),VLOOKUP($A105,Pit!$A$4:$BA$1686,D$2,FALSE))</f>
        <v>1919</v>
      </c>
      <c r="E105" s="16" t="str">
        <f>IF($C105="B",VLOOKUP($A105,Bat!$A$4:$BF$2320,E$1,FALSE),VLOOKUP($A105,Pit!$A$4:$BA$1686,E$2,FALSE))</f>
        <v>SP</v>
      </c>
      <c r="F105" s="16" t="str">
        <f>IF($C105="B",VLOOKUP($A105,Bat!$A$4:$BF$2320,F$1,FALSE),VLOOKUP($A105,Pit!$A$4:$BA$1686,F$2,FALSE))</f>
        <v>Bob</v>
      </c>
      <c r="G105" s="16" t="str">
        <f>IF($C105="B",VLOOKUP($A105,Bat!$A$4:$BF$2320,G$1,FALSE),VLOOKUP($A105,Pit!$A$4:$BA$1686,G$2,FALSE))</f>
        <v>Fisher</v>
      </c>
      <c r="H105" s="16">
        <f>IF($C105="B",VLOOKUP($A105,Bat!$A$4:$BF$2320,H$1,FALSE),VLOOKUP($A105,Pit!$A$4:$BA$1686,H$2,FALSE))</f>
        <v>18</v>
      </c>
      <c r="I105" s="16" t="str">
        <f>IF($C105="B",VLOOKUP($A105,Bat!$A$4:$BF$2320,I$1,FALSE),VLOOKUP($A105,Pit!$A$4:$BA$1686,I$2,FALSE))</f>
        <v>L</v>
      </c>
      <c r="J105" s="16" t="str">
        <f>IF($C105="B",VLOOKUP($A105,Bat!$A$4:$BF$2320,J$1,FALSE),VLOOKUP($A105,Pit!$A$4:$BA$1686,J$2,FALSE))</f>
        <v>R</v>
      </c>
      <c r="K105" s="16" t="str">
        <f>IF($C105="B",VLOOKUP($A105,Bat!$A$4:$BF$2320,K$1,FALSE),VLOOKUP($A105,Pit!$A$4:$BA$1686,K$2,FALSE))</f>
        <v>High</v>
      </c>
      <c r="L105" s="17" t="str">
        <f>IF($C105="B",VLOOKUP($A105,Bat!$A$4:$BF$2320,L$1,FALSE),VLOOKUP($A105,Pit!$A$4:$BA$1686,L$2,FALSE))</f>
        <v>High</v>
      </c>
      <c r="M105" s="16">
        <f>IF($C105="B",VLOOKUP($A105,Bat!$A$4:$BF$2320,M$1,FALSE),VLOOKUP($A105,Pit!$A$4:$BA$1686,M$2,FALSE))</f>
        <v>5</v>
      </c>
      <c r="N105" s="16">
        <f>IF($C105="B",VLOOKUP($A105,Bat!$A$4:$BF$2320,N$1,FALSE),VLOOKUP($A105,Pit!$A$4:$BA$1686,N$2,FALSE))</f>
        <v>4</v>
      </c>
      <c r="O105" s="16">
        <f>IF($C105="B",VLOOKUP($A105,Bat!$A$4:$BF$2320,O$1,FALSE),VLOOKUP($A105,Pit!$A$4:$BA$1686,O$2,FALSE))</f>
        <v>3</v>
      </c>
      <c r="P105" s="16" t="str">
        <f>IF($C105="B",VLOOKUP($A105,Bat!$A$4:$BF$2320,P$1,FALSE),VLOOKUP($A105,Pit!$A$4:$BA$1686,P$2,FALSE))</f>
        <v>87-89 Mph</v>
      </c>
      <c r="Q105" s="17">
        <f>IF($C105="B",VLOOKUP($A105,Bat!$A$4:$BF$2320,Q$1,FALSE),VLOOKUP($A105,Pit!$A$4:$BA$1686,Q$2,FALSE))</f>
        <v>10</v>
      </c>
      <c r="R105" s="18">
        <f>IF($C105="B",VLOOKUP($A105,Bat!$A$4:$BF$2320,R$1,FALSE),VLOOKUP($A105,Pit!$A$4:$BA$1686,R$2,FALSE))</f>
        <v>26.723031339783589</v>
      </c>
      <c r="S105" s="19">
        <f>IF($C105="B",VLOOKUP($A105,Bat!$A$4:$BF$2320,S$1,FALSE),VLOOKUP($A105,Pit!$A$4:$BA$1686,S$2,FALSE))</f>
        <v>1.2900659936188101</v>
      </c>
      <c r="T105" s="20" t="str">
        <f>IF($C105="B",VLOOKUP($A105,Bat!$A$4:$BF$2320,T$1,FALSE),VLOOKUP($A105,Pit!$A$4:$BA$1686,T$2,FALSE))</f>
        <v>$250k</v>
      </c>
      <c r="U105" s="17" t="str">
        <f>VLOOKUP(IF($C105="B",VLOOKUP($A105,Bat!$A$4:$AU$2320,U$1,FALSE),VLOOKUP($A105,Pit!$A$4:$BE$1686,U$2,FALSE)),COND!$A$35:$B$41,2,FALSE)</f>
        <v>??</v>
      </c>
      <c r="V105" s="21">
        <f>IF($C105="B",VLOOKUP($A105,Bat!$A$4:$AT$2284,46,FALSE),VLOOKUP($A105,Pit!$A$4:$BD$1664,56,FALSE))</f>
        <v>56</v>
      </c>
      <c r="W105" s="16">
        <f t="shared" si="7"/>
        <v>999</v>
      </c>
      <c r="X105" s="16"/>
      <c r="Y105" s="22">
        <f t="shared" si="8"/>
        <v>222</v>
      </c>
      <c r="Z105" s="16">
        <f>IFERROR(VLOOKUP($D105,Results37!$F$3:$L$1396,Z$1,FALSE),"")</f>
        <v>101</v>
      </c>
      <c r="AA105" s="47">
        <f>IF(ISERROR(VLOOKUP(D105,Results37!$F$3:$O$399,AA$1,FALSE)),"",IF(VLOOKUP(D105,Results37!$F$3:$O$399,AA$1+1,FALSE)=1,"S"&amp;VLOOKUP(D105,Results37!$F$3:$O$399,AA$1,FALSE),VLOOKUP(D105,Results37!$F$3:$O$399,AA$1,FALSE)))</f>
        <v>4</v>
      </c>
      <c r="AB105" s="16">
        <f>IFERROR(VLOOKUP($D105,Results37!$F$3:$L$1396,AB$1,FALSE),"")</f>
        <v>16</v>
      </c>
      <c r="AC105" s="16" t="str">
        <f>IFERROR(VLOOKUP($D105,Results37!$F$3:$L$1396,AC$1,FALSE),"")</f>
        <v>Kentucky Thoroughbreds</v>
      </c>
      <c r="AD105" s="16" t="str">
        <f t="shared" si="9"/>
        <v/>
      </c>
      <c r="AE105" s="20" t="str">
        <f>IF(ISERROR(VLOOKUP($AC105&amp;"-"&amp;$F105&amp;" "&amp;G105,Bonuses!$B$1:$G$1006,4,FALSE)),"",INT(VLOOKUP($AC105&amp;"-"&amp;$F105&amp;" "&amp;$G105,Bonuses!$B$1:$G$1006,4,FALSE)))</f>
        <v/>
      </c>
      <c r="AF105" s="16" t="str">
        <f>IF(ISERROR(VLOOKUP($AC105&amp;"-"&amp;$F105,Bonuses!$B$1:$G$1006,5,FALSE)),"",IF(VLOOKUP($AC105&amp;"-"&amp;$F105,Bonuses!$B$1:$G$1006,5,FALSE)="","",VLOOKUP($AC105&amp;"-"&amp;$F105,Bonuses!$B$1:$G$1006,6,FALSE)&amp;" yrs, "&amp;VLOOKUP($AC105&amp;"-"&amp;$F105,Bonuses!$B$1:$G$1006,5,FALSE)))</f>
        <v/>
      </c>
    </row>
    <row r="106" spans="1:32" s="21" customFormat="1" x14ac:dyDescent="0.25">
      <c r="A106" s="21" t="s">
        <v>2306</v>
      </c>
      <c r="B106" s="21">
        <f t="shared" si="5"/>
        <v>1</v>
      </c>
      <c r="C106" s="21" t="str">
        <f t="shared" si="6"/>
        <v>P</v>
      </c>
      <c r="D106" s="17">
        <f>IF($C106="B",VLOOKUP($A106,Bat!$A$4:$BF$2320,D$1,FALSE),VLOOKUP($A106,Pit!$A$4:$BA$1686,D$2,FALSE))</f>
        <v>5825</v>
      </c>
      <c r="E106" s="16" t="str">
        <f>IF($C106="B",VLOOKUP($A106,Bat!$A$4:$BF$2320,E$1,FALSE),VLOOKUP($A106,Pit!$A$4:$BA$1686,E$2,FALSE))</f>
        <v>SP</v>
      </c>
      <c r="F106" s="16" t="str">
        <f>IF($C106="B",VLOOKUP($A106,Bat!$A$4:$BF$2320,F$1,FALSE),VLOOKUP($A106,Pit!$A$4:$BA$1686,F$2,FALSE))</f>
        <v>Bruno</v>
      </c>
      <c r="G106" s="16" t="str">
        <f>IF($C106="B",VLOOKUP($A106,Bat!$A$4:$BF$2320,G$1,FALSE),VLOOKUP($A106,Pit!$A$4:$BA$1686,G$2,FALSE))</f>
        <v>Evans</v>
      </c>
      <c r="H106" s="16">
        <f>IF($C106="B",VLOOKUP($A106,Bat!$A$4:$BF$2320,H$1,FALSE),VLOOKUP($A106,Pit!$A$4:$BA$1686,H$2,FALSE))</f>
        <v>21</v>
      </c>
      <c r="I106" s="16" t="str">
        <f>IF($C106="B",VLOOKUP($A106,Bat!$A$4:$BF$2320,I$1,FALSE),VLOOKUP($A106,Pit!$A$4:$BA$1686,I$2,FALSE))</f>
        <v>R</v>
      </c>
      <c r="J106" s="16" t="str">
        <f>IF($C106="B",VLOOKUP($A106,Bat!$A$4:$BF$2320,J$1,FALSE),VLOOKUP($A106,Pit!$A$4:$BA$1686,J$2,FALSE))</f>
        <v>R</v>
      </c>
      <c r="K106" s="16" t="str">
        <f>IF($C106="B",VLOOKUP($A106,Bat!$A$4:$BF$2320,K$1,FALSE),VLOOKUP($A106,Pit!$A$4:$BA$1686,K$2,FALSE))</f>
        <v>Normal</v>
      </c>
      <c r="L106" s="17" t="str">
        <f>IF($C106="B",VLOOKUP($A106,Bat!$A$4:$BF$2320,L$1,FALSE),VLOOKUP($A106,Pit!$A$4:$BA$1686,L$2,FALSE))</f>
        <v>Normal</v>
      </c>
      <c r="M106" s="16">
        <f>IF($C106="B",VLOOKUP($A106,Bat!$A$4:$BF$2320,M$1,FALSE),VLOOKUP($A106,Pit!$A$4:$BA$1686,M$2,FALSE))</f>
        <v>5</v>
      </c>
      <c r="N106" s="16">
        <f>IF($C106="B",VLOOKUP($A106,Bat!$A$4:$BF$2320,N$1,FALSE),VLOOKUP($A106,Pit!$A$4:$BA$1686,N$2,FALSE))</f>
        <v>4</v>
      </c>
      <c r="O106" s="16">
        <f>IF($C106="B",VLOOKUP($A106,Bat!$A$4:$BF$2320,O$1,FALSE),VLOOKUP($A106,Pit!$A$4:$BA$1686,O$2,FALSE))</f>
        <v>3</v>
      </c>
      <c r="P106" s="16" t="str">
        <f>IF($C106="B",VLOOKUP($A106,Bat!$A$4:$BF$2320,P$1,FALSE),VLOOKUP($A106,Pit!$A$4:$BA$1686,P$2,FALSE))</f>
        <v>90-92 Mph</v>
      </c>
      <c r="Q106" s="17">
        <f>IF($C106="B",VLOOKUP($A106,Bat!$A$4:$BF$2320,Q$1,FALSE),VLOOKUP($A106,Pit!$A$4:$BA$1686,Q$2,FALSE))</f>
        <v>7</v>
      </c>
      <c r="R106" s="18">
        <f>IF($C106="B",VLOOKUP($A106,Bat!$A$4:$BF$2320,R$1,FALSE),VLOOKUP($A106,Pit!$A$4:$BA$1686,R$2,FALSE))</f>
        <v>26.826055947971433</v>
      </c>
      <c r="S106" s="19">
        <f>IF($C106="B",VLOOKUP($A106,Bat!$A$4:$BF$2320,S$1,FALSE),VLOOKUP($A106,Pit!$A$4:$BA$1686,S$2,FALSE))</f>
        <v>1.2991167101010714</v>
      </c>
      <c r="T106" s="20" t="str">
        <f>IF($C106="B",VLOOKUP($A106,Bat!$A$4:$BF$2320,T$1,FALSE),VLOOKUP($A106,Pit!$A$4:$BA$1686,T$2,FALSE))</f>
        <v>$240k</v>
      </c>
      <c r="U106" s="17" t="str">
        <f>VLOOKUP(IF($C106="B",VLOOKUP($A106,Bat!$A$4:$AU$2320,U$1,FALSE),VLOOKUP($A106,Pit!$A$4:$BE$1686,U$2,FALSE)),COND!$A$35:$B$41,2,FALSE)</f>
        <v>??</v>
      </c>
      <c r="V106" s="21">
        <f>IF($C106="B",VLOOKUP($A106,Bat!$A$4:$AT$2284,46,FALSE),VLOOKUP($A106,Pit!$A$4:$BD$1664,56,FALSE))</f>
        <v>122</v>
      </c>
      <c r="W106" s="16">
        <f t="shared" si="7"/>
        <v>999</v>
      </c>
      <c r="X106" s="16"/>
      <c r="Y106" s="22">
        <f t="shared" si="8"/>
        <v>219</v>
      </c>
      <c r="Z106" s="16">
        <f>IFERROR(VLOOKUP($D106,Results37!$F$3:$L$1396,Z$1,FALSE),"")</f>
        <v>102</v>
      </c>
      <c r="AA106" s="47">
        <f>IF(ISERROR(VLOOKUP(D106,Results37!$F$3:$O$399,AA$1,FALSE)),"",IF(VLOOKUP(D106,Results37!$F$3:$O$399,AA$1+1,FALSE)=1,"S"&amp;VLOOKUP(D106,Results37!$F$3:$O$399,AA$1,FALSE),VLOOKUP(D106,Results37!$F$3:$O$399,AA$1,FALSE)))</f>
        <v>4</v>
      </c>
      <c r="AB106" s="16">
        <f>IFERROR(VLOOKUP($D106,Results37!$F$3:$L$1396,AB$1,FALSE),"")</f>
        <v>17</v>
      </c>
      <c r="AC106" s="16" t="str">
        <f>IFERROR(VLOOKUP($D106,Results37!$F$3:$L$1396,AC$1,FALSE),"")</f>
        <v>Yuma Bulldozers</v>
      </c>
      <c r="AD106" s="16" t="str">
        <f t="shared" si="9"/>
        <v/>
      </c>
      <c r="AE106" s="20" t="str">
        <f>IF(ISERROR(VLOOKUP($AC106&amp;"-"&amp;$F106&amp;" "&amp;G106,Bonuses!$B$1:$G$1006,4,FALSE)),"",INT(VLOOKUP($AC106&amp;"-"&amp;$F106&amp;" "&amp;$G106,Bonuses!$B$1:$G$1006,4,FALSE)))</f>
        <v/>
      </c>
      <c r="AF106" s="16" t="str">
        <f>IF(ISERROR(VLOOKUP($AC106&amp;"-"&amp;$F106,Bonuses!$B$1:$G$1006,5,FALSE)),"",IF(VLOOKUP($AC106&amp;"-"&amp;$F106,Bonuses!$B$1:$G$1006,5,FALSE)="","",VLOOKUP($AC106&amp;"-"&amp;$F106,Bonuses!$B$1:$G$1006,6,FALSE)&amp;" yrs, "&amp;VLOOKUP($AC106&amp;"-"&amp;$F106,Bonuses!$B$1:$G$1006,5,FALSE)))</f>
        <v/>
      </c>
    </row>
    <row r="107" spans="1:32" s="21" customFormat="1" x14ac:dyDescent="0.25">
      <c r="A107" s="21" t="s">
        <v>1911</v>
      </c>
      <c r="B107" s="21">
        <f t="shared" si="5"/>
        <v>1</v>
      </c>
      <c r="C107" s="21" t="str">
        <f t="shared" si="6"/>
        <v>B</v>
      </c>
      <c r="D107" s="17">
        <f>IF($C107="B",VLOOKUP($A107,Bat!$A$4:$BF$2320,D$1,FALSE),VLOOKUP($A107,Pit!$A$4:$BA$1686,D$2,FALSE))</f>
        <v>14523</v>
      </c>
      <c r="E107" s="16" t="str">
        <f>IF($C107="B",VLOOKUP($A107,Bat!$A$4:$BF$2320,E$1,FALSE),VLOOKUP($A107,Pit!$A$4:$BA$1686,E$2,FALSE))</f>
        <v>C</v>
      </c>
      <c r="F107" s="16" t="str">
        <f>IF($C107="B",VLOOKUP($A107,Bat!$A$4:$BF$2320,F$1,FALSE),VLOOKUP($A107,Pit!$A$4:$BA$1686,F$2,FALSE))</f>
        <v>Paquito</v>
      </c>
      <c r="G107" s="16" t="str">
        <f>IF($C107="B",VLOOKUP($A107,Bat!$A$4:$BF$2320,G$1,FALSE),VLOOKUP($A107,Pit!$A$4:$BA$1686,G$2,FALSE))</f>
        <v>de la Cruz</v>
      </c>
      <c r="H107" s="16">
        <f>IF($C107="B",VLOOKUP($A107,Bat!$A$4:$BF$2320,H$1,FALSE),VLOOKUP($A107,Pit!$A$4:$BA$1686,H$2,FALSE))</f>
        <v>21</v>
      </c>
      <c r="I107" s="16" t="str">
        <f>IF($C107="B",VLOOKUP($A107,Bat!$A$4:$BF$2320,I$1,FALSE),VLOOKUP($A107,Pit!$A$4:$BA$1686,I$2,FALSE))</f>
        <v>R</v>
      </c>
      <c r="J107" s="16" t="str">
        <f>IF($C107="B",VLOOKUP($A107,Bat!$A$4:$BF$2320,J$1,FALSE),VLOOKUP($A107,Pit!$A$4:$BA$1686,J$2,FALSE))</f>
        <v>R</v>
      </c>
      <c r="K107" s="16" t="str">
        <f>IF($C107="B",VLOOKUP($A107,Bat!$A$4:$BF$2320,K$1,FALSE),VLOOKUP($A107,Pit!$A$4:$BA$1686,K$2,FALSE))</f>
        <v>Normal</v>
      </c>
      <c r="L107" s="17" t="str">
        <f>IF($C107="B",VLOOKUP($A107,Bat!$A$4:$BF$2320,L$1,FALSE),VLOOKUP($A107,Pit!$A$4:$BA$1686,L$2,FALSE))</f>
        <v>Normal</v>
      </c>
      <c r="M107" s="16">
        <f>IF($C107="B",VLOOKUP($A107,Bat!$A$4:$BF$2320,M$1,FALSE),VLOOKUP($A107,Pit!$A$4:$BA$1686,M$2,FALSE))</f>
        <v>5</v>
      </c>
      <c r="N107" s="16">
        <f>IF($C107="B",VLOOKUP($A107,Bat!$A$4:$BF$2320,N$1,FALSE),VLOOKUP($A107,Pit!$A$4:$BA$1686,N$2,FALSE))</f>
        <v>3</v>
      </c>
      <c r="O107" s="16">
        <f>IF($C107="B",VLOOKUP($A107,Bat!$A$4:$BF$2320,O$1,FALSE),VLOOKUP($A107,Pit!$A$4:$BA$1686,O$2,FALSE))</f>
        <v>2</v>
      </c>
      <c r="P107" s="16">
        <f>IF($C107="B",VLOOKUP($A107,Bat!$A$4:$BF$2320,P$1,FALSE),VLOOKUP($A107,Pit!$A$4:$BA$1686,P$2,FALSE))</f>
        <v>5</v>
      </c>
      <c r="Q107" s="17">
        <f>IF($C107="B",VLOOKUP($A107,Bat!$A$4:$BF$2320,Q$1,FALSE),VLOOKUP($A107,Pit!$A$4:$BA$1686,Q$2,FALSE))</f>
        <v>4</v>
      </c>
      <c r="R107" s="18">
        <f>IF($C107="B",VLOOKUP($A107,Bat!$A$4:$BF$2320,R$1,FALSE),VLOOKUP($A107,Pit!$A$4:$BA$1686,R$2,FALSE))</f>
        <v>9.4703311974220519</v>
      </c>
      <c r="S107" s="19">
        <f>IF($C107="B",VLOOKUP($A107,Bat!$A$4:$BF$2320,S$1,FALSE),VLOOKUP($A107,Pit!$A$4:$BA$1686,S$2,FALSE))</f>
        <v>1.7649038458550694</v>
      </c>
      <c r="T107" s="20" t="str">
        <f>IF($C107="B",VLOOKUP($A107,Bat!$A$4:$BF$2320,T$1,FALSE),VLOOKUP($A107,Pit!$A$4:$BA$1686,T$2,FALSE))</f>
        <v>$170k</v>
      </c>
      <c r="U107" s="17" t="str">
        <f>VLOOKUP(IF($C107="B",VLOOKUP($A107,Bat!$A$4:$AU$2320,U$1,FALSE),VLOOKUP($A107,Pit!$A$4:$BE$1686,U$2,FALSE)),COND!$A$35:$B$41,2,FALSE)</f>
        <v>??</v>
      </c>
      <c r="V107" s="21">
        <f>IF($C107="B",VLOOKUP($A107,Bat!$A$4:$AT$2284,46,FALSE),VLOOKUP($A107,Pit!$A$4:$BD$1664,56,FALSE))</f>
        <v>65</v>
      </c>
      <c r="W107" s="16">
        <f t="shared" si="7"/>
        <v>999</v>
      </c>
      <c r="X107" s="16"/>
      <c r="Y107" s="22">
        <f t="shared" si="8"/>
        <v>129</v>
      </c>
      <c r="Z107" s="16">
        <f>IFERROR(VLOOKUP($D107,Results37!$F$3:$L$1396,Z$1,FALSE),"")</f>
        <v>103</v>
      </c>
      <c r="AA107" s="47">
        <f>IF(ISERROR(VLOOKUP(D107,Results37!$F$3:$O$399,AA$1,FALSE)),"",IF(VLOOKUP(D107,Results37!$F$3:$O$399,AA$1+1,FALSE)=1,"S"&amp;VLOOKUP(D107,Results37!$F$3:$O$399,AA$1,FALSE),VLOOKUP(D107,Results37!$F$3:$O$399,AA$1,FALSE)))</f>
        <v>4</v>
      </c>
      <c r="AB107" s="16">
        <f>IFERROR(VLOOKUP($D107,Results37!$F$3:$L$1396,AB$1,FALSE),"")</f>
        <v>18</v>
      </c>
      <c r="AC107" s="16" t="str">
        <f>IFERROR(VLOOKUP($D107,Results37!$F$3:$L$1396,AC$1,FALSE),"")</f>
        <v>Duluth Warriors</v>
      </c>
      <c r="AD107" s="16" t="str">
        <f t="shared" si="9"/>
        <v/>
      </c>
      <c r="AE107" s="20">
        <f>IF(ISERROR(VLOOKUP($AC107&amp;"-"&amp;$F107&amp;" "&amp;G107,Bonuses!$B$1:$G$1006,4,FALSE)),"",INT(VLOOKUP($AC107&amp;"-"&amp;$F107&amp;" "&amp;$G107,Bonuses!$B$1:$G$1006,4,FALSE)))</f>
        <v>180000</v>
      </c>
      <c r="AF107" s="16" t="str">
        <f>IF(ISERROR(VLOOKUP($AC107&amp;"-"&amp;$F107,Bonuses!$B$1:$G$1006,5,FALSE)),"",IF(VLOOKUP($AC107&amp;"-"&amp;$F107,Bonuses!$B$1:$G$1006,5,FALSE)="","",VLOOKUP($AC107&amp;"-"&amp;$F107,Bonuses!$B$1:$G$1006,6,FALSE)&amp;" yrs, "&amp;VLOOKUP($AC107&amp;"-"&amp;$F107,Bonuses!$B$1:$G$1006,5,FALSE)))</f>
        <v/>
      </c>
    </row>
    <row r="108" spans="1:32" s="21" customFormat="1" x14ac:dyDescent="0.25">
      <c r="A108" s="21" t="s">
        <v>2091</v>
      </c>
      <c r="B108" s="21">
        <f t="shared" si="5"/>
        <v>1</v>
      </c>
      <c r="C108" s="21" t="str">
        <f t="shared" si="6"/>
        <v>B</v>
      </c>
      <c r="D108" s="17">
        <f>IF($C108="B",VLOOKUP($A108,Bat!$A$4:$BF$2320,D$1,FALSE),VLOOKUP($A108,Pit!$A$4:$BA$1686,D$2,FALSE))</f>
        <v>11209</v>
      </c>
      <c r="E108" s="16" t="str">
        <f>IF($C108="B",VLOOKUP($A108,Bat!$A$4:$BF$2320,E$1,FALSE),VLOOKUP($A108,Pit!$A$4:$BA$1686,E$2,FALSE))</f>
        <v>C</v>
      </c>
      <c r="F108" s="16" t="str">
        <f>IF($C108="B",VLOOKUP($A108,Bat!$A$4:$BF$2320,F$1,FALSE),VLOOKUP($A108,Pit!$A$4:$BA$1686,F$2,FALSE))</f>
        <v>Jai</v>
      </c>
      <c r="G108" s="16" t="str">
        <f>IF($C108="B",VLOOKUP($A108,Bat!$A$4:$BF$2320,G$1,FALSE),VLOOKUP($A108,Pit!$A$4:$BA$1686,G$2,FALSE))</f>
        <v>Torley</v>
      </c>
      <c r="H108" s="16">
        <f>IF($C108="B",VLOOKUP($A108,Bat!$A$4:$BF$2320,H$1,FALSE),VLOOKUP($A108,Pit!$A$4:$BA$1686,H$2,FALSE))</f>
        <v>21</v>
      </c>
      <c r="I108" s="16" t="str">
        <f>IF($C108="B",VLOOKUP($A108,Bat!$A$4:$BF$2320,I$1,FALSE),VLOOKUP($A108,Pit!$A$4:$BA$1686,I$2,FALSE))</f>
        <v>R</v>
      </c>
      <c r="J108" s="16" t="str">
        <f>IF($C108="B",VLOOKUP($A108,Bat!$A$4:$BF$2320,J$1,FALSE),VLOOKUP($A108,Pit!$A$4:$BA$1686,J$2,FALSE))</f>
        <v>R</v>
      </c>
      <c r="K108" s="16" t="str">
        <f>IF($C108="B",VLOOKUP($A108,Bat!$A$4:$BF$2320,K$1,FALSE),VLOOKUP($A108,Pit!$A$4:$BA$1686,K$2,FALSE))</f>
        <v>Low</v>
      </c>
      <c r="L108" s="17" t="str">
        <f>IF($C108="B",VLOOKUP($A108,Bat!$A$4:$BF$2320,L$1,FALSE),VLOOKUP($A108,Pit!$A$4:$BA$1686,L$2,FALSE))</f>
        <v>Normal</v>
      </c>
      <c r="M108" s="16">
        <f>IF($C108="B",VLOOKUP($A108,Bat!$A$4:$BF$2320,M$1,FALSE),VLOOKUP($A108,Pit!$A$4:$BA$1686,M$2,FALSE))</f>
        <v>2</v>
      </c>
      <c r="N108" s="16">
        <f>IF($C108="B",VLOOKUP($A108,Bat!$A$4:$BF$2320,N$1,FALSE),VLOOKUP($A108,Pit!$A$4:$BA$1686,N$2,FALSE))</f>
        <v>5</v>
      </c>
      <c r="O108" s="16">
        <f>IF($C108="B",VLOOKUP($A108,Bat!$A$4:$BF$2320,O$1,FALSE),VLOOKUP($A108,Pit!$A$4:$BA$1686,O$2,FALSE))</f>
        <v>4</v>
      </c>
      <c r="P108" s="16">
        <f>IF($C108="B",VLOOKUP($A108,Bat!$A$4:$BF$2320,P$1,FALSE),VLOOKUP($A108,Pit!$A$4:$BA$1686,P$2,FALSE))</f>
        <v>1</v>
      </c>
      <c r="Q108" s="17">
        <f>IF($C108="B",VLOOKUP($A108,Bat!$A$4:$BF$2320,Q$1,FALSE),VLOOKUP($A108,Pit!$A$4:$BA$1686,Q$2,FALSE))</f>
        <v>2</v>
      </c>
      <c r="R108" s="18">
        <f>IF($C108="B",VLOOKUP($A108,Bat!$A$4:$BF$2320,R$1,FALSE),VLOOKUP($A108,Pit!$A$4:$BA$1686,R$2,FALSE))</f>
        <v>-4.0151882767540421</v>
      </c>
      <c r="S108" s="19">
        <f>IF($C108="B",VLOOKUP($A108,Bat!$A$4:$BF$2320,S$1,FALSE),VLOOKUP($A108,Pit!$A$4:$BA$1686,S$2,FALSE))</f>
        <v>-0.15781328560828201</v>
      </c>
      <c r="T108" s="20" t="str">
        <f>IF($C108="B",VLOOKUP($A108,Bat!$A$4:$BF$2320,T$1,FALSE),VLOOKUP($A108,Pit!$A$4:$BA$1686,T$2,FALSE))</f>
        <v>$200k</v>
      </c>
      <c r="U108" s="17" t="str">
        <f>VLOOKUP(IF($C108="B",VLOOKUP($A108,Bat!$A$4:$AU$2320,U$1,FALSE),VLOOKUP($A108,Pit!$A$4:$BE$1686,U$2,FALSE)),COND!$A$35:$B$41,2,FALSE)</f>
        <v>??</v>
      </c>
      <c r="V108" s="21">
        <f>IF($C108="B",VLOOKUP($A108,Bat!$A$4:$AT$2284,46,FALSE),VLOOKUP($A108,Pit!$A$4:$BD$1664,56,FALSE))</f>
        <v>385</v>
      </c>
      <c r="W108" s="16">
        <f t="shared" si="7"/>
        <v>999</v>
      </c>
      <c r="X108" s="16"/>
      <c r="Y108" s="22">
        <f t="shared" si="8"/>
        <v>811</v>
      </c>
      <c r="Z108" s="16">
        <f>IFERROR(VLOOKUP($D108,Results37!$F$3:$L$1396,Z$1,FALSE),"")</f>
        <v>104</v>
      </c>
      <c r="AA108" s="47">
        <f>IF(ISERROR(VLOOKUP(D108,Results37!$F$3:$O$399,AA$1,FALSE)),"",IF(VLOOKUP(D108,Results37!$F$3:$O$399,AA$1+1,FALSE)=1,"S"&amp;VLOOKUP(D108,Results37!$F$3:$O$399,AA$1,FALSE),VLOOKUP(D108,Results37!$F$3:$O$399,AA$1,FALSE)))</f>
        <v>4</v>
      </c>
      <c r="AB108" s="16">
        <f>IFERROR(VLOOKUP($D108,Results37!$F$3:$L$1396,AB$1,FALSE),"")</f>
        <v>19</v>
      </c>
      <c r="AC108" s="16" t="str">
        <f>IFERROR(VLOOKUP($D108,Results37!$F$3:$L$1396,AC$1,FALSE),"")</f>
        <v>West Virginia Alleghenies</v>
      </c>
      <c r="AD108" s="16" t="str">
        <f t="shared" si="9"/>
        <v/>
      </c>
      <c r="AE108" s="20" t="str">
        <f>IF(ISERROR(VLOOKUP($AC108&amp;"-"&amp;$F108&amp;" "&amp;G108,Bonuses!$B$1:$G$1006,4,FALSE)),"",INT(VLOOKUP($AC108&amp;"-"&amp;$F108&amp;" "&amp;$G108,Bonuses!$B$1:$G$1006,4,FALSE)))</f>
        <v/>
      </c>
      <c r="AF108" s="16" t="str">
        <f>IF(ISERROR(VLOOKUP($AC108&amp;"-"&amp;$F108,Bonuses!$B$1:$G$1006,5,FALSE)),"",IF(VLOOKUP($AC108&amp;"-"&amp;$F108,Bonuses!$B$1:$G$1006,5,FALSE)="","",VLOOKUP($AC108&amp;"-"&amp;$F108,Bonuses!$B$1:$G$1006,6,FALSE)&amp;" yrs, "&amp;VLOOKUP($AC108&amp;"-"&amp;$F108,Bonuses!$B$1:$G$1006,5,FALSE)))</f>
        <v/>
      </c>
    </row>
    <row r="109" spans="1:32" s="21" customFormat="1" x14ac:dyDescent="0.25">
      <c r="A109" s="21" t="s">
        <v>2257</v>
      </c>
      <c r="B109" s="21">
        <f t="shared" si="5"/>
        <v>1</v>
      </c>
      <c r="C109" s="21" t="str">
        <f t="shared" si="6"/>
        <v>P</v>
      </c>
      <c r="D109" s="17">
        <f>IF($C109="B",VLOOKUP($A109,Bat!$A$4:$BF$2320,D$1,FALSE),VLOOKUP($A109,Pit!$A$4:$BA$1686,D$2,FALSE))</f>
        <v>10598</v>
      </c>
      <c r="E109" s="16" t="str">
        <f>IF($C109="B",VLOOKUP($A109,Bat!$A$4:$BF$2320,E$1,FALSE),VLOOKUP($A109,Pit!$A$4:$BA$1686,E$2,FALSE))</f>
        <v>SP</v>
      </c>
      <c r="F109" s="16" t="str">
        <f>IF($C109="B",VLOOKUP($A109,Bat!$A$4:$BF$2320,F$1,FALSE),VLOOKUP($A109,Pit!$A$4:$BA$1686,F$2,FALSE))</f>
        <v>Roberto</v>
      </c>
      <c r="G109" s="16" t="str">
        <f>IF($C109="B",VLOOKUP($A109,Bat!$A$4:$BF$2320,G$1,FALSE),VLOOKUP($A109,Pit!$A$4:$BA$1686,G$2,FALSE))</f>
        <v>Guzmán</v>
      </c>
      <c r="H109" s="16">
        <f>IF($C109="B",VLOOKUP($A109,Bat!$A$4:$BF$2320,H$1,FALSE),VLOOKUP($A109,Pit!$A$4:$BA$1686,H$2,FALSE))</f>
        <v>21</v>
      </c>
      <c r="I109" s="16" t="str">
        <f>IF($C109="B",VLOOKUP($A109,Bat!$A$4:$BF$2320,I$1,FALSE),VLOOKUP($A109,Pit!$A$4:$BA$1686,I$2,FALSE))</f>
        <v>R</v>
      </c>
      <c r="J109" s="16" t="str">
        <f>IF($C109="B",VLOOKUP($A109,Bat!$A$4:$BF$2320,J$1,FALSE),VLOOKUP($A109,Pit!$A$4:$BA$1686,J$2,FALSE))</f>
        <v>R</v>
      </c>
      <c r="K109" s="16" t="str">
        <f>IF($C109="B",VLOOKUP($A109,Bat!$A$4:$BF$2320,K$1,FALSE),VLOOKUP($A109,Pit!$A$4:$BA$1686,K$2,FALSE))</f>
        <v>Normal</v>
      </c>
      <c r="L109" s="17" t="str">
        <f>IF($C109="B",VLOOKUP($A109,Bat!$A$4:$BF$2320,L$1,FALSE),VLOOKUP($A109,Pit!$A$4:$BA$1686,L$2,FALSE))</f>
        <v>Normal</v>
      </c>
      <c r="M109" s="16">
        <f>IF($C109="B",VLOOKUP($A109,Bat!$A$4:$BF$2320,M$1,FALSE),VLOOKUP($A109,Pit!$A$4:$BA$1686,M$2,FALSE))</f>
        <v>7</v>
      </c>
      <c r="N109" s="16">
        <f>IF($C109="B",VLOOKUP($A109,Bat!$A$4:$BF$2320,N$1,FALSE),VLOOKUP($A109,Pit!$A$4:$BA$1686,N$2,FALSE))</f>
        <v>4</v>
      </c>
      <c r="O109" s="16">
        <f>IF($C109="B",VLOOKUP($A109,Bat!$A$4:$BF$2320,O$1,FALSE),VLOOKUP($A109,Pit!$A$4:$BA$1686,O$2,FALSE))</f>
        <v>4</v>
      </c>
      <c r="P109" s="16" t="str">
        <f>IF($C109="B",VLOOKUP($A109,Bat!$A$4:$BF$2320,P$1,FALSE),VLOOKUP($A109,Pit!$A$4:$BA$1686,P$2,FALSE))</f>
        <v>91-93 Mph</v>
      </c>
      <c r="Q109" s="17">
        <f>IF($C109="B",VLOOKUP($A109,Bat!$A$4:$BF$2320,Q$1,FALSE),VLOOKUP($A109,Pit!$A$4:$BA$1686,Q$2,FALSE))</f>
        <v>9</v>
      </c>
      <c r="R109" s="18">
        <f>IF($C109="B",VLOOKUP($A109,Bat!$A$4:$BF$2320,R$1,FALSE),VLOOKUP($A109,Pit!$A$4:$BA$1686,R$2,FALSE))</f>
        <v>40.123910435938235</v>
      </c>
      <c r="S109" s="19">
        <f>IF($C109="B",VLOOKUP($A109,Bat!$A$4:$BF$2320,S$1,FALSE),VLOOKUP($A109,Pit!$A$4:$BA$1686,S$2,FALSE))</f>
        <v>2.4673338274475589</v>
      </c>
      <c r="T109" s="20" t="str">
        <f>IF($C109="B",VLOOKUP($A109,Bat!$A$4:$BF$2320,T$1,FALSE),VLOOKUP($A109,Pit!$A$4:$BA$1686,T$2,FALSE))</f>
        <v>$100k</v>
      </c>
      <c r="U109" s="17" t="str">
        <f>VLOOKUP(IF($C109="B",VLOOKUP($A109,Bat!$A$4:$AU$2320,U$1,FALSE),VLOOKUP($A109,Pit!$A$4:$BE$1686,U$2,FALSE)),COND!$A$35:$B$41,2,FALSE)</f>
        <v>??</v>
      </c>
      <c r="V109" s="21">
        <f>IF($C109="B",VLOOKUP($A109,Bat!$A$4:$AT$2284,46,FALSE),VLOOKUP($A109,Pit!$A$4:$BD$1664,56,FALSE))</f>
        <v>22</v>
      </c>
      <c r="W109" s="16">
        <f t="shared" si="7"/>
        <v>999</v>
      </c>
      <c r="X109" s="16">
        <v>44</v>
      </c>
      <c r="Y109" s="22">
        <f t="shared" si="8"/>
        <v>48</v>
      </c>
      <c r="Z109" s="16">
        <f>IFERROR(VLOOKUP($D109,Results37!$F$3:$L$1396,Z$1,FALSE),"")</f>
        <v>105</v>
      </c>
      <c r="AA109" s="47">
        <f>IF(ISERROR(VLOOKUP(D109,Results37!$F$3:$O$399,AA$1,FALSE)),"",IF(VLOOKUP(D109,Results37!$F$3:$O$399,AA$1+1,FALSE)=1,"S"&amp;VLOOKUP(D109,Results37!$F$3:$O$399,AA$1,FALSE),VLOOKUP(D109,Results37!$F$3:$O$399,AA$1,FALSE)))</f>
        <v>4</v>
      </c>
      <c r="AB109" s="16">
        <f>IFERROR(VLOOKUP($D109,Results37!$F$3:$L$1396,AB$1,FALSE),"")</f>
        <v>20</v>
      </c>
      <c r="AC109" s="16" t="str">
        <f>IFERROR(VLOOKUP($D109,Results37!$F$3:$L$1396,AC$1,FALSE),"")</f>
        <v>Havana Leones</v>
      </c>
      <c r="AD109" s="16">
        <f t="shared" si="9"/>
        <v>-61</v>
      </c>
      <c r="AE109" s="20" t="str">
        <f>IF(ISERROR(VLOOKUP($AC109&amp;"-"&amp;$F109&amp;" "&amp;G109,Bonuses!$B$1:$G$1006,4,FALSE)),"",INT(VLOOKUP($AC109&amp;"-"&amp;$F109&amp;" "&amp;$G109,Bonuses!$B$1:$G$1006,4,FALSE)))</f>
        <v/>
      </c>
      <c r="AF109" s="16" t="str">
        <f>IF(ISERROR(VLOOKUP($AC109&amp;"-"&amp;$F109,Bonuses!$B$1:$G$1006,5,FALSE)),"",IF(VLOOKUP($AC109&amp;"-"&amp;$F109,Bonuses!$B$1:$G$1006,5,FALSE)="","",VLOOKUP($AC109&amp;"-"&amp;$F109,Bonuses!$B$1:$G$1006,6,FALSE)&amp;" yrs, "&amp;VLOOKUP($AC109&amp;"-"&amp;$F109,Bonuses!$B$1:$G$1006,5,FALSE)))</f>
        <v/>
      </c>
    </row>
    <row r="110" spans="1:32" s="21" customFormat="1" x14ac:dyDescent="0.25">
      <c r="A110" s="21" t="s">
        <v>2263</v>
      </c>
      <c r="B110" s="21">
        <f t="shared" si="5"/>
        <v>1</v>
      </c>
      <c r="C110" s="21" t="str">
        <f t="shared" si="6"/>
        <v>P</v>
      </c>
      <c r="D110" s="17">
        <f>IF($C110="B",VLOOKUP($A110,Bat!$A$4:$BF$2320,D$1,FALSE),VLOOKUP($A110,Pit!$A$4:$BA$1686,D$2,FALSE))</f>
        <v>7484</v>
      </c>
      <c r="E110" s="16" t="str">
        <f>IF($C110="B",VLOOKUP($A110,Bat!$A$4:$BF$2320,E$1,FALSE),VLOOKUP($A110,Pit!$A$4:$BA$1686,E$2,FALSE))</f>
        <v>SP</v>
      </c>
      <c r="F110" s="16" t="str">
        <f>IF($C110="B",VLOOKUP($A110,Bat!$A$4:$BF$2320,F$1,FALSE),VLOOKUP($A110,Pit!$A$4:$BA$1686,F$2,FALSE))</f>
        <v>Bas</v>
      </c>
      <c r="G110" s="16" t="str">
        <f>IF($C110="B",VLOOKUP($A110,Bat!$A$4:$BF$2320,G$1,FALSE),VLOOKUP($A110,Pit!$A$4:$BA$1686,G$2,FALSE))</f>
        <v>Lorentz</v>
      </c>
      <c r="H110" s="16">
        <f>IF($C110="B",VLOOKUP($A110,Bat!$A$4:$BF$2320,H$1,FALSE),VLOOKUP($A110,Pit!$A$4:$BA$1686,H$2,FALSE))</f>
        <v>18</v>
      </c>
      <c r="I110" s="16" t="str">
        <f>IF($C110="B",VLOOKUP($A110,Bat!$A$4:$BF$2320,I$1,FALSE),VLOOKUP($A110,Pit!$A$4:$BA$1686,I$2,FALSE))</f>
        <v>L</v>
      </c>
      <c r="J110" s="16" t="str">
        <f>IF($C110="B",VLOOKUP($A110,Bat!$A$4:$BF$2320,J$1,FALSE),VLOOKUP($A110,Pit!$A$4:$BA$1686,J$2,FALSE))</f>
        <v>L</v>
      </c>
      <c r="K110" s="16" t="str">
        <f>IF($C110="B",VLOOKUP($A110,Bat!$A$4:$BF$2320,K$1,FALSE),VLOOKUP($A110,Pit!$A$4:$BA$1686,K$2,FALSE))</f>
        <v>Normal</v>
      </c>
      <c r="L110" s="17" t="str">
        <f>IF($C110="B",VLOOKUP($A110,Bat!$A$4:$BF$2320,L$1,FALSE),VLOOKUP($A110,Pit!$A$4:$BA$1686,L$2,FALSE))</f>
        <v>Normal</v>
      </c>
      <c r="M110" s="16">
        <f>IF($C110="B",VLOOKUP($A110,Bat!$A$4:$BF$2320,M$1,FALSE),VLOOKUP($A110,Pit!$A$4:$BA$1686,M$2,FALSE))</f>
        <v>6</v>
      </c>
      <c r="N110" s="16">
        <f>IF($C110="B",VLOOKUP($A110,Bat!$A$4:$BF$2320,N$1,FALSE),VLOOKUP($A110,Pit!$A$4:$BA$1686,N$2,FALSE))</f>
        <v>2</v>
      </c>
      <c r="O110" s="16">
        <f>IF($C110="B",VLOOKUP($A110,Bat!$A$4:$BF$2320,O$1,FALSE),VLOOKUP($A110,Pit!$A$4:$BA$1686,O$2,FALSE))</f>
        <v>6</v>
      </c>
      <c r="P110" s="16" t="str">
        <f>IF($C110="B",VLOOKUP($A110,Bat!$A$4:$BF$2320,P$1,FALSE),VLOOKUP($A110,Pit!$A$4:$BA$1686,P$2,FALSE))</f>
        <v>87-89 Mph</v>
      </c>
      <c r="Q110" s="17">
        <f>IF($C110="B",VLOOKUP($A110,Bat!$A$4:$BF$2320,Q$1,FALSE),VLOOKUP($A110,Pit!$A$4:$BA$1686,Q$2,FALSE))</f>
        <v>10</v>
      </c>
      <c r="R110" s="18">
        <f>IF($C110="B",VLOOKUP($A110,Bat!$A$4:$BF$2320,R$1,FALSE),VLOOKUP($A110,Pit!$A$4:$BA$1686,R$2,FALSE))</f>
        <v>37.863823136011462</v>
      </c>
      <c r="S110" s="19">
        <f>IF($C110="B",VLOOKUP($A110,Bat!$A$4:$BF$2320,S$1,FALSE),VLOOKUP($A110,Pit!$A$4:$BA$1686,S$2,FALSE))</f>
        <v>2.2687850560753771</v>
      </c>
      <c r="T110" s="20" t="str">
        <f>IF($C110="B",VLOOKUP($A110,Bat!$A$4:$BF$2320,T$1,FALSE),VLOOKUP($A110,Pit!$A$4:$BA$1686,T$2,FALSE))</f>
        <v>$170k</v>
      </c>
      <c r="U110" s="17" t="str">
        <f>VLOOKUP(IF($C110="B",VLOOKUP($A110,Bat!$A$4:$AU$2320,U$1,FALSE),VLOOKUP($A110,Pit!$A$4:$BE$1686,U$2,FALSE)),COND!$A$35:$B$41,2,FALSE)</f>
        <v>??</v>
      </c>
      <c r="V110" s="21">
        <f>IF($C110="B",VLOOKUP($A110,Bat!$A$4:$AT$2284,46,FALSE),VLOOKUP($A110,Pit!$A$4:$BD$1664,56,FALSE))</f>
        <v>37</v>
      </c>
      <c r="W110" s="16">
        <f t="shared" si="7"/>
        <v>999</v>
      </c>
      <c r="X110" s="16"/>
      <c r="Y110" s="22">
        <f t="shared" si="8"/>
        <v>65</v>
      </c>
      <c r="Z110" s="16">
        <f>IFERROR(VLOOKUP($D110,Results37!$F$3:$L$1396,Z$1,FALSE),"")</f>
        <v>106</v>
      </c>
      <c r="AA110" s="47">
        <f>IF(ISERROR(VLOOKUP(D110,Results37!$F$3:$O$399,AA$1,FALSE)),"",IF(VLOOKUP(D110,Results37!$F$3:$O$399,AA$1+1,FALSE)=1,"S"&amp;VLOOKUP(D110,Results37!$F$3:$O$399,AA$1,FALSE),VLOOKUP(D110,Results37!$F$3:$O$399,AA$1,FALSE)))</f>
        <v>4</v>
      </c>
      <c r="AB110" s="16">
        <f>IFERROR(VLOOKUP($D110,Results37!$F$3:$L$1396,AB$1,FALSE),"")</f>
        <v>21</v>
      </c>
      <c r="AC110" s="16" t="str">
        <f>IFERROR(VLOOKUP($D110,Results37!$F$3:$L$1396,AC$1,FALSE),"")</f>
        <v>Florida Featherheads</v>
      </c>
      <c r="AD110" s="16" t="str">
        <f t="shared" si="9"/>
        <v/>
      </c>
      <c r="AE110" s="20">
        <f>IF(ISERROR(VLOOKUP($AC110&amp;"-"&amp;$F110&amp;" "&amp;G110,Bonuses!$B$1:$G$1006,4,FALSE)),"",INT(VLOOKUP($AC110&amp;"-"&amp;$F110&amp;" "&amp;$G110,Bonuses!$B$1:$G$1006,4,FALSE)))</f>
        <v>180000</v>
      </c>
      <c r="AF110" s="16" t="str">
        <f>IF(ISERROR(VLOOKUP($AC110&amp;"-"&amp;$F110,Bonuses!$B$1:$G$1006,5,FALSE)),"",IF(VLOOKUP($AC110&amp;"-"&amp;$F110,Bonuses!$B$1:$G$1006,5,FALSE)="","",VLOOKUP($AC110&amp;"-"&amp;$F110,Bonuses!$B$1:$G$1006,6,FALSE)&amp;" yrs, "&amp;VLOOKUP($AC110&amp;"-"&amp;$F110,Bonuses!$B$1:$G$1006,5,FALSE)))</f>
        <v/>
      </c>
    </row>
    <row r="111" spans="1:32" s="21" customFormat="1" x14ac:dyDescent="0.25">
      <c r="A111" s="21" t="s">
        <v>2144</v>
      </c>
      <c r="B111" s="21">
        <f t="shared" si="5"/>
        <v>1</v>
      </c>
      <c r="C111" s="21" t="str">
        <f t="shared" si="6"/>
        <v>B</v>
      </c>
      <c r="D111" s="17">
        <f>IF($C111="B",VLOOKUP($A111,Bat!$A$4:$BF$2320,D$1,FALSE),VLOOKUP($A111,Pit!$A$4:$BA$1686,D$2,FALSE))</f>
        <v>9509</v>
      </c>
      <c r="E111" s="16" t="str">
        <f>IF($C111="B",VLOOKUP($A111,Bat!$A$4:$BF$2320,E$1,FALSE),VLOOKUP($A111,Pit!$A$4:$BA$1686,E$2,FALSE))</f>
        <v>C</v>
      </c>
      <c r="F111" s="16" t="str">
        <f>IF($C111="B",VLOOKUP($A111,Bat!$A$4:$BF$2320,F$1,FALSE),VLOOKUP($A111,Pit!$A$4:$BA$1686,F$2,FALSE))</f>
        <v>Alfredo</v>
      </c>
      <c r="G111" s="16" t="str">
        <f>IF($C111="B",VLOOKUP($A111,Bat!$A$4:$BF$2320,G$1,FALSE),VLOOKUP($A111,Pit!$A$4:$BA$1686,G$2,FALSE))</f>
        <v>Montoya</v>
      </c>
      <c r="H111" s="16">
        <f>IF($C111="B",VLOOKUP($A111,Bat!$A$4:$BF$2320,H$1,FALSE),VLOOKUP($A111,Pit!$A$4:$BA$1686,H$2,FALSE))</f>
        <v>21</v>
      </c>
      <c r="I111" s="16" t="str">
        <f>IF($C111="B",VLOOKUP($A111,Bat!$A$4:$BF$2320,I$1,FALSE),VLOOKUP($A111,Pit!$A$4:$BA$1686,I$2,FALSE))</f>
        <v>R</v>
      </c>
      <c r="J111" s="16" t="str">
        <f>IF($C111="B",VLOOKUP($A111,Bat!$A$4:$BF$2320,J$1,FALSE),VLOOKUP($A111,Pit!$A$4:$BA$1686,J$2,FALSE))</f>
        <v>R</v>
      </c>
      <c r="K111" s="16" t="str">
        <f>IF($C111="B",VLOOKUP($A111,Bat!$A$4:$BF$2320,K$1,FALSE),VLOOKUP($A111,Pit!$A$4:$BA$1686,K$2,FALSE))</f>
        <v>High</v>
      </c>
      <c r="L111" s="17" t="str">
        <f>IF($C111="B",VLOOKUP($A111,Bat!$A$4:$BF$2320,L$1,FALSE),VLOOKUP($A111,Pit!$A$4:$BA$1686,L$2,FALSE))</f>
        <v>High</v>
      </c>
      <c r="M111" s="16">
        <f>IF($C111="B",VLOOKUP($A111,Bat!$A$4:$BF$2320,M$1,FALSE),VLOOKUP($A111,Pit!$A$4:$BA$1686,M$2,FALSE))</f>
        <v>1</v>
      </c>
      <c r="N111" s="16">
        <f>IF($C111="B",VLOOKUP($A111,Bat!$A$4:$BF$2320,N$1,FALSE),VLOOKUP($A111,Pit!$A$4:$BA$1686,N$2,FALSE))</f>
        <v>3</v>
      </c>
      <c r="O111" s="16">
        <f>IF($C111="B",VLOOKUP($A111,Bat!$A$4:$BF$2320,O$1,FALSE),VLOOKUP($A111,Pit!$A$4:$BA$1686,O$2,FALSE))</f>
        <v>3</v>
      </c>
      <c r="P111" s="16">
        <f>IF($C111="B",VLOOKUP($A111,Bat!$A$4:$BF$2320,P$1,FALSE),VLOOKUP($A111,Pit!$A$4:$BA$1686,P$2,FALSE))</f>
        <v>5</v>
      </c>
      <c r="Q111" s="17">
        <f>IF($C111="B",VLOOKUP($A111,Bat!$A$4:$BF$2320,Q$1,FALSE),VLOOKUP($A111,Pit!$A$4:$BA$1686,Q$2,FALSE))</f>
        <v>1</v>
      </c>
      <c r="R111" s="18">
        <f>IF($C111="B",VLOOKUP($A111,Bat!$A$4:$BF$2320,R$1,FALSE),VLOOKUP($A111,Pit!$A$4:$BA$1686,R$2,FALSE))</f>
        <v>-5.9783060606278653</v>
      </c>
      <c r="S111" s="19">
        <f>IF($C111="B",VLOOKUP($A111,Bat!$A$4:$BF$2320,S$1,FALSE),VLOOKUP($A111,Pit!$A$4:$BA$1686,S$2,FALSE))</f>
        <v>-0.43770759753023158</v>
      </c>
      <c r="T111" s="20" t="str">
        <f>IF($C111="B",VLOOKUP($A111,Bat!$A$4:$BF$2320,T$1,FALSE),VLOOKUP($A111,Pit!$A$4:$BA$1686,T$2,FALSE))</f>
        <v>$210k</v>
      </c>
      <c r="U111" s="17" t="str">
        <f>VLOOKUP(IF($C111="B",VLOOKUP($A111,Bat!$A$4:$AU$2320,U$1,FALSE),VLOOKUP($A111,Pit!$A$4:$BE$1686,U$2,FALSE)),COND!$A$35:$B$41,2,FALSE)</f>
        <v>??</v>
      </c>
      <c r="V111" s="21">
        <f>IF($C111="B",VLOOKUP($A111,Bat!$A$4:$AT$2284,46,FALSE),VLOOKUP($A111,Pit!$A$4:$BD$1664,56,FALSE))</f>
        <v>106</v>
      </c>
      <c r="W111" s="16">
        <f t="shared" si="7"/>
        <v>999</v>
      </c>
      <c r="X111" s="16"/>
      <c r="Y111" s="22">
        <f t="shared" si="8"/>
        <v>1008</v>
      </c>
      <c r="Z111" s="16">
        <f>IFERROR(VLOOKUP($D111,Results37!$F$3:$L$1396,Z$1,FALSE),"")</f>
        <v>107</v>
      </c>
      <c r="AA111" s="47">
        <f>IF(ISERROR(VLOOKUP(D111,Results37!$F$3:$O$399,AA$1,FALSE)),"",IF(VLOOKUP(D111,Results37!$F$3:$O$399,AA$1+1,FALSE)=1,"S"&amp;VLOOKUP(D111,Results37!$F$3:$O$399,AA$1,FALSE),VLOOKUP(D111,Results37!$F$3:$O$399,AA$1,FALSE)))</f>
        <v>4</v>
      </c>
      <c r="AB111" s="16">
        <f>IFERROR(VLOOKUP($D111,Results37!$F$3:$L$1396,AB$1,FALSE),"")</f>
        <v>22</v>
      </c>
      <c r="AC111" s="16" t="str">
        <f>IFERROR(VLOOKUP($D111,Results37!$F$3:$L$1396,AC$1,FALSE),"")</f>
        <v>Hartford Harpoon</v>
      </c>
      <c r="AD111" s="16" t="str">
        <f t="shared" si="9"/>
        <v/>
      </c>
      <c r="AE111" s="20" t="str">
        <f>IF(ISERROR(VLOOKUP($AC111&amp;"-"&amp;$F111&amp;" "&amp;G111,Bonuses!$B$1:$G$1006,4,FALSE)),"",INT(VLOOKUP($AC111&amp;"-"&amp;$F111&amp;" "&amp;$G111,Bonuses!$B$1:$G$1006,4,FALSE)))</f>
        <v/>
      </c>
      <c r="AF111" s="16" t="str">
        <f>IF(ISERROR(VLOOKUP($AC111&amp;"-"&amp;$F111,Bonuses!$B$1:$G$1006,5,FALSE)),"",IF(VLOOKUP($AC111&amp;"-"&amp;$F111,Bonuses!$B$1:$G$1006,5,FALSE)="","",VLOOKUP($AC111&amp;"-"&amp;$F111,Bonuses!$B$1:$G$1006,6,FALSE)&amp;" yrs, "&amp;VLOOKUP($AC111&amp;"-"&amp;$F111,Bonuses!$B$1:$G$1006,5,FALSE)))</f>
        <v/>
      </c>
    </row>
    <row r="112" spans="1:32" s="21" customFormat="1" x14ac:dyDescent="0.25">
      <c r="A112" s="21" t="s">
        <v>1912</v>
      </c>
      <c r="B112" s="21">
        <f t="shared" si="5"/>
        <v>1</v>
      </c>
      <c r="C112" s="21" t="str">
        <f t="shared" si="6"/>
        <v>B</v>
      </c>
      <c r="D112" s="17">
        <f>IF($C112="B",VLOOKUP($A112,Bat!$A$4:$BF$2320,D$1,FALSE),VLOOKUP($A112,Pit!$A$4:$BA$1686,D$2,FALSE))</f>
        <v>16043</v>
      </c>
      <c r="E112" s="16" t="str">
        <f>IF($C112="B",VLOOKUP($A112,Bat!$A$4:$BF$2320,E$1,FALSE),VLOOKUP($A112,Pit!$A$4:$BA$1686,E$2,FALSE))</f>
        <v>1B</v>
      </c>
      <c r="F112" s="16" t="str">
        <f>IF($C112="B",VLOOKUP($A112,Bat!$A$4:$BF$2320,F$1,FALSE),VLOOKUP($A112,Pit!$A$4:$BA$1686,F$2,FALSE))</f>
        <v>Gary</v>
      </c>
      <c r="G112" s="16" t="str">
        <f>IF($C112="B",VLOOKUP($A112,Bat!$A$4:$BF$2320,G$1,FALSE),VLOOKUP($A112,Pit!$A$4:$BA$1686,G$2,FALSE))</f>
        <v>Dyer</v>
      </c>
      <c r="H112" s="16">
        <f>IF($C112="B",VLOOKUP($A112,Bat!$A$4:$BF$2320,H$1,FALSE),VLOOKUP($A112,Pit!$A$4:$BA$1686,H$2,FALSE))</f>
        <v>21</v>
      </c>
      <c r="I112" s="16" t="str">
        <f>IF($C112="B",VLOOKUP($A112,Bat!$A$4:$BF$2320,I$1,FALSE),VLOOKUP($A112,Pit!$A$4:$BA$1686,I$2,FALSE))</f>
        <v>R</v>
      </c>
      <c r="J112" s="16" t="str">
        <f>IF($C112="B",VLOOKUP($A112,Bat!$A$4:$BF$2320,J$1,FALSE),VLOOKUP($A112,Pit!$A$4:$BA$1686,J$2,FALSE))</f>
        <v>R</v>
      </c>
      <c r="K112" s="16" t="str">
        <f>IF($C112="B",VLOOKUP($A112,Bat!$A$4:$BF$2320,K$1,FALSE),VLOOKUP($A112,Pit!$A$4:$BA$1686,K$2,FALSE))</f>
        <v>Normal</v>
      </c>
      <c r="L112" s="17" t="str">
        <f>IF($C112="B",VLOOKUP($A112,Bat!$A$4:$BF$2320,L$1,FALSE),VLOOKUP($A112,Pit!$A$4:$BA$1686,L$2,FALSE))</f>
        <v>Normal</v>
      </c>
      <c r="M112" s="16">
        <f>IF($C112="B",VLOOKUP($A112,Bat!$A$4:$BF$2320,M$1,FALSE),VLOOKUP($A112,Pit!$A$4:$BA$1686,M$2,FALSE))</f>
        <v>3</v>
      </c>
      <c r="N112" s="16">
        <f>IF($C112="B",VLOOKUP($A112,Bat!$A$4:$BF$2320,N$1,FALSE),VLOOKUP($A112,Pit!$A$4:$BA$1686,N$2,FALSE))</f>
        <v>4</v>
      </c>
      <c r="O112" s="16">
        <f>IF($C112="B",VLOOKUP($A112,Bat!$A$4:$BF$2320,O$1,FALSE),VLOOKUP($A112,Pit!$A$4:$BA$1686,O$2,FALSE))</f>
        <v>6</v>
      </c>
      <c r="P112" s="16">
        <f>IF($C112="B",VLOOKUP($A112,Bat!$A$4:$BF$2320,P$1,FALSE),VLOOKUP($A112,Pit!$A$4:$BA$1686,P$2,FALSE))</f>
        <v>4</v>
      </c>
      <c r="Q112" s="17">
        <f>IF($C112="B",VLOOKUP($A112,Bat!$A$4:$BF$2320,Q$1,FALSE),VLOOKUP($A112,Pit!$A$4:$BA$1686,Q$2,FALSE))</f>
        <v>6</v>
      </c>
      <c r="R112" s="18">
        <f>IF($C112="B",VLOOKUP($A112,Bat!$A$4:$BF$2320,R$1,FALSE),VLOOKUP($A112,Pit!$A$4:$BA$1686,R$2,FALSE))</f>
        <v>5.1161555737106603</v>
      </c>
      <c r="S112" s="19">
        <f>IF($C112="B",VLOOKUP($A112,Bat!$A$4:$BF$2320,S$1,FALSE),VLOOKUP($A112,Pit!$A$4:$BA$1686,S$2,FALSE))</f>
        <v>1.1441010594928853</v>
      </c>
      <c r="T112" s="20" t="str">
        <f>IF($C112="B",VLOOKUP($A112,Bat!$A$4:$BF$2320,T$1,FALSE),VLOOKUP($A112,Pit!$A$4:$BA$1686,T$2,FALSE))</f>
        <v>$220k</v>
      </c>
      <c r="U112" s="17" t="str">
        <f>VLOOKUP(IF($C112="B",VLOOKUP($A112,Bat!$A$4:$AU$2320,U$1,FALSE),VLOOKUP($A112,Pit!$A$4:$BE$1686,U$2,FALSE)),COND!$A$35:$B$41,2,FALSE)</f>
        <v>??</v>
      </c>
      <c r="V112" s="21">
        <f>IF($C112="B",VLOOKUP($A112,Bat!$A$4:$AT$2284,46,FALSE),VLOOKUP($A112,Pit!$A$4:$BD$1664,56,FALSE))</f>
        <v>175</v>
      </c>
      <c r="W112" s="16">
        <f t="shared" si="7"/>
        <v>999</v>
      </c>
      <c r="X112" s="16"/>
      <c r="Y112" s="22">
        <f t="shared" si="8"/>
        <v>257</v>
      </c>
      <c r="Z112" s="16">
        <f>IFERROR(VLOOKUP($D112,Results37!$F$3:$L$1396,Z$1,FALSE),"")</f>
        <v>108</v>
      </c>
      <c r="AA112" s="47">
        <f>IF(ISERROR(VLOOKUP(D112,Results37!$F$3:$O$399,AA$1,FALSE)),"",IF(VLOOKUP(D112,Results37!$F$3:$O$399,AA$1+1,FALSE)=1,"S"&amp;VLOOKUP(D112,Results37!$F$3:$O$399,AA$1,FALSE),VLOOKUP(D112,Results37!$F$3:$O$399,AA$1,FALSE)))</f>
        <v>4</v>
      </c>
      <c r="AB112" s="16">
        <f>IFERROR(VLOOKUP($D112,Results37!$F$3:$L$1396,AB$1,FALSE),"")</f>
        <v>23</v>
      </c>
      <c r="AC112" s="16" t="str">
        <f>IFERROR(VLOOKUP($D112,Results37!$F$3:$L$1396,AC$1,FALSE),"")</f>
        <v>Aurora Borealis</v>
      </c>
      <c r="AD112" s="16" t="str">
        <f t="shared" si="9"/>
        <v/>
      </c>
      <c r="AE112" s="20" t="str">
        <f>IF(ISERROR(VLOOKUP($AC112&amp;"-"&amp;$F112&amp;" "&amp;G112,Bonuses!$B$1:$G$1006,4,FALSE)),"",INT(VLOOKUP($AC112&amp;"-"&amp;$F112&amp;" "&amp;$G112,Bonuses!$B$1:$G$1006,4,FALSE)))</f>
        <v/>
      </c>
      <c r="AF112" s="16" t="str">
        <f>IF(ISERROR(VLOOKUP($AC112&amp;"-"&amp;$F112,Bonuses!$B$1:$G$1006,5,FALSE)),"",IF(VLOOKUP($AC112&amp;"-"&amp;$F112,Bonuses!$B$1:$G$1006,5,FALSE)="","",VLOOKUP($AC112&amp;"-"&amp;$F112,Bonuses!$B$1:$G$1006,6,FALSE)&amp;" yrs, "&amp;VLOOKUP($AC112&amp;"-"&amp;$F112,Bonuses!$B$1:$G$1006,5,FALSE)))</f>
        <v/>
      </c>
    </row>
    <row r="113" spans="1:32" s="21" customFormat="1" x14ac:dyDescent="0.25">
      <c r="A113" s="21" t="s">
        <v>1937</v>
      </c>
      <c r="B113" s="21">
        <f t="shared" si="5"/>
        <v>1</v>
      </c>
      <c r="C113" s="21" t="str">
        <f t="shared" si="6"/>
        <v>B</v>
      </c>
      <c r="D113" s="17">
        <f>IF($C113="B",VLOOKUP($A113,Bat!$A$4:$BF$2320,D$1,FALSE),VLOOKUP($A113,Pit!$A$4:$BA$1686,D$2,FALSE))</f>
        <v>1034</v>
      </c>
      <c r="E113" s="16" t="str">
        <f>IF($C113="B",VLOOKUP($A113,Bat!$A$4:$BF$2320,E$1,FALSE),VLOOKUP($A113,Pit!$A$4:$BA$1686,E$2,FALSE))</f>
        <v>C</v>
      </c>
      <c r="F113" s="16" t="str">
        <f>IF($C113="B",VLOOKUP($A113,Bat!$A$4:$BF$2320,F$1,FALSE),VLOOKUP($A113,Pit!$A$4:$BA$1686,F$2,FALSE))</f>
        <v>Nolan</v>
      </c>
      <c r="G113" s="16" t="str">
        <f>IF($C113="B",VLOOKUP($A113,Bat!$A$4:$BF$2320,G$1,FALSE),VLOOKUP($A113,Pit!$A$4:$BA$1686,G$2,FALSE))</f>
        <v>McMahon</v>
      </c>
      <c r="H113" s="16">
        <f>IF($C113="B",VLOOKUP($A113,Bat!$A$4:$BF$2320,H$1,FALSE),VLOOKUP($A113,Pit!$A$4:$BA$1686,H$2,FALSE))</f>
        <v>18</v>
      </c>
      <c r="I113" s="16" t="str">
        <f>IF($C113="B",VLOOKUP($A113,Bat!$A$4:$BF$2320,I$1,FALSE),VLOOKUP($A113,Pit!$A$4:$BA$1686,I$2,FALSE))</f>
        <v>R</v>
      </c>
      <c r="J113" s="16" t="str">
        <f>IF($C113="B",VLOOKUP($A113,Bat!$A$4:$BF$2320,J$1,FALSE),VLOOKUP($A113,Pit!$A$4:$BA$1686,J$2,FALSE))</f>
        <v>R</v>
      </c>
      <c r="K113" s="16" t="str">
        <f>IF($C113="B",VLOOKUP($A113,Bat!$A$4:$BF$2320,K$1,FALSE),VLOOKUP($A113,Pit!$A$4:$BA$1686,K$2,FALSE))</f>
        <v>Normal</v>
      </c>
      <c r="L113" s="17" t="str">
        <f>IF($C113="B",VLOOKUP($A113,Bat!$A$4:$BF$2320,L$1,FALSE),VLOOKUP($A113,Pit!$A$4:$BA$1686,L$2,FALSE))</f>
        <v>High</v>
      </c>
      <c r="M113" s="16">
        <f>IF($C113="B",VLOOKUP($A113,Bat!$A$4:$BF$2320,M$1,FALSE),VLOOKUP($A113,Pit!$A$4:$BA$1686,M$2,FALSE))</f>
        <v>4</v>
      </c>
      <c r="N113" s="16">
        <f>IF($C113="B",VLOOKUP($A113,Bat!$A$4:$BF$2320,N$1,FALSE),VLOOKUP($A113,Pit!$A$4:$BA$1686,N$2,FALSE))</f>
        <v>3</v>
      </c>
      <c r="O113" s="16">
        <f>IF($C113="B",VLOOKUP($A113,Bat!$A$4:$BF$2320,O$1,FALSE),VLOOKUP($A113,Pit!$A$4:$BA$1686,O$2,FALSE))</f>
        <v>4</v>
      </c>
      <c r="P113" s="16">
        <f>IF($C113="B",VLOOKUP($A113,Bat!$A$4:$BF$2320,P$1,FALSE),VLOOKUP($A113,Pit!$A$4:$BA$1686,P$2,FALSE))</f>
        <v>1</v>
      </c>
      <c r="Q113" s="17">
        <f>IF($C113="B",VLOOKUP($A113,Bat!$A$4:$BF$2320,Q$1,FALSE),VLOOKUP($A113,Pit!$A$4:$BA$1686,Q$2,FALSE))</f>
        <v>5</v>
      </c>
      <c r="R113" s="18">
        <f>IF($C113="B",VLOOKUP($A113,Bat!$A$4:$BF$2320,R$1,FALSE),VLOOKUP($A113,Pit!$A$4:$BA$1686,R$2,FALSE))</f>
        <v>3.6329967652738819</v>
      </c>
      <c r="S113" s="19">
        <f>IF($C113="B",VLOOKUP($A113,Bat!$A$4:$BF$2320,S$1,FALSE),VLOOKUP($A113,Pit!$A$4:$BA$1686,S$2,FALSE))</f>
        <v>0.93263758156584076</v>
      </c>
      <c r="T113" s="20" t="str">
        <f>IF($C113="B",VLOOKUP($A113,Bat!$A$4:$BF$2320,T$1,FALSE),VLOOKUP($A113,Pit!$A$4:$BA$1686,T$2,FALSE))</f>
        <v>$300k</v>
      </c>
      <c r="U113" s="17" t="str">
        <f>VLOOKUP(IF($C113="B",VLOOKUP($A113,Bat!$A$4:$AU$2320,U$1,FALSE),VLOOKUP($A113,Pit!$A$4:$BE$1686,U$2,FALSE)),COND!$A$35:$B$41,2,FALSE)</f>
        <v>??</v>
      </c>
      <c r="V113" s="21">
        <f>IF($C113="B",VLOOKUP($A113,Bat!$A$4:$AT$2284,46,FALSE),VLOOKUP($A113,Pit!$A$4:$BD$1664,56,FALSE))</f>
        <v>108</v>
      </c>
      <c r="W113" s="16">
        <f t="shared" si="7"/>
        <v>999</v>
      </c>
      <c r="X113" s="16"/>
      <c r="Y113" s="22">
        <f t="shared" si="8"/>
        <v>310</v>
      </c>
      <c r="Z113" s="16">
        <f>IFERROR(VLOOKUP($D113,Results37!$F$3:$L$1396,Z$1,FALSE),"")</f>
        <v>109</v>
      </c>
      <c r="AA113" s="47">
        <f>IF(ISERROR(VLOOKUP(D113,Results37!$F$3:$O$399,AA$1,FALSE)),"",IF(VLOOKUP(D113,Results37!$F$3:$O$399,AA$1+1,FALSE)=1,"S"&amp;VLOOKUP(D113,Results37!$F$3:$O$399,AA$1,FALSE),VLOOKUP(D113,Results37!$F$3:$O$399,AA$1,FALSE)))</f>
        <v>4</v>
      </c>
      <c r="AB113" s="16">
        <f>IFERROR(VLOOKUP($D113,Results37!$F$3:$L$1396,AB$1,FALSE),"")</f>
        <v>24</v>
      </c>
      <c r="AC113" s="16" t="str">
        <f>IFERROR(VLOOKUP($D113,Results37!$F$3:$L$1396,AC$1,FALSE),"")</f>
        <v>Shin Seiki Evas</v>
      </c>
      <c r="AD113" s="16" t="str">
        <f t="shared" si="9"/>
        <v/>
      </c>
      <c r="AE113" s="20">
        <f>IF(ISERROR(VLOOKUP($AC113&amp;"-"&amp;$F113&amp;" "&amp;G113,Bonuses!$B$1:$G$1006,4,FALSE)),"",INT(VLOOKUP($AC113&amp;"-"&amp;$F113&amp;" "&amp;$G113,Bonuses!$B$1:$G$1006,4,FALSE)))</f>
        <v>250000</v>
      </c>
      <c r="AF113" s="16" t="str">
        <f>IF(ISERROR(VLOOKUP($AC113&amp;"-"&amp;$F113,Bonuses!$B$1:$G$1006,5,FALSE)),"",IF(VLOOKUP($AC113&amp;"-"&amp;$F113,Bonuses!$B$1:$G$1006,5,FALSE)="","",VLOOKUP($AC113&amp;"-"&amp;$F113,Bonuses!$B$1:$G$1006,6,FALSE)&amp;" yrs, "&amp;VLOOKUP($AC113&amp;"-"&amp;$F113,Bonuses!$B$1:$G$1006,5,FALSE)))</f>
        <v/>
      </c>
    </row>
    <row r="114" spans="1:32" s="21" customFormat="1" x14ac:dyDescent="0.25">
      <c r="A114" s="21" t="s">
        <v>2066</v>
      </c>
      <c r="B114" s="21">
        <f t="shared" si="5"/>
        <v>1</v>
      </c>
      <c r="C114" s="21" t="str">
        <f t="shared" si="6"/>
        <v>B</v>
      </c>
      <c r="D114" s="17">
        <f>IF($C114="B",VLOOKUP($A114,Bat!$A$4:$BF$2320,D$1,FALSE),VLOOKUP($A114,Pit!$A$4:$BA$1686,D$2,FALSE))</f>
        <v>4570</v>
      </c>
      <c r="E114" s="16" t="str">
        <f>IF($C114="B",VLOOKUP($A114,Bat!$A$4:$BF$2320,E$1,FALSE),VLOOKUP($A114,Pit!$A$4:$BA$1686,E$2,FALSE))</f>
        <v>2B</v>
      </c>
      <c r="F114" s="16" t="str">
        <f>IF($C114="B",VLOOKUP($A114,Bat!$A$4:$BF$2320,F$1,FALSE),VLOOKUP($A114,Pit!$A$4:$BA$1686,F$2,FALSE))</f>
        <v>César</v>
      </c>
      <c r="G114" s="16" t="str">
        <f>IF($C114="B",VLOOKUP($A114,Bat!$A$4:$BF$2320,G$1,FALSE),VLOOKUP($A114,Pit!$A$4:$BA$1686,G$2,FALSE))</f>
        <v>López</v>
      </c>
      <c r="H114" s="16">
        <f>IF($C114="B",VLOOKUP($A114,Bat!$A$4:$BF$2320,H$1,FALSE),VLOOKUP($A114,Pit!$A$4:$BA$1686,H$2,FALSE))</f>
        <v>21</v>
      </c>
      <c r="I114" s="16" t="str">
        <f>IF($C114="B",VLOOKUP($A114,Bat!$A$4:$BF$2320,I$1,FALSE),VLOOKUP($A114,Pit!$A$4:$BA$1686,I$2,FALSE))</f>
        <v>L</v>
      </c>
      <c r="J114" s="16" t="str">
        <f>IF($C114="B",VLOOKUP($A114,Bat!$A$4:$BF$2320,J$1,FALSE),VLOOKUP($A114,Pit!$A$4:$BA$1686,J$2,FALSE))</f>
        <v>R</v>
      </c>
      <c r="K114" s="16" t="str">
        <f>IF($C114="B",VLOOKUP($A114,Bat!$A$4:$BF$2320,K$1,FALSE),VLOOKUP($A114,Pit!$A$4:$BA$1686,K$2,FALSE))</f>
        <v>Normal</v>
      </c>
      <c r="L114" s="17" t="str">
        <f>IF($C114="B",VLOOKUP($A114,Bat!$A$4:$BF$2320,L$1,FALSE),VLOOKUP($A114,Pit!$A$4:$BA$1686,L$2,FALSE))</f>
        <v>Normal</v>
      </c>
      <c r="M114" s="16">
        <f>IF($C114="B",VLOOKUP($A114,Bat!$A$4:$BF$2320,M$1,FALSE),VLOOKUP($A114,Pit!$A$4:$BA$1686,M$2,FALSE))</f>
        <v>2</v>
      </c>
      <c r="N114" s="16">
        <f>IF($C114="B",VLOOKUP($A114,Bat!$A$4:$BF$2320,N$1,FALSE),VLOOKUP($A114,Pit!$A$4:$BA$1686,N$2,FALSE))</f>
        <v>5</v>
      </c>
      <c r="O114" s="16">
        <f>IF($C114="B",VLOOKUP($A114,Bat!$A$4:$BF$2320,O$1,FALSE),VLOOKUP($A114,Pit!$A$4:$BA$1686,O$2,FALSE))</f>
        <v>3</v>
      </c>
      <c r="P114" s="16">
        <f>IF($C114="B",VLOOKUP($A114,Bat!$A$4:$BF$2320,P$1,FALSE),VLOOKUP($A114,Pit!$A$4:$BA$1686,P$2,FALSE))</f>
        <v>2</v>
      </c>
      <c r="Q114" s="17">
        <f>IF($C114="B",VLOOKUP($A114,Bat!$A$4:$BF$2320,Q$1,FALSE),VLOOKUP($A114,Pit!$A$4:$BA$1686,Q$2,FALSE))</f>
        <v>8</v>
      </c>
      <c r="R114" s="18">
        <f>IF($C114="B",VLOOKUP($A114,Bat!$A$4:$BF$2320,R$1,FALSE),VLOOKUP($A114,Pit!$A$4:$BA$1686,R$2,FALSE))</f>
        <v>-1.61071291757486</v>
      </c>
      <c r="S114" s="19">
        <f>IF($C114="B",VLOOKUP($A114,Bat!$A$4:$BF$2320,S$1,FALSE),VLOOKUP($A114,Pit!$A$4:$BA$1686,S$2,FALSE))</f>
        <v>0.1850082107477389</v>
      </c>
      <c r="T114" s="20" t="str">
        <f>IF($C114="B",VLOOKUP($A114,Bat!$A$4:$BF$2320,T$1,FALSE),VLOOKUP($A114,Pit!$A$4:$BA$1686,T$2,FALSE))</f>
        <v>$180k</v>
      </c>
      <c r="U114" s="17" t="str">
        <f>VLOOKUP(IF($C114="B",VLOOKUP($A114,Bat!$A$4:$AU$2320,U$1,FALSE),VLOOKUP($A114,Pit!$A$4:$BE$1686,U$2,FALSE)),COND!$A$35:$B$41,2,FALSE)</f>
        <v>??</v>
      </c>
      <c r="V114" s="21">
        <f>IF($C114="B",VLOOKUP($A114,Bat!$A$4:$AT$2284,46,FALSE),VLOOKUP($A114,Pit!$A$4:$BD$1664,56,FALSE))</f>
        <v>290</v>
      </c>
      <c r="W114" s="16">
        <f t="shared" si="7"/>
        <v>999</v>
      </c>
      <c r="X114" s="16"/>
      <c r="Y114" s="22">
        <f t="shared" si="8"/>
        <v>619</v>
      </c>
      <c r="Z114" s="16">
        <f>IFERROR(VLOOKUP($D114,Results37!$F$3:$L$1396,Z$1,FALSE),"")</f>
        <v>110</v>
      </c>
      <c r="AA114" s="47">
        <f>IF(ISERROR(VLOOKUP(D114,Results37!$F$3:$O$399,AA$1,FALSE)),"",IF(VLOOKUP(D114,Results37!$F$3:$O$399,AA$1+1,FALSE)=1,"S"&amp;VLOOKUP(D114,Results37!$F$3:$O$399,AA$1,FALSE),VLOOKUP(D114,Results37!$F$3:$O$399,AA$1,FALSE)))</f>
        <v>4</v>
      </c>
      <c r="AB114" s="16">
        <f>IFERROR(VLOOKUP($D114,Results37!$F$3:$L$1396,AB$1,FALSE),"")</f>
        <v>25</v>
      </c>
      <c r="AC114" s="16" t="str">
        <f>IFERROR(VLOOKUP($D114,Results37!$F$3:$L$1396,AC$1,FALSE),"")</f>
        <v>Okinawa Shisa</v>
      </c>
      <c r="AD114" s="16" t="str">
        <f t="shared" si="9"/>
        <v/>
      </c>
      <c r="AE114" s="20">
        <f>IF(ISERROR(VLOOKUP($AC114&amp;"-"&amp;$F114&amp;" "&amp;G114,Bonuses!$B$1:$G$1006,4,FALSE)),"",INT(VLOOKUP($AC114&amp;"-"&amp;$F114&amp;" "&amp;$G114,Bonuses!$B$1:$G$1006,4,FALSE)))</f>
        <v>170000</v>
      </c>
      <c r="AF114" s="16" t="str">
        <f>IF(ISERROR(VLOOKUP($AC114&amp;"-"&amp;$F114,Bonuses!$B$1:$G$1006,5,FALSE)),"",IF(VLOOKUP($AC114&amp;"-"&amp;$F114,Bonuses!$B$1:$G$1006,5,FALSE)="","",VLOOKUP($AC114&amp;"-"&amp;$F114,Bonuses!$B$1:$G$1006,6,FALSE)&amp;" yrs, "&amp;VLOOKUP($AC114&amp;"-"&amp;$F114,Bonuses!$B$1:$G$1006,5,FALSE)))</f>
        <v/>
      </c>
    </row>
    <row r="115" spans="1:32" s="21" customFormat="1" x14ac:dyDescent="0.25">
      <c r="A115" s="21" t="s">
        <v>2064</v>
      </c>
      <c r="B115" s="21">
        <f t="shared" si="5"/>
        <v>1</v>
      </c>
      <c r="C115" s="21" t="str">
        <f t="shared" si="6"/>
        <v>B</v>
      </c>
      <c r="D115" s="17">
        <f>IF($C115="B",VLOOKUP($A115,Bat!$A$4:$BF$2320,D$1,FALSE),VLOOKUP($A115,Pit!$A$4:$BA$1686,D$2,FALSE))</f>
        <v>9147</v>
      </c>
      <c r="E115" s="16" t="str">
        <f>IF($C115="B",VLOOKUP($A115,Bat!$A$4:$BF$2320,E$1,FALSE),VLOOKUP($A115,Pit!$A$4:$BA$1686,E$2,FALSE))</f>
        <v>3B</v>
      </c>
      <c r="F115" s="16" t="str">
        <f>IF($C115="B",VLOOKUP($A115,Bat!$A$4:$BF$2320,F$1,FALSE),VLOOKUP($A115,Pit!$A$4:$BA$1686,F$2,FALSE))</f>
        <v>Brian</v>
      </c>
      <c r="G115" s="16" t="str">
        <f>IF($C115="B",VLOOKUP($A115,Bat!$A$4:$BF$2320,G$1,FALSE),VLOOKUP($A115,Pit!$A$4:$BA$1686,G$2,FALSE))</f>
        <v>Fairchild</v>
      </c>
      <c r="H115" s="16">
        <f>IF($C115="B",VLOOKUP($A115,Bat!$A$4:$BF$2320,H$1,FALSE),VLOOKUP($A115,Pit!$A$4:$BA$1686,H$2,FALSE))</f>
        <v>21</v>
      </c>
      <c r="I115" s="16" t="str">
        <f>IF($C115="B",VLOOKUP($A115,Bat!$A$4:$BF$2320,I$1,FALSE),VLOOKUP($A115,Pit!$A$4:$BA$1686,I$2,FALSE))</f>
        <v>L</v>
      </c>
      <c r="J115" s="16" t="str">
        <f>IF($C115="B",VLOOKUP($A115,Bat!$A$4:$BF$2320,J$1,FALSE),VLOOKUP($A115,Pit!$A$4:$BA$1686,J$2,FALSE))</f>
        <v>R</v>
      </c>
      <c r="K115" s="16" t="str">
        <f>IF($C115="B",VLOOKUP($A115,Bat!$A$4:$BF$2320,K$1,FALSE),VLOOKUP($A115,Pit!$A$4:$BA$1686,K$2,FALSE))</f>
        <v>Low</v>
      </c>
      <c r="L115" s="17" t="str">
        <f>IF($C115="B",VLOOKUP($A115,Bat!$A$4:$BF$2320,L$1,FALSE),VLOOKUP($A115,Pit!$A$4:$BA$1686,L$2,FALSE))</f>
        <v>Normal</v>
      </c>
      <c r="M115" s="16">
        <f>IF($C115="B",VLOOKUP($A115,Bat!$A$4:$BF$2320,M$1,FALSE),VLOOKUP($A115,Pit!$A$4:$BA$1686,M$2,FALSE))</f>
        <v>1</v>
      </c>
      <c r="N115" s="16">
        <f>IF($C115="B",VLOOKUP($A115,Bat!$A$4:$BF$2320,N$1,FALSE),VLOOKUP($A115,Pit!$A$4:$BA$1686,N$2,FALSE))</f>
        <v>3</v>
      </c>
      <c r="O115" s="16">
        <f>IF($C115="B",VLOOKUP($A115,Bat!$A$4:$BF$2320,O$1,FALSE),VLOOKUP($A115,Pit!$A$4:$BA$1686,O$2,FALSE))</f>
        <v>3</v>
      </c>
      <c r="P115" s="16">
        <f>IF($C115="B",VLOOKUP($A115,Bat!$A$4:$BF$2320,P$1,FALSE),VLOOKUP($A115,Pit!$A$4:$BA$1686,P$2,FALSE))</f>
        <v>8</v>
      </c>
      <c r="Q115" s="17">
        <f>IF($C115="B",VLOOKUP($A115,Bat!$A$4:$BF$2320,Q$1,FALSE),VLOOKUP($A115,Pit!$A$4:$BA$1686,Q$2,FALSE))</f>
        <v>5</v>
      </c>
      <c r="R115" s="18">
        <f>IF($C115="B",VLOOKUP($A115,Bat!$A$4:$BF$2320,R$1,FALSE),VLOOKUP($A115,Pit!$A$4:$BA$1686,R$2,FALSE))</f>
        <v>-1.1824925908720498</v>
      </c>
      <c r="S115" s="19">
        <f>IF($C115="B",VLOOKUP($A115,Bat!$A$4:$BF$2320,S$1,FALSE),VLOOKUP($A115,Pit!$A$4:$BA$1686,S$2,FALSE))</f>
        <v>0.24606233326552418</v>
      </c>
      <c r="T115" s="20" t="str">
        <f>IF($C115="B",VLOOKUP($A115,Bat!$A$4:$BF$2320,T$1,FALSE),VLOOKUP($A115,Pit!$A$4:$BA$1686,T$2,FALSE))</f>
        <v>$240k</v>
      </c>
      <c r="U115" s="17" t="str">
        <f>VLOOKUP(IF($C115="B",VLOOKUP($A115,Bat!$A$4:$AU$2320,U$1,FALSE),VLOOKUP($A115,Pit!$A$4:$BE$1686,U$2,FALSE)),COND!$A$35:$B$41,2,FALSE)</f>
        <v>??</v>
      </c>
      <c r="V115" s="21">
        <f>IF($C115="B",VLOOKUP($A115,Bat!$A$4:$AT$2284,46,FALSE),VLOOKUP($A115,Pit!$A$4:$BD$1664,56,FALSE))</f>
        <v>275</v>
      </c>
      <c r="W115" s="16">
        <f t="shared" si="7"/>
        <v>999</v>
      </c>
      <c r="X115" s="16"/>
      <c r="Y115" s="22">
        <f t="shared" si="8"/>
        <v>579</v>
      </c>
      <c r="Z115" s="16">
        <f>IFERROR(VLOOKUP($D115,Results37!$F$3:$L$1396,Z$1,FALSE),"")</f>
        <v>111</v>
      </c>
      <c r="AA115" s="47">
        <f>IF(ISERROR(VLOOKUP(D115,Results37!$F$3:$O$399,AA$1,FALSE)),"",IF(VLOOKUP(D115,Results37!$F$3:$O$399,AA$1+1,FALSE)=1,"S"&amp;VLOOKUP(D115,Results37!$F$3:$O$399,AA$1,FALSE),VLOOKUP(D115,Results37!$F$3:$O$399,AA$1,FALSE)))</f>
        <v>5</v>
      </c>
      <c r="AB115" s="16">
        <f>IFERROR(VLOOKUP($D115,Results37!$F$3:$L$1396,AB$1,FALSE),"")</f>
        <v>1</v>
      </c>
      <c r="AC115" s="16" t="str">
        <f>IFERROR(VLOOKUP($D115,Results37!$F$3:$L$1396,AC$1,FALSE),"")</f>
        <v>Yuma Bulldozers</v>
      </c>
      <c r="AD115" s="16" t="str">
        <f t="shared" si="9"/>
        <v/>
      </c>
      <c r="AE115" s="20" t="str">
        <f>IF(ISERROR(VLOOKUP($AC115&amp;"-"&amp;$F115&amp;" "&amp;G115,Bonuses!$B$1:$G$1006,4,FALSE)),"",INT(VLOOKUP($AC115&amp;"-"&amp;$F115&amp;" "&amp;$G115,Bonuses!$B$1:$G$1006,4,FALSE)))</f>
        <v/>
      </c>
      <c r="AF115" s="16" t="str">
        <f>IF(ISERROR(VLOOKUP($AC115&amp;"-"&amp;$F115,Bonuses!$B$1:$G$1006,5,FALSE)),"",IF(VLOOKUP($AC115&amp;"-"&amp;$F115,Bonuses!$B$1:$G$1006,5,FALSE)="","",VLOOKUP($AC115&amp;"-"&amp;$F115,Bonuses!$B$1:$G$1006,6,FALSE)&amp;" yrs, "&amp;VLOOKUP($AC115&amp;"-"&amp;$F115,Bonuses!$B$1:$G$1006,5,FALSE)))</f>
        <v/>
      </c>
    </row>
    <row r="116" spans="1:32" s="21" customFormat="1" x14ac:dyDescent="0.25">
      <c r="A116" s="21" t="s">
        <v>1829</v>
      </c>
      <c r="B116" s="21">
        <f t="shared" si="5"/>
        <v>1</v>
      </c>
      <c r="C116" s="21" t="str">
        <f t="shared" si="6"/>
        <v>B</v>
      </c>
      <c r="D116" s="17">
        <f>IF($C116="B",VLOOKUP($A116,Bat!$A$4:$BF$2320,D$1,FALSE),VLOOKUP($A116,Pit!$A$4:$BA$1686,D$2,FALSE))</f>
        <v>3489</v>
      </c>
      <c r="E116" s="16" t="str">
        <f>IF($C116="B",VLOOKUP($A116,Bat!$A$4:$BF$2320,E$1,FALSE),VLOOKUP($A116,Pit!$A$4:$BA$1686,E$2,FALSE))</f>
        <v>1B</v>
      </c>
      <c r="F116" s="16" t="str">
        <f>IF($C116="B",VLOOKUP($A116,Bat!$A$4:$BF$2320,F$1,FALSE),VLOOKUP($A116,Pit!$A$4:$BA$1686,F$2,FALSE))</f>
        <v>Jorge</v>
      </c>
      <c r="G116" s="16" t="str">
        <f>IF($C116="B",VLOOKUP($A116,Bat!$A$4:$BF$2320,G$1,FALSE),VLOOKUP($A116,Pit!$A$4:$BA$1686,G$2,FALSE))</f>
        <v>Mejía</v>
      </c>
      <c r="H116" s="16">
        <f>IF($C116="B",VLOOKUP($A116,Bat!$A$4:$BF$2320,H$1,FALSE),VLOOKUP($A116,Pit!$A$4:$BA$1686,H$2,FALSE))</f>
        <v>21</v>
      </c>
      <c r="I116" s="16" t="str">
        <f>IF($C116="B",VLOOKUP($A116,Bat!$A$4:$BF$2320,I$1,FALSE),VLOOKUP($A116,Pit!$A$4:$BA$1686,I$2,FALSE))</f>
        <v>R</v>
      </c>
      <c r="J116" s="16" t="str">
        <f>IF($C116="B",VLOOKUP($A116,Bat!$A$4:$BF$2320,J$1,FALSE),VLOOKUP($A116,Pit!$A$4:$BA$1686,J$2,FALSE))</f>
        <v>R</v>
      </c>
      <c r="K116" s="16" t="str">
        <f>IF($C116="B",VLOOKUP($A116,Bat!$A$4:$BF$2320,K$1,FALSE),VLOOKUP($A116,Pit!$A$4:$BA$1686,K$2,FALSE))</f>
        <v>High</v>
      </c>
      <c r="L116" s="17" t="str">
        <f>IF($C116="B",VLOOKUP($A116,Bat!$A$4:$BF$2320,L$1,FALSE),VLOOKUP($A116,Pit!$A$4:$BA$1686,L$2,FALSE))</f>
        <v>High</v>
      </c>
      <c r="M116" s="16">
        <f>IF($C116="B",VLOOKUP($A116,Bat!$A$4:$BF$2320,M$1,FALSE),VLOOKUP($A116,Pit!$A$4:$BA$1686,M$2,FALSE))</f>
        <v>5</v>
      </c>
      <c r="N116" s="16">
        <f>IF($C116="B",VLOOKUP($A116,Bat!$A$4:$BF$2320,N$1,FALSE),VLOOKUP($A116,Pit!$A$4:$BA$1686,N$2,FALSE))</f>
        <v>5</v>
      </c>
      <c r="O116" s="16">
        <f>IF($C116="B",VLOOKUP($A116,Bat!$A$4:$BF$2320,O$1,FALSE),VLOOKUP($A116,Pit!$A$4:$BA$1686,O$2,FALSE))</f>
        <v>7</v>
      </c>
      <c r="P116" s="16">
        <f>IF($C116="B",VLOOKUP($A116,Bat!$A$4:$BF$2320,P$1,FALSE),VLOOKUP($A116,Pit!$A$4:$BA$1686,P$2,FALSE))</f>
        <v>5</v>
      </c>
      <c r="Q116" s="17">
        <f>IF($C116="B",VLOOKUP($A116,Bat!$A$4:$BF$2320,Q$1,FALSE),VLOOKUP($A116,Pit!$A$4:$BA$1686,Q$2,FALSE))</f>
        <v>3</v>
      </c>
      <c r="R116" s="18">
        <f>IF($C116="B",VLOOKUP($A116,Bat!$A$4:$BF$2320,R$1,FALSE),VLOOKUP($A116,Pit!$A$4:$BA$1686,R$2,FALSE))</f>
        <v>14.286569075620276</v>
      </c>
      <c r="S116" s="19">
        <f>IF($C116="B",VLOOKUP($A116,Bat!$A$4:$BF$2320,S$1,FALSE),VLOOKUP($A116,Pit!$A$4:$BA$1686,S$2,FALSE))</f>
        <v>2.4515858157522796</v>
      </c>
      <c r="T116" s="20" t="str">
        <f>IF($C116="B",VLOOKUP($A116,Bat!$A$4:$BF$2320,T$1,FALSE),VLOOKUP($A116,Pit!$A$4:$BA$1686,T$2,FALSE))</f>
        <v>$100k</v>
      </c>
      <c r="U116" s="17" t="str">
        <f>VLOOKUP(IF($C116="B",VLOOKUP($A116,Bat!$A$4:$AU$2320,U$1,FALSE),VLOOKUP($A116,Pit!$A$4:$BE$1686,U$2,FALSE)),COND!$A$35:$B$41,2,FALSE)</f>
        <v>??</v>
      </c>
      <c r="V116" s="21">
        <f>IF($C116="B",VLOOKUP($A116,Bat!$A$4:$AT$2284,46,FALSE),VLOOKUP($A116,Pit!$A$4:$BD$1664,56,FALSE))</f>
        <v>21</v>
      </c>
      <c r="W116" s="16">
        <f t="shared" si="7"/>
        <v>999</v>
      </c>
      <c r="X116" s="16">
        <v>36</v>
      </c>
      <c r="Y116" s="22">
        <f t="shared" si="8"/>
        <v>51</v>
      </c>
      <c r="Z116" s="16">
        <f>IFERROR(VLOOKUP($D116,Results37!$F$3:$L$1396,Z$1,FALSE),"")</f>
        <v>112</v>
      </c>
      <c r="AA116" s="47">
        <f>IF(ISERROR(VLOOKUP(D116,Results37!$F$3:$O$399,AA$1,FALSE)),"",IF(VLOOKUP(D116,Results37!$F$3:$O$399,AA$1+1,FALSE)=1,"S"&amp;VLOOKUP(D116,Results37!$F$3:$O$399,AA$1,FALSE),VLOOKUP(D116,Results37!$F$3:$O$399,AA$1,FALSE)))</f>
        <v>5</v>
      </c>
      <c r="AB116" s="16">
        <f>IFERROR(VLOOKUP($D116,Results37!$F$3:$L$1396,AB$1,FALSE),"")</f>
        <v>2</v>
      </c>
      <c r="AC116" s="16" t="str">
        <f>IFERROR(VLOOKUP($D116,Results37!$F$3:$L$1396,AC$1,FALSE),"")</f>
        <v>Kalamazoo Badgers</v>
      </c>
      <c r="AD116" s="16">
        <f t="shared" si="9"/>
        <v>-76</v>
      </c>
      <c r="AE116" s="20" t="str">
        <f>IF(ISERROR(VLOOKUP($AC116&amp;"-"&amp;$F116&amp;" "&amp;G116,Bonuses!$B$1:$G$1006,4,FALSE)),"",INT(VLOOKUP($AC116&amp;"-"&amp;$F116&amp;" "&amp;$G116,Bonuses!$B$1:$G$1006,4,FALSE)))</f>
        <v/>
      </c>
      <c r="AF116" s="16" t="str">
        <f>IF(ISERROR(VLOOKUP($AC116&amp;"-"&amp;$F116,Bonuses!$B$1:$G$1006,5,FALSE)),"",IF(VLOOKUP($AC116&amp;"-"&amp;$F116,Bonuses!$B$1:$G$1006,5,FALSE)="","",VLOOKUP($AC116&amp;"-"&amp;$F116,Bonuses!$B$1:$G$1006,6,FALSE)&amp;" yrs, "&amp;VLOOKUP($AC116&amp;"-"&amp;$F116,Bonuses!$B$1:$G$1006,5,FALSE)))</f>
        <v/>
      </c>
    </row>
    <row r="117" spans="1:32" s="21" customFormat="1" x14ac:dyDescent="0.25">
      <c r="A117" s="21" t="s">
        <v>2011</v>
      </c>
      <c r="B117" s="21">
        <f t="shared" si="5"/>
        <v>1</v>
      </c>
      <c r="C117" s="21" t="str">
        <f t="shared" si="6"/>
        <v>B</v>
      </c>
      <c r="D117" s="17">
        <f>IF($C117="B",VLOOKUP($A117,Bat!$A$4:$BF$2320,D$1,FALSE),VLOOKUP($A117,Pit!$A$4:$BA$1686,D$2,FALSE))</f>
        <v>14692</v>
      </c>
      <c r="E117" s="16" t="str">
        <f>IF($C117="B",VLOOKUP($A117,Bat!$A$4:$BF$2320,E$1,FALSE),VLOOKUP($A117,Pit!$A$4:$BA$1686,E$2,FALSE))</f>
        <v>3B</v>
      </c>
      <c r="F117" s="16" t="str">
        <f>IF($C117="B",VLOOKUP($A117,Bat!$A$4:$BF$2320,F$1,FALSE),VLOOKUP($A117,Pit!$A$4:$BA$1686,F$2,FALSE))</f>
        <v>Mark</v>
      </c>
      <c r="G117" s="16" t="str">
        <f>IF($C117="B",VLOOKUP($A117,Bat!$A$4:$BF$2320,G$1,FALSE),VLOOKUP($A117,Pit!$A$4:$BA$1686,G$2,FALSE))</f>
        <v>Osborn</v>
      </c>
      <c r="H117" s="16">
        <f>IF($C117="B",VLOOKUP($A117,Bat!$A$4:$BF$2320,H$1,FALSE),VLOOKUP($A117,Pit!$A$4:$BA$1686,H$2,FALSE))</f>
        <v>21</v>
      </c>
      <c r="I117" s="16" t="str">
        <f>IF($C117="B",VLOOKUP($A117,Bat!$A$4:$BF$2320,I$1,FALSE),VLOOKUP($A117,Pit!$A$4:$BA$1686,I$2,FALSE))</f>
        <v>R</v>
      </c>
      <c r="J117" s="16" t="str">
        <f>IF($C117="B",VLOOKUP($A117,Bat!$A$4:$BF$2320,J$1,FALSE),VLOOKUP($A117,Pit!$A$4:$BA$1686,J$2,FALSE))</f>
        <v>R</v>
      </c>
      <c r="K117" s="16" t="str">
        <f>IF($C117="B",VLOOKUP($A117,Bat!$A$4:$BF$2320,K$1,FALSE),VLOOKUP($A117,Pit!$A$4:$BA$1686,K$2,FALSE))</f>
        <v>Normal</v>
      </c>
      <c r="L117" s="17" t="str">
        <f>IF($C117="B",VLOOKUP($A117,Bat!$A$4:$BF$2320,L$1,FALSE),VLOOKUP($A117,Pit!$A$4:$BA$1686,L$2,FALSE))</f>
        <v>Normal</v>
      </c>
      <c r="M117" s="16">
        <f>IF($C117="B",VLOOKUP($A117,Bat!$A$4:$BF$2320,M$1,FALSE),VLOOKUP($A117,Pit!$A$4:$BA$1686,M$2,FALSE))</f>
        <v>2</v>
      </c>
      <c r="N117" s="16">
        <f>IF($C117="B",VLOOKUP($A117,Bat!$A$4:$BF$2320,N$1,FALSE),VLOOKUP($A117,Pit!$A$4:$BA$1686,N$2,FALSE))</f>
        <v>3</v>
      </c>
      <c r="O117" s="16">
        <f>IF($C117="B",VLOOKUP($A117,Bat!$A$4:$BF$2320,O$1,FALSE),VLOOKUP($A117,Pit!$A$4:$BA$1686,O$2,FALSE))</f>
        <v>6</v>
      </c>
      <c r="P117" s="16">
        <f>IF($C117="B",VLOOKUP($A117,Bat!$A$4:$BF$2320,P$1,FALSE),VLOOKUP($A117,Pit!$A$4:$BA$1686,P$2,FALSE))</f>
        <v>6</v>
      </c>
      <c r="Q117" s="17">
        <f>IF($C117="B",VLOOKUP($A117,Bat!$A$4:$BF$2320,Q$1,FALSE),VLOOKUP($A117,Pit!$A$4:$BA$1686,Q$2,FALSE))</f>
        <v>3</v>
      </c>
      <c r="R117" s="18">
        <f>IF($C117="B",VLOOKUP($A117,Bat!$A$4:$BF$2320,R$1,FALSE),VLOOKUP($A117,Pit!$A$4:$BA$1686,R$2,FALSE))</f>
        <v>1.2922017673196837</v>
      </c>
      <c r="S117" s="19">
        <f>IF($C117="B",VLOOKUP($A117,Bat!$A$4:$BF$2320,S$1,FALSE),VLOOKUP($A117,Pit!$A$4:$BA$1686,S$2,FALSE))</f>
        <v>0.59889540334061298</v>
      </c>
      <c r="T117" s="20" t="str">
        <f>IF($C117="B",VLOOKUP($A117,Bat!$A$4:$BF$2320,T$1,FALSE),VLOOKUP($A117,Pit!$A$4:$BA$1686,T$2,FALSE))</f>
        <v>$220k</v>
      </c>
      <c r="U117" s="17" t="str">
        <f>VLOOKUP(IF($C117="B",VLOOKUP($A117,Bat!$A$4:$AU$2320,U$1,FALSE),VLOOKUP($A117,Pit!$A$4:$BE$1686,U$2,FALSE)),COND!$A$35:$B$41,2,FALSE)</f>
        <v>??</v>
      </c>
      <c r="V117" s="21">
        <f>IF($C117="B",VLOOKUP($A117,Bat!$A$4:$AT$2284,46,FALSE),VLOOKUP($A117,Pit!$A$4:$BD$1664,56,FALSE))</f>
        <v>203</v>
      </c>
      <c r="W117" s="16">
        <f t="shared" si="7"/>
        <v>999</v>
      </c>
      <c r="X117" s="16"/>
      <c r="Y117" s="22">
        <f t="shared" si="8"/>
        <v>415</v>
      </c>
      <c r="Z117" s="16">
        <f>IFERROR(VLOOKUP($D117,Results37!$F$3:$L$1396,Z$1,FALSE),"")</f>
        <v>113</v>
      </c>
      <c r="AA117" s="47">
        <f>IF(ISERROR(VLOOKUP(D117,Results37!$F$3:$O$399,AA$1,FALSE)),"",IF(VLOOKUP(D117,Results37!$F$3:$O$399,AA$1+1,FALSE)=1,"S"&amp;VLOOKUP(D117,Results37!$F$3:$O$399,AA$1,FALSE),VLOOKUP(D117,Results37!$F$3:$O$399,AA$1,FALSE)))</f>
        <v>5</v>
      </c>
      <c r="AB117" s="16">
        <f>IFERROR(VLOOKUP($D117,Results37!$F$3:$L$1396,AB$1,FALSE),"")</f>
        <v>3</v>
      </c>
      <c r="AC117" s="16" t="str">
        <f>IFERROR(VLOOKUP($D117,Results37!$F$3:$L$1396,AC$1,FALSE),"")</f>
        <v>London Underground</v>
      </c>
      <c r="AD117" s="16" t="str">
        <f t="shared" si="9"/>
        <v/>
      </c>
      <c r="AE117" s="20" t="str">
        <f>IF(ISERROR(VLOOKUP($AC117&amp;"-"&amp;$F117&amp;" "&amp;G117,Bonuses!$B$1:$G$1006,4,FALSE)),"",INT(VLOOKUP($AC117&amp;"-"&amp;$F117&amp;" "&amp;$G117,Bonuses!$B$1:$G$1006,4,FALSE)))</f>
        <v/>
      </c>
      <c r="AF117" s="16" t="str">
        <f>IF(ISERROR(VLOOKUP($AC117&amp;"-"&amp;$F117,Bonuses!$B$1:$G$1006,5,FALSE)),"",IF(VLOOKUP($AC117&amp;"-"&amp;$F117,Bonuses!$B$1:$G$1006,5,FALSE)="","",VLOOKUP($AC117&amp;"-"&amp;$F117,Bonuses!$B$1:$G$1006,6,FALSE)&amp;" yrs, "&amp;VLOOKUP($AC117&amp;"-"&amp;$F117,Bonuses!$B$1:$G$1006,5,FALSE)))</f>
        <v/>
      </c>
    </row>
    <row r="118" spans="1:32" s="21" customFormat="1" x14ac:dyDescent="0.25">
      <c r="A118" s="21" t="s">
        <v>2336</v>
      </c>
      <c r="B118" s="21">
        <f t="shared" si="5"/>
        <v>1</v>
      </c>
      <c r="C118" s="21" t="str">
        <f t="shared" si="6"/>
        <v>P</v>
      </c>
      <c r="D118" s="17">
        <f>IF($C118="B",VLOOKUP($A118,Bat!$A$4:$BF$2320,D$1,FALSE),VLOOKUP($A118,Pit!$A$4:$BA$1686,D$2,FALSE))</f>
        <v>1899</v>
      </c>
      <c r="E118" s="16" t="str">
        <f>IF($C118="B",VLOOKUP($A118,Bat!$A$4:$BF$2320,E$1,FALSE),VLOOKUP($A118,Pit!$A$4:$BA$1686,E$2,FALSE))</f>
        <v>SP</v>
      </c>
      <c r="F118" s="16" t="str">
        <f>IF($C118="B",VLOOKUP($A118,Bat!$A$4:$BF$2320,F$1,FALSE),VLOOKUP($A118,Pit!$A$4:$BA$1686,F$2,FALSE))</f>
        <v>Ashton</v>
      </c>
      <c r="G118" s="16" t="str">
        <f>IF($C118="B",VLOOKUP($A118,Bat!$A$4:$BF$2320,G$1,FALSE),VLOOKUP($A118,Pit!$A$4:$BA$1686,G$2,FALSE))</f>
        <v>Gilbert</v>
      </c>
      <c r="H118" s="16">
        <f>IF($C118="B",VLOOKUP($A118,Bat!$A$4:$BF$2320,H$1,FALSE),VLOOKUP($A118,Pit!$A$4:$BA$1686,H$2,FALSE))</f>
        <v>18</v>
      </c>
      <c r="I118" s="16" t="str">
        <f>IF($C118="B",VLOOKUP($A118,Bat!$A$4:$BF$2320,I$1,FALSE),VLOOKUP($A118,Pit!$A$4:$BA$1686,I$2,FALSE))</f>
        <v>R</v>
      </c>
      <c r="J118" s="16" t="str">
        <f>IF($C118="B",VLOOKUP($A118,Bat!$A$4:$BF$2320,J$1,FALSE),VLOOKUP($A118,Pit!$A$4:$BA$1686,J$2,FALSE))</f>
        <v>R</v>
      </c>
      <c r="K118" s="16" t="str">
        <f>IF($C118="B",VLOOKUP($A118,Bat!$A$4:$BF$2320,K$1,FALSE),VLOOKUP($A118,Pit!$A$4:$BA$1686,K$2,FALSE))</f>
        <v>Normal</v>
      </c>
      <c r="L118" s="17" t="str">
        <f>IF($C118="B",VLOOKUP($A118,Bat!$A$4:$BF$2320,L$1,FALSE),VLOOKUP($A118,Pit!$A$4:$BA$1686,L$2,FALSE))</f>
        <v>Normal</v>
      </c>
      <c r="M118" s="16">
        <f>IF($C118="B",VLOOKUP($A118,Bat!$A$4:$BF$2320,M$1,FALSE),VLOOKUP($A118,Pit!$A$4:$BA$1686,M$2,FALSE))</f>
        <v>6</v>
      </c>
      <c r="N118" s="16">
        <f>IF($C118="B",VLOOKUP($A118,Bat!$A$4:$BF$2320,N$1,FALSE),VLOOKUP($A118,Pit!$A$4:$BA$1686,N$2,FALSE))</f>
        <v>2</v>
      </c>
      <c r="O118" s="16">
        <f>IF($C118="B",VLOOKUP($A118,Bat!$A$4:$BF$2320,O$1,FALSE),VLOOKUP($A118,Pit!$A$4:$BA$1686,O$2,FALSE))</f>
        <v>2</v>
      </c>
      <c r="P118" s="16" t="str">
        <f>IF($C118="B",VLOOKUP($A118,Bat!$A$4:$BF$2320,P$1,FALSE),VLOOKUP($A118,Pit!$A$4:$BA$1686,P$2,FALSE))</f>
        <v>92-94 Mph</v>
      </c>
      <c r="Q118" s="17">
        <f>IF($C118="B",VLOOKUP($A118,Bat!$A$4:$BF$2320,Q$1,FALSE),VLOOKUP($A118,Pit!$A$4:$BA$1686,Q$2,FALSE))</f>
        <v>10</v>
      </c>
      <c r="R118" s="18">
        <f>IF($C118="B",VLOOKUP($A118,Bat!$A$4:$BF$2320,R$1,FALSE),VLOOKUP($A118,Pit!$A$4:$BA$1686,R$2,FALSE))</f>
        <v>19.017116116584464</v>
      </c>
      <c r="S118" s="19">
        <f>IF($C118="B",VLOOKUP($A118,Bat!$A$4:$BF$2320,S$1,FALSE),VLOOKUP($A118,Pit!$A$4:$BA$1686,S$2,FALSE))</f>
        <v>0.61310099323411293</v>
      </c>
      <c r="T118" s="20" t="str">
        <f>IF($C118="B",VLOOKUP($A118,Bat!$A$4:$BF$2320,T$1,FALSE),VLOOKUP($A118,Pit!$A$4:$BA$1686,T$2,FALSE))</f>
        <v>$210k</v>
      </c>
      <c r="U118" s="17" t="str">
        <f>VLOOKUP(IF($C118="B",VLOOKUP($A118,Bat!$A$4:$AU$2320,U$1,FALSE),VLOOKUP($A118,Pit!$A$4:$BE$1686,U$2,FALSE)),COND!$A$35:$B$41,2,FALSE)</f>
        <v>??</v>
      </c>
      <c r="V118" s="21">
        <f>IF($C118="B",VLOOKUP($A118,Bat!$A$4:$AT$2284,46,FALSE),VLOOKUP($A118,Pit!$A$4:$BD$1664,56,FALSE))</f>
        <v>147</v>
      </c>
      <c r="W118" s="16">
        <f t="shared" si="7"/>
        <v>999</v>
      </c>
      <c r="X118" s="16"/>
      <c r="Y118" s="22">
        <f t="shared" si="8"/>
        <v>409</v>
      </c>
      <c r="Z118" s="16">
        <f>IFERROR(VLOOKUP($D118,Results37!$F$3:$L$1396,Z$1,FALSE),"")</f>
        <v>114</v>
      </c>
      <c r="AA118" s="47">
        <f>IF(ISERROR(VLOOKUP(D118,Results37!$F$3:$O$399,AA$1,FALSE)),"",IF(VLOOKUP(D118,Results37!$F$3:$O$399,AA$1+1,FALSE)=1,"S"&amp;VLOOKUP(D118,Results37!$F$3:$O$399,AA$1,FALSE),VLOOKUP(D118,Results37!$F$3:$O$399,AA$1,FALSE)))</f>
        <v>5</v>
      </c>
      <c r="AB118" s="16">
        <f>IFERROR(VLOOKUP($D118,Results37!$F$3:$L$1396,AB$1,FALSE),"")</f>
        <v>4</v>
      </c>
      <c r="AC118" s="16" t="str">
        <f>IFERROR(VLOOKUP($D118,Results37!$F$3:$L$1396,AC$1,FALSE),"")</f>
        <v>Amsterdam Lions</v>
      </c>
      <c r="AD118" s="16" t="str">
        <f t="shared" si="9"/>
        <v/>
      </c>
      <c r="AE118" s="20">
        <f>IF(ISERROR(VLOOKUP($AC118&amp;"-"&amp;$F118&amp;" "&amp;G118,Bonuses!$B$1:$G$1006,4,FALSE)),"",INT(VLOOKUP($AC118&amp;"-"&amp;$F118&amp;" "&amp;$G118,Bonuses!$B$1:$G$1006,4,FALSE)))</f>
        <v>140000</v>
      </c>
      <c r="AF118" s="16" t="str">
        <f>IF(ISERROR(VLOOKUP($AC118&amp;"-"&amp;$F118,Bonuses!$B$1:$G$1006,5,FALSE)),"",IF(VLOOKUP($AC118&amp;"-"&amp;$F118,Bonuses!$B$1:$G$1006,5,FALSE)="","",VLOOKUP($AC118&amp;"-"&amp;$F118,Bonuses!$B$1:$G$1006,6,FALSE)&amp;" yrs, "&amp;VLOOKUP($AC118&amp;"-"&amp;$F118,Bonuses!$B$1:$G$1006,5,FALSE)))</f>
        <v/>
      </c>
    </row>
    <row r="119" spans="1:32" s="21" customFormat="1" x14ac:dyDescent="0.25">
      <c r="A119" s="21" t="s">
        <v>1849</v>
      </c>
      <c r="B119" s="21">
        <f t="shared" si="5"/>
        <v>1</v>
      </c>
      <c r="C119" s="21" t="str">
        <f t="shared" si="6"/>
        <v>B</v>
      </c>
      <c r="D119" s="17">
        <f>IF($C119="B",VLOOKUP($A119,Bat!$A$4:$BF$2320,D$1,FALSE),VLOOKUP($A119,Pit!$A$4:$BA$1686,D$2,FALSE))</f>
        <v>1963</v>
      </c>
      <c r="E119" s="16" t="str">
        <f>IF($C119="B",VLOOKUP($A119,Bat!$A$4:$BF$2320,E$1,FALSE),VLOOKUP($A119,Pit!$A$4:$BA$1686,E$2,FALSE))</f>
        <v>C</v>
      </c>
      <c r="F119" s="16" t="str">
        <f>IF($C119="B",VLOOKUP($A119,Bat!$A$4:$BF$2320,F$1,FALSE),VLOOKUP($A119,Pit!$A$4:$BA$1686,F$2,FALSE))</f>
        <v>Vicente</v>
      </c>
      <c r="G119" s="16" t="str">
        <f>IF($C119="B",VLOOKUP($A119,Bat!$A$4:$BF$2320,G$1,FALSE),VLOOKUP($A119,Pit!$A$4:$BA$1686,G$2,FALSE))</f>
        <v>Rodríguez</v>
      </c>
      <c r="H119" s="16">
        <f>IF($C119="B",VLOOKUP($A119,Bat!$A$4:$BF$2320,H$1,FALSE),VLOOKUP($A119,Pit!$A$4:$BA$1686,H$2,FALSE))</f>
        <v>18</v>
      </c>
      <c r="I119" s="16" t="str">
        <f>IF($C119="B",VLOOKUP($A119,Bat!$A$4:$BF$2320,I$1,FALSE),VLOOKUP($A119,Pit!$A$4:$BA$1686,I$2,FALSE))</f>
        <v>R</v>
      </c>
      <c r="J119" s="16" t="str">
        <f>IF($C119="B",VLOOKUP($A119,Bat!$A$4:$BF$2320,J$1,FALSE),VLOOKUP($A119,Pit!$A$4:$BA$1686,J$2,FALSE))</f>
        <v>R</v>
      </c>
      <c r="K119" s="16" t="str">
        <f>IF($C119="B",VLOOKUP($A119,Bat!$A$4:$BF$2320,K$1,FALSE),VLOOKUP($A119,Pit!$A$4:$BA$1686,K$2,FALSE))</f>
        <v>Normal</v>
      </c>
      <c r="L119" s="17" t="str">
        <f>IF($C119="B",VLOOKUP($A119,Bat!$A$4:$BF$2320,L$1,FALSE),VLOOKUP($A119,Pit!$A$4:$BA$1686,L$2,FALSE))</f>
        <v>Normal</v>
      </c>
      <c r="M119" s="16">
        <f>IF($C119="B",VLOOKUP($A119,Bat!$A$4:$BF$2320,M$1,FALSE),VLOOKUP($A119,Pit!$A$4:$BA$1686,M$2,FALSE))</f>
        <v>3</v>
      </c>
      <c r="N119" s="16">
        <f>IF($C119="B",VLOOKUP($A119,Bat!$A$4:$BF$2320,N$1,FALSE),VLOOKUP($A119,Pit!$A$4:$BA$1686,N$2,FALSE))</f>
        <v>6</v>
      </c>
      <c r="O119" s="16">
        <f>IF($C119="B",VLOOKUP($A119,Bat!$A$4:$BF$2320,O$1,FALSE),VLOOKUP($A119,Pit!$A$4:$BA$1686,O$2,FALSE))</f>
        <v>4</v>
      </c>
      <c r="P119" s="16">
        <f>IF($C119="B",VLOOKUP($A119,Bat!$A$4:$BF$2320,P$1,FALSE),VLOOKUP($A119,Pit!$A$4:$BA$1686,P$2,FALSE))</f>
        <v>5</v>
      </c>
      <c r="Q119" s="17">
        <f>IF($C119="B",VLOOKUP($A119,Bat!$A$4:$BF$2320,Q$1,FALSE),VLOOKUP($A119,Pit!$A$4:$BA$1686,Q$2,FALSE))</f>
        <v>4</v>
      </c>
      <c r="R119" s="18">
        <f>IF($C119="B",VLOOKUP($A119,Bat!$A$4:$BF$2320,R$1,FALSE),VLOOKUP($A119,Pit!$A$4:$BA$1686,R$2,FALSE))</f>
        <v>5.3675712583912256</v>
      </c>
      <c r="S119" s="19">
        <f>IF($C119="B",VLOOKUP($A119,Bat!$A$4:$BF$2320,S$1,FALSE),VLOOKUP($A119,Pit!$A$4:$BA$1686,S$2,FALSE))</f>
        <v>1.1799470085480621</v>
      </c>
      <c r="T119" s="20" t="str">
        <f>IF($C119="B",VLOOKUP($A119,Bat!$A$4:$BF$2320,T$1,FALSE),VLOOKUP($A119,Pit!$A$4:$BA$1686,T$2,FALSE))</f>
        <v>$280k</v>
      </c>
      <c r="U119" s="17" t="str">
        <f>VLOOKUP(IF($C119="B",VLOOKUP($A119,Bat!$A$4:$AU$2320,U$1,FALSE),VLOOKUP($A119,Pit!$A$4:$BE$1686,U$2,FALSE)),COND!$A$35:$B$41,2,FALSE)</f>
        <v>??</v>
      </c>
      <c r="V119" s="21">
        <f>IF($C119="B",VLOOKUP($A119,Bat!$A$4:$AT$2284,46,FALSE),VLOOKUP($A119,Pit!$A$4:$BD$1664,56,FALSE))</f>
        <v>161</v>
      </c>
      <c r="W119" s="16">
        <f t="shared" si="7"/>
        <v>999</v>
      </c>
      <c r="X119" s="16"/>
      <c r="Y119" s="22">
        <f t="shared" si="8"/>
        <v>249</v>
      </c>
      <c r="Z119" s="16">
        <f>IFERROR(VLOOKUP($D119,Results37!$F$3:$L$1396,Z$1,FALSE),"")</f>
        <v>115</v>
      </c>
      <c r="AA119" s="47">
        <f>IF(ISERROR(VLOOKUP(D119,Results37!$F$3:$O$399,AA$1,FALSE)),"",IF(VLOOKUP(D119,Results37!$F$3:$O$399,AA$1+1,FALSE)=1,"S"&amp;VLOOKUP(D119,Results37!$F$3:$O$399,AA$1,FALSE),VLOOKUP(D119,Results37!$F$3:$O$399,AA$1,FALSE)))</f>
        <v>5</v>
      </c>
      <c r="AB119" s="16">
        <f>IFERROR(VLOOKUP($D119,Results37!$F$3:$L$1396,AB$1,FALSE),"")</f>
        <v>5</v>
      </c>
      <c r="AC119" s="16" t="str">
        <f>IFERROR(VLOOKUP($D119,Results37!$F$3:$L$1396,AC$1,FALSE),"")</f>
        <v>London Underground</v>
      </c>
      <c r="AD119" s="16" t="str">
        <f t="shared" si="9"/>
        <v/>
      </c>
      <c r="AE119" s="20" t="str">
        <f>IF(ISERROR(VLOOKUP($AC119&amp;"-"&amp;$F119&amp;" "&amp;G119,Bonuses!$B$1:$G$1006,4,FALSE)),"",INT(VLOOKUP($AC119&amp;"-"&amp;$F119&amp;" "&amp;$G119,Bonuses!$B$1:$G$1006,4,FALSE)))</f>
        <v/>
      </c>
      <c r="AF119" s="16" t="str">
        <f>IF(ISERROR(VLOOKUP($AC119&amp;"-"&amp;$F119,Bonuses!$B$1:$G$1006,5,FALSE)),"",IF(VLOOKUP($AC119&amp;"-"&amp;$F119,Bonuses!$B$1:$G$1006,5,FALSE)="","",VLOOKUP($AC119&amp;"-"&amp;$F119,Bonuses!$B$1:$G$1006,6,FALSE)&amp;" yrs, "&amp;VLOOKUP($AC119&amp;"-"&amp;$F119,Bonuses!$B$1:$G$1006,5,FALSE)))</f>
        <v/>
      </c>
    </row>
    <row r="120" spans="1:32" s="21" customFormat="1" x14ac:dyDescent="0.25">
      <c r="A120" s="21" t="s">
        <v>1872</v>
      </c>
      <c r="B120" s="21">
        <f t="shared" si="5"/>
        <v>1</v>
      </c>
      <c r="C120" s="21" t="str">
        <f t="shared" si="6"/>
        <v>B</v>
      </c>
      <c r="D120" s="17">
        <f>IF($C120="B",VLOOKUP($A120,Bat!$A$4:$BF$2320,D$1,FALSE),VLOOKUP($A120,Pit!$A$4:$BA$1686,D$2,FALSE))</f>
        <v>3999</v>
      </c>
      <c r="E120" s="16" t="str">
        <f>IF($C120="B",VLOOKUP($A120,Bat!$A$4:$BF$2320,E$1,FALSE),VLOOKUP($A120,Pit!$A$4:$BA$1686,E$2,FALSE))</f>
        <v>3B</v>
      </c>
      <c r="F120" s="16" t="str">
        <f>IF($C120="B",VLOOKUP($A120,Bat!$A$4:$BF$2320,F$1,FALSE),VLOOKUP($A120,Pit!$A$4:$BA$1686,F$2,FALSE))</f>
        <v>Corbin</v>
      </c>
      <c r="G120" s="16" t="str">
        <f>IF($C120="B",VLOOKUP($A120,Bat!$A$4:$BF$2320,G$1,FALSE),VLOOKUP($A120,Pit!$A$4:$BA$1686,G$2,FALSE))</f>
        <v>King</v>
      </c>
      <c r="H120" s="16">
        <f>IF($C120="B",VLOOKUP($A120,Bat!$A$4:$BF$2320,H$1,FALSE),VLOOKUP($A120,Pit!$A$4:$BA$1686,H$2,FALSE))</f>
        <v>21</v>
      </c>
      <c r="I120" s="16" t="str">
        <f>IF($C120="B",VLOOKUP($A120,Bat!$A$4:$BF$2320,I$1,FALSE),VLOOKUP($A120,Pit!$A$4:$BA$1686,I$2,FALSE))</f>
        <v>R</v>
      </c>
      <c r="J120" s="16" t="str">
        <f>IF($C120="B",VLOOKUP($A120,Bat!$A$4:$BF$2320,J$1,FALSE),VLOOKUP($A120,Pit!$A$4:$BA$1686,J$2,FALSE))</f>
        <v>R</v>
      </c>
      <c r="K120" s="16" t="str">
        <f>IF($C120="B",VLOOKUP($A120,Bat!$A$4:$BF$2320,K$1,FALSE),VLOOKUP($A120,Pit!$A$4:$BA$1686,K$2,FALSE))</f>
        <v>Normal</v>
      </c>
      <c r="L120" s="17" t="str">
        <f>IF($C120="B",VLOOKUP($A120,Bat!$A$4:$BF$2320,L$1,FALSE),VLOOKUP($A120,Pit!$A$4:$BA$1686,L$2,FALSE))</f>
        <v>Normal</v>
      </c>
      <c r="M120" s="16">
        <f>IF($C120="B",VLOOKUP($A120,Bat!$A$4:$BF$2320,M$1,FALSE),VLOOKUP($A120,Pit!$A$4:$BA$1686,M$2,FALSE))</f>
        <v>4</v>
      </c>
      <c r="N120" s="16">
        <f>IF($C120="B",VLOOKUP($A120,Bat!$A$4:$BF$2320,N$1,FALSE),VLOOKUP($A120,Pit!$A$4:$BA$1686,N$2,FALSE))</f>
        <v>5</v>
      </c>
      <c r="O120" s="16">
        <f>IF($C120="B",VLOOKUP($A120,Bat!$A$4:$BF$2320,O$1,FALSE),VLOOKUP($A120,Pit!$A$4:$BA$1686,O$2,FALSE))</f>
        <v>5</v>
      </c>
      <c r="P120" s="16">
        <f>IF($C120="B",VLOOKUP($A120,Bat!$A$4:$BF$2320,P$1,FALSE),VLOOKUP($A120,Pit!$A$4:$BA$1686,P$2,FALSE))</f>
        <v>5</v>
      </c>
      <c r="Q120" s="17">
        <f>IF($C120="B",VLOOKUP($A120,Bat!$A$4:$BF$2320,Q$1,FALSE),VLOOKUP($A120,Pit!$A$4:$BA$1686,Q$2,FALSE))</f>
        <v>4</v>
      </c>
      <c r="R120" s="18">
        <f>IF($C120="B",VLOOKUP($A120,Bat!$A$4:$BF$2320,R$1,FALSE),VLOOKUP($A120,Pit!$A$4:$BA$1686,R$2,FALSE))</f>
        <v>9.4888764800215188</v>
      </c>
      <c r="S120" s="19">
        <f>IF($C120="B",VLOOKUP($A120,Bat!$A$4:$BF$2320,S$1,FALSE),VLOOKUP($A120,Pit!$A$4:$BA$1686,S$2,FALSE))</f>
        <v>1.7675479659151165</v>
      </c>
      <c r="T120" s="20" t="str">
        <f>IF($C120="B",VLOOKUP($A120,Bat!$A$4:$BF$2320,T$1,FALSE),VLOOKUP($A120,Pit!$A$4:$BA$1686,T$2,FALSE))</f>
        <v>$200k</v>
      </c>
      <c r="U120" s="17" t="str">
        <f>VLOOKUP(IF($C120="B",VLOOKUP($A120,Bat!$A$4:$AU$2320,U$1,FALSE),VLOOKUP($A120,Pit!$A$4:$BE$1686,U$2,FALSE)),COND!$A$35:$B$41,2,FALSE)</f>
        <v>??</v>
      </c>
      <c r="V120" s="21">
        <f>IF($C120="B",VLOOKUP($A120,Bat!$A$4:$AT$2284,46,FALSE),VLOOKUP($A120,Pit!$A$4:$BD$1664,56,FALSE))</f>
        <v>39</v>
      </c>
      <c r="W120" s="16">
        <f t="shared" si="7"/>
        <v>999</v>
      </c>
      <c r="X120" s="16"/>
      <c r="Y120" s="22">
        <f t="shared" si="8"/>
        <v>128</v>
      </c>
      <c r="Z120" s="16">
        <f>IFERROR(VLOOKUP($D120,Results37!$F$3:$L$1396,Z$1,FALSE),"")</f>
        <v>116</v>
      </c>
      <c r="AA120" s="47">
        <f>IF(ISERROR(VLOOKUP(D120,Results37!$F$3:$O$399,AA$1,FALSE)),"",IF(VLOOKUP(D120,Results37!$F$3:$O$399,AA$1+1,FALSE)=1,"S"&amp;VLOOKUP(D120,Results37!$F$3:$O$399,AA$1,FALSE),VLOOKUP(D120,Results37!$F$3:$O$399,AA$1,FALSE)))</f>
        <v>5</v>
      </c>
      <c r="AB120" s="16">
        <f>IFERROR(VLOOKUP($D120,Results37!$F$3:$L$1396,AB$1,FALSE),"")</f>
        <v>6</v>
      </c>
      <c r="AC120" s="16" t="str">
        <f>IFERROR(VLOOKUP($D120,Results37!$F$3:$L$1396,AC$1,FALSE),"")</f>
        <v>Scottish Claymores</v>
      </c>
      <c r="AD120" s="16" t="str">
        <f t="shared" si="9"/>
        <v/>
      </c>
      <c r="AE120" s="20">
        <f>IF(ISERROR(VLOOKUP($AC120&amp;"-"&amp;$F120&amp;" "&amp;G120,Bonuses!$B$1:$G$1006,4,FALSE)),"",INT(VLOOKUP($AC120&amp;"-"&amp;$F120&amp;" "&amp;$G120,Bonuses!$B$1:$G$1006,4,FALSE)))</f>
        <v>140000</v>
      </c>
      <c r="AF120" s="16" t="str">
        <f>IF(ISERROR(VLOOKUP($AC120&amp;"-"&amp;$F120,Bonuses!$B$1:$G$1006,5,FALSE)),"",IF(VLOOKUP($AC120&amp;"-"&amp;$F120,Bonuses!$B$1:$G$1006,5,FALSE)="","",VLOOKUP($AC120&amp;"-"&amp;$F120,Bonuses!$B$1:$G$1006,6,FALSE)&amp;" yrs, "&amp;VLOOKUP($AC120&amp;"-"&amp;$F120,Bonuses!$B$1:$G$1006,5,FALSE)))</f>
        <v/>
      </c>
    </row>
    <row r="121" spans="1:32" s="21" customFormat="1" x14ac:dyDescent="0.25">
      <c r="A121" s="21" t="s">
        <v>3080</v>
      </c>
      <c r="B121" s="21">
        <f t="shared" si="5"/>
        <v>1</v>
      </c>
      <c r="C121" s="21" t="str">
        <f t="shared" si="6"/>
        <v>B</v>
      </c>
      <c r="D121" s="17">
        <f>IF($C121="B",VLOOKUP($A121,Bat!$A$4:$BF$2320,D$1,FALSE),VLOOKUP($A121,Pit!$A$4:$BA$1686,D$2,FALSE))</f>
        <v>14554</v>
      </c>
      <c r="E121" s="16" t="str">
        <f>IF($C121="B",VLOOKUP($A121,Bat!$A$4:$BF$2320,E$1,FALSE),VLOOKUP($A121,Pit!$A$4:$BA$1686,E$2,FALSE))</f>
        <v>3B</v>
      </c>
      <c r="F121" s="16" t="str">
        <f>IF($C121="B",VLOOKUP($A121,Bat!$A$4:$BF$2320,F$1,FALSE),VLOOKUP($A121,Pit!$A$4:$BA$1686,F$2,FALSE))</f>
        <v>Neal</v>
      </c>
      <c r="G121" s="16" t="str">
        <f>IF($C121="B",VLOOKUP($A121,Bat!$A$4:$BF$2320,G$1,FALSE),VLOOKUP($A121,Pit!$A$4:$BA$1686,G$2,FALSE))</f>
        <v>Roach</v>
      </c>
      <c r="H121" s="16">
        <f>IF($C121="B",VLOOKUP($A121,Bat!$A$4:$BF$2320,H$1,FALSE),VLOOKUP($A121,Pit!$A$4:$BA$1686,H$2,FALSE))</f>
        <v>21</v>
      </c>
      <c r="I121" s="16" t="str">
        <f>IF($C121="B",VLOOKUP($A121,Bat!$A$4:$BF$2320,I$1,FALSE),VLOOKUP($A121,Pit!$A$4:$BA$1686,I$2,FALSE))</f>
        <v>R</v>
      </c>
      <c r="J121" s="16" t="str">
        <f>IF($C121="B",VLOOKUP($A121,Bat!$A$4:$BF$2320,J$1,FALSE),VLOOKUP($A121,Pit!$A$4:$BA$1686,J$2,FALSE))</f>
        <v>R</v>
      </c>
      <c r="K121" s="16" t="str">
        <f>IF($C121="B",VLOOKUP($A121,Bat!$A$4:$BF$2320,K$1,FALSE),VLOOKUP($A121,Pit!$A$4:$BA$1686,K$2,FALSE))</f>
        <v>Normal</v>
      </c>
      <c r="L121" s="17" t="str">
        <f>IF($C121="B",VLOOKUP($A121,Bat!$A$4:$BF$2320,L$1,FALSE),VLOOKUP($A121,Pit!$A$4:$BA$1686,L$2,FALSE))</f>
        <v>Low</v>
      </c>
      <c r="M121" s="16">
        <f>IF($C121="B",VLOOKUP($A121,Bat!$A$4:$BF$2320,M$1,FALSE),VLOOKUP($A121,Pit!$A$4:$BA$1686,M$2,FALSE))</f>
        <v>1</v>
      </c>
      <c r="N121" s="16">
        <f>IF($C121="B",VLOOKUP($A121,Bat!$A$4:$BF$2320,N$1,FALSE),VLOOKUP($A121,Pit!$A$4:$BA$1686,N$2,FALSE))</f>
        <v>6</v>
      </c>
      <c r="O121" s="16">
        <f>IF($C121="B",VLOOKUP($A121,Bat!$A$4:$BF$2320,O$1,FALSE),VLOOKUP($A121,Pit!$A$4:$BA$1686,O$2,FALSE))</f>
        <v>1</v>
      </c>
      <c r="P121" s="16">
        <f>IF($C121="B",VLOOKUP($A121,Bat!$A$4:$BF$2320,P$1,FALSE),VLOOKUP($A121,Pit!$A$4:$BA$1686,P$2,FALSE))</f>
        <v>6</v>
      </c>
      <c r="Q121" s="17">
        <f>IF($C121="B",VLOOKUP($A121,Bat!$A$4:$BF$2320,Q$1,FALSE),VLOOKUP($A121,Pit!$A$4:$BA$1686,Q$2,FALSE))</f>
        <v>5</v>
      </c>
      <c r="R121" s="18">
        <f>IF($C121="B",VLOOKUP($A121,Bat!$A$4:$BF$2320,R$1,FALSE),VLOOKUP($A121,Pit!$A$4:$BA$1686,R$2,FALSE))</f>
        <v>-4.9203445701090143</v>
      </c>
      <c r="S121" s="19">
        <f>IF($C121="B",VLOOKUP($A121,Bat!$A$4:$BF$2320,S$1,FALSE),VLOOKUP($A121,Pit!$A$4:$BA$1686,S$2,FALSE))</f>
        <v>-0.28686723234115713</v>
      </c>
      <c r="T121" s="20" t="str">
        <f>IF($C121="B",VLOOKUP($A121,Bat!$A$4:$BF$2320,T$1,FALSE),VLOOKUP($A121,Pit!$A$4:$BA$1686,T$2,FALSE))</f>
        <v>$200k</v>
      </c>
      <c r="U121" s="17" t="str">
        <f>VLOOKUP(IF($C121="B",VLOOKUP($A121,Bat!$A$4:$AU$2320,U$1,FALSE),VLOOKUP($A121,Pit!$A$4:$BE$1686,U$2,FALSE)),COND!$A$35:$B$41,2,FALSE)</f>
        <v>??</v>
      </c>
      <c r="V121" s="21">
        <f>IF($C121="B",VLOOKUP($A121,Bat!$A$4:$AT$2284,46,FALSE),VLOOKUP($A121,Pit!$A$4:$BD$1664,56,FALSE))</f>
        <v>442</v>
      </c>
      <c r="W121" s="16">
        <f t="shared" si="7"/>
        <v>999</v>
      </c>
      <c r="X121" s="16"/>
      <c r="Y121" s="22">
        <f t="shared" si="8"/>
        <v>912</v>
      </c>
      <c r="Z121" s="16">
        <f>IFERROR(VLOOKUP($D121,Results37!$F$3:$L$1396,Z$1,FALSE),"")</f>
        <v>117</v>
      </c>
      <c r="AA121" s="47">
        <f>IF(ISERROR(VLOOKUP(D121,Results37!$F$3:$O$399,AA$1,FALSE)),"",IF(VLOOKUP(D121,Results37!$F$3:$O$399,AA$1+1,FALSE)=1,"S"&amp;VLOOKUP(D121,Results37!$F$3:$O$399,AA$1,FALSE),VLOOKUP(D121,Results37!$F$3:$O$399,AA$1,FALSE)))</f>
        <v>5</v>
      </c>
      <c r="AB121" s="16">
        <f>IFERROR(VLOOKUP($D121,Results37!$F$3:$L$1396,AB$1,FALSE),"")</f>
        <v>7</v>
      </c>
      <c r="AC121" s="16" t="str">
        <f>IFERROR(VLOOKUP($D121,Results37!$F$3:$L$1396,AC$1,FALSE),"")</f>
        <v>Toyama Wind Dancers</v>
      </c>
      <c r="AD121" s="16" t="str">
        <f t="shared" si="9"/>
        <v/>
      </c>
      <c r="AE121" s="20">
        <f>IF(ISERROR(VLOOKUP($AC121&amp;"-"&amp;$F121&amp;" "&amp;G121,Bonuses!$B$1:$G$1006,4,FALSE)),"",INT(VLOOKUP($AC121&amp;"-"&amp;$F121&amp;" "&amp;$G121,Bonuses!$B$1:$G$1006,4,FALSE)))</f>
        <v>140000</v>
      </c>
      <c r="AF121" s="16" t="str">
        <f>IF(ISERROR(VLOOKUP($AC121&amp;"-"&amp;$F121,Bonuses!$B$1:$G$1006,5,FALSE)),"",IF(VLOOKUP($AC121&amp;"-"&amp;$F121,Bonuses!$B$1:$G$1006,5,FALSE)="","",VLOOKUP($AC121&amp;"-"&amp;$F121,Bonuses!$B$1:$G$1006,6,FALSE)&amp;" yrs, "&amp;VLOOKUP($AC121&amp;"-"&amp;$F121,Bonuses!$B$1:$G$1006,5,FALSE)))</f>
        <v/>
      </c>
    </row>
    <row r="122" spans="1:32" s="21" customFormat="1" x14ac:dyDescent="0.25">
      <c r="A122" s="21" t="s">
        <v>1768</v>
      </c>
      <c r="B122" s="21">
        <f t="shared" si="5"/>
        <v>1</v>
      </c>
      <c r="C122" s="21" t="str">
        <f t="shared" si="6"/>
        <v>B</v>
      </c>
      <c r="D122" s="17">
        <f>IF($C122="B",VLOOKUP($A122,Bat!$A$4:$BF$2320,D$1,FALSE),VLOOKUP($A122,Pit!$A$4:$BA$1686,D$2,FALSE))</f>
        <v>14370</v>
      </c>
      <c r="E122" s="16" t="str">
        <f>IF($C122="B",VLOOKUP($A122,Bat!$A$4:$BF$2320,E$1,FALSE),VLOOKUP($A122,Pit!$A$4:$BA$1686,E$2,FALSE))</f>
        <v>1B</v>
      </c>
      <c r="F122" s="16" t="str">
        <f>IF($C122="B",VLOOKUP($A122,Bat!$A$4:$BF$2320,F$1,FALSE),VLOOKUP($A122,Pit!$A$4:$BA$1686,F$2,FALSE))</f>
        <v>Chris</v>
      </c>
      <c r="G122" s="16" t="str">
        <f>IF($C122="B",VLOOKUP($A122,Bat!$A$4:$BF$2320,G$1,FALSE),VLOOKUP($A122,Pit!$A$4:$BA$1686,G$2,FALSE))</f>
        <v>Ross</v>
      </c>
      <c r="H122" s="16">
        <f>IF($C122="B",VLOOKUP($A122,Bat!$A$4:$BF$2320,H$1,FALSE),VLOOKUP($A122,Pit!$A$4:$BA$1686,H$2,FALSE))</f>
        <v>22</v>
      </c>
      <c r="I122" s="16" t="str">
        <f>IF($C122="B",VLOOKUP($A122,Bat!$A$4:$BF$2320,I$1,FALSE),VLOOKUP($A122,Pit!$A$4:$BA$1686,I$2,FALSE))</f>
        <v>L</v>
      </c>
      <c r="J122" s="16" t="str">
        <f>IF($C122="B",VLOOKUP($A122,Bat!$A$4:$BF$2320,J$1,FALSE),VLOOKUP($A122,Pit!$A$4:$BA$1686,J$2,FALSE))</f>
        <v>L</v>
      </c>
      <c r="K122" s="16" t="str">
        <f>IF($C122="B",VLOOKUP($A122,Bat!$A$4:$BF$2320,K$1,FALSE),VLOOKUP($A122,Pit!$A$4:$BA$1686,K$2,FALSE))</f>
        <v>Normal</v>
      </c>
      <c r="L122" s="17" t="str">
        <f>IF($C122="B",VLOOKUP($A122,Bat!$A$4:$BF$2320,L$1,FALSE),VLOOKUP($A122,Pit!$A$4:$BA$1686,L$2,FALSE))</f>
        <v>High</v>
      </c>
      <c r="M122" s="16">
        <f>IF($C122="B",VLOOKUP($A122,Bat!$A$4:$BF$2320,M$1,FALSE),VLOOKUP($A122,Pit!$A$4:$BA$1686,M$2,FALSE))</f>
        <v>5</v>
      </c>
      <c r="N122" s="16">
        <f>IF($C122="B",VLOOKUP($A122,Bat!$A$4:$BF$2320,N$1,FALSE),VLOOKUP($A122,Pit!$A$4:$BA$1686,N$2,FALSE))</f>
        <v>5</v>
      </c>
      <c r="O122" s="16">
        <f>IF($C122="B",VLOOKUP($A122,Bat!$A$4:$BF$2320,O$1,FALSE),VLOOKUP($A122,Pit!$A$4:$BA$1686,O$2,FALSE))</f>
        <v>3</v>
      </c>
      <c r="P122" s="16">
        <f>IF($C122="B",VLOOKUP($A122,Bat!$A$4:$BF$2320,P$1,FALSE),VLOOKUP($A122,Pit!$A$4:$BA$1686,P$2,FALSE))</f>
        <v>8</v>
      </c>
      <c r="Q122" s="17">
        <f>IF($C122="B",VLOOKUP($A122,Bat!$A$4:$BF$2320,Q$1,FALSE),VLOOKUP($A122,Pit!$A$4:$BA$1686,Q$2,FALSE))</f>
        <v>4</v>
      </c>
      <c r="R122" s="18">
        <f>IF($C122="B",VLOOKUP($A122,Bat!$A$4:$BF$2320,R$1,FALSE),VLOOKUP($A122,Pit!$A$4:$BA$1686,R$2,FALSE))</f>
        <v>13.909142949458301</v>
      </c>
      <c r="S122" s="19">
        <f>IF($C122="B",VLOOKUP($A122,Bat!$A$4:$BF$2320,S$1,FALSE),VLOOKUP($A122,Pit!$A$4:$BA$1686,S$2,FALSE))</f>
        <v>2.3977737486663129</v>
      </c>
      <c r="T122" s="20" t="str">
        <f>IF($C122="B",VLOOKUP($A122,Bat!$A$4:$BF$2320,T$1,FALSE),VLOOKUP($A122,Pit!$A$4:$BA$1686,T$2,FALSE))</f>
        <v>$170k</v>
      </c>
      <c r="U122" s="17" t="str">
        <f>VLOOKUP(IF($C122="B",VLOOKUP($A122,Bat!$A$4:$AU$2320,U$1,FALSE),VLOOKUP($A122,Pit!$A$4:$BE$1686,U$2,FALSE)),COND!$A$35:$B$41,2,FALSE)</f>
        <v>??</v>
      </c>
      <c r="V122" s="21">
        <f>IF($C122="B",VLOOKUP($A122,Bat!$A$4:$AT$2284,46,FALSE),VLOOKUP($A122,Pit!$A$4:$BD$1664,56,FALSE))</f>
        <v>42</v>
      </c>
      <c r="W122" s="16">
        <f t="shared" si="7"/>
        <v>999</v>
      </c>
      <c r="X122" s="16"/>
      <c r="Y122" s="22">
        <f t="shared" si="8"/>
        <v>55</v>
      </c>
      <c r="Z122" s="16">
        <f>IFERROR(VLOOKUP($D122,Results37!$F$3:$L$1396,Z$1,FALSE),"")</f>
        <v>118</v>
      </c>
      <c r="AA122" s="47">
        <f>IF(ISERROR(VLOOKUP(D122,Results37!$F$3:$O$399,AA$1,FALSE)),"",IF(VLOOKUP(D122,Results37!$F$3:$O$399,AA$1+1,FALSE)=1,"S"&amp;VLOOKUP(D122,Results37!$F$3:$O$399,AA$1,FALSE),VLOOKUP(D122,Results37!$F$3:$O$399,AA$1,FALSE)))</f>
        <v>5</v>
      </c>
      <c r="AB122" s="16">
        <f>IFERROR(VLOOKUP($D122,Results37!$F$3:$L$1396,AB$1,FALSE),"")</f>
        <v>8</v>
      </c>
      <c r="AC122" s="16" t="str">
        <f>IFERROR(VLOOKUP($D122,Results37!$F$3:$L$1396,AC$1,FALSE),"")</f>
        <v>Reno Zephyrs</v>
      </c>
      <c r="AD122" s="16" t="str">
        <f t="shared" si="9"/>
        <v/>
      </c>
      <c r="AE122" s="20" t="str">
        <f>IF(ISERROR(VLOOKUP($AC122&amp;"-"&amp;$F122&amp;" "&amp;G122,Bonuses!$B$1:$G$1006,4,FALSE)),"",INT(VLOOKUP($AC122&amp;"-"&amp;$F122&amp;" "&amp;$G122,Bonuses!$B$1:$G$1006,4,FALSE)))</f>
        <v/>
      </c>
      <c r="AF122" s="16" t="str">
        <f>IF(ISERROR(VLOOKUP($AC122&amp;"-"&amp;$F122,Bonuses!$B$1:$G$1006,5,FALSE)),"",IF(VLOOKUP($AC122&amp;"-"&amp;$F122,Bonuses!$B$1:$G$1006,5,FALSE)="","",VLOOKUP($AC122&amp;"-"&amp;$F122,Bonuses!$B$1:$G$1006,6,FALSE)&amp;" yrs, "&amp;VLOOKUP($AC122&amp;"-"&amp;$F122,Bonuses!$B$1:$G$1006,5,FALSE)))</f>
        <v/>
      </c>
    </row>
    <row r="123" spans="1:32" s="21" customFormat="1" x14ac:dyDescent="0.25">
      <c r="A123" s="21" t="s">
        <v>2251</v>
      </c>
      <c r="B123" s="21">
        <f t="shared" si="5"/>
        <v>1</v>
      </c>
      <c r="C123" s="21" t="str">
        <f t="shared" si="6"/>
        <v>P</v>
      </c>
      <c r="D123" s="17">
        <f>IF($C123="B",VLOOKUP($A123,Bat!$A$4:$BF$2320,D$1,FALSE),VLOOKUP($A123,Pit!$A$4:$BA$1686,D$2,FALSE))</f>
        <v>1198</v>
      </c>
      <c r="E123" s="16" t="str">
        <f>IF($C123="B",VLOOKUP($A123,Bat!$A$4:$BF$2320,E$1,FALSE),VLOOKUP($A123,Pit!$A$4:$BA$1686,E$2,FALSE))</f>
        <v>RP</v>
      </c>
      <c r="F123" s="16" t="str">
        <f>IF($C123="B",VLOOKUP($A123,Bat!$A$4:$BF$2320,F$1,FALSE),VLOOKUP($A123,Pit!$A$4:$BA$1686,F$2,FALSE))</f>
        <v>Michael</v>
      </c>
      <c r="G123" s="16" t="str">
        <f>IF($C123="B",VLOOKUP($A123,Bat!$A$4:$BF$2320,G$1,FALSE),VLOOKUP($A123,Pit!$A$4:$BA$1686,G$2,FALSE))</f>
        <v>MacGeachin</v>
      </c>
      <c r="H123" s="16">
        <f>IF($C123="B",VLOOKUP($A123,Bat!$A$4:$BF$2320,H$1,FALSE),VLOOKUP($A123,Pit!$A$4:$BA$1686,H$2,FALSE))</f>
        <v>18</v>
      </c>
      <c r="I123" s="16" t="str">
        <f>IF($C123="B",VLOOKUP($A123,Bat!$A$4:$BF$2320,I$1,FALSE),VLOOKUP($A123,Pit!$A$4:$BA$1686,I$2,FALSE))</f>
        <v>L</v>
      </c>
      <c r="J123" s="16" t="str">
        <f>IF($C123="B",VLOOKUP($A123,Bat!$A$4:$BF$2320,J$1,FALSE),VLOOKUP($A123,Pit!$A$4:$BA$1686,J$2,FALSE))</f>
        <v>R</v>
      </c>
      <c r="K123" s="16" t="str">
        <f>IF($C123="B",VLOOKUP($A123,Bat!$A$4:$BF$2320,K$1,FALSE),VLOOKUP($A123,Pit!$A$4:$BA$1686,K$2,FALSE))</f>
        <v>Normal</v>
      </c>
      <c r="L123" s="17" t="str">
        <f>IF($C123="B",VLOOKUP($A123,Bat!$A$4:$BF$2320,L$1,FALSE),VLOOKUP($A123,Pit!$A$4:$BA$1686,L$2,FALSE))</f>
        <v>Normal</v>
      </c>
      <c r="M123" s="16">
        <f>IF($C123="B",VLOOKUP($A123,Bat!$A$4:$BF$2320,M$1,FALSE),VLOOKUP($A123,Pit!$A$4:$BA$1686,M$2,FALSE))</f>
        <v>7</v>
      </c>
      <c r="N123" s="16">
        <f>IF($C123="B",VLOOKUP($A123,Bat!$A$4:$BF$2320,N$1,FALSE),VLOOKUP($A123,Pit!$A$4:$BA$1686,N$2,FALSE))</f>
        <v>2</v>
      </c>
      <c r="O123" s="16">
        <f>IF($C123="B",VLOOKUP($A123,Bat!$A$4:$BF$2320,O$1,FALSE),VLOOKUP($A123,Pit!$A$4:$BA$1686,O$2,FALSE))</f>
        <v>6</v>
      </c>
      <c r="P123" s="16" t="str">
        <f>IF($C123="B",VLOOKUP($A123,Bat!$A$4:$BF$2320,P$1,FALSE),VLOOKUP($A123,Pit!$A$4:$BA$1686,P$2,FALSE))</f>
        <v>87-89 Mph</v>
      </c>
      <c r="Q123" s="17">
        <f>IF($C123="B",VLOOKUP($A123,Bat!$A$4:$BF$2320,Q$1,FALSE),VLOOKUP($A123,Pit!$A$4:$BA$1686,Q$2,FALSE))</f>
        <v>7</v>
      </c>
      <c r="R123" s="18">
        <f>IF($C123="B",VLOOKUP($A123,Bat!$A$4:$BF$2320,R$1,FALSE),VLOOKUP($A123,Pit!$A$4:$BA$1686,R$2,FALSE))</f>
        <v>41.132649626194933</v>
      </c>
      <c r="S123" s="19">
        <f>IF($C123="B",VLOOKUP($A123,Bat!$A$4:$BF$2320,S$1,FALSE),VLOOKUP($A123,Pit!$A$4:$BA$1686,S$2,FALSE))</f>
        <v>2.5559516108698745</v>
      </c>
      <c r="T123" s="20" t="str">
        <f>IF($C123="B",VLOOKUP($A123,Bat!$A$4:$BF$2320,T$1,FALSE),VLOOKUP($A123,Pit!$A$4:$BA$1686,T$2,FALSE))</f>
        <v>$210k</v>
      </c>
      <c r="U123" s="17" t="str">
        <f>VLOOKUP(IF($C123="B",VLOOKUP($A123,Bat!$A$4:$AU$2320,U$1,FALSE),VLOOKUP($A123,Pit!$A$4:$BE$1686,U$2,FALSE)),COND!$A$35:$B$41,2,FALSE)</f>
        <v>??</v>
      </c>
      <c r="V123" s="21">
        <f>IF($C123="B",VLOOKUP($A123,Bat!$A$4:$AT$2284,46,FALSE),VLOOKUP($A123,Pit!$A$4:$BD$1664,56,FALSE))</f>
        <v>17</v>
      </c>
      <c r="W123" s="16">
        <f t="shared" si="7"/>
        <v>999</v>
      </c>
      <c r="X123" s="16">
        <v>38</v>
      </c>
      <c r="Y123" s="22">
        <f t="shared" si="8"/>
        <v>37</v>
      </c>
      <c r="Z123" s="16">
        <f>IFERROR(VLOOKUP($D123,Results37!$F$3:$L$1396,Z$1,FALSE),"")</f>
        <v>119</v>
      </c>
      <c r="AA123" s="47">
        <f>IF(ISERROR(VLOOKUP(D123,Results37!$F$3:$O$399,AA$1,FALSE)),"",IF(VLOOKUP(D123,Results37!$F$3:$O$399,AA$1+1,FALSE)=1,"S"&amp;VLOOKUP(D123,Results37!$F$3:$O$399,AA$1,FALSE),VLOOKUP(D123,Results37!$F$3:$O$399,AA$1,FALSE)))</f>
        <v>5</v>
      </c>
      <c r="AB123" s="16">
        <f>IFERROR(VLOOKUP($D123,Results37!$F$3:$L$1396,AB$1,FALSE),"")</f>
        <v>9</v>
      </c>
      <c r="AC123" s="16" t="str">
        <f>IFERROR(VLOOKUP($D123,Results37!$F$3:$L$1396,AC$1,FALSE),"")</f>
        <v>Palm Springs Codgers</v>
      </c>
      <c r="AD123" s="16">
        <f t="shared" si="9"/>
        <v>-81</v>
      </c>
      <c r="AE123" s="20" t="str">
        <f>IF(ISERROR(VLOOKUP($AC123&amp;"-"&amp;$F123&amp;" "&amp;G123,Bonuses!$B$1:$G$1006,4,FALSE)),"",INT(VLOOKUP($AC123&amp;"-"&amp;$F123&amp;" "&amp;$G123,Bonuses!$B$1:$G$1006,4,FALSE)))</f>
        <v/>
      </c>
      <c r="AF123" s="16" t="str">
        <f>IF(ISERROR(VLOOKUP($AC123&amp;"-"&amp;$F123,Bonuses!$B$1:$G$1006,5,FALSE)),"",IF(VLOOKUP($AC123&amp;"-"&amp;$F123,Bonuses!$B$1:$G$1006,5,FALSE)="","",VLOOKUP($AC123&amp;"-"&amp;$F123,Bonuses!$B$1:$G$1006,6,FALSE)&amp;" yrs, "&amp;VLOOKUP($AC123&amp;"-"&amp;$F123,Bonuses!$B$1:$G$1006,5,FALSE)))</f>
        <v/>
      </c>
    </row>
    <row r="124" spans="1:32" s="21" customFormat="1" x14ac:dyDescent="0.25">
      <c r="A124" s="21" t="s">
        <v>1874</v>
      </c>
      <c r="B124" s="21">
        <f t="shared" si="5"/>
        <v>1</v>
      </c>
      <c r="C124" s="21" t="str">
        <f t="shared" si="6"/>
        <v>B</v>
      </c>
      <c r="D124" s="17">
        <f>IF($C124="B",VLOOKUP($A124,Bat!$A$4:$BF$2320,D$1,FALSE),VLOOKUP($A124,Pit!$A$4:$BA$1686,D$2,FALSE))</f>
        <v>16062</v>
      </c>
      <c r="E124" s="16" t="str">
        <f>IF($C124="B",VLOOKUP($A124,Bat!$A$4:$BF$2320,E$1,FALSE),VLOOKUP($A124,Pit!$A$4:$BA$1686,E$2,FALSE))</f>
        <v>1B</v>
      </c>
      <c r="F124" s="16" t="str">
        <f>IF($C124="B",VLOOKUP($A124,Bat!$A$4:$BF$2320,F$1,FALSE),VLOOKUP($A124,Pit!$A$4:$BA$1686,F$2,FALSE))</f>
        <v>Naizen</v>
      </c>
      <c r="G124" s="16" t="str">
        <f>IF($C124="B",VLOOKUP($A124,Bat!$A$4:$BF$2320,G$1,FALSE),VLOOKUP($A124,Pit!$A$4:$BA$1686,G$2,FALSE))</f>
        <v>Kato</v>
      </c>
      <c r="H124" s="16">
        <f>IF($C124="B",VLOOKUP($A124,Bat!$A$4:$BF$2320,H$1,FALSE),VLOOKUP($A124,Pit!$A$4:$BA$1686,H$2,FALSE))</f>
        <v>21</v>
      </c>
      <c r="I124" s="16" t="str">
        <f>IF($C124="B",VLOOKUP($A124,Bat!$A$4:$BF$2320,I$1,FALSE),VLOOKUP($A124,Pit!$A$4:$BA$1686,I$2,FALSE))</f>
        <v>R</v>
      </c>
      <c r="J124" s="16" t="str">
        <f>IF($C124="B",VLOOKUP($A124,Bat!$A$4:$BF$2320,J$1,FALSE),VLOOKUP($A124,Pit!$A$4:$BA$1686,J$2,FALSE))</f>
        <v>R</v>
      </c>
      <c r="K124" s="16" t="str">
        <f>IF($C124="B",VLOOKUP($A124,Bat!$A$4:$BF$2320,K$1,FALSE),VLOOKUP($A124,Pit!$A$4:$BA$1686,K$2,FALSE))</f>
        <v>Normal</v>
      </c>
      <c r="L124" s="17" t="str">
        <f>IF($C124="B",VLOOKUP($A124,Bat!$A$4:$BF$2320,L$1,FALSE),VLOOKUP($A124,Pit!$A$4:$BA$1686,L$2,FALSE))</f>
        <v>Normal</v>
      </c>
      <c r="M124" s="16">
        <f>IF($C124="B",VLOOKUP($A124,Bat!$A$4:$BF$2320,M$1,FALSE),VLOOKUP($A124,Pit!$A$4:$BA$1686,M$2,FALSE))</f>
        <v>4</v>
      </c>
      <c r="N124" s="16">
        <f>IF($C124="B",VLOOKUP($A124,Bat!$A$4:$BF$2320,N$1,FALSE),VLOOKUP($A124,Pit!$A$4:$BA$1686,N$2,FALSE))</f>
        <v>2</v>
      </c>
      <c r="O124" s="16">
        <f>IF($C124="B",VLOOKUP($A124,Bat!$A$4:$BF$2320,O$1,FALSE),VLOOKUP($A124,Pit!$A$4:$BA$1686,O$2,FALSE))</f>
        <v>6</v>
      </c>
      <c r="P124" s="16">
        <f>IF($C124="B",VLOOKUP($A124,Bat!$A$4:$BF$2320,P$1,FALSE),VLOOKUP($A124,Pit!$A$4:$BA$1686,P$2,FALSE))</f>
        <v>4</v>
      </c>
      <c r="Q124" s="17">
        <f>IF($C124="B",VLOOKUP($A124,Bat!$A$4:$BF$2320,Q$1,FALSE),VLOOKUP($A124,Pit!$A$4:$BA$1686,Q$2,FALSE))</f>
        <v>5</v>
      </c>
      <c r="R124" s="18">
        <f>IF($C124="B",VLOOKUP($A124,Bat!$A$4:$BF$2320,R$1,FALSE),VLOOKUP($A124,Pit!$A$4:$BA$1686,R$2,FALSE))</f>
        <v>7.2393896655434311</v>
      </c>
      <c r="S124" s="19">
        <f>IF($C124="B",VLOOKUP($A124,Bat!$A$4:$BF$2320,S$1,FALSE),VLOOKUP($A124,Pit!$A$4:$BA$1686,S$2,FALSE))</f>
        <v>1.4468241818977279</v>
      </c>
      <c r="T124" s="20" t="str">
        <f>IF($C124="B",VLOOKUP($A124,Bat!$A$4:$BF$2320,T$1,FALSE),VLOOKUP($A124,Pit!$A$4:$BA$1686,T$2,FALSE))</f>
        <v>$220k</v>
      </c>
      <c r="U124" s="17" t="str">
        <f>VLOOKUP(IF($C124="B",VLOOKUP($A124,Bat!$A$4:$AU$2320,U$1,FALSE),VLOOKUP($A124,Pit!$A$4:$BE$1686,U$2,FALSE)),COND!$A$35:$B$41,2,FALSE)</f>
        <v>??</v>
      </c>
      <c r="V124" s="21">
        <f>IF($C124="B",VLOOKUP($A124,Bat!$A$4:$AT$2284,46,FALSE),VLOOKUP($A124,Pit!$A$4:$BD$1664,56,FALSE))</f>
        <v>86</v>
      </c>
      <c r="W124" s="16">
        <f t="shared" si="7"/>
        <v>999</v>
      </c>
      <c r="X124" s="16"/>
      <c r="Y124" s="22">
        <f t="shared" si="8"/>
        <v>191</v>
      </c>
      <c r="Z124" s="16">
        <f>IFERROR(VLOOKUP($D124,Results37!$F$3:$L$1396,Z$1,FALSE),"")</f>
        <v>120</v>
      </c>
      <c r="AA124" s="47">
        <f>IF(ISERROR(VLOOKUP(D124,Results37!$F$3:$O$399,AA$1,FALSE)),"",IF(VLOOKUP(D124,Results37!$F$3:$O$399,AA$1+1,FALSE)=1,"S"&amp;VLOOKUP(D124,Results37!$F$3:$O$399,AA$1,FALSE),VLOOKUP(D124,Results37!$F$3:$O$399,AA$1,FALSE)))</f>
        <v>5</v>
      </c>
      <c r="AB124" s="16">
        <f>IFERROR(VLOOKUP($D124,Results37!$F$3:$L$1396,AB$1,FALSE),"")</f>
        <v>10</v>
      </c>
      <c r="AC124" s="16" t="str">
        <f>IFERROR(VLOOKUP($D124,Results37!$F$3:$L$1396,AC$1,FALSE),"")</f>
        <v>New Orleans Trendsetters</v>
      </c>
      <c r="AD124" s="16" t="str">
        <f t="shared" si="9"/>
        <v/>
      </c>
      <c r="AE124" s="20">
        <f>IF(ISERROR(VLOOKUP($AC124&amp;"-"&amp;$F124&amp;" "&amp;G124,Bonuses!$B$1:$G$1006,4,FALSE)),"",INT(VLOOKUP($AC124&amp;"-"&amp;$F124&amp;" "&amp;$G124,Bonuses!$B$1:$G$1006,4,FALSE)))</f>
        <v>300000</v>
      </c>
      <c r="AF124" s="16" t="str">
        <f>IF(ISERROR(VLOOKUP($AC124&amp;"-"&amp;$F124,Bonuses!$B$1:$G$1006,5,FALSE)),"",IF(VLOOKUP($AC124&amp;"-"&amp;$F124,Bonuses!$B$1:$G$1006,5,FALSE)="","",VLOOKUP($AC124&amp;"-"&amp;$F124,Bonuses!$B$1:$G$1006,6,FALSE)&amp;" yrs, "&amp;VLOOKUP($AC124&amp;"-"&amp;$F124,Bonuses!$B$1:$G$1006,5,FALSE)))</f>
        <v/>
      </c>
    </row>
    <row r="125" spans="1:32" s="21" customFormat="1" x14ac:dyDescent="0.25">
      <c r="A125" s="21" t="s">
        <v>2948</v>
      </c>
      <c r="B125" s="21">
        <f t="shared" si="5"/>
        <v>1</v>
      </c>
      <c r="C125" s="21" t="str">
        <f t="shared" si="6"/>
        <v>P</v>
      </c>
      <c r="D125" s="17">
        <f>IF($C125="B",VLOOKUP($A125,Bat!$A$4:$BF$2320,D$1,FALSE),VLOOKUP($A125,Pit!$A$4:$BA$1686,D$2,FALSE))</f>
        <v>1824</v>
      </c>
      <c r="E125" s="16" t="str">
        <f>IF($C125="B",VLOOKUP($A125,Bat!$A$4:$BF$2320,E$1,FALSE),VLOOKUP($A125,Pit!$A$4:$BA$1686,E$2,FALSE))</f>
        <v>CL</v>
      </c>
      <c r="F125" s="16" t="str">
        <f>IF($C125="B",VLOOKUP($A125,Bat!$A$4:$BF$2320,F$1,FALSE),VLOOKUP($A125,Pit!$A$4:$BA$1686,F$2,FALSE))</f>
        <v>António</v>
      </c>
      <c r="G125" s="16" t="str">
        <f>IF($C125="B",VLOOKUP($A125,Bat!$A$4:$BF$2320,G$1,FALSE),VLOOKUP($A125,Pit!$A$4:$BA$1686,G$2,FALSE))</f>
        <v>Bonilla</v>
      </c>
      <c r="H125" s="16">
        <f>IF($C125="B",VLOOKUP($A125,Bat!$A$4:$BF$2320,H$1,FALSE),VLOOKUP($A125,Pit!$A$4:$BA$1686,H$2,FALSE))</f>
        <v>18</v>
      </c>
      <c r="I125" s="16" t="str">
        <f>IF($C125="B",VLOOKUP($A125,Bat!$A$4:$BF$2320,I$1,FALSE),VLOOKUP($A125,Pit!$A$4:$BA$1686,I$2,FALSE))</f>
        <v>L</v>
      </c>
      <c r="J125" s="16" t="str">
        <f>IF($C125="B",VLOOKUP($A125,Bat!$A$4:$BF$2320,J$1,FALSE),VLOOKUP($A125,Pit!$A$4:$BA$1686,J$2,FALSE))</f>
        <v>L</v>
      </c>
      <c r="K125" s="16" t="str">
        <f>IF($C125="B",VLOOKUP($A125,Bat!$A$4:$BF$2320,K$1,FALSE),VLOOKUP($A125,Pit!$A$4:$BA$1686,K$2,FALSE))</f>
        <v>Normal</v>
      </c>
      <c r="L125" s="17" t="str">
        <f>IF($C125="B",VLOOKUP($A125,Bat!$A$4:$BF$2320,L$1,FALSE),VLOOKUP($A125,Pit!$A$4:$BA$1686,L$2,FALSE))</f>
        <v>Normal</v>
      </c>
      <c r="M125" s="16">
        <f>IF($C125="B",VLOOKUP($A125,Bat!$A$4:$BF$2320,M$1,FALSE),VLOOKUP($A125,Pit!$A$4:$BA$1686,M$2,FALSE))</f>
        <v>7</v>
      </c>
      <c r="N125" s="16">
        <f>IF($C125="B",VLOOKUP($A125,Bat!$A$4:$BF$2320,N$1,FALSE),VLOOKUP($A125,Pit!$A$4:$BA$1686,N$2,FALSE))</f>
        <v>4</v>
      </c>
      <c r="O125" s="16">
        <f>IF($C125="B",VLOOKUP($A125,Bat!$A$4:$BF$2320,O$1,FALSE),VLOOKUP($A125,Pit!$A$4:$BA$1686,O$2,FALSE))</f>
        <v>1</v>
      </c>
      <c r="P125" s="16" t="str">
        <f>IF($C125="B",VLOOKUP($A125,Bat!$A$4:$BF$2320,P$1,FALSE),VLOOKUP($A125,Pit!$A$4:$BA$1686,P$2,FALSE))</f>
        <v>86-88 Mph</v>
      </c>
      <c r="Q125" s="17">
        <f>IF($C125="B",VLOOKUP($A125,Bat!$A$4:$BF$2320,Q$1,FALSE),VLOOKUP($A125,Pit!$A$4:$BA$1686,Q$2,FALSE))</f>
        <v>4</v>
      </c>
      <c r="R125" s="18">
        <f>IF($C125="B",VLOOKUP($A125,Bat!$A$4:$BF$2320,R$1,FALSE),VLOOKUP($A125,Pit!$A$4:$BA$1686,R$2,FALSE))</f>
        <v>23.01189558919809</v>
      </c>
      <c r="S125" s="19">
        <f>IF($C125="B",VLOOKUP($A125,Bat!$A$4:$BF$2320,S$1,FALSE),VLOOKUP($A125,Pit!$A$4:$BA$1686,S$2,FALSE))</f>
        <v>0.96404255032172881</v>
      </c>
      <c r="T125" s="20" t="str">
        <f>IF($C125="B",VLOOKUP($A125,Bat!$A$4:$BF$2320,T$1,FALSE),VLOOKUP($A125,Pit!$A$4:$BA$1686,T$2,FALSE))</f>
        <v>$130k</v>
      </c>
      <c r="U125" s="17" t="str">
        <f>VLOOKUP(IF($C125="B",VLOOKUP($A125,Bat!$A$4:$AU$2320,U$1,FALSE),VLOOKUP($A125,Pit!$A$4:$BE$1686,U$2,FALSE)),COND!$A$35:$B$41,2,FALSE)</f>
        <v>??</v>
      </c>
      <c r="V125" s="21">
        <f>IF($C125="B",VLOOKUP($A125,Bat!$A$4:$AT$2284,46,FALSE),VLOOKUP($A125,Pit!$A$4:$BD$1664,56,FALSE))</f>
        <v>127</v>
      </c>
      <c r="W125" s="16">
        <f t="shared" si="7"/>
        <v>999</v>
      </c>
      <c r="X125" s="16"/>
      <c r="Y125" s="22">
        <f t="shared" si="8"/>
        <v>301</v>
      </c>
      <c r="Z125" s="16">
        <f>IFERROR(VLOOKUP($D125,Results37!$F$3:$L$1396,Z$1,FALSE),"")</f>
        <v>121</v>
      </c>
      <c r="AA125" s="47">
        <f>IF(ISERROR(VLOOKUP(D125,Results37!$F$3:$O$399,AA$1,FALSE)),"",IF(VLOOKUP(D125,Results37!$F$3:$O$399,AA$1+1,FALSE)=1,"S"&amp;VLOOKUP(D125,Results37!$F$3:$O$399,AA$1,FALSE),VLOOKUP(D125,Results37!$F$3:$O$399,AA$1,FALSE)))</f>
        <v>5</v>
      </c>
      <c r="AB125" s="16">
        <f>IFERROR(VLOOKUP($D125,Results37!$F$3:$L$1396,AB$1,FALSE),"")</f>
        <v>11</v>
      </c>
      <c r="AC125" s="16" t="str">
        <f>IFERROR(VLOOKUP($D125,Results37!$F$3:$L$1396,AC$1,FALSE),"")</f>
        <v>Neo-Tokyo Akira</v>
      </c>
      <c r="AD125" s="16" t="str">
        <f t="shared" si="9"/>
        <v/>
      </c>
      <c r="AE125" s="20">
        <f>IF(ISERROR(VLOOKUP($AC125&amp;"-"&amp;$F125&amp;" "&amp;G125,Bonuses!$B$1:$G$1006,4,FALSE)),"",INT(VLOOKUP($AC125&amp;"-"&amp;$F125&amp;" "&amp;$G125,Bonuses!$B$1:$G$1006,4,FALSE)))</f>
        <v>140000</v>
      </c>
      <c r="AF125" s="16" t="str">
        <f>IF(ISERROR(VLOOKUP($AC125&amp;"-"&amp;$F125,Bonuses!$B$1:$G$1006,5,FALSE)),"",IF(VLOOKUP($AC125&amp;"-"&amp;$F125,Bonuses!$B$1:$G$1006,5,FALSE)="","",VLOOKUP($AC125&amp;"-"&amp;$F125,Bonuses!$B$1:$G$1006,6,FALSE)&amp;" yrs, "&amp;VLOOKUP($AC125&amp;"-"&amp;$F125,Bonuses!$B$1:$G$1006,5,FALSE)))</f>
        <v/>
      </c>
    </row>
    <row r="126" spans="1:32" s="21" customFormat="1" x14ac:dyDescent="0.25">
      <c r="A126" s="21" t="s">
        <v>1873</v>
      </c>
      <c r="B126" s="21">
        <f t="shared" si="5"/>
        <v>1</v>
      </c>
      <c r="C126" s="21" t="str">
        <f t="shared" si="6"/>
        <v>B</v>
      </c>
      <c r="D126" s="17">
        <f>IF($C126="B",VLOOKUP($A126,Bat!$A$4:$BF$2320,D$1,FALSE),VLOOKUP($A126,Pit!$A$4:$BA$1686,D$2,FALSE))</f>
        <v>11500</v>
      </c>
      <c r="E126" s="16" t="str">
        <f>IF($C126="B",VLOOKUP($A126,Bat!$A$4:$BF$2320,E$1,FALSE),VLOOKUP($A126,Pit!$A$4:$BA$1686,E$2,FALSE))</f>
        <v>LF</v>
      </c>
      <c r="F126" s="16" t="str">
        <f>IF($C126="B",VLOOKUP($A126,Bat!$A$4:$BF$2320,F$1,FALSE),VLOOKUP($A126,Pit!$A$4:$BA$1686,F$2,FALSE))</f>
        <v>Lenny</v>
      </c>
      <c r="G126" s="16" t="str">
        <f>IF($C126="B",VLOOKUP($A126,Bat!$A$4:$BF$2320,G$1,FALSE),VLOOKUP($A126,Pit!$A$4:$BA$1686,G$2,FALSE))</f>
        <v>Horrocks</v>
      </c>
      <c r="H126" s="16">
        <f>IF($C126="B",VLOOKUP($A126,Bat!$A$4:$BF$2320,H$1,FALSE),VLOOKUP($A126,Pit!$A$4:$BA$1686,H$2,FALSE))</f>
        <v>21</v>
      </c>
      <c r="I126" s="16" t="str">
        <f>IF($C126="B",VLOOKUP($A126,Bat!$A$4:$BF$2320,I$1,FALSE),VLOOKUP($A126,Pit!$A$4:$BA$1686,I$2,FALSE))</f>
        <v>L</v>
      </c>
      <c r="J126" s="16" t="str">
        <f>IF($C126="B",VLOOKUP($A126,Bat!$A$4:$BF$2320,J$1,FALSE),VLOOKUP($A126,Pit!$A$4:$BA$1686,J$2,FALSE))</f>
        <v>L</v>
      </c>
      <c r="K126" s="16" t="str">
        <f>IF($C126="B",VLOOKUP($A126,Bat!$A$4:$BF$2320,K$1,FALSE),VLOOKUP($A126,Pit!$A$4:$BA$1686,K$2,FALSE))</f>
        <v>High</v>
      </c>
      <c r="L126" s="17" t="str">
        <f>IF($C126="B",VLOOKUP($A126,Bat!$A$4:$BF$2320,L$1,FALSE),VLOOKUP($A126,Pit!$A$4:$BA$1686,L$2,FALSE))</f>
        <v>Normal</v>
      </c>
      <c r="M126" s="16">
        <f>IF($C126="B",VLOOKUP($A126,Bat!$A$4:$BF$2320,M$1,FALSE),VLOOKUP($A126,Pit!$A$4:$BA$1686,M$2,FALSE))</f>
        <v>3</v>
      </c>
      <c r="N126" s="16">
        <f>IF($C126="B",VLOOKUP($A126,Bat!$A$4:$BF$2320,N$1,FALSE),VLOOKUP($A126,Pit!$A$4:$BA$1686,N$2,FALSE))</f>
        <v>5</v>
      </c>
      <c r="O126" s="16">
        <f>IF($C126="B",VLOOKUP($A126,Bat!$A$4:$BF$2320,O$1,FALSE),VLOOKUP($A126,Pit!$A$4:$BA$1686,O$2,FALSE))</f>
        <v>5</v>
      </c>
      <c r="P126" s="16">
        <f>IF($C126="B",VLOOKUP($A126,Bat!$A$4:$BF$2320,P$1,FALSE),VLOOKUP($A126,Pit!$A$4:$BA$1686,P$2,FALSE))</f>
        <v>9</v>
      </c>
      <c r="Q126" s="17">
        <f>IF($C126="B",VLOOKUP($A126,Bat!$A$4:$BF$2320,Q$1,FALSE),VLOOKUP($A126,Pit!$A$4:$BA$1686,Q$2,FALSE))</f>
        <v>4</v>
      </c>
      <c r="R126" s="18">
        <f>IF($C126="B",VLOOKUP($A126,Bat!$A$4:$BF$2320,R$1,FALSE),VLOOKUP($A126,Pit!$A$4:$BA$1686,R$2,FALSE))</f>
        <v>9.4044375644584797</v>
      </c>
      <c r="S126" s="19">
        <f>IF($C126="B",VLOOKUP($A126,Bat!$A$4:$BF$2320,S$1,FALSE),VLOOKUP($A126,Pit!$A$4:$BA$1686,S$2,FALSE))</f>
        <v>1.7555089673562447</v>
      </c>
      <c r="T126" s="20" t="str">
        <f>IF($C126="B",VLOOKUP($A126,Bat!$A$4:$BF$2320,T$1,FALSE),VLOOKUP($A126,Pit!$A$4:$BA$1686,T$2,FALSE))</f>
        <v>$170k</v>
      </c>
      <c r="U126" s="17" t="str">
        <f>VLOOKUP(IF($C126="B",VLOOKUP($A126,Bat!$A$4:$AU$2320,U$1,FALSE),VLOOKUP($A126,Pit!$A$4:$BE$1686,U$2,FALSE)),COND!$A$35:$B$41,2,FALSE)</f>
        <v>??</v>
      </c>
      <c r="V126" s="21">
        <f>IF($C126="B",VLOOKUP($A126,Bat!$A$4:$AT$2284,46,FALSE),VLOOKUP($A126,Pit!$A$4:$BD$1664,56,FALSE))</f>
        <v>46</v>
      </c>
      <c r="W126" s="16">
        <f t="shared" si="7"/>
        <v>999</v>
      </c>
      <c r="X126" s="16"/>
      <c r="Y126" s="22">
        <f t="shared" si="8"/>
        <v>132</v>
      </c>
      <c r="Z126" s="16">
        <f>IFERROR(VLOOKUP($D126,Results37!$F$3:$L$1396,Z$1,FALSE),"")</f>
        <v>122</v>
      </c>
      <c r="AA126" s="47">
        <f>IF(ISERROR(VLOOKUP(D126,Results37!$F$3:$O$399,AA$1,FALSE)),"",IF(VLOOKUP(D126,Results37!$F$3:$O$399,AA$1+1,FALSE)=1,"S"&amp;VLOOKUP(D126,Results37!$F$3:$O$399,AA$1,FALSE),VLOOKUP(D126,Results37!$F$3:$O$399,AA$1,FALSE)))</f>
        <v>5</v>
      </c>
      <c r="AB126" s="16">
        <f>IFERROR(VLOOKUP($D126,Results37!$F$3:$L$1396,AB$1,FALSE),"")</f>
        <v>12</v>
      </c>
      <c r="AC126" s="16" t="str">
        <f>IFERROR(VLOOKUP($D126,Results37!$F$3:$L$1396,AC$1,FALSE),"")</f>
        <v>Bakersfield Bears</v>
      </c>
      <c r="AD126" s="16" t="str">
        <f t="shared" si="9"/>
        <v/>
      </c>
      <c r="AE126" s="20">
        <f>IF(ISERROR(VLOOKUP($AC126&amp;"-"&amp;$F126&amp;" "&amp;G126,Bonuses!$B$1:$G$1006,4,FALSE)),"",INT(VLOOKUP($AC126&amp;"-"&amp;$F126&amp;" "&amp;$G126,Bonuses!$B$1:$G$1006,4,FALSE)))</f>
        <v>250000</v>
      </c>
      <c r="AF126" s="16" t="str">
        <f>IF(ISERROR(VLOOKUP($AC126&amp;"-"&amp;$F126,Bonuses!$B$1:$G$1006,5,FALSE)),"",IF(VLOOKUP($AC126&amp;"-"&amp;$F126,Bonuses!$B$1:$G$1006,5,FALSE)="","",VLOOKUP($AC126&amp;"-"&amp;$F126,Bonuses!$B$1:$G$1006,6,FALSE)&amp;" yrs, "&amp;VLOOKUP($AC126&amp;"-"&amp;$F126,Bonuses!$B$1:$G$1006,5,FALSE)))</f>
        <v/>
      </c>
    </row>
    <row r="127" spans="1:32" s="21" customFormat="1" x14ac:dyDescent="0.25">
      <c r="A127" s="21" t="s">
        <v>1888</v>
      </c>
      <c r="B127" s="21">
        <f t="shared" si="5"/>
        <v>1</v>
      </c>
      <c r="C127" s="21" t="str">
        <f t="shared" si="6"/>
        <v>B</v>
      </c>
      <c r="D127" s="17">
        <f>IF($C127="B",VLOOKUP($A127,Bat!$A$4:$BF$2320,D$1,FALSE),VLOOKUP($A127,Pit!$A$4:$BA$1686,D$2,FALSE))</f>
        <v>4627</v>
      </c>
      <c r="E127" s="16" t="str">
        <f>IF($C127="B",VLOOKUP($A127,Bat!$A$4:$BF$2320,E$1,FALSE),VLOOKUP($A127,Pit!$A$4:$BA$1686,E$2,FALSE))</f>
        <v>1B</v>
      </c>
      <c r="F127" s="16" t="str">
        <f>IF($C127="B",VLOOKUP($A127,Bat!$A$4:$BF$2320,F$1,FALSE),VLOOKUP($A127,Pit!$A$4:$BA$1686,F$2,FALSE))</f>
        <v>John</v>
      </c>
      <c r="G127" s="16" t="str">
        <f>IF($C127="B",VLOOKUP($A127,Bat!$A$4:$BF$2320,G$1,FALSE),VLOOKUP($A127,Pit!$A$4:$BA$1686,G$2,FALSE))</f>
        <v>Davis</v>
      </c>
      <c r="H127" s="16">
        <f>IF($C127="B",VLOOKUP($A127,Bat!$A$4:$BF$2320,H$1,FALSE),VLOOKUP($A127,Pit!$A$4:$BA$1686,H$2,FALSE))</f>
        <v>21</v>
      </c>
      <c r="I127" s="16" t="str">
        <f>IF($C127="B",VLOOKUP($A127,Bat!$A$4:$BF$2320,I$1,FALSE),VLOOKUP($A127,Pit!$A$4:$BA$1686,I$2,FALSE))</f>
        <v>R</v>
      </c>
      <c r="J127" s="16" t="str">
        <f>IF($C127="B",VLOOKUP($A127,Bat!$A$4:$BF$2320,J$1,FALSE),VLOOKUP($A127,Pit!$A$4:$BA$1686,J$2,FALSE))</f>
        <v>R</v>
      </c>
      <c r="K127" s="16" t="str">
        <f>IF($C127="B",VLOOKUP($A127,Bat!$A$4:$BF$2320,K$1,FALSE),VLOOKUP($A127,Pit!$A$4:$BA$1686,K$2,FALSE))</f>
        <v>Normal</v>
      </c>
      <c r="L127" s="17" t="str">
        <f>IF($C127="B",VLOOKUP($A127,Bat!$A$4:$BF$2320,L$1,FALSE),VLOOKUP($A127,Pit!$A$4:$BA$1686,L$2,FALSE))</f>
        <v>High</v>
      </c>
      <c r="M127" s="16">
        <f>IF($C127="B",VLOOKUP($A127,Bat!$A$4:$BF$2320,M$1,FALSE),VLOOKUP($A127,Pit!$A$4:$BA$1686,M$2,FALSE))</f>
        <v>4</v>
      </c>
      <c r="N127" s="16">
        <f>IF($C127="B",VLOOKUP($A127,Bat!$A$4:$BF$2320,N$1,FALSE),VLOOKUP($A127,Pit!$A$4:$BA$1686,N$2,FALSE))</f>
        <v>6</v>
      </c>
      <c r="O127" s="16">
        <f>IF($C127="B",VLOOKUP($A127,Bat!$A$4:$BF$2320,O$1,FALSE),VLOOKUP($A127,Pit!$A$4:$BA$1686,O$2,FALSE))</f>
        <v>2</v>
      </c>
      <c r="P127" s="16">
        <f>IF($C127="B",VLOOKUP($A127,Bat!$A$4:$BF$2320,P$1,FALSE),VLOOKUP($A127,Pit!$A$4:$BA$1686,P$2,FALSE))</f>
        <v>4</v>
      </c>
      <c r="Q127" s="17">
        <f>IF($C127="B",VLOOKUP($A127,Bat!$A$4:$BF$2320,Q$1,FALSE),VLOOKUP($A127,Pit!$A$4:$BA$1686,Q$2,FALSE))</f>
        <v>6</v>
      </c>
      <c r="R127" s="18">
        <f>IF($C127="B",VLOOKUP($A127,Bat!$A$4:$BF$2320,R$1,FALSE),VLOOKUP($A127,Pit!$A$4:$BA$1686,R$2,FALSE))</f>
        <v>6.511374726976296</v>
      </c>
      <c r="S127" s="19">
        <f>IF($C127="B",VLOOKUP($A127,Bat!$A$4:$BF$2320,S$1,FALSE),VLOOKUP($A127,Pit!$A$4:$BA$1686,S$2,FALSE))</f>
        <v>1.3430264159292213</v>
      </c>
      <c r="T127" s="20" t="str">
        <f>IF($C127="B",VLOOKUP($A127,Bat!$A$4:$BF$2320,T$1,FALSE),VLOOKUP($A127,Pit!$A$4:$BA$1686,T$2,FALSE))</f>
        <v>$210k</v>
      </c>
      <c r="U127" s="17" t="str">
        <f>VLOOKUP(IF($C127="B",VLOOKUP($A127,Bat!$A$4:$AU$2320,U$1,FALSE),VLOOKUP($A127,Pit!$A$4:$BE$1686,U$2,FALSE)),COND!$A$35:$B$41,2,FALSE)</f>
        <v>??</v>
      </c>
      <c r="V127" s="21">
        <f>IF($C127="B",VLOOKUP($A127,Bat!$A$4:$AT$2284,46,FALSE),VLOOKUP($A127,Pit!$A$4:$BD$1664,56,FALSE))</f>
        <v>87</v>
      </c>
      <c r="W127" s="16">
        <f t="shared" si="7"/>
        <v>999</v>
      </c>
      <c r="X127" s="16"/>
      <c r="Y127" s="22">
        <f t="shared" si="8"/>
        <v>212</v>
      </c>
      <c r="Z127" s="16">
        <f>IFERROR(VLOOKUP($D127,Results37!$F$3:$L$1396,Z$1,FALSE),"")</f>
        <v>123</v>
      </c>
      <c r="AA127" s="47">
        <f>IF(ISERROR(VLOOKUP(D127,Results37!$F$3:$O$399,AA$1,FALSE)),"",IF(VLOOKUP(D127,Results37!$F$3:$O$399,AA$1+1,FALSE)=1,"S"&amp;VLOOKUP(D127,Results37!$F$3:$O$399,AA$1,FALSE),VLOOKUP(D127,Results37!$F$3:$O$399,AA$1,FALSE)))</f>
        <v>5</v>
      </c>
      <c r="AB127" s="16">
        <f>IFERROR(VLOOKUP($D127,Results37!$F$3:$L$1396,AB$1,FALSE),"")</f>
        <v>13</v>
      </c>
      <c r="AC127" s="16" t="str">
        <f>IFERROR(VLOOKUP($D127,Results37!$F$3:$L$1396,AC$1,FALSE),"")</f>
        <v>Arlington Bureaucrats</v>
      </c>
      <c r="AD127" s="16" t="str">
        <f t="shared" si="9"/>
        <v/>
      </c>
      <c r="AE127" s="20" t="str">
        <f>IF(ISERROR(VLOOKUP($AC127&amp;"-"&amp;$F127&amp;" "&amp;G127,Bonuses!$B$1:$G$1006,4,FALSE)),"",INT(VLOOKUP($AC127&amp;"-"&amp;$F127&amp;" "&amp;$G127,Bonuses!$B$1:$G$1006,4,FALSE)))</f>
        <v/>
      </c>
      <c r="AF127" s="16" t="str">
        <f>IF(ISERROR(VLOOKUP($AC127&amp;"-"&amp;$F127,Bonuses!$B$1:$G$1006,5,FALSE)),"",IF(VLOOKUP($AC127&amp;"-"&amp;$F127,Bonuses!$B$1:$G$1006,5,FALSE)="","",VLOOKUP($AC127&amp;"-"&amp;$F127,Bonuses!$B$1:$G$1006,6,FALSE)&amp;" yrs, "&amp;VLOOKUP($AC127&amp;"-"&amp;$F127,Bonuses!$B$1:$G$1006,5,FALSE)))</f>
        <v/>
      </c>
    </row>
    <row r="128" spans="1:32" s="21" customFormat="1" x14ac:dyDescent="0.25">
      <c r="A128" s="21" t="s">
        <v>1863</v>
      </c>
      <c r="B128" s="21">
        <f t="shared" si="5"/>
        <v>1</v>
      </c>
      <c r="C128" s="21" t="str">
        <f t="shared" si="6"/>
        <v>B</v>
      </c>
      <c r="D128" s="17">
        <f>IF($C128="B",VLOOKUP($A128,Bat!$A$4:$BF$2320,D$1,FALSE),VLOOKUP($A128,Pit!$A$4:$BA$1686,D$2,FALSE))</f>
        <v>16061</v>
      </c>
      <c r="E128" s="16" t="str">
        <f>IF($C128="B",VLOOKUP($A128,Bat!$A$4:$BF$2320,E$1,FALSE),VLOOKUP($A128,Pit!$A$4:$BA$1686,E$2,FALSE))</f>
        <v>C</v>
      </c>
      <c r="F128" s="16" t="str">
        <f>IF($C128="B",VLOOKUP($A128,Bat!$A$4:$BF$2320,F$1,FALSE),VLOOKUP($A128,Pit!$A$4:$BA$1686,F$2,FALSE))</f>
        <v>Ellis</v>
      </c>
      <c r="G128" s="16" t="str">
        <f>IF($C128="B",VLOOKUP($A128,Bat!$A$4:$BF$2320,G$1,FALSE),VLOOKUP($A128,Pit!$A$4:$BA$1686,G$2,FALSE))</f>
        <v>Nock</v>
      </c>
      <c r="H128" s="16">
        <f>IF($C128="B",VLOOKUP($A128,Bat!$A$4:$BF$2320,H$1,FALSE),VLOOKUP($A128,Pit!$A$4:$BA$1686,H$2,FALSE))</f>
        <v>21</v>
      </c>
      <c r="I128" s="16" t="str">
        <f>IF($C128="B",VLOOKUP($A128,Bat!$A$4:$BF$2320,I$1,FALSE),VLOOKUP($A128,Pit!$A$4:$BA$1686,I$2,FALSE))</f>
        <v>R</v>
      </c>
      <c r="J128" s="16" t="str">
        <f>IF($C128="B",VLOOKUP($A128,Bat!$A$4:$BF$2320,J$1,FALSE),VLOOKUP($A128,Pit!$A$4:$BA$1686,J$2,FALSE))</f>
        <v>R</v>
      </c>
      <c r="K128" s="16" t="str">
        <f>IF($C128="B",VLOOKUP($A128,Bat!$A$4:$BF$2320,K$1,FALSE),VLOOKUP($A128,Pit!$A$4:$BA$1686,K$2,FALSE))</f>
        <v>Normal</v>
      </c>
      <c r="L128" s="17" t="str">
        <f>IF($C128="B",VLOOKUP($A128,Bat!$A$4:$BF$2320,L$1,FALSE),VLOOKUP($A128,Pit!$A$4:$BA$1686,L$2,FALSE))</f>
        <v>Normal</v>
      </c>
      <c r="M128" s="16">
        <f>IF($C128="B",VLOOKUP($A128,Bat!$A$4:$BF$2320,M$1,FALSE),VLOOKUP($A128,Pit!$A$4:$BA$1686,M$2,FALSE))</f>
        <v>4</v>
      </c>
      <c r="N128" s="16">
        <f>IF($C128="B",VLOOKUP($A128,Bat!$A$4:$BF$2320,N$1,FALSE),VLOOKUP($A128,Pit!$A$4:$BA$1686,N$2,FALSE))</f>
        <v>5</v>
      </c>
      <c r="O128" s="16">
        <f>IF($C128="B",VLOOKUP($A128,Bat!$A$4:$BF$2320,O$1,FALSE),VLOOKUP($A128,Pit!$A$4:$BA$1686,O$2,FALSE))</f>
        <v>3</v>
      </c>
      <c r="P128" s="16">
        <f>IF($C128="B",VLOOKUP($A128,Bat!$A$4:$BF$2320,P$1,FALSE),VLOOKUP($A128,Pit!$A$4:$BA$1686,P$2,FALSE))</f>
        <v>5</v>
      </c>
      <c r="Q128" s="17">
        <f>IF($C128="B",VLOOKUP($A128,Bat!$A$4:$BF$2320,Q$1,FALSE),VLOOKUP($A128,Pit!$A$4:$BA$1686,Q$2,FALSE))</f>
        <v>6</v>
      </c>
      <c r="R128" s="18">
        <f>IF($C128="B",VLOOKUP($A128,Bat!$A$4:$BF$2320,R$1,FALSE),VLOOKUP($A128,Pit!$A$4:$BA$1686,R$2,FALSE))</f>
        <v>9.1833096229797651</v>
      </c>
      <c r="S128" s="19">
        <f>IF($C128="B",VLOOKUP($A128,Bat!$A$4:$BF$2320,S$1,FALSE),VLOOKUP($A128,Pit!$A$4:$BA$1686,S$2,FALSE))</f>
        <v>1.7239813363932317</v>
      </c>
      <c r="T128" s="20" t="str">
        <f>IF($C128="B",VLOOKUP($A128,Bat!$A$4:$BF$2320,T$1,FALSE),VLOOKUP($A128,Pit!$A$4:$BA$1686,T$2,FALSE))</f>
        <v>$210k</v>
      </c>
      <c r="U128" s="17" t="str">
        <f>VLOOKUP(IF($C128="B",VLOOKUP($A128,Bat!$A$4:$AU$2320,U$1,FALSE),VLOOKUP($A128,Pit!$A$4:$BE$1686,U$2,FALSE)),COND!$A$35:$B$41,2,FALSE)</f>
        <v>??</v>
      </c>
      <c r="V128" s="21">
        <f>IF($C128="B",VLOOKUP($A128,Bat!$A$4:$AT$2284,46,FALSE),VLOOKUP($A128,Pit!$A$4:$BD$1664,56,FALSE))</f>
        <v>69</v>
      </c>
      <c r="W128" s="16">
        <f t="shared" si="7"/>
        <v>999</v>
      </c>
      <c r="X128" s="16"/>
      <c r="Y128" s="22">
        <f t="shared" si="8"/>
        <v>137</v>
      </c>
      <c r="Z128" s="16">
        <f>IFERROR(VLOOKUP($D128,Results37!$F$3:$L$1396,Z$1,FALSE),"")</f>
        <v>124</v>
      </c>
      <c r="AA128" s="47">
        <f>IF(ISERROR(VLOOKUP(D128,Results37!$F$3:$O$399,AA$1,FALSE)),"",IF(VLOOKUP(D128,Results37!$F$3:$O$399,AA$1+1,FALSE)=1,"S"&amp;VLOOKUP(D128,Results37!$F$3:$O$399,AA$1,FALSE),VLOOKUP(D128,Results37!$F$3:$O$399,AA$1,FALSE)))</f>
        <v>5</v>
      </c>
      <c r="AB128" s="16">
        <f>IFERROR(VLOOKUP($D128,Results37!$F$3:$L$1396,AB$1,FALSE),"")</f>
        <v>14</v>
      </c>
      <c r="AC128" s="16" t="str">
        <f>IFERROR(VLOOKUP($D128,Results37!$F$3:$L$1396,AC$1,FALSE),"")</f>
        <v>Canton Longshoremen</v>
      </c>
      <c r="AD128" s="16" t="str">
        <f t="shared" si="9"/>
        <v/>
      </c>
      <c r="AE128" s="20" t="str">
        <f>IF(ISERROR(VLOOKUP($AC128&amp;"-"&amp;$F128&amp;" "&amp;G128,Bonuses!$B$1:$G$1006,4,FALSE)),"",INT(VLOOKUP($AC128&amp;"-"&amp;$F128&amp;" "&amp;$G128,Bonuses!$B$1:$G$1006,4,FALSE)))</f>
        <v/>
      </c>
      <c r="AF128" s="16" t="str">
        <f>IF(ISERROR(VLOOKUP($AC128&amp;"-"&amp;$F128,Bonuses!$B$1:$G$1006,5,FALSE)),"",IF(VLOOKUP($AC128&amp;"-"&amp;$F128,Bonuses!$B$1:$G$1006,5,FALSE)="","",VLOOKUP($AC128&amp;"-"&amp;$F128,Bonuses!$B$1:$G$1006,6,FALSE)&amp;" yrs, "&amp;VLOOKUP($AC128&amp;"-"&amp;$F128,Bonuses!$B$1:$G$1006,5,FALSE)))</f>
        <v/>
      </c>
    </row>
    <row r="129" spans="1:32" s="21" customFormat="1" x14ac:dyDescent="0.25">
      <c r="A129" s="21" t="s">
        <v>2019</v>
      </c>
      <c r="B129" s="21">
        <f t="shared" si="5"/>
        <v>1</v>
      </c>
      <c r="C129" s="21" t="str">
        <f t="shared" si="6"/>
        <v>B</v>
      </c>
      <c r="D129" s="17">
        <f>IF($C129="B",VLOOKUP($A129,Bat!$A$4:$BF$2320,D$1,FALSE),VLOOKUP($A129,Pit!$A$4:$BA$1686,D$2,FALSE))</f>
        <v>7537</v>
      </c>
      <c r="E129" s="16" t="str">
        <f>IF($C129="B",VLOOKUP($A129,Bat!$A$4:$BF$2320,E$1,FALSE),VLOOKUP($A129,Pit!$A$4:$BA$1686,E$2,FALSE))</f>
        <v>CF</v>
      </c>
      <c r="F129" s="16" t="str">
        <f>IF($C129="B",VLOOKUP($A129,Bat!$A$4:$BF$2320,F$1,FALSE),VLOOKUP($A129,Pit!$A$4:$BA$1686,F$2,FALSE))</f>
        <v>Martín</v>
      </c>
      <c r="G129" s="16" t="str">
        <f>IF($C129="B",VLOOKUP($A129,Bat!$A$4:$BF$2320,G$1,FALSE),VLOOKUP($A129,Pit!$A$4:$BA$1686,G$2,FALSE))</f>
        <v>Carmona</v>
      </c>
      <c r="H129" s="16">
        <f>IF($C129="B",VLOOKUP($A129,Bat!$A$4:$BF$2320,H$1,FALSE),VLOOKUP($A129,Pit!$A$4:$BA$1686,H$2,FALSE))</f>
        <v>18</v>
      </c>
      <c r="I129" s="16" t="str">
        <f>IF($C129="B",VLOOKUP($A129,Bat!$A$4:$BF$2320,I$1,FALSE),VLOOKUP($A129,Pit!$A$4:$BA$1686,I$2,FALSE))</f>
        <v>L</v>
      </c>
      <c r="J129" s="16" t="str">
        <f>IF($C129="B",VLOOKUP($A129,Bat!$A$4:$BF$2320,J$1,FALSE),VLOOKUP($A129,Pit!$A$4:$BA$1686,J$2,FALSE))</f>
        <v>L</v>
      </c>
      <c r="K129" s="16" t="str">
        <f>IF($C129="B",VLOOKUP($A129,Bat!$A$4:$BF$2320,K$1,FALSE),VLOOKUP($A129,Pit!$A$4:$BA$1686,K$2,FALSE))</f>
        <v>Normal</v>
      </c>
      <c r="L129" s="17" t="str">
        <f>IF($C129="B",VLOOKUP($A129,Bat!$A$4:$BF$2320,L$1,FALSE),VLOOKUP($A129,Pit!$A$4:$BA$1686,L$2,FALSE))</f>
        <v>Normal</v>
      </c>
      <c r="M129" s="16">
        <f>IF($C129="B",VLOOKUP($A129,Bat!$A$4:$BF$2320,M$1,FALSE),VLOOKUP($A129,Pit!$A$4:$BA$1686,M$2,FALSE))</f>
        <v>2</v>
      </c>
      <c r="N129" s="16">
        <f>IF($C129="B",VLOOKUP($A129,Bat!$A$4:$BF$2320,N$1,FALSE),VLOOKUP($A129,Pit!$A$4:$BA$1686,N$2,FALSE))</f>
        <v>6</v>
      </c>
      <c r="O129" s="16">
        <f>IF($C129="B",VLOOKUP($A129,Bat!$A$4:$BF$2320,O$1,FALSE),VLOOKUP($A129,Pit!$A$4:$BA$1686,O$2,FALSE))</f>
        <v>4</v>
      </c>
      <c r="P129" s="16">
        <f>IF($C129="B",VLOOKUP($A129,Bat!$A$4:$BF$2320,P$1,FALSE),VLOOKUP($A129,Pit!$A$4:$BA$1686,P$2,FALSE))</f>
        <v>4</v>
      </c>
      <c r="Q129" s="17">
        <f>IF($C129="B",VLOOKUP($A129,Bat!$A$4:$BF$2320,Q$1,FALSE),VLOOKUP($A129,Pit!$A$4:$BA$1686,Q$2,FALSE))</f>
        <v>3</v>
      </c>
      <c r="R129" s="18">
        <f>IF($C129="B",VLOOKUP($A129,Bat!$A$4:$BF$2320,R$1,FALSE),VLOOKUP($A129,Pit!$A$4:$BA$1686,R$2,FALSE))</f>
        <v>-0.10614198054394208</v>
      </c>
      <c r="S129" s="19">
        <f>IF($C129="B",VLOOKUP($A129,Bat!$A$4:$BF$2320,S$1,FALSE),VLOOKUP($A129,Pit!$A$4:$BA$1686,S$2,FALSE))</f>
        <v>0.39952455338258241</v>
      </c>
      <c r="T129" s="20" t="str">
        <f>IF($C129="B",VLOOKUP($A129,Bat!$A$4:$BF$2320,T$1,FALSE),VLOOKUP($A129,Pit!$A$4:$BA$1686,T$2,FALSE))</f>
        <v>$170k</v>
      </c>
      <c r="U129" s="17" t="str">
        <f>VLOOKUP(IF($C129="B",VLOOKUP($A129,Bat!$A$4:$AU$2320,U$1,FALSE),VLOOKUP($A129,Pit!$A$4:$BE$1686,U$2,FALSE)),COND!$A$35:$B$41,2,FALSE)</f>
        <v>??</v>
      </c>
      <c r="V129" s="21">
        <f>IF($C129="B",VLOOKUP($A129,Bat!$A$4:$AT$2284,46,FALSE),VLOOKUP($A129,Pit!$A$4:$BD$1664,56,FALSE))</f>
        <v>256</v>
      </c>
      <c r="W129" s="16">
        <f t="shared" si="7"/>
        <v>999</v>
      </c>
      <c r="X129" s="16"/>
      <c r="Y129" s="22">
        <f t="shared" si="8"/>
        <v>515</v>
      </c>
      <c r="Z129" s="16">
        <f>IFERROR(VLOOKUP($D129,Results37!$F$3:$L$1396,Z$1,FALSE),"")</f>
        <v>125</v>
      </c>
      <c r="AA129" s="47">
        <f>IF(ISERROR(VLOOKUP(D129,Results37!$F$3:$O$399,AA$1,FALSE)),"",IF(VLOOKUP(D129,Results37!$F$3:$O$399,AA$1+1,FALSE)=1,"S"&amp;VLOOKUP(D129,Results37!$F$3:$O$399,AA$1,FALSE),VLOOKUP(D129,Results37!$F$3:$O$399,AA$1,FALSE)))</f>
        <v>5</v>
      </c>
      <c r="AB129" s="16">
        <f>IFERROR(VLOOKUP($D129,Results37!$F$3:$L$1396,AB$1,FALSE),"")</f>
        <v>15</v>
      </c>
      <c r="AC129" s="16" t="str">
        <f>IFERROR(VLOOKUP($D129,Results37!$F$3:$L$1396,AC$1,FALSE),"")</f>
        <v>San Antonio Calzones of Laredo</v>
      </c>
      <c r="AD129" s="16" t="str">
        <f t="shared" si="9"/>
        <v/>
      </c>
      <c r="AE129" s="20" t="str">
        <f>IF(ISERROR(VLOOKUP($AC129&amp;"-"&amp;$F129&amp;" "&amp;G129,Bonuses!$B$1:$G$1006,4,FALSE)),"",INT(VLOOKUP($AC129&amp;"-"&amp;$F129&amp;" "&amp;$G129,Bonuses!$B$1:$G$1006,4,FALSE)))</f>
        <v/>
      </c>
      <c r="AF129" s="16" t="str">
        <f>IF(ISERROR(VLOOKUP($AC129&amp;"-"&amp;$F129,Bonuses!$B$1:$G$1006,5,FALSE)),"",IF(VLOOKUP($AC129&amp;"-"&amp;$F129,Bonuses!$B$1:$G$1006,5,FALSE)="","",VLOOKUP($AC129&amp;"-"&amp;$F129,Bonuses!$B$1:$G$1006,6,FALSE)&amp;" yrs, "&amp;VLOOKUP($AC129&amp;"-"&amp;$F129,Bonuses!$B$1:$G$1006,5,FALSE)))</f>
        <v/>
      </c>
    </row>
    <row r="130" spans="1:32" s="21" customFormat="1" x14ac:dyDescent="0.25">
      <c r="A130" s="21" t="s">
        <v>2449</v>
      </c>
      <c r="B130" s="21">
        <f t="shared" si="5"/>
        <v>1</v>
      </c>
      <c r="C130" s="21" t="str">
        <f t="shared" si="6"/>
        <v>P</v>
      </c>
      <c r="D130" s="17">
        <f>IF($C130="B",VLOOKUP($A130,Bat!$A$4:$BF$2320,D$1,FALSE),VLOOKUP($A130,Pit!$A$4:$BA$1686,D$2,FALSE))</f>
        <v>11493</v>
      </c>
      <c r="E130" s="16" t="str">
        <f>IF($C130="B",VLOOKUP($A130,Bat!$A$4:$BF$2320,E$1,FALSE),VLOOKUP($A130,Pit!$A$4:$BA$1686,E$2,FALSE))</f>
        <v>CL</v>
      </c>
      <c r="F130" s="16" t="str">
        <f>IF($C130="B",VLOOKUP($A130,Bat!$A$4:$BF$2320,F$1,FALSE),VLOOKUP($A130,Pit!$A$4:$BA$1686,F$2,FALSE))</f>
        <v>Tetsunori</v>
      </c>
      <c r="G130" s="16" t="str">
        <f>IF($C130="B",VLOOKUP($A130,Bat!$A$4:$BF$2320,G$1,FALSE),VLOOKUP($A130,Pit!$A$4:$BA$1686,G$2,FALSE))</f>
        <v>Hara</v>
      </c>
      <c r="H130" s="16">
        <f>IF($C130="B",VLOOKUP($A130,Bat!$A$4:$BF$2320,H$1,FALSE),VLOOKUP($A130,Pit!$A$4:$BA$1686,H$2,FALSE))</f>
        <v>21</v>
      </c>
      <c r="I130" s="16" t="str">
        <f>IF($C130="B",VLOOKUP($A130,Bat!$A$4:$BF$2320,I$1,FALSE),VLOOKUP($A130,Pit!$A$4:$BA$1686,I$2,FALSE))</f>
        <v>L</v>
      </c>
      <c r="J130" s="16" t="str">
        <f>IF($C130="B",VLOOKUP($A130,Bat!$A$4:$BF$2320,J$1,FALSE),VLOOKUP($A130,Pit!$A$4:$BA$1686,J$2,FALSE))</f>
        <v>R</v>
      </c>
      <c r="K130" s="16" t="str">
        <f>IF($C130="B",VLOOKUP($A130,Bat!$A$4:$BF$2320,K$1,FALSE),VLOOKUP($A130,Pit!$A$4:$BA$1686,K$2,FALSE))</f>
        <v>Low</v>
      </c>
      <c r="L130" s="17" t="str">
        <f>IF($C130="B",VLOOKUP($A130,Bat!$A$4:$BF$2320,L$1,FALSE),VLOOKUP($A130,Pit!$A$4:$BA$1686,L$2,FALSE))</f>
        <v>Normal</v>
      </c>
      <c r="M130" s="16">
        <f>IF($C130="B",VLOOKUP($A130,Bat!$A$4:$BF$2320,M$1,FALSE),VLOOKUP($A130,Pit!$A$4:$BA$1686,M$2,FALSE))</f>
        <v>7</v>
      </c>
      <c r="N130" s="16">
        <f>IF($C130="B",VLOOKUP($A130,Bat!$A$4:$BF$2320,N$1,FALSE),VLOOKUP($A130,Pit!$A$4:$BA$1686,N$2,FALSE))</f>
        <v>2</v>
      </c>
      <c r="O130" s="16">
        <f>IF($C130="B",VLOOKUP($A130,Bat!$A$4:$BF$2320,O$1,FALSE),VLOOKUP($A130,Pit!$A$4:$BA$1686,O$2,FALSE))</f>
        <v>2</v>
      </c>
      <c r="P130" s="16" t="str">
        <f>IF($C130="B",VLOOKUP($A130,Bat!$A$4:$BF$2320,P$1,FALSE),VLOOKUP($A130,Pit!$A$4:$BA$1686,P$2,FALSE))</f>
        <v>95-97 Mph</v>
      </c>
      <c r="Q130" s="17">
        <f>IF($C130="B",VLOOKUP($A130,Bat!$A$4:$BF$2320,Q$1,FALSE),VLOOKUP($A130,Pit!$A$4:$BA$1686,Q$2,FALSE))</f>
        <v>4</v>
      </c>
      <c r="R130" s="18">
        <f>IF($C130="B",VLOOKUP($A130,Bat!$A$4:$BF$2320,R$1,FALSE),VLOOKUP($A130,Pit!$A$4:$BA$1686,R$2,FALSE))</f>
        <v>14.215097088730175</v>
      </c>
      <c r="S130" s="19">
        <f>IF($C130="B",VLOOKUP($A130,Bat!$A$4:$BF$2320,S$1,FALSE),VLOOKUP($A130,Pit!$A$4:$BA$1686,S$2,FALSE))</f>
        <v>0.19124340476078325</v>
      </c>
      <c r="T130" s="20" t="str">
        <f>IF($C130="B",VLOOKUP($A130,Bat!$A$4:$BF$2320,T$1,FALSE),VLOOKUP($A130,Pit!$A$4:$BA$1686,T$2,FALSE))</f>
        <v>$190k</v>
      </c>
      <c r="U130" s="17" t="str">
        <f>VLOOKUP(IF($C130="B",VLOOKUP($A130,Bat!$A$4:$AU$2320,U$1,FALSE),VLOOKUP($A130,Pit!$A$4:$BE$1686,U$2,FALSE)),COND!$A$35:$B$41,2,FALSE)</f>
        <v>??</v>
      </c>
      <c r="V130" s="21">
        <f>IF($C130="B",VLOOKUP($A130,Bat!$A$4:$AT$2284,46,FALSE),VLOOKUP($A130,Pit!$A$4:$BD$1664,56,FALSE))</f>
        <v>216</v>
      </c>
      <c r="W130" s="16">
        <f t="shared" si="7"/>
        <v>999</v>
      </c>
      <c r="X130" s="16"/>
      <c r="Y130" s="22">
        <f t="shared" si="8"/>
        <v>615</v>
      </c>
      <c r="Z130" s="16">
        <f>IFERROR(VLOOKUP($D130,Results37!$F$3:$L$1396,Z$1,FALSE),"")</f>
        <v>126</v>
      </c>
      <c r="AA130" s="47">
        <f>IF(ISERROR(VLOOKUP(D130,Results37!$F$3:$O$399,AA$1,FALSE)),"",IF(VLOOKUP(D130,Results37!$F$3:$O$399,AA$1+1,FALSE)=1,"S"&amp;VLOOKUP(D130,Results37!$F$3:$O$399,AA$1,FALSE),VLOOKUP(D130,Results37!$F$3:$O$399,AA$1,FALSE)))</f>
        <v>5</v>
      </c>
      <c r="AB130" s="16">
        <f>IFERROR(VLOOKUP($D130,Results37!$F$3:$L$1396,AB$1,FALSE),"")</f>
        <v>16</v>
      </c>
      <c r="AC130" s="16" t="str">
        <f>IFERROR(VLOOKUP($D130,Results37!$F$3:$L$1396,AC$1,FALSE),"")</f>
        <v>Fargo Dinosaurs</v>
      </c>
      <c r="AD130" s="16" t="str">
        <f t="shared" si="9"/>
        <v/>
      </c>
      <c r="AE130" s="20" t="str">
        <f>IF(ISERROR(VLOOKUP($AC130&amp;"-"&amp;$F130&amp;" "&amp;G130,Bonuses!$B$1:$G$1006,4,FALSE)),"",INT(VLOOKUP($AC130&amp;"-"&amp;$F130&amp;" "&amp;$G130,Bonuses!$B$1:$G$1006,4,FALSE)))</f>
        <v/>
      </c>
      <c r="AF130" s="16" t="str">
        <f>IF(ISERROR(VLOOKUP($AC130&amp;"-"&amp;$F130,Bonuses!$B$1:$G$1006,5,FALSE)),"",IF(VLOOKUP($AC130&amp;"-"&amp;$F130,Bonuses!$B$1:$G$1006,5,FALSE)="","",VLOOKUP($AC130&amp;"-"&amp;$F130,Bonuses!$B$1:$G$1006,6,FALSE)&amp;" yrs, "&amp;VLOOKUP($AC130&amp;"-"&amp;$F130,Bonuses!$B$1:$G$1006,5,FALSE)))</f>
        <v/>
      </c>
    </row>
    <row r="131" spans="1:32" s="21" customFormat="1" x14ac:dyDescent="0.25">
      <c r="A131" s="21" t="s">
        <v>2328</v>
      </c>
      <c r="B131" s="21">
        <f t="shared" si="5"/>
        <v>1</v>
      </c>
      <c r="C131" s="21" t="str">
        <f t="shared" si="6"/>
        <v>P</v>
      </c>
      <c r="D131" s="17">
        <f>IF($C131="B",VLOOKUP($A131,Bat!$A$4:$BF$2320,D$1,FALSE),VLOOKUP($A131,Pit!$A$4:$BA$1686,D$2,FALSE))</f>
        <v>4639</v>
      </c>
      <c r="E131" s="16" t="str">
        <f>IF($C131="B",VLOOKUP($A131,Bat!$A$4:$BF$2320,E$1,FALSE),VLOOKUP($A131,Pit!$A$4:$BA$1686,E$2,FALSE))</f>
        <v>CL</v>
      </c>
      <c r="F131" s="16" t="str">
        <f>IF($C131="B",VLOOKUP($A131,Bat!$A$4:$BF$2320,F$1,FALSE),VLOOKUP($A131,Pit!$A$4:$BA$1686,F$2,FALSE))</f>
        <v>Larry</v>
      </c>
      <c r="G131" s="16" t="str">
        <f>IF($C131="B",VLOOKUP($A131,Bat!$A$4:$BF$2320,G$1,FALSE),VLOOKUP($A131,Pit!$A$4:$BA$1686,G$2,FALSE))</f>
        <v>Zavala</v>
      </c>
      <c r="H131" s="16">
        <f>IF($C131="B",VLOOKUP($A131,Bat!$A$4:$BF$2320,H$1,FALSE),VLOOKUP($A131,Pit!$A$4:$BA$1686,H$2,FALSE))</f>
        <v>21</v>
      </c>
      <c r="I131" s="16" t="str">
        <f>IF($C131="B",VLOOKUP($A131,Bat!$A$4:$BF$2320,I$1,FALSE),VLOOKUP($A131,Pit!$A$4:$BA$1686,I$2,FALSE))</f>
        <v>L</v>
      </c>
      <c r="J131" s="16" t="str">
        <f>IF($C131="B",VLOOKUP($A131,Bat!$A$4:$BF$2320,J$1,FALSE),VLOOKUP($A131,Pit!$A$4:$BA$1686,J$2,FALSE))</f>
        <v>L</v>
      </c>
      <c r="K131" s="16" t="str">
        <f>IF($C131="B",VLOOKUP($A131,Bat!$A$4:$BF$2320,K$1,FALSE),VLOOKUP($A131,Pit!$A$4:$BA$1686,K$2,FALSE))</f>
        <v>High</v>
      </c>
      <c r="L131" s="17" t="str">
        <f>IF($C131="B",VLOOKUP($A131,Bat!$A$4:$BF$2320,L$1,FALSE),VLOOKUP($A131,Pit!$A$4:$BA$1686,L$2,FALSE))</f>
        <v>High</v>
      </c>
      <c r="M131" s="16">
        <f>IF($C131="B",VLOOKUP($A131,Bat!$A$4:$BF$2320,M$1,FALSE),VLOOKUP($A131,Pit!$A$4:$BA$1686,M$2,FALSE))</f>
        <v>6</v>
      </c>
      <c r="N131" s="16">
        <f>IF($C131="B",VLOOKUP($A131,Bat!$A$4:$BF$2320,N$1,FALSE),VLOOKUP($A131,Pit!$A$4:$BA$1686,N$2,FALSE))</f>
        <v>2</v>
      </c>
      <c r="O131" s="16">
        <f>IF($C131="B",VLOOKUP($A131,Bat!$A$4:$BF$2320,O$1,FALSE),VLOOKUP($A131,Pit!$A$4:$BA$1686,O$2,FALSE))</f>
        <v>3</v>
      </c>
      <c r="P131" s="16" t="str">
        <f>IF($C131="B",VLOOKUP($A131,Bat!$A$4:$BF$2320,P$1,FALSE),VLOOKUP($A131,Pit!$A$4:$BA$1686,P$2,FALSE))</f>
        <v>93-95 Mph</v>
      </c>
      <c r="Q131" s="17">
        <f>IF($C131="B",VLOOKUP($A131,Bat!$A$4:$BF$2320,Q$1,FALSE),VLOOKUP($A131,Pit!$A$4:$BA$1686,Q$2,FALSE))</f>
        <v>10</v>
      </c>
      <c r="R131" s="18">
        <f>IF($C131="B",VLOOKUP($A131,Bat!$A$4:$BF$2320,R$1,FALSE),VLOOKUP($A131,Pit!$A$4:$BA$1686,R$2,FALSE))</f>
        <v>23.404526504222574</v>
      </c>
      <c r="S131" s="19">
        <f>IF($C131="B",VLOOKUP($A131,Bat!$A$4:$BF$2320,S$1,FALSE),VLOOKUP($A131,Pit!$A$4:$BA$1686,S$2,FALSE))</f>
        <v>0.99853519393924406</v>
      </c>
      <c r="T131" s="20" t="str">
        <f>IF($C131="B",VLOOKUP($A131,Bat!$A$4:$BF$2320,T$1,FALSE),VLOOKUP($A131,Pit!$A$4:$BA$1686,T$2,FALSE))</f>
        <v>$210k</v>
      </c>
      <c r="U131" s="17" t="str">
        <f>VLOOKUP(IF($C131="B",VLOOKUP($A131,Bat!$A$4:$AU$2320,U$1,FALSE),VLOOKUP($A131,Pit!$A$4:$BE$1686,U$2,FALSE)),COND!$A$35:$B$41,2,FALSE)</f>
        <v>??</v>
      </c>
      <c r="V131" s="21">
        <f>IF($C131="B",VLOOKUP($A131,Bat!$A$4:$AT$2284,46,FALSE),VLOOKUP($A131,Pit!$A$4:$BD$1664,56,FALSE))</f>
        <v>50</v>
      </c>
      <c r="W131" s="16">
        <f t="shared" si="7"/>
        <v>999</v>
      </c>
      <c r="X131" s="16"/>
      <c r="Y131" s="22">
        <f t="shared" si="8"/>
        <v>290</v>
      </c>
      <c r="Z131" s="16">
        <f>IFERROR(VLOOKUP($D131,Results37!$F$3:$L$1396,Z$1,FALSE),"")</f>
        <v>127</v>
      </c>
      <c r="AA131" s="47">
        <f>IF(ISERROR(VLOOKUP(D131,Results37!$F$3:$O$399,AA$1,FALSE)),"",IF(VLOOKUP(D131,Results37!$F$3:$O$399,AA$1+1,FALSE)=1,"S"&amp;VLOOKUP(D131,Results37!$F$3:$O$399,AA$1,FALSE),VLOOKUP(D131,Results37!$F$3:$O$399,AA$1,FALSE)))</f>
        <v>5</v>
      </c>
      <c r="AB131" s="16">
        <f>IFERROR(VLOOKUP($D131,Results37!$F$3:$L$1396,AB$1,FALSE),"")</f>
        <v>17</v>
      </c>
      <c r="AC131" s="16" t="str">
        <f>IFERROR(VLOOKUP($D131,Results37!$F$3:$L$1396,AC$1,FALSE),"")</f>
        <v>Kentucky Thoroughbreds</v>
      </c>
      <c r="AD131" s="16" t="str">
        <f t="shared" si="9"/>
        <v/>
      </c>
      <c r="AE131" s="20" t="str">
        <f>IF(ISERROR(VLOOKUP($AC131&amp;"-"&amp;$F131&amp;" "&amp;G131,Bonuses!$B$1:$G$1006,4,FALSE)),"",INT(VLOOKUP($AC131&amp;"-"&amp;$F131&amp;" "&amp;$G131,Bonuses!$B$1:$G$1006,4,FALSE)))</f>
        <v/>
      </c>
      <c r="AF131" s="16" t="str">
        <f>IF(ISERROR(VLOOKUP($AC131&amp;"-"&amp;$F131,Bonuses!$B$1:$G$1006,5,FALSE)),"",IF(VLOOKUP($AC131&amp;"-"&amp;$F131,Bonuses!$B$1:$G$1006,5,FALSE)="","",VLOOKUP($AC131&amp;"-"&amp;$F131,Bonuses!$B$1:$G$1006,6,FALSE)&amp;" yrs, "&amp;VLOOKUP($AC131&amp;"-"&amp;$F131,Bonuses!$B$1:$G$1006,5,FALSE)))</f>
        <v/>
      </c>
    </row>
    <row r="132" spans="1:32" s="21" customFormat="1" x14ac:dyDescent="0.25">
      <c r="A132" s="21" t="s">
        <v>1913</v>
      </c>
      <c r="B132" s="21">
        <f t="shared" si="5"/>
        <v>1</v>
      </c>
      <c r="C132" s="21" t="str">
        <f t="shared" si="6"/>
        <v>B</v>
      </c>
      <c r="D132" s="17">
        <f>IF($C132="B",VLOOKUP($A132,Bat!$A$4:$BF$2320,D$1,FALSE),VLOOKUP($A132,Pit!$A$4:$BA$1686,D$2,FALSE))</f>
        <v>9766</v>
      </c>
      <c r="E132" s="16" t="str">
        <f>IF($C132="B",VLOOKUP($A132,Bat!$A$4:$BF$2320,E$1,FALSE),VLOOKUP($A132,Pit!$A$4:$BA$1686,E$2,FALSE))</f>
        <v>CF</v>
      </c>
      <c r="F132" s="16" t="str">
        <f>IF($C132="B",VLOOKUP($A132,Bat!$A$4:$BF$2320,F$1,FALSE),VLOOKUP($A132,Pit!$A$4:$BA$1686,F$2,FALSE))</f>
        <v>Tony</v>
      </c>
      <c r="G132" s="16" t="str">
        <f>IF($C132="B",VLOOKUP($A132,Bat!$A$4:$BF$2320,G$1,FALSE),VLOOKUP($A132,Pit!$A$4:$BA$1686,G$2,FALSE))</f>
        <v>Aguirre</v>
      </c>
      <c r="H132" s="16">
        <f>IF($C132="B",VLOOKUP($A132,Bat!$A$4:$BF$2320,H$1,FALSE),VLOOKUP($A132,Pit!$A$4:$BA$1686,H$2,FALSE))</f>
        <v>21</v>
      </c>
      <c r="I132" s="16" t="str">
        <f>IF($C132="B",VLOOKUP($A132,Bat!$A$4:$BF$2320,I$1,FALSE),VLOOKUP($A132,Pit!$A$4:$BA$1686,I$2,FALSE))</f>
        <v>L</v>
      </c>
      <c r="J132" s="16" t="str">
        <f>IF($C132="B",VLOOKUP($A132,Bat!$A$4:$BF$2320,J$1,FALSE),VLOOKUP($A132,Pit!$A$4:$BA$1686,J$2,FALSE))</f>
        <v>L</v>
      </c>
      <c r="K132" s="16" t="str">
        <f>IF($C132="B",VLOOKUP($A132,Bat!$A$4:$BF$2320,K$1,FALSE),VLOOKUP($A132,Pit!$A$4:$BA$1686,K$2,FALSE))</f>
        <v>Normal</v>
      </c>
      <c r="L132" s="17" t="str">
        <f>IF($C132="B",VLOOKUP($A132,Bat!$A$4:$BF$2320,L$1,FALSE),VLOOKUP($A132,Pit!$A$4:$BA$1686,L$2,FALSE))</f>
        <v>Normal</v>
      </c>
      <c r="M132" s="16">
        <f>IF($C132="B",VLOOKUP($A132,Bat!$A$4:$BF$2320,M$1,FALSE),VLOOKUP($A132,Pit!$A$4:$BA$1686,M$2,FALSE))</f>
        <v>5</v>
      </c>
      <c r="N132" s="16">
        <f>IF($C132="B",VLOOKUP($A132,Bat!$A$4:$BF$2320,N$1,FALSE),VLOOKUP($A132,Pit!$A$4:$BA$1686,N$2,FALSE))</f>
        <v>5</v>
      </c>
      <c r="O132" s="16">
        <f>IF($C132="B",VLOOKUP($A132,Bat!$A$4:$BF$2320,O$1,FALSE),VLOOKUP($A132,Pit!$A$4:$BA$1686,O$2,FALSE))</f>
        <v>3</v>
      </c>
      <c r="P132" s="16">
        <f>IF($C132="B",VLOOKUP($A132,Bat!$A$4:$BF$2320,P$1,FALSE),VLOOKUP($A132,Pit!$A$4:$BA$1686,P$2,FALSE))</f>
        <v>2</v>
      </c>
      <c r="Q132" s="17">
        <f>IF($C132="B",VLOOKUP($A132,Bat!$A$4:$BF$2320,Q$1,FALSE),VLOOKUP($A132,Pit!$A$4:$BA$1686,Q$2,FALSE))</f>
        <v>5</v>
      </c>
      <c r="R132" s="18">
        <f>IF($C132="B",VLOOKUP($A132,Bat!$A$4:$BF$2320,R$1,FALSE),VLOOKUP($A132,Pit!$A$4:$BA$1686,R$2,FALSE))</f>
        <v>9.2125781755980576</v>
      </c>
      <c r="S132" s="19">
        <f>IF($C132="B",VLOOKUP($A132,Bat!$A$4:$BF$2320,S$1,FALSE),VLOOKUP($A132,Pit!$A$4:$BA$1686,S$2,FALSE))</f>
        <v>1.7281543419374445</v>
      </c>
      <c r="T132" s="20" t="str">
        <f>IF($C132="B",VLOOKUP($A132,Bat!$A$4:$BF$2320,T$1,FALSE),VLOOKUP($A132,Pit!$A$4:$BA$1686,T$2,FALSE))</f>
        <v>$190k</v>
      </c>
      <c r="U132" s="17" t="str">
        <f>VLOOKUP(IF($C132="B",VLOOKUP($A132,Bat!$A$4:$AU$2320,U$1,FALSE),VLOOKUP($A132,Pit!$A$4:$BE$1686,U$2,FALSE)),COND!$A$35:$B$41,2,FALSE)</f>
        <v>??</v>
      </c>
      <c r="V132" s="21">
        <f>IF($C132="B",VLOOKUP($A132,Bat!$A$4:$AT$2284,46,FALSE),VLOOKUP($A132,Pit!$A$4:$BD$1664,56,FALSE))</f>
        <v>36</v>
      </c>
      <c r="W132" s="16">
        <f t="shared" si="7"/>
        <v>999</v>
      </c>
      <c r="X132" s="16">
        <v>72</v>
      </c>
      <c r="Y132" s="22">
        <f t="shared" si="8"/>
        <v>136</v>
      </c>
      <c r="Z132" s="16">
        <f>IFERROR(VLOOKUP($D132,Results37!$F$3:$L$1396,Z$1,FALSE),"")</f>
        <v>128</v>
      </c>
      <c r="AA132" s="47">
        <f>IF(ISERROR(VLOOKUP(D132,Results37!$F$3:$O$399,AA$1,FALSE)),"",IF(VLOOKUP(D132,Results37!$F$3:$O$399,AA$1+1,FALSE)=1,"S"&amp;VLOOKUP(D132,Results37!$F$3:$O$399,AA$1,FALSE),VLOOKUP(D132,Results37!$F$3:$O$399,AA$1,FALSE)))</f>
        <v>5</v>
      </c>
      <c r="AB132" s="16">
        <f>IFERROR(VLOOKUP($D132,Results37!$F$3:$L$1396,AB$1,FALSE),"")</f>
        <v>18</v>
      </c>
      <c r="AC132" s="16" t="str">
        <f>IFERROR(VLOOKUP($D132,Results37!$F$3:$L$1396,AC$1,FALSE),"")</f>
        <v>Yuma Bulldozers</v>
      </c>
      <c r="AD132" s="16">
        <f t="shared" si="9"/>
        <v>-56</v>
      </c>
      <c r="AE132" s="20" t="str">
        <f>IF(ISERROR(VLOOKUP($AC132&amp;"-"&amp;$F132&amp;" "&amp;G132,Bonuses!$B$1:$G$1006,4,FALSE)),"",INT(VLOOKUP($AC132&amp;"-"&amp;$F132&amp;" "&amp;$G132,Bonuses!$B$1:$G$1006,4,FALSE)))</f>
        <v/>
      </c>
      <c r="AF132" s="16" t="str">
        <f>IF(ISERROR(VLOOKUP($AC132&amp;"-"&amp;$F132,Bonuses!$B$1:$G$1006,5,FALSE)),"",IF(VLOOKUP($AC132&amp;"-"&amp;$F132,Bonuses!$B$1:$G$1006,5,FALSE)="","",VLOOKUP($AC132&amp;"-"&amp;$F132,Bonuses!$B$1:$G$1006,6,FALSE)&amp;" yrs, "&amp;VLOOKUP($AC132&amp;"-"&amp;$F132,Bonuses!$B$1:$G$1006,5,FALSE)))</f>
        <v/>
      </c>
    </row>
    <row r="133" spans="1:32" s="21" customFormat="1" x14ac:dyDescent="0.25">
      <c r="A133" s="21" t="s">
        <v>1877</v>
      </c>
      <c r="B133" s="21">
        <f t="shared" ref="B133:B196" si="10">COUNTIF($A$5:$A$598,A133)</f>
        <v>1</v>
      </c>
      <c r="C133" s="21" t="str">
        <f t="shared" ref="C133:C196" si="11">IF(OR(MID(A133,1,2)="SP",MID(A133,1,2)="MR",MID(A133,1,2)="CL",MID(A133,1,2)="RP"),"P","B")</f>
        <v>B</v>
      </c>
      <c r="D133" s="17">
        <f>IF($C133="B",VLOOKUP($A133,Bat!$A$4:$BF$2320,D$1,FALSE),VLOOKUP($A133,Pit!$A$4:$BA$1686,D$2,FALSE))</f>
        <v>16032</v>
      </c>
      <c r="E133" s="16" t="str">
        <f>IF($C133="B",VLOOKUP($A133,Bat!$A$4:$BF$2320,E$1,FALSE),VLOOKUP($A133,Pit!$A$4:$BA$1686,E$2,FALSE))</f>
        <v>3B</v>
      </c>
      <c r="F133" s="16" t="str">
        <f>IF($C133="B",VLOOKUP($A133,Bat!$A$4:$BF$2320,F$1,FALSE),VLOOKUP($A133,Pit!$A$4:$BA$1686,F$2,FALSE))</f>
        <v>Callum</v>
      </c>
      <c r="G133" s="16" t="str">
        <f>IF($C133="B",VLOOKUP($A133,Bat!$A$4:$BF$2320,G$1,FALSE),VLOOKUP($A133,Pit!$A$4:$BA$1686,G$2,FALSE))</f>
        <v>MacInnes</v>
      </c>
      <c r="H133" s="16">
        <f>IF($C133="B",VLOOKUP($A133,Bat!$A$4:$BF$2320,H$1,FALSE),VLOOKUP($A133,Pit!$A$4:$BA$1686,H$2,FALSE))</f>
        <v>21</v>
      </c>
      <c r="I133" s="16" t="str">
        <f>IF($C133="B",VLOOKUP($A133,Bat!$A$4:$BF$2320,I$1,FALSE),VLOOKUP($A133,Pit!$A$4:$BA$1686,I$2,FALSE))</f>
        <v>R</v>
      </c>
      <c r="J133" s="16" t="str">
        <f>IF($C133="B",VLOOKUP($A133,Bat!$A$4:$BF$2320,J$1,FALSE),VLOOKUP($A133,Pit!$A$4:$BA$1686,J$2,FALSE))</f>
        <v>R</v>
      </c>
      <c r="K133" s="16" t="str">
        <f>IF($C133="B",VLOOKUP($A133,Bat!$A$4:$BF$2320,K$1,FALSE),VLOOKUP($A133,Pit!$A$4:$BA$1686,K$2,FALSE))</f>
        <v>Normal</v>
      </c>
      <c r="L133" s="17" t="str">
        <f>IF($C133="B",VLOOKUP($A133,Bat!$A$4:$BF$2320,L$1,FALSE),VLOOKUP($A133,Pit!$A$4:$BA$1686,L$2,FALSE))</f>
        <v>High</v>
      </c>
      <c r="M133" s="16">
        <f>IF($C133="B",VLOOKUP($A133,Bat!$A$4:$BF$2320,M$1,FALSE),VLOOKUP($A133,Pit!$A$4:$BA$1686,M$2,FALSE))</f>
        <v>3</v>
      </c>
      <c r="N133" s="16">
        <f>IF($C133="B",VLOOKUP($A133,Bat!$A$4:$BF$2320,N$1,FALSE),VLOOKUP($A133,Pit!$A$4:$BA$1686,N$2,FALSE))</f>
        <v>3</v>
      </c>
      <c r="O133" s="16">
        <f>IF($C133="B",VLOOKUP($A133,Bat!$A$4:$BF$2320,O$1,FALSE),VLOOKUP($A133,Pit!$A$4:$BA$1686,O$2,FALSE))</f>
        <v>6</v>
      </c>
      <c r="P133" s="16">
        <f>IF($C133="B",VLOOKUP($A133,Bat!$A$4:$BF$2320,P$1,FALSE),VLOOKUP($A133,Pit!$A$4:$BA$1686,P$2,FALSE))</f>
        <v>7</v>
      </c>
      <c r="Q133" s="17">
        <f>IF($C133="B",VLOOKUP($A133,Bat!$A$4:$BF$2320,Q$1,FALSE),VLOOKUP($A133,Pit!$A$4:$BA$1686,Q$2,FALSE))</f>
        <v>6</v>
      </c>
      <c r="R133" s="18">
        <f>IF($C133="B",VLOOKUP($A133,Bat!$A$4:$BF$2320,R$1,FALSE),VLOOKUP($A133,Pit!$A$4:$BA$1686,R$2,FALSE))</f>
        <v>8.5875105912687903</v>
      </c>
      <c r="S133" s="19">
        <f>IF($C133="B",VLOOKUP($A133,Bat!$A$4:$BF$2320,S$1,FALSE),VLOOKUP($A133,Pit!$A$4:$BA$1686,S$2,FALSE))</f>
        <v>1.6390344415128655</v>
      </c>
      <c r="T133" s="20" t="str">
        <f>IF($C133="B",VLOOKUP($A133,Bat!$A$4:$BF$2320,T$1,FALSE),VLOOKUP($A133,Pit!$A$4:$BA$1686,T$2,FALSE))</f>
        <v>$220k</v>
      </c>
      <c r="U133" s="17" t="str">
        <f>VLOOKUP(IF($C133="B",VLOOKUP($A133,Bat!$A$4:$AU$2320,U$1,FALSE),VLOOKUP($A133,Pit!$A$4:$BE$1686,U$2,FALSE)),COND!$A$35:$B$41,2,FALSE)</f>
        <v>??</v>
      </c>
      <c r="V133" s="21">
        <f>IF($C133="B",VLOOKUP($A133,Bat!$A$4:$AT$2284,46,FALSE),VLOOKUP($A133,Pit!$A$4:$BD$1664,56,FALSE))</f>
        <v>71</v>
      </c>
      <c r="W133" s="16">
        <f t="shared" ref="W133:W196" si="12">IF(AND(T133&lt;&gt;"Slot",T133&gt;$T$3),999,V133)</f>
        <v>999</v>
      </c>
      <c r="X133" s="16"/>
      <c r="Y133" s="22">
        <f t="shared" ref="Y133:Y196" si="13">RANK(S133,$S$5:$S$1469)</f>
        <v>156</v>
      </c>
      <c r="Z133" s="16">
        <f>IFERROR(VLOOKUP($D133,Results37!$F$3:$L$1396,Z$1,FALSE),"")</f>
        <v>129</v>
      </c>
      <c r="AA133" s="47">
        <f>IF(ISERROR(VLOOKUP(D133,Results37!$F$3:$O$399,AA$1,FALSE)),"",IF(VLOOKUP(D133,Results37!$F$3:$O$399,AA$1+1,FALSE)=1,"S"&amp;VLOOKUP(D133,Results37!$F$3:$O$399,AA$1,FALSE),VLOOKUP(D133,Results37!$F$3:$O$399,AA$1,FALSE)))</f>
        <v>5</v>
      </c>
      <c r="AB133" s="16">
        <f>IFERROR(VLOOKUP($D133,Results37!$F$3:$L$1396,AB$1,FALSE),"")</f>
        <v>19</v>
      </c>
      <c r="AC133" s="16" t="str">
        <f>IFERROR(VLOOKUP($D133,Results37!$F$3:$L$1396,AC$1,FALSE),"")</f>
        <v>Duluth Warriors</v>
      </c>
      <c r="AD133" s="16" t="str">
        <f t="shared" ref="AD133:AD196" si="14">IF(X133="","",X133-Z133)</f>
        <v/>
      </c>
      <c r="AE133" s="20">
        <f>IF(ISERROR(VLOOKUP($AC133&amp;"-"&amp;$F133&amp;" "&amp;G133,Bonuses!$B$1:$G$1006,4,FALSE)),"",INT(VLOOKUP($AC133&amp;"-"&amp;$F133&amp;" "&amp;$G133,Bonuses!$B$1:$G$1006,4,FALSE)))</f>
        <v>140000</v>
      </c>
      <c r="AF133" s="16" t="str">
        <f>IF(ISERROR(VLOOKUP($AC133&amp;"-"&amp;$F133,Bonuses!$B$1:$G$1006,5,FALSE)),"",IF(VLOOKUP($AC133&amp;"-"&amp;$F133,Bonuses!$B$1:$G$1006,5,FALSE)="","",VLOOKUP($AC133&amp;"-"&amp;$F133,Bonuses!$B$1:$G$1006,6,FALSE)&amp;" yrs, "&amp;VLOOKUP($AC133&amp;"-"&amp;$F133,Bonuses!$B$1:$G$1006,5,FALSE)))</f>
        <v/>
      </c>
    </row>
    <row r="134" spans="1:32" s="21" customFormat="1" x14ac:dyDescent="0.25">
      <c r="A134" s="21" t="s">
        <v>2153</v>
      </c>
      <c r="B134" s="21">
        <f t="shared" si="10"/>
        <v>1</v>
      </c>
      <c r="C134" s="21" t="str">
        <f t="shared" si="11"/>
        <v>B</v>
      </c>
      <c r="D134" s="17">
        <f>IF($C134="B",VLOOKUP($A134,Bat!$A$4:$BF$2320,D$1,FALSE),VLOOKUP($A134,Pit!$A$4:$BA$1686,D$2,FALSE))</f>
        <v>6017</v>
      </c>
      <c r="E134" s="16" t="str">
        <f>IF($C134="B",VLOOKUP($A134,Bat!$A$4:$BF$2320,E$1,FALSE),VLOOKUP($A134,Pit!$A$4:$BA$1686,E$2,FALSE))</f>
        <v>1B</v>
      </c>
      <c r="F134" s="16" t="str">
        <f>IF($C134="B",VLOOKUP($A134,Bat!$A$4:$BF$2320,F$1,FALSE),VLOOKUP($A134,Pit!$A$4:$BA$1686,F$2,FALSE))</f>
        <v>David</v>
      </c>
      <c r="G134" s="16" t="str">
        <f>IF($C134="B",VLOOKUP($A134,Bat!$A$4:$BF$2320,G$1,FALSE),VLOOKUP($A134,Pit!$A$4:$BA$1686,G$2,FALSE))</f>
        <v>Lawson</v>
      </c>
      <c r="H134" s="16">
        <f>IF($C134="B",VLOOKUP($A134,Bat!$A$4:$BF$2320,H$1,FALSE),VLOOKUP($A134,Pit!$A$4:$BA$1686,H$2,FALSE))</f>
        <v>21</v>
      </c>
      <c r="I134" s="16" t="str">
        <f>IF($C134="B",VLOOKUP($A134,Bat!$A$4:$BF$2320,I$1,FALSE),VLOOKUP($A134,Pit!$A$4:$BA$1686,I$2,FALSE))</f>
        <v>L</v>
      </c>
      <c r="J134" s="16" t="str">
        <f>IF($C134="B",VLOOKUP($A134,Bat!$A$4:$BF$2320,J$1,FALSE),VLOOKUP($A134,Pit!$A$4:$BA$1686,J$2,FALSE))</f>
        <v>L</v>
      </c>
      <c r="K134" s="16" t="str">
        <f>IF($C134="B",VLOOKUP($A134,Bat!$A$4:$BF$2320,K$1,FALSE),VLOOKUP($A134,Pit!$A$4:$BA$1686,K$2,FALSE))</f>
        <v>Low</v>
      </c>
      <c r="L134" s="17" t="str">
        <f>IF($C134="B",VLOOKUP($A134,Bat!$A$4:$BF$2320,L$1,FALSE),VLOOKUP($A134,Pit!$A$4:$BA$1686,L$2,FALSE))</f>
        <v>Low</v>
      </c>
      <c r="M134" s="16">
        <f>IF($C134="B",VLOOKUP($A134,Bat!$A$4:$BF$2320,M$1,FALSE),VLOOKUP($A134,Pit!$A$4:$BA$1686,M$2,FALSE))</f>
        <v>1</v>
      </c>
      <c r="N134" s="16">
        <f>IF($C134="B",VLOOKUP($A134,Bat!$A$4:$BF$2320,N$1,FALSE),VLOOKUP($A134,Pit!$A$4:$BA$1686,N$2,FALSE))</f>
        <v>3</v>
      </c>
      <c r="O134" s="16">
        <f>IF($C134="B",VLOOKUP($A134,Bat!$A$4:$BF$2320,O$1,FALSE),VLOOKUP($A134,Pit!$A$4:$BA$1686,O$2,FALSE))</f>
        <v>6</v>
      </c>
      <c r="P134" s="16">
        <f>IF($C134="B",VLOOKUP($A134,Bat!$A$4:$BF$2320,P$1,FALSE),VLOOKUP($A134,Pit!$A$4:$BA$1686,P$2,FALSE))</f>
        <v>5</v>
      </c>
      <c r="Q134" s="17">
        <f>IF($C134="B",VLOOKUP($A134,Bat!$A$4:$BF$2320,Q$1,FALSE),VLOOKUP($A134,Pit!$A$4:$BA$1686,Q$2,FALSE))</f>
        <v>5</v>
      </c>
      <c r="R134" s="18">
        <f>IF($C134="B",VLOOKUP($A134,Bat!$A$4:$BF$2320,R$1,FALSE),VLOOKUP($A134,Pit!$A$4:$BA$1686,R$2,FALSE))</f>
        <v>-2.9449248721821828</v>
      </c>
      <c r="S134" s="19">
        <f>IF($C134="B",VLOOKUP($A134,Bat!$A$4:$BF$2320,S$1,FALSE),VLOOKUP($A134,Pit!$A$4:$BA$1686,S$2,FALSE))</f>
        <v>-5.2189575151605294E-3</v>
      </c>
      <c r="T134" s="20" t="str">
        <f>IF($C134="B",VLOOKUP($A134,Bat!$A$4:$BF$2320,T$1,FALSE),VLOOKUP($A134,Pit!$A$4:$BA$1686,T$2,FALSE))</f>
        <v>$210k</v>
      </c>
      <c r="U134" s="17" t="str">
        <f>VLOOKUP(IF($C134="B",VLOOKUP($A134,Bat!$A$4:$AU$2320,U$1,FALSE),VLOOKUP($A134,Pit!$A$4:$BE$1686,U$2,FALSE)),COND!$A$35:$B$41,2,FALSE)</f>
        <v>??</v>
      </c>
      <c r="V134" s="21">
        <f>IF($C134="B",VLOOKUP($A134,Bat!$A$4:$AT$2284,46,FALSE),VLOOKUP($A134,Pit!$A$4:$BD$1664,56,FALSE))</f>
        <v>1004</v>
      </c>
      <c r="W134" s="16">
        <f t="shared" si="12"/>
        <v>999</v>
      </c>
      <c r="X134" s="16"/>
      <c r="Y134" s="22">
        <f t="shared" si="13"/>
        <v>729</v>
      </c>
      <c r="Z134" s="16">
        <f>IFERROR(VLOOKUP($D134,Results37!$F$3:$L$1396,Z$1,FALSE),"")</f>
        <v>130</v>
      </c>
      <c r="AA134" s="47">
        <f>IF(ISERROR(VLOOKUP(D134,Results37!$F$3:$O$399,AA$1,FALSE)),"",IF(VLOOKUP(D134,Results37!$F$3:$O$399,AA$1+1,FALSE)=1,"S"&amp;VLOOKUP(D134,Results37!$F$3:$O$399,AA$1,FALSE),VLOOKUP(D134,Results37!$F$3:$O$399,AA$1,FALSE)))</f>
        <v>5</v>
      </c>
      <c r="AB134" s="16">
        <f>IFERROR(VLOOKUP($D134,Results37!$F$3:$L$1396,AB$1,FALSE),"")</f>
        <v>20</v>
      </c>
      <c r="AC134" s="16" t="str">
        <f>IFERROR(VLOOKUP($D134,Results37!$F$3:$L$1396,AC$1,FALSE),"")</f>
        <v>West Virginia Alleghenies</v>
      </c>
      <c r="AD134" s="16" t="str">
        <f t="shared" si="14"/>
        <v/>
      </c>
      <c r="AE134" s="20">
        <f>IF(ISERROR(VLOOKUP($AC134&amp;"-"&amp;$F134&amp;" "&amp;G134,Bonuses!$B$1:$G$1006,4,FALSE)),"",INT(VLOOKUP($AC134&amp;"-"&amp;$F134&amp;" "&amp;$G134,Bonuses!$B$1:$G$1006,4,FALSE)))</f>
        <v>140000</v>
      </c>
      <c r="AF134" s="16" t="str">
        <f>IF(ISERROR(VLOOKUP($AC134&amp;"-"&amp;$F134,Bonuses!$B$1:$G$1006,5,FALSE)),"",IF(VLOOKUP($AC134&amp;"-"&amp;$F134,Bonuses!$B$1:$G$1006,5,FALSE)="","",VLOOKUP($AC134&amp;"-"&amp;$F134,Bonuses!$B$1:$G$1006,6,FALSE)&amp;" yrs, "&amp;VLOOKUP($AC134&amp;"-"&amp;$F134,Bonuses!$B$1:$G$1006,5,FALSE)))</f>
        <v/>
      </c>
    </row>
    <row r="135" spans="1:32" s="21" customFormat="1" x14ac:dyDescent="0.25">
      <c r="A135" s="21" t="s">
        <v>2979</v>
      </c>
      <c r="B135" s="21">
        <f t="shared" si="10"/>
        <v>1</v>
      </c>
      <c r="C135" s="21" t="str">
        <f t="shared" si="11"/>
        <v>P</v>
      </c>
      <c r="D135" s="17">
        <f>IF($C135="B",VLOOKUP($A135,Bat!$A$4:$BF$2320,D$1,FALSE),VLOOKUP($A135,Pit!$A$4:$BA$1686,D$2,FALSE))</f>
        <v>618</v>
      </c>
      <c r="E135" s="16" t="str">
        <f>IF($C135="B",VLOOKUP($A135,Bat!$A$4:$BF$2320,E$1,FALSE),VLOOKUP($A135,Pit!$A$4:$BA$1686,E$2,FALSE))</f>
        <v>SP</v>
      </c>
      <c r="F135" s="16" t="str">
        <f>IF($C135="B",VLOOKUP($A135,Bat!$A$4:$BF$2320,F$1,FALSE),VLOOKUP($A135,Pit!$A$4:$BA$1686,F$2,FALSE))</f>
        <v>Wesley</v>
      </c>
      <c r="G135" s="16" t="str">
        <f>IF($C135="B",VLOOKUP($A135,Bat!$A$4:$BF$2320,G$1,FALSE),VLOOKUP($A135,Pit!$A$4:$BA$1686,G$2,FALSE))</f>
        <v>Eaton</v>
      </c>
      <c r="H135" s="16">
        <f>IF($C135="B",VLOOKUP($A135,Bat!$A$4:$BF$2320,H$1,FALSE),VLOOKUP($A135,Pit!$A$4:$BA$1686,H$2,FALSE))</f>
        <v>18</v>
      </c>
      <c r="I135" s="16" t="str">
        <f>IF($C135="B",VLOOKUP($A135,Bat!$A$4:$BF$2320,I$1,FALSE),VLOOKUP($A135,Pit!$A$4:$BA$1686,I$2,FALSE))</f>
        <v>L</v>
      </c>
      <c r="J135" s="16" t="str">
        <f>IF($C135="B",VLOOKUP($A135,Bat!$A$4:$BF$2320,J$1,FALSE),VLOOKUP($A135,Pit!$A$4:$BA$1686,J$2,FALSE))</f>
        <v>L</v>
      </c>
      <c r="K135" s="16" t="str">
        <f>IF($C135="B",VLOOKUP($A135,Bat!$A$4:$BF$2320,K$1,FALSE),VLOOKUP($A135,Pit!$A$4:$BA$1686,K$2,FALSE))</f>
        <v>Low</v>
      </c>
      <c r="L135" s="17" t="str">
        <f>IF($C135="B",VLOOKUP($A135,Bat!$A$4:$BF$2320,L$1,FALSE),VLOOKUP($A135,Pit!$A$4:$BA$1686,L$2,FALSE))</f>
        <v>High</v>
      </c>
      <c r="M135" s="16">
        <f>IF($C135="B",VLOOKUP($A135,Bat!$A$4:$BF$2320,M$1,FALSE),VLOOKUP($A135,Pit!$A$4:$BA$1686,M$2,FALSE))</f>
        <v>5</v>
      </c>
      <c r="N135" s="16">
        <f>IF($C135="B",VLOOKUP($A135,Bat!$A$4:$BF$2320,N$1,FALSE),VLOOKUP($A135,Pit!$A$4:$BA$1686,N$2,FALSE))</f>
        <v>2</v>
      </c>
      <c r="O135" s="16">
        <f>IF($C135="B",VLOOKUP($A135,Bat!$A$4:$BF$2320,O$1,FALSE),VLOOKUP($A135,Pit!$A$4:$BA$1686,O$2,FALSE))</f>
        <v>1</v>
      </c>
      <c r="P135" s="16" t="str">
        <f>IF($C135="B",VLOOKUP($A135,Bat!$A$4:$BF$2320,P$1,FALSE),VLOOKUP($A135,Pit!$A$4:$BA$1686,P$2,FALSE))</f>
        <v>90-92 Mph</v>
      </c>
      <c r="Q135" s="17">
        <f>IF($C135="B",VLOOKUP($A135,Bat!$A$4:$BF$2320,Q$1,FALSE),VLOOKUP($A135,Pit!$A$4:$BA$1686,Q$2,FALSE))</f>
        <v>3</v>
      </c>
      <c r="R135" s="18">
        <f>IF($C135="B",VLOOKUP($A135,Bat!$A$4:$BF$2320,R$1,FALSE),VLOOKUP($A135,Pit!$A$4:$BA$1686,R$2,FALSE))</f>
        <v>8.2572930383961065</v>
      </c>
      <c r="S135" s="19">
        <f>IF($C135="B",VLOOKUP($A135,Bat!$A$4:$BF$2320,S$1,FALSE),VLOOKUP($A135,Pit!$A$4:$BA$1686,S$2,FALSE))</f>
        <v>-0.33214995013677473</v>
      </c>
      <c r="T135" s="20" t="str">
        <f>IF($C135="B",VLOOKUP($A135,Bat!$A$4:$BF$2320,T$1,FALSE),VLOOKUP($A135,Pit!$A$4:$BA$1686,T$2,FALSE))</f>
        <v>$1.7m</v>
      </c>
      <c r="U135" s="17" t="str">
        <f>VLOOKUP(IF($C135="B",VLOOKUP($A135,Bat!$A$4:$AU$2320,U$1,FALSE),VLOOKUP($A135,Pit!$A$4:$BE$1686,U$2,FALSE)),COND!$A$35:$B$41,2,FALSE)</f>
        <v>??</v>
      </c>
      <c r="V135" s="21">
        <f>IF($C135="B",VLOOKUP($A135,Bat!$A$4:$AT$2284,46,FALSE),VLOOKUP($A135,Pit!$A$4:$BD$1664,56,FALSE))</f>
        <v>275</v>
      </c>
      <c r="W135" s="16">
        <f t="shared" si="12"/>
        <v>999</v>
      </c>
      <c r="X135" s="16"/>
      <c r="Y135" s="22">
        <f t="shared" si="13"/>
        <v>952</v>
      </c>
      <c r="Z135" s="16">
        <f>IFERROR(VLOOKUP($D135,Results37!$F$3:$L$1396,Z$1,FALSE),"")</f>
        <v>131</v>
      </c>
      <c r="AA135" s="47">
        <f>IF(ISERROR(VLOOKUP(D135,Results37!$F$3:$O$399,AA$1,FALSE)),"",IF(VLOOKUP(D135,Results37!$F$3:$O$399,AA$1+1,FALSE)=1,"S"&amp;VLOOKUP(D135,Results37!$F$3:$O$399,AA$1,FALSE),VLOOKUP(D135,Results37!$F$3:$O$399,AA$1,FALSE)))</f>
        <v>5</v>
      </c>
      <c r="AB135" s="16">
        <f>IFERROR(VLOOKUP($D135,Results37!$F$3:$L$1396,AB$1,FALSE),"")</f>
        <v>21</v>
      </c>
      <c r="AC135" s="16" t="str">
        <f>IFERROR(VLOOKUP($D135,Results37!$F$3:$L$1396,AC$1,FALSE),"")</f>
        <v>Havana Leones</v>
      </c>
      <c r="AD135" s="16" t="str">
        <f t="shared" si="14"/>
        <v/>
      </c>
      <c r="AE135" s="20" t="str">
        <f>IF(ISERROR(VLOOKUP($AC135&amp;"-"&amp;$F135&amp;" "&amp;G135,Bonuses!$B$1:$G$1006,4,FALSE)),"",INT(VLOOKUP($AC135&amp;"-"&amp;$F135&amp;" "&amp;$G135,Bonuses!$B$1:$G$1006,4,FALSE)))</f>
        <v/>
      </c>
      <c r="AF135" s="16" t="str">
        <f>IF(ISERROR(VLOOKUP($AC135&amp;"-"&amp;$F135,Bonuses!$B$1:$G$1006,5,FALSE)),"",IF(VLOOKUP($AC135&amp;"-"&amp;$F135,Bonuses!$B$1:$G$1006,5,FALSE)="","",VLOOKUP($AC135&amp;"-"&amp;$F135,Bonuses!$B$1:$G$1006,6,FALSE)&amp;" yrs, "&amp;VLOOKUP($AC135&amp;"-"&amp;$F135,Bonuses!$B$1:$G$1006,5,FALSE)))</f>
        <v/>
      </c>
    </row>
    <row r="136" spans="1:32" s="21" customFormat="1" x14ac:dyDescent="0.25">
      <c r="A136" s="21" t="s">
        <v>2034</v>
      </c>
      <c r="B136" s="21">
        <f t="shared" si="10"/>
        <v>1</v>
      </c>
      <c r="C136" s="21" t="str">
        <f t="shared" si="11"/>
        <v>B</v>
      </c>
      <c r="D136" s="17">
        <f>IF($C136="B",VLOOKUP($A136,Bat!$A$4:$BF$2320,D$1,FALSE),VLOOKUP($A136,Pit!$A$4:$BA$1686,D$2,FALSE))</f>
        <v>10684</v>
      </c>
      <c r="E136" s="16" t="str">
        <f>IF($C136="B",VLOOKUP($A136,Bat!$A$4:$BF$2320,E$1,FALSE),VLOOKUP($A136,Pit!$A$4:$BA$1686,E$2,FALSE))</f>
        <v>1B</v>
      </c>
      <c r="F136" s="16" t="str">
        <f>IF($C136="B",VLOOKUP($A136,Bat!$A$4:$BF$2320,F$1,FALSE),VLOOKUP($A136,Pit!$A$4:$BA$1686,F$2,FALSE))</f>
        <v>Jim</v>
      </c>
      <c r="G136" s="16" t="str">
        <f>IF($C136="B",VLOOKUP($A136,Bat!$A$4:$BF$2320,G$1,FALSE),VLOOKUP($A136,Pit!$A$4:$BA$1686,G$2,FALSE))</f>
        <v>Est</v>
      </c>
      <c r="H136" s="16">
        <f>IF($C136="B",VLOOKUP($A136,Bat!$A$4:$BF$2320,H$1,FALSE),VLOOKUP($A136,Pit!$A$4:$BA$1686,H$2,FALSE))</f>
        <v>21</v>
      </c>
      <c r="I136" s="16" t="str">
        <f>IF($C136="B",VLOOKUP($A136,Bat!$A$4:$BF$2320,I$1,FALSE),VLOOKUP($A136,Pit!$A$4:$BA$1686,I$2,FALSE))</f>
        <v>L</v>
      </c>
      <c r="J136" s="16" t="str">
        <f>IF($C136="B",VLOOKUP($A136,Bat!$A$4:$BF$2320,J$1,FALSE),VLOOKUP($A136,Pit!$A$4:$BA$1686,J$2,FALSE))</f>
        <v>L</v>
      </c>
      <c r="K136" s="16" t="str">
        <f>IF($C136="B",VLOOKUP($A136,Bat!$A$4:$BF$2320,K$1,FALSE),VLOOKUP($A136,Pit!$A$4:$BA$1686,K$2,FALSE))</f>
        <v>Normal</v>
      </c>
      <c r="L136" s="17" t="str">
        <f>IF($C136="B",VLOOKUP($A136,Bat!$A$4:$BF$2320,L$1,FALSE),VLOOKUP($A136,Pit!$A$4:$BA$1686,L$2,FALSE))</f>
        <v>High</v>
      </c>
      <c r="M136" s="16">
        <f>IF($C136="B",VLOOKUP($A136,Bat!$A$4:$BF$2320,M$1,FALSE),VLOOKUP($A136,Pit!$A$4:$BA$1686,M$2,FALSE))</f>
        <v>2</v>
      </c>
      <c r="N136" s="16">
        <f>IF($C136="B",VLOOKUP($A136,Bat!$A$4:$BF$2320,N$1,FALSE),VLOOKUP($A136,Pit!$A$4:$BA$1686,N$2,FALSE))</f>
        <v>6</v>
      </c>
      <c r="O136" s="16">
        <f>IF($C136="B",VLOOKUP($A136,Bat!$A$4:$BF$2320,O$1,FALSE),VLOOKUP($A136,Pit!$A$4:$BA$1686,O$2,FALSE))</f>
        <v>3</v>
      </c>
      <c r="P136" s="16">
        <f>IF($C136="B",VLOOKUP($A136,Bat!$A$4:$BF$2320,P$1,FALSE),VLOOKUP($A136,Pit!$A$4:$BA$1686,P$2,FALSE))</f>
        <v>5</v>
      </c>
      <c r="Q136" s="17">
        <f>IF($C136="B",VLOOKUP($A136,Bat!$A$4:$BF$2320,Q$1,FALSE),VLOOKUP($A136,Pit!$A$4:$BA$1686,Q$2,FALSE))</f>
        <v>5</v>
      </c>
      <c r="R136" s="18">
        <f>IF($C136="B",VLOOKUP($A136,Bat!$A$4:$BF$2320,R$1,FALSE),VLOOKUP($A136,Pit!$A$4:$BA$1686,R$2,FALSE))</f>
        <v>0.55903978172402979</v>
      </c>
      <c r="S136" s="19">
        <f>IF($C136="B",VLOOKUP($A136,Bat!$A$4:$BF$2320,S$1,FALSE),VLOOKUP($A136,Pit!$A$4:$BA$1686,S$2,FALSE))</f>
        <v>0.49436378981679852</v>
      </c>
      <c r="T136" s="20" t="str">
        <f>IF($C136="B",VLOOKUP($A136,Bat!$A$4:$BF$2320,T$1,FALSE),VLOOKUP($A136,Pit!$A$4:$BA$1686,T$2,FALSE))</f>
        <v>$190k</v>
      </c>
      <c r="U136" s="17" t="str">
        <f>VLOOKUP(IF($C136="B",VLOOKUP($A136,Bat!$A$4:$AU$2320,U$1,FALSE),VLOOKUP($A136,Pit!$A$4:$BE$1686,U$2,FALSE)),COND!$A$35:$B$41,2,FALSE)</f>
        <v>??</v>
      </c>
      <c r="V136" s="21">
        <f>IF($C136="B",VLOOKUP($A136,Bat!$A$4:$AT$2284,46,FALSE),VLOOKUP($A136,Pit!$A$4:$BD$1664,56,FALSE))</f>
        <v>243</v>
      </c>
      <c r="W136" s="16">
        <f t="shared" si="12"/>
        <v>999</v>
      </c>
      <c r="X136" s="16"/>
      <c r="Y136" s="22">
        <f t="shared" si="13"/>
        <v>477</v>
      </c>
      <c r="Z136" s="16">
        <f>IFERROR(VLOOKUP($D136,Results37!$F$3:$L$1396,Z$1,FALSE),"")</f>
        <v>132</v>
      </c>
      <c r="AA136" s="47">
        <f>IF(ISERROR(VLOOKUP(D136,Results37!$F$3:$O$399,AA$1,FALSE)),"",IF(VLOOKUP(D136,Results37!$F$3:$O$399,AA$1+1,FALSE)=1,"S"&amp;VLOOKUP(D136,Results37!$F$3:$O$399,AA$1,FALSE),VLOOKUP(D136,Results37!$F$3:$O$399,AA$1,FALSE)))</f>
        <v>5</v>
      </c>
      <c r="AB136" s="16">
        <f>IFERROR(VLOOKUP($D136,Results37!$F$3:$L$1396,AB$1,FALSE),"")</f>
        <v>22</v>
      </c>
      <c r="AC136" s="16" t="str">
        <f>IFERROR(VLOOKUP($D136,Results37!$F$3:$L$1396,AC$1,FALSE),"")</f>
        <v>Florida Featherheads</v>
      </c>
      <c r="AD136" s="16" t="str">
        <f t="shared" si="14"/>
        <v/>
      </c>
      <c r="AE136" s="20" t="str">
        <f>IF(ISERROR(VLOOKUP($AC136&amp;"-"&amp;$F136&amp;" "&amp;G136,Bonuses!$B$1:$G$1006,4,FALSE)),"",INT(VLOOKUP($AC136&amp;"-"&amp;$F136&amp;" "&amp;$G136,Bonuses!$B$1:$G$1006,4,FALSE)))</f>
        <v/>
      </c>
      <c r="AF136" s="16" t="str">
        <f>IF(ISERROR(VLOOKUP($AC136&amp;"-"&amp;$F136,Bonuses!$B$1:$G$1006,5,FALSE)),"",IF(VLOOKUP($AC136&amp;"-"&amp;$F136,Bonuses!$B$1:$G$1006,5,FALSE)="","",VLOOKUP($AC136&amp;"-"&amp;$F136,Bonuses!$B$1:$G$1006,6,FALSE)&amp;" yrs, "&amp;VLOOKUP($AC136&amp;"-"&amp;$F136,Bonuses!$B$1:$G$1006,5,FALSE)))</f>
        <v/>
      </c>
    </row>
    <row r="137" spans="1:32" s="21" customFormat="1" x14ac:dyDescent="0.25">
      <c r="A137" s="21" t="s">
        <v>2249</v>
      </c>
      <c r="B137" s="21">
        <f t="shared" si="10"/>
        <v>1</v>
      </c>
      <c r="C137" s="21" t="str">
        <f t="shared" si="11"/>
        <v>P</v>
      </c>
      <c r="D137" s="17">
        <f>IF($C137="B",VLOOKUP($A137,Bat!$A$4:$BF$2320,D$1,FALSE),VLOOKUP($A137,Pit!$A$4:$BA$1686,D$2,FALSE))</f>
        <v>242</v>
      </c>
      <c r="E137" s="16" t="str">
        <f>IF($C137="B",VLOOKUP($A137,Bat!$A$4:$BF$2320,E$1,FALSE),VLOOKUP($A137,Pit!$A$4:$BA$1686,E$2,FALSE))</f>
        <v>SP</v>
      </c>
      <c r="F137" s="16" t="str">
        <f>IF($C137="B",VLOOKUP($A137,Bat!$A$4:$BF$2320,F$1,FALSE),VLOOKUP($A137,Pit!$A$4:$BA$1686,F$2,FALSE))</f>
        <v>Pawl</v>
      </c>
      <c r="G137" s="16" t="str">
        <f>IF($C137="B",VLOOKUP($A137,Bat!$A$4:$BF$2320,G$1,FALSE),VLOOKUP($A137,Pit!$A$4:$BA$1686,G$2,FALSE))</f>
        <v>Wilczynski</v>
      </c>
      <c r="H137" s="16">
        <f>IF($C137="B",VLOOKUP($A137,Bat!$A$4:$BF$2320,H$1,FALSE),VLOOKUP($A137,Pit!$A$4:$BA$1686,H$2,FALSE))</f>
        <v>21</v>
      </c>
      <c r="I137" s="16" t="str">
        <f>IF($C137="B",VLOOKUP($A137,Bat!$A$4:$BF$2320,I$1,FALSE),VLOOKUP($A137,Pit!$A$4:$BA$1686,I$2,FALSE))</f>
        <v>R</v>
      </c>
      <c r="J137" s="16" t="str">
        <f>IF($C137="B",VLOOKUP($A137,Bat!$A$4:$BF$2320,J$1,FALSE),VLOOKUP($A137,Pit!$A$4:$BA$1686,J$2,FALSE))</f>
        <v>R</v>
      </c>
      <c r="K137" s="16" t="str">
        <f>IF($C137="B",VLOOKUP($A137,Bat!$A$4:$BF$2320,K$1,FALSE),VLOOKUP($A137,Pit!$A$4:$BA$1686,K$2,FALSE))</f>
        <v>High</v>
      </c>
      <c r="L137" s="17" t="str">
        <f>IF($C137="B",VLOOKUP($A137,Bat!$A$4:$BF$2320,L$1,FALSE),VLOOKUP($A137,Pit!$A$4:$BA$1686,L$2,FALSE))</f>
        <v>High</v>
      </c>
      <c r="M137" s="16">
        <f>IF($C137="B",VLOOKUP($A137,Bat!$A$4:$BF$2320,M$1,FALSE),VLOOKUP($A137,Pit!$A$4:$BA$1686,M$2,FALSE))</f>
        <v>6</v>
      </c>
      <c r="N137" s="16">
        <f>IF($C137="B",VLOOKUP($A137,Bat!$A$4:$BF$2320,N$1,FALSE),VLOOKUP($A137,Pit!$A$4:$BA$1686,N$2,FALSE))</f>
        <v>2</v>
      </c>
      <c r="O137" s="16">
        <f>IF($C137="B",VLOOKUP($A137,Bat!$A$4:$BF$2320,O$1,FALSE),VLOOKUP($A137,Pit!$A$4:$BA$1686,O$2,FALSE))</f>
        <v>7</v>
      </c>
      <c r="P137" s="16" t="str">
        <f>IF($C137="B",VLOOKUP($A137,Bat!$A$4:$BF$2320,P$1,FALSE),VLOOKUP($A137,Pit!$A$4:$BA$1686,P$2,FALSE))</f>
        <v>96-98 Mph</v>
      </c>
      <c r="Q137" s="17">
        <f>IF($C137="B",VLOOKUP($A137,Bat!$A$4:$BF$2320,Q$1,FALSE),VLOOKUP($A137,Pit!$A$4:$BA$1686,Q$2,FALSE))</f>
        <v>8</v>
      </c>
      <c r="R137" s="18">
        <f>IF($C137="B",VLOOKUP($A137,Bat!$A$4:$BF$2320,R$1,FALSE),VLOOKUP($A137,Pit!$A$4:$BA$1686,R$2,FALSE))</f>
        <v>45.47444884915015</v>
      </c>
      <c r="S137" s="19">
        <f>IF($C137="B",VLOOKUP($A137,Bat!$A$4:$BF$2320,S$1,FALSE),VLOOKUP($A137,Pit!$A$4:$BA$1686,S$2,FALSE))</f>
        <v>2.9373788686976505</v>
      </c>
      <c r="T137" s="20" t="str">
        <f>IF($C137="B",VLOOKUP($A137,Bat!$A$4:$BF$2320,T$1,FALSE),VLOOKUP($A137,Pit!$A$4:$BA$1686,T$2,FALSE))</f>
        <v>$230k</v>
      </c>
      <c r="U137" s="17" t="str">
        <f>VLOOKUP(IF($C137="B",VLOOKUP($A137,Bat!$A$4:$AU$2320,U$1,FALSE),VLOOKUP($A137,Pit!$A$4:$BE$1686,U$2,FALSE)),COND!$A$35:$B$41,2,FALSE)</f>
        <v>??</v>
      </c>
      <c r="V137" s="21">
        <f>IF($C137="B",VLOOKUP($A137,Bat!$A$4:$AT$2284,46,FALSE),VLOOKUP($A137,Pit!$A$4:$BD$1664,56,FALSE))</f>
        <v>14</v>
      </c>
      <c r="W137" s="16">
        <f t="shared" si="12"/>
        <v>999</v>
      </c>
      <c r="X137" s="16">
        <v>26</v>
      </c>
      <c r="Y137" s="22">
        <f t="shared" si="13"/>
        <v>29</v>
      </c>
      <c r="Z137" s="16">
        <f>IFERROR(VLOOKUP($D137,Results37!$F$3:$L$1396,Z$1,FALSE),"")</f>
        <v>133</v>
      </c>
      <c r="AA137" s="47">
        <f>IF(ISERROR(VLOOKUP(D137,Results37!$F$3:$O$399,AA$1,FALSE)),"",IF(VLOOKUP(D137,Results37!$F$3:$O$399,AA$1+1,FALSE)=1,"S"&amp;VLOOKUP(D137,Results37!$F$3:$O$399,AA$1,FALSE),VLOOKUP(D137,Results37!$F$3:$O$399,AA$1,FALSE)))</f>
        <v>5</v>
      </c>
      <c r="AB137" s="16">
        <f>IFERROR(VLOOKUP($D137,Results37!$F$3:$L$1396,AB$1,FALSE),"")</f>
        <v>23</v>
      </c>
      <c r="AC137" s="16" t="str">
        <f>IFERROR(VLOOKUP($D137,Results37!$F$3:$L$1396,AC$1,FALSE),"")</f>
        <v>Hartford Harpoon</v>
      </c>
      <c r="AD137" s="16">
        <f t="shared" si="14"/>
        <v>-107</v>
      </c>
      <c r="AE137" s="20" t="str">
        <f>IF(ISERROR(VLOOKUP($AC137&amp;"-"&amp;$F137&amp;" "&amp;G137,Bonuses!$B$1:$G$1006,4,FALSE)),"",INT(VLOOKUP($AC137&amp;"-"&amp;$F137&amp;" "&amp;$G137,Bonuses!$B$1:$G$1006,4,FALSE)))</f>
        <v/>
      </c>
      <c r="AF137" s="16" t="str">
        <f>IF(ISERROR(VLOOKUP($AC137&amp;"-"&amp;$F137,Bonuses!$B$1:$G$1006,5,FALSE)),"",IF(VLOOKUP($AC137&amp;"-"&amp;$F137,Bonuses!$B$1:$G$1006,5,FALSE)="","",VLOOKUP($AC137&amp;"-"&amp;$F137,Bonuses!$B$1:$G$1006,6,FALSE)&amp;" yrs, "&amp;VLOOKUP($AC137&amp;"-"&amp;$F137,Bonuses!$B$1:$G$1006,5,FALSE)))</f>
        <v/>
      </c>
    </row>
    <row r="138" spans="1:32" s="21" customFormat="1" x14ac:dyDescent="0.25">
      <c r="A138" s="21" t="s">
        <v>2312</v>
      </c>
      <c r="B138" s="21">
        <f t="shared" si="10"/>
        <v>1</v>
      </c>
      <c r="C138" s="21" t="str">
        <f t="shared" si="11"/>
        <v>P</v>
      </c>
      <c r="D138" s="17">
        <f>IF($C138="B",VLOOKUP($A138,Bat!$A$4:$BF$2320,D$1,FALSE),VLOOKUP($A138,Pit!$A$4:$BA$1686,D$2,FALSE))</f>
        <v>9796</v>
      </c>
      <c r="E138" s="16" t="str">
        <f>IF($C138="B",VLOOKUP($A138,Bat!$A$4:$BF$2320,E$1,FALSE),VLOOKUP($A138,Pit!$A$4:$BA$1686,E$2,FALSE))</f>
        <v>SP</v>
      </c>
      <c r="F138" s="16" t="str">
        <f>IF($C138="B",VLOOKUP($A138,Bat!$A$4:$BF$2320,F$1,FALSE),VLOOKUP($A138,Pit!$A$4:$BA$1686,F$2,FALSE))</f>
        <v>Humberto</v>
      </c>
      <c r="G138" s="16" t="str">
        <f>IF($C138="B",VLOOKUP($A138,Bat!$A$4:$BF$2320,G$1,FALSE),VLOOKUP($A138,Pit!$A$4:$BA$1686,G$2,FALSE))</f>
        <v>Hernández</v>
      </c>
      <c r="H138" s="16">
        <f>IF($C138="B",VLOOKUP($A138,Bat!$A$4:$BF$2320,H$1,FALSE),VLOOKUP($A138,Pit!$A$4:$BA$1686,H$2,FALSE))</f>
        <v>21</v>
      </c>
      <c r="I138" s="16" t="str">
        <f>IF($C138="B",VLOOKUP($A138,Bat!$A$4:$BF$2320,I$1,FALSE),VLOOKUP($A138,Pit!$A$4:$BA$1686,I$2,FALSE))</f>
        <v>S</v>
      </c>
      <c r="J138" s="16" t="str">
        <f>IF($C138="B",VLOOKUP($A138,Bat!$A$4:$BF$2320,J$1,FALSE),VLOOKUP($A138,Pit!$A$4:$BA$1686,J$2,FALSE))</f>
        <v>R</v>
      </c>
      <c r="K138" s="16" t="str">
        <f>IF($C138="B",VLOOKUP($A138,Bat!$A$4:$BF$2320,K$1,FALSE),VLOOKUP($A138,Pit!$A$4:$BA$1686,K$2,FALSE))</f>
        <v>Normal</v>
      </c>
      <c r="L138" s="17" t="str">
        <f>IF($C138="B",VLOOKUP($A138,Bat!$A$4:$BF$2320,L$1,FALSE),VLOOKUP($A138,Pit!$A$4:$BA$1686,L$2,FALSE))</f>
        <v>Normal</v>
      </c>
      <c r="M138" s="16">
        <f>IF($C138="B",VLOOKUP($A138,Bat!$A$4:$BF$2320,M$1,FALSE),VLOOKUP($A138,Pit!$A$4:$BA$1686,M$2,FALSE))</f>
        <v>4</v>
      </c>
      <c r="N138" s="16">
        <f>IF($C138="B",VLOOKUP($A138,Bat!$A$4:$BF$2320,N$1,FALSE),VLOOKUP($A138,Pit!$A$4:$BA$1686,N$2,FALSE))</f>
        <v>6</v>
      </c>
      <c r="O138" s="16">
        <f>IF($C138="B",VLOOKUP($A138,Bat!$A$4:$BF$2320,O$1,FALSE),VLOOKUP($A138,Pit!$A$4:$BA$1686,O$2,FALSE))</f>
        <v>2</v>
      </c>
      <c r="P138" s="16" t="str">
        <f>IF($C138="B",VLOOKUP($A138,Bat!$A$4:$BF$2320,P$1,FALSE),VLOOKUP($A138,Pit!$A$4:$BA$1686,P$2,FALSE))</f>
        <v>92-94 Mph</v>
      </c>
      <c r="Q138" s="17">
        <f>IF($C138="B",VLOOKUP($A138,Bat!$A$4:$BF$2320,Q$1,FALSE),VLOOKUP($A138,Pit!$A$4:$BA$1686,Q$2,FALSE))</f>
        <v>6</v>
      </c>
      <c r="R138" s="18">
        <f>IF($C138="B",VLOOKUP($A138,Bat!$A$4:$BF$2320,R$1,FALSE),VLOOKUP($A138,Pit!$A$4:$BA$1686,R$2,FALSE))</f>
        <v>26.009708617043422</v>
      </c>
      <c r="S138" s="19">
        <f>IF($C138="B",VLOOKUP($A138,Bat!$A$4:$BF$2320,S$1,FALSE),VLOOKUP($A138,Pit!$A$4:$BA$1686,S$2,FALSE))</f>
        <v>1.2274005602098848</v>
      </c>
      <c r="T138" s="20" t="str">
        <f>IF($C138="B",VLOOKUP($A138,Bat!$A$4:$BF$2320,T$1,FALSE),VLOOKUP($A138,Pit!$A$4:$BA$1686,T$2,FALSE))</f>
        <v>$210k</v>
      </c>
      <c r="U138" s="17" t="str">
        <f>VLOOKUP(IF($C138="B",VLOOKUP($A138,Bat!$A$4:$AU$2320,U$1,FALSE),VLOOKUP($A138,Pit!$A$4:$BE$1686,U$2,FALSE)),COND!$A$35:$B$41,2,FALSE)</f>
        <v>??</v>
      </c>
      <c r="V138" s="21">
        <f>IF($C138="B",VLOOKUP($A138,Bat!$A$4:$AT$2284,46,FALSE),VLOOKUP($A138,Pit!$A$4:$BD$1664,56,FALSE))</f>
        <v>124</v>
      </c>
      <c r="W138" s="16">
        <f t="shared" si="12"/>
        <v>999</v>
      </c>
      <c r="X138" s="16"/>
      <c r="Y138" s="22">
        <f t="shared" si="13"/>
        <v>235</v>
      </c>
      <c r="Z138" s="16">
        <f>IFERROR(VLOOKUP($D138,Results37!$F$3:$L$1396,Z$1,FALSE),"")</f>
        <v>134</v>
      </c>
      <c r="AA138" s="47">
        <f>IF(ISERROR(VLOOKUP(D138,Results37!$F$3:$O$399,AA$1,FALSE)),"",IF(VLOOKUP(D138,Results37!$F$3:$O$399,AA$1+1,FALSE)=1,"S"&amp;VLOOKUP(D138,Results37!$F$3:$O$399,AA$1,FALSE),VLOOKUP(D138,Results37!$F$3:$O$399,AA$1,FALSE)))</f>
        <v>5</v>
      </c>
      <c r="AB138" s="16">
        <f>IFERROR(VLOOKUP($D138,Results37!$F$3:$L$1396,AB$1,FALSE),"")</f>
        <v>24</v>
      </c>
      <c r="AC138" s="16" t="str">
        <f>IFERROR(VLOOKUP($D138,Results37!$F$3:$L$1396,AC$1,FALSE),"")</f>
        <v>Aurora Borealis</v>
      </c>
      <c r="AD138" s="16" t="str">
        <f t="shared" si="14"/>
        <v/>
      </c>
      <c r="AE138" s="20">
        <f>IF(ISERROR(VLOOKUP($AC138&amp;"-"&amp;$F138&amp;" "&amp;G138,Bonuses!$B$1:$G$1006,4,FALSE)),"",INT(VLOOKUP($AC138&amp;"-"&amp;$F138&amp;" "&amp;$G138,Bonuses!$B$1:$G$1006,4,FALSE)))</f>
        <v>240000</v>
      </c>
      <c r="AF138" s="16" t="str">
        <f>IF(ISERROR(VLOOKUP($AC138&amp;"-"&amp;$F138,Bonuses!$B$1:$G$1006,5,FALSE)),"",IF(VLOOKUP($AC138&amp;"-"&amp;$F138,Bonuses!$B$1:$G$1006,5,FALSE)="","",VLOOKUP($AC138&amp;"-"&amp;$F138,Bonuses!$B$1:$G$1006,6,FALSE)&amp;" yrs, "&amp;VLOOKUP($AC138&amp;"-"&amp;$F138,Bonuses!$B$1:$G$1006,5,FALSE)))</f>
        <v/>
      </c>
    </row>
    <row r="139" spans="1:32" s="21" customFormat="1" x14ac:dyDescent="0.25">
      <c r="A139" s="21" t="s">
        <v>2333</v>
      </c>
      <c r="B139" s="21">
        <f t="shared" si="10"/>
        <v>1</v>
      </c>
      <c r="C139" s="21" t="str">
        <f t="shared" si="11"/>
        <v>P</v>
      </c>
      <c r="D139" s="17">
        <f>IF($C139="B",VLOOKUP($A139,Bat!$A$4:$BF$2320,D$1,FALSE),VLOOKUP($A139,Pit!$A$4:$BA$1686,D$2,FALSE))</f>
        <v>16052</v>
      </c>
      <c r="E139" s="16" t="str">
        <f>IF($C139="B",VLOOKUP($A139,Bat!$A$4:$BF$2320,E$1,FALSE),VLOOKUP($A139,Pit!$A$4:$BA$1686,E$2,FALSE))</f>
        <v>RP</v>
      </c>
      <c r="F139" s="16" t="str">
        <f>IF($C139="B",VLOOKUP($A139,Bat!$A$4:$BF$2320,F$1,FALSE),VLOOKUP($A139,Pit!$A$4:$BA$1686,F$2,FALSE))</f>
        <v>Elton</v>
      </c>
      <c r="G139" s="16" t="str">
        <f>IF($C139="B",VLOOKUP($A139,Bat!$A$4:$BF$2320,G$1,FALSE),VLOOKUP($A139,Pit!$A$4:$BA$1686,G$2,FALSE))</f>
        <v>Evison</v>
      </c>
      <c r="H139" s="16">
        <f>IF($C139="B",VLOOKUP($A139,Bat!$A$4:$BF$2320,H$1,FALSE),VLOOKUP($A139,Pit!$A$4:$BA$1686,H$2,FALSE))</f>
        <v>21</v>
      </c>
      <c r="I139" s="16" t="str">
        <f>IF($C139="B",VLOOKUP($A139,Bat!$A$4:$BF$2320,I$1,FALSE),VLOOKUP($A139,Pit!$A$4:$BA$1686,I$2,FALSE))</f>
        <v>R</v>
      </c>
      <c r="J139" s="16" t="str">
        <f>IF($C139="B",VLOOKUP($A139,Bat!$A$4:$BF$2320,J$1,FALSE),VLOOKUP($A139,Pit!$A$4:$BA$1686,J$2,FALSE))</f>
        <v>L</v>
      </c>
      <c r="K139" s="16" t="str">
        <f>IF($C139="B",VLOOKUP($A139,Bat!$A$4:$BF$2320,K$1,FALSE),VLOOKUP($A139,Pit!$A$4:$BA$1686,K$2,FALSE))</f>
        <v>High</v>
      </c>
      <c r="L139" s="17" t="str">
        <f>IF($C139="B",VLOOKUP($A139,Bat!$A$4:$BF$2320,L$1,FALSE),VLOOKUP($A139,Pit!$A$4:$BA$1686,L$2,FALSE))</f>
        <v>High</v>
      </c>
      <c r="M139" s="16">
        <f>IF($C139="B",VLOOKUP($A139,Bat!$A$4:$BF$2320,M$1,FALSE),VLOOKUP($A139,Pit!$A$4:$BA$1686,M$2,FALSE))</f>
        <v>7</v>
      </c>
      <c r="N139" s="16">
        <f>IF($C139="B",VLOOKUP($A139,Bat!$A$4:$BF$2320,N$1,FALSE),VLOOKUP($A139,Pit!$A$4:$BA$1686,N$2,FALSE))</f>
        <v>2</v>
      </c>
      <c r="O139" s="16">
        <f>IF($C139="B",VLOOKUP($A139,Bat!$A$4:$BF$2320,O$1,FALSE),VLOOKUP($A139,Pit!$A$4:$BA$1686,O$2,FALSE))</f>
        <v>2</v>
      </c>
      <c r="P139" s="16" t="str">
        <f>IF($C139="B",VLOOKUP($A139,Bat!$A$4:$BF$2320,P$1,FALSE),VLOOKUP($A139,Pit!$A$4:$BA$1686,P$2,FALSE))</f>
        <v>94-96 Mph</v>
      </c>
      <c r="Q139" s="17">
        <f>IF($C139="B",VLOOKUP($A139,Bat!$A$4:$BF$2320,Q$1,FALSE),VLOOKUP($A139,Pit!$A$4:$BA$1686,Q$2,FALSE))</f>
        <v>8</v>
      </c>
      <c r="R139" s="18">
        <f>IF($C139="B",VLOOKUP($A139,Bat!$A$4:$BF$2320,R$1,FALSE),VLOOKUP($A139,Pit!$A$4:$BA$1686,R$2,FALSE))</f>
        <v>23.058988058034661</v>
      </c>
      <c r="S139" s="19">
        <f>IF($C139="B",VLOOKUP($A139,Bat!$A$4:$BF$2320,S$1,FALSE),VLOOKUP($A139,Pit!$A$4:$BA$1686,S$2,FALSE))</f>
        <v>0.96817962583588557</v>
      </c>
      <c r="T139" s="20" t="str">
        <f>IF($C139="B",VLOOKUP($A139,Bat!$A$4:$BF$2320,T$1,FALSE),VLOOKUP($A139,Pit!$A$4:$BA$1686,T$2,FALSE))</f>
        <v>$220k</v>
      </c>
      <c r="U139" s="17" t="str">
        <f>VLOOKUP(IF($C139="B",VLOOKUP($A139,Bat!$A$4:$AU$2320,U$1,FALSE),VLOOKUP($A139,Pit!$A$4:$BE$1686,U$2,FALSE)),COND!$A$35:$B$41,2,FALSE)</f>
        <v>??</v>
      </c>
      <c r="V139" s="21">
        <f>IF($C139="B",VLOOKUP($A139,Bat!$A$4:$AT$2284,46,FALSE),VLOOKUP($A139,Pit!$A$4:$BD$1664,56,FALSE))</f>
        <v>49</v>
      </c>
      <c r="W139" s="16">
        <f t="shared" si="12"/>
        <v>999</v>
      </c>
      <c r="X139" s="16"/>
      <c r="Y139" s="22">
        <f t="shared" si="13"/>
        <v>299</v>
      </c>
      <c r="Z139" s="16">
        <f>IFERROR(VLOOKUP($D139,Results37!$F$3:$L$1396,Z$1,FALSE),"")</f>
        <v>135</v>
      </c>
      <c r="AA139" s="47">
        <f>IF(ISERROR(VLOOKUP(D139,Results37!$F$3:$O$399,AA$1,FALSE)),"",IF(VLOOKUP(D139,Results37!$F$3:$O$399,AA$1+1,FALSE)=1,"S"&amp;VLOOKUP(D139,Results37!$F$3:$O$399,AA$1,FALSE),VLOOKUP(D139,Results37!$F$3:$O$399,AA$1,FALSE)))</f>
        <v>5</v>
      </c>
      <c r="AB139" s="16">
        <f>IFERROR(VLOOKUP($D139,Results37!$F$3:$L$1396,AB$1,FALSE),"")</f>
        <v>25</v>
      </c>
      <c r="AC139" s="16" t="str">
        <f>IFERROR(VLOOKUP($D139,Results37!$F$3:$L$1396,AC$1,FALSE),"")</f>
        <v>Toyama Wind Dancers</v>
      </c>
      <c r="AD139" s="16" t="str">
        <f t="shared" si="14"/>
        <v/>
      </c>
      <c r="AE139" s="20" t="str">
        <f>IF(ISERROR(VLOOKUP($AC139&amp;"-"&amp;$F139&amp;" "&amp;G139,Bonuses!$B$1:$G$1006,4,FALSE)),"",INT(VLOOKUP($AC139&amp;"-"&amp;$F139&amp;" "&amp;$G139,Bonuses!$B$1:$G$1006,4,FALSE)))</f>
        <v/>
      </c>
      <c r="AF139" s="16" t="str">
        <f>IF(ISERROR(VLOOKUP($AC139&amp;"-"&amp;$F139,Bonuses!$B$1:$G$1006,5,FALSE)),"",IF(VLOOKUP($AC139&amp;"-"&amp;$F139,Bonuses!$B$1:$G$1006,5,FALSE)="","",VLOOKUP($AC139&amp;"-"&amp;$F139,Bonuses!$B$1:$G$1006,6,FALSE)&amp;" yrs, "&amp;VLOOKUP($AC139&amp;"-"&amp;$F139,Bonuses!$B$1:$G$1006,5,FALSE)))</f>
        <v/>
      </c>
    </row>
    <row r="140" spans="1:32" s="21" customFormat="1" x14ac:dyDescent="0.25">
      <c r="A140" s="21" t="s">
        <v>2277</v>
      </c>
      <c r="B140" s="21">
        <f t="shared" si="10"/>
        <v>1</v>
      </c>
      <c r="C140" s="21" t="str">
        <f t="shared" si="11"/>
        <v>P</v>
      </c>
      <c r="D140" s="17">
        <f>IF($C140="B",VLOOKUP($A140,Bat!$A$4:$BF$2320,D$1,FALSE),VLOOKUP($A140,Pit!$A$4:$BA$1686,D$2,FALSE))</f>
        <v>16055</v>
      </c>
      <c r="E140" s="16" t="str">
        <f>IF($C140="B",VLOOKUP($A140,Bat!$A$4:$BF$2320,E$1,FALSE),VLOOKUP($A140,Pit!$A$4:$BA$1686,E$2,FALSE))</f>
        <v>CL</v>
      </c>
      <c r="F140" s="16" t="str">
        <f>IF($C140="B",VLOOKUP($A140,Bat!$A$4:$BF$2320,F$1,FALSE),VLOOKUP($A140,Pit!$A$4:$BA$1686,F$2,FALSE))</f>
        <v>Yoshiki</v>
      </c>
      <c r="G140" s="16" t="str">
        <f>IF($C140="B",VLOOKUP($A140,Bat!$A$4:$BF$2320,G$1,FALSE),VLOOKUP($A140,Pit!$A$4:$BA$1686,G$2,FALSE))</f>
        <v>Ikeda</v>
      </c>
      <c r="H140" s="16">
        <f>IF($C140="B",VLOOKUP($A140,Bat!$A$4:$BF$2320,H$1,FALSE),VLOOKUP($A140,Pit!$A$4:$BA$1686,H$2,FALSE))</f>
        <v>21</v>
      </c>
      <c r="I140" s="16" t="str">
        <f>IF($C140="B",VLOOKUP($A140,Bat!$A$4:$BF$2320,I$1,FALSE),VLOOKUP($A140,Pit!$A$4:$BA$1686,I$2,FALSE))</f>
        <v>L</v>
      </c>
      <c r="J140" s="16" t="str">
        <f>IF($C140="B",VLOOKUP($A140,Bat!$A$4:$BF$2320,J$1,FALSE),VLOOKUP($A140,Pit!$A$4:$BA$1686,J$2,FALSE))</f>
        <v>L</v>
      </c>
      <c r="K140" s="16" t="str">
        <f>IF($C140="B",VLOOKUP($A140,Bat!$A$4:$BF$2320,K$1,FALSE),VLOOKUP($A140,Pit!$A$4:$BA$1686,K$2,FALSE))</f>
        <v>Low</v>
      </c>
      <c r="L140" s="17" t="str">
        <f>IF($C140="B",VLOOKUP($A140,Bat!$A$4:$BF$2320,L$1,FALSE),VLOOKUP($A140,Pit!$A$4:$BA$1686,L$2,FALSE))</f>
        <v>Normal</v>
      </c>
      <c r="M140" s="16">
        <f>IF($C140="B",VLOOKUP($A140,Bat!$A$4:$BF$2320,M$1,FALSE),VLOOKUP($A140,Pit!$A$4:$BA$1686,M$2,FALSE))</f>
        <v>8</v>
      </c>
      <c r="N140" s="16">
        <f>IF($C140="B",VLOOKUP($A140,Bat!$A$4:$BF$2320,N$1,FALSE),VLOOKUP($A140,Pit!$A$4:$BA$1686,N$2,FALSE))</f>
        <v>2</v>
      </c>
      <c r="O140" s="16">
        <f>IF($C140="B",VLOOKUP($A140,Bat!$A$4:$BF$2320,O$1,FALSE),VLOOKUP($A140,Pit!$A$4:$BA$1686,O$2,FALSE))</f>
        <v>5</v>
      </c>
      <c r="P140" s="16" t="str">
        <f>IF($C140="B",VLOOKUP($A140,Bat!$A$4:$BF$2320,P$1,FALSE),VLOOKUP($A140,Pit!$A$4:$BA$1686,P$2,FALSE))</f>
        <v>95-97 Mph</v>
      </c>
      <c r="Q140" s="17">
        <f>IF($C140="B",VLOOKUP($A140,Bat!$A$4:$BF$2320,Q$1,FALSE),VLOOKUP($A140,Pit!$A$4:$BA$1686,Q$2,FALSE))</f>
        <v>1</v>
      </c>
      <c r="R140" s="18">
        <f>IF($C140="B",VLOOKUP($A140,Bat!$A$4:$BF$2320,R$1,FALSE),VLOOKUP($A140,Pit!$A$4:$BA$1686,R$2,FALSE))</f>
        <v>33.303194229505856</v>
      </c>
      <c r="S140" s="19">
        <f>IF($C140="B",VLOOKUP($A140,Bat!$A$4:$BF$2320,S$1,FALSE),VLOOKUP($A140,Pit!$A$4:$BA$1686,S$2,FALSE))</f>
        <v>1.8681336006645695</v>
      </c>
      <c r="T140" s="20" t="str">
        <f>IF($C140="B",VLOOKUP($A140,Bat!$A$4:$BF$2320,T$1,FALSE),VLOOKUP($A140,Pit!$A$4:$BA$1686,T$2,FALSE))</f>
        <v>$190k</v>
      </c>
      <c r="U140" s="17" t="str">
        <f>VLOOKUP(IF($C140="B",VLOOKUP($A140,Bat!$A$4:$AU$2320,U$1,FALSE),VLOOKUP($A140,Pit!$A$4:$BE$1686,U$2,FALSE)),COND!$A$35:$B$41,2,FALSE)</f>
        <v>??</v>
      </c>
      <c r="V140" s="21">
        <f>IF($C140="B",VLOOKUP($A140,Bat!$A$4:$AT$2284,46,FALSE),VLOOKUP($A140,Pit!$A$4:$BD$1664,56,FALSE))</f>
        <v>54</v>
      </c>
      <c r="W140" s="16">
        <f t="shared" si="12"/>
        <v>999</v>
      </c>
      <c r="X140" s="16"/>
      <c r="Y140" s="22">
        <f t="shared" si="13"/>
        <v>113</v>
      </c>
      <c r="Z140" s="16">
        <f>IFERROR(VLOOKUP($D140,Results37!$F$3:$L$1396,Z$1,FALSE),"")</f>
        <v>136</v>
      </c>
      <c r="AA140" s="47">
        <f>IF(ISERROR(VLOOKUP(D140,Results37!$F$3:$O$399,AA$1,FALSE)),"",IF(VLOOKUP(D140,Results37!$F$3:$O$399,AA$1+1,FALSE)=1,"S"&amp;VLOOKUP(D140,Results37!$F$3:$O$399,AA$1,FALSE),VLOOKUP(D140,Results37!$F$3:$O$399,AA$1,FALSE)))</f>
        <v>5</v>
      </c>
      <c r="AB140" s="16">
        <f>IFERROR(VLOOKUP($D140,Results37!$F$3:$L$1396,AB$1,FALSE),"")</f>
        <v>26</v>
      </c>
      <c r="AC140" s="16" t="str">
        <f>IFERROR(VLOOKUP($D140,Results37!$F$3:$L$1396,AC$1,FALSE),"")</f>
        <v>Okinawa Shisa</v>
      </c>
      <c r="AD140" s="16" t="str">
        <f t="shared" si="14"/>
        <v/>
      </c>
      <c r="AE140" s="20">
        <f>IF(ISERROR(VLOOKUP($AC140&amp;"-"&amp;$F140&amp;" "&amp;G140,Bonuses!$B$1:$G$1006,4,FALSE)),"",INT(VLOOKUP($AC140&amp;"-"&amp;$F140&amp;" "&amp;$G140,Bonuses!$B$1:$G$1006,4,FALSE)))</f>
        <v>150000</v>
      </c>
      <c r="AF140" s="16" t="str">
        <f>IF(ISERROR(VLOOKUP($AC140&amp;"-"&amp;$F140,Bonuses!$B$1:$G$1006,5,FALSE)),"",IF(VLOOKUP($AC140&amp;"-"&amp;$F140,Bonuses!$B$1:$G$1006,5,FALSE)="","",VLOOKUP($AC140&amp;"-"&amp;$F140,Bonuses!$B$1:$G$1006,6,FALSE)&amp;" yrs, "&amp;VLOOKUP($AC140&amp;"-"&amp;$F140,Bonuses!$B$1:$G$1006,5,FALSE)))</f>
        <v/>
      </c>
    </row>
    <row r="141" spans="1:32" s="21" customFormat="1" x14ac:dyDescent="0.25">
      <c r="A141" s="21" t="s">
        <v>2289</v>
      </c>
      <c r="B141" s="21">
        <f t="shared" si="10"/>
        <v>1</v>
      </c>
      <c r="C141" s="21" t="str">
        <f t="shared" si="11"/>
        <v>P</v>
      </c>
      <c r="D141" s="17">
        <f>IF($C141="B",VLOOKUP($A141,Bat!$A$4:$BF$2320,D$1,FALSE),VLOOKUP($A141,Pit!$A$4:$BA$1686,D$2,FALSE))</f>
        <v>11114</v>
      </c>
      <c r="E141" s="16" t="str">
        <f>IF($C141="B",VLOOKUP($A141,Bat!$A$4:$BF$2320,E$1,FALSE),VLOOKUP($A141,Pit!$A$4:$BA$1686,E$2,FALSE))</f>
        <v>SP</v>
      </c>
      <c r="F141" s="16" t="str">
        <f>IF($C141="B",VLOOKUP($A141,Bat!$A$4:$BF$2320,F$1,FALSE),VLOOKUP($A141,Pit!$A$4:$BA$1686,F$2,FALSE))</f>
        <v>Daniel</v>
      </c>
      <c r="G141" s="16" t="str">
        <f>IF($C141="B",VLOOKUP($A141,Bat!$A$4:$BF$2320,G$1,FALSE),VLOOKUP($A141,Pit!$A$4:$BA$1686,G$2,FALSE))</f>
        <v>Menard</v>
      </c>
      <c r="H141" s="16">
        <f>IF($C141="B",VLOOKUP($A141,Bat!$A$4:$BF$2320,H$1,FALSE),VLOOKUP($A141,Pit!$A$4:$BA$1686,H$2,FALSE))</f>
        <v>21</v>
      </c>
      <c r="I141" s="16" t="str">
        <f>IF($C141="B",VLOOKUP($A141,Bat!$A$4:$BF$2320,I$1,FALSE),VLOOKUP($A141,Pit!$A$4:$BA$1686,I$2,FALSE))</f>
        <v>R</v>
      </c>
      <c r="J141" s="16" t="str">
        <f>IF($C141="B",VLOOKUP($A141,Bat!$A$4:$BF$2320,J$1,FALSE),VLOOKUP($A141,Pit!$A$4:$BA$1686,J$2,FALSE))</f>
        <v>R</v>
      </c>
      <c r="K141" s="16" t="str">
        <f>IF($C141="B",VLOOKUP($A141,Bat!$A$4:$BF$2320,K$1,FALSE),VLOOKUP($A141,Pit!$A$4:$BA$1686,K$2,FALSE))</f>
        <v>Normal</v>
      </c>
      <c r="L141" s="17" t="str">
        <f>IF($C141="B",VLOOKUP($A141,Bat!$A$4:$BF$2320,L$1,FALSE),VLOOKUP($A141,Pit!$A$4:$BA$1686,L$2,FALSE))</f>
        <v>Normal</v>
      </c>
      <c r="M141" s="16">
        <f>IF($C141="B",VLOOKUP($A141,Bat!$A$4:$BF$2320,M$1,FALSE),VLOOKUP($A141,Pit!$A$4:$BA$1686,M$2,FALSE))</f>
        <v>7</v>
      </c>
      <c r="N141" s="16">
        <f>IF($C141="B",VLOOKUP($A141,Bat!$A$4:$BF$2320,N$1,FALSE),VLOOKUP($A141,Pit!$A$4:$BA$1686,N$2,FALSE))</f>
        <v>2</v>
      </c>
      <c r="O141" s="16">
        <f>IF($C141="B",VLOOKUP($A141,Bat!$A$4:$BF$2320,O$1,FALSE),VLOOKUP($A141,Pit!$A$4:$BA$1686,O$2,FALSE))</f>
        <v>3</v>
      </c>
      <c r="P141" s="16" t="str">
        <f>IF($C141="B",VLOOKUP($A141,Bat!$A$4:$BF$2320,P$1,FALSE),VLOOKUP($A141,Pit!$A$4:$BA$1686,P$2,FALSE))</f>
        <v>94-96 Mph</v>
      </c>
      <c r="Q141" s="17">
        <f>IF($C141="B",VLOOKUP($A141,Bat!$A$4:$BF$2320,Q$1,FALSE),VLOOKUP($A141,Pit!$A$4:$BA$1686,Q$2,FALSE))</f>
        <v>9</v>
      </c>
      <c r="R141" s="18">
        <f>IF($C141="B",VLOOKUP($A141,Bat!$A$4:$BF$2320,R$1,FALSE),VLOOKUP($A141,Pit!$A$4:$BA$1686,R$2,FALSE))</f>
        <v>29.061885154792471</v>
      </c>
      <c r="S141" s="19">
        <f>IF($C141="B",VLOOKUP($A141,Bat!$A$4:$BF$2320,S$1,FALSE),VLOOKUP($A141,Pit!$A$4:$BA$1686,S$2,FALSE))</f>
        <v>1.4955344068983323</v>
      </c>
      <c r="T141" s="20" t="str">
        <f>IF($C141="B",VLOOKUP($A141,Bat!$A$4:$BF$2320,T$1,FALSE),VLOOKUP($A141,Pit!$A$4:$BA$1686,T$2,FALSE))</f>
        <v>$170k</v>
      </c>
      <c r="U141" s="17" t="str">
        <f>VLOOKUP(IF($C141="B",VLOOKUP($A141,Bat!$A$4:$AU$2320,U$1,FALSE),VLOOKUP($A141,Pit!$A$4:$BE$1686,U$2,FALSE)),COND!$A$35:$B$41,2,FALSE)</f>
        <v>??</v>
      </c>
      <c r="V141" s="21">
        <f>IF($C141="B",VLOOKUP($A141,Bat!$A$4:$AT$2284,46,FALSE),VLOOKUP($A141,Pit!$A$4:$BD$1664,56,FALSE))</f>
        <v>102</v>
      </c>
      <c r="W141" s="16">
        <f t="shared" si="12"/>
        <v>999</v>
      </c>
      <c r="X141" s="16"/>
      <c r="Y141" s="22">
        <f t="shared" si="13"/>
        <v>182</v>
      </c>
      <c r="Z141" s="16">
        <f>IFERROR(VLOOKUP($D141,Results37!$F$3:$L$1396,Z$1,FALSE),"")</f>
        <v>137</v>
      </c>
      <c r="AA141" s="47">
        <f>IF(ISERROR(VLOOKUP(D141,Results37!$F$3:$O$399,AA$1,FALSE)),"",IF(VLOOKUP(D141,Results37!$F$3:$O$399,AA$1+1,FALSE)=1,"S"&amp;VLOOKUP(D141,Results37!$F$3:$O$399,AA$1,FALSE),VLOOKUP(D141,Results37!$F$3:$O$399,AA$1,FALSE)))</f>
        <v>6</v>
      </c>
      <c r="AB141" s="16">
        <f>IFERROR(VLOOKUP($D141,Results37!$F$3:$L$1396,AB$1,FALSE),"")</f>
        <v>1</v>
      </c>
      <c r="AC141" s="16" t="str">
        <f>IFERROR(VLOOKUP($D141,Results37!$F$3:$L$1396,AC$1,FALSE),"")</f>
        <v>Yuma Bulldozers</v>
      </c>
      <c r="AD141" s="16" t="str">
        <f t="shared" si="14"/>
        <v/>
      </c>
      <c r="AE141" s="20" t="str">
        <f>IF(ISERROR(VLOOKUP($AC141&amp;"-"&amp;$F141&amp;" "&amp;G141,Bonuses!$B$1:$G$1006,4,FALSE)),"",INT(VLOOKUP($AC141&amp;"-"&amp;$F141&amp;" "&amp;$G141,Bonuses!$B$1:$G$1006,4,FALSE)))</f>
        <v/>
      </c>
      <c r="AF141" s="16" t="str">
        <f>IF(ISERROR(VLOOKUP($AC141&amp;"-"&amp;$F141,Bonuses!$B$1:$G$1006,5,FALSE)),"",IF(VLOOKUP($AC141&amp;"-"&amp;$F141,Bonuses!$B$1:$G$1006,5,FALSE)="","",VLOOKUP($AC141&amp;"-"&amp;$F141,Bonuses!$B$1:$G$1006,6,FALSE)&amp;" yrs, "&amp;VLOOKUP($AC141&amp;"-"&amp;$F141,Bonuses!$B$1:$G$1006,5,FALSE)))</f>
        <v/>
      </c>
    </row>
    <row r="142" spans="1:32" s="21" customFormat="1" x14ac:dyDescent="0.25">
      <c r="A142" s="21" t="s">
        <v>2264</v>
      </c>
      <c r="B142" s="21">
        <f t="shared" si="10"/>
        <v>1</v>
      </c>
      <c r="C142" s="21" t="str">
        <f t="shared" si="11"/>
        <v>P</v>
      </c>
      <c r="D142" s="17">
        <f>IF($C142="B",VLOOKUP($A142,Bat!$A$4:$BF$2320,D$1,FALSE),VLOOKUP($A142,Pit!$A$4:$BA$1686,D$2,FALSE))</f>
        <v>1834</v>
      </c>
      <c r="E142" s="16" t="str">
        <f>IF($C142="B",VLOOKUP($A142,Bat!$A$4:$BF$2320,E$1,FALSE),VLOOKUP($A142,Pit!$A$4:$BA$1686,E$2,FALSE))</f>
        <v>SP</v>
      </c>
      <c r="F142" s="16" t="str">
        <f>IF($C142="B",VLOOKUP($A142,Bat!$A$4:$BF$2320,F$1,FALSE),VLOOKUP($A142,Pit!$A$4:$BA$1686,F$2,FALSE))</f>
        <v>Lou</v>
      </c>
      <c r="G142" s="16" t="str">
        <f>IF($C142="B",VLOOKUP($A142,Bat!$A$4:$BF$2320,G$1,FALSE),VLOOKUP($A142,Pit!$A$4:$BA$1686,G$2,FALSE))</f>
        <v>Denton</v>
      </c>
      <c r="H142" s="16">
        <f>IF($C142="B",VLOOKUP($A142,Bat!$A$4:$BF$2320,H$1,FALSE),VLOOKUP($A142,Pit!$A$4:$BA$1686,H$2,FALSE))</f>
        <v>18</v>
      </c>
      <c r="I142" s="16" t="str">
        <f>IF($C142="B",VLOOKUP($A142,Bat!$A$4:$BF$2320,I$1,FALSE),VLOOKUP($A142,Pit!$A$4:$BA$1686,I$2,FALSE))</f>
        <v>L</v>
      </c>
      <c r="J142" s="16" t="str">
        <f>IF($C142="B",VLOOKUP($A142,Bat!$A$4:$BF$2320,J$1,FALSE),VLOOKUP($A142,Pit!$A$4:$BA$1686,J$2,FALSE))</f>
        <v>R</v>
      </c>
      <c r="K142" s="16" t="str">
        <f>IF($C142="B",VLOOKUP($A142,Bat!$A$4:$BF$2320,K$1,FALSE),VLOOKUP($A142,Pit!$A$4:$BA$1686,K$2,FALSE))</f>
        <v>High</v>
      </c>
      <c r="L142" s="17" t="str">
        <f>IF($C142="B",VLOOKUP($A142,Bat!$A$4:$BF$2320,L$1,FALSE),VLOOKUP($A142,Pit!$A$4:$BA$1686,L$2,FALSE))</f>
        <v>High</v>
      </c>
      <c r="M142" s="16">
        <f>IF($C142="B",VLOOKUP($A142,Bat!$A$4:$BF$2320,M$1,FALSE),VLOOKUP($A142,Pit!$A$4:$BA$1686,M$2,FALSE))</f>
        <v>5</v>
      </c>
      <c r="N142" s="16">
        <f>IF($C142="B",VLOOKUP($A142,Bat!$A$4:$BF$2320,N$1,FALSE),VLOOKUP($A142,Pit!$A$4:$BA$1686,N$2,FALSE))</f>
        <v>4</v>
      </c>
      <c r="O142" s="16">
        <f>IF($C142="B",VLOOKUP($A142,Bat!$A$4:$BF$2320,O$1,FALSE),VLOOKUP($A142,Pit!$A$4:$BA$1686,O$2,FALSE))</f>
        <v>5</v>
      </c>
      <c r="P142" s="16" t="str">
        <f>IF($C142="B",VLOOKUP($A142,Bat!$A$4:$BF$2320,P$1,FALSE),VLOOKUP($A142,Pit!$A$4:$BA$1686,P$2,FALSE))</f>
        <v>90-92 Mph</v>
      </c>
      <c r="Q142" s="17">
        <f>IF($C142="B",VLOOKUP($A142,Bat!$A$4:$BF$2320,Q$1,FALSE),VLOOKUP($A142,Pit!$A$4:$BA$1686,Q$2,FALSE))</f>
        <v>10</v>
      </c>
      <c r="R142" s="18">
        <f>IF($C142="B",VLOOKUP($A142,Bat!$A$4:$BF$2320,R$1,FALSE),VLOOKUP($A142,Pit!$A$4:$BA$1686,R$2,FALSE))</f>
        <v>37.040853981948004</v>
      </c>
      <c r="S142" s="19">
        <f>IF($C142="B",VLOOKUP($A142,Bat!$A$4:$BF$2320,S$1,FALSE),VLOOKUP($A142,Pit!$A$4:$BA$1686,S$2,FALSE))</f>
        <v>2.1964871787226761</v>
      </c>
      <c r="T142" s="20" t="str">
        <f>IF($C142="B",VLOOKUP($A142,Bat!$A$4:$BF$2320,T$1,FALSE),VLOOKUP($A142,Pit!$A$4:$BA$1686,T$2,FALSE))</f>
        <v>$1.5m</v>
      </c>
      <c r="U142" s="17" t="str">
        <f>VLOOKUP(IF($C142="B",VLOOKUP($A142,Bat!$A$4:$AU$2320,U$1,FALSE),VLOOKUP($A142,Pit!$A$4:$BE$1686,U$2,FALSE)),COND!$A$35:$B$41,2,FALSE)</f>
        <v>??</v>
      </c>
      <c r="V142" s="21">
        <f>IF($C142="B",VLOOKUP($A142,Bat!$A$4:$AT$2284,46,FALSE),VLOOKUP($A142,Pit!$A$4:$BD$1664,56,FALSE))</f>
        <v>34</v>
      </c>
      <c r="W142" s="16">
        <f t="shared" si="12"/>
        <v>999</v>
      </c>
      <c r="X142" s="16">
        <v>69</v>
      </c>
      <c r="Y142" s="22">
        <f t="shared" si="13"/>
        <v>73</v>
      </c>
      <c r="Z142" s="16">
        <f>IFERROR(VLOOKUP($D142,Results37!$F$3:$L$1396,Z$1,FALSE),"")</f>
        <v>138</v>
      </c>
      <c r="AA142" s="47">
        <f>IF(ISERROR(VLOOKUP(D142,Results37!$F$3:$O$399,AA$1,FALSE)),"",IF(VLOOKUP(D142,Results37!$F$3:$O$399,AA$1+1,FALSE)=1,"S"&amp;VLOOKUP(D142,Results37!$F$3:$O$399,AA$1,FALSE),VLOOKUP(D142,Results37!$F$3:$O$399,AA$1,FALSE)))</f>
        <v>6</v>
      </c>
      <c r="AB142" s="16">
        <f>IFERROR(VLOOKUP($D142,Results37!$F$3:$L$1396,AB$1,FALSE),"")</f>
        <v>2</v>
      </c>
      <c r="AC142" s="16" t="str">
        <f>IFERROR(VLOOKUP($D142,Results37!$F$3:$L$1396,AC$1,FALSE),"")</f>
        <v>Kalamazoo Badgers</v>
      </c>
      <c r="AD142" s="16">
        <f t="shared" si="14"/>
        <v>-69</v>
      </c>
      <c r="AE142" s="20" t="str">
        <f>IF(ISERROR(VLOOKUP($AC142&amp;"-"&amp;$F142&amp;" "&amp;G142,Bonuses!$B$1:$G$1006,4,FALSE)),"",INT(VLOOKUP($AC142&amp;"-"&amp;$F142&amp;" "&amp;$G142,Bonuses!$B$1:$G$1006,4,FALSE)))</f>
        <v/>
      </c>
      <c r="AF142" s="16" t="str">
        <f>IF(ISERROR(VLOOKUP($AC142&amp;"-"&amp;$F142,Bonuses!$B$1:$G$1006,5,FALSE)),"",IF(VLOOKUP($AC142&amp;"-"&amp;$F142,Bonuses!$B$1:$G$1006,5,FALSE)="","",VLOOKUP($AC142&amp;"-"&amp;$F142,Bonuses!$B$1:$G$1006,6,FALSE)&amp;" yrs, "&amp;VLOOKUP($AC142&amp;"-"&amp;$F142,Bonuses!$B$1:$G$1006,5,FALSE)))</f>
        <v/>
      </c>
    </row>
    <row r="143" spans="1:32" s="21" customFormat="1" x14ac:dyDescent="0.25">
      <c r="A143" s="21" t="s">
        <v>1867</v>
      </c>
      <c r="B143" s="21">
        <f t="shared" si="10"/>
        <v>1</v>
      </c>
      <c r="C143" s="21" t="str">
        <f t="shared" si="11"/>
        <v>B</v>
      </c>
      <c r="D143" s="17">
        <f>IF($C143="B",VLOOKUP($A143,Bat!$A$4:$BF$2320,D$1,FALSE),VLOOKUP($A143,Pit!$A$4:$BA$1686,D$2,FALSE))</f>
        <v>2742</v>
      </c>
      <c r="E143" s="16" t="str">
        <f>IF($C143="B",VLOOKUP($A143,Bat!$A$4:$BF$2320,E$1,FALSE),VLOOKUP($A143,Pit!$A$4:$BA$1686,E$2,FALSE))</f>
        <v>CF</v>
      </c>
      <c r="F143" s="16" t="str">
        <f>IF($C143="B",VLOOKUP($A143,Bat!$A$4:$BF$2320,F$1,FALSE),VLOOKUP($A143,Pit!$A$4:$BA$1686,F$2,FALSE))</f>
        <v>Todd</v>
      </c>
      <c r="G143" s="16" t="str">
        <f>IF($C143="B",VLOOKUP($A143,Bat!$A$4:$BF$2320,G$1,FALSE),VLOOKUP($A143,Pit!$A$4:$BA$1686,G$2,FALSE))</f>
        <v>Davis</v>
      </c>
      <c r="H143" s="16">
        <f>IF($C143="B",VLOOKUP($A143,Bat!$A$4:$BF$2320,H$1,FALSE),VLOOKUP($A143,Pit!$A$4:$BA$1686,H$2,FALSE))</f>
        <v>21</v>
      </c>
      <c r="I143" s="16" t="str">
        <f>IF($C143="B",VLOOKUP($A143,Bat!$A$4:$BF$2320,I$1,FALSE),VLOOKUP($A143,Pit!$A$4:$BA$1686,I$2,FALSE))</f>
        <v>R</v>
      </c>
      <c r="J143" s="16" t="str">
        <f>IF($C143="B",VLOOKUP($A143,Bat!$A$4:$BF$2320,J$1,FALSE),VLOOKUP($A143,Pit!$A$4:$BA$1686,J$2,FALSE))</f>
        <v>R</v>
      </c>
      <c r="K143" s="16" t="str">
        <f>IF($C143="B",VLOOKUP($A143,Bat!$A$4:$BF$2320,K$1,FALSE),VLOOKUP($A143,Pit!$A$4:$BA$1686,K$2,FALSE))</f>
        <v>Normal</v>
      </c>
      <c r="L143" s="17" t="str">
        <f>IF($C143="B",VLOOKUP($A143,Bat!$A$4:$BF$2320,L$1,FALSE),VLOOKUP($A143,Pit!$A$4:$BA$1686,L$2,FALSE))</f>
        <v>Normal</v>
      </c>
      <c r="M143" s="16">
        <f>IF($C143="B",VLOOKUP($A143,Bat!$A$4:$BF$2320,M$1,FALSE),VLOOKUP($A143,Pit!$A$4:$BA$1686,M$2,FALSE))</f>
        <v>4</v>
      </c>
      <c r="N143" s="16">
        <f>IF($C143="B",VLOOKUP($A143,Bat!$A$4:$BF$2320,N$1,FALSE),VLOOKUP($A143,Pit!$A$4:$BA$1686,N$2,FALSE))</f>
        <v>3</v>
      </c>
      <c r="O143" s="16">
        <f>IF($C143="B",VLOOKUP($A143,Bat!$A$4:$BF$2320,O$1,FALSE),VLOOKUP($A143,Pit!$A$4:$BA$1686,O$2,FALSE))</f>
        <v>3</v>
      </c>
      <c r="P143" s="16">
        <f>IF($C143="B",VLOOKUP($A143,Bat!$A$4:$BF$2320,P$1,FALSE),VLOOKUP($A143,Pit!$A$4:$BA$1686,P$2,FALSE))</f>
        <v>3</v>
      </c>
      <c r="Q143" s="17">
        <f>IF($C143="B",VLOOKUP($A143,Bat!$A$4:$BF$2320,Q$1,FALSE),VLOOKUP($A143,Pit!$A$4:$BA$1686,Q$2,FALSE))</f>
        <v>6</v>
      </c>
      <c r="R143" s="18">
        <f>IF($C143="B",VLOOKUP($A143,Bat!$A$4:$BF$2320,R$1,FALSE),VLOOKUP($A143,Pit!$A$4:$BA$1686,R$2,FALSE))</f>
        <v>6.0175818040317006</v>
      </c>
      <c r="S143" s="19">
        <f>IF($C143="B",VLOOKUP($A143,Bat!$A$4:$BF$2320,S$1,FALSE),VLOOKUP($A143,Pit!$A$4:$BA$1686,S$2,FALSE))</f>
        <v>1.2726231871801159</v>
      </c>
      <c r="T143" s="20" t="str">
        <f>IF($C143="B",VLOOKUP($A143,Bat!$A$4:$BF$2320,T$1,FALSE),VLOOKUP($A143,Pit!$A$4:$BA$1686,T$2,FALSE))</f>
        <v>$270k</v>
      </c>
      <c r="U143" s="17" t="str">
        <f>VLOOKUP(IF($C143="B",VLOOKUP($A143,Bat!$A$4:$AU$2320,U$1,FALSE),VLOOKUP($A143,Pit!$A$4:$BE$1686,U$2,FALSE)),COND!$A$35:$B$41,2,FALSE)</f>
        <v>??</v>
      </c>
      <c r="V143" s="21">
        <f>IF($C143="B",VLOOKUP($A143,Bat!$A$4:$AT$2284,46,FALSE),VLOOKUP($A143,Pit!$A$4:$BD$1664,56,FALSE))</f>
        <v>47</v>
      </c>
      <c r="W143" s="16">
        <f t="shared" si="12"/>
        <v>999</v>
      </c>
      <c r="X143" s="16"/>
      <c r="Y143" s="22">
        <f t="shared" si="13"/>
        <v>225</v>
      </c>
      <c r="Z143" s="16">
        <f>IFERROR(VLOOKUP($D143,Results37!$F$3:$L$1396,Z$1,FALSE),"")</f>
        <v>139</v>
      </c>
      <c r="AA143" s="47">
        <f>IF(ISERROR(VLOOKUP(D143,Results37!$F$3:$O$399,AA$1,FALSE)),"",IF(VLOOKUP(D143,Results37!$F$3:$O$399,AA$1+1,FALSE)=1,"S"&amp;VLOOKUP(D143,Results37!$F$3:$O$399,AA$1,FALSE),VLOOKUP(D143,Results37!$F$3:$O$399,AA$1,FALSE)))</f>
        <v>6</v>
      </c>
      <c r="AB143" s="16">
        <f>IFERROR(VLOOKUP($D143,Results37!$F$3:$L$1396,AB$1,FALSE),"")</f>
        <v>3</v>
      </c>
      <c r="AC143" s="16" t="str">
        <f>IFERROR(VLOOKUP($D143,Results37!$F$3:$L$1396,AC$1,FALSE),"")</f>
        <v>San Juan Coqui</v>
      </c>
      <c r="AD143" s="16" t="str">
        <f t="shared" si="14"/>
        <v/>
      </c>
      <c r="AE143" s="20" t="str">
        <f>IF(ISERROR(VLOOKUP($AC143&amp;"-"&amp;$F143&amp;" "&amp;G143,Bonuses!$B$1:$G$1006,4,FALSE)),"",INT(VLOOKUP($AC143&amp;"-"&amp;$F143&amp;" "&amp;$G143,Bonuses!$B$1:$G$1006,4,FALSE)))</f>
        <v/>
      </c>
      <c r="AF143" s="16" t="str">
        <f>IF(ISERROR(VLOOKUP($AC143&amp;"-"&amp;$F143,Bonuses!$B$1:$G$1006,5,FALSE)),"",IF(VLOOKUP($AC143&amp;"-"&amp;$F143,Bonuses!$B$1:$G$1006,5,FALSE)="","",VLOOKUP($AC143&amp;"-"&amp;$F143,Bonuses!$B$1:$G$1006,6,FALSE)&amp;" yrs, "&amp;VLOOKUP($AC143&amp;"-"&amp;$F143,Bonuses!$B$1:$G$1006,5,FALSE)))</f>
        <v/>
      </c>
    </row>
    <row r="144" spans="1:32" s="21" customFormat="1" x14ac:dyDescent="0.25">
      <c r="A144" s="21" t="s">
        <v>1818</v>
      </c>
      <c r="B144" s="21">
        <f t="shared" si="10"/>
        <v>1</v>
      </c>
      <c r="C144" s="21" t="str">
        <f t="shared" si="11"/>
        <v>B</v>
      </c>
      <c r="D144" s="17">
        <f>IF($C144="B",VLOOKUP($A144,Bat!$A$4:$BF$2320,D$1,FALSE),VLOOKUP($A144,Pit!$A$4:$BA$1686,D$2,FALSE))</f>
        <v>16038</v>
      </c>
      <c r="E144" s="16" t="str">
        <f>IF($C144="B",VLOOKUP($A144,Bat!$A$4:$BF$2320,E$1,FALSE),VLOOKUP($A144,Pit!$A$4:$BA$1686,E$2,FALSE))</f>
        <v>C</v>
      </c>
      <c r="F144" s="16" t="str">
        <f>IF($C144="B",VLOOKUP($A144,Bat!$A$4:$BF$2320,F$1,FALSE),VLOOKUP($A144,Pit!$A$4:$BA$1686,F$2,FALSE))</f>
        <v>Masaki</v>
      </c>
      <c r="G144" s="16" t="str">
        <f>IF($C144="B",VLOOKUP($A144,Bat!$A$4:$BF$2320,G$1,FALSE),VLOOKUP($A144,Pit!$A$4:$BA$1686,G$2,FALSE))</f>
        <v>Sato</v>
      </c>
      <c r="H144" s="16">
        <f>IF($C144="B",VLOOKUP($A144,Bat!$A$4:$BF$2320,H$1,FALSE),VLOOKUP($A144,Pit!$A$4:$BA$1686,H$2,FALSE))</f>
        <v>21</v>
      </c>
      <c r="I144" s="16" t="str">
        <f>IF($C144="B",VLOOKUP($A144,Bat!$A$4:$BF$2320,I$1,FALSE),VLOOKUP($A144,Pit!$A$4:$BA$1686,I$2,FALSE))</f>
        <v>R</v>
      </c>
      <c r="J144" s="16" t="str">
        <f>IF($C144="B",VLOOKUP($A144,Bat!$A$4:$BF$2320,J$1,FALSE),VLOOKUP($A144,Pit!$A$4:$BA$1686,J$2,FALSE))</f>
        <v>R</v>
      </c>
      <c r="K144" s="16" t="str">
        <f>IF($C144="B",VLOOKUP($A144,Bat!$A$4:$BF$2320,K$1,FALSE),VLOOKUP($A144,Pit!$A$4:$BA$1686,K$2,FALSE))</f>
        <v>Normal</v>
      </c>
      <c r="L144" s="17" t="str">
        <f>IF($C144="B",VLOOKUP($A144,Bat!$A$4:$BF$2320,L$1,FALSE),VLOOKUP($A144,Pit!$A$4:$BA$1686,L$2,FALSE))</f>
        <v>Normal</v>
      </c>
      <c r="M144" s="16">
        <f>IF($C144="B",VLOOKUP($A144,Bat!$A$4:$BF$2320,M$1,FALSE),VLOOKUP($A144,Pit!$A$4:$BA$1686,M$2,FALSE))</f>
        <v>5</v>
      </c>
      <c r="N144" s="16">
        <f>IF($C144="B",VLOOKUP($A144,Bat!$A$4:$BF$2320,N$1,FALSE),VLOOKUP($A144,Pit!$A$4:$BA$1686,N$2,FALSE))</f>
        <v>6</v>
      </c>
      <c r="O144" s="16">
        <f>IF($C144="B",VLOOKUP($A144,Bat!$A$4:$BF$2320,O$1,FALSE),VLOOKUP($A144,Pit!$A$4:$BA$1686,O$2,FALSE))</f>
        <v>5</v>
      </c>
      <c r="P144" s="16">
        <f>IF($C144="B",VLOOKUP($A144,Bat!$A$4:$BF$2320,P$1,FALSE),VLOOKUP($A144,Pit!$A$4:$BA$1686,P$2,FALSE))</f>
        <v>4</v>
      </c>
      <c r="Q144" s="17">
        <f>IF($C144="B",VLOOKUP($A144,Bat!$A$4:$BF$2320,Q$1,FALSE),VLOOKUP($A144,Pit!$A$4:$BA$1686,Q$2,FALSE))</f>
        <v>6</v>
      </c>
      <c r="R144" s="18">
        <f>IF($C144="B",VLOOKUP($A144,Bat!$A$4:$BF$2320,R$1,FALSE),VLOOKUP($A144,Pit!$A$4:$BA$1686,R$2,FALSE))</f>
        <v>14.099304081062208</v>
      </c>
      <c r="S144" s="19">
        <f>IF($C144="B",VLOOKUP($A144,Bat!$A$4:$BF$2320,S$1,FALSE),VLOOKUP($A144,Pit!$A$4:$BA$1686,S$2,FALSE))</f>
        <v>2.4248862426398254</v>
      </c>
      <c r="T144" s="20" t="str">
        <f>IF($C144="B",VLOOKUP($A144,Bat!$A$4:$BF$2320,T$1,FALSE),VLOOKUP($A144,Pit!$A$4:$BA$1686,T$2,FALSE))</f>
        <v>$220k</v>
      </c>
      <c r="U144" s="17" t="str">
        <f>VLOOKUP(IF($C144="B",VLOOKUP($A144,Bat!$A$4:$AU$2320,U$1,FALSE),VLOOKUP($A144,Pit!$A$4:$BE$1686,U$2,FALSE)),COND!$A$35:$B$41,2,FALSE)</f>
        <v>??</v>
      </c>
      <c r="V144" s="21">
        <f>IF($C144="B",VLOOKUP($A144,Bat!$A$4:$AT$2284,46,FALSE),VLOOKUP($A144,Pit!$A$4:$BD$1664,56,FALSE))</f>
        <v>50</v>
      </c>
      <c r="W144" s="16">
        <f t="shared" si="12"/>
        <v>999</v>
      </c>
      <c r="X144" s="16"/>
      <c r="Y144" s="22">
        <f t="shared" si="13"/>
        <v>53</v>
      </c>
      <c r="Z144" s="16">
        <f>IFERROR(VLOOKUP($D144,Results37!$F$3:$L$1396,Z$1,FALSE),"")</f>
        <v>140</v>
      </c>
      <c r="AA144" s="47">
        <f>IF(ISERROR(VLOOKUP(D144,Results37!$F$3:$O$399,AA$1,FALSE)),"",IF(VLOOKUP(D144,Results37!$F$3:$O$399,AA$1+1,FALSE)=1,"S"&amp;VLOOKUP(D144,Results37!$F$3:$O$399,AA$1,FALSE),VLOOKUP(D144,Results37!$F$3:$O$399,AA$1,FALSE)))</f>
        <v>6</v>
      </c>
      <c r="AB144" s="16">
        <f>IFERROR(VLOOKUP($D144,Results37!$F$3:$L$1396,AB$1,FALSE),"")</f>
        <v>4</v>
      </c>
      <c r="AC144" s="16" t="str">
        <f>IFERROR(VLOOKUP($D144,Results37!$F$3:$L$1396,AC$1,FALSE),"")</f>
        <v>Amsterdam Lions</v>
      </c>
      <c r="AD144" s="16" t="str">
        <f t="shared" si="14"/>
        <v/>
      </c>
      <c r="AE144" s="20" t="str">
        <f>IF(ISERROR(VLOOKUP($AC144&amp;"-"&amp;$F144&amp;" "&amp;G144,Bonuses!$B$1:$G$1006,4,FALSE)),"",INT(VLOOKUP($AC144&amp;"-"&amp;$F144&amp;" "&amp;$G144,Bonuses!$B$1:$G$1006,4,FALSE)))</f>
        <v/>
      </c>
      <c r="AF144" s="16" t="str">
        <f>IF(ISERROR(VLOOKUP($AC144&amp;"-"&amp;$F144,Bonuses!$B$1:$G$1006,5,FALSE)),"",IF(VLOOKUP($AC144&amp;"-"&amp;$F144,Bonuses!$B$1:$G$1006,5,FALSE)="","",VLOOKUP($AC144&amp;"-"&amp;$F144,Bonuses!$B$1:$G$1006,6,FALSE)&amp;" yrs, "&amp;VLOOKUP($AC144&amp;"-"&amp;$F144,Bonuses!$B$1:$G$1006,5,FALSE)))</f>
        <v/>
      </c>
    </row>
    <row r="145" spans="1:32" s="21" customFormat="1" x14ac:dyDescent="0.25">
      <c r="A145" s="21" t="s">
        <v>1819</v>
      </c>
      <c r="B145" s="21">
        <f t="shared" si="10"/>
        <v>1</v>
      </c>
      <c r="C145" s="21" t="str">
        <f t="shared" si="11"/>
        <v>B</v>
      </c>
      <c r="D145" s="17">
        <f>IF($C145="B",VLOOKUP($A145,Bat!$A$4:$BF$2320,D$1,FALSE),VLOOKUP($A145,Pit!$A$4:$BA$1686,D$2,FALSE))</f>
        <v>3112</v>
      </c>
      <c r="E145" s="16" t="str">
        <f>IF($C145="B",VLOOKUP($A145,Bat!$A$4:$BF$2320,E$1,FALSE),VLOOKUP($A145,Pit!$A$4:$BA$1686,E$2,FALSE))</f>
        <v>LF</v>
      </c>
      <c r="F145" s="16" t="str">
        <f>IF($C145="B",VLOOKUP($A145,Bat!$A$4:$BF$2320,F$1,FALSE),VLOOKUP($A145,Pit!$A$4:$BA$1686,F$2,FALSE))</f>
        <v>Jake</v>
      </c>
      <c r="G145" s="16" t="str">
        <f>IF($C145="B",VLOOKUP($A145,Bat!$A$4:$BF$2320,G$1,FALSE),VLOOKUP($A145,Pit!$A$4:$BA$1686,G$2,FALSE))</f>
        <v>Wallace</v>
      </c>
      <c r="H145" s="16">
        <f>IF($C145="B",VLOOKUP($A145,Bat!$A$4:$BF$2320,H$1,FALSE),VLOOKUP($A145,Pit!$A$4:$BA$1686,H$2,FALSE))</f>
        <v>21</v>
      </c>
      <c r="I145" s="16" t="str">
        <f>IF($C145="B",VLOOKUP($A145,Bat!$A$4:$BF$2320,I$1,FALSE),VLOOKUP($A145,Pit!$A$4:$BA$1686,I$2,FALSE))</f>
        <v>R</v>
      </c>
      <c r="J145" s="16" t="str">
        <f>IF($C145="B",VLOOKUP($A145,Bat!$A$4:$BF$2320,J$1,FALSE),VLOOKUP($A145,Pit!$A$4:$BA$1686,J$2,FALSE))</f>
        <v>R</v>
      </c>
      <c r="K145" s="16" t="str">
        <f>IF($C145="B",VLOOKUP($A145,Bat!$A$4:$BF$2320,K$1,FALSE),VLOOKUP($A145,Pit!$A$4:$BA$1686,K$2,FALSE))</f>
        <v>High</v>
      </c>
      <c r="L145" s="17" t="str">
        <f>IF($C145="B",VLOOKUP($A145,Bat!$A$4:$BF$2320,L$1,FALSE),VLOOKUP($A145,Pit!$A$4:$BA$1686,L$2,FALSE))</f>
        <v>High</v>
      </c>
      <c r="M145" s="16">
        <f>IF($C145="B",VLOOKUP($A145,Bat!$A$4:$BF$2320,M$1,FALSE),VLOOKUP($A145,Pit!$A$4:$BA$1686,M$2,FALSE))</f>
        <v>4</v>
      </c>
      <c r="N145" s="16">
        <f>IF($C145="B",VLOOKUP($A145,Bat!$A$4:$BF$2320,N$1,FALSE),VLOOKUP($A145,Pit!$A$4:$BA$1686,N$2,FALSE))</f>
        <v>5</v>
      </c>
      <c r="O145" s="16">
        <f>IF($C145="B",VLOOKUP($A145,Bat!$A$4:$BF$2320,O$1,FALSE),VLOOKUP($A145,Pit!$A$4:$BA$1686,O$2,FALSE))</f>
        <v>4</v>
      </c>
      <c r="P145" s="16">
        <f>IF($C145="B",VLOOKUP($A145,Bat!$A$4:$BF$2320,P$1,FALSE),VLOOKUP($A145,Pit!$A$4:$BA$1686,P$2,FALSE))</f>
        <v>5</v>
      </c>
      <c r="Q145" s="17">
        <f>IF($C145="B",VLOOKUP($A145,Bat!$A$4:$BF$2320,Q$1,FALSE),VLOOKUP($A145,Pit!$A$4:$BA$1686,Q$2,FALSE))</f>
        <v>6</v>
      </c>
      <c r="R145" s="18">
        <f>IF($C145="B",VLOOKUP($A145,Bat!$A$4:$BF$2320,R$1,FALSE),VLOOKUP($A145,Pit!$A$4:$BA$1686,R$2,FALSE))</f>
        <v>8.8122996193558087</v>
      </c>
      <c r="S145" s="19">
        <f>IF($C145="B",VLOOKUP($A145,Bat!$A$4:$BF$2320,S$1,FALSE),VLOOKUP($A145,Pit!$A$4:$BA$1686,S$2,FALSE))</f>
        <v>1.6710840571094729</v>
      </c>
      <c r="T145" s="20" t="str">
        <f>IF($C145="B",VLOOKUP($A145,Bat!$A$4:$BF$2320,T$1,FALSE),VLOOKUP($A145,Pit!$A$4:$BA$1686,T$2,FALSE))</f>
        <v>$100k</v>
      </c>
      <c r="U145" s="17" t="str">
        <f>VLOOKUP(IF($C145="B",VLOOKUP($A145,Bat!$A$4:$AU$2320,U$1,FALSE),VLOOKUP($A145,Pit!$A$4:$BE$1686,U$2,FALSE)),COND!$A$35:$B$41,2,FALSE)</f>
        <v>??</v>
      </c>
      <c r="V145" s="21">
        <f>IF($C145="B",VLOOKUP($A145,Bat!$A$4:$AT$2284,46,FALSE),VLOOKUP($A145,Pit!$A$4:$BD$1664,56,FALSE))</f>
        <v>98</v>
      </c>
      <c r="W145" s="16">
        <f t="shared" si="12"/>
        <v>999</v>
      </c>
      <c r="X145" s="16"/>
      <c r="Y145" s="22">
        <f t="shared" si="13"/>
        <v>150</v>
      </c>
      <c r="Z145" s="16">
        <f>IFERROR(VLOOKUP($D145,Results37!$F$3:$L$1396,Z$1,FALSE),"")</f>
        <v>141</v>
      </c>
      <c r="AA145" s="47">
        <f>IF(ISERROR(VLOOKUP(D145,Results37!$F$3:$O$399,AA$1,FALSE)),"",IF(VLOOKUP(D145,Results37!$F$3:$O$399,AA$1+1,FALSE)=1,"S"&amp;VLOOKUP(D145,Results37!$F$3:$O$399,AA$1,FALSE),VLOOKUP(D145,Results37!$F$3:$O$399,AA$1,FALSE)))</f>
        <v>6</v>
      </c>
      <c r="AB145" s="16">
        <f>IFERROR(VLOOKUP($D145,Results37!$F$3:$L$1396,AB$1,FALSE),"")</f>
        <v>5</v>
      </c>
      <c r="AC145" s="16" t="str">
        <f>IFERROR(VLOOKUP($D145,Results37!$F$3:$L$1396,AC$1,FALSE),"")</f>
        <v>London Underground</v>
      </c>
      <c r="AD145" s="16" t="str">
        <f t="shared" si="14"/>
        <v/>
      </c>
      <c r="AE145" s="20" t="str">
        <f>IF(ISERROR(VLOOKUP($AC145&amp;"-"&amp;$F145&amp;" "&amp;G145,Bonuses!$B$1:$G$1006,4,FALSE)),"",INT(VLOOKUP($AC145&amp;"-"&amp;$F145&amp;" "&amp;$G145,Bonuses!$B$1:$G$1006,4,FALSE)))</f>
        <v/>
      </c>
      <c r="AF145" s="16" t="str">
        <f>IF(ISERROR(VLOOKUP($AC145&amp;"-"&amp;$F145,Bonuses!$B$1:$G$1006,5,FALSE)),"",IF(VLOOKUP($AC145&amp;"-"&amp;$F145,Bonuses!$B$1:$G$1006,5,FALSE)="","",VLOOKUP($AC145&amp;"-"&amp;$F145,Bonuses!$B$1:$G$1006,6,FALSE)&amp;" yrs, "&amp;VLOOKUP($AC145&amp;"-"&amp;$F145,Bonuses!$B$1:$G$1006,5,FALSE)))</f>
        <v/>
      </c>
    </row>
    <row r="146" spans="1:32" s="21" customFormat="1" x14ac:dyDescent="0.25">
      <c r="A146" s="21" t="s">
        <v>2411</v>
      </c>
      <c r="B146" s="21">
        <f t="shared" si="10"/>
        <v>1</v>
      </c>
      <c r="C146" s="21" t="str">
        <f t="shared" si="11"/>
        <v>P</v>
      </c>
      <c r="D146" s="17">
        <f>IF($C146="B",VLOOKUP($A146,Bat!$A$4:$BF$2320,D$1,FALSE),VLOOKUP($A146,Pit!$A$4:$BA$1686,D$2,FALSE))</f>
        <v>5051</v>
      </c>
      <c r="E146" s="16" t="str">
        <f>IF($C146="B",VLOOKUP($A146,Bat!$A$4:$BF$2320,E$1,FALSE),VLOOKUP($A146,Pit!$A$4:$BA$1686,E$2,FALSE))</f>
        <v>SP</v>
      </c>
      <c r="F146" s="16" t="str">
        <f>IF($C146="B",VLOOKUP($A146,Bat!$A$4:$BF$2320,F$1,FALSE),VLOOKUP($A146,Pit!$A$4:$BA$1686,F$2,FALSE))</f>
        <v>Vance</v>
      </c>
      <c r="G146" s="16" t="str">
        <f>IF($C146="B",VLOOKUP($A146,Bat!$A$4:$BF$2320,G$1,FALSE),VLOOKUP($A146,Pit!$A$4:$BA$1686,G$2,FALSE))</f>
        <v>Taylor</v>
      </c>
      <c r="H146" s="16">
        <f>IF($C146="B",VLOOKUP($A146,Bat!$A$4:$BF$2320,H$1,FALSE),VLOOKUP($A146,Pit!$A$4:$BA$1686,H$2,FALSE))</f>
        <v>18</v>
      </c>
      <c r="I146" s="16" t="str">
        <f>IF($C146="B",VLOOKUP($A146,Bat!$A$4:$BF$2320,I$1,FALSE),VLOOKUP($A146,Pit!$A$4:$BA$1686,I$2,FALSE))</f>
        <v>L</v>
      </c>
      <c r="J146" s="16" t="str">
        <f>IF($C146="B",VLOOKUP($A146,Bat!$A$4:$BF$2320,J$1,FALSE),VLOOKUP($A146,Pit!$A$4:$BA$1686,J$2,FALSE))</f>
        <v>R</v>
      </c>
      <c r="K146" s="16" t="str">
        <f>IF($C146="B",VLOOKUP($A146,Bat!$A$4:$BF$2320,K$1,FALSE),VLOOKUP($A146,Pit!$A$4:$BA$1686,K$2,FALSE))</f>
        <v>Normal</v>
      </c>
      <c r="L146" s="17" t="str">
        <f>IF($C146="B",VLOOKUP($A146,Bat!$A$4:$BF$2320,L$1,FALSE),VLOOKUP($A146,Pit!$A$4:$BA$1686,L$2,FALSE))</f>
        <v>Normal</v>
      </c>
      <c r="M146" s="16">
        <f>IF($C146="B",VLOOKUP($A146,Bat!$A$4:$BF$2320,M$1,FALSE),VLOOKUP($A146,Pit!$A$4:$BA$1686,M$2,FALSE))</f>
        <v>5</v>
      </c>
      <c r="N146" s="16">
        <f>IF($C146="B",VLOOKUP($A146,Bat!$A$4:$BF$2320,N$1,FALSE),VLOOKUP($A146,Pit!$A$4:$BA$1686,N$2,FALSE))</f>
        <v>3</v>
      </c>
      <c r="O146" s="16">
        <f>IF($C146="B",VLOOKUP($A146,Bat!$A$4:$BF$2320,O$1,FALSE),VLOOKUP($A146,Pit!$A$4:$BA$1686,O$2,FALSE))</f>
        <v>2</v>
      </c>
      <c r="P146" s="16" t="str">
        <f>IF($C146="B",VLOOKUP($A146,Bat!$A$4:$BF$2320,P$1,FALSE),VLOOKUP($A146,Pit!$A$4:$BA$1686,P$2,FALSE))</f>
        <v>87-89 Mph</v>
      </c>
      <c r="Q146" s="17">
        <f>IF($C146="B",VLOOKUP($A146,Bat!$A$4:$BF$2320,Q$1,FALSE),VLOOKUP($A146,Pit!$A$4:$BA$1686,Q$2,FALSE))</f>
        <v>7</v>
      </c>
      <c r="R146" s="18">
        <f>IF($C146="B",VLOOKUP($A146,Bat!$A$4:$BF$2320,R$1,FALSE),VLOOKUP($A146,Pit!$A$4:$BA$1686,R$2,FALSE))</f>
        <v>16.742985690100269</v>
      </c>
      <c r="S146" s="19">
        <f>IF($C146="B",VLOOKUP($A146,Bat!$A$4:$BF$2320,S$1,FALSE),VLOOKUP($A146,Pit!$A$4:$BA$1686,S$2,FALSE))</f>
        <v>0.41331853255962392</v>
      </c>
      <c r="T146" s="20" t="str">
        <f>IF($C146="B",VLOOKUP($A146,Bat!$A$4:$BF$2320,T$1,FALSE),VLOOKUP($A146,Pit!$A$4:$BA$1686,T$2,FALSE))</f>
        <v>$1.9m</v>
      </c>
      <c r="U146" s="17" t="str">
        <f>VLOOKUP(IF($C146="B",VLOOKUP($A146,Bat!$A$4:$AU$2320,U$1,FALSE),VLOOKUP($A146,Pit!$A$4:$BE$1686,U$2,FALSE)),COND!$A$35:$B$41,2,FALSE)</f>
        <v>??</v>
      </c>
      <c r="V146" s="21">
        <f>IF($C146="B",VLOOKUP($A146,Bat!$A$4:$AT$2284,46,FALSE),VLOOKUP($A146,Pit!$A$4:$BD$1664,56,FALSE))</f>
        <v>165</v>
      </c>
      <c r="W146" s="16">
        <f t="shared" si="12"/>
        <v>999</v>
      </c>
      <c r="X146" s="16"/>
      <c r="Y146" s="22">
        <f t="shared" si="13"/>
        <v>509</v>
      </c>
      <c r="Z146" s="16">
        <f>IFERROR(VLOOKUP($D146,Results37!$F$3:$L$1396,Z$1,FALSE),"")</f>
        <v>142</v>
      </c>
      <c r="AA146" s="47">
        <f>IF(ISERROR(VLOOKUP(D146,Results37!$F$3:$O$399,AA$1,FALSE)),"",IF(VLOOKUP(D146,Results37!$F$3:$O$399,AA$1+1,FALSE)=1,"S"&amp;VLOOKUP(D146,Results37!$F$3:$O$399,AA$1,FALSE),VLOOKUP(D146,Results37!$F$3:$O$399,AA$1,FALSE)))</f>
        <v>6</v>
      </c>
      <c r="AB146" s="16">
        <f>IFERROR(VLOOKUP($D146,Results37!$F$3:$L$1396,AB$1,FALSE),"")</f>
        <v>6</v>
      </c>
      <c r="AC146" s="16" t="str">
        <f>IFERROR(VLOOKUP($D146,Results37!$F$3:$L$1396,AC$1,FALSE),"")</f>
        <v>Scottish Claymores</v>
      </c>
      <c r="AD146" s="16" t="str">
        <f t="shared" si="14"/>
        <v/>
      </c>
      <c r="AE146" s="20" t="str">
        <f>IF(ISERROR(VLOOKUP($AC146&amp;"-"&amp;$F146&amp;" "&amp;G146,Bonuses!$B$1:$G$1006,4,FALSE)),"",INT(VLOOKUP($AC146&amp;"-"&amp;$F146&amp;" "&amp;$G146,Bonuses!$B$1:$G$1006,4,FALSE)))</f>
        <v/>
      </c>
      <c r="AF146" s="16" t="str">
        <f>IF(ISERROR(VLOOKUP($AC146&amp;"-"&amp;$F146,Bonuses!$B$1:$G$1006,5,FALSE)),"",IF(VLOOKUP($AC146&amp;"-"&amp;$F146,Bonuses!$B$1:$G$1006,5,FALSE)="","",VLOOKUP($AC146&amp;"-"&amp;$F146,Bonuses!$B$1:$G$1006,6,FALSE)&amp;" yrs, "&amp;VLOOKUP($AC146&amp;"-"&amp;$F146,Bonuses!$B$1:$G$1006,5,FALSE)))</f>
        <v/>
      </c>
    </row>
    <row r="147" spans="1:32" s="21" customFormat="1" x14ac:dyDescent="0.25">
      <c r="A147" s="21" t="s">
        <v>2320</v>
      </c>
      <c r="B147" s="21">
        <f t="shared" si="10"/>
        <v>1</v>
      </c>
      <c r="C147" s="21" t="str">
        <f t="shared" si="11"/>
        <v>P</v>
      </c>
      <c r="D147" s="17">
        <f>IF($C147="B",VLOOKUP($A147,Bat!$A$4:$BF$2320,D$1,FALSE),VLOOKUP($A147,Pit!$A$4:$BA$1686,D$2,FALSE))</f>
        <v>4384</v>
      </c>
      <c r="E147" s="16" t="str">
        <f>IF($C147="B",VLOOKUP($A147,Bat!$A$4:$BF$2320,E$1,FALSE),VLOOKUP($A147,Pit!$A$4:$BA$1686,E$2,FALSE))</f>
        <v>SP</v>
      </c>
      <c r="F147" s="16" t="str">
        <f>IF($C147="B",VLOOKUP($A147,Bat!$A$4:$BF$2320,F$1,FALSE),VLOOKUP($A147,Pit!$A$4:$BA$1686,F$2,FALSE))</f>
        <v>J.R.</v>
      </c>
      <c r="G147" s="16" t="str">
        <f>IF($C147="B",VLOOKUP($A147,Bat!$A$4:$BF$2320,G$1,FALSE),VLOOKUP($A147,Pit!$A$4:$BA$1686,G$2,FALSE))</f>
        <v>Bennett</v>
      </c>
      <c r="H147" s="16">
        <f>IF($C147="B",VLOOKUP($A147,Bat!$A$4:$BF$2320,H$1,FALSE),VLOOKUP($A147,Pit!$A$4:$BA$1686,H$2,FALSE))</f>
        <v>21</v>
      </c>
      <c r="I147" s="16" t="str">
        <f>IF($C147="B",VLOOKUP($A147,Bat!$A$4:$BF$2320,I$1,FALSE),VLOOKUP($A147,Pit!$A$4:$BA$1686,I$2,FALSE))</f>
        <v>L</v>
      </c>
      <c r="J147" s="16" t="str">
        <f>IF($C147="B",VLOOKUP($A147,Bat!$A$4:$BF$2320,J$1,FALSE),VLOOKUP($A147,Pit!$A$4:$BA$1686,J$2,FALSE))</f>
        <v>R</v>
      </c>
      <c r="K147" s="16" t="str">
        <f>IF($C147="B",VLOOKUP($A147,Bat!$A$4:$BF$2320,K$1,FALSE),VLOOKUP($A147,Pit!$A$4:$BA$1686,K$2,FALSE))</f>
        <v>Normal</v>
      </c>
      <c r="L147" s="17" t="str">
        <f>IF($C147="B",VLOOKUP($A147,Bat!$A$4:$BF$2320,L$1,FALSE),VLOOKUP($A147,Pit!$A$4:$BA$1686,L$2,FALSE))</f>
        <v>High</v>
      </c>
      <c r="M147" s="16">
        <f>IF($C147="B",VLOOKUP($A147,Bat!$A$4:$BF$2320,M$1,FALSE),VLOOKUP($A147,Pit!$A$4:$BA$1686,M$2,FALSE))</f>
        <v>6</v>
      </c>
      <c r="N147" s="16">
        <f>IF($C147="B",VLOOKUP($A147,Bat!$A$4:$BF$2320,N$1,FALSE),VLOOKUP($A147,Pit!$A$4:$BA$1686,N$2,FALSE))</f>
        <v>4</v>
      </c>
      <c r="O147" s="16">
        <f>IF($C147="B",VLOOKUP($A147,Bat!$A$4:$BF$2320,O$1,FALSE),VLOOKUP($A147,Pit!$A$4:$BA$1686,O$2,FALSE))</f>
        <v>3</v>
      </c>
      <c r="P147" s="16" t="str">
        <f>IF($C147="B",VLOOKUP($A147,Bat!$A$4:$BF$2320,P$1,FALSE),VLOOKUP($A147,Pit!$A$4:$BA$1686,P$2,FALSE))</f>
        <v>95-97 Mph</v>
      </c>
      <c r="Q147" s="17">
        <f>IF($C147="B",VLOOKUP($A147,Bat!$A$4:$BF$2320,Q$1,FALSE),VLOOKUP($A147,Pit!$A$4:$BA$1686,Q$2,FALSE))</f>
        <v>4</v>
      </c>
      <c r="R147" s="18">
        <f>IF($C147="B",VLOOKUP($A147,Bat!$A$4:$BF$2320,R$1,FALSE),VLOOKUP($A147,Pit!$A$4:$BA$1686,R$2,FALSE))</f>
        <v>29.11026660422689</v>
      </c>
      <c r="S147" s="19">
        <f>IF($C147="B",VLOOKUP($A147,Bat!$A$4:$BF$2320,S$1,FALSE),VLOOKUP($A147,Pit!$A$4:$BA$1686,S$2,FALSE))</f>
        <v>1.4997847194162248</v>
      </c>
      <c r="T147" s="20" t="str">
        <f>IF($C147="B",VLOOKUP($A147,Bat!$A$4:$BF$2320,T$1,FALSE),VLOOKUP($A147,Pit!$A$4:$BA$1686,T$2,FALSE))</f>
        <v>$90k</v>
      </c>
      <c r="U147" s="17" t="str">
        <f>VLOOKUP(IF($C147="B",VLOOKUP($A147,Bat!$A$4:$AU$2320,U$1,FALSE),VLOOKUP($A147,Pit!$A$4:$BE$1686,U$2,FALSE)),COND!$A$35:$B$41,2,FALSE)</f>
        <v>??</v>
      </c>
      <c r="V147" s="21">
        <f>IF($C147="B",VLOOKUP($A147,Bat!$A$4:$AT$2284,46,FALSE),VLOOKUP($A147,Pit!$A$4:$BD$1664,56,FALSE))</f>
        <v>53</v>
      </c>
      <c r="W147" s="16">
        <f t="shared" si="12"/>
        <v>999</v>
      </c>
      <c r="X147" s="16"/>
      <c r="Y147" s="22">
        <f t="shared" si="13"/>
        <v>181</v>
      </c>
      <c r="Z147" s="16">
        <f>IFERROR(VLOOKUP($D147,Results37!$F$3:$L$1396,Z$1,FALSE),"")</f>
        <v>143</v>
      </c>
      <c r="AA147" s="47">
        <f>IF(ISERROR(VLOOKUP(D147,Results37!$F$3:$O$399,AA$1,FALSE)),"",IF(VLOOKUP(D147,Results37!$F$3:$O$399,AA$1+1,FALSE)=1,"S"&amp;VLOOKUP(D147,Results37!$F$3:$O$399,AA$1,FALSE),VLOOKUP(D147,Results37!$F$3:$O$399,AA$1,FALSE)))</f>
        <v>6</v>
      </c>
      <c r="AB147" s="16">
        <f>IFERROR(VLOOKUP($D147,Results37!$F$3:$L$1396,AB$1,FALSE),"")</f>
        <v>7</v>
      </c>
      <c r="AC147" s="16" t="str">
        <f>IFERROR(VLOOKUP($D147,Results37!$F$3:$L$1396,AC$1,FALSE),"")</f>
        <v>Toyama Wind Dancers</v>
      </c>
      <c r="AD147" s="16" t="str">
        <f t="shared" si="14"/>
        <v/>
      </c>
      <c r="AE147" s="20" t="str">
        <f>IF(ISERROR(VLOOKUP($AC147&amp;"-"&amp;$F147&amp;" "&amp;G147,Bonuses!$B$1:$G$1006,4,FALSE)),"",INT(VLOOKUP($AC147&amp;"-"&amp;$F147&amp;" "&amp;$G147,Bonuses!$B$1:$G$1006,4,FALSE)))</f>
        <v/>
      </c>
      <c r="AF147" s="16" t="str">
        <f>IF(ISERROR(VLOOKUP($AC147&amp;"-"&amp;$F147,Bonuses!$B$1:$G$1006,5,FALSE)),"",IF(VLOOKUP($AC147&amp;"-"&amp;$F147,Bonuses!$B$1:$G$1006,5,FALSE)="","",VLOOKUP($AC147&amp;"-"&amp;$F147,Bonuses!$B$1:$G$1006,6,FALSE)&amp;" yrs, "&amp;VLOOKUP($AC147&amp;"-"&amp;$F147,Bonuses!$B$1:$G$1006,5,FALSE)))</f>
        <v/>
      </c>
    </row>
    <row r="148" spans="1:32" s="21" customFormat="1" x14ac:dyDescent="0.25">
      <c r="A148" s="21" t="s">
        <v>1868</v>
      </c>
      <c r="B148" s="21">
        <f t="shared" si="10"/>
        <v>1</v>
      </c>
      <c r="C148" s="21" t="str">
        <f t="shared" si="11"/>
        <v>B</v>
      </c>
      <c r="D148" s="17">
        <f>IF($C148="B",VLOOKUP($A148,Bat!$A$4:$BF$2320,D$1,FALSE),VLOOKUP($A148,Pit!$A$4:$BA$1686,D$2,FALSE))</f>
        <v>11148</v>
      </c>
      <c r="E148" s="16" t="str">
        <f>IF($C148="B",VLOOKUP($A148,Bat!$A$4:$BF$2320,E$1,FALSE),VLOOKUP($A148,Pit!$A$4:$BA$1686,E$2,FALSE))</f>
        <v>CF</v>
      </c>
      <c r="F148" s="16" t="str">
        <f>IF($C148="B",VLOOKUP($A148,Bat!$A$4:$BF$2320,F$1,FALSE),VLOOKUP($A148,Pit!$A$4:$BA$1686,F$2,FALSE))</f>
        <v>Gerard</v>
      </c>
      <c r="G148" s="16" t="str">
        <f>IF($C148="B",VLOOKUP($A148,Bat!$A$4:$BF$2320,G$1,FALSE),VLOOKUP($A148,Pit!$A$4:$BA$1686,G$2,FALSE))</f>
        <v>Rotheray</v>
      </c>
      <c r="H148" s="16">
        <f>IF($C148="B",VLOOKUP($A148,Bat!$A$4:$BF$2320,H$1,FALSE),VLOOKUP($A148,Pit!$A$4:$BA$1686,H$2,FALSE))</f>
        <v>21</v>
      </c>
      <c r="I148" s="16" t="str">
        <f>IF($C148="B",VLOOKUP($A148,Bat!$A$4:$BF$2320,I$1,FALSE),VLOOKUP($A148,Pit!$A$4:$BA$1686,I$2,FALSE))</f>
        <v>R</v>
      </c>
      <c r="J148" s="16" t="str">
        <f>IF($C148="B",VLOOKUP($A148,Bat!$A$4:$BF$2320,J$1,FALSE),VLOOKUP($A148,Pit!$A$4:$BA$1686,J$2,FALSE))</f>
        <v>R</v>
      </c>
      <c r="K148" s="16" t="str">
        <f>IF($C148="B",VLOOKUP($A148,Bat!$A$4:$BF$2320,K$1,FALSE),VLOOKUP($A148,Pit!$A$4:$BA$1686,K$2,FALSE))</f>
        <v>Low</v>
      </c>
      <c r="L148" s="17" t="str">
        <f>IF($C148="B",VLOOKUP($A148,Bat!$A$4:$BF$2320,L$1,FALSE),VLOOKUP($A148,Pit!$A$4:$BA$1686,L$2,FALSE))</f>
        <v>Normal</v>
      </c>
      <c r="M148" s="16">
        <f>IF($C148="B",VLOOKUP($A148,Bat!$A$4:$BF$2320,M$1,FALSE),VLOOKUP($A148,Pit!$A$4:$BA$1686,M$2,FALSE))</f>
        <v>6</v>
      </c>
      <c r="N148" s="16">
        <f>IF($C148="B",VLOOKUP($A148,Bat!$A$4:$BF$2320,N$1,FALSE),VLOOKUP($A148,Pit!$A$4:$BA$1686,N$2,FALSE))</f>
        <v>4</v>
      </c>
      <c r="O148" s="16">
        <f>IF($C148="B",VLOOKUP($A148,Bat!$A$4:$BF$2320,O$1,FALSE),VLOOKUP($A148,Pit!$A$4:$BA$1686,O$2,FALSE))</f>
        <v>3</v>
      </c>
      <c r="P148" s="16">
        <f>IF($C148="B",VLOOKUP($A148,Bat!$A$4:$BF$2320,P$1,FALSE),VLOOKUP($A148,Pit!$A$4:$BA$1686,P$2,FALSE))</f>
        <v>5</v>
      </c>
      <c r="Q148" s="17">
        <f>IF($C148="B",VLOOKUP($A148,Bat!$A$4:$BF$2320,Q$1,FALSE),VLOOKUP($A148,Pit!$A$4:$BA$1686,Q$2,FALSE))</f>
        <v>6</v>
      </c>
      <c r="R148" s="18">
        <f>IF($C148="B",VLOOKUP($A148,Bat!$A$4:$BF$2320,R$1,FALSE),VLOOKUP($A148,Pit!$A$4:$BA$1686,R$2,FALSE))</f>
        <v>15.768879743405922</v>
      </c>
      <c r="S148" s="19">
        <f>IF($C148="B",VLOOKUP($A148,Bat!$A$4:$BF$2320,S$1,FALSE),VLOOKUP($A148,Pit!$A$4:$BA$1686,S$2,FALSE))</f>
        <v>2.6629283688189251</v>
      </c>
      <c r="T148" s="20" t="str">
        <f>IF($C148="B",VLOOKUP($A148,Bat!$A$4:$BF$2320,T$1,FALSE),VLOOKUP($A148,Pit!$A$4:$BA$1686,T$2,FALSE))</f>
        <v>$220k</v>
      </c>
      <c r="U148" s="17" t="str">
        <f>VLOOKUP(IF($C148="B",VLOOKUP($A148,Bat!$A$4:$AU$2320,U$1,FALSE),VLOOKUP($A148,Pit!$A$4:$BE$1686,U$2,FALSE)),COND!$A$35:$B$41,2,FALSE)</f>
        <v>??</v>
      </c>
      <c r="V148" s="21">
        <f>IF($C148="B",VLOOKUP($A148,Bat!$A$4:$AT$2284,46,FALSE),VLOOKUP($A148,Pit!$A$4:$BD$1664,56,FALSE))</f>
        <v>134</v>
      </c>
      <c r="W148" s="16">
        <f t="shared" si="12"/>
        <v>999</v>
      </c>
      <c r="X148" s="16"/>
      <c r="Y148" s="22">
        <f t="shared" si="13"/>
        <v>34</v>
      </c>
      <c r="Z148" s="16">
        <f>IFERROR(VLOOKUP($D148,Results37!$F$3:$L$1396,Z$1,FALSE),"")</f>
        <v>144</v>
      </c>
      <c r="AA148" s="47">
        <f>IF(ISERROR(VLOOKUP(D148,Results37!$F$3:$O$399,AA$1,FALSE)),"",IF(VLOOKUP(D148,Results37!$F$3:$O$399,AA$1+1,FALSE)=1,"S"&amp;VLOOKUP(D148,Results37!$F$3:$O$399,AA$1,FALSE),VLOOKUP(D148,Results37!$F$3:$O$399,AA$1,FALSE)))</f>
        <v>6</v>
      </c>
      <c r="AB148" s="16">
        <f>IFERROR(VLOOKUP($D148,Results37!$F$3:$L$1396,AB$1,FALSE),"")</f>
        <v>8</v>
      </c>
      <c r="AC148" s="16" t="str">
        <f>IFERROR(VLOOKUP($D148,Results37!$F$3:$L$1396,AC$1,FALSE),"")</f>
        <v>Reno Zephyrs</v>
      </c>
      <c r="AD148" s="16" t="str">
        <f t="shared" si="14"/>
        <v/>
      </c>
      <c r="AE148" s="20" t="str">
        <f>IF(ISERROR(VLOOKUP($AC148&amp;"-"&amp;$F148&amp;" "&amp;G148,Bonuses!$B$1:$G$1006,4,FALSE)),"",INT(VLOOKUP($AC148&amp;"-"&amp;$F148&amp;" "&amp;$G148,Bonuses!$B$1:$G$1006,4,FALSE)))</f>
        <v/>
      </c>
      <c r="AF148" s="16" t="str">
        <f>IF(ISERROR(VLOOKUP($AC148&amp;"-"&amp;$F148,Bonuses!$B$1:$G$1006,5,FALSE)),"",IF(VLOOKUP($AC148&amp;"-"&amp;$F148,Bonuses!$B$1:$G$1006,5,FALSE)="","",VLOOKUP($AC148&amp;"-"&amp;$F148,Bonuses!$B$1:$G$1006,6,FALSE)&amp;" yrs, "&amp;VLOOKUP($AC148&amp;"-"&amp;$F148,Bonuses!$B$1:$G$1006,5,FALSE)))</f>
        <v/>
      </c>
    </row>
    <row r="149" spans="1:32" s="21" customFormat="1" x14ac:dyDescent="0.25">
      <c r="A149" s="21" t="s">
        <v>2254</v>
      </c>
      <c r="B149" s="21">
        <f t="shared" si="10"/>
        <v>1</v>
      </c>
      <c r="C149" s="21" t="str">
        <f t="shared" si="11"/>
        <v>P</v>
      </c>
      <c r="D149" s="17">
        <f>IF($C149="B",VLOOKUP($A149,Bat!$A$4:$BF$2320,D$1,FALSE),VLOOKUP($A149,Pit!$A$4:$BA$1686,D$2,FALSE))</f>
        <v>10267</v>
      </c>
      <c r="E149" s="16" t="str">
        <f>IF($C149="B",VLOOKUP($A149,Bat!$A$4:$BF$2320,E$1,FALSE),VLOOKUP($A149,Pit!$A$4:$BA$1686,E$2,FALSE))</f>
        <v>CL</v>
      </c>
      <c r="F149" s="16" t="str">
        <f>IF($C149="B",VLOOKUP($A149,Bat!$A$4:$BF$2320,F$1,FALSE),VLOOKUP($A149,Pit!$A$4:$BA$1686,F$2,FALSE))</f>
        <v>Daniel</v>
      </c>
      <c r="G149" s="16" t="str">
        <f>IF($C149="B",VLOOKUP($A149,Bat!$A$4:$BF$2320,G$1,FALSE),VLOOKUP($A149,Pit!$A$4:$BA$1686,G$2,FALSE))</f>
        <v>López</v>
      </c>
      <c r="H149" s="16">
        <f>IF($C149="B",VLOOKUP($A149,Bat!$A$4:$BF$2320,H$1,FALSE),VLOOKUP($A149,Pit!$A$4:$BA$1686,H$2,FALSE))</f>
        <v>21</v>
      </c>
      <c r="I149" s="16" t="str">
        <f>IF($C149="B",VLOOKUP($A149,Bat!$A$4:$BF$2320,I$1,FALSE),VLOOKUP($A149,Pit!$A$4:$BA$1686,I$2,FALSE))</f>
        <v>R</v>
      </c>
      <c r="J149" s="16" t="str">
        <f>IF($C149="B",VLOOKUP($A149,Bat!$A$4:$BF$2320,J$1,FALSE),VLOOKUP($A149,Pit!$A$4:$BA$1686,J$2,FALSE))</f>
        <v>R</v>
      </c>
      <c r="K149" s="16" t="str">
        <f>IF($C149="B",VLOOKUP($A149,Bat!$A$4:$BF$2320,K$1,FALSE),VLOOKUP($A149,Pit!$A$4:$BA$1686,K$2,FALSE))</f>
        <v>Normal</v>
      </c>
      <c r="L149" s="17" t="str">
        <f>IF($C149="B",VLOOKUP($A149,Bat!$A$4:$BF$2320,L$1,FALSE),VLOOKUP($A149,Pit!$A$4:$BA$1686,L$2,FALSE))</f>
        <v>Low</v>
      </c>
      <c r="M149" s="16">
        <f>IF($C149="B",VLOOKUP($A149,Bat!$A$4:$BF$2320,M$1,FALSE),VLOOKUP($A149,Pit!$A$4:$BA$1686,M$2,FALSE))</f>
        <v>6</v>
      </c>
      <c r="N149" s="16">
        <f>IF($C149="B",VLOOKUP($A149,Bat!$A$4:$BF$2320,N$1,FALSE),VLOOKUP($A149,Pit!$A$4:$BA$1686,N$2,FALSE))</f>
        <v>3</v>
      </c>
      <c r="O149" s="16">
        <f>IF($C149="B",VLOOKUP($A149,Bat!$A$4:$BF$2320,O$1,FALSE),VLOOKUP($A149,Pit!$A$4:$BA$1686,O$2,FALSE))</f>
        <v>6</v>
      </c>
      <c r="P149" s="16" t="str">
        <f>IF($C149="B",VLOOKUP($A149,Bat!$A$4:$BF$2320,P$1,FALSE),VLOOKUP($A149,Pit!$A$4:$BA$1686,P$2,FALSE))</f>
        <v>92-94 Mph</v>
      </c>
      <c r="Q149" s="17">
        <f>IF($C149="B",VLOOKUP($A149,Bat!$A$4:$BF$2320,Q$1,FALSE),VLOOKUP($A149,Pit!$A$4:$BA$1686,Q$2,FALSE))</f>
        <v>10</v>
      </c>
      <c r="R149" s="18">
        <f>IF($C149="B",VLOOKUP($A149,Bat!$A$4:$BF$2320,R$1,FALSE),VLOOKUP($A149,Pit!$A$4:$BA$1686,R$2,FALSE))</f>
        <v>41.137736372528892</v>
      </c>
      <c r="S149" s="19">
        <f>IF($C149="B",VLOOKUP($A149,Bat!$A$4:$BF$2320,S$1,FALSE),VLOOKUP($A149,Pit!$A$4:$BA$1686,S$2,FALSE))</f>
        <v>2.5563984817650485</v>
      </c>
      <c r="T149" s="20" t="str">
        <f>IF($C149="B",VLOOKUP($A149,Bat!$A$4:$BF$2320,T$1,FALSE),VLOOKUP($A149,Pit!$A$4:$BA$1686,T$2,FALSE))</f>
        <v>$210k</v>
      </c>
      <c r="U149" s="17" t="str">
        <f>VLOOKUP(IF($C149="B",VLOOKUP($A149,Bat!$A$4:$AU$2320,U$1,FALSE),VLOOKUP($A149,Pit!$A$4:$BE$1686,U$2,FALSE)),COND!$A$35:$B$41,2,FALSE)</f>
        <v>??</v>
      </c>
      <c r="V149" s="21">
        <f>IF($C149="B",VLOOKUP($A149,Bat!$A$4:$AT$2284,46,FALSE),VLOOKUP($A149,Pit!$A$4:$BD$1664,56,FALSE))</f>
        <v>16</v>
      </c>
      <c r="W149" s="16">
        <f t="shared" si="12"/>
        <v>999</v>
      </c>
      <c r="X149" s="16">
        <v>37</v>
      </c>
      <c r="Y149" s="22">
        <f t="shared" si="13"/>
        <v>36</v>
      </c>
      <c r="Z149" s="16">
        <f>IFERROR(VLOOKUP($D149,Results37!$F$3:$L$1396,Z$1,FALSE),"")</f>
        <v>145</v>
      </c>
      <c r="AA149" s="47">
        <f>IF(ISERROR(VLOOKUP(D149,Results37!$F$3:$O$399,AA$1,FALSE)),"",IF(VLOOKUP(D149,Results37!$F$3:$O$399,AA$1+1,FALSE)=1,"S"&amp;VLOOKUP(D149,Results37!$F$3:$O$399,AA$1,FALSE),VLOOKUP(D149,Results37!$F$3:$O$399,AA$1,FALSE)))</f>
        <v>6</v>
      </c>
      <c r="AB149" s="16">
        <f>IFERROR(VLOOKUP($D149,Results37!$F$3:$L$1396,AB$1,FALSE),"")</f>
        <v>9</v>
      </c>
      <c r="AC149" s="16" t="str">
        <f>IFERROR(VLOOKUP($D149,Results37!$F$3:$L$1396,AC$1,FALSE),"")</f>
        <v>Palm Springs Codgers</v>
      </c>
      <c r="AD149" s="16">
        <f t="shared" si="14"/>
        <v>-108</v>
      </c>
      <c r="AE149" s="20" t="str">
        <f>IF(ISERROR(VLOOKUP($AC149&amp;"-"&amp;$F149&amp;" "&amp;G149,Bonuses!$B$1:$G$1006,4,FALSE)),"",INT(VLOOKUP($AC149&amp;"-"&amp;$F149&amp;" "&amp;$G149,Bonuses!$B$1:$G$1006,4,FALSE)))</f>
        <v/>
      </c>
      <c r="AF149" s="16" t="str">
        <f>IF(ISERROR(VLOOKUP($AC149&amp;"-"&amp;$F149,Bonuses!$B$1:$G$1006,5,FALSE)),"",IF(VLOOKUP($AC149&amp;"-"&amp;$F149,Bonuses!$B$1:$G$1006,5,FALSE)="","",VLOOKUP($AC149&amp;"-"&amp;$F149,Bonuses!$B$1:$G$1006,6,FALSE)&amp;" yrs, "&amp;VLOOKUP($AC149&amp;"-"&amp;$F149,Bonuses!$B$1:$G$1006,5,FALSE)))</f>
        <v/>
      </c>
    </row>
    <row r="150" spans="1:32" s="21" customFormat="1" x14ac:dyDescent="0.25">
      <c r="A150" s="21" t="s">
        <v>2274</v>
      </c>
      <c r="B150" s="21">
        <f t="shared" si="10"/>
        <v>1</v>
      </c>
      <c r="C150" s="21" t="str">
        <f t="shared" si="11"/>
        <v>P</v>
      </c>
      <c r="D150" s="17">
        <f>IF($C150="B",VLOOKUP($A150,Bat!$A$4:$BF$2320,D$1,FALSE),VLOOKUP($A150,Pit!$A$4:$BA$1686,D$2,FALSE))</f>
        <v>3892</v>
      </c>
      <c r="E150" s="16" t="str">
        <f>IF($C150="B",VLOOKUP($A150,Bat!$A$4:$BF$2320,E$1,FALSE),VLOOKUP($A150,Pit!$A$4:$BA$1686,E$2,FALSE))</f>
        <v>SP</v>
      </c>
      <c r="F150" s="16" t="str">
        <f>IF($C150="B",VLOOKUP($A150,Bat!$A$4:$BF$2320,F$1,FALSE),VLOOKUP($A150,Pit!$A$4:$BA$1686,F$2,FALSE))</f>
        <v>Pat</v>
      </c>
      <c r="G150" s="16" t="str">
        <f>IF($C150="B",VLOOKUP($A150,Bat!$A$4:$BF$2320,G$1,FALSE),VLOOKUP($A150,Pit!$A$4:$BA$1686,G$2,FALSE))</f>
        <v>Plummer</v>
      </c>
      <c r="H150" s="16">
        <f>IF($C150="B",VLOOKUP($A150,Bat!$A$4:$BF$2320,H$1,FALSE),VLOOKUP($A150,Pit!$A$4:$BA$1686,H$2,FALSE))</f>
        <v>21</v>
      </c>
      <c r="I150" s="16" t="str">
        <f>IF($C150="B",VLOOKUP($A150,Bat!$A$4:$BF$2320,I$1,FALSE),VLOOKUP($A150,Pit!$A$4:$BA$1686,I$2,FALSE))</f>
        <v>R</v>
      </c>
      <c r="J150" s="16" t="str">
        <f>IF($C150="B",VLOOKUP($A150,Bat!$A$4:$BF$2320,J$1,FALSE),VLOOKUP($A150,Pit!$A$4:$BA$1686,J$2,FALSE))</f>
        <v>R</v>
      </c>
      <c r="K150" s="16" t="str">
        <f>IF($C150="B",VLOOKUP($A150,Bat!$A$4:$BF$2320,K$1,FALSE),VLOOKUP($A150,Pit!$A$4:$BA$1686,K$2,FALSE))</f>
        <v>Normal</v>
      </c>
      <c r="L150" s="17" t="str">
        <f>IF($C150="B",VLOOKUP($A150,Bat!$A$4:$BF$2320,L$1,FALSE),VLOOKUP($A150,Pit!$A$4:$BA$1686,L$2,FALSE))</f>
        <v>Normal</v>
      </c>
      <c r="M150" s="16">
        <f>IF($C150="B",VLOOKUP($A150,Bat!$A$4:$BF$2320,M$1,FALSE),VLOOKUP($A150,Pit!$A$4:$BA$1686,M$2,FALSE))</f>
        <v>7</v>
      </c>
      <c r="N150" s="16">
        <f>IF($C150="B",VLOOKUP($A150,Bat!$A$4:$BF$2320,N$1,FALSE),VLOOKUP($A150,Pit!$A$4:$BA$1686,N$2,FALSE))</f>
        <v>1</v>
      </c>
      <c r="O150" s="16">
        <f>IF($C150="B",VLOOKUP($A150,Bat!$A$4:$BF$2320,O$1,FALSE),VLOOKUP($A150,Pit!$A$4:$BA$1686,O$2,FALSE))</f>
        <v>5</v>
      </c>
      <c r="P150" s="16" t="str">
        <f>IF($C150="B",VLOOKUP($A150,Bat!$A$4:$BF$2320,P$1,FALSE),VLOOKUP($A150,Pit!$A$4:$BA$1686,P$2,FALSE))</f>
        <v>92-94 Mph</v>
      </c>
      <c r="Q150" s="17">
        <f>IF($C150="B",VLOOKUP($A150,Bat!$A$4:$BF$2320,Q$1,FALSE),VLOOKUP($A150,Pit!$A$4:$BA$1686,Q$2,FALSE))</f>
        <v>8</v>
      </c>
      <c r="R150" s="18">
        <f>IF($C150="B",VLOOKUP($A150,Bat!$A$4:$BF$2320,R$1,FALSE),VLOOKUP($A150,Pit!$A$4:$BA$1686,R$2,FALSE))</f>
        <v>33.714858276240093</v>
      </c>
      <c r="S150" s="19">
        <f>IF($C150="B",VLOOKUP($A150,Bat!$A$4:$BF$2320,S$1,FALSE),VLOOKUP($A150,Pit!$A$4:$BA$1686,S$2,FALSE))</f>
        <v>1.904298305762391</v>
      </c>
      <c r="T150" s="20" t="str">
        <f>IF($C150="B",VLOOKUP($A150,Bat!$A$4:$BF$2320,T$1,FALSE),VLOOKUP($A150,Pit!$A$4:$BA$1686,T$2,FALSE))</f>
        <v>$170k</v>
      </c>
      <c r="U150" s="17" t="str">
        <f>VLOOKUP(IF($C150="B",VLOOKUP($A150,Bat!$A$4:$AU$2320,U$1,FALSE),VLOOKUP($A150,Pit!$A$4:$BE$1686,U$2,FALSE)),COND!$A$35:$B$41,2,FALSE)</f>
        <v>??</v>
      </c>
      <c r="V150" s="21">
        <f>IF($C150="B",VLOOKUP($A150,Bat!$A$4:$AT$2284,46,FALSE),VLOOKUP($A150,Pit!$A$4:$BD$1664,56,FALSE))</f>
        <v>45</v>
      </c>
      <c r="W150" s="16">
        <f t="shared" si="12"/>
        <v>999</v>
      </c>
      <c r="X150" s="16"/>
      <c r="Y150" s="22">
        <f t="shared" si="13"/>
        <v>108</v>
      </c>
      <c r="Z150" s="16">
        <f>IFERROR(VLOOKUP($D150,Results37!$F$3:$L$1396,Z$1,FALSE),"")</f>
        <v>146</v>
      </c>
      <c r="AA150" s="47">
        <f>IF(ISERROR(VLOOKUP(D150,Results37!$F$3:$O$399,AA$1,FALSE)),"",IF(VLOOKUP(D150,Results37!$F$3:$O$399,AA$1+1,FALSE)=1,"S"&amp;VLOOKUP(D150,Results37!$F$3:$O$399,AA$1,FALSE),VLOOKUP(D150,Results37!$F$3:$O$399,AA$1,FALSE)))</f>
        <v>6</v>
      </c>
      <c r="AB150" s="16">
        <f>IFERROR(VLOOKUP($D150,Results37!$F$3:$L$1396,AB$1,FALSE),"")</f>
        <v>10</v>
      </c>
      <c r="AC150" s="16" t="str">
        <f>IFERROR(VLOOKUP($D150,Results37!$F$3:$L$1396,AC$1,FALSE),"")</f>
        <v>New Orleans Trendsetters</v>
      </c>
      <c r="AD150" s="16" t="str">
        <f t="shared" si="14"/>
        <v/>
      </c>
      <c r="AE150" s="20" t="str">
        <f>IF(ISERROR(VLOOKUP($AC150&amp;"-"&amp;$F150&amp;" "&amp;G150,Bonuses!$B$1:$G$1006,4,FALSE)),"",INT(VLOOKUP($AC150&amp;"-"&amp;$F150&amp;" "&amp;$G150,Bonuses!$B$1:$G$1006,4,FALSE)))</f>
        <v/>
      </c>
      <c r="AF150" s="16" t="str">
        <f>IF(ISERROR(VLOOKUP($AC150&amp;"-"&amp;$F150,Bonuses!$B$1:$G$1006,5,FALSE)),"",IF(VLOOKUP($AC150&amp;"-"&amp;$F150,Bonuses!$B$1:$G$1006,5,FALSE)="","",VLOOKUP($AC150&amp;"-"&amp;$F150,Bonuses!$B$1:$G$1006,6,FALSE)&amp;" yrs, "&amp;VLOOKUP($AC150&amp;"-"&amp;$F150,Bonuses!$B$1:$G$1006,5,FALSE)))</f>
        <v/>
      </c>
    </row>
    <row r="151" spans="1:32" s="21" customFormat="1" x14ac:dyDescent="0.25">
      <c r="A151" s="21" t="s">
        <v>2353</v>
      </c>
      <c r="B151" s="21">
        <f t="shared" si="10"/>
        <v>1</v>
      </c>
      <c r="C151" s="21" t="str">
        <f t="shared" si="11"/>
        <v>P</v>
      </c>
      <c r="D151" s="17">
        <f>IF($C151="B",VLOOKUP($A151,Bat!$A$4:$BF$2320,D$1,FALSE),VLOOKUP($A151,Pit!$A$4:$BA$1686,D$2,FALSE))</f>
        <v>16108</v>
      </c>
      <c r="E151" s="16" t="str">
        <f>IF($C151="B",VLOOKUP($A151,Bat!$A$4:$BF$2320,E$1,FALSE),VLOOKUP($A151,Pit!$A$4:$BA$1686,E$2,FALSE))</f>
        <v>RP</v>
      </c>
      <c r="F151" s="16" t="str">
        <f>IF($C151="B",VLOOKUP($A151,Bat!$A$4:$BF$2320,F$1,FALSE),VLOOKUP($A151,Pit!$A$4:$BA$1686,F$2,FALSE))</f>
        <v>Dave</v>
      </c>
      <c r="G151" s="16" t="str">
        <f>IF($C151="B",VLOOKUP($A151,Bat!$A$4:$BF$2320,G$1,FALSE),VLOOKUP($A151,Pit!$A$4:$BA$1686,G$2,FALSE))</f>
        <v>Jones</v>
      </c>
      <c r="H151" s="16">
        <f>IF($C151="B",VLOOKUP($A151,Bat!$A$4:$BF$2320,H$1,FALSE),VLOOKUP($A151,Pit!$A$4:$BA$1686,H$2,FALSE))</f>
        <v>18</v>
      </c>
      <c r="I151" s="16" t="str">
        <f>IF($C151="B",VLOOKUP($A151,Bat!$A$4:$BF$2320,I$1,FALSE),VLOOKUP($A151,Pit!$A$4:$BA$1686,I$2,FALSE))</f>
        <v>R</v>
      </c>
      <c r="J151" s="16" t="str">
        <f>IF($C151="B",VLOOKUP($A151,Bat!$A$4:$BF$2320,J$1,FALSE),VLOOKUP($A151,Pit!$A$4:$BA$1686,J$2,FALSE))</f>
        <v>R</v>
      </c>
      <c r="K151" s="16" t="str">
        <f>IF($C151="B",VLOOKUP($A151,Bat!$A$4:$BF$2320,K$1,FALSE),VLOOKUP($A151,Pit!$A$4:$BA$1686,K$2,FALSE))</f>
        <v>Normal</v>
      </c>
      <c r="L151" s="17" t="str">
        <f>IF($C151="B",VLOOKUP($A151,Bat!$A$4:$BF$2320,L$1,FALSE),VLOOKUP($A151,Pit!$A$4:$BA$1686,L$2,FALSE))</f>
        <v>Normal</v>
      </c>
      <c r="M151" s="16">
        <f>IF($C151="B",VLOOKUP($A151,Bat!$A$4:$BF$2320,M$1,FALSE),VLOOKUP($A151,Pit!$A$4:$BA$1686,M$2,FALSE))</f>
        <v>6</v>
      </c>
      <c r="N151" s="16">
        <f>IF($C151="B",VLOOKUP($A151,Bat!$A$4:$BF$2320,N$1,FALSE),VLOOKUP($A151,Pit!$A$4:$BA$1686,N$2,FALSE))</f>
        <v>4</v>
      </c>
      <c r="O151" s="16">
        <f>IF($C151="B",VLOOKUP($A151,Bat!$A$4:$BF$2320,O$1,FALSE),VLOOKUP($A151,Pit!$A$4:$BA$1686,O$2,FALSE))</f>
        <v>2</v>
      </c>
      <c r="P151" s="16" t="str">
        <f>IF($C151="B",VLOOKUP($A151,Bat!$A$4:$BF$2320,P$1,FALSE),VLOOKUP($A151,Pit!$A$4:$BA$1686,P$2,FALSE))</f>
        <v>93-95 Mph</v>
      </c>
      <c r="Q151" s="17">
        <f>IF($C151="B",VLOOKUP($A151,Bat!$A$4:$BF$2320,Q$1,FALSE),VLOOKUP($A151,Pit!$A$4:$BA$1686,Q$2,FALSE))</f>
        <v>6</v>
      </c>
      <c r="R151" s="18">
        <f>IF($C151="B",VLOOKUP($A151,Bat!$A$4:$BF$2320,R$1,FALSE),VLOOKUP($A151,Pit!$A$4:$BA$1686,R$2,FALSE))</f>
        <v>25.213628908303068</v>
      </c>
      <c r="S151" s="19">
        <f>IF($C151="B",VLOOKUP($A151,Bat!$A$4:$BF$2320,S$1,FALSE),VLOOKUP($A151,Pit!$A$4:$BA$1686,S$2,FALSE))</f>
        <v>1.1574649218432416</v>
      </c>
      <c r="T151" s="20" t="str">
        <f>IF($C151="B",VLOOKUP($A151,Bat!$A$4:$BF$2320,T$1,FALSE),VLOOKUP($A151,Pit!$A$4:$BA$1686,T$2,FALSE))</f>
        <v>$190k</v>
      </c>
      <c r="U151" s="17" t="str">
        <f>VLOOKUP(IF($C151="B",VLOOKUP($A151,Bat!$A$4:$AU$2320,U$1,FALSE),VLOOKUP($A151,Pit!$A$4:$BE$1686,U$2,FALSE)),COND!$A$35:$B$41,2,FALSE)</f>
        <v>??</v>
      </c>
      <c r="V151" s="21">
        <f>IF($C151="B",VLOOKUP($A151,Bat!$A$4:$AT$2284,46,FALSE),VLOOKUP($A151,Pit!$A$4:$BD$1664,56,FALSE))</f>
        <v>113</v>
      </c>
      <c r="W151" s="16">
        <f t="shared" si="12"/>
        <v>999</v>
      </c>
      <c r="X151" s="16"/>
      <c r="Y151" s="22">
        <f t="shared" si="13"/>
        <v>252</v>
      </c>
      <c r="Z151" s="16">
        <f>IFERROR(VLOOKUP($D151,Results37!$F$3:$L$1396,Z$1,FALSE),"")</f>
        <v>147</v>
      </c>
      <c r="AA151" s="47">
        <f>IF(ISERROR(VLOOKUP(D151,Results37!$F$3:$O$399,AA$1,FALSE)),"",IF(VLOOKUP(D151,Results37!$F$3:$O$399,AA$1+1,FALSE)=1,"S"&amp;VLOOKUP(D151,Results37!$F$3:$O$399,AA$1,FALSE),VLOOKUP(D151,Results37!$F$3:$O$399,AA$1,FALSE)))</f>
        <v>6</v>
      </c>
      <c r="AB151" s="16">
        <f>IFERROR(VLOOKUP($D151,Results37!$F$3:$L$1396,AB$1,FALSE),"")</f>
        <v>11</v>
      </c>
      <c r="AC151" s="16" t="str">
        <f>IFERROR(VLOOKUP($D151,Results37!$F$3:$L$1396,AC$1,FALSE),"")</f>
        <v>Neo-Tokyo Akira</v>
      </c>
      <c r="AD151" s="16" t="str">
        <f t="shared" si="14"/>
        <v/>
      </c>
      <c r="AE151" s="20" t="str">
        <f>IF(ISERROR(VLOOKUP($AC151&amp;"-"&amp;$F151&amp;" "&amp;G151,Bonuses!$B$1:$G$1006,4,FALSE)),"",INT(VLOOKUP($AC151&amp;"-"&amp;$F151&amp;" "&amp;$G151,Bonuses!$B$1:$G$1006,4,FALSE)))</f>
        <v/>
      </c>
      <c r="AF151" s="16" t="str">
        <f>IF(ISERROR(VLOOKUP($AC151&amp;"-"&amp;$F151,Bonuses!$B$1:$G$1006,5,FALSE)),"",IF(VLOOKUP($AC151&amp;"-"&amp;$F151,Bonuses!$B$1:$G$1006,5,FALSE)="","",VLOOKUP($AC151&amp;"-"&amp;$F151,Bonuses!$B$1:$G$1006,6,FALSE)&amp;" yrs, "&amp;VLOOKUP($AC151&amp;"-"&amp;$F151,Bonuses!$B$1:$G$1006,5,FALSE)))</f>
        <v/>
      </c>
    </row>
    <row r="152" spans="1:32" s="21" customFormat="1" x14ac:dyDescent="0.25">
      <c r="A152" s="21" t="s">
        <v>2284</v>
      </c>
      <c r="B152" s="21">
        <f t="shared" si="10"/>
        <v>1</v>
      </c>
      <c r="C152" s="21" t="str">
        <f t="shared" si="11"/>
        <v>P</v>
      </c>
      <c r="D152" s="17">
        <f>IF($C152="B",VLOOKUP($A152,Bat!$A$4:$BF$2320,D$1,FALSE),VLOOKUP($A152,Pit!$A$4:$BA$1686,D$2,FALSE))</f>
        <v>8896</v>
      </c>
      <c r="E152" s="16" t="str">
        <f>IF($C152="B",VLOOKUP($A152,Bat!$A$4:$BF$2320,E$1,FALSE),VLOOKUP($A152,Pit!$A$4:$BA$1686,E$2,FALSE))</f>
        <v>SP</v>
      </c>
      <c r="F152" s="16" t="str">
        <f>IF($C152="B",VLOOKUP($A152,Bat!$A$4:$BF$2320,F$1,FALSE),VLOOKUP($A152,Pit!$A$4:$BA$1686,F$2,FALSE))</f>
        <v>Ángel</v>
      </c>
      <c r="G152" s="16" t="str">
        <f>IF($C152="B",VLOOKUP($A152,Bat!$A$4:$BF$2320,G$1,FALSE),VLOOKUP($A152,Pit!$A$4:$BA$1686,G$2,FALSE))</f>
        <v>Pérez</v>
      </c>
      <c r="H152" s="16">
        <f>IF($C152="B",VLOOKUP($A152,Bat!$A$4:$BF$2320,H$1,FALSE),VLOOKUP($A152,Pit!$A$4:$BA$1686,H$2,FALSE))</f>
        <v>22</v>
      </c>
      <c r="I152" s="16" t="str">
        <f>IF($C152="B",VLOOKUP($A152,Bat!$A$4:$BF$2320,I$1,FALSE),VLOOKUP($A152,Pit!$A$4:$BA$1686,I$2,FALSE))</f>
        <v>R</v>
      </c>
      <c r="J152" s="16" t="str">
        <f>IF($C152="B",VLOOKUP($A152,Bat!$A$4:$BF$2320,J$1,FALSE),VLOOKUP($A152,Pit!$A$4:$BA$1686,J$2,FALSE))</f>
        <v>R</v>
      </c>
      <c r="K152" s="16" t="str">
        <f>IF($C152="B",VLOOKUP($A152,Bat!$A$4:$BF$2320,K$1,FALSE),VLOOKUP($A152,Pit!$A$4:$BA$1686,K$2,FALSE))</f>
        <v>Low</v>
      </c>
      <c r="L152" s="17" t="str">
        <f>IF($C152="B",VLOOKUP($A152,Bat!$A$4:$BF$2320,L$1,FALSE),VLOOKUP($A152,Pit!$A$4:$BA$1686,L$2,FALSE))</f>
        <v>Normal</v>
      </c>
      <c r="M152" s="16">
        <f>IF($C152="B",VLOOKUP($A152,Bat!$A$4:$BF$2320,M$1,FALSE),VLOOKUP($A152,Pit!$A$4:$BA$1686,M$2,FALSE))</f>
        <v>6</v>
      </c>
      <c r="N152" s="16">
        <f>IF($C152="B",VLOOKUP($A152,Bat!$A$4:$BF$2320,N$1,FALSE),VLOOKUP($A152,Pit!$A$4:$BA$1686,N$2,FALSE))</f>
        <v>4</v>
      </c>
      <c r="O152" s="16">
        <f>IF($C152="B",VLOOKUP($A152,Bat!$A$4:$BF$2320,O$1,FALSE),VLOOKUP($A152,Pit!$A$4:$BA$1686,O$2,FALSE))</f>
        <v>3</v>
      </c>
      <c r="P152" s="16" t="str">
        <f>IF($C152="B",VLOOKUP($A152,Bat!$A$4:$BF$2320,P$1,FALSE),VLOOKUP($A152,Pit!$A$4:$BA$1686,P$2,FALSE))</f>
        <v>94-96 Mph</v>
      </c>
      <c r="Q152" s="17">
        <f>IF($C152="B",VLOOKUP($A152,Bat!$A$4:$BF$2320,Q$1,FALSE),VLOOKUP($A152,Pit!$A$4:$BA$1686,Q$2,FALSE))</f>
        <v>8</v>
      </c>
      <c r="R152" s="18">
        <f>IF($C152="B",VLOOKUP($A152,Bat!$A$4:$BF$2320,R$1,FALSE),VLOOKUP($A152,Pit!$A$4:$BA$1686,R$2,FALSE))</f>
        <v>31.620979722501314</v>
      </c>
      <c r="S152" s="19">
        <f>IF($C152="B",VLOOKUP($A152,Bat!$A$4:$BF$2320,S$1,FALSE),VLOOKUP($A152,Pit!$A$4:$BA$1686,S$2,FALSE))</f>
        <v>1.7203509802494048</v>
      </c>
      <c r="T152" s="20" t="str">
        <f>IF($C152="B",VLOOKUP($A152,Bat!$A$4:$BF$2320,T$1,FALSE),VLOOKUP($A152,Pit!$A$4:$BA$1686,T$2,FALSE))</f>
        <v>$130k</v>
      </c>
      <c r="U152" s="17" t="str">
        <f>VLOOKUP(IF($C152="B",VLOOKUP($A152,Bat!$A$4:$AU$2320,U$1,FALSE),VLOOKUP($A152,Pit!$A$4:$BE$1686,U$2,FALSE)),COND!$A$35:$B$41,2,FALSE)</f>
        <v>??</v>
      </c>
      <c r="V152" s="21">
        <f>IF($C152="B",VLOOKUP($A152,Bat!$A$4:$AT$2284,46,FALSE),VLOOKUP($A152,Pit!$A$4:$BD$1664,56,FALSE))</f>
        <v>74</v>
      </c>
      <c r="W152" s="16">
        <f t="shared" si="12"/>
        <v>999</v>
      </c>
      <c r="X152" s="16"/>
      <c r="Y152" s="22">
        <f t="shared" si="13"/>
        <v>138</v>
      </c>
      <c r="Z152" s="16">
        <f>IFERROR(VLOOKUP($D152,Results37!$F$3:$L$1396,Z$1,FALSE),"")</f>
        <v>148</v>
      </c>
      <c r="AA152" s="47">
        <f>IF(ISERROR(VLOOKUP(D152,Results37!$F$3:$O$399,AA$1,FALSE)),"",IF(VLOOKUP(D152,Results37!$F$3:$O$399,AA$1+1,FALSE)=1,"S"&amp;VLOOKUP(D152,Results37!$F$3:$O$399,AA$1,FALSE),VLOOKUP(D152,Results37!$F$3:$O$399,AA$1,FALSE)))</f>
        <v>6</v>
      </c>
      <c r="AB152" s="16">
        <f>IFERROR(VLOOKUP($D152,Results37!$F$3:$L$1396,AB$1,FALSE),"")</f>
        <v>12</v>
      </c>
      <c r="AC152" s="16" t="str">
        <f>IFERROR(VLOOKUP($D152,Results37!$F$3:$L$1396,AC$1,FALSE),"")</f>
        <v>Bakersfield Bears</v>
      </c>
      <c r="AD152" s="16" t="str">
        <f t="shared" si="14"/>
        <v/>
      </c>
      <c r="AE152" s="20" t="str">
        <f>IF(ISERROR(VLOOKUP($AC152&amp;"-"&amp;$F152&amp;" "&amp;G152,Bonuses!$B$1:$G$1006,4,FALSE)),"",INT(VLOOKUP($AC152&amp;"-"&amp;$F152&amp;" "&amp;$G152,Bonuses!$B$1:$G$1006,4,FALSE)))</f>
        <v/>
      </c>
      <c r="AF152" s="16" t="str">
        <f>IF(ISERROR(VLOOKUP($AC152&amp;"-"&amp;$F152,Bonuses!$B$1:$G$1006,5,FALSE)),"",IF(VLOOKUP($AC152&amp;"-"&amp;$F152,Bonuses!$B$1:$G$1006,5,FALSE)="","",VLOOKUP($AC152&amp;"-"&amp;$F152,Bonuses!$B$1:$G$1006,6,FALSE)&amp;" yrs, "&amp;VLOOKUP($AC152&amp;"-"&amp;$F152,Bonuses!$B$1:$G$1006,5,FALSE)))</f>
        <v/>
      </c>
    </row>
    <row r="153" spans="1:32" s="21" customFormat="1" x14ac:dyDescent="0.25">
      <c r="A153" s="21" t="s">
        <v>3041</v>
      </c>
      <c r="B153" s="21">
        <f t="shared" si="10"/>
        <v>1</v>
      </c>
      <c r="C153" s="21" t="str">
        <f t="shared" si="11"/>
        <v>B</v>
      </c>
      <c r="D153" s="17">
        <f>IF($C153="B",VLOOKUP($A153,Bat!$A$4:$BF$2320,D$1,FALSE),VLOOKUP($A153,Pit!$A$4:$BA$1686,D$2,FALSE))</f>
        <v>10143</v>
      </c>
      <c r="E153" s="16" t="str">
        <f>IF($C153="B",VLOOKUP($A153,Bat!$A$4:$BF$2320,E$1,FALSE),VLOOKUP($A153,Pit!$A$4:$BA$1686,E$2,FALSE))</f>
        <v>C</v>
      </c>
      <c r="F153" s="16" t="str">
        <f>IF($C153="B",VLOOKUP($A153,Bat!$A$4:$BF$2320,F$1,FALSE),VLOOKUP($A153,Pit!$A$4:$BA$1686,F$2,FALSE))</f>
        <v>Archie</v>
      </c>
      <c r="G153" s="16" t="str">
        <f>IF($C153="B",VLOOKUP($A153,Bat!$A$4:$BF$2320,G$1,FALSE),VLOOKUP($A153,Pit!$A$4:$BA$1686,G$2,FALSE))</f>
        <v>Moore</v>
      </c>
      <c r="H153" s="16">
        <f>IF($C153="B",VLOOKUP($A153,Bat!$A$4:$BF$2320,H$1,FALSE),VLOOKUP($A153,Pit!$A$4:$BA$1686,H$2,FALSE))</f>
        <v>21</v>
      </c>
      <c r="I153" s="16" t="str">
        <f>IF($C153="B",VLOOKUP($A153,Bat!$A$4:$BF$2320,I$1,FALSE),VLOOKUP($A153,Pit!$A$4:$BA$1686,I$2,FALSE))</f>
        <v>L</v>
      </c>
      <c r="J153" s="16" t="str">
        <f>IF($C153="B",VLOOKUP($A153,Bat!$A$4:$BF$2320,J$1,FALSE),VLOOKUP($A153,Pit!$A$4:$BA$1686,J$2,FALSE))</f>
        <v>R</v>
      </c>
      <c r="K153" s="16" t="str">
        <f>IF($C153="B",VLOOKUP($A153,Bat!$A$4:$BF$2320,K$1,FALSE),VLOOKUP($A153,Pit!$A$4:$BA$1686,K$2,FALSE))</f>
        <v>Low</v>
      </c>
      <c r="L153" s="17" t="str">
        <f>IF($C153="B",VLOOKUP($A153,Bat!$A$4:$BF$2320,L$1,FALSE),VLOOKUP($A153,Pit!$A$4:$BA$1686,L$2,FALSE))</f>
        <v>Normal</v>
      </c>
      <c r="M153" s="16">
        <f>IF($C153="B",VLOOKUP($A153,Bat!$A$4:$BF$2320,M$1,FALSE),VLOOKUP($A153,Pit!$A$4:$BA$1686,M$2,FALSE))</f>
        <v>2</v>
      </c>
      <c r="N153" s="16">
        <f>IF($C153="B",VLOOKUP($A153,Bat!$A$4:$BF$2320,N$1,FALSE),VLOOKUP($A153,Pit!$A$4:$BA$1686,N$2,FALSE))</f>
        <v>6</v>
      </c>
      <c r="O153" s="16">
        <f>IF($C153="B",VLOOKUP($A153,Bat!$A$4:$BF$2320,O$1,FALSE),VLOOKUP($A153,Pit!$A$4:$BA$1686,O$2,FALSE))</f>
        <v>5</v>
      </c>
      <c r="P153" s="16">
        <f>IF($C153="B",VLOOKUP($A153,Bat!$A$4:$BF$2320,P$1,FALSE),VLOOKUP($A153,Pit!$A$4:$BA$1686,P$2,FALSE))</f>
        <v>5</v>
      </c>
      <c r="Q153" s="17">
        <f>IF($C153="B",VLOOKUP($A153,Bat!$A$4:$BF$2320,Q$1,FALSE),VLOOKUP($A153,Pit!$A$4:$BA$1686,Q$2,FALSE))</f>
        <v>4</v>
      </c>
      <c r="R153" s="18">
        <f>IF($C153="B",VLOOKUP($A153,Bat!$A$4:$BF$2320,R$1,FALSE),VLOOKUP($A153,Pit!$A$4:$BA$1686,R$2,FALSE))</f>
        <v>3.1554849477575466</v>
      </c>
      <c r="S153" s="19">
        <f>IF($C153="B",VLOOKUP($A153,Bat!$A$4:$BF$2320,S$1,FALSE),VLOOKUP($A153,Pit!$A$4:$BA$1686,S$2,FALSE))</f>
        <v>0.86455565459424721</v>
      </c>
      <c r="T153" s="20" t="str">
        <f>IF($C153="B",VLOOKUP($A153,Bat!$A$4:$BF$2320,T$1,FALSE),VLOOKUP($A153,Pit!$A$4:$BA$1686,T$2,FALSE))</f>
        <v>$180k</v>
      </c>
      <c r="U153" s="17" t="str">
        <f>VLOOKUP(IF($C153="B",VLOOKUP($A153,Bat!$A$4:$AU$2320,U$1,FALSE),VLOOKUP($A153,Pit!$A$4:$BE$1686,U$2,FALSE)),COND!$A$35:$B$41,2,FALSE)</f>
        <v>??</v>
      </c>
      <c r="V153" s="21">
        <f>IF($C153="B",VLOOKUP($A153,Bat!$A$4:$AT$2284,46,FALSE),VLOOKUP($A153,Pit!$A$4:$BD$1664,56,FALSE))</f>
        <v>217</v>
      </c>
      <c r="W153" s="16">
        <f t="shared" si="12"/>
        <v>999</v>
      </c>
      <c r="X153" s="16"/>
      <c r="Y153" s="22">
        <f t="shared" si="13"/>
        <v>334</v>
      </c>
      <c r="Z153" s="16">
        <f>IFERROR(VLOOKUP($D153,Results37!$F$3:$L$1396,Z$1,FALSE),"")</f>
        <v>149</v>
      </c>
      <c r="AA153" s="47">
        <f>IF(ISERROR(VLOOKUP(D153,Results37!$F$3:$O$399,AA$1,FALSE)),"",IF(VLOOKUP(D153,Results37!$F$3:$O$399,AA$1+1,FALSE)=1,"S"&amp;VLOOKUP(D153,Results37!$F$3:$O$399,AA$1,FALSE),VLOOKUP(D153,Results37!$F$3:$O$399,AA$1,FALSE)))</f>
        <v>6</v>
      </c>
      <c r="AB153" s="16">
        <f>IFERROR(VLOOKUP($D153,Results37!$F$3:$L$1396,AB$1,FALSE),"")</f>
        <v>13</v>
      </c>
      <c r="AC153" s="16" t="str">
        <f>IFERROR(VLOOKUP($D153,Results37!$F$3:$L$1396,AC$1,FALSE),"")</f>
        <v>Arlington Bureaucrats</v>
      </c>
      <c r="AD153" s="16" t="str">
        <f t="shared" si="14"/>
        <v/>
      </c>
      <c r="AE153" s="20" t="str">
        <f>IF(ISERROR(VLOOKUP($AC153&amp;"-"&amp;$F153&amp;" "&amp;G153,Bonuses!$B$1:$G$1006,4,FALSE)),"",INT(VLOOKUP($AC153&amp;"-"&amp;$F153&amp;" "&amp;$G153,Bonuses!$B$1:$G$1006,4,FALSE)))</f>
        <v/>
      </c>
      <c r="AF153" s="16" t="str">
        <f>IF(ISERROR(VLOOKUP($AC153&amp;"-"&amp;$F153,Bonuses!$B$1:$G$1006,5,FALSE)),"",IF(VLOOKUP($AC153&amp;"-"&amp;$F153,Bonuses!$B$1:$G$1006,5,FALSE)="","",VLOOKUP($AC153&amp;"-"&amp;$F153,Bonuses!$B$1:$G$1006,6,FALSE)&amp;" yrs, "&amp;VLOOKUP($AC153&amp;"-"&amp;$F153,Bonuses!$B$1:$G$1006,5,FALSE)))</f>
        <v/>
      </c>
    </row>
    <row r="154" spans="1:32" s="21" customFormat="1" x14ac:dyDescent="0.25">
      <c r="A154" s="21" t="s">
        <v>2390</v>
      </c>
      <c r="B154" s="21">
        <f t="shared" si="10"/>
        <v>1</v>
      </c>
      <c r="C154" s="21" t="str">
        <f t="shared" si="11"/>
        <v>P</v>
      </c>
      <c r="D154" s="17">
        <f>IF($C154="B",VLOOKUP($A154,Bat!$A$4:$BF$2320,D$1,FALSE),VLOOKUP($A154,Pit!$A$4:$BA$1686,D$2,FALSE))</f>
        <v>14604</v>
      </c>
      <c r="E154" s="16" t="str">
        <f>IF($C154="B",VLOOKUP($A154,Bat!$A$4:$BF$2320,E$1,FALSE),VLOOKUP($A154,Pit!$A$4:$BA$1686,E$2,FALSE))</f>
        <v>SP</v>
      </c>
      <c r="F154" s="16" t="str">
        <f>IF($C154="B",VLOOKUP($A154,Bat!$A$4:$BF$2320,F$1,FALSE),VLOOKUP($A154,Pit!$A$4:$BA$1686,F$2,FALSE))</f>
        <v>Grady</v>
      </c>
      <c r="G154" s="16" t="str">
        <f>IF($C154="B",VLOOKUP($A154,Bat!$A$4:$BF$2320,G$1,FALSE),VLOOKUP($A154,Pit!$A$4:$BA$1686,G$2,FALSE))</f>
        <v>Logan</v>
      </c>
      <c r="H154" s="16">
        <f>IF($C154="B",VLOOKUP($A154,Bat!$A$4:$BF$2320,H$1,FALSE),VLOOKUP($A154,Pit!$A$4:$BA$1686,H$2,FALSE))</f>
        <v>21</v>
      </c>
      <c r="I154" s="16" t="str">
        <f>IF($C154="B",VLOOKUP($A154,Bat!$A$4:$BF$2320,I$1,FALSE),VLOOKUP($A154,Pit!$A$4:$BA$1686,I$2,FALSE))</f>
        <v>L</v>
      </c>
      <c r="J154" s="16" t="str">
        <f>IF($C154="B",VLOOKUP($A154,Bat!$A$4:$BF$2320,J$1,FALSE),VLOOKUP($A154,Pit!$A$4:$BA$1686,J$2,FALSE))</f>
        <v>L</v>
      </c>
      <c r="K154" s="16" t="str">
        <f>IF($C154="B",VLOOKUP($A154,Bat!$A$4:$BF$2320,K$1,FALSE),VLOOKUP($A154,Pit!$A$4:$BA$1686,K$2,FALSE))</f>
        <v>Normal</v>
      </c>
      <c r="L154" s="17" t="str">
        <f>IF($C154="B",VLOOKUP($A154,Bat!$A$4:$BF$2320,L$1,FALSE),VLOOKUP($A154,Pit!$A$4:$BA$1686,L$2,FALSE))</f>
        <v>High</v>
      </c>
      <c r="M154" s="16">
        <f>IF($C154="B",VLOOKUP($A154,Bat!$A$4:$BF$2320,M$1,FALSE),VLOOKUP($A154,Pit!$A$4:$BA$1686,M$2,FALSE))</f>
        <v>4</v>
      </c>
      <c r="N154" s="16">
        <f>IF($C154="B",VLOOKUP($A154,Bat!$A$4:$BF$2320,N$1,FALSE),VLOOKUP($A154,Pit!$A$4:$BA$1686,N$2,FALSE))</f>
        <v>6</v>
      </c>
      <c r="O154" s="16">
        <f>IF($C154="B",VLOOKUP($A154,Bat!$A$4:$BF$2320,O$1,FALSE),VLOOKUP($A154,Pit!$A$4:$BA$1686,O$2,FALSE))</f>
        <v>2</v>
      </c>
      <c r="P154" s="16" t="str">
        <f>IF($C154="B",VLOOKUP($A154,Bat!$A$4:$BF$2320,P$1,FALSE),VLOOKUP($A154,Pit!$A$4:$BA$1686,P$2,FALSE))</f>
        <v>92-94 Mph</v>
      </c>
      <c r="Q154" s="17">
        <f>IF($C154="B",VLOOKUP($A154,Bat!$A$4:$BF$2320,Q$1,FALSE),VLOOKUP($A154,Pit!$A$4:$BA$1686,Q$2,FALSE))</f>
        <v>3</v>
      </c>
      <c r="R154" s="18">
        <f>IF($C154="B",VLOOKUP($A154,Bat!$A$4:$BF$2320,R$1,FALSE),VLOOKUP($A154,Pit!$A$4:$BA$1686,R$2,FALSE))</f>
        <v>22.763814480334283</v>
      </c>
      <c r="S154" s="19">
        <f>IF($C154="B",VLOOKUP($A154,Bat!$A$4:$BF$2320,S$1,FALSE),VLOOKUP($A154,Pit!$A$4:$BA$1686,S$2,FALSE))</f>
        <v>0.9422486137038143</v>
      </c>
      <c r="T154" s="20" t="str">
        <f>IF($C154="B",VLOOKUP($A154,Bat!$A$4:$BF$2320,T$1,FALSE),VLOOKUP($A154,Pit!$A$4:$BA$1686,T$2,FALSE))</f>
        <v>$130k</v>
      </c>
      <c r="U154" s="17" t="str">
        <f>VLOOKUP(IF($C154="B",VLOOKUP($A154,Bat!$A$4:$AU$2320,U$1,FALSE),VLOOKUP($A154,Pit!$A$4:$BE$1686,U$2,FALSE)),COND!$A$35:$B$41,2,FALSE)</f>
        <v>??</v>
      </c>
      <c r="V154" s="21">
        <f>IF($C154="B",VLOOKUP($A154,Bat!$A$4:$AT$2284,46,FALSE),VLOOKUP($A154,Pit!$A$4:$BD$1664,56,FALSE))</f>
        <v>73</v>
      </c>
      <c r="W154" s="16">
        <f t="shared" si="12"/>
        <v>999</v>
      </c>
      <c r="X154" s="16"/>
      <c r="Y154" s="22">
        <f t="shared" si="13"/>
        <v>307</v>
      </c>
      <c r="Z154" s="16">
        <f>IFERROR(VLOOKUP($D154,Results37!$F$3:$L$1396,Z$1,FALSE),"")</f>
        <v>150</v>
      </c>
      <c r="AA154" s="47">
        <f>IF(ISERROR(VLOOKUP(D154,Results37!$F$3:$O$399,AA$1,FALSE)),"",IF(VLOOKUP(D154,Results37!$F$3:$O$399,AA$1+1,FALSE)=1,"S"&amp;VLOOKUP(D154,Results37!$F$3:$O$399,AA$1,FALSE),VLOOKUP(D154,Results37!$F$3:$O$399,AA$1,FALSE)))</f>
        <v>6</v>
      </c>
      <c r="AB154" s="16">
        <f>IFERROR(VLOOKUP($D154,Results37!$F$3:$L$1396,AB$1,FALSE),"")</f>
        <v>14</v>
      </c>
      <c r="AC154" s="16" t="str">
        <f>IFERROR(VLOOKUP($D154,Results37!$F$3:$L$1396,AC$1,FALSE),"")</f>
        <v>Canton Longshoremen</v>
      </c>
      <c r="AD154" s="16" t="str">
        <f t="shared" si="14"/>
        <v/>
      </c>
      <c r="AE154" s="20" t="str">
        <f>IF(ISERROR(VLOOKUP($AC154&amp;"-"&amp;$F154&amp;" "&amp;G154,Bonuses!$B$1:$G$1006,4,FALSE)),"",INT(VLOOKUP($AC154&amp;"-"&amp;$F154&amp;" "&amp;$G154,Bonuses!$B$1:$G$1006,4,FALSE)))</f>
        <v/>
      </c>
      <c r="AF154" s="16" t="str">
        <f>IF(ISERROR(VLOOKUP($AC154&amp;"-"&amp;$F154,Bonuses!$B$1:$G$1006,5,FALSE)),"",IF(VLOOKUP($AC154&amp;"-"&amp;$F154,Bonuses!$B$1:$G$1006,5,FALSE)="","",VLOOKUP($AC154&amp;"-"&amp;$F154,Bonuses!$B$1:$G$1006,6,FALSE)&amp;" yrs, "&amp;VLOOKUP($AC154&amp;"-"&amp;$F154,Bonuses!$B$1:$G$1006,5,FALSE)))</f>
        <v/>
      </c>
    </row>
    <row r="155" spans="1:32" s="21" customFormat="1" x14ac:dyDescent="0.25">
      <c r="A155" s="21" t="s">
        <v>3075</v>
      </c>
      <c r="B155" s="21">
        <f t="shared" si="10"/>
        <v>1</v>
      </c>
      <c r="C155" s="21" t="str">
        <f t="shared" si="11"/>
        <v>B</v>
      </c>
      <c r="D155" s="17">
        <f>IF($C155="B",VLOOKUP($A155,Bat!$A$4:$BF$2320,D$1,FALSE),VLOOKUP($A155,Pit!$A$4:$BA$1686,D$2,FALSE))</f>
        <v>13723</v>
      </c>
      <c r="E155" s="16" t="str">
        <f>IF($C155="B",VLOOKUP($A155,Bat!$A$4:$BF$2320,E$1,FALSE),VLOOKUP($A155,Pit!$A$4:$BA$1686,E$2,FALSE))</f>
        <v>LF</v>
      </c>
      <c r="F155" s="16" t="str">
        <f>IF($C155="B",VLOOKUP($A155,Bat!$A$4:$BF$2320,F$1,FALSE),VLOOKUP($A155,Pit!$A$4:$BA$1686,F$2,FALSE))</f>
        <v>António</v>
      </c>
      <c r="G155" s="16" t="str">
        <f>IF($C155="B",VLOOKUP($A155,Bat!$A$4:$BF$2320,G$1,FALSE),VLOOKUP($A155,Pit!$A$4:$BA$1686,G$2,FALSE))</f>
        <v>Juárez</v>
      </c>
      <c r="H155" s="16">
        <f>IF($C155="B",VLOOKUP($A155,Bat!$A$4:$BF$2320,H$1,FALSE),VLOOKUP($A155,Pit!$A$4:$BA$1686,H$2,FALSE))</f>
        <v>24</v>
      </c>
      <c r="I155" s="16" t="str">
        <f>IF($C155="B",VLOOKUP($A155,Bat!$A$4:$BF$2320,I$1,FALSE),VLOOKUP($A155,Pit!$A$4:$BA$1686,I$2,FALSE))</f>
        <v>L</v>
      </c>
      <c r="J155" s="16" t="str">
        <f>IF($C155="B",VLOOKUP($A155,Bat!$A$4:$BF$2320,J$1,FALSE),VLOOKUP($A155,Pit!$A$4:$BA$1686,J$2,FALSE))</f>
        <v>R</v>
      </c>
      <c r="K155" s="16" t="str">
        <f>IF($C155="B",VLOOKUP($A155,Bat!$A$4:$BF$2320,K$1,FALSE),VLOOKUP($A155,Pit!$A$4:$BA$1686,K$2,FALSE))</f>
        <v>Low</v>
      </c>
      <c r="L155" s="17" t="str">
        <f>IF($C155="B",VLOOKUP($A155,Bat!$A$4:$BF$2320,L$1,FALSE),VLOOKUP($A155,Pit!$A$4:$BA$1686,L$2,FALSE))</f>
        <v>Normal</v>
      </c>
      <c r="M155" s="16">
        <f>IF($C155="B",VLOOKUP($A155,Bat!$A$4:$BF$2320,M$1,FALSE),VLOOKUP($A155,Pit!$A$4:$BA$1686,M$2,FALSE))</f>
        <v>2</v>
      </c>
      <c r="N155" s="16">
        <f>IF($C155="B",VLOOKUP($A155,Bat!$A$4:$BF$2320,N$1,FALSE),VLOOKUP($A155,Pit!$A$4:$BA$1686,N$2,FALSE))</f>
        <v>2</v>
      </c>
      <c r="O155" s="16">
        <f>IF($C155="B",VLOOKUP($A155,Bat!$A$4:$BF$2320,O$1,FALSE),VLOOKUP($A155,Pit!$A$4:$BA$1686,O$2,FALSE))</f>
        <v>2</v>
      </c>
      <c r="P155" s="16">
        <f>IF($C155="B",VLOOKUP($A155,Bat!$A$4:$BF$2320,P$1,FALSE),VLOOKUP($A155,Pit!$A$4:$BA$1686,P$2,FALSE))</f>
        <v>5</v>
      </c>
      <c r="Q155" s="17">
        <f>IF($C155="B",VLOOKUP($A155,Bat!$A$4:$BF$2320,Q$1,FALSE),VLOOKUP($A155,Pit!$A$4:$BA$1686,Q$2,FALSE))</f>
        <v>4</v>
      </c>
      <c r="R155" s="18">
        <f>IF($C155="B",VLOOKUP($A155,Bat!$A$4:$BF$2320,R$1,FALSE),VLOOKUP($A155,Pit!$A$4:$BA$1686,R$2,FALSE))</f>
        <v>-1.7631975269445501</v>
      </c>
      <c r="S155" s="19">
        <f>IF($C155="B",VLOOKUP($A155,Bat!$A$4:$BF$2320,S$1,FALSE),VLOOKUP($A155,Pit!$A$4:$BA$1686,S$2,FALSE))</f>
        <v>0.16326750055255287</v>
      </c>
      <c r="T155" s="20" t="str">
        <f>IF($C155="B",VLOOKUP($A155,Bat!$A$4:$BF$2320,T$1,FALSE),VLOOKUP($A155,Pit!$A$4:$BA$1686,T$2,FALSE))</f>
        <v>Slot</v>
      </c>
      <c r="U155" s="17" t="str">
        <f>VLOOKUP(IF($C155="B",VLOOKUP($A155,Bat!$A$4:$AU$2320,U$1,FALSE),VLOOKUP($A155,Pit!$A$4:$BE$1686,U$2,FALSE)),COND!$A$35:$B$41,2,FALSE)</f>
        <v>??</v>
      </c>
      <c r="V155" s="21">
        <f>IF($C155="B",VLOOKUP($A155,Bat!$A$4:$AT$2284,46,FALSE),VLOOKUP($A155,Pit!$A$4:$BD$1664,56,FALSE))</f>
        <v>999</v>
      </c>
      <c r="W155" s="16">
        <f t="shared" si="12"/>
        <v>999</v>
      </c>
      <c r="X155" s="16"/>
      <c r="Y155" s="22">
        <f t="shared" si="13"/>
        <v>634</v>
      </c>
      <c r="Z155" s="16">
        <f>IFERROR(VLOOKUP($D155,Results37!$F$3:$L$1396,Z$1,FALSE),"")</f>
        <v>151</v>
      </c>
      <c r="AA155" s="47">
        <f>IF(ISERROR(VLOOKUP(D155,Results37!$F$3:$O$399,AA$1,FALSE)),"",IF(VLOOKUP(D155,Results37!$F$3:$O$399,AA$1+1,FALSE)=1,"S"&amp;VLOOKUP(D155,Results37!$F$3:$O$399,AA$1,FALSE),VLOOKUP(D155,Results37!$F$3:$O$399,AA$1,FALSE)))</f>
        <v>6</v>
      </c>
      <c r="AB155" s="16">
        <f>IFERROR(VLOOKUP($D155,Results37!$F$3:$L$1396,AB$1,FALSE),"")</f>
        <v>15</v>
      </c>
      <c r="AC155" s="16" t="str">
        <f>IFERROR(VLOOKUP($D155,Results37!$F$3:$L$1396,AC$1,FALSE),"")</f>
        <v>San Antonio Calzones of Laredo</v>
      </c>
      <c r="AD155" s="16" t="str">
        <f t="shared" si="14"/>
        <v/>
      </c>
      <c r="AE155" s="20" t="str">
        <f>IF(ISERROR(VLOOKUP($AC155&amp;"-"&amp;$F155&amp;" "&amp;G155,Bonuses!$B$1:$G$1006,4,FALSE)),"",INT(VLOOKUP($AC155&amp;"-"&amp;$F155&amp;" "&amp;$G155,Bonuses!$B$1:$G$1006,4,FALSE)))</f>
        <v/>
      </c>
      <c r="AF155" s="16" t="str">
        <f>IF(ISERROR(VLOOKUP($AC155&amp;"-"&amp;$F155,Bonuses!$B$1:$G$1006,5,FALSE)),"",IF(VLOOKUP($AC155&amp;"-"&amp;$F155,Bonuses!$B$1:$G$1006,5,FALSE)="","",VLOOKUP($AC155&amp;"-"&amp;$F155,Bonuses!$B$1:$G$1006,6,FALSE)&amp;" yrs, "&amp;VLOOKUP($AC155&amp;"-"&amp;$F155,Bonuses!$B$1:$G$1006,5,FALSE)))</f>
        <v/>
      </c>
    </row>
    <row r="156" spans="1:32" s="21" customFormat="1" x14ac:dyDescent="0.25">
      <c r="A156" s="21" t="s">
        <v>2316</v>
      </c>
      <c r="B156" s="21">
        <f t="shared" si="10"/>
        <v>1</v>
      </c>
      <c r="C156" s="21" t="str">
        <f t="shared" si="11"/>
        <v>P</v>
      </c>
      <c r="D156" s="17">
        <f>IF($C156="B",VLOOKUP($A156,Bat!$A$4:$BF$2320,D$1,FALSE),VLOOKUP($A156,Pit!$A$4:$BA$1686,D$2,FALSE))</f>
        <v>11458</v>
      </c>
      <c r="E156" s="16" t="str">
        <f>IF($C156="B",VLOOKUP($A156,Bat!$A$4:$BF$2320,E$1,FALSE),VLOOKUP($A156,Pit!$A$4:$BA$1686,E$2,FALSE))</f>
        <v>SP</v>
      </c>
      <c r="F156" s="16" t="str">
        <f>IF($C156="B",VLOOKUP($A156,Bat!$A$4:$BF$2320,F$1,FALSE),VLOOKUP($A156,Pit!$A$4:$BA$1686,F$2,FALSE))</f>
        <v>Patrick</v>
      </c>
      <c r="G156" s="16" t="str">
        <f>IF($C156="B",VLOOKUP($A156,Bat!$A$4:$BF$2320,G$1,FALSE),VLOOKUP($A156,Pit!$A$4:$BA$1686,G$2,FALSE))</f>
        <v>Affleck</v>
      </c>
      <c r="H156" s="16">
        <f>IF($C156="B",VLOOKUP($A156,Bat!$A$4:$BF$2320,H$1,FALSE),VLOOKUP($A156,Pit!$A$4:$BA$1686,H$2,FALSE))</f>
        <v>21</v>
      </c>
      <c r="I156" s="16" t="str">
        <f>IF($C156="B",VLOOKUP($A156,Bat!$A$4:$BF$2320,I$1,FALSE),VLOOKUP($A156,Pit!$A$4:$BA$1686,I$2,FALSE))</f>
        <v>R</v>
      </c>
      <c r="J156" s="16" t="str">
        <f>IF($C156="B",VLOOKUP($A156,Bat!$A$4:$BF$2320,J$1,FALSE),VLOOKUP($A156,Pit!$A$4:$BA$1686,J$2,FALSE))</f>
        <v>R</v>
      </c>
      <c r="K156" s="16" t="str">
        <f>IF($C156="B",VLOOKUP($A156,Bat!$A$4:$BF$2320,K$1,FALSE),VLOOKUP($A156,Pit!$A$4:$BA$1686,K$2,FALSE))</f>
        <v>Low</v>
      </c>
      <c r="L156" s="17" t="str">
        <f>IF($C156="B",VLOOKUP($A156,Bat!$A$4:$BF$2320,L$1,FALSE),VLOOKUP($A156,Pit!$A$4:$BA$1686,L$2,FALSE))</f>
        <v>Normal</v>
      </c>
      <c r="M156" s="16">
        <f>IF($C156="B",VLOOKUP($A156,Bat!$A$4:$BF$2320,M$1,FALSE),VLOOKUP($A156,Pit!$A$4:$BA$1686,M$2,FALSE))</f>
        <v>5</v>
      </c>
      <c r="N156" s="16">
        <f>IF($C156="B",VLOOKUP($A156,Bat!$A$4:$BF$2320,N$1,FALSE),VLOOKUP($A156,Pit!$A$4:$BA$1686,N$2,FALSE))</f>
        <v>1</v>
      </c>
      <c r="O156" s="16">
        <f>IF($C156="B",VLOOKUP($A156,Bat!$A$4:$BF$2320,O$1,FALSE),VLOOKUP($A156,Pit!$A$4:$BA$1686,O$2,FALSE))</f>
        <v>4</v>
      </c>
      <c r="P156" s="16" t="str">
        <f>IF($C156="B",VLOOKUP($A156,Bat!$A$4:$BF$2320,P$1,FALSE),VLOOKUP($A156,Pit!$A$4:$BA$1686,P$2,FALSE))</f>
        <v>95-97 Mph</v>
      </c>
      <c r="Q156" s="17">
        <f>IF($C156="B",VLOOKUP($A156,Bat!$A$4:$BF$2320,Q$1,FALSE),VLOOKUP($A156,Pit!$A$4:$BA$1686,Q$2,FALSE))</f>
        <v>10</v>
      </c>
      <c r="R156" s="18">
        <f>IF($C156="B",VLOOKUP($A156,Bat!$A$4:$BF$2320,R$1,FALSE),VLOOKUP($A156,Pit!$A$4:$BA$1686,R$2,FALSE))</f>
        <v>20.931968851677421</v>
      </c>
      <c r="S156" s="19">
        <f>IF($C156="B",VLOOKUP($A156,Bat!$A$4:$BF$2320,S$1,FALSE),VLOOKUP($A156,Pit!$A$4:$BA$1686,S$2,FALSE))</f>
        <v>0.7813208924936178</v>
      </c>
      <c r="T156" s="20" t="str">
        <f>IF($C156="B",VLOOKUP($A156,Bat!$A$4:$BF$2320,T$1,FALSE),VLOOKUP($A156,Pit!$A$4:$BA$1686,T$2,FALSE))</f>
        <v>$170k</v>
      </c>
      <c r="U156" s="17" t="str">
        <f>VLOOKUP(IF($C156="B",VLOOKUP($A156,Bat!$A$4:$AU$2320,U$1,FALSE),VLOOKUP($A156,Pit!$A$4:$BE$1686,U$2,FALSE)),COND!$A$35:$B$41,2,FALSE)</f>
        <v>??</v>
      </c>
      <c r="V156" s="21">
        <f>IF($C156="B",VLOOKUP($A156,Bat!$A$4:$AT$2284,46,FALSE),VLOOKUP($A156,Pit!$A$4:$BD$1664,56,FALSE))</f>
        <v>169</v>
      </c>
      <c r="W156" s="16">
        <f t="shared" si="12"/>
        <v>999</v>
      </c>
      <c r="X156" s="16"/>
      <c r="Y156" s="22">
        <f t="shared" si="13"/>
        <v>354</v>
      </c>
      <c r="Z156" s="16">
        <f>IFERROR(VLOOKUP($D156,Results37!$F$3:$L$1396,Z$1,FALSE),"")</f>
        <v>152</v>
      </c>
      <c r="AA156" s="47">
        <f>IF(ISERROR(VLOOKUP(D156,Results37!$F$3:$O$399,AA$1,FALSE)),"",IF(VLOOKUP(D156,Results37!$F$3:$O$399,AA$1+1,FALSE)=1,"S"&amp;VLOOKUP(D156,Results37!$F$3:$O$399,AA$1,FALSE),VLOOKUP(D156,Results37!$F$3:$O$399,AA$1,FALSE)))</f>
        <v>6</v>
      </c>
      <c r="AB156" s="16">
        <f>IFERROR(VLOOKUP($D156,Results37!$F$3:$L$1396,AB$1,FALSE),"")</f>
        <v>16</v>
      </c>
      <c r="AC156" s="16" t="str">
        <f>IFERROR(VLOOKUP($D156,Results37!$F$3:$L$1396,AC$1,FALSE),"")</f>
        <v>Fargo Dinosaurs</v>
      </c>
      <c r="AD156" s="16" t="str">
        <f t="shared" si="14"/>
        <v/>
      </c>
      <c r="AE156" s="20" t="str">
        <f>IF(ISERROR(VLOOKUP($AC156&amp;"-"&amp;$F156&amp;" "&amp;G156,Bonuses!$B$1:$G$1006,4,FALSE)),"",INT(VLOOKUP($AC156&amp;"-"&amp;$F156&amp;" "&amp;$G156,Bonuses!$B$1:$G$1006,4,FALSE)))</f>
        <v/>
      </c>
      <c r="AF156" s="16" t="str">
        <f>IF(ISERROR(VLOOKUP($AC156&amp;"-"&amp;$F156,Bonuses!$B$1:$G$1006,5,FALSE)),"",IF(VLOOKUP($AC156&amp;"-"&amp;$F156,Bonuses!$B$1:$G$1006,5,FALSE)="","",VLOOKUP($AC156&amp;"-"&amp;$F156,Bonuses!$B$1:$G$1006,6,FALSE)&amp;" yrs, "&amp;VLOOKUP($AC156&amp;"-"&amp;$F156,Bonuses!$B$1:$G$1006,5,FALSE)))</f>
        <v/>
      </c>
    </row>
    <row r="157" spans="1:32" s="21" customFormat="1" x14ac:dyDescent="0.25">
      <c r="A157" s="21" t="s">
        <v>1973</v>
      </c>
      <c r="B157" s="21">
        <f t="shared" si="10"/>
        <v>1</v>
      </c>
      <c r="C157" s="21" t="str">
        <f t="shared" si="11"/>
        <v>B</v>
      </c>
      <c r="D157" s="17">
        <f>IF($C157="B",VLOOKUP($A157,Bat!$A$4:$BF$2320,D$1,FALSE),VLOOKUP($A157,Pit!$A$4:$BA$1686,D$2,FALSE))</f>
        <v>2259</v>
      </c>
      <c r="E157" s="16" t="str">
        <f>IF($C157="B",VLOOKUP($A157,Bat!$A$4:$BF$2320,E$1,FALSE),VLOOKUP($A157,Pit!$A$4:$BA$1686,E$2,FALSE))</f>
        <v>RF</v>
      </c>
      <c r="F157" s="16" t="str">
        <f>IF($C157="B",VLOOKUP($A157,Bat!$A$4:$BF$2320,F$1,FALSE),VLOOKUP($A157,Pit!$A$4:$BA$1686,F$2,FALSE))</f>
        <v>Roy</v>
      </c>
      <c r="G157" s="16" t="str">
        <f>IF($C157="B",VLOOKUP($A157,Bat!$A$4:$BF$2320,G$1,FALSE),VLOOKUP($A157,Pit!$A$4:$BA$1686,G$2,FALSE))</f>
        <v>Sparks</v>
      </c>
      <c r="H157" s="16">
        <f>IF($C157="B",VLOOKUP($A157,Bat!$A$4:$BF$2320,H$1,FALSE),VLOOKUP($A157,Pit!$A$4:$BA$1686,H$2,FALSE))</f>
        <v>18</v>
      </c>
      <c r="I157" s="16" t="str">
        <f>IF($C157="B",VLOOKUP($A157,Bat!$A$4:$BF$2320,I$1,FALSE),VLOOKUP($A157,Pit!$A$4:$BA$1686,I$2,FALSE))</f>
        <v>L</v>
      </c>
      <c r="J157" s="16" t="str">
        <f>IF($C157="B",VLOOKUP($A157,Bat!$A$4:$BF$2320,J$1,FALSE),VLOOKUP($A157,Pit!$A$4:$BA$1686,J$2,FALSE))</f>
        <v>L</v>
      </c>
      <c r="K157" s="16" t="str">
        <f>IF($C157="B",VLOOKUP($A157,Bat!$A$4:$BF$2320,K$1,FALSE),VLOOKUP($A157,Pit!$A$4:$BA$1686,K$2,FALSE))</f>
        <v>Normal</v>
      </c>
      <c r="L157" s="17" t="str">
        <f>IF($C157="B",VLOOKUP($A157,Bat!$A$4:$BF$2320,L$1,FALSE),VLOOKUP($A157,Pit!$A$4:$BA$1686,L$2,FALSE))</f>
        <v>Normal</v>
      </c>
      <c r="M157" s="16">
        <f>IF($C157="B",VLOOKUP($A157,Bat!$A$4:$BF$2320,M$1,FALSE),VLOOKUP($A157,Pit!$A$4:$BA$1686,M$2,FALSE))</f>
        <v>2</v>
      </c>
      <c r="N157" s="16">
        <f>IF($C157="B",VLOOKUP($A157,Bat!$A$4:$BF$2320,N$1,FALSE),VLOOKUP($A157,Pit!$A$4:$BA$1686,N$2,FALSE))</f>
        <v>1</v>
      </c>
      <c r="O157" s="16">
        <f>IF($C157="B",VLOOKUP($A157,Bat!$A$4:$BF$2320,O$1,FALSE),VLOOKUP($A157,Pit!$A$4:$BA$1686,O$2,FALSE))</f>
        <v>5</v>
      </c>
      <c r="P157" s="16">
        <f>IF($C157="B",VLOOKUP($A157,Bat!$A$4:$BF$2320,P$1,FALSE),VLOOKUP($A157,Pit!$A$4:$BA$1686,P$2,FALSE))</f>
        <v>5</v>
      </c>
      <c r="Q157" s="17">
        <f>IF($C157="B",VLOOKUP($A157,Bat!$A$4:$BF$2320,Q$1,FALSE),VLOOKUP($A157,Pit!$A$4:$BA$1686,Q$2,FALSE))</f>
        <v>4</v>
      </c>
      <c r="R157" s="18">
        <f>IF($C157="B",VLOOKUP($A157,Bat!$A$4:$BF$2320,R$1,FALSE),VLOOKUP($A157,Pit!$A$4:$BA$1686,R$2,FALSE))</f>
        <v>-1.603313562476691</v>
      </c>
      <c r="S157" s="19">
        <f>IF($C157="B",VLOOKUP($A157,Bat!$A$4:$BF$2320,S$1,FALSE),VLOOKUP($A157,Pit!$A$4:$BA$1686,S$2,FALSE))</f>
        <v>0.18606318433153551</v>
      </c>
      <c r="T157" s="20" t="str">
        <f>IF($C157="B",VLOOKUP($A157,Bat!$A$4:$BF$2320,T$1,FALSE),VLOOKUP($A157,Pit!$A$4:$BA$1686,T$2,FALSE))</f>
        <v>$200k</v>
      </c>
      <c r="U157" s="17" t="str">
        <f>VLOOKUP(IF($C157="B",VLOOKUP($A157,Bat!$A$4:$AU$2320,U$1,FALSE),VLOOKUP($A157,Pit!$A$4:$BE$1686,U$2,FALSE)),COND!$A$35:$B$41,2,FALSE)</f>
        <v>??</v>
      </c>
      <c r="V157" s="21">
        <f>IF($C157="B",VLOOKUP($A157,Bat!$A$4:$AT$2284,46,FALSE),VLOOKUP($A157,Pit!$A$4:$BD$1664,56,FALSE))</f>
        <v>289</v>
      </c>
      <c r="W157" s="16">
        <f t="shared" si="12"/>
        <v>999</v>
      </c>
      <c r="X157" s="16"/>
      <c r="Y157" s="22">
        <f t="shared" si="13"/>
        <v>618</v>
      </c>
      <c r="Z157" s="16">
        <f>IFERROR(VLOOKUP($D157,Results37!$F$3:$L$1396,Z$1,FALSE),"")</f>
        <v>153</v>
      </c>
      <c r="AA157" s="47">
        <f>IF(ISERROR(VLOOKUP(D157,Results37!$F$3:$O$399,AA$1,FALSE)),"",IF(VLOOKUP(D157,Results37!$F$3:$O$399,AA$1+1,FALSE)=1,"S"&amp;VLOOKUP(D157,Results37!$F$3:$O$399,AA$1,FALSE),VLOOKUP(D157,Results37!$F$3:$O$399,AA$1,FALSE)))</f>
        <v>6</v>
      </c>
      <c r="AB157" s="16">
        <f>IFERROR(VLOOKUP($D157,Results37!$F$3:$L$1396,AB$1,FALSE),"")</f>
        <v>17</v>
      </c>
      <c r="AC157" s="16" t="str">
        <f>IFERROR(VLOOKUP($D157,Results37!$F$3:$L$1396,AC$1,FALSE),"")</f>
        <v>Kentucky Thoroughbreds</v>
      </c>
      <c r="AD157" s="16" t="str">
        <f t="shared" si="14"/>
        <v/>
      </c>
      <c r="AE157" s="20" t="str">
        <f>IF(ISERROR(VLOOKUP($AC157&amp;"-"&amp;$F157&amp;" "&amp;G157,Bonuses!$B$1:$G$1006,4,FALSE)),"",INT(VLOOKUP($AC157&amp;"-"&amp;$F157&amp;" "&amp;$G157,Bonuses!$B$1:$G$1006,4,FALSE)))</f>
        <v/>
      </c>
      <c r="AF157" s="16" t="str">
        <f>IF(ISERROR(VLOOKUP($AC157&amp;"-"&amp;$F157,Bonuses!$B$1:$G$1006,5,FALSE)),"",IF(VLOOKUP($AC157&amp;"-"&amp;$F157,Bonuses!$B$1:$G$1006,5,FALSE)="","",VLOOKUP($AC157&amp;"-"&amp;$F157,Bonuses!$B$1:$G$1006,6,FALSE)&amp;" yrs, "&amp;VLOOKUP($AC157&amp;"-"&amp;$F157,Bonuses!$B$1:$G$1006,5,FALSE)))</f>
        <v/>
      </c>
    </row>
    <row r="158" spans="1:32" s="21" customFormat="1" x14ac:dyDescent="0.25">
      <c r="A158" s="21" t="s">
        <v>2339</v>
      </c>
      <c r="B158" s="21">
        <f t="shared" si="10"/>
        <v>1</v>
      </c>
      <c r="C158" s="21" t="str">
        <f t="shared" si="11"/>
        <v>P</v>
      </c>
      <c r="D158" s="17">
        <f>IF($C158="B",VLOOKUP($A158,Bat!$A$4:$BF$2320,D$1,FALSE),VLOOKUP($A158,Pit!$A$4:$BA$1686,D$2,FALSE))</f>
        <v>1045</v>
      </c>
      <c r="E158" s="16" t="str">
        <f>IF($C158="B",VLOOKUP($A158,Bat!$A$4:$BF$2320,E$1,FALSE),VLOOKUP($A158,Pit!$A$4:$BA$1686,E$2,FALSE))</f>
        <v>SP</v>
      </c>
      <c r="F158" s="16" t="str">
        <f>IF($C158="B",VLOOKUP($A158,Bat!$A$4:$BF$2320,F$1,FALSE),VLOOKUP($A158,Pit!$A$4:$BA$1686,F$2,FALSE))</f>
        <v>Arnold</v>
      </c>
      <c r="G158" s="16" t="str">
        <f>IF($C158="B",VLOOKUP($A158,Bat!$A$4:$BF$2320,G$1,FALSE),VLOOKUP($A158,Pit!$A$4:$BA$1686,G$2,FALSE))</f>
        <v>Adams</v>
      </c>
      <c r="H158" s="16">
        <f>IF($C158="B",VLOOKUP($A158,Bat!$A$4:$BF$2320,H$1,FALSE),VLOOKUP($A158,Pit!$A$4:$BA$1686,H$2,FALSE))</f>
        <v>18</v>
      </c>
      <c r="I158" s="16" t="str">
        <f>IF($C158="B",VLOOKUP($A158,Bat!$A$4:$BF$2320,I$1,FALSE),VLOOKUP($A158,Pit!$A$4:$BA$1686,I$2,FALSE))</f>
        <v>L</v>
      </c>
      <c r="J158" s="16" t="str">
        <f>IF($C158="B",VLOOKUP($A158,Bat!$A$4:$BF$2320,J$1,FALSE),VLOOKUP($A158,Pit!$A$4:$BA$1686,J$2,FALSE))</f>
        <v>R</v>
      </c>
      <c r="K158" s="16" t="str">
        <f>IF($C158="B",VLOOKUP($A158,Bat!$A$4:$BF$2320,K$1,FALSE),VLOOKUP($A158,Pit!$A$4:$BA$1686,K$2,FALSE))</f>
        <v>Normal</v>
      </c>
      <c r="L158" s="17" t="str">
        <f>IF($C158="B",VLOOKUP($A158,Bat!$A$4:$BF$2320,L$1,FALSE),VLOOKUP($A158,Pit!$A$4:$BA$1686,L$2,FALSE))</f>
        <v>Normal</v>
      </c>
      <c r="M158" s="16">
        <f>IF($C158="B",VLOOKUP($A158,Bat!$A$4:$BF$2320,M$1,FALSE),VLOOKUP($A158,Pit!$A$4:$BA$1686,M$2,FALSE))</f>
        <v>6</v>
      </c>
      <c r="N158" s="16">
        <f>IF($C158="B",VLOOKUP($A158,Bat!$A$4:$BF$2320,N$1,FALSE),VLOOKUP($A158,Pit!$A$4:$BA$1686,N$2,FALSE))</f>
        <v>5</v>
      </c>
      <c r="O158" s="16">
        <f>IF($C158="B",VLOOKUP($A158,Bat!$A$4:$BF$2320,O$1,FALSE),VLOOKUP($A158,Pit!$A$4:$BA$1686,O$2,FALSE))</f>
        <v>1</v>
      </c>
      <c r="P158" s="16" t="str">
        <f>IF($C158="B",VLOOKUP($A158,Bat!$A$4:$BF$2320,P$1,FALSE),VLOOKUP($A158,Pit!$A$4:$BA$1686,P$2,FALSE))</f>
        <v>94-96 Mph</v>
      </c>
      <c r="Q158" s="17">
        <f>IF($C158="B",VLOOKUP($A158,Bat!$A$4:$BF$2320,Q$1,FALSE),VLOOKUP($A158,Pit!$A$4:$BA$1686,Q$2,FALSE))</f>
        <v>4</v>
      </c>
      <c r="R158" s="18">
        <f>IF($C158="B",VLOOKUP($A158,Bat!$A$4:$BF$2320,R$1,FALSE),VLOOKUP($A158,Pit!$A$4:$BA$1686,R$2,FALSE))</f>
        <v>22.474478077046314</v>
      </c>
      <c r="S158" s="19">
        <f>IF($C158="B",VLOOKUP($A158,Bat!$A$4:$BF$2320,S$1,FALSE),VLOOKUP($A158,Pit!$A$4:$BA$1686,S$2,FALSE))</f>
        <v>0.91683039760750096</v>
      </c>
      <c r="T158" s="20" t="str">
        <f>IF($C158="B",VLOOKUP($A158,Bat!$A$4:$BF$2320,T$1,FALSE),VLOOKUP($A158,Pit!$A$4:$BA$1686,T$2,FALSE))</f>
        <v>$470k</v>
      </c>
      <c r="U158" s="17" t="str">
        <f>VLOOKUP(IF($C158="B",VLOOKUP($A158,Bat!$A$4:$AU$2320,U$1,FALSE),VLOOKUP($A158,Pit!$A$4:$BE$1686,U$2,FALSE)),COND!$A$35:$B$41,2,FALSE)</f>
        <v>??</v>
      </c>
      <c r="V158" s="21">
        <f>IF($C158="B",VLOOKUP($A158,Bat!$A$4:$AT$2284,46,FALSE),VLOOKUP($A158,Pit!$A$4:$BD$1664,56,FALSE))</f>
        <v>110</v>
      </c>
      <c r="W158" s="16">
        <f t="shared" si="12"/>
        <v>999</v>
      </c>
      <c r="X158" s="16"/>
      <c r="Y158" s="22">
        <f t="shared" si="13"/>
        <v>316</v>
      </c>
      <c r="Z158" s="16">
        <f>IFERROR(VLOOKUP($D158,Results37!$F$3:$L$1396,Z$1,FALSE),"")</f>
        <v>154</v>
      </c>
      <c r="AA158" s="47">
        <f>IF(ISERROR(VLOOKUP(D158,Results37!$F$3:$O$399,AA$1,FALSE)),"",IF(VLOOKUP(D158,Results37!$F$3:$O$399,AA$1+1,FALSE)=1,"S"&amp;VLOOKUP(D158,Results37!$F$3:$O$399,AA$1,FALSE),VLOOKUP(D158,Results37!$F$3:$O$399,AA$1,FALSE)))</f>
        <v>6</v>
      </c>
      <c r="AB158" s="16">
        <f>IFERROR(VLOOKUP($D158,Results37!$F$3:$L$1396,AB$1,FALSE),"")</f>
        <v>18</v>
      </c>
      <c r="AC158" s="16" t="str">
        <f>IFERROR(VLOOKUP($D158,Results37!$F$3:$L$1396,AC$1,FALSE),"")</f>
        <v>Yuma Bulldozers</v>
      </c>
      <c r="AD158" s="16" t="str">
        <f t="shared" si="14"/>
        <v/>
      </c>
      <c r="AE158" s="20" t="str">
        <f>IF(ISERROR(VLOOKUP($AC158&amp;"-"&amp;$F158&amp;" "&amp;G158,Bonuses!$B$1:$G$1006,4,FALSE)),"",INT(VLOOKUP($AC158&amp;"-"&amp;$F158&amp;" "&amp;$G158,Bonuses!$B$1:$G$1006,4,FALSE)))</f>
        <v/>
      </c>
      <c r="AF158" s="16" t="str">
        <f>IF(ISERROR(VLOOKUP($AC158&amp;"-"&amp;$F158,Bonuses!$B$1:$G$1006,5,FALSE)),"",IF(VLOOKUP($AC158&amp;"-"&amp;$F158,Bonuses!$B$1:$G$1006,5,FALSE)="","",VLOOKUP($AC158&amp;"-"&amp;$F158,Bonuses!$B$1:$G$1006,6,FALSE)&amp;" yrs, "&amp;VLOOKUP($AC158&amp;"-"&amp;$F158,Bonuses!$B$1:$G$1006,5,FALSE)))</f>
        <v/>
      </c>
    </row>
    <row r="159" spans="1:32" s="21" customFormat="1" x14ac:dyDescent="0.25">
      <c r="A159" s="21" t="s">
        <v>2400</v>
      </c>
      <c r="B159" s="21">
        <f t="shared" si="10"/>
        <v>1</v>
      </c>
      <c r="C159" s="21" t="str">
        <f t="shared" si="11"/>
        <v>P</v>
      </c>
      <c r="D159" s="17">
        <f>IF($C159="B",VLOOKUP($A159,Bat!$A$4:$BF$2320,D$1,FALSE),VLOOKUP($A159,Pit!$A$4:$BA$1686,D$2,FALSE))</f>
        <v>1021</v>
      </c>
      <c r="E159" s="16" t="str">
        <f>IF($C159="B",VLOOKUP($A159,Bat!$A$4:$BF$2320,E$1,FALSE),VLOOKUP($A159,Pit!$A$4:$BA$1686,E$2,FALSE))</f>
        <v>SP</v>
      </c>
      <c r="F159" s="16" t="str">
        <f>IF($C159="B",VLOOKUP($A159,Bat!$A$4:$BF$2320,F$1,FALSE),VLOOKUP($A159,Pit!$A$4:$BA$1686,F$2,FALSE))</f>
        <v>Juan</v>
      </c>
      <c r="G159" s="16" t="str">
        <f>IF($C159="B",VLOOKUP($A159,Bat!$A$4:$BF$2320,G$1,FALSE),VLOOKUP($A159,Pit!$A$4:$BA$1686,G$2,FALSE))</f>
        <v>Guevara</v>
      </c>
      <c r="H159" s="16">
        <f>IF($C159="B",VLOOKUP($A159,Bat!$A$4:$BF$2320,H$1,FALSE),VLOOKUP($A159,Pit!$A$4:$BA$1686,H$2,FALSE))</f>
        <v>18</v>
      </c>
      <c r="I159" s="16" t="str">
        <f>IF($C159="B",VLOOKUP($A159,Bat!$A$4:$BF$2320,I$1,FALSE),VLOOKUP($A159,Pit!$A$4:$BA$1686,I$2,FALSE))</f>
        <v>L</v>
      </c>
      <c r="J159" s="16" t="str">
        <f>IF($C159="B",VLOOKUP($A159,Bat!$A$4:$BF$2320,J$1,FALSE),VLOOKUP($A159,Pit!$A$4:$BA$1686,J$2,FALSE))</f>
        <v>R</v>
      </c>
      <c r="K159" s="16" t="str">
        <f>IF($C159="B",VLOOKUP($A159,Bat!$A$4:$BF$2320,K$1,FALSE),VLOOKUP($A159,Pit!$A$4:$BA$1686,K$2,FALSE))</f>
        <v>Normal</v>
      </c>
      <c r="L159" s="17" t="str">
        <f>IF($C159="B",VLOOKUP($A159,Bat!$A$4:$BF$2320,L$1,FALSE),VLOOKUP($A159,Pit!$A$4:$BA$1686,L$2,FALSE))</f>
        <v>Normal</v>
      </c>
      <c r="M159" s="16">
        <f>IF($C159="B",VLOOKUP($A159,Bat!$A$4:$BF$2320,M$1,FALSE),VLOOKUP($A159,Pit!$A$4:$BA$1686,M$2,FALSE))</f>
        <v>4</v>
      </c>
      <c r="N159" s="16">
        <f>IF($C159="B",VLOOKUP($A159,Bat!$A$4:$BF$2320,N$1,FALSE),VLOOKUP($A159,Pit!$A$4:$BA$1686,N$2,FALSE))</f>
        <v>2</v>
      </c>
      <c r="O159" s="16">
        <f>IF($C159="B",VLOOKUP($A159,Bat!$A$4:$BF$2320,O$1,FALSE),VLOOKUP($A159,Pit!$A$4:$BA$1686,O$2,FALSE))</f>
        <v>3</v>
      </c>
      <c r="P159" s="16" t="str">
        <f>IF($C159="B",VLOOKUP($A159,Bat!$A$4:$BF$2320,P$1,FALSE),VLOOKUP($A159,Pit!$A$4:$BA$1686,P$2,FALSE))</f>
        <v>89-91 Mph</v>
      </c>
      <c r="Q159" s="17">
        <f>IF($C159="B",VLOOKUP($A159,Bat!$A$4:$BF$2320,Q$1,FALSE),VLOOKUP($A159,Pit!$A$4:$BA$1686,Q$2,FALSE))</f>
        <v>10</v>
      </c>
      <c r="R159" s="18">
        <f>IF($C159="B",VLOOKUP($A159,Bat!$A$4:$BF$2320,R$1,FALSE),VLOOKUP($A159,Pit!$A$4:$BA$1686,R$2,FALSE))</f>
        <v>13.786936192397896</v>
      </c>
      <c r="S159" s="19">
        <f>IF($C159="B",VLOOKUP($A159,Bat!$A$4:$BF$2320,S$1,FALSE),VLOOKUP($A159,Pit!$A$4:$BA$1686,S$2,FALSE))</f>
        <v>0.15362945068071715</v>
      </c>
      <c r="T159" s="20" t="str">
        <f>IF($C159="B",VLOOKUP($A159,Bat!$A$4:$BF$2320,T$1,FALSE),VLOOKUP($A159,Pit!$A$4:$BA$1686,T$2,FALSE))</f>
        <v>$110k</v>
      </c>
      <c r="U159" s="17" t="str">
        <f>VLOOKUP(IF($C159="B",VLOOKUP($A159,Bat!$A$4:$AU$2320,U$1,FALSE),VLOOKUP($A159,Pit!$A$4:$BE$1686,U$2,FALSE)),COND!$A$35:$B$41,2,FALSE)</f>
        <v>??</v>
      </c>
      <c r="V159" s="21">
        <f>IF($C159="B",VLOOKUP($A159,Bat!$A$4:$AT$2284,46,FALSE),VLOOKUP($A159,Pit!$A$4:$BD$1664,56,FALSE))</f>
        <v>233</v>
      </c>
      <c r="W159" s="16">
        <f t="shared" si="12"/>
        <v>999</v>
      </c>
      <c r="X159" s="16"/>
      <c r="Y159" s="22">
        <f t="shared" si="13"/>
        <v>639</v>
      </c>
      <c r="Z159" s="16">
        <f>IFERROR(VLOOKUP($D159,Results37!$F$3:$L$1396,Z$1,FALSE),"")</f>
        <v>155</v>
      </c>
      <c r="AA159" s="47">
        <f>IF(ISERROR(VLOOKUP(D159,Results37!$F$3:$O$399,AA$1,FALSE)),"",IF(VLOOKUP(D159,Results37!$F$3:$O$399,AA$1+1,FALSE)=1,"S"&amp;VLOOKUP(D159,Results37!$F$3:$O$399,AA$1,FALSE),VLOOKUP(D159,Results37!$F$3:$O$399,AA$1,FALSE)))</f>
        <v>6</v>
      </c>
      <c r="AB159" s="16">
        <f>IFERROR(VLOOKUP($D159,Results37!$F$3:$L$1396,AB$1,FALSE),"")</f>
        <v>19</v>
      </c>
      <c r="AC159" s="16" t="str">
        <f>IFERROR(VLOOKUP($D159,Results37!$F$3:$L$1396,AC$1,FALSE),"")</f>
        <v>Duluth Warriors</v>
      </c>
      <c r="AD159" s="16" t="str">
        <f t="shared" si="14"/>
        <v/>
      </c>
      <c r="AE159" s="20" t="str">
        <f>IF(ISERROR(VLOOKUP($AC159&amp;"-"&amp;$F159&amp;" "&amp;G159,Bonuses!$B$1:$G$1006,4,FALSE)),"",INT(VLOOKUP($AC159&amp;"-"&amp;$F159&amp;" "&amp;$G159,Bonuses!$B$1:$G$1006,4,FALSE)))</f>
        <v/>
      </c>
      <c r="AF159" s="16" t="str">
        <f>IF(ISERROR(VLOOKUP($AC159&amp;"-"&amp;$F159,Bonuses!$B$1:$G$1006,5,FALSE)),"",IF(VLOOKUP($AC159&amp;"-"&amp;$F159,Bonuses!$B$1:$G$1006,5,FALSE)="","",VLOOKUP($AC159&amp;"-"&amp;$F159,Bonuses!$B$1:$G$1006,6,FALSE)&amp;" yrs, "&amp;VLOOKUP($AC159&amp;"-"&amp;$F159,Bonuses!$B$1:$G$1006,5,FALSE)))</f>
        <v/>
      </c>
    </row>
    <row r="160" spans="1:32" s="21" customFormat="1" x14ac:dyDescent="0.25">
      <c r="A160" s="21" t="s">
        <v>2989</v>
      </c>
      <c r="B160" s="21">
        <f t="shared" si="10"/>
        <v>1</v>
      </c>
      <c r="C160" s="21" t="str">
        <f t="shared" si="11"/>
        <v>P</v>
      </c>
      <c r="D160" s="17">
        <f>IF($C160="B",VLOOKUP($A160,Bat!$A$4:$BF$2320,D$1,FALSE),VLOOKUP($A160,Pit!$A$4:$BA$1686,D$2,FALSE))</f>
        <v>4611</v>
      </c>
      <c r="E160" s="16" t="str">
        <f>IF($C160="B",VLOOKUP($A160,Bat!$A$4:$BF$2320,E$1,FALSE),VLOOKUP($A160,Pit!$A$4:$BA$1686,E$2,FALSE))</f>
        <v>SP</v>
      </c>
      <c r="F160" s="16" t="str">
        <f>IF($C160="B",VLOOKUP($A160,Bat!$A$4:$BF$2320,F$1,FALSE),VLOOKUP($A160,Pit!$A$4:$BA$1686,F$2,FALSE))</f>
        <v>Randy</v>
      </c>
      <c r="G160" s="16" t="str">
        <f>IF($C160="B",VLOOKUP($A160,Bat!$A$4:$BF$2320,G$1,FALSE),VLOOKUP($A160,Pit!$A$4:$BA$1686,G$2,FALSE))</f>
        <v>Bennett</v>
      </c>
      <c r="H160" s="16">
        <f>IF($C160="B",VLOOKUP($A160,Bat!$A$4:$BF$2320,H$1,FALSE),VLOOKUP($A160,Pit!$A$4:$BA$1686,H$2,FALSE))</f>
        <v>21</v>
      </c>
      <c r="I160" s="16" t="str">
        <f>IF($C160="B",VLOOKUP($A160,Bat!$A$4:$BF$2320,I$1,FALSE),VLOOKUP($A160,Pit!$A$4:$BA$1686,I$2,FALSE))</f>
        <v>L</v>
      </c>
      <c r="J160" s="16" t="str">
        <f>IF($C160="B",VLOOKUP($A160,Bat!$A$4:$BF$2320,J$1,FALSE),VLOOKUP($A160,Pit!$A$4:$BA$1686,J$2,FALSE))</f>
        <v>L</v>
      </c>
      <c r="K160" s="16" t="str">
        <f>IF($C160="B",VLOOKUP($A160,Bat!$A$4:$BF$2320,K$1,FALSE),VLOOKUP($A160,Pit!$A$4:$BA$1686,K$2,FALSE))</f>
        <v>Low</v>
      </c>
      <c r="L160" s="17" t="str">
        <f>IF($C160="B",VLOOKUP($A160,Bat!$A$4:$BF$2320,L$1,FALSE),VLOOKUP($A160,Pit!$A$4:$BA$1686,L$2,FALSE))</f>
        <v>Normal</v>
      </c>
      <c r="M160" s="16">
        <f>IF($C160="B",VLOOKUP($A160,Bat!$A$4:$BF$2320,M$1,FALSE),VLOOKUP($A160,Pit!$A$4:$BA$1686,M$2,FALSE))</f>
        <v>5</v>
      </c>
      <c r="N160" s="16">
        <f>IF($C160="B",VLOOKUP($A160,Bat!$A$4:$BF$2320,N$1,FALSE),VLOOKUP($A160,Pit!$A$4:$BA$1686,N$2,FALSE))</f>
        <v>1</v>
      </c>
      <c r="O160" s="16">
        <f>IF($C160="B",VLOOKUP($A160,Bat!$A$4:$BF$2320,O$1,FALSE),VLOOKUP($A160,Pit!$A$4:$BA$1686,O$2,FALSE))</f>
        <v>1</v>
      </c>
      <c r="P160" s="16" t="str">
        <f>IF($C160="B",VLOOKUP($A160,Bat!$A$4:$BF$2320,P$1,FALSE),VLOOKUP($A160,Pit!$A$4:$BA$1686,P$2,FALSE))</f>
        <v>92-94 Mph</v>
      </c>
      <c r="Q160" s="17">
        <f>IF($C160="B",VLOOKUP($A160,Bat!$A$4:$BF$2320,Q$1,FALSE),VLOOKUP($A160,Pit!$A$4:$BA$1686,Q$2,FALSE))</f>
        <v>9</v>
      </c>
      <c r="R160" s="18">
        <f>IF($C160="B",VLOOKUP($A160,Bat!$A$4:$BF$2320,R$1,FALSE),VLOOKUP($A160,Pit!$A$4:$BA$1686,R$2,FALSE))</f>
        <v>5.7320341632353404</v>
      </c>
      <c r="S160" s="19">
        <f>IF($C160="B",VLOOKUP($A160,Bat!$A$4:$BF$2320,S$1,FALSE),VLOOKUP($A160,Pit!$A$4:$BA$1686,S$2,FALSE))</f>
        <v>-0.55399405636935817</v>
      </c>
      <c r="T160" s="20" t="str">
        <f>IF($C160="B",VLOOKUP($A160,Bat!$A$4:$BF$2320,T$1,FALSE),VLOOKUP($A160,Pit!$A$4:$BA$1686,T$2,FALSE))</f>
        <v>$170k</v>
      </c>
      <c r="U160" s="17" t="str">
        <f>VLOOKUP(IF($C160="B",VLOOKUP($A160,Bat!$A$4:$AU$2320,U$1,FALSE),VLOOKUP($A160,Pit!$A$4:$BE$1686,U$2,FALSE)),COND!$A$35:$B$41,2,FALSE)</f>
        <v>??</v>
      </c>
      <c r="V160" s="21">
        <f>IF($C160="B",VLOOKUP($A160,Bat!$A$4:$AT$2284,46,FALSE),VLOOKUP($A160,Pit!$A$4:$BD$1664,56,FALSE))</f>
        <v>293</v>
      </c>
      <c r="W160" s="16">
        <f t="shared" si="12"/>
        <v>999</v>
      </c>
      <c r="X160" s="16"/>
      <c r="Y160" s="22">
        <f t="shared" si="13"/>
        <v>1052</v>
      </c>
      <c r="Z160" s="16">
        <f>IFERROR(VLOOKUP($D160,Results37!$F$3:$L$1396,Z$1,FALSE),"")</f>
        <v>156</v>
      </c>
      <c r="AA160" s="47">
        <f>IF(ISERROR(VLOOKUP(D160,Results37!$F$3:$O$399,AA$1,FALSE)),"",IF(VLOOKUP(D160,Results37!$F$3:$O$399,AA$1+1,FALSE)=1,"S"&amp;VLOOKUP(D160,Results37!$F$3:$O$399,AA$1,FALSE),VLOOKUP(D160,Results37!$F$3:$O$399,AA$1,FALSE)))</f>
        <v>6</v>
      </c>
      <c r="AB160" s="16">
        <f>IFERROR(VLOOKUP($D160,Results37!$F$3:$L$1396,AB$1,FALSE),"")</f>
        <v>20</v>
      </c>
      <c r="AC160" s="16" t="str">
        <f>IFERROR(VLOOKUP($D160,Results37!$F$3:$L$1396,AC$1,FALSE),"")</f>
        <v>West Virginia Alleghenies</v>
      </c>
      <c r="AD160" s="16" t="str">
        <f t="shared" si="14"/>
        <v/>
      </c>
      <c r="AE160" s="20" t="str">
        <f>IF(ISERROR(VLOOKUP($AC160&amp;"-"&amp;$F160&amp;" "&amp;G160,Bonuses!$B$1:$G$1006,4,FALSE)),"",INT(VLOOKUP($AC160&amp;"-"&amp;$F160&amp;" "&amp;$G160,Bonuses!$B$1:$G$1006,4,FALSE)))</f>
        <v/>
      </c>
      <c r="AF160" s="16" t="str">
        <f>IF(ISERROR(VLOOKUP($AC160&amp;"-"&amp;$F160,Bonuses!$B$1:$G$1006,5,FALSE)),"",IF(VLOOKUP($AC160&amp;"-"&amp;$F160,Bonuses!$B$1:$G$1006,5,FALSE)="","",VLOOKUP($AC160&amp;"-"&amp;$F160,Bonuses!$B$1:$G$1006,6,FALSE)&amp;" yrs, "&amp;VLOOKUP($AC160&amp;"-"&amp;$F160,Bonuses!$B$1:$G$1006,5,FALSE)))</f>
        <v/>
      </c>
    </row>
    <row r="161" spans="1:32" s="21" customFormat="1" x14ac:dyDescent="0.25">
      <c r="A161" s="21" t="s">
        <v>2480</v>
      </c>
      <c r="B161" s="21">
        <f t="shared" si="10"/>
        <v>1</v>
      </c>
      <c r="C161" s="21" t="str">
        <f t="shared" si="11"/>
        <v>P</v>
      </c>
      <c r="D161" s="17">
        <f>IF($C161="B",VLOOKUP($A161,Bat!$A$4:$BF$2320,D$1,FALSE),VLOOKUP($A161,Pit!$A$4:$BA$1686,D$2,FALSE))</f>
        <v>10499</v>
      </c>
      <c r="E161" s="16" t="str">
        <f>IF($C161="B",VLOOKUP($A161,Bat!$A$4:$BF$2320,E$1,FALSE),VLOOKUP($A161,Pit!$A$4:$BA$1686,E$2,FALSE))</f>
        <v>SP</v>
      </c>
      <c r="F161" s="16" t="str">
        <f>IF($C161="B",VLOOKUP($A161,Bat!$A$4:$BF$2320,F$1,FALSE),VLOOKUP($A161,Pit!$A$4:$BA$1686,F$2,FALSE))</f>
        <v>Arthur</v>
      </c>
      <c r="G161" s="16" t="str">
        <f>IF($C161="B",VLOOKUP($A161,Bat!$A$4:$BF$2320,G$1,FALSE),VLOOKUP($A161,Pit!$A$4:$BA$1686,G$2,FALSE))</f>
        <v>Etter</v>
      </c>
      <c r="H161" s="16">
        <f>IF($C161="B",VLOOKUP($A161,Bat!$A$4:$BF$2320,H$1,FALSE),VLOOKUP($A161,Pit!$A$4:$BA$1686,H$2,FALSE))</f>
        <v>21</v>
      </c>
      <c r="I161" s="16" t="str">
        <f>IF($C161="B",VLOOKUP($A161,Bat!$A$4:$BF$2320,I$1,FALSE),VLOOKUP($A161,Pit!$A$4:$BA$1686,I$2,FALSE))</f>
        <v>S</v>
      </c>
      <c r="J161" s="16" t="str">
        <f>IF($C161="B",VLOOKUP($A161,Bat!$A$4:$BF$2320,J$1,FALSE),VLOOKUP($A161,Pit!$A$4:$BA$1686,J$2,FALSE))</f>
        <v>R</v>
      </c>
      <c r="K161" s="16" t="str">
        <f>IF($C161="B",VLOOKUP($A161,Bat!$A$4:$BF$2320,K$1,FALSE),VLOOKUP($A161,Pit!$A$4:$BA$1686,K$2,FALSE))</f>
        <v>Low</v>
      </c>
      <c r="L161" s="17" t="str">
        <f>IF($C161="B",VLOOKUP($A161,Bat!$A$4:$BF$2320,L$1,FALSE),VLOOKUP($A161,Pit!$A$4:$BA$1686,L$2,FALSE))</f>
        <v>Normal</v>
      </c>
      <c r="M161" s="16">
        <f>IF($C161="B",VLOOKUP($A161,Bat!$A$4:$BF$2320,M$1,FALSE),VLOOKUP($A161,Pit!$A$4:$BA$1686,M$2,FALSE))</f>
        <v>3</v>
      </c>
      <c r="N161" s="16">
        <f>IF($C161="B",VLOOKUP($A161,Bat!$A$4:$BF$2320,N$1,FALSE),VLOOKUP($A161,Pit!$A$4:$BA$1686,N$2,FALSE))</f>
        <v>3</v>
      </c>
      <c r="O161" s="16">
        <f>IF($C161="B",VLOOKUP($A161,Bat!$A$4:$BF$2320,O$1,FALSE),VLOOKUP($A161,Pit!$A$4:$BA$1686,O$2,FALSE))</f>
        <v>4</v>
      </c>
      <c r="P161" s="16" t="str">
        <f>IF($C161="B",VLOOKUP($A161,Bat!$A$4:$BF$2320,P$1,FALSE),VLOOKUP($A161,Pit!$A$4:$BA$1686,P$2,FALSE))</f>
        <v>92-94 Mph</v>
      </c>
      <c r="Q161" s="17">
        <f>IF($C161="B",VLOOKUP($A161,Bat!$A$4:$BF$2320,Q$1,FALSE),VLOOKUP($A161,Pit!$A$4:$BA$1686,Q$2,FALSE))</f>
        <v>4</v>
      </c>
      <c r="R161" s="18">
        <f>IF($C161="B",VLOOKUP($A161,Bat!$A$4:$BF$2320,R$1,FALSE),VLOOKUP($A161,Pit!$A$4:$BA$1686,R$2,FALSE))</f>
        <v>17.017161869631593</v>
      </c>
      <c r="S161" s="19">
        <f>IF($C161="B",VLOOKUP($A161,Bat!$A$4:$BF$2320,S$1,FALSE),VLOOKUP($A161,Pit!$A$4:$BA$1686,S$2,FALSE))</f>
        <v>0.43740492231422623</v>
      </c>
      <c r="T161" s="20" t="str">
        <f>IF($C161="B",VLOOKUP($A161,Bat!$A$4:$BF$2320,T$1,FALSE),VLOOKUP($A161,Pit!$A$4:$BA$1686,T$2,FALSE))</f>
        <v>$200k</v>
      </c>
      <c r="U161" s="17" t="str">
        <f>VLOOKUP(IF($C161="B",VLOOKUP($A161,Bat!$A$4:$AU$2320,U$1,FALSE),VLOOKUP($A161,Pit!$A$4:$BE$1686,U$2,FALSE)),COND!$A$35:$B$41,2,FALSE)</f>
        <v>??</v>
      </c>
      <c r="V161" s="21">
        <f>IF($C161="B",VLOOKUP($A161,Bat!$A$4:$AT$2284,46,FALSE),VLOOKUP($A161,Pit!$A$4:$BD$1664,56,FALSE))</f>
        <v>203</v>
      </c>
      <c r="W161" s="16">
        <f t="shared" si="12"/>
        <v>999</v>
      </c>
      <c r="X161" s="16"/>
      <c r="Y161" s="22">
        <f t="shared" si="13"/>
        <v>498</v>
      </c>
      <c r="Z161" s="16">
        <f>IFERROR(VLOOKUP($D161,Results37!$F$3:$L$1396,Z$1,FALSE),"")</f>
        <v>157</v>
      </c>
      <c r="AA161" s="47">
        <f>IF(ISERROR(VLOOKUP(D161,Results37!$F$3:$O$399,AA$1,FALSE)),"",IF(VLOOKUP(D161,Results37!$F$3:$O$399,AA$1+1,FALSE)=1,"S"&amp;VLOOKUP(D161,Results37!$F$3:$O$399,AA$1,FALSE),VLOOKUP(D161,Results37!$F$3:$O$399,AA$1,FALSE)))</f>
        <v>6</v>
      </c>
      <c r="AB161" s="16">
        <f>IFERROR(VLOOKUP($D161,Results37!$F$3:$L$1396,AB$1,FALSE),"")</f>
        <v>21</v>
      </c>
      <c r="AC161" s="16" t="str">
        <f>IFERROR(VLOOKUP($D161,Results37!$F$3:$L$1396,AC$1,FALSE),"")</f>
        <v>Havana Leones</v>
      </c>
      <c r="AD161" s="16" t="str">
        <f t="shared" si="14"/>
        <v/>
      </c>
      <c r="AE161" s="20" t="str">
        <f>IF(ISERROR(VLOOKUP($AC161&amp;"-"&amp;$F161&amp;" "&amp;G161,Bonuses!$B$1:$G$1006,4,FALSE)),"",INT(VLOOKUP($AC161&amp;"-"&amp;$F161&amp;" "&amp;$G161,Bonuses!$B$1:$G$1006,4,FALSE)))</f>
        <v/>
      </c>
      <c r="AF161" s="16" t="str">
        <f>IF(ISERROR(VLOOKUP($AC161&amp;"-"&amp;$F161,Bonuses!$B$1:$G$1006,5,FALSE)),"",IF(VLOOKUP($AC161&amp;"-"&amp;$F161,Bonuses!$B$1:$G$1006,5,FALSE)="","",VLOOKUP($AC161&amp;"-"&amp;$F161,Bonuses!$B$1:$G$1006,6,FALSE)&amp;" yrs, "&amp;VLOOKUP($AC161&amp;"-"&amp;$F161,Bonuses!$B$1:$G$1006,5,FALSE)))</f>
        <v/>
      </c>
    </row>
    <row r="162" spans="1:32" s="21" customFormat="1" x14ac:dyDescent="0.25">
      <c r="A162" s="21" t="s">
        <v>1851</v>
      </c>
      <c r="B162" s="21">
        <f t="shared" si="10"/>
        <v>1</v>
      </c>
      <c r="C162" s="21" t="str">
        <f t="shared" si="11"/>
        <v>B</v>
      </c>
      <c r="D162" s="17">
        <f>IF($C162="B",VLOOKUP($A162,Bat!$A$4:$BF$2320,D$1,FALSE),VLOOKUP($A162,Pit!$A$4:$BA$1686,D$2,FALSE))</f>
        <v>8169</v>
      </c>
      <c r="E162" s="16" t="str">
        <f>IF($C162="B",VLOOKUP($A162,Bat!$A$4:$BF$2320,E$1,FALSE),VLOOKUP($A162,Pit!$A$4:$BA$1686,E$2,FALSE))</f>
        <v>SS</v>
      </c>
      <c r="F162" s="16" t="str">
        <f>IF($C162="B",VLOOKUP($A162,Bat!$A$4:$BF$2320,F$1,FALSE),VLOOKUP($A162,Pit!$A$4:$BA$1686,F$2,FALSE))</f>
        <v>Bill</v>
      </c>
      <c r="G162" s="16" t="str">
        <f>IF($C162="B",VLOOKUP($A162,Bat!$A$4:$BF$2320,G$1,FALSE),VLOOKUP($A162,Pit!$A$4:$BA$1686,G$2,FALSE))</f>
        <v>Navarro</v>
      </c>
      <c r="H162" s="16">
        <f>IF($C162="B",VLOOKUP($A162,Bat!$A$4:$BF$2320,H$1,FALSE),VLOOKUP($A162,Pit!$A$4:$BA$1686,H$2,FALSE))</f>
        <v>22</v>
      </c>
      <c r="I162" s="16" t="str">
        <f>IF($C162="B",VLOOKUP($A162,Bat!$A$4:$BF$2320,I$1,FALSE),VLOOKUP($A162,Pit!$A$4:$BA$1686,I$2,FALSE))</f>
        <v>L</v>
      </c>
      <c r="J162" s="16" t="str">
        <f>IF($C162="B",VLOOKUP($A162,Bat!$A$4:$BF$2320,J$1,FALSE),VLOOKUP($A162,Pit!$A$4:$BA$1686,J$2,FALSE))</f>
        <v>R</v>
      </c>
      <c r="K162" s="16" t="str">
        <f>IF($C162="B",VLOOKUP($A162,Bat!$A$4:$BF$2320,K$1,FALSE),VLOOKUP($A162,Pit!$A$4:$BA$1686,K$2,FALSE))</f>
        <v>Normal</v>
      </c>
      <c r="L162" s="17" t="str">
        <f>IF($C162="B",VLOOKUP($A162,Bat!$A$4:$BF$2320,L$1,FALSE),VLOOKUP($A162,Pit!$A$4:$BA$1686,L$2,FALSE))</f>
        <v>Normal</v>
      </c>
      <c r="M162" s="16">
        <f>IF($C162="B",VLOOKUP($A162,Bat!$A$4:$BF$2320,M$1,FALSE),VLOOKUP($A162,Pit!$A$4:$BA$1686,M$2,FALSE))</f>
        <v>4</v>
      </c>
      <c r="N162" s="16">
        <f>IF($C162="B",VLOOKUP($A162,Bat!$A$4:$BF$2320,N$1,FALSE),VLOOKUP($A162,Pit!$A$4:$BA$1686,N$2,FALSE))</f>
        <v>5</v>
      </c>
      <c r="O162" s="16">
        <f>IF($C162="B",VLOOKUP($A162,Bat!$A$4:$BF$2320,O$1,FALSE),VLOOKUP($A162,Pit!$A$4:$BA$1686,O$2,FALSE))</f>
        <v>1</v>
      </c>
      <c r="P162" s="16">
        <f>IF($C162="B",VLOOKUP($A162,Bat!$A$4:$BF$2320,P$1,FALSE),VLOOKUP($A162,Pit!$A$4:$BA$1686,P$2,FALSE))</f>
        <v>3</v>
      </c>
      <c r="Q162" s="17">
        <f>IF($C162="B",VLOOKUP($A162,Bat!$A$4:$BF$2320,Q$1,FALSE),VLOOKUP($A162,Pit!$A$4:$BA$1686,Q$2,FALSE))</f>
        <v>6</v>
      </c>
      <c r="R162" s="18">
        <f>IF($C162="B",VLOOKUP($A162,Bat!$A$4:$BF$2320,R$1,FALSE),VLOOKUP($A162,Pit!$A$4:$BA$1686,R$2,FALSE))</f>
        <v>5.9829673627318876</v>
      </c>
      <c r="S162" s="19">
        <f>IF($C162="B",VLOOKUP($A162,Bat!$A$4:$BF$2320,S$1,FALSE),VLOOKUP($A162,Pit!$A$4:$BA$1686,S$2,FALSE))</f>
        <v>1.2676879839489292</v>
      </c>
      <c r="T162" s="20" t="str">
        <f>IF($C162="B",VLOOKUP($A162,Bat!$A$4:$BF$2320,T$1,FALSE),VLOOKUP($A162,Pit!$A$4:$BA$1686,T$2,FALSE))</f>
        <v>$210k</v>
      </c>
      <c r="U162" s="17" t="str">
        <f>VLOOKUP(IF($C162="B",VLOOKUP($A162,Bat!$A$4:$AU$2320,U$1,FALSE),VLOOKUP($A162,Pit!$A$4:$BE$1686,U$2,FALSE)),COND!$A$35:$B$41,2,FALSE)</f>
        <v>??</v>
      </c>
      <c r="V162" s="21">
        <f>IF($C162="B",VLOOKUP($A162,Bat!$A$4:$AT$2284,46,FALSE),VLOOKUP($A162,Pit!$A$4:$BD$1664,56,FALSE))</f>
        <v>91</v>
      </c>
      <c r="W162" s="16">
        <f t="shared" si="12"/>
        <v>999</v>
      </c>
      <c r="X162" s="16"/>
      <c r="Y162" s="22">
        <f t="shared" si="13"/>
        <v>227</v>
      </c>
      <c r="Z162" s="16">
        <f>IFERROR(VLOOKUP($D162,Results37!$F$3:$L$1396,Z$1,FALSE),"")</f>
        <v>158</v>
      </c>
      <c r="AA162" s="47">
        <f>IF(ISERROR(VLOOKUP(D162,Results37!$F$3:$O$399,AA$1,FALSE)),"",IF(VLOOKUP(D162,Results37!$F$3:$O$399,AA$1+1,FALSE)=1,"S"&amp;VLOOKUP(D162,Results37!$F$3:$O$399,AA$1,FALSE),VLOOKUP(D162,Results37!$F$3:$O$399,AA$1,FALSE)))</f>
        <v>6</v>
      </c>
      <c r="AB162" s="16">
        <f>IFERROR(VLOOKUP($D162,Results37!$F$3:$L$1396,AB$1,FALSE),"")</f>
        <v>22</v>
      </c>
      <c r="AC162" s="16" t="str">
        <f>IFERROR(VLOOKUP($D162,Results37!$F$3:$L$1396,AC$1,FALSE),"")</f>
        <v>Florida Featherheads</v>
      </c>
      <c r="AD162" s="16" t="str">
        <f t="shared" si="14"/>
        <v/>
      </c>
      <c r="AE162" s="20" t="str">
        <f>IF(ISERROR(VLOOKUP($AC162&amp;"-"&amp;$F162&amp;" "&amp;G162,Bonuses!$B$1:$G$1006,4,FALSE)),"",INT(VLOOKUP($AC162&amp;"-"&amp;$F162&amp;" "&amp;$G162,Bonuses!$B$1:$G$1006,4,FALSE)))</f>
        <v/>
      </c>
      <c r="AF162" s="16" t="str">
        <f>IF(ISERROR(VLOOKUP($AC162&amp;"-"&amp;$F162,Bonuses!$B$1:$G$1006,5,FALSE)),"",IF(VLOOKUP($AC162&amp;"-"&amp;$F162,Bonuses!$B$1:$G$1006,5,FALSE)="","",VLOOKUP($AC162&amp;"-"&amp;$F162,Bonuses!$B$1:$G$1006,6,FALSE)&amp;" yrs, "&amp;VLOOKUP($AC162&amp;"-"&amp;$F162,Bonuses!$B$1:$G$1006,5,FALSE)))</f>
        <v/>
      </c>
    </row>
    <row r="163" spans="1:32" s="21" customFormat="1" x14ac:dyDescent="0.25">
      <c r="A163" s="21" t="s">
        <v>2130</v>
      </c>
      <c r="B163" s="21">
        <f t="shared" si="10"/>
        <v>1</v>
      </c>
      <c r="C163" s="21" t="str">
        <f t="shared" si="11"/>
        <v>B</v>
      </c>
      <c r="D163" s="17">
        <f>IF($C163="B",VLOOKUP($A163,Bat!$A$4:$BF$2320,D$1,FALSE),VLOOKUP($A163,Pit!$A$4:$BA$1686,D$2,FALSE))</f>
        <v>9233</v>
      </c>
      <c r="E163" s="16" t="str">
        <f>IF($C163="B",VLOOKUP($A163,Bat!$A$4:$BF$2320,E$1,FALSE),VLOOKUP($A163,Pit!$A$4:$BA$1686,E$2,FALSE))</f>
        <v>CF</v>
      </c>
      <c r="F163" s="16" t="str">
        <f>IF($C163="B",VLOOKUP($A163,Bat!$A$4:$BF$2320,F$1,FALSE),VLOOKUP($A163,Pit!$A$4:$BA$1686,F$2,FALSE))</f>
        <v>Porter</v>
      </c>
      <c r="G163" s="16" t="str">
        <f>IF($C163="B",VLOOKUP($A163,Bat!$A$4:$BF$2320,G$1,FALSE),VLOOKUP($A163,Pit!$A$4:$BA$1686,G$2,FALSE))</f>
        <v>Morris</v>
      </c>
      <c r="H163" s="16">
        <f>IF($C163="B",VLOOKUP($A163,Bat!$A$4:$BF$2320,H$1,FALSE),VLOOKUP($A163,Pit!$A$4:$BA$1686,H$2,FALSE))</f>
        <v>21</v>
      </c>
      <c r="I163" s="16" t="str">
        <f>IF($C163="B",VLOOKUP($A163,Bat!$A$4:$BF$2320,I$1,FALSE),VLOOKUP($A163,Pit!$A$4:$BA$1686,I$2,FALSE))</f>
        <v>R</v>
      </c>
      <c r="J163" s="16" t="str">
        <f>IF($C163="B",VLOOKUP($A163,Bat!$A$4:$BF$2320,J$1,FALSE),VLOOKUP($A163,Pit!$A$4:$BA$1686,J$2,FALSE))</f>
        <v>R</v>
      </c>
      <c r="K163" s="16" t="str">
        <f>IF($C163="B",VLOOKUP($A163,Bat!$A$4:$BF$2320,K$1,FALSE),VLOOKUP($A163,Pit!$A$4:$BA$1686,K$2,FALSE))</f>
        <v>Low</v>
      </c>
      <c r="L163" s="17" t="str">
        <f>IF($C163="B",VLOOKUP($A163,Bat!$A$4:$BF$2320,L$1,FALSE),VLOOKUP($A163,Pit!$A$4:$BA$1686,L$2,FALSE))</f>
        <v>Normal</v>
      </c>
      <c r="M163" s="16">
        <f>IF($C163="B",VLOOKUP($A163,Bat!$A$4:$BF$2320,M$1,FALSE),VLOOKUP($A163,Pit!$A$4:$BA$1686,M$2,FALSE))</f>
        <v>3</v>
      </c>
      <c r="N163" s="16">
        <f>IF($C163="B",VLOOKUP($A163,Bat!$A$4:$BF$2320,N$1,FALSE),VLOOKUP($A163,Pit!$A$4:$BA$1686,N$2,FALSE))</f>
        <v>5</v>
      </c>
      <c r="O163" s="16">
        <f>IF($C163="B",VLOOKUP($A163,Bat!$A$4:$BF$2320,O$1,FALSE),VLOOKUP($A163,Pit!$A$4:$BA$1686,O$2,FALSE))</f>
        <v>1</v>
      </c>
      <c r="P163" s="16">
        <f>IF($C163="B",VLOOKUP($A163,Bat!$A$4:$BF$2320,P$1,FALSE),VLOOKUP($A163,Pit!$A$4:$BA$1686,P$2,FALSE))</f>
        <v>3</v>
      </c>
      <c r="Q163" s="17">
        <f>IF($C163="B",VLOOKUP($A163,Bat!$A$4:$BF$2320,Q$1,FALSE),VLOOKUP($A163,Pit!$A$4:$BA$1686,Q$2,FALSE))</f>
        <v>5</v>
      </c>
      <c r="R163" s="18">
        <f>IF($C163="B",VLOOKUP($A163,Bat!$A$4:$BF$2320,R$1,FALSE),VLOOKUP($A163,Pit!$A$4:$BA$1686,R$2,FALSE))</f>
        <v>0.3717449894830569</v>
      </c>
      <c r="S163" s="19">
        <f>IF($C163="B",VLOOKUP($A163,Bat!$A$4:$BF$2320,S$1,FALSE),VLOOKUP($A163,Pit!$A$4:$BA$1686,S$2,FALSE))</f>
        <v>0.4676599682572965</v>
      </c>
      <c r="T163" s="20" t="str">
        <f>IF($C163="B",VLOOKUP($A163,Bat!$A$4:$BF$2320,T$1,FALSE),VLOOKUP($A163,Pit!$A$4:$BA$1686,T$2,FALSE))</f>
        <v>$200k</v>
      </c>
      <c r="U163" s="17" t="str">
        <f>VLOOKUP(IF($C163="B",VLOOKUP($A163,Bat!$A$4:$AU$2320,U$1,FALSE),VLOOKUP($A163,Pit!$A$4:$BE$1686,U$2,FALSE)),COND!$A$35:$B$41,2,FALSE)</f>
        <v>??</v>
      </c>
      <c r="V163" s="21">
        <f>IF($C163="B",VLOOKUP($A163,Bat!$A$4:$AT$2284,46,FALSE),VLOOKUP($A163,Pit!$A$4:$BD$1664,56,FALSE))</f>
        <v>245</v>
      </c>
      <c r="W163" s="16">
        <f t="shared" si="12"/>
        <v>999</v>
      </c>
      <c r="X163" s="16"/>
      <c r="Y163" s="22">
        <f t="shared" si="13"/>
        <v>484</v>
      </c>
      <c r="Z163" s="16">
        <f>IFERROR(VLOOKUP($D163,Results37!$F$3:$L$1396,Z$1,FALSE),"")</f>
        <v>159</v>
      </c>
      <c r="AA163" s="47">
        <f>IF(ISERROR(VLOOKUP(D163,Results37!$F$3:$O$399,AA$1,FALSE)),"",IF(VLOOKUP(D163,Results37!$F$3:$O$399,AA$1+1,FALSE)=1,"S"&amp;VLOOKUP(D163,Results37!$F$3:$O$399,AA$1,FALSE),VLOOKUP(D163,Results37!$F$3:$O$399,AA$1,FALSE)))</f>
        <v>6</v>
      </c>
      <c r="AB163" s="16">
        <f>IFERROR(VLOOKUP($D163,Results37!$F$3:$L$1396,AB$1,FALSE),"")</f>
        <v>23</v>
      </c>
      <c r="AC163" s="16" t="str">
        <f>IFERROR(VLOOKUP($D163,Results37!$F$3:$L$1396,AC$1,FALSE),"")</f>
        <v>Hartford Harpoon</v>
      </c>
      <c r="AD163" s="16" t="str">
        <f t="shared" si="14"/>
        <v/>
      </c>
      <c r="AE163" s="20" t="str">
        <f>IF(ISERROR(VLOOKUP($AC163&amp;"-"&amp;$F163&amp;" "&amp;G163,Bonuses!$B$1:$G$1006,4,FALSE)),"",INT(VLOOKUP($AC163&amp;"-"&amp;$F163&amp;" "&amp;$G163,Bonuses!$B$1:$G$1006,4,FALSE)))</f>
        <v/>
      </c>
      <c r="AF163" s="16" t="str">
        <f>IF(ISERROR(VLOOKUP($AC163&amp;"-"&amp;$F163,Bonuses!$B$1:$G$1006,5,FALSE)),"",IF(VLOOKUP($AC163&amp;"-"&amp;$F163,Bonuses!$B$1:$G$1006,5,FALSE)="","",VLOOKUP($AC163&amp;"-"&amp;$F163,Bonuses!$B$1:$G$1006,6,FALSE)&amp;" yrs, "&amp;VLOOKUP($AC163&amp;"-"&amp;$F163,Bonuses!$B$1:$G$1006,5,FALSE)))</f>
        <v/>
      </c>
    </row>
    <row r="164" spans="1:32" s="21" customFormat="1" x14ac:dyDescent="0.25">
      <c r="A164" s="21" t="s">
        <v>1976</v>
      </c>
      <c r="B164" s="21">
        <f t="shared" si="10"/>
        <v>1</v>
      </c>
      <c r="C164" s="21" t="str">
        <f t="shared" si="11"/>
        <v>B</v>
      </c>
      <c r="D164" s="17">
        <f>IF($C164="B",VLOOKUP($A164,Bat!$A$4:$BF$2320,D$1,FALSE),VLOOKUP($A164,Pit!$A$4:$BA$1686,D$2,FALSE))</f>
        <v>3101</v>
      </c>
      <c r="E164" s="16" t="str">
        <f>IF($C164="B",VLOOKUP($A164,Bat!$A$4:$BF$2320,E$1,FALSE),VLOOKUP($A164,Pit!$A$4:$BA$1686,E$2,FALSE))</f>
        <v>3B</v>
      </c>
      <c r="F164" s="16" t="str">
        <f>IF($C164="B",VLOOKUP($A164,Bat!$A$4:$BF$2320,F$1,FALSE),VLOOKUP($A164,Pit!$A$4:$BA$1686,F$2,FALSE))</f>
        <v>Jason</v>
      </c>
      <c r="G164" s="16" t="str">
        <f>IF($C164="B",VLOOKUP($A164,Bat!$A$4:$BF$2320,G$1,FALSE),VLOOKUP($A164,Pit!$A$4:$BA$1686,G$2,FALSE))</f>
        <v>Rice</v>
      </c>
      <c r="H164" s="16">
        <f>IF($C164="B",VLOOKUP($A164,Bat!$A$4:$BF$2320,H$1,FALSE),VLOOKUP($A164,Pit!$A$4:$BA$1686,H$2,FALSE))</f>
        <v>21</v>
      </c>
      <c r="I164" s="16" t="str">
        <f>IF($C164="B",VLOOKUP($A164,Bat!$A$4:$BF$2320,I$1,FALSE),VLOOKUP($A164,Pit!$A$4:$BA$1686,I$2,FALSE))</f>
        <v>R</v>
      </c>
      <c r="J164" s="16" t="str">
        <f>IF($C164="B",VLOOKUP($A164,Bat!$A$4:$BF$2320,J$1,FALSE),VLOOKUP($A164,Pit!$A$4:$BA$1686,J$2,FALSE))</f>
        <v>R</v>
      </c>
      <c r="K164" s="16" t="str">
        <f>IF($C164="B",VLOOKUP($A164,Bat!$A$4:$BF$2320,K$1,FALSE),VLOOKUP($A164,Pit!$A$4:$BA$1686,K$2,FALSE))</f>
        <v>Low</v>
      </c>
      <c r="L164" s="17" t="str">
        <f>IF($C164="B",VLOOKUP($A164,Bat!$A$4:$BF$2320,L$1,FALSE),VLOOKUP($A164,Pit!$A$4:$BA$1686,L$2,FALSE))</f>
        <v>Normal</v>
      </c>
      <c r="M164" s="16">
        <f>IF($C164="B",VLOOKUP($A164,Bat!$A$4:$BF$2320,M$1,FALSE),VLOOKUP($A164,Pit!$A$4:$BA$1686,M$2,FALSE))</f>
        <v>2</v>
      </c>
      <c r="N164" s="16">
        <f>IF($C164="B",VLOOKUP($A164,Bat!$A$4:$BF$2320,N$1,FALSE),VLOOKUP($A164,Pit!$A$4:$BA$1686,N$2,FALSE))</f>
        <v>4</v>
      </c>
      <c r="O164" s="16">
        <f>IF($C164="B",VLOOKUP($A164,Bat!$A$4:$BF$2320,O$1,FALSE),VLOOKUP($A164,Pit!$A$4:$BA$1686,O$2,FALSE))</f>
        <v>3</v>
      </c>
      <c r="P164" s="16">
        <f>IF($C164="B",VLOOKUP($A164,Bat!$A$4:$BF$2320,P$1,FALSE),VLOOKUP($A164,Pit!$A$4:$BA$1686,P$2,FALSE))</f>
        <v>5</v>
      </c>
      <c r="Q164" s="17">
        <f>IF($C164="B",VLOOKUP($A164,Bat!$A$4:$BF$2320,Q$1,FALSE),VLOOKUP($A164,Pit!$A$4:$BA$1686,Q$2,FALSE))</f>
        <v>7</v>
      </c>
      <c r="R164" s="18">
        <f>IF($C164="B",VLOOKUP($A164,Bat!$A$4:$BF$2320,R$1,FALSE),VLOOKUP($A164,Pit!$A$4:$BA$1686,R$2,FALSE))</f>
        <v>1.0668086275970357</v>
      </c>
      <c r="S164" s="19">
        <f>IF($C164="B",VLOOKUP($A164,Bat!$A$4:$BF$2320,S$1,FALSE),VLOOKUP($A164,Pit!$A$4:$BA$1686,S$2,FALSE))</f>
        <v>0.56675965566779118</v>
      </c>
      <c r="T164" s="20" t="str">
        <f>IF($C164="B",VLOOKUP($A164,Bat!$A$4:$BF$2320,T$1,FALSE),VLOOKUP($A164,Pit!$A$4:$BA$1686,T$2,FALSE))</f>
        <v>$130k</v>
      </c>
      <c r="U164" s="17" t="str">
        <f>VLOOKUP(IF($C164="B",VLOOKUP($A164,Bat!$A$4:$AU$2320,U$1,FALSE),VLOOKUP($A164,Pit!$A$4:$BE$1686,U$2,FALSE)),COND!$A$35:$B$41,2,FALSE)</f>
        <v>??</v>
      </c>
      <c r="V164" s="21">
        <f>IF($C164="B",VLOOKUP($A164,Bat!$A$4:$AT$2284,46,FALSE),VLOOKUP($A164,Pit!$A$4:$BD$1664,56,FALSE))</f>
        <v>228</v>
      </c>
      <c r="W164" s="16">
        <f t="shared" si="12"/>
        <v>999</v>
      </c>
      <c r="X164" s="16"/>
      <c r="Y164" s="22">
        <f t="shared" si="13"/>
        <v>431</v>
      </c>
      <c r="Z164" s="16">
        <f>IFERROR(VLOOKUP($D164,Results37!$F$3:$L$1396,Z$1,FALSE),"")</f>
        <v>160</v>
      </c>
      <c r="AA164" s="47">
        <f>IF(ISERROR(VLOOKUP(D164,Results37!$F$3:$O$399,AA$1,FALSE)),"",IF(VLOOKUP(D164,Results37!$F$3:$O$399,AA$1+1,FALSE)=1,"S"&amp;VLOOKUP(D164,Results37!$F$3:$O$399,AA$1,FALSE),VLOOKUP(D164,Results37!$F$3:$O$399,AA$1,FALSE)))</f>
        <v>6</v>
      </c>
      <c r="AB164" s="16">
        <f>IFERROR(VLOOKUP($D164,Results37!$F$3:$L$1396,AB$1,FALSE),"")</f>
        <v>24</v>
      </c>
      <c r="AC164" s="16" t="str">
        <f>IFERROR(VLOOKUP($D164,Results37!$F$3:$L$1396,AC$1,FALSE),"")</f>
        <v>Aurora Borealis</v>
      </c>
      <c r="AD164" s="16" t="str">
        <f t="shared" si="14"/>
        <v/>
      </c>
      <c r="AE164" s="20" t="str">
        <f>IF(ISERROR(VLOOKUP($AC164&amp;"-"&amp;$F164&amp;" "&amp;G164,Bonuses!$B$1:$G$1006,4,FALSE)),"",INT(VLOOKUP($AC164&amp;"-"&amp;$F164&amp;" "&amp;$G164,Bonuses!$B$1:$G$1006,4,FALSE)))</f>
        <v/>
      </c>
      <c r="AF164" s="16" t="str">
        <f>IF(ISERROR(VLOOKUP($AC164&amp;"-"&amp;$F164,Bonuses!$B$1:$G$1006,5,FALSE)),"",IF(VLOOKUP($AC164&amp;"-"&amp;$F164,Bonuses!$B$1:$G$1006,5,FALSE)="","",VLOOKUP($AC164&amp;"-"&amp;$F164,Bonuses!$B$1:$G$1006,6,FALSE)&amp;" yrs, "&amp;VLOOKUP($AC164&amp;"-"&amp;$F164,Bonuses!$B$1:$G$1006,5,FALSE)))</f>
        <v/>
      </c>
    </row>
    <row r="165" spans="1:32" s="21" customFormat="1" x14ac:dyDescent="0.25">
      <c r="A165" s="21" t="s">
        <v>2028</v>
      </c>
      <c r="B165" s="21">
        <f t="shared" si="10"/>
        <v>1</v>
      </c>
      <c r="C165" s="21" t="str">
        <f t="shared" si="11"/>
        <v>B</v>
      </c>
      <c r="D165" s="17">
        <f>IF($C165="B",VLOOKUP($A165,Bat!$A$4:$BF$2320,D$1,FALSE),VLOOKUP($A165,Pit!$A$4:$BA$1686,D$2,FALSE))</f>
        <v>9685</v>
      </c>
      <c r="E165" s="16" t="str">
        <f>IF($C165="B",VLOOKUP($A165,Bat!$A$4:$BF$2320,E$1,FALSE),VLOOKUP($A165,Pit!$A$4:$BA$1686,E$2,FALSE))</f>
        <v>1B</v>
      </c>
      <c r="F165" s="16" t="str">
        <f>IF($C165="B",VLOOKUP($A165,Bat!$A$4:$BF$2320,F$1,FALSE),VLOOKUP($A165,Pit!$A$4:$BA$1686,F$2,FALSE))</f>
        <v>Jack</v>
      </c>
      <c r="G165" s="16" t="str">
        <f>IF($C165="B",VLOOKUP($A165,Bat!$A$4:$BF$2320,G$1,FALSE),VLOOKUP($A165,Pit!$A$4:$BA$1686,G$2,FALSE))</f>
        <v>Young</v>
      </c>
      <c r="H165" s="16">
        <f>IF($C165="B",VLOOKUP($A165,Bat!$A$4:$BF$2320,H$1,FALSE),VLOOKUP($A165,Pit!$A$4:$BA$1686,H$2,FALSE))</f>
        <v>21</v>
      </c>
      <c r="I165" s="16" t="str">
        <f>IF($C165="B",VLOOKUP($A165,Bat!$A$4:$BF$2320,I$1,FALSE),VLOOKUP($A165,Pit!$A$4:$BA$1686,I$2,FALSE))</f>
        <v>S</v>
      </c>
      <c r="J165" s="16" t="str">
        <f>IF($C165="B",VLOOKUP($A165,Bat!$A$4:$BF$2320,J$1,FALSE),VLOOKUP($A165,Pit!$A$4:$BA$1686,J$2,FALSE))</f>
        <v>R</v>
      </c>
      <c r="K165" s="16" t="str">
        <f>IF($C165="B",VLOOKUP($A165,Bat!$A$4:$BF$2320,K$1,FALSE),VLOOKUP($A165,Pit!$A$4:$BA$1686,K$2,FALSE))</f>
        <v>Low</v>
      </c>
      <c r="L165" s="17" t="str">
        <f>IF($C165="B",VLOOKUP($A165,Bat!$A$4:$BF$2320,L$1,FALSE),VLOOKUP($A165,Pit!$A$4:$BA$1686,L$2,FALSE))</f>
        <v>Normal</v>
      </c>
      <c r="M165" s="16">
        <f>IF($C165="B",VLOOKUP($A165,Bat!$A$4:$BF$2320,M$1,FALSE),VLOOKUP($A165,Pit!$A$4:$BA$1686,M$2,FALSE))</f>
        <v>2</v>
      </c>
      <c r="N165" s="16">
        <f>IF($C165="B",VLOOKUP($A165,Bat!$A$4:$BF$2320,N$1,FALSE),VLOOKUP($A165,Pit!$A$4:$BA$1686,N$2,FALSE))</f>
        <v>4</v>
      </c>
      <c r="O165" s="16">
        <f>IF($C165="B",VLOOKUP($A165,Bat!$A$4:$BF$2320,O$1,FALSE),VLOOKUP($A165,Pit!$A$4:$BA$1686,O$2,FALSE))</f>
        <v>5</v>
      </c>
      <c r="P165" s="16">
        <f>IF($C165="B",VLOOKUP($A165,Bat!$A$4:$BF$2320,P$1,FALSE),VLOOKUP($A165,Pit!$A$4:$BA$1686,P$2,FALSE))</f>
        <v>5</v>
      </c>
      <c r="Q165" s="17">
        <f>IF($C165="B",VLOOKUP($A165,Bat!$A$4:$BF$2320,Q$1,FALSE),VLOOKUP($A165,Pit!$A$4:$BA$1686,Q$2,FALSE))</f>
        <v>2</v>
      </c>
      <c r="R165" s="18">
        <f>IF($C165="B",VLOOKUP($A165,Bat!$A$4:$BF$2320,R$1,FALSE),VLOOKUP($A165,Pit!$A$4:$BA$1686,R$2,FALSE))</f>
        <v>-0.77491300980959288</v>
      </c>
      <c r="S165" s="19">
        <f>IF($C165="B",VLOOKUP($A165,Bat!$A$4:$BF$2320,S$1,FALSE),VLOOKUP($A165,Pit!$A$4:$BA$1686,S$2,FALSE))</f>
        <v>0.30417357209796969</v>
      </c>
      <c r="T165" s="20" t="str">
        <f>IF($C165="B",VLOOKUP($A165,Bat!$A$4:$BF$2320,T$1,FALSE),VLOOKUP($A165,Pit!$A$4:$BA$1686,T$2,FALSE))</f>
        <v>$210k</v>
      </c>
      <c r="U165" s="17" t="str">
        <f>VLOOKUP(IF($C165="B",VLOOKUP($A165,Bat!$A$4:$AU$2320,U$1,FALSE),VLOOKUP($A165,Pit!$A$4:$BE$1686,U$2,FALSE)),COND!$A$35:$B$41,2,FALSE)</f>
        <v>??</v>
      </c>
      <c r="V165" s="21">
        <f>IF($C165="B",VLOOKUP($A165,Bat!$A$4:$AT$2284,46,FALSE),VLOOKUP($A165,Pit!$A$4:$BD$1664,56,FALSE))</f>
        <v>268</v>
      </c>
      <c r="W165" s="16">
        <f t="shared" si="12"/>
        <v>999</v>
      </c>
      <c r="X165" s="16"/>
      <c r="Y165" s="22">
        <f t="shared" si="13"/>
        <v>555</v>
      </c>
      <c r="Z165" s="16">
        <f>IFERROR(VLOOKUP($D165,Results37!$F$3:$L$1396,Z$1,FALSE),"")</f>
        <v>161</v>
      </c>
      <c r="AA165" s="47">
        <f>IF(ISERROR(VLOOKUP(D165,Results37!$F$3:$O$399,AA$1,FALSE)),"",IF(VLOOKUP(D165,Results37!$F$3:$O$399,AA$1+1,FALSE)=1,"S"&amp;VLOOKUP(D165,Results37!$F$3:$O$399,AA$1,FALSE),VLOOKUP(D165,Results37!$F$3:$O$399,AA$1,FALSE)))</f>
        <v>6</v>
      </c>
      <c r="AB165" s="16">
        <f>IFERROR(VLOOKUP($D165,Results37!$F$3:$L$1396,AB$1,FALSE),"")</f>
        <v>25</v>
      </c>
      <c r="AC165" s="16" t="str">
        <f>IFERROR(VLOOKUP($D165,Results37!$F$3:$L$1396,AC$1,FALSE),"")</f>
        <v>Shin Seiki Evas</v>
      </c>
      <c r="AD165" s="16" t="str">
        <f t="shared" si="14"/>
        <v/>
      </c>
      <c r="AE165" s="20" t="str">
        <f>IF(ISERROR(VLOOKUP($AC165&amp;"-"&amp;$F165&amp;" "&amp;G165,Bonuses!$B$1:$G$1006,4,FALSE)),"",INT(VLOOKUP($AC165&amp;"-"&amp;$F165&amp;" "&amp;$G165,Bonuses!$B$1:$G$1006,4,FALSE)))</f>
        <v/>
      </c>
      <c r="AF165" s="16" t="str">
        <f>IF(ISERROR(VLOOKUP($AC165&amp;"-"&amp;$F165,Bonuses!$B$1:$G$1006,5,FALSE)),"",IF(VLOOKUP($AC165&amp;"-"&amp;$F165,Bonuses!$B$1:$G$1006,5,FALSE)="","",VLOOKUP($AC165&amp;"-"&amp;$F165,Bonuses!$B$1:$G$1006,6,FALSE)&amp;" yrs, "&amp;VLOOKUP($AC165&amp;"-"&amp;$F165,Bonuses!$B$1:$G$1006,5,FALSE)))</f>
        <v/>
      </c>
    </row>
    <row r="166" spans="1:32" s="21" customFormat="1" x14ac:dyDescent="0.25">
      <c r="A166" s="21" t="s">
        <v>1915</v>
      </c>
      <c r="B166" s="21">
        <f t="shared" si="10"/>
        <v>1</v>
      </c>
      <c r="C166" s="21" t="str">
        <f t="shared" si="11"/>
        <v>B</v>
      </c>
      <c r="D166" s="17">
        <f>IF($C166="B",VLOOKUP($A166,Bat!$A$4:$BF$2320,D$1,FALSE),VLOOKUP($A166,Pit!$A$4:$BA$1686,D$2,FALSE))</f>
        <v>9937</v>
      </c>
      <c r="E166" s="16" t="str">
        <f>IF($C166="B",VLOOKUP($A166,Bat!$A$4:$BF$2320,E$1,FALSE),VLOOKUP($A166,Pit!$A$4:$BA$1686,E$2,FALSE))</f>
        <v>LF</v>
      </c>
      <c r="F166" s="16" t="str">
        <f>IF($C166="B",VLOOKUP($A166,Bat!$A$4:$BF$2320,F$1,FALSE),VLOOKUP($A166,Pit!$A$4:$BA$1686,F$2,FALSE))</f>
        <v>Jason</v>
      </c>
      <c r="G166" s="16" t="str">
        <f>IF($C166="B",VLOOKUP($A166,Bat!$A$4:$BF$2320,G$1,FALSE),VLOOKUP($A166,Pit!$A$4:$BA$1686,G$2,FALSE))</f>
        <v>Stanley</v>
      </c>
      <c r="H166" s="16">
        <f>IF($C166="B",VLOOKUP($A166,Bat!$A$4:$BF$2320,H$1,FALSE),VLOOKUP($A166,Pit!$A$4:$BA$1686,H$2,FALSE))</f>
        <v>21</v>
      </c>
      <c r="I166" s="16" t="str">
        <f>IF($C166="B",VLOOKUP($A166,Bat!$A$4:$BF$2320,I$1,FALSE),VLOOKUP($A166,Pit!$A$4:$BA$1686,I$2,FALSE))</f>
        <v>L</v>
      </c>
      <c r="J166" s="16" t="str">
        <f>IF($C166="B",VLOOKUP($A166,Bat!$A$4:$BF$2320,J$1,FALSE),VLOOKUP($A166,Pit!$A$4:$BA$1686,J$2,FALSE))</f>
        <v>R</v>
      </c>
      <c r="K166" s="16" t="str">
        <f>IF($C166="B",VLOOKUP($A166,Bat!$A$4:$BF$2320,K$1,FALSE),VLOOKUP($A166,Pit!$A$4:$BA$1686,K$2,FALSE))</f>
        <v>Normal</v>
      </c>
      <c r="L166" s="17" t="str">
        <f>IF($C166="B",VLOOKUP($A166,Bat!$A$4:$BF$2320,L$1,FALSE),VLOOKUP($A166,Pit!$A$4:$BA$1686,L$2,FALSE))</f>
        <v>Low</v>
      </c>
      <c r="M166" s="16">
        <f>IF($C166="B",VLOOKUP($A166,Bat!$A$4:$BF$2320,M$1,FALSE),VLOOKUP($A166,Pit!$A$4:$BA$1686,M$2,FALSE))</f>
        <v>5</v>
      </c>
      <c r="N166" s="16">
        <f>IF($C166="B",VLOOKUP($A166,Bat!$A$4:$BF$2320,N$1,FALSE),VLOOKUP($A166,Pit!$A$4:$BA$1686,N$2,FALSE))</f>
        <v>4</v>
      </c>
      <c r="O166" s="16">
        <f>IF($C166="B",VLOOKUP($A166,Bat!$A$4:$BF$2320,O$1,FALSE),VLOOKUP($A166,Pit!$A$4:$BA$1686,O$2,FALSE))</f>
        <v>3</v>
      </c>
      <c r="P166" s="16">
        <f>IF($C166="B",VLOOKUP($A166,Bat!$A$4:$BF$2320,P$1,FALSE),VLOOKUP($A166,Pit!$A$4:$BA$1686,P$2,FALSE))</f>
        <v>5</v>
      </c>
      <c r="Q166" s="17">
        <f>IF($C166="B",VLOOKUP($A166,Bat!$A$4:$BF$2320,Q$1,FALSE),VLOOKUP($A166,Pit!$A$4:$BA$1686,Q$2,FALSE))</f>
        <v>3</v>
      </c>
      <c r="R166" s="18">
        <f>IF($C166="B",VLOOKUP($A166,Bat!$A$4:$BF$2320,R$1,FALSE),VLOOKUP($A166,Pit!$A$4:$BA$1686,R$2,FALSE))</f>
        <v>10.125031731373751</v>
      </c>
      <c r="S166" s="19">
        <f>IF($C166="B",VLOOKUP($A166,Bat!$A$4:$BF$2320,S$1,FALSE),VLOOKUP($A166,Pit!$A$4:$BA$1686,S$2,FALSE))</f>
        <v>1.8582487062453321</v>
      </c>
      <c r="T166" s="20" t="str">
        <f>IF($C166="B",VLOOKUP($A166,Bat!$A$4:$BF$2320,T$1,FALSE),VLOOKUP($A166,Pit!$A$4:$BA$1686,T$2,FALSE))</f>
        <v>$180k</v>
      </c>
      <c r="U166" s="17" t="str">
        <f>VLOOKUP(IF($C166="B",VLOOKUP($A166,Bat!$A$4:$AU$2320,U$1,FALSE),VLOOKUP($A166,Pit!$A$4:$BE$1686,U$2,FALSE)),COND!$A$35:$B$41,2,FALSE)</f>
        <v>??</v>
      </c>
      <c r="V166" s="21">
        <f>IF($C166="B",VLOOKUP($A166,Bat!$A$4:$AT$2284,46,FALSE),VLOOKUP($A166,Pit!$A$4:$BD$1664,56,FALSE))</f>
        <v>146</v>
      </c>
      <c r="W166" s="16">
        <f t="shared" si="12"/>
        <v>999</v>
      </c>
      <c r="X166" s="16"/>
      <c r="Y166" s="22">
        <f t="shared" si="13"/>
        <v>114</v>
      </c>
      <c r="Z166" s="16">
        <f>IFERROR(VLOOKUP($D166,Results37!$F$3:$L$1396,Z$1,FALSE),"")</f>
        <v>162</v>
      </c>
      <c r="AA166" s="47">
        <f>IF(ISERROR(VLOOKUP(D166,Results37!$F$3:$O$399,AA$1,FALSE)),"",IF(VLOOKUP(D166,Results37!$F$3:$O$399,AA$1+1,FALSE)=1,"S"&amp;VLOOKUP(D166,Results37!$F$3:$O$399,AA$1,FALSE),VLOOKUP(D166,Results37!$F$3:$O$399,AA$1,FALSE)))</f>
        <v>6</v>
      </c>
      <c r="AB166" s="16">
        <f>IFERROR(VLOOKUP($D166,Results37!$F$3:$L$1396,AB$1,FALSE),"")</f>
        <v>26</v>
      </c>
      <c r="AC166" s="16" t="str">
        <f>IFERROR(VLOOKUP($D166,Results37!$F$3:$L$1396,AC$1,FALSE),"")</f>
        <v>Okinawa Shisa</v>
      </c>
      <c r="AD166" s="16" t="str">
        <f t="shared" si="14"/>
        <v/>
      </c>
      <c r="AE166" s="20" t="str">
        <f>IF(ISERROR(VLOOKUP($AC166&amp;"-"&amp;$F166&amp;" "&amp;G166,Bonuses!$B$1:$G$1006,4,FALSE)),"",INT(VLOOKUP($AC166&amp;"-"&amp;$F166&amp;" "&amp;$G166,Bonuses!$B$1:$G$1006,4,FALSE)))</f>
        <v/>
      </c>
      <c r="AF166" s="16" t="str">
        <f>IF(ISERROR(VLOOKUP($AC166&amp;"-"&amp;$F166,Bonuses!$B$1:$G$1006,5,FALSE)),"",IF(VLOOKUP($AC166&amp;"-"&amp;$F166,Bonuses!$B$1:$G$1006,5,FALSE)="","",VLOOKUP($AC166&amp;"-"&amp;$F166,Bonuses!$B$1:$G$1006,6,FALSE)&amp;" yrs, "&amp;VLOOKUP($AC166&amp;"-"&amp;$F166,Bonuses!$B$1:$G$1006,5,FALSE)))</f>
        <v/>
      </c>
    </row>
    <row r="167" spans="1:32" s="21" customFormat="1" x14ac:dyDescent="0.25">
      <c r="A167" s="21" t="s">
        <v>1969</v>
      </c>
      <c r="B167" s="21">
        <f t="shared" si="10"/>
        <v>1</v>
      </c>
      <c r="C167" s="21" t="str">
        <f t="shared" si="11"/>
        <v>B</v>
      </c>
      <c r="D167" s="17">
        <f>IF($C167="B",VLOOKUP($A167,Bat!$A$4:$BF$2320,D$1,FALSE),VLOOKUP($A167,Pit!$A$4:$BA$1686,D$2,FALSE))</f>
        <v>6806</v>
      </c>
      <c r="E167" s="16" t="str">
        <f>IF($C167="B",VLOOKUP($A167,Bat!$A$4:$BF$2320,E$1,FALSE),VLOOKUP($A167,Pit!$A$4:$BA$1686,E$2,FALSE))</f>
        <v>C</v>
      </c>
      <c r="F167" s="16" t="str">
        <f>IF($C167="B",VLOOKUP($A167,Bat!$A$4:$BF$2320,F$1,FALSE),VLOOKUP($A167,Pit!$A$4:$BA$1686,F$2,FALSE))</f>
        <v>Matt</v>
      </c>
      <c r="G167" s="16" t="str">
        <f>IF($C167="B",VLOOKUP($A167,Bat!$A$4:$BF$2320,G$1,FALSE),VLOOKUP($A167,Pit!$A$4:$BA$1686,G$2,FALSE))</f>
        <v>Kirk</v>
      </c>
      <c r="H167" s="16">
        <f>IF($C167="B",VLOOKUP($A167,Bat!$A$4:$BF$2320,H$1,FALSE),VLOOKUP($A167,Pit!$A$4:$BA$1686,H$2,FALSE))</f>
        <v>18</v>
      </c>
      <c r="I167" s="16" t="str">
        <f>IF($C167="B",VLOOKUP($A167,Bat!$A$4:$BF$2320,I$1,FALSE),VLOOKUP($A167,Pit!$A$4:$BA$1686,I$2,FALSE))</f>
        <v>R</v>
      </c>
      <c r="J167" s="16" t="str">
        <f>IF($C167="B",VLOOKUP($A167,Bat!$A$4:$BF$2320,J$1,FALSE),VLOOKUP($A167,Pit!$A$4:$BA$1686,J$2,FALSE))</f>
        <v>R</v>
      </c>
      <c r="K167" s="16" t="str">
        <f>IF($C167="B",VLOOKUP($A167,Bat!$A$4:$BF$2320,K$1,FALSE),VLOOKUP($A167,Pit!$A$4:$BA$1686,K$2,FALSE))</f>
        <v>Normal</v>
      </c>
      <c r="L167" s="17" t="str">
        <f>IF($C167="B",VLOOKUP($A167,Bat!$A$4:$BF$2320,L$1,FALSE),VLOOKUP($A167,Pit!$A$4:$BA$1686,L$2,FALSE))</f>
        <v>Normal</v>
      </c>
      <c r="M167" s="16">
        <f>IF($C167="B",VLOOKUP($A167,Bat!$A$4:$BF$2320,M$1,FALSE),VLOOKUP($A167,Pit!$A$4:$BA$1686,M$2,FALSE))</f>
        <v>4</v>
      </c>
      <c r="N167" s="16">
        <f>IF($C167="B",VLOOKUP($A167,Bat!$A$4:$BF$2320,N$1,FALSE),VLOOKUP($A167,Pit!$A$4:$BA$1686,N$2,FALSE))</f>
        <v>3</v>
      </c>
      <c r="O167" s="16">
        <f>IF($C167="B",VLOOKUP($A167,Bat!$A$4:$BF$2320,O$1,FALSE),VLOOKUP($A167,Pit!$A$4:$BA$1686,O$2,FALSE))</f>
        <v>2</v>
      </c>
      <c r="P167" s="16">
        <f>IF($C167="B",VLOOKUP($A167,Bat!$A$4:$BF$2320,P$1,FALSE),VLOOKUP($A167,Pit!$A$4:$BA$1686,P$2,FALSE))</f>
        <v>3</v>
      </c>
      <c r="Q167" s="17">
        <f>IF($C167="B",VLOOKUP($A167,Bat!$A$4:$BF$2320,Q$1,FALSE),VLOOKUP($A167,Pit!$A$4:$BA$1686,Q$2,FALSE))</f>
        <v>4</v>
      </c>
      <c r="R167" s="18">
        <f>IF($C167="B",VLOOKUP($A167,Bat!$A$4:$BF$2320,R$1,FALSE),VLOOKUP($A167,Pit!$A$4:$BA$1686,R$2,FALSE))</f>
        <v>2.2072480431633208</v>
      </c>
      <c r="S167" s="19">
        <f>IF($C167="B",VLOOKUP($A167,Bat!$A$4:$BF$2320,S$1,FALSE),VLOOKUP($A167,Pit!$A$4:$BA$1686,S$2,FALSE))</f>
        <v>0.72935942840211643</v>
      </c>
      <c r="T167" s="20" t="str">
        <f>IF($C167="B",VLOOKUP($A167,Bat!$A$4:$BF$2320,T$1,FALSE),VLOOKUP($A167,Pit!$A$4:$BA$1686,T$2,FALSE))</f>
        <v>$220k</v>
      </c>
      <c r="U167" s="17" t="str">
        <f>VLOOKUP(IF($C167="B",VLOOKUP($A167,Bat!$A$4:$AU$2320,U$1,FALSE),VLOOKUP($A167,Pit!$A$4:$BE$1686,U$2,FALSE)),COND!$A$35:$B$41,2,FALSE)</f>
        <v>??</v>
      </c>
      <c r="V167" s="21">
        <f>IF($C167="B",VLOOKUP($A167,Bat!$A$4:$AT$2284,46,FALSE),VLOOKUP($A167,Pit!$A$4:$BD$1664,56,FALSE))</f>
        <v>200</v>
      </c>
      <c r="W167" s="16">
        <f t="shared" si="12"/>
        <v>999</v>
      </c>
      <c r="X167" s="16"/>
      <c r="Y167" s="22">
        <f t="shared" si="13"/>
        <v>366</v>
      </c>
      <c r="Z167" s="16">
        <f>IFERROR(VLOOKUP($D167,Results37!$F$3:$L$1396,Z$1,FALSE),"")</f>
        <v>163</v>
      </c>
      <c r="AA167" s="47">
        <f>IF(ISERROR(VLOOKUP(D167,Results37!$F$3:$O$399,AA$1,FALSE)),"",IF(VLOOKUP(D167,Results37!$F$3:$O$399,AA$1+1,FALSE)=1,"S"&amp;VLOOKUP(D167,Results37!$F$3:$O$399,AA$1,FALSE),VLOOKUP(D167,Results37!$F$3:$O$399,AA$1,FALSE)))</f>
        <v>7</v>
      </c>
      <c r="AB167" s="16">
        <f>IFERROR(VLOOKUP($D167,Results37!$F$3:$L$1396,AB$1,FALSE),"")</f>
        <v>1</v>
      </c>
      <c r="AC167" s="16" t="str">
        <f>IFERROR(VLOOKUP($D167,Results37!$F$3:$L$1396,AC$1,FALSE),"")</f>
        <v>Yuma Bulldozers</v>
      </c>
      <c r="AD167" s="16" t="str">
        <f t="shared" si="14"/>
        <v/>
      </c>
      <c r="AE167" s="20" t="str">
        <f>IF(ISERROR(VLOOKUP($AC167&amp;"-"&amp;$F167&amp;" "&amp;G167,Bonuses!$B$1:$G$1006,4,FALSE)),"",INT(VLOOKUP($AC167&amp;"-"&amp;$F167&amp;" "&amp;$G167,Bonuses!$B$1:$G$1006,4,FALSE)))</f>
        <v/>
      </c>
      <c r="AF167" s="16" t="str">
        <f>IF(ISERROR(VLOOKUP($AC167&amp;"-"&amp;$F167,Bonuses!$B$1:$G$1006,5,FALSE)),"",IF(VLOOKUP($AC167&amp;"-"&amp;$F167,Bonuses!$B$1:$G$1006,5,FALSE)="","",VLOOKUP($AC167&amp;"-"&amp;$F167,Bonuses!$B$1:$G$1006,6,FALSE)&amp;" yrs, "&amp;VLOOKUP($AC167&amp;"-"&amp;$F167,Bonuses!$B$1:$G$1006,5,FALSE)))</f>
        <v/>
      </c>
    </row>
    <row r="168" spans="1:32" s="21" customFormat="1" x14ac:dyDescent="0.25">
      <c r="A168" s="21" t="s">
        <v>3104</v>
      </c>
      <c r="B168" s="21">
        <f t="shared" si="10"/>
        <v>1</v>
      </c>
      <c r="C168" s="21" t="str">
        <f t="shared" si="11"/>
        <v>B</v>
      </c>
      <c r="D168" s="17">
        <f>IF($C168="B",VLOOKUP($A168,Bat!$A$4:$BF$2320,D$1,FALSE),VLOOKUP($A168,Pit!$A$4:$BA$1686,D$2,FALSE))</f>
        <v>16078</v>
      </c>
      <c r="E168" s="16" t="str">
        <f>IF($C168="B",VLOOKUP($A168,Bat!$A$4:$BF$2320,E$1,FALSE),VLOOKUP($A168,Pit!$A$4:$BA$1686,E$2,FALSE))</f>
        <v>RF</v>
      </c>
      <c r="F168" s="16" t="str">
        <f>IF($C168="B",VLOOKUP($A168,Bat!$A$4:$BF$2320,F$1,FALSE),VLOOKUP($A168,Pit!$A$4:$BA$1686,F$2,FALSE))</f>
        <v>Natsu</v>
      </c>
      <c r="G168" s="16" t="str">
        <f>IF($C168="B",VLOOKUP($A168,Bat!$A$4:$BF$2320,G$1,FALSE),VLOOKUP($A168,Pit!$A$4:$BA$1686,G$2,FALSE))</f>
        <v>Ohashi</v>
      </c>
      <c r="H168" s="16">
        <f>IF($C168="B",VLOOKUP($A168,Bat!$A$4:$BF$2320,H$1,FALSE),VLOOKUP($A168,Pit!$A$4:$BA$1686,H$2,FALSE))</f>
        <v>21</v>
      </c>
      <c r="I168" s="16" t="str">
        <f>IF($C168="B",VLOOKUP($A168,Bat!$A$4:$BF$2320,I$1,FALSE),VLOOKUP($A168,Pit!$A$4:$BA$1686,I$2,FALSE))</f>
        <v>S</v>
      </c>
      <c r="J168" s="16" t="str">
        <f>IF($C168="B",VLOOKUP($A168,Bat!$A$4:$BF$2320,J$1,FALSE),VLOOKUP($A168,Pit!$A$4:$BA$1686,J$2,FALSE))</f>
        <v>R</v>
      </c>
      <c r="K168" s="16" t="str">
        <f>IF($C168="B",VLOOKUP($A168,Bat!$A$4:$BF$2320,K$1,FALSE),VLOOKUP($A168,Pit!$A$4:$BA$1686,K$2,FALSE))</f>
        <v>Normal</v>
      </c>
      <c r="L168" s="17" t="str">
        <f>IF($C168="B",VLOOKUP($A168,Bat!$A$4:$BF$2320,L$1,FALSE),VLOOKUP($A168,Pit!$A$4:$BA$1686,L$2,FALSE))</f>
        <v>Normal</v>
      </c>
      <c r="M168" s="16">
        <f>IF($C168="B",VLOOKUP($A168,Bat!$A$4:$BF$2320,M$1,FALSE),VLOOKUP($A168,Pit!$A$4:$BA$1686,M$2,FALSE))</f>
        <v>5</v>
      </c>
      <c r="N168" s="16">
        <f>IF($C168="B",VLOOKUP($A168,Bat!$A$4:$BF$2320,N$1,FALSE),VLOOKUP($A168,Pit!$A$4:$BA$1686,N$2,FALSE))</f>
        <v>3</v>
      </c>
      <c r="O168" s="16">
        <f>IF($C168="B",VLOOKUP($A168,Bat!$A$4:$BF$2320,O$1,FALSE),VLOOKUP($A168,Pit!$A$4:$BA$1686,O$2,FALSE))</f>
        <v>4</v>
      </c>
      <c r="P168" s="16">
        <f>IF($C168="B",VLOOKUP($A168,Bat!$A$4:$BF$2320,P$1,FALSE),VLOOKUP($A168,Pit!$A$4:$BA$1686,P$2,FALSE))</f>
        <v>7</v>
      </c>
      <c r="Q168" s="17">
        <f>IF($C168="B",VLOOKUP($A168,Bat!$A$4:$BF$2320,Q$1,FALSE),VLOOKUP($A168,Pit!$A$4:$BA$1686,Q$2,FALSE))</f>
        <v>6</v>
      </c>
      <c r="R168" s="18">
        <f>IF($C168="B",VLOOKUP($A168,Bat!$A$4:$BF$2320,R$1,FALSE),VLOOKUP($A168,Pit!$A$4:$BA$1686,R$2,FALSE))</f>
        <v>14.10712085392079</v>
      </c>
      <c r="S168" s="19">
        <f>IF($C168="B",VLOOKUP($A168,Bat!$A$4:$BF$2320,S$1,FALSE),VLOOKUP($A168,Pit!$A$4:$BA$1686,S$2,FALSE))</f>
        <v>2.4260007301548772</v>
      </c>
      <c r="T168" s="20" t="str">
        <f>IF($C168="B",VLOOKUP($A168,Bat!$A$4:$BF$2320,T$1,FALSE),VLOOKUP($A168,Pit!$A$4:$BA$1686,T$2,FALSE))</f>
        <v>$90k</v>
      </c>
      <c r="U168" s="17" t="str">
        <f>VLOOKUP(IF($C168="B",VLOOKUP($A168,Bat!$A$4:$AU$2320,U$1,FALSE),VLOOKUP($A168,Pit!$A$4:$BE$1686,U$2,FALSE)),COND!$A$35:$B$41,2,FALSE)</f>
        <v>??</v>
      </c>
      <c r="V168" s="21">
        <f>IF($C168="B",VLOOKUP($A168,Bat!$A$4:$AT$2284,46,FALSE),VLOOKUP($A168,Pit!$A$4:$BD$1664,56,FALSE))</f>
        <v>26</v>
      </c>
      <c r="W168" s="16">
        <f t="shared" si="12"/>
        <v>999</v>
      </c>
      <c r="X168" s="16">
        <v>49</v>
      </c>
      <c r="Y168" s="22">
        <f t="shared" si="13"/>
        <v>52</v>
      </c>
      <c r="Z168" s="16">
        <f>IFERROR(VLOOKUP($D168,Results37!$F$3:$L$1396,Z$1,FALSE),"")</f>
        <v>164</v>
      </c>
      <c r="AA168" s="47">
        <f>IF(ISERROR(VLOOKUP(D168,Results37!$F$3:$O$399,AA$1,FALSE)),"",IF(VLOOKUP(D168,Results37!$F$3:$O$399,AA$1+1,FALSE)=1,"S"&amp;VLOOKUP(D168,Results37!$F$3:$O$399,AA$1,FALSE),VLOOKUP(D168,Results37!$F$3:$O$399,AA$1,FALSE)))</f>
        <v>7</v>
      </c>
      <c r="AB168" s="16">
        <f>IFERROR(VLOOKUP($D168,Results37!$F$3:$L$1396,AB$1,FALSE),"")</f>
        <v>2</v>
      </c>
      <c r="AC168" s="16" t="str">
        <f>IFERROR(VLOOKUP($D168,Results37!$F$3:$L$1396,AC$1,FALSE),"")</f>
        <v>Kalamazoo Badgers</v>
      </c>
      <c r="AD168" s="16">
        <f t="shared" si="14"/>
        <v>-115</v>
      </c>
      <c r="AE168" s="20" t="str">
        <f>IF(ISERROR(VLOOKUP($AC168&amp;"-"&amp;$F168&amp;" "&amp;G168,Bonuses!$B$1:$G$1006,4,FALSE)),"",INT(VLOOKUP($AC168&amp;"-"&amp;$F168&amp;" "&amp;$G168,Bonuses!$B$1:$G$1006,4,FALSE)))</f>
        <v/>
      </c>
      <c r="AF168" s="16" t="str">
        <f>IF(ISERROR(VLOOKUP($AC168&amp;"-"&amp;$F168,Bonuses!$B$1:$G$1006,5,FALSE)),"",IF(VLOOKUP($AC168&amp;"-"&amp;$F168,Bonuses!$B$1:$G$1006,5,FALSE)="","",VLOOKUP($AC168&amp;"-"&amp;$F168,Bonuses!$B$1:$G$1006,6,FALSE)&amp;" yrs, "&amp;VLOOKUP($AC168&amp;"-"&amp;$F168,Bonuses!$B$1:$G$1006,5,FALSE)))</f>
        <v/>
      </c>
    </row>
    <row r="169" spans="1:32" s="21" customFormat="1" x14ac:dyDescent="0.25">
      <c r="A169" s="21" t="s">
        <v>1839</v>
      </c>
      <c r="B169" s="21">
        <f t="shared" si="10"/>
        <v>1</v>
      </c>
      <c r="C169" s="21" t="str">
        <f t="shared" si="11"/>
        <v>B</v>
      </c>
      <c r="D169" s="17">
        <f>IF($C169="B",VLOOKUP($A169,Bat!$A$4:$BF$2320,D$1,FALSE),VLOOKUP($A169,Pit!$A$4:$BA$1686,D$2,FALSE))</f>
        <v>4299</v>
      </c>
      <c r="E169" s="16" t="str">
        <f>IF($C169="B",VLOOKUP($A169,Bat!$A$4:$BF$2320,E$1,FALSE),VLOOKUP($A169,Pit!$A$4:$BA$1686,E$2,FALSE))</f>
        <v>RF</v>
      </c>
      <c r="F169" s="16" t="str">
        <f>IF($C169="B",VLOOKUP($A169,Bat!$A$4:$BF$2320,F$1,FALSE),VLOOKUP($A169,Pit!$A$4:$BA$1686,F$2,FALSE))</f>
        <v>Eric</v>
      </c>
      <c r="G169" s="16" t="str">
        <f>IF($C169="B",VLOOKUP($A169,Bat!$A$4:$BF$2320,G$1,FALSE),VLOOKUP($A169,Pit!$A$4:$BA$1686,G$2,FALSE))</f>
        <v>Webster</v>
      </c>
      <c r="H169" s="16">
        <f>IF($C169="B",VLOOKUP($A169,Bat!$A$4:$BF$2320,H$1,FALSE),VLOOKUP($A169,Pit!$A$4:$BA$1686,H$2,FALSE))</f>
        <v>21</v>
      </c>
      <c r="I169" s="16" t="str">
        <f>IF($C169="B",VLOOKUP($A169,Bat!$A$4:$BF$2320,I$1,FALSE),VLOOKUP($A169,Pit!$A$4:$BA$1686,I$2,FALSE))</f>
        <v>L</v>
      </c>
      <c r="J169" s="16" t="str">
        <f>IF($C169="B",VLOOKUP($A169,Bat!$A$4:$BF$2320,J$1,FALSE),VLOOKUP($A169,Pit!$A$4:$BA$1686,J$2,FALSE))</f>
        <v>L</v>
      </c>
      <c r="K169" s="16" t="str">
        <f>IF($C169="B",VLOOKUP($A169,Bat!$A$4:$BF$2320,K$1,FALSE),VLOOKUP($A169,Pit!$A$4:$BA$1686,K$2,FALSE))</f>
        <v>Low</v>
      </c>
      <c r="L169" s="17" t="str">
        <f>IF($C169="B",VLOOKUP($A169,Bat!$A$4:$BF$2320,L$1,FALSE),VLOOKUP($A169,Pit!$A$4:$BA$1686,L$2,FALSE))</f>
        <v>Normal</v>
      </c>
      <c r="M169" s="16">
        <f>IF($C169="B",VLOOKUP($A169,Bat!$A$4:$BF$2320,M$1,FALSE),VLOOKUP($A169,Pit!$A$4:$BA$1686,M$2,FALSE))</f>
        <v>5</v>
      </c>
      <c r="N169" s="16">
        <f>IF($C169="B",VLOOKUP($A169,Bat!$A$4:$BF$2320,N$1,FALSE),VLOOKUP($A169,Pit!$A$4:$BA$1686,N$2,FALSE))</f>
        <v>4</v>
      </c>
      <c r="O169" s="16">
        <f>IF($C169="B",VLOOKUP($A169,Bat!$A$4:$BF$2320,O$1,FALSE),VLOOKUP($A169,Pit!$A$4:$BA$1686,O$2,FALSE))</f>
        <v>1</v>
      </c>
      <c r="P169" s="16">
        <f>IF($C169="B",VLOOKUP($A169,Bat!$A$4:$BF$2320,P$1,FALSE),VLOOKUP($A169,Pit!$A$4:$BA$1686,P$2,FALSE))</f>
        <v>6</v>
      </c>
      <c r="Q169" s="17">
        <f>IF($C169="B",VLOOKUP($A169,Bat!$A$4:$BF$2320,Q$1,FALSE),VLOOKUP($A169,Pit!$A$4:$BA$1686,Q$2,FALSE))</f>
        <v>5</v>
      </c>
      <c r="R169" s="18">
        <f>IF($C169="B",VLOOKUP($A169,Bat!$A$4:$BF$2320,R$1,FALSE),VLOOKUP($A169,Pit!$A$4:$BA$1686,R$2,FALSE))</f>
        <v>10.425001808928039</v>
      </c>
      <c r="S169" s="19">
        <f>IF($C169="B",VLOOKUP($A169,Bat!$A$4:$BF$2320,S$1,FALSE),VLOOKUP($A169,Pit!$A$4:$BA$1686,S$2,FALSE))</f>
        <v>1.9010173669665209</v>
      </c>
      <c r="T169" s="20" t="str">
        <f>IF($C169="B",VLOOKUP($A169,Bat!$A$4:$BF$2320,T$1,FALSE),VLOOKUP($A169,Pit!$A$4:$BA$1686,T$2,FALSE))</f>
        <v>$230k</v>
      </c>
      <c r="U169" s="17" t="str">
        <f>VLOOKUP(IF($C169="B",VLOOKUP($A169,Bat!$A$4:$AU$2320,U$1,FALSE),VLOOKUP($A169,Pit!$A$4:$BE$1686,U$2,FALSE)),COND!$A$35:$B$41,2,FALSE)</f>
        <v>??</v>
      </c>
      <c r="V169" s="21">
        <f>IF($C169="B",VLOOKUP($A169,Bat!$A$4:$AT$2284,46,FALSE),VLOOKUP($A169,Pit!$A$4:$BD$1664,56,FALSE))</f>
        <v>38</v>
      </c>
      <c r="W169" s="16">
        <f t="shared" si="12"/>
        <v>999</v>
      </c>
      <c r="X169" s="16"/>
      <c r="Y169" s="22">
        <f t="shared" si="13"/>
        <v>110</v>
      </c>
      <c r="Z169" s="16">
        <f>IFERROR(VLOOKUP($D169,Results37!$F$3:$L$1396,Z$1,FALSE),"")</f>
        <v>165</v>
      </c>
      <c r="AA169" s="47">
        <f>IF(ISERROR(VLOOKUP(D169,Results37!$F$3:$O$399,AA$1,FALSE)),"",IF(VLOOKUP(D169,Results37!$F$3:$O$399,AA$1+1,FALSE)=1,"S"&amp;VLOOKUP(D169,Results37!$F$3:$O$399,AA$1,FALSE),VLOOKUP(D169,Results37!$F$3:$O$399,AA$1,FALSE)))</f>
        <v>7</v>
      </c>
      <c r="AB169" s="16">
        <f>IFERROR(VLOOKUP($D169,Results37!$F$3:$L$1396,AB$1,FALSE),"")</f>
        <v>3</v>
      </c>
      <c r="AC169" s="16" t="str">
        <f>IFERROR(VLOOKUP($D169,Results37!$F$3:$L$1396,AC$1,FALSE),"")</f>
        <v>San Juan Coqui</v>
      </c>
      <c r="AD169" s="16" t="str">
        <f t="shared" si="14"/>
        <v/>
      </c>
      <c r="AE169" s="20" t="str">
        <f>IF(ISERROR(VLOOKUP($AC169&amp;"-"&amp;$F169&amp;" "&amp;G169,Bonuses!$B$1:$G$1006,4,FALSE)),"",INT(VLOOKUP($AC169&amp;"-"&amp;$F169&amp;" "&amp;$G169,Bonuses!$B$1:$G$1006,4,FALSE)))</f>
        <v/>
      </c>
      <c r="AF169" s="16" t="str">
        <f>IF(ISERROR(VLOOKUP($AC169&amp;"-"&amp;$F169,Bonuses!$B$1:$G$1006,5,FALSE)),"",IF(VLOOKUP($AC169&amp;"-"&amp;$F169,Bonuses!$B$1:$G$1006,5,FALSE)="","",VLOOKUP($AC169&amp;"-"&amp;$F169,Bonuses!$B$1:$G$1006,6,FALSE)&amp;" yrs, "&amp;VLOOKUP($AC169&amp;"-"&amp;$F169,Bonuses!$B$1:$G$1006,5,FALSE)))</f>
        <v/>
      </c>
    </row>
    <row r="170" spans="1:32" s="21" customFormat="1" x14ac:dyDescent="0.25">
      <c r="A170" s="21" t="s">
        <v>1966</v>
      </c>
      <c r="B170" s="21">
        <f t="shared" si="10"/>
        <v>1</v>
      </c>
      <c r="C170" s="21" t="str">
        <f t="shared" si="11"/>
        <v>B</v>
      </c>
      <c r="D170" s="17">
        <f>IF($C170="B",VLOOKUP($A170,Bat!$A$4:$BF$2320,D$1,FALSE),VLOOKUP($A170,Pit!$A$4:$BA$1686,D$2,FALSE))</f>
        <v>16066</v>
      </c>
      <c r="E170" s="16" t="str">
        <f>IF($C170="B",VLOOKUP($A170,Bat!$A$4:$BF$2320,E$1,FALSE),VLOOKUP($A170,Pit!$A$4:$BA$1686,E$2,FALSE))</f>
        <v>RF</v>
      </c>
      <c r="F170" s="16" t="str">
        <f>IF($C170="B",VLOOKUP($A170,Bat!$A$4:$BF$2320,F$1,FALSE),VLOOKUP($A170,Pit!$A$4:$BA$1686,F$2,FALSE))</f>
        <v>Jeremy</v>
      </c>
      <c r="G170" s="16" t="str">
        <f>IF($C170="B",VLOOKUP($A170,Bat!$A$4:$BF$2320,G$1,FALSE),VLOOKUP($A170,Pit!$A$4:$BA$1686,G$2,FALSE))</f>
        <v>Doig</v>
      </c>
      <c r="H170" s="16">
        <f>IF($C170="B",VLOOKUP($A170,Bat!$A$4:$BF$2320,H$1,FALSE),VLOOKUP($A170,Pit!$A$4:$BA$1686,H$2,FALSE))</f>
        <v>21</v>
      </c>
      <c r="I170" s="16" t="str">
        <f>IF($C170="B",VLOOKUP($A170,Bat!$A$4:$BF$2320,I$1,FALSE),VLOOKUP($A170,Pit!$A$4:$BA$1686,I$2,FALSE))</f>
        <v>R</v>
      </c>
      <c r="J170" s="16" t="str">
        <f>IF($C170="B",VLOOKUP($A170,Bat!$A$4:$BF$2320,J$1,FALSE),VLOOKUP($A170,Pit!$A$4:$BA$1686,J$2,FALSE))</f>
        <v>R</v>
      </c>
      <c r="K170" s="16" t="str">
        <f>IF($C170="B",VLOOKUP($A170,Bat!$A$4:$BF$2320,K$1,FALSE),VLOOKUP($A170,Pit!$A$4:$BA$1686,K$2,FALSE))</f>
        <v>High</v>
      </c>
      <c r="L170" s="17" t="str">
        <f>IF($C170="B",VLOOKUP($A170,Bat!$A$4:$BF$2320,L$1,FALSE),VLOOKUP($A170,Pit!$A$4:$BA$1686,L$2,FALSE))</f>
        <v>Normal</v>
      </c>
      <c r="M170" s="16">
        <f>IF($C170="B",VLOOKUP($A170,Bat!$A$4:$BF$2320,M$1,FALSE),VLOOKUP($A170,Pit!$A$4:$BA$1686,M$2,FALSE))</f>
        <v>2</v>
      </c>
      <c r="N170" s="16">
        <f>IF($C170="B",VLOOKUP($A170,Bat!$A$4:$BF$2320,N$1,FALSE),VLOOKUP($A170,Pit!$A$4:$BA$1686,N$2,FALSE))</f>
        <v>5</v>
      </c>
      <c r="O170" s="16">
        <f>IF($C170="B",VLOOKUP($A170,Bat!$A$4:$BF$2320,O$1,FALSE),VLOOKUP($A170,Pit!$A$4:$BA$1686,O$2,FALSE))</f>
        <v>6</v>
      </c>
      <c r="P170" s="16">
        <f>IF($C170="B",VLOOKUP($A170,Bat!$A$4:$BF$2320,P$1,FALSE),VLOOKUP($A170,Pit!$A$4:$BA$1686,P$2,FALSE))</f>
        <v>5</v>
      </c>
      <c r="Q170" s="17">
        <f>IF($C170="B",VLOOKUP($A170,Bat!$A$4:$BF$2320,Q$1,FALSE),VLOOKUP($A170,Pit!$A$4:$BA$1686,Q$2,FALSE))</f>
        <v>2</v>
      </c>
      <c r="R170" s="18">
        <f>IF($C170="B",VLOOKUP($A170,Bat!$A$4:$BF$2320,R$1,FALSE),VLOOKUP($A170,Pit!$A$4:$BA$1686,R$2,FALSE))</f>
        <v>1.0704753705737655</v>
      </c>
      <c r="S170" s="19">
        <f>IF($C170="B",VLOOKUP($A170,Bat!$A$4:$BF$2320,S$1,FALSE),VLOOKUP($A170,Pit!$A$4:$BA$1686,S$2,FALSE))</f>
        <v>0.56728244676616402</v>
      </c>
      <c r="T170" s="20" t="str">
        <f>IF($C170="B",VLOOKUP($A170,Bat!$A$4:$BF$2320,T$1,FALSE),VLOOKUP($A170,Pit!$A$4:$BA$1686,T$2,FALSE))</f>
        <v>$200k</v>
      </c>
      <c r="U170" s="17" t="str">
        <f>VLOOKUP(IF($C170="B",VLOOKUP($A170,Bat!$A$4:$AU$2320,U$1,FALSE),VLOOKUP($A170,Pit!$A$4:$BE$1686,U$2,FALSE)),COND!$A$35:$B$41,2,FALSE)</f>
        <v>??</v>
      </c>
      <c r="V170" s="21">
        <f>IF($C170="B",VLOOKUP($A170,Bat!$A$4:$AT$2284,46,FALSE),VLOOKUP($A170,Pit!$A$4:$BD$1664,56,FALSE))</f>
        <v>116</v>
      </c>
      <c r="W170" s="16">
        <f t="shared" si="12"/>
        <v>999</v>
      </c>
      <c r="X170" s="16"/>
      <c r="Y170" s="22">
        <f t="shared" si="13"/>
        <v>430</v>
      </c>
      <c r="Z170" s="16">
        <f>IFERROR(VLOOKUP($D170,Results37!$F$3:$L$1396,Z$1,FALSE),"")</f>
        <v>166</v>
      </c>
      <c r="AA170" s="47">
        <f>IF(ISERROR(VLOOKUP(D170,Results37!$F$3:$O$399,AA$1,FALSE)),"",IF(VLOOKUP(D170,Results37!$F$3:$O$399,AA$1+1,FALSE)=1,"S"&amp;VLOOKUP(D170,Results37!$F$3:$O$399,AA$1,FALSE),VLOOKUP(D170,Results37!$F$3:$O$399,AA$1,FALSE)))</f>
        <v>7</v>
      </c>
      <c r="AB170" s="16">
        <f>IFERROR(VLOOKUP($D170,Results37!$F$3:$L$1396,AB$1,FALSE),"")</f>
        <v>4</v>
      </c>
      <c r="AC170" s="16" t="str">
        <f>IFERROR(VLOOKUP($D170,Results37!$F$3:$L$1396,AC$1,FALSE),"")</f>
        <v>Amsterdam Lions</v>
      </c>
      <c r="AD170" s="16" t="str">
        <f t="shared" si="14"/>
        <v/>
      </c>
      <c r="AE170" s="20" t="str">
        <f>IF(ISERROR(VLOOKUP($AC170&amp;"-"&amp;$F170&amp;" "&amp;G170,Bonuses!$B$1:$G$1006,4,FALSE)),"",INT(VLOOKUP($AC170&amp;"-"&amp;$F170&amp;" "&amp;$G170,Bonuses!$B$1:$G$1006,4,FALSE)))</f>
        <v/>
      </c>
      <c r="AF170" s="16" t="str">
        <f>IF(ISERROR(VLOOKUP($AC170&amp;"-"&amp;$F170,Bonuses!$B$1:$G$1006,5,FALSE)),"",IF(VLOOKUP($AC170&amp;"-"&amp;$F170,Bonuses!$B$1:$G$1006,5,FALSE)="","",VLOOKUP($AC170&amp;"-"&amp;$F170,Bonuses!$B$1:$G$1006,6,FALSE)&amp;" yrs, "&amp;VLOOKUP($AC170&amp;"-"&amp;$F170,Bonuses!$B$1:$G$1006,5,FALSE)))</f>
        <v/>
      </c>
    </row>
    <row r="171" spans="1:32" s="21" customFormat="1" x14ac:dyDescent="0.25">
      <c r="A171" s="21" t="s">
        <v>2945</v>
      </c>
      <c r="B171" s="21">
        <f t="shared" si="10"/>
        <v>1</v>
      </c>
      <c r="C171" s="21" t="str">
        <f t="shared" si="11"/>
        <v>P</v>
      </c>
      <c r="D171" s="17">
        <f>IF($C171="B",VLOOKUP($A171,Bat!$A$4:$BF$2320,D$1,FALSE),VLOOKUP($A171,Pit!$A$4:$BA$1686,D$2,FALSE))</f>
        <v>6125</v>
      </c>
      <c r="E171" s="16" t="str">
        <f>IF($C171="B",VLOOKUP($A171,Bat!$A$4:$BF$2320,E$1,FALSE),VLOOKUP($A171,Pit!$A$4:$BA$1686,E$2,FALSE))</f>
        <v>SP</v>
      </c>
      <c r="F171" s="16" t="str">
        <f>IF($C171="B",VLOOKUP($A171,Bat!$A$4:$BF$2320,F$1,FALSE),VLOOKUP($A171,Pit!$A$4:$BA$1686,F$2,FALSE))</f>
        <v>Rafael</v>
      </c>
      <c r="G171" s="16" t="str">
        <f>IF($C171="B",VLOOKUP($A171,Bat!$A$4:$BF$2320,G$1,FALSE),VLOOKUP($A171,Pit!$A$4:$BA$1686,G$2,FALSE))</f>
        <v>García</v>
      </c>
      <c r="H171" s="16">
        <f>IF($C171="B",VLOOKUP($A171,Bat!$A$4:$BF$2320,H$1,FALSE),VLOOKUP($A171,Pit!$A$4:$BA$1686,H$2,FALSE))</f>
        <v>21</v>
      </c>
      <c r="I171" s="16" t="str">
        <f>IF($C171="B",VLOOKUP($A171,Bat!$A$4:$BF$2320,I$1,FALSE),VLOOKUP($A171,Pit!$A$4:$BA$1686,I$2,FALSE))</f>
        <v>L</v>
      </c>
      <c r="J171" s="16" t="str">
        <f>IF($C171="B",VLOOKUP($A171,Bat!$A$4:$BF$2320,J$1,FALSE),VLOOKUP($A171,Pit!$A$4:$BA$1686,J$2,FALSE))</f>
        <v>L</v>
      </c>
      <c r="K171" s="16" t="str">
        <f>IF($C171="B",VLOOKUP($A171,Bat!$A$4:$BF$2320,K$1,FALSE),VLOOKUP($A171,Pit!$A$4:$BA$1686,K$2,FALSE))</f>
        <v>Normal</v>
      </c>
      <c r="L171" s="17" t="str">
        <f>IF($C171="B",VLOOKUP($A171,Bat!$A$4:$BF$2320,L$1,FALSE),VLOOKUP($A171,Pit!$A$4:$BA$1686,L$2,FALSE))</f>
        <v>Normal</v>
      </c>
      <c r="M171" s="16">
        <f>IF($C171="B",VLOOKUP($A171,Bat!$A$4:$BF$2320,M$1,FALSE),VLOOKUP($A171,Pit!$A$4:$BA$1686,M$2,FALSE))</f>
        <v>4</v>
      </c>
      <c r="N171" s="16">
        <f>IF($C171="B",VLOOKUP($A171,Bat!$A$4:$BF$2320,N$1,FALSE),VLOOKUP($A171,Pit!$A$4:$BA$1686,N$2,FALSE))</f>
        <v>5</v>
      </c>
      <c r="O171" s="16">
        <f>IF($C171="B",VLOOKUP($A171,Bat!$A$4:$BF$2320,O$1,FALSE),VLOOKUP($A171,Pit!$A$4:$BA$1686,O$2,FALSE))</f>
        <v>3</v>
      </c>
      <c r="P171" s="16" t="str">
        <f>IF($C171="B",VLOOKUP($A171,Bat!$A$4:$BF$2320,P$1,FALSE),VLOOKUP($A171,Pit!$A$4:$BA$1686,P$2,FALSE))</f>
        <v>89-91 Mph</v>
      </c>
      <c r="Q171" s="17">
        <f>IF($C171="B",VLOOKUP($A171,Bat!$A$4:$BF$2320,Q$1,FALSE),VLOOKUP($A171,Pit!$A$4:$BA$1686,Q$2,FALSE))</f>
        <v>10</v>
      </c>
      <c r="R171" s="18">
        <f>IF($C171="B",VLOOKUP($A171,Bat!$A$4:$BF$2320,R$1,FALSE),VLOOKUP($A171,Pit!$A$4:$BA$1686,R$2,FALSE))</f>
        <v>25.551777443103056</v>
      </c>
      <c r="S171" s="19">
        <f>IF($C171="B",VLOOKUP($A171,Bat!$A$4:$BF$2320,S$1,FALSE),VLOOKUP($A171,Pit!$A$4:$BA$1686,S$2,FALSE))</f>
        <v>1.1871712858974162</v>
      </c>
      <c r="T171" s="20" t="str">
        <f>IF($C171="B",VLOOKUP($A171,Bat!$A$4:$BF$2320,T$1,FALSE),VLOOKUP($A171,Pit!$A$4:$BA$1686,T$2,FALSE))</f>
        <v>$180k</v>
      </c>
      <c r="U171" s="17" t="str">
        <f>VLOOKUP(IF($C171="B",VLOOKUP($A171,Bat!$A$4:$AU$2320,U$1,FALSE),VLOOKUP($A171,Pit!$A$4:$BE$1686,U$2,FALSE)),COND!$A$35:$B$41,2,FALSE)</f>
        <v>??</v>
      </c>
      <c r="V171" s="21">
        <f>IF($C171="B",VLOOKUP($A171,Bat!$A$4:$AT$2284,46,FALSE),VLOOKUP($A171,Pit!$A$4:$BD$1664,56,FALSE))</f>
        <v>123</v>
      </c>
      <c r="W171" s="16">
        <f t="shared" si="12"/>
        <v>999</v>
      </c>
      <c r="X171" s="16"/>
      <c r="Y171" s="22">
        <f t="shared" si="13"/>
        <v>247</v>
      </c>
      <c r="Z171" s="16">
        <f>IFERROR(VLOOKUP($D171,Results37!$F$3:$L$1396,Z$1,FALSE),"")</f>
        <v>167</v>
      </c>
      <c r="AA171" s="47">
        <f>IF(ISERROR(VLOOKUP(D171,Results37!$F$3:$O$399,AA$1,FALSE)),"",IF(VLOOKUP(D171,Results37!$F$3:$O$399,AA$1+1,FALSE)=1,"S"&amp;VLOOKUP(D171,Results37!$F$3:$O$399,AA$1,FALSE),VLOOKUP(D171,Results37!$F$3:$O$399,AA$1,FALSE)))</f>
        <v>7</v>
      </c>
      <c r="AB171" s="16">
        <f>IFERROR(VLOOKUP($D171,Results37!$F$3:$L$1396,AB$1,FALSE),"")</f>
        <v>5</v>
      </c>
      <c r="AC171" s="16" t="str">
        <f>IFERROR(VLOOKUP($D171,Results37!$F$3:$L$1396,AC$1,FALSE),"")</f>
        <v>London Underground</v>
      </c>
      <c r="AD171" s="16" t="str">
        <f t="shared" si="14"/>
        <v/>
      </c>
      <c r="AE171" s="20" t="str">
        <f>IF(ISERROR(VLOOKUP($AC171&amp;"-"&amp;$F171&amp;" "&amp;G171,Bonuses!$B$1:$G$1006,4,FALSE)),"",INT(VLOOKUP($AC171&amp;"-"&amp;$F171&amp;" "&amp;$G171,Bonuses!$B$1:$G$1006,4,FALSE)))</f>
        <v/>
      </c>
      <c r="AF171" s="16" t="str">
        <f>IF(ISERROR(VLOOKUP($AC171&amp;"-"&amp;$F171,Bonuses!$B$1:$G$1006,5,FALSE)),"",IF(VLOOKUP($AC171&amp;"-"&amp;$F171,Bonuses!$B$1:$G$1006,5,FALSE)="","",VLOOKUP($AC171&amp;"-"&amp;$F171,Bonuses!$B$1:$G$1006,6,FALSE)&amp;" yrs, "&amp;VLOOKUP($AC171&amp;"-"&amp;$F171,Bonuses!$B$1:$G$1006,5,FALSE)))</f>
        <v/>
      </c>
    </row>
    <row r="172" spans="1:32" s="21" customFormat="1" x14ac:dyDescent="0.25">
      <c r="A172" s="21" t="s">
        <v>2448</v>
      </c>
      <c r="B172" s="21">
        <f t="shared" si="10"/>
        <v>1</v>
      </c>
      <c r="C172" s="21" t="str">
        <f t="shared" si="11"/>
        <v>P</v>
      </c>
      <c r="D172" s="17">
        <f>IF($C172="B",VLOOKUP($A172,Bat!$A$4:$BF$2320,D$1,FALSE),VLOOKUP($A172,Pit!$A$4:$BA$1686,D$2,FALSE))</f>
        <v>2741</v>
      </c>
      <c r="E172" s="16" t="str">
        <f>IF($C172="B",VLOOKUP($A172,Bat!$A$4:$BF$2320,E$1,FALSE),VLOOKUP($A172,Pit!$A$4:$BA$1686,E$2,FALSE))</f>
        <v>CL</v>
      </c>
      <c r="F172" s="16" t="str">
        <f>IF($C172="B",VLOOKUP($A172,Bat!$A$4:$BF$2320,F$1,FALSE),VLOOKUP($A172,Pit!$A$4:$BA$1686,F$2,FALSE))</f>
        <v>Luis</v>
      </c>
      <c r="G172" s="16" t="str">
        <f>IF($C172="B",VLOOKUP($A172,Bat!$A$4:$BF$2320,G$1,FALSE),VLOOKUP($A172,Pit!$A$4:$BA$1686,G$2,FALSE))</f>
        <v>Castro</v>
      </c>
      <c r="H172" s="16">
        <f>IF($C172="B",VLOOKUP($A172,Bat!$A$4:$BF$2320,H$1,FALSE),VLOOKUP($A172,Pit!$A$4:$BA$1686,H$2,FALSE))</f>
        <v>21</v>
      </c>
      <c r="I172" s="16" t="str">
        <f>IF($C172="B",VLOOKUP($A172,Bat!$A$4:$BF$2320,I$1,FALSE),VLOOKUP($A172,Pit!$A$4:$BA$1686,I$2,FALSE))</f>
        <v>L</v>
      </c>
      <c r="J172" s="16" t="str">
        <f>IF($C172="B",VLOOKUP($A172,Bat!$A$4:$BF$2320,J$1,FALSE),VLOOKUP($A172,Pit!$A$4:$BA$1686,J$2,FALSE))</f>
        <v>R</v>
      </c>
      <c r="K172" s="16" t="str">
        <f>IF($C172="B",VLOOKUP($A172,Bat!$A$4:$BF$2320,K$1,FALSE),VLOOKUP($A172,Pit!$A$4:$BA$1686,K$2,FALSE))</f>
        <v>Low</v>
      </c>
      <c r="L172" s="17" t="str">
        <f>IF($C172="B",VLOOKUP($A172,Bat!$A$4:$BF$2320,L$1,FALSE),VLOOKUP($A172,Pit!$A$4:$BA$1686,L$2,FALSE))</f>
        <v>Normal</v>
      </c>
      <c r="M172" s="16">
        <f>IF($C172="B",VLOOKUP($A172,Bat!$A$4:$BF$2320,M$1,FALSE),VLOOKUP($A172,Pit!$A$4:$BA$1686,M$2,FALSE))</f>
        <v>5</v>
      </c>
      <c r="N172" s="16">
        <f>IF($C172="B",VLOOKUP($A172,Bat!$A$4:$BF$2320,N$1,FALSE),VLOOKUP($A172,Pit!$A$4:$BA$1686,N$2,FALSE))</f>
        <v>2</v>
      </c>
      <c r="O172" s="16">
        <f>IF($C172="B",VLOOKUP($A172,Bat!$A$4:$BF$2320,O$1,FALSE),VLOOKUP($A172,Pit!$A$4:$BA$1686,O$2,FALSE))</f>
        <v>2</v>
      </c>
      <c r="P172" s="16" t="str">
        <f>IF($C172="B",VLOOKUP($A172,Bat!$A$4:$BF$2320,P$1,FALSE),VLOOKUP($A172,Pit!$A$4:$BA$1686,P$2,FALSE))</f>
        <v>91-93 Mph</v>
      </c>
      <c r="Q172" s="17">
        <f>IF($C172="B",VLOOKUP($A172,Bat!$A$4:$BF$2320,Q$1,FALSE),VLOOKUP($A172,Pit!$A$4:$BA$1686,Q$2,FALSE))</f>
        <v>10</v>
      </c>
      <c r="R172" s="18">
        <f>IF($C172="B",VLOOKUP($A172,Bat!$A$4:$BF$2320,R$1,FALSE),VLOOKUP($A172,Pit!$A$4:$BA$1686,R$2,FALSE))</f>
        <v>13.98856853431732</v>
      </c>
      <c r="S172" s="19">
        <f>IF($C172="B",VLOOKUP($A172,Bat!$A$4:$BF$2320,S$1,FALSE),VLOOKUP($A172,Pit!$A$4:$BA$1686,S$2,FALSE))</f>
        <v>0.17134286102477531</v>
      </c>
      <c r="T172" s="20" t="str">
        <f>IF($C172="B",VLOOKUP($A172,Bat!$A$4:$BF$2320,T$1,FALSE),VLOOKUP($A172,Pit!$A$4:$BA$1686,T$2,FALSE))</f>
        <v>$210k</v>
      </c>
      <c r="U172" s="17" t="str">
        <f>VLOOKUP(IF($C172="B",VLOOKUP($A172,Bat!$A$4:$AU$2320,U$1,FALSE),VLOOKUP($A172,Pit!$A$4:$BE$1686,U$2,FALSE)),COND!$A$35:$B$41,2,FALSE)</f>
        <v>??</v>
      </c>
      <c r="V172" s="21">
        <f>IF($C172="B",VLOOKUP($A172,Bat!$A$4:$AT$2284,46,FALSE),VLOOKUP($A172,Pit!$A$4:$BD$1664,56,FALSE))</f>
        <v>229</v>
      </c>
      <c r="W172" s="16">
        <f t="shared" si="12"/>
        <v>999</v>
      </c>
      <c r="X172" s="16"/>
      <c r="Y172" s="22">
        <f t="shared" si="13"/>
        <v>626</v>
      </c>
      <c r="Z172" s="16">
        <f>IFERROR(VLOOKUP($D172,Results37!$F$3:$L$1396,Z$1,FALSE),"")</f>
        <v>168</v>
      </c>
      <c r="AA172" s="47">
        <f>IF(ISERROR(VLOOKUP(D172,Results37!$F$3:$O$399,AA$1,FALSE)),"",IF(VLOOKUP(D172,Results37!$F$3:$O$399,AA$1+1,FALSE)=1,"S"&amp;VLOOKUP(D172,Results37!$F$3:$O$399,AA$1,FALSE),VLOOKUP(D172,Results37!$F$3:$O$399,AA$1,FALSE)))</f>
        <v>7</v>
      </c>
      <c r="AB172" s="16">
        <f>IFERROR(VLOOKUP($D172,Results37!$F$3:$L$1396,AB$1,FALSE),"")</f>
        <v>6</v>
      </c>
      <c r="AC172" s="16" t="str">
        <f>IFERROR(VLOOKUP($D172,Results37!$F$3:$L$1396,AC$1,FALSE),"")</f>
        <v>Scottish Claymores</v>
      </c>
      <c r="AD172" s="16" t="str">
        <f t="shared" si="14"/>
        <v/>
      </c>
      <c r="AE172" s="20" t="str">
        <f>IF(ISERROR(VLOOKUP($AC172&amp;"-"&amp;$F172&amp;" "&amp;G172,Bonuses!$B$1:$G$1006,4,FALSE)),"",INT(VLOOKUP($AC172&amp;"-"&amp;$F172&amp;" "&amp;$G172,Bonuses!$B$1:$G$1006,4,FALSE)))</f>
        <v/>
      </c>
      <c r="AF172" s="16" t="str">
        <f>IF(ISERROR(VLOOKUP($AC172&amp;"-"&amp;$F172,Bonuses!$B$1:$G$1006,5,FALSE)),"",IF(VLOOKUP($AC172&amp;"-"&amp;$F172,Bonuses!$B$1:$G$1006,5,FALSE)="","",VLOOKUP($AC172&amp;"-"&amp;$F172,Bonuses!$B$1:$G$1006,6,FALSE)&amp;" yrs, "&amp;VLOOKUP($AC172&amp;"-"&amp;$F172,Bonuses!$B$1:$G$1006,5,FALSE)))</f>
        <v/>
      </c>
    </row>
    <row r="173" spans="1:32" s="21" customFormat="1" x14ac:dyDescent="0.25">
      <c r="A173" s="21" t="s">
        <v>1826</v>
      </c>
      <c r="B173" s="21">
        <f t="shared" si="10"/>
        <v>1</v>
      </c>
      <c r="C173" s="21" t="str">
        <f t="shared" si="11"/>
        <v>B</v>
      </c>
      <c r="D173" s="17">
        <f>IF($C173="B",VLOOKUP($A173,Bat!$A$4:$BF$2320,D$1,FALSE),VLOOKUP($A173,Pit!$A$4:$BA$1686,D$2,FALSE))</f>
        <v>3545</v>
      </c>
      <c r="E173" s="16" t="str">
        <f>IF($C173="B",VLOOKUP($A173,Bat!$A$4:$BF$2320,E$1,FALSE),VLOOKUP($A173,Pit!$A$4:$BA$1686,E$2,FALSE))</f>
        <v>C</v>
      </c>
      <c r="F173" s="16" t="str">
        <f>IF($C173="B",VLOOKUP($A173,Bat!$A$4:$BF$2320,F$1,FALSE),VLOOKUP($A173,Pit!$A$4:$BA$1686,F$2,FALSE))</f>
        <v>Dale</v>
      </c>
      <c r="G173" s="16" t="str">
        <f>IF($C173="B",VLOOKUP($A173,Bat!$A$4:$BF$2320,G$1,FALSE),VLOOKUP($A173,Pit!$A$4:$BA$1686,G$2,FALSE))</f>
        <v>Conway</v>
      </c>
      <c r="H173" s="16">
        <f>IF($C173="B",VLOOKUP($A173,Bat!$A$4:$BF$2320,H$1,FALSE),VLOOKUP($A173,Pit!$A$4:$BA$1686,H$2,FALSE))</f>
        <v>21</v>
      </c>
      <c r="I173" s="16" t="str">
        <f>IF($C173="B",VLOOKUP($A173,Bat!$A$4:$BF$2320,I$1,FALSE),VLOOKUP($A173,Pit!$A$4:$BA$1686,I$2,FALSE))</f>
        <v>R</v>
      </c>
      <c r="J173" s="16" t="str">
        <f>IF($C173="B",VLOOKUP($A173,Bat!$A$4:$BF$2320,J$1,FALSE),VLOOKUP($A173,Pit!$A$4:$BA$1686,J$2,FALSE))</f>
        <v>R</v>
      </c>
      <c r="K173" s="16" t="str">
        <f>IF($C173="B",VLOOKUP($A173,Bat!$A$4:$BF$2320,K$1,FALSE),VLOOKUP($A173,Pit!$A$4:$BA$1686,K$2,FALSE))</f>
        <v>Normal</v>
      </c>
      <c r="L173" s="17" t="str">
        <f>IF($C173="B",VLOOKUP($A173,Bat!$A$4:$BF$2320,L$1,FALSE),VLOOKUP($A173,Pit!$A$4:$BA$1686,L$2,FALSE))</f>
        <v>Normal</v>
      </c>
      <c r="M173" s="16">
        <f>IF($C173="B",VLOOKUP($A173,Bat!$A$4:$BF$2320,M$1,FALSE),VLOOKUP($A173,Pit!$A$4:$BA$1686,M$2,FALSE))</f>
        <v>6</v>
      </c>
      <c r="N173" s="16">
        <f>IF($C173="B",VLOOKUP($A173,Bat!$A$4:$BF$2320,N$1,FALSE),VLOOKUP($A173,Pit!$A$4:$BA$1686,N$2,FALSE))</f>
        <v>3</v>
      </c>
      <c r="O173" s="16">
        <f>IF($C173="B",VLOOKUP($A173,Bat!$A$4:$BF$2320,O$1,FALSE),VLOOKUP($A173,Pit!$A$4:$BA$1686,O$2,FALSE))</f>
        <v>3</v>
      </c>
      <c r="P173" s="16">
        <f>IF($C173="B",VLOOKUP($A173,Bat!$A$4:$BF$2320,P$1,FALSE),VLOOKUP($A173,Pit!$A$4:$BA$1686,P$2,FALSE))</f>
        <v>3</v>
      </c>
      <c r="Q173" s="17">
        <f>IF($C173="B",VLOOKUP($A173,Bat!$A$4:$BF$2320,Q$1,FALSE),VLOOKUP($A173,Pit!$A$4:$BA$1686,Q$2,FALSE))</f>
        <v>5</v>
      </c>
      <c r="R173" s="18">
        <f>IF($C173="B",VLOOKUP($A173,Bat!$A$4:$BF$2320,R$1,FALSE),VLOOKUP($A173,Pit!$A$4:$BA$1686,R$2,FALSE))</f>
        <v>12.516418011706794</v>
      </c>
      <c r="S173" s="19">
        <f>IF($C173="B",VLOOKUP($A173,Bat!$A$4:$BF$2320,S$1,FALSE),VLOOKUP($A173,Pit!$A$4:$BA$1686,S$2,FALSE))</f>
        <v>2.1992040085566416</v>
      </c>
      <c r="T173" s="20" t="str">
        <f>IF($C173="B",VLOOKUP($A173,Bat!$A$4:$BF$2320,T$1,FALSE),VLOOKUP($A173,Pit!$A$4:$BA$1686,T$2,FALSE))</f>
        <v>$90k</v>
      </c>
      <c r="U173" s="17" t="str">
        <f>VLOOKUP(IF($C173="B",VLOOKUP($A173,Bat!$A$4:$AU$2320,U$1,FALSE),VLOOKUP($A173,Pit!$A$4:$BE$1686,U$2,FALSE)),COND!$A$35:$B$41,2,FALSE)</f>
        <v>??</v>
      </c>
      <c r="V173" s="21">
        <f>IF($C173="B",VLOOKUP($A173,Bat!$A$4:$AT$2284,46,FALSE),VLOOKUP($A173,Pit!$A$4:$BD$1664,56,FALSE))</f>
        <v>53</v>
      </c>
      <c r="W173" s="16">
        <f t="shared" si="12"/>
        <v>999</v>
      </c>
      <c r="X173" s="16"/>
      <c r="Y173" s="22">
        <f t="shared" si="13"/>
        <v>71</v>
      </c>
      <c r="Z173" s="16">
        <f>IFERROR(VLOOKUP($D173,Results37!$F$3:$L$1396,Z$1,FALSE),"")</f>
        <v>169</v>
      </c>
      <c r="AA173" s="47">
        <f>IF(ISERROR(VLOOKUP(D173,Results37!$F$3:$O$399,AA$1,FALSE)),"",IF(VLOOKUP(D173,Results37!$F$3:$O$399,AA$1+1,FALSE)=1,"S"&amp;VLOOKUP(D173,Results37!$F$3:$O$399,AA$1,FALSE),VLOOKUP(D173,Results37!$F$3:$O$399,AA$1,FALSE)))</f>
        <v>7</v>
      </c>
      <c r="AB173" s="16">
        <f>IFERROR(VLOOKUP($D173,Results37!$F$3:$L$1396,AB$1,FALSE),"")</f>
        <v>7</v>
      </c>
      <c r="AC173" s="16" t="str">
        <f>IFERROR(VLOOKUP($D173,Results37!$F$3:$L$1396,AC$1,FALSE),"")</f>
        <v>Toyama Wind Dancers</v>
      </c>
      <c r="AD173" s="16" t="str">
        <f t="shared" si="14"/>
        <v/>
      </c>
      <c r="AE173" s="20" t="str">
        <f>IF(ISERROR(VLOOKUP($AC173&amp;"-"&amp;$F173&amp;" "&amp;G173,Bonuses!$B$1:$G$1006,4,FALSE)),"",INT(VLOOKUP($AC173&amp;"-"&amp;$F173&amp;" "&amp;$G173,Bonuses!$B$1:$G$1006,4,FALSE)))</f>
        <v/>
      </c>
      <c r="AF173" s="16" t="str">
        <f>IF(ISERROR(VLOOKUP($AC173&amp;"-"&amp;$F173,Bonuses!$B$1:$G$1006,5,FALSE)),"",IF(VLOOKUP($AC173&amp;"-"&amp;$F173,Bonuses!$B$1:$G$1006,5,FALSE)="","",VLOOKUP($AC173&amp;"-"&amp;$F173,Bonuses!$B$1:$G$1006,6,FALSE)&amp;" yrs, "&amp;VLOOKUP($AC173&amp;"-"&amp;$F173,Bonuses!$B$1:$G$1006,5,FALSE)))</f>
        <v/>
      </c>
    </row>
    <row r="174" spans="1:32" s="21" customFormat="1" x14ac:dyDescent="0.25">
      <c r="A174" s="21" t="s">
        <v>2608</v>
      </c>
      <c r="B174" s="21">
        <f t="shared" si="10"/>
        <v>1</v>
      </c>
      <c r="C174" s="21" t="str">
        <f t="shared" si="11"/>
        <v>P</v>
      </c>
      <c r="D174" s="17">
        <f>IF($C174="B",VLOOKUP($A174,Bat!$A$4:$BF$2320,D$1,FALSE),VLOOKUP($A174,Pit!$A$4:$BA$1686,D$2,FALSE))</f>
        <v>5068</v>
      </c>
      <c r="E174" s="16" t="str">
        <f>IF($C174="B",VLOOKUP($A174,Bat!$A$4:$BF$2320,E$1,FALSE),VLOOKUP($A174,Pit!$A$4:$BA$1686,E$2,FALSE))</f>
        <v>SP</v>
      </c>
      <c r="F174" s="16" t="str">
        <f>IF($C174="B",VLOOKUP($A174,Bat!$A$4:$BF$2320,F$1,FALSE),VLOOKUP($A174,Pit!$A$4:$BA$1686,F$2,FALSE))</f>
        <v>Martin</v>
      </c>
      <c r="G174" s="16" t="str">
        <f>IF($C174="B",VLOOKUP($A174,Bat!$A$4:$BF$2320,G$1,FALSE),VLOOKUP($A174,Pit!$A$4:$BA$1686,G$2,FALSE))</f>
        <v>Howard</v>
      </c>
      <c r="H174" s="16">
        <f>IF($C174="B",VLOOKUP($A174,Bat!$A$4:$BF$2320,H$1,FALSE),VLOOKUP($A174,Pit!$A$4:$BA$1686,H$2,FALSE))</f>
        <v>18</v>
      </c>
      <c r="I174" s="16" t="str">
        <f>IF($C174="B",VLOOKUP($A174,Bat!$A$4:$BF$2320,I$1,FALSE),VLOOKUP($A174,Pit!$A$4:$BA$1686,I$2,FALSE))</f>
        <v>R</v>
      </c>
      <c r="J174" s="16" t="str">
        <f>IF($C174="B",VLOOKUP($A174,Bat!$A$4:$BF$2320,J$1,FALSE),VLOOKUP($A174,Pit!$A$4:$BA$1686,J$2,FALSE))</f>
        <v>R</v>
      </c>
      <c r="K174" s="16" t="str">
        <f>IF($C174="B",VLOOKUP($A174,Bat!$A$4:$BF$2320,K$1,FALSE),VLOOKUP($A174,Pit!$A$4:$BA$1686,K$2,FALSE))</f>
        <v>Normal</v>
      </c>
      <c r="L174" s="17" t="str">
        <f>IF($C174="B",VLOOKUP($A174,Bat!$A$4:$BF$2320,L$1,FALSE),VLOOKUP($A174,Pit!$A$4:$BA$1686,L$2,FALSE))</f>
        <v>Low</v>
      </c>
      <c r="M174" s="16">
        <f>IF($C174="B",VLOOKUP($A174,Bat!$A$4:$BF$2320,M$1,FALSE),VLOOKUP($A174,Pit!$A$4:$BA$1686,M$2,FALSE))</f>
        <v>4</v>
      </c>
      <c r="N174" s="16">
        <f>IF($C174="B",VLOOKUP($A174,Bat!$A$4:$BF$2320,N$1,FALSE),VLOOKUP($A174,Pit!$A$4:$BA$1686,N$2,FALSE))</f>
        <v>4</v>
      </c>
      <c r="O174" s="16">
        <f>IF($C174="B",VLOOKUP($A174,Bat!$A$4:$BF$2320,O$1,FALSE),VLOOKUP($A174,Pit!$A$4:$BA$1686,O$2,FALSE))</f>
        <v>2</v>
      </c>
      <c r="P174" s="16" t="str">
        <f>IF($C174="B",VLOOKUP($A174,Bat!$A$4:$BF$2320,P$1,FALSE),VLOOKUP($A174,Pit!$A$4:$BA$1686,P$2,FALSE))</f>
        <v>90-92 Mph</v>
      </c>
      <c r="Q174" s="17">
        <f>IF($C174="B",VLOOKUP($A174,Bat!$A$4:$BF$2320,Q$1,FALSE),VLOOKUP($A174,Pit!$A$4:$BA$1686,Q$2,FALSE))</f>
        <v>9</v>
      </c>
      <c r="R174" s="18">
        <f>IF($C174="B",VLOOKUP($A174,Bat!$A$4:$BF$2320,R$1,FALSE),VLOOKUP($A174,Pit!$A$4:$BA$1686,R$2,FALSE))</f>
        <v>16.457793528517907</v>
      </c>
      <c r="S174" s="19">
        <f>IF($C174="B",VLOOKUP($A174,Bat!$A$4:$BF$2320,S$1,FALSE),VLOOKUP($A174,Pit!$A$4:$BA$1686,S$2,FALSE))</f>
        <v>0.38826438828431681</v>
      </c>
      <c r="T174" s="20" t="str">
        <f>IF($C174="B",VLOOKUP($A174,Bat!$A$4:$BF$2320,T$1,FALSE),VLOOKUP($A174,Pit!$A$4:$BA$1686,T$2,FALSE))</f>
        <v>$190k</v>
      </c>
      <c r="U174" s="17" t="str">
        <f>VLOOKUP(IF($C174="B",VLOOKUP($A174,Bat!$A$4:$AU$2320,U$1,FALSE),VLOOKUP($A174,Pit!$A$4:$BE$1686,U$2,FALSE)),COND!$A$35:$B$41,2,FALSE)</f>
        <v>??</v>
      </c>
      <c r="V174" s="21">
        <f>IF($C174="B",VLOOKUP($A174,Bat!$A$4:$AT$2284,46,FALSE),VLOOKUP($A174,Pit!$A$4:$BD$1664,56,FALSE))</f>
        <v>196</v>
      </c>
      <c r="W174" s="16">
        <f t="shared" si="12"/>
        <v>999</v>
      </c>
      <c r="X174" s="16"/>
      <c r="Y174" s="22">
        <f t="shared" si="13"/>
        <v>521</v>
      </c>
      <c r="Z174" s="16">
        <f>IFERROR(VLOOKUP($D174,Results37!$F$3:$L$1396,Z$1,FALSE),"")</f>
        <v>170</v>
      </c>
      <c r="AA174" s="47">
        <f>IF(ISERROR(VLOOKUP(D174,Results37!$F$3:$O$399,AA$1,FALSE)),"",IF(VLOOKUP(D174,Results37!$F$3:$O$399,AA$1+1,FALSE)=1,"S"&amp;VLOOKUP(D174,Results37!$F$3:$O$399,AA$1,FALSE),VLOOKUP(D174,Results37!$F$3:$O$399,AA$1,FALSE)))</f>
        <v>7</v>
      </c>
      <c r="AB174" s="16">
        <f>IFERROR(VLOOKUP($D174,Results37!$F$3:$L$1396,AB$1,FALSE),"")</f>
        <v>8</v>
      </c>
      <c r="AC174" s="16" t="str">
        <f>IFERROR(VLOOKUP($D174,Results37!$F$3:$L$1396,AC$1,FALSE),"")</f>
        <v>Reno Zephyrs</v>
      </c>
      <c r="AD174" s="16" t="str">
        <f t="shared" si="14"/>
        <v/>
      </c>
      <c r="AE174" s="20" t="str">
        <f>IF(ISERROR(VLOOKUP($AC174&amp;"-"&amp;$F174&amp;" "&amp;G174,Bonuses!$B$1:$G$1006,4,FALSE)),"",INT(VLOOKUP($AC174&amp;"-"&amp;$F174&amp;" "&amp;$G174,Bonuses!$B$1:$G$1006,4,FALSE)))</f>
        <v/>
      </c>
      <c r="AF174" s="16" t="str">
        <f>IF(ISERROR(VLOOKUP($AC174&amp;"-"&amp;$F174,Bonuses!$B$1:$G$1006,5,FALSE)),"",IF(VLOOKUP($AC174&amp;"-"&amp;$F174,Bonuses!$B$1:$G$1006,5,FALSE)="","",VLOOKUP($AC174&amp;"-"&amp;$F174,Bonuses!$B$1:$G$1006,6,FALSE)&amp;" yrs, "&amp;VLOOKUP($AC174&amp;"-"&amp;$F174,Bonuses!$B$1:$G$1006,5,FALSE)))</f>
        <v/>
      </c>
    </row>
    <row r="175" spans="1:32" s="21" customFormat="1" x14ac:dyDescent="0.25">
      <c r="A175" s="21" t="s">
        <v>2047</v>
      </c>
      <c r="B175" s="21">
        <f t="shared" si="10"/>
        <v>1</v>
      </c>
      <c r="C175" s="21" t="str">
        <f t="shared" si="11"/>
        <v>B</v>
      </c>
      <c r="D175" s="17">
        <f>IF($C175="B",VLOOKUP($A175,Bat!$A$4:$BF$2320,D$1,FALSE),VLOOKUP($A175,Pit!$A$4:$BA$1686,D$2,FALSE))</f>
        <v>13617</v>
      </c>
      <c r="E175" s="16" t="str">
        <f>IF($C175="B",VLOOKUP($A175,Bat!$A$4:$BF$2320,E$1,FALSE),VLOOKUP($A175,Pit!$A$4:$BA$1686,E$2,FALSE))</f>
        <v>CF</v>
      </c>
      <c r="F175" s="16" t="str">
        <f>IF($C175="B",VLOOKUP($A175,Bat!$A$4:$BF$2320,F$1,FALSE),VLOOKUP($A175,Pit!$A$4:$BA$1686,F$2,FALSE))</f>
        <v>Haranobu</v>
      </c>
      <c r="G175" s="16" t="str">
        <f>IF($C175="B",VLOOKUP($A175,Bat!$A$4:$BF$2320,G$1,FALSE),VLOOKUP($A175,Pit!$A$4:$BA$1686,G$2,FALSE))</f>
        <v>Chikafuji</v>
      </c>
      <c r="H175" s="16">
        <f>IF($C175="B",VLOOKUP($A175,Bat!$A$4:$BF$2320,H$1,FALSE),VLOOKUP($A175,Pit!$A$4:$BA$1686,H$2,FALSE))</f>
        <v>23</v>
      </c>
      <c r="I175" s="16" t="str">
        <f>IF($C175="B",VLOOKUP($A175,Bat!$A$4:$BF$2320,I$1,FALSE),VLOOKUP($A175,Pit!$A$4:$BA$1686,I$2,FALSE))</f>
        <v>L</v>
      </c>
      <c r="J175" s="16" t="str">
        <f>IF($C175="B",VLOOKUP($A175,Bat!$A$4:$BF$2320,J$1,FALSE),VLOOKUP($A175,Pit!$A$4:$BA$1686,J$2,FALSE))</f>
        <v>L</v>
      </c>
      <c r="K175" s="16" t="str">
        <f>IF($C175="B",VLOOKUP($A175,Bat!$A$4:$BF$2320,K$1,FALSE),VLOOKUP($A175,Pit!$A$4:$BA$1686,K$2,FALSE))</f>
        <v>Low</v>
      </c>
      <c r="L175" s="17" t="str">
        <f>IF($C175="B",VLOOKUP($A175,Bat!$A$4:$BF$2320,L$1,FALSE),VLOOKUP($A175,Pit!$A$4:$BA$1686,L$2,FALSE))</f>
        <v>High</v>
      </c>
      <c r="M175" s="16">
        <f>IF($C175="B",VLOOKUP($A175,Bat!$A$4:$BF$2320,M$1,FALSE),VLOOKUP($A175,Pit!$A$4:$BA$1686,M$2,FALSE))</f>
        <v>1</v>
      </c>
      <c r="N175" s="16">
        <f>IF($C175="B",VLOOKUP($A175,Bat!$A$4:$BF$2320,N$1,FALSE),VLOOKUP($A175,Pit!$A$4:$BA$1686,N$2,FALSE))</f>
        <v>4</v>
      </c>
      <c r="O175" s="16">
        <f>IF($C175="B",VLOOKUP($A175,Bat!$A$4:$BF$2320,O$1,FALSE),VLOOKUP($A175,Pit!$A$4:$BA$1686,O$2,FALSE))</f>
        <v>4</v>
      </c>
      <c r="P175" s="16">
        <f>IF($C175="B",VLOOKUP($A175,Bat!$A$4:$BF$2320,P$1,FALSE),VLOOKUP($A175,Pit!$A$4:$BA$1686,P$2,FALSE))</f>
        <v>8</v>
      </c>
      <c r="Q175" s="17">
        <f>IF($C175="B",VLOOKUP($A175,Bat!$A$4:$BF$2320,Q$1,FALSE),VLOOKUP($A175,Pit!$A$4:$BA$1686,Q$2,FALSE))</f>
        <v>1</v>
      </c>
      <c r="R175" s="18">
        <f>IF($C175="B",VLOOKUP($A175,Bat!$A$4:$BF$2320,R$1,FALSE),VLOOKUP($A175,Pit!$A$4:$BA$1686,R$2,FALSE))</f>
        <v>-1.1881583605441257</v>
      </c>
      <c r="S175" s="19">
        <f>IF($C175="B",VLOOKUP($A175,Bat!$A$4:$BF$2320,S$1,FALSE),VLOOKUP($A175,Pit!$A$4:$BA$1686,S$2,FALSE))</f>
        <v>0.24525452809107121</v>
      </c>
      <c r="T175" s="20" t="str">
        <f>IF($C175="B",VLOOKUP($A175,Bat!$A$4:$BF$2320,T$1,FALSE),VLOOKUP($A175,Pit!$A$4:$BA$1686,T$2,FALSE))</f>
        <v>Slot</v>
      </c>
      <c r="U175" s="17" t="str">
        <f>VLOOKUP(IF($C175="B",VLOOKUP($A175,Bat!$A$4:$AU$2320,U$1,FALSE),VLOOKUP($A175,Pit!$A$4:$BE$1686,U$2,FALSE)),COND!$A$35:$B$41,2,FALSE)</f>
        <v>??</v>
      </c>
      <c r="V175" s="21">
        <f>IF($C175="B",VLOOKUP($A175,Bat!$A$4:$AT$2284,46,FALSE),VLOOKUP($A175,Pit!$A$4:$BD$1664,56,FALSE))</f>
        <v>923</v>
      </c>
      <c r="W175" s="16">
        <f t="shared" si="12"/>
        <v>923</v>
      </c>
      <c r="X175" s="16"/>
      <c r="Y175" s="22">
        <f t="shared" si="13"/>
        <v>580</v>
      </c>
      <c r="Z175" s="16">
        <f>IFERROR(VLOOKUP($D175,Results37!$F$3:$L$1396,Z$1,FALSE),"")</f>
        <v>171</v>
      </c>
      <c r="AA175" s="47">
        <f>IF(ISERROR(VLOOKUP(D175,Results37!$F$3:$O$399,AA$1,FALSE)),"",IF(VLOOKUP(D175,Results37!$F$3:$O$399,AA$1+1,FALSE)=1,"S"&amp;VLOOKUP(D175,Results37!$F$3:$O$399,AA$1,FALSE),VLOOKUP(D175,Results37!$F$3:$O$399,AA$1,FALSE)))</f>
        <v>7</v>
      </c>
      <c r="AB175" s="16">
        <f>IFERROR(VLOOKUP($D175,Results37!$F$3:$L$1396,AB$1,FALSE),"")</f>
        <v>9</v>
      </c>
      <c r="AC175" s="16" t="str">
        <f>IFERROR(VLOOKUP($D175,Results37!$F$3:$L$1396,AC$1,FALSE),"")</f>
        <v>Palm Springs Codgers</v>
      </c>
      <c r="AD175" s="16" t="str">
        <f t="shared" si="14"/>
        <v/>
      </c>
      <c r="AE175" s="20" t="str">
        <f>IF(ISERROR(VLOOKUP($AC175&amp;"-"&amp;$F175&amp;" "&amp;G175,Bonuses!$B$1:$G$1006,4,FALSE)),"",INT(VLOOKUP($AC175&amp;"-"&amp;$F175&amp;" "&amp;$G175,Bonuses!$B$1:$G$1006,4,FALSE)))</f>
        <v/>
      </c>
      <c r="AF175" s="16" t="str">
        <f>IF(ISERROR(VLOOKUP($AC175&amp;"-"&amp;$F175,Bonuses!$B$1:$G$1006,5,FALSE)),"",IF(VLOOKUP($AC175&amp;"-"&amp;$F175,Bonuses!$B$1:$G$1006,5,FALSE)="","",VLOOKUP($AC175&amp;"-"&amp;$F175,Bonuses!$B$1:$G$1006,6,FALSE)&amp;" yrs, "&amp;VLOOKUP($AC175&amp;"-"&amp;$F175,Bonuses!$B$1:$G$1006,5,FALSE)))</f>
        <v/>
      </c>
    </row>
    <row r="176" spans="1:32" s="21" customFormat="1" x14ac:dyDescent="0.25">
      <c r="A176" s="21" t="s">
        <v>1897</v>
      </c>
      <c r="B176" s="21">
        <f t="shared" si="10"/>
        <v>1</v>
      </c>
      <c r="C176" s="21" t="str">
        <f t="shared" si="11"/>
        <v>B</v>
      </c>
      <c r="D176" s="17">
        <f>IF($C176="B",VLOOKUP($A176,Bat!$A$4:$BF$2320,D$1,FALSE),VLOOKUP($A176,Pit!$A$4:$BA$1686,D$2,FALSE))</f>
        <v>14605</v>
      </c>
      <c r="E176" s="16" t="str">
        <f>IF($C176="B",VLOOKUP($A176,Bat!$A$4:$BF$2320,E$1,FALSE),VLOOKUP($A176,Pit!$A$4:$BA$1686,E$2,FALSE))</f>
        <v>1B</v>
      </c>
      <c r="F176" s="16" t="str">
        <f>IF($C176="B",VLOOKUP($A176,Bat!$A$4:$BF$2320,F$1,FALSE),VLOOKUP($A176,Pit!$A$4:$BA$1686,F$2,FALSE))</f>
        <v>Pedro</v>
      </c>
      <c r="G176" s="16" t="str">
        <f>IF($C176="B",VLOOKUP($A176,Bat!$A$4:$BF$2320,G$1,FALSE),VLOOKUP($A176,Pit!$A$4:$BA$1686,G$2,FALSE))</f>
        <v>Moreno</v>
      </c>
      <c r="H176" s="16">
        <f>IF($C176="B",VLOOKUP($A176,Bat!$A$4:$BF$2320,H$1,FALSE),VLOOKUP($A176,Pit!$A$4:$BA$1686,H$2,FALSE))</f>
        <v>21</v>
      </c>
      <c r="I176" s="16" t="str">
        <f>IF($C176="B",VLOOKUP($A176,Bat!$A$4:$BF$2320,I$1,FALSE),VLOOKUP($A176,Pit!$A$4:$BA$1686,I$2,FALSE))</f>
        <v>L</v>
      </c>
      <c r="J176" s="16" t="str">
        <f>IF($C176="B",VLOOKUP($A176,Bat!$A$4:$BF$2320,J$1,FALSE),VLOOKUP($A176,Pit!$A$4:$BA$1686,J$2,FALSE))</f>
        <v>L</v>
      </c>
      <c r="K176" s="16" t="str">
        <f>IF($C176="B",VLOOKUP($A176,Bat!$A$4:$BF$2320,K$1,FALSE),VLOOKUP($A176,Pit!$A$4:$BA$1686,K$2,FALSE))</f>
        <v>Normal</v>
      </c>
      <c r="L176" s="17" t="str">
        <f>IF($C176="B",VLOOKUP($A176,Bat!$A$4:$BF$2320,L$1,FALSE),VLOOKUP($A176,Pit!$A$4:$BA$1686,L$2,FALSE))</f>
        <v>Normal</v>
      </c>
      <c r="M176" s="16">
        <f>IF($C176="B",VLOOKUP($A176,Bat!$A$4:$BF$2320,M$1,FALSE),VLOOKUP($A176,Pit!$A$4:$BA$1686,M$2,FALSE))</f>
        <v>2</v>
      </c>
      <c r="N176" s="16">
        <f>IF($C176="B",VLOOKUP($A176,Bat!$A$4:$BF$2320,N$1,FALSE),VLOOKUP($A176,Pit!$A$4:$BA$1686,N$2,FALSE))</f>
        <v>5</v>
      </c>
      <c r="O176" s="16">
        <f>IF($C176="B",VLOOKUP($A176,Bat!$A$4:$BF$2320,O$1,FALSE),VLOOKUP($A176,Pit!$A$4:$BA$1686,O$2,FALSE))</f>
        <v>5</v>
      </c>
      <c r="P176" s="16">
        <f>IF($C176="B",VLOOKUP($A176,Bat!$A$4:$BF$2320,P$1,FALSE),VLOOKUP($A176,Pit!$A$4:$BA$1686,P$2,FALSE))</f>
        <v>6</v>
      </c>
      <c r="Q176" s="17">
        <f>IF($C176="B",VLOOKUP($A176,Bat!$A$4:$BF$2320,Q$1,FALSE),VLOOKUP($A176,Pit!$A$4:$BA$1686,Q$2,FALSE))</f>
        <v>2</v>
      </c>
      <c r="R176" s="18">
        <f>IF($C176="B",VLOOKUP($A176,Bat!$A$4:$BF$2320,R$1,FALSE),VLOOKUP($A176,Pit!$A$4:$BA$1686,R$2,FALSE))</f>
        <v>1.0419458929995304</v>
      </c>
      <c r="S176" s="19">
        <f>IF($C176="B",VLOOKUP($A176,Bat!$A$4:$BF$2320,S$1,FALSE),VLOOKUP($A176,Pit!$A$4:$BA$1686,S$2,FALSE))</f>
        <v>0.56321481589820044</v>
      </c>
      <c r="T176" s="20" t="str">
        <f>IF($C176="B",VLOOKUP($A176,Bat!$A$4:$BF$2320,T$1,FALSE),VLOOKUP($A176,Pit!$A$4:$BA$1686,T$2,FALSE))</f>
        <v>$210k</v>
      </c>
      <c r="U176" s="17" t="str">
        <f>VLOOKUP(IF($C176="B",VLOOKUP($A176,Bat!$A$4:$AU$2320,U$1,FALSE),VLOOKUP($A176,Pit!$A$4:$BE$1686,U$2,FALSE)),COND!$A$35:$B$41,2,FALSE)</f>
        <v>??</v>
      </c>
      <c r="V176" s="21">
        <f>IF($C176="B",VLOOKUP($A176,Bat!$A$4:$AT$2284,46,FALSE),VLOOKUP($A176,Pit!$A$4:$BD$1664,56,FALSE))</f>
        <v>204</v>
      </c>
      <c r="W176" s="16">
        <f t="shared" si="12"/>
        <v>999</v>
      </c>
      <c r="X176" s="16"/>
      <c r="Y176" s="22">
        <f t="shared" si="13"/>
        <v>432</v>
      </c>
      <c r="Z176" s="16">
        <f>IFERROR(VLOOKUP($D176,Results37!$F$3:$L$1396,Z$1,FALSE),"")</f>
        <v>172</v>
      </c>
      <c r="AA176" s="47">
        <f>IF(ISERROR(VLOOKUP(D176,Results37!$F$3:$O$399,AA$1,FALSE)),"",IF(VLOOKUP(D176,Results37!$F$3:$O$399,AA$1+1,FALSE)=1,"S"&amp;VLOOKUP(D176,Results37!$F$3:$O$399,AA$1,FALSE),VLOOKUP(D176,Results37!$F$3:$O$399,AA$1,FALSE)))</f>
        <v>7</v>
      </c>
      <c r="AB176" s="16">
        <f>IFERROR(VLOOKUP($D176,Results37!$F$3:$L$1396,AB$1,FALSE),"")</f>
        <v>10</v>
      </c>
      <c r="AC176" s="16" t="str">
        <f>IFERROR(VLOOKUP($D176,Results37!$F$3:$L$1396,AC$1,FALSE),"")</f>
        <v>New Orleans Trendsetters</v>
      </c>
      <c r="AD176" s="16" t="str">
        <f t="shared" si="14"/>
        <v/>
      </c>
      <c r="AE176" s="20" t="str">
        <f>IF(ISERROR(VLOOKUP($AC176&amp;"-"&amp;$F176&amp;" "&amp;G176,Bonuses!$B$1:$G$1006,4,FALSE)),"",INT(VLOOKUP($AC176&amp;"-"&amp;$F176&amp;" "&amp;$G176,Bonuses!$B$1:$G$1006,4,FALSE)))</f>
        <v/>
      </c>
      <c r="AF176" s="16" t="str">
        <f>IF(ISERROR(VLOOKUP($AC176&amp;"-"&amp;$F176,Bonuses!$B$1:$G$1006,5,FALSE)),"",IF(VLOOKUP($AC176&amp;"-"&amp;$F176,Bonuses!$B$1:$G$1006,5,FALSE)="","",VLOOKUP($AC176&amp;"-"&amp;$F176,Bonuses!$B$1:$G$1006,6,FALSE)&amp;" yrs, "&amp;VLOOKUP($AC176&amp;"-"&amp;$F176,Bonuses!$B$1:$G$1006,5,FALSE)))</f>
        <v/>
      </c>
    </row>
    <row r="177" spans="1:32" s="21" customFormat="1" x14ac:dyDescent="0.25">
      <c r="A177" s="21" t="s">
        <v>2387</v>
      </c>
      <c r="B177" s="21">
        <f t="shared" si="10"/>
        <v>1</v>
      </c>
      <c r="C177" s="21" t="str">
        <f t="shared" si="11"/>
        <v>P</v>
      </c>
      <c r="D177" s="17">
        <f>IF($C177="B",VLOOKUP($A177,Bat!$A$4:$BF$2320,D$1,FALSE),VLOOKUP($A177,Pit!$A$4:$BA$1686,D$2,FALSE))</f>
        <v>11316</v>
      </c>
      <c r="E177" s="16" t="str">
        <f>IF($C177="B",VLOOKUP($A177,Bat!$A$4:$BF$2320,E$1,FALSE),VLOOKUP($A177,Pit!$A$4:$BA$1686,E$2,FALSE))</f>
        <v>SP</v>
      </c>
      <c r="F177" s="16" t="str">
        <f>IF($C177="B",VLOOKUP($A177,Bat!$A$4:$BF$2320,F$1,FALSE),VLOOKUP($A177,Pit!$A$4:$BA$1686,F$2,FALSE))</f>
        <v>Jake</v>
      </c>
      <c r="G177" s="16" t="str">
        <f>IF($C177="B",VLOOKUP($A177,Bat!$A$4:$BF$2320,G$1,FALSE),VLOOKUP($A177,Pit!$A$4:$BA$1686,G$2,FALSE))</f>
        <v>Aynsley</v>
      </c>
      <c r="H177" s="16">
        <f>IF($C177="B",VLOOKUP($A177,Bat!$A$4:$BF$2320,H$1,FALSE),VLOOKUP($A177,Pit!$A$4:$BA$1686,H$2,FALSE))</f>
        <v>21</v>
      </c>
      <c r="I177" s="16" t="str">
        <f>IF($C177="B",VLOOKUP($A177,Bat!$A$4:$BF$2320,I$1,FALSE),VLOOKUP($A177,Pit!$A$4:$BA$1686,I$2,FALSE))</f>
        <v>L</v>
      </c>
      <c r="J177" s="16" t="str">
        <f>IF($C177="B",VLOOKUP($A177,Bat!$A$4:$BF$2320,J$1,FALSE),VLOOKUP($A177,Pit!$A$4:$BA$1686,J$2,FALSE))</f>
        <v>L</v>
      </c>
      <c r="K177" s="16" t="str">
        <f>IF($C177="B",VLOOKUP($A177,Bat!$A$4:$BF$2320,K$1,FALSE),VLOOKUP($A177,Pit!$A$4:$BA$1686,K$2,FALSE))</f>
        <v>Normal</v>
      </c>
      <c r="L177" s="17" t="str">
        <f>IF($C177="B",VLOOKUP($A177,Bat!$A$4:$BF$2320,L$1,FALSE),VLOOKUP($A177,Pit!$A$4:$BA$1686,L$2,FALSE))</f>
        <v>Normal</v>
      </c>
      <c r="M177" s="16">
        <f>IF($C177="B",VLOOKUP($A177,Bat!$A$4:$BF$2320,M$1,FALSE),VLOOKUP($A177,Pit!$A$4:$BA$1686,M$2,FALSE))</f>
        <v>5</v>
      </c>
      <c r="N177" s="16">
        <f>IF($C177="B",VLOOKUP($A177,Bat!$A$4:$BF$2320,N$1,FALSE),VLOOKUP($A177,Pit!$A$4:$BA$1686,N$2,FALSE))</f>
        <v>3</v>
      </c>
      <c r="O177" s="16">
        <f>IF($C177="B",VLOOKUP($A177,Bat!$A$4:$BF$2320,O$1,FALSE),VLOOKUP($A177,Pit!$A$4:$BA$1686,O$2,FALSE))</f>
        <v>2</v>
      </c>
      <c r="P177" s="16" t="str">
        <f>IF($C177="B",VLOOKUP($A177,Bat!$A$4:$BF$2320,P$1,FALSE),VLOOKUP($A177,Pit!$A$4:$BA$1686,P$2,FALSE))</f>
        <v>93-95 Mph</v>
      </c>
      <c r="Q177" s="17">
        <f>IF($C177="B",VLOOKUP($A177,Bat!$A$4:$BF$2320,Q$1,FALSE),VLOOKUP($A177,Pit!$A$4:$BA$1686,Q$2,FALSE))</f>
        <v>9</v>
      </c>
      <c r="R177" s="18">
        <f>IF($C177="B",VLOOKUP($A177,Bat!$A$4:$BF$2320,R$1,FALSE),VLOOKUP($A177,Pit!$A$4:$BA$1686,R$2,FALSE))</f>
        <v>19.646034714835174</v>
      </c>
      <c r="S177" s="19">
        <f>IF($C177="B",VLOOKUP($A177,Bat!$A$4:$BF$2320,S$1,FALSE),VLOOKUP($A177,Pit!$A$4:$BA$1686,S$2,FALSE))</f>
        <v>0.66835152049464797</v>
      </c>
      <c r="T177" s="20" t="str">
        <f>IF($C177="B",VLOOKUP($A177,Bat!$A$4:$BF$2320,T$1,FALSE),VLOOKUP($A177,Pit!$A$4:$BA$1686,T$2,FALSE))</f>
        <v>$100k</v>
      </c>
      <c r="U177" s="17" t="str">
        <f>VLOOKUP(IF($C177="B",VLOOKUP($A177,Bat!$A$4:$AU$2320,U$1,FALSE),VLOOKUP($A177,Pit!$A$4:$BE$1686,U$2,FALSE)),COND!$A$35:$B$41,2,FALSE)</f>
        <v>??</v>
      </c>
      <c r="V177" s="21">
        <f>IF($C177="B",VLOOKUP($A177,Bat!$A$4:$AT$2284,46,FALSE),VLOOKUP($A177,Pit!$A$4:$BD$1664,56,FALSE))</f>
        <v>150</v>
      </c>
      <c r="W177" s="16">
        <f t="shared" si="12"/>
        <v>999</v>
      </c>
      <c r="X177" s="16"/>
      <c r="Y177" s="22">
        <f t="shared" si="13"/>
        <v>391</v>
      </c>
      <c r="Z177" s="16">
        <f>IFERROR(VLOOKUP($D177,Results37!$F$3:$L$1396,Z$1,FALSE),"")</f>
        <v>173</v>
      </c>
      <c r="AA177" s="47">
        <f>IF(ISERROR(VLOOKUP(D177,Results37!$F$3:$O$399,AA$1,FALSE)),"",IF(VLOOKUP(D177,Results37!$F$3:$O$399,AA$1+1,FALSE)=1,"S"&amp;VLOOKUP(D177,Results37!$F$3:$O$399,AA$1,FALSE),VLOOKUP(D177,Results37!$F$3:$O$399,AA$1,FALSE)))</f>
        <v>7</v>
      </c>
      <c r="AB177" s="16">
        <f>IFERROR(VLOOKUP($D177,Results37!$F$3:$L$1396,AB$1,FALSE),"")</f>
        <v>11</v>
      </c>
      <c r="AC177" s="16" t="str">
        <f>IFERROR(VLOOKUP($D177,Results37!$F$3:$L$1396,AC$1,FALSE),"")</f>
        <v>Neo-Tokyo Akira</v>
      </c>
      <c r="AD177" s="16" t="str">
        <f t="shared" si="14"/>
        <v/>
      </c>
      <c r="AE177" s="20" t="str">
        <f>IF(ISERROR(VLOOKUP($AC177&amp;"-"&amp;$F177&amp;" "&amp;G177,Bonuses!$B$1:$G$1006,4,FALSE)),"",INT(VLOOKUP($AC177&amp;"-"&amp;$F177&amp;" "&amp;$G177,Bonuses!$B$1:$G$1006,4,FALSE)))</f>
        <v/>
      </c>
      <c r="AF177" s="16" t="str">
        <f>IF(ISERROR(VLOOKUP($AC177&amp;"-"&amp;$F177,Bonuses!$B$1:$G$1006,5,FALSE)),"",IF(VLOOKUP($AC177&amp;"-"&amp;$F177,Bonuses!$B$1:$G$1006,5,FALSE)="","",VLOOKUP($AC177&amp;"-"&amp;$F177,Bonuses!$B$1:$G$1006,6,FALSE)&amp;" yrs, "&amp;VLOOKUP($AC177&amp;"-"&amp;$F177,Bonuses!$B$1:$G$1006,5,FALSE)))</f>
        <v/>
      </c>
    </row>
    <row r="178" spans="1:32" s="21" customFormat="1" x14ac:dyDescent="0.25">
      <c r="A178" s="21" t="s">
        <v>1896</v>
      </c>
      <c r="B178" s="21">
        <f t="shared" si="10"/>
        <v>1</v>
      </c>
      <c r="C178" s="21" t="str">
        <f t="shared" si="11"/>
        <v>B</v>
      </c>
      <c r="D178" s="17">
        <f>IF($C178="B",VLOOKUP($A178,Bat!$A$4:$BF$2320,D$1,FALSE),VLOOKUP($A178,Pit!$A$4:$BA$1686,D$2,FALSE))</f>
        <v>16050</v>
      </c>
      <c r="E178" s="16" t="str">
        <f>IF($C178="B",VLOOKUP($A178,Bat!$A$4:$BF$2320,E$1,FALSE),VLOOKUP($A178,Pit!$A$4:$BA$1686,E$2,FALSE))</f>
        <v>1B</v>
      </c>
      <c r="F178" s="16" t="str">
        <f>IF($C178="B",VLOOKUP($A178,Bat!$A$4:$BF$2320,F$1,FALSE),VLOOKUP($A178,Pit!$A$4:$BA$1686,F$2,FALSE))</f>
        <v>Samuel</v>
      </c>
      <c r="G178" s="16" t="str">
        <f>IF($C178="B",VLOOKUP($A178,Bat!$A$4:$BF$2320,G$1,FALSE),VLOOKUP($A178,Pit!$A$4:$BA$1686,G$2,FALSE))</f>
        <v>Ouellet</v>
      </c>
      <c r="H178" s="16">
        <f>IF($C178="B",VLOOKUP($A178,Bat!$A$4:$BF$2320,H$1,FALSE),VLOOKUP($A178,Pit!$A$4:$BA$1686,H$2,FALSE))</f>
        <v>21</v>
      </c>
      <c r="I178" s="16" t="str">
        <f>IF($C178="B",VLOOKUP($A178,Bat!$A$4:$BF$2320,I$1,FALSE),VLOOKUP($A178,Pit!$A$4:$BA$1686,I$2,FALSE))</f>
        <v>R</v>
      </c>
      <c r="J178" s="16" t="str">
        <f>IF($C178="B",VLOOKUP($A178,Bat!$A$4:$BF$2320,J$1,FALSE),VLOOKUP($A178,Pit!$A$4:$BA$1686,J$2,FALSE))</f>
        <v>L</v>
      </c>
      <c r="K178" s="16" t="str">
        <f>IF($C178="B",VLOOKUP($A178,Bat!$A$4:$BF$2320,K$1,FALSE),VLOOKUP($A178,Pit!$A$4:$BA$1686,K$2,FALSE))</f>
        <v>Normal</v>
      </c>
      <c r="L178" s="17" t="str">
        <f>IF($C178="B",VLOOKUP($A178,Bat!$A$4:$BF$2320,L$1,FALSE),VLOOKUP($A178,Pit!$A$4:$BA$1686,L$2,FALSE))</f>
        <v>Normal</v>
      </c>
      <c r="M178" s="16">
        <f>IF($C178="B",VLOOKUP($A178,Bat!$A$4:$BF$2320,M$1,FALSE),VLOOKUP($A178,Pit!$A$4:$BA$1686,M$2,FALSE))</f>
        <v>4</v>
      </c>
      <c r="N178" s="16">
        <f>IF($C178="B",VLOOKUP($A178,Bat!$A$4:$BF$2320,N$1,FALSE),VLOOKUP($A178,Pit!$A$4:$BA$1686,N$2,FALSE))</f>
        <v>5</v>
      </c>
      <c r="O178" s="16">
        <f>IF($C178="B",VLOOKUP($A178,Bat!$A$4:$BF$2320,O$1,FALSE),VLOOKUP($A178,Pit!$A$4:$BA$1686,O$2,FALSE))</f>
        <v>6</v>
      </c>
      <c r="P178" s="16">
        <f>IF($C178="B",VLOOKUP($A178,Bat!$A$4:$BF$2320,P$1,FALSE),VLOOKUP($A178,Pit!$A$4:$BA$1686,P$2,FALSE))</f>
        <v>5</v>
      </c>
      <c r="Q178" s="17">
        <f>IF($C178="B",VLOOKUP($A178,Bat!$A$4:$BF$2320,Q$1,FALSE),VLOOKUP($A178,Pit!$A$4:$BA$1686,Q$2,FALSE))</f>
        <v>5</v>
      </c>
      <c r="R178" s="18">
        <f>IF($C178="B",VLOOKUP($A178,Bat!$A$4:$BF$2320,R$1,FALSE),VLOOKUP($A178,Pit!$A$4:$BA$1686,R$2,FALSE))</f>
        <v>10.201936360876582</v>
      </c>
      <c r="S178" s="19">
        <f>IF($C178="B",VLOOKUP($A178,Bat!$A$4:$BF$2320,S$1,FALSE),VLOOKUP($A178,Pit!$A$4:$BA$1686,S$2,FALSE))</f>
        <v>1.8692134932464624</v>
      </c>
      <c r="T178" s="20" t="str">
        <f>IF($C178="B",VLOOKUP($A178,Bat!$A$4:$BF$2320,T$1,FALSE),VLOOKUP($A178,Pit!$A$4:$BA$1686,T$2,FALSE))</f>
        <v>$200k</v>
      </c>
      <c r="U178" s="17" t="str">
        <f>VLOOKUP(IF($C178="B",VLOOKUP($A178,Bat!$A$4:$AU$2320,U$1,FALSE),VLOOKUP($A178,Pit!$A$4:$BE$1686,U$2,FALSE)),COND!$A$35:$B$41,2,FALSE)</f>
        <v>??</v>
      </c>
      <c r="V178" s="21">
        <f>IF($C178="B",VLOOKUP($A178,Bat!$A$4:$AT$2284,46,FALSE),VLOOKUP($A178,Pit!$A$4:$BD$1664,56,FALSE))</f>
        <v>63</v>
      </c>
      <c r="W178" s="16">
        <f t="shared" si="12"/>
        <v>999</v>
      </c>
      <c r="X178" s="16"/>
      <c r="Y178" s="22">
        <f t="shared" si="13"/>
        <v>112</v>
      </c>
      <c r="Z178" s="16">
        <f>IFERROR(VLOOKUP($D178,Results37!$F$3:$L$1396,Z$1,FALSE),"")</f>
        <v>174</v>
      </c>
      <c r="AA178" s="47">
        <f>IF(ISERROR(VLOOKUP(D178,Results37!$F$3:$O$399,AA$1,FALSE)),"",IF(VLOOKUP(D178,Results37!$F$3:$O$399,AA$1+1,FALSE)=1,"S"&amp;VLOOKUP(D178,Results37!$F$3:$O$399,AA$1,FALSE),VLOOKUP(D178,Results37!$F$3:$O$399,AA$1,FALSE)))</f>
        <v>7</v>
      </c>
      <c r="AB178" s="16">
        <f>IFERROR(VLOOKUP($D178,Results37!$F$3:$L$1396,AB$1,FALSE),"")</f>
        <v>12</v>
      </c>
      <c r="AC178" s="16" t="str">
        <f>IFERROR(VLOOKUP($D178,Results37!$F$3:$L$1396,AC$1,FALSE),"")</f>
        <v>Bakersfield Bears</v>
      </c>
      <c r="AD178" s="16" t="str">
        <f t="shared" si="14"/>
        <v/>
      </c>
      <c r="AE178" s="20" t="str">
        <f>IF(ISERROR(VLOOKUP($AC178&amp;"-"&amp;$F178&amp;" "&amp;G178,Bonuses!$B$1:$G$1006,4,FALSE)),"",INT(VLOOKUP($AC178&amp;"-"&amp;$F178&amp;" "&amp;$G178,Bonuses!$B$1:$G$1006,4,FALSE)))</f>
        <v/>
      </c>
      <c r="AF178" s="16" t="str">
        <f>IF(ISERROR(VLOOKUP($AC178&amp;"-"&amp;$F178,Bonuses!$B$1:$G$1006,5,FALSE)),"",IF(VLOOKUP($AC178&amp;"-"&amp;$F178,Bonuses!$B$1:$G$1006,5,FALSE)="","",VLOOKUP($AC178&amp;"-"&amp;$F178,Bonuses!$B$1:$G$1006,6,FALSE)&amp;" yrs, "&amp;VLOOKUP($AC178&amp;"-"&amp;$F178,Bonuses!$B$1:$G$1006,5,FALSE)))</f>
        <v/>
      </c>
    </row>
    <row r="179" spans="1:32" s="21" customFormat="1" x14ac:dyDescent="0.25">
      <c r="A179" s="21" t="s">
        <v>1952</v>
      </c>
      <c r="B179" s="21">
        <f t="shared" si="10"/>
        <v>1</v>
      </c>
      <c r="C179" s="21" t="str">
        <f t="shared" si="11"/>
        <v>B</v>
      </c>
      <c r="D179" s="17">
        <f>IF($C179="B",VLOOKUP($A179,Bat!$A$4:$BF$2320,D$1,FALSE),VLOOKUP($A179,Pit!$A$4:$BA$1686,D$2,FALSE))</f>
        <v>14608</v>
      </c>
      <c r="E179" s="16" t="str">
        <f>IF($C179="B",VLOOKUP($A179,Bat!$A$4:$BF$2320,E$1,FALSE),VLOOKUP($A179,Pit!$A$4:$BA$1686,E$2,FALSE))</f>
        <v>RF</v>
      </c>
      <c r="F179" s="16" t="str">
        <f>IF($C179="B",VLOOKUP($A179,Bat!$A$4:$BF$2320,F$1,FALSE),VLOOKUP($A179,Pit!$A$4:$BA$1686,F$2,FALSE))</f>
        <v>Mark</v>
      </c>
      <c r="G179" s="16" t="str">
        <f>IF($C179="B",VLOOKUP($A179,Bat!$A$4:$BF$2320,G$1,FALSE),VLOOKUP($A179,Pit!$A$4:$BA$1686,G$2,FALSE))</f>
        <v>Alexander</v>
      </c>
      <c r="H179" s="16">
        <f>IF($C179="B",VLOOKUP($A179,Bat!$A$4:$BF$2320,H$1,FALSE),VLOOKUP($A179,Pit!$A$4:$BA$1686,H$2,FALSE))</f>
        <v>21</v>
      </c>
      <c r="I179" s="16" t="str">
        <f>IF($C179="B",VLOOKUP($A179,Bat!$A$4:$BF$2320,I$1,FALSE),VLOOKUP($A179,Pit!$A$4:$BA$1686,I$2,FALSE))</f>
        <v>R</v>
      </c>
      <c r="J179" s="16" t="str">
        <f>IF($C179="B",VLOOKUP($A179,Bat!$A$4:$BF$2320,J$1,FALSE),VLOOKUP($A179,Pit!$A$4:$BA$1686,J$2,FALSE))</f>
        <v>R</v>
      </c>
      <c r="K179" s="16" t="str">
        <f>IF($C179="B",VLOOKUP($A179,Bat!$A$4:$BF$2320,K$1,FALSE),VLOOKUP($A179,Pit!$A$4:$BA$1686,K$2,FALSE))</f>
        <v>Low</v>
      </c>
      <c r="L179" s="17" t="str">
        <f>IF($C179="B",VLOOKUP($A179,Bat!$A$4:$BF$2320,L$1,FALSE),VLOOKUP($A179,Pit!$A$4:$BA$1686,L$2,FALSE))</f>
        <v>Normal</v>
      </c>
      <c r="M179" s="16">
        <f>IF($C179="B",VLOOKUP($A179,Bat!$A$4:$BF$2320,M$1,FALSE),VLOOKUP($A179,Pit!$A$4:$BA$1686,M$2,FALSE))</f>
        <v>2</v>
      </c>
      <c r="N179" s="16">
        <f>IF($C179="B",VLOOKUP($A179,Bat!$A$4:$BF$2320,N$1,FALSE),VLOOKUP($A179,Pit!$A$4:$BA$1686,N$2,FALSE))</f>
        <v>4</v>
      </c>
      <c r="O179" s="16">
        <f>IF($C179="B",VLOOKUP($A179,Bat!$A$4:$BF$2320,O$1,FALSE),VLOOKUP($A179,Pit!$A$4:$BA$1686,O$2,FALSE))</f>
        <v>4</v>
      </c>
      <c r="P179" s="16">
        <f>IF($C179="B",VLOOKUP($A179,Bat!$A$4:$BF$2320,P$1,FALSE),VLOOKUP($A179,Pit!$A$4:$BA$1686,P$2,FALSE))</f>
        <v>4</v>
      </c>
      <c r="Q179" s="17">
        <f>IF($C179="B",VLOOKUP($A179,Bat!$A$4:$BF$2320,Q$1,FALSE),VLOOKUP($A179,Pit!$A$4:$BA$1686,Q$2,FALSE))</f>
        <v>4</v>
      </c>
      <c r="R179" s="18">
        <f>IF($C179="B",VLOOKUP($A179,Bat!$A$4:$BF$2320,R$1,FALSE),VLOOKUP($A179,Pit!$A$4:$BA$1686,R$2,FALSE))</f>
        <v>-1.2390486259366291</v>
      </c>
      <c r="S179" s="19">
        <f>IF($C179="B",VLOOKUP($A179,Bat!$A$4:$BF$2320,S$1,FALSE),VLOOKUP($A179,Pit!$A$4:$BA$1686,S$2,FALSE))</f>
        <v>0.23799877607630793</v>
      </c>
      <c r="T179" s="20" t="str">
        <f>IF($C179="B",VLOOKUP($A179,Bat!$A$4:$BF$2320,T$1,FALSE),VLOOKUP($A179,Pit!$A$4:$BA$1686,T$2,FALSE))</f>
        <v>$180k</v>
      </c>
      <c r="U179" s="17" t="str">
        <f>VLOOKUP(IF($C179="B",VLOOKUP($A179,Bat!$A$4:$AU$2320,U$1,FALSE),VLOOKUP($A179,Pit!$A$4:$BE$1686,U$2,FALSE)),COND!$A$35:$B$41,2,FALSE)</f>
        <v>??</v>
      </c>
      <c r="V179" s="21">
        <f>IF($C179="B",VLOOKUP($A179,Bat!$A$4:$AT$2284,46,FALSE),VLOOKUP($A179,Pit!$A$4:$BD$1664,56,FALSE))</f>
        <v>278</v>
      </c>
      <c r="W179" s="16">
        <f t="shared" si="12"/>
        <v>999</v>
      </c>
      <c r="X179" s="16"/>
      <c r="Y179" s="22">
        <f t="shared" si="13"/>
        <v>585</v>
      </c>
      <c r="Z179" s="16">
        <f>IFERROR(VLOOKUP($D179,Results37!$F$3:$L$1396,Z$1,FALSE),"")</f>
        <v>175</v>
      </c>
      <c r="AA179" s="47">
        <f>IF(ISERROR(VLOOKUP(D179,Results37!$F$3:$O$399,AA$1,FALSE)),"",IF(VLOOKUP(D179,Results37!$F$3:$O$399,AA$1+1,FALSE)=1,"S"&amp;VLOOKUP(D179,Results37!$F$3:$O$399,AA$1,FALSE),VLOOKUP(D179,Results37!$F$3:$O$399,AA$1,FALSE)))</f>
        <v>7</v>
      </c>
      <c r="AB179" s="16">
        <f>IFERROR(VLOOKUP($D179,Results37!$F$3:$L$1396,AB$1,FALSE),"")</f>
        <v>13</v>
      </c>
      <c r="AC179" s="16" t="str">
        <f>IFERROR(VLOOKUP($D179,Results37!$F$3:$L$1396,AC$1,FALSE),"")</f>
        <v>Arlington Bureaucrats</v>
      </c>
      <c r="AD179" s="16" t="str">
        <f t="shared" si="14"/>
        <v/>
      </c>
      <c r="AE179" s="20" t="str">
        <f>IF(ISERROR(VLOOKUP($AC179&amp;"-"&amp;$F179&amp;" "&amp;G179,Bonuses!$B$1:$G$1006,4,FALSE)),"",INT(VLOOKUP($AC179&amp;"-"&amp;$F179&amp;" "&amp;$G179,Bonuses!$B$1:$G$1006,4,FALSE)))</f>
        <v/>
      </c>
      <c r="AF179" s="16" t="str">
        <f>IF(ISERROR(VLOOKUP($AC179&amp;"-"&amp;$F179,Bonuses!$B$1:$G$1006,5,FALSE)),"",IF(VLOOKUP($AC179&amp;"-"&amp;$F179,Bonuses!$B$1:$G$1006,5,FALSE)="","",VLOOKUP($AC179&amp;"-"&amp;$F179,Bonuses!$B$1:$G$1006,6,FALSE)&amp;" yrs, "&amp;VLOOKUP($AC179&amp;"-"&amp;$F179,Bonuses!$B$1:$G$1006,5,FALSE)))</f>
        <v/>
      </c>
    </row>
    <row r="180" spans="1:32" s="21" customFormat="1" x14ac:dyDescent="0.25">
      <c r="A180" s="21" t="s">
        <v>2912</v>
      </c>
      <c r="B180" s="21">
        <f t="shared" si="10"/>
        <v>1</v>
      </c>
      <c r="C180" s="21" t="str">
        <f t="shared" si="11"/>
        <v>P</v>
      </c>
      <c r="D180" s="17">
        <f>IF($C180="B",VLOOKUP($A180,Bat!$A$4:$BF$2320,D$1,FALSE),VLOOKUP($A180,Pit!$A$4:$BA$1686,D$2,FALSE))</f>
        <v>6933</v>
      </c>
      <c r="E180" s="16" t="str">
        <f>IF($C180="B",VLOOKUP($A180,Bat!$A$4:$BF$2320,E$1,FALSE),VLOOKUP($A180,Pit!$A$4:$BA$1686,E$2,FALSE))</f>
        <v>CL</v>
      </c>
      <c r="F180" s="16" t="str">
        <f>IF($C180="B",VLOOKUP($A180,Bat!$A$4:$BF$2320,F$1,FALSE),VLOOKUP($A180,Pit!$A$4:$BA$1686,F$2,FALSE))</f>
        <v>Mike</v>
      </c>
      <c r="G180" s="16" t="str">
        <f>IF($C180="B",VLOOKUP($A180,Bat!$A$4:$BF$2320,G$1,FALSE),VLOOKUP($A180,Pit!$A$4:$BA$1686,G$2,FALSE))</f>
        <v>Jackson</v>
      </c>
      <c r="H180" s="16">
        <f>IF($C180="B",VLOOKUP($A180,Bat!$A$4:$BF$2320,H$1,FALSE),VLOOKUP($A180,Pit!$A$4:$BA$1686,H$2,FALSE))</f>
        <v>18</v>
      </c>
      <c r="I180" s="16" t="str">
        <f>IF($C180="B",VLOOKUP($A180,Bat!$A$4:$BF$2320,I$1,FALSE),VLOOKUP($A180,Pit!$A$4:$BA$1686,I$2,FALSE))</f>
        <v>R</v>
      </c>
      <c r="J180" s="16" t="str">
        <f>IF($C180="B",VLOOKUP($A180,Bat!$A$4:$BF$2320,J$1,FALSE),VLOOKUP($A180,Pit!$A$4:$BA$1686,J$2,FALSE))</f>
        <v>L</v>
      </c>
      <c r="K180" s="16" t="str">
        <f>IF($C180="B",VLOOKUP($A180,Bat!$A$4:$BF$2320,K$1,FALSE),VLOOKUP($A180,Pit!$A$4:$BA$1686,K$2,FALSE))</f>
        <v>Normal</v>
      </c>
      <c r="L180" s="17" t="str">
        <f>IF($C180="B",VLOOKUP($A180,Bat!$A$4:$BF$2320,L$1,FALSE),VLOOKUP($A180,Pit!$A$4:$BA$1686,L$2,FALSE))</f>
        <v>Normal</v>
      </c>
      <c r="M180" s="16">
        <f>IF($C180="B",VLOOKUP($A180,Bat!$A$4:$BF$2320,M$1,FALSE),VLOOKUP($A180,Pit!$A$4:$BA$1686,M$2,FALSE))</f>
        <v>6</v>
      </c>
      <c r="N180" s="16">
        <f>IF($C180="B",VLOOKUP($A180,Bat!$A$4:$BF$2320,N$1,FALSE),VLOOKUP($A180,Pit!$A$4:$BA$1686,N$2,FALSE))</f>
        <v>3</v>
      </c>
      <c r="O180" s="16">
        <f>IF($C180="B",VLOOKUP($A180,Bat!$A$4:$BF$2320,O$1,FALSE),VLOOKUP($A180,Pit!$A$4:$BA$1686,O$2,FALSE))</f>
        <v>6</v>
      </c>
      <c r="P180" s="16" t="str">
        <f>IF($C180="B",VLOOKUP($A180,Bat!$A$4:$BF$2320,P$1,FALSE),VLOOKUP($A180,Pit!$A$4:$BA$1686,P$2,FALSE))</f>
        <v>87-89 Mph</v>
      </c>
      <c r="Q180" s="17">
        <f>IF($C180="B",VLOOKUP($A180,Bat!$A$4:$BF$2320,Q$1,FALSE),VLOOKUP($A180,Pit!$A$4:$BA$1686,Q$2,FALSE))</f>
        <v>4</v>
      </c>
      <c r="R180" s="18">
        <f>IF($C180="B",VLOOKUP($A180,Bat!$A$4:$BF$2320,R$1,FALSE),VLOOKUP($A180,Pit!$A$4:$BA$1686,R$2,FALSE))</f>
        <v>37.667375498932223</v>
      </c>
      <c r="S180" s="19">
        <f>IF($C180="B",VLOOKUP($A180,Bat!$A$4:$BF$2320,S$1,FALSE),VLOOKUP($A180,Pit!$A$4:$BA$1686,S$2,FALSE))</f>
        <v>2.2515271222856894</v>
      </c>
      <c r="T180" s="20" t="str">
        <f>IF($C180="B",VLOOKUP($A180,Bat!$A$4:$BF$2320,T$1,FALSE),VLOOKUP($A180,Pit!$A$4:$BA$1686,T$2,FALSE))</f>
        <v>$210k</v>
      </c>
      <c r="U180" s="17" t="str">
        <f>VLOOKUP(IF($C180="B",VLOOKUP($A180,Bat!$A$4:$AU$2320,U$1,FALSE),VLOOKUP($A180,Pit!$A$4:$BE$1686,U$2,FALSE)),COND!$A$35:$B$41,2,FALSE)</f>
        <v>??</v>
      </c>
      <c r="V180" s="21">
        <f>IF($C180="B",VLOOKUP($A180,Bat!$A$4:$AT$2284,46,FALSE),VLOOKUP($A180,Pit!$A$4:$BD$1664,56,FALSE))</f>
        <v>41</v>
      </c>
      <c r="W180" s="16">
        <f t="shared" si="12"/>
        <v>999</v>
      </c>
      <c r="X180" s="16"/>
      <c r="Y180" s="22">
        <f t="shared" si="13"/>
        <v>66</v>
      </c>
      <c r="Z180" s="16">
        <f>IFERROR(VLOOKUP($D180,Results37!$F$3:$L$1396,Z$1,FALSE),"")</f>
        <v>176</v>
      </c>
      <c r="AA180" s="47">
        <f>IF(ISERROR(VLOOKUP(D180,Results37!$F$3:$O$399,AA$1,FALSE)),"",IF(VLOOKUP(D180,Results37!$F$3:$O$399,AA$1+1,FALSE)=1,"S"&amp;VLOOKUP(D180,Results37!$F$3:$O$399,AA$1,FALSE),VLOOKUP(D180,Results37!$F$3:$O$399,AA$1,FALSE)))</f>
        <v>7</v>
      </c>
      <c r="AB180" s="16">
        <f>IFERROR(VLOOKUP($D180,Results37!$F$3:$L$1396,AB$1,FALSE),"")</f>
        <v>14</v>
      </c>
      <c r="AC180" s="16" t="str">
        <f>IFERROR(VLOOKUP($D180,Results37!$F$3:$L$1396,AC$1,FALSE),"")</f>
        <v>Canton Longshoremen</v>
      </c>
      <c r="AD180" s="16" t="str">
        <f t="shared" si="14"/>
        <v/>
      </c>
      <c r="AE180" s="20" t="str">
        <f>IF(ISERROR(VLOOKUP($AC180&amp;"-"&amp;$F180&amp;" "&amp;G180,Bonuses!$B$1:$G$1006,4,FALSE)),"",INT(VLOOKUP($AC180&amp;"-"&amp;$F180&amp;" "&amp;$G180,Bonuses!$B$1:$G$1006,4,FALSE)))</f>
        <v/>
      </c>
      <c r="AF180" s="16" t="str">
        <f>IF(ISERROR(VLOOKUP($AC180&amp;"-"&amp;$F180,Bonuses!$B$1:$G$1006,5,FALSE)),"",IF(VLOOKUP($AC180&amp;"-"&amp;$F180,Bonuses!$B$1:$G$1006,5,FALSE)="","",VLOOKUP($AC180&amp;"-"&amp;$F180,Bonuses!$B$1:$G$1006,6,FALSE)&amp;" yrs, "&amp;VLOOKUP($AC180&amp;"-"&amp;$F180,Bonuses!$B$1:$G$1006,5,FALSE)))</f>
        <v/>
      </c>
    </row>
    <row r="181" spans="1:32" s="21" customFormat="1" x14ac:dyDescent="0.25">
      <c r="A181" s="21" t="s">
        <v>1996</v>
      </c>
      <c r="B181" s="21">
        <f t="shared" si="10"/>
        <v>1</v>
      </c>
      <c r="C181" s="21" t="str">
        <f t="shared" si="11"/>
        <v>B</v>
      </c>
      <c r="D181" s="17">
        <f>IF($C181="B",VLOOKUP($A181,Bat!$A$4:$BF$2320,D$1,FALSE),VLOOKUP($A181,Pit!$A$4:$BA$1686,D$2,FALSE))</f>
        <v>14606</v>
      </c>
      <c r="E181" s="16" t="str">
        <f>IF($C181="B",VLOOKUP($A181,Bat!$A$4:$BF$2320,E$1,FALSE),VLOOKUP($A181,Pit!$A$4:$BA$1686,E$2,FALSE))</f>
        <v>3B</v>
      </c>
      <c r="F181" s="16" t="str">
        <f>IF($C181="B",VLOOKUP($A181,Bat!$A$4:$BF$2320,F$1,FALSE),VLOOKUP($A181,Pit!$A$4:$BA$1686,F$2,FALSE))</f>
        <v>Mark</v>
      </c>
      <c r="G181" s="16" t="str">
        <f>IF($C181="B",VLOOKUP($A181,Bat!$A$4:$BF$2320,G$1,FALSE),VLOOKUP($A181,Pit!$A$4:$BA$1686,G$2,FALSE))</f>
        <v>Johnson</v>
      </c>
      <c r="H181" s="16">
        <f>IF($C181="B",VLOOKUP($A181,Bat!$A$4:$BF$2320,H$1,FALSE),VLOOKUP($A181,Pit!$A$4:$BA$1686,H$2,FALSE))</f>
        <v>21</v>
      </c>
      <c r="I181" s="16" t="str">
        <f>IF($C181="B",VLOOKUP($A181,Bat!$A$4:$BF$2320,I$1,FALSE),VLOOKUP($A181,Pit!$A$4:$BA$1686,I$2,FALSE))</f>
        <v>L</v>
      </c>
      <c r="J181" s="16" t="str">
        <f>IF($C181="B",VLOOKUP($A181,Bat!$A$4:$BF$2320,J$1,FALSE),VLOOKUP($A181,Pit!$A$4:$BA$1686,J$2,FALSE))</f>
        <v>R</v>
      </c>
      <c r="K181" s="16" t="str">
        <f>IF($C181="B",VLOOKUP($A181,Bat!$A$4:$BF$2320,K$1,FALSE),VLOOKUP($A181,Pit!$A$4:$BA$1686,K$2,FALSE))</f>
        <v>High</v>
      </c>
      <c r="L181" s="17" t="str">
        <f>IF($C181="B",VLOOKUP($A181,Bat!$A$4:$BF$2320,L$1,FALSE),VLOOKUP($A181,Pit!$A$4:$BA$1686,L$2,FALSE))</f>
        <v>Normal</v>
      </c>
      <c r="M181" s="16">
        <f>IF($C181="B",VLOOKUP($A181,Bat!$A$4:$BF$2320,M$1,FALSE),VLOOKUP($A181,Pit!$A$4:$BA$1686,M$2,FALSE))</f>
        <v>2</v>
      </c>
      <c r="N181" s="16">
        <f>IF($C181="B",VLOOKUP($A181,Bat!$A$4:$BF$2320,N$1,FALSE),VLOOKUP($A181,Pit!$A$4:$BA$1686,N$2,FALSE))</f>
        <v>3</v>
      </c>
      <c r="O181" s="16">
        <f>IF($C181="B",VLOOKUP($A181,Bat!$A$4:$BF$2320,O$1,FALSE),VLOOKUP($A181,Pit!$A$4:$BA$1686,O$2,FALSE))</f>
        <v>3</v>
      </c>
      <c r="P181" s="16">
        <f>IF($C181="B",VLOOKUP($A181,Bat!$A$4:$BF$2320,P$1,FALSE),VLOOKUP($A181,Pit!$A$4:$BA$1686,P$2,FALSE))</f>
        <v>9</v>
      </c>
      <c r="Q181" s="17">
        <f>IF($C181="B",VLOOKUP($A181,Bat!$A$4:$BF$2320,Q$1,FALSE),VLOOKUP($A181,Pit!$A$4:$BA$1686,Q$2,FALSE))</f>
        <v>1</v>
      </c>
      <c r="R181" s="18">
        <f>IF($C181="B",VLOOKUP($A181,Bat!$A$4:$BF$2320,R$1,FALSE),VLOOKUP($A181,Pit!$A$4:$BA$1686,R$2,FALSE))</f>
        <v>1.0190780421462531</v>
      </c>
      <c r="S181" s="19">
        <f>IF($C181="B",VLOOKUP($A181,Bat!$A$4:$BF$2320,S$1,FALSE),VLOOKUP($A181,Pit!$A$4:$BA$1686,S$2,FALSE))</f>
        <v>0.55995439951753812</v>
      </c>
      <c r="T181" s="20" t="str">
        <f>IF($C181="B",VLOOKUP($A181,Bat!$A$4:$BF$2320,T$1,FALSE),VLOOKUP($A181,Pit!$A$4:$BA$1686,T$2,FALSE))</f>
        <v>$180k</v>
      </c>
      <c r="U181" s="17" t="str">
        <f>VLOOKUP(IF($C181="B",VLOOKUP($A181,Bat!$A$4:$AU$2320,U$1,FALSE),VLOOKUP($A181,Pit!$A$4:$BE$1686,U$2,FALSE)),COND!$A$35:$B$41,2,FALSE)</f>
        <v>??</v>
      </c>
      <c r="V181" s="21">
        <f>IF($C181="B",VLOOKUP($A181,Bat!$A$4:$AT$2284,46,FALSE),VLOOKUP($A181,Pit!$A$4:$BD$1664,56,FALSE))</f>
        <v>117</v>
      </c>
      <c r="W181" s="16">
        <f t="shared" si="12"/>
        <v>999</v>
      </c>
      <c r="X181" s="16"/>
      <c r="Y181" s="22">
        <f t="shared" si="13"/>
        <v>436</v>
      </c>
      <c r="Z181" s="16">
        <f>IFERROR(VLOOKUP($D181,Results37!$F$3:$L$1396,Z$1,FALSE),"")</f>
        <v>177</v>
      </c>
      <c r="AA181" s="47">
        <f>IF(ISERROR(VLOOKUP(D181,Results37!$F$3:$O$399,AA$1,FALSE)),"",IF(VLOOKUP(D181,Results37!$F$3:$O$399,AA$1+1,FALSE)=1,"S"&amp;VLOOKUP(D181,Results37!$F$3:$O$399,AA$1,FALSE),VLOOKUP(D181,Results37!$F$3:$O$399,AA$1,FALSE)))</f>
        <v>7</v>
      </c>
      <c r="AB181" s="16">
        <f>IFERROR(VLOOKUP($D181,Results37!$F$3:$L$1396,AB$1,FALSE),"")</f>
        <v>15</v>
      </c>
      <c r="AC181" s="16" t="str">
        <f>IFERROR(VLOOKUP($D181,Results37!$F$3:$L$1396,AC$1,FALSE),"")</f>
        <v>San Antonio Calzones of Laredo</v>
      </c>
      <c r="AD181" s="16" t="str">
        <f t="shared" si="14"/>
        <v/>
      </c>
      <c r="AE181" s="20" t="str">
        <f>IF(ISERROR(VLOOKUP($AC181&amp;"-"&amp;$F181&amp;" "&amp;G181,Bonuses!$B$1:$G$1006,4,FALSE)),"",INT(VLOOKUP($AC181&amp;"-"&amp;$F181&amp;" "&amp;$G181,Bonuses!$B$1:$G$1006,4,FALSE)))</f>
        <v/>
      </c>
      <c r="AF181" s="16" t="str">
        <f>IF(ISERROR(VLOOKUP($AC181&amp;"-"&amp;$F181,Bonuses!$B$1:$G$1006,5,FALSE)),"",IF(VLOOKUP($AC181&amp;"-"&amp;$F181,Bonuses!$B$1:$G$1006,5,FALSE)="","",VLOOKUP($AC181&amp;"-"&amp;$F181,Bonuses!$B$1:$G$1006,6,FALSE)&amp;" yrs, "&amp;VLOOKUP($AC181&amp;"-"&amp;$F181,Bonuses!$B$1:$G$1006,5,FALSE)))</f>
        <v/>
      </c>
    </row>
    <row r="182" spans="1:32" s="21" customFormat="1" x14ac:dyDescent="0.25">
      <c r="A182" s="21" t="s">
        <v>1846</v>
      </c>
      <c r="B182" s="21">
        <f t="shared" si="10"/>
        <v>1</v>
      </c>
      <c r="C182" s="21" t="str">
        <f t="shared" si="11"/>
        <v>B</v>
      </c>
      <c r="D182" s="17">
        <f>IF($C182="B",VLOOKUP($A182,Bat!$A$4:$BF$2320,D$1,FALSE),VLOOKUP($A182,Pit!$A$4:$BA$1686,D$2,FALSE))</f>
        <v>3174</v>
      </c>
      <c r="E182" s="16" t="str">
        <f>IF($C182="B",VLOOKUP($A182,Bat!$A$4:$BF$2320,E$1,FALSE),VLOOKUP($A182,Pit!$A$4:$BA$1686,E$2,FALSE))</f>
        <v>3B</v>
      </c>
      <c r="F182" s="16" t="str">
        <f>IF($C182="B",VLOOKUP($A182,Bat!$A$4:$BF$2320,F$1,FALSE),VLOOKUP($A182,Pit!$A$4:$BA$1686,F$2,FALSE))</f>
        <v>Mike</v>
      </c>
      <c r="G182" s="16" t="str">
        <f>IF($C182="B",VLOOKUP($A182,Bat!$A$4:$BF$2320,G$1,FALSE),VLOOKUP($A182,Pit!$A$4:$BA$1686,G$2,FALSE))</f>
        <v>Powell</v>
      </c>
      <c r="H182" s="16">
        <f>IF($C182="B",VLOOKUP($A182,Bat!$A$4:$BF$2320,H$1,FALSE),VLOOKUP($A182,Pit!$A$4:$BA$1686,H$2,FALSE))</f>
        <v>21</v>
      </c>
      <c r="I182" s="16" t="str">
        <f>IF($C182="B",VLOOKUP($A182,Bat!$A$4:$BF$2320,I$1,FALSE),VLOOKUP($A182,Pit!$A$4:$BA$1686,I$2,FALSE))</f>
        <v>R</v>
      </c>
      <c r="J182" s="16" t="str">
        <f>IF($C182="B",VLOOKUP($A182,Bat!$A$4:$BF$2320,J$1,FALSE),VLOOKUP($A182,Pit!$A$4:$BA$1686,J$2,FALSE))</f>
        <v>R</v>
      </c>
      <c r="K182" s="16" t="str">
        <f>IF($C182="B",VLOOKUP($A182,Bat!$A$4:$BF$2320,K$1,FALSE),VLOOKUP($A182,Pit!$A$4:$BA$1686,K$2,FALSE))</f>
        <v>Normal</v>
      </c>
      <c r="L182" s="17" t="str">
        <f>IF($C182="B",VLOOKUP($A182,Bat!$A$4:$BF$2320,L$1,FALSE),VLOOKUP($A182,Pit!$A$4:$BA$1686,L$2,FALSE))</f>
        <v>Normal</v>
      </c>
      <c r="M182" s="16">
        <f>IF($C182="B",VLOOKUP($A182,Bat!$A$4:$BF$2320,M$1,FALSE),VLOOKUP($A182,Pit!$A$4:$BA$1686,M$2,FALSE))</f>
        <v>5</v>
      </c>
      <c r="N182" s="16">
        <f>IF($C182="B",VLOOKUP($A182,Bat!$A$4:$BF$2320,N$1,FALSE),VLOOKUP($A182,Pit!$A$4:$BA$1686,N$2,FALSE))</f>
        <v>3</v>
      </c>
      <c r="O182" s="16">
        <f>IF($C182="B",VLOOKUP($A182,Bat!$A$4:$BF$2320,O$1,FALSE),VLOOKUP($A182,Pit!$A$4:$BA$1686,O$2,FALSE))</f>
        <v>3</v>
      </c>
      <c r="P182" s="16">
        <f>IF($C182="B",VLOOKUP($A182,Bat!$A$4:$BF$2320,P$1,FALSE),VLOOKUP($A182,Pit!$A$4:$BA$1686,P$2,FALSE))</f>
        <v>5</v>
      </c>
      <c r="Q182" s="17">
        <f>IF($C182="B",VLOOKUP($A182,Bat!$A$4:$BF$2320,Q$1,FALSE),VLOOKUP($A182,Pit!$A$4:$BA$1686,Q$2,FALSE))</f>
        <v>6</v>
      </c>
      <c r="R182" s="18">
        <f>IF($C182="B",VLOOKUP($A182,Bat!$A$4:$BF$2320,R$1,FALSE),VLOOKUP($A182,Pit!$A$4:$BA$1686,R$2,FALSE))</f>
        <v>11.415977577590922</v>
      </c>
      <c r="S182" s="19">
        <f>IF($C182="B",VLOOKUP($A182,Bat!$A$4:$BF$2320,S$1,FALSE),VLOOKUP($A182,Pit!$A$4:$BA$1686,S$2,FALSE))</f>
        <v>2.0423071475286894</v>
      </c>
      <c r="T182" s="20" t="str">
        <f>IF($C182="B",VLOOKUP($A182,Bat!$A$4:$BF$2320,T$1,FALSE),VLOOKUP($A182,Pit!$A$4:$BA$1686,T$2,FALSE))</f>
        <v>$210k</v>
      </c>
      <c r="U182" s="17" t="str">
        <f>VLOOKUP(IF($C182="B",VLOOKUP($A182,Bat!$A$4:$AU$2320,U$1,FALSE),VLOOKUP($A182,Pit!$A$4:$BE$1686,U$2,FALSE)),COND!$A$35:$B$41,2,FALSE)</f>
        <v>??</v>
      </c>
      <c r="V182" s="21">
        <f>IF($C182="B",VLOOKUP($A182,Bat!$A$4:$AT$2284,46,FALSE),VLOOKUP($A182,Pit!$A$4:$BD$1664,56,FALSE))</f>
        <v>24</v>
      </c>
      <c r="W182" s="16">
        <f t="shared" si="12"/>
        <v>999</v>
      </c>
      <c r="X182" s="16">
        <v>47</v>
      </c>
      <c r="Y182" s="22">
        <f t="shared" si="13"/>
        <v>96</v>
      </c>
      <c r="Z182" s="16">
        <f>IFERROR(VLOOKUP($D182,Results37!$F$3:$L$1396,Z$1,FALSE),"")</f>
        <v>178</v>
      </c>
      <c r="AA182" s="47">
        <f>IF(ISERROR(VLOOKUP(D182,Results37!$F$3:$O$399,AA$1,FALSE)),"",IF(VLOOKUP(D182,Results37!$F$3:$O$399,AA$1+1,FALSE)=1,"S"&amp;VLOOKUP(D182,Results37!$F$3:$O$399,AA$1,FALSE),VLOOKUP(D182,Results37!$F$3:$O$399,AA$1,FALSE)))</f>
        <v>7</v>
      </c>
      <c r="AB182" s="16">
        <f>IFERROR(VLOOKUP($D182,Results37!$F$3:$L$1396,AB$1,FALSE),"")</f>
        <v>16</v>
      </c>
      <c r="AC182" s="16" t="str">
        <f>IFERROR(VLOOKUP($D182,Results37!$F$3:$L$1396,AC$1,FALSE),"")</f>
        <v>Fargo Dinosaurs</v>
      </c>
      <c r="AD182" s="16">
        <f t="shared" si="14"/>
        <v>-131</v>
      </c>
      <c r="AE182" s="20" t="str">
        <f>IF(ISERROR(VLOOKUP($AC182&amp;"-"&amp;$F182&amp;" "&amp;G182,Bonuses!$B$1:$G$1006,4,FALSE)),"",INT(VLOOKUP($AC182&amp;"-"&amp;$F182&amp;" "&amp;$G182,Bonuses!$B$1:$G$1006,4,FALSE)))</f>
        <v/>
      </c>
      <c r="AF182" s="16" t="str">
        <f>IF(ISERROR(VLOOKUP($AC182&amp;"-"&amp;$F182,Bonuses!$B$1:$G$1006,5,FALSE)),"",IF(VLOOKUP($AC182&amp;"-"&amp;$F182,Bonuses!$B$1:$G$1006,5,FALSE)="","",VLOOKUP($AC182&amp;"-"&amp;$F182,Bonuses!$B$1:$G$1006,6,FALSE)&amp;" yrs, "&amp;VLOOKUP($AC182&amp;"-"&amp;$F182,Bonuses!$B$1:$G$1006,5,FALSE)))</f>
        <v/>
      </c>
    </row>
    <row r="183" spans="1:32" s="21" customFormat="1" x14ac:dyDescent="0.25">
      <c r="A183" s="21" t="s">
        <v>3128</v>
      </c>
      <c r="B183" s="21">
        <f t="shared" si="10"/>
        <v>1</v>
      </c>
      <c r="C183" s="21" t="str">
        <f t="shared" si="11"/>
        <v>B</v>
      </c>
      <c r="D183" s="17">
        <f>IF($C183="B",VLOOKUP($A183,Bat!$A$4:$BF$2320,D$1,FALSE),VLOOKUP($A183,Pit!$A$4:$BA$1686,D$2,FALSE))</f>
        <v>1413</v>
      </c>
      <c r="E183" s="16" t="str">
        <f>IF($C183="B",VLOOKUP($A183,Bat!$A$4:$BF$2320,E$1,FALSE),VLOOKUP($A183,Pit!$A$4:$BA$1686,E$2,FALSE))</f>
        <v>2B</v>
      </c>
      <c r="F183" s="16" t="str">
        <f>IF($C183="B",VLOOKUP($A183,Bat!$A$4:$BF$2320,F$1,FALSE),VLOOKUP($A183,Pit!$A$4:$BA$1686,F$2,FALSE))</f>
        <v>Rubén</v>
      </c>
      <c r="G183" s="16" t="str">
        <f>IF($C183="B",VLOOKUP($A183,Bat!$A$4:$BF$2320,G$1,FALSE),VLOOKUP($A183,Pit!$A$4:$BA$1686,G$2,FALSE))</f>
        <v>Ortega</v>
      </c>
      <c r="H183" s="16">
        <f>IF($C183="B",VLOOKUP($A183,Bat!$A$4:$BF$2320,H$1,FALSE),VLOOKUP($A183,Pit!$A$4:$BA$1686,H$2,FALSE))</f>
        <v>18</v>
      </c>
      <c r="I183" s="16" t="str">
        <f>IF($C183="B",VLOOKUP($A183,Bat!$A$4:$BF$2320,I$1,FALSE),VLOOKUP($A183,Pit!$A$4:$BA$1686,I$2,FALSE))</f>
        <v>R</v>
      </c>
      <c r="J183" s="16" t="str">
        <f>IF($C183="B",VLOOKUP($A183,Bat!$A$4:$BF$2320,J$1,FALSE),VLOOKUP($A183,Pit!$A$4:$BA$1686,J$2,FALSE))</f>
        <v>R</v>
      </c>
      <c r="K183" s="16" t="str">
        <f>IF($C183="B",VLOOKUP($A183,Bat!$A$4:$BF$2320,K$1,FALSE),VLOOKUP($A183,Pit!$A$4:$BA$1686,K$2,FALSE))</f>
        <v>Normal</v>
      </c>
      <c r="L183" s="17" t="str">
        <f>IF($C183="B",VLOOKUP($A183,Bat!$A$4:$BF$2320,L$1,FALSE),VLOOKUP($A183,Pit!$A$4:$BA$1686,L$2,FALSE))</f>
        <v>Normal</v>
      </c>
      <c r="M183" s="16">
        <f>IF($C183="B",VLOOKUP($A183,Bat!$A$4:$BF$2320,M$1,FALSE),VLOOKUP($A183,Pit!$A$4:$BA$1686,M$2,FALSE))</f>
        <v>2</v>
      </c>
      <c r="N183" s="16">
        <f>IF($C183="B",VLOOKUP($A183,Bat!$A$4:$BF$2320,N$1,FALSE),VLOOKUP($A183,Pit!$A$4:$BA$1686,N$2,FALSE))</f>
        <v>4</v>
      </c>
      <c r="O183" s="16">
        <f>IF($C183="B",VLOOKUP($A183,Bat!$A$4:$BF$2320,O$1,FALSE),VLOOKUP($A183,Pit!$A$4:$BA$1686,O$2,FALSE))</f>
        <v>1</v>
      </c>
      <c r="P183" s="16">
        <f>IF($C183="B",VLOOKUP($A183,Bat!$A$4:$BF$2320,P$1,FALSE),VLOOKUP($A183,Pit!$A$4:$BA$1686,P$2,FALSE))</f>
        <v>1</v>
      </c>
      <c r="Q183" s="17">
        <f>IF($C183="B",VLOOKUP($A183,Bat!$A$4:$BF$2320,Q$1,FALSE),VLOOKUP($A183,Pit!$A$4:$BA$1686,Q$2,FALSE))</f>
        <v>7</v>
      </c>
      <c r="R183" s="18">
        <f>IF($C183="B",VLOOKUP($A183,Bat!$A$4:$BF$2320,R$1,FALSE),VLOOKUP($A183,Pit!$A$4:$BA$1686,R$2,FALSE))</f>
        <v>-5.95588243074811</v>
      </c>
      <c r="S183" s="19">
        <f>IF($C183="B",VLOOKUP($A183,Bat!$A$4:$BF$2320,S$1,FALSE),VLOOKUP($A183,Pit!$A$4:$BA$1686,S$2,FALSE))</f>
        <v>-0.43451051658707918</v>
      </c>
      <c r="T183" s="20" t="str">
        <f>IF($C183="B",VLOOKUP($A183,Bat!$A$4:$BF$2320,T$1,FALSE),VLOOKUP($A183,Pit!$A$4:$BA$1686,T$2,FALSE))</f>
        <v>$180k</v>
      </c>
      <c r="U183" s="17" t="str">
        <f>VLOOKUP(IF($C183="B",VLOOKUP($A183,Bat!$A$4:$AU$2320,U$1,FALSE),VLOOKUP($A183,Pit!$A$4:$BE$1686,U$2,FALSE)),COND!$A$35:$B$41,2,FALSE)</f>
        <v>??</v>
      </c>
      <c r="V183" s="21">
        <f>IF($C183="B",VLOOKUP($A183,Bat!$A$4:$AT$2284,46,FALSE),VLOOKUP($A183,Pit!$A$4:$BD$1664,56,FALSE))</f>
        <v>503</v>
      </c>
      <c r="W183" s="16">
        <f t="shared" si="12"/>
        <v>999</v>
      </c>
      <c r="X183" s="16"/>
      <c r="Y183" s="22">
        <f t="shared" si="13"/>
        <v>1007</v>
      </c>
      <c r="Z183" s="16">
        <f>IFERROR(VLOOKUP($D183,Results37!$F$3:$L$1396,Z$1,FALSE),"")</f>
        <v>179</v>
      </c>
      <c r="AA183" s="47">
        <f>IF(ISERROR(VLOOKUP(D183,Results37!$F$3:$O$399,AA$1,FALSE)),"",IF(VLOOKUP(D183,Results37!$F$3:$O$399,AA$1+1,FALSE)=1,"S"&amp;VLOOKUP(D183,Results37!$F$3:$O$399,AA$1,FALSE),VLOOKUP(D183,Results37!$F$3:$O$399,AA$1,FALSE)))</f>
        <v>7</v>
      </c>
      <c r="AB183" s="16">
        <f>IFERROR(VLOOKUP($D183,Results37!$F$3:$L$1396,AB$1,FALSE),"")</f>
        <v>17</v>
      </c>
      <c r="AC183" s="16" t="str">
        <f>IFERROR(VLOOKUP($D183,Results37!$F$3:$L$1396,AC$1,FALSE),"")</f>
        <v>Kentucky Thoroughbreds</v>
      </c>
      <c r="AD183" s="16" t="str">
        <f t="shared" si="14"/>
        <v/>
      </c>
      <c r="AE183" s="20" t="str">
        <f>IF(ISERROR(VLOOKUP($AC183&amp;"-"&amp;$F183&amp;" "&amp;G183,Bonuses!$B$1:$G$1006,4,FALSE)),"",INT(VLOOKUP($AC183&amp;"-"&amp;$F183&amp;" "&amp;$G183,Bonuses!$B$1:$G$1006,4,FALSE)))</f>
        <v/>
      </c>
      <c r="AF183" s="16" t="str">
        <f>IF(ISERROR(VLOOKUP($AC183&amp;"-"&amp;$F183,Bonuses!$B$1:$G$1006,5,FALSE)),"",IF(VLOOKUP($AC183&amp;"-"&amp;$F183,Bonuses!$B$1:$G$1006,5,FALSE)="","",VLOOKUP($AC183&amp;"-"&amp;$F183,Bonuses!$B$1:$G$1006,6,FALSE)&amp;" yrs, "&amp;VLOOKUP($AC183&amp;"-"&amp;$F183,Bonuses!$B$1:$G$1006,5,FALSE)))</f>
        <v/>
      </c>
    </row>
    <row r="184" spans="1:32" s="21" customFormat="1" x14ac:dyDescent="0.25">
      <c r="A184" s="21" t="s">
        <v>2038</v>
      </c>
      <c r="B184" s="21">
        <f t="shared" si="10"/>
        <v>1</v>
      </c>
      <c r="C184" s="21" t="str">
        <f t="shared" si="11"/>
        <v>B</v>
      </c>
      <c r="D184" s="17">
        <f>IF($C184="B",VLOOKUP($A184,Bat!$A$4:$BF$2320,D$1,FALSE),VLOOKUP($A184,Pit!$A$4:$BA$1686,D$2,FALSE))</f>
        <v>10600</v>
      </c>
      <c r="E184" s="16" t="str">
        <f>IF($C184="B",VLOOKUP($A184,Bat!$A$4:$BF$2320,E$1,FALSE),VLOOKUP($A184,Pit!$A$4:$BA$1686,E$2,FALSE))</f>
        <v>RF</v>
      </c>
      <c r="F184" s="16" t="str">
        <f>IF($C184="B",VLOOKUP($A184,Bat!$A$4:$BF$2320,F$1,FALSE),VLOOKUP($A184,Pit!$A$4:$BA$1686,F$2,FALSE))</f>
        <v>Jim</v>
      </c>
      <c r="G184" s="16" t="str">
        <f>IF($C184="B",VLOOKUP($A184,Bat!$A$4:$BF$2320,G$1,FALSE),VLOOKUP($A184,Pit!$A$4:$BA$1686,G$2,FALSE))</f>
        <v>Bowen</v>
      </c>
      <c r="H184" s="16">
        <f>IF($C184="B",VLOOKUP($A184,Bat!$A$4:$BF$2320,H$1,FALSE),VLOOKUP($A184,Pit!$A$4:$BA$1686,H$2,FALSE))</f>
        <v>21</v>
      </c>
      <c r="I184" s="16" t="str">
        <f>IF($C184="B",VLOOKUP($A184,Bat!$A$4:$BF$2320,I$1,FALSE),VLOOKUP($A184,Pit!$A$4:$BA$1686,I$2,FALSE))</f>
        <v>R</v>
      </c>
      <c r="J184" s="16" t="str">
        <f>IF($C184="B",VLOOKUP($A184,Bat!$A$4:$BF$2320,J$1,FALSE),VLOOKUP($A184,Pit!$A$4:$BA$1686,J$2,FALSE))</f>
        <v>R</v>
      </c>
      <c r="K184" s="16" t="str">
        <f>IF($C184="B",VLOOKUP($A184,Bat!$A$4:$BF$2320,K$1,FALSE),VLOOKUP($A184,Pit!$A$4:$BA$1686,K$2,FALSE))</f>
        <v>Normal</v>
      </c>
      <c r="L184" s="17" t="str">
        <f>IF($C184="B",VLOOKUP($A184,Bat!$A$4:$BF$2320,L$1,FALSE),VLOOKUP($A184,Pit!$A$4:$BA$1686,L$2,FALSE))</f>
        <v>Normal</v>
      </c>
      <c r="M184" s="16">
        <f>IF($C184="B",VLOOKUP($A184,Bat!$A$4:$BF$2320,M$1,FALSE),VLOOKUP($A184,Pit!$A$4:$BA$1686,M$2,FALSE))</f>
        <v>2</v>
      </c>
      <c r="N184" s="16">
        <f>IF($C184="B",VLOOKUP($A184,Bat!$A$4:$BF$2320,N$1,FALSE),VLOOKUP($A184,Pit!$A$4:$BA$1686,N$2,FALSE))</f>
        <v>5</v>
      </c>
      <c r="O184" s="16">
        <f>IF($C184="B",VLOOKUP($A184,Bat!$A$4:$BF$2320,O$1,FALSE),VLOOKUP($A184,Pit!$A$4:$BA$1686,O$2,FALSE))</f>
        <v>3</v>
      </c>
      <c r="P184" s="16">
        <f>IF($C184="B",VLOOKUP($A184,Bat!$A$4:$BF$2320,P$1,FALSE),VLOOKUP($A184,Pit!$A$4:$BA$1686,P$2,FALSE))</f>
        <v>5</v>
      </c>
      <c r="Q184" s="17">
        <f>IF($C184="B",VLOOKUP($A184,Bat!$A$4:$BF$2320,Q$1,FALSE),VLOOKUP($A184,Pit!$A$4:$BA$1686,Q$2,FALSE))</f>
        <v>3</v>
      </c>
      <c r="R184" s="18">
        <f>IF($C184="B",VLOOKUP($A184,Bat!$A$4:$BF$2320,R$1,FALSE),VLOOKUP($A184,Pit!$A$4:$BA$1686,R$2,FALSE))</f>
        <v>-0.24845892362075794</v>
      </c>
      <c r="S184" s="19">
        <f>IF($C184="B",VLOOKUP($A184,Bat!$A$4:$BF$2320,S$1,FALSE),VLOOKUP($A184,Pit!$A$4:$BA$1686,S$2,FALSE))</f>
        <v>0.37923351267960598</v>
      </c>
      <c r="T184" s="20" t="str">
        <f>IF($C184="B",VLOOKUP($A184,Bat!$A$4:$BF$2320,T$1,FALSE),VLOOKUP($A184,Pit!$A$4:$BA$1686,T$2,FALSE))</f>
        <v>$190k</v>
      </c>
      <c r="U184" s="17" t="str">
        <f>VLOOKUP(IF($C184="B",VLOOKUP($A184,Bat!$A$4:$AU$2320,U$1,FALSE),VLOOKUP($A184,Pit!$A$4:$BE$1686,U$2,FALSE)),COND!$A$35:$B$41,2,FALSE)</f>
        <v>??</v>
      </c>
      <c r="V184" s="21">
        <f>IF($C184="B",VLOOKUP($A184,Bat!$A$4:$AT$2284,46,FALSE),VLOOKUP($A184,Pit!$A$4:$BD$1664,56,FALSE))</f>
        <v>259</v>
      </c>
      <c r="W184" s="16">
        <f t="shared" si="12"/>
        <v>999</v>
      </c>
      <c r="X184" s="16"/>
      <c r="Y184" s="22">
        <f t="shared" si="13"/>
        <v>526</v>
      </c>
      <c r="Z184" s="16">
        <f>IFERROR(VLOOKUP($D184,Results37!$F$3:$L$1396,Z$1,FALSE),"")</f>
        <v>180</v>
      </c>
      <c r="AA184" s="47">
        <f>IF(ISERROR(VLOOKUP(D184,Results37!$F$3:$O$399,AA$1,FALSE)),"",IF(VLOOKUP(D184,Results37!$F$3:$O$399,AA$1+1,FALSE)=1,"S"&amp;VLOOKUP(D184,Results37!$F$3:$O$399,AA$1,FALSE),VLOOKUP(D184,Results37!$F$3:$O$399,AA$1,FALSE)))</f>
        <v>7</v>
      </c>
      <c r="AB184" s="16">
        <f>IFERROR(VLOOKUP($D184,Results37!$F$3:$L$1396,AB$1,FALSE),"")</f>
        <v>18</v>
      </c>
      <c r="AC184" s="16" t="str">
        <f>IFERROR(VLOOKUP($D184,Results37!$F$3:$L$1396,AC$1,FALSE),"")</f>
        <v>Yuma Bulldozers</v>
      </c>
      <c r="AD184" s="16" t="str">
        <f t="shared" si="14"/>
        <v/>
      </c>
      <c r="AE184" s="20" t="str">
        <f>IF(ISERROR(VLOOKUP($AC184&amp;"-"&amp;$F184&amp;" "&amp;G184,Bonuses!$B$1:$G$1006,4,FALSE)),"",INT(VLOOKUP($AC184&amp;"-"&amp;$F184&amp;" "&amp;$G184,Bonuses!$B$1:$G$1006,4,FALSE)))</f>
        <v/>
      </c>
      <c r="AF184" s="16" t="str">
        <f>IF(ISERROR(VLOOKUP($AC184&amp;"-"&amp;$F184,Bonuses!$B$1:$G$1006,5,FALSE)),"",IF(VLOOKUP($AC184&amp;"-"&amp;$F184,Bonuses!$B$1:$G$1006,5,FALSE)="","",VLOOKUP($AC184&amp;"-"&amp;$F184,Bonuses!$B$1:$G$1006,6,FALSE)&amp;" yrs, "&amp;VLOOKUP($AC184&amp;"-"&amp;$F184,Bonuses!$B$1:$G$1006,5,FALSE)))</f>
        <v/>
      </c>
    </row>
    <row r="185" spans="1:32" s="21" customFormat="1" x14ac:dyDescent="0.25">
      <c r="A185" s="21" t="s">
        <v>3051</v>
      </c>
      <c r="B185" s="21">
        <f t="shared" si="10"/>
        <v>1</v>
      </c>
      <c r="C185" s="21" t="str">
        <f t="shared" si="11"/>
        <v>B</v>
      </c>
      <c r="D185" s="17">
        <f>IF($C185="B",VLOOKUP($A185,Bat!$A$4:$BF$2320,D$1,FALSE),VLOOKUP($A185,Pit!$A$4:$BA$1686,D$2,FALSE))</f>
        <v>16093</v>
      </c>
      <c r="E185" s="16" t="str">
        <f>IF($C185="B",VLOOKUP($A185,Bat!$A$4:$BF$2320,E$1,FALSE),VLOOKUP($A185,Pit!$A$4:$BA$1686,E$2,FALSE))</f>
        <v>RF</v>
      </c>
      <c r="F185" s="16" t="str">
        <f>IF($C185="B",VLOOKUP($A185,Bat!$A$4:$BF$2320,F$1,FALSE),VLOOKUP($A185,Pit!$A$4:$BA$1686,F$2,FALSE))</f>
        <v>Greg</v>
      </c>
      <c r="G185" s="16" t="str">
        <f>IF($C185="B",VLOOKUP($A185,Bat!$A$4:$BF$2320,G$1,FALSE),VLOOKUP($A185,Pit!$A$4:$BA$1686,G$2,FALSE))</f>
        <v>Stanley</v>
      </c>
      <c r="H185" s="16">
        <f>IF($C185="B",VLOOKUP($A185,Bat!$A$4:$BF$2320,H$1,FALSE),VLOOKUP($A185,Pit!$A$4:$BA$1686,H$2,FALSE))</f>
        <v>21</v>
      </c>
      <c r="I185" s="16" t="str">
        <f>IF($C185="B",VLOOKUP($A185,Bat!$A$4:$BF$2320,I$1,FALSE),VLOOKUP($A185,Pit!$A$4:$BA$1686,I$2,FALSE))</f>
        <v>L</v>
      </c>
      <c r="J185" s="16" t="str">
        <f>IF($C185="B",VLOOKUP($A185,Bat!$A$4:$BF$2320,J$1,FALSE),VLOOKUP($A185,Pit!$A$4:$BA$1686,J$2,FALSE))</f>
        <v>L</v>
      </c>
      <c r="K185" s="16" t="str">
        <f>IF($C185="B",VLOOKUP($A185,Bat!$A$4:$BF$2320,K$1,FALSE),VLOOKUP($A185,Pit!$A$4:$BA$1686,K$2,FALSE))</f>
        <v>Low</v>
      </c>
      <c r="L185" s="17" t="str">
        <f>IF($C185="B",VLOOKUP($A185,Bat!$A$4:$BF$2320,L$1,FALSE),VLOOKUP($A185,Pit!$A$4:$BA$1686,L$2,FALSE))</f>
        <v>Normal</v>
      </c>
      <c r="M185" s="16">
        <f>IF($C185="B",VLOOKUP($A185,Bat!$A$4:$BF$2320,M$1,FALSE),VLOOKUP($A185,Pit!$A$4:$BA$1686,M$2,FALSE))</f>
        <v>3</v>
      </c>
      <c r="N185" s="16">
        <f>IF($C185="B",VLOOKUP($A185,Bat!$A$4:$BF$2320,N$1,FALSE),VLOOKUP($A185,Pit!$A$4:$BA$1686,N$2,FALSE))</f>
        <v>6</v>
      </c>
      <c r="O185" s="16">
        <f>IF($C185="B",VLOOKUP($A185,Bat!$A$4:$BF$2320,O$1,FALSE),VLOOKUP($A185,Pit!$A$4:$BA$1686,O$2,FALSE))</f>
        <v>8</v>
      </c>
      <c r="P185" s="16">
        <f>IF($C185="B",VLOOKUP($A185,Bat!$A$4:$BF$2320,P$1,FALSE),VLOOKUP($A185,Pit!$A$4:$BA$1686,P$2,FALSE))</f>
        <v>6</v>
      </c>
      <c r="Q185" s="17">
        <f>IF($C185="B",VLOOKUP($A185,Bat!$A$4:$BF$2320,Q$1,FALSE),VLOOKUP($A185,Pit!$A$4:$BA$1686,Q$2,FALSE))</f>
        <v>3</v>
      </c>
      <c r="R185" s="18">
        <f>IF($C185="B",VLOOKUP($A185,Bat!$A$4:$BF$2320,R$1,FALSE),VLOOKUP($A185,Pit!$A$4:$BA$1686,R$2,FALSE))</f>
        <v>8.9569200113306735</v>
      </c>
      <c r="S185" s="19">
        <f>IF($C185="B",VLOOKUP($A185,Bat!$A$4:$BF$2320,S$1,FALSE),VLOOKUP($A185,Pit!$A$4:$BA$1686,S$2,FALSE))</f>
        <v>1.6917035153173301</v>
      </c>
      <c r="T185" s="20" t="str">
        <f>IF($C185="B",VLOOKUP($A185,Bat!$A$4:$BF$2320,T$1,FALSE),VLOOKUP($A185,Pit!$A$4:$BA$1686,T$2,FALSE))</f>
        <v>$200k</v>
      </c>
      <c r="U185" s="17" t="str">
        <f>VLOOKUP(IF($C185="B",VLOOKUP($A185,Bat!$A$4:$AU$2320,U$1,FALSE),VLOOKUP($A185,Pit!$A$4:$BE$1686,U$2,FALSE)),COND!$A$35:$B$41,2,FALSE)</f>
        <v>??</v>
      </c>
      <c r="V185" s="21">
        <f>IF($C185="B",VLOOKUP($A185,Bat!$A$4:$AT$2284,46,FALSE),VLOOKUP($A185,Pit!$A$4:$BD$1664,56,FALSE))</f>
        <v>148</v>
      </c>
      <c r="W185" s="16">
        <f t="shared" si="12"/>
        <v>999</v>
      </c>
      <c r="X185" s="16"/>
      <c r="Y185" s="22">
        <f t="shared" si="13"/>
        <v>147</v>
      </c>
      <c r="Z185" s="16">
        <f>IFERROR(VLOOKUP($D185,Results37!$F$3:$L$1396,Z$1,FALSE),"")</f>
        <v>181</v>
      </c>
      <c r="AA185" s="47">
        <f>IF(ISERROR(VLOOKUP(D185,Results37!$F$3:$O$399,AA$1,FALSE)),"",IF(VLOOKUP(D185,Results37!$F$3:$O$399,AA$1+1,FALSE)=1,"S"&amp;VLOOKUP(D185,Results37!$F$3:$O$399,AA$1,FALSE),VLOOKUP(D185,Results37!$F$3:$O$399,AA$1,FALSE)))</f>
        <v>7</v>
      </c>
      <c r="AB185" s="16">
        <f>IFERROR(VLOOKUP($D185,Results37!$F$3:$L$1396,AB$1,FALSE),"")</f>
        <v>19</v>
      </c>
      <c r="AC185" s="16" t="str">
        <f>IFERROR(VLOOKUP($D185,Results37!$F$3:$L$1396,AC$1,FALSE),"")</f>
        <v>Duluth Warriors</v>
      </c>
      <c r="AD185" s="16" t="str">
        <f t="shared" si="14"/>
        <v/>
      </c>
      <c r="AE185" s="20" t="str">
        <f>IF(ISERROR(VLOOKUP($AC185&amp;"-"&amp;$F185&amp;" "&amp;G185,Bonuses!$B$1:$G$1006,4,FALSE)),"",INT(VLOOKUP($AC185&amp;"-"&amp;$F185&amp;" "&amp;$G185,Bonuses!$B$1:$G$1006,4,FALSE)))</f>
        <v/>
      </c>
      <c r="AF185" s="16" t="str">
        <f>IF(ISERROR(VLOOKUP($AC185&amp;"-"&amp;$F185,Bonuses!$B$1:$G$1006,5,FALSE)),"",IF(VLOOKUP($AC185&amp;"-"&amp;$F185,Bonuses!$B$1:$G$1006,5,FALSE)="","",VLOOKUP($AC185&amp;"-"&amp;$F185,Bonuses!$B$1:$G$1006,6,FALSE)&amp;" yrs, "&amp;VLOOKUP($AC185&amp;"-"&amp;$F185,Bonuses!$B$1:$G$1006,5,FALSE)))</f>
        <v/>
      </c>
    </row>
    <row r="186" spans="1:32" s="21" customFormat="1" x14ac:dyDescent="0.25">
      <c r="A186" s="21" t="s">
        <v>3039</v>
      </c>
      <c r="B186" s="21">
        <f t="shared" si="10"/>
        <v>1</v>
      </c>
      <c r="C186" s="21" t="str">
        <f t="shared" si="11"/>
        <v>B</v>
      </c>
      <c r="D186" s="17">
        <f>IF($C186="B",VLOOKUP($A186,Bat!$A$4:$BF$2320,D$1,FALSE),VLOOKUP($A186,Pit!$A$4:$BA$1686,D$2,FALSE))</f>
        <v>14716</v>
      </c>
      <c r="E186" s="16" t="str">
        <f>IF($C186="B",VLOOKUP($A186,Bat!$A$4:$BF$2320,E$1,FALSE),VLOOKUP($A186,Pit!$A$4:$BA$1686,E$2,FALSE))</f>
        <v>1B</v>
      </c>
      <c r="F186" s="16" t="str">
        <f>IF($C186="B",VLOOKUP($A186,Bat!$A$4:$BF$2320,F$1,FALSE),VLOOKUP($A186,Pit!$A$4:$BA$1686,F$2,FALSE))</f>
        <v>Bastiaan</v>
      </c>
      <c r="G186" s="16" t="str">
        <f>IF($C186="B",VLOOKUP($A186,Bat!$A$4:$BF$2320,G$1,FALSE),VLOOKUP($A186,Pit!$A$4:$BA$1686,G$2,FALSE))</f>
        <v>Jansen</v>
      </c>
      <c r="H186" s="16">
        <f>IF($C186="B",VLOOKUP($A186,Bat!$A$4:$BF$2320,H$1,FALSE),VLOOKUP($A186,Pit!$A$4:$BA$1686,H$2,FALSE))</f>
        <v>21</v>
      </c>
      <c r="I186" s="16" t="str">
        <f>IF($C186="B",VLOOKUP($A186,Bat!$A$4:$BF$2320,I$1,FALSE),VLOOKUP($A186,Pit!$A$4:$BA$1686,I$2,FALSE))</f>
        <v>R</v>
      </c>
      <c r="J186" s="16" t="str">
        <f>IF($C186="B",VLOOKUP($A186,Bat!$A$4:$BF$2320,J$1,FALSE),VLOOKUP($A186,Pit!$A$4:$BA$1686,J$2,FALSE))</f>
        <v>L</v>
      </c>
      <c r="K186" s="16" t="str">
        <f>IF($C186="B",VLOOKUP($A186,Bat!$A$4:$BF$2320,K$1,FALSE),VLOOKUP($A186,Pit!$A$4:$BA$1686,K$2,FALSE))</f>
        <v>Normal</v>
      </c>
      <c r="L186" s="17" t="str">
        <f>IF($C186="B",VLOOKUP($A186,Bat!$A$4:$BF$2320,L$1,FALSE),VLOOKUP($A186,Pit!$A$4:$BA$1686,L$2,FALSE))</f>
        <v>High</v>
      </c>
      <c r="M186" s="16">
        <f>IF($C186="B",VLOOKUP($A186,Bat!$A$4:$BF$2320,M$1,FALSE),VLOOKUP($A186,Pit!$A$4:$BA$1686,M$2,FALSE))</f>
        <v>6</v>
      </c>
      <c r="N186" s="16">
        <f>IF($C186="B",VLOOKUP($A186,Bat!$A$4:$BF$2320,N$1,FALSE),VLOOKUP($A186,Pit!$A$4:$BA$1686,N$2,FALSE))</f>
        <v>3</v>
      </c>
      <c r="O186" s="16">
        <f>IF($C186="B",VLOOKUP($A186,Bat!$A$4:$BF$2320,O$1,FALSE),VLOOKUP($A186,Pit!$A$4:$BA$1686,O$2,FALSE))</f>
        <v>5</v>
      </c>
      <c r="P186" s="16">
        <f>IF($C186="B",VLOOKUP($A186,Bat!$A$4:$BF$2320,P$1,FALSE),VLOOKUP($A186,Pit!$A$4:$BA$1686,P$2,FALSE))</f>
        <v>8</v>
      </c>
      <c r="Q186" s="17">
        <f>IF($C186="B",VLOOKUP($A186,Bat!$A$4:$BF$2320,Q$1,FALSE),VLOOKUP($A186,Pit!$A$4:$BA$1686,Q$2,FALSE))</f>
        <v>4</v>
      </c>
      <c r="R186" s="18">
        <f>IF($C186="B",VLOOKUP($A186,Bat!$A$4:$BF$2320,R$1,FALSE),VLOOKUP($A186,Pit!$A$4:$BA$1686,R$2,FALSE))</f>
        <v>18.557262232997701</v>
      </c>
      <c r="S186" s="19">
        <f>IF($C186="B",VLOOKUP($A186,Bat!$A$4:$BF$2320,S$1,FALSE),VLOOKUP($A186,Pit!$A$4:$BA$1686,S$2,FALSE))</f>
        <v>3.0604859706656344</v>
      </c>
      <c r="T186" s="20" t="str">
        <f>IF($C186="B",VLOOKUP($A186,Bat!$A$4:$BF$2320,T$1,FALSE),VLOOKUP($A186,Pit!$A$4:$BA$1686,T$2,FALSE))</f>
        <v>$190k</v>
      </c>
      <c r="U186" s="17" t="str">
        <f>VLOOKUP(IF($C186="B",VLOOKUP($A186,Bat!$A$4:$AU$2320,U$1,FALSE),VLOOKUP($A186,Pit!$A$4:$BE$1686,U$2,FALSE)),COND!$A$35:$B$41,2,FALSE)</f>
        <v>??</v>
      </c>
      <c r="V186" s="21">
        <f>IF($C186="B",VLOOKUP($A186,Bat!$A$4:$AT$2284,46,FALSE),VLOOKUP($A186,Pit!$A$4:$BD$1664,56,FALSE))</f>
        <v>17</v>
      </c>
      <c r="W186" s="16">
        <f t="shared" si="12"/>
        <v>999</v>
      </c>
      <c r="X186" s="16">
        <v>32</v>
      </c>
      <c r="Y186" s="22">
        <f t="shared" si="13"/>
        <v>21</v>
      </c>
      <c r="Z186" s="16">
        <f>IFERROR(VLOOKUP($D186,Results37!$F$3:$L$1396,Z$1,FALSE),"")</f>
        <v>182</v>
      </c>
      <c r="AA186" s="47">
        <f>IF(ISERROR(VLOOKUP(D186,Results37!$F$3:$O$399,AA$1,FALSE)),"",IF(VLOOKUP(D186,Results37!$F$3:$O$399,AA$1+1,FALSE)=1,"S"&amp;VLOOKUP(D186,Results37!$F$3:$O$399,AA$1,FALSE),VLOOKUP(D186,Results37!$F$3:$O$399,AA$1,FALSE)))</f>
        <v>7</v>
      </c>
      <c r="AB186" s="16">
        <f>IFERROR(VLOOKUP($D186,Results37!$F$3:$L$1396,AB$1,FALSE),"")</f>
        <v>20</v>
      </c>
      <c r="AC186" s="16" t="str">
        <f>IFERROR(VLOOKUP($D186,Results37!$F$3:$L$1396,AC$1,FALSE),"")</f>
        <v>West Virginia Alleghenies</v>
      </c>
      <c r="AD186" s="16">
        <f t="shared" si="14"/>
        <v>-150</v>
      </c>
      <c r="AE186" s="20" t="str">
        <f>IF(ISERROR(VLOOKUP($AC186&amp;"-"&amp;$F186&amp;" "&amp;G186,Bonuses!$B$1:$G$1006,4,FALSE)),"",INT(VLOOKUP($AC186&amp;"-"&amp;$F186&amp;" "&amp;$G186,Bonuses!$B$1:$G$1006,4,FALSE)))</f>
        <v/>
      </c>
      <c r="AF186" s="16" t="str">
        <f>IF(ISERROR(VLOOKUP($AC186&amp;"-"&amp;$F186,Bonuses!$B$1:$G$1006,5,FALSE)),"",IF(VLOOKUP($AC186&amp;"-"&amp;$F186,Bonuses!$B$1:$G$1006,5,FALSE)="","",VLOOKUP($AC186&amp;"-"&amp;$F186,Bonuses!$B$1:$G$1006,6,FALSE)&amp;" yrs, "&amp;VLOOKUP($AC186&amp;"-"&amp;$F186,Bonuses!$B$1:$G$1006,5,FALSE)))</f>
        <v/>
      </c>
    </row>
    <row r="187" spans="1:32" s="21" customFormat="1" x14ac:dyDescent="0.25">
      <c r="A187" s="21" t="s">
        <v>2937</v>
      </c>
      <c r="B187" s="21">
        <f t="shared" si="10"/>
        <v>1</v>
      </c>
      <c r="C187" s="21" t="str">
        <f t="shared" si="11"/>
        <v>P</v>
      </c>
      <c r="D187" s="17">
        <f>IF($C187="B",VLOOKUP($A187,Bat!$A$4:$BF$2320,D$1,FALSE),VLOOKUP($A187,Pit!$A$4:$BA$1686,D$2,FALSE))</f>
        <v>6894</v>
      </c>
      <c r="E187" s="16" t="str">
        <f>IF($C187="B",VLOOKUP($A187,Bat!$A$4:$BF$2320,E$1,FALSE),VLOOKUP($A187,Pit!$A$4:$BA$1686,E$2,FALSE))</f>
        <v>SP</v>
      </c>
      <c r="F187" s="16" t="str">
        <f>IF($C187="B",VLOOKUP($A187,Bat!$A$4:$BF$2320,F$1,FALSE),VLOOKUP($A187,Pit!$A$4:$BA$1686,F$2,FALSE))</f>
        <v>Ricardo</v>
      </c>
      <c r="G187" s="16" t="str">
        <f>IF($C187="B",VLOOKUP($A187,Bat!$A$4:$BF$2320,G$1,FALSE),VLOOKUP($A187,Pit!$A$4:$BA$1686,G$2,FALSE))</f>
        <v>Luna</v>
      </c>
      <c r="H187" s="16">
        <f>IF($C187="B",VLOOKUP($A187,Bat!$A$4:$BF$2320,H$1,FALSE),VLOOKUP($A187,Pit!$A$4:$BA$1686,H$2,FALSE))</f>
        <v>18</v>
      </c>
      <c r="I187" s="16" t="str">
        <f>IF($C187="B",VLOOKUP($A187,Bat!$A$4:$BF$2320,I$1,FALSE),VLOOKUP($A187,Pit!$A$4:$BA$1686,I$2,FALSE))</f>
        <v>L</v>
      </c>
      <c r="J187" s="16" t="str">
        <f>IF($C187="B",VLOOKUP($A187,Bat!$A$4:$BF$2320,J$1,FALSE),VLOOKUP($A187,Pit!$A$4:$BA$1686,J$2,FALSE))</f>
        <v>L</v>
      </c>
      <c r="K187" s="16" t="str">
        <f>IF($C187="B",VLOOKUP($A187,Bat!$A$4:$BF$2320,K$1,FALSE),VLOOKUP($A187,Pit!$A$4:$BA$1686,K$2,FALSE))</f>
        <v>Low</v>
      </c>
      <c r="L187" s="17" t="str">
        <f>IF($C187="B",VLOOKUP($A187,Bat!$A$4:$BF$2320,L$1,FALSE),VLOOKUP($A187,Pit!$A$4:$BA$1686,L$2,FALSE))</f>
        <v>High</v>
      </c>
      <c r="M187" s="16">
        <f>IF($C187="B",VLOOKUP($A187,Bat!$A$4:$BF$2320,M$1,FALSE),VLOOKUP($A187,Pit!$A$4:$BA$1686,M$2,FALSE))</f>
        <v>5</v>
      </c>
      <c r="N187" s="16">
        <f>IF($C187="B",VLOOKUP($A187,Bat!$A$4:$BF$2320,N$1,FALSE),VLOOKUP($A187,Pit!$A$4:$BA$1686,N$2,FALSE))</f>
        <v>2</v>
      </c>
      <c r="O187" s="16">
        <f>IF($C187="B",VLOOKUP($A187,Bat!$A$4:$BF$2320,O$1,FALSE),VLOOKUP($A187,Pit!$A$4:$BA$1686,O$2,FALSE))</f>
        <v>3</v>
      </c>
      <c r="P187" s="16" t="str">
        <f>IF($C187="B",VLOOKUP($A187,Bat!$A$4:$BF$2320,P$1,FALSE),VLOOKUP($A187,Pit!$A$4:$BA$1686,P$2,FALSE))</f>
        <v>92-94 Mph</v>
      </c>
      <c r="Q187" s="17">
        <f>IF($C187="B",VLOOKUP($A187,Bat!$A$4:$BF$2320,Q$1,FALSE),VLOOKUP($A187,Pit!$A$4:$BA$1686,Q$2,FALSE))</f>
        <v>6</v>
      </c>
      <c r="R187" s="18">
        <f>IF($C187="B",VLOOKUP($A187,Bat!$A$4:$BF$2320,R$1,FALSE),VLOOKUP($A187,Pit!$A$4:$BA$1686,R$2,FALSE))</f>
        <v>18.686083423796127</v>
      </c>
      <c r="S187" s="19">
        <f>IF($C187="B",VLOOKUP($A187,Bat!$A$4:$BF$2320,S$1,FALSE),VLOOKUP($A187,Pit!$A$4:$BA$1686,S$2,FALSE))</f>
        <v>0.58401975622203872</v>
      </c>
      <c r="T187" s="20" t="str">
        <f>IF($C187="B",VLOOKUP($A187,Bat!$A$4:$BF$2320,T$1,FALSE),VLOOKUP($A187,Pit!$A$4:$BA$1686,T$2,FALSE))</f>
        <v>$2.2m</v>
      </c>
      <c r="U187" s="17" t="str">
        <f>VLOOKUP(IF($C187="B",VLOOKUP($A187,Bat!$A$4:$AU$2320,U$1,FALSE),VLOOKUP($A187,Pit!$A$4:$BE$1686,U$2,FALSE)),COND!$A$35:$B$41,2,FALSE)</f>
        <v>??</v>
      </c>
      <c r="V187" s="21">
        <f>IF($C187="B",VLOOKUP($A187,Bat!$A$4:$AT$2284,46,FALSE),VLOOKUP($A187,Pit!$A$4:$BD$1664,56,FALSE))</f>
        <v>191</v>
      </c>
      <c r="W187" s="16">
        <f t="shared" si="12"/>
        <v>999</v>
      </c>
      <c r="X187" s="16"/>
      <c r="Y187" s="22">
        <f t="shared" si="13"/>
        <v>420</v>
      </c>
      <c r="Z187" s="16">
        <f>IFERROR(VLOOKUP($D187,Results37!$F$3:$L$1396,Z$1,FALSE),"")</f>
        <v>183</v>
      </c>
      <c r="AA187" s="47">
        <f>IF(ISERROR(VLOOKUP(D187,Results37!$F$3:$O$399,AA$1,FALSE)),"",IF(VLOOKUP(D187,Results37!$F$3:$O$399,AA$1+1,FALSE)=1,"S"&amp;VLOOKUP(D187,Results37!$F$3:$O$399,AA$1,FALSE),VLOOKUP(D187,Results37!$F$3:$O$399,AA$1,FALSE)))</f>
        <v>7</v>
      </c>
      <c r="AB187" s="16">
        <f>IFERROR(VLOOKUP($D187,Results37!$F$3:$L$1396,AB$1,FALSE),"")</f>
        <v>21</v>
      </c>
      <c r="AC187" s="16" t="str">
        <f>IFERROR(VLOOKUP($D187,Results37!$F$3:$L$1396,AC$1,FALSE),"")</f>
        <v>Havana Leones</v>
      </c>
      <c r="AD187" s="16" t="str">
        <f t="shared" si="14"/>
        <v/>
      </c>
      <c r="AE187" s="20" t="str">
        <f>IF(ISERROR(VLOOKUP($AC187&amp;"-"&amp;$F187&amp;" "&amp;G187,Bonuses!$B$1:$G$1006,4,FALSE)),"",INT(VLOOKUP($AC187&amp;"-"&amp;$F187&amp;" "&amp;$G187,Bonuses!$B$1:$G$1006,4,FALSE)))</f>
        <v/>
      </c>
      <c r="AF187" s="16" t="str">
        <f>IF(ISERROR(VLOOKUP($AC187&amp;"-"&amp;$F187,Bonuses!$B$1:$G$1006,5,FALSE)),"",IF(VLOOKUP($AC187&amp;"-"&amp;$F187,Bonuses!$B$1:$G$1006,5,FALSE)="","",VLOOKUP($AC187&amp;"-"&amp;$F187,Bonuses!$B$1:$G$1006,6,FALSE)&amp;" yrs, "&amp;VLOOKUP($AC187&amp;"-"&amp;$F187,Bonuses!$B$1:$G$1006,5,FALSE)))</f>
        <v/>
      </c>
    </row>
    <row r="188" spans="1:32" s="21" customFormat="1" x14ac:dyDescent="0.25">
      <c r="A188" s="21" t="s">
        <v>2955</v>
      </c>
      <c r="B188" s="21">
        <f t="shared" si="10"/>
        <v>1</v>
      </c>
      <c r="C188" s="21" t="str">
        <f t="shared" si="11"/>
        <v>P</v>
      </c>
      <c r="D188" s="17">
        <f>IF($C188="B",VLOOKUP($A188,Bat!$A$4:$BF$2320,D$1,FALSE),VLOOKUP($A188,Pit!$A$4:$BA$1686,D$2,FALSE))</f>
        <v>2071</v>
      </c>
      <c r="E188" s="16" t="str">
        <f>IF($C188="B",VLOOKUP($A188,Bat!$A$4:$BF$2320,E$1,FALSE),VLOOKUP($A188,Pit!$A$4:$BA$1686,E$2,FALSE))</f>
        <v>RP</v>
      </c>
      <c r="F188" s="16" t="str">
        <f>IF($C188="B",VLOOKUP($A188,Bat!$A$4:$BF$2320,F$1,FALSE),VLOOKUP($A188,Pit!$A$4:$BA$1686,F$2,FALSE))</f>
        <v>Roy</v>
      </c>
      <c r="G188" s="16" t="str">
        <f>IF($C188="B",VLOOKUP($A188,Bat!$A$4:$BF$2320,G$1,FALSE),VLOOKUP($A188,Pit!$A$4:$BA$1686,G$2,FALSE))</f>
        <v>Mayes</v>
      </c>
      <c r="H188" s="16">
        <f>IF($C188="B",VLOOKUP($A188,Bat!$A$4:$BF$2320,H$1,FALSE),VLOOKUP($A188,Pit!$A$4:$BA$1686,H$2,FALSE))</f>
        <v>18</v>
      </c>
      <c r="I188" s="16" t="str">
        <f>IF($C188="B",VLOOKUP($A188,Bat!$A$4:$BF$2320,I$1,FALSE),VLOOKUP($A188,Pit!$A$4:$BA$1686,I$2,FALSE))</f>
        <v>L</v>
      </c>
      <c r="J188" s="16" t="str">
        <f>IF($C188="B",VLOOKUP($A188,Bat!$A$4:$BF$2320,J$1,FALSE),VLOOKUP($A188,Pit!$A$4:$BA$1686,J$2,FALSE))</f>
        <v>L</v>
      </c>
      <c r="K188" s="16" t="str">
        <f>IF($C188="B",VLOOKUP($A188,Bat!$A$4:$BF$2320,K$1,FALSE),VLOOKUP($A188,Pit!$A$4:$BA$1686,K$2,FALSE))</f>
        <v>Low</v>
      </c>
      <c r="L188" s="17" t="str">
        <f>IF($C188="B",VLOOKUP($A188,Bat!$A$4:$BF$2320,L$1,FALSE),VLOOKUP($A188,Pit!$A$4:$BA$1686,L$2,FALSE))</f>
        <v>Low</v>
      </c>
      <c r="M188" s="16">
        <f>IF($C188="B",VLOOKUP($A188,Bat!$A$4:$BF$2320,M$1,FALSE),VLOOKUP($A188,Pit!$A$4:$BA$1686,M$2,FALSE))</f>
        <v>5</v>
      </c>
      <c r="N188" s="16">
        <f>IF($C188="B",VLOOKUP($A188,Bat!$A$4:$BF$2320,N$1,FALSE),VLOOKUP($A188,Pit!$A$4:$BA$1686,N$2,FALSE))</f>
        <v>2</v>
      </c>
      <c r="O188" s="16">
        <f>IF($C188="B",VLOOKUP($A188,Bat!$A$4:$BF$2320,O$1,FALSE),VLOOKUP($A188,Pit!$A$4:$BA$1686,O$2,FALSE))</f>
        <v>3</v>
      </c>
      <c r="P188" s="16" t="str">
        <f>IF($C188="B",VLOOKUP($A188,Bat!$A$4:$BF$2320,P$1,FALSE),VLOOKUP($A188,Pit!$A$4:$BA$1686,P$2,FALSE))</f>
        <v>91-93 Mph</v>
      </c>
      <c r="Q188" s="17">
        <f>IF($C188="B",VLOOKUP($A188,Bat!$A$4:$BF$2320,Q$1,FALSE),VLOOKUP($A188,Pit!$A$4:$BA$1686,Q$2,FALSE))</f>
        <v>5</v>
      </c>
      <c r="R188" s="18">
        <f>IF($C188="B",VLOOKUP($A188,Bat!$A$4:$BF$2320,R$1,FALSE),VLOOKUP($A188,Pit!$A$4:$BA$1686,R$2,FALSE))</f>
        <v>18.573583423796123</v>
      </c>
      <c r="S188" s="19">
        <f>IF($C188="B",VLOOKUP($A188,Bat!$A$4:$BF$2320,S$1,FALSE),VLOOKUP($A188,Pit!$A$4:$BA$1686,S$2,FALSE))</f>
        <v>0.57413662614113659</v>
      </c>
      <c r="T188" s="20" t="str">
        <f>IF($C188="B",VLOOKUP($A188,Bat!$A$4:$BF$2320,T$1,FALSE),VLOOKUP($A188,Pit!$A$4:$BA$1686,T$2,FALSE))</f>
        <v>$190k</v>
      </c>
      <c r="U188" s="17" t="str">
        <f>VLOOKUP(IF($C188="B",VLOOKUP($A188,Bat!$A$4:$AU$2320,U$1,FALSE),VLOOKUP($A188,Pit!$A$4:$BE$1686,U$2,FALSE)),COND!$A$35:$B$41,2,FALSE)</f>
        <v>??</v>
      </c>
      <c r="V188" s="21">
        <f>IF($C188="B",VLOOKUP($A188,Bat!$A$4:$AT$2284,46,FALSE),VLOOKUP($A188,Pit!$A$4:$BD$1664,56,FALSE))</f>
        <v>193</v>
      </c>
      <c r="W188" s="16">
        <f t="shared" si="12"/>
        <v>999</v>
      </c>
      <c r="X188" s="16"/>
      <c r="Y188" s="22">
        <f t="shared" si="13"/>
        <v>425</v>
      </c>
      <c r="Z188" s="16">
        <f>IFERROR(VLOOKUP($D188,Results37!$F$3:$L$1396,Z$1,FALSE),"")</f>
        <v>184</v>
      </c>
      <c r="AA188" s="47">
        <f>IF(ISERROR(VLOOKUP(D188,Results37!$F$3:$O$399,AA$1,FALSE)),"",IF(VLOOKUP(D188,Results37!$F$3:$O$399,AA$1+1,FALSE)=1,"S"&amp;VLOOKUP(D188,Results37!$F$3:$O$399,AA$1,FALSE),VLOOKUP(D188,Results37!$F$3:$O$399,AA$1,FALSE)))</f>
        <v>7</v>
      </c>
      <c r="AB188" s="16">
        <f>IFERROR(VLOOKUP($D188,Results37!$F$3:$L$1396,AB$1,FALSE),"")</f>
        <v>22</v>
      </c>
      <c r="AC188" s="16" t="str">
        <f>IFERROR(VLOOKUP($D188,Results37!$F$3:$L$1396,AC$1,FALSE),"")</f>
        <v>Florida Featherheads</v>
      </c>
      <c r="AD188" s="16" t="str">
        <f t="shared" si="14"/>
        <v/>
      </c>
      <c r="AE188" s="20" t="str">
        <f>IF(ISERROR(VLOOKUP($AC188&amp;"-"&amp;$F188&amp;" "&amp;G188,Bonuses!$B$1:$G$1006,4,FALSE)),"",INT(VLOOKUP($AC188&amp;"-"&amp;$F188&amp;" "&amp;$G188,Bonuses!$B$1:$G$1006,4,FALSE)))</f>
        <v/>
      </c>
      <c r="AF188" s="16" t="str">
        <f>IF(ISERROR(VLOOKUP($AC188&amp;"-"&amp;$F188,Bonuses!$B$1:$G$1006,5,FALSE)),"",IF(VLOOKUP($AC188&amp;"-"&amp;$F188,Bonuses!$B$1:$G$1006,5,FALSE)="","",VLOOKUP($AC188&amp;"-"&amp;$F188,Bonuses!$B$1:$G$1006,6,FALSE)&amp;" yrs, "&amp;VLOOKUP($AC188&amp;"-"&amp;$F188,Bonuses!$B$1:$G$1006,5,FALSE)))</f>
        <v/>
      </c>
    </row>
    <row r="189" spans="1:32" s="21" customFormat="1" x14ac:dyDescent="0.25">
      <c r="A189" s="21" t="s">
        <v>2915</v>
      </c>
      <c r="B189" s="21">
        <f t="shared" si="10"/>
        <v>1</v>
      </c>
      <c r="C189" s="21" t="str">
        <f t="shared" si="11"/>
        <v>P</v>
      </c>
      <c r="D189" s="17">
        <f>IF($C189="B",VLOOKUP($A189,Bat!$A$4:$BF$2320,D$1,FALSE),VLOOKUP($A189,Pit!$A$4:$BA$1686,D$2,FALSE))</f>
        <v>16554</v>
      </c>
      <c r="E189" s="16" t="str">
        <f>IF($C189="B",VLOOKUP($A189,Bat!$A$4:$BF$2320,E$1,FALSE),VLOOKUP($A189,Pit!$A$4:$BA$1686,E$2,FALSE))</f>
        <v>SP</v>
      </c>
      <c r="F189" s="16" t="str">
        <f>IF($C189="B",VLOOKUP($A189,Bat!$A$4:$BF$2320,F$1,FALSE),VLOOKUP($A189,Pit!$A$4:$BA$1686,F$2,FALSE))</f>
        <v>Landon</v>
      </c>
      <c r="G189" s="16" t="str">
        <f>IF($C189="B",VLOOKUP($A189,Bat!$A$4:$BF$2320,G$1,FALSE),VLOOKUP($A189,Pit!$A$4:$BA$1686,G$2,FALSE))</f>
        <v>Lee</v>
      </c>
      <c r="H189" s="16">
        <f>IF($C189="B",VLOOKUP($A189,Bat!$A$4:$BF$2320,H$1,FALSE),VLOOKUP($A189,Pit!$A$4:$BA$1686,H$2,FALSE))</f>
        <v>21</v>
      </c>
      <c r="I189" s="16" t="str">
        <f>IF($C189="B",VLOOKUP($A189,Bat!$A$4:$BF$2320,I$1,FALSE),VLOOKUP($A189,Pit!$A$4:$BA$1686,I$2,FALSE))</f>
        <v>L</v>
      </c>
      <c r="J189" s="16" t="str">
        <f>IF($C189="B",VLOOKUP($A189,Bat!$A$4:$BF$2320,J$1,FALSE),VLOOKUP($A189,Pit!$A$4:$BA$1686,J$2,FALSE))</f>
        <v>L</v>
      </c>
      <c r="K189" s="16" t="str">
        <f>IF($C189="B",VLOOKUP($A189,Bat!$A$4:$BF$2320,K$1,FALSE),VLOOKUP($A189,Pit!$A$4:$BA$1686,K$2,FALSE))</f>
        <v>High</v>
      </c>
      <c r="L189" s="17" t="str">
        <f>IF($C189="B",VLOOKUP($A189,Bat!$A$4:$BF$2320,L$1,FALSE),VLOOKUP($A189,Pit!$A$4:$BA$1686,L$2,FALSE))</f>
        <v>High</v>
      </c>
      <c r="M189" s="16">
        <f>IF($C189="B",VLOOKUP($A189,Bat!$A$4:$BF$2320,M$1,FALSE),VLOOKUP($A189,Pit!$A$4:$BA$1686,M$2,FALSE))</f>
        <v>4</v>
      </c>
      <c r="N189" s="16">
        <f>IF($C189="B",VLOOKUP($A189,Bat!$A$4:$BF$2320,N$1,FALSE),VLOOKUP($A189,Pit!$A$4:$BA$1686,N$2,FALSE))</f>
        <v>2</v>
      </c>
      <c r="O189" s="16">
        <f>IF($C189="B",VLOOKUP($A189,Bat!$A$4:$BF$2320,O$1,FALSE),VLOOKUP($A189,Pit!$A$4:$BA$1686,O$2,FALSE))</f>
        <v>4</v>
      </c>
      <c r="P189" s="16" t="str">
        <f>IF($C189="B",VLOOKUP($A189,Bat!$A$4:$BF$2320,P$1,FALSE),VLOOKUP($A189,Pit!$A$4:$BA$1686,P$2,FALSE))</f>
        <v>91-93 Mph</v>
      </c>
      <c r="Q189" s="17">
        <f>IF($C189="B",VLOOKUP($A189,Bat!$A$4:$BF$2320,Q$1,FALSE),VLOOKUP($A189,Pit!$A$4:$BA$1686,Q$2,FALSE))</f>
        <v>6</v>
      </c>
      <c r="R189" s="18">
        <f>IF($C189="B",VLOOKUP($A189,Bat!$A$4:$BF$2320,R$1,FALSE),VLOOKUP($A189,Pit!$A$4:$BA$1686,R$2,FALSE))</f>
        <v>19.643443442201686</v>
      </c>
      <c r="S189" s="19">
        <f>IF($C189="B",VLOOKUP($A189,Bat!$A$4:$BF$2320,S$1,FALSE),VLOOKUP($A189,Pit!$A$4:$BA$1686,S$2,FALSE))</f>
        <v>0.6681238770767649</v>
      </c>
      <c r="T189" s="20" t="str">
        <f>IF($C189="B",VLOOKUP($A189,Bat!$A$4:$BF$2320,T$1,FALSE),VLOOKUP($A189,Pit!$A$4:$BA$1686,T$2,FALSE))</f>
        <v>$190k</v>
      </c>
      <c r="U189" s="17" t="str">
        <f>VLOOKUP(IF($C189="B",VLOOKUP($A189,Bat!$A$4:$AU$2320,U$1,FALSE),VLOOKUP($A189,Pit!$A$4:$BE$1686,U$2,FALSE)),COND!$A$35:$B$41,2,FALSE)</f>
        <v>??</v>
      </c>
      <c r="V189" s="21">
        <f>IF($C189="B",VLOOKUP($A189,Bat!$A$4:$AT$2284,46,FALSE),VLOOKUP($A189,Pit!$A$4:$BD$1664,56,FALSE))</f>
        <v>62</v>
      </c>
      <c r="W189" s="16">
        <f t="shared" si="12"/>
        <v>999</v>
      </c>
      <c r="X189" s="16"/>
      <c r="Y189" s="22">
        <f t="shared" si="13"/>
        <v>392</v>
      </c>
      <c r="Z189" s="16">
        <f>IFERROR(VLOOKUP($D189,Results37!$F$3:$L$1396,Z$1,FALSE),"")</f>
        <v>185</v>
      </c>
      <c r="AA189" s="47">
        <f>IF(ISERROR(VLOOKUP(D189,Results37!$F$3:$O$399,AA$1,FALSE)),"",IF(VLOOKUP(D189,Results37!$F$3:$O$399,AA$1+1,FALSE)=1,"S"&amp;VLOOKUP(D189,Results37!$F$3:$O$399,AA$1,FALSE),VLOOKUP(D189,Results37!$F$3:$O$399,AA$1,FALSE)))</f>
        <v>7</v>
      </c>
      <c r="AB189" s="16">
        <f>IFERROR(VLOOKUP($D189,Results37!$F$3:$L$1396,AB$1,FALSE),"")</f>
        <v>23</v>
      </c>
      <c r="AC189" s="16" t="str">
        <f>IFERROR(VLOOKUP($D189,Results37!$F$3:$L$1396,AC$1,FALSE),"")</f>
        <v>Hartford Harpoon</v>
      </c>
      <c r="AD189" s="16" t="str">
        <f t="shared" si="14"/>
        <v/>
      </c>
      <c r="AE189" s="20" t="str">
        <f>IF(ISERROR(VLOOKUP($AC189&amp;"-"&amp;$F189&amp;" "&amp;G189,Bonuses!$B$1:$G$1006,4,FALSE)),"",INT(VLOOKUP($AC189&amp;"-"&amp;$F189&amp;" "&amp;$G189,Bonuses!$B$1:$G$1006,4,FALSE)))</f>
        <v/>
      </c>
      <c r="AF189" s="16" t="str">
        <f>IF(ISERROR(VLOOKUP($AC189&amp;"-"&amp;$F189,Bonuses!$B$1:$G$1006,5,FALSE)),"",IF(VLOOKUP($AC189&amp;"-"&amp;$F189,Bonuses!$B$1:$G$1006,5,FALSE)="","",VLOOKUP($AC189&amp;"-"&amp;$F189,Bonuses!$B$1:$G$1006,6,FALSE)&amp;" yrs, "&amp;VLOOKUP($AC189&amp;"-"&amp;$F189,Bonuses!$B$1:$G$1006,5,FALSE)))</f>
        <v/>
      </c>
    </row>
    <row r="190" spans="1:32" s="21" customFormat="1" x14ac:dyDescent="0.25">
      <c r="A190" s="21" t="s">
        <v>3108</v>
      </c>
      <c r="B190" s="21">
        <f t="shared" si="10"/>
        <v>1</v>
      </c>
      <c r="C190" s="21" t="str">
        <f t="shared" si="11"/>
        <v>P</v>
      </c>
      <c r="D190" s="17">
        <f>IF($C190="B",VLOOKUP($A190,Bat!$A$4:$BF$2320,D$1,FALSE),VLOOKUP($A190,Pit!$A$4:$BA$1686,D$2,FALSE))</f>
        <v>14718</v>
      </c>
      <c r="E190" s="16" t="str">
        <f>IF($C190="B",VLOOKUP($A190,Bat!$A$4:$BF$2320,E$1,FALSE),VLOOKUP($A190,Pit!$A$4:$BA$1686,E$2,FALSE))</f>
        <v>SP</v>
      </c>
      <c r="F190" s="16" t="str">
        <f>IF($C190="B",VLOOKUP($A190,Bat!$A$4:$BF$2320,F$1,FALSE),VLOOKUP($A190,Pit!$A$4:$BA$1686,F$2,FALSE))</f>
        <v>Jesús</v>
      </c>
      <c r="G190" s="16" t="str">
        <f>IF($C190="B",VLOOKUP($A190,Bat!$A$4:$BF$2320,G$1,FALSE),VLOOKUP($A190,Pit!$A$4:$BA$1686,G$2,FALSE))</f>
        <v>Booth</v>
      </c>
      <c r="H190" s="16">
        <f>IF($C190="B",VLOOKUP($A190,Bat!$A$4:$BF$2320,H$1,FALSE),VLOOKUP($A190,Pit!$A$4:$BA$1686,H$2,FALSE))</f>
        <v>21</v>
      </c>
      <c r="I190" s="16" t="str">
        <f>IF($C190="B",VLOOKUP($A190,Bat!$A$4:$BF$2320,I$1,FALSE),VLOOKUP($A190,Pit!$A$4:$BA$1686,I$2,FALSE))</f>
        <v>R</v>
      </c>
      <c r="J190" s="16" t="str">
        <f>IF($C190="B",VLOOKUP($A190,Bat!$A$4:$BF$2320,J$1,FALSE),VLOOKUP($A190,Pit!$A$4:$BA$1686,J$2,FALSE))</f>
        <v>L</v>
      </c>
      <c r="K190" s="16" t="str">
        <f>IF($C190="B",VLOOKUP($A190,Bat!$A$4:$BF$2320,K$1,FALSE),VLOOKUP($A190,Pit!$A$4:$BA$1686,K$2,FALSE))</f>
        <v>Normal</v>
      </c>
      <c r="L190" s="17" t="str">
        <f>IF($C190="B",VLOOKUP($A190,Bat!$A$4:$BF$2320,L$1,FALSE),VLOOKUP($A190,Pit!$A$4:$BA$1686,L$2,FALSE))</f>
        <v>Normal</v>
      </c>
      <c r="M190" s="16">
        <f>IF($C190="B",VLOOKUP($A190,Bat!$A$4:$BF$2320,M$1,FALSE),VLOOKUP($A190,Pit!$A$4:$BA$1686,M$2,FALSE))</f>
        <v>6</v>
      </c>
      <c r="N190" s="16">
        <f>IF($C190="B",VLOOKUP($A190,Bat!$A$4:$BF$2320,N$1,FALSE),VLOOKUP($A190,Pit!$A$4:$BA$1686,N$2,FALSE))</f>
        <v>2</v>
      </c>
      <c r="O190" s="16">
        <f>IF($C190="B",VLOOKUP($A190,Bat!$A$4:$BF$2320,O$1,FALSE),VLOOKUP($A190,Pit!$A$4:$BA$1686,O$2,FALSE))</f>
        <v>3</v>
      </c>
      <c r="P190" s="16" t="str">
        <f>IF($C190="B",VLOOKUP($A190,Bat!$A$4:$BF$2320,P$1,FALSE),VLOOKUP($A190,Pit!$A$4:$BA$1686,P$2,FALSE))</f>
        <v>95-97 Mph</v>
      </c>
      <c r="Q190" s="17">
        <f>IF($C190="B",VLOOKUP($A190,Bat!$A$4:$BF$2320,Q$1,FALSE),VLOOKUP($A190,Pit!$A$4:$BA$1686,Q$2,FALSE))</f>
        <v>6</v>
      </c>
      <c r="R190" s="18">
        <f>IF($C190="B",VLOOKUP($A190,Bat!$A$4:$BF$2320,R$1,FALSE),VLOOKUP($A190,Pit!$A$4:$BA$1686,R$2,FALSE))</f>
        <v>23.87798106169776</v>
      </c>
      <c r="S190" s="19">
        <f>IF($C190="B",VLOOKUP($A190,Bat!$A$4:$BF$2320,S$1,FALSE),VLOOKUP($A190,Pit!$A$4:$BA$1686,S$2,FALSE))</f>
        <v>1.0401281981963379</v>
      </c>
      <c r="T190" s="20" t="str">
        <f>IF($C190="B",VLOOKUP($A190,Bat!$A$4:$BF$2320,T$1,FALSE),VLOOKUP($A190,Pit!$A$4:$BA$1686,T$2,FALSE))</f>
        <v>$220k</v>
      </c>
      <c r="U190" s="17" t="str">
        <f>VLOOKUP(IF($C190="B",VLOOKUP($A190,Bat!$A$4:$AU$2320,U$1,FALSE),VLOOKUP($A190,Pit!$A$4:$BE$1686,U$2,FALSE)),COND!$A$35:$B$41,2,FALSE)</f>
        <v>??</v>
      </c>
      <c r="V190" s="21">
        <f>IF($C190="B",VLOOKUP($A190,Bat!$A$4:$AT$2284,46,FALSE),VLOOKUP($A190,Pit!$A$4:$BD$1664,56,FALSE))</f>
        <v>109</v>
      </c>
      <c r="W190" s="16">
        <f t="shared" si="12"/>
        <v>999</v>
      </c>
      <c r="X190" s="16"/>
      <c r="Y190" s="22">
        <f t="shared" si="13"/>
        <v>280</v>
      </c>
      <c r="Z190" s="16">
        <f>IFERROR(VLOOKUP($D190,Results37!$F$3:$L$1396,Z$1,FALSE),"")</f>
        <v>186</v>
      </c>
      <c r="AA190" s="47">
        <f>IF(ISERROR(VLOOKUP(D190,Results37!$F$3:$O$399,AA$1,FALSE)),"",IF(VLOOKUP(D190,Results37!$F$3:$O$399,AA$1+1,FALSE)=1,"S"&amp;VLOOKUP(D190,Results37!$F$3:$O$399,AA$1,FALSE),VLOOKUP(D190,Results37!$F$3:$O$399,AA$1,FALSE)))</f>
        <v>7</v>
      </c>
      <c r="AB190" s="16">
        <f>IFERROR(VLOOKUP($D190,Results37!$F$3:$L$1396,AB$1,FALSE),"")</f>
        <v>24</v>
      </c>
      <c r="AC190" s="16" t="str">
        <f>IFERROR(VLOOKUP($D190,Results37!$F$3:$L$1396,AC$1,FALSE),"")</f>
        <v>Aurora Borealis</v>
      </c>
      <c r="AD190" s="16" t="str">
        <f t="shared" si="14"/>
        <v/>
      </c>
      <c r="AE190" s="20" t="str">
        <f>IF(ISERROR(VLOOKUP($AC190&amp;"-"&amp;$F190&amp;" "&amp;G190,Bonuses!$B$1:$G$1006,4,FALSE)),"",INT(VLOOKUP($AC190&amp;"-"&amp;$F190&amp;" "&amp;$G190,Bonuses!$B$1:$G$1006,4,FALSE)))</f>
        <v/>
      </c>
      <c r="AF190" s="16" t="str">
        <f>IF(ISERROR(VLOOKUP($AC190&amp;"-"&amp;$F190,Bonuses!$B$1:$G$1006,5,FALSE)),"",IF(VLOOKUP($AC190&amp;"-"&amp;$F190,Bonuses!$B$1:$G$1006,5,FALSE)="","",VLOOKUP($AC190&amp;"-"&amp;$F190,Bonuses!$B$1:$G$1006,6,FALSE)&amp;" yrs, "&amp;VLOOKUP($AC190&amp;"-"&amp;$F190,Bonuses!$B$1:$G$1006,5,FALSE)))</f>
        <v/>
      </c>
    </row>
    <row r="191" spans="1:32" s="21" customFormat="1" x14ac:dyDescent="0.25">
      <c r="A191" s="21" t="s">
        <v>2101</v>
      </c>
      <c r="B191" s="21">
        <f t="shared" si="10"/>
        <v>1</v>
      </c>
      <c r="C191" s="21" t="str">
        <f t="shared" si="11"/>
        <v>B</v>
      </c>
      <c r="D191" s="17">
        <f>IF($C191="B",VLOOKUP($A191,Bat!$A$4:$BF$2320,D$1,FALSE),VLOOKUP($A191,Pit!$A$4:$BA$1686,D$2,FALSE))</f>
        <v>8602</v>
      </c>
      <c r="E191" s="16" t="str">
        <f>IF($C191="B",VLOOKUP($A191,Bat!$A$4:$BF$2320,E$1,FALSE),VLOOKUP($A191,Pit!$A$4:$BA$1686,E$2,FALSE))</f>
        <v>CF</v>
      </c>
      <c r="F191" s="16" t="str">
        <f>IF($C191="B",VLOOKUP($A191,Bat!$A$4:$BF$2320,F$1,FALSE),VLOOKUP($A191,Pit!$A$4:$BA$1686,F$2,FALSE))</f>
        <v>Robert</v>
      </c>
      <c r="G191" s="16" t="str">
        <f>IF($C191="B",VLOOKUP($A191,Bat!$A$4:$BF$2320,G$1,FALSE),VLOOKUP($A191,Pit!$A$4:$BA$1686,G$2,FALSE))</f>
        <v>Pratt</v>
      </c>
      <c r="H191" s="16">
        <f>IF($C191="B",VLOOKUP($A191,Bat!$A$4:$BF$2320,H$1,FALSE),VLOOKUP($A191,Pit!$A$4:$BA$1686,H$2,FALSE))</f>
        <v>21</v>
      </c>
      <c r="I191" s="16" t="str">
        <f>IF($C191="B",VLOOKUP($A191,Bat!$A$4:$BF$2320,I$1,FALSE),VLOOKUP($A191,Pit!$A$4:$BA$1686,I$2,FALSE))</f>
        <v>R</v>
      </c>
      <c r="J191" s="16" t="str">
        <f>IF($C191="B",VLOOKUP($A191,Bat!$A$4:$BF$2320,J$1,FALSE),VLOOKUP($A191,Pit!$A$4:$BA$1686,J$2,FALSE))</f>
        <v>R</v>
      </c>
      <c r="K191" s="16" t="str">
        <f>IF($C191="B",VLOOKUP($A191,Bat!$A$4:$BF$2320,K$1,FALSE),VLOOKUP($A191,Pit!$A$4:$BA$1686,K$2,FALSE))</f>
        <v>Low</v>
      </c>
      <c r="L191" s="17" t="str">
        <f>IF($C191="B",VLOOKUP($A191,Bat!$A$4:$BF$2320,L$1,FALSE),VLOOKUP($A191,Pit!$A$4:$BA$1686,L$2,FALSE))</f>
        <v>Normal</v>
      </c>
      <c r="M191" s="16">
        <f>IF($C191="B",VLOOKUP($A191,Bat!$A$4:$BF$2320,M$1,FALSE),VLOOKUP($A191,Pit!$A$4:$BA$1686,M$2,FALSE))</f>
        <v>2</v>
      </c>
      <c r="N191" s="16">
        <f>IF($C191="B",VLOOKUP($A191,Bat!$A$4:$BF$2320,N$1,FALSE),VLOOKUP($A191,Pit!$A$4:$BA$1686,N$2,FALSE))</f>
        <v>5</v>
      </c>
      <c r="O191" s="16">
        <f>IF($C191="B",VLOOKUP($A191,Bat!$A$4:$BF$2320,O$1,FALSE),VLOOKUP($A191,Pit!$A$4:$BA$1686,O$2,FALSE))</f>
        <v>1</v>
      </c>
      <c r="P191" s="16">
        <f>IF($C191="B",VLOOKUP($A191,Bat!$A$4:$BF$2320,P$1,FALSE),VLOOKUP($A191,Pit!$A$4:$BA$1686,P$2,FALSE))</f>
        <v>4</v>
      </c>
      <c r="Q191" s="17">
        <f>IF($C191="B",VLOOKUP($A191,Bat!$A$4:$BF$2320,Q$1,FALSE),VLOOKUP($A191,Pit!$A$4:$BA$1686,Q$2,FALSE))</f>
        <v>3</v>
      </c>
      <c r="R191" s="18">
        <f>IF($C191="B",VLOOKUP($A191,Bat!$A$4:$BF$2320,R$1,FALSE),VLOOKUP($A191,Pit!$A$4:$BA$1686,R$2,FALSE))</f>
        <v>-2.6794084609124074</v>
      </c>
      <c r="S191" s="19">
        <f>IF($C191="B",VLOOKUP($A191,Bat!$A$4:$BF$2320,S$1,FALSE),VLOOKUP($A191,Pit!$A$4:$BA$1686,S$2,FALSE))</f>
        <v>3.2637422701461138E-2</v>
      </c>
      <c r="T191" s="20" t="str">
        <f>IF($C191="B",VLOOKUP($A191,Bat!$A$4:$BF$2320,T$1,FALSE),VLOOKUP($A191,Pit!$A$4:$BA$1686,T$2,FALSE))</f>
        <v>$120k</v>
      </c>
      <c r="U191" s="17" t="str">
        <f>VLOOKUP(IF($C191="B",VLOOKUP($A191,Bat!$A$4:$AU$2320,U$1,FALSE),VLOOKUP($A191,Pit!$A$4:$BE$1686,U$2,FALSE)),COND!$A$35:$B$41,2,FALSE)</f>
        <v>??</v>
      </c>
      <c r="V191" s="21">
        <f>IF($C191="B",VLOOKUP($A191,Bat!$A$4:$AT$2284,46,FALSE),VLOOKUP($A191,Pit!$A$4:$BD$1664,56,FALSE))</f>
        <v>315</v>
      </c>
      <c r="W191" s="16">
        <f t="shared" si="12"/>
        <v>999</v>
      </c>
      <c r="X191" s="16"/>
      <c r="Y191" s="22">
        <f t="shared" si="13"/>
        <v>716</v>
      </c>
      <c r="Z191" s="16">
        <f>IFERROR(VLOOKUP($D191,Results37!$F$3:$L$1396,Z$1,FALSE),"")</f>
        <v>187</v>
      </c>
      <c r="AA191" s="47">
        <f>IF(ISERROR(VLOOKUP(D191,Results37!$F$3:$O$399,AA$1,FALSE)),"",IF(VLOOKUP(D191,Results37!$F$3:$O$399,AA$1+1,FALSE)=1,"S"&amp;VLOOKUP(D191,Results37!$F$3:$O$399,AA$1,FALSE),VLOOKUP(D191,Results37!$F$3:$O$399,AA$1,FALSE)))</f>
        <v>7</v>
      </c>
      <c r="AB191" s="16">
        <f>IFERROR(VLOOKUP($D191,Results37!$F$3:$L$1396,AB$1,FALSE),"")</f>
        <v>25</v>
      </c>
      <c r="AC191" s="16" t="str">
        <f>IFERROR(VLOOKUP($D191,Results37!$F$3:$L$1396,AC$1,FALSE),"")</f>
        <v>Shin Seiki Evas</v>
      </c>
      <c r="AD191" s="16" t="str">
        <f t="shared" si="14"/>
        <v/>
      </c>
      <c r="AE191" s="20" t="str">
        <f>IF(ISERROR(VLOOKUP($AC191&amp;"-"&amp;$F191&amp;" "&amp;G191,Bonuses!$B$1:$G$1006,4,FALSE)),"",INT(VLOOKUP($AC191&amp;"-"&amp;$F191&amp;" "&amp;$G191,Bonuses!$B$1:$G$1006,4,FALSE)))</f>
        <v/>
      </c>
      <c r="AF191" s="16" t="str">
        <f>IF(ISERROR(VLOOKUP($AC191&amp;"-"&amp;$F191,Bonuses!$B$1:$G$1006,5,FALSE)),"",IF(VLOOKUP($AC191&amp;"-"&amp;$F191,Bonuses!$B$1:$G$1006,5,FALSE)="","",VLOOKUP($AC191&amp;"-"&amp;$F191,Bonuses!$B$1:$G$1006,6,FALSE)&amp;" yrs, "&amp;VLOOKUP($AC191&amp;"-"&amp;$F191,Bonuses!$B$1:$G$1006,5,FALSE)))</f>
        <v/>
      </c>
    </row>
    <row r="192" spans="1:32" s="21" customFormat="1" x14ac:dyDescent="0.25">
      <c r="A192" s="21" t="s">
        <v>2929</v>
      </c>
      <c r="B192" s="21">
        <f t="shared" si="10"/>
        <v>1</v>
      </c>
      <c r="C192" s="21" t="str">
        <f t="shared" si="11"/>
        <v>P</v>
      </c>
      <c r="D192" s="17">
        <f>IF($C192="B",VLOOKUP($A192,Bat!$A$4:$BF$2320,D$1,FALSE),VLOOKUP($A192,Pit!$A$4:$BA$1686,D$2,FALSE))</f>
        <v>612</v>
      </c>
      <c r="E192" s="16" t="str">
        <f>IF($C192="B",VLOOKUP($A192,Bat!$A$4:$BF$2320,E$1,FALSE),VLOOKUP($A192,Pit!$A$4:$BA$1686,E$2,FALSE))</f>
        <v>SP</v>
      </c>
      <c r="F192" s="16" t="str">
        <f>IF($C192="B",VLOOKUP($A192,Bat!$A$4:$BF$2320,F$1,FALSE),VLOOKUP($A192,Pit!$A$4:$BA$1686,F$2,FALSE))</f>
        <v>Esteban</v>
      </c>
      <c r="G192" s="16" t="str">
        <f>IF($C192="B",VLOOKUP($A192,Bat!$A$4:$BF$2320,G$1,FALSE),VLOOKUP($A192,Pit!$A$4:$BA$1686,G$2,FALSE))</f>
        <v>Ruíz</v>
      </c>
      <c r="H192" s="16">
        <f>IF($C192="B",VLOOKUP($A192,Bat!$A$4:$BF$2320,H$1,FALSE),VLOOKUP($A192,Pit!$A$4:$BA$1686,H$2,FALSE))</f>
        <v>18</v>
      </c>
      <c r="I192" s="16" t="str">
        <f>IF($C192="B",VLOOKUP($A192,Bat!$A$4:$BF$2320,I$1,FALSE),VLOOKUP($A192,Pit!$A$4:$BA$1686,I$2,FALSE))</f>
        <v>R</v>
      </c>
      <c r="J192" s="16" t="str">
        <f>IF($C192="B",VLOOKUP($A192,Bat!$A$4:$BF$2320,J$1,FALSE),VLOOKUP($A192,Pit!$A$4:$BA$1686,J$2,FALSE))</f>
        <v>R</v>
      </c>
      <c r="K192" s="16" t="str">
        <f>IF($C192="B",VLOOKUP($A192,Bat!$A$4:$BF$2320,K$1,FALSE),VLOOKUP($A192,Pit!$A$4:$BA$1686,K$2,FALSE))</f>
        <v>Low</v>
      </c>
      <c r="L192" s="17" t="str">
        <f>IF($C192="B",VLOOKUP($A192,Bat!$A$4:$BF$2320,L$1,FALSE),VLOOKUP($A192,Pit!$A$4:$BA$1686,L$2,FALSE))</f>
        <v>Normal</v>
      </c>
      <c r="M192" s="16">
        <f>IF($C192="B",VLOOKUP($A192,Bat!$A$4:$BF$2320,M$1,FALSE),VLOOKUP($A192,Pit!$A$4:$BA$1686,M$2,FALSE))</f>
        <v>6</v>
      </c>
      <c r="N192" s="16">
        <f>IF($C192="B",VLOOKUP($A192,Bat!$A$4:$BF$2320,N$1,FALSE),VLOOKUP($A192,Pit!$A$4:$BA$1686,N$2,FALSE))</f>
        <v>4</v>
      </c>
      <c r="O192" s="16">
        <f>IF($C192="B",VLOOKUP($A192,Bat!$A$4:$BF$2320,O$1,FALSE),VLOOKUP($A192,Pit!$A$4:$BA$1686,O$2,FALSE))</f>
        <v>3</v>
      </c>
      <c r="P192" s="16" t="str">
        <f>IF($C192="B",VLOOKUP($A192,Bat!$A$4:$BF$2320,P$1,FALSE),VLOOKUP($A192,Pit!$A$4:$BA$1686,P$2,FALSE))</f>
        <v>89-91 Mph</v>
      </c>
      <c r="Q192" s="17">
        <f>IF($C192="B",VLOOKUP($A192,Bat!$A$4:$BF$2320,Q$1,FALSE),VLOOKUP($A192,Pit!$A$4:$BA$1686,Q$2,FALSE))</f>
        <v>8</v>
      </c>
      <c r="R192" s="18">
        <f>IF($C192="B",VLOOKUP($A192,Bat!$A$4:$BF$2320,R$1,FALSE),VLOOKUP($A192,Pit!$A$4:$BA$1686,R$2,FALSE))</f>
        <v>30.380944173253067</v>
      </c>
      <c r="S192" s="19">
        <f>IF($C192="B",VLOOKUP($A192,Bat!$A$4:$BF$2320,S$1,FALSE),VLOOKUP($A192,Pit!$A$4:$BA$1686,S$2,FALSE))</f>
        <v>1.611413801243512</v>
      </c>
      <c r="T192" s="20" t="str">
        <f>IF($C192="B",VLOOKUP($A192,Bat!$A$4:$BF$2320,T$1,FALSE),VLOOKUP($A192,Pit!$A$4:$BA$1686,T$2,FALSE))</f>
        <v>$180k</v>
      </c>
      <c r="U192" s="17" t="str">
        <f>VLOOKUP(IF($C192="B",VLOOKUP($A192,Bat!$A$4:$AU$2320,U$1,FALSE),VLOOKUP($A192,Pit!$A$4:$BE$1686,U$2,FALSE)),COND!$A$35:$B$41,2,FALSE)</f>
        <v>??</v>
      </c>
      <c r="V192" s="21">
        <f>IF($C192="B",VLOOKUP($A192,Bat!$A$4:$AT$2284,46,FALSE),VLOOKUP($A192,Pit!$A$4:$BD$1664,56,FALSE))</f>
        <v>79</v>
      </c>
      <c r="W192" s="16">
        <f t="shared" si="12"/>
        <v>999</v>
      </c>
      <c r="X192" s="16"/>
      <c r="Y192" s="22">
        <f t="shared" si="13"/>
        <v>158</v>
      </c>
      <c r="Z192" s="16">
        <f>IFERROR(VLOOKUP($D192,Results37!$F$3:$L$1396,Z$1,FALSE),"")</f>
        <v>188</v>
      </c>
      <c r="AA192" s="47">
        <f>IF(ISERROR(VLOOKUP(D192,Results37!$F$3:$O$399,AA$1,FALSE)),"",IF(VLOOKUP(D192,Results37!$F$3:$O$399,AA$1+1,FALSE)=1,"S"&amp;VLOOKUP(D192,Results37!$F$3:$O$399,AA$1,FALSE),VLOOKUP(D192,Results37!$F$3:$O$399,AA$1,FALSE)))</f>
        <v>7</v>
      </c>
      <c r="AB192" s="16">
        <f>IFERROR(VLOOKUP($D192,Results37!$F$3:$L$1396,AB$1,FALSE),"")</f>
        <v>26</v>
      </c>
      <c r="AC192" s="16" t="str">
        <f>IFERROR(VLOOKUP($D192,Results37!$F$3:$L$1396,AC$1,FALSE),"")</f>
        <v>Okinawa Shisa</v>
      </c>
      <c r="AD192" s="16" t="str">
        <f t="shared" si="14"/>
        <v/>
      </c>
      <c r="AE192" s="20" t="str">
        <f>IF(ISERROR(VLOOKUP($AC192&amp;"-"&amp;$F192&amp;" "&amp;G192,Bonuses!$B$1:$G$1006,4,FALSE)),"",INT(VLOOKUP($AC192&amp;"-"&amp;$F192&amp;" "&amp;$G192,Bonuses!$B$1:$G$1006,4,FALSE)))</f>
        <v/>
      </c>
      <c r="AF192" s="16" t="str">
        <f>IF(ISERROR(VLOOKUP($AC192&amp;"-"&amp;$F192,Bonuses!$B$1:$G$1006,5,FALSE)),"",IF(VLOOKUP($AC192&amp;"-"&amp;$F192,Bonuses!$B$1:$G$1006,5,FALSE)="","",VLOOKUP($AC192&amp;"-"&amp;$F192,Bonuses!$B$1:$G$1006,6,FALSE)&amp;" yrs, "&amp;VLOOKUP($AC192&amp;"-"&amp;$F192,Bonuses!$B$1:$G$1006,5,FALSE)))</f>
        <v/>
      </c>
    </row>
    <row r="193" spans="1:32" s="21" customFormat="1" x14ac:dyDescent="0.25">
      <c r="A193" s="21" t="s">
        <v>2362</v>
      </c>
      <c r="B193" s="21">
        <f t="shared" si="10"/>
        <v>1</v>
      </c>
      <c r="C193" s="21" t="str">
        <f t="shared" si="11"/>
        <v>P</v>
      </c>
      <c r="D193" s="17">
        <f>IF($C193="B",VLOOKUP($A193,Bat!$A$4:$BF$2320,D$1,FALSE),VLOOKUP($A193,Pit!$A$4:$BA$1686,D$2,FALSE))</f>
        <v>4510</v>
      </c>
      <c r="E193" s="16" t="str">
        <f>IF($C193="B",VLOOKUP($A193,Bat!$A$4:$BF$2320,E$1,FALSE),VLOOKUP($A193,Pit!$A$4:$BA$1686,E$2,FALSE))</f>
        <v>SP</v>
      </c>
      <c r="F193" s="16" t="str">
        <f>IF($C193="B",VLOOKUP($A193,Bat!$A$4:$BF$2320,F$1,FALSE),VLOOKUP($A193,Pit!$A$4:$BA$1686,F$2,FALSE))</f>
        <v>Paul</v>
      </c>
      <c r="G193" s="16" t="str">
        <f>IF($C193="B",VLOOKUP($A193,Bat!$A$4:$BF$2320,G$1,FALSE),VLOOKUP($A193,Pit!$A$4:$BA$1686,G$2,FALSE))</f>
        <v>Olsen</v>
      </c>
      <c r="H193" s="16">
        <f>IF($C193="B",VLOOKUP($A193,Bat!$A$4:$BF$2320,H$1,FALSE),VLOOKUP($A193,Pit!$A$4:$BA$1686,H$2,FALSE))</f>
        <v>18</v>
      </c>
      <c r="I193" s="16" t="str">
        <f>IF($C193="B",VLOOKUP($A193,Bat!$A$4:$BF$2320,I$1,FALSE),VLOOKUP($A193,Pit!$A$4:$BA$1686,I$2,FALSE))</f>
        <v>R</v>
      </c>
      <c r="J193" s="16" t="str">
        <f>IF($C193="B",VLOOKUP($A193,Bat!$A$4:$BF$2320,J$1,FALSE),VLOOKUP($A193,Pit!$A$4:$BA$1686,J$2,FALSE))</f>
        <v>R</v>
      </c>
      <c r="K193" s="16" t="str">
        <f>IF($C193="B",VLOOKUP($A193,Bat!$A$4:$BF$2320,K$1,FALSE),VLOOKUP($A193,Pit!$A$4:$BA$1686,K$2,FALSE))</f>
        <v>Low</v>
      </c>
      <c r="L193" s="17" t="str">
        <f>IF($C193="B",VLOOKUP($A193,Bat!$A$4:$BF$2320,L$1,FALSE),VLOOKUP($A193,Pit!$A$4:$BA$1686,L$2,FALSE))</f>
        <v>Low</v>
      </c>
      <c r="M193" s="16">
        <f>IF($C193="B",VLOOKUP($A193,Bat!$A$4:$BF$2320,M$1,FALSE),VLOOKUP($A193,Pit!$A$4:$BA$1686,M$2,FALSE))</f>
        <v>4</v>
      </c>
      <c r="N193" s="16">
        <f>IF($C193="B",VLOOKUP($A193,Bat!$A$4:$BF$2320,N$1,FALSE),VLOOKUP($A193,Pit!$A$4:$BA$1686,N$2,FALSE))</f>
        <v>4</v>
      </c>
      <c r="O193" s="16">
        <f>IF($C193="B",VLOOKUP($A193,Bat!$A$4:$BF$2320,O$1,FALSE),VLOOKUP($A193,Pit!$A$4:$BA$1686,O$2,FALSE))</f>
        <v>3</v>
      </c>
      <c r="P193" s="16" t="str">
        <f>IF($C193="B",VLOOKUP($A193,Bat!$A$4:$BF$2320,P$1,FALSE),VLOOKUP($A193,Pit!$A$4:$BA$1686,P$2,FALSE))</f>
        <v>90-92 Mph</v>
      </c>
      <c r="Q193" s="17">
        <f>IF($C193="B",VLOOKUP($A193,Bat!$A$4:$BF$2320,Q$1,FALSE),VLOOKUP($A193,Pit!$A$4:$BA$1686,Q$2,FALSE))</f>
        <v>4</v>
      </c>
      <c r="R193" s="18">
        <f>IF($C193="B",VLOOKUP($A193,Bat!$A$4:$BF$2320,R$1,FALSE),VLOOKUP($A193,Pit!$A$4:$BA$1686,R$2,FALSE))</f>
        <v>19.99899460712011</v>
      </c>
      <c r="S193" s="19">
        <f>IF($C193="B",VLOOKUP($A193,Bat!$A$4:$BF$2320,S$1,FALSE),VLOOKUP($A193,Pit!$A$4:$BA$1686,S$2,FALSE))</f>
        <v>0.69935906297280892</v>
      </c>
      <c r="T193" s="20" t="str">
        <f>IF($C193="B",VLOOKUP($A193,Bat!$A$4:$BF$2320,T$1,FALSE),VLOOKUP($A193,Pit!$A$4:$BA$1686,T$2,FALSE))</f>
        <v>$2.6m</v>
      </c>
      <c r="U193" s="17" t="str">
        <f>VLOOKUP(IF($C193="B",VLOOKUP($A193,Bat!$A$4:$AU$2320,U$1,FALSE),VLOOKUP($A193,Pit!$A$4:$BE$1686,U$2,FALSE)),COND!$A$35:$B$41,2,FALSE)</f>
        <v>??</v>
      </c>
      <c r="V193" s="21">
        <f>IF($C193="B",VLOOKUP($A193,Bat!$A$4:$AT$2284,46,FALSE),VLOOKUP($A193,Pit!$A$4:$BD$1664,56,FALSE))</f>
        <v>187</v>
      </c>
      <c r="W193" s="16">
        <f t="shared" si="12"/>
        <v>999</v>
      </c>
      <c r="X193" s="16"/>
      <c r="Y193" s="22">
        <f t="shared" si="13"/>
        <v>380</v>
      </c>
      <c r="Z193" s="16">
        <f>IFERROR(VLOOKUP($D193,Results37!$F$3:$L$1396,Z$1,FALSE),"")</f>
        <v>189</v>
      </c>
      <c r="AA193" s="47">
        <f>IF(ISERROR(VLOOKUP(D193,Results37!$F$3:$O$399,AA$1,FALSE)),"",IF(VLOOKUP(D193,Results37!$F$3:$O$399,AA$1+1,FALSE)=1,"S"&amp;VLOOKUP(D193,Results37!$F$3:$O$399,AA$1,FALSE),VLOOKUP(D193,Results37!$F$3:$O$399,AA$1,FALSE)))</f>
        <v>8</v>
      </c>
      <c r="AB193" s="16">
        <f>IFERROR(VLOOKUP($D193,Results37!$F$3:$L$1396,AB$1,FALSE),"")</f>
        <v>1</v>
      </c>
      <c r="AC193" s="16" t="str">
        <f>IFERROR(VLOOKUP($D193,Results37!$F$3:$L$1396,AC$1,FALSE),"")</f>
        <v>Yuma Bulldozers</v>
      </c>
      <c r="AD193" s="16" t="str">
        <f t="shared" si="14"/>
        <v/>
      </c>
      <c r="AE193" s="20" t="str">
        <f>IF(ISERROR(VLOOKUP($AC193&amp;"-"&amp;$F193&amp;" "&amp;G193,Bonuses!$B$1:$G$1006,4,FALSE)),"",INT(VLOOKUP($AC193&amp;"-"&amp;$F193&amp;" "&amp;$G193,Bonuses!$B$1:$G$1006,4,FALSE)))</f>
        <v/>
      </c>
      <c r="AF193" s="16" t="str">
        <f>IF(ISERROR(VLOOKUP($AC193&amp;"-"&amp;$F193,Bonuses!$B$1:$G$1006,5,FALSE)),"",IF(VLOOKUP($AC193&amp;"-"&amp;$F193,Bonuses!$B$1:$G$1006,5,FALSE)="","",VLOOKUP($AC193&amp;"-"&amp;$F193,Bonuses!$B$1:$G$1006,6,FALSE)&amp;" yrs, "&amp;VLOOKUP($AC193&amp;"-"&amp;$F193,Bonuses!$B$1:$G$1006,5,FALSE)))</f>
        <v/>
      </c>
    </row>
    <row r="194" spans="1:32" s="21" customFormat="1" x14ac:dyDescent="0.25">
      <c r="A194" s="21" t="s">
        <v>1838</v>
      </c>
      <c r="B194" s="21">
        <f t="shared" si="10"/>
        <v>1</v>
      </c>
      <c r="C194" s="21" t="str">
        <f t="shared" si="11"/>
        <v>B</v>
      </c>
      <c r="D194" s="17">
        <f>IF($C194="B",VLOOKUP($A194,Bat!$A$4:$BF$2320,D$1,FALSE),VLOOKUP($A194,Pit!$A$4:$BA$1686,D$2,FALSE))</f>
        <v>16083</v>
      </c>
      <c r="E194" s="16" t="str">
        <f>IF($C194="B",VLOOKUP($A194,Bat!$A$4:$BF$2320,E$1,FALSE),VLOOKUP($A194,Pit!$A$4:$BA$1686,E$2,FALSE))</f>
        <v>C</v>
      </c>
      <c r="F194" s="16" t="str">
        <f>IF($C194="B",VLOOKUP($A194,Bat!$A$4:$BF$2320,F$1,FALSE),VLOOKUP($A194,Pit!$A$4:$BA$1686,F$2,FALSE))</f>
        <v>Robinson</v>
      </c>
      <c r="G194" s="16" t="str">
        <f>IF($C194="B",VLOOKUP($A194,Bat!$A$4:$BF$2320,G$1,FALSE),VLOOKUP($A194,Pit!$A$4:$BA$1686,G$2,FALSE))</f>
        <v>Martínez</v>
      </c>
      <c r="H194" s="16">
        <f>IF($C194="B",VLOOKUP($A194,Bat!$A$4:$BF$2320,H$1,FALSE),VLOOKUP($A194,Pit!$A$4:$BA$1686,H$2,FALSE))</f>
        <v>21</v>
      </c>
      <c r="I194" s="16" t="str">
        <f>IF($C194="B",VLOOKUP($A194,Bat!$A$4:$BF$2320,I$1,FALSE),VLOOKUP($A194,Pit!$A$4:$BA$1686,I$2,FALSE))</f>
        <v>R</v>
      </c>
      <c r="J194" s="16" t="str">
        <f>IF($C194="B",VLOOKUP($A194,Bat!$A$4:$BF$2320,J$1,FALSE),VLOOKUP($A194,Pit!$A$4:$BA$1686,J$2,FALSE))</f>
        <v>R</v>
      </c>
      <c r="K194" s="16" t="str">
        <f>IF($C194="B",VLOOKUP($A194,Bat!$A$4:$BF$2320,K$1,FALSE),VLOOKUP($A194,Pit!$A$4:$BA$1686,K$2,FALSE))</f>
        <v>Normal</v>
      </c>
      <c r="L194" s="17" t="str">
        <f>IF($C194="B",VLOOKUP($A194,Bat!$A$4:$BF$2320,L$1,FALSE),VLOOKUP($A194,Pit!$A$4:$BA$1686,L$2,FALSE))</f>
        <v>High</v>
      </c>
      <c r="M194" s="16">
        <f>IF($C194="B",VLOOKUP($A194,Bat!$A$4:$BF$2320,M$1,FALSE),VLOOKUP($A194,Pit!$A$4:$BA$1686,M$2,FALSE))</f>
        <v>5</v>
      </c>
      <c r="N194" s="16">
        <f>IF($C194="B",VLOOKUP($A194,Bat!$A$4:$BF$2320,N$1,FALSE),VLOOKUP($A194,Pit!$A$4:$BA$1686,N$2,FALSE))</f>
        <v>3</v>
      </c>
      <c r="O194" s="16">
        <f>IF($C194="B",VLOOKUP($A194,Bat!$A$4:$BF$2320,O$1,FALSE),VLOOKUP($A194,Pit!$A$4:$BA$1686,O$2,FALSE))</f>
        <v>6</v>
      </c>
      <c r="P194" s="16">
        <f>IF($C194="B",VLOOKUP($A194,Bat!$A$4:$BF$2320,P$1,FALSE),VLOOKUP($A194,Pit!$A$4:$BA$1686,P$2,FALSE))</f>
        <v>5</v>
      </c>
      <c r="Q194" s="17">
        <f>IF($C194="B",VLOOKUP($A194,Bat!$A$4:$BF$2320,Q$1,FALSE),VLOOKUP($A194,Pit!$A$4:$BA$1686,Q$2,FALSE))</f>
        <v>2</v>
      </c>
      <c r="R194" s="18">
        <f>IF($C194="B",VLOOKUP($A194,Bat!$A$4:$BF$2320,R$1,FALSE),VLOOKUP($A194,Pit!$A$4:$BA$1686,R$2,FALSE))</f>
        <v>12.455807342098392</v>
      </c>
      <c r="S194" s="19">
        <f>IF($C194="B",VLOOKUP($A194,Bat!$A$4:$BF$2320,S$1,FALSE),VLOOKUP($A194,Pit!$A$4:$BA$1686,S$2,FALSE))</f>
        <v>2.1905623560768319</v>
      </c>
      <c r="T194" s="20" t="str">
        <f>IF($C194="B",VLOOKUP($A194,Bat!$A$4:$BF$2320,T$1,FALSE),VLOOKUP($A194,Pit!$A$4:$BA$1686,T$2,FALSE))</f>
        <v>$170k</v>
      </c>
      <c r="U194" s="17" t="str">
        <f>VLOOKUP(IF($C194="B",VLOOKUP($A194,Bat!$A$4:$AU$2320,U$1,FALSE),VLOOKUP($A194,Pit!$A$4:$BE$1686,U$2,FALSE)),COND!$A$35:$B$41,2,FALSE)</f>
        <v>??</v>
      </c>
      <c r="V194" s="21">
        <f>IF($C194="B",VLOOKUP($A194,Bat!$A$4:$AT$2284,46,FALSE),VLOOKUP($A194,Pit!$A$4:$BD$1664,56,FALSE))</f>
        <v>23</v>
      </c>
      <c r="W194" s="16">
        <f t="shared" si="12"/>
        <v>999</v>
      </c>
      <c r="X194" s="16">
        <v>46</v>
      </c>
      <c r="Y194" s="22">
        <f t="shared" si="13"/>
        <v>74</v>
      </c>
      <c r="Z194" s="16">
        <f>IFERROR(VLOOKUP($D194,Results37!$F$3:$L$1396,Z$1,FALSE),"")</f>
        <v>190</v>
      </c>
      <c r="AA194" s="47">
        <f>IF(ISERROR(VLOOKUP(D194,Results37!$F$3:$O$399,AA$1,FALSE)),"",IF(VLOOKUP(D194,Results37!$F$3:$O$399,AA$1+1,FALSE)=1,"S"&amp;VLOOKUP(D194,Results37!$F$3:$O$399,AA$1,FALSE),VLOOKUP(D194,Results37!$F$3:$O$399,AA$1,FALSE)))</f>
        <v>8</v>
      </c>
      <c r="AB194" s="16">
        <f>IFERROR(VLOOKUP($D194,Results37!$F$3:$L$1396,AB$1,FALSE),"")</f>
        <v>2</v>
      </c>
      <c r="AC194" s="16" t="str">
        <f>IFERROR(VLOOKUP($D194,Results37!$F$3:$L$1396,AC$1,FALSE),"")</f>
        <v>Kalamazoo Badgers</v>
      </c>
      <c r="AD194" s="16">
        <f t="shared" si="14"/>
        <v>-144</v>
      </c>
      <c r="AE194" s="20" t="str">
        <f>IF(ISERROR(VLOOKUP($AC194&amp;"-"&amp;$F194&amp;" "&amp;G194,Bonuses!$B$1:$G$1006,4,FALSE)),"",INT(VLOOKUP($AC194&amp;"-"&amp;$F194&amp;" "&amp;$G194,Bonuses!$B$1:$G$1006,4,FALSE)))</f>
        <v/>
      </c>
      <c r="AF194" s="16" t="str">
        <f>IF(ISERROR(VLOOKUP($AC194&amp;"-"&amp;$F194,Bonuses!$B$1:$G$1006,5,FALSE)),"",IF(VLOOKUP($AC194&amp;"-"&amp;$F194,Bonuses!$B$1:$G$1006,5,FALSE)="","",VLOOKUP($AC194&amp;"-"&amp;$F194,Bonuses!$B$1:$G$1006,6,FALSE)&amp;" yrs, "&amp;VLOOKUP($AC194&amp;"-"&amp;$F194,Bonuses!$B$1:$G$1006,5,FALSE)))</f>
        <v/>
      </c>
    </row>
    <row r="195" spans="1:32" s="21" customFormat="1" x14ac:dyDescent="0.25">
      <c r="A195" s="21" t="s">
        <v>2953</v>
      </c>
      <c r="B195" s="21">
        <f t="shared" si="10"/>
        <v>1</v>
      </c>
      <c r="C195" s="21" t="str">
        <f t="shared" si="11"/>
        <v>P</v>
      </c>
      <c r="D195" s="17">
        <f>IF($C195="B",VLOOKUP($A195,Bat!$A$4:$BF$2320,D$1,FALSE),VLOOKUP($A195,Pit!$A$4:$BA$1686,D$2,FALSE))</f>
        <v>1923</v>
      </c>
      <c r="E195" s="16" t="str">
        <f>IF($C195="B",VLOOKUP($A195,Bat!$A$4:$BF$2320,E$1,FALSE),VLOOKUP($A195,Pit!$A$4:$BA$1686,E$2,FALSE))</f>
        <v>SP</v>
      </c>
      <c r="F195" s="16" t="str">
        <f>IF($C195="B",VLOOKUP($A195,Bat!$A$4:$BF$2320,F$1,FALSE),VLOOKUP($A195,Pit!$A$4:$BA$1686,F$2,FALSE))</f>
        <v>Nick</v>
      </c>
      <c r="G195" s="16" t="str">
        <f>IF($C195="B",VLOOKUP($A195,Bat!$A$4:$BF$2320,G$1,FALSE),VLOOKUP($A195,Pit!$A$4:$BA$1686,G$2,FALSE))</f>
        <v>Roberts</v>
      </c>
      <c r="H195" s="16">
        <f>IF($C195="B",VLOOKUP($A195,Bat!$A$4:$BF$2320,H$1,FALSE),VLOOKUP($A195,Pit!$A$4:$BA$1686,H$2,FALSE))</f>
        <v>18</v>
      </c>
      <c r="I195" s="16" t="str">
        <f>IF($C195="B",VLOOKUP($A195,Bat!$A$4:$BF$2320,I$1,FALSE),VLOOKUP($A195,Pit!$A$4:$BA$1686,I$2,FALSE))</f>
        <v>L</v>
      </c>
      <c r="J195" s="16" t="str">
        <f>IF($C195="B",VLOOKUP($A195,Bat!$A$4:$BF$2320,J$1,FALSE),VLOOKUP($A195,Pit!$A$4:$BA$1686,J$2,FALSE))</f>
        <v>L</v>
      </c>
      <c r="K195" s="16" t="str">
        <f>IF($C195="B",VLOOKUP($A195,Bat!$A$4:$BF$2320,K$1,FALSE),VLOOKUP($A195,Pit!$A$4:$BA$1686,K$2,FALSE))</f>
        <v>Normal</v>
      </c>
      <c r="L195" s="17" t="str">
        <f>IF($C195="B",VLOOKUP($A195,Bat!$A$4:$BF$2320,L$1,FALSE),VLOOKUP($A195,Pit!$A$4:$BA$1686,L$2,FALSE))</f>
        <v>Normal</v>
      </c>
      <c r="M195" s="16">
        <f>IF($C195="B",VLOOKUP($A195,Bat!$A$4:$BF$2320,M$1,FALSE),VLOOKUP($A195,Pit!$A$4:$BA$1686,M$2,FALSE))</f>
        <v>5</v>
      </c>
      <c r="N195" s="16">
        <f>IF($C195="B",VLOOKUP($A195,Bat!$A$4:$BF$2320,N$1,FALSE),VLOOKUP($A195,Pit!$A$4:$BA$1686,N$2,FALSE))</f>
        <v>2</v>
      </c>
      <c r="O195" s="16">
        <f>IF($C195="B",VLOOKUP($A195,Bat!$A$4:$BF$2320,O$1,FALSE),VLOOKUP($A195,Pit!$A$4:$BA$1686,O$2,FALSE))</f>
        <v>2</v>
      </c>
      <c r="P195" s="16" t="str">
        <f>IF($C195="B",VLOOKUP($A195,Bat!$A$4:$BF$2320,P$1,FALSE),VLOOKUP($A195,Pit!$A$4:$BA$1686,P$2,FALSE))</f>
        <v>90-92 Mph</v>
      </c>
      <c r="Q195" s="17">
        <f>IF($C195="B",VLOOKUP($A195,Bat!$A$4:$BF$2320,Q$1,FALSE),VLOOKUP($A195,Pit!$A$4:$BA$1686,Q$2,FALSE))</f>
        <v>6</v>
      </c>
      <c r="R195" s="18">
        <f>IF($C195="B",VLOOKUP($A195,Bat!$A$4:$BF$2320,R$1,FALSE),VLOOKUP($A195,Pit!$A$4:$BA$1686,R$2,FALSE))</f>
        <v>14.53224257746168</v>
      </c>
      <c r="S195" s="19">
        <f>IF($C195="B",VLOOKUP($A195,Bat!$A$4:$BF$2320,S$1,FALSE),VLOOKUP($A195,Pit!$A$4:$BA$1686,S$2,FALSE))</f>
        <v>0.21910465026926895</v>
      </c>
      <c r="T195" s="20" t="str">
        <f>IF($C195="B",VLOOKUP($A195,Bat!$A$4:$BF$2320,T$1,FALSE),VLOOKUP($A195,Pit!$A$4:$BA$1686,T$2,FALSE))</f>
        <v>$270k</v>
      </c>
      <c r="U195" s="17" t="str">
        <f>VLOOKUP(IF($C195="B",VLOOKUP($A195,Bat!$A$4:$AU$2320,U$1,FALSE),VLOOKUP($A195,Pit!$A$4:$BE$1686,U$2,FALSE)),COND!$A$35:$B$41,2,FALSE)</f>
        <v>??</v>
      </c>
      <c r="V195" s="21">
        <f>IF($C195="B",VLOOKUP($A195,Bat!$A$4:$AT$2284,46,FALSE),VLOOKUP($A195,Pit!$A$4:$BD$1664,56,FALSE))</f>
        <v>225</v>
      </c>
      <c r="W195" s="16">
        <f t="shared" si="12"/>
        <v>999</v>
      </c>
      <c r="X195" s="16"/>
      <c r="Y195" s="22">
        <f t="shared" si="13"/>
        <v>593</v>
      </c>
      <c r="Z195" s="16">
        <f>IFERROR(VLOOKUP($D195,Results37!$F$3:$L$1396,Z$1,FALSE),"")</f>
        <v>191</v>
      </c>
      <c r="AA195" s="47">
        <f>IF(ISERROR(VLOOKUP(D195,Results37!$F$3:$O$399,AA$1,FALSE)),"",IF(VLOOKUP(D195,Results37!$F$3:$O$399,AA$1+1,FALSE)=1,"S"&amp;VLOOKUP(D195,Results37!$F$3:$O$399,AA$1,FALSE),VLOOKUP(D195,Results37!$F$3:$O$399,AA$1,FALSE)))</f>
        <v>8</v>
      </c>
      <c r="AB195" s="16">
        <f>IFERROR(VLOOKUP($D195,Results37!$F$3:$L$1396,AB$1,FALSE),"")</f>
        <v>3</v>
      </c>
      <c r="AC195" s="16" t="str">
        <f>IFERROR(VLOOKUP($D195,Results37!$F$3:$L$1396,AC$1,FALSE),"")</f>
        <v>San Juan Coqui</v>
      </c>
      <c r="AD195" s="16" t="str">
        <f t="shared" si="14"/>
        <v/>
      </c>
      <c r="AE195" s="20" t="str">
        <f>IF(ISERROR(VLOOKUP($AC195&amp;"-"&amp;$F195&amp;" "&amp;G195,Bonuses!$B$1:$G$1006,4,FALSE)),"",INT(VLOOKUP($AC195&amp;"-"&amp;$F195&amp;" "&amp;$G195,Bonuses!$B$1:$G$1006,4,FALSE)))</f>
        <v/>
      </c>
      <c r="AF195" s="16" t="str">
        <f>IF(ISERROR(VLOOKUP($AC195&amp;"-"&amp;$F195,Bonuses!$B$1:$G$1006,5,FALSE)),"",IF(VLOOKUP($AC195&amp;"-"&amp;$F195,Bonuses!$B$1:$G$1006,5,FALSE)="","",VLOOKUP($AC195&amp;"-"&amp;$F195,Bonuses!$B$1:$G$1006,6,FALSE)&amp;" yrs, "&amp;VLOOKUP($AC195&amp;"-"&amp;$F195,Bonuses!$B$1:$G$1006,5,FALSE)))</f>
        <v/>
      </c>
    </row>
    <row r="196" spans="1:32" s="21" customFormat="1" x14ac:dyDescent="0.25">
      <c r="A196" s="21" t="s">
        <v>1854</v>
      </c>
      <c r="B196" s="21">
        <f t="shared" si="10"/>
        <v>1</v>
      </c>
      <c r="C196" s="21" t="str">
        <f t="shared" si="11"/>
        <v>B</v>
      </c>
      <c r="D196" s="17">
        <f>IF($C196="B",VLOOKUP($A196,Bat!$A$4:$BF$2320,D$1,FALSE),VLOOKUP($A196,Pit!$A$4:$BA$1686,D$2,FALSE))</f>
        <v>2893</v>
      </c>
      <c r="E196" s="16" t="str">
        <f>IF($C196="B",VLOOKUP($A196,Bat!$A$4:$BF$2320,E$1,FALSE),VLOOKUP($A196,Pit!$A$4:$BA$1686,E$2,FALSE))</f>
        <v>SS</v>
      </c>
      <c r="F196" s="16" t="str">
        <f>IF($C196="B",VLOOKUP($A196,Bat!$A$4:$BF$2320,F$1,FALSE),VLOOKUP($A196,Pit!$A$4:$BA$1686,F$2,FALSE))</f>
        <v>Salvador</v>
      </c>
      <c r="G196" s="16" t="str">
        <f>IF($C196="B",VLOOKUP($A196,Bat!$A$4:$BF$2320,G$1,FALSE),VLOOKUP($A196,Pit!$A$4:$BA$1686,G$2,FALSE))</f>
        <v>Padilla</v>
      </c>
      <c r="H196" s="16">
        <f>IF($C196="B",VLOOKUP($A196,Bat!$A$4:$BF$2320,H$1,FALSE),VLOOKUP($A196,Pit!$A$4:$BA$1686,H$2,FALSE))</f>
        <v>21</v>
      </c>
      <c r="I196" s="16" t="str">
        <f>IF($C196="B",VLOOKUP($A196,Bat!$A$4:$BF$2320,I$1,FALSE),VLOOKUP($A196,Pit!$A$4:$BA$1686,I$2,FALSE))</f>
        <v>R</v>
      </c>
      <c r="J196" s="16" t="str">
        <f>IF($C196="B",VLOOKUP($A196,Bat!$A$4:$BF$2320,J$1,FALSE),VLOOKUP($A196,Pit!$A$4:$BA$1686,J$2,FALSE))</f>
        <v>R</v>
      </c>
      <c r="K196" s="16" t="str">
        <f>IF($C196="B",VLOOKUP($A196,Bat!$A$4:$BF$2320,K$1,FALSE),VLOOKUP($A196,Pit!$A$4:$BA$1686,K$2,FALSE))</f>
        <v>Normal</v>
      </c>
      <c r="L196" s="17" t="str">
        <f>IF($C196="B",VLOOKUP($A196,Bat!$A$4:$BF$2320,L$1,FALSE),VLOOKUP($A196,Pit!$A$4:$BA$1686,L$2,FALSE))</f>
        <v>Normal</v>
      </c>
      <c r="M196" s="16">
        <f>IF($C196="B",VLOOKUP($A196,Bat!$A$4:$BF$2320,M$1,FALSE),VLOOKUP($A196,Pit!$A$4:$BA$1686,M$2,FALSE))</f>
        <v>5</v>
      </c>
      <c r="N196" s="16">
        <f>IF($C196="B",VLOOKUP($A196,Bat!$A$4:$BF$2320,N$1,FALSE),VLOOKUP($A196,Pit!$A$4:$BA$1686,N$2,FALSE))</f>
        <v>4</v>
      </c>
      <c r="O196" s="16">
        <f>IF($C196="B",VLOOKUP($A196,Bat!$A$4:$BF$2320,O$1,FALSE),VLOOKUP($A196,Pit!$A$4:$BA$1686,O$2,FALSE))</f>
        <v>2</v>
      </c>
      <c r="P196" s="16">
        <f>IF($C196="B",VLOOKUP($A196,Bat!$A$4:$BF$2320,P$1,FALSE),VLOOKUP($A196,Pit!$A$4:$BA$1686,P$2,FALSE))</f>
        <v>4</v>
      </c>
      <c r="Q196" s="17">
        <f>IF($C196="B",VLOOKUP($A196,Bat!$A$4:$BF$2320,Q$1,FALSE),VLOOKUP($A196,Pit!$A$4:$BA$1686,Q$2,FALSE))</f>
        <v>5</v>
      </c>
      <c r="R196" s="18">
        <f>IF($C196="B",VLOOKUP($A196,Bat!$A$4:$BF$2320,R$1,FALSE),VLOOKUP($A196,Pit!$A$4:$BA$1686,R$2,FALSE))</f>
        <v>10.12409280211866</v>
      </c>
      <c r="S196" s="19">
        <f>IF($C196="B",VLOOKUP($A196,Bat!$A$4:$BF$2320,S$1,FALSE),VLOOKUP($A196,Pit!$A$4:$BA$1686,S$2,FALSE))</f>
        <v>1.8581148370705145</v>
      </c>
      <c r="T196" s="20" t="str">
        <f>IF($C196="B",VLOOKUP($A196,Bat!$A$4:$BF$2320,T$1,FALSE),VLOOKUP($A196,Pit!$A$4:$BA$1686,T$2,FALSE))</f>
        <v>$200k</v>
      </c>
      <c r="U196" s="17" t="str">
        <f>VLOOKUP(IF($C196="B",VLOOKUP($A196,Bat!$A$4:$AU$2320,U$1,FALSE),VLOOKUP($A196,Pit!$A$4:$BE$1686,U$2,FALSE)),COND!$A$35:$B$41,2,FALSE)</f>
        <v>??</v>
      </c>
      <c r="V196" s="21">
        <f>IF($C196="B",VLOOKUP($A196,Bat!$A$4:$AT$2284,46,FALSE),VLOOKUP($A196,Pit!$A$4:$BD$1664,56,FALSE))</f>
        <v>27</v>
      </c>
      <c r="W196" s="16">
        <f t="shared" si="12"/>
        <v>999</v>
      </c>
      <c r="X196" s="16">
        <v>53</v>
      </c>
      <c r="Y196" s="22">
        <f t="shared" si="13"/>
        <v>115</v>
      </c>
      <c r="Z196" s="16">
        <f>IFERROR(VLOOKUP($D196,Results37!$F$3:$L$1396,Z$1,FALSE),"")</f>
        <v>192</v>
      </c>
      <c r="AA196" s="47">
        <f>IF(ISERROR(VLOOKUP(D196,Results37!$F$3:$O$399,AA$1,FALSE)),"",IF(VLOOKUP(D196,Results37!$F$3:$O$399,AA$1+1,FALSE)=1,"S"&amp;VLOOKUP(D196,Results37!$F$3:$O$399,AA$1,FALSE),VLOOKUP(D196,Results37!$F$3:$O$399,AA$1,FALSE)))</f>
        <v>8</v>
      </c>
      <c r="AB196" s="16">
        <f>IFERROR(VLOOKUP($D196,Results37!$F$3:$L$1396,AB$1,FALSE),"")</f>
        <v>4</v>
      </c>
      <c r="AC196" s="16" t="str">
        <f>IFERROR(VLOOKUP($D196,Results37!$F$3:$L$1396,AC$1,FALSE),"")</f>
        <v>Amsterdam Lions</v>
      </c>
      <c r="AD196" s="16">
        <f t="shared" si="14"/>
        <v>-139</v>
      </c>
      <c r="AE196" s="20" t="str">
        <f>IF(ISERROR(VLOOKUP($AC196&amp;"-"&amp;$F196&amp;" "&amp;G196,Bonuses!$B$1:$G$1006,4,FALSE)),"",INT(VLOOKUP($AC196&amp;"-"&amp;$F196&amp;" "&amp;$G196,Bonuses!$B$1:$G$1006,4,FALSE)))</f>
        <v/>
      </c>
      <c r="AF196" s="16" t="str">
        <f>IF(ISERROR(VLOOKUP($AC196&amp;"-"&amp;$F196,Bonuses!$B$1:$G$1006,5,FALSE)),"",IF(VLOOKUP($AC196&amp;"-"&amp;$F196,Bonuses!$B$1:$G$1006,5,FALSE)="","",VLOOKUP($AC196&amp;"-"&amp;$F196,Bonuses!$B$1:$G$1006,6,FALSE)&amp;" yrs, "&amp;VLOOKUP($AC196&amp;"-"&amp;$F196,Bonuses!$B$1:$G$1006,5,FALSE)))</f>
        <v/>
      </c>
    </row>
    <row r="197" spans="1:32" s="21" customFormat="1" x14ac:dyDescent="0.25">
      <c r="A197" s="21" t="s">
        <v>3067</v>
      </c>
      <c r="B197" s="21">
        <f t="shared" ref="B197:B260" si="15">COUNTIF($A$5:$A$598,A197)</f>
        <v>1</v>
      </c>
      <c r="C197" s="21" t="str">
        <f t="shared" ref="C197:C260" si="16">IF(OR(MID(A197,1,2)="SP",MID(A197,1,2)="MR",MID(A197,1,2)="CL",MID(A197,1,2)="RP"),"P","B")</f>
        <v>B</v>
      </c>
      <c r="D197" s="17">
        <f>IF($C197="B",VLOOKUP($A197,Bat!$A$4:$BF$2320,D$1,FALSE),VLOOKUP($A197,Pit!$A$4:$BA$1686,D$2,FALSE))</f>
        <v>4576</v>
      </c>
      <c r="E197" s="16" t="str">
        <f>IF($C197="B",VLOOKUP($A197,Bat!$A$4:$BF$2320,E$1,FALSE),VLOOKUP($A197,Pit!$A$4:$BA$1686,E$2,FALSE))</f>
        <v>C</v>
      </c>
      <c r="F197" s="16" t="str">
        <f>IF($C197="B",VLOOKUP($A197,Bat!$A$4:$BF$2320,F$1,FALSE),VLOOKUP($A197,Pit!$A$4:$BA$1686,F$2,FALSE))</f>
        <v>Jasper</v>
      </c>
      <c r="G197" s="16" t="str">
        <f>IF($C197="B",VLOOKUP($A197,Bat!$A$4:$BF$2320,G$1,FALSE),VLOOKUP($A197,Pit!$A$4:$BA$1686,G$2,FALSE))</f>
        <v>Clark</v>
      </c>
      <c r="H197" s="16">
        <f>IF($C197="B",VLOOKUP($A197,Bat!$A$4:$BF$2320,H$1,FALSE),VLOOKUP($A197,Pit!$A$4:$BA$1686,H$2,FALSE))</f>
        <v>21</v>
      </c>
      <c r="I197" s="16" t="str">
        <f>IF($C197="B",VLOOKUP($A197,Bat!$A$4:$BF$2320,I$1,FALSE),VLOOKUP($A197,Pit!$A$4:$BA$1686,I$2,FALSE))</f>
        <v>R</v>
      </c>
      <c r="J197" s="16" t="str">
        <f>IF($C197="B",VLOOKUP($A197,Bat!$A$4:$BF$2320,J$1,FALSE),VLOOKUP($A197,Pit!$A$4:$BA$1686,J$2,FALSE))</f>
        <v>R</v>
      </c>
      <c r="K197" s="16" t="str">
        <f>IF($C197="B",VLOOKUP($A197,Bat!$A$4:$BF$2320,K$1,FALSE),VLOOKUP($A197,Pit!$A$4:$BA$1686,K$2,FALSE))</f>
        <v>Low</v>
      </c>
      <c r="L197" s="17" t="str">
        <f>IF($C197="B",VLOOKUP($A197,Bat!$A$4:$BF$2320,L$1,FALSE),VLOOKUP($A197,Pit!$A$4:$BA$1686,L$2,FALSE))</f>
        <v>Normal</v>
      </c>
      <c r="M197" s="16">
        <f>IF($C197="B",VLOOKUP($A197,Bat!$A$4:$BF$2320,M$1,FALSE),VLOOKUP($A197,Pit!$A$4:$BA$1686,M$2,FALSE))</f>
        <v>2</v>
      </c>
      <c r="N197" s="16">
        <f>IF($C197="B",VLOOKUP($A197,Bat!$A$4:$BF$2320,N$1,FALSE),VLOOKUP($A197,Pit!$A$4:$BA$1686,N$2,FALSE))</f>
        <v>6</v>
      </c>
      <c r="O197" s="16">
        <f>IF($C197="B",VLOOKUP($A197,Bat!$A$4:$BF$2320,O$1,FALSE),VLOOKUP($A197,Pit!$A$4:$BA$1686,O$2,FALSE))</f>
        <v>3</v>
      </c>
      <c r="P197" s="16">
        <f>IF($C197="B",VLOOKUP($A197,Bat!$A$4:$BF$2320,P$1,FALSE),VLOOKUP($A197,Pit!$A$4:$BA$1686,P$2,FALSE))</f>
        <v>5</v>
      </c>
      <c r="Q197" s="17">
        <f>IF($C197="B",VLOOKUP($A197,Bat!$A$4:$BF$2320,Q$1,FALSE),VLOOKUP($A197,Pit!$A$4:$BA$1686,Q$2,FALSE))</f>
        <v>2</v>
      </c>
      <c r="R197" s="18">
        <f>IF($C197="B",VLOOKUP($A197,Bat!$A$4:$BF$2320,R$1,FALSE),VLOOKUP($A197,Pit!$A$4:$BA$1686,R$2,FALSE))</f>
        <v>-1.2194909134560614</v>
      </c>
      <c r="S197" s="19">
        <f>IF($C197="B",VLOOKUP($A197,Bat!$A$4:$BF$2320,S$1,FALSE),VLOOKUP($A197,Pit!$A$4:$BA$1686,S$2,FALSE))</f>
        <v>0.24078724476753122</v>
      </c>
      <c r="T197" s="20" t="str">
        <f>IF($C197="B",VLOOKUP($A197,Bat!$A$4:$BF$2320,T$1,FALSE),VLOOKUP($A197,Pit!$A$4:$BA$1686,T$2,FALSE))</f>
        <v>$90k</v>
      </c>
      <c r="U197" s="17" t="str">
        <f>VLOOKUP(IF($C197="B",VLOOKUP($A197,Bat!$A$4:$AU$2320,U$1,FALSE),VLOOKUP($A197,Pit!$A$4:$BE$1686,U$2,FALSE)),COND!$A$35:$B$41,2,FALSE)</f>
        <v>??</v>
      </c>
      <c r="V197" s="21">
        <f>IF($C197="B",VLOOKUP($A197,Bat!$A$4:$AT$2284,46,FALSE),VLOOKUP($A197,Pit!$A$4:$BD$1664,56,FALSE))</f>
        <v>277</v>
      </c>
      <c r="W197" s="16">
        <f t="shared" ref="W197:W260" si="17">IF(AND(T197&lt;&gt;"Slot",T197&gt;$T$3),999,V197)</f>
        <v>999</v>
      </c>
      <c r="X197" s="16"/>
      <c r="Y197" s="22">
        <f t="shared" ref="Y197:Y260" si="18">RANK(S197,$S$5:$S$1469)</f>
        <v>583</v>
      </c>
      <c r="Z197" s="16">
        <f>IFERROR(VLOOKUP($D197,Results37!$F$3:$L$1396,Z$1,FALSE),"")</f>
        <v>193</v>
      </c>
      <c r="AA197" s="47">
        <f>IF(ISERROR(VLOOKUP(D197,Results37!$F$3:$O$399,AA$1,FALSE)),"",IF(VLOOKUP(D197,Results37!$F$3:$O$399,AA$1+1,FALSE)=1,"S"&amp;VLOOKUP(D197,Results37!$F$3:$O$399,AA$1,FALSE),VLOOKUP(D197,Results37!$F$3:$O$399,AA$1,FALSE)))</f>
        <v>8</v>
      </c>
      <c r="AB197" s="16">
        <f>IFERROR(VLOOKUP($D197,Results37!$F$3:$L$1396,AB$1,FALSE),"")</f>
        <v>5</v>
      </c>
      <c r="AC197" s="16" t="str">
        <f>IFERROR(VLOOKUP($D197,Results37!$F$3:$L$1396,AC$1,FALSE),"")</f>
        <v>London Underground</v>
      </c>
      <c r="AD197" s="16" t="str">
        <f t="shared" ref="AD197:AD260" si="19">IF(X197="","",X197-Z197)</f>
        <v/>
      </c>
      <c r="AE197" s="20" t="str">
        <f>IF(ISERROR(VLOOKUP($AC197&amp;"-"&amp;$F197&amp;" "&amp;G197,Bonuses!$B$1:$G$1006,4,FALSE)),"",INT(VLOOKUP($AC197&amp;"-"&amp;$F197&amp;" "&amp;$G197,Bonuses!$B$1:$G$1006,4,FALSE)))</f>
        <v/>
      </c>
      <c r="AF197" s="16" t="str">
        <f>IF(ISERROR(VLOOKUP($AC197&amp;"-"&amp;$F197,Bonuses!$B$1:$G$1006,5,FALSE)),"",IF(VLOOKUP($AC197&amp;"-"&amp;$F197,Bonuses!$B$1:$G$1006,5,FALSE)="","",VLOOKUP($AC197&amp;"-"&amp;$F197,Bonuses!$B$1:$G$1006,6,FALSE)&amp;" yrs, "&amp;VLOOKUP($AC197&amp;"-"&amp;$F197,Bonuses!$B$1:$G$1006,5,FALSE)))</f>
        <v/>
      </c>
    </row>
    <row r="198" spans="1:32" s="21" customFormat="1" x14ac:dyDescent="0.25">
      <c r="A198" s="21" t="s">
        <v>1898</v>
      </c>
      <c r="B198" s="21">
        <f t="shared" si="15"/>
        <v>1</v>
      </c>
      <c r="C198" s="21" t="str">
        <f t="shared" si="16"/>
        <v>B</v>
      </c>
      <c r="D198" s="17">
        <f>IF($C198="B",VLOOKUP($A198,Bat!$A$4:$BF$2320,D$1,FALSE),VLOOKUP($A198,Pit!$A$4:$BA$1686,D$2,FALSE))</f>
        <v>14516</v>
      </c>
      <c r="E198" s="16" t="str">
        <f>IF($C198="B",VLOOKUP($A198,Bat!$A$4:$BF$2320,E$1,FALSE),VLOOKUP($A198,Pit!$A$4:$BA$1686,E$2,FALSE))</f>
        <v>3B</v>
      </c>
      <c r="F198" s="16" t="str">
        <f>IF($C198="B",VLOOKUP($A198,Bat!$A$4:$BF$2320,F$1,FALSE),VLOOKUP($A198,Pit!$A$4:$BA$1686,F$2,FALSE))</f>
        <v>Keith</v>
      </c>
      <c r="G198" s="16" t="str">
        <f>IF($C198="B",VLOOKUP($A198,Bat!$A$4:$BF$2320,G$1,FALSE),VLOOKUP($A198,Pit!$A$4:$BA$1686,G$2,FALSE))</f>
        <v>Anderson</v>
      </c>
      <c r="H198" s="16">
        <f>IF($C198="B",VLOOKUP($A198,Bat!$A$4:$BF$2320,H$1,FALSE),VLOOKUP($A198,Pit!$A$4:$BA$1686,H$2,FALSE))</f>
        <v>21</v>
      </c>
      <c r="I198" s="16" t="str">
        <f>IF($C198="B",VLOOKUP($A198,Bat!$A$4:$BF$2320,I$1,FALSE),VLOOKUP($A198,Pit!$A$4:$BA$1686,I$2,FALSE))</f>
        <v>R</v>
      </c>
      <c r="J198" s="16" t="str">
        <f>IF($C198="B",VLOOKUP($A198,Bat!$A$4:$BF$2320,J$1,FALSE),VLOOKUP($A198,Pit!$A$4:$BA$1686,J$2,FALSE))</f>
        <v>R</v>
      </c>
      <c r="K198" s="16" t="str">
        <f>IF($C198="B",VLOOKUP($A198,Bat!$A$4:$BF$2320,K$1,FALSE),VLOOKUP($A198,Pit!$A$4:$BA$1686,K$2,FALSE))</f>
        <v>Normal</v>
      </c>
      <c r="L198" s="17" t="str">
        <f>IF($C198="B",VLOOKUP($A198,Bat!$A$4:$BF$2320,L$1,FALSE),VLOOKUP($A198,Pit!$A$4:$BA$1686,L$2,FALSE))</f>
        <v>High</v>
      </c>
      <c r="M198" s="16">
        <f>IF($C198="B",VLOOKUP($A198,Bat!$A$4:$BF$2320,M$1,FALSE),VLOOKUP($A198,Pit!$A$4:$BA$1686,M$2,FALSE))</f>
        <v>2</v>
      </c>
      <c r="N198" s="16">
        <f>IF($C198="B",VLOOKUP($A198,Bat!$A$4:$BF$2320,N$1,FALSE),VLOOKUP($A198,Pit!$A$4:$BA$1686,N$2,FALSE))</f>
        <v>4</v>
      </c>
      <c r="O198" s="16">
        <f>IF($C198="B",VLOOKUP($A198,Bat!$A$4:$BF$2320,O$1,FALSE),VLOOKUP($A198,Pit!$A$4:$BA$1686,O$2,FALSE))</f>
        <v>5</v>
      </c>
      <c r="P198" s="16">
        <f>IF($C198="B",VLOOKUP($A198,Bat!$A$4:$BF$2320,P$1,FALSE),VLOOKUP($A198,Pit!$A$4:$BA$1686,P$2,FALSE))</f>
        <v>6</v>
      </c>
      <c r="Q198" s="17">
        <f>IF($C198="B",VLOOKUP($A198,Bat!$A$4:$BF$2320,Q$1,FALSE),VLOOKUP($A198,Pit!$A$4:$BA$1686,Q$2,FALSE))</f>
        <v>4</v>
      </c>
      <c r="R198" s="18">
        <f>IF($C198="B",VLOOKUP($A198,Bat!$A$4:$BF$2320,R$1,FALSE),VLOOKUP($A198,Pit!$A$4:$BA$1686,R$2,FALSE))</f>
        <v>1.9883784722623119</v>
      </c>
      <c r="S198" s="19">
        <f>IF($C198="B",VLOOKUP($A198,Bat!$A$4:$BF$2320,S$1,FALSE),VLOOKUP($A198,Pit!$A$4:$BA$1686,S$2,FALSE))</f>
        <v>0.69815378783830606</v>
      </c>
      <c r="T198" s="20" t="str">
        <f>IF($C198="B",VLOOKUP($A198,Bat!$A$4:$BF$2320,T$1,FALSE),VLOOKUP($A198,Pit!$A$4:$BA$1686,T$2,FALSE))</f>
        <v>$1.7m</v>
      </c>
      <c r="U198" s="17" t="str">
        <f>VLOOKUP(IF($C198="B",VLOOKUP($A198,Bat!$A$4:$AU$2320,U$1,FALSE),VLOOKUP($A198,Pit!$A$4:$BE$1686,U$2,FALSE)),COND!$A$35:$B$41,2,FALSE)</f>
        <v>??</v>
      </c>
      <c r="V198" s="21">
        <f>IF($C198="B",VLOOKUP($A198,Bat!$A$4:$AT$2284,46,FALSE),VLOOKUP($A198,Pit!$A$4:$BD$1664,56,FALSE))</f>
        <v>187</v>
      </c>
      <c r="W198" s="16">
        <f t="shared" si="17"/>
        <v>999</v>
      </c>
      <c r="X198" s="16"/>
      <c r="Y198" s="22">
        <f t="shared" si="18"/>
        <v>382</v>
      </c>
      <c r="Z198" s="16">
        <f>IFERROR(VLOOKUP($D198,Results37!$F$3:$L$1396,Z$1,FALSE),"")</f>
        <v>194</v>
      </c>
      <c r="AA198" s="47">
        <f>IF(ISERROR(VLOOKUP(D198,Results37!$F$3:$O$399,AA$1,FALSE)),"",IF(VLOOKUP(D198,Results37!$F$3:$O$399,AA$1+1,FALSE)=1,"S"&amp;VLOOKUP(D198,Results37!$F$3:$O$399,AA$1,FALSE),VLOOKUP(D198,Results37!$F$3:$O$399,AA$1,FALSE)))</f>
        <v>8</v>
      </c>
      <c r="AB198" s="16">
        <f>IFERROR(VLOOKUP($D198,Results37!$F$3:$L$1396,AB$1,FALSE),"")</f>
        <v>6</v>
      </c>
      <c r="AC198" s="16" t="str">
        <f>IFERROR(VLOOKUP($D198,Results37!$F$3:$L$1396,AC$1,FALSE),"")</f>
        <v>Scottish Claymores</v>
      </c>
      <c r="AD198" s="16" t="str">
        <f t="shared" si="19"/>
        <v/>
      </c>
      <c r="AE198" s="20" t="str">
        <f>IF(ISERROR(VLOOKUP($AC198&amp;"-"&amp;$F198&amp;" "&amp;G198,Bonuses!$B$1:$G$1006,4,FALSE)),"",INT(VLOOKUP($AC198&amp;"-"&amp;$F198&amp;" "&amp;$G198,Bonuses!$B$1:$G$1006,4,FALSE)))</f>
        <v/>
      </c>
      <c r="AF198" s="16" t="str">
        <f>IF(ISERROR(VLOOKUP($AC198&amp;"-"&amp;$F198,Bonuses!$B$1:$G$1006,5,FALSE)),"",IF(VLOOKUP($AC198&amp;"-"&amp;$F198,Bonuses!$B$1:$G$1006,5,FALSE)="","",VLOOKUP($AC198&amp;"-"&amp;$F198,Bonuses!$B$1:$G$1006,6,FALSE)&amp;" yrs, "&amp;VLOOKUP($AC198&amp;"-"&amp;$F198,Bonuses!$B$1:$G$1006,5,FALSE)))</f>
        <v/>
      </c>
    </row>
    <row r="199" spans="1:32" s="21" customFormat="1" x14ac:dyDescent="0.25">
      <c r="A199" s="21" t="s">
        <v>2182</v>
      </c>
      <c r="B199" s="21">
        <f t="shared" si="15"/>
        <v>1</v>
      </c>
      <c r="C199" s="21" t="str">
        <f t="shared" si="16"/>
        <v>B</v>
      </c>
      <c r="D199" s="17">
        <f>IF($C199="B",VLOOKUP($A199,Bat!$A$4:$BF$2320,D$1,FALSE),VLOOKUP($A199,Pit!$A$4:$BA$1686,D$2,FALSE))</f>
        <v>6089</v>
      </c>
      <c r="E199" s="16" t="str">
        <f>IF($C199="B",VLOOKUP($A199,Bat!$A$4:$BF$2320,E$1,FALSE),VLOOKUP($A199,Pit!$A$4:$BA$1686,E$2,FALSE))</f>
        <v>CF</v>
      </c>
      <c r="F199" s="16" t="str">
        <f>IF($C199="B",VLOOKUP($A199,Bat!$A$4:$BF$2320,F$1,FALSE),VLOOKUP($A199,Pit!$A$4:$BA$1686,F$2,FALSE))</f>
        <v>Caleb</v>
      </c>
      <c r="G199" s="16" t="str">
        <f>IF($C199="B",VLOOKUP($A199,Bat!$A$4:$BF$2320,G$1,FALSE),VLOOKUP($A199,Pit!$A$4:$BA$1686,G$2,FALSE))</f>
        <v>Simmons</v>
      </c>
      <c r="H199" s="16">
        <f>IF($C199="B",VLOOKUP($A199,Bat!$A$4:$BF$2320,H$1,FALSE),VLOOKUP($A199,Pit!$A$4:$BA$1686,H$2,FALSE))</f>
        <v>21</v>
      </c>
      <c r="I199" s="16" t="str">
        <f>IF($C199="B",VLOOKUP($A199,Bat!$A$4:$BF$2320,I$1,FALSE),VLOOKUP($A199,Pit!$A$4:$BA$1686,I$2,FALSE))</f>
        <v>L</v>
      </c>
      <c r="J199" s="16" t="str">
        <f>IF($C199="B",VLOOKUP($A199,Bat!$A$4:$BF$2320,J$1,FALSE),VLOOKUP($A199,Pit!$A$4:$BA$1686,J$2,FALSE))</f>
        <v>L</v>
      </c>
      <c r="K199" s="16" t="str">
        <f>IF($C199="B",VLOOKUP($A199,Bat!$A$4:$BF$2320,K$1,FALSE),VLOOKUP($A199,Pit!$A$4:$BA$1686,K$2,FALSE))</f>
        <v>High</v>
      </c>
      <c r="L199" s="17" t="str">
        <f>IF($C199="B",VLOOKUP($A199,Bat!$A$4:$BF$2320,L$1,FALSE),VLOOKUP($A199,Pit!$A$4:$BA$1686,L$2,FALSE))</f>
        <v>Normal</v>
      </c>
      <c r="M199" s="16">
        <f>IF($C199="B",VLOOKUP($A199,Bat!$A$4:$BF$2320,M$1,FALSE),VLOOKUP($A199,Pit!$A$4:$BA$1686,M$2,FALSE))</f>
        <v>1</v>
      </c>
      <c r="N199" s="16">
        <f>IF($C199="B",VLOOKUP($A199,Bat!$A$4:$BF$2320,N$1,FALSE),VLOOKUP($A199,Pit!$A$4:$BA$1686,N$2,FALSE))</f>
        <v>3</v>
      </c>
      <c r="O199" s="16">
        <f>IF($C199="B",VLOOKUP($A199,Bat!$A$4:$BF$2320,O$1,FALSE),VLOOKUP($A199,Pit!$A$4:$BA$1686,O$2,FALSE))</f>
        <v>1</v>
      </c>
      <c r="P199" s="16">
        <f>IF($C199="B",VLOOKUP($A199,Bat!$A$4:$BF$2320,P$1,FALSE),VLOOKUP($A199,Pit!$A$4:$BA$1686,P$2,FALSE))</f>
        <v>6</v>
      </c>
      <c r="Q199" s="17">
        <f>IF($C199="B",VLOOKUP($A199,Bat!$A$4:$BF$2320,Q$1,FALSE),VLOOKUP($A199,Pit!$A$4:$BA$1686,Q$2,FALSE))</f>
        <v>6</v>
      </c>
      <c r="R199" s="18">
        <f>IF($C199="B",VLOOKUP($A199,Bat!$A$4:$BF$2320,R$1,FALSE),VLOOKUP($A199,Pit!$A$4:$BA$1686,R$2,FALSE))</f>
        <v>-5.1728171548719519</v>
      </c>
      <c r="S199" s="19">
        <f>IF($C199="B",VLOOKUP($A199,Bat!$A$4:$BF$2320,S$1,FALSE),VLOOKUP($A199,Pit!$A$4:$BA$1686,S$2,FALSE))</f>
        <v>-0.32286387042974596</v>
      </c>
      <c r="T199" s="20" t="str">
        <f>IF($C199="B",VLOOKUP($A199,Bat!$A$4:$BF$2320,T$1,FALSE),VLOOKUP($A199,Pit!$A$4:$BA$1686,T$2,FALSE))</f>
        <v>$170k</v>
      </c>
      <c r="U199" s="17" t="str">
        <f>VLOOKUP(IF($C199="B",VLOOKUP($A199,Bat!$A$4:$AU$2320,U$1,FALSE),VLOOKUP($A199,Pit!$A$4:$BE$1686,U$2,FALSE)),COND!$A$35:$B$41,2,FALSE)</f>
        <v>??</v>
      </c>
      <c r="V199" s="21">
        <f>IF($C199="B",VLOOKUP($A199,Bat!$A$4:$AT$2284,46,FALSE),VLOOKUP($A199,Pit!$A$4:$BD$1664,56,FALSE))</f>
        <v>122</v>
      </c>
      <c r="W199" s="16">
        <f t="shared" si="17"/>
        <v>999</v>
      </c>
      <c r="X199" s="16"/>
      <c r="Y199" s="22">
        <f t="shared" si="18"/>
        <v>947</v>
      </c>
      <c r="Z199" s="16">
        <f>IFERROR(VLOOKUP($D199,Results37!$F$3:$L$1396,Z$1,FALSE),"")</f>
        <v>195</v>
      </c>
      <c r="AA199" s="47">
        <f>IF(ISERROR(VLOOKUP(D199,Results37!$F$3:$O$399,AA$1,FALSE)),"",IF(VLOOKUP(D199,Results37!$F$3:$O$399,AA$1+1,FALSE)=1,"S"&amp;VLOOKUP(D199,Results37!$F$3:$O$399,AA$1,FALSE),VLOOKUP(D199,Results37!$F$3:$O$399,AA$1,FALSE)))</f>
        <v>8</v>
      </c>
      <c r="AB199" s="16">
        <f>IFERROR(VLOOKUP($D199,Results37!$F$3:$L$1396,AB$1,FALSE),"")</f>
        <v>7</v>
      </c>
      <c r="AC199" s="16" t="str">
        <f>IFERROR(VLOOKUP($D199,Results37!$F$3:$L$1396,AC$1,FALSE),"")</f>
        <v>Toyama Wind Dancers</v>
      </c>
      <c r="AD199" s="16" t="str">
        <f t="shared" si="19"/>
        <v/>
      </c>
      <c r="AE199" s="20" t="str">
        <f>IF(ISERROR(VLOOKUP($AC199&amp;"-"&amp;$F199&amp;" "&amp;G199,Bonuses!$B$1:$G$1006,4,FALSE)),"",INT(VLOOKUP($AC199&amp;"-"&amp;$F199&amp;" "&amp;$G199,Bonuses!$B$1:$G$1006,4,FALSE)))</f>
        <v/>
      </c>
      <c r="AF199" s="16" t="str">
        <f>IF(ISERROR(VLOOKUP($AC199&amp;"-"&amp;$F199,Bonuses!$B$1:$G$1006,5,FALSE)),"",IF(VLOOKUP($AC199&amp;"-"&amp;$F199,Bonuses!$B$1:$G$1006,5,FALSE)="","",VLOOKUP($AC199&amp;"-"&amp;$F199,Bonuses!$B$1:$G$1006,6,FALSE)&amp;" yrs, "&amp;VLOOKUP($AC199&amp;"-"&amp;$F199,Bonuses!$B$1:$G$1006,5,FALSE)))</f>
        <v/>
      </c>
    </row>
    <row r="200" spans="1:32" s="21" customFormat="1" x14ac:dyDescent="0.25">
      <c r="A200" s="21" t="s">
        <v>2977</v>
      </c>
      <c r="B200" s="21">
        <f t="shared" si="15"/>
        <v>1</v>
      </c>
      <c r="C200" s="21" t="str">
        <f t="shared" si="16"/>
        <v>P</v>
      </c>
      <c r="D200" s="17">
        <f>IF($C200="B",VLOOKUP($A200,Bat!$A$4:$BF$2320,D$1,FALSE),VLOOKUP($A200,Pit!$A$4:$BA$1686,D$2,FALSE))</f>
        <v>7665</v>
      </c>
      <c r="E200" s="16" t="str">
        <f>IF($C200="B",VLOOKUP($A200,Bat!$A$4:$BF$2320,E$1,FALSE),VLOOKUP($A200,Pit!$A$4:$BA$1686,E$2,FALSE))</f>
        <v>SP</v>
      </c>
      <c r="F200" s="16" t="str">
        <f>IF($C200="B",VLOOKUP($A200,Bat!$A$4:$BF$2320,F$1,FALSE),VLOOKUP($A200,Pit!$A$4:$BA$1686,F$2,FALSE))</f>
        <v>Alex</v>
      </c>
      <c r="G200" s="16" t="str">
        <f>IF($C200="B",VLOOKUP($A200,Bat!$A$4:$BF$2320,G$1,FALSE),VLOOKUP($A200,Pit!$A$4:$BA$1686,G$2,FALSE))</f>
        <v>Bush</v>
      </c>
      <c r="H200" s="16">
        <f>IF($C200="B",VLOOKUP($A200,Bat!$A$4:$BF$2320,H$1,FALSE),VLOOKUP($A200,Pit!$A$4:$BA$1686,H$2,FALSE))</f>
        <v>18</v>
      </c>
      <c r="I200" s="16" t="str">
        <f>IF($C200="B",VLOOKUP($A200,Bat!$A$4:$BF$2320,I$1,FALSE),VLOOKUP($A200,Pit!$A$4:$BA$1686,I$2,FALSE))</f>
        <v>S</v>
      </c>
      <c r="J200" s="16" t="str">
        <f>IF($C200="B",VLOOKUP($A200,Bat!$A$4:$BF$2320,J$1,FALSE),VLOOKUP($A200,Pit!$A$4:$BA$1686,J$2,FALSE))</f>
        <v>R</v>
      </c>
      <c r="K200" s="16" t="str">
        <f>IF($C200="B",VLOOKUP($A200,Bat!$A$4:$BF$2320,K$1,FALSE),VLOOKUP($A200,Pit!$A$4:$BA$1686,K$2,FALSE))</f>
        <v>Normal</v>
      </c>
      <c r="L200" s="17" t="str">
        <f>IF($C200="B",VLOOKUP($A200,Bat!$A$4:$BF$2320,L$1,FALSE),VLOOKUP($A200,Pit!$A$4:$BA$1686,L$2,FALSE))</f>
        <v>Normal</v>
      </c>
      <c r="M200" s="16">
        <f>IF($C200="B",VLOOKUP($A200,Bat!$A$4:$BF$2320,M$1,FALSE),VLOOKUP($A200,Pit!$A$4:$BA$1686,M$2,FALSE))</f>
        <v>4</v>
      </c>
      <c r="N200" s="16">
        <f>IF($C200="B",VLOOKUP($A200,Bat!$A$4:$BF$2320,N$1,FALSE),VLOOKUP($A200,Pit!$A$4:$BA$1686,N$2,FALSE))</f>
        <v>4</v>
      </c>
      <c r="O200" s="16">
        <f>IF($C200="B",VLOOKUP($A200,Bat!$A$4:$BF$2320,O$1,FALSE),VLOOKUP($A200,Pit!$A$4:$BA$1686,O$2,FALSE))</f>
        <v>1</v>
      </c>
      <c r="P200" s="16" t="str">
        <f>IF($C200="B",VLOOKUP($A200,Bat!$A$4:$BF$2320,P$1,FALSE),VLOOKUP($A200,Pit!$A$4:$BA$1686,P$2,FALSE))</f>
        <v>91-93 Mph</v>
      </c>
      <c r="Q200" s="17">
        <f>IF($C200="B",VLOOKUP($A200,Bat!$A$4:$BF$2320,Q$1,FALSE),VLOOKUP($A200,Pit!$A$4:$BA$1686,Q$2,FALSE))</f>
        <v>5</v>
      </c>
      <c r="R200" s="18">
        <f>IF($C200="B",VLOOKUP($A200,Bat!$A$4:$BF$2320,R$1,FALSE),VLOOKUP($A200,Pit!$A$4:$BA$1686,R$2,FALSE))</f>
        <v>12.573581836953668</v>
      </c>
      <c r="S200" s="19">
        <f>IF($C200="B",VLOOKUP($A200,Bat!$A$4:$BF$2320,S$1,FALSE),VLOOKUP($A200,Pit!$A$4:$BA$1686,S$2,FALSE))</f>
        <v>4.7036215755525412E-2</v>
      </c>
      <c r="T200" s="20" t="str">
        <f>IF($C200="B",VLOOKUP($A200,Bat!$A$4:$BF$2320,T$1,FALSE),VLOOKUP($A200,Pit!$A$4:$BA$1686,T$2,FALSE))</f>
        <v>$200k</v>
      </c>
      <c r="U200" s="17" t="str">
        <f>VLOOKUP(IF($C200="B",VLOOKUP($A200,Bat!$A$4:$AU$2320,U$1,FALSE),VLOOKUP($A200,Pit!$A$4:$BE$1686,U$2,FALSE)),COND!$A$35:$B$41,2,FALSE)</f>
        <v>??</v>
      </c>
      <c r="V200" s="21">
        <f>IF($C200="B",VLOOKUP($A200,Bat!$A$4:$AT$2284,46,FALSE),VLOOKUP($A200,Pit!$A$4:$BD$1664,56,FALSE))</f>
        <v>248</v>
      </c>
      <c r="W200" s="16">
        <f t="shared" si="17"/>
        <v>999</v>
      </c>
      <c r="X200" s="16"/>
      <c r="Y200" s="22">
        <f t="shared" si="18"/>
        <v>705</v>
      </c>
      <c r="Z200" s="16">
        <f>IFERROR(VLOOKUP($D200,Results37!$F$3:$L$1396,Z$1,FALSE),"")</f>
        <v>196</v>
      </c>
      <c r="AA200" s="47">
        <f>IF(ISERROR(VLOOKUP(D200,Results37!$F$3:$O$399,AA$1,FALSE)),"",IF(VLOOKUP(D200,Results37!$F$3:$O$399,AA$1+1,FALSE)=1,"S"&amp;VLOOKUP(D200,Results37!$F$3:$O$399,AA$1,FALSE),VLOOKUP(D200,Results37!$F$3:$O$399,AA$1,FALSE)))</f>
        <v>8</v>
      </c>
      <c r="AB200" s="16">
        <f>IFERROR(VLOOKUP($D200,Results37!$F$3:$L$1396,AB$1,FALSE),"")</f>
        <v>8</v>
      </c>
      <c r="AC200" s="16" t="str">
        <f>IFERROR(VLOOKUP($D200,Results37!$F$3:$L$1396,AC$1,FALSE),"")</f>
        <v>Reno Zephyrs</v>
      </c>
      <c r="AD200" s="16" t="str">
        <f t="shared" si="19"/>
        <v/>
      </c>
      <c r="AE200" s="20" t="str">
        <f>IF(ISERROR(VLOOKUP($AC200&amp;"-"&amp;$F200&amp;" "&amp;G200,Bonuses!$B$1:$G$1006,4,FALSE)),"",INT(VLOOKUP($AC200&amp;"-"&amp;$F200&amp;" "&amp;$G200,Bonuses!$B$1:$G$1006,4,FALSE)))</f>
        <v/>
      </c>
      <c r="AF200" s="16" t="str">
        <f>IF(ISERROR(VLOOKUP($AC200&amp;"-"&amp;$F200,Bonuses!$B$1:$G$1006,5,FALSE)),"",IF(VLOOKUP($AC200&amp;"-"&amp;$F200,Bonuses!$B$1:$G$1006,5,FALSE)="","",VLOOKUP($AC200&amp;"-"&amp;$F200,Bonuses!$B$1:$G$1006,6,FALSE)&amp;" yrs, "&amp;VLOOKUP($AC200&amp;"-"&amp;$F200,Bonuses!$B$1:$G$1006,5,FALSE)))</f>
        <v/>
      </c>
    </row>
    <row r="201" spans="1:32" s="21" customFormat="1" x14ac:dyDescent="0.25">
      <c r="A201" s="21" t="s">
        <v>2961</v>
      </c>
      <c r="B201" s="21">
        <f t="shared" si="15"/>
        <v>1</v>
      </c>
      <c r="C201" s="21" t="str">
        <f t="shared" si="16"/>
        <v>P</v>
      </c>
      <c r="D201" s="17">
        <f>IF($C201="B",VLOOKUP($A201,Bat!$A$4:$BF$2320,D$1,FALSE),VLOOKUP($A201,Pit!$A$4:$BA$1686,D$2,FALSE))</f>
        <v>5105</v>
      </c>
      <c r="E201" s="16" t="str">
        <f>IF($C201="B",VLOOKUP($A201,Bat!$A$4:$BF$2320,E$1,FALSE),VLOOKUP($A201,Pit!$A$4:$BA$1686,E$2,FALSE))</f>
        <v>RP</v>
      </c>
      <c r="F201" s="16" t="str">
        <f>IF($C201="B",VLOOKUP($A201,Bat!$A$4:$BF$2320,F$1,FALSE),VLOOKUP($A201,Pit!$A$4:$BA$1686,F$2,FALSE))</f>
        <v>Enrique</v>
      </c>
      <c r="G201" s="16" t="str">
        <f>IF($C201="B",VLOOKUP($A201,Bat!$A$4:$BF$2320,G$1,FALSE),VLOOKUP($A201,Pit!$A$4:$BA$1686,G$2,FALSE))</f>
        <v>Gabino</v>
      </c>
      <c r="H201" s="16">
        <f>IF($C201="B",VLOOKUP($A201,Bat!$A$4:$BF$2320,H$1,FALSE),VLOOKUP($A201,Pit!$A$4:$BA$1686,H$2,FALSE))</f>
        <v>22</v>
      </c>
      <c r="I201" s="16" t="str">
        <f>IF($C201="B",VLOOKUP($A201,Bat!$A$4:$BF$2320,I$1,FALSE),VLOOKUP($A201,Pit!$A$4:$BA$1686,I$2,FALSE))</f>
        <v>L</v>
      </c>
      <c r="J201" s="16" t="str">
        <f>IF($C201="B",VLOOKUP($A201,Bat!$A$4:$BF$2320,J$1,FALSE),VLOOKUP($A201,Pit!$A$4:$BA$1686,J$2,FALSE))</f>
        <v>L</v>
      </c>
      <c r="K201" s="16" t="str">
        <f>IF($C201="B",VLOOKUP($A201,Bat!$A$4:$BF$2320,K$1,FALSE),VLOOKUP($A201,Pit!$A$4:$BA$1686,K$2,FALSE))</f>
        <v>Normal</v>
      </c>
      <c r="L201" s="17" t="str">
        <f>IF($C201="B",VLOOKUP($A201,Bat!$A$4:$BF$2320,L$1,FALSE),VLOOKUP($A201,Pit!$A$4:$BA$1686,L$2,FALSE))</f>
        <v>Normal</v>
      </c>
      <c r="M201" s="16">
        <f>IF($C201="B",VLOOKUP($A201,Bat!$A$4:$BF$2320,M$1,FALSE),VLOOKUP($A201,Pit!$A$4:$BA$1686,M$2,FALSE))</f>
        <v>6</v>
      </c>
      <c r="N201" s="16">
        <f>IF($C201="B",VLOOKUP($A201,Bat!$A$4:$BF$2320,N$1,FALSE),VLOOKUP($A201,Pit!$A$4:$BA$1686,N$2,FALSE))</f>
        <v>3</v>
      </c>
      <c r="O201" s="16">
        <f>IF($C201="B",VLOOKUP($A201,Bat!$A$4:$BF$2320,O$1,FALSE),VLOOKUP($A201,Pit!$A$4:$BA$1686,O$2,FALSE))</f>
        <v>1</v>
      </c>
      <c r="P201" s="16" t="str">
        <f>IF($C201="B",VLOOKUP($A201,Bat!$A$4:$BF$2320,P$1,FALSE),VLOOKUP($A201,Pit!$A$4:$BA$1686,P$2,FALSE))</f>
        <v>89-91 Mph</v>
      </c>
      <c r="Q201" s="17">
        <f>IF($C201="B",VLOOKUP($A201,Bat!$A$4:$BF$2320,Q$1,FALSE),VLOOKUP($A201,Pit!$A$4:$BA$1686,Q$2,FALSE))</f>
        <v>8</v>
      </c>
      <c r="R201" s="18">
        <f>IF($C201="B",VLOOKUP($A201,Bat!$A$4:$BF$2320,R$1,FALSE),VLOOKUP($A201,Pit!$A$4:$BA$1686,R$2,FALSE))</f>
        <v>17.1182773890052</v>
      </c>
      <c r="S201" s="19">
        <f>IF($C201="B",VLOOKUP($A201,Bat!$A$4:$BF$2320,S$1,FALSE),VLOOKUP($A201,Pit!$A$4:$BA$1686,S$2,FALSE))</f>
        <v>0.44628792525793565</v>
      </c>
      <c r="T201" s="20" t="str">
        <f>IF($C201="B",VLOOKUP($A201,Bat!$A$4:$BF$2320,T$1,FALSE),VLOOKUP($A201,Pit!$A$4:$BA$1686,T$2,FALSE))</f>
        <v>$100k</v>
      </c>
      <c r="U201" s="17" t="str">
        <f>VLOOKUP(IF($C201="B",VLOOKUP($A201,Bat!$A$4:$AU$2320,U$1,FALSE),VLOOKUP($A201,Pit!$A$4:$BE$1686,U$2,FALSE)),COND!$A$35:$B$41,2,FALSE)</f>
        <v>??</v>
      </c>
      <c r="V201" s="21">
        <f>IF($C201="B",VLOOKUP($A201,Bat!$A$4:$AT$2284,46,FALSE),VLOOKUP($A201,Pit!$A$4:$BD$1664,56,FALSE))</f>
        <v>378</v>
      </c>
      <c r="W201" s="16">
        <f t="shared" si="17"/>
        <v>999</v>
      </c>
      <c r="X201" s="16"/>
      <c r="Y201" s="22">
        <f t="shared" si="18"/>
        <v>492</v>
      </c>
      <c r="Z201" s="16">
        <f>IFERROR(VLOOKUP($D201,Results37!$F$3:$L$1396,Z$1,FALSE),"")</f>
        <v>197</v>
      </c>
      <c r="AA201" s="47">
        <f>IF(ISERROR(VLOOKUP(D201,Results37!$F$3:$O$399,AA$1,FALSE)),"",IF(VLOOKUP(D201,Results37!$F$3:$O$399,AA$1+1,FALSE)=1,"S"&amp;VLOOKUP(D201,Results37!$F$3:$O$399,AA$1,FALSE),VLOOKUP(D201,Results37!$F$3:$O$399,AA$1,FALSE)))</f>
        <v>8</v>
      </c>
      <c r="AB201" s="16">
        <f>IFERROR(VLOOKUP($D201,Results37!$F$3:$L$1396,AB$1,FALSE),"")</f>
        <v>9</v>
      </c>
      <c r="AC201" s="16" t="str">
        <f>IFERROR(VLOOKUP($D201,Results37!$F$3:$L$1396,AC$1,FALSE),"")</f>
        <v>Palm Springs Codgers</v>
      </c>
      <c r="AD201" s="16" t="str">
        <f t="shared" si="19"/>
        <v/>
      </c>
      <c r="AE201" s="20" t="str">
        <f>IF(ISERROR(VLOOKUP($AC201&amp;"-"&amp;$F201&amp;" "&amp;G201,Bonuses!$B$1:$G$1006,4,FALSE)),"",INT(VLOOKUP($AC201&amp;"-"&amp;$F201&amp;" "&amp;$G201,Bonuses!$B$1:$G$1006,4,FALSE)))</f>
        <v/>
      </c>
      <c r="AF201" s="16" t="str">
        <f>IF(ISERROR(VLOOKUP($AC201&amp;"-"&amp;$F201,Bonuses!$B$1:$G$1006,5,FALSE)),"",IF(VLOOKUP($AC201&amp;"-"&amp;$F201,Bonuses!$B$1:$G$1006,5,FALSE)="","",VLOOKUP($AC201&amp;"-"&amp;$F201,Bonuses!$B$1:$G$1006,6,FALSE)&amp;" yrs, "&amp;VLOOKUP($AC201&amp;"-"&amp;$F201,Bonuses!$B$1:$G$1006,5,FALSE)))</f>
        <v/>
      </c>
    </row>
    <row r="202" spans="1:32" s="21" customFormat="1" x14ac:dyDescent="0.25">
      <c r="A202" s="21" t="s">
        <v>3129</v>
      </c>
      <c r="B202" s="21">
        <f t="shared" si="15"/>
        <v>1</v>
      </c>
      <c r="C202" s="21" t="str">
        <f t="shared" si="16"/>
        <v>P</v>
      </c>
      <c r="D202" s="17">
        <f>IF($C202="B",VLOOKUP($A202,Bat!$A$4:$BF$2320,D$1,FALSE),VLOOKUP($A202,Pit!$A$4:$BA$1686,D$2,FALSE))</f>
        <v>3180</v>
      </c>
      <c r="E202" s="16" t="str">
        <f>IF($C202="B",VLOOKUP($A202,Bat!$A$4:$BF$2320,E$1,FALSE),VLOOKUP($A202,Pit!$A$4:$BA$1686,E$2,FALSE))</f>
        <v>CL</v>
      </c>
      <c r="F202" s="16" t="str">
        <f>IF($C202="B",VLOOKUP($A202,Bat!$A$4:$BF$2320,F$1,FALSE),VLOOKUP($A202,Pit!$A$4:$BA$1686,F$2,FALSE))</f>
        <v>Logan</v>
      </c>
      <c r="G202" s="16" t="str">
        <f>IF($C202="B",VLOOKUP($A202,Bat!$A$4:$BF$2320,G$1,FALSE),VLOOKUP($A202,Pit!$A$4:$BA$1686,G$2,FALSE))</f>
        <v>Garza</v>
      </c>
      <c r="H202" s="16">
        <f>IF($C202="B",VLOOKUP($A202,Bat!$A$4:$BF$2320,H$1,FALSE),VLOOKUP($A202,Pit!$A$4:$BA$1686,H$2,FALSE))</f>
        <v>21</v>
      </c>
      <c r="I202" s="16" t="str">
        <f>IF($C202="B",VLOOKUP($A202,Bat!$A$4:$BF$2320,I$1,FALSE),VLOOKUP($A202,Pit!$A$4:$BA$1686,I$2,FALSE))</f>
        <v>L</v>
      </c>
      <c r="J202" s="16" t="str">
        <f>IF($C202="B",VLOOKUP($A202,Bat!$A$4:$BF$2320,J$1,FALSE),VLOOKUP($A202,Pit!$A$4:$BA$1686,J$2,FALSE))</f>
        <v>L</v>
      </c>
      <c r="K202" s="16" t="str">
        <f>IF($C202="B",VLOOKUP($A202,Bat!$A$4:$BF$2320,K$1,FALSE),VLOOKUP($A202,Pit!$A$4:$BA$1686,K$2,FALSE))</f>
        <v>Normal</v>
      </c>
      <c r="L202" s="17" t="str">
        <f>IF($C202="B",VLOOKUP($A202,Bat!$A$4:$BF$2320,L$1,FALSE),VLOOKUP($A202,Pit!$A$4:$BA$1686,L$2,FALSE))</f>
        <v>Normal</v>
      </c>
      <c r="M202" s="16">
        <f>IF($C202="B",VLOOKUP($A202,Bat!$A$4:$BF$2320,M$1,FALSE),VLOOKUP($A202,Pit!$A$4:$BA$1686,M$2,FALSE))</f>
        <v>2</v>
      </c>
      <c r="N202" s="16">
        <f>IF($C202="B",VLOOKUP($A202,Bat!$A$4:$BF$2320,N$1,FALSE),VLOOKUP($A202,Pit!$A$4:$BA$1686,N$2,FALSE))</f>
        <v>5</v>
      </c>
      <c r="O202" s="16">
        <f>IF($C202="B",VLOOKUP($A202,Bat!$A$4:$BF$2320,O$1,FALSE),VLOOKUP($A202,Pit!$A$4:$BA$1686,O$2,FALSE))</f>
        <v>1</v>
      </c>
      <c r="P202" s="16" t="str">
        <f>IF($C202="B",VLOOKUP($A202,Bat!$A$4:$BF$2320,P$1,FALSE),VLOOKUP($A202,Pit!$A$4:$BA$1686,P$2,FALSE))</f>
        <v>89-91 Mph</v>
      </c>
      <c r="Q202" s="17">
        <f>IF($C202="B",VLOOKUP($A202,Bat!$A$4:$BF$2320,Q$1,FALSE),VLOOKUP($A202,Pit!$A$4:$BA$1686,Q$2,FALSE))</f>
        <v>8</v>
      </c>
      <c r="R202" s="18">
        <f>IF($C202="B",VLOOKUP($A202,Bat!$A$4:$BF$2320,R$1,FALSE),VLOOKUP($A202,Pit!$A$4:$BA$1686,R$2,FALSE))</f>
        <v>7.9853881638577136</v>
      </c>
      <c r="S202" s="19">
        <f>IF($C202="B",VLOOKUP($A202,Bat!$A$4:$BF$2320,S$1,FALSE),VLOOKUP($A202,Pit!$A$4:$BA$1686,S$2,FALSE))</f>
        <v>-0.35603680564516782</v>
      </c>
      <c r="T202" s="20" t="str">
        <f>IF($C202="B",VLOOKUP($A202,Bat!$A$4:$BF$2320,T$1,FALSE),VLOOKUP($A202,Pit!$A$4:$BA$1686,T$2,FALSE))</f>
        <v>$210k</v>
      </c>
      <c r="U202" s="17" t="str">
        <f>VLOOKUP(IF($C202="B",VLOOKUP($A202,Bat!$A$4:$AU$2320,U$1,FALSE),VLOOKUP($A202,Pit!$A$4:$BE$1686,U$2,FALSE)),COND!$A$35:$B$41,2,FALSE)</f>
        <v>??</v>
      </c>
      <c r="V202" s="21">
        <f>IF($C202="B",VLOOKUP($A202,Bat!$A$4:$AT$2284,46,FALSE),VLOOKUP($A202,Pit!$A$4:$BD$1664,56,FALSE))</f>
        <v>281</v>
      </c>
      <c r="W202" s="16">
        <f t="shared" si="17"/>
        <v>999</v>
      </c>
      <c r="X202" s="16"/>
      <c r="Y202" s="22">
        <f t="shared" si="18"/>
        <v>966</v>
      </c>
      <c r="Z202" s="16">
        <f>IFERROR(VLOOKUP($D202,Results37!$F$3:$L$1396,Z$1,FALSE),"")</f>
        <v>198</v>
      </c>
      <c r="AA202" s="47">
        <f>IF(ISERROR(VLOOKUP(D202,Results37!$F$3:$O$399,AA$1,FALSE)),"",IF(VLOOKUP(D202,Results37!$F$3:$O$399,AA$1+1,FALSE)=1,"S"&amp;VLOOKUP(D202,Results37!$F$3:$O$399,AA$1,FALSE),VLOOKUP(D202,Results37!$F$3:$O$399,AA$1,FALSE)))</f>
        <v>8</v>
      </c>
      <c r="AB202" s="16">
        <f>IFERROR(VLOOKUP($D202,Results37!$F$3:$L$1396,AB$1,FALSE),"")</f>
        <v>10</v>
      </c>
      <c r="AC202" s="16" t="str">
        <f>IFERROR(VLOOKUP($D202,Results37!$F$3:$L$1396,AC$1,FALSE),"")</f>
        <v>New Orleans Trendsetters</v>
      </c>
      <c r="AD202" s="16" t="str">
        <f t="shared" si="19"/>
        <v/>
      </c>
      <c r="AE202" s="20" t="str">
        <f>IF(ISERROR(VLOOKUP($AC202&amp;"-"&amp;$F202&amp;" "&amp;G202,Bonuses!$B$1:$G$1006,4,FALSE)),"",INT(VLOOKUP($AC202&amp;"-"&amp;$F202&amp;" "&amp;$G202,Bonuses!$B$1:$G$1006,4,FALSE)))</f>
        <v/>
      </c>
      <c r="AF202" s="16" t="str">
        <f>IF(ISERROR(VLOOKUP($AC202&amp;"-"&amp;$F202,Bonuses!$B$1:$G$1006,5,FALSE)),"",IF(VLOOKUP($AC202&amp;"-"&amp;$F202,Bonuses!$B$1:$G$1006,5,FALSE)="","",VLOOKUP($AC202&amp;"-"&amp;$F202,Bonuses!$B$1:$G$1006,6,FALSE)&amp;" yrs, "&amp;VLOOKUP($AC202&amp;"-"&amp;$F202,Bonuses!$B$1:$G$1006,5,FALSE)))</f>
        <v/>
      </c>
    </row>
    <row r="203" spans="1:32" s="21" customFormat="1" x14ac:dyDescent="0.25">
      <c r="A203" s="21" t="s">
        <v>1901</v>
      </c>
      <c r="B203" s="21">
        <f t="shared" si="15"/>
        <v>1</v>
      </c>
      <c r="C203" s="21" t="str">
        <f t="shared" si="16"/>
        <v>B</v>
      </c>
      <c r="D203" s="17">
        <f>IF($C203="B",VLOOKUP($A203,Bat!$A$4:$BF$2320,D$1,FALSE),VLOOKUP($A203,Pit!$A$4:$BA$1686,D$2,FALSE))</f>
        <v>9151</v>
      </c>
      <c r="E203" s="16" t="str">
        <f>IF($C203="B",VLOOKUP($A203,Bat!$A$4:$BF$2320,E$1,FALSE),VLOOKUP($A203,Pit!$A$4:$BA$1686,E$2,FALSE))</f>
        <v>LF</v>
      </c>
      <c r="F203" s="16" t="str">
        <f>IF($C203="B",VLOOKUP($A203,Bat!$A$4:$BF$2320,F$1,FALSE),VLOOKUP($A203,Pit!$A$4:$BA$1686,F$2,FALSE))</f>
        <v>Joe</v>
      </c>
      <c r="G203" s="16" t="str">
        <f>IF($C203="B",VLOOKUP($A203,Bat!$A$4:$BF$2320,G$1,FALSE),VLOOKUP($A203,Pit!$A$4:$BA$1686,G$2,FALSE))</f>
        <v>McDonald</v>
      </c>
      <c r="H203" s="16">
        <f>IF($C203="B",VLOOKUP($A203,Bat!$A$4:$BF$2320,H$1,FALSE),VLOOKUP($A203,Pit!$A$4:$BA$1686,H$2,FALSE))</f>
        <v>21</v>
      </c>
      <c r="I203" s="16" t="str">
        <f>IF($C203="B",VLOOKUP($A203,Bat!$A$4:$BF$2320,I$1,FALSE),VLOOKUP($A203,Pit!$A$4:$BA$1686,I$2,FALSE))</f>
        <v>L</v>
      </c>
      <c r="J203" s="16" t="str">
        <f>IF($C203="B",VLOOKUP($A203,Bat!$A$4:$BF$2320,J$1,FALSE),VLOOKUP($A203,Pit!$A$4:$BA$1686,J$2,FALSE))</f>
        <v>R</v>
      </c>
      <c r="K203" s="16" t="str">
        <f>IF($C203="B",VLOOKUP($A203,Bat!$A$4:$BF$2320,K$1,FALSE),VLOOKUP($A203,Pit!$A$4:$BA$1686,K$2,FALSE))</f>
        <v>Normal</v>
      </c>
      <c r="L203" s="17" t="str">
        <f>IF($C203="B",VLOOKUP($A203,Bat!$A$4:$BF$2320,L$1,FALSE),VLOOKUP($A203,Pit!$A$4:$BA$1686,L$2,FALSE))</f>
        <v>Normal</v>
      </c>
      <c r="M203" s="16">
        <f>IF($C203="B",VLOOKUP($A203,Bat!$A$4:$BF$2320,M$1,FALSE),VLOOKUP($A203,Pit!$A$4:$BA$1686,M$2,FALSE))</f>
        <v>5</v>
      </c>
      <c r="N203" s="16">
        <f>IF($C203="B",VLOOKUP($A203,Bat!$A$4:$BF$2320,N$1,FALSE),VLOOKUP($A203,Pit!$A$4:$BA$1686,N$2,FALSE))</f>
        <v>5</v>
      </c>
      <c r="O203" s="16">
        <f>IF($C203="B",VLOOKUP($A203,Bat!$A$4:$BF$2320,O$1,FALSE),VLOOKUP($A203,Pit!$A$4:$BA$1686,O$2,FALSE))</f>
        <v>3</v>
      </c>
      <c r="P203" s="16">
        <f>IF($C203="B",VLOOKUP($A203,Bat!$A$4:$BF$2320,P$1,FALSE),VLOOKUP($A203,Pit!$A$4:$BA$1686,P$2,FALSE))</f>
        <v>3</v>
      </c>
      <c r="Q203" s="17">
        <f>IF($C203="B",VLOOKUP($A203,Bat!$A$4:$BF$2320,Q$1,FALSE),VLOOKUP($A203,Pit!$A$4:$BA$1686,Q$2,FALSE))</f>
        <v>5</v>
      </c>
      <c r="R203" s="18">
        <f>IF($C203="B",VLOOKUP($A203,Bat!$A$4:$BF$2320,R$1,FALSE),VLOOKUP($A203,Pit!$A$4:$BA$1686,R$2,FALSE))</f>
        <v>8.870520282525014</v>
      </c>
      <c r="S203" s="19">
        <f>IF($C203="B",VLOOKUP($A203,Bat!$A$4:$BF$2320,S$1,FALSE),VLOOKUP($A203,Pit!$A$4:$BA$1686,S$2,FALSE))</f>
        <v>1.6793849510197854</v>
      </c>
      <c r="T203" s="20" t="str">
        <f>IF($C203="B",VLOOKUP($A203,Bat!$A$4:$BF$2320,T$1,FALSE),VLOOKUP($A203,Pit!$A$4:$BA$1686,T$2,FALSE))</f>
        <v>$190k</v>
      </c>
      <c r="U203" s="17" t="str">
        <f>VLOOKUP(IF($C203="B",VLOOKUP($A203,Bat!$A$4:$AU$2320,U$1,FALSE),VLOOKUP($A203,Pit!$A$4:$BE$1686,U$2,FALSE)),COND!$A$35:$B$41,2,FALSE)</f>
        <v>??</v>
      </c>
      <c r="V203" s="21">
        <f>IF($C203="B",VLOOKUP($A203,Bat!$A$4:$AT$2284,46,FALSE),VLOOKUP($A203,Pit!$A$4:$BD$1664,56,FALSE))</f>
        <v>41</v>
      </c>
      <c r="W203" s="16">
        <f t="shared" si="17"/>
        <v>999</v>
      </c>
      <c r="X203" s="16"/>
      <c r="Y203" s="22">
        <f t="shared" si="18"/>
        <v>149</v>
      </c>
      <c r="Z203" s="16">
        <f>IFERROR(VLOOKUP($D203,Results37!$F$3:$L$1396,Z$1,FALSE),"")</f>
        <v>199</v>
      </c>
      <c r="AA203" s="47">
        <f>IF(ISERROR(VLOOKUP(D203,Results37!$F$3:$O$399,AA$1,FALSE)),"",IF(VLOOKUP(D203,Results37!$F$3:$O$399,AA$1+1,FALSE)=1,"S"&amp;VLOOKUP(D203,Results37!$F$3:$O$399,AA$1,FALSE),VLOOKUP(D203,Results37!$F$3:$O$399,AA$1,FALSE)))</f>
        <v>8</v>
      </c>
      <c r="AB203" s="16">
        <f>IFERROR(VLOOKUP($D203,Results37!$F$3:$L$1396,AB$1,FALSE),"")</f>
        <v>11</v>
      </c>
      <c r="AC203" s="16" t="str">
        <f>IFERROR(VLOOKUP($D203,Results37!$F$3:$L$1396,AC$1,FALSE),"")</f>
        <v>Neo-Tokyo Akira</v>
      </c>
      <c r="AD203" s="16" t="str">
        <f t="shared" si="19"/>
        <v/>
      </c>
      <c r="AE203" s="20" t="str">
        <f>IF(ISERROR(VLOOKUP($AC203&amp;"-"&amp;$F203&amp;" "&amp;G203,Bonuses!$B$1:$G$1006,4,FALSE)),"",INT(VLOOKUP($AC203&amp;"-"&amp;$F203&amp;" "&amp;$G203,Bonuses!$B$1:$G$1006,4,FALSE)))</f>
        <v/>
      </c>
      <c r="AF203" s="16" t="str">
        <f>IF(ISERROR(VLOOKUP($AC203&amp;"-"&amp;$F203,Bonuses!$B$1:$G$1006,5,FALSE)),"",IF(VLOOKUP($AC203&amp;"-"&amp;$F203,Bonuses!$B$1:$G$1006,5,FALSE)="","",VLOOKUP($AC203&amp;"-"&amp;$F203,Bonuses!$B$1:$G$1006,6,FALSE)&amp;" yrs, "&amp;VLOOKUP($AC203&amp;"-"&amp;$F203,Bonuses!$B$1:$G$1006,5,FALSE)))</f>
        <v/>
      </c>
    </row>
    <row r="204" spans="1:32" s="21" customFormat="1" x14ac:dyDescent="0.25">
      <c r="A204" s="21" t="s">
        <v>3065</v>
      </c>
      <c r="B204" s="21">
        <f t="shared" si="15"/>
        <v>1</v>
      </c>
      <c r="C204" s="21" t="str">
        <f t="shared" si="16"/>
        <v>B</v>
      </c>
      <c r="D204" s="17">
        <f>IF($C204="B",VLOOKUP($A204,Bat!$A$4:$BF$2320,D$1,FALSE),VLOOKUP($A204,Pit!$A$4:$BA$1686,D$2,FALSE))</f>
        <v>2905</v>
      </c>
      <c r="E204" s="16" t="str">
        <f>IF($C204="B",VLOOKUP($A204,Bat!$A$4:$BF$2320,E$1,FALSE),VLOOKUP($A204,Pit!$A$4:$BA$1686,E$2,FALSE))</f>
        <v>C</v>
      </c>
      <c r="F204" s="16" t="str">
        <f>IF($C204="B",VLOOKUP($A204,Bat!$A$4:$BF$2320,F$1,FALSE),VLOOKUP($A204,Pit!$A$4:$BA$1686,F$2,FALSE))</f>
        <v>Miguel</v>
      </c>
      <c r="G204" s="16" t="str">
        <f>IF($C204="B",VLOOKUP($A204,Bat!$A$4:$BF$2320,G$1,FALSE),VLOOKUP($A204,Pit!$A$4:$BA$1686,G$2,FALSE))</f>
        <v>Morán</v>
      </c>
      <c r="H204" s="16">
        <f>IF($C204="B",VLOOKUP($A204,Bat!$A$4:$BF$2320,H$1,FALSE),VLOOKUP($A204,Pit!$A$4:$BA$1686,H$2,FALSE))</f>
        <v>21</v>
      </c>
      <c r="I204" s="16" t="str">
        <f>IF($C204="B",VLOOKUP($A204,Bat!$A$4:$BF$2320,I$1,FALSE),VLOOKUP($A204,Pit!$A$4:$BA$1686,I$2,FALSE))</f>
        <v>L</v>
      </c>
      <c r="J204" s="16" t="str">
        <f>IF($C204="B",VLOOKUP($A204,Bat!$A$4:$BF$2320,J$1,FALSE),VLOOKUP($A204,Pit!$A$4:$BA$1686,J$2,FALSE))</f>
        <v>R</v>
      </c>
      <c r="K204" s="16" t="str">
        <f>IF($C204="B",VLOOKUP($A204,Bat!$A$4:$BF$2320,K$1,FALSE),VLOOKUP($A204,Pit!$A$4:$BA$1686,K$2,FALSE))</f>
        <v>Normal</v>
      </c>
      <c r="L204" s="17" t="str">
        <f>IF($C204="B",VLOOKUP($A204,Bat!$A$4:$BF$2320,L$1,FALSE),VLOOKUP($A204,Pit!$A$4:$BA$1686,L$2,FALSE))</f>
        <v>Normal</v>
      </c>
      <c r="M204" s="16">
        <f>IF($C204="B",VLOOKUP($A204,Bat!$A$4:$BF$2320,M$1,FALSE),VLOOKUP($A204,Pit!$A$4:$BA$1686,M$2,FALSE))</f>
        <v>2</v>
      </c>
      <c r="N204" s="16">
        <f>IF($C204="B",VLOOKUP($A204,Bat!$A$4:$BF$2320,N$1,FALSE),VLOOKUP($A204,Pit!$A$4:$BA$1686,N$2,FALSE))</f>
        <v>4</v>
      </c>
      <c r="O204" s="16">
        <f>IF($C204="B",VLOOKUP($A204,Bat!$A$4:$BF$2320,O$1,FALSE),VLOOKUP($A204,Pit!$A$4:$BA$1686,O$2,FALSE))</f>
        <v>3</v>
      </c>
      <c r="P204" s="16">
        <f>IF($C204="B",VLOOKUP($A204,Bat!$A$4:$BF$2320,P$1,FALSE),VLOOKUP($A204,Pit!$A$4:$BA$1686,P$2,FALSE))</f>
        <v>6</v>
      </c>
      <c r="Q204" s="17">
        <f>IF($C204="B",VLOOKUP($A204,Bat!$A$4:$BF$2320,Q$1,FALSE),VLOOKUP($A204,Pit!$A$4:$BA$1686,Q$2,FALSE))</f>
        <v>2</v>
      </c>
      <c r="R204" s="18">
        <f>IF($C204="B",VLOOKUP($A204,Bat!$A$4:$BF$2320,R$1,FALSE),VLOOKUP($A204,Pit!$A$4:$BA$1686,R$2,FALSE))</f>
        <v>1.1723393436371943</v>
      </c>
      <c r="S204" s="19">
        <f>IF($C204="B",VLOOKUP($A204,Bat!$A$4:$BF$2320,S$1,FALSE),VLOOKUP($A204,Pit!$A$4:$BA$1686,S$2,FALSE))</f>
        <v>0.5818058476972906</v>
      </c>
      <c r="T204" s="20" t="str">
        <f>IF($C204="B",VLOOKUP($A204,Bat!$A$4:$BF$2320,T$1,FALSE),VLOOKUP($A204,Pit!$A$4:$BA$1686,T$2,FALSE))</f>
        <v>$170k</v>
      </c>
      <c r="U204" s="17" t="str">
        <f>VLOOKUP(IF($C204="B",VLOOKUP($A204,Bat!$A$4:$AU$2320,U$1,FALSE),VLOOKUP($A204,Pit!$A$4:$BE$1686,U$2,FALSE)),COND!$A$35:$B$41,2,FALSE)</f>
        <v>??</v>
      </c>
      <c r="V204" s="21">
        <f>IF($C204="B",VLOOKUP($A204,Bat!$A$4:$AT$2284,46,FALSE),VLOOKUP($A204,Pit!$A$4:$BD$1664,56,FALSE))</f>
        <v>192</v>
      </c>
      <c r="W204" s="16">
        <f t="shared" si="17"/>
        <v>999</v>
      </c>
      <c r="X204" s="16"/>
      <c r="Y204" s="22">
        <f t="shared" si="18"/>
        <v>423</v>
      </c>
      <c r="Z204" s="16">
        <f>IFERROR(VLOOKUP($D204,Results37!$F$3:$L$1396,Z$1,FALSE),"")</f>
        <v>200</v>
      </c>
      <c r="AA204" s="47">
        <f>IF(ISERROR(VLOOKUP(D204,Results37!$F$3:$O$399,AA$1,FALSE)),"",IF(VLOOKUP(D204,Results37!$F$3:$O$399,AA$1+1,FALSE)=1,"S"&amp;VLOOKUP(D204,Results37!$F$3:$O$399,AA$1,FALSE),VLOOKUP(D204,Results37!$F$3:$O$399,AA$1,FALSE)))</f>
        <v>8</v>
      </c>
      <c r="AB204" s="16">
        <f>IFERROR(VLOOKUP($D204,Results37!$F$3:$L$1396,AB$1,FALSE),"")</f>
        <v>12</v>
      </c>
      <c r="AC204" s="16" t="str">
        <f>IFERROR(VLOOKUP($D204,Results37!$F$3:$L$1396,AC$1,FALSE),"")</f>
        <v>Bakersfield Bears</v>
      </c>
      <c r="AD204" s="16" t="str">
        <f t="shared" si="19"/>
        <v/>
      </c>
      <c r="AE204" s="20" t="str">
        <f>IF(ISERROR(VLOOKUP($AC204&amp;"-"&amp;$F204&amp;" "&amp;G204,Bonuses!$B$1:$G$1006,4,FALSE)),"",INT(VLOOKUP($AC204&amp;"-"&amp;$F204&amp;" "&amp;$G204,Bonuses!$B$1:$G$1006,4,FALSE)))</f>
        <v/>
      </c>
      <c r="AF204" s="16" t="str">
        <f>IF(ISERROR(VLOOKUP($AC204&amp;"-"&amp;$F204,Bonuses!$B$1:$G$1006,5,FALSE)),"",IF(VLOOKUP($AC204&amp;"-"&amp;$F204,Bonuses!$B$1:$G$1006,5,FALSE)="","",VLOOKUP($AC204&amp;"-"&amp;$F204,Bonuses!$B$1:$G$1006,6,FALSE)&amp;" yrs, "&amp;VLOOKUP($AC204&amp;"-"&amp;$F204,Bonuses!$B$1:$G$1006,5,FALSE)))</f>
        <v/>
      </c>
    </row>
    <row r="205" spans="1:32" s="21" customFormat="1" x14ac:dyDescent="0.25">
      <c r="A205" s="21" t="s">
        <v>2976</v>
      </c>
      <c r="B205" s="21">
        <f t="shared" si="15"/>
        <v>1</v>
      </c>
      <c r="C205" s="21" t="str">
        <f t="shared" si="16"/>
        <v>P</v>
      </c>
      <c r="D205" s="17">
        <f>IF($C205="B",VLOOKUP($A205,Bat!$A$4:$BF$2320,D$1,FALSE),VLOOKUP($A205,Pit!$A$4:$BA$1686,D$2,FALSE))</f>
        <v>6251</v>
      </c>
      <c r="E205" s="16" t="str">
        <f>IF($C205="B",VLOOKUP($A205,Bat!$A$4:$BF$2320,E$1,FALSE),VLOOKUP($A205,Pit!$A$4:$BA$1686,E$2,FALSE))</f>
        <v>RP</v>
      </c>
      <c r="F205" s="16" t="str">
        <f>IF($C205="B",VLOOKUP($A205,Bat!$A$4:$BF$2320,F$1,FALSE),VLOOKUP($A205,Pit!$A$4:$BA$1686,F$2,FALSE))</f>
        <v>Enrique</v>
      </c>
      <c r="G205" s="16" t="str">
        <f>IF($C205="B",VLOOKUP($A205,Bat!$A$4:$BF$2320,G$1,FALSE),VLOOKUP($A205,Pit!$A$4:$BA$1686,G$2,FALSE))</f>
        <v>Reyes</v>
      </c>
      <c r="H205" s="16">
        <f>IF($C205="B",VLOOKUP($A205,Bat!$A$4:$BF$2320,H$1,FALSE),VLOOKUP($A205,Pit!$A$4:$BA$1686,H$2,FALSE))</f>
        <v>22</v>
      </c>
      <c r="I205" s="16" t="str">
        <f>IF($C205="B",VLOOKUP($A205,Bat!$A$4:$BF$2320,I$1,FALSE),VLOOKUP($A205,Pit!$A$4:$BA$1686,I$2,FALSE))</f>
        <v>L</v>
      </c>
      <c r="J205" s="16" t="str">
        <f>IF($C205="B",VLOOKUP($A205,Bat!$A$4:$BF$2320,J$1,FALSE),VLOOKUP($A205,Pit!$A$4:$BA$1686,J$2,FALSE))</f>
        <v>R</v>
      </c>
      <c r="K205" s="16" t="str">
        <f>IF($C205="B",VLOOKUP($A205,Bat!$A$4:$BF$2320,K$1,FALSE),VLOOKUP($A205,Pit!$A$4:$BA$1686,K$2,FALSE))</f>
        <v>Low</v>
      </c>
      <c r="L205" s="17" t="str">
        <f>IF($C205="B",VLOOKUP($A205,Bat!$A$4:$BF$2320,L$1,FALSE),VLOOKUP($A205,Pit!$A$4:$BA$1686,L$2,FALSE))</f>
        <v>Normal</v>
      </c>
      <c r="M205" s="16">
        <f>IF($C205="B",VLOOKUP($A205,Bat!$A$4:$BF$2320,M$1,FALSE),VLOOKUP($A205,Pit!$A$4:$BA$1686,M$2,FALSE))</f>
        <v>4</v>
      </c>
      <c r="N205" s="16">
        <f>IF($C205="B",VLOOKUP($A205,Bat!$A$4:$BF$2320,N$1,FALSE),VLOOKUP($A205,Pit!$A$4:$BA$1686,N$2,FALSE))</f>
        <v>4</v>
      </c>
      <c r="O205" s="16">
        <f>IF($C205="B",VLOOKUP($A205,Bat!$A$4:$BF$2320,O$1,FALSE),VLOOKUP($A205,Pit!$A$4:$BA$1686,O$2,FALSE))</f>
        <v>2</v>
      </c>
      <c r="P205" s="16" t="str">
        <f>IF($C205="B",VLOOKUP($A205,Bat!$A$4:$BF$2320,P$1,FALSE),VLOOKUP($A205,Pit!$A$4:$BA$1686,P$2,FALSE))</f>
        <v>91-93 Mph</v>
      </c>
      <c r="Q205" s="17">
        <f>IF($C205="B",VLOOKUP($A205,Bat!$A$4:$BF$2320,Q$1,FALSE),VLOOKUP($A205,Pit!$A$4:$BA$1686,Q$2,FALSE))</f>
        <v>10</v>
      </c>
      <c r="R205" s="18">
        <f>IF($C205="B",VLOOKUP($A205,Bat!$A$4:$BF$2320,R$1,FALSE),VLOOKUP($A205,Pit!$A$4:$BA$1686,R$2,FALSE))</f>
        <v>15.959134171532398</v>
      </c>
      <c r="S205" s="19">
        <f>IF($C205="B",VLOOKUP($A205,Bat!$A$4:$BF$2320,S$1,FALSE),VLOOKUP($A205,Pit!$A$4:$BA$1686,S$2,FALSE))</f>
        <v>0.34445714125190219</v>
      </c>
      <c r="T205" s="20" t="str">
        <f>IF($C205="B",VLOOKUP($A205,Bat!$A$4:$BF$2320,T$1,FALSE),VLOOKUP($A205,Pit!$A$4:$BA$1686,T$2,FALSE))</f>
        <v>$210k</v>
      </c>
      <c r="U205" s="17" t="str">
        <f>VLOOKUP(IF($C205="B",VLOOKUP($A205,Bat!$A$4:$AU$2320,U$1,FALSE),VLOOKUP($A205,Pit!$A$4:$BE$1686,U$2,FALSE)),COND!$A$35:$B$41,2,FALSE)</f>
        <v>??</v>
      </c>
      <c r="V205" s="21">
        <f>IF($C205="B",VLOOKUP($A205,Bat!$A$4:$AT$2284,46,FALSE),VLOOKUP($A205,Pit!$A$4:$BD$1664,56,FALSE))</f>
        <v>386</v>
      </c>
      <c r="W205" s="16">
        <f t="shared" si="17"/>
        <v>999</v>
      </c>
      <c r="X205" s="16"/>
      <c r="Y205" s="22">
        <f t="shared" si="18"/>
        <v>538</v>
      </c>
      <c r="Z205" s="16">
        <f>IFERROR(VLOOKUP($D205,Results37!$F$3:$L$1396,Z$1,FALSE),"")</f>
        <v>201</v>
      </c>
      <c r="AA205" s="47">
        <f>IF(ISERROR(VLOOKUP(D205,Results37!$F$3:$O$399,AA$1,FALSE)),"",IF(VLOOKUP(D205,Results37!$F$3:$O$399,AA$1+1,FALSE)=1,"S"&amp;VLOOKUP(D205,Results37!$F$3:$O$399,AA$1,FALSE),VLOOKUP(D205,Results37!$F$3:$O$399,AA$1,FALSE)))</f>
        <v>8</v>
      </c>
      <c r="AB205" s="16">
        <f>IFERROR(VLOOKUP($D205,Results37!$F$3:$L$1396,AB$1,FALSE),"")</f>
        <v>13</v>
      </c>
      <c r="AC205" s="16" t="str">
        <f>IFERROR(VLOOKUP($D205,Results37!$F$3:$L$1396,AC$1,FALSE),"")</f>
        <v>Arlington Bureaucrats</v>
      </c>
      <c r="AD205" s="16" t="str">
        <f t="shared" si="19"/>
        <v/>
      </c>
      <c r="AE205" s="20" t="str">
        <f>IF(ISERROR(VLOOKUP($AC205&amp;"-"&amp;$F205&amp;" "&amp;G205,Bonuses!$B$1:$G$1006,4,FALSE)),"",INT(VLOOKUP($AC205&amp;"-"&amp;$F205&amp;" "&amp;$G205,Bonuses!$B$1:$G$1006,4,FALSE)))</f>
        <v/>
      </c>
      <c r="AF205" s="16" t="str">
        <f>IF(ISERROR(VLOOKUP($AC205&amp;"-"&amp;$F205,Bonuses!$B$1:$G$1006,5,FALSE)),"",IF(VLOOKUP($AC205&amp;"-"&amp;$F205,Bonuses!$B$1:$G$1006,5,FALSE)="","",VLOOKUP($AC205&amp;"-"&amp;$F205,Bonuses!$B$1:$G$1006,6,FALSE)&amp;" yrs, "&amp;VLOOKUP($AC205&amp;"-"&amp;$F205,Bonuses!$B$1:$G$1006,5,FALSE)))</f>
        <v/>
      </c>
    </row>
    <row r="206" spans="1:32" s="21" customFormat="1" x14ac:dyDescent="0.25">
      <c r="A206" s="21" t="s">
        <v>1951</v>
      </c>
      <c r="B206" s="21">
        <f t="shared" si="15"/>
        <v>1</v>
      </c>
      <c r="C206" s="21" t="str">
        <f t="shared" si="16"/>
        <v>B</v>
      </c>
      <c r="D206" s="17">
        <f>IF($C206="B",VLOOKUP($A206,Bat!$A$4:$BF$2320,D$1,FALSE),VLOOKUP($A206,Pit!$A$4:$BA$1686,D$2,FALSE))</f>
        <v>2383</v>
      </c>
      <c r="E206" s="16" t="str">
        <f>IF($C206="B",VLOOKUP($A206,Bat!$A$4:$BF$2320,E$1,FALSE),VLOOKUP($A206,Pit!$A$4:$BA$1686,E$2,FALSE))</f>
        <v>3B</v>
      </c>
      <c r="F206" s="16" t="str">
        <f>IF($C206="B",VLOOKUP($A206,Bat!$A$4:$BF$2320,F$1,FALSE),VLOOKUP($A206,Pit!$A$4:$BA$1686,F$2,FALSE))</f>
        <v>Vic</v>
      </c>
      <c r="G206" s="16" t="str">
        <f>IF($C206="B",VLOOKUP($A206,Bat!$A$4:$BF$2320,G$1,FALSE),VLOOKUP($A206,Pit!$A$4:$BA$1686,G$2,FALSE))</f>
        <v>Ordóñez</v>
      </c>
      <c r="H206" s="16">
        <f>IF($C206="B",VLOOKUP($A206,Bat!$A$4:$BF$2320,H$1,FALSE),VLOOKUP($A206,Pit!$A$4:$BA$1686,H$2,FALSE))</f>
        <v>18</v>
      </c>
      <c r="I206" s="16" t="str">
        <f>IF($C206="B",VLOOKUP($A206,Bat!$A$4:$BF$2320,I$1,FALSE),VLOOKUP($A206,Pit!$A$4:$BA$1686,I$2,FALSE))</f>
        <v>R</v>
      </c>
      <c r="J206" s="16" t="str">
        <f>IF($C206="B",VLOOKUP($A206,Bat!$A$4:$BF$2320,J$1,FALSE),VLOOKUP($A206,Pit!$A$4:$BA$1686,J$2,FALSE))</f>
        <v>R</v>
      </c>
      <c r="K206" s="16" t="str">
        <f>IF($C206="B",VLOOKUP($A206,Bat!$A$4:$BF$2320,K$1,FALSE),VLOOKUP($A206,Pit!$A$4:$BA$1686,K$2,FALSE))</f>
        <v>High</v>
      </c>
      <c r="L206" s="17" t="str">
        <f>IF($C206="B",VLOOKUP($A206,Bat!$A$4:$BF$2320,L$1,FALSE),VLOOKUP($A206,Pit!$A$4:$BA$1686,L$2,FALSE))</f>
        <v>High</v>
      </c>
      <c r="M206" s="16">
        <f>IF($C206="B",VLOOKUP($A206,Bat!$A$4:$BF$2320,M$1,FALSE),VLOOKUP($A206,Pit!$A$4:$BA$1686,M$2,FALSE))</f>
        <v>4</v>
      </c>
      <c r="N206" s="16">
        <f>IF($C206="B",VLOOKUP($A206,Bat!$A$4:$BF$2320,N$1,FALSE),VLOOKUP($A206,Pit!$A$4:$BA$1686,N$2,FALSE))</f>
        <v>2</v>
      </c>
      <c r="O206" s="16">
        <f>IF($C206="B",VLOOKUP($A206,Bat!$A$4:$BF$2320,O$1,FALSE),VLOOKUP($A206,Pit!$A$4:$BA$1686,O$2,FALSE))</f>
        <v>5</v>
      </c>
      <c r="P206" s="16">
        <f>IF($C206="B",VLOOKUP($A206,Bat!$A$4:$BF$2320,P$1,FALSE),VLOOKUP($A206,Pit!$A$4:$BA$1686,P$2,FALSE))</f>
        <v>1</v>
      </c>
      <c r="Q206" s="17">
        <f>IF($C206="B",VLOOKUP($A206,Bat!$A$4:$BF$2320,Q$1,FALSE),VLOOKUP($A206,Pit!$A$4:$BA$1686,Q$2,FALSE))</f>
        <v>3</v>
      </c>
      <c r="R206" s="18">
        <f>IF($C206="B",VLOOKUP($A206,Bat!$A$4:$BF$2320,R$1,FALSE),VLOOKUP($A206,Pit!$A$4:$BA$1686,R$2,FALSE))</f>
        <v>2.1732362813310342</v>
      </c>
      <c r="S206" s="19">
        <f>IF($C206="B",VLOOKUP($A206,Bat!$A$4:$BF$2320,S$1,FALSE),VLOOKUP($A206,Pit!$A$4:$BA$1686,S$2,FALSE))</f>
        <v>0.72451015305373867</v>
      </c>
      <c r="T206" s="20" t="str">
        <f>IF($C206="B",VLOOKUP($A206,Bat!$A$4:$BF$2320,T$1,FALSE),VLOOKUP($A206,Pit!$A$4:$BA$1686,T$2,FALSE))</f>
        <v>$1.6m</v>
      </c>
      <c r="U206" s="17" t="str">
        <f>VLOOKUP(IF($C206="B",VLOOKUP($A206,Bat!$A$4:$AU$2320,U$1,FALSE),VLOOKUP($A206,Pit!$A$4:$BE$1686,U$2,FALSE)),COND!$A$35:$B$41,2,FALSE)</f>
        <v>??</v>
      </c>
      <c r="V206" s="21">
        <f>IF($C206="B",VLOOKUP($A206,Bat!$A$4:$AT$2284,46,FALSE),VLOOKUP($A206,Pit!$A$4:$BD$1664,56,FALSE))</f>
        <v>97</v>
      </c>
      <c r="W206" s="16">
        <f t="shared" si="17"/>
        <v>999</v>
      </c>
      <c r="X206" s="16"/>
      <c r="Y206" s="22">
        <f t="shared" si="18"/>
        <v>369</v>
      </c>
      <c r="Z206" s="16">
        <f>IFERROR(VLOOKUP($D206,Results37!$F$3:$L$1396,Z$1,FALSE),"")</f>
        <v>202</v>
      </c>
      <c r="AA206" s="47">
        <f>IF(ISERROR(VLOOKUP(D206,Results37!$F$3:$O$399,AA$1,FALSE)),"",IF(VLOOKUP(D206,Results37!$F$3:$O$399,AA$1+1,FALSE)=1,"S"&amp;VLOOKUP(D206,Results37!$F$3:$O$399,AA$1,FALSE),VLOOKUP(D206,Results37!$F$3:$O$399,AA$1,FALSE)))</f>
        <v>8</v>
      </c>
      <c r="AB206" s="16">
        <f>IFERROR(VLOOKUP($D206,Results37!$F$3:$L$1396,AB$1,FALSE),"")</f>
        <v>14</v>
      </c>
      <c r="AC206" s="16" t="str">
        <f>IFERROR(VLOOKUP($D206,Results37!$F$3:$L$1396,AC$1,FALSE),"")</f>
        <v>Canton Longshoremen</v>
      </c>
      <c r="AD206" s="16" t="str">
        <f t="shared" si="19"/>
        <v/>
      </c>
      <c r="AE206" s="20" t="str">
        <f>IF(ISERROR(VLOOKUP($AC206&amp;"-"&amp;$F206&amp;" "&amp;G206,Bonuses!$B$1:$G$1006,4,FALSE)),"",INT(VLOOKUP($AC206&amp;"-"&amp;$F206&amp;" "&amp;$G206,Bonuses!$B$1:$G$1006,4,FALSE)))</f>
        <v/>
      </c>
      <c r="AF206" s="16" t="str">
        <f>IF(ISERROR(VLOOKUP($AC206&amp;"-"&amp;$F206,Bonuses!$B$1:$G$1006,5,FALSE)),"",IF(VLOOKUP($AC206&amp;"-"&amp;$F206,Bonuses!$B$1:$G$1006,5,FALSE)="","",VLOOKUP($AC206&amp;"-"&amp;$F206,Bonuses!$B$1:$G$1006,6,FALSE)&amp;" yrs, "&amp;VLOOKUP($AC206&amp;"-"&amp;$F206,Bonuses!$B$1:$G$1006,5,FALSE)))</f>
        <v/>
      </c>
    </row>
    <row r="207" spans="1:32" s="21" customFormat="1" x14ac:dyDescent="0.25">
      <c r="A207" s="21" t="s">
        <v>2005</v>
      </c>
      <c r="B207" s="21">
        <f t="shared" si="15"/>
        <v>1</v>
      </c>
      <c r="C207" s="21" t="str">
        <f t="shared" si="16"/>
        <v>B</v>
      </c>
      <c r="D207" s="17">
        <f>IF($C207="B",VLOOKUP($A207,Bat!$A$4:$BF$2320,D$1,FALSE),VLOOKUP($A207,Pit!$A$4:$BA$1686,D$2,FALSE))</f>
        <v>2283</v>
      </c>
      <c r="E207" s="16" t="str">
        <f>IF($C207="B",VLOOKUP($A207,Bat!$A$4:$BF$2320,E$1,FALSE),VLOOKUP($A207,Pit!$A$4:$BA$1686,E$2,FALSE))</f>
        <v>LF</v>
      </c>
      <c r="F207" s="16" t="str">
        <f>IF($C207="B",VLOOKUP($A207,Bat!$A$4:$BF$2320,F$1,FALSE),VLOOKUP($A207,Pit!$A$4:$BA$1686,F$2,FALSE))</f>
        <v>Ronald</v>
      </c>
      <c r="G207" s="16" t="str">
        <f>IF($C207="B",VLOOKUP($A207,Bat!$A$4:$BF$2320,G$1,FALSE),VLOOKUP($A207,Pit!$A$4:$BA$1686,G$2,FALSE))</f>
        <v>Lutz</v>
      </c>
      <c r="H207" s="16">
        <f>IF($C207="B",VLOOKUP($A207,Bat!$A$4:$BF$2320,H$1,FALSE),VLOOKUP($A207,Pit!$A$4:$BA$1686,H$2,FALSE))</f>
        <v>18</v>
      </c>
      <c r="I207" s="16" t="str">
        <f>IF($C207="B",VLOOKUP($A207,Bat!$A$4:$BF$2320,I$1,FALSE),VLOOKUP($A207,Pit!$A$4:$BA$1686,I$2,FALSE))</f>
        <v>L</v>
      </c>
      <c r="J207" s="16" t="str">
        <f>IF($C207="B",VLOOKUP($A207,Bat!$A$4:$BF$2320,J$1,FALSE),VLOOKUP($A207,Pit!$A$4:$BA$1686,J$2,FALSE))</f>
        <v>L</v>
      </c>
      <c r="K207" s="16" t="str">
        <f>IF($C207="B",VLOOKUP($A207,Bat!$A$4:$BF$2320,K$1,FALSE),VLOOKUP($A207,Pit!$A$4:$BA$1686,K$2,FALSE))</f>
        <v>Normal</v>
      </c>
      <c r="L207" s="17" t="str">
        <f>IF($C207="B",VLOOKUP($A207,Bat!$A$4:$BF$2320,L$1,FALSE),VLOOKUP($A207,Pit!$A$4:$BA$1686,L$2,FALSE))</f>
        <v>High</v>
      </c>
      <c r="M207" s="16">
        <f>IF($C207="B",VLOOKUP($A207,Bat!$A$4:$BF$2320,M$1,FALSE),VLOOKUP($A207,Pit!$A$4:$BA$1686,M$2,FALSE))</f>
        <v>2</v>
      </c>
      <c r="N207" s="16">
        <f>IF($C207="B",VLOOKUP($A207,Bat!$A$4:$BF$2320,N$1,FALSE),VLOOKUP($A207,Pit!$A$4:$BA$1686,N$2,FALSE))</f>
        <v>4</v>
      </c>
      <c r="O207" s="16">
        <f>IF($C207="B",VLOOKUP($A207,Bat!$A$4:$BF$2320,O$1,FALSE),VLOOKUP($A207,Pit!$A$4:$BA$1686,O$2,FALSE))</f>
        <v>6</v>
      </c>
      <c r="P207" s="16">
        <f>IF($C207="B",VLOOKUP($A207,Bat!$A$4:$BF$2320,P$1,FALSE),VLOOKUP($A207,Pit!$A$4:$BA$1686,P$2,FALSE))</f>
        <v>5</v>
      </c>
      <c r="Q207" s="17">
        <f>IF($C207="B",VLOOKUP($A207,Bat!$A$4:$BF$2320,Q$1,FALSE),VLOOKUP($A207,Pit!$A$4:$BA$1686,Q$2,FALSE))</f>
        <v>5</v>
      </c>
      <c r="R207" s="18">
        <f>IF($C207="B",VLOOKUP($A207,Bat!$A$4:$BF$2320,R$1,FALSE),VLOOKUP($A207,Pit!$A$4:$BA$1686,R$2,FALSE))</f>
        <v>1.8160806253091337</v>
      </c>
      <c r="S207" s="19">
        <f>IF($C207="B",VLOOKUP($A207,Bat!$A$4:$BF$2320,S$1,FALSE),VLOOKUP($A207,Pit!$A$4:$BA$1686,S$2,FALSE))</f>
        <v>0.6735881770966875</v>
      </c>
      <c r="T207" s="20" t="str">
        <f>IF($C207="B",VLOOKUP($A207,Bat!$A$4:$BF$2320,T$1,FALSE),VLOOKUP($A207,Pit!$A$4:$BA$1686,T$2,FALSE))</f>
        <v>$190k</v>
      </c>
      <c r="U207" s="17" t="str">
        <f>VLOOKUP(IF($C207="B",VLOOKUP($A207,Bat!$A$4:$AU$2320,U$1,FALSE),VLOOKUP($A207,Pit!$A$4:$BE$1686,U$2,FALSE)),COND!$A$35:$B$41,2,FALSE)</f>
        <v>??</v>
      </c>
      <c r="V207" s="21">
        <f>IF($C207="B",VLOOKUP($A207,Bat!$A$4:$AT$2284,46,FALSE),VLOOKUP($A207,Pit!$A$4:$BD$1664,56,FALSE))</f>
        <v>111</v>
      </c>
      <c r="W207" s="16">
        <f t="shared" si="17"/>
        <v>999</v>
      </c>
      <c r="X207" s="16"/>
      <c r="Y207" s="22">
        <f t="shared" si="18"/>
        <v>390</v>
      </c>
      <c r="Z207" s="16">
        <f>IFERROR(VLOOKUP($D207,Results37!$F$3:$L$1396,Z$1,FALSE),"")</f>
        <v>203</v>
      </c>
      <c r="AA207" s="47">
        <f>IF(ISERROR(VLOOKUP(D207,Results37!$F$3:$O$399,AA$1,FALSE)),"",IF(VLOOKUP(D207,Results37!$F$3:$O$399,AA$1+1,FALSE)=1,"S"&amp;VLOOKUP(D207,Results37!$F$3:$O$399,AA$1,FALSE),VLOOKUP(D207,Results37!$F$3:$O$399,AA$1,FALSE)))</f>
        <v>8</v>
      </c>
      <c r="AB207" s="16">
        <f>IFERROR(VLOOKUP($D207,Results37!$F$3:$L$1396,AB$1,FALSE),"")</f>
        <v>15</v>
      </c>
      <c r="AC207" s="16" t="str">
        <f>IFERROR(VLOOKUP($D207,Results37!$F$3:$L$1396,AC$1,FALSE),"")</f>
        <v>San Antonio Calzones of Laredo</v>
      </c>
      <c r="AD207" s="16" t="str">
        <f t="shared" si="19"/>
        <v/>
      </c>
      <c r="AE207" s="20" t="str">
        <f>IF(ISERROR(VLOOKUP($AC207&amp;"-"&amp;$F207&amp;" "&amp;G207,Bonuses!$B$1:$G$1006,4,FALSE)),"",INT(VLOOKUP($AC207&amp;"-"&amp;$F207&amp;" "&amp;$G207,Bonuses!$B$1:$G$1006,4,FALSE)))</f>
        <v/>
      </c>
      <c r="AF207" s="16" t="str">
        <f>IF(ISERROR(VLOOKUP($AC207&amp;"-"&amp;$F207,Bonuses!$B$1:$G$1006,5,FALSE)),"",IF(VLOOKUP($AC207&amp;"-"&amp;$F207,Bonuses!$B$1:$G$1006,5,FALSE)="","",VLOOKUP($AC207&amp;"-"&amp;$F207,Bonuses!$B$1:$G$1006,6,FALSE)&amp;" yrs, "&amp;VLOOKUP($AC207&amp;"-"&amp;$F207,Bonuses!$B$1:$G$1006,5,FALSE)))</f>
        <v/>
      </c>
    </row>
    <row r="208" spans="1:32" s="21" customFormat="1" x14ac:dyDescent="0.25">
      <c r="A208" s="21" t="s">
        <v>2311</v>
      </c>
      <c r="B208" s="21">
        <f t="shared" si="15"/>
        <v>1</v>
      </c>
      <c r="C208" s="21" t="str">
        <f t="shared" si="16"/>
        <v>P</v>
      </c>
      <c r="D208" s="17">
        <f>IF($C208="B",VLOOKUP($A208,Bat!$A$4:$BF$2320,D$1,FALSE),VLOOKUP($A208,Pit!$A$4:$BA$1686,D$2,FALSE))</f>
        <v>3139</v>
      </c>
      <c r="E208" s="16" t="str">
        <f>IF($C208="B",VLOOKUP($A208,Bat!$A$4:$BF$2320,E$1,FALSE),VLOOKUP($A208,Pit!$A$4:$BA$1686,E$2,FALSE))</f>
        <v>CL</v>
      </c>
      <c r="F208" s="16" t="str">
        <f>IF($C208="B",VLOOKUP($A208,Bat!$A$4:$BF$2320,F$1,FALSE),VLOOKUP($A208,Pit!$A$4:$BA$1686,F$2,FALSE))</f>
        <v>Lorenzo</v>
      </c>
      <c r="G208" s="16" t="str">
        <f>IF($C208="B",VLOOKUP($A208,Bat!$A$4:$BF$2320,G$1,FALSE),VLOOKUP($A208,Pit!$A$4:$BA$1686,G$2,FALSE))</f>
        <v>Delgado</v>
      </c>
      <c r="H208" s="16">
        <f>IF($C208="B",VLOOKUP($A208,Bat!$A$4:$BF$2320,H$1,FALSE),VLOOKUP($A208,Pit!$A$4:$BA$1686,H$2,FALSE))</f>
        <v>21</v>
      </c>
      <c r="I208" s="16" t="str">
        <f>IF($C208="B",VLOOKUP($A208,Bat!$A$4:$BF$2320,I$1,FALSE),VLOOKUP($A208,Pit!$A$4:$BA$1686,I$2,FALSE))</f>
        <v>S</v>
      </c>
      <c r="J208" s="16" t="str">
        <f>IF($C208="B",VLOOKUP($A208,Bat!$A$4:$BF$2320,J$1,FALSE),VLOOKUP($A208,Pit!$A$4:$BA$1686,J$2,FALSE))</f>
        <v>R</v>
      </c>
      <c r="K208" s="16" t="str">
        <f>IF($C208="B",VLOOKUP($A208,Bat!$A$4:$BF$2320,K$1,FALSE),VLOOKUP($A208,Pit!$A$4:$BA$1686,K$2,FALSE))</f>
        <v>Normal</v>
      </c>
      <c r="L208" s="17" t="str">
        <f>IF($C208="B",VLOOKUP($A208,Bat!$A$4:$BF$2320,L$1,FALSE),VLOOKUP($A208,Pit!$A$4:$BA$1686,L$2,FALSE))</f>
        <v>Normal</v>
      </c>
      <c r="M208" s="16">
        <f>IF($C208="B",VLOOKUP($A208,Bat!$A$4:$BF$2320,M$1,FALSE),VLOOKUP($A208,Pit!$A$4:$BA$1686,M$2,FALSE))</f>
        <v>8</v>
      </c>
      <c r="N208" s="16">
        <f>IF($C208="B",VLOOKUP($A208,Bat!$A$4:$BF$2320,N$1,FALSE),VLOOKUP($A208,Pit!$A$4:$BA$1686,N$2,FALSE))</f>
        <v>2</v>
      </c>
      <c r="O208" s="16">
        <f>IF($C208="B",VLOOKUP($A208,Bat!$A$4:$BF$2320,O$1,FALSE),VLOOKUP($A208,Pit!$A$4:$BA$1686,O$2,FALSE))</f>
        <v>3</v>
      </c>
      <c r="P208" s="16" t="str">
        <f>IF($C208="B",VLOOKUP($A208,Bat!$A$4:$BF$2320,P$1,FALSE),VLOOKUP($A208,Pit!$A$4:$BA$1686,P$2,FALSE))</f>
        <v>94-96 Mph</v>
      </c>
      <c r="Q208" s="17">
        <f>IF($C208="B",VLOOKUP($A208,Bat!$A$4:$BF$2320,Q$1,FALSE),VLOOKUP($A208,Pit!$A$4:$BA$1686,Q$2,FALSE))</f>
        <v>7</v>
      </c>
      <c r="R208" s="18">
        <f>IF($C208="B",VLOOKUP($A208,Bat!$A$4:$BF$2320,R$1,FALSE),VLOOKUP($A208,Pit!$A$4:$BA$1686,R$2,FALSE))</f>
        <v>31.337756591189432</v>
      </c>
      <c r="S208" s="19">
        <f>IF($C208="B",VLOOKUP($A208,Bat!$A$4:$BF$2320,S$1,FALSE),VLOOKUP($A208,Pit!$A$4:$BA$1686,S$2,FALSE))</f>
        <v>1.695469815372288</v>
      </c>
      <c r="T208" s="20" t="str">
        <f>IF($C208="B",VLOOKUP($A208,Bat!$A$4:$BF$2320,T$1,FALSE),VLOOKUP($A208,Pit!$A$4:$BA$1686,T$2,FALSE))</f>
        <v>$220k</v>
      </c>
      <c r="U208" s="17" t="str">
        <f>VLOOKUP(IF($C208="B",VLOOKUP($A208,Bat!$A$4:$AU$2320,U$1,FALSE),VLOOKUP($A208,Pit!$A$4:$BE$1686,U$2,FALSE)),COND!$A$35:$B$41,2,FALSE)</f>
        <v>??</v>
      </c>
      <c r="V208" s="21">
        <f>IF($C208="B",VLOOKUP($A208,Bat!$A$4:$AT$2284,46,FALSE),VLOOKUP($A208,Pit!$A$4:$BD$1664,56,FALSE))</f>
        <v>44</v>
      </c>
      <c r="W208" s="16">
        <f t="shared" si="17"/>
        <v>999</v>
      </c>
      <c r="X208" s="16"/>
      <c r="Y208" s="22">
        <f t="shared" si="18"/>
        <v>145</v>
      </c>
      <c r="Z208" s="16">
        <f>IFERROR(VLOOKUP($D208,Results37!$F$3:$L$1396,Z$1,FALSE),"")</f>
        <v>204</v>
      </c>
      <c r="AA208" s="47">
        <f>IF(ISERROR(VLOOKUP(D208,Results37!$F$3:$O$399,AA$1,FALSE)),"",IF(VLOOKUP(D208,Results37!$F$3:$O$399,AA$1+1,FALSE)=1,"S"&amp;VLOOKUP(D208,Results37!$F$3:$O$399,AA$1,FALSE),VLOOKUP(D208,Results37!$F$3:$O$399,AA$1,FALSE)))</f>
        <v>8</v>
      </c>
      <c r="AB208" s="16">
        <f>IFERROR(VLOOKUP($D208,Results37!$F$3:$L$1396,AB$1,FALSE),"")</f>
        <v>16</v>
      </c>
      <c r="AC208" s="16" t="str">
        <f>IFERROR(VLOOKUP($D208,Results37!$F$3:$L$1396,AC$1,FALSE),"")</f>
        <v>Fargo Dinosaurs</v>
      </c>
      <c r="AD208" s="16" t="str">
        <f t="shared" si="19"/>
        <v/>
      </c>
      <c r="AE208" s="20" t="str">
        <f>IF(ISERROR(VLOOKUP($AC208&amp;"-"&amp;$F208&amp;" "&amp;G208,Bonuses!$B$1:$G$1006,4,FALSE)),"",INT(VLOOKUP($AC208&amp;"-"&amp;$F208&amp;" "&amp;$G208,Bonuses!$B$1:$G$1006,4,FALSE)))</f>
        <v/>
      </c>
      <c r="AF208" s="16" t="str">
        <f>IF(ISERROR(VLOOKUP($AC208&amp;"-"&amp;$F208,Bonuses!$B$1:$G$1006,5,FALSE)),"",IF(VLOOKUP($AC208&amp;"-"&amp;$F208,Bonuses!$B$1:$G$1006,5,FALSE)="","",VLOOKUP($AC208&amp;"-"&amp;$F208,Bonuses!$B$1:$G$1006,6,FALSE)&amp;" yrs, "&amp;VLOOKUP($AC208&amp;"-"&amp;$F208,Bonuses!$B$1:$G$1006,5,FALSE)))</f>
        <v/>
      </c>
    </row>
    <row r="209" spans="1:32" s="21" customFormat="1" x14ac:dyDescent="0.25">
      <c r="A209" s="21" t="s">
        <v>2523</v>
      </c>
      <c r="B209" s="21">
        <f t="shared" si="15"/>
        <v>1</v>
      </c>
      <c r="C209" s="21" t="str">
        <f t="shared" si="16"/>
        <v>P</v>
      </c>
      <c r="D209" s="17">
        <f>IF($C209="B",VLOOKUP($A209,Bat!$A$4:$BF$2320,D$1,FALSE),VLOOKUP($A209,Pit!$A$4:$BA$1686,D$2,FALSE))</f>
        <v>16117</v>
      </c>
      <c r="E209" s="16" t="str">
        <f>IF($C209="B",VLOOKUP($A209,Bat!$A$4:$BF$2320,E$1,FALSE),VLOOKUP($A209,Pit!$A$4:$BA$1686,E$2,FALSE))</f>
        <v>RP</v>
      </c>
      <c r="F209" s="16" t="str">
        <f>IF($C209="B",VLOOKUP($A209,Bat!$A$4:$BF$2320,F$1,FALSE),VLOOKUP($A209,Pit!$A$4:$BA$1686,F$2,FALSE))</f>
        <v>Ray</v>
      </c>
      <c r="G209" s="16" t="str">
        <f>IF($C209="B",VLOOKUP($A209,Bat!$A$4:$BF$2320,G$1,FALSE),VLOOKUP($A209,Pit!$A$4:$BA$1686,G$2,FALSE))</f>
        <v>Lane</v>
      </c>
      <c r="H209" s="16">
        <f>IF($C209="B",VLOOKUP($A209,Bat!$A$4:$BF$2320,H$1,FALSE),VLOOKUP($A209,Pit!$A$4:$BA$1686,H$2,FALSE))</f>
        <v>18</v>
      </c>
      <c r="I209" s="16" t="str">
        <f>IF($C209="B",VLOOKUP($A209,Bat!$A$4:$BF$2320,I$1,FALSE),VLOOKUP($A209,Pit!$A$4:$BA$1686,I$2,FALSE))</f>
        <v>L</v>
      </c>
      <c r="J209" s="16" t="str">
        <f>IF($C209="B",VLOOKUP($A209,Bat!$A$4:$BF$2320,J$1,FALSE),VLOOKUP($A209,Pit!$A$4:$BA$1686,J$2,FALSE))</f>
        <v>L</v>
      </c>
      <c r="K209" s="16" t="str">
        <f>IF($C209="B",VLOOKUP($A209,Bat!$A$4:$BF$2320,K$1,FALSE),VLOOKUP($A209,Pit!$A$4:$BA$1686,K$2,FALSE))</f>
        <v>Normal</v>
      </c>
      <c r="L209" s="17" t="str">
        <f>IF($C209="B",VLOOKUP($A209,Bat!$A$4:$BF$2320,L$1,FALSE),VLOOKUP($A209,Pit!$A$4:$BA$1686,L$2,FALSE))</f>
        <v>Normal</v>
      </c>
      <c r="M209" s="16">
        <f>IF($C209="B",VLOOKUP($A209,Bat!$A$4:$BF$2320,M$1,FALSE),VLOOKUP($A209,Pit!$A$4:$BA$1686,M$2,FALSE))</f>
        <v>5</v>
      </c>
      <c r="N209" s="16">
        <f>IF($C209="B",VLOOKUP($A209,Bat!$A$4:$BF$2320,N$1,FALSE),VLOOKUP($A209,Pit!$A$4:$BA$1686,N$2,FALSE))</f>
        <v>4</v>
      </c>
      <c r="O209" s="16">
        <f>IF($C209="B",VLOOKUP($A209,Bat!$A$4:$BF$2320,O$1,FALSE),VLOOKUP($A209,Pit!$A$4:$BA$1686,O$2,FALSE))</f>
        <v>1</v>
      </c>
      <c r="P209" s="16" t="str">
        <f>IF($C209="B",VLOOKUP($A209,Bat!$A$4:$BF$2320,P$1,FALSE),VLOOKUP($A209,Pit!$A$4:$BA$1686,P$2,FALSE))</f>
        <v>88-90 Mph</v>
      </c>
      <c r="Q209" s="17">
        <f>IF($C209="B",VLOOKUP($A209,Bat!$A$4:$BF$2320,Q$1,FALSE),VLOOKUP($A209,Pit!$A$4:$BA$1686,Q$2,FALSE))</f>
        <v>4</v>
      </c>
      <c r="R209" s="18">
        <f>IF($C209="B",VLOOKUP($A209,Bat!$A$4:$BF$2320,R$1,FALSE),VLOOKUP($A209,Pit!$A$4:$BA$1686,R$2,FALSE))</f>
        <v>14.651939614394957</v>
      </c>
      <c r="S209" s="19">
        <f>IF($C209="B",VLOOKUP($A209,Bat!$A$4:$BF$2320,S$1,FALSE),VLOOKUP($A209,Pit!$A$4:$BA$1686,S$2,FALSE))</f>
        <v>0.22962004036980299</v>
      </c>
      <c r="T209" s="20" t="str">
        <f>IF($C209="B",VLOOKUP($A209,Bat!$A$4:$BF$2320,T$1,FALSE),VLOOKUP($A209,Pit!$A$4:$BA$1686,T$2,FALSE))</f>
        <v>$180k</v>
      </c>
      <c r="U209" s="17" t="str">
        <f>VLOOKUP(IF($C209="B",VLOOKUP($A209,Bat!$A$4:$AU$2320,U$1,FALSE),VLOOKUP($A209,Pit!$A$4:$BE$1686,U$2,FALSE)),COND!$A$35:$B$41,2,FALSE)</f>
        <v>??</v>
      </c>
      <c r="V209" s="21">
        <f>IF($C209="B",VLOOKUP($A209,Bat!$A$4:$AT$2284,46,FALSE),VLOOKUP($A209,Pit!$A$4:$BD$1664,56,FALSE))</f>
        <v>224</v>
      </c>
      <c r="W209" s="16">
        <f t="shared" si="17"/>
        <v>999</v>
      </c>
      <c r="X209" s="16"/>
      <c r="Y209" s="22">
        <f t="shared" si="18"/>
        <v>591</v>
      </c>
      <c r="Z209" s="16">
        <f>IFERROR(VLOOKUP($D209,Results37!$F$3:$L$1396,Z$1,FALSE),"")</f>
        <v>205</v>
      </c>
      <c r="AA209" s="47">
        <f>IF(ISERROR(VLOOKUP(D209,Results37!$F$3:$O$399,AA$1,FALSE)),"",IF(VLOOKUP(D209,Results37!$F$3:$O$399,AA$1+1,FALSE)=1,"S"&amp;VLOOKUP(D209,Results37!$F$3:$O$399,AA$1,FALSE),VLOOKUP(D209,Results37!$F$3:$O$399,AA$1,FALSE)))</f>
        <v>8</v>
      </c>
      <c r="AB209" s="16">
        <f>IFERROR(VLOOKUP($D209,Results37!$F$3:$L$1396,AB$1,FALSE),"")</f>
        <v>17</v>
      </c>
      <c r="AC209" s="16" t="str">
        <f>IFERROR(VLOOKUP($D209,Results37!$F$3:$L$1396,AC$1,FALSE),"")</f>
        <v>Kentucky Thoroughbreds</v>
      </c>
      <c r="AD209" s="16" t="str">
        <f t="shared" si="19"/>
        <v/>
      </c>
      <c r="AE209" s="20" t="str">
        <f>IF(ISERROR(VLOOKUP($AC209&amp;"-"&amp;$F209&amp;" "&amp;G209,Bonuses!$B$1:$G$1006,4,FALSE)),"",INT(VLOOKUP($AC209&amp;"-"&amp;$F209&amp;" "&amp;$G209,Bonuses!$B$1:$G$1006,4,FALSE)))</f>
        <v/>
      </c>
      <c r="AF209" s="16" t="str">
        <f>IF(ISERROR(VLOOKUP($AC209&amp;"-"&amp;$F209,Bonuses!$B$1:$G$1006,5,FALSE)),"",IF(VLOOKUP($AC209&amp;"-"&amp;$F209,Bonuses!$B$1:$G$1006,5,FALSE)="","",VLOOKUP($AC209&amp;"-"&amp;$F209,Bonuses!$B$1:$G$1006,6,FALSE)&amp;" yrs, "&amp;VLOOKUP($AC209&amp;"-"&amp;$F209,Bonuses!$B$1:$G$1006,5,FALSE)))</f>
        <v/>
      </c>
    </row>
    <row r="210" spans="1:32" s="21" customFormat="1" x14ac:dyDescent="0.25">
      <c r="A210" s="21" t="s">
        <v>2315</v>
      </c>
      <c r="B210" s="21">
        <f t="shared" si="15"/>
        <v>1</v>
      </c>
      <c r="C210" s="21" t="str">
        <f t="shared" si="16"/>
        <v>P</v>
      </c>
      <c r="D210" s="17">
        <f>IF($C210="B",VLOOKUP($A210,Bat!$A$4:$BF$2320,D$1,FALSE),VLOOKUP($A210,Pit!$A$4:$BA$1686,D$2,FALSE))</f>
        <v>16044</v>
      </c>
      <c r="E210" s="16" t="str">
        <f>IF($C210="B",VLOOKUP($A210,Bat!$A$4:$BF$2320,E$1,FALSE),VLOOKUP($A210,Pit!$A$4:$BA$1686,E$2,FALSE))</f>
        <v>SP</v>
      </c>
      <c r="F210" s="16" t="str">
        <f>IF($C210="B",VLOOKUP($A210,Bat!$A$4:$BF$2320,F$1,FALSE),VLOOKUP($A210,Pit!$A$4:$BA$1686,F$2,FALSE))</f>
        <v>Leon</v>
      </c>
      <c r="G210" s="16" t="str">
        <f>IF($C210="B",VLOOKUP($A210,Bat!$A$4:$BF$2320,G$1,FALSE),VLOOKUP($A210,Pit!$A$4:$BA$1686,G$2,FALSE))</f>
        <v>Agar</v>
      </c>
      <c r="H210" s="16">
        <f>IF($C210="B",VLOOKUP($A210,Bat!$A$4:$BF$2320,H$1,FALSE),VLOOKUP($A210,Pit!$A$4:$BA$1686,H$2,FALSE))</f>
        <v>21</v>
      </c>
      <c r="I210" s="16" t="str">
        <f>IF($C210="B",VLOOKUP($A210,Bat!$A$4:$BF$2320,I$1,FALSE),VLOOKUP($A210,Pit!$A$4:$BA$1686,I$2,FALSE))</f>
        <v>R</v>
      </c>
      <c r="J210" s="16" t="str">
        <f>IF($C210="B",VLOOKUP($A210,Bat!$A$4:$BF$2320,J$1,FALSE),VLOOKUP($A210,Pit!$A$4:$BA$1686,J$2,FALSE))</f>
        <v>R</v>
      </c>
      <c r="K210" s="16" t="str">
        <f>IF($C210="B",VLOOKUP($A210,Bat!$A$4:$BF$2320,K$1,FALSE),VLOOKUP($A210,Pit!$A$4:$BA$1686,K$2,FALSE))</f>
        <v>Low</v>
      </c>
      <c r="L210" s="17" t="str">
        <f>IF($C210="B",VLOOKUP($A210,Bat!$A$4:$BF$2320,L$1,FALSE),VLOOKUP($A210,Pit!$A$4:$BA$1686,L$2,FALSE))</f>
        <v>Normal</v>
      </c>
      <c r="M210" s="16">
        <f>IF($C210="B",VLOOKUP($A210,Bat!$A$4:$BF$2320,M$1,FALSE),VLOOKUP($A210,Pit!$A$4:$BA$1686,M$2,FALSE))</f>
        <v>5</v>
      </c>
      <c r="N210" s="16">
        <f>IF($C210="B",VLOOKUP($A210,Bat!$A$4:$BF$2320,N$1,FALSE),VLOOKUP($A210,Pit!$A$4:$BA$1686,N$2,FALSE))</f>
        <v>2</v>
      </c>
      <c r="O210" s="16">
        <f>IF($C210="B",VLOOKUP($A210,Bat!$A$4:$BF$2320,O$1,FALSE),VLOOKUP($A210,Pit!$A$4:$BA$1686,O$2,FALSE))</f>
        <v>4</v>
      </c>
      <c r="P210" s="16" t="str">
        <f>IF($C210="B",VLOOKUP($A210,Bat!$A$4:$BF$2320,P$1,FALSE),VLOOKUP($A210,Pit!$A$4:$BA$1686,P$2,FALSE))</f>
        <v>91-93 Mph</v>
      </c>
      <c r="Q210" s="17">
        <f>IF($C210="B",VLOOKUP($A210,Bat!$A$4:$BF$2320,Q$1,FALSE),VLOOKUP($A210,Pit!$A$4:$BA$1686,Q$2,FALSE))</f>
        <v>6</v>
      </c>
      <c r="R210" s="18">
        <f>IF($C210="B",VLOOKUP($A210,Bat!$A$4:$BF$2320,R$1,FALSE),VLOOKUP($A210,Pit!$A$4:$BA$1686,R$2,FALSE))</f>
        <v>25.06249721236583</v>
      </c>
      <c r="S210" s="19">
        <f>IF($C210="B",VLOOKUP($A210,Bat!$A$4:$BF$2320,S$1,FALSE),VLOOKUP($A210,Pit!$A$4:$BA$1686,S$2,FALSE))</f>
        <v>1.144187995529508</v>
      </c>
      <c r="T210" s="20" t="str">
        <f>IF($C210="B",VLOOKUP($A210,Bat!$A$4:$BF$2320,T$1,FALSE),VLOOKUP($A210,Pit!$A$4:$BA$1686,T$2,FALSE))</f>
        <v>$180k</v>
      </c>
      <c r="U210" s="17" t="str">
        <f>VLOOKUP(IF($C210="B",VLOOKUP($A210,Bat!$A$4:$AU$2320,U$1,FALSE),VLOOKUP($A210,Pit!$A$4:$BE$1686,U$2,FALSE)),COND!$A$35:$B$41,2,FALSE)</f>
        <v>??</v>
      </c>
      <c r="V210" s="21">
        <f>IF($C210="B",VLOOKUP($A210,Bat!$A$4:$AT$2284,46,FALSE),VLOOKUP($A210,Pit!$A$4:$BD$1664,56,FALSE))</f>
        <v>189</v>
      </c>
      <c r="W210" s="16">
        <f t="shared" si="17"/>
        <v>999</v>
      </c>
      <c r="X210" s="16"/>
      <c r="Y210" s="22">
        <f t="shared" si="18"/>
        <v>256</v>
      </c>
      <c r="Z210" s="16">
        <f>IFERROR(VLOOKUP($D210,Results37!$F$3:$L$1396,Z$1,FALSE),"")</f>
        <v>206</v>
      </c>
      <c r="AA210" s="47">
        <f>IF(ISERROR(VLOOKUP(D210,Results37!$F$3:$O$399,AA$1,FALSE)),"",IF(VLOOKUP(D210,Results37!$F$3:$O$399,AA$1+1,FALSE)=1,"S"&amp;VLOOKUP(D210,Results37!$F$3:$O$399,AA$1,FALSE),VLOOKUP(D210,Results37!$F$3:$O$399,AA$1,FALSE)))</f>
        <v>8</v>
      </c>
      <c r="AB210" s="16">
        <f>IFERROR(VLOOKUP($D210,Results37!$F$3:$L$1396,AB$1,FALSE),"")</f>
        <v>18</v>
      </c>
      <c r="AC210" s="16" t="str">
        <f>IFERROR(VLOOKUP($D210,Results37!$F$3:$L$1396,AC$1,FALSE),"")</f>
        <v>Yuma Bulldozers</v>
      </c>
      <c r="AD210" s="16" t="str">
        <f t="shared" si="19"/>
        <v/>
      </c>
      <c r="AE210" s="20" t="str">
        <f>IF(ISERROR(VLOOKUP($AC210&amp;"-"&amp;$F210&amp;" "&amp;G210,Bonuses!$B$1:$G$1006,4,FALSE)),"",INT(VLOOKUP($AC210&amp;"-"&amp;$F210&amp;" "&amp;$G210,Bonuses!$B$1:$G$1006,4,FALSE)))</f>
        <v/>
      </c>
      <c r="AF210" s="16" t="str">
        <f>IF(ISERROR(VLOOKUP($AC210&amp;"-"&amp;$F210,Bonuses!$B$1:$G$1006,5,FALSE)),"",IF(VLOOKUP($AC210&amp;"-"&amp;$F210,Bonuses!$B$1:$G$1006,5,FALSE)="","",VLOOKUP($AC210&amp;"-"&amp;$F210,Bonuses!$B$1:$G$1006,6,FALSE)&amp;" yrs, "&amp;VLOOKUP($AC210&amp;"-"&amp;$F210,Bonuses!$B$1:$G$1006,5,FALSE)))</f>
        <v/>
      </c>
    </row>
    <row r="211" spans="1:32" s="21" customFormat="1" x14ac:dyDescent="0.25">
      <c r="A211" s="21" t="s">
        <v>3123</v>
      </c>
      <c r="B211" s="21">
        <f t="shared" si="15"/>
        <v>1</v>
      </c>
      <c r="C211" s="21" t="str">
        <f t="shared" si="16"/>
        <v>P</v>
      </c>
      <c r="D211" s="17">
        <f>IF($C211="B",VLOOKUP($A211,Bat!$A$4:$BF$2320,D$1,FALSE),VLOOKUP($A211,Pit!$A$4:$BA$1686,D$2,FALSE))</f>
        <v>4319</v>
      </c>
      <c r="E211" s="16" t="str">
        <f>IF($C211="B",VLOOKUP($A211,Bat!$A$4:$BF$2320,E$1,FALSE),VLOOKUP($A211,Pit!$A$4:$BA$1686,E$2,FALSE))</f>
        <v>SP</v>
      </c>
      <c r="F211" s="16" t="str">
        <f>IF($C211="B",VLOOKUP($A211,Bat!$A$4:$BF$2320,F$1,FALSE),VLOOKUP($A211,Pit!$A$4:$BA$1686,F$2,FALSE))</f>
        <v>Owen</v>
      </c>
      <c r="G211" s="16" t="str">
        <f>IF($C211="B",VLOOKUP($A211,Bat!$A$4:$BF$2320,G$1,FALSE),VLOOKUP($A211,Pit!$A$4:$BA$1686,G$2,FALSE))</f>
        <v>Cameron</v>
      </c>
      <c r="H211" s="16">
        <f>IF($C211="B",VLOOKUP($A211,Bat!$A$4:$BF$2320,H$1,FALSE),VLOOKUP($A211,Pit!$A$4:$BA$1686,H$2,FALSE))</f>
        <v>21</v>
      </c>
      <c r="I211" s="16" t="str">
        <f>IF($C211="B",VLOOKUP($A211,Bat!$A$4:$BF$2320,I$1,FALSE),VLOOKUP($A211,Pit!$A$4:$BA$1686,I$2,FALSE))</f>
        <v>R</v>
      </c>
      <c r="J211" s="16" t="str">
        <f>IF($C211="B",VLOOKUP($A211,Bat!$A$4:$BF$2320,J$1,FALSE),VLOOKUP($A211,Pit!$A$4:$BA$1686,J$2,FALSE))</f>
        <v>R</v>
      </c>
      <c r="K211" s="16" t="str">
        <f>IF($C211="B",VLOOKUP($A211,Bat!$A$4:$BF$2320,K$1,FALSE),VLOOKUP($A211,Pit!$A$4:$BA$1686,K$2,FALSE))</f>
        <v>High</v>
      </c>
      <c r="L211" s="17" t="str">
        <f>IF($C211="B",VLOOKUP($A211,Bat!$A$4:$BF$2320,L$1,FALSE),VLOOKUP($A211,Pit!$A$4:$BA$1686,L$2,FALSE))</f>
        <v>Normal</v>
      </c>
      <c r="M211" s="16">
        <f>IF($C211="B",VLOOKUP($A211,Bat!$A$4:$BF$2320,M$1,FALSE),VLOOKUP($A211,Pit!$A$4:$BA$1686,M$2,FALSE))</f>
        <v>5</v>
      </c>
      <c r="N211" s="16">
        <f>IF($C211="B",VLOOKUP($A211,Bat!$A$4:$BF$2320,N$1,FALSE),VLOOKUP($A211,Pit!$A$4:$BA$1686,N$2,FALSE))</f>
        <v>2</v>
      </c>
      <c r="O211" s="16">
        <f>IF($C211="B",VLOOKUP($A211,Bat!$A$4:$BF$2320,O$1,FALSE),VLOOKUP($A211,Pit!$A$4:$BA$1686,O$2,FALSE))</f>
        <v>4</v>
      </c>
      <c r="P211" s="16" t="str">
        <f>IF($C211="B",VLOOKUP($A211,Bat!$A$4:$BF$2320,P$1,FALSE),VLOOKUP($A211,Pit!$A$4:$BA$1686,P$2,FALSE))</f>
        <v>94-96 Mph</v>
      </c>
      <c r="Q211" s="17">
        <f>IF($C211="B",VLOOKUP($A211,Bat!$A$4:$BF$2320,Q$1,FALSE),VLOOKUP($A211,Pit!$A$4:$BA$1686,Q$2,FALSE))</f>
        <v>9</v>
      </c>
      <c r="R211" s="18">
        <f>IF($C211="B",VLOOKUP($A211,Bat!$A$4:$BF$2320,R$1,FALSE),VLOOKUP($A211,Pit!$A$4:$BA$1686,R$2,FALSE))</f>
        <v>24.424015075279545</v>
      </c>
      <c r="S211" s="19">
        <f>IF($C211="B",VLOOKUP($A211,Bat!$A$4:$BF$2320,S$1,FALSE),VLOOKUP($A211,Pit!$A$4:$BA$1686,S$2,FALSE))</f>
        <v>1.0880973109503442</v>
      </c>
      <c r="T211" s="20" t="str">
        <f>IF($C211="B",VLOOKUP($A211,Bat!$A$4:$BF$2320,T$1,FALSE),VLOOKUP($A211,Pit!$A$4:$BA$1686,T$2,FALSE))</f>
        <v>$200k</v>
      </c>
      <c r="U211" s="17" t="str">
        <f>VLOOKUP(IF($C211="B",VLOOKUP($A211,Bat!$A$4:$AU$2320,U$1,FALSE),VLOOKUP($A211,Pit!$A$4:$BE$1686,U$2,FALSE)),COND!$A$35:$B$41,2,FALSE)</f>
        <v>??</v>
      </c>
      <c r="V211" s="21">
        <f>IF($C211="B",VLOOKUP($A211,Bat!$A$4:$AT$2284,46,FALSE),VLOOKUP($A211,Pit!$A$4:$BD$1664,56,FALSE))</f>
        <v>107</v>
      </c>
      <c r="W211" s="16">
        <f t="shared" si="17"/>
        <v>999</v>
      </c>
      <c r="X211" s="16"/>
      <c r="Y211" s="22">
        <f t="shared" si="18"/>
        <v>264</v>
      </c>
      <c r="Z211" s="16">
        <f>IFERROR(VLOOKUP($D211,Results37!$F$3:$L$1396,Z$1,FALSE),"")</f>
        <v>207</v>
      </c>
      <c r="AA211" s="47">
        <f>IF(ISERROR(VLOOKUP(D211,Results37!$F$3:$O$399,AA$1,FALSE)),"",IF(VLOOKUP(D211,Results37!$F$3:$O$399,AA$1+1,FALSE)=1,"S"&amp;VLOOKUP(D211,Results37!$F$3:$O$399,AA$1,FALSE),VLOOKUP(D211,Results37!$F$3:$O$399,AA$1,FALSE)))</f>
        <v>8</v>
      </c>
      <c r="AB211" s="16">
        <f>IFERROR(VLOOKUP($D211,Results37!$F$3:$L$1396,AB$1,FALSE),"")</f>
        <v>19</v>
      </c>
      <c r="AC211" s="16" t="str">
        <f>IFERROR(VLOOKUP($D211,Results37!$F$3:$L$1396,AC$1,FALSE),"")</f>
        <v>Duluth Warriors</v>
      </c>
      <c r="AD211" s="16" t="str">
        <f t="shared" si="19"/>
        <v/>
      </c>
      <c r="AE211" s="20" t="str">
        <f>IF(ISERROR(VLOOKUP($AC211&amp;"-"&amp;$F211&amp;" "&amp;G211,Bonuses!$B$1:$G$1006,4,FALSE)),"",INT(VLOOKUP($AC211&amp;"-"&amp;$F211&amp;" "&amp;$G211,Bonuses!$B$1:$G$1006,4,FALSE)))</f>
        <v/>
      </c>
      <c r="AF211" s="16" t="str">
        <f>IF(ISERROR(VLOOKUP($AC211&amp;"-"&amp;$F211,Bonuses!$B$1:$G$1006,5,FALSE)),"",IF(VLOOKUP($AC211&amp;"-"&amp;$F211,Bonuses!$B$1:$G$1006,5,FALSE)="","",VLOOKUP($AC211&amp;"-"&amp;$F211,Bonuses!$B$1:$G$1006,6,FALSE)&amp;" yrs, "&amp;VLOOKUP($AC211&amp;"-"&amp;$F211,Bonuses!$B$1:$G$1006,5,FALSE)))</f>
        <v/>
      </c>
    </row>
    <row r="212" spans="1:32" s="21" customFormat="1" x14ac:dyDescent="0.25">
      <c r="A212" s="21" t="s">
        <v>2292</v>
      </c>
      <c r="B212" s="21">
        <f t="shared" si="15"/>
        <v>1</v>
      </c>
      <c r="C212" s="21" t="str">
        <f t="shared" si="16"/>
        <v>P</v>
      </c>
      <c r="D212" s="17">
        <f>IF($C212="B",VLOOKUP($A212,Bat!$A$4:$BF$2320,D$1,FALSE),VLOOKUP($A212,Pit!$A$4:$BA$1686,D$2,FALSE))</f>
        <v>16085</v>
      </c>
      <c r="E212" s="16" t="str">
        <f>IF($C212="B",VLOOKUP($A212,Bat!$A$4:$BF$2320,E$1,FALSE),VLOOKUP($A212,Pit!$A$4:$BA$1686,E$2,FALSE))</f>
        <v>SP</v>
      </c>
      <c r="F212" s="16" t="str">
        <f>IF($C212="B",VLOOKUP($A212,Bat!$A$4:$BF$2320,F$1,FALSE),VLOOKUP($A212,Pit!$A$4:$BA$1686,F$2,FALSE))</f>
        <v>Arie</v>
      </c>
      <c r="G212" s="16" t="str">
        <f>IF($C212="B",VLOOKUP($A212,Bat!$A$4:$BF$2320,G$1,FALSE),VLOOKUP($A212,Pit!$A$4:$BA$1686,G$2,FALSE))</f>
        <v>Homan</v>
      </c>
      <c r="H212" s="16">
        <f>IF($C212="B",VLOOKUP($A212,Bat!$A$4:$BF$2320,H$1,FALSE),VLOOKUP($A212,Pit!$A$4:$BA$1686,H$2,FALSE))</f>
        <v>21</v>
      </c>
      <c r="I212" s="16" t="str">
        <f>IF($C212="B",VLOOKUP($A212,Bat!$A$4:$BF$2320,I$1,FALSE),VLOOKUP($A212,Pit!$A$4:$BA$1686,I$2,FALSE))</f>
        <v>S</v>
      </c>
      <c r="J212" s="16" t="str">
        <f>IF($C212="B",VLOOKUP($A212,Bat!$A$4:$BF$2320,J$1,FALSE),VLOOKUP($A212,Pit!$A$4:$BA$1686,J$2,FALSE))</f>
        <v>R</v>
      </c>
      <c r="K212" s="16" t="str">
        <f>IF($C212="B",VLOOKUP($A212,Bat!$A$4:$BF$2320,K$1,FALSE),VLOOKUP($A212,Pit!$A$4:$BA$1686,K$2,FALSE))</f>
        <v>Normal</v>
      </c>
      <c r="L212" s="17" t="str">
        <f>IF($C212="B",VLOOKUP($A212,Bat!$A$4:$BF$2320,L$1,FALSE),VLOOKUP($A212,Pit!$A$4:$BA$1686,L$2,FALSE))</f>
        <v>Normal</v>
      </c>
      <c r="M212" s="16">
        <f>IF($C212="B",VLOOKUP($A212,Bat!$A$4:$BF$2320,M$1,FALSE),VLOOKUP($A212,Pit!$A$4:$BA$1686,M$2,FALSE))</f>
        <v>6</v>
      </c>
      <c r="N212" s="16">
        <f>IF($C212="B",VLOOKUP($A212,Bat!$A$4:$BF$2320,N$1,FALSE),VLOOKUP($A212,Pit!$A$4:$BA$1686,N$2,FALSE))</f>
        <v>2</v>
      </c>
      <c r="O212" s="16">
        <f>IF($C212="B",VLOOKUP($A212,Bat!$A$4:$BF$2320,O$1,FALSE),VLOOKUP($A212,Pit!$A$4:$BA$1686,O$2,FALSE))</f>
        <v>4</v>
      </c>
      <c r="P212" s="16" t="str">
        <f>IF($C212="B",VLOOKUP($A212,Bat!$A$4:$BF$2320,P$1,FALSE),VLOOKUP($A212,Pit!$A$4:$BA$1686,P$2,FALSE))</f>
        <v>93-95 Mph</v>
      </c>
      <c r="Q212" s="17">
        <f>IF($C212="B",VLOOKUP($A212,Bat!$A$4:$BF$2320,Q$1,FALSE),VLOOKUP($A212,Pit!$A$4:$BA$1686,Q$2,FALSE))</f>
        <v>7</v>
      </c>
      <c r="R212" s="18">
        <f>IF($C212="B",VLOOKUP($A212,Bat!$A$4:$BF$2320,R$1,FALSE),VLOOKUP($A212,Pit!$A$4:$BA$1686,R$2,FALSE))</f>
        <v>28.372811386807459</v>
      </c>
      <c r="S212" s="19">
        <f>IF($C212="B",VLOOKUP($A212,Bat!$A$4:$BF$2320,S$1,FALSE),VLOOKUP($A212,Pit!$A$4:$BA$1686,S$2,FALSE))</f>
        <v>1.4349992452598164</v>
      </c>
      <c r="T212" s="20" t="str">
        <f>IF($C212="B",VLOOKUP($A212,Bat!$A$4:$BF$2320,T$1,FALSE),VLOOKUP($A212,Pit!$A$4:$BA$1686,T$2,FALSE))</f>
        <v>$200k</v>
      </c>
      <c r="U212" s="17" t="str">
        <f>VLOOKUP(IF($C212="B",VLOOKUP($A212,Bat!$A$4:$AU$2320,U$1,FALSE),VLOOKUP($A212,Pit!$A$4:$BE$1686,U$2,FALSE)),COND!$A$35:$B$41,2,FALSE)</f>
        <v>??</v>
      </c>
      <c r="V212" s="21">
        <f>IF($C212="B",VLOOKUP($A212,Bat!$A$4:$AT$2284,46,FALSE),VLOOKUP($A212,Pit!$A$4:$BD$1664,56,FALSE))</f>
        <v>104</v>
      </c>
      <c r="W212" s="16">
        <f t="shared" si="17"/>
        <v>999</v>
      </c>
      <c r="X212" s="16"/>
      <c r="Y212" s="22">
        <f t="shared" si="18"/>
        <v>194</v>
      </c>
      <c r="Z212" s="16">
        <f>IFERROR(VLOOKUP($D212,Results37!$F$3:$L$1396,Z$1,FALSE),"")</f>
        <v>208</v>
      </c>
      <c r="AA212" s="47">
        <f>IF(ISERROR(VLOOKUP(D212,Results37!$F$3:$O$399,AA$1,FALSE)),"",IF(VLOOKUP(D212,Results37!$F$3:$O$399,AA$1+1,FALSE)=1,"S"&amp;VLOOKUP(D212,Results37!$F$3:$O$399,AA$1,FALSE),VLOOKUP(D212,Results37!$F$3:$O$399,AA$1,FALSE)))</f>
        <v>8</v>
      </c>
      <c r="AB212" s="16">
        <f>IFERROR(VLOOKUP($D212,Results37!$F$3:$L$1396,AB$1,FALSE),"")</f>
        <v>20</v>
      </c>
      <c r="AC212" s="16" t="str">
        <f>IFERROR(VLOOKUP($D212,Results37!$F$3:$L$1396,AC$1,FALSE),"")</f>
        <v>West Virginia Alleghenies</v>
      </c>
      <c r="AD212" s="16" t="str">
        <f t="shared" si="19"/>
        <v/>
      </c>
      <c r="AE212" s="20" t="str">
        <f>IF(ISERROR(VLOOKUP($AC212&amp;"-"&amp;$F212&amp;" "&amp;G212,Bonuses!$B$1:$G$1006,4,FALSE)),"",INT(VLOOKUP($AC212&amp;"-"&amp;$F212&amp;" "&amp;$G212,Bonuses!$B$1:$G$1006,4,FALSE)))</f>
        <v/>
      </c>
      <c r="AF212" s="16" t="str">
        <f>IF(ISERROR(VLOOKUP($AC212&amp;"-"&amp;$F212,Bonuses!$B$1:$G$1006,5,FALSE)),"",IF(VLOOKUP($AC212&amp;"-"&amp;$F212,Bonuses!$B$1:$G$1006,5,FALSE)="","",VLOOKUP($AC212&amp;"-"&amp;$F212,Bonuses!$B$1:$G$1006,6,FALSE)&amp;" yrs, "&amp;VLOOKUP($AC212&amp;"-"&amp;$F212,Bonuses!$B$1:$G$1006,5,FALSE)))</f>
        <v/>
      </c>
    </row>
    <row r="213" spans="1:32" s="21" customFormat="1" x14ac:dyDescent="0.25">
      <c r="A213" s="21" t="s">
        <v>2321</v>
      </c>
      <c r="B213" s="21">
        <f t="shared" si="15"/>
        <v>1</v>
      </c>
      <c r="C213" s="21" t="str">
        <f t="shared" si="16"/>
        <v>P</v>
      </c>
      <c r="D213" s="17">
        <f>IF($C213="B",VLOOKUP($A213,Bat!$A$4:$BF$2320,D$1,FALSE),VLOOKUP($A213,Pit!$A$4:$BA$1686,D$2,FALSE))</f>
        <v>16116</v>
      </c>
      <c r="E213" s="16" t="str">
        <f>IF($C213="B",VLOOKUP($A213,Bat!$A$4:$BF$2320,E$1,FALSE),VLOOKUP($A213,Pit!$A$4:$BA$1686,E$2,FALSE))</f>
        <v>SP</v>
      </c>
      <c r="F213" s="16" t="str">
        <f>IF($C213="B",VLOOKUP($A213,Bat!$A$4:$BF$2320,F$1,FALSE),VLOOKUP($A213,Pit!$A$4:$BA$1686,F$2,FALSE))</f>
        <v>Anthony</v>
      </c>
      <c r="G213" s="16" t="str">
        <f>IF($C213="B",VLOOKUP($A213,Bat!$A$4:$BF$2320,G$1,FALSE),VLOOKUP($A213,Pit!$A$4:$BA$1686,G$2,FALSE))</f>
        <v>Maloney</v>
      </c>
      <c r="H213" s="16">
        <f>IF($C213="B",VLOOKUP($A213,Bat!$A$4:$BF$2320,H$1,FALSE),VLOOKUP($A213,Pit!$A$4:$BA$1686,H$2,FALSE))</f>
        <v>18</v>
      </c>
      <c r="I213" s="16" t="str">
        <f>IF($C213="B",VLOOKUP($A213,Bat!$A$4:$BF$2320,I$1,FALSE),VLOOKUP($A213,Pit!$A$4:$BA$1686,I$2,FALSE))</f>
        <v>S</v>
      </c>
      <c r="J213" s="16" t="str">
        <f>IF($C213="B",VLOOKUP($A213,Bat!$A$4:$BF$2320,J$1,FALSE),VLOOKUP($A213,Pit!$A$4:$BA$1686,J$2,FALSE))</f>
        <v>R</v>
      </c>
      <c r="K213" s="16" t="str">
        <f>IF($C213="B",VLOOKUP($A213,Bat!$A$4:$BF$2320,K$1,FALSE),VLOOKUP($A213,Pit!$A$4:$BA$1686,K$2,FALSE))</f>
        <v>Low</v>
      </c>
      <c r="L213" s="17" t="str">
        <f>IF($C213="B",VLOOKUP($A213,Bat!$A$4:$BF$2320,L$1,FALSE),VLOOKUP($A213,Pit!$A$4:$BA$1686,L$2,FALSE))</f>
        <v>Normal</v>
      </c>
      <c r="M213" s="16">
        <f>IF($C213="B",VLOOKUP($A213,Bat!$A$4:$BF$2320,M$1,FALSE),VLOOKUP($A213,Pit!$A$4:$BA$1686,M$2,FALSE))</f>
        <v>4</v>
      </c>
      <c r="N213" s="16">
        <f>IF($C213="B",VLOOKUP($A213,Bat!$A$4:$BF$2320,N$1,FALSE),VLOOKUP($A213,Pit!$A$4:$BA$1686,N$2,FALSE))</f>
        <v>1</v>
      </c>
      <c r="O213" s="16">
        <f>IF($C213="B",VLOOKUP($A213,Bat!$A$4:$BF$2320,O$1,FALSE),VLOOKUP($A213,Pit!$A$4:$BA$1686,O$2,FALSE))</f>
        <v>6</v>
      </c>
      <c r="P213" s="16" t="str">
        <f>IF($C213="B",VLOOKUP($A213,Bat!$A$4:$BF$2320,P$1,FALSE),VLOOKUP($A213,Pit!$A$4:$BA$1686,P$2,FALSE))</f>
        <v>93-95 Mph</v>
      </c>
      <c r="Q213" s="17">
        <f>IF($C213="B",VLOOKUP($A213,Bat!$A$4:$BF$2320,Q$1,FALSE),VLOOKUP($A213,Pit!$A$4:$BA$1686,Q$2,FALSE))</f>
        <v>6</v>
      </c>
      <c r="R213" s="18">
        <f>IF($C213="B",VLOOKUP($A213,Bat!$A$4:$BF$2320,R$1,FALSE),VLOOKUP($A213,Pit!$A$4:$BA$1686,R$2,FALSE))</f>
        <v>24.161040809802593</v>
      </c>
      <c r="S213" s="19">
        <f>IF($C213="B",VLOOKUP($A213,Bat!$A$4:$BF$2320,S$1,FALSE),VLOOKUP($A213,Pit!$A$4:$BA$1686,S$2,FALSE))</f>
        <v>1.0649950098513368</v>
      </c>
      <c r="T213" s="20" t="str">
        <f>IF($C213="B",VLOOKUP($A213,Bat!$A$4:$BF$2320,T$1,FALSE),VLOOKUP($A213,Pit!$A$4:$BA$1686,T$2,FALSE))</f>
        <v>$200k</v>
      </c>
      <c r="U213" s="17" t="str">
        <f>VLOOKUP(IF($C213="B",VLOOKUP($A213,Bat!$A$4:$AU$2320,U$1,FALSE),VLOOKUP($A213,Pit!$A$4:$BE$1686,U$2,FALSE)),COND!$A$35:$B$41,2,FALSE)</f>
        <v>??</v>
      </c>
      <c r="V213" s="21">
        <f>IF($C213="B",VLOOKUP($A213,Bat!$A$4:$AT$2284,46,FALSE),VLOOKUP($A213,Pit!$A$4:$BD$1664,56,FALSE))</f>
        <v>184</v>
      </c>
      <c r="W213" s="16">
        <f t="shared" si="17"/>
        <v>999</v>
      </c>
      <c r="X213" s="16"/>
      <c r="Y213" s="22">
        <f t="shared" si="18"/>
        <v>267</v>
      </c>
      <c r="Z213" s="16">
        <f>IFERROR(VLOOKUP($D213,Results37!$F$3:$L$1396,Z$1,FALSE),"")</f>
        <v>209</v>
      </c>
      <c r="AA213" s="47">
        <f>IF(ISERROR(VLOOKUP(D213,Results37!$F$3:$O$399,AA$1,FALSE)),"",IF(VLOOKUP(D213,Results37!$F$3:$O$399,AA$1+1,FALSE)=1,"S"&amp;VLOOKUP(D213,Results37!$F$3:$O$399,AA$1,FALSE),VLOOKUP(D213,Results37!$F$3:$O$399,AA$1,FALSE)))</f>
        <v>8</v>
      </c>
      <c r="AB213" s="16">
        <f>IFERROR(VLOOKUP($D213,Results37!$F$3:$L$1396,AB$1,FALSE),"")</f>
        <v>21</v>
      </c>
      <c r="AC213" s="16" t="str">
        <f>IFERROR(VLOOKUP($D213,Results37!$F$3:$L$1396,AC$1,FALSE),"")</f>
        <v>Havana Leones</v>
      </c>
      <c r="AD213" s="16" t="str">
        <f t="shared" si="19"/>
        <v/>
      </c>
      <c r="AE213" s="20" t="str">
        <f>IF(ISERROR(VLOOKUP($AC213&amp;"-"&amp;$F213&amp;" "&amp;G213,Bonuses!$B$1:$G$1006,4,FALSE)),"",INT(VLOOKUP($AC213&amp;"-"&amp;$F213&amp;" "&amp;$G213,Bonuses!$B$1:$G$1006,4,FALSE)))</f>
        <v/>
      </c>
      <c r="AF213" s="16" t="str">
        <f>IF(ISERROR(VLOOKUP($AC213&amp;"-"&amp;$F213,Bonuses!$B$1:$G$1006,5,FALSE)),"",IF(VLOOKUP($AC213&amp;"-"&amp;$F213,Bonuses!$B$1:$G$1006,5,FALSE)="","",VLOOKUP($AC213&amp;"-"&amp;$F213,Bonuses!$B$1:$G$1006,6,FALSE)&amp;" yrs, "&amp;VLOOKUP($AC213&amp;"-"&amp;$F213,Bonuses!$B$1:$G$1006,5,FALSE)))</f>
        <v/>
      </c>
    </row>
    <row r="214" spans="1:32" s="21" customFormat="1" x14ac:dyDescent="0.25">
      <c r="A214" s="21" t="s">
        <v>2305</v>
      </c>
      <c r="B214" s="21">
        <f t="shared" si="15"/>
        <v>1</v>
      </c>
      <c r="C214" s="21" t="str">
        <f t="shared" si="16"/>
        <v>P</v>
      </c>
      <c r="D214" s="17">
        <f>IF($C214="B",VLOOKUP($A214,Bat!$A$4:$BF$2320,D$1,FALSE),VLOOKUP($A214,Pit!$A$4:$BA$1686,D$2,FALSE))</f>
        <v>1539</v>
      </c>
      <c r="E214" s="16" t="str">
        <f>IF($C214="B",VLOOKUP($A214,Bat!$A$4:$BF$2320,E$1,FALSE),VLOOKUP($A214,Pit!$A$4:$BA$1686,E$2,FALSE))</f>
        <v>CL</v>
      </c>
      <c r="F214" s="16" t="str">
        <f>IF($C214="B",VLOOKUP($A214,Bat!$A$4:$BF$2320,F$1,FALSE),VLOOKUP($A214,Pit!$A$4:$BA$1686,F$2,FALSE))</f>
        <v>Matt</v>
      </c>
      <c r="G214" s="16" t="str">
        <f>IF($C214="B",VLOOKUP($A214,Bat!$A$4:$BF$2320,G$1,FALSE),VLOOKUP($A214,Pit!$A$4:$BA$1686,G$2,FALSE))</f>
        <v>Orr</v>
      </c>
      <c r="H214" s="16">
        <f>IF($C214="B",VLOOKUP($A214,Bat!$A$4:$BF$2320,H$1,FALSE),VLOOKUP($A214,Pit!$A$4:$BA$1686,H$2,FALSE))</f>
        <v>18</v>
      </c>
      <c r="I214" s="16" t="str">
        <f>IF($C214="B",VLOOKUP($A214,Bat!$A$4:$BF$2320,I$1,FALSE),VLOOKUP($A214,Pit!$A$4:$BA$1686,I$2,FALSE))</f>
        <v>L</v>
      </c>
      <c r="J214" s="16" t="str">
        <f>IF($C214="B",VLOOKUP($A214,Bat!$A$4:$BF$2320,J$1,FALSE),VLOOKUP($A214,Pit!$A$4:$BA$1686,J$2,FALSE))</f>
        <v>L</v>
      </c>
      <c r="K214" s="16" t="str">
        <f>IF($C214="B",VLOOKUP($A214,Bat!$A$4:$BF$2320,K$1,FALSE),VLOOKUP($A214,Pit!$A$4:$BA$1686,K$2,FALSE))</f>
        <v>Normal</v>
      </c>
      <c r="L214" s="17" t="str">
        <f>IF($C214="B",VLOOKUP($A214,Bat!$A$4:$BF$2320,L$1,FALSE),VLOOKUP($A214,Pit!$A$4:$BA$1686,L$2,FALSE))</f>
        <v>Normal</v>
      </c>
      <c r="M214" s="16">
        <f>IF($C214="B",VLOOKUP($A214,Bat!$A$4:$BF$2320,M$1,FALSE),VLOOKUP($A214,Pit!$A$4:$BA$1686,M$2,FALSE))</f>
        <v>4</v>
      </c>
      <c r="N214" s="16">
        <f>IF($C214="B",VLOOKUP($A214,Bat!$A$4:$BF$2320,N$1,FALSE),VLOOKUP($A214,Pit!$A$4:$BA$1686,N$2,FALSE))</f>
        <v>4</v>
      </c>
      <c r="O214" s="16">
        <f>IF($C214="B",VLOOKUP($A214,Bat!$A$4:$BF$2320,O$1,FALSE),VLOOKUP($A214,Pit!$A$4:$BA$1686,O$2,FALSE))</f>
        <v>3</v>
      </c>
      <c r="P214" s="16" t="str">
        <f>IF($C214="B",VLOOKUP($A214,Bat!$A$4:$BF$2320,P$1,FALSE),VLOOKUP($A214,Pit!$A$4:$BA$1686,P$2,FALSE))</f>
        <v>86-88 Mph</v>
      </c>
      <c r="Q214" s="17">
        <f>IF($C214="B",VLOOKUP($A214,Bat!$A$4:$BF$2320,Q$1,FALSE),VLOOKUP($A214,Pit!$A$4:$BA$1686,Q$2,FALSE))</f>
        <v>6</v>
      </c>
      <c r="R214" s="18">
        <f>IF($C214="B",VLOOKUP($A214,Bat!$A$4:$BF$2320,R$1,FALSE),VLOOKUP($A214,Pit!$A$4:$BA$1686,R$2,FALSE))</f>
        <v>22.370894741942109</v>
      </c>
      <c r="S214" s="19">
        <f>IF($C214="B",VLOOKUP($A214,Bat!$A$4:$BF$2320,S$1,FALSE),VLOOKUP($A214,Pit!$A$4:$BA$1686,S$2,FALSE))</f>
        <v>0.90773059694040314</v>
      </c>
      <c r="T214" s="20" t="str">
        <f>IF($C214="B",VLOOKUP($A214,Bat!$A$4:$BF$2320,T$1,FALSE),VLOOKUP($A214,Pit!$A$4:$BA$1686,T$2,FALSE))</f>
        <v>$200k</v>
      </c>
      <c r="U214" s="17" t="str">
        <f>VLOOKUP(IF($C214="B",VLOOKUP($A214,Bat!$A$4:$AU$2320,U$1,FALSE),VLOOKUP($A214,Pit!$A$4:$BE$1686,U$2,FALSE)),COND!$A$35:$B$41,2,FALSE)</f>
        <v>??</v>
      </c>
      <c r="V214" s="21">
        <f>IF($C214="B",VLOOKUP($A214,Bat!$A$4:$AT$2284,46,FALSE),VLOOKUP($A214,Pit!$A$4:$BD$1664,56,FALSE))</f>
        <v>131</v>
      </c>
      <c r="W214" s="16">
        <f t="shared" si="17"/>
        <v>999</v>
      </c>
      <c r="X214" s="16"/>
      <c r="Y214" s="22">
        <f t="shared" si="18"/>
        <v>318</v>
      </c>
      <c r="Z214" s="16">
        <f>IFERROR(VLOOKUP($D214,Results37!$F$3:$L$1396,Z$1,FALSE),"")</f>
        <v>210</v>
      </c>
      <c r="AA214" s="47">
        <f>IF(ISERROR(VLOOKUP(D214,Results37!$F$3:$O$399,AA$1,FALSE)),"",IF(VLOOKUP(D214,Results37!$F$3:$O$399,AA$1+1,FALSE)=1,"S"&amp;VLOOKUP(D214,Results37!$F$3:$O$399,AA$1,FALSE),VLOOKUP(D214,Results37!$F$3:$O$399,AA$1,FALSE)))</f>
        <v>8</v>
      </c>
      <c r="AB214" s="16">
        <f>IFERROR(VLOOKUP($D214,Results37!$F$3:$L$1396,AB$1,FALSE),"")</f>
        <v>22</v>
      </c>
      <c r="AC214" s="16" t="str">
        <f>IFERROR(VLOOKUP($D214,Results37!$F$3:$L$1396,AC$1,FALSE),"")</f>
        <v>Florida Featherheads</v>
      </c>
      <c r="AD214" s="16" t="str">
        <f t="shared" si="19"/>
        <v/>
      </c>
      <c r="AE214" s="20" t="str">
        <f>IF(ISERROR(VLOOKUP($AC214&amp;"-"&amp;$F214&amp;" "&amp;G214,Bonuses!$B$1:$G$1006,4,FALSE)),"",INT(VLOOKUP($AC214&amp;"-"&amp;$F214&amp;" "&amp;$G214,Bonuses!$B$1:$G$1006,4,FALSE)))</f>
        <v/>
      </c>
      <c r="AF214" s="16" t="str">
        <f>IF(ISERROR(VLOOKUP($AC214&amp;"-"&amp;$F214,Bonuses!$B$1:$G$1006,5,FALSE)),"",IF(VLOOKUP($AC214&amp;"-"&amp;$F214,Bonuses!$B$1:$G$1006,5,FALSE)="","",VLOOKUP($AC214&amp;"-"&amp;$F214,Bonuses!$B$1:$G$1006,6,FALSE)&amp;" yrs, "&amp;VLOOKUP($AC214&amp;"-"&amp;$F214,Bonuses!$B$1:$G$1006,5,FALSE)))</f>
        <v/>
      </c>
    </row>
    <row r="215" spans="1:32" s="21" customFormat="1" x14ac:dyDescent="0.25">
      <c r="A215" s="21" t="s">
        <v>1835</v>
      </c>
      <c r="B215" s="21">
        <f t="shared" si="15"/>
        <v>1</v>
      </c>
      <c r="C215" s="21" t="str">
        <f t="shared" si="16"/>
        <v>B</v>
      </c>
      <c r="D215" s="17">
        <f>IF($C215="B",VLOOKUP($A215,Bat!$A$4:$BF$2320,D$1,FALSE),VLOOKUP($A215,Pit!$A$4:$BA$1686,D$2,FALSE))</f>
        <v>11212</v>
      </c>
      <c r="E215" s="16" t="str">
        <f>IF($C215="B",VLOOKUP($A215,Bat!$A$4:$BF$2320,E$1,FALSE),VLOOKUP($A215,Pit!$A$4:$BA$1686,E$2,FALSE))</f>
        <v>3B</v>
      </c>
      <c r="F215" s="16" t="str">
        <f>IF($C215="B",VLOOKUP($A215,Bat!$A$4:$BF$2320,F$1,FALSE),VLOOKUP($A215,Pit!$A$4:$BA$1686,F$2,FALSE))</f>
        <v>Hisayuki</v>
      </c>
      <c r="G215" s="16" t="str">
        <f>IF($C215="B",VLOOKUP($A215,Bat!$A$4:$BF$2320,G$1,FALSE),VLOOKUP($A215,Pit!$A$4:$BA$1686,G$2,FALSE))</f>
        <v>Nakano</v>
      </c>
      <c r="H215" s="16">
        <f>IF($C215="B",VLOOKUP($A215,Bat!$A$4:$BF$2320,H$1,FALSE),VLOOKUP($A215,Pit!$A$4:$BA$1686,H$2,FALSE))</f>
        <v>21</v>
      </c>
      <c r="I215" s="16" t="str">
        <f>IF($C215="B",VLOOKUP($A215,Bat!$A$4:$BF$2320,I$1,FALSE),VLOOKUP($A215,Pit!$A$4:$BA$1686,I$2,FALSE))</f>
        <v>R</v>
      </c>
      <c r="J215" s="16" t="str">
        <f>IF($C215="B",VLOOKUP($A215,Bat!$A$4:$BF$2320,J$1,FALSE),VLOOKUP($A215,Pit!$A$4:$BA$1686,J$2,FALSE))</f>
        <v>R</v>
      </c>
      <c r="K215" s="16" t="str">
        <f>IF($C215="B",VLOOKUP($A215,Bat!$A$4:$BF$2320,K$1,FALSE),VLOOKUP($A215,Pit!$A$4:$BA$1686,K$2,FALSE))</f>
        <v>Low</v>
      </c>
      <c r="L215" s="17" t="str">
        <f>IF($C215="B",VLOOKUP($A215,Bat!$A$4:$BF$2320,L$1,FALSE),VLOOKUP($A215,Pit!$A$4:$BA$1686,L$2,FALSE))</f>
        <v>Low</v>
      </c>
      <c r="M215" s="16">
        <f>IF($C215="B",VLOOKUP($A215,Bat!$A$4:$BF$2320,M$1,FALSE),VLOOKUP($A215,Pit!$A$4:$BA$1686,M$2,FALSE))</f>
        <v>5</v>
      </c>
      <c r="N215" s="16">
        <f>IF($C215="B",VLOOKUP($A215,Bat!$A$4:$BF$2320,N$1,FALSE),VLOOKUP($A215,Pit!$A$4:$BA$1686,N$2,FALSE))</f>
        <v>3</v>
      </c>
      <c r="O215" s="16">
        <f>IF($C215="B",VLOOKUP($A215,Bat!$A$4:$BF$2320,O$1,FALSE),VLOOKUP($A215,Pit!$A$4:$BA$1686,O$2,FALSE))</f>
        <v>4</v>
      </c>
      <c r="P215" s="16">
        <f>IF($C215="B",VLOOKUP($A215,Bat!$A$4:$BF$2320,P$1,FALSE),VLOOKUP($A215,Pit!$A$4:$BA$1686,P$2,FALSE))</f>
        <v>6</v>
      </c>
      <c r="Q215" s="17">
        <f>IF($C215="B",VLOOKUP($A215,Bat!$A$4:$BF$2320,Q$1,FALSE),VLOOKUP($A215,Pit!$A$4:$BA$1686,Q$2,FALSE))</f>
        <v>3</v>
      </c>
      <c r="R215" s="18">
        <f>IF($C215="B",VLOOKUP($A215,Bat!$A$4:$BF$2320,R$1,FALSE),VLOOKUP($A215,Pit!$A$4:$BA$1686,R$2,FALSE))</f>
        <v>11.573868358703683</v>
      </c>
      <c r="S215" s="19">
        <f>IF($C215="B",VLOOKUP($A215,Bat!$A$4:$BF$2320,S$1,FALSE),VLOOKUP($A215,Pit!$A$4:$BA$1686,S$2,FALSE))</f>
        <v>2.0648186503541437</v>
      </c>
      <c r="T215" s="20" t="str">
        <f>IF($C215="B",VLOOKUP($A215,Bat!$A$4:$BF$2320,T$1,FALSE),VLOOKUP($A215,Pit!$A$4:$BA$1686,T$2,FALSE))</f>
        <v>$210k</v>
      </c>
      <c r="U215" s="17" t="str">
        <f>VLOOKUP(IF($C215="B",VLOOKUP($A215,Bat!$A$4:$AU$2320,U$1,FALSE),VLOOKUP($A215,Pit!$A$4:$BE$1686,U$2,FALSE)),COND!$A$35:$B$41,2,FALSE)</f>
        <v>??</v>
      </c>
      <c r="V215" s="21">
        <f>IF($C215="B",VLOOKUP($A215,Bat!$A$4:$AT$2284,46,FALSE),VLOOKUP($A215,Pit!$A$4:$BD$1664,56,FALSE))</f>
        <v>970</v>
      </c>
      <c r="W215" s="16">
        <f t="shared" si="17"/>
        <v>999</v>
      </c>
      <c r="X215" s="16"/>
      <c r="Y215" s="22">
        <f t="shared" si="18"/>
        <v>91</v>
      </c>
      <c r="Z215" s="16">
        <f>IFERROR(VLOOKUP($D215,Results37!$F$3:$L$1396,Z$1,FALSE),"")</f>
        <v>211</v>
      </c>
      <c r="AA215" s="47">
        <f>IF(ISERROR(VLOOKUP(D215,Results37!$F$3:$O$399,AA$1,FALSE)),"",IF(VLOOKUP(D215,Results37!$F$3:$O$399,AA$1+1,FALSE)=1,"S"&amp;VLOOKUP(D215,Results37!$F$3:$O$399,AA$1,FALSE),VLOOKUP(D215,Results37!$F$3:$O$399,AA$1,FALSE)))</f>
        <v>8</v>
      </c>
      <c r="AB215" s="16">
        <f>IFERROR(VLOOKUP($D215,Results37!$F$3:$L$1396,AB$1,FALSE),"")</f>
        <v>23</v>
      </c>
      <c r="AC215" s="16" t="str">
        <f>IFERROR(VLOOKUP($D215,Results37!$F$3:$L$1396,AC$1,FALSE),"")</f>
        <v>Hartford Harpoon</v>
      </c>
      <c r="AD215" s="16" t="str">
        <f t="shared" si="19"/>
        <v/>
      </c>
      <c r="AE215" s="20" t="str">
        <f>IF(ISERROR(VLOOKUP($AC215&amp;"-"&amp;$F215&amp;" "&amp;G215,Bonuses!$B$1:$G$1006,4,FALSE)),"",INT(VLOOKUP($AC215&amp;"-"&amp;$F215&amp;" "&amp;$G215,Bonuses!$B$1:$G$1006,4,FALSE)))</f>
        <v/>
      </c>
      <c r="AF215" s="16" t="str">
        <f>IF(ISERROR(VLOOKUP($AC215&amp;"-"&amp;$F215,Bonuses!$B$1:$G$1006,5,FALSE)),"",IF(VLOOKUP($AC215&amp;"-"&amp;$F215,Bonuses!$B$1:$G$1006,5,FALSE)="","",VLOOKUP($AC215&amp;"-"&amp;$F215,Bonuses!$B$1:$G$1006,6,FALSE)&amp;" yrs, "&amp;VLOOKUP($AC215&amp;"-"&amp;$F215,Bonuses!$B$1:$G$1006,5,FALSE)))</f>
        <v/>
      </c>
    </row>
    <row r="216" spans="1:32" s="21" customFormat="1" x14ac:dyDescent="0.25">
      <c r="A216" s="21" t="s">
        <v>2068</v>
      </c>
      <c r="B216" s="21">
        <f t="shared" si="15"/>
        <v>1</v>
      </c>
      <c r="C216" s="21" t="str">
        <f t="shared" si="16"/>
        <v>B</v>
      </c>
      <c r="D216" s="17">
        <f>IF($C216="B",VLOOKUP($A216,Bat!$A$4:$BF$2320,D$1,FALSE),VLOOKUP($A216,Pit!$A$4:$BA$1686,D$2,FALSE))</f>
        <v>9579</v>
      </c>
      <c r="E216" s="16" t="str">
        <f>IF($C216="B",VLOOKUP($A216,Bat!$A$4:$BF$2320,E$1,FALSE),VLOOKUP($A216,Pit!$A$4:$BA$1686,E$2,FALSE))</f>
        <v>SS</v>
      </c>
      <c r="F216" s="16" t="str">
        <f>IF($C216="B",VLOOKUP($A216,Bat!$A$4:$BF$2320,F$1,FALSE),VLOOKUP($A216,Pit!$A$4:$BA$1686,F$2,FALSE))</f>
        <v>Brandon</v>
      </c>
      <c r="G216" s="16" t="str">
        <f>IF($C216="B",VLOOKUP($A216,Bat!$A$4:$BF$2320,G$1,FALSE),VLOOKUP($A216,Pit!$A$4:$BA$1686,G$2,FALSE))</f>
        <v>Williams</v>
      </c>
      <c r="H216" s="16">
        <f>IF($C216="B",VLOOKUP($A216,Bat!$A$4:$BF$2320,H$1,FALSE),VLOOKUP($A216,Pit!$A$4:$BA$1686,H$2,FALSE))</f>
        <v>21</v>
      </c>
      <c r="I216" s="16" t="str">
        <f>IF($C216="B",VLOOKUP($A216,Bat!$A$4:$BF$2320,I$1,FALSE),VLOOKUP($A216,Pit!$A$4:$BA$1686,I$2,FALSE))</f>
        <v>R</v>
      </c>
      <c r="J216" s="16" t="str">
        <f>IF($C216="B",VLOOKUP($A216,Bat!$A$4:$BF$2320,J$1,FALSE),VLOOKUP($A216,Pit!$A$4:$BA$1686,J$2,FALSE))</f>
        <v>R</v>
      </c>
      <c r="K216" s="16" t="str">
        <f>IF($C216="B",VLOOKUP($A216,Bat!$A$4:$BF$2320,K$1,FALSE),VLOOKUP($A216,Pit!$A$4:$BA$1686,K$2,FALSE))</f>
        <v>Low</v>
      </c>
      <c r="L216" s="17" t="str">
        <f>IF($C216="B",VLOOKUP($A216,Bat!$A$4:$BF$2320,L$1,FALSE),VLOOKUP($A216,Pit!$A$4:$BA$1686,L$2,FALSE))</f>
        <v>Normal</v>
      </c>
      <c r="M216" s="16">
        <f>IF($C216="B",VLOOKUP($A216,Bat!$A$4:$BF$2320,M$1,FALSE),VLOOKUP($A216,Pit!$A$4:$BA$1686,M$2,FALSE))</f>
        <v>2</v>
      </c>
      <c r="N216" s="16">
        <f>IF($C216="B",VLOOKUP($A216,Bat!$A$4:$BF$2320,N$1,FALSE),VLOOKUP($A216,Pit!$A$4:$BA$1686,N$2,FALSE))</f>
        <v>2</v>
      </c>
      <c r="O216" s="16">
        <f>IF($C216="B",VLOOKUP($A216,Bat!$A$4:$BF$2320,O$1,FALSE),VLOOKUP($A216,Pit!$A$4:$BA$1686,O$2,FALSE))</f>
        <v>2</v>
      </c>
      <c r="P216" s="16">
        <f>IF($C216="B",VLOOKUP($A216,Bat!$A$4:$BF$2320,P$1,FALSE),VLOOKUP($A216,Pit!$A$4:$BA$1686,P$2,FALSE))</f>
        <v>4</v>
      </c>
      <c r="Q216" s="17">
        <f>IF($C216="B",VLOOKUP($A216,Bat!$A$4:$BF$2320,Q$1,FALSE),VLOOKUP($A216,Pit!$A$4:$BA$1686,Q$2,FALSE))</f>
        <v>5</v>
      </c>
      <c r="R216" s="18">
        <f>IF($C216="B",VLOOKUP($A216,Bat!$A$4:$BF$2320,R$1,FALSE),VLOOKUP($A216,Pit!$A$4:$BA$1686,R$2,FALSE))</f>
        <v>-2.8064324093072024</v>
      </c>
      <c r="S216" s="19">
        <f>IF($C216="B",VLOOKUP($A216,Bat!$A$4:$BF$2320,S$1,FALSE),VLOOKUP($A216,Pit!$A$4:$BA$1686,S$2,FALSE))</f>
        <v>1.4526802480083976E-2</v>
      </c>
      <c r="T216" s="20" t="str">
        <f>IF($C216="B",VLOOKUP($A216,Bat!$A$4:$BF$2320,T$1,FALSE),VLOOKUP($A216,Pit!$A$4:$BA$1686,T$2,FALSE))</f>
        <v>$190k</v>
      </c>
      <c r="U216" s="17" t="str">
        <f>VLOOKUP(IF($C216="B",VLOOKUP($A216,Bat!$A$4:$AU$2320,U$1,FALSE),VLOOKUP($A216,Pit!$A$4:$BE$1686,U$2,FALSE)),COND!$A$35:$B$41,2,FALSE)</f>
        <v>??</v>
      </c>
      <c r="V216" s="21">
        <f>IF($C216="B",VLOOKUP($A216,Bat!$A$4:$AT$2284,46,FALSE),VLOOKUP($A216,Pit!$A$4:$BD$1664,56,FALSE))</f>
        <v>319</v>
      </c>
      <c r="W216" s="16">
        <f t="shared" si="17"/>
        <v>999</v>
      </c>
      <c r="X216" s="16"/>
      <c r="Y216" s="22">
        <f t="shared" si="18"/>
        <v>723</v>
      </c>
      <c r="Z216" s="16">
        <f>IFERROR(VLOOKUP($D216,Results37!$F$3:$L$1396,Z$1,FALSE),"")</f>
        <v>212</v>
      </c>
      <c r="AA216" s="47">
        <f>IF(ISERROR(VLOOKUP(D216,Results37!$F$3:$O$399,AA$1,FALSE)),"",IF(VLOOKUP(D216,Results37!$F$3:$O$399,AA$1+1,FALSE)=1,"S"&amp;VLOOKUP(D216,Results37!$F$3:$O$399,AA$1,FALSE),VLOOKUP(D216,Results37!$F$3:$O$399,AA$1,FALSE)))</f>
        <v>8</v>
      </c>
      <c r="AB216" s="16">
        <f>IFERROR(VLOOKUP($D216,Results37!$F$3:$L$1396,AB$1,FALSE),"")</f>
        <v>24</v>
      </c>
      <c r="AC216" s="16" t="str">
        <f>IFERROR(VLOOKUP($D216,Results37!$F$3:$L$1396,AC$1,FALSE),"")</f>
        <v>Aurora Borealis</v>
      </c>
      <c r="AD216" s="16" t="str">
        <f t="shared" si="19"/>
        <v/>
      </c>
      <c r="AE216" s="20" t="str">
        <f>IF(ISERROR(VLOOKUP($AC216&amp;"-"&amp;$F216&amp;" "&amp;G216,Bonuses!$B$1:$G$1006,4,FALSE)),"",INT(VLOOKUP($AC216&amp;"-"&amp;$F216&amp;" "&amp;$G216,Bonuses!$B$1:$G$1006,4,FALSE)))</f>
        <v/>
      </c>
      <c r="AF216" s="16" t="str">
        <f>IF(ISERROR(VLOOKUP($AC216&amp;"-"&amp;$F216,Bonuses!$B$1:$G$1006,5,FALSE)),"",IF(VLOOKUP($AC216&amp;"-"&amp;$F216,Bonuses!$B$1:$G$1006,5,FALSE)="","",VLOOKUP($AC216&amp;"-"&amp;$F216,Bonuses!$B$1:$G$1006,6,FALSE)&amp;" yrs, "&amp;VLOOKUP($AC216&amp;"-"&amp;$F216,Bonuses!$B$1:$G$1006,5,FALSE)))</f>
        <v/>
      </c>
    </row>
    <row r="217" spans="1:32" s="21" customFormat="1" x14ac:dyDescent="0.25">
      <c r="A217" s="21" t="s">
        <v>1821</v>
      </c>
      <c r="B217" s="21">
        <f t="shared" si="15"/>
        <v>1</v>
      </c>
      <c r="C217" s="21" t="str">
        <f t="shared" si="16"/>
        <v>B</v>
      </c>
      <c r="D217" s="17">
        <f>IF($C217="B",VLOOKUP($A217,Bat!$A$4:$BF$2320,D$1,FALSE),VLOOKUP($A217,Pit!$A$4:$BA$1686,D$2,FALSE))</f>
        <v>14741</v>
      </c>
      <c r="E217" s="16" t="str">
        <f>IF($C217="B",VLOOKUP($A217,Bat!$A$4:$BF$2320,E$1,FALSE),VLOOKUP($A217,Pit!$A$4:$BA$1686,E$2,FALSE))</f>
        <v>C</v>
      </c>
      <c r="F217" s="16" t="str">
        <f>IF($C217="B",VLOOKUP($A217,Bat!$A$4:$BF$2320,F$1,FALSE),VLOOKUP($A217,Pit!$A$4:$BA$1686,F$2,FALSE))</f>
        <v>Patrick</v>
      </c>
      <c r="G217" s="16" t="str">
        <f>IF($C217="B",VLOOKUP($A217,Bat!$A$4:$BF$2320,G$1,FALSE),VLOOKUP($A217,Pit!$A$4:$BA$1686,G$2,FALSE))</f>
        <v>Anderson</v>
      </c>
      <c r="H217" s="16">
        <f>IF($C217="B",VLOOKUP($A217,Bat!$A$4:$BF$2320,H$1,FALSE),VLOOKUP($A217,Pit!$A$4:$BA$1686,H$2,FALSE))</f>
        <v>21</v>
      </c>
      <c r="I217" s="16" t="str">
        <f>IF($C217="B",VLOOKUP($A217,Bat!$A$4:$BF$2320,I$1,FALSE),VLOOKUP($A217,Pit!$A$4:$BA$1686,I$2,FALSE))</f>
        <v>R</v>
      </c>
      <c r="J217" s="16" t="str">
        <f>IF($C217="B",VLOOKUP($A217,Bat!$A$4:$BF$2320,J$1,FALSE),VLOOKUP($A217,Pit!$A$4:$BA$1686,J$2,FALSE))</f>
        <v>R</v>
      </c>
      <c r="K217" s="16" t="str">
        <f>IF($C217="B",VLOOKUP($A217,Bat!$A$4:$BF$2320,K$1,FALSE),VLOOKUP($A217,Pit!$A$4:$BA$1686,K$2,FALSE))</f>
        <v>Normal</v>
      </c>
      <c r="L217" s="17" t="str">
        <f>IF($C217="B",VLOOKUP($A217,Bat!$A$4:$BF$2320,L$1,FALSE),VLOOKUP($A217,Pit!$A$4:$BA$1686,L$2,FALSE))</f>
        <v>Normal</v>
      </c>
      <c r="M217" s="16">
        <f>IF($C217="B",VLOOKUP($A217,Bat!$A$4:$BF$2320,M$1,FALSE),VLOOKUP($A217,Pit!$A$4:$BA$1686,M$2,FALSE))</f>
        <v>4</v>
      </c>
      <c r="N217" s="16">
        <f>IF($C217="B",VLOOKUP($A217,Bat!$A$4:$BF$2320,N$1,FALSE),VLOOKUP($A217,Pit!$A$4:$BA$1686,N$2,FALSE))</f>
        <v>4</v>
      </c>
      <c r="O217" s="16">
        <f>IF($C217="B",VLOOKUP($A217,Bat!$A$4:$BF$2320,O$1,FALSE),VLOOKUP($A217,Pit!$A$4:$BA$1686,O$2,FALSE))</f>
        <v>4</v>
      </c>
      <c r="P217" s="16">
        <f>IF($C217="B",VLOOKUP($A217,Bat!$A$4:$BF$2320,P$1,FALSE),VLOOKUP($A217,Pit!$A$4:$BA$1686,P$2,FALSE))</f>
        <v>7</v>
      </c>
      <c r="Q217" s="17">
        <f>IF($C217="B",VLOOKUP($A217,Bat!$A$4:$BF$2320,Q$1,FALSE),VLOOKUP($A217,Pit!$A$4:$BA$1686,Q$2,FALSE))</f>
        <v>5</v>
      </c>
      <c r="R217" s="18">
        <f>IF($C217="B",VLOOKUP($A217,Bat!$A$4:$BF$2320,R$1,FALSE),VLOOKUP($A217,Pit!$A$4:$BA$1686,R$2,FALSE))</f>
        <v>9.8661303849684732</v>
      </c>
      <c r="S217" s="19">
        <f>IF($C217="B",VLOOKUP($A217,Bat!$A$4:$BF$2320,S$1,FALSE),VLOOKUP($A217,Pit!$A$4:$BA$1686,S$2,FALSE))</f>
        <v>1.8213354783162488</v>
      </c>
      <c r="T217" s="20" t="str">
        <f>IF($C217="B",VLOOKUP($A217,Bat!$A$4:$BF$2320,T$1,FALSE),VLOOKUP($A217,Pit!$A$4:$BA$1686,T$2,FALSE))</f>
        <v>$200k</v>
      </c>
      <c r="U217" s="17" t="str">
        <f>VLOOKUP(IF($C217="B",VLOOKUP($A217,Bat!$A$4:$AU$2320,U$1,FALSE),VLOOKUP($A217,Pit!$A$4:$BE$1686,U$2,FALSE)),COND!$A$35:$B$41,2,FALSE)</f>
        <v>??</v>
      </c>
      <c r="V217" s="21">
        <f>IF($C217="B",VLOOKUP($A217,Bat!$A$4:$AT$2284,46,FALSE),VLOOKUP($A217,Pit!$A$4:$BD$1664,56,FALSE))</f>
        <v>64</v>
      </c>
      <c r="W217" s="16">
        <f t="shared" si="17"/>
        <v>999</v>
      </c>
      <c r="X217" s="16"/>
      <c r="Y217" s="22">
        <f t="shared" si="18"/>
        <v>121</v>
      </c>
      <c r="Z217" s="16">
        <f>IFERROR(VLOOKUP($D217,Results37!$F$3:$L$1396,Z$1,FALSE),"")</f>
        <v>213</v>
      </c>
      <c r="AA217" s="47">
        <f>IF(ISERROR(VLOOKUP(D217,Results37!$F$3:$O$399,AA$1,FALSE)),"",IF(VLOOKUP(D217,Results37!$F$3:$O$399,AA$1+1,FALSE)=1,"S"&amp;VLOOKUP(D217,Results37!$F$3:$O$399,AA$1,FALSE),VLOOKUP(D217,Results37!$F$3:$O$399,AA$1,FALSE)))</f>
        <v>8</v>
      </c>
      <c r="AB217" s="16">
        <f>IFERROR(VLOOKUP($D217,Results37!$F$3:$L$1396,AB$1,FALSE),"")</f>
        <v>25</v>
      </c>
      <c r="AC217" s="16" t="str">
        <f>IFERROR(VLOOKUP($D217,Results37!$F$3:$L$1396,AC$1,FALSE),"")</f>
        <v>Shin Seiki Evas</v>
      </c>
      <c r="AD217" s="16" t="str">
        <f t="shared" si="19"/>
        <v/>
      </c>
      <c r="AE217" s="20" t="str">
        <f>IF(ISERROR(VLOOKUP($AC217&amp;"-"&amp;$F217&amp;" "&amp;G217,Bonuses!$B$1:$G$1006,4,FALSE)),"",INT(VLOOKUP($AC217&amp;"-"&amp;$F217&amp;" "&amp;$G217,Bonuses!$B$1:$G$1006,4,FALSE)))</f>
        <v/>
      </c>
      <c r="AF217" s="16" t="str">
        <f>IF(ISERROR(VLOOKUP($AC217&amp;"-"&amp;$F217,Bonuses!$B$1:$G$1006,5,FALSE)),"",IF(VLOOKUP($AC217&amp;"-"&amp;$F217,Bonuses!$B$1:$G$1006,5,FALSE)="","",VLOOKUP($AC217&amp;"-"&amp;$F217,Bonuses!$B$1:$G$1006,6,FALSE)&amp;" yrs, "&amp;VLOOKUP($AC217&amp;"-"&amp;$F217,Bonuses!$B$1:$G$1006,5,FALSE)))</f>
        <v/>
      </c>
    </row>
    <row r="218" spans="1:32" s="21" customFormat="1" x14ac:dyDescent="0.25">
      <c r="A218" s="21" t="s">
        <v>2346</v>
      </c>
      <c r="B218" s="21">
        <f t="shared" si="15"/>
        <v>1</v>
      </c>
      <c r="C218" s="21" t="str">
        <f t="shared" si="16"/>
        <v>P</v>
      </c>
      <c r="D218" s="17">
        <f>IF($C218="B",VLOOKUP($A218,Bat!$A$4:$BF$2320,D$1,FALSE),VLOOKUP($A218,Pit!$A$4:$BA$1686,D$2,FALSE))</f>
        <v>9038</v>
      </c>
      <c r="E218" s="16" t="str">
        <f>IF($C218="B",VLOOKUP($A218,Bat!$A$4:$BF$2320,E$1,FALSE),VLOOKUP($A218,Pit!$A$4:$BA$1686,E$2,FALSE))</f>
        <v>RP</v>
      </c>
      <c r="F218" s="16" t="str">
        <f>IF($C218="B",VLOOKUP($A218,Bat!$A$4:$BF$2320,F$1,FALSE),VLOOKUP($A218,Pit!$A$4:$BA$1686,F$2,FALSE))</f>
        <v>Dave</v>
      </c>
      <c r="G218" s="16" t="str">
        <f>IF($C218="B",VLOOKUP($A218,Bat!$A$4:$BF$2320,G$1,FALSE),VLOOKUP($A218,Pit!$A$4:$BA$1686,G$2,FALSE))</f>
        <v>Marshall</v>
      </c>
      <c r="H218" s="16">
        <f>IF($C218="B",VLOOKUP($A218,Bat!$A$4:$BF$2320,H$1,FALSE),VLOOKUP($A218,Pit!$A$4:$BA$1686,H$2,FALSE))</f>
        <v>21</v>
      </c>
      <c r="I218" s="16" t="str">
        <f>IF($C218="B",VLOOKUP($A218,Bat!$A$4:$BF$2320,I$1,FALSE),VLOOKUP($A218,Pit!$A$4:$BA$1686,I$2,FALSE))</f>
        <v>R</v>
      </c>
      <c r="J218" s="16" t="str">
        <f>IF($C218="B",VLOOKUP($A218,Bat!$A$4:$BF$2320,J$1,FALSE),VLOOKUP($A218,Pit!$A$4:$BA$1686,J$2,FALSE))</f>
        <v>R</v>
      </c>
      <c r="K218" s="16" t="str">
        <f>IF($C218="B",VLOOKUP($A218,Bat!$A$4:$BF$2320,K$1,FALSE),VLOOKUP($A218,Pit!$A$4:$BA$1686,K$2,FALSE))</f>
        <v>Normal</v>
      </c>
      <c r="L218" s="17" t="str">
        <f>IF($C218="B",VLOOKUP($A218,Bat!$A$4:$BF$2320,L$1,FALSE),VLOOKUP($A218,Pit!$A$4:$BA$1686,L$2,FALSE))</f>
        <v>Normal</v>
      </c>
      <c r="M218" s="16">
        <f>IF($C218="B",VLOOKUP($A218,Bat!$A$4:$BF$2320,M$1,FALSE),VLOOKUP($A218,Pit!$A$4:$BA$1686,M$2,FALSE))</f>
        <v>6</v>
      </c>
      <c r="N218" s="16">
        <f>IF($C218="B",VLOOKUP($A218,Bat!$A$4:$BF$2320,N$1,FALSE),VLOOKUP($A218,Pit!$A$4:$BA$1686,N$2,FALSE))</f>
        <v>3</v>
      </c>
      <c r="O218" s="16">
        <f>IF($C218="B",VLOOKUP($A218,Bat!$A$4:$BF$2320,O$1,FALSE),VLOOKUP($A218,Pit!$A$4:$BA$1686,O$2,FALSE))</f>
        <v>1</v>
      </c>
      <c r="P218" s="16" t="str">
        <f>IF($C218="B",VLOOKUP($A218,Bat!$A$4:$BF$2320,P$1,FALSE),VLOOKUP($A218,Pit!$A$4:$BA$1686,P$2,FALSE))</f>
        <v>95-97 Mph</v>
      </c>
      <c r="Q218" s="17">
        <f>IF($C218="B",VLOOKUP($A218,Bat!$A$4:$BF$2320,Q$1,FALSE),VLOOKUP($A218,Pit!$A$4:$BA$1686,Q$2,FALSE))</f>
        <v>8</v>
      </c>
      <c r="R218" s="18">
        <f>IF($C218="B",VLOOKUP($A218,Bat!$A$4:$BF$2320,R$1,FALSE),VLOOKUP($A218,Pit!$A$4:$BA$1686,R$2,FALSE))</f>
        <v>16.455961614749313</v>
      </c>
      <c r="S218" s="19">
        <f>IF($C218="B",VLOOKUP($A218,Bat!$A$4:$BF$2320,S$1,FALSE),VLOOKUP($A218,Pit!$A$4:$BA$1686,S$2,FALSE))</f>
        <v>0.38810345457701001</v>
      </c>
      <c r="T218" s="20" t="str">
        <f>IF($C218="B",VLOOKUP($A218,Bat!$A$4:$BF$2320,T$1,FALSE),VLOOKUP($A218,Pit!$A$4:$BA$1686,T$2,FALSE))</f>
        <v>$200k</v>
      </c>
      <c r="U218" s="17" t="str">
        <f>VLOOKUP(IF($C218="B",VLOOKUP($A218,Bat!$A$4:$AU$2320,U$1,FALSE),VLOOKUP($A218,Pit!$A$4:$BE$1686,U$2,FALSE)),COND!$A$35:$B$41,2,FALSE)</f>
        <v>??</v>
      </c>
      <c r="V218" s="21">
        <f>IF($C218="B",VLOOKUP($A218,Bat!$A$4:$AT$2284,46,FALSE),VLOOKUP($A218,Pit!$A$4:$BD$1664,56,FALSE))</f>
        <v>146</v>
      </c>
      <c r="W218" s="16">
        <f t="shared" si="17"/>
        <v>999</v>
      </c>
      <c r="X218" s="16"/>
      <c r="Y218" s="22">
        <f t="shared" si="18"/>
        <v>522</v>
      </c>
      <c r="Z218" s="16">
        <f>IFERROR(VLOOKUP($D218,Results37!$F$3:$L$1396,Z$1,FALSE),"")</f>
        <v>214</v>
      </c>
      <c r="AA218" s="47">
        <f>IF(ISERROR(VLOOKUP(D218,Results37!$F$3:$O$399,AA$1,FALSE)),"",IF(VLOOKUP(D218,Results37!$F$3:$O$399,AA$1+1,FALSE)=1,"S"&amp;VLOOKUP(D218,Results37!$F$3:$O$399,AA$1,FALSE),VLOOKUP(D218,Results37!$F$3:$O$399,AA$1,FALSE)))</f>
        <v>8</v>
      </c>
      <c r="AB218" s="16">
        <f>IFERROR(VLOOKUP($D218,Results37!$F$3:$L$1396,AB$1,FALSE),"")</f>
        <v>26</v>
      </c>
      <c r="AC218" s="16" t="str">
        <f>IFERROR(VLOOKUP($D218,Results37!$F$3:$L$1396,AC$1,FALSE),"")</f>
        <v>Okinawa Shisa</v>
      </c>
      <c r="AD218" s="16" t="str">
        <f t="shared" si="19"/>
        <v/>
      </c>
      <c r="AE218" s="20" t="str">
        <f>IF(ISERROR(VLOOKUP($AC218&amp;"-"&amp;$F218&amp;" "&amp;G218,Bonuses!$B$1:$G$1006,4,FALSE)),"",INT(VLOOKUP($AC218&amp;"-"&amp;$F218&amp;" "&amp;$G218,Bonuses!$B$1:$G$1006,4,FALSE)))</f>
        <v/>
      </c>
      <c r="AF218" s="16" t="str">
        <f>IF(ISERROR(VLOOKUP($AC218&amp;"-"&amp;$F218,Bonuses!$B$1:$G$1006,5,FALSE)),"",IF(VLOOKUP($AC218&amp;"-"&amp;$F218,Bonuses!$B$1:$G$1006,5,FALSE)="","",VLOOKUP($AC218&amp;"-"&amp;$F218,Bonuses!$B$1:$G$1006,6,FALSE)&amp;" yrs, "&amp;VLOOKUP($AC218&amp;"-"&amp;$F218,Bonuses!$B$1:$G$1006,5,FALSE)))</f>
        <v/>
      </c>
    </row>
    <row r="219" spans="1:32" s="21" customFormat="1" x14ac:dyDescent="0.25">
      <c r="A219" s="21" t="s">
        <v>2609</v>
      </c>
      <c r="B219" s="21">
        <f t="shared" si="15"/>
        <v>1</v>
      </c>
      <c r="C219" s="21" t="str">
        <f t="shared" si="16"/>
        <v>P</v>
      </c>
      <c r="D219" s="17">
        <f>IF($C219="B",VLOOKUP($A219,Bat!$A$4:$BF$2320,D$1,FALSE),VLOOKUP($A219,Pit!$A$4:$BA$1686,D$2,FALSE))</f>
        <v>2065</v>
      </c>
      <c r="E219" s="16" t="str">
        <f>IF($C219="B",VLOOKUP($A219,Bat!$A$4:$BF$2320,E$1,FALSE),VLOOKUP($A219,Pit!$A$4:$BA$1686,E$2,FALSE))</f>
        <v>SP</v>
      </c>
      <c r="F219" s="16" t="str">
        <f>IF($C219="B",VLOOKUP($A219,Bat!$A$4:$BF$2320,F$1,FALSE),VLOOKUP($A219,Pit!$A$4:$BA$1686,F$2,FALSE))</f>
        <v>Justin</v>
      </c>
      <c r="G219" s="16" t="str">
        <f>IF($C219="B",VLOOKUP($A219,Bat!$A$4:$BF$2320,G$1,FALSE),VLOOKUP($A219,Pit!$A$4:$BA$1686,G$2,FALSE))</f>
        <v>Anderson</v>
      </c>
      <c r="H219" s="16">
        <f>IF($C219="B",VLOOKUP($A219,Bat!$A$4:$BF$2320,H$1,FALSE),VLOOKUP($A219,Pit!$A$4:$BA$1686,H$2,FALSE))</f>
        <v>23</v>
      </c>
      <c r="I219" s="16" t="str">
        <f>IF($C219="B",VLOOKUP($A219,Bat!$A$4:$BF$2320,I$1,FALSE),VLOOKUP($A219,Pit!$A$4:$BA$1686,I$2,FALSE))</f>
        <v>R</v>
      </c>
      <c r="J219" s="16" t="str">
        <f>IF($C219="B",VLOOKUP($A219,Bat!$A$4:$BF$2320,J$1,FALSE),VLOOKUP($A219,Pit!$A$4:$BA$1686,J$2,FALSE))</f>
        <v>R</v>
      </c>
      <c r="K219" s="16" t="str">
        <f>IF($C219="B",VLOOKUP($A219,Bat!$A$4:$BF$2320,K$1,FALSE),VLOOKUP($A219,Pit!$A$4:$BA$1686,K$2,FALSE))</f>
        <v>High</v>
      </c>
      <c r="L219" s="17" t="str">
        <f>IF($C219="B",VLOOKUP($A219,Bat!$A$4:$BF$2320,L$1,FALSE),VLOOKUP($A219,Pit!$A$4:$BA$1686,L$2,FALSE))</f>
        <v>Normal</v>
      </c>
      <c r="M219" s="16">
        <f>IF($C219="B",VLOOKUP($A219,Bat!$A$4:$BF$2320,M$1,FALSE),VLOOKUP($A219,Pit!$A$4:$BA$1686,M$2,FALSE))</f>
        <v>4</v>
      </c>
      <c r="N219" s="16">
        <f>IF($C219="B",VLOOKUP($A219,Bat!$A$4:$BF$2320,N$1,FALSE),VLOOKUP($A219,Pit!$A$4:$BA$1686,N$2,FALSE))</f>
        <v>2</v>
      </c>
      <c r="O219" s="16">
        <f>IF($C219="B",VLOOKUP($A219,Bat!$A$4:$BF$2320,O$1,FALSE),VLOOKUP($A219,Pit!$A$4:$BA$1686,O$2,FALSE))</f>
        <v>2</v>
      </c>
      <c r="P219" s="16" t="str">
        <f>IF($C219="B",VLOOKUP($A219,Bat!$A$4:$BF$2320,P$1,FALSE),VLOOKUP($A219,Pit!$A$4:$BA$1686,P$2,FALSE))</f>
        <v>93-95 Mph</v>
      </c>
      <c r="Q219" s="17">
        <f>IF($C219="B",VLOOKUP($A219,Bat!$A$4:$BF$2320,Q$1,FALSE),VLOOKUP($A219,Pit!$A$4:$BA$1686,Q$2,FALSE))</f>
        <v>8</v>
      </c>
      <c r="R219" s="18">
        <f>IF($C219="B",VLOOKUP($A219,Bat!$A$4:$BF$2320,R$1,FALSE),VLOOKUP($A219,Pit!$A$4:$BA$1686,R$2,FALSE))</f>
        <v>8.6157364361473441</v>
      </c>
      <c r="S219" s="19">
        <f>IF($C219="B",VLOOKUP($A219,Bat!$A$4:$BF$2320,S$1,FALSE),VLOOKUP($A219,Pit!$A$4:$BA$1686,S$2,FALSE))</f>
        <v>-0.30066068145574443</v>
      </c>
      <c r="T219" s="20" t="str">
        <f>IF($C219="B",VLOOKUP($A219,Bat!$A$4:$BF$2320,T$1,FALSE),VLOOKUP($A219,Pit!$A$4:$BA$1686,T$2,FALSE))</f>
        <v>-</v>
      </c>
      <c r="U219" s="17" t="str">
        <f>VLOOKUP(IF($C219="B",VLOOKUP($A219,Bat!$A$4:$AU$2320,U$1,FALSE),VLOOKUP($A219,Pit!$A$4:$BE$1686,U$2,FALSE)),COND!$A$35:$B$41,2,FALSE)</f>
        <v>??</v>
      </c>
      <c r="V219" s="21">
        <f>IF($C219="B",VLOOKUP($A219,Bat!$A$4:$AT$2284,46,FALSE),VLOOKUP($A219,Pit!$A$4:$BD$1664,56,FALSE))</f>
        <v>548</v>
      </c>
      <c r="W219" s="16">
        <f t="shared" si="17"/>
        <v>999</v>
      </c>
      <c r="X219" s="16"/>
      <c r="Y219" s="22">
        <f t="shared" si="18"/>
        <v>935</v>
      </c>
      <c r="Z219" s="16">
        <f>IFERROR(VLOOKUP($D219,Results37!$F$3:$L$1396,Z$1,FALSE),"")</f>
        <v>215</v>
      </c>
      <c r="AA219" s="47">
        <f>IF(ISERROR(VLOOKUP(D219,Results37!$F$3:$O$399,AA$1,FALSE)),"",IF(VLOOKUP(D219,Results37!$F$3:$O$399,AA$1+1,FALSE)=1,"S"&amp;VLOOKUP(D219,Results37!$F$3:$O$399,AA$1,FALSE),VLOOKUP(D219,Results37!$F$3:$O$399,AA$1,FALSE)))</f>
        <v>9</v>
      </c>
      <c r="AB219" s="16">
        <f>IFERROR(VLOOKUP($D219,Results37!$F$3:$L$1396,AB$1,FALSE),"")</f>
        <v>1</v>
      </c>
      <c r="AC219" s="16" t="str">
        <f>IFERROR(VLOOKUP($D219,Results37!$F$3:$L$1396,AC$1,FALSE),"")</f>
        <v>Yuma Bulldozers</v>
      </c>
      <c r="AD219" s="16" t="str">
        <f t="shared" si="19"/>
        <v/>
      </c>
      <c r="AE219" s="20" t="str">
        <f>IF(ISERROR(VLOOKUP($AC219&amp;"-"&amp;$F219&amp;" "&amp;G219,Bonuses!$B$1:$G$1006,4,FALSE)),"",INT(VLOOKUP($AC219&amp;"-"&amp;$F219&amp;" "&amp;$G219,Bonuses!$B$1:$G$1006,4,FALSE)))</f>
        <v/>
      </c>
      <c r="AF219" s="16" t="str">
        <f>IF(ISERROR(VLOOKUP($AC219&amp;"-"&amp;$F219,Bonuses!$B$1:$G$1006,5,FALSE)),"",IF(VLOOKUP($AC219&amp;"-"&amp;$F219,Bonuses!$B$1:$G$1006,5,FALSE)="","",VLOOKUP($AC219&amp;"-"&amp;$F219,Bonuses!$B$1:$G$1006,6,FALSE)&amp;" yrs, "&amp;VLOOKUP($AC219&amp;"-"&amp;$F219,Bonuses!$B$1:$G$1006,5,FALSE)))</f>
        <v/>
      </c>
    </row>
    <row r="220" spans="1:32" s="21" customFormat="1" x14ac:dyDescent="0.25">
      <c r="A220" s="21" t="s">
        <v>2285</v>
      </c>
      <c r="B220" s="21">
        <f t="shared" si="15"/>
        <v>1</v>
      </c>
      <c r="C220" s="21" t="str">
        <f t="shared" si="16"/>
        <v>P</v>
      </c>
      <c r="D220" s="17">
        <f>IF($C220="B",VLOOKUP($A220,Bat!$A$4:$BF$2320,D$1,FALSE),VLOOKUP($A220,Pit!$A$4:$BA$1686,D$2,FALSE))</f>
        <v>5878</v>
      </c>
      <c r="E220" s="16" t="str">
        <f>IF($C220="B",VLOOKUP($A220,Bat!$A$4:$BF$2320,E$1,FALSE),VLOOKUP($A220,Pit!$A$4:$BA$1686,E$2,FALSE))</f>
        <v>SP</v>
      </c>
      <c r="F220" s="16" t="str">
        <f>IF($C220="B",VLOOKUP($A220,Bat!$A$4:$BF$2320,F$1,FALSE),VLOOKUP($A220,Pit!$A$4:$BA$1686,F$2,FALSE))</f>
        <v>Jude</v>
      </c>
      <c r="G220" s="16" t="str">
        <f>IF($C220="B",VLOOKUP($A220,Bat!$A$4:$BF$2320,G$1,FALSE),VLOOKUP($A220,Pit!$A$4:$BA$1686,G$2,FALSE))</f>
        <v>Hollington</v>
      </c>
      <c r="H220" s="16">
        <f>IF($C220="B",VLOOKUP($A220,Bat!$A$4:$BF$2320,H$1,FALSE),VLOOKUP($A220,Pit!$A$4:$BA$1686,H$2,FALSE))</f>
        <v>21</v>
      </c>
      <c r="I220" s="16" t="str">
        <f>IF($C220="B",VLOOKUP($A220,Bat!$A$4:$BF$2320,I$1,FALSE),VLOOKUP($A220,Pit!$A$4:$BA$1686,I$2,FALSE))</f>
        <v>R</v>
      </c>
      <c r="J220" s="16" t="str">
        <f>IF($C220="B",VLOOKUP($A220,Bat!$A$4:$BF$2320,J$1,FALSE),VLOOKUP($A220,Pit!$A$4:$BA$1686,J$2,FALSE))</f>
        <v>L</v>
      </c>
      <c r="K220" s="16" t="str">
        <f>IF($C220="B",VLOOKUP($A220,Bat!$A$4:$BF$2320,K$1,FALSE),VLOOKUP($A220,Pit!$A$4:$BA$1686,K$2,FALSE))</f>
        <v>Normal</v>
      </c>
      <c r="L220" s="17" t="str">
        <f>IF($C220="B",VLOOKUP($A220,Bat!$A$4:$BF$2320,L$1,FALSE),VLOOKUP($A220,Pit!$A$4:$BA$1686,L$2,FALSE))</f>
        <v>High</v>
      </c>
      <c r="M220" s="16">
        <f>IF($C220="B",VLOOKUP($A220,Bat!$A$4:$BF$2320,M$1,FALSE),VLOOKUP($A220,Pit!$A$4:$BA$1686,M$2,FALSE))</f>
        <v>6</v>
      </c>
      <c r="N220" s="16">
        <f>IF($C220="B",VLOOKUP($A220,Bat!$A$4:$BF$2320,N$1,FALSE),VLOOKUP($A220,Pit!$A$4:$BA$1686,N$2,FALSE))</f>
        <v>3</v>
      </c>
      <c r="O220" s="16">
        <f>IF($C220="B",VLOOKUP($A220,Bat!$A$4:$BF$2320,O$1,FALSE),VLOOKUP($A220,Pit!$A$4:$BA$1686,O$2,FALSE))</f>
        <v>5</v>
      </c>
      <c r="P220" s="16" t="str">
        <f>IF($C220="B",VLOOKUP($A220,Bat!$A$4:$BF$2320,P$1,FALSE),VLOOKUP($A220,Pit!$A$4:$BA$1686,P$2,FALSE))</f>
        <v>92-94 Mph</v>
      </c>
      <c r="Q220" s="17">
        <f>IF($C220="B",VLOOKUP($A220,Bat!$A$4:$BF$2320,Q$1,FALSE),VLOOKUP($A220,Pit!$A$4:$BA$1686,Q$2,FALSE))</f>
        <v>8</v>
      </c>
      <c r="R220" s="18">
        <f>IF($C220="B",VLOOKUP($A220,Bat!$A$4:$BF$2320,R$1,FALSE),VLOOKUP($A220,Pit!$A$4:$BA$1686,R$2,FALSE))</f>
        <v>39.553774594949857</v>
      </c>
      <c r="S220" s="19">
        <f>IF($C220="B",VLOOKUP($A220,Bat!$A$4:$BF$2320,S$1,FALSE),VLOOKUP($A220,Pit!$A$4:$BA$1686,S$2,FALSE))</f>
        <v>2.417247368067359</v>
      </c>
      <c r="T220" s="20" t="str">
        <f>IF($C220="B",VLOOKUP($A220,Bat!$A$4:$BF$2320,T$1,FALSE),VLOOKUP($A220,Pit!$A$4:$BA$1686,T$2,FALSE))</f>
        <v>$200k</v>
      </c>
      <c r="U220" s="17" t="str">
        <f>VLOOKUP(IF($C220="B",VLOOKUP($A220,Bat!$A$4:$AU$2320,U$1,FALSE),VLOOKUP($A220,Pit!$A$4:$BE$1686,U$2,FALSE)),COND!$A$35:$B$41,2,FALSE)</f>
        <v>??</v>
      </c>
      <c r="V220" s="21">
        <f>IF($C220="B",VLOOKUP($A220,Bat!$A$4:$AT$2284,46,FALSE),VLOOKUP($A220,Pit!$A$4:$BD$1664,56,FALSE))</f>
        <v>25</v>
      </c>
      <c r="W220" s="16">
        <f t="shared" si="17"/>
        <v>999</v>
      </c>
      <c r="X220" s="16">
        <v>51</v>
      </c>
      <c r="Y220" s="22">
        <f t="shared" si="18"/>
        <v>54</v>
      </c>
      <c r="Z220" s="16">
        <f>IFERROR(VLOOKUP($D220,Results37!$F$3:$L$1396,Z$1,FALSE),"")</f>
        <v>216</v>
      </c>
      <c r="AA220" s="47">
        <f>IF(ISERROR(VLOOKUP(D220,Results37!$F$3:$O$399,AA$1,FALSE)),"",IF(VLOOKUP(D220,Results37!$F$3:$O$399,AA$1+1,FALSE)=1,"S"&amp;VLOOKUP(D220,Results37!$F$3:$O$399,AA$1,FALSE),VLOOKUP(D220,Results37!$F$3:$O$399,AA$1,FALSE)))</f>
        <v>9</v>
      </c>
      <c r="AB220" s="16">
        <f>IFERROR(VLOOKUP($D220,Results37!$F$3:$L$1396,AB$1,FALSE),"")</f>
        <v>2</v>
      </c>
      <c r="AC220" s="16" t="str">
        <f>IFERROR(VLOOKUP($D220,Results37!$F$3:$L$1396,AC$1,FALSE),"")</f>
        <v>Kalamazoo Badgers</v>
      </c>
      <c r="AD220" s="16">
        <f t="shared" si="19"/>
        <v>-165</v>
      </c>
      <c r="AE220" s="20" t="str">
        <f>IF(ISERROR(VLOOKUP($AC220&amp;"-"&amp;$F220&amp;" "&amp;G220,Bonuses!$B$1:$G$1006,4,FALSE)),"",INT(VLOOKUP($AC220&amp;"-"&amp;$F220&amp;" "&amp;$G220,Bonuses!$B$1:$G$1006,4,FALSE)))</f>
        <v/>
      </c>
      <c r="AF220" s="16" t="str">
        <f>IF(ISERROR(VLOOKUP($AC220&amp;"-"&amp;$F220,Bonuses!$B$1:$G$1006,5,FALSE)),"",IF(VLOOKUP($AC220&amp;"-"&amp;$F220,Bonuses!$B$1:$G$1006,5,FALSE)="","",VLOOKUP($AC220&amp;"-"&amp;$F220,Bonuses!$B$1:$G$1006,6,FALSE)&amp;" yrs, "&amp;VLOOKUP($AC220&amp;"-"&amp;$F220,Bonuses!$B$1:$G$1006,5,FALSE)))</f>
        <v/>
      </c>
    </row>
    <row r="221" spans="1:32" s="21" customFormat="1" x14ac:dyDescent="0.25">
      <c r="A221" s="21" t="s">
        <v>2399</v>
      </c>
      <c r="B221" s="21">
        <f t="shared" si="15"/>
        <v>1</v>
      </c>
      <c r="C221" s="21" t="str">
        <f t="shared" si="16"/>
        <v>P</v>
      </c>
      <c r="D221" s="17">
        <f>IF($C221="B",VLOOKUP($A221,Bat!$A$4:$BF$2320,D$1,FALSE),VLOOKUP($A221,Pit!$A$4:$BA$1686,D$2,FALSE))</f>
        <v>1006</v>
      </c>
      <c r="E221" s="16" t="str">
        <f>IF($C221="B",VLOOKUP($A221,Bat!$A$4:$BF$2320,E$1,FALSE),VLOOKUP($A221,Pit!$A$4:$BA$1686,E$2,FALSE))</f>
        <v>RP</v>
      </c>
      <c r="F221" s="16" t="str">
        <f>IF($C221="B",VLOOKUP($A221,Bat!$A$4:$BF$2320,F$1,FALSE),VLOOKUP($A221,Pit!$A$4:$BA$1686,F$2,FALSE))</f>
        <v>Danny</v>
      </c>
      <c r="G221" s="16" t="str">
        <f>IF($C221="B",VLOOKUP($A221,Bat!$A$4:$BF$2320,G$1,FALSE),VLOOKUP($A221,Pit!$A$4:$BA$1686,G$2,FALSE))</f>
        <v>Doyle</v>
      </c>
      <c r="H221" s="16">
        <f>IF($C221="B",VLOOKUP($A221,Bat!$A$4:$BF$2320,H$1,FALSE),VLOOKUP($A221,Pit!$A$4:$BA$1686,H$2,FALSE))</f>
        <v>18</v>
      </c>
      <c r="I221" s="16" t="str">
        <f>IF($C221="B",VLOOKUP($A221,Bat!$A$4:$BF$2320,I$1,FALSE),VLOOKUP($A221,Pit!$A$4:$BA$1686,I$2,FALSE))</f>
        <v>R</v>
      </c>
      <c r="J221" s="16" t="str">
        <f>IF($C221="B",VLOOKUP($A221,Bat!$A$4:$BF$2320,J$1,FALSE),VLOOKUP($A221,Pit!$A$4:$BA$1686,J$2,FALSE))</f>
        <v>R</v>
      </c>
      <c r="K221" s="16" t="str">
        <f>IF($C221="B",VLOOKUP($A221,Bat!$A$4:$BF$2320,K$1,FALSE),VLOOKUP($A221,Pit!$A$4:$BA$1686,K$2,FALSE))</f>
        <v>Normal</v>
      </c>
      <c r="L221" s="17" t="str">
        <f>IF($C221="B",VLOOKUP($A221,Bat!$A$4:$BF$2320,L$1,FALSE),VLOOKUP($A221,Pit!$A$4:$BA$1686,L$2,FALSE))</f>
        <v>High</v>
      </c>
      <c r="M221" s="16">
        <f>IF($C221="B",VLOOKUP($A221,Bat!$A$4:$BF$2320,M$1,FALSE),VLOOKUP($A221,Pit!$A$4:$BA$1686,M$2,FALSE))</f>
        <v>5</v>
      </c>
      <c r="N221" s="16">
        <f>IF($C221="B",VLOOKUP($A221,Bat!$A$4:$BF$2320,N$1,FALSE),VLOOKUP($A221,Pit!$A$4:$BA$1686,N$2,FALSE))</f>
        <v>4</v>
      </c>
      <c r="O221" s="16">
        <f>IF($C221="B",VLOOKUP($A221,Bat!$A$4:$BF$2320,O$1,FALSE),VLOOKUP($A221,Pit!$A$4:$BA$1686,O$2,FALSE))</f>
        <v>2</v>
      </c>
      <c r="P221" s="16" t="str">
        <f>IF($C221="B",VLOOKUP($A221,Bat!$A$4:$BF$2320,P$1,FALSE),VLOOKUP($A221,Pit!$A$4:$BA$1686,P$2,FALSE))</f>
        <v>92-94 Mph</v>
      </c>
      <c r="Q221" s="17">
        <f>IF($C221="B",VLOOKUP($A221,Bat!$A$4:$BF$2320,Q$1,FALSE),VLOOKUP($A221,Pit!$A$4:$BA$1686,Q$2,FALSE))</f>
        <v>10</v>
      </c>
      <c r="R221" s="18">
        <f>IF($C221="B",VLOOKUP($A221,Bat!$A$4:$BF$2320,R$1,FALSE),VLOOKUP($A221,Pit!$A$4:$BA$1686,R$2,FALSE))</f>
        <v>21.615558283603214</v>
      </c>
      <c r="S221" s="19">
        <f>IF($C221="B",VLOOKUP($A221,Bat!$A$4:$BF$2320,S$1,FALSE),VLOOKUP($A221,Pit!$A$4:$BA$1686,S$2,FALSE))</f>
        <v>0.84137425496163898</v>
      </c>
      <c r="T221" s="20" t="str">
        <f>IF($C221="B",VLOOKUP($A221,Bat!$A$4:$BF$2320,T$1,FALSE),VLOOKUP($A221,Pit!$A$4:$BA$1686,T$2,FALSE))</f>
        <v>$2.0m</v>
      </c>
      <c r="U221" s="17" t="str">
        <f>VLOOKUP(IF($C221="B",VLOOKUP($A221,Bat!$A$4:$AU$2320,U$1,FALSE),VLOOKUP($A221,Pit!$A$4:$BE$1686,U$2,FALSE)),COND!$A$35:$B$41,2,FALSE)</f>
        <v>??</v>
      </c>
      <c r="V221" s="21">
        <f>IF($C221="B",VLOOKUP($A221,Bat!$A$4:$AT$2284,46,FALSE),VLOOKUP($A221,Pit!$A$4:$BD$1664,56,FALSE))</f>
        <v>65</v>
      </c>
      <c r="W221" s="16">
        <f t="shared" si="17"/>
        <v>999</v>
      </c>
      <c r="X221" s="16"/>
      <c r="Y221" s="22">
        <f t="shared" si="18"/>
        <v>339</v>
      </c>
      <c r="Z221" s="16">
        <f>IFERROR(VLOOKUP($D221,Results37!$F$3:$L$1396,Z$1,FALSE),"")</f>
        <v>217</v>
      </c>
      <c r="AA221" s="47">
        <f>IF(ISERROR(VLOOKUP(D221,Results37!$F$3:$O$399,AA$1,FALSE)),"",IF(VLOOKUP(D221,Results37!$F$3:$O$399,AA$1+1,FALSE)=1,"S"&amp;VLOOKUP(D221,Results37!$F$3:$O$399,AA$1,FALSE),VLOOKUP(D221,Results37!$F$3:$O$399,AA$1,FALSE)))</f>
        <v>9</v>
      </c>
      <c r="AB221" s="16">
        <f>IFERROR(VLOOKUP($D221,Results37!$F$3:$L$1396,AB$1,FALSE),"")</f>
        <v>3</v>
      </c>
      <c r="AC221" s="16" t="str">
        <f>IFERROR(VLOOKUP($D221,Results37!$F$3:$L$1396,AC$1,FALSE),"")</f>
        <v>San Juan Coqui</v>
      </c>
      <c r="AD221" s="16" t="str">
        <f t="shared" si="19"/>
        <v/>
      </c>
      <c r="AE221" s="20" t="str">
        <f>IF(ISERROR(VLOOKUP($AC221&amp;"-"&amp;$F221&amp;" "&amp;G221,Bonuses!$B$1:$G$1006,4,FALSE)),"",INT(VLOOKUP($AC221&amp;"-"&amp;$F221&amp;" "&amp;$G221,Bonuses!$B$1:$G$1006,4,FALSE)))</f>
        <v/>
      </c>
      <c r="AF221" s="16" t="str">
        <f>IF(ISERROR(VLOOKUP($AC221&amp;"-"&amp;$F221,Bonuses!$B$1:$G$1006,5,FALSE)),"",IF(VLOOKUP($AC221&amp;"-"&amp;$F221,Bonuses!$B$1:$G$1006,5,FALSE)="","",VLOOKUP($AC221&amp;"-"&amp;$F221,Bonuses!$B$1:$G$1006,6,FALSE)&amp;" yrs, "&amp;VLOOKUP($AC221&amp;"-"&amp;$F221,Bonuses!$B$1:$G$1006,5,FALSE)))</f>
        <v/>
      </c>
    </row>
    <row r="222" spans="1:32" s="21" customFormat="1" x14ac:dyDescent="0.25">
      <c r="A222" s="21" t="s">
        <v>3044</v>
      </c>
      <c r="B222" s="21">
        <f t="shared" si="15"/>
        <v>1</v>
      </c>
      <c r="C222" s="21" t="str">
        <f t="shared" si="16"/>
        <v>B</v>
      </c>
      <c r="D222" s="17">
        <f>IF($C222="B",VLOOKUP($A222,Bat!$A$4:$BF$2320,D$1,FALSE),VLOOKUP($A222,Pit!$A$4:$BA$1686,D$2,FALSE))</f>
        <v>14724</v>
      </c>
      <c r="E222" s="16" t="str">
        <f>IF($C222="B",VLOOKUP($A222,Bat!$A$4:$BF$2320,E$1,FALSE),VLOOKUP($A222,Pit!$A$4:$BA$1686,E$2,FALSE))</f>
        <v>1B</v>
      </c>
      <c r="F222" s="16" t="str">
        <f>IF($C222="B",VLOOKUP($A222,Bat!$A$4:$BF$2320,F$1,FALSE),VLOOKUP($A222,Pit!$A$4:$BA$1686,F$2,FALSE))</f>
        <v>Eric</v>
      </c>
      <c r="G222" s="16" t="str">
        <f>IF($C222="B",VLOOKUP($A222,Bat!$A$4:$BF$2320,G$1,FALSE),VLOOKUP($A222,Pit!$A$4:$BA$1686,G$2,FALSE))</f>
        <v>Barton</v>
      </c>
      <c r="H222" s="16">
        <f>IF($C222="B",VLOOKUP($A222,Bat!$A$4:$BF$2320,H$1,FALSE),VLOOKUP($A222,Pit!$A$4:$BA$1686,H$2,FALSE))</f>
        <v>21</v>
      </c>
      <c r="I222" s="16" t="str">
        <f>IF($C222="B",VLOOKUP($A222,Bat!$A$4:$BF$2320,I$1,FALSE),VLOOKUP($A222,Pit!$A$4:$BA$1686,I$2,FALSE))</f>
        <v>R</v>
      </c>
      <c r="J222" s="16" t="str">
        <f>IF($C222="B",VLOOKUP($A222,Bat!$A$4:$BF$2320,J$1,FALSE),VLOOKUP($A222,Pit!$A$4:$BA$1686,J$2,FALSE))</f>
        <v>R</v>
      </c>
      <c r="K222" s="16" t="str">
        <f>IF($C222="B",VLOOKUP($A222,Bat!$A$4:$BF$2320,K$1,FALSE),VLOOKUP($A222,Pit!$A$4:$BA$1686,K$2,FALSE))</f>
        <v>Low</v>
      </c>
      <c r="L222" s="17" t="str">
        <f>IF($C222="B",VLOOKUP($A222,Bat!$A$4:$BF$2320,L$1,FALSE),VLOOKUP($A222,Pit!$A$4:$BA$1686,L$2,FALSE))</f>
        <v>Normal</v>
      </c>
      <c r="M222" s="16">
        <f>IF($C222="B",VLOOKUP($A222,Bat!$A$4:$BF$2320,M$1,FALSE),VLOOKUP($A222,Pit!$A$4:$BA$1686,M$2,FALSE))</f>
        <v>6</v>
      </c>
      <c r="N222" s="16">
        <f>IF($C222="B",VLOOKUP($A222,Bat!$A$4:$BF$2320,N$1,FALSE),VLOOKUP($A222,Pit!$A$4:$BA$1686,N$2,FALSE))</f>
        <v>1</v>
      </c>
      <c r="O222" s="16">
        <f>IF($C222="B",VLOOKUP($A222,Bat!$A$4:$BF$2320,O$1,FALSE),VLOOKUP($A222,Pit!$A$4:$BA$1686,O$2,FALSE))</f>
        <v>3</v>
      </c>
      <c r="P222" s="16">
        <f>IF($C222="B",VLOOKUP($A222,Bat!$A$4:$BF$2320,P$1,FALSE),VLOOKUP($A222,Pit!$A$4:$BA$1686,P$2,FALSE))</f>
        <v>7</v>
      </c>
      <c r="Q222" s="17">
        <f>IF($C222="B",VLOOKUP($A222,Bat!$A$4:$BF$2320,Q$1,FALSE),VLOOKUP($A222,Pit!$A$4:$BA$1686,Q$2,FALSE))</f>
        <v>2</v>
      </c>
      <c r="R222" s="18">
        <f>IF($C222="B",VLOOKUP($A222,Bat!$A$4:$BF$2320,R$1,FALSE),VLOOKUP($A222,Pit!$A$4:$BA$1686,R$2,FALSE))</f>
        <v>13.735953656609508</v>
      </c>
      <c r="S222" s="19">
        <f>IF($C222="B",VLOOKUP($A222,Bat!$A$4:$BF$2320,S$1,FALSE),VLOOKUP($A222,Pit!$A$4:$BA$1686,S$2,FALSE))</f>
        <v>2.3730810387574315</v>
      </c>
      <c r="T222" s="20" t="str">
        <f>IF($C222="B",VLOOKUP($A222,Bat!$A$4:$BF$2320,T$1,FALSE),VLOOKUP($A222,Pit!$A$4:$BA$1686,T$2,FALSE))</f>
        <v>$200k</v>
      </c>
      <c r="U222" s="17" t="str">
        <f>VLOOKUP(IF($C222="B",VLOOKUP($A222,Bat!$A$4:$AU$2320,U$1,FALSE),VLOOKUP($A222,Pit!$A$4:$BE$1686,U$2,FALSE)),COND!$A$35:$B$41,2,FALSE)</f>
        <v>??</v>
      </c>
      <c r="V222" s="21">
        <f>IF($C222="B",VLOOKUP($A222,Bat!$A$4:$AT$2284,46,FALSE),VLOOKUP($A222,Pit!$A$4:$BD$1664,56,FALSE))</f>
        <v>139</v>
      </c>
      <c r="W222" s="16">
        <f t="shared" si="17"/>
        <v>999</v>
      </c>
      <c r="X222" s="16"/>
      <c r="Y222" s="22">
        <f t="shared" si="18"/>
        <v>58</v>
      </c>
      <c r="Z222" s="16">
        <f>IFERROR(VLOOKUP($D222,Results37!$F$3:$L$1396,Z$1,FALSE),"")</f>
        <v>218</v>
      </c>
      <c r="AA222" s="47">
        <f>IF(ISERROR(VLOOKUP(D222,Results37!$F$3:$O$399,AA$1,FALSE)),"",IF(VLOOKUP(D222,Results37!$F$3:$O$399,AA$1+1,FALSE)=1,"S"&amp;VLOOKUP(D222,Results37!$F$3:$O$399,AA$1,FALSE),VLOOKUP(D222,Results37!$F$3:$O$399,AA$1,FALSE)))</f>
        <v>9</v>
      </c>
      <c r="AB222" s="16">
        <f>IFERROR(VLOOKUP($D222,Results37!$F$3:$L$1396,AB$1,FALSE),"")</f>
        <v>4</v>
      </c>
      <c r="AC222" s="16" t="str">
        <f>IFERROR(VLOOKUP($D222,Results37!$F$3:$L$1396,AC$1,FALSE),"")</f>
        <v>Amsterdam Lions</v>
      </c>
      <c r="AD222" s="16" t="str">
        <f t="shared" si="19"/>
        <v/>
      </c>
      <c r="AE222" s="20" t="str">
        <f>IF(ISERROR(VLOOKUP($AC222&amp;"-"&amp;$F222&amp;" "&amp;G222,Bonuses!$B$1:$G$1006,4,FALSE)),"",INT(VLOOKUP($AC222&amp;"-"&amp;$F222&amp;" "&amp;$G222,Bonuses!$B$1:$G$1006,4,FALSE)))</f>
        <v/>
      </c>
      <c r="AF222" s="16" t="str">
        <f>IF(ISERROR(VLOOKUP($AC222&amp;"-"&amp;$F222,Bonuses!$B$1:$G$1006,5,FALSE)),"",IF(VLOOKUP($AC222&amp;"-"&amp;$F222,Bonuses!$B$1:$G$1006,5,FALSE)="","",VLOOKUP($AC222&amp;"-"&amp;$F222,Bonuses!$B$1:$G$1006,6,FALSE)&amp;" yrs, "&amp;VLOOKUP($AC222&amp;"-"&amp;$F222,Bonuses!$B$1:$G$1006,5,FALSE)))</f>
        <v/>
      </c>
    </row>
    <row r="223" spans="1:32" s="21" customFormat="1" x14ac:dyDescent="0.25">
      <c r="A223" s="21" t="s">
        <v>2421</v>
      </c>
      <c r="B223" s="21">
        <f t="shared" si="15"/>
        <v>1</v>
      </c>
      <c r="C223" s="21" t="str">
        <f t="shared" si="16"/>
        <v>P</v>
      </c>
      <c r="D223" s="17">
        <f>IF($C223="B",VLOOKUP($A223,Bat!$A$4:$BF$2320,D$1,FALSE),VLOOKUP($A223,Pit!$A$4:$BA$1686,D$2,FALSE))</f>
        <v>16084</v>
      </c>
      <c r="E223" s="16" t="str">
        <f>IF($C223="B",VLOOKUP($A223,Bat!$A$4:$BF$2320,E$1,FALSE),VLOOKUP($A223,Pit!$A$4:$BA$1686,E$2,FALSE))</f>
        <v>SP</v>
      </c>
      <c r="F223" s="16" t="str">
        <f>IF($C223="B",VLOOKUP($A223,Bat!$A$4:$BF$2320,F$1,FALSE),VLOOKUP($A223,Pit!$A$4:$BA$1686,F$2,FALSE))</f>
        <v>Eisaku</v>
      </c>
      <c r="G223" s="16" t="str">
        <f>IF($C223="B",VLOOKUP($A223,Bat!$A$4:$BF$2320,G$1,FALSE),VLOOKUP($A223,Pit!$A$4:$BA$1686,G$2,FALSE))</f>
        <v>Azuma</v>
      </c>
      <c r="H223" s="16">
        <f>IF($C223="B",VLOOKUP($A223,Bat!$A$4:$BF$2320,H$1,FALSE),VLOOKUP($A223,Pit!$A$4:$BA$1686,H$2,FALSE))</f>
        <v>21</v>
      </c>
      <c r="I223" s="16" t="str">
        <f>IF($C223="B",VLOOKUP($A223,Bat!$A$4:$BF$2320,I$1,FALSE),VLOOKUP($A223,Pit!$A$4:$BA$1686,I$2,FALSE))</f>
        <v>R</v>
      </c>
      <c r="J223" s="16" t="str">
        <f>IF($C223="B",VLOOKUP($A223,Bat!$A$4:$BF$2320,J$1,FALSE),VLOOKUP($A223,Pit!$A$4:$BA$1686,J$2,FALSE))</f>
        <v>R</v>
      </c>
      <c r="K223" s="16" t="str">
        <f>IF($C223="B",VLOOKUP($A223,Bat!$A$4:$BF$2320,K$1,FALSE),VLOOKUP($A223,Pit!$A$4:$BA$1686,K$2,FALSE))</f>
        <v>Normal</v>
      </c>
      <c r="L223" s="17" t="str">
        <f>IF($C223="B",VLOOKUP($A223,Bat!$A$4:$BF$2320,L$1,FALSE),VLOOKUP($A223,Pit!$A$4:$BA$1686,L$2,FALSE))</f>
        <v>Normal</v>
      </c>
      <c r="M223" s="16">
        <f>IF($C223="B",VLOOKUP($A223,Bat!$A$4:$BF$2320,M$1,FALSE),VLOOKUP($A223,Pit!$A$4:$BA$1686,M$2,FALSE))</f>
        <v>5</v>
      </c>
      <c r="N223" s="16">
        <f>IF($C223="B",VLOOKUP($A223,Bat!$A$4:$BF$2320,N$1,FALSE),VLOOKUP($A223,Pit!$A$4:$BA$1686,N$2,FALSE))</f>
        <v>2</v>
      </c>
      <c r="O223" s="16">
        <f>IF($C223="B",VLOOKUP($A223,Bat!$A$4:$BF$2320,O$1,FALSE),VLOOKUP($A223,Pit!$A$4:$BA$1686,O$2,FALSE))</f>
        <v>3</v>
      </c>
      <c r="P223" s="16" t="str">
        <f>IF($C223="B",VLOOKUP($A223,Bat!$A$4:$BF$2320,P$1,FALSE),VLOOKUP($A223,Pit!$A$4:$BA$1686,P$2,FALSE))</f>
        <v>93-95 Mph</v>
      </c>
      <c r="Q223" s="17">
        <f>IF($C223="B",VLOOKUP($A223,Bat!$A$4:$BF$2320,Q$1,FALSE),VLOOKUP($A223,Pit!$A$4:$BA$1686,Q$2,FALSE))</f>
        <v>8</v>
      </c>
      <c r="R223" s="18">
        <f>IF($C223="B",VLOOKUP($A223,Bat!$A$4:$BF$2320,R$1,FALSE),VLOOKUP($A223,Pit!$A$4:$BA$1686,R$2,FALSE))</f>
        <v>20.567192630260138</v>
      </c>
      <c r="S223" s="19">
        <f>IF($C223="B",VLOOKUP($A223,Bat!$A$4:$BF$2320,S$1,FALSE),VLOOKUP($A223,Pit!$A$4:$BA$1686,S$2,FALSE))</f>
        <v>0.7492752849675125</v>
      </c>
      <c r="T223" s="20" t="str">
        <f>IF($C223="B",VLOOKUP($A223,Bat!$A$4:$BF$2320,T$1,FALSE),VLOOKUP($A223,Pit!$A$4:$BA$1686,T$2,FALSE))</f>
        <v>$190k</v>
      </c>
      <c r="U223" s="17" t="str">
        <f>VLOOKUP(IF($C223="B",VLOOKUP($A223,Bat!$A$4:$AU$2320,U$1,FALSE),VLOOKUP($A223,Pit!$A$4:$BE$1686,U$2,FALSE)),COND!$A$35:$B$41,2,FALSE)</f>
        <v>??</v>
      </c>
      <c r="V223" s="21">
        <f>IF($C223="B",VLOOKUP($A223,Bat!$A$4:$AT$2284,46,FALSE),VLOOKUP($A223,Pit!$A$4:$BD$1664,56,FALSE))</f>
        <v>148</v>
      </c>
      <c r="W223" s="16">
        <f t="shared" si="17"/>
        <v>999</v>
      </c>
      <c r="X223" s="16"/>
      <c r="Y223" s="22">
        <f t="shared" si="18"/>
        <v>361</v>
      </c>
      <c r="Z223" s="16">
        <f>IFERROR(VLOOKUP($D223,Results37!$F$3:$L$1396,Z$1,FALSE),"")</f>
        <v>219</v>
      </c>
      <c r="AA223" s="47">
        <f>IF(ISERROR(VLOOKUP(D223,Results37!$F$3:$O$399,AA$1,FALSE)),"",IF(VLOOKUP(D223,Results37!$F$3:$O$399,AA$1+1,FALSE)=1,"S"&amp;VLOOKUP(D223,Results37!$F$3:$O$399,AA$1,FALSE),VLOOKUP(D223,Results37!$F$3:$O$399,AA$1,FALSE)))</f>
        <v>9</v>
      </c>
      <c r="AB223" s="16">
        <f>IFERROR(VLOOKUP($D223,Results37!$F$3:$L$1396,AB$1,FALSE),"")</f>
        <v>5</v>
      </c>
      <c r="AC223" s="16" t="str">
        <f>IFERROR(VLOOKUP($D223,Results37!$F$3:$L$1396,AC$1,FALSE),"")</f>
        <v>London Underground</v>
      </c>
      <c r="AD223" s="16" t="str">
        <f t="shared" si="19"/>
        <v/>
      </c>
      <c r="AE223" s="20" t="str">
        <f>IF(ISERROR(VLOOKUP($AC223&amp;"-"&amp;$F223&amp;" "&amp;G223,Bonuses!$B$1:$G$1006,4,FALSE)),"",INT(VLOOKUP($AC223&amp;"-"&amp;$F223&amp;" "&amp;$G223,Bonuses!$B$1:$G$1006,4,FALSE)))</f>
        <v/>
      </c>
      <c r="AF223" s="16" t="str">
        <f>IF(ISERROR(VLOOKUP($AC223&amp;"-"&amp;$F223,Bonuses!$B$1:$G$1006,5,FALSE)),"",IF(VLOOKUP($AC223&amp;"-"&amp;$F223,Bonuses!$B$1:$G$1006,5,FALSE)="","",VLOOKUP($AC223&amp;"-"&amp;$F223,Bonuses!$B$1:$G$1006,6,FALSE)&amp;" yrs, "&amp;VLOOKUP($AC223&amp;"-"&amp;$F223,Bonuses!$B$1:$G$1006,5,FALSE)))</f>
        <v/>
      </c>
    </row>
    <row r="224" spans="1:32" s="21" customFormat="1" x14ac:dyDescent="0.25">
      <c r="A224" s="21" t="s">
        <v>1810</v>
      </c>
      <c r="B224" s="21">
        <f t="shared" si="15"/>
        <v>1</v>
      </c>
      <c r="C224" s="21" t="str">
        <f t="shared" si="16"/>
        <v>B</v>
      </c>
      <c r="D224" s="17">
        <f>IF($C224="B",VLOOKUP($A224,Bat!$A$4:$BF$2320,D$1,FALSE),VLOOKUP($A224,Pit!$A$4:$BA$1686,D$2,FALSE))</f>
        <v>9862</v>
      </c>
      <c r="E224" s="16" t="str">
        <f>IF($C224="B",VLOOKUP($A224,Bat!$A$4:$BF$2320,E$1,FALSE),VLOOKUP($A224,Pit!$A$4:$BA$1686,E$2,FALSE))</f>
        <v>SS</v>
      </c>
      <c r="F224" s="16" t="str">
        <f>IF($C224="B",VLOOKUP($A224,Bat!$A$4:$BF$2320,F$1,FALSE),VLOOKUP($A224,Pit!$A$4:$BA$1686,F$2,FALSE))</f>
        <v>George</v>
      </c>
      <c r="G224" s="16" t="str">
        <f>IF($C224="B",VLOOKUP($A224,Bat!$A$4:$BF$2320,G$1,FALSE),VLOOKUP($A224,Pit!$A$4:$BA$1686,G$2,FALSE))</f>
        <v>Hill</v>
      </c>
      <c r="H224" s="16">
        <f>IF($C224="B",VLOOKUP($A224,Bat!$A$4:$BF$2320,H$1,FALSE),VLOOKUP($A224,Pit!$A$4:$BA$1686,H$2,FALSE))</f>
        <v>21</v>
      </c>
      <c r="I224" s="16" t="str">
        <f>IF($C224="B",VLOOKUP($A224,Bat!$A$4:$BF$2320,I$1,FALSE),VLOOKUP($A224,Pit!$A$4:$BA$1686,I$2,FALSE))</f>
        <v>R</v>
      </c>
      <c r="J224" s="16" t="str">
        <f>IF($C224="B",VLOOKUP($A224,Bat!$A$4:$BF$2320,J$1,FALSE),VLOOKUP($A224,Pit!$A$4:$BA$1686,J$2,FALSE))</f>
        <v>R</v>
      </c>
      <c r="K224" s="16" t="str">
        <f>IF($C224="B",VLOOKUP($A224,Bat!$A$4:$BF$2320,K$1,FALSE),VLOOKUP($A224,Pit!$A$4:$BA$1686,K$2,FALSE))</f>
        <v>Normal</v>
      </c>
      <c r="L224" s="17" t="str">
        <f>IF($C224="B",VLOOKUP($A224,Bat!$A$4:$BF$2320,L$1,FALSE),VLOOKUP($A224,Pit!$A$4:$BA$1686,L$2,FALSE))</f>
        <v>Normal</v>
      </c>
      <c r="M224" s="16">
        <f>IF($C224="B",VLOOKUP($A224,Bat!$A$4:$BF$2320,M$1,FALSE),VLOOKUP($A224,Pit!$A$4:$BA$1686,M$2,FALSE))</f>
        <v>4</v>
      </c>
      <c r="N224" s="16">
        <f>IF($C224="B",VLOOKUP($A224,Bat!$A$4:$BF$2320,N$1,FALSE),VLOOKUP($A224,Pit!$A$4:$BA$1686,N$2,FALSE))</f>
        <v>4</v>
      </c>
      <c r="O224" s="16">
        <f>IF($C224="B",VLOOKUP($A224,Bat!$A$4:$BF$2320,O$1,FALSE),VLOOKUP($A224,Pit!$A$4:$BA$1686,O$2,FALSE))</f>
        <v>4</v>
      </c>
      <c r="P224" s="16">
        <f>IF($C224="B",VLOOKUP($A224,Bat!$A$4:$BF$2320,P$1,FALSE),VLOOKUP($A224,Pit!$A$4:$BA$1686,P$2,FALSE))</f>
        <v>5</v>
      </c>
      <c r="Q224" s="17">
        <f>IF($C224="B",VLOOKUP($A224,Bat!$A$4:$BF$2320,Q$1,FALSE),VLOOKUP($A224,Pit!$A$4:$BA$1686,Q$2,FALSE))</f>
        <v>5</v>
      </c>
      <c r="R224" s="18">
        <f>IF($C224="B",VLOOKUP($A224,Bat!$A$4:$BF$2320,R$1,FALSE),VLOOKUP($A224,Pit!$A$4:$BA$1686,R$2,FALSE))</f>
        <v>9.0415652607655144</v>
      </c>
      <c r="S224" s="19">
        <f>IF($C224="B",VLOOKUP($A224,Bat!$A$4:$BF$2320,S$1,FALSE),VLOOKUP($A224,Pit!$A$4:$BA$1686,S$2,FALSE))</f>
        <v>1.7037719322216258</v>
      </c>
      <c r="T224" s="20" t="str">
        <f>IF($C224="B",VLOOKUP($A224,Bat!$A$4:$BF$2320,T$1,FALSE),VLOOKUP($A224,Pit!$A$4:$BA$1686,T$2,FALSE))</f>
        <v>$190k</v>
      </c>
      <c r="U224" s="17" t="str">
        <f>VLOOKUP(IF($C224="B",VLOOKUP($A224,Bat!$A$4:$AU$2320,U$1,FALSE),VLOOKUP($A224,Pit!$A$4:$BE$1686,U$2,FALSE)),COND!$A$35:$B$41,2,FALSE)</f>
        <v>??</v>
      </c>
      <c r="V224" s="21">
        <f>IF($C224="B",VLOOKUP($A224,Bat!$A$4:$AT$2284,46,FALSE),VLOOKUP($A224,Pit!$A$4:$BD$1664,56,FALSE))</f>
        <v>55</v>
      </c>
      <c r="W224" s="16">
        <f t="shared" si="17"/>
        <v>999</v>
      </c>
      <c r="X224" s="16"/>
      <c r="Y224" s="22">
        <f t="shared" si="18"/>
        <v>141</v>
      </c>
      <c r="Z224" s="16">
        <f>IFERROR(VLOOKUP($D224,Results37!$F$3:$L$1396,Z$1,FALSE),"")</f>
        <v>220</v>
      </c>
      <c r="AA224" s="47">
        <f>IF(ISERROR(VLOOKUP(D224,Results37!$F$3:$O$399,AA$1,FALSE)),"",IF(VLOOKUP(D224,Results37!$F$3:$O$399,AA$1+1,FALSE)=1,"S"&amp;VLOOKUP(D224,Results37!$F$3:$O$399,AA$1,FALSE),VLOOKUP(D224,Results37!$F$3:$O$399,AA$1,FALSE)))</f>
        <v>9</v>
      </c>
      <c r="AB224" s="16">
        <f>IFERROR(VLOOKUP($D224,Results37!$F$3:$L$1396,AB$1,FALSE),"")</f>
        <v>6</v>
      </c>
      <c r="AC224" s="16" t="str">
        <f>IFERROR(VLOOKUP($D224,Results37!$F$3:$L$1396,AC$1,FALSE),"")</f>
        <v>Scottish Claymores</v>
      </c>
      <c r="AD224" s="16" t="str">
        <f t="shared" si="19"/>
        <v/>
      </c>
      <c r="AE224" s="20" t="str">
        <f>IF(ISERROR(VLOOKUP($AC224&amp;"-"&amp;$F224&amp;" "&amp;G224,Bonuses!$B$1:$G$1006,4,FALSE)),"",INT(VLOOKUP($AC224&amp;"-"&amp;$F224&amp;" "&amp;$G224,Bonuses!$B$1:$G$1006,4,FALSE)))</f>
        <v/>
      </c>
      <c r="AF224" s="16" t="str">
        <f>IF(ISERROR(VLOOKUP($AC224&amp;"-"&amp;$F224,Bonuses!$B$1:$G$1006,5,FALSE)),"",IF(VLOOKUP($AC224&amp;"-"&amp;$F224,Bonuses!$B$1:$G$1006,5,FALSE)="","",VLOOKUP($AC224&amp;"-"&amp;$F224,Bonuses!$B$1:$G$1006,6,FALSE)&amp;" yrs, "&amp;VLOOKUP($AC224&amp;"-"&amp;$F224,Bonuses!$B$1:$G$1006,5,FALSE)))</f>
        <v/>
      </c>
    </row>
    <row r="225" spans="1:32" s="21" customFormat="1" x14ac:dyDescent="0.25">
      <c r="A225" s="21" t="s">
        <v>2343</v>
      </c>
      <c r="B225" s="21">
        <f t="shared" si="15"/>
        <v>1</v>
      </c>
      <c r="C225" s="21" t="str">
        <f t="shared" si="16"/>
        <v>P</v>
      </c>
      <c r="D225" s="17">
        <f>IF($C225="B",VLOOKUP($A225,Bat!$A$4:$BF$2320,D$1,FALSE),VLOOKUP($A225,Pit!$A$4:$BA$1686,D$2,FALSE))</f>
        <v>10567</v>
      </c>
      <c r="E225" s="16" t="str">
        <f>IF($C225="B",VLOOKUP($A225,Bat!$A$4:$BF$2320,E$1,FALSE),VLOOKUP($A225,Pit!$A$4:$BA$1686,E$2,FALSE))</f>
        <v>RP</v>
      </c>
      <c r="F225" s="16" t="str">
        <f>IF($C225="B",VLOOKUP($A225,Bat!$A$4:$BF$2320,F$1,FALSE),VLOOKUP($A225,Pit!$A$4:$BA$1686,F$2,FALSE))</f>
        <v>Curt</v>
      </c>
      <c r="G225" s="16" t="str">
        <f>IF($C225="B",VLOOKUP($A225,Bat!$A$4:$BF$2320,G$1,FALSE),VLOOKUP($A225,Pit!$A$4:$BA$1686,G$2,FALSE))</f>
        <v>Alvarado</v>
      </c>
      <c r="H225" s="16">
        <f>IF($C225="B",VLOOKUP($A225,Bat!$A$4:$BF$2320,H$1,FALSE),VLOOKUP($A225,Pit!$A$4:$BA$1686,H$2,FALSE))</f>
        <v>22</v>
      </c>
      <c r="I225" s="16" t="str">
        <f>IF($C225="B",VLOOKUP($A225,Bat!$A$4:$BF$2320,I$1,FALSE),VLOOKUP($A225,Pit!$A$4:$BA$1686,I$2,FALSE))</f>
        <v>L</v>
      </c>
      <c r="J225" s="16" t="str">
        <f>IF($C225="B",VLOOKUP($A225,Bat!$A$4:$BF$2320,J$1,FALSE),VLOOKUP($A225,Pit!$A$4:$BA$1686,J$2,FALSE))</f>
        <v>R</v>
      </c>
      <c r="K225" s="16" t="str">
        <f>IF($C225="B",VLOOKUP($A225,Bat!$A$4:$BF$2320,K$1,FALSE),VLOOKUP($A225,Pit!$A$4:$BA$1686,K$2,FALSE))</f>
        <v>High</v>
      </c>
      <c r="L225" s="17" t="str">
        <f>IF($C225="B",VLOOKUP($A225,Bat!$A$4:$BF$2320,L$1,FALSE),VLOOKUP($A225,Pit!$A$4:$BA$1686,L$2,FALSE))</f>
        <v>Normal</v>
      </c>
      <c r="M225" s="16">
        <f>IF($C225="B",VLOOKUP($A225,Bat!$A$4:$BF$2320,M$1,FALSE),VLOOKUP($A225,Pit!$A$4:$BA$1686,M$2,FALSE))</f>
        <v>5</v>
      </c>
      <c r="N225" s="16">
        <f>IF($C225="B",VLOOKUP($A225,Bat!$A$4:$BF$2320,N$1,FALSE),VLOOKUP($A225,Pit!$A$4:$BA$1686,N$2,FALSE))</f>
        <v>2</v>
      </c>
      <c r="O225" s="16">
        <f>IF($C225="B",VLOOKUP($A225,Bat!$A$4:$BF$2320,O$1,FALSE),VLOOKUP($A225,Pit!$A$4:$BA$1686,O$2,FALSE))</f>
        <v>4</v>
      </c>
      <c r="P225" s="16" t="str">
        <f>IF($C225="B",VLOOKUP($A225,Bat!$A$4:$BF$2320,P$1,FALSE),VLOOKUP($A225,Pit!$A$4:$BA$1686,P$2,FALSE))</f>
        <v>88-90 Mph</v>
      </c>
      <c r="Q225" s="17">
        <f>IF($C225="B",VLOOKUP($A225,Bat!$A$4:$BF$2320,Q$1,FALSE),VLOOKUP($A225,Pit!$A$4:$BA$1686,Q$2,FALSE))</f>
        <v>3</v>
      </c>
      <c r="R225" s="18">
        <f>IF($C225="B",VLOOKUP($A225,Bat!$A$4:$BF$2320,R$1,FALSE),VLOOKUP($A225,Pit!$A$4:$BA$1686,R$2,FALSE))</f>
        <v>21.895838914344161</v>
      </c>
      <c r="S225" s="19">
        <f>IF($C225="B",VLOOKUP($A225,Bat!$A$4:$BF$2320,S$1,FALSE),VLOOKUP($A225,Pit!$A$4:$BA$1686,S$2,FALSE))</f>
        <v>0.86599692103070547</v>
      </c>
      <c r="T225" s="20" t="str">
        <f>IF($C225="B",VLOOKUP($A225,Bat!$A$4:$BF$2320,T$1,FALSE),VLOOKUP($A225,Pit!$A$4:$BA$1686,T$2,FALSE))</f>
        <v>$1.6m</v>
      </c>
      <c r="U225" s="17" t="str">
        <f>VLOOKUP(IF($C225="B",VLOOKUP($A225,Bat!$A$4:$AU$2320,U$1,FALSE),VLOOKUP($A225,Pit!$A$4:$BE$1686,U$2,FALSE)),COND!$A$35:$B$41,2,FALSE)</f>
        <v>??</v>
      </c>
      <c r="V225" s="21">
        <f>IF($C225="B",VLOOKUP($A225,Bat!$A$4:$AT$2284,46,FALSE),VLOOKUP($A225,Pit!$A$4:$BD$1664,56,FALSE))</f>
        <v>344</v>
      </c>
      <c r="W225" s="16">
        <f t="shared" si="17"/>
        <v>999</v>
      </c>
      <c r="X225" s="16"/>
      <c r="Y225" s="22">
        <f t="shared" si="18"/>
        <v>333</v>
      </c>
      <c r="Z225" s="16">
        <f>IFERROR(VLOOKUP($D225,Results37!$F$3:$L$1396,Z$1,FALSE),"")</f>
        <v>221</v>
      </c>
      <c r="AA225" s="47">
        <f>IF(ISERROR(VLOOKUP(D225,Results37!$F$3:$O$399,AA$1,FALSE)),"",IF(VLOOKUP(D225,Results37!$F$3:$O$399,AA$1+1,FALSE)=1,"S"&amp;VLOOKUP(D225,Results37!$F$3:$O$399,AA$1,FALSE),VLOOKUP(D225,Results37!$F$3:$O$399,AA$1,FALSE)))</f>
        <v>9</v>
      </c>
      <c r="AB225" s="16">
        <f>IFERROR(VLOOKUP($D225,Results37!$F$3:$L$1396,AB$1,FALSE),"")</f>
        <v>7</v>
      </c>
      <c r="AC225" s="16" t="str">
        <f>IFERROR(VLOOKUP($D225,Results37!$F$3:$L$1396,AC$1,FALSE),"")</f>
        <v>Toyama Wind Dancers</v>
      </c>
      <c r="AD225" s="16" t="str">
        <f t="shared" si="19"/>
        <v/>
      </c>
      <c r="AE225" s="20" t="str">
        <f>IF(ISERROR(VLOOKUP($AC225&amp;"-"&amp;$F225&amp;" "&amp;G225,Bonuses!$B$1:$G$1006,4,FALSE)),"",INT(VLOOKUP($AC225&amp;"-"&amp;$F225&amp;" "&amp;$G225,Bonuses!$B$1:$G$1006,4,FALSE)))</f>
        <v/>
      </c>
      <c r="AF225" s="16" t="str">
        <f>IF(ISERROR(VLOOKUP($AC225&amp;"-"&amp;$F225,Bonuses!$B$1:$G$1006,5,FALSE)),"",IF(VLOOKUP($AC225&amp;"-"&amp;$F225,Bonuses!$B$1:$G$1006,5,FALSE)="","",VLOOKUP($AC225&amp;"-"&amp;$F225,Bonuses!$B$1:$G$1006,6,FALSE)&amp;" yrs, "&amp;VLOOKUP($AC225&amp;"-"&amp;$F225,Bonuses!$B$1:$G$1006,5,FALSE)))</f>
        <v/>
      </c>
    </row>
    <row r="226" spans="1:32" s="21" customFormat="1" x14ac:dyDescent="0.25">
      <c r="A226" s="21" t="s">
        <v>2434</v>
      </c>
      <c r="B226" s="21">
        <f t="shared" si="15"/>
        <v>1</v>
      </c>
      <c r="C226" s="21" t="str">
        <f t="shared" si="16"/>
        <v>P</v>
      </c>
      <c r="D226" s="17">
        <f>IF($C226="B",VLOOKUP($A226,Bat!$A$4:$BF$2320,D$1,FALSE),VLOOKUP($A226,Pit!$A$4:$BA$1686,D$2,FALSE))</f>
        <v>11173</v>
      </c>
      <c r="E226" s="16" t="str">
        <f>IF($C226="B",VLOOKUP($A226,Bat!$A$4:$BF$2320,E$1,FALSE),VLOOKUP($A226,Pit!$A$4:$BA$1686,E$2,FALSE))</f>
        <v>SP</v>
      </c>
      <c r="F226" s="16" t="str">
        <f>IF($C226="B",VLOOKUP($A226,Bat!$A$4:$BF$2320,F$1,FALSE),VLOOKUP($A226,Pit!$A$4:$BA$1686,F$2,FALSE))</f>
        <v>Jeff</v>
      </c>
      <c r="G226" s="16" t="str">
        <f>IF($C226="B",VLOOKUP($A226,Bat!$A$4:$BF$2320,G$1,FALSE),VLOOKUP($A226,Pit!$A$4:$BA$1686,G$2,FALSE))</f>
        <v>Boyd</v>
      </c>
      <c r="H226" s="16">
        <f>IF($C226="B",VLOOKUP($A226,Bat!$A$4:$BF$2320,H$1,FALSE),VLOOKUP($A226,Pit!$A$4:$BA$1686,H$2,FALSE))</f>
        <v>21</v>
      </c>
      <c r="I226" s="16" t="str">
        <f>IF($C226="B",VLOOKUP($A226,Bat!$A$4:$BF$2320,I$1,FALSE),VLOOKUP($A226,Pit!$A$4:$BA$1686,I$2,FALSE))</f>
        <v>R</v>
      </c>
      <c r="J226" s="16" t="str">
        <f>IF($C226="B",VLOOKUP($A226,Bat!$A$4:$BF$2320,J$1,FALSE),VLOOKUP($A226,Pit!$A$4:$BA$1686,J$2,FALSE))</f>
        <v>R</v>
      </c>
      <c r="K226" s="16" t="str">
        <f>IF($C226="B",VLOOKUP($A226,Bat!$A$4:$BF$2320,K$1,FALSE),VLOOKUP($A226,Pit!$A$4:$BA$1686,K$2,FALSE))</f>
        <v>Low</v>
      </c>
      <c r="L226" s="17" t="str">
        <f>IF($C226="B",VLOOKUP($A226,Bat!$A$4:$BF$2320,L$1,FALSE),VLOOKUP($A226,Pit!$A$4:$BA$1686,L$2,FALSE))</f>
        <v>Normal</v>
      </c>
      <c r="M226" s="16">
        <f>IF($C226="B",VLOOKUP($A226,Bat!$A$4:$BF$2320,M$1,FALSE),VLOOKUP($A226,Pit!$A$4:$BA$1686,M$2,FALSE))</f>
        <v>7</v>
      </c>
      <c r="N226" s="16">
        <f>IF($C226="B",VLOOKUP($A226,Bat!$A$4:$BF$2320,N$1,FALSE),VLOOKUP($A226,Pit!$A$4:$BA$1686,N$2,FALSE))</f>
        <v>2</v>
      </c>
      <c r="O226" s="16">
        <f>IF($C226="B",VLOOKUP($A226,Bat!$A$4:$BF$2320,O$1,FALSE),VLOOKUP($A226,Pit!$A$4:$BA$1686,O$2,FALSE))</f>
        <v>1</v>
      </c>
      <c r="P226" s="16" t="str">
        <f>IF($C226="B",VLOOKUP($A226,Bat!$A$4:$BF$2320,P$1,FALSE),VLOOKUP($A226,Pit!$A$4:$BA$1686,P$2,FALSE))</f>
        <v>97-99 Mph</v>
      </c>
      <c r="Q226" s="17">
        <f>IF($C226="B",VLOOKUP($A226,Bat!$A$4:$BF$2320,Q$1,FALSE),VLOOKUP($A226,Pit!$A$4:$BA$1686,Q$2,FALSE))</f>
        <v>4</v>
      </c>
      <c r="R226" s="18">
        <f>IF($C226="B",VLOOKUP($A226,Bat!$A$4:$BF$2320,R$1,FALSE),VLOOKUP($A226,Pit!$A$4:$BA$1686,R$2,FALSE))</f>
        <v>14.879551795950675</v>
      </c>
      <c r="S226" s="19">
        <f>IF($C226="B",VLOOKUP($A226,Bat!$A$4:$BF$2320,S$1,FALSE),VLOOKUP($A226,Pit!$A$4:$BA$1686,S$2,FALSE))</f>
        <v>0.24961578079925192</v>
      </c>
      <c r="T226" s="20" t="str">
        <f>IF($C226="B",VLOOKUP($A226,Bat!$A$4:$BF$2320,T$1,FALSE),VLOOKUP($A226,Pit!$A$4:$BA$1686,T$2,FALSE))</f>
        <v>$100k</v>
      </c>
      <c r="U226" s="17" t="str">
        <f>VLOOKUP(IF($C226="B",VLOOKUP($A226,Bat!$A$4:$AU$2320,U$1,FALSE),VLOOKUP($A226,Pit!$A$4:$BE$1686,U$2,FALSE)),COND!$A$35:$B$41,2,FALSE)</f>
        <v>??</v>
      </c>
      <c r="V226" s="21">
        <f>IF($C226="B",VLOOKUP($A226,Bat!$A$4:$AT$2284,46,FALSE),VLOOKUP($A226,Pit!$A$4:$BD$1664,56,FALSE))</f>
        <v>214</v>
      </c>
      <c r="W226" s="16">
        <f t="shared" si="17"/>
        <v>999</v>
      </c>
      <c r="X226" s="16"/>
      <c r="Y226" s="22">
        <f t="shared" si="18"/>
        <v>578</v>
      </c>
      <c r="Z226" s="16">
        <f>IFERROR(VLOOKUP($D226,Results37!$F$3:$L$1396,Z$1,FALSE),"")</f>
        <v>222</v>
      </c>
      <c r="AA226" s="47">
        <f>IF(ISERROR(VLOOKUP(D226,Results37!$F$3:$O$399,AA$1,FALSE)),"",IF(VLOOKUP(D226,Results37!$F$3:$O$399,AA$1+1,FALSE)=1,"S"&amp;VLOOKUP(D226,Results37!$F$3:$O$399,AA$1,FALSE),VLOOKUP(D226,Results37!$F$3:$O$399,AA$1,FALSE)))</f>
        <v>9</v>
      </c>
      <c r="AB226" s="16">
        <f>IFERROR(VLOOKUP($D226,Results37!$F$3:$L$1396,AB$1,FALSE),"")</f>
        <v>8</v>
      </c>
      <c r="AC226" s="16" t="str">
        <f>IFERROR(VLOOKUP($D226,Results37!$F$3:$L$1396,AC$1,FALSE),"")</f>
        <v>Reno Zephyrs</v>
      </c>
      <c r="AD226" s="16" t="str">
        <f t="shared" si="19"/>
        <v/>
      </c>
      <c r="AE226" s="20" t="str">
        <f>IF(ISERROR(VLOOKUP($AC226&amp;"-"&amp;$F226&amp;" "&amp;G226,Bonuses!$B$1:$G$1006,4,FALSE)),"",INT(VLOOKUP($AC226&amp;"-"&amp;$F226&amp;" "&amp;$G226,Bonuses!$B$1:$G$1006,4,FALSE)))</f>
        <v/>
      </c>
      <c r="AF226" s="16" t="str">
        <f>IF(ISERROR(VLOOKUP($AC226&amp;"-"&amp;$F226,Bonuses!$B$1:$G$1006,5,FALSE)),"",IF(VLOOKUP($AC226&amp;"-"&amp;$F226,Bonuses!$B$1:$G$1006,5,FALSE)="","",VLOOKUP($AC226&amp;"-"&amp;$F226,Bonuses!$B$1:$G$1006,6,FALSE)&amp;" yrs, "&amp;VLOOKUP($AC226&amp;"-"&amp;$F226,Bonuses!$B$1:$G$1006,5,FALSE)))</f>
        <v/>
      </c>
    </row>
    <row r="227" spans="1:32" s="21" customFormat="1" x14ac:dyDescent="0.25">
      <c r="A227" s="21" t="s">
        <v>1865</v>
      </c>
      <c r="B227" s="21">
        <f t="shared" si="15"/>
        <v>1</v>
      </c>
      <c r="C227" s="21" t="str">
        <f t="shared" si="16"/>
        <v>B</v>
      </c>
      <c r="D227" s="17">
        <f>IF($C227="B",VLOOKUP($A227,Bat!$A$4:$BF$2320,D$1,FALSE),VLOOKUP($A227,Pit!$A$4:$BA$1686,D$2,FALSE))</f>
        <v>16096</v>
      </c>
      <c r="E227" s="16" t="str">
        <f>IF($C227="B",VLOOKUP($A227,Bat!$A$4:$BF$2320,E$1,FALSE),VLOOKUP($A227,Pit!$A$4:$BA$1686,E$2,FALSE))</f>
        <v>RF</v>
      </c>
      <c r="F227" s="16" t="str">
        <f>IF($C227="B",VLOOKUP($A227,Bat!$A$4:$BF$2320,F$1,FALSE),VLOOKUP($A227,Pit!$A$4:$BA$1686,F$2,FALSE))</f>
        <v>Louis</v>
      </c>
      <c r="G227" s="16" t="str">
        <f>IF($C227="B",VLOOKUP($A227,Bat!$A$4:$BF$2320,G$1,FALSE),VLOOKUP($A227,Pit!$A$4:$BA$1686,G$2,FALSE))</f>
        <v>MacElfrish</v>
      </c>
      <c r="H227" s="16">
        <f>IF($C227="B",VLOOKUP($A227,Bat!$A$4:$BF$2320,H$1,FALSE),VLOOKUP($A227,Pit!$A$4:$BA$1686,H$2,FALSE))</f>
        <v>21</v>
      </c>
      <c r="I227" s="16" t="str">
        <f>IF($C227="B",VLOOKUP($A227,Bat!$A$4:$BF$2320,I$1,FALSE),VLOOKUP($A227,Pit!$A$4:$BA$1686,I$2,FALSE))</f>
        <v>S</v>
      </c>
      <c r="J227" s="16" t="str">
        <f>IF($C227="B",VLOOKUP($A227,Bat!$A$4:$BF$2320,J$1,FALSE),VLOOKUP($A227,Pit!$A$4:$BA$1686,J$2,FALSE))</f>
        <v>L</v>
      </c>
      <c r="K227" s="16" t="str">
        <f>IF($C227="B",VLOOKUP($A227,Bat!$A$4:$BF$2320,K$1,FALSE),VLOOKUP($A227,Pit!$A$4:$BA$1686,K$2,FALSE))</f>
        <v>Low</v>
      </c>
      <c r="L227" s="17" t="str">
        <f>IF($C227="B",VLOOKUP($A227,Bat!$A$4:$BF$2320,L$1,FALSE),VLOOKUP($A227,Pit!$A$4:$BA$1686,L$2,FALSE))</f>
        <v>Normal</v>
      </c>
      <c r="M227" s="16">
        <f>IF($C227="B",VLOOKUP($A227,Bat!$A$4:$BF$2320,M$1,FALSE),VLOOKUP($A227,Pit!$A$4:$BA$1686,M$2,FALSE))</f>
        <v>5</v>
      </c>
      <c r="N227" s="16">
        <f>IF($C227="B",VLOOKUP($A227,Bat!$A$4:$BF$2320,N$1,FALSE),VLOOKUP($A227,Pit!$A$4:$BA$1686,N$2,FALSE))</f>
        <v>4</v>
      </c>
      <c r="O227" s="16">
        <f>IF($C227="B",VLOOKUP($A227,Bat!$A$4:$BF$2320,O$1,FALSE),VLOOKUP($A227,Pit!$A$4:$BA$1686,O$2,FALSE))</f>
        <v>2</v>
      </c>
      <c r="P227" s="16">
        <f>IF($C227="B",VLOOKUP($A227,Bat!$A$4:$BF$2320,P$1,FALSE),VLOOKUP($A227,Pit!$A$4:$BA$1686,P$2,FALSE))</f>
        <v>3</v>
      </c>
      <c r="Q227" s="17">
        <f>IF($C227="B",VLOOKUP($A227,Bat!$A$4:$BF$2320,Q$1,FALSE),VLOOKUP($A227,Pit!$A$4:$BA$1686,Q$2,FALSE))</f>
        <v>5</v>
      </c>
      <c r="R227" s="18">
        <f>IF($C227="B",VLOOKUP($A227,Bat!$A$4:$BF$2320,R$1,FALSE),VLOOKUP($A227,Pit!$A$4:$BA$1686,R$2,FALSE))</f>
        <v>7.7251720209024128</v>
      </c>
      <c r="S227" s="19">
        <f>IF($C227="B",VLOOKUP($A227,Bat!$A$4:$BF$2320,S$1,FALSE),VLOOKUP($A227,Pit!$A$4:$BA$1686,S$2,FALSE))</f>
        <v>1.516085292572769</v>
      </c>
      <c r="T227" s="20" t="str">
        <f>IF($C227="B",VLOOKUP($A227,Bat!$A$4:$BF$2320,T$1,FALSE),VLOOKUP($A227,Pit!$A$4:$BA$1686,T$2,FALSE))</f>
        <v>$180k</v>
      </c>
      <c r="U227" s="17" t="str">
        <f>VLOOKUP(IF($C227="B",VLOOKUP($A227,Bat!$A$4:$AU$2320,U$1,FALSE),VLOOKUP($A227,Pit!$A$4:$BE$1686,U$2,FALSE)),COND!$A$35:$B$41,2,FALSE)</f>
        <v>??</v>
      </c>
      <c r="V227" s="21">
        <f>IF($C227="B",VLOOKUP($A227,Bat!$A$4:$AT$2284,46,FALSE),VLOOKUP($A227,Pit!$A$4:$BD$1664,56,FALSE))</f>
        <v>155</v>
      </c>
      <c r="W227" s="16">
        <f t="shared" si="17"/>
        <v>999</v>
      </c>
      <c r="X227" s="16"/>
      <c r="Y227" s="22">
        <f t="shared" si="18"/>
        <v>178</v>
      </c>
      <c r="Z227" s="16">
        <f>IFERROR(VLOOKUP($D227,Results37!$F$3:$L$1396,Z$1,FALSE),"")</f>
        <v>223</v>
      </c>
      <c r="AA227" s="47">
        <f>IF(ISERROR(VLOOKUP(D227,Results37!$F$3:$O$399,AA$1,FALSE)),"",IF(VLOOKUP(D227,Results37!$F$3:$O$399,AA$1+1,FALSE)=1,"S"&amp;VLOOKUP(D227,Results37!$F$3:$O$399,AA$1,FALSE),VLOOKUP(D227,Results37!$F$3:$O$399,AA$1,FALSE)))</f>
        <v>9</v>
      </c>
      <c r="AB227" s="16">
        <f>IFERROR(VLOOKUP($D227,Results37!$F$3:$L$1396,AB$1,FALSE),"")</f>
        <v>9</v>
      </c>
      <c r="AC227" s="16" t="str">
        <f>IFERROR(VLOOKUP($D227,Results37!$F$3:$L$1396,AC$1,FALSE),"")</f>
        <v>Palm Springs Codgers</v>
      </c>
      <c r="AD227" s="16" t="str">
        <f t="shared" si="19"/>
        <v/>
      </c>
      <c r="AE227" s="20" t="str">
        <f>IF(ISERROR(VLOOKUP($AC227&amp;"-"&amp;$F227&amp;" "&amp;G227,Bonuses!$B$1:$G$1006,4,FALSE)),"",INT(VLOOKUP($AC227&amp;"-"&amp;$F227&amp;" "&amp;$G227,Bonuses!$B$1:$G$1006,4,FALSE)))</f>
        <v/>
      </c>
      <c r="AF227" s="16" t="str">
        <f>IF(ISERROR(VLOOKUP($AC227&amp;"-"&amp;$F227,Bonuses!$B$1:$G$1006,5,FALSE)),"",IF(VLOOKUP($AC227&amp;"-"&amp;$F227,Bonuses!$B$1:$G$1006,5,FALSE)="","",VLOOKUP($AC227&amp;"-"&amp;$F227,Bonuses!$B$1:$G$1006,6,FALSE)&amp;" yrs, "&amp;VLOOKUP($AC227&amp;"-"&amp;$F227,Bonuses!$B$1:$G$1006,5,FALSE)))</f>
        <v/>
      </c>
    </row>
    <row r="228" spans="1:32" s="21" customFormat="1" x14ac:dyDescent="0.25">
      <c r="A228" s="21" t="s">
        <v>2723</v>
      </c>
      <c r="B228" s="21">
        <f t="shared" si="15"/>
        <v>1</v>
      </c>
      <c r="C228" s="21" t="str">
        <f t="shared" si="16"/>
        <v>P</v>
      </c>
      <c r="D228" s="17">
        <f>IF($C228="B",VLOOKUP($A228,Bat!$A$4:$BF$2320,D$1,FALSE),VLOOKUP($A228,Pit!$A$4:$BA$1686,D$2,FALSE))</f>
        <v>8892</v>
      </c>
      <c r="E228" s="16" t="str">
        <f>IF($C228="B",VLOOKUP($A228,Bat!$A$4:$BF$2320,E$1,FALSE),VLOOKUP($A228,Pit!$A$4:$BA$1686,E$2,FALSE))</f>
        <v>RP</v>
      </c>
      <c r="F228" s="16" t="str">
        <f>IF($C228="B",VLOOKUP($A228,Bat!$A$4:$BF$2320,F$1,FALSE),VLOOKUP($A228,Pit!$A$4:$BA$1686,F$2,FALSE))</f>
        <v>Tim</v>
      </c>
      <c r="G228" s="16" t="str">
        <f>IF($C228="B",VLOOKUP($A228,Bat!$A$4:$BF$2320,G$1,FALSE),VLOOKUP($A228,Pit!$A$4:$BA$1686,G$2,FALSE))</f>
        <v>King</v>
      </c>
      <c r="H228" s="16">
        <f>IF($C228="B",VLOOKUP($A228,Bat!$A$4:$BF$2320,H$1,FALSE),VLOOKUP($A228,Pit!$A$4:$BA$1686,H$2,FALSE))</f>
        <v>21</v>
      </c>
      <c r="I228" s="16" t="str">
        <f>IF($C228="B",VLOOKUP($A228,Bat!$A$4:$BF$2320,I$1,FALSE),VLOOKUP($A228,Pit!$A$4:$BA$1686,I$2,FALSE))</f>
        <v>L</v>
      </c>
      <c r="J228" s="16" t="str">
        <f>IF($C228="B",VLOOKUP($A228,Bat!$A$4:$BF$2320,J$1,FALSE),VLOOKUP($A228,Pit!$A$4:$BA$1686,J$2,FALSE))</f>
        <v>L</v>
      </c>
      <c r="K228" s="16" t="str">
        <f>IF($C228="B",VLOOKUP($A228,Bat!$A$4:$BF$2320,K$1,FALSE),VLOOKUP($A228,Pit!$A$4:$BA$1686,K$2,FALSE))</f>
        <v>Normal</v>
      </c>
      <c r="L228" s="17" t="str">
        <f>IF($C228="B",VLOOKUP($A228,Bat!$A$4:$BF$2320,L$1,FALSE),VLOOKUP($A228,Pit!$A$4:$BA$1686,L$2,FALSE))</f>
        <v>Normal</v>
      </c>
      <c r="M228" s="16">
        <f>IF($C228="B",VLOOKUP($A228,Bat!$A$4:$BF$2320,M$1,FALSE),VLOOKUP($A228,Pit!$A$4:$BA$1686,M$2,FALSE))</f>
        <v>5</v>
      </c>
      <c r="N228" s="16">
        <f>IF($C228="B",VLOOKUP($A228,Bat!$A$4:$BF$2320,N$1,FALSE),VLOOKUP($A228,Pit!$A$4:$BA$1686,N$2,FALSE))</f>
        <v>3</v>
      </c>
      <c r="O228" s="16">
        <f>IF($C228="B",VLOOKUP($A228,Bat!$A$4:$BF$2320,O$1,FALSE),VLOOKUP($A228,Pit!$A$4:$BA$1686,O$2,FALSE))</f>
        <v>1</v>
      </c>
      <c r="P228" s="16" t="str">
        <f>IF($C228="B",VLOOKUP($A228,Bat!$A$4:$BF$2320,P$1,FALSE),VLOOKUP($A228,Pit!$A$4:$BA$1686,P$2,FALSE))</f>
        <v>93-95 Mph</v>
      </c>
      <c r="Q228" s="17">
        <f>IF($C228="B",VLOOKUP($A228,Bat!$A$4:$BF$2320,Q$1,FALSE),VLOOKUP($A228,Pit!$A$4:$BA$1686,Q$2,FALSE))</f>
        <v>10</v>
      </c>
      <c r="R228" s="18">
        <f>IF($C228="B",VLOOKUP($A228,Bat!$A$4:$BF$2320,R$1,FALSE),VLOOKUP($A228,Pit!$A$4:$BA$1686,R$2,FALSE))</f>
        <v>4.6019371712922741</v>
      </c>
      <c r="S228" s="19">
        <f>IF($C228="B",VLOOKUP($A228,Bat!$A$4:$BF$2320,S$1,FALSE),VLOOKUP($A228,Pit!$A$4:$BA$1686,S$2,FALSE))</f>
        <v>-0.65327312815077299</v>
      </c>
      <c r="T228" s="20" t="str">
        <f>IF($C228="B",VLOOKUP($A228,Bat!$A$4:$BF$2320,T$1,FALSE),VLOOKUP($A228,Pit!$A$4:$BA$1686,T$2,FALSE))</f>
        <v>$220k</v>
      </c>
      <c r="U228" s="17" t="str">
        <f>VLOOKUP(IF($C228="B",VLOOKUP($A228,Bat!$A$4:$AU$2320,U$1,FALSE),VLOOKUP($A228,Pit!$A$4:$BE$1686,U$2,FALSE)),COND!$A$35:$B$41,2,FALSE)</f>
        <v>??</v>
      </c>
      <c r="V228" s="21">
        <f>IF($C228="B",VLOOKUP($A228,Bat!$A$4:$AT$2284,46,FALSE),VLOOKUP($A228,Pit!$A$4:$BD$1664,56,FALSE))</f>
        <v>302</v>
      </c>
      <c r="W228" s="16">
        <f t="shared" si="17"/>
        <v>999</v>
      </c>
      <c r="X228" s="16"/>
      <c r="Y228" s="22">
        <f t="shared" si="18"/>
        <v>1115</v>
      </c>
      <c r="Z228" s="16">
        <f>IFERROR(VLOOKUP($D228,Results37!$F$3:$L$1396,Z$1,FALSE),"")</f>
        <v>224</v>
      </c>
      <c r="AA228" s="47">
        <f>IF(ISERROR(VLOOKUP(D228,Results37!$F$3:$O$399,AA$1,FALSE)),"",IF(VLOOKUP(D228,Results37!$F$3:$O$399,AA$1+1,FALSE)=1,"S"&amp;VLOOKUP(D228,Results37!$F$3:$O$399,AA$1,FALSE),VLOOKUP(D228,Results37!$F$3:$O$399,AA$1,FALSE)))</f>
        <v>9</v>
      </c>
      <c r="AB228" s="16">
        <f>IFERROR(VLOOKUP($D228,Results37!$F$3:$L$1396,AB$1,FALSE),"")</f>
        <v>10</v>
      </c>
      <c r="AC228" s="16" t="str">
        <f>IFERROR(VLOOKUP($D228,Results37!$F$3:$L$1396,AC$1,FALSE),"")</f>
        <v>New Orleans Trendsetters</v>
      </c>
      <c r="AD228" s="16" t="str">
        <f t="shared" si="19"/>
        <v/>
      </c>
      <c r="AE228" s="20" t="str">
        <f>IF(ISERROR(VLOOKUP($AC228&amp;"-"&amp;$F228&amp;" "&amp;G228,Bonuses!$B$1:$G$1006,4,FALSE)),"",INT(VLOOKUP($AC228&amp;"-"&amp;$F228&amp;" "&amp;$G228,Bonuses!$B$1:$G$1006,4,FALSE)))</f>
        <v/>
      </c>
      <c r="AF228" s="16" t="str">
        <f>IF(ISERROR(VLOOKUP($AC228&amp;"-"&amp;$F228,Bonuses!$B$1:$G$1006,5,FALSE)),"",IF(VLOOKUP($AC228&amp;"-"&amp;$F228,Bonuses!$B$1:$G$1006,5,FALSE)="","",VLOOKUP($AC228&amp;"-"&amp;$F228,Bonuses!$B$1:$G$1006,6,FALSE)&amp;" yrs, "&amp;VLOOKUP($AC228&amp;"-"&amp;$F228,Bonuses!$B$1:$G$1006,5,FALSE)))</f>
        <v/>
      </c>
    </row>
    <row r="229" spans="1:32" s="21" customFormat="1" x14ac:dyDescent="0.25">
      <c r="A229" s="21" t="s">
        <v>1875</v>
      </c>
      <c r="B229" s="21">
        <f t="shared" si="15"/>
        <v>1</v>
      </c>
      <c r="C229" s="21" t="str">
        <f t="shared" si="16"/>
        <v>B</v>
      </c>
      <c r="D229" s="17">
        <f>IF($C229="B",VLOOKUP($A229,Bat!$A$4:$BF$2320,D$1,FALSE),VLOOKUP($A229,Pit!$A$4:$BA$1686,D$2,FALSE))</f>
        <v>6511</v>
      </c>
      <c r="E229" s="16" t="str">
        <f>IF($C229="B",VLOOKUP($A229,Bat!$A$4:$BF$2320,E$1,FALSE),VLOOKUP($A229,Pit!$A$4:$BA$1686,E$2,FALSE))</f>
        <v>C</v>
      </c>
      <c r="F229" s="16" t="str">
        <f>IF($C229="B",VLOOKUP($A229,Bat!$A$4:$BF$2320,F$1,FALSE),VLOOKUP($A229,Pit!$A$4:$BA$1686,F$2,FALSE))</f>
        <v>John</v>
      </c>
      <c r="G229" s="16" t="str">
        <f>IF($C229="B",VLOOKUP($A229,Bat!$A$4:$BF$2320,G$1,FALSE),VLOOKUP($A229,Pit!$A$4:$BA$1686,G$2,FALSE))</f>
        <v>Carey</v>
      </c>
      <c r="H229" s="16">
        <f>IF($C229="B",VLOOKUP($A229,Bat!$A$4:$BF$2320,H$1,FALSE),VLOOKUP($A229,Pit!$A$4:$BA$1686,H$2,FALSE))</f>
        <v>21</v>
      </c>
      <c r="I229" s="16" t="str">
        <f>IF($C229="B",VLOOKUP($A229,Bat!$A$4:$BF$2320,I$1,FALSE),VLOOKUP($A229,Pit!$A$4:$BA$1686,I$2,FALSE))</f>
        <v>L</v>
      </c>
      <c r="J229" s="16" t="str">
        <f>IF($C229="B",VLOOKUP($A229,Bat!$A$4:$BF$2320,J$1,FALSE),VLOOKUP($A229,Pit!$A$4:$BA$1686,J$2,FALSE))</f>
        <v>R</v>
      </c>
      <c r="K229" s="16" t="str">
        <f>IF($C229="B",VLOOKUP($A229,Bat!$A$4:$BF$2320,K$1,FALSE),VLOOKUP($A229,Pit!$A$4:$BA$1686,K$2,FALSE))</f>
        <v>Normal</v>
      </c>
      <c r="L229" s="17" t="str">
        <f>IF($C229="B",VLOOKUP($A229,Bat!$A$4:$BF$2320,L$1,FALSE),VLOOKUP($A229,Pit!$A$4:$BA$1686,L$2,FALSE))</f>
        <v>High</v>
      </c>
      <c r="M229" s="16">
        <f>IF($C229="B",VLOOKUP($A229,Bat!$A$4:$BF$2320,M$1,FALSE),VLOOKUP($A229,Pit!$A$4:$BA$1686,M$2,FALSE))</f>
        <v>3</v>
      </c>
      <c r="N229" s="16">
        <f>IF($C229="B",VLOOKUP($A229,Bat!$A$4:$BF$2320,N$1,FALSE),VLOOKUP($A229,Pit!$A$4:$BA$1686,N$2,FALSE))</f>
        <v>4</v>
      </c>
      <c r="O229" s="16">
        <f>IF($C229="B",VLOOKUP($A229,Bat!$A$4:$BF$2320,O$1,FALSE),VLOOKUP($A229,Pit!$A$4:$BA$1686,O$2,FALSE))</f>
        <v>3</v>
      </c>
      <c r="P229" s="16">
        <f>IF($C229="B",VLOOKUP($A229,Bat!$A$4:$BF$2320,P$1,FALSE),VLOOKUP($A229,Pit!$A$4:$BA$1686,P$2,FALSE))</f>
        <v>7</v>
      </c>
      <c r="Q229" s="17">
        <f>IF($C229="B",VLOOKUP($A229,Bat!$A$4:$BF$2320,Q$1,FALSE),VLOOKUP($A229,Pit!$A$4:$BA$1686,Q$2,FALSE))</f>
        <v>3</v>
      </c>
      <c r="R229" s="18">
        <f>IF($C229="B",VLOOKUP($A229,Bat!$A$4:$BF$2320,R$1,FALSE),VLOOKUP($A229,Pit!$A$4:$BA$1686,R$2,FALSE))</f>
        <v>5.2027835504871645</v>
      </c>
      <c r="S229" s="19">
        <f>IF($C229="B",VLOOKUP($A229,Bat!$A$4:$BF$2320,S$1,FALSE),VLOOKUP($A229,Pit!$A$4:$BA$1686,S$2,FALSE))</f>
        <v>1.1564521665697132</v>
      </c>
      <c r="T229" s="20" t="str">
        <f>IF($C229="B",VLOOKUP($A229,Bat!$A$4:$BF$2320,T$1,FALSE),VLOOKUP($A229,Pit!$A$4:$BA$1686,T$2,FALSE))</f>
        <v>$200k</v>
      </c>
      <c r="U229" s="17" t="str">
        <f>VLOOKUP(IF($C229="B",VLOOKUP($A229,Bat!$A$4:$AU$2320,U$1,FALSE),VLOOKUP($A229,Pit!$A$4:$BE$1686,U$2,FALSE)),COND!$A$35:$B$41,2,FALSE)</f>
        <v>??</v>
      </c>
      <c r="V229" s="21">
        <f>IF($C229="B",VLOOKUP($A229,Bat!$A$4:$AT$2284,46,FALSE),VLOOKUP($A229,Pit!$A$4:$BD$1664,56,FALSE))</f>
        <v>173</v>
      </c>
      <c r="W229" s="16">
        <f t="shared" si="17"/>
        <v>999</v>
      </c>
      <c r="X229" s="16"/>
      <c r="Y229" s="22">
        <f t="shared" si="18"/>
        <v>253</v>
      </c>
      <c r="Z229" s="16">
        <f>IFERROR(VLOOKUP($D229,Results37!$F$3:$L$1396,Z$1,FALSE),"")</f>
        <v>225</v>
      </c>
      <c r="AA229" s="47">
        <f>IF(ISERROR(VLOOKUP(D229,Results37!$F$3:$O$399,AA$1,FALSE)),"",IF(VLOOKUP(D229,Results37!$F$3:$O$399,AA$1+1,FALSE)=1,"S"&amp;VLOOKUP(D229,Results37!$F$3:$O$399,AA$1,FALSE),VLOOKUP(D229,Results37!$F$3:$O$399,AA$1,FALSE)))</f>
        <v>9</v>
      </c>
      <c r="AB229" s="16">
        <f>IFERROR(VLOOKUP($D229,Results37!$F$3:$L$1396,AB$1,FALSE),"")</f>
        <v>11</v>
      </c>
      <c r="AC229" s="16" t="str">
        <f>IFERROR(VLOOKUP($D229,Results37!$F$3:$L$1396,AC$1,FALSE),"")</f>
        <v>Neo-Tokyo Akira</v>
      </c>
      <c r="AD229" s="16" t="str">
        <f t="shared" si="19"/>
        <v/>
      </c>
      <c r="AE229" s="20" t="str">
        <f>IF(ISERROR(VLOOKUP($AC229&amp;"-"&amp;$F229&amp;" "&amp;G229,Bonuses!$B$1:$G$1006,4,FALSE)),"",INT(VLOOKUP($AC229&amp;"-"&amp;$F229&amp;" "&amp;$G229,Bonuses!$B$1:$G$1006,4,FALSE)))</f>
        <v/>
      </c>
      <c r="AF229" s="16" t="str">
        <f>IF(ISERROR(VLOOKUP($AC229&amp;"-"&amp;$F229,Bonuses!$B$1:$G$1006,5,FALSE)),"",IF(VLOOKUP($AC229&amp;"-"&amp;$F229,Bonuses!$B$1:$G$1006,5,FALSE)="","",VLOOKUP($AC229&amp;"-"&amp;$F229,Bonuses!$B$1:$G$1006,6,FALSE)&amp;" yrs, "&amp;VLOOKUP($AC229&amp;"-"&amp;$F229,Bonuses!$B$1:$G$1006,5,FALSE)))</f>
        <v/>
      </c>
    </row>
    <row r="230" spans="1:32" s="21" customFormat="1" x14ac:dyDescent="0.25">
      <c r="A230" s="21" t="s">
        <v>2836</v>
      </c>
      <c r="B230" s="21">
        <f t="shared" si="15"/>
        <v>1</v>
      </c>
      <c r="C230" s="21" t="str">
        <f t="shared" si="16"/>
        <v>P</v>
      </c>
      <c r="D230" s="17">
        <f>IF($C230="B",VLOOKUP($A230,Bat!$A$4:$BF$2320,D$1,FALSE),VLOOKUP($A230,Pit!$A$4:$BA$1686,D$2,FALSE))</f>
        <v>9604</v>
      </c>
      <c r="E230" s="16" t="str">
        <f>IF($C230="B",VLOOKUP($A230,Bat!$A$4:$BF$2320,E$1,FALSE),VLOOKUP($A230,Pit!$A$4:$BA$1686,E$2,FALSE))</f>
        <v>SP</v>
      </c>
      <c r="F230" s="16" t="str">
        <f>IF($C230="B",VLOOKUP($A230,Bat!$A$4:$BF$2320,F$1,FALSE),VLOOKUP($A230,Pit!$A$4:$BA$1686,F$2,FALSE))</f>
        <v>Rick</v>
      </c>
      <c r="G230" s="16" t="str">
        <f>IF($C230="B",VLOOKUP($A230,Bat!$A$4:$BF$2320,G$1,FALSE),VLOOKUP($A230,Pit!$A$4:$BA$1686,G$2,FALSE))</f>
        <v>Burgess</v>
      </c>
      <c r="H230" s="16">
        <f>IF($C230="B",VLOOKUP($A230,Bat!$A$4:$BF$2320,H$1,FALSE),VLOOKUP($A230,Pit!$A$4:$BA$1686,H$2,FALSE))</f>
        <v>17</v>
      </c>
      <c r="I230" s="16" t="str">
        <f>IF($C230="B",VLOOKUP($A230,Bat!$A$4:$BF$2320,I$1,FALSE),VLOOKUP($A230,Pit!$A$4:$BA$1686,I$2,FALSE))</f>
        <v>R</v>
      </c>
      <c r="J230" s="16" t="str">
        <f>IF($C230="B",VLOOKUP($A230,Bat!$A$4:$BF$2320,J$1,FALSE),VLOOKUP($A230,Pit!$A$4:$BA$1686,J$2,FALSE))</f>
        <v>R</v>
      </c>
      <c r="K230" s="16" t="str">
        <f>IF($C230="B",VLOOKUP($A230,Bat!$A$4:$BF$2320,K$1,FALSE),VLOOKUP($A230,Pit!$A$4:$BA$1686,K$2,FALSE))</f>
        <v>Low</v>
      </c>
      <c r="L230" s="17" t="str">
        <f>IF($C230="B",VLOOKUP($A230,Bat!$A$4:$BF$2320,L$1,FALSE),VLOOKUP($A230,Pit!$A$4:$BA$1686,L$2,FALSE))</f>
        <v>Normal</v>
      </c>
      <c r="M230" s="16">
        <f>IF($C230="B",VLOOKUP($A230,Bat!$A$4:$BF$2320,M$1,FALSE),VLOOKUP($A230,Pit!$A$4:$BA$1686,M$2,FALSE))</f>
        <v>4</v>
      </c>
      <c r="N230" s="16">
        <f>IF($C230="B",VLOOKUP($A230,Bat!$A$4:$BF$2320,N$1,FALSE),VLOOKUP($A230,Pit!$A$4:$BA$1686,N$2,FALSE))</f>
        <v>2</v>
      </c>
      <c r="O230" s="16">
        <f>IF($C230="B",VLOOKUP($A230,Bat!$A$4:$BF$2320,O$1,FALSE),VLOOKUP($A230,Pit!$A$4:$BA$1686,O$2,FALSE))</f>
        <v>1</v>
      </c>
      <c r="P230" s="16" t="str">
        <f>IF($C230="B",VLOOKUP($A230,Bat!$A$4:$BF$2320,P$1,FALSE),VLOOKUP($A230,Pit!$A$4:$BA$1686,P$2,FALSE))</f>
        <v>89-91 Mph</v>
      </c>
      <c r="Q230" s="17">
        <f>IF($C230="B",VLOOKUP($A230,Bat!$A$4:$BF$2320,Q$1,FALSE),VLOOKUP($A230,Pit!$A$4:$BA$1686,Q$2,FALSE))</f>
        <v>9</v>
      </c>
      <c r="R230" s="18">
        <f>IF($C230="B",VLOOKUP($A230,Bat!$A$4:$BF$2320,R$1,FALSE),VLOOKUP($A230,Pit!$A$4:$BA$1686,R$2,FALSE))</f>
        <v>3.7550272069474744</v>
      </c>
      <c r="S230" s="19">
        <f>IF($C230="B",VLOOKUP($A230,Bat!$A$4:$BF$2320,S$1,FALSE),VLOOKUP($A230,Pit!$A$4:$BA$1686,S$2,FALSE))</f>
        <v>-0.72767420676794248</v>
      </c>
      <c r="T230" s="20" t="str">
        <f>IF($C230="B",VLOOKUP($A230,Bat!$A$4:$BF$2320,T$1,FALSE),VLOOKUP($A230,Pit!$A$4:$BA$1686,T$2,FALSE))</f>
        <v>$200k</v>
      </c>
      <c r="U230" s="17" t="str">
        <f>VLOOKUP(IF($C230="B",VLOOKUP($A230,Bat!$A$4:$AU$2320,U$1,FALSE),VLOOKUP($A230,Pit!$A$4:$BE$1686,U$2,FALSE)),COND!$A$35:$B$41,2,FALSE)</f>
        <v>??</v>
      </c>
      <c r="V230" s="21">
        <f>IF($C230="B",VLOOKUP($A230,Bat!$A$4:$AT$2284,46,FALSE),VLOOKUP($A230,Pit!$A$4:$BD$1664,56,FALSE))</f>
        <v>310</v>
      </c>
      <c r="W230" s="16">
        <f t="shared" si="17"/>
        <v>999</v>
      </c>
      <c r="X230" s="16"/>
      <c r="Y230" s="22">
        <f t="shared" si="18"/>
        <v>1164</v>
      </c>
      <c r="Z230" s="16">
        <f>IFERROR(VLOOKUP($D230,Results37!$F$3:$L$1396,Z$1,FALSE),"")</f>
        <v>226</v>
      </c>
      <c r="AA230" s="47">
        <f>IF(ISERROR(VLOOKUP(D230,Results37!$F$3:$O$399,AA$1,FALSE)),"",IF(VLOOKUP(D230,Results37!$F$3:$O$399,AA$1+1,FALSE)=1,"S"&amp;VLOOKUP(D230,Results37!$F$3:$O$399,AA$1,FALSE),VLOOKUP(D230,Results37!$F$3:$O$399,AA$1,FALSE)))</f>
        <v>9</v>
      </c>
      <c r="AB230" s="16">
        <f>IFERROR(VLOOKUP($D230,Results37!$F$3:$L$1396,AB$1,FALSE),"")</f>
        <v>12</v>
      </c>
      <c r="AC230" s="16" t="str">
        <f>IFERROR(VLOOKUP($D230,Results37!$F$3:$L$1396,AC$1,FALSE),"")</f>
        <v>Bakersfield Bears</v>
      </c>
      <c r="AD230" s="16" t="str">
        <f t="shared" si="19"/>
        <v/>
      </c>
      <c r="AE230" s="20" t="str">
        <f>IF(ISERROR(VLOOKUP($AC230&amp;"-"&amp;$F230&amp;" "&amp;G230,Bonuses!$B$1:$G$1006,4,FALSE)),"",INT(VLOOKUP($AC230&amp;"-"&amp;$F230&amp;" "&amp;$G230,Bonuses!$B$1:$G$1006,4,FALSE)))</f>
        <v/>
      </c>
      <c r="AF230" s="16" t="str">
        <f>IF(ISERROR(VLOOKUP($AC230&amp;"-"&amp;$F230,Bonuses!$B$1:$G$1006,5,FALSE)),"",IF(VLOOKUP($AC230&amp;"-"&amp;$F230,Bonuses!$B$1:$G$1006,5,FALSE)="","",VLOOKUP($AC230&amp;"-"&amp;$F230,Bonuses!$B$1:$G$1006,6,FALSE)&amp;" yrs, "&amp;VLOOKUP($AC230&amp;"-"&amp;$F230,Bonuses!$B$1:$G$1006,5,FALSE)))</f>
        <v/>
      </c>
    </row>
    <row r="231" spans="1:32" s="21" customFormat="1" x14ac:dyDescent="0.25">
      <c r="A231" s="21" t="s">
        <v>1941</v>
      </c>
      <c r="B231" s="21">
        <f t="shared" si="15"/>
        <v>1</v>
      </c>
      <c r="C231" s="21" t="str">
        <f t="shared" si="16"/>
        <v>B</v>
      </c>
      <c r="D231" s="17">
        <f>IF($C231="B",VLOOKUP($A231,Bat!$A$4:$BF$2320,D$1,FALSE),VLOOKUP($A231,Pit!$A$4:$BA$1686,D$2,FALSE))</f>
        <v>3491</v>
      </c>
      <c r="E231" s="16" t="str">
        <f>IF($C231="B",VLOOKUP($A231,Bat!$A$4:$BF$2320,E$1,FALSE),VLOOKUP($A231,Pit!$A$4:$BA$1686,E$2,FALSE))</f>
        <v>1B</v>
      </c>
      <c r="F231" s="16" t="str">
        <f>IF($C231="B",VLOOKUP($A231,Bat!$A$4:$BF$2320,F$1,FALSE),VLOOKUP($A231,Pit!$A$4:$BA$1686,F$2,FALSE))</f>
        <v>Bob</v>
      </c>
      <c r="G231" s="16" t="str">
        <f>IF($C231="B",VLOOKUP($A231,Bat!$A$4:$BF$2320,G$1,FALSE),VLOOKUP($A231,Pit!$A$4:$BA$1686,G$2,FALSE))</f>
        <v>Weaver</v>
      </c>
      <c r="H231" s="16">
        <f>IF($C231="B",VLOOKUP($A231,Bat!$A$4:$BF$2320,H$1,FALSE),VLOOKUP($A231,Pit!$A$4:$BA$1686,H$2,FALSE))</f>
        <v>21</v>
      </c>
      <c r="I231" s="16" t="str">
        <f>IF($C231="B",VLOOKUP($A231,Bat!$A$4:$BF$2320,I$1,FALSE),VLOOKUP($A231,Pit!$A$4:$BA$1686,I$2,FALSE))</f>
        <v>L</v>
      </c>
      <c r="J231" s="16" t="str">
        <f>IF($C231="B",VLOOKUP($A231,Bat!$A$4:$BF$2320,J$1,FALSE),VLOOKUP($A231,Pit!$A$4:$BA$1686,J$2,FALSE))</f>
        <v>L</v>
      </c>
      <c r="K231" s="16" t="str">
        <f>IF($C231="B",VLOOKUP($A231,Bat!$A$4:$BF$2320,K$1,FALSE),VLOOKUP($A231,Pit!$A$4:$BA$1686,K$2,FALSE))</f>
        <v>Low</v>
      </c>
      <c r="L231" s="17" t="str">
        <f>IF($C231="B",VLOOKUP($A231,Bat!$A$4:$BF$2320,L$1,FALSE),VLOOKUP($A231,Pit!$A$4:$BA$1686,L$2,FALSE))</f>
        <v>Low</v>
      </c>
      <c r="M231" s="16">
        <f>IF($C231="B",VLOOKUP($A231,Bat!$A$4:$BF$2320,M$1,FALSE),VLOOKUP($A231,Pit!$A$4:$BA$1686,M$2,FALSE))</f>
        <v>5</v>
      </c>
      <c r="N231" s="16">
        <f>IF($C231="B",VLOOKUP($A231,Bat!$A$4:$BF$2320,N$1,FALSE),VLOOKUP($A231,Pit!$A$4:$BA$1686,N$2,FALSE))</f>
        <v>3</v>
      </c>
      <c r="O231" s="16">
        <f>IF($C231="B",VLOOKUP($A231,Bat!$A$4:$BF$2320,O$1,FALSE),VLOOKUP($A231,Pit!$A$4:$BA$1686,O$2,FALSE))</f>
        <v>1</v>
      </c>
      <c r="P231" s="16">
        <f>IF($C231="B",VLOOKUP($A231,Bat!$A$4:$BF$2320,P$1,FALSE),VLOOKUP($A231,Pit!$A$4:$BA$1686,P$2,FALSE))</f>
        <v>1</v>
      </c>
      <c r="Q231" s="17">
        <f>IF($C231="B",VLOOKUP($A231,Bat!$A$4:$BF$2320,Q$1,FALSE),VLOOKUP($A231,Pit!$A$4:$BA$1686,Q$2,FALSE))</f>
        <v>4</v>
      </c>
      <c r="R231" s="18">
        <f>IF($C231="B",VLOOKUP($A231,Bat!$A$4:$BF$2320,R$1,FALSE),VLOOKUP($A231,Pit!$A$4:$BA$1686,R$2,FALSE))</f>
        <v>2.8431329438266131</v>
      </c>
      <c r="S231" s="19">
        <f>IF($C231="B",VLOOKUP($A231,Bat!$A$4:$BF$2320,S$1,FALSE),VLOOKUP($A231,Pit!$A$4:$BA$1686,S$2,FALSE))</f>
        <v>0.82002162309809645</v>
      </c>
      <c r="T231" s="20" t="str">
        <f>IF($C231="B",VLOOKUP($A231,Bat!$A$4:$BF$2320,T$1,FALSE),VLOOKUP($A231,Pit!$A$4:$BA$1686,T$2,FALSE))</f>
        <v>$220k</v>
      </c>
      <c r="U231" s="17" t="str">
        <f>VLOOKUP(IF($C231="B",VLOOKUP($A231,Bat!$A$4:$AU$2320,U$1,FALSE),VLOOKUP($A231,Pit!$A$4:$BE$1686,U$2,FALSE)),COND!$A$35:$B$41,2,FALSE)</f>
        <v>??</v>
      </c>
      <c r="V231" s="21">
        <f>IF($C231="B",VLOOKUP($A231,Bat!$A$4:$AT$2284,46,FALSE),VLOOKUP($A231,Pit!$A$4:$BD$1664,56,FALSE))</f>
        <v>980</v>
      </c>
      <c r="W231" s="16">
        <f t="shared" si="17"/>
        <v>999</v>
      </c>
      <c r="X231" s="16"/>
      <c r="Y231" s="22">
        <f t="shared" si="18"/>
        <v>343</v>
      </c>
      <c r="Z231" s="16">
        <f>IFERROR(VLOOKUP($D231,Results37!$F$3:$L$1396,Z$1,FALSE),"")</f>
        <v>227</v>
      </c>
      <c r="AA231" s="47">
        <f>IF(ISERROR(VLOOKUP(D231,Results37!$F$3:$O$399,AA$1,FALSE)),"",IF(VLOOKUP(D231,Results37!$F$3:$O$399,AA$1+1,FALSE)=1,"S"&amp;VLOOKUP(D231,Results37!$F$3:$O$399,AA$1,FALSE),VLOOKUP(D231,Results37!$F$3:$O$399,AA$1,FALSE)))</f>
        <v>9</v>
      </c>
      <c r="AB231" s="16">
        <f>IFERROR(VLOOKUP($D231,Results37!$F$3:$L$1396,AB$1,FALSE),"")</f>
        <v>13</v>
      </c>
      <c r="AC231" s="16" t="str">
        <f>IFERROR(VLOOKUP($D231,Results37!$F$3:$L$1396,AC$1,FALSE),"")</f>
        <v>Arlington Bureaucrats</v>
      </c>
      <c r="AD231" s="16" t="str">
        <f t="shared" si="19"/>
        <v/>
      </c>
      <c r="AE231" s="20" t="str">
        <f>IF(ISERROR(VLOOKUP($AC231&amp;"-"&amp;$F231&amp;" "&amp;G231,Bonuses!$B$1:$G$1006,4,FALSE)),"",INT(VLOOKUP($AC231&amp;"-"&amp;$F231&amp;" "&amp;$G231,Bonuses!$B$1:$G$1006,4,FALSE)))</f>
        <v/>
      </c>
      <c r="AF231" s="16" t="str">
        <f>IF(ISERROR(VLOOKUP($AC231&amp;"-"&amp;$F231,Bonuses!$B$1:$G$1006,5,FALSE)),"",IF(VLOOKUP($AC231&amp;"-"&amp;$F231,Bonuses!$B$1:$G$1006,5,FALSE)="","",VLOOKUP($AC231&amp;"-"&amp;$F231,Bonuses!$B$1:$G$1006,6,FALSE)&amp;" yrs, "&amp;VLOOKUP($AC231&amp;"-"&amp;$F231,Bonuses!$B$1:$G$1006,5,FALSE)))</f>
        <v/>
      </c>
    </row>
    <row r="232" spans="1:32" s="21" customFormat="1" x14ac:dyDescent="0.25">
      <c r="A232" s="21" t="s">
        <v>2341</v>
      </c>
      <c r="B232" s="21">
        <f t="shared" si="15"/>
        <v>1</v>
      </c>
      <c r="C232" s="21" t="str">
        <f t="shared" si="16"/>
        <v>P</v>
      </c>
      <c r="D232" s="17">
        <f>IF($C232="B",VLOOKUP($A232,Bat!$A$4:$BF$2320,D$1,FALSE),VLOOKUP($A232,Pit!$A$4:$BA$1686,D$2,FALSE))</f>
        <v>3046</v>
      </c>
      <c r="E232" s="16" t="str">
        <f>IF($C232="B",VLOOKUP($A232,Bat!$A$4:$BF$2320,E$1,FALSE),VLOOKUP($A232,Pit!$A$4:$BA$1686,E$2,FALSE))</f>
        <v>SP</v>
      </c>
      <c r="F232" s="16" t="str">
        <f>IF($C232="B",VLOOKUP($A232,Bat!$A$4:$BF$2320,F$1,FALSE),VLOOKUP($A232,Pit!$A$4:$BA$1686,F$2,FALSE))</f>
        <v>Ronald</v>
      </c>
      <c r="G232" s="16" t="str">
        <f>IF($C232="B",VLOOKUP($A232,Bat!$A$4:$BF$2320,G$1,FALSE),VLOOKUP($A232,Pit!$A$4:$BA$1686,G$2,FALSE))</f>
        <v>Mitchell</v>
      </c>
      <c r="H232" s="16">
        <f>IF($C232="B",VLOOKUP($A232,Bat!$A$4:$BF$2320,H$1,FALSE),VLOOKUP($A232,Pit!$A$4:$BA$1686,H$2,FALSE))</f>
        <v>21</v>
      </c>
      <c r="I232" s="16" t="str">
        <f>IF($C232="B",VLOOKUP($A232,Bat!$A$4:$BF$2320,I$1,FALSE),VLOOKUP($A232,Pit!$A$4:$BA$1686,I$2,FALSE))</f>
        <v>L</v>
      </c>
      <c r="J232" s="16" t="str">
        <f>IF($C232="B",VLOOKUP($A232,Bat!$A$4:$BF$2320,J$1,FALSE),VLOOKUP($A232,Pit!$A$4:$BA$1686,J$2,FALSE))</f>
        <v>L</v>
      </c>
      <c r="K232" s="16" t="str">
        <f>IF($C232="B",VLOOKUP($A232,Bat!$A$4:$BF$2320,K$1,FALSE),VLOOKUP($A232,Pit!$A$4:$BA$1686,K$2,FALSE))</f>
        <v>Normal</v>
      </c>
      <c r="L232" s="17" t="str">
        <f>IF($C232="B",VLOOKUP($A232,Bat!$A$4:$BF$2320,L$1,FALSE),VLOOKUP($A232,Pit!$A$4:$BA$1686,L$2,FALSE))</f>
        <v>High</v>
      </c>
      <c r="M232" s="16">
        <f>IF($C232="B",VLOOKUP($A232,Bat!$A$4:$BF$2320,M$1,FALSE),VLOOKUP($A232,Pit!$A$4:$BA$1686,M$2,FALSE))</f>
        <v>5</v>
      </c>
      <c r="N232" s="16">
        <f>IF($C232="B",VLOOKUP($A232,Bat!$A$4:$BF$2320,N$1,FALSE),VLOOKUP($A232,Pit!$A$4:$BA$1686,N$2,FALSE))</f>
        <v>4</v>
      </c>
      <c r="O232" s="16">
        <f>IF($C232="B",VLOOKUP($A232,Bat!$A$4:$BF$2320,O$1,FALSE),VLOOKUP($A232,Pit!$A$4:$BA$1686,O$2,FALSE))</f>
        <v>1</v>
      </c>
      <c r="P232" s="16" t="str">
        <f>IF($C232="B",VLOOKUP($A232,Bat!$A$4:$BF$2320,P$1,FALSE),VLOOKUP($A232,Pit!$A$4:$BA$1686,P$2,FALSE))</f>
        <v>91-93 Mph</v>
      </c>
      <c r="Q232" s="17">
        <f>IF($C232="B",VLOOKUP($A232,Bat!$A$4:$BF$2320,Q$1,FALSE),VLOOKUP($A232,Pit!$A$4:$BA$1686,Q$2,FALSE))</f>
        <v>5</v>
      </c>
      <c r="R232" s="18">
        <f>IF($C232="B",VLOOKUP($A232,Bat!$A$4:$BF$2320,R$1,FALSE),VLOOKUP($A232,Pit!$A$4:$BA$1686,R$2,FALSE))</f>
        <v>17.561008096737268</v>
      </c>
      <c r="S232" s="19">
        <f>IF($C232="B",VLOOKUP($A232,Bat!$A$4:$BF$2320,S$1,FALSE),VLOOKUP($A232,Pit!$A$4:$BA$1686,S$2,FALSE))</f>
        <v>0.48518183792749781</v>
      </c>
      <c r="T232" s="20" t="str">
        <f>IF($C232="B",VLOOKUP($A232,Bat!$A$4:$BF$2320,T$1,FALSE),VLOOKUP($A232,Pit!$A$4:$BA$1686,T$2,FALSE))</f>
        <v>$200k</v>
      </c>
      <c r="U232" s="17" t="str">
        <f>VLOOKUP(IF($C232="B",VLOOKUP($A232,Bat!$A$4:$AU$2320,U$1,FALSE),VLOOKUP($A232,Pit!$A$4:$BE$1686,U$2,FALSE)),COND!$A$35:$B$41,2,FALSE)</f>
        <v>??</v>
      </c>
      <c r="V232" s="21">
        <f>IF($C232="B",VLOOKUP($A232,Bat!$A$4:$AT$2284,46,FALSE),VLOOKUP($A232,Pit!$A$4:$BD$1664,56,FALSE))</f>
        <v>91</v>
      </c>
      <c r="W232" s="16">
        <f t="shared" si="17"/>
        <v>999</v>
      </c>
      <c r="X232" s="16"/>
      <c r="Y232" s="22">
        <f t="shared" si="18"/>
        <v>479</v>
      </c>
      <c r="Z232" s="16">
        <f>IFERROR(VLOOKUP($D232,Results37!$F$3:$L$1396,Z$1,FALSE),"")</f>
        <v>228</v>
      </c>
      <c r="AA232" s="47">
        <f>IF(ISERROR(VLOOKUP(D232,Results37!$F$3:$O$399,AA$1,FALSE)),"",IF(VLOOKUP(D232,Results37!$F$3:$O$399,AA$1+1,FALSE)=1,"S"&amp;VLOOKUP(D232,Results37!$F$3:$O$399,AA$1,FALSE),VLOOKUP(D232,Results37!$F$3:$O$399,AA$1,FALSE)))</f>
        <v>9</v>
      </c>
      <c r="AB232" s="16">
        <f>IFERROR(VLOOKUP($D232,Results37!$F$3:$L$1396,AB$1,FALSE),"")</f>
        <v>14</v>
      </c>
      <c r="AC232" s="16" t="str">
        <f>IFERROR(VLOOKUP($D232,Results37!$F$3:$L$1396,AC$1,FALSE),"")</f>
        <v>Canton Longshoremen</v>
      </c>
      <c r="AD232" s="16" t="str">
        <f t="shared" si="19"/>
        <v/>
      </c>
      <c r="AE232" s="20" t="str">
        <f>IF(ISERROR(VLOOKUP($AC232&amp;"-"&amp;$F232&amp;" "&amp;G232,Bonuses!$B$1:$G$1006,4,FALSE)),"",INT(VLOOKUP($AC232&amp;"-"&amp;$F232&amp;" "&amp;$G232,Bonuses!$B$1:$G$1006,4,FALSE)))</f>
        <v/>
      </c>
      <c r="AF232" s="16" t="str">
        <f>IF(ISERROR(VLOOKUP($AC232&amp;"-"&amp;$F232,Bonuses!$B$1:$G$1006,5,FALSE)),"",IF(VLOOKUP($AC232&amp;"-"&amp;$F232,Bonuses!$B$1:$G$1006,5,FALSE)="","",VLOOKUP($AC232&amp;"-"&amp;$F232,Bonuses!$B$1:$G$1006,6,FALSE)&amp;" yrs, "&amp;VLOOKUP($AC232&amp;"-"&amp;$F232,Bonuses!$B$1:$G$1006,5,FALSE)))</f>
        <v/>
      </c>
    </row>
    <row r="233" spans="1:32" s="21" customFormat="1" x14ac:dyDescent="0.25">
      <c r="A233" s="21" t="s">
        <v>1885</v>
      </c>
      <c r="B233" s="21">
        <f t="shared" si="15"/>
        <v>1</v>
      </c>
      <c r="C233" s="21" t="str">
        <f t="shared" si="16"/>
        <v>B</v>
      </c>
      <c r="D233" s="17">
        <f>IF($C233="B",VLOOKUP($A233,Bat!$A$4:$BF$2320,D$1,FALSE),VLOOKUP($A233,Pit!$A$4:$BA$1686,D$2,FALSE))</f>
        <v>14538</v>
      </c>
      <c r="E233" s="16" t="str">
        <f>IF($C233="B",VLOOKUP($A233,Bat!$A$4:$BF$2320,E$1,FALSE),VLOOKUP($A233,Pit!$A$4:$BA$1686,E$2,FALSE))</f>
        <v>C</v>
      </c>
      <c r="F233" s="16" t="str">
        <f>IF($C233="B",VLOOKUP($A233,Bat!$A$4:$BF$2320,F$1,FALSE),VLOOKUP($A233,Pit!$A$4:$BA$1686,F$2,FALSE))</f>
        <v>Carlos</v>
      </c>
      <c r="G233" s="16" t="str">
        <f>IF($C233="B",VLOOKUP($A233,Bat!$A$4:$BF$2320,G$1,FALSE),VLOOKUP($A233,Pit!$A$4:$BA$1686,G$2,FALSE))</f>
        <v>Román</v>
      </c>
      <c r="H233" s="16">
        <f>IF($C233="B",VLOOKUP($A233,Bat!$A$4:$BF$2320,H$1,FALSE),VLOOKUP($A233,Pit!$A$4:$BA$1686,H$2,FALSE))</f>
        <v>21</v>
      </c>
      <c r="I233" s="16" t="str">
        <f>IF($C233="B",VLOOKUP($A233,Bat!$A$4:$BF$2320,I$1,FALSE),VLOOKUP($A233,Pit!$A$4:$BA$1686,I$2,FALSE))</f>
        <v>R</v>
      </c>
      <c r="J233" s="16" t="str">
        <f>IF($C233="B",VLOOKUP($A233,Bat!$A$4:$BF$2320,J$1,FALSE),VLOOKUP($A233,Pit!$A$4:$BA$1686,J$2,FALSE))</f>
        <v>R</v>
      </c>
      <c r="K233" s="16" t="str">
        <f>IF($C233="B",VLOOKUP($A233,Bat!$A$4:$BF$2320,K$1,FALSE),VLOOKUP($A233,Pit!$A$4:$BA$1686,K$2,FALSE))</f>
        <v>High</v>
      </c>
      <c r="L233" s="17" t="str">
        <f>IF($C233="B",VLOOKUP($A233,Bat!$A$4:$BF$2320,L$1,FALSE),VLOOKUP($A233,Pit!$A$4:$BA$1686,L$2,FALSE))</f>
        <v>Normal</v>
      </c>
      <c r="M233" s="16">
        <f>IF($C233="B",VLOOKUP($A233,Bat!$A$4:$BF$2320,M$1,FALSE),VLOOKUP($A233,Pit!$A$4:$BA$1686,M$2,FALSE))</f>
        <v>4</v>
      </c>
      <c r="N233" s="16">
        <f>IF($C233="B",VLOOKUP($A233,Bat!$A$4:$BF$2320,N$1,FALSE),VLOOKUP($A233,Pit!$A$4:$BA$1686,N$2,FALSE))</f>
        <v>5</v>
      </c>
      <c r="O233" s="16">
        <f>IF($C233="B",VLOOKUP($A233,Bat!$A$4:$BF$2320,O$1,FALSE),VLOOKUP($A233,Pit!$A$4:$BA$1686,O$2,FALSE))</f>
        <v>3</v>
      </c>
      <c r="P233" s="16">
        <f>IF($C233="B",VLOOKUP($A233,Bat!$A$4:$BF$2320,P$1,FALSE),VLOOKUP($A233,Pit!$A$4:$BA$1686,P$2,FALSE))</f>
        <v>5</v>
      </c>
      <c r="Q233" s="17">
        <f>IF($C233="B",VLOOKUP($A233,Bat!$A$4:$BF$2320,Q$1,FALSE),VLOOKUP($A233,Pit!$A$4:$BA$1686,Q$2,FALSE))</f>
        <v>4</v>
      </c>
      <c r="R233" s="18">
        <f>IF($C233="B",VLOOKUP($A233,Bat!$A$4:$BF$2320,R$1,FALSE),VLOOKUP($A233,Pit!$A$4:$BA$1686,R$2,FALSE))</f>
        <v>6.9534269801473556</v>
      </c>
      <c r="S233" s="19">
        <f>IF($C233="B",VLOOKUP($A233,Bat!$A$4:$BF$2320,S$1,FALSE),VLOOKUP($A233,Pit!$A$4:$BA$1686,S$2,FALSE))</f>
        <v>1.4060526450486521</v>
      </c>
      <c r="T233" s="20" t="str">
        <f>IF($C233="B",VLOOKUP($A233,Bat!$A$4:$BF$2320,T$1,FALSE),VLOOKUP($A233,Pit!$A$4:$BA$1686,T$2,FALSE))</f>
        <v>$200k</v>
      </c>
      <c r="U233" s="17" t="str">
        <f>VLOOKUP(IF($C233="B",VLOOKUP($A233,Bat!$A$4:$AU$2320,U$1,FALSE),VLOOKUP($A233,Pit!$A$4:$BE$1686,U$2,FALSE)),COND!$A$35:$B$41,2,FALSE)</f>
        <v>??</v>
      </c>
      <c r="V233" s="21">
        <f>IF($C233="B",VLOOKUP($A233,Bat!$A$4:$AT$2284,46,FALSE),VLOOKUP($A233,Pit!$A$4:$BD$1664,56,FALSE))</f>
        <v>77</v>
      </c>
      <c r="W233" s="16">
        <f t="shared" si="17"/>
        <v>999</v>
      </c>
      <c r="X233" s="16"/>
      <c r="Y233" s="22">
        <f t="shared" si="18"/>
        <v>202</v>
      </c>
      <c r="Z233" s="16">
        <f>IFERROR(VLOOKUP($D233,Results37!$F$3:$L$1396,Z$1,FALSE),"")</f>
        <v>229</v>
      </c>
      <c r="AA233" s="47">
        <f>IF(ISERROR(VLOOKUP(D233,Results37!$F$3:$O$399,AA$1,FALSE)),"",IF(VLOOKUP(D233,Results37!$F$3:$O$399,AA$1+1,FALSE)=1,"S"&amp;VLOOKUP(D233,Results37!$F$3:$O$399,AA$1,FALSE),VLOOKUP(D233,Results37!$F$3:$O$399,AA$1,FALSE)))</f>
        <v>9</v>
      </c>
      <c r="AB233" s="16">
        <f>IFERROR(VLOOKUP($D233,Results37!$F$3:$L$1396,AB$1,FALSE),"")</f>
        <v>15</v>
      </c>
      <c r="AC233" s="16" t="str">
        <f>IFERROR(VLOOKUP($D233,Results37!$F$3:$L$1396,AC$1,FALSE),"")</f>
        <v>San Antonio Calzones of Laredo</v>
      </c>
      <c r="AD233" s="16" t="str">
        <f t="shared" si="19"/>
        <v/>
      </c>
      <c r="AE233" s="20" t="str">
        <f>IF(ISERROR(VLOOKUP($AC233&amp;"-"&amp;$F233&amp;" "&amp;G233,Bonuses!$B$1:$G$1006,4,FALSE)),"",INT(VLOOKUP($AC233&amp;"-"&amp;$F233&amp;" "&amp;$G233,Bonuses!$B$1:$G$1006,4,FALSE)))</f>
        <v/>
      </c>
      <c r="AF233" s="16" t="str">
        <f>IF(ISERROR(VLOOKUP($AC233&amp;"-"&amp;$F233,Bonuses!$B$1:$G$1006,5,FALSE)),"",IF(VLOOKUP($AC233&amp;"-"&amp;$F233,Bonuses!$B$1:$G$1006,5,FALSE)="","",VLOOKUP($AC233&amp;"-"&amp;$F233,Bonuses!$B$1:$G$1006,6,FALSE)&amp;" yrs, "&amp;VLOOKUP($AC233&amp;"-"&amp;$F233,Bonuses!$B$1:$G$1006,5,FALSE)))</f>
        <v/>
      </c>
    </row>
    <row r="234" spans="1:32" s="21" customFormat="1" x14ac:dyDescent="0.25">
      <c r="A234" s="21" t="s">
        <v>2938</v>
      </c>
      <c r="B234" s="21">
        <f t="shared" si="15"/>
        <v>1</v>
      </c>
      <c r="C234" s="21" t="str">
        <f t="shared" si="16"/>
        <v>P</v>
      </c>
      <c r="D234" s="17">
        <f>IF($C234="B",VLOOKUP($A234,Bat!$A$4:$BF$2320,D$1,FALSE),VLOOKUP($A234,Pit!$A$4:$BA$1686,D$2,FALSE))</f>
        <v>3916</v>
      </c>
      <c r="E234" s="16" t="str">
        <f>IF($C234="B",VLOOKUP($A234,Bat!$A$4:$BF$2320,E$1,FALSE),VLOOKUP($A234,Pit!$A$4:$BA$1686,E$2,FALSE))</f>
        <v>SP</v>
      </c>
      <c r="F234" s="16" t="str">
        <f>IF($C234="B",VLOOKUP($A234,Bat!$A$4:$BF$2320,F$1,FALSE),VLOOKUP($A234,Pit!$A$4:$BA$1686,F$2,FALSE))</f>
        <v>Robert</v>
      </c>
      <c r="G234" s="16" t="str">
        <f>IF($C234="B",VLOOKUP($A234,Bat!$A$4:$BF$2320,G$1,FALSE),VLOOKUP($A234,Pit!$A$4:$BA$1686,G$2,FALSE))</f>
        <v>Hutchins</v>
      </c>
      <c r="H234" s="16">
        <f>IF($C234="B",VLOOKUP($A234,Bat!$A$4:$BF$2320,H$1,FALSE),VLOOKUP($A234,Pit!$A$4:$BA$1686,H$2,FALSE))</f>
        <v>21</v>
      </c>
      <c r="I234" s="16" t="str">
        <f>IF($C234="B",VLOOKUP($A234,Bat!$A$4:$BF$2320,I$1,FALSE),VLOOKUP($A234,Pit!$A$4:$BA$1686,I$2,FALSE))</f>
        <v>R</v>
      </c>
      <c r="J234" s="16" t="str">
        <f>IF($C234="B",VLOOKUP($A234,Bat!$A$4:$BF$2320,J$1,FALSE),VLOOKUP($A234,Pit!$A$4:$BA$1686,J$2,FALSE))</f>
        <v>R</v>
      </c>
      <c r="K234" s="16" t="str">
        <f>IF($C234="B",VLOOKUP($A234,Bat!$A$4:$BF$2320,K$1,FALSE),VLOOKUP($A234,Pit!$A$4:$BA$1686,K$2,FALSE))</f>
        <v>Normal</v>
      </c>
      <c r="L234" s="17" t="str">
        <f>IF($C234="B",VLOOKUP($A234,Bat!$A$4:$BF$2320,L$1,FALSE),VLOOKUP($A234,Pit!$A$4:$BA$1686,L$2,FALSE))</f>
        <v>Normal</v>
      </c>
      <c r="M234" s="16">
        <f>IF($C234="B",VLOOKUP($A234,Bat!$A$4:$BF$2320,M$1,FALSE),VLOOKUP($A234,Pit!$A$4:$BA$1686,M$2,FALSE))</f>
        <v>6</v>
      </c>
      <c r="N234" s="16">
        <f>IF($C234="B",VLOOKUP($A234,Bat!$A$4:$BF$2320,N$1,FALSE),VLOOKUP($A234,Pit!$A$4:$BA$1686,N$2,FALSE))</f>
        <v>2</v>
      </c>
      <c r="O234" s="16">
        <f>IF($C234="B",VLOOKUP($A234,Bat!$A$4:$BF$2320,O$1,FALSE),VLOOKUP($A234,Pit!$A$4:$BA$1686,O$2,FALSE))</f>
        <v>4</v>
      </c>
      <c r="P234" s="16" t="str">
        <f>IF($C234="B",VLOOKUP($A234,Bat!$A$4:$BF$2320,P$1,FALSE),VLOOKUP($A234,Pit!$A$4:$BA$1686,P$2,FALSE))</f>
        <v>96-98 Mph</v>
      </c>
      <c r="Q234" s="17">
        <f>IF($C234="B",VLOOKUP($A234,Bat!$A$4:$BF$2320,Q$1,FALSE),VLOOKUP($A234,Pit!$A$4:$BA$1686,Q$2,FALSE))</f>
        <v>9</v>
      </c>
      <c r="R234" s="18">
        <f>IF($C234="B",VLOOKUP($A234,Bat!$A$4:$BF$2320,R$1,FALSE),VLOOKUP($A234,Pit!$A$4:$BA$1686,R$2,FALSE))</f>
        <v>28.678093371851542</v>
      </c>
      <c r="S234" s="19">
        <f>IF($C234="B",VLOOKUP($A234,Bat!$A$4:$BF$2320,S$1,FALSE),VLOOKUP($A234,Pit!$A$4:$BA$1686,S$2,FALSE))</f>
        <v>1.4618182814335638</v>
      </c>
      <c r="T234" s="20" t="str">
        <f>IF($C234="B",VLOOKUP($A234,Bat!$A$4:$BF$2320,T$1,FALSE),VLOOKUP($A234,Pit!$A$4:$BA$1686,T$2,FALSE))</f>
        <v>$200k</v>
      </c>
      <c r="U234" s="17" t="str">
        <f>VLOOKUP(IF($C234="B",VLOOKUP($A234,Bat!$A$4:$AU$2320,U$1,FALSE),VLOOKUP($A234,Pit!$A$4:$BE$1686,U$2,FALSE)),COND!$A$35:$B$41,2,FALSE)</f>
        <v>??</v>
      </c>
      <c r="V234" s="21">
        <f>IF($C234="B",VLOOKUP($A234,Bat!$A$4:$AT$2284,46,FALSE),VLOOKUP($A234,Pit!$A$4:$BD$1664,56,FALSE))</f>
        <v>98</v>
      </c>
      <c r="W234" s="16">
        <f t="shared" si="17"/>
        <v>999</v>
      </c>
      <c r="X234" s="16"/>
      <c r="Y234" s="22">
        <f t="shared" si="18"/>
        <v>186</v>
      </c>
      <c r="Z234" s="16">
        <f>IFERROR(VLOOKUP($D234,Results37!$F$3:$L$1396,Z$1,FALSE),"")</f>
        <v>230</v>
      </c>
      <c r="AA234" s="47">
        <f>IF(ISERROR(VLOOKUP(D234,Results37!$F$3:$O$399,AA$1,FALSE)),"",IF(VLOOKUP(D234,Results37!$F$3:$O$399,AA$1+1,FALSE)=1,"S"&amp;VLOOKUP(D234,Results37!$F$3:$O$399,AA$1,FALSE),VLOOKUP(D234,Results37!$F$3:$O$399,AA$1,FALSE)))</f>
        <v>9</v>
      </c>
      <c r="AB234" s="16">
        <f>IFERROR(VLOOKUP($D234,Results37!$F$3:$L$1396,AB$1,FALSE),"")</f>
        <v>16</v>
      </c>
      <c r="AC234" s="16" t="str">
        <f>IFERROR(VLOOKUP($D234,Results37!$F$3:$L$1396,AC$1,FALSE),"")</f>
        <v>Fargo Dinosaurs</v>
      </c>
      <c r="AD234" s="16" t="str">
        <f t="shared" si="19"/>
        <v/>
      </c>
      <c r="AE234" s="20" t="str">
        <f>IF(ISERROR(VLOOKUP($AC234&amp;"-"&amp;$F234&amp;" "&amp;G234,Bonuses!$B$1:$G$1006,4,FALSE)),"",INT(VLOOKUP($AC234&amp;"-"&amp;$F234&amp;" "&amp;$G234,Bonuses!$B$1:$G$1006,4,FALSE)))</f>
        <v/>
      </c>
      <c r="AF234" s="16" t="str">
        <f>IF(ISERROR(VLOOKUP($AC234&amp;"-"&amp;$F234,Bonuses!$B$1:$G$1006,5,FALSE)),"",IF(VLOOKUP($AC234&amp;"-"&amp;$F234,Bonuses!$B$1:$G$1006,5,FALSE)="","",VLOOKUP($AC234&amp;"-"&amp;$F234,Bonuses!$B$1:$G$1006,6,FALSE)&amp;" yrs, "&amp;VLOOKUP($AC234&amp;"-"&amp;$F234,Bonuses!$B$1:$G$1006,5,FALSE)))</f>
        <v/>
      </c>
    </row>
    <row r="235" spans="1:32" s="21" customFormat="1" x14ac:dyDescent="0.25">
      <c r="A235" s="21" t="s">
        <v>1817</v>
      </c>
      <c r="B235" s="21">
        <f t="shared" si="15"/>
        <v>1</v>
      </c>
      <c r="C235" s="21" t="str">
        <f t="shared" si="16"/>
        <v>B</v>
      </c>
      <c r="D235" s="17">
        <f>IF($C235="B",VLOOKUP($A235,Bat!$A$4:$BF$2320,D$1,FALSE),VLOOKUP($A235,Pit!$A$4:$BA$1686,D$2,FALSE))</f>
        <v>2221</v>
      </c>
      <c r="E235" s="16" t="str">
        <f>IF($C235="B",VLOOKUP($A235,Bat!$A$4:$BF$2320,E$1,FALSE),VLOOKUP($A235,Pit!$A$4:$BA$1686,E$2,FALSE))</f>
        <v>LF</v>
      </c>
      <c r="F235" s="16" t="str">
        <f>IF($C235="B",VLOOKUP($A235,Bat!$A$4:$BF$2320,F$1,FALSE),VLOOKUP($A235,Pit!$A$4:$BA$1686,F$2,FALSE))</f>
        <v>Brandon</v>
      </c>
      <c r="G235" s="16" t="str">
        <f>IF($C235="B",VLOOKUP($A235,Bat!$A$4:$BF$2320,G$1,FALSE),VLOOKUP($A235,Pit!$A$4:$BA$1686,G$2,FALSE))</f>
        <v>Cook</v>
      </c>
      <c r="H235" s="16">
        <f>IF($C235="B",VLOOKUP($A235,Bat!$A$4:$BF$2320,H$1,FALSE),VLOOKUP($A235,Pit!$A$4:$BA$1686,H$2,FALSE))</f>
        <v>18</v>
      </c>
      <c r="I235" s="16" t="str">
        <f>IF($C235="B",VLOOKUP($A235,Bat!$A$4:$BF$2320,I$1,FALSE),VLOOKUP($A235,Pit!$A$4:$BA$1686,I$2,FALSE))</f>
        <v>L</v>
      </c>
      <c r="J235" s="16" t="str">
        <f>IF($C235="B",VLOOKUP($A235,Bat!$A$4:$BF$2320,J$1,FALSE),VLOOKUP($A235,Pit!$A$4:$BA$1686,J$2,FALSE))</f>
        <v>R</v>
      </c>
      <c r="K235" s="16" t="str">
        <f>IF($C235="B",VLOOKUP($A235,Bat!$A$4:$BF$2320,K$1,FALSE),VLOOKUP($A235,Pit!$A$4:$BA$1686,K$2,FALSE))</f>
        <v>Normal</v>
      </c>
      <c r="L235" s="17" t="str">
        <f>IF($C235="B",VLOOKUP($A235,Bat!$A$4:$BF$2320,L$1,FALSE),VLOOKUP($A235,Pit!$A$4:$BA$1686,L$2,FALSE))</f>
        <v>Normal</v>
      </c>
      <c r="M235" s="16">
        <f>IF($C235="B",VLOOKUP($A235,Bat!$A$4:$BF$2320,M$1,FALSE),VLOOKUP($A235,Pit!$A$4:$BA$1686,M$2,FALSE))</f>
        <v>5</v>
      </c>
      <c r="N235" s="16">
        <f>IF($C235="B",VLOOKUP($A235,Bat!$A$4:$BF$2320,N$1,FALSE),VLOOKUP($A235,Pit!$A$4:$BA$1686,N$2,FALSE))</f>
        <v>5</v>
      </c>
      <c r="O235" s="16">
        <f>IF($C235="B",VLOOKUP($A235,Bat!$A$4:$BF$2320,O$1,FALSE),VLOOKUP($A235,Pit!$A$4:$BA$1686,O$2,FALSE))</f>
        <v>6</v>
      </c>
      <c r="P235" s="16">
        <f>IF($C235="B",VLOOKUP($A235,Bat!$A$4:$BF$2320,P$1,FALSE),VLOOKUP($A235,Pit!$A$4:$BA$1686,P$2,FALSE))</f>
        <v>5</v>
      </c>
      <c r="Q235" s="17">
        <f>IF($C235="B",VLOOKUP($A235,Bat!$A$4:$BF$2320,Q$1,FALSE),VLOOKUP($A235,Pit!$A$4:$BA$1686,Q$2,FALSE))</f>
        <v>4</v>
      </c>
      <c r="R235" s="18">
        <f>IF($C235="B",VLOOKUP($A235,Bat!$A$4:$BF$2320,R$1,FALSE),VLOOKUP($A235,Pit!$A$4:$BA$1686,R$2,FALSE))</f>
        <v>13.469720828168445</v>
      </c>
      <c r="S235" s="19">
        <f>IF($C235="B",VLOOKUP($A235,Bat!$A$4:$BF$2320,S$1,FALSE),VLOOKUP($A235,Pit!$A$4:$BA$1686,S$2,FALSE))</f>
        <v>2.3351225143430172</v>
      </c>
      <c r="T235" s="20" t="str">
        <f>IF($C235="B",VLOOKUP($A235,Bat!$A$4:$BF$2320,T$1,FALSE),VLOOKUP($A235,Pit!$A$4:$BA$1686,T$2,FALSE))</f>
        <v>$170k</v>
      </c>
      <c r="U235" s="17" t="str">
        <f>VLOOKUP(IF($C235="B",VLOOKUP($A235,Bat!$A$4:$AU$2320,U$1,FALSE),VLOOKUP($A235,Pit!$A$4:$BE$1686,U$2,FALSE)),COND!$A$35:$B$41,2,FALSE)</f>
        <v>??</v>
      </c>
      <c r="V235" s="21">
        <f>IF($C235="B",VLOOKUP($A235,Bat!$A$4:$AT$2284,46,FALSE),VLOOKUP($A235,Pit!$A$4:$BD$1664,56,FALSE))</f>
        <v>35</v>
      </c>
      <c r="W235" s="16">
        <f t="shared" si="17"/>
        <v>999</v>
      </c>
      <c r="X235" s="16">
        <v>68</v>
      </c>
      <c r="Y235" s="22">
        <f t="shared" si="18"/>
        <v>61</v>
      </c>
      <c r="Z235" s="16">
        <f>IFERROR(VLOOKUP($D235,Results37!$F$3:$L$1396,Z$1,FALSE),"")</f>
        <v>231</v>
      </c>
      <c r="AA235" s="47">
        <f>IF(ISERROR(VLOOKUP(D235,Results37!$F$3:$O$399,AA$1,FALSE)),"",IF(VLOOKUP(D235,Results37!$F$3:$O$399,AA$1+1,FALSE)=1,"S"&amp;VLOOKUP(D235,Results37!$F$3:$O$399,AA$1,FALSE),VLOOKUP(D235,Results37!$F$3:$O$399,AA$1,FALSE)))</f>
        <v>9</v>
      </c>
      <c r="AB235" s="16">
        <f>IFERROR(VLOOKUP($D235,Results37!$F$3:$L$1396,AB$1,FALSE),"")</f>
        <v>17</v>
      </c>
      <c r="AC235" s="16" t="str">
        <f>IFERROR(VLOOKUP($D235,Results37!$F$3:$L$1396,AC$1,FALSE),"")</f>
        <v>Kentucky Thoroughbreds</v>
      </c>
      <c r="AD235" s="16">
        <f t="shared" si="19"/>
        <v>-163</v>
      </c>
      <c r="AE235" s="20" t="str">
        <f>IF(ISERROR(VLOOKUP($AC235&amp;"-"&amp;$F235&amp;" "&amp;G235,Bonuses!$B$1:$G$1006,4,FALSE)),"",INT(VLOOKUP($AC235&amp;"-"&amp;$F235&amp;" "&amp;$G235,Bonuses!$B$1:$G$1006,4,FALSE)))</f>
        <v/>
      </c>
      <c r="AF235" s="16" t="str">
        <f>IF(ISERROR(VLOOKUP($AC235&amp;"-"&amp;$F235,Bonuses!$B$1:$G$1006,5,FALSE)),"",IF(VLOOKUP($AC235&amp;"-"&amp;$F235,Bonuses!$B$1:$G$1006,5,FALSE)="","",VLOOKUP($AC235&amp;"-"&amp;$F235,Bonuses!$B$1:$G$1006,6,FALSE)&amp;" yrs, "&amp;VLOOKUP($AC235&amp;"-"&amp;$F235,Bonuses!$B$1:$G$1006,5,FALSE)))</f>
        <v/>
      </c>
    </row>
    <row r="236" spans="1:32" s="21" customFormat="1" x14ac:dyDescent="0.25">
      <c r="A236" s="21" t="s">
        <v>2591</v>
      </c>
      <c r="B236" s="21">
        <f t="shared" si="15"/>
        <v>1</v>
      </c>
      <c r="C236" s="21" t="str">
        <f t="shared" si="16"/>
        <v>P</v>
      </c>
      <c r="D236" s="17">
        <f>IF($C236="B",VLOOKUP($A236,Bat!$A$4:$BF$2320,D$1,FALSE),VLOOKUP($A236,Pit!$A$4:$BA$1686,D$2,FALSE))</f>
        <v>16541</v>
      </c>
      <c r="E236" s="16" t="str">
        <f>IF($C236="B",VLOOKUP($A236,Bat!$A$4:$BF$2320,E$1,FALSE),VLOOKUP($A236,Pit!$A$4:$BA$1686,E$2,FALSE))</f>
        <v>SP</v>
      </c>
      <c r="F236" s="16" t="str">
        <f>IF($C236="B",VLOOKUP($A236,Bat!$A$4:$BF$2320,F$1,FALSE),VLOOKUP($A236,Pit!$A$4:$BA$1686,F$2,FALSE))</f>
        <v>Mark</v>
      </c>
      <c r="G236" s="16" t="str">
        <f>IF($C236="B",VLOOKUP($A236,Bat!$A$4:$BF$2320,G$1,FALSE),VLOOKUP($A236,Pit!$A$4:$BA$1686,G$2,FALSE))</f>
        <v>Andrews</v>
      </c>
      <c r="H236" s="16">
        <f>IF($C236="B",VLOOKUP($A236,Bat!$A$4:$BF$2320,H$1,FALSE),VLOOKUP($A236,Pit!$A$4:$BA$1686,H$2,FALSE))</f>
        <v>24</v>
      </c>
      <c r="I236" s="16" t="str">
        <f>IF($C236="B",VLOOKUP($A236,Bat!$A$4:$BF$2320,I$1,FALSE),VLOOKUP($A236,Pit!$A$4:$BA$1686,I$2,FALSE))</f>
        <v>L</v>
      </c>
      <c r="J236" s="16" t="str">
        <f>IF($C236="B",VLOOKUP($A236,Bat!$A$4:$BF$2320,J$1,FALSE),VLOOKUP($A236,Pit!$A$4:$BA$1686,J$2,FALSE))</f>
        <v>L</v>
      </c>
      <c r="K236" s="16" t="str">
        <f>IF($C236="B",VLOOKUP($A236,Bat!$A$4:$BF$2320,K$1,FALSE),VLOOKUP($A236,Pit!$A$4:$BA$1686,K$2,FALSE))</f>
        <v>Normal</v>
      </c>
      <c r="L236" s="17" t="str">
        <f>IF($C236="B",VLOOKUP($A236,Bat!$A$4:$BF$2320,L$1,FALSE),VLOOKUP($A236,Pit!$A$4:$BA$1686,L$2,FALSE))</f>
        <v>Normal</v>
      </c>
      <c r="M236" s="16">
        <f>IF($C236="B",VLOOKUP($A236,Bat!$A$4:$BF$2320,M$1,FALSE),VLOOKUP($A236,Pit!$A$4:$BA$1686,M$2,FALSE))</f>
        <v>4</v>
      </c>
      <c r="N236" s="16">
        <f>IF($C236="B",VLOOKUP($A236,Bat!$A$4:$BF$2320,N$1,FALSE),VLOOKUP($A236,Pit!$A$4:$BA$1686,N$2,FALSE))</f>
        <v>2</v>
      </c>
      <c r="O236" s="16">
        <f>IF($C236="B",VLOOKUP($A236,Bat!$A$4:$BF$2320,O$1,FALSE),VLOOKUP($A236,Pit!$A$4:$BA$1686,O$2,FALSE))</f>
        <v>2</v>
      </c>
      <c r="P236" s="16" t="str">
        <f>IF($C236="B",VLOOKUP($A236,Bat!$A$4:$BF$2320,P$1,FALSE),VLOOKUP($A236,Pit!$A$4:$BA$1686,P$2,FALSE))</f>
        <v>89-91 Mph</v>
      </c>
      <c r="Q236" s="17">
        <f>IF($C236="B",VLOOKUP($A236,Bat!$A$4:$BF$2320,Q$1,FALSE),VLOOKUP($A236,Pit!$A$4:$BA$1686,Q$2,FALSE))</f>
        <v>10</v>
      </c>
      <c r="R236" s="18">
        <f>IF($C236="B",VLOOKUP($A236,Bat!$A$4:$BF$2320,R$1,FALSE),VLOOKUP($A236,Pit!$A$4:$BA$1686,R$2,FALSE))</f>
        <v>8.940376792931513</v>
      </c>
      <c r="S236" s="19">
        <f>IF($C236="B",VLOOKUP($A236,Bat!$A$4:$BF$2320,S$1,FALSE),VLOOKUP($A236,Pit!$A$4:$BA$1686,S$2,FALSE))</f>
        <v>-0.2721410114503372</v>
      </c>
      <c r="T236" s="20" t="str">
        <f>IF($C236="B",VLOOKUP($A236,Bat!$A$4:$BF$2320,T$1,FALSE),VLOOKUP($A236,Pit!$A$4:$BA$1686,T$2,FALSE))</f>
        <v>Slot</v>
      </c>
      <c r="U236" s="17" t="str">
        <f>VLOOKUP(IF($C236="B",VLOOKUP($A236,Bat!$A$4:$AU$2320,U$1,FALSE),VLOOKUP($A236,Pit!$A$4:$BE$1686,U$2,FALSE)),COND!$A$35:$B$41,2,FALSE)</f>
        <v>??</v>
      </c>
      <c r="V236" s="21">
        <f>IF($C236="B",VLOOKUP($A236,Bat!$A$4:$AT$2284,46,FALSE),VLOOKUP($A236,Pit!$A$4:$BD$1664,56,FALSE))</f>
        <v>529</v>
      </c>
      <c r="W236" s="16">
        <f t="shared" si="17"/>
        <v>529</v>
      </c>
      <c r="X236" s="16"/>
      <c r="Y236" s="22">
        <f t="shared" si="18"/>
        <v>896</v>
      </c>
      <c r="Z236" s="16">
        <f>IFERROR(VLOOKUP($D236,Results37!$F$3:$L$1396,Z$1,FALSE),"")</f>
        <v>232</v>
      </c>
      <c r="AA236" s="47">
        <f>IF(ISERROR(VLOOKUP(D236,Results37!$F$3:$O$399,AA$1,FALSE)),"",IF(VLOOKUP(D236,Results37!$F$3:$O$399,AA$1+1,FALSE)=1,"S"&amp;VLOOKUP(D236,Results37!$F$3:$O$399,AA$1,FALSE),VLOOKUP(D236,Results37!$F$3:$O$399,AA$1,FALSE)))</f>
        <v>9</v>
      </c>
      <c r="AB236" s="16">
        <f>IFERROR(VLOOKUP($D236,Results37!$F$3:$L$1396,AB$1,FALSE),"")</f>
        <v>18</v>
      </c>
      <c r="AC236" s="16" t="str">
        <f>IFERROR(VLOOKUP($D236,Results37!$F$3:$L$1396,AC$1,FALSE),"")</f>
        <v>Yuma Bulldozers</v>
      </c>
      <c r="AD236" s="16" t="str">
        <f t="shared" si="19"/>
        <v/>
      </c>
      <c r="AE236" s="20" t="str">
        <f>IF(ISERROR(VLOOKUP($AC236&amp;"-"&amp;$F236&amp;" "&amp;G236,Bonuses!$B$1:$G$1006,4,FALSE)),"",INT(VLOOKUP($AC236&amp;"-"&amp;$F236&amp;" "&amp;$G236,Bonuses!$B$1:$G$1006,4,FALSE)))</f>
        <v/>
      </c>
      <c r="AF236" s="16" t="str">
        <f>IF(ISERROR(VLOOKUP($AC236&amp;"-"&amp;$F236,Bonuses!$B$1:$G$1006,5,FALSE)),"",IF(VLOOKUP($AC236&amp;"-"&amp;$F236,Bonuses!$B$1:$G$1006,5,FALSE)="","",VLOOKUP($AC236&amp;"-"&amp;$F236,Bonuses!$B$1:$G$1006,6,FALSE)&amp;" yrs, "&amp;VLOOKUP($AC236&amp;"-"&amp;$F236,Bonuses!$B$1:$G$1006,5,FALSE)))</f>
        <v/>
      </c>
    </row>
    <row r="237" spans="1:32" s="21" customFormat="1" x14ac:dyDescent="0.25">
      <c r="A237" s="21" t="s">
        <v>2490</v>
      </c>
      <c r="B237" s="21">
        <f t="shared" si="15"/>
        <v>1</v>
      </c>
      <c r="C237" s="21" t="str">
        <f t="shared" si="16"/>
        <v>P</v>
      </c>
      <c r="D237" s="17">
        <f>IF($C237="B",VLOOKUP($A237,Bat!$A$4:$BF$2320,D$1,FALSE),VLOOKUP($A237,Pit!$A$4:$BA$1686,D$2,FALSE))</f>
        <v>1996</v>
      </c>
      <c r="E237" s="16" t="str">
        <f>IF($C237="B",VLOOKUP($A237,Bat!$A$4:$BF$2320,E$1,FALSE),VLOOKUP($A237,Pit!$A$4:$BA$1686,E$2,FALSE))</f>
        <v>RP</v>
      </c>
      <c r="F237" s="16" t="str">
        <f>IF($C237="B",VLOOKUP($A237,Bat!$A$4:$BF$2320,F$1,FALSE),VLOOKUP($A237,Pit!$A$4:$BA$1686,F$2,FALSE))</f>
        <v>George</v>
      </c>
      <c r="G237" s="16" t="str">
        <f>IF($C237="B",VLOOKUP($A237,Bat!$A$4:$BF$2320,G$1,FALSE),VLOOKUP($A237,Pit!$A$4:$BA$1686,G$2,FALSE))</f>
        <v>Smith</v>
      </c>
      <c r="H237" s="16">
        <f>IF($C237="B",VLOOKUP($A237,Bat!$A$4:$BF$2320,H$1,FALSE),VLOOKUP($A237,Pit!$A$4:$BA$1686,H$2,FALSE))</f>
        <v>22</v>
      </c>
      <c r="I237" s="16" t="str">
        <f>IF($C237="B",VLOOKUP($A237,Bat!$A$4:$BF$2320,I$1,FALSE),VLOOKUP($A237,Pit!$A$4:$BA$1686,I$2,FALSE))</f>
        <v>R</v>
      </c>
      <c r="J237" s="16" t="str">
        <f>IF($C237="B",VLOOKUP($A237,Bat!$A$4:$BF$2320,J$1,FALSE),VLOOKUP($A237,Pit!$A$4:$BA$1686,J$2,FALSE))</f>
        <v>R</v>
      </c>
      <c r="K237" s="16" t="str">
        <f>IF($C237="B",VLOOKUP($A237,Bat!$A$4:$BF$2320,K$1,FALSE),VLOOKUP($A237,Pit!$A$4:$BA$1686,K$2,FALSE))</f>
        <v>Normal</v>
      </c>
      <c r="L237" s="17" t="str">
        <f>IF($C237="B",VLOOKUP($A237,Bat!$A$4:$BF$2320,L$1,FALSE),VLOOKUP($A237,Pit!$A$4:$BA$1686,L$2,FALSE))</f>
        <v>Low</v>
      </c>
      <c r="M237" s="16">
        <f>IF($C237="B",VLOOKUP($A237,Bat!$A$4:$BF$2320,M$1,FALSE),VLOOKUP($A237,Pit!$A$4:$BA$1686,M$2,FALSE))</f>
        <v>4</v>
      </c>
      <c r="N237" s="16">
        <f>IF($C237="B",VLOOKUP($A237,Bat!$A$4:$BF$2320,N$1,FALSE),VLOOKUP($A237,Pit!$A$4:$BA$1686,N$2,FALSE))</f>
        <v>2</v>
      </c>
      <c r="O237" s="16">
        <f>IF($C237="B",VLOOKUP($A237,Bat!$A$4:$BF$2320,O$1,FALSE),VLOOKUP($A237,Pit!$A$4:$BA$1686,O$2,FALSE))</f>
        <v>3</v>
      </c>
      <c r="P237" s="16" t="str">
        <f>IF($C237="B",VLOOKUP($A237,Bat!$A$4:$BF$2320,P$1,FALSE),VLOOKUP($A237,Pit!$A$4:$BA$1686,P$2,FALSE))</f>
        <v>88-90 Mph</v>
      </c>
      <c r="Q237" s="17">
        <f>IF($C237="B",VLOOKUP($A237,Bat!$A$4:$BF$2320,Q$1,FALSE),VLOOKUP($A237,Pit!$A$4:$BA$1686,Q$2,FALSE))</f>
        <v>9</v>
      </c>
      <c r="R237" s="18">
        <f>IF($C237="B",VLOOKUP($A237,Bat!$A$4:$BF$2320,R$1,FALSE),VLOOKUP($A237,Pit!$A$4:$BA$1686,R$2,FALSE))</f>
        <v>12.939812722201562</v>
      </c>
      <c r="S237" s="19">
        <f>IF($C237="B",VLOOKUP($A237,Bat!$A$4:$BF$2320,S$1,FALSE),VLOOKUP($A237,Pit!$A$4:$BA$1686,S$2,FALSE))</f>
        <v>7.9209615564847749E-2</v>
      </c>
      <c r="T237" s="20" t="str">
        <f>IF($C237="B",VLOOKUP($A237,Bat!$A$4:$BF$2320,T$1,FALSE),VLOOKUP($A237,Pit!$A$4:$BA$1686,T$2,FALSE))</f>
        <v>-</v>
      </c>
      <c r="U237" s="17" t="str">
        <f>VLOOKUP(IF($C237="B",VLOOKUP($A237,Bat!$A$4:$AU$2320,U$1,FALSE),VLOOKUP($A237,Pit!$A$4:$BE$1686,U$2,FALSE)),COND!$A$35:$B$41,2,FALSE)</f>
        <v>??</v>
      </c>
      <c r="V237" s="21">
        <f>IF($C237="B",VLOOKUP($A237,Bat!$A$4:$AT$2284,46,FALSE),VLOOKUP($A237,Pit!$A$4:$BD$1664,56,FALSE))</f>
        <v>431</v>
      </c>
      <c r="W237" s="16">
        <f t="shared" si="17"/>
        <v>999</v>
      </c>
      <c r="X237" s="16"/>
      <c r="Y237" s="22">
        <f t="shared" si="18"/>
        <v>681</v>
      </c>
      <c r="Z237" s="16">
        <f>IFERROR(VLOOKUP($D237,Results37!$F$3:$L$1396,Z$1,FALSE),"")</f>
        <v>233</v>
      </c>
      <c r="AA237" s="47">
        <f>IF(ISERROR(VLOOKUP(D237,Results37!$F$3:$O$399,AA$1,FALSE)),"",IF(VLOOKUP(D237,Results37!$F$3:$O$399,AA$1+1,FALSE)=1,"S"&amp;VLOOKUP(D237,Results37!$F$3:$O$399,AA$1,FALSE),VLOOKUP(D237,Results37!$F$3:$O$399,AA$1,FALSE)))</f>
        <v>9</v>
      </c>
      <c r="AB237" s="16">
        <f>IFERROR(VLOOKUP($D237,Results37!$F$3:$L$1396,AB$1,FALSE),"")</f>
        <v>19</v>
      </c>
      <c r="AC237" s="16" t="str">
        <f>IFERROR(VLOOKUP($D237,Results37!$F$3:$L$1396,AC$1,FALSE),"")</f>
        <v>Duluth Warriors</v>
      </c>
      <c r="AD237" s="16" t="str">
        <f t="shared" si="19"/>
        <v/>
      </c>
      <c r="AE237" s="20" t="str">
        <f>IF(ISERROR(VLOOKUP($AC237&amp;"-"&amp;$F237&amp;" "&amp;G237,Bonuses!$B$1:$G$1006,4,FALSE)),"",INT(VLOOKUP($AC237&amp;"-"&amp;$F237&amp;" "&amp;$G237,Bonuses!$B$1:$G$1006,4,FALSE)))</f>
        <v/>
      </c>
      <c r="AF237" s="16" t="str">
        <f>IF(ISERROR(VLOOKUP($AC237&amp;"-"&amp;$F237,Bonuses!$B$1:$G$1006,5,FALSE)),"",IF(VLOOKUP($AC237&amp;"-"&amp;$F237,Bonuses!$B$1:$G$1006,5,FALSE)="","",VLOOKUP($AC237&amp;"-"&amp;$F237,Bonuses!$B$1:$G$1006,6,FALSE)&amp;" yrs, "&amp;VLOOKUP($AC237&amp;"-"&amp;$F237,Bonuses!$B$1:$G$1006,5,FALSE)))</f>
        <v/>
      </c>
    </row>
    <row r="238" spans="1:32" s="21" customFormat="1" x14ac:dyDescent="0.25">
      <c r="A238" s="21" t="s">
        <v>2542</v>
      </c>
      <c r="B238" s="21">
        <f t="shared" si="15"/>
        <v>1</v>
      </c>
      <c r="C238" s="21" t="str">
        <f t="shared" si="16"/>
        <v>P</v>
      </c>
      <c r="D238" s="17">
        <f>IF($C238="B",VLOOKUP($A238,Bat!$A$4:$BF$2320,D$1,FALSE),VLOOKUP($A238,Pit!$A$4:$BA$1686,D$2,FALSE))</f>
        <v>6039</v>
      </c>
      <c r="E238" s="16" t="str">
        <f>IF($C238="B",VLOOKUP($A238,Bat!$A$4:$BF$2320,E$1,FALSE),VLOOKUP($A238,Pit!$A$4:$BA$1686,E$2,FALSE))</f>
        <v>SP</v>
      </c>
      <c r="F238" s="16" t="str">
        <f>IF($C238="B",VLOOKUP($A238,Bat!$A$4:$BF$2320,F$1,FALSE),VLOOKUP($A238,Pit!$A$4:$BA$1686,F$2,FALSE))</f>
        <v>António</v>
      </c>
      <c r="G238" s="16" t="str">
        <f>IF($C238="B",VLOOKUP($A238,Bat!$A$4:$BF$2320,G$1,FALSE),VLOOKUP($A238,Pit!$A$4:$BA$1686,G$2,FALSE))</f>
        <v>García</v>
      </c>
      <c r="H238" s="16">
        <f>IF($C238="B",VLOOKUP($A238,Bat!$A$4:$BF$2320,H$1,FALSE),VLOOKUP($A238,Pit!$A$4:$BA$1686,H$2,FALSE))</f>
        <v>22</v>
      </c>
      <c r="I238" s="16" t="str">
        <f>IF($C238="B",VLOOKUP($A238,Bat!$A$4:$BF$2320,I$1,FALSE),VLOOKUP($A238,Pit!$A$4:$BA$1686,I$2,FALSE))</f>
        <v>L</v>
      </c>
      <c r="J238" s="16" t="str">
        <f>IF($C238="B",VLOOKUP($A238,Bat!$A$4:$BF$2320,J$1,FALSE),VLOOKUP($A238,Pit!$A$4:$BA$1686,J$2,FALSE))</f>
        <v>R</v>
      </c>
      <c r="K238" s="16" t="str">
        <f>IF($C238="B",VLOOKUP($A238,Bat!$A$4:$BF$2320,K$1,FALSE),VLOOKUP($A238,Pit!$A$4:$BA$1686,K$2,FALSE))</f>
        <v>Normal</v>
      </c>
      <c r="L238" s="17" t="str">
        <f>IF($C238="B",VLOOKUP($A238,Bat!$A$4:$BF$2320,L$1,FALSE),VLOOKUP($A238,Pit!$A$4:$BA$1686,L$2,FALSE))</f>
        <v>Low</v>
      </c>
      <c r="M238" s="16">
        <f>IF($C238="B",VLOOKUP($A238,Bat!$A$4:$BF$2320,M$1,FALSE),VLOOKUP($A238,Pit!$A$4:$BA$1686,M$2,FALSE))</f>
        <v>4</v>
      </c>
      <c r="N238" s="16">
        <f>IF($C238="B",VLOOKUP($A238,Bat!$A$4:$BF$2320,N$1,FALSE),VLOOKUP($A238,Pit!$A$4:$BA$1686,N$2,FALSE))</f>
        <v>2</v>
      </c>
      <c r="O238" s="16">
        <f>IF($C238="B",VLOOKUP($A238,Bat!$A$4:$BF$2320,O$1,FALSE),VLOOKUP($A238,Pit!$A$4:$BA$1686,O$2,FALSE))</f>
        <v>3</v>
      </c>
      <c r="P238" s="16" t="str">
        <f>IF($C238="B",VLOOKUP($A238,Bat!$A$4:$BF$2320,P$1,FALSE),VLOOKUP($A238,Pit!$A$4:$BA$1686,P$2,FALSE))</f>
        <v>92-94 Mph</v>
      </c>
      <c r="Q238" s="17">
        <f>IF($C238="B",VLOOKUP($A238,Bat!$A$4:$BF$2320,Q$1,FALSE),VLOOKUP($A238,Pit!$A$4:$BA$1686,Q$2,FALSE))</f>
        <v>10</v>
      </c>
      <c r="R238" s="18">
        <f>IF($C238="B",VLOOKUP($A238,Bat!$A$4:$BF$2320,R$1,FALSE),VLOOKUP($A238,Pit!$A$4:$BA$1686,R$2,FALSE))</f>
        <v>14.950679213525042</v>
      </c>
      <c r="S238" s="19">
        <f>IF($C238="B",VLOOKUP($A238,Bat!$A$4:$BF$2320,S$1,FALSE),VLOOKUP($A238,Pit!$A$4:$BA$1686,S$2,FALSE))</f>
        <v>0.2558643276455283</v>
      </c>
      <c r="T238" s="20" t="str">
        <f>IF($C238="B",VLOOKUP($A238,Bat!$A$4:$BF$2320,T$1,FALSE),VLOOKUP($A238,Pit!$A$4:$BA$1686,T$2,FALSE))</f>
        <v>$180k</v>
      </c>
      <c r="U238" s="17" t="str">
        <f>VLOOKUP(IF($C238="B",VLOOKUP($A238,Bat!$A$4:$AU$2320,U$1,FALSE),VLOOKUP($A238,Pit!$A$4:$BE$1686,U$2,FALSE)),COND!$A$35:$B$41,2,FALSE)</f>
        <v>??</v>
      </c>
      <c r="V238" s="21">
        <f>IF($C238="B",VLOOKUP($A238,Bat!$A$4:$AT$2284,46,FALSE),VLOOKUP($A238,Pit!$A$4:$BD$1664,56,FALSE))</f>
        <v>396</v>
      </c>
      <c r="W238" s="16">
        <f t="shared" si="17"/>
        <v>999</v>
      </c>
      <c r="X238" s="16"/>
      <c r="Y238" s="22">
        <f t="shared" si="18"/>
        <v>575</v>
      </c>
      <c r="Z238" s="16">
        <f>IFERROR(VLOOKUP($D238,Results37!$F$3:$L$1396,Z$1,FALSE),"")</f>
        <v>234</v>
      </c>
      <c r="AA238" s="47">
        <f>IF(ISERROR(VLOOKUP(D238,Results37!$F$3:$O$399,AA$1,FALSE)),"",IF(VLOOKUP(D238,Results37!$F$3:$O$399,AA$1+1,FALSE)=1,"S"&amp;VLOOKUP(D238,Results37!$F$3:$O$399,AA$1,FALSE),VLOOKUP(D238,Results37!$F$3:$O$399,AA$1,FALSE)))</f>
        <v>9</v>
      </c>
      <c r="AB238" s="16">
        <f>IFERROR(VLOOKUP($D238,Results37!$F$3:$L$1396,AB$1,FALSE),"")</f>
        <v>20</v>
      </c>
      <c r="AC238" s="16" t="str">
        <f>IFERROR(VLOOKUP($D238,Results37!$F$3:$L$1396,AC$1,FALSE),"")</f>
        <v>West Virginia Alleghenies</v>
      </c>
      <c r="AD238" s="16" t="str">
        <f t="shared" si="19"/>
        <v/>
      </c>
      <c r="AE238" s="20" t="str">
        <f>IF(ISERROR(VLOOKUP($AC238&amp;"-"&amp;$F238&amp;" "&amp;G238,Bonuses!$B$1:$G$1006,4,FALSE)),"",INT(VLOOKUP($AC238&amp;"-"&amp;$F238&amp;" "&amp;$G238,Bonuses!$B$1:$G$1006,4,FALSE)))</f>
        <v/>
      </c>
      <c r="AF238" s="16" t="str">
        <f>IF(ISERROR(VLOOKUP($AC238&amp;"-"&amp;$F238,Bonuses!$B$1:$G$1006,5,FALSE)),"",IF(VLOOKUP($AC238&amp;"-"&amp;$F238,Bonuses!$B$1:$G$1006,5,FALSE)="","",VLOOKUP($AC238&amp;"-"&amp;$F238,Bonuses!$B$1:$G$1006,6,FALSE)&amp;" yrs, "&amp;VLOOKUP($AC238&amp;"-"&amp;$F238,Bonuses!$B$1:$G$1006,5,FALSE)))</f>
        <v/>
      </c>
    </row>
    <row r="239" spans="1:32" s="21" customFormat="1" x14ac:dyDescent="0.25">
      <c r="A239" s="21" t="s">
        <v>2437</v>
      </c>
      <c r="B239" s="21">
        <f t="shared" si="15"/>
        <v>1</v>
      </c>
      <c r="C239" s="21" t="str">
        <f t="shared" si="16"/>
        <v>P</v>
      </c>
      <c r="D239" s="17">
        <f>IF($C239="B",VLOOKUP($A239,Bat!$A$4:$BF$2320,D$1,FALSE),VLOOKUP($A239,Pit!$A$4:$BA$1686,D$2,FALSE))</f>
        <v>16097</v>
      </c>
      <c r="E239" s="16" t="str">
        <f>IF($C239="B",VLOOKUP($A239,Bat!$A$4:$BF$2320,E$1,FALSE),VLOOKUP($A239,Pit!$A$4:$BA$1686,E$2,FALSE))</f>
        <v>SP</v>
      </c>
      <c r="F239" s="16" t="str">
        <f>IF($C239="B",VLOOKUP($A239,Bat!$A$4:$BF$2320,F$1,FALSE),VLOOKUP($A239,Pit!$A$4:$BA$1686,F$2,FALSE))</f>
        <v>Keiji</v>
      </c>
      <c r="G239" s="16" t="str">
        <f>IF($C239="B",VLOOKUP($A239,Bat!$A$4:$BF$2320,G$1,FALSE),VLOOKUP($A239,Pit!$A$4:$BA$1686,G$2,FALSE))</f>
        <v>Seo</v>
      </c>
      <c r="H239" s="16">
        <f>IF($C239="B",VLOOKUP($A239,Bat!$A$4:$BF$2320,H$1,FALSE),VLOOKUP($A239,Pit!$A$4:$BA$1686,H$2,FALSE))</f>
        <v>18</v>
      </c>
      <c r="I239" s="16" t="str">
        <f>IF($C239="B",VLOOKUP($A239,Bat!$A$4:$BF$2320,I$1,FALSE),VLOOKUP($A239,Pit!$A$4:$BA$1686,I$2,FALSE))</f>
        <v>R</v>
      </c>
      <c r="J239" s="16" t="str">
        <f>IF($C239="B",VLOOKUP($A239,Bat!$A$4:$BF$2320,J$1,FALSE),VLOOKUP($A239,Pit!$A$4:$BA$1686,J$2,FALSE))</f>
        <v>R</v>
      </c>
      <c r="K239" s="16" t="str">
        <f>IF($C239="B",VLOOKUP($A239,Bat!$A$4:$BF$2320,K$1,FALSE),VLOOKUP($A239,Pit!$A$4:$BA$1686,K$2,FALSE))</f>
        <v>Normal</v>
      </c>
      <c r="L239" s="17" t="str">
        <f>IF($C239="B",VLOOKUP($A239,Bat!$A$4:$BF$2320,L$1,FALSE),VLOOKUP($A239,Pit!$A$4:$BA$1686,L$2,FALSE))</f>
        <v>Normal</v>
      </c>
      <c r="M239" s="16">
        <f>IF($C239="B",VLOOKUP($A239,Bat!$A$4:$BF$2320,M$1,FALSE),VLOOKUP($A239,Pit!$A$4:$BA$1686,M$2,FALSE))</f>
        <v>5</v>
      </c>
      <c r="N239" s="16">
        <f>IF($C239="B",VLOOKUP($A239,Bat!$A$4:$BF$2320,N$1,FALSE),VLOOKUP($A239,Pit!$A$4:$BA$1686,N$2,FALSE))</f>
        <v>2</v>
      </c>
      <c r="O239" s="16">
        <f>IF($C239="B",VLOOKUP($A239,Bat!$A$4:$BF$2320,O$1,FALSE),VLOOKUP($A239,Pit!$A$4:$BA$1686,O$2,FALSE))</f>
        <v>4</v>
      </c>
      <c r="P239" s="16" t="str">
        <f>IF($C239="B",VLOOKUP($A239,Bat!$A$4:$BF$2320,P$1,FALSE),VLOOKUP($A239,Pit!$A$4:$BA$1686,P$2,FALSE))</f>
        <v>89-91 Mph</v>
      </c>
      <c r="Q239" s="17">
        <f>IF($C239="B",VLOOKUP($A239,Bat!$A$4:$BF$2320,Q$1,FALSE),VLOOKUP($A239,Pit!$A$4:$BA$1686,Q$2,FALSE))</f>
        <v>6</v>
      </c>
      <c r="R239" s="18">
        <f>IF($C239="B",VLOOKUP($A239,Bat!$A$4:$BF$2320,R$1,FALSE),VLOOKUP($A239,Pit!$A$4:$BA$1686,R$2,FALSE))</f>
        <v>23.982744653571984</v>
      </c>
      <c r="S239" s="19">
        <f>IF($C239="B",VLOOKUP($A239,Bat!$A$4:$BF$2320,S$1,FALSE),VLOOKUP($A239,Pit!$A$4:$BA$1686,S$2,FALSE))</f>
        <v>1.0493316844739866</v>
      </c>
      <c r="T239" s="20" t="str">
        <f>IF($C239="B",VLOOKUP($A239,Bat!$A$4:$BF$2320,T$1,FALSE),VLOOKUP($A239,Pit!$A$4:$BA$1686,T$2,FALSE))</f>
        <v>$180k</v>
      </c>
      <c r="U239" s="17" t="str">
        <f>VLOOKUP(IF($C239="B",VLOOKUP($A239,Bat!$A$4:$AU$2320,U$1,FALSE),VLOOKUP($A239,Pit!$A$4:$BE$1686,U$2,FALSE)),COND!$A$35:$B$41,2,FALSE)</f>
        <v>??</v>
      </c>
      <c r="V239" s="21">
        <f>IF($C239="B",VLOOKUP($A239,Bat!$A$4:$AT$2284,46,FALSE),VLOOKUP($A239,Pit!$A$4:$BD$1664,56,FALSE))</f>
        <v>120</v>
      </c>
      <c r="W239" s="16">
        <f t="shared" si="17"/>
        <v>999</v>
      </c>
      <c r="X239" s="16"/>
      <c r="Y239" s="22">
        <f t="shared" si="18"/>
        <v>272</v>
      </c>
      <c r="Z239" s="16">
        <f>IFERROR(VLOOKUP($D239,Results37!$F$3:$L$1396,Z$1,FALSE),"")</f>
        <v>235</v>
      </c>
      <c r="AA239" s="47">
        <f>IF(ISERROR(VLOOKUP(D239,Results37!$F$3:$O$399,AA$1,FALSE)),"",IF(VLOOKUP(D239,Results37!$F$3:$O$399,AA$1+1,FALSE)=1,"S"&amp;VLOOKUP(D239,Results37!$F$3:$O$399,AA$1,FALSE),VLOOKUP(D239,Results37!$F$3:$O$399,AA$1,FALSE)))</f>
        <v>9</v>
      </c>
      <c r="AB239" s="16">
        <f>IFERROR(VLOOKUP($D239,Results37!$F$3:$L$1396,AB$1,FALSE),"")</f>
        <v>21</v>
      </c>
      <c r="AC239" s="16" t="str">
        <f>IFERROR(VLOOKUP($D239,Results37!$F$3:$L$1396,AC$1,FALSE),"")</f>
        <v>Havana Leones</v>
      </c>
      <c r="AD239" s="16" t="str">
        <f t="shared" si="19"/>
        <v/>
      </c>
      <c r="AE239" s="20" t="str">
        <f>IF(ISERROR(VLOOKUP($AC239&amp;"-"&amp;$F239&amp;" "&amp;G239,Bonuses!$B$1:$G$1006,4,FALSE)),"",INT(VLOOKUP($AC239&amp;"-"&amp;$F239&amp;" "&amp;$G239,Bonuses!$B$1:$G$1006,4,FALSE)))</f>
        <v/>
      </c>
      <c r="AF239" s="16" t="str">
        <f>IF(ISERROR(VLOOKUP($AC239&amp;"-"&amp;$F239,Bonuses!$B$1:$G$1006,5,FALSE)),"",IF(VLOOKUP($AC239&amp;"-"&amp;$F239,Bonuses!$B$1:$G$1006,5,FALSE)="","",VLOOKUP($AC239&amp;"-"&amp;$F239,Bonuses!$B$1:$G$1006,6,FALSE)&amp;" yrs, "&amp;VLOOKUP($AC239&amp;"-"&amp;$F239,Bonuses!$B$1:$G$1006,5,FALSE)))</f>
        <v/>
      </c>
    </row>
    <row r="240" spans="1:32" s="21" customFormat="1" x14ac:dyDescent="0.25">
      <c r="A240" s="21" t="s">
        <v>1836</v>
      </c>
      <c r="B240" s="21">
        <f t="shared" si="15"/>
        <v>1</v>
      </c>
      <c r="C240" s="21" t="str">
        <f t="shared" si="16"/>
        <v>B</v>
      </c>
      <c r="D240" s="17">
        <f>IF($C240="B",VLOOKUP($A240,Bat!$A$4:$BF$2320,D$1,FALSE),VLOOKUP($A240,Pit!$A$4:$BA$1686,D$2,FALSE))</f>
        <v>8618</v>
      </c>
      <c r="E240" s="16" t="str">
        <f>IF($C240="B",VLOOKUP($A240,Bat!$A$4:$BF$2320,E$1,FALSE),VLOOKUP($A240,Pit!$A$4:$BA$1686,E$2,FALSE))</f>
        <v>2B</v>
      </c>
      <c r="F240" s="16" t="str">
        <f>IF($C240="B",VLOOKUP($A240,Bat!$A$4:$BF$2320,F$1,FALSE),VLOOKUP($A240,Pit!$A$4:$BA$1686,F$2,FALSE))</f>
        <v>Roland</v>
      </c>
      <c r="G240" s="16" t="str">
        <f>IF($C240="B",VLOOKUP($A240,Bat!$A$4:$BF$2320,G$1,FALSE),VLOOKUP($A240,Pit!$A$4:$BA$1686,G$2,FALSE))</f>
        <v>Penwarden</v>
      </c>
      <c r="H240" s="16">
        <f>IF($C240="B",VLOOKUP($A240,Bat!$A$4:$BF$2320,H$1,FALSE),VLOOKUP($A240,Pit!$A$4:$BA$1686,H$2,FALSE))</f>
        <v>21</v>
      </c>
      <c r="I240" s="16" t="str">
        <f>IF($C240="B",VLOOKUP($A240,Bat!$A$4:$BF$2320,I$1,FALSE),VLOOKUP($A240,Pit!$A$4:$BA$1686,I$2,FALSE))</f>
        <v>R</v>
      </c>
      <c r="J240" s="16" t="str">
        <f>IF($C240="B",VLOOKUP($A240,Bat!$A$4:$BF$2320,J$1,FALSE),VLOOKUP($A240,Pit!$A$4:$BA$1686,J$2,FALSE))</f>
        <v>R</v>
      </c>
      <c r="K240" s="16" t="str">
        <f>IF($C240="B",VLOOKUP($A240,Bat!$A$4:$BF$2320,K$1,FALSE),VLOOKUP($A240,Pit!$A$4:$BA$1686,K$2,FALSE))</f>
        <v>Normal</v>
      </c>
      <c r="L240" s="17" t="str">
        <f>IF($C240="B",VLOOKUP($A240,Bat!$A$4:$BF$2320,L$1,FALSE),VLOOKUP($A240,Pit!$A$4:$BA$1686,L$2,FALSE))</f>
        <v>High</v>
      </c>
      <c r="M240" s="16">
        <f>IF($C240="B",VLOOKUP($A240,Bat!$A$4:$BF$2320,M$1,FALSE),VLOOKUP($A240,Pit!$A$4:$BA$1686,M$2,FALSE))</f>
        <v>5</v>
      </c>
      <c r="N240" s="16">
        <f>IF($C240="B",VLOOKUP($A240,Bat!$A$4:$BF$2320,N$1,FALSE),VLOOKUP($A240,Pit!$A$4:$BA$1686,N$2,FALSE))</f>
        <v>4</v>
      </c>
      <c r="O240" s="16">
        <f>IF($C240="B",VLOOKUP($A240,Bat!$A$4:$BF$2320,O$1,FALSE),VLOOKUP($A240,Pit!$A$4:$BA$1686,O$2,FALSE))</f>
        <v>4</v>
      </c>
      <c r="P240" s="16">
        <f>IF($C240="B",VLOOKUP($A240,Bat!$A$4:$BF$2320,P$1,FALSE),VLOOKUP($A240,Pit!$A$4:$BA$1686,P$2,FALSE))</f>
        <v>5</v>
      </c>
      <c r="Q240" s="17">
        <f>IF($C240="B",VLOOKUP($A240,Bat!$A$4:$BF$2320,Q$1,FALSE),VLOOKUP($A240,Pit!$A$4:$BA$1686,Q$2,FALSE))</f>
        <v>6</v>
      </c>
      <c r="R240" s="18">
        <f>IF($C240="B",VLOOKUP($A240,Bat!$A$4:$BF$2320,R$1,FALSE),VLOOKUP($A240,Pit!$A$4:$BA$1686,R$2,FALSE))</f>
        <v>14.644921032993548</v>
      </c>
      <c r="S240" s="19">
        <f>IF($C240="B",VLOOKUP($A240,Bat!$A$4:$BF$2320,S$1,FALSE),VLOOKUP($A240,Pit!$A$4:$BA$1686,S$2,FALSE))</f>
        <v>2.5026783560770647</v>
      </c>
      <c r="T240" s="20" t="str">
        <f>IF($C240="B",VLOOKUP($A240,Bat!$A$4:$BF$2320,T$1,FALSE),VLOOKUP($A240,Pit!$A$4:$BA$1686,T$2,FALSE))</f>
        <v>$210k</v>
      </c>
      <c r="U240" s="17" t="str">
        <f>VLOOKUP(IF($C240="B",VLOOKUP($A240,Bat!$A$4:$AU$2320,U$1,FALSE),VLOOKUP($A240,Pit!$A$4:$BE$1686,U$2,FALSE)),COND!$A$35:$B$41,2,FALSE)</f>
        <v>??</v>
      </c>
      <c r="V240" s="21">
        <f>IF($C240="B",VLOOKUP($A240,Bat!$A$4:$AT$2284,46,FALSE),VLOOKUP($A240,Pit!$A$4:$BD$1664,56,FALSE))</f>
        <v>30</v>
      </c>
      <c r="W240" s="16">
        <f t="shared" si="17"/>
        <v>999</v>
      </c>
      <c r="X240" s="16">
        <v>57</v>
      </c>
      <c r="Y240" s="22">
        <f t="shared" si="18"/>
        <v>43</v>
      </c>
      <c r="Z240" s="16">
        <f>IFERROR(VLOOKUP($D240,Results37!$F$3:$L$1396,Z$1,FALSE),"")</f>
        <v>236</v>
      </c>
      <c r="AA240" s="47">
        <f>IF(ISERROR(VLOOKUP(D240,Results37!$F$3:$O$399,AA$1,FALSE)),"",IF(VLOOKUP(D240,Results37!$F$3:$O$399,AA$1+1,FALSE)=1,"S"&amp;VLOOKUP(D240,Results37!$F$3:$O$399,AA$1,FALSE),VLOOKUP(D240,Results37!$F$3:$O$399,AA$1,FALSE)))</f>
        <v>9</v>
      </c>
      <c r="AB240" s="16">
        <f>IFERROR(VLOOKUP($D240,Results37!$F$3:$L$1396,AB$1,FALSE),"")</f>
        <v>22</v>
      </c>
      <c r="AC240" s="16" t="str">
        <f>IFERROR(VLOOKUP($D240,Results37!$F$3:$L$1396,AC$1,FALSE),"")</f>
        <v>Florida Featherheads</v>
      </c>
      <c r="AD240" s="16">
        <f t="shared" si="19"/>
        <v>-179</v>
      </c>
      <c r="AE240" s="20" t="str">
        <f>IF(ISERROR(VLOOKUP($AC240&amp;"-"&amp;$F240&amp;" "&amp;G240,Bonuses!$B$1:$G$1006,4,FALSE)),"",INT(VLOOKUP($AC240&amp;"-"&amp;$F240&amp;" "&amp;$G240,Bonuses!$B$1:$G$1006,4,FALSE)))</f>
        <v/>
      </c>
      <c r="AF240" s="16" t="str">
        <f>IF(ISERROR(VLOOKUP($AC240&amp;"-"&amp;$F240,Bonuses!$B$1:$G$1006,5,FALSE)),"",IF(VLOOKUP($AC240&amp;"-"&amp;$F240,Bonuses!$B$1:$G$1006,5,FALSE)="","",VLOOKUP($AC240&amp;"-"&amp;$F240,Bonuses!$B$1:$G$1006,6,FALSE)&amp;" yrs, "&amp;VLOOKUP($AC240&amp;"-"&amp;$F240,Bonuses!$B$1:$G$1006,5,FALSE)))</f>
        <v/>
      </c>
    </row>
    <row r="241" spans="1:32" s="21" customFormat="1" x14ac:dyDescent="0.25">
      <c r="A241" s="21" t="s">
        <v>2134</v>
      </c>
      <c r="B241" s="21">
        <f t="shared" si="15"/>
        <v>1</v>
      </c>
      <c r="C241" s="21" t="str">
        <f t="shared" si="16"/>
        <v>B</v>
      </c>
      <c r="D241" s="17">
        <f>IF($C241="B",VLOOKUP($A241,Bat!$A$4:$BF$2320,D$1,FALSE),VLOOKUP($A241,Pit!$A$4:$BA$1686,D$2,FALSE))</f>
        <v>4304</v>
      </c>
      <c r="E241" s="16" t="str">
        <f>IF($C241="B",VLOOKUP($A241,Bat!$A$4:$BF$2320,E$1,FALSE),VLOOKUP($A241,Pit!$A$4:$BA$1686,E$2,FALSE))</f>
        <v>C</v>
      </c>
      <c r="F241" s="16" t="str">
        <f>IF($C241="B",VLOOKUP($A241,Bat!$A$4:$BF$2320,F$1,FALSE),VLOOKUP($A241,Pit!$A$4:$BA$1686,F$2,FALSE))</f>
        <v>Robby</v>
      </c>
      <c r="G241" s="16" t="str">
        <f>IF($C241="B",VLOOKUP($A241,Bat!$A$4:$BF$2320,G$1,FALSE),VLOOKUP($A241,Pit!$A$4:$BA$1686,G$2,FALSE))</f>
        <v>Harris</v>
      </c>
      <c r="H241" s="16">
        <f>IF($C241="B",VLOOKUP($A241,Bat!$A$4:$BF$2320,H$1,FALSE),VLOOKUP($A241,Pit!$A$4:$BA$1686,H$2,FALSE))</f>
        <v>21</v>
      </c>
      <c r="I241" s="16" t="str">
        <f>IF($C241="B",VLOOKUP($A241,Bat!$A$4:$BF$2320,I$1,FALSE),VLOOKUP($A241,Pit!$A$4:$BA$1686,I$2,FALSE))</f>
        <v>S</v>
      </c>
      <c r="J241" s="16" t="str">
        <f>IF($C241="B",VLOOKUP($A241,Bat!$A$4:$BF$2320,J$1,FALSE),VLOOKUP($A241,Pit!$A$4:$BA$1686,J$2,FALSE))</f>
        <v>R</v>
      </c>
      <c r="K241" s="16" t="str">
        <f>IF($C241="B",VLOOKUP($A241,Bat!$A$4:$BF$2320,K$1,FALSE),VLOOKUP($A241,Pit!$A$4:$BA$1686,K$2,FALSE))</f>
        <v>Low</v>
      </c>
      <c r="L241" s="17" t="str">
        <f>IF($C241="B",VLOOKUP($A241,Bat!$A$4:$BF$2320,L$1,FALSE),VLOOKUP($A241,Pit!$A$4:$BA$1686,L$2,FALSE))</f>
        <v>Normal</v>
      </c>
      <c r="M241" s="16">
        <f>IF($C241="B",VLOOKUP($A241,Bat!$A$4:$BF$2320,M$1,FALSE),VLOOKUP($A241,Pit!$A$4:$BA$1686,M$2,FALSE))</f>
        <v>2</v>
      </c>
      <c r="N241" s="16">
        <f>IF($C241="B",VLOOKUP($A241,Bat!$A$4:$BF$2320,N$1,FALSE),VLOOKUP($A241,Pit!$A$4:$BA$1686,N$2,FALSE))</f>
        <v>3</v>
      </c>
      <c r="O241" s="16">
        <f>IF($C241="B",VLOOKUP($A241,Bat!$A$4:$BF$2320,O$1,FALSE),VLOOKUP($A241,Pit!$A$4:$BA$1686,O$2,FALSE))</f>
        <v>2</v>
      </c>
      <c r="P241" s="16">
        <f>IF($C241="B",VLOOKUP($A241,Bat!$A$4:$BF$2320,P$1,FALSE),VLOOKUP($A241,Pit!$A$4:$BA$1686,P$2,FALSE))</f>
        <v>4</v>
      </c>
      <c r="Q241" s="17">
        <f>IF($C241="B",VLOOKUP($A241,Bat!$A$4:$BF$2320,Q$1,FALSE),VLOOKUP($A241,Pit!$A$4:$BA$1686,Q$2,FALSE))</f>
        <v>6</v>
      </c>
      <c r="R241" s="18">
        <f>IF($C241="B",VLOOKUP($A241,Bat!$A$4:$BF$2320,R$1,FALSE),VLOOKUP($A241,Pit!$A$4:$BA$1686,R$2,FALSE))</f>
        <v>-3.5244680170458764</v>
      </c>
      <c r="S241" s="19">
        <f>IF($C241="B",VLOOKUP($A241,Bat!$A$4:$BF$2320,S$1,FALSE),VLOOKUP($A241,Pit!$A$4:$BA$1686,S$2,FALSE))</f>
        <v>-8.7848146193088658E-2</v>
      </c>
      <c r="T241" s="20" t="str">
        <f>IF($C241="B",VLOOKUP($A241,Bat!$A$4:$BF$2320,T$1,FALSE),VLOOKUP($A241,Pit!$A$4:$BA$1686,T$2,FALSE))</f>
        <v>$210k</v>
      </c>
      <c r="U241" s="17" t="str">
        <f>VLOOKUP(IF($C241="B",VLOOKUP($A241,Bat!$A$4:$AU$2320,U$1,FALSE),VLOOKUP($A241,Pit!$A$4:$BE$1686,U$2,FALSE)),COND!$A$35:$B$41,2,FALSE)</f>
        <v>??</v>
      </c>
      <c r="V241" s="21">
        <f>IF($C241="B",VLOOKUP($A241,Bat!$A$4:$AT$2284,46,FALSE),VLOOKUP($A241,Pit!$A$4:$BD$1664,56,FALSE))</f>
        <v>349</v>
      </c>
      <c r="W241" s="16">
        <f t="shared" si="17"/>
        <v>999</v>
      </c>
      <c r="X241" s="16"/>
      <c r="Y241" s="22">
        <f t="shared" si="18"/>
        <v>769</v>
      </c>
      <c r="Z241" s="16">
        <f>IFERROR(VLOOKUP($D241,Results37!$F$3:$L$1396,Z$1,FALSE),"")</f>
        <v>237</v>
      </c>
      <c r="AA241" s="47">
        <f>IF(ISERROR(VLOOKUP(D241,Results37!$F$3:$O$399,AA$1,FALSE)),"",IF(VLOOKUP(D241,Results37!$F$3:$O$399,AA$1+1,FALSE)=1,"S"&amp;VLOOKUP(D241,Results37!$F$3:$O$399,AA$1,FALSE),VLOOKUP(D241,Results37!$F$3:$O$399,AA$1,FALSE)))</f>
        <v>9</v>
      </c>
      <c r="AB241" s="16">
        <f>IFERROR(VLOOKUP($D241,Results37!$F$3:$L$1396,AB$1,FALSE),"")</f>
        <v>23</v>
      </c>
      <c r="AC241" s="16" t="str">
        <f>IFERROR(VLOOKUP($D241,Results37!$F$3:$L$1396,AC$1,FALSE),"")</f>
        <v>Hartford Harpoon</v>
      </c>
      <c r="AD241" s="16" t="str">
        <f t="shared" si="19"/>
        <v/>
      </c>
      <c r="AE241" s="20" t="str">
        <f>IF(ISERROR(VLOOKUP($AC241&amp;"-"&amp;$F241&amp;" "&amp;G241,Bonuses!$B$1:$G$1006,4,FALSE)),"",INT(VLOOKUP($AC241&amp;"-"&amp;$F241&amp;" "&amp;$G241,Bonuses!$B$1:$G$1006,4,FALSE)))</f>
        <v/>
      </c>
      <c r="AF241" s="16" t="str">
        <f>IF(ISERROR(VLOOKUP($AC241&amp;"-"&amp;$F241,Bonuses!$B$1:$G$1006,5,FALSE)),"",IF(VLOOKUP($AC241&amp;"-"&amp;$F241,Bonuses!$B$1:$G$1006,5,FALSE)="","",VLOOKUP($AC241&amp;"-"&amp;$F241,Bonuses!$B$1:$G$1006,6,FALSE)&amp;" yrs, "&amp;VLOOKUP($AC241&amp;"-"&amp;$F241,Bonuses!$B$1:$G$1006,5,FALSE)))</f>
        <v/>
      </c>
    </row>
    <row r="242" spans="1:32" s="21" customFormat="1" x14ac:dyDescent="0.25">
      <c r="A242" s="21" t="s">
        <v>2279</v>
      </c>
      <c r="B242" s="21">
        <f t="shared" si="15"/>
        <v>1</v>
      </c>
      <c r="C242" s="21" t="str">
        <f t="shared" si="16"/>
        <v>P</v>
      </c>
      <c r="D242" s="17">
        <f>IF($C242="B",VLOOKUP($A242,Bat!$A$4:$BF$2320,D$1,FALSE),VLOOKUP($A242,Pit!$A$4:$BA$1686,D$2,FALSE))</f>
        <v>1357</v>
      </c>
      <c r="E242" s="16" t="str">
        <f>IF($C242="B",VLOOKUP($A242,Bat!$A$4:$BF$2320,E$1,FALSE),VLOOKUP($A242,Pit!$A$4:$BA$1686,E$2,FALSE))</f>
        <v>RP</v>
      </c>
      <c r="F242" s="16" t="str">
        <f>IF($C242="B",VLOOKUP($A242,Bat!$A$4:$BF$2320,F$1,FALSE),VLOOKUP($A242,Pit!$A$4:$BA$1686,F$2,FALSE))</f>
        <v>Chris</v>
      </c>
      <c r="G242" s="16" t="str">
        <f>IF($C242="B",VLOOKUP($A242,Bat!$A$4:$BF$2320,G$1,FALSE),VLOOKUP($A242,Pit!$A$4:$BA$1686,G$2,FALSE))</f>
        <v>Lowe</v>
      </c>
      <c r="H242" s="16">
        <f>IF($C242="B",VLOOKUP($A242,Bat!$A$4:$BF$2320,H$1,FALSE),VLOOKUP($A242,Pit!$A$4:$BA$1686,H$2,FALSE))</f>
        <v>18</v>
      </c>
      <c r="I242" s="16" t="str">
        <f>IF($C242="B",VLOOKUP($A242,Bat!$A$4:$BF$2320,I$1,FALSE),VLOOKUP($A242,Pit!$A$4:$BA$1686,I$2,FALSE))</f>
        <v>S</v>
      </c>
      <c r="J242" s="16" t="str">
        <f>IF($C242="B",VLOOKUP($A242,Bat!$A$4:$BF$2320,J$1,FALSE),VLOOKUP($A242,Pit!$A$4:$BA$1686,J$2,FALSE))</f>
        <v>R</v>
      </c>
      <c r="K242" s="16" t="str">
        <f>IF($C242="B",VLOOKUP($A242,Bat!$A$4:$BF$2320,K$1,FALSE),VLOOKUP($A242,Pit!$A$4:$BA$1686,K$2,FALSE))</f>
        <v>Low</v>
      </c>
      <c r="L242" s="17" t="str">
        <f>IF($C242="B",VLOOKUP($A242,Bat!$A$4:$BF$2320,L$1,FALSE),VLOOKUP($A242,Pit!$A$4:$BA$1686,L$2,FALSE))</f>
        <v>Normal</v>
      </c>
      <c r="M242" s="16">
        <f>IF($C242="B",VLOOKUP($A242,Bat!$A$4:$BF$2320,M$1,FALSE),VLOOKUP($A242,Pit!$A$4:$BA$1686,M$2,FALSE))</f>
        <v>5</v>
      </c>
      <c r="N242" s="16">
        <f>IF($C242="B",VLOOKUP($A242,Bat!$A$4:$BF$2320,N$1,FALSE),VLOOKUP($A242,Pit!$A$4:$BA$1686,N$2,FALSE))</f>
        <v>2</v>
      </c>
      <c r="O242" s="16">
        <f>IF($C242="B",VLOOKUP($A242,Bat!$A$4:$BF$2320,O$1,FALSE),VLOOKUP($A242,Pit!$A$4:$BA$1686,O$2,FALSE))</f>
        <v>6</v>
      </c>
      <c r="P242" s="16" t="str">
        <f>IF($C242="B",VLOOKUP($A242,Bat!$A$4:$BF$2320,P$1,FALSE),VLOOKUP($A242,Pit!$A$4:$BA$1686,P$2,FALSE))</f>
        <v>87-89 Mph</v>
      </c>
      <c r="Q242" s="17">
        <f>IF($C242="B",VLOOKUP($A242,Bat!$A$4:$BF$2320,Q$1,FALSE),VLOOKUP($A242,Pit!$A$4:$BA$1686,Q$2,FALSE))</f>
        <v>7</v>
      </c>
      <c r="R242" s="18">
        <f>IF($C242="B",VLOOKUP($A242,Bat!$A$4:$BF$2320,R$1,FALSE),VLOOKUP($A242,Pit!$A$4:$BA$1686,R$2,FALSE))</f>
        <v>32.468460759038813</v>
      </c>
      <c r="S242" s="19">
        <f>IF($C242="B",VLOOKUP($A242,Bat!$A$4:$BF$2320,S$1,FALSE),VLOOKUP($A242,Pit!$A$4:$BA$1686,S$2,FALSE))</f>
        <v>1.7948022275844948</v>
      </c>
      <c r="T242" s="20" t="str">
        <f>IF($C242="B",VLOOKUP($A242,Bat!$A$4:$BF$2320,T$1,FALSE),VLOOKUP($A242,Pit!$A$4:$BA$1686,T$2,FALSE))</f>
        <v>$190k</v>
      </c>
      <c r="U242" s="17" t="str">
        <f>VLOOKUP(IF($C242="B",VLOOKUP($A242,Bat!$A$4:$AU$2320,U$1,FALSE),VLOOKUP($A242,Pit!$A$4:$BE$1686,U$2,FALSE)),COND!$A$35:$B$41,2,FALSE)</f>
        <v>??</v>
      </c>
      <c r="V242" s="21">
        <f>IF($C242="B",VLOOKUP($A242,Bat!$A$4:$AT$2284,46,FALSE),VLOOKUP($A242,Pit!$A$4:$BD$1664,56,FALSE))</f>
        <v>77</v>
      </c>
      <c r="W242" s="16">
        <f t="shared" si="17"/>
        <v>999</v>
      </c>
      <c r="X242" s="16"/>
      <c r="Y242" s="22">
        <f t="shared" si="18"/>
        <v>126</v>
      </c>
      <c r="Z242" s="16">
        <f>IFERROR(VLOOKUP($D242,Results37!$F$3:$L$1396,Z$1,FALSE),"")</f>
        <v>238</v>
      </c>
      <c r="AA242" s="47">
        <f>IF(ISERROR(VLOOKUP(D242,Results37!$F$3:$O$399,AA$1,FALSE)),"",IF(VLOOKUP(D242,Results37!$F$3:$O$399,AA$1+1,FALSE)=1,"S"&amp;VLOOKUP(D242,Results37!$F$3:$O$399,AA$1,FALSE),VLOOKUP(D242,Results37!$F$3:$O$399,AA$1,FALSE)))</f>
        <v>9</v>
      </c>
      <c r="AB242" s="16">
        <f>IFERROR(VLOOKUP($D242,Results37!$F$3:$L$1396,AB$1,FALSE),"")</f>
        <v>24</v>
      </c>
      <c r="AC242" s="16" t="str">
        <f>IFERROR(VLOOKUP($D242,Results37!$F$3:$L$1396,AC$1,FALSE),"")</f>
        <v>Aurora Borealis</v>
      </c>
      <c r="AD242" s="16" t="str">
        <f t="shared" si="19"/>
        <v/>
      </c>
      <c r="AE242" s="20" t="str">
        <f>IF(ISERROR(VLOOKUP($AC242&amp;"-"&amp;$F242&amp;" "&amp;G242,Bonuses!$B$1:$G$1006,4,FALSE)),"",INT(VLOOKUP($AC242&amp;"-"&amp;$F242&amp;" "&amp;$G242,Bonuses!$B$1:$G$1006,4,FALSE)))</f>
        <v/>
      </c>
      <c r="AF242" s="16" t="str">
        <f>IF(ISERROR(VLOOKUP($AC242&amp;"-"&amp;$F242,Bonuses!$B$1:$G$1006,5,FALSE)),"",IF(VLOOKUP($AC242&amp;"-"&amp;$F242,Bonuses!$B$1:$G$1006,5,FALSE)="","",VLOOKUP($AC242&amp;"-"&amp;$F242,Bonuses!$B$1:$G$1006,6,FALSE)&amp;" yrs, "&amp;VLOOKUP($AC242&amp;"-"&amp;$F242,Bonuses!$B$1:$G$1006,5,FALSE)))</f>
        <v/>
      </c>
    </row>
    <row r="243" spans="1:32" s="21" customFormat="1" x14ac:dyDescent="0.25">
      <c r="A243" s="21" t="s">
        <v>1809</v>
      </c>
      <c r="B243" s="21">
        <f t="shared" si="15"/>
        <v>1</v>
      </c>
      <c r="C243" s="21" t="str">
        <f t="shared" si="16"/>
        <v>B</v>
      </c>
      <c r="D243" s="17">
        <f>IF($C243="B",VLOOKUP($A243,Bat!$A$4:$BF$2320,D$1,FALSE),VLOOKUP($A243,Pit!$A$4:$BA$1686,D$2,FALSE))</f>
        <v>293</v>
      </c>
      <c r="E243" s="16" t="str">
        <f>IF($C243="B",VLOOKUP($A243,Bat!$A$4:$BF$2320,E$1,FALSE),VLOOKUP($A243,Pit!$A$4:$BA$1686,E$2,FALSE))</f>
        <v>1B</v>
      </c>
      <c r="F243" s="16" t="str">
        <f>IF($C243="B",VLOOKUP($A243,Bat!$A$4:$BF$2320,F$1,FALSE),VLOOKUP($A243,Pit!$A$4:$BA$1686,F$2,FALSE))</f>
        <v>Terumoto</v>
      </c>
      <c r="G243" s="16" t="str">
        <f>IF($C243="B",VLOOKUP($A243,Bat!$A$4:$BF$2320,G$1,FALSE),VLOOKUP($A243,Pit!$A$4:$BA$1686,G$2,FALSE))</f>
        <v>Matsuo</v>
      </c>
      <c r="H243" s="16">
        <f>IF($C243="B",VLOOKUP($A243,Bat!$A$4:$BF$2320,H$1,FALSE),VLOOKUP($A243,Pit!$A$4:$BA$1686,H$2,FALSE))</f>
        <v>21</v>
      </c>
      <c r="I243" s="16" t="str">
        <f>IF($C243="B",VLOOKUP($A243,Bat!$A$4:$BF$2320,I$1,FALSE),VLOOKUP($A243,Pit!$A$4:$BA$1686,I$2,FALSE))</f>
        <v>L</v>
      </c>
      <c r="J243" s="16" t="str">
        <f>IF($C243="B",VLOOKUP($A243,Bat!$A$4:$BF$2320,J$1,FALSE),VLOOKUP($A243,Pit!$A$4:$BA$1686,J$2,FALSE))</f>
        <v>L</v>
      </c>
      <c r="K243" s="16" t="str">
        <f>IF($C243="B",VLOOKUP($A243,Bat!$A$4:$BF$2320,K$1,FALSE),VLOOKUP($A243,Pit!$A$4:$BA$1686,K$2,FALSE))</f>
        <v>Low</v>
      </c>
      <c r="L243" s="17" t="str">
        <f>IF($C243="B",VLOOKUP($A243,Bat!$A$4:$BF$2320,L$1,FALSE),VLOOKUP($A243,Pit!$A$4:$BA$1686,L$2,FALSE))</f>
        <v>Normal</v>
      </c>
      <c r="M243" s="16">
        <f>IF($C243="B",VLOOKUP($A243,Bat!$A$4:$BF$2320,M$1,FALSE),VLOOKUP($A243,Pit!$A$4:$BA$1686,M$2,FALSE))</f>
        <v>6</v>
      </c>
      <c r="N243" s="16">
        <f>IF($C243="B",VLOOKUP($A243,Bat!$A$4:$BF$2320,N$1,FALSE),VLOOKUP($A243,Pit!$A$4:$BA$1686,N$2,FALSE))</f>
        <v>5</v>
      </c>
      <c r="O243" s="16">
        <f>IF($C243="B",VLOOKUP($A243,Bat!$A$4:$BF$2320,O$1,FALSE),VLOOKUP($A243,Pit!$A$4:$BA$1686,O$2,FALSE))</f>
        <v>3</v>
      </c>
      <c r="P243" s="16">
        <f>IF($C243="B",VLOOKUP($A243,Bat!$A$4:$BF$2320,P$1,FALSE),VLOOKUP($A243,Pit!$A$4:$BA$1686,P$2,FALSE))</f>
        <v>6</v>
      </c>
      <c r="Q243" s="17">
        <f>IF($C243="B",VLOOKUP($A243,Bat!$A$4:$BF$2320,Q$1,FALSE),VLOOKUP($A243,Pit!$A$4:$BA$1686,Q$2,FALSE))</f>
        <v>6</v>
      </c>
      <c r="R243" s="18">
        <f>IF($C243="B",VLOOKUP($A243,Bat!$A$4:$BF$2320,R$1,FALSE),VLOOKUP($A243,Pit!$A$4:$BA$1686,R$2,FALSE))</f>
        <v>16.40516592594064</v>
      </c>
      <c r="S243" s="19">
        <f>IF($C243="B",VLOOKUP($A243,Bat!$A$4:$BF$2320,S$1,FALSE),VLOOKUP($A243,Pit!$A$4:$BA$1686,S$2,FALSE))</f>
        <v>2.7536477768488234</v>
      </c>
      <c r="T243" s="20" t="str">
        <f>IF($C243="B",VLOOKUP($A243,Bat!$A$4:$BF$2320,T$1,FALSE),VLOOKUP($A243,Pit!$A$4:$BA$1686,T$2,FALSE))</f>
        <v>$200k</v>
      </c>
      <c r="U243" s="17" t="str">
        <f>VLOOKUP(IF($C243="B",VLOOKUP($A243,Bat!$A$4:$AU$2320,U$1,FALSE),VLOOKUP($A243,Pit!$A$4:$BE$1686,U$2,FALSE)),COND!$A$35:$B$41,2,FALSE)</f>
        <v>??</v>
      </c>
      <c r="V243" s="21">
        <f>IF($C243="B",VLOOKUP($A243,Bat!$A$4:$AT$2284,46,FALSE),VLOOKUP($A243,Pit!$A$4:$BD$1664,56,FALSE))</f>
        <v>137</v>
      </c>
      <c r="W243" s="16">
        <f t="shared" si="17"/>
        <v>999</v>
      </c>
      <c r="X243" s="16"/>
      <c r="Y243" s="22">
        <f t="shared" si="18"/>
        <v>30</v>
      </c>
      <c r="Z243" s="16">
        <f>IFERROR(VLOOKUP($D243,Results37!$F$3:$L$1396,Z$1,FALSE),"")</f>
        <v>239</v>
      </c>
      <c r="AA243" s="47">
        <f>IF(ISERROR(VLOOKUP(D243,Results37!$F$3:$O$399,AA$1,FALSE)),"",IF(VLOOKUP(D243,Results37!$F$3:$O$399,AA$1+1,FALSE)=1,"S"&amp;VLOOKUP(D243,Results37!$F$3:$O$399,AA$1,FALSE),VLOOKUP(D243,Results37!$F$3:$O$399,AA$1,FALSE)))</f>
        <v>9</v>
      </c>
      <c r="AB243" s="16">
        <f>IFERROR(VLOOKUP($D243,Results37!$F$3:$L$1396,AB$1,FALSE),"")</f>
        <v>25</v>
      </c>
      <c r="AC243" s="16" t="str">
        <f>IFERROR(VLOOKUP($D243,Results37!$F$3:$L$1396,AC$1,FALSE),"")</f>
        <v>Shin Seiki Evas</v>
      </c>
      <c r="AD243" s="16" t="str">
        <f t="shared" si="19"/>
        <v/>
      </c>
      <c r="AE243" s="20" t="str">
        <f>IF(ISERROR(VLOOKUP($AC243&amp;"-"&amp;$F243&amp;" "&amp;G243,Bonuses!$B$1:$G$1006,4,FALSE)),"",INT(VLOOKUP($AC243&amp;"-"&amp;$F243&amp;" "&amp;$G243,Bonuses!$B$1:$G$1006,4,FALSE)))</f>
        <v/>
      </c>
      <c r="AF243" s="16" t="str">
        <f>IF(ISERROR(VLOOKUP($AC243&amp;"-"&amp;$F243,Bonuses!$B$1:$G$1006,5,FALSE)),"",IF(VLOOKUP($AC243&amp;"-"&amp;$F243,Bonuses!$B$1:$G$1006,5,FALSE)="","",VLOOKUP($AC243&amp;"-"&amp;$F243,Bonuses!$B$1:$G$1006,6,FALSE)&amp;" yrs, "&amp;VLOOKUP($AC243&amp;"-"&amp;$F243,Bonuses!$B$1:$G$1006,5,FALSE)))</f>
        <v/>
      </c>
    </row>
    <row r="244" spans="1:32" s="21" customFormat="1" x14ac:dyDescent="0.25">
      <c r="A244" s="21" t="s">
        <v>2056</v>
      </c>
      <c r="B244" s="21">
        <f t="shared" si="15"/>
        <v>1</v>
      </c>
      <c r="C244" s="21" t="str">
        <f t="shared" si="16"/>
        <v>B</v>
      </c>
      <c r="D244" s="17">
        <f>IF($C244="B",VLOOKUP($A244,Bat!$A$4:$BF$2320,D$1,FALSE),VLOOKUP($A244,Pit!$A$4:$BA$1686,D$2,FALSE))</f>
        <v>2737</v>
      </c>
      <c r="E244" s="16" t="str">
        <f>IF($C244="B",VLOOKUP($A244,Bat!$A$4:$BF$2320,E$1,FALSE),VLOOKUP($A244,Pit!$A$4:$BA$1686,E$2,FALSE))</f>
        <v>1B</v>
      </c>
      <c r="F244" s="16" t="str">
        <f>IF($C244="B",VLOOKUP($A244,Bat!$A$4:$BF$2320,F$1,FALSE),VLOOKUP($A244,Pit!$A$4:$BA$1686,F$2,FALSE))</f>
        <v>Nelson</v>
      </c>
      <c r="G244" s="16" t="str">
        <f>IF($C244="B",VLOOKUP($A244,Bat!$A$4:$BF$2320,G$1,FALSE),VLOOKUP($A244,Pit!$A$4:$BA$1686,G$2,FALSE))</f>
        <v>Canó</v>
      </c>
      <c r="H244" s="16">
        <f>IF($C244="B",VLOOKUP($A244,Bat!$A$4:$BF$2320,H$1,FALSE),VLOOKUP($A244,Pit!$A$4:$BA$1686,H$2,FALSE))</f>
        <v>20</v>
      </c>
      <c r="I244" s="16" t="str">
        <f>IF($C244="B",VLOOKUP($A244,Bat!$A$4:$BF$2320,I$1,FALSE),VLOOKUP($A244,Pit!$A$4:$BA$1686,I$2,FALSE))</f>
        <v>L</v>
      </c>
      <c r="J244" s="16" t="str">
        <f>IF($C244="B",VLOOKUP($A244,Bat!$A$4:$BF$2320,J$1,FALSE),VLOOKUP($A244,Pit!$A$4:$BA$1686,J$2,FALSE))</f>
        <v>L</v>
      </c>
      <c r="K244" s="16" t="str">
        <f>IF($C244="B",VLOOKUP($A244,Bat!$A$4:$BF$2320,K$1,FALSE),VLOOKUP($A244,Pit!$A$4:$BA$1686,K$2,FALSE))</f>
        <v>Low</v>
      </c>
      <c r="L244" s="17" t="str">
        <f>IF($C244="B",VLOOKUP($A244,Bat!$A$4:$BF$2320,L$1,FALSE),VLOOKUP($A244,Pit!$A$4:$BA$1686,L$2,FALSE))</f>
        <v>Normal</v>
      </c>
      <c r="M244" s="16">
        <f>IF($C244="B",VLOOKUP($A244,Bat!$A$4:$BF$2320,M$1,FALSE),VLOOKUP($A244,Pit!$A$4:$BA$1686,M$2,FALSE))</f>
        <v>3</v>
      </c>
      <c r="N244" s="16">
        <f>IF($C244="B",VLOOKUP($A244,Bat!$A$4:$BF$2320,N$1,FALSE),VLOOKUP($A244,Pit!$A$4:$BA$1686,N$2,FALSE))</f>
        <v>5</v>
      </c>
      <c r="O244" s="16">
        <f>IF($C244="B",VLOOKUP($A244,Bat!$A$4:$BF$2320,O$1,FALSE),VLOOKUP($A244,Pit!$A$4:$BA$1686,O$2,FALSE))</f>
        <v>4</v>
      </c>
      <c r="P244" s="16">
        <f>IF($C244="B",VLOOKUP($A244,Bat!$A$4:$BF$2320,P$1,FALSE),VLOOKUP($A244,Pit!$A$4:$BA$1686,P$2,FALSE))</f>
        <v>3</v>
      </c>
      <c r="Q244" s="17">
        <f>IF($C244="B",VLOOKUP($A244,Bat!$A$4:$BF$2320,Q$1,FALSE),VLOOKUP($A244,Pit!$A$4:$BA$1686,Q$2,FALSE))</f>
        <v>6</v>
      </c>
      <c r="R244" s="18">
        <f>IF($C244="B",VLOOKUP($A244,Bat!$A$4:$BF$2320,R$1,FALSE),VLOOKUP($A244,Pit!$A$4:$BA$1686,R$2,FALSE))</f>
        <v>2.5111201440016089</v>
      </c>
      <c r="S244" s="19">
        <f>IF($C244="B",VLOOKUP($A244,Bat!$A$4:$BF$2320,S$1,FALSE),VLOOKUP($A244,Pit!$A$4:$BA$1686,S$2,FALSE))</f>
        <v>0.77268442564633488</v>
      </c>
      <c r="T244" s="20" t="str">
        <f>IF($C244="B",VLOOKUP($A244,Bat!$A$4:$BF$2320,T$1,FALSE),VLOOKUP($A244,Pit!$A$4:$BA$1686,T$2,FALSE))</f>
        <v>$170k</v>
      </c>
      <c r="U244" s="17" t="str">
        <f>VLOOKUP(IF($C244="B",VLOOKUP($A244,Bat!$A$4:$AU$2320,U$1,FALSE),VLOOKUP($A244,Pit!$A$4:$BE$1686,U$2,FALSE)),COND!$A$35:$B$41,2,FALSE)</f>
        <v>??</v>
      </c>
      <c r="V244" s="21">
        <f>IF($C244="B",VLOOKUP($A244,Bat!$A$4:$AT$2284,46,FALSE),VLOOKUP($A244,Pit!$A$4:$BD$1664,56,FALSE))</f>
        <v>220</v>
      </c>
      <c r="W244" s="16">
        <f t="shared" si="17"/>
        <v>999</v>
      </c>
      <c r="X244" s="16"/>
      <c r="Y244" s="22">
        <f t="shared" si="18"/>
        <v>355</v>
      </c>
      <c r="Z244" s="16">
        <f>IFERROR(VLOOKUP($D244,Results37!$F$3:$L$1396,Z$1,FALSE),"")</f>
        <v>240</v>
      </c>
      <c r="AA244" s="47">
        <f>IF(ISERROR(VLOOKUP(D244,Results37!$F$3:$O$399,AA$1,FALSE)),"",IF(VLOOKUP(D244,Results37!$F$3:$O$399,AA$1+1,FALSE)=1,"S"&amp;VLOOKUP(D244,Results37!$F$3:$O$399,AA$1,FALSE),VLOOKUP(D244,Results37!$F$3:$O$399,AA$1,FALSE)))</f>
        <v>9</v>
      </c>
      <c r="AB244" s="16">
        <f>IFERROR(VLOOKUP($D244,Results37!$F$3:$L$1396,AB$1,FALSE),"")</f>
        <v>26</v>
      </c>
      <c r="AC244" s="16" t="str">
        <f>IFERROR(VLOOKUP($D244,Results37!$F$3:$L$1396,AC$1,FALSE),"")</f>
        <v>Okinawa Shisa</v>
      </c>
      <c r="AD244" s="16" t="str">
        <f t="shared" si="19"/>
        <v/>
      </c>
      <c r="AE244" s="20" t="str">
        <f>IF(ISERROR(VLOOKUP($AC244&amp;"-"&amp;$F244&amp;" "&amp;G244,Bonuses!$B$1:$G$1006,4,FALSE)),"",INT(VLOOKUP($AC244&amp;"-"&amp;$F244&amp;" "&amp;$G244,Bonuses!$B$1:$G$1006,4,FALSE)))</f>
        <v/>
      </c>
      <c r="AF244" s="16" t="str">
        <f>IF(ISERROR(VLOOKUP($AC244&amp;"-"&amp;$F244,Bonuses!$B$1:$G$1006,5,FALSE)),"",IF(VLOOKUP($AC244&amp;"-"&amp;$F244,Bonuses!$B$1:$G$1006,5,FALSE)="","",VLOOKUP($AC244&amp;"-"&amp;$F244,Bonuses!$B$1:$G$1006,6,FALSE)&amp;" yrs, "&amp;VLOOKUP($AC244&amp;"-"&amp;$F244,Bonuses!$B$1:$G$1006,5,FALSE)))</f>
        <v/>
      </c>
    </row>
    <row r="245" spans="1:32" s="21" customFormat="1" x14ac:dyDescent="0.25">
      <c r="A245" s="21" t="s">
        <v>3140</v>
      </c>
      <c r="B245" s="21">
        <f t="shared" si="15"/>
        <v>1</v>
      </c>
      <c r="C245" s="21" t="str">
        <f t="shared" si="16"/>
        <v>P</v>
      </c>
      <c r="D245" s="17">
        <f>IF($C245="B",VLOOKUP($A245,Bat!$A$4:$BF$2320,D$1,FALSE),VLOOKUP($A245,Pit!$A$4:$BA$1686,D$2,FALSE))</f>
        <v>12348</v>
      </c>
      <c r="E245" s="16" t="str">
        <f>IF($C245="B",VLOOKUP($A245,Bat!$A$4:$BF$2320,E$1,FALSE),VLOOKUP($A245,Pit!$A$4:$BA$1686,E$2,FALSE))</f>
        <v>SP</v>
      </c>
      <c r="F245" s="16" t="str">
        <f>IF($C245="B",VLOOKUP($A245,Bat!$A$4:$BF$2320,F$1,FALSE),VLOOKUP($A245,Pit!$A$4:$BA$1686,F$2,FALSE))</f>
        <v>Yoshitsune</v>
      </c>
      <c r="G245" s="16" t="str">
        <f>IF($C245="B",VLOOKUP($A245,Bat!$A$4:$BF$2320,G$1,FALSE),VLOOKUP($A245,Pit!$A$4:$BA$1686,G$2,FALSE))</f>
        <v>Aoki</v>
      </c>
      <c r="H245" s="16">
        <f>IF($C245="B",VLOOKUP($A245,Bat!$A$4:$BF$2320,H$1,FALSE),VLOOKUP($A245,Pit!$A$4:$BA$1686,H$2,FALSE))</f>
        <v>21</v>
      </c>
      <c r="I245" s="16" t="str">
        <f>IF($C245="B",VLOOKUP($A245,Bat!$A$4:$BF$2320,I$1,FALSE),VLOOKUP($A245,Pit!$A$4:$BA$1686,I$2,FALSE))</f>
        <v>R</v>
      </c>
      <c r="J245" s="16" t="str">
        <f>IF($C245="B",VLOOKUP($A245,Bat!$A$4:$BF$2320,J$1,FALSE),VLOOKUP($A245,Pit!$A$4:$BA$1686,J$2,FALSE))</f>
        <v>R</v>
      </c>
      <c r="K245" s="16" t="str">
        <f>IF($C245="B",VLOOKUP($A245,Bat!$A$4:$BF$2320,K$1,FALSE),VLOOKUP($A245,Pit!$A$4:$BA$1686,K$2,FALSE))</f>
        <v>Low</v>
      </c>
      <c r="L245" s="17" t="str">
        <f>IF($C245="B",VLOOKUP($A245,Bat!$A$4:$BF$2320,L$1,FALSE),VLOOKUP($A245,Pit!$A$4:$BA$1686,L$2,FALSE))</f>
        <v>Low</v>
      </c>
      <c r="M245" s="16">
        <f>IF($C245="B",VLOOKUP($A245,Bat!$A$4:$BF$2320,M$1,FALSE),VLOOKUP($A245,Pit!$A$4:$BA$1686,M$2,FALSE))</f>
        <v>4</v>
      </c>
      <c r="N245" s="16">
        <f>IF($C245="B",VLOOKUP($A245,Bat!$A$4:$BF$2320,N$1,FALSE),VLOOKUP($A245,Pit!$A$4:$BA$1686,N$2,FALSE))</f>
        <v>2</v>
      </c>
      <c r="O245" s="16">
        <f>IF($C245="B",VLOOKUP($A245,Bat!$A$4:$BF$2320,O$1,FALSE),VLOOKUP($A245,Pit!$A$4:$BA$1686,O$2,FALSE))</f>
        <v>2</v>
      </c>
      <c r="P245" s="16" t="str">
        <f>IF($C245="B",VLOOKUP($A245,Bat!$A$4:$BF$2320,P$1,FALSE),VLOOKUP($A245,Pit!$A$4:$BA$1686,P$2,FALSE))</f>
        <v>90-92 Mph</v>
      </c>
      <c r="Q245" s="17">
        <f>IF($C245="B",VLOOKUP($A245,Bat!$A$4:$BF$2320,Q$1,FALSE),VLOOKUP($A245,Pit!$A$4:$BA$1686,Q$2,FALSE))</f>
        <v>8</v>
      </c>
      <c r="R245" s="18">
        <f>IF($C245="B",VLOOKUP($A245,Bat!$A$4:$BF$2320,R$1,FALSE),VLOOKUP($A245,Pit!$A$4:$BA$1686,R$2,FALSE))</f>
        <v>8.9668655143301805</v>
      </c>
      <c r="S245" s="19">
        <f>IF($C245="B",VLOOKUP($A245,Bat!$A$4:$BF$2320,S$1,FALSE),VLOOKUP($A245,Pit!$A$4:$BA$1686,S$2,FALSE))</f>
        <v>-0.26981397607913898</v>
      </c>
      <c r="T245" s="20" t="str">
        <f>IF($C245="B",VLOOKUP($A245,Bat!$A$4:$BF$2320,T$1,FALSE),VLOOKUP($A245,Pit!$A$4:$BA$1686,T$2,FALSE))</f>
        <v>$230k</v>
      </c>
      <c r="U245" s="17" t="str">
        <f>VLOOKUP(IF($C245="B",VLOOKUP($A245,Bat!$A$4:$AU$2320,U$1,FALSE),VLOOKUP($A245,Pit!$A$4:$BE$1686,U$2,FALSE)),COND!$A$35:$B$41,2,FALSE)</f>
        <v>??</v>
      </c>
      <c r="V245" s="21">
        <f>IF($C245="B",VLOOKUP($A245,Bat!$A$4:$AT$2284,46,FALSE),VLOOKUP($A245,Pit!$A$4:$BD$1664,56,FALSE))</f>
        <v>265</v>
      </c>
      <c r="W245" s="16">
        <f t="shared" si="17"/>
        <v>999</v>
      </c>
      <c r="X245" s="16"/>
      <c r="Y245" s="22">
        <f t="shared" si="18"/>
        <v>894</v>
      </c>
      <c r="Z245" s="16">
        <f>IFERROR(VLOOKUP($D245,Results37!$F$3:$L$1396,Z$1,FALSE),"")</f>
        <v>241</v>
      </c>
      <c r="AA245" s="47">
        <f>IF(ISERROR(VLOOKUP(D245,Results37!$F$3:$O$399,AA$1,FALSE)),"",IF(VLOOKUP(D245,Results37!$F$3:$O$399,AA$1+1,FALSE)=1,"S"&amp;VLOOKUP(D245,Results37!$F$3:$O$399,AA$1,FALSE),VLOOKUP(D245,Results37!$F$3:$O$399,AA$1,FALSE)))</f>
        <v>10</v>
      </c>
      <c r="AB245" s="16">
        <f>IFERROR(VLOOKUP($D245,Results37!$F$3:$L$1396,AB$1,FALSE),"")</f>
        <v>1</v>
      </c>
      <c r="AC245" s="16" t="str">
        <f>IFERROR(VLOOKUP($D245,Results37!$F$3:$L$1396,AC$1,FALSE),"")</f>
        <v>Yuma Bulldozers</v>
      </c>
      <c r="AD245" s="16" t="str">
        <f t="shared" si="19"/>
        <v/>
      </c>
      <c r="AE245" s="20" t="str">
        <f>IF(ISERROR(VLOOKUP($AC245&amp;"-"&amp;$F245&amp;" "&amp;G245,Bonuses!$B$1:$G$1006,4,FALSE)),"",INT(VLOOKUP($AC245&amp;"-"&amp;$F245&amp;" "&amp;$G245,Bonuses!$B$1:$G$1006,4,FALSE)))</f>
        <v/>
      </c>
      <c r="AF245" s="16" t="str">
        <f>IF(ISERROR(VLOOKUP($AC245&amp;"-"&amp;$F245,Bonuses!$B$1:$G$1006,5,FALSE)),"",IF(VLOOKUP($AC245&amp;"-"&amp;$F245,Bonuses!$B$1:$G$1006,5,FALSE)="","",VLOOKUP($AC245&amp;"-"&amp;$F245,Bonuses!$B$1:$G$1006,6,FALSE)&amp;" yrs, "&amp;VLOOKUP($AC245&amp;"-"&amp;$F245,Bonuses!$B$1:$G$1006,5,FALSE)))</f>
        <v/>
      </c>
    </row>
    <row r="246" spans="1:32" s="21" customFormat="1" x14ac:dyDescent="0.25">
      <c r="A246" s="21" t="s">
        <v>1882</v>
      </c>
      <c r="B246" s="21">
        <f t="shared" si="15"/>
        <v>1</v>
      </c>
      <c r="C246" s="21" t="str">
        <f t="shared" si="16"/>
        <v>B</v>
      </c>
      <c r="D246" s="17">
        <f>IF($C246="B",VLOOKUP($A246,Bat!$A$4:$BF$2320,D$1,FALSE),VLOOKUP($A246,Pit!$A$4:$BA$1686,D$2,FALSE))</f>
        <v>8393</v>
      </c>
      <c r="E246" s="16" t="str">
        <f>IF($C246="B",VLOOKUP($A246,Bat!$A$4:$BF$2320,E$1,FALSE),VLOOKUP($A246,Pit!$A$4:$BA$1686,E$2,FALSE))</f>
        <v>RF</v>
      </c>
      <c r="F246" s="16" t="str">
        <f>IF($C246="B",VLOOKUP($A246,Bat!$A$4:$BF$2320,F$1,FALSE),VLOOKUP($A246,Pit!$A$4:$BA$1686,F$2,FALSE))</f>
        <v>Jorge</v>
      </c>
      <c r="G246" s="16" t="str">
        <f>IF($C246="B",VLOOKUP($A246,Bat!$A$4:$BF$2320,G$1,FALSE),VLOOKUP($A246,Pit!$A$4:$BA$1686,G$2,FALSE))</f>
        <v>Torres</v>
      </c>
      <c r="H246" s="16">
        <f>IF($C246="B",VLOOKUP($A246,Bat!$A$4:$BF$2320,H$1,FALSE),VLOOKUP($A246,Pit!$A$4:$BA$1686,H$2,FALSE))</f>
        <v>21</v>
      </c>
      <c r="I246" s="16" t="str">
        <f>IF($C246="B",VLOOKUP($A246,Bat!$A$4:$BF$2320,I$1,FALSE),VLOOKUP($A246,Pit!$A$4:$BA$1686,I$2,FALSE))</f>
        <v>R</v>
      </c>
      <c r="J246" s="16" t="str">
        <f>IF($C246="B",VLOOKUP($A246,Bat!$A$4:$BF$2320,J$1,FALSE),VLOOKUP($A246,Pit!$A$4:$BA$1686,J$2,FALSE))</f>
        <v>R</v>
      </c>
      <c r="K246" s="16" t="str">
        <f>IF($C246="B",VLOOKUP($A246,Bat!$A$4:$BF$2320,K$1,FALSE),VLOOKUP($A246,Pit!$A$4:$BA$1686,K$2,FALSE))</f>
        <v>High</v>
      </c>
      <c r="L246" s="17" t="str">
        <f>IF($C246="B",VLOOKUP($A246,Bat!$A$4:$BF$2320,L$1,FALSE),VLOOKUP($A246,Pit!$A$4:$BA$1686,L$2,FALSE))</f>
        <v>Normal</v>
      </c>
      <c r="M246" s="16">
        <f>IF($C246="B",VLOOKUP($A246,Bat!$A$4:$BF$2320,M$1,FALSE),VLOOKUP($A246,Pit!$A$4:$BA$1686,M$2,FALSE))</f>
        <v>5</v>
      </c>
      <c r="N246" s="16">
        <f>IF($C246="B",VLOOKUP($A246,Bat!$A$4:$BF$2320,N$1,FALSE),VLOOKUP($A246,Pit!$A$4:$BA$1686,N$2,FALSE))</f>
        <v>2</v>
      </c>
      <c r="O246" s="16">
        <f>IF($C246="B",VLOOKUP($A246,Bat!$A$4:$BF$2320,O$1,FALSE),VLOOKUP($A246,Pit!$A$4:$BA$1686,O$2,FALSE))</f>
        <v>2</v>
      </c>
      <c r="P246" s="16">
        <f>IF($C246="B",VLOOKUP($A246,Bat!$A$4:$BF$2320,P$1,FALSE),VLOOKUP($A246,Pit!$A$4:$BA$1686,P$2,FALSE))</f>
        <v>5</v>
      </c>
      <c r="Q246" s="17">
        <f>IF($C246="B",VLOOKUP($A246,Bat!$A$4:$BF$2320,Q$1,FALSE),VLOOKUP($A246,Pit!$A$4:$BA$1686,Q$2,FALSE))</f>
        <v>5</v>
      </c>
      <c r="R246" s="18">
        <f>IF($C246="B",VLOOKUP($A246,Bat!$A$4:$BF$2320,R$1,FALSE),VLOOKUP($A246,Pit!$A$4:$BA$1686,R$2,FALSE))</f>
        <v>9.7537282817899751</v>
      </c>
      <c r="S246" s="19">
        <f>IF($C246="B",VLOOKUP($A246,Bat!$A$4:$BF$2320,S$1,FALSE),VLOOKUP($A246,Pit!$A$4:$BA$1686,S$2,FALSE))</f>
        <v>1.8053095884862231</v>
      </c>
      <c r="T246" s="20" t="str">
        <f>IF($C246="B",VLOOKUP($A246,Bat!$A$4:$BF$2320,T$1,FALSE),VLOOKUP($A246,Pit!$A$4:$BA$1686,T$2,FALSE))</f>
        <v>$180k</v>
      </c>
      <c r="U246" s="17" t="str">
        <f>VLOOKUP(IF($C246="B",VLOOKUP($A246,Bat!$A$4:$AU$2320,U$1,FALSE),VLOOKUP($A246,Pit!$A$4:$BE$1686,U$2,FALSE)),COND!$A$35:$B$41,2,FALSE)</f>
        <v>??</v>
      </c>
      <c r="V246" s="21">
        <f>IF($C246="B",VLOOKUP($A246,Bat!$A$4:$AT$2284,46,FALSE),VLOOKUP($A246,Pit!$A$4:$BD$1664,56,FALSE))</f>
        <v>32</v>
      </c>
      <c r="W246" s="16">
        <f t="shared" si="17"/>
        <v>999</v>
      </c>
      <c r="X246" s="16">
        <v>59</v>
      </c>
      <c r="Y246" s="22">
        <f t="shared" si="18"/>
        <v>124</v>
      </c>
      <c r="Z246" s="16">
        <f>IFERROR(VLOOKUP($D246,Results37!$F$3:$L$1396,Z$1,FALSE),"")</f>
        <v>242</v>
      </c>
      <c r="AA246" s="47">
        <f>IF(ISERROR(VLOOKUP(D246,Results37!$F$3:$O$399,AA$1,FALSE)),"",IF(VLOOKUP(D246,Results37!$F$3:$O$399,AA$1+1,FALSE)=1,"S"&amp;VLOOKUP(D246,Results37!$F$3:$O$399,AA$1,FALSE),VLOOKUP(D246,Results37!$F$3:$O$399,AA$1,FALSE)))</f>
        <v>10</v>
      </c>
      <c r="AB246" s="16">
        <f>IFERROR(VLOOKUP($D246,Results37!$F$3:$L$1396,AB$1,FALSE),"")</f>
        <v>2</v>
      </c>
      <c r="AC246" s="16" t="str">
        <f>IFERROR(VLOOKUP($D246,Results37!$F$3:$L$1396,AC$1,FALSE),"")</f>
        <v>Kalamazoo Badgers</v>
      </c>
      <c r="AD246" s="16">
        <f t="shared" si="19"/>
        <v>-183</v>
      </c>
      <c r="AE246" s="20" t="str">
        <f>IF(ISERROR(VLOOKUP($AC246&amp;"-"&amp;$F246&amp;" "&amp;G246,Bonuses!$B$1:$G$1006,4,FALSE)),"",INT(VLOOKUP($AC246&amp;"-"&amp;$F246&amp;" "&amp;$G246,Bonuses!$B$1:$G$1006,4,FALSE)))</f>
        <v/>
      </c>
      <c r="AF246" s="16" t="str">
        <f>IF(ISERROR(VLOOKUP($AC246&amp;"-"&amp;$F246,Bonuses!$B$1:$G$1006,5,FALSE)),"",IF(VLOOKUP($AC246&amp;"-"&amp;$F246,Bonuses!$B$1:$G$1006,5,FALSE)="","",VLOOKUP($AC246&amp;"-"&amp;$F246,Bonuses!$B$1:$G$1006,6,FALSE)&amp;" yrs, "&amp;VLOOKUP($AC246&amp;"-"&amp;$F246,Bonuses!$B$1:$G$1006,5,FALSE)))</f>
        <v/>
      </c>
    </row>
    <row r="247" spans="1:32" s="21" customFormat="1" x14ac:dyDescent="0.25">
      <c r="A247" s="21" t="s">
        <v>1891</v>
      </c>
      <c r="B247" s="21">
        <f t="shared" si="15"/>
        <v>1</v>
      </c>
      <c r="C247" s="21" t="str">
        <f t="shared" si="16"/>
        <v>B</v>
      </c>
      <c r="D247" s="17">
        <f>IF($C247="B",VLOOKUP($A247,Bat!$A$4:$BF$2320,D$1,FALSE),VLOOKUP($A247,Pit!$A$4:$BA$1686,D$2,FALSE))</f>
        <v>8584</v>
      </c>
      <c r="E247" s="16" t="str">
        <f>IF($C247="B",VLOOKUP($A247,Bat!$A$4:$BF$2320,E$1,FALSE),VLOOKUP($A247,Pit!$A$4:$BA$1686,E$2,FALSE))</f>
        <v>1B</v>
      </c>
      <c r="F247" s="16" t="str">
        <f>IF($C247="B",VLOOKUP($A247,Bat!$A$4:$BF$2320,F$1,FALSE),VLOOKUP($A247,Pit!$A$4:$BA$1686,F$2,FALSE))</f>
        <v>Paul</v>
      </c>
      <c r="G247" s="16" t="str">
        <f>IF($C247="B",VLOOKUP($A247,Bat!$A$4:$BF$2320,G$1,FALSE),VLOOKUP($A247,Pit!$A$4:$BA$1686,G$2,FALSE))</f>
        <v>King</v>
      </c>
      <c r="H247" s="16">
        <f>IF($C247="B",VLOOKUP($A247,Bat!$A$4:$BF$2320,H$1,FALSE),VLOOKUP($A247,Pit!$A$4:$BA$1686,H$2,FALSE))</f>
        <v>21</v>
      </c>
      <c r="I247" s="16" t="str">
        <f>IF($C247="B",VLOOKUP($A247,Bat!$A$4:$BF$2320,I$1,FALSE),VLOOKUP($A247,Pit!$A$4:$BA$1686,I$2,FALSE))</f>
        <v>R</v>
      </c>
      <c r="J247" s="16" t="str">
        <f>IF($C247="B",VLOOKUP($A247,Bat!$A$4:$BF$2320,J$1,FALSE),VLOOKUP($A247,Pit!$A$4:$BA$1686,J$2,FALSE))</f>
        <v>R</v>
      </c>
      <c r="K247" s="16" t="str">
        <f>IF($C247="B",VLOOKUP($A247,Bat!$A$4:$BF$2320,K$1,FALSE),VLOOKUP($A247,Pit!$A$4:$BA$1686,K$2,FALSE))</f>
        <v>Low</v>
      </c>
      <c r="L247" s="17" t="str">
        <f>IF($C247="B",VLOOKUP($A247,Bat!$A$4:$BF$2320,L$1,FALSE),VLOOKUP($A247,Pit!$A$4:$BA$1686,L$2,FALSE))</f>
        <v>Normal</v>
      </c>
      <c r="M247" s="16">
        <f>IF($C247="B",VLOOKUP($A247,Bat!$A$4:$BF$2320,M$1,FALSE),VLOOKUP($A247,Pit!$A$4:$BA$1686,M$2,FALSE))</f>
        <v>4</v>
      </c>
      <c r="N247" s="16">
        <f>IF($C247="B",VLOOKUP($A247,Bat!$A$4:$BF$2320,N$1,FALSE),VLOOKUP($A247,Pit!$A$4:$BA$1686,N$2,FALSE))</f>
        <v>1</v>
      </c>
      <c r="O247" s="16">
        <f>IF($C247="B",VLOOKUP($A247,Bat!$A$4:$BF$2320,O$1,FALSE),VLOOKUP($A247,Pit!$A$4:$BA$1686,O$2,FALSE))</f>
        <v>3</v>
      </c>
      <c r="P247" s="16">
        <f>IF($C247="B",VLOOKUP($A247,Bat!$A$4:$BF$2320,P$1,FALSE),VLOOKUP($A247,Pit!$A$4:$BA$1686,P$2,FALSE))</f>
        <v>5</v>
      </c>
      <c r="Q247" s="17">
        <f>IF($C247="B",VLOOKUP($A247,Bat!$A$4:$BF$2320,Q$1,FALSE),VLOOKUP($A247,Pit!$A$4:$BA$1686,Q$2,FALSE))</f>
        <v>4</v>
      </c>
      <c r="R247" s="18">
        <f>IF($C247="B",VLOOKUP($A247,Bat!$A$4:$BF$2320,R$1,FALSE),VLOOKUP($A247,Pit!$A$4:$BA$1686,R$2,FALSE))</f>
        <v>5.2517790495031909</v>
      </c>
      <c r="S247" s="19">
        <f>IF($C247="B",VLOOKUP($A247,Bat!$A$4:$BF$2320,S$1,FALSE),VLOOKUP($A247,Pit!$A$4:$BA$1686,S$2,FALSE))</f>
        <v>1.1634377695717411</v>
      </c>
      <c r="T247" s="20" t="str">
        <f>IF($C247="B",VLOOKUP($A247,Bat!$A$4:$BF$2320,T$1,FALSE),VLOOKUP($A247,Pit!$A$4:$BA$1686,T$2,FALSE))</f>
        <v>$180k</v>
      </c>
      <c r="U247" s="17" t="str">
        <f>VLOOKUP(IF($C247="B",VLOOKUP($A247,Bat!$A$4:$AU$2320,U$1,FALSE),VLOOKUP($A247,Pit!$A$4:$BE$1686,U$2,FALSE)),COND!$A$35:$B$41,2,FALSE)</f>
        <v>??</v>
      </c>
      <c r="V247" s="21">
        <f>IF($C247="B",VLOOKUP($A247,Bat!$A$4:$AT$2284,46,FALSE),VLOOKUP($A247,Pit!$A$4:$BD$1664,56,FALSE))</f>
        <v>172</v>
      </c>
      <c r="W247" s="16">
        <f t="shared" si="17"/>
        <v>999</v>
      </c>
      <c r="X247" s="16"/>
      <c r="Y247" s="22">
        <f t="shared" si="18"/>
        <v>251</v>
      </c>
      <c r="Z247" s="16">
        <f>IFERROR(VLOOKUP($D247,Results37!$F$3:$L$1396,Z$1,FALSE),"")</f>
        <v>243</v>
      </c>
      <c r="AA247" s="47">
        <f>IF(ISERROR(VLOOKUP(D247,Results37!$F$3:$O$399,AA$1,FALSE)),"",IF(VLOOKUP(D247,Results37!$F$3:$O$399,AA$1+1,FALSE)=1,"S"&amp;VLOOKUP(D247,Results37!$F$3:$O$399,AA$1,FALSE),VLOOKUP(D247,Results37!$F$3:$O$399,AA$1,FALSE)))</f>
        <v>10</v>
      </c>
      <c r="AB247" s="16">
        <f>IFERROR(VLOOKUP($D247,Results37!$F$3:$L$1396,AB$1,FALSE),"")</f>
        <v>3</v>
      </c>
      <c r="AC247" s="16" t="str">
        <f>IFERROR(VLOOKUP($D247,Results37!$F$3:$L$1396,AC$1,FALSE),"")</f>
        <v>San Juan Coqui</v>
      </c>
      <c r="AD247" s="16" t="str">
        <f t="shared" si="19"/>
        <v/>
      </c>
      <c r="AE247" s="20" t="str">
        <f>IF(ISERROR(VLOOKUP($AC247&amp;"-"&amp;$F247&amp;" "&amp;G247,Bonuses!$B$1:$G$1006,4,FALSE)),"",INT(VLOOKUP($AC247&amp;"-"&amp;$F247&amp;" "&amp;$G247,Bonuses!$B$1:$G$1006,4,FALSE)))</f>
        <v/>
      </c>
      <c r="AF247" s="16" t="str">
        <f>IF(ISERROR(VLOOKUP($AC247&amp;"-"&amp;$F247,Bonuses!$B$1:$G$1006,5,FALSE)),"",IF(VLOOKUP($AC247&amp;"-"&amp;$F247,Bonuses!$B$1:$G$1006,5,FALSE)="","",VLOOKUP($AC247&amp;"-"&amp;$F247,Bonuses!$B$1:$G$1006,6,FALSE)&amp;" yrs, "&amp;VLOOKUP($AC247&amp;"-"&amp;$F247,Bonuses!$B$1:$G$1006,5,FALSE)))</f>
        <v/>
      </c>
    </row>
    <row r="248" spans="1:32" s="21" customFormat="1" x14ac:dyDescent="0.25">
      <c r="A248" s="21" t="s">
        <v>3003</v>
      </c>
      <c r="B248" s="21">
        <f t="shared" si="15"/>
        <v>1</v>
      </c>
      <c r="C248" s="21" t="str">
        <f t="shared" si="16"/>
        <v>P</v>
      </c>
      <c r="D248" s="17">
        <f>IF($C248="B",VLOOKUP($A248,Bat!$A$4:$BF$2320,D$1,FALSE),VLOOKUP($A248,Pit!$A$4:$BA$1686,D$2,FALSE))</f>
        <v>1203</v>
      </c>
      <c r="E248" s="16" t="str">
        <f>IF($C248="B",VLOOKUP($A248,Bat!$A$4:$BF$2320,E$1,FALSE),VLOOKUP($A248,Pit!$A$4:$BA$1686,E$2,FALSE))</f>
        <v>SP</v>
      </c>
      <c r="F248" s="16" t="str">
        <f>IF($C248="B",VLOOKUP($A248,Bat!$A$4:$BF$2320,F$1,FALSE),VLOOKUP($A248,Pit!$A$4:$BA$1686,F$2,FALSE))</f>
        <v>Dave</v>
      </c>
      <c r="G248" s="16" t="str">
        <f>IF($C248="B",VLOOKUP($A248,Bat!$A$4:$BF$2320,G$1,FALSE),VLOOKUP($A248,Pit!$A$4:$BA$1686,G$2,FALSE))</f>
        <v>Faulkner</v>
      </c>
      <c r="H248" s="16">
        <f>IF($C248="B",VLOOKUP($A248,Bat!$A$4:$BF$2320,H$1,FALSE),VLOOKUP($A248,Pit!$A$4:$BA$1686,H$2,FALSE))</f>
        <v>18</v>
      </c>
      <c r="I248" s="16" t="str">
        <f>IF($C248="B",VLOOKUP($A248,Bat!$A$4:$BF$2320,I$1,FALSE),VLOOKUP($A248,Pit!$A$4:$BA$1686,I$2,FALSE))</f>
        <v>L</v>
      </c>
      <c r="J248" s="16" t="str">
        <f>IF($C248="B",VLOOKUP($A248,Bat!$A$4:$BF$2320,J$1,FALSE),VLOOKUP($A248,Pit!$A$4:$BA$1686,J$2,FALSE))</f>
        <v>R</v>
      </c>
      <c r="K248" s="16" t="str">
        <f>IF($C248="B",VLOOKUP($A248,Bat!$A$4:$BF$2320,K$1,FALSE),VLOOKUP($A248,Pit!$A$4:$BA$1686,K$2,FALSE))</f>
        <v>Low</v>
      </c>
      <c r="L248" s="17" t="str">
        <f>IF($C248="B",VLOOKUP($A248,Bat!$A$4:$BF$2320,L$1,FALSE),VLOOKUP($A248,Pit!$A$4:$BA$1686,L$2,FALSE))</f>
        <v>Low</v>
      </c>
      <c r="M248" s="16">
        <f>IF($C248="B",VLOOKUP($A248,Bat!$A$4:$BF$2320,M$1,FALSE),VLOOKUP($A248,Pit!$A$4:$BA$1686,M$2,FALSE))</f>
        <v>3</v>
      </c>
      <c r="N248" s="16">
        <f>IF($C248="B",VLOOKUP($A248,Bat!$A$4:$BF$2320,N$1,FALSE),VLOOKUP($A248,Pit!$A$4:$BA$1686,N$2,FALSE))</f>
        <v>2</v>
      </c>
      <c r="O248" s="16">
        <f>IF($C248="B",VLOOKUP($A248,Bat!$A$4:$BF$2320,O$1,FALSE),VLOOKUP($A248,Pit!$A$4:$BA$1686,O$2,FALSE))</f>
        <v>1</v>
      </c>
      <c r="P248" s="16" t="str">
        <f>IF($C248="B",VLOOKUP($A248,Bat!$A$4:$BF$2320,P$1,FALSE),VLOOKUP($A248,Pit!$A$4:$BA$1686,P$2,FALSE))</f>
        <v>91-93 Mph</v>
      </c>
      <c r="Q248" s="17">
        <f>IF($C248="B",VLOOKUP($A248,Bat!$A$4:$BF$2320,Q$1,FALSE),VLOOKUP($A248,Pit!$A$4:$BA$1686,Q$2,FALSE))</f>
        <v>9</v>
      </c>
      <c r="R248" s="18">
        <f>IF($C248="B",VLOOKUP($A248,Bat!$A$4:$BF$2320,R$1,FALSE),VLOOKUP($A248,Pit!$A$4:$BA$1686,R$2,FALSE))</f>
        <v>-1.0247129399499855</v>
      </c>
      <c r="S248" s="19">
        <f>IF($C248="B",VLOOKUP($A248,Bat!$A$4:$BF$2320,S$1,FALSE),VLOOKUP($A248,Pit!$A$4:$BA$1686,S$2,FALSE))</f>
        <v>-1.1475745945430207</v>
      </c>
      <c r="T248" s="20" t="str">
        <f>IF($C248="B",VLOOKUP($A248,Bat!$A$4:$BF$2320,T$1,FALSE),VLOOKUP($A248,Pit!$A$4:$BA$1686,T$2,FALSE))</f>
        <v>$210k</v>
      </c>
      <c r="U248" s="17" t="str">
        <f>VLOOKUP(IF($C248="B",VLOOKUP($A248,Bat!$A$4:$AU$2320,U$1,FALSE),VLOOKUP($A248,Pit!$A$4:$BE$1686,U$2,FALSE)),COND!$A$35:$B$41,2,FALSE)</f>
        <v>??</v>
      </c>
      <c r="V248" s="21">
        <f>IF($C248="B",VLOOKUP($A248,Bat!$A$4:$AT$2284,46,FALSE),VLOOKUP($A248,Pit!$A$4:$BD$1664,56,FALSE))</f>
        <v>332</v>
      </c>
      <c r="W248" s="16">
        <f t="shared" si="17"/>
        <v>999</v>
      </c>
      <c r="X248" s="16"/>
      <c r="Y248" s="22">
        <f t="shared" si="18"/>
        <v>1314</v>
      </c>
      <c r="Z248" s="16">
        <f>IFERROR(VLOOKUP($D248,Results37!$F$3:$L$1396,Z$1,FALSE),"")</f>
        <v>244</v>
      </c>
      <c r="AA248" s="47">
        <f>IF(ISERROR(VLOOKUP(D248,Results37!$F$3:$O$399,AA$1,FALSE)),"",IF(VLOOKUP(D248,Results37!$F$3:$O$399,AA$1+1,FALSE)=1,"S"&amp;VLOOKUP(D248,Results37!$F$3:$O$399,AA$1,FALSE),VLOOKUP(D248,Results37!$F$3:$O$399,AA$1,FALSE)))</f>
        <v>10</v>
      </c>
      <c r="AB248" s="16">
        <f>IFERROR(VLOOKUP($D248,Results37!$F$3:$L$1396,AB$1,FALSE),"")</f>
        <v>4</v>
      </c>
      <c r="AC248" s="16" t="str">
        <f>IFERROR(VLOOKUP($D248,Results37!$F$3:$L$1396,AC$1,FALSE),"")</f>
        <v>Amsterdam Lions</v>
      </c>
      <c r="AD248" s="16" t="str">
        <f t="shared" si="19"/>
        <v/>
      </c>
      <c r="AE248" s="20" t="str">
        <f>IF(ISERROR(VLOOKUP($AC248&amp;"-"&amp;$F248&amp;" "&amp;G248,Bonuses!$B$1:$G$1006,4,FALSE)),"",INT(VLOOKUP($AC248&amp;"-"&amp;$F248&amp;" "&amp;$G248,Bonuses!$B$1:$G$1006,4,FALSE)))</f>
        <v/>
      </c>
      <c r="AF248" s="16" t="str">
        <f>IF(ISERROR(VLOOKUP($AC248&amp;"-"&amp;$F248,Bonuses!$B$1:$G$1006,5,FALSE)),"",IF(VLOOKUP($AC248&amp;"-"&amp;$F248,Bonuses!$B$1:$G$1006,5,FALSE)="","",VLOOKUP($AC248&amp;"-"&amp;$F248,Bonuses!$B$1:$G$1006,6,FALSE)&amp;" yrs, "&amp;VLOOKUP($AC248&amp;"-"&amp;$F248,Bonuses!$B$1:$G$1006,5,FALSE)))</f>
        <v/>
      </c>
    </row>
    <row r="249" spans="1:32" s="21" customFormat="1" x14ac:dyDescent="0.25">
      <c r="A249" s="21" t="s">
        <v>2325</v>
      </c>
      <c r="B249" s="21">
        <f t="shared" si="15"/>
        <v>1</v>
      </c>
      <c r="C249" s="21" t="str">
        <f t="shared" si="16"/>
        <v>P</v>
      </c>
      <c r="D249" s="17">
        <f>IF($C249="B",VLOOKUP($A249,Bat!$A$4:$BF$2320,D$1,FALSE),VLOOKUP($A249,Pit!$A$4:$BA$1686,D$2,FALSE))</f>
        <v>13445</v>
      </c>
      <c r="E249" s="16" t="str">
        <f>IF($C249="B",VLOOKUP($A249,Bat!$A$4:$BF$2320,E$1,FALSE),VLOOKUP($A249,Pit!$A$4:$BA$1686,E$2,FALSE))</f>
        <v>CL</v>
      </c>
      <c r="F249" s="16" t="str">
        <f>IF($C249="B",VLOOKUP($A249,Bat!$A$4:$BF$2320,F$1,FALSE),VLOOKUP($A249,Pit!$A$4:$BA$1686,F$2,FALSE))</f>
        <v>Irving</v>
      </c>
      <c r="G249" s="16" t="str">
        <f>IF($C249="B",VLOOKUP($A249,Bat!$A$4:$BF$2320,G$1,FALSE),VLOOKUP($A249,Pit!$A$4:$BA$1686,G$2,FALSE))</f>
        <v>Meekins</v>
      </c>
      <c r="H249" s="16">
        <f>IF($C249="B",VLOOKUP($A249,Bat!$A$4:$BF$2320,H$1,FALSE),VLOOKUP($A249,Pit!$A$4:$BA$1686,H$2,FALSE))</f>
        <v>22</v>
      </c>
      <c r="I249" s="16" t="str">
        <f>IF($C249="B",VLOOKUP($A249,Bat!$A$4:$BF$2320,I$1,FALSE),VLOOKUP($A249,Pit!$A$4:$BA$1686,I$2,FALSE))</f>
        <v>R</v>
      </c>
      <c r="J249" s="16" t="str">
        <f>IF($C249="B",VLOOKUP($A249,Bat!$A$4:$BF$2320,J$1,FALSE),VLOOKUP($A249,Pit!$A$4:$BA$1686,J$2,FALSE))</f>
        <v>R</v>
      </c>
      <c r="K249" s="16" t="str">
        <f>IF($C249="B",VLOOKUP($A249,Bat!$A$4:$BF$2320,K$1,FALSE),VLOOKUP($A249,Pit!$A$4:$BA$1686,K$2,FALSE))</f>
        <v>Normal</v>
      </c>
      <c r="L249" s="17" t="str">
        <f>IF($C249="B",VLOOKUP($A249,Bat!$A$4:$BF$2320,L$1,FALSE),VLOOKUP($A249,Pit!$A$4:$BA$1686,L$2,FALSE))</f>
        <v>High</v>
      </c>
      <c r="M249" s="16">
        <f>IF($C249="B",VLOOKUP($A249,Bat!$A$4:$BF$2320,M$1,FALSE),VLOOKUP($A249,Pit!$A$4:$BA$1686,M$2,FALSE))</f>
        <v>4</v>
      </c>
      <c r="N249" s="16">
        <f>IF($C249="B",VLOOKUP($A249,Bat!$A$4:$BF$2320,N$1,FALSE),VLOOKUP($A249,Pit!$A$4:$BA$1686,N$2,FALSE))</f>
        <v>2</v>
      </c>
      <c r="O249" s="16">
        <f>IF($C249="B",VLOOKUP($A249,Bat!$A$4:$BF$2320,O$1,FALSE),VLOOKUP($A249,Pit!$A$4:$BA$1686,O$2,FALSE))</f>
        <v>5</v>
      </c>
      <c r="P249" s="16" t="str">
        <f>IF($C249="B",VLOOKUP($A249,Bat!$A$4:$BF$2320,P$1,FALSE),VLOOKUP($A249,Pit!$A$4:$BA$1686,P$2,FALSE))</f>
        <v>95-97 Mph</v>
      </c>
      <c r="Q249" s="17">
        <f>IF($C249="B",VLOOKUP($A249,Bat!$A$4:$BF$2320,Q$1,FALSE),VLOOKUP($A249,Pit!$A$4:$BA$1686,Q$2,FALSE))</f>
        <v>10</v>
      </c>
      <c r="R249" s="18">
        <f>IF($C249="B",VLOOKUP($A249,Bat!$A$4:$BF$2320,R$1,FALSE),VLOOKUP($A249,Pit!$A$4:$BA$1686,R$2,FALSE))</f>
        <v>23.527289629602571</v>
      </c>
      <c r="S249" s="19">
        <f>IF($C249="B",VLOOKUP($A249,Bat!$A$4:$BF$2320,S$1,FALSE),VLOOKUP($A249,Pit!$A$4:$BA$1686,S$2,FALSE))</f>
        <v>1.0093199400482979</v>
      </c>
      <c r="T249" s="20" t="str">
        <f>IF($C249="B",VLOOKUP($A249,Bat!$A$4:$BF$2320,T$1,FALSE),VLOOKUP($A249,Pit!$A$4:$BA$1686,T$2,FALSE))</f>
        <v>$1.5m</v>
      </c>
      <c r="U249" s="17" t="str">
        <f>VLOOKUP(IF($C249="B",VLOOKUP($A249,Bat!$A$4:$AU$2320,U$1,FALSE),VLOOKUP($A249,Pit!$A$4:$BE$1686,U$2,FALSE)),COND!$A$35:$B$41,2,FALSE)</f>
        <v>??</v>
      </c>
      <c r="V249" s="21">
        <f>IF($C249="B",VLOOKUP($A249,Bat!$A$4:$AT$2284,46,FALSE),VLOOKUP($A249,Pit!$A$4:$BD$1664,56,FALSE))</f>
        <v>135</v>
      </c>
      <c r="W249" s="16">
        <f t="shared" si="17"/>
        <v>999</v>
      </c>
      <c r="X249" s="16"/>
      <c r="Y249" s="22">
        <f t="shared" si="18"/>
        <v>284</v>
      </c>
      <c r="Z249" s="16">
        <f>IFERROR(VLOOKUP($D249,Results37!$F$3:$L$1396,Z$1,FALSE),"")</f>
        <v>245</v>
      </c>
      <c r="AA249" s="47">
        <f>IF(ISERROR(VLOOKUP(D249,Results37!$F$3:$O$399,AA$1,FALSE)),"",IF(VLOOKUP(D249,Results37!$F$3:$O$399,AA$1+1,FALSE)=1,"S"&amp;VLOOKUP(D249,Results37!$F$3:$O$399,AA$1,FALSE),VLOOKUP(D249,Results37!$F$3:$O$399,AA$1,FALSE)))</f>
        <v>10</v>
      </c>
      <c r="AB249" s="16">
        <f>IFERROR(VLOOKUP($D249,Results37!$F$3:$L$1396,AB$1,FALSE),"")</f>
        <v>5</v>
      </c>
      <c r="AC249" s="16" t="str">
        <f>IFERROR(VLOOKUP($D249,Results37!$F$3:$L$1396,AC$1,FALSE),"")</f>
        <v>London Underground</v>
      </c>
      <c r="AD249" s="16" t="str">
        <f t="shared" si="19"/>
        <v/>
      </c>
      <c r="AE249" s="20" t="str">
        <f>IF(ISERROR(VLOOKUP($AC249&amp;"-"&amp;$F249&amp;" "&amp;G249,Bonuses!$B$1:$G$1006,4,FALSE)),"",INT(VLOOKUP($AC249&amp;"-"&amp;$F249&amp;" "&amp;$G249,Bonuses!$B$1:$G$1006,4,FALSE)))</f>
        <v/>
      </c>
      <c r="AF249" s="16" t="str">
        <f>IF(ISERROR(VLOOKUP($AC249&amp;"-"&amp;$F249,Bonuses!$B$1:$G$1006,5,FALSE)),"",IF(VLOOKUP($AC249&amp;"-"&amp;$F249,Bonuses!$B$1:$G$1006,5,FALSE)="","",VLOOKUP($AC249&amp;"-"&amp;$F249,Bonuses!$B$1:$G$1006,6,FALSE)&amp;" yrs, "&amp;VLOOKUP($AC249&amp;"-"&amp;$F249,Bonuses!$B$1:$G$1006,5,FALSE)))</f>
        <v/>
      </c>
    </row>
    <row r="250" spans="1:32" s="21" customFormat="1" x14ac:dyDescent="0.25">
      <c r="A250" s="21" t="s">
        <v>2281</v>
      </c>
      <c r="B250" s="21">
        <f t="shared" si="15"/>
        <v>1</v>
      </c>
      <c r="C250" s="21" t="str">
        <f t="shared" si="16"/>
        <v>P</v>
      </c>
      <c r="D250" s="17">
        <f>IF($C250="B",VLOOKUP($A250,Bat!$A$4:$BF$2320,D$1,FALSE),VLOOKUP($A250,Pit!$A$4:$BA$1686,D$2,FALSE))</f>
        <v>2224</v>
      </c>
      <c r="E250" s="16" t="str">
        <f>IF($C250="B",VLOOKUP($A250,Bat!$A$4:$BF$2320,E$1,FALSE),VLOOKUP($A250,Pit!$A$4:$BA$1686,E$2,FALSE))</f>
        <v>SP</v>
      </c>
      <c r="F250" s="16" t="str">
        <f>IF($C250="B",VLOOKUP($A250,Bat!$A$4:$BF$2320,F$1,FALSE),VLOOKUP($A250,Pit!$A$4:$BA$1686,F$2,FALSE))</f>
        <v>Aurelio</v>
      </c>
      <c r="G250" s="16" t="str">
        <f>IF($C250="B",VLOOKUP($A250,Bat!$A$4:$BF$2320,G$1,FALSE),VLOOKUP($A250,Pit!$A$4:$BA$1686,G$2,FALSE))</f>
        <v>Baca</v>
      </c>
      <c r="H250" s="16">
        <f>IF($C250="B",VLOOKUP($A250,Bat!$A$4:$BF$2320,H$1,FALSE),VLOOKUP($A250,Pit!$A$4:$BA$1686,H$2,FALSE))</f>
        <v>18</v>
      </c>
      <c r="I250" s="16" t="str">
        <f>IF($C250="B",VLOOKUP($A250,Bat!$A$4:$BF$2320,I$1,FALSE),VLOOKUP($A250,Pit!$A$4:$BA$1686,I$2,FALSE))</f>
        <v>R</v>
      </c>
      <c r="J250" s="16" t="str">
        <f>IF($C250="B",VLOOKUP($A250,Bat!$A$4:$BF$2320,J$1,FALSE),VLOOKUP($A250,Pit!$A$4:$BA$1686,J$2,FALSE))</f>
        <v>R</v>
      </c>
      <c r="K250" s="16" t="str">
        <f>IF($C250="B",VLOOKUP($A250,Bat!$A$4:$BF$2320,K$1,FALSE),VLOOKUP($A250,Pit!$A$4:$BA$1686,K$2,FALSE))</f>
        <v>Normal</v>
      </c>
      <c r="L250" s="17" t="str">
        <f>IF($C250="B",VLOOKUP($A250,Bat!$A$4:$BF$2320,L$1,FALSE),VLOOKUP($A250,Pit!$A$4:$BA$1686,L$2,FALSE))</f>
        <v>Normal</v>
      </c>
      <c r="M250" s="16">
        <f>IF($C250="B",VLOOKUP($A250,Bat!$A$4:$BF$2320,M$1,FALSE),VLOOKUP($A250,Pit!$A$4:$BA$1686,M$2,FALSE))</f>
        <v>6</v>
      </c>
      <c r="N250" s="16">
        <f>IF($C250="B",VLOOKUP($A250,Bat!$A$4:$BF$2320,N$1,FALSE),VLOOKUP($A250,Pit!$A$4:$BA$1686,N$2,FALSE))</f>
        <v>3</v>
      </c>
      <c r="O250" s="16">
        <f>IF($C250="B",VLOOKUP($A250,Bat!$A$4:$BF$2320,O$1,FALSE),VLOOKUP($A250,Pit!$A$4:$BA$1686,O$2,FALSE))</f>
        <v>3</v>
      </c>
      <c r="P250" s="16" t="str">
        <f>IF($C250="B",VLOOKUP($A250,Bat!$A$4:$BF$2320,P$1,FALSE),VLOOKUP($A250,Pit!$A$4:$BA$1686,P$2,FALSE))</f>
        <v>89-91 Mph</v>
      </c>
      <c r="Q250" s="17">
        <f>IF($C250="B",VLOOKUP($A250,Bat!$A$4:$BF$2320,Q$1,FALSE),VLOOKUP($A250,Pit!$A$4:$BA$1686,Q$2,FALSE))</f>
        <v>5</v>
      </c>
      <c r="R250" s="18">
        <f>IF($C250="B",VLOOKUP($A250,Bat!$A$4:$BF$2320,R$1,FALSE),VLOOKUP($A250,Pit!$A$4:$BA$1686,R$2,FALSE))</f>
        <v>26.94096690681495</v>
      </c>
      <c r="S250" s="19">
        <f>IF($C250="B",VLOOKUP($A250,Bat!$A$4:$BF$2320,S$1,FALSE),VLOOKUP($A250,Pit!$A$4:$BA$1686,S$2,FALSE))</f>
        <v>1.3092116430252638</v>
      </c>
      <c r="T250" s="20" t="str">
        <f>IF($C250="B",VLOOKUP($A250,Bat!$A$4:$BF$2320,T$1,FALSE),VLOOKUP($A250,Pit!$A$4:$BA$1686,T$2,FALSE))</f>
        <v>$100k</v>
      </c>
      <c r="U250" s="17" t="str">
        <f>VLOOKUP(IF($C250="B",VLOOKUP($A250,Bat!$A$4:$AU$2320,U$1,FALSE),VLOOKUP($A250,Pit!$A$4:$BE$1686,U$2,FALSE)),COND!$A$35:$B$41,2,FALSE)</f>
        <v>??</v>
      </c>
      <c r="V250" s="21">
        <f>IF($C250="B",VLOOKUP($A250,Bat!$A$4:$AT$2284,46,FALSE),VLOOKUP($A250,Pit!$A$4:$BD$1664,56,FALSE))</f>
        <v>116</v>
      </c>
      <c r="W250" s="16">
        <f t="shared" si="17"/>
        <v>999</v>
      </c>
      <c r="X250" s="16"/>
      <c r="Y250" s="22">
        <f t="shared" si="18"/>
        <v>218</v>
      </c>
      <c r="Z250" s="16">
        <f>IFERROR(VLOOKUP($D250,Results37!$F$3:$L$1396,Z$1,FALSE),"")</f>
        <v>246</v>
      </c>
      <c r="AA250" s="47">
        <f>IF(ISERROR(VLOOKUP(D250,Results37!$F$3:$O$399,AA$1,FALSE)),"",IF(VLOOKUP(D250,Results37!$F$3:$O$399,AA$1+1,FALSE)=1,"S"&amp;VLOOKUP(D250,Results37!$F$3:$O$399,AA$1,FALSE),VLOOKUP(D250,Results37!$F$3:$O$399,AA$1,FALSE)))</f>
        <v>10</v>
      </c>
      <c r="AB250" s="16">
        <f>IFERROR(VLOOKUP($D250,Results37!$F$3:$L$1396,AB$1,FALSE),"")</f>
        <v>6</v>
      </c>
      <c r="AC250" s="16" t="str">
        <f>IFERROR(VLOOKUP($D250,Results37!$F$3:$L$1396,AC$1,FALSE),"")</f>
        <v>Scottish Claymores</v>
      </c>
      <c r="AD250" s="16" t="str">
        <f t="shared" si="19"/>
        <v/>
      </c>
      <c r="AE250" s="20" t="str">
        <f>IF(ISERROR(VLOOKUP($AC250&amp;"-"&amp;$F250&amp;" "&amp;G250,Bonuses!$B$1:$G$1006,4,FALSE)),"",INT(VLOOKUP($AC250&amp;"-"&amp;$F250&amp;" "&amp;$G250,Bonuses!$B$1:$G$1006,4,FALSE)))</f>
        <v/>
      </c>
      <c r="AF250" s="16" t="str">
        <f>IF(ISERROR(VLOOKUP($AC250&amp;"-"&amp;$F250,Bonuses!$B$1:$G$1006,5,FALSE)),"",IF(VLOOKUP($AC250&amp;"-"&amp;$F250,Bonuses!$B$1:$G$1006,5,FALSE)="","",VLOOKUP($AC250&amp;"-"&amp;$F250,Bonuses!$B$1:$G$1006,6,FALSE)&amp;" yrs, "&amp;VLOOKUP($AC250&amp;"-"&amp;$F250,Bonuses!$B$1:$G$1006,5,FALSE)))</f>
        <v/>
      </c>
    </row>
    <row r="251" spans="1:32" s="21" customFormat="1" x14ac:dyDescent="0.25">
      <c r="A251" s="21" t="s">
        <v>2429</v>
      </c>
      <c r="B251" s="21">
        <f t="shared" si="15"/>
        <v>1</v>
      </c>
      <c r="C251" s="21" t="str">
        <f t="shared" si="16"/>
        <v>P</v>
      </c>
      <c r="D251" s="17">
        <f>IF($C251="B",VLOOKUP($A251,Bat!$A$4:$BF$2320,D$1,FALSE),VLOOKUP($A251,Pit!$A$4:$BA$1686,D$2,FALSE))</f>
        <v>15165</v>
      </c>
      <c r="E251" s="16" t="str">
        <f>IF($C251="B",VLOOKUP($A251,Bat!$A$4:$BF$2320,E$1,FALSE),VLOOKUP($A251,Pit!$A$4:$BA$1686,E$2,FALSE))</f>
        <v>RP</v>
      </c>
      <c r="F251" s="16" t="str">
        <f>IF($C251="B",VLOOKUP($A251,Bat!$A$4:$BF$2320,F$1,FALSE),VLOOKUP($A251,Pit!$A$4:$BA$1686,F$2,FALSE))</f>
        <v>Ramón</v>
      </c>
      <c r="G251" s="16" t="str">
        <f>IF($C251="B",VLOOKUP($A251,Bat!$A$4:$BF$2320,G$1,FALSE),VLOOKUP($A251,Pit!$A$4:$BA$1686,G$2,FALSE))</f>
        <v>Arellano</v>
      </c>
      <c r="H251" s="16">
        <f>IF($C251="B",VLOOKUP($A251,Bat!$A$4:$BF$2320,H$1,FALSE),VLOOKUP($A251,Pit!$A$4:$BA$1686,H$2,FALSE))</f>
        <v>23</v>
      </c>
      <c r="I251" s="16" t="str">
        <f>IF($C251="B",VLOOKUP($A251,Bat!$A$4:$BF$2320,I$1,FALSE),VLOOKUP($A251,Pit!$A$4:$BA$1686,I$2,FALSE))</f>
        <v>R</v>
      </c>
      <c r="J251" s="16" t="str">
        <f>IF($C251="B",VLOOKUP($A251,Bat!$A$4:$BF$2320,J$1,FALSE),VLOOKUP($A251,Pit!$A$4:$BA$1686,J$2,FALSE))</f>
        <v>R</v>
      </c>
      <c r="K251" s="16" t="str">
        <f>IF($C251="B",VLOOKUP($A251,Bat!$A$4:$BF$2320,K$1,FALSE),VLOOKUP($A251,Pit!$A$4:$BA$1686,K$2,FALSE))</f>
        <v>High</v>
      </c>
      <c r="L251" s="17" t="str">
        <f>IF($C251="B",VLOOKUP($A251,Bat!$A$4:$BF$2320,L$1,FALSE),VLOOKUP($A251,Pit!$A$4:$BA$1686,L$2,FALSE))</f>
        <v>High</v>
      </c>
      <c r="M251" s="16">
        <f>IF($C251="B",VLOOKUP($A251,Bat!$A$4:$BF$2320,M$1,FALSE),VLOOKUP($A251,Pit!$A$4:$BA$1686,M$2,FALSE))</f>
        <v>5</v>
      </c>
      <c r="N251" s="16">
        <f>IF($C251="B",VLOOKUP($A251,Bat!$A$4:$BF$2320,N$1,FALSE),VLOOKUP($A251,Pit!$A$4:$BA$1686,N$2,FALSE))</f>
        <v>1</v>
      </c>
      <c r="O251" s="16">
        <f>IF($C251="B",VLOOKUP($A251,Bat!$A$4:$BF$2320,O$1,FALSE),VLOOKUP($A251,Pit!$A$4:$BA$1686,O$2,FALSE))</f>
        <v>3</v>
      </c>
      <c r="P251" s="16" t="str">
        <f>IF($C251="B",VLOOKUP($A251,Bat!$A$4:$BF$2320,P$1,FALSE),VLOOKUP($A251,Pit!$A$4:$BA$1686,P$2,FALSE))</f>
        <v>92-94 Mph</v>
      </c>
      <c r="Q251" s="17">
        <f>IF($C251="B",VLOOKUP($A251,Bat!$A$4:$BF$2320,Q$1,FALSE),VLOOKUP($A251,Pit!$A$4:$BA$1686,Q$2,FALSE))</f>
        <v>4</v>
      </c>
      <c r="R251" s="18">
        <f>IF($C251="B",VLOOKUP($A251,Bat!$A$4:$BF$2320,R$1,FALSE),VLOOKUP($A251,Pit!$A$4:$BA$1686,R$2,FALSE))</f>
        <v>15.175605316786505</v>
      </c>
      <c r="S251" s="19">
        <f>IF($C251="B",VLOOKUP($A251,Bat!$A$4:$BF$2320,S$1,FALSE),VLOOKUP($A251,Pit!$A$4:$BA$1686,S$2,FALSE))</f>
        <v>0.27562409597551402</v>
      </c>
      <c r="T251" s="20" t="str">
        <f>IF($C251="B",VLOOKUP($A251,Bat!$A$4:$BF$2320,T$1,FALSE),VLOOKUP($A251,Pit!$A$4:$BA$1686,T$2,FALSE))</f>
        <v>-</v>
      </c>
      <c r="U251" s="17" t="str">
        <f>VLOOKUP(IF($C251="B",VLOOKUP($A251,Bat!$A$4:$AU$2320,U$1,FALSE),VLOOKUP($A251,Pit!$A$4:$BE$1686,U$2,FALSE)),COND!$A$35:$B$41,2,FALSE)</f>
        <v>??</v>
      </c>
      <c r="V251" s="21">
        <f>IF($C251="B",VLOOKUP($A251,Bat!$A$4:$AT$2284,46,FALSE),VLOOKUP($A251,Pit!$A$4:$BD$1664,56,FALSE))</f>
        <v>393</v>
      </c>
      <c r="W251" s="16">
        <f t="shared" si="17"/>
        <v>999</v>
      </c>
      <c r="X251" s="16"/>
      <c r="Y251" s="22">
        <f t="shared" si="18"/>
        <v>567</v>
      </c>
      <c r="Z251" s="16">
        <f>IFERROR(VLOOKUP($D251,Results37!$F$3:$L$1396,Z$1,FALSE),"")</f>
        <v>247</v>
      </c>
      <c r="AA251" s="47">
        <f>IF(ISERROR(VLOOKUP(D251,Results37!$F$3:$O$399,AA$1,FALSE)),"",IF(VLOOKUP(D251,Results37!$F$3:$O$399,AA$1+1,FALSE)=1,"S"&amp;VLOOKUP(D251,Results37!$F$3:$O$399,AA$1,FALSE),VLOOKUP(D251,Results37!$F$3:$O$399,AA$1,FALSE)))</f>
        <v>10</v>
      </c>
      <c r="AB251" s="16">
        <f>IFERROR(VLOOKUP($D251,Results37!$F$3:$L$1396,AB$1,FALSE),"")</f>
        <v>7</v>
      </c>
      <c r="AC251" s="16" t="str">
        <f>IFERROR(VLOOKUP($D251,Results37!$F$3:$L$1396,AC$1,FALSE),"")</f>
        <v>Toyama Wind Dancers</v>
      </c>
      <c r="AD251" s="16" t="str">
        <f t="shared" si="19"/>
        <v/>
      </c>
      <c r="AE251" s="20" t="str">
        <f>IF(ISERROR(VLOOKUP($AC251&amp;"-"&amp;$F251&amp;" "&amp;G251,Bonuses!$B$1:$G$1006,4,FALSE)),"",INT(VLOOKUP($AC251&amp;"-"&amp;$F251&amp;" "&amp;$G251,Bonuses!$B$1:$G$1006,4,FALSE)))</f>
        <v/>
      </c>
      <c r="AF251" s="16" t="str">
        <f>IF(ISERROR(VLOOKUP($AC251&amp;"-"&amp;$F251,Bonuses!$B$1:$G$1006,5,FALSE)),"",IF(VLOOKUP($AC251&amp;"-"&amp;$F251,Bonuses!$B$1:$G$1006,5,FALSE)="","",VLOOKUP($AC251&amp;"-"&amp;$F251,Bonuses!$B$1:$G$1006,6,FALSE)&amp;" yrs, "&amp;VLOOKUP($AC251&amp;"-"&amp;$F251,Bonuses!$B$1:$G$1006,5,FALSE)))</f>
        <v/>
      </c>
    </row>
    <row r="252" spans="1:32" s="21" customFormat="1" x14ac:dyDescent="0.25">
      <c r="A252" s="21" t="s">
        <v>2949</v>
      </c>
      <c r="B252" s="21">
        <f t="shared" si="15"/>
        <v>1</v>
      </c>
      <c r="C252" s="21" t="str">
        <f t="shared" si="16"/>
        <v>P</v>
      </c>
      <c r="D252" s="17">
        <f>IF($C252="B",VLOOKUP($A252,Bat!$A$4:$BF$2320,D$1,FALSE),VLOOKUP($A252,Pit!$A$4:$BA$1686,D$2,FALSE))</f>
        <v>6652</v>
      </c>
      <c r="E252" s="16" t="str">
        <f>IF($C252="B",VLOOKUP($A252,Bat!$A$4:$BF$2320,E$1,FALSE),VLOOKUP($A252,Pit!$A$4:$BA$1686,E$2,FALSE))</f>
        <v>RP</v>
      </c>
      <c r="F252" s="16" t="str">
        <f>IF($C252="B",VLOOKUP($A252,Bat!$A$4:$BF$2320,F$1,FALSE),VLOOKUP($A252,Pit!$A$4:$BA$1686,F$2,FALSE))</f>
        <v>Ron</v>
      </c>
      <c r="G252" s="16" t="str">
        <f>IF($C252="B",VLOOKUP($A252,Bat!$A$4:$BF$2320,G$1,FALSE),VLOOKUP($A252,Pit!$A$4:$BA$1686,G$2,FALSE))</f>
        <v>Lambert</v>
      </c>
      <c r="H252" s="16">
        <f>IF($C252="B",VLOOKUP($A252,Bat!$A$4:$BF$2320,H$1,FALSE),VLOOKUP($A252,Pit!$A$4:$BA$1686,H$2,FALSE))</f>
        <v>18</v>
      </c>
      <c r="I252" s="16" t="str">
        <f>IF($C252="B",VLOOKUP($A252,Bat!$A$4:$BF$2320,I$1,FALSE),VLOOKUP($A252,Pit!$A$4:$BA$1686,I$2,FALSE))</f>
        <v>R</v>
      </c>
      <c r="J252" s="16" t="str">
        <f>IF($C252="B",VLOOKUP($A252,Bat!$A$4:$BF$2320,J$1,FALSE),VLOOKUP($A252,Pit!$A$4:$BA$1686,J$2,FALSE))</f>
        <v>R</v>
      </c>
      <c r="K252" s="16" t="str">
        <f>IF($C252="B",VLOOKUP($A252,Bat!$A$4:$BF$2320,K$1,FALSE),VLOOKUP($A252,Pit!$A$4:$BA$1686,K$2,FALSE))</f>
        <v>Low</v>
      </c>
      <c r="L252" s="17" t="str">
        <f>IF($C252="B",VLOOKUP($A252,Bat!$A$4:$BF$2320,L$1,FALSE),VLOOKUP($A252,Pit!$A$4:$BA$1686,L$2,FALSE))</f>
        <v>Normal</v>
      </c>
      <c r="M252" s="16">
        <f>IF($C252="B",VLOOKUP($A252,Bat!$A$4:$BF$2320,M$1,FALSE),VLOOKUP($A252,Pit!$A$4:$BA$1686,M$2,FALSE))</f>
        <v>5</v>
      </c>
      <c r="N252" s="16">
        <f>IF($C252="B",VLOOKUP($A252,Bat!$A$4:$BF$2320,N$1,FALSE),VLOOKUP($A252,Pit!$A$4:$BA$1686,N$2,FALSE))</f>
        <v>3</v>
      </c>
      <c r="O252" s="16">
        <f>IF($C252="B",VLOOKUP($A252,Bat!$A$4:$BF$2320,O$1,FALSE),VLOOKUP($A252,Pit!$A$4:$BA$1686,O$2,FALSE))</f>
        <v>4</v>
      </c>
      <c r="P252" s="16" t="str">
        <f>IF($C252="B",VLOOKUP($A252,Bat!$A$4:$BF$2320,P$1,FALSE),VLOOKUP($A252,Pit!$A$4:$BA$1686,P$2,FALSE))</f>
        <v>90-92 Mph</v>
      </c>
      <c r="Q252" s="17">
        <f>IF($C252="B",VLOOKUP($A252,Bat!$A$4:$BF$2320,Q$1,FALSE),VLOOKUP($A252,Pit!$A$4:$BA$1686,Q$2,FALSE))</f>
        <v>8</v>
      </c>
      <c r="R252" s="18">
        <f>IF($C252="B",VLOOKUP($A252,Bat!$A$4:$BF$2320,R$1,FALSE),VLOOKUP($A252,Pit!$A$4:$BA$1686,R$2,FALSE))</f>
        <v>26.799746597166521</v>
      </c>
      <c r="S252" s="19">
        <f>IF($C252="B",VLOOKUP($A252,Bat!$A$4:$BF$2320,S$1,FALSE),VLOOKUP($A252,Pit!$A$4:$BA$1686,S$2,FALSE))</f>
        <v>1.2968054324446359</v>
      </c>
      <c r="T252" s="20" t="str">
        <f>IF($C252="B",VLOOKUP($A252,Bat!$A$4:$BF$2320,T$1,FALSE),VLOOKUP($A252,Pit!$A$4:$BA$1686,T$2,FALSE))</f>
        <v>$200k</v>
      </c>
      <c r="U252" s="17" t="str">
        <f>VLOOKUP(IF($C252="B",VLOOKUP($A252,Bat!$A$4:$AU$2320,U$1,FALSE),VLOOKUP($A252,Pit!$A$4:$BE$1686,U$2,FALSE)),COND!$A$35:$B$41,2,FALSE)</f>
        <v>??</v>
      </c>
      <c r="V252" s="21">
        <f>IF($C252="B",VLOOKUP($A252,Bat!$A$4:$AT$2284,46,FALSE),VLOOKUP($A252,Pit!$A$4:$BD$1664,56,FALSE))</f>
        <v>183</v>
      </c>
      <c r="W252" s="16">
        <f t="shared" si="17"/>
        <v>999</v>
      </c>
      <c r="X252" s="16"/>
      <c r="Y252" s="22">
        <f t="shared" si="18"/>
        <v>220</v>
      </c>
      <c r="Z252" s="16">
        <f>IFERROR(VLOOKUP($D252,Results37!$F$3:$L$1396,Z$1,FALSE),"")</f>
        <v>248</v>
      </c>
      <c r="AA252" s="47">
        <f>IF(ISERROR(VLOOKUP(D252,Results37!$F$3:$O$399,AA$1,FALSE)),"",IF(VLOOKUP(D252,Results37!$F$3:$O$399,AA$1+1,FALSE)=1,"S"&amp;VLOOKUP(D252,Results37!$F$3:$O$399,AA$1,FALSE),VLOOKUP(D252,Results37!$F$3:$O$399,AA$1,FALSE)))</f>
        <v>10</v>
      </c>
      <c r="AB252" s="16">
        <f>IFERROR(VLOOKUP($D252,Results37!$F$3:$L$1396,AB$1,FALSE),"")</f>
        <v>8</v>
      </c>
      <c r="AC252" s="16" t="str">
        <f>IFERROR(VLOOKUP($D252,Results37!$F$3:$L$1396,AC$1,FALSE),"")</f>
        <v>Reno Zephyrs</v>
      </c>
      <c r="AD252" s="16" t="str">
        <f t="shared" si="19"/>
        <v/>
      </c>
      <c r="AE252" s="20" t="str">
        <f>IF(ISERROR(VLOOKUP($AC252&amp;"-"&amp;$F252&amp;" "&amp;G252,Bonuses!$B$1:$G$1006,4,FALSE)),"",INT(VLOOKUP($AC252&amp;"-"&amp;$F252&amp;" "&amp;$G252,Bonuses!$B$1:$G$1006,4,FALSE)))</f>
        <v/>
      </c>
      <c r="AF252" s="16" t="str">
        <f>IF(ISERROR(VLOOKUP($AC252&amp;"-"&amp;$F252,Bonuses!$B$1:$G$1006,5,FALSE)),"",IF(VLOOKUP($AC252&amp;"-"&amp;$F252,Bonuses!$B$1:$G$1006,5,FALSE)="","",VLOOKUP($AC252&amp;"-"&amp;$F252,Bonuses!$B$1:$G$1006,6,FALSE)&amp;" yrs, "&amp;VLOOKUP($AC252&amp;"-"&amp;$F252,Bonuses!$B$1:$G$1006,5,FALSE)))</f>
        <v/>
      </c>
    </row>
    <row r="253" spans="1:32" s="21" customFormat="1" x14ac:dyDescent="0.25">
      <c r="A253" s="21" t="s">
        <v>1945</v>
      </c>
      <c r="B253" s="21">
        <f t="shared" si="15"/>
        <v>1</v>
      </c>
      <c r="C253" s="21" t="str">
        <f t="shared" si="16"/>
        <v>B</v>
      </c>
      <c r="D253" s="17">
        <f>IF($C253="B",VLOOKUP($A253,Bat!$A$4:$BF$2320,D$1,FALSE),VLOOKUP($A253,Pit!$A$4:$BA$1686,D$2,FALSE))</f>
        <v>14583</v>
      </c>
      <c r="E253" s="16" t="str">
        <f>IF($C253="B",VLOOKUP($A253,Bat!$A$4:$BF$2320,E$1,FALSE),VLOOKUP($A253,Pit!$A$4:$BA$1686,E$2,FALSE))</f>
        <v>1B</v>
      </c>
      <c r="F253" s="16" t="str">
        <f>IF($C253="B",VLOOKUP($A253,Bat!$A$4:$BF$2320,F$1,FALSE),VLOOKUP($A253,Pit!$A$4:$BA$1686,F$2,FALSE))</f>
        <v>Júlio</v>
      </c>
      <c r="G253" s="16" t="str">
        <f>IF($C253="B",VLOOKUP($A253,Bat!$A$4:$BF$2320,G$1,FALSE),VLOOKUP($A253,Pit!$A$4:$BA$1686,G$2,FALSE))</f>
        <v>Ornelas</v>
      </c>
      <c r="H253" s="16">
        <f>IF($C253="B",VLOOKUP($A253,Bat!$A$4:$BF$2320,H$1,FALSE),VLOOKUP($A253,Pit!$A$4:$BA$1686,H$2,FALSE))</f>
        <v>21</v>
      </c>
      <c r="I253" s="16" t="str">
        <f>IF($C253="B",VLOOKUP($A253,Bat!$A$4:$BF$2320,I$1,FALSE),VLOOKUP($A253,Pit!$A$4:$BA$1686,I$2,FALSE))</f>
        <v>R</v>
      </c>
      <c r="J253" s="16" t="str">
        <f>IF($C253="B",VLOOKUP($A253,Bat!$A$4:$BF$2320,J$1,FALSE),VLOOKUP($A253,Pit!$A$4:$BA$1686,J$2,FALSE))</f>
        <v>R</v>
      </c>
      <c r="K253" s="16" t="str">
        <f>IF($C253="B",VLOOKUP($A253,Bat!$A$4:$BF$2320,K$1,FALSE),VLOOKUP($A253,Pit!$A$4:$BA$1686,K$2,FALSE))</f>
        <v>Normal</v>
      </c>
      <c r="L253" s="17" t="str">
        <f>IF($C253="B",VLOOKUP($A253,Bat!$A$4:$BF$2320,L$1,FALSE),VLOOKUP($A253,Pit!$A$4:$BA$1686,L$2,FALSE))</f>
        <v>High</v>
      </c>
      <c r="M253" s="16">
        <f>IF($C253="B",VLOOKUP($A253,Bat!$A$4:$BF$2320,M$1,FALSE),VLOOKUP($A253,Pit!$A$4:$BA$1686,M$2,FALSE))</f>
        <v>3</v>
      </c>
      <c r="N253" s="16">
        <f>IF($C253="B",VLOOKUP($A253,Bat!$A$4:$BF$2320,N$1,FALSE),VLOOKUP($A253,Pit!$A$4:$BA$1686,N$2,FALSE))</f>
        <v>3</v>
      </c>
      <c r="O253" s="16">
        <f>IF($C253="B",VLOOKUP($A253,Bat!$A$4:$BF$2320,O$1,FALSE),VLOOKUP($A253,Pit!$A$4:$BA$1686,O$2,FALSE))</f>
        <v>3</v>
      </c>
      <c r="P253" s="16">
        <f>IF($C253="B",VLOOKUP($A253,Bat!$A$4:$BF$2320,P$1,FALSE),VLOOKUP($A253,Pit!$A$4:$BA$1686,P$2,FALSE))</f>
        <v>6</v>
      </c>
      <c r="Q253" s="17">
        <f>IF($C253="B",VLOOKUP($A253,Bat!$A$4:$BF$2320,Q$1,FALSE),VLOOKUP($A253,Pit!$A$4:$BA$1686,Q$2,FALSE))</f>
        <v>5</v>
      </c>
      <c r="R253" s="18">
        <f>IF($C253="B",VLOOKUP($A253,Bat!$A$4:$BF$2320,R$1,FALSE),VLOOKUP($A253,Pit!$A$4:$BA$1686,R$2,FALSE))</f>
        <v>3.3741335853622596</v>
      </c>
      <c r="S253" s="19">
        <f>IF($C253="B",VLOOKUP($A253,Bat!$A$4:$BF$2320,S$1,FALSE),VLOOKUP($A253,Pit!$A$4:$BA$1686,S$2,FALSE))</f>
        <v>0.8957297952789085</v>
      </c>
      <c r="T253" s="20" t="str">
        <f>IF($C253="B",VLOOKUP($A253,Bat!$A$4:$BF$2320,T$1,FALSE),VLOOKUP($A253,Pit!$A$4:$BA$1686,T$2,FALSE))</f>
        <v>$2.0m</v>
      </c>
      <c r="U253" s="17" t="str">
        <f>VLOOKUP(IF($C253="B",VLOOKUP($A253,Bat!$A$4:$AU$2320,U$1,FALSE),VLOOKUP($A253,Pit!$A$4:$BE$1686,U$2,FALSE)),COND!$A$35:$B$41,2,FALSE)</f>
        <v>??</v>
      </c>
      <c r="V253" s="21">
        <f>IF($C253="B",VLOOKUP($A253,Bat!$A$4:$AT$2284,46,FALSE),VLOOKUP($A253,Pit!$A$4:$BD$1664,56,FALSE))</f>
        <v>186</v>
      </c>
      <c r="W253" s="16">
        <f t="shared" si="17"/>
        <v>999</v>
      </c>
      <c r="X253" s="16"/>
      <c r="Y253" s="22">
        <f t="shared" si="18"/>
        <v>325</v>
      </c>
      <c r="Z253" s="16">
        <f>IFERROR(VLOOKUP($D253,Results37!$F$3:$L$1396,Z$1,FALSE),"")</f>
        <v>249</v>
      </c>
      <c r="AA253" s="47">
        <f>IF(ISERROR(VLOOKUP(D253,Results37!$F$3:$O$399,AA$1,FALSE)),"",IF(VLOOKUP(D253,Results37!$F$3:$O$399,AA$1+1,FALSE)=1,"S"&amp;VLOOKUP(D253,Results37!$F$3:$O$399,AA$1,FALSE),VLOOKUP(D253,Results37!$F$3:$O$399,AA$1,FALSE)))</f>
        <v>10</v>
      </c>
      <c r="AB253" s="16">
        <f>IFERROR(VLOOKUP($D253,Results37!$F$3:$L$1396,AB$1,FALSE),"")</f>
        <v>9</v>
      </c>
      <c r="AC253" s="16" t="str">
        <f>IFERROR(VLOOKUP($D253,Results37!$F$3:$L$1396,AC$1,FALSE),"")</f>
        <v>Palm Springs Codgers</v>
      </c>
      <c r="AD253" s="16" t="str">
        <f t="shared" si="19"/>
        <v/>
      </c>
      <c r="AE253" s="20" t="str">
        <f>IF(ISERROR(VLOOKUP($AC253&amp;"-"&amp;$F253&amp;" "&amp;G253,Bonuses!$B$1:$G$1006,4,FALSE)),"",INT(VLOOKUP($AC253&amp;"-"&amp;$F253&amp;" "&amp;$G253,Bonuses!$B$1:$G$1006,4,FALSE)))</f>
        <v/>
      </c>
      <c r="AF253" s="16" t="str">
        <f>IF(ISERROR(VLOOKUP($AC253&amp;"-"&amp;$F253,Bonuses!$B$1:$G$1006,5,FALSE)),"",IF(VLOOKUP($AC253&amp;"-"&amp;$F253,Bonuses!$B$1:$G$1006,5,FALSE)="","",VLOOKUP($AC253&amp;"-"&amp;$F253,Bonuses!$B$1:$G$1006,6,FALSE)&amp;" yrs, "&amp;VLOOKUP($AC253&amp;"-"&amp;$F253,Bonuses!$B$1:$G$1006,5,FALSE)))</f>
        <v/>
      </c>
    </row>
    <row r="254" spans="1:32" s="21" customFormat="1" x14ac:dyDescent="0.25">
      <c r="A254" s="21" t="s">
        <v>2566</v>
      </c>
      <c r="B254" s="21">
        <f t="shared" si="15"/>
        <v>1</v>
      </c>
      <c r="C254" s="21" t="str">
        <f t="shared" si="16"/>
        <v>P</v>
      </c>
      <c r="D254" s="17">
        <f>IF($C254="B",VLOOKUP($A254,Bat!$A$4:$BF$2320,D$1,FALSE),VLOOKUP($A254,Pit!$A$4:$BA$1686,D$2,FALSE))</f>
        <v>6293</v>
      </c>
      <c r="E254" s="16" t="str">
        <f>IF($C254="B",VLOOKUP($A254,Bat!$A$4:$BF$2320,E$1,FALSE),VLOOKUP($A254,Pit!$A$4:$BA$1686,E$2,FALSE))</f>
        <v>SP</v>
      </c>
      <c r="F254" s="16" t="str">
        <f>IF($C254="B",VLOOKUP($A254,Bat!$A$4:$BF$2320,F$1,FALSE),VLOOKUP($A254,Pit!$A$4:$BA$1686,F$2,FALSE))</f>
        <v>Raúl</v>
      </c>
      <c r="G254" s="16" t="str">
        <f>IF($C254="B",VLOOKUP($A254,Bat!$A$4:$BF$2320,G$1,FALSE),VLOOKUP($A254,Pit!$A$4:$BA$1686,G$2,FALSE))</f>
        <v>Bruno</v>
      </c>
      <c r="H254" s="16">
        <f>IF($C254="B",VLOOKUP($A254,Bat!$A$4:$BF$2320,H$1,FALSE),VLOOKUP($A254,Pit!$A$4:$BA$1686,H$2,FALSE))</f>
        <v>18</v>
      </c>
      <c r="I254" s="16" t="str">
        <f>IF($C254="B",VLOOKUP($A254,Bat!$A$4:$BF$2320,I$1,FALSE),VLOOKUP($A254,Pit!$A$4:$BA$1686,I$2,FALSE))</f>
        <v>R</v>
      </c>
      <c r="J254" s="16" t="str">
        <f>IF($C254="B",VLOOKUP($A254,Bat!$A$4:$BF$2320,J$1,FALSE),VLOOKUP($A254,Pit!$A$4:$BA$1686,J$2,FALSE))</f>
        <v>R</v>
      </c>
      <c r="K254" s="16" t="str">
        <f>IF($C254="B",VLOOKUP($A254,Bat!$A$4:$BF$2320,K$1,FALSE),VLOOKUP($A254,Pit!$A$4:$BA$1686,K$2,FALSE))</f>
        <v>Normal</v>
      </c>
      <c r="L254" s="17" t="str">
        <f>IF($C254="B",VLOOKUP($A254,Bat!$A$4:$BF$2320,L$1,FALSE),VLOOKUP($A254,Pit!$A$4:$BA$1686,L$2,FALSE))</f>
        <v>Normal</v>
      </c>
      <c r="M254" s="16">
        <f>IF($C254="B",VLOOKUP($A254,Bat!$A$4:$BF$2320,M$1,FALSE),VLOOKUP($A254,Pit!$A$4:$BA$1686,M$2,FALSE))</f>
        <v>5</v>
      </c>
      <c r="N254" s="16">
        <f>IF($C254="B",VLOOKUP($A254,Bat!$A$4:$BF$2320,N$1,FALSE),VLOOKUP($A254,Pit!$A$4:$BA$1686,N$2,FALSE))</f>
        <v>4</v>
      </c>
      <c r="O254" s="16">
        <f>IF($C254="B",VLOOKUP($A254,Bat!$A$4:$BF$2320,O$1,FALSE),VLOOKUP($A254,Pit!$A$4:$BA$1686,O$2,FALSE))</f>
        <v>1</v>
      </c>
      <c r="P254" s="16" t="str">
        <f>IF($C254="B",VLOOKUP($A254,Bat!$A$4:$BF$2320,P$1,FALSE),VLOOKUP($A254,Pit!$A$4:$BA$1686,P$2,FALSE))</f>
        <v>92-94 Mph</v>
      </c>
      <c r="Q254" s="17">
        <f>IF($C254="B",VLOOKUP($A254,Bat!$A$4:$BF$2320,Q$1,FALSE),VLOOKUP($A254,Pit!$A$4:$BA$1686,Q$2,FALSE))</f>
        <v>6</v>
      </c>
      <c r="R254" s="18">
        <f>IF($C254="B",VLOOKUP($A254,Bat!$A$4:$BF$2320,R$1,FALSE),VLOOKUP($A254,Pit!$A$4:$BA$1686,R$2,FALSE))</f>
        <v>17.101168288457981</v>
      </c>
      <c r="S254" s="19">
        <f>IF($C254="B",VLOOKUP($A254,Bat!$A$4:$BF$2320,S$1,FALSE),VLOOKUP($A254,Pit!$A$4:$BA$1686,S$2,FALSE))</f>
        <v>0.44478489000215432</v>
      </c>
      <c r="T254" s="20" t="str">
        <f>IF($C254="B",VLOOKUP($A254,Bat!$A$4:$BF$2320,T$1,FALSE),VLOOKUP($A254,Pit!$A$4:$BA$1686,T$2,FALSE))</f>
        <v>$200k</v>
      </c>
      <c r="U254" s="17" t="str">
        <f>VLOOKUP(IF($C254="B",VLOOKUP($A254,Bat!$A$4:$AU$2320,U$1,FALSE),VLOOKUP($A254,Pit!$A$4:$BE$1686,U$2,FALSE)),COND!$A$35:$B$41,2,FALSE)</f>
        <v>??</v>
      </c>
      <c r="V254" s="21">
        <f>IF($C254="B",VLOOKUP($A254,Bat!$A$4:$AT$2284,46,FALSE),VLOOKUP($A254,Pit!$A$4:$BD$1664,56,FALSE))</f>
        <v>157</v>
      </c>
      <c r="W254" s="16">
        <f t="shared" si="17"/>
        <v>999</v>
      </c>
      <c r="X254" s="16"/>
      <c r="Y254" s="22">
        <f t="shared" si="18"/>
        <v>493</v>
      </c>
      <c r="Z254" s="16">
        <f>IFERROR(VLOOKUP($D254,Results37!$F$3:$L$1396,Z$1,FALSE),"")</f>
        <v>250</v>
      </c>
      <c r="AA254" s="47">
        <f>IF(ISERROR(VLOOKUP(D254,Results37!$F$3:$O$399,AA$1,FALSE)),"",IF(VLOOKUP(D254,Results37!$F$3:$O$399,AA$1+1,FALSE)=1,"S"&amp;VLOOKUP(D254,Results37!$F$3:$O$399,AA$1,FALSE),VLOOKUP(D254,Results37!$F$3:$O$399,AA$1,FALSE)))</f>
        <v>10</v>
      </c>
      <c r="AB254" s="16">
        <f>IFERROR(VLOOKUP($D254,Results37!$F$3:$L$1396,AB$1,FALSE),"")</f>
        <v>10</v>
      </c>
      <c r="AC254" s="16" t="str">
        <f>IFERROR(VLOOKUP($D254,Results37!$F$3:$L$1396,AC$1,FALSE),"")</f>
        <v>New Orleans Trendsetters</v>
      </c>
      <c r="AD254" s="16" t="str">
        <f t="shared" si="19"/>
        <v/>
      </c>
      <c r="AE254" s="20" t="str">
        <f>IF(ISERROR(VLOOKUP($AC254&amp;"-"&amp;$F254&amp;" "&amp;G254,Bonuses!$B$1:$G$1006,4,FALSE)),"",INT(VLOOKUP($AC254&amp;"-"&amp;$F254&amp;" "&amp;$G254,Bonuses!$B$1:$G$1006,4,FALSE)))</f>
        <v/>
      </c>
      <c r="AF254" s="16" t="str">
        <f>IF(ISERROR(VLOOKUP($AC254&amp;"-"&amp;$F254,Bonuses!$B$1:$G$1006,5,FALSE)),"",IF(VLOOKUP($AC254&amp;"-"&amp;$F254,Bonuses!$B$1:$G$1006,5,FALSE)="","",VLOOKUP($AC254&amp;"-"&amp;$F254,Bonuses!$B$1:$G$1006,6,FALSE)&amp;" yrs, "&amp;VLOOKUP($AC254&amp;"-"&amp;$F254,Bonuses!$B$1:$G$1006,5,FALSE)))</f>
        <v/>
      </c>
    </row>
    <row r="255" spans="1:32" s="21" customFormat="1" x14ac:dyDescent="0.25">
      <c r="A255" s="21" t="s">
        <v>2026</v>
      </c>
      <c r="B255" s="21">
        <f t="shared" si="15"/>
        <v>1</v>
      </c>
      <c r="C255" s="21" t="str">
        <f t="shared" si="16"/>
        <v>B</v>
      </c>
      <c r="D255" s="17">
        <f>IF($C255="B",VLOOKUP($A255,Bat!$A$4:$BF$2320,D$1,FALSE),VLOOKUP($A255,Pit!$A$4:$BA$1686,D$2,FALSE))</f>
        <v>9510</v>
      </c>
      <c r="E255" s="16" t="str">
        <f>IF($C255="B",VLOOKUP($A255,Bat!$A$4:$BF$2320,E$1,FALSE),VLOOKUP($A255,Pit!$A$4:$BA$1686,E$2,FALSE))</f>
        <v>3B</v>
      </c>
      <c r="F255" s="16" t="str">
        <f>IF($C255="B",VLOOKUP($A255,Bat!$A$4:$BF$2320,F$1,FALSE),VLOOKUP($A255,Pit!$A$4:$BA$1686,F$2,FALSE))</f>
        <v>Tommy</v>
      </c>
      <c r="G255" s="16" t="str">
        <f>IF($C255="B",VLOOKUP($A255,Bat!$A$4:$BF$2320,G$1,FALSE),VLOOKUP($A255,Pit!$A$4:$BA$1686,G$2,FALSE))</f>
        <v>Bullard</v>
      </c>
      <c r="H255" s="16">
        <f>IF($C255="B",VLOOKUP($A255,Bat!$A$4:$BF$2320,H$1,FALSE),VLOOKUP($A255,Pit!$A$4:$BA$1686,H$2,FALSE))</f>
        <v>21</v>
      </c>
      <c r="I255" s="16" t="str">
        <f>IF($C255="B",VLOOKUP($A255,Bat!$A$4:$BF$2320,I$1,FALSE),VLOOKUP($A255,Pit!$A$4:$BA$1686,I$2,FALSE))</f>
        <v>L</v>
      </c>
      <c r="J255" s="16" t="str">
        <f>IF($C255="B",VLOOKUP($A255,Bat!$A$4:$BF$2320,J$1,FALSE),VLOOKUP($A255,Pit!$A$4:$BA$1686,J$2,FALSE))</f>
        <v>R</v>
      </c>
      <c r="K255" s="16" t="str">
        <f>IF($C255="B",VLOOKUP($A255,Bat!$A$4:$BF$2320,K$1,FALSE),VLOOKUP($A255,Pit!$A$4:$BA$1686,K$2,FALSE))</f>
        <v>Low</v>
      </c>
      <c r="L255" s="17" t="str">
        <f>IF($C255="B",VLOOKUP($A255,Bat!$A$4:$BF$2320,L$1,FALSE),VLOOKUP($A255,Pit!$A$4:$BA$1686,L$2,FALSE))</f>
        <v>Normal</v>
      </c>
      <c r="M255" s="16">
        <f>IF($C255="B",VLOOKUP($A255,Bat!$A$4:$BF$2320,M$1,FALSE),VLOOKUP($A255,Pit!$A$4:$BA$1686,M$2,FALSE))</f>
        <v>2</v>
      </c>
      <c r="N255" s="16">
        <f>IF($C255="B",VLOOKUP($A255,Bat!$A$4:$BF$2320,N$1,FALSE),VLOOKUP($A255,Pit!$A$4:$BA$1686,N$2,FALSE))</f>
        <v>5</v>
      </c>
      <c r="O255" s="16">
        <f>IF($C255="B",VLOOKUP($A255,Bat!$A$4:$BF$2320,O$1,FALSE),VLOOKUP($A255,Pit!$A$4:$BA$1686,O$2,FALSE))</f>
        <v>3</v>
      </c>
      <c r="P255" s="16">
        <f>IF($C255="B",VLOOKUP($A255,Bat!$A$4:$BF$2320,P$1,FALSE),VLOOKUP($A255,Pit!$A$4:$BA$1686,P$2,FALSE))</f>
        <v>5</v>
      </c>
      <c r="Q255" s="17">
        <f>IF($C255="B",VLOOKUP($A255,Bat!$A$4:$BF$2320,Q$1,FALSE),VLOOKUP($A255,Pit!$A$4:$BA$1686,Q$2,FALSE))</f>
        <v>1</v>
      </c>
      <c r="R255" s="18">
        <f>IF($C255="B",VLOOKUP($A255,Bat!$A$4:$BF$2320,R$1,FALSE),VLOOKUP($A255,Pit!$A$4:$BA$1686,R$2,FALSE))</f>
        <v>-0.85327132047483012</v>
      </c>
      <c r="S255" s="19">
        <f>IF($C255="B",VLOOKUP($A255,Bat!$A$4:$BF$2320,S$1,FALSE),VLOOKUP($A255,Pit!$A$4:$BA$1686,S$2,FALSE))</f>
        <v>0.29300152443624744</v>
      </c>
      <c r="T255" s="20" t="str">
        <f>IF($C255="B",VLOOKUP($A255,Bat!$A$4:$BF$2320,T$1,FALSE),VLOOKUP($A255,Pit!$A$4:$BA$1686,T$2,FALSE))</f>
        <v>$100k</v>
      </c>
      <c r="U255" s="17" t="str">
        <f>VLOOKUP(IF($C255="B",VLOOKUP($A255,Bat!$A$4:$AU$2320,U$1,FALSE),VLOOKUP($A255,Pit!$A$4:$BE$1686,U$2,FALSE)),COND!$A$35:$B$41,2,FALSE)</f>
        <v>??</v>
      </c>
      <c r="V255" s="21">
        <f>IF($C255="B",VLOOKUP($A255,Bat!$A$4:$AT$2284,46,FALSE),VLOOKUP($A255,Pit!$A$4:$BD$1664,56,FALSE))</f>
        <v>270</v>
      </c>
      <c r="W255" s="16">
        <f t="shared" si="17"/>
        <v>999</v>
      </c>
      <c r="X255" s="16"/>
      <c r="Y255" s="22">
        <f t="shared" si="18"/>
        <v>558</v>
      </c>
      <c r="Z255" s="16">
        <f>IFERROR(VLOOKUP($D255,Results37!$F$3:$L$1396,Z$1,FALSE),"")</f>
        <v>251</v>
      </c>
      <c r="AA255" s="47">
        <f>IF(ISERROR(VLOOKUP(D255,Results37!$F$3:$O$399,AA$1,FALSE)),"",IF(VLOOKUP(D255,Results37!$F$3:$O$399,AA$1+1,FALSE)=1,"S"&amp;VLOOKUP(D255,Results37!$F$3:$O$399,AA$1,FALSE),VLOOKUP(D255,Results37!$F$3:$O$399,AA$1,FALSE)))</f>
        <v>10</v>
      </c>
      <c r="AB255" s="16">
        <f>IFERROR(VLOOKUP($D255,Results37!$F$3:$L$1396,AB$1,FALSE),"")</f>
        <v>11</v>
      </c>
      <c r="AC255" s="16" t="str">
        <f>IFERROR(VLOOKUP($D255,Results37!$F$3:$L$1396,AC$1,FALSE),"")</f>
        <v>Neo-Tokyo Akira</v>
      </c>
      <c r="AD255" s="16" t="str">
        <f t="shared" si="19"/>
        <v/>
      </c>
      <c r="AE255" s="20" t="str">
        <f>IF(ISERROR(VLOOKUP($AC255&amp;"-"&amp;$F255&amp;" "&amp;G255,Bonuses!$B$1:$G$1006,4,FALSE)),"",INT(VLOOKUP($AC255&amp;"-"&amp;$F255&amp;" "&amp;$G255,Bonuses!$B$1:$G$1006,4,FALSE)))</f>
        <v/>
      </c>
      <c r="AF255" s="16" t="str">
        <f>IF(ISERROR(VLOOKUP($AC255&amp;"-"&amp;$F255,Bonuses!$B$1:$G$1006,5,FALSE)),"",IF(VLOOKUP($AC255&amp;"-"&amp;$F255,Bonuses!$B$1:$G$1006,5,FALSE)="","",VLOOKUP($AC255&amp;"-"&amp;$F255,Bonuses!$B$1:$G$1006,6,FALSE)&amp;" yrs, "&amp;VLOOKUP($AC255&amp;"-"&amp;$F255,Bonuses!$B$1:$G$1006,5,FALSE)))</f>
        <v/>
      </c>
    </row>
    <row r="256" spans="1:32" s="21" customFormat="1" x14ac:dyDescent="0.25">
      <c r="A256" s="21" t="s">
        <v>1853</v>
      </c>
      <c r="B256" s="21">
        <f t="shared" si="15"/>
        <v>1</v>
      </c>
      <c r="C256" s="21" t="str">
        <f t="shared" si="16"/>
        <v>B</v>
      </c>
      <c r="D256" s="17">
        <f>IF($C256="B",VLOOKUP($A256,Bat!$A$4:$BF$2320,D$1,FALSE),VLOOKUP($A256,Pit!$A$4:$BA$1686,D$2,FALSE))</f>
        <v>10561</v>
      </c>
      <c r="E256" s="16" t="str">
        <f>IF($C256="B",VLOOKUP($A256,Bat!$A$4:$BF$2320,E$1,FALSE),VLOOKUP($A256,Pit!$A$4:$BA$1686,E$2,FALSE))</f>
        <v>RF</v>
      </c>
      <c r="F256" s="16" t="str">
        <f>IF($C256="B",VLOOKUP($A256,Bat!$A$4:$BF$2320,F$1,FALSE),VLOOKUP($A256,Pit!$A$4:$BA$1686,F$2,FALSE))</f>
        <v>Jesse</v>
      </c>
      <c r="G256" s="16" t="str">
        <f>IF($C256="B",VLOOKUP($A256,Bat!$A$4:$BF$2320,G$1,FALSE),VLOOKUP($A256,Pit!$A$4:$BA$1686,G$2,FALSE))</f>
        <v>Graves</v>
      </c>
      <c r="H256" s="16">
        <f>IF($C256="B",VLOOKUP($A256,Bat!$A$4:$BF$2320,H$1,FALSE),VLOOKUP($A256,Pit!$A$4:$BA$1686,H$2,FALSE))</f>
        <v>21</v>
      </c>
      <c r="I256" s="16" t="str">
        <f>IF($C256="B",VLOOKUP($A256,Bat!$A$4:$BF$2320,I$1,FALSE),VLOOKUP($A256,Pit!$A$4:$BA$1686,I$2,FALSE))</f>
        <v>L</v>
      </c>
      <c r="J256" s="16" t="str">
        <f>IF($C256="B",VLOOKUP($A256,Bat!$A$4:$BF$2320,J$1,FALSE),VLOOKUP($A256,Pit!$A$4:$BA$1686,J$2,FALSE))</f>
        <v>L</v>
      </c>
      <c r="K256" s="16" t="str">
        <f>IF($C256="B",VLOOKUP($A256,Bat!$A$4:$BF$2320,K$1,FALSE),VLOOKUP($A256,Pit!$A$4:$BA$1686,K$2,FALSE))</f>
        <v>Normal</v>
      </c>
      <c r="L256" s="17" t="str">
        <f>IF($C256="B",VLOOKUP($A256,Bat!$A$4:$BF$2320,L$1,FALSE),VLOOKUP($A256,Pit!$A$4:$BA$1686,L$2,FALSE))</f>
        <v>Normal</v>
      </c>
      <c r="M256" s="16">
        <f>IF($C256="B",VLOOKUP($A256,Bat!$A$4:$BF$2320,M$1,FALSE),VLOOKUP($A256,Pit!$A$4:$BA$1686,M$2,FALSE))</f>
        <v>5</v>
      </c>
      <c r="N256" s="16">
        <f>IF($C256="B",VLOOKUP($A256,Bat!$A$4:$BF$2320,N$1,FALSE),VLOOKUP($A256,Pit!$A$4:$BA$1686,N$2,FALSE))</f>
        <v>5</v>
      </c>
      <c r="O256" s="16">
        <f>IF($C256="B",VLOOKUP($A256,Bat!$A$4:$BF$2320,O$1,FALSE),VLOOKUP($A256,Pit!$A$4:$BA$1686,O$2,FALSE))</f>
        <v>4</v>
      </c>
      <c r="P256" s="16">
        <f>IF($C256="B",VLOOKUP($A256,Bat!$A$4:$BF$2320,P$1,FALSE),VLOOKUP($A256,Pit!$A$4:$BA$1686,P$2,FALSE))</f>
        <v>5</v>
      </c>
      <c r="Q256" s="17">
        <f>IF($C256="B",VLOOKUP($A256,Bat!$A$4:$BF$2320,Q$1,FALSE),VLOOKUP($A256,Pit!$A$4:$BA$1686,Q$2,FALSE))</f>
        <v>1</v>
      </c>
      <c r="R256" s="18">
        <f>IF($C256="B",VLOOKUP($A256,Bat!$A$4:$BF$2320,R$1,FALSE),VLOOKUP($A256,Pit!$A$4:$BA$1686,R$2,FALSE))</f>
        <v>10.254201467773031</v>
      </c>
      <c r="S256" s="19">
        <f>IF($C256="B",VLOOKUP($A256,Bat!$A$4:$BF$2320,S$1,FALSE),VLOOKUP($A256,Pit!$A$4:$BA$1686,S$2,FALSE))</f>
        <v>1.8766652652453091</v>
      </c>
      <c r="T256" s="20" t="str">
        <f>IF($C256="B",VLOOKUP($A256,Bat!$A$4:$BF$2320,T$1,FALSE),VLOOKUP($A256,Pit!$A$4:$BA$1686,T$2,FALSE))</f>
        <v>$220k</v>
      </c>
      <c r="U256" s="17" t="str">
        <f>VLOOKUP(IF($C256="B",VLOOKUP($A256,Bat!$A$4:$AU$2320,U$1,FALSE),VLOOKUP($A256,Pit!$A$4:$BE$1686,U$2,FALSE)),COND!$A$35:$B$41,2,FALSE)</f>
        <v>??</v>
      </c>
      <c r="V256" s="21">
        <f>IF($C256="B",VLOOKUP($A256,Bat!$A$4:$AT$2284,46,FALSE),VLOOKUP($A256,Pit!$A$4:$BD$1664,56,FALSE))</f>
        <v>62</v>
      </c>
      <c r="W256" s="16">
        <f t="shared" si="17"/>
        <v>999</v>
      </c>
      <c r="X256" s="16"/>
      <c r="Y256" s="22">
        <f t="shared" si="18"/>
        <v>111</v>
      </c>
      <c r="Z256" s="16">
        <f>IFERROR(VLOOKUP($D256,Results37!$F$3:$L$1396,Z$1,FALSE),"")</f>
        <v>252</v>
      </c>
      <c r="AA256" s="47">
        <f>IF(ISERROR(VLOOKUP(D256,Results37!$F$3:$O$399,AA$1,FALSE)),"",IF(VLOOKUP(D256,Results37!$F$3:$O$399,AA$1+1,FALSE)=1,"S"&amp;VLOOKUP(D256,Results37!$F$3:$O$399,AA$1,FALSE),VLOOKUP(D256,Results37!$F$3:$O$399,AA$1,FALSE)))</f>
        <v>10</v>
      </c>
      <c r="AB256" s="16">
        <f>IFERROR(VLOOKUP($D256,Results37!$F$3:$L$1396,AB$1,FALSE),"")</f>
        <v>12</v>
      </c>
      <c r="AC256" s="16" t="str">
        <f>IFERROR(VLOOKUP($D256,Results37!$F$3:$L$1396,AC$1,FALSE),"")</f>
        <v>Bakersfield Bears</v>
      </c>
      <c r="AD256" s="16" t="str">
        <f t="shared" si="19"/>
        <v/>
      </c>
      <c r="AE256" s="20" t="str">
        <f>IF(ISERROR(VLOOKUP($AC256&amp;"-"&amp;$F256&amp;" "&amp;G256,Bonuses!$B$1:$G$1006,4,FALSE)),"",INT(VLOOKUP($AC256&amp;"-"&amp;$F256&amp;" "&amp;$G256,Bonuses!$B$1:$G$1006,4,FALSE)))</f>
        <v/>
      </c>
      <c r="AF256" s="16" t="str">
        <f>IF(ISERROR(VLOOKUP($AC256&amp;"-"&amp;$F256,Bonuses!$B$1:$G$1006,5,FALSE)),"",IF(VLOOKUP($AC256&amp;"-"&amp;$F256,Bonuses!$B$1:$G$1006,5,FALSE)="","",VLOOKUP($AC256&amp;"-"&amp;$F256,Bonuses!$B$1:$G$1006,6,FALSE)&amp;" yrs, "&amp;VLOOKUP($AC256&amp;"-"&amp;$F256,Bonuses!$B$1:$G$1006,5,FALSE)))</f>
        <v/>
      </c>
    </row>
    <row r="257" spans="1:32" s="21" customFormat="1" x14ac:dyDescent="0.25">
      <c r="A257" s="21" t="s">
        <v>1930</v>
      </c>
      <c r="B257" s="21">
        <f t="shared" si="15"/>
        <v>1</v>
      </c>
      <c r="C257" s="21" t="str">
        <f t="shared" si="16"/>
        <v>B</v>
      </c>
      <c r="D257" s="17">
        <f>IF($C257="B",VLOOKUP($A257,Bat!$A$4:$BF$2320,D$1,FALSE),VLOOKUP($A257,Pit!$A$4:$BA$1686,D$2,FALSE))</f>
        <v>9971</v>
      </c>
      <c r="E257" s="16" t="str">
        <f>IF($C257="B",VLOOKUP($A257,Bat!$A$4:$BF$2320,E$1,FALSE),VLOOKUP($A257,Pit!$A$4:$BA$1686,E$2,FALSE))</f>
        <v>1B</v>
      </c>
      <c r="F257" s="16" t="str">
        <f>IF($C257="B",VLOOKUP($A257,Bat!$A$4:$BF$2320,F$1,FALSE),VLOOKUP($A257,Pit!$A$4:$BA$1686,F$2,FALSE))</f>
        <v>Joe</v>
      </c>
      <c r="G257" s="16" t="str">
        <f>IF($C257="B",VLOOKUP($A257,Bat!$A$4:$BF$2320,G$1,FALSE),VLOOKUP($A257,Pit!$A$4:$BA$1686,G$2,FALSE))</f>
        <v>Hopper</v>
      </c>
      <c r="H257" s="16">
        <f>IF($C257="B",VLOOKUP($A257,Bat!$A$4:$BF$2320,H$1,FALSE),VLOOKUP($A257,Pit!$A$4:$BA$1686,H$2,FALSE))</f>
        <v>21</v>
      </c>
      <c r="I257" s="16" t="str">
        <f>IF($C257="B",VLOOKUP($A257,Bat!$A$4:$BF$2320,I$1,FALSE),VLOOKUP($A257,Pit!$A$4:$BA$1686,I$2,FALSE))</f>
        <v>R</v>
      </c>
      <c r="J257" s="16" t="str">
        <f>IF($C257="B",VLOOKUP($A257,Bat!$A$4:$BF$2320,J$1,FALSE),VLOOKUP($A257,Pit!$A$4:$BA$1686,J$2,FALSE))</f>
        <v>R</v>
      </c>
      <c r="K257" s="16" t="str">
        <f>IF($C257="B",VLOOKUP($A257,Bat!$A$4:$BF$2320,K$1,FALSE),VLOOKUP($A257,Pit!$A$4:$BA$1686,K$2,FALSE))</f>
        <v>Normal</v>
      </c>
      <c r="L257" s="17" t="str">
        <f>IF($C257="B",VLOOKUP($A257,Bat!$A$4:$BF$2320,L$1,FALSE),VLOOKUP($A257,Pit!$A$4:$BA$1686,L$2,FALSE))</f>
        <v>Normal</v>
      </c>
      <c r="M257" s="16">
        <f>IF($C257="B",VLOOKUP($A257,Bat!$A$4:$BF$2320,M$1,FALSE),VLOOKUP($A257,Pit!$A$4:$BA$1686,M$2,FALSE))</f>
        <v>4</v>
      </c>
      <c r="N257" s="16">
        <f>IF($C257="B",VLOOKUP($A257,Bat!$A$4:$BF$2320,N$1,FALSE),VLOOKUP($A257,Pit!$A$4:$BA$1686,N$2,FALSE))</f>
        <v>2</v>
      </c>
      <c r="O257" s="16">
        <f>IF($C257="B",VLOOKUP($A257,Bat!$A$4:$BF$2320,O$1,FALSE),VLOOKUP($A257,Pit!$A$4:$BA$1686,O$2,FALSE))</f>
        <v>2</v>
      </c>
      <c r="P257" s="16">
        <f>IF($C257="B",VLOOKUP($A257,Bat!$A$4:$BF$2320,P$1,FALSE),VLOOKUP($A257,Pit!$A$4:$BA$1686,P$2,FALSE))</f>
        <v>3</v>
      </c>
      <c r="Q257" s="17">
        <f>IF($C257="B",VLOOKUP($A257,Bat!$A$4:$BF$2320,Q$1,FALSE),VLOOKUP($A257,Pit!$A$4:$BA$1686,Q$2,FALSE))</f>
        <v>6</v>
      </c>
      <c r="R257" s="18">
        <f>IF($C257="B",VLOOKUP($A257,Bat!$A$4:$BF$2320,R$1,FALSE),VLOOKUP($A257,Pit!$A$4:$BA$1686,R$2,FALSE))</f>
        <v>3.0664858375847173</v>
      </c>
      <c r="S257" s="19">
        <f>IF($C257="B",VLOOKUP($A257,Bat!$A$4:$BF$2320,S$1,FALSE),VLOOKUP($A257,Pit!$A$4:$BA$1686,S$2,FALSE))</f>
        <v>0.85186647979886942</v>
      </c>
      <c r="T257" s="20" t="str">
        <f>IF($C257="B",VLOOKUP($A257,Bat!$A$4:$BF$2320,T$1,FALSE),VLOOKUP($A257,Pit!$A$4:$BA$1686,T$2,FALSE))</f>
        <v>$220k</v>
      </c>
      <c r="U257" s="17" t="str">
        <f>VLOOKUP(IF($C257="B",VLOOKUP($A257,Bat!$A$4:$AU$2320,U$1,FALSE),VLOOKUP($A257,Pit!$A$4:$BE$1686,U$2,FALSE)),COND!$A$35:$B$41,2,FALSE)</f>
        <v>??</v>
      </c>
      <c r="V257" s="21">
        <f>IF($C257="B",VLOOKUP($A257,Bat!$A$4:$AT$2284,46,FALSE),VLOOKUP($A257,Pit!$A$4:$BD$1664,56,FALSE))</f>
        <v>198</v>
      </c>
      <c r="W257" s="16">
        <f t="shared" si="17"/>
        <v>999</v>
      </c>
      <c r="X257" s="16"/>
      <c r="Y257" s="22">
        <f t="shared" si="18"/>
        <v>336</v>
      </c>
      <c r="Z257" s="16">
        <f>IFERROR(VLOOKUP($D257,Results37!$F$3:$L$1396,Z$1,FALSE),"")</f>
        <v>253</v>
      </c>
      <c r="AA257" s="47">
        <f>IF(ISERROR(VLOOKUP(D257,Results37!$F$3:$O$399,AA$1,FALSE)),"",IF(VLOOKUP(D257,Results37!$F$3:$O$399,AA$1+1,FALSE)=1,"S"&amp;VLOOKUP(D257,Results37!$F$3:$O$399,AA$1,FALSE),VLOOKUP(D257,Results37!$F$3:$O$399,AA$1,FALSE)))</f>
        <v>10</v>
      </c>
      <c r="AB257" s="16">
        <f>IFERROR(VLOOKUP($D257,Results37!$F$3:$L$1396,AB$1,FALSE),"")</f>
        <v>13</v>
      </c>
      <c r="AC257" s="16" t="str">
        <f>IFERROR(VLOOKUP($D257,Results37!$F$3:$L$1396,AC$1,FALSE),"")</f>
        <v>Arlington Bureaucrats</v>
      </c>
      <c r="AD257" s="16" t="str">
        <f t="shared" si="19"/>
        <v/>
      </c>
      <c r="AE257" s="20" t="str">
        <f>IF(ISERROR(VLOOKUP($AC257&amp;"-"&amp;$F257&amp;" "&amp;G257,Bonuses!$B$1:$G$1006,4,FALSE)),"",INT(VLOOKUP($AC257&amp;"-"&amp;$F257&amp;" "&amp;$G257,Bonuses!$B$1:$G$1006,4,FALSE)))</f>
        <v/>
      </c>
      <c r="AF257" s="16" t="str">
        <f>IF(ISERROR(VLOOKUP($AC257&amp;"-"&amp;$F257,Bonuses!$B$1:$G$1006,5,FALSE)),"",IF(VLOOKUP($AC257&amp;"-"&amp;$F257,Bonuses!$B$1:$G$1006,5,FALSE)="","",VLOOKUP($AC257&amp;"-"&amp;$F257,Bonuses!$B$1:$G$1006,6,FALSE)&amp;" yrs, "&amp;VLOOKUP($AC257&amp;"-"&amp;$F257,Bonuses!$B$1:$G$1006,5,FALSE)))</f>
        <v/>
      </c>
    </row>
    <row r="258" spans="1:32" s="21" customFormat="1" x14ac:dyDescent="0.25">
      <c r="A258" s="21" t="s">
        <v>2433</v>
      </c>
      <c r="B258" s="21">
        <f t="shared" si="15"/>
        <v>1</v>
      </c>
      <c r="C258" s="21" t="str">
        <f t="shared" si="16"/>
        <v>P</v>
      </c>
      <c r="D258" s="17">
        <f>IF($C258="B",VLOOKUP($A258,Bat!$A$4:$BF$2320,D$1,FALSE),VLOOKUP($A258,Pit!$A$4:$BA$1686,D$2,FALSE))</f>
        <v>11227</v>
      </c>
      <c r="E258" s="16" t="str">
        <f>IF($C258="B",VLOOKUP($A258,Bat!$A$4:$BF$2320,E$1,FALSE),VLOOKUP($A258,Pit!$A$4:$BA$1686,E$2,FALSE))</f>
        <v>CL</v>
      </c>
      <c r="F258" s="16" t="str">
        <f>IF($C258="B",VLOOKUP($A258,Bat!$A$4:$BF$2320,F$1,FALSE),VLOOKUP($A258,Pit!$A$4:$BA$1686,F$2,FALSE))</f>
        <v>Yannick</v>
      </c>
      <c r="G258" s="16" t="str">
        <f>IF($C258="B",VLOOKUP($A258,Bat!$A$4:$BF$2320,G$1,FALSE),VLOOKUP($A258,Pit!$A$4:$BA$1686,G$2,FALSE))</f>
        <v>Janszen</v>
      </c>
      <c r="H258" s="16">
        <f>IF($C258="B",VLOOKUP($A258,Bat!$A$4:$BF$2320,H$1,FALSE),VLOOKUP($A258,Pit!$A$4:$BA$1686,H$2,FALSE))</f>
        <v>21</v>
      </c>
      <c r="I258" s="16" t="str">
        <f>IF($C258="B",VLOOKUP($A258,Bat!$A$4:$BF$2320,I$1,FALSE),VLOOKUP($A258,Pit!$A$4:$BA$1686,I$2,FALSE))</f>
        <v>L</v>
      </c>
      <c r="J258" s="16" t="str">
        <f>IF($C258="B",VLOOKUP($A258,Bat!$A$4:$BF$2320,J$1,FALSE),VLOOKUP($A258,Pit!$A$4:$BA$1686,J$2,FALSE))</f>
        <v>L</v>
      </c>
      <c r="K258" s="16" t="str">
        <f>IF($C258="B",VLOOKUP($A258,Bat!$A$4:$BF$2320,K$1,FALSE),VLOOKUP($A258,Pit!$A$4:$BA$1686,K$2,FALSE))</f>
        <v>Low</v>
      </c>
      <c r="L258" s="17" t="str">
        <f>IF($C258="B",VLOOKUP($A258,Bat!$A$4:$BF$2320,L$1,FALSE),VLOOKUP($A258,Pit!$A$4:$BA$1686,L$2,FALSE))</f>
        <v>Low</v>
      </c>
      <c r="M258" s="16">
        <f>IF($C258="B",VLOOKUP($A258,Bat!$A$4:$BF$2320,M$1,FALSE),VLOOKUP($A258,Pit!$A$4:$BA$1686,M$2,FALSE))</f>
        <v>5</v>
      </c>
      <c r="N258" s="16">
        <f>IF($C258="B",VLOOKUP($A258,Bat!$A$4:$BF$2320,N$1,FALSE),VLOOKUP($A258,Pit!$A$4:$BA$1686,N$2,FALSE))</f>
        <v>3</v>
      </c>
      <c r="O258" s="16">
        <f>IF($C258="B",VLOOKUP($A258,Bat!$A$4:$BF$2320,O$1,FALSE),VLOOKUP($A258,Pit!$A$4:$BA$1686,O$2,FALSE))</f>
        <v>1</v>
      </c>
      <c r="P258" s="16" t="str">
        <f>IF($C258="B",VLOOKUP($A258,Bat!$A$4:$BF$2320,P$1,FALSE),VLOOKUP($A258,Pit!$A$4:$BA$1686,P$2,FALSE))</f>
        <v>94-96 Mph</v>
      </c>
      <c r="Q258" s="17">
        <f>IF($C258="B",VLOOKUP($A258,Bat!$A$4:$BF$2320,Q$1,FALSE),VLOOKUP($A258,Pit!$A$4:$BA$1686,Q$2,FALSE))</f>
        <v>3</v>
      </c>
      <c r="R258" s="18">
        <f>IF($C258="B",VLOOKUP($A258,Bat!$A$4:$BF$2320,R$1,FALSE),VLOOKUP($A258,Pit!$A$4:$BA$1686,R$2,FALSE))</f>
        <v>11.155225198175824</v>
      </c>
      <c r="S258" s="19">
        <f>IF($C258="B",VLOOKUP($A258,Bat!$A$4:$BF$2320,S$1,FALSE),VLOOKUP($A258,Pit!$A$4:$BA$1686,S$2,FALSE))</f>
        <v>-7.7566479019159848E-2</v>
      </c>
      <c r="T258" s="20" t="str">
        <f>IF($C258="B",VLOOKUP($A258,Bat!$A$4:$BF$2320,T$1,FALSE),VLOOKUP($A258,Pit!$A$4:$BA$1686,T$2,FALSE))</f>
        <v>$210k</v>
      </c>
      <c r="U258" s="17" t="str">
        <f>VLOOKUP(IF($C258="B",VLOOKUP($A258,Bat!$A$4:$AU$2320,U$1,FALSE),VLOOKUP($A258,Pit!$A$4:$BE$1686,U$2,FALSE)),COND!$A$35:$B$41,2,FALSE)</f>
        <v>??</v>
      </c>
      <c r="V258" s="21">
        <f>IF($C258="B",VLOOKUP($A258,Bat!$A$4:$AT$2284,46,FALSE),VLOOKUP($A258,Pit!$A$4:$BD$1664,56,FALSE))</f>
        <v>218</v>
      </c>
      <c r="W258" s="16">
        <f t="shared" si="17"/>
        <v>999</v>
      </c>
      <c r="X258" s="16"/>
      <c r="Y258" s="22">
        <f t="shared" si="18"/>
        <v>761</v>
      </c>
      <c r="Z258" s="16">
        <f>IFERROR(VLOOKUP($D258,Results37!$F$3:$L$1396,Z$1,FALSE),"")</f>
        <v>254</v>
      </c>
      <c r="AA258" s="47">
        <f>IF(ISERROR(VLOOKUP(D258,Results37!$F$3:$O$399,AA$1,FALSE)),"",IF(VLOOKUP(D258,Results37!$F$3:$O$399,AA$1+1,FALSE)=1,"S"&amp;VLOOKUP(D258,Results37!$F$3:$O$399,AA$1,FALSE),VLOOKUP(D258,Results37!$F$3:$O$399,AA$1,FALSE)))</f>
        <v>10</v>
      </c>
      <c r="AB258" s="16">
        <f>IFERROR(VLOOKUP($D258,Results37!$F$3:$L$1396,AB$1,FALSE),"")</f>
        <v>14</v>
      </c>
      <c r="AC258" s="16" t="str">
        <f>IFERROR(VLOOKUP($D258,Results37!$F$3:$L$1396,AC$1,FALSE),"")</f>
        <v>Canton Longshoremen</v>
      </c>
      <c r="AD258" s="16" t="str">
        <f t="shared" si="19"/>
        <v/>
      </c>
      <c r="AE258" s="20" t="str">
        <f>IF(ISERROR(VLOOKUP($AC258&amp;"-"&amp;$F258&amp;" "&amp;G258,Bonuses!$B$1:$G$1006,4,FALSE)),"",INT(VLOOKUP($AC258&amp;"-"&amp;$F258&amp;" "&amp;$G258,Bonuses!$B$1:$G$1006,4,FALSE)))</f>
        <v/>
      </c>
      <c r="AF258" s="16" t="str">
        <f>IF(ISERROR(VLOOKUP($AC258&amp;"-"&amp;$F258,Bonuses!$B$1:$G$1006,5,FALSE)),"",IF(VLOOKUP($AC258&amp;"-"&amp;$F258,Bonuses!$B$1:$G$1006,5,FALSE)="","",VLOOKUP($AC258&amp;"-"&amp;$F258,Bonuses!$B$1:$G$1006,6,FALSE)&amp;" yrs, "&amp;VLOOKUP($AC258&amp;"-"&amp;$F258,Bonuses!$B$1:$G$1006,5,FALSE)))</f>
        <v/>
      </c>
    </row>
    <row r="259" spans="1:32" s="21" customFormat="1" x14ac:dyDescent="0.25">
      <c r="A259" s="21" t="s">
        <v>3057</v>
      </c>
      <c r="B259" s="21">
        <f t="shared" si="15"/>
        <v>1</v>
      </c>
      <c r="C259" s="21" t="str">
        <f t="shared" si="16"/>
        <v>B</v>
      </c>
      <c r="D259" s="17">
        <f>IF($C259="B",VLOOKUP($A259,Bat!$A$4:$BF$2320,D$1,FALSE),VLOOKUP($A259,Pit!$A$4:$BA$1686,D$2,FALSE))</f>
        <v>1840</v>
      </c>
      <c r="E259" s="16" t="str">
        <f>IF($C259="B",VLOOKUP($A259,Bat!$A$4:$BF$2320,E$1,FALSE),VLOOKUP($A259,Pit!$A$4:$BA$1686,E$2,FALSE))</f>
        <v>RF</v>
      </c>
      <c r="F259" s="16" t="str">
        <f>IF($C259="B",VLOOKUP($A259,Bat!$A$4:$BF$2320,F$1,FALSE),VLOOKUP($A259,Pit!$A$4:$BA$1686,F$2,FALSE))</f>
        <v>Edwin</v>
      </c>
      <c r="G259" s="16" t="str">
        <f>IF($C259="B",VLOOKUP($A259,Bat!$A$4:$BF$2320,G$1,FALSE),VLOOKUP($A259,Pit!$A$4:$BA$1686,G$2,FALSE))</f>
        <v>Morrow</v>
      </c>
      <c r="H259" s="16">
        <f>IF($C259="B",VLOOKUP($A259,Bat!$A$4:$BF$2320,H$1,FALSE),VLOOKUP($A259,Pit!$A$4:$BA$1686,H$2,FALSE))</f>
        <v>18</v>
      </c>
      <c r="I259" s="16" t="str">
        <f>IF($C259="B",VLOOKUP($A259,Bat!$A$4:$BF$2320,I$1,FALSE),VLOOKUP($A259,Pit!$A$4:$BA$1686,I$2,FALSE))</f>
        <v>R</v>
      </c>
      <c r="J259" s="16" t="str">
        <f>IF($C259="B",VLOOKUP($A259,Bat!$A$4:$BF$2320,J$1,FALSE),VLOOKUP($A259,Pit!$A$4:$BA$1686,J$2,FALSE))</f>
        <v>R</v>
      </c>
      <c r="K259" s="16" t="str">
        <f>IF($C259="B",VLOOKUP($A259,Bat!$A$4:$BF$2320,K$1,FALSE),VLOOKUP($A259,Pit!$A$4:$BA$1686,K$2,FALSE))</f>
        <v>Low</v>
      </c>
      <c r="L259" s="17" t="str">
        <f>IF($C259="B",VLOOKUP($A259,Bat!$A$4:$BF$2320,L$1,FALSE),VLOOKUP($A259,Pit!$A$4:$BA$1686,L$2,FALSE))</f>
        <v>Normal</v>
      </c>
      <c r="M259" s="16">
        <f>IF($C259="B",VLOOKUP($A259,Bat!$A$4:$BF$2320,M$1,FALSE),VLOOKUP($A259,Pit!$A$4:$BA$1686,M$2,FALSE))</f>
        <v>5</v>
      </c>
      <c r="N259" s="16">
        <f>IF($C259="B",VLOOKUP($A259,Bat!$A$4:$BF$2320,N$1,FALSE),VLOOKUP($A259,Pit!$A$4:$BA$1686,N$2,FALSE))</f>
        <v>2</v>
      </c>
      <c r="O259" s="16">
        <f>IF($C259="B",VLOOKUP($A259,Bat!$A$4:$BF$2320,O$1,FALSE),VLOOKUP($A259,Pit!$A$4:$BA$1686,O$2,FALSE))</f>
        <v>2</v>
      </c>
      <c r="P259" s="16">
        <f>IF($C259="B",VLOOKUP($A259,Bat!$A$4:$BF$2320,P$1,FALSE),VLOOKUP($A259,Pit!$A$4:$BA$1686,P$2,FALSE))</f>
        <v>5</v>
      </c>
      <c r="Q259" s="17">
        <f>IF($C259="B",VLOOKUP($A259,Bat!$A$4:$BF$2320,Q$1,FALSE),VLOOKUP($A259,Pit!$A$4:$BA$1686,Q$2,FALSE))</f>
        <v>4</v>
      </c>
      <c r="R259" s="18">
        <f>IF($C259="B",VLOOKUP($A259,Bat!$A$4:$BF$2320,R$1,FALSE),VLOOKUP($A259,Pit!$A$4:$BA$1686,R$2,FALSE))</f>
        <v>7.5182287224009201</v>
      </c>
      <c r="S259" s="19">
        <f>IF($C259="B",VLOOKUP($A259,Bat!$A$4:$BF$2320,S$1,FALSE),VLOOKUP($A259,Pit!$A$4:$BA$1686,S$2,FALSE))</f>
        <v>1.4865800572696504</v>
      </c>
      <c r="T259" s="20" t="str">
        <f>IF($C259="B",VLOOKUP($A259,Bat!$A$4:$BF$2320,T$1,FALSE),VLOOKUP($A259,Pit!$A$4:$BA$1686,T$2,FALSE))</f>
        <v>$190k</v>
      </c>
      <c r="U259" s="17" t="str">
        <f>VLOOKUP(IF($C259="B",VLOOKUP($A259,Bat!$A$4:$AU$2320,U$1,FALSE),VLOOKUP($A259,Pit!$A$4:$BE$1686,U$2,FALSE)),COND!$A$35:$B$41,2,FALSE)</f>
        <v>??</v>
      </c>
      <c r="V259" s="21">
        <f>IF($C259="B",VLOOKUP($A259,Bat!$A$4:$AT$2284,46,FALSE),VLOOKUP($A259,Pit!$A$4:$BD$1664,56,FALSE))</f>
        <v>166</v>
      </c>
      <c r="W259" s="16">
        <f t="shared" si="17"/>
        <v>999</v>
      </c>
      <c r="X259" s="16"/>
      <c r="Y259" s="22">
        <f t="shared" si="18"/>
        <v>183</v>
      </c>
      <c r="Z259" s="16">
        <f>IFERROR(VLOOKUP($D259,Results37!$F$3:$L$1396,Z$1,FALSE),"")</f>
        <v>255</v>
      </c>
      <c r="AA259" s="47">
        <f>IF(ISERROR(VLOOKUP(D259,Results37!$F$3:$O$399,AA$1,FALSE)),"",IF(VLOOKUP(D259,Results37!$F$3:$O$399,AA$1+1,FALSE)=1,"S"&amp;VLOOKUP(D259,Results37!$F$3:$O$399,AA$1,FALSE),VLOOKUP(D259,Results37!$F$3:$O$399,AA$1,FALSE)))</f>
        <v>10</v>
      </c>
      <c r="AB259" s="16">
        <f>IFERROR(VLOOKUP($D259,Results37!$F$3:$L$1396,AB$1,FALSE),"")</f>
        <v>15</v>
      </c>
      <c r="AC259" s="16" t="str">
        <f>IFERROR(VLOOKUP($D259,Results37!$F$3:$L$1396,AC$1,FALSE),"")</f>
        <v>San Antonio Calzones of Laredo</v>
      </c>
      <c r="AD259" s="16" t="str">
        <f t="shared" si="19"/>
        <v/>
      </c>
      <c r="AE259" s="20" t="str">
        <f>IF(ISERROR(VLOOKUP($AC259&amp;"-"&amp;$F259&amp;" "&amp;G259,Bonuses!$B$1:$G$1006,4,FALSE)),"",INT(VLOOKUP($AC259&amp;"-"&amp;$F259&amp;" "&amp;$G259,Bonuses!$B$1:$G$1006,4,FALSE)))</f>
        <v/>
      </c>
      <c r="AF259" s="16" t="str">
        <f>IF(ISERROR(VLOOKUP($AC259&amp;"-"&amp;$F259,Bonuses!$B$1:$G$1006,5,FALSE)),"",IF(VLOOKUP($AC259&amp;"-"&amp;$F259,Bonuses!$B$1:$G$1006,5,FALSE)="","",VLOOKUP($AC259&amp;"-"&amp;$F259,Bonuses!$B$1:$G$1006,6,FALSE)&amp;" yrs, "&amp;VLOOKUP($AC259&amp;"-"&amp;$F259,Bonuses!$B$1:$G$1006,5,FALSE)))</f>
        <v/>
      </c>
    </row>
    <row r="260" spans="1:32" s="21" customFormat="1" x14ac:dyDescent="0.25">
      <c r="A260" s="21" t="s">
        <v>2468</v>
      </c>
      <c r="B260" s="21">
        <f t="shared" si="15"/>
        <v>1</v>
      </c>
      <c r="C260" s="21" t="str">
        <f t="shared" si="16"/>
        <v>P</v>
      </c>
      <c r="D260" s="17">
        <f>IF($C260="B",VLOOKUP($A260,Bat!$A$4:$BF$2320,D$1,FALSE),VLOOKUP($A260,Pit!$A$4:$BA$1686,D$2,FALSE))</f>
        <v>10349</v>
      </c>
      <c r="E260" s="16" t="str">
        <f>IF($C260="B",VLOOKUP($A260,Bat!$A$4:$BF$2320,E$1,FALSE),VLOOKUP($A260,Pit!$A$4:$BA$1686,E$2,FALSE))</f>
        <v>RP</v>
      </c>
      <c r="F260" s="16" t="str">
        <f>IF($C260="B",VLOOKUP($A260,Bat!$A$4:$BF$2320,F$1,FALSE),VLOOKUP($A260,Pit!$A$4:$BA$1686,F$2,FALSE))</f>
        <v>Ollie</v>
      </c>
      <c r="G260" s="16" t="str">
        <f>IF($C260="B",VLOOKUP($A260,Bat!$A$4:$BF$2320,G$1,FALSE),VLOOKUP($A260,Pit!$A$4:$BA$1686,G$2,FALSE))</f>
        <v>Mounfield</v>
      </c>
      <c r="H260" s="16">
        <f>IF($C260="B",VLOOKUP($A260,Bat!$A$4:$BF$2320,H$1,FALSE),VLOOKUP($A260,Pit!$A$4:$BA$1686,H$2,FALSE))</f>
        <v>23</v>
      </c>
      <c r="I260" s="16" t="str">
        <f>IF($C260="B",VLOOKUP($A260,Bat!$A$4:$BF$2320,I$1,FALSE),VLOOKUP($A260,Pit!$A$4:$BA$1686,I$2,FALSE))</f>
        <v>R</v>
      </c>
      <c r="J260" s="16" t="str">
        <f>IF($C260="B",VLOOKUP($A260,Bat!$A$4:$BF$2320,J$1,FALSE),VLOOKUP($A260,Pit!$A$4:$BA$1686,J$2,FALSE))</f>
        <v>R</v>
      </c>
      <c r="K260" s="16" t="str">
        <f>IF($C260="B",VLOOKUP($A260,Bat!$A$4:$BF$2320,K$1,FALSE),VLOOKUP($A260,Pit!$A$4:$BA$1686,K$2,FALSE))</f>
        <v>Normal</v>
      </c>
      <c r="L260" s="17" t="str">
        <f>IF($C260="B",VLOOKUP($A260,Bat!$A$4:$BF$2320,L$1,FALSE),VLOOKUP($A260,Pit!$A$4:$BA$1686,L$2,FALSE))</f>
        <v>Normal</v>
      </c>
      <c r="M260" s="16">
        <f>IF($C260="B",VLOOKUP($A260,Bat!$A$4:$BF$2320,M$1,FALSE),VLOOKUP($A260,Pit!$A$4:$BA$1686,M$2,FALSE))</f>
        <v>3</v>
      </c>
      <c r="N260" s="16">
        <f>IF($C260="B",VLOOKUP($A260,Bat!$A$4:$BF$2320,N$1,FALSE),VLOOKUP($A260,Pit!$A$4:$BA$1686,N$2,FALSE))</f>
        <v>3</v>
      </c>
      <c r="O260" s="16">
        <f>IF($C260="B",VLOOKUP($A260,Bat!$A$4:$BF$2320,O$1,FALSE),VLOOKUP($A260,Pit!$A$4:$BA$1686,O$2,FALSE))</f>
        <v>2</v>
      </c>
      <c r="P260" s="16" t="str">
        <f>IF($C260="B",VLOOKUP($A260,Bat!$A$4:$BF$2320,P$1,FALSE),VLOOKUP($A260,Pit!$A$4:$BA$1686,P$2,FALSE))</f>
        <v>89-91 Mph</v>
      </c>
      <c r="Q260" s="17">
        <f>IF($C260="B",VLOOKUP($A260,Bat!$A$4:$BF$2320,Q$1,FALSE),VLOOKUP($A260,Pit!$A$4:$BA$1686,Q$2,FALSE))</f>
        <v>10</v>
      </c>
      <c r="R260" s="18">
        <f>IF($C260="B",VLOOKUP($A260,Bat!$A$4:$BF$2320,R$1,FALSE),VLOOKUP($A260,Pit!$A$4:$BA$1686,R$2,FALSE))</f>
        <v>8.6972955828230099</v>
      </c>
      <c r="S260" s="19">
        <f>IF($C260="B",VLOOKUP($A260,Bat!$A$4:$BF$2320,S$1,FALSE),VLOOKUP($A260,Pit!$A$4:$BA$1686,S$2,FALSE))</f>
        <v>-0.29349570673678482</v>
      </c>
      <c r="T260" s="20" t="str">
        <f>IF($C260="B",VLOOKUP($A260,Bat!$A$4:$BF$2320,T$1,FALSE),VLOOKUP($A260,Pit!$A$4:$BA$1686,T$2,FALSE))</f>
        <v>Slot</v>
      </c>
      <c r="U260" s="17" t="str">
        <f>VLOOKUP(IF($C260="B",VLOOKUP($A260,Bat!$A$4:$AU$2320,U$1,FALSE),VLOOKUP($A260,Pit!$A$4:$BE$1686,U$2,FALSE)),COND!$A$35:$B$41,2,FALSE)</f>
        <v>??</v>
      </c>
      <c r="V260" s="21">
        <f>IF($C260="B",VLOOKUP($A260,Bat!$A$4:$AT$2284,46,FALSE),VLOOKUP($A260,Pit!$A$4:$BD$1664,56,FALSE))</f>
        <v>541</v>
      </c>
      <c r="W260" s="16">
        <f t="shared" si="17"/>
        <v>541</v>
      </c>
      <c r="X260" s="16"/>
      <c r="Y260" s="22">
        <f t="shared" si="18"/>
        <v>923</v>
      </c>
      <c r="Z260" s="16">
        <f>IFERROR(VLOOKUP($D260,Results37!$F$3:$L$1396,Z$1,FALSE),"")</f>
        <v>256</v>
      </c>
      <c r="AA260" s="47">
        <f>IF(ISERROR(VLOOKUP(D260,Results37!$F$3:$O$399,AA$1,FALSE)),"",IF(VLOOKUP(D260,Results37!$F$3:$O$399,AA$1+1,FALSE)=1,"S"&amp;VLOOKUP(D260,Results37!$F$3:$O$399,AA$1,FALSE),VLOOKUP(D260,Results37!$F$3:$O$399,AA$1,FALSE)))</f>
        <v>10</v>
      </c>
      <c r="AB260" s="16">
        <f>IFERROR(VLOOKUP($D260,Results37!$F$3:$L$1396,AB$1,FALSE),"")</f>
        <v>16</v>
      </c>
      <c r="AC260" s="16" t="str">
        <f>IFERROR(VLOOKUP($D260,Results37!$F$3:$L$1396,AC$1,FALSE),"")</f>
        <v>Fargo Dinosaurs</v>
      </c>
      <c r="AD260" s="16" t="str">
        <f t="shared" si="19"/>
        <v/>
      </c>
      <c r="AE260" s="20" t="str">
        <f>IF(ISERROR(VLOOKUP($AC260&amp;"-"&amp;$F260&amp;" "&amp;G260,Bonuses!$B$1:$G$1006,4,FALSE)),"",INT(VLOOKUP($AC260&amp;"-"&amp;$F260&amp;" "&amp;$G260,Bonuses!$B$1:$G$1006,4,FALSE)))</f>
        <v/>
      </c>
      <c r="AF260" s="16" t="str">
        <f>IF(ISERROR(VLOOKUP($AC260&amp;"-"&amp;$F260,Bonuses!$B$1:$G$1006,5,FALSE)),"",IF(VLOOKUP($AC260&amp;"-"&amp;$F260,Bonuses!$B$1:$G$1006,5,FALSE)="","",VLOOKUP($AC260&amp;"-"&amp;$F260,Bonuses!$B$1:$G$1006,6,FALSE)&amp;" yrs, "&amp;VLOOKUP($AC260&amp;"-"&amp;$F260,Bonuses!$B$1:$G$1006,5,FALSE)))</f>
        <v/>
      </c>
    </row>
    <row r="261" spans="1:32" s="21" customFormat="1" x14ac:dyDescent="0.25">
      <c r="A261" s="21" t="s">
        <v>3062</v>
      </c>
      <c r="B261" s="21">
        <f t="shared" ref="B261:B324" si="20">COUNTIF($A$5:$A$598,A261)</f>
        <v>1</v>
      </c>
      <c r="C261" s="21" t="str">
        <f t="shared" ref="C261:C324" si="21">IF(OR(MID(A261,1,2)="SP",MID(A261,1,2)="MR",MID(A261,1,2)="CL",MID(A261,1,2)="RP"),"P","B")</f>
        <v>B</v>
      </c>
      <c r="D261" s="17">
        <f>IF($C261="B",VLOOKUP($A261,Bat!$A$4:$BF$2320,D$1,FALSE),VLOOKUP($A261,Pit!$A$4:$BA$1686,D$2,FALSE))</f>
        <v>11463</v>
      </c>
      <c r="E261" s="16" t="str">
        <f>IF($C261="B",VLOOKUP($A261,Bat!$A$4:$BF$2320,E$1,FALSE),VLOOKUP($A261,Pit!$A$4:$BA$1686,E$2,FALSE))</f>
        <v>SS</v>
      </c>
      <c r="F261" s="16" t="str">
        <f>IF($C261="B",VLOOKUP($A261,Bat!$A$4:$BF$2320,F$1,FALSE),VLOOKUP($A261,Pit!$A$4:$BA$1686,F$2,FALSE))</f>
        <v>Kiyonobu</v>
      </c>
      <c r="G261" s="16" t="str">
        <f>IF($C261="B",VLOOKUP($A261,Bat!$A$4:$BF$2320,G$1,FALSE),VLOOKUP($A261,Pit!$A$4:$BA$1686,G$2,FALSE))</f>
        <v>Hasegawa</v>
      </c>
      <c r="H261" s="16">
        <f>IF($C261="B",VLOOKUP($A261,Bat!$A$4:$BF$2320,H$1,FALSE),VLOOKUP($A261,Pit!$A$4:$BA$1686,H$2,FALSE))</f>
        <v>21</v>
      </c>
      <c r="I261" s="16" t="str">
        <f>IF($C261="B",VLOOKUP($A261,Bat!$A$4:$BF$2320,I$1,FALSE),VLOOKUP($A261,Pit!$A$4:$BA$1686,I$2,FALSE))</f>
        <v>R</v>
      </c>
      <c r="J261" s="16" t="str">
        <f>IF($C261="B",VLOOKUP($A261,Bat!$A$4:$BF$2320,J$1,FALSE),VLOOKUP($A261,Pit!$A$4:$BA$1686,J$2,FALSE))</f>
        <v>R</v>
      </c>
      <c r="K261" s="16" t="str">
        <f>IF($C261="B",VLOOKUP($A261,Bat!$A$4:$BF$2320,K$1,FALSE),VLOOKUP($A261,Pit!$A$4:$BA$1686,K$2,FALSE))</f>
        <v>High</v>
      </c>
      <c r="L261" s="17" t="str">
        <f>IF($C261="B",VLOOKUP($A261,Bat!$A$4:$BF$2320,L$1,FALSE),VLOOKUP($A261,Pit!$A$4:$BA$1686,L$2,FALSE))</f>
        <v>Normal</v>
      </c>
      <c r="M261" s="16">
        <f>IF($C261="B",VLOOKUP($A261,Bat!$A$4:$BF$2320,M$1,FALSE),VLOOKUP($A261,Pit!$A$4:$BA$1686,M$2,FALSE))</f>
        <v>3</v>
      </c>
      <c r="N261" s="16">
        <f>IF($C261="B",VLOOKUP($A261,Bat!$A$4:$BF$2320,N$1,FALSE),VLOOKUP($A261,Pit!$A$4:$BA$1686,N$2,FALSE))</f>
        <v>5</v>
      </c>
      <c r="O261" s="16">
        <f>IF($C261="B",VLOOKUP($A261,Bat!$A$4:$BF$2320,O$1,FALSE),VLOOKUP($A261,Pit!$A$4:$BA$1686,O$2,FALSE))</f>
        <v>5</v>
      </c>
      <c r="P261" s="16">
        <f>IF($C261="B",VLOOKUP($A261,Bat!$A$4:$BF$2320,P$1,FALSE),VLOOKUP($A261,Pit!$A$4:$BA$1686,P$2,FALSE))</f>
        <v>4</v>
      </c>
      <c r="Q261" s="17">
        <f>IF($C261="B",VLOOKUP($A261,Bat!$A$4:$BF$2320,Q$1,FALSE),VLOOKUP($A261,Pit!$A$4:$BA$1686,Q$2,FALSE))</f>
        <v>4</v>
      </c>
      <c r="R261" s="18">
        <f>IF($C261="B",VLOOKUP($A261,Bat!$A$4:$BF$2320,R$1,FALSE),VLOOKUP($A261,Pit!$A$4:$BA$1686,R$2,FALSE))</f>
        <v>5.6410044327609219</v>
      </c>
      <c r="S261" s="19">
        <f>IF($C261="B",VLOOKUP($A261,Bat!$A$4:$BF$2320,S$1,FALSE),VLOOKUP($A261,Pit!$A$4:$BA$1686,S$2,FALSE))</f>
        <v>1.2189321325306992</v>
      </c>
      <c r="T261" s="20" t="str">
        <f>IF($C261="B",VLOOKUP($A261,Bat!$A$4:$BF$2320,T$1,FALSE),VLOOKUP($A261,Pit!$A$4:$BA$1686,T$2,FALSE))</f>
        <v>$180k</v>
      </c>
      <c r="U261" s="17" t="str">
        <f>VLOOKUP(IF($C261="B",VLOOKUP($A261,Bat!$A$4:$AU$2320,U$1,FALSE),VLOOKUP($A261,Pit!$A$4:$BE$1686,U$2,FALSE)),COND!$A$35:$B$41,2,FALSE)</f>
        <v>??</v>
      </c>
      <c r="V261" s="21">
        <f>IF($C261="B",VLOOKUP($A261,Bat!$A$4:$AT$2284,46,FALSE),VLOOKUP($A261,Pit!$A$4:$BD$1664,56,FALSE))</f>
        <v>84</v>
      </c>
      <c r="W261" s="16">
        <f t="shared" ref="W261:W324" si="22">IF(AND(T261&lt;&gt;"Slot",T261&gt;$T$3),999,V261)</f>
        <v>999</v>
      </c>
      <c r="X261" s="16"/>
      <c r="Y261" s="22">
        <f t="shared" ref="Y261:Y324" si="23">RANK(S261,$S$5:$S$1469)</f>
        <v>238</v>
      </c>
      <c r="Z261" s="16">
        <f>IFERROR(VLOOKUP($D261,Results37!$F$3:$L$1396,Z$1,FALSE),"")</f>
        <v>257</v>
      </c>
      <c r="AA261" s="47">
        <f>IF(ISERROR(VLOOKUP(D261,Results37!$F$3:$O$399,AA$1,FALSE)),"",IF(VLOOKUP(D261,Results37!$F$3:$O$399,AA$1+1,FALSE)=1,"S"&amp;VLOOKUP(D261,Results37!$F$3:$O$399,AA$1,FALSE),VLOOKUP(D261,Results37!$F$3:$O$399,AA$1,FALSE)))</f>
        <v>10</v>
      </c>
      <c r="AB261" s="16">
        <f>IFERROR(VLOOKUP($D261,Results37!$F$3:$L$1396,AB$1,FALSE),"")</f>
        <v>17</v>
      </c>
      <c r="AC261" s="16" t="str">
        <f>IFERROR(VLOOKUP($D261,Results37!$F$3:$L$1396,AC$1,FALSE),"")</f>
        <v>Kentucky Thoroughbreds</v>
      </c>
      <c r="AD261" s="16" t="str">
        <f t="shared" ref="AD261:AD324" si="24">IF(X261="","",X261-Z261)</f>
        <v/>
      </c>
      <c r="AE261" s="20" t="str">
        <f>IF(ISERROR(VLOOKUP($AC261&amp;"-"&amp;$F261&amp;" "&amp;G261,Bonuses!$B$1:$G$1006,4,FALSE)),"",INT(VLOOKUP($AC261&amp;"-"&amp;$F261&amp;" "&amp;$G261,Bonuses!$B$1:$G$1006,4,FALSE)))</f>
        <v/>
      </c>
      <c r="AF261" s="16" t="str">
        <f>IF(ISERROR(VLOOKUP($AC261&amp;"-"&amp;$F261,Bonuses!$B$1:$G$1006,5,FALSE)),"",IF(VLOOKUP($AC261&amp;"-"&amp;$F261,Bonuses!$B$1:$G$1006,5,FALSE)="","",VLOOKUP($AC261&amp;"-"&amp;$F261,Bonuses!$B$1:$G$1006,6,FALSE)&amp;" yrs, "&amp;VLOOKUP($AC261&amp;"-"&amp;$F261,Bonuses!$B$1:$G$1006,5,FALSE)))</f>
        <v/>
      </c>
    </row>
    <row r="262" spans="1:32" s="21" customFormat="1" x14ac:dyDescent="0.25">
      <c r="A262" s="21" t="s">
        <v>1887</v>
      </c>
      <c r="B262" s="21">
        <f t="shared" si="20"/>
        <v>1</v>
      </c>
      <c r="C262" s="21" t="str">
        <f t="shared" si="21"/>
        <v>B</v>
      </c>
      <c r="D262" s="17">
        <f>IF($C262="B",VLOOKUP($A262,Bat!$A$4:$BF$2320,D$1,FALSE),VLOOKUP($A262,Pit!$A$4:$BA$1686,D$2,FALSE))</f>
        <v>8679</v>
      </c>
      <c r="E262" s="16" t="str">
        <f>IF($C262="B",VLOOKUP($A262,Bat!$A$4:$BF$2320,E$1,FALSE),VLOOKUP($A262,Pit!$A$4:$BA$1686,E$2,FALSE))</f>
        <v>CF</v>
      </c>
      <c r="F262" s="16" t="str">
        <f>IF($C262="B",VLOOKUP($A262,Bat!$A$4:$BF$2320,F$1,FALSE),VLOOKUP($A262,Pit!$A$4:$BA$1686,F$2,FALSE))</f>
        <v>Donald</v>
      </c>
      <c r="G262" s="16" t="str">
        <f>IF($C262="B",VLOOKUP($A262,Bat!$A$4:$BF$2320,G$1,FALSE),VLOOKUP($A262,Pit!$A$4:$BA$1686,G$2,FALSE))</f>
        <v>Davis</v>
      </c>
      <c r="H262" s="16">
        <f>IF($C262="B",VLOOKUP($A262,Bat!$A$4:$BF$2320,H$1,FALSE),VLOOKUP($A262,Pit!$A$4:$BA$1686,H$2,FALSE))</f>
        <v>21</v>
      </c>
      <c r="I262" s="16" t="str">
        <f>IF($C262="B",VLOOKUP($A262,Bat!$A$4:$BF$2320,I$1,FALSE),VLOOKUP($A262,Pit!$A$4:$BA$1686,I$2,FALSE))</f>
        <v>R</v>
      </c>
      <c r="J262" s="16" t="str">
        <f>IF($C262="B",VLOOKUP($A262,Bat!$A$4:$BF$2320,J$1,FALSE),VLOOKUP($A262,Pit!$A$4:$BA$1686,J$2,FALSE))</f>
        <v>R</v>
      </c>
      <c r="K262" s="16" t="str">
        <f>IF($C262="B",VLOOKUP($A262,Bat!$A$4:$BF$2320,K$1,FALSE),VLOOKUP($A262,Pit!$A$4:$BA$1686,K$2,FALSE))</f>
        <v>Normal</v>
      </c>
      <c r="L262" s="17" t="str">
        <f>IF($C262="B",VLOOKUP($A262,Bat!$A$4:$BF$2320,L$1,FALSE),VLOOKUP($A262,Pit!$A$4:$BA$1686,L$2,FALSE))</f>
        <v>Normal</v>
      </c>
      <c r="M262" s="16">
        <f>IF($C262="B",VLOOKUP($A262,Bat!$A$4:$BF$2320,M$1,FALSE),VLOOKUP($A262,Pit!$A$4:$BA$1686,M$2,FALSE))</f>
        <v>4</v>
      </c>
      <c r="N262" s="16">
        <f>IF($C262="B",VLOOKUP($A262,Bat!$A$4:$BF$2320,N$1,FALSE),VLOOKUP($A262,Pit!$A$4:$BA$1686,N$2,FALSE))</f>
        <v>4</v>
      </c>
      <c r="O262" s="16">
        <f>IF($C262="B",VLOOKUP($A262,Bat!$A$4:$BF$2320,O$1,FALSE),VLOOKUP($A262,Pit!$A$4:$BA$1686,O$2,FALSE))</f>
        <v>2</v>
      </c>
      <c r="P262" s="16">
        <f>IF($C262="B",VLOOKUP($A262,Bat!$A$4:$BF$2320,P$1,FALSE),VLOOKUP($A262,Pit!$A$4:$BA$1686,P$2,FALSE))</f>
        <v>6</v>
      </c>
      <c r="Q262" s="17">
        <f>IF($C262="B",VLOOKUP($A262,Bat!$A$4:$BF$2320,Q$1,FALSE),VLOOKUP($A262,Pit!$A$4:$BA$1686,Q$2,FALSE))</f>
        <v>1</v>
      </c>
      <c r="R262" s="18">
        <f>IF($C262="B",VLOOKUP($A262,Bat!$A$4:$BF$2320,R$1,FALSE),VLOOKUP($A262,Pit!$A$4:$BA$1686,R$2,FALSE))</f>
        <v>6.8921820394052027</v>
      </c>
      <c r="S262" s="19">
        <f>IF($C262="B",VLOOKUP($A262,Bat!$A$4:$BF$2320,S$1,FALSE),VLOOKUP($A262,Pit!$A$4:$BA$1686,S$2,FALSE))</f>
        <v>1.3973205604592605</v>
      </c>
      <c r="T262" s="20" t="str">
        <f>IF($C262="B",VLOOKUP($A262,Bat!$A$4:$BF$2320,T$1,FALSE),VLOOKUP($A262,Pit!$A$4:$BA$1686,T$2,FALSE))</f>
        <v>$210k</v>
      </c>
      <c r="U262" s="17" t="str">
        <f>VLOOKUP(IF($C262="B",VLOOKUP($A262,Bat!$A$4:$AU$2320,U$1,FALSE),VLOOKUP($A262,Pit!$A$4:$BE$1686,U$2,FALSE)),COND!$A$35:$B$41,2,FALSE)</f>
        <v>??</v>
      </c>
      <c r="V262" s="21">
        <f>IF($C262="B",VLOOKUP($A262,Bat!$A$4:$AT$2284,46,FALSE),VLOOKUP($A262,Pit!$A$4:$BD$1664,56,FALSE))</f>
        <v>45</v>
      </c>
      <c r="W262" s="16">
        <f t="shared" si="22"/>
        <v>999</v>
      </c>
      <c r="X262" s="16"/>
      <c r="Y262" s="22">
        <f t="shared" si="23"/>
        <v>204</v>
      </c>
      <c r="Z262" s="16">
        <f>IFERROR(VLOOKUP($D262,Results37!$F$3:$L$1396,Z$1,FALSE),"")</f>
        <v>258</v>
      </c>
      <c r="AA262" s="47">
        <f>IF(ISERROR(VLOOKUP(D262,Results37!$F$3:$O$399,AA$1,FALSE)),"",IF(VLOOKUP(D262,Results37!$F$3:$O$399,AA$1+1,FALSE)=1,"S"&amp;VLOOKUP(D262,Results37!$F$3:$O$399,AA$1,FALSE),VLOOKUP(D262,Results37!$F$3:$O$399,AA$1,FALSE)))</f>
        <v>10</v>
      </c>
      <c r="AB262" s="16">
        <f>IFERROR(VLOOKUP($D262,Results37!$F$3:$L$1396,AB$1,FALSE),"")</f>
        <v>18</v>
      </c>
      <c r="AC262" s="16" t="str">
        <f>IFERROR(VLOOKUP($D262,Results37!$F$3:$L$1396,AC$1,FALSE),"")</f>
        <v>Yuma Bulldozers</v>
      </c>
      <c r="AD262" s="16" t="str">
        <f t="shared" si="24"/>
        <v/>
      </c>
      <c r="AE262" s="20" t="str">
        <f>IF(ISERROR(VLOOKUP($AC262&amp;"-"&amp;$F262&amp;" "&amp;G262,Bonuses!$B$1:$G$1006,4,FALSE)),"",INT(VLOOKUP($AC262&amp;"-"&amp;$F262&amp;" "&amp;$G262,Bonuses!$B$1:$G$1006,4,FALSE)))</f>
        <v/>
      </c>
      <c r="AF262" s="16" t="str">
        <f>IF(ISERROR(VLOOKUP($AC262&amp;"-"&amp;$F262,Bonuses!$B$1:$G$1006,5,FALSE)),"",IF(VLOOKUP($AC262&amp;"-"&amp;$F262,Bonuses!$B$1:$G$1006,5,FALSE)="","",VLOOKUP($AC262&amp;"-"&amp;$F262,Bonuses!$B$1:$G$1006,6,FALSE)&amp;" yrs, "&amp;VLOOKUP($AC262&amp;"-"&amp;$F262,Bonuses!$B$1:$G$1006,5,FALSE)))</f>
        <v/>
      </c>
    </row>
    <row r="263" spans="1:32" s="21" customFormat="1" x14ac:dyDescent="0.25">
      <c r="A263" s="21" t="s">
        <v>2575</v>
      </c>
      <c r="B263" s="21">
        <f t="shared" si="20"/>
        <v>1</v>
      </c>
      <c r="C263" s="21" t="str">
        <f t="shared" si="21"/>
        <v>P</v>
      </c>
      <c r="D263" s="17">
        <f>IF($C263="B",VLOOKUP($A263,Bat!$A$4:$BF$2320,D$1,FALSE),VLOOKUP($A263,Pit!$A$4:$BA$1686,D$2,FALSE))</f>
        <v>9013</v>
      </c>
      <c r="E263" s="16" t="str">
        <f>IF($C263="B",VLOOKUP($A263,Bat!$A$4:$BF$2320,E$1,FALSE),VLOOKUP($A263,Pit!$A$4:$BA$1686,E$2,FALSE))</f>
        <v>SP</v>
      </c>
      <c r="F263" s="16" t="str">
        <f>IF($C263="B",VLOOKUP($A263,Bat!$A$4:$BF$2320,F$1,FALSE),VLOOKUP($A263,Pit!$A$4:$BA$1686,F$2,FALSE))</f>
        <v>Roberto</v>
      </c>
      <c r="G263" s="16" t="str">
        <f>IF($C263="B",VLOOKUP($A263,Bat!$A$4:$BF$2320,G$1,FALSE),VLOOKUP($A263,Pit!$A$4:$BA$1686,G$2,FALSE))</f>
        <v>García</v>
      </c>
      <c r="H263" s="16">
        <f>IF($C263="B",VLOOKUP($A263,Bat!$A$4:$BF$2320,H$1,FALSE),VLOOKUP($A263,Pit!$A$4:$BA$1686,H$2,FALSE))</f>
        <v>21</v>
      </c>
      <c r="I263" s="16" t="str">
        <f>IF($C263="B",VLOOKUP($A263,Bat!$A$4:$BF$2320,I$1,FALSE),VLOOKUP($A263,Pit!$A$4:$BA$1686,I$2,FALSE))</f>
        <v>R</v>
      </c>
      <c r="J263" s="16" t="str">
        <f>IF($C263="B",VLOOKUP($A263,Bat!$A$4:$BF$2320,J$1,FALSE),VLOOKUP($A263,Pit!$A$4:$BA$1686,J$2,FALSE))</f>
        <v>R</v>
      </c>
      <c r="K263" s="16" t="str">
        <f>IF($C263="B",VLOOKUP($A263,Bat!$A$4:$BF$2320,K$1,FALSE),VLOOKUP($A263,Pit!$A$4:$BA$1686,K$2,FALSE))</f>
        <v>Low</v>
      </c>
      <c r="L263" s="17" t="str">
        <f>IF($C263="B",VLOOKUP($A263,Bat!$A$4:$BF$2320,L$1,FALSE),VLOOKUP($A263,Pit!$A$4:$BA$1686,L$2,FALSE))</f>
        <v>Normal</v>
      </c>
      <c r="M263" s="16">
        <f>IF($C263="B",VLOOKUP($A263,Bat!$A$4:$BF$2320,M$1,FALSE),VLOOKUP($A263,Pit!$A$4:$BA$1686,M$2,FALSE))</f>
        <v>5</v>
      </c>
      <c r="N263" s="16">
        <f>IF($C263="B",VLOOKUP($A263,Bat!$A$4:$BF$2320,N$1,FALSE),VLOOKUP($A263,Pit!$A$4:$BA$1686,N$2,FALSE))</f>
        <v>2</v>
      </c>
      <c r="O263" s="16">
        <f>IF($C263="B",VLOOKUP($A263,Bat!$A$4:$BF$2320,O$1,FALSE),VLOOKUP($A263,Pit!$A$4:$BA$1686,O$2,FALSE))</f>
        <v>1</v>
      </c>
      <c r="P263" s="16" t="str">
        <f>IF($C263="B",VLOOKUP($A263,Bat!$A$4:$BF$2320,P$1,FALSE),VLOOKUP($A263,Pit!$A$4:$BA$1686,P$2,FALSE))</f>
        <v>92-94 Mph</v>
      </c>
      <c r="Q263" s="17">
        <f>IF($C263="B",VLOOKUP($A263,Bat!$A$4:$BF$2320,Q$1,FALSE),VLOOKUP($A263,Pit!$A$4:$BA$1686,Q$2,FALSE))</f>
        <v>9</v>
      </c>
      <c r="R263" s="18">
        <f>IF($C263="B",VLOOKUP($A263,Bat!$A$4:$BF$2320,R$1,FALSE),VLOOKUP($A263,Pit!$A$4:$BA$1686,R$2,FALSE))</f>
        <v>9.8908165702206183</v>
      </c>
      <c r="S263" s="19">
        <f>IF($C263="B",VLOOKUP($A263,Bat!$A$4:$BF$2320,S$1,FALSE),VLOOKUP($A263,Pit!$A$4:$BA$1686,S$2,FALSE))</f>
        <v>-0.1886448340902343</v>
      </c>
      <c r="T263" s="20" t="str">
        <f>IF($C263="B",VLOOKUP($A263,Bat!$A$4:$BF$2320,T$1,FALSE),VLOOKUP($A263,Pit!$A$4:$BA$1686,T$2,FALSE))</f>
        <v>$190k</v>
      </c>
      <c r="U263" s="17" t="str">
        <f>VLOOKUP(IF($C263="B",VLOOKUP($A263,Bat!$A$4:$AU$2320,U$1,FALSE),VLOOKUP($A263,Pit!$A$4:$BE$1686,U$2,FALSE)),COND!$A$35:$B$41,2,FALSE)</f>
        <v>??</v>
      </c>
      <c r="V263" s="21">
        <f>IF($C263="B",VLOOKUP($A263,Bat!$A$4:$AT$2284,46,FALSE),VLOOKUP($A263,Pit!$A$4:$BD$1664,56,FALSE))</f>
        <v>259</v>
      </c>
      <c r="W263" s="16">
        <f t="shared" si="22"/>
        <v>999</v>
      </c>
      <c r="X263" s="16"/>
      <c r="Y263" s="22">
        <f t="shared" si="23"/>
        <v>831</v>
      </c>
      <c r="Z263" s="16">
        <f>IFERROR(VLOOKUP($D263,Results37!$F$3:$L$1396,Z$1,FALSE),"")</f>
        <v>259</v>
      </c>
      <c r="AA263" s="47">
        <f>IF(ISERROR(VLOOKUP(D263,Results37!$F$3:$O$399,AA$1,FALSE)),"",IF(VLOOKUP(D263,Results37!$F$3:$O$399,AA$1+1,FALSE)=1,"S"&amp;VLOOKUP(D263,Results37!$F$3:$O$399,AA$1,FALSE),VLOOKUP(D263,Results37!$F$3:$O$399,AA$1,FALSE)))</f>
        <v>10</v>
      </c>
      <c r="AB263" s="16">
        <f>IFERROR(VLOOKUP($D263,Results37!$F$3:$L$1396,AB$1,FALSE),"")</f>
        <v>19</v>
      </c>
      <c r="AC263" s="16" t="str">
        <f>IFERROR(VLOOKUP($D263,Results37!$F$3:$L$1396,AC$1,FALSE),"")</f>
        <v>Duluth Warriors</v>
      </c>
      <c r="AD263" s="16" t="str">
        <f t="shared" si="24"/>
        <v/>
      </c>
      <c r="AE263" s="20" t="str">
        <f>IF(ISERROR(VLOOKUP($AC263&amp;"-"&amp;$F263&amp;" "&amp;G263,Bonuses!$B$1:$G$1006,4,FALSE)),"",INT(VLOOKUP($AC263&amp;"-"&amp;$F263&amp;" "&amp;$G263,Bonuses!$B$1:$G$1006,4,FALSE)))</f>
        <v/>
      </c>
      <c r="AF263" s="16" t="str">
        <f>IF(ISERROR(VLOOKUP($AC263&amp;"-"&amp;$F263,Bonuses!$B$1:$G$1006,5,FALSE)),"",IF(VLOOKUP($AC263&amp;"-"&amp;$F263,Bonuses!$B$1:$G$1006,5,FALSE)="","",VLOOKUP($AC263&amp;"-"&amp;$F263,Bonuses!$B$1:$G$1006,6,FALSE)&amp;" yrs, "&amp;VLOOKUP($AC263&amp;"-"&amp;$F263,Bonuses!$B$1:$G$1006,5,FALSE)))</f>
        <v/>
      </c>
    </row>
    <row r="264" spans="1:32" s="21" customFormat="1" x14ac:dyDescent="0.25">
      <c r="A264" s="21" t="s">
        <v>3072</v>
      </c>
      <c r="B264" s="21">
        <f t="shared" si="20"/>
        <v>1</v>
      </c>
      <c r="C264" s="21" t="str">
        <f t="shared" si="21"/>
        <v>B</v>
      </c>
      <c r="D264" s="17">
        <f>IF($C264="B",VLOOKUP($A264,Bat!$A$4:$BF$2320,D$1,FALSE),VLOOKUP($A264,Pit!$A$4:$BA$1686,D$2,FALSE))</f>
        <v>8694</v>
      </c>
      <c r="E264" s="16" t="str">
        <f>IF($C264="B",VLOOKUP($A264,Bat!$A$4:$BF$2320,E$1,FALSE),VLOOKUP($A264,Pit!$A$4:$BA$1686,E$2,FALSE))</f>
        <v>2B</v>
      </c>
      <c r="F264" s="16" t="str">
        <f>IF($C264="B",VLOOKUP($A264,Bat!$A$4:$BF$2320,F$1,FALSE),VLOOKUP($A264,Pit!$A$4:$BA$1686,F$2,FALSE))</f>
        <v>Pedro</v>
      </c>
      <c r="G264" s="16" t="str">
        <f>IF($C264="B",VLOOKUP($A264,Bat!$A$4:$BF$2320,G$1,FALSE),VLOOKUP($A264,Pit!$A$4:$BA$1686,G$2,FALSE))</f>
        <v>Rivas</v>
      </c>
      <c r="H264" s="16">
        <f>IF($C264="B",VLOOKUP($A264,Bat!$A$4:$BF$2320,H$1,FALSE),VLOOKUP($A264,Pit!$A$4:$BA$1686,H$2,FALSE))</f>
        <v>21</v>
      </c>
      <c r="I264" s="16" t="str">
        <f>IF($C264="B",VLOOKUP($A264,Bat!$A$4:$BF$2320,I$1,FALSE),VLOOKUP($A264,Pit!$A$4:$BA$1686,I$2,FALSE))</f>
        <v>R</v>
      </c>
      <c r="J264" s="16" t="str">
        <f>IF($C264="B",VLOOKUP($A264,Bat!$A$4:$BF$2320,J$1,FALSE),VLOOKUP($A264,Pit!$A$4:$BA$1686,J$2,FALSE))</f>
        <v>R</v>
      </c>
      <c r="K264" s="16" t="str">
        <f>IF($C264="B",VLOOKUP($A264,Bat!$A$4:$BF$2320,K$1,FALSE),VLOOKUP($A264,Pit!$A$4:$BA$1686,K$2,FALSE))</f>
        <v>High</v>
      </c>
      <c r="L264" s="17" t="str">
        <f>IF($C264="B",VLOOKUP($A264,Bat!$A$4:$BF$2320,L$1,FALSE),VLOOKUP($A264,Pit!$A$4:$BA$1686,L$2,FALSE))</f>
        <v>High</v>
      </c>
      <c r="M264" s="16">
        <f>IF($C264="B",VLOOKUP($A264,Bat!$A$4:$BF$2320,M$1,FALSE),VLOOKUP($A264,Pit!$A$4:$BA$1686,M$2,FALSE))</f>
        <v>2</v>
      </c>
      <c r="N264" s="16">
        <f>IF($C264="B",VLOOKUP($A264,Bat!$A$4:$BF$2320,N$1,FALSE),VLOOKUP($A264,Pit!$A$4:$BA$1686,N$2,FALSE))</f>
        <v>4</v>
      </c>
      <c r="O264" s="16">
        <f>IF($C264="B",VLOOKUP($A264,Bat!$A$4:$BF$2320,O$1,FALSE),VLOOKUP($A264,Pit!$A$4:$BA$1686,O$2,FALSE))</f>
        <v>2</v>
      </c>
      <c r="P264" s="16">
        <f>IF($C264="B",VLOOKUP($A264,Bat!$A$4:$BF$2320,P$1,FALSE),VLOOKUP($A264,Pit!$A$4:$BA$1686,P$2,FALSE))</f>
        <v>2</v>
      </c>
      <c r="Q264" s="17">
        <f>IF($C264="B",VLOOKUP($A264,Bat!$A$4:$BF$2320,Q$1,FALSE),VLOOKUP($A264,Pit!$A$4:$BA$1686,Q$2,FALSE))</f>
        <v>1</v>
      </c>
      <c r="R264" s="18">
        <f>IF($C264="B",VLOOKUP($A264,Bat!$A$4:$BF$2320,R$1,FALSE),VLOOKUP($A264,Pit!$A$4:$BA$1686,R$2,FALSE))</f>
        <v>-5.9475207182531697</v>
      </c>
      <c r="S264" s="19">
        <f>IF($C264="B",VLOOKUP($A264,Bat!$A$4:$BF$2320,S$1,FALSE),VLOOKUP($A264,Pit!$A$4:$BA$1686,S$2,FALSE))</f>
        <v>-0.43331833352782217</v>
      </c>
      <c r="T264" s="20" t="str">
        <f>IF($C264="B",VLOOKUP($A264,Bat!$A$4:$BF$2320,T$1,FALSE),VLOOKUP($A264,Pit!$A$4:$BA$1686,T$2,FALSE))</f>
        <v>$170k</v>
      </c>
      <c r="U264" s="17" t="str">
        <f>VLOOKUP(IF($C264="B",VLOOKUP($A264,Bat!$A$4:$AU$2320,U$1,FALSE),VLOOKUP($A264,Pit!$A$4:$BE$1686,U$2,FALSE)),COND!$A$35:$B$41,2,FALSE)</f>
        <v>??</v>
      </c>
      <c r="V264" s="21">
        <f>IF($C264="B",VLOOKUP($A264,Bat!$A$4:$AT$2284,46,FALSE),VLOOKUP($A264,Pit!$A$4:$BD$1664,56,FALSE))</f>
        <v>105</v>
      </c>
      <c r="W264" s="16">
        <f t="shared" si="22"/>
        <v>999</v>
      </c>
      <c r="X264" s="16"/>
      <c r="Y264" s="22">
        <f t="shared" si="23"/>
        <v>1006</v>
      </c>
      <c r="Z264" s="16">
        <f>IFERROR(VLOOKUP($D264,Results37!$F$3:$L$1396,Z$1,FALSE),"")</f>
        <v>260</v>
      </c>
      <c r="AA264" s="47">
        <f>IF(ISERROR(VLOOKUP(D264,Results37!$F$3:$O$399,AA$1,FALSE)),"",IF(VLOOKUP(D264,Results37!$F$3:$O$399,AA$1+1,FALSE)=1,"S"&amp;VLOOKUP(D264,Results37!$F$3:$O$399,AA$1,FALSE),VLOOKUP(D264,Results37!$F$3:$O$399,AA$1,FALSE)))</f>
        <v>10</v>
      </c>
      <c r="AB264" s="16">
        <f>IFERROR(VLOOKUP($D264,Results37!$F$3:$L$1396,AB$1,FALSE),"")</f>
        <v>20</v>
      </c>
      <c r="AC264" s="16" t="str">
        <f>IFERROR(VLOOKUP($D264,Results37!$F$3:$L$1396,AC$1,FALSE),"")</f>
        <v>West Virginia Alleghenies</v>
      </c>
      <c r="AD264" s="16" t="str">
        <f t="shared" si="24"/>
        <v/>
      </c>
      <c r="AE264" s="20" t="str">
        <f>IF(ISERROR(VLOOKUP($AC264&amp;"-"&amp;$F264&amp;" "&amp;G264,Bonuses!$B$1:$G$1006,4,FALSE)),"",INT(VLOOKUP($AC264&amp;"-"&amp;$F264&amp;" "&amp;$G264,Bonuses!$B$1:$G$1006,4,FALSE)))</f>
        <v/>
      </c>
      <c r="AF264" s="16" t="str">
        <f>IF(ISERROR(VLOOKUP($AC264&amp;"-"&amp;$F264,Bonuses!$B$1:$G$1006,5,FALSE)),"",IF(VLOOKUP($AC264&amp;"-"&amp;$F264,Bonuses!$B$1:$G$1006,5,FALSE)="","",VLOOKUP($AC264&amp;"-"&amp;$F264,Bonuses!$B$1:$G$1006,6,FALSE)&amp;" yrs, "&amp;VLOOKUP($AC264&amp;"-"&amp;$F264,Bonuses!$B$1:$G$1006,5,FALSE)))</f>
        <v/>
      </c>
    </row>
    <row r="265" spans="1:32" s="21" customFormat="1" x14ac:dyDescent="0.25">
      <c r="A265" s="21" t="s">
        <v>2561</v>
      </c>
      <c r="B265" s="21">
        <f t="shared" si="20"/>
        <v>1</v>
      </c>
      <c r="C265" s="21" t="str">
        <f t="shared" si="21"/>
        <v>P</v>
      </c>
      <c r="D265" s="17">
        <f>IF($C265="B",VLOOKUP($A265,Bat!$A$4:$BF$2320,D$1,FALSE),VLOOKUP($A265,Pit!$A$4:$BA$1686,D$2,FALSE))</f>
        <v>9743</v>
      </c>
      <c r="E265" s="16" t="str">
        <f>IF($C265="B",VLOOKUP($A265,Bat!$A$4:$BF$2320,E$1,FALSE),VLOOKUP($A265,Pit!$A$4:$BA$1686,E$2,FALSE))</f>
        <v>SP</v>
      </c>
      <c r="F265" s="16" t="str">
        <f>IF($C265="B",VLOOKUP($A265,Bat!$A$4:$BF$2320,F$1,FALSE),VLOOKUP($A265,Pit!$A$4:$BA$1686,F$2,FALSE))</f>
        <v>Billy</v>
      </c>
      <c r="G265" s="16" t="str">
        <f>IF($C265="B",VLOOKUP($A265,Bat!$A$4:$BF$2320,G$1,FALSE),VLOOKUP($A265,Pit!$A$4:$BA$1686,G$2,FALSE))</f>
        <v>Miller</v>
      </c>
      <c r="H265" s="16">
        <f>IF($C265="B",VLOOKUP($A265,Bat!$A$4:$BF$2320,H$1,FALSE),VLOOKUP($A265,Pit!$A$4:$BA$1686,H$2,FALSE))</f>
        <v>21</v>
      </c>
      <c r="I265" s="16" t="str">
        <f>IF($C265="B",VLOOKUP($A265,Bat!$A$4:$BF$2320,I$1,FALSE),VLOOKUP($A265,Pit!$A$4:$BA$1686,I$2,FALSE))</f>
        <v>R</v>
      </c>
      <c r="J265" s="16" t="str">
        <f>IF($C265="B",VLOOKUP($A265,Bat!$A$4:$BF$2320,J$1,FALSE),VLOOKUP($A265,Pit!$A$4:$BA$1686,J$2,FALSE))</f>
        <v>R</v>
      </c>
      <c r="K265" s="16" t="str">
        <f>IF($C265="B",VLOOKUP($A265,Bat!$A$4:$BF$2320,K$1,FALSE),VLOOKUP($A265,Pit!$A$4:$BA$1686,K$2,FALSE))</f>
        <v>Low</v>
      </c>
      <c r="L265" s="17" t="str">
        <f>IF($C265="B",VLOOKUP($A265,Bat!$A$4:$BF$2320,L$1,FALSE),VLOOKUP($A265,Pit!$A$4:$BA$1686,L$2,FALSE))</f>
        <v>Normal</v>
      </c>
      <c r="M265" s="16">
        <f>IF($C265="B",VLOOKUP($A265,Bat!$A$4:$BF$2320,M$1,FALSE),VLOOKUP($A265,Pit!$A$4:$BA$1686,M$2,FALSE))</f>
        <v>6</v>
      </c>
      <c r="N265" s="16">
        <f>IF($C265="B",VLOOKUP($A265,Bat!$A$4:$BF$2320,N$1,FALSE),VLOOKUP($A265,Pit!$A$4:$BA$1686,N$2,FALSE))</f>
        <v>1</v>
      </c>
      <c r="O265" s="16">
        <f>IF($C265="B",VLOOKUP($A265,Bat!$A$4:$BF$2320,O$1,FALSE),VLOOKUP($A265,Pit!$A$4:$BA$1686,O$2,FALSE))</f>
        <v>2</v>
      </c>
      <c r="P265" s="16" t="str">
        <f>IF($C265="B",VLOOKUP($A265,Bat!$A$4:$BF$2320,P$1,FALSE),VLOOKUP($A265,Pit!$A$4:$BA$1686,P$2,FALSE))</f>
        <v>95-97 Mph</v>
      </c>
      <c r="Q265" s="17">
        <f>IF($C265="B",VLOOKUP($A265,Bat!$A$4:$BF$2320,Q$1,FALSE),VLOOKUP($A265,Pit!$A$4:$BA$1686,Q$2,FALSE))</f>
        <v>7</v>
      </c>
      <c r="R265" s="18">
        <f>IF($C265="B",VLOOKUP($A265,Bat!$A$4:$BF$2320,R$1,FALSE),VLOOKUP($A265,Pit!$A$4:$BA$1686,R$2,FALSE))</f>
        <v>14.660885573226064</v>
      </c>
      <c r="S265" s="19">
        <f>IF($C265="B",VLOOKUP($A265,Bat!$A$4:$BF$2320,S$1,FALSE),VLOOKUP($A265,Pit!$A$4:$BA$1686,S$2,FALSE))</f>
        <v>0.23040594325714725</v>
      </c>
      <c r="T265" s="20" t="str">
        <f>IF($C265="B",VLOOKUP($A265,Bat!$A$4:$BF$2320,T$1,FALSE),VLOOKUP($A265,Pit!$A$4:$BA$1686,T$2,FALSE))</f>
        <v>$170k</v>
      </c>
      <c r="U265" s="17" t="str">
        <f>VLOOKUP(IF($C265="B",VLOOKUP($A265,Bat!$A$4:$AU$2320,U$1,FALSE),VLOOKUP($A265,Pit!$A$4:$BE$1686,U$2,FALSE)),COND!$A$35:$B$41,2,FALSE)</f>
        <v>??</v>
      </c>
      <c r="V265" s="21">
        <f>IF($C265="B",VLOOKUP($A265,Bat!$A$4:$AT$2284,46,FALSE),VLOOKUP($A265,Pit!$A$4:$BD$1664,56,FALSE))</f>
        <v>215</v>
      </c>
      <c r="W265" s="16">
        <f t="shared" si="22"/>
        <v>999</v>
      </c>
      <c r="X265" s="16"/>
      <c r="Y265" s="22">
        <f t="shared" si="23"/>
        <v>590</v>
      </c>
      <c r="Z265" s="16">
        <f>IFERROR(VLOOKUP($D265,Results37!$F$3:$L$1396,Z$1,FALSE),"")</f>
        <v>261</v>
      </c>
      <c r="AA265" s="47">
        <f>IF(ISERROR(VLOOKUP(D265,Results37!$F$3:$O$399,AA$1,FALSE)),"",IF(VLOOKUP(D265,Results37!$F$3:$O$399,AA$1+1,FALSE)=1,"S"&amp;VLOOKUP(D265,Results37!$F$3:$O$399,AA$1,FALSE),VLOOKUP(D265,Results37!$F$3:$O$399,AA$1,FALSE)))</f>
        <v>10</v>
      </c>
      <c r="AB265" s="16">
        <f>IFERROR(VLOOKUP($D265,Results37!$F$3:$L$1396,AB$1,FALSE),"")</f>
        <v>21</v>
      </c>
      <c r="AC265" s="16" t="str">
        <f>IFERROR(VLOOKUP($D265,Results37!$F$3:$L$1396,AC$1,FALSE),"")</f>
        <v>Havana Leones</v>
      </c>
      <c r="AD265" s="16" t="str">
        <f t="shared" si="24"/>
        <v/>
      </c>
      <c r="AE265" s="20" t="str">
        <f>IF(ISERROR(VLOOKUP($AC265&amp;"-"&amp;$F265&amp;" "&amp;G265,Bonuses!$B$1:$G$1006,4,FALSE)),"",INT(VLOOKUP($AC265&amp;"-"&amp;$F265&amp;" "&amp;$G265,Bonuses!$B$1:$G$1006,4,FALSE)))</f>
        <v/>
      </c>
      <c r="AF265" s="16" t="str">
        <f>IF(ISERROR(VLOOKUP($AC265&amp;"-"&amp;$F265,Bonuses!$B$1:$G$1006,5,FALSE)),"",IF(VLOOKUP($AC265&amp;"-"&amp;$F265,Bonuses!$B$1:$G$1006,5,FALSE)="","",VLOOKUP($AC265&amp;"-"&amp;$F265,Bonuses!$B$1:$G$1006,6,FALSE)&amp;" yrs, "&amp;VLOOKUP($AC265&amp;"-"&amp;$F265,Bonuses!$B$1:$G$1006,5,FALSE)))</f>
        <v/>
      </c>
    </row>
    <row r="266" spans="1:32" s="21" customFormat="1" x14ac:dyDescent="0.25">
      <c r="A266" s="21" t="s">
        <v>2055</v>
      </c>
      <c r="B266" s="21">
        <f t="shared" si="20"/>
        <v>1</v>
      </c>
      <c r="C266" s="21" t="str">
        <f t="shared" si="21"/>
        <v>B</v>
      </c>
      <c r="D266" s="17">
        <f>IF($C266="B",VLOOKUP($A266,Bat!$A$4:$BF$2320,D$1,FALSE),VLOOKUP($A266,Pit!$A$4:$BA$1686,D$2,FALSE))</f>
        <v>11003</v>
      </c>
      <c r="E266" s="16" t="str">
        <f>IF($C266="B",VLOOKUP($A266,Bat!$A$4:$BF$2320,E$1,FALSE),VLOOKUP($A266,Pit!$A$4:$BA$1686,E$2,FALSE))</f>
        <v>1B</v>
      </c>
      <c r="F266" s="16" t="str">
        <f>IF($C266="B",VLOOKUP($A266,Bat!$A$4:$BF$2320,F$1,FALSE),VLOOKUP($A266,Pit!$A$4:$BA$1686,F$2,FALSE))</f>
        <v>Tokaji</v>
      </c>
      <c r="G266" s="16" t="str">
        <f>IF($C266="B",VLOOKUP($A266,Bat!$A$4:$BF$2320,G$1,FALSE),VLOOKUP($A266,Pit!$A$4:$BA$1686,G$2,FALSE))</f>
        <v>Ohayashi</v>
      </c>
      <c r="H266" s="16">
        <f>IF($C266="B",VLOOKUP($A266,Bat!$A$4:$BF$2320,H$1,FALSE),VLOOKUP($A266,Pit!$A$4:$BA$1686,H$2,FALSE))</f>
        <v>21</v>
      </c>
      <c r="I266" s="16" t="str">
        <f>IF($C266="B",VLOOKUP($A266,Bat!$A$4:$BF$2320,I$1,FALSE),VLOOKUP($A266,Pit!$A$4:$BA$1686,I$2,FALSE))</f>
        <v>R</v>
      </c>
      <c r="J266" s="16" t="str">
        <f>IF($C266="B",VLOOKUP($A266,Bat!$A$4:$BF$2320,J$1,FALSE),VLOOKUP($A266,Pit!$A$4:$BA$1686,J$2,FALSE))</f>
        <v>L</v>
      </c>
      <c r="K266" s="16" t="str">
        <f>IF($C266="B",VLOOKUP($A266,Bat!$A$4:$BF$2320,K$1,FALSE),VLOOKUP($A266,Pit!$A$4:$BA$1686,K$2,FALSE))</f>
        <v>Normal</v>
      </c>
      <c r="L266" s="17" t="str">
        <f>IF($C266="B",VLOOKUP($A266,Bat!$A$4:$BF$2320,L$1,FALSE),VLOOKUP($A266,Pit!$A$4:$BA$1686,L$2,FALSE))</f>
        <v>Low</v>
      </c>
      <c r="M266" s="16">
        <f>IF($C266="B",VLOOKUP($A266,Bat!$A$4:$BF$2320,M$1,FALSE),VLOOKUP($A266,Pit!$A$4:$BA$1686,M$2,FALSE))</f>
        <v>2</v>
      </c>
      <c r="N266" s="16">
        <f>IF($C266="B",VLOOKUP($A266,Bat!$A$4:$BF$2320,N$1,FALSE),VLOOKUP($A266,Pit!$A$4:$BA$1686,N$2,FALSE))</f>
        <v>4</v>
      </c>
      <c r="O266" s="16">
        <f>IF($C266="B",VLOOKUP($A266,Bat!$A$4:$BF$2320,O$1,FALSE),VLOOKUP($A266,Pit!$A$4:$BA$1686,O$2,FALSE))</f>
        <v>2</v>
      </c>
      <c r="P266" s="16">
        <f>IF($C266="B",VLOOKUP($A266,Bat!$A$4:$BF$2320,P$1,FALSE),VLOOKUP($A266,Pit!$A$4:$BA$1686,P$2,FALSE))</f>
        <v>6</v>
      </c>
      <c r="Q266" s="17">
        <f>IF($C266="B",VLOOKUP($A266,Bat!$A$4:$BF$2320,Q$1,FALSE),VLOOKUP($A266,Pit!$A$4:$BA$1686,Q$2,FALSE))</f>
        <v>4</v>
      </c>
      <c r="R266" s="18">
        <f>IF($C266="B",VLOOKUP($A266,Bat!$A$4:$BF$2320,R$1,FALSE),VLOOKUP($A266,Pit!$A$4:$BA$1686,R$2,FALSE))</f>
        <v>-1.7010338400569545</v>
      </c>
      <c r="S266" s="19">
        <f>IF($C266="B",VLOOKUP($A266,Bat!$A$4:$BF$2320,S$1,FALSE),VLOOKUP($A266,Pit!$A$4:$BA$1686,S$2,FALSE))</f>
        <v>0.17213057668117981</v>
      </c>
      <c r="T266" s="20" t="str">
        <f>IF($C266="B",VLOOKUP($A266,Bat!$A$4:$BF$2320,T$1,FALSE),VLOOKUP($A266,Pit!$A$4:$BA$1686,T$2,FALSE))</f>
        <v>$180k</v>
      </c>
      <c r="U266" s="17" t="str">
        <f>VLOOKUP(IF($C266="B",VLOOKUP($A266,Bat!$A$4:$AU$2320,U$1,FALSE),VLOOKUP($A266,Pit!$A$4:$BE$1686,U$2,FALSE)),COND!$A$35:$B$41,2,FALSE)</f>
        <v>??</v>
      </c>
      <c r="V266" s="21">
        <f>IF($C266="B",VLOOKUP($A266,Bat!$A$4:$AT$2284,46,FALSE),VLOOKUP($A266,Pit!$A$4:$BD$1664,56,FALSE))</f>
        <v>293</v>
      </c>
      <c r="W266" s="16">
        <f t="shared" si="22"/>
        <v>999</v>
      </c>
      <c r="X266" s="16"/>
      <c r="Y266" s="22">
        <f t="shared" si="23"/>
        <v>625</v>
      </c>
      <c r="Z266" s="16">
        <f>IFERROR(VLOOKUP($D266,Results37!$F$3:$L$1396,Z$1,FALSE),"")</f>
        <v>262</v>
      </c>
      <c r="AA266" s="47">
        <f>IF(ISERROR(VLOOKUP(D266,Results37!$F$3:$O$399,AA$1,FALSE)),"",IF(VLOOKUP(D266,Results37!$F$3:$O$399,AA$1+1,FALSE)=1,"S"&amp;VLOOKUP(D266,Results37!$F$3:$O$399,AA$1,FALSE),VLOOKUP(D266,Results37!$F$3:$O$399,AA$1,FALSE)))</f>
        <v>10</v>
      </c>
      <c r="AB266" s="16">
        <f>IFERROR(VLOOKUP($D266,Results37!$F$3:$L$1396,AB$1,FALSE),"")</f>
        <v>22</v>
      </c>
      <c r="AC266" s="16" t="str">
        <f>IFERROR(VLOOKUP($D266,Results37!$F$3:$L$1396,AC$1,FALSE),"")</f>
        <v>Florida Featherheads</v>
      </c>
      <c r="AD266" s="16" t="str">
        <f t="shared" si="24"/>
        <v/>
      </c>
      <c r="AE266" s="20" t="str">
        <f>IF(ISERROR(VLOOKUP($AC266&amp;"-"&amp;$F266&amp;" "&amp;G266,Bonuses!$B$1:$G$1006,4,FALSE)),"",INT(VLOOKUP($AC266&amp;"-"&amp;$F266&amp;" "&amp;$G266,Bonuses!$B$1:$G$1006,4,FALSE)))</f>
        <v/>
      </c>
      <c r="AF266" s="16" t="str">
        <f>IF(ISERROR(VLOOKUP($AC266&amp;"-"&amp;$F266,Bonuses!$B$1:$G$1006,5,FALSE)),"",IF(VLOOKUP($AC266&amp;"-"&amp;$F266,Bonuses!$B$1:$G$1006,5,FALSE)="","",VLOOKUP($AC266&amp;"-"&amp;$F266,Bonuses!$B$1:$G$1006,6,FALSE)&amp;" yrs, "&amp;VLOOKUP($AC266&amp;"-"&amp;$F266,Bonuses!$B$1:$G$1006,5,FALSE)))</f>
        <v/>
      </c>
    </row>
    <row r="267" spans="1:32" s="21" customFormat="1" x14ac:dyDescent="0.25">
      <c r="A267" s="21" t="s">
        <v>2403</v>
      </c>
      <c r="B267" s="21">
        <f t="shared" si="20"/>
        <v>1</v>
      </c>
      <c r="C267" s="21" t="str">
        <f t="shared" si="21"/>
        <v>P</v>
      </c>
      <c r="D267" s="17">
        <f>IF($C267="B",VLOOKUP($A267,Bat!$A$4:$BF$2320,D$1,FALSE),VLOOKUP($A267,Pit!$A$4:$BA$1686,D$2,FALSE))</f>
        <v>5261</v>
      </c>
      <c r="E267" s="16" t="str">
        <f>IF($C267="B",VLOOKUP($A267,Bat!$A$4:$BF$2320,E$1,FALSE),VLOOKUP($A267,Pit!$A$4:$BA$1686,E$2,FALSE))</f>
        <v>RP</v>
      </c>
      <c r="F267" s="16" t="str">
        <f>IF($C267="B",VLOOKUP($A267,Bat!$A$4:$BF$2320,F$1,FALSE),VLOOKUP($A267,Pit!$A$4:$BA$1686,F$2,FALSE))</f>
        <v>Brian</v>
      </c>
      <c r="G267" s="16" t="str">
        <f>IF($C267="B",VLOOKUP($A267,Bat!$A$4:$BF$2320,G$1,FALSE),VLOOKUP($A267,Pit!$A$4:$BA$1686,G$2,FALSE))</f>
        <v>Carlson</v>
      </c>
      <c r="H267" s="16">
        <f>IF($C267="B",VLOOKUP($A267,Bat!$A$4:$BF$2320,H$1,FALSE),VLOOKUP($A267,Pit!$A$4:$BA$1686,H$2,FALSE))</f>
        <v>22</v>
      </c>
      <c r="I267" s="16" t="str">
        <f>IF($C267="B",VLOOKUP($A267,Bat!$A$4:$BF$2320,I$1,FALSE),VLOOKUP($A267,Pit!$A$4:$BA$1686,I$2,FALSE))</f>
        <v>R</v>
      </c>
      <c r="J267" s="16" t="str">
        <f>IF($C267="B",VLOOKUP($A267,Bat!$A$4:$BF$2320,J$1,FALSE),VLOOKUP($A267,Pit!$A$4:$BA$1686,J$2,FALSE))</f>
        <v>R</v>
      </c>
      <c r="K267" s="16" t="str">
        <f>IF($C267="B",VLOOKUP($A267,Bat!$A$4:$BF$2320,K$1,FALSE),VLOOKUP($A267,Pit!$A$4:$BA$1686,K$2,FALSE))</f>
        <v>Normal</v>
      </c>
      <c r="L267" s="17" t="str">
        <f>IF($C267="B",VLOOKUP($A267,Bat!$A$4:$BF$2320,L$1,FALSE),VLOOKUP($A267,Pit!$A$4:$BA$1686,L$2,FALSE))</f>
        <v>Normal</v>
      </c>
      <c r="M267" s="16">
        <f>IF($C267="B",VLOOKUP($A267,Bat!$A$4:$BF$2320,M$1,FALSE),VLOOKUP($A267,Pit!$A$4:$BA$1686,M$2,FALSE))</f>
        <v>6</v>
      </c>
      <c r="N267" s="16">
        <f>IF($C267="B",VLOOKUP($A267,Bat!$A$4:$BF$2320,N$1,FALSE),VLOOKUP($A267,Pit!$A$4:$BA$1686,N$2,FALSE))</f>
        <v>2</v>
      </c>
      <c r="O267" s="16">
        <f>IF($C267="B",VLOOKUP($A267,Bat!$A$4:$BF$2320,O$1,FALSE),VLOOKUP($A267,Pit!$A$4:$BA$1686,O$2,FALSE))</f>
        <v>2</v>
      </c>
      <c r="P267" s="16" t="str">
        <f>IF($C267="B",VLOOKUP($A267,Bat!$A$4:$BF$2320,P$1,FALSE),VLOOKUP($A267,Pit!$A$4:$BA$1686,P$2,FALSE))</f>
        <v>91-93 Mph</v>
      </c>
      <c r="Q267" s="17">
        <f>IF($C267="B",VLOOKUP($A267,Bat!$A$4:$BF$2320,Q$1,FALSE),VLOOKUP($A267,Pit!$A$4:$BA$1686,Q$2,FALSE))</f>
        <v>7</v>
      </c>
      <c r="R267" s="18">
        <f>IF($C267="B",VLOOKUP($A267,Bat!$A$4:$BF$2320,R$1,FALSE),VLOOKUP($A267,Pit!$A$4:$BA$1686,R$2,FALSE))</f>
        <v>17.431054381486298</v>
      </c>
      <c r="S267" s="19">
        <f>IF($C267="B",VLOOKUP($A267,Bat!$A$4:$BF$2320,S$1,FALSE),VLOOKUP($A267,Pit!$A$4:$BA$1686,S$2,FALSE))</f>
        <v>0.4737653981735262</v>
      </c>
      <c r="T267" s="20" t="str">
        <f>IF($C267="B",VLOOKUP($A267,Bat!$A$4:$BF$2320,T$1,FALSE),VLOOKUP($A267,Pit!$A$4:$BA$1686,T$2,FALSE))</f>
        <v>$90k</v>
      </c>
      <c r="U267" s="17" t="str">
        <f>VLOOKUP(IF($C267="B",VLOOKUP($A267,Bat!$A$4:$AU$2320,U$1,FALSE),VLOOKUP($A267,Pit!$A$4:$BE$1686,U$2,FALSE)),COND!$A$35:$B$41,2,FALSE)</f>
        <v>??</v>
      </c>
      <c r="V267" s="21">
        <f>IF($C267="B",VLOOKUP($A267,Bat!$A$4:$AT$2284,46,FALSE),VLOOKUP($A267,Pit!$A$4:$BD$1664,56,FALSE))</f>
        <v>374</v>
      </c>
      <c r="W267" s="16">
        <f t="shared" si="22"/>
        <v>999</v>
      </c>
      <c r="X267" s="16"/>
      <c r="Y267" s="22">
        <f t="shared" si="23"/>
        <v>482</v>
      </c>
      <c r="Z267" s="16">
        <f>IFERROR(VLOOKUP($D267,Results37!$F$3:$L$1396,Z$1,FALSE),"")</f>
        <v>263</v>
      </c>
      <c r="AA267" s="47">
        <f>IF(ISERROR(VLOOKUP(D267,Results37!$F$3:$O$399,AA$1,FALSE)),"",IF(VLOOKUP(D267,Results37!$F$3:$O$399,AA$1+1,FALSE)=1,"S"&amp;VLOOKUP(D267,Results37!$F$3:$O$399,AA$1,FALSE),VLOOKUP(D267,Results37!$F$3:$O$399,AA$1,FALSE)))</f>
        <v>10</v>
      </c>
      <c r="AB267" s="16">
        <f>IFERROR(VLOOKUP($D267,Results37!$F$3:$L$1396,AB$1,FALSE),"")</f>
        <v>23</v>
      </c>
      <c r="AC267" s="16" t="str">
        <f>IFERROR(VLOOKUP($D267,Results37!$F$3:$L$1396,AC$1,FALSE),"")</f>
        <v>Hartford Harpoon</v>
      </c>
      <c r="AD267" s="16" t="str">
        <f t="shared" si="24"/>
        <v/>
      </c>
      <c r="AE267" s="20" t="str">
        <f>IF(ISERROR(VLOOKUP($AC267&amp;"-"&amp;$F267&amp;" "&amp;G267,Bonuses!$B$1:$G$1006,4,FALSE)),"",INT(VLOOKUP($AC267&amp;"-"&amp;$F267&amp;" "&amp;$G267,Bonuses!$B$1:$G$1006,4,FALSE)))</f>
        <v/>
      </c>
      <c r="AF267" s="16" t="str">
        <f>IF(ISERROR(VLOOKUP($AC267&amp;"-"&amp;$F267,Bonuses!$B$1:$G$1006,5,FALSE)),"",IF(VLOOKUP($AC267&amp;"-"&amp;$F267,Bonuses!$B$1:$G$1006,5,FALSE)="","",VLOOKUP($AC267&amp;"-"&amp;$F267,Bonuses!$B$1:$G$1006,6,FALSE)&amp;" yrs, "&amp;VLOOKUP($AC267&amp;"-"&amp;$F267,Bonuses!$B$1:$G$1006,5,FALSE)))</f>
        <v/>
      </c>
    </row>
    <row r="268" spans="1:32" s="21" customFormat="1" x14ac:dyDescent="0.25">
      <c r="A268" s="21" t="s">
        <v>2329</v>
      </c>
      <c r="B268" s="21">
        <f t="shared" si="20"/>
        <v>1</v>
      </c>
      <c r="C268" s="21" t="str">
        <f t="shared" si="21"/>
        <v>P</v>
      </c>
      <c r="D268" s="17">
        <f>IF($C268="B",VLOOKUP($A268,Bat!$A$4:$BF$2320,D$1,FALSE),VLOOKUP($A268,Pit!$A$4:$BA$1686,D$2,FALSE))</f>
        <v>4337</v>
      </c>
      <c r="E268" s="16" t="str">
        <f>IF($C268="B",VLOOKUP($A268,Bat!$A$4:$BF$2320,E$1,FALSE),VLOOKUP($A268,Pit!$A$4:$BA$1686,E$2,FALSE))</f>
        <v>SP</v>
      </c>
      <c r="F268" s="16" t="str">
        <f>IF($C268="B",VLOOKUP($A268,Bat!$A$4:$BF$2320,F$1,FALSE),VLOOKUP($A268,Pit!$A$4:$BA$1686,F$2,FALSE))</f>
        <v>Dan</v>
      </c>
      <c r="G268" s="16" t="str">
        <f>IF($C268="B",VLOOKUP($A268,Bat!$A$4:$BF$2320,G$1,FALSE),VLOOKUP($A268,Pit!$A$4:$BA$1686,G$2,FALSE))</f>
        <v>Dunn</v>
      </c>
      <c r="H268" s="16">
        <f>IF($C268="B",VLOOKUP($A268,Bat!$A$4:$BF$2320,H$1,FALSE),VLOOKUP($A268,Pit!$A$4:$BA$1686,H$2,FALSE))</f>
        <v>21</v>
      </c>
      <c r="I268" s="16" t="str">
        <f>IF($C268="B",VLOOKUP($A268,Bat!$A$4:$BF$2320,I$1,FALSE),VLOOKUP($A268,Pit!$A$4:$BA$1686,I$2,FALSE))</f>
        <v>R</v>
      </c>
      <c r="J268" s="16" t="str">
        <f>IF($C268="B",VLOOKUP($A268,Bat!$A$4:$BF$2320,J$1,FALSE),VLOOKUP($A268,Pit!$A$4:$BA$1686,J$2,FALSE))</f>
        <v>R</v>
      </c>
      <c r="K268" s="16" t="str">
        <f>IF($C268="B",VLOOKUP($A268,Bat!$A$4:$BF$2320,K$1,FALSE),VLOOKUP($A268,Pit!$A$4:$BA$1686,K$2,FALSE))</f>
        <v>Normal</v>
      </c>
      <c r="L268" s="17" t="str">
        <f>IF($C268="B",VLOOKUP($A268,Bat!$A$4:$BF$2320,L$1,FALSE),VLOOKUP($A268,Pit!$A$4:$BA$1686,L$2,FALSE))</f>
        <v>Normal</v>
      </c>
      <c r="M268" s="16">
        <f>IF($C268="B",VLOOKUP($A268,Bat!$A$4:$BF$2320,M$1,FALSE),VLOOKUP($A268,Pit!$A$4:$BA$1686,M$2,FALSE))</f>
        <v>5</v>
      </c>
      <c r="N268" s="16">
        <f>IF($C268="B",VLOOKUP($A268,Bat!$A$4:$BF$2320,N$1,FALSE),VLOOKUP($A268,Pit!$A$4:$BA$1686,N$2,FALSE))</f>
        <v>2</v>
      </c>
      <c r="O268" s="16">
        <f>IF($C268="B",VLOOKUP($A268,Bat!$A$4:$BF$2320,O$1,FALSE),VLOOKUP($A268,Pit!$A$4:$BA$1686,O$2,FALSE))</f>
        <v>4</v>
      </c>
      <c r="P268" s="16" t="str">
        <f>IF($C268="B",VLOOKUP($A268,Bat!$A$4:$BF$2320,P$1,FALSE),VLOOKUP($A268,Pit!$A$4:$BA$1686,P$2,FALSE))</f>
        <v>96-98 Mph</v>
      </c>
      <c r="Q268" s="17">
        <f>IF($C268="B",VLOOKUP($A268,Bat!$A$4:$BF$2320,Q$1,FALSE),VLOOKUP($A268,Pit!$A$4:$BA$1686,Q$2,FALSE))</f>
        <v>8</v>
      </c>
      <c r="R268" s="18">
        <f>IF($C268="B",VLOOKUP($A268,Bat!$A$4:$BF$2320,R$1,FALSE),VLOOKUP($A268,Pit!$A$4:$BA$1686,R$2,FALSE))</f>
        <v>23.357438238287532</v>
      </c>
      <c r="S268" s="19">
        <f>IF($C268="B",VLOOKUP($A268,Bat!$A$4:$BF$2320,S$1,FALSE),VLOOKUP($A268,Pit!$A$4:$BA$1686,S$2,FALSE))</f>
        <v>0.99439848765017647</v>
      </c>
      <c r="T268" s="20" t="str">
        <f>IF($C268="B",VLOOKUP($A268,Bat!$A$4:$BF$2320,T$1,FALSE),VLOOKUP($A268,Pit!$A$4:$BA$1686,T$2,FALSE))</f>
        <v>$120k</v>
      </c>
      <c r="U268" s="17" t="str">
        <f>VLOOKUP(IF($C268="B",VLOOKUP($A268,Bat!$A$4:$AU$2320,U$1,FALSE),VLOOKUP($A268,Pit!$A$4:$BE$1686,U$2,FALSE)),COND!$A$35:$B$41,2,FALSE)</f>
        <v>??</v>
      </c>
      <c r="V268" s="21">
        <f>IF($C268="B",VLOOKUP($A268,Bat!$A$4:$AT$2284,46,FALSE),VLOOKUP($A268,Pit!$A$4:$BD$1664,56,FALSE))</f>
        <v>108</v>
      </c>
      <c r="W268" s="16">
        <f t="shared" si="22"/>
        <v>999</v>
      </c>
      <c r="X268" s="16"/>
      <c r="Y268" s="22">
        <f t="shared" si="23"/>
        <v>292</v>
      </c>
      <c r="Z268" s="16">
        <f>IFERROR(VLOOKUP($D268,Results37!$F$3:$L$1396,Z$1,FALSE),"")</f>
        <v>264</v>
      </c>
      <c r="AA268" s="47">
        <f>IF(ISERROR(VLOOKUP(D268,Results37!$F$3:$O$399,AA$1,FALSE)),"",IF(VLOOKUP(D268,Results37!$F$3:$O$399,AA$1+1,FALSE)=1,"S"&amp;VLOOKUP(D268,Results37!$F$3:$O$399,AA$1,FALSE),VLOOKUP(D268,Results37!$F$3:$O$399,AA$1,FALSE)))</f>
        <v>10</v>
      </c>
      <c r="AB268" s="16">
        <f>IFERROR(VLOOKUP($D268,Results37!$F$3:$L$1396,AB$1,FALSE),"")</f>
        <v>24</v>
      </c>
      <c r="AC268" s="16" t="str">
        <f>IFERROR(VLOOKUP($D268,Results37!$F$3:$L$1396,AC$1,FALSE),"")</f>
        <v>Aurora Borealis</v>
      </c>
      <c r="AD268" s="16" t="str">
        <f t="shared" si="24"/>
        <v/>
      </c>
      <c r="AE268" s="20" t="str">
        <f>IF(ISERROR(VLOOKUP($AC268&amp;"-"&amp;$F268&amp;" "&amp;G268,Bonuses!$B$1:$G$1006,4,FALSE)),"",INT(VLOOKUP($AC268&amp;"-"&amp;$F268&amp;" "&amp;$G268,Bonuses!$B$1:$G$1006,4,FALSE)))</f>
        <v/>
      </c>
      <c r="AF268" s="16" t="str">
        <f>IF(ISERROR(VLOOKUP($AC268&amp;"-"&amp;$F268,Bonuses!$B$1:$G$1006,5,FALSE)),"",IF(VLOOKUP($AC268&amp;"-"&amp;$F268,Bonuses!$B$1:$G$1006,5,FALSE)="","",VLOOKUP($AC268&amp;"-"&amp;$F268,Bonuses!$B$1:$G$1006,6,FALSE)&amp;" yrs, "&amp;VLOOKUP($AC268&amp;"-"&amp;$F268,Bonuses!$B$1:$G$1006,5,FALSE)))</f>
        <v/>
      </c>
    </row>
    <row r="269" spans="1:32" s="21" customFormat="1" x14ac:dyDescent="0.25">
      <c r="A269" s="21" t="s">
        <v>2020</v>
      </c>
      <c r="B269" s="21">
        <f t="shared" si="20"/>
        <v>1</v>
      </c>
      <c r="C269" s="21" t="str">
        <f t="shared" si="21"/>
        <v>B</v>
      </c>
      <c r="D269" s="17">
        <f>IF($C269="B",VLOOKUP($A269,Bat!$A$4:$BF$2320,D$1,FALSE),VLOOKUP($A269,Pit!$A$4:$BA$1686,D$2,FALSE))</f>
        <v>14570</v>
      </c>
      <c r="E269" s="16" t="str">
        <f>IF($C269="B",VLOOKUP($A269,Bat!$A$4:$BF$2320,E$1,FALSE),VLOOKUP($A269,Pit!$A$4:$BA$1686,E$2,FALSE))</f>
        <v>RF</v>
      </c>
      <c r="F269" s="16" t="str">
        <f>IF($C269="B",VLOOKUP($A269,Bat!$A$4:$BF$2320,F$1,FALSE),VLOOKUP($A269,Pit!$A$4:$BA$1686,F$2,FALSE))</f>
        <v>Henry</v>
      </c>
      <c r="G269" s="16" t="str">
        <f>IF($C269="B",VLOOKUP($A269,Bat!$A$4:$BF$2320,G$1,FALSE),VLOOKUP($A269,Pit!$A$4:$BA$1686,G$2,FALSE))</f>
        <v>Horton</v>
      </c>
      <c r="H269" s="16">
        <f>IF($C269="B",VLOOKUP($A269,Bat!$A$4:$BF$2320,H$1,FALSE),VLOOKUP($A269,Pit!$A$4:$BA$1686,H$2,FALSE))</f>
        <v>21</v>
      </c>
      <c r="I269" s="16" t="str">
        <f>IF($C269="B",VLOOKUP($A269,Bat!$A$4:$BF$2320,I$1,FALSE),VLOOKUP($A269,Pit!$A$4:$BA$1686,I$2,FALSE))</f>
        <v>R</v>
      </c>
      <c r="J269" s="16" t="str">
        <f>IF($C269="B",VLOOKUP($A269,Bat!$A$4:$BF$2320,J$1,FALSE),VLOOKUP($A269,Pit!$A$4:$BA$1686,J$2,FALSE))</f>
        <v>R</v>
      </c>
      <c r="K269" s="16" t="str">
        <f>IF($C269="B",VLOOKUP($A269,Bat!$A$4:$BF$2320,K$1,FALSE),VLOOKUP($A269,Pit!$A$4:$BA$1686,K$2,FALSE))</f>
        <v>Normal</v>
      </c>
      <c r="L269" s="17" t="str">
        <f>IF($C269="B",VLOOKUP($A269,Bat!$A$4:$BF$2320,L$1,FALSE),VLOOKUP($A269,Pit!$A$4:$BA$1686,L$2,FALSE))</f>
        <v>Normal</v>
      </c>
      <c r="M269" s="16">
        <f>IF($C269="B",VLOOKUP($A269,Bat!$A$4:$BF$2320,M$1,FALSE),VLOOKUP($A269,Pit!$A$4:$BA$1686,M$2,FALSE))</f>
        <v>2</v>
      </c>
      <c r="N269" s="16">
        <f>IF($C269="B",VLOOKUP($A269,Bat!$A$4:$BF$2320,N$1,FALSE),VLOOKUP($A269,Pit!$A$4:$BA$1686,N$2,FALSE))</f>
        <v>4</v>
      </c>
      <c r="O269" s="16">
        <f>IF($C269="B",VLOOKUP($A269,Bat!$A$4:$BF$2320,O$1,FALSE),VLOOKUP($A269,Pit!$A$4:$BA$1686,O$2,FALSE))</f>
        <v>6</v>
      </c>
      <c r="P269" s="16">
        <f>IF($C269="B",VLOOKUP($A269,Bat!$A$4:$BF$2320,P$1,FALSE),VLOOKUP($A269,Pit!$A$4:$BA$1686,P$2,FALSE))</f>
        <v>6</v>
      </c>
      <c r="Q269" s="17">
        <f>IF($C269="B",VLOOKUP($A269,Bat!$A$4:$BF$2320,Q$1,FALSE),VLOOKUP($A269,Pit!$A$4:$BA$1686,Q$2,FALSE))</f>
        <v>1</v>
      </c>
      <c r="R269" s="18">
        <f>IF($C269="B",VLOOKUP($A269,Bat!$A$4:$BF$2320,R$1,FALSE),VLOOKUP($A269,Pit!$A$4:$BA$1686,R$2,FALSE))</f>
        <v>0.93666156611332774</v>
      </c>
      <c r="S269" s="19">
        <f>IF($C269="B",VLOOKUP($A269,Bat!$A$4:$BF$2320,S$1,FALSE),VLOOKUP($A269,Pit!$A$4:$BA$1686,S$2,FALSE))</f>
        <v>0.54820375315298453</v>
      </c>
      <c r="T269" s="20" t="str">
        <f>IF($C269="B",VLOOKUP($A269,Bat!$A$4:$BF$2320,T$1,FALSE),VLOOKUP($A269,Pit!$A$4:$BA$1686,T$2,FALSE))</f>
        <v>$170k</v>
      </c>
      <c r="U269" s="17" t="str">
        <f>VLOOKUP(IF($C269="B",VLOOKUP($A269,Bat!$A$4:$AU$2320,U$1,FALSE),VLOOKUP($A269,Pit!$A$4:$BE$1686,U$2,FALSE)),COND!$A$35:$B$41,2,FALSE)</f>
        <v>??</v>
      </c>
      <c r="V269" s="21">
        <f>IF($C269="B",VLOOKUP($A269,Bat!$A$4:$AT$2284,46,FALSE),VLOOKUP($A269,Pit!$A$4:$BD$1664,56,FALSE))</f>
        <v>205</v>
      </c>
      <c r="W269" s="16">
        <f t="shared" si="22"/>
        <v>999</v>
      </c>
      <c r="X269" s="16"/>
      <c r="Y269" s="22">
        <f t="shared" si="23"/>
        <v>446</v>
      </c>
      <c r="Z269" s="16">
        <f>IFERROR(VLOOKUP($D269,Results37!$F$3:$L$1396,Z$1,FALSE),"")</f>
        <v>265</v>
      </c>
      <c r="AA269" s="47">
        <f>IF(ISERROR(VLOOKUP(D269,Results37!$F$3:$O$399,AA$1,FALSE)),"",IF(VLOOKUP(D269,Results37!$F$3:$O$399,AA$1+1,FALSE)=1,"S"&amp;VLOOKUP(D269,Results37!$F$3:$O$399,AA$1,FALSE),VLOOKUP(D269,Results37!$F$3:$O$399,AA$1,FALSE)))</f>
        <v>10</v>
      </c>
      <c r="AB269" s="16">
        <f>IFERROR(VLOOKUP($D269,Results37!$F$3:$L$1396,AB$1,FALSE),"")</f>
        <v>25</v>
      </c>
      <c r="AC269" s="16" t="str">
        <f>IFERROR(VLOOKUP($D269,Results37!$F$3:$L$1396,AC$1,FALSE),"")</f>
        <v>Shin Seiki Evas</v>
      </c>
      <c r="AD269" s="16" t="str">
        <f t="shared" si="24"/>
        <v/>
      </c>
      <c r="AE269" s="20" t="str">
        <f>IF(ISERROR(VLOOKUP($AC269&amp;"-"&amp;$F269&amp;" "&amp;G269,Bonuses!$B$1:$G$1006,4,FALSE)),"",INT(VLOOKUP($AC269&amp;"-"&amp;$F269&amp;" "&amp;$G269,Bonuses!$B$1:$G$1006,4,FALSE)))</f>
        <v/>
      </c>
      <c r="AF269" s="16" t="str">
        <f>IF(ISERROR(VLOOKUP($AC269&amp;"-"&amp;$F269,Bonuses!$B$1:$G$1006,5,FALSE)),"",IF(VLOOKUP($AC269&amp;"-"&amp;$F269,Bonuses!$B$1:$G$1006,5,FALSE)="","",VLOOKUP($AC269&amp;"-"&amp;$F269,Bonuses!$B$1:$G$1006,6,FALSE)&amp;" yrs, "&amp;VLOOKUP($AC269&amp;"-"&amp;$F269,Bonuses!$B$1:$G$1006,5,FALSE)))</f>
        <v/>
      </c>
    </row>
    <row r="270" spans="1:32" s="21" customFormat="1" x14ac:dyDescent="0.25">
      <c r="A270" s="21" t="s">
        <v>2052</v>
      </c>
      <c r="B270" s="21">
        <f t="shared" si="20"/>
        <v>1</v>
      </c>
      <c r="C270" s="21" t="str">
        <f t="shared" si="21"/>
        <v>B</v>
      </c>
      <c r="D270" s="17">
        <f>IF($C270="B",VLOOKUP($A270,Bat!$A$4:$BF$2320,D$1,FALSE),VLOOKUP($A270,Pit!$A$4:$BA$1686,D$2,FALSE))</f>
        <v>1986</v>
      </c>
      <c r="E270" s="16" t="str">
        <f>IF($C270="B",VLOOKUP($A270,Bat!$A$4:$BF$2320,E$1,FALSE),VLOOKUP($A270,Pit!$A$4:$BA$1686,E$2,FALSE))</f>
        <v>3B</v>
      </c>
      <c r="F270" s="16" t="str">
        <f>IF($C270="B",VLOOKUP($A270,Bat!$A$4:$BF$2320,F$1,FALSE),VLOOKUP($A270,Pit!$A$4:$BA$1686,F$2,FALSE))</f>
        <v>Brian</v>
      </c>
      <c r="G270" s="16" t="str">
        <f>IF($C270="B",VLOOKUP($A270,Bat!$A$4:$BF$2320,G$1,FALSE),VLOOKUP($A270,Pit!$A$4:$BA$1686,G$2,FALSE))</f>
        <v>Stone</v>
      </c>
      <c r="H270" s="16">
        <f>IF($C270="B",VLOOKUP($A270,Bat!$A$4:$BF$2320,H$1,FALSE),VLOOKUP($A270,Pit!$A$4:$BA$1686,H$2,FALSE))</f>
        <v>18</v>
      </c>
      <c r="I270" s="16" t="str">
        <f>IF($C270="B",VLOOKUP($A270,Bat!$A$4:$BF$2320,I$1,FALSE),VLOOKUP($A270,Pit!$A$4:$BA$1686,I$2,FALSE))</f>
        <v>R</v>
      </c>
      <c r="J270" s="16" t="str">
        <f>IF($C270="B",VLOOKUP($A270,Bat!$A$4:$BF$2320,J$1,FALSE),VLOOKUP($A270,Pit!$A$4:$BA$1686,J$2,FALSE))</f>
        <v>R</v>
      </c>
      <c r="K270" s="16" t="str">
        <f>IF($C270="B",VLOOKUP($A270,Bat!$A$4:$BF$2320,K$1,FALSE),VLOOKUP($A270,Pit!$A$4:$BA$1686,K$2,FALSE))</f>
        <v>Normal</v>
      </c>
      <c r="L270" s="17" t="str">
        <f>IF($C270="B",VLOOKUP($A270,Bat!$A$4:$BF$2320,L$1,FALSE),VLOOKUP($A270,Pit!$A$4:$BA$1686,L$2,FALSE))</f>
        <v>Normal</v>
      </c>
      <c r="M270" s="16">
        <f>IF($C270="B",VLOOKUP($A270,Bat!$A$4:$BF$2320,M$1,FALSE),VLOOKUP($A270,Pit!$A$4:$BA$1686,M$2,FALSE))</f>
        <v>3</v>
      </c>
      <c r="N270" s="16">
        <f>IF($C270="B",VLOOKUP($A270,Bat!$A$4:$BF$2320,N$1,FALSE),VLOOKUP($A270,Pit!$A$4:$BA$1686,N$2,FALSE))</f>
        <v>2</v>
      </c>
      <c r="O270" s="16">
        <f>IF($C270="B",VLOOKUP($A270,Bat!$A$4:$BF$2320,O$1,FALSE),VLOOKUP($A270,Pit!$A$4:$BA$1686,O$2,FALSE))</f>
        <v>5</v>
      </c>
      <c r="P270" s="16">
        <f>IF($C270="B",VLOOKUP($A270,Bat!$A$4:$BF$2320,P$1,FALSE),VLOOKUP($A270,Pit!$A$4:$BA$1686,P$2,FALSE))</f>
        <v>1</v>
      </c>
      <c r="Q270" s="17">
        <f>IF($C270="B",VLOOKUP($A270,Bat!$A$4:$BF$2320,Q$1,FALSE),VLOOKUP($A270,Pit!$A$4:$BA$1686,Q$2,FALSE))</f>
        <v>6</v>
      </c>
      <c r="R270" s="18">
        <f>IF($C270="B",VLOOKUP($A270,Bat!$A$4:$BF$2320,R$1,FALSE),VLOOKUP($A270,Pit!$A$4:$BA$1686,R$2,FALSE))</f>
        <v>2.1436193547293314E-2</v>
      </c>
      <c r="S270" s="19">
        <f>IF($C270="B",VLOOKUP($A270,Bat!$A$4:$BF$2320,S$1,FALSE),VLOOKUP($A270,Pit!$A$4:$BA$1686,S$2,FALSE))</f>
        <v>0.41771419312139707</v>
      </c>
      <c r="T270" s="20" t="str">
        <f>IF($C270="B",VLOOKUP($A270,Bat!$A$4:$BF$2320,T$1,FALSE),VLOOKUP($A270,Pit!$A$4:$BA$1686,T$2,FALSE))</f>
        <v>$210k</v>
      </c>
      <c r="U270" s="17" t="str">
        <f>VLOOKUP(IF($C270="B",VLOOKUP($A270,Bat!$A$4:$AU$2320,U$1,FALSE),VLOOKUP($A270,Pit!$A$4:$BE$1686,U$2,FALSE)),COND!$A$35:$B$41,2,FALSE)</f>
        <v>??</v>
      </c>
      <c r="V270" s="21">
        <f>IF($C270="B",VLOOKUP($A270,Bat!$A$4:$AT$2284,46,FALSE),VLOOKUP($A270,Pit!$A$4:$BD$1664,56,FALSE))</f>
        <v>252</v>
      </c>
      <c r="W270" s="16">
        <f t="shared" si="22"/>
        <v>999</v>
      </c>
      <c r="X270" s="16"/>
      <c r="Y270" s="22">
        <f t="shared" si="23"/>
        <v>507</v>
      </c>
      <c r="Z270" s="16">
        <f>IFERROR(VLOOKUP($D270,Results37!$F$3:$L$1396,Z$1,FALSE),"")</f>
        <v>266</v>
      </c>
      <c r="AA270" s="47">
        <f>IF(ISERROR(VLOOKUP(D270,Results37!$F$3:$O$399,AA$1,FALSE)),"",IF(VLOOKUP(D270,Results37!$F$3:$O$399,AA$1+1,FALSE)=1,"S"&amp;VLOOKUP(D270,Results37!$F$3:$O$399,AA$1,FALSE),VLOOKUP(D270,Results37!$F$3:$O$399,AA$1,FALSE)))</f>
        <v>10</v>
      </c>
      <c r="AB270" s="16">
        <f>IFERROR(VLOOKUP($D270,Results37!$F$3:$L$1396,AB$1,FALSE),"")</f>
        <v>26</v>
      </c>
      <c r="AC270" s="16" t="str">
        <f>IFERROR(VLOOKUP($D270,Results37!$F$3:$L$1396,AC$1,FALSE),"")</f>
        <v>Okinawa Shisa</v>
      </c>
      <c r="AD270" s="16" t="str">
        <f t="shared" si="24"/>
        <v/>
      </c>
      <c r="AE270" s="20" t="str">
        <f>IF(ISERROR(VLOOKUP($AC270&amp;"-"&amp;$F270&amp;" "&amp;G270,Bonuses!$B$1:$G$1006,4,FALSE)),"",INT(VLOOKUP($AC270&amp;"-"&amp;$F270&amp;" "&amp;$G270,Bonuses!$B$1:$G$1006,4,FALSE)))</f>
        <v/>
      </c>
      <c r="AF270" s="16" t="str">
        <f>IF(ISERROR(VLOOKUP($AC270&amp;"-"&amp;$F270,Bonuses!$B$1:$G$1006,5,FALSE)),"",IF(VLOOKUP($AC270&amp;"-"&amp;$F270,Bonuses!$B$1:$G$1006,5,FALSE)="","",VLOOKUP($AC270&amp;"-"&amp;$F270,Bonuses!$B$1:$G$1006,6,FALSE)&amp;" yrs, "&amp;VLOOKUP($AC270&amp;"-"&amp;$F270,Bonuses!$B$1:$G$1006,5,FALSE)))</f>
        <v/>
      </c>
    </row>
    <row r="271" spans="1:32" s="21" customFormat="1" x14ac:dyDescent="0.25">
      <c r="A271" s="21" t="s">
        <v>1968</v>
      </c>
      <c r="B271" s="21">
        <f t="shared" si="20"/>
        <v>1</v>
      </c>
      <c r="C271" s="21" t="str">
        <f t="shared" si="21"/>
        <v>B</v>
      </c>
      <c r="D271" s="17">
        <f>IF($C271="B",VLOOKUP($A271,Bat!$A$4:$BF$2320,D$1,FALSE),VLOOKUP($A271,Pit!$A$4:$BA$1686,D$2,FALSE))</f>
        <v>9557</v>
      </c>
      <c r="E271" s="16" t="str">
        <f>IF($C271="B",VLOOKUP($A271,Bat!$A$4:$BF$2320,E$1,FALSE),VLOOKUP($A271,Pit!$A$4:$BA$1686,E$2,FALSE))</f>
        <v>SS</v>
      </c>
      <c r="F271" s="16" t="str">
        <f>IF($C271="B",VLOOKUP($A271,Bat!$A$4:$BF$2320,F$1,FALSE),VLOOKUP($A271,Pit!$A$4:$BA$1686,F$2,FALSE))</f>
        <v>Scott</v>
      </c>
      <c r="G271" s="16" t="str">
        <f>IF($C271="B",VLOOKUP($A271,Bat!$A$4:$BF$2320,G$1,FALSE),VLOOKUP($A271,Pit!$A$4:$BA$1686,G$2,FALSE))</f>
        <v>Hammond</v>
      </c>
      <c r="H271" s="16">
        <f>IF($C271="B",VLOOKUP($A271,Bat!$A$4:$BF$2320,H$1,FALSE),VLOOKUP($A271,Pit!$A$4:$BA$1686,H$2,FALSE))</f>
        <v>21</v>
      </c>
      <c r="I271" s="16" t="str">
        <f>IF($C271="B",VLOOKUP($A271,Bat!$A$4:$BF$2320,I$1,FALSE),VLOOKUP($A271,Pit!$A$4:$BA$1686,I$2,FALSE))</f>
        <v>R</v>
      </c>
      <c r="J271" s="16" t="str">
        <f>IF($C271="B",VLOOKUP($A271,Bat!$A$4:$BF$2320,J$1,FALSE),VLOOKUP($A271,Pit!$A$4:$BA$1686,J$2,FALSE))</f>
        <v>R</v>
      </c>
      <c r="K271" s="16" t="str">
        <f>IF($C271="B",VLOOKUP($A271,Bat!$A$4:$BF$2320,K$1,FALSE),VLOOKUP($A271,Pit!$A$4:$BA$1686,K$2,FALSE))</f>
        <v>High</v>
      </c>
      <c r="L271" s="17" t="str">
        <f>IF($C271="B",VLOOKUP($A271,Bat!$A$4:$BF$2320,L$1,FALSE),VLOOKUP($A271,Pit!$A$4:$BA$1686,L$2,FALSE))</f>
        <v>Normal</v>
      </c>
      <c r="M271" s="16">
        <f>IF($C271="B",VLOOKUP($A271,Bat!$A$4:$BF$2320,M$1,FALSE),VLOOKUP($A271,Pit!$A$4:$BA$1686,M$2,FALSE))</f>
        <v>3</v>
      </c>
      <c r="N271" s="16">
        <f>IF($C271="B",VLOOKUP($A271,Bat!$A$4:$BF$2320,N$1,FALSE),VLOOKUP($A271,Pit!$A$4:$BA$1686,N$2,FALSE))</f>
        <v>5</v>
      </c>
      <c r="O271" s="16">
        <f>IF($C271="B",VLOOKUP($A271,Bat!$A$4:$BF$2320,O$1,FALSE),VLOOKUP($A271,Pit!$A$4:$BA$1686,O$2,FALSE))</f>
        <v>2</v>
      </c>
      <c r="P271" s="16">
        <f>IF($C271="B",VLOOKUP($A271,Bat!$A$4:$BF$2320,P$1,FALSE),VLOOKUP($A271,Pit!$A$4:$BA$1686,P$2,FALSE))</f>
        <v>1</v>
      </c>
      <c r="Q271" s="17">
        <f>IF($C271="B",VLOOKUP($A271,Bat!$A$4:$BF$2320,Q$1,FALSE),VLOOKUP($A271,Pit!$A$4:$BA$1686,Q$2,FALSE))</f>
        <v>3</v>
      </c>
      <c r="R271" s="18">
        <f>IF($C271="B",VLOOKUP($A271,Bat!$A$4:$BF$2320,R$1,FALSE),VLOOKUP($A271,Pit!$A$4:$BA$1686,R$2,FALSE))</f>
        <v>-1.4589023750707426</v>
      </c>
      <c r="S271" s="19">
        <f>IF($C271="B",VLOOKUP($A271,Bat!$A$4:$BF$2320,S$1,FALSE),VLOOKUP($A271,Pit!$A$4:$BA$1686,S$2,FALSE))</f>
        <v>0.2066528149002419</v>
      </c>
      <c r="T271" s="20" t="str">
        <f>IF($C271="B",VLOOKUP($A271,Bat!$A$4:$BF$2320,T$1,FALSE),VLOOKUP($A271,Pit!$A$4:$BA$1686,T$2,FALSE))</f>
        <v>$220k</v>
      </c>
      <c r="U271" s="17" t="str">
        <f>VLOOKUP(IF($C271="B",VLOOKUP($A271,Bat!$A$4:$AU$2320,U$1,FALSE),VLOOKUP($A271,Pit!$A$4:$BE$1686,U$2,FALSE)),COND!$A$35:$B$41,2,FALSE)</f>
        <v>??</v>
      </c>
      <c r="V271" s="21">
        <f>IF($C271="B",VLOOKUP($A271,Bat!$A$4:$AT$2284,46,FALSE),VLOOKUP($A271,Pit!$A$4:$BD$1664,56,FALSE))</f>
        <v>120</v>
      </c>
      <c r="W271" s="16">
        <f t="shared" si="22"/>
        <v>999</v>
      </c>
      <c r="X271" s="16"/>
      <c r="Y271" s="22">
        <f t="shared" si="23"/>
        <v>599</v>
      </c>
      <c r="Z271" s="16">
        <f>IFERROR(VLOOKUP($D271,Results37!$F$3:$L$1396,Z$1,FALSE),"")</f>
        <v>267</v>
      </c>
      <c r="AA271" s="47">
        <f>IF(ISERROR(VLOOKUP(D271,Results37!$F$3:$O$399,AA$1,FALSE)),"",IF(VLOOKUP(D271,Results37!$F$3:$O$399,AA$1+1,FALSE)=1,"S"&amp;VLOOKUP(D271,Results37!$F$3:$O$399,AA$1,FALSE),VLOOKUP(D271,Results37!$F$3:$O$399,AA$1,FALSE)))</f>
        <v>11</v>
      </c>
      <c r="AB271" s="16">
        <f>IFERROR(VLOOKUP($D271,Results37!$F$3:$L$1396,AB$1,FALSE),"")</f>
        <v>1</v>
      </c>
      <c r="AC271" s="16" t="str">
        <f>IFERROR(VLOOKUP($D271,Results37!$F$3:$L$1396,AC$1,FALSE),"")</f>
        <v>Yuma Bulldozers</v>
      </c>
      <c r="AD271" s="16" t="str">
        <f t="shared" si="24"/>
        <v/>
      </c>
      <c r="AE271" s="20" t="str">
        <f>IF(ISERROR(VLOOKUP($AC271&amp;"-"&amp;$F271&amp;" "&amp;G271,Bonuses!$B$1:$G$1006,4,FALSE)),"",INT(VLOOKUP($AC271&amp;"-"&amp;$F271&amp;" "&amp;$G271,Bonuses!$B$1:$G$1006,4,FALSE)))</f>
        <v/>
      </c>
      <c r="AF271" s="16" t="str">
        <f>IF(ISERROR(VLOOKUP($AC271&amp;"-"&amp;$F271,Bonuses!$B$1:$G$1006,5,FALSE)),"",IF(VLOOKUP($AC271&amp;"-"&amp;$F271,Bonuses!$B$1:$G$1006,5,FALSE)="","",VLOOKUP($AC271&amp;"-"&amp;$F271,Bonuses!$B$1:$G$1006,6,FALSE)&amp;" yrs, "&amp;VLOOKUP($AC271&amp;"-"&amp;$F271,Bonuses!$B$1:$G$1006,5,FALSE)))</f>
        <v/>
      </c>
    </row>
    <row r="272" spans="1:32" s="21" customFormat="1" x14ac:dyDescent="0.25">
      <c r="A272" s="21" t="s">
        <v>1883</v>
      </c>
      <c r="B272" s="21">
        <f t="shared" si="20"/>
        <v>1</v>
      </c>
      <c r="C272" s="21" t="str">
        <f t="shared" si="21"/>
        <v>B</v>
      </c>
      <c r="D272" s="17">
        <f>IF($C272="B",VLOOKUP($A272,Bat!$A$4:$BF$2320,D$1,FALSE),VLOOKUP($A272,Pit!$A$4:$BA$1686,D$2,FALSE))</f>
        <v>10585</v>
      </c>
      <c r="E272" s="16" t="str">
        <f>IF($C272="B",VLOOKUP($A272,Bat!$A$4:$BF$2320,E$1,FALSE),VLOOKUP($A272,Pit!$A$4:$BA$1686,E$2,FALSE))</f>
        <v>SS</v>
      </c>
      <c r="F272" s="16" t="str">
        <f>IF($C272="B",VLOOKUP($A272,Bat!$A$4:$BF$2320,F$1,FALSE),VLOOKUP($A272,Pit!$A$4:$BA$1686,F$2,FALSE))</f>
        <v>Elias</v>
      </c>
      <c r="G272" s="16" t="str">
        <f>IF($C272="B",VLOOKUP($A272,Bat!$A$4:$BF$2320,G$1,FALSE),VLOOKUP($A272,Pit!$A$4:$BA$1686,G$2,FALSE))</f>
        <v>Simmons</v>
      </c>
      <c r="H272" s="16">
        <f>IF($C272="B",VLOOKUP($A272,Bat!$A$4:$BF$2320,H$1,FALSE),VLOOKUP($A272,Pit!$A$4:$BA$1686,H$2,FALSE))</f>
        <v>21</v>
      </c>
      <c r="I272" s="16" t="str">
        <f>IF($C272="B",VLOOKUP($A272,Bat!$A$4:$BF$2320,I$1,FALSE),VLOOKUP($A272,Pit!$A$4:$BA$1686,I$2,FALSE))</f>
        <v>R</v>
      </c>
      <c r="J272" s="16" t="str">
        <f>IF($C272="B",VLOOKUP($A272,Bat!$A$4:$BF$2320,J$1,FALSE),VLOOKUP($A272,Pit!$A$4:$BA$1686,J$2,FALSE))</f>
        <v>R</v>
      </c>
      <c r="K272" s="16" t="str">
        <f>IF($C272="B",VLOOKUP($A272,Bat!$A$4:$BF$2320,K$1,FALSE),VLOOKUP($A272,Pit!$A$4:$BA$1686,K$2,FALSE))</f>
        <v>High</v>
      </c>
      <c r="L272" s="17" t="str">
        <f>IF($C272="B",VLOOKUP($A272,Bat!$A$4:$BF$2320,L$1,FALSE),VLOOKUP($A272,Pit!$A$4:$BA$1686,L$2,FALSE))</f>
        <v>High</v>
      </c>
      <c r="M272" s="16">
        <f>IF($C272="B",VLOOKUP($A272,Bat!$A$4:$BF$2320,M$1,FALSE),VLOOKUP($A272,Pit!$A$4:$BA$1686,M$2,FALSE))</f>
        <v>5</v>
      </c>
      <c r="N272" s="16">
        <f>IF($C272="B",VLOOKUP($A272,Bat!$A$4:$BF$2320,N$1,FALSE),VLOOKUP($A272,Pit!$A$4:$BA$1686,N$2,FALSE))</f>
        <v>6</v>
      </c>
      <c r="O272" s="16">
        <f>IF($C272="B",VLOOKUP($A272,Bat!$A$4:$BF$2320,O$1,FALSE),VLOOKUP($A272,Pit!$A$4:$BA$1686,O$2,FALSE))</f>
        <v>4</v>
      </c>
      <c r="P272" s="16">
        <f>IF($C272="B",VLOOKUP($A272,Bat!$A$4:$BF$2320,P$1,FALSE),VLOOKUP($A272,Pit!$A$4:$BA$1686,P$2,FALSE))</f>
        <v>1</v>
      </c>
      <c r="Q272" s="17">
        <f>IF($C272="B",VLOOKUP($A272,Bat!$A$4:$BF$2320,Q$1,FALSE),VLOOKUP($A272,Pit!$A$4:$BA$1686,Q$2,FALSE))</f>
        <v>3</v>
      </c>
      <c r="R272" s="18">
        <f>IF($C272="B",VLOOKUP($A272,Bat!$A$4:$BF$2320,R$1,FALSE),VLOOKUP($A272,Pit!$A$4:$BA$1686,R$2,FALSE))</f>
        <v>9.8470192273229031</v>
      </c>
      <c r="S272" s="19">
        <f>IF($C272="B",VLOOKUP($A272,Bat!$A$4:$BF$2320,S$1,FALSE),VLOOKUP($A272,Pit!$A$4:$BA$1686,S$2,FALSE))</f>
        <v>1.8186106778161568</v>
      </c>
      <c r="T272" s="20" t="str">
        <f>IF($C272="B",VLOOKUP($A272,Bat!$A$4:$BF$2320,T$1,FALSE),VLOOKUP($A272,Pit!$A$4:$BA$1686,T$2,FALSE))</f>
        <v>$230k</v>
      </c>
      <c r="U272" s="17" t="str">
        <f>VLOOKUP(IF($C272="B",VLOOKUP($A272,Bat!$A$4:$AU$2320,U$1,FALSE),VLOOKUP($A272,Pit!$A$4:$BE$1686,U$2,FALSE)),COND!$A$35:$B$41,2,FALSE)</f>
        <v>??</v>
      </c>
      <c r="V272" s="21">
        <f>IF($C272="B",VLOOKUP($A272,Bat!$A$4:$AT$2284,46,FALSE),VLOOKUP($A272,Pit!$A$4:$BD$1664,56,FALSE))</f>
        <v>37</v>
      </c>
      <c r="W272" s="16">
        <f t="shared" si="22"/>
        <v>999</v>
      </c>
      <c r="X272" s="16"/>
      <c r="Y272" s="22">
        <f t="shared" si="23"/>
        <v>122</v>
      </c>
      <c r="Z272" s="16">
        <f>IFERROR(VLOOKUP($D272,Results37!$F$3:$L$1396,Z$1,FALSE),"")</f>
        <v>268</v>
      </c>
      <c r="AA272" s="47">
        <f>IF(ISERROR(VLOOKUP(D272,Results37!$F$3:$O$399,AA$1,FALSE)),"",IF(VLOOKUP(D272,Results37!$F$3:$O$399,AA$1+1,FALSE)=1,"S"&amp;VLOOKUP(D272,Results37!$F$3:$O$399,AA$1,FALSE),VLOOKUP(D272,Results37!$F$3:$O$399,AA$1,FALSE)))</f>
        <v>11</v>
      </c>
      <c r="AB272" s="16">
        <f>IFERROR(VLOOKUP($D272,Results37!$F$3:$L$1396,AB$1,FALSE),"")</f>
        <v>2</v>
      </c>
      <c r="AC272" s="16" t="str">
        <f>IFERROR(VLOOKUP($D272,Results37!$F$3:$L$1396,AC$1,FALSE),"")</f>
        <v>Kalamazoo Badgers</v>
      </c>
      <c r="AD272" s="16" t="str">
        <f t="shared" si="24"/>
        <v/>
      </c>
      <c r="AE272" s="20" t="str">
        <f>IF(ISERROR(VLOOKUP($AC272&amp;"-"&amp;$F272&amp;" "&amp;G272,Bonuses!$B$1:$G$1006,4,FALSE)),"",INT(VLOOKUP($AC272&amp;"-"&amp;$F272&amp;" "&amp;$G272,Bonuses!$B$1:$G$1006,4,FALSE)))</f>
        <v/>
      </c>
      <c r="AF272" s="16" t="str">
        <f>IF(ISERROR(VLOOKUP($AC272&amp;"-"&amp;$F272,Bonuses!$B$1:$G$1006,5,FALSE)),"",IF(VLOOKUP($AC272&amp;"-"&amp;$F272,Bonuses!$B$1:$G$1006,5,FALSE)="","",VLOOKUP($AC272&amp;"-"&amp;$F272,Bonuses!$B$1:$G$1006,6,FALSE)&amp;" yrs, "&amp;VLOOKUP($AC272&amp;"-"&amp;$F272,Bonuses!$B$1:$G$1006,5,FALSE)))</f>
        <v/>
      </c>
    </row>
    <row r="273" spans="1:32" s="21" customFormat="1" x14ac:dyDescent="0.25">
      <c r="A273" s="21" t="s">
        <v>1933</v>
      </c>
      <c r="B273" s="21">
        <f t="shared" si="20"/>
        <v>1</v>
      </c>
      <c r="C273" s="21" t="str">
        <f t="shared" si="21"/>
        <v>B</v>
      </c>
      <c r="D273" s="17">
        <f>IF($C273="B",VLOOKUP($A273,Bat!$A$4:$BF$2320,D$1,FALSE),VLOOKUP($A273,Pit!$A$4:$BA$1686,D$2,FALSE))</f>
        <v>14616</v>
      </c>
      <c r="E273" s="16" t="str">
        <f>IF($C273="B",VLOOKUP($A273,Bat!$A$4:$BF$2320,E$1,FALSE),VLOOKUP($A273,Pit!$A$4:$BA$1686,E$2,FALSE))</f>
        <v>2B</v>
      </c>
      <c r="F273" s="16" t="str">
        <f>IF($C273="B",VLOOKUP($A273,Bat!$A$4:$BF$2320,F$1,FALSE),VLOOKUP($A273,Pit!$A$4:$BA$1686,F$2,FALSE))</f>
        <v>Stephen</v>
      </c>
      <c r="G273" s="16" t="str">
        <f>IF($C273="B",VLOOKUP($A273,Bat!$A$4:$BF$2320,G$1,FALSE),VLOOKUP($A273,Pit!$A$4:$BA$1686,G$2,FALSE))</f>
        <v>MacFeat</v>
      </c>
      <c r="H273" s="16">
        <f>IF($C273="B",VLOOKUP($A273,Bat!$A$4:$BF$2320,H$1,FALSE),VLOOKUP($A273,Pit!$A$4:$BA$1686,H$2,FALSE))</f>
        <v>21</v>
      </c>
      <c r="I273" s="16" t="str">
        <f>IF($C273="B",VLOOKUP($A273,Bat!$A$4:$BF$2320,I$1,FALSE),VLOOKUP($A273,Pit!$A$4:$BA$1686,I$2,FALSE))</f>
        <v>S</v>
      </c>
      <c r="J273" s="16" t="str">
        <f>IF($C273="B",VLOOKUP($A273,Bat!$A$4:$BF$2320,J$1,FALSE),VLOOKUP($A273,Pit!$A$4:$BA$1686,J$2,FALSE))</f>
        <v>R</v>
      </c>
      <c r="K273" s="16" t="str">
        <f>IF($C273="B",VLOOKUP($A273,Bat!$A$4:$BF$2320,K$1,FALSE),VLOOKUP($A273,Pit!$A$4:$BA$1686,K$2,FALSE))</f>
        <v>High</v>
      </c>
      <c r="L273" s="17" t="str">
        <f>IF($C273="B",VLOOKUP($A273,Bat!$A$4:$BF$2320,L$1,FALSE),VLOOKUP($A273,Pit!$A$4:$BA$1686,L$2,FALSE))</f>
        <v>Low</v>
      </c>
      <c r="M273" s="16">
        <f>IF($C273="B",VLOOKUP($A273,Bat!$A$4:$BF$2320,M$1,FALSE),VLOOKUP($A273,Pit!$A$4:$BA$1686,M$2,FALSE))</f>
        <v>3</v>
      </c>
      <c r="N273" s="16">
        <f>IF($C273="B",VLOOKUP($A273,Bat!$A$4:$BF$2320,N$1,FALSE),VLOOKUP($A273,Pit!$A$4:$BA$1686,N$2,FALSE))</f>
        <v>5</v>
      </c>
      <c r="O273" s="16">
        <f>IF($C273="B",VLOOKUP($A273,Bat!$A$4:$BF$2320,O$1,FALSE),VLOOKUP($A273,Pit!$A$4:$BA$1686,O$2,FALSE))</f>
        <v>3</v>
      </c>
      <c r="P273" s="16">
        <f>IF($C273="B",VLOOKUP($A273,Bat!$A$4:$BF$2320,P$1,FALSE),VLOOKUP($A273,Pit!$A$4:$BA$1686,P$2,FALSE))</f>
        <v>7</v>
      </c>
      <c r="Q273" s="17">
        <f>IF($C273="B",VLOOKUP($A273,Bat!$A$4:$BF$2320,Q$1,FALSE),VLOOKUP($A273,Pit!$A$4:$BA$1686,Q$2,FALSE))</f>
        <v>2</v>
      </c>
      <c r="R273" s="18">
        <f>IF($C273="B",VLOOKUP($A273,Bat!$A$4:$BF$2320,R$1,FALSE),VLOOKUP($A273,Pit!$A$4:$BA$1686,R$2,FALSE))</f>
        <v>4.8194408339811252</v>
      </c>
      <c r="S273" s="19">
        <f>IF($C273="B",VLOOKUP($A273,Bat!$A$4:$BF$2320,S$1,FALSE),VLOOKUP($A273,Pit!$A$4:$BA$1686,S$2,FALSE))</f>
        <v>1.1017965331950195</v>
      </c>
      <c r="T273" s="20" t="str">
        <f>IF($C273="B",VLOOKUP($A273,Bat!$A$4:$BF$2320,T$1,FALSE),VLOOKUP($A273,Pit!$A$4:$BA$1686,T$2,FALSE))</f>
        <v>$180k</v>
      </c>
      <c r="U273" s="17" t="str">
        <f>VLOOKUP(IF($C273="B",VLOOKUP($A273,Bat!$A$4:$AU$2320,U$1,FALSE),VLOOKUP($A273,Pit!$A$4:$BE$1686,U$2,FALSE)),COND!$A$35:$B$41,2,FALSE)</f>
        <v>??</v>
      </c>
      <c r="V273" s="21">
        <f>IF($C273="B",VLOOKUP($A273,Bat!$A$4:$AT$2284,46,FALSE),VLOOKUP($A273,Pit!$A$4:$BD$1664,56,FALSE))</f>
        <v>127</v>
      </c>
      <c r="W273" s="16">
        <f t="shared" si="22"/>
        <v>999</v>
      </c>
      <c r="X273" s="16"/>
      <c r="Y273" s="22">
        <f t="shared" si="23"/>
        <v>262</v>
      </c>
      <c r="Z273" s="16">
        <f>IFERROR(VLOOKUP($D273,Results37!$F$3:$L$1396,Z$1,FALSE),"")</f>
        <v>269</v>
      </c>
      <c r="AA273" s="47">
        <f>IF(ISERROR(VLOOKUP(D273,Results37!$F$3:$O$399,AA$1,FALSE)),"",IF(VLOOKUP(D273,Results37!$F$3:$O$399,AA$1+1,FALSE)=1,"S"&amp;VLOOKUP(D273,Results37!$F$3:$O$399,AA$1,FALSE),VLOOKUP(D273,Results37!$F$3:$O$399,AA$1,FALSE)))</f>
        <v>11</v>
      </c>
      <c r="AB273" s="16">
        <f>IFERROR(VLOOKUP($D273,Results37!$F$3:$L$1396,AB$1,FALSE),"")</f>
        <v>3</v>
      </c>
      <c r="AC273" s="16" t="str">
        <f>IFERROR(VLOOKUP($D273,Results37!$F$3:$L$1396,AC$1,FALSE),"")</f>
        <v>San Juan Coqui</v>
      </c>
      <c r="AD273" s="16" t="str">
        <f t="shared" si="24"/>
        <v/>
      </c>
      <c r="AE273" s="20" t="str">
        <f>IF(ISERROR(VLOOKUP($AC273&amp;"-"&amp;$F273&amp;" "&amp;G273,Bonuses!$B$1:$G$1006,4,FALSE)),"",INT(VLOOKUP($AC273&amp;"-"&amp;$F273&amp;" "&amp;$G273,Bonuses!$B$1:$G$1006,4,FALSE)))</f>
        <v/>
      </c>
      <c r="AF273" s="16" t="str">
        <f>IF(ISERROR(VLOOKUP($AC273&amp;"-"&amp;$F273,Bonuses!$B$1:$G$1006,5,FALSE)),"",IF(VLOOKUP($AC273&amp;"-"&amp;$F273,Bonuses!$B$1:$G$1006,5,FALSE)="","",VLOOKUP($AC273&amp;"-"&amp;$F273,Bonuses!$B$1:$G$1006,6,FALSE)&amp;" yrs, "&amp;VLOOKUP($AC273&amp;"-"&amp;$F273,Bonuses!$B$1:$G$1006,5,FALSE)))</f>
        <v/>
      </c>
    </row>
    <row r="274" spans="1:32" s="21" customFormat="1" x14ac:dyDescent="0.25">
      <c r="A274" s="21" t="s">
        <v>2952</v>
      </c>
      <c r="B274" s="21">
        <f t="shared" si="20"/>
        <v>1</v>
      </c>
      <c r="C274" s="21" t="str">
        <f t="shared" si="21"/>
        <v>P</v>
      </c>
      <c r="D274" s="17">
        <f>IF($C274="B",VLOOKUP($A274,Bat!$A$4:$BF$2320,D$1,FALSE),VLOOKUP($A274,Pit!$A$4:$BA$1686,D$2,FALSE))</f>
        <v>3866</v>
      </c>
      <c r="E274" s="16" t="str">
        <f>IF($C274="B",VLOOKUP($A274,Bat!$A$4:$BF$2320,E$1,FALSE),VLOOKUP($A274,Pit!$A$4:$BA$1686,E$2,FALSE))</f>
        <v>RP</v>
      </c>
      <c r="F274" s="16" t="str">
        <f>IF($C274="B",VLOOKUP($A274,Bat!$A$4:$BF$2320,F$1,FALSE),VLOOKUP($A274,Pit!$A$4:$BA$1686,F$2,FALSE))</f>
        <v>Rhys</v>
      </c>
      <c r="G274" s="16" t="str">
        <f>IF($C274="B",VLOOKUP($A274,Bat!$A$4:$BF$2320,G$1,FALSE),VLOOKUP($A274,Pit!$A$4:$BA$1686,G$2,FALSE))</f>
        <v>Vivian</v>
      </c>
      <c r="H274" s="16">
        <f>IF($C274="B",VLOOKUP($A274,Bat!$A$4:$BF$2320,H$1,FALSE),VLOOKUP($A274,Pit!$A$4:$BA$1686,H$2,FALSE))</f>
        <v>22</v>
      </c>
      <c r="I274" s="16" t="str">
        <f>IF($C274="B",VLOOKUP($A274,Bat!$A$4:$BF$2320,I$1,FALSE),VLOOKUP($A274,Pit!$A$4:$BA$1686,I$2,FALSE))</f>
        <v>R</v>
      </c>
      <c r="J274" s="16" t="str">
        <f>IF($C274="B",VLOOKUP($A274,Bat!$A$4:$BF$2320,J$1,FALSE),VLOOKUP($A274,Pit!$A$4:$BA$1686,J$2,FALSE))</f>
        <v>R</v>
      </c>
      <c r="K274" s="16" t="str">
        <f>IF($C274="B",VLOOKUP($A274,Bat!$A$4:$BF$2320,K$1,FALSE),VLOOKUP($A274,Pit!$A$4:$BA$1686,K$2,FALSE))</f>
        <v>Normal</v>
      </c>
      <c r="L274" s="17" t="str">
        <f>IF($C274="B",VLOOKUP($A274,Bat!$A$4:$BF$2320,L$1,FALSE),VLOOKUP($A274,Pit!$A$4:$BA$1686,L$2,FALSE))</f>
        <v>Normal</v>
      </c>
      <c r="M274" s="16">
        <f>IF($C274="B",VLOOKUP($A274,Bat!$A$4:$BF$2320,M$1,FALSE),VLOOKUP($A274,Pit!$A$4:$BA$1686,M$2,FALSE))</f>
        <v>5</v>
      </c>
      <c r="N274" s="16">
        <f>IF($C274="B",VLOOKUP($A274,Bat!$A$4:$BF$2320,N$1,FALSE),VLOOKUP($A274,Pit!$A$4:$BA$1686,N$2,FALSE))</f>
        <v>1</v>
      </c>
      <c r="O274" s="16">
        <f>IF($C274="B",VLOOKUP($A274,Bat!$A$4:$BF$2320,O$1,FALSE),VLOOKUP($A274,Pit!$A$4:$BA$1686,O$2,FALSE))</f>
        <v>4</v>
      </c>
      <c r="P274" s="16" t="str">
        <f>IF($C274="B",VLOOKUP($A274,Bat!$A$4:$BF$2320,P$1,FALSE),VLOOKUP($A274,Pit!$A$4:$BA$1686,P$2,FALSE))</f>
        <v>90-92 Mph</v>
      </c>
      <c r="Q274" s="17">
        <f>IF($C274="B",VLOOKUP($A274,Bat!$A$4:$BF$2320,Q$1,FALSE),VLOOKUP($A274,Pit!$A$4:$BA$1686,Q$2,FALSE))</f>
        <v>10</v>
      </c>
      <c r="R274" s="18">
        <f>IF($C274="B",VLOOKUP($A274,Bat!$A$4:$BF$2320,R$1,FALSE),VLOOKUP($A274,Pit!$A$4:$BA$1686,R$2,FALSE))</f>
        <v>20.707134617805441</v>
      </c>
      <c r="S274" s="19">
        <f>IF($C274="B",VLOOKUP($A274,Bat!$A$4:$BF$2320,S$1,FALSE),VLOOKUP($A274,Pit!$A$4:$BA$1686,S$2,FALSE))</f>
        <v>0.76156919489364727</v>
      </c>
      <c r="T274" s="20" t="str">
        <f>IF($C274="B",VLOOKUP($A274,Bat!$A$4:$BF$2320,T$1,FALSE),VLOOKUP($A274,Pit!$A$4:$BA$1686,T$2,FALSE))</f>
        <v>-</v>
      </c>
      <c r="U274" s="17" t="str">
        <f>VLOOKUP(IF($C274="B",VLOOKUP($A274,Bat!$A$4:$AU$2320,U$1,FALSE),VLOOKUP($A274,Pit!$A$4:$BE$1686,U$2,FALSE)),COND!$A$35:$B$41,2,FALSE)</f>
        <v>??</v>
      </c>
      <c r="V274" s="21">
        <f>IF($C274="B",VLOOKUP($A274,Bat!$A$4:$AT$2284,46,FALSE),VLOOKUP($A274,Pit!$A$4:$BD$1664,56,FALSE))</f>
        <v>348</v>
      </c>
      <c r="W274" s="16">
        <f t="shared" si="22"/>
        <v>999</v>
      </c>
      <c r="X274" s="16"/>
      <c r="Y274" s="22">
        <f t="shared" si="23"/>
        <v>359</v>
      </c>
      <c r="Z274" s="16">
        <f>IFERROR(VLOOKUP($D274,Results37!$F$3:$L$1396,Z$1,FALSE),"")</f>
        <v>270</v>
      </c>
      <c r="AA274" s="47">
        <f>IF(ISERROR(VLOOKUP(D274,Results37!$F$3:$O$399,AA$1,FALSE)),"",IF(VLOOKUP(D274,Results37!$F$3:$O$399,AA$1+1,FALSE)=1,"S"&amp;VLOOKUP(D274,Results37!$F$3:$O$399,AA$1,FALSE),VLOOKUP(D274,Results37!$F$3:$O$399,AA$1,FALSE)))</f>
        <v>11</v>
      </c>
      <c r="AB274" s="16">
        <f>IFERROR(VLOOKUP($D274,Results37!$F$3:$L$1396,AB$1,FALSE),"")</f>
        <v>4</v>
      </c>
      <c r="AC274" s="16" t="str">
        <f>IFERROR(VLOOKUP($D274,Results37!$F$3:$L$1396,AC$1,FALSE),"")</f>
        <v>Amsterdam Lions</v>
      </c>
      <c r="AD274" s="16" t="str">
        <f t="shared" si="24"/>
        <v/>
      </c>
      <c r="AE274" s="20" t="str">
        <f>IF(ISERROR(VLOOKUP($AC274&amp;"-"&amp;$F274&amp;" "&amp;G274,Bonuses!$B$1:$G$1006,4,FALSE)),"",INT(VLOOKUP($AC274&amp;"-"&amp;$F274&amp;" "&amp;$G274,Bonuses!$B$1:$G$1006,4,FALSE)))</f>
        <v/>
      </c>
      <c r="AF274" s="16" t="str">
        <f>IF(ISERROR(VLOOKUP($AC274&amp;"-"&amp;$F274,Bonuses!$B$1:$G$1006,5,FALSE)),"",IF(VLOOKUP($AC274&amp;"-"&amp;$F274,Bonuses!$B$1:$G$1006,5,FALSE)="","",VLOOKUP($AC274&amp;"-"&amp;$F274,Bonuses!$B$1:$G$1006,6,FALSE)&amp;" yrs, "&amp;VLOOKUP($AC274&amp;"-"&amp;$F274,Bonuses!$B$1:$G$1006,5,FALSE)))</f>
        <v/>
      </c>
    </row>
    <row r="275" spans="1:32" s="21" customFormat="1" x14ac:dyDescent="0.25">
      <c r="A275" s="21" t="s">
        <v>1936</v>
      </c>
      <c r="B275" s="21">
        <f t="shared" si="20"/>
        <v>1</v>
      </c>
      <c r="C275" s="21" t="str">
        <f t="shared" si="21"/>
        <v>B</v>
      </c>
      <c r="D275" s="17">
        <f>IF($C275="B",VLOOKUP($A275,Bat!$A$4:$BF$2320,D$1,FALSE),VLOOKUP($A275,Pit!$A$4:$BA$1686,D$2,FALSE))</f>
        <v>16039</v>
      </c>
      <c r="E275" s="16" t="str">
        <f>IF($C275="B",VLOOKUP($A275,Bat!$A$4:$BF$2320,E$1,FALSE),VLOOKUP($A275,Pit!$A$4:$BA$1686,E$2,FALSE))</f>
        <v>2B</v>
      </c>
      <c r="F275" s="16" t="str">
        <f>IF($C275="B",VLOOKUP($A275,Bat!$A$4:$BF$2320,F$1,FALSE),VLOOKUP($A275,Pit!$A$4:$BA$1686,F$2,FALSE))</f>
        <v>Pedro</v>
      </c>
      <c r="G275" s="16" t="str">
        <f>IF($C275="B",VLOOKUP($A275,Bat!$A$4:$BF$2320,G$1,FALSE),VLOOKUP($A275,Pit!$A$4:$BA$1686,G$2,FALSE))</f>
        <v>Martínez</v>
      </c>
      <c r="H275" s="16">
        <f>IF($C275="B",VLOOKUP($A275,Bat!$A$4:$BF$2320,H$1,FALSE),VLOOKUP($A275,Pit!$A$4:$BA$1686,H$2,FALSE))</f>
        <v>21</v>
      </c>
      <c r="I275" s="16" t="str">
        <f>IF($C275="B",VLOOKUP($A275,Bat!$A$4:$BF$2320,I$1,FALSE),VLOOKUP($A275,Pit!$A$4:$BA$1686,I$2,FALSE))</f>
        <v>R</v>
      </c>
      <c r="J275" s="16" t="str">
        <f>IF($C275="B",VLOOKUP($A275,Bat!$A$4:$BF$2320,J$1,FALSE),VLOOKUP($A275,Pit!$A$4:$BA$1686,J$2,FALSE))</f>
        <v>R</v>
      </c>
      <c r="K275" s="16" t="str">
        <f>IF($C275="B",VLOOKUP($A275,Bat!$A$4:$BF$2320,K$1,FALSE),VLOOKUP($A275,Pit!$A$4:$BA$1686,K$2,FALSE))</f>
        <v>Normal</v>
      </c>
      <c r="L275" s="17" t="str">
        <f>IF($C275="B",VLOOKUP($A275,Bat!$A$4:$BF$2320,L$1,FALSE),VLOOKUP($A275,Pit!$A$4:$BA$1686,L$2,FALSE))</f>
        <v>Low</v>
      </c>
      <c r="M275" s="16">
        <f>IF($C275="B",VLOOKUP($A275,Bat!$A$4:$BF$2320,M$1,FALSE),VLOOKUP($A275,Pit!$A$4:$BA$1686,M$2,FALSE))</f>
        <v>4</v>
      </c>
      <c r="N275" s="16">
        <f>IF($C275="B",VLOOKUP($A275,Bat!$A$4:$BF$2320,N$1,FALSE),VLOOKUP($A275,Pit!$A$4:$BA$1686,N$2,FALSE))</f>
        <v>3</v>
      </c>
      <c r="O275" s="16">
        <f>IF($C275="B",VLOOKUP($A275,Bat!$A$4:$BF$2320,O$1,FALSE),VLOOKUP($A275,Pit!$A$4:$BA$1686,O$2,FALSE))</f>
        <v>2</v>
      </c>
      <c r="P275" s="16">
        <f>IF($C275="B",VLOOKUP($A275,Bat!$A$4:$BF$2320,P$1,FALSE),VLOOKUP($A275,Pit!$A$4:$BA$1686,P$2,FALSE))</f>
        <v>3</v>
      </c>
      <c r="Q275" s="17">
        <f>IF($C275="B",VLOOKUP($A275,Bat!$A$4:$BF$2320,Q$1,FALSE),VLOOKUP($A275,Pit!$A$4:$BA$1686,Q$2,FALSE))</f>
        <v>6</v>
      </c>
      <c r="R275" s="18">
        <f>IF($C275="B",VLOOKUP($A275,Bat!$A$4:$BF$2320,R$1,FALSE),VLOOKUP($A275,Pit!$A$4:$BA$1686,R$2,FALSE))</f>
        <v>3.6483607196667629</v>
      </c>
      <c r="S275" s="19">
        <f>IF($C275="B",VLOOKUP($A275,Bat!$A$4:$BF$2320,S$1,FALSE),VLOOKUP($A275,Pit!$A$4:$BA$1686,S$2,FALSE))</f>
        <v>0.93482811922920506</v>
      </c>
      <c r="T275" s="20" t="str">
        <f>IF($C275="B",VLOOKUP($A275,Bat!$A$4:$BF$2320,T$1,FALSE),VLOOKUP($A275,Pit!$A$4:$BA$1686,T$2,FALSE))</f>
        <v>$190k</v>
      </c>
      <c r="U275" s="17" t="str">
        <f>VLOOKUP(IF($C275="B",VLOOKUP($A275,Bat!$A$4:$AU$2320,U$1,FALSE),VLOOKUP($A275,Pit!$A$4:$BE$1686,U$2,FALSE)),COND!$A$35:$B$41,2,FALSE)</f>
        <v>??</v>
      </c>
      <c r="V275" s="21">
        <f>IF($C275="B",VLOOKUP($A275,Bat!$A$4:$AT$2284,46,FALSE),VLOOKUP($A275,Pit!$A$4:$BD$1664,56,FALSE))</f>
        <v>235</v>
      </c>
      <c r="W275" s="16">
        <f t="shared" si="22"/>
        <v>999</v>
      </c>
      <c r="X275" s="16"/>
      <c r="Y275" s="22">
        <f t="shared" si="23"/>
        <v>309</v>
      </c>
      <c r="Z275" s="16">
        <f>IFERROR(VLOOKUP($D275,Results37!$F$3:$L$1396,Z$1,FALSE),"")</f>
        <v>271</v>
      </c>
      <c r="AA275" s="47">
        <f>IF(ISERROR(VLOOKUP(D275,Results37!$F$3:$O$399,AA$1,FALSE)),"",IF(VLOOKUP(D275,Results37!$F$3:$O$399,AA$1+1,FALSE)=1,"S"&amp;VLOOKUP(D275,Results37!$F$3:$O$399,AA$1,FALSE),VLOOKUP(D275,Results37!$F$3:$O$399,AA$1,FALSE)))</f>
        <v>11</v>
      </c>
      <c r="AB275" s="16">
        <f>IFERROR(VLOOKUP($D275,Results37!$F$3:$L$1396,AB$1,FALSE),"")</f>
        <v>5</v>
      </c>
      <c r="AC275" s="16" t="str">
        <f>IFERROR(VLOOKUP($D275,Results37!$F$3:$L$1396,AC$1,FALSE),"")</f>
        <v>London Underground</v>
      </c>
      <c r="AD275" s="16" t="str">
        <f t="shared" si="24"/>
        <v/>
      </c>
      <c r="AE275" s="20" t="str">
        <f>IF(ISERROR(VLOOKUP($AC275&amp;"-"&amp;$F275&amp;" "&amp;G275,Bonuses!$B$1:$G$1006,4,FALSE)),"",INT(VLOOKUP($AC275&amp;"-"&amp;$F275&amp;" "&amp;$G275,Bonuses!$B$1:$G$1006,4,FALSE)))</f>
        <v/>
      </c>
      <c r="AF275" s="16" t="str">
        <f>IF(ISERROR(VLOOKUP($AC275&amp;"-"&amp;$F275,Bonuses!$B$1:$G$1006,5,FALSE)),"",IF(VLOOKUP($AC275&amp;"-"&amp;$F275,Bonuses!$B$1:$G$1006,5,FALSE)="","",VLOOKUP($AC275&amp;"-"&amp;$F275,Bonuses!$B$1:$G$1006,6,FALSE)&amp;" yrs, "&amp;VLOOKUP($AC275&amp;"-"&amp;$F275,Bonuses!$B$1:$G$1006,5,FALSE)))</f>
        <v/>
      </c>
    </row>
    <row r="276" spans="1:32" s="21" customFormat="1" x14ac:dyDescent="0.25">
      <c r="A276" s="21" t="s">
        <v>2643</v>
      </c>
      <c r="B276" s="21">
        <f t="shared" si="20"/>
        <v>1</v>
      </c>
      <c r="C276" s="21" t="str">
        <f t="shared" si="21"/>
        <v>P</v>
      </c>
      <c r="D276" s="17">
        <f>IF($C276="B",VLOOKUP($A276,Bat!$A$4:$BF$2320,D$1,FALSE),VLOOKUP($A276,Pit!$A$4:$BA$1686,D$2,FALSE))</f>
        <v>16114</v>
      </c>
      <c r="E276" s="16" t="str">
        <f>IF($C276="B",VLOOKUP($A276,Bat!$A$4:$BF$2320,E$1,FALSE),VLOOKUP($A276,Pit!$A$4:$BA$1686,E$2,FALSE))</f>
        <v>RP</v>
      </c>
      <c r="F276" s="16" t="str">
        <f>IF($C276="B",VLOOKUP($A276,Bat!$A$4:$BF$2320,F$1,FALSE),VLOOKUP($A276,Pit!$A$4:$BA$1686,F$2,FALSE))</f>
        <v>Kiichi</v>
      </c>
      <c r="G276" s="16" t="str">
        <f>IF($C276="B",VLOOKUP($A276,Bat!$A$4:$BF$2320,G$1,FALSE),VLOOKUP($A276,Pit!$A$4:$BA$1686,G$2,FALSE))</f>
        <v>Mizuno</v>
      </c>
      <c r="H276" s="16">
        <f>IF($C276="B",VLOOKUP($A276,Bat!$A$4:$BF$2320,H$1,FALSE),VLOOKUP($A276,Pit!$A$4:$BA$1686,H$2,FALSE))</f>
        <v>18</v>
      </c>
      <c r="I276" s="16" t="str">
        <f>IF($C276="B",VLOOKUP($A276,Bat!$A$4:$BF$2320,I$1,FALSE),VLOOKUP($A276,Pit!$A$4:$BA$1686,I$2,FALSE))</f>
        <v>L</v>
      </c>
      <c r="J276" s="16" t="str">
        <f>IF($C276="B",VLOOKUP($A276,Bat!$A$4:$BF$2320,J$1,FALSE),VLOOKUP($A276,Pit!$A$4:$BA$1686,J$2,FALSE))</f>
        <v>L</v>
      </c>
      <c r="K276" s="16" t="str">
        <f>IF($C276="B",VLOOKUP($A276,Bat!$A$4:$BF$2320,K$1,FALSE),VLOOKUP($A276,Pit!$A$4:$BA$1686,K$2,FALSE))</f>
        <v>Low</v>
      </c>
      <c r="L276" s="17" t="str">
        <f>IF($C276="B",VLOOKUP($A276,Bat!$A$4:$BF$2320,L$1,FALSE),VLOOKUP($A276,Pit!$A$4:$BA$1686,L$2,FALSE))</f>
        <v>Normal</v>
      </c>
      <c r="M276" s="16">
        <f>IF($C276="B",VLOOKUP($A276,Bat!$A$4:$BF$2320,M$1,FALSE),VLOOKUP($A276,Pit!$A$4:$BA$1686,M$2,FALSE))</f>
        <v>6</v>
      </c>
      <c r="N276" s="16">
        <f>IF($C276="B",VLOOKUP($A276,Bat!$A$4:$BF$2320,N$1,FALSE),VLOOKUP($A276,Pit!$A$4:$BA$1686,N$2,FALSE))</f>
        <v>1</v>
      </c>
      <c r="O276" s="16">
        <f>IF($C276="B",VLOOKUP($A276,Bat!$A$4:$BF$2320,O$1,FALSE),VLOOKUP($A276,Pit!$A$4:$BA$1686,O$2,FALSE))</f>
        <v>1</v>
      </c>
      <c r="P276" s="16" t="str">
        <f>IF($C276="B",VLOOKUP($A276,Bat!$A$4:$BF$2320,P$1,FALSE),VLOOKUP($A276,Pit!$A$4:$BA$1686,P$2,FALSE))</f>
        <v>93-95 Mph</v>
      </c>
      <c r="Q276" s="17">
        <f>IF($C276="B",VLOOKUP($A276,Bat!$A$4:$BF$2320,Q$1,FALSE),VLOOKUP($A276,Pit!$A$4:$BA$1686,Q$2,FALSE))</f>
        <v>4</v>
      </c>
      <c r="R276" s="18">
        <f>IF($C276="B",VLOOKUP($A276,Bat!$A$4:$BF$2320,R$1,FALSE),VLOOKUP($A276,Pit!$A$4:$BA$1686,R$2,FALSE))</f>
        <v>6.9881193112665692</v>
      </c>
      <c r="S276" s="19">
        <f>IF($C276="B",VLOOKUP($A276,Bat!$A$4:$BF$2320,S$1,FALSE),VLOOKUP($A276,Pit!$A$4:$BA$1686,S$2,FALSE))</f>
        <v>-0.44364691938552309</v>
      </c>
      <c r="T276" s="20" t="str">
        <f>IF($C276="B",VLOOKUP($A276,Bat!$A$4:$BF$2320,T$1,FALSE),VLOOKUP($A276,Pit!$A$4:$BA$1686,T$2,FALSE))</f>
        <v>$200k</v>
      </c>
      <c r="U276" s="17" t="str">
        <f>VLOOKUP(IF($C276="B",VLOOKUP($A276,Bat!$A$4:$AU$2320,U$1,FALSE),VLOOKUP($A276,Pit!$A$4:$BE$1686,U$2,FALSE)),COND!$A$35:$B$41,2,FALSE)</f>
        <v>??</v>
      </c>
      <c r="V276" s="21">
        <f>IF($C276="B",VLOOKUP($A276,Bat!$A$4:$AT$2284,46,FALSE),VLOOKUP($A276,Pit!$A$4:$BD$1664,56,FALSE))</f>
        <v>285</v>
      </c>
      <c r="W276" s="16">
        <f t="shared" si="22"/>
        <v>999</v>
      </c>
      <c r="X276" s="16"/>
      <c r="Y276" s="22">
        <f t="shared" si="23"/>
        <v>1010</v>
      </c>
      <c r="Z276" s="16">
        <f>IFERROR(VLOOKUP($D276,Results37!$F$3:$L$1396,Z$1,FALSE),"")</f>
        <v>272</v>
      </c>
      <c r="AA276" s="47">
        <f>IF(ISERROR(VLOOKUP(D276,Results37!$F$3:$O$399,AA$1,FALSE)),"",IF(VLOOKUP(D276,Results37!$F$3:$O$399,AA$1+1,FALSE)=1,"S"&amp;VLOOKUP(D276,Results37!$F$3:$O$399,AA$1,FALSE),VLOOKUP(D276,Results37!$F$3:$O$399,AA$1,FALSE)))</f>
        <v>11</v>
      </c>
      <c r="AB276" s="16">
        <f>IFERROR(VLOOKUP($D276,Results37!$F$3:$L$1396,AB$1,FALSE),"")</f>
        <v>6</v>
      </c>
      <c r="AC276" s="16" t="str">
        <f>IFERROR(VLOOKUP($D276,Results37!$F$3:$L$1396,AC$1,FALSE),"")</f>
        <v>Scottish Claymores</v>
      </c>
      <c r="AD276" s="16" t="str">
        <f t="shared" si="24"/>
        <v/>
      </c>
      <c r="AE276" s="20" t="str">
        <f>IF(ISERROR(VLOOKUP($AC276&amp;"-"&amp;$F276&amp;" "&amp;G276,Bonuses!$B$1:$G$1006,4,FALSE)),"",INT(VLOOKUP($AC276&amp;"-"&amp;$F276&amp;" "&amp;$G276,Bonuses!$B$1:$G$1006,4,FALSE)))</f>
        <v/>
      </c>
      <c r="AF276" s="16" t="str">
        <f>IF(ISERROR(VLOOKUP($AC276&amp;"-"&amp;$F276,Bonuses!$B$1:$G$1006,5,FALSE)),"",IF(VLOOKUP($AC276&amp;"-"&amp;$F276,Bonuses!$B$1:$G$1006,5,FALSE)="","",VLOOKUP($AC276&amp;"-"&amp;$F276,Bonuses!$B$1:$G$1006,6,FALSE)&amp;" yrs, "&amp;VLOOKUP($AC276&amp;"-"&amp;$F276,Bonuses!$B$1:$G$1006,5,FALSE)))</f>
        <v/>
      </c>
    </row>
    <row r="277" spans="1:32" s="21" customFormat="1" x14ac:dyDescent="0.25">
      <c r="A277" s="21" t="s">
        <v>2236</v>
      </c>
      <c r="B277" s="21">
        <f t="shared" si="20"/>
        <v>1</v>
      </c>
      <c r="C277" s="21" t="str">
        <f t="shared" si="21"/>
        <v>B</v>
      </c>
      <c r="D277" s="17">
        <f>IF($C277="B",VLOOKUP($A277,Bat!$A$4:$BF$2320,D$1,FALSE),VLOOKUP($A277,Pit!$A$4:$BA$1686,D$2,FALSE))</f>
        <v>11452</v>
      </c>
      <c r="E277" s="16" t="str">
        <f>IF($C277="B",VLOOKUP($A277,Bat!$A$4:$BF$2320,E$1,FALSE),VLOOKUP($A277,Pit!$A$4:$BA$1686,E$2,FALSE))</f>
        <v>1B</v>
      </c>
      <c r="F277" s="16" t="str">
        <f>IF($C277="B",VLOOKUP($A277,Bat!$A$4:$BF$2320,F$1,FALSE),VLOOKUP($A277,Pit!$A$4:$BA$1686,F$2,FALSE))</f>
        <v>Yoshihiro</v>
      </c>
      <c r="G277" s="16" t="str">
        <f>IF($C277="B",VLOOKUP($A277,Bat!$A$4:$BF$2320,G$1,FALSE),VLOOKUP($A277,Pit!$A$4:$BA$1686,G$2,FALSE))</f>
        <v>Ogawa</v>
      </c>
      <c r="H277" s="16">
        <f>IF($C277="B",VLOOKUP($A277,Bat!$A$4:$BF$2320,H$1,FALSE),VLOOKUP($A277,Pit!$A$4:$BA$1686,H$2,FALSE))</f>
        <v>21</v>
      </c>
      <c r="I277" s="16" t="str">
        <f>IF($C277="B",VLOOKUP($A277,Bat!$A$4:$BF$2320,I$1,FALSE),VLOOKUP($A277,Pit!$A$4:$BA$1686,I$2,FALSE))</f>
        <v>R</v>
      </c>
      <c r="J277" s="16" t="str">
        <f>IF($C277="B",VLOOKUP($A277,Bat!$A$4:$BF$2320,J$1,FALSE),VLOOKUP($A277,Pit!$A$4:$BA$1686,J$2,FALSE))</f>
        <v>R</v>
      </c>
      <c r="K277" s="16" t="str">
        <f>IF($C277="B",VLOOKUP($A277,Bat!$A$4:$BF$2320,K$1,FALSE),VLOOKUP($A277,Pit!$A$4:$BA$1686,K$2,FALSE))</f>
        <v>High</v>
      </c>
      <c r="L277" s="17" t="str">
        <f>IF($C277="B",VLOOKUP($A277,Bat!$A$4:$BF$2320,L$1,FALSE),VLOOKUP($A277,Pit!$A$4:$BA$1686,L$2,FALSE))</f>
        <v>Normal</v>
      </c>
      <c r="M277" s="16">
        <f>IF($C277="B",VLOOKUP($A277,Bat!$A$4:$BF$2320,M$1,FALSE),VLOOKUP($A277,Pit!$A$4:$BA$1686,M$2,FALSE))</f>
        <v>1</v>
      </c>
      <c r="N277" s="16">
        <f>IF($C277="B",VLOOKUP($A277,Bat!$A$4:$BF$2320,N$1,FALSE),VLOOKUP($A277,Pit!$A$4:$BA$1686,N$2,FALSE))</f>
        <v>2</v>
      </c>
      <c r="O277" s="16">
        <f>IF($C277="B",VLOOKUP($A277,Bat!$A$4:$BF$2320,O$1,FALSE),VLOOKUP($A277,Pit!$A$4:$BA$1686,O$2,FALSE))</f>
        <v>2</v>
      </c>
      <c r="P277" s="16">
        <f>IF($C277="B",VLOOKUP($A277,Bat!$A$4:$BF$2320,P$1,FALSE),VLOOKUP($A277,Pit!$A$4:$BA$1686,P$2,FALSE))</f>
        <v>1</v>
      </c>
      <c r="Q277" s="17">
        <f>IF($C277="B",VLOOKUP($A277,Bat!$A$4:$BF$2320,Q$1,FALSE),VLOOKUP($A277,Pit!$A$4:$BA$1686,Q$2,FALSE))</f>
        <v>4</v>
      </c>
      <c r="R277" s="18">
        <f>IF($C277="B",VLOOKUP($A277,Bat!$A$4:$BF$2320,R$1,FALSE),VLOOKUP($A277,Pit!$A$4:$BA$1686,R$2,FALSE))</f>
        <v>-12.053096044441389</v>
      </c>
      <c r="S277" s="19">
        <f>IF($C277="B",VLOOKUP($A277,Bat!$A$4:$BF$2320,S$1,FALSE),VLOOKUP($A277,Pit!$A$4:$BA$1686,S$2,FALSE))</f>
        <v>-1.3038294250420963</v>
      </c>
      <c r="T277" s="20" t="str">
        <f>IF($C277="B",VLOOKUP($A277,Bat!$A$4:$BF$2320,T$1,FALSE),VLOOKUP($A277,Pit!$A$4:$BA$1686,T$2,FALSE))</f>
        <v>$230k</v>
      </c>
      <c r="U277" s="17" t="str">
        <f>VLOOKUP(IF($C277="B",VLOOKUP($A277,Bat!$A$4:$AU$2320,U$1,FALSE),VLOOKUP($A277,Pit!$A$4:$BE$1686,U$2,FALSE)),COND!$A$35:$B$41,2,FALSE)</f>
        <v>??</v>
      </c>
      <c r="V277" s="21">
        <f>IF($C277="B",VLOOKUP($A277,Bat!$A$4:$AT$2284,46,FALSE),VLOOKUP($A277,Pit!$A$4:$BD$1664,56,FALSE))</f>
        <v>133</v>
      </c>
      <c r="W277" s="16">
        <f t="shared" si="22"/>
        <v>999</v>
      </c>
      <c r="X277" s="16"/>
      <c r="Y277" s="22">
        <f t="shared" si="23"/>
        <v>1342</v>
      </c>
      <c r="Z277" s="16">
        <f>IFERROR(VLOOKUP($D277,Results37!$F$3:$L$1396,Z$1,FALSE),"")</f>
        <v>273</v>
      </c>
      <c r="AA277" s="47">
        <f>IF(ISERROR(VLOOKUP(D277,Results37!$F$3:$O$399,AA$1,FALSE)),"",IF(VLOOKUP(D277,Results37!$F$3:$O$399,AA$1+1,FALSE)=1,"S"&amp;VLOOKUP(D277,Results37!$F$3:$O$399,AA$1,FALSE),VLOOKUP(D277,Results37!$F$3:$O$399,AA$1,FALSE)))</f>
        <v>11</v>
      </c>
      <c r="AB277" s="16">
        <f>IFERROR(VLOOKUP($D277,Results37!$F$3:$L$1396,AB$1,FALSE),"")</f>
        <v>7</v>
      </c>
      <c r="AC277" s="16" t="str">
        <f>IFERROR(VLOOKUP($D277,Results37!$F$3:$L$1396,AC$1,FALSE),"")</f>
        <v>Toyama Wind Dancers</v>
      </c>
      <c r="AD277" s="16" t="str">
        <f t="shared" si="24"/>
        <v/>
      </c>
      <c r="AE277" s="20" t="str">
        <f>IF(ISERROR(VLOOKUP($AC277&amp;"-"&amp;$F277&amp;" "&amp;G277,Bonuses!$B$1:$G$1006,4,FALSE)),"",INT(VLOOKUP($AC277&amp;"-"&amp;$F277&amp;" "&amp;$G277,Bonuses!$B$1:$G$1006,4,FALSE)))</f>
        <v/>
      </c>
      <c r="AF277" s="16" t="str">
        <f>IF(ISERROR(VLOOKUP($AC277&amp;"-"&amp;$F277,Bonuses!$B$1:$G$1006,5,FALSE)),"",IF(VLOOKUP($AC277&amp;"-"&amp;$F277,Bonuses!$B$1:$G$1006,5,FALSE)="","",VLOOKUP($AC277&amp;"-"&amp;$F277,Bonuses!$B$1:$G$1006,6,FALSE)&amp;" yrs, "&amp;VLOOKUP($AC277&amp;"-"&amp;$F277,Bonuses!$B$1:$G$1006,5,FALSE)))</f>
        <v/>
      </c>
    </row>
    <row r="278" spans="1:32" s="21" customFormat="1" x14ac:dyDescent="0.25">
      <c r="A278" s="21" t="s">
        <v>2760</v>
      </c>
      <c r="B278" s="21">
        <f t="shared" si="20"/>
        <v>1</v>
      </c>
      <c r="C278" s="21" t="str">
        <f t="shared" si="21"/>
        <v>P</v>
      </c>
      <c r="D278" s="17">
        <f>IF($C278="B",VLOOKUP($A278,Bat!$A$4:$BF$2320,D$1,FALSE),VLOOKUP($A278,Pit!$A$4:$BA$1686,D$2,FALSE))</f>
        <v>6283</v>
      </c>
      <c r="E278" s="16" t="str">
        <f>IF($C278="B",VLOOKUP($A278,Bat!$A$4:$BF$2320,E$1,FALSE),VLOOKUP($A278,Pit!$A$4:$BA$1686,E$2,FALSE))</f>
        <v>SP</v>
      </c>
      <c r="F278" s="16" t="str">
        <f>IF($C278="B",VLOOKUP($A278,Bat!$A$4:$BF$2320,F$1,FALSE),VLOOKUP($A278,Pit!$A$4:$BA$1686,F$2,FALSE))</f>
        <v>Bob</v>
      </c>
      <c r="G278" s="16" t="str">
        <f>IF($C278="B",VLOOKUP($A278,Bat!$A$4:$BF$2320,G$1,FALSE),VLOOKUP($A278,Pit!$A$4:$BA$1686,G$2,FALSE))</f>
        <v>Latham</v>
      </c>
      <c r="H278" s="16">
        <f>IF($C278="B",VLOOKUP($A278,Bat!$A$4:$BF$2320,H$1,FALSE),VLOOKUP($A278,Pit!$A$4:$BA$1686,H$2,FALSE))</f>
        <v>21</v>
      </c>
      <c r="I278" s="16" t="str">
        <f>IF($C278="B",VLOOKUP($A278,Bat!$A$4:$BF$2320,I$1,FALSE),VLOOKUP($A278,Pit!$A$4:$BA$1686,I$2,FALSE))</f>
        <v>R</v>
      </c>
      <c r="J278" s="16" t="str">
        <f>IF($C278="B",VLOOKUP($A278,Bat!$A$4:$BF$2320,J$1,FALSE),VLOOKUP($A278,Pit!$A$4:$BA$1686,J$2,FALSE))</f>
        <v>L</v>
      </c>
      <c r="K278" s="16" t="str">
        <f>IF($C278="B",VLOOKUP($A278,Bat!$A$4:$BF$2320,K$1,FALSE),VLOOKUP($A278,Pit!$A$4:$BA$1686,K$2,FALSE))</f>
        <v>Low</v>
      </c>
      <c r="L278" s="17" t="str">
        <f>IF($C278="B",VLOOKUP($A278,Bat!$A$4:$BF$2320,L$1,FALSE),VLOOKUP($A278,Pit!$A$4:$BA$1686,L$2,FALSE))</f>
        <v>Normal</v>
      </c>
      <c r="M278" s="16">
        <f>IF($C278="B",VLOOKUP($A278,Bat!$A$4:$BF$2320,M$1,FALSE),VLOOKUP($A278,Pit!$A$4:$BA$1686,M$2,FALSE))</f>
        <v>3</v>
      </c>
      <c r="N278" s="16">
        <f>IF($C278="B",VLOOKUP($A278,Bat!$A$4:$BF$2320,N$1,FALSE),VLOOKUP($A278,Pit!$A$4:$BA$1686,N$2,FALSE))</f>
        <v>2</v>
      </c>
      <c r="O278" s="16">
        <f>IF($C278="B",VLOOKUP($A278,Bat!$A$4:$BF$2320,O$1,FALSE),VLOOKUP($A278,Pit!$A$4:$BA$1686,O$2,FALSE))</f>
        <v>2</v>
      </c>
      <c r="P278" s="16" t="str">
        <f>IF($C278="B",VLOOKUP($A278,Bat!$A$4:$BF$2320,P$1,FALSE),VLOOKUP($A278,Pit!$A$4:$BA$1686,P$2,FALSE))</f>
        <v>87-89 Mph</v>
      </c>
      <c r="Q278" s="17">
        <f>IF($C278="B",VLOOKUP($A278,Bat!$A$4:$BF$2320,Q$1,FALSE),VLOOKUP($A278,Pit!$A$4:$BA$1686,Q$2,FALSE))</f>
        <v>4</v>
      </c>
      <c r="R278" s="18">
        <f>IF($C278="B",VLOOKUP($A278,Bat!$A$4:$BF$2320,R$1,FALSE),VLOOKUP($A278,Pit!$A$4:$BA$1686,R$2,FALSE))</f>
        <v>3.5376048137323544</v>
      </c>
      <c r="S278" s="19">
        <f>IF($C278="B",VLOOKUP($A278,Bat!$A$4:$BF$2320,S$1,FALSE),VLOOKUP($A278,Pit!$A$4:$BA$1686,S$2,FALSE))</f>
        <v>-0.74677477383146251</v>
      </c>
      <c r="T278" s="20" t="str">
        <f>IF($C278="B",VLOOKUP($A278,Bat!$A$4:$BF$2320,T$1,FALSE),VLOOKUP($A278,Pit!$A$4:$BA$1686,T$2,FALSE))</f>
        <v>$170k</v>
      </c>
      <c r="U278" s="17" t="str">
        <f>VLOOKUP(IF($C278="B",VLOOKUP($A278,Bat!$A$4:$AU$2320,U$1,FALSE),VLOOKUP($A278,Pit!$A$4:$BE$1686,U$2,FALSE)),COND!$A$35:$B$41,2,FALSE)</f>
        <v>??</v>
      </c>
      <c r="V278" s="21">
        <f>IF($C278="B",VLOOKUP($A278,Bat!$A$4:$AT$2284,46,FALSE),VLOOKUP($A278,Pit!$A$4:$BD$1664,56,FALSE))</f>
        <v>312</v>
      </c>
      <c r="W278" s="16">
        <f t="shared" si="22"/>
        <v>999</v>
      </c>
      <c r="X278" s="16"/>
      <c r="Y278" s="22">
        <f t="shared" si="23"/>
        <v>1174</v>
      </c>
      <c r="Z278" s="16">
        <f>IFERROR(VLOOKUP($D278,Results37!$F$3:$L$1396,Z$1,FALSE),"")</f>
        <v>274</v>
      </c>
      <c r="AA278" s="47">
        <f>IF(ISERROR(VLOOKUP(D278,Results37!$F$3:$O$399,AA$1,FALSE)),"",IF(VLOOKUP(D278,Results37!$F$3:$O$399,AA$1+1,FALSE)=1,"S"&amp;VLOOKUP(D278,Results37!$F$3:$O$399,AA$1,FALSE),VLOOKUP(D278,Results37!$F$3:$O$399,AA$1,FALSE)))</f>
        <v>11</v>
      </c>
      <c r="AB278" s="16">
        <f>IFERROR(VLOOKUP($D278,Results37!$F$3:$L$1396,AB$1,FALSE),"")</f>
        <v>8</v>
      </c>
      <c r="AC278" s="16" t="str">
        <f>IFERROR(VLOOKUP($D278,Results37!$F$3:$L$1396,AC$1,FALSE),"")</f>
        <v>Reno Zephyrs</v>
      </c>
      <c r="AD278" s="16" t="str">
        <f t="shared" si="24"/>
        <v/>
      </c>
      <c r="AE278" s="20" t="str">
        <f>IF(ISERROR(VLOOKUP($AC278&amp;"-"&amp;$F278&amp;" "&amp;G278,Bonuses!$B$1:$G$1006,4,FALSE)),"",INT(VLOOKUP($AC278&amp;"-"&amp;$F278&amp;" "&amp;$G278,Bonuses!$B$1:$G$1006,4,FALSE)))</f>
        <v/>
      </c>
      <c r="AF278" s="16" t="str">
        <f>IF(ISERROR(VLOOKUP($AC278&amp;"-"&amp;$F278,Bonuses!$B$1:$G$1006,5,FALSE)),"",IF(VLOOKUP($AC278&amp;"-"&amp;$F278,Bonuses!$B$1:$G$1006,5,FALSE)="","",VLOOKUP($AC278&amp;"-"&amp;$F278,Bonuses!$B$1:$G$1006,6,FALSE)&amp;" yrs, "&amp;VLOOKUP($AC278&amp;"-"&amp;$F278,Bonuses!$B$1:$G$1006,5,FALSE)))</f>
        <v/>
      </c>
    </row>
    <row r="279" spans="1:32" s="21" customFormat="1" x14ac:dyDescent="0.25">
      <c r="A279" s="21" t="s">
        <v>1793</v>
      </c>
      <c r="B279" s="21">
        <f t="shared" si="20"/>
        <v>1</v>
      </c>
      <c r="C279" s="21" t="str">
        <f t="shared" si="21"/>
        <v>B</v>
      </c>
      <c r="D279" s="17">
        <f>IF($C279="B",VLOOKUP($A279,Bat!$A$4:$BF$2320,D$1,FALSE),VLOOKUP($A279,Pit!$A$4:$BA$1686,D$2,FALSE))</f>
        <v>14744</v>
      </c>
      <c r="E279" s="16" t="str">
        <f>IF($C279="B",VLOOKUP($A279,Bat!$A$4:$BF$2320,E$1,FALSE),VLOOKUP($A279,Pit!$A$4:$BA$1686,E$2,FALSE))</f>
        <v>1B</v>
      </c>
      <c r="F279" s="16" t="str">
        <f>IF($C279="B",VLOOKUP($A279,Bat!$A$4:$BF$2320,F$1,FALSE),VLOOKUP($A279,Pit!$A$4:$BA$1686,F$2,FALSE))</f>
        <v>Gary</v>
      </c>
      <c r="G279" s="16" t="str">
        <f>IF($C279="B",VLOOKUP($A279,Bat!$A$4:$BF$2320,G$1,FALSE),VLOOKUP($A279,Pit!$A$4:$BA$1686,G$2,FALSE))</f>
        <v>O'Quinn</v>
      </c>
      <c r="H279" s="16">
        <f>IF($C279="B",VLOOKUP($A279,Bat!$A$4:$BF$2320,H$1,FALSE),VLOOKUP($A279,Pit!$A$4:$BA$1686,H$2,FALSE))</f>
        <v>21</v>
      </c>
      <c r="I279" s="16" t="str">
        <f>IF($C279="B",VLOOKUP($A279,Bat!$A$4:$BF$2320,I$1,FALSE),VLOOKUP($A279,Pit!$A$4:$BA$1686,I$2,FALSE))</f>
        <v>R</v>
      </c>
      <c r="J279" s="16" t="str">
        <f>IF($C279="B",VLOOKUP($A279,Bat!$A$4:$BF$2320,J$1,FALSE),VLOOKUP($A279,Pit!$A$4:$BA$1686,J$2,FALSE))</f>
        <v>R</v>
      </c>
      <c r="K279" s="16" t="str">
        <f>IF($C279="B",VLOOKUP($A279,Bat!$A$4:$BF$2320,K$1,FALSE),VLOOKUP($A279,Pit!$A$4:$BA$1686,K$2,FALSE))</f>
        <v>Low</v>
      </c>
      <c r="L279" s="17" t="str">
        <f>IF($C279="B",VLOOKUP($A279,Bat!$A$4:$BF$2320,L$1,FALSE),VLOOKUP($A279,Pit!$A$4:$BA$1686,L$2,FALSE))</f>
        <v>Normal</v>
      </c>
      <c r="M279" s="16">
        <f>IF($C279="B",VLOOKUP($A279,Bat!$A$4:$BF$2320,M$1,FALSE),VLOOKUP($A279,Pit!$A$4:$BA$1686,M$2,FALSE))</f>
        <v>2</v>
      </c>
      <c r="N279" s="16">
        <f>IF($C279="B",VLOOKUP($A279,Bat!$A$4:$BF$2320,N$1,FALSE),VLOOKUP($A279,Pit!$A$4:$BA$1686,N$2,FALSE))</f>
        <v>6</v>
      </c>
      <c r="O279" s="16">
        <f>IF($C279="B",VLOOKUP($A279,Bat!$A$4:$BF$2320,O$1,FALSE),VLOOKUP($A279,Pit!$A$4:$BA$1686,O$2,FALSE))</f>
        <v>1</v>
      </c>
      <c r="P279" s="16">
        <f>IF($C279="B",VLOOKUP($A279,Bat!$A$4:$BF$2320,P$1,FALSE),VLOOKUP($A279,Pit!$A$4:$BA$1686,P$2,FALSE))</f>
        <v>5</v>
      </c>
      <c r="Q279" s="17">
        <f>IF($C279="B",VLOOKUP($A279,Bat!$A$4:$BF$2320,Q$1,FALSE),VLOOKUP($A279,Pit!$A$4:$BA$1686,Q$2,FALSE))</f>
        <v>4</v>
      </c>
      <c r="R279" s="18">
        <f>IF($C279="B",VLOOKUP($A279,Bat!$A$4:$BF$2320,R$1,FALSE),VLOOKUP($A279,Pit!$A$4:$BA$1686,R$2,FALSE))</f>
        <v>-2.5750973170141673</v>
      </c>
      <c r="S279" s="19">
        <f>IF($C279="B",VLOOKUP($A279,Bat!$A$4:$BF$2320,S$1,FALSE),VLOOKUP($A279,Pit!$A$4:$BA$1686,S$2,FALSE))</f>
        <v>4.7509732497145768E-2</v>
      </c>
      <c r="T279" s="20" t="str">
        <f>IF($C279="B",VLOOKUP($A279,Bat!$A$4:$BF$2320,T$1,FALSE),VLOOKUP($A279,Pit!$A$4:$BA$1686,T$2,FALSE))</f>
        <v>$2.4m</v>
      </c>
      <c r="U279" s="17" t="str">
        <f>VLOOKUP(IF($C279="B",VLOOKUP($A279,Bat!$A$4:$AU$2320,U$1,FALSE),VLOOKUP($A279,Pit!$A$4:$BE$1686,U$2,FALSE)),COND!$A$35:$B$41,2,FALSE)</f>
        <v>??</v>
      </c>
      <c r="V279" s="21">
        <f>IF($C279="B",VLOOKUP($A279,Bat!$A$4:$AT$2284,46,FALSE),VLOOKUP($A279,Pit!$A$4:$BD$1664,56,FALSE))</f>
        <v>311</v>
      </c>
      <c r="W279" s="16">
        <f t="shared" si="22"/>
        <v>999</v>
      </c>
      <c r="X279" s="16"/>
      <c r="Y279" s="22">
        <f t="shared" si="23"/>
        <v>704</v>
      </c>
      <c r="Z279" s="16">
        <f>IFERROR(VLOOKUP($D279,Results37!$F$3:$L$1396,Z$1,FALSE),"")</f>
        <v>275</v>
      </c>
      <c r="AA279" s="47">
        <f>IF(ISERROR(VLOOKUP(D279,Results37!$F$3:$O$399,AA$1,FALSE)),"",IF(VLOOKUP(D279,Results37!$F$3:$O$399,AA$1+1,FALSE)=1,"S"&amp;VLOOKUP(D279,Results37!$F$3:$O$399,AA$1,FALSE),VLOOKUP(D279,Results37!$F$3:$O$399,AA$1,FALSE)))</f>
        <v>11</v>
      </c>
      <c r="AB279" s="16">
        <f>IFERROR(VLOOKUP($D279,Results37!$F$3:$L$1396,AB$1,FALSE),"")</f>
        <v>9</v>
      </c>
      <c r="AC279" s="16" t="str">
        <f>IFERROR(VLOOKUP($D279,Results37!$F$3:$L$1396,AC$1,FALSE),"")</f>
        <v>Palm Springs Codgers</v>
      </c>
      <c r="AD279" s="16" t="str">
        <f t="shared" si="24"/>
        <v/>
      </c>
      <c r="AE279" s="20" t="str">
        <f>IF(ISERROR(VLOOKUP($AC279&amp;"-"&amp;$F279&amp;" "&amp;G279,Bonuses!$B$1:$G$1006,4,FALSE)),"",INT(VLOOKUP($AC279&amp;"-"&amp;$F279&amp;" "&amp;$G279,Bonuses!$B$1:$G$1006,4,FALSE)))</f>
        <v/>
      </c>
      <c r="AF279" s="16" t="str">
        <f>IF(ISERROR(VLOOKUP($AC279&amp;"-"&amp;$F279,Bonuses!$B$1:$G$1006,5,FALSE)),"",IF(VLOOKUP($AC279&amp;"-"&amp;$F279,Bonuses!$B$1:$G$1006,5,FALSE)="","",VLOOKUP($AC279&amp;"-"&amp;$F279,Bonuses!$B$1:$G$1006,6,FALSE)&amp;" yrs, "&amp;VLOOKUP($AC279&amp;"-"&amp;$F279,Bonuses!$B$1:$G$1006,5,FALSE)))</f>
        <v/>
      </c>
    </row>
    <row r="280" spans="1:32" s="21" customFormat="1" x14ac:dyDescent="0.25">
      <c r="A280" s="21" t="s">
        <v>3048</v>
      </c>
      <c r="B280" s="21">
        <f t="shared" si="20"/>
        <v>1</v>
      </c>
      <c r="C280" s="21" t="str">
        <f t="shared" si="21"/>
        <v>B</v>
      </c>
      <c r="D280" s="17">
        <f>IF($C280="B",VLOOKUP($A280,Bat!$A$4:$BF$2320,D$1,FALSE),VLOOKUP($A280,Pit!$A$4:$BA$1686,D$2,FALSE))</f>
        <v>13664</v>
      </c>
      <c r="E280" s="16" t="str">
        <f>IF($C280="B",VLOOKUP($A280,Bat!$A$4:$BF$2320,E$1,FALSE),VLOOKUP($A280,Pit!$A$4:$BA$1686,E$2,FALSE))</f>
        <v>C</v>
      </c>
      <c r="F280" s="16" t="str">
        <f>IF($C280="B",VLOOKUP($A280,Bat!$A$4:$BF$2320,F$1,FALSE),VLOOKUP($A280,Pit!$A$4:$BA$1686,F$2,FALSE))</f>
        <v>Arthur</v>
      </c>
      <c r="G280" s="16" t="str">
        <f>IF($C280="B",VLOOKUP($A280,Bat!$A$4:$BF$2320,G$1,FALSE),VLOOKUP($A280,Pit!$A$4:$BA$1686,G$2,FALSE))</f>
        <v>Sedman</v>
      </c>
      <c r="H280" s="16">
        <f>IF($C280="B",VLOOKUP($A280,Bat!$A$4:$BF$2320,H$1,FALSE),VLOOKUP($A280,Pit!$A$4:$BA$1686,H$2,FALSE))</f>
        <v>23</v>
      </c>
      <c r="I280" s="16" t="str">
        <f>IF($C280="B",VLOOKUP($A280,Bat!$A$4:$BF$2320,I$1,FALSE),VLOOKUP($A280,Pit!$A$4:$BA$1686,I$2,FALSE))</f>
        <v>R</v>
      </c>
      <c r="J280" s="16" t="str">
        <f>IF($C280="B",VLOOKUP($A280,Bat!$A$4:$BF$2320,J$1,FALSE),VLOOKUP($A280,Pit!$A$4:$BA$1686,J$2,FALSE))</f>
        <v>R</v>
      </c>
      <c r="K280" s="16" t="str">
        <f>IF($C280="B",VLOOKUP($A280,Bat!$A$4:$BF$2320,K$1,FALSE),VLOOKUP($A280,Pit!$A$4:$BA$1686,K$2,FALSE))</f>
        <v>Normal</v>
      </c>
      <c r="L280" s="17" t="str">
        <f>IF($C280="B",VLOOKUP($A280,Bat!$A$4:$BF$2320,L$1,FALSE),VLOOKUP($A280,Pit!$A$4:$BA$1686,L$2,FALSE))</f>
        <v>High</v>
      </c>
      <c r="M280" s="16">
        <f>IF($C280="B",VLOOKUP($A280,Bat!$A$4:$BF$2320,M$1,FALSE),VLOOKUP($A280,Pit!$A$4:$BA$1686,M$2,FALSE))</f>
        <v>6</v>
      </c>
      <c r="N280" s="16">
        <f>IF($C280="B",VLOOKUP($A280,Bat!$A$4:$BF$2320,N$1,FALSE),VLOOKUP($A280,Pit!$A$4:$BA$1686,N$2,FALSE))</f>
        <v>3</v>
      </c>
      <c r="O280" s="16">
        <f>IF($C280="B",VLOOKUP($A280,Bat!$A$4:$BF$2320,O$1,FALSE),VLOOKUP($A280,Pit!$A$4:$BA$1686,O$2,FALSE))</f>
        <v>1</v>
      </c>
      <c r="P280" s="16">
        <f>IF($C280="B",VLOOKUP($A280,Bat!$A$4:$BF$2320,P$1,FALSE),VLOOKUP($A280,Pit!$A$4:$BA$1686,P$2,FALSE))</f>
        <v>4</v>
      </c>
      <c r="Q280" s="17">
        <f>IF($C280="B",VLOOKUP($A280,Bat!$A$4:$BF$2320,Q$1,FALSE),VLOOKUP($A280,Pit!$A$4:$BA$1686,Q$2,FALSE))</f>
        <v>4</v>
      </c>
      <c r="R280" s="18">
        <f>IF($C280="B",VLOOKUP($A280,Bat!$A$4:$BF$2320,R$1,FALSE),VLOOKUP($A280,Pit!$A$4:$BA$1686,R$2,FALSE))</f>
        <v>11.445673167384847</v>
      </c>
      <c r="S280" s="19">
        <f>IF($C280="B",VLOOKUP($A280,Bat!$A$4:$BF$2320,S$1,FALSE),VLOOKUP($A280,Pit!$A$4:$BA$1686,S$2,FALSE))</f>
        <v>2.0465410385059721</v>
      </c>
      <c r="T280" s="20" t="str">
        <f>IF($C280="B",VLOOKUP($A280,Bat!$A$4:$BF$2320,T$1,FALSE),VLOOKUP($A280,Pit!$A$4:$BA$1686,T$2,FALSE))</f>
        <v>$190k</v>
      </c>
      <c r="U280" s="17" t="str">
        <f>VLOOKUP(IF($C280="B",VLOOKUP($A280,Bat!$A$4:$AU$2320,U$1,FALSE),VLOOKUP($A280,Pit!$A$4:$BE$1686,U$2,FALSE)),COND!$A$35:$B$41,2,FALSE)</f>
        <v>??</v>
      </c>
      <c r="V280" s="21">
        <f>IF($C280="B",VLOOKUP($A280,Bat!$A$4:$AT$2284,46,FALSE),VLOOKUP($A280,Pit!$A$4:$BD$1664,56,FALSE))</f>
        <v>971</v>
      </c>
      <c r="W280" s="16">
        <f t="shared" si="22"/>
        <v>999</v>
      </c>
      <c r="X280" s="16"/>
      <c r="Y280" s="22">
        <f t="shared" si="23"/>
        <v>93</v>
      </c>
      <c r="Z280" s="16">
        <f>IFERROR(VLOOKUP($D280,Results37!$F$3:$L$1396,Z$1,FALSE),"")</f>
        <v>276</v>
      </c>
      <c r="AA280" s="47">
        <f>IF(ISERROR(VLOOKUP(D280,Results37!$F$3:$O$399,AA$1,FALSE)),"",IF(VLOOKUP(D280,Results37!$F$3:$O$399,AA$1+1,FALSE)=1,"S"&amp;VLOOKUP(D280,Results37!$F$3:$O$399,AA$1,FALSE),VLOOKUP(D280,Results37!$F$3:$O$399,AA$1,FALSE)))</f>
        <v>11</v>
      </c>
      <c r="AB280" s="16">
        <f>IFERROR(VLOOKUP($D280,Results37!$F$3:$L$1396,AB$1,FALSE),"")</f>
        <v>10</v>
      </c>
      <c r="AC280" s="16" t="str">
        <f>IFERROR(VLOOKUP($D280,Results37!$F$3:$L$1396,AC$1,FALSE),"")</f>
        <v>New Orleans Trendsetters</v>
      </c>
      <c r="AD280" s="16" t="str">
        <f t="shared" si="24"/>
        <v/>
      </c>
      <c r="AE280" s="20" t="str">
        <f>IF(ISERROR(VLOOKUP($AC280&amp;"-"&amp;$F280&amp;" "&amp;G280,Bonuses!$B$1:$G$1006,4,FALSE)),"",INT(VLOOKUP($AC280&amp;"-"&amp;$F280&amp;" "&amp;$G280,Bonuses!$B$1:$G$1006,4,FALSE)))</f>
        <v/>
      </c>
      <c r="AF280" s="16" t="str">
        <f>IF(ISERROR(VLOOKUP($AC280&amp;"-"&amp;$F280,Bonuses!$B$1:$G$1006,5,FALSE)),"",IF(VLOOKUP($AC280&amp;"-"&amp;$F280,Bonuses!$B$1:$G$1006,5,FALSE)="","",VLOOKUP($AC280&amp;"-"&amp;$F280,Bonuses!$B$1:$G$1006,6,FALSE)&amp;" yrs, "&amp;VLOOKUP($AC280&amp;"-"&amp;$F280,Bonuses!$B$1:$G$1006,5,FALSE)))</f>
        <v/>
      </c>
    </row>
    <row r="281" spans="1:32" s="21" customFormat="1" x14ac:dyDescent="0.25">
      <c r="A281" s="21" t="s">
        <v>2049</v>
      </c>
      <c r="B281" s="21">
        <f t="shared" si="20"/>
        <v>1</v>
      </c>
      <c r="C281" s="21" t="str">
        <f t="shared" si="21"/>
        <v>B</v>
      </c>
      <c r="D281" s="17">
        <f>IF($C281="B",VLOOKUP($A281,Bat!$A$4:$BF$2320,D$1,FALSE),VLOOKUP($A281,Pit!$A$4:$BA$1686,D$2,FALSE))</f>
        <v>9115</v>
      </c>
      <c r="E281" s="16" t="str">
        <f>IF($C281="B",VLOOKUP($A281,Bat!$A$4:$BF$2320,E$1,FALSE),VLOOKUP($A281,Pit!$A$4:$BA$1686,E$2,FALSE))</f>
        <v>CF</v>
      </c>
      <c r="F281" s="16" t="str">
        <f>IF($C281="B",VLOOKUP($A281,Bat!$A$4:$BF$2320,F$1,FALSE),VLOOKUP($A281,Pit!$A$4:$BA$1686,F$2,FALSE))</f>
        <v>Thomas</v>
      </c>
      <c r="G281" s="16" t="str">
        <f>IF($C281="B",VLOOKUP($A281,Bat!$A$4:$BF$2320,G$1,FALSE),VLOOKUP($A281,Pit!$A$4:$BA$1686,G$2,FALSE))</f>
        <v>Jackson</v>
      </c>
      <c r="H281" s="16">
        <f>IF($C281="B",VLOOKUP($A281,Bat!$A$4:$BF$2320,H$1,FALSE),VLOOKUP($A281,Pit!$A$4:$BA$1686,H$2,FALSE))</f>
        <v>21</v>
      </c>
      <c r="I281" s="16" t="str">
        <f>IF($C281="B",VLOOKUP($A281,Bat!$A$4:$BF$2320,I$1,FALSE),VLOOKUP($A281,Pit!$A$4:$BA$1686,I$2,FALSE))</f>
        <v>R</v>
      </c>
      <c r="J281" s="16" t="str">
        <f>IF($C281="B",VLOOKUP($A281,Bat!$A$4:$BF$2320,J$1,FALSE),VLOOKUP($A281,Pit!$A$4:$BA$1686,J$2,FALSE))</f>
        <v>R</v>
      </c>
      <c r="K281" s="16" t="str">
        <f>IF($C281="B",VLOOKUP($A281,Bat!$A$4:$BF$2320,K$1,FALSE),VLOOKUP($A281,Pit!$A$4:$BA$1686,K$2,FALSE))</f>
        <v>Low</v>
      </c>
      <c r="L281" s="17" t="str">
        <f>IF($C281="B",VLOOKUP($A281,Bat!$A$4:$BF$2320,L$1,FALSE),VLOOKUP($A281,Pit!$A$4:$BA$1686,L$2,FALSE))</f>
        <v>Normal</v>
      </c>
      <c r="M281" s="16">
        <f>IF($C281="B",VLOOKUP($A281,Bat!$A$4:$BF$2320,M$1,FALSE),VLOOKUP($A281,Pit!$A$4:$BA$1686,M$2,FALSE))</f>
        <v>4</v>
      </c>
      <c r="N281" s="16">
        <f>IF($C281="B",VLOOKUP($A281,Bat!$A$4:$BF$2320,N$1,FALSE),VLOOKUP($A281,Pit!$A$4:$BA$1686,N$2,FALSE))</f>
        <v>1</v>
      </c>
      <c r="O281" s="16">
        <f>IF($C281="B",VLOOKUP($A281,Bat!$A$4:$BF$2320,O$1,FALSE),VLOOKUP($A281,Pit!$A$4:$BA$1686,O$2,FALSE))</f>
        <v>2</v>
      </c>
      <c r="P281" s="16">
        <f>IF($C281="B",VLOOKUP($A281,Bat!$A$4:$BF$2320,P$1,FALSE),VLOOKUP($A281,Pit!$A$4:$BA$1686,P$2,FALSE))</f>
        <v>3</v>
      </c>
      <c r="Q281" s="17">
        <f>IF($C281="B",VLOOKUP($A281,Bat!$A$4:$BF$2320,Q$1,FALSE),VLOOKUP($A281,Pit!$A$4:$BA$1686,Q$2,FALSE))</f>
        <v>6</v>
      </c>
      <c r="R281" s="18">
        <f>IF($C281="B",VLOOKUP($A281,Bat!$A$4:$BF$2320,R$1,FALSE),VLOOKUP($A281,Pit!$A$4:$BA$1686,R$2,FALSE))</f>
        <v>3.6819946275317381</v>
      </c>
      <c r="S281" s="19">
        <f>IF($C281="B",VLOOKUP($A281,Bat!$A$4:$BF$2320,S$1,FALSE),VLOOKUP($A281,Pit!$A$4:$BA$1686,S$2,FALSE))</f>
        <v>0.93962352151043593</v>
      </c>
      <c r="T281" s="20" t="str">
        <f>IF($C281="B",VLOOKUP($A281,Bat!$A$4:$BF$2320,T$1,FALSE),VLOOKUP($A281,Pit!$A$4:$BA$1686,T$2,FALSE))</f>
        <v>$120k</v>
      </c>
      <c r="U281" s="17" t="str">
        <f>VLOOKUP(IF($C281="B",VLOOKUP($A281,Bat!$A$4:$AU$2320,U$1,FALSE),VLOOKUP($A281,Pit!$A$4:$BE$1686,U$2,FALSE)),COND!$A$35:$B$41,2,FALSE)</f>
        <v>??</v>
      </c>
      <c r="V281" s="21">
        <f>IF($C281="B",VLOOKUP($A281,Bat!$A$4:$AT$2284,46,FALSE),VLOOKUP($A281,Pit!$A$4:$BD$1664,56,FALSE))</f>
        <v>212</v>
      </c>
      <c r="W281" s="16">
        <f t="shared" si="22"/>
        <v>999</v>
      </c>
      <c r="X281" s="16"/>
      <c r="Y281" s="22">
        <f t="shared" si="23"/>
        <v>308</v>
      </c>
      <c r="Z281" s="16">
        <f>IFERROR(VLOOKUP($D281,Results37!$F$3:$L$1396,Z$1,FALSE),"")</f>
        <v>277</v>
      </c>
      <c r="AA281" s="47">
        <f>IF(ISERROR(VLOOKUP(D281,Results37!$F$3:$O$399,AA$1,FALSE)),"",IF(VLOOKUP(D281,Results37!$F$3:$O$399,AA$1+1,FALSE)=1,"S"&amp;VLOOKUP(D281,Results37!$F$3:$O$399,AA$1,FALSE),VLOOKUP(D281,Results37!$F$3:$O$399,AA$1,FALSE)))</f>
        <v>11</v>
      </c>
      <c r="AB281" s="16">
        <f>IFERROR(VLOOKUP($D281,Results37!$F$3:$L$1396,AB$1,FALSE),"")</f>
        <v>11</v>
      </c>
      <c r="AC281" s="16" t="str">
        <f>IFERROR(VLOOKUP($D281,Results37!$F$3:$L$1396,AC$1,FALSE),"")</f>
        <v>Neo-Tokyo Akira</v>
      </c>
      <c r="AD281" s="16" t="str">
        <f t="shared" si="24"/>
        <v/>
      </c>
      <c r="AE281" s="20" t="str">
        <f>IF(ISERROR(VLOOKUP($AC281&amp;"-"&amp;$F281&amp;" "&amp;G281,Bonuses!$B$1:$G$1006,4,FALSE)),"",INT(VLOOKUP($AC281&amp;"-"&amp;$F281&amp;" "&amp;$G281,Bonuses!$B$1:$G$1006,4,FALSE)))</f>
        <v/>
      </c>
      <c r="AF281" s="16" t="str">
        <f>IF(ISERROR(VLOOKUP($AC281&amp;"-"&amp;$F281,Bonuses!$B$1:$G$1006,5,FALSE)),"",IF(VLOOKUP($AC281&amp;"-"&amp;$F281,Bonuses!$B$1:$G$1006,5,FALSE)="","",VLOOKUP($AC281&amp;"-"&amp;$F281,Bonuses!$B$1:$G$1006,6,FALSE)&amp;" yrs, "&amp;VLOOKUP($AC281&amp;"-"&amp;$F281,Bonuses!$B$1:$G$1006,5,FALSE)))</f>
        <v/>
      </c>
    </row>
    <row r="282" spans="1:32" s="21" customFormat="1" x14ac:dyDescent="0.25">
      <c r="A282" s="21" t="s">
        <v>1782</v>
      </c>
      <c r="B282" s="21">
        <f t="shared" si="20"/>
        <v>1</v>
      </c>
      <c r="C282" s="21" t="str">
        <f t="shared" si="21"/>
        <v>B</v>
      </c>
      <c r="D282" s="17">
        <f>IF($C282="B",VLOOKUP($A282,Bat!$A$4:$BF$2320,D$1,FALSE),VLOOKUP($A282,Pit!$A$4:$BA$1686,D$2,FALSE))</f>
        <v>7251</v>
      </c>
      <c r="E282" s="16" t="str">
        <f>IF($C282="B",VLOOKUP($A282,Bat!$A$4:$BF$2320,E$1,FALSE),VLOOKUP($A282,Pit!$A$4:$BA$1686,E$2,FALSE))</f>
        <v>1B</v>
      </c>
      <c r="F282" s="16" t="str">
        <f>IF($C282="B",VLOOKUP($A282,Bat!$A$4:$BF$2320,F$1,FALSE),VLOOKUP($A282,Pit!$A$4:$BA$1686,F$2,FALSE))</f>
        <v>Ray</v>
      </c>
      <c r="G282" s="16" t="str">
        <f>IF($C282="B",VLOOKUP($A282,Bat!$A$4:$BF$2320,G$1,FALSE),VLOOKUP($A282,Pit!$A$4:$BA$1686,G$2,FALSE))</f>
        <v>Bartlett</v>
      </c>
      <c r="H282" s="16">
        <f>IF($C282="B",VLOOKUP($A282,Bat!$A$4:$BF$2320,H$1,FALSE),VLOOKUP($A282,Pit!$A$4:$BA$1686,H$2,FALSE))</f>
        <v>18</v>
      </c>
      <c r="I282" s="16" t="str">
        <f>IF($C282="B",VLOOKUP($A282,Bat!$A$4:$BF$2320,I$1,FALSE),VLOOKUP($A282,Pit!$A$4:$BA$1686,I$2,FALSE))</f>
        <v>R</v>
      </c>
      <c r="J282" s="16" t="str">
        <f>IF($C282="B",VLOOKUP($A282,Bat!$A$4:$BF$2320,J$1,FALSE),VLOOKUP($A282,Pit!$A$4:$BA$1686,J$2,FALSE))</f>
        <v>R</v>
      </c>
      <c r="K282" s="16" t="str">
        <f>IF($C282="B",VLOOKUP($A282,Bat!$A$4:$BF$2320,K$1,FALSE),VLOOKUP($A282,Pit!$A$4:$BA$1686,K$2,FALSE))</f>
        <v>Normal</v>
      </c>
      <c r="L282" s="17" t="str">
        <f>IF($C282="B",VLOOKUP($A282,Bat!$A$4:$BF$2320,L$1,FALSE),VLOOKUP($A282,Pit!$A$4:$BA$1686,L$2,FALSE))</f>
        <v>Low</v>
      </c>
      <c r="M282" s="16">
        <f>IF($C282="B",VLOOKUP($A282,Bat!$A$4:$BF$2320,M$1,FALSE),VLOOKUP($A282,Pit!$A$4:$BA$1686,M$2,FALSE))</f>
        <v>1</v>
      </c>
      <c r="N282" s="16">
        <f>IF($C282="B",VLOOKUP($A282,Bat!$A$4:$BF$2320,N$1,FALSE),VLOOKUP($A282,Pit!$A$4:$BA$1686,N$2,FALSE))</f>
        <v>3</v>
      </c>
      <c r="O282" s="16">
        <f>IF($C282="B",VLOOKUP($A282,Bat!$A$4:$BF$2320,O$1,FALSE),VLOOKUP($A282,Pit!$A$4:$BA$1686,O$2,FALSE))</f>
        <v>1</v>
      </c>
      <c r="P282" s="16">
        <f>IF($C282="B",VLOOKUP($A282,Bat!$A$4:$BF$2320,P$1,FALSE),VLOOKUP($A282,Pit!$A$4:$BA$1686,P$2,FALSE))</f>
        <v>1</v>
      </c>
      <c r="Q282" s="17">
        <f>IF($C282="B",VLOOKUP($A282,Bat!$A$4:$BF$2320,Q$1,FALSE),VLOOKUP($A282,Pit!$A$4:$BA$1686,Q$2,FALSE))</f>
        <v>6</v>
      </c>
      <c r="R282" s="18">
        <f>IF($C282="B",VLOOKUP($A282,Bat!$A$4:$BF$2320,R$1,FALSE),VLOOKUP($A282,Pit!$A$4:$BA$1686,R$2,FALSE))</f>
        <v>-11.675921789152573</v>
      </c>
      <c r="S282" s="19">
        <f>IF($C282="B",VLOOKUP($A282,Bat!$A$4:$BF$2320,S$1,FALSE),VLOOKUP($A282,Pit!$A$4:$BA$1686,S$2,FALSE))</f>
        <v>-1.2500532688043298</v>
      </c>
      <c r="T282" s="20" t="str">
        <f>IF($C282="B",VLOOKUP($A282,Bat!$A$4:$BF$2320,T$1,FALSE),VLOOKUP($A282,Pit!$A$4:$BA$1686,T$2,FALSE))</f>
        <v>$180k</v>
      </c>
      <c r="U282" s="17" t="str">
        <f>VLOOKUP(IF($C282="B",VLOOKUP($A282,Bat!$A$4:$AU$2320,U$1,FALSE),VLOOKUP($A282,Pit!$A$4:$BE$1686,U$2,FALSE)),COND!$A$35:$B$41,2,FALSE)</f>
        <v>??</v>
      </c>
      <c r="V282" s="21">
        <f>IF($C282="B",VLOOKUP($A282,Bat!$A$4:$AT$2284,46,FALSE),VLOOKUP($A282,Pit!$A$4:$BD$1664,56,FALSE))</f>
        <v>848</v>
      </c>
      <c r="W282" s="16">
        <f t="shared" si="22"/>
        <v>999</v>
      </c>
      <c r="X282" s="16"/>
      <c r="Y282" s="22">
        <f t="shared" si="23"/>
        <v>1332</v>
      </c>
      <c r="Z282" s="16">
        <f>IFERROR(VLOOKUP($D282,Results37!$F$3:$L$1396,Z$1,FALSE),"")</f>
        <v>278</v>
      </c>
      <c r="AA282" s="47">
        <f>IF(ISERROR(VLOOKUP(D282,Results37!$F$3:$O$399,AA$1,FALSE)),"",IF(VLOOKUP(D282,Results37!$F$3:$O$399,AA$1+1,FALSE)=1,"S"&amp;VLOOKUP(D282,Results37!$F$3:$O$399,AA$1,FALSE),VLOOKUP(D282,Results37!$F$3:$O$399,AA$1,FALSE)))</f>
        <v>11</v>
      </c>
      <c r="AB282" s="16">
        <f>IFERROR(VLOOKUP($D282,Results37!$F$3:$L$1396,AB$1,FALSE),"")</f>
        <v>12</v>
      </c>
      <c r="AC282" s="16" t="str">
        <f>IFERROR(VLOOKUP($D282,Results37!$F$3:$L$1396,AC$1,FALSE),"")</f>
        <v>Bakersfield Bears</v>
      </c>
      <c r="AD282" s="16" t="str">
        <f t="shared" si="24"/>
        <v/>
      </c>
      <c r="AE282" s="20" t="str">
        <f>IF(ISERROR(VLOOKUP($AC282&amp;"-"&amp;$F282&amp;" "&amp;G282,Bonuses!$B$1:$G$1006,4,FALSE)),"",INT(VLOOKUP($AC282&amp;"-"&amp;$F282&amp;" "&amp;$G282,Bonuses!$B$1:$G$1006,4,FALSE)))</f>
        <v/>
      </c>
      <c r="AF282" s="16" t="str">
        <f>IF(ISERROR(VLOOKUP($AC282&amp;"-"&amp;$F282,Bonuses!$B$1:$G$1006,5,FALSE)),"",IF(VLOOKUP($AC282&amp;"-"&amp;$F282,Bonuses!$B$1:$G$1006,5,FALSE)="","",VLOOKUP($AC282&amp;"-"&amp;$F282,Bonuses!$B$1:$G$1006,6,FALSE)&amp;" yrs, "&amp;VLOOKUP($AC282&amp;"-"&amp;$F282,Bonuses!$B$1:$G$1006,5,FALSE)))</f>
        <v/>
      </c>
    </row>
    <row r="283" spans="1:32" s="21" customFormat="1" x14ac:dyDescent="0.25">
      <c r="A283" s="21" t="s">
        <v>1815</v>
      </c>
      <c r="B283" s="21">
        <f t="shared" si="20"/>
        <v>1</v>
      </c>
      <c r="C283" s="21" t="str">
        <f t="shared" si="21"/>
        <v>B</v>
      </c>
      <c r="D283" s="17">
        <f>IF($C283="B",VLOOKUP($A283,Bat!$A$4:$BF$2320,D$1,FALSE),VLOOKUP($A283,Pit!$A$4:$BA$1686,D$2,FALSE))</f>
        <v>2789</v>
      </c>
      <c r="E283" s="16" t="str">
        <f>IF($C283="B",VLOOKUP($A283,Bat!$A$4:$BF$2320,E$1,FALSE),VLOOKUP($A283,Pit!$A$4:$BA$1686,E$2,FALSE))</f>
        <v>1B</v>
      </c>
      <c r="F283" s="16" t="str">
        <f>IF($C283="B",VLOOKUP($A283,Bat!$A$4:$BF$2320,F$1,FALSE),VLOOKUP($A283,Pit!$A$4:$BA$1686,F$2,FALSE))</f>
        <v>Lawrence</v>
      </c>
      <c r="G283" s="16" t="str">
        <f>IF($C283="B",VLOOKUP($A283,Bat!$A$4:$BF$2320,G$1,FALSE),VLOOKUP($A283,Pit!$A$4:$BA$1686,G$2,FALSE))</f>
        <v>Reese</v>
      </c>
      <c r="H283" s="16">
        <f>IF($C283="B",VLOOKUP($A283,Bat!$A$4:$BF$2320,H$1,FALSE),VLOOKUP($A283,Pit!$A$4:$BA$1686,H$2,FALSE))</f>
        <v>21</v>
      </c>
      <c r="I283" s="16" t="str">
        <f>IF($C283="B",VLOOKUP($A283,Bat!$A$4:$BF$2320,I$1,FALSE),VLOOKUP($A283,Pit!$A$4:$BA$1686,I$2,FALSE))</f>
        <v>L</v>
      </c>
      <c r="J283" s="16" t="str">
        <f>IF($C283="B",VLOOKUP($A283,Bat!$A$4:$BF$2320,J$1,FALSE),VLOOKUP($A283,Pit!$A$4:$BA$1686,J$2,FALSE))</f>
        <v>L</v>
      </c>
      <c r="K283" s="16" t="str">
        <f>IF($C283="B",VLOOKUP($A283,Bat!$A$4:$BF$2320,K$1,FALSE),VLOOKUP($A283,Pit!$A$4:$BA$1686,K$2,FALSE))</f>
        <v>Normal</v>
      </c>
      <c r="L283" s="17" t="str">
        <f>IF($C283="B",VLOOKUP($A283,Bat!$A$4:$BF$2320,L$1,FALSE),VLOOKUP($A283,Pit!$A$4:$BA$1686,L$2,FALSE))</f>
        <v>Normal</v>
      </c>
      <c r="M283" s="16">
        <f>IF($C283="B",VLOOKUP($A283,Bat!$A$4:$BF$2320,M$1,FALSE),VLOOKUP($A283,Pit!$A$4:$BA$1686,M$2,FALSE))</f>
        <v>5</v>
      </c>
      <c r="N283" s="16">
        <f>IF($C283="B",VLOOKUP($A283,Bat!$A$4:$BF$2320,N$1,FALSE),VLOOKUP($A283,Pit!$A$4:$BA$1686,N$2,FALSE))</f>
        <v>4</v>
      </c>
      <c r="O283" s="16">
        <f>IF($C283="B",VLOOKUP($A283,Bat!$A$4:$BF$2320,O$1,FALSE),VLOOKUP($A283,Pit!$A$4:$BA$1686,O$2,FALSE))</f>
        <v>4</v>
      </c>
      <c r="P283" s="16">
        <f>IF($C283="B",VLOOKUP($A283,Bat!$A$4:$BF$2320,P$1,FALSE),VLOOKUP($A283,Pit!$A$4:$BA$1686,P$2,FALSE))</f>
        <v>5</v>
      </c>
      <c r="Q283" s="17">
        <f>IF($C283="B",VLOOKUP($A283,Bat!$A$4:$BF$2320,Q$1,FALSE),VLOOKUP($A283,Pit!$A$4:$BA$1686,Q$2,FALSE))</f>
        <v>4</v>
      </c>
      <c r="R283" s="18">
        <f>IF($C283="B",VLOOKUP($A283,Bat!$A$4:$BF$2320,R$1,FALSE),VLOOKUP($A283,Pit!$A$4:$BA$1686,R$2,FALSE))</f>
        <v>11.150144398604242</v>
      </c>
      <c r="S283" s="19">
        <f>IF($C283="B",VLOOKUP($A283,Bat!$A$4:$BF$2320,S$1,FALSE),VLOOKUP($A283,Pit!$A$4:$BA$1686,S$2,FALSE))</f>
        <v>2.0044056037040097</v>
      </c>
      <c r="T283" s="20" t="str">
        <f>IF($C283="B",VLOOKUP($A283,Bat!$A$4:$BF$2320,T$1,FALSE),VLOOKUP($A283,Pit!$A$4:$BA$1686,T$2,FALSE))</f>
        <v>$190k</v>
      </c>
      <c r="U283" s="17" t="str">
        <f>VLOOKUP(IF($C283="B",VLOOKUP($A283,Bat!$A$4:$AU$2320,U$1,FALSE),VLOOKUP($A283,Pit!$A$4:$BE$1686,U$2,FALSE)),COND!$A$35:$B$41,2,FALSE)</f>
        <v>??</v>
      </c>
      <c r="V283" s="21">
        <f>IF($C283="B",VLOOKUP($A283,Bat!$A$4:$AT$2284,46,FALSE),VLOOKUP($A283,Pit!$A$4:$BD$1664,56,FALSE))</f>
        <v>43</v>
      </c>
      <c r="W283" s="16">
        <f t="shared" si="22"/>
        <v>999</v>
      </c>
      <c r="X283" s="16"/>
      <c r="Y283" s="22">
        <f t="shared" si="23"/>
        <v>100</v>
      </c>
      <c r="Z283" s="16">
        <f>IFERROR(VLOOKUP($D283,Results37!$F$3:$L$1396,Z$1,FALSE),"")</f>
        <v>279</v>
      </c>
      <c r="AA283" s="47">
        <f>IF(ISERROR(VLOOKUP(D283,Results37!$F$3:$O$399,AA$1,FALSE)),"",IF(VLOOKUP(D283,Results37!$F$3:$O$399,AA$1+1,FALSE)=1,"S"&amp;VLOOKUP(D283,Results37!$F$3:$O$399,AA$1,FALSE),VLOOKUP(D283,Results37!$F$3:$O$399,AA$1,FALSE)))</f>
        <v>11</v>
      </c>
      <c r="AB283" s="16">
        <f>IFERROR(VLOOKUP($D283,Results37!$F$3:$L$1396,AB$1,FALSE),"")</f>
        <v>13</v>
      </c>
      <c r="AC283" s="16" t="str">
        <f>IFERROR(VLOOKUP($D283,Results37!$F$3:$L$1396,AC$1,FALSE),"")</f>
        <v>Arlington Bureaucrats</v>
      </c>
      <c r="AD283" s="16" t="str">
        <f t="shared" si="24"/>
        <v/>
      </c>
      <c r="AE283" s="20" t="str">
        <f>IF(ISERROR(VLOOKUP($AC283&amp;"-"&amp;$F283&amp;" "&amp;G283,Bonuses!$B$1:$G$1006,4,FALSE)),"",INT(VLOOKUP($AC283&amp;"-"&amp;$F283&amp;" "&amp;$G283,Bonuses!$B$1:$G$1006,4,FALSE)))</f>
        <v/>
      </c>
      <c r="AF283" s="16" t="str">
        <f>IF(ISERROR(VLOOKUP($AC283&amp;"-"&amp;$F283,Bonuses!$B$1:$G$1006,5,FALSE)),"",IF(VLOOKUP($AC283&amp;"-"&amp;$F283,Bonuses!$B$1:$G$1006,5,FALSE)="","",VLOOKUP($AC283&amp;"-"&amp;$F283,Bonuses!$B$1:$G$1006,6,FALSE)&amp;" yrs, "&amp;VLOOKUP($AC283&amp;"-"&amp;$F283,Bonuses!$B$1:$G$1006,5,FALSE)))</f>
        <v/>
      </c>
    </row>
    <row r="284" spans="1:32" s="21" customFormat="1" x14ac:dyDescent="0.25">
      <c r="A284" s="21" t="s">
        <v>2474</v>
      </c>
      <c r="B284" s="21">
        <f t="shared" si="20"/>
        <v>1</v>
      </c>
      <c r="C284" s="21" t="str">
        <f t="shared" si="21"/>
        <v>P</v>
      </c>
      <c r="D284" s="17">
        <f>IF($C284="B",VLOOKUP($A284,Bat!$A$4:$BF$2320,D$1,FALSE),VLOOKUP($A284,Pit!$A$4:$BA$1686,D$2,FALSE))</f>
        <v>7428</v>
      </c>
      <c r="E284" s="16" t="str">
        <f>IF($C284="B",VLOOKUP($A284,Bat!$A$4:$BF$2320,E$1,FALSE),VLOOKUP($A284,Pit!$A$4:$BA$1686,E$2,FALSE))</f>
        <v>RP</v>
      </c>
      <c r="F284" s="16" t="str">
        <f>IF($C284="B",VLOOKUP($A284,Bat!$A$4:$BF$2320,F$1,FALSE),VLOOKUP($A284,Pit!$A$4:$BA$1686,F$2,FALSE))</f>
        <v>Travis</v>
      </c>
      <c r="G284" s="16" t="str">
        <f>IF($C284="B",VLOOKUP($A284,Bat!$A$4:$BF$2320,G$1,FALSE),VLOOKUP($A284,Pit!$A$4:$BA$1686,G$2,FALSE))</f>
        <v>Hicks</v>
      </c>
      <c r="H284" s="16">
        <f>IF($C284="B",VLOOKUP($A284,Bat!$A$4:$BF$2320,H$1,FALSE),VLOOKUP($A284,Pit!$A$4:$BA$1686,H$2,FALSE))</f>
        <v>22</v>
      </c>
      <c r="I284" s="16" t="str">
        <f>IF($C284="B",VLOOKUP($A284,Bat!$A$4:$BF$2320,I$1,FALSE),VLOOKUP($A284,Pit!$A$4:$BA$1686,I$2,FALSE))</f>
        <v>L</v>
      </c>
      <c r="J284" s="16" t="str">
        <f>IF($C284="B",VLOOKUP($A284,Bat!$A$4:$BF$2320,J$1,FALSE),VLOOKUP($A284,Pit!$A$4:$BA$1686,J$2,FALSE))</f>
        <v>L</v>
      </c>
      <c r="K284" s="16" t="str">
        <f>IF($C284="B",VLOOKUP($A284,Bat!$A$4:$BF$2320,K$1,FALSE),VLOOKUP($A284,Pit!$A$4:$BA$1686,K$2,FALSE))</f>
        <v>Low</v>
      </c>
      <c r="L284" s="17" t="str">
        <f>IF($C284="B",VLOOKUP($A284,Bat!$A$4:$BF$2320,L$1,FALSE),VLOOKUP($A284,Pit!$A$4:$BA$1686,L$2,FALSE))</f>
        <v>Normal</v>
      </c>
      <c r="M284" s="16">
        <f>IF($C284="B",VLOOKUP($A284,Bat!$A$4:$BF$2320,M$1,FALSE),VLOOKUP($A284,Pit!$A$4:$BA$1686,M$2,FALSE))</f>
        <v>4</v>
      </c>
      <c r="N284" s="16">
        <f>IF($C284="B",VLOOKUP($A284,Bat!$A$4:$BF$2320,N$1,FALSE),VLOOKUP($A284,Pit!$A$4:$BA$1686,N$2,FALSE))</f>
        <v>3</v>
      </c>
      <c r="O284" s="16">
        <f>IF($C284="B",VLOOKUP($A284,Bat!$A$4:$BF$2320,O$1,FALSE),VLOOKUP($A284,Pit!$A$4:$BA$1686,O$2,FALSE))</f>
        <v>3</v>
      </c>
      <c r="P284" s="16" t="str">
        <f>IF($C284="B",VLOOKUP($A284,Bat!$A$4:$BF$2320,P$1,FALSE),VLOOKUP($A284,Pit!$A$4:$BA$1686,P$2,FALSE))</f>
        <v>92-94 Mph</v>
      </c>
      <c r="Q284" s="17">
        <f>IF($C284="B",VLOOKUP($A284,Bat!$A$4:$BF$2320,Q$1,FALSE),VLOOKUP($A284,Pit!$A$4:$BA$1686,Q$2,FALSE))</f>
        <v>9</v>
      </c>
      <c r="R284" s="18">
        <f>IF($C284="B",VLOOKUP($A284,Bat!$A$4:$BF$2320,R$1,FALSE),VLOOKUP($A284,Pit!$A$4:$BA$1686,R$2,FALSE))</f>
        <v>17.982972899111662</v>
      </c>
      <c r="S284" s="19">
        <f>IF($C284="B",VLOOKUP($A284,Bat!$A$4:$BF$2320,S$1,FALSE),VLOOKUP($A284,Pit!$A$4:$BA$1686,S$2,FALSE))</f>
        <v>0.52225146487352592</v>
      </c>
      <c r="T284" s="20" t="str">
        <f>IF($C284="B",VLOOKUP($A284,Bat!$A$4:$BF$2320,T$1,FALSE),VLOOKUP($A284,Pit!$A$4:$BA$1686,T$2,FALSE))</f>
        <v>$180k</v>
      </c>
      <c r="U284" s="17" t="str">
        <f>VLOOKUP(IF($C284="B",VLOOKUP($A284,Bat!$A$4:$AU$2320,U$1,FALSE),VLOOKUP($A284,Pit!$A$4:$BE$1686,U$2,FALSE)),COND!$A$35:$B$41,2,FALSE)</f>
        <v>??</v>
      </c>
      <c r="V284" s="21">
        <f>IF($C284="B",VLOOKUP($A284,Bat!$A$4:$AT$2284,46,FALSE),VLOOKUP($A284,Pit!$A$4:$BD$1664,56,FALSE))</f>
        <v>367</v>
      </c>
      <c r="W284" s="16">
        <f t="shared" si="22"/>
        <v>999</v>
      </c>
      <c r="X284" s="16"/>
      <c r="Y284" s="22">
        <f t="shared" si="23"/>
        <v>459</v>
      </c>
      <c r="Z284" s="16">
        <f>IFERROR(VLOOKUP($D284,Results37!$F$3:$L$1396,Z$1,FALSE),"")</f>
        <v>280</v>
      </c>
      <c r="AA284" s="47">
        <f>IF(ISERROR(VLOOKUP(D284,Results37!$F$3:$O$399,AA$1,FALSE)),"",IF(VLOOKUP(D284,Results37!$F$3:$O$399,AA$1+1,FALSE)=1,"S"&amp;VLOOKUP(D284,Results37!$F$3:$O$399,AA$1,FALSE),VLOOKUP(D284,Results37!$F$3:$O$399,AA$1,FALSE)))</f>
        <v>11</v>
      </c>
      <c r="AB284" s="16">
        <f>IFERROR(VLOOKUP($D284,Results37!$F$3:$L$1396,AB$1,FALSE),"")</f>
        <v>14</v>
      </c>
      <c r="AC284" s="16" t="str">
        <f>IFERROR(VLOOKUP($D284,Results37!$F$3:$L$1396,AC$1,FALSE),"")</f>
        <v>Canton Longshoremen</v>
      </c>
      <c r="AD284" s="16" t="str">
        <f t="shared" si="24"/>
        <v/>
      </c>
      <c r="AE284" s="20" t="str">
        <f>IF(ISERROR(VLOOKUP($AC284&amp;"-"&amp;$F284&amp;" "&amp;G284,Bonuses!$B$1:$G$1006,4,FALSE)),"",INT(VLOOKUP($AC284&amp;"-"&amp;$F284&amp;" "&amp;$G284,Bonuses!$B$1:$G$1006,4,FALSE)))</f>
        <v/>
      </c>
      <c r="AF284" s="16" t="str">
        <f>IF(ISERROR(VLOOKUP($AC284&amp;"-"&amp;$F284,Bonuses!$B$1:$G$1006,5,FALSE)),"",IF(VLOOKUP($AC284&amp;"-"&amp;$F284,Bonuses!$B$1:$G$1006,5,FALSE)="","",VLOOKUP($AC284&amp;"-"&amp;$F284,Bonuses!$B$1:$G$1006,6,FALSE)&amp;" yrs, "&amp;VLOOKUP($AC284&amp;"-"&amp;$F284,Bonuses!$B$1:$G$1006,5,FALSE)))</f>
        <v/>
      </c>
    </row>
    <row r="285" spans="1:32" s="21" customFormat="1" x14ac:dyDescent="0.25">
      <c r="A285" s="21" t="s">
        <v>2965</v>
      </c>
      <c r="B285" s="21">
        <f t="shared" si="20"/>
        <v>1</v>
      </c>
      <c r="C285" s="21" t="str">
        <f t="shared" si="21"/>
        <v>P</v>
      </c>
      <c r="D285" s="17">
        <f>IF($C285="B",VLOOKUP($A285,Bat!$A$4:$BF$2320,D$1,FALSE),VLOOKUP($A285,Pit!$A$4:$BA$1686,D$2,FALSE))</f>
        <v>6085</v>
      </c>
      <c r="E285" s="16" t="str">
        <f>IF($C285="B",VLOOKUP($A285,Bat!$A$4:$BF$2320,E$1,FALSE),VLOOKUP($A285,Pit!$A$4:$BA$1686,E$2,FALSE))</f>
        <v>CL</v>
      </c>
      <c r="F285" s="16" t="str">
        <f>IF($C285="B",VLOOKUP($A285,Bat!$A$4:$BF$2320,F$1,FALSE),VLOOKUP($A285,Pit!$A$4:$BA$1686,F$2,FALSE))</f>
        <v>Russell</v>
      </c>
      <c r="G285" s="16" t="str">
        <f>IF($C285="B",VLOOKUP($A285,Bat!$A$4:$BF$2320,G$1,FALSE),VLOOKUP($A285,Pit!$A$4:$BA$1686,G$2,FALSE))</f>
        <v>Walsh</v>
      </c>
      <c r="H285" s="16">
        <f>IF($C285="B",VLOOKUP($A285,Bat!$A$4:$BF$2320,H$1,FALSE),VLOOKUP($A285,Pit!$A$4:$BA$1686,H$2,FALSE))</f>
        <v>24</v>
      </c>
      <c r="I285" s="16" t="str">
        <f>IF($C285="B",VLOOKUP($A285,Bat!$A$4:$BF$2320,I$1,FALSE),VLOOKUP($A285,Pit!$A$4:$BA$1686,I$2,FALSE))</f>
        <v>S</v>
      </c>
      <c r="J285" s="16" t="str">
        <f>IF($C285="B",VLOOKUP($A285,Bat!$A$4:$BF$2320,J$1,FALSE),VLOOKUP($A285,Pit!$A$4:$BA$1686,J$2,FALSE))</f>
        <v>R</v>
      </c>
      <c r="K285" s="16" t="str">
        <f>IF($C285="B",VLOOKUP($A285,Bat!$A$4:$BF$2320,K$1,FALSE),VLOOKUP($A285,Pit!$A$4:$BA$1686,K$2,FALSE))</f>
        <v>Normal</v>
      </c>
      <c r="L285" s="17" t="str">
        <f>IF($C285="B",VLOOKUP($A285,Bat!$A$4:$BF$2320,L$1,FALSE),VLOOKUP($A285,Pit!$A$4:$BA$1686,L$2,FALSE))</f>
        <v>Low</v>
      </c>
      <c r="M285" s="16">
        <f>IF($C285="B",VLOOKUP($A285,Bat!$A$4:$BF$2320,M$1,FALSE),VLOOKUP($A285,Pit!$A$4:$BA$1686,M$2,FALSE))</f>
        <v>6</v>
      </c>
      <c r="N285" s="16">
        <f>IF($C285="B",VLOOKUP($A285,Bat!$A$4:$BF$2320,N$1,FALSE),VLOOKUP($A285,Pit!$A$4:$BA$1686,N$2,FALSE))</f>
        <v>2</v>
      </c>
      <c r="O285" s="16">
        <f>IF($C285="B",VLOOKUP($A285,Bat!$A$4:$BF$2320,O$1,FALSE),VLOOKUP($A285,Pit!$A$4:$BA$1686,O$2,FALSE))</f>
        <v>1</v>
      </c>
      <c r="P285" s="16" t="str">
        <f>IF($C285="B",VLOOKUP($A285,Bat!$A$4:$BF$2320,P$1,FALSE),VLOOKUP($A285,Pit!$A$4:$BA$1686,P$2,FALSE))</f>
        <v>89-91 Mph</v>
      </c>
      <c r="Q285" s="17">
        <f>IF($C285="B",VLOOKUP($A285,Bat!$A$4:$BF$2320,Q$1,FALSE),VLOOKUP($A285,Pit!$A$4:$BA$1686,Q$2,FALSE))</f>
        <v>4</v>
      </c>
      <c r="R285" s="18">
        <f>IF($C285="B",VLOOKUP($A285,Bat!$A$4:$BF$2320,R$1,FALSE),VLOOKUP($A285,Pit!$A$4:$BA$1686,R$2,FALSE))</f>
        <v>11.923143610697373</v>
      </c>
      <c r="S285" s="19">
        <f>IF($C285="B",VLOOKUP($A285,Bat!$A$4:$BF$2320,S$1,FALSE),VLOOKUP($A285,Pit!$A$4:$BA$1686,S$2,FALSE))</f>
        <v>-1.0104811797203517E-2</v>
      </c>
      <c r="T285" s="20" t="str">
        <f>IF($C285="B",VLOOKUP($A285,Bat!$A$4:$BF$2320,T$1,FALSE),VLOOKUP($A285,Pit!$A$4:$BA$1686,T$2,FALSE))</f>
        <v>Slot</v>
      </c>
      <c r="U285" s="17" t="str">
        <f>VLOOKUP(IF($C285="B",VLOOKUP($A285,Bat!$A$4:$AU$2320,U$1,FALSE),VLOOKUP($A285,Pit!$A$4:$BE$1686,U$2,FALSE)),COND!$A$35:$B$41,2,FALSE)</f>
        <v>??</v>
      </c>
      <c r="V285" s="21">
        <f>IF($C285="B",VLOOKUP($A285,Bat!$A$4:$AT$2284,46,FALSE),VLOOKUP($A285,Pit!$A$4:$BD$1664,56,FALSE))</f>
        <v>451</v>
      </c>
      <c r="W285" s="16">
        <f t="shared" si="22"/>
        <v>451</v>
      </c>
      <c r="X285" s="16"/>
      <c r="Y285" s="22">
        <f t="shared" si="23"/>
        <v>732</v>
      </c>
      <c r="Z285" s="16">
        <f>IFERROR(VLOOKUP($D285,Results37!$F$3:$L$1396,Z$1,FALSE),"")</f>
        <v>281</v>
      </c>
      <c r="AA285" s="47">
        <f>IF(ISERROR(VLOOKUP(D285,Results37!$F$3:$O$399,AA$1,FALSE)),"",IF(VLOOKUP(D285,Results37!$F$3:$O$399,AA$1+1,FALSE)=1,"S"&amp;VLOOKUP(D285,Results37!$F$3:$O$399,AA$1,FALSE),VLOOKUP(D285,Results37!$F$3:$O$399,AA$1,FALSE)))</f>
        <v>11</v>
      </c>
      <c r="AB285" s="16">
        <f>IFERROR(VLOOKUP($D285,Results37!$F$3:$L$1396,AB$1,FALSE),"")</f>
        <v>15</v>
      </c>
      <c r="AC285" s="16" t="str">
        <f>IFERROR(VLOOKUP($D285,Results37!$F$3:$L$1396,AC$1,FALSE),"")</f>
        <v>San Antonio Calzones of Laredo</v>
      </c>
      <c r="AD285" s="16" t="str">
        <f t="shared" si="24"/>
        <v/>
      </c>
      <c r="AE285" s="20" t="str">
        <f>IF(ISERROR(VLOOKUP($AC285&amp;"-"&amp;$F285&amp;" "&amp;G285,Bonuses!$B$1:$G$1006,4,FALSE)),"",INT(VLOOKUP($AC285&amp;"-"&amp;$F285&amp;" "&amp;$G285,Bonuses!$B$1:$G$1006,4,FALSE)))</f>
        <v/>
      </c>
      <c r="AF285" s="16" t="str">
        <f>IF(ISERROR(VLOOKUP($AC285&amp;"-"&amp;$F285,Bonuses!$B$1:$G$1006,5,FALSE)),"",IF(VLOOKUP($AC285&amp;"-"&amp;$F285,Bonuses!$B$1:$G$1006,5,FALSE)="","",VLOOKUP($AC285&amp;"-"&amp;$F285,Bonuses!$B$1:$G$1006,6,FALSE)&amp;" yrs, "&amp;VLOOKUP($AC285&amp;"-"&amp;$F285,Bonuses!$B$1:$G$1006,5,FALSE)))</f>
        <v/>
      </c>
    </row>
    <row r="286" spans="1:32" s="21" customFormat="1" x14ac:dyDescent="0.25">
      <c r="A286" s="21" t="s">
        <v>2324</v>
      </c>
      <c r="B286" s="21">
        <f t="shared" si="20"/>
        <v>1</v>
      </c>
      <c r="C286" s="21" t="str">
        <f t="shared" si="21"/>
        <v>P</v>
      </c>
      <c r="D286" s="17">
        <f>IF($C286="B",VLOOKUP($A286,Bat!$A$4:$BF$2320,D$1,FALSE),VLOOKUP($A286,Pit!$A$4:$BA$1686,D$2,FALSE))</f>
        <v>6390</v>
      </c>
      <c r="E286" s="16" t="str">
        <f>IF($C286="B",VLOOKUP($A286,Bat!$A$4:$BF$2320,E$1,FALSE),VLOOKUP($A286,Pit!$A$4:$BA$1686,E$2,FALSE))</f>
        <v>SP</v>
      </c>
      <c r="F286" s="16" t="str">
        <f>IF($C286="B",VLOOKUP($A286,Bat!$A$4:$BF$2320,F$1,FALSE),VLOOKUP($A286,Pit!$A$4:$BA$1686,F$2,FALSE))</f>
        <v>Allen</v>
      </c>
      <c r="G286" s="16" t="str">
        <f>IF($C286="B",VLOOKUP($A286,Bat!$A$4:$BF$2320,G$1,FALSE),VLOOKUP($A286,Pit!$A$4:$BA$1686,G$2,FALSE))</f>
        <v>Lambright</v>
      </c>
      <c r="H286" s="16">
        <f>IF($C286="B",VLOOKUP($A286,Bat!$A$4:$BF$2320,H$1,FALSE),VLOOKUP($A286,Pit!$A$4:$BA$1686,H$2,FALSE))</f>
        <v>18</v>
      </c>
      <c r="I286" s="16" t="str">
        <f>IF($C286="B",VLOOKUP($A286,Bat!$A$4:$BF$2320,I$1,FALSE),VLOOKUP($A286,Pit!$A$4:$BA$1686,I$2,FALSE))</f>
        <v>L</v>
      </c>
      <c r="J286" s="16" t="str">
        <f>IF($C286="B",VLOOKUP($A286,Bat!$A$4:$BF$2320,J$1,FALSE),VLOOKUP($A286,Pit!$A$4:$BA$1686,J$2,FALSE))</f>
        <v>L</v>
      </c>
      <c r="K286" s="16" t="str">
        <f>IF($C286="B",VLOOKUP($A286,Bat!$A$4:$BF$2320,K$1,FALSE),VLOOKUP($A286,Pit!$A$4:$BA$1686,K$2,FALSE))</f>
        <v>Low</v>
      </c>
      <c r="L286" s="17" t="str">
        <f>IF($C286="B",VLOOKUP($A286,Bat!$A$4:$BF$2320,L$1,FALSE),VLOOKUP($A286,Pit!$A$4:$BA$1686,L$2,FALSE))</f>
        <v>Normal</v>
      </c>
      <c r="M286" s="16">
        <f>IF($C286="B",VLOOKUP($A286,Bat!$A$4:$BF$2320,M$1,FALSE),VLOOKUP($A286,Pit!$A$4:$BA$1686,M$2,FALSE))</f>
        <v>5</v>
      </c>
      <c r="N286" s="16">
        <f>IF($C286="B",VLOOKUP($A286,Bat!$A$4:$BF$2320,N$1,FALSE),VLOOKUP($A286,Pit!$A$4:$BA$1686,N$2,FALSE))</f>
        <v>2</v>
      </c>
      <c r="O286" s="16">
        <f>IF($C286="B",VLOOKUP($A286,Bat!$A$4:$BF$2320,O$1,FALSE),VLOOKUP($A286,Pit!$A$4:$BA$1686,O$2,FALSE))</f>
        <v>4</v>
      </c>
      <c r="P286" s="16" t="str">
        <f>IF($C286="B",VLOOKUP($A286,Bat!$A$4:$BF$2320,P$1,FALSE),VLOOKUP($A286,Pit!$A$4:$BA$1686,P$2,FALSE))</f>
        <v>88-90 Mph</v>
      </c>
      <c r="Q286" s="17">
        <f>IF($C286="B",VLOOKUP($A286,Bat!$A$4:$BF$2320,Q$1,FALSE),VLOOKUP($A286,Pit!$A$4:$BA$1686,Q$2,FALSE))</f>
        <v>7</v>
      </c>
      <c r="R286" s="18">
        <f>IF($C286="B",VLOOKUP($A286,Bat!$A$4:$BF$2320,R$1,FALSE),VLOOKUP($A286,Pit!$A$4:$BA$1686,R$2,FALSE))</f>
        <v>23.977174003663574</v>
      </c>
      <c r="S286" s="19">
        <f>IF($C286="B",VLOOKUP($A286,Bat!$A$4:$BF$2320,S$1,FALSE),VLOOKUP($A286,Pit!$A$4:$BA$1686,S$2,FALSE))</f>
        <v>1.0488423026279423</v>
      </c>
      <c r="T286" s="20" t="str">
        <f>IF($C286="B",VLOOKUP($A286,Bat!$A$4:$BF$2320,T$1,FALSE),VLOOKUP($A286,Pit!$A$4:$BA$1686,T$2,FALSE))</f>
        <v>$190k</v>
      </c>
      <c r="U286" s="17" t="str">
        <f>VLOOKUP(IF($C286="B",VLOOKUP($A286,Bat!$A$4:$AU$2320,U$1,FALSE),VLOOKUP($A286,Pit!$A$4:$BE$1686,U$2,FALSE)),COND!$A$35:$B$41,2,FALSE)</f>
        <v>??</v>
      </c>
      <c r="V286" s="21">
        <f>IF($C286="B",VLOOKUP($A286,Bat!$A$4:$AT$2284,46,FALSE),VLOOKUP($A286,Pit!$A$4:$BD$1664,56,FALSE))</f>
        <v>186</v>
      </c>
      <c r="W286" s="16">
        <f t="shared" si="22"/>
        <v>999</v>
      </c>
      <c r="X286" s="16"/>
      <c r="Y286" s="22">
        <f t="shared" si="23"/>
        <v>273</v>
      </c>
      <c r="Z286" s="16">
        <f>IFERROR(VLOOKUP($D286,Results37!$F$3:$L$1396,Z$1,FALSE),"")</f>
        <v>282</v>
      </c>
      <c r="AA286" s="47">
        <f>IF(ISERROR(VLOOKUP(D286,Results37!$F$3:$O$399,AA$1,FALSE)),"",IF(VLOOKUP(D286,Results37!$F$3:$O$399,AA$1+1,FALSE)=1,"S"&amp;VLOOKUP(D286,Results37!$F$3:$O$399,AA$1,FALSE),VLOOKUP(D286,Results37!$F$3:$O$399,AA$1,FALSE)))</f>
        <v>11</v>
      </c>
      <c r="AB286" s="16">
        <f>IFERROR(VLOOKUP($D286,Results37!$F$3:$L$1396,AB$1,FALSE),"")</f>
        <v>16</v>
      </c>
      <c r="AC286" s="16" t="str">
        <f>IFERROR(VLOOKUP($D286,Results37!$F$3:$L$1396,AC$1,FALSE),"")</f>
        <v>Fargo Dinosaurs</v>
      </c>
      <c r="AD286" s="16" t="str">
        <f t="shared" si="24"/>
        <v/>
      </c>
      <c r="AE286" s="20" t="str">
        <f>IF(ISERROR(VLOOKUP($AC286&amp;"-"&amp;$F286&amp;" "&amp;G286,Bonuses!$B$1:$G$1006,4,FALSE)),"",INT(VLOOKUP($AC286&amp;"-"&amp;$F286&amp;" "&amp;$G286,Bonuses!$B$1:$G$1006,4,FALSE)))</f>
        <v/>
      </c>
      <c r="AF286" s="16" t="str">
        <f>IF(ISERROR(VLOOKUP($AC286&amp;"-"&amp;$F286,Bonuses!$B$1:$G$1006,5,FALSE)),"",IF(VLOOKUP($AC286&amp;"-"&amp;$F286,Bonuses!$B$1:$G$1006,5,FALSE)="","",VLOOKUP($AC286&amp;"-"&amp;$F286,Bonuses!$B$1:$G$1006,6,FALSE)&amp;" yrs, "&amp;VLOOKUP($AC286&amp;"-"&amp;$F286,Bonuses!$B$1:$G$1006,5,FALSE)))</f>
        <v/>
      </c>
    </row>
    <row r="287" spans="1:32" s="21" customFormat="1" x14ac:dyDescent="0.25">
      <c r="A287" s="21" t="s">
        <v>1881</v>
      </c>
      <c r="B287" s="21">
        <f t="shared" si="20"/>
        <v>1</v>
      </c>
      <c r="C287" s="21" t="str">
        <f t="shared" si="21"/>
        <v>B</v>
      </c>
      <c r="D287" s="17">
        <f>IF($C287="B",VLOOKUP($A287,Bat!$A$4:$BF$2320,D$1,FALSE),VLOOKUP($A287,Pit!$A$4:$BA$1686,D$2,FALSE))</f>
        <v>6988</v>
      </c>
      <c r="E287" s="16" t="str">
        <f>IF($C287="B",VLOOKUP($A287,Bat!$A$4:$BF$2320,E$1,FALSE),VLOOKUP($A287,Pit!$A$4:$BA$1686,E$2,FALSE))</f>
        <v>RF</v>
      </c>
      <c r="F287" s="16" t="str">
        <f>IF($C287="B",VLOOKUP($A287,Bat!$A$4:$BF$2320,F$1,FALSE),VLOOKUP($A287,Pit!$A$4:$BA$1686,F$2,FALSE))</f>
        <v>Silas</v>
      </c>
      <c r="G287" s="16" t="str">
        <f>IF($C287="B",VLOOKUP($A287,Bat!$A$4:$BF$2320,G$1,FALSE),VLOOKUP($A287,Pit!$A$4:$BA$1686,G$2,FALSE))</f>
        <v>Bentley</v>
      </c>
      <c r="H287" s="16">
        <f>IF($C287="B",VLOOKUP($A287,Bat!$A$4:$BF$2320,H$1,FALSE),VLOOKUP($A287,Pit!$A$4:$BA$1686,H$2,FALSE))</f>
        <v>18</v>
      </c>
      <c r="I287" s="16" t="str">
        <f>IF($C287="B",VLOOKUP($A287,Bat!$A$4:$BF$2320,I$1,FALSE),VLOOKUP($A287,Pit!$A$4:$BA$1686,I$2,FALSE))</f>
        <v>R</v>
      </c>
      <c r="J287" s="16" t="str">
        <f>IF($C287="B",VLOOKUP($A287,Bat!$A$4:$BF$2320,J$1,FALSE),VLOOKUP($A287,Pit!$A$4:$BA$1686,J$2,FALSE))</f>
        <v>L</v>
      </c>
      <c r="K287" s="16" t="str">
        <f>IF($C287="B",VLOOKUP($A287,Bat!$A$4:$BF$2320,K$1,FALSE),VLOOKUP($A287,Pit!$A$4:$BA$1686,K$2,FALSE))</f>
        <v>Normal</v>
      </c>
      <c r="L287" s="17" t="str">
        <f>IF($C287="B",VLOOKUP($A287,Bat!$A$4:$BF$2320,L$1,FALSE),VLOOKUP($A287,Pit!$A$4:$BA$1686,L$2,FALSE))</f>
        <v>Normal</v>
      </c>
      <c r="M287" s="16">
        <f>IF($C287="B",VLOOKUP($A287,Bat!$A$4:$BF$2320,M$1,FALSE),VLOOKUP($A287,Pit!$A$4:$BA$1686,M$2,FALSE))</f>
        <v>4</v>
      </c>
      <c r="N287" s="16">
        <f>IF($C287="B",VLOOKUP($A287,Bat!$A$4:$BF$2320,N$1,FALSE),VLOOKUP($A287,Pit!$A$4:$BA$1686,N$2,FALSE))</f>
        <v>2</v>
      </c>
      <c r="O287" s="16">
        <f>IF($C287="B",VLOOKUP($A287,Bat!$A$4:$BF$2320,O$1,FALSE),VLOOKUP($A287,Pit!$A$4:$BA$1686,O$2,FALSE))</f>
        <v>6</v>
      </c>
      <c r="P287" s="16">
        <f>IF($C287="B",VLOOKUP($A287,Bat!$A$4:$BF$2320,P$1,FALSE),VLOOKUP($A287,Pit!$A$4:$BA$1686,P$2,FALSE))</f>
        <v>5</v>
      </c>
      <c r="Q287" s="17">
        <f>IF($C287="B",VLOOKUP($A287,Bat!$A$4:$BF$2320,Q$1,FALSE),VLOOKUP($A287,Pit!$A$4:$BA$1686,Q$2,FALSE))</f>
        <v>2</v>
      </c>
      <c r="R287" s="18">
        <f>IF($C287="B",VLOOKUP($A287,Bat!$A$4:$BF$2320,R$1,FALSE),VLOOKUP($A287,Pit!$A$4:$BA$1686,R$2,FALSE))</f>
        <v>7.2824243949084817</v>
      </c>
      <c r="S287" s="19">
        <f>IF($C287="B",VLOOKUP($A287,Bat!$A$4:$BF$2320,S$1,FALSE),VLOOKUP($A287,Pit!$A$4:$BA$1686,S$2,FALSE))</f>
        <v>1.4529599196834706</v>
      </c>
      <c r="T287" s="20" t="str">
        <f>IF($C287="B",VLOOKUP($A287,Bat!$A$4:$BF$2320,T$1,FALSE),VLOOKUP($A287,Pit!$A$4:$BA$1686,T$2,FALSE))</f>
        <v>$190k</v>
      </c>
      <c r="U287" s="17" t="str">
        <f>VLOOKUP(IF($C287="B",VLOOKUP($A287,Bat!$A$4:$AU$2320,U$1,FALSE),VLOOKUP($A287,Pit!$A$4:$BE$1686,U$2,FALSE)),COND!$A$35:$B$41,2,FALSE)</f>
        <v>??</v>
      </c>
      <c r="V287" s="21">
        <f>IF($C287="B",VLOOKUP($A287,Bat!$A$4:$AT$2284,46,FALSE),VLOOKUP($A287,Pit!$A$4:$BD$1664,56,FALSE))</f>
        <v>82</v>
      </c>
      <c r="W287" s="16">
        <f t="shared" si="22"/>
        <v>999</v>
      </c>
      <c r="X287" s="16"/>
      <c r="Y287" s="22">
        <f t="shared" si="23"/>
        <v>189</v>
      </c>
      <c r="Z287" s="16">
        <f>IFERROR(VLOOKUP($D287,Results37!$F$3:$L$1396,Z$1,FALSE),"")</f>
        <v>283</v>
      </c>
      <c r="AA287" s="47">
        <f>IF(ISERROR(VLOOKUP(D287,Results37!$F$3:$O$399,AA$1,FALSE)),"",IF(VLOOKUP(D287,Results37!$F$3:$O$399,AA$1+1,FALSE)=1,"S"&amp;VLOOKUP(D287,Results37!$F$3:$O$399,AA$1,FALSE),VLOOKUP(D287,Results37!$F$3:$O$399,AA$1,FALSE)))</f>
        <v>11</v>
      </c>
      <c r="AB287" s="16">
        <f>IFERROR(VLOOKUP($D287,Results37!$F$3:$L$1396,AB$1,FALSE),"")</f>
        <v>17</v>
      </c>
      <c r="AC287" s="16" t="str">
        <f>IFERROR(VLOOKUP($D287,Results37!$F$3:$L$1396,AC$1,FALSE),"")</f>
        <v>Kentucky Thoroughbreds</v>
      </c>
      <c r="AD287" s="16" t="str">
        <f t="shared" si="24"/>
        <v/>
      </c>
      <c r="AE287" s="20" t="str">
        <f>IF(ISERROR(VLOOKUP($AC287&amp;"-"&amp;$F287&amp;" "&amp;G287,Bonuses!$B$1:$G$1006,4,FALSE)),"",INT(VLOOKUP($AC287&amp;"-"&amp;$F287&amp;" "&amp;$G287,Bonuses!$B$1:$G$1006,4,FALSE)))</f>
        <v/>
      </c>
      <c r="AF287" s="16" t="str">
        <f>IF(ISERROR(VLOOKUP($AC287&amp;"-"&amp;$F287,Bonuses!$B$1:$G$1006,5,FALSE)),"",IF(VLOOKUP($AC287&amp;"-"&amp;$F287,Bonuses!$B$1:$G$1006,5,FALSE)="","",VLOOKUP($AC287&amp;"-"&amp;$F287,Bonuses!$B$1:$G$1006,6,FALSE)&amp;" yrs, "&amp;VLOOKUP($AC287&amp;"-"&amp;$F287,Bonuses!$B$1:$G$1006,5,FALSE)))</f>
        <v/>
      </c>
    </row>
    <row r="288" spans="1:32" s="21" customFormat="1" x14ac:dyDescent="0.25">
      <c r="A288" s="21" t="s">
        <v>2164</v>
      </c>
      <c r="B288" s="21">
        <f t="shared" si="20"/>
        <v>1</v>
      </c>
      <c r="C288" s="21" t="str">
        <f t="shared" si="21"/>
        <v>B</v>
      </c>
      <c r="D288" s="17">
        <f>IF($C288="B",VLOOKUP($A288,Bat!$A$4:$BF$2320,D$1,FALSE),VLOOKUP($A288,Pit!$A$4:$BA$1686,D$2,FALSE))</f>
        <v>7560</v>
      </c>
      <c r="E288" s="16" t="str">
        <f>IF($C288="B",VLOOKUP($A288,Bat!$A$4:$BF$2320,E$1,FALSE),VLOOKUP($A288,Pit!$A$4:$BA$1686,E$2,FALSE))</f>
        <v>2B</v>
      </c>
      <c r="F288" s="16" t="str">
        <f>IF($C288="B",VLOOKUP($A288,Bat!$A$4:$BF$2320,F$1,FALSE),VLOOKUP($A288,Pit!$A$4:$BA$1686,F$2,FALSE))</f>
        <v>Doug</v>
      </c>
      <c r="G288" s="16" t="str">
        <f>IF($C288="B",VLOOKUP($A288,Bat!$A$4:$BF$2320,G$1,FALSE),VLOOKUP($A288,Pit!$A$4:$BA$1686,G$2,FALSE))</f>
        <v>Jones</v>
      </c>
      <c r="H288" s="16">
        <f>IF($C288="B",VLOOKUP($A288,Bat!$A$4:$BF$2320,H$1,FALSE),VLOOKUP($A288,Pit!$A$4:$BA$1686,H$2,FALSE))</f>
        <v>21</v>
      </c>
      <c r="I288" s="16" t="str">
        <f>IF($C288="B",VLOOKUP($A288,Bat!$A$4:$BF$2320,I$1,FALSE),VLOOKUP($A288,Pit!$A$4:$BA$1686,I$2,FALSE))</f>
        <v>R</v>
      </c>
      <c r="J288" s="16" t="str">
        <f>IF($C288="B",VLOOKUP($A288,Bat!$A$4:$BF$2320,J$1,FALSE),VLOOKUP($A288,Pit!$A$4:$BA$1686,J$2,FALSE))</f>
        <v>R</v>
      </c>
      <c r="K288" s="16" t="str">
        <f>IF($C288="B",VLOOKUP($A288,Bat!$A$4:$BF$2320,K$1,FALSE),VLOOKUP($A288,Pit!$A$4:$BA$1686,K$2,FALSE))</f>
        <v>Normal</v>
      </c>
      <c r="L288" s="17" t="str">
        <f>IF($C288="B",VLOOKUP($A288,Bat!$A$4:$BF$2320,L$1,FALSE),VLOOKUP($A288,Pit!$A$4:$BA$1686,L$2,FALSE))</f>
        <v>Normal</v>
      </c>
      <c r="M288" s="16">
        <f>IF($C288="B",VLOOKUP($A288,Bat!$A$4:$BF$2320,M$1,FALSE),VLOOKUP($A288,Pit!$A$4:$BA$1686,M$2,FALSE))</f>
        <v>2</v>
      </c>
      <c r="N288" s="16">
        <f>IF($C288="B",VLOOKUP($A288,Bat!$A$4:$BF$2320,N$1,FALSE),VLOOKUP($A288,Pit!$A$4:$BA$1686,N$2,FALSE))</f>
        <v>3</v>
      </c>
      <c r="O288" s="16">
        <f>IF($C288="B",VLOOKUP($A288,Bat!$A$4:$BF$2320,O$1,FALSE),VLOOKUP($A288,Pit!$A$4:$BA$1686,O$2,FALSE))</f>
        <v>2</v>
      </c>
      <c r="P288" s="16">
        <f>IF($C288="B",VLOOKUP($A288,Bat!$A$4:$BF$2320,P$1,FALSE),VLOOKUP($A288,Pit!$A$4:$BA$1686,P$2,FALSE))</f>
        <v>6</v>
      </c>
      <c r="Q288" s="17">
        <f>IF($C288="B",VLOOKUP($A288,Bat!$A$4:$BF$2320,Q$1,FALSE),VLOOKUP($A288,Pit!$A$4:$BA$1686,Q$2,FALSE))</f>
        <v>3</v>
      </c>
      <c r="R288" s="18">
        <f>IF($C288="B",VLOOKUP($A288,Bat!$A$4:$BF$2320,R$1,FALSE),VLOOKUP($A288,Pit!$A$4:$BA$1686,R$2,FALSE))</f>
        <v>-1.1209980052318933</v>
      </c>
      <c r="S288" s="19">
        <f>IF($C288="B",VLOOKUP($A288,Bat!$A$4:$BF$2320,S$1,FALSE),VLOOKUP($A288,Pit!$A$4:$BA$1686,S$2,FALSE))</f>
        <v>0.25483001133154048</v>
      </c>
      <c r="T288" s="20" t="str">
        <f>IF($C288="B",VLOOKUP($A288,Bat!$A$4:$BF$2320,T$1,FALSE),VLOOKUP($A288,Pit!$A$4:$BA$1686,T$2,FALSE))</f>
        <v>$170k</v>
      </c>
      <c r="U288" s="17" t="str">
        <f>VLOOKUP(IF($C288="B",VLOOKUP($A288,Bat!$A$4:$AU$2320,U$1,FALSE),VLOOKUP($A288,Pit!$A$4:$BE$1686,U$2,FALSE)),COND!$A$35:$B$41,2,FALSE)</f>
        <v>??</v>
      </c>
      <c r="V288" s="21">
        <f>IF($C288="B",VLOOKUP($A288,Bat!$A$4:$AT$2284,46,FALSE),VLOOKUP($A288,Pit!$A$4:$BD$1664,56,FALSE))</f>
        <v>274</v>
      </c>
      <c r="W288" s="16">
        <f t="shared" si="22"/>
        <v>999</v>
      </c>
      <c r="X288" s="16"/>
      <c r="Y288" s="22">
        <f t="shared" si="23"/>
        <v>576</v>
      </c>
      <c r="Z288" s="16">
        <f>IFERROR(VLOOKUP($D288,Results37!$F$3:$L$1396,Z$1,FALSE),"")</f>
        <v>284</v>
      </c>
      <c r="AA288" s="47">
        <f>IF(ISERROR(VLOOKUP(D288,Results37!$F$3:$O$399,AA$1,FALSE)),"",IF(VLOOKUP(D288,Results37!$F$3:$O$399,AA$1+1,FALSE)=1,"S"&amp;VLOOKUP(D288,Results37!$F$3:$O$399,AA$1,FALSE),VLOOKUP(D288,Results37!$F$3:$O$399,AA$1,FALSE)))</f>
        <v>11</v>
      </c>
      <c r="AB288" s="16">
        <f>IFERROR(VLOOKUP($D288,Results37!$F$3:$L$1396,AB$1,FALSE),"")</f>
        <v>18</v>
      </c>
      <c r="AC288" s="16" t="str">
        <f>IFERROR(VLOOKUP($D288,Results37!$F$3:$L$1396,AC$1,FALSE),"")</f>
        <v>Yuma Bulldozers</v>
      </c>
      <c r="AD288" s="16" t="str">
        <f t="shared" si="24"/>
        <v/>
      </c>
      <c r="AE288" s="20" t="str">
        <f>IF(ISERROR(VLOOKUP($AC288&amp;"-"&amp;$F288&amp;" "&amp;G288,Bonuses!$B$1:$G$1006,4,FALSE)),"",INT(VLOOKUP($AC288&amp;"-"&amp;$F288&amp;" "&amp;$G288,Bonuses!$B$1:$G$1006,4,FALSE)))</f>
        <v/>
      </c>
      <c r="AF288" s="16" t="str">
        <f>IF(ISERROR(VLOOKUP($AC288&amp;"-"&amp;$F288,Bonuses!$B$1:$G$1006,5,FALSE)),"",IF(VLOOKUP($AC288&amp;"-"&amp;$F288,Bonuses!$B$1:$G$1006,5,FALSE)="","",VLOOKUP($AC288&amp;"-"&amp;$F288,Bonuses!$B$1:$G$1006,6,FALSE)&amp;" yrs, "&amp;VLOOKUP($AC288&amp;"-"&amp;$F288,Bonuses!$B$1:$G$1006,5,FALSE)))</f>
        <v/>
      </c>
    </row>
    <row r="289" spans="1:32" s="21" customFormat="1" x14ac:dyDescent="0.25">
      <c r="A289" s="21" t="s">
        <v>2933</v>
      </c>
      <c r="B289" s="21">
        <f t="shared" si="20"/>
        <v>1</v>
      </c>
      <c r="C289" s="21" t="str">
        <f t="shared" si="21"/>
        <v>P</v>
      </c>
      <c r="D289" s="17">
        <f>IF($C289="B",VLOOKUP($A289,Bat!$A$4:$BF$2320,D$1,FALSE),VLOOKUP($A289,Pit!$A$4:$BA$1686,D$2,FALSE))</f>
        <v>1920</v>
      </c>
      <c r="E289" s="16" t="str">
        <f>IF($C289="B",VLOOKUP($A289,Bat!$A$4:$BF$2320,E$1,FALSE),VLOOKUP($A289,Pit!$A$4:$BA$1686,E$2,FALSE))</f>
        <v>SP</v>
      </c>
      <c r="F289" s="16" t="str">
        <f>IF($C289="B",VLOOKUP($A289,Bat!$A$4:$BF$2320,F$1,FALSE),VLOOKUP($A289,Pit!$A$4:$BA$1686,F$2,FALSE))</f>
        <v>Tyler</v>
      </c>
      <c r="G289" s="16" t="str">
        <f>IF($C289="B",VLOOKUP($A289,Bat!$A$4:$BF$2320,G$1,FALSE),VLOOKUP($A289,Pit!$A$4:$BA$1686,G$2,FALSE))</f>
        <v>Johnston</v>
      </c>
      <c r="H289" s="16">
        <f>IF($C289="B",VLOOKUP($A289,Bat!$A$4:$BF$2320,H$1,FALSE),VLOOKUP($A289,Pit!$A$4:$BA$1686,H$2,FALSE))</f>
        <v>18</v>
      </c>
      <c r="I289" s="16" t="str">
        <f>IF($C289="B",VLOOKUP($A289,Bat!$A$4:$BF$2320,I$1,FALSE),VLOOKUP($A289,Pit!$A$4:$BA$1686,I$2,FALSE))</f>
        <v>R</v>
      </c>
      <c r="J289" s="16" t="str">
        <f>IF($C289="B",VLOOKUP($A289,Bat!$A$4:$BF$2320,J$1,FALSE),VLOOKUP($A289,Pit!$A$4:$BA$1686,J$2,FALSE))</f>
        <v>R</v>
      </c>
      <c r="K289" s="16" t="str">
        <f>IF($C289="B",VLOOKUP($A289,Bat!$A$4:$BF$2320,K$1,FALSE),VLOOKUP($A289,Pit!$A$4:$BA$1686,K$2,FALSE))</f>
        <v>Low</v>
      </c>
      <c r="L289" s="17" t="str">
        <f>IF($C289="B",VLOOKUP($A289,Bat!$A$4:$BF$2320,L$1,FALSE),VLOOKUP($A289,Pit!$A$4:$BA$1686,L$2,FALSE))</f>
        <v>Normal</v>
      </c>
      <c r="M289" s="16">
        <f>IF($C289="B",VLOOKUP($A289,Bat!$A$4:$BF$2320,M$1,FALSE),VLOOKUP($A289,Pit!$A$4:$BA$1686,M$2,FALSE))</f>
        <v>4</v>
      </c>
      <c r="N289" s="16">
        <f>IF($C289="B",VLOOKUP($A289,Bat!$A$4:$BF$2320,N$1,FALSE),VLOOKUP($A289,Pit!$A$4:$BA$1686,N$2,FALSE))</f>
        <v>2</v>
      </c>
      <c r="O289" s="16">
        <f>IF($C289="B",VLOOKUP($A289,Bat!$A$4:$BF$2320,O$1,FALSE),VLOOKUP($A289,Pit!$A$4:$BA$1686,O$2,FALSE))</f>
        <v>6</v>
      </c>
      <c r="P289" s="16" t="str">
        <f>IF($C289="B",VLOOKUP($A289,Bat!$A$4:$BF$2320,P$1,FALSE),VLOOKUP($A289,Pit!$A$4:$BA$1686,P$2,FALSE))</f>
        <v>87-89 Mph</v>
      </c>
      <c r="Q289" s="17">
        <f>IF($C289="B",VLOOKUP($A289,Bat!$A$4:$BF$2320,Q$1,FALSE),VLOOKUP($A289,Pit!$A$4:$BA$1686,Q$2,FALSE))</f>
        <v>10</v>
      </c>
      <c r="R289" s="18">
        <f>IF($C289="B",VLOOKUP($A289,Bat!$A$4:$BF$2320,R$1,FALSE),VLOOKUP($A289,Pit!$A$4:$BA$1686,R$2,FALSE))</f>
        <v>28.61208381235851</v>
      </c>
      <c r="S289" s="19">
        <f>IF($C289="B",VLOOKUP($A289,Bat!$A$4:$BF$2320,S$1,FALSE),VLOOKUP($A289,Pit!$A$4:$BA$1686,S$2,FALSE))</f>
        <v>1.4560193386508735</v>
      </c>
      <c r="T289" s="20" t="str">
        <f>IF($C289="B",VLOOKUP($A289,Bat!$A$4:$BF$2320,T$1,FALSE),VLOOKUP($A289,Pit!$A$4:$BA$1686,T$2,FALSE))</f>
        <v>$180k</v>
      </c>
      <c r="U289" s="17" t="str">
        <f>VLOOKUP(IF($C289="B",VLOOKUP($A289,Bat!$A$4:$AU$2320,U$1,FALSE),VLOOKUP($A289,Pit!$A$4:$BE$1686,U$2,FALSE)),COND!$A$35:$B$41,2,FALSE)</f>
        <v>??</v>
      </c>
      <c r="V289" s="21">
        <f>IF($C289="B",VLOOKUP($A289,Bat!$A$4:$AT$2284,46,FALSE),VLOOKUP($A289,Pit!$A$4:$BD$1664,56,FALSE))</f>
        <v>83</v>
      </c>
      <c r="W289" s="16">
        <f t="shared" si="22"/>
        <v>999</v>
      </c>
      <c r="X289" s="16"/>
      <c r="Y289" s="22">
        <f t="shared" si="23"/>
        <v>188</v>
      </c>
      <c r="Z289" s="16">
        <f>IFERROR(VLOOKUP($D289,Results37!$F$3:$L$1396,Z$1,FALSE),"")</f>
        <v>285</v>
      </c>
      <c r="AA289" s="47">
        <f>IF(ISERROR(VLOOKUP(D289,Results37!$F$3:$O$399,AA$1,FALSE)),"",IF(VLOOKUP(D289,Results37!$F$3:$O$399,AA$1+1,FALSE)=1,"S"&amp;VLOOKUP(D289,Results37!$F$3:$O$399,AA$1,FALSE),VLOOKUP(D289,Results37!$F$3:$O$399,AA$1,FALSE)))</f>
        <v>11</v>
      </c>
      <c r="AB289" s="16">
        <f>IFERROR(VLOOKUP($D289,Results37!$F$3:$L$1396,AB$1,FALSE),"")</f>
        <v>19</v>
      </c>
      <c r="AC289" s="16" t="str">
        <f>IFERROR(VLOOKUP($D289,Results37!$F$3:$L$1396,AC$1,FALSE),"")</f>
        <v>Duluth Warriors</v>
      </c>
      <c r="AD289" s="16" t="str">
        <f t="shared" si="24"/>
        <v/>
      </c>
      <c r="AE289" s="20" t="str">
        <f>IF(ISERROR(VLOOKUP($AC289&amp;"-"&amp;$F289&amp;" "&amp;G289,Bonuses!$B$1:$G$1006,4,FALSE)),"",INT(VLOOKUP($AC289&amp;"-"&amp;$F289&amp;" "&amp;$G289,Bonuses!$B$1:$G$1006,4,FALSE)))</f>
        <v/>
      </c>
      <c r="AF289" s="16" t="str">
        <f>IF(ISERROR(VLOOKUP($AC289&amp;"-"&amp;$F289,Bonuses!$B$1:$G$1006,5,FALSE)),"",IF(VLOOKUP($AC289&amp;"-"&amp;$F289,Bonuses!$B$1:$G$1006,5,FALSE)="","",VLOOKUP($AC289&amp;"-"&amp;$F289,Bonuses!$B$1:$G$1006,6,FALSE)&amp;" yrs, "&amp;VLOOKUP($AC289&amp;"-"&amp;$F289,Bonuses!$B$1:$G$1006,5,FALSE)))</f>
        <v/>
      </c>
    </row>
    <row r="290" spans="1:32" s="21" customFormat="1" x14ac:dyDescent="0.25">
      <c r="A290" s="21" t="s">
        <v>1984</v>
      </c>
      <c r="B290" s="21">
        <f t="shared" si="20"/>
        <v>1</v>
      </c>
      <c r="C290" s="21" t="str">
        <f t="shared" si="21"/>
        <v>B</v>
      </c>
      <c r="D290" s="17">
        <f>IF($C290="B",VLOOKUP($A290,Bat!$A$4:$BF$2320,D$1,FALSE),VLOOKUP($A290,Pit!$A$4:$BA$1686,D$2,FALSE))</f>
        <v>16048</v>
      </c>
      <c r="E290" s="16" t="str">
        <f>IF($C290="B",VLOOKUP($A290,Bat!$A$4:$BF$2320,E$1,FALSE),VLOOKUP($A290,Pit!$A$4:$BA$1686,E$2,FALSE))</f>
        <v>C</v>
      </c>
      <c r="F290" s="16" t="str">
        <f>IF($C290="B",VLOOKUP($A290,Bat!$A$4:$BF$2320,F$1,FALSE),VLOOKUP($A290,Pit!$A$4:$BA$1686,F$2,FALSE))</f>
        <v>Éric</v>
      </c>
      <c r="G290" s="16" t="str">
        <f>IF($C290="B",VLOOKUP($A290,Bat!$A$4:$BF$2320,G$1,FALSE),VLOOKUP($A290,Pit!$A$4:$BA$1686,G$2,FALSE))</f>
        <v>Marcotte</v>
      </c>
      <c r="H290" s="16">
        <f>IF($C290="B",VLOOKUP($A290,Bat!$A$4:$BF$2320,H$1,FALSE),VLOOKUP($A290,Pit!$A$4:$BA$1686,H$2,FALSE))</f>
        <v>21</v>
      </c>
      <c r="I290" s="16" t="str">
        <f>IF($C290="B",VLOOKUP($A290,Bat!$A$4:$BF$2320,I$1,FALSE),VLOOKUP($A290,Pit!$A$4:$BA$1686,I$2,FALSE))</f>
        <v>R</v>
      </c>
      <c r="J290" s="16" t="str">
        <f>IF($C290="B",VLOOKUP($A290,Bat!$A$4:$BF$2320,J$1,FALSE),VLOOKUP($A290,Pit!$A$4:$BA$1686,J$2,FALSE))</f>
        <v>R</v>
      </c>
      <c r="K290" s="16" t="str">
        <f>IF($C290="B",VLOOKUP($A290,Bat!$A$4:$BF$2320,K$1,FALSE),VLOOKUP($A290,Pit!$A$4:$BA$1686,K$2,FALSE))</f>
        <v>Low</v>
      </c>
      <c r="L290" s="17" t="str">
        <f>IF($C290="B",VLOOKUP($A290,Bat!$A$4:$BF$2320,L$1,FALSE),VLOOKUP($A290,Pit!$A$4:$BA$1686,L$2,FALSE))</f>
        <v>Normal</v>
      </c>
      <c r="M290" s="16">
        <f>IF($C290="B",VLOOKUP($A290,Bat!$A$4:$BF$2320,M$1,FALSE),VLOOKUP($A290,Pit!$A$4:$BA$1686,M$2,FALSE))</f>
        <v>2</v>
      </c>
      <c r="N290" s="16">
        <f>IF($C290="B",VLOOKUP($A290,Bat!$A$4:$BF$2320,N$1,FALSE),VLOOKUP($A290,Pit!$A$4:$BA$1686,N$2,FALSE))</f>
        <v>6</v>
      </c>
      <c r="O290" s="16">
        <f>IF($C290="B",VLOOKUP($A290,Bat!$A$4:$BF$2320,O$1,FALSE),VLOOKUP($A290,Pit!$A$4:$BA$1686,O$2,FALSE))</f>
        <v>5</v>
      </c>
      <c r="P290" s="16">
        <f>IF($C290="B",VLOOKUP($A290,Bat!$A$4:$BF$2320,P$1,FALSE),VLOOKUP($A290,Pit!$A$4:$BA$1686,P$2,FALSE))</f>
        <v>6</v>
      </c>
      <c r="Q290" s="17">
        <f>IF($C290="B",VLOOKUP($A290,Bat!$A$4:$BF$2320,Q$1,FALSE),VLOOKUP($A290,Pit!$A$4:$BA$1686,Q$2,FALSE))</f>
        <v>5</v>
      </c>
      <c r="R290" s="18">
        <f>IF($C290="B",VLOOKUP($A290,Bat!$A$4:$BF$2320,R$1,FALSE),VLOOKUP($A290,Pit!$A$4:$BA$1686,R$2,FALSE))</f>
        <v>3.9963570358191394</v>
      </c>
      <c r="S290" s="19">
        <f>IF($C290="B",VLOOKUP($A290,Bat!$A$4:$BF$2320,S$1,FALSE),VLOOKUP($A290,Pit!$A$4:$BA$1686,S$2,FALSE))</f>
        <v>0.98444418926889399</v>
      </c>
      <c r="T290" s="20" t="str">
        <f>IF($C290="B",VLOOKUP($A290,Bat!$A$4:$BF$2320,T$1,FALSE),VLOOKUP($A290,Pit!$A$4:$BA$1686,T$2,FALSE))</f>
        <v>$210k</v>
      </c>
      <c r="U290" s="17" t="str">
        <f>VLOOKUP(IF($C290="B",VLOOKUP($A290,Bat!$A$4:$AU$2320,U$1,FALSE),VLOOKUP($A290,Pit!$A$4:$BE$1686,U$2,FALSE)),COND!$A$35:$B$41,2,FALSE)</f>
        <v>??</v>
      </c>
      <c r="V290" s="21">
        <f>IF($C290="B",VLOOKUP($A290,Bat!$A$4:$AT$2284,46,FALSE),VLOOKUP($A290,Pit!$A$4:$BD$1664,56,FALSE))</f>
        <v>211</v>
      </c>
      <c r="W290" s="16">
        <f t="shared" si="22"/>
        <v>999</v>
      </c>
      <c r="X290" s="16"/>
      <c r="Y290" s="22">
        <f t="shared" si="23"/>
        <v>295</v>
      </c>
      <c r="Z290" s="16">
        <f>IFERROR(VLOOKUP($D290,Results37!$F$3:$L$1396,Z$1,FALSE),"")</f>
        <v>286</v>
      </c>
      <c r="AA290" s="47">
        <f>IF(ISERROR(VLOOKUP(D290,Results37!$F$3:$O$399,AA$1,FALSE)),"",IF(VLOOKUP(D290,Results37!$F$3:$O$399,AA$1+1,FALSE)=1,"S"&amp;VLOOKUP(D290,Results37!$F$3:$O$399,AA$1,FALSE),VLOOKUP(D290,Results37!$F$3:$O$399,AA$1,FALSE)))</f>
        <v>11</v>
      </c>
      <c r="AB290" s="16">
        <f>IFERROR(VLOOKUP($D290,Results37!$F$3:$L$1396,AB$1,FALSE),"")</f>
        <v>20</v>
      </c>
      <c r="AC290" s="16" t="str">
        <f>IFERROR(VLOOKUP($D290,Results37!$F$3:$L$1396,AC$1,FALSE),"")</f>
        <v>West Virginia Alleghenies</v>
      </c>
      <c r="AD290" s="16" t="str">
        <f t="shared" si="24"/>
        <v/>
      </c>
      <c r="AE290" s="20" t="str">
        <f>IF(ISERROR(VLOOKUP($AC290&amp;"-"&amp;$F290&amp;" "&amp;G290,Bonuses!$B$1:$G$1006,4,FALSE)),"",INT(VLOOKUP($AC290&amp;"-"&amp;$F290&amp;" "&amp;$G290,Bonuses!$B$1:$G$1006,4,FALSE)))</f>
        <v/>
      </c>
      <c r="AF290" s="16" t="str">
        <f>IF(ISERROR(VLOOKUP($AC290&amp;"-"&amp;$F290,Bonuses!$B$1:$G$1006,5,FALSE)),"",IF(VLOOKUP($AC290&amp;"-"&amp;$F290,Bonuses!$B$1:$G$1006,5,FALSE)="","",VLOOKUP($AC290&amp;"-"&amp;$F290,Bonuses!$B$1:$G$1006,6,FALSE)&amp;" yrs, "&amp;VLOOKUP($AC290&amp;"-"&amp;$F290,Bonuses!$B$1:$G$1006,5,FALSE)))</f>
        <v/>
      </c>
    </row>
    <row r="291" spans="1:32" s="21" customFormat="1" x14ac:dyDescent="0.25">
      <c r="A291" s="21" t="s">
        <v>2370</v>
      </c>
      <c r="B291" s="21">
        <f t="shared" si="20"/>
        <v>1</v>
      </c>
      <c r="C291" s="21" t="str">
        <f t="shared" si="21"/>
        <v>P</v>
      </c>
      <c r="D291" s="17">
        <f>IF($C291="B",VLOOKUP($A291,Bat!$A$4:$BF$2320,D$1,FALSE),VLOOKUP($A291,Pit!$A$4:$BA$1686,D$2,FALSE))</f>
        <v>2883</v>
      </c>
      <c r="E291" s="16" t="str">
        <f>IF($C291="B",VLOOKUP($A291,Bat!$A$4:$BF$2320,E$1,FALSE),VLOOKUP($A291,Pit!$A$4:$BA$1686,E$2,FALSE))</f>
        <v>SP</v>
      </c>
      <c r="F291" s="16" t="str">
        <f>IF($C291="B",VLOOKUP($A291,Bat!$A$4:$BF$2320,F$1,FALSE),VLOOKUP($A291,Pit!$A$4:$BA$1686,F$2,FALSE))</f>
        <v>Bill</v>
      </c>
      <c r="G291" s="16" t="str">
        <f>IF($C291="B",VLOOKUP($A291,Bat!$A$4:$BF$2320,G$1,FALSE),VLOOKUP($A291,Pit!$A$4:$BA$1686,G$2,FALSE))</f>
        <v>Hill</v>
      </c>
      <c r="H291" s="16">
        <f>IF($C291="B",VLOOKUP($A291,Bat!$A$4:$BF$2320,H$1,FALSE),VLOOKUP($A291,Pit!$A$4:$BA$1686,H$2,FALSE))</f>
        <v>21</v>
      </c>
      <c r="I291" s="16" t="str">
        <f>IF($C291="B",VLOOKUP($A291,Bat!$A$4:$BF$2320,I$1,FALSE),VLOOKUP($A291,Pit!$A$4:$BA$1686,I$2,FALSE))</f>
        <v>R</v>
      </c>
      <c r="J291" s="16" t="str">
        <f>IF($C291="B",VLOOKUP($A291,Bat!$A$4:$BF$2320,J$1,FALSE),VLOOKUP($A291,Pit!$A$4:$BA$1686,J$2,FALSE))</f>
        <v>R</v>
      </c>
      <c r="K291" s="16" t="str">
        <f>IF($C291="B",VLOOKUP($A291,Bat!$A$4:$BF$2320,K$1,FALSE),VLOOKUP($A291,Pit!$A$4:$BA$1686,K$2,FALSE))</f>
        <v>Normal</v>
      </c>
      <c r="L291" s="17" t="str">
        <f>IF($C291="B",VLOOKUP($A291,Bat!$A$4:$BF$2320,L$1,FALSE),VLOOKUP($A291,Pit!$A$4:$BA$1686,L$2,FALSE))</f>
        <v>Normal</v>
      </c>
      <c r="M291" s="16">
        <f>IF($C291="B",VLOOKUP($A291,Bat!$A$4:$BF$2320,M$1,FALSE),VLOOKUP($A291,Pit!$A$4:$BA$1686,M$2,FALSE))</f>
        <v>6</v>
      </c>
      <c r="N291" s="16">
        <f>IF($C291="B",VLOOKUP($A291,Bat!$A$4:$BF$2320,N$1,FALSE),VLOOKUP($A291,Pit!$A$4:$BA$1686,N$2,FALSE))</f>
        <v>2</v>
      </c>
      <c r="O291" s="16">
        <f>IF($C291="B",VLOOKUP($A291,Bat!$A$4:$BF$2320,O$1,FALSE),VLOOKUP($A291,Pit!$A$4:$BA$1686,O$2,FALSE))</f>
        <v>1</v>
      </c>
      <c r="P291" s="16" t="str">
        <f>IF($C291="B",VLOOKUP($A291,Bat!$A$4:$BF$2320,P$1,FALSE),VLOOKUP($A291,Pit!$A$4:$BA$1686,P$2,FALSE))</f>
        <v>94-96 Mph</v>
      </c>
      <c r="Q291" s="17">
        <f>IF($C291="B",VLOOKUP($A291,Bat!$A$4:$BF$2320,Q$1,FALSE),VLOOKUP($A291,Pit!$A$4:$BA$1686,Q$2,FALSE))</f>
        <v>6</v>
      </c>
      <c r="R291" s="18">
        <f>IF($C291="B",VLOOKUP($A291,Bat!$A$4:$BF$2320,R$1,FALSE),VLOOKUP($A291,Pit!$A$4:$BA$1686,R$2,FALSE))</f>
        <v>14.384597836977616</v>
      </c>
      <c r="S291" s="19">
        <f>IF($C291="B",VLOOKUP($A291,Bat!$A$4:$BF$2320,S$1,FALSE),VLOOKUP($A291,Pit!$A$4:$BA$1686,S$2,FALSE))</f>
        <v>0.20613405314958005</v>
      </c>
      <c r="T291" s="20" t="str">
        <f>IF($C291="B",VLOOKUP($A291,Bat!$A$4:$BF$2320,T$1,FALSE),VLOOKUP($A291,Pit!$A$4:$BA$1686,T$2,FALSE))</f>
        <v>$180k</v>
      </c>
      <c r="U291" s="17" t="str">
        <f>VLOOKUP(IF($C291="B",VLOOKUP($A291,Bat!$A$4:$AU$2320,U$1,FALSE),VLOOKUP($A291,Pit!$A$4:$BE$1686,U$2,FALSE)),COND!$A$35:$B$41,2,FALSE)</f>
        <v>??</v>
      </c>
      <c r="V291" s="21">
        <f>IF($C291="B",VLOOKUP($A291,Bat!$A$4:$AT$2284,46,FALSE),VLOOKUP($A291,Pit!$A$4:$BD$1664,56,FALSE))</f>
        <v>217</v>
      </c>
      <c r="W291" s="16">
        <f t="shared" si="22"/>
        <v>999</v>
      </c>
      <c r="X291" s="16"/>
      <c r="Y291" s="22">
        <f t="shared" si="23"/>
        <v>600</v>
      </c>
      <c r="Z291" s="16">
        <f>IFERROR(VLOOKUP($D291,Results37!$F$3:$L$1396,Z$1,FALSE),"")</f>
        <v>287</v>
      </c>
      <c r="AA291" s="47">
        <f>IF(ISERROR(VLOOKUP(D291,Results37!$F$3:$O$399,AA$1,FALSE)),"",IF(VLOOKUP(D291,Results37!$F$3:$O$399,AA$1+1,FALSE)=1,"S"&amp;VLOOKUP(D291,Results37!$F$3:$O$399,AA$1,FALSE),VLOOKUP(D291,Results37!$F$3:$O$399,AA$1,FALSE)))</f>
        <v>11</v>
      </c>
      <c r="AB291" s="16">
        <f>IFERROR(VLOOKUP($D291,Results37!$F$3:$L$1396,AB$1,FALSE),"")</f>
        <v>21</v>
      </c>
      <c r="AC291" s="16" t="str">
        <f>IFERROR(VLOOKUP($D291,Results37!$F$3:$L$1396,AC$1,FALSE),"")</f>
        <v>Havana Leones</v>
      </c>
      <c r="AD291" s="16" t="str">
        <f t="shared" si="24"/>
        <v/>
      </c>
      <c r="AE291" s="20" t="str">
        <f>IF(ISERROR(VLOOKUP($AC291&amp;"-"&amp;$F291&amp;" "&amp;G291,Bonuses!$B$1:$G$1006,4,FALSE)),"",INT(VLOOKUP($AC291&amp;"-"&amp;$F291&amp;" "&amp;$G291,Bonuses!$B$1:$G$1006,4,FALSE)))</f>
        <v/>
      </c>
      <c r="AF291" s="16" t="str">
        <f>IF(ISERROR(VLOOKUP($AC291&amp;"-"&amp;$F291,Bonuses!$B$1:$G$1006,5,FALSE)),"",IF(VLOOKUP($AC291&amp;"-"&amp;$F291,Bonuses!$B$1:$G$1006,5,FALSE)="","",VLOOKUP($AC291&amp;"-"&amp;$F291,Bonuses!$B$1:$G$1006,6,FALSE)&amp;" yrs, "&amp;VLOOKUP($AC291&amp;"-"&amp;$F291,Bonuses!$B$1:$G$1006,5,FALSE)))</f>
        <v/>
      </c>
    </row>
    <row r="292" spans="1:32" s="21" customFormat="1" x14ac:dyDescent="0.25">
      <c r="A292" s="21" t="s">
        <v>3079</v>
      </c>
      <c r="B292" s="21">
        <f t="shared" si="20"/>
        <v>1</v>
      </c>
      <c r="C292" s="21" t="str">
        <f t="shared" si="21"/>
        <v>B</v>
      </c>
      <c r="D292" s="17">
        <f>IF($C292="B",VLOOKUP($A292,Bat!$A$4:$BF$2320,D$1,FALSE),VLOOKUP($A292,Pit!$A$4:$BA$1686,D$2,FALSE))</f>
        <v>13252</v>
      </c>
      <c r="E292" s="16" t="str">
        <f>IF($C292="B",VLOOKUP($A292,Bat!$A$4:$BF$2320,E$1,FALSE),VLOOKUP($A292,Pit!$A$4:$BA$1686,E$2,FALSE))</f>
        <v>RF</v>
      </c>
      <c r="F292" s="16" t="str">
        <f>IF($C292="B",VLOOKUP($A292,Bat!$A$4:$BF$2320,F$1,FALSE),VLOOKUP($A292,Pit!$A$4:$BA$1686,F$2,FALSE))</f>
        <v>George</v>
      </c>
      <c r="G292" s="16" t="str">
        <f>IF($C292="B",VLOOKUP($A292,Bat!$A$4:$BF$2320,G$1,FALSE),VLOOKUP($A292,Pit!$A$4:$BA$1686,G$2,FALSE))</f>
        <v>Springer</v>
      </c>
      <c r="H292" s="16">
        <f>IF($C292="B",VLOOKUP($A292,Bat!$A$4:$BF$2320,H$1,FALSE),VLOOKUP($A292,Pit!$A$4:$BA$1686,H$2,FALSE))</f>
        <v>22</v>
      </c>
      <c r="I292" s="16" t="str">
        <f>IF($C292="B",VLOOKUP($A292,Bat!$A$4:$BF$2320,I$1,FALSE),VLOOKUP($A292,Pit!$A$4:$BA$1686,I$2,FALSE))</f>
        <v>L</v>
      </c>
      <c r="J292" s="16" t="str">
        <f>IF($C292="B",VLOOKUP($A292,Bat!$A$4:$BF$2320,J$1,FALSE),VLOOKUP($A292,Pit!$A$4:$BA$1686,J$2,FALSE))</f>
        <v>L</v>
      </c>
      <c r="K292" s="16" t="str">
        <f>IF($C292="B",VLOOKUP($A292,Bat!$A$4:$BF$2320,K$1,FALSE),VLOOKUP($A292,Pit!$A$4:$BA$1686,K$2,FALSE))</f>
        <v>Normal</v>
      </c>
      <c r="L292" s="17" t="str">
        <f>IF($C292="B",VLOOKUP($A292,Bat!$A$4:$BF$2320,L$1,FALSE),VLOOKUP($A292,Pit!$A$4:$BA$1686,L$2,FALSE))</f>
        <v>Normal</v>
      </c>
      <c r="M292" s="16">
        <f>IF($C292="B",VLOOKUP($A292,Bat!$A$4:$BF$2320,M$1,FALSE),VLOOKUP($A292,Pit!$A$4:$BA$1686,M$2,FALSE))</f>
        <v>2</v>
      </c>
      <c r="N292" s="16">
        <f>IF($C292="B",VLOOKUP($A292,Bat!$A$4:$BF$2320,N$1,FALSE),VLOOKUP($A292,Pit!$A$4:$BA$1686,N$2,FALSE))</f>
        <v>3</v>
      </c>
      <c r="O292" s="16">
        <f>IF($C292="B",VLOOKUP($A292,Bat!$A$4:$BF$2320,O$1,FALSE),VLOOKUP($A292,Pit!$A$4:$BA$1686,O$2,FALSE))</f>
        <v>3</v>
      </c>
      <c r="P292" s="16">
        <f>IF($C292="B",VLOOKUP($A292,Bat!$A$4:$BF$2320,P$1,FALSE),VLOOKUP($A292,Pit!$A$4:$BA$1686,P$2,FALSE))</f>
        <v>3</v>
      </c>
      <c r="Q292" s="17">
        <f>IF($C292="B",VLOOKUP($A292,Bat!$A$4:$BF$2320,Q$1,FALSE),VLOOKUP($A292,Pit!$A$4:$BA$1686,Q$2,FALSE))</f>
        <v>4</v>
      </c>
      <c r="R292" s="18">
        <f>IF($C292="B",VLOOKUP($A292,Bat!$A$4:$BF$2320,R$1,FALSE),VLOOKUP($A292,Pit!$A$4:$BA$1686,R$2,FALSE))</f>
        <v>-3.4776094334667</v>
      </c>
      <c r="S292" s="19">
        <f>IF($C292="B",VLOOKUP($A292,Bat!$A$4:$BF$2320,S$1,FALSE),VLOOKUP($A292,Pit!$A$4:$BA$1686,S$2,FALSE))</f>
        <v>-8.11672169507026E-2</v>
      </c>
      <c r="T292" s="20" t="str">
        <f>IF($C292="B",VLOOKUP($A292,Bat!$A$4:$BF$2320,T$1,FALSE),VLOOKUP($A292,Pit!$A$4:$BA$1686,T$2,FALSE))</f>
        <v>$190k</v>
      </c>
      <c r="U292" s="17" t="str">
        <f>VLOOKUP(IF($C292="B",VLOOKUP($A292,Bat!$A$4:$AU$2320,U$1,FALSE),VLOOKUP($A292,Pit!$A$4:$BE$1686,U$2,FALSE)),COND!$A$35:$B$41,2,FALSE)</f>
        <v>??</v>
      </c>
      <c r="V292" s="21">
        <f>IF($C292="B",VLOOKUP($A292,Bat!$A$4:$AT$2284,46,FALSE),VLOOKUP($A292,Pit!$A$4:$BD$1664,56,FALSE))</f>
        <v>347</v>
      </c>
      <c r="W292" s="16">
        <f t="shared" si="22"/>
        <v>999</v>
      </c>
      <c r="X292" s="16"/>
      <c r="Y292" s="22">
        <f t="shared" si="23"/>
        <v>765</v>
      </c>
      <c r="Z292" s="16">
        <f>IFERROR(VLOOKUP($D292,Results37!$F$3:$L$1396,Z$1,FALSE),"")</f>
        <v>288</v>
      </c>
      <c r="AA292" s="47">
        <f>IF(ISERROR(VLOOKUP(D292,Results37!$F$3:$O$399,AA$1,FALSE)),"",IF(VLOOKUP(D292,Results37!$F$3:$O$399,AA$1+1,FALSE)=1,"S"&amp;VLOOKUP(D292,Results37!$F$3:$O$399,AA$1,FALSE),VLOOKUP(D292,Results37!$F$3:$O$399,AA$1,FALSE)))</f>
        <v>11</v>
      </c>
      <c r="AB292" s="16">
        <f>IFERROR(VLOOKUP($D292,Results37!$F$3:$L$1396,AB$1,FALSE),"")</f>
        <v>22</v>
      </c>
      <c r="AC292" s="16" t="str">
        <f>IFERROR(VLOOKUP($D292,Results37!$F$3:$L$1396,AC$1,FALSE),"")</f>
        <v>Florida Featherheads</v>
      </c>
      <c r="AD292" s="16" t="str">
        <f t="shared" si="24"/>
        <v/>
      </c>
      <c r="AE292" s="20" t="str">
        <f>IF(ISERROR(VLOOKUP($AC292&amp;"-"&amp;$F292&amp;" "&amp;G292,Bonuses!$B$1:$G$1006,4,FALSE)),"",INT(VLOOKUP($AC292&amp;"-"&amp;$F292&amp;" "&amp;$G292,Bonuses!$B$1:$G$1006,4,FALSE)))</f>
        <v/>
      </c>
      <c r="AF292" s="16" t="str">
        <f>IF(ISERROR(VLOOKUP($AC292&amp;"-"&amp;$F292,Bonuses!$B$1:$G$1006,5,FALSE)),"",IF(VLOOKUP($AC292&amp;"-"&amp;$F292,Bonuses!$B$1:$G$1006,5,FALSE)="","",VLOOKUP($AC292&amp;"-"&amp;$F292,Bonuses!$B$1:$G$1006,6,FALSE)&amp;" yrs, "&amp;VLOOKUP($AC292&amp;"-"&amp;$F292,Bonuses!$B$1:$G$1006,5,FALSE)))</f>
        <v/>
      </c>
    </row>
    <row r="293" spans="1:32" s="21" customFormat="1" x14ac:dyDescent="0.25">
      <c r="A293" s="21" t="s">
        <v>2175</v>
      </c>
      <c r="B293" s="21">
        <f t="shared" si="20"/>
        <v>1</v>
      </c>
      <c r="C293" s="21" t="str">
        <f t="shared" si="21"/>
        <v>B</v>
      </c>
      <c r="D293" s="17">
        <f>IF($C293="B",VLOOKUP($A293,Bat!$A$4:$BF$2320,D$1,FALSE),VLOOKUP($A293,Pit!$A$4:$BA$1686,D$2,FALSE))</f>
        <v>14525</v>
      </c>
      <c r="E293" s="16" t="str">
        <f>IF($C293="B",VLOOKUP($A293,Bat!$A$4:$BF$2320,E$1,FALSE),VLOOKUP($A293,Pit!$A$4:$BA$1686,E$2,FALSE))</f>
        <v>2B</v>
      </c>
      <c r="F293" s="16" t="str">
        <f>IF($C293="B",VLOOKUP($A293,Bat!$A$4:$BF$2320,F$1,FALSE),VLOOKUP($A293,Pit!$A$4:$BA$1686,F$2,FALSE))</f>
        <v>Lonnie</v>
      </c>
      <c r="G293" s="16" t="str">
        <f>IF($C293="B",VLOOKUP($A293,Bat!$A$4:$BF$2320,G$1,FALSE),VLOOKUP($A293,Pit!$A$4:$BA$1686,G$2,FALSE))</f>
        <v>Whittier</v>
      </c>
      <c r="H293" s="16">
        <f>IF($C293="B",VLOOKUP($A293,Bat!$A$4:$BF$2320,H$1,FALSE),VLOOKUP($A293,Pit!$A$4:$BA$1686,H$2,FALSE))</f>
        <v>21</v>
      </c>
      <c r="I293" s="16" t="str">
        <f>IF($C293="B",VLOOKUP($A293,Bat!$A$4:$BF$2320,I$1,FALSE),VLOOKUP($A293,Pit!$A$4:$BA$1686,I$2,FALSE))</f>
        <v>R</v>
      </c>
      <c r="J293" s="16" t="str">
        <f>IF($C293="B",VLOOKUP($A293,Bat!$A$4:$BF$2320,J$1,FALSE),VLOOKUP($A293,Pit!$A$4:$BA$1686,J$2,FALSE))</f>
        <v>R</v>
      </c>
      <c r="K293" s="16" t="str">
        <f>IF($C293="B",VLOOKUP($A293,Bat!$A$4:$BF$2320,K$1,FALSE),VLOOKUP($A293,Pit!$A$4:$BA$1686,K$2,FALSE))</f>
        <v>Low</v>
      </c>
      <c r="L293" s="17" t="str">
        <f>IF($C293="B",VLOOKUP($A293,Bat!$A$4:$BF$2320,L$1,FALSE),VLOOKUP($A293,Pit!$A$4:$BA$1686,L$2,FALSE))</f>
        <v>Normal</v>
      </c>
      <c r="M293" s="16">
        <f>IF($C293="B",VLOOKUP($A293,Bat!$A$4:$BF$2320,M$1,FALSE),VLOOKUP($A293,Pit!$A$4:$BA$1686,M$2,FALSE))</f>
        <v>1</v>
      </c>
      <c r="N293" s="16">
        <f>IF($C293="B",VLOOKUP($A293,Bat!$A$4:$BF$2320,N$1,FALSE),VLOOKUP($A293,Pit!$A$4:$BA$1686,N$2,FALSE))</f>
        <v>2</v>
      </c>
      <c r="O293" s="16">
        <f>IF($C293="B",VLOOKUP($A293,Bat!$A$4:$BF$2320,O$1,FALSE),VLOOKUP($A293,Pit!$A$4:$BA$1686,O$2,FALSE))</f>
        <v>3</v>
      </c>
      <c r="P293" s="16">
        <f>IF($C293="B",VLOOKUP($A293,Bat!$A$4:$BF$2320,P$1,FALSE),VLOOKUP($A293,Pit!$A$4:$BA$1686,P$2,FALSE))</f>
        <v>6</v>
      </c>
      <c r="Q293" s="17">
        <f>IF($C293="B",VLOOKUP($A293,Bat!$A$4:$BF$2320,Q$1,FALSE),VLOOKUP($A293,Pit!$A$4:$BA$1686,Q$2,FALSE))</f>
        <v>1</v>
      </c>
      <c r="R293" s="18">
        <f>IF($C293="B",VLOOKUP($A293,Bat!$A$4:$BF$2320,R$1,FALSE),VLOOKUP($A293,Pit!$A$4:$BA$1686,R$2,FALSE))</f>
        <v>-6.0337664063078336</v>
      </c>
      <c r="S293" s="19">
        <f>IF($C293="B",VLOOKUP($A293,Bat!$A$4:$BF$2320,S$1,FALSE),VLOOKUP($A293,Pit!$A$4:$BA$1686,S$2,FALSE))</f>
        <v>-0.44561493524606466</v>
      </c>
      <c r="T293" s="20" t="str">
        <f>IF($C293="B",VLOOKUP($A293,Bat!$A$4:$BF$2320,T$1,FALSE),VLOOKUP($A293,Pit!$A$4:$BA$1686,T$2,FALSE))</f>
        <v>$190k</v>
      </c>
      <c r="U293" s="17" t="str">
        <f>VLOOKUP(IF($C293="B",VLOOKUP($A293,Bat!$A$4:$AU$2320,U$1,FALSE),VLOOKUP($A293,Pit!$A$4:$BE$1686,U$2,FALSE)),COND!$A$35:$B$41,2,FALSE)</f>
        <v>??</v>
      </c>
      <c r="V293" s="21">
        <f>IF($C293="B",VLOOKUP($A293,Bat!$A$4:$AT$2284,46,FALSE),VLOOKUP($A293,Pit!$A$4:$BD$1664,56,FALSE))</f>
        <v>511</v>
      </c>
      <c r="W293" s="16">
        <f t="shared" si="22"/>
        <v>999</v>
      </c>
      <c r="X293" s="16"/>
      <c r="Y293" s="22">
        <f t="shared" si="23"/>
        <v>1011</v>
      </c>
      <c r="Z293" s="16">
        <f>IFERROR(VLOOKUP($D293,Results37!$F$3:$L$1396,Z$1,FALSE),"")</f>
        <v>289</v>
      </c>
      <c r="AA293" s="47">
        <f>IF(ISERROR(VLOOKUP(D293,Results37!$F$3:$O$399,AA$1,FALSE)),"",IF(VLOOKUP(D293,Results37!$F$3:$O$399,AA$1+1,FALSE)=1,"S"&amp;VLOOKUP(D293,Results37!$F$3:$O$399,AA$1,FALSE),VLOOKUP(D293,Results37!$F$3:$O$399,AA$1,FALSE)))</f>
        <v>11</v>
      </c>
      <c r="AB293" s="16">
        <f>IFERROR(VLOOKUP($D293,Results37!$F$3:$L$1396,AB$1,FALSE),"")</f>
        <v>23</v>
      </c>
      <c r="AC293" s="16" t="str">
        <f>IFERROR(VLOOKUP($D293,Results37!$F$3:$L$1396,AC$1,FALSE),"")</f>
        <v>Hartford Harpoon</v>
      </c>
      <c r="AD293" s="16" t="str">
        <f t="shared" si="24"/>
        <v/>
      </c>
      <c r="AE293" s="20" t="str">
        <f>IF(ISERROR(VLOOKUP($AC293&amp;"-"&amp;$F293&amp;" "&amp;G293,Bonuses!$B$1:$G$1006,4,FALSE)),"",INT(VLOOKUP($AC293&amp;"-"&amp;$F293&amp;" "&amp;$G293,Bonuses!$B$1:$G$1006,4,FALSE)))</f>
        <v/>
      </c>
      <c r="AF293" s="16" t="str">
        <f>IF(ISERROR(VLOOKUP($AC293&amp;"-"&amp;$F293,Bonuses!$B$1:$G$1006,5,FALSE)),"",IF(VLOOKUP($AC293&amp;"-"&amp;$F293,Bonuses!$B$1:$G$1006,5,FALSE)="","",VLOOKUP($AC293&amp;"-"&amp;$F293,Bonuses!$B$1:$G$1006,6,FALSE)&amp;" yrs, "&amp;VLOOKUP($AC293&amp;"-"&amp;$F293,Bonuses!$B$1:$G$1006,5,FALSE)))</f>
        <v/>
      </c>
    </row>
    <row r="294" spans="1:32" s="21" customFormat="1" x14ac:dyDescent="0.25">
      <c r="A294" s="21" t="s">
        <v>2226</v>
      </c>
      <c r="B294" s="21">
        <f t="shared" si="20"/>
        <v>1</v>
      </c>
      <c r="C294" s="21" t="str">
        <f t="shared" si="21"/>
        <v>B</v>
      </c>
      <c r="D294" s="17">
        <f>IF($C294="B",VLOOKUP($A294,Bat!$A$4:$BF$2320,D$1,FALSE),VLOOKUP($A294,Pit!$A$4:$BA$1686,D$2,FALSE))</f>
        <v>1303</v>
      </c>
      <c r="E294" s="16" t="str">
        <f>IF($C294="B",VLOOKUP($A294,Bat!$A$4:$BF$2320,E$1,FALSE),VLOOKUP($A294,Pit!$A$4:$BA$1686,E$2,FALSE))</f>
        <v>LF</v>
      </c>
      <c r="F294" s="16" t="str">
        <f>IF($C294="B",VLOOKUP($A294,Bat!$A$4:$BF$2320,F$1,FALSE),VLOOKUP($A294,Pit!$A$4:$BA$1686,F$2,FALSE))</f>
        <v>António</v>
      </c>
      <c r="G294" s="16" t="str">
        <f>IF($C294="B",VLOOKUP($A294,Bat!$A$4:$BF$2320,G$1,FALSE),VLOOKUP($A294,Pit!$A$4:$BA$1686,G$2,FALSE))</f>
        <v>Peña</v>
      </c>
      <c r="H294" s="16">
        <f>IF($C294="B",VLOOKUP($A294,Bat!$A$4:$BF$2320,H$1,FALSE),VLOOKUP($A294,Pit!$A$4:$BA$1686,H$2,FALSE))</f>
        <v>18</v>
      </c>
      <c r="I294" s="16" t="str">
        <f>IF($C294="B",VLOOKUP($A294,Bat!$A$4:$BF$2320,I$1,FALSE),VLOOKUP($A294,Pit!$A$4:$BA$1686,I$2,FALSE))</f>
        <v>L</v>
      </c>
      <c r="J294" s="16" t="str">
        <f>IF($C294="B",VLOOKUP($A294,Bat!$A$4:$BF$2320,J$1,FALSE),VLOOKUP($A294,Pit!$A$4:$BA$1686,J$2,FALSE))</f>
        <v>R</v>
      </c>
      <c r="K294" s="16" t="str">
        <f>IF($C294="B",VLOOKUP($A294,Bat!$A$4:$BF$2320,K$1,FALSE),VLOOKUP($A294,Pit!$A$4:$BA$1686,K$2,FALSE))</f>
        <v>Low</v>
      </c>
      <c r="L294" s="17" t="str">
        <f>IF($C294="B",VLOOKUP($A294,Bat!$A$4:$BF$2320,L$1,FALSE),VLOOKUP($A294,Pit!$A$4:$BA$1686,L$2,FALSE))</f>
        <v>Normal</v>
      </c>
      <c r="M294" s="16">
        <f>IF($C294="B",VLOOKUP($A294,Bat!$A$4:$BF$2320,M$1,FALSE),VLOOKUP($A294,Pit!$A$4:$BA$1686,M$2,FALSE))</f>
        <v>1</v>
      </c>
      <c r="N294" s="16">
        <f>IF($C294="B",VLOOKUP($A294,Bat!$A$4:$BF$2320,N$1,FALSE),VLOOKUP($A294,Pit!$A$4:$BA$1686,N$2,FALSE))</f>
        <v>2</v>
      </c>
      <c r="O294" s="16">
        <f>IF($C294="B",VLOOKUP($A294,Bat!$A$4:$BF$2320,O$1,FALSE),VLOOKUP($A294,Pit!$A$4:$BA$1686,O$2,FALSE))</f>
        <v>1</v>
      </c>
      <c r="P294" s="16">
        <f>IF($C294="B",VLOOKUP($A294,Bat!$A$4:$BF$2320,P$1,FALSE),VLOOKUP($A294,Pit!$A$4:$BA$1686,P$2,FALSE))</f>
        <v>5</v>
      </c>
      <c r="Q294" s="17">
        <f>IF($C294="B",VLOOKUP($A294,Bat!$A$4:$BF$2320,Q$1,FALSE),VLOOKUP($A294,Pit!$A$4:$BA$1686,Q$2,FALSE))</f>
        <v>5</v>
      </c>
      <c r="R294" s="18">
        <f>IF($C294="B",VLOOKUP($A294,Bat!$A$4:$BF$2320,R$1,FALSE),VLOOKUP($A294,Pit!$A$4:$BA$1686,R$2,FALSE))</f>
        <v>-8.4769916318275751</v>
      </c>
      <c r="S294" s="19">
        <f>IF($C294="B",VLOOKUP($A294,Bat!$A$4:$BF$2320,S$1,FALSE),VLOOKUP($A294,Pit!$A$4:$BA$1686,S$2,FALSE))</f>
        <v>-0.79396124894394493</v>
      </c>
      <c r="T294" s="20" t="str">
        <f>IF($C294="B",VLOOKUP($A294,Bat!$A$4:$BF$2320,T$1,FALSE),VLOOKUP($A294,Pit!$A$4:$BA$1686,T$2,FALSE))</f>
        <v>$180k</v>
      </c>
      <c r="U294" s="17" t="str">
        <f>VLOOKUP(IF($C294="B",VLOOKUP($A294,Bat!$A$4:$AU$2320,U$1,FALSE),VLOOKUP($A294,Pit!$A$4:$BE$1686,U$2,FALSE)),COND!$A$35:$B$41,2,FALSE)</f>
        <v>??</v>
      </c>
      <c r="V294" s="21">
        <f>IF($C294="B",VLOOKUP($A294,Bat!$A$4:$AT$2284,46,FALSE),VLOOKUP($A294,Pit!$A$4:$BD$1664,56,FALSE))</f>
        <v>678</v>
      </c>
      <c r="W294" s="16">
        <f t="shared" si="22"/>
        <v>999</v>
      </c>
      <c r="X294" s="16"/>
      <c r="Y294" s="22">
        <f t="shared" si="23"/>
        <v>1200</v>
      </c>
      <c r="Z294" s="16">
        <f>IFERROR(VLOOKUP($D294,Results37!$F$3:$L$1396,Z$1,FALSE),"")</f>
        <v>290</v>
      </c>
      <c r="AA294" s="47">
        <f>IF(ISERROR(VLOOKUP(D294,Results37!$F$3:$O$399,AA$1,FALSE)),"",IF(VLOOKUP(D294,Results37!$F$3:$O$399,AA$1+1,FALSE)=1,"S"&amp;VLOOKUP(D294,Results37!$F$3:$O$399,AA$1,FALSE),VLOOKUP(D294,Results37!$F$3:$O$399,AA$1,FALSE)))</f>
        <v>11</v>
      </c>
      <c r="AB294" s="16">
        <f>IFERROR(VLOOKUP($D294,Results37!$F$3:$L$1396,AB$1,FALSE),"")</f>
        <v>24</v>
      </c>
      <c r="AC294" s="16" t="str">
        <f>IFERROR(VLOOKUP($D294,Results37!$F$3:$L$1396,AC$1,FALSE),"")</f>
        <v>Aurora Borealis</v>
      </c>
      <c r="AD294" s="16" t="str">
        <f t="shared" si="24"/>
        <v/>
      </c>
      <c r="AE294" s="20" t="str">
        <f>IF(ISERROR(VLOOKUP($AC294&amp;"-"&amp;$F294&amp;" "&amp;G294,Bonuses!$B$1:$G$1006,4,FALSE)),"",INT(VLOOKUP($AC294&amp;"-"&amp;$F294&amp;" "&amp;$G294,Bonuses!$B$1:$G$1006,4,FALSE)))</f>
        <v/>
      </c>
      <c r="AF294" s="16" t="str">
        <f>IF(ISERROR(VLOOKUP($AC294&amp;"-"&amp;$F294,Bonuses!$B$1:$G$1006,5,FALSE)),"",IF(VLOOKUP($AC294&amp;"-"&amp;$F294,Bonuses!$B$1:$G$1006,5,FALSE)="","",VLOOKUP($AC294&amp;"-"&amp;$F294,Bonuses!$B$1:$G$1006,6,FALSE)&amp;" yrs, "&amp;VLOOKUP($AC294&amp;"-"&amp;$F294,Bonuses!$B$1:$G$1006,5,FALSE)))</f>
        <v/>
      </c>
    </row>
    <row r="295" spans="1:32" s="21" customFormat="1" x14ac:dyDescent="0.25">
      <c r="A295" s="21" t="s">
        <v>2568</v>
      </c>
      <c r="B295" s="21">
        <f t="shared" si="20"/>
        <v>1</v>
      </c>
      <c r="C295" s="21" t="str">
        <f t="shared" si="21"/>
        <v>P</v>
      </c>
      <c r="D295" s="17">
        <f>IF($C295="B",VLOOKUP($A295,Bat!$A$4:$BF$2320,D$1,FALSE),VLOOKUP($A295,Pit!$A$4:$BA$1686,D$2,FALSE))</f>
        <v>1600</v>
      </c>
      <c r="E295" s="16" t="str">
        <f>IF($C295="B",VLOOKUP($A295,Bat!$A$4:$BF$2320,E$1,FALSE),VLOOKUP($A295,Pit!$A$4:$BA$1686,E$2,FALSE))</f>
        <v>RP</v>
      </c>
      <c r="F295" s="16" t="str">
        <f>IF($C295="B",VLOOKUP($A295,Bat!$A$4:$BF$2320,F$1,FALSE),VLOOKUP($A295,Pit!$A$4:$BA$1686,F$2,FALSE))</f>
        <v>George</v>
      </c>
      <c r="G295" s="16" t="str">
        <f>IF($C295="B",VLOOKUP($A295,Bat!$A$4:$BF$2320,G$1,FALSE),VLOOKUP($A295,Pit!$A$4:$BA$1686,G$2,FALSE))</f>
        <v>Bishop</v>
      </c>
      <c r="H295" s="16">
        <f>IF($C295="B",VLOOKUP($A295,Bat!$A$4:$BF$2320,H$1,FALSE),VLOOKUP($A295,Pit!$A$4:$BA$1686,H$2,FALSE))</f>
        <v>18</v>
      </c>
      <c r="I295" s="16" t="str">
        <f>IF($C295="B",VLOOKUP($A295,Bat!$A$4:$BF$2320,I$1,FALSE),VLOOKUP($A295,Pit!$A$4:$BA$1686,I$2,FALSE))</f>
        <v>R</v>
      </c>
      <c r="J295" s="16" t="str">
        <f>IF($C295="B",VLOOKUP($A295,Bat!$A$4:$BF$2320,J$1,FALSE),VLOOKUP($A295,Pit!$A$4:$BA$1686,J$2,FALSE))</f>
        <v>L</v>
      </c>
      <c r="K295" s="16" t="str">
        <f>IF($C295="B",VLOOKUP($A295,Bat!$A$4:$BF$2320,K$1,FALSE),VLOOKUP($A295,Pit!$A$4:$BA$1686,K$2,FALSE))</f>
        <v>Low</v>
      </c>
      <c r="L295" s="17" t="str">
        <f>IF($C295="B",VLOOKUP($A295,Bat!$A$4:$BF$2320,L$1,FALSE),VLOOKUP($A295,Pit!$A$4:$BA$1686,L$2,FALSE))</f>
        <v>Normal</v>
      </c>
      <c r="M295" s="16">
        <f>IF($C295="B",VLOOKUP($A295,Bat!$A$4:$BF$2320,M$1,FALSE),VLOOKUP($A295,Pit!$A$4:$BA$1686,M$2,FALSE))</f>
        <v>4</v>
      </c>
      <c r="N295" s="16">
        <f>IF($C295="B",VLOOKUP($A295,Bat!$A$4:$BF$2320,N$1,FALSE),VLOOKUP($A295,Pit!$A$4:$BA$1686,N$2,FALSE))</f>
        <v>3</v>
      </c>
      <c r="O295" s="16">
        <f>IF($C295="B",VLOOKUP($A295,Bat!$A$4:$BF$2320,O$1,FALSE),VLOOKUP($A295,Pit!$A$4:$BA$1686,O$2,FALSE))</f>
        <v>3</v>
      </c>
      <c r="P295" s="16" t="str">
        <f>IF($C295="B",VLOOKUP($A295,Bat!$A$4:$BF$2320,P$1,FALSE),VLOOKUP($A295,Pit!$A$4:$BA$1686,P$2,FALSE))</f>
        <v>87-89 Mph</v>
      </c>
      <c r="Q295" s="17">
        <f>IF($C295="B",VLOOKUP($A295,Bat!$A$4:$BF$2320,Q$1,FALSE),VLOOKUP($A295,Pit!$A$4:$BA$1686,Q$2,FALSE))</f>
        <v>7</v>
      </c>
      <c r="R295" s="18">
        <f>IF($C295="B",VLOOKUP($A295,Bat!$A$4:$BF$2320,R$1,FALSE),VLOOKUP($A295,Pit!$A$4:$BA$1686,R$2,FALSE))</f>
        <v>17.89542244261483</v>
      </c>
      <c r="S295" s="19">
        <f>IF($C295="B",VLOOKUP($A295,Bat!$A$4:$BF$2320,S$1,FALSE),VLOOKUP($A295,Pit!$A$4:$BA$1686,S$2,FALSE))</f>
        <v>0.51456015331618787</v>
      </c>
      <c r="T295" s="20" t="str">
        <f>IF($C295="B",VLOOKUP($A295,Bat!$A$4:$BF$2320,T$1,FALSE),VLOOKUP($A295,Pit!$A$4:$BA$1686,T$2,FALSE))</f>
        <v>$170k</v>
      </c>
      <c r="U295" s="17" t="str">
        <f>VLOOKUP(IF($C295="B",VLOOKUP($A295,Bat!$A$4:$AU$2320,U$1,FALSE),VLOOKUP($A295,Pit!$A$4:$BE$1686,U$2,FALSE)),COND!$A$35:$B$41,2,FALSE)</f>
        <v>??</v>
      </c>
      <c r="V295" s="21">
        <f>IF($C295="B",VLOOKUP($A295,Bat!$A$4:$AT$2284,46,FALSE),VLOOKUP($A295,Pit!$A$4:$BD$1664,56,FALSE))</f>
        <v>199</v>
      </c>
      <c r="W295" s="16">
        <f t="shared" si="22"/>
        <v>999</v>
      </c>
      <c r="X295" s="16"/>
      <c r="Y295" s="22">
        <f t="shared" si="23"/>
        <v>462</v>
      </c>
      <c r="Z295" s="16">
        <f>IFERROR(VLOOKUP($D295,Results37!$F$3:$L$1396,Z$1,FALSE),"")</f>
        <v>291</v>
      </c>
      <c r="AA295" s="47">
        <f>IF(ISERROR(VLOOKUP(D295,Results37!$F$3:$O$399,AA$1,FALSE)),"",IF(VLOOKUP(D295,Results37!$F$3:$O$399,AA$1+1,FALSE)=1,"S"&amp;VLOOKUP(D295,Results37!$F$3:$O$399,AA$1,FALSE),VLOOKUP(D295,Results37!$F$3:$O$399,AA$1,FALSE)))</f>
        <v>11</v>
      </c>
      <c r="AB295" s="16">
        <f>IFERROR(VLOOKUP($D295,Results37!$F$3:$L$1396,AB$1,FALSE),"")</f>
        <v>25</v>
      </c>
      <c r="AC295" s="16" t="str">
        <f>IFERROR(VLOOKUP($D295,Results37!$F$3:$L$1396,AC$1,FALSE),"")</f>
        <v>Shin Seiki Evas</v>
      </c>
      <c r="AD295" s="16" t="str">
        <f t="shared" si="24"/>
        <v/>
      </c>
      <c r="AE295" s="20" t="str">
        <f>IF(ISERROR(VLOOKUP($AC295&amp;"-"&amp;$F295&amp;" "&amp;G295,Bonuses!$B$1:$G$1006,4,FALSE)),"",INT(VLOOKUP($AC295&amp;"-"&amp;$F295&amp;" "&amp;$G295,Bonuses!$B$1:$G$1006,4,FALSE)))</f>
        <v/>
      </c>
      <c r="AF295" s="16" t="str">
        <f>IF(ISERROR(VLOOKUP($AC295&amp;"-"&amp;$F295,Bonuses!$B$1:$G$1006,5,FALSE)),"",IF(VLOOKUP($AC295&amp;"-"&amp;$F295,Bonuses!$B$1:$G$1006,5,FALSE)="","",VLOOKUP($AC295&amp;"-"&amp;$F295,Bonuses!$B$1:$G$1006,6,FALSE)&amp;" yrs, "&amp;VLOOKUP($AC295&amp;"-"&amp;$F295,Bonuses!$B$1:$G$1006,5,FALSE)))</f>
        <v/>
      </c>
    </row>
    <row r="296" spans="1:32" s="21" customFormat="1" x14ac:dyDescent="0.25">
      <c r="A296" s="21" t="s">
        <v>1758</v>
      </c>
      <c r="B296" s="21">
        <f t="shared" si="20"/>
        <v>1</v>
      </c>
      <c r="C296" s="21" t="str">
        <f t="shared" si="21"/>
        <v>B</v>
      </c>
      <c r="D296" s="17">
        <f>IF($C296="B",VLOOKUP($A296,Bat!$A$4:$BF$2320,D$1,FALSE),VLOOKUP($A296,Pit!$A$4:$BA$1686,D$2,FALSE))</f>
        <v>14713</v>
      </c>
      <c r="E296" s="16" t="str">
        <f>IF($C296="B",VLOOKUP($A296,Bat!$A$4:$BF$2320,E$1,FALSE),VLOOKUP($A296,Pit!$A$4:$BA$1686,E$2,FALSE))</f>
        <v>1B</v>
      </c>
      <c r="F296" s="16" t="str">
        <f>IF($C296="B",VLOOKUP($A296,Bat!$A$4:$BF$2320,F$1,FALSE),VLOOKUP($A296,Pit!$A$4:$BA$1686,F$2,FALSE))</f>
        <v>Kenta</v>
      </c>
      <c r="G296" s="16" t="str">
        <f>IF($C296="B",VLOOKUP($A296,Bat!$A$4:$BF$2320,G$1,FALSE),VLOOKUP($A296,Pit!$A$4:$BA$1686,G$2,FALSE))</f>
        <v>Nagai</v>
      </c>
      <c r="H296" s="16">
        <f>IF($C296="B",VLOOKUP($A296,Bat!$A$4:$BF$2320,H$1,FALSE),VLOOKUP($A296,Pit!$A$4:$BA$1686,H$2,FALSE))</f>
        <v>21</v>
      </c>
      <c r="I296" s="16" t="str">
        <f>IF($C296="B",VLOOKUP($A296,Bat!$A$4:$BF$2320,I$1,FALSE),VLOOKUP($A296,Pit!$A$4:$BA$1686,I$2,FALSE))</f>
        <v>R</v>
      </c>
      <c r="J296" s="16" t="str">
        <f>IF($C296="B",VLOOKUP($A296,Bat!$A$4:$BF$2320,J$1,FALSE),VLOOKUP($A296,Pit!$A$4:$BA$1686,J$2,FALSE))</f>
        <v>R</v>
      </c>
      <c r="K296" s="16" t="str">
        <f>IF($C296="B",VLOOKUP($A296,Bat!$A$4:$BF$2320,K$1,FALSE),VLOOKUP($A296,Pit!$A$4:$BA$1686,K$2,FALSE))</f>
        <v>Normal</v>
      </c>
      <c r="L296" s="17" t="str">
        <f>IF($C296="B",VLOOKUP($A296,Bat!$A$4:$BF$2320,L$1,FALSE),VLOOKUP($A296,Pit!$A$4:$BA$1686,L$2,FALSE))</f>
        <v>Normal</v>
      </c>
      <c r="M296" s="16">
        <f>IF($C296="B",VLOOKUP($A296,Bat!$A$4:$BF$2320,M$1,FALSE),VLOOKUP($A296,Pit!$A$4:$BA$1686,M$2,FALSE))</f>
        <v>3</v>
      </c>
      <c r="N296" s="16">
        <f>IF($C296="B",VLOOKUP($A296,Bat!$A$4:$BF$2320,N$1,FALSE),VLOOKUP($A296,Pit!$A$4:$BA$1686,N$2,FALSE))</f>
        <v>2</v>
      </c>
      <c r="O296" s="16">
        <f>IF($C296="B",VLOOKUP($A296,Bat!$A$4:$BF$2320,O$1,FALSE),VLOOKUP($A296,Pit!$A$4:$BA$1686,O$2,FALSE))</f>
        <v>1</v>
      </c>
      <c r="P296" s="16">
        <f>IF($C296="B",VLOOKUP($A296,Bat!$A$4:$BF$2320,P$1,FALSE),VLOOKUP($A296,Pit!$A$4:$BA$1686,P$2,FALSE))</f>
        <v>6</v>
      </c>
      <c r="Q296" s="17">
        <f>IF($C296="B",VLOOKUP($A296,Bat!$A$4:$BF$2320,Q$1,FALSE),VLOOKUP($A296,Pit!$A$4:$BA$1686,Q$2,FALSE))</f>
        <v>4</v>
      </c>
      <c r="R296" s="18">
        <f>IF($C296="B",VLOOKUP($A296,Bat!$A$4:$BF$2320,R$1,FALSE),VLOOKUP($A296,Pit!$A$4:$BA$1686,R$2,FALSE))</f>
        <v>5.2227658532618904E-2</v>
      </c>
      <c r="S296" s="19">
        <f>IF($C296="B",VLOOKUP($A296,Bat!$A$4:$BF$2320,S$1,FALSE),VLOOKUP($A296,Pit!$A$4:$BA$1686,S$2,FALSE))</f>
        <v>0.42210433006373066</v>
      </c>
      <c r="T296" s="20" t="str">
        <f>IF($C296="B",VLOOKUP($A296,Bat!$A$4:$BF$2320,T$1,FALSE),VLOOKUP($A296,Pit!$A$4:$BA$1686,T$2,FALSE))</f>
        <v>$190k</v>
      </c>
      <c r="U296" s="17" t="str">
        <f>VLOOKUP(IF($C296="B",VLOOKUP($A296,Bat!$A$4:$AU$2320,U$1,FALSE),VLOOKUP($A296,Pit!$A$4:$BE$1686,U$2,FALSE)),COND!$A$35:$B$41,2,FALSE)</f>
        <v>??</v>
      </c>
      <c r="V296" s="21">
        <f>IF($C296="B",VLOOKUP($A296,Bat!$A$4:$AT$2284,46,FALSE),VLOOKUP($A296,Pit!$A$4:$BD$1664,56,FALSE))</f>
        <v>251</v>
      </c>
      <c r="W296" s="16">
        <f t="shared" si="22"/>
        <v>999</v>
      </c>
      <c r="X296" s="16"/>
      <c r="Y296" s="22">
        <f t="shared" si="23"/>
        <v>505</v>
      </c>
      <c r="Z296" s="16">
        <f>IFERROR(VLOOKUP($D296,Results37!$F$3:$L$1396,Z$1,FALSE),"")</f>
        <v>292</v>
      </c>
      <c r="AA296" s="47">
        <f>IF(ISERROR(VLOOKUP(D296,Results37!$F$3:$O$399,AA$1,FALSE)),"",IF(VLOOKUP(D296,Results37!$F$3:$O$399,AA$1+1,FALSE)=1,"S"&amp;VLOOKUP(D296,Results37!$F$3:$O$399,AA$1,FALSE),VLOOKUP(D296,Results37!$F$3:$O$399,AA$1,FALSE)))</f>
        <v>11</v>
      </c>
      <c r="AB296" s="16">
        <f>IFERROR(VLOOKUP($D296,Results37!$F$3:$L$1396,AB$1,FALSE),"")</f>
        <v>26</v>
      </c>
      <c r="AC296" s="16" t="str">
        <f>IFERROR(VLOOKUP($D296,Results37!$F$3:$L$1396,AC$1,FALSE),"")</f>
        <v>Okinawa Shisa</v>
      </c>
      <c r="AD296" s="16" t="str">
        <f t="shared" si="24"/>
        <v/>
      </c>
      <c r="AE296" s="20" t="str">
        <f>IF(ISERROR(VLOOKUP($AC296&amp;"-"&amp;$F296&amp;" "&amp;G296,Bonuses!$B$1:$G$1006,4,FALSE)),"",INT(VLOOKUP($AC296&amp;"-"&amp;$F296&amp;" "&amp;$G296,Bonuses!$B$1:$G$1006,4,FALSE)))</f>
        <v/>
      </c>
      <c r="AF296" s="16" t="str">
        <f>IF(ISERROR(VLOOKUP($AC296&amp;"-"&amp;$F296,Bonuses!$B$1:$G$1006,5,FALSE)),"",IF(VLOOKUP($AC296&amp;"-"&amp;$F296,Bonuses!$B$1:$G$1006,5,FALSE)="","",VLOOKUP($AC296&amp;"-"&amp;$F296,Bonuses!$B$1:$G$1006,6,FALSE)&amp;" yrs, "&amp;VLOOKUP($AC296&amp;"-"&amp;$F296,Bonuses!$B$1:$G$1006,5,FALSE)))</f>
        <v/>
      </c>
    </row>
    <row r="297" spans="1:32" s="21" customFormat="1" x14ac:dyDescent="0.25">
      <c r="A297" s="21" t="s">
        <v>3089</v>
      </c>
      <c r="B297" s="21">
        <f t="shared" si="20"/>
        <v>1</v>
      </c>
      <c r="C297" s="21" t="str">
        <f t="shared" si="21"/>
        <v>B</v>
      </c>
      <c r="D297" s="17">
        <f>IF($C297="B",VLOOKUP($A297,Bat!$A$4:$BF$2320,D$1,FALSE),VLOOKUP($A297,Pit!$A$4:$BA$1686,D$2,FALSE))</f>
        <v>9764</v>
      </c>
      <c r="E297" s="16" t="str">
        <f>IF($C297="B",VLOOKUP($A297,Bat!$A$4:$BF$2320,E$1,FALSE),VLOOKUP($A297,Pit!$A$4:$BA$1686,E$2,FALSE))</f>
        <v>1B</v>
      </c>
      <c r="F297" s="16" t="str">
        <f>IF($C297="B",VLOOKUP($A297,Bat!$A$4:$BF$2320,F$1,FALSE),VLOOKUP($A297,Pit!$A$4:$BA$1686,F$2,FALSE))</f>
        <v>Fernando</v>
      </c>
      <c r="G297" s="16" t="str">
        <f>IF($C297="B",VLOOKUP($A297,Bat!$A$4:$BF$2320,G$1,FALSE),VLOOKUP($A297,Pit!$A$4:$BA$1686,G$2,FALSE))</f>
        <v>Aguirre</v>
      </c>
      <c r="H297" s="16">
        <f>IF($C297="B",VLOOKUP($A297,Bat!$A$4:$BF$2320,H$1,FALSE),VLOOKUP($A297,Pit!$A$4:$BA$1686,H$2,FALSE))</f>
        <v>24</v>
      </c>
      <c r="I297" s="16" t="str">
        <f>IF($C297="B",VLOOKUP($A297,Bat!$A$4:$BF$2320,I$1,FALSE),VLOOKUP($A297,Pit!$A$4:$BA$1686,I$2,FALSE))</f>
        <v>R</v>
      </c>
      <c r="J297" s="16" t="str">
        <f>IF($C297="B",VLOOKUP($A297,Bat!$A$4:$BF$2320,J$1,FALSE),VLOOKUP($A297,Pit!$A$4:$BA$1686,J$2,FALSE))</f>
        <v>R</v>
      </c>
      <c r="K297" s="16" t="str">
        <f>IF($C297="B",VLOOKUP($A297,Bat!$A$4:$BF$2320,K$1,FALSE),VLOOKUP($A297,Pit!$A$4:$BA$1686,K$2,FALSE))</f>
        <v>Low</v>
      </c>
      <c r="L297" s="17" t="str">
        <f>IF($C297="B",VLOOKUP($A297,Bat!$A$4:$BF$2320,L$1,FALSE),VLOOKUP($A297,Pit!$A$4:$BA$1686,L$2,FALSE))</f>
        <v>Normal</v>
      </c>
      <c r="M297" s="16">
        <f>IF($C297="B",VLOOKUP($A297,Bat!$A$4:$BF$2320,M$1,FALSE),VLOOKUP($A297,Pit!$A$4:$BA$1686,M$2,FALSE))</f>
        <v>2</v>
      </c>
      <c r="N297" s="16">
        <f>IF($C297="B",VLOOKUP($A297,Bat!$A$4:$BF$2320,N$1,FALSE),VLOOKUP($A297,Pit!$A$4:$BA$1686,N$2,FALSE))</f>
        <v>3</v>
      </c>
      <c r="O297" s="16">
        <f>IF($C297="B",VLOOKUP($A297,Bat!$A$4:$BF$2320,O$1,FALSE),VLOOKUP($A297,Pit!$A$4:$BA$1686,O$2,FALSE))</f>
        <v>3</v>
      </c>
      <c r="P297" s="16">
        <f>IF($C297="B",VLOOKUP($A297,Bat!$A$4:$BF$2320,P$1,FALSE),VLOOKUP($A297,Pit!$A$4:$BA$1686,P$2,FALSE))</f>
        <v>4</v>
      </c>
      <c r="Q297" s="17">
        <f>IF($C297="B",VLOOKUP($A297,Bat!$A$4:$BF$2320,Q$1,FALSE),VLOOKUP($A297,Pit!$A$4:$BA$1686,Q$2,FALSE))</f>
        <v>3</v>
      </c>
      <c r="R297" s="18">
        <f>IF($C297="B",VLOOKUP($A297,Bat!$A$4:$BF$2320,R$1,FALSE),VLOOKUP($A297,Pit!$A$4:$BA$1686,R$2,FALSE))</f>
        <v>-3.969119794715251</v>
      </c>
      <c r="S297" s="19">
        <f>IF($C297="B",VLOOKUP($A297,Bat!$A$4:$BF$2320,S$1,FALSE),VLOOKUP($A297,Pit!$A$4:$BA$1686,S$2,FALSE))</f>
        <v>-0.15124500621747961</v>
      </c>
      <c r="T297" s="20" t="str">
        <f>IF($C297="B",VLOOKUP($A297,Bat!$A$4:$BF$2320,T$1,FALSE),VLOOKUP($A297,Pit!$A$4:$BA$1686,T$2,FALSE))</f>
        <v>Slot</v>
      </c>
      <c r="U297" s="17" t="str">
        <f>VLOOKUP(IF($C297="B",VLOOKUP($A297,Bat!$A$4:$AU$2320,U$1,FALSE),VLOOKUP($A297,Pit!$A$4:$BE$1686,U$2,FALSE)),COND!$A$35:$B$41,2,FALSE)</f>
        <v>??</v>
      </c>
      <c r="V297" s="21">
        <f>IF($C297="B",VLOOKUP($A297,Bat!$A$4:$AT$2284,46,FALSE),VLOOKUP($A297,Pit!$A$4:$BD$1664,56,FALSE))</f>
        <v>1011</v>
      </c>
      <c r="W297" s="16">
        <f t="shared" si="22"/>
        <v>1011</v>
      </c>
      <c r="X297" s="16"/>
      <c r="Y297" s="22">
        <f t="shared" si="23"/>
        <v>806</v>
      </c>
      <c r="Z297" s="16">
        <f>IFERROR(VLOOKUP($D297,Results37!$F$3:$L$1396,Z$1,FALSE),"")</f>
        <v>293</v>
      </c>
      <c r="AA297" s="47">
        <f>IF(ISERROR(VLOOKUP(D297,Results37!$F$3:$O$399,AA$1,FALSE)),"",IF(VLOOKUP(D297,Results37!$F$3:$O$399,AA$1+1,FALSE)=1,"S"&amp;VLOOKUP(D297,Results37!$F$3:$O$399,AA$1,FALSE),VLOOKUP(D297,Results37!$F$3:$O$399,AA$1,FALSE)))</f>
        <v>12</v>
      </c>
      <c r="AB297" s="16">
        <f>IFERROR(VLOOKUP($D297,Results37!$F$3:$L$1396,AB$1,FALSE),"")</f>
        <v>1</v>
      </c>
      <c r="AC297" s="16" t="str">
        <f>IFERROR(VLOOKUP($D297,Results37!$F$3:$L$1396,AC$1,FALSE),"")</f>
        <v>Yuma Bulldozers</v>
      </c>
      <c r="AD297" s="16" t="str">
        <f t="shared" si="24"/>
        <v/>
      </c>
      <c r="AE297" s="20" t="str">
        <f>IF(ISERROR(VLOOKUP($AC297&amp;"-"&amp;$F297&amp;" "&amp;G297,Bonuses!$B$1:$G$1006,4,FALSE)),"",INT(VLOOKUP($AC297&amp;"-"&amp;$F297&amp;" "&amp;$G297,Bonuses!$B$1:$G$1006,4,FALSE)))</f>
        <v/>
      </c>
      <c r="AF297" s="16" t="str">
        <f>IF(ISERROR(VLOOKUP($AC297&amp;"-"&amp;$F297,Bonuses!$B$1:$G$1006,5,FALSE)),"",IF(VLOOKUP($AC297&amp;"-"&amp;$F297,Bonuses!$B$1:$G$1006,5,FALSE)="","",VLOOKUP($AC297&amp;"-"&amp;$F297,Bonuses!$B$1:$G$1006,6,FALSE)&amp;" yrs, "&amp;VLOOKUP($AC297&amp;"-"&amp;$F297,Bonuses!$B$1:$G$1006,5,FALSE)))</f>
        <v/>
      </c>
    </row>
    <row r="298" spans="1:32" s="21" customFormat="1" x14ac:dyDescent="0.25">
      <c r="A298" s="21" t="s">
        <v>2310</v>
      </c>
      <c r="B298" s="21">
        <f t="shared" si="20"/>
        <v>1</v>
      </c>
      <c r="C298" s="21" t="str">
        <f t="shared" si="21"/>
        <v>P</v>
      </c>
      <c r="D298" s="17">
        <f>IF($C298="B",VLOOKUP($A298,Bat!$A$4:$BF$2320,D$1,FALSE),VLOOKUP($A298,Pit!$A$4:$BA$1686,D$2,FALSE))</f>
        <v>14578</v>
      </c>
      <c r="E298" s="16" t="str">
        <f>IF($C298="B",VLOOKUP($A298,Bat!$A$4:$BF$2320,E$1,FALSE),VLOOKUP($A298,Pit!$A$4:$BA$1686,E$2,FALSE))</f>
        <v>RP</v>
      </c>
      <c r="F298" s="16" t="str">
        <f>IF($C298="B",VLOOKUP($A298,Bat!$A$4:$BF$2320,F$1,FALSE),VLOOKUP($A298,Pit!$A$4:$BA$1686,F$2,FALSE))</f>
        <v>Will</v>
      </c>
      <c r="G298" s="16" t="str">
        <f>IF($C298="B",VLOOKUP($A298,Bat!$A$4:$BF$2320,G$1,FALSE),VLOOKUP($A298,Pit!$A$4:$BA$1686,G$2,FALSE))</f>
        <v>Green</v>
      </c>
      <c r="H298" s="16">
        <f>IF($C298="B",VLOOKUP($A298,Bat!$A$4:$BF$2320,H$1,FALSE),VLOOKUP($A298,Pit!$A$4:$BA$1686,H$2,FALSE))</f>
        <v>21</v>
      </c>
      <c r="I298" s="16" t="str">
        <f>IF($C298="B",VLOOKUP($A298,Bat!$A$4:$BF$2320,I$1,FALSE),VLOOKUP($A298,Pit!$A$4:$BA$1686,I$2,FALSE))</f>
        <v>R</v>
      </c>
      <c r="J298" s="16" t="str">
        <f>IF($C298="B",VLOOKUP($A298,Bat!$A$4:$BF$2320,J$1,FALSE),VLOOKUP($A298,Pit!$A$4:$BA$1686,J$2,FALSE))</f>
        <v>R</v>
      </c>
      <c r="K298" s="16" t="str">
        <f>IF($C298="B",VLOOKUP($A298,Bat!$A$4:$BF$2320,K$1,FALSE),VLOOKUP($A298,Pit!$A$4:$BA$1686,K$2,FALSE))</f>
        <v>Normal</v>
      </c>
      <c r="L298" s="17" t="str">
        <f>IF($C298="B",VLOOKUP($A298,Bat!$A$4:$BF$2320,L$1,FALSE),VLOOKUP($A298,Pit!$A$4:$BA$1686,L$2,FALSE))</f>
        <v>Normal</v>
      </c>
      <c r="M298" s="16">
        <f>IF($C298="B",VLOOKUP($A298,Bat!$A$4:$BF$2320,M$1,FALSE),VLOOKUP($A298,Pit!$A$4:$BA$1686,M$2,FALSE))</f>
        <v>6</v>
      </c>
      <c r="N298" s="16">
        <f>IF($C298="B",VLOOKUP($A298,Bat!$A$4:$BF$2320,N$1,FALSE),VLOOKUP($A298,Pit!$A$4:$BA$1686,N$2,FALSE))</f>
        <v>3</v>
      </c>
      <c r="O298" s="16">
        <f>IF($C298="B",VLOOKUP($A298,Bat!$A$4:$BF$2320,O$1,FALSE),VLOOKUP($A298,Pit!$A$4:$BA$1686,O$2,FALSE))</f>
        <v>4</v>
      </c>
      <c r="P298" s="16" t="str">
        <f>IF($C298="B",VLOOKUP($A298,Bat!$A$4:$BF$2320,P$1,FALSE),VLOOKUP($A298,Pit!$A$4:$BA$1686,P$2,FALSE))</f>
        <v>95-97 Mph</v>
      </c>
      <c r="Q298" s="17">
        <f>IF($C298="B",VLOOKUP($A298,Bat!$A$4:$BF$2320,Q$1,FALSE),VLOOKUP($A298,Pit!$A$4:$BA$1686,Q$2,FALSE))</f>
        <v>6</v>
      </c>
      <c r="R298" s="18">
        <f>IF($C298="B",VLOOKUP($A298,Bat!$A$4:$BF$2320,R$1,FALSE),VLOOKUP($A298,Pit!$A$4:$BA$1686,R$2,FALSE))</f>
        <v>31.738855431460639</v>
      </c>
      <c r="S298" s="19">
        <f>IF($C298="B",VLOOKUP($A298,Bat!$A$4:$BF$2320,S$1,FALSE),VLOOKUP($A298,Pit!$A$4:$BA$1686,S$2,FALSE))</f>
        <v>1.7307063666051694</v>
      </c>
      <c r="T298" s="20" t="str">
        <f>IF($C298="B",VLOOKUP($A298,Bat!$A$4:$BF$2320,T$1,FALSE),VLOOKUP($A298,Pit!$A$4:$BA$1686,T$2,FALSE))</f>
        <v>$190k</v>
      </c>
      <c r="U298" s="17" t="str">
        <f>VLOOKUP(IF($C298="B",VLOOKUP($A298,Bat!$A$4:$AU$2320,U$1,FALSE),VLOOKUP($A298,Pit!$A$4:$BE$1686,U$2,FALSE)),COND!$A$35:$B$41,2,FALSE)</f>
        <v>??</v>
      </c>
      <c r="V298" s="21">
        <f>IF($C298="B",VLOOKUP($A298,Bat!$A$4:$AT$2284,46,FALSE),VLOOKUP($A298,Pit!$A$4:$BD$1664,56,FALSE))</f>
        <v>39</v>
      </c>
      <c r="W298" s="16">
        <f t="shared" si="22"/>
        <v>999</v>
      </c>
      <c r="X298" s="16"/>
      <c r="Y298" s="22">
        <f t="shared" si="23"/>
        <v>135</v>
      </c>
      <c r="Z298" s="16">
        <f>IFERROR(VLOOKUP($D298,Results37!$F$3:$L$1396,Z$1,FALSE),"")</f>
        <v>294</v>
      </c>
      <c r="AA298" s="47">
        <f>IF(ISERROR(VLOOKUP(D298,Results37!$F$3:$O$399,AA$1,FALSE)),"",IF(VLOOKUP(D298,Results37!$F$3:$O$399,AA$1+1,FALSE)=1,"S"&amp;VLOOKUP(D298,Results37!$F$3:$O$399,AA$1,FALSE),VLOOKUP(D298,Results37!$F$3:$O$399,AA$1,FALSE)))</f>
        <v>12</v>
      </c>
      <c r="AB298" s="16">
        <f>IFERROR(VLOOKUP($D298,Results37!$F$3:$L$1396,AB$1,FALSE),"")</f>
        <v>2</v>
      </c>
      <c r="AC298" s="16" t="str">
        <f>IFERROR(VLOOKUP($D298,Results37!$F$3:$L$1396,AC$1,FALSE),"")</f>
        <v>Kalamazoo Badgers</v>
      </c>
      <c r="AD298" s="16" t="str">
        <f t="shared" si="24"/>
        <v/>
      </c>
      <c r="AE298" s="20" t="str">
        <f>IF(ISERROR(VLOOKUP($AC298&amp;"-"&amp;$F298&amp;" "&amp;G298,Bonuses!$B$1:$G$1006,4,FALSE)),"",INT(VLOOKUP($AC298&amp;"-"&amp;$F298&amp;" "&amp;$G298,Bonuses!$B$1:$G$1006,4,FALSE)))</f>
        <v/>
      </c>
      <c r="AF298" s="16" t="str">
        <f>IF(ISERROR(VLOOKUP($AC298&amp;"-"&amp;$F298,Bonuses!$B$1:$G$1006,5,FALSE)),"",IF(VLOOKUP($AC298&amp;"-"&amp;$F298,Bonuses!$B$1:$G$1006,5,FALSE)="","",VLOOKUP($AC298&amp;"-"&amp;$F298,Bonuses!$B$1:$G$1006,6,FALSE)&amp;" yrs, "&amp;VLOOKUP($AC298&amp;"-"&amp;$F298,Bonuses!$B$1:$G$1006,5,FALSE)))</f>
        <v/>
      </c>
    </row>
    <row r="299" spans="1:32" s="21" customFormat="1" x14ac:dyDescent="0.25">
      <c r="A299" s="21" t="s">
        <v>2415</v>
      </c>
      <c r="B299" s="21">
        <f t="shared" si="20"/>
        <v>1</v>
      </c>
      <c r="C299" s="21" t="str">
        <f t="shared" si="21"/>
        <v>P</v>
      </c>
      <c r="D299" s="17">
        <f>IF($C299="B",VLOOKUP($A299,Bat!$A$4:$BF$2320,D$1,FALSE),VLOOKUP($A299,Pit!$A$4:$BA$1686,D$2,FALSE))</f>
        <v>14526</v>
      </c>
      <c r="E299" s="16" t="str">
        <f>IF($C299="B",VLOOKUP($A299,Bat!$A$4:$BF$2320,E$1,FALSE),VLOOKUP($A299,Pit!$A$4:$BA$1686,E$2,FALSE))</f>
        <v>CL</v>
      </c>
      <c r="F299" s="16" t="str">
        <f>IF($C299="B",VLOOKUP($A299,Bat!$A$4:$BF$2320,F$1,FALSE),VLOOKUP($A299,Pit!$A$4:$BA$1686,F$2,FALSE))</f>
        <v>Arturo</v>
      </c>
      <c r="G299" s="16" t="str">
        <f>IF($C299="B",VLOOKUP($A299,Bat!$A$4:$BF$2320,G$1,FALSE),VLOOKUP($A299,Pit!$A$4:$BA$1686,G$2,FALSE))</f>
        <v>García</v>
      </c>
      <c r="H299" s="16">
        <f>IF($C299="B",VLOOKUP($A299,Bat!$A$4:$BF$2320,H$1,FALSE),VLOOKUP($A299,Pit!$A$4:$BA$1686,H$2,FALSE))</f>
        <v>21</v>
      </c>
      <c r="I299" s="16" t="str">
        <f>IF($C299="B",VLOOKUP($A299,Bat!$A$4:$BF$2320,I$1,FALSE),VLOOKUP($A299,Pit!$A$4:$BA$1686,I$2,FALSE))</f>
        <v>R</v>
      </c>
      <c r="J299" s="16" t="str">
        <f>IF($C299="B",VLOOKUP($A299,Bat!$A$4:$BF$2320,J$1,FALSE),VLOOKUP($A299,Pit!$A$4:$BA$1686,J$2,FALSE))</f>
        <v>R</v>
      </c>
      <c r="K299" s="16" t="str">
        <f>IF($C299="B",VLOOKUP($A299,Bat!$A$4:$BF$2320,K$1,FALSE),VLOOKUP($A299,Pit!$A$4:$BA$1686,K$2,FALSE))</f>
        <v>High</v>
      </c>
      <c r="L299" s="17" t="str">
        <f>IF($C299="B",VLOOKUP($A299,Bat!$A$4:$BF$2320,L$1,FALSE),VLOOKUP($A299,Pit!$A$4:$BA$1686,L$2,FALSE))</f>
        <v>Normal</v>
      </c>
      <c r="M299" s="16">
        <f>IF($C299="B",VLOOKUP($A299,Bat!$A$4:$BF$2320,M$1,FALSE),VLOOKUP($A299,Pit!$A$4:$BA$1686,M$2,FALSE))</f>
        <v>4</v>
      </c>
      <c r="N299" s="16">
        <f>IF($C299="B",VLOOKUP($A299,Bat!$A$4:$BF$2320,N$1,FALSE),VLOOKUP($A299,Pit!$A$4:$BA$1686,N$2,FALSE))</f>
        <v>5</v>
      </c>
      <c r="O299" s="16">
        <f>IF($C299="B",VLOOKUP($A299,Bat!$A$4:$BF$2320,O$1,FALSE),VLOOKUP($A299,Pit!$A$4:$BA$1686,O$2,FALSE))</f>
        <v>1</v>
      </c>
      <c r="P299" s="16" t="str">
        <f>IF($C299="B",VLOOKUP($A299,Bat!$A$4:$BF$2320,P$1,FALSE),VLOOKUP($A299,Pit!$A$4:$BA$1686,P$2,FALSE))</f>
        <v>92-94 Mph</v>
      </c>
      <c r="Q299" s="17">
        <f>IF($C299="B",VLOOKUP($A299,Bat!$A$4:$BF$2320,Q$1,FALSE),VLOOKUP($A299,Pit!$A$4:$BA$1686,Q$2,FALSE))</f>
        <v>7</v>
      </c>
      <c r="R299" s="18">
        <f>IF($C299="B",VLOOKUP($A299,Bat!$A$4:$BF$2320,R$1,FALSE),VLOOKUP($A299,Pit!$A$4:$BA$1686,R$2,FALSE))</f>
        <v>16.276065752412503</v>
      </c>
      <c r="S299" s="19">
        <f>IF($C299="B",VLOOKUP($A299,Bat!$A$4:$BF$2320,S$1,FALSE),VLOOKUP($A299,Pit!$A$4:$BA$1686,S$2,FALSE))</f>
        <v>0.37229959494598158</v>
      </c>
      <c r="T299" s="20" t="str">
        <f>IF($C299="B",VLOOKUP($A299,Bat!$A$4:$BF$2320,T$1,FALSE),VLOOKUP($A299,Pit!$A$4:$BA$1686,T$2,FALSE))</f>
        <v>$110k</v>
      </c>
      <c r="U299" s="17" t="str">
        <f>VLOOKUP(IF($C299="B",VLOOKUP($A299,Bat!$A$4:$AU$2320,U$1,FALSE),VLOOKUP($A299,Pit!$A$4:$BE$1686,U$2,FALSE)),COND!$A$35:$B$41,2,FALSE)</f>
        <v>??</v>
      </c>
      <c r="V299" s="21">
        <f>IF($C299="B",VLOOKUP($A299,Bat!$A$4:$AT$2284,46,FALSE),VLOOKUP($A299,Pit!$A$4:$BD$1664,56,FALSE))</f>
        <v>140</v>
      </c>
      <c r="W299" s="16">
        <f t="shared" si="22"/>
        <v>999</v>
      </c>
      <c r="X299" s="16"/>
      <c r="Y299" s="22">
        <f t="shared" si="23"/>
        <v>529</v>
      </c>
      <c r="Z299" s="16">
        <f>IFERROR(VLOOKUP($D299,Results37!$F$3:$L$1396,Z$1,FALSE),"")</f>
        <v>295</v>
      </c>
      <c r="AA299" s="47">
        <f>IF(ISERROR(VLOOKUP(D299,Results37!$F$3:$O$399,AA$1,FALSE)),"",IF(VLOOKUP(D299,Results37!$F$3:$O$399,AA$1+1,FALSE)=1,"S"&amp;VLOOKUP(D299,Results37!$F$3:$O$399,AA$1,FALSE),VLOOKUP(D299,Results37!$F$3:$O$399,AA$1,FALSE)))</f>
        <v>12</v>
      </c>
      <c r="AB299" s="16">
        <f>IFERROR(VLOOKUP($D299,Results37!$F$3:$L$1396,AB$1,FALSE),"")</f>
        <v>3</v>
      </c>
      <c r="AC299" s="16" t="str">
        <f>IFERROR(VLOOKUP($D299,Results37!$F$3:$L$1396,AC$1,FALSE),"")</f>
        <v>San Juan Coqui</v>
      </c>
      <c r="AD299" s="16" t="str">
        <f t="shared" si="24"/>
        <v/>
      </c>
      <c r="AE299" s="20" t="str">
        <f>IF(ISERROR(VLOOKUP($AC299&amp;"-"&amp;$F299&amp;" "&amp;G299,Bonuses!$B$1:$G$1006,4,FALSE)),"",INT(VLOOKUP($AC299&amp;"-"&amp;$F299&amp;" "&amp;$G299,Bonuses!$B$1:$G$1006,4,FALSE)))</f>
        <v/>
      </c>
      <c r="AF299" s="16" t="str">
        <f>IF(ISERROR(VLOOKUP($AC299&amp;"-"&amp;$F299,Bonuses!$B$1:$G$1006,5,FALSE)),"",IF(VLOOKUP($AC299&amp;"-"&amp;$F299,Bonuses!$B$1:$G$1006,5,FALSE)="","",VLOOKUP($AC299&amp;"-"&amp;$F299,Bonuses!$B$1:$G$1006,6,FALSE)&amp;" yrs, "&amp;VLOOKUP($AC299&amp;"-"&amp;$F299,Bonuses!$B$1:$G$1006,5,FALSE)))</f>
        <v/>
      </c>
    </row>
    <row r="300" spans="1:32" s="21" customFormat="1" x14ac:dyDescent="0.25">
      <c r="A300" s="21" t="s">
        <v>2913</v>
      </c>
      <c r="B300" s="21">
        <f t="shared" si="20"/>
        <v>1</v>
      </c>
      <c r="C300" s="21" t="str">
        <f t="shared" si="21"/>
        <v>P</v>
      </c>
      <c r="D300" s="17">
        <f>IF($C300="B",VLOOKUP($A300,Bat!$A$4:$BF$2320,D$1,FALSE),VLOOKUP($A300,Pit!$A$4:$BA$1686,D$2,FALSE))</f>
        <v>9655</v>
      </c>
      <c r="E300" s="16" t="str">
        <f>IF($C300="B",VLOOKUP($A300,Bat!$A$4:$BF$2320,E$1,FALSE),VLOOKUP($A300,Pit!$A$4:$BA$1686,E$2,FALSE))</f>
        <v>SP</v>
      </c>
      <c r="F300" s="16" t="str">
        <f>IF($C300="B",VLOOKUP($A300,Bat!$A$4:$BF$2320,F$1,FALSE),VLOOKUP($A300,Pit!$A$4:$BA$1686,F$2,FALSE))</f>
        <v>Peter</v>
      </c>
      <c r="G300" s="16" t="str">
        <f>IF($C300="B",VLOOKUP($A300,Bat!$A$4:$BF$2320,G$1,FALSE),VLOOKUP($A300,Pit!$A$4:$BA$1686,G$2,FALSE))</f>
        <v>McDermott</v>
      </c>
      <c r="H300" s="16">
        <f>IF($C300="B",VLOOKUP($A300,Bat!$A$4:$BF$2320,H$1,FALSE),VLOOKUP($A300,Pit!$A$4:$BA$1686,H$2,FALSE))</f>
        <v>21</v>
      </c>
      <c r="I300" s="16" t="str">
        <f>IF($C300="B",VLOOKUP($A300,Bat!$A$4:$BF$2320,I$1,FALSE),VLOOKUP($A300,Pit!$A$4:$BA$1686,I$2,FALSE))</f>
        <v>R</v>
      </c>
      <c r="J300" s="16" t="str">
        <f>IF($C300="B",VLOOKUP($A300,Bat!$A$4:$BF$2320,J$1,FALSE),VLOOKUP($A300,Pit!$A$4:$BA$1686,J$2,FALSE))</f>
        <v>R</v>
      </c>
      <c r="K300" s="16" t="str">
        <f>IF($C300="B",VLOOKUP($A300,Bat!$A$4:$BF$2320,K$1,FALSE),VLOOKUP($A300,Pit!$A$4:$BA$1686,K$2,FALSE))</f>
        <v>Normal</v>
      </c>
      <c r="L300" s="17" t="str">
        <f>IF($C300="B",VLOOKUP($A300,Bat!$A$4:$BF$2320,L$1,FALSE),VLOOKUP($A300,Pit!$A$4:$BA$1686,L$2,FALSE))</f>
        <v>Low</v>
      </c>
      <c r="M300" s="16">
        <f>IF($C300="B",VLOOKUP($A300,Bat!$A$4:$BF$2320,M$1,FALSE),VLOOKUP($A300,Pit!$A$4:$BA$1686,M$2,FALSE))</f>
        <v>5</v>
      </c>
      <c r="N300" s="16">
        <f>IF($C300="B",VLOOKUP($A300,Bat!$A$4:$BF$2320,N$1,FALSE),VLOOKUP($A300,Pit!$A$4:$BA$1686,N$2,FALSE))</f>
        <v>2</v>
      </c>
      <c r="O300" s="16">
        <f>IF($C300="B",VLOOKUP($A300,Bat!$A$4:$BF$2320,O$1,FALSE),VLOOKUP($A300,Pit!$A$4:$BA$1686,O$2,FALSE))</f>
        <v>6</v>
      </c>
      <c r="P300" s="16" t="str">
        <f>IF($C300="B",VLOOKUP($A300,Bat!$A$4:$BF$2320,P$1,FALSE),VLOOKUP($A300,Pit!$A$4:$BA$1686,P$2,FALSE))</f>
        <v>92-94 Mph</v>
      </c>
      <c r="Q300" s="17">
        <f>IF($C300="B",VLOOKUP($A300,Bat!$A$4:$BF$2320,Q$1,FALSE),VLOOKUP($A300,Pit!$A$4:$BA$1686,Q$2,FALSE))</f>
        <v>7</v>
      </c>
      <c r="R300" s="18">
        <f>IF($C300="B",VLOOKUP($A300,Bat!$A$4:$BF$2320,R$1,FALSE),VLOOKUP($A300,Pit!$A$4:$BA$1686,R$2,FALSE))</f>
        <v>33.79633728884248</v>
      </c>
      <c r="S300" s="19">
        <f>IF($C300="B",VLOOKUP($A300,Bat!$A$4:$BF$2320,S$1,FALSE),VLOOKUP($A300,Pit!$A$4:$BA$1686,S$2,FALSE))</f>
        <v>1.9114562406993938</v>
      </c>
      <c r="T300" s="20" t="str">
        <f>IF($C300="B",VLOOKUP($A300,Bat!$A$4:$BF$2320,T$1,FALSE),VLOOKUP($A300,Pit!$A$4:$BA$1686,T$2,FALSE))</f>
        <v>$220k</v>
      </c>
      <c r="U300" s="17" t="str">
        <f>VLOOKUP(IF($C300="B",VLOOKUP($A300,Bat!$A$4:$AU$2320,U$1,FALSE),VLOOKUP($A300,Pit!$A$4:$BE$1686,U$2,FALSE)),COND!$A$35:$B$41,2,FALSE)</f>
        <v>??</v>
      </c>
      <c r="V300" s="21">
        <f>IF($C300="B",VLOOKUP($A300,Bat!$A$4:$AT$2284,46,FALSE),VLOOKUP($A300,Pit!$A$4:$BD$1664,56,FALSE))</f>
        <v>60</v>
      </c>
      <c r="W300" s="16">
        <f t="shared" si="22"/>
        <v>999</v>
      </c>
      <c r="X300" s="16"/>
      <c r="Y300" s="22">
        <f t="shared" si="23"/>
        <v>107</v>
      </c>
      <c r="Z300" s="16">
        <f>IFERROR(VLOOKUP($D300,Results37!$F$3:$L$1396,Z$1,FALSE),"")</f>
        <v>296</v>
      </c>
      <c r="AA300" s="47">
        <f>IF(ISERROR(VLOOKUP(D300,Results37!$F$3:$O$399,AA$1,FALSE)),"",IF(VLOOKUP(D300,Results37!$F$3:$O$399,AA$1+1,FALSE)=1,"S"&amp;VLOOKUP(D300,Results37!$F$3:$O$399,AA$1,FALSE),VLOOKUP(D300,Results37!$F$3:$O$399,AA$1,FALSE)))</f>
        <v>12</v>
      </c>
      <c r="AB300" s="16">
        <f>IFERROR(VLOOKUP($D300,Results37!$F$3:$L$1396,AB$1,FALSE),"")</f>
        <v>4</v>
      </c>
      <c r="AC300" s="16" t="str">
        <f>IFERROR(VLOOKUP($D300,Results37!$F$3:$L$1396,AC$1,FALSE),"")</f>
        <v>Amsterdam Lions</v>
      </c>
      <c r="AD300" s="16" t="str">
        <f t="shared" si="24"/>
        <v/>
      </c>
      <c r="AE300" s="20" t="str">
        <f>IF(ISERROR(VLOOKUP($AC300&amp;"-"&amp;$F300&amp;" "&amp;G300,Bonuses!$B$1:$G$1006,4,FALSE)),"",INT(VLOOKUP($AC300&amp;"-"&amp;$F300&amp;" "&amp;$G300,Bonuses!$B$1:$G$1006,4,FALSE)))</f>
        <v/>
      </c>
      <c r="AF300" s="16" t="str">
        <f>IF(ISERROR(VLOOKUP($AC300&amp;"-"&amp;$F300,Bonuses!$B$1:$G$1006,5,FALSE)),"",IF(VLOOKUP($AC300&amp;"-"&amp;$F300,Bonuses!$B$1:$G$1006,5,FALSE)="","",VLOOKUP($AC300&amp;"-"&amp;$F300,Bonuses!$B$1:$G$1006,6,FALSE)&amp;" yrs, "&amp;VLOOKUP($AC300&amp;"-"&amp;$F300,Bonuses!$B$1:$G$1006,5,FALSE)))</f>
        <v/>
      </c>
    </row>
    <row r="301" spans="1:32" s="21" customFormat="1" x14ac:dyDescent="0.25">
      <c r="A301" s="21" t="s">
        <v>2966</v>
      </c>
      <c r="B301" s="21">
        <f t="shared" si="20"/>
        <v>1</v>
      </c>
      <c r="C301" s="21" t="str">
        <f t="shared" si="21"/>
        <v>P</v>
      </c>
      <c r="D301" s="17">
        <f>IF($C301="B",VLOOKUP($A301,Bat!$A$4:$BF$2320,D$1,FALSE),VLOOKUP($A301,Pit!$A$4:$BA$1686,D$2,FALSE))</f>
        <v>8964</v>
      </c>
      <c r="E301" s="16" t="str">
        <f>IF($C301="B",VLOOKUP($A301,Bat!$A$4:$BF$2320,E$1,FALSE),VLOOKUP($A301,Pit!$A$4:$BA$1686,E$2,FALSE))</f>
        <v>RP</v>
      </c>
      <c r="F301" s="16" t="str">
        <f>IF($C301="B",VLOOKUP($A301,Bat!$A$4:$BF$2320,F$1,FALSE),VLOOKUP($A301,Pit!$A$4:$BA$1686,F$2,FALSE))</f>
        <v>Collin</v>
      </c>
      <c r="G301" s="16" t="str">
        <f>IF($C301="B",VLOOKUP($A301,Bat!$A$4:$BF$2320,G$1,FALSE),VLOOKUP($A301,Pit!$A$4:$BA$1686,G$2,FALSE))</f>
        <v>Hensley</v>
      </c>
      <c r="H301" s="16">
        <f>IF($C301="B",VLOOKUP($A301,Bat!$A$4:$BF$2320,H$1,FALSE),VLOOKUP($A301,Pit!$A$4:$BA$1686,H$2,FALSE))</f>
        <v>21</v>
      </c>
      <c r="I301" s="16" t="str">
        <f>IF($C301="B",VLOOKUP($A301,Bat!$A$4:$BF$2320,I$1,FALSE),VLOOKUP($A301,Pit!$A$4:$BA$1686,I$2,FALSE))</f>
        <v>S</v>
      </c>
      <c r="J301" s="16" t="str">
        <f>IF($C301="B",VLOOKUP($A301,Bat!$A$4:$BF$2320,J$1,FALSE),VLOOKUP($A301,Pit!$A$4:$BA$1686,J$2,FALSE))</f>
        <v>R</v>
      </c>
      <c r="K301" s="16" t="str">
        <f>IF($C301="B",VLOOKUP($A301,Bat!$A$4:$BF$2320,K$1,FALSE),VLOOKUP($A301,Pit!$A$4:$BA$1686,K$2,FALSE))</f>
        <v>Low</v>
      </c>
      <c r="L301" s="17" t="str">
        <f>IF($C301="B",VLOOKUP($A301,Bat!$A$4:$BF$2320,L$1,FALSE),VLOOKUP($A301,Pit!$A$4:$BA$1686,L$2,FALSE))</f>
        <v>Low</v>
      </c>
      <c r="M301" s="16">
        <f>IF($C301="B",VLOOKUP($A301,Bat!$A$4:$BF$2320,M$1,FALSE),VLOOKUP($A301,Pit!$A$4:$BA$1686,M$2,FALSE))</f>
        <v>5</v>
      </c>
      <c r="N301" s="16">
        <f>IF($C301="B",VLOOKUP($A301,Bat!$A$4:$BF$2320,N$1,FALSE),VLOOKUP($A301,Pit!$A$4:$BA$1686,N$2,FALSE))</f>
        <v>3</v>
      </c>
      <c r="O301" s="16">
        <f>IF($C301="B",VLOOKUP($A301,Bat!$A$4:$BF$2320,O$1,FALSE),VLOOKUP($A301,Pit!$A$4:$BA$1686,O$2,FALSE))</f>
        <v>2</v>
      </c>
      <c r="P301" s="16" t="str">
        <f>IF($C301="B",VLOOKUP($A301,Bat!$A$4:$BF$2320,P$1,FALSE),VLOOKUP($A301,Pit!$A$4:$BA$1686,P$2,FALSE))</f>
        <v>89-91 Mph</v>
      </c>
      <c r="Q301" s="17">
        <f>IF($C301="B",VLOOKUP($A301,Bat!$A$4:$BF$2320,Q$1,FALSE),VLOOKUP($A301,Pit!$A$4:$BA$1686,Q$2,FALSE))</f>
        <v>9</v>
      </c>
      <c r="R301" s="18">
        <f>IF($C301="B",VLOOKUP($A301,Bat!$A$4:$BF$2320,R$1,FALSE),VLOOKUP($A301,Pit!$A$4:$BA$1686,R$2,FALSE))</f>
        <v>16.84571414151976</v>
      </c>
      <c r="S301" s="19">
        <f>IF($C301="B",VLOOKUP($A301,Bat!$A$4:$BF$2320,S$1,FALSE),VLOOKUP($A301,Pit!$A$4:$BA$1686,S$2,FALSE))</f>
        <v>0.42234323165640997</v>
      </c>
      <c r="T301" s="20" t="str">
        <f>IF($C301="B",VLOOKUP($A301,Bat!$A$4:$BF$2320,T$1,FALSE),VLOOKUP($A301,Pit!$A$4:$BA$1686,T$2,FALSE))</f>
        <v>$210k</v>
      </c>
      <c r="U301" s="17" t="str">
        <f>VLOOKUP(IF($C301="B",VLOOKUP($A301,Bat!$A$4:$AU$2320,U$1,FALSE),VLOOKUP($A301,Pit!$A$4:$BE$1686,U$2,FALSE)),COND!$A$35:$B$41,2,FALSE)</f>
        <v>??</v>
      </c>
      <c r="V301" s="21">
        <f>IF($C301="B",VLOOKUP($A301,Bat!$A$4:$AT$2284,46,FALSE),VLOOKUP($A301,Pit!$A$4:$BD$1664,56,FALSE))</f>
        <v>205</v>
      </c>
      <c r="W301" s="16">
        <f t="shared" si="22"/>
        <v>999</v>
      </c>
      <c r="X301" s="16"/>
      <c r="Y301" s="22">
        <f t="shared" si="23"/>
        <v>504</v>
      </c>
      <c r="Z301" s="16">
        <f>IFERROR(VLOOKUP($D301,Results37!$F$3:$L$1396,Z$1,FALSE),"")</f>
        <v>297</v>
      </c>
      <c r="AA301" s="47">
        <f>IF(ISERROR(VLOOKUP(D301,Results37!$F$3:$O$399,AA$1,FALSE)),"",IF(VLOOKUP(D301,Results37!$F$3:$O$399,AA$1+1,FALSE)=1,"S"&amp;VLOOKUP(D301,Results37!$F$3:$O$399,AA$1,FALSE),VLOOKUP(D301,Results37!$F$3:$O$399,AA$1,FALSE)))</f>
        <v>12</v>
      </c>
      <c r="AB301" s="16">
        <f>IFERROR(VLOOKUP($D301,Results37!$F$3:$L$1396,AB$1,FALSE),"")</f>
        <v>5</v>
      </c>
      <c r="AC301" s="16" t="str">
        <f>IFERROR(VLOOKUP($D301,Results37!$F$3:$L$1396,AC$1,FALSE),"")</f>
        <v>London Underground</v>
      </c>
      <c r="AD301" s="16" t="str">
        <f t="shared" si="24"/>
        <v/>
      </c>
      <c r="AE301" s="20" t="str">
        <f>IF(ISERROR(VLOOKUP($AC301&amp;"-"&amp;$F301&amp;" "&amp;G301,Bonuses!$B$1:$G$1006,4,FALSE)),"",INT(VLOOKUP($AC301&amp;"-"&amp;$F301&amp;" "&amp;$G301,Bonuses!$B$1:$G$1006,4,FALSE)))</f>
        <v/>
      </c>
      <c r="AF301" s="16" t="str">
        <f>IF(ISERROR(VLOOKUP($AC301&amp;"-"&amp;$F301,Bonuses!$B$1:$G$1006,5,FALSE)),"",IF(VLOOKUP($AC301&amp;"-"&amp;$F301,Bonuses!$B$1:$G$1006,5,FALSE)="","",VLOOKUP($AC301&amp;"-"&amp;$F301,Bonuses!$B$1:$G$1006,6,FALSE)&amp;" yrs, "&amp;VLOOKUP($AC301&amp;"-"&amp;$F301,Bonuses!$B$1:$G$1006,5,FALSE)))</f>
        <v/>
      </c>
    </row>
    <row r="302" spans="1:32" s="21" customFormat="1" x14ac:dyDescent="0.25">
      <c r="A302" s="21" t="s">
        <v>1870</v>
      </c>
      <c r="B302" s="21">
        <f t="shared" si="20"/>
        <v>1</v>
      </c>
      <c r="C302" s="21" t="str">
        <f t="shared" si="21"/>
        <v>B</v>
      </c>
      <c r="D302" s="17">
        <f>IF($C302="B",VLOOKUP($A302,Bat!$A$4:$BF$2320,D$1,FALSE),VLOOKUP($A302,Pit!$A$4:$BA$1686,D$2,FALSE))</f>
        <v>9069</v>
      </c>
      <c r="E302" s="16" t="str">
        <f>IF($C302="B",VLOOKUP($A302,Bat!$A$4:$BF$2320,E$1,FALSE),VLOOKUP($A302,Pit!$A$4:$BA$1686,E$2,FALSE))</f>
        <v>1B</v>
      </c>
      <c r="F302" s="16" t="str">
        <f>IF($C302="B",VLOOKUP($A302,Bat!$A$4:$BF$2320,F$1,FALSE),VLOOKUP($A302,Pit!$A$4:$BA$1686,F$2,FALSE))</f>
        <v>Farquhar</v>
      </c>
      <c r="G302" s="16" t="str">
        <f>IF($C302="B",VLOOKUP($A302,Bat!$A$4:$BF$2320,G$1,FALSE),VLOOKUP($A302,Pit!$A$4:$BA$1686,G$2,FALSE))</f>
        <v>MacCrum</v>
      </c>
      <c r="H302" s="16">
        <f>IF($C302="B",VLOOKUP($A302,Bat!$A$4:$BF$2320,H$1,FALSE),VLOOKUP($A302,Pit!$A$4:$BA$1686,H$2,FALSE))</f>
        <v>21</v>
      </c>
      <c r="I302" s="16" t="str">
        <f>IF($C302="B",VLOOKUP($A302,Bat!$A$4:$BF$2320,I$1,FALSE),VLOOKUP($A302,Pit!$A$4:$BA$1686,I$2,FALSE))</f>
        <v>L</v>
      </c>
      <c r="J302" s="16" t="str">
        <f>IF($C302="B",VLOOKUP($A302,Bat!$A$4:$BF$2320,J$1,FALSE),VLOOKUP($A302,Pit!$A$4:$BA$1686,J$2,FALSE))</f>
        <v>L</v>
      </c>
      <c r="K302" s="16" t="str">
        <f>IF($C302="B",VLOOKUP($A302,Bat!$A$4:$BF$2320,K$1,FALSE),VLOOKUP($A302,Pit!$A$4:$BA$1686,K$2,FALSE))</f>
        <v>Normal</v>
      </c>
      <c r="L302" s="17" t="str">
        <f>IF($C302="B",VLOOKUP($A302,Bat!$A$4:$BF$2320,L$1,FALSE),VLOOKUP($A302,Pit!$A$4:$BA$1686,L$2,FALSE))</f>
        <v>Low</v>
      </c>
      <c r="M302" s="16">
        <f>IF($C302="B",VLOOKUP($A302,Bat!$A$4:$BF$2320,M$1,FALSE),VLOOKUP($A302,Pit!$A$4:$BA$1686,M$2,FALSE))</f>
        <v>3</v>
      </c>
      <c r="N302" s="16">
        <f>IF($C302="B",VLOOKUP($A302,Bat!$A$4:$BF$2320,N$1,FALSE),VLOOKUP($A302,Pit!$A$4:$BA$1686,N$2,FALSE))</f>
        <v>4</v>
      </c>
      <c r="O302" s="16">
        <f>IF($C302="B",VLOOKUP($A302,Bat!$A$4:$BF$2320,O$1,FALSE),VLOOKUP($A302,Pit!$A$4:$BA$1686,O$2,FALSE))</f>
        <v>3</v>
      </c>
      <c r="P302" s="16">
        <f>IF($C302="B",VLOOKUP($A302,Bat!$A$4:$BF$2320,P$1,FALSE),VLOOKUP($A302,Pit!$A$4:$BA$1686,P$2,FALSE))</f>
        <v>5</v>
      </c>
      <c r="Q302" s="17">
        <f>IF($C302="B",VLOOKUP($A302,Bat!$A$4:$BF$2320,Q$1,FALSE),VLOOKUP($A302,Pit!$A$4:$BA$1686,Q$2,FALSE))</f>
        <v>5</v>
      </c>
      <c r="R302" s="18">
        <f>IF($C302="B",VLOOKUP($A302,Bat!$A$4:$BF$2320,R$1,FALSE),VLOOKUP($A302,Pit!$A$4:$BA$1686,R$2,FALSE))</f>
        <v>2.510750484786227</v>
      </c>
      <c r="S302" s="19">
        <f>IF($C302="B",VLOOKUP($A302,Bat!$A$4:$BF$2320,S$1,FALSE),VLOOKUP($A302,Pit!$A$4:$BA$1686,S$2,FALSE))</f>
        <v>0.77263172095760724</v>
      </c>
      <c r="T302" s="20" t="str">
        <f>IF($C302="B",VLOOKUP($A302,Bat!$A$4:$BF$2320,T$1,FALSE),VLOOKUP($A302,Pit!$A$4:$BA$1686,T$2,FALSE))</f>
        <v>$220k</v>
      </c>
      <c r="U302" s="17" t="str">
        <f>VLOOKUP(IF($C302="B",VLOOKUP($A302,Bat!$A$4:$AU$2320,U$1,FALSE),VLOOKUP($A302,Pit!$A$4:$BE$1686,U$2,FALSE)),COND!$A$35:$B$41,2,FALSE)</f>
        <v>??</v>
      </c>
      <c r="V302" s="21">
        <f>IF($C302="B",VLOOKUP($A302,Bat!$A$4:$AT$2284,46,FALSE),VLOOKUP($A302,Pit!$A$4:$BD$1664,56,FALSE))</f>
        <v>238</v>
      </c>
      <c r="W302" s="16">
        <f t="shared" si="22"/>
        <v>999</v>
      </c>
      <c r="X302" s="16"/>
      <c r="Y302" s="22">
        <f t="shared" si="23"/>
        <v>356</v>
      </c>
      <c r="Z302" s="16">
        <f>IFERROR(VLOOKUP($D302,Results37!$F$3:$L$1396,Z$1,FALSE),"")</f>
        <v>298</v>
      </c>
      <c r="AA302" s="47">
        <f>IF(ISERROR(VLOOKUP(D302,Results37!$F$3:$O$399,AA$1,FALSE)),"",IF(VLOOKUP(D302,Results37!$F$3:$O$399,AA$1+1,FALSE)=1,"S"&amp;VLOOKUP(D302,Results37!$F$3:$O$399,AA$1,FALSE),VLOOKUP(D302,Results37!$F$3:$O$399,AA$1,FALSE)))</f>
        <v>12</v>
      </c>
      <c r="AB302" s="16">
        <f>IFERROR(VLOOKUP($D302,Results37!$F$3:$L$1396,AB$1,FALSE),"")</f>
        <v>6</v>
      </c>
      <c r="AC302" s="16" t="str">
        <f>IFERROR(VLOOKUP($D302,Results37!$F$3:$L$1396,AC$1,FALSE),"")</f>
        <v>Scottish Claymores</v>
      </c>
      <c r="AD302" s="16" t="str">
        <f t="shared" si="24"/>
        <v/>
      </c>
      <c r="AE302" s="20" t="str">
        <f>IF(ISERROR(VLOOKUP($AC302&amp;"-"&amp;$F302&amp;" "&amp;G302,Bonuses!$B$1:$G$1006,4,FALSE)),"",INT(VLOOKUP($AC302&amp;"-"&amp;$F302&amp;" "&amp;$G302,Bonuses!$B$1:$G$1006,4,FALSE)))</f>
        <v/>
      </c>
      <c r="AF302" s="16" t="str">
        <f>IF(ISERROR(VLOOKUP($AC302&amp;"-"&amp;$F302,Bonuses!$B$1:$G$1006,5,FALSE)),"",IF(VLOOKUP($AC302&amp;"-"&amp;$F302,Bonuses!$B$1:$G$1006,5,FALSE)="","",VLOOKUP($AC302&amp;"-"&amp;$F302,Bonuses!$B$1:$G$1006,6,FALSE)&amp;" yrs, "&amp;VLOOKUP($AC302&amp;"-"&amp;$F302,Bonuses!$B$1:$G$1006,5,FALSE)))</f>
        <v/>
      </c>
    </row>
    <row r="303" spans="1:32" s="21" customFormat="1" x14ac:dyDescent="0.25">
      <c r="A303" s="21" t="s">
        <v>2545</v>
      </c>
      <c r="B303" s="21">
        <f t="shared" si="20"/>
        <v>1</v>
      </c>
      <c r="C303" s="21" t="str">
        <f t="shared" si="21"/>
        <v>P</v>
      </c>
      <c r="D303" s="17">
        <f>IF($C303="B",VLOOKUP($A303,Bat!$A$4:$BF$2320,D$1,FALSE),VLOOKUP($A303,Pit!$A$4:$BA$1686,D$2,FALSE))</f>
        <v>16100</v>
      </c>
      <c r="E303" s="16" t="str">
        <f>IF($C303="B",VLOOKUP($A303,Bat!$A$4:$BF$2320,E$1,FALSE),VLOOKUP($A303,Pit!$A$4:$BA$1686,E$2,FALSE))</f>
        <v>RP</v>
      </c>
      <c r="F303" s="16" t="str">
        <f>IF($C303="B",VLOOKUP($A303,Bat!$A$4:$BF$2320,F$1,FALSE),VLOOKUP($A303,Pit!$A$4:$BA$1686,F$2,FALSE))</f>
        <v>Genpaku</v>
      </c>
      <c r="G303" s="16" t="str">
        <f>IF($C303="B",VLOOKUP($A303,Bat!$A$4:$BF$2320,G$1,FALSE),VLOOKUP($A303,Pit!$A$4:$BA$1686,G$2,FALSE))</f>
        <v>Yoshizaki</v>
      </c>
      <c r="H303" s="16">
        <f>IF($C303="B",VLOOKUP($A303,Bat!$A$4:$BF$2320,H$1,FALSE),VLOOKUP($A303,Pit!$A$4:$BA$1686,H$2,FALSE))</f>
        <v>18</v>
      </c>
      <c r="I303" s="16" t="str">
        <f>IF($C303="B",VLOOKUP($A303,Bat!$A$4:$BF$2320,I$1,FALSE),VLOOKUP($A303,Pit!$A$4:$BA$1686,I$2,FALSE))</f>
        <v>R</v>
      </c>
      <c r="J303" s="16" t="str">
        <f>IF($C303="B",VLOOKUP($A303,Bat!$A$4:$BF$2320,J$1,FALSE),VLOOKUP($A303,Pit!$A$4:$BA$1686,J$2,FALSE))</f>
        <v>R</v>
      </c>
      <c r="K303" s="16" t="str">
        <f>IF($C303="B",VLOOKUP($A303,Bat!$A$4:$BF$2320,K$1,FALSE),VLOOKUP($A303,Pit!$A$4:$BA$1686,K$2,FALSE))</f>
        <v>Normal</v>
      </c>
      <c r="L303" s="17" t="str">
        <f>IF($C303="B",VLOOKUP($A303,Bat!$A$4:$BF$2320,L$1,FALSE),VLOOKUP($A303,Pit!$A$4:$BA$1686,L$2,FALSE))</f>
        <v>High</v>
      </c>
      <c r="M303" s="16">
        <f>IF($C303="B",VLOOKUP($A303,Bat!$A$4:$BF$2320,M$1,FALSE),VLOOKUP($A303,Pit!$A$4:$BA$1686,M$2,FALSE))</f>
        <v>4</v>
      </c>
      <c r="N303" s="16">
        <f>IF($C303="B",VLOOKUP($A303,Bat!$A$4:$BF$2320,N$1,FALSE),VLOOKUP($A303,Pit!$A$4:$BA$1686,N$2,FALSE))</f>
        <v>1</v>
      </c>
      <c r="O303" s="16">
        <f>IF($C303="B",VLOOKUP($A303,Bat!$A$4:$BF$2320,O$1,FALSE),VLOOKUP($A303,Pit!$A$4:$BA$1686,O$2,FALSE))</f>
        <v>3</v>
      </c>
      <c r="P303" s="16" t="str">
        <f>IF($C303="B",VLOOKUP($A303,Bat!$A$4:$BF$2320,P$1,FALSE),VLOOKUP($A303,Pit!$A$4:$BA$1686,P$2,FALSE))</f>
        <v>88-90 Mph</v>
      </c>
      <c r="Q303" s="17">
        <f>IF($C303="B",VLOOKUP($A303,Bat!$A$4:$BF$2320,Q$1,FALSE),VLOOKUP($A303,Pit!$A$4:$BA$1686,Q$2,FALSE))</f>
        <v>8</v>
      </c>
      <c r="R303" s="18">
        <f>IF($C303="B",VLOOKUP($A303,Bat!$A$4:$BF$2320,R$1,FALSE),VLOOKUP($A303,Pit!$A$4:$BA$1686,R$2,FALSE))</f>
        <v>10.014215520510774</v>
      </c>
      <c r="S303" s="19">
        <f>IF($C303="B",VLOOKUP($A303,Bat!$A$4:$BF$2320,S$1,FALSE),VLOOKUP($A303,Pit!$A$4:$BA$1686,S$2,FALSE))</f>
        <v>-0.17780423073410678</v>
      </c>
      <c r="T303" s="20" t="str">
        <f>IF($C303="B",VLOOKUP($A303,Bat!$A$4:$BF$2320,T$1,FALSE),VLOOKUP($A303,Pit!$A$4:$BA$1686,T$2,FALSE))</f>
        <v>$2.8m</v>
      </c>
      <c r="U303" s="17" t="str">
        <f>VLOOKUP(IF($C303="B",VLOOKUP($A303,Bat!$A$4:$AU$2320,U$1,FALSE),VLOOKUP($A303,Pit!$A$4:$BE$1686,U$2,FALSE)),COND!$A$35:$B$41,2,FALSE)</f>
        <v>??</v>
      </c>
      <c r="V303" s="21">
        <f>IF($C303="B",VLOOKUP($A303,Bat!$A$4:$AT$2284,46,FALSE),VLOOKUP($A303,Pit!$A$4:$BD$1664,56,FALSE))</f>
        <v>92</v>
      </c>
      <c r="W303" s="16">
        <f t="shared" si="22"/>
        <v>999</v>
      </c>
      <c r="X303" s="16"/>
      <c r="Y303" s="22">
        <f t="shared" si="23"/>
        <v>825</v>
      </c>
      <c r="Z303" s="16">
        <f>IFERROR(VLOOKUP($D303,Results37!$F$3:$L$1396,Z$1,FALSE),"")</f>
        <v>299</v>
      </c>
      <c r="AA303" s="47">
        <f>IF(ISERROR(VLOOKUP(D303,Results37!$F$3:$O$399,AA$1,FALSE)),"",IF(VLOOKUP(D303,Results37!$F$3:$O$399,AA$1+1,FALSE)=1,"S"&amp;VLOOKUP(D303,Results37!$F$3:$O$399,AA$1,FALSE),VLOOKUP(D303,Results37!$F$3:$O$399,AA$1,FALSE)))</f>
        <v>12</v>
      </c>
      <c r="AB303" s="16">
        <f>IFERROR(VLOOKUP($D303,Results37!$F$3:$L$1396,AB$1,FALSE),"")</f>
        <v>7</v>
      </c>
      <c r="AC303" s="16" t="str">
        <f>IFERROR(VLOOKUP($D303,Results37!$F$3:$L$1396,AC$1,FALSE),"")</f>
        <v>Toyama Wind Dancers</v>
      </c>
      <c r="AD303" s="16" t="str">
        <f t="shared" si="24"/>
        <v/>
      </c>
      <c r="AE303" s="20" t="str">
        <f>IF(ISERROR(VLOOKUP($AC303&amp;"-"&amp;$F303&amp;" "&amp;G303,Bonuses!$B$1:$G$1006,4,FALSE)),"",INT(VLOOKUP($AC303&amp;"-"&amp;$F303&amp;" "&amp;$G303,Bonuses!$B$1:$G$1006,4,FALSE)))</f>
        <v/>
      </c>
      <c r="AF303" s="16" t="str">
        <f>IF(ISERROR(VLOOKUP($AC303&amp;"-"&amp;$F303,Bonuses!$B$1:$G$1006,5,FALSE)),"",IF(VLOOKUP($AC303&amp;"-"&amp;$F303,Bonuses!$B$1:$G$1006,5,FALSE)="","",VLOOKUP($AC303&amp;"-"&amp;$F303,Bonuses!$B$1:$G$1006,6,FALSE)&amp;" yrs, "&amp;VLOOKUP($AC303&amp;"-"&amp;$F303,Bonuses!$B$1:$G$1006,5,FALSE)))</f>
        <v/>
      </c>
    </row>
    <row r="304" spans="1:32" s="21" customFormat="1" x14ac:dyDescent="0.25">
      <c r="A304" s="21" t="s">
        <v>2378</v>
      </c>
      <c r="B304" s="21">
        <f t="shared" si="20"/>
        <v>1</v>
      </c>
      <c r="C304" s="21" t="str">
        <f t="shared" si="21"/>
        <v>P</v>
      </c>
      <c r="D304" s="17">
        <f>IF($C304="B",VLOOKUP($A304,Bat!$A$4:$BF$2320,D$1,FALSE),VLOOKUP($A304,Pit!$A$4:$BA$1686,D$2,FALSE))</f>
        <v>6178</v>
      </c>
      <c r="E304" s="16" t="str">
        <f>IF($C304="B",VLOOKUP($A304,Bat!$A$4:$BF$2320,E$1,FALSE),VLOOKUP($A304,Pit!$A$4:$BA$1686,E$2,FALSE))</f>
        <v>SP</v>
      </c>
      <c r="F304" s="16" t="str">
        <f>IF($C304="B",VLOOKUP($A304,Bat!$A$4:$BF$2320,F$1,FALSE),VLOOKUP($A304,Pit!$A$4:$BA$1686,F$2,FALSE))</f>
        <v>Tim</v>
      </c>
      <c r="G304" s="16" t="str">
        <f>IF($C304="B",VLOOKUP($A304,Bat!$A$4:$BF$2320,G$1,FALSE),VLOOKUP($A304,Pit!$A$4:$BA$1686,G$2,FALSE))</f>
        <v>Messer</v>
      </c>
      <c r="H304" s="16">
        <f>IF($C304="B",VLOOKUP($A304,Bat!$A$4:$BF$2320,H$1,FALSE),VLOOKUP($A304,Pit!$A$4:$BA$1686,H$2,FALSE))</f>
        <v>21</v>
      </c>
      <c r="I304" s="16" t="str">
        <f>IF($C304="B",VLOOKUP($A304,Bat!$A$4:$BF$2320,I$1,FALSE),VLOOKUP($A304,Pit!$A$4:$BA$1686,I$2,FALSE))</f>
        <v>L</v>
      </c>
      <c r="J304" s="16" t="str">
        <f>IF($C304="B",VLOOKUP($A304,Bat!$A$4:$BF$2320,J$1,FALSE),VLOOKUP($A304,Pit!$A$4:$BA$1686,J$2,FALSE))</f>
        <v>R</v>
      </c>
      <c r="K304" s="16" t="str">
        <f>IF($C304="B",VLOOKUP($A304,Bat!$A$4:$BF$2320,K$1,FALSE),VLOOKUP($A304,Pit!$A$4:$BA$1686,K$2,FALSE))</f>
        <v>Normal</v>
      </c>
      <c r="L304" s="17" t="str">
        <f>IF($C304="B",VLOOKUP($A304,Bat!$A$4:$BF$2320,L$1,FALSE),VLOOKUP($A304,Pit!$A$4:$BA$1686,L$2,FALSE))</f>
        <v>Normal</v>
      </c>
      <c r="M304" s="16">
        <f>IF($C304="B",VLOOKUP($A304,Bat!$A$4:$BF$2320,M$1,FALSE),VLOOKUP($A304,Pit!$A$4:$BA$1686,M$2,FALSE))</f>
        <v>6</v>
      </c>
      <c r="N304" s="16">
        <f>IF($C304="B",VLOOKUP($A304,Bat!$A$4:$BF$2320,N$1,FALSE),VLOOKUP($A304,Pit!$A$4:$BA$1686,N$2,FALSE))</f>
        <v>2</v>
      </c>
      <c r="O304" s="16">
        <f>IF($C304="B",VLOOKUP($A304,Bat!$A$4:$BF$2320,O$1,FALSE),VLOOKUP($A304,Pit!$A$4:$BA$1686,O$2,FALSE))</f>
        <v>2</v>
      </c>
      <c r="P304" s="16" t="str">
        <f>IF($C304="B",VLOOKUP($A304,Bat!$A$4:$BF$2320,P$1,FALSE),VLOOKUP($A304,Pit!$A$4:$BA$1686,P$2,FALSE))</f>
        <v>94-96 Mph</v>
      </c>
      <c r="Q304" s="17">
        <f>IF($C304="B",VLOOKUP($A304,Bat!$A$4:$BF$2320,Q$1,FALSE),VLOOKUP($A304,Pit!$A$4:$BA$1686,Q$2,FALSE))</f>
        <v>6</v>
      </c>
      <c r="R304" s="18">
        <f>IF($C304="B",VLOOKUP($A304,Bat!$A$4:$BF$2320,R$1,FALSE),VLOOKUP($A304,Pit!$A$4:$BA$1686,R$2,FALSE))</f>
        <v>18.77672647412421</v>
      </c>
      <c r="S304" s="19">
        <f>IF($C304="B",VLOOKUP($A304,Bat!$A$4:$BF$2320,S$1,FALSE),VLOOKUP($A304,Pit!$A$4:$BA$1686,S$2,FALSE))</f>
        <v>0.59198275228712471</v>
      </c>
      <c r="T304" s="20" t="str">
        <f>IF($C304="B",VLOOKUP($A304,Bat!$A$4:$BF$2320,T$1,FALSE),VLOOKUP($A304,Pit!$A$4:$BA$1686,T$2,FALSE))</f>
        <v>$100k</v>
      </c>
      <c r="U304" s="17" t="str">
        <f>VLOOKUP(IF($C304="B",VLOOKUP($A304,Bat!$A$4:$AU$2320,U$1,FALSE),VLOOKUP($A304,Pit!$A$4:$BE$1686,U$2,FALSE)),COND!$A$35:$B$41,2,FALSE)</f>
        <v>??</v>
      </c>
      <c r="V304" s="21">
        <f>IF($C304="B",VLOOKUP($A304,Bat!$A$4:$AT$2284,46,FALSE),VLOOKUP($A304,Pit!$A$4:$BD$1664,56,FALSE))</f>
        <v>144</v>
      </c>
      <c r="W304" s="16">
        <f t="shared" si="22"/>
        <v>999</v>
      </c>
      <c r="X304" s="16"/>
      <c r="Y304" s="22">
        <f t="shared" si="23"/>
        <v>416</v>
      </c>
      <c r="Z304" s="16">
        <f>IFERROR(VLOOKUP($D304,Results37!$F$3:$L$1396,Z$1,FALSE),"")</f>
        <v>300</v>
      </c>
      <c r="AA304" s="47">
        <f>IF(ISERROR(VLOOKUP(D304,Results37!$F$3:$O$399,AA$1,FALSE)),"",IF(VLOOKUP(D304,Results37!$F$3:$O$399,AA$1+1,FALSE)=1,"S"&amp;VLOOKUP(D304,Results37!$F$3:$O$399,AA$1,FALSE),VLOOKUP(D304,Results37!$F$3:$O$399,AA$1,FALSE)))</f>
        <v>12</v>
      </c>
      <c r="AB304" s="16">
        <f>IFERROR(VLOOKUP($D304,Results37!$F$3:$L$1396,AB$1,FALSE),"")</f>
        <v>8</v>
      </c>
      <c r="AC304" s="16" t="str">
        <f>IFERROR(VLOOKUP($D304,Results37!$F$3:$L$1396,AC$1,FALSE),"")</f>
        <v>Reno Zephyrs</v>
      </c>
      <c r="AD304" s="16" t="str">
        <f t="shared" si="24"/>
        <v/>
      </c>
      <c r="AE304" s="20" t="str">
        <f>IF(ISERROR(VLOOKUP($AC304&amp;"-"&amp;$F304&amp;" "&amp;G304,Bonuses!$B$1:$G$1006,4,FALSE)),"",INT(VLOOKUP($AC304&amp;"-"&amp;$F304&amp;" "&amp;$G304,Bonuses!$B$1:$G$1006,4,FALSE)))</f>
        <v/>
      </c>
      <c r="AF304" s="16" t="str">
        <f>IF(ISERROR(VLOOKUP($AC304&amp;"-"&amp;$F304,Bonuses!$B$1:$G$1006,5,FALSE)),"",IF(VLOOKUP($AC304&amp;"-"&amp;$F304,Bonuses!$B$1:$G$1006,5,FALSE)="","",VLOOKUP($AC304&amp;"-"&amp;$F304,Bonuses!$B$1:$G$1006,6,FALSE)&amp;" yrs, "&amp;VLOOKUP($AC304&amp;"-"&amp;$F304,Bonuses!$B$1:$G$1006,5,FALSE)))</f>
        <v/>
      </c>
    </row>
    <row r="305" spans="1:32" s="21" customFormat="1" x14ac:dyDescent="0.25">
      <c r="A305" s="21" t="s">
        <v>2386</v>
      </c>
      <c r="B305" s="21">
        <f t="shared" si="20"/>
        <v>1</v>
      </c>
      <c r="C305" s="21" t="str">
        <f t="shared" si="21"/>
        <v>P</v>
      </c>
      <c r="D305" s="17">
        <f>IF($C305="B",VLOOKUP($A305,Bat!$A$4:$BF$2320,D$1,FALSE),VLOOKUP($A305,Pit!$A$4:$BA$1686,D$2,FALSE))</f>
        <v>14506</v>
      </c>
      <c r="E305" s="16" t="str">
        <f>IF($C305="B",VLOOKUP($A305,Bat!$A$4:$BF$2320,E$1,FALSE),VLOOKUP($A305,Pit!$A$4:$BA$1686,E$2,FALSE))</f>
        <v>CL</v>
      </c>
      <c r="F305" s="16" t="str">
        <f>IF($C305="B",VLOOKUP($A305,Bat!$A$4:$BF$2320,F$1,FALSE),VLOOKUP($A305,Pit!$A$4:$BA$1686,F$2,FALSE))</f>
        <v>Martin</v>
      </c>
      <c r="G305" s="16" t="str">
        <f>IF($C305="B",VLOOKUP($A305,Bat!$A$4:$BF$2320,G$1,FALSE),VLOOKUP($A305,Pit!$A$4:$BA$1686,G$2,FALSE))</f>
        <v>Martínez</v>
      </c>
      <c r="H305" s="16">
        <f>IF($C305="B",VLOOKUP($A305,Bat!$A$4:$BF$2320,H$1,FALSE),VLOOKUP($A305,Pit!$A$4:$BA$1686,H$2,FALSE))</f>
        <v>21</v>
      </c>
      <c r="I305" s="16" t="str">
        <f>IF($C305="B",VLOOKUP($A305,Bat!$A$4:$BF$2320,I$1,FALSE),VLOOKUP($A305,Pit!$A$4:$BA$1686,I$2,FALSE))</f>
        <v>L</v>
      </c>
      <c r="J305" s="16" t="str">
        <f>IF($C305="B",VLOOKUP($A305,Bat!$A$4:$BF$2320,J$1,FALSE),VLOOKUP($A305,Pit!$A$4:$BA$1686,J$2,FALSE))</f>
        <v>L</v>
      </c>
      <c r="K305" s="16" t="str">
        <f>IF($C305="B",VLOOKUP($A305,Bat!$A$4:$BF$2320,K$1,FALSE),VLOOKUP($A305,Pit!$A$4:$BA$1686,K$2,FALSE))</f>
        <v>Normal</v>
      </c>
      <c r="L305" s="17" t="str">
        <f>IF($C305="B",VLOOKUP($A305,Bat!$A$4:$BF$2320,L$1,FALSE),VLOOKUP($A305,Pit!$A$4:$BA$1686,L$2,FALSE))</f>
        <v>Normal</v>
      </c>
      <c r="M305" s="16">
        <f>IF($C305="B",VLOOKUP($A305,Bat!$A$4:$BF$2320,M$1,FALSE),VLOOKUP($A305,Pit!$A$4:$BA$1686,M$2,FALSE))</f>
        <v>5</v>
      </c>
      <c r="N305" s="16">
        <f>IF($C305="B",VLOOKUP($A305,Bat!$A$4:$BF$2320,N$1,FALSE),VLOOKUP($A305,Pit!$A$4:$BA$1686,N$2,FALSE))</f>
        <v>2</v>
      </c>
      <c r="O305" s="16">
        <f>IF($C305="B",VLOOKUP($A305,Bat!$A$4:$BF$2320,O$1,FALSE),VLOOKUP($A305,Pit!$A$4:$BA$1686,O$2,FALSE))</f>
        <v>3</v>
      </c>
      <c r="P305" s="16" t="str">
        <f>IF($C305="B",VLOOKUP($A305,Bat!$A$4:$BF$2320,P$1,FALSE),VLOOKUP($A305,Pit!$A$4:$BA$1686,P$2,FALSE))</f>
        <v>90-92 Mph</v>
      </c>
      <c r="Q305" s="17">
        <f>IF($C305="B",VLOOKUP($A305,Bat!$A$4:$BF$2320,Q$1,FALSE),VLOOKUP($A305,Pit!$A$4:$BA$1686,Q$2,FALSE))</f>
        <v>7</v>
      </c>
      <c r="R305" s="18">
        <f>IF($C305="B",VLOOKUP($A305,Bat!$A$4:$BF$2320,R$1,FALSE),VLOOKUP($A305,Pit!$A$4:$BA$1686,R$2,FALSE))</f>
        <v>18.383639212385038</v>
      </c>
      <c r="S305" s="19">
        <f>IF($C305="B",VLOOKUP($A305,Bat!$A$4:$BF$2320,S$1,FALSE),VLOOKUP($A305,Pit!$A$4:$BA$1686,S$2,FALSE))</f>
        <v>0.55745001859011378</v>
      </c>
      <c r="T305" s="20" t="str">
        <f>IF($C305="B",VLOOKUP($A305,Bat!$A$4:$BF$2320,T$1,FALSE),VLOOKUP($A305,Pit!$A$4:$BA$1686,T$2,FALSE))</f>
        <v>$180k</v>
      </c>
      <c r="U305" s="17" t="str">
        <f>VLOOKUP(IF($C305="B",VLOOKUP($A305,Bat!$A$4:$AU$2320,U$1,FALSE),VLOOKUP($A305,Pit!$A$4:$BE$1686,U$2,FALSE)),COND!$A$35:$B$41,2,FALSE)</f>
        <v>??</v>
      </c>
      <c r="V305" s="21">
        <f>IF($C305="B",VLOOKUP($A305,Bat!$A$4:$AT$2284,46,FALSE),VLOOKUP($A305,Pit!$A$4:$BD$1664,56,FALSE))</f>
        <v>160</v>
      </c>
      <c r="W305" s="16">
        <f t="shared" si="22"/>
        <v>999</v>
      </c>
      <c r="X305" s="16"/>
      <c r="Y305" s="22">
        <f t="shared" si="23"/>
        <v>438</v>
      </c>
      <c r="Z305" s="16">
        <f>IFERROR(VLOOKUP($D305,Results37!$F$3:$L$1396,Z$1,FALSE),"")</f>
        <v>301</v>
      </c>
      <c r="AA305" s="47">
        <f>IF(ISERROR(VLOOKUP(D305,Results37!$F$3:$O$399,AA$1,FALSE)),"",IF(VLOOKUP(D305,Results37!$F$3:$O$399,AA$1+1,FALSE)=1,"S"&amp;VLOOKUP(D305,Results37!$F$3:$O$399,AA$1,FALSE),VLOOKUP(D305,Results37!$F$3:$O$399,AA$1,FALSE)))</f>
        <v>12</v>
      </c>
      <c r="AB305" s="16">
        <f>IFERROR(VLOOKUP($D305,Results37!$F$3:$L$1396,AB$1,FALSE),"")</f>
        <v>9</v>
      </c>
      <c r="AC305" s="16" t="str">
        <f>IFERROR(VLOOKUP($D305,Results37!$F$3:$L$1396,AC$1,FALSE),"")</f>
        <v>Palm Springs Codgers</v>
      </c>
      <c r="AD305" s="16" t="str">
        <f t="shared" si="24"/>
        <v/>
      </c>
      <c r="AE305" s="20" t="str">
        <f>IF(ISERROR(VLOOKUP($AC305&amp;"-"&amp;$F305&amp;" "&amp;G305,Bonuses!$B$1:$G$1006,4,FALSE)),"",INT(VLOOKUP($AC305&amp;"-"&amp;$F305&amp;" "&amp;$G305,Bonuses!$B$1:$G$1006,4,FALSE)))</f>
        <v/>
      </c>
      <c r="AF305" s="16" t="str">
        <f>IF(ISERROR(VLOOKUP($AC305&amp;"-"&amp;$F305,Bonuses!$B$1:$G$1006,5,FALSE)),"",IF(VLOOKUP($AC305&amp;"-"&amp;$F305,Bonuses!$B$1:$G$1006,5,FALSE)="","",VLOOKUP($AC305&amp;"-"&amp;$F305,Bonuses!$B$1:$G$1006,6,FALSE)&amp;" yrs, "&amp;VLOOKUP($AC305&amp;"-"&amp;$F305,Bonuses!$B$1:$G$1006,5,FALSE)))</f>
        <v/>
      </c>
    </row>
    <row r="306" spans="1:32" s="21" customFormat="1" x14ac:dyDescent="0.25">
      <c r="A306" s="21" t="s">
        <v>2958</v>
      </c>
      <c r="B306" s="21">
        <f t="shared" si="20"/>
        <v>1</v>
      </c>
      <c r="C306" s="21" t="str">
        <f t="shared" si="21"/>
        <v>P</v>
      </c>
      <c r="D306" s="17">
        <f>IF($C306="B",VLOOKUP($A306,Bat!$A$4:$BF$2320,D$1,FALSE),VLOOKUP($A306,Pit!$A$4:$BA$1686,D$2,FALSE))</f>
        <v>4793</v>
      </c>
      <c r="E306" s="16" t="str">
        <f>IF($C306="B",VLOOKUP($A306,Bat!$A$4:$BF$2320,E$1,FALSE),VLOOKUP($A306,Pit!$A$4:$BA$1686,E$2,FALSE))</f>
        <v>SP</v>
      </c>
      <c r="F306" s="16" t="str">
        <f>IF($C306="B",VLOOKUP($A306,Bat!$A$4:$BF$2320,F$1,FALSE),VLOOKUP($A306,Pit!$A$4:$BA$1686,F$2,FALSE))</f>
        <v>Walt</v>
      </c>
      <c r="G306" s="16" t="str">
        <f>IF($C306="B",VLOOKUP($A306,Bat!$A$4:$BF$2320,G$1,FALSE),VLOOKUP($A306,Pit!$A$4:$BA$1686,G$2,FALSE))</f>
        <v>Fisher</v>
      </c>
      <c r="H306" s="16">
        <f>IF($C306="B",VLOOKUP($A306,Bat!$A$4:$BF$2320,H$1,FALSE),VLOOKUP($A306,Pit!$A$4:$BA$1686,H$2,FALSE))</f>
        <v>18</v>
      </c>
      <c r="I306" s="16" t="str">
        <f>IF($C306="B",VLOOKUP($A306,Bat!$A$4:$BF$2320,I$1,FALSE),VLOOKUP($A306,Pit!$A$4:$BA$1686,I$2,FALSE))</f>
        <v>R</v>
      </c>
      <c r="J306" s="16" t="str">
        <f>IF($C306="B",VLOOKUP($A306,Bat!$A$4:$BF$2320,J$1,FALSE),VLOOKUP($A306,Pit!$A$4:$BA$1686,J$2,FALSE))</f>
        <v>R</v>
      </c>
      <c r="K306" s="16" t="str">
        <f>IF($C306="B",VLOOKUP($A306,Bat!$A$4:$BF$2320,K$1,FALSE),VLOOKUP($A306,Pit!$A$4:$BA$1686,K$2,FALSE))</f>
        <v>Low</v>
      </c>
      <c r="L306" s="17" t="str">
        <f>IF($C306="B",VLOOKUP($A306,Bat!$A$4:$BF$2320,L$1,FALSE),VLOOKUP($A306,Pit!$A$4:$BA$1686,L$2,FALSE))</f>
        <v>Normal</v>
      </c>
      <c r="M306" s="16">
        <f>IF($C306="B",VLOOKUP($A306,Bat!$A$4:$BF$2320,M$1,FALSE),VLOOKUP($A306,Pit!$A$4:$BA$1686,M$2,FALSE))</f>
        <v>4</v>
      </c>
      <c r="N306" s="16">
        <f>IF($C306="B",VLOOKUP($A306,Bat!$A$4:$BF$2320,N$1,FALSE),VLOOKUP($A306,Pit!$A$4:$BA$1686,N$2,FALSE))</f>
        <v>2</v>
      </c>
      <c r="O306" s="16">
        <f>IF($C306="B",VLOOKUP($A306,Bat!$A$4:$BF$2320,O$1,FALSE),VLOOKUP($A306,Pit!$A$4:$BA$1686,O$2,FALSE))</f>
        <v>3</v>
      </c>
      <c r="P306" s="16" t="str">
        <f>IF($C306="B",VLOOKUP($A306,Bat!$A$4:$BF$2320,P$1,FALSE),VLOOKUP($A306,Pit!$A$4:$BA$1686,P$2,FALSE))</f>
        <v>88-90 Mph</v>
      </c>
      <c r="Q306" s="17">
        <f>IF($C306="B",VLOOKUP($A306,Bat!$A$4:$BF$2320,Q$1,FALSE),VLOOKUP($A306,Pit!$A$4:$BA$1686,Q$2,FALSE))</f>
        <v>8</v>
      </c>
      <c r="R306" s="18">
        <f>IF($C306="B",VLOOKUP($A306,Bat!$A$4:$BF$2320,R$1,FALSE),VLOOKUP($A306,Pit!$A$4:$BA$1686,R$2,FALSE))</f>
        <v>13.486936192397895</v>
      </c>
      <c r="S306" s="19">
        <f>IF($C306="B",VLOOKUP($A306,Bat!$A$4:$BF$2320,S$1,FALSE),VLOOKUP($A306,Pit!$A$4:$BA$1686,S$2,FALSE))</f>
        <v>0.1272744371316456</v>
      </c>
      <c r="T306" s="20" t="str">
        <f>IF($C306="B",VLOOKUP($A306,Bat!$A$4:$BF$2320,T$1,FALSE),VLOOKUP($A306,Pit!$A$4:$BA$1686,T$2,FALSE))</f>
        <v>$170k</v>
      </c>
      <c r="U306" s="17" t="str">
        <f>VLOOKUP(IF($C306="B",VLOOKUP($A306,Bat!$A$4:$AU$2320,U$1,FALSE),VLOOKUP($A306,Pit!$A$4:$BE$1686,U$2,FALSE)),COND!$A$35:$B$41,2,FALSE)</f>
        <v>??</v>
      </c>
      <c r="V306" s="21">
        <f>IF($C306="B",VLOOKUP($A306,Bat!$A$4:$AT$2284,46,FALSE),VLOOKUP($A306,Pit!$A$4:$BD$1664,56,FALSE))</f>
        <v>241</v>
      </c>
      <c r="W306" s="16">
        <f t="shared" si="22"/>
        <v>999</v>
      </c>
      <c r="X306" s="16"/>
      <c r="Y306" s="22">
        <f t="shared" si="23"/>
        <v>656</v>
      </c>
      <c r="Z306" s="16">
        <f>IFERROR(VLOOKUP($D306,Results37!$F$3:$L$1396,Z$1,FALSE),"")</f>
        <v>302</v>
      </c>
      <c r="AA306" s="47">
        <f>IF(ISERROR(VLOOKUP(D306,Results37!$F$3:$O$399,AA$1,FALSE)),"",IF(VLOOKUP(D306,Results37!$F$3:$O$399,AA$1+1,FALSE)=1,"S"&amp;VLOOKUP(D306,Results37!$F$3:$O$399,AA$1,FALSE),VLOOKUP(D306,Results37!$F$3:$O$399,AA$1,FALSE)))</f>
        <v>12</v>
      </c>
      <c r="AB306" s="16">
        <f>IFERROR(VLOOKUP($D306,Results37!$F$3:$L$1396,AB$1,FALSE),"")</f>
        <v>10</v>
      </c>
      <c r="AC306" s="16" t="str">
        <f>IFERROR(VLOOKUP($D306,Results37!$F$3:$L$1396,AC$1,FALSE),"")</f>
        <v>New Orleans Trendsetters</v>
      </c>
      <c r="AD306" s="16" t="str">
        <f t="shared" si="24"/>
        <v/>
      </c>
      <c r="AE306" s="20" t="str">
        <f>IF(ISERROR(VLOOKUP($AC306&amp;"-"&amp;$F306&amp;" "&amp;G306,Bonuses!$B$1:$G$1006,4,FALSE)),"",INT(VLOOKUP($AC306&amp;"-"&amp;$F306&amp;" "&amp;$G306,Bonuses!$B$1:$G$1006,4,FALSE)))</f>
        <v/>
      </c>
      <c r="AF306" s="16" t="str">
        <f>IF(ISERROR(VLOOKUP($AC306&amp;"-"&amp;$F306,Bonuses!$B$1:$G$1006,5,FALSE)),"",IF(VLOOKUP($AC306&amp;"-"&amp;$F306,Bonuses!$B$1:$G$1006,5,FALSE)="","",VLOOKUP($AC306&amp;"-"&amp;$F306,Bonuses!$B$1:$G$1006,6,FALSE)&amp;" yrs, "&amp;VLOOKUP($AC306&amp;"-"&amp;$F306,Bonuses!$B$1:$G$1006,5,FALSE)))</f>
        <v/>
      </c>
    </row>
    <row r="307" spans="1:32" s="21" customFormat="1" x14ac:dyDescent="0.25">
      <c r="A307" s="21" t="s">
        <v>1964</v>
      </c>
      <c r="B307" s="21">
        <f t="shared" si="20"/>
        <v>1</v>
      </c>
      <c r="C307" s="21" t="str">
        <f t="shared" si="21"/>
        <v>B</v>
      </c>
      <c r="D307" s="17">
        <f>IF($C307="B",VLOOKUP($A307,Bat!$A$4:$BF$2320,D$1,FALSE),VLOOKUP($A307,Pit!$A$4:$BA$1686,D$2,FALSE))</f>
        <v>16121</v>
      </c>
      <c r="E307" s="16" t="str">
        <f>IF($C307="B",VLOOKUP($A307,Bat!$A$4:$BF$2320,E$1,FALSE),VLOOKUP($A307,Pit!$A$4:$BA$1686,E$2,FALSE))</f>
        <v>C</v>
      </c>
      <c r="F307" s="16" t="str">
        <f>IF($C307="B",VLOOKUP($A307,Bat!$A$4:$BF$2320,F$1,FALSE),VLOOKUP($A307,Pit!$A$4:$BA$1686,F$2,FALSE))</f>
        <v>Steven</v>
      </c>
      <c r="G307" s="16" t="str">
        <f>IF($C307="B",VLOOKUP($A307,Bat!$A$4:$BF$2320,G$1,FALSE),VLOOKUP($A307,Pit!$A$4:$BA$1686,G$2,FALSE))</f>
        <v>Trease</v>
      </c>
      <c r="H307" s="16">
        <f>IF($C307="B",VLOOKUP($A307,Bat!$A$4:$BF$2320,H$1,FALSE),VLOOKUP($A307,Pit!$A$4:$BA$1686,H$2,FALSE))</f>
        <v>18</v>
      </c>
      <c r="I307" s="16" t="str">
        <f>IF($C307="B",VLOOKUP($A307,Bat!$A$4:$BF$2320,I$1,FALSE),VLOOKUP($A307,Pit!$A$4:$BA$1686,I$2,FALSE))</f>
        <v>L</v>
      </c>
      <c r="J307" s="16" t="str">
        <f>IF($C307="B",VLOOKUP($A307,Bat!$A$4:$BF$2320,J$1,FALSE),VLOOKUP($A307,Pit!$A$4:$BA$1686,J$2,FALSE))</f>
        <v>R</v>
      </c>
      <c r="K307" s="16" t="str">
        <f>IF($C307="B",VLOOKUP($A307,Bat!$A$4:$BF$2320,K$1,FALSE),VLOOKUP($A307,Pit!$A$4:$BA$1686,K$2,FALSE))</f>
        <v>Normal</v>
      </c>
      <c r="L307" s="17" t="str">
        <f>IF($C307="B",VLOOKUP($A307,Bat!$A$4:$BF$2320,L$1,FALSE),VLOOKUP($A307,Pit!$A$4:$BA$1686,L$2,FALSE))</f>
        <v>Low</v>
      </c>
      <c r="M307" s="16">
        <f>IF($C307="B",VLOOKUP($A307,Bat!$A$4:$BF$2320,M$1,FALSE),VLOOKUP($A307,Pit!$A$4:$BA$1686,M$2,FALSE))</f>
        <v>3</v>
      </c>
      <c r="N307" s="16">
        <f>IF($C307="B",VLOOKUP($A307,Bat!$A$4:$BF$2320,N$1,FALSE),VLOOKUP($A307,Pit!$A$4:$BA$1686,N$2,FALSE))</f>
        <v>3</v>
      </c>
      <c r="O307" s="16">
        <f>IF($C307="B",VLOOKUP($A307,Bat!$A$4:$BF$2320,O$1,FALSE),VLOOKUP($A307,Pit!$A$4:$BA$1686,O$2,FALSE))</f>
        <v>6</v>
      </c>
      <c r="P307" s="16">
        <f>IF($C307="B",VLOOKUP($A307,Bat!$A$4:$BF$2320,P$1,FALSE),VLOOKUP($A307,Pit!$A$4:$BA$1686,P$2,FALSE))</f>
        <v>2</v>
      </c>
      <c r="Q307" s="17">
        <f>IF($C307="B",VLOOKUP($A307,Bat!$A$4:$BF$2320,Q$1,FALSE),VLOOKUP($A307,Pit!$A$4:$BA$1686,Q$2,FALSE))</f>
        <v>4</v>
      </c>
      <c r="R307" s="18">
        <f>IF($C307="B",VLOOKUP($A307,Bat!$A$4:$BF$2320,R$1,FALSE),VLOOKUP($A307,Pit!$A$4:$BA$1686,R$2,FALSE))</f>
        <v>2.1676290545500123</v>
      </c>
      <c r="S307" s="19">
        <f>IF($C307="B",VLOOKUP($A307,Bat!$A$4:$BF$2320,S$1,FALSE),VLOOKUP($A307,Pit!$A$4:$BA$1686,S$2,FALSE))</f>
        <v>0.72371069471529526</v>
      </c>
      <c r="T307" s="20" t="str">
        <f>IF($C307="B",VLOOKUP($A307,Bat!$A$4:$BF$2320,T$1,FALSE),VLOOKUP($A307,Pit!$A$4:$BA$1686,T$2,FALSE))</f>
        <v>$230k</v>
      </c>
      <c r="U307" s="17" t="str">
        <f>VLOOKUP(IF($C307="B",VLOOKUP($A307,Bat!$A$4:$AU$2320,U$1,FALSE),VLOOKUP($A307,Pit!$A$4:$BE$1686,U$2,FALSE)),COND!$A$35:$B$41,2,FALSE)</f>
        <v>??</v>
      </c>
      <c r="V307" s="21">
        <f>IF($C307="B",VLOOKUP($A307,Bat!$A$4:$AT$2284,46,FALSE),VLOOKUP($A307,Pit!$A$4:$BD$1664,56,FALSE))</f>
        <v>239</v>
      </c>
      <c r="W307" s="16">
        <f t="shared" si="22"/>
        <v>999</v>
      </c>
      <c r="X307" s="16"/>
      <c r="Y307" s="22">
        <f t="shared" si="23"/>
        <v>370</v>
      </c>
      <c r="Z307" s="16">
        <f>IFERROR(VLOOKUP($D307,Results37!$F$3:$L$1396,Z$1,FALSE),"")</f>
        <v>303</v>
      </c>
      <c r="AA307" s="47">
        <f>IF(ISERROR(VLOOKUP(D307,Results37!$F$3:$O$399,AA$1,FALSE)),"",IF(VLOOKUP(D307,Results37!$F$3:$O$399,AA$1+1,FALSE)=1,"S"&amp;VLOOKUP(D307,Results37!$F$3:$O$399,AA$1,FALSE),VLOOKUP(D307,Results37!$F$3:$O$399,AA$1,FALSE)))</f>
        <v>12</v>
      </c>
      <c r="AB307" s="16">
        <f>IFERROR(VLOOKUP($D307,Results37!$F$3:$L$1396,AB$1,FALSE),"")</f>
        <v>11</v>
      </c>
      <c r="AC307" s="16" t="str">
        <f>IFERROR(VLOOKUP($D307,Results37!$F$3:$L$1396,AC$1,FALSE),"")</f>
        <v>Neo-Tokyo Akira</v>
      </c>
      <c r="AD307" s="16" t="str">
        <f t="shared" si="24"/>
        <v/>
      </c>
      <c r="AE307" s="20" t="str">
        <f>IF(ISERROR(VLOOKUP($AC307&amp;"-"&amp;$F307&amp;" "&amp;G307,Bonuses!$B$1:$G$1006,4,FALSE)),"",INT(VLOOKUP($AC307&amp;"-"&amp;$F307&amp;" "&amp;$G307,Bonuses!$B$1:$G$1006,4,FALSE)))</f>
        <v/>
      </c>
      <c r="AF307" s="16" t="str">
        <f>IF(ISERROR(VLOOKUP($AC307&amp;"-"&amp;$F307,Bonuses!$B$1:$G$1006,5,FALSE)),"",IF(VLOOKUP($AC307&amp;"-"&amp;$F307,Bonuses!$B$1:$G$1006,5,FALSE)="","",VLOOKUP($AC307&amp;"-"&amp;$F307,Bonuses!$B$1:$G$1006,6,FALSE)&amp;" yrs, "&amp;VLOOKUP($AC307&amp;"-"&amp;$F307,Bonuses!$B$1:$G$1006,5,FALSE)))</f>
        <v/>
      </c>
    </row>
    <row r="308" spans="1:32" s="21" customFormat="1" x14ac:dyDescent="0.25">
      <c r="A308" s="21" t="s">
        <v>1991</v>
      </c>
      <c r="B308" s="21">
        <f t="shared" si="20"/>
        <v>1</v>
      </c>
      <c r="C308" s="21" t="str">
        <f t="shared" si="21"/>
        <v>B</v>
      </c>
      <c r="D308" s="17">
        <f>IF($C308="B",VLOOKUP($A308,Bat!$A$4:$BF$2320,D$1,FALSE),VLOOKUP($A308,Pit!$A$4:$BA$1686,D$2,FALSE))</f>
        <v>2874</v>
      </c>
      <c r="E308" s="16" t="str">
        <f>IF($C308="B",VLOOKUP($A308,Bat!$A$4:$BF$2320,E$1,FALSE),VLOOKUP($A308,Pit!$A$4:$BA$1686,E$2,FALSE))</f>
        <v>RF</v>
      </c>
      <c r="F308" s="16" t="str">
        <f>IF($C308="B",VLOOKUP($A308,Bat!$A$4:$BF$2320,F$1,FALSE),VLOOKUP($A308,Pit!$A$4:$BA$1686,F$2,FALSE))</f>
        <v>Daniel</v>
      </c>
      <c r="G308" s="16" t="str">
        <f>IF($C308="B",VLOOKUP($A308,Bat!$A$4:$BF$2320,G$1,FALSE),VLOOKUP($A308,Pit!$A$4:$BA$1686,G$2,FALSE))</f>
        <v>Knapp</v>
      </c>
      <c r="H308" s="16">
        <f>IF($C308="B",VLOOKUP($A308,Bat!$A$4:$BF$2320,H$1,FALSE),VLOOKUP($A308,Pit!$A$4:$BA$1686,H$2,FALSE))</f>
        <v>21</v>
      </c>
      <c r="I308" s="16" t="str">
        <f>IF($C308="B",VLOOKUP($A308,Bat!$A$4:$BF$2320,I$1,FALSE),VLOOKUP($A308,Pit!$A$4:$BA$1686,I$2,FALSE))</f>
        <v>L</v>
      </c>
      <c r="J308" s="16" t="str">
        <f>IF($C308="B",VLOOKUP($A308,Bat!$A$4:$BF$2320,J$1,FALSE),VLOOKUP($A308,Pit!$A$4:$BA$1686,J$2,FALSE))</f>
        <v>L</v>
      </c>
      <c r="K308" s="16" t="str">
        <f>IF($C308="B",VLOOKUP($A308,Bat!$A$4:$BF$2320,K$1,FALSE),VLOOKUP($A308,Pit!$A$4:$BA$1686,K$2,FALSE))</f>
        <v>Low</v>
      </c>
      <c r="L308" s="17" t="str">
        <f>IF($C308="B",VLOOKUP($A308,Bat!$A$4:$BF$2320,L$1,FALSE),VLOOKUP($A308,Pit!$A$4:$BA$1686,L$2,FALSE))</f>
        <v>Normal</v>
      </c>
      <c r="M308" s="16">
        <f>IF($C308="B",VLOOKUP($A308,Bat!$A$4:$BF$2320,M$1,FALSE),VLOOKUP($A308,Pit!$A$4:$BA$1686,M$2,FALSE))</f>
        <v>2</v>
      </c>
      <c r="N308" s="16">
        <f>IF($C308="B",VLOOKUP($A308,Bat!$A$4:$BF$2320,N$1,FALSE),VLOOKUP($A308,Pit!$A$4:$BA$1686,N$2,FALSE))</f>
        <v>5</v>
      </c>
      <c r="O308" s="16">
        <f>IF($C308="B",VLOOKUP($A308,Bat!$A$4:$BF$2320,O$1,FALSE),VLOOKUP($A308,Pit!$A$4:$BA$1686,O$2,FALSE))</f>
        <v>5</v>
      </c>
      <c r="P308" s="16">
        <f>IF($C308="B",VLOOKUP($A308,Bat!$A$4:$BF$2320,P$1,FALSE),VLOOKUP($A308,Pit!$A$4:$BA$1686,P$2,FALSE))</f>
        <v>6</v>
      </c>
      <c r="Q308" s="17">
        <f>IF($C308="B",VLOOKUP($A308,Bat!$A$4:$BF$2320,Q$1,FALSE),VLOOKUP($A308,Pit!$A$4:$BA$1686,Q$2,FALSE))</f>
        <v>1</v>
      </c>
      <c r="R308" s="18">
        <f>IF($C308="B",VLOOKUP($A308,Bat!$A$4:$BF$2320,R$1,FALSE),VLOOKUP($A308,Pit!$A$4:$BA$1686,R$2,FALSE))</f>
        <v>0.93832851963260033</v>
      </c>
      <c r="S308" s="19">
        <f>IF($C308="B",VLOOKUP($A308,Bat!$A$4:$BF$2320,S$1,FALSE),VLOOKUP($A308,Pit!$A$4:$BA$1686,S$2,FALSE))</f>
        <v>0.54844142142338348</v>
      </c>
      <c r="T308" s="20" t="str">
        <f>IF($C308="B",VLOOKUP($A308,Bat!$A$4:$BF$2320,T$1,FALSE),VLOOKUP($A308,Pit!$A$4:$BA$1686,T$2,FALSE))</f>
        <v>$110k</v>
      </c>
      <c r="U308" s="17" t="str">
        <f>VLOOKUP(IF($C308="B",VLOOKUP($A308,Bat!$A$4:$AU$2320,U$1,FALSE),VLOOKUP($A308,Pit!$A$4:$BE$1686,U$2,FALSE)),COND!$A$35:$B$41,2,FALSE)</f>
        <v>??</v>
      </c>
      <c r="V308" s="21">
        <f>IF($C308="B",VLOOKUP($A308,Bat!$A$4:$AT$2284,46,FALSE),VLOOKUP($A308,Pit!$A$4:$BD$1664,56,FALSE))</f>
        <v>229</v>
      </c>
      <c r="W308" s="16">
        <f t="shared" si="22"/>
        <v>999</v>
      </c>
      <c r="X308" s="16"/>
      <c r="Y308" s="22">
        <f t="shared" si="23"/>
        <v>445</v>
      </c>
      <c r="Z308" s="16">
        <f>IFERROR(VLOOKUP($D308,Results37!$F$3:$L$1396,Z$1,FALSE),"")</f>
        <v>304</v>
      </c>
      <c r="AA308" s="47">
        <f>IF(ISERROR(VLOOKUP(D308,Results37!$F$3:$O$399,AA$1,FALSE)),"",IF(VLOOKUP(D308,Results37!$F$3:$O$399,AA$1+1,FALSE)=1,"S"&amp;VLOOKUP(D308,Results37!$F$3:$O$399,AA$1,FALSE),VLOOKUP(D308,Results37!$F$3:$O$399,AA$1,FALSE)))</f>
        <v>12</v>
      </c>
      <c r="AB308" s="16">
        <f>IFERROR(VLOOKUP($D308,Results37!$F$3:$L$1396,AB$1,FALSE),"")</f>
        <v>12</v>
      </c>
      <c r="AC308" s="16" t="str">
        <f>IFERROR(VLOOKUP($D308,Results37!$F$3:$L$1396,AC$1,FALSE),"")</f>
        <v>Bakersfield Bears</v>
      </c>
      <c r="AD308" s="16" t="str">
        <f t="shared" si="24"/>
        <v/>
      </c>
      <c r="AE308" s="20" t="str">
        <f>IF(ISERROR(VLOOKUP($AC308&amp;"-"&amp;$F308&amp;" "&amp;G308,Bonuses!$B$1:$G$1006,4,FALSE)),"",INT(VLOOKUP($AC308&amp;"-"&amp;$F308&amp;" "&amp;$G308,Bonuses!$B$1:$G$1006,4,FALSE)))</f>
        <v/>
      </c>
      <c r="AF308" s="16" t="str">
        <f>IF(ISERROR(VLOOKUP($AC308&amp;"-"&amp;$F308,Bonuses!$B$1:$G$1006,5,FALSE)),"",IF(VLOOKUP($AC308&amp;"-"&amp;$F308,Bonuses!$B$1:$G$1006,5,FALSE)="","",VLOOKUP($AC308&amp;"-"&amp;$F308,Bonuses!$B$1:$G$1006,6,FALSE)&amp;" yrs, "&amp;VLOOKUP($AC308&amp;"-"&amp;$F308,Bonuses!$B$1:$G$1006,5,FALSE)))</f>
        <v/>
      </c>
    </row>
    <row r="309" spans="1:32" s="21" customFormat="1" x14ac:dyDescent="0.25">
      <c r="A309" s="21" t="s">
        <v>2308</v>
      </c>
      <c r="B309" s="21">
        <f t="shared" si="20"/>
        <v>1</v>
      </c>
      <c r="C309" s="21" t="str">
        <f t="shared" si="21"/>
        <v>P</v>
      </c>
      <c r="D309" s="17">
        <f>IF($C309="B",VLOOKUP($A309,Bat!$A$4:$BF$2320,D$1,FALSE),VLOOKUP($A309,Pit!$A$4:$BA$1686,D$2,FALSE))</f>
        <v>14543</v>
      </c>
      <c r="E309" s="16" t="str">
        <f>IF($C309="B",VLOOKUP($A309,Bat!$A$4:$BF$2320,E$1,FALSE),VLOOKUP($A309,Pit!$A$4:$BA$1686,E$2,FALSE))</f>
        <v>CL</v>
      </c>
      <c r="F309" s="16" t="str">
        <f>IF($C309="B",VLOOKUP($A309,Bat!$A$4:$BF$2320,F$1,FALSE),VLOOKUP($A309,Pit!$A$4:$BA$1686,F$2,FALSE))</f>
        <v>Jeremy</v>
      </c>
      <c r="G309" s="16" t="str">
        <f>IF($C309="B",VLOOKUP($A309,Bat!$A$4:$BF$2320,G$1,FALSE),VLOOKUP($A309,Pit!$A$4:$BA$1686,G$2,FALSE))</f>
        <v>Williams</v>
      </c>
      <c r="H309" s="16">
        <f>IF($C309="B",VLOOKUP($A309,Bat!$A$4:$BF$2320,H$1,FALSE),VLOOKUP($A309,Pit!$A$4:$BA$1686,H$2,FALSE))</f>
        <v>21</v>
      </c>
      <c r="I309" s="16" t="str">
        <f>IF($C309="B",VLOOKUP($A309,Bat!$A$4:$BF$2320,I$1,FALSE),VLOOKUP($A309,Pit!$A$4:$BA$1686,I$2,FALSE))</f>
        <v>R</v>
      </c>
      <c r="J309" s="16" t="str">
        <f>IF($C309="B",VLOOKUP($A309,Bat!$A$4:$BF$2320,J$1,FALSE),VLOOKUP($A309,Pit!$A$4:$BA$1686,J$2,FALSE))</f>
        <v>R</v>
      </c>
      <c r="K309" s="16" t="str">
        <f>IF($C309="B",VLOOKUP($A309,Bat!$A$4:$BF$2320,K$1,FALSE),VLOOKUP($A309,Pit!$A$4:$BA$1686,K$2,FALSE))</f>
        <v>Low</v>
      </c>
      <c r="L309" s="17" t="str">
        <f>IF($C309="B",VLOOKUP($A309,Bat!$A$4:$BF$2320,L$1,FALSE),VLOOKUP($A309,Pit!$A$4:$BA$1686,L$2,FALSE))</f>
        <v>High</v>
      </c>
      <c r="M309" s="16">
        <f>IF($C309="B",VLOOKUP($A309,Bat!$A$4:$BF$2320,M$1,FALSE),VLOOKUP($A309,Pit!$A$4:$BA$1686,M$2,FALSE))</f>
        <v>5</v>
      </c>
      <c r="N309" s="16">
        <f>IF($C309="B",VLOOKUP($A309,Bat!$A$4:$BF$2320,N$1,FALSE),VLOOKUP($A309,Pit!$A$4:$BA$1686,N$2,FALSE))</f>
        <v>3</v>
      </c>
      <c r="O309" s="16">
        <f>IF($C309="B",VLOOKUP($A309,Bat!$A$4:$BF$2320,O$1,FALSE),VLOOKUP($A309,Pit!$A$4:$BA$1686,O$2,FALSE))</f>
        <v>4</v>
      </c>
      <c r="P309" s="16" t="str">
        <f>IF($C309="B",VLOOKUP($A309,Bat!$A$4:$BF$2320,P$1,FALSE),VLOOKUP($A309,Pit!$A$4:$BA$1686,P$2,FALSE))</f>
        <v>86-88 Mph</v>
      </c>
      <c r="Q309" s="17">
        <f>IF($C309="B",VLOOKUP($A309,Bat!$A$4:$BF$2320,Q$1,FALSE),VLOOKUP($A309,Pit!$A$4:$BA$1686,Q$2,FALSE))</f>
        <v>8</v>
      </c>
      <c r="R309" s="18">
        <f>IF($C309="B",VLOOKUP($A309,Bat!$A$4:$BF$2320,R$1,FALSE),VLOOKUP($A309,Pit!$A$4:$BA$1686,R$2,FALSE))</f>
        <v>27.344759267308195</v>
      </c>
      <c r="S309" s="19">
        <f>IF($C309="B",VLOOKUP($A309,Bat!$A$4:$BF$2320,S$1,FALSE),VLOOKUP($A309,Pit!$A$4:$BA$1686,S$2,FALSE))</f>
        <v>1.3446848201313006</v>
      </c>
      <c r="T309" s="20" t="str">
        <f>IF($C309="B",VLOOKUP($A309,Bat!$A$4:$BF$2320,T$1,FALSE),VLOOKUP($A309,Pit!$A$4:$BA$1686,T$2,FALSE))</f>
        <v>$2.4m</v>
      </c>
      <c r="U309" s="17" t="str">
        <f>VLOOKUP(IF($C309="B",VLOOKUP($A309,Bat!$A$4:$AU$2320,U$1,FALSE),VLOOKUP($A309,Pit!$A$4:$BE$1686,U$2,FALSE)),COND!$A$35:$B$41,2,FALSE)</f>
        <v>??</v>
      </c>
      <c r="V309" s="21">
        <f>IF($C309="B",VLOOKUP($A309,Bat!$A$4:$AT$2284,46,FALSE),VLOOKUP($A309,Pit!$A$4:$BD$1664,56,FALSE))</f>
        <v>88</v>
      </c>
      <c r="W309" s="16">
        <f t="shared" si="22"/>
        <v>999</v>
      </c>
      <c r="X309" s="16"/>
      <c r="Y309" s="22">
        <f t="shared" si="23"/>
        <v>211</v>
      </c>
      <c r="Z309" s="16">
        <f>IFERROR(VLOOKUP($D309,Results37!$F$3:$L$1396,Z$1,FALSE),"")</f>
        <v>305</v>
      </c>
      <c r="AA309" s="47">
        <f>IF(ISERROR(VLOOKUP(D309,Results37!$F$3:$O$399,AA$1,FALSE)),"",IF(VLOOKUP(D309,Results37!$F$3:$O$399,AA$1+1,FALSE)=1,"S"&amp;VLOOKUP(D309,Results37!$F$3:$O$399,AA$1,FALSE),VLOOKUP(D309,Results37!$F$3:$O$399,AA$1,FALSE)))</f>
        <v>12</v>
      </c>
      <c r="AB309" s="16">
        <f>IFERROR(VLOOKUP($D309,Results37!$F$3:$L$1396,AB$1,FALSE),"")</f>
        <v>13</v>
      </c>
      <c r="AC309" s="16" t="str">
        <f>IFERROR(VLOOKUP($D309,Results37!$F$3:$L$1396,AC$1,FALSE),"")</f>
        <v>Arlington Bureaucrats</v>
      </c>
      <c r="AD309" s="16" t="str">
        <f t="shared" si="24"/>
        <v/>
      </c>
      <c r="AE309" s="20" t="str">
        <f>IF(ISERROR(VLOOKUP($AC309&amp;"-"&amp;$F309&amp;" "&amp;G309,Bonuses!$B$1:$G$1006,4,FALSE)),"",INT(VLOOKUP($AC309&amp;"-"&amp;$F309&amp;" "&amp;$G309,Bonuses!$B$1:$G$1006,4,FALSE)))</f>
        <v/>
      </c>
      <c r="AF309" s="16" t="str">
        <f>IF(ISERROR(VLOOKUP($AC309&amp;"-"&amp;$F309,Bonuses!$B$1:$G$1006,5,FALSE)),"",IF(VLOOKUP($AC309&amp;"-"&amp;$F309,Bonuses!$B$1:$G$1006,5,FALSE)="","",VLOOKUP($AC309&amp;"-"&amp;$F309,Bonuses!$B$1:$G$1006,6,FALSE)&amp;" yrs, "&amp;VLOOKUP($AC309&amp;"-"&amp;$F309,Bonuses!$B$1:$G$1006,5,FALSE)))</f>
        <v/>
      </c>
    </row>
    <row r="310" spans="1:32" s="21" customFormat="1" x14ac:dyDescent="0.25">
      <c r="A310" s="21" t="s">
        <v>2759</v>
      </c>
      <c r="B310" s="21">
        <f t="shared" si="20"/>
        <v>1</v>
      </c>
      <c r="C310" s="21" t="str">
        <f t="shared" si="21"/>
        <v>P</v>
      </c>
      <c r="D310" s="17">
        <f>IF($C310="B",VLOOKUP($A310,Bat!$A$4:$BF$2320,D$1,FALSE),VLOOKUP($A310,Pit!$A$4:$BA$1686,D$2,FALSE))</f>
        <v>7824</v>
      </c>
      <c r="E310" s="16" t="str">
        <f>IF($C310="B",VLOOKUP($A310,Bat!$A$4:$BF$2320,E$1,FALSE),VLOOKUP($A310,Pit!$A$4:$BA$1686,E$2,FALSE))</f>
        <v>RP</v>
      </c>
      <c r="F310" s="16" t="str">
        <f>IF($C310="B",VLOOKUP($A310,Bat!$A$4:$BF$2320,F$1,FALSE),VLOOKUP($A310,Pit!$A$4:$BA$1686,F$2,FALSE))</f>
        <v>John</v>
      </c>
      <c r="G310" s="16" t="str">
        <f>IF($C310="B",VLOOKUP($A310,Bat!$A$4:$BF$2320,G$1,FALSE),VLOOKUP($A310,Pit!$A$4:$BA$1686,G$2,FALSE))</f>
        <v>Adkins</v>
      </c>
      <c r="H310" s="16">
        <f>IF($C310="B",VLOOKUP($A310,Bat!$A$4:$BF$2320,H$1,FALSE),VLOOKUP($A310,Pit!$A$4:$BA$1686,H$2,FALSE))</f>
        <v>22</v>
      </c>
      <c r="I310" s="16" t="str">
        <f>IF($C310="B",VLOOKUP($A310,Bat!$A$4:$BF$2320,I$1,FALSE),VLOOKUP($A310,Pit!$A$4:$BA$1686,I$2,FALSE))</f>
        <v>L</v>
      </c>
      <c r="J310" s="16" t="str">
        <f>IF($C310="B",VLOOKUP($A310,Bat!$A$4:$BF$2320,J$1,FALSE),VLOOKUP($A310,Pit!$A$4:$BA$1686,J$2,FALSE))</f>
        <v>L</v>
      </c>
      <c r="K310" s="16" t="str">
        <f>IF($C310="B",VLOOKUP($A310,Bat!$A$4:$BF$2320,K$1,FALSE),VLOOKUP($A310,Pit!$A$4:$BA$1686,K$2,FALSE))</f>
        <v>Normal</v>
      </c>
      <c r="L310" s="17" t="str">
        <f>IF($C310="B",VLOOKUP($A310,Bat!$A$4:$BF$2320,L$1,FALSE),VLOOKUP($A310,Pit!$A$4:$BA$1686,L$2,FALSE))</f>
        <v>Normal</v>
      </c>
      <c r="M310" s="16">
        <f>IF($C310="B",VLOOKUP($A310,Bat!$A$4:$BF$2320,M$1,FALSE),VLOOKUP($A310,Pit!$A$4:$BA$1686,M$2,FALSE))</f>
        <v>5</v>
      </c>
      <c r="N310" s="16">
        <f>IF($C310="B",VLOOKUP($A310,Bat!$A$4:$BF$2320,N$1,FALSE),VLOOKUP($A310,Pit!$A$4:$BA$1686,N$2,FALSE))</f>
        <v>1</v>
      </c>
      <c r="O310" s="16">
        <f>IF($C310="B",VLOOKUP($A310,Bat!$A$4:$BF$2320,O$1,FALSE),VLOOKUP($A310,Pit!$A$4:$BA$1686,O$2,FALSE))</f>
        <v>1</v>
      </c>
      <c r="P310" s="16" t="str">
        <f>IF($C310="B",VLOOKUP($A310,Bat!$A$4:$BF$2320,P$1,FALSE),VLOOKUP($A310,Pit!$A$4:$BA$1686,P$2,FALSE))</f>
        <v>89-91 Mph</v>
      </c>
      <c r="Q310" s="17">
        <f>IF($C310="B",VLOOKUP($A310,Bat!$A$4:$BF$2320,Q$1,FALSE),VLOOKUP($A310,Pit!$A$4:$BA$1686,Q$2,FALSE))</f>
        <v>4</v>
      </c>
      <c r="R310" s="18">
        <f>IF($C310="B",VLOOKUP($A310,Bat!$A$4:$BF$2320,R$1,FALSE),VLOOKUP($A310,Pit!$A$4:$BA$1686,R$2,FALSE))</f>
        <v>3.512191103416832</v>
      </c>
      <c r="S310" s="19">
        <f>IF($C310="B",VLOOKUP($A310,Bat!$A$4:$BF$2320,S$1,FALSE),VLOOKUP($A310,Pit!$A$4:$BA$1686,S$2,FALSE))</f>
        <v>-0.74900736943045509</v>
      </c>
      <c r="T310" s="20" t="str">
        <f>IF($C310="B",VLOOKUP($A310,Bat!$A$4:$BF$2320,T$1,FALSE),VLOOKUP($A310,Pit!$A$4:$BA$1686,T$2,FALSE))</f>
        <v>$210k</v>
      </c>
      <c r="U310" s="17" t="str">
        <f>VLOOKUP(IF($C310="B",VLOOKUP($A310,Bat!$A$4:$AU$2320,U$1,FALSE),VLOOKUP($A310,Pit!$A$4:$BE$1686,U$2,FALSE)),COND!$A$35:$B$41,2,FALSE)</f>
        <v>??</v>
      </c>
      <c r="V310" s="21">
        <f>IF($C310="B",VLOOKUP($A310,Bat!$A$4:$AT$2284,46,FALSE),VLOOKUP($A310,Pit!$A$4:$BD$1664,56,FALSE))</f>
        <v>672</v>
      </c>
      <c r="W310" s="16">
        <f t="shared" si="22"/>
        <v>999</v>
      </c>
      <c r="X310" s="16"/>
      <c r="Y310" s="22">
        <f t="shared" si="23"/>
        <v>1175</v>
      </c>
      <c r="Z310" s="16">
        <f>IFERROR(VLOOKUP($D310,Results37!$F$3:$L$1396,Z$1,FALSE),"")</f>
        <v>306</v>
      </c>
      <c r="AA310" s="47">
        <f>IF(ISERROR(VLOOKUP(D310,Results37!$F$3:$O$399,AA$1,FALSE)),"",IF(VLOOKUP(D310,Results37!$F$3:$O$399,AA$1+1,FALSE)=1,"S"&amp;VLOOKUP(D310,Results37!$F$3:$O$399,AA$1,FALSE),VLOOKUP(D310,Results37!$F$3:$O$399,AA$1,FALSE)))</f>
        <v>12</v>
      </c>
      <c r="AB310" s="16">
        <f>IFERROR(VLOOKUP($D310,Results37!$F$3:$L$1396,AB$1,FALSE),"")</f>
        <v>14</v>
      </c>
      <c r="AC310" s="16" t="str">
        <f>IFERROR(VLOOKUP($D310,Results37!$F$3:$L$1396,AC$1,FALSE),"")</f>
        <v>Canton Longshoremen</v>
      </c>
      <c r="AD310" s="16" t="str">
        <f t="shared" si="24"/>
        <v/>
      </c>
      <c r="AE310" s="20" t="str">
        <f>IF(ISERROR(VLOOKUP($AC310&amp;"-"&amp;$F310&amp;" "&amp;G310,Bonuses!$B$1:$G$1006,4,FALSE)),"",INT(VLOOKUP($AC310&amp;"-"&amp;$F310&amp;" "&amp;$G310,Bonuses!$B$1:$G$1006,4,FALSE)))</f>
        <v/>
      </c>
      <c r="AF310" s="16" t="str">
        <f>IF(ISERROR(VLOOKUP($AC310&amp;"-"&amp;$F310,Bonuses!$B$1:$G$1006,5,FALSE)),"",IF(VLOOKUP($AC310&amp;"-"&amp;$F310,Bonuses!$B$1:$G$1006,5,FALSE)="","",VLOOKUP($AC310&amp;"-"&amp;$F310,Bonuses!$B$1:$G$1006,6,FALSE)&amp;" yrs, "&amp;VLOOKUP($AC310&amp;"-"&amp;$F310,Bonuses!$B$1:$G$1006,5,FALSE)))</f>
        <v/>
      </c>
    </row>
    <row r="311" spans="1:32" s="21" customFormat="1" x14ac:dyDescent="0.25">
      <c r="A311" s="21" t="s">
        <v>2972</v>
      </c>
      <c r="B311" s="21">
        <f t="shared" si="20"/>
        <v>1</v>
      </c>
      <c r="C311" s="21" t="str">
        <f t="shared" si="21"/>
        <v>P</v>
      </c>
      <c r="D311" s="17">
        <f>IF($C311="B",VLOOKUP($A311,Bat!$A$4:$BF$2320,D$1,FALSE),VLOOKUP($A311,Pit!$A$4:$BA$1686,D$2,FALSE))</f>
        <v>10036</v>
      </c>
      <c r="E311" s="16" t="str">
        <f>IF($C311="B",VLOOKUP($A311,Bat!$A$4:$BF$2320,E$1,FALSE),VLOOKUP($A311,Pit!$A$4:$BA$1686,E$2,FALSE))</f>
        <v>SP</v>
      </c>
      <c r="F311" s="16" t="str">
        <f>IF($C311="B",VLOOKUP($A311,Bat!$A$4:$BF$2320,F$1,FALSE),VLOOKUP($A311,Pit!$A$4:$BA$1686,F$2,FALSE))</f>
        <v>Don</v>
      </c>
      <c r="G311" s="16" t="str">
        <f>IF($C311="B",VLOOKUP($A311,Bat!$A$4:$BF$2320,G$1,FALSE),VLOOKUP($A311,Pit!$A$4:$BA$1686,G$2,FALSE))</f>
        <v>McFadden</v>
      </c>
      <c r="H311" s="16">
        <f>IF($C311="B",VLOOKUP($A311,Bat!$A$4:$BF$2320,H$1,FALSE),VLOOKUP($A311,Pit!$A$4:$BA$1686,H$2,FALSE))</f>
        <v>21</v>
      </c>
      <c r="I311" s="16" t="str">
        <f>IF($C311="B",VLOOKUP($A311,Bat!$A$4:$BF$2320,I$1,FALSE),VLOOKUP($A311,Pit!$A$4:$BA$1686,I$2,FALSE))</f>
        <v>R</v>
      </c>
      <c r="J311" s="16" t="str">
        <f>IF($C311="B",VLOOKUP($A311,Bat!$A$4:$BF$2320,J$1,FALSE),VLOOKUP($A311,Pit!$A$4:$BA$1686,J$2,FALSE))</f>
        <v>R</v>
      </c>
      <c r="K311" s="16" t="str">
        <f>IF($C311="B",VLOOKUP($A311,Bat!$A$4:$BF$2320,K$1,FALSE),VLOOKUP($A311,Pit!$A$4:$BA$1686,K$2,FALSE))</f>
        <v>Low</v>
      </c>
      <c r="L311" s="17" t="str">
        <f>IF($C311="B",VLOOKUP($A311,Bat!$A$4:$BF$2320,L$1,FALSE),VLOOKUP($A311,Pit!$A$4:$BA$1686,L$2,FALSE))</f>
        <v>Normal</v>
      </c>
      <c r="M311" s="16">
        <f>IF($C311="B",VLOOKUP($A311,Bat!$A$4:$BF$2320,M$1,FALSE),VLOOKUP($A311,Pit!$A$4:$BA$1686,M$2,FALSE))</f>
        <v>5</v>
      </c>
      <c r="N311" s="16">
        <f>IF($C311="B",VLOOKUP($A311,Bat!$A$4:$BF$2320,N$1,FALSE),VLOOKUP($A311,Pit!$A$4:$BA$1686,N$2,FALSE))</f>
        <v>2</v>
      </c>
      <c r="O311" s="16">
        <f>IF($C311="B",VLOOKUP($A311,Bat!$A$4:$BF$2320,O$1,FALSE),VLOOKUP($A311,Pit!$A$4:$BA$1686,O$2,FALSE))</f>
        <v>2</v>
      </c>
      <c r="P311" s="16" t="str">
        <f>IF($C311="B",VLOOKUP($A311,Bat!$A$4:$BF$2320,P$1,FALSE),VLOOKUP($A311,Pit!$A$4:$BA$1686,P$2,FALSE))</f>
        <v>92-94 Mph</v>
      </c>
      <c r="Q311" s="17">
        <f>IF($C311="B",VLOOKUP($A311,Bat!$A$4:$BF$2320,Q$1,FALSE),VLOOKUP($A311,Pit!$A$4:$BA$1686,Q$2,FALSE))</f>
        <v>9</v>
      </c>
      <c r="R311" s="18">
        <f>IF($C311="B",VLOOKUP($A311,Bat!$A$4:$BF$2320,R$1,FALSE),VLOOKUP($A311,Pit!$A$4:$BA$1686,R$2,FALSE))</f>
        <v>13.698141548016817</v>
      </c>
      <c r="S311" s="19">
        <f>IF($C311="B",VLOOKUP($A311,Bat!$A$4:$BF$2320,S$1,FALSE),VLOOKUP($A311,Pit!$A$4:$BA$1686,S$2,FALSE))</f>
        <v>0.14582883716155615</v>
      </c>
      <c r="T311" s="20" t="str">
        <f>IF($C311="B",VLOOKUP($A311,Bat!$A$4:$BF$2320,T$1,FALSE),VLOOKUP($A311,Pit!$A$4:$BA$1686,T$2,FALSE))</f>
        <v>$210k</v>
      </c>
      <c r="U311" s="17" t="str">
        <f>VLOOKUP(IF($C311="B",VLOOKUP($A311,Bat!$A$4:$AU$2320,U$1,FALSE),VLOOKUP($A311,Pit!$A$4:$BE$1686,U$2,FALSE)),COND!$A$35:$B$41,2,FALSE)</f>
        <v>??</v>
      </c>
      <c r="V311" s="21">
        <f>IF($C311="B",VLOOKUP($A311,Bat!$A$4:$AT$2284,46,FALSE),VLOOKUP($A311,Pit!$A$4:$BD$1664,56,FALSE))</f>
        <v>235</v>
      </c>
      <c r="W311" s="16">
        <f t="shared" si="22"/>
        <v>999</v>
      </c>
      <c r="X311" s="16"/>
      <c r="Y311" s="22">
        <f t="shared" si="23"/>
        <v>644</v>
      </c>
      <c r="Z311" s="16">
        <f>IFERROR(VLOOKUP($D311,Results37!$F$3:$L$1396,Z$1,FALSE),"")</f>
        <v>307</v>
      </c>
      <c r="AA311" s="47">
        <f>IF(ISERROR(VLOOKUP(D311,Results37!$F$3:$O$399,AA$1,FALSE)),"",IF(VLOOKUP(D311,Results37!$F$3:$O$399,AA$1+1,FALSE)=1,"S"&amp;VLOOKUP(D311,Results37!$F$3:$O$399,AA$1,FALSE),VLOOKUP(D311,Results37!$F$3:$O$399,AA$1,FALSE)))</f>
        <v>12</v>
      </c>
      <c r="AB311" s="16">
        <f>IFERROR(VLOOKUP($D311,Results37!$F$3:$L$1396,AB$1,FALSE),"")</f>
        <v>15</v>
      </c>
      <c r="AC311" s="16" t="str">
        <f>IFERROR(VLOOKUP($D311,Results37!$F$3:$L$1396,AC$1,FALSE),"")</f>
        <v>San Antonio Calzones of Laredo</v>
      </c>
      <c r="AD311" s="16" t="str">
        <f t="shared" si="24"/>
        <v/>
      </c>
      <c r="AE311" s="20" t="str">
        <f>IF(ISERROR(VLOOKUP($AC311&amp;"-"&amp;$F311&amp;" "&amp;G311,Bonuses!$B$1:$G$1006,4,FALSE)),"",INT(VLOOKUP($AC311&amp;"-"&amp;$F311&amp;" "&amp;$G311,Bonuses!$B$1:$G$1006,4,FALSE)))</f>
        <v/>
      </c>
      <c r="AF311" s="16" t="str">
        <f>IF(ISERROR(VLOOKUP($AC311&amp;"-"&amp;$F311,Bonuses!$B$1:$G$1006,5,FALSE)),"",IF(VLOOKUP($AC311&amp;"-"&amp;$F311,Bonuses!$B$1:$G$1006,5,FALSE)="","",VLOOKUP($AC311&amp;"-"&amp;$F311,Bonuses!$B$1:$G$1006,6,FALSE)&amp;" yrs, "&amp;VLOOKUP($AC311&amp;"-"&amp;$F311,Bonuses!$B$1:$G$1006,5,FALSE)))</f>
        <v/>
      </c>
    </row>
    <row r="312" spans="1:32" s="21" customFormat="1" x14ac:dyDescent="0.25">
      <c r="A312" s="21" t="s">
        <v>2615</v>
      </c>
      <c r="B312" s="21">
        <f t="shared" si="20"/>
        <v>1</v>
      </c>
      <c r="C312" s="21" t="str">
        <f t="shared" si="21"/>
        <v>P</v>
      </c>
      <c r="D312" s="17">
        <f>IF($C312="B",VLOOKUP($A312,Bat!$A$4:$BF$2320,D$1,FALSE),VLOOKUP($A312,Pit!$A$4:$BA$1686,D$2,FALSE))</f>
        <v>1728</v>
      </c>
      <c r="E312" s="16" t="str">
        <f>IF($C312="B",VLOOKUP($A312,Bat!$A$4:$BF$2320,E$1,FALSE),VLOOKUP($A312,Pit!$A$4:$BA$1686,E$2,FALSE))</f>
        <v>SP</v>
      </c>
      <c r="F312" s="16" t="str">
        <f>IF($C312="B",VLOOKUP($A312,Bat!$A$4:$BF$2320,F$1,FALSE),VLOOKUP($A312,Pit!$A$4:$BA$1686,F$2,FALSE))</f>
        <v>Adam</v>
      </c>
      <c r="G312" s="16" t="str">
        <f>IF($C312="B",VLOOKUP($A312,Bat!$A$4:$BF$2320,G$1,FALSE),VLOOKUP($A312,Pit!$A$4:$BA$1686,G$2,FALSE))</f>
        <v>Curtis</v>
      </c>
      <c r="H312" s="16">
        <f>IF($C312="B",VLOOKUP($A312,Bat!$A$4:$BF$2320,H$1,FALSE),VLOOKUP($A312,Pit!$A$4:$BA$1686,H$2,FALSE))</f>
        <v>18</v>
      </c>
      <c r="I312" s="16" t="str">
        <f>IF($C312="B",VLOOKUP($A312,Bat!$A$4:$BF$2320,I$1,FALSE),VLOOKUP($A312,Pit!$A$4:$BA$1686,I$2,FALSE))</f>
        <v>S</v>
      </c>
      <c r="J312" s="16" t="str">
        <f>IF($C312="B",VLOOKUP($A312,Bat!$A$4:$BF$2320,J$1,FALSE),VLOOKUP($A312,Pit!$A$4:$BA$1686,J$2,FALSE))</f>
        <v>R</v>
      </c>
      <c r="K312" s="16" t="str">
        <f>IF($C312="B",VLOOKUP($A312,Bat!$A$4:$BF$2320,K$1,FALSE),VLOOKUP($A312,Pit!$A$4:$BA$1686,K$2,FALSE))</f>
        <v>Normal</v>
      </c>
      <c r="L312" s="17" t="str">
        <f>IF($C312="B",VLOOKUP($A312,Bat!$A$4:$BF$2320,L$1,FALSE),VLOOKUP($A312,Pit!$A$4:$BA$1686,L$2,FALSE))</f>
        <v>Low</v>
      </c>
      <c r="M312" s="16">
        <f>IF($C312="B",VLOOKUP($A312,Bat!$A$4:$BF$2320,M$1,FALSE),VLOOKUP($A312,Pit!$A$4:$BA$1686,M$2,FALSE))</f>
        <v>4</v>
      </c>
      <c r="N312" s="16">
        <f>IF($C312="B",VLOOKUP($A312,Bat!$A$4:$BF$2320,N$1,FALSE),VLOOKUP($A312,Pit!$A$4:$BA$1686,N$2,FALSE))</f>
        <v>4</v>
      </c>
      <c r="O312" s="16">
        <f>IF($C312="B",VLOOKUP($A312,Bat!$A$4:$BF$2320,O$1,FALSE),VLOOKUP($A312,Pit!$A$4:$BA$1686,O$2,FALSE))</f>
        <v>1</v>
      </c>
      <c r="P312" s="16" t="str">
        <f>IF($C312="B",VLOOKUP($A312,Bat!$A$4:$BF$2320,P$1,FALSE),VLOOKUP($A312,Pit!$A$4:$BA$1686,P$2,FALSE))</f>
        <v>88-90 Mph</v>
      </c>
      <c r="Q312" s="17">
        <f>IF($C312="B",VLOOKUP($A312,Bat!$A$4:$BF$2320,Q$1,FALSE),VLOOKUP($A312,Pit!$A$4:$BA$1686,Q$2,FALSE))</f>
        <v>7</v>
      </c>
      <c r="R312" s="18">
        <f>IF($C312="B",VLOOKUP($A312,Bat!$A$4:$BF$2320,R$1,FALSE),VLOOKUP($A312,Pit!$A$4:$BA$1686,R$2,FALSE))</f>
        <v>12.150468550721708</v>
      </c>
      <c r="S312" s="19">
        <f>IF($C312="B",VLOOKUP($A312,Bat!$A$4:$BF$2320,S$1,FALSE),VLOOKUP($A312,Pit!$A$4:$BA$1686,S$2,FALSE))</f>
        <v>9.8656944507405364E-3</v>
      </c>
      <c r="T312" s="20" t="str">
        <f>IF($C312="B",VLOOKUP($A312,Bat!$A$4:$BF$2320,T$1,FALSE),VLOOKUP($A312,Pit!$A$4:$BA$1686,T$2,FALSE))</f>
        <v>$170k</v>
      </c>
      <c r="U312" s="17" t="str">
        <f>VLOOKUP(IF($C312="B",VLOOKUP($A312,Bat!$A$4:$AU$2320,U$1,FALSE),VLOOKUP($A312,Pit!$A$4:$BE$1686,U$2,FALSE)),COND!$A$35:$B$41,2,FALSE)</f>
        <v>??</v>
      </c>
      <c r="V312" s="21">
        <f>IF($C312="B",VLOOKUP($A312,Bat!$A$4:$AT$2284,46,FALSE),VLOOKUP($A312,Pit!$A$4:$BD$1664,56,FALSE))</f>
        <v>251</v>
      </c>
      <c r="W312" s="16">
        <f t="shared" si="22"/>
        <v>999</v>
      </c>
      <c r="X312" s="16"/>
      <c r="Y312" s="22">
        <f t="shared" si="23"/>
        <v>725</v>
      </c>
      <c r="Z312" s="16">
        <f>IFERROR(VLOOKUP($D312,Results37!$F$3:$L$1396,Z$1,FALSE),"")</f>
        <v>308</v>
      </c>
      <c r="AA312" s="47">
        <f>IF(ISERROR(VLOOKUP(D312,Results37!$F$3:$O$399,AA$1,FALSE)),"",IF(VLOOKUP(D312,Results37!$F$3:$O$399,AA$1+1,FALSE)=1,"S"&amp;VLOOKUP(D312,Results37!$F$3:$O$399,AA$1,FALSE),VLOOKUP(D312,Results37!$F$3:$O$399,AA$1,FALSE)))</f>
        <v>12</v>
      </c>
      <c r="AB312" s="16">
        <f>IFERROR(VLOOKUP($D312,Results37!$F$3:$L$1396,AB$1,FALSE),"")</f>
        <v>16</v>
      </c>
      <c r="AC312" s="16" t="str">
        <f>IFERROR(VLOOKUP($D312,Results37!$F$3:$L$1396,AC$1,FALSE),"")</f>
        <v>Fargo Dinosaurs</v>
      </c>
      <c r="AD312" s="16" t="str">
        <f t="shared" si="24"/>
        <v/>
      </c>
      <c r="AE312" s="20" t="str">
        <f>IF(ISERROR(VLOOKUP($AC312&amp;"-"&amp;$F312&amp;" "&amp;G312,Bonuses!$B$1:$G$1006,4,FALSE)),"",INT(VLOOKUP($AC312&amp;"-"&amp;$F312&amp;" "&amp;$G312,Bonuses!$B$1:$G$1006,4,FALSE)))</f>
        <v/>
      </c>
      <c r="AF312" s="16" t="str">
        <f>IF(ISERROR(VLOOKUP($AC312&amp;"-"&amp;$F312,Bonuses!$B$1:$G$1006,5,FALSE)),"",IF(VLOOKUP($AC312&amp;"-"&amp;$F312,Bonuses!$B$1:$G$1006,5,FALSE)="","",VLOOKUP($AC312&amp;"-"&amp;$F312,Bonuses!$B$1:$G$1006,6,FALSE)&amp;" yrs, "&amp;VLOOKUP($AC312&amp;"-"&amp;$F312,Bonuses!$B$1:$G$1006,5,FALSE)))</f>
        <v/>
      </c>
    </row>
    <row r="313" spans="1:32" s="21" customFormat="1" x14ac:dyDescent="0.25">
      <c r="A313" s="21" t="s">
        <v>2435</v>
      </c>
      <c r="B313" s="21">
        <f t="shared" si="20"/>
        <v>1</v>
      </c>
      <c r="C313" s="21" t="str">
        <f t="shared" si="21"/>
        <v>P</v>
      </c>
      <c r="D313" s="17">
        <f>IF($C313="B",VLOOKUP($A313,Bat!$A$4:$BF$2320,D$1,FALSE),VLOOKUP($A313,Pit!$A$4:$BA$1686,D$2,FALSE))</f>
        <v>11102</v>
      </c>
      <c r="E313" s="16" t="str">
        <f>IF($C313="B",VLOOKUP($A313,Bat!$A$4:$BF$2320,E$1,FALSE),VLOOKUP($A313,Pit!$A$4:$BA$1686,E$2,FALSE))</f>
        <v>RP</v>
      </c>
      <c r="F313" s="16" t="str">
        <f>IF($C313="B",VLOOKUP($A313,Bat!$A$4:$BF$2320,F$1,FALSE),VLOOKUP($A313,Pit!$A$4:$BA$1686,F$2,FALSE))</f>
        <v>Frits</v>
      </c>
      <c r="G313" s="16" t="str">
        <f>IF($C313="B",VLOOKUP($A313,Bat!$A$4:$BF$2320,G$1,FALSE),VLOOKUP($A313,Pit!$A$4:$BA$1686,G$2,FALSE))</f>
        <v>Peper</v>
      </c>
      <c r="H313" s="16">
        <f>IF($C313="B",VLOOKUP($A313,Bat!$A$4:$BF$2320,H$1,FALSE),VLOOKUP($A313,Pit!$A$4:$BA$1686,H$2,FALSE))</f>
        <v>21</v>
      </c>
      <c r="I313" s="16" t="str">
        <f>IF($C313="B",VLOOKUP($A313,Bat!$A$4:$BF$2320,I$1,FALSE),VLOOKUP($A313,Pit!$A$4:$BA$1686,I$2,FALSE))</f>
        <v>L</v>
      </c>
      <c r="J313" s="16" t="str">
        <f>IF($C313="B",VLOOKUP($A313,Bat!$A$4:$BF$2320,J$1,FALSE),VLOOKUP($A313,Pit!$A$4:$BA$1686,J$2,FALSE))</f>
        <v>L</v>
      </c>
      <c r="K313" s="16" t="str">
        <f>IF($C313="B",VLOOKUP($A313,Bat!$A$4:$BF$2320,K$1,FALSE),VLOOKUP($A313,Pit!$A$4:$BA$1686,K$2,FALSE))</f>
        <v>Low</v>
      </c>
      <c r="L313" s="17" t="str">
        <f>IF($C313="B",VLOOKUP($A313,Bat!$A$4:$BF$2320,L$1,FALSE),VLOOKUP($A313,Pit!$A$4:$BA$1686,L$2,FALSE))</f>
        <v>Normal</v>
      </c>
      <c r="M313" s="16">
        <f>IF($C313="B",VLOOKUP($A313,Bat!$A$4:$BF$2320,M$1,FALSE),VLOOKUP($A313,Pit!$A$4:$BA$1686,M$2,FALSE))</f>
        <v>6</v>
      </c>
      <c r="N313" s="16">
        <f>IF($C313="B",VLOOKUP($A313,Bat!$A$4:$BF$2320,N$1,FALSE),VLOOKUP($A313,Pit!$A$4:$BA$1686,N$2,FALSE))</f>
        <v>2</v>
      </c>
      <c r="O313" s="16">
        <f>IF($C313="B",VLOOKUP($A313,Bat!$A$4:$BF$2320,O$1,FALSE),VLOOKUP($A313,Pit!$A$4:$BA$1686,O$2,FALSE))</f>
        <v>1</v>
      </c>
      <c r="P313" s="16" t="str">
        <f>IF($C313="B",VLOOKUP($A313,Bat!$A$4:$BF$2320,P$1,FALSE),VLOOKUP($A313,Pit!$A$4:$BA$1686,P$2,FALSE))</f>
        <v>90-92 Mph</v>
      </c>
      <c r="Q313" s="17">
        <f>IF($C313="B",VLOOKUP($A313,Bat!$A$4:$BF$2320,Q$1,FALSE),VLOOKUP($A313,Pit!$A$4:$BA$1686,Q$2,FALSE))</f>
        <v>7</v>
      </c>
      <c r="R313" s="18">
        <f>IF($C313="B",VLOOKUP($A313,Bat!$A$4:$BF$2320,R$1,FALSE),VLOOKUP($A313,Pit!$A$4:$BA$1686,R$2,FALSE))</f>
        <v>14.776457855109594</v>
      </c>
      <c r="S313" s="19">
        <f>IF($C313="B",VLOOKUP($A313,Bat!$A$4:$BF$2320,S$1,FALSE),VLOOKUP($A313,Pit!$A$4:$BA$1686,S$2,FALSE))</f>
        <v>0.24055897344027238</v>
      </c>
      <c r="T313" s="20" t="str">
        <f>IF($C313="B",VLOOKUP($A313,Bat!$A$4:$BF$2320,T$1,FALSE),VLOOKUP($A313,Pit!$A$4:$BA$1686,T$2,FALSE))</f>
        <v>$100k</v>
      </c>
      <c r="U313" s="17" t="str">
        <f>VLOOKUP(IF($C313="B",VLOOKUP($A313,Bat!$A$4:$AU$2320,U$1,FALSE),VLOOKUP($A313,Pit!$A$4:$BE$1686,U$2,FALSE)),COND!$A$35:$B$41,2,FALSE)</f>
        <v>??</v>
      </c>
      <c r="V313" s="21">
        <f>IF($C313="B",VLOOKUP($A313,Bat!$A$4:$AT$2284,46,FALSE),VLOOKUP($A313,Pit!$A$4:$BD$1664,56,FALSE))</f>
        <v>223</v>
      </c>
      <c r="W313" s="16">
        <f t="shared" si="22"/>
        <v>999</v>
      </c>
      <c r="X313" s="16"/>
      <c r="Y313" s="22">
        <f t="shared" si="23"/>
        <v>584</v>
      </c>
      <c r="Z313" s="16">
        <f>IFERROR(VLOOKUP($D313,Results37!$F$3:$L$1396,Z$1,FALSE),"")</f>
        <v>309</v>
      </c>
      <c r="AA313" s="47">
        <f>IF(ISERROR(VLOOKUP(D313,Results37!$F$3:$O$399,AA$1,FALSE)),"",IF(VLOOKUP(D313,Results37!$F$3:$O$399,AA$1+1,FALSE)=1,"S"&amp;VLOOKUP(D313,Results37!$F$3:$O$399,AA$1,FALSE),VLOOKUP(D313,Results37!$F$3:$O$399,AA$1,FALSE)))</f>
        <v>12</v>
      </c>
      <c r="AB313" s="16">
        <f>IFERROR(VLOOKUP($D313,Results37!$F$3:$L$1396,AB$1,FALSE),"")</f>
        <v>17</v>
      </c>
      <c r="AC313" s="16" t="str">
        <f>IFERROR(VLOOKUP($D313,Results37!$F$3:$L$1396,AC$1,FALSE),"")</f>
        <v>Kentucky Thoroughbreds</v>
      </c>
      <c r="AD313" s="16" t="str">
        <f t="shared" si="24"/>
        <v/>
      </c>
      <c r="AE313" s="20" t="str">
        <f>IF(ISERROR(VLOOKUP($AC313&amp;"-"&amp;$F313&amp;" "&amp;G313,Bonuses!$B$1:$G$1006,4,FALSE)),"",INT(VLOOKUP($AC313&amp;"-"&amp;$F313&amp;" "&amp;$G313,Bonuses!$B$1:$G$1006,4,FALSE)))</f>
        <v/>
      </c>
      <c r="AF313" s="16" t="str">
        <f>IF(ISERROR(VLOOKUP($AC313&amp;"-"&amp;$F313,Bonuses!$B$1:$G$1006,5,FALSE)),"",IF(VLOOKUP($AC313&amp;"-"&amp;$F313,Bonuses!$B$1:$G$1006,5,FALSE)="","",VLOOKUP($AC313&amp;"-"&amp;$F313,Bonuses!$B$1:$G$1006,6,FALSE)&amp;" yrs, "&amp;VLOOKUP($AC313&amp;"-"&amp;$F313,Bonuses!$B$1:$G$1006,5,FALSE)))</f>
        <v/>
      </c>
    </row>
    <row r="314" spans="1:32" s="21" customFormat="1" x14ac:dyDescent="0.25">
      <c r="A314" s="21" t="s">
        <v>1879</v>
      </c>
      <c r="B314" s="21">
        <f t="shared" si="20"/>
        <v>1</v>
      </c>
      <c r="C314" s="21" t="str">
        <f t="shared" si="21"/>
        <v>B</v>
      </c>
      <c r="D314" s="17">
        <f>IF($C314="B",VLOOKUP($A314,Bat!$A$4:$BF$2320,D$1,FALSE),VLOOKUP($A314,Pit!$A$4:$BA$1686,D$2,FALSE))</f>
        <v>10259</v>
      </c>
      <c r="E314" s="16" t="str">
        <f>IF($C314="B",VLOOKUP($A314,Bat!$A$4:$BF$2320,E$1,FALSE),VLOOKUP($A314,Pit!$A$4:$BA$1686,E$2,FALSE))</f>
        <v>LF</v>
      </c>
      <c r="F314" s="16" t="str">
        <f>IF($C314="B",VLOOKUP($A314,Bat!$A$4:$BF$2320,F$1,FALSE),VLOOKUP($A314,Pit!$A$4:$BA$1686,F$2,FALSE))</f>
        <v>Zenko</v>
      </c>
      <c r="G314" s="16" t="str">
        <f>IF($C314="B",VLOOKUP($A314,Bat!$A$4:$BF$2320,G$1,FALSE),VLOOKUP($A314,Pit!$A$4:$BA$1686,G$2,FALSE))</f>
        <v>Abe</v>
      </c>
      <c r="H314" s="16">
        <f>IF($C314="B",VLOOKUP($A314,Bat!$A$4:$BF$2320,H$1,FALSE),VLOOKUP($A314,Pit!$A$4:$BA$1686,H$2,FALSE))</f>
        <v>23</v>
      </c>
      <c r="I314" s="16" t="str">
        <f>IF($C314="B",VLOOKUP($A314,Bat!$A$4:$BF$2320,I$1,FALSE),VLOOKUP($A314,Pit!$A$4:$BA$1686,I$2,FALSE))</f>
        <v>R</v>
      </c>
      <c r="J314" s="16" t="str">
        <f>IF($C314="B",VLOOKUP($A314,Bat!$A$4:$BF$2320,J$1,FALSE),VLOOKUP($A314,Pit!$A$4:$BA$1686,J$2,FALSE))</f>
        <v>R</v>
      </c>
      <c r="K314" s="16" t="str">
        <f>IF($C314="B",VLOOKUP($A314,Bat!$A$4:$BF$2320,K$1,FALSE),VLOOKUP($A314,Pit!$A$4:$BA$1686,K$2,FALSE))</f>
        <v>Normal</v>
      </c>
      <c r="L314" s="17" t="str">
        <f>IF($C314="B",VLOOKUP($A314,Bat!$A$4:$BF$2320,L$1,FALSE),VLOOKUP($A314,Pit!$A$4:$BA$1686,L$2,FALSE))</f>
        <v>High</v>
      </c>
      <c r="M314" s="16">
        <f>IF($C314="B",VLOOKUP($A314,Bat!$A$4:$BF$2320,M$1,FALSE),VLOOKUP($A314,Pit!$A$4:$BA$1686,M$2,FALSE))</f>
        <v>5</v>
      </c>
      <c r="N314" s="16">
        <f>IF($C314="B",VLOOKUP($A314,Bat!$A$4:$BF$2320,N$1,FALSE),VLOOKUP($A314,Pit!$A$4:$BA$1686,N$2,FALSE))</f>
        <v>3</v>
      </c>
      <c r="O314" s="16">
        <f>IF($C314="B",VLOOKUP($A314,Bat!$A$4:$BF$2320,O$1,FALSE),VLOOKUP($A314,Pit!$A$4:$BA$1686,O$2,FALSE))</f>
        <v>2</v>
      </c>
      <c r="P314" s="16">
        <f>IF($C314="B",VLOOKUP($A314,Bat!$A$4:$BF$2320,P$1,FALSE),VLOOKUP($A314,Pit!$A$4:$BA$1686,P$2,FALSE))</f>
        <v>3</v>
      </c>
      <c r="Q314" s="17">
        <f>IF($C314="B",VLOOKUP($A314,Bat!$A$4:$BF$2320,Q$1,FALSE),VLOOKUP($A314,Pit!$A$4:$BA$1686,Q$2,FALSE))</f>
        <v>5</v>
      </c>
      <c r="R314" s="18">
        <f>IF($C314="B",VLOOKUP($A314,Bat!$A$4:$BF$2320,R$1,FALSE),VLOOKUP($A314,Pit!$A$4:$BA$1686,R$2,FALSE))</f>
        <v>7.2536764885681553</v>
      </c>
      <c r="S314" s="19">
        <f>IF($C314="B",VLOOKUP($A314,Bat!$A$4:$BF$2320,S$1,FALSE),VLOOKUP($A314,Pit!$A$4:$BA$1686,S$2,FALSE))</f>
        <v>1.4488611460233165</v>
      </c>
      <c r="T314" s="20" t="str">
        <f>IF($C314="B",VLOOKUP($A314,Bat!$A$4:$BF$2320,T$1,FALSE),VLOOKUP($A314,Pit!$A$4:$BA$1686,T$2,FALSE))</f>
        <v>-</v>
      </c>
      <c r="U314" s="17" t="str">
        <f>VLOOKUP(IF($C314="B",VLOOKUP($A314,Bat!$A$4:$AU$2320,U$1,FALSE),VLOOKUP($A314,Pit!$A$4:$BE$1686,U$2,FALSE)),COND!$A$35:$B$41,2,FALSE)</f>
        <v>??</v>
      </c>
      <c r="V314" s="21">
        <f>IF($C314="B",VLOOKUP($A314,Bat!$A$4:$AT$2284,46,FALSE),VLOOKUP($A314,Pit!$A$4:$BD$1664,56,FALSE))</f>
        <v>897</v>
      </c>
      <c r="W314" s="16">
        <f t="shared" si="22"/>
        <v>999</v>
      </c>
      <c r="X314" s="16"/>
      <c r="Y314" s="22">
        <f t="shared" si="23"/>
        <v>190</v>
      </c>
      <c r="Z314" s="16">
        <f>IFERROR(VLOOKUP($D314,Results37!$F$3:$L$1396,Z$1,FALSE),"")</f>
        <v>310</v>
      </c>
      <c r="AA314" s="47">
        <f>IF(ISERROR(VLOOKUP(D314,Results37!$F$3:$O$399,AA$1,FALSE)),"",IF(VLOOKUP(D314,Results37!$F$3:$O$399,AA$1+1,FALSE)=1,"S"&amp;VLOOKUP(D314,Results37!$F$3:$O$399,AA$1,FALSE),VLOOKUP(D314,Results37!$F$3:$O$399,AA$1,FALSE)))</f>
        <v>12</v>
      </c>
      <c r="AB314" s="16">
        <f>IFERROR(VLOOKUP($D314,Results37!$F$3:$L$1396,AB$1,FALSE),"")</f>
        <v>18</v>
      </c>
      <c r="AC314" s="16" t="str">
        <f>IFERROR(VLOOKUP($D314,Results37!$F$3:$L$1396,AC$1,FALSE),"")</f>
        <v>Yuma Bulldozers</v>
      </c>
      <c r="AD314" s="16" t="str">
        <f t="shared" si="24"/>
        <v/>
      </c>
      <c r="AE314" s="20" t="str">
        <f>IF(ISERROR(VLOOKUP($AC314&amp;"-"&amp;$F314&amp;" "&amp;G314,Bonuses!$B$1:$G$1006,4,FALSE)),"",INT(VLOOKUP($AC314&amp;"-"&amp;$F314&amp;" "&amp;$G314,Bonuses!$B$1:$G$1006,4,FALSE)))</f>
        <v/>
      </c>
      <c r="AF314" s="16" t="str">
        <f>IF(ISERROR(VLOOKUP($AC314&amp;"-"&amp;$F314,Bonuses!$B$1:$G$1006,5,FALSE)),"",IF(VLOOKUP($AC314&amp;"-"&amp;$F314,Bonuses!$B$1:$G$1006,5,FALSE)="","",VLOOKUP($AC314&amp;"-"&amp;$F314,Bonuses!$B$1:$G$1006,6,FALSE)&amp;" yrs, "&amp;VLOOKUP($AC314&amp;"-"&amp;$F314,Bonuses!$B$1:$G$1006,5,FALSE)))</f>
        <v/>
      </c>
    </row>
    <row r="315" spans="1:32" s="21" customFormat="1" x14ac:dyDescent="0.25">
      <c r="A315" s="21" t="s">
        <v>2385</v>
      </c>
      <c r="B315" s="21">
        <f t="shared" si="20"/>
        <v>1</v>
      </c>
      <c r="C315" s="21" t="str">
        <f t="shared" si="21"/>
        <v>P</v>
      </c>
      <c r="D315" s="17">
        <f>IF($C315="B",VLOOKUP($A315,Bat!$A$4:$BF$2320,D$1,FALSE),VLOOKUP($A315,Pit!$A$4:$BA$1686,D$2,FALSE))</f>
        <v>2885</v>
      </c>
      <c r="E315" s="16" t="str">
        <f>IF($C315="B",VLOOKUP($A315,Bat!$A$4:$BF$2320,E$1,FALSE),VLOOKUP($A315,Pit!$A$4:$BA$1686,E$2,FALSE))</f>
        <v>SP</v>
      </c>
      <c r="F315" s="16" t="str">
        <f>IF($C315="B",VLOOKUP($A315,Bat!$A$4:$BF$2320,F$1,FALSE),VLOOKUP($A315,Pit!$A$4:$BA$1686,F$2,FALSE))</f>
        <v>Ernie</v>
      </c>
      <c r="G315" s="16" t="str">
        <f>IF($C315="B",VLOOKUP($A315,Bat!$A$4:$BF$2320,G$1,FALSE),VLOOKUP($A315,Pit!$A$4:$BA$1686,G$2,FALSE))</f>
        <v>Martínez</v>
      </c>
      <c r="H315" s="16">
        <f>IF($C315="B",VLOOKUP($A315,Bat!$A$4:$BF$2320,H$1,FALSE),VLOOKUP($A315,Pit!$A$4:$BA$1686,H$2,FALSE))</f>
        <v>21</v>
      </c>
      <c r="I315" s="16" t="str">
        <f>IF($C315="B",VLOOKUP($A315,Bat!$A$4:$BF$2320,I$1,FALSE),VLOOKUP($A315,Pit!$A$4:$BA$1686,I$2,FALSE))</f>
        <v>R</v>
      </c>
      <c r="J315" s="16" t="str">
        <f>IF($C315="B",VLOOKUP($A315,Bat!$A$4:$BF$2320,J$1,FALSE),VLOOKUP($A315,Pit!$A$4:$BA$1686,J$2,FALSE))</f>
        <v>R</v>
      </c>
      <c r="K315" s="16" t="str">
        <f>IF($C315="B",VLOOKUP($A315,Bat!$A$4:$BF$2320,K$1,FALSE),VLOOKUP($A315,Pit!$A$4:$BA$1686,K$2,FALSE))</f>
        <v>Normal</v>
      </c>
      <c r="L315" s="17" t="str">
        <f>IF($C315="B",VLOOKUP($A315,Bat!$A$4:$BF$2320,L$1,FALSE),VLOOKUP($A315,Pit!$A$4:$BA$1686,L$2,FALSE))</f>
        <v>Normal</v>
      </c>
      <c r="M315" s="16">
        <f>IF($C315="B",VLOOKUP($A315,Bat!$A$4:$BF$2320,M$1,FALSE),VLOOKUP($A315,Pit!$A$4:$BA$1686,M$2,FALSE))</f>
        <v>5</v>
      </c>
      <c r="N315" s="16">
        <f>IF($C315="B",VLOOKUP($A315,Bat!$A$4:$BF$2320,N$1,FALSE),VLOOKUP($A315,Pit!$A$4:$BA$1686,N$2,FALSE))</f>
        <v>2</v>
      </c>
      <c r="O315" s="16">
        <f>IF($C315="B",VLOOKUP($A315,Bat!$A$4:$BF$2320,O$1,FALSE),VLOOKUP($A315,Pit!$A$4:$BA$1686,O$2,FALSE))</f>
        <v>2</v>
      </c>
      <c r="P315" s="16" t="str">
        <f>IF($C315="B",VLOOKUP($A315,Bat!$A$4:$BF$2320,P$1,FALSE),VLOOKUP($A315,Pit!$A$4:$BA$1686,P$2,FALSE))</f>
        <v>91-93 Mph</v>
      </c>
      <c r="Q315" s="17">
        <f>IF($C315="B",VLOOKUP($A315,Bat!$A$4:$BF$2320,Q$1,FALSE),VLOOKUP($A315,Pit!$A$4:$BA$1686,Q$2,FALSE))</f>
        <v>8</v>
      </c>
      <c r="R315" s="18">
        <f>IF($C315="B",VLOOKUP($A315,Bat!$A$4:$BF$2320,R$1,FALSE),VLOOKUP($A315,Pit!$A$4:$BA$1686,R$2,FALSE))</f>
        <v>13.58569200451365</v>
      </c>
      <c r="S315" s="19">
        <f>IF($C315="B",VLOOKUP($A315,Bat!$A$4:$BF$2320,S$1,FALSE),VLOOKUP($A315,Pit!$A$4:$BA$1686,S$2,FALSE))</f>
        <v>0.13595013968617986</v>
      </c>
      <c r="T315" s="20" t="str">
        <f>IF($C315="B",VLOOKUP($A315,Bat!$A$4:$BF$2320,T$1,FALSE),VLOOKUP($A315,Pit!$A$4:$BA$1686,T$2,FALSE))</f>
        <v>$210k</v>
      </c>
      <c r="U315" s="17" t="str">
        <f>VLOOKUP(IF($C315="B",VLOOKUP($A315,Bat!$A$4:$AU$2320,U$1,FALSE),VLOOKUP($A315,Pit!$A$4:$BE$1686,U$2,FALSE)),COND!$A$35:$B$41,2,FALSE)</f>
        <v>??</v>
      </c>
      <c r="V315" s="21">
        <f>IF($C315="B",VLOOKUP($A315,Bat!$A$4:$AT$2284,46,FALSE),VLOOKUP($A315,Pit!$A$4:$BD$1664,56,FALSE))</f>
        <v>237</v>
      </c>
      <c r="W315" s="16">
        <f t="shared" si="22"/>
        <v>999</v>
      </c>
      <c r="X315" s="16"/>
      <c r="Y315" s="22">
        <f t="shared" si="23"/>
        <v>648</v>
      </c>
      <c r="Z315" s="16">
        <f>IFERROR(VLOOKUP($D315,Results37!$F$3:$L$1396,Z$1,FALSE),"")</f>
        <v>311</v>
      </c>
      <c r="AA315" s="47">
        <f>IF(ISERROR(VLOOKUP(D315,Results37!$F$3:$O$399,AA$1,FALSE)),"",IF(VLOOKUP(D315,Results37!$F$3:$O$399,AA$1+1,FALSE)=1,"S"&amp;VLOOKUP(D315,Results37!$F$3:$O$399,AA$1,FALSE),VLOOKUP(D315,Results37!$F$3:$O$399,AA$1,FALSE)))</f>
        <v>12</v>
      </c>
      <c r="AB315" s="16">
        <f>IFERROR(VLOOKUP($D315,Results37!$F$3:$L$1396,AB$1,FALSE),"")</f>
        <v>19</v>
      </c>
      <c r="AC315" s="16" t="str">
        <f>IFERROR(VLOOKUP($D315,Results37!$F$3:$L$1396,AC$1,FALSE),"")</f>
        <v>Duluth Warriors</v>
      </c>
      <c r="AD315" s="16" t="str">
        <f t="shared" si="24"/>
        <v/>
      </c>
      <c r="AE315" s="20" t="str">
        <f>IF(ISERROR(VLOOKUP($AC315&amp;"-"&amp;$F315&amp;" "&amp;G315,Bonuses!$B$1:$G$1006,4,FALSE)),"",INT(VLOOKUP($AC315&amp;"-"&amp;$F315&amp;" "&amp;$G315,Bonuses!$B$1:$G$1006,4,FALSE)))</f>
        <v/>
      </c>
      <c r="AF315" s="16" t="str">
        <f>IF(ISERROR(VLOOKUP($AC315&amp;"-"&amp;$F315,Bonuses!$B$1:$G$1006,5,FALSE)),"",IF(VLOOKUP($AC315&amp;"-"&amp;$F315,Bonuses!$B$1:$G$1006,5,FALSE)="","",VLOOKUP($AC315&amp;"-"&amp;$F315,Bonuses!$B$1:$G$1006,6,FALSE)&amp;" yrs, "&amp;VLOOKUP($AC315&amp;"-"&amp;$F315,Bonuses!$B$1:$G$1006,5,FALSE)))</f>
        <v/>
      </c>
    </row>
    <row r="316" spans="1:32" s="21" customFormat="1" x14ac:dyDescent="0.25">
      <c r="A316" s="21" t="s">
        <v>2331</v>
      </c>
      <c r="B316" s="21">
        <f t="shared" si="20"/>
        <v>1</v>
      </c>
      <c r="C316" s="21" t="str">
        <f t="shared" si="21"/>
        <v>P</v>
      </c>
      <c r="D316" s="17">
        <f>IF($C316="B",VLOOKUP($A316,Bat!$A$4:$BF$2320,D$1,FALSE),VLOOKUP($A316,Pit!$A$4:$BA$1686,D$2,FALSE))</f>
        <v>1635</v>
      </c>
      <c r="E316" s="16" t="str">
        <f>IF($C316="B",VLOOKUP($A316,Bat!$A$4:$BF$2320,E$1,FALSE),VLOOKUP($A316,Pit!$A$4:$BA$1686,E$2,FALSE))</f>
        <v>SP</v>
      </c>
      <c r="F316" s="16" t="str">
        <f>IF($C316="B",VLOOKUP($A316,Bat!$A$4:$BF$2320,F$1,FALSE),VLOOKUP($A316,Pit!$A$4:$BA$1686,F$2,FALSE))</f>
        <v>Wesley</v>
      </c>
      <c r="G316" s="16" t="str">
        <f>IF($C316="B",VLOOKUP($A316,Bat!$A$4:$BF$2320,G$1,FALSE),VLOOKUP($A316,Pit!$A$4:$BA$1686,G$2,FALSE))</f>
        <v>Bell</v>
      </c>
      <c r="H316" s="16">
        <f>IF($C316="B",VLOOKUP($A316,Bat!$A$4:$BF$2320,H$1,FALSE),VLOOKUP($A316,Pit!$A$4:$BA$1686,H$2,FALSE))</f>
        <v>18</v>
      </c>
      <c r="I316" s="16" t="str">
        <f>IF($C316="B",VLOOKUP($A316,Bat!$A$4:$BF$2320,I$1,FALSE),VLOOKUP($A316,Pit!$A$4:$BA$1686,I$2,FALSE))</f>
        <v>L</v>
      </c>
      <c r="J316" s="16" t="str">
        <f>IF($C316="B",VLOOKUP($A316,Bat!$A$4:$BF$2320,J$1,FALSE),VLOOKUP($A316,Pit!$A$4:$BA$1686,J$2,FALSE))</f>
        <v>R</v>
      </c>
      <c r="K316" s="16" t="str">
        <f>IF($C316="B",VLOOKUP($A316,Bat!$A$4:$BF$2320,K$1,FALSE),VLOOKUP($A316,Pit!$A$4:$BA$1686,K$2,FALSE))</f>
        <v>High</v>
      </c>
      <c r="L316" s="17" t="str">
        <f>IF($C316="B",VLOOKUP($A316,Bat!$A$4:$BF$2320,L$1,FALSE),VLOOKUP($A316,Pit!$A$4:$BA$1686,L$2,FALSE))</f>
        <v>Normal</v>
      </c>
      <c r="M316" s="16">
        <f>IF($C316="B",VLOOKUP($A316,Bat!$A$4:$BF$2320,M$1,FALSE),VLOOKUP($A316,Pit!$A$4:$BA$1686,M$2,FALSE))</f>
        <v>4</v>
      </c>
      <c r="N316" s="16">
        <f>IF($C316="B",VLOOKUP($A316,Bat!$A$4:$BF$2320,N$1,FALSE),VLOOKUP($A316,Pit!$A$4:$BA$1686,N$2,FALSE))</f>
        <v>3</v>
      </c>
      <c r="O316" s="16">
        <f>IF($C316="B",VLOOKUP($A316,Bat!$A$4:$BF$2320,O$1,FALSE),VLOOKUP($A316,Pit!$A$4:$BA$1686,O$2,FALSE))</f>
        <v>3</v>
      </c>
      <c r="P316" s="16" t="str">
        <f>IF($C316="B",VLOOKUP($A316,Bat!$A$4:$BF$2320,P$1,FALSE),VLOOKUP($A316,Pit!$A$4:$BA$1686,P$2,FALSE))</f>
        <v>86-88 Mph</v>
      </c>
      <c r="Q316" s="17">
        <f>IF($C316="B",VLOOKUP($A316,Bat!$A$4:$BF$2320,Q$1,FALSE),VLOOKUP($A316,Pit!$A$4:$BA$1686,Q$2,FALSE))</f>
        <v>10</v>
      </c>
      <c r="R316" s="18">
        <f>IF($C316="B",VLOOKUP($A316,Bat!$A$4:$BF$2320,R$1,FALSE),VLOOKUP($A316,Pit!$A$4:$BA$1686,R$2,FALSE))</f>
        <v>19.542041994949059</v>
      </c>
      <c r="S316" s="19">
        <f>IF($C316="B",VLOOKUP($A316,Bat!$A$4:$BF$2320,S$1,FALSE),VLOOKUP($A316,Pit!$A$4:$BA$1686,S$2,FALSE))</f>
        <v>0.6592157553559701</v>
      </c>
      <c r="T316" s="20" t="str">
        <f>IF($C316="B",VLOOKUP($A316,Bat!$A$4:$BF$2320,T$1,FALSE),VLOOKUP($A316,Pit!$A$4:$BA$1686,T$2,FALSE))</f>
        <v>$220k</v>
      </c>
      <c r="U316" s="17" t="str">
        <f>VLOOKUP(IF($C316="B",VLOOKUP($A316,Bat!$A$4:$AU$2320,U$1,FALSE),VLOOKUP($A316,Pit!$A$4:$BE$1686,U$2,FALSE)),COND!$A$35:$B$41,2,FALSE)</f>
        <v>??</v>
      </c>
      <c r="V316" s="21">
        <f>IF($C316="B",VLOOKUP($A316,Bat!$A$4:$AT$2284,46,FALSE),VLOOKUP($A316,Pit!$A$4:$BD$1664,56,FALSE))</f>
        <v>138</v>
      </c>
      <c r="W316" s="16">
        <f t="shared" si="22"/>
        <v>999</v>
      </c>
      <c r="X316" s="16"/>
      <c r="Y316" s="22">
        <f t="shared" si="23"/>
        <v>396</v>
      </c>
      <c r="Z316" s="16">
        <f>IFERROR(VLOOKUP($D316,Results37!$F$3:$L$1396,Z$1,FALSE),"")</f>
        <v>312</v>
      </c>
      <c r="AA316" s="47">
        <f>IF(ISERROR(VLOOKUP(D316,Results37!$F$3:$O$399,AA$1,FALSE)),"",IF(VLOOKUP(D316,Results37!$F$3:$O$399,AA$1+1,FALSE)=1,"S"&amp;VLOOKUP(D316,Results37!$F$3:$O$399,AA$1,FALSE),VLOOKUP(D316,Results37!$F$3:$O$399,AA$1,FALSE)))</f>
        <v>12</v>
      </c>
      <c r="AB316" s="16">
        <f>IFERROR(VLOOKUP($D316,Results37!$F$3:$L$1396,AB$1,FALSE),"")</f>
        <v>20</v>
      </c>
      <c r="AC316" s="16" t="str">
        <f>IFERROR(VLOOKUP($D316,Results37!$F$3:$L$1396,AC$1,FALSE),"")</f>
        <v>West Virginia Alleghenies</v>
      </c>
      <c r="AD316" s="16" t="str">
        <f t="shared" si="24"/>
        <v/>
      </c>
      <c r="AE316" s="20" t="str">
        <f>IF(ISERROR(VLOOKUP($AC316&amp;"-"&amp;$F316&amp;" "&amp;G316,Bonuses!$B$1:$G$1006,4,FALSE)),"",INT(VLOOKUP($AC316&amp;"-"&amp;$F316&amp;" "&amp;$G316,Bonuses!$B$1:$G$1006,4,FALSE)))</f>
        <v/>
      </c>
      <c r="AF316" s="16" t="str">
        <f>IF(ISERROR(VLOOKUP($AC316&amp;"-"&amp;$F316,Bonuses!$B$1:$G$1006,5,FALSE)),"",IF(VLOOKUP($AC316&amp;"-"&amp;$F316,Bonuses!$B$1:$G$1006,5,FALSE)="","",VLOOKUP($AC316&amp;"-"&amp;$F316,Bonuses!$B$1:$G$1006,6,FALSE)&amp;" yrs, "&amp;VLOOKUP($AC316&amp;"-"&amp;$F316,Bonuses!$B$1:$G$1006,5,FALSE)))</f>
        <v/>
      </c>
    </row>
    <row r="317" spans="1:32" s="21" customFormat="1" x14ac:dyDescent="0.25">
      <c r="A317" s="21" t="s">
        <v>2781</v>
      </c>
      <c r="B317" s="21">
        <f t="shared" si="20"/>
        <v>1</v>
      </c>
      <c r="C317" s="21" t="str">
        <f t="shared" si="21"/>
        <v>P</v>
      </c>
      <c r="D317" s="17">
        <f>IF($C317="B",VLOOKUP($A317,Bat!$A$4:$BF$2320,D$1,FALSE),VLOOKUP($A317,Pit!$A$4:$BA$1686,D$2,FALSE))</f>
        <v>7697</v>
      </c>
      <c r="E317" s="16" t="str">
        <f>IF($C317="B",VLOOKUP($A317,Bat!$A$4:$BF$2320,E$1,FALSE),VLOOKUP($A317,Pit!$A$4:$BA$1686,E$2,FALSE))</f>
        <v>SP</v>
      </c>
      <c r="F317" s="16" t="str">
        <f>IF($C317="B",VLOOKUP($A317,Bat!$A$4:$BF$2320,F$1,FALSE),VLOOKUP($A317,Pit!$A$4:$BA$1686,F$2,FALSE))</f>
        <v>Hajime</v>
      </c>
      <c r="G317" s="16" t="str">
        <f>IF($C317="B",VLOOKUP($A317,Bat!$A$4:$BF$2320,G$1,FALSE),VLOOKUP($A317,Pit!$A$4:$BA$1686,G$2,FALSE))</f>
        <v>Mifune</v>
      </c>
      <c r="H317" s="16">
        <f>IF($C317="B",VLOOKUP($A317,Bat!$A$4:$BF$2320,H$1,FALSE),VLOOKUP($A317,Pit!$A$4:$BA$1686,H$2,FALSE))</f>
        <v>18</v>
      </c>
      <c r="I317" s="16" t="str">
        <f>IF($C317="B",VLOOKUP($A317,Bat!$A$4:$BF$2320,I$1,FALSE),VLOOKUP($A317,Pit!$A$4:$BA$1686,I$2,FALSE))</f>
        <v>R</v>
      </c>
      <c r="J317" s="16" t="str">
        <f>IF($C317="B",VLOOKUP($A317,Bat!$A$4:$BF$2320,J$1,FALSE),VLOOKUP($A317,Pit!$A$4:$BA$1686,J$2,FALSE))</f>
        <v>R</v>
      </c>
      <c r="K317" s="16" t="str">
        <f>IF($C317="B",VLOOKUP($A317,Bat!$A$4:$BF$2320,K$1,FALSE),VLOOKUP($A317,Pit!$A$4:$BA$1686,K$2,FALSE))</f>
        <v>Low</v>
      </c>
      <c r="L317" s="17" t="str">
        <f>IF($C317="B",VLOOKUP($A317,Bat!$A$4:$BF$2320,L$1,FALSE),VLOOKUP($A317,Pit!$A$4:$BA$1686,L$2,FALSE))</f>
        <v>Normal</v>
      </c>
      <c r="M317" s="16">
        <f>IF($C317="B",VLOOKUP($A317,Bat!$A$4:$BF$2320,M$1,FALSE),VLOOKUP($A317,Pit!$A$4:$BA$1686,M$2,FALSE))</f>
        <v>4</v>
      </c>
      <c r="N317" s="16">
        <f>IF($C317="B",VLOOKUP($A317,Bat!$A$4:$BF$2320,N$1,FALSE),VLOOKUP($A317,Pit!$A$4:$BA$1686,N$2,FALSE))</f>
        <v>2</v>
      </c>
      <c r="O317" s="16">
        <f>IF($C317="B",VLOOKUP($A317,Bat!$A$4:$BF$2320,O$1,FALSE),VLOOKUP($A317,Pit!$A$4:$BA$1686,O$2,FALSE))</f>
        <v>1</v>
      </c>
      <c r="P317" s="16" t="str">
        <f>IF($C317="B",VLOOKUP($A317,Bat!$A$4:$BF$2320,P$1,FALSE),VLOOKUP($A317,Pit!$A$4:$BA$1686,P$2,FALSE))</f>
        <v>89-91 Mph</v>
      </c>
      <c r="Q317" s="17">
        <f>IF($C317="B",VLOOKUP($A317,Bat!$A$4:$BF$2320,Q$1,FALSE),VLOOKUP($A317,Pit!$A$4:$BA$1686,Q$2,FALSE))</f>
        <v>4</v>
      </c>
      <c r="R317" s="18">
        <f>IF($C317="B",VLOOKUP($A317,Bat!$A$4:$BF$2320,R$1,FALSE),VLOOKUP($A317,Pit!$A$4:$BA$1686,R$2,FALSE))</f>
        <v>2.5956578727218123</v>
      </c>
      <c r="S317" s="19">
        <f>IF($C317="B",VLOOKUP($A317,Bat!$A$4:$BF$2320,S$1,FALSE),VLOOKUP($A317,Pit!$A$4:$BA$1686,S$2,FALSE))</f>
        <v>-0.82952485514092678</v>
      </c>
      <c r="T317" s="20" t="str">
        <f>IF($C317="B",VLOOKUP($A317,Bat!$A$4:$BF$2320,T$1,FALSE),VLOOKUP($A317,Pit!$A$4:$BA$1686,T$2,FALSE))</f>
        <v>$190k</v>
      </c>
      <c r="U317" s="17" t="str">
        <f>VLOOKUP(IF($C317="B",VLOOKUP($A317,Bat!$A$4:$AU$2320,U$1,FALSE),VLOOKUP($A317,Pit!$A$4:$BE$1686,U$2,FALSE)),COND!$A$35:$B$41,2,FALSE)</f>
        <v>??</v>
      </c>
      <c r="V317" s="21">
        <f>IF($C317="B",VLOOKUP($A317,Bat!$A$4:$AT$2284,46,FALSE),VLOOKUP($A317,Pit!$A$4:$BD$1664,56,FALSE))</f>
        <v>319</v>
      </c>
      <c r="W317" s="16">
        <f t="shared" si="22"/>
        <v>999</v>
      </c>
      <c r="X317" s="16"/>
      <c r="Y317" s="22">
        <f t="shared" si="23"/>
        <v>1210</v>
      </c>
      <c r="Z317" s="16">
        <f>IFERROR(VLOOKUP($D317,Results37!$F$3:$L$1396,Z$1,FALSE),"")</f>
        <v>313</v>
      </c>
      <c r="AA317" s="47">
        <f>IF(ISERROR(VLOOKUP(D317,Results37!$F$3:$O$399,AA$1,FALSE)),"",IF(VLOOKUP(D317,Results37!$F$3:$O$399,AA$1+1,FALSE)=1,"S"&amp;VLOOKUP(D317,Results37!$F$3:$O$399,AA$1,FALSE),VLOOKUP(D317,Results37!$F$3:$O$399,AA$1,FALSE)))</f>
        <v>12</v>
      </c>
      <c r="AB317" s="16">
        <f>IFERROR(VLOOKUP($D317,Results37!$F$3:$L$1396,AB$1,FALSE),"")</f>
        <v>21</v>
      </c>
      <c r="AC317" s="16" t="str">
        <f>IFERROR(VLOOKUP($D317,Results37!$F$3:$L$1396,AC$1,FALSE),"")</f>
        <v>Havana Leones</v>
      </c>
      <c r="AD317" s="16" t="str">
        <f t="shared" si="24"/>
        <v/>
      </c>
      <c r="AE317" s="20" t="str">
        <f>IF(ISERROR(VLOOKUP($AC317&amp;"-"&amp;$F317&amp;" "&amp;G317,Bonuses!$B$1:$G$1006,4,FALSE)),"",INT(VLOOKUP($AC317&amp;"-"&amp;$F317&amp;" "&amp;$G317,Bonuses!$B$1:$G$1006,4,FALSE)))</f>
        <v/>
      </c>
      <c r="AF317" s="16" t="str">
        <f>IF(ISERROR(VLOOKUP($AC317&amp;"-"&amp;$F317,Bonuses!$B$1:$G$1006,5,FALSE)),"",IF(VLOOKUP($AC317&amp;"-"&amp;$F317,Bonuses!$B$1:$G$1006,5,FALSE)="","",VLOOKUP($AC317&amp;"-"&amp;$F317,Bonuses!$B$1:$G$1006,6,FALSE)&amp;" yrs, "&amp;VLOOKUP($AC317&amp;"-"&amp;$F317,Bonuses!$B$1:$G$1006,5,FALSE)))</f>
        <v/>
      </c>
    </row>
    <row r="318" spans="1:32" s="21" customFormat="1" x14ac:dyDescent="0.25">
      <c r="A318" s="21" t="s">
        <v>2381</v>
      </c>
      <c r="B318" s="21">
        <f t="shared" si="20"/>
        <v>1</v>
      </c>
      <c r="C318" s="21" t="str">
        <f t="shared" si="21"/>
        <v>P</v>
      </c>
      <c r="D318" s="17">
        <f>IF($C318="B",VLOOKUP($A318,Bat!$A$4:$BF$2320,D$1,FALSE),VLOOKUP($A318,Pit!$A$4:$BA$1686,D$2,FALSE))</f>
        <v>1825</v>
      </c>
      <c r="E318" s="16" t="str">
        <f>IF($C318="B",VLOOKUP($A318,Bat!$A$4:$BF$2320,E$1,FALSE),VLOOKUP($A318,Pit!$A$4:$BA$1686,E$2,FALSE))</f>
        <v>SP</v>
      </c>
      <c r="F318" s="16" t="str">
        <f>IF($C318="B",VLOOKUP($A318,Bat!$A$4:$BF$2320,F$1,FALSE),VLOOKUP($A318,Pit!$A$4:$BA$1686,F$2,FALSE))</f>
        <v>Mathew</v>
      </c>
      <c r="G318" s="16" t="str">
        <f>IF($C318="B",VLOOKUP($A318,Bat!$A$4:$BF$2320,G$1,FALSE),VLOOKUP($A318,Pit!$A$4:$BA$1686,G$2,FALSE))</f>
        <v>Robbins</v>
      </c>
      <c r="H318" s="16">
        <f>IF($C318="B",VLOOKUP($A318,Bat!$A$4:$BF$2320,H$1,FALSE),VLOOKUP($A318,Pit!$A$4:$BA$1686,H$2,FALSE))</f>
        <v>18</v>
      </c>
      <c r="I318" s="16" t="str">
        <f>IF($C318="B",VLOOKUP($A318,Bat!$A$4:$BF$2320,I$1,FALSE),VLOOKUP($A318,Pit!$A$4:$BA$1686,I$2,FALSE))</f>
        <v>L</v>
      </c>
      <c r="J318" s="16" t="str">
        <f>IF($C318="B",VLOOKUP($A318,Bat!$A$4:$BF$2320,J$1,FALSE),VLOOKUP($A318,Pit!$A$4:$BA$1686,J$2,FALSE))</f>
        <v>L</v>
      </c>
      <c r="K318" s="16" t="str">
        <f>IF($C318="B",VLOOKUP($A318,Bat!$A$4:$BF$2320,K$1,FALSE),VLOOKUP($A318,Pit!$A$4:$BA$1686,K$2,FALSE))</f>
        <v>High</v>
      </c>
      <c r="L318" s="17" t="str">
        <f>IF($C318="B",VLOOKUP($A318,Bat!$A$4:$BF$2320,L$1,FALSE),VLOOKUP($A318,Pit!$A$4:$BA$1686,L$2,FALSE))</f>
        <v>Normal</v>
      </c>
      <c r="M318" s="16">
        <f>IF($C318="B",VLOOKUP($A318,Bat!$A$4:$BF$2320,M$1,FALSE),VLOOKUP($A318,Pit!$A$4:$BA$1686,M$2,FALSE))</f>
        <v>5</v>
      </c>
      <c r="N318" s="16">
        <f>IF($C318="B",VLOOKUP($A318,Bat!$A$4:$BF$2320,N$1,FALSE),VLOOKUP($A318,Pit!$A$4:$BA$1686,N$2,FALSE))</f>
        <v>3</v>
      </c>
      <c r="O318" s="16">
        <f>IF($C318="B",VLOOKUP($A318,Bat!$A$4:$BF$2320,O$1,FALSE),VLOOKUP($A318,Pit!$A$4:$BA$1686,O$2,FALSE))</f>
        <v>2</v>
      </c>
      <c r="P318" s="16" t="str">
        <f>IF($C318="B",VLOOKUP($A318,Bat!$A$4:$BF$2320,P$1,FALSE),VLOOKUP($A318,Pit!$A$4:$BA$1686,P$2,FALSE))</f>
        <v>85-87 Mph</v>
      </c>
      <c r="Q318" s="17">
        <f>IF($C318="B",VLOOKUP($A318,Bat!$A$4:$BF$2320,Q$1,FALSE),VLOOKUP($A318,Pit!$A$4:$BA$1686,Q$2,FALSE))</f>
        <v>7</v>
      </c>
      <c r="R318" s="18">
        <f>IF($C318="B",VLOOKUP($A318,Bat!$A$4:$BF$2320,R$1,FALSE),VLOOKUP($A318,Pit!$A$4:$BA$1686,R$2,FALSE))</f>
        <v>18.043336405595255</v>
      </c>
      <c r="S318" s="19">
        <f>IF($C318="B",VLOOKUP($A318,Bat!$A$4:$BF$2320,S$1,FALSE),VLOOKUP($A318,Pit!$A$4:$BA$1686,S$2,FALSE))</f>
        <v>0.52755440164434109</v>
      </c>
      <c r="T318" s="20" t="str">
        <f>IF($C318="B",VLOOKUP($A318,Bat!$A$4:$BF$2320,T$1,FALSE),VLOOKUP($A318,Pit!$A$4:$BA$1686,T$2,FALSE))</f>
        <v>$1.5m</v>
      </c>
      <c r="U318" s="17" t="str">
        <f>VLOOKUP(IF($C318="B",VLOOKUP($A318,Bat!$A$4:$AU$2320,U$1,FALSE),VLOOKUP($A318,Pit!$A$4:$BE$1686,U$2,FALSE)),COND!$A$35:$B$41,2,FALSE)</f>
        <v>??</v>
      </c>
      <c r="V318" s="21">
        <f>IF($C318="B",VLOOKUP($A318,Bat!$A$4:$AT$2284,46,FALSE),VLOOKUP($A318,Pit!$A$4:$BD$1664,56,FALSE))</f>
        <v>136</v>
      </c>
      <c r="W318" s="16">
        <f t="shared" si="22"/>
        <v>999</v>
      </c>
      <c r="X318" s="16"/>
      <c r="Y318" s="22">
        <f t="shared" si="23"/>
        <v>456</v>
      </c>
      <c r="Z318" s="16">
        <f>IFERROR(VLOOKUP($D318,Results37!$F$3:$L$1396,Z$1,FALSE),"")</f>
        <v>314</v>
      </c>
      <c r="AA318" s="47">
        <f>IF(ISERROR(VLOOKUP(D318,Results37!$F$3:$O$399,AA$1,FALSE)),"",IF(VLOOKUP(D318,Results37!$F$3:$O$399,AA$1+1,FALSE)=1,"S"&amp;VLOOKUP(D318,Results37!$F$3:$O$399,AA$1,FALSE),VLOOKUP(D318,Results37!$F$3:$O$399,AA$1,FALSE)))</f>
        <v>12</v>
      </c>
      <c r="AB318" s="16">
        <f>IFERROR(VLOOKUP($D318,Results37!$F$3:$L$1396,AB$1,FALSE),"")</f>
        <v>22</v>
      </c>
      <c r="AC318" s="16" t="str">
        <f>IFERROR(VLOOKUP($D318,Results37!$F$3:$L$1396,AC$1,FALSE),"")</f>
        <v>Florida Featherheads</v>
      </c>
      <c r="AD318" s="16" t="str">
        <f t="shared" si="24"/>
        <v/>
      </c>
      <c r="AE318" s="20" t="str">
        <f>IF(ISERROR(VLOOKUP($AC318&amp;"-"&amp;$F318&amp;" "&amp;G318,Bonuses!$B$1:$G$1006,4,FALSE)),"",INT(VLOOKUP($AC318&amp;"-"&amp;$F318&amp;" "&amp;$G318,Bonuses!$B$1:$G$1006,4,FALSE)))</f>
        <v/>
      </c>
      <c r="AF318" s="16" t="str">
        <f>IF(ISERROR(VLOOKUP($AC318&amp;"-"&amp;$F318,Bonuses!$B$1:$G$1006,5,FALSE)),"",IF(VLOOKUP($AC318&amp;"-"&amp;$F318,Bonuses!$B$1:$G$1006,5,FALSE)="","",VLOOKUP($AC318&amp;"-"&amp;$F318,Bonuses!$B$1:$G$1006,6,FALSE)&amp;" yrs, "&amp;VLOOKUP($AC318&amp;"-"&amp;$F318,Bonuses!$B$1:$G$1006,5,FALSE)))</f>
        <v/>
      </c>
    </row>
    <row r="319" spans="1:32" s="21" customFormat="1" x14ac:dyDescent="0.25">
      <c r="A319" s="21" t="s">
        <v>2117</v>
      </c>
      <c r="B319" s="21">
        <f t="shared" si="20"/>
        <v>1</v>
      </c>
      <c r="C319" s="21" t="str">
        <f t="shared" si="21"/>
        <v>B</v>
      </c>
      <c r="D319" s="17">
        <f>IF($C319="B",VLOOKUP($A319,Bat!$A$4:$BF$2320,D$1,FALSE),VLOOKUP($A319,Pit!$A$4:$BA$1686,D$2,FALSE))</f>
        <v>14001</v>
      </c>
      <c r="E319" s="16" t="str">
        <f>IF($C319="B",VLOOKUP($A319,Bat!$A$4:$BF$2320,E$1,FALSE),VLOOKUP($A319,Pit!$A$4:$BA$1686,E$2,FALSE))</f>
        <v>RF</v>
      </c>
      <c r="F319" s="16" t="str">
        <f>IF($C319="B",VLOOKUP($A319,Bat!$A$4:$BF$2320,F$1,FALSE),VLOOKUP($A319,Pit!$A$4:$BA$1686,F$2,FALSE))</f>
        <v>Joe</v>
      </c>
      <c r="G319" s="16" t="str">
        <f>IF($C319="B",VLOOKUP($A319,Bat!$A$4:$BF$2320,G$1,FALSE),VLOOKUP($A319,Pit!$A$4:$BA$1686,G$2,FALSE))</f>
        <v>Lauzon</v>
      </c>
      <c r="H319" s="16">
        <f>IF($C319="B",VLOOKUP($A319,Bat!$A$4:$BF$2320,H$1,FALSE),VLOOKUP($A319,Pit!$A$4:$BA$1686,H$2,FALSE))</f>
        <v>24</v>
      </c>
      <c r="I319" s="16" t="str">
        <f>IF($C319="B",VLOOKUP($A319,Bat!$A$4:$BF$2320,I$1,FALSE),VLOOKUP($A319,Pit!$A$4:$BA$1686,I$2,FALSE))</f>
        <v>R</v>
      </c>
      <c r="J319" s="16" t="str">
        <f>IF($C319="B",VLOOKUP($A319,Bat!$A$4:$BF$2320,J$1,FALSE),VLOOKUP($A319,Pit!$A$4:$BA$1686,J$2,FALSE))</f>
        <v>R</v>
      </c>
      <c r="K319" s="16" t="str">
        <f>IF($C319="B",VLOOKUP($A319,Bat!$A$4:$BF$2320,K$1,FALSE),VLOOKUP($A319,Pit!$A$4:$BA$1686,K$2,FALSE))</f>
        <v>High</v>
      </c>
      <c r="L319" s="17" t="str">
        <f>IF($C319="B",VLOOKUP($A319,Bat!$A$4:$BF$2320,L$1,FALSE),VLOOKUP($A319,Pit!$A$4:$BA$1686,L$2,FALSE))</f>
        <v>Normal</v>
      </c>
      <c r="M319" s="16">
        <f>IF($C319="B",VLOOKUP($A319,Bat!$A$4:$BF$2320,M$1,FALSE),VLOOKUP($A319,Pit!$A$4:$BA$1686,M$2,FALSE))</f>
        <v>2</v>
      </c>
      <c r="N319" s="16">
        <f>IF($C319="B",VLOOKUP($A319,Bat!$A$4:$BF$2320,N$1,FALSE),VLOOKUP($A319,Pit!$A$4:$BA$1686,N$2,FALSE))</f>
        <v>4</v>
      </c>
      <c r="O319" s="16">
        <f>IF($C319="B",VLOOKUP($A319,Bat!$A$4:$BF$2320,O$1,FALSE),VLOOKUP($A319,Pit!$A$4:$BA$1686,O$2,FALSE))</f>
        <v>1</v>
      </c>
      <c r="P319" s="16">
        <f>IF($C319="B",VLOOKUP($A319,Bat!$A$4:$BF$2320,P$1,FALSE),VLOOKUP($A319,Pit!$A$4:$BA$1686,P$2,FALSE))</f>
        <v>3</v>
      </c>
      <c r="Q319" s="17">
        <f>IF($C319="B",VLOOKUP($A319,Bat!$A$4:$BF$2320,Q$1,FALSE),VLOOKUP($A319,Pit!$A$4:$BA$1686,Q$2,FALSE))</f>
        <v>3</v>
      </c>
      <c r="R319" s="18">
        <f>IF($C319="B",VLOOKUP($A319,Bat!$A$4:$BF$2320,R$1,FALSE),VLOOKUP($A319,Pit!$A$4:$BA$1686,R$2,FALSE))</f>
        <v>-3.8247887508970386</v>
      </c>
      <c r="S319" s="19">
        <f>IF($C319="B",VLOOKUP($A319,Bat!$A$4:$BF$2320,S$1,FALSE),VLOOKUP($A319,Pit!$A$4:$BA$1686,S$2,FALSE))</f>
        <v>-0.13066680223485408</v>
      </c>
      <c r="T319" s="20" t="str">
        <f>IF($C319="B",VLOOKUP($A319,Bat!$A$4:$BF$2320,T$1,FALSE),VLOOKUP($A319,Pit!$A$4:$BA$1686,T$2,FALSE))</f>
        <v>Slot</v>
      </c>
      <c r="U319" s="17" t="str">
        <f>VLOOKUP(IF($C319="B",VLOOKUP($A319,Bat!$A$4:$AU$2320,U$1,FALSE),VLOOKUP($A319,Pit!$A$4:$BE$1686,U$2,FALSE)),COND!$A$35:$B$41,2,FALSE)</f>
        <v>??</v>
      </c>
      <c r="V319" s="21">
        <f>IF($C319="B",VLOOKUP($A319,Bat!$A$4:$AT$2284,46,FALSE),VLOOKUP($A319,Pit!$A$4:$BD$1664,56,FALSE))</f>
        <v>1010</v>
      </c>
      <c r="W319" s="16">
        <f t="shared" si="22"/>
        <v>1010</v>
      </c>
      <c r="X319" s="16"/>
      <c r="Y319" s="22">
        <f t="shared" si="23"/>
        <v>792</v>
      </c>
      <c r="Z319" s="16">
        <f>IFERROR(VLOOKUP($D319,Results37!$F$3:$L$1396,Z$1,FALSE),"")</f>
        <v>315</v>
      </c>
      <c r="AA319" s="47">
        <f>IF(ISERROR(VLOOKUP(D319,Results37!$F$3:$O$399,AA$1,FALSE)),"",IF(VLOOKUP(D319,Results37!$F$3:$O$399,AA$1+1,FALSE)=1,"S"&amp;VLOOKUP(D319,Results37!$F$3:$O$399,AA$1,FALSE),VLOOKUP(D319,Results37!$F$3:$O$399,AA$1,FALSE)))</f>
        <v>12</v>
      </c>
      <c r="AB319" s="16">
        <f>IFERROR(VLOOKUP($D319,Results37!$F$3:$L$1396,AB$1,FALSE),"")</f>
        <v>23</v>
      </c>
      <c r="AC319" s="16" t="str">
        <f>IFERROR(VLOOKUP($D319,Results37!$F$3:$L$1396,AC$1,FALSE),"")</f>
        <v>Hartford Harpoon</v>
      </c>
      <c r="AD319" s="16" t="str">
        <f t="shared" si="24"/>
        <v/>
      </c>
      <c r="AE319" s="20" t="str">
        <f>IF(ISERROR(VLOOKUP($AC319&amp;"-"&amp;$F319&amp;" "&amp;G319,Bonuses!$B$1:$G$1006,4,FALSE)),"",INT(VLOOKUP($AC319&amp;"-"&amp;$F319&amp;" "&amp;$G319,Bonuses!$B$1:$G$1006,4,FALSE)))</f>
        <v/>
      </c>
      <c r="AF319" s="16" t="str">
        <f>IF(ISERROR(VLOOKUP($AC319&amp;"-"&amp;$F319,Bonuses!$B$1:$G$1006,5,FALSE)),"",IF(VLOOKUP($AC319&amp;"-"&amp;$F319,Bonuses!$B$1:$G$1006,5,FALSE)="","",VLOOKUP($AC319&amp;"-"&amp;$F319,Bonuses!$B$1:$G$1006,6,FALSE)&amp;" yrs, "&amp;VLOOKUP($AC319&amp;"-"&amp;$F319,Bonuses!$B$1:$G$1006,5,FALSE)))</f>
        <v/>
      </c>
    </row>
    <row r="320" spans="1:32" s="21" customFormat="1" x14ac:dyDescent="0.25">
      <c r="A320" s="21" t="s">
        <v>2436</v>
      </c>
      <c r="B320" s="21">
        <f t="shared" si="20"/>
        <v>1</v>
      </c>
      <c r="C320" s="21" t="str">
        <f t="shared" si="21"/>
        <v>P</v>
      </c>
      <c r="D320" s="17">
        <f>IF($C320="B",VLOOKUP($A320,Bat!$A$4:$BF$2320,D$1,FALSE),VLOOKUP($A320,Pit!$A$4:$BA$1686,D$2,FALSE))</f>
        <v>9645</v>
      </c>
      <c r="E320" s="16" t="str">
        <f>IF($C320="B",VLOOKUP($A320,Bat!$A$4:$BF$2320,E$1,FALSE),VLOOKUP($A320,Pit!$A$4:$BA$1686,E$2,FALSE))</f>
        <v>RP</v>
      </c>
      <c r="F320" s="16" t="str">
        <f>IF($C320="B",VLOOKUP($A320,Bat!$A$4:$BF$2320,F$1,FALSE),VLOOKUP($A320,Pit!$A$4:$BA$1686,F$2,FALSE))</f>
        <v>Scott</v>
      </c>
      <c r="G320" s="16" t="str">
        <f>IF($C320="B",VLOOKUP($A320,Bat!$A$4:$BF$2320,G$1,FALSE),VLOOKUP($A320,Pit!$A$4:$BA$1686,G$2,FALSE))</f>
        <v>Ferguson</v>
      </c>
      <c r="H320" s="16">
        <f>IF($C320="B",VLOOKUP($A320,Bat!$A$4:$BF$2320,H$1,FALSE),VLOOKUP($A320,Pit!$A$4:$BA$1686,H$2,FALSE))</f>
        <v>21</v>
      </c>
      <c r="I320" s="16" t="str">
        <f>IF($C320="B",VLOOKUP($A320,Bat!$A$4:$BF$2320,I$1,FALSE),VLOOKUP($A320,Pit!$A$4:$BA$1686,I$2,FALSE))</f>
        <v>R</v>
      </c>
      <c r="J320" s="16" t="str">
        <f>IF($C320="B",VLOOKUP($A320,Bat!$A$4:$BF$2320,J$1,FALSE),VLOOKUP($A320,Pit!$A$4:$BA$1686,J$2,FALSE))</f>
        <v>R</v>
      </c>
      <c r="K320" s="16" t="str">
        <f>IF($C320="B",VLOOKUP($A320,Bat!$A$4:$BF$2320,K$1,FALSE),VLOOKUP($A320,Pit!$A$4:$BA$1686,K$2,FALSE))</f>
        <v>High</v>
      </c>
      <c r="L320" s="17" t="str">
        <f>IF($C320="B",VLOOKUP($A320,Bat!$A$4:$BF$2320,L$1,FALSE),VLOOKUP($A320,Pit!$A$4:$BA$1686,L$2,FALSE))</f>
        <v>High</v>
      </c>
      <c r="M320" s="16">
        <f>IF($C320="B",VLOOKUP($A320,Bat!$A$4:$BF$2320,M$1,FALSE),VLOOKUP($A320,Pit!$A$4:$BA$1686,M$2,FALSE))</f>
        <v>6</v>
      </c>
      <c r="N320" s="16">
        <f>IF($C320="B",VLOOKUP($A320,Bat!$A$4:$BF$2320,N$1,FALSE),VLOOKUP($A320,Pit!$A$4:$BA$1686,N$2,FALSE))</f>
        <v>1</v>
      </c>
      <c r="O320" s="16">
        <f>IF($C320="B",VLOOKUP($A320,Bat!$A$4:$BF$2320,O$1,FALSE),VLOOKUP($A320,Pit!$A$4:$BA$1686,O$2,FALSE))</f>
        <v>2</v>
      </c>
      <c r="P320" s="16" t="str">
        <f>IF($C320="B",VLOOKUP($A320,Bat!$A$4:$BF$2320,P$1,FALSE),VLOOKUP($A320,Pit!$A$4:$BA$1686,P$2,FALSE))</f>
        <v>91-93 Mph</v>
      </c>
      <c r="Q320" s="17">
        <f>IF($C320="B",VLOOKUP($A320,Bat!$A$4:$BF$2320,Q$1,FALSE),VLOOKUP($A320,Pit!$A$4:$BA$1686,Q$2,FALSE))</f>
        <v>5</v>
      </c>
      <c r="R320" s="18">
        <f>IF($C320="B",VLOOKUP($A320,Bat!$A$4:$BF$2320,R$1,FALSE),VLOOKUP($A320,Pit!$A$4:$BA$1686,R$2,FALSE))</f>
        <v>14.584215175138493</v>
      </c>
      <c r="S320" s="19">
        <f>IF($C320="B",VLOOKUP($A320,Bat!$A$4:$BF$2320,S$1,FALSE),VLOOKUP($A320,Pit!$A$4:$BA$1686,S$2,FALSE))</f>
        <v>0.22367044532244504</v>
      </c>
      <c r="T320" s="20" t="str">
        <f>IF($C320="B",VLOOKUP($A320,Bat!$A$4:$BF$2320,T$1,FALSE),VLOOKUP($A320,Pit!$A$4:$BA$1686,T$2,FALSE))</f>
        <v>$190k</v>
      </c>
      <c r="U320" s="17" t="str">
        <f>VLOOKUP(IF($C320="B",VLOOKUP($A320,Bat!$A$4:$AU$2320,U$1,FALSE),VLOOKUP($A320,Pit!$A$4:$BE$1686,U$2,FALSE)),COND!$A$35:$B$41,2,FALSE)</f>
        <v>??</v>
      </c>
      <c r="V320" s="21">
        <f>IF($C320="B",VLOOKUP($A320,Bat!$A$4:$AT$2284,46,FALSE),VLOOKUP($A320,Pit!$A$4:$BD$1664,56,FALSE))</f>
        <v>63</v>
      </c>
      <c r="W320" s="16">
        <f t="shared" si="22"/>
        <v>999</v>
      </c>
      <c r="X320" s="16"/>
      <c r="Y320" s="22">
        <f t="shared" si="23"/>
        <v>592</v>
      </c>
      <c r="Z320" s="16">
        <f>IFERROR(VLOOKUP($D320,Results37!$F$3:$L$1396,Z$1,FALSE),"")</f>
        <v>316</v>
      </c>
      <c r="AA320" s="47">
        <f>IF(ISERROR(VLOOKUP(D320,Results37!$F$3:$O$399,AA$1,FALSE)),"",IF(VLOOKUP(D320,Results37!$F$3:$O$399,AA$1+1,FALSE)=1,"S"&amp;VLOOKUP(D320,Results37!$F$3:$O$399,AA$1,FALSE),VLOOKUP(D320,Results37!$F$3:$O$399,AA$1,FALSE)))</f>
        <v>12</v>
      </c>
      <c r="AB320" s="16">
        <f>IFERROR(VLOOKUP($D320,Results37!$F$3:$L$1396,AB$1,FALSE),"")</f>
        <v>24</v>
      </c>
      <c r="AC320" s="16" t="str">
        <f>IFERROR(VLOOKUP($D320,Results37!$F$3:$L$1396,AC$1,FALSE),"")</f>
        <v>Aurora Borealis</v>
      </c>
      <c r="AD320" s="16" t="str">
        <f t="shared" si="24"/>
        <v/>
      </c>
      <c r="AE320" s="20" t="str">
        <f>IF(ISERROR(VLOOKUP($AC320&amp;"-"&amp;$F320&amp;" "&amp;G320,Bonuses!$B$1:$G$1006,4,FALSE)),"",INT(VLOOKUP($AC320&amp;"-"&amp;$F320&amp;" "&amp;$G320,Bonuses!$B$1:$G$1006,4,FALSE)))</f>
        <v/>
      </c>
      <c r="AF320" s="16" t="str">
        <f>IF(ISERROR(VLOOKUP($AC320&amp;"-"&amp;$F320,Bonuses!$B$1:$G$1006,5,FALSE)),"",IF(VLOOKUP($AC320&amp;"-"&amp;$F320,Bonuses!$B$1:$G$1006,5,FALSE)="","",VLOOKUP($AC320&amp;"-"&amp;$F320,Bonuses!$B$1:$G$1006,6,FALSE)&amp;" yrs, "&amp;VLOOKUP($AC320&amp;"-"&amp;$F320,Bonuses!$B$1:$G$1006,5,FALSE)))</f>
        <v/>
      </c>
    </row>
    <row r="321" spans="1:32" s="21" customFormat="1" x14ac:dyDescent="0.25">
      <c r="A321" s="21" t="s">
        <v>2623</v>
      </c>
      <c r="B321" s="21">
        <f t="shared" si="20"/>
        <v>1</v>
      </c>
      <c r="C321" s="21" t="str">
        <f t="shared" si="21"/>
        <v>P</v>
      </c>
      <c r="D321" s="17">
        <f>IF($C321="B",VLOOKUP($A321,Bat!$A$4:$BF$2320,D$1,FALSE),VLOOKUP($A321,Pit!$A$4:$BA$1686,D$2,FALSE))</f>
        <v>10160</v>
      </c>
      <c r="E321" s="16" t="str">
        <f>IF($C321="B",VLOOKUP($A321,Bat!$A$4:$BF$2320,E$1,FALSE),VLOOKUP($A321,Pit!$A$4:$BA$1686,E$2,FALSE))</f>
        <v>RP</v>
      </c>
      <c r="F321" s="16" t="str">
        <f>IF($C321="B",VLOOKUP($A321,Bat!$A$4:$BF$2320,F$1,FALSE),VLOOKUP($A321,Pit!$A$4:$BA$1686,F$2,FALSE))</f>
        <v>Vincent</v>
      </c>
      <c r="G321" s="16" t="str">
        <f>IF($C321="B",VLOOKUP($A321,Bat!$A$4:$BF$2320,G$1,FALSE),VLOOKUP($A321,Pit!$A$4:$BA$1686,G$2,FALSE))</f>
        <v>Orr</v>
      </c>
      <c r="H321" s="16">
        <f>IF($C321="B",VLOOKUP($A321,Bat!$A$4:$BF$2320,H$1,FALSE),VLOOKUP($A321,Pit!$A$4:$BA$1686,H$2,FALSE))</f>
        <v>17</v>
      </c>
      <c r="I321" s="16" t="str">
        <f>IF($C321="B",VLOOKUP($A321,Bat!$A$4:$BF$2320,I$1,FALSE),VLOOKUP($A321,Pit!$A$4:$BA$1686,I$2,FALSE))</f>
        <v>L</v>
      </c>
      <c r="J321" s="16" t="str">
        <f>IF($C321="B",VLOOKUP($A321,Bat!$A$4:$BF$2320,J$1,FALSE),VLOOKUP($A321,Pit!$A$4:$BA$1686,J$2,FALSE))</f>
        <v>L</v>
      </c>
      <c r="K321" s="16" t="str">
        <f>IF($C321="B",VLOOKUP($A321,Bat!$A$4:$BF$2320,K$1,FALSE),VLOOKUP($A321,Pit!$A$4:$BA$1686,K$2,FALSE))</f>
        <v>Normal</v>
      </c>
      <c r="L321" s="17" t="str">
        <f>IF($C321="B",VLOOKUP($A321,Bat!$A$4:$BF$2320,L$1,FALSE),VLOOKUP($A321,Pit!$A$4:$BA$1686,L$2,FALSE))</f>
        <v>Normal</v>
      </c>
      <c r="M321" s="16">
        <f>IF($C321="B",VLOOKUP($A321,Bat!$A$4:$BF$2320,M$1,FALSE),VLOOKUP($A321,Pit!$A$4:$BA$1686,M$2,FALSE))</f>
        <v>4</v>
      </c>
      <c r="N321" s="16">
        <f>IF($C321="B",VLOOKUP($A321,Bat!$A$4:$BF$2320,N$1,FALSE),VLOOKUP($A321,Pit!$A$4:$BA$1686,N$2,FALSE))</f>
        <v>3</v>
      </c>
      <c r="O321" s="16">
        <f>IF($C321="B",VLOOKUP($A321,Bat!$A$4:$BF$2320,O$1,FALSE),VLOOKUP($A321,Pit!$A$4:$BA$1686,O$2,FALSE))</f>
        <v>1</v>
      </c>
      <c r="P321" s="16" t="str">
        <f>IF($C321="B",VLOOKUP($A321,Bat!$A$4:$BF$2320,P$1,FALSE),VLOOKUP($A321,Pit!$A$4:$BA$1686,P$2,FALSE))</f>
        <v>89-91 Mph</v>
      </c>
      <c r="Q321" s="17">
        <f>IF($C321="B",VLOOKUP($A321,Bat!$A$4:$BF$2320,Q$1,FALSE),VLOOKUP($A321,Pit!$A$4:$BA$1686,Q$2,FALSE))</f>
        <v>4</v>
      </c>
      <c r="R321" s="18">
        <f>IF($C321="B",VLOOKUP($A321,Bat!$A$4:$BF$2320,R$1,FALSE),VLOOKUP($A321,Pit!$A$4:$BA$1686,R$2,FALSE))</f>
        <v>8.0708518365496076</v>
      </c>
      <c r="S321" s="19">
        <f>IF($C321="B",VLOOKUP($A321,Bat!$A$4:$BF$2320,S$1,FALSE),VLOOKUP($A321,Pit!$A$4:$BA$1686,S$2,FALSE))</f>
        <v>-0.34852881813934022</v>
      </c>
      <c r="T321" s="20" t="str">
        <f>IF($C321="B",VLOOKUP($A321,Bat!$A$4:$BF$2320,T$1,FALSE),VLOOKUP($A321,Pit!$A$4:$BA$1686,T$2,FALSE))</f>
        <v>$190k</v>
      </c>
      <c r="U321" s="17" t="str">
        <f>VLOOKUP(IF($C321="B",VLOOKUP($A321,Bat!$A$4:$AU$2320,U$1,FALSE),VLOOKUP($A321,Pit!$A$4:$BE$1686,U$2,FALSE)),COND!$A$35:$B$41,2,FALSE)</f>
        <v>??</v>
      </c>
      <c r="V321" s="21">
        <f>IF($C321="B",VLOOKUP($A321,Bat!$A$4:$AT$2284,46,FALSE),VLOOKUP($A321,Pit!$A$4:$BD$1664,56,FALSE))</f>
        <v>278</v>
      </c>
      <c r="W321" s="16">
        <f t="shared" si="22"/>
        <v>999</v>
      </c>
      <c r="X321" s="16"/>
      <c r="Y321" s="22">
        <f t="shared" si="23"/>
        <v>959</v>
      </c>
      <c r="Z321" s="16">
        <f>IFERROR(VLOOKUP($D321,Results37!$F$3:$L$1396,Z$1,FALSE),"")</f>
        <v>317</v>
      </c>
      <c r="AA321" s="47">
        <f>IF(ISERROR(VLOOKUP(D321,Results37!$F$3:$O$399,AA$1,FALSE)),"",IF(VLOOKUP(D321,Results37!$F$3:$O$399,AA$1+1,FALSE)=1,"S"&amp;VLOOKUP(D321,Results37!$F$3:$O$399,AA$1,FALSE),VLOOKUP(D321,Results37!$F$3:$O$399,AA$1,FALSE)))</f>
        <v>12</v>
      </c>
      <c r="AB321" s="16">
        <f>IFERROR(VLOOKUP($D321,Results37!$F$3:$L$1396,AB$1,FALSE),"")</f>
        <v>25</v>
      </c>
      <c r="AC321" s="16" t="str">
        <f>IFERROR(VLOOKUP($D321,Results37!$F$3:$L$1396,AC$1,FALSE),"")</f>
        <v>Shin Seiki Evas</v>
      </c>
      <c r="AD321" s="16" t="str">
        <f t="shared" si="24"/>
        <v/>
      </c>
      <c r="AE321" s="20" t="str">
        <f>IF(ISERROR(VLOOKUP($AC321&amp;"-"&amp;$F321&amp;" "&amp;G321,Bonuses!$B$1:$G$1006,4,FALSE)),"",INT(VLOOKUP($AC321&amp;"-"&amp;$F321&amp;" "&amp;$G321,Bonuses!$B$1:$G$1006,4,FALSE)))</f>
        <v/>
      </c>
      <c r="AF321" s="16" t="str">
        <f>IF(ISERROR(VLOOKUP($AC321&amp;"-"&amp;$F321,Bonuses!$B$1:$G$1006,5,FALSE)),"",IF(VLOOKUP($AC321&amp;"-"&amp;$F321,Bonuses!$B$1:$G$1006,5,FALSE)="","",VLOOKUP($AC321&amp;"-"&amp;$F321,Bonuses!$B$1:$G$1006,6,FALSE)&amp;" yrs, "&amp;VLOOKUP($AC321&amp;"-"&amp;$F321,Bonuses!$B$1:$G$1006,5,FALSE)))</f>
        <v/>
      </c>
    </row>
    <row r="322" spans="1:32" s="21" customFormat="1" x14ac:dyDescent="0.25">
      <c r="A322" s="21" t="s">
        <v>2997</v>
      </c>
      <c r="B322" s="21">
        <f t="shared" si="20"/>
        <v>1</v>
      </c>
      <c r="C322" s="21" t="str">
        <f t="shared" si="21"/>
        <v>P</v>
      </c>
      <c r="D322" s="17">
        <f>IF($C322="B",VLOOKUP($A322,Bat!$A$4:$BF$2320,D$1,FALSE),VLOOKUP($A322,Pit!$A$4:$BA$1686,D$2,FALSE))</f>
        <v>16102</v>
      </c>
      <c r="E322" s="16" t="str">
        <f>IF($C322="B",VLOOKUP($A322,Bat!$A$4:$BF$2320,E$1,FALSE),VLOOKUP($A322,Pit!$A$4:$BA$1686,E$2,FALSE))</f>
        <v>SP</v>
      </c>
      <c r="F322" s="16" t="str">
        <f>IF($C322="B",VLOOKUP($A322,Bat!$A$4:$BF$2320,F$1,FALSE),VLOOKUP($A322,Pit!$A$4:$BA$1686,F$2,FALSE))</f>
        <v>Mark</v>
      </c>
      <c r="G322" s="16" t="str">
        <f>IF($C322="B",VLOOKUP($A322,Bat!$A$4:$BF$2320,G$1,FALSE),VLOOKUP($A322,Pit!$A$4:$BA$1686,G$2,FALSE))</f>
        <v>Moon</v>
      </c>
      <c r="H322" s="16">
        <f>IF($C322="B",VLOOKUP($A322,Bat!$A$4:$BF$2320,H$1,FALSE),VLOOKUP($A322,Pit!$A$4:$BA$1686,H$2,FALSE))</f>
        <v>18</v>
      </c>
      <c r="I322" s="16" t="str">
        <f>IF($C322="B",VLOOKUP($A322,Bat!$A$4:$BF$2320,I$1,FALSE),VLOOKUP($A322,Pit!$A$4:$BA$1686,I$2,FALSE))</f>
        <v>S</v>
      </c>
      <c r="J322" s="16" t="str">
        <f>IF($C322="B",VLOOKUP($A322,Bat!$A$4:$BF$2320,J$1,FALSE),VLOOKUP($A322,Pit!$A$4:$BA$1686,J$2,FALSE))</f>
        <v>R</v>
      </c>
      <c r="K322" s="16" t="str">
        <f>IF($C322="B",VLOOKUP($A322,Bat!$A$4:$BF$2320,K$1,FALSE),VLOOKUP($A322,Pit!$A$4:$BA$1686,K$2,FALSE))</f>
        <v>Normal</v>
      </c>
      <c r="L322" s="17" t="str">
        <f>IF($C322="B",VLOOKUP($A322,Bat!$A$4:$BF$2320,L$1,FALSE),VLOOKUP($A322,Pit!$A$4:$BA$1686,L$2,FALSE))</f>
        <v>Normal</v>
      </c>
      <c r="M322" s="16">
        <f>IF($C322="B",VLOOKUP($A322,Bat!$A$4:$BF$2320,M$1,FALSE),VLOOKUP($A322,Pit!$A$4:$BA$1686,M$2,FALSE))</f>
        <v>3</v>
      </c>
      <c r="N322" s="16">
        <f>IF($C322="B",VLOOKUP($A322,Bat!$A$4:$BF$2320,N$1,FALSE),VLOOKUP($A322,Pit!$A$4:$BA$1686,N$2,FALSE))</f>
        <v>3</v>
      </c>
      <c r="O322" s="16">
        <f>IF($C322="B",VLOOKUP($A322,Bat!$A$4:$BF$2320,O$1,FALSE),VLOOKUP($A322,Pit!$A$4:$BA$1686,O$2,FALSE))</f>
        <v>2</v>
      </c>
      <c r="P322" s="16" t="str">
        <f>IF($C322="B",VLOOKUP($A322,Bat!$A$4:$BF$2320,P$1,FALSE),VLOOKUP($A322,Pit!$A$4:$BA$1686,P$2,FALSE))</f>
        <v>87-89 Mph</v>
      </c>
      <c r="Q322" s="17">
        <f>IF($C322="B",VLOOKUP($A322,Bat!$A$4:$BF$2320,Q$1,FALSE),VLOOKUP($A322,Pit!$A$4:$BA$1686,Q$2,FALSE))</f>
        <v>10</v>
      </c>
      <c r="R322" s="18">
        <f>IF($C322="B",VLOOKUP($A322,Bat!$A$4:$BF$2320,R$1,FALSE),VLOOKUP($A322,Pit!$A$4:$BA$1686,R$2,FALSE))</f>
        <v>8.8303327097333302</v>
      </c>
      <c r="S322" s="19">
        <f>IF($C322="B",VLOOKUP($A322,Bat!$A$4:$BF$2320,S$1,FALSE),VLOOKUP($A322,Pit!$A$4:$BA$1686,S$2,FALSE))</f>
        <v>-0.28180838912928136</v>
      </c>
      <c r="T322" s="20" t="str">
        <f>IF($C322="B",VLOOKUP($A322,Bat!$A$4:$BF$2320,T$1,FALSE),VLOOKUP($A322,Pit!$A$4:$BA$1686,T$2,FALSE))</f>
        <v>$190k</v>
      </c>
      <c r="U322" s="17" t="str">
        <f>VLOOKUP(IF($C322="B",VLOOKUP($A322,Bat!$A$4:$AU$2320,U$1,FALSE),VLOOKUP($A322,Pit!$A$4:$BE$1686,U$2,FALSE)),COND!$A$35:$B$41,2,FALSE)</f>
        <v>??</v>
      </c>
      <c r="V322" s="21">
        <f>IF($C322="B",VLOOKUP($A322,Bat!$A$4:$AT$2284,46,FALSE),VLOOKUP($A322,Pit!$A$4:$BD$1664,56,FALSE))</f>
        <v>269</v>
      </c>
      <c r="W322" s="16">
        <f t="shared" si="22"/>
        <v>999</v>
      </c>
      <c r="X322" s="16"/>
      <c r="Y322" s="22">
        <f t="shared" si="23"/>
        <v>910</v>
      </c>
      <c r="Z322" s="16">
        <f>IFERROR(VLOOKUP($D322,Results37!$F$3:$L$1396,Z$1,FALSE),"")</f>
        <v>318</v>
      </c>
      <c r="AA322" s="47">
        <f>IF(ISERROR(VLOOKUP(D322,Results37!$F$3:$O$399,AA$1,FALSE)),"",IF(VLOOKUP(D322,Results37!$F$3:$O$399,AA$1+1,FALSE)=1,"S"&amp;VLOOKUP(D322,Results37!$F$3:$O$399,AA$1,FALSE),VLOOKUP(D322,Results37!$F$3:$O$399,AA$1,FALSE)))</f>
        <v>12</v>
      </c>
      <c r="AB322" s="16">
        <f>IFERROR(VLOOKUP($D322,Results37!$F$3:$L$1396,AB$1,FALSE),"")</f>
        <v>26</v>
      </c>
      <c r="AC322" s="16" t="str">
        <f>IFERROR(VLOOKUP($D322,Results37!$F$3:$L$1396,AC$1,FALSE),"")</f>
        <v>Okinawa Shisa</v>
      </c>
      <c r="AD322" s="16" t="str">
        <f t="shared" si="24"/>
        <v/>
      </c>
      <c r="AE322" s="20" t="str">
        <f>IF(ISERROR(VLOOKUP($AC322&amp;"-"&amp;$F322&amp;" "&amp;G322,Bonuses!$B$1:$G$1006,4,FALSE)),"",INT(VLOOKUP($AC322&amp;"-"&amp;$F322&amp;" "&amp;$G322,Bonuses!$B$1:$G$1006,4,FALSE)))</f>
        <v/>
      </c>
      <c r="AF322" s="16" t="str">
        <f>IF(ISERROR(VLOOKUP($AC322&amp;"-"&amp;$F322,Bonuses!$B$1:$G$1006,5,FALSE)),"",IF(VLOOKUP($AC322&amp;"-"&amp;$F322,Bonuses!$B$1:$G$1006,5,FALSE)="","",VLOOKUP($AC322&amp;"-"&amp;$F322,Bonuses!$B$1:$G$1006,6,FALSE)&amp;" yrs, "&amp;VLOOKUP($AC322&amp;"-"&amp;$F322,Bonuses!$B$1:$G$1006,5,FALSE)))</f>
        <v/>
      </c>
    </row>
    <row r="323" spans="1:32" s="21" customFormat="1" x14ac:dyDescent="0.25">
      <c r="A323" s="21" t="s">
        <v>2112</v>
      </c>
      <c r="B323" s="21">
        <f t="shared" si="20"/>
        <v>1</v>
      </c>
      <c r="C323" s="21" t="str">
        <f t="shared" si="21"/>
        <v>B</v>
      </c>
      <c r="D323" s="17">
        <f>IF($C323="B",VLOOKUP($A323,Bat!$A$4:$BF$2320,D$1,FALSE),VLOOKUP($A323,Pit!$A$4:$BA$1686,D$2,FALSE))</f>
        <v>7001</v>
      </c>
      <c r="E323" s="16" t="str">
        <f>IF($C323="B",VLOOKUP($A323,Bat!$A$4:$BF$2320,E$1,FALSE),VLOOKUP($A323,Pit!$A$4:$BA$1686,E$2,FALSE))</f>
        <v>SS</v>
      </c>
      <c r="F323" s="16" t="str">
        <f>IF($C323="B",VLOOKUP($A323,Bat!$A$4:$BF$2320,F$1,FALSE),VLOOKUP($A323,Pit!$A$4:$BA$1686,F$2,FALSE))</f>
        <v>Dirk</v>
      </c>
      <c r="G323" s="16" t="str">
        <f>IF($C323="B",VLOOKUP($A323,Bat!$A$4:$BF$2320,G$1,FALSE),VLOOKUP($A323,Pit!$A$4:$BA$1686,G$2,FALSE))</f>
        <v>Ortega</v>
      </c>
      <c r="H323" s="16">
        <f>IF($C323="B",VLOOKUP($A323,Bat!$A$4:$BF$2320,H$1,FALSE),VLOOKUP($A323,Pit!$A$4:$BA$1686,H$2,FALSE))</f>
        <v>17</v>
      </c>
      <c r="I323" s="16" t="str">
        <f>IF($C323="B",VLOOKUP($A323,Bat!$A$4:$BF$2320,I$1,FALSE),VLOOKUP($A323,Pit!$A$4:$BA$1686,I$2,FALSE))</f>
        <v>L</v>
      </c>
      <c r="J323" s="16" t="str">
        <f>IF($C323="B",VLOOKUP($A323,Bat!$A$4:$BF$2320,J$1,FALSE),VLOOKUP($A323,Pit!$A$4:$BA$1686,J$2,FALSE))</f>
        <v>R</v>
      </c>
      <c r="K323" s="16" t="str">
        <f>IF($C323="B",VLOOKUP($A323,Bat!$A$4:$BF$2320,K$1,FALSE),VLOOKUP($A323,Pit!$A$4:$BA$1686,K$2,FALSE))</f>
        <v>Normal</v>
      </c>
      <c r="L323" s="17" t="str">
        <f>IF($C323="B",VLOOKUP($A323,Bat!$A$4:$BF$2320,L$1,FALSE),VLOOKUP($A323,Pit!$A$4:$BA$1686,L$2,FALSE))</f>
        <v>Normal</v>
      </c>
      <c r="M323" s="16">
        <f>IF($C323="B",VLOOKUP($A323,Bat!$A$4:$BF$2320,M$1,FALSE),VLOOKUP($A323,Pit!$A$4:$BA$1686,M$2,FALSE))</f>
        <v>3</v>
      </c>
      <c r="N323" s="16">
        <f>IF($C323="B",VLOOKUP($A323,Bat!$A$4:$BF$2320,N$1,FALSE),VLOOKUP($A323,Pit!$A$4:$BA$1686,N$2,FALSE))</f>
        <v>5</v>
      </c>
      <c r="O323" s="16">
        <f>IF($C323="B",VLOOKUP($A323,Bat!$A$4:$BF$2320,O$1,FALSE),VLOOKUP($A323,Pit!$A$4:$BA$1686,O$2,FALSE))</f>
        <v>3</v>
      </c>
      <c r="P323" s="16">
        <f>IF($C323="B",VLOOKUP($A323,Bat!$A$4:$BF$2320,P$1,FALSE),VLOOKUP($A323,Pit!$A$4:$BA$1686,P$2,FALSE))</f>
        <v>3</v>
      </c>
      <c r="Q323" s="17">
        <f>IF($C323="B",VLOOKUP($A323,Bat!$A$4:$BF$2320,Q$1,FALSE),VLOOKUP($A323,Pit!$A$4:$BA$1686,Q$2,FALSE))</f>
        <v>4</v>
      </c>
      <c r="R323" s="18">
        <f>IF($C323="B",VLOOKUP($A323,Bat!$A$4:$BF$2320,R$1,FALSE),VLOOKUP($A323,Pit!$A$4:$BA$1686,R$2,FALSE))</f>
        <v>0.89719236916212708</v>
      </c>
      <c r="S323" s="19">
        <f>IF($C323="B",VLOOKUP($A323,Bat!$A$4:$BF$2320,S$1,FALSE),VLOOKUP($A323,Pit!$A$4:$BA$1686,S$2,FALSE))</f>
        <v>0.5425763762255702</v>
      </c>
      <c r="T323" s="20" t="str">
        <f>IF($C323="B",VLOOKUP($A323,Bat!$A$4:$BF$2320,T$1,FALSE),VLOOKUP($A323,Pit!$A$4:$BA$1686,T$2,FALSE))</f>
        <v>$180k</v>
      </c>
      <c r="U323" s="17" t="str">
        <f>VLOOKUP(IF($C323="B",VLOOKUP($A323,Bat!$A$4:$AU$2320,U$1,FALSE),VLOOKUP($A323,Pit!$A$4:$BE$1686,U$2,FALSE)),COND!$A$35:$B$41,2,FALSE)</f>
        <v>??</v>
      </c>
      <c r="V323" s="21">
        <f>IF($C323="B",VLOOKUP($A323,Bat!$A$4:$AT$2284,46,FALSE),VLOOKUP($A323,Pit!$A$4:$BD$1664,56,FALSE))</f>
        <v>114</v>
      </c>
      <c r="W323" s="16">
        <f t="shared" si="22"/>
        <v>999</v>
      </c>
      <c r="X323" s="16"/>
      <c r="Y323" s="22">
        <f t="shared" si="23"/>
        <v>447</v>
      </c>
      <c r="Z323" s="16">
        <f>IFERROR(VLOOKUP($D323,Results37!$F$3:$L$1396,Z$1,FALSE),"")</f>
        <v>319</v>
      </c>
      <c r="AA323" s="47">
        <f>IF(ISERROR(VLOOKUP(D323,Results37!$F$3:$O$399,AA$1,FALSE)),"",IF(VLOOKUP(D323,Results37!$F$3:$O$399,AA$1+1,FALSE)=1,"S"&amp;VLOOKUP(D323,Results37!$F$3:$O$399,AA$1,FALSE),VLOOKUP(D323,Results37!$F$3:$O$399,AA$1,FALSE)))</f>
        <v>13</v>
      </c>
      <c r="AB323" s="16">
        <f>IFERROR(VLOOKUP($D323,Results37!$F$3:$L$1396,AB$1,FALSE),"")</f>
        <v>1</v>
      </c>
      <c r="AC323" s="16" t="str">
        <f>IFERROR(VLOOKUP($D323,Results37!$F$3:$L$1396,AC$1,FALSE),"")</f>
        <v>Yuma Bulldozers</v>
      </c>
      <c r="AD323" s="16" t="str">
        <f t="shared" si="24"/>
        <v/>
      </c>
      <c r="AE323" s="20" t="str">
        <f>IF(ISERROR(VLOOKUP($AC323&amp;"-"&amp;$F323&amp;" "&amp;G323,Bonuses!$B$1:$G$1006,4,FALSE)),"",INT(VLOOKUP($AC323&amp;"-"&amp;$F323&amp;" "&amp;$G323,Bonuses!$B$1:$G$1006,4,FALSE)))</f>
        <v/>
      </c>
      <c r="AF323" s="16" t="str">
        <f>IF(ISERROR(VLOOKUP($AC323&amp;"-"&amp;$F323,Bonuses!$B$1:$G$1006,5,FALSE)),"",IF(VLOOKUP($AC323&amp;"-"&amp;$F323,Bonuses!$B$1:$G$1006,5,FALSE)="","",VLOOKUP($AC323&amp;"-"&amp;$F323,Bonuses!$B$1:$G$1006,6,FALSE)&amp;" yrs, "&amp;VLOOKUP($AC323&amp;"-"&amp;$F323,Bonuses!$B$1:$G$1006,5,FALSE)))</f>
        <v/>
      </c>
    </row>
    <row r="324" spans="1:32" s="21" customFormat="1" x14ac:dyDescent="0.25">
      <c r="A324" s="21" t="s">
        <v>1834</v>
      </c>
      <c r="B324" s="21">
        <f t="shared" si="20"/>
        <v>1</v>
      </c>
      <c r="C324" s="21" t="str">
        <f t="shared" si="21"/>
        <v>B</v>
      </c>
      <c r="D324" s="17">
        <f>IF($C324="B",VLOOKUP($A324,Bat!$A$4:$BF$2320,D$1,FALSE),VLOOKUP($A324,Pit!$A$4:$BA$1686,D$2,FALSE))</f>
        <v>16088</v>
      </c>
      <c r="E324" s="16" t="str">
        <f>IF($C324="B",VLOOKUP($A324,Bat!$A$4:$BF$2320,E$1,FALSE),VLOOKUP($A324,Pit!$A$4:$BA$1686,E$2,FALSE))</f>
        <v>2B</v>
      </c>
      <c r="F324" s="16" t="str">
        <f>IF($C324="B",VLOOKUP($A324,Bat!$A$4:$BF$2320,F$1,FALSE),VLOOKUP($A324,Pit!$A$4:$BA$1686,F$2,FALSE))</f>
        <v>Takayuki</v>
      </c>
      <c r="G324" s="16" t="str">
        <f>IF($C324="B",VLOOKUP($A324,Bat!$A$4:$BF$2320,G$1,FALSE),VLOOKUP($A324,Pit!$A$4:$BA$1686,G$2,FALSE))</f>
        <v>Ikeda</v>
      </c>
      <c r="H324" s="16">
        <f>IF($C324="B",VLOOKUP($A324,Bat!$A$4:$BF$2320,H$1,FALSE),VLOOKUP($A324,Pit!$A$4:$BA$1686,H$2,FALSE))</f>
        <v>21</v>
      </c>
      <c r="I324" s="16" t="str">
        <f>IF($C324="B",VLOOKUP($A324,Bat!$A$4:$BF$2320,I$1,FALSE),VLOOKUP($A324,Pit!$A$4:$BA$1686,I$2,FALSE))</f>
        <v>L</v>
      </c>
      <c r="J324" s="16" t="str">
        <f>IF($C324="B",VLOOKUP($A324,Bat!$A$4:$BF$2320,J$1,FALSE),VLOOKUP($A324,Pit!$A$4:$BA$1686,J$2,FALSE))</f>
        <v>R</v>
      </c>
      <c r="K324" s="16" t="str">
        <f>IF($C324="B",VLOOKUP($A324,Bat!$A$4:$BF$2320,K$1,FALSE),VLOOKUP($A324,Pit!$A$4:$BA$1686,K$2,FALSE))</f>
        <v>Low</v>
      </c>
      <c r="L324" s="17" t="str">
        <f>IF($C324="B",VLOOKUP($A324,Bat!$A$4:$BF$2320,L$1,FALSE),VLOOKUP($A324,Pit!$A$4:$BA$1686,L$2,FALSE))</f>
        <v>Normal</v>
      </c>
      <c r="M324" s="16">
        <f>IF($C324="B",VLOOKUP($A324,Bat!$A$4:$BF$2320,M$1,FALSE),VLOOKUP($A324,Pit!$A$4:$BA$1686,M$2,FALSE))</f>
        <v>6</v>
      </c>
      <c r="N324" s="16">
        <f>IF($C324="B",VLOOKUP($A324,Bat!$A$4:$BF$2320,N$1,FALSE),VLOOKUP($A324,Pit!$A$4:$BA$1686,N$2,FALSE))</f>
        <v>6</v>
      </c>
      <c r="O324" s="16">
        <f>IF($C324="B",VLOOKUP($A324,Bat!$A$4:$BF$2320,O$1,FALSE),VLOOKUP($A324,Pit!$A$4:$BA$1686,O$2,FALSE))</f>
        <v>1</v>
      </c>
      <c r="P324" s="16">
        <f>IF($C324="B",VLOOKUP($A324,Bat!$A$4:$BF$2320,P$1,FALSE),VLOOKUP($A324,Pit!$A$4:$BA$1686,P$2,FALSE))</f>
        <v>6</v>
      </c>
      <c r="Q324" s="17">
        <f>IF($C324="B",VLOOKUP($A324,Bat!$A$4:$BF$2320,Q$1,FALSE),VLOOKUP($A324,Pit!$A$4:$BA$1686,Q$2,FALSE))</f>
        <v>7</v>
      </c>
      <c r="R324" s="18">
        <f>IF($C324="B",VLOOKUP($A324,Bat!$A$4:$BF$2320,R$1,FALSE),VLOOKUP($A324,Pit!$A$4:$BA$1686,R$2,FALSE))</f>
        <v>16.087992403791667</v>
      </c>
      <c r="S324" s="19">
        <f>IF($C324="B",VLOOKUP($A324,Bat!$A$4:$BF$2320,S$1,FALSE),VLOOKUP($A324,Pit!$A$4:$BA$1686,S$2,FALSE))</f>
        <v>2.7084263105308075</v>
      </c>
      <c r="T324" s="20" t="str">
        <f>IF($C324="B",VLOOKUP($A324,Bat!$A$4:$BF$2320,T$1,FALSE),VLOOKUP($A324,Pit!$A$4:$BA$1686,T$2,FALSE))</f>
        <v>$170k</v>
      </c>
      <c r="U324" s="17" t="str">
        <f>VLOOKUP(IF($C324="B",VLOOKUP($A324,Bat!$A$4:$AU$2320,U$1,FALSE),VLOOKUP($A324,Pit!$A$4:$BE$1686,U$2,FALSE)),COND!$A$35:$B$41,2,FALSE)</f>
        <v>??</v>
      </c>
      <c r="V324" s="21">
        <f>IF($C324="B",VLOOKUP($A324,Bat!$A$4:$AT$2284,46,FALSE),VLOOKUP($A324,Pit!$A$4:$BD$1664,56,FALSE))</f>
        <v>44</v>
      </c>
      <c r="W324" s="16">
        <f t="shared" si="22"/>
        <v>999</v>
      </c>
      <c r="X324" s="16"/>
      <c r="Y324" s="22">
        <f t="shared" si="23"/>
        <v>31</v>
      </c>
      <c r="Z324" s="16">
        <f>IFERROR(VLOOKUP($D324,Results37!$F$3:$L$1396,Z$1,FALSE),"")</f>
        <v>320</v>
      </c>
      <c r="AA324" s="47">
        <f>IF(ISERROR(VLOOKUP(D324,Results37!$F$3:$O$399,AA$1,FALSE)),"",IF(VLOOKUP(D324,Results37!$F$3:$O$399,AA$1+1,FALSE)=1,"S"&amp;VLOOKUP(D324,Results37!$F$3:$O$399,AA$1,FALSE),VLOOKUP(D324,Results37!$F$3:$O$399,AA$1,FALSE)))</f>
        <v>13</v>
      </c>
      <c r="AB324" s="16">
        <f>IFERROR(VLOOKUP($D324,Results37!$F$3:$L$1396,AB$1,FALSE),"")</f>
        <v>2</v>
      </c>
      <c r="AC324" s="16" t="str">
        <f>IFERROR(VLOOKUP($D324,Results37!$F$3:$L$1396,AC$1,FALSE),"")</f>
        <v>Kalamazoo Badgers</v>
      </c>
      <c r="AD324" s="16" t="str">
        <f t="shared" si="24"/>
        <v/>
      </c>
      <c r="AE324" s="20" t="str">
        <f>IF(ISERROR(VLOOKUP($AC324&amp;"-"&amp;$F324&amp;" "&amp;G324,Bonuses!$B$1:$G$1006,4,FALSE)),"",INT(VLOOKUP($AC324&amp;"-"&amp;$F324&amp;" "&amp;$G324,Bonuses!$B$1:$G$1006,4,FALSE)))</f>
        <v/>
      </c>
      <c r="AF324" s="16" t="str">
        <f>IF(ISERROR(VLOOKUP($AC324&amp;"-"&amp;$F324,Bonuses!$B$1:$G$1006,5,FALSE)),"",IF(VLOOKUP($AC324&amp;"-"&amp;$F324,Bonuses!$B$1:$G$1006,5,FALSE)="","",VLOOKUP($AC324&amp;"-"&amp;$F324,Bonuses!$B$1:$G$1006,6,FALSE)&amp;" yrs, "&amp;VLOOKUP($AC324&amp;"-"&amp;$F324,Bonuses!$B$1:$G$1006,5,FALSE)))</f>
        <v/>
      </c>
    </row>
    <row r="325" spans="1:32" s="21" customFormat="1" x14ac:dyDescent="0.25">
      <c r="A325" s="21" t="s">
        <v>1766</v>
      </c>
      <c r="B325" s="21">
        <f t="shared" ref="B325:B388" si="25">COUNTIF($A$5:$A$598,A325)</f>
        <v>1</v>
      </c>
      <c r="C325" s="21" t="str">
        <f t="shared" ref="C325:C388" si="26">IF(OR(MID(A325,1,2)="SP",MID(A325,1,2)="MR",MID(A325,1,2)="CL",MID(A325,1,2)="RP"),"P","B")</f>
        <v>B</v>
      </c>
      <c r="D325" s="17">
        <f>IF($C325="B",VLOOKUP($A325,Bat!$A$4:$BF$2320,D$1,FALSE),VLOOKUP($A325,Pit!$A$4:$BA$1686,D$2,FALSE))</f>
        <v>14602</v>
      </c>
      <c r="E325" s="16" t="str">
        <f>IF($C325="B",VLOOKUP($A325,Bat!$A$4:$BF$2320,E$1,FALSE),VLOOKUP($A325,Pit!$A$4:$BA$1686,E$2,FALSE))</f>
        <v>1B</v>
      </c>
      <c r="F325" s="16" t="str">
        <f>IF($C325="B",VLOOKUP($A325,Bat!$A$4:$BF$2320,F$1,FALSE),VLOOKUP($A325,Pit!$A$4:$BA$1686,F$2,FALSE))</f>
        <v>Brendon</v>
      </c>
      <c r="G325" s="16" t="str">
        <f>IF($C325="B",VLOOKUP($A325,Bat!$A$4:$BF$2320,G$1,FALSE),VLOOKUP($A325,Pit!$A$4:$BA$1686,G$2,FALSE))</f>
        <v>Carter</v>
      </c>
      <c r="H325" s="16">
        <f>IF($C325="B",VLOOKUP($A325,Bat!$A$4:$BF$2320,H$1,FALSE),VLOOKUP($A325,Pit!$A$4:$BA$1686,H$2,FALSE))</f>
        <v>21</v>
      </c>
      <c r="I325" s="16" t="str">
        <f>IF($C325="B",VLOOKUP($A325,Bat!$A$4:$BF$2320,I$1,FALSE),VLOOKUP($A325,Pit!$A$4:$BA$1686,I$2,FALSE))</f>
        <v>R</v>
      </c>
      <c r="J325" s="16" t="str">
        <f>IF($C325="B",VLOOKUP($A325,Bat!$A$4:$BF$2320,J$1,FALSE),VLOOKUP($A325,Pit!$A$4:$BA$1686,J$2,FALSE))</f>
        <v>R</v>
      </c>
      <c r="K325" s="16" t="str">
        <f>IF($C325="B",VLOOKUP($A325,Bat!$A$4:$BF$2320,K$1,FALSE),VLOOKUP($A325,Pit!$A$4:$BA$1686,K$2,FALSE))</f>
        <v>Normal</v>
      </c>
      <c r="L325" s="17" t="str">
        <f>IF($C325="B",VLOOKUP($A325,Bat!$A$4:$BF$2320,L$1,FALSE),VLOOKUP($A325,Pit!$A$4:$BA$1686,L$2,FALSE))</f>
        <v>Low</v>
      </c>
      <c r="M325" s="16">
        <f>IF($C325="B",VLOOKUP($A325,Bat!$A$4:$BF$2320,M$1,FALSE),VLOOKUP($A325,Pit!$A$4:$BA$1686,M$2,FALSE))</f>
        <v>1</v>
      </c>
      <c r="N325" s="16">
        <f>IF($C325="B",VLOOKUP($A325,Bat!$A$4:$BF$2320,N$1,FALSE),VLOOKUP($A325,Pit!$A$4:$BA$1686,N$2,FALSE))</f>
        <v>2</v>
      </c>
      <c r="O325" s="16">
        <f>IF($C325="B",VLOOKUP($A325,Bat!$A$4:$BF$2320,O$1,FALSE),VLOOKUP($A325,Pit!$A$4:$BA$1686,O$2,FALSE))</f>
        <v>4</v>
      </c>
      <c r="P325" s="16">
        <f>IF($C325="B",VLOOKUP($A325,Bat!$A$4:$BF$2320,P$1,FALSE),VLOOKUP($A325,Pit!$A$4:$BA$1686,P$2,FALSE))</f>
        <v>6</v>
      </c>
      <c r="Q325" s="17">
        <f>IF($C325="B",VLOOKUP($A325,Bat!$A$4:$BF$2320,Q$1,FALSE),VLOOKUP($A325,Pit!$A$4:$BA$1686,Q$2,FALSE))</f>
        <v>2</v>
      </c>
      <c r="R325" s="18">
        <f>IF($C325="B",VLOOKUP($A325,Bat!$A$4:$BF$2320,R$1,FALSE),VLOOKUP($A325,Pit!$A$4:$BA$1686,R$2,FALSE))</f>
        <v>-5.8278035823033605</v>
      </c>
      <c r="S325" s="19">
        <f>IF($C325="B",VLOOKUP($A325,Bat!$A$4:$BF$2320,S$1,FALSE),VLOOKUP($A325,Pit!$A$4:$BA$1686,S$2,FALSE))</f>
        <v>-0.4162494924897584</v>
      </c>
      <c r="T325" s="20" t="str">
        <f>IF($C325="B",VLOOKUP($A325,Bat!$A$4:$BF$2320,T$1,FALSE),VLOOKUP($A325,Pit!$A$4:$BA$1686,T$2,FALSE))</f>
        <v>$170k</v>
      </c>
      <c r="U325" s="17" t="str">
        <f>VLOOKUP(IF($C325="B",VLOOKUP($A325,Bat!$A$4:$AU$2320,U$1,FALSE),VLOOKUP($A325,Pit!$A$4:$BE$1686,U$2,FALSE)),COND!$A$35:$B$41,2,FALSE)</f>
        <v>??</v>
      </c>
      <c r="V325" s="21">
        <f>IF($C325="B",VLOOKUP($A325,Bat!$A$4:$AT$2284,46,FALSE),VLOOKUP($A325,Pit!$A$4:$BD$1664,56,FALSE))</f>
        <v>488</v>
      </c>
      <c r="W325" s="16">
        <f t="shared" ref="W325:W388" si="27">IF(AND(T325&lt;&gt;"Slot",T325&gt;$T$3),999,V325)</f>
        <v>999</v>
      </c>
      <c r="X325" s="16"/>
      <c r="Y325" s="22">
        <f t="shared" ref="Y325:Y388" si="28">RANK(S325,$S$5:$S$1469)</f>
        <v>994</v>
      </c>
      <c r="Z325" s="16">
        <f>IFERROR(VLOOKUP($D325,Results37!$F$3:$L$1396,Z$1,FALSE),"")</f>
        <v>321</v>
      </c>
      <c r="AA325" s="47">
        <f>IF(ISERROR(VLOOKUP(D325,Results37!$F$3:$O$399,AA$1,FALSE)),"",IF(VLOOKUP(D325,Results37!$F$3:$O$399,AA$1+1,FALSE)=1,"S"&amp;VLOOKUP(D325,Results37!$F$3:$O$399,AA$1,FALSE),VLOOKUP(D325,Results37!$F$3:$O$399,AA$1,FALSE)))</f>
        <v>13</v>
      </c>
      <c r="AB325" s="16">
        <f>IFERROR(VLOOKUP($D325,Results37!$F$3:$L$1396,AB$1,FALSE),"")</f>
        <v>3</v>
      </c>
      <c r="AC325" s="16" t="str">
        <f>IFERROR(VLOOKUP($D325,Results37!$F$3:$L$1396,AC$1,FALSE),"")</f>
        <v>San Juan Coqui</v>
      </c>
      <c r="AD325" s="16" t="str">
        <f t="shared" ref="AD325:AD388" si="29">IF(X325="","",X325-Z325)</f>
        <v/>
      </c>
      <c r="AE325" s="20" t="str">
        <f>IF(ISERROR(VLOOKUP($AC325&amp;"-"&amp;$F325&amp;" "&amp;G325,Bonuses!$B$1:$G$1006,4,FALSE)),"",INT(VLOOKUP($AC325&amp;"-"&amp;$F325&amp;" "&amp;$G325,Bonuses!$B$1:$G$1006,4,FALSE)))</f>
        <v/>
      </c>
      <c r="AF325" s="16" t="str">
        <f>IF(ISERROR(VLOOKUP($AC325&amp;"-"&amp;$F325,Bonuses!$B$1:$G$1006,5,FALSE)),"",IF(VLOOKUP($AC325&amp;"-"&amp;$F325,Bonuses!$B$1:$G$1006,5,FALSE)="","",VLOOKUP($AC325&amp;"-"&amp;$F325,Bonuses!$B$1:$G$1006,6,FALSE)&amp;" yrs, "&amp;VLOOKUP($AC325&amp;"-"&amp;$F325,Bonuses!$B$1:$G$1006,5,FALSE)))</f>
        <v/>
      </c>
    </row>
    <row r="326" spans="1:32" s="21" customFormat="1" x14ac:dyDescent="0.25">
      <c r="A326" s="21" t="s">
        <v>2679</v>
      </c>
      <c r="B326" s="21">
        <f t="shared" si="25"/>
        <v>1</v>
      </c>
      <c r="C326" s="21" t="str">
        <f t="shared" si="26"/>
        <v>P</v>
      </c>
      <c r="D326" s="17">
        <f>IF($C326="B",VLOOKUP($A326,Bat!$A$4:$BF$2320,D$1,FALSE),VLOOKUP($A326,Pit!$A$4:$BA$1686,D$2,FALSE))</f>
        <v>1055</v>
      </c>
      <c r="E326" s="16" t="str">
        <f>IF($C326="B",VLOOKUP($A326,Bat!$A$4:$BF$2320,E$1,FALSE),VLOOKUP($A326,Pit!$A$4:$BA$1686,E$2,FALSE))</f>
        <v>RP</v>
      </c>
      <c r="F326" s="16" t="str">
        <f>IF($C326="B",VLOOKUP($A326,Bat!$A$4:$BF$2320,F$1,FALSE),VLOOKUP($A326,Pit!$A$4:$BA$1686,F$2,FALSE))</f>
        <v>Bill</v>
      </c>
      <c r="G326" s="16" t="str">
        <f>IF($C326="B",VLOOKUP($A326,Bat!$A$4:$BF$2320,G$1,FALSE),VLOOKUP($A326,Pit!$A$4:$BA$1686,G$2,FALSE))</f>
        <v>White</v>
      </c>
      <c r="H326" s="16">
        <f>IF($C326="B",VLOOKUP($A326,Bat!$A$4:$BF$2320,H$1,FALSE),VLOOKUP($A326,Pit!$A$4:$BA$1686,H$2,FALSE))</f>
        <v>23</v>
      </c>
      <c r="I326" s="16" t="str">
        <f>IF($C326="B",VLOOKUP($A326,Bat!$A$4:$BF$2320,I$1,FALSE),VLOOKUP($A326,Pit!$A$4:$BA$1686,I$2,FALSE))</f>
        <v>R</v>
      </c>
      <c r="J326" s="16" t="str">
        <f>IF($C326="B",VLOOKUP($A326,Bat!$A$4:$BF$2320,J$1,FALSE),VLOOKUP($A326,Pit!$A$4:$BA$1686,J$2,FALSE))</f>
        <v>R</v>
      </c>
      <c r="K326" s="16" t="str">
        <f>IF($C326="B",VLOOKUP($A326,Bat!$A$4:$BF$2320,K$1,FALSE),VLOOKUP($A326,Pit!$A$4:$BA$1686,K$2,FALSE))</f>
        <v>Normal</v>
      </c>
      <c r="L326" s="17" t="str">
        <f>IF($C326="B",VLOOKUP($A326,Bat!$A$4:$BF$2320,L$1,FALSE),VLOOKUP($A326,Pit!$A$4:$BA$1686,L$2,FALSE))</f>
        <v>Normal</v>
      </c>
      <c r="M326" s="16">
        <f>IF($C326="B",VLOOKUP($A326,Bat!$A$4:$BF$2320,M$1,FALSE),VLOOKUP($A326,Pit!$A$4:$BA$1686,M$2,FALSE))</f>
        <v>3</v>
      </c>
      <c r="N326" s="16">
        <f>IF($C326="B",VLOOKUP($A326,Bat!$A$4:$BF$2320,N$1,FALSE),VLOOKUP($A326,Pit!$A$4:$BA$1686,N$2,FALSE))</f>
        <v>2</v>
      </c>
      <c r="O326" s="16">
        <f>IF($C326="B",VLOOKUP($A326,Bat!$A$4:$BF$2320,O$1,FALSE),VLOOKUP($A326,Pit!$A$4:$BA$1686,O$2,FALSE))</f>
        <v>2</v>
      </c>
      <c r="P326" s="16" t="str">
        <f>IF($C326="B",VLOOKUP($A326,Bat!$A$4:$BF$2320,P$1,FALSE),VLOOKUP($A326,Pit!$A$4:$BA$1686,P$2,FALSE))</f>
        <v>87-89 Mph</v>
      </c>
      <c r="Q326" s="17">
        <f>IF($C326="B",VLOOKUP($A326,Bat!$A$4:$BF$2320,Q$1,FALSE),VLOOKUP($A326,Pit!$A$4:$BA$1686,Q$2,FALSE))</f>
        <v>10</v>
      </c>
      <c r="R326" s="18">
        <f>IF($C326="B",VLOOKUP($A326,Bat!$A$4:$BF$2320,R$1,FALSE),VLOOKUP($A326,Pit!$A$4:$BA$1686,R$2,FALSE))</f>
        <v>5.4700144159588682</v>
      </c>
      <c r="S326" s="19">
        <f>IF($C326="B",VLOOKUP($A326,Bat!$A$4:$BF$2320,S$1,FALSE),VLOOKUP($A326,Pit!$A$4:$BA$1686,S$2,FALSE))</f>
        <v>-0.57701250300134388</v>
      </c>
      <c r="T326" s="20" t="str">
        <f>IF($C326="B",VLOOKUP($A326,Bat!$A$4:$BF$2320,T$1,FALSE),VLOOKUP($A326,Pit!$A$4:$BA$1686,T$2,FALSE))</f>
        <v>-</v>
      </c>
      <c r="U326" s="17" t="str">
        <f>VLOOKUP(IF($C326="B",VLOOKUP($A326,Bat!$A$4:$AU$2320,U$1,FALSE),VLOOKUP($A326,Pit!$A$4:$BE$1686,U$2,FALSE)),COND!$A$35:$B$41,2,FALSE)</f>
        <v>??</v>
      </c>
      <c r="V326" s="21">
        <f>IF($C326="B",VLOOKUP($A326,Bat!$A$4:$AT$2284,46,FALSE),VLOOKUP($A326,Pit!$A$4:$BD$1664,56,FALSE))</f>
        <v>597</v>
      </c>
      <c r="W326" s="16">
        <f t="shared" si="27"/>
        <v>999</v>
      </c>
      <c r="X326" s="16"/>
      <c r="Y326" s="22">
        <f t="shared" si="28"/>
        <v>1064</v>
      </c>
      <c r="Z326" s="16">
        <f>IFERROR(VLOOKUP($D326,Results37!$F$3:$L$1396,Z$1,FALSE),"")</f>
        <v>322</v>
      </c>
      <c r="AA326" s="47">
        <f>IF(ISERROR(VLOOKUP(D326,Results37!$F$3:$O$399,AA$1,FALSE)),"",IF(VLOOKUP(D326,Results37!$F$3:$O$399,AA$1+1,FALSE)=1,"S"&amp;VLOOKUP(D326,Results37!$F$3:$O$399,AA$1,FALSE),VLOOKUP(D326,Results37!$F$3:$O$399,AA$1,FALSE)))</f>
        <v>13</v>
      </c>
      <c r="AB326" s="16">
        <f>IFERROR(VLOOKUP($D326,Results37!$F$3:$L$1396,AB$1,FALSE),"")</f>
        <v>4</v>
      </c>
      <c r="AC326" s="16" t="str">
        <f>IFERROR(VLOOKUP($D326,Results37!$F$3:$L$1396,AC$1,FALSE),"")</f>
        <v>Amsterdam Lions</v>
      </c>
      <c r="AD326" s="16" t="str">
        <f t="shared" si="29"/>
        <v/>
      </c>
      <c r="AE326" s="20" t="str">
        <f>IF(ISERROR(VLOOKUP($AC326&amp;"-"&amp;$F326&amp;" "&amp;G326,Bonuses!$B$1:$G$1006,4,FALSE)),"",INT(VLOOKUP($AC326&amp;"-"&amp;$F326&amp;" "&amp;$G326,Bonuses!$B$1:$G$1006,4,FALSE)))</f>
        <v/>
      </c>
      <c r="AF326" s="16" t="str">
        <f>IF(ISERROR(VLOOKUP($AC326&amp;"-"&amp;$F326,Bonuses!$B$1:$G$1006,5,FALSE)),"",IF(VLOOKUP($AC326&amp;"-"&amp;$F326,Bonuses!$B$1:$G$1006,5,FALSE)="","",VLOOKUP($AC326&amp;"-"&amp;$F326,Bonuses!$B$1:$G$1006,6,FALSE)&amp;" yrs, "&amp;VLOOKUP($AC326&amp;"-"&amp;$F326,Bonuses!$B$1:$G$1006,5,FALSE)))</f>
        <v/>
      </c>
    </row>
    <row r="327" spans="1:32" s="21" customFormat="1" x14ac:dyDescent="0.25">
      <c r="A327" s="21" t="s">
        <v>2374</v>
      </c>
      <c r="B327" s="21">
        <f t="shared" si="25"/>
        <v>1</v>
      </c>
      <c r="C327" s="21" t="str">
        <f t="shared" si="26"/>
        <v>P</v>
      </c>
      <c r="D327" s="17">
        <f>IF($C327="B",VLOOKUP($A327,Bat!$A$4:$BF$2320,D$1,FALSE),VLOOKUP($A327,Pit!$A$4:$BA$1686,D$2,FALSE))</f>
        <v>5265</v>
      </c>
      <c r="E327" s="16" t="str">
        <f>IF($C327="B",VLOOKUP($A327,Bat!$A$4:$BF$2320,E$1,FALSE),VLOOKUP($A327,Pit!$A$4:$BA$1686,E$2,FALSE))</f>
        <v>SP</v>
      </c>
      <c r="F327" s="16" t="str">
        <f>IF($C327="B",VLOOKUP($A327,Bat!$A$4:$BF$2320,F$1,FALSE),VLOOKUP($A327,Pit!$A$4:$BA$1686,F$2,FALSE))</f>
        <v>Bartolo</v>
      </c>
      <c r="G327" s="16" t="str">
        <f>IF($C327="B",VLOOKUP($A327,Bat!$A$4:$BF$2320,G$1,FALSE),VLOOKUP($A327,Pit!$A$4:$BA$1686,G$2,FALSE))</f>
        <v>Vásquez</v>
      </c>
      <c r="H327" s="16">
        <f>IF($C327="B",VLOOKUP($A327,Bat!$A$4:$BF$2320,H$1,FALSE),VLOOKUP($A327,Pit!$A$4:$BA$1686,H$2,FALSE))</f>
        <v>23</v>
      </c>
      <c r="I327" s="16" t="str">
        <f>IF($C327="B",VLOOKUP($A327,Bat!$A$4:$BF$2320,I$1,FALSE),VLOOKUP($A327,Pit!$A$4:$BA$1686,I$2,FALSE))</f>
        <v>R</v>
      </c>
      <c r="J327" s="16" t="str">
        <f>IF($C327="B",VLOOKUP($A327,Bat!$A$4:$BF$2320,J$1,FALSE),VLOOKUP($A327,Pit!$A$4:$BA$1686,J$2,FALSE))</f>
        <v>R</v>
      </c>
      <c r="K327" s="16" t="str">
        <f>IF($C327="B",VLOOKUP($A327,Bat!$A$4:$BF$2320,K$1,FALSE),VLOOKUP($A327,Pit!$A$4:$BA$1686,K$2,FALSE))</f>
        <v>High</v>
      </c>
      <c r="L327" s="17" t="str">
        <f>IF($C327="B",VLOOKUP($A327,Bat!$A$4:$BF$2320,L$1,FALSE),VLOOKUP($A327,Pit!$A$4:$BA$1686,L$2,FALSE))</f>
        <v>Normal</v>
      </c>
      <c r="M327" s="16">
        <f>IF($C327="B",VLOOKUP($A327,Bat!$A$4:$BF$2320,M$1,FALSE),VLOOKUP($A327,Pit!$A$4:$BA$1686,M$2,FALSE))</f>
        <v>3</v>
      </c>
      <c r="N327" s="16">
        <f>IF($C327="B",VLOOKUP($A327,Bat!$A$4:$BF$2320,N$1,FALSE),VLOOKUP($A327,Pit!$A$4:$BA$1686,N$2,FALSE))</f>
        <v>3</v>
      </c>
      <c r="O327" s="16">
        <f>IF($C327="B",VLOOKUP($A327,Bat!$A$4:$BF$2320,O$1,FALSE),VLOOKUP($A327,Pit!$A$4:$BA$1686,O$2,FALSE))</f>
        <v>4</v>
      </c>
      <c r="P327" s="16" t="str">
        <f>IF($C327="B",VLOOKUP($A327,Bat!$A$4:$BF$2320,P$1,FALSE),VLOOKUP($A327,Pit!$A$4:$BA$1686,P$2,FALSE))</f>
        <v>91-93 Mph</v>
      </c>
      <c r="Q327" s="17">
        <f>IF($C327="B",VLOOKUP($A327,Bat!$A$4:$BF$2320,Q$1,FALSE),VLOOKUP($A327,Pit!$A$4:$BA$1686,Q$2,FALSE))</f>
        <v>10</v>
      </c>
      <c r="R327" s="18">
        <f>IF($C327="B",VLOOKUP($A327,Bat!$A$4:$BF$2320,R$1,FALSE),VLOOKUP($A327,Pit!$A$4:$BA$1686,R$2,FALSE))</f>
        <v>18.910557730010403</v>
      </c>
      <c r="S327" s="19">
        <f>IF($C327="B",VLOOKUP($A327,Bat!$A$4:$BF$2320,S$1,FALSE),VLOOKUP($A327,Pit!$A$4:$BA$1686,S$2,FALSE))</f>
        <v>0.60373983416102428</v>
      </c>
      <c r="T327" s="20" t="str">
        <f>IF($C327="B",VLOOKUP($A327,Bat!$A$4:$BF$2320,T$1,FALSE),VLOOKUP($A327,Pit!$A$4:$BA$1686,T$2,FALSE))</f>
        <v>-</v>
      </c>
      <c r="U327" s="17" t="str">
        <f>VLOOKUP(IF($C327="B",VLOOKUP($A327,Bat!$A$4:$AU$2320,U$1,FALSE),VLOOKUP($A327,Pit!$A$4:$BE$1686,U$2,FALSE)),COND!$A$35:$B$41,2,FALSE)</f>
        <v>??</v>
      </c>
      <c r="V327" s="21">
        <f>IF($C327="B",VLOOKUP($A327,Bat!$A$4:$AT$2284,46,FALSE),VLOOKUP($A327,Pit!$A$4:$BD$1664,56,FALSE))</f>
        <v>355</v>
      </c>
      <c r="W327" s="16">
        <f t="shared" si="27"/>
        <v>999</v>
      </c>
      <c r="X327" s="16"/>
      <c r="Y327" s="22">
        <f t="shared" si="28"/>
        <v>412</v>
      </c>
      <c r="Z327" s="16">
        <f>IFERROR(VLOOKUP($D327,Results37!$F$3:$L$1396,Z$1,FALSE),"")</f>
        <v>323</v>
      </c>
      <c r="AA327" s="47">
        <f>IF(ISERROR(VLOOKUP(D327,Results37!$F$3:$O$399,AA$1,FALSE)),"",IF(VLOOKUP(D327,Results37!$F$3:$O$399,AA$1+1,FALSE)=1,"S"&amp;VLOOKUP(D327,Results37!$F$3:$O$399,AA$1,FALSE),VLOOKUP(D327,Results37!$F$3:$O$399,AA$1,FALSE)))</f>
        <v>13</v>
      </c>
      <c r="AB327" s="16">
        <f>IFERROR(VLOOKUP($D327,Results37!$F$3:$L$1396,AB$1,FALSE),"")</f>
        <v>5</v>
      </c>
      <c r="AC327" s="16" t="str">
        <f>IFERROR(VLOOKUP($D327,Results37!$F$3:$L$1396,AC$1,FALSE),"")</f>
        <v>London Underground</v>
      </c>
      <c r="AD327" s="16" t="str">
        <f t="shared" si="29"/>
        <v/>
      </c>
      <c r="AE327" s="20" t="str">
        <f>IF(ISERROR(VLOOKUP($AC327&amp;"-"&amp;$F327&amp;" "&amp;G327,Bonuses!$B$1:$G$1006,4,FALSE)),"",INT(VLOOKUP($AC327&amp;"-"&amp;$F327&amp;" "&amp;$G327,Bonuses!$B$1:$G$1006,4,FALSE)))</f>
        <v/>
      </c>
      <c r="AF327" s="16" t="str">
        <f>IF(ISERROR(VLOOKUP($AC327&amp;"-"&amp;$F327,Bonuses!$B$1:$G$1006,5,FALSE)),"",IF(VLOOKUP($AC327&amp;"-"&amp;$F327,Bonuses!$B$1:$G$1006,5,FALSE)="","",VLOOKUP($AC327&amp;"-"&amp;$F327,Bonuses!$B$1:$G$1006,6,FALSE)&amp;" yrs, "&amp;VLOOKUP($AC327&amp;"-"&amp;$F327,Bonuses!$B$1:$G$1006,5,FALSE)))</f>
        <v/>
      </c>
    </row>
    <row r="328" spans="1:32" s="21" customFormat="1" x14ac:dyDescent="0.25">
      <c r="A328" s="21" t="s">
        <v>2083</v>
      </c>
      <c r="B328" s="21">
        <f t="shared" si="25"/>
        <v>1</v>
      </c>
      <c r="C328" s="21" t="str">
        <f t="shared" si="26"/>
        <v>B</v>
      </c>
      <c r="D328" s="17">
        <f>IF($C328="B",VLOOKUP($A328,Bat!$A$4:$BF$2320,D$1,FALSE),VLOOKUP($A328,Pit!$A$4:$BA$1686,D$2,FALSE))</f>
        <v>14514</v>
      </c>
      <c r="E328" s="16" t="str">
        <f>IF($C328="B",VLOOKUP($A328,Bat!$A$4:$BF$2320,E$1,FALSE),VLOOKUP($A328,Pit!$A$4:$BA$1686,E$2,FALSE))</f>
        <v>SS</v>
      </c>
      <c r="F328" s="16" t="str">
        <f>IF($C328="B",VLOOKUP($A328,Bat!$A$4:$BF$2320,F$1,FALSE),VLOOKUP($A328,Pit!$A$4:$BA$1686,F$2,FALSE))</f>
        <v>Rhett</v>
      </c>
      <c r="G328" s="16" t="str">
        <f>IF($C328="B",VLOOKUP($A328,Bat!$A$4:$BF$2320,G$1,FALSE),VLOOKUP($A328,Pit!$A$4:$BA$1686,G$2,FALSE))</f>
        <v>Wellings</v>
      </c>
      <c r="H328" s="16">
        <f>IF($C328="B",VLOOKUP($A328,Bat!$A$4:$BF$2320,H$1,FALSE),VLOOKUP($A328,Pit!$A$4:$BA$1686,H$2,FALSE))</f>
        <v>21</v>
      </c>
      <c r="I328" s="16" t="str">
        <f>IF($C328="B",VLOOKUP($A328,Bat!$A$4:$BF$2320,I$1,FALSE),VLOOKUP($A328,Pit!$A$4:$BA$1686,I$2,FALSE))</f>
        <v>R</v>
      </c>
      <c r="J328" s="16" t="str">
        <f>IF($C328="B",VLOOKUP($A328,Bat!$A$4:$BF$2320,J$1,FALSE),VLOOKUP($A328,Pit!$A$4:$BA$1686,J$2,FALSE))</f>
        <v>R</v>
      </c>
      <c r="K328" s="16" t="str">
        <f>IF($C328="B",VLOOKUP($A328,Bat!$A$4:$BF$2320,K$1,FALSE),VLOOKUP($A328,Pit!$A$4:$BA$1686,K$2,FALSE))</f>
        <v>Low</v>
      </c>
      <c r="L328" s="17" t="str">
        <f>IF($C328="B",VLOOKUP($A328,Bat!$A$4:$BF$2320,L$1,FALSE),VLOOKUP($A328,Pit!$A$4:$BA$1686,L$2,FALSE))</f>
        <v>High</v>
      </c>
      <c r="M328" s="16">
        <f>IF($C328="B",VLOOKUP($A328,Bat!$A$4:$BF$2320,M$1,FALSE),VLOOKUP($A328,Pit!$A$4:$BA$1686,M$2,FALSE))</f>
        <v>3</v>
      </c>
      <c r="N328" s="16">
        <f>IF($C328="B",VLOOKUP($A328,Bat!$A$4:$BF$2320,N$1,FALSE),VLOOKUP($A328,Pit!$A$4:$BA$1686,N$2,FALSE))</f>
        <v>5</v>
      </c>
      <c r="O328" s="16">
        <f>IF($C328="B",VLOOKUP($A328,Bat!$A$4:$BF$2320,O$1,FALSE),VLOOKUP($A328,Pit!$A$4:$BA$1686,O$2,FALSE))</f>
        <v>1</v>
      </c>
      <c r="P328" s="16">
        <f>IF($C328="B",VLOOKUP($A328,Bat!$A$4:$BF$2320,P$1,FALSE),VLOOKUP($A328,Pit!$A$4:$BA$1686,P$2,FALSE))</f>
        <v>5</v>
      </c>
      <c r="Q328" s="17">
        <f>IF($C328="B",VLOOKUP($A328,Bat!$A$4:$BF$2320,Q$1,FALSE),VLOOKUP($A328,Pit!$A$4:$BA$1686,Q$2,FALSE))</f>
        <v>4</v>
      </c>
      <c r="R328" s="18">
        <f>IF($C328="B",VLOOKUP($A328,Bat!$A$4:$BF$2320,R$1,FALSE),VLOOKUP($A328,Pit!$A$4:$BA$1686,R$2,FALSE))</f>
        <v>2.2110815073649501</v>
      </c>
      <c r="S328" s="19">
        <f>IF($C328="B",VLOOKUP($A328,Bat!$A$4:$BF$2320,S$1,FALSE),VLOOKUP($A328,Pit!$A$4:$BA$1686,S$2,FALSE))</f>
        <v>0.72990599001640477</v>
      </c>
      <c r="T328" s="20" t="str">
        <f>IF($C328="B",VLOOKUP($A328,Bat!$A$4:$BF$2320,T$1,FALSE),VLOOKUP($A328,Pit!$A$4:$BA$1686,T$2,FALSE))</f>
        <v>$220k</v>
      </c>
      <c r="U328" s="17" t="str">
        <f>VLOOKUP(IF($C328="B",VLOOKUP($A328,Bat!$A$4:$AU$2320,U$1,FALSE),VLOOKUP($A328,Pit!$A$4:$BE$1686,U$2,FALSE)),COND!$A$35:$B$41,2,FALSE)</f>
        <v>??</v>
      </c>
      <c r="V328" s="21">
        <f>IF($C328="B",VLOOKUP($A328,Bat!$A$4:$AT$2284,46,FALSE),VLOOKUP($A328,Pit!$A$4:$BD$1664,56,FALSE))</f>
        <v>221</v>
      </c>
      <c r="W328" s="16">
        <f t="shared" si="27"/>
        <v>999</v>
      </c>
      <c r="X328" s="16"/>
      <c r="Y328" s="22">
        <f t="shared" si="28"/>
        <v>365</v>
      </c>
      <c r="Z328" s="16">
        <f>IFERROR(VLOOKUP($D328,Results37!$F$3:$L$1396,Z$1,FALSE),"")</f>
        <v>324</v>
      </c>
      <c r="AA328" s="47">
        <f>IF(ISERROR(VLOOKUP(D328,Results37!$F$3:$O$399,AA$1,FALSE)),"",IF(VLOOKUP(D328,Results37!$F$3:$O$399,AA$1+1,FALSE)=1,"S"&amp;VLOOKUP(D328,Results37!$F$3:$O$399,AA$1,FALSE),VLOOKUP(D328,Results37!$F$3:$O$399,AA$1,FALSE)))</f>
        <v>13</v>
      </c>
      <c r="AB328" s="16">
        <f>IFERROR(VLOOKUP($D328,Results37!$F$3:$L$1396,AB$1,FALSE),"")</f>
        <v>6</v>
      </c>
      <c r="AC328" s="16" t="str">
        <f>IFERROR(VLOOKUP($D328,Results37!$F$3:$L$1396,AC$1,FALSE),"")</f>
        <v>Aurora Borealis</v>
      </c>
      <c r="AD328" s="16" t="str">
        <f t="shared" si="29"/>
        <v/>
      </c>
      <c r="AE328" s="20" t="str">
        <f>IF(ISERROR(VLOOKUP($AC328&amp;"-"&amp;$F328&amp;" "&amp;G328,Bonuses!$B$1:$G$1006,4,FALSE)),"",INT(VLOOKUP($AC328&amp;"-"&amp;$F328&amp;" "&amp;$G328,Bonuses!$B$1:$G$1006,4,FALSE)))</f>
        <v/>
      </c>
      <c r="AF328" s="16" t="str">
        <f>IF(ISERROR(VLOOKUP($AC328&amp;"-"&amp;$F328,Bonuses!$B$1:$G$1006,5,FALSE)),"",IF(VLOOKUP($AC328&amp;"-"&amp;$F328,Bonuses!$B$1:$G$1006,5,FALSE)="","",VLOOKUP($AC328&amp;"-"&amp;$F328,Bonuses!$B$1:$G$1006,6,FALSE)&amp;" yrs, "&amp;VLOOKUP($AC328&amp;"-"&amp;$F328,Bonuses!$B$1:$G$1006,5,FALSE)))</f>
        <v/>
      </c>
    </row>
    <row r="329" spans="1:32" s="21" customFormat="1" x14ac:dyDescent="0.25">
      <c r="A329" s="21" t="s">
        <v>2501</v>
      </c>
      <c r="B329" s="21">
        <f t="shared" si="25"/>
        <v>1</v>
      </c>
      <c r="C329" s="21" t="str">
        <f t="shared" si="26"/>
        <v>P</v>
      </c>
      <c r="D329" s="17">
        <f>IF($C329="B",VLOOKUP($A329,Bat!$A$4:$BF$2320,D$1,FALSE),VLOOKUP($A329,Pit!$A$4:$BA$1686,D$2,FALSE))</f>
        <v>3506</v>
      </c>
      <c r="E329" s="16" t="str">
        <f>IF($C329="B",VLOOKUP($A329,Bat!$A$4:$BF$2320,E$1,FALSE),VLOOKUP($A329,Pit!$A$4:$BA$1686,E$2,FALSE))</f>
        <v>RP</v>
      </c>
      <c r="F329" s="16" t="str">
        <f>IF($C329="B",VLOOKUP($A329,Bat!$A$4:$BF$2320,F$1,FALSE),VLOOKUP($A329,Pit!$A$4:$BA$1686,F$2,FALSE))</f>
        <v>Ryuichi</v>
      </c>
      <c r="G329" s="16" t="str">
        <f>IF($C329="B",VLOOKUP($A329,Bat!$A$4:$BF$2320,G$1,FALSE),VLOOKUP($A329,Pit!$A$4:$BA$1686,G$2,FALSE))</f>
        <v>Yoshida</v>
      </c>
      <c r="H329" s="16">
        <f>IF($C329="B",VLOOKUP($A329,Bat!$A$4:$BF$2320,H$1,FALSE),VLOOKUP($A329,Pit!$A$4:$BA$1686,H$2,FALSE))</f>
        <v>22</v>
      </c>
      <c r="I329" s="16" t="str">
        <f>IF($C329="B",VLOOKUP($A329,Bat!$A$4:$BF$2320,I$1,FALSE),VLOOKUP($A329,Pit!$A$4:$BA$1686,I$2,FALSE))</f>
        <v>L</v>
      </c>
      <c r="J329" s="16" t="str">
        <f>IF($C329="B",VLOOKUP($A329,Bat!$A$4:$BF$2320,J$1,FALSE),VLOOKUP($A329,Pit!$A$4:$BA$1686,J$2,FALSE))</f>
        <v>R</v>
      </c>
      <c r="K329" s="16" t="str">
        <f>IF($C329="B",VLOOKUP($A329,Bat!$A$4:$BF$2320,K$1,FALSE),VLOOKUP($A329,Pit!$A$4:$BA$1686,K$2,FALSE))</f>
        <v>Normal</v>
      </c>
      <c r="L329" s="17" t="str">
        <f>IF($C329="B",VLOOKUP($A329,Bat!$A$4:$BF$2320,L$1,FALSE),VLOOKUP($A329,Pit!$A$4:$BA$1686,L$2,FALSE))</f>
        <v>Normal</v>
      </c>
      <c r="M329" s="16">
        <f>IF($C329="B",VLOOKUP($A329,Bat!$A$4:$BF$2320,M$1,FALSE),VLOOKUP($A329,Pit!$A$4:$BA$1686,M$2,FALSE))</f>
        <v>5</v>
      </c>
      <c r="N329" s="16">
        <f>IF($C329="B",VLOOKUP($A329,Bat!$A$4:$BF$2320,N$1,FALSE),VLOOKUP($A329,Pit!$A$4:$BA$1686,N$2,FALSE))</f>
        <v>2</v>
      </c>
      <c r="O329" s="16">
        <f>IF($C329="B",VLOOKUP($A329,Bat!$A$4:$BF$2320,O$1,FALSE),VLOOKUP($A329,Pit!$A$4:$BA$1686,O$2,FALSE))</f>
        <v>3</v>
      </c>
      <c r="P329" s="16" t="str">
        <f>IF($C329="B",VLOOKUP($A329,Bat!$A$4:$BF$2320,P$1,FALSE),VLOOKUP($A329,Pit!$A$4:$BA$1686,P$2,FALSE))</f>
        <v>92-94 Mph</v>
      </c>
      <c r="Q329" s="17">
        <f>IF($C329="B",VLOOKUP($A329,Bat!$A$4:$BF$2320,Q$1,FALSE),VLOOKUP($A329,Pit!$A$4:$BA$1686,Q$2,FALSE))</f>
        <v>3</v>
      </c>
      <c r="R329" s="18">
        <f>IF($C329="B",VLOOKUP($A329,Bat!$A$4:$BF$2320,R$1,FALSE),VLOOKUP($A329,Pit!$A$4:$BA$1686,R$2,FALSE))</f>
        <v>17.184480862629552</v>
      </c>
      <c r="S329" s="19">
        <f>IF($C329="B",VLOOKUP($A329,Bat!$A$4:$BF$2320,S$1,FALSE),VLOOKUP($A329,Pit!$A$4:$BA$1686,S$2,FALSE))</f>
        <v>0.4521039034058203</v>
      </c>
      <c r="T329" s="20" t="str">
        <f>IF($C329="B",VLOOKUP($A329,Bat!$A$4:$BF$2320,T$1,FALSE),VLOOKUP($A329,Pit!$A$4:$BA$1686,T$2,FALSE))</f>
        <v>-</v>
      </c>
      <c r="U329" s="17" t="str">
        <f>VLOOKUP(IF($C329="B",VLOOKUP($A329,Bat!$A$4:$AU$2320,U$1,FALSE),VLOOKUP($A329,Pit!$A$4:$BE$1686,U$2,FALSE)),COND!$A$35:$B$41,2,FALSE)</f>
        <v>??</v>
      </c>
      <c r="V329" s="21">
        <f>IF($C329="B",VLOOKUP($A329,Bat!$A$4:$AT$2284,46,FALSE),VLOOKUP($A329,Pit!$A$4:$BD$1664,56,FALSE))</f>
        <v>377</v>
      </c>
      <c r="W329" s="16">
        <f t="shared" si="27"/>
        <v>999</v>
      </c>
      <c r="X329" s="16"/>
      <c r="Y329" s="22">
        <f t="shared" si="28"/>
        <v>489</v>
      </c>
      <c r="Z329" s="16">
        <f>IFERROR(VLOOKUP($D329,Results37!$F$3:$L$1396,Z$1,FALSE),"")</f>
        <v>325</v>
      </c>
      <c r="AA329" s="47">
        <f>IF(ISERROR(VLOOKUP(D329,Results37!$F$3:$O$399,AA$1,FALSE)),"",IF(VLOOKUP(D329,Results37!$F$3:$O$399,AA$1+1,FALSE)=1,"S"&amp;VLOOKUP(D329,Results37!$F$3:$O$399,AA$1,FALSE),VLOOKUP(D329,Results37!$F$3:$O$399,AA$1,FALSE)))</f>
        <v>13</v>
      </c>
      <c r="AB329" s="16">
        <f>IFERROR(VLOOKUP($D329,Results37!$F$3:$L$1396,AB$1,FALSE),"")</f>
        <v>7</v>
      </c>
      <c r="AC329" s="16" t="str">
        <f>IFERROR(VLOOKUP($D329,Results37!$F$3:$L$1396,AC$1,FALSE),"")</f>
        <v>Toyama Wind Dancers</v>
      </c>
      <c r="AD329" s="16" t="str">
        <f t="shared" si="29"/>
        <v/>
      </c>
      <c r="AE329" s="20" t="str">
        <f>IF(ISERROR(VLOOKUP($AC329&amp;"-"&amp;$F329&amp;" "&amp;G329,Bonuses!$B$1:$G$1006,4,FALSE)),"",INT(VLOOKUP($AC329&amp;"-"&amp;$F329&amp;" "&amp;$G329,Bonuses!$B$1:$G$1006,4,FALSE)))</f>
        <v/>
      </c>
      <c r="AF329" s="16" t="str">
        <f>IF(ISERROR(VLOOKUP($AC329&amp;"-"&amp;$F329,Bonuses!$B$1:$G$1006,5,FALSE)),"",IF(VLOOKUP($AC329&amp;"-"&amp;$F329,Bonuses!$B$1:$G$1006,5,FALSE)="","",VLOOKUP($AC329&amp;"-"&amp;$F329,Bonuses!$B$1:$G$1006,6,FALSE)&amp;" yrs, "&amp;VLOOKUP($AC329&amp;"-"&amp;$F329,Bonuses!$B$1:$G$1006,5,FALSE)))</f>
        <v/>
      </c>
    </row>
    <row r="330" spans="1:32" s="21" customFormat="1" x14ac:dyDescent="0.25">
      <c r="A330" s="21" t="s">
        <v>2383</v>
      </c>
      <c r="B330" s="21">
        <f t="shared" si="25"/>
        <v>1</v>
      </c>
      <c r="C330" s="21" t="str">
        <f t="shared" si="26"/>
        <v>P</v>
      </c>
      <c r="D330" s="17">
        <f>IF($C330="B",VLOOKUP($A330,Bat!$A$4:$BF$2320,D$1,FALSE),VLOOKUP($A330,Pit!$A$4:$BA$1686,D$2,FALSE))</f>
        <v>7405</v>
      </c>
      <c r="E330" s="16" t="str">
        <f>IF($C330="B",VLOOKUP($A330,Bat!$A$4:$BF$2320,E$1,FALSE),VLOOKUP($A330,Pit!$A$4:$BA$1686,E$2,FALSE))</f>
        <v>SP</v>
      </c>
      <c r="F330" s="16" t="str">
        <f>IF($C330="B",VLOOKUP($A330,Bat!$A$4:$BF$2320,F$1,FALSE),VLOOKUP($A330,Pit!$A$4:$BA$1686,F$2,FALSE))</f>
        <v>Félix</v>
      </c>
      <c r="G330" s="16" t="str">
        <f>IF($C330="B",VLOOKUP($A330,Bat!$A$4:$BF$2320,G$1,FALSE),VLOOKUP($A330,Pit!$A$4:$BA$1686,G$2,FALSE))</f>
        <v>Gómez</v>
      </c>
      <c r="H330" s="16">
        <f>IF($C330="B",VLOOKUP($A330,Bat!$A$4:$BF$2320,H$1,FALSE),VLOOKUP($A330,Pit!$A$4:$BA$1686,H$2,FALSE))</f>
        <v>18</v>
      </c>
      <c r="I330" s="16" t="str">
        <f>IF($C330="B",VLOOKUP($A330,Bat!$A$4:$BF$2320,I$1,FALSE),VLOOKUP($A330,Pit!$A$4:$BA$1686,I$2,FALSE))</f>
        <v>R</v>
      </c>
      <c r="J330" s="16" t="str">
        <f>IF($C330="B",VLOOKUP($A330,Bat!$A$4:$BF$2320,J$1,FALSE),VLOOKUP($A330,Pit!$A$4:$BA$1686,J$2,FALSE))</f>
        <v>R</v>
      </c>
      <c r="K330" s="16" t="str">
        <f>IF($C330="B",VLOOKUP($A330,Bat!$A$4:$BF$2320,K$1,FALSE),VLOOKUP($A330,Pit!$A$4:$BA$1686,K$2,FALSE))</f>
        <v>Normal</v>
      </c>
      <c r="L330" s="17" t="str">
        <f>IF($C330="B",VLOOKUP($A330,Bat!$A$4:$BF$2320,L$1,FALSE),VLOOKUP($A330,Pit!$A$4:$BA$1686,L$2,FALSE))</f>
        <v>High</v>
      </c>
      <c r="M330" s="16">
        <f>IF($C330="B",VLOOKUP($A330,Bat!$A$4:$BF$2320,M$1,FALSE),VLOOKUP($A330,Pit!$A$4:$BA$1686,M$2,FALSE))</f>
        <v>3</v>
      </c>
      <c r="N330" s="16">
        <f>IF($C330="B",VLOOKUP($A330,Bat!$A$4:$BF$2320,N$1,FALSE),VLOOKUP($A330,Pit!$A$4:$BA$1686,N$2,FALSE))</f>
        <v>3</v>
      </c>
      <c r="O330" s="16">
        <f>IF($C330="B",VLOOKUP($A330,Bat!$A$4:$BF$2320,O$1,FALSE),VLOOKUP($A330,Pit!$A$4:$BA$1686,O$2,FALSE))</f>
        <v>4</v>
      </c>
      <c r="P330" s="16" t="str">
        <f>IF($C330="B",VLOOKUP($A330,Bat!$A$4:$BF$2320,P$1,FALSE),VLOOKUP($A330,Pit!$A$4:$BA$1686,P$2,FALSE))</f>
        <v>88-90 Mph</v>
      </c>
      <c r="Q330" s="17">
        <f>IF($C330="B",VLOOKUP($A330,Bat!$A$4:$BF$2320,Q$1,FALSE),VLOOKUP($A330,Pit!$A$4:$BA$1686,Q$2,FALSE))</f>
        <v>8</v>
      </c>
      <c r="R330" s="18">
        <f>IF($C330="B",VLOOKUP($A330,Bat!$A$4:$BF$2320,R$1,FALSE),VLOOKUP($A330,Pit!$A$4:$BA$1686,R$2,FALSE))</f>
        <v>18.573155351897746</v>
      </c>
      <c r="S330" s="19">
        <f>IF($C330="B",VLOOKUP($A330,Bat!$A$4:$BF$2320,S$1,FALSE),VLOOKUP($A330,Pit!$A$4:$BA$1686,S$2,FALSE))</f>
        <v>0.57409902000553092</v>
      </c>
      <c r="T330" s="20" t="str">
        <f>IF($C330="B",VLOOKUP($A330,Bat!$A$4:$BF$2320,T$1,FALSE),VLOOKUP($A330,Pit!$A$4:$BA$1686,T$2,FALSE))</f>
        <v>$1.9m</v>
      </c>
      <c r="U330" s="17" t="str">
        <f>VLOOKUP(IF($C330="B",VLOOKUP($A330,Bat!$A$4:$AU$2320,U$1,FALSE),VLOOKUP($A330,Pit!$A$4:$BE$1686,U$2,FALSE)),COND!$A$35:$B$41,2,FALSE)</f>
        <v>??</v>
      </c>
      <c r="V330" s="21">
        <f>IF($C330="B",VLOOKUP($A330,Bat!$A$4:$AT$2284,46,FALSE),VLOOKUP($A330,Pit!$A$4:$BD$1664,56,FALSE))</f>
        <v>67</v>
      </c>
      <c r="W330" s="16">
        <f t="shared" si="27"/>
        <v>999</v>
      </c>
      <c r="X330" s="16"/>
      <c r="Y330" s="22">
        <f t="shared" si="28"/>
        <v>426</v>
      </c>
      <c r="Z330" s="16">
        <f>IFERROR(VLOOKUP($D330,Results37!$F$3:$L$1396,Z$1,FALSE),"")</f>
        <v>326</v>
      </c>
      <c r="AA330" s="47">
        <f>IF(ISERROR(VLOOKUP(D330,Results37!$F$3:$O$399,AA$1,FALSE)),"",IF(VLOOKUP(D330,Results37!$F$3:$O$399,AA$1+1,FALSE)=1,"S"&amp;VLOOKUP(D330,Results37!$F$3:$O$399,AA$1,FALSE),VLOOKUP(D330,Results37!$F$3:$O$399,AA$1,FALSE)))</f>
        <v>13</v>
      </c>
      <c r="AB330" s="16">
        <f>IFERROR(VLOOKUP($D330,Results37!$F$3:$L$1396,AB$1,FALSE),"")</f>
        <v>8</v>
      </c>
      <c r="AC330" s="16" t="str">
        <f>IFERROR(VLOOKUP($D330,Results37!$F$3:$L$1396,AC$1,FALSE),"")</f>
        <v>Reno Zephyrs</v>
      </c>
      <c r="AD330" s="16" t="str">
        <f t="shared" si="29"/>
        <v/>
      </c>
      <c r="AE330" s="20" t="str">
        <f>IF(ISERROR(VLOOKUP($AC330&amp;"-"&amp;$F330&amp;" "&amp;G330,Bonuses!$B$1:$G$1006,4,FALSE)),"",INT(VLOOKUP($AC330&amp;"-"&amp;$F330&amp;" "&amp;$G330,Bonuses!$B$1:$G$1006,4,FALSE)))</f>
        <v/>
      </c>
      <c r="AF330" s="16" t="str">
        <f>IF(ISERROR(VLOOKUP($AC330&amp;"-"&amp;$F330,Bonuses!$B$1:$G$1006,5,FALSE)),"",IF(VLOOKUP($AC330&amp;"-"&amp;$F330,Bonuses!$B$1:$G$1006,5,FALSE)="","",VLOOKUP($AC330&amp;"-"&amp;$F330,Bonuses!$B$1:$G$1006,6,FALSE)&amp;" yrs, "&amp;VLOOKUP($AC330&amp;"-"&amp;$F330,Bonuses!$B$1:$G$1006,5,FALSE)))</f>
        <v/>
      </c>
    </row>
    <row r="331" spans="1:32" s="21" customFormat="1" x14ac:dyDescent="0.25">
      <c r="A331" s="21" t="s">
        <v>2147</v>
      </c>
      <c r="B331" s="21">
        <f t="shared" si="25"/>
        <v>1</v>
      </c>
      <c r="C331" s="21" t="str">
        <f t="shared" si="26"/>
        <v>B</v>
      </c>
      <c r="D331" s="17">
        <f>IF($C331="B",VLOOKUP($A331,Bat!$A$4:$BF$2320,D$1,FALSE),VLOOKUP($A331,Pit!$A$4:$BA$1686,D$2,FALSE))</f>
        <v>3432</v>
      </c>
      <c r="E331" s="16" t="str">
        <f>IF($C331="B",VLOOKUP($A331,Bat!$A$4:$BF$2320,E$1,FALSE),VLOOKUP($A331,Pit!$A$4:$BA$1686,E$2,FALSE))</f>
        <v>3B</v>
      </c>
      <c r="F331" s="16" t="str">
        <f>IF($C331="B",VLOOKUP($A331,Bat!$A$4:$BF$2320,F$1,FALSE),VLOOKUP($A331,Pit!$A$4:$BA$1686,F$2,FALSE))</f>
        <v>José</v>
      </c>
      <c r="G331" s="16" t="str">
        <f>IF($C331="B",VLOOKUP($A331,Bat!$A$4:$BF$2320,G$1,FALSE),VLOOKUP($A331,Pit!$A$4:$BA$1686,G$2,FALSE))</f>
        <v>Guillén</v>
      </c>
      <c r="H331" s="16">
        <f>IF($C331="B",VLOOKUP($A331,Bat!$A$4:$BF$2320,H$1,FALSE),VLOOKUP($A331,Pit!$A$4:$BA$1686,H$2,FALSE))</f>
        <v>21</v>
      </c>
      <c r="I331" s="16" t="str">
        <f>IF($C331="B",VLOOKUP($A331,Bat!$A$4:$BF$2320,I$1,FALSE),VLOOKUP($A331,Pit!$A$4:$BA$1686,I$2,FALSE))</f>
        <v>R</v>
      </c>
      <c r="J331" s="16" t="str">
        <f>IF($C331="B",VLOOKUP($A331,Bat!$A$4:$BF$2320,J$1,FALSE),VLOOKUP($A331,Pit!$A$4:$BA$1686,J$2,FALSE))</f>
        <v>R</v>
      </c>
      <c r="K331" s="16" t="str">
        <f>IF($C331="B",VLOOKUP($A331,Bat!$A$4:$BF$2320,K$1,FALSE),VLOOKUP($A331,Pit!$A$4:$BA$1686,K$2,FALSE))</f>
        <v>Low</v>
      </c>
      <c r="L331" s="17" t="str">
        <f>IF($C331="B",VLOOKUP($A331,Bat!$A$4:$BF$2320,L$1,FALSE),VLOOKUP($A331,Pit!$A$4:$BA$1686,L$2,FALSE))</f>
        <v>Normal</v>
      </c>
      <c r="M331" s="16">
        <f>IF($C331="B",VLOOKUP($A331,Bat!$A$4:$BF$2320,M$1,FALSE),VLOOKUP($A331,Pit!$A$4:$BA$1686,M$2,FALSE))</f>
        <v>2</v>
      </c>
      <c r="N331" s="16">
        <f>IF($C331="B",VLOOKUP($A331,Bat!$A$4:$BF$2320,N$1,FALSE),VLOOKUP($A331,Pit!$A$4:$BA$1686,N$2,FALSE))</f>
        <v>4</v>
      </c>
      <c r="O331" s="16">
        <f>IF($C331="B",VLOOKUP($A331,Bat!$A$4:$BF$2320,O$1,FALSE),VLOOKUP($A331,Pit!$A$4:$BA$1686,O$2,FALSE))</f>
        <v>3</v>
      </c>
      <c r="P331" s="16">
        <f>IF($C331="B",VLOOKUP($A331,Bat!$A$4:$BF$2320,P$1,FALSE),VLOOKUP($A331,Pit!$A$4:$BA$1686,P$2,FALSE))</f>
        <v>3</v>
      </c>
      <c r="Q331" s="17">
        <f>IF($C331="B",VLOOKUP($A331,Bat!$A$4:$BF$2320,Q$1,FALSE),VLOOKUP($A331,Pit!$A$4:$BA$1686,Q$2,FALSE))</f>
        <v>3</v>
      </c>
      <c r="R331" s="18">
        <f>IF($C331="B",VLOOKUP($A331,Bat!$A$4:$BF$2320,R$1,FALSE),VLOOKUP($A331,Pit!$A$4:$BA$1686,R$2,FALSE))</f>
        <v>-3.945086955847259</v>
      </c>
      <c r="S331" s="19">
        <f>IF($C331="B",VLOOKUP($A331,Bat!$A$4:$BF$2320,S$1,FALSE),VLOOKUP($A331,Pit!$A$4:$BA$1686,S$2,FALSE))</f>
        <v>-0.14781849001262204</v>
      </c>
      <c r="T331" s="20" t="str">
        <f>IF($C331="B",VLOOKUP($A331,Bat!$A$4:$BF$2320,T$1,FALSE),VLOOKUP($A331,Pit!$A$4:$BA$1686,T$2,FALSE))</f>
        <v>$200k</v>
      </c>
      <c r="U331" s="17" t="str">
        <f>VLOOKUP(IF($C331="B",VLOOKUP($A331,Bat!$A$4:$AU$2320,U$1,FALSE),VLOOKUP($A331,Pit!$A$4:$BE$1686,U$2,FALSE)),COND!$A$35:$B$41,2,FALSE)</f>
        <v>??</v>
      </c>
      <c r="V331" s="21">
        <f>IF($C331="B",VLOOKUP($A331,Bat!$A$4:$AT$2284,46,FALSE),VLOOKUP($A331,Pit!$A$4:$BD$1664,56,FALSE))</f>
        <v>379</v>
      </c>
      <c r="W331" s="16">
        <f t="shared" si="27"/>
        <v>999</v>
      </c>
      <c r="X331" s="16"/>
      <c r="Y331" s="22">
        <f t="shared" si="28"/>
        <v>803</v>
      </c>
      <c r="Z331" s="16">
        <f>IFERROR(VLOOKUP($D331,Results37!$F$3:$L$1396,Z$1,FALSE),"")</f>
        <v>327</v>
      </c>
      <c r="AA331" s="47">
        <f>IF(ISERROR(VLOOKUP(D331,Results37!$F$3:$O$399,AA$1,FALSE)),"",IF(VLOOKUP(D331,Results37!$F$3:$O$399,AA$1+1,FALSE)=1,"S"&amp;VLOOKUP(D331,Results37!$F$3:$O$399,AA$1,FALSE),VLOOKUP(D331,Results37!$F$3:$O$399,AA$1,FALSE)))</f>
        <v>13</v>
      </c>
      <c r="AB331" s="16">
        <f>IFERROR(VLOOKUP($D331,Results37!$F$3:$L$1396,AB$1,FALSE),"")</f>
        <v>9</v>
      </c>
      <c r="AC331" s="16" t="str">
        <f>IFERROR(VLOOKUP($D331,Results37!$F$3:$L$1396,AC$1,FALSE),"")</f>
        <v>Palm Springs Codgers</v>
      </c>
      <c r="AD331" s="16" t="str">
        <f t="shared" si="29"/>
        <v/>
      </c>
      <c r="AE331" s="20" t="str">
        <f>IF(ISERROR(VLOOKUP($AC331&amp;"-"&amp;$F331&amp;" "&amp;G331,Bonuses!$B$1:$G$1006,4,FALSE)),"",INT(VLOOKUP($AC331&amp;"-"&amp;$F331&amp;" "&amp;$G331,Bonuses!$B$1:$G$1006,4,FALSE)))</f>
        <v/>
      </c>
      <c r="AF331" s="16" t="str">
        <f>IF(ISERROR(VLOOKUP($AC331&amp;"-"&amp;$F331,Bonuses!$B$1:$G$1006,5,FALSE)),"",IF(VLOOKUP($AC331&amp;"-"&amp;$F331,Bonuses!$B$1:$G$1006,5,FALSE)="","",VLOOKUP($AC331&amp;"-"&amp;$F331,Bonuses!$B$1:$G$1006,6,FALSE)&amp;" yrs, "&amp;VLOOKUP($AC331&amp;"-"&amp;$F331,Bonuses!$B$1:$G$1006,5,FALSE)))</f>
        <v/>
      </c>
    </row>
    <row r="332" spans="1:32" s="21" customFormat="1" x14ac:dyDescent="0.25">
      <c r="A332" s="21" t="s">
        <v>1921</v>
      </c>
      <c r="B332" s="21">
        <f t="shared" si="25"/>
        <v>1</v>
      </c>
      <c r="C332" s="21" t="str">
        <f t="shared" si="26"/>
        <v>B</v>
      </c>
      <c r="D332" s="17">
        <f>IF($C332="B",VLOOKUP($A332,Bat!$A$4:$BF$2320,D$1,FALSE),VLOOKUP($A332,Pit!$A$4:$BA$1686,D$2,FALSE))</f>
        <v>11160</v>
      </c>
      <c r="E332" s="16" t="str">
        <f>IF($C332="B",VLOOKUP($A332,Bat!$A$4:$BF$2320,E$1,FALSE),VLOOKUP($A332,Pit!$A$4:$BA$1686,E$2,FALSE))</f>
        <v>3B</v>
      </c>
      <c r="F332" s="16" t="str">
        <f>IF($C332="B",VLOOKUP($A332,Bat!$A$4:$BF$2320,F$1,FALSE),VLOOKUP($A332,Pit!$A$4:$BA$1686,F$2,FALSE))</f>
        <v>Frank</v>
      </c>
      <c r="G332" s="16" t="str">
        <f>IF($C332="B",VLOOKUP($A332,Bat!$A$4:$BF$2320,G$1,FALSE),VLOOKUP($A332,Pit!$A$4:$BA$1686,G$2,FALSE))</f>
        <v>van der Kamp</v>
      </c>
      <c r="H332" s="16">
        <f>IF($C332="B",VLOOKUP($A332,Bat!$A$4:$BF$2320,H$1,FALSE),VLOOKUP($A332,Pit!$A$4:$BA$1686,H$2,FALSE))</f>
        <v>21</v>
      </c>
      <c r="I332" s="16" t="str">
        <f>IF($C332="B",VLOOKUP($A332,Bat!$A$4:$BF$2320,I$1,FALSE),VLOOKUP($A332,Pit!$A$4:$BA$1686,I$2,FALSE))</f>
        <v>R</v>
      </c>
      <c r="J332" s="16" t="str">
        <f>IF($C332="B",VLOOKUP($A332,Bat!$A$4:$BF$2320,J$1,FALSE),VLOOKUP($A332,Pit!$A$4:$BA$1686,J$2,FALSE))</f>
        <v>R</v>
      </c>
      <c r="K332" s="16" t="str">
        <f>IF($C332="B",VLOOKUP($A332,Bat!$A$4:$BF$2320,K$1,FALSE),VLOOKUP($A332,Pit!$A$4:$BA$1686,K$2,FALSE))</f>
        <v>Low</v>
      </c>
      <c r="L332" s="17" t="str">
        <f>IF($C332="B",VLOOKUP($A332,Bat!$A$4:$BF$2320,L$1,FALSE),VLOOKUP($A332,Pit!$A$4:$BA$1686,L$2,FALSE))</f>
        <v>Normal</v>
      </c>
      <c r="M332" s="16">
        <f>IF($C332="B",VLOOKUP($A332,Bat!$A$4:$BF$2320,M$1,FALSE),VLOOKUP($A332,Pit!$A$4:$BA$1686,M$2,FALSE))</f>
        <v>4</v>
      </c>
      <c r="N332" s="16">
        <f>IF($C332="B",VLOOKUP($A332,Bat!$A$4:$BF$2320,N$1,FALSE),VLOOKUP($A332,Pit!$A$4:$BA$1686,N$2,FALSE))</f>
        <v>2</v>
      </c>
      <c r="O332" s="16">
        <f>IF($C332="B",VLOOKUP($A332,Bat!$A$4:$BF$2320,O$1,FALSE),VLOOKUP($A332,Pit!$A$4:$BA$1686,O$2,FALSE))</f>
        <v>1</v>
      </c>
      <c r="P332" s="16">
        <f>IF($C332="B",VLOOKUP($A332,Bat!$A$4:$BF$2320,P$1,FALSE),VLOOKUP($A332,Pit!$A$4:$BA$1686,P$2,FALSE))</f>
        <v>5</v>
      </c>
      <c r="Q332" s="17">
        <f>IF($C332="B",VLOOKUP($A332,Bat!$A$4:$BF$2320,Q$1,FALSE),VLOOKUP($A332,Pit!$A$4:$BA$1686,Q$2,FALSE))</f>
        <v>5</v>
      </c>
      <c r="R332" s="18">
        <f>IF($C332="B",VLOOKUP($A332,Bat!$A$4:$BF$2320,R$1,FALSE),VLOOKUP($A332,Pit!$A$4:$BA$1686,R$2,FALSE))</f>
        <v>5.8950937804498347</v>
      </c>
      <c r="S332" s="19">
        <f>IF($C332="B",VLOOKUP($A332,Bat!$A$4:$BF$2320,S$1,FALSE),VLOOKUP($A332,Pit!$A$4:$BA$1686,S$2,FALSE))</f>
        <v>1.2551592828944169</v>
      </c>
      <c r="T332" s="20" t="str">
        <f>IF($C332="B",VLOOKUP($A332,Bat!$A$4:$BF$2320,T$1,FALSE),VLOOKUP($A332,Pit!$A$4:$BA$1686,T$2,FALSE))</f>
        <v>$180k</v>
      </c>
      <c r="U332" s="17" t="str">
        <f>VLOOKUP(IF($C332="B",VLOOKUP($A332,Bat!$A$4:$AU$2320,U$1,FALSE),VLOOKUP($A332,Pit!$A$4:$BE$1686,U$2,FALSE)),COND!$A$35:$B$41,2,FALSE)</f>
        <v>??</v>
      </c>
      <c r="V332" s="21">
        <f>IF($C332="B",VLOOKUP($A332,Bat!$A$4:$AT$2284,46,FALSE),VLOOKUP($A332,Pit!$A$4:$BD$1664,56,FALSE))</f>
        <v>163</v>
      </c>
      <c r="W332" s="16">
        <f t="shared" si="27"/>
        <v>999</v>
      </c>
      <c r="X332" s="16"/>
      <c r="Y332" s="22">
        <f t="shared" si="28"/>
        <v>228</v>
      </c>
      <c r="Z332" s="16">
        <f>IFERROR(VLOOKUP($D332,Results37!$F$3:$L$1396,Z$1,FALSE),"")</f>
        <v>328</v>
      </c>
      <c r="AA332" s="47">
        <f>IF(ISERROR(VLOOKUP(D332,Results37!$F$3:$O$399,AA$1,FALSE)),"",IF(VLOOKUP(D332,Results37!$F$3:$O$399,AA$1+1,FALSE)=1,"S"&amp;VLOOKUP(D332,Results37!$F$3:$O$399,AA$1,FALSE),VLOOKUP(D332,Results37!$F$3:$O$399,AA$1,FALSE)))</f>
        <v>13</v>
      </c>
      <c r="AB332" s="16">
        <f>IFERROR(VLOOKUP($D332,Results37!$F$3:$L$1396,AB$1,FALSE),"")</f>
        <v>10</v>
      </c>
      <c r="AC332" s="16" t="str">
        <f>IFERROR(VLOOKUP($D332,Results37!$F$3:$L$1396,AC$1,FALSE),"")</f>
        <v>New Orleans Trendsetters</v>
      </c>
      <c r="AD332" s="16" t="str">
        <f t="shared" si="29"/>
        <v/>
      </c>
      <c r="AE332" s="20" t="str">
        <f>IF(ISERROR(VLOOKUP($AC332&amp;"-"&amp;$F332&amp;" "&amp;G332,Bonuses!$B$1:$G$1006,4,FALSE)),"",INT(VLOOKUP($AC332&amp;"-"&amp;$F332&amp;" "&amp;$G332,Bonuses!$B$1:$G$1006,4,FALSE)))</f>
        <v/>
      </c>
      <c r="AF332" s="16" t="str">
        <f>IF(ISERROR(VLOOKUP($AC332&amp;"-"&amp;$F332,Bonuses!$B$1:$G$1006,5,FALSE)),"",IF(VLOOKUP($AC332&amp;"-"&amp;$F332,Bonuses!$B$1:$G$1006,5,FALSE)="","",VLOOKUP($AC332&amp;"-"&amp;$F332,Bonuses!$B$1:$G$1006,6,FALSE)&amp;" yrs, "&amp;VLOOKUP($AC332&amp;"-"&amp;$F332,Bonuses!$B$1:$G$1006,5,FALSE)))</f>
        <v/>
      </c>
    </row>
    <row r="333" spans="1:32" s="21" customFormat="1" x14ac:dyDescent="0.25">
      <c r="A333" s="21" t="s">
        <v>2018</v>
      </c>
      <c r="B333" s="21">
        <f t="shared" si="25"/>
        <v>1</v>
      </c>
      <c r="C333" s="21" t="str">
        <f t="shared" si="26"/>
        <v>B</v>
      </c>
      <c r="D333" s="17">
        <f>IF($C333="B",VLOOKUP($A333,Bat!$A$4:$BF$2320,D$1,FALSE),VLOOKUP($A333,Pit!$A$4:$BA$1686,D$2,FALSE))</f>
        <v>1116</v>
      </c>
      <c r="E333" s="16" t="str">
        <f>IF($C333="B",VLOOKUP($A333,Bat!$A$4:$BF$2320,E$1,FALSE),VLOOKUP($A333,Pit!$A$4:$BA$1686,E$2,FALSE))</f>
        <v>C</v>
      </c>
      <c r="F333" s="16" t="str">
        <f>IF($C333="B",VLOOKUP($A333,Bat!$A$4:$BF$2320,F$1,FALSE),VLOOKUP($A333,Pit!$A$4:$BA$1686,F$2,FALSE))</f>
        <v>Larry</v>
      </c>
      <c r="G333" s="16" t="str">
        <f>IF($C333="B",VLOOKUP($A333,Bat!$A$4:$BF$2320,G$1,FALSE),VLOOKUP($A333,Pit!$A$4:$BA$1686,G$2,FALSE))</f>
        <v>Wagner</v>
      </c>
      <c r="H333" s="16">
        <f>IF($C333="B",VLOOKUP($A333,Bat!$A$4:$BF$2320,H$1,FALSE),VLOOKUP($A333,Pit!$A$4:$BA$1686,H$2,FALSE))</f>
        <v>18</v>
      </c>
      <c r="I333" s="16" t="str">
        <f>IF($C333="B",VLOOKUP($A333,Bat!$A$4:$BF$2320,I$1,FALSE),VLOOKUP($A333,Pit!$A$4:$BA$1686,I$2,FALSE))</f>
        <v>R</v>
      </c>
      <c r="J333" s="16" t="str">
        <f>IF($C333="B",VLOOKUP($A333,Bat!$A$4:$BF$2320,J$1,FALSE),VLOOKUP($A333,Pit!$A$4:$BA$1686,J$2,FALSE))</f>
        <v>R</v>
      </c>
      <c r="K333" s="16" t="str">
        <f>IF($C333="B",VLOOKUP($A333,Bat!$A$4:$BF$2320,K$1,FALSE),VLOOKUP($A333,Pit!$A$4:$BA$1686,K$2,FALSE))</f>
        <v>Normal</v>
      </c>
      <c r="L333" s="17" t="str">
        <f>IF($C333="B",VLOOKUP($A333,Bat!$A$4:$BF$2320,L$1,FALSE),VLOOKUP($A333,Pit!$A$4:$BA$1686,L$2,FALSE))</f>
        <v>Normal</v>
      </c>
      <c r="M333" s="16">
        <f>IF($C333="B",VLOOKUP($A333,Bat!$A$4:$BF$2320,M$1,FALSE),VLOOKUP($A333,Pit!$A$4:$BA$1686,M$2,FALSE))</f>
        <v>6</v>
      </c>
      <c r="N333" s="16">
        <f>IF($C333="B",VLOOKUP($A333,Bat!$A$4:$BF$2320,N$1,FALSE),VLOOKUP($A333,Pit!$A$4:$BA$1686,N$2,FALSE))</f>
        <v>3</v>
      </c>
      <c r="O333" s="16">
        <f>IF($C333="B",VLOOKUP($A333,Bat!$A$4:$BF$2320,O$1,FALSE),VLOOKUP($A333,Pit!$A$4:$BA$1686,O$2,FALSE))</f>
        <v>3</v>
      </c>
      <c r="P333" s="16">
        <f>IF($C333="B",VLOOKUP($A333,Bat!$A$4:$BF$2320,P$1,FALSE),VLOOKUP($A333,Pit!$A$4:$BA$1686,P$2,FALSE))</f>
        <v>4</v>
      </c>
      <c r="Q333" s="17">
        <f>IF($C333="B",VLOOKUP($A333,Bat!$A$4:$BF$2320,Q$1,FALSE),VLOOKUP($A333,Pit!$A$4:$BA$1686,Q$2,FALSE))</f>
        <v>1</v>
      </c>
      <c r="R333" s="18">
        <f>IF($C333="B",VLOOKUP($A333,Bat!$A$4:$BF$2320,R$1,FALSE),VLOOKUP($A333,Pit!$A$4:$BA$1686,R$2,FALSE))</f>
        <v>11.58635839497617</v>
      </c>
      <c r="S333" s="19">
        <f>IF($C333="B",VLOOKUP($A333,Bat!$A$4:$BF$2320,S$1,FALSE),VLOOKUP($A333,Pit!$A$4:$BA$1686,S$2,FALSE))</f>
        <v>2.0665994350513661</v>
      </c>
      <c r="T333" s="20" t="str">
        <f>IF($C333="B",VLOOKUP($A333,Bat!$A$4:$BF$2320,T$1,FALSE),VLOOKUP($A333,Pit!$A$4:$BA$1686,T$2,FALSE))</f>
        <v>$190k</v>
      </c>
      <c r="U333" s="17" t="str">
        <f>VLOOKUP(IF($C333="B",VLOOKUP($A333,Bat!$A$4:$AU$2320,U$1,FALSE),VLOOKUP($A333,Pit!$A$4:$BE$1686,U$2,FALSE)),COND!$A$35:$B$41,2,FALSE)</f>
        <v>??</v>
      </c>
      <c r="V333" s="21">
        <f>IF($C333="B",VLOOKUP($A333,Bat!$A$4:$AT$2284,46,FALSE),VLOOKUP($A333,Pit!$A$4:$BD$1664,56,FALSE))</f>
        <v>60</v>
      </c>
      <c r="W333" s="16">
        <f t="shared" si="27"/>
        <v>999</v>
      </c>
      <c r="X333" s="16"/>
      <c r="Y333" s="22">
        <f t="shared" si="28"/>
        <v>90</v>
      </c>
      <c r="Z333" s="16">
        <f>IFERROR(VLOOKUP($D333,Results37!$F$3:$L$1396,Z$1,FALSE),"")</f>
        <v>329</v>
      </c>
      <c r="AA333" s="47">
        <f>IF(ISERROR(VLOOKUP(D333,Results37!$F$3:$O$399,AA$1,FALSE)),"",IF(VLOOKUP(D333,Results37!$F$3:$O$399,AA$1+1,FALSE)=1,"S"&amp;VLOOKUP(D333,Results37!$F$3:$O$399,AA$1,FALSE),VLOOKUP(D333,Results37!$F$3:$O$399,AA$1,FALSE)))</f>
        <v>13</v>
      </c>
      <c r="AB333" s="16">
        <f>IFERROR(VLOOKUP($D333,Results37!$F$3:$L$1396,AB$1,FALSE),"")</f>
        <v>11</v>
      </c>
      <c r="AC333" s="16" t="str">
        <f>IFERROR(VLOOKUP($D333,Results37!$F$3:$L$1396,AC$1,FALSE),"")</f>
        <v>Neo-Tokyo Akira</v>
      </c>
      <c r="AD333" s="16" t="str">
        <f t="shared" si="29"/>
        <v/>
      </c>
      <c r="AE333" s="20" t="str">
        <f>IF(ISERROR(VLOOKUP($AC333&amp;"-"&amp;$F333&amp;" "&amp;G333,Bonuses!$B$1:$G$1006,4,FALSE)),"",INT(VLOOKUP($AC333&amp;"-"&amp;$F333&amp;" "&amp;$G333,Bonuses!$B$1:$G$1006,4,FALSE)))</f>
        <v/>
      </c>
      <c r="AF333" s="16" t="str">
        <f>IF(ISERROR(VLOOKUP($AC333&amp;"-"&amp;$F333,Bonuses!$B$1:$G$1006,5,FALSE)),"",IF(VLOOKUP($AC333&amp;"-"&amp;$F333,Bonuses!$B$1:$G$1006,5,FALSE)="","",VLOOKUP($AC333&amp;"-"&amp;$F333,Bonuses!$B$1:$G$1006,6,FALSE)&amp;" yrs, "&amp;VLOOKUP($AC333&amp;"-"&amp;$F333,Bonuses!$B$1:$G$1006,5,FALSE)))</f>
        <v/>
      </c>
    </row>
    <row r="334" spans="1:32" s="21" customFormat="1" x14ac:dyDescent="0.25">
      <c r="A334" s="21" t="s">
        <v>2485</v>
      </c>
      <c r="B334" s="21">
        <f t="shared" si="25"/>
        <v>1</v>
      </c>
      <c r="C334" s="21" t="str">
        <f t="shared" si="26"/>
        <v>P</v>
      </c>
      <c r="D334" s="17">
        <f>IF($C334="B",VLOOKUP($A334,Bat!$A$4:$BF$2320,D$1,FALSE),VLOOKUP($A334,Pit!$A$4:$BA$1686,D$2,FALSE))</f>
        <v>13658</v>
      </c>
      <c r="E334" s="16" t="str">
        <f>IF($C334="B",VLOOKUP($A334,Bat!$A$4:$BF$2320,E$1,FALSE),VLOOKUP($A334,Pit!$A$4:$BA$1686,E$2,FALSE))</f>
        <v>RP</v>
      </c>
      <c r="F334" s="16" t="str">
        <f>IF($C334="B",VLOOKUP($A334,Bat!$A$4:$BF$2320,F$1,FALSE),VLOOKUP($A334,Pit!$A$4:$BA$1686,F$2,FALSE))</f>
        <v>Steve</v>
      </c>
      <c r="G334" s="16" t="str">
        <f>IF($C334="B",VLOOKUP($A334,Bat!$A$4:$BF$2320,G$1,FALSE),VLOOKUP($A334,Pit!$A$4:$BA$1686,G$2,FALSE))</f>
        <v>Cruz</v>
      </c>
      <c r="H334" s="16">
        <f>IF($C334="B",VLOOKUP($A334,Bat!$A$4:$BF$2320,H$1,FALSE),VLOOKUP($A334,Pit!$A$4:$BA$1686,H$2,FALSE))</f>
        <v>23</v>
      </c>
      <c r="I334" s="16" t="str">
        <f>IF($C334="B",VLOOKUP($A334,Bat!$A$4:$BF$2320,I$1,FALSE),VLOOKUP($A334,Pit!$A$4:$BA$1686,I$2,FALSE))</f>
        <v>L</v>
      </c>
      <c r="J334" s="16" t="str">
        <f>IF($C334="B",VLOOKUP($A334,Bat!$A$4:$BF$2320,J$1,FALSE),VLOOKUP($A334,Pit!$A$4:$BA$1686,J$2,FALSE))</f>
        <v>L</v>
      </c>
      <c r="K334" s="16" t="str">
        <f>IF($C334="B",VLOOKUP($A334,Bat!$A$4:$BF$2320,K$1,FALSE),VLOOKUP($A334,Pit!$A$4:$BA$1686,K$2,FALSE))</f>
        <v>Low</v>
      </c>
      <c r="L334" s="17" t="str">
        <f>IF($C334="B",VLOOKUP($A334,Bat!$A$4:$BF$2320,L$1,FALSE),VLOOKUP($A334,Pit!$A$4:$BA$1686,L$2,FALSE))</f>
        <v>Normal</v>
      </c>
      <c r="M334" s="16">
        <f>IF($C334="B",VLOOKUP($A334,Bat!$A$4:$BF$2320,M$1,FALSE),VLOOKUP($A334,Pit!$A$4:$BA$1686,M$2,FALSE))</f>
        <v>4</v>
      </c>
      <c r="N334" s="16">
        <f>IF($C334="B",VLOOKUP($A334,Bat!$A$4:$BF$2320,N$1,FALSE),VLOOKUP($A334,Pit!$A$4:$BA$1686,N$2,FALSE))</f>
        <v>2</v>
      </c>
      <c r="O334" s="16">
        <f>IF($C334="B",VLOOKUP($A334,Bat!$A$4:$BF$2320,O$1,FALSE),VLOOKUP($A334,Pit!$A$4:$BA$1686,O$2,FALSE))</f>
        <v>4</v>
      </c>
      <c r="P334" s="16" t="str">
        <f>IF($C334="B",VLOOKUP($A334,Bat!$A$4:$BF$2320,P$1,FALSE),VLOOKUP($A334,Pit!$A$4:$BA$1686,P$2,FALSE))</f>
        <v>89-91 Mph</v>
      </c>
      <c r="Q334" s="17">
        <f>IF($C334="B",VLOOKUP($A334,Bat!$A$4:$BF$2320,Q$1,FALSE),VLOOKUP($A334,Pit!$A$4:$BA$1686,Q$2,FALSE))</f>
        <v>10</v>
      </c>
      <c r="R334" s="18">
        <f>IF($C334="B",VLOOKUP($A334,Bat!$A$4:$BF$2320,R$1,FALSE),VLOOKUP($A334,Pit!$A$4:$BA$1686,R$2,FALSE))</f>
        <v>17.8346881564946</v>
      </c>
      <c r="S334" s="19">
        <f>IF($C334="B",VLOOKUP($A334,Bat!$A$4:$BF$2320,S$1,FALSE),VLOOKUP($A334,Pit!$A$4:$BA$1686,S$2,FALSE))</f>
        <v>0.50922464353754848</v>
      </c>
      <c r="T334" s="20" t="str">
        <f>IF($C334="B",VLOOKUP($A334,Bat!$A$4:$BF$2320,T$1,FALSE),VLOOKUP($A334,Pit!$A$4:$BA$1686,T$2,FALSE))</f>
        <v>Slot</v>
      </c>
      <c r="U334" s="17" t="str">
        <f>VLOOKUP(IF($C334="B",VLOOKUP($A334,Bat!$A$4:$AU$2320,U$1,FALSE),VLOOKUP($A334,Pit!$A$4:$BE$1686,U$2,FALSE)),COND!$A$35:$B$41,2,FALSE)</f>
        <v>??</v>
      </c>
      <c r="V334" s="21">
        <f>IF($C334="B",VLOOKUP($A334,Bat!$A$4:$AT$2284,46,FALSE),VLOOKUP($A334,Pit!$A$4:$BD$1664,56,FALSE))</f>
        <v>371</v>
      </c>
      <c r="W334" s="16">
        <f t="shared" si="27"/>
        <v>371</v>
      </c>
      <c r="X334" s="16"/>
      <c r="Y334" s="22">
        <f t="shared" si="28"/>
        <v>466</v>
      </c>
      <c r="Z334" s="16">
        <f>IFERROR(VLOOKUP($D334,Results37!$F$3:$L$1396,Z$1,FALSE),"")</f>
        <v>330</v>
      </c>
      <c r="AA334" s="47">
        <f>IF(ISERROR(VLOOKUP(D334,Results37!$F$3:$O$399,AA$1,FALSE)),"",IF(VLOOKUP(D334,Results37!$F$3:$O$399,AA$1+1,FALSE)=1,"S"&amp;VLOOKUP(D334,Results37!$F$3:$O$399,AA$1,FALSE),VLOOKUP(D334,Results37!$F$3:$O$399,AA$1,FALSE)))</f>
        <v>13</v>
      </c>
      <c r="AB334" s="16">
        <f>IFERROR(VLOOKUP($D334,Results37!$F$3:$L$1396,AB$1,FALSE),"")</f>
        <v>12</v>
      </c>
      <c r="AC334" s="16" t="str">
        <f>IFERROR(VLOOKUP($D334,Results37!$F$3:$L$1396,AC$1,FALSE),"")</f>
        <v>Bakersfield Bears</v>
      </c>
      <c r="AD334" s="16" t="str">
        <f t="shared" si="29"/>
        <v/>
      </c>
      <c r="AE334" s="20" t="str">
        <f>IF(ISERROR(VLOOKUP($AC334&amp;"-"&amp;$F334&amp;" "&amp;G334,Bonuses!$B$1:$G$1006,4,FALSE)),"",INT(VLOOKUP($AC334&amp;"-"&amp;$F334&amp;" "&amp;$G334,Bonuses!$B$1:$G$1006,4,FALSE)))</f>
        <v/>
      </c>
      <c r="AF334" s="16" t="str">
        <f>IF(ISERROR(VLOOKUP($AC334&amp;"-"&amp;$F334,Bonuses!$B$1:$G$1006,5,FALSE)),"",IF(VLOOKUP($AC334&amp;"-"&amp;$F334,Bonuses!$B$1:$G$1006,5,FALSE)="","",VLOOKUP($AC334&amp;"-"&amp;$F334,Bonuses!$B$1:$G$1006,6,FALSE)&amp;" yrs, "&amp;VLOOKUP($AC334&amp;"-"&amp;$F334,Bonuses!$B$1:$G$1006,5,FALSE)))</f>
        <v/>
      </c>
    </row>
    <row r="335" spans="1:32" s="21" customFormat="1" x14ac:dyDescent="0.25">
      <c r="A335" s="21" t="s">
        <v>2323</v>
      </c>
      <c r="B335" s="21">
        <f t="shared" si="25"/>
        <v>1</v>
      </c>
      <c r="C335" s="21" t="str">
        <f t="shared" si="26"/>
        <v>P</v>
      </c>
      <c r="D335" s="17">
        <f>IF($C335="B",VLOOKUP($A335,Bat!$A$4:$BF$2320,D$1,FALSE),VLOOKUP($A335,Pit!$A$4:$BA$1686,D$2,FALSE))</f>
        <v>2196</v>
      </c>
      <c r="E335" s="16" t="str">
        <f>IF($C335="B",VLOOKUP($A335,Bat!$A$4:$BF$2320,E$1,FALSE),VLOOKUP($A335,Pit!$A$4:$BA$1686,E$2,FALSE))</f>
        <v>SP</v>
      </c>
      <c r="F335" s="16" t="str">
        <f>IF($C335="B",VLOOKUP($A335,Bat!$A$4:$BF$2320,F$1,FALSE),VLOOKUP($A335,Pit!$A$4:$BA$1686,F$2,FALSE))</f>
        <v>Ken</v>
      </c>
      <c r="G335" s="16" t="str">
        <f>IF($C335="B",VLOOKUP($A335,Bat!$A$4:$BF$2320,G$1,FALSE),VLOOKUP($A335,Pit!$A$4:$BA$1686,G$2,FALSE))</f>
        <v>Lee</v>
      </c>
      <c r="H335" s="16">
        <f>IF($C335="B",VLOOKUP($A335,Bat!$A$4:$BF$2320,H$1,FALSE),VLOOKUP($A335,Pit!$A$4:$BA$1686,H$2,FALSE))</f>
        <v>18</v>
      </c>
      <c r="I335" s="16" t="str">
        <f>IF($C335="B",VLOOKUP($A335,Bat!$A$4:$BF$2320,I$1,FALSE),VLOOKUP($A335,Pit!$A$4:$BA$1686,I$2,FALSE))</f>
        <v>R</v>
      </c>
      <c r="J335" s="16" t="str">
        <f>IF($C335="B",VLOOKUP($A335,Bat!$A$4:$BF$2320,J$1,FALSE),VLOOKUP($A335,Pit!$A$4:$BA$1686,J$2,FALSE))</f>
        <v>R</v>
      </c>
      <c r="K335" s="16" t="str">
        <f>IF($C335="B",VLOOKUP($A335,Bat!$A$4:$BF$2320,K$1,FALSE),VLOOKUP($A335,Pit!$A$4:$BA$1686,K$2,FALSE))</f>
        <v>Low</v>
      </c>
      <c r="L335" s="17" t="str">
        <f>IF($C335="B",VLOOKUP($A335,Bat!$A$4:$BF$2320,L$1,FALSE),VLOOKUP($A335,Pit!$A$4:$BA$1686,L$2,FALSE))</f>
        <v>Normal</v>
      </c>
      <c r="M335" s="16">
        <f>IF($C335="B",VLOOKUP($A335,Bat!$A$4:$BF$2320,M$1,FALSE),VLOOKUP($A335,Pit!$A$4:$BA$1686,M$2,FALSE))</f>
        <v>6</v>
      </c>
      <c r="N335" s="16">
        <f>IF($C335="B",VLOOKUP($A335,Bat!$A$4:$BF$2320,N$1,FALSE),VLOOKUP($A335,Pit!$A$4:$BA$1686,N$2,FALSE))</f>
        <v>2</v>
      </c>
      <c r="O335" s="16">
        <f>IF($C335="B",VLOOKUP($A335,Bat!$A$4:$BF$2320,O$1,FALSE),VLOOKUP($A335,Pit!$A$4:$BA$1686,O$2,FALSE))</f>
        <v>3</v>
      </c>
      <c r="P335" s="16" t="str">
        <f>IF($C335="B",VLOOKUP($A335,Bat!$A$4:$BF$2320,P$1,FALSE),VLOOKUP($A335,Pit!$A$4:$BA$1686,P$2,FALSE))</f>
        <v>88-90 Mph</v>
      </c>
      <c r="Q335" s="17">
        <f>IF($C335="B",VLOOKUP($A335,Bat!$A$4:$BF$2320,Q$1,FALSE),VLOOKUP($A335,Pit!$A$4:$BA$1686,Q$2,FALSE))</f>
        <v>10</v>
      </c>
      <c r="R335" s="18">
        <f>IF($C335="B",VLOOKUP($A335,Bat!$A$4:$BF$2320,R$1,FALSE),VLOOKUP($A335,Pit!$A$4:$BA$1686,R$2,FALSE))</f>
        <v>24.024589172764838</v>
      </c>
      <c r="S335" s="19">
        <f>IF($C335="B",VLOOKUP($A335,Bat!$A$4:$BF$2320,S$1,FALSE),VLOOKUP($A335,Pit!$A$4:$BA$1686,S$2,FALSE))</f>
        <v>1.0530077273749268</v>
      </c>
      <c r="T335" s="20" t="str">
        <f>IF($C335="B",VLOOKUP($A335,Bat!$A$4:$BF$2320,T$1,FALSE),VLOOKUP($A335,Pit!$A$4:$BA$1686,T$2,FALSE))</f>
        <v>$1.9m</v>
      </c>
      <c r="U335" s="17" t="str">
        <f>VLOOKUP(IF($C335="B",VLOOKUP($A335,Bat!$A$4:$AU$2320,U$1,FALSE),VLOOKUP($A335,Pit!$A$4:$BE$1686,U$2,FALSE)),COND!$A$35:$B$41,2,FALSE)</f>
        <v>??</v>
      </c>
      <c r="V335" s="21">
        <f>IF($C335="B",VLOOKUP($A335,Bat!$A$4:$AT$2284,46,FALSE),VLOOKUP($A335,Pit!$A$4:$BD$1664,56,FALSE))</f>
        <v>185</v>
      </c>
      <c r="W335" s="16">
        <f t="shared" si="27"/>
        <v>999</v>
      </c>
      <c r="X335" s="16"/>
      <c r="Y335" s="22">
        <f t="shared" si="28"/>
        <v>271</v>
      </c>
      <c r="Z335" s="16">
        <f>IFERROR(VLOOKUP($D335,Results37!$F$3:$L$1396,Z$1,FALSE),"")</f>
        <v>331</v>
      </c>
      <c r="AA335" s="47">
        <f>IF(ISERROR(VLOOKUP(D335,Results37!$F$3:$O$399,AA$1,FALSE)),"",IF(VLOOKUP(D335,Results37!$F$3:$O$399,AA$1+1,FALSE)=1,"S"&amp;VLOOKUP(D335,Results37!$F$3:$O$399,AA$1,FALSE),VLOOKUP(D335,Results37!$F$3:$O$399,AA$1,FALSE)))</f>
        <v>13</v>
      </c>
      <c r="AB335" s="16">
        <f>IFERROR(VLOOKUP($D335,Results37!$F$3:$L$1396,AB$1,FALSE),"")</f>
        <v>13</v>
      </c>
      <c r="AC335" s="16" t="str">
        <f>IFERROR(VLOOKUP($D335,Results37!$F$3:$L$1396,AC$1,FALSE),"")</f>
        <v>Arlington Bureaucrats</v>
      </c>
      <c r="AD335" s="16" t="str">
        <f t="shared" si="29"/>
        <v/>
      </c>
      <c r="AE335" s="20" t="str">
        <f>IF(ISERROR(VLOOKUP($AC335&amp;"-"&amp;$F335&amp;" "&amp;G335,Bonuses!$B$1:$G$1006,4,FALSE)),"",INT(VLOOKUP($AC335&amp;"-"&amp;$F335&amp;" "&amp;$G335,Bonuses!$B$1:$G$1006,4,FALSE)))</f>
        <v/>
      </c>
      <c r="AF335" s="16" t="str">
        <f>IF(ISERROR(VLOOKUP($AC335&amp;"-"&amp;$F335,Bonuses!$B$1:$G$1006,5,FALSE)),"",IF(VLOOKUP($AC335&amp;"-"&amp;$F335,Bonuses!$B$1:$G$1006,5,FALSE)="","",VLOOKUP($AC335&amp;"-"&amp;$F335,Bonuses!$B$1:$G$1006,6,FALSE)&amp;" yrs, "&amp;VLOOKUP($AC335&amp;"-"&amp;$F335,Bonuses!$B$1:$G$1006,5,FALSE)))</f>
        <v/>
      </c>
    </row>
    <row r="336" spans="1:32" s="21" customFormat="1" x14ac:dyDescent="0.25">
      <c r="A336" s="21" t="s">
        <v>2947</v>
      </c>
      <c r="B336" s="21">
        <f t="shared" si="25"/>
        <v>1</v>
      </c>
      <c r="C336" s="21" t="str">
        <f t="shared" si="26"/>
        <v>P</v>
      </c>
      <c r="D336" s="17">
        <f>IF($C336="B",VLOOKUP($A336,Bat!$A$4:$BF$2320,D$1,FALSE),VLOOKUP($A336,Pit!$A$4:$BA$1686,D$2,FALSE))</f>
        <v>15621</v>
      </c>
      <c r="E336" s="16" t="str">
        <f>IF($C336="B",VLOOKUP($A336,Bat!$A$4:$BF$2320,E$1,FALSE),VLOOKUP($A336,Pit!$A$4:$BA$1686,E$2,FALSE))</f>
        <v>RP</v>
      </c>
      <c r="F336" s="16" t="str">
        <f>IF($C336="B",VLOOKUP($A336,Bat!$A$4:$BF$2320,F$1,FALSE),VLOOKUP($A336,Pit!$A$4:$BA$1686,F$2,FALSE))</f>
        <v>Allen</v>
      </c>
      <c r="G336" s="16" t="str">
        <f>IF($C336="B",VLOOKUP($A336,Bat!$A$4:$BF$2320,G$1,FALSE),VLOOKUP($A336,Pit!$A$4:$BA$1686,G$2,FALSE))</f>
        <v>Bird</v>
      </c>
      <c r="H336" s="16">
        <f>IF($C336="B",VLOOKUP($A336,Bat!$A$4:$BF$2320,H$1,FALSE),VLOOKUP($A336,Pit!$A$4:$BA$1686,H$2,FALSE))</f>
        <v>21</v>
      </c>
      <c r="I336" s="16" t="str">
        <f>IF($C336="B",VLOOKUP($A336,Bat!$A$4:$BF$2320,I$1,FALSE),VLOOKUP($A336,Pit!$A$4:$BA$1686,I$2,FALSE))</f>
        <v>R</v>
      </c>
      <c r="J336" s="16" t="str">
        <f>IF($C336="B",VLOOKUP($A336,Bat!$A$4:$BF$2320,J$1,FALSE),VLOOKUP($A336,Pit!$A$4:$BA$1686,J$2,FALSE))</f>
        <v>R</v>
      </c>
      <c r="K336" s="16" t="str">
        <f>IF($C336="B",VLOOKUP($A336,Bat!$A$4:$BF$2320,K$1,FALSE),VLOOKUP($A336,Pit!$A$4:$BA$1686,K$2,FALSE))</f>
        <v>Low</v>
      </c>
      <c r="L336" s="17" t="str">
        <f>IF($C336="B",VLOOKUP($A336,Bat!$A$4:$BF$2320,L$1,FALSE),VLOOKUP($A336,Pit!$A$4:$BA$1686,L$2,FALSE))</f>
        <v>Normal</v>
      </c>
      <c r="M336" s="16">
        <f>IF($C336="B",VLOOKUP($A336,Bat!$A$4:$BF$2320,M$1,FALSE),VLOOKUP($A336,Pit!$A$4:$BA$1686,M$2,FALSE))</f>
        <v>5</v>
      </c>
      <c r="N336" s="16">
        <f>IF($C336="B",VLOOKUP($A336,Bat!$A$4:$BF$2320,N$1,FALSE),VLOOKUP($A336,Pit!$A$4:$BA$1686,N$2,FALSE))</f>
        <v>1</v>
      </c>
      <c r="O336" s="16">
        <f>IF($C336="B",VLOOKUP($A336,Bat!$A$4:$BF$2320,O$1,FALSE),VLOOKUP($A336,Pit!$A$4:$BA$1686,O$2,FALSE))</f>
        <v>5</v>
      </c>
      <c r="P336" s="16" t="str">
        <f>IF($C336="B",VLOOKUP($A336,Bat!$A$4:$BF$2320,P$1,FALSE),VLOOKUP($A336,Pit!$A$4:$BA$1686,P$2,FALSE))</f>
        <v>90-92 Mph</v>
      </c>
      <c r="Q336" s="17">
        <f>IF($C336="B",VLOOKUP($A336,Bat!$A$4:$BF$2320,Q$1,FALSE),VLOOKUP($A336,Pit!$A$4:$BA$1686,Q$2,FALSE))</f>
        <v>9</v>
      </c>
      <c r="R336" s="18">
        <f>IF($C336="B",VLOOKUP($A336,Bat!$A$4:$BF$2320,R$1,FALSE),VLOOKUP($A336,Pit!$A$4:$BA$1686,R$2,FALSE))</f>
        <v>23.203741182662331</v>
      </c>
      <c r="S336" s="19">
        <f>IF($C336="B",VLOOKUP($A336,Bat!$A$4:$BF$2320,S$1,FALSE),VLOOKUP($A336,Pit!$A$4:$BA$1686,S$2,FALSE))</f>
        <v>0.98089619437199449</v>
      </c>
      <c r="T336" s="20" t="str">
        <f>IF($C336="B",VLOOKUP($A336,Bat!$A$4:$BF$2320,T$1,FALSE),VLOOKUP($A336,Pit!$A$4:$BA$1686,T$2,FALSE))</f>
        <v>$100k</v>
      </c>
      <c r="U336" s="17" t="str">
        <f>VLOOKUP(IF($C336="B",VLOOKUP($A336,Bat!$A$4:$AU$2320,U$1,FALSE),VLOOKUP($A336,Pit!$A$4:$BE$1686,U$2,FALSE)),COND!$A$35:$B$41,2,FALSE)</f>
        <v>??</v>
      </c>
      <c r="V336" s="21">
        <f>IF($C336="B",VLOOKUP($A336,Bat!$A$4:$AT$2284,46,FALSE),VLOOKUP($A336,Pit!$A$4:$BD$1664,56,FALSE))</f>
        <v>177</v>
      </c>
      <c r="W336" s="16">
        <f t="shared" si="27"/>
        <v>999</v>
      </c>
      <c r="X336" s="16"/>
      <c r="Y336" s="22">
        <f t="shared" si="28"/>
        <v>297</v>
      </c>
      <c r="Z336" s="16">
        <f>IFERROR(VLOOKUP($D336,Results37!$F$3:$L$1396,Z$1,FALSE),"")</f>
        <v>332</v>
      </c>
      <c r="AA336" s="47">
        <f>IF(ISERROR(VLOOKUP(D336,Results37!$F$3:$O$399,AA$1,FALSE)),"",IF(VLOOKUP(D336,Results37!$F$3:$O$399,AA$1+1,FALSE)=1,"S"&amp;VLOOKUP(D336,Results37!$F$3:$O$399,AA$1,FALSE),VLOOKUP(D336,Results37!$F$3:$O$399,AA$1,FALSE)))</f>
        <v>13</v>
      </c>
      <c r="AB336" s="16">
        <f>IFERROR(VLOOKUP($D336,Results37!$F$3:$L$1396,AB$1,FALSE),"")</f>
        <v>14</v>
      </c>
      <c r="AC336" s="16" t="str">
        <f>IFERROR(VLOOKUP($D336,Results37!$F$3:$L$1396,AC$1,FALSE),"")</f>
        <v>Canton Longshoremen</v>
      </c>
      <c r="AD336" s="16" t="str">
        <f t="shared" si="29"/>
        <v/>
      </c>
      <c r="AE336" s="20" t="str">
        <f>IF(ISERROR(VLOOKUP($AC336&amp;"-"&amp;$F336&amp;" "&amp;G336,Bonuses!$B$1:$G$1006,4,FALSE)),"",INT(VLOOKUP($AC336&amp;"-"&amp;$F336&amp;" "&amp;$G336,Bonuses!$B$1:$G$1006,4,FALSE)))</f>
        <v/>
      </c>
      <c r="AF336" s="16" t="str">
        <f>IF(ISERROR(VLOOKUP($AC336&amp;"-"&amp;$F336,Bonuses!$B$1:$G$1006,5,FALSE)),"",IF(VLOOKUP($AC336&amp;"-"&amp;$F336,Bonuses!$B$1:$G$1006,5,FALSE)="","",VLOOKUP($AC336&amp;"-"&amp;$F336,Bonuses!$B$1:$G$1006,6,FALSE)&amp;" yrs, "&amp;VLOOKUP($AC336&amp;"-"&amp;$F336,Bonuses!$B$1:$G$1006,5,FALSE)))</f>
        <v/>
      </c>
    </row>
    <row r="337" spans="1:32" s="21" customFormat="1" x14ac:dyDescent="0.25">
      <c r="A337" s="21" t="s">
        <v>2301</v>
      </c>
      <c r="B337" s="21">
        <f t="shared" si="25"/>
        <v>1</v>
      </c>
      <c r="C337" s="21" t="str">
        <f t="shared" si="26"/>
        <v>P</v>
      </c>
      <c r="D337" s="17">
        <f>IF($C337="B",VLOOKUP($A337,Bat!$A$4:$BF$2320,D$1,FALSE),VLOOKUP($A337,Pit!$A$4:$BA$1686,D$2,FALSE))</f>
        <v>11498</v>
      </c>
      <c r="E337" s="16" t="str">
        <f>IF($C337="B",VLOOKUP($A337,Bat!$A$4:$BF$2320,E$1,FALSE),VLOOKUP($A337,Pit!$A$4:$BA$1686,E$2,FALSE))</f>
        <v>RP</v>
      </c>
      <c r="F337" s="16" t="str">
        <f>IF($C337="B",VLOOKUP($A337,Bat!$A$4:$BF$2320,F$1,FALSE),VLOOKUP($A337,Pit!$A$4:$BA$1686,F$2,FALSE))</f>
        <v>Mícheál</v>
      </c>
      <c r="G337" s="16" t="str">
        <f>IF($C337="B",VLOOKUP($A337,Bat!$A$4:$BF$2320,G$1,FALSE),VLOOKUP($A337,Pit!$A$4:$BA$1686,G$2,FALSE))</f>
        <v>Mey</v>
      </c>
      <c r="H337" s="16">
        <f>IF($C337="B",VLOOKUP($A337,Bat!$A$4:$BF$2320,H$1,FALSE),VLOOKUP($A337,Pit!$A$4:$BA$1686,H$2,FALSE))</f>
        <v>21</v>
      </c>
      <c r="I337" s="16" t="str">
        <f>IF($C337="B",VLOOKUP($A337,Bat!$A$4:$BF$2320,I$1,FALSE),VLOOKUP($A337,Pit!$A$4:$BA$1686,I$2,FALSE))</f>
        <v>L</v>
      </c>
      <c r="J337" s="16" t="str">
        <f>IF($C337="B",VLOOKUP($A337,Bat!$A$4:$BF$2320,J$1,FALSE),VLOOKUP($A337,Pit!$A$4:$BA$1686,J$2,FALSE))</f>
        <v>R</v>
      </c>
      <c r="K337" s="16" t="str">
        <f>IF($C337="B",VLOOKUP($A337,Bat!$A$4:$BF$2320,K$1,FALSE),VLOOKUP($A337,Pit!$A$4:$BA$1686,K$2,FALSE))</f>
        <v>Normal</v>
      </c>
      <c r="L337" s="17" t="str">
        <f>IF($C337="B",VLOOKUP($A337,Bat!$A$4:$BF$2320,L$1,FALSE),VLOOKUP($A337,Pit!$A$4:$BA$1686,L$2,FALSE))</f>
        <v>Normal</v>
      </c>
      <c r="M337" s="16">
        <f>IF($C337="B",VLOOKUP($A337,Bat!$A$4:$BF$2320,M$1,FALSE),VLOOKUP($A337,Pit!$A$4:$BA$1686,M$2,FALSE))</f>
        <v>7</v>
      </c>
      <c r="N337" s="16">
        <f>IF($C337="B",VLOOKUP($A337,Bat!$A$4:$BF$2320,N$1,FALSE),VLOOKUP($A337,Pit!$A$4:$BA$1686,N$2,FALSE))</f>
        <v>1</v>
      </c>
      <c r="O337" s="16">
        <f>IF($C337="B",VLOOKUP($A337,Bat!$A$4:$BF$2320,O$1,FALSE),VLOOKUP($A337,Pit!$A$4:$BA$1686,O$2,FALSE))</f>
        <v>4</v>
      </c>
      <c r="P337" s="16" t="str">
        <f>IF($C337="B",VLOOKUP($A337,Bat!$A$4:$BF$2320,P$1,FALSE),VLOOKUP($A337,Pit!$A$4:$BA$1686,P$2,FALSE))</f>
        <v>89-91 Mph</v>
      </c>
      <c r="Q337" s="17">
        <f>IF($C337="B",VLOOKUP($A337,Bat!$A$4:$BF$2320,Q$1,FALSE),VLOOKUP($A337,Pit!$A$4:$BA$1686,Q$2,FALSE))</f>
        <v>10</v>
      </c>
      <c r="R337" s="18">
        <f>IF($C337="B",VLOOKUP($A337,Bat!$A$4:$BF$2320,R$1,FALSE),VLOOKUP($A337,Pit!$A$4:$BA$1686,R$2,FALSE))</f>
        <v>27.7339211068489</v>
      </c>
      <c r="S337" s="19">
        <f>IF($C337="B",VLOOKUP($A337,Bat!$A$4:$BF$2320,S$1,FALSE),VLOOKUP($A337,Pit!$A$4:$BA$1686,S$2,FALSE))</f>
        <v>1.3788727053108902</v>
      </c>
      <c r="T337" s="20" t="str">
        <f>IF($C337="B",VLOOKUP($A337,Bat!$A$4:$BF$2320,T$1,FALSE),VLOOKUP($A337,Pit!$A$4:$BA$1686,T$2,FALSE))</f>
        <v>$190k</v>
      </c>
      <c r="U337" s="17" t="str">
        <f>VLOOKUP(IF($C337="B",VLOOKUP($A337,Bat!$A$4:$AU$2320,U$1,FALSE),VLOOKUP($A337,Pit!$A$4:$BE$1686,U$2,FALSE)),COND!$A$35:$B$41,2,FALSE)</f>
        <v>??</v>
      </c>
      <c r="V337" s="21">
        <f>IF($C337="B",VLOOKUP($A337,Bat!$A$4:$AT$2284,46,FALSE),VLOOKUP($A337,Pit!$A$4:$BD$1664,56,FALSE))</f>
        <v>106</v>
      </c>
      <c r="W337" s="16">
        <f t="shared" si="27"/>
        <v>999</v>
      </c>
      <c r="X337" s="16"/>
      <c r="Y337" s="22">
        <f t="shared" si="28"/>
        <v>206</v>
      </c>
      <c r="Z337" s="16">
        <f>IFERROR(VLOOKUP($D337,Results37!$F$3:$L$1396,Z$1,FALSE),"")</f>
        <v>333</v>
      </c>
      <c r="AA337" s="47">
        <f>IF(ISERROR(VLOOKUP(D337,Results37!$F$3:$O$399,AA$1,FALSE)),"",IF(VLOOKUP(D337,Results37!$F$3:$O$399,AA$1+1,FALSE)=1,"S"&amp;VLOOKUP(D337,Results37!$F$3:$O$399,AA$1,FALSE),VLOOKUP(D337,Results37!$F$3:$O$399,AA$1,FALSE)))</f>
        <v>13</v>
      </c>
      <c r="AB337" s="16">
        <f>IFERROR(VLOOKUP($D337,Results37!$F$3:$L$1396,AB$1,FALSE),"")</f>
        <v>15</v>
      </c>
      <c r="AC337" s="16" t="str">
        <f>IFERROR(VLOOKUP($D337,Results37!$F$3:$L$1396,AC$1,FALSE),"")</f>
        <v>San Antonio Calzones of Laredo</v>
      </c>
      <c r="AD337" s="16" t="str">
        <f t="shared" si="29"/>
        <v/>
      </c>
      <c r="AE337" s="20" t="str">
        <f>IF(ISERROR(VLOOKUP($AC337&amp;"-"&amp;$F337&amp;" "&amp;G337,Bonuses!$B$1:$G$1006,4,FALSE)),"",INT(VLOOKUP($AC337&amp;"-"&amp;$F337&amp;" "&amp;$G337,Bonuses!$B$1:$G$1006,4,FALSE)))</f>
        <v/>
      </c>
      <c r="AF337" s="16" t="str">
        <f>IF(ISERROR(VLOOKUP($AC337&amp;"-"&amp;$F337,Bonuses!$B$1:$G$1006,5,FALSE)),"",IF(VLOOKUP($AC337&amp;"-"&amp;$F337,Bonuses!$B$1:$G$1006,5,FALSE)="","",VLOOKUP($AC337&amp;"-"&amp;$F337,Bonuses!$B$1:$G$1006,6,FALSE)&amp;" yrs, "&amp;VLOOKUP($AC337&amp;"-"&amp;$F337,Bonuses!$B$1:$G$1006,5,FALSE)))</f>
        <v/>
      </c>
    </row>
    <row r="338" spans="1:32" s="21" customFormat="1" x14ac:dyDescent="0.25">
      <c r="A338" s="21" t="s">
        <v>1899</v>
      </c>
      <c r="B338" s="21">
        <f t="shared" si="25"/>
        <v>1</v>
      </c>
      <c r="C338" s="21" t="str">
        <f t="shared" si="26"/>
        <v>B</v>
      </c>
      <c r="D338" s="17">
        <f>IF($C338="B",VLOOKUP($A338,Bat!$A$4:$BF$2320,D$1,FALSE),VLOOKUP($A338,Pit!$A$4:$BA$1686,D$2,FALSE))</f>
        <v>2528</v>
      </c>
      <c r="E338" s="16" t="str">
        <f>IF($C338="B",VLOOKUP($A338,Bat!$A$4:$BF$2320,E$1,FALSE),VLOOKUP($A338,Pit!$A$4:$BA$1686,E$2,FALSE))</f>
        <v>LF</v>
      </c>
      <c r="F338" s="16" t="str">
        <f>IF($C338="B",VLOOKUP($A338,Bat!$A$4:$BF$2320,F$1,FALSE),VLOOKUP($A338,Pit!$A$4:$BA$1686,F$2,FALSE))</f>
        <v>Nick</v>
      </c>
      <c r="G338" s="16" t="str">
        <f>IF($C338="B",VLOOKUP($A338,Bat!$A$4:$BF$2320,G$1,FALSE),VLOOKUP($A338,Pit!$A$4:$BA$1686,G$2,FALSE))</f>
        <v>Parker</v>
      </c>
      <c r="H338" s="16">
        <f>IF($C338="B",VLOOKUP($A338,Bat!$A$4:$BF$2320,H$1,FALSE),VLOOKUP($A338,Pit!$A$4:$BA$1686,H$2,FALSE))</f>
        <v>24</v>
      </c>
      <c r="I338" s="16" t="str">
        <f>IF($C338="B",VLOOKUP($A338,Bat!$A$4:$BF$2320,I$1,FALSE),VLOOKUP($A338,Pit!$A$4:$BA$1686,I$2,FALSE))</f>
        <v>R</v>
      </c>
      <c r="J338" s="16" t="str">
        <f>IF($C338="B",VLOOKUP($A338,Bat!$A$4:$BF$2320,J$1,FALSE),VLOOKUP($A338,Pit!$A$4:$BA$1686,J$2,FALSE))</f>
        <v>R</v>
      </c>
      <c r="K338" s="16" t="str">
        <f>IF($C338="B",VLOOKUP($A338,Bat!$A$4:$BF$2320,K$1,FALSE),VLOOKUP($A338,Pit!$A$4:$BA$1686,K$2,FALSE))</f>
        <v>Low</v>
      </c>
      <c r="L338" s="17" t="str">
        <f>IF($C338="B",VLOOKUP($A338,Bat!$A$4:$BF$2320,L$1,FALSE),VLOOKUP($A338,Pit!$A$4:$BA$1686,L$2,FALSE))</f>
        <v>High</v>
      </c>
      <c r="M338" s="16">
        <f>IF($C338="B",VLOOKUP($A338,Bat!$A$4:$BF$2320,M$1,FALSE),VLOOKUP($A338,Pit!$A$4:$BA$1686,M$2,FALSE))</f>
        <v>3</v>
      </c>
      <c r="N338" s="16">
        <f>IF($C338="B",VLOOKUP($A338,Bat!$A$4:$BF$2320,N$1,FALSE),VLOOKUP($A338,Pit!$A$4:$BA$1686,N$2,FALSE))</f>
        <v>3</v>
      </c>
      <c r="O338" s="16">
        <f>IF($C338="B",VLOOKUP($A338,Bat!$A$4:$BF$2320,O$1,FALSE),VLOOKUP($A338,Pit!$A$4:$BA$1686,O$2,FALSE))</f>
        <v>5</v>
      </c>
      <c r="P338" s="16">
        <f>IF($C338="B",VLOOKUP($A338,Bat!$A$4:$BF$2320,P$1,FALSE),VLOOKUP($A338,Pit!$A$4:$BA$1686,P$2,FALSE))</f>
        <v>7</v>
      </c>
      <c r="Q338" s="17">
        <f>IF($C338="B",VLOOKUP($A338,Bat!$A$4:$BF$2320,Q$1,FALSE),VLOOKUP($A338,Pit!$A$4:$BA$1686,Q$2,FALSE))</f>
        <v>1</v>
      </c>
      <c r="R338" s="18">
        <f>IF($C338="B",VLOOKUP($A338,Bat!$A$4:$BF$2320,R$1,FALSE),VLOOKUP($A338,Pit!$A$4:$BA$1686,R$2,FALSE))</f>
        <v>5.7878360767258643</v>
      </c>
      <c r="S338" s="19">
        <f>IF($C338="B",VLOOKUP($A338,Bat!$A$4:$BF$2320,S$1,FALSE),VLOOKUP($A338,Pit!$A$4:$BA$1686,S$2,FALSE))</f>
        <v>1.2398668631380696</v>
      </c>
      <c r="T338" s="20" t="str">
        <f>IF($C338="B",VLOOKUP($A338,Bat!$A$4:$BF$2320,T$1,FALSE),VLOOKUP($A338,Pit!$A$4:$BA$1686,T$2,FALSE))</f>
        <v>Slot</v>
      </c>
      <c r="U338" s="17" t="str">
        <f>VLOOKUP(IF($C338="B",VLOOKUP($A338,Bat!$A$4:$AU$2320,U$1,FALSE),VLOOKUP($A338,Pit!$A$4:$BE$1686,U$2,FALSE)),COND!$A$35:$B$41,2,FALSE)</f>
        <v>??</v>
      </c>
      <c r="V338" s="21">
        <f>IF($C338="B",VLOOKUP($A338,Bat!$A$4:$AT$2284,46,FALSE),VLOOKUP($A338,Pit!$A$4:$BD$1664,56,FALSE))</f>
        <v>974</v>
      </c>
      <c r="W338" s="16">
        <f t="shared" si="27"/>
        <v>974</v>
      </c>
      <c r="X338" s="16"/>
      <c r="Y338" s="22">
        <f t="shared" si="28"/>
        <v>231</v>
      </c>
      <c r="Z338" s="16">
        <f>IFERROR(VLOOKUP($D338,Results37!$F$3:$L$1396,Z$1,FALSE),"")</f>
        <v>334</v>
      </c>
      <c r="AA338" s="47">
        <f>IF(ISERROR(VLOOKUP(D338,Results37!$F$3:$O$399,AA$1,FALSE)),"",IF(VLOOKUP(D338,Results37!$F$3:$O$399,AA$1+1,FALSE)=1,"S"&amp;VLOOKUP(D338,Results37!$F$3:$O$399,AA$1,FALSE),VLOOKUP(D338,Results37!$F$3:$O$399,AA$1,FALSE)))</f>
        <v>13</v>
      </c>
      <c r="AB338" s="16">
        <f>IFERROR(VLOOKUP($D338,Results37!$F$3:$L$1396,AB$1,FALSE),"")</f>
        <v>16</v>
      </c>
      <c r="AC338" s="16" t="str">
        <f>IFERROR(VLOOKUP($D338,Results37!$F$3:$L$1396,AC$1,FALSE),"")</f>
        <v>Fargo Dinosaurs</v>
      </c>
      <c r="AD338" s="16" t="str">
        <f t="shared" si="29"/>
        <v/>
      </c>
      <c r="AE338" s="20" t="str">
        <f>IF(ISERROR(VLOOKUP($AC338&amp;"-"&amp;$F338&amp;" "&amp;G338,Bonuses!$B$1:$G$1006,4,FALSE)),"",INT(VLOOKUP($AC338&amp;"-"&amp;$F338&amp;" "&amp;$G338,Bonuses!$B$1:$G$1006,4,FALSE)))</f>
        <v/>
      </c>
      <c r="AF338" s="16" t="str">
        <f>IF(ISERROR(VLOOKUP($AC338&amp;"-"&amp;$F338,Bonuses!$B$1:$G$1006,5,FALSE)),"",IF(VLOOKUP($AC338&amp;"-"&amp;$F338,Bonuses!$B$1:$G$1006,5,FALSE)="","",VLOOKUP($AC338&amp;"-"&amp;$F338,Bonuses!$B$1:$G$1006,6,FALSE)&amp;" yrs, "&amp;VLOOKUP($AC338&amp;"-"&amp;$F338,Bonuses!$B$1:$G$1006,5,FALSE)))</f>
        <v/>
      </c>
    </row>
    <row r="339" spans="1:32" s="21" customFormat="1" x14ac:dyDescent="0.25">
      <c r="A339" s="21" t="s">
        <v>2368</v>
      </c>
      <c r="B339" s="21">
        <f t="shared" si="25"/>
        <v>1</v>
      </c>
      <c r="C339" s="21" t="str">
        <f t="shared" si="26"/>
        <v>P</v>
      </c>
      <c r="D339" s="17">
        <f>IF($C339="B",VLOOKUP($A339,Bat!$A$4:$BF$2320,D$1,FALSE),VLOOKUP($A339,Pit!$A$4:$BA$1686,D$2,FALSE))</f>
        <v>7903</v>
      </c>
      <c r="E339" s="16" t="str">
        <f>IF($C339="B",VLOOKUP($A339,Bat!$A$4:$BF$2320,E$1,FALSE),VLOOKUP($A339,Pit!$A$4:$BA$1686,E$2,FALSE))</f>
        <v>CL</v>
      </c>
      <c r="F339" s="16" t="str">
        <f>IF($C339="B",VLOOKUP($A339,Bat!$A$4:$BF$2320,F$1,FALSE),VLOOKUP($A339,Pit!$A$4:$BA$1686,F$2,FALSE))</f>
        <v>Brian</v>
      </c>
      <c r="G339" s="16" t="str">
        <f>IF($C339="B",VLOOKUP($A339,Bat!$A$4:$BF$2320,G$1,FALSE),VLOOKUP($A339,Pit!$A$4:$BA$1686,G$2,FALSE))</f>
        <v>King</v>
      </c>
      <c r="H339" s="16">
        <f>IF($C339="B",VLOOKUP($A339,Bat!$A$4:$BF$2320,H$1,FALSE),VLOOKUP($A339,Pit!$A$4:$BA$1686,H$2,FALSE))</f>
        <v>22</v>
      </c>
      <c r="I339" s="16" t="str">
        <f>IF($C339="B",VLOOKUP($A339,Bat!$A$4:$BF$2320,I$1,FALSE),VLOOKUP($A339,Pit!$A$4:$BA$1686,I$2,FALSE))</f>
        <v>R</v>
      </c>
      <c r="J339" s="16" t="str">
        <f>IF($C339="B",VLOOKUP($A339,Bat!$A$4:$BF$2320,J$1,FALSE),VLOOKUP($A339,Pit!$A$4:$BA$1686,J$2,FALSE))</f>
        <v>R</v>
      </c>
      <c r="K339" s="16" t="str">
        <f>IF($C339="B",VLOOKUP($A339,Bat!$A$4:$BF$2320,K$1,FALSE),VLOOKUP($A339,Pit!$A$4:$BA$1686,K$2,FALSE))</f>
        <v>Normal</v>
      </c>
      <c r="L339" s="17" t="str">
        <f>IF($C339="B",VLOOKUP($A339,Bat!$A$4:$BF$2320,L$1,FALSE),VLOOKUP($A339,Pit!$A$4:$BA$1686,L$2,FALSE))</f>
        <v>Normal</v>
      </c>
      <c r="M339" s="16">
        <f>IF($C339="B",VLOOKUP($A339,Bat!$A$4:$BF$2320,M$1,FALSE),VLOOKUP($A339,Pit!$A$4:$BA$1686,M$2,FALSE))</f>
        <v>4</v>
      </c>
      <c r="N339" s="16">
        <f>IF($C339="B",VLOOKUP($A339,Bat!$A$4:$BF$2320,N$1,FALSE),VLOOKUP($A339,Pit!$A$4:$BA$1686,N$2,FALSE))</f>
        <v>2</v>
      </c>
      <c r="O339" s="16">
        <f>IF($C339="B",VLOOKUP($A339,Bat!$A$4:$BF$2320,O$1,FALSE),VLOOKUP($A339,Pit!$A$4:$BA$1686,O$2,FALSE))</f>
        <v>5</v>
      </c>
      <c r="P339" s="16" t="str">
        <f>IF($C339="B",VLOOKUP($A339,Bat!$A$4:$BF$2320,P$1,FALSE),VLOOKUP($A339,Pit!$A$4:$BA$1686,P$2,FALSE))</f>
        <v>91-93 Mph</v>
      </c>
      <c r="Q339" s="17">
        <f>IF($C339="B",VLOOKUP($A339,Bat!$A$4:$BF$2320,Q$1,FALSE),VLOOKUP($A339,Pit!$A$4:$BA$1686,Q$2,FALSE))</f>
        <v>10</v>
      </c>
      <c r="R339" s="18">
        <f>IF($C339="B",VLOOKUP($A339,Bat!$A$4:$BF$2320,R$1,FALSE),VLOOKUP($A339,Pit!$A$4:$BA$1686,R$2,FALSE))</f>
        <v>24.203027703998451</v>
      </c>
      <c r="S339" s="19">
        <f>IF($C339="B",VLOOKUP($A339,Bat!$A$4:$BF$2320,S$1,FALSE),VLOOKUP($A339,Pit!$A$4:$BA$1686,S$2,FALSE))</f>
        <v>1.0686835604027212</v>
      </c>
      <c r="T339" s="20" t="str">
        <f>IF($C339="B",VLOOKUP($A339,Bat!$A$4:$BF$2320,T$1,FALSE),VLOOKUP($A339,Pit!$A$4:$BA$1686,T$2,FALSE))</f>
        <v>-</v>
      </c>
      <c r="U339" s="17" t="str">
        <f>VLOOKUP(IF($C339="B",VLOOKUP($A339,Bat!$A$4:$AU$2320,U$1,FALSE),VLOOKUP($A339,Pit!$A$4:$BE$1686,U$2,FALSE)),COND!$A$35:$B$41,2,FALSE)</f>
        <v>??</v>
      </c>
      <c r="V339" s="21">
        <f>IF($C339="B",VLOOKUP($A339,Bat!$A$4:$AT$2284,46,FALSE),VLOOKUP($A339,Pit!$A$4:$BD$1664,56,FALSE))</f>
        <v>168</v>
      </c>
      <c r="W339" s="16">
        <f t="shared" si="27"/>
        <v>999</v>
      </c>
      <c r="X339" s="16"/>
      <c r="Y339" s="22">
        <f t="shared" si="28"/>
        <v>265</v>
      </c>
      <c r="Z339" s="16">
        <f>IFERROR(VLOOKUP($D339,Results37!$F$3:$L$1396,Z$1,FALSE),"")</f>
        <v>335</v>
      </c>
      <c r="AA339" s="47">
        <f>IF(ISERROR(VLOOKUP(D339,Results37!$F$3:$O$399,AA$1,FALSE)),"",IF(VLOOKUP(D339,Results37!$F$3:$O$399,AA$1+1,FALSE)=1,"S"&amp;VLOOKUP(D339,Results37!$F$3:$O$399,AA$1,FALSE),VLOOKUP(D339,Results37!$F$3:$O$399,AA$1,FALSE)))</f>
        <v>13</v>
      </c>
      <c r="AB339" s="16">
        <f>IFERROR(VLOOKUP($D339,Results37!$F$3:$L$1396,AB$1,FALSE),"")</f>
        <v>17</v>
      </c>
      <c r="AC339" s="16" t="str">
        <f>IFERROR(VLOOKUP($D339,Results37!$F$3:$L$1396,AC$1,FALSE),"")</f>
        <v>Kentucky Thoroughbreds</v>
      </c>
      <c r="AD339" s="16" t="str">
        <f t="shared" si="29"/>
        <v/>
      </c>
      <c r="AE339" s="20" t="str">
        <f>IF(ISERROR(VLOOKUP($AC339&amp;"-"&amp;$F339&amp;" "&amp;G339,Bonuses!$B$1:$G$1006,4,FALSE)),"",INT(VLOOKUP($AC339&amp;"-"&amp;$F339&amp;" "&amp;$G339,Bonuses!$B$1:$G$1006,4,FALSE)))</f>
        <v/>
      </c>
      <c r="AF339" s="16" t="str">
        <f>IF(ISERROR(VLOOKUP($AC339&amp;"-"&amp;$F339,Bonuses!$B$1:$G$1006,5,FALSE)),"",IF(VLOOKUP($AC339&amp;"-"&amp;$F339,Bonuses!$B$1:$G$1006,5,FALSE)="","",VLOOKUP($AC339&amp;"-"&amp;$F339,Bonuses!$B$1:$G$1006,6,FALSE)&amp;" yrs, "&amp;VLOOKUP($AC339&amp;"-"&amp;$F339,Bonuses!$B$1:$G$1006,5,FALSE)))</f>
        <v/>
      </c>
    </row>
    <row r="340" spans="1:32" s="21" customFormat="1" x14ac:dyDescent="0.25">
      <c r="A340" s="21" t="s">
        <v>2445</v>
      </c>
      <c r="B340" s="21">
        <f t="shared" si="25"/>
        <v>1</v>
      </c>
      <c r="C340" s="21" t="str">
        <f t="shared" si="26"/>
        <v>P</v>
      </c>
      <c r="D340" s="17">
        <f>IF($C340="B",VLOOKUP($A340,Bat!$A$4:$BF$2320,D$1,FALSE),VLOOKUP($A340,Pit!$A$4:$BA$1686,D$2,FALSE))</f>
        <v>16065</v>
      </c>
      <c r="E340" s="16" t="str">
        <f>IF($C340="B",VLOOKUP($A340,Bat!$A$4:$BF$2320,E$1,FALSE),VLOOKUP($A340,Pit!$A$4:$BA$1686,E$2,FALSE))</f>
        <v>RP</v>
      </c>
      <c r="F340" s="16" t="str">
        <f>IF($C340="B",VLOOKUP($A340,Bat!$A$4:$BF$2320,F$1,FALSE),VLOOKUP($A340,Pit!$A$4:$BA$1686,F$2,FALSE))</f>
        <v>Tomás</v>
      </c>
      <c r="G340" s="16" t="str">
        <f>IF($C340="B",VLOOKUP($A340,Bat!$A$4:$BF$2320,G$1,FALSE),VLOOKUP($A340,Pit!$A$4:$BA$1686,G$2,FALSE))</f>
        <v>Montés</v>
      </c>
      <c r="H340" s="16">
        <f>IF($C340="B",VLOOKUP($A340,Bat!$A$4:$BF$2320,H$1,FALSE),VLOOKUP($A340,Pit!$A$4:$BA$1686,H$2,FALSE))</f>
        <v>21</v>
      </c>
      <c r="I340" s="16" t="str">
        <f>IF($C340="B",VLOOKUP($A340,Bat!$A$4:$BF$2320,I$1,FALSE),VLOOKUP($A340,Pit!$A$4:$BA$1686,I$2,FALSE))</f>
        <v>R</v>
      </c>
      <c r="J340" s="16" t="str">
        <f>IF($C340="B",VLOOKUP($A340,Bat!$A$4:$BF$2320,J$1,FALSE),VLOOKUP($A340,Pit!$A$4:$BA$1686,J$2,FALSE))</f>
        <v>R</v>
      </c>
      <c r="K340" s="16" t="str">
        <f>IF($C340="B",VLOOKUP($A340,Bat!$A$4:$BF$2320,K$1,FALSE),VLOOKUP($A340,Pit!$A$4:$BA$1686,K$2,FALSE))</f>
        <v>Normal</v>
      </c>
      <c r="L340" s="17" t="str">
        <f>IF($C340="B",VLOOKUP($A340,Bat!$A$4:$BF$2320,L$1,FALSE),VLOOKUP($A340,Pit!$A$4:$BA$1686,L$2,FALSE))</f>
        <v>Normal</v>
      </c>
      <c r="M340" s="16">
        <f>IF($C340="B",VLOOKUP($A340,Bat!$A$4:$BF$2320,M$1,FALSE),VLOOKUP($A340,Pit!$A$4:$BA$1686,M$2,FALSE))</f>
        <v>5</v>
      </c>
      <c r="N340" s="16">
        <f>IF($C340="B",VLOOKUP($A340,Bat!$A$4:$BF$2320,N$1,FALSE),VLOOKUP($A340,Pit!$A$4:$BA$1686,N$2,FALSE))</f>
        <v>2</v>
      </c>
      <c r="O340" s="16">
        <f>IF($C340="B",VLOOKUP($A340,Bat!$A$4:$BF$2320,O$1,FALSE),VLOOKUP($A340,Pit!$A$4:$BA$1686,O$2,FALSE))</f>
        <v>2</v>
      </c>
      <c r="P340" s="16" t="str">
        <f>IF($C340="B",VLOOKUP($A340,Bat!$A$4:$BF$2320,P$1,FALSE),VLOOKUP($A340,Pit!$A$4:$BA$1686,P$2,FALSE))</f>
        <v>89-91 Mph</v>
      </c>
      <c r="Q340" s="17">
        <f>IF($C340="B",VLOOKUP($A340,Bat!$A$4:$BF$2320,Q$1,FALSE),VLOOKUP($A340,Pit!$A$4:$BA$1686,Q$2,FALSE))</f>
        <v>9</v>
      </c>
      <c r="R340" s="18">
        <f>IF($C340="B",VLOOKUP($A340,Bat!$A$4:$BF$2320,R$1,FALSE),VLOOKUP($A340,Pit!$A$4:$BA$1686,R$2,FALSE))</f>
        <v>14.115104421106498</v>
      </c>
      <c r="S340" s="19">
        <f>IF($C340="B",VLOOKUP($A340,Bat!$A$4:$BF$2320,S$1,FALSE),VLOOKUP($A340,Pit!$A$4:$BA$1686,S$2,FALSE))</f>
        <v>0.18245904439401717</v>
      </c>
      <c r="T340" s="20" t="str">
        <f>IF($C340="B",VLOOKUP($A340,Bat!$A$4:$BF$2320,T$1,FALSE),VLOOKUP($A340,Pit!$A$4:$BA$1686,T$2,FALSE))</f>
        <v>$190k</v>
      </c>
      <c r="U340" s="17" t="str">
        <f>VLOOKUP(IF($C340="B",VLOOKUP($A340,Bat!$A$4:$AU$2320,U$1,FALSE),VLOOKUP($A340,Pit!$A$4:$BE$1686,U$2,FALSE)),COND!$A$35:$B$41,2,FALSE)</f>
        <v>??</v>
      </c>
      <c r="V340" s="21">
        <f>IF($C340="B",VLOOKUP($A340,Bat!$A$4:$AT$2284,46,FALSE),VLOOKUP($A340,Pit!$A$4:$BD$1664,56,FALSE))</f>
        <v>228</v>
      </c>
      <c r="W340" s="16">
        <f t="shared" si="27"/>
        <v>999</v>
      </c>
      <c r="X340" s="16"/>
      <c r="Y340" s="22">
        <f t="shared" si="28"/>
        <v>621</v>
      </c>
      <c r="Z340" s="16">
        <f>IFERROR(VLOOKUP($D340,Results37!$F$3:$L$1396,Z$1,FALSE),"")</f>
        <v>336</v>
      </c>
      <c r="AA340" s="47">
        <f>IF(ISERROR(VLOOKUP(D340,Results37!$F$3:$O$399,AA$1,FALSE)),"",IF(VLOOKUP(D340,Results37!$F$3:$O$399,AA$1+1,FALSE)=1,"S"&amp;VLOOKUP(D340,Results37!$F$3:$O$399,AA$1,FALSE),VLOOKUP(D340,Results37!$F$3:$O$399,AA$1,FALSE)))</f>
        <v>13</v>
      </c>
      <c r="AB340" s="16">
        <f>IFERROR(VLOOKUP($D340,Results37!$F$3:$L$1396,AB$1,FALSE),"")</f>
        <v>18</v>
      </c>
      <c r="AC340" s="16" t="str">
        <f>IFERROR(VLOOKUP($D340,Results37!$F$3:$L$1396,AC$1,FALSE),"")</f>
        <v>Yuma Bulldozers</v>
      </c>
      <c r="AD340" s="16" t="str">
        <f t="shared" si="29"/>
        <v/>
      </c>
      <c r="AE340" s="20" t="str">
        <f>IF(ISERROR(VLOOKUP($AC340&amp;"-"&amp;$F340&amp;" "&amp;G340,Bonuses!$B$1:$G$1006,4,FALSE)),"",INT(VLOOKUP($AC340&amp;"-"&amp;$F340&amp;" "&amp;$G340,Bonuses!$B$1:$G$1006,4,FALSE)))</f>
        <v/>
      </c>
      <c r="AF340" s="16" t="str">
        <f>IF(ISERROR(VLOOKUP($AC340&amp;"-"&amp;$F340,Bonuses!$B$1:$G$1006,5,FALSE)),"",IF(VLOOKUP($AC340&amp;"-"&amp;$F340,Bonuses!$B$1:$G$1006,5,FALSE)="","",VLOOKUP($AC340&amp;"-"&amp;$F340,Bonuses!$B$1:$G$1006,6,FALSE)&amp;" yrs, "&amp;VLOOKUP($AC340&amp;"-"&amp;$F340,Bonuses!$B$1:$G$1006,5,FALSE)))</f>
        <v/>
      </c>
    </row>
    <row r="341" spans="1:32" s="21" customFormat="1" x14ac:dyDescent="0.25">
      <c r="A341" s="21" t="s">
        <v>2579</v>
      </c>
      <c r="B341" s="21">
        <f t="shared" si="25"/>
        <v>1</v>
      </c>
      <c r="C341" s="21" t="str">
        <f t="shared" si="26"/>
        <v>P</v>
      </c>
      <c r="D341" s="17">
        <f>IF($C341="B",VLOOKUP($A341,Bat!$A$4:$BF$2320,D$1,FALSE),VLOOKUP($A341,Pit!$A$4:$BA$1686,D$2,FALSE))</f>
        <v>3257</v>
      </c>
      <c r="E341" s="16" t="str">
        <f>IF($C341="B",VLOOKUP($A341,Bat!$A$4:$BF$2320,E$1,FALSE),VLOOKUP($A341,Pit!$A$4:$BA$1686,E$2,FALSE))</f>
        <v>SP</v>
      </c>
      <c r="F341" s="16" t="str">
        <f>IF($C341="B",VLOOKUP($A341,Bat!$A$4:$BF$2320,F$1,FALSE),VLOOKUP($A341,Pit!$A$4:$BA$1686,F$2,FALSE))</f>
        <v>Cipriano</v>
      </c>
      <c r="G341" s="16" t="str">
        <f>IF($C341="B",VLOOKUP($A341,Bat!$A$4:$BF$2320,G$1,FALSE),VLOOKUP($A341,Pit!$A$4:$BA$1686,G$2,FALSE))</f>
        <v>Encarnación</v>
      </c>
      <c r="H341" s="16">
        <f>IF($C341="B",VLOOKUP($A341,Bat!$A$4:$BF$2320,H$1,FALSE),VLOOKUP($A341,Pit!$A$4:$BA$1686,H$2,FALSE))</f>
        <v>22</v>
      </c>
      <c r="I341" s="16" t="str">
        <f>IF($C341="B",VLOOKUP($A341,Bat!$A$4:$BF$2320,I$1,FALSE),VLOOKUP($A341,Pit!$A$4:$BA$1686,I$2,FALSE))</f>
        <v>R</v>
      </c>
      <c r="J341" s="16" t="str">
        <f>IF($C341="B",VLOOKUP($A341,Bat!$A$4:$BF$2320,J$1,FALSE),VLOOKUP($A341,Pit!$A$4:$BA$1686,J$2,FALSE))</f>
        <v>R</v>
      </c>
      <c r="K341" s="16" t="str">
        <f>IF($C341="B",VLOOKUP($A341,Bat!$A$4:$BF$2320,K$1,FALSE),VLOOKUP($A341,Pit!$A$4:$BA$1686,K$2,FALSE))</f>
        <v>Low</v>
      </c>
      <c r="L341" s="17" t="str">
        <f>IF($C341="B",VLOOKUP($A341,Bat!$A$4:$BF$2320,L$1,FALSE),VLOOKUP($A341,Pit!$A$4:$BA$1686,L$2,FALSE))</f>
        <v>Normal</v>
      </c>
      <c r="M341" s="16">
        <f>IF($C341="B",VLOOKUP($A341,Bat!$A$4:$BF$2320,M$1,FALSE),VLOOKUP($A341,Pit!$A$4:$BA$1686,M$2,FALSE))</f>
        <v>3</v>
      </c>
      <c r="N341" s="16">
        <f>IF($C341="B",VLOOKUP($A341,Bat!$A$4:$BF$2320,N$1,FALSE),VLOOKUP($A341,Pit!$A$4:$BA$1686,N$2,FALSE))</f>
        <v>2</v>
      </c>
      <c r="O341" s="16">
        <f>IF($C341="B",VLOOKUP($A341,Bat!$A$4:$BF$2320,O$1,FALSE),VLOOKUP($A341,Pit!$A$4:$BA$1686,O$2,FALSE))</f>
        <v>3</v>
      </c>
      <c r="P341" s="16" t="str">
        <f>IF($C341="B",VLOOKUP($A341,Bat!$A$4:$BF$2320,P$1,FALSE),VLOOKUP($A341,Pit!$A$4:$BA$1686,P$2,FALSE))</f>
        <v>89-91 Mph</v>
      </c>
      <c r="Q341" s="17">
        <f>IF($C341="B",VLOOKUP($A341,Bat!$A$4:$BF$2320,Q$1,FALSE),VLOOKUP($A341,Pit!$A$4:$BA$1686,Q$2,FALSE))</f>
        <v>10</v>
      </c>
      <c r="R341" s="18">
        <f>IF($C341="B",VLOOKUP($A341,Bat!$A$4:$BF$2320,R$1,FALSE),VLOOKUP($A341,Pit!$A$4:$BA$1686,R$2,FALSE))</f>
        <v>9.0944503452289212</v>
      </c>
      <c r="S341" s="19">
        <f>IF($C341="B",VLOOKUP($A341,Bat!$A$4:$BF$2320,S$1,FALSE),VLOOKUP($A341,Pit!$A$4:$BA$1686,S$2,FALSE))</f>
        <v>-0.25860564292249794</v>
      </c>
      <c r="T341" s="20" t="str">
        <f>IF($C341="B",VLOOKUP($A341,Bat!$A$4:$BF$2320,T$1,FALSE),VLOOKUP($A341,Pit!$A$4:$BA$1686,T$2,FALSE))</f>
        <v>-</v>
      </c>
      <c r="U341" s="17" t="str">
        <f>VLOOKUP(IF($C341="B",VLOOKUP($A341,Bat!$A$4:$AU$2320,U$1,FALSE),VLOOKUP($A341,Pit!$A$4:$BE$1686,U$2,FALSE)),COND!$A$35:$B$41,2,FALSE)</f>
        <v>??</v>
      </c>
      <c r="V341" s="21">
        <f>IF($C341="B",VLOOKUP($A341,Bat!$A$4:$AT$2284,46,FALSE),VLOOKUP($A341,Pit!$A$4:$BD$1664,56,FALSE))</f>
        <v>516</v>
      </c>
      <c r="W341" s="16">
        <f t="shared" si="27"/>
        <v>999</v>
      </c>
      <c r="X341" s="16"/>
      <c r="Y341" s="22">
        <f t="shared" si="28"/>
        <v>877</v>
      </c>
      <c r="Z341" s="16">
        <f>IFERROR(VLOOKUP($D341,Results37!$F$3:$L$1396,Z$1,FALSE),"")</f>
        <v>337</v>
      </c>
      <c r="AA341" s="47">
        <f>IF(ISERROR(VLOOKUP(D341,Results37!$F$3:$O$399,AA$1,FALSE)),"",IF(VLOOKUP(D341,Results37!$F$3:$O$399,AA$1+1,FALSE)=1,"S"&amp;VLOOKUP(D341,Results37!$F$3:$O$399,AA$1,FALSE),VLOOKUP(D341,Results37!$F$3:$O$399,AA$1,FALSE)))</f>
        <v>13</v>
      </c>
      <c r="AB341" s="16">
        <f>IFERROR(VLOOKUP($D341,Results37!$F$3:$L$1396,AB$1,FALSE),"")</f>
        <v>19</v>
      </c>
      <c r="AC341" s="16" t="str">
        <f>IFERROR(VLOOKUP($D341,Results37!$F$3:$L$1396,AC$1,FALSE),"")</f>
        <v>Duluth Warriors</v>
      </c>
      <c r="AD341" s="16" t="str">
        <f t="shared" si="29"/>
        <v/>
      </c>
      <c r="AE341" s="20" t="str">
        <f>IF(ISERROR(VLOOKUP($AC341&amp;"-"&amp;$F341&amp;" "&amp;G341,Bonuses!$B$1:$G$1006,4,FALSE)),"",INT(VLOOKUP($AC341&amp;"-"&amp;$F341&amp;" "&amp;$G341,Bonuses!$B$1:$G$1006,4,FALSE)))</f>
        <v/>
      </c>
      <c r="AF341" s="16" t="str">
        <f>IF(ISERROR(VLOOKUP($AC341&amp;"-"&amp;$F341,Bonuses!$B$1:$G$1006,5,FALSE)),"",IF(VLOOKUP($AC341&amp;"-"&amp;$F341,Bonuses!$B$1:$G$1006,5,FALSE)="","",VLOOKUP($AC341&amp;"-"&amp;$F341,Bonuses!$B$1:$G$1006,6,FALSE)&amp;" yrs, "&amp;VLOOKUP($AC341&amp;"-"&amp;$F341,Bonuses!$B$1:$G$1006,5,FALSE)))</f>
        <v/>
      </c>
    </row>
    <row r="342" spans="1:32" s="21" customFormat="1" x14ac:dyDescent="0.25">
      <c r="A342" s="21" t="s">
        <v>2365</v>
      </c>
      <c r="B342" s="21">
        <f t="shared" si="25"/>
        <v>1</v>
      </c>
      <c r="C342" s="21" t="str">
        <f t="shared" si="26"/>
        <v>P</v>
      </c>
      <c r="D342" s="17">
        <f>IF($C342="B",VLOOKUP($A342,Bat!$A$4:$BF$2320,D$1,FALSE),VLOOKUP($A342,Pit!$A$4:$BA$1686,D$2,FALSE))</f>
        <v>7562</v>
      </c>
      <c r="E342" s="16" t="str">
        <f>IF($C342="B",VLOOKUP($A342,Bat!$A$4:$BF$2320,E$1,FALSE),VLOOKUP($A342,Pit!$A$4:$BA$1686,E$2,FALSE))</f>
        <v>SP</v>
      </c>
      <c r="F342" s="16" t="str">
        <f>IF($C342="B",VLOOKUP($A342,Bat!$A$4:$BF$2320,F$1,FALSE),VLOOKUP($A342,Pit!$A$4:$BA$1686,F$2,FALSE))</f>
        <v>Subaru</v>
      </c>
      <c r="G342" s="16" t="str">
        <f>IF($C342="B",VLOOKUP($A342,Bat!$A$4:$BF$2320,G$1,FALSE),VLOOKUP($A342,Pit!$A$4:$BA$1686,G$2,FALSE))</f>
        <v>Abe</v>
      </c>
      <c r="H342" s="16">
        <f>IF($C342="B",VLOOKUP($A342,Bat!$A$4:$BF$2320,H$1,FALSE),VLOOKUP($A342,Pit!$A$4:$BA$1686,H$2,FALSE))</f>
        <v>18</v>
      </c>
      <c r="I342" s="16" t="str">
        <f>IF($C342="B",VLOOKUP($A342,Bat!$A$4:$BF$2320,I$1,FALSE),VLOOKUP($A342,Pit!$A$4:$BA$1686,I$2,FALSE))</f>
        <v>R</v>
      </c>
      <c r="J342" s="16" t="str">
        <f>IF($C342="B",VLOOKUP($A342,Bat!$A$4:$BF$2320,J$1,FALSE),VLOOKUP($A342,Pit!$A$4:$BA$1686,J$2,FALSE))</f>
        <v>R</v>
      </c>
      <c r="K342" s="16" t="str">
        <f>IF($C342="B",VLOOKUP($A342,Bat!$A$4:$BF$2320,K$1,FALSE),VLOOKUP($A342,Pit!$A$4:$BA$1686,K$2,FALSE))</f>
        <v>Normal</v>
      </c>
      <c r="L342" s="17" t="str">
        <f>IF($C342="B",VLOOKUP($A342,Bat!$A$4:$BF$2320,L$1,FALSE),VLOOKUP($A342,Pit!$A$4:$BA$1686,L$2,FALSE))</f>
        <v>Normal</v>
      </c>
      <c r="M342" s="16">
        <f>IF($C342="B",VLOOKUP($A342,Bat!$A$4:$BF$2320,M$1,FALSE),VLOOKUP($A342,Pit!$A$4:$BA$1686,M$2,FALSE))</f>
        <v>4</v>
      </c>
      <c r="N342" s="16">
        <f>IF($C342="B",VLOOKUP($A342,Bat!$A$4:$BF$2320,N$1,FALSE),VLOOKUP($A342,Pit!$A$4:$BA$1686,N$2,FALSE))</f>
        <v>4</v>
      </c>
      <c r="O342" s="16">
        <f>IF($C342="B",VLOOKUP($A342,Bat!$A$4:$BF$2320,O$1,FALSE),VLOOKUP($A342,Pit!$A$4:$BA$1686,O$2,FALSE))</f>
        <v>4</v>
      </c>
      <c r="P342" s="16" t="str">
        <f>IF($C342="B",VLOOKUP($A342,Bat!$A$4:$BF$2320,P$1,FALSE),VLOOKUP($A342,Pit!$A$4:$BA$1686,P$2,FALSE))</f>
        <v>91-93 Mph</v>
      </c>
      <c r="Q342" s="17">
        <f>IF($C342="B",VLOOKUP($A342,Bat!$A$4:$BF$2320,Q$1,FALSE),VLOOKUP($A342,Pit!$A$4:$BA$1686,Q$2,FALSE))</f>
        <v>6</v>
      </c>
      <c r="R342" s="18">
        <f>IF($C342="B",VLOOKUP($A342,Bat!$A$4:$BF$2320,R$1,FALSE),VLOOKUP($A342,Pit!$A$4:$BA$1686,R$2,FALSE))</f>
        <v>27.198725766415265</v>
      </c>
      <c r="S342" s="19">
        <f>IF($C342="B",VLOOKUP($A342,Bat!$A$4:$BF$2320,S$1,FALSE),VLOOKUP($A342,Pit!$A$4:$BA$1686,S$2,FALSE))</f>
        <v>1.3318557704824623</v>
      </c>
      <c r="T342" s="20" t="str">
        <f>IF($C342="B",VLOOKUP($A342,Bat!$A$4:$BF$2320,T$1,FALSE),VLOOKUP($A342,Pit!$A$4:$BA$1686,T$2,FALSE))</f>
        <v>$1.6m</v>
      </c>
      <c r="U342" s="17" t="str">
        <f>VLOOKUP(IF($C342="B",VLOOKUP($A342,Bat!$A$4:$AU$2320,U$1,FALSE),VLOOKUP($A342,Pit!$A$4:$BE$1686,U$2,FALSE)),COND!$A$35:$B$41,2,FALSE)</f>
        <v>??</v>
      </c>
      <c r="V342" s="21">
        <f>IF($C342="B",VLOOKUP($A342,Bat!$A$4:$AT$2284,46,FALSE),VLOOKUP($A342,Pit!$A$4:$BD$1664,56,FALSE))</f>
        <v>101</v>
      </c>
      <c r="W342" s="16">
        <f t="shared" si="27"/>
        <v>999</v>
      </c>
      <c r="X342" s="16"/>
      <c r="Y342" s="22">
        <f t="shared" si="28"/>
        <v>216</v>
      </c>
      <c r="Z342" s="16">
        <f>IFERROR(VLOOKUP($D342,Results37!$F$3:$L$1396,Z$1,FALSE),"")</f>
        <v>338</v>
      </c>
      <c r="AA342" s="47">
        <f>IF(ISERROR(VLOOKUP(D342,Results37!$F$3:$O$399,AA$1,FALSE)),"",IF(VLOOKUP(D342,Results37!$F$3:$O$399,AA$1+1,FALSE)=1,"S"&amp;VLOOKUP(D342,Results37!$F$3:$O$399,AA$1,FALSE),VLOOKUP(D342,Results37!$F$3:$O$399,AA$1,FALSE)))</f>
        <v>13</v>
      </c>
      <c r="AB342" s="16">
        <f>IFERROR(VLOOKUP($D342,Results37!$F$3:$L$1396,AB$1,FALSE),"")</f>
        <v>20</v>
      </c>
      <c r="AC342" s="16" t="str">
        <f>IFERROR(VLOOKUP($D342,Results37!$F$3:$L$1396,AC$1,FALSE),"")</f>
        <v>West Virginia Alleghenies</v>
      </c>
      <c r="AD342" s="16" t="str">
        <f t="shared" si="29"/>
        <v/>
      </c>
      <c r="AE342" s="20" t="str">
        <f>IF(ISERROR(VLOOKUP($AC342&amp;"-"&amp;$F342&amp;" "&amp;G342,Bonuses!$B$1:$G$1006,4,FALSE)),"",INT(VLOOKUP($AC342&amp;"-"&amp;$F342&amp;" "&amp;$G342,Bonuses!$B$1:$G$1006,4,FALSE)))</f>
        <v/>
      </c>
      <c r="AF342" s="16" t="str">
        <f>IF(ISERROR(VLOOKUP($AC342&amp;"-"&amp;$F342,Bonuses!$B$1:$G$1006,5,FALSE)),"",IF(VLOOKUP($AC342&amp;"-"&amp;$F342,Bonuses!$B$1:$G$1006,5,FALSE)="","",VLOOKUP($AC342&amp;"-"&amp;$F342,Bonuses!$B$1:$G$1006,6,FALSE)&amp;" yrs, "&amp;VLOOKUP($AC342&amp;"-"&amp;$F342,Bonuses!$B$1:$G$1006,5,FALSE)))</f>
        <v/>
      </c>
    </row>
    <row r="343" spans="1:32" s="21" customFormat="1" x14ac:dyDescent="0.25">
      <c r="A343" s="21" t="s">
        <v>2002</v>
      </c>
      <c r="B343" s="21">
        <f t="shared" si="25"/>
        <v>1</v>
      </c>
      <c r="C343" s="21" t="str">
        <f t="shared" si="26"/>
        <v>B</v>
      </c>
      <c r="D343" s="17">
        <f>IF($C343="B",VLOOKUP($A343,Bat!$A$4:$BF$2320,D$1,FALSE),VLOOKUP($A343,Pit!$A$4:$BA$1686,D$2,FALSE))</f>
        <v>3503</v>
      </c>
      <c r="E343" s="16" t="str">
        <f>IF($C343="B",VLOOKUP($A343,Bat!$A$4:$BF$2320,E$1,FALSE),VLOOKUP($A343,Pit!$A$4:$BA$1686,E$2,FALSE))</f>
        <v>3B</v>
      </c>
      <c r="F343" s="16" t="str">
        <f>IF($C343="B",VLOOKUP($A343,Bat!$A$4:$BF$2320,F$1,FALSE),VLOOKUP($A343,Pit!$A$4:$BA$1686,F$2,FALSE))</f>
        <v>David</v>
      </c>
      <c r="G343" s="16" t="str">
        <f>IF($C343="B",VLOOKUP($A343,Bat!$A$4:$BF$2320,G$1,FALSE),VLOOKUP($A343,Pit!$A$4:$BA$1686,G$2,FALSE))</f>
        <v>Hicks</v>
      </c>
      <c r="H343" s="16">
        <f>IF($C343="B",VLOOKUP($A343,Bat!$A$4:$BF$2320,H$1,FALSE),VLOOKUP($A343,Pit!$A$4:$BA$1686,H$2,FALSE))</f>
        <v>21</v>
      </c>
      <c r="I343" s="16" t="str">
        <f>IF($C343="B",VLOOKUP($A343,Bat!$A$4:$BF$2320,I$1,FALSE),VLOOKUP($A343,Pit!$A$4:$BA$1686,I$2,FALSE))</f>
        <v>R</v>
      </c>
      <c r="J343" s="16" t="str">
        <f>IF($C343="B",VLOOKUP($A343,Bat!$A$4:$BF$2320,J$1,FALSE),VLOOKUP($A343,Pit!$A$4:$BA$1686,J$2,FALSE))</f>
        <v>R</v>
      </c>
      <c r="K343" s="16" t="str">
        <f>IF($C343="B",VLOOKUP($A343,Bat!$A$4:$BF$2320,K$1,FALSE),VLOOKUP($A343,Pit!$A$4:$BA$1686,K$2,FALSE))</f>
        <v>Low</v>
      </c>
      <c r="L343" s="17" t="str">
        <f>IF($C343="B",VLOOKUP($A343,Bat!$A$4:$BF$2320,L$1,FALSE),VLOOKUP($A343,Pit!$A$4:$BA$1686,L$2,FALSE))</f>
        <v>Normal</v>
      </c>
      <c r="M343" s="16">
        <f>IF($C343="B",VLOOKUP($A343,Bat!$A$4:$BF$2320,M$1,FALSE),VLOOKUP($A343,Pit!$A$4:$BA$1686,M$2,FALSE))</f>
        <v>3</v>
      </c>
      <c r="N343" s="16">
        <f>IF($C343="B",VLOOKUP($A343,Bat!$A$4:$BF$2320,N$1,FALSE),VLOOKUP($A343,Pit!$A$4:$BA$1686,N$2,FALSE))</f>
        <v>5</v>
      </c>
      <c r="O343" s="16">
        <f>IF($C343="B",VLOOKUP($A343,Bat!$A$4:$BF$2320,O$1,FALSE),VLOOKUP($A343,Pit!$A$4:$BA$1686,O$2,FALSE))</f>
        <v>4</v>
      </c>
      <c r="P343" s="16">
        <f>IF($C343="B",VLOOKUP($A343,Bat!$A$4:$BF$2320,P$1,FALSE),VLOOKUP($A343,Pit!$A$4:$BA$1686,P$2,FALSE))</f>
        <v>2</v>
      </c>
      <c r="Q343" s="17">
        <f>IF($C343="B",VLOOKUP($A343,Bat!$A$4:$BF$2320,Q$1,FALSE),VLOOKUP($A343,Pit!$A$4:$BA$1686,Q$2,FALSE))</f>
        <v>1</v>
      </c>
      <c r="R343" s="18">
        <f>IF($C343="B",VLOOKUP($A343,Bat!$A$4:$BF$2320,R$1,FALSE),VLOOKUP($A343,Pit!$A$4:$BA$1686,R$2,FALSE))</f>
        <v>-0.19789332304195995</v>
      </c>
      <c r="S343" s="19">
        <f>IF($C343="B",VLOOKUP($A343,Bat!$A$4:$BF$2320,S$1,FALSE),VLOOKUP($A343,Pit!$A$4:$BA$1686,S$2,FALSE))</f>
        <v>0.38644297514649606</v>
      </c>
      <c r="T343" s="20" t="str">
        <f>IF($C343="B",VLOOKUP($A343,Bat!$A$4:$BF$2320,T$1,FALSE),VLOOKUP($A343,Pit!$A$4:$BA$1686,T$2,FALSE))</f>
        <v>$210k</v>
      </c>
      <c r="U343" s="17" t="str">
        <f>VLOOKUP(IF($C343="B",VLOOKUP($A343,Bat!$A$4:$AU$2320,U$1,FALSE),VLOOKUP($A343,Pit!$A$4:$BE$1686,U$2,FALSE)),COND!$A$35:$B$41,2,FALSE)</f>
        <v>??</v>
      </c>
      <c r="V343" s="21">
        <f>IF($C343="B",VLOOKUP($A343,Bat!$A$4:$AT$2284,46,FALSE),VLOOKUP($A343,Pit!$A$4:$BD$1664,56,FALSE))</f>
        <v>257</v>
      </c>
      <c r="W343" s="16">
        <f t="shared" si="27"/>
        <v>999</v>
      </c>
      <c r="X343" s="16"/>
      <c r="Y343" s="22">
        <f t="shared" si="28"/>
        <v>523</v>
      </c>
      <c r="Z343" s="16">
        <f>IFERROR(VLOOKUP($D343,Results37!$F$3:$L$1396,Z$1,FALSE),"")</f>
        <v>339</v>
      </c>
      <c r="AA343" s="47">
        <f>IF(ISERROR(VLOOKUP(D343,Results37!$F$3:$O$399,AA$1,FALSE)),"",IF(VLOOKUP(D343,Results37!$F$3:$O$399,AA$1+1,FALSE)=1,"S"&amp;VLOOKUP(D343,Results37!$F$3:$O$399,AA$1,FALSE),VLOOKUP(D343,Results37!$F$3:$O$399,AA$1,FALSE)))</f>
        <v>13</v>
      </c>
      <c r="AB343" s="16">
        <f>IFERROR(VLOOKUP($D343,Results37!$F$3:$L$1396,AB$1,FALSE),"")</f>
        <v>21</v>
      </c>
      <c r="AC343" s="16" t="str">
        <f>IFERROR(VLOOKUP($D343,Results37!$F$3:$L$1396,AC$1,FALSE),"")</f>
        <v>Havana Leones</v>
      </c>
      <c r="AD343" s="16" t="str">
        <f t="shared" si="29"/>
        <v/>
      </c>
      <c r="AE343" s="20" t="str">
        <f>IF(ISERROR(VLOOKUP($AC343&amp;"-"&amp;$F343&amp;" "&amp;G343,Bonuses!$B$1:$G$1006,4,FALSE)),"",INT(VLOOKUP($AC343&amp;"-"&amp;$F343&amp;" "&amp;$G343,Bonuses!$B$1:$G$1006,4,FALSE)))</f>
        <v/>
      </c>
      <c r="AF343" s="16" t="str">
        <f>IF(ISERROR(VLOOKUP($AC343&amp;"-"&amp;$F343,Bonuses!$B$1:$G$1006,5,FALSE)),"",IF(VLOOKUP($AC343&amp;"-"&amp;$F343,Bonuses!$B$1:$G$1006,5,FALSE)="","",VLOOKUP($AC343&amp;"-"&amp;$F343,Bonuses!$B$1:$G$1006,6,FALSE)&amp;" yrs, "&amp;VLOOKUP($AC343&amp;"-"&amp;$F343,Bonuses!$B$1:$G$1006,5,FALSE)))</f>
        <v/>
      </c>
    </row>
    <row r="344" spans="1:32" s="21" customFormat="1" x14ac:dyDescent="0.25">
      <c r="A344" s="21" t="s">
        <v>1959</v>
      </c>
      <c r="B344" s="21">
        <f t="shared" si="25"/>
        <v>1</v>
      </c>
      <c r="C344" s="21" t="str">
        <f t="shared" si="26"/>
        <v>B</v>
      </c>
      <c r="D344" s="17">
        <f>IF($C344="B",VLOOKUP($A344,Bat!$A$4:$BF$2320,D$1,FALSE),VLOOKUP($A344,Pit!$A$4:$BA$1686,D$2,FALSE))</f>
        <v>6948</v>
      </c>
      <c r="E344" s="16" t="str">
        <f>IF($C344="B",VLOOKUP($A344,Bat!$A$4:$BF$2320,E$1,FALSE),VLOOKUP($A344,Pit!$A$4:$BA$1686,E$2,FALSE))</f>
        <v>2B</v>
      </c>
      <c r="F344" s="16" t="str">
        <f>IF($C344="B",VLOOKUP($A344,Bat!$A$4:$BF$2320,F$1,FALSE),VLOOKUP($A344,Pit!$A$4:$BA$1686,F$2,FALSE))</f>
        <v>Martín</v>
      </c>
      <c r="G344" s="16" t="str">
        <f>IF($C344="B",VLOOKUP($A344,Bat!$A$4:$BF$2320,G$1,FALSE),VLOOKUP($A344,Pit!$A$4:$BA$1686,G$2,FALSE))</f>
        <v>Alemán</v>
      </c>
      <c r="H344" s="16">
        <f>IF($C344="B",VLOOKUP($A344,Bat!$A$4:$BF$2320,H$1,FALSE),VLOOKUP($A344,Pit!$A$4:$BA$1686,H$2,FALSE))</f>
        <v>18</v>
      </c>
      <c r="I344" s="16" t="str">
        <f>IF($C344="B",VLOOKUP($A344,Bat!$A$4:$BF$2320,I$1,FALSE),VLOOKUP($A344,Pit!$A$4:$BA$1686,I$2,FALSE))</f>
        <v>R</v>
      </c>
      <c r="J344" s="16" t="str">
        <f>IF($C344="B",VLOOKUP($A344,Bat!$A$4:$BF$2320,J$1,FALSE),VLOOKUP($A344,Pit!$A$4:$BA$1686,J$2,FALSE))</f>
        <v>R</v>
      </c>
      <c r="K344" s="16" t="str">
        <f>IF($C344="B",VLOOKUP($A344,Bat!$A$4:$BF$2320,K$1,FALSE),VLOOKUP($A344,Pit!$A$4:$BA$1686,K$2,FALSE))</f>
        <v>Normal</v>
      </c>
      <c r="L344" s="17" t="str">
        <f>IF($C344="B",VLOOKUP($A344,Bat!$A$4:$BF$2320,L$1,FALSE),VLOOKUP($A344,Pit!$A$4:$BA$1686,L$2,FALSE))</f>
        <v>High</v>
      </c>
      <c r="M344" s="16">
        <f>IF($C344="B",VLOOKUP($A344,Bat!$A$4:$BF$2320,M$1,FALSE),VLOOKUP($A344,Pit!$A$4:$BA$1686,M$2,FALSE))</f>
        <v>4</v>
      </c>
      <c r="N344" s="16">
        <f>IF($C344="B",VLOOKUP($A344,Bat!$A$4:$BF$2320,N$1,FALSE),VLOOKUP($A344,Pit!$A$4:$BA$1686,N$2,FALSE))</f>
        <v>2</v>
      </c>
      <c r="O344" s="16">
        <f>IF($C344="B",VLOOKUP($A344,Bat!$A$4:$BF$2320,O$1,FALSE),VLOOKUP($A344,Pit!$A$4:$BA$1686,O$2,FALSE))</f>
        <v>5</v>
      </c>
      <c r="P344" s="16">
        <f>IF($C344="B",VLOOKUP($A344,Bat!$A$4:$BF$2320,P$1,FALSE),VLOOKUP($A344,Pit!$A$4:$BA$1686,P$2,FALSE))</f>
        <v>1</v>
      </c>
      <c r="Q344" s="17">
        <f>IF($C344="B",VLOOKUP($A344,Bat!$A$4:$BF$2320,Q$1,FALSE),VLOOKUP($A344,Pit!$A$4:$BA$1686,Q$2,FALSE))</f>
        <v>1</v>
      </c>
      <c r="R344" s="18">
        <f>IF($C344="B",VLOOKUP($A344,Bat!$A$4:$BF$2320,R$1,FALSE),VLOOKUP($A344,Pit!$A$4:$BA$1686,R$2,FALSE))</f>
        <v>1.9327653216901073</v>
      </c>
      <c r="S344" s="19">
        <f>IF($C344="B",VLOOKUP($A344,Bat!$A$4:$BF$2320,S$1,FALSE),VLOOKUP($A344,Pit!$A$4:$BA$1686,S$2,FALSE))</f>
        <v>0.69022466374749225</v>
      </c>
      <c r="T344" s="20" t="str">
        <f>IF($C344="B",VLOOKUP($A344,Bat!$A$4:$BF$2320,T$1,FALSE),VLOOKUP($A344,Pit!$A$4:$BA$1686,T$2,FALSE))</f>
        <v>$200k</v>
      </c>
      <c r="U344" s="17" t="str">
        <f>VLOOKUP(IF($C344="B",VLOOKUP($A344,Bat!$A$4:$AU$2320,U$1,FALSE),VLOOKUP($A344,Pit!$A$4:$BE$1686,U$2,FALSE)),COND!$A$35:$B$41,2,FALSE)</f>
        <v>??</v>
      </c>
      <c r="V344" s="21">
        <f>IF($C344="B",VLOOKUP($A344,Bat!$A$4:$AT$2284,46,FALSE),VLOOKUP($A344,Pit!$A$4:$BD$1664,56,FALSE))</f>
        <v>109</v>
      </c>
      <c r="W344" s="16">
        <f t="shared" si="27"/>
        <v>999</v>
      </c>
      <c r="X344" s="16"/>
      <c r="Y344" s="22">
        <f t="shared" si="28"/>
        <v>384</v>
      </c>
      <c r="Z344" s="16">
        <f>IFERROR(VLOOKUP($D344,Results37!$F$3:$L$1396,Z$1,FALSE),"")</f>
        <v>340</v>
      </c>
      <c r="AA344" s="47">
        <f>IF(ISERROR(VLOOKUP(D344,Results37!$F$3:$O$399,AA$1,FALSE)),"",IF(VLOOKUP(D344,Results37!$F$3:$O$399,AA$1+1,FALSE)=1,"S"&amp;VLOOKUP(D344,Results37!$F$3:$O$399,AA$1,FALSE),VLOOKUP(D344,Results37!$F$3:$O$399,AA$1,FALSE)))</f>
        <v>13</v>
      </c>
      <c r="AB344" s="16">
        <f>IFERROR(VLOOKUP($D344,Results37!$F$3:$L$1396,AB$1,FALSE),"")</f>
        <v>22</v>
      </c>
      <c r="AC344" s="16" t="str">
        <f>IFERROR(VLOOKUP($D344,Results37!$F$3:$L$1396,AC$1,FALSE),"")</f>
        <v>Florida Featherheads</v>
      </c>
      <c r="AD344" s="16" t="str">
        <f t="shared" si="29"/>
        <v/>
      </c>
      <c r="AE344" s="20" t="str">
        <f>IF(ISERROR(VLOOKUP($AC344&amp;"-"&amp;$F344&amp;" "&amp;G344,Bonuses!$B$1:$G$1006,4,FALSE)),"",INT(VLOOKUP($AC344&amp;"-"&amp;$F344&amp;" "&amp;$G344,Bonuses!$B$1:$G$1006,4,FALSE)))</f>
        <v/>
      </c>
      <c r="AF344" s="16" t="str">
        <f>IF(ISERROR(VLOOKUP($AC344&amp;"-"&amp;$F344,Bonuses!$B$1:$G$1006,5,FALSE)),"",IF(VLOOKUP($AC344&amp;"-"&amp;$F344,Bonuses!$B$1:$G$1006,5,FALSE)="","",VLOOKUP($AC344&amp;"-"&amp;$F344,Bonuses!$B$1:$G$1006,6,FALSE)&amp;" yrs, "&amp;VLOOKUP($AC344&amp;"-"&amp;$F344,Bonuses!$B$1:$G$1006,5,FALSE)))</f>
        <v/>
      </c>
    </row>
    <row r="345" spans="1:32" s="21" customFormat="1" x14ac:dyDescent="0.25">
      <c r="A345" s="21" t="s">
        <v>3105</v>
      </c>
      <c r="B345" s="21">
        <f t="shared" si="25"/>
        <v>1</v>
      </c>
      <c r="C345" s="21" t="str">
        <f t="shared" si="26"/>
        <v>B</v>
      </c>
      <c r="D345" s="17">
        <f>IF($C345="B",VLOOKUP($A345,Bat!$A$4:$BF$2320,D$1,FALSE),VLOOKUP($A345,Pit!$A$4:$BA$1686,D$2,FALSE))</f>
        <v>9201</v>
      </c>
      <c r="E345" s="16" t="str">
        <f>IF($C345="B",VLOOKUP($A345,Bat!$A$4:$BF$2320,E$1,FALSE),VLOOKUP($A345,Pit!$A$4:$BA$1686,E$2,FALSE))</f>
        <v>LF</v>
      </c>
      <c r="F345" s="16" t="str">
        <f>IF($C345="B",VLOOKUP($A345,Bat!$A$4:$BF$2320,F$1,FALSE),VLOOKUP($A345,Pit!$A$4:$BA$1686,F$2,FALSE))</f>
        <v>Jason</v>
      </c>
      <c r="G345" s="16" t="str">
        <f>IF($C345="B",VLOOKUP($A345,Bat!$A$4:$BF$2320,G$1,FALSE),VLOOKUP($A345,Pit!$A$4:$BA$1686,G$2,FALSE))</f>
        <v>Coleman</v>
      </c>
      <c r="H345" s="16">
        <f>IF($C345="B",VLOOKUP($A345,Bat!$A$4:$BF$2320,H$1,FALSE),VLOOKUP($A345,Pit!$A$4:$BA$1686,H$2,FALSE))</f>
        <v>21</v>
      </c>
      <c r="I345" s="16" t="str">
        <f>IF($C345="B",VLOOKUP($A345,Bat!$A$4:$BF$2320,I$1,FALSE),VLOOKUP($A345,Pit!$A$4:$BA$1686,I$2,FALSE))</f>
        <v>L</v>
      </c>
      <c r="J345" s="16" t="str">
        <f>IF($C345="B",VLOOKUP($A345,Bat!$A$4:$BF$2320,J$1,FALSE),VLOOKUP($A345,Pit!$A$4:$BA$1686,J$2,FALSE))</f>
        <v>L</v>
      </c>
      <c r="K345" s="16" t="str">
        <f>IF($C345="B",VLOOKUP($A345,Bat!$A$4:$BF$2320,K$1,FALSE),VLOOKUP($A345,Pit!$A$4:$BA$1686,K$2,FALSE))</f>
        <v>Low</v>
      </c>
      <c r="L345" s="17" t="str">
        <f>IF($C345="B",VLOOKUP($A345,Bat!$A$4:$BF$2320,L$1,FALSE),VLOOKUP($A345,Pit!$A$4:$BA$1686,L$2,FALSE))</f>
        <v>Normal</v>
      </c>
      <c r="M345" s="16">
        <f>IF($C345="B",VLOOKUP($A345,Bat!$A$4:$BF$2320,M$1,FALSE),VLOOKUP($A345,Pit!$A$4:$BA$1686,M$2,FALSE))</f>
        <v>5</v>
      </c>
      <c r="N345" s="16">
        <f>IF($C345="B",VLOOKUP($A345,Bat!$A$4:$BF$2320,N$1,FALSE),VLOOKUP($A345,Pit!$A$4:$BA$1686,N$2,FALSE))</f>
        <v>7</v>
      </c>
      <c r="O345" s="16">
        <f>IF($C345="B",VLOOKUP($A345,Bat!$A$4:$BF$2320,O$1,FALSE),VLOOKUP($A345,Pit!$A$4:$BA$1686,O$2,FALSE))</f>
        <v>4</v>
      </c>
      <c r="P345" s="16">
        <f>IF($C345="B",VLOOKUP($A345,Bat!$A$4:$BF$2320,P$1,FALSE),VLOOKUP($A345,Pit!$A$4:$BA$1686,P$2,FALSE))</f>
        <v>5</v>
      </c>
      <c r="Q345" s="17">
        <f>IF($C345="B",VLOOKUP($A345,Bat!$A$4:$BF$2320,Q$1,FALSE),VLOOKUP($A345,Pit!$A$4:$BA$1686,Q$2,FALSE))</f>
        <v>2</v>
      </c>
      <c r="R345" s="18">
        <f>IF($C345="B",VLOOKUP($A345,Bat!$A$4:$BF$2320,R$1,FALSE),VLOOKUP($A345,Pit!$A$4:$BA$1686,R$2,FALSE))</f>
        <v>11.692063635780087</v>
      </c>
      <c r="S345" s="19">
        <f>IF($C345="B",VLOOKUP($A345,Bat!$A$4:$BF$2320,S$1,FALSE),VLOOKUP($A345,Pit!$A$4:$BA$1686,S$2,FALSE))</f>
        <v>2.0816705101974402</v>
      </c>
      <c r="T345" s="20" t="str">
        <f>IF($C345="B",VLOOKUP($A345,Bat!$A$4:$BF$2320,T$1,FALSE),VLOOKUP($A345,Pit!$A$4:$BA$1686,T$2,FALSE))</f>
        <v>$230k</v>
      </c>
      <c r="U345" s="17" t="str">
        <f>VLOOKUP(IF($C345="B",VLOOKUP($A345,Bat!$A$4:$AU$2320,U$1,FALSE),VLOOKUP($A345,Pit!$A$4:$BE$1686,U$2,FALSE)),COND!$A$35:$B$41,2,FALSE)</f>
        <v>??</v>
      </c>
      <c r="V345" s="21">
        <f>IF($C345="B",VLOOKUP($A345,Bat!$A$4:$AT$2284,46,FALSE),VLOOKUP($A345,Pit!$A$4:$BD$1664,56,FALSE))</f>
        <v>141</v>
      </c>
      <c r="W345" s="16">
        <f t="shared" si="27"/>
        <v>999</v>
      </c>
      <c r="X345" s="16"/>
      <c r="Y345" s="22">
        <f t="shared" si="28"/>
        <v>87</v>
      </c>
      <c r="Z345" s="16">
        <f>IFERROR(VLOOKUP($D345,Results37!$F$3:$L$1396,Z$1,FALSE),"")</f>
        <v>341</v>
      </c>
      <c r="AA345" s="47">
        <f>IF(ISERROR(VLOOKUP(D345,Results37!$F$3:$O$399,AA$1,FALSE)),"",IF(VLOOKUP(D345,Results37!$F$3:$O$399,AA$1+1,FALSE)=1,"S"&amp;VLOOKUP(D345,Results37!$F$3:$O$399,AA$1,FALSE),VLOOKUP(D345,Results37!$F$3:$O$399,AA$1,FALSE)))</f>
        <v>13</v>
      </c>
      <c r="AB345" s="16">
        <f>IFERROR(VLOOKUP($D345,Results37!$F$3:$L$1396,AB$1,FALSE),"")</f>
        <v>23</v>
      </c>
      <c r="AC345" s="16" t="str">
        <f>IFERROR(VLOOKUP($D345,Results37!$F$3:$L$1396,AC$1,FALSE),"")</f>
        <v>Hartford Harpoon</v>
      </c>
      <c r="AD345" s="16" t="str">
        <f t="shared" si="29"/>
        <v/>
      </c>
      <c r="AE345" s="20" t="str">
        <f>IF(ISERROR(VLOOKUP($AC345&amp;"-"&amp;$F345&amp;" "&amp;G345,Bonuses!$B$1:$G$1006,4,FALSE)),"",INT(VLOOKUP($AC345&amp;"-"&amp;$F345&amp;" "&amp;$G345,Bonuses!$B$1:$G$1006,4,FALSE)))</f>
        <v/>
      </c>
      <c r="AF345" s="16" t="str">
        <f>IF(ISERROR(VLOOKUP($AC345&amp;"-"&amp;$F345,Bonuses!$B$1:$G$1006,5,FALSE)),"",IF(VLOOKUP($AC345&amp;"-"&amp;$F345,Bonuses!$B$1:$G$1006,5,FALSE)="","",VLOOKUP($AC345&amp;"-"&amp;$F345,Bonuses!$B$1:$G$1006,6,FALSE)&amp;" yrs, "&amp;VLOOKUP($AC345&amp;"-"&amp;$F345,Bonuses!$B$1:$G$1006,5,FALSE)))</f>
        <v/>
      </c>
    </row>
    <row r="346" spans="1:32" s="21" customFormat="1" x14ac:dyDescent="0.25">
      <c r="A346" s="21" t="s">
        <v>2287</v>
      </c>
      <c r="B346" s="21">
        <f t="shared" si="25"/>
        <v>1</v>
      </c>
      <c r="C346" s="21" t="str">
        <f t="shared" si="26"/>
        <v>P</v>
      </c>
      <c r="D346" s="17">
        <f>IF($C346="B",VLOOKUP($A346,Bat!$A$4:$BF$2320,D$1,FALSE),VLOOKUP($A346,Pit!$A$4:$BA$1686,D$2,FALSE))</f>
        <v>16046</v>
      </c>
      <c r="E346" s="16" t="str">
        <f>IF($C346="B",VLOOKUP($A346,Bat!$A$4:$BF$2320,E$1,FALSE),VLOOKUP($A346,Pit!$A$4:$BA$1686,E$2,FALSE))</f>
        <v>SP</v>
      </c>
      <c r="F346" s="16" t="str">
        <f>IF($C346="B",VLOOKUP($A346,Bat!$A$4:$BF$2320,F$1,FALSE),VLOOKUP($A346,Pit!$A$4:$BA$1686,F$2,FALSE))</f>
        <v>Yoriie</v>
      </c>
      <c r="G346" s="16" t="str">
        <f>IF($C346="B",VLOOKUP($A346,Bat!$A$4:$BF$2320,G$1,FALSE),VLOOKUP($A346,Pit!$A$4:$BA$1686,G$2,FALSE))</f>
        <v>Suzuki</v>
      </c>
      <c r="H346" s="16">
        <f>IF($C346="B",VLOOKUP($A346,Bat!$A$4:$BF$2320,H$1,FALSE),VLOOKUP($A346,Pit!$A$4:$BA$1686,H$2,FALSE))</f>
        <v>21</v>
      </c>
      <c r="I346" s="16" t="str">
        <f>IF($C346="B",VLOOKUP($A346,Bat!$A$4:$BF$2320,I$1,FALSE),VLOOKUP($A346,Pit!$A$4:$BA$1686,I$2,FALSE))</f>
        <v>L</v>
      </c>
      <c r="J346" s="16" t="str">
        <f>IF($C346="B",VLOOKUP($A346,Bat!$A$4:$BF$2320,J$1,FALSE),VLOOKUP($A346,Pit!$A$4:$BA$1686,J$2,FALSE))</f>
        <v>L</v>
      </c>
      <c r="K346" s="16" t="str">
        <f>IF($C346="B",VLOOKUP($A346,Bat!$A$4:$BF$2320,K$1,FALSE),VLOOKUP($A346,Pit!$A$4:$BA$1686,K$2,FALSE))</f>
        <v>Normal</v>
      </c>
      <c r="L346" s="17" t="str">
        <f>IF($C346="B",VLOOKUP($A346,Bat!$A$4:$BF$2320,L$1,FALSE),VLOOKUP($A346,Pit!$A$4:$BA$1686,L$2,FALSE))</f>
        <v>Normal</v>
      </c>
      <c r="M346" s="16">
        <f>IF($C346="B",VLOOKUP($A346,Bat!$A$4:$BF$2320,M$1,FALSE),VLOOKUP($A346,Pit!$A$4:$BA$1686,M$2,FALSE))</f>
        <v>5</v>
      </c>
      <c r="N346" s="16">
        <f>IF($C346="B",VLOOKUP($A346,Bat!$A$4:$BF$2320,N$1,FALSE),VLOOKUP($A346,Pit!$A$4:$BA$1686,N$2,FALSE))</f>
        <v>2</v>
      </c>
      <c r="O346" s="16">
        <f>IF($C346="B",VLOOKUP($A346,Bat!$A$4:$BF$2320,O$1,FALSE),VLOOKUP($A346,Pit!$A$4:$BA$1686,O$2,FALSE))</f>
        <v>5</v>
      </c>
      <c r="P346" s="16" t="str">
        <f>IF($C346="B",VLOOKUP($A346,Bat!$A$4:$BF$2320,P$1,FALSE),VLOOKUP($A346,Pit!$A$4:$BA$1686,P$2,FALSE))</f>
        <v>90-92 Mph</v>
      </c>
      <c r="Q346" s="17">
        <f>IF($C346="B",VLOOKUP($A346,Bat!$A$4:$BF$2320,Q$1,FALSE),VLOOKUP($A346,Pit!$A$4:$BA$1686,Q$2,FALSE))</f>
        <v>6</v>
      </c>
      <c r="R346" s="18">
        <f>IF($C346="B",VLOOKUP($A346,Bat!$A$4:$BF$2320,R$1,FALSE),VLOOKUP($A346,Pit!$A$4:$BA$1686,R$2,FALSE))</f>
        <v>30.369607435124845</v>
      </c>
      <c r="S346" s="19">
        <f>IF($C346="B",VLOOKUP($A346,Bat!$A$4:$BF$2320,S$1,FALSE),VLOOKUP($A346,Pit!$A$4:$BA$1686,S$2,FALSE))</f>
        <v>1.6104178682869401</v>
      </c>
      <c r="T346" s="20" t="str">
        <f>IF($C346="B",VLOOKUP($A346,Bat!$A$4:$BF$2320,T$1,FALSE),VLOOKUP($A346,Pit!$A$4:$BA$1686,T$2,FALSE))</f>
        <v>$210k</v>
      </c>
      <c r="U346" s="17" t="str">
        <f>VLOOKUP(IF($C346="B",VLOOKUP($A346,Bat!$A$4:$AU$2320,U$1,FALSE),VLOOKUP($A346,Pit!$A$4:$BE$1686,U$2,FALSE)),COND!$A$35:$B$41,2,FALSE)</f>
        <v>??</v>
      </c>
      <c r="V346" s="21">
        <f>IF($C346="B",VLOOKUP($A346,Bat!$A$4:$AT$2284,46,FALSE),VLOOKUP($A346,Pit!$A$4:$BD$1664,56,FALSE))</f>
        <v>105</v>
      </c>
      <c r="W346" s="16">
        <f t="shared" si="27"/>
        <v>999</v>
      </c>
      <c r="X346" s="16"/>
      <c r="Y346" s="22">
        <f t="shared" si="28"/>
        <v>159</v>
      </c>
      <c r="Z346" s="16">
        <f>IFERROR(VLOOKUP($D346,Results37!$F$3:$L$1396,Z$1,FALSE),"")</f>
        <v>342</v>
      </c>
      <c r="AA346" s="47">
        <f>IF(ISERROR(VLOOKUP(D346,Results37!$F$3:$O$399,AA$1,FALSE)),"",IF(VLOOKUP(D346,Results37!$F$3:$O$399,AA$1+1,FALSE)=1,"S"&amp;VLOOKUP(D346,Results37!$F$3:$O$399,AA$1,FALSE),VLOOKUP(D346,Results37!$F$3:$O$399,AA$1,FALSE)))</f>
        <v>13</v>
      </c>
      <c r="AB346" s="16">
        <f>IFERROR(VLOOKUP($D346,Results37!$F$3:$L$1396,AB$1,FALSE),"")</f>
        <v>24</v>
      </c>
      <c r="AC346" s="16" t="str">
        <f>IFERROR(VLOOKUP($D346,Results37!$F$3:$L$1396,AC$1,FALSE),"")</f>
        <v>Aurora Borealis</v>
      </c>
      <c r="AD346" s="16" t="str">
        <f t="shared" si="29"/>
        <v/>
      </c>
      <c r="AE346" s="20" t="str">
        <f>IF(ISERROR(VLOOKUP($AC346&amp;"-"&amp;$F346&amp;" "&amp;G346,Bonuses!$B$1:$G$1006,4,FALSE)),"",INT(VLOOKUP($AC346&amp;"-"&amp;$F346&amp;" "&amp;$G346,Bonuses!$B$1:$G$1006,4,FALSE)))</f>
        <v/>
      </c>
      <c r="AF346" s="16" t="str">
        <f>IF(ISERROR(VLOOKUP($AC346&amp;"-"&amp;$F346,Bonuses!$B$1:$G$1006,5,FALSE)),"",IF(VLOOKUP($AC346&amp;"-"&amp;$F346,Bonuses!$B$1:$G$1006,5,FALSE)="","",VLOOKUP($AC346&amp;"-"&amp;$F346,Bonuses!$B$1:$G$1006,6,FALSE)&amp;" yrs, "&amp;VLOOKUP($AC346&amp;"-"&amp;$F346,Bonuses!$B$1:$G$1006,5,FALSE)))</f>
        <v/>
      </c>
    </row>
    <row r="347" spans="1:32" s="21" customFormat="1" x14ac:dyDescent="0.25">
      <c r="A347" s="21" t="s">
        <v>2616</v>
      </c>
      <c r="B347" s="21">
        <f t="shared" si="25"/>
        <v>1</v>
      </c>
      <c r="C347" s="21" t="str">
        <f t="shared" si="26"/>
        <v>P</v>
      </c>
      <c r="D347" s="17">
        <f>IF($C347="B",VLOOKUP($A347,Bat!$A$4:$BF$2320,D$1,FALSE),VLOOKUP($A347,Pit!$A$4:$BA$1686,D$2,FALSE))</f>
        <v>1720</v>
      </c>
      <c r="E347" s="16" t="str">
        <f>IF($C347="B",VLOOKUP($A347,Bat!$A$4:$BF$2320,E$1,FALSE),VLOOKUP($A347,Pit!$A$4:$BA$1686,E$2,FALSE))</f>
        <v>SP</v>
      </c>
      <c r="F347" s="16" t="str">
        <f>IF($C347="B",VLOOKUP($A347,Bat!$A$4:$BF$2320,F$1,FALSE),VLOOKUP($A347,Pit!$A$4:$BA$1686,F$2,FALSE))</f>
        <v>Michael</v>
      </c>
      <c r="G347" s="16" t="str">
        <f>IF($C347="B",VLOOKUP($A347,Bat!$A$4:$BF$2320,G$1,FALSE),VLOOKUP($A347,Pit!$A$4:$BA$1686,G$2,FALSE))</f>
        <v>Romero</v>
      </c>
      <c r="H347" s="16">
        <f>IF($C347="B",VLOOKUP($A347,Bat!$A$4:$BF$2320,H$1,FALSE),VLOOKUP($A347,Pit!$A$4:$BA$1686,H$2,FALSE))</f>
        <v>18</v>
      </c>
      <c r="I347" s="16" t="str">
        <f>IF($C347="B",VLOOKUP($A347,Bat!$A$4:$BF$2320,I$1,FALSE),VLOOKUP($A347,Pit!$A$4:$BA$1686,I$2,FALSE))</f>
        <v>R</v>
      </c>
      <c r="J347" s="16" t="str">
        <f>IF($C347="B",VLOOKUP($A347,Bat!$A$4:$BF$2320,J$1,FALSE),VLOOKUP($A347,Pit!$A$4:$BA$1686,J$2,FALSE))</f>
        <v>L</v>
      </c>
      <c r="K347" s="16" t="str">
        <f>IF($C347="B",VLOOKUP($A347,Bat!$A$4:$BF$2320,K$1,FALSE),VLOOKUP($A347,Pit!$A$4:$BA$1686,K$2,FALSE))</f>
        <v>Low</v>
      </c>
      <c r="L347" s="17" t="str">
        <f>IF($C347="B",VLOOKUP($A347,Bat!$A$4:$BF$2320,L$1,FALSE),VLOOKUP($A347,Pit!$A$4:$BA$1686,L$2,FALSE))</f>
        <v>Normal</v>
      </c>
      <c r="M347" s="16">
        <f>IF($C347="B",VLOOKUP($A347,Bat!$A$4:$BF$2320,M$1,FALSE),VLOOKUP($A347,Pit!$A$4:$BA$1686,M$2,FALSE))</f>
        <v>5</v>
      </c>
      <c r="N347" s="16">
        <f>IF($C347="B",VLOOKUP($A347,Bat!$A$4:$BF$2320,N$1,FALSE),VLOOKUP($A347,Pit!$A$4:$BA$1686,N$2,FALSE))</f>
        <v>2</v>
      </c>
      <c r="O347" s="16">
        <f>IF($C347="B",VLOOKUP($A347,Bat!$A$4:$BF$2320,O$1,FALSE),VLOOKUP($A347,Pit!$A$4:$BA$1686,O$2,FALSE))</f>
        <v>1</v>
      </c>
      <c r="P347" s="16" t="str">
        <f>IF($C347="B",VLOOKUP($A347,Bat!$A$4:$BF$2320,P$1,FALSE),VLOOKUP($A347,Pit!$A$4:$BA$1686,P$2,FALSE))</f>
        <v>91-93 Mph</v>
      </c>
      <c r="Q347" s="17">
        <f>IF($C347="B",VLOOKUP($A347,Bat!$A$4:$BF$2320,Q$1,FALSE),VLOOKUP($A347,Pit!$A$4:$BA$1686,Q$2,FALSE))</f>
        <v>7</v>
      </c>
      <c r="R347" s="18">
        <f>IF($C347="B",VLOOKUP($A347,Bat!$A$4:$BF$2320,R$1,FALSE),VLOOKUP($A347,Pit!$A$4:$BA$1686,R$2,FALSE))</f>
        <v>8.2268783053187846</v>
      </c>
      <c r="S347" s="19">
        <f>IF($C347="B",VLOOKUP($A347,Bat!$A$4:$BF$2320,S$1,FALSE),VLOOKUP($A347,Pit!$A$4:$BA$1686,S$2,FALSE))</f>
        <v>-0.33482188581125544</v>
      </c>
      <c r="T347" s="20" t="str">
        <f>IF($C347="B",VLOOKUP($A347,Bat!$A$4:$BF$2320,T$1,FALSE),VLOOKUP($A347,Pit!$A$4:$BA$1686,T$2,FALSE))</f>
        <v>$210k</v>
      </c>
      <c r="U347" s="17" t="str">
        <f>VLOOKUP(IF($C347="B",VLOOKUP($A347,Bat!$A$4:$AU$2320,U$1,FALSE),VLOOKUP($A347,Pit!$A$4:$BE$1686,U$2,FALSE)),COND!$A$35:$B$41,2,FALSE)</f>
        <v>??</v>
      </c>
      <c r="V347" s="21">
        <f>IF($C347="B",VLOOKUP($A347,Bat!$A$4:$AT$2284,46,FALSE),VLOOKUP($A347,Pit!$A$4:$BD$1664,56,FALSE))</f>
        <v>276</v>
      </c>
      <c r="W347" s="16">
        <f t="shared" si="27"/>
        <v>999</v>
      </c>
      <c r="X347" s="16"/>
      <c r="Y347" s="22">
        <f t="shared" si="28"/>
        <v>953</v>
      </c>
      <c r="Z347" s="16">
        <f>IFERROR(VLOOKUP($D347,Results37!$F$3:$L$1396,Z$1,FALSE),"")</f>
        <v>343</v>
      </c>
      <c r="AA347" s="47">
        <f>IF(ISERROR(VLOOKUP(D347,Results37!$F$3:$O$399,AA$1,FALSE)),"",IF(VLOOKUP(D347,Results37!$F$3:$O$399,AA$1+1,FALSE)=1,"S"&amp;VLOOKUP(D347,Results37!$F$3:$O$399,AA$1,FALSE),VLOOKUP(D347,Results37!$F$3:$O$399,AA$1,FALSE)))</f>
        <v>13</v>
      </c>
      <c r="AB347" s="16">
        <f>IFERROR(VLOOKUP($D347,Results37!$F$3:$L$1396,AB$1,FALSE),"")</f>
        <v>25</v>
      </c>
      <c r="AC347" s="16" t="str">
        <f>IFERROR(VLOOKUP($D347,Results37!$F$3:$L$1396,AC$1,FALSE),"")</f>
        <v>Shin Seiki Evas</v>
      </c>
      <c r="AD347" s="16" t="str">
        <f t="shared" si="29"/>
        <v/>
      </c>
      <c r="AE347" s="20" t="str">
        <f>IF(ISERROR(VLOOKUP($AC347&amp;"-"&amp;$F347&amp;" "&amp;G347,Bonuses!$B$1:$G$1006,4,FALSE)),"",INT(VLOOKUP($AC347&amp;"-"&amp;$F347&amp;" "&amp;$G347,Bonuses!$B$1:$G$1006,4,FALSE)))</f>
        <v/>
      </c>
      <c r="AF347" s="16" t="str">
        <f>IF(ISERROR(VLOOKUP($AC347&amp;"-"&amp;$F347,Bonuses!$B$1:$G$1006,5,FALSE)),"",IF(VLOOKUP($AC347&amp;"-"&amp;$F347,Bonuses!$B$1:$G$1006,5,FALSE)="","",VLOOKUP($AC347&amp;"-"&amp;$F347,Bonuses!$B$1:$G$1006,6,FALSE)&amp;" yrs, "&amp;VLOOKUP($AC347&amp;"-"&amp;$F347,Bonuses!$B$1:$G$1006,5,FALSE)))</f>
        <v/>
      </c>
    </row>
    <row r="348" spans="1:32" s="21" customFormat="1" x14ac:dyDescent="0.25">
      <c r="A348" s="21" t="s">
        <v>2075</v>
      </c>
      <c r="B348" s="21">
        <f t="shared" si="25"/>
        <v>1</v>
      </c>
      <c r="C348" s="21" t="str">
        <f t="shared" si="26"/>
        <v>B</v>
      </c>
      <c r="D348" s="17">
        <f>IF($C348="B",VLOOKUP($A348,Bat!$A$4:$BF$2320,D$1,FALSE),VLOOKUP($A348,Pit!$A$4:$BA$1686,D$2,FALSE))</f>
        <v>4764</v>
      </c>
      <c r="E348" s="16" t="str">
        <f>IF($C348="B",VLOOKUP($A348,Bat!$A$4:$BF$2320,E$1,FALSE),VLOOKUP($A348,Pit!$A$4:$BA$1686,E$2,FALSE))</f>
        <v>2B</v>
      </c>
      <c r="F348" s="16" t="str">
        <f>IF($C348="B",VLOOKUP($A348,Bat!$A$4:$BF$2320,F$1,FALSE),VLOOKUP($A348,Pit!$A$4:$BA$1686,F$2,FALSE))</f>
        <v>Terry</v>
      </c>
      <c r="G348" s="16" t="str">
        <f>IF($C348="B",VLOOKUP($A348,Bat!$A$4:$BF$2320,G$1,FALSE),VLOOKUP($A348,Pit!$A$4:$BA$1686,G$2,FALSE))</f>
        <v>Hughes</v>
      </c>
      <c r="H348" s="16">
        <f>IF($C348="B",VLOOKUP($A348,Bat!$A$4:$BF$2320,H$1,FALSE),VLOOKUP($A348,Pit!$A$4:$BA$1686,H$2,FALSE))</f>
        <v>21</v>
      </c>
      <c r="I348" s="16" t="str">
        <f>IF($C348="B",VLOOKUP($A348,Bat!$A$4:$BF$2320,I$1,FALSE),VLOOKUP($A348,Pit!$A$4:$BA$1686,I$2,FALSE))</f>
        <v>R</v>
      </c>
      <c r="J348" s="16" t="str">
        <f>IF($C348="B",VLOOKUP($A348,Bat!$A$4:$BF$2320,J$1,FALSE),VLOOKUP($A348,Pit!$A$4:$BA$1686,J$2,FALSE))</f>
        <v>R</v>
      </c>
      <c r="K348" s="16" t="str">
        <f>IF($C348="B",VLOOKUP($A348,Bat!$A$4:$BF$2320,K$1,FALSE),VLOOKUP($A348,Pit!$A$4:$BA$1686,K$2,FALSE))</f>
        <v>Normal</v>
      </c>
      <c r="L348" s="17" t="str">
        <f>IF($C348="B",VLOOKUP($A348,Bat!$A$4:$BF$2320,L$1,FALSE),VLOOKUP($A348,Pit!$A$4:$BA$1686,L$2,FALSE))</f>
        <v>Normal</v>
      </c>
      <c r="M348" s="16">
        <f>IF($C348="B",VLOOKUP($A348,Bat!$A$4:$BF$2320,M$1,FALSE),VLOOKUP($A348,Pit!$A$4:$BA$1686,M$2,FALSE))</f>
        <v>2</v>
      </c>
      <c r="N348" s="16">
        <f>IF($C348="B",VLOOKUP($A348,Bat!$A$4:$BF$2320,N$1,FALSE),VLOOKUP($A348,Pit!$A$4:$BA$1686,N$2,FALSE))</f>
        <v>3</v>
      </c>
      <c r="O348" s="16">
        <f>IF($C348="B",VLOOKUP($A348,Bat!$A$4:$BF$2320,O$1,FALSE),VLOOKUP($A348,Pit!$A$4:$BA$1686,O$2,FALSE))</f>
        <v>4</v>
      </c>
      <c r="P348" s="16">
        <f>IF($C348="B",VLOOKUP($A348,Bat!$A$4:$BF$2320,P$1,FALSE),VLOOKUP($A348,Pit!$A$4:$BA$1686,P$2,FALSE))</f>
        <v>5</v>
      </c>
      <c r="Q348" s="17">
        <f>IF($C348="B",VLOOKUP($A348,Bat!$A$4:$BF$2320,Q$1,FALSE),VLOOKUP($A348,Pit!$A$4:$BA$1686,Q$2,FALSE))</f>
        <v>2</v>
      </c>
      <c r="R348" s="18">
        <f>IF($C348="B",VLOOKUP($A348,Bat!$A$4:$BF$2320,R$1,FALSE),VLOOKUP($A348,Pit!$A$4:$BA$1686,R$2,FALSE))</f>
        <v>-1.4871567108468735</v>
      </c>
      <c r="S348" s="19">
        <f>IF($C348="B",VLOOKUP($A348,Bat!$A$4:$BF$2320,S$1,FALSE),VLOOKUP($A348,Pit!$A$4:$BA$1686,S$2,FALSE))</f>
        <v>0.20262441276572171</v>
      </c>
      <c r="T348" s="20" t="str">
        <f>IF($C348="B",VLOOKUP($A348,Bat!$A$4:$BF$2320,T$1,FALSE),VLOOKUP($A348,Pit!$A$4:$BA$1686,T$2,FALSE))</f>
        <v>$220k</v>
      </c>
      <c r="U348" s="17" t="str">
        <f>VLOOKUP(IF($C348="B",VLOOKUP($A348,Bat!$A$4:$AU$2320,U$1,FALSE),VLOOKUP($A348,Pit!$A$4:$BE$1686,U$2,FALSE)),COND!$A$35:$B$41,2,FALSE)</f>
        <v>??</v>
      </c>
      <c r="V348" s="21">
        <f>IF($C348="B",VLOOKUP($A348,Bat!$A$4:$AT$2284,46,FALSE),VLOOKUP($A348,Pit!$A$4:$BD$1664,56,FALSE))</f>
        <v>284</v>
      </c>
      <c r="W348" s="16">
        <f t="shared" si="27"/>
        <v>999</v>
      </c>
      <c r="X348" s="16"/>
      <c r="Y348" s="22">
        <f t="shared" si="28"/>
        <v>604</v>
      </c>
      <c r="Z348" s="16">
        <f>IFERROR(VLOOKUP($D348,Results37!$F$3:$L$1396,Z$1,FALSE),"")</f>
        <v>344</v>
      </c>
      <c r="AA348" s="47">
        <f>IF(ISERROR(VLOOKUP(D348,Results37!$F$3:$O$399,AA$1,FALSE)),"",IF(VLOOKUP(D348,Results37!$F$3:$O$399,AA$1+1,FALSE)=1,"S"&amp;VLOOKUP(D348,Results37!$F$3:$O$399,AA$1,FALSE),VLOOKUP(D348,Results37!$F$3:$O$399,AA$1,FALSE)))</f>
        <v>13</v>
      </c>
      <c r="AB348" s="16">
        <f>IFERROR(VLOOKUP($D348,Results37!$F$3:$L$1396,AB$1,FALSE),"")</f>
        <v>26</v>
      </c>
      <c r="AC348" s="16" t="str">
        <f>IFERROR(VLOOKUP($D348,Results37!$F$3:$L$1396,AC$1,FALSE),"")</f>
        <v>Okinawa Shisa</v>
      </c>
      <c r="AD348" s="16" t="str">
        <f t="shared" si="29"/>
        <v/>
      </c>
      <c r="AE348" s="20" t="str">
        <f>IF(ISERROR(VLOOKUP($AC348&amp;"-"&amp;$F348&amp;" "&amp;G348,Bonuses!$B$1:$G$1006,4,FALSE)),"",INT(VLOOKUP($AC348&amp;"-"&amp;$F348&amp;" "&amp;$G348,Bonuses!$B$1:$G$1006,4,FALSE)))</f>
        <v/>
      </c>
      <c r="AF348" s="16" t="str">
        <f>IF(ISERROR(VLOOKUP($AC348&amp;"-"&amp;$F348,Bonuses!$B$1:$G$1006,5,FALSE)),"",IF(VLOOKUP($AC348&amp;"-"&amp;$F348,Bonuses!$B$1:$G$1006,5,FALSE)="","",VLOOKUP($AC348&amp;"-"&amp;$F348,Bonuses!$B$1:$G$1006,6,FALSE)&amp;" yrs, "&amp;VLOOKUP($AC348&amp;"-"&amp;$F348,Bonuses!$B$1:$G$1006,5,FALSE)))</f>
        <v/>
      </c>
    </row>
    <row r="349" spans="1:32" s="21" customFormat="1" x14ac:dyDescent="0.25">
      <c r="A349" s="21" t="s">
        <v>2207</v>
      </c>
      <c r="B349" s="21">
        <f t="shared" si="25"/>
        <v>1</v>
      </c>
      <c r="C349" s="21" t="str">
        <f t="shared" si="26"/>
        <v>B</v>
      </c>
      <c r="D349" s="17">
        <f>IF($C349="B",VLOOKUP($A349,Bat!$A$4:$BF$2320,D$1,FALSE),VLOOKUP($A349,Pit!$A$4:$BA$1686,D$2,FALSE))</f>
        <v>8677</v>
      </c>
      <c r="E349" s="16" t="str">
        <f>IF($C349="B",VLOOKUP($A349,Bat!$A$4:$BF$2320,E$1,FALSE),VLOOKUP($A349,Pit!$A$4:$BA$1686,E$2,FALSE))</f>
        <v>1B</v>
      </c>
      <c r="F349" s="16" t="str">
        <f>IF($C349="B",VLOOKUP($A349,Bat!$A$4:$BF$2320,F$1,FALSE),VLOOKUP($A349,Pit!$A$4:$BA$1686,F$2,FALSE))</f>
        <v>Steffen</v>
      </c>
      <c r="G349" s="16" t="str">
        <f>IF($C349="B",VLOOKUP($A349,Bat!$A$4:$BF$2320,G$1,FALSE),VLOOKUP($A349,Pit!$A$4:$BA$1686,G$2,FALSE))</f>
        <v>Myers</v>
      </c>
      <c r="H349" s="16">
        <f>IF($C349="B",VLOOKUP($A349,Bat!$A$4:$BF$2320,H$1,FALSE),VLOOKUP($A349,Pit!$A$4:$BA$1686,H$2,FALSE))</f>
        <v>21</v>
      </c>
      <c r="I349" s="16" t="str">
        <f>IF($C349="B",VLOOKUP($A349,Bat!$A$4:$BF$2320,I$1,FALSE),VLOOKUP($A349,Pit!$A$4:$BA$1686,I$2,FALSE))</f>
        <v>L</v>
      </c>
      <c r="J349" s="16" t="str">
        <f>IF($C349="B",VLOOKUP($A349,Bat!$A$4:$BF$2320,J$1,FALSE),VLOOKUP($A349,Pit!$A$4:$BA$1686,J$2,FALSE))</f>
        <v>R</v>
      </c>
      <c r="K349" s="16" t="str">
        <f>IF($C349="B",VLOOKUP($A349,Bat!$A$4:$BF$2320,K$1,FALSE),VLOOKUP($A349,Pit!$A$4:$BA$1686,K$2,FALSE))</f>
        <v>Low</v>
      </c>
      <c r="L349" s="17" t="str">
        <f>IF($C349="B",VLOOKUP($A349,Bat!$A$4:$BF$2320,L$1,FALSE),VLOOKUP($A349,Pit!$A$4:$BA$1686,L$2,FALSE))</f>
        <v>High</v>
      </c>
      <c r="M349" s="16">
        <f>IF($C349="B",VLOOKUP($A349,Bat!$A$4:$BF$2320,M$1,FALSE),VLOOKUP($A349,Pit!$A$4:$BA$1686,M$2,FALSE))</f>
        <v>1</v>
      </c>
      <c r="N349" s="16">
        <f>IF($C349="B",VLOOKUP($A349,Bat!$A$4:$BF$2320,N$1,FALSE),VLOOKUP($A349,Pit!$A$4:$BA$1686,N$2,FALSE))</f>
        <v>4</v>
      </c>
      <c r="O349" s="16">
        <f>IF($C349="B",VLOOKUP($A349,Bat!$A$4:$BF$2320,O$1,FALSE),VLOOKUP($A349,Pit!$A$4:$BA$1686,O$2,FALSE))</f>
        <v>3</v>
      </c>
      <c r="P349" s="16">
        <f>IF($C349="B",VLOOKUP($A349,Bat!$A$4:$BF$2320,P$1,FALSE),VLOOKUP($A349,Pit!$A$4:$BA$1686,P$2,FALSE))</f>
        <v>2</v>
      </c>
      <c r="Q349" s="17">
        <f>IF($C349="B",VLOOKUP($A349,Bat!$A$4:$BF$2320,Q$1,FALSE),VLOOKUP($A349,Pit!$A$4:$BA$1686,Q$2,FALSE))</f>
        <v>5</v>
      </c>
      <c r="R349" s="18">
        <f>IF($C349="B",VLOOKUP($A349,Bat!$A$4:$BF$2320,R$1,FALSE),VLOOKUP($A349,Pit!$A$4:$BA$1686,R$2,FALSE))</f>
        <v>-8.0306650181286408</v>
      </c>
      <c r="S349" s="19">
        <f>IF($C349="B",VLOOKUP($A349,Bat!$A$4:$BF$2320,S$1,FALSE),VLOOKUP($A349,Pit!$A$4:$BA$1686,S$2,FALSE))</f>
        <v>-0.73032559678903253</v>
      </c>
      <c r="T349" s="20" t="str">
        <f>IF($C349="B",VLOOKUP($A349,Bat!$A$4:$BF$2320,T$1,FALSE),VLOOKUP($A349,Pit!$A$4:$BA$1686,T$2,FALSE))</f>
        <v>$100k</v>
      </c>
      <c r="U349" s="17" t="str">
        <f>VLOOKUP(IF($C349="B",VLOOKUP($A349,Bat!$A$4:$AU$2320,U$1,FALSE),VLOOKUP($A349,Pit!$A$4:$BE$1686,U$2,FALSE)),COND!$A$35:$B$41,2,FALSE)</f>
        <v>??</v>
      </c>
      <c r="V349" s="21">
        <f>IF($C349="B",VLOOKUP($A349,Bat!$A$4:$AT$2284,46,FALSE),VLOOKUP($A349,Pit!$A$4:$BD$1664,56,FALSE))</f>
        <v>645</v>
      </c>
      <c r="W349" s="16">
        <f t="shared" si="27"/>
        <v>999</v>
      </c>
      <c r="X349" s="16"/>
      <c r="Y349" s="22">
        <f t="shared" si="28"/>
        <v>1165</v>
      </c>
      <c r="Z349" s="16">
        <f>IFERROR(VLOOKUP($D349,Results37!$F$3:$L$1396,Z$1,FALSE),"")</f>
        <v>345</v>
      </c>
      <c r="AA349" s="47">
        <f>IF(ISERROR(VLOOKUP(D349,Results37!$F$3:$O$399,AA$1,FALSE)),"",IF(VLOOKUP(D349,Results37!$F$3:$O$399,AA$1+1,FALSE)=1,"S"&amp;VLOOKUP(D349,Results37!$F$3:$O$399,AA$1,FALSE),VLOOKUP(D349,Results37!$F$3:$O$399,AA$1,FALSE)))</f>
        <v>14</v>
      </c>
      <c r="AB349" s="16">
        <f>IFERROR(VLOOKUP($D349,Results37!$F$3:$L$1396,AB$1,FALSE),"")</f>
        <v>1</v>
      </c>
      <c r="AC349" s="16" t="str">
        <f>IFERROR(VLOOKUP($D349,Results37!$F$3:$L$1396,AC$1,FALSE),"")</f>
        <v>Yuma Bulldozers</v>
      </c>
      <c r="AD349" s="16" t="str">
        <f t="shared" si="29"/>
        <v/>
      </c>
      <c r="AE349" s="20" t="str">
        <f>IF(ISERROR(VLOOKUP($AC349&amp;"-"&amp;$F349&amp;" "&amp;G349,Bonuses!$B$1:$G$1006,4,FALSE)),"",INT(VLOOKUP($AC349&amp;"-"&amp;$F349&amp;" "&amp;$G349,Bonuses!$B$1:$G$1006,4,FALSE)))</f>
        <v/>
      </c>
      <c r="AF349" s="16" t="str">
        <f>IF(ISERROR(VLOOKUP($AC349&amp;"-"&amp;$F349,Bonuses!$B$1:$G$1006,5,FALSE)),"",IF(VLOOKUP($AC349&amp;"-"&amp;$F349,Bonuses!$B$1:$G$1006,5,FALSE)="","",VLOOKUP($AC349&amp;"-"&amp;$F349,Bonuses!$B$1:$G$1006,6,FALSE)&amp;" yrs, "&amp;VLOOKUP($AC349&amp;"-"&amp;$F349,Bonuses!$B$1:$G$1006,5,FALSE)))</f>
        <v/>
      </c>
    </row>
    <row r="350" spans="1:32" s="21" customFormat="1" x14ac:dyDescent="0.25">
      <c r="A350" s="21" t="s">
        <v>1860</v>
      </c>
      <c r="B350" s="21">
        <f t="shared" si="25"/>
        <v>1</v>
      </c>
      <c r="C350" s="21" t="str">
        <f t="shared" si="26"/>
        <v>B</v>
      </c>
      <c r="D350" s="17">
        <f>IF($C350="B",VLOOKUP($A350,Bat!$A$4:$BF$2320,D$1,FALSE),VLOOKUP($A350,Pit!$A$4:$BA$1686,D$2,FALSE))</f>
        <v>3034</v>
      </c>
      <c r="E350" s="16" t="str">
        <f>IF($C350="B",VLOOKUP($A350,Bat!$A$4:$BF$2320,E$1,FALSE),VLOOKUP($A350,Pit!$A$4:$BA$1686,E$2,FALSE))</f>
        <v>SS</v>
      </c>
      <c r="F350" s="16" t="str">
        <f>IF($C350="B",VLOOKUP($A350,Bat!$A$4:$BF$2320,F$1,FALSE),VLOOKUP($A350,Pit!$A$4:$BA$1686,F$2,FALSE))</f>
        <v>Clint</v>
      </c>
      <c r="G350" s="16" t="str">
        <f>IF($C350="B",VLOOKUP($A350,Bat!$A$4:$BF$2320,G$1,FALSE),VLOOKUP($A350,Pit!$A$4:$BA$1686,G$2,FALSE))</f>
        <v>Thompson</v>
      </c>
      <c r="H350" s="16">
        <f>IF($C350="B",VLOOKUP($A350,Bat!$A$4:$BF$2320,H$1,FALSE),VLOOKUP($A350,Pit!$A$4:$BA$1686,H$2,FALSE))</f>
        <v>21</v>
      </c>
      <c r="I350" s="16" t="str">
        <f>IF($C350="B",VLOOKUP($A350,Bat!$A$4:$BF$2320,I$1,FALSE),VLOOKUP($A350,Pit!$A$4:$BA$1686,I$2,FALSE))</f>
        <v>R</v>
      </c>
      <c r="J350" s="16" t="str">
        <f>IF($C350="B",VLOOKUP($A350,Bat!$A$4:$BF$2320,J$1,FALSE),VLOOKUP($A350,Pit!$A$4:$BA$1686,J$2,FALSE))</f>
        <v>R</v>
      </c>
      <c r="K350" s="16" t="str">
        <f>IF($C350="B",VLOOKUP($A350,Bat!$A$4:$BF$2320,K$1,FALSE),VLOOKUP($A350,Pit!$A$4:$BA$1686,K$2,FALSE))</f>
        <v>Low</v>
      </c>
      <c r="L350" s="17" t="str">
        <f>IF($C350="B",VLOOKUP($A350,Bat!$A$4:$BF$2320,L$1,FALSE),VLOOKUP($A350,Pit!$A$4:$BA$1686,L$2,FALSE))</f>
        <v>Normal</v>
      </c>
      <c r="M350" s="16">
        <f>IF($C350="B",VLOOKUP($A350,Bat!$A$4:$BF$2320,M$1,FALSE),VLOOKUP($A350,Pit!$A$4:$BA$1686,M$2,FALSE))</f>
        <v>5</v>
      </c>
      <c r="N350" s="16">
        <f>IF($C350="B",VLOOKUP($A350,Bat!$A$4:$BF$2320,N$1,FALSE),VLOOKUP($A350,Pit!$A$4:$BA$1686,N$2,FALSE))</f>
        <v>4</v>
      </c>
      <c r="O350" s="16">
        <f>IF($C350="B",VLOOKUP($A350,Bat!$A$4:$BF$2320,O$1,FALSE),VLOOKUP($A350,Pit!$A$4:$BA$1686,O$2,FALSE))</f>
        <v>2</v>
      </c>
      <c r="P350" s="16">
        <f>IF($C350="B",VLOOKUP($A350,Bat!$A$4:$BF$2320,P$1,FALSE),VLOOKUP($A350,Pit!$A$4:$BA$1686,P$2,FALSE))</f>
        <v>3</v>
      </c>
      <c r="Q350" s="17">
        <f>IF($C350="B",VLOOKUP($A350,Bat!$A$4:$BF$2320,Q$1,FALSE),VLOOKUP($A350,Pit!$A$4:$BA$1686,Q$2,FALSE))</f>
        <v>4</v>
      </c>
      <c r="R350" s="18">
        <f>IF($C350="B",VLOOKUP($A350,Bat!$A$4:$BF$2320,R$1,FALSE),VLOOKUP($A350,Pit!$A$4:$BA$1686,R$2,FALSE))</f>
        <v>8.3261555855774603</v>
      </c>
      <c r="S350" s="19">
        <f>IF($C350="B",VLOOKUP($A350,Bat!$A$4:$BF$2320,S$1,FALSE),VLOOKUP($A350,Pit!$A$4:$BA$1686,S$2,FALSE))</f>
        <v>1.6017713796190542</v>
      </c>
      <c r="T350" s="20" t="str">
        <f>IF($C350="B",VLOOKUP($A350,Bat!$A$4:$BF$2320,T$1,FALSE),VLOOKUP($A350,Pit!$A$4:$BA$1686,T$2,FALSE))</f>
        <v>$100k</v>
      </c>
      <c r="U350" s="17" t="str">
        <f>VLOOKUP(IF($C350="B",VLOOKUP($A350,Bat!$A$4:$AU$2320,U$1,FALSE),VLOOKUP($A350,Pit!$A$4:$BE$1686,U$2,FALSE)),COND!$A$35:$B$41,2,FALSE)</f>
        <v>??</v>
      </c>
      <c r="V350" s="21">
        <f>IF($C350="B",VLOOKUP($A350,Bat!$A$4:$AT$2284,46,FALSE),VLOOKUP($A350,Pit!$A$4:$BD$1664,56,FALSE))</f>
        <v>48</v>
      </c>
      <c r="W350" s="16">
        <f t="shared" si="27"/>
        <v>999</v>
      </c>
      <c r="X350" s="16"/>
      <c r="Y350" s="22">
        <f t="shared" si="28"/>
        <v>160</v>
      </c>
      <c r="Z350" s="16">
        <f>IFERROR(VLOOKUP($D350,Results37!$F$3:$L$1396,Z$1,FALSE),"")</f>
        <v>346</v>
      </c>
      <c r="AA350" s="47">
        <f>IF(ISERROR(VLOOKUP(D350,Results37!$F$3:$O$399,AA$1,FALSE)),"",IF(VLOOKUP(D350,Results37!$F$3:$O$399,AA$1+1,FALSE)=1,"S"&amp;VLOOKUP(D350,Results37!$F$3:$O$399,AA$1,FALSE),VLOOKUP(D350,Results37!$F$3:$O$399,AA$1,FALSE)))</f>
        <v>14</v>
      </c>
      <c r="AB350" s="16">
        <f>IFERROR(VLOOKUP($D350,Results37!$F$3:$L$1396,AB$1,FALSE),"")</f>
        <v>2</v>
      </c>
      <c r="AC350" s="16" t="str">
        <f>IFERROR(VLOOKUP($D350,Results37!$F$3:$L$1396,AC$1,FALSE),"")</f>
        <v>Kalamazoo Badgers</v>
      </c>
      <c r="AD350" s="16" t="str">
        <f t="shared" si="29"/>
        <v/>
      </c>
      <c r="AE350" s="20" t="str">
        <f>IF(ISERROR(VLOOKUP($AC350&amp;"-"&amp;$F350&amp;" "&amp;G350,Bonuses!$B$1:$G$1006,4,FALSE)),"",INT(VLOOKUP($AC350&amp;"-"&amp;$F350&amp;" "&amp;$G350,Bonuses!$B$1:$G$1006,4,FALSE)))</f>
        <v/>
      </c>
      <c r="AF350" s="16" t="str">
        <f>IF(ISERROR(VLOOKUP($AC350&amp;"-"&amp;$F350,Bonuses!$B$1:$G$1006,5,FALSE)),"",IF(VLOOKUP($AC350&amp;"-"&amp;$F350,Bonuses!$B$1:$G$1006,5,FALSE)="","",VLOOKUP($AC350&amp;"-"&amp;$F350,Bonuses!$B$1:$G$1006,6,FALSE)&amp;" yrs, "&amp;VLOOKUP($AC350&amp;"-"&amp;$F350,Bonuses!$B$1:$G$1006,5,FALSE)))</f>
        <v/>
      </c>
    </row>
    <row r="351" spans="1:32" s="21" customFormat="1" x14ac:dyDescent="0.25">
      <c r="A351" s="21" t="s">
        <v>1774</v>
      </c>
      <c r="B351" s="21">
        <f t="shared" si="25"/>
        <v>1</v>
      </c>
      <c r="C351" s="21" t="str">
        <f t="shared" si="26"/>
        <v>B</v>
      </c>
      <c r="D351" s="17">
        <f>IF($C351="B",VLOOKUP($A351,Bat!$A$4:$BF$2320,D$1,FALSE),VLOOKUP($A351,Pit!$A$4:$BA$1686,D$2,FALSE))</f>
        <v>8470</v>
      </c>
      <c r="E351" s="16" t="str">
        <f>IF($C351="B",VLOOKUP($A351,Bat!$A$4:$BF$2320,E$1,FALSE),VLOOKUP($A351,Pit!$A$4:$BA$1686,E$2,FALSE))</f>
        <v>1B</v>
      </c>
      <c r="F351" s="16" t="str">
        <f>IF($C351="B",VLOOKUP($A351,Bat!$A$4:$BF$2320,F$1,FALSE),VLOOKUP($A351,Pit!$A$4:$BA$1686,F$2,FALSE))</f>
        <v>Ken</v>
      </c>
      <c r="G351" s="16" t="str">
        <f>IF($C351="B",VLOOKUP($A351,Bat!$A$4:$BF$2320,G$1,FALSE),VLOOKUP($A351,Pit!$A$4:$BA$1686,G$2,FALSE))</f>
        <v>Bell</v>
      </c>
      <c r="H351" s="16">
        <f>IF($C351="B",VLOOKUP($A351,Bat!$A$4:$BF$2320,H$1,FALSE),VLOOKUP($A351,Pit!$A$4:$BA$1686,H$2,FALSE))</f>
        <v>21</v>
      </c>
      <c r="I351" s="16" t="str">
        <f>IF($C351="B",VLOOKUP($A351,Bat!$A$4:$BF$2320,I$1,FALSE),VLOOKUP($A351,Pit!$A$4:$BA$1686,I$2,FALSE))</f>
        <v>R</v>
      </c>
      <c r="J351" s="16" t="str">
        <f>IF($C351="B",VLOOKUP($A351,Bat!$A$4:$BF$2320,J$1,FALSE),VLOOKUP($A351,Pit!$A$4:$BA$1686,J$2,FALSE))</f>
        <v>R</v>
      </c>
      <c r="K351" s="16" t="str">
        <f>IF($C351="B",VLOOKUP($A351,Bat!$A$4:$BF$2320,K$1,FALSE),VLOOKUP($A351,Pit!$A$4:$BA$1686,K$2,FALSE))</f>
        <v>Normal</v>
      </c>
      <c r="L351" s="17" t="str">
        <f>IF($C351="B",VLOOKUP($A351,Bat!$A$4:$BF$2320,L$1,FALSE),VLOOKUP($A351,Pit!$A$4:$BA$1686,L$2,FALSE))</f>
        <v>Normal</v>
      </c>
      <c r="M351" s="16">
        <f>IF($C351="B",VLOOKUP($A351,Bat!$A$4:$BF$2320,M$1,FALSE),VLOOKUP($A351,Pit!$A$4:$BA$1686,M$2,FALSE))</f>
        <v>1</v>
      </c>
      <c r="N351" s="16">
        <f>IF($C351="B",VLOOKUP($A351,Bat!$A$4:$BF$2320,N$1,FALSE),VLOOKUP($A351,Pit!$A$4:$BA$1686,N$2,FALSE))</f>
        <v>1</v>
      </c>
      <c r="O351" s="16">
        <f>IF($C351="B",VLOOKUP($A351,Bat!$A$4:$BF$2320,O$1,FALSE),VLOOKUP($A351,Pit!$A$4:$BA$1686,O$2,FALSE))</f>
        <v>1</v>
      </c>
      <c r="P351" s="16">
        <f>IF($C351="B",VLOOKUP($A351,Bat!$A$4:$BF$2320,P$1,FALSE),VLOOKUP($A351,Pit!$A$4:$BA$1686,P$2,FALSE))</f>
        <v>8</v>
      </c>
      <c r="Q351" s="17">
        <f>IF($C351="B",VLOOKUP($A351,Bat!$A$4:$BF$2320,Q$1,FALSE),VLOOKUP($A351,Pit!$A$4:$BA$1686,Q$2,FALSE))</f>
        <v>1</v>
      </c>
      <c r="R351" s="18">
        <f>IF($C351="B",VLOOKUP($A351,Bat!$A$4:$BF$2320,R$1,FALSE),VLOOKUP($A351,Pit!$A$4:$BA$1686,R$2,FALSE))</f>
        <v>-7.6580394671059437</v>
      </c>
      <c r="S351" s="19">
        <f>IF($C351="B",VLOOKUP($A351,Bat!$A$4:$BF$2320,S$1,FALSE),VLOOKUP($A351,Pit!$A$4:$BA$1686,S$2,FALSE))</f>
        <v>-0.67719797853567021</v>
      </c>
      <c r="T351" s="20" t="str">
        <f>IF($C351="B",VLOOKUP($A351,Bat!$A$4:$BF$2320,T$1,FALSE),VLOOKUP($A351,Pit!$A$4:$BA$1686,T$2,FALSE))</f>
        <v>$2.0m</v>
      </c>
      <c r="U351" s="17" t="str">
        <f>VLOOKUP(IF($C351="B",VLOOKUP($A351,Bat!$A$4:$AU$2320,U$1,FALSE),VLOOKUP($A351,Pit!$A$4:$BE$1686,U$2,FALSE)),COND!$A$35:$B$41,2,FALSE)</f>
        <v>??</v>
      </c>
      <c r="V351" s="21">
        <f>IF($C351="B",VLOOKUP($A351,Bat!$A$4:$AT$2284,46,FALSE),VLOOKUP($A351,Pit!$A$4:$BD$1664,56,FALSE))</f>
        <v>618</v>
      </c>
      <c r="W351" s="16">
        <f t="shared" si="27"/>
        <v>999</v>
      </c>
      <c r="X351" s="16"/>
      <c r="Y351" s="22">
        <f t="shared" si="28"/>
        <v>1128</v>
      </c>
      <c r="Z351" s="16">
        <f>IFERROR(VLOOKUP($D351,Results37!$F$3:$L$1396,Z$1,FALSE),"")</f>
        <v>347</v>
      </c>
      <c r="AA351" s="47">
        <f>IF(ISERROR(VLOOKUP(D351,Results37!$F$3:$O$399,AA$1,FALSE)),"",IF(VLOOKUP(D351,Results37!$F$3:$O$399,AA$1+1,FALSE)=1,"S"&amp;VLOOKUP(D351,Results37!$F$3:$O$399,AA$1,FALSE),VLOOKUP(D351,Results37!$F$3:$O$399,AA$1,FALSE)))</f>
        <v>14</v>
      </c>
      <c r="AB351" s="16">
        <f>IFERROR(VLOOKUP($D351,Results37!$F$3:$L$1396,AB$1,FALSE),"")</f>
        <v>3</v>
      </c>
      <c r="AC351" s="16" t="str">
        <f>IFERROR(VLOOKUP($D351,Results37!$F$3:$L$1396,AC$1,FALSE),"")</f>
        <v>San Juan Coqui</v>
      </c>
      <c r="AD351" s="16" t="str">
        <f t="shared" si="29"/>
        <v/>
      </c>
      <c r="AE351" s="20" t="str">
        <f>IF(ISERROR(VLOOKUP($AC351&amp;"-"&amp;$F351&amp;" "&amp;G351,Bonuses!$B$1:$G$1006,4,FALSE)),"",INT(VLOOKUP($AC351&amp;"-"&amp;$F351&amp;" "&amp;$G351,Bonuses!$B$1:$G$1006,4,FALSE)))</f>
        <v/>
      </c>
      <c r="AF351" s="16" t="str">
        <f>IF(ISERROR(VLOOKUP($AC351&amp;"-"&amp;$F351,Bonuses!$B$1:$G$1006,5,FALSE)),"",IF(VLOOKUP($AC351&amp;"-"&amp;$F351,Bonuses!$B$1:$G$1006,5,FALSE)="","",VLOOKUP($AC351&amp;"-"&amp;$F351,Bonuses!$B$1:$G$1006,6,FALSE)&amp;" yrs, "&amp;VLOOKUP($AC351&amp;"-"&amp;$F351,Bonuses!$B$1:$G$1006,5,FALSE)))</f>
        <v/>
      </c>
    </row>
    <row r="352" spans="1:32" s="21" customFormat="1" x14ac:dyDescent="0.25">
      <c r="A352" s="21" t="s">
        <v>2669</v>
      </c>
      <c r="B352" s="21">
        <f t="shared" si="25"/>
        <v>1</v>
      </c>
      <c r="C352" s="21" t="str">
        <f t="shared" si="26"/>
        <v>P</v>
      </c>
      <c r="D352" s="17">
        <f>IF($C352="B",VLOOKUP($A352,Bat!$A$4:$BF$2320,D$1,FALSE),VLOOKUP($A352,Pit!$A$4:$BA$1686,D$2,FALSE))</f>
        <v>13231</v>
      </c>
      <c r="E352" s="16" t="str">
        <f>IF($C352="B",VLOOKUP($A352,Bat!$A$4:$BF$2320,E$1,FALSE),VLOOKUP($A352,Pit!$A$4:$BA$1686,E$2,FALSE))</f>
        <v>RP</v>
      </c>
      <c r="F352" s="16" t="str">
        <f>IF($C352="B",VLOOKUP($A352,Bat!$A$4:$BF$2320,F$1,FALSE),VLOOKUP($A352,Pit!$A$4:$BA$1686,F$2,FALSE))</f>
        <v>Jack</v>
      </c>
      <c r="G352" s="16" t="str">
        <f>IF($C352="B",VLOOKUP($A352,Bat!$A$4:$BF$2320,G$1,FALSE),VLOOKUP($A352,Pit!$A$4:$BA$1686,G$2,FALSE))</f>
        <v>Jones</v>
      </c>
      <c r="H352" s="16">
        <f>IF($C352="B",VLOOKUP($A352,Bat!$A$4:$BF$2320,H$1,FALSE),VLOOKUP($A352,Pit!$A$4:$BA$1686,H$2,FALSE))</f>
        <v>22</v>
      </c>
      <c r="I352" s="16" t="str">
        <f>IF($C352="B",VLOOKUP($A352,Bat!$A$4:$BF$2320,I$1,FALSE),VLOOKUP($A352,Pit!$A$4:$BA$1686,I$2,FALSE))</f>
        <v>R</v>
      </c>
      <c r="J352" s="16" t="str">
        <f>IF($C352="B",VLOOKUP($A352,Bat!$A$4:$BF$2320,J$1,FALSE),VLOOKUP($A352,Pit!$A$4:$BA$1686,J$2,FALSE))</f>
        <v>R</v>
      </c>
      <c r="K352" s="16" t="str">
        <f>IF($C352="B",VLOOKUP($A352,Bat!$A$4:$BF$2320,K$1,FALSE),VLOOKUP($A352,Pit!$A$4:$BA$1686,K$2,FALSE))</f>
        <v>Normal</v>
      </c>
      <c r="L352" s="17" t="str">
        <f>IF($C352="B",VLOOKUP($A352,Bat!$A$4:$BF$2320,L$1,FALSE),VLOOKUP($A352,Pit!$A$4:$BA$1686,L$2,FALSE))</f>
        <v>High</v>
      </c>
      <c r="M352" s="16">
        <f>IF($C352="B",VLOOKUP($A352,Bat!$A$4:$BF$2320,M$1,FALSE),VLOOKUP($A352,Pit!$A$4:$BA$1686,M$2,FALSE))</f>
        <v>3</v>
      </c>
      <c r="N352" s="16">
        <f>IF($C352="B",VLOOKUP($A352,Bat!$A$4:$BF$2320,N$1,FALSE),VLOOKUP($A352,Pit!$A$4:$BA$1686,N$2,FALSE))</f>
        <v>2</v>
      </c>
      <c r="O352" s="16">
        <f>IF($C352="B",VLOOKUP($A352,Bat!$A$4:$BF$2320,O$1,FALSE),VLOOKUP($A352,Pit!$A$4:$BA$1686,O$2,FALSE))</f>
        <v>3</v>
      </c>
      <c r="P352" s="16" t="str">
        <f>IF($C352="B",VLOOKUP($A352,Bat!$A$4:$BF$2320,P$1,FALSE),VLOOKUP($A352,Pit!$A$4:$BA$1686,P$2,FALSE))</f>
        <v>89-91 Mph</v>
      </c>
      <c r="Q352" s="17">
        <f>IF($C352="B",VLOOKUP($A352,Bat!$A$4:$BF$2320,Q$1,FALSE),VLOOKUP($A352,Pit!$A$4:$BA$1686,Q$2,FALSE))</f>
        <v>10</v>
      </c>
      <c r="R352" s="18">
        <f>IF($C352="B",VLOOKUP($A352,Bat!$A$4:$BF$2320,R$1,FALSE),VLOOKUP($A352,Pit!$A$4:$BA$1686,R$2,FALSE))</f>
        <v>9.6944503452289226</v>
      </c>
      <c r="S352" s="19">
        <f>IF($C352="B",VLOOKUP($A352,Bat!$A$4:$BF$2320,S$1,FALSE),VLOOKUP($A352,Pit!$A$4:$BA$1686,S$2,FALSE))</f>
        <v>-0.20589561582435484</v>
      </c>
      <c r="T352" s="20" t="str">
        <f>IF($C352="B",VLOOKUP($A352,Bat!$A$4:$BF$2320,T$1,FALSE),VLOOKUP($A352,Pit!$A$4:$BA$1686,T$2,FALSE))</f>
        <v>-</v>
      </c>
      <c r="U352" s="17" t="str">
        <f>VLOOKUP(IF($C352="B",VLOOKUP($A352,Bat!$A$4:$AU$2320,U$1,FALSE),VLOOKUP($A352,Pit!$A$4:$BE$1686,U$2,FALSE)),COND!$A$35:$B$41,2,FALSE)</f>
        <v>??</v>
      </c>
      <c r="V352" s="21">
        <f>IF($C352="B",VLOOKUP($A352,Bat!$A$4:$AT$2284,46,FALSE),VLOOKUP($A352,Pit!$A$4:$BD$1664,56,FALSE))</f>
        <v>496</v>
      </c>
      <c r="W352" s="16">
        <f t="shared" si="27"/>
        <v>999</v>
      </c>
      <c r="X352" s="16"/>
      <c r="Y352" s="22">
        <f t="shared" si="28"/>
        <v>843</v>
      </c>
      <c r="Z352" s="16">
        <f>IFERROR(VLOOKUP($D352,Results37!$F$3:$L$1396,Z$1,FALSE),"")</f>
        <v>348</v>
      </c>
      <c r="AA352" s="47">
        <f>IF(ISERROR(VLOOKUP(D352,Results37!$F$3:$O$399,AA$1,FALSE)),"",IF(VLOOKUP(D352,Results37!$F$3:$O$399,AA$1+1,FALSE)=1,"S"&amp;VLOOKUP(D352,Results37!$F$3:$O$399,AA$1,FALSE),VLOOKUP(D352,Results37!$F$3:$O$399,AA$1,FALSE)))</f>
        <v>14</v>
      </c>
      <c r="AB352" s="16">
        <f>IFERROR(VLOOKUP($D352,Results37!$F$3:$L$1396,AB$1,FALSE),"")</f>
        <v>4</v>
      </c>
      <c r="AC352" s="16" t="str">
        <f>IFERROR(VLOOKUP($D352,Results37!$F$3:$L$1396,AC$1,FALSE),"")</f>
        <v>Amsterdam Lions</v>
      </c>
      <c r="AD352" s="16" t="str">
        <f t="shared" si="29"/>
        <v/>
      </c>
      <c r="AE352" s="20" t="str">
        <f>IF(ISERROR(VLOOKUP($AC352&amp;"-"&amp;$F352&amp;" "&amp;G352,Bonuses!$B$1:$G$1006,4,FALSE)),"",INT(VLOOKUP($AC352&amp;"-"&amp;$F352&amp;" "&amp;$G352,Bonuses!$B$1:$G$1006,4,FALSE)))</f>
        <v/>
      </c>
      <c r="AF352" s="16" t="str">
        <f>IF(ISERROR(VLOOKUP($AC352&amp;"-"&amp;$F352,Bonuses!$B$1:$G$1006,5,FALSE)),"",IF(VLOOKUP($AC352&amp;"-"&amp;$F352,Bonuses!$B$1:$G$1006,5,FALSE)="","",VLOOKUP($AC352&amp;"-"&amp;$F352,Bonuses!$B$1:$G$1006,6,FALSE)&amp;" yrs, "&amp;VLOOKUP($AC352&amp;"-"&amp;$F352,Bonuses!$B$1:$G$1006,5,FALSE)))</f>
        <v/>
      </c>
    </row>
    <row r="353" spans="1:32" s="21" customFormat="1" x14ac:dyDescent="0.25">
      <c r="A353" s="21" t="s">
        <v>2456</v>
      </c>
      <c r="B353" s="21">
        <f t="shared" si="25"/>
        <v>1</v>
      </c>
      <c r="C353" s="21" t="str">
        <f t="shared" si="26"/>
        <v>P</v>
      </c>
      <c r="D353" s="17">
        <f>IF($C353="B",VLOOKUP($A353,Bat!$A$4:$BF$2320,D$1,FALSE),VLOOKUP($A353,Pit!$A$4:$BA$1686,D$2,FALSE))</f>
        <v>15723</v>
      </c>
      <c r="E353" s="16" t="str">
        <f>IF($C353="B",VLOOKUP($A353,Bat!$A$4:$BF$2320,E$1,FALSE),VLOOKUP($A353,Pit!$A$4:$BA$1686,E$2,FALSE))</f>
        <v>RP</v>
      </c>
      <c r="F353" s="16" t="str">
        <f>IF($C353="B",VLOOKUP($A353,Bat!$A$4:$BF$2320,F$1,FALSE),VLOOKUP($A353,Pit!$A$4:$BA$1686,F$2,FALSE))</f>
        <v>Vicente</v>
      </c>
      <c r="G353" s="16" t="str">
        <f>IF($C353="B",VLOOKUP($A353,Bat!$A$4:$BF$2320,G$1,FALSE),VLOOKUP($A353,Pit!$A$4:$BA$1686,G$2,FALSE))</f>
        <v>Orozco</v>
      </c>
      <c r="H353" s="16">
        <f>IF($C353="B",VLOOKUP($A353,Bat!$A$4:$BF$2320,H$1,FALSE),VLOOKUP($A353,Pit!$A$4:$BA$1686,H$2,FALSE))</f>
        <v>24</v>
      </c>
      <c r="I353" s="16" t="str">
        <f>IF($C353="B",VLOOKUP($A353,Bat!$A$4:$BF$2320,I$1,FALSE),VLOOKUP($A353,Pit!$A$4:$BA$1686,I$2,FALSE))</f>
        <v>L</v>
      </c>
      <c r="J353" s="16" t="str">
        <f>IF($C353="B",VLOOKUP($A353,Bat!$A$4:$BF$2320,J$1,FALSE),VLOOKUP($A353,Pit!$A$4:$BA$1686,J$2,FALSE))</f>
        <v>R</v>
      </c>
      <c r="K353" s="16" t="str">
        <f>IF($C353="B",VLOOKUP($A353,Bat!$A$4:$BF$2320,K$1,FALSE),VLOOKUP($A353,Pit!$A$4:$BA$1686,K$2,FALSE))</f>
        <v>Normal</v>
      </c>
      <c r="L353" s="17" t="str">
        <f>IF($C353="B",VLOOKUP($A353,Bat!$A$4:$BF$2320,L$1,FALSE),VLOOKUP($A353,Pit!$A$4:$BA$1686,L$2,FALSE))</f>
        <v>Normal</v>
      </c>
      <c r="M353" s="16">
        <f>IF($C353="B",VLOOKUP($A353,Bat!$A$4:$BF$2320,M$1,FALSE),VLOOKUP($A353,Pit!$A$4:$BA$1686,M$2,FALSE))</f>
        <v>4</v>
      </c>
      <c r="N353" s="16">
        <f>IF($C353="B",VLOOKUP($A353,Bat!$A$4:$BF$2320,N$1,FALSE),VLOOKUP($A353,Pit!$A$4:$BA$1686,N$2,FALSE))</f>
        <v>2</v>
      </c>
      <c r="O353" s="16">
        <f>IF($C353="B",VLOOKUP($A353,Bat!$A$4:$BF$2320,O$1,FALSE),VLOOKUP($A353,Pit!$A$4:$BA$1686,O$2,FALSE))</f>
        <v>2</v>
      </c>
      <c r="P353" s="16" t="str">
        <f>IF($C353="B",VLOOKUP($A353,Bat!$A$4:$BF$2320,P$1,FALSE),VLOOKUP($A353,Pit!$A$4:$BA$1686,P$2,FALSE))</f>
        <v>90-92 Mph</v>
      </c>
      <c r="Q353" s="17">
        <f>IF($C353="B",VLOOKUP($A353,Bat!$A$4:$BF$2320,Q$1,FALSE),VLOOKUP($A353,Pit!$A$4:$BA$1686,Q$2,FALSE))</f>
        <v>10</v>
      </c>
      <c r="R353" s="18">
        <f>IF($C353="B",VLOOKUP($A353,Bat!$A$4:$BF$2320,R$1,FALSE),VLOOKUP($A353,Pit!$A$4:$BA$1686,R$2,FALSE))</f>
        <v>8.941865514330182</v>
      </c>
      <c r="S353" s="19">
        <f>IF($C353="B",VLOOKUP($A353,Bat!$A$4:$BF$2320,S$1,FALSE),VLOOKUP($A353,Pit!$A$4:$BA$1686,S$2,FALSE))</f>
        <v>-0.27201022720822815</v>
      </c>
      <c r="T353" s="20" t="str">
        <f>IF($C353="B",VLOOKUP($A353,Bat!$A$4:$BF$2320,T$1,FALSE),VLOOKUP($A353,Pit!$A$4:$BA$1686,T$2,FALSE))</f>
        <v>Slot</v>
      </c>
      <c r="U353" s="17" t="str">
        <f>VLOOKUP(IF($C353="B",VLOOKUP($A353,Bat!$A$4:$AU$2320,U$1,FALSE),VLOOKUP($A353,Pit!$A$4:$BE$1686,U$2,FALSE)),COND!$A$35:$B$41,2,FALSE)</f>
        <v>??</v>
      </c>
      <c r="V353" s="21">
        <f>IF($C353="B",VLOOKUP($A353,Bat!$A$4:$AT$2284,46,FALSE),VLOOKUP($A353,Pit!$A$4:$BD$1664,56,FALSE))</f>
        <v>528</v>
      </c>
      <c r="W353" s="16">
        <f t="shared" si="27"/>
        <v>528</v>
      </c>
      <c r="X353" s="16"/>
      <c r="Y353" s="22">
        <f t="shared" si="28"/>
        <v>895</v>
      </c>
      <c r="Z353" s="16">
        <f>IFERROR(VLOOKUP($D353,Results37!$F$3:$L$1396,Z$1,FALSE),"")</f>
        <v>349</v>
      </c>
      <c r="AA353" s="47">
        <f>IF(ISERROR(VLOOKUP(D353,Results37!$F$3:$O$399,AA$1,FALSE)),"",IF(VLOOKUP(D353,Results37!$F$3:$O$399,AA$1+1,FALSE)=1,"S"&amp;VLOOKUP(D353,Results37!$F$3:$O$399,AA$1,FALSE),VLOOKUP(D353,Results37!$F$3:$O$399,AA$1,FALSE)))</f>
        <v>14</v>
      </c>
      <c r="AB353" s="16">
        <f>IFERROR(VLOOKUP($D353,Results37!$F$3:$L$1396,AB$1,FALSE),"")</f>
        <v>5</v>
      </c>
      <c r="AC353" s="16" t="str">
        <f>IFERROR(VLOOKUP($D353,Results37!$F$3:$L$1396,AC$1,FALSE),"")</f>
        <v>London Underground</v>
      </c>
      <c r="AD353" s="16" t="str">
        <f t="shared" si="29"/>
        <v/>
      </c>
      <c r="AE353" s="20" t="str">
        <f>IF(ISERROR(VLOOKUP($AC353&amp;"-"&amp;$F353&amp;" "&amp;G353,Bonuses!$B$1:$G$1006,4,FALSE)),"",INT(VLOOKUP($AC353&amp;"-"&amp;$F353&amp;" "&amp;$G353,Bonuses!$B$1:$G$1006,4,FALSE)))</f>
        <v/>
      </c>
      <c r="AF353" s="16" t="str">
        <f>IF(ISERROR(VLOOKUP($AC353&amp;"-"&amp;$F353,Bonuses!$B$1:$G$1006,5,FALSE)),"",IF(VLOOKUP($AC353&amp;"-"&amp;$F353,Bonuses!$B$1:$G$1006,5,FALSE)="","",VLOOKUP($AC353&amp;"-"&amp;$F353,Bonuses!$B$1:$G$1006,6,FALSE)&amp;" yrs, "&amp;VLOOKUP($AC353&amp;"-"&amp;$F353,Bonuses!$B$1:$G$1006,5,FALSE)))</f>
        <v/>
      </c>
    </row>
    <row r="354" spans="1:32" s="21" customFormat="1" x14ac:dyDescent="0.25">
      <c r="A354" s="21" t="s">
        <v>2426</v>
      </c>
      <c r="B354" s="21">
        <f t="shared" si="25"/>
        <v>1</v>
      </c>
      <c r="C354" s="21" t="str">
        <f t="shared" si="26"/>
        <v>P</v>
      </c>
      <c r="D354" s="17">
        <f>IF($C354="B",VLOOKUP($A354,Bat!$A$4:$BF$2320,D$1,FALSE),VLOOKUP($A354,Pit!$A$4:$BA$1686,D$2,FALSE))</f>
        <v>9871</v>
      </c>
      <c r="E354" s="16" t="str">
        <f>IF($C354="B",VLOOKUP($A354,Bat!$A$4:$BF$2320,E$1,FALSE),VLOOKUP($A354,Pit!$A$4:$BA$1686,E$2,FALSE))</f>
        <v>RP</v>
      </c>
      <c r="F354" s="16" t="str">
        <f>IF($C354="B",VLOOKUP($A354,Bat!$A$4:$BF$2320,F$1,FALSE),VLOOKUP($A354,Pit!$A$4:$BA$1686,F$2,FALSE))</f>
        <v>Oscar</v>
      </c>
      <c r="G354" s="16" t="str">
        <f>IF($C354="B",VLOOKUP($A354,Bat!$A$4:$BF$2320,G$1,FALSE),VLOOKUP($A354,Pit!$A$4:$BA$1686,G$2,FALSE))</f>
        <v>Skeels</v>
      </c>
      <c r="H354" s="16">
        <f>IF($C354="B",VLOOKUP($A354,Bat!$A$4:$BF$2320,H$1,FALSE),VLOOKUP($A354,Pit!$A$4:$BA$1686,H$2,FALSE))</f>
        <v>23</v>
      </c>
      <c r="I354" s="16" t="str">
        <f>IF($C354="B",VLOOKUP($A354,Bat!$A$4:$BF$2320,I$1,FALSE),VLOOKUP($A354,Pit!$A$4:$BA$1686,I$2,FALSE))</f>
        <v>R</v>
      </c>
      <c r="J354" s="16" t="str">
        <f>IF($C354="B",VLOOKUP($A354,Bat!$A$4:$BF$2320,J$1,FALSE),VLOOKUP($A354,Pit!$A$4:$BA$1686,J$2,FALSE))</f>
        <v>R</v>
      </c>
      <c r="K354" s="16" t="str">
        <f>IF($C354="B",VLOOKUP($A354,Bat!$A$4:$BF$2320,K$1,FALSE),VLOOKUP($A354,Pit!$A$4:$BA$1686,K$2,FALSE))</f>
        <v>Low</v>
      </c>
      <c r="L354" s="17" t="str">
        <f>IF($C354="B",VLOOKUP($A354,Bat!$A$4:$BF$2320,L$1,FALSE),VLOOKUP($A354,Pit!$A$4:$BA$1686,L$2,FALSE))</f>
        <v>Normal</v>
      </c>
      <c r="M354" s="16">
        <f>IF($C354="B",VLOOKUP($A354,Bat!$A$4:$BF$2320,M$1,FALSE),VLOOKUP($A354,Pit!$A$4:$BA$1686,M$2,FALSE))</f>
        <v>6</v>
      </c>
      <c r="N354" s="16">
        <f>IF($C354="B",VLOOKUP($A354,Bat!$A$4:$BF$2320,N$1,FALSE),VLOOKUP($A354,Pit!$A$4:$BA$1686,N$2,FALSE))</f>
        <v>1</v>
      </c>
      <c r="O354" s="16">
        <f>IF($C354="B",VLOOKUP($A354,Bat!$A$4:$BF$2320,O$1,FALSE),VLOOKUP($A354,Pit!$A$4:$BA$1686,O$2,FALSE))</f>
        <v>4</v>
      </c>
      <c r="P354" s="16" t="str">
        <f>IF($C354="B",VLOOKUP($A354,Bat!$A$4:$BF$2320,P$1,FALSE),VLOOKUP($A354,Pit!$A$4:$BA$1686,P$2,FALSE))</f>
        <v>88-90 Mph</v>
      </c>
      <c r="Q354" s="17">
        <f>IF($C354="B",VLOOKUP($A354,Bat!$A$4:$BF$2320,Q$1,FALSE),VLOOKUP($A354,Pit!$A$4:$BA$1686,Q$2,FALSE))</f>
        <v>4</v>
      </c>
      <c r="R354" s="18">
        <f>IF($C354="B",VLOOKUP($A354,Bat!$A$4:$BF$2320,R$1,FALSE),VLOOKUP($A354,Pit!$A$4:$BA$1686,R$2,FALSE))</f>
        <v>15.294639441725693</v>
      </c>
      <c r="S354" s="19">
        <f>IF($C354="B",VLOOKUP($A354,Bat!$A$4:$BF$2320,S$1,FALSE),VLOOKUP($A354,Pit!$A$4:$BA$1686,S$2,FALSE))</f>
        <v>0.28608124922742784</v>
      </c>
      <c r="T354" s="20" t="str">
        <f>IF($C354="B",VLOOKUP($A354,Bat!$A$4:$BF$2320,T$1,FALSE),VLOOKUP($A354,Pit!$A$4:$BA$1686,T$2,FALSE))</f>
        <v>-</v>
      </c>
      <c r="U354" s="17" t="str">
        <f>VLOOKUP(IF($C354="B",VLOOKUP($A354,Bat!$A$4:$AU$2320,U$1,FALSE),VLOOKUP($A354,Pit!$A$4:$BE$1686,U$2,FALSE)),COND!$A$35:$B$41,2,FALSE)</f>
        <v>??</v>
      </c>
      <c r="V354" s="21">
        <f>IF($C354="B",VLOOKUP($A354,Bat!$A$4:$AT$2284,46,FALSE),VLOOKUP($A354,Pit!$A$4:$BD$1664,56,FALSE))</f>
        <v>391</v>
      </c>
      <c r="W354" s="16">
        <f t="shared" si="27"/>
        <v>999</v>
      </c>
      <c r="X354" s="16"/>
      <c r="Y354" s="22">
        <f t="shared" si="28"/>
        <v>562</v>
      </c>
      <c r="Z354" s="16">
        <f>IFERROR(VLOOKUP($D354,Results37!$F$3:$L$1396,Z$1,FALSE),"")</f>
        <v>350</v>
      </c>
      <c r="AA354" s="47">
        <f>IF(ISERROR(VLOOKUP(D354,Results37!$F$3:$O$399,AA$1,FALSE)),"",IF(VLOOKUP(D354,Results37!$F$3:$O$399,AA$1+1,FALSE)=1,"S"&amp;VLOOKUP(D354,Results37!$F$3:$O$399,AA$1,FALSE),VLOOKUP(D354,Results37!$F$3:$O$399,AA$1,FALSE)))</f>
        <v>14</v>
      </c>
      <c r="AB354" s="16">
        <f>IFERROR(VLOOKUP($D354,Results37!$F$3:$L$1396,AB$1,FALSE),"")</f>
        <v>6</v>
      </c>
      <c r="AC354" s="16" t="str">
        <f>IFERROR(VLOOKUP($D354,Results37!$F$3:$L$1396,AC$1,FALSE),"")</f>
        <v>Scottish Claymores</v>
      </c>
      <c r="AD354" s="16" t="str">
        <f t="shared" si="29"/>
        <v/>
      </c>
      <c r="AE354" s="20" t="str">
        <f>IF(ISERROR(VLOOKUP($AC354&amp;"-"&amp;$F354&amp;" "&amp;G354,Bonuses!$B$1:$G$1006,4,FALSE)),"",INT(VLOOKUP($AC354&amp;"-"&amp;$F354&amp;" "&amp;$G354,Bonuses!$B$1:$G$1006,4,FALSE)))</f>
        <v/>
      </c>
      <c r="AF354" s="16" t="str">
        <f>IF(ISERROR(VLOOKUP($AC354&amp;"-"&amp;$F354,Bonuses!$B$1:$G$1006,5,FALSE)),"",IF(VLOOKUP($AC354&amp;"-"&amp;$F354,Bonuses!$B$1:$G$1006,5,FALSE)="","",VLOOKUP($AC354&amp;"-"&amp;$F354,Bonuses!$B$1:$G$1006,6,FALSE)&amp;" yrs, "&amp;VLOOKUP($AC354&amp;"-"&amp;$F354,Bonuses!$B$1:$G$1006,5,FALSE)))</f>
        <v/>
      </c>
    </row>
    <row r="355" spans="1:32" s="21" customFormat="1" x14ac:dyDescent="0.25">
      <c r="A355" s="21" t="s">
        <v>2299</v>
      </c>
      <c r="B355" s="21">
        <f t="shared" si="25"/>
        <v>1</v>
      </c>
      <c r="C355" s="21" t="str">
        <f t="shared" si="26"/>
        <v>P</v>
      </c>
      <c r="D355" s="17">
        <f>IF($C355="B",VLOOKUP($A355,Bat!$A$4:$BF$2320,D$1,FALSE),VLOOKUP($A355,Pit!$A$4:$BA$1686,D$2,FALSE))</f>
        <v>9407</v>
      </c>
      <c r="E355" s="16" t="str">
        <f>IF($C355="B",VLOOKUP($A355,Bat!$A$4:$BF$2320,E$1,FALSE),VLOOKUP($A355,Pit!$A$4:$BA$1686,E$2,FALSE))</f>
        <v>RP</v>
      </c>
      <c r="F355" s="16" t="str">
        <f>IF($C355="B",VLOOKUP($A355,Bat!$A$4:$BF$2320,F$1,FALSE),VLOOKUP($A355,Pit!$A$4:$BA$1686,F$2,FALSE))</f>
        <v>Azumamaro</v>
      </c>
      <c r="G355" s="16" t="str">
        <f>IF($C355="B",VLOOKUP($A355,Bat!$A$4:$BF$2320,G$1,FALSE),VLOOKUP($A355,Pit!$A$4:$BA$1686,G$2,FALSE))</f>
        <v>Matsuura</v>
      </c>
      <c r="H355" s="16">
        <f>IF($C355="B",VLOOKUP($A355,Bat!$A$4:$BF$2320,H$1,FALSE),VLOOKUP($A355,Pit!$A$4:$BA$1686,H$2,FALSE))</f>
        <v>23</v>
      </c>
      <c r="I355" s="16" t="str">
        <f>IF($C355="B",VLOOKUP($A355,Bat!$A$4:$BF$2320,I$1,FALSE),VLOOKUP($A355,Pit!$A$4:$BA$1686,I$2,FALSE))</f>
        <v>R</v>
      </c>
      <c r="J355" s="16" t="str">
        <f>IF($C355="B",VLOOKUP($A355,Bat!$A$4:$BF$2320,J$1,FALSE),VLOOKUP($A355,Pit!$A$4:$BA$1686,J$2,FALSE))</f>
        <v>R</v>
      </c>
      <c r="K355" s="16" t="str">
        <f>IF($C355="B",VLOOKUP($A355,Bat!$A$4:$BF$2320,K$1,FALSE),VLOOKUP($A355,Pit!$A$4:$BA$1686,K$2,FALSE))</f>
        <v>Normal</v>
      </c>
      <c r="L355" s="17" t="str">
        <f>IF($C355="B",VLOOKUP($A355,Bat!$A$4:$BF$2320,L$1,FALSE),VLOOKUP($A355,Pit!$A$4:$BA$1686,L$2,FALSE))</f>
        <v>Normal</v>
      </c>
      <c r="M355" s="16">
        <f>IF($C355="B",VLOOKUP($A355,Bat!$A$4:$BF$2320,M$1,FALSE),VLOOKUP($A355,Pit!$A$4:$BA$1686,M$2,FALSE))</f>
        <v>6</v>
      </c>
      <c r="N355" s="16">
        <f>IF($C355="B",VLOOKUP($A355,Bat!$A$4:$BF$2320,N$1,FALSE),VLOOKUP($A355,Pit!$A$4:$BA$1686,N$2,FALSE))</f>
        <v>2</v>
      </c>
      <c r="O355" s="16">
        <f>IF($C355="B",VLOOKUP($A355,Bat!$A$4:$BF$2320,O$1,FALSE),VLOOKUP($A355,Pit!$A$4:$BA$1686,O$2,FALSE))</f>
        <v>3</v>
      </c>
      <c r="P355" s="16" t="str">
        <f>IF($C355="B",VLOOKUP($A355,Bat!$A$4:$BF$2320,P$1,FALSE),VLOOKUP($A355,Pit!$A$4:$BA$1686,P$2,FALSE))</f>
        <v>94-96 Mph</v>
      </c>
      <c r="Q355" s="17">
        <f>IF($C355="B",VLOOKUP($A355,Bat!$A$4:$BF$2320,Q$1,FALSE),VLOOKUP($A355,Pit!$A$4:$BA$1686,Q$2,FALSE))</f>
        <v>6</v>
      </c>
      <c r="R355" s="18">
        <f>IF($C355="B",VLOOKUP($A355,Bat!$A$4:$BF$2320,R$1,FALSE),VLOOKUP($A355,Pit!$A$4:$BA$1686,R$2,FALSE))</f>
        <v>23.034413341617011</v>
      </c>
      <c r="S355" s="19">
        <f>IF($C355="B",VLOOKUP($A355,Bat!$A$4:$BF$2320,S$1,FALSE),VLOOKUP($A355,Pit!$A$4:$BA$1686,S$2,FALSE))</f>
        <v>0.96602073588871307</v>
      </c>
      <c r="T355" s="20" t="str">
        <f>IF($C355="B",VLOOKUP($A355,Bat!$A$4:$BF$2320,T$1,FALSE),VLOOKUP($A355,Pit!$A$4:$BA$1686,T$2,FALSE))</f>
        <v>-</v>
      </c>
      <c r="U355" s="17" t="str">
        <f>VLOOKUP(IF($C355="B",VLOOKUP($A355,Bat!$A$4:$AU$2320,U$1,FALSE),VLOOKUP($A355,Pit!$A$4:$BE$1686,U$2,FALSE)),COND!$A$35:$B$41,2,FALSE)</f>
        <v>??</v>
      </c>
      <c r="V355" s="21">
        <f>IF($C355="B",VLOOKUP($A355,Bat!$A$4:$AT$2284,46,FALSE),VLOOKUP($A355,Pit!$A$4:$BD$1664,56,FALSE))</f>
        <v>341</v>
      </c>
      <c r="W355" s="16">
        <f t="shared" si="27"/>
        <v>999</v>
      </c>
      <c r="X355" s="16"/>
      <c r="Y355" s="22">
        <f t="shared" si="28"/>
        <v>300</v>
      </c>
      <c r="Z355" s="16">
        <f>IFERROR(VLOOKUP($D355,Results37!$F$3:$L$1396,Z$1,FALSE),"")</f>
        <v>351</v>
      </c>
      <c r="AA355" s="47">
        <f>IF(ISERROR(VLOOKUP(D355,Results37!$F$3:$O$399,AA$1,FALSE)),"",IF(VLOOKUP(D355,Results37!$F$3:$O$399,AA$1+1,FALSE)=1,"S"&amp;VLOOKUP(D355,Results37!$F$3:$O$399,AA$1,FALSE),VLOOKUP(D355,Results37!$F$3:$O$399,AA$1,FALSE)))</f>
        <v>14</v>
      </c>
      <c r="AB355" s="16">
        <f>IFERROR(VLOOKUP($D355,Results37!$F$3:$L$1396,AB$1,FALSE),"")</f>
        <v>7</v>
      </c>
      <c r="AC355" s="16" t="str">
        <f>IFERROR(VLOOKUP($D355,Results37!$F$3:$L$1396,AC$1,FALSE),"")</f>
        <v>Toyama Wind Dancers</v>
      </c>
      <c r="AD355" s="16" t="str">
        <f t="shared" si="29"/>
        <v/>
      </c>
      <c r="AE355" s="20" t="str">
        <f>IF(ISERROR(VLOOKUP($AC355&amp;"-"&amp;$F355&amp;" "&amp;G355,Bonuses!$B$1:$G$1006,4,FALSE)),"",INT(VLOOKUP($AC355&amp;"-"&amp;$F355&amp;" "&amp;$G355,Bonuses!$B$1:$G$1006,4,FALSE)))</f>
        <v/>
      </c>
      <c r="AF355" s="16" t="str">
        <f>IF(ISERROR(VLOOKUP($AC355&amp;"-"&amp;$F355,Bonuses!$B$1:$G$1006,5,FALSE)),"",IF(VLOOKUP($AC355&amp;"-"&amp;$F355,Bonuses!$B$1:$G$1006,5,FALSE)="","",VLOOKUP($AC355&amp;"-"&amp;$F355,Bonuses!$B$1:$G$1006,6,FALSE)&amp;" yrs, "&amp;VLOOKUP($AC355&amp;"-"&amp;$F355,Bonuses!$B$1:$G$1006,5,FALSE)))</f>
        <v/>
      </c>
    </row>
    <row r="356" spans="1:32" s="21" customFormat="1" x14ac:dyDescent="0.25">
      <c r="A356" s="21" t="s">
        <v>2422</v>
      </c>
      <c r="B356" s="21">
        <f t="shared" si="25"/>
        <v>1</v>
      </c>
      <c r="C356" s="21" t="str">
        <f t="shared" si="26"/>
        <v>P</v>
      </c>
      <c r="D356" s="17">
        <f>IF($C356="B",VLOOKUP($A356,Bat!$A$4:$BF$2320,D$1,FALSE),VLOOKUP($A356,Pit!$A$4:$BA$1686,D$2,FALSE))</f>
        <v>14687</v>
      </c>
      <c r="E356" s="16" t="str">
        <f>IF($C356="B",VLOOKUP($A356,Bat!$A$4:$BF$2320,E$1,FALSE),VLOOKUP($A356,Pit!$A$4:$BA$1686,E$2,FALSE))</f>
        <v>RP</v>
      </c>
      <c r="F356" s="16" t="str">
        <f>IF($C356="B",VLOOKUP($A356,Bat!$A$4:$BF$2320,F$1,FALSE),VLOOKUP($A356,Pit!$A$4:$BA$1686,F$2,FALSE))</f>
        <v>Roberto</v>
      </c>
      <c r="G356" s="16" t="str">
        <f>IF($C356="B",VLOOKUP($A356,Bat!$A$4:$BF$2320,G$1,FALSE),VLOOKUP($A356,Pit!$A$4:$BA$1686,G$2,FALSE))</f>
        <v>Valadez</v>
      </c>
      <c r="H356" s="16">
        <f>IF($C356="B",VLOOKUP($A356,Bat!$A$4:$BF$2320,H$1,FALSE),VLOOKUP($A356,Pit!$A$4:$BA$1686,H$2,FALSE))</f>
        <v>21</v>
      </c>
      <c r="I356" s="16" t="str">
        <f>IF($C356="B",VLOOKUP($A356,Bat!$A$4:$BF$2320,I$1,FALSE),VLOOKUP($A356,Pit!$A$4:$BA$1686,I$2,FALSE))</f>
        <v>S</v>
      </c>
      <c r="J356" s="16" t="str">
        <f>IF($C356="B",VLOOKUP($A356,Bat!$A$4:$BF$2320,J$1,FALSE),VLOOKUP($A356,Pit!$A$4:$BA$1686,J$2,FALSE))</f>
        <v>R</v>
      </c>
      <c r="K356" s="16" t="str">
        <f>IF($C356="B",VLOOKUP($A356,Bat!$A$4:$BF$2320,K$1,FALSE),VLOOKUP($A356,Pit!$A$4:$BA$1686,K$2,FALSE))</f>
        <v>Normal</v>
      </c>
      <c r="L356" s="17" t="str">
        <f>IF($C356="B",VLOOKUP($A356,Bat!$A$4:$BF$2320,L$1,FALSE),VLOOKUP($A356,Pit!$A$4:$BA$1686,L$2,FALSE))</f>
        <v>Low</v>
      </c>
      <c r="M356" s="16">
        <f>IF($C356="B",VLOOKUP($A356,Bat!$A$4:$BF$2320,M$1,FALSE),VLOOKUP($A356,Pit!$A$4:$BA$1686,M$2,FALSE))</f>
        <v>6</v>
      </c>
      <c r="N356" s="16">
        <f>IF($C356="B",VLOOKUP($A356,Bat!$A$4:$BF$2320,N$1,FALSE),VLOOKUP($A356,Pit!$A$4:$BA$1686,N$2,FALSE))</f>
        <v>2</v>
      </c>
      <c r="O356" s="16">
        <f>IF($C356="B",VLOOKUP($A356,Bat!$A$4:$BF$2320,O$1,FALSE),VLOOKUP($A356,Pit!$A$4:$BA$1686,O$2,FALSE))</f>
        <v>2</v>
      </c>
      <c r="P356" s="16" t="str">
        <f>IF($C356="B",VLOOKUP($A356,Bat!$A$4:$BF$2320,P$1,FALSE),VLOOKUP($A356,Pit!$A$4:$BA$1686,P$2,FALSE))</f>
        <v>94-96 Mph</v>
      </c>
      <c r="Q356" s="17">
        <f>IF($C356="B",VLOOKUP($A356,Bat!$A$4:$BF$2320,Q$1,FALSE),VLOOKUP($A356,Pit!$A$4:$BA$1686,Q$2,FALSE))</f>
        <v>3</v>
      </c>
      <c r="R356" s="18">
        <f>IF($C356="B",VLOOKUP($A356,Bat!$A$4:$BF$2320,R$1,FALSE),VLOOKUP($A356,Pit!$A$4:$BA$1686,R$2,FALSE))</f>
        <v>16.197915224868609</v>
      </c>
      <c r="S356" s="19">
        <f>IF($C356="B",VLOOKUP($A356,Bat!$A$4:$BF$2320,S$1,FALSE),VLOOKUP($A356,Pit!$A$4:$BA$1686,S$2,FALSE))</f>
        <v>0.36543406757169355</v>
      </c>
      <c r="T356" s="20" t="str">
        <f>IF($C356="B",VLOOKUP($A356,Bat!$A$4:$BF$2320,T$1,FALSE),VLOOKUP($A356,Pit!$A$4:$BA$1686,T$2,FALSE))</f>
        <v>$200k</v>
      </c>
      <c r="U356" s="17" t="str">
        <f>VLOOKUP(IF($C356="B",VLOOKUP($A356,Bat!$A$4:$AU$2320,U$1,FALSE),VLOOKUP($A356,Pit!$A$4:$BE$1686,U$2,FALSE)),COND!$A$35:$B$41,2,FALSE)</f>
        <v>??</v>
      </c>
      <c r="V356" s="21">
        <f>IF($C356="B",VLOOKUP($A356,Bat!$A$4:$AT$2284,46,FALSE),VLOOKUP($A356,Pit!$A$4:$BD$1664,56,FALSE))</f>
        <v>192</v>
      </c>
      <c r="W356" s="16">
        <f t="shared" si="27"/>
        <v>999</v>
      </c>
      <c r="X356" s="16"/>
      <c r="Y356" s="22">
        <f t="shared" si="28"/>
        <v>532</v>
      </c>
      <c r="Z356" s="16">
        <f>IFERROR(VLOOKUP($D356,Results37!$F$3:$L$1396,Z$1,FALSE),"")</f>
        <v>352</v>
      </c>
      <c r="AA356" s="47">
        <f>IF(ISERROR(VLOOKUP(D356,Results37!$F$3:$O$399,AA$1,FALSE)),"",IF(VLOOKUP(D356,Results37!$F$3:$O$399,AA$1+1,FALSE)=1,"S"&amp;VLOOKUP(D356,Results37!$F$3:$O$399,AA$1,FALSE),VLOOKUP(D356,Results37!$F$3:$O$399,AA$1,FALSE)))</f>
        <v>14</v>
      </c>
      <c r="AB356" s="16">
        <f>IFERROR(VLOOKUP($D356,Results37!$F$3:$L$1396,AB$1,FALSE),"")</f>
        <v>8</v>
      </c>
      <c r="AC356" s="16" t="str">
        <f>IFERROR(VLOOKUP($D356,Results37!$F$3:$L$1396,AC$1,FALSE),"")</f>
        <v>Reno Zephyrs</v>
      </c>
      <c r="AD356" s="16" t="str">
        <f t="shared" si="29"/>
        <v/>
      </c>
      <c r="AE356" s="20" t="str">
        <f>IF(ISERROR(VLOOKUP($AC356&amp;"-"&amp;$F356&amp;" "&amp;G356,Bonuses!$B$1:$G$1006,4,FALSE)),"",INT(VLOOKUP($AC356&amp;"-"&amp;$F356&amp;" "&amp;$G356,Bonuses!$B$1:$G$1006,4,FALSE)))</f>
        <v/>
      </c>
      <c r="AF356" s="16" t="str">
        <f>IF(ISERROR(VLOOKUP($AC356&amp;"-"&amp;$F356,Bonuses!$B$1:$G$1006,5,FALSE)),"",IF(VLOOKUP($AC356&amp;"-"&amp;$F356,Bonuses!$B$1:$G$1006,5,FALSE)="","",VLOOKUP($AC356&amp;"-"&amp;$F356,Bonuses!$B$1:$G$1006,6,FALSE)&amp;" yrs, "&amp;VLOOKUP($AC356&amp;"-"&amp;$F356,Bonuses!$B$1:$G$1006,5,FALSE)))</f>
        <v/>
      </c>
    </row>
    <row r="357" spans="1:32" s="21" customFormat="1" x14ac:dyDescent="0.25">
      <c r="A357" s="21" t="s">
        <v>1908</v>
      </c>
      <c r="B357" s="21">
        <f t="shared" si="25"/>
        <v>1</v>
      </c>
      <c r="C357" s="21" t="str">
        <f t="shared" si="26"/>
        <v>B</v>
      </c>
      <c r="D357" s="17">
        <f>IF($C357="B",VLOOKUP($A357,Bat!$A$4:$BF$2320,D$1,FALSE),VLOOKUP($A357,Pit!$A$4:$BA$1686,D$2,FALSE))</f>
        <v>10482</v>
      </c>
      <c r="E357" s="16" t="str">
        <f>IF($C357="B",VLOOKUP($A357,Bat!$A$4:$BF$2320,E$1,FALSE),VLOOKUP($A357,Pit!$A$4:$BA$1686,E$2,FALSE))</f>
        <v>LF</v>
      </c>
      <c r="F357" s="16" t="str">
        <f>IF($C357="B",VLOOKUP($A357,Bat!$A$4:$BF$2320,F$1,FALSE),VLOOKUP($A357,Pit!$A$4:$BA$1686,F$2,FALSE))</f>
        <v>Jacob</v>
      </c>
      <c r="G357" s="16" t="str">
        <f>IF($C357="B",VLOOKUP($A357,Bat!$A$4:$BF$2320,G$1,FALSE),VLOOKUP($A357,Pit!$A$4:$BA$1686,G$2,FALSE))</f>
        <v>Lewis</v>
      </c>
      <c r="H357" s="16">
        <f>IF($C357="B",VLOOKUP($A357,Bat!$A$4:$BF$2320,H$1,FALSE),VLOOKUP($A357,Pit!$A$4:$BA$1686,H$2,FALSE))</f>
        <v>21</v>
      </c>
      <c r="I357" s="16" t="str">
        <f>IF($C357="B",VLOOKUP($A357,Bat!$A$4:$BF$2320,I$1,FALSE),VLOOKUP($A357,Pit!$A$4:$BA$1686,I$2,FALSE))</f>
        <v>R</v>
      </c>
      <c r="J357" s="16" t="str">
        <f>IF($C357="B",VLOOKUP($A357,Bat!$A$4:$BF$2320,J$1,FALSE),VLOOKUP($A357,Pit!$A$4:$BA$1686,J$2,FALSE))</f>
        <v>L</v>
      </c>
      <c r="K357" s="16" t="str">
        <f>IF($C357="B",VLOOKUP($A357,Bat!$A$4:$BF$2320,K$1,FALSE),VLOOKUP($A357,Pit!$A$4:$BA$1686,K$2,FALSE))</f>
        <v>Normal</v>
      </c>
      <c r="L357" s="17" t="str">
        <f>IF($C357="B",VLOOKUP($A357,Bat!$A$4:$BF$2320,L$1,FALSE),VLOOKUP($A357,Pit!$A$4:$BA$1686,L$2,FALSE))</f>
        <v>Normal</v>
      </c>
      <c r="M357" s="16">
        <f>IF($C357="B",VLOOKUP($A357,Bat!$A$4:$BF$2320,M$1,FALSE),VLOOKUP($A357,Pit!$A$4:$BA$1686,M$2,FALSE))</f>
        <v>5</v>
      </c>
      <c r="N357" s="16">
        <f>IF($C357="B",VLOOKUP($A357,Bat!$A$4:$BF$2320,N$1,FALSE),VLOOKUP($A357,Pit!$A$4:$BA$1686,N$2,FALSE))</f>
        <v>2</v>
      </c>
      <c r="O357" s="16">
        <f>IF($C357="B",VLOOKUP($A357,Bat!$A$4:$BF$2320,O$1,FALSE),VLOOKUP($A357,Pit!$A$4:$BA$1686,O$2,FALSE))</f>
        <v>3</v>
      </c>
      <c r="P357" s="16">
        <f>IF($C357="B",VLOOKUP($A357,Bat!$A$4:$BF$2320,P$1,FALSE),VLOOKUP($A357,Pit!$A$4:$BA$1686,P$2,FALSE))</f>
        <v>7</v>
      </c>
      <c r="Q357" s="17">
        <f>IF($C357="B",VLOOKUP($A357,Bat!$A$4:$BF$2320,Q$1,FALSE),VLOOKUP($A357,Pit!$A$4:$BA$1686,Q$2,FALSE))</f>
        <v>1</v>
      </c>
      <c r="R357" s="18">
        <f>IF($C357="B",VLOOKUP($A357,Bat!$A$4:$BF$2320,R$1,FALSE),VLOOKUP($A357,Pit!$A$4:$BA$1686,R$2,FALSE))</f>
        <v>9.3587616648688545</v>
      </c>
      <c r="S357" s="19">
        <f>IF($C357="B",VLOOKUP($A357,Bat!$A$4:$BF$2320,S$1,FALSE),VLOOKUP($A357,Pit!$A$4:$BA$1686,S$2,FALSE))</f>
        <v>1.748996660966851</v>
      </c>
      <c r="T357" s="20" t="str">
        <f>IF($C357="B",VLOOKUP($A357,Bat!$A$4:$BF$2320,T$1,FALSE),VLOOKUP($A357,Pit!$A$4:$BA$1686,T$2,FALSE))</f>
        <v>$210k</v>
      </c>
      <c r="U357" s="17" t="str">
        <f>VLOOKUP(IF($C357="B",VLOOKUP($A357,Bat!$A$4:$AU$2320,U$1,FALSE),VLOOKUP($A357,Pit!$A$4:$BE$1686,U$2,FALSE)),COND!$A$35:$B$41,2,FALSE)</f>
        <v>??</v>
      </c>
      <c r="V357" s="21">
        <f>IF($C357="B",VLOOKUP($A357,Bat!$A$4:$AT$2284,46,FALSE),VLOOKUP($A357,Pit!$A$4:$BD$1664,56,FALSE))</f>
        <v>68</v>
      </c>
      <c r="W357" s="16">
        <f t="shared" si="27"/>
        <v>999</v>
      </c>
      <c r="X357" s="16"/>
      <c r="Y357" s="22">
        <f t="shared" si="28"/>
        <v>133</v>
      </c>
      <c r="Z357" s="16">
        <f>IFERROR(VLOOKUP($D357,Results37!$F$3:$L$1396,Z$1,FALSE),"")</f>
        <v>353</v>
      </c>
      <c r="AA357" s="47">
        <f>IF(ISERROR(VLOOKUP(D357,Results37!$F$3:$O$399,AA$1,FALSE)),"",IF(VLOOKUP(D357,Results37!$F$3:$O$399,AA$1+1,FALSE)=1,"S"&amp;VLOOKUP(D357,Results37!$F$3:$O$399,AA$1,FALSE),VLOOKUP(D357,Results37!$F$3:$O$399,AA$1,FALSE)))</f>
        <v>14</v>
      </c>
      <c r="AB357" s="16">
        <f>IFERROR(VLOOKUP($D357,Results37!$F$3:$L$1396,AB$1,FALSE),"")</f>
        <v>9</v>
      </c>
      <c r="AC357" s="16" t="str">
        <f>IFERROR(VLOOKUP($D357,Results37!$F$3:$L$1396,AC$1,FALSE),"")</f>
        <v>Palm Springs Codgers</v>
      </c>
      <c r="AD357" s="16" t="str">
        <f t="shared" si="29"/>
        <v/>
      </c>
      <c r="AE357" s="20" t="str">
        <f>IF(ISERROR(VLOOKUP($AC357&amp;"-"&amp;$F357&amp;" "&amp;G357,Bonuses!$B$1:$G$1006,4,FALSE)),"",INT(VLOOKUP($AC357&amp;"-"&amp;$F357&amp;" "&amp;$G357,Bonuses!$B$1:$G$1006,4,FALSE)))</f>
        <v/>
      </c>
      <c r="AF357" s="16" t="str">
        <f>IF(ISERROR(VLOOKUP($AC357&amp;"-"&amp;$F357,Bonuses!$B$1:$G$1006,5,FALSE)),"",IF(VLOOKUP($AC357&amp;"-"&amp;$F357,Bonuses!$B$1:$G$1006,5,FALSE)="","",VLOOKUP($AC357&amp;"-"&amp;$F357,Bonuses!$B$1:$G$1006,6,FALSE)&amp;" yrs, "&amp;VLOOKUP($AC357&amp;"-"&amp;$F357,Bonuses!$B$1:$G$1006,5,FALSE)))</f>
        <v/>
      </c>
    </row>
    <row r="358" spans="1:32" s="21" customFormat="1" x14ac:dyDescent="0.25">
      <c r="A358" s="21" t="s">
        <v>2584</v>
      </c>
      <c r="B358" s="21">
        <f t="shared" si="25"/>
        <v>1</v>
      </c>
      <c r="C358" s="21" t="str">
        <f t="shared" si="26"/>
        <v>P</v>
      </c>
      <c r="D358" s="17">
        <f>IF($C358="B",VLOOKUP($A358,Bat!$A$4:$BF$2320,D$1,FALSE),VLOOKUP($A358,Pit!$A$4:$BA$1686,D$2,FALSE))</f>
        <v>6114</v>
      </c>
      <c r="E358" s="16" t="str">
        <f>IF($C358="B",VLOOKUP($A358,Bat!$A$4:$BF$2320,E$1,FALSE),VLOOKUP($A358,Pit!$A$4:$BA$1686,E$2,FALSE))</f>
        <v>SP</v>
      </c>
      <c r="F358" s="16" t="str">
        <f>IF($C358="B",VLOOKUP($A358,Bat!$A$4:$BF$2320,F$1,FALSE),VLOOKUP($A358,Pit!$A$4:$BA$1686,F$2,FALSE))</f>
        <v>Alan</v>
      </c>
      <c r="G358" s="16" t="str">
        <f>IF($C358="B",VLOOKUP($A358,Bat!$A$4:$BF$2320,G$1,FALSE),VLOOKUP($A358,Pit!$A$4:$BA$1686,G$2,FALSE))</f>
        <v>Foster</v>
      </c>
      <c r="H358" s="16">
        <f>IF($C358="B",VLOOKUP($A358,Bat!$A$4:$BF$2320,H$1,FALSE),VLOOKUP($A358,Pit!$A$4:$BA$1686,H$2,FALSE))</f>
        <v>23</v>
      </c>
      <c r="I358" s="16" t="str">
        <f>IF($C358="B",VLOOKUP($A358,Bat!$A$4:$BF$2320,I$1,FALSE),VLOOKUP($A358,Pit!$A$4:$BA$1686,I$2,FALSE))</f>
        <v>R</v>
      </c>
      <c r="J358" s="16" t="str">
        <f>IF($C358="B",VLOOKUP($A358,Bat!$A$4:$BF$2320,J$1,FALSE),VLOOKUP($A358,Pit!$A$4:$BA$1686,J$2,FALSE))</f>
        <v>R</v>
      </c>
      <c r="K358" s="16" t="str">
        <f>IF($C358="B",VLOOKUP($A358,Bat!$A$4:$BF$2320,K$1,FALSE),VLOOKUP($A358,Pit!$A$4:$BA$1686,K$2,FALSE))</f>
        <v>Low</v>
      </c>
      <c r="L358" s="17" t="str">
        <f>IF($C358="B",VLOOKUP($A358,Bat!$A$4:$BF$2320,L$1,FALSE),VLOOKUP($A358,Pit!$A$4:$BA$1686,L$2,FALSE))</f>
        <v>Normal</v>
      </c>
      <c r="M358" s="16">
        <f>IF($C358="B",VLOOKUP($A358,Bat!$A$4:$BF$2320,M$1,FALSE),VLOOKUP($A358,Pit!$A$4:$BA$1686,M$2,FALSE))</f>
        <v>5</v>
      </c>
      <c r="N358" s="16">
        <f>IF($C358="B",VLOOKUP($A358,Bat!$A$4:$BF$2320,N$1,FALSE),VLOOKUP($A358,Pit!$A$4:$BA$1686,N$2,FALSE))</f>
        <v>2</v>
      </c>
      <c r="O358" s="16">
        <f>IF($C358="B",VLOOKUP($A358,Bat!$A$4:$BF$2320,O$1,FALSE),VLOOKUP($A358,Pit!$A$4:$BA$1686,O$2,FALSE))</f>
        <v>1</v>
      </c>
      <c r="P358" s="16" t="str">
        <f>IF($C358="B",VLOOKUP($A358,Bat!$A$4:$BF$2320,P$1,FALSE),VLOOKUP($A358,Pit!$A$4:$BA$1686,P$2,FALSE))</f>
        <v>92-94 Mph</v>
      </c>
      <c r="Q358" s="17">
        <f>IF($C358="B",VLOOKUP($A358,Bat!$A$4:$BF$2320,Q$1,FALSE),VLOOKUP($A358,Pit!$A$4:$BA$1686,Q$2,FALSE))</f>
        <v>9</v>
      </c>
      <c r="R358" s="18">
        <f>IF($C358="B",VLOOKUP($A358,Bat!$A$4:$BF$2320,R$1,FALSE),VLOOKUP($A358,Pit!$A$4:$BA$1686,R$2,FALSE))</f>
        <v>9.0158165702206183</v>
      </c>
      <c r="S358" s="19">
        <f>IF($C358="B",VLOOKUP($A358,Bat!$A$4:$BF$2320,S$1,FALSE),VLOOKUP($A358,Pit!$A$4:$BA$1686,S$2,FALSE))</f>
        <v>-0.26551362360835951</v>
      </c>
      <c r="T358" s="20" t="str">
        <f>IF($C358="B",VLOOKUP($A358,Bat!$A$4:$BF$2320,T$1,FALSE),VLOOKUP($A358,Pit!$A$4:$BA$1686,T$2,FALSE))</f>
        <v>-</v>
      </c>
      <c r="U358" s="17" t="str">
        <f>VLOOKUP(IF($C358="B",VLOOKUP($A358,Bat!$A$4:$AU$2320,U$1,FALSE),VLOOKUP($A358,Pit!$A$4:$BE$1686,U$2,FALSE)),COND!$A$35:$B$41,2,FALSE)</f>
        <v>??</v>
      </c>
      <c r="V358" s="21">
        <f>IF($C358="B",VLOOKUP($A358,Bat!$A$4:$AT$2284,46,FALSE),VLOOKUP($A358,Pit!$A$4:$BD$1664,56,FALSE))</f>
        <v>522</v>
      </c>
      <c r="W358" s="16">
        <f t="shared" si="27"/>
        <v>999</v>
      </c>
      <c r="X358" s="16"/>
      <c r="Y358" s="22">
        <f t="shared" si="28"/>
        <v>887</v>
      </c>
      <c r="Z358" s="16">
        <f>IFERROR(VLOOKUP($D358,Results37!$F$3:$L$1396,Z$1,FALSE),"")</f>
        <v>354</v>
      </c>
      <c r="AA358" s="47">
        <f>IF(ISERROR(VLOOKUP(D358,Results37!$F$3:$O$399,AA$1,FALSE)),"",IF(VLOOKUP(D358,Results37!$F$3:$O$399,AA$1+1,FALSE)=1,"S"&amp;VLOOKUP(D358,Results37!$F$3:$O$399,AA$1,FALSE),VLOOKUP(D358,Results37!$F$3:$O$399,AA$1,FALSE)))</f>
        <v>14</v>
      </c>
      <c r="AB358" s="16">
        <f>IFERROR(VLOOKUP($D358,Results37!$F$3:$L$1396,AB$1,FALSE),"")</f>
        <v>10</v>
      </c>
      <c r="AC358" s="16" t="str">
        <f>IFERROR(VLOOKUP($D358,Results37!$F$3:$L$1396,AC$1,FALSE),"")</f>
        <v>New Orleans Trendsetters</v>
      </c>
      <c r="AD358" s="16" t="str">
        <f t="shared" si="29"/>
        <v/>
      </c>
      <c r="AE358" s="20" t="str">
        <f>IF(ISERROR(VLOOKUP($AC358&amp;"-"&amp;$F358&amp;" "&amp;G358,Bonuses!$B$1:$G$1006,4,FALSE)),"",INT(VLOOKUP($AC358&amp;"-"&amp;$F358&amp;" "&amp;$G358,Bonuses!$B$1:$G$1006,4,FALSE)))</f>
        <v/>
      </c>
      <c r="AF358" s="16" t="str">
        <f>IF(ISERROR(VLOOKUP($AC358&amp;"-"&amp;$F358,Bonuses!$B$1:$G$1006,5,FALSE)),"",IF(VLOOKUP($AC358&amp;"-"&amp;$F358,Bonuses!$B$1:$G$1006,5,FALSE)="","",VLOOKUP($AC358&amp;"-"&amp;$F358,Bonuses!$B$1:$G$1006,6,FALSE)&amp;" yrs, "&amp;VLOOKUP($AC358&amp;"-"&amp;$F358,Bonuses!$B$1:$G$1006,5,FALSE)))</f>
        <v/>
      </c>
    </row>
    <row r="359" spans="1:32" s="21" customFormat="1" x14ac:dyDescent="0.25">
      <c r="A359" s="21" t="s">
        <v>1925</v>
      </c>
      <c r="B359" s="21">
        <f t="shared" si="25"/>
        <v>1</v>
      </c>
      <c r="C359" s="21" t="str">
        <f t="shared" si="26"/>
        <v>B</v>
      </c>
      <c r="D359" s="17">
        <f>IF($C359="B",VLOOKUP($A359,Bat!$A$4:$BF$2320,D$1,FALSE),VLOOKUP($A359,Pit!$A$4:$BA$1686,D$2,FALSE))</f>
        <v>14562</v>
      </c>
      <c r="E359" s="16" t="str">
        <f>IF($C359="B",VLOOKUP($A359,Bat!$A$4:$BF$2320,E$1,FALSE),VLOOKUP($A359,Pit!$A$4:$BA$1686,E$2,FALSE))</f>
        <v>C</v>
      </c>
      <c r="F359" s="16" t="str">
        <f>IF($C359="B",VLOOKUP($A359,Bat!$A$4:$BF$2320,F$1,FALSE),VLOOKUP($A359,Pit!$A$4:$BA$1686,F$2,FALSE))</f>
        <v>Curtis</v>
      </c>
      <c r="G359" s="16" t="str">
        <f>IF($C359="B",VLOOKUP($A359,Bat!$A$4:$BF$2320,G$1,FALSE),VLOOKUP($A359,Pit!$A$4:$BA$1686,G$2,FALSE))</f>
        <v>Schmidt</v>
      </c>
      <c r="H359" s="16">
        <f>IF($C359="B",VLOOKUP($A359,Bat!$A$4:$BF$2320,H$1,FALSE),VLOOKUP($A359,Pit!$A$4:$BA$1686,H$2,FALSE))</f>
        <v>21</v>
      </c>
      <c r="I359" s="16" t="str">
        <f>IF($C359="B",VLOOKUP($A359,Bat!$A$4:$BF$2320,I$1,FALSE),VLOOKUP($A359,Pit!$A$4:$BA$1686,I$2,FALSE))</f>
        <v>R</v>
      </c>
      <c r="J359" s="16" t="str">
        <f>IF($C359="B",VLOOKUP($A359,Bat!$A$4:$BF$2320,J$1,FALSE),VLOOKUP($A359,Pit!$A$4:$BA$1686,J$2,FALSE))</f>
        <v>R</v>
      </c>
      <c r="K359" s="16" t="str">
        <f>IF($C359="B",VLOOKUP($A359,Bat!$A$4:$BF$2320,K$1,FALSE),VLOOKUP($A359,Pit!$A$4:$BA$1686,K$2,FALSE))</f>
        <v>High</v>
      </c>
      <c r="L359" s="17" t="str">
        <f>IF($C359="B",VLOOKUP($A359,Bat!$A$4:$BF$2320,L$1,FALSE),VLOOKUP($A359,Pit!$A$4:$BA$1686,L$2,FALSE))</f>
        <v>Low</v>
      </c>
      <c r="M359" s="16">
        <f>IF($C359="B",VLOOKUP($A359,Bat!$A$4:$BF$2320,M$1,FALSE),VLOOKUP($A359,Pit!$A$4:$BA$1686,M$2,FALSE))</f>
        <v>3</v>
      </c>
      <c r="N359" s="16">
        <f>IF($C359="B",VLOOKUP($A359,Bat!$A$4:$BF$2320,N$1,FALSE),VLOOKUP($A359,Pit!$A$4:$BA$1686,N$2,FALSE))</f>
        <v>3</v>
      </c>
      <c r="O359" s="16">
        <f>IF($C359="B",VLOOKUP($A359,Bat!$A$4:$BF$2320,O$1,FALSE),VLOOKUP($A359,Pit!$A$4:$BA$1686,O$2,FALSE))</f>
        <v>1</v>
      </c>
      <c r="P359" s="16">
        <f>IF($C359="B",VLOOKUP($A359,Bat!$A$4:$BF$2320,P$1,FALSE),VLOOKUP($A359,Pit!$A$4:$BA$1686,P$2,FALSE))</f>
        <v>4</v>
      </c>
      <c r="Q359" s="17">
        <f>IF($C359="B",VLOOKUP($A359,Bat!$A$4:$BF$2320,Q$1,FALSE),VLOOKUP($A359,Pit!$A$4:$BA$1686,Q$2,FALSE))</f>
        <v>3</v>
      </c>
      <c r="R359" s="18">
        <f>IF($C359="B",VLOOKUP($A359,Bat!$A$4:$BF$2320,R$1,FALSE),VLOOKUP($A359,Pit!$A$4:$BA$1686,R$2,FALSE))</f>
        <v>-1.0124028827006573</v>
      </c>
      <c r="S359" s="19">
        <f>IF($C359="B",VLOOKUP($A359,Bat!$A$4:$BF$2320,S$1,FALSE),VLOOKUP($A359,Pit!$A$4:$BA$1686,S$2,FALSE))</f>
        <v>0.27031311547773251</v>
      </c>
      <c r="T359" s="20" t="str">
        <f>IF($C359="B",VLOOKUP($A359,Bat!$A$4:$BF$2320,T$1,FALSE),VLOOKUP($A359,Pit!$A$4:$BA$1686,T$2,FALSE))</f>
        <v>$200k</v>
      </c>
      <c r="U359" s="17" t="str">
        <f>VLOOKUP(IF($C359="B",VLOOKUP($A359,Bat!$A$4:$AU$2320,U$1,FALSE),VLOOKUP($A359,Pit!$A$4:$BE$1686,U$2,FALSE)),COND!$A$35:$B$41,2,FALSE)</f>
        <v>??</v>
      </c>
      <c r="V359" s="21">
        <f>IF($C359="B",VLOOKUP($A359,Bat!$A$4:$AT$2284,46,FALSE),VLOOKUP($A359,Pit!$A$4:$BD$1664,56,FALSE))</f>
        <v>128</v>
      </c>
      <c r="W359" s="16">
        <f t="shared" si="27"/>
        <v>999</v>
      </c>
      <c r="X359" s="16"/>
      <c r="Y359" s="22">
        <f t="shared" si="28"/>
        <v>570</v>
      </c>
      <c r="Z359" s="16">
        <f>IFERROR(VLOOKUP($D359,Results37!$F$3:$L$1396,Z$1,FALSE),"")</f>
        <v>355</v>
      </c>
      <c r="AA359" s="47">
        <f>IF(ISERROR(VLOOKUP(D359,Results37!$F$3:$O$399,AA$1,FALSE)),"",IF(VLOOKUP(D359,Results37!$F$3:$O$399,AA$1+1,FALSE)=1,"S"&amp;VLOOKUP(D359,Results37!$F$3:$O$399,AA$1,FALSE),VLOOKUP(D359,Results37!$F$3:$O$399,AA$1,FALSE)))</f>
        <v>14</v>
      </c>
      <c r="AB359" s="16">
        <f>IFERROR(VLOOKUP($D359,Results37!$F$3:$L$1396,AB$1,FALSE),"")</f>
        <v>11</v>
      </c>
      <c r="AC359" s="16" t="str">
        <f>IFERROR(VLOOKUP($D359,Results37!$F$3:$L$1396,AC$1,FALSE),"")</f>
        <v>Neo-Tokyo Akira</v>
      </c>
      <c r="AD359" s="16" t="str">
        <f t="shared" si="29"/>
        <v/>
      </c>
      <c r="AE359" s="20" t="str">
        <f>IF(ISERROR(VLOOKUP($AC359&amp;"-"&amp;$F359&amp;" "&amp;G359,Bonuses!$B$1:$G$1006,4,FALSE)),"",INT(VLOOKUP($AC359&amp;"-"&amp;$F359&amp;" "&amp;$G359,Bonuses!$B$1:$G$1006,4,FALSE)))</f>
        <v/>
      </c>
      <c r="AF359" s="16" t="str">
        <f>IF(ISERROR(VLOOKUP($AC359&amp;"-"&amp;$F359,Bonuses!$B$1:$G$1006,5,FALSE)),"",IF(VLOOKUP($AC359&amp;"-"&amp;$F359,Bonuses!$B$1:$G$1006,5,FALSE)="","",VLOOKUP($AC359&amp;"-"&amp;$F359,Bonuses!$B$1:$G$1006,6,FALSE)&amp;" yrs, "&amp;VLOOKUP($AC359&amp;"-"&amp;$F359,Bonuses!$B$1:$G$1006,5,FALSE)))</f>
        <v/>
      </c>
    </row>
    <row r="360" spans="1:32" s="21" customFormat="1" x14ac:dyDescent="0.25">
      <c r="A360" s="21" t="s">
        <v>1967</v>
      </c>
      <c r="B360" s="21">
        <f t="shared" si="25"/>
        <v>1</v>
      </c>
      <c r="C360" s="21" t="str">
        <f t="shared" si="26"/>
        <v>B</v>
      </c>
      <c r="D360" s="17">
        <f>IF($C360="B",VLOOKUP($A360,Bat!$A$4:$BF$2320,D$1,FALSE),VLOOKUP($A360,Pit!$A$4:$BA$1686,D$2,FALSE))</f>
        <v>11406</v>
      </c>
      <c r="E360" s="16" t="str">
        <f>IF($C360="B",VLOOKUP($A360,Bat!$A$4:$BF$2320,E$1,FALSE),VLOOKUP($A360,Pit!$A$4:$BA$1686,E$2,FALSE))</f>
        <v>CF</v>
      </c>
      <c r="F360" s="16" t="str">
        <f>IF($C360="B",VLOOKUP($A360,Bat!$A$4:$BF$2320,F$1,FALSE),VLOOKUP($A360,Pit!$A$4:$BA$1686,F$2,FALSE))</f>
        <v>Fernando</v>
      </c>
      <c r="G360" s="16" t="str">
        <f>IF($C360="B",VLOOKUP($A360,Bat!$A$4:$BF$2320,G$1,FALSE),VLOOKUP($A360,Pit!$A$4:$BA$1686,G$2,FALSE))</f>
        <v>Núñez</v>
      </c>
      <c r="H360" s="16">
        <f>IF($C360="B",VLOOKUP($A360,Bat!$A$4:$BF$2320,H$1,FALSE),VLOOKUP($A360,Pit!$A$4:$BA$1686,H$2,FALSE))</f>
        <v>21</v>
      </c>
      <c r="I360" s="16" t="str">
        <f>IF($C360="B",VLOOKUP($A360,Bat!$A$4:$BF$2320,I$1,FALSE),VLOOKUP($A360,Pit!$A$4:$BA$1686,I$2,FALSE))</f>
        <v>R</v>
      </c>
      <c r="J360" s="16" t="str">
        <f>IF($C360="B",VLOOKUP($A360,Bat!$A$4:$BF$2320,J$1,FALSE),VLOOKUP($A360,Pit!$A$4:$BA$1686,J$2,FALSE))</f>
        <v>R</v>
      </c>
      <c r="K360" s="16" t="str">
        <f>IF($C360="B",VLOOKUP($A360,Bat!$A$4:$BF$2320,K$1,FALSE),VLOOKUP($A360,Pit!$A$4:$BA$1686,K$2,FALSE))</f>
        <v>Normal</v>
      </c>
      <c r="L360" s="17" t="str">
        <f>IF($C360="B",VLOOKUP($A360,Bat!$A$4:$BF$2320,L$1,FALSE),VLOOKUP($A360,Pit!$A$4:$BA$1686,L$2,FALSE))</f>
        <v>Low</v>
      </c>
      <c r="M360" s="16">
        <f>IF($C360="B",VLOOKUP($A360,Bat!$A$4:$BF$2320,M$1,FALSE),VLOOKUP($A360,Pit!$A$4:$BA$1686,M$2,FALSE))</f>
        <v>3</v>
      </c>
      <c r="N360" s="16">
        <f>IF($C360="B",VLOOKUP($A360,Bat!$A$4:$BF$2320,N$1,FALSE),VLOOKUP($A360,Pit!$A$4:$BA$1686,N$2,FALSE))</f>
        <v>4</v>
      </c>
      <c r="O360" s="16">
        <f>IF($C360="B",VLOOKUP($A360,Bat!$A$4:$BF$2320,O$1,FALSE),VLOOKUP($A360,Pit!$A$4:$BA$1686,O$2,FALSE))</f>
        <v>4</v>
      </c>
      <c r="P360" s="16">
        <f>IF($C360="B",VLOOKUP($A360,Bat!$A$4:$BF$2320,P$1,FALSE),VLOOKUP($A360,Pit!$A$4:$BA$1686,P$2,FALSE))</f>
        <v>2</v>
      </c>
      <c r="Q360" s="17">
        <f>IF($C360="B",VLOOKUP($A360,Bat!$A$4:$BF$2320,Q$1,FALSE),VLOOKUP($A360,Pit!$A$4:$BA$1686,Q$2,FALSE))</f>
        <v>1</v>
      </c>
      <c r="R360" s="18">
        <f>IF($C360="B",VLOOKUP($A360,Bat!$A$4:$BF$2320,R$1,FALSE),VLOOKUP($A360,Pit!$A$4:$BA$1686,R$2,FALSE))</f>
        <v>-3.1252415519984922E-2</v>
      </c>
      <c r="S360" s="19">
        <f>IF($C360="B",VLOOKUP($A360,Bat!$A$4:$BF$2320,S$1,FALSE),VLOOKUP($A360,Pit!$A$4:$BA$1686,S$2,FALSE))</f>
        <v>0.41020203969782115</v>
      </c>
      <c r="T360" s="20" t="str">
        <f>IF($C360="B",VLOOKUP($A360,Bat!$A$4:$BF$2320,T$1,FALSE),VLOOKUP($A360,Pit!$A$4:$BA$1686,T$2,FALSE))</f>
        <v>$200k</v>
      </c>
      <c r="U360" s="17" t="str">
        <f>VLOOKUP(IF($C360="B",VLOOKUP($A360,Bat!$A$4:$AU$2320,U$1,FALSE),VLOOKUP($A360,Pit!$A$4:$BE$1686,U$2,FALSE)),COND!$A$35:$B$41,2,FALSE)</f>
        <v>??</v>
      </c>
      <c r="V360" s="21">
        <f>IF($C360="B",VLOOKUP($A360,Bat!$A$4:$AT$2284,46,FALSE),VLOOKUP($A360,Pit!$A$4:$BD$1664,56,FALSE))</f>
        <v>253</v>
      </c>
      <c r="W360" s="16">
        <f t="shared" si="27"/>
        <v>999</v>
      </c>
      <c r="X360" s="16"/>
      <c r="Y360" s="22">
        <f t="shared" si="28"/>
        <v>511</v>
      </c>
      <c r="Z360" s="16">
        <f>IFERROR(VLOOKUP($D360,Results37!$F$3:$L$1396,Z$1,FALSE),"")</f>
        <v>356</v>
      </c>
      <c r="AA360" s="47">
        <f>IF(ISERROR(VLOOKUP(D360,Results37!$F$3:$O$399,AA$1,FALSE)),"",IF(VLOOKUP(D360,Results37!$F$3:$O$399,AA$1+1,FALSE)=1,"S"&amp;VLOOKUP(D360,Results37!$F$3:$O$399,AA$1,FALSE),VLOOKUP(D360,Results37!$F$3:$O$399,AA$1,FALSE)))</f>
        <v>14</v>
      </c>
      <c r="AB360" s="16">
        <f>IFERROR(VLOOKUP($D360,Results37!$F$3:$L$1396,AB$1,FALSE),"")</f>
        <v>12</v>
      </c>
      <c r="AC360" s="16" t="str">
        <f>IFERROR(VLOOKUP($D360,Results37!$F$3:$L$1396,AC$1,FALSE),"")</f>
        <v>Bakersfield Bears</v>
      </c>
      <c r="AD360" s="16" t="str">
        <f t="shared" si="29"/>
        <v/>
      </c>
      <c r="AE360" s="20" t="str">
        <f>IF(ISERROR(VLOOKUP($AC360&amp;"-"&amp;$F360&amp;" "&amp;G360,Bonuses!$B$1:$G$1006,4,FALSE)),"",INT(VLOOKUP($AC360&amp;"-"&amp;$F360&amp;" "&amp;$G360,Bonuses!$B$1:$G$1006,4,FALSE)))</f>
        <v/>
      </c>
      <c r="AF360" s="16" t="str">
        <f>IF(ISERROR(VLOOKUP($AC360&amp;"-"&amp;$F360,Bonuses!$B$1:$G$1006,5,FALSE)),"",IF(VLOOKUP($AC360&amp;"-"&amp;$F360,Bonuses!$B$1:$G$1006,5,FALSE)="","",VLOOKUP($AC360&amp;"-"&amp;$F360,Bonuses!$B$1:$G$1006,6,FALSE)&amp;" yrs, "&amp;VLOOKUP($AC360&amp;"-"&amp;$F360,Bonuses!$B$1:$G$1006,5,FALSE)))</f>
        <v/>
      </c>
    </row>
    <row r="361" spans="1:32" s="21" customFormat="1" x14ac:dyDescent="0.25">
      <c r="A361" s="21" t="s">
        <v>2562</v>
      </c>
      <c r="B361" s="21">
        <f t="shared" si="25"/>
        <v>1</v>
      </c>
      <c r="C361" s="21" t="str">
        <f t="shared" si="26"/>
        <v>P</v>
      </c>
      <c r="D361" s="17">
        <f>IF($C361="B",VLOOKUP($A361,Bat!$A$4:$BF$2320,D$1,FALSE),VLOOKUP($A361,Pit!$A$4:$BA$1686,D$2,FALSE))</f>
        <v>9396</v>
      </c>
      <c r="E361" s="16" t="str">
        <f>IF($C361="B",VLOOKUP($A361,Bat!$A$4:$BF$2320,E$1,FALSE),VLOOKUP($A361,Pit!$A$4:$BA$1686,E$2,FALSE))</f>
        <v>SP</v>
      </c>
      <c r="F361" s="16" t="str">
        <f>IF($C361="B",VLOOKUP($A361,Bat!$A$4:$BF$2320,F$1,FALSE),VLOOKUP($A361,Pit!$A$4:$BA$1686,F$2,FALSE))</f>
        <v>Martin</v>
      </c>
      <c r="G361" s="16" t="str">
        <f>IF($C361="B",VLOOKUP($A361,Bat!$A$4:$BF$2320,G$1,FALSE),VLOOKUP($A361,Pit!$A$4:$BA$1686,G$2,FALSE))</f>
        <v>Edwards</v>
      </c>
      <c r="H361" s="16">
        <f>IF($C361="B",VLOOKUP($A361,Bat!$A$4:$BF$2320,H$1,FALSE),VLOOKUP($A361,Pit!$A$4:$BA$1686,H$2,FALSE))</f>
        <v>21</v>
      </c>
      <c r="I361" s="16" t="str">
        <f>IF($C361="B",VLOOKUP($A361,Bat!$A$4:$BF$2320,I$1,FALSE),VLOOKUP($A361,Pit!$A$4:$BA$1686,I$2,FALSE))</f>
        <v>R</v>
      </c>
      <c r="J361" s="16" t="str">
        <f>IF($C361="B",VLOOKUP($A361,Bat!$A$4:$BF$2320,J$1,FALSE),VLOOKUP($A361,Pit!$A$4:$BA$1686,J$2,FALSE))</f>
        <v>R</v>
      </c>
      <c r="K361" s="16" t="str">
        <f>IF($C361="B",VLOOKUP($A361,Bat!$A$4:$BF$2320,K$1,FALSE),VLOOKUP($A361,Pit!$A$4:$BA$1686,K$2,FALSE))</f>
        <v>Low</v>
      </c>
      <c r="L361" s="17" t="str">
        <f>IF($C361="B",VLOOKUP($A361,Bat!$A$4:$BF$2320,L$1,FALSE),VLOOKUP($A361,Pit!$A$4:$BA$1686,L$2,FALSE))</f>
        <v>Normal</v>
      </c>
      <c r="M361" s="16">
        <f>IF($C361="B",VLOOKUP($A361,Bat!$A$4:$BF$2320,M$1,FALSE),VLOOKUP($A361,Pit!$A$4:$BA$1686,M$2,FALSE))</f>
        <v>3</v>
      </c>
      <c r="N361" s="16">
        <f>IF($C361="B",VLOOKUP($A361,Bat!$A$4:$BF$2320,N$1,FALSE),VLOOKUP($A361,Pit!$A$4:$BA$1686,N$2,FALSE))</f>
        <v>3</v>
      </c>
      <c r="O361" s="16">
        <f>IF($C361="B",VLOOKUP($A361,Bat!$A$4:$BF$2320,O$1,FALSE),VLOOKUP($A361,Pit!$A$4:$BA$1686,O$2,FALSE))</f>
        <v>3</v>
      </c>
      <c r="P361" s="16" t="str">
        <f>IF($C361="B",VLOOKUP($A361,Bat!$A$4:$BF$2320,P$1,FALSE),VLOOKUP($A361,Pit!$A$4:$BA$1686,P$2,FALSE))</f>
        <v>92-94 Mph</v>
      </c>
      <c r="Q361" s="17">
        <f>IF($C361="B",VLOOKUP($A361,Bat!$A$4:$BF$2320,Q$1,FALSE),VLOOKUP($A361,Pit!$A$4:$BA$1686,Q$2,FALSE))</f>
        <v>9</v>
      </c>
      <c r="R361" s="18">
        <f>IF($C361="B",VLOOKUP($A361,Bat!$A$4:$BF$2320,R$1,FALSE),VLOOKUP($A361,Pit!$A$4:$BA$1686,R$2,FALSE))</f>
        <v>13.463998330544019</v>
      </c>
      <c r="S361" s="19">
        <f>IF($C361="B",VLOOKUP($A361,Bat!$A$4:$BF$2320,S$1,FALSE),VLOOKUP($A361,Pit!$A$4:$BA$1686,S$2,FALSE))</f>
        <v>0.12525934493182683</v>
      </c>
      <c r="T361" s="20" t="str">
        <f>IF($C361="B",VLOOKUP($A361,Bat!$A$4:$BF$2320,T$1,FALSE),VLOOKUP($A361,Pit!$A$4:$BA$1686,T$2,FALSE))</f>
        <v>$190k</v>
      </c>
      <c r="U361" s="17" t="str">
        <f>VLOOKUP(IF($C361="B",VLOOKUP($A361,Bat!$A$4:$AU$2320,U$1,FALSE),VLOOKUP($A361,Pit!$A$4:$BE$1686,U$2,FALSE)),COND!$A$35:$B$41,2,FALSE)</f>
        <v>??</v>
      </c>
      <c r="V361" s="21">
        <f>IF($C361="B",VLOOKUP($A361,Bat!$A$4:$AT$2284,46,FALSE),VLOOKUP($A361,Pit!$A$4:$BD$1664,56,FALSE))</f>
        <v>243</v>
      </c>
      <c r="W361" s="16">
        <f t="shared" si="27"/>
        <v>999</v>
      </c>
      <c r="X361" s="16"/>
      <c r="Y361" s="22">
        <f t="shared" si="28"/>
        <v>660</v>
      </c>
      <c r="Z361" s="16">
        <f>IFERROR(VLOOKUP($D361,Results37!$F$3:$L$1396,Z$1,FALSE),"")</f>
        <v>357</v>
      </c>
      <c r="AA361" s="47">
        <f>IF(ISERROR(VLOOKUP(D361,Results37!$F$3:$O$399,AA$1,FALSE)),"",IF(VLOOKUP(D361,Results37!$F$3:$O$399,AA$1+1,FALSE)=1,"S"&amp;VLOOKUP(D361,Results37!$F$3:$O$399,AA$1,FALSE),VLOOKUP(D361,Results37!$F$3:$O$399,AA$1,FALSE)))</f>
        <v>14</v>
      </c>
      <c r="AB361" s="16">
        <f>IFERROR(VLOOKUP($D361,Results37!$F$3:$L$1396,AB$1,FALSE),"")</f>
        <v>13</v>
      </c>
      <c r="AC361" s="16" t="str">
        <f>IFERROR(VLOOKUP($D361,Results37!$F$3:$L$1396,AC$1,FALSE),"")</f>
        <v>Arlington Bureaucrats</v>
      </c>
      <c r="AD361" s="16" t="str">
        <f t="shared" si="29"/>
        <v/>
      </c>
      <c r="AE361" s="20" t="str">
        <f>IF(ISERROR(VLOOKUP($AC361&amp;"-"&amp;$F361&amp;" "&amp;G361,Bonuses!$B$1:$G$1006,4,FALSE)),"",INT(VLOOKUP($AC361&amp;"-"&amp;$F361&amp;" "&amp;$G361,Bonuses!$B$1:$G$1006,4,FALSE)))</f>
        <v/>
      </c>
      <c r="AF361" s="16" t="str">
        <f>IF(ISERROR(VLOOKUP($AC361&amp;"-"&amp;$F361,Bonuses!$B$1:$G$1006,5,FALSE)),"",IF(VLOOKUP($AC361&amp;"-"&amp;$F361,Bonuses!$B$1:$G$1006,5,FALSE)="","",VLOOKUP($AC361&amp;"-"&amp;$F361,Bonuses!$B$1:$G$1006,6,FALSE)&amp;" yrs, "&amp;VLOOKUP($AC361&amp;"-"&amp;$F361,Bonuses!$B$1:$G$1006,5,FALSE)))</f>
        <v/>
      </c>
    </row>
    <row r="362" spans="1:32" s="21" customFormat="1" x14ac:dyDescent="0.25">
      <c r="A362" s="21" t="s">
        <v>2045</v>
      </c>
      <c r="B362" s="21">
        <f t="shared" si="25"/>
        <v>1</v>
      </c>
      <c r="C362" s="21" t="str">
        <f t="shared" si="26"/>
        <v>B</v>
      </c>
      <c r="D362" s="17">
        <f>IF($C362="B",VLOOKUP($A362,Bat!$A$4:$BF$2320,D$1,FALSE),VLOOKUP($A362,Pit!$A$4:$BA$1686,D$2,FALSE))</f>
        <v>14618</v>
      </c>
      <c r="E362" s="16" t="str">
        <f>IF($C362="B",VLOOKUP($A362,Bat!$A$4:$BF$2320,E$1,FALSE),VLOOKUP($A362,Pit!$A$4:$BA$1686,E$2,FALSE))</f>
        <v>2B</v>
      </c>
      <c r="F362" s="16" t="str">
        <f>IF($C362="B",VLOOKUP($A362,Bat!$A$4:$BF$2320,F$1,FALSE),VLOOKUP($A362,Pit!$A$4:$BA$1686,F$2,FALSE))</f>
        <v>António</v>
      </c>
      <c r="G362" s="16" t="str">
        <f>IF($C362="B",VLOOKUP($A362,Bat!$A$4:$BF$2320,G$1,FALSE),VLOOKUP($A362,Pit!$A$4:$BA$1686,G$2,FALSE))</f>
        <v>Heredia</v>
      </c>
      <c r="H362" s="16">
        <f>IF($C362="B",VLOOKUP($A362,Bat!$A$4:$BF$2320,H$1,FALSE),VLOOKUP($A362,Pit!$A$4:$BA$1686,H$2,FALSE))</f>
        <v>21</v>
      </c>
      <c r="I362" s="16" t="str">
        <f>IF($C362="B",VLOOKUP($A362,Bat!$A$4:$BF$2320,I$1,FALSE),VLOOKUP($A362,Pit!$A$4:$BA$1686,I$2,FALSE))</f>
        <v>L</v>
      </c>
      <c r="J362" s="16" t="str">
        <f>IF($C362="B",VLOOKUP($A362,Bat!$A$4:$BF$2320,J$1,FALSE),VLOOKUP($A362,Pit!$A$4:$BA$1686,J$2,FALSE))</f>
        <v>R</v>
      </c>
      <c r="K362" s="16" t="str">
        <f>IF($C362="B",VLOOKUP($A362,Bat!$A$4:$BF$2320,K$1,FALSE),VLOOKUP($A362,Pit!$A$4:$BA$1686,K$2,FALSE))</f>
        <v>Low</v>
      </c>
      <c r="L362" s="17" t="str">
        <f>IF($C362="B",VLOOKUP($A362,Bat!$A$4:$BF$2320,L$1,FALSE),VLOOKUP($A362,Pit!$A$4:$BA$1686,L$2,FALSE))</f>
        <v>Normal</v>
      </c>
      <c r="M362" s="16">
        <f>IF($C362="B",VLOOKUP($A362,Bat!$A$4:$BF$2320,M$1,FALSE),VLOOKUP($A362,Pit!$A$4:$BA$1686,M$2,FALSE))</f>
        <v>3</v>
      </c>
      <c r="N362" s="16">
        <f>IF($C362="B",VLOOKUP($A362,Bat!$A$4:$BF$2320,N$1,FALSE),VLOOKUP($A362,Pit!$A$4:$BA$1686,N$2,FALSE))</f>
        <v>3</v>
      </c>
      <c r="O362" s="16">
        <f>IF($C362="B",VLOOKUP($A362,Bat!$A$4:$BF$2320,O$1,FALSE),VLOOKUP($A362,Pit!$A$4:$BA$1686,O$2,FALSE))</f>
        <v>2</v>
      </c>
      <c r="P362" s="16">
        <f>IF($C362="B",VLOOKUP($A362,Bat!$A$4:$BF$2320,P$1,FALSE),VLOOKUP($A362,Pit!$A$4:$BA$1686,P$2,FALSE))</f>
        <v>8</v>
      </c>
      <c r="Q362" s="17">
        <f>IF($C362="B",VLOOKUP($A362,Bat!$A$4:$BF$2320,Q$1,FALSE),VLOOKUP($A362,Pit!$A$4:$BA$1686,Q$2,FALSE))</f>
        <v>5</v>
      </c>
      <c r="R362" s="18">
        <f>IF($C362="B",VLOOKUP($A362,Bat!$A$4:$BF$2320,R$1,FALSE),VLOOKUP($A362,Pit!$A$4:$BA$1686,R$2,FALSE))</f>
        <v>4.2182601996815858</v>
      </c>
      <c r="S362" s="19">
        <f>IF($C362="B",VLOOKUP($A362,Bat!$A$4:$BF$2320,S$1,FALSE),VLOOKUP($A362,Pit!$A$4:$BA$1686,S$2,FALSE))</f>
        <v>1.0160823486665549</v>
      </c>
      <c r="T362" s="20" t="str">
        <f>IF($C362="B",VLOOKUP($A362,Bat!$A$4:$BF$2320,T$1,FALSE),VLOOKUP($A362,Pit!$A$4:$BA$1686,T$2,FALSE))</f>
        <v>$210k</v>
      </c>
      <c r="U362" s="17" t="str">
        <f>VLOOKUP(IF($C362="B",VLOOKUP($A362,Bat!$A$4:$AU$2320,U$1,FALSE),VLOOKUP($A362,Pit!$A$4:$BE$1686,U$2,FALSE)),COND!$A$35:$B$41,2,FALSE)</f>
        <v>??</v>
      </c>
      <c r="V362" s="21">
        <f>IF($C362="B",VLOOKUP($A362,Bat!$A$4:$AT$2284,46,FALSE),VLOOKUP($A362,Pit!$A$4:$BD$1664,56,FALSE))</f>
        <v>181</v>
      </c>
      <c r="W362" s="16">
        <f t="shared" si="27"/>
        <v>999</v>
      </c>
      <c r="X362" s="16"/>
      <c r="Y362" s="22">
        <f t="shared" si="28"/>
        <v>283</v>
      </c>
      <c r="Z362" s="16">
        <f>IFERROR(VLOOKUP($D362,Results37!$F$3:$L$1396,Z$1,FALSE),"")</f>
        <v>358</v>
      </c>
      <c r="AA362" s="47">
        <f>IF(ISERROR(VLOOKUP(D362,Results37!$F$3:$O$399,AA$1,FALSE)),"",IF(VLOOKUP(D362,Results37!$F$3:$O$399,AA$1+1,FALSE)=1,"S"&amp;VLOOKUP(D362,Results37!$F$3:$O$399,AA$1,FALSE),VLOOKUP(D362,Results37!$F$3:$O$399,AA$1,FALSE)))</f>
        <v>14</v>
      </c>
      <c r="AB362" s="16">
        <f>IFERROR(VLOOKUP($D362,Results37!$F$3:$L$1396,AB$1,FALSE),"")</f>
        <v>14</v>
      </c>
      <c r="AC362" s="16" t="str">
        <f>IFERROR(VLOOKUP($D362,Results37!$F$3:$L$1396,AC$1,FALSE),"")</f>
        <v>Canton Longshoremen</v>
      </c>
      <c r="AD362" s="16" t="str">
        <f t="shared" si="29"/>
        <v/>
      </c>
      <c r="AE362" s="20" t="str">
        <f>IF(ISERROR(VLOOKUP($AC362&amp;"-"&amp;$F362&amp;" "&amp;G362,Bonuses!$B$1:$G$1006,4,FALSE)),"",INT(VLOOKUP($AC362&amp;"-"&amp;$F362&amp;" "&amp;$G362,Bonuses!$B$1:$G$1006,4,FALSE)))</f>
        <v/>
      </c>
      <c r="AF362" s="16" t="str">
        <f>IF(ISERROR(VLOOKUP($AC362&amp;"-"&amp;$F362,Bonuses!$B$1:$G$1006,5,FALSE)),"",IF(VLOOKUP($AC362&amp;"-"&amp;$F362,Bonuses!$B$1:$G$1006,5,FALSE)="","",VLOOKUP($AC362&amp;"-"&amp;$F362,Bonuses!$B$1:$G$1006,6,FALSE)&amp;" yrs, "&amp;VLOOKUP($AC362&amp;"-"&amp;$F362,Bonuses!$B$1:$G$1006,5,FALSE)))</f>
        <v/>
      </c>
    </row>
    <row r="363" spans="1:32" s="21" customFormat="1" x14ac:dyDescent="0.25">
      <c r="A363" s="21" t="s">
        <v>2936</v>
      </c>
      <c r="B363" s="21">
        <f t="shared" si="25"/>
        <v>1</v>
      </c>
      <c r="C363" s="21" t="str">
        <f t="shared" si="26"/>
        <v>P</v>
      </c>
      <c r="D363" s="17">
        <f>IF($C363="B",VLOOKUP($A363,Bat!$A$4:$BF$2320,D$1,FALSE),VLOOKUP($A363,Pit!$A$4:$BA$1686,D$2,FALSE))</f>
        <v>15594</v>
      </c>
      <c r="E363" s="16" t="str">
        <f>IF($C363="B",VLOOKUP($A363,Bat!$A$4:$BF$2320,E$1,FALSE),VLOOKUP($A363,Pit!$A$4:$BA$1686,E$2,FALSE))</f>
        <v>RP</v>
      </c>
      <c r="F363" s="16" t="str">
        <f>IF($C363="B",VLOOKUP($A363,Bat!$A$4:$BF$2320,F$1,FALSE),VLOOKUP($A363,Pit!$A$4:$BA$1686,F$2,FALSE))</f>
        <v>Justin</v>
      </c>
      <c r="G363" s="16" t="str">
        <f>IF($C363="B",VLOOKUP($A363,Bat!$A$4:$BF$2320,G$1,FALSE),VLOOKUP($A363,Pit!$A$4:$BA$1686,G$2,FALSE))</f>
        <v>Chaffe</v>
      </c>
      <c r="H363" s="16">
        <f>IF($C363="B",VLOOKUP($A363,Bat!$A$4:$BF$2320,H$1,FALSE),VLOOKUP($A363,Pit!$A$4:$BA$1686,H$2,FALSE))</f>
        <v>22</v>
      </c>
      <c r="I363" s="16" t="str">
        <f>IF($C363="B",VLOOKUP($A363,Bat!$A$4:$BF$2320,I$1,FALSE),VLOOKUP($A363,Pit!$A$4:$BA$1686,I$2,FALSE))</f>
        <v>S</v>
      </c>
      <c r="J363" s="16" t="str">
        <f>IF($C363="B",VLOOKUP($A363,Bat!$A$4:$BF$2320,J$1,FALSE),VLOOKUP($A363,Pit!$A$4:$BA$1686,J$2,FALSE))</f>
        <v>R</v>
      </c>
      <c r="K363" s="16" t="str">
        <f>IF($C363="B",VLOOKUP($A363,Bat!$A$4:$BF$2320,K$1,FALSE),VLOOKUP($A363,Pit!$A$4:$BA$1686,K$2,FALSE))</f>
        <v>Normal</v>
      </c>
      <c r="L363" s="17" t="str">
        <f>IF($C363="B",VLOOKUP($A363,Bat!$A$4:$BF$2320,L$1,FALSE),VLOOKUP($A363,Pit!$A$4:$BA$1686,L$2,FALSE))</f>
        <v>Normal</v>
      </c>
      <c r="M363" s="16">
        <f>IF($C363="B",VLOOKUP($A363,Bat!$A$4:$BF$2320,M$1,FALSE),VLOOKUP($A363,Pit!$A$4:$BA$1686,M$2,FALSE))</f>
        <v>5</v>
      </c>
      <c r="N363" s="16">
        <f>IF($C363="B",VLOOKUP($A363,Bat!$A$4:$BF$2320,N$1,FALSE),VLOOKUP($A363,Pit!$A$4:$BA$1686,N$2,FALSE))</f>
        <v>6</v>
      </c>
      <c r="O363" s="16">
        <f>IF($C363="B",VLOOKUP($A363,Bat!$A$4:$BF$2320,O$1,FALSE),VLOOKUP($A363,Pit!$A$4:$BA$1686,O$2,FALSE))</f>
        <v>2</v>
      </c>
      <c r="P363" s="16" t="str">
        <f>IF($C363="B",VLOOKUP($A363,Bat!$A$4:$BF$2320,P$1,FALSE),VLOOKUP($A363,Pit!$A$4:$BA$1686,P$2,FALSE))</f>
        <v>92-94 Mph</v>
      </c>
      <c r="Q363" s="17">
        <f>IF($C363="B",VLOOKUP($A363,Bat!$A$4:$BF$2320,Q$1,FALSE),VLOOKUP($A363,Pit!$A$4:$BA$1686,Q$2,FALSE))</f>
        <v>9</v>
      </c>
      <c r="R363" s="18">
        <f>IF($C363="B",VLOOKUP($A363,Bat!$A$4:$BF$2320,R$1,FALSE),VLOOKUP($A363,Pit!$A$4:$BA$1686,R$2,FALSE))</f>
        <v>29.83748834877612</v>
      </c>
      <c r="S363" s="19">
        <f>IF($C363="B",VLOOKUP($A363,Bat!$A$4:$BF$2320,S$1,FALSE),VLOOKUP($A363,Pit!$A$4:$BA$1686,S$2,FALSE))</f>
        <v>1.5636711825188063</v>
      </c>
      <c r="T363" s="20" t="str">
        <f>IF($C363="B",VLOOKUP($A363,Bat!$A$4:$BF$2320,T$1,FALSE),VLOOKUP($A363,Pit!$A$4:$BA$1686,T$2,FALSE))</f>
        <v>$210k</v>
      </c>
      <c r="U363" s="17" t="str">
        <f>VLOOKUP(IF($C363="B",VLOOKUP($A363,Bat!$A$4:$AU$2320,U$1,FALSE),VLOOKUP($A363,Pit!$A$4:$BE$1686,U$2,FALSE)),COND!$A$35:$B$41,2,FALSE)</f>
        <v>??</v>
      </c>
      <c r="V363" s="21">
        <f>IF($C363="B",VLOOKUP($A363,Bat!$A$4:$AT$2284,46,FALSE),VLOOKUP($A363,Pit!$A$4:$BD$1664,56,FALSE))</f>
        <v>81</v>
      </c>
      <c r="W363" s="16">
        <f t="shared" si="27"/>
        <v>999</v>
      </c>
      <c r="X363" s="16"/>
      <c r="Y363" s="22">
        <f t="shared" si="28"/>
        <v>167</v>
      </c>
      <c r="Z363" s="16">
        <f>IFERROR(VLOOKUP($D363,Results37!$F$3:$L$1396,Z$1,FALSE),"")</f>
        <v>359</v>
      </c>
      <c r="AA363" s="47">
        <f>IF(ISERROR(VLOOKUP(D363,Results37!$F$3:$O$399,AA$1,FALSE)),"",IF(VLOOKUP(D363,Results37!$F$3:$O$399,AA$1+1,FALSE)=1,"S"&amp;VLOOKUP(D363,Results37!$F$3:$O$399,AA$1,FALSE),VLOOKUP(D363,Results37!$F$3:$O$399,AA$1,FALSE)))</f>
        <v>14</v>
      </c>
      <c r="AB363" s="16">
        <f>IFERROR(VLOOKUP($D363,Results37!$F$3:$L$1396,AB$1,FALSE),"")</f>
        <v>15</v>
      </c>
      <c r="AC363" s="16" t="str">
        <f>IFERROR(VLOOKUP($D363,Results37!$F$3:$L$1396,AC$1,FALSE),"")</f>
        <v>San Antonio Calzones of Laredo</v>
      </c>
      <c r="AD363" s="16" t="str">
        <f t="shared" si="29"/>
        <v/>
      </c>
      <c r="AE363" s="20" t="str">
        <f>IF(ISERROR(VLOOKUP($AC363&amp;"-"&amp;$F363&amp;" "&amp;G363,Bonuses!$B$1:$G$1006,4,FALSE)),"",INT(VLOOKUP($AC363&amp;"-"&amp;$F363&amp;" "&amp;$G363,Bonuses!$B$1:$G$1006,4,FALSE)))</f>
        <v/>
      </c>
      <c r="AF363" s="16" t="str">
        <f>IF(ISERROR(VLOOKUP($AC363&amp;"-"&amp;$F363,Bonuses!$B$1:$G$1006,5,FALSE)),"",IF(VLOOKUP($AC363&amp;"-"&amp;$F363,Bonuses!$B$1:$G$1006,5,FALSE)="","",VLOOKUP($AC363&amp;"-"&amp;$F363,Bonuses!$B$1:$G$1006,6,FALSE)&amp;" yrs, "&amp;VLOOKUP($AC363&amp;"-"&amp;$F363,Bonuses!$B$1:$G$1006,5,FALSE)))</f>
        <v/>
      </c>
    </row>
    <row r="364" spans="1:32" s="21" customFormat="1" x14ac:dyDescent="0.25">
      <c r="A364" s="21" t="s">
        <v>2375</v>
      </c>
      <c r="B364" s="21">
        <f t="shared" si="25"/>
        <v>1</v>
      </c>
      <c r="C364" s="21" t="str">
        <f t="shared" si="26"/>
        <v>P</v>
      </c>
      <c r="D364" s="17">
        <f>IF($C364="B",VLOOKUP($A364,Bat!$A$4:$BF$2320,D$1,FALSE),VLOOKUP($A364,Pit!$A$4:$BA$1686,D$2,FALSE))</f>
        <v>6563</v>
      </c>
      <c r="E364" s="16" t="str">
        <f>IF($C364="B",VLOOKUP($A364,Bat!$A$4:$BF$2320,E$1,FALSE),VLOOKUP($A364,Pit!$A$4:$BA$1686,E$2,FALSE))</f>
        <v>RP</v>
      </c>
      <c r="F364" s="16" t="str">
        <f>IF($C364="B",VLOOKUP($A364,Bat!$A$4:$BF$2320,F$1,FALSE),VLOOKUP($A364,Pit!$A$4:$BA$1686,F$2,FALSE))</f>
        <v>Jerry</v>
      </c>
      <c r="G364" s="16" t="str">
        <f>IF($C364="B",VLOOKUP($A364,Bat!$A$4:$BF$2320,G$1,FALSE),VLOOKUP($A364,Pit!$A$4:$BA$1686,G$2,FALSE))</f>
        <v>Jones</v>
      </c>
      <c r="H364" s="16">
        <f>IF($C364="B",VLOOKUP($A364,Bat!$A$4:$BF$2320,H$1,FALSE),VLOOKUP($A364,Pit!$A$4:$BA$1686,H$2,FALSE))</f>
        <v>18</v>
      </c>
      <c r="I364" s="16" t="str">
        <f>IF($C364="B",VLOOKUP($A364,Bat!$A$4:$BF$2320,I$1,FALSE),VLOOKUP($A364,Pit!$A$4:$BA$1686,I$2,FALSE))</f>
        <v>S</v>
      </c>
      <c r="J364" s="16" t="str">
        <f>IF($C364="B",VLOOKUP($A364,Bat!$A$4:$BF$2320,J$1,FALSE),VLOOKUP($A364,Pit!$A$4:$BA$1686,J$2,FALSE))</f>
        <v>R</v>
      </c>
      <c r="K364" s="16" t="str">
        <f>IF($C364="B",VLOOKUP($A364,Bat!$A$4:$BF$2320,K$1,FALSE),VLOOKUP($A364,Pit!$A$4:$BA$1686,K$2,FALSE))</f>
        <v>Normal</v>
      </c>
      <c r="L364" s="17" t="str">
        <f>IF($C364="B",VLOOKUP($A364,Bat!$A$4:$BF$2320,L$1,FALSE),VLOOKUP($A364,Pit!$A$4:$BA$1686,L$2,FALSE))</f>
        <v>Normal</v>
      </c>
      <c r="M364" s="16">
        <f>IF($C364="B",VLOOKUP($A364,Bat!$A$4:$BF$2320,M$1,FALSE),VLOOKUP($A364,Pit!$A$4:$BA$1686,M$2,FALSE))</f>
        <v>5</v>
      </c>
      <c r="N364" s="16">
        <f>IF($C364="B",VLOOKUP($A364,Bat!$A$4:$BF$2320,N$1,FALSE),VLOOKUP($A364,Pit!$A$4:$BA$1686,N$2,FALSE))</f>
        <v>2</v>
      </c>
      <c r="O364" s="16">
        <f>IF($C364="B",VLOOKUP($A364,Bat!$A$4:$BF$2320,O$1,FALSE),VLOOKUP($A364,Pit!$A$4:$BA$1686,O$2,FALSE))</f>
        <v>3</v>
      </c>
      <c r="P364" s="16" t="str">
        <f>IF($C364="B",VLOOKUP($A364,Bat!$A$4:$BF$2320,P$1,FALSE),VLOOKUP($A364,Pit!$A$4:$BA$1686,P$2,FALSE))</f>
        <v>85-87 Mph</v>
      </c>
      <c r="Q364" s="17">
        <f>IF($C364="B",VLOOKUP($A364,Bat!$A$4:$BF$2320,Q$1,FALSE),VLOOKUP($A364,Pit!$A$4:$BA$1686,Q$2,FALSE))</f>
        <v>10</v>
      </c>
      <c r="R364" s="18">
        <f>IF($C364="B",VLOOKUP($A364,Bat!$A$4:$BF$2320,R$1,FALSE),VLOOKUP($A364,Pit!$A$4:$BA$1686,R$2,FALSE))</f>
        <v>18.871724548452299</v>
      </c>
      <c r="S364" s="19">
        <f>IF($C364="B",VLOOKUP($A364,Bat!$A$4:$BF$2320,S$1,FALSE),VLOOKUP($A364,Pit!$A$4:$BA$1686,S$2,FALSE))</f>
        <v>0.60032833740729963</v>
      </c>
      <c r="T364" s="20" t="str">
        <f>IF($C364="B",VLOOKUP($A364,Bat!$A$4:$BF$2320,T$1,FALSE),VLOOKUP($A364,Pit!$A$4:$BA$1686,T$2,FALSE))</f>
        <v>$200k</v>
      </c>
      <c r="U364" s="17" t="str">
        <f>VLOOKUP(IF($C364="B",VLOOKUP($A364,Bat!$A$4:$AU$2320,U$1,FALSE),VLOOKUP($A364,Pit!$A$4:$BE$1686,U$2,FALSE)),COND!$A$35:$B$41,2,FALSE)</f>
        <v>??</v>
      </c>
      <c r="V364" s="21">
        <f>IF($C364="B",VLOOKUP($A364,Bat!$A$4:$AT$2284,46,FALSE),VLOOKUP($A364,Pit!$A$4:$BD$1664,56,FALSE))</f>
        <v>158</v>
      </c>
      <c r="W364" s="16">
        <f t="shared" si="27"/>
        <v>999</v>
      </c>
      <c r="X364" s="16"/>
      <c r="Y364" s="22">
        <f t="shared" si="28"/>
        <v>414</v>
      </c>
      <c r="Z364" s="16">
        <f>IFERROR(VLOOKUP($D364,Results37!$F$3:$L$1396,Z$1,FALSE),"")</f>
        <v>360</v>
      </c>
      <c r="AA364" s="47">
        <f>IF(ISERROR(VLOOKUP(D364,Results37!$F$3:$O$399,AA$1,FALSE)),"",IF(VLOOKUP(D364,Results37!$F$3:$O$399,AA$1+1,FALSE)=1,"S"&amp;VLOOKUP(D364,Results37!$F$3:$O$399,AA$1,FALSE),VLOOKUP(D364,Results37!$F$3:$O$399,AA$1,FALSE)))</f>
        <v>14</v>
      </c>
      <c r="AB364" s="16">
        <f>IFERROR(VLOOKUP($D364,Results37!$F$3:$L$1396,AB$1,FALSE),"")</f>
        <v>16</v>
      </c>
      <c r="AC364" s="16" t="str">
        <f>IFERROR(VLOOKUP($D364,Results37!$F$3:$L$1396,AC$1,FALSE),"")</f>
        <v>Fargo Dinosaurs</v>
      </c>
      <c r="AD364" s="16" t="str">
        <f t="shared" si="29"/>
        <v/>
      </c>
      <c r="AE364" s="20" t="str">
        <f>IF(ISERROR(VLOOKUP($AC364&amp;"-"&amp;$F364&amp;" "&amp;G364,Bonuses!$B$1:$G$1006,4,FALSE)),"",INT(VLOOKUP($AC364&amp;"-"&amp;$F364&amp;" "&amp;$G364,Bonuses!$B$1:$G$1006,4,FALSE)))</f>
        <v/>
      </c>
      <c r="AF364" s="16" t="str">
        <f>IF(ISERROR(VLOOKUP($AC364&amp;"-"&amp;$F364,Bonuses!$B$1:$G$1006,5,FALSE)),"",IF(VLOOKUP($AC364&amp;"-"&amp;$F364,Bonuses!$B$1:$G$1006,5,FALSE)="","",VLOOKUP($AC364&amp;"-"&amp;$F364,Bonuses!$B$1:$G$1006,6,FALSE)&amp;" yrs, "&amp;VLOOKUP($AC364&amp;"-"&amp;$F364,Bonuses!$B$1:$G$1006,5,FALSE)))</f>
        <v/>
      </c>
    </row>
    <row r="365" spans="1:32" s="21" customFormat="1" x14ac:dyDescent="0.25">
      <c r="A365" s="21" t="s">
        <v>2442</v>
      </c>
      <c r="B365" s="21">
        <f t="shared" si="25"/>
        <v>1</v>
      </c>
      <c r="C365" s="21" t="str">
        <f t="shared" si="26"/>
        <v>P</v>
      </c>
      <c r="D365" s="17">
        <f>IF($C365="B",VLOOKUP($A365,Bat!$A$4:$BF$2320,D$1,FALSE),VLOOKUP($A365,Pit!$A$4:$BA$1686,D$2,FALSE))</f>
        <v>1460</v>
      </c>
      <c r="E365" s="16" t="str">
        <f>IF($C365="B",VLOOKUP($A365,Bat!$A$4:$BF$2320,E$1,FALSE),VLOOKUP($A365,Pit!$A$4:$BA$1686,E$2,FALSE))</f>
        <v>RP</v>
      </c>
      <c r="F365" s="16" t="str">
        <f>IF($C365="B",VLOOKUP($A365,Bat!$A$4:$BF$2320,F$1,FALSE),VLOOKUP($A365,Pit!$A$4:$BA$1686,F$2,FALSE))</f>
        <v>Dale</v>
      </c>
      <c r="G365" s="16" t="str">
        <f>IF($C365="B",VLOOKUP($A365,Bat!$A$4:$BF$2320,G$1,FALSE),VLOOKUP($A365,Pit!$A$4:$BA$1686,G$2,FALSE))</f>
        <v>Lumpkin</v>
      </c>
      <c r="H365" s="16">
        <f>IF($C365="B",VLOOKUP($A365,Bat!$A$4:$BF$2320,H$1,FALSE),VLOOKUP($A365,Pit!$A$4:$BA$1686,H$2,FALSE))</f>
        <v>22</v>
      </c>
      <c r="I365" s="16" t="str">
        <f>IF($C365="B",VLOOKUP($A365,Bat!$A$4:$BF$2320,I$1,FALSE),VLOOKUP($A365,Pit!$A$4:$BA$1686,I$2,FALSE))</f>
        <v>R</v>
      </c>
      <c r="J365" s="16" t="str">
        <f>IF($C365="B",VLOOKUP($A365,Bat!$A$4:$BF$2320,J$1,FALSE),VLOOKUP($A365,Pit!$A$4:$BA$1686,J$2,FALSE))</f>
        <v>R</v>
      </c>
      <c r="K365" s="16" t="str">
        <f>IF($C365="B",VLOOKUP($A365,Bat!$A$4:$BF$2320,K$1,FALSE),VLOOKUP($A365,Pit!$A$4:$BA$1686,K$2,FALSE))</f>
        <v>High</v>
      </c>
      <c r="L365" s="17" t="str">
        <f>IF($C365="B",VLOOKUP($A365,Bat!$A$4:$BF$2320,L$1,FALSE),VLOOKUP($A365,Pit!$A$4:$BA$1686,L$2,FALSE))</f>
        <v>Normal</v>
      </c>
      <c r="M365" s="16">
        <f>IF($C365="B",VLOOKUP($A365,Bat!$A$4:$BF$2320,M$1,FALSE),VLOOKUP($A365,Pit!$A$4:$BA$1686,M$2,FALSE))</f>
        <v>4</v>
      </c>
      <c r="N365" s="16">
        <f>IF($C365="B",VLOOKUP($A365,Bat!$A$4:$BF$2320,N$1,FALSE),VLOOKUP($A365,Pit!$A$4:$BA$1686,N$2,FALSE))</f>
        <v>2</v>
      </c>
      <c r="O365" s="16">
        <f>IF($C365="B",VLOOKUP($A365,Bat!$A$4:$BF$2320,O$1,FALSE),VLOOKUP($A365,Pit!$A$4:$BA$1686,O$2,FALSE))</f>
        <v>3</v>
      </c>
      <c r="P365" s="16" t="str">
        <f>IF($C365="B",VLOOKUP($A365,Bat!$A$4:$BF$2320,P$1,FALSE),VLOOKUP($A365,Pit!$A$4:$BA$1686,P$2,FALSE))</f>
        <v>89-91 Mph</v>
      </c>
      <c r="Q365" s="17">
        <f>IF($C365="B",VLOOKUP($A365,Bat!$A$4:$BF$2320,Q$1,FALSE),VLOOKUP($A365,Pit!$A$4:$BA$1686,Q$2,FALSE))</f>
        <v>10</v>
      </c>
      <c r="R365" s="18">
        <f>IF($C365="B",VLOOKUP($A365,Bat!$A$4:$BF$2320,R$1,FALSE),VLOOKUP($A365,Pit!$A$4:$BA$1686,R$2,FALSE))</f>
        <v>13.588276835412387</v>
      </c>
      <c r="S365" s="19">
        <f>IF($C365="B",VLOOKUP($A365,Bat!$A$4:$BF$2320,S$1,FALSE),VLOOKUP($A365,Pit!$A$4:$BA$1686,S$2,FALSE))</f>
        <v>0.13617721719737411</v>
      </c>
      <c r="T365" s="20" t="str">
        <f>IF($C365="B",VLOOKUP($A365,Bat!$A$4:$BF$2320,T$1,FALSE),VLOOKUP($A365,Pit!$A$4:$BA$1686,T$2,FALSE))</f>
        <v>-</v>
      </c>
      <c r="U365" s="17" t="str">
        <f>VLOOKUP(IF($C365="B",VLOOKUP($A365,Bat!$A$4:$AU$2320,U$1,FALSE),VLOOKUP($A365,Pit!$A$4:$BE$1686,U$2,FALSE)),COND!$A$35:$B$41,2,FALSE)</f>
        <v>??</v>
      </c>
      <c r="V365" s="21">
        <f>IF($C365="B",VLOOKUP($A365,Bat!$A$4:$AT$2284,46,FALSE),VLOOKUP($A365,Pit!$A$4:$BD$1664,56,FALSE))</f>
        <v>417</v>
      </c>
      <c r="W365" s="16">
        <f t="shared" si="27"/>
        <v>999</v>
      </c>
      <c r="X365" s="16"/>
      <c r="Y365" s="22">
        <f t="shared" si="28"/>
        <v>647</v>
      </c>
      <c r="Z365" s="16">
        <f>IFERROR(VLOOKUP($D365,Results37!$F$3:$L$1396,Z$1,FALSE),"")</f>
        <v>361</v>
      </c>
      <c r="AA365" s="47">
        <f>IF(ISERROR(VLOOKUP(D365,Results37!$F$3:$O$399,AA$1,FALSE)),"",IF(VLOOKUP(D365,Results37!$F$3:$O$399,AA$1+1,FALSE)=1,"S"&amp;VLOOKUP(D365,Results37!$F$3:$O$399,AA$1,FALSE),VLOOKUP(D365,Results37!$F$3:$O$399,AA$1,FALSE)))</f>
        <v>14</v>
      </c>
      <c r="AB365" s="16">
        <f>IFERROR(VLOOKUP($D365,Results37!$F$3:$L$1396,AB$1,FALSE),"")</f>
        <v>17</v>
      </c>
      <c r="AC365" s="16" t="str">
        <f>IFERROR(VLOOKUP($D365,Results37!$F$3:$L$1396,AC$1,FALSE),"")</f>
        <v>Kentucky Thoroughbreds</v>
      </c>
      <c r="AD365" s="16" t="str">
        <f t="shared" si="29"/>
        <v/>
      </c>
      <c r="AE365" s="20" t="str">
        <f>IF(ISERROR(VLOOKUP($AC365&amp;"-"&amp;$F365&amp;" "&amp;G365,Bonuses!$B$1:$G$1006,4,FALSE)),"",INT(VLOOKUP($AC365&amp;"-"&amp;$F365&amp;" "&amp;$G365,Bonuses!$B$1:$G$1006,4,FALSE)))</f>
        <v/>
      </c>
      <c r="AF365" s="16" t="str">
        <f>IF(ISERROR(VLOOKUP($AC365&amp;"-"&amp;$F365,Bonuses!$B$1:$G$1006,5,FALSE)),"",IF(VLOOKUP($AC365&amp;"-"&amp;$F365,Bonuses!$B$1:$G$1006,5,FALSE)="","",VLOOKUP($AC365&amp;"-"&amp;$F365,Bonuses!$B$1:$G$1006,6,FALSE)&amp;" yrs, "&amp;VLOOKUP($AC365&amp;"-"&amp;$F365,Bonuses!$B$1:$G$1006,5,FALSE)))</f>
        <v/>
      </c>
    </row>
    <row r="366" spans="1:32" s="21" customFormat="1" x14ac:dyDescent="0.25">
      <c r="A366" s="21" t="s">
        <v>1759</v>
      </c>
      <c r="B366" s="21">
        <f t="shared" si="25"/>
        <v>1</v>
      </c>
      <c r="C366" s="21" t="str">
        <f t="shared" si="26"/>
        <v>B</v>
      </c>
      <c r="D366" s="17">
        <f>IF($C366="B",VLOOKUP($A366,Bat!$A$4:$BF$2320,D$1,FALSE),VLOOKUP($A366,Pit!$A$4:$BA$1686,D$2,FALSE))</f>
        <v>10566</v>
      </c>
      <c r="E366" s="16" t="str">
        <f>IF($C366="B",VLOOKUP($A366,Bat!$A$4:$BF$2320,E$1,FALSE),VLOOKUP($A366,Pit!$A$4:$BA$1686,E$2,FALSE))</f>
        <v>1B</v>
      </c>
      <c r="F366" s="16" t="str">
        <f>IF($C366="B",VLOOKUP($A366,Bat!$A$4:$BF$2320,F$1,FALSE),VLOOKUP($A366,Pit!$A$4:$BA$1686,F$2,FALSE))</f>
        <v>Luis</v>
      </c>
      <c r="G366" s="16" t="str">
        <f>IF($C366="B",VLOOKUP($A366,Bat!$A$4:$BF$2320,G$1,FALSE),VLOOKUP($A366,Pit!$A$4:$BA$1686,G$2,FALSE))</f>
        <v>Figueroa</v>
      </c>
      <c r="H366" s="16">
        <f>IF($C366="B",VLOOKUP($A366,Bat!$A$4:$BF$2320,H$1,FALSE),VLOOKUP($A366,Pit!$A$4:$BA$1686,H$2,FALSE))</f>
        <v>21</v>
      </c>
      <c r="I366" s="16" t="str">
        <f>IF($C366="B",VLOOKUP($A366,Bat!$A$4:$BF$2320,I$1,FALSE),VLOOKUP($A366,Pit!$A$4:$BA$1686,I$2,FALSE))</f>
        <v>R</v>
      </c>
      <c r="J366" s="16" t="str">
        <f>IF($C366="B",VLOOKUP($A366,Bat!$A$4:$BF$2320,J$1,FALSE),VLOOKUP($A366,Pit!$A$4:$BA$1686,J$2,FALSE))</f>
        <v>L</v>
      </c>
      <c r="K366" s="16" t="str">
        <f>IF($C366="B",VLOOKUP($A366,Bat!$A$4:$BF$2320,K$1,FALSE),VLOOKUP($A366,Pit!$A$4:$BA$1686,K$2,FALSE))</f>
        <v>Normal</v>
      </c>
      <c r="L366" s="17" t="str">
        <f>IF($C366="B",VLOOKUP($A366,Bat!$A$4:$BF$2320,L$1,FALSE),VLOOKUP($A366,Pit!$A$4:$BA$1686,L$2,FALSE))</f>
        <v>Normal</v>
      </c>
      <c r="M366" s="16">
        <f>IF($C366="B",VLOOKUP($A366,Bat!$A$4:$BF$2320,M$1,FALSE),VLOOKUP($A366,Pit!$A$4:$BA$1686,M$2,FALSE))</f>
        <v>2</v>
      </c>
      <c r="N366" s="16">
        <f>IF($C366="B",VLOOKUP($A366,Bat!$A$4:$BF$2320,N$1,FALSE),VLOOKUP($A366,Pit!$A$4:$BA$1686,N$2,FALSE))</f>
        <v>4</v>
      </c>
      <c r="O366" s="16">
        <f>IF($C366="B",VLOOKUP($A366,Bat!$A$4:$BF$2320,O$1,FALSE),VLOOKUP($A366,Pit!$A$4:$BA$1686,O$2,FALSE))</f>
        <v>1</v>
      </c>
      <c r="P366" s="16">
        <f>IF($C366="B",VLOOKUP($A366,Bat!$A$4:$BF$2320,P$1,FALSE),VLOOKUP($A366,Pit!$A$4:$BA$1686,P$2,FALSE))</f>
        <v>4</v>
      </c>
      <c r="Q366" s="17">
        <f>IF($C366="B",VLOOKUP($A366,Bat!$A$4:$BF$2320,Q$1,FALSE),VLOOKUP($A366,Pit!$A$4:$BA$1686,Q$2,FALSE))</f>
        <v>3</v>
      </c>
      <c r="R366" s="18">
        <f>IF($C366="B",VLOOKUP($A366,Bat!$A$4:$BF$2320,R$1,FALSE),VLOOKUP($A366,Pit!$A$4:$BA$1686,R$2,FALSE))</f>
        <v>-5.281534024669595</v>
      </c>
      <c r="S366" s="19">
        <f>IF($C366="B",VLOOKUP($A366,Bat!$A$4:$BF$2320,S$1,FALSE),VLOOKUP($A366,Pit!$A$4:$BA$1686,S$2,FALSE))</f>
        <v>-0.33836433286571527</v>
      </c>
      <c r="T366" s="20" t="str">
        <f>IF($C366="B",VLOOKUP($A366,Bat!$A$4:$BF$2320,T$1,FALSE),VLOOKUP($A366,Pit!$A$4:$BA$1686,T$2,FALSE))</f>
        <v>$200k</v>
      </c>
      <c r="U366" s="17" t="str">
        <f>VLOOKUP(IF($C366="B",VLOOKUP($A366,Bat!$A$4:$AU$2320,U$1,FALSE),VLOOKUP($A366,Pit!$A$4:$BE$1686,U$2,FALSE)),COND!$A$35:$B$41,2,FALSE)</f>
        <v>??</v>
      </c>
      <c r="V366" s="21">
        <f>IF($C366="B",VLOOKUP($A366,Bat!$A$4:$AT$2284,46,FALSE),VLOOKUP($A366,Pit!$A$4:$BD$1664,56,FALSE))</f>
        <v>458</v>
      </c>
      <c r="W366" s="16">
        <f t="shared" si="27"/>
        <v>999</v>
      </c>
      <c r="X366" s="16"/>
      <c r="Y366" s="22">
        <f t="shared" si="28"/>
        <v>955</v>
      </c>
      <c r="Z366" s="16">
        <f>IFERROR(VLOOKUP($D366,Results37!$F$3:$L$1396,Z$1,FALSE),"")</f>
        <v>362</v>
      </c>
      <c r="AA366" s="47">
        <f>IF(ISERROR(VLOOKUP(D366,Results37!$F$3:$O$399,AA$1,FALSE)),"",IF(VLOOKUP(D366,Results37!$F$3:$O$399,AA$1+1,FALSE)=1,"S"&amp;VLOOKUP(D366,Results37!$F$3:$O$399,AA$1,FALSE),VLOOKUP(D366,Results37!$F$3:$O$399,AA$1,FALSE)))</f>
        <v>14</v>
      </c>
      <c r="AB366" s="16">
        <f>IFERROR(VLOOKUP($D366,Results37!$F$3:$L$1396,AB$1,FALSE),"")</f>
        <v>18</v>
      </c>
      <c r="AC366" s="16" t="str">
        <f>IFERROR(VLOOKUP($D366,Results37!$F$3:$L$1396,AC$1,FALSE),"")</f>
        <v>Yuma Bulldozers</v>
      </c>
      <c r="AD366" s="16" t="str">
        <f t="shared" si="29"/>
        <v/>
      </c>
      <c r="AE366" s="20" t="str">
        <f>IF(ISERROR(VLOOKUP($AC366&amp;"-"&amp;$F366&amp;" "&amp;G366,Bonuses!$B$1:$G$1006,4,FALSE)),"",INT(VLOOKUP($AC366&amp;"-"&amp;$F366&amp;" "&amp;$G366,Bonuses!$B$1:$G$1006,4,FALSE)))</f>
        <v/>
      </c>
      <c r="AF366" s="16" t="str">
        <f>IF(ISERROR(VLOOKUP($AC366&amp;"-"&amp;$F366,Bonuses!$B$1:$G$1006,5,FALSE)),"",IF(VLOOKUP($AC366&amp;"-"&amp;$F366,Bonuses!$B$1:$G$1006,5,FALSE)="","",VLOOKUP($AC366&amp;"-"&amp;$F366,Bonuses!$B$1:$G$1006,6,FALSE)&amp;" yrs, "&amp;VLOOKUP($AC366&amp;"-"&amp;$F366,Bonuses!$B$1:$G$1006,5,FALSE)))</f>
        <v/>
      </c>
    </row>
    <row r="367" spans="1:32" s="21" customFormat="1" x14ac:dyDescent="0.25">
      <c r="A367" s="21" t="s">
        <v>3119</v>
      </c>
      <c r="B367" s="21">
        <f t="shared" si="25"/>
        <v>1</v>
      </c>
      <c r="C367" s="21" t="str">
        <f t="shared" si="26"/>
        <v>B</v>
      </c>
      <c r="D367" s="17">
        <f>IF($C367="B",VLOOKUP($A367,Bat!$A$4:$BF$2320,D$1,FALSE),VLOOKUP($A367,Pit!$A$4:$BA$1686,D$2,FALSE))</f>
        <v>14623</v>
      </c>
      <c r="E367" s="16" t="str">
        <f>IF($C367="B",VLOOKUP($A367,Bat!$A$4:$BF$2320,E$1,FALSE),VLOOKUP($A367,Pit!$A$4:$BA$1686,E$2,FALSE))</f>
        <v>RF</v>
      </c>
      <c r="F367" s="16" t="str">
        <f>IF($C367="B",VLOOKUP($A367,Bat!$A$4:$BF$2320,F$1,FALSE),VLOOKUP($A367,Pit!$A$4:$BA$1686,F$2,FALSE))</f>
        <v>Ken</v>
      </c>
      <c r="G367" s="16" t="str">
        <f>IF($C367="B",VLOOKUP($A367,Bat!$A$4:$BF$2320,G$1,FALSE),VLOOKUP($A367,Pit!$A$4:$BA$1686,G$2,FALSE))</f>
        <v>Swanson</v>
      </c>
      <c r="H367" s="16">
        <f>IF($C367="B",VLOOKUP($A367,Bat!$A$4:$BF$2320,H$1,FALSE),VLOOKUP($A367,Pit!$A$4:$BA$1686,H$2,FALSE))</f>
        <v>21</v>
      </c>
      <c r="I367" s="16" t="str">
        <f>IF($C367="B",VLOOKUP($A367,Bat!$A$4:$BF$2320,I$1,FALSE),VLOOKUP($A367,Pit!$A$4:$BA$1686,I$2,FALSE))</f>
        <v>L</v>
      </c>
      <c r="J367" s="16" t="str">
        <f>IF($C367="B",VLOOKUP($A367,Bat!$A$4:$BF$2320,J$1,FALSE),VLOOKUP($A367,Pit!$A$4:$BA$1686,J$2,FALSE))</f>
        <v>R</v>
      </c>
      <c r="K367" s="16" t="str">
        <f>IF($C367="B",VLOOKUP($A367,Bat!$A$4:$BF$2320,K$1,FALSE),VLOOKUP($A367,Pit!$A$4:$BA$1686,K$2,FALSE))</f>
        <v>Normal</v>
      </c>
      <c r="L367" s="17" t="str">
        <f>IF($C367="B",VLOOKUP($A367,Bat!$A$4:$BF$2320,L$1,FALSE),VLOOKUP($A367,Pit!$A$4:$BA$1686,L$2,FALSE))</f>
        <v>Normal</v>
      </c>
      <c r="M367" s="16">
        <f>IF($C367="B",VLOOKUP($A367,Bat!$A$4:$BF$2320,M$1,FALSE),VLOOKUP($A367,Pit!$A$4:$BA$1686,M$2,FALSE))</f>
        <v>2</v>
      </c>
      <c r="N367" s="16">
        <f>IF($C367="B",VLOOKUP($A367,Bat!$A$4:$BF$2320,N$1,FALSE),VLOOKUP($A367,Pit!$A$4:$BA$1686,N$2,FALSE))</f>
        <v>4</v>
      </c>
      <c r="O367" s="16">
        <f>IF($C367="B",VLOOKUP($A367,Bat!$A$4:$BF$2320,O$1,FALSE),VLOOKUP($A367,Pit!$A$4:$BA$1686,O$2,FALSE))</f>
        <v>2</v>
      </c>
      <c r="P367" s="16">
        <f>IF($C367="B",VLOOKUP($A367,Bat!$A$4:$BF$2320,P$1,FALSE),VLOOKUP($A367,Pit!$A$4:$BA$1686,P$2,FALSE))</f>
        <v>3</v>
      </c>
      <c r="Q367" s="17">
        <f>IF($C367="B",VLOOKUP($A367,Bat!$A$4:$BF$2320,Q$1,FALSE),VLOOKUP($A367,Pit!$A$4:$BA$1686,Q$2,FALSE))</f>
        <v>4</v>
      </c>
      <c r="R367" s="18">
        <f>IF($C367="B",VLOOKUP($A367,Bat!$A$4:$BF$2320,R$1,FALSE),VLOOKUP($A367,Pit!$A$4:$BA$1686,R$2,FALSE))</f>
        <v>-3.5293998269759026</v>
      </c>
      <c r="S367" s="19">
        <f>IF($C367="B",VLOOKUP($A367,Bat!$A$4:$BF$2320,S$1,FALSE),VLOOKUP($A367,Pit!$A$4:$BA$1686,S$2,FALSE))</f>
        <v>-8.8551306012756029E-2</v>
      </c>
      <c r="T367" s="20" t="str">
        <f>IF($C367="B",VLOOKUP($A367,Bat!$A$4:$BF$2320,T$1,FALSE),VLOOKUP($A367,Pit!$A$4:$BA$1686,T$2,FALSE))</f>
        <v>$2.4m</v>
      </c>
      <c r="U367" s="17" t="str">
        <f>VLOOKUP(IF($C367="B",VLOOKUP($A367,Bat!$A$4:$AU$2320,U$1,FALSE),VLOOKUP($A367,Pit!$A$4:$BE$1686,U$2,FALSE)),COND!$A$35:$B$41,2,FALSE)</f>
        <v>??</v>
      </c>
      <c r="V367" s="21">
        <f>IF($C367="B",VLOOKUP($A367,Bat!$A$4:$AT$2284,46,FALSE),VLOOKUP($A367,Pit!$A$4:$BD$1664,56,FALSE))</f>
        <v>350</v>
      </c>
      <c r="W367" s="16">
        <f t="shared" si="27"/>
        <v>999</v>
      </c>
      <c r="X367" s="16"/>
      <c r="Y367" s="22">
        <f t="shared" si="28"/>
        <v>770</v>
      </c>
      <c r="Z367" s="16">
        <f>IFERROR(VLOOKUP($D367,Results37!$F$3:$L$1396,Z$1,FALSE),"")</f>
        <v>363</v>
      </c>
      <c r="AA367" s="47">
        <f>IF(ISERROR(VLOOKUP(D367,Results37!$F$3:$O$399,AA$1,FALSE)),"",IF(VLOOKUP(D367,Results37!$F$3:$O$399,AA$1+1,FALSE)=1,"S"&amp;VLOOKUP(D367,Results37!$F$3:$O$399,AA$1,FALSE),VLOOKUP(D367,Results37!$F$3:$O$399,AA$1,FALSE)))</f>
        <v>14</v>
      </c>
      <c r="AB367" s="16">
        <f>IFERROR(VLOOKUP($D367,Results37!$F$3:$L$1396,AB$1,FALSE),"")</f>
        <v>19</v>
      </c>
      <c r="AC367" s="16" t="str">
        <f>IFERROR(VLOOKUP($D367,Results37!$F$3:$L$1396,AC$1,FALSE),"")</f>
        <v>Duluth Warriors</v>
      </c>
      <c r="AD367" s="16" t="str">
        <f t="shared" si="29"/>
        <v/>
      </c>
      <c r="AE367" s="20" t="str">
        <f>IF(ISERROR(VLOOKUP($AC367&amp;"-"&amp;$F367&amp;" "&amp;G367,Bonuses!$B$1:$G$1006,4,FALSE)),"",INT(VLOOKUP($AC367&amp;"-"&amp;$F367&amp;" "&amp;$G367,Bonuses!$B$1:$G$1006,4,FALSE)))</f>
        <v/>
      </c>
      <c r="AF367" s="16" t="str">
        <f>IF(ISERROR(VLOOKUP($AC367&amp;"-"&amp;$F367,Bonuses!$B$1:$G$1006,5,FALSE)),"",IF(VLOOKUP($AC367&amp;"-"&amp;$F367,Bonuses!$B$1:$G$1006,5,FALSE)="","",VLOOKUP($AC367&amp;"-"&amp;$F367,Bonuses!$B$1:$G$1006,6,FALSE)&amp;" yrs, "&amp;VLOOKUP($AC367&amp;"-"&amp;$F367,Bonuses!$B$1:$G$1006,5,FALSE)))</f>
        <v/>
      </c>
    </row>
    <row r="368" spans="1:32" s="21" customFormat="1" x14ac:dyDescent="0.25">
      <c r="A368" s="21" t="s">
        <v>2471</v>
      </c>
      <c r="B368" s="21">
        <f t="shared" si="25"/>
        <v>1</v>
      </c>
      <c r="C368" s="21" t="str">
        <f t="shared" si="26"/>
        <v>P</v>
      </c>
      <c r="D368" s="17">
        <f>IF($C368="B",VLOOKUP($A368,Bat!$A$4:$BF$2320,D$1,FALSE),VLOOKUP($A368,Pit!$A$4:$BA$1686,D$2,FALSE))</f>
        <v>14747</v>
      </c>
      <c r="E368" s="16" t="str">
        <f>IF($C368="B",VLOOKUP($A368,Bat!$A$4:$BF$2320,E$1,FALSE),VLOOKUP($A368,Pit!$A$4:$BA$1686,E$2,FALSE))</f>
        <v>RP</v>
      </c>
      <c r="F368" s="16" t="str">
        <f>IF($C368="B",VLOOKUP($A368,Bat!$A$4:$BF$2320,F$1,FALSE),VLOOKUP($A368,Pit!$A$4:$BA$1686,F$2,FALSE))</f>
        <v>Tim</v>
      </c>
      <c r="G368" s="16" t="str">
        <f>IF($C368="B",VLOOKUP($A368,Bat!$A$4:$BF$2320,G$1,FALSE),VLOOKUP($A368,Pit!$A$4:$BA$1686,G$2,FALSE))</f>
        <v>Anthony</v>
      </c>
      <c r="H368" s="16">
        <f>IF($C368="B",VLOOKUP($A368,Bat!$A$4:$BF$2320,H$1,FALSE),VLOOKUP($A368,Pit!$A$4:$BA$1686,H$2,FALSE))</f>
        <v>23</v>
      </c>
      <c r="I368" s="16" t="str">
        <f>IF($C368="B",VLOOKUP($A368,Bat!$A$4:$BF$2320,I$1,FALSE),VLOOKUP($A368,Pit!$A$4:$BA$1686,I$2,FALSE))</f>
        <v>R</v>
      </c>
      <c r="J368" s="16" t="str">
        <f>IF($C368="B",VLOOKUP($A368,Bat!$A$4:$BF$2320,J$1,FALSE),VLOOKUP($A368,Pit!$A$4:$BA$1686,J$2,FALSE))</f>
        <v>R</v>
      </c>
      <c r="K368" s="16" t="str">
        <f>IF($C368="B",VLOOKUP($A368,Bat!$A$4:$BF$2320,K$1,FALSE),VLOOKUP($A368,Pit!$A$4:$BA$1686,K$2,FALSE))</f>
        <v>Normal</v>
      </c>
      <c r="L368" s="17" t="str">
        <f>IF($C368="B",VLOOKUP($A368,Bat!$A$4:$BF$2320,L$1,FALSE),VLOOKUP($A368,Pit!$A$4:$BA$1686,L$2,FALSE))</f>
        <v>Low</v>
      </c>
      <c r="M368" s="16">
        <f>IF($C368="B",VLOOKUP($A368,Bat!$A$4:$BF$2320,M$1,FALSE),VLOOKUP($A368,Pit!$A$4:$BA$1686,M$2,FALSE))</f>
        <v>3</v>
      </c>
      <c r="N368" s="16">
        <f>IF($C368="B",VLOOKUP($A368,Bat!$A$4:$BF$2320,N$1,FALSE),VLOOKUP($A368,Pit!$A$4:$BA$1686,N$2,FALSE))</f>
        <v>2</v>
      </c>
      <c r="O368" s="16">
        <f>IF($C368="B",VLOOKUP($A368,Bat!$A$4:$BF$2320,O$1,FALSE),VLOOKUP($A368,Pit!$A$4:$BA$1686,O$2,FALSE))</f>
        <v>3</v>
      </c>
      <c r="P368" s="16" t="str">
        <f>IF($C368="B",VLOOKUP($A368,Bat!$A$4:$BF$2320,P$1,FALSE),VLOOKUP($A368,Pit!$A$4:$BA$1686,P$2,FALSE))</f>
        <v>91-93 Mph</v>
      </c>
      <c r="Q368" s="17">
        <f>IF($C368="B",VLOOKUP($A368,Bat!$A$4:$BF$2320,Q$1,FALSE),VLOOKUP($A368,Pit!$A$4:$BA$1686,Q$2,FALSE))</f>
        <v>10</v>
      </c>
      <c r="R368" s="18">
        <f>IF($C368="B",VLOOKUP($A368,Bat!$A$4:$BF$2320,R$1,FALSE),VLOOKUP($A368,Pit!$A$4:$BA$1686,R$2,FALSE))</f>
        <v>9.5944503452289212</v>
      </c>
      <c r="S368" s="19">
        <f>IF($C368="B",VLOOKUP($A368,Bat!$A$4:$BF$2320,S$1,FALSE),VLOOKUP($A368,Pit!$A$4:$BA$1686,S$2,FALSE))</f>
        <v>-0.21468062034071214</v>
      </c>
      <c r="T368" s="20" t="str">
        <f>IF($C368="B",VLOOKUP($A368,Bat!$A$4:$BF$2320,T$1,FALSE),VLOOKUP($A368,Pit!$A$4:$BA$1686,T$2,FALSE))</f>
        <v>Slot</v>
      </c>
      <c r="U368" s="17" t="str">
        <f>VLOOKUP(IF($C368="B",VLOOKUP($A368,Bat!$A$4:$AU$2320,U$1,FALSE),VLOOKUP($A368,Pit!$A$4:$BE$1686,U$2,FALSE)),COND!$A$35:$B$41,2,FALSE)</f>
        <v>??</v>
      </c>
      <c r="V368" s="21">
        <f>IF($C368="B",VLOOKUP($A368,Bat!$A$4:$AT$2284,46,FALSE),VLOOKUP($A368,Pit!$A$4:$BD$1664,56,FALSE))</f>
        <v>501</v>
      </c>
      <c r="W368" s="16">
        <f t="shared" si="27"/>
        <v>501</v>
      </c>
      <c r="X368" s="16"/>
      <c r="Y368" s="22">
        <f t="shared" si="28"/>
        <v>851</v>
      </c>
      <c r="Z368" s="16">
        <f>IFERROR(VLOOKUP($D368,Results37!$F$3:$L$1396,Z$1,FALSE),"")</f>
        <v>364</v>
      </c>
      <c r="AA368" s="47">
        <f>IF(ISERROR(VLOOKUP(D368,Results37!$F$3:$O$399,AA$1,FALSE)),"",IF(VLOOKUP(D368,Results37!$F$3:$O$399,AA$1+1,FALSE)=1,"S"&amp;VLOOKUP(D368,Results37!$F$3:$O$399,AA$1,FALSE),VLOOKUP(D368,Results37!$F$3:$O$399,AA$1,FALSE)))</f>
        <v>14</v>
      </c>
      <c r="AB368" s="16">
        <f>IFERROR(VLOOKUP($D368,Results37!$F$3:$L$1396,AB$1,FALSE),"")</f>
        <v>20</v>
      </c>
      <c r="AC368" s="16" t="str">
        <f>IFERROR(VLOOKUP($D368,Results37!$F$3:$L$1396,AC$1,FALSE),"")</f>
        <v>West Virginia Alleghenies</v>
      </c>
      <c r="AD368" s="16" t="str">
        <f t="shared" si="29"/>
        <v/>
      </c>
      <c r="AE368" s="20" t="str">
        <f>IF(ISERROR(VLOOKUP($AC368&amp;"-"&amp;$F368&amp;" "&amp;G368,Bonuses!$B$1:$G$1006,4,FALSE)),"",INT(VLOOKUP($AC368&amp;"-"&amp;$F368&amp;" "&amp;$G368,Bonuses!$B$1:$G$1006,4,FALSE)))</f>
        <v/>
      </c>
      <c r="AF368" s="16" t="str">
        <f>IF(ISERROR(VLOOKUP($AC368&amp;"-"&amp;$F368,Bonuses!$B$1:$G$1006,5,FALSE)),"",IF(VLOOKUP($AC368&amp;"-"&amp;$F368,Bonuses!$B$1:$G$1006,5,FALSE)="","",VLOOKUP($AC368&amp;"-"&amp;$F368,Bonuses!$B$1:$G$1006,6,FALSE)&amp;" yrs, "&amp;VLOOKUP($AC368&amp;"-"&amp;$F368,Bonuses!$B$1:$G$1006,5,FALSE)))</f>
        <v/>
      </c>
    </row>
    <row r="369" spans="1:32" s="21" customFormat="1" x14ac:dyDescent="0.25">
      <c r="A369" s="21" t="s">
        <v>1843</v>
      </c>
      <c r="B369" s="21">
        <f t="shared" si="25"/>
        <v>1</v>
      </c>
      <c r="C369" s="21" t="str">
        <f t="shared" si="26"/>
        <v>B</v>
      </c>
      <c r="D369" s="17">
        <f>IF($C369="B",VLOOKUP($A369,Bat!$A$4:$BF$2320,D$1,FALSE),VLOOKUP($A369,Pit!$A$4:$BA$1686,D$2,FALSE))</f>
        <v>1816</v>
      </c>
      <c r="E369" s="16" t="str">
        <f>IF($C369="B",VLOOKUP($A369,Bat!$A$4:$BF$2320,E$1,FALSE),VLOOKUP($A369,Pit!$A$4:$BA$1686,E$2,FALSE))</f>
        <v>2B</v>
      </c>
      <c r="F369" s="16" t="str">
        <f>IF($C369="B",VLOOKUP($A369,Bat!$A$4:$BF$2320,F$1,FALSE),VLOOKUP($A369,Pit!$A$4:$BA$1686,F$2,FALSE))</f>
        <v>Claudio</v>
      </c>
      <c r="G369" s="16" t="str">
        <f>IF($C369="B",VLOOKUP($A369,Bat!$A$4:$BF$2320,G$1,FALSE),VLOOKUP($A369,Pit!$A$4:$BA$1686,G$2,FALSE))</f>
        <v>Alemán</v>
      </c>
      <c r="H369" s="16">
        <f>IF($C369="B",VLOOKUP($A369,Bat!$A$4:$BF$2320,H$1,FALSE),VLOOKUP($A369,Pit!$A$4:$BA$1686,H$2,FALSE))</f>
        <v>18</v>
      </c>
      <c r="I369" s="16" t="str">
        <f>IF($C369="B",VLOOKUP($A369,Bat!$A$4:$BF$2320,I$1,FALSE),VLOOKUP($A369,Pit!$A$4:$BA$1686,I$2,FALSE))</f>
        <v>R</v>
      </c>
      <c r="J369" s="16" t="str">
        <f>IF($C369="B",VLOOKUP($A369,Bat!$A$4:$BF$2320,J$1,FALSE),VLOOKUP($A369,Pit!$A$4:$BA$1686,J$2,FALSE))</f>
        <v>R</v>
      </c>
      <c r="K369" s="16" t="str">
        <f>IF($C369="B",VLOOKUP($A369,Bat!$A$4:$BF$2320,K$1,FALSE),VLOOKUP($A369,Pit!$A$4:$BA$1686,K$2,FALSE))</f>
        <v>Normal</v>
      </c>
      <c r="L369" s="17" t="str">
        <f>IF($C369="B",VLOOKUP($A369,Bat!$A$4:$BF$2320,L$1,FALSE),VLOOKUP($A369,Pit!$A$4:$BA$1686,L$2,FALSE))</f>
        <v>Normal</v>
      </c>
      <c r="M369" s="16">
        <f>IF($C369="B",VLOOKUP($A369,Bat!$A$4:$BF$2320,M$1,FALSE),VLOOKUP($A369,Pit!$A$4:$BA$1686,M$2,FALSE))</f>
        <v>5</v>
      </c>
      <c r="N369" s="16">
        <f>IF($C369="B",VLOOKUP($A369,Bat!$A$4:$BF$2320,N$1,FALSE),VLOOKUP($A369,Pit!$A$4:$BA$1686,N$2,FALSE))</f>
        <v>4</v>
      </c>
      <c r="O369" s="16">
        <f>IF($C369="B",VLOOKUP($A369,Bat!$A$4:$BF$2320,O$1,FALSE),VLOOKUP($A369,Pit!$A$4:$BA$1686,O$2,FALSE))</f>
        <v>2</v>
      </c>
      <c r="P369" s="16">
        <f>IF($C369="B",VLOOKUP($A369,Bat!$A$4:$BF$2320,P$1,FALSE),VLOOKUP($A369,Pit!$A$4:$BA$1686,P$2,FALSE))</f>
        <v>4</v>
      </c>
      <c r="Q369" s="17">
        <f>IF($C369="B",VLOOKUP($A369,Bat!$A$4:$BF$2320,Q$1,FALSE),VLOOKUP($A369,Pit!$A$4:$BA$1686,Q$2,FALSE))</f>
        <v>6</v>
      </c>
      <c r="R369" s="18">
        <f>IF($C369="B",VLOOKUP($A369,Bat!$A$4:$BF$2320,R$1,FALSE),VLOOKUP($A369,Pit!$A$4:$BA$1686,R$2,FALSE))</f>
        <v>9.3275433887448322</v>
      </c>
      <c r="S369" s="19">
        <f>IF($C369="B",VLOOKUP($A369,Bat!$A$4:$BF$2320,S$1,FALSE),VLOOKUP($A369,Pit!$A$4:$BA$1686,S$2,FALSE))</f>
        <v>1.744545670818985</v>
      </c>
      <c r="T369" s="20" t="str">
        <f>IF($C369="B",VLOOKUP($A369,Bat!$A$4:$BF$2320,T$1,FALSE),VLOOKUP($A369,Pit!$A$4:$BA$1686,T$2,FALSE))</f>
        <v>$200k</v>
      </c>
      <c r="U369" s="17" t="str">
        <f>VLOOKUP(IF($C369="B",VLOOKUP($A369,Bat!$A$4:$AU$2320,U$1,FALSE),VLOOKUP($A369,Pit!$A$4:$BE$1686,U$2,FALSE)),COND!$A$35:$B$41,2,FALSE)</f>
        <v>??</v>
      </c>
      <c r="V369" s="21">
        <f>IF($C369="B",VLOOKUP($A369,Bat!$A$4:$AT$2284,46,FALSE),VLOOKUP($A369,Pit!$A$4:$BD$1664,56,FALSE))</f>
        <v>56</v>
      </c>
      <c r="W369" s="16">
        <f t="shared" si="27"/>
        <v>999</v>
      </c>
      <c r="X369" s="16"/>
      <c r="Y369" s="22">
        <f t="shared" si="28"/>
        <v>134</v>
      </c>
      <c r="Z369" s="16">
        <f>IFERROR(VLOOKUP($D369,Results37!$F$3:$L$1396,Z$1,FALSE),"")</f>
        <v>365</v>
      </c>
      <c r="AA369" s="47">
        <f>IF(ISERROR(VLOOKUP(D369,Results37!$F$3:$O$399,AA$1,FALSE)),"",IF(VLOOKUP(D369,Results37!$F$3:$O$399,AA$1+1,FALSE)=1,"S"&amp;VLOOKUP(D369,Results37!$F$3:$O$399,AA$1,FALSE),VLOOKUP(D369,Results37!$F$3:$O$399,AA$1,FALSE)))</f>
        <v>14</v>
      </c>
      <c r="AB369" s="16">
        <f>IFERROR(VLOOKUP($D369,Results37!$F$3:$L$1396,AB$1,FALSE),"")</f>
        <v>21</v>
      </c>
      <c r="AC369" s="16" t="str">
        <f>IFERROR(VLOOKUP($D369,Results37!$F$3:$L$1396,AC$1,FALSE),"")</f>
        <v>Havana Leones</v>
      </c>
      <c r="AD369" s="16" t="str">
        <f t="shared" si="29"/>
        <v/>
      </c>
      <c r="AE369" s="20" t="str">
        <f>IF(ISERROR(VLOOKUP($AC369&amp;"-"&amp;$F369&amp;" "&amp;G369,Bonuses!$B$1:$G$1006,4,FALSE)),"",INT(VLOOKUP($AC369&amp;"-"&amp;$F369&amp;" "&amp;$G369,Bonuses!$B$1:$G$1006,4,FALSE)))</f>
        <v/>
      </c>
      <c r="AF369" s="16" t="str">
        <f>IF(ISERROR(VLOOKUP($AC369&amp;"-"&amp;$F369,Bonuses!$B$1:$G$1006,5,FALSE)),"",IF(VLOOKUP($AC369&amp;"-"&amp;$F369,Bonuses!$B$1:$G$1006,5,FALSE)="","",VLOOKUP($AC369&amp;"-"&amp;$F369,Bonuses!$B$1:$G$1006,6,FALSE)&amp;" yrs, "&amp;VLOOKUP($AC369&amp;"-"&amp;$F369,Bonuses!$B$1:$G$1006,5,FALSE)))</f>
        <v/>
      </c>
    </row>
    <row r="370" spans="1:32" s="21" customFormat="1" x14ac:dyDescent="0.25">
      <c r="A370" s="21" t="s">
        <v>1850</v>
      </c>
      <c r="B370" s="21">
        <f t="shared" si="25"/>
        <v>1</v>
      </c>
      <c r="C370" s="21" t="str">
        <f t="shared" si="26"/>
        <v>B</v>
      </c>
      <c r="D370" s="17">
        <f>IF($C370="B",VLOOKUP($A370,Bat!$A$4:$BF$2320,D$1,FALSE),VLOOKUP($A370,Pit!$A$4:$BA$1686,D$2,FALSE))</f>
        <v>10084</v>
      </c>
      <c r="E370" s="16" t="str">
        <f>IF($C370="B",VLOOKUP($A370,Bat!$A$4:$BF$2320,E$1,FALSE),VLOOKUP($A370,Pit!$A$4:$BA$1686,E$2,FALSE))</f>
        <v>C</v>
      </c>
      <c r="F370" s="16" t="str">
        <f>IF($C370="B",VLOOKUP($A370,Bat!$A$4:$BF$2320,F$1,FALSE),VLOOKUP($A370,Pit!$A$4:$BA$1686,F$2,FALSE))</f>
        <v>Luis</v>
      </c>
      <c r="G370" s="16" t="str">
        <f>IF($C370="B",VLOOKUP($A370,Bat!$A$4:$BF$2320,G$1,FALSE),VLOOKUP($A370,Pit!$A$4:$BA$1686,G$2,FALSE))</f>
        <v>Salazar</v>
      </c>
      <c r="H370" s="16">
        <f>IF($C370="B",VLOOKUP($A370,Bat!$A$4:$BF$2320,H$1,FALSE),VLOOKUP($A370,Pit!$A$4:$BA$1686,H$2,FALSE))</f>
        <v>21</v>
      </c>
      <c r="I370" s="16" t="str">
        <f>IF($C370="B",VLOOKUP($A370,Bat!$A$4:$BF$2320,I$1,FALSE),VLOOKUP($A370,Pit!$A$4:$BA$1686,I$2,FALSE))</f>
        <v>R</v>
      </c>
      <c r="J370" s="16" t="str">
        <f>IF($C370="B",VLOOKUP($A370,Bat!$A$4:$BF$2320,J$1,FALSE),VLOOKUP($A370,Pit!$A$4:$BA$1686,J$2,FALSE))</f>
        <v>R</v>
      </c>
      <c r="K370" s="16" t="str">
        <f>IF($C370="B",VLOOKUP($A370,Bat!$A$4:$BF$2320,K$1,FALSE),VLOOKUP($A370,Pit!$A$4:$BA$1686,K$2,FALSE))</f>
        <v>Normal</v>
      </c>
      <c r="L370" s="17" t="str">
        <f>IF($C370="B",VLOOKUP($A370,Bat!$A$4:$BF$2320,L$1,FALSE),VLOOKUP($A370,Pit!$A$4:$BA$1686,L$2,FALSE))</f>
        <v>Low</v>
      </c>
      <c r="M370" s="16">
        <f>IF($C370="B",VLOOKUP($A370,Bat!$A$4:$BF$2320,M$1,FALSE),VLOOKUP($A370,Pit!$A$4:$BA$1686,M$2,FALSE))</f>
        <v>3</v>
      </c>
      <c r="N370" s="16">
        <f>IF($C370="B",VLOOKUP($A370,Bat!$A$4:$BF$2320,N$1,FALSE),VLOOKUP($A370,Pit!$A$4:$BA$1686,N$2,FALSE))</f>
        <v>2</v>
      </c>
      <c r="O370" s="16">
        <f>IF($C370="B",VLOOKUP($A370,Bat!$A$4:$BF$2320,O$1,FALSE),VLOOKUP($A370,Pit!$A$4:$BA$1686,O$2,FALSE))</f>
        <v>5</v>
      </c>
      <c r="P370" s="16">
        <f>IF($C370="B",VLOOKUP($A370,Bat!$A$4:$BF$2320,P$1,FALSE),VLOOKUP($A370,Pit!$A$4:$BA$1686,P$2,FALSE))</f>
        <v>5</v>
      </c>
      <c r="Q370" s="17">
        <f>IF($C370="B",VLOOKUP($A370,Bat!$A$4:$BF$2320,Q$1,FALSE),VLOOKUP($A370,Pit!$A$4:$BA$1686,Q$2,FALSE))</f>
        <v>3</v>
      </c>
      <c r="R370" s="18">
        <f>IF($C370="B",VLOOKUP($A370,Bat!$A$4:$BF$2320,R$1,FALSE),VLOOKUP($A370,Pit!$A$4:$BA$1686,R$2,FALSE))</f>
        <v>3.3498511859800555</v>
      </c>
      <c r="S370" s="19">
        <f>IF($C370="B",VLOOKUP($A370,Bat!$A$4:$BF$2320,S$1,FALSE),VLOOKUP($A370,Pit!$A$4:$BA$1686,S$2,FALSE))</f>
        <v>0.8922676976285655</v>
      </c>
      <c r="T370" s="20" t="str">
        <f>IF($C370="B",VLOOKUP($A370,Bat!$A$4:$BF$2320,T$1,FALSE),VLOOKUP($A370,Pit!$A$4:$BA$1686,T$2,FALSE))</f>
        <v>$210k</v>
      </c>
      <c r="U370" s="17" t="str">
        <f>VLOOKUP(IF($C370="B",VLOOKUP($A370,Bat!$A$4:$AU$2320,U$1,FALSE),VLOOKUP($A370,Pit!$A$4:$BE$1686,U$2,FALSE)),COND!$A$35:$B$41,2,FALSE)</f>
        <v>??</v>
      </c>
      <c r="V370" s="21">
        <f>IF($C370="B",VLOOKUP($A370,Bat!$A$4:$AT$2284,46,FALSE),VLOOKUP($A370,Pit!$A$4:$BD$1664,56,FALSE))</f>
        <v>237</v>
      </c>
      <c r="W370" s="16">
        <f t="shared" si="27"/>
        <v>999</v>
      </c>
      <c r="X370" s="16"/>
      <c r="Y370" s="22">
        <f t="shared" si="28"/>
        <v>326</v>
      </c>
      <c r="Z370" s="16">
        <f>IFERROR(VLOOKUP($D370,Results37!$F$3:$L$1396,Z$1,FALSE),"")</f>
        <v>366</v>
      </c>
      <c r="AA370" s="47">
        <f>IF(ISERROR(VLOOKUP(D370,Results37!$F$3:$O$399,AA$1,FALSE)),"",IF(VLOOKUP(D370,Results37!$F$3:$O$399,AA$1+1,FALSE)=1,"S"&amp;VLOOKUP(D370,Results37!$F$3:$O$399,AA$1,FALSE),VLOOKUP(D370,Results37!$F$3:$O$399,AA$1,FALSE)))</f>
        <v>14</v>
      </c>
      <c r="AB370" s="16">
        <f>IFERROR(VLOOKUP($D370,Results37!$F$3:$L$1396,AB$1,FALSE),"")</f>
        <v>22</v>
      </c>
      <c r="AC370" s="16" t="str">
        <f>IFERROR(VLOOKUP($D370,Results37!$F$3:$L$1396,AC$1,FALSE),"")</f>
        <v>Florida Featherheads</v>
      </c>
      <c r="AD370" s="16" t="str">
        <f t="shared" si="29"/>
        <v/>
      </c>
      <c r="AE370" s="20" t="str">
        <f>IF(ISERROR(VLOOKUP($AC370&amp;"-"&amp;$F370&amp;" "&amp;G370,Bonuses!$B$1:$G$1006,4,FALSE)),"",INT(VLOOKUP($AC370&amp;"-"&amp;$F370&amp;" "&amp;$G370,Bonuses!$B$1:$G$1006,4,FALSE)))</f>
        <v/>
      </c>
      <c r="AF370" s="16" t="str">
        <f>IF(ISERROR(VLOOKUP($AC370&amp;"-"&amp;$F370,Bonuses!$B$1:$G$1006,5,FALSE)),"",IF(VLOOKUP($AC370&amp;"-"&amp;$F370,Bonuses!$B$1:$G$1006,5,FALSE)="","",VLOOKUP($AC370&amp;"-"&amp;$F370,Bonuses!$B$1:$G$1006,6,FALSE)&amp;" yrs, "&amp;VLOOKUP($AC370&amp;"-"&amp;$F370,Bonuses!$B$1:$G$1006,5,FALSE)))</f>
        <v/>
      </c>
    </row>
    <row r="371" spans="1:32" s="21" customFormat="1" x14ac:dyDescent="0.25">
      <c r="A371" s="21" t="s">
        <v>2993</v>
      </c>
      <c r="B371" s="21">
        <f t="shared" si="25"/>
        <v>1</v>
      </c>
      <c r="C371" s="21" t="str">
        <f t="shared" si="26"/>
        <v>P</v>
      </c>
      <c r="D371" s="17">
        <f>IF($C371="B",VLOOKUP($A371,Bat!$A$4:$BF$2320,D$1,FALSE),VLOOKUP($A371,Pit!$A$4:$BA$1686,D$2,FALSE))</f>
        <v>2220</v>
      </c>
      <c r="E371" s="16" t="str">
        <f>IF($C371="B",VLOOKUP($A371,Bat!$A$4:$BF$2320,E$1,FALSE),VLOOKUP($A371,Pit!$A$4:$BA$1686,E$2,FALSE))</f>
        <v>RP</v>
      </c>
      <c r="F371" s="16" t="str">
        <f>IF($C371="B",VLOOKUP($A371,Bat!$A$4:$BF$2320,F$1,FALSE),VLOOKUP($A371,Pit!$A$4:$BA$1686,F$2,FALSE))</f>
        <v>Blake</v>
      </c>
      <c r="G371" s="16" t="str">
        <f>IF($C371="B",VLOOKUP($A371,Bat!$A$4:$BF$2320,G$1,FALSE),VLOOKUP($A371,Pit!$A$4:$BA$1686,G$2,FALSE))</f>
        <v>Walker</v>
      </c>
      <c r="H371" s="16">
        <f>IF($C371="B",VLOOKUP($A371,Bat!$A$4:$BF$2320,H$1,FALSE),VLOOKUP($A371,Pit!$A$4:$BA$1686,H$2,FALSE))</f>
        <v>18</v>
      </c>
      <c r="I371" s="16" t="str">
        <f>IF($C371="B",VLOOKUP($A371,Bat!$A$4:$BF$2320,I$1,FALSE),VLOOKUP($A371,Pit!$A$4:$BA$1686,I$2,FALSE))</f>
        <v>R</v>
      </c>
      <c r="J371" s="16" t="str">
        <f>IF($C371="B",VLOOKUP($A371,Bat!$A$4:$BF$2320,J$1,FALSE),VLOOKUP($A371,Pit!$A$4:$BA$1686,J$2,FALSE))</f>
        <v>R</v>
      </c>
      <c r="K371" s="16" t="str">
        <f>IF($C371="B",VLOOKUP($A371,Bat!$A$4:$BF$2320,K$1,FALSE),VLOOKUP($A371,Pit!$A$4:$BA$1686,K$2,FALSE))</f>
        <v>High</v>
      </c>
      <c r="L371" s="17" t="str">
        <f>IF($C371="B",VLOOKUP($A371,Bat!$A$4:$BF$2320,L$1,FALSE),VLOOKUP($A371,Pit!$A$4:$BA$1686,L$2,FALSE))</f>
        <v>High</v>
      </c>
      <c r="M371" s="16">
        <f>IF($C371="B",VLOOKUP($A371,Bat!$A$4:$BF$2320,M$1,FALSE),VLOOKUP($A371,Pit!$A$4:$BA$1686,M$2,FALSE))</f>
        <v>3</v>
      </c>
      <c r="N371" s="16">
        <f>IF($C371="B",VLOOKUP($A371,Bat!$A$4:$BF$2320,N$1,FALSE),VLOOKUP($A371,Pit!$A$4:$BA$1686,N$2,FALSE))</f>
        <v>2</v>
      </c>
      <c r="O371" s="16">
        <f>IF($C371="B",VLOOKUP($A371,Bat!$A$4:$BF$2320,O$1,FALSE),VLOOKUP($A371,Pit!$A$4:$BA$1686,O$2,FALSE))</f>
        <v>3</v>
      </c>
      <c r="P371" s="16" t="str">
        <f>IF($C371="B",VLOOKUP($A371,Bat!$A$4:$BF$2320,P$1,FALSE),VLOOKUP($A371,Pit!$A$4:$BA$1686,P$2,FALSE))</f>
        <v>90-92 Mph</v>
      </c>
      <c r="Q371" s="17">
        <f>IF($C371="B",VLOOKUP($A371,Bat!$A$4:$BF$2320,Q$1,FALSE),VLOOKUP($A371,Pit!$A$4:$BA$1686,Q$2,FALSE))</f>
        <v>7</v>
      </c>
      <c r="R371" s="18">
        <f>IF($C371="B",VLOOKUP($A371,Bat!$A$4:$BF$2320,R$1,FALSE),VLOOKUP($A371,Pit!$A$4:$BA$1686,R$2,FALSE))</f>
        <v>10.367961623830254</v>
      </c>
      <c r="S371" s="19">
        <f>IF($C371="B",VLOOKUP($A371,Bat!$A$4:$BF$2320,S$1,FALSE),VLOOKUP($A371,Pit!$A$4:$BA$1686,S$2,FALSE))</f>
        <v>-0.14672761958105299</v>
      </c>
      <c r="T371" s="20" t="str">
        <f>IF($C371="B",VLOOKUP($A371,Bat!$A$4:$BF$2320,T$1,FALSE),VLOOKUP($A371,Pit!$A$4:$BA$1686,T$2,FALSE))</f>
        <v>$220k</v>
      </c>
      <c r="U371" s="17" t="str">
        <f>VLOOKUP(IF($C371="B",VLOOKUP($A371,Bat!$A$4:$AU$2320,U$1,FALSE),VLOOKUP($A371,Pit!$A$4:$BE$1686,U$2,FALSE)),COND!$A$35:$B$41,2,FALSE)</f>
        <v>??</v>
      </c>
      <c r="V371" s="21">
        <f>IF($C371="B",VLOOKUP($A371,Bat!$A$4:$AT$2284,46,FALSE),VLOOKUP($A371,Pit!$A$4:$BD$1664,56,FALSE))</f>
        <v>52</v>
      </c>
      <c r="W371" s="16">
        <f t="shared" si="27"/>
        <v>999</v>
      </c>
      <c r="X371" s="16"/>
      <c r="Y371" s="22">
        <f t="shared" si="28"/>
        <v>802</v>
      </c>
      <c r="Z371" s="16">
        <f>IFERROR(VLOOKUP($D371,Results37!$F$3:$L$1396,Z$1,FALSE),"")</f>
        <v>367</v>
      </c>
      <c r="AA371" s="47">
        <f>IF(ISERROR(VLOOKUP(D371,Results37!$F$3:$O$399,AA$1,FALSE)),"",IF(VLOOKUP(D371,Results37!$F$3:$O$399,AA$1+1,FALSE)=1,"S"&amp;VLOOKUP(D371,Results37!$F$3:$O$399,AA$1,FALSE),VLOOKUP(D371,Results37!$F$3:$O$399,AA$1,FALSE)))</f>
        <v>14</v>
      </c>
      <c r="AB371" s="16">
        <f>IFERROR(VLOOKUP($D371,Results37!$F$3:$L$1396,AB$1,FALSE),"")</f>
        <v>23</v>
      </c>
      <c r="AC371" s="16" t="str">
        <f>IFERROR(VLOOKUP($D371,Results37!$F$3:$L$1396,AC$1,FALSE),"")</f>
        <v>Hartford Harpoon</v>
      </c>
      <c r="AD371" s="16" t="str">
        <f t="shared" si="29"/>
        <v/>
      </c>
      <c r="AE371" s="20" t="str">
        <f>IF(ISERROR(VLOOKUP($AC371&amp;"-"&amp;$F371&amp;" "&amp;G371,Bonuses!$B$1:$G$1006,4,FALSE)),"",INT(VLOOKUP($AC371&amp;"-"&amp;$F371&amp;" "&amp;$G371,Bonuses!$B$1:$G$1006,4,FALSE)))</f>
        <v/>
      </c>
      <c r="AF371" s="16" t="str">
        <f>IF(ISERROR(VLOOKUP($AC371&amp;"-"&amp;$F371,Bonuses!$B$1:$G$1006,5,FALSE)),"",IF(VLOOKUP($AC371&amp;"-"&amp;$F371,Bonuses!$B$1:$G$1006,5,FALSE)="","",VLOOKUP($AC371&amp;"-"&amp;$F371,Bonuses!$B$1:$G$1006,6,FALSE)&amp;" yrs, "&amp;VLOOKUP($AC371&amp;"-"&amp;$F371,Bonuses!$B$1:$G$1006,5,FALSE)))</f>
        <v/>
      </c>
    </row>
    <row r="372" spans="1:32" s="21" customFormat="1" x14ac:dyDescent="0.25">
      <c r="A372" s="21" t="s">
        <v>2027</v>
      </c>
      <c r="B372" s="21">
        <f t="shared" si="25"/>
        <v>1</v>
      </c>
      <c r="C372" s="21" t="str">
        <f t="shared" si="26"/>
        <v>B</v>
      </c>
      <c r="D372" s="17">
        <f>IF($C372="B",VLOOKUP($A372,Bat!$A$4:$BF$2320,D$1,FALSE),VLOOKUP($A372,Pit!$A$4:$BA$1686,D$2,FALSE))</f>
        <v>9250</v>
      </c>
      <c r="E372" s="16" t="str">
        <f>IF($C372="B",VLOOKUP($A372,Bat!$A$4:$BF$2320,E$1,FALSE),VLOOKUP($A372,Pit!$A$4:$BA$1686,E$2,FALSE))</f>
        <v>RF</v>
      </c>
      <c r="F372" s="16" t="str">
        <f>IF($C372="B",VLOOKUP($A372,Bat!$A$4:$BF$2320,F$1,FALSE),VLOOKUP($A372,Pit!$A$4:$BA$1686,F$2,FALSE))</f>
        <v>Robert</v>
      </c>
      <c r="G372" s="16" t="str">
        <f>IF($C372="B",VLOOKUP($A372,Bat!$A$4:$BF$2320,G$1,FALSE),VLOOKUP($A372,Pit!$A$4:$BA$1686,G$2,FALSE))</f>
        <v>MacDougal</v>
      </c>
      <c r="H372" s="16">
        <f>IF($C372="B",VLOOKUP($A372,Bat!$A$4:$BF$2320,H$1,FALSE),VLOOKUP($A372,Pit!$A$4:$BA$1686,H$2,FALSE))</f>
        <v>21</v>
      </c>
      <c r="I372" s="16" t="str">
        <f>IF($C372="B",VLOOKUP($A372,Bat!$A$4:$BF$2320,I$1,FALSE),VLOOKUP($A372,Pit!$A$4:$BA$1686,I$2,FALSE))</f>
        <v>R</v>
      </c>
      <c r="J372" s="16" t="str">
        <f>IF($C372="B",VLOOKUP($A372,Bat!$A$4:$BF$2320,J$1,FALSE),VLOOKUP($A372,Pit!$A$4:$BA$1686,J$2,FALSE))</f>
        <v>R</v>
      </c>
      <c r="K372" s="16" t="str">
        <f>IF($C372="B",VLOOKUP($A372,Bat!$A$4:$BF$2320,K$1,FALSE),VLOOKUP($A372,Pit!$A$4:$BA$1686,K$2,FALSE))</f>
        <v>Normal</v>
      </c>
      <c r="L372" s="17" t="str">
        <f>IF($C372="B",VLOOKUP($A372,Bat!$A$4:$BF$2320,L$1,FALSE),VLOOKUP($A372,Pit!$A$4:$BA$1686,L$2,FALSE))</f>
        <v>High</v>
      </c>
      <c r="M372" s="16">
        <f>IF($C372="B",VLOOKUP($A372,Bat!$A$4:$BF$2320,M$1,FALSE),VLOOKUP($A372,Pit!$A$4:$BA$1686,M$2,FALSE))</f>
        <v>4</v>
      </c>
      <c r="N372" s="16">
        <f>IF($C372="B",VLOOKUP($A372,Bat!$A$4:$BF$2320,N$1,FALSE),VLOOKUP($A372,Pit!$A$4:$BA$1686,N$2,FALSE))</f>
        <v>3</v>
      </c>
      <c r="O372" s="16">
        <f>IF($C372="B",VLOOKUP($A372,Bat!$A$4:$BF$2320,O$1,FALSE),VLOOKUP($A372,Pit!$A$4:$BA$1686,O$2,FALSE))</f>
        <v>1</v>
      </c>
      <c r="P372" s="16">
        <f>IF($C372="B",VLOOKUP($A372,Bat!$A$4:$BF$2320,P$1,FALSE),VLOOKUP($A372,Pit!$A$4:$BA$1686,P$2,FALSE))</f>
        <v>5</v>
      </c>
      <c r="Q372" s="17">
        <f>IF($C372="B",VLOOKUP($A372,Bat!$A$4:$BF$2320,Q$1,FALSE),VLOOKUP($A372,Pit!$A$4:$BA$1686,Q$2,FALSE))</f>
        <v>5</v>
      </c>
      <c r="R372" s="18">
        <f>IF($C372="B",VLOOKUP($A372,Bat!$A$4:$BF$2320,R$1,FALSE),VLOOKUP($A372,Pit!$A$4:$BA$1686,R$2,FALSE))</f>
        <v>5.6479345205153404</v>
      </c>
      <c r="S372" s="19">
        <f>IF($C372="B",VLOOKUP($A372,Bat!$A$4:$BF$2320,S$1,FALSE),VLOOKUP($A372,Pit!$A$4:$BA$1686,S$2,FALSE))</f>
        <v>1.2199201996551048</v>
      </c>
      <c r="T372" s="20" t="str">
        <f>IF($C372="B",VLOOKUP($A372,Bat!$A$4:$BF$2320,T$1,FALSE),VLOOKUP($A372,Pit!$A$4:$BA$1686,T$2,FALSE))</f>
        <v>$1.6m</v>
      </c>
      <c r="U372" s="17" t="str">
        <f>VLOOKUP(IF($C372="B",VLOOKUP($A372,Bat!$A$4:$AU$2320,U$1,FALSE),VLOOKUP($A372,Pit!$A$4:$BE$1686,U$2,FALSE)),COND!$A$35:$B$41,2,FALSE)</f>
        <v>??</v>
      </c>
      <c r="V372" s="21">
        <f>IF($C372="B",VLOOKUP($A372,Bat!$A$4:$AT$2284,46,FALSE),VLOOKUP($A372,Pit!$A$4:$BD$1664,56,FALSE))</f>
        <v>90</v>
      </c>
      <c r="W372" s="16">
        <f t="shared" si="27"/>
        <v>999</v>
      </c>
      <c r="X372" s="16"/>
      <c r="Y372" s="22">
        <f t="shared" si="28"/>
        <v>237</v>
      </c>
      <c r="Z372" s="16">
        <f>IFERROR(VLOOKUP($D372,Results37!$F$3:$L$1396,Z$1,FALSE),"")</f>
        <v>368</v>
      </c>
      <c r="AA372" s="47">
        <f>IF(ISERROR(VLOOKUP(D372,Results37!$F$3:$O$399,AA$1,FALSE)),"",IF(VLOOKUP(D372,Results37!$F$3:$O$399,AA$1+1,FALSE)=1,"S"&amp;VLOOKUP(D372,Results37!$F$3:$O$399,AA$1,FALSE),VLOOKUP(D372,Results37!$F$3:$O$399,AA$1,FALSE)))</f>
        <v>14</v>
      </c>
      <c r="AB372" s="16">
        <f>IFERROR(VLOOKUP($D372,Results37!$F$3:$L$1396,AB$1,FALSE),"")</f>
        <v>24</v>
      </c>
      <c r="AC372" s="16" t="str">
        <f>IFERROR(VLOOKUP($D372,Results37!$F$3:$L$1396,AC$1,FALSE),"")</f>
        <v>Aurora Borealis</v>
      </c>
      <c r="AD372" s="16" t="str">
        <f t="shared" si="29"/>
        <v/>
      </c>
      <c r="AE372" s="20" t="str">
        <f>IF(ISERROR(VLOOKUP($AC372&amp;"-"&amp;$F372&amp;" "&amp;G372,Bonuses!$B$1:$G$1006,4,FALSE)),"",INT(VLOOKUP($AC372&amp;"-"&amp;$F372&amp;" "&amp;$G372,Bonuses!$B$1:$G$1006,4,FALSE)))</f>
        <v/>
      </c>
      <c r="AF372" s="16" t="str">
        <f>IF(ISERROR(VLOOKUP($AC372&amp;"-"&amp;$F372,Bonuses!$B$1:$G$1006,5,FALSE)),"",IF(VLOOKUP($AC372&amp;"-"&amp;$F372,Bonuses!$B$1:$G$1006,5,FALSE)="","",VLOOKUP($AC372&amp;"-"&amp;$F372,Bonuses!$B$1:$G$1006,6,FALSE)&amp;" yrs, "&amp;VLOOKUP($AC372&amp;"-"&amp;$F372,Bonuses!$B$1:$G$1006,5,FALSE)))</f>
        <v/>
      </c>
    </row>
    <row r="373" spans="1:32" s="21" customFormat="1" x14ac:dyDescent="0.25">
      <c r="A373" s="21" t="s">
        <v>2438</v>
      </c>
      <c r="B373" s="21">
        <f t="shared" si="25"/>
        <v>1</v>
      </c>
      <c r="C373" s="21" t="str">
        <f t="shared" si="26"/>
        <v>P</v>
      </c>
      <c r="D373" s="17">
        <f>IF($C373="B",VLOOKUP($A373,Bat!$A$4:$BF$2320,D$1,FALSE),VLOOKUP($A373,Pit!$A$4:$BA$1686,D$2,FALSE))</f>
        <v>9401</v>
      </c>
      <c r="E373" s="16" t="str">
        <f>IF($C373="B",VLOOKUP($A373,Bat!$A$4:$BF$2320,E$1,FALSE),VLOOKUP($A373,Pit!$A$4:$BA$1686,E$2,FALSE))</f>
        <v>RP</v>
      </c>
      <c r="F373" s="16" t="str">
        <f>IF($C373="B",VLOOKUP($A373,Bat!$A$4:$BF$2320,F$1,FALSE),VLOOKUP($A373,Pit!$A$4:$BA$1686,F$2,FALSE))</f>
        <v>Juan</v>
      </c>
      <c r="G373" s="16" t="str">
        <f>IF($C373="B",VLOOKUP($A373,Bat!$A$4:$BF$2320,G$1,FALSE),VLOOKUP($A373,Pit!$A$4:$BA$1686,G$2,FALSE))</f>
        <v>Rodríguez</v>
      </c>
      <c r="H373" s="16">
        <f>IF($C373="B",VLOOKUP($A373,Bat!$A$4:$BF$2320,H$1,FALSE),VLOOKUP($A373,Pit!$A$4:$BA$1686,H$2,FALSE))</f>
        <v>23</v>
      </c>
      <c r="I373" s="16" t="str">
        <f>IF($C373="B",VLOOKUP($A373,Bat!$A$4:$BF$2320,I$1,FALSE),VLOOKUP($A373,Pit!$A$4:$BA$1686,I$2,FALSE))</f>
        <v>L</v>
      </c>
      <c r="J373" s="16" t="str">
        <f>IF($C373="B",VLOOKUP($A373,Bat!$A$4:$BF$2320,J$1,FALSE),VLOOKUP($A373,Pit!$A$4:$BA$1686,J$2,FALSE))</f>
        <v>L</v>
      </c>
      <c r="K373" s="16" t="str">
        <f>IF($C373="B",VLOOKUP($A373,Bat!$A$4:$BF$2320,K$1,FALSE),VLOOKUP($A373,Pit!$A$4:$BA$1686,K$2,FALSE))</f>
        <v>Normal</v>
      </c>
      <c r="L373" s="17" t="str">
        <f>IF($C373="B",VLOOKUP($A373,Bat!$A$4:$BF$2320,L$1,FALSE),VLOOKUP($A373,Pit!$A$4:$BA$1686,L$2,FALSE))</f>
        <v>High</v>
      </c>
      <c r="M373" s="16">
        <f>IF($C373="B",VLOOKUP($A373,Bat!$A$4:$BF$2320,M$1,FALSE),VLOOKUP($A373,Pit!$A$4:$BA$1686,M$2,FALSE))</f>
        <v>3</v>
      </c>
      <c r="N373" s="16">
        <f>IF($C373="B",VLOOKUP($A373,Bat!$A$4:$BF$2320,N$1,FALSE),VLOOKUP($A373,Pit!$A$4:$BA$1686,N$2,FALSE))</f>
        <v>2</v>
      </c>
      <c r="O373" s="16">
        <f>IF($C373="B",VLOOKUP($A373,Bat!$A$4:$BF$2320,O$1,FALSE),VLOOKUP($A373,Pit!$A$4:$BA$1686,O$2,FALSE))</f>
        <v>4</v>
      </c>
      <c r="P373" s="16" t="str">
        <f>IF($C373="B",VLOOKUP($A373,Bat!$A$4:$BF$2320,P$1,FALSE),VLOOKUP($A373,Pit!$A$4:$BA$1686,P$2,FALSE))</f>
        <v>87-89 Mph</v>
      </c>
      <c r="Q373" s="17">
        <f>IF($C373="B",VLOOKUP($A373,Bat!$A$4:$BF$2320,Q$1,FALSE),VLOOKUP($A373,Pit!$A$4:$BA$1686,Q$2,FALSE))</f>
        <v>10</v>
      </c>
      <c r="R373" s="18">
        <f>IF($C373="B",VLOOKUP($A373,Bat!$A$4:$BF$2320,R$1,FALSE),VLOOKUP($A373,Pit!$A$4:$BA$1686,R$2,FALSE))</f>
        <v>14.501923401409293</v>
      </c>
      <c r="S373" s="19">
        <f>IF($C373="B",VLOOKUP($A373,Bat!$A$4:$BF$2320,S$1,FALSE),VLOOKUP($A373,Pit!$A$4:$BA$1686,S$2,FALSE))</f>
        <v>0.21644110928374444</v>
      </c>
      <c r="T373" s="20" t="str">
        <f>IF($C373="B",VLOOKUP($A373,Bat!$A$4:$BF$2320,T$1,FALSE),VLOOKUP($A373,Pit!$A$4:$BA$1686,T$2,FALSE))</f>
        <v>Impossible</v>
      </c>
      <c r="U373" s="17" t="str">
        <f>VLOOKUP(IF($C373="B",VLOOKUP($A373,Bat!$A$4:$AU$2320,U$1,FALSE),VLOOKUP($A373,Pit!$A$4:$BE$1686,U$2,FALSE)),COND!$A$35:$B$41,2,FALSE)</f>
        <v>??</v>
      </c>
      <c r="V373" s="21">
        <f>IF($C373="B",VLOOKUP($A373,Bat!$A$4:$AT$2284,46,FALSE),VLOOKUP($A373,Pit!$A$4:$BD$1664,56,FALSE))</f>
        <v>401</v>
      </c>
      <c r="W373" s="16">
        <f t="shared" si="27"/>
        <v>999</v>
      </c>
      <c r="X373" s="16"/>
      <c r="Y373" s="22">
        <f t="shared" si="28"/>
        <v>595</v>
      </c>
      <c r="Z373" s="16">
        <f>IFERROR(VLOOKUP($D373,Results37!$F$3:$L$1396,Z$1,FALSE),"")</f>
        <v>369</v>
      </c>
      <c r="AA373" s="47">
        <f>IF(ISERROR(VLOOKUP(D373,Results37!$F$3:$O$399,AA$1,FALSE)),"",IF(VLOOKUP(D373,Results37!$F$3:$O$399,AA$1+1,FALSE)=1,"S"&amp;VLOOKUP(D373,Results37!$F$3:$O$399,AA$1,FALSE),VLOOKUP(D373,Results37!$F$3:$O$399,AA$1,FALSE)))</f>
        <v>14</v>
      </c>
      <c r="AB373" s="16">
        <f>IFERROR(VLOOKUP($D373,Results37!$F$3:$L$1396,AB$1,FALSE),"")</f>
        <v>25</v>
      </c>
      <c r="AC373" s="16" t="str">
        <f>IFERROR(VLOOKUP($D373,Results37!$F$3:$L$1396,AC$1,FALSE),"")</f>
        <v>Shin Seiki Evas</v>
      </c>
      <c r="AD373" s="16" t="str">
        <f t="shared" si="29"/>
        <v/>
      </c>
      <c r="AE373" s="20" t="str">
        <f>IF(ISERROR(VLOOKUP($AC373&amp;"-"&amp;$F373&amp;" "&amp;G373,Bonuses!$B$1:$G$1006,4,FALSE)),"",INT(VLOOKUP($AC373&amp;"-"&amp;$F373&amp;" "&amp;$G373,Bonuses!$B$1:$G$1006,4,FALSE)))</f>
        <v/>
      </c>
      <c r="AF373" s="16" t="str">
        <f>IF(ISERROR(VLOOKUP($AC373&amp;"-"&amp;$F373,Bonuses!$B$1:$G$1006,5,FALSE)),"",IF(VLOOKUP($AC373&amp;"-"&amp;$F373,Bonuses!$B$1:$G$1006,5,FALSE)="","",VLOOKUP($AC373&amp;"-"&amp;$F373,Bonuses!$B$1:$G$1006,6,FALSE)&amp;" yrs, "&amp;VLOOKUP($AC373&amp;"-"&amp;$F373,Bonuses!$B$1:$G$1006,5,FALSE)))</f>
        <v/>
      </c>
    </row>
    <row r="374" spans="1:32" s="21" customFormat="1" x14ac:dyDescent="0.25">
      <c r="A374" s="21" t="s">
        <v>2692</v>
      </c>
      <c r="B374" s="21">
        <f t="shared" si="25"/>
        <v>1</v>
      </c>
      <c r="C374" s="21" t="str">
        <f t="shared" si="26"/>
        <v>P</v>
      </c>
      <c r="D374" s="17">
        <f>IF($C374="B",VLOOKUP($A374,Bat!$A$4:$BF$2320,D$1,FALSE),VLOOKUP($A374,Pit!$A$4:$BA$1686,D$2,FALSE))</f>
        <v>1375</v>
      </c>
      <c r="E374" s="16" t="str">
        <f>IF($C374="B",VLOOKUP($A374,Bat!$A$4:$BF$2320,E$1,FALSE),VLOOKUP($A374,Pit!$A$4:$BA$1686,E$2,FALSE))</f>
        <v>SP</v>
      </c>
      <c r="F374" s="16" t="str">
        <f>IF($C374="B",VLOOKUP($A374,Bat!$A$4:$BF$2320,F$1,FALSE),VLOOKUP($A374,Pit!$A$4:$BA$1686,F$2,FALSE))</f>
        <v>Bill</v>
      </c>
      <c r="G374" s="16" t="str">
        <f>IF($C374="B",VLOOKUP($A374,Bat!$A$4:$BF$2320,G$1,FALSE),VLOOKUP($A374,Pit!$A$4:$BA$1686,G$2,FALSE))</f>
        <v>Smith</v>
      </c>
      <c r="H374" s="16">
        <f>IF($C374="B",VLOOKUP($A374,Bat!$A$4:$BF$2320,H$1,FALSE),VLOOKUP($A374,Pit!$A$4:$BA$1686,H$2,FALSE))</f>
        <v>18</v>
      </c>
      <c r="I374" s="16" t="str">
        <f>IF($C374="B",VLOOKUP($A374,Bat!$A$4:$BF$2320,I$1,FALSE),VLOOKUP($A374,Pit!$A$4:$BA$1686,I$2,FALSE))</f>
        <v>R</v>
      </c>
      <c r="J374" s="16" t="str">
        <f>IF($C374="B",VLOOKUP($A374,Bat!$A$4:$BF$2320,J$1,FALSE),VLOOKUP($A374,Pit!$A$4:$BA$1686,J$2,FALSE))</f>
        <v>R</v>
      </c>
      <c r="K374" s="16" t="str">
        <f>IF($C374="B",VLOOKUP($A374,Bat!$A$4:$BF$2320,K$1,FALSE),VLOOKUP($A374,Pit!$A$4:$BA$1686,K$2,FALSE))</f>
        <v>Low</v>
      </c>
      <c r="L374" s="17" t="str">
        <f>IF($C374="B",VLOOKUP($A374,Bat!$A$4:$BF$2320,L$1,FALSE),VLOOKUP($A374,Pit!$A$4:$BA$1686,L$2,FALSE))</f>
        <v>Normal</v>
      </c>
      <c r="M374" s="16">
        <f>IF($C374="B",VLOOKUP($A374,Bat!$A$4:$BF$2320,M$1,FALSE),VLOOKUP($A374,Pit!$A$4:$BA$1686,M$2,FALSE))</f>
        <v>4</v>
      </c>
      <c r="N374" s="16">
        <f>IF($C374="B",VLOOKUP($A374,Bat!$A$4:$BF$2320,N$1,FALSE),VLOOKUP($A374,Pit!$A$4:$BA$1686,N$2,FALSE))</f>
        <v>3</v>
      </c>
      <c r="O374" s="16">
        <f>IF($C374="B",VLOOKUP($A374,Bat!$A$4:$BF$2320,O$1,FALSE),VLOOKUP($A374,Pit!$A$4:$BA$1686,O$2,FALSE))</f>
        <v>1</v>
      </c>
      <c r="P374" s="16" t="str">
        <f>IF($C374="B",VLOOKUP($A374,Bat!$A$4:$BF$2320,P$1,FALSE),VLOOKUP($A374,Pit!$A$4:$BA$1686,P$2,FALSE))</f>
        <v>86-88 Mph</v>
      </c>
      <c r="Q374" s="17">
        <f>IF($C374="B",VLOOKUP($A374,Bat!$A$4:$BF$2320,Q$1,FALSE),VLOOKUP($A374,Pit!$A$4:$BA$1686,Q$2,FALSE))</f>
        <v>8</v>
      </c>
      <c r="R374" s="18">
        <f>IF($C374="B",VLOOKUP($A374,Bat!$A$4:$BF$2320,R$1,FALSE),VLOOKUP($A374,Pit!$A$4:$BA$1686,R$2,FALSE))</f>
        <v>8.9026104848928647</v>
      </c>
      <c r="S374" s="19">
        <f>IF($C374="B",VLOOKUP($A374,Bat!$A$4:$BF$2320,S$1,FALSE),VLOOKUP($A374,Pit!$A$4:$BA$1686,S$2,FALSE))</f>
        <v>-0.27545878331719381</v>
      </c>
      <c r="T374" s="20" t="str">
        <f>IF($C374="B",VLOOKUP($A374,Bat!$A$4:$BF$2320,T$1,FALSE),VLOOKUP($A374,Pit!$A$4:$BA$1686,T$2,FALSE))</f>
        <v>$200k</v>
      </c>
      <c r="U374" s="17" t="str">
        <f>VLOOKUP(IF($C374="B",VLOOKUP($A374,Bat!$A$4:$AU$2320,U$1,FALSE),VLOOKUP($A374,Pit!$A$4:$BE$1686,U$2,FALSE)),COND!$A$35:$B$41,2,FALSE)</f>
        <v>??</v>
      </c>
      <c r="V374" s="21">
        <f>IF($C374="B",VLOOKUP($A374,Bat!$A$4:$AT$2284,46,FALSE),VLOOKUP($A374,Pit!$A$4:$BD$1664,56,FALSE))</f>
        <v>266</v>
      </c>
      <c r="W374" s="16">
        <f t="shared" si="27"/>
        <v>999</v>
      </c>
      <c r="X374" s="16"/>
      <c r="Y374" s="22">
        <f t="shared" si="28"/>
        <v>901</v>
      </c>
      <c r="Z374" s="16">
        <f>IFERROR(VLOOKUP($D374,Results37!$F$3:$L$1396,Z$1,FALSE),"")</f>
        <v>370</v>
      </c>
      <c r="AA374" s="47">
        <f>IF(ISERROR(VLOOKUP(D374,Results37!$F$3:$O$399,AA$1,FALSE)),"",IF(VLOOKUP(D374,Results37!$F$3:$O$399,AA$1+1,FALSE)=1,"S"&amp;VLOOKUP(D374,Results37!$F$3:$O$399,AA$1,FALSE),VLOOKUP(D374,Results37!$F$3:$O$399,AA$1,FALSE)))</f>
        <v>14</v>
      </c>
      <c r="AB374" s="16">
        <f>IFERROR(VLOOKUP($D374,Results37!$F$3:$L$1396,AB$1,FALSE),"")</f>
        <v>26</v>
      </c>
      <c r="AC374" s="16" t="str">
        <f>IFERROR(VLOOKUP($D374,Results37!$F$3:$L$1396,AC$1,FALSE),"")</f>
        <v>Okinawa Shisa</v>
      </c>
      <c r="AD374" s="16" t="str">
        <f t="shared" si="29"/>
        <v/>
      </c>
      <c r="AE374" s="20" t="str">
        <f>IF(ISERROR(VLOOKUP($AC374&amp;"-"&amp;$F374&amp;" "&amp;G374,Bonuses!$B$1:$G$1006,4,FALSE)),"",INT(VLOOKUP($AC374&amp;"-"&amp;$F374&amp;" "&amp;$G374,Bonuses!$B$1:$G$1006,4,FALSE)))</f>
        <v/>
      </c>
      <c r="AF374" s="16" t="str">
        <f>IF(ISERROR(VLOOKUP($AC374&amp;"-"&amp;$F374,Bonuses!$B$1:$G$1006,5,FALSE)),"",IF(VLOOKUP($AC374&amp;"-"&amp;$F374,Bonuses!$B$1:$G$1006,5,FALSE)="","",VLOOKUP($AC374&amp;"-"&amp;$F374,Bonuses!$B$1:$G$1006,6,FALSE)&amp;" yrs, "&amp;VLOOKUP($AC374&amp;"-"&amp;$F374,Bonuses!$B$1:$G$1006,5,FALSE)))</f>
        <v/>
      </c>
    </row>
    <row r="375" spans="1:32" s="21" customFormat="1" x14ac:dyDescent="0.25">
      <c r="A375" s="21" t="s">
        <v>2382</v>
      </c>
      <c r="B375" s="21">
        <f t="shared" si="25"/>
        <v>1</v>
      </c>
      <c r="C375" s="21" t="str">
        <f t="shared" si="26"/>
        <v>P</v>
      </c>
      <c r="D375" s="17">
        <f>IF($C375="B",VLOOKUP($A375,Bat!$A$4:$BF$2320,D$1,FALSE),VLOOKUP($A375,Pit!$A$4:$BA$1686,D$2,FALSE))</f>
        <v>6943</v>
      </c>
      <c r="E375" s="16" t="str">
        <f>IF($C375="B",VLOOKUP($A375,Bat!$A$4:$BF$2320,E$1,FALSE),VLOOKUP($A375,Pit!$A$4:$BA$1686,E$2,FALSE))</f>
        <v>RP</v>
      </c>
      <c r="F375" s="16" t="str">
        <f>IF($C375="B",VLOOKUP($A375,Bat!$A$4:$BF$2320,F$1,FALSE),VLOOKUP($A375,Pit!$A$4:$BA$1686,F$2,FALSE))</f>
        <v>Ron</v>
      </c>
      <c r="G375" s="16" t="str">
        <f>IF($C375="B",VLOOKUP($A375,Bat!$A$4:$BF$2320,G$1,FALSE),VLOOKUP($A375,Pit!$A$4:$BA$1686,G$2,FALSE))</f>
        <v>Johnson</v>
      </c>
      <c r="H375" s="16">
        <f>IF($C375="B",VLOOKUP($A375,Bat!$A$4:$BF$2320,H$1,FALSE),VLOOKUP($A375,Pit!$A$4:$BA$1686,H$2,FALSE))</f>
        <v>18</v>
      </c>
      <c r="I375" s="16" t="str">
        <f>IF($C375="B",VLOOKUP($A375,Bat!$A$4:$BF$2320,I$1,FALSE),VLOOKUP($A375,Pit!$A$4:$BA$1686,I$2,FALSE))</f>
        <v>R</v>
      </c>
      <c r="J375" s="16" t="str">
        <f>IF($C375="B",VLOOKUP($A375,Bat!$A$4:$BF$2320,J$1,FALSE),VLOOKUP($A375,Pit!$A$4:$BA$1686,J$2,FALSE))</f>
        <v>R</v>
      </c>
      <c r="K375" s="16" t="str">
        <f>IF($C375="B",VLOOKUP($A375,Bat!$A$4:$BF$2320,K$1,FALSE),VLOOKUP($A375,Pit!$A$4:$BA$1686,K$2,FALSE))</f>
        <v>Low</v>
      </c>
      <c r="L375" s="17" t="str">
        <f>IF($C375="B",VLOOKUP($A375,Bat!$A$4:$BF$2320,L$1,FALSE),VLOOKUP($A375,Pit!$A$4:$BA$1686,L$2,FALSE))</f>
        <v>Normal</v>
      </c>
      <c r="M375" s="16">
        <f>IF($C375="B",VLOOKUP($A375,Bat!$A$4:$BF$2320,M$1,FALSE),VLOOKUP($A375,Pit!$A$4:$BA$1686,M$2,FALSE))</f>
        <v>8</v>
      </c>
      <c r="N375" s="16">
        <f>IF($C375="B",VLOOKUP($A375,Bat!$A$4:$BF$2320,N$1,FALSE),VLOOKUP($A375,Pit!$A$4:$BA$1686,N$2,FALSE))</f>
        <v>3</v>
      </c>
      <c r="O375" s="16">
        <f>IF($C375="B",VLOOKUP($A375,Bat!$A$4:$BF$2320,O$1,FALSE),VLOOKUP($A375,Pit!$A$4:$BA$1686,O$2,FALSE))</f>
        <v>1</v>
      </c>
      <c r="P375" s="16" t="str">
        <f>IF($C375="B",VLOOKUP($A375,Bat!$A$4:$BF$2320,P$1,FALSE),VLOOKUP($A375,Pit!$A$4:$BA$1686,P$2,FALSE))</f>
        <v>88-90 Mph</v>
      </c>
      <c r="Q375" s="17">
        <f>IF($C375="B",VLOOKUP($A375,Bat!$A$4:$BF$2320,Q$1,FALSE),VLOOKUP($A375,Pit!$A$4:$BA$1686,Q$2,FALSE))</f>
        <v>2</v>
      </c>
      <c r="R375" s="18">
        <f>IF($C375="B",VLOOKUP($A375,Bat!$A$4:$BF$2320,R$1,FALSE),VLOOKUP($A375,Pit!$A$4:$BA$1686,R$2,FALSE))</f>
        <v>22.255769121468337</v>
      </c>
      <c r="S375" s="19">
        <f>IF($C375="B",VLOOKUP($A375,Bat!$A$4:$BF$2320,S$1,FALSE),VLOOKUP($A375,Pit!$A$4:$BA$1686,S$2,FALSE))</f>
        <v>0.89761680598229809</v>
      </c>
      <c r="T375" s="20" t="str">
        <f>IF($C375="B",VLOOKUP($A375,Bat!$A$4:$BF$2320,T$1,FALSE),VLOOKUP($A375,Pit!$A$4:$BA$1686,T$2,FALSE))</f>
        <v>$2.4m</v>
      </c>
      <c r="U375" s="17" t="str">
        <f>VLOOKUP(IF($C375="B",VLOOKUP($A375,Bat!$A$4:$AU$2320,U$1,FALSE),VLOOKUP($A375,Pit!$A$4:$BE$1686,U$2,FALSE)),COND!$A$35:$B$41,2,FALSE)</f>
        <v>??</v>
      </c>
      <c r="V375" s="21">
        <f>IF($C375="B",VLOOKUP($A375,Bat!$A$4:$AT$2284,46,FALSE),VLOOKUP($A375,Pit!$A$4:$BD$1664,56,FALSE))</f>
        <v>176</v>
      </c>
      <c r="W375" s="16">
        <f t="shared" si="27"/>
        <v>999</v>
      </c>
      <c r="X375" s="16"/>
      <c r="Y375" s="22">
        <f t="shared" si="28"/>
        <v>324</v>
      </c>
      <c r="Z375" s="16">
        <f>IFERROR(VLOOKUP($D375,Results37!$F$3:$L$1396,Z$1,FALSE),"")</f>
        <v>371</v>
      </c>
      <c r="AA375" s="47">
        <f>IF(ISERROR(VLOOKUP(D375,Results37!$F$3:$O$399,AA$1,FALSE)),"",IF(VLOOKUP(D375,Results37!$F$3:$O$399,AA$1+1,FALSE)=1,"S"&amp;VLOOKUP(D375,Results37!$F$3:$O$399,AA$1,FALSE),VLOOKUP(D375,Results37!$F$3:$O$399,AA$1,FALSE)))</f>
        <v>15</v>
      </c>
      <c r="AB375" s="16">
        <f>IFERROR(VLOOKUP($D375,Results37!$F$3:$L$1396,AB$1,FALSE),"")</f>
        <v>1</v>
      </c>
      <c r="AC375" s="16" t="str">
        <f>IFERROR(VLOOKUP($D375,Results37!$F$3:$L$1396,AC$1,FALSE),"")</f>
        <v>Yuma Bulldozers</v>
      </c>
      <c r="AD375" s="16" t="str">
        <f t="shared" si="29"/>
        <v/>
      </c>
      <c r="AE375" s="20" t="str">
        <f>IF(ISERROR(VLOOKUP($AC375&amp;"-"&amp;$F375&amp;" "&amp;G375,Bonuses!$B$1:$G$1006,4,FALSE)),"",INT(VLOOKUP($AC375&amp;"-"&amp;$F375&amp;" "&amp;$G375,Bonuses!$B$1:$G$1006,4,FALSE)))</f>
        <v/>
      </c>
      <c r="AF375" s="16" t="str">
        <f>IF(ISERROR(VLOOKUP($AC375&amp;"-"&amp;$F375,Bonuses!$B$1:$G$1006,5,FALSE)),"",IF(VLOOKUP($AC375&amp;"-"&amp;$F375,Bonuses!$B$1:$G$1006,5,FALSE)="","",VLOOKUP($AC375&amp;"-"&amp;$F375,Bonuses!$B$1:$G$1006,6,FALSE)&amp;" yrs, "&amp;VLOOKUP($AC375&amp;"-"&amp;$F375,Bonuses!$B$1:$G$1006,5,FALSE)))</f>
        <v/>
      </c>
    </row>
    <row r="376" spans="1:32" s="21" customFormat="1" x14ac:dyDescent="0.25">
      <c r="A376" s="21" t="s">
        <v>1822</v>
      </c>
      <c r="B376" s="21">
        <f t="shared" si="25"/>
        <v>1</v>
      </c>
      <c r="C376" s="21" t="str">
        <f t="shared" si="26"/>
        <v>B</v>
      </c>
      <c r="D376" s="17">
        <f>IF($C376="B",VLOOKUP($A376,Bat!$A$4:$BF$2320,D$1,FALSE),VLOOKUP($A376,Pit!$A$4:$BA$1686,D$2,FALSE))</f>
        <v>9584</v>
      </c>
      <c r="E376" s="16" t="str">
        <f>IF($C376="B",VLOOKUP($A376,Bat!$A$4:$BF$2320,E$1,FALSE),VLOOKUP($A376,Pit!$A$4:$BA$1686,E$2,FALSE))</f>
        <v>3B</v>
      </c>
      <c r="F376" s="16" t="str">
        <f>IF($C376="B",VLOOKUP($A376,Bat!$A$4:$BF$2320,F$1,FALSE),VLOOKUP($A376,Pit!$A$4:$BA$1686,F$2,FALSE))</f>
        <v>Tim</v>
      </c>
      <c r="G376" s="16" t="str">
        <f>IF($C376="B",VLOOKUP($A376,Bat!$A$4:$BF$2320,G$1,FALSE),VLOOKUP($A376,Pit!$A$4:$BA$1686,G$2,FALSE))</f>
        <v>Hamilton</v>
      </c>
      <c r="H376" s="16">
        <f>IF($C376="B",VLOOKUP($A376,Bat!$A$4:$BF$2320,H$1,FALSE),VLOOKUP($A376,Pit!$A$4:$BA$1686,H$2,FALSE))</f>
        <v>21</v>
      </c>
      <c r="I376" s="16" t="str">
        <f>IF($C376="B",VLOOKUP($A376,Bat!$A$4:$BF$2320,I$1,FALSE),VLOOKUP($A376,Pit!$A$4:$BA$1686,I$2,FALSE))</f>
        <v>L</v>
      </c>
      <c r="J376" s="16" t="str">
        <f>IF($C376="B",VLOOKUP($A376,Bat!$A$4:$BF$2320,J$1,FALSE),VLOOKUP($A376,Pit!$A$4:$BA$1686,J$2,FALSE))</f>
        <v>R</v>
      </c>
      <c r="K376" s="16" t="str">
        <f>IF($C376="B",VLOOKUP($A376,Bat!$A$4:$BF$2320,K$1,FALSE),VLOOKUP($A376,Pit!$A$4:$BA$1686,K$2,FALSE))</f>
        <v>Normal</v>
      </c>
      <c r="L376" s="17" t="str">
        <f>IF($C376="B",VLOOKUP($A376,Bat!$A$4:$BF$2320,L$1,FALSE),VLOOKUP($A376,Pit!$A$4:$BA$1686,L$2,FALSE))</f>
        <v>Normal</v>
      </c>
      <c r="M376" s="16">
        <f>IF($C376="B",VLOOKUP($A376,Bat!$A$4:$BF$2320,M$1,FALSE),VLOOKUP($A376,Pit!$A$4:$BA$1686,M$2,FALSE))</f>
        <v>5</v>
      </c>
      <c r="N376" s="16">
        <f>IF($C376="B",VLOOKUP($A376,Bat!$A$4:$BF$2320,N$1,FALSE),VLOOKUP($A376,Pit!$A$4:$BA$1686,N$2,FALSE))</f>
        <v>4</v>
      </c>
      <c r="O376" s="16">
        <f>IF($C376="B",VLOOKUP($A376,Bat!$A$4:$BF$2320,O$1,FALSE),VLOOKUP($A376,Pit!$A$4:$BA$1686,O$2,FALSE))</f>
        <v>4</v>
      </c>
      <c r="P376" s="16">
        <f>IF($C376="B",VLOOKUP($A376,Bat!$A$4:$BF$2320,P$1,FALSE),VLOOKUP($A376,Pit!$A$4:$BA$1686,P$2,FALSE))</f>
        <v>5</v>
      </c>
      <c r="Q376" s="17">
        <f>IF($C376="B",VLOOKUP($A376,Bat!$A$4:$BF$2320,Q$1,FALSE),VLOOKUP($A376,Pit!$A$4:$BA$1686,Q$2,FALSE))</f>
        <v>6</v>
      </c>
      <c r="R376" s="18">
        <f>IF($C376="B",VLOOKUP($A376,Bat!$A$4:$BF$2320,R$1,FALSE),VLOOKUP($A376,Pit!$A$4:$BA$1686,R$2,FALSE))</f>
        <v>12.629358720307042</v>
      </c>
      <c r="S376" s="19">
        <f>IF($C376="B",VLOOKUP($A376,Bat!$A$4:$BF$2320,S$1,FALSE),VLOOKUP($A376,Pit!$A$4:$BA$1686,S$2,FALSE))</f>
        <v>2.21530669082121</v>
      </c>
      <c r="T376" s="20" t="str">
        <f>IF($C376="B",VLOOKUP($A376,Bat!$A$4:$BF$2320,T$1,FALSE),VLOOKUP($A376,Pit!$A$4:$BA$1686,T$2,FALSE))</f>
        <v>$210k</v>
      </c>
      <c r="U376" s="17" t="str">
        <f>VLOOKUP(IF($C376="B",VLOOKUP($A376,Bat!$A$4:$AU$2320,U$1,FALSE),VLOOKUP($A376,Pit!$A$4:$BE$1686,U$2,FALSE)),COND!$A$35:$B$41,2,FALSE)</f>
        <v>??</v>
      </c>
      <c r="V376" s="21">
        <f>IF($C376="B",VLOOKUP($A376,Bat!$A$4:$AT$2284,46,FALSE),VLOOKUP($A376,Pit!$A$4:$BD$1664,56,FALSE))</f>
        <v>51</v>
      </c>
      <c r="W376" s="16">
        <f t="shared" si="27"/>
        <v>999</v>
      </c>
      <c r="X376" s="16"/>
      <c r="Y376" s="22">
        <f t="shared" si="28"/>
        <v>70</v>
      </c>
      <c r="Z376" s="16">
        <f>IFERROR(VLOOKUP($D376,Results37!$F$3:$L$1396,Z$1,FALSE),"")</f>
        <v>372</v>
      </c>
      <c r="AA376" s="47">
        <f>IF(ISERROR(VLOOKUP(D376,Results37!$F$3:$O$399,AA$1,FALSE)),"",IF(VLOOKUP(D376,Results37!$F$3:$O$399,AA$1+1,FALSE)=1,"S"&amp;VLOOKUP(D376,Results37!$F$3:$O$399,AA$1,FALSE),VLOOKUP(D376,Results37!$F$3:$O$399,AA$1,FALSE)))</f>
        <v>15</v>
      </c>
      <c r="AB376" s="16">
        <f>IFERROR(VLOOKUP($D376,Results37!$F$3:$L$1396,AB$1,FALSE),"")</f>
        <v>2</v>
      </c>
      <c r="AC376" s="16" t="str">
        <f>IFERROR(VLOOKUP($D376,Results37!$F$3:$L$1396,AC$1,FALSE),"")</f>
        <v>Kalamazoo Badgers</v>
      </c>
      <c r="AD376" s="16" t="str">
        <f t="shared" si="29"/>
        <v/>
      </c>
      <c r="AE376" s="20" t="str">
        <f>IF(ISERROR(VLOOKUP($AC376&amp;"-"&amp;$F376&amp;" "&amp;G376,Bonuses!$B$1:$G$1006,4,FALSE)),"",INT(VLOOKUP($AC376&amp;"-"&amp;$F376&amp;" "&amp;$G376,Bonuses!$B$1:$G$1006,4,FALSE)))</f>
        <v/>
      </c>
      <c r="AF376" s="16" t="str">
        <f>IF(ISERROR(VLOOKUP($AC376&amp;"-"&amp;$F376,Bonuses!$B$1:$G$1006,5,FALSE)),"",IF(VLOOKUP($AC376&amp;"-"&amp;$F376,Bonuses!$B$1:$G$1006,5,FALSE)="","",VLOOKUP($AC376&amp;"-"&amp;$F376,Bonuses!$B$1:$G$1006,6,FALSE)&amp;" yrs, "&amp;VLOOKUP($AC376&amp;"-"&amp;$F376,Bonuses!$B$1:$G$1006,5,FALSE)))</f>
        <v/>
      </c>
    </row>
    <row r="377" spans="1:32" s="21" customFormat="1" x14ac:dyDescent="0.25">
      <c r="A377" s="21" t="s">
        <v>2016</v>
      </c>
      <c r="B377" s="21">
        <f t="shared" si="25"/>
        <v>1</v>
      </c>
      <c r="C377" s="21" t="str">
        <f t="shared" si="26"/>
        <v>B</v>
      </c>
      <c r="D377" s="17">
        <f>IF($C377="B",VLOOKUP($A377,Bat!$A$4:$BF$2320,D$1,FALSE),VLOOKUP($A377,Pit!$A$4:$BA$1686,D$2,FALSE))</f>
        <v>9635</v>
      </c>
      <c r="E377" s="16" t="str">
        <f>IF($C377="B",VLOOKUP($A377,Bat!$A$4:$BF$2320,E$1,FALSE),VLOOKUP($A377,Pit!$A$4:$BA$1686,E$2,FALSE))</f>
        <v>1B</v>
      </c>
      <c r="F377" s="16" t="str">
        <f>IF($C377="B",VLOOKUP($A377,Bat!$A$4:$BF$2320,F$1,FALSE),VLOOKUP($A377,Pit!$A$4:$BA$1686,F$2,FALSE))</f>
        <v>Dwayne</v>
      </c>
      <c r="G377" s="16" t="str">
        <f>IF($C377="B",VLOOKUP($A377,Bat!$A$4:$BF$2320,G$1,FALSE),VLOOKUP($A377,Pit!$A$4:$BA$1686,G$2,FALSE))</f>
        <v>Dawson</v>
      </c>
      <c r="H377" s="16">
        <f>IF($C377="B",VLOOKUP($A377,Bat!$A$4:$BF$2320,H$1,FALSE),VLOOKUP($A377,Pit!$A$4:$BA$1686,H$2,FALSE))</f>
        <v>24</v>
      </c>
      <c r="I377" s="16" t="str">
        <f>IF($C377="B",VLOOKUP($A377,Bat!$A$4:$BF$2320,I$1,FALSE),VLOOKUP($A377,Pit!$A$4:$BA$1686,I$2,FALSE))</f>
        <v>R</v>
      </c>
      <c r="J377" s="16" t="str">
        <f>IF($C377="B",VLOOKUP($A377,Bat!$A$4:$BF$2320,J$1,FALSE),VLOOKUP($A377,Pit!$A$4:$BA$1686,J$2,FALSE))</f>
        <v>R</v>
      </c>
      <c r="K377" s="16" t="str">
        <f>IF($C377="B",VLOOKUP($A377,Bat!$A$4:$BF$2320,K$1,FALSE),VLOOKUP($A377,Pit!$A$4:$BA$1686,K$2,FALSE))</f>
        <v>Low</v>
      </c>
      <c r="L377" s="17" t="str">
        <f>IF($C377="B",VLOOKUP($A377,Bat!$A$4:$BF$2320,L$1,FALSE),VLOOKUP($A377,Pit!$A$4:$BA$1686,L$2,FALSE))</f>
        <v>Normal</v>
      </c>
      <c r="M377" s="16">
        <f>IF($C377="B",VLOOKUP($A377,Bat!$A$4:$BF$2320,M$1,FALSE),VLOOKUP($A377,Pit!$A$4:$BA$1686,M$2,FALSE))</f>
        <v>2</v>
      </c>
      <c r="N377" s="16">
        <f>IF($C377="B",VLOOKUP($A377,Bat!$A$4:$BF$2320,N$1,FALSE),VLOOKUP($A377,Pit!$A$4:$BA$1686,N$2,FALSE))</f>
        <v>2</v>
      </c>
      <c r="O377" s="16">
        <f>IF($C377="B",VLOOKUP($A377,Bat!$A$4:$BF$2320,O$1,FALSE),VLOOKUP($A377,Pit!$A$4:$BA$1686,O$2,FALSE))</f>
        <v>4</v>
      </c>
      <c r="P377" s="16">
        <f>IF($C377="B",VLOOKUP($A377,Bat!$A$4:$BF$2320,P$1,FALSE),VLOOKUP($A377,Pit!$A$4:$BA$1686,P$2,FALSE))</f>
        <v>5</v>
      </c>
      <c r="Q377" s="17">
        <f>IF($C377="B",VLOOKUP($A377,Bat!$A$4:$BF$2320,Q$1,FALSE),VLOOKUP($A377,Pit!$A$4:$BA$1686,Q$2,FALSE))</f>
        <v>3</v>
      </c>
      <c r="R377" s="18">
        <f>IF($C377="B",VLOOKUP($A377,Bat!$A$4:$BF$2320,R$1,FALSE),VLOOKUP($A377,Pit!$A$4:$BA$1686,R$2,FALSE))</f>
        <v>-1.4956132327552361</v>
      </c>
      <c r="S377" s="19">
        <f>IF($C377="B",VLOOKUP($A377,Bat!$A$4:$BF$2320,S$1,FALSE),VLOOKUP($A377,Pit!$A$4:$BA$1686,S$2,FALSE))</f>
        <v>0.20141871211941439</v>
      </c>
      <c r="T377" s="20" t="str">
        <f>IF($C377="B",VLOOKUP($A377,Bat!$A$4:$BF$2320,T$1,FALSE),VLOOKUP($A377,Pit!$A$4:$BA$1686,T$2,FALSE))</f>
        <v>Slot</v>
      </c>
      <c r="U377" s="17" t="str">
        <f>VLOOKUP(IF($C377="B",VLOOKUP($A377,Bat!$A$4:$AU$2320,U$1,FALSE),VLOOKUP($A377,Pit!$A$4:$BE$1686,U$2,FALSE)),COND!$A$35:$B$41,2,FALSE)</f>
        <v>??</v>
      </c>
      <c r="V377" s="21">
        <f>IF($C377="B",VLOOKUP($A377,Bat!$A$4:$AT$2284,46,FALSE),VLOOKUP($A377,Pit!$A$4:$BD$1664,56,FALSE))</f>
        <v>997</v>
      </c>
      <c r="W377" s="16">
        <f t="shared" si="27"/>
        <v>997</v>
      </c>
      <c r="X377" s="16"/>
      <c r="Y377" s="22">
        <f t="shared" si="28"/>
        <v>605</v>
      </c>
      <c r="Z377" s="16">
        <f>IFERROR(VLOOKUP($D377,Results37!$F$3:$L$1396,Z$1,FALSE),"")</f>
        <v>373</v>
      </c>
      <c r="AA377" s="47">
        <f>IF(ISERROR(VLOOKUP(D377,Results37!$F$3:$O$399,AA$1,FALSE)),"",IF(VLOOKUP(D377,Results37!$F$3:$O$399,AA$1+1,FALSE)=1,"S"&amp;VLOOKUP(D377,Results37!$F$3:$O$399,AA$1,FALSE),VLOOKUP(D377,Results37!$F$3:$O$399,AA$1,FALSE)))</f>
        <v>15</v>
      </c>
      <c r="AB377" s="16">
        <f>IFERROR(VLOOKUP($D377,Results37!$F$3:$L$1396,AB$1,FALSE),"")</f>
        <v>3</v>
      </c>
      <c r="AC377" s="16" t="str">
        <f>IFERROR(VLOOKUP($D377,Results37!$F$3:$L$1396,AC$1,FALSE),"")</f>
        <v>San Juan Coqui</v>
      </c>
      <c r="AD377" s="16" t="str">
        <f t="shared" si="29"/>
        <v/>
      </c>
      <c r="AE377" s="20" t="str">
        <f>IF(ISERROR(VLOOKUP($AC377&amp;"-"&amp;$F377&amp;" "&amp;G377,Bonuses!$B$1:$G$1006,4,FALSE)),"",INT(VLOOKUP($AC377&amp;"-"&amp;$F377&amp;" "&amp;$G377,Bonuses!$B$1:$G$1006,4,FALSE)))</f>
        <v/>
      </c>
      <c r="AF377" s="16" t="str">
        <f>IF(ISERROR(VLOOKUP($AC377&amp;"-"&amp;$F377,Bonuses!$B$1:$G$1006,5,FALSE)),"",IF(VLOOKUP($AC377&amp;"-"&amp;$F377,Bonuses!$B$1:$G$1006,5,FALSE)="","",VLOOKUP($AC377&amp;"-"&amp;$F377,Bonuses!$B$1:$G$1006,6,FALSE)&amp;" yrs, "&amp;VLOOKUP($AC377&amp;"-"&amp;$F377,Bonuses!$B$1:$G$1006,5,FALSE)))</f>
        <v/>
      </c>
    </row>
    <row r="378" spans="1:32" s="21" customFormat="1" x14ac:dyDescent="0.25">
      <c r="A378" s="21" t="s">
        <v>2628</v>
      </c>
      <c r="B378" s="21">
        <f t="shared" si="25"/>
        <v>1</v>
      </c>
      <c r="C378" s="21" t="str">
        <f t="shared" si="26"/>
        <v>P</v>
      </c>
      <c r="D378" s="17">
        <f>IF($C378="B",VLOOKUP($A378,Bat!$A$4:$BF$2320,D$1,FALSE),VLOOKUP($A378,Pit!$A$4:$BA$1686,D$2,FALSE))</f>
        <v>7296</v>
      </c>
      <c r="E378" s="16" t="str">
        <f>IF($C378="B",VLOOKUP($A378,Bat!$A$4:$BF$2320,E$1,FALSE),VLOOKUP($A378,Pit!$A$4:$BA$1686,E$2,FALSE))</f>
        <v>RP</v>
      </c>
      <c r="F378" s="16" t="str">
        <f>IF($C378="B",VLOOKUP($A378,Bat!$A$4:$BF$2320,F$1,FALSE),VLOOKUP($A378,Pit!$A$4:$BA$1686,F$2,FALSE))</f>
        <v>Xavier</v>
      </c>
      <c r="G378" s="16" t="str">
        <f>IF($C378="B",VLOOKUP($A378,Bat!$A$4:$BF$2320,G$1,FALSE),VLOOKUP($A378,Pit!$A$4:$BA$1686,G$2,FALSE))</f>
        <v>Pérez</v>
      </c>
      <c r="H378" s="16">
        <f>IF($C378="B",VLOOKUP($A378,Bat!$A$4:$BF$2320,H$1,FALSE),VLOOKUP($A378,Pit!$A$4:$BA$1686,H$2,FALSE))</f>
        <v>18</v>
      </c>
      <c r="I378" s="16" t="str">
        <f>IF($C378="B",VLOOKUP($A378,Bat!$A$4:$BF$2320,I$1,FALSE),VLOOKUP($A378,Pit!$A$4:$BA$1686,I$2,FALSE))</f>
        <v>L</v>
      </c>
      <c r="J378" s="16" t="str">
        <f>IF($C378="B",VLOOKUP($A378,Bat!$A$4:$BF$2320,J$1,FALSE),VLOOKUP($A378,Pit!$A$4:$BA$1686,J$2,FALSE))</f>
        <v>L</v>
      </c>
      <c r="K378" s="16" t="str">
        <f>IF($C378="B",VLOOKUP($A378,Bat!$A$4:$BF$2320,K$1,FALSE),VLOOKUP($A378,Pit!$A$4:$BA$1686,K$2,FALSE))</f>
        <v>Normal</v>
      </c>
      <c r="L378" s="17" t="str">
        <f>IF($C378="B",VLOOKUP($A378,Bat!$A$4:$BF$2320,L$1,FALSE),VLOOKUP($A378,Pit!$A$4:$BA$1686,L$2,FALSE))</f>
        <v>Normal</v>
      </c>
      <c r="M378" s="16">
        <f>IF($C378="B",VLOOKUP($A378,Bat!$A$4:$BF$2320,M$1,FALSE),VLOOKUP($A378,Pit!$A$4:$BA$1686,M$2,FALSE))</f>
        <v>5</v>
      </c>
      <c r="N378" s="16">
        <f>IF($C378="B",VLOOKUP($A378,Bat!$A$4:$BF$2320,N$1,FALSE),VLOOKUP($A378,Pit!$A$4:$BA$1686,N$2,FALSE))</f>
        <v>1</v>
      </c>
      <c r="O378" s="16">
        <f>IF($C378="B",VLOOKUP($A378,Bat!$A$4:$BF$2320,O$1,FALSE),VLOOKUP($A378,Pit!$A$4:$BA$1686,O$2,FALSE))</f>
        <v>4</v>
      </c>
      <c r="P378" s="16" t="str">
        <f>IF($C378="B",VLOOKUP($A378,Bat!$A$4:$BF$2320,P$1,FALSE),VLOOKUP($A378,Pit!$A$4:$BA$1686,P$2,FALSE))</f>
        <v>91-93 Mph</v>
      </c>
      <c r="Q378" s="17">
        <f>IF($C378="B",VLOOKUP($A378,Bat!$A$4:$BF$2320,Q$1,FALSE),VLOOKUP($A378,Pit!$A$4:$BA$1686,Q$2,FALSE))</f>
        <v>10</v>
      </c>
      <c r="R378" s="18">
        <f>IF($C378="B",VLOOKUP($A378,Bat!$A$4:$BF$2320,R$1,FALSE),VLOOKUP($A378,Pit!$A$4:$BA$1686,R$2,FALSE))</f>
        <v>11.782329861580127</v>
      </c>
      <c r="S378" s="19">
        <f>IF($C378="B",VLOOKUP($A378,Bat!$A$4:$BF$2320,S$1,FALSE),VLOOKUP($A378,Pit!$A$4:$BA$1686,S$2,FALSE))</f>
        <v>-2.2475306016805432E-2</v>
      </c>
      <c r="T378" s="20" t="str">
        <f>IF($C378="B",VLOOKUP($A378,Bat!$A$4:$BF$2320,T$1,FALSE),VLOOKUP($A378,Pit!$A$4:$BA$1686,T$2,FALSE))</f>
        <v>$180k</v>
      </c>
      <c r="U378" s="17" t="str">
        <f>VLOOKUP(IF($C378="B",VLOOKUP($A378,Bat!$A$4:$AU$2320,U$1,FALSE),VLOOKUP($A378,Pit!$A$4:$BE$1686,U$2,FALSE)),COND!$A$35:$B$41,2,FALSE)</f>
        <v>??</v>
      </c>
      <c r="V378" s="21">
        <f>IF($C378="B",VLOOKUP($A378,Bat!$A$4:$AT$2284,46,FALSE),VLOOKUP($A378,Pit!$A$4:$BD$1664,56,FALSE))</f>
        <v>252</v>
      </c>
      <c r="W378" s="16">
        <f t="shared" si="27"/>
        <v>999</v>
      </c>
      <c r="X378" s="16"/>
      <c r="Y378" s="22">
        <f t="shared" si="28"/>
        <v>742</v>
      </c>
      <c r="Z378" s="16">
        <f>IFERROR(VLOOKUP($D378,Results37!$F$3:$L$1396,Z$1,FALSE),"")</f>
        <v>374</v>
      </c>
      <c r="AA378" s="47">
        <f>IF(ISERROR(VLOOKUP(D378,Results37!$F$3:$O$399,AA$1,FALSE)),"",IF(VLOOKUP(D378,Results37!$F$3:$O$399,AA$1+1,FALSE)=1,"S"&amp;VLOOKUP(D378,Results37!$F$3:$O$399,AA$1,FALSE),VLOOKUP(D378,Results37!$F$3:$O$399,AA$1,FALSE)))</f>
        <v>15</v>
      </c>
      <c r="AB378" s="16">
        <f>IFERROR(VLOOKUP($D378,Results37!$F$3:$L$1396,AB$1,FALSE),"")</f>
        <v>4</v>
      </c>
      <c r="AC378" s="16" t="str">
        <f>IFERROR(VLOOKUP($D378,Results37!$F$3:$L$1396,AC$1,FALSE),"")</f>
        <v>Amsterdam Lions</v>
      </c>
      <c r="AD378" s="16" t="str">
        <f t="shared" si="29"/>
        <v/>
      </c>
      <c r="AE378" s="20" t="str">
        <f>IF(ISERROR(VLOOKUP($AC378&amp;"-"&amp;$F378&amp;" "&amp;G378,Bonuses!$B$1:$G$1006,4,FALSE)),"",INT(VLOOKUP($AC378&amp;"-"&amp;$F378&amp;" "&amp;$G378,Bonuses!$B$1:$G$1006,4,FALSE)))</f>
        <v/>
      </c>
      <c r="AF378" s="16" t="str">
        <f>IF(ISERROR(VLOOKUP($AC378&amp;"-"&amp;$F378,Bonuses!$B$1:$G$1006,5,FALSE)),"",IF(VLOOKUP($AC378&amp;"-"&amp;$F378,Bonuses!$B$1:$G$1006,5,FALSE)="","",VLOOKUP($AC378&amp;"-"&amp;$F378,Bonuses!$B$1:$G$1006,6,FALSE)&amp;" yrs, "&amp;VLOOKUP($AC378&amp;"-"&amp;$F378,Bonuses!$B$1:$G$1006,5,FALSE)))</f>
        <v/>
      </c>
    </row>
    <row r="379" spans="1:32" s="21" customFormat="1" x14ac:dyDescent="0.25">
      <c r="A379" s="21" t="s">
        <v>2391</v>
      </c>
      <c r="B379" s="21">
        <f t="shared" si="25"/>
        <v>1</v>
      </c>
      <c r="C379" s="21" t="str">
        <f t="shared" si="26"/>
        <v>P</v>
      </c>
      <c r="D379" s="17">
        <f>IF($C379="B",VLOOKUP($A379,Bat!$A$4:$BF$2320,D$1,FALSE),VLOOKUP($A379,Pit!$A$4:$BA$1686,D$2,FALSE))</f>
        <v>7939</v>
      </c>
      <c r="E379" s="16" t="str">
        <f>IF($C379="B",VLOOKUP($A379,Bat!$A$4:$BF$2320,E$1,FALSE),VLOOKUP($A379,Pit!$A$4:$BA$1686,E$2,FALSE))</f>
        <v>RP</v>
      </c>
      <c r="F379" s="16" t="str">
        <f>IF($C379="B",VLOOKUP($A379,Bat!$A$4:$BF$2320,F$1,FALSE),VLOOKUP($A379,Pit!$A$4:$BA$1686,F$2,FALSE))</f>
        <v>Stephen</v>
      </c>
      <c r="G379" s="16" t="str">
        <f>IF($C379="B",VLOOKUP($A379,Bat!$A$4:$BF$2320,G$1,FALSE),VLOOKUP($A379,Pit!$A$4:$BA$1686,G$2,FALSE))</f>
        <v>Russell</v>
      </c>
      <c r="H379" s="16">
        <f>IF($C379="B",VLOOKUP($A379,Bat!$A$4:$BF$2320,H$1,FALSE),VLOOKUP($A379,Pit!$A$4:$BA$1686,H$2,FALSE))</f>
        <v>22</v>
      </c>
      <c r="I379" s="16" t="str">
        <f>IF($C379="B",VLOOKUP($A379,Bat!$A$4:$BF$2320,I$1,FALSE),VLOOKUP($A379,Pit!$A$4:$BA$1686,I$2,FALSE))</f>
        <v>L</v>
      </c>
      <c r="J379" s="16" t="str">
        <f>IF($C379="B",VLOOKUP($A379,Bat!$A$4:$BF$2320,J$1,FALSE),VLOOKUP($A379,Pit!$A$4:$BA$1686,J$2,FALSE))</f>
        <v>L</v>
      </c>
      <c r="K379" s="16" t="str">
        <f>IF($C379="B",VLOOKUP($A379,Bat!$A$4:$BF$2320,K$1,FALSE),VLOOKUP($A379,Pit!$A$4:$BA$1686,K$2,FALSE))</f>
        <v>Normal</v>
      </c>
      <c r="L379" s="17" t="str">
        <f>IF($C379="B",VLOOKUP($A379,Bat!$A$4:$BF$2320,L$1,FALSE),VLOOKUP($A379,Pit!$A$4:$BA$1686,L$2,FALSE))</f>
        <v>Normal</v>
      </c>
      <c r="M379" s="16">
        <f>IF($C379="B",VLOOKUP($A379,Bat!$A$4:$BF$2320,M$1,FALSE),VLOOKUP($A379,Pit!$A$4:$BA$1686,M$2,FALSE))</f>
        <v>5</v>
      </c>
      <c r="N379" s="16">
        <f>IF($C379="B",VLOOKUP($A379,Bat!$A$4:$BF$2320,N$1,FALSE),VLOOKUP($A379,Pit!$A$4:$BA$1686,N$2,FALSE))</f>
        <v>3</v>
      </c>
      <c r="O379" s="16">
        <f>IF($C379="B",VLOOKUP($A379,Bat!$A$4:$BF$2320,O$1,FALSE),VLOOKUP($A379,Pit!$A$4:$BA$1686,O$2,FALSE))</f>
        <v>2</v>
      </c>
      <c r="P379" s="16" t="str">
        <f>IF($C379="B",VLOOKUP($A379,Bat!$A$4:$BF$2320,P$1,FALSE),VLOOKUP($A379,Pit!$A$4:$BA$1686,P$2,FALSE))</f>
        <v>94-96 Mph</v>
      </c>
      <c r="Q379" s="17">
        <f>IF($C379="B",VLOOKUP($A379,Bat!$A$4:$BF$2320,Q$1,FALSE),VLOOKUP($A379,Pit!$A$4:$BA$1686,Q$2,FALSE))</f>
        <v>6</v>
      </c>
      <c r="R379" s="18">
        <f>IF($C379="B",VLOOKUP($A379,Bat!$A$4:$BF$2320,R$1,FALSE),VLOOKUP($A379,Pit!$A$4:$BA$1686,R$2,FALSE))</f>
        <v>18.118481859502772</v>
      </c>
      <c r="S379" s="19">
        <f>IF($C379="B",VLOOKUP($A379,Bat!$A$4:$BF$2320,S$1,FALSE),VLOOKUP($A379,Pit!$A$4:$BA$1686,S$2,FALSE))</f>
        <v>0.5341559331639536</v>
      </c>
      <c r="T379" s="20" t="str">
        <f>IF($C379="B",VLOOKUP($A379,Bat!$A$4:$BF$2320,T$1,FALSE),VLOOKUP($A379,Pit!$A$4:$BA$1686,T$2,FALSE))</f>
        <v>-</v>
      </c>
      <c r="U379" s="17" t="str">
        <f>VLOOKUP(IF($C379="B",VLOOKUP($A379,Bat!$A$4:$AU$2320,U$1,FALSE),VLOOKUP($A379,Pit!$A$4:$BE$1686,U$2,FALSE)),COND!$A$35:$B$41,2,FALSE)</f>
        <v>??</v>
      </c>
      <c r="V379" s="21">
        <f>IF($C379="B",VLOOKUP($A379,Bat!$A$4:$AT$2284,46,FALSE),VLOOKUP($A379,Pit!$A$4:$BD$1664,56,FALSE))</f>
        <v>366</v>
      </c>
      <c r="W379" s="16">
        <f t="shared" si="27"/>
        <v>999</v>
      </c>
      <c r="X379" s="16"/>
      <c r="Y379" s="22">
        <f t="shared" si="28"/>
        <v>451</v>
      </c>
      <c r="Z379" s="16">
        <f>IFERROR(VLOOKUP($D379,Results37!$F$3:$L$1396,Z$1,FALSE),"")</f>
        <v>375</v>
      </c>
      <c r="AA379" s="47">
        <f>IF(ISERROR(VLOOKUP(D379,Results37!$F$3:$O$399,AA$1,FALSE)),"",IF(VLOOKUP(D379,Results37!$F$3:$O$399,AA$1+1,FALSE)=1,"S"&amp;VLOOKUP(D379,Results37!$F$3:$O$399,AA$1,FALSE),VLOOKUP(D379,Results37!$F$3:$O$399,AA$1,FALSE)))</f>
        <v>15</v>
      </c>
      <c r="AB379" s="16">
        <f>IFERROR(VLOOKUP($D379,Results37!$F$3:$L$1396,AB$1,FALSE),"")</f>
        <v>5</v>
      </c>
      <c r="AC379" s="16" t="str">
        <f>IFERROR(VLOOKUP($D379,Results37!$F$3:$L$1396,AC$1,FALSE),"")</f>
        <v>London Underground</v>
      </c>
      <c r="AD379" s="16" t="str">
        <f t="shared" si="29"/>
        <v/>
      </c>
      <c r="AE379" s="20" t="str">
        <f>IF(ISERROR(VLOOKUP($AC379&amp;"-"&amp;$F379&amp;" "&amp;G379,Bonuses!$B$1:$G$1006,4,FALSE)),"",INT(VLOOKUP($AC379&amp;"-"&amp;$F379&amp;" "&amp;$G379,Bonuses!$B$1:$G$1006,4,FALSE)))</f>
        <v/>
      </c>
      <c r="AF379" s="16" t="str">
        <f>IF(ISERROR(VLOOKUP($AC379&amp;"-"&amp;$F379,Bonuses!$B$1:$G$1006,5,FALSE)),"",IF(VLOOKUP($AC379&amp;"-"&amp;$F379,Bonuses!$B$1:$G$1006,5,FALSE)="","",VLOOKUP($AC379&amp;"-"&amp;$F379,Bonuses!$B$1:$G$1006,6,FALSE)&amp;" yrs, "&amp;VLOOKUP($AC379&amp;"-"&amp;$F379,Bonuses!$B$1:$G$1006,5,FALSE)))</f>
        <v/>
      </c>
    </row>
    <row r="380" spans="1:32" s="21" customFormat="1" x14ac:dyDescent="0.25">
      <c r="A380" s="21" t="s">
        <v>2229</v>
      </c>
      <c r="B380" s="21">
        <f t="shared" si="25"/>
        <v>1</v>
      </c>
      <c r="C380" s="21" t="str">
        <f t="shared" si="26"/>
        <v>B</v>
      </c>
      <c r="D380" s="17">
        <f>IF($C380="B",VLOOKUP($A380,Bat!$A$4:$BF$2320,D$1,FALSE),VLOOKUP($A380,Pit!$A$4:$BA$1686,D$2,FALSE))</f>
        <v>7472</v>
      </c>
      <c r="E380" s="16" t="str">
        <f>IF($C380="B",VLOOKUP($A380,Bat!$A$4:$BF$2320,E$1,FALSE),VLOOKUP($A380,Pit!$A$4:$BA$1686,E$2,FALSE))</f>
        <v>1B</v>
      </c>
      <c r="F380" s="16" t="str">
        <f>IF($C380="B",VLOOKUP($A380,Bat!$A$4:$BF$2320,F$1,FALSE),VLOOKUP($A380,Pit!$A$4:$BA$1686,F$2,FALSE))</f>
        <v>Ewan</v>
      </c>
      <c r="G380" s="16" t="str">
        <f>IF($C380="B",VLOOKUP($A380,Bat!$A$4:$BF$2320,G$1,FALSE),VLOOKUP($A380,Pit!$A$4:$BA$1686,G$2,FALSE))</f>
        <v>Macinnes</v>
      </c>
      <c r="H380" s="16">
        <f>IF($C380="B",VLOOKUP($A380,Bat!$A$4:$BF$2320,H$1,FALSE),VLOOKUP($A380,Pit!$A$4:$BA$1686,H$2,FALSE))</f>
        <v>18</v>
      </c>
      <c r="I380" s="16" t="str">
        <f>IF($C380="B",VLOOKUP($A380,Bat!$A$4:$BF$2320,I$1,FALSE),VLOOKUP($A380,Pit!$A$4:$BA$1686,I$2,FALSE))</f>
        <v>L</v>
      </c>
      <c r="J380" s="16" t="str">
        <f>IF($C380="B",VLOOKUP($A380,Bat!$A$4:$BF$2320,J$1,FALSE),VLOOKUP($A380,Pit!$A$4:$BA$1686,J$2,FALSE))</f>
        <v>L</v>
      </c>
      <c r="K380" s="16" t="str">
        <f>IF($C380="B",VLOOKUP($A380,Bat!$A$4:$BF$2320,K$1,FALSE),VLOOKUP($A380,Pit!$A$4:$BA$1686,K$2,FALSE))</f>
        <v>Normal</v>
      </c>
      <c r="L380" s="17" t="str">
        <f>IF($C380="B",VLOOKUP($A380,Bat!$A$4:$BF$2320,L$1,FALSE),VLOOKUP($A380,Pit!$A$4:$BA$1686,L$2,FALSE))</f>
        <v>Normal</v>
      </c>
      <c r="M380" s="16">
        <f>IF($C380="B",VLOOKUP($A380,Bat!$A$4:$BF$2320,M$1,FALSE),VLOOKUP($A380,Pit!$A$4:$BA$1686,M$2,FALSE))</f>
        <v>1</v>
      </c>
      <c r="N380" s="16">
        <f>IF($C380="B",VLOOKUP($A380,Bat!$A$4:$BF$2320,N$1,FALSE),VLOOKUP($A380,Pit!$A$4:$BA$1686,N$2,FALSE))</f>
        <v>2</v>
      </c>
      <c r="O380" s="16">
        <f>IF($C380="B",VLOOKUP($A380,Bat!$A$4:$BF$2320,O$1,FALSE),VLOOKUP($A380,Pit!$A$4:$BA$1686,O$2,FALSE))</f>
        <v>2</v>
      </c>
      <c r="P380" s="16">
        <f>IF($C380="B",VLOOKUP($A380,Bat!$A$4:$BF$2320,P$1,FALSE),VLOOKUP($A380,Pit!$A$4:$BA$1686,P$2,FALSE))</f>
        <v>4</v>
      </c>
      <c r="Q380" s="17">
        <f>IF($C380="B",VLOOKUP($A380,Bat!$A$4:$BF$2320,Q$1,FALSE),VLOOKUP($A380,Pit!$A$4:$BA$1686,Q$2,FALSE))</f>
        <v>2</v>
      </c>
      <c r="R380" s="18">
        <f>IF($C380="B",VLOOKUP($A380,Bat!$A$4:$BF$2320,R$1,FALSE),VLOOKUP($A380,Pit!$A$4:$BA$1686,R$2,FALSE))</f>
        <v>-9.9013581710524434</v>
      </c>
      <c r="S380" s="19">
        <f>IF($C380="B",VLOOKUP($A380,Bat!$A$4:$BF$2320,S$1,FALSE),VLOOKUP($A380,Pit!$A$4:$BA$1686,S$2,FALSE))</f>
        <v>-0.99704233541563536</v>
      </c>
      <c r="T380" s="20" t="str">
        <f>IF($C380="B",VLOOKUP($A380,Bat!$A$4:$BF$2320,T$1,FALSE),VLOOKUP($A380,Pit!$A$4:$BA$1686,T$2,FALSE))</f>
        <v>$180k</v>
      </c>
      <c r="U380" s="17" t="str">
        <f>VLOOKUP(IF($C380="B",VLOOKUP($A380,Bat!$A$4:$AU$2320,U$1,FALSE),VLOOKUP($A380,Pit!$A$4:$BE$1686,U$2,FALSE)),COND!$A$35:$B$41,2,FALSE)</f>
        <v>??</v>
      </c>
      <c r="V380" s="21">
        <f>IF($C380="B",VLOOKUP($A380,Bat!$A$4:$AT$2284,46,FALSE),VLOOKUP($A380,Pit!$A$4:$BD$1664,56,FALSE))</f>
        <v>771</v>
      </c>
      <c r="W380" s="16">
        <f t="shared" si="27"/>
        <v>999</v>
      </c>
      <c r="X380" s="16"/>
      <c r="Y380" s="22">
        <f t="shared" si="28"/>
        <v>1257</v>
      </c>
      <c r="Z380" s="16">
        <f>IFERROR(VLOOKUP($D380,Results37!$F$3:$L$1396,Z$1,FALSE),"")</f>
        <v>376</v>
      </c>
      <c r="AA380" s="47">
        <f>IF(ISERROR(VLOOKUP(D380,Results37!$F$3:$O$399,AA$1,FALSE)),"",IF(VLOOKUP(D380,Results37!$F$3:$O$399,AA$1+1,FALSE)=1,"S"&amp;VLOOKUP(D380,Results37!$F$3:$O$399,AA$1,FALSE),VLOOKUP(D380,Results37!$F$3:$O$399,AA$1,FALSE)))</f>
        <v>15</v>
      </c>
      <c r="AB380" s="16">
        <f>IFERROR(VLOOKUP($D380,Results37!$F$3:$L$1396,AB$1,FALSE),"")</f>
        <v>6</v>
      </c>
      <c r="AC380" s="16" t="str">
        <f>IFERROR(VLOOKUP($D380,Results37!$F$3:$L$1396,AC$1,FALSE),"")</f>
        <v>Scottish Claymores</v>
      </c>
      <c r="AD380" s="16" t="str">
        <f t="shared" si="29"/>
        <v/>
      </c>
      <c r="AE380" s="20" t="str">
        <f>IF(ISERROR(VLOOKUP($AC380&amp;"-"&amp;$F380&amp;" "&amp;G380,Bonuses!$B$1:$G$1006,4,FALSE)),"",INT(VLOOKUP($AC380&amp;"-"&amp;$F380&amp;" "&amp;$G380,Bonuses!$B$1:$G$1006,4,FALSE)))</f>
        <v/>
      </c>
      <c r="AF380" s="16" t="str">
        <f>IF(ISERROR(VLOOKUP($AC380&amp;"-"&amp;$F380,Bonuses!$B$1:$G$1006,5,FALSE)),"",IF(VLOOKUP($AC380&amp;"-"&amp;$F380,Bonuses!$B$1:$G$1006,5,FALSE)="","",VLOOKUP($AC380&amp;"-"&amp;$F380,Bonuses!$B$1:$G$1006,6,FALSE)&amp;" yrs, "&amp;VLOOKUP($AC380&amp;"-"&amp;$F380,Bonuses!$B$1:$G$1006,5,FALSE)))</f>
        <v/>
      </c>
    </row>
    <row r="381" spans="1:32" s="21" customFormat="1" x14ac:dyDescent="0.25">
      <c r="A381" s="21" t="s">
        <v>2221</v>
      </c>
      <c r="B381" s="21">
        <f t="shared" si="25"/>
        <v>1</v>
      </c>
      <c r="C381" s="21" t="str">
        <f t="shared" si="26"/>
        <v>B</v>
      </c>
      <c r="D381" s="17">
        <f>IF($C381="B",VLOOKUP($A381,Bat!$A$4:$BF$2320,D$1,FALSE),VLOOKUP($A381,Pit!$A$4:$BA$1686,D$2,FALSE))</f>
        <v>9061</v>
      </c>
      <c r="E381" s="16" t="str">
        <f>IF($C381="B",VLOOKUP($A381,Bat!$A$4:$BF$2320,E$1,FALSE),VLOOKUP($A381,Pit!$A$4:$BA$1686,E$2,FALSE))</f>
        <v>C</v>
      </c>
      <c r="F381" s="16" t="str">
        <f>IF($C381="B",VLOOKUP($A381,Bat!$A$4:$BF$2320,F$1,FALSE),VLOOKUP($A381,Pit!$A$4:$BA$1686,F$2,FALSE))</f>
        <v>Yuu</v>
      </c>
      <c r="G381" s="16" t="str">
        <f>IF($C381="B",VLOOKUP($A381,Bat!$A$4:$BF$2320,G$1,FALSE),VLOOKUP($A381,Pit!$A$4:$BA$1686,G$2,FALSE))</f>
        <v>Kimiyama</v>
      </c>
      <c r="H381" s="16">
        <f>IF($C381="B",VLOOKUP($A381,Bat!$A$4:$BF$2320,H$1,FALSE),VLOOKUP($A381,Pit!$A$4:$BA$1686,H$2,FALSE))</f>
        <v>21</v>
      </c>
      <c r="I381" s="16" t="str">
        <f>IF($C381="B",VLOOKUP($A381,Bat!$A$4:$BF$2320,I$1,FALSE),VLOOKUP($A381,Pit!$A$4:$BA$1686,I$2,FALSE))</f>
        <v>R</v>
      </c>
      <c r="J381" s="16" t="str">
        <f>IF($C381="B",VLOOKUP($A381,Bat!$A$4:$BF$2320,J$1,FALSE),VLOOKUP($A381,Pit!$A$4:$BA$1686,J$2,FALSE))</f>
        <v>R</v>
      </c>
      <c r="K381" s="16" t="str">
        <f>IF($C381="B",VLOOKUP($A381,Bat!$A$4:$BF$2320,K$1,FALSE),VLOOKUP($A381,Pit!$A$4:$BA$1686,K$2,FALSE))</f>
        <v>Normal</v>
      </c>
      <c r="L381" s="17" t="str">
        <f>IF($C381="B",VLOOKUP($A381,Bat!$A$4:$BF$2320,L$1,FALSE),VLOOKUP($A381,Pit!$A$4:$BA$1686,L$2,FALSE))</f>
        <v>Normal</v>
      </c>
      <c r="M381" s="16">
        <f>IF($C381="B",VLOOKUP($A381,Bat!$A$4:$BF$2320,M$1,FALSE),VLOOKUP($A381,Pit!$A$4:$BA$1686,M$2,FALSE))</f>
        <v>2</v>
      </c>
      <c r="N381" s="16">
        <f>IF($C381="B",VLOOKUP($A381,Bat!$A$4:$BF$2320,N$1,FALSE),VLOOKUP($A381,Pit!$A$4:$BA$1686,N$2,FALSE))</f>
        <v>4</v>
      </c>
      <c r="O381" s="16">
        <f>IF($C381="B",VLOOKUP($A381,Bat!$A$4:$BF$2320,O$1,FALSE),VLOOKUP($A381,Pit!$A$4:$BA$1686,O$2,FALSE))</f>
        <v>2</v>
      </c>
      <c r="P381" s="16">
        <f>IF($C381="B",VLOOKUP($A381,Bat!$A$4:$BF$2320,P$1,FALSE),VLOOKUP($A381,Pit!$A$4:$BA$1686,P$2,FALSE))</f>
        <v>5</v>
      </c>
      <c r="Q381" s="17">
        <f>IF($C381="B",VLOOKUP($A381,Bat!$A$4:$BF$2320,Q$1,FALSE),VLOOKUP($A381,Pit!$A$4:$BA$1686,Q$2,FALSE))</f>
        <v>2</v>
      </c>
      <c r="R381" s="18">
        <f>IF($C381="B",VLOOKUP($A381,Bat!$A$4:$BF$2320,R$1,FALSE),VLOOKUP($A381,Pit!$A$4:$BA$1686,R$2,FALSE))</f>
        <v>-3.7113226543105213</v>
      </c>
      <c r="S381" s="19">
        <f>IF($C381="B",VLOOKUP($A381,Bat!$A$4:$BF$2320,S$1,FALSE),VLOOKUP($A381,Pit!$A$4:$BA$1686,S$2,FALSE))</f>
        <v>-0.11448921203041733</v>
      </c>
      <c r="T381" s="20" t="str">
        <f>IF($C381="B",VLOOKUP($A381,Bat!$A$4:$BF$2320,T$1,FALSE),VLOOKUP($A381,Pit!$A$4:$BA$1686,T$2,FALSE))</f>
        <v>$180k</v>
      </c>
      <c r="U381" s="17" t="str">
        <f>VLOOKUP(IF($C381="B",VLOOKUP($A381,Bat!$A$4:$AU$2320,U$1,FALSE),VLOOKUP($A381,Pit!$A$4:$BE$1686,U$2,FALSE)),COND!$A$35:$B$41,2,FALSE)</f>
        <v>??</v>
      </c>
      <c r="V381" s="21">
        <f>IF($C381="B",VLOOKUP($A381,Bat!$A$4:$AT$2284,46,FALSE),VLOOKUP($A381,Pit!$A$4:$BD$1664,56,FALSE))</f>
        <v>357</v>
      </c>
      <c r="W381" s="16">
        <f t="shared" si="27"/>
        <v>999</v>
      </c>
      <c r="X381" s="16"/>
      <c r="Y381" s="22">
        <f t="shared" si="28"/>
        <v>783</v>
      </c>
      <c r="Z381" s="16">
        <f>IFERROR(VLOOKUP($D381,Results37!$F$3:$L$1396,Z$1,FALSE),"")</f>
        <v>377</v>
      </c>
      <c r="AA381" s="47">
        <f>IF(ISERROR(VLOOKUP(D381,Results37!$F$3:$O$399,AA$1,FALSE)),"",IF(VLOOKUP(D381,Results37!$F$3:$O$399,AA$1+1,FALSE)=1,"S"&amp;VLOOKUP(D381,Results37!$F$3:$O$399,AA$1,FALSE),VLOOKUP(D381,Results37!$F$3:$O$399,AA$1,FALSE)))</f>
        <v>15</v>
      </c>
      <c r="AB381" s="16">
        <f>IFERROR(VLOOKUP($D381,Results37!$F$3:$L$1396,AB$1,FALSE),"")</f>
        <v>7</v>
      </c>
      <c r="AC381" s="16" t="str">
        <f>IFERROR(VLOOKUP($D381,Results37!$F$3:$L$1396,AC$1,FALSE),"")</f>
        <v>Toyama Wind Dancers</v>
      </c>
      <c r="AD381" s="16" t="str">
        <f t="shared" si="29"/>
        <v/>
      </c>
      <c r="AE381" s="20" t="str">
        <f>IF(ISERROR(VLOOKUP($AC381&amp;"-"&amp;$F381&amp;" "&amp;G381,Bonuses!$B$1:$G$1006,4,FALSE)),"",INT(VLOOKUP($AC381&amp;"-"&amp;$F381&amp;" "&amp;$G381,Bonuses!$B$1:$G$1006,4,FALSE)))</f>
        <v/>
      </c>
      <c r="AF381" s="16" t="str">
        <f>IF(ISERROR(VLOOKUP($AC381&amp;"-"&amp;$F381,Bonuses!$B$1:$G$1006,5,FALSE)),"",IF(VLOOKUP($AC381&amp;"-"&amp;$F381,Bonuses!$B$1:$G$1006,5,FALSE)="","",VLOOKUP($AC381&amp;"-"&amp;$F381,Bonuses!$B$1:$G$1006,6,FALSE)&amp;" yrs, "&amp;VLOOKUP($AC381&amp;"-"&amp;$F381,Bonuses!$B$1:$G$1006,5,FALSE)))</f>
        <v/>
      </c>
    </row>
    <row r="382" spans="1:32" s="21" customFormat="1" x14ac:dyDescent="0.25">
      <c r="A382" s="21" t="s">
        <v>2286</v>
      </c>
      <c r="B382" s="21">
        <f t="shared" si="25"/>
        <v>1</v>
      </c>
      <c r="C382" s="21" t="str">
        <f t="shared" si="26"/>
        <v>P</v>
      </c>
      <c r="D382" s="17">
        <f>IF($C382="B",VLOOKUP($A382,Bat!$A$4:$BF$2320,D$1,FALSE),VLOOKUP($A382,Pit!$A$4:$BA$1686,D$2,FALSE))</f>
        <v>9647</v>
      </c>
      <c r="E382" s="16" t="str">
        <f>IF($C382="B",VLOOKUP($A382,Bat!$A$4:$BF$2320,E$1,FALSE),VLOOKUP($A382,Pit!$A$4:$BA$1686,E$2,FALSE))</f>
        <v>CL</v>
      </c>
      <c r="F382" s="16" t="str">
        <f>IF($C382="B",VLOOKUP($A382,Bat!$A$4:$BF$2320,F$1,FALSE),VLOOKUP($A382,Pit!$A$4:$BA$1686,F$2,FALSE))</f>
        <v>Todd</v>
      </c>
      <c r="G382" s="16" t="str">
        <f>IF($C382="B",VLOOKUP($A382,Bat!$A$4:$BF$2320,G$1,FALSE),VLOOKUP($A382,Pit!$A$4:$BA$1686,G$2,FALSE))</f>
        <v>O'Brian</v>
      </c>
      <c r="H382" s="16">
        <f>IF($C382="B",VLOOKUP($A382,Bat!$A$4:$BF$2320,H$1,FALSE),VLOOKUP($A382,Pit!$A$4:$BA$1686,H$2,FALSE))</f>
        <v>21</v>
      </c>
      <c r="I382" s="16" t="str">
        <f>IF($C382="B",VLOOKUP($A382,Bat!$A$4:$BF$2320,I$1,FALSE),VLOOKUP($A382,Pit!$A$4:$BA$1686,I$2,FALSE))</f>
        <v>S</v>
      </c>
      <c r="J382" s="16" t="str">
        <f>IF($C382="B",VLOOKUP($A382,Bat!$A$4:$BF$2320,J$1,FALSE),VLOOKUP($A382,Pit!$A$4:$BA$1686,J$2,FALSE))</f>
        <v>R</v>
      </c>
      <c r="K382" s="16" t="str">
        <f>IF($C382="B",VLOOKUP($A382,Bat!$A$4:$BF$2320,K$1,FALSE),VLOOKUP($A382,Pit!$A$4:$BA$1686,K$2,FALSE))</f>
        <v>Low</v>
      </c>
      <c r="L382" s="17" t="str">
        <f>IF($C382="B",VLOOKUP($A382,Bat!$A$4:$BF$2320,L$1,FALSE),VLOOKUP($A382,Pit!$A$4:$BA$1686,L$2,FALSE))</f>
        <v>Normal</v>
      </c>
      <c r="M382" s="16">
        <f>IF($C382="B",VLOOKUP($A382,Bat!$A$4:$BF$2320,M$1,FALSE),VLOOKUP($A382,Pit!$A$4:$BA$1686,M$2,FALSE))</f>
        <v>5</v>
      </c>
      <c r="N382" s="16">
        <f>IF($C382="B",VLOOKUP($A382,Bat!$A$4:$BF$2320,N$1,FALSE),VLOOKUP($A382,Pit!$A$4:$BA$1686,N$2,FALSE))</f>
        <v>3</v>
      </c>
      <c r="O382" s="16">
        <f>IF($C382="B",VLOOKUP($A382,Bat!$A$4:$BF$2320,O$1,FALSE),VLOOKUP($A382,Pit!$A$4:$BA$1686,O$2,FALSE))</f>
        <v>4</v>
      </c>
      <c r="P382" s="16" t="str">
        <f>IF($C382="B",VLOOKUP($A382,Bat!$A$4:$BF$2320,P$1,FALSE),VLOOKUP($A382,Pit!$A$4:$BA$1686,P$2,FALSE))</f>
        <v>90-92 Mph</v>
      </c>
      <c r="Q382" s="17">
        <f>IF($C382="B",VLOOKUP($A382,Bat!$A$4:$BF$2320,Q$1,FALSE),VLOOKUP($A382,Pit!$A$4:$BA$1686,Q$2,FALSE))</f>
        <v>7</v>
      </c>
      <c r="R382" s="18">
        <f>IF($C382="B",VLOOKUP($A382,Bat!$A$4:$BF$2320,R$1,FALSE),VLOOKUP($A382,Pit!$A$4:$BA$1686,R$2,FALSE))</f>
        <v>25.676235318565187</v>
      </c>
      <c r="S382" s="19">
        <f>IF($C382="B",VLOOKUP($A382,Bat!$A$4:$BF$2320,S$1,FALSE),VLOOKUP($A382,Pit!$A$4:$BA$1686,S$2,FALSE))</f>
        <v>1.1981049158777264</v>
      </c>
      <c r="T382" s="20" t="str">
        <f>IF($C382="B",VLOOKUP($A382,Bat!$A$4:$BF$2320,T$1,FALSE),VLOOKUP($A382,Pit!$A$4:$BA$1686,T$2,FALSE))</f>
        <v>$230k</v>
      </c>
      <c r="U382" s="17" t="str">
        <f>VLOOKUP(IF($C382="B",VLOOKUP($A382,Bat!$A$4:$AU$2320,U$1,FALSE),VLOOKUP($A382,Pit!$A$4:$BE$1686,U$2,FALSE)),COND!$A$35:$B$41,2,FALSE)</f>
        <v>??</v>
      </c>
      <c r="V382" s="21">
        <f>IF($C382="B",VLOOKUP($A382,Bat!$A$4:$AT$2284,46,FALSE),VLOOKUP($A382,Pit!$A$4:$BD$1664,56,FALSE))</f>
        <v>188</v>
      </c>
      <c r="W382" s="16">
        <f t="shared" si="27"/>
        <v>999</v>
      </c>
      <c r="X382" s="16"/>
      <c r="Y382" s="22">
        <f t="shared" si="28"/>
        <v>241</v>
      </c>
      <c r="Z382" s="16">
        <f>IFERROR(VLOOKUP($D382,Results37!$F$3:$L$1396,Z$1,FALSE),"")</f>
        <v>378</v>
      </c>
      <c r="AA382" s="47">
        <f>IF(ISERROR(VLOOKUP(D382,Results37!$F$3:$O$399,AA$1,FALSE)),"",IF(VLOOKUP(D382,Results37!$F$3:$O$399,AA$1+1,FALSE)=1,"S"&amp;VLOOKUP(D382,Results37!$F$3:$O$399,AA$1,FALSE),VLOOKUP(D382,Results37!$F$3:$O$399,AA$1,FALSE)))</f>
        <v>15</v>
      </c>
      <c r="AB382" s="16">
        <f>IFERROR(VLOOKUP($D382,Results37!$F$3:$L$1396,AB$1,FALSE),"")</f>
        <v>8</v>
      </c>
      <c r="AC382" s="16" t="str">
        <f>IFERROR(VLOOKUP($D382,Results37!$F$3:$L$1396,AC$1,FALSE),"")</f>
        <v>Reno Zephyrs</v>
      </c>
      <c r="AD382" s="16" t="str">
        <f t="shared" si="29"/>
        <v/>
      </c>
      <c r="AE382" s="20" t="str">
        <f>IF(ISERROR(VLOOKUP($AC382&amp;"-"&amp;$F382&amp;" "&amp;G382,Bonuses!$B$1:$G$1006,4,FALSE)),"",INT(VLOOKUP($AC382&amp;"-"&amp;$F382&amp;" "&amp;$G382,Bonuses!$B$1:$G$1006,4,FALSE)))</f>
        <v/>
      </c>
      <c r="AF382" s="16" t="str">
        <f>IF(ISERROR(VLOOKUP($AC382&amp;"-"&amp;$F382,Bonuses!$B$1:$G$1006,5,FALSE)),"",IF(VLOOKUP($AC382&amp;"-"&amp;$F382,Bonuses!$B$1:$G$1006,5,FALSE)="","",VLOOKUP($AC382&amp;"-"&amp;$F382,Bonuses!$B$1:$G$1006,6,FALSE)&amp;" yrs, "&amp;VLOOKUP($AC382&amp;"-"&amp;$F382,Bonuses!$B$1:$G$1006,5,FALSE)))</f>
        <v/>
      </c>
    </row>
    <row r="383" spans="1:32" s="21" customFormat="1" x14ac:dyDescent="0.25">
      <c r="A383" s="21" t="s">
        <v>2483</v>
      </c>
      <c r="B383" s="21">
        <f t="shared" si="25"/>
        <v>1</v>
      </c>
      <c r="C383" s="21" t="str">
        <f t="shared" si="26"/>
        <v>P</v>
      </c>
      <c r="D383" s="17">
        <f>IF($C383="B",VLOOKUP($A383,Bat!$A$4:$BF$2320,D$1,FALSE),VLOOKUP($A383,Pit!$A$4:$BA$1686,D$2,FALSE))</f>
        <v>16110</v>
      </c>
      <c r="E383" s="16" t="str">
        <f>IF($C383="B",VLOOKUP($A383,Bat!$A$4:$BF$2320,E$1,FALSE),VLOOKUP($A383,Pit!$A$4:$BA$1686,E$2,FALSE))</f>
        <v>CL</v>
      </c>
      <c r="F383" s="16" t="str">
        <f>IF($C383="B",VLOOKUP($A383,Bat!$A$4:$BF$2320,F$1,FALSE),VLOOKUP($A383,Pit!$A$4:$BA$1686,F$2,FALSE))</f>
        <v>Ralph</v>
      </c>
      <c r="G383" s="16" t="str">
        <f>IF($C383="B",VLOOKUP($A383,Bat!$A$4:$BF$2320,G$1,FALSE),VLOOKUP($A383,Pit!$A$4:$BA$1686,G$2,FALSE))</f>
        <v>Scrymscoure</v>
      </c>
      <c r="H383" s="16">
        <f>IF($C383="B",VLOOKUP($A383,Bat!$A$4:$BF$2320,H$1,FALSE),VLOOKUP($A383,Pit!$A$4:$BA$1686,H$2,FALSE))</f>
        <v>18</v>
      </c>
      <c r="I383" s="16" t="str">
        <f>IF($C383="B",VLOOKUP($A383,Bat!$A$4:$BF$2320,I$1,FALSE),VLOOKUP($A383,Pit!$A$4:$BA$1686,I$2,FALSE))</f>
        <v>L</v>
      </c>
      <c r="J383" s="16" t="str">
        <f>IF($C383="B",VLOOKUP($A383,Bat!$A$4:$BF$2320,J$1,FALSE),VLOOKUP($A383,Pit!$A$4:$BA$1686,J$2,FALSE))</f>
        <v>L</v>
      </c>
      <c r="K383" s="16" t="str">
        <f>IF($C383="B",VLOOKUP($A383,Bat!$A$4:$BF$2320,K$1,FALSE),VLOOKUP($A383,Pit!$A$4:$BA$1686,K$2,FALSE))</f>
        <v>Normal</v>
      </c>
      <c r="L383" s="17" t="str">
        <f>IF($C383="B",VLOOKUP($A383,Bat!$A$4:$BF$2320,L$1,FALSE),VLOOKUP($A383,Pit!$A$4:$BA$1686,L$2,FALSE))</f>
        <v>Normal</v>
      </c>
      <c r="M383" s="16">
        <f>IF($C383="B",VLOOKUP($A383,Bat!$A$4:$BF$2320,M$1,FALSE),VLOOKUP($A383,Pit!$A$4:$BA$1686,M$2,FALSE))</f>
        <v>5</v>
      </c>
      <c r="N383" s="16">
        <f>IF($C383="B",VLOOKUP($A383,Bat!$A$4:$BF$2320,N$1,FALSE),VLOOKUP($A383,Pit!$A$4:$BA$1686,N$2,FALSE))</f>
        <v>2</v>
      </c>
      <c r="O383" s="16">
        <f>IF($C383="B",VLOOKUP($A383,Bat!$A$4:$BF$2320,O$1,FALSE),VLOOKUP($A383,Pit!$A$4:$BA$1686,O$2,FALSE))</f>
        <v>3</v>
      </c>
      <c r="P383" s="16" t="str">
        <f>IF($C383="B",VLOOKUP($A383,Bat!$A$4:$BF$2320,P$1,FALSE),VLOOKUP($A383,Pit!$A$4:$BA$1686,P$2,FALSE))</f>
        <v>87-89 Mph</v>
      </c>
      <c r="Q383" s="17">
        <f>IF($C383="B",VLOOKUP($A383,Bat!$A$4:$BF$2320,Q$1,FALSE),VLOOKUP($A383,Pit!$A$4:$BA$1686,Q$2,FALSE))</f>
        <v>3</v>
      </c>
      <c r="R383" s="18">
        <f>IF($C383="B",VLOOKUP($A383,Bat!$A$4:$BF$2320,R$1,FALSE),VLOOKUP($A383,Pit!$A$4:$BA$1686,R$2,FALSE))</f>
        <v>16.908715900109044</v>
      </c>
      <c r="S383" s="19">
        <f>IF($C383="B",VLOOKUP($A383,Bat!$A$4:$BF$2320,S$1,FALSE),VLOOKUP($A383,Pit!$A$4:$BA$1686,S$2,FALSE))</f>
        <v>0.42787793899386301</v>
      </c>
      <c r="T383" s="20" t="str">
        <f>IF($C383="B",VLOOKUP($A383,Bat!$A$4:$BF$2320,T$1,FALSE),VLOOKUP($A383,Pit!$A$4:$BA$1686,T$2,FALSE))</f>
        <v>$220k</v>
      </c>
      <c r="U383" s="17" t="str">
        <f>VLOOKUP(IF($C383="B",VLOOKUP($A383,Bat!$A$4:$AU$2320,U$1,FALSE),VLOOKUP($A383,Pit!$A$4:$BE$1686,U$2,FALSE)),COND!$A$35:$B$41,2,FALSE)</f>
        <v>??</v>
      </c>
      <c r="V383" s="21">
        <f>IF($C383="B",VLOOKUP($A383,Bat!$A$4:$AT$2284,46,FALSE),VLOOKUP($A383,Pit!$A$4:$BD$1664,56,FALSE))</f>
        <v>164</v>
      </c>
      <c r="W383" s="16">
        <f t="shared" si="27"/>
        <v>999</v>
      </c>
      <c r="X383" s="16"/>
      <c r="Y383" s="22">
        <f t="shared" si="28"/>
        <v>503</v>
      </c>
      <c r="Z383" s="16">
        <f>IFERROR(VLOOKUP($D383,Results37!$F$3:$L$1396,Z$1,FALSE),"")</f>
        <v>379</v>
      </c>
      <c r="AA383" s="47">
        <f>IF(ISERROR(VLOOKUP(D383,Results37!$F$3:$O$399,AA$1,FALSE)),"",IF(VLOOKUP(D383,Results37!$F$3:$O$399,AA$1+1,FALSE)=1,"S"&amp;VLOOKUP(D383,Results37!$F$3:$O$399,AA$1,FALSE),VLOOKUP(D383,Results37!$F$3:$O$399,AA$1,FALSE)))</f>
        <v>15</v>
      </c>
      <c r="AB383" s="16">
        <f>IFERROR(VLOOKUP($D383,Results37!$F$3:$L$1396,AB$1,FALSE),"")</f>
        <v>9</v>
      </c>
      <c r="AC383" s="16" t="str">
        <f>IFERROR(VLOOKUP($D383,Results37!$F$3:$L$1396,AC$1,FALSE),"")</f>
        <v>Palm Springs Codgers</v>
      </c>
      <c r="AD383" s="16" t="str">
        <f t="shared" si="29"/>
        <v/>
      </c>
      <c r="AE383" s="20" t="str">
        <f>IF(ISERROR(VLOOKUP($AC383&amp;"-"&amp;$F383&amp;" "&amp;G383,Bonuses!$B$1:$G$1006,4,FALSE)),"",INT(VLOOKUP($AC383&amp;"-"&amp;$F383&amp;" "&amp;$G383,Bonuses!$B$1:$G$1006,4,FALSE)))</f>
        <v/>
      </c>
      <c r="AF383" s="16" t="str">
        <f>IF(ISERROR(VLOOKUP($AC383&amp;"-"&amp;$F383,Bonuses!$B$1:$G$1006,5,FALSE)),"",IF(VLOOKUP($AC383&amp;"-"&amp;$F383,Bonuses!$B$1:$G$1006,5,FALSE)="","",VLOOKUP($AC383&amp;"-"&amp;$F383,Bonuses!$B$1:$G$1006,6,FALSE)&amp;" yrs, "&amp;VLOOKUP($AC383&amp;"-"&amp;$F383,Bonuses!$B$1:$G$1006,5,FALSE)))</f>
        <v/>
      </c>
    </row>
    <row r="384" spans="1:32" s="21" customFormat="1" x14ac:dyDescent="0.25">
      <c r="A384" s="21" t="s">
        <v>2550</v>
      </c>
      <c r="B384" s="21">
        <f t="shared" si="25"/>
        <v>1</v>
      </c>
      <c r="C384" s="21" t="str">
        <f t="shared" si="26"/>
        <v>P</v>
      </c>
      <c r="D384" s="17">
        <f>IF($C384="B",VLOOKUP($A384,Bat!$A$4:$BF$2320,D$1,FALSE),VLOOKUP($A384,Pit!$A$4:$BA$1686,D$2,FALSE))</f>
        <v>6155</v>
      </c>
      <c r="E384" s="16" t="str">
        <f>IF($C384="B",VLOOKUP($A384,Bat!$A$4:$BF$2320,E$1,FALSE),VLOOKUP($A384,Pit!$A$4:$BA$1686,E$2,FALSE))</f>
        <v>SP</v>
      </c>
      <c r="F384" s="16" t="str">
        <f>IF($C384="B",VLOOKUP($A384,Bat!$A$4:$BF$2320,F$1,FALSE),VLOOKUP($A384,Pit!$A$4:$BA$1686,F$2,FALSE))</f>
        <v>António</v>
      </c>
      <c r="G384" s="16" t="str">
        <f>IF($C384="B",VLOOKUP($A384,Bat!$A$4:$BF$2320,G$1,FALSE),VLOOKUP($A384,Pit!$A$4:$BA$1686,G$2,FALSE))</f>
        <v>López</v>
      </c>
      <c r="H384" s="16">
        <f>IF($C384="B",VLOOKUP($A384,Bat!$A$4:$BF$2320,H$1,FALSE),VLOOKUP($A384,Pit!$A$4:$BA$1686,H$2,FALSE))</f>
        <v>21</v>
      </c>
      <c r="I384" s="16" t="str">
        <f>IF($C384="B",VLOOKUP($A384,Bat!$A$4:$BF$2320,I$1,FALSE),VLOOKUP($A384,Pit!$A$4:$BA$1686,I$2,FALSE))</f>
        <v>R</v>
      </c>
      <c r="J384" s="16" t="str">
        <f>IF($C384="B",VLOOKUP($A384,Bat!$A$4:$BF$2320,J$1,FALSE),VLOOKUP($A384,Pit!$A$4:$BA$1686,J$2,FALSE))</f>
        <v>R</v>
      </c>
      <c r="K384" s="16" t="str">
        <f>IF($C384="B",VLOOKUP($A384,Bat!$A$4:$BF$2320,K$1,FALSE),VLOOKUP($A384,Pit!$A$4:$BA$1686,K$2,FALSE))</f>
        <v>Normal</v>
      </c>
      <c r="L384" s="17" t="str">
        <f>IF($C384="B",VLOOKUP($A384,Bat!$A$4:$BF$2320,L$1,FALSE),VLOOKUP($A384,Pit!$A$4:$BA$1686,L$2,FALSE))</f>
        <v>High</v>
      </c>
      <c r="M384" s="16">
        <f>IF($C384="B",VLOOKUP($A384,Bat!$A$4:$BF$2320,M$1,FALSE),VLOOKUP($A384,Pit!$A$4:$BA$1686,M$2,FALSE))</f>
        <v>4</v>
      </c>
      <c r="N384" s="16">
        <f>IF($C384="B",VLOOKUP($A384,Bat!$A$4:$BF$2320,N$1,FALSE),VLOOKUP($A384,Pit!$A$4:$BA$1686,N$2,FALSE))</f>
        <v>2</v>
      </c>
      <c r="O384" s="16">
        <f>IF($C384="B",VLOOKUP($A384,Bat!$A$4:$BF$2320,O$1,FALSE),VLOOKUP($A384,Pit!$A$4:$BA$1686,O$2,FALSE))</f>
        <v>2</v>
      </c>
      <c r="P384" s="16" t="str">
        <f>IF($C384="B",VLOOKUP($A384,Bat!$A$4:$BF$2320,P$1,FALSE),VLOOKUP($A384,Pit!$A$4:$BA$1686,P$2,FALSE))</f>
        <v>88-90 Mph</v>
      </c>
      <c r="Q384" s="17">
        <f>IF($C384="B",VLOOKUP($A384,Bat!$A$4:$BF$2320,Q$1,FALSE),VLOOKUP($A384,Pit!$A$4:$BA$1686,Q$2,FALSE))</f>
        <v>9</v>
      </c>
      <c r="R384" s="18">
        <f>IF($C384="B",VLOOKUP($A384,Bat!$A$4:$BF$2320,R$1,FALSE),VLOOKUP($A384,Pit!$A$4:$BA$1686,R$2,FALSE))</f>
        <v>9.8184014011193597</v>
      </c>
      <c r="S384" s="19">
        <f>IF($C384="B",VLOOKUP($A384,Bat!$A$4:$BF$2320,S$1,FALSE),VLOOKUP($A384,Pit!$A$4:$BA$1686,S$2,FALSE))</f>
        <v>-0.19500650996630756</v>
      </c>
      <c r="T384" s="20" t="str">
        <f>IF($C384="B",VLOOKUP($A384,Bat!$A$4:$BF$2320,T$1,FALSE),VLOOKUP($A384,Pit!$A$4:$BA$1686,T$2,FALSE))</f>
        <v>$90k</v>
      </c>
      <c r="U384" s="17" t="str">
        <f>VLOOKUP(IF($C384="B",VLOOKUP($A384,Bat!$A$4:$AU$2320,U$1,FALSE),VLOOKUP($A384,Pit!$A$4:$BE$1686,U$2,FALSE)),COND!$A$35:$B$41,2,FALSE)</f>
        <v>??</v>
      </c>
      <c r="V384" s="21">
        <f>IF($C384="B",VLOOKUP($A384,Bat!$A$4:$AT$2284,46,FALSE),VLOOKUP($A384,Pit!$A$4:$BD$1664,56,FALSE))</f>
        <v>93</v>
      </c>
      <c r="W384" s="16">
        <f t="shared" si="27"/>
        <v>999</v>
      </c>
      <c r="X384" s="16"/>
      <c r="Y384" s="22">
        <f t="shared" si="28"/>
        <v>837</v>
      </c>
      <c r="Z384" s="16">
        <f>IFERROR(VLOOKUP($D384,Results37!$F$3:$L$1396,Z$1,FALSE),"")</f>
        <v>380</v>
      </c>
      <c r="AA384" s="47">
        <f>IF(ISERROR(VLOOKUP(D384,Results37!$F$3:$O$399,AA$1,FALSE)),"",IF(VLOOKUP(D384,Results37!$F$3:$O$399,AA$1+1,FALSE)=1,"S"&amp;VLOOKUP(D384,Results37!$F$3:$O$399,AA$1,FALSE),VLOOKUP(D384,Results37!$F$3:$O$399,AA$1,FALSE)))</f>
        <v>15</v>
      </c>
      <c r="AB384" s="16">
        <f>IFERROR(VLOOKUP($D384,Results37!$F$3:$L$1396,AB$1,FALSE),"")</f>
        <v>10</v>
      </c>
      <c r="AC384" s="16" t="str">
        <f>IFERROR(VLOOKUP($D384,Results37!$F$3:$L$1396,AC$1,FALSE),"")</f>
        <v>New Orleans Trendsetters</v>
      </c>
      <c r="AD384" s="16" t="str">
        <f t="shared" si="29"/>
        <v/>
      </c>
      <c r="AE384" s="20" t="str">
        <f>IF(ISERROR(VLOOKUP($AC384&amp;"-"&amp;$F384&amp;" "&amp;G384,Bonuses!$B$1:$G$1006,4,FALSE)),"",INT(VLOOKUP($AC384&amp;"-"&amp;$F384&amp;" "&amp;$G384,Bonuses!$B$1:$G$1006,4,FALSE)))</f>
        <v/>
      </c>
      <c r="AF384" s="16" t="str">
        <f>IF(ISERROR(VLOOKUP($AC384&amp;"-"&amp;$F384,Bonuses!$B$1:$G$1006,5,FALSE)),"",IF(VLOOKUP($AC384&amp;"-"&amp;$F384,Bonuses!$B$1:$G$1006,5,FALSE)="","",VLOOKUP($AC384&amp;"-"&amp;$F384,Bonuses!$B$1:$G$1006,6,FALSE)&amp;" yrs, "&amp;VLOOKUP($AC384&amp;"-"&amp;$F384,Bonuses!$B$1:$G$1006,5,FALSE)))</f>
        <v/>
      </c>
    </row>
    <row r="385" spans="1:32" s="21" customFormat="1" x14ac:dyDescent="0.25">
      <c r="A385" s="21" t="s">
        <v>2050</v>
      </c>
      <c r="B385" s="21">
        <f t="shared" si="25"/>
        <v>1</v>
      </c>
      <c r="C385" s="21" t="str">
        <f t="shared" si="26"/>
        <v>B</v>
      </c>
      <c r="D385" s="17">
        <f>IF($C385="B",VLOOKUP($A385,Bat!$A$4:$BF$2320,D$1,FALSE),VLOOKUP($A385,Pit!$A$4:$BA$1686,D$2,FALSE))</f>
        <v>9594</v>
      </c>
      <c r="E385" s="16" t="str">
        <f>IF($C385="B",VLOOKUP($A385,Bat!$A$4:$BF$2320,E$1,FALSE),VLOOKUP($A385,Pit!$A$4:$BA$1686,E$2,FALSE))</f>
        <v>C</v>
      </c>
      <c r="F385" s="16" t="str">
        <f>IF($C385="B",VLOOKUP($A385,Bat!$A$4:$BF$2320,F$1,FALSE),VLOOKUP($A385,Pit!$A$4:$BA$1686,F$2,FALSE))</f>
        <v>Dale</v>
      </c>
      <c r="G385" s="16" t="str">
        <f>IF($C385="B",VLOOKUP($A385,Bat!$A$4:$BF$2320,G$1,FALSE),VLOOKUP($A385,Pit!$A$4:$BA$1686,G$2,FALSE))</f>
        <v>Miller</v>
      </c>
      <c r="H385" s="16">
        <f>IF($C385="B",VLOOKUP($A385,Bat!$A$4:$BF$2320,H$1,FALSE),VLOOKUP($A385,Pit!$A$4:$BA$1686,H$2,FALSE))</f>
        <v>21</v>
      </c>
      <c r="I385" s="16" t="str">
        <f>IF($C385="B",VLOOKUP($A385,Bat!$A$4:$BF$2320,I$1,FALSE),VLOOKUP($A385,Pit!$A$4:$BA$1686,I$2,FALSE))</f>
        <v>R</v>
      </c>
      <c r="J385" s="16" t="str">
        <f>IF($C385="B",VLOOKUP($A385,Bat!$A$4:$BF$2320,J$1,FALSE),VLOOKUP($A385,Pit!$A$4:$BA$1686,J$2,FALSE))</f>
        <v>R</v>
      </c>
      <c r="K385" s="16" t="str">
        <f>IF($C385="B",VLOOKUP($A385,Bat!$A$4:$BF$2320,K$1,FALSE),VLOOKUP($A385,Pit!$A$4:$BA$1686,K$2,FALSE))</f>
        <v>Low</v>
      </c>
      <c r="L385" s="17" t="str">
        <f>IF($C385="B",VLOOKUP($A385,Bat!$A$4:$BF$2320,L$1,FALSE),VLOOKUP($A385,Pit!$A$4:$BA$1686,L$2,FALSE))</f>
        <v>Normal</v>
      </c>
      <c r="M385" s="16">
        <f>IF($C385="B",VLOOKUP($A385,Bat!$A$4:$BF$2320,M$1,FALSE),VLOOKUP($A385,Pit!$A$4:$BA$1686,M$2,FALSE))</f>
        <v>3</v>
      </c>
      <c r="N385" s="16">
        <f>IF($C385="B",VLOOKUP($A385,Bat!$A$4:$BF$2320,N$1,FALSE),VLOOKUP($A385,Pit!$A$4:$BA$1686,N$2,FALSE))</f>
        <v>3</v>
      </c>
      <c r="O385" s="16">
        <f>IF($C385="B",VLOOKUP($A385,Bat!$A$4:$BF$2320,O$1,FALSE),VLOOKUP($A385,Pit!$A$4:$BA$1686,O$2,FALSE))</f>
        <v>4</v>
      </c>
      <c r="P385" s="16">
        <f>IF($C385="B",VLOOKUP($A385,Bat!$A$4:$BF$2320,P$1,FALSE),VLOOKUP($A385,Pit!$A$4:$BA$1686,P$2,FALSE))</f>
        <v>3</v>
      </c>
      <c r="Q385" s="17">
        <f>IF($C385="B",VLOOKUP($A385,Bat!$A$4:$BF$2320,Q$1,FALSE),VLOOKUP($A385,Pit!$A$4:$BA$1686,Q$2,FALSE))</f>
        <v>3</v>
      </c>
      <c r="R385" s="18">
        <f>IF($C385="B",VLOOKUP($A385,Bat!$A$4:$BF$2320,R$1,FALSE),VLOOKUP($A385,Pit!$A$4:$BA$1686,R$2,FALSE))</f>
        <v>0.80769662492586392</v>
      </c>
      <c r="S385" s="19">
        <f>IF($C385="B",VLOOKUP($A385,Bat!$A$4:$BF$2320,S$1,FALSE),VLOOKUP($A385,Pit!$A$4:$BA$1686,S$2,FALSE))</f>
        <v>0.52981639312179452</v>
      </c>
      <c r="T385" s="20" t="str">
        <f>IF($C385="B",VLOOKUP($A385,Bat!$A$4:$BF$2320,T$1,FALSE),VLOOKUP($A385,Pit!$A$4:$BA$1686,T$2,FALSE))</f>
        <v>$210k</v>
      </c>
      <c r="U385" s="17" t="str">
        <f>VLOOKUP(IF($C385="B",VLOOKUP($A385,Bat!$A$4:$AU$2320,U$1,FALSE),VLOOKUP($A385,Pit!$A$4:$BE$1686,U$2,FALSE)),COND!$A$35:$B$41,2,FALSE)</f>
        <v>??</v>
      </c>
      <c r="V385" s="21">
        <f>IF($C385="B",VLOOKUP($A385,Bat!$A$4:$AT$2284,46,FALSE),VLOOKUP($A385,Pit!$A$4:$BD$1664,56,FALSE))</f>
        <v>232</v>
      </c>
      <c r="W385" s="16">
        <f t="shared" si="27"/>
        <v>999</v>
      </c>
      <c r="X385" s="16"/>
      <c r="Y385" s="22">
        <f t="shared" si="28"/>
        <v>454</v>
      </c>
      <c r="Z385" s="16">
        <f>IFERROR(VLOOKUP($D385,Results37!$F$3:$L$1396,Z$1,FALSE),"")</f>
        <v>381</v>
      </c>
      <c r="AA385" s="47">
        <f>IF(ISERROR(VLOOKUP(D385,Results37!$F$3:$O$399,AA$1,FALSE)),"",IF(VLOOKUP(D385,Results37!$F$3:$O$399,AA$1+1,FALSE)=1,"S"&amp;VLOOKUP(D385,Results37!$F$3:$O$399,AA$1,FALSE),VLOOKUP(D385,Results37!$F$3:$O$399,AA$1,FALSE)))</f>
        <v>15</v>
      </c>
      <c r="AB385" s="16">
        <f>IFERROR(VLOOKUP($D385,Results37!$F$3:$L$1396,AB$1,FALSE),"")</f>
        <v>11</v>
      </c>
      <c r="AC385" s="16" t="str">
        <f>IFERROR(VLOOKUP($D385,Results37!$F$3:$L$1396,AC$1,FALSE),"")</f>
        <v>Neo-Tokyo Akira</v>
      </c>
      <c r="AD385" s="16" t="str">
        <f t="shared" si="29"/>
        <v/>
      </c>
      <c r="AE385" s="20" t="str">
        <f>IF(ISERROR(VLOOKUP($AC385&amp;"-"&amp;$F385&amp;" "&amp;G385,Bonuses!$B$1:$G$1006,4,FALSE)),"",INT(VLOOKUP($AC385&amp;"-"&amp;$F385&amp;" "&amp;$G385,Bonuses!$B$1:$G$1006,4,FALSE)))</f>
        <v/>
      </c>
      <c r="AF385" s="16" t="str">
        <f>IF(ISERROR(VLOOKUP($AC385&amp;"-"&amp;$F385,Bonuses!$B$1:$G$1006,5,FALSE)),"",IF(VLOOKUP($AC385&amp;"-"&amp;$F385,Bonuses!$B$1:$G$1006,5,FALSE)="","",VLOOKUP($AC385&amp;"-"&amp;$F385,Bonuses!$B$1:$G$1006,6,FALSE)&amp;" yrs, "&amp;VLOOKUP($AC385&amp;"-"&amp;$F385,Bonuses!$B$1:$G$1006,5,FALSE)))</f>
        <v/>
      </c>
    </row>
    <row r="386" spans="1:32" s="21" customFormat="1" x14ac:dyDescent="0.25">
      <c r="A386" s="21" t="s">
        <v>2593</v>
      </c>
      <c r="B386" s="21">
        <f t="shared" si="25"/>
        <v>1</v>
      </c>
      <c r="C386" s="21" t="str">
        <f t="shared" si="26"/>
        <v>P</v>
      </c>
      <c r="D386" s="17">
        <f>IF($C386="B",VLOOKUP($A386,Bat!$A$4:$BF$2320,D$1,FALSE),VLOOKUP($A386,Pit!$A$4:$BA$1686,D$2,FALSE))</f>
        <v>1982</v>
      </c>
      <c r="E386" s="16" t="str">
        <f>IF($C386="B",VLOOKUP($A386,Bat!$A$4:$BF$2320,E$1,FALSE),VLOOKUP($A386,Pit!$A$4:$BA$1686,E$2,FALSE))</f>
        <v>RP</v>
      </c>
      <c r="F386" s="16" t="str">
        <f>IF($C386="B",VLOOKUP($A386,Bat!$A$4:$BF$2320,F$1,FALSE),VLOOKUP($A386,Pit!$A$4:$BA$1686,F$2,FALSE))</f>
        <v>Wally</v>
      </c>
      <c r="G386" s="16" t="str">
        <f>IF($C386="B",VLOOKUP($A386,Bat!$A$4:$BF$2320,G$1,FALSE),VLOOKUP($A386,Pit!$A$4:$BA$1686,G$2,FALSE))</f>
        <v>White</v>
      </c>
      <c r="H386" s="16">
        <f>IF($C386="B",VLOOKUP($A386,Bat!$A$4:$BF$2320,H$1,FALSE),VLOOKUP($A386,Pit!$A$4:$BA$1686,H$2,FALSE))</f>
        <v>18</v>
      </c>
      <c r="I386" s="16" t="str">
        <f>IF($C386="B",VLOOKUP($A386,Bat!$A$4:$BF$2320,I$1,FALSE),VLOOKUP($A386,Pit!$A$4:$BA$1686,I$2,FALSE))</f>
        <v>R</v>
      </c>
      <c r="J386" s="16" t="str">
        <f>IF($C386="B",VLOOKUP($A386,Bat!$A$4:$BF$2320,J$1,FALSE),VLOOKUP($A386,Pit!$A$4:$BA$1686,J$2,FALSE))</f>
        <v>R</v>
      </c>
      <c r="K386" s="16" t="str">
        <f>IF($C386="B",VLOOKUP($A386,Bat!$A$4:$BF$2320,K$1,FALSE),VLOOKUP($A386,Pit!$A$4:$BA$1686,K$2,FALSE))</f>
        <v>Low</v>
      </c>
      <c r="L386" s="17" t="str">
        <f>IF($C386="B",VLOOKUP($A386,Bat!$A$4:$BF$2320,L$1,FALSE),VLOOKUP($A386,Pit!$A$4:$BA$1686,L$2,FALSE))</f>
        <v>Normal</v>
      </c>
      <c r="M386" s="16">
        <f>IF($C386="B",VLOOKUP($A386,Bat!$A$4:$BF$2320,M$1,FALSE),VLOOKUP($A386,Pit!$A$4:$BA$1686,M$2,FALSE))</f>
        <v>5</v>
      </c>
      <c r="N386" s="16">
        <f>IF($C386="B",VLOOKUP($A386,Bat!$A$4:$BF$2320,N$1,FALSE),VLOOKUP($A386,Pit!$A$4:$BA$1686,N$2,FALSE))</f>
        <v>2</v>
      </c>
      <c r="O386" s="16">
        <f>IF($C386="B",VLOOKUP($A386,Bat!$A$4:$BF$2320,O$1,FALSE),VLOOKUP($A386,Pit!$A$4:$BA$1686,O$2,FALSE))</f>
        <v>1</v>
      </c>
      <c r="P386" s="16" t="str">
        <f>IF($C386="B",VLOOKUP($A386,Bat!$A$4:$BF$2320,P$1,FALSE),VLOOKUP($A386,Pit!$A$4:$BA$1686,P$2,FALSE))</f>
        <v>86-88 Mph</v>
      </c>
      <c r="Q386" s="17">
        <f>IF($C386="B",VLOOKUP($A386,Bat!$A$4:$BF$2320,Q$1,FALSE),VLOOKUP($A386,Pit!$A$4:$BA$1686,Q$2,FALSE))</f>
        <v>9</v>
      </c>
      <c r="R386" s="18">
        <f>IF($C386="B",VLOOKUP($A386,Bat!$A$4:$BF$2320,R$1,FALSE),VLOOKUP($A386,Pit!$A$4:$BA$1686,R$2,FALSE))</f>
        <v>8.8885430383961044</v>
      </c>
      <c r="S386" s="19">
        <f>IF($C386="B",VLOOKUP($A386,Bat!$A$4:$BF$2320,S$1,FALSE),VLOOKUP($A386,Pit!$A$4:$BA$1686,S$2,FALSE))</f>
        <v>-0.27669460912727029</v>
      </c>
      <c r="T386" s="20" t="str">
        <f>IF($C386="B",VLOOKUP($A386,Bat!$A$4:$BF$2320,T$1,FALSE),VLOOKUP($A386,Pit!$A$4:$BA$1686,T$2,FALSE))</f>
        <v>$210k</v>
      </c>
      <c r="U386" s="17" t="str">
        <f>VLOOKUP(IF($C386="B",VLOOKUP($A386,Bat!$A$4:$AU$2320,U$1,FALSE),VLOOKUP($A386,Pit!$A$4:$BE$1686,U$2,FALSE)),COND!$A$35:$B$41,2,FALSE)</f>
        <v>??</v>
      </c>
      <c r="V386" s="21">
        <f>IF($C386="B",VLOOKUP($A386,Bat!$A$4:$AT$2284,46,FALSE),VLOOKUP($A386,Pit!$A$4:$BD$1664,56,FALSE))</f>
        <v>267</v>
      </c>
      <c r="W386" s="16">
        <f t="shared" si="27"/>
        <v>999</v>
      </c>
      <c r="X386" s="16"/>
      <c r="Y386" s="22">
        <f t="shared" si="28"/>
        <v>904</v>
      </c>
      <c r="Z386" s="16">
        <f>IFERROR(VLOOKUP($D386,Results37!$F$3:$L$1396,Z$1,FALSE),"")</f>
        <v>382</v>
      </c>
      <c r="AA386" s="47">
        <f>IF(ISERROR(VLOOKUP(D386,Results37!$F$3:$O$399,AA$1,FALSE)),"",IF(VLOOKUP(D386,Results37!$F$3:$O$399,AA$1+1,FALSE)=1,"S"&amp;VLOOKUP(D386,Results37!$F$3:$O$399,AA$1,FALSE),VLOOKUP(D386,Results37!$F$3:$O$399,AA$1,FALSE)))</f>
        <v>15</v>
      </c>
      <c r="AB386" s="16">
        <f>IFERROR(VLOOKUP($D386,Results37!$F$3:$L$1396,AB$1,FALSE),"")</f>
        <v>12</v>
      </c>
      <c r="AC386" s="16" t="str">
        <f>IFERROR(VLOOKUP($D386,Results37!$F$3:$L$1396,AC$1,FALSE),"")</f>
        <v>Bakersfield Bears</v>
      </c>
      <c r="AD386" s="16" t="str">
        <f t="shared" si="29"/>
        <v/>
      </c>
      <c r="AE386" s="20" t="str">
        <f>IF(ISERROR(VLOOKUP($AC386&amp;"-"&amp;$F386&amp;" "&amp;G386,Bonuses!$B$1:$G$1006,4,FALSE)),"",INT(VLOOKUP($AC386&amp;"-"&amp;$F386&amp;" "&amp;$G386,Bonuses!$B$1:$G$1006,4,FALSE)))</f>
        <v/>
      </c>
      <c r="AF386" s="16" t="str">
        <f>IF(ISERROR(VLOOKUP($AC386&amp;"-"&amp;$F386,Bonuses!$B$1:$G$1006,5,FALSE)),"",IF(VLOOKUP($AC386&amp;"-"&amp;$F386,Bonuses!$B$1:$G$1006,5,FALSE)="","",VLOOKUP($AC386&amp;"-"&amp;$F386,Bonuses!$B$1:$G$1006,6,FALSE)&amp;" yrs, "&amp;VLOOKUP($AC386&amp;"-"&amp;$F386,Bonuses!$B$1:$G$1006,5,FALSE)))</f>
        <v/>
      </c>
    </row>
    <row r="387" spans="1:32" s="21" customFormat="1" x14ac:dyDescent="0.25">
      <c r="A387" s="21" t="s">
        <v>1825</v>
      </c>
      <c r="B387" s="21">
        <f t="shared" si="25"/>
        <v>1</v>
      </c>
      <c r="C387" s="21" t="str">
        <f t="shared" si="26"/>
        <v>B</v>
      </c>
      <c r="D387" s="17">
        <f>IF($C387="B",VLOOKUP($A387,Bat!$A$4:$BF$2320,D$1,FALSE),VLOOKUP($A387,Pit!$A$4:$BA$1686,D$2,FALSE))</f>
        <v>7529</v>
      </c>
      <c r="E387" s="16" t="str">
        <f>IF($C387="B",VLOOKUP($A387,Bat!$A$4:$BF$2320,E$1,FALSE),VLOOKUP($A387,Pit!$A$4:$BA$1686,E$2,FALSE))</f>
        <v>1B</v>
      </c>
      <c r="F387" s="16" t="str">
        <f>IF($C387="B",VLOOKUP($A387,Bat!$A$4:$BF$2320,F$1,FALSE),VLOOKUP($A387,Pit!$A$4:$BA$1686,F$2,FALSE))</f>
        <v>John</v>
      </c>
      <c r="G387" s="16" t="str">
        <f>IF($C387="B",VLOOKUP($A387,Bat!$A$4:$BF$2320,G$1,FALSE),VLOOKUP($A387,Pit!$A$4:$BA$1686,G$2,FALSE))</f>
        <v>Baxter</v>
      </c>
      <c r="H387" s="16">
        <f>IF($C387="B",VLOOKUP($A387,Bat!$A$4:$BF$2320,H$1,FALSE),VLOOKUP($A387,Pit!$A$4:$BA$1686,H$2,FALSE))</f>
        <v>18</v>
      </c>
      <c r="I387" s="16" t="str">
        <f>IF($C387="B",VLOOKUP($A387,Bat!$A$4:$BF$2320,I$1,FALSE),VLOOKUP($A387,Pit!$A$4:$BA$1686,I$2,FALSE))</f>
        <v>L</v>
      </c>
      <c r="J387" s="16" t="str">
        <f>IF($C387="B",VLOOKUP($A387,Bat!$A$4:$BF$2320,J$1,FALSE),VLOOKUP($A387,Pit!$A$4:$BA$1686,J$2,FALSE))</f>
        <v>L</v>
      </c>
      <c r="K387" s="16" t="str">
        <f>IF($C387="B",VLOOKUP($A387,Bat!$A$4:$BF$2320,K$1,FALSE),VLOOKUP($A387,Pit!$A$4:$BA$1686,K$2,FALSE))</f>
        <v>Normal</v>
      </c>
      <c r="L387" s="17" t="str">
        <f>IF($C387="B",VLOOKUP($A387,Bat!$A$4:$BF$2320,L$1,FALSE),VLOOKUP($A387,Pit!$A$4:$BA$1686,L$2,FALSE))</f>
        <v>Normal</v>
      </c>
      <c r="M387" s="16">
        <f>IF($C387="B",VLOOKUP($A387,Bat!$A$4:$BF$2320,M$1,FALSE),VLOOKUP($A387,Pit!$A$4:$BA$1686,M$2,FALSE))</f>
        <v>6</v>
      </c>
      <c r="N387" s="16">
        <f>IF($C387="B",VLOOKUP($A387,Bat!$A$4:$BF$2320,N$1,FALSE),VLOOKUP($A387,Pit!$A$4:$BA$1686,N$2,FALSE))</f>
        <v>1</v>
      </c>
      <c r="O387" s="16">
        <f>IF($C387="B",VLOOKUP($A387,Bat!$A$4:$BF$2320,O$1,FALSE),VLOOKUP($A387,Pit!$A$4:$BA$1686,O$2,FALSE))</f>
        <v>6</v>
      </c>
      <c r="P387" s="16">
        <f>IF($C387="B",VLOOKUP($A387,Bat!$A$4:$BF$2320,P$1,FALSE),VLOOKUP($A387,Pit!$A$4:$BA$1686,P$2,FALSE))</f>
        <v>3</v>
      </c>
      <c r="Q387" s="17">
        <f>IF($C387="B",VLOOKUP($A387,Bat!$A$4:$BF$2320,Q$1,FALSE),VLOOKUP($A387,Pit!$A$4:$BA$1686,Q$2,FALSE))</f>
        <v>4</v>
      </c>
      <c r="R387" s="18">
        <f>IF($C387="B",VLOOKUP($A387,Bat!$A$4:$BF$2320,R$1,FALSE),VLOOKUP($A387,Pit!$A$4:$BA$1686,R$2,FALSE))</f>
        <v>12.714104348307609</v>
      </c>
      <c r="S387" s="19">
        <f>IF($C387="B",VLOOKUP($A387,Bat!$A$4:$BF$2320,S$1,FALSE),VLOOKUP($A387,Pit!$A$4:$BA$1686,S$2,FALSE))</f>
        <v>2.227389419342372</v>
      </c>
      <c r="T387" s="20" t="str">
        <f>IF($C387="B",VLOOKUP($A387,Bat!$A$4:$BF$2320,T$1,FALSE),VLOOKUP($A387,Pit!$A$4:$BA$1686,T$2,FALSE))</f>
        <v>$200k</v>
      </c>
      <c r="U387" s="17" t="str">
        <f>VLOOKUP(IF($C387="B",VLOOKUP($A387,Bat!$A$4:$AU$2320,U$1,FALSE),VLOOKUP($A387,Pit!$A$4:$BE$1686,U$2,FALSE)),COND!$A$35:$B$41,2,FALSE)</f>
        <v>??</v>
      </c>
      <c r="V387" s="21">
        <f>IF($C387="B",VLOOKUP($A387,Bat!$A$4:$AT$2284,46,FALSE),VLOOKUP($A387,Pit!$A$4:$BD$1664,56,FALSE))</f>
        <v>58</v>
      </c>
      <c r="W387" s="16">
        <f t="shared" si="27"/>
        <v>999</v>
      </c>
      <c r="X387" s="16"/>
      <c r="Y387" s="22">
        <f t="shared" si="28"/>
        <v>69</v>
      </c>
      <c r="Z387" s="16">
        <f>IFERROR(VLOOKUP($D387,Results37!$F$3:$L$1396,Z$1,FALSE),"")</f>
        <v>383</v>
      </c>
      <c r="AA387" s="47">
        <f>IF(ISERROR(VLOOKUP(D387,Results37!$F$3:$O$399,AA$1,FALSE)),"",IF(VLOOKUP(D387,Results37!$F$3:$O$399,AA$1+1,FALSE)=1,"S"&amp;VLOOKUP(D387,Results37!$F$3:$O$399,AA$1,FALSE),VLOOKUP(D387,Results37!$F$3:$O$399,AA$1,FALSE)))</f>
        <v>15</v>
      </c>
      <c r="AB387" s="16">
        <f>IFERROR(VLOOKUP($D387,Results37!$F$3:$L$1396,AB$1,FALSE),"")</f>
        <v>13</v>
      </c>
      <c r="AC387" s="16" t="str">
        <f>IFERROR(VLOOKUP($D387,Results37!$F$3:$L$1396,AC$1,FALSE),"")</f>
        <v>Arlington Bureaucrats</v>
      </c>
      <c r="AD387" s="16" t="str">
        <f t="shared" si="29"/>
        <v/>
      </c>
      <c r="AE387" s="20" t="str">
        <f>IF(ISERROR(VLOOKUP($AC387&amp;"-"&amp;$F387&amp;" "&amp;G387,Bonuses!$B$1:$G$1006,4,FALSE)),"",INT(VLOOKUP($AC387&amp;"-"&amp;$F387&amp;" "&amp;$G387,Bonuses!$B$1:$G$1006,4,FALSE)))</f>
        <v/>
      </c>
      <c r="AF387" s="16" t="str">
        <f>IF(ISERROR(VLOOKUP($AC387&amp;"-"&amp;$F387,Bonuses!$B$1:$G$1006,5,FALSE)),"",IF(VLOOKUP($AC387&amp;"-"&amp;$F387,Bonuses!$B$1:$G$1006,5,FALSE)="","",VLOOKUP($AC387&amp;"-"&amp;$F387,Bonuses!$B$1:$G$1006,6,FALSE)&amp;" yrs, "&amp;VLOOKUP($AC387&amp;"-"&amp;$F387,Bonuses!$B$1:$G$1006,5,FALSE)))</f>
        <v/>
      </c>
    </row>
    <row r="388" spans="1:32" s="21" customFormat="1" x14ac:dyDescent="0.25">
      <c r="A388" s="21" t="s">
        <v>1845</v>
      </c>
      <c r="B388" s="21">
        <f t="shared" si="25"/>
        <v>1</v>
      </c>
      <c r="C388" s="21" t="str">
        <f t="shared" si="26"/>
        <v>B</v>
      </c>
      <c r="D388" s="17">
        <f>IF($C388="B",VLOOKUP($A388,Bat!$A$4:$BF$2320,D$1,FALSE),VLOOKUP($A388,Pit!$A$4:$BA$1686,D$2,FALSE))</f>
        <v>11431</v>
      </c>
      <c r="E388" s="16" t="str">
        <f>IF($C388="B",VLOOKUP($A388,Bat!$A$4:$BF$2320,E$1,FALSE),VLOOKUP($A388,Pit!$A$4:$BA$1686,E$2,FALSE))</f>
        <v>LF</v>
      </c>
      <c r="F388" s="16" t="str">
        <f>IF($C388="B",VLOOKUP($A388,Bat!$A$4:$BF$2320,F$1,FALSE),VLOOKUP($A388,Pit!$A$4:$BA$1686,F$2,FALSE))</f>
        <v>Wulf</v>
      </c>
      <c r="G388" s="16" t="str">
        <f>IF($C388="B",VLOOKUP($A388,Bat!$A$4:$BF$2320,G$1,FALSE),VLOOKUP($A388,Pit!$A$4:$BA$1686,G$2,FALSE))</f>
        <v>Osman</v>
      </c>
      <c r="H388" s="16">
        <f>IF($C388="B",VLOOKUP($A388,Bat!$A$4:$BF$2320,H$1,FALSE),VLOOKUP($A388,Pit!$A$4:$BA$1686,H$2,FALSE))</f>
        <v>21</v>
      </c>
      <c r="I388" s="16" t="str">
        <f>IF($C388="B",VLOOKUP($A388,Bat!$A$4:$BF$2320,I$1,FALSE),VLOOKUP($A388,Pit!$A$4:$BA$1686,I$2,FALSE))</f>
        <v>L</v>
      </c>
      <c r="J388" s="16" t="str">
        <f>IF($C388="B",VLOOKUP($A388,Bat!$A$4:$BF$2320,J$1,FALSE),VLOOKUP($A388,Pit!$A$4:$BA$1686,J$2,FALSE))</f>
        <v>L</v>
      </c>
      <c r="K388" s="16" t="str">
        <f>IF($C388="B",VLOOKUP($A388,Bat!$A$4:$BF$2320,K$1,FALSE),VLOOKUP($A388,Pit!$A$4:$BA$1686,K$2,FALSE))</f>
        <v>Low</v>
      </c>
      <c r="L388" s="17" t="str">
        <f>IF($C388="B",VLOOKUP($A388,Bat!$A$4:$BF$2320,L$1,FALSE),VLOOKUP($A388,Pit!$A$4:$BA$1686,L$2,FALSE))</f>
        <v>Normal</v>
      </c>
      <c r="M388" s="16">
        <f>IF($C388="B",VLOOKUP($A388,Bat!$A$4:$BF$2320,M$1,FALSE),VLOOKUP($A388,Pit!$A$4:$BA$1686,M$2,FALSE))</f>
        <v>6</v>
      </c>
      <c r="N388" s="16">
        <f>IF($C388="B",VLOOKUP($A388,Bat!$A$4:$BF$2320,N$1,FALSE),VLOOKUP($A388,Pit!$A$4:$BA$1686,N$2,FALSE))</f>
        <v>5</v>
      </c>
      <c r="O388" s="16">
        <f>IF($C388="B",VLOOKUP($A388,Bat!$A$4:$BF$2320,O$1,FALSE),VLOOKUP($A388,Pit!$A$4:$BA$1686,O$2,FALSE))</f>
        <v>2</v>
      </c>
      <c r="P388" s="16">
        <f>IF($C388="B",VLOOKUP($A388,Bat!$A$4:$BF$2320,P$1,FALSE),VLOOKUP($A388,Pit!$A$4:$BA$1686,P$2,FALSE))</f>
        <v>4</v>
      </c>
      <c r="Q388" s="17">
        <f>IF($C388="B",VLOOKUP($A388,Bat!$A$4:$BF$2320,Q$1,FALSE),VLOOKUP($A388,Pit!$A$4:$BA$1686,Q$2,FALSE))</f>
        <v>4</v>
      </c>
      <c r="R388" s="18">
        <f>IF($C388="B",VLOOKUP($A388,Bat!$A$4:$BF$2320,R$1,FALSE),VLOOKUP($A388,Pit!$A$4:$BA$1686,R$2,FALSE))</f>
        <v>12.431423615094527</v>
      </c>
      <c r="S388" s="19">
        <f>IF($C388="B",VLOOKUP($A388,Bat!$A$4:$BF$2320,S$1,FALSE),VLOOKUP($A388,Pit!$A$4:$BA$1686,S$2,FALSE))</f>
        <v>2.1870858114966221</v>
      </c>
      <c r="T388" s="20" t="str">
        <f>IF($C388="B",VLOOKUP($A388,Bat!$A$4:$BF$2320,T$1,FALSE),VLOOKUP($A388,Pit!$A$4:$BA$1686,T$2,FALSE))</f>
        <v>$210k</v>
      </c>
      <c r="U388" s="17" t="str">
        <f>VLOOKUP(IF($C388="B",VLOOKUP($A388,Bat!$A$4:$AU$2320,U$1,FALSE),VLOOKUP($A388,Pit!$A$4:$BE$1686,U$2,FALSE)),COND!$A$35:$B$41,2,FALSE)</f>
        <v>??</v>
      </c>
      <c r="V388" s="21">
        <f>IF($C388="B",VLOOKUP($A388,Bat!$A$4:$AT$2284,46,FALSE),VLOOKUP($A388,Pit!$A$4:$BD$1664,56,FALSE))</f>
        <v>140</v>
      </c>
      <c r="W388" s="16">
        <f t="shared" si="27"/>
        <v>999</v>
      </c>
      <c r="X388" s="16"/>
      <c r="Y388" s="22">
        <f t="shared" si="28"/>
        <v>76</v>
      </c>
      <c r="Z388" s="16">
        <f>IFERROR(VLOOKUP($D388,Results37!$F$3:$L$1396,Z$1,FALSE),"")</f>
        <v>384</v>
      </c>
      <c r="AA388" s="47">
        <f>IF(ISERROR(VLOOKUP(D388,Results37!$F$3:$O$399,AA$1,FALSE)),"",IF(VLOOKUP(D388,Results37!$F$3:$O$399,AA$1+1,FALSE)=1,"S"&amp;VLOOKUP(D388,Results37!$F$3:$O$399,AA$1,FALSE),VLOOKUP(D388,Results37!$F$3:$O$399,AA$1,FALSE)))</f>
        <v>15</v>
      </c>
      <c r="AB388" s="16">
        <f>IFERROR(VLOOKUP($D388,Results37!$F$3:$L$1396,AB$1,FALSE),"")</f>
        <v>14</v>
      </c>
      <c r="AC388" s="16" t="str">
        <f>IFERROR(VLOOKUP($D388,Results37!$F$3:$L$1396,AC$1,FALSE),"")</f>
        <v>Canton Longshoremen</v>
      </c>
      <c r="AD388" s="16" t="str">
        <f t="shared" si="29"/>
        <v/>
      </c>
      <c r="AE388" s="20" t="str">
        <f>IF(ISERROR(VLOOKUP($AC388&amp;"-"&amp;$F388&amp;" "&amp;G388,Bonuses!$B$1:$G$1006,4,FALSE)),"",INT(VLOOKUP($AC388&amp;"-"&amp;$F388&amp;" "&amp;$G388,Bonuses!$B$1:$G$1006,4,FALSE)))</f>
        <v/>
      </c>
      <c r="AF388" s="16" t="str">
        <f>IF(ISERROR(VLOOKUP($AC388&amp;"-"&amp;$F388,Bonuses!$B$1:$G$1006,5,FALSE)),"",IF(VLOOKUP($AC388&amp;"-"&amp;$F388,Bonuses!$B$1:$G$1006,5,FALSE)="","",VLOOKUP($AC388&amp;"-"&amp;$F388,Bonuses!$B$1:$G$1006,6,FALSE)&amp;" yrs, "&amp;VLOOKUP($AC388&amp;"-"&amp;$F388,Bonuses!$B$1:$G$1006,5,FALSE)))</f>
        <v/>
      </c>
    </row>
    <row r="389" spans="1:32" s="21" customFormat="1" x14ac:dyDescent="0.25">
      <c r="A389" s="21" t="s">
        <v>3064</v>
      </c>
      <c r="B389" s="21">
        <f t="shared" ref="B389:B452" si="30">COUNTIF($A$5:$A$598,A389)</f>
        <v>1</v>
      </c>
      <c r="C389" s="21" t="str">
        <f t="shared" ref="C389:C452" si="31">IF(OR(MID(A389,1,2)="SP",MID(A389,1,2)="MR",MID(A389,1,2)="CL",MID(A389,1,2)="RP"),"P","B")</f>
        <v>B</v>
      </c>
      <c r="D389" s="17">
        <f>IF($C389="B",VLOOKUP($A389,Bat!$A$4:$BF$2320,D$1,FALSE),VLOOKUP($A389,Pit!$A$4:$BA$1686,D$2,FALSE))</f>
        <v>5959</v>
      </c>
      <c r="E389" s="16" t="str">
        <f>IF($C389="B",VLOOKUP($A389,Bat!$A$4:$BF$2320,E$1,FALSE),VLOOKUP($A389,Pit!$A$4:$BA$1686,E$2,FALSE))</f>
        <v>1B</v>
      </c>
      <c r="F389" s="16" t="str">
        <f>IF($C389="B",VLOOKUP($A389,Bat!$A$4:$BF$2320,F$1,FALSE),VLOOKUP($A389,Pit!$A$4:$BA$1686,F$2,FALSE))</f>
        <v>River</v>
      </c>
      <c r="G389" s="16" t="str">
        <f>IF($C389="B",VLOOKUP($A389,Bat!$A$4:$BF$2320,G$1,FALSE),VLOOKUP($A389,Pit!$A$4:$BA$1686,G$2,FALSE))</f>
        <v>Potts</v>
      </c>
      <c r="H389" s="16">
        <f>IF($C389="B",VLOOKUP($A389,Bat!$A$4:$BF$2320,H$1,FALSE),VLOOKUP($A389,Pit!$A$4:$BA$1686,H$2,FALSE))</f>
        <v>21</v>
      </c>
      <c r="I389" s="16" t="str">
        <f>IF($C389="B",VLOOKUP($A389,Bat!$A$4:$BF$2320,I$1,FALSE),VLOOKUP($A389,Pit!$A$4:$BA$1686,I$2,FALSE))</f>
        <v>R</v>
      </c>
      <c r="J389" s="16" t="str">
        <f>IF($C389="B",VLOOKUP($A389,Bat!$A$4:$BF$2320,J$1,FALSE),VLOOKUP($A389,Pit!$A$4:$BA$1686,J$2,FALSE))</f>
        <v>R</v>
      </c>
      <c r="K389" s="16" t="str">
        <f>IF($C389="B",VLOOKUP($A389,Bat!$A$4:$BF$2320,K$1,FALSE),VLOOKUP($A389,Pit!$A$4:$BA$1686,K$2,FALSE))</f>
        <v>Normal</v>
      </c>
      <c r="L389" s="17" t="str">
        <f>IF($C389="B",VLOOKUP($A389,Bat!$A$4:$BF$2320,L$1,FALSE),VLOOKUP($A389,Pit!$A$4:$BA$1686,L$2,FALSE))</f>
        <v>Normal</v>
      </c>
      <c r="M389" s="16">
        <f>IF($C389="B",VLOOKUP($A389,Bat!$A$4:$BF$2320,M$1,FALSE),VLOOKUP($A389,Pit!$A$4:$BA$1686,M$2,FALSE))</f>
        <v>2</v>
      </c>
      <c r="N389" s="16">
        <f>IF($C389="B",VLOOKUP($A389,Bat!$A$4:$BF$2320,N$1,FALSE),VLOOKUP($A389,Pit!$A$4:$BA$1686,N$2,FALSE))</f>
        <v>5</v>
      </c>
      <c r="O389" s="16">
        <f>IF($C389="B",VLOOKUP($A389,Bat!$A$4:$BF$2320,O$1,FALSE),VLOOKUP($A389,Pit!$A$4:$BA$1686,O$2,FALSE))</f>
        <v>3</v>
      </c>
      <c r="P389" s="16">
        <f>IF($C389="B",VLOOKUP($A389,Bat!$A$4:$BF$2320,P$1,FALSE),VLOOKUP($A389,Pit!$A$4:$BA$1686,P$2,FALSE))</f>
        <v>6</v>
      </c>
      <c r="Q389" s="17">
        <f>IF($C389="B",VLOOKUP($A389,Bat!$A$4:$BF$2320,Q$1,FALSE),VLOOKUP($A389,Pit!$A$4:$BA$1686,Q$2,FALSE))</f>
        <v>5</v>
      </c>
      <c r="R389" s="18">
        <f>IF($C389="B",VLOOKUP($A389,Bat!$A$4:$BF$2320,R$1,FALSE),VLOOKUP($A389,Pit!$A$4:$BA$1686,R$2,FALSE))</f>
        <v>0.48284792789886843</v>
      </c>
      <c r="S389" s="19">
        <f>IF($C389="B",VLOOKUP($A389,Bat!$A$4:$BF$2320,S$1,FALSE),VLOOKUP($A389,Pit!$A$4:$BA$1686,S$2,FALSE))</f>
        <v>0.48350062782232595</v>
      </c>
      <c r="T389" s="20" t="str">
        <f>IF($C389="B",VLOOKUP($A389,Bat!$A$4:$BF$2320,T$1,FALSE),VLOOKUP($A389,Pit!$A$4:$BA$1686,T$2,FALSE))</f>
        <v>$220k</v>
      </c>
      <c r="U389" s="17" t="str">
        <f>VLOOKUP(IF($C389="B",VLOOKUP($A389,Bat!$A$4:$AU$2320,U$1,FALSE),VLOOKUP($A389,Pit!$A$4:$BE$1686,U$2,FALSE)),COND!$A$35:$B$41,2,FALSE)</f>
        <v>??</v>
      </c>
      <c r="V389" s="21">
        <f>IF($C389="B",VLOOKUP($A389,Bat!$A$4:$AT$2284,46,FALSE),VLOOKUP($A389,Pit!$A$4:$BD$1664,56,FALSE))</f>
        <v>244</v>
      </c>
      <c r="W389" s="16">
        <f t="shared" ref="W389:W452" si="32">IF(AND(T389&lt;&gt;"Slot",T389&gt;$T$3),999,V389)</f>
        <v>999</v>
      </c>
      <c r="X389" s="16"/>
      <c r="Y389" s="22">
        <f t="shared" ref="Y389:Y452" si="33">RANK(S389,$S$5:$S$1469)</f>
        <v>481</v>
      </c>
      <c r="Z389" s="16">
        <f>IFERROR(VLOOKUP($D389,Results37!$F$3:$L$1396,Z$1,FALSE),"")</f>
        <v>385</v>
      </c>
      <c r="AA389" s="47">
        <f>IF(ISERROR(VLOOKUP(D389,Results37!$F$3:$O$399,AA$1,FALSE)),"",IF(VLOOKUP(D389,Results37!$F$3:$O$399,AA$1+1,FALSE)=1,"S"&amp;VLOOKUP(D389,Results37!$F$3:$O$399,AA$1,FALSE),VLOOKUP(D389,Results37!$F$3:$O$399,AA$1,FALSE)))</f>
        <v>15</v>
      </c>
      <c r="AB389" s="16">
        <f>IFERROR(VLOOKUP($D389,Results37!$F$3:$L$1396,AB$1,FALSE),"")</f>
        <v>15</v>
      </c>
      <c r="AC389" s="16" t="str">
        <f>IFERROR(VLOOKUP($D389,Results37!$F$3:$L$1396,AC$1,FALSE),"")</f>
        <v>San Antonio Calzones of Laredo</v>
      </c>
      <c r="AD389" s="16" t="str">
        <f t="shared" ref="AD389:AD452" si="34">IF(X389="","",X389-Z389)</f>
        <v/>
      </c>
      <c r="AE389" s="20" t="str">
        <f>IF(ISERROR(VLOOKUP($AC389&amp;"-"&amp;$F389&amp;" "&amp;G389,Bonuses!$B$1:$G$1006,4,FALSE)),"",INT(VLOOKUP($AC389&amp;"-"&amp;$F389&amp;" "&amp;$G389,Bonuses!$B$1:$G$1006,4,FALSE)))</f>
        <v/>
      </c>
      <c r="AF389" s="16" t="str">
        <f>IF(ISERROR(VLOOKUP($AC389&amp;"-"&amp;$F389,Bonuses!$B$1:$G$1006,5,FALSE)),"",IF(VLOOKUP($AC389&amp;"-"&amp;$F389,Bonuses!$B$1:$G$1006,5,FALSE)="","",VLOOKUP($AC389&amp;"-"&amp;$F389,Bonuses!$B$1:$G$1006,6,FALSE)&amp;" yrs, "&amp;VLOOKUP($AC389&amp;"-"&amp;$F389,Bonuses!$B$1:$G$1006,5,FALSE)))</f>
        <v/>
      </c>
    </row>
    <row r="390" spans="1:32" s="21" customFormat="1" x14ac:dyDescent="0.25">
      <c r="A390" s="21" t="s">
        <v>2907</v>
      </c>
      <c r="B390" s="21">
        <f t="shared" si="30"/>
        <v>1</v>
      </c>
      <c r="C390" s="21" t="str">
        <f t="shared" si="31"/>
        <v>P</v>
      </c>
      <c r="D390" s="17">
        <f>IF($C390="B",VLOOKUP($A390,Bat!$A$4:$BF$2320,D$1,FALSE),VLOOKUP($A390,Pit!$A$4:$BA$1686,D$2,FALSE))</f>
        <v>1803</v>
      </c>
      <c r="E390" s="16" t="str">
        <f>IF($C390="B",VLOOKUP($A390,Bat!$A$4:$BF$2320,E$1,FALSE),VLOOKUP($A390,Pit!$A$4:$BA$1686,E$2,FALSE))</f>
        <v>RP</v>
      </c>
      <c r="F390" s="16" t="str">
        <f>IF($C390="B",VLOOKUP($A390,Bat!$A$4:$BF$2320,F$1,FALSE),VLOOKUP($A390,Pit!$A$4:$BA$1686,F$2,FALSE))</f>
        <v>Larry</v>
      </c>
      <c r="G390" s="16" t="str">
        <f>IF($C390="B",VLOOKUP($A390,Bat!$A$4:$BF$2320,G$1,FALSE),VLOOKUP($A390,Pit!$A$4:$BA$1686,G$2,FALSE))</f>
        <v>Smith</v>
      </c>
      <c r="H390" s="16">
        <f>IF($C390="B",VLOOKUP($A390,Bat!$A$4:$BF$2320,H$1,FALSE),VLOOKUP($A390,Pit!$A$4:$BA$1686,H$2,FALSE))</f>
        <v>18</v>
      </c>
      <c r="I390" s="16" t="str">
        <f>IF($C390="B",VLOOKUP($A390,Bat!$A$4:$BF$2320,I$1,FALSE),VLOOKUP($A390,Pit!$A$4:$BA$1686,I$2,FALSE))</f>
        <v>L</v>
      </c>
      <c r="J390" s="16" t="str">
        <f>IF($C390="B",VLOOKUP($A390,Bat!$A$4:$BF$2320,J$1,FALSE),VLOOKUP($A390,Pit!$A$4:$BA$1686,J$2,FALSE))</f>
        <v>R</v>
      </c>
      <c r="K390" s="16" t="str">
        <f>IF($C390="B",VLOOKUP($A390,Bat!$A$4:$BF$2320,K$1,FALSE),VLOOKUP($A390,Pit!$A$4:$BA$1686,K$2,FALSE))</f>
        <v>High</v>
      </c>
      <c r="L390" s="17" t="str">
        <f>IF($C390="B",VLOOKUP($A390,Bat!$A$4:$BF$2320,L$1,FALSE),VLOOKUP($A390,Pit!$A$4:$BA$1686,L$2,FALSE))</f>
        <v>High</v>
      </c>
      <c r="M390" s="16">
        <f>IF($C390="B",VLOOKUP($A390,Bat!$A$4:$BF$2320,M$1,FALSE),VLOOKUP($A390,Pit!$A$4:$BA$1686,M$2,FALSE))</f>
        <v>5</v>
      </c>
      <c r="N390" s="16">
        <f>IF($C390="B",VLOOKUP($A390,Bat!$A$4:$BF$2320,N$1,FALSE),VLOOKUP($A390,Pit!$A$4:$BA$1686,N$2,FALSE))</f>
        <v>4</v>
      </c>
      <c r="O390" s="16">
        <f>IF($C390="B",VLOOKUP($A390,Bat!$A$4:$BF$2320,O$1,FALSE),VLOOKUP($A390,Pit!$A$4:$BA$1686,O$2,FALSE))</f>
        <v>2</v>
      </c>
      <c r="P390" s="16" t="str">
        <f>IF($C390="B",VLOOKUP($A390,Bat!$A$4:$BF$2320,P$1,FALSE),VLOOKUP($A390,Pit!$A$4:$BA$1686,P$2,FALSE))</f>
        <v>87-89 Mph</v>
      </c>
      <c r="Q390" s="17">
        <f>IF($C390="B",VLOOKUP($A390,Bat!$A$4:$BF$2320,Q$1,FALSE),VLOOKUP($A390,Pit!$A$4:$BA$1686,Q$2,FALSE))</f>
        <v>6</v>
      </c>
      <c r="R390" s="18">
        <f>IF($C390="B",VLOOKUP($A390,Bat!$A$4:$BF$2320,R$1,FALSE),VLOOKUP($A390,Pit!$A$4:$BA$1686,R$2,FALSE))</f>
        <v>22.426563702937706</v>
      </c>
      <c r="S390" s="19">
        <f>IF($C390="B",VLOOKUP($A390,Bat!$A$4:$BF$2320,S$1,FALSE),VLOOKUP($A390,Pit!$A$4:$BA$1686,S$2,FALSE))</f>
        <v>0.91262111767807541</v>
      </c>
      <c r="T390" s="20" t="str">
        <f>IF($C390="B",VLOOKUP($A390,Bat!$A$4:$BF$2320,T$1,FALSE),VLOOKUP($A390,Pit!$A$4:$BA$1686,T$2,FALSE))</f>
        <v>$2.6m</v>
      </c>
      <c r="U390" s="17" t="str">
        <f>VLOOKUP(IF($C390="B",VLOOKUP($A390,Bat!$A$4:$AU$2320,U$1,FALSE),VLOOKUP($A390,Pit!$A$4:$BE$1686,U$2,FALSE)),COND!$A$35:$B$41,2,FALSE)</f>
        <v>??</v>
      </c>
      <c r="V390" s="21">
        <f>IF($C390="B",VLOOKUP($A390,Bat!$A$4:$AT$2284,46,FALSE),VLOOKUP($A390,Pit!$A$4:$BD$1664,56,FALSE))</f>
        <v>57</v>
      </c>
      <c r="W390" s="16">
        <f t="shared" si="32"/>
        <v>999</v>
      </c>
      <c r="X390" s="16"/>
      <c r="Y390" s="22">
        <f t="shared" si="33"/>
        <v>317</v>
      </c>
      <c r="Z390" s="16">
        <f>IFERROR(VLOOKUP($D390,Results37!$F$3:$L$1396,Z$1,FALSE),"")</f>
        <v>386</v>
      </c>
      <c r="AA390" s="47">
        <f>IF(ISERROR(VLOOKUP(D390,Results37!$F$3:$O$399,AA$1,FALSE)),"",IF(VLOOKUP(D390,Results37!$F$3:$O$399,AA$1+1,FALSE)=1,"S"&amp;VLOOKUP(D390,Results37!$F$3:$O$399,AA$1,FALSE),VLOOKUP(D390,Results37!$F$3:$O$399,AA$1,FALSE)))</f>
        <v>15</v>
      </c>
      <c r="AB390" s="16">
        <f>IFERROR(VLOOKUP($D390,Results37!$F$3:$L$1396,AB$1,FALSE),"")</f>
        <v>16</v>
      </c>
      <c r="AC390" s="16" t="str">
        <f>IFERROR(VLOOKUP($D390,Results37!$F$3:$L$1396,AC$1,FALSE),"")</f>
        <v>Fargo Dinosaurs</v>
      </c>
      <c r="AD390" s="16" t="str">
        <f t="shared" si="34"/>
        <v/>
      </c>
      <c r="AE390" s="20" t="str">
        <f>IF(ISERROR(VLOOKUP($AC390&amp;"-"&amp;$F390&amp;" "&amp;G390,Bonuses!$B$1:$G$1006,4,FALSE)),"",INT(VLOOKUP($AC390&amp;"-"&amp;$F390&amp;" "&amp;$G390,Bonuses!$B$1:$G$1006,4,FALSE)))</f>
        <v/>
      </c>
      <c r="AF390" s="16" t="str">
        <f>IF(ISERROR(VLOOKUP($AC390&amp;"-"&amp;$F390,Bonuses!$B$1:$G$1006,5,FALSE)),"",IF(VLOOKUP($AC390&amp;"-"&amp;$F390,Bonuses!$B$1:$G$1006,5,FALSE)="","",VLOOKUP($AC390&amp;"-"&amp;$F390,Bonuses!$B$1:$G$1006,6,FALSE)&amp;" yrs, "&amp;VLOOKUP($AC390&amp;"-"&amp;$F390,Bonuses!$B$1:$G$1006,5,FALSE)))</f>
        <v/>
      </c>
    </row>
    <row r="391" spans="1:32" s="21" customFormat="1" x14ac:dyDescent="0.25">
      <c r="A391" s="21" t="s">
        <v>2443</v>
      </c>
      <c r="B391" s="21">
        <f t="shared" si="30"/>
        <v>1</v>
      </c>
      <c r="C391" s="21" t="str">
        <f t="shared" si="31"/>
        <v>P</v>
      </c>
      <c r="D391" s="17">
        <f>IF($C391="B",VLOOKUP($A391,Bat!$A$4:$BF$2320,D$1,FALSE),VLOOKUP($A391,Pit!$A$4:$BA$1686,D$2,FALSE))</f>
        <v>5311</v>
      </c>
      <c r="E391" s="16" t="str">
        <f>IF($C391="B",VLOOKUP($A391,Bat!$A$4:$BF$2320,E$1,FALSE),VLOOKUP($A391,Pit!$A$4:$BA$1686,E$2,FALSE))</f>
        <v>RP</v>
      </c>
      <c r="F391" s="16" t="str">
        <f>IF($C391="B",VLOOKUP($A391,Bat!$A$4:$BF$2320,F$1,FALSE),VLOOKUP($A391,Pit!$A$4:$BA$1686,F$2,FALSE))</f>
        <v>Terrence</v>
      </c>
      <c r="G391" s="16" t="str">
        <f>IF($C391="B",VLOOKUP($A391,Bat!$A$4:$BF$2320,G$1,FALSE),VLOOKUP($A391,Pit!$A$4:$BA$1686,G$2,FALSE))</f>
        <v>Thomas</v>
      </c>
      <c r="H391" s="16">
        <f>IF($C391="B",VLOOKUP($A391,Bat!$A$4:$BF$2320,H$1,FALSE),VLOOKUP($A391,Pit!$A$4:$BA$1686,H$2,FALSE))</f>
        <v>22</v>
      </c>
      <c r="I391" s="16" t="str">
        <f>IF($C391="B",VLOOKUP($A391,Bat!$A$4:$BF$2320,I$1,FALSE),VLOOKUP($A391,Pit!$A$4:$BA$1686,I$2,FALSE))</f>
        <v>R</v>
      </c>
      <c r="J391" s="16" t="str">
        <f>IF($C391="B",VLOOKUP($A391,Bat!$A$4:$BF$2320,J$1,FALSE),VLOOKUP($A391,Pit!$A$4:$BA$1686,J$2,FALSE))</f>
        <v>R</v>
      </c>
      <c r="K391" s="16" t="str">
        <f>IF($C391="B",VLOOKUP($A391,Bat!$A$4:$BF$2320,K$1,FALSE),VLOOKUP($A391,Pit!$A$4:$BA$1686,K$2,FALSE))</f>
        <v>Low</v>
      </c>
      <c r="L391" s="17" t="str">
        <f>IF($C391="B",VLOOKUP($A391,Bat!$A$4:$BF$2320,L$1,FALSE),VLOOKUP($A391,Pit!$A$4:$BA$1686,L$2,FALSE))</f>
        <v>Normal</v>
      </c>
      <c r="M391" s="16">
        <f>IF($C391="B",VLOOKUP($A391,Bat!$A$4:$BF$2320,M$1,FALSE),VLOOKUP($A391,Pit!$A$4:$BA$1686,M$2,FALSE))</f>
        <v>5</v>
      </c>
      <c r="N391" s="16">
        <f>IF($C391="B",VLOOKUP($A391,Bat!$A$4:$BF$2320,N$1,FALSE),VLOOKUP($A391,Pit!$A$4:$BA$1686,N$2,FALSE))</f>
        <v>1</v>
      </c>
      <c r="O391" s="16">
        <f>IF($C391="B",VLOOKUP($A391,Bat!$A$4:$BF$2320,O$1,FALSE),VLOOKUP($A391,Pit!$A$4:$BA$1686,O$2,FALSE))</f>
        <v>4</v>
      </c>
      <c r="P391" s="16" t="str">
        <f>IF($C391="B",VLOOKUP($A391,Bat!$A$4:$BF$2320,P$1,FALSE),VLOOKUP($A391,Pit!$A$4:$BA$1686,P$2,FALSE))</f>
        <v>91-93 Mph</v>
      </c>
      <c r="Q391" s="17">
        <f>IF($C391="B",VLOOKUP($A391,Bat!$A$4:$BF$2320,Q$1,FALSE),VLOOKUP($A391,Pit!$A$4:$BA$1686,Q$2,FALSE))</f>
        <v>8</v>
      </c>
      <c r="R391" s="18">
        <f>IF($C391="B",VLOOKUP($A391,Bat!$A$4:$BF$2320,R$1,FALSE),VLOOKUP($A391,Pit!$A$4:$BA$1686,R$2,FALSE))</f>
        <v>18.982329861580126</v>
      </c>
      <c r="S391" s="19">
        <f>IF($C391="B",VLOOKUP($A391,Bat!$A$4:$BF$2320,S$1,FALSE),VLOOKUP($A391,Pit!$A$4:$BA$1686,S$2,FALSE))</f>
        <v>0.61004501916091025</v>
      </c>
      <c r="T391" s="20" t="str">
        <f>IF($C391="B",VLOOKUP($A391,Bat!$A$4:$BF$2320,T$1,FALSE),VLOOKUP($A391,Pit!$A$4:$BA$1686,T$2,FALSE))</f>
        <v>$190k</v>
      </c>
      <c r="U391" s="17" t="str">
        <f>VLOOKUP(IF($C391="B",VLOOKUP($A391,Bat!$A$4:$AU$2320,U$1,FALSE),VLOOKUP($A391,Pit!$A$4:$BE$1686,U$2,FALSE)),COND!$A$35:$B$41,2,FALSE)</f>
        <v>??</v>
      </c>
      <c r="V391" s="21">
        <f>IF($C391="B",VLOOKUP($A391,Bat!$A$4:$AT$2284,46,FALSE),VLOOKUP($A391,Pit!$A$4:$BD$1664,56,FALSE))</f>
        <v>354</v>
      </c>
      <c r="W391" s="16">
        <f t="shared" si="32"/>
        <v>999</v>
      </c>
      <c r="X391" s="16"/>
      <c r="Y391" s="22">
        <f t="shared" si="33"/>
        <v>410</v>
      </c>
      <c r="Z391" s="16">
        <f>IFERROR(VLOOKUP($D391,Results37!$F$3:$L$1396,Z$1,FALSE),"")</f>
        <v>387</v>
      </c>
      <c r="AA391" s="47">
        <f>IF(ISERROR(VLOOKUP(D391,Results37!$F$3:$O$399,AA$1,FALSE)),"",IF(VLOOKUP(D391,Results37!$F$3:$O$399,AA$1+1,FALSE)=1,"S"&amp;VLOOKUP(D391,Results37!$F$3:$O$399,AA$1,FALSE),VLOOKUP(D391,Results37!$F$3:$O$399,AA$1,FALSE)))</f>
        <v>15</v>
      </c>
      <c r="AB391" s="16">
        <f>IFERROR(VLOOKUP($D391,Results37!$F$3:$L$1396,AB$1,FALSE),"")</f>
        <v>17</v>
      </c>
      <c r="AC391" s="16" t="str">
        <f>IFERROR(VLOOKUP($D391,Results37!$F$3:$L$1396,AC$1,FALSE),"")</f>
        <v>Kentucky Thoroughbreds</v>
      </c>
      <c r="AD391" s="16" t="str">
        <f t="shared" si="34"/>
        <v/>
      </c>
      <c r="AE391" s="20" t="str">
        <f>IF(ISERROR(VLOOKUP($AC391&amp;"-"&amp;$F391&amp;" "&amp;G391,Bonuses!$B$1:$G$1006,4,FALSE)),"",INT(VLOOKUP($AC391&amp;"-"&amp;$F391&amp;" "&amp;$G391,Bonuses!$B$1:$G$1006,4,FALSE)))</f>
        <v/>
      </c>
      <c r="AF391" s="16" t="str">
        <f>IF(ISERROR(VLOOKUP($AC391&amp;"-"&amp;$F391,Bonuses!$B$1:$G$1006,5,FALSE)),"",IF(VLOOKUP($AC391&amp;"-"&amp;$F391,Bonuses!$B$1:$G$1006,5,FALSE)="","",VLOOKUP($AC391&amp;"-"&amp;$F391,Bonuses!$B$1:$G$1006,6,FALSE)&amp;" yrs, "&amp;VLOOKUP($AC391&amp;"-"&amp;$F391,Bonuses!$B$1:$G$1006,5,FALSE)))</f>
        <v/>
      </c>
    </row>
    <row r="392" spans="1:32" s="21" customFormat="1" x14ac:dyDescent="0.25">
      <c r="A392" s="21" t="s">
        <v>2932</v>
      </c>
      <c r="B392" s="21">
        <f t="shared" si="30"/>
        <v>1</v>
      </c>
      <c r="C392" s="21" t="str">
        <f t="shared" si="31"/>
        <v>P</v>
      </c>
      <c r="D392" s="17">
        <f>IF($C392="B",VLOOKUP($A392,Bat!$A$4:$BF$2320,D$1,FALSE),VLOOKUP($A392,Pit!$A$4:$BA$1686,D$2,FALSE))</f>
        <v>16042</v>
      </c>
      <c r="E392" s="16" t="str">
        <f>IF($C392="B",VLOOKUP($A392,Bat!$A$4:$BF$2320,E$1,FALSE),VLOOKUP($A392,Pit!$A$4:$BA$1686,E$2,FALSE))</f>
        <v>RP</v>
      </c>
      <c r="F392" s="16" t="str">
        <f>IF($C392="B",VLOOKUP($A392,Bat!$A$4:$BF$2320,F$1,FALSE),VLOOKUP($A392,Pit!$A$4:$BA$1686,F$2,FALSE))</f>
        <v>Roelof</v>
      </c>
      <c r="G392" s="16" t="str">
        <f>IF($C392="B",VLOOKUP($A392,Bat!$A$4:$BF$2320,G$1,FALSE),VLOOKUP($A392,Pit!$A$4:$BA$1686,G$2,FALSE))</f>
        <v>Boone</v>
      </c>
      <c r="H392" s="16">
        <f>IF($C392="B",VLOOKUP($A392,Bat!$A$4:$BF$2320,H$1,FALSE),VLOOKUP($A392,Pit!$A$4:$BA$1686,H$2,FALSE))</f>
        <v>21</v>
      </c>
      <c r="I392" s="16" t="str">
        <f>IF($C392="B",VLOOKUP($A392,Bat!$A$4:$BF$2320,I$1,FALSE),VLOOKUP($A392,Pit!$A$4:$BA$1686,I$2,FALSE))</f>
        <v>R</v>
      </c>
      <c r="J392" s="16" t="str">
        <f>IF($C392="B",VLOOKUP($A392,Bat!$A$4:$BF$2320,J$1,FALSE),VLOOKUP($A392,Pit!$A$4:$BA$1686,J$2,FALSE))</f>
        <v>R</v>
      </c>
      <c r="K392" s="16" t="str">
        <f>IF($C392="B",VLOOKUP($A392,Bat!$A$4:$BF$2320,K$1,FALSE),VLOOKUP($A392,Pit!$A$4:$BA$1686,K$2,FALSE))</f>
        <v>Low</v>
      </c>
      <c r="L392" s="17" t="str">
        <f>IF($C392="B",VLOOKUP($A392,Bat!$A$4:$BF$2320,L$1,FALSE),VLOOKUP($A392,Pit!$A$4:$BA$1686,L$2,FALSE))</f>
        <v>Normal</v>
      </c>
      <c r="M392" s="16">
        <f>IF($C392="B",VLOOKUP($A392,Bat!$A$4:$BF$2320,M$1,FALSE),VLOOKUP($A392,Pit!$A$4:$BA$1686,M$2,FALSE))</f>
        <v>7</v>
      </c>
      <c r="N392" s="16">
        <f>IF($C392="B",VLOOKUP($A392,Bat!$A$4:$BF$2320,N$1,FALSE),VLOOKUP($A392,Pit!$A$4:$BA$1686,N$2,FALSE))</f>
        <v>1</v>
      </c>
      <c r="O392" s="16">
        <f>IF($C392="B",VLOOKUP($A392,Bat!$A$4:$BF$2320,O$1,FALSE),VLOOKUP($A392,Pit!$A$4:$BA$1686,O$2,FALSE))</f>
        <v>5</v>
      </c>
      <c r="P392" s="16" t="str">
        <f>IF($C392="B",VLOOKUP($A392,Bat!$A$4:$BF$2320,P$1,FALSE),VLOOKUP($A392,Pit!$A$4:$BA$1686,P$2,FALSE))</f>
        <v>92-94 Mph</v>
      </c>
      <c r="Q392" s="17">
        <f>IF($C392="B",VLOOKUP($A392,Bat!$A$4:$BF$2320,Q$1,FALSE),VLOOKUP($A392,Pit!$A$4:$BA$1686,Q$2,FALSE))</f>
        <v>7</v>
      </c>
      <c r="R392" s="18">
        <f>IF($C392="B",VLOOKUP($A392,Bat!$A$4:$BF$2320,R$1,FALSE),VLOOKUP($A392,Pit!$A$4:$BA$1686,R$2,FALSE))</f>
        <v>33.71466303246541</v>
      </c>
      <c r="S392" s="19">
        <f>IF($C392="B",VLOOKUP($A392,Bat!$A$4:$BF$2320,S$1,FALSE),VLOOKUP($A392,Pit!$A$4:$BA$1686,S$2,FALSE))</f>
        <v>1.9042811535879671</v>
      </c>
      <c r="T392" s="20" t="str">
        <f>IF($C392="B",VLOOKUP($A392,Bat!$A$4:$BF$2320,T$1,FALSE),VLOOKUP($A392,Pit!$A$4:$BA$1686,T$2,FALSE))</f>
        <v>$100k</v>
      </c>
      <c r="U392" s="17" t="str">
        <f>VLOOKUP(IF($C392="B",VLOOKUP($A392,Bat!$A$4:$AU$2320,U$1,FALSE),VLOOKUP($A392,Pit!$A$4:$BE$1686,U$2,FALSE)),COND!$A$35:$B$41,2,FALSE)</f>
        <v>??</v>
      </c>
      <c r="V392" s="21">
        <f>IF($C392="B",VLOOKUP($A392,Bat!$A$4:$AT$2284,46,FALSE),VLOOKUP($A392,Pit!$A$4:$BD$1664,56,FALSE))</f>
        <v>61</v>
      </c>
      <c r="W392" s="16">
        <f t="shared" si="32"/>
        <v>999</v>
      </c>
      <c r="X392" s="16"/>
      <c r="Y392" s="22">
        <f t="shared" si="33"/>
        <v>109</v>
      </c>
      <c r="Z392" s="16">
        <f>IFERROR(VLOOKUP($D392,Results37!$F$3:$L$1396,Z$1,FALSE),"")</f>
        <v>388</v>
      </c>
      <c r="AA392" s="47">
        <f>IF(ISERROR(VLOOKUP(D392,Results37!$F$3:$O$399,AA$1,FALSE)),"",IF(VLOOKUP(D392,Results37!$F$3:$O$399,AA$1+1,FALSE)=1,"S"&amp;VLOOKUP(D392,Results37!$F$3:$O$399,AA$1,FALSE),VLOOKUP(D392,Results37!$F$3:$O$399,AA$1,FALSE)))</f>
        <v>15</v>
      </c>
      <c r="AB392" s="16">
        <f>IFERROR(VLOOKUP($D392,Results37!$F$3:$L$1396,AB$1,FALSE),"")</f>
        <v>18</v>
      </c>
      <c r="AC392" s="16" t="str">
        <f>IFERROR(VLOOKUP($D392,Results37!$F$3:$L$1396,AC$1,FALSE),"")</f>
        <v>Yuma Bulldozers</v>
      </c>
      <c r="AD392" s="16" t="str">
        <f t="shared" si="34"/>
        <v/>
      </c>
      <c r="AE392" s="20" t="str">
        <f>IF(ISERROR(VLOOKUP($AC392&amp;"-"&amp;$F392&amp;" "&amp;G392,Bonuses!$B$1:$G$1006,4,FALSE)),"",INT(VLOOKUP($AC392&amp;"-"&amp;$F392&amp;" "&amp;$G392,Bonuses!$B$1:$G$1006,4,FALSE)))</f>
        <v/>
      </c>
      <c r="AF392" s="16" t="str">
        <f>IF(ISERROR(VLOOKUP($AC392&amp;"-"&amp;$F392,Bonuses!$B$1:$G$1006,5,FALSE)),"",IF(VLOOKUP($AC392&amp;"-"&amp;$F392,Bonuses!$B$1:$G$1006,5,FALSE)="","",VLOOKUP($AC392&amp;"-"&amp;$F392,Bonuses!$B$1:$G$1006,6,FALSE)&amp;" yrs, "&amp;VLOOKUP($AC392&amp;"-"&amp;$F392,Bonuses!$B$1:$G$1006,5,FALSE)))</f>
        <v/>
      </c>
    </row>
    <row r="393" spans="1:32" s="21" customFormat="1" x14ac:dyDescent="0.25">
      <c r="A393" s="21" t="s">
        <v>2917</v>
      </c>
      <c r="B393" s="21">
        <f t="shared" si="30"/>
        <v>1</v>
      </c>
      <c r="C393" s="21" t="str">
        <f t="shared" si="31"/>
        <v>B</v>
      </c>
      <c r="D393" s="17">
        <f>IF($C393="B",VLOOKUP($A393,Bat!$A$4:$BF$2320,D$1,FALSE),VLOOKUP($A393,Pit!$A$4:$BA$1686,D$2,FALSE))</f>
        <v>14527</v>
      </c>
      <c r="E393" s="16" t="str">
        <f>IF($C393="B",VLOOKUP($A393,Bat!$A$4:$BF$2320,E$1,FALSE),VLOOKUP($A393,Pit!$A$4:$BA$1686,E$2,FALSE))</f>
        <v>1B</v>
      </c>
      <c r="F393" s="16" t="str">
        <f>IF($C393="B",VLOOKUP($A393,Bat!$A$4:$BF$2320,F$1,FALSE),VLOOKUP($A393,Pit!$A$4:$BA$1686,F$2,FALSE))</f>
        <v>Rich</v>
      </c>
      <c r="G393" s="16" t="str">
        <f>IF($C393="B",VLOOKUP($A393,Bat!$A$4:$BF$2320,G$1,FALSE),VLOOKUP($A393,Pit!$A$4:$BA$1686,G$2,FALSE))</f>
        <v>Moran</v>
      </c>
      <c r="H393" s="16">
        <f>IF($C393="B",VLOOKUP($A393,Bat!$A$4:$BF$2320,H$1,FALSE),VLOOKUP($A393,Pit!$A$4:$BA$1686,H$2,FALSE))</f>
        <v>21</v>
      </c>
      <c r="I393" s="16" t="str">
        <f>IF($C393="B",VLOOKUP($A393,Bat!$A$4:$BF$2320,I$1,FALSE),VLOOKUP($A393,Pit!$A$4:$BA$1686,I$2,FALSE))</f>
        <v>R</v>
      </c>
      <c r="J393" s="16" t="str">
        <f>IF($C393="B",VLOOKUP($A393,Bat!$A$4:$BF$2320,J$1,FALSE),VLOOKUP($A393,Pit!$A$4:$BA$1686,J$2,FALSE))</f>
        <v>L</v>
      </c>
      <c r="K393" s="16" t="str">
        <f>IF($C393="B",VLOOKUP($A393,Bat!$A$4:$BF$2320,K$1,FALSE),VLOOKUP($A393,Pit!$A$4:$BA$1686,K$2,FALSE))</f>
        <v>Normal</v>
      </c>
      <c r="L393" s="17" t="str">
        <f>IF($C393="B",VLOOKUP($A393,Bat!$A$4:$BF$2320,L$1,FALSE),VLOOKUP($A393,Pit!$A$4:$BA$1686,L$2,FALSE))</f>
        <v>High</v>
      </c>
      <c r="M393" s="16">
        <f>IF($C393="B",VLOOKUP($A393,Bat!$A$4:$BF$2320,M$1,FALSE),VLOOKUP($A393,Pit!$A$4:$BA$1686,M$2,FALSE))</f>
        <v>5</v>
      </c>
      <c r="N393" s="16">
        <f>IF($C393="B",VLOOKUP($A393,Bat!$A$4:$BF$2320,N$1,FALSE),VLOOKUP($A393,Pit!$A$4:$BA$1686,N$2,FALSE))</f>
        <v>2</v>
      </c>
      <c r="O393" s="16">
        <f>IF($C393="B",VLOOKUP($A393,Bat!$A$4:$BF$2320,O$1,FALSE),VLOOKUP($A393,Pit!$A$4:$BA$1686,O$2,FALSE))</f>
        <v>1</v>
      </c>
      <c r="P393" s="16">
        <f>IF($C393="B",VLOOKUP($A393,Bat!$A$4:$BF$2320,P$1,FALSE),VLOOKUP($A393,Pit!$A$4:$BA$1686,P$2,FALSE))</f>
        <v>7</v>
      </c>
      <c r="Q393" s="17">
        <f>IF($C393="B",VLOOKUP($A393,Bat!$A$4:$BF$2320,Q$1,FALSE),VLOOKUP($A393,Pit!$A$4:$BA$1686,Q$2,FALSE))</f>
        <v>5</v>
      </c>
      <c r="R393" s="18">
        <f>IF($C393="B",VLOOKUP($A393,Bat!$A$4:$BF$2320,R$1,FALSE),VLOOKUP($A393,Pit!$A$4:$BA$1686,R$2,FALSE))</f>
        <v>9.4371691493914991</v>
      </c>
      <c r="S393" s="19">
        <f>IF($C393="B",VLOOKUP($A393,Bat!$A$4:$BF$2320,S$1,FALSE),VLOOKUP($A393,Pit!$A$4:$BA$1686,S$2,FALSE))</f>
        <v>1.7601757196612768</v>
      </c>
      <c r="T393" s="20" t="str">
        <f>IF($C393="B",VLOOKUP($A393,Bat!$A$4:$BF$2320,T$1,FALSE),VLOOKUP($A393,Pit!$A$4:$BA$1686,T$2,FALSE))</f>
        <v>$2.6m</v>
      </c>
      <c r="U393" s="17" t="str">
        <f>VLOOKUP(IF($C393="B",VLOOKUP($A393,Bat!$A$4:$AU$2320,U$1,FALSE),VLOOKUP($A393,Pit!$A$4:$BE$1686,U$2,FALSE)),COND!$A$35:$B$41,2,FALSE)</f>
        <v>??</v>
      </c>
      <c r="V393" s="21">
        <f>IF($C393="B",VLOOKUP($A393,Bat!$A$4:$AT$2284,46,FALSE),VLOOKUP($A393,Pit!$A$4:$BD$1664,56,FALSE))</f>
        <v>67</v>
      </c>
      <c r="W393" s="16">
        <f t="shared" si="32"/>
        <v>999</v>
      </c>
      <c r="X393" s="16"/>
      <c r="Y393" s="22">
        <f t="shared" si="33"/>
        <v>131</v>
      </c>
      <c r="Z393" s="16">
        <f>IFERROR(VLOOKUP($D393,Results37!$F$3:$L$1396,Z$1,FALSE),"")</f>
        <v>389</v>
      </c>
      <c r="AA393" s="47">
        <f>IF(ISERROR(VLOOKUP(D393,Results37!$F$3:$O$399,AA$1,FALSE)),"",IF(VLOOKUP(D393,Results37!$F$3:$O$399,AA$1+1,FALSE)=1,"S"&amp;VLOOKUP(D393,Results37!$F$3:$O$399,AA$1,FALSE),VLOOKUP(D393,Results37!$F$3:$O$399,AA$1,FALSE)))</f>
        <v>15</v>
      </c>
      <c r="AB393" s="16">
        <f>IFERROR(VLOOKUP($D393,Results37!$F$3:$L$1396,AB$1,FALSE),"")</f>
        <v>19</v>
      </c>
      <c r="AC393" s="16" t="str">
        <f>IFERROR(VLOOKUP($D393,Results37!$F$3:$L$1396,AC$1,FALSE),"")</f>
        <v>Duluth Warriors</v>
      </c>
      <c r="AD393" s="16" t="str">
        <f t="shared" si="34"/>
        <v/>
      </c>
      <c r="AE393" s="20" t="str">
        <f>IF(ISERROR(VLOOKUP($AC393&amp;"-"&amp;$F393&amp;" "&amp;G393,Bonuses!$B$1:$G$1006,4,FALSE)),"",INT(VLOOKUP($AC393&amp;"-"&amp;$F393&amp;" "&amp;$G393,Bonuses!$B$1:$G$1006,4,FALSE)))</f>
        <v/>
      </c>
      <c r="AF393" s="16" t="str">
        <f>IF(ISERROR(VLOOKUP($AC393&amp;"-"&amp;$F393,Bonuses!$B$1:$G$1006,5,FALSE)),"",IF(VLOOKUP($AC393&amp;"-"&amp;$F393,Bonuses!$B$1:$G$1006,5,FALSE)="","",VLOOKUP($AC393&amp;"-"&amp;$F393,Bonuses!$B$1:$G$1006,6,FALSE)&amp;" yrs, "&amp;VLOOKUP($AC393&amp;"-"&amp;$F393,Bonuses!$B$1:$G$1006,5,FALSE)))</f>
        <v/>
      </c>
    </row>
    <row r="394" spans="1:32" s="21" customFormat="1" x14ac:dyDescent="0.25">
      <c r="A394" s="21" t="s">
        <v>1900</v>
      </c>
      <c r="B394" s="21">
        <f t="shared" si="30"/>
        <v>1</v>
      </c>
      <c r="C394" s="21" t="str">
        <f t="shared" si="31"/>
        <v>B</v>
      </c>
      <c r="D394" s="17">
        <f>IF($C394="B",VLOOKUP($A394,Bat!$A$4:$BF$2320,D$1,FALSE),VLOOKUP($A394,Pit!$A$4:$BA$1686,D$2,FALSE))</f>
        <v>16080</v>
      </c>
      <c r="E394" s="16" t="str">
        <f>IF($C394="B",VLOOKUP($A394,Bat!$A$4:$BF$2320,E$1,FALSE),VLOOKUP($A394,Pit!$A$4:$BA$1686,E$2,FALSE))</f>
        <v>C</v>
      </c>
      <c r="F394" s="16" t="str">
        <f>IF($C394="B",VLOOKUP($A394,Bat!$A$4:$BF$2320,F$1,FALSE),VLOOKUP($A394,Pit!$A$4:$BA$1686,F$2,FALSE))</f>
        <v>Tomás</v>
      </c>
      <c r="G394" s="16" t="str">
        <f>IF($C394="B",VLOOKUP($A394,Bat!$A$4:$BF$2320,G$1,FALSE),VLOOKUP($A394,Pit!$A$4:$BA$1686,G$2,FALSE))</f>
        <v>Rúbio</v>
      </c>
      <c r="H394" s="16">
        <f>IF($C394="B",VLOOKUP($A394,Bat!$A$4:$BF$2320,H$1,FALSE),VLOOKUP($A394,Pit!$A$4:$BA$1686,H$2,FALSE))</f>
        <v>21</v>
      </c>
      <c r="I394" s="16" t="str">
        <f>IF($C394="B",VLOOKUP($A394,Bat!$A$4:$BF$2320,I$1,FALSE),VLOOKUP($A394,Pit!$A$4:$BA$1686,I$2,FALSE))</f>
        <v>R</v>
      </c>
      <c r="J394" s="16" t="str">
        <f>IF($C394="B",VLOOKUP($A394,Bat!$A$4:$BF$2320,J$1,FALSE),VLOOKUP($A394,Pit!$A$4:$BA$1686,J$2,FALSE))</f>
        <v>R</v>
      </c>
      <c r="K394" s="16" t="str">
        <f>IF($C394="B",VLOOKUP($A394,Bat!$A$4:$BF$2320,K$1,FALSE),VLOOKUP($A394,Pit!$A$4:$BA$1686,K$2,FALSE))</f>
        <v>High</v>
      </c>
      <c r="L394" s="17" t="str">
        <f>IF($C394="B",VLOOKUP($A394,Bat!$A$4:$BF$2320,L$1,FALSE),VLOOKUP($A394,Pit!$A$4:$BA$1686,L$2,FALSE))</f>
        <v>Low</v>
      </c>
      <c r="M394" s="16">
        <f>IF($C394="B",VLOOKUP($A394,Bat!$A$4:$BF$2320,M$1,FALSE),VLOOKUP($A394,Pit!$A$4:$BA$1686,M$2,FALSE))</f>
        <v>2</v>
      </c>
      <c r="N394" s="16">
        <f>IF($C394="B",VLOOKUP($A394,Bat!$A$4:$BF$2320,N$1,FALSE),VLOOKUP($A394,Pit!$A$4:$BA$1686,N$2,FALSE))</f>
        <v>6</v>
      </c>
      <c r="O394" s="16">
        <f>IF($C394="B",VLOOKUP($A394,Bat!$A$4:$BF$2320,O$1,FALSE),VLOOKUP($A394,Pit!$A$4:$BA$1686,O$2,FALSE))</f>
        <v>7</v>
      </c>
      <c r="P394" s="16">
        <f>IF($C394="B",VLOOKUP($A394,Bat!$A$4:$BF$2320,P$1,FALSE),VLOOKUP($A394,Pit!$A$4:$BA$1686,P$2,FALSE))</f>
        <v>7</v>
      </c>
      <c r="Q394" s="17">
        <f>IF($C394="B",VLOOKUP($A394,Bat!$A$4:$BF$2320,Q$1,FALSE),VLOOKUP($A394,Pit!$A$4:$BA$1686,Q$2,FALSE))</f>
        <v>4</v>
      </c>
      <c r="R394" s="18">
        <f>IF($C394="B",VLOOKUP($A394,Bat!$A$4:$BF$2320,R$1,FALSE),VLOOKUP($A394,Pit!$A$4:$BA$1686,R$2,FALSE))</f>
        <v>5.7247072574911524</v>
      </c>
      <c r="S394" s="19">
        <f>IF($C394="B",VLOOKUP($A394,Bat!$A$4:$BF$2320,S$1,FALSE),VLOOKUP($A394,Pit!$A$4:$BA$1686,S$2,FALSE))</f>
        <v>1.2308661818914874</v>
      </c>
      <c r="T394" s="20" t="str">
        <f>IF($C394="B",VLOOKUP($A394,Bat!$A$4:$BF$2320,T$1,FALSE),VLOOKUP($A394,Pit!$A$4:$BA$1686,T$2,FALSE))</f>
        <v>$210k</v>
      </c>
      <c r="U394" s="17" t="str">
        <f>VLOOKUP(IF($C394="B",VLOOKUP($A394,Bat!$A$4:$AU$2320,U$1,FALSE),VLOOKUP($A394,Pit!$A$4:$BE$1686,U$2,FALSE)),COND!$A$35:$B$41,2,FALSE)</f>
        <v>??</v>
      </c>
      <c r="V394" s="21">
        <f>IF($C394="B",VLOOKUP($A394,Bat!$A$4:$AT$2284,46,FALSE),VLOOKUP($A394,Pit!$A$4:$BD$1664,56,FALSE))</f>
        <v>126</v>
      </c>
      <c r="W394" s="16">
        <f t="shared" si="32"/>
        <v>999</v>
      </c>
      <c r="X394" s="16"/>
      <c r="Y394" s="22">
        <f t="shared" si="33"/>
        <v>234</v>
      </c>
      <c r="Z394" s="16">
        <f>IFERROR(VLOOKUP($D394,Results37!$F$3:$L$1396,Z$1,FALSE),"")</f>
        <v>390</v>
      </c>
      <c r="AA394" s="47">
        <f>IF(ISERROR(VLOOKUP(D394,Results37!$F$3:$O$399,AA$1,FALSE)),"",IF(VLOOKUP(D394,Results37!$F$3:$O$399,AA$1+1,FALSE)=1,"S"&amp;VLOOKUP(D394,Results37!$F$3:$O$399,AA$1,FALSE),VLOOKUP(D394,Results37!$F$3:$O$399,AA$1,FALSE)))</f>
        <v>15</v>
      </c>
      <c r="AB394" s="16">
        <f>IFERROR(VLOOKUP($D394,Results37!$F$3:$L$1396,AB$1,FALSE),"")</f>
        <v>20</v>
      </c>
      <c r="AC394" s="16" t="str">
        <f>IFERROR(VLOOKUP($D394,Results37!$F$3:$L$1396,AC$1,FALSE),"")</f>
        <v>West Virginia Alleghenies</v>
      </c>
      <c r="AD394" s="16" t="str">
        <f t="shared" si="34"/>
        <v/>
      </c>
      <c r="AE394" s="20" t="str">
        <f>IF(ISERROR(VLOOKUP($AC394&amp;"-"&amp;$F394&amp;" "&amp;G394,Bonuses!$B$1:$G$1006,4,FALSE)),"",INT(VLOOKUP($AC394&amp;"-"&amp;$F394&amp;" "&amp;$G394,Bonuses!$B$1:$G$1006,4,FALSE)))</f>
        <v/>
      </c>
      <c r="AF394" s="16" t="str">
        <f>IF(ISERROR(VLOOKUP($AC394&amp;"-"&amp;$F394,Bonuses!$B$1:$G$1006,5,FALSE)),"",IF(VLOOKUP($AC394&amp;"-"&amp;$F394,Bonuses!$B$1:$G$1006,5,FALSE)="","",VLOOKUP($AC394&amp;"-"&amp;$F394,Bonuses!$B$1:$G$1006,6,FALSE)&amp;" yrs, "&amp;VLOOKUP($AC394&amp;"-"&amp;$F394,Bonuses!$B$1:$G$1006,5,FALSE)))</f>
        <v/>
      </c>
    </row>
    <row r="395" spans="1:32" s="21" customFormat="1" x14ac:dyDescent="0.25">
      <c r="A395" s="21" t="s">
        <v>2531</v>
      </c>
      <c r="B395" s="21">
        <f t="shared" si="30"/>
        <v>1</v>
      </c>
      <c r="C395" s="21" t="str">
        <f t="shared" si="31"/>
        <v>P</v>
      </c>
      <c r="D395" s="17">
        <f>IF($C395="B",VLOOKUP($A395,Bat!$A$4:$BF$2320,D$1,FALSE),VLOOKUP($A395,Pit!$A$4:$BA$1686,D$2,FALSE))</f>
        <v>5354</v>
      </c>
      <c r="E395" s="16" t="str">
        <f>IF($C395="B",VLOOKUP($A395,Bat!$A$4:$BF$2320,E$1,FALSE),VLOOKUP($A395,Pit!$A$4:$BA$1686,E$2,FALSE))</f>
        <v>SP</v>
      </c>
      <c r="F395" s="16" t="str">
        <f>IF($C395="B",VLOOKUP($A395,Bat!$A$4:$BF$2320,F$1,FALSE),VLOOKUP($A395,Pit!$A$4:$BA$1686,F$2,FALSE))</f>
        <v>Armando</v>
      </c>
      <c r="G395" s="16" t="str">
        <f>IF($C395="B",VLOOKUP($A395,Bat!$A$4:$BF$2320,G$1,FALSE),VLOOKUP($A395,Pit!$A$4:$BA$1686,G$2,FALSE))</f>
        <v>Otero</v>
      </c>
      <c r="H395" s="16">
        <f>IF($C395="B",VLOOKUP($A395,Bat!$A$4:$BF$2320,H$1,FALSE),VLOOKUP($A395,Pit!$A$4:$BA$1686,H$2,FALSE))</f>
        <v>22</v>
      </c>
      <c r="I395" s="16" t="str">
        <f>IF($C395="B",VLOOKUP($A395,Bat!$A$4:$BF$2320,I$1,FALSE),VLOOKUP($A395,Pit!$A$4:$BA$1686,I$2,FALSE))</f>
        <v>L</v>
      </c>
      <c r="J395" s="16" t="str">
        <f>IF($C395="B",VLOOKUP($A395,Bat!$A$4:$BF$2320,J$1,FALSE),VLOOKUP($A395,Pit!$A$4:$BA$1686,J$2,FALSE))</f>
        <v>L</v>
      </c>
      <c r="K395" s="16" t="str">
        <f>IF($C395="B",VLOOKUP($A395,Bat!$A$4:$BF$2320,K$1,FALSE),VLOOKUP($A395,Pit!$A$4:$BA$1686,K$2,FALSE))</f>
        <v>Low</v>
      </c>
      <c r="L395" s="17" t="str">
        <f>IF($C395="B",VLOOKUP($A395,Bat!$A$4:$BF$2320,L$1,FALSE),VLOOKUP($A395,Pit!$A$4:$BA$1686,L$2,FALSE))</f>
        <v>Normal</v>
      </c>
      <c r="M395" s="16">
        <f>IF($C395="B",VLOOKUP($A395,Bat!$A$4:$BF$2320,M$1,FALSE),VLOOKUP($A395,Pit!$A$4:$BA$1686,M$2,FALSE))</f>
        <v>4</v>
      </c>
      <c r="N395" s="16">
        <f>IF($C395="B",VLOOKUP($A395,Bat!$A$4:$BF$2320,N$1,FALSE),VLOOKUP($A395,Pit!$A$4:$BA$1686,N$2,FALSE))</f>
        <v>2</v>
      </c>
      <c r="O395" s="16">
        <f>IF($C395="B",VLOOKUP($A395,Bat!$A$4:$BF$2320,O$1,FALSE),VLOOKUP($A395,Pit!$A$4:$BA$1686,O$2,FALSE))</f>
        <v>2</v>
      </c>
      <c r="P395" s="16" t="str">
        <f>IF($C395="B",VLOOKUP($A395,Bat!$A$4:$BF$2320,P$1,FALSE),VLOOKUP($A395,Pit!$A$4:$BA$1686,P$2,FALSE))</f>
        <v>90-92 Mph</v>
      </c>
      <c r="Q395" s="17">
        <f>IF($C395="B",VLOOKUP($A395,Bat!$A$4:$BF$2320,Q$1,FALSE),VLOOKUP($A395,Pit!$A$4:$BA$1686,Q$2,FALSE))</f>
        <v>6</v>
      </c>
      <c r="R395" s="18">
        <f>IF($C395="B",VLOOKUP($A395,Bat!$A$4:$BF$2320,R$1,FALSE),VLOOKUP($A395,Pit!$A$4:$BA$1686,R$2,FALSE))</f>
        <v>9.8643515578120855</v>
      </c>
      <c r="S395" s="19">
        <f>IF($C395="B",VLOOKUP($A395,Bat!$A$4:$BF$2320,S$1,FALSE),VLOOKUP($A395,Pit!$A$4:$BA$1686,S$2,FALSE))</f>
        <v>-0.1909697866255784</v>
      </c>
      <c r="T395" s="20" t="str">
        <f>IF($C395="B",VLOOKUP($A395,Bat!$A$4:$BF$2320,T$1,FALSE),VLOOKUP($A395,Pit!$A$4:$BA$1686,T$2,FALSE))</f>
        <v>$180k</v>
      </c>
      <c r="U395" s="17" t="str">
        <f>VLOOKUP(IF($C395="B",VLOOKUP($A395,Bat!$A$4:$AU$2320,U$1,FALSE),VLOOKUP($A395,Pit!$A$4:$BE$1686,U$2,FALSE)),COND!$A$35:$B$41,2,FALSE)</f>
        <v>??</v>
      </c>
      <c r="V395" s="21">
        <f>IF($C395="B",VLOOKUP($A395,Bat!$A$4:$AT$2284,46,FALSE),VLOOKUP($A395,Pit!$A$4:$BD$1664,56,FALSE))</f>
        <v>491</v>
      </c>
      <c r="W395" s="16">
        <f t="shared" si="32"/>
        <v>999</v>
      </c>
      <c r="X395" s="16"/>
      <c r="Y395" s="22">
        <f t="shared" si="33"/>
        <v>835</v>
      </c>
      <c r="Z395" s="16">
        <f>IFERROR(VLOOKUP($D395,Results37!$F$3:$L$1396,Z$1,FALSE),"")</f>
        <v>391</v>
      </c>
      <c r="AA395" s="47">
        <f>IF(ISERROR(VLOOKUP(D395,Results37!$F$3:$O$399,AA$1,FALSE)),"",IF(VLOOKUP(D395,Results37!$F$3:$O$399,AA$1+1,FALSE)=1,"S"&amp;VLOOKUP(D395,Results37!$F$3:$O$399,AA$1,FALSE),VLOOKUP(D395,Results37!$F$3:$O$399,AA$1,FALSE)))</f>
        <v>15</v>
      </c>
      <c r="AB395" s="16">
        <f>IFERROR(VLOOKUP($D395,Results37!$F$3:$L$1396,AB$1,FALSE),"")</f>
        <v>21</v>
      </c>
      <c r="AC395" s="16" t="str">
        <f>IFERROR(VLOOKUP($D395,Results37!$F$3:$L$1396,AC$1,FALSE),"")</f>
        <v>Havana Leones</v>
      </c>
      <c r="AD395" s="16" t="str">
        <f t="shared" si="34"/>
        <v/>
      </c>
      <c r="AE395" s="20" t="str">
        <f>IF(ISERROR(VLOOKUP($AC395&amp;"-"&amp;$F395&amp;" "&amp;G395,Bonuses!$B$1:$G$1006,4,FALSE)),"",INT(VLOOKUP($AC395&amp;"-"&amp;$F395&amp;" "&amp;$G395,Bonuses!$B$1:$G$1006,4,FALSE)))</f>
        <v/>
      </c>
      <c r="AF395" s="16" t="str">
        <f>IF(ISERROR(VLOOKUP($AC395&amp;"-"&amp;$F395,Bonuses!$B$1:$G$1006,5,FALSE)),"",IF(VLOOKUP($AC395&amp;"-"&amp;$F395,Bonuses!$B$1:$G$1006,5,FALSE)="","",VLOOKUP($AC395&amp;"-"&amp;$F395,Bonuses!$B$1:$G$1006,6,FALSE)&amp;" yrs, "&amp;VLOOKUP($AC395&amp;"-"&amp;$F395,Bonuses!$B$1:$G$1006,5,FALSE)))</f>
        <v/>
      </c>
    </row>
    <row r="396" spans="1:32" s="21" customFormat="1" x14ac:dyDescent="0.25">
      <c r="A396" s="21" t="s">
        <v>1886</v>
      </c>
      <c r="B396" s="21">
        <f t="shared" si="30"/>
        <v>1</v>
      </c>
      <c r="C396" s="21" t="str">
        <f t="shared" si="31"/>
        <v>B</v>
      </c>
      <c r="D396" s="17">
        <f>IF($C396="B",VLOOKUP($A396,Bat!$A$4:$BF$2320,D$1,FALSE),VLOOKUP($A396,Pit!$A$4:$BA$1686,D$2,FALSE))</f>
        <v>7894</v>
      </c>
      <c r="E396" s="16" t="str">
        <f>IF($C396="B",VLOOKUP($A396,Bat!$A$4:$BF$2320,E$1,FALSE),VLOOKUP($A396,Pit!$A$4:$BA$1686,E$2,FALSE))</f>
        <v>C</v>
      </c>
      <c r="F396" s="16" t="str">
        <f>IF($C396="B",VLOOKUP($A396,Bat!$A$4:$BF$2320,F$1,FALSE),VLOOKUP($A396,Pit!$A$4:$BA$1686,F$2,FALSE))</f>
        <v>Mike</v>
      </c>
      <c r="G396" s="16" t="str">
        <f>IF($C396="B",VLOOKUP($A396,Bat!$A$4:$BF$2320,G$1,FALSE),VLOOKUP($A396,Pit!$A$4:$BA$1686,G$2,FALSE))</f>
        <v>Floyd</v>
      </c>
      <c r="H396" s="16">
        <f>IF($C396="B",VLOOKUP($A396,Bat!$A$4:$BF$2320,H$1,FALSE),VLOOKUP($A396,Pit!$A$4:$BA$1686,H$2,FALSE))</f>
        <v>21</v>
      </c>
      <c r="I396" s="16" t="str">
        <f>IF($C396="B",VLOOKUP($A396,Bat!$A$4:$BF$2320,I$1,FALSE),VLOOKUP($A396,Pit!$A$4:$BA$1686,I$2,FALSE))</f>
        <v>R</v>
      </c>
      <c r="J396" s="16" t="str">
        <f>IF($C396="B",VLOOKUP($A396,Bat!$A$4:$BF$2320,J$1,FALSE),VLOOKUP($A396,Pit!$A$4:$BA$1686,J$2,FALSE))</f>
        <v>R</v>
      </c>
      <c r="K396" s="16" t="str">
        <f>IF($C396="B",VLOOKUP($A396,Bat!$A$4:$BF$2320,K$1,FALSE),VLOOKUP($A396,Pit!$A$4:$BA$1686,K$2,FALSE))</f>
        <v>Low</v>
      </c>
      <c r="L396" s="17" t="str">
        <f>IF($C396="B",VLOOKUP($A396,Bat!$A$4:$BF$2320,L$1,FALSE),VLOOKUP($A396,Pit!$A$4:$BA$1686,L$2,FALSE))</f>
        <v>Low</v>
      </c>
      <c r="M396" s="16">
        <f>IF($C396="B",VLOOKUP($A396,Bat!$A$4:$BF$2320,M$1,FALSE),VLOOKUP($A396,Pit!$A$4:$BA$1686,M$2,FALSE))</f>
        <v>4</v>
      </c>
      <c r="N396" s="16">
        <f>IF($C396="B",VLOOKUP($A396,Bat!$A$4:$BF$2320,N$1,FALSE),VLOOKUP($A396,Pit!$A$4:$BA$1686,N$2,FALSE))</f>
        <v>4</v>
      </c>
      <c r="O396" s="16">
        <f>IF($C396="B",VLOOKUP($A396,Bat!$A$4:$BF$2320,O$1,FALSE),VLOOKUP($A396,Pit!$A$4:$BA$1686,O$2,FALSE))</f>
        <v>3</v>
      </c>
      <c r="P396" s="16">
        <f>IF($C396="B",VLOOKUP($A396,Bat!$A$4:$BF$2320,P$1,FALSE),VLOOKUP($A396,Pit!$A$4:$BA$1686,P$2,FALSE))</f>
        <v>6</v>
      </c>
      <c r="Q396" s="17">
        <f>IF($C396="B",VLOOKUP($A396,Bat!$A$4:$BF$2320,Q$1,FALSE),VLOOKUP($A396,Pit!$A$4:$BA$1686,Q$2,FALSE))</f>
        <v>5</v>
      </c>
      <c r="R396" s="18">
        <f>IF($C396="B",VLOOKUP($A396,Bat!$A$4:$BF$2320,R$1,FALSE),VLOOKUP($A396,Pit!$A$4:$BA$1686,R$2,FALSE))</f>
        <v>7.3661046017930669</v>
      </c>
      <c r="S396" s="19">
        <f>IF($C396="B",VLOOKUP($A396,Bat!$A$4:$BF$2320,S$1,FALSE),VLOOKUP($A396,Pit!$A$4:$BA$1686,S$2,FALSE))</f>
        <v>1.4648907442727266</v>
      </c>
      <c r="T396" s="20" t="str">
        <f>IF($C396="B",VLOOKUP($A396,Bat!$A$4:$BF$2320,T$1,FALSE),VLOOKUP($A396,Pit!$A$4:$BA$1686,T$2,FALSE))</f>
        <v>$170k</v>
      </c>
      <c r="U396" s="17" t="str">
        <f>VLOOKUP(IF($C396="B",VLOOKUP($A396,Bat!$A$4:$AU$2320,U$1,FALSE),VLOOKUP($A396,Pit!$A$4:$BE$1686,U$2,FALSE)),COND!$A$35:$B$41,2,FALSE)</f>
        <v>??</v>
      </c>
      <c r="V396" s="21">
        <f>IF($C396="B",VLOOKUP($A396,Bat!$A$4:$AT$2284,46,FALSE),VLOOKUP($A396,Pit!$A$4:$BD$1664,56,FALSE))</f>
        <v>973</v>
      </c>
      <c r="W396" s="16">
        <f t="shared" si="32"/>
        <v>999</v>
      </c>
      <c r="X396" s="16"/>
      <c r="Y396" s="22">
        <f t="shared" si="33"/>
        <v>185</v>
      </c>
      <c r="Z396" s="16">
        <f>IFERROR(VLOOKUP($D396,Results37!$F$3:$L$1396,Z$1,FALSE),"")</f>
        <v>392</v>
      </c>
      <c r="AA396" s="47">
        <f>IF(ISERROR(VLOOKUP(D396,Results37!$F$3:$O$399,AA$1,FALSE)),"",IF(VLOOKUP(D396,Results37!$F$3:$O$399,AA$1+1,FALSE)=1,"S"&amp;VLOOKUP(D396,Results37!$F$3:$O$399,AA$1,FALSE),VLOOKUP(D396,Results37!$F$3:$O$399,AA$1,FALSE)))</f>
        <v>15</v>
      </c>
      <c r="AB396" s="16">
        <f>IFERROR(VLOOKUP($D396,Results37!$F$3:$L$1396,AB$1,FALSE),"")</f>
        <v>22</v>
      </c>
      <c r="AC396" s="16" t="str">
        <f>IFERROR(VLOOKUP($D396,Results37!$F$3:$L$1396,AC$1,FALSE),"")</f>
        <v>Florida Featherheads</v>
      </c>
      <c r="AD396" s="16" t="str">
        <f t="shared" si="34"/>
        <v/>
      </c>
      <c r="AE396" s="20" t="str">
        <f>IF(ISERROR(VLOOKUP($AC396&amp;"-"&amp;$F396&amp;" "&amp;G396,Bonuses!$B$1:$G$1006,4,FALSE)),"",INT(VLOOKUP($AC396&amp;"-"&amp;$F396&amp;" "&amp;$G396,Bonuses!$B$1:$G$1006,4,FALSE)))</f>
        <v/>
      </c>
      <c r="AF396" s="16" t="str">
        <f>IF(ISERROR(VLOOKUP($AC396&amp;"-"&amp;$F396,Bonuses!$B$1:$G$1006,5,FALSE)),"",IF(VLOOKUP($AC396&amp;"-"&amp;$F396,Bonuses!$B$1:$G$1006,5,FALSE)="","",VLOOKUP($AC396&amp;"-"&amp;$F396,Bonuses!$B$1:$G$1006,6,FALSE)&amp;" yrs, "&amp;VLOOKUP($AC396&amp;"-"&amp;$F396,Bonuses!$B$1:$G$1006,5,FALSE)))</f>
        <v/>
      </c>
    </row>
    <row r="397" spans="1:32" s="21" customFormat="1" x14ac:dyDescent="0.25">
      <c r="A397" s="21" t="s">
        <v>1970</v>
      </c>
      <c r="B397" s="21">
        <f t="shared" si="30"/>
        <v>1</v>
      </c>
      <c r="C397" s="21" t="str">
        <f t="shared" si="31"/>
        <v>B</v>
      </c>
      <c r="D397" s="17">
        <f>IF($C397="B",VLOOKUP($A397,Bat!$A$4:$BF$2320,D$1,FALSE),VLOOKUP($A397,Pit!$A$4:$BA$1686,D$2,FALSE))</f>
        <v>13236</v>
      </c>
      <c r="E397" s="16" t="str">
        <f>IF($C397="B",VLOOKUP($A397,Bat!$A$4:$BF$2320,E$1,FALSE),VLOOKUP($A397,Pit!$A$4:$BA$1686,E$2,FALSE))</f>
        <v>2B</v>
      </c>
      <c r="F397" s="16" t="str">
        <f>IF($C397="B",VLOOKUP($A397,Bat!$A$4:$BF$2320,F$1,FALSE),VLOOKUP($A397,Pit!$A$4:$BA$1686,F$2,FALSE))</f>
        <v>Miguel</v>
      </c>
      <c r="G397" s="16" t="str">
        <f>IF($C397="B",VLOOKUP($A397,Bat!$A$4:$BF$2320,G$1,FALSE),VLOOKUP($A397,Pit!$A$4:$BA$1686,G$2,FALSE))</f>
        <v>Fernández</v>
      </c>
      <c r="H397" s="16">
        <f>IF($C397="B",VLOOKUP($A397,Bat!$A$4:$BF$2320,H$1,FALSE),VLOOKUP($A397,Pit!$A$4:$BA$1686,H$2,FALSE))</f>
        <v>22</v>
      </c>
      <c r="I397" s="16" t="str">
        <f>IF($C397="B",VLOOKUP($A397,Bat!$A$4:$BF$2320,I$1,FALSE),VLOOKUP($A397,Pit!$A$4:$BA$1686,I$2,FALSE))</f>
        <v>R</v>
      </c>
      <c r="J397" s="16" t="str">
        <f>IF($C397="B",VLOOKUP($A397,Bat!$A$4:$BF$2320,J$1,FALSE),VLOOKUP($A397,Pit!$A$4:$BA$1686,J$2,FALSE))</f>
        <v>R</v>
      </c>
      <c r="K397" s="16" t="str">
        <f>IF($C397="B",VLOOKUP($A397,Bat!$A$4:$BF$2320,K$1,FALSE),VLOOKUP($A397,Pit!$A$4:$BA$1686,K$2,FALSE))</f>
        <v>Low</v>
      </c>
      <c r="L397" s="17" t="str">
        <f>IF($C397="B",VLOOKUP($A397,Bat!$A$4:$BF$2320,L$1,FALSE),VLOOKUP($A397,Pit!$A$4:$BA$1686,L$2,FALSE))</f>
        <v>Normal</v>
      </c>
      <c r="M397" s="16">
        <f>IF($C397="B",VLOOKUP($A397,Bat!$A$4:$BF$2320,M$1,FALSE),VLOOKUP($A397,Pit!$A$4:$BA$1686,M$2,FALSE))</f>
        <v>4</v>
      </c>
      <c r="N397" s="16">
        <f>IF($C397="B",VLOOKUP($A397,Bat!$A$4:$BF$2320,N$1,FALSE),VLOOKUP($A397,Pit!$A$4:$BA$1686,N$2,FALSE))</f>
        <v>2</v>
      </c>
      <c r="O397" s="16">
        <f>IF($C397="B",VLOOKUP($A397,Bat!$A$4:$BF$2320,O$1,FALSE),VLOOKUP($A397,Pit!$A$4:$BA$1686,O$2,FALSE))</f>
        <v>2</v>
      </c>
      <c r="P397" s="16">
        <f>IF($C397="B",VLOOKUP($A397,Bat!$A$4:$BF$2320,P$1,FALSE),VLOOKUP($A397,Pit!$A$4:$BA$1686,P$2,FALSE))</f>
        <v>3</v>
      </c>
      <c r="Q397" s="17">
        <f>IF($C397="B",VLOOKUP($A397,Bat!$A$4:$BF$2320,Q$1,FALSE),VLOOKUP($A397,Pit!$A$4:$BA$1686,Q$2,FALSE))</f>
        <v>3</v>
      </c>
      <c r="R397" s="18">
        <f>IF($C397="B",VLOOKUP($A397,Bat!$A$4:$BF$2320,R$1,FALSE),VLOOKUP($A397,Pit!$A$4:$BA$1686,R$2,FALSE))</f>
        <v>2.4740514696141354</v>
      </c>
      <c r="S397" s="19">
        <f>IF($C397="B",VLOOKUP($A397,Bat!$A$4:$BF$2320,S$1,FALSE),VLOOKUP($A397,Pit!$A$4:$BA$1686,S$2,FALSE))</f>
        <v>0.76739930663983946</v>
      </c>
      <c r="T397" s="20" t="str">
        <f>IF($C397="B",VLOOKUP($A397,Bat!$A$4:$BF$2320,T$1,FALSE),VLOOKUP($A397,Pit!$A$4:$BA$1686,T$2,FALSE))</f>
        <v>$1.6m</v>
      </c>
      <c r="U397" s="17" t="str">
        <f>VLOOKUP(IF($C397="B",VLOOKUP($A397,Bat!$A$4:$AU$2320,U$1,FALSE),VLOOKUP($A397,Pit!$A$4:$BE$1686,U$2,FALSE)),COND!$A$35:$B$41,2,FALSE)</f>
        <v>??</v>
      </c>
      <c r="V397" s="21">
        <f>IF($C397="B",VLOOKUP($A397,Bat!$A$4:$AT$2284,46,FALSE),VLOOKUP($A397,Pit!$A$4:$BD$1664,56,FALSE))</f>
        <v>219</v>
      </c>
      <c r="W397" s="16">
        <f t="shared" si="32"/>
        <v>999</v>
      </c>
      <c r="X397" s="16"/>
      <c r="Y397" s="22">
        <f t="shared" si="33"/>
        <v>358</v>
      </c>
      <c r="Z397" s="16">
        <f>IFERROR(VLOOKUP($D397,Results37!$F$3:$L$1396,Z$1,FALSE),"")</f>
        <v>393</v>
      </c>
      <c r="AA397" s="47">
        <f>IF(ISERROR(VLOOKUP(D397,Results37!$F$3:$O$399,AA$1,FALSE)),"",IF(VLOOKUP(D397,Results37!$F$3:$O$399,AA$1+1,FALSE)=1,"S"&amp;VLOOKUP(D397,Results37!$F$3:$O$399,AA$1,FALSE),VLOOKUP(D397,Results37!$F$3:$O$399,AA$1,FALSE)))</f>
        <v>15</v>
      </c>
      <c r="AB397" s="16">
        <f>IFERROR(VLOOKUP($D397,Results37!$F$3:$L$1396,AB$1,FALSE),"")</f>
        <v>23</v>
      </c>
      <c r="AC397" s="16" t="str">
        <f>IFERROR(VLOOKUP($D397,Results37!$F$3:$L$1396,AC$1,FALSE),"")</f>
        <v>Hartford Harpoon</v>
      </c>
      <c r="AD397" s="16" t="str">
        <f t="shared" si="34"/>
        <v/>
      </c>
      <c r="AE397" s="20" t="str">
        <f>IF(ISERROR(VLOOKUP($AC397&amp;"-"&amp;$F397&amp;" "&amp;G397,Bonuses!$B$1:$G$1006,4,FALSE)),"",INT(VLOOKUP($AC397&amp;"-"&amp;$F397&amp;" "&amp;$G397,Bonuses!$B$1:$G$1006,4,FALSE)))</f>
        <v/>
      </c>
      <c r="AF397" s="16" t="str">
        <f>IF(ISERROR(VLOOKUP($AC397&amp;"-"&amp;$F397,Bonuses!$B$1:$G$1006,5,FALSE)),"",IF(VLOOKUP($AC397&amp;"-"&amp;$F397,Bonuses!$B$1:$G$1006,5,FALSE)="","",VLOOKUP($AC397&amp;"-"&amp;$F397,Bonuses!$B$1:$G$1006,6,FALSE)&amp;" yrs, "&amp;VLOOKUP($AC397&amp;"-"&amp;$F397,Bonuses!$B$1:$G$1006,5,FALSE)))</f>
        <v/>
      </c>
    </row>
    <row r="398" spans="1:32" s="21" customFormat="1" x14ac:dyDescent="0.25">
      <c r="A398" s="21" t="s">
        <v>1904</v>
      </c>
      <c r="B398" s="21">
        <f t="shared" si="30"/>
        <v>1</v>
      </c>
      <c r="C398" s="21" t="str">
        <f t="shared" si="31"/>
        <v>B</v>
      </c>
      <c r="D398" s="17">
        <f>IF($C398="B",VLOOKUP($A398,Bat!$A$4:$BF$2320,D$1,FALSE),VLOOKUP($A398,Pit!$A$4:$BA$1686,D$2,FALSE))</f>
        <v>9612</v>
      </c>
      <c r="E398" s="16" t="str">
        <f>IF($C398="B",VLOOKUP($A398,Bat!$A$4:$BF$2320,E$1,FALSE),VLOOKUP($A398,Pit!$A$4:$BA$1686,E$2,FALSE))</f>
        <v>C</v>
      </c>
      <c r="F398" s="16" t="str">
        <f>IF($C398="B",VLOOKUP($A398,Bat!$A$4:$BF$2320,F$1,FALSE),VLOOKUP($A398,Pit!$A$4:$BA$1686,F$2,FALSE))</f>
        <v>Will</v>
      </c>
      <c r="G398" s="16" t="str">
        <f>IF($C398="B",VLOOKUP($A398,Bat!$A$4:$BF$2320,G$1,FALSE),VLOOKUP($A398,Pit!$A$4:$BA$1686,G$2,FALSE))</f>
        <v>Jones</v>
      </c>
      <c r="H398" s="16">
        <f>IF($C398="B",VLOOKUP($A398,Bat!$A$4:$BF$2320,H$1,FALSE),VLOOKUP($A398,Pit!$A$4:$BA$1686,H$2,FALSE))</f>
        <v>21</v>
      </c>
      <c r="I398" s="16" t="str">
        <f>IF($C398="B",VLOOKUP($A398,Bat!$A$4:$BF$2320,I$1,FALSE),VLOOKUP($A398,Pit!$A$4:$BA$1686,I$2,FALSE))</f>
        <v>R</v>
      </c>
      <c r="J398" s="16" t="str">
        <f>IF($C398="B",VLOOKUP($A398,Bat!$A$4:$BF$2320,J$1,FALSE),VLOOKUP($A398,Pit!$A$4:$BA$1686,J$2,FALSE))</f>
        <v>R</v>
      </c>
      <c r="K398" s="16" t="str">
        <f>IF($C398="B",VLOOKUP($A398,Bat!$A$4:$BF$2320,K$1,FALSE),VLOOKUP($A398,Pit!$A$4:$BA$1686,K$2,FALSE))</f>
        <v>Normal</v>
      </c>
      <c r="L398" s="17" t="str">
        <f>IF($C398="B",VLOOKUP($A398,Bat!$A$4:$BF$2320,L$1,FALSE),VLOOKUP($A398,Pit!$A$4:$BA$1686,L$2,FALSE))</f>
        <v>Normal</v>
      </c>
      <c r="M398" s="16">
        <f>IF($C398="B",VLOOKUP($A398,Bat!$A$4:$BF$2320,M$1,FALSE),VLOOKUP($A398,Pit!$A$4:$BA$1686,M$2,FALSE))</f>
        <v>3</v>
      </c>
      <c r="N398" s="16">
        <f>IF($C398="B",VLOOKUP($A398,Bat!$A$4:$BF$2320,N$1,FALSE),VLOOKUP($A398,Pit!$A$4:$BA$1686,N$2,FALSE))</f>
        <v>3</v>
      </c>
      <c r="O398" s="16">
        <f>IF($C398="B",VLOOKUP($A398,Bat!$A$4:$BF$2320,O$1,FALSE),VLOOKUP($A398,Pit!$A$4:$BA$1686,O$2,FALSE))</f>
        <v>2</v>
      </c>
      <c r="P398" s="16">
        <f>IF($C398="B",VLOOKUP($A398,Bat!$A$4:$BF$2320,P$1,FALSE),VLOOKUP($A398,Pit!$A$4:$BA$1686,P$2,FALSE))</f>
        <v>6</v>
      </c>
      <c r="Q398" s="17">
        <f>IF($C398="B",VLOOKUP($A398,Bat!$A$4:$BF$2320,Q$1,FALSE),VLOOKUP($A398,Pit!$A$4:$BA$1686,Q$2,FALSE))</f>
        <v>2</v>
      </c>
      <c r="R398" s="18">
        <f>IF($C398="B",VLOOKUP($A398,Bat!$A$4:$BF$2320,R$1,FALSE),VLOOKUP($A398,Pit!$A$4:$BA$1686,R$2,FALSE))</f>
        <v>2.17334091843429</v>
      </c>
      <c r="S398" s="19">
        <f>IF($C398="B",VLOOKUP($A398,Bat!$A$4:$BF$2320,S$1,FALSE),VLOOKUP($A398,Pit!$A$4:$BA$1686,S$2,FALSE))</f>
        <v>0.72452507183765369</v>
      </c>
      <c r="T398" s="20" t="str">
        <f>IF($C398="B",VLOOKUP($A398,Bat!$A$4:$BF$2320,T$1,FALSE),VLOOKUP($A398,Pit!$A$4:$BA$1686,T$2,FALSE))</f>
        <v>$210k</v>
      </c>
      <c r="U398" s="17" t="str">
        <f>VLOOKUP(IF($C398="B",VLOOKUP($A398,Bat!$A$4:$AU$2320,U$1,FALSE),VLOOKUP($A398,Pit!$A$4:$BE$1686,U$2,FALSE)),COND!$A$35:$B$41,2,FALSE)</f>
        <v>??</v>
      </c>
      <c r="V398" s="21">
        <f>IF($C398="B",VLOOKUP($A398,Bat!$A$4:$AT$2284,46,FALSE),VLOOKUP($A398,Pit!$A$4:$BD$1664,56,FALSE))</f>
        <v>195</v>
      </c>
      <c r="W398" s="16">
        <f t="shared" si="32"/>
        <v>999</v>
      </c>
      <c r="X398" s="16"/>
      <c r="Y398" s="22">
        <f t="shared" si="33"/>
        <v>368</v>
      </c>
      <c r="Z398" s="16">
        <f>IFERROR(VLOOKUP($D398,Results37!$F$3:$L$1396,Z$1,FALSE),"")</f>
        <v>394</v>
      </c>
      <c r="AA398" s="47">
        <f>IF(ISERROR(VLOOKUP(D398,Results37!$F$3:$O$399,AA$1,FALSE)),"",IF(VLOOKUP(D398,Results37!$F$3:$O$399,AA$1+1,FALSE)=1,"S"&amp;VLOOKUP(D398,Results37!$F$3:$O$399,AA$1,FALSE),VLOOKUP(D398,Results37!$F$3:$O$399,AA$1,FALSE)))</f>
        <v>15</v>
      </c>
      <c r="AB398" s="16">
        <f>IFERROR(VLOOKUP($D398,Results37!$F$3:$L$1396,AB$1,FALSE),"")</f>
        <v>24</v>
      </c>
      <c r="AC398" s="16" t="str">
        <f>IFERROR(VLOOKUP($D398,Results37!$F$3:$L$1396,AC$1,FALSE),"")</f>
        <v>Aurora Borealis</v>
      </c>
      <c r="AD398" s="16" t="str">
        <f t="shared" si="34"/>
        <v/>
      </c>
      <c r="AE398" s="20" t="str">
        <f>IF(ISERROR(VLOOKUP($AC398&amp;"-"&amp;$F398&amp;" "&amp;G398,Bonuses!$B$1:$G$1006,4,FALSE)),"",INT(VLOOKUP($AC398&amp;"-"&amp;$F398&amp;" "&amp;$G398,Bonuses!$B$1:$G$1006,4,FALSE)))</f>
        <v/>
      </c>
      <c r="AF398" s="16" t="str">
        <f>IF(ISERROR(VLOOKUP($AC398&amp;"-"&amp;$F398,Bonuses!$B$1:$G$1006,5,FALSE)),"",IF(VLOOKUP($AC398&amp;"-"&amp;$F398,Bonuses!$B$1:$G$1006,5,FALSE)="","",VLOOKUP($AC398&amp;"-"&amp;$F398,Bonuses!$B$1:$G$1006,6,FALSE)&amp;" yrs, "&amp;VLOOKUP($AC398&amp;"-"&amp;$F398,Bonuses!$B$1:$G$1006,5,FALSE)))</f>
        <v/>
      </c>
    </row>
    <row r="399" spans="1:32" s="21" customFormat="1" x14ac:dyDescent="0.25">
      <c r="A399" s="21" t="s">
        <v>2032</v>
      </c>
      <c r="B399" s="21">
        <f t="shared" si="30"/>
        <v>1</v>
      </c>
      <c r="C399" s="21" t="str">
        <f t="shared" si="31"/>
        <v>B</v>
      </c>
      <c r="D399" s="17">
        <f>IF($C399="B",VLOOKUP($A399,Bat!$A$4:$BF$2320,D$1,FALSE),VLOOKUP($A399,Pit!$A$4:$BA$1686,D$2,FALSE))</f>
        <v>6797</v>
      </c>
      <c r="E399" s="16" t="str">
        <f>IF($C399="B",VLOOKUP($A399,Bat!$A$4:$BF$2320,E$1,FALSE),VLOOKUP($A399,Pit!$A$4:$BA$1686,E$2,FALSE))</f>
        <v>C</v>
      </c>
      <c r="F399" s="16" t="str">
        <f>IF($C399="B",VLOOKUP($A399,Bat!$A$4:$BF$2320,F$1,FALSE),VLOOKUP($A399,Pit!$A$4:$BA$1686,F$2,FALSE))</f>
        <v>Paul</v>
      </c>
      <c r="G399" s="16" t="str">
        <f>IF($C399="B",VLOOKUP($A399,Bat!$A$4:$BF$2320,G$1,FALSE),VLOOKUP($A399,Pit!$A$4:$BA$1686,G$2,FALSE))</f>
        <v>Ellis</v>
      </c>
      <c r="H399" s="16">
        <f>IF($C399="B",VLOOKUP($A399,Bat!$A$4:$BF$2320,H$1,FALSE),VLOOKUP($A399,Pit!$A$4:$BA$1686,H$2,FALSE))</f>
        <v>23</v>
      </c>
      <c r="I399" s="16" t="str">
        <f>IF($C399="B",VLOOKUP($A399,Bat!$A$4:$BF$2320,I$1,FALSE),VLOOKUP($A399,Pit!$A$4:$BA$1686,I$2,FALSE))</f>
        <v>R</v>
      </c>
      <c r="J399" s="16" t="str">
        <f>IF($C399="B",VLOOKUP($A399,Bat!$A$4:$BF$2320,J$1,FALSE),VLOOKUP($A399,Pit!$A$4:$BA$1686,J$2,FALSE))</f>
        <v>R</v>
      </c>
      <c r="K399" s="16" t="str">
        <f>IF($C399="B",VLOOKUP($A399,Bat!$A$4:$BF$2320,K$1,FALSE),VLOOKUP($A399,Pit!$A$4:$BA$1686,K$2,FALSE))</f>
        <v>Normal</v>
      </c>
      <c r="L399" s="17" t="str">
        <f>IF($C399="B",VLOOKUP($A399,Bat!$A$4:$BF$2320,L$1,FALSE),VLOOKUP($A399,Pit!$A$4:$BA$1686,L$2,FALSE))</f>
        <v>High</v>
      </c>
      <c r="M399" s="16">
        <f>IF($C399="B",VLOOKUP($A399,Bat!$A$4:$BF$2320,M$1,FALSE),VLOOKUP($A399,Pit!$A$4:$BA$1686,M$2,FALSE))</f>
        <v>2</v>
      </c>
      <c r="N399" s="16">
        <f>IF($C399="B",VLOOKUP($A399,Bat!$A$4:$BF$2320,N$1,FALSE),VLOOKUP($A399,Pit!$A$4:$BA$1686,N$2,FALSE))</f>
        <v>2</v>
      </c>
      <c r="O399" s="16">
        <f>IF($C399="B",VLOOKUP($A399,Bat!$A$4:$BF$2320,O$1,FALSE),VLOOKUP($A399,Pit!$A$4:$BA$1686,O$2,FALSE))</f>
        <v>4</v>
      </c>
      <c r="P399" s="16">
        <f>IF($C399="B",VLOOKUP($A399,Bat!$A$4:$BF$2320,P$1,FALSE),VLOOKUP($A399,Pit!$A$4:$BA$1686,P$2,FALSE))</f>
        <v>6</v>
      </c>
      <c r="Q399" s="17">
        <f>IF($C399="B",VLOOKUP($A399,Bat!$A$4:$BF$2320,Q$1,FALSE),VLOOKUP($A399,Pit!$A$4:$BA$1686,Q$2,FALSE))</f>
        <v>2</v>
      </c>
      <c r="R399" s="18">
        <f>IF($C399="B",VLOOKUP($A399,Bat!$A$4:$BF$2320,R$1,FALSE),VLOOKUP($A399,Pit!$A$4:$BA$1686,R$2,FALSE))</f>
        <v>-0.70263153882840612</v>
      </c>
      <c r="S399" s="19">
        <f>IF($C399="B",VLOOKUP($A399,Bat!$A$4:$BF$2320,S$1,FALSE),VLOOKUP($A399,Pit!$A$4:$BA$1686,S$2,FALSE))</f>
        <v>0.31447920569325166</v>
      </c>
      <c r="T399" s="20" t="str">
        <f>IF($C399="B",VLOOKUP($A399,Bat!$A$4:$BF$2320,T$1,FALSE),VLOOKUP($A399,Pit!$A$4:$BA$1686,T$2,FALSE))</f>
        <v>Slot</v>
      </c>
      <c r="U399" s="17" t="str">
        <f>VLOOKUP(IF($C399="B",VLOOKUP($A399,Bat!$A$4:$AU$2320,U$1,FALSE),VLOOKUP($A399,Pit!$A$4:$BE$1686,U$2,FALSE)),COND!$A$35:$B$41,2,FALSE)</f>
        <v>??</v>
      </c>
      <c r="V399" s="21">
        <f>IF($C399="B",VLOOKUP($A399,Bat!$A$4:$AT$2284,46,FALSE),VLOOKUP($A399,Pit!$A$4:$BD$1664,56,FALSE))</f>
        <v>919</v>
      </c>
      <c r="W399" s="16">
        <f t="shared" si="32"/>
        <v>919</v>
      </c>
      <c r="X399" s="16"/>
      <c r="Y399" s="22">
        <f t="shared" si="33"/>
        <v>551</v>
      </c>
      <c r="Z399" s="16">
        <f>IFERROR(VLOOKUP($D399,Results37!$F$3:$L$1396,Z$1,FALSE),"")</f>
        <v>395</v>
      </c>
      <c r="AA399" s="47">
        <f>IF(ISERROR(VLOOKUP(D399,Results37!$F$3:$O$399,AA$1,FALSE)),"",IF(VLOOKUP(D399,Results37!$F$3:$O$399,AA$1+1,FALSE)=1,"S"&amp;VLOOKUP(D399,Results37!$F$3:$O$399,AA$1,FALSE),VLOOKUP(D399,Results37!$F$3:$O$399,AA$1,FALSE)))</f>
        <v>15</v>
      </c>
      <c r="AB399" s="16">
        <f>IFERROR(VLOOKUP($D399,Results37!$F$3:$L$1396,AB$1,FALSE),"")</f>
        <v>25</v>
      </c>
      <c r="AC399" s="16" t="str">
        <f>IFERROR(VLOOKUP($D399,Results37!$F$3:$L$1396,AC$1,FALSE),"")</f>
        <v>Shin Seiki Evas</v>
      </c>
      <c r="AD399" s="16" t="str">
        <f t="shared" si="34"/>
        <v/>
      </c>
      <c r="AE399" s="20" t="str">
        <f>IF(ISERROR(VLOOKUP($AC399&amp;"-"&amp;$F399&amp;" "&amp;G399,Bonuses!$B$1:$G$1006,4,FALSE)),"",INT(VLOOKUP($AC399&amp;"-"&amp;$F399&amp;" "&amp;$G399,Bonuses!$B$1:$G$1006,4,FALSE)))</f>
        <v/>
      </c>
      <c r="AF399" s="16" t="str">
        <f>IF(ISERROR(VLOOKUP($AC399&amp;"-"&amp;$F399,Bonuses!$B$1:$G$1006,5,FALSE)),"",IF(VLOOKUP($AC399&amp;"-"&amp;$F399,Bonuses!$B$1:$G$1006,5,FALSE)="","",VLOOKUP($AC399&amp;"-"&amp;$F399,Bonuses!$B$1:$G$1006,6,FALSE)&amp;" yrs, "&amp;VLOOKUP($AC399&amp;"-"&amp;$F399,Bonuses!$B$1:$G$1006,5,FALSE)))</f>
        <v/>
      </c>
    </row>
    <row r="400" spans="1:32" s="21" customFormat="1" x14ac:dyDescent="0.25">
      <c r="A400" s="21" t="s">
        <v>1983</v>
      </c>
      <c r="B400" s="21">
        <f t="shared" si="30"/>
        <v>1</v>
      </c>
      <c r="C400" s="21" t="str">
        <f t="shared" si="31"/>
        <v>B</v>
      </c>
      <c r="D400" s="17">
        <f>IF($C400="B",VLOOKUP($A400,Bat!$A$4:$BF$2320,D$1,FALSE),VLOOKUP($A400,Pit!$A$4:$BA$1686,D$2,FALSE))</f>
        <v>13655</v>
      </c>
      <c r="E400" s="16" t="str">
        <f>IF($C400="B",VLOOKUP($A400,Bat!$A$4:$BF$2320,E$1,FALSE),VLOOKUP($A400,Pit!$A$4:$BA$1686,E$2,FALSE))</f>
        <v>C</v>
      </c>
      <c r="F400" s="16" t="str">
        <f>IF($C400="B",VLOOKUP($A400,Bat!$A$4:$BF$2320,F$1,FALSE),VLOOKUP($A400,Pit!$A$4:$BA$1686,F$2,FALSE))</f>
        <v>Gareth</v>
      </c>
      <c r="G400" s="16" t="str">
        <f>IF($C400="B",VLOOKUP($A400,Bat!$A$4:$BF$2320,G$1,FALSE),VLOOKUP($A400,Pit!$A$4:$BA$1686,G$2,FALSE))</f>
        <v>Delaney</v>
      </c>
      <c r="H400" s="16">
        <f>IF($C400="B",VLOOKUP($A400,Bat!$A$4:$BF$2320,H$1,FALSE),VLOOKUP($A400,Pit!$A$4:$BA$1686,H$2,FALSE))</f>
        <v>23</v>
      </c>
      <c r="I400" s="16" t="str">
        <f>IF($C400="B",VLOOKUP($A400,Bat!$A$4:$BF$2320,I$1,FALSE),VLOOKUP($A400,Pit!$A$4:$BA$1686,I$2,FALSE))</f>
        <v>R</v>
      </c>
      <c r="J400" s="16" t="str">
        <f>IF($C400="B",VLOOKUP($A400,Bat!$A$4:$BF$2320,J$1,FALSE),VLOOKUP($A400,Pit!$A$4:$BA$1686,J$2,FALSE))</f>
        <v>R</v>
      </c>
      <c r="K400" s="16" t="str">
        <f>IF($C400="B",VLOOKUP($A400,Bat!$A$4:$BF$2320,K$1,FALSE),VLOOKUP($A400,Pit!$A$4:$BA$1686,K$2,FALSE))</f>
        <v>Normal</v>
      </c>
      <c r="L400" s="17" t="str">
        <f>IF($C400="B",VLOOKUP($A400,Bat!$A$4:$BF$2320,L$1,FALSE),VLOOKUP($A400,Pit!$A$4:$BA$1686,L$2,FALSE))</f>
        <v>Normal</v>
      </c>
      <c r="M400" s="16">
        <f>IF($C400="B",VLOOKUP($A400,Bat!$A$4:$BF$2320,M$1,FALSE),VLOOKUP($A400,Pit!$A$4:$BA$1686,M$2,FALSE))</f>
        <v>3</v>
      </c>
      <c r="N400" s="16">
        <f>IF($C400="B",VLOOKUP($A400,Bat!$A$4:$BF$2320,N$1,FALSE),VLOOKUP($A400,Pit!$A$4:$BA$1686,N$2,FALSE))</f>
        <v>4</v>
      </c>
      <c r="O400" s="16">
        <f>IF($C400="B",VLOOKUP($A400,Bat!$A$4:$BF$2320,O$1,FALSE),VLOOKUP($A400,Pit!$A$4:$BA$1686,O$2,FALSE))</f>
        <v>3</v>
      </c>
      <c r="P400" s="16">
        <f>IF($C400="B",VLOOKUP($A400,Bat!$A$4:$BF$2320,P$1,FALSE),VLOOKUP($A400,Pit!$A$4:$BA$1686,P$2,FALSE))</f>
        <v>4</v>
      </c>
      <c r="Q400" s="17">
        <f>IF($C400="B",VLOOKUP($A400,Bat!$A$4:$BF$2320,Q$1,FALSE),VLOOKUP($A400,Pit!$A$4:$BA$1686,Q$2,FALSE))</f>
        <v>5</v>
      </c>
      <c r="R400" s="18">
        <f>IF($C400="B",VLOOKUP($A400,Bat!$A$4:$BF$2320,R$1,FALSE),VLOOKUP($A400,Pit!$A$4:$BA$1686,R$2,FALSE))</f>
        <v>2.5794640572741887</v>
      </c>
      <c r="S400" s="19">
        <f>IF($C400="B",VLOOKUP($A400,Bat!$A$4:$BF$2320,S$1,FALSE),VLOOKUP($A400,Pit!$A$4:$BA$1686,S$2,FALSE))</f>
        <v>0.78242865634742642</v>
      </c>
      <c r="T400" s="20" t="str">
        <f>IF($C400="B",VLOOKUP($A400,Bat!$A$4:$BF$2320,T$1,FALSE),VLOOKUP($A400,Pit!$A$4:$BA$1686,T$2,FALSE))</f>
        <v>Slot</v>
      </c>
      <c r="U400" s="17" t="str">
        <f>VLOOKUP(IF($C400="B",VLOOKUP($A400,Bat!$A$4:$AU$2320,U$1,FALSE),VLOOKUP($A400,Pit!$A$4:$BE$1686,U$2,FALSE)),COND!$A$35:$B$41,2,FALSE)</f>
        <v>??</v>
      </c>
      <c r="V400" s="21">
        <f>IF($C400="B",VLOOKUP($A400,Bat!$A$4:$AT$2284,46,FALSE),VLOOKUP($A400,Pit!$A$4:$BD$1664,56,FALSE))</f>
        <v>981</v>
      </c>
      <c r="W400" s="16">
        <f t="shared" si="32"/>
        <v>981</v>
      </c>
      <c r="X400" s="16"/>
      <c r="Y400" s="22">
        <f t="shared" si="33"/>
        <v>353</v>
      </c>
      <c r="Z400" s="16">
        <f>IFERROR(VLOOKUP($D400,Results37!$F$3:$L$1396,Z$1,FALSE),"")</f>
        <v>396</v>
      </c>
      <c r="AA400" s="47">
        <f>IF(ISERROR(VLOOKUP(D400,Results37!$F$3:$O$399,AA$1,FALSE)),"",IF(VLOOKUP(D400,Results37!$F$3:$O$399,AA$1+1,FALSE)=1,"S"&amp;VLOOKUP(D400,Results37!$F$3:$O$399,AA$1,FALSE),VLOOKUP(D400,Results37!$F$3:$O$399,AA$1,FALSE)))</f>
        <v>15</v>
      </c>
      <c r="AB400" s="16">
        <f>IFERROR(VLOOKUP($D400,Results37!$F$3:$L$1396,AB$1,FALSE),"")</f>
        <v>26</v>
      </c>
      <c r="AC400" s="16" t="str">
        <f>IFERROR(VLOOKUP($D400,Results37!$F$3:$L$1396,AC$1,FALSE),"")</f>
        <v>Okinawa Shisa</v>
      </c>
      <c r="AD400" s="16" t="str">
        <f t="shared" si="34"/>
        <v/>
      </c>
      <c r="AE400" s="20" t="str">
        <f>IF(ISERROR(VLOOKUP($AC400&amp;"-"&amp;$F400&amp;" "&amp;G400,Bonuses!$B$1:$G$1006,4,FALSE)),"",INT(VLOOKUP($AC400&amp;"-"&amp;$F400&amp;" "&amp;$G400,Bonuses!$B$1:$G$1006,4,FALSE)))</f>
        <v/>
      </c>
      <c r="AF400" s="16" t="str">
        <f>IF(ISERROR(VLOOKUP($AC400&amp;"-"&amp;$F400,Bonuses!$B$1:$G$1006,5,FALSE)),"",IF(VLOOKUP($AC400&amp;"-"&amp;$F400,Bonuses!$B$1:$G$1006,5,FALSE)="","",VLOOKUP($AC400&amp;"-"&amp;$F400,Bonuses!$B$1:$G$1006,6,FALSE)&amp;" yrs, "&amp;VLOOKUP($AC400&amp;"-"&amp;$F400,Bonuses!$B$1:$G$1006,5,FALSE)))</f>
        <v/>
      </c>
    </row>
    <row r="401" spans="1:32" s="21" customFormat="1" x14ac:dyDescent="0.25">
      <c r="A401" s="21" t="s">
        <v>2431</v>
      </c>
      <c r="B401" s="21">
        <f t="shared" si="30"/>
        <v>1</v>
      </c>
      <c r="C401" s="21" t="str">
        <f t="shared" si="31"/>
        <v>P</v>
      </c>
      <c r="D401" s="17">
        <f>IF($C401="B",VLOOKUP($A401,Bat!$A$4:$BF$2320,D$1,FALSE),VLOOKUP($A401,Pit!$A$4:$BA$1686,D$2,FALSE))</f>
        <v>5114</v>
      </c>
      <c r="E401" s="16" t="str">
        <f>IF($C401="B",VLOOKUP($A401,Bat!$A$4:$BF$2320,E$1,FALSE),VLOOKUP($A401,Pit!$A$4:$BA$1686,E$2,FALSE))</f>
        <v>RP</v>
      </c>
      <c r="F401" s="16" t="str">
        <f>IF($C401="B",VLOOKUP($A401,Bat!$A$4:$BF$2320,F$1,FALSE),VLOOKUP($A401,Pit!$A$4:$BA$1686,F$2,FALSE))</f>
        <v>Roy</v>
      </c>
      <c r="G401" s="16" t="str">
        <f>IF($C401="B",VLOOKUP($A401,Bat!$A$4:$BF$2320,G$1,FALSE),VLOOKUP($A401,Pit!$A$4:$BA$1686,G$2,FALSE))</f>
        <v>Salcido</v>
      </c>
      <c r="H401" s="16">
        <f>IF($C401="B",VLOOKUP($A401,Bat!$A$4:$BF$2320,H$1,FALSE),VLOOKUP($A401,Pit!$A$4:$BA$1686,H$2,FALSE))</f>
        <v>18</v>
      </c>
      <c r="I401" s="16" t="str">
        <f>IF($C401="B",VLOOKUP($A401,Bat!$A$4:$BF$2320,I$1,FALSE),VLOOKUP($A401,Pit!$A$4:$BA$1686,I$2,FALSE))</f>
        <v>R</v>
      </c>
      <c r="J401" s="16" t="str">
        <f>IF($C401="B",VLOOKUP($A401,Bat!$A$4:$BF$2320,J$1,FALSE),VLOOKUP($A401,Pit!$A$4:$BA$1686,J$2,FALSE))</f>
        <v>R</v>
      </c>
      <c r="K401" s="16" t="str">
        <f>IF($C401="B",VLOOKUP($A401,Bat!$A$4:$BF$2320,K$1,FALSE),VLOOKUP($A401,Pit!$A$4:$BA$1686,K$2,FALSE))</f>
        <v>High</v>
      </c>
      <c r="L401" s="17" t="str">
        <f>IF($C401="B",VLOOKUP($A401,Bat!$A$4:$BF$2320,L$1,FALSE),VLOOKUP($A401,Pit!$A$4:$BA$1686,L$2,FALSE))</f>
        <v>High</v>
      </c>
      <c r="M401" s="16">
        <f>IF($C401="B",VLOOKUP($A401,Bat!$A$4:$BF$2320,M$1,FALSE),VLOOKUP($A401,Pit!$A$4:$BA$1686,M$2,FALSE))</f>
        <v>4</v>
      </c>
      <c r="N401" s="16">
        <f>IF($C401="B",VLOOKUP($A401,Bat!$A$4:$BF$2320,N$1,FALSE),VLOOKUP($A401,Pit!$A$4:$BA$1686,N$2,FALSE))</f>
        <v>1</v>
      </c>
      <c r="O401" s="16">
        <f>IF($C401="B",VLOOKUP($A401,Bat!$A$4:$BF$2320,O$1,FALSE),VLOOKUP($A401,Pit!$A$4:$BA$1686,O$2,FALSE))</f>
        <v>3</v>
      </c>
      <c r="P401" s="16" t="str">
        <f>IF($C401="B",VLOOKUP($A401,Bat!$A$4:$BF$2320,P$1,FALSE),VLOOKUP($A401,Pit!$A$4:$BA$1686,P$2,FALSE))</f>
        <v>90-92 Mph</v>
      </c>
      <c r="Q401" s="17">
        <f>IF($C401="B",VLOOKUP($A401,Bat!$A$4:$BF$2320,Q$1,FALSE),VLOOKUP($A401,Pit!$A$4:$BA$1686,Q$2,FALSE))</f>
        <v>9</v>
      </c>
      <c r="R401" s="18">
        <f>IF($C401="B",VLOOKUP($A401,Bat!$A$4:$BF$2320,R$1,FALSE),VLOOKUP($A401,Pit!$A$4:$BA$1686,R$2,FALSE))</f>
        <v>10.478153785412609</v>
      </c>
      <c r="S401" s="19">
        <f>IF($C401="B",VLOOKUP($A401,Bat!$A$4:$BF$2320,S$1,FALSE),VLOOKUP($A401,Pit!$A$4:$BA$1686,S$2,FALSE))</f>
        <v>-0.13704723320937157</v>
      </c>
      <c r="T401" s="20" t="str">
        <f>IF($C401="B",VLOOKUP($A401,Bat!$A$4:$BF$2320,T$1,FALSE),VLOOKUP($A401,Pit!$A$4:$BA$1686,T$2,FALSE))</f>
        <v>$2.2m</v>
      </c>
      <c r="U401" s="17" t="str">
        <f>VLOOKUP(IF($C401="B",VLOOKUP($A401,Bat!$A$4:$AU$2320,U$1,FALSE),VLOOKUP($A401,Pit!$A$4:$BE$1686,U$2,FALSE)),COND!$A$35:$B$41,2,FALSE)</f>
        <v>??</v>
      </c>
      <c r="V401" s="21">
        <f>IF($C401="B",VLOOKUP($A401,Bat!$A$4:$AT$2284,46,FALSE),VLOOKUP($A401,Pit!$A$4:$BD$1664,56,FALSE))</f>
        <v>51</v>
      </c>
      <c r="W401" s="16">
        <f t="shared" si="32"/>
        <v>999</v>
      </c>
      <c r="X401" s="16"/>
      <c r="Y401" s="22">
        <f t="shared" si="33"/>
        <v>798</v>
      </c>
      <c r="Z401" s="16" t="str">
        <f>IFERROR(VLOOKUP($D401,Results37!$F$3:$L$1396,Z$1,FALSE),"")</f>
        <v/>
      </c>
      <c r="AA401" s="47" t="str">
        <f>IF(ISERROR(VLOOKUP(D401,Results37!$F$3:$O$399,AA$1,FALSE)),"",IF(VLOOKUP(D401,Results37!$F$3:$O$399,AA$1+1,FALSE)=1,"S"&amp;VLOOKUP(D401,Results37!$F$3:$O$399,AA$1,FALSE),VLOOKUP(D401,Results37!$F$3:$O$399,AA$1,FALSE)))</f>
        <v/>
      </c>
      <c r="AB401" s="16" t="str">
        <f>IFERROR(VLOOKUP($D401,Results37!$F$3:$L$1396,AB$1,FALSE),"")</f>
        <v/>
      </c>
      <c r="AC401" s="16" t="str">
        <f>IFERROR(VLOOKUP($D401,Results37!$F$3:$L$1396,AC$1,FALSE),"")</f>
        <v/>
      </c>
      <c r="AD401" s="16" t="str">
        <f t="shared" si="34"/>
        <v/>
      </c>
      <c r="AE401" s="20" t="str">
        <f>IF(ISERROR(VLOOKUP($AC401&amp;"-"&amp;$F401&amp;" "&amp;G401,Bonuses!$B$1:$G$1006,4,FALSE)),"",INT(VLOOKUP($AC401&amp;"-"&amp;$F401&amp;" "&amp;$G401,Bonuses!$B$1:$G$1006,4,FALSE)))</f>
        <v/>
      </c>
      <c r="AF401" s="16" t="str">
        <f>IF(ISERROR(VLOOKUP($AC401&amp;"-"&amp;$F401,Bonuses!$B$1:$G$1006,5,FALSE)),"",IF(VLOOKUP($AC401&amp;"-"&amp;$F401,Bonuses!$B$1:$G$1006,5,FALSE)="","",VLOOKUP($AC401&amp;"-"&amp;$F401,Bonuses!$B$1:$G$1006,6,FALSE)&amp;" yrs, "&amp;VLOOKUP($AC401&amp;"-"&amp;$F401,Bonuses!$B$1:$G$1006,5,FALSE)))</f>
        <v/>
      </c>
    </row>
    <row r="402" spans="1:32" s="21" customFormat="1" x14ac:dyDescent="0.25">
      <c r="A402" s="21" t="s">
        <v>2946</v>
      </c>
      <c r="B402" s="21">
        <f t="shared" si="30"/>
        <v>1</v>
      </c>
      <c r="C402" s="21" t="str">
        <f t="shared" si="31"/>
        <v>P</v>
      </c>
      <c r="D402" s="17">
        <f>IF($C402="B",VLOOKUP($A402,Bat!$A$4:$BF$2320,D$1,FALSE),VLOOKUP($A402,Pit!$A$4:$BA$1686,D$2,FALSE))</f>
        <v>16104</v>
      </c>
      <c r="E402" s="16" t="str">
        <f>IF($C402="B",VLOOKUP($A402,Bat!$A$4:$BF$2320,E$1,FALSE),VLOOKUP($A402,Pit!$A$4:$BA$1686,E$2,FALSE))</f>
        <v>RP</v>
      </c>
      <c r="F402" s="16" t="str">
        <f>IF($C402="B",VLOOKUP($A402,Bat!$A$4:$BF$2320,F$1,FALSE),VLOOKUP($A402,Pit!$A$4:$BA$1686,F$2,FALSE))</f>
        <v>Pat</v>
      </c>
      <c r="G402" s="16" t="str">
        <f>IF($C402="B",VLOOKUP($A402,Bat!$A$4:$BF$2320,G$1,FALSE),VLOOKUP($A402,Pit!$A$4:$BA$1686,G$2,FALSE))</f>
        <v>Wall</v>
      </c>
      <c r="H402" s="16">
        <f>IF($C402="B",VLOOKUP($A402,Bat!$A$4:$BF$2320,H$1,FALSE),VLOOKUP($A402,Pit!$A$4:$BA$1686,H$2,FALSE))</f>
        <v>18</v>
      </c>
      <c r="I402" s="16" t="str">
        <f>IF($C402="B",VLOOKUP($A402,Bat!$A$4:$BF$2320,I$1,FALSE),VLOOKUP($A402,Pit!$A$4:$BA$1686,I$2,FALSE))</f>
        <v>R</v>
      </c>
      <c r="J402" s="16" t="str">
        <f>IF($C402="B",VLOOKUP($A402,Bat!$A$4:$BF$2320,J$1,FALSE),VLOOKUP($A402,Pit!$A$4:$BA$1686,J$2,FALSE))</f>
        <v>R</v>
      </c>
      <c r="K402" s="16" t="str">
        <f>IF($C402="B",VLOOKUP($A402,Bat!$A$4:$BF$2320,K$1,FALSE),VLOOKUP($A402,Pit!$A$4:$BA$1686,K$2,FALSE))</f>
        <v>Low</v>
      </c>
      <c r="L402" s="17" t="str">
        <f>IF($C402="B",VLOOKUP($A402,Bat!$A$4:$BF$2320,L$1,FALSE),VLOOKUP($A402,Pit!$A$4:$BA$1686,L$2,FALSE))</f>
        <v>High</v>
      </c>
      <c r="M402" s="16">
        <f>IF($C402="B",VLOOKUP($A402,Bat!$A$4:$BF$2320,M$1,FALSE),VLOOKUP($A402,Pit!$A$4:$BA$1686,M$2,FALSE))</f>
        <v>6</v>
      </c>
      <c r="N402" s="16">
        <f>IF($C402="B",VLOOKUP($A402,Bat!$A$4:$BF$2320,N$1,FALSE),VLOOKUP($A402,Pit!$A$4:$BA$1686,N$2,FALSE))</f>
        <v>2</v>
      </c>
      <c r="O402" s="16">
        <f>IF($C402="B",VLOOKUP($A402,Bat!$A$4:$BF$2320,O$1,FALSE),VLOOKUP($A402,Pit!$A$4:$BA$1686,O$2,FALSE))</f>
        <v>6</v>
      </c>
      <c r="P402" s="16" t="str">
        <f>IF($C402="B",VLOOKUP($A402,Bat!$A$4:$BF$2320,P$1,FALSE),VLOOKUP($A402,Pit!$A$4:$BA$1686,P$2,FALSE))</f>
        <v>85-87 Mph</v>
      </c>
      <c r="Q402" s="17">
        <f>IF($C402="B",VLOOKUP($A402,Bat!$A$4:$BF$2320,Q$1,FALSE),VLOOKUP($A402,Pit!$A$4:$BA$1686,Q$2,FALSE))</f>
        <v>8</v>
      </c>
      <c r="R402" s="18">
        <f>IF($C402="B",VLOOKUP($A402,Bat!$A$4:$BF$2320,R$1,FALSE),VLOOKUP($A402,Pit!$A$4:$BA$1686,R$2,FALSE))</f>
        <v>36.383131979210887</v>
      </c>
      <c r="S402" s="19">
        <f>IF($C402="B",VLOOKUP($A402,Bat!$A$4:$BF$2320,S$1,FALSE),VLOOKUP($A402,Pit!$A$4:$BA$1686,S$2,FALSE))</f>
        <v>2.1387062710771456</v>
      </c>
      <c r="T402" s="20" t="str">
        <f>IF($C402="B",VLOOKUP($A402,Bat!$A$4:$BF$2320,T$1,FALSE),VLOOKUP($A402,Pit!$A$4:$BA$1686,T$2,FALSE))</f>
        <v>$2.2m</v>
      </c>
      <c r="U402" s="17" t="str">
        <f>VLOOKUP(IF($C402="B",VLOOKUP($A402,Bat!$A$4:$AU$2320,U$1,FALSE),VLOOKUP($A402,Pit!$A$4:$BE$1686,U$2,FALSE)),COND!$A$35:$B$41,2,FALSE)</f>
        <v>??</v>
      </c>
      <c r="V402" s="21">
        <f>IF($C402="B",VLOOKUP($A402,Bat!$A$4:$AT$2284,46,FALSE),VLOOKUP($A402,Pit!$A$4:$BD$1664,56,FALSE))</f>
        <v>55</v>
      </c>
      <c r="W402" s="16">
        <f t="shared" si="32"/>
        <v>999</v>
      </c>
      <c r="X402" s="16"/>
      <c r="Y402" s="22">
        <f t="shared" si="33"/>
        <v>83</v>
      </c>
      <c r="Z402" s="16" t="str">
        <f>IFERROR(VLOOKUP($D402,Results37!$F$3:$L$1396,Z$1,FALSE),"")</f>
        <v/>
      </c>
      <c r="AA402" s="47" t="str">
        <f>IF(ISERROR(VLOOKUP(D402,Results37!$F$3:$O$399,AA$1,FALSE)),"",IF(VLOOKUP(D402,Results37!$F$3:$O$399,AA$1+1,FALSE)=1,"S"&amp;VLOOKUP(D402,Results37!$F$3:$O$399,AA$1,FALSE),VLOOKUP(D402,Results37!$F$3:$O$399,AA$1,FALSE)))</f>
        <v/>
      </c>
      <c r="AB402" s="16" t="str">
        <f>IFERROR(VLOOKUP($D402,Results37!$F$3:$L$1396,AB$1,FALSE),"")</f>
        <v/>
      </c>
      <c r="AC402" s="16" t="str">
        <f>IFERROR(VLOOKUP($D402,Results37!$F$3:$L$1396,AC$1,FALSE),"")</f>
        <v/>
      </c>
      <c r="AD402" s="16" t="str">
        <f t="shared" si="34"/>
        <v/>
      </c>
      <c r="AE402" s="20" t="str">
        <f>IF(ISERROR(VLOOKUP($AC402&amp;"-"&amp;$F402&amp;" "&amp;G402,Bonuses!$B$1:$G$1006,4,FALSE)),"",INT(VLOOKUP($AC402&amp;"-"&amp;$F402&amp;" "&amp;$G402,Bonuses!$B$1:$G$1006,4,FALSE)))</f>
        <v/>
      </c>
      <c r="AF402" s="16" t="str">
        <f>IF(ISERROR(VLOOKUP($AC402&amp;"-"&amp;$F402,Bonuses!$B$1:$G$1006,5,FALSE)),"",IF(VLOOKUP($AC402&amp;"-"&amp;$F402,Bonuses!$B$1:$G$1006,5,FALSE)="","",VLOOKUP($AC402&amp;"-"&amp;$F402,Bonuses!$B$1:$G$1006,6,FALSE)&amp;" yrs, "&amp;VLOOKUP($AC402&amp;"-"&amp;$F402,Bonuses!$B$1:$G$1006,5,FALSE)))</f>
        <v/>
      </c>
    </row>
    <row r="403" spans="1:32" s="21" customFormat="1" x14ac:dyDescent="0.25">
      <c r="A403" s="21" t="s">
        <v>1861</v>
      </c>
      <c r="B403" s="21">
        <f t="shared" si="30"/>
        <v>1</v>
      </c>
      <c r="C403" s="21" t="str">
        <f t="shared" si="31"/>
        <v>B</v>
      </c>
      <c r="D403" s="17">
        <f>IF($C403="B",VLOOKUP($A403,Bat!$A$4:$BF$2320,D$1,FALSE),VLOOKUP($A403,Pit!$A$4:$BA$1686,D$2,FALSE))</f>
        <v>14585</v>
      </c>
      <c r="E403" s="16" t="str">
        <f>IF($C403="B",VLOOKUP($A403,Bat!$A$4:$BF$2320,E$1,FALSE),VLOOKUP($A403,Pit!$A$4:$BA$1686,E$2,FALSE))</f>
        <v>1B</v>
      </c>
      <c r="F403" s="16" t="str">
        <f>IF($C403="B",VLOOKUP($A403,Bat!$A$4:$BF$2320,F$1,FALSE),VLOOKUP($A403,Pit!$A$4:$BA$1686,F$2,FALSE))</f>
        <v>Robbie</v>
      </c>
      <c r="G403" s="16" t="str">
        <f>IF($C403="B",VLOOKUP($A403,Bat!$A$4:$BF$2320,G$1,FALSE),VLOOKUP($A403,Pit!$A$4:$BA$1686,G$2,FALSE))</f>
        <v>Bader</v>
      </c>
      <c r="H403" s="16">
        <f>IF($C403="B",VLOOKUP($A403,Bat!$A$4:$BF$2320,H$1,FALSE),VLOOKUP($A403,Pit!$A$4:$BA$1686,H$2,FALSE))</f>
        <v>21</v>
      </c>
      <c r="I403" s="16" t="str">
        <f>IF($C403="B",VLOOKUP($A403,Bat!$A$4:$BF$2320,I$1,FALSE),VLOOKUP($A403,Pit!$A$4:$BA$1686,I$2,FALSE))</f>
        <v>L</v>
      </c>
      <c r="J403" s="16" t="str">
        <f>IF($C403="B",VLOOKUP($A403,Bat!$A$4:$BF$2320,J$1,FALSE),VLOOKUP($A403,Pit!$A$4:$BA$1686,J$2,FALSE))</f>
        <v>L</v>
      </c>
      <c r="K403" s="16" t="str">
        <f>IF($C403="B",VLOOKUP($A403,Bat!$A$4:$BF$2320,K$1,FALSE),VLOOKUP($A403,Pit!$A$4:$BA$1686,K$2,FALSE))</f>
        <v>Normal</v>
      </c>
      <c r="L403" s="17" t="str">
        <f>IF($C403="B",VLOOKUP($A403,Bat!$A$4:$BF$2320,L$1,FALSE),VLOOKUP($A403,Pit!$A$4:$BA$1686,L$2,FALSE))</f>
        <v>Normal</v>
      </c>
      <c r="M403" s="16">
        <f>IF($C403="B",VLOOKUP($A403,Bat!$A$4:$BF$2320,M$1,FALSE),VLOOKUP($A403,Pit!$A$4:$BA$1686,M$2,FALSE))</f>
        <v>6</v>
      </c>
      <c r="N403" s="16">
        <f>IF($C403="B",VLOOKUP($A403,Bat!$A$4:$BF$2320,N$1,FALSE),VLOOKUP($A403,Pit!$A$4:$BA$1686,N$2,FALSE))</f>
        <v>2</v>
      </c>
      <c r="O403" s="16">
        <f>IF($C403="B",VLOOKUP($A403,Bat!$A$4:$BF$2320,O$1,FALSE),VLOOKUP($A403,Pit!$A$4:$BA$1686,O$2,FALSE))</f>
        <v>3</v>
      </c>
      <c r="P403" s="16">
        <f>IF($C403="B",VLOOKUP($A403,Bat!$A$4:$BF$2320,P$1,FALSE),VLOOKUP($A403,Pit!$A$4:$BA$1686,P$2,FALSE))</f>
        <v>7</v>
      </c>
      <c r="Q403" s="17">
        <f>IF($C403="B",VLOOKUP($A403,Bat!$A$4:$BF$2320,Q$1,FALSE),VLOOKUP($A403,Pit!$A$4:$BA$1686,Q$2,FALSE))</f>
        <v>2</v>
      </c>
      <c r="R403" s="18">
        <f>IF($C403="B",VLOOKUP($A403,Bat!$A$4:$BF$2320,R$1,FALSE),VLOOKUP($A403,Pit!$A$4:$BA$1686,R$2,FALSE))</f>
        <v>13.736914039706971</v>
      </c>
      <c r="S403" s="19">
        <f>IF($C403="B",VLOOKUP($A403,Bat!$A$4:$BF$2320,S$1,FALSE),VLOOKUP($A403,Pit!$A$4:$BA$1686,S$2,FALSE))</f>
        <v>2.3732179667443583</v>
      </c>
      <c r="T403" s="20" t="str">
        <f>IF($C403="B",VLOOKUP($A403,Bat!$A$4:$BF$2320,T$1,FALSE),VLOOKUP($A403,Pit!$A$4:$BA$1686,T$2,FALSE))</f>
        <v>$220k</v>
      </c>
      <c r="U403" s="17" t="str">
        <f>VLOOKUP(IF($C403="B",VLOOKUP($A403,Bat!$A$4:$AU$2320,U$1,FALSE),VLOOKUP($A403,Pit!$A$4:$BE$1686,U$2,FALSE)),COND!$A$35:$B$41,2,FALSE)</f>
        <v>??</v>
      </c>
      <c r="V403" s="21">
        <f>IF($C403="B",VLOOKUP($A403,Bat!$A$4:$AT$2284,46,FALSE),VLOOKUP($A403,Pit!$A$4:$BD$1664,56,FALSE))</f>
        <v>57</v>
      </c>
      <c r="W403" s="16">
        <f t="shared" si="32"/>
        <v>999</v>
      </c>
      <c r="X403" s="16"/>
      <c r="Y403" s="22">
        <f t="shared" si="33"/>
        <v>57</v>
      </c>
      <c r="Z403" s="16" t="str">
        <f>IFERROR(VLOOKUP($D403,Results37!$F$3:$L$1396,Z$1,FALSE),"")</f>
        <v/>
      </c>
      <c r="AA403" s="47" t="str">
        <f>IF(ISERROR(VLOOKUP(D403,Results37!$F$3:$O$399,AA$1,FALSE)),"",IF(VLOOKUP(D403,Results37!$F$3:$O$399,AA$1+1,FALSE)=1,"S"&amp;VLOOKUP(D403,Results37!$F$3:$O$399,AA$1,FALSE),VLOOKUP(D403,Results37!$F$3:$O$399,AA$1,FALSE)))</f>
        <v/>
      </c>
      <c r="AB403" s="16" t="str">
        <f>IFERROR(VLOOKUP($D403,Results37!$F$3:$L$1396,AB$1,FALSE),"")</f>
        <v/>
      </c>
      <c r="AC403" s="16" t="str">
        <f>IFERROR(VLOOKUP($D403,Results37!$F$3:$L$1396,AC$1,FALSE),"")</f>
        <v/>
      </c>
      <c r="AD403" s="16" t="str">
        <f t="shared" si="34"/>
        <v/>
      </c>
      <c r="AE403" s="20" t="str">
        <f>IF(ISERROR(VLOOKUP($AC403&amp;"-"&amp;$F403&amp;" "&amp;G403,Bonuses!$B$1:$G$1006,4,FALSE)),"",INT(VLOOKUP($AC403&amp;"-"&amp;$F403&amp;" "&amp;$G403,Bonuses!$B$1:$G$1006,4,FALSE)))</f>
        <v/>
      </c>
      <c r="AF403" s="16" t="str">
        <f>IF(ISERROR(VLOOKUP($AC403&amp;"-"&amp;$F403,Bonuses!$B$1:$G$1006,5,FALSE)),"",IF(VLOOKUP($AC403&amp;"-"&amp;$F403,Bonuses!$B$1:$G$1006,5,FALSE)="","",VLOOKUP($AC403&amp;"-"&amp;$F403,Bonuses!$B$1:$G$1006,6,FALSE)&amp;" yrs, "&amp;VLOOKUP($AC403&amp;"-"&amp;$F403,Bonuses!$B$1:$G$1006,5,FALSE)))</f>
        <v/>
      </c>
    </row>
    <row r="404" spans="1:32" s="21" customFormat="1" x14ac:dyDescent="0.25">
      <c r="A404" s="21" t="s">
        <v>2749</v>
      </c>
      <c r="B404" s="21">
        <f t="shared" si="30"/>
        <v>1</v>
      </c>
      <c r="C404" s="21" t="str">
        <f t="shared" si="31"/>
        <v>P</v>
      </c>
      <c r="D404" s="17">
        <f>IF($C404="B",VLOOKUP($A404,Bat!$A$4:$BF$2320,D$1,FALSE),VLOOKUP($A404,Pit!$A$4:$BA$1686,D$2,FALSE))</f>
        <v>5145</v>
      </c>
      <c r="E404" s="16" t="str">
        <f>IF($C404="B",VLOOKUP($A404,Bat!$A$4:$BF$2320,E$1,FALSE),VLOOKUP($A404,Pit!$A$4:$BA$1686,E$2,FALSE))</f>
        <v>RP</v>
      </c>
      <c r="F404" s="16" t="str">
        <f>IF($C404="B",VLOOKUP($A404,Bat!$A$4:$BF$2320,F$1,FALSE),VLOOKUP($A404,Pit!$A$4:$BA$1686,F$2,FALSE))</f>
        <v>Larry</v>
      </c>
      <c r="G404" s="16" t="str">
        <f>IF($C404="B",VLOOKUP($A404,Bat!$A$4:$BF$2320,G$1,FALSE),VLOOKUP($A404,Pit!$A$4:$BA$1686,G$2,FALSE))</f>
        <v>Torres</v>
      </c>
      <c r="H404" s="16">
        <f>IF($C404="B",VLOOKUP($A404,Bat!$A$4:$BF$2320,H$1,FALSE),VLOOKUP($A404,Pit!$A$4:$BA$1686,H$2,FALSE))</f>
        <v>18</v>
      </c>
      <c r="I404" s="16" t="str">
        <f>IF($C404="B",VLOOKUP($A404,Bat!$A$4:$BF$2320,I$1,FALSE),VLOOKUP($A404,Pit!$A$4:$BA$1686,I$2,FALSE))</f>
        <v>R</v>
      </c>
      <c r="J404" s="16" t="str">
        <f>IF($C404="B",VLOOKUP($A404,Bat!$A$4:$BF$2320,J$1,FALSE),VLOOKUP($A404,Pit!$A$4:$BA$1686,J$2,FALSE))</f>
        <v>R</v>
      </c>
      <c r="K404" s="16" t="str">
        <f>IF($C404="B",VLOOKUP($A404,Bat!$A$4:$BF$2320,K$1,FALSE),VLOOKUP($A404,Pit!$A$4:$BA$1686,K$2,FALSE))</f>
        <v>High</v>
      </c>
      <c r="L404" s="17" t="str">
        <f>IF($C404="B",VLOOKUP($A404,Bat!$A$4:$BF$2320,L$1,FALSE),VLOOKUP($A404,Pit!$A$4:$BA$1686,L$2,FALSE))</f>
        <v>High</v>
      </c>
      <c r="M404" s="16">
        <f>IF($C404="B",VLOOKUP($A404,Bat!$A$4:$BF$2320,M$1,FALSE),VLOOKUP($A404,Pit!$A$4:$BA$1686,M$2,FALSE))</f>
        <v>3</v>
      </c>
      <c r="N404" s="16">
        <f>IF($C404="B",VLOOKUP($A404,Bat!$A$4:$BF$2320,N$1,FALSE),VLOOKUP($A404,Pit!$A$4:$BA$1686,N$2,FALSE))</f>
        <v>2</v>
      </c>
      <c r="O404" s="16">
        <f>IF($C404="B",VLOOKUP($A404,Bat!$A$4:$BF$2320,O$1,FALSE),VLOOKUP($A404,Pit!$A$4:$BA$1686,O$2,FALSE))</f>
        <v>1</v>
      </c>
      <c r="P404" s="16" t="str">
        <f>IF($C404="B",VLOOKUP($A404,Bat!$A$4:$BF$2320,P$1,FALSE),VLOOKUP($A404,Pit!$A$4:$BA$1686,P$2,FALSE))</f>
        <v>83-85 Mph</v>
      </c>
      <c r="Q404" s="17">
        <f>IF($C404="B",VLOOKUP($A404,Bat!$A$4:$BF$2320,Q$1,FALSE),VLOOKUP($A404,Pit!$A$4:$BA$1686,Q$2,FALSE))</f>
        <v>9</v>
      </c>
      <c r="R404" s="18">
        <f>IF($C404="B",VLOOKUP($A404,Bat!$A$4:$BF$2320,R$1,FALSE),VLOOKUP($A404,Pit!$A$4:$BA$1686,R$2,FALSE))</f>
        <v>3.9802583540450165</v>
      </c>
      <c r="S404" s="19">
        <f>IF($C404="B",VLOOKUP($A404,Bat!$A$4:$BF$2320,S$1,FALSE),VLOOKUP($A404,Pit!$A$4:$BA$1686,S$2,FALSE))</f>
        <v>-0.7078876403231803</v>
      </c>
      <c r="T404" s="20" t="str">
        <f>IF($C404="B",VLOOKUP($A404,Bat!$A$4:$BF$2320,T$1,FALSE),VLOOKUP($A404,Pit!$A$4:$BA$1686,T$2,FALSE))</f>
        <v>$2.2m</v>
      </c>
      <c r="U404" s="17" t="str">
        <f>VLOOKUP(IF($C404="B",VLOOKUP($A404,Bat!$A$4:$AU$2320,U$1,FALSE),VLOOKUP($A404,Pit!$A$4:$BE$1686,U$2,FALSE)),COND!$A$35:$B$41,2,FALSE)</f>
        <v>??</v>
      </c>
      <c r="V404" s="21">
        <f>IF($C404="B",VLOOKUP($A404,Bat!$A$4:$AT$2284,46,FALSE),VLOOKUP($A404,Pit!$A$4:$BD$1664,56,FALSE))</f>
        <v>58</v>
      </c>
      <c r="W404" s="16">
        <f t="shared" si="32"/>
        <v>999</v>
      </c>
      <c r="X404" s="16"/>
      <c r="Y404" s="22">
        <f t="shared" si="33"/>
        <v>1154</v>
      </c>
      <c r="Z404" s="16" t="str">
        <f>IFERROR(VLOOKUP($D404,Results37!$F$3:$L$1396,Z$1,FALSE),"")</f>
        <v/>
      </c>
      <c r="AA404" s="47" t="str">
        <f>IF(ISERROR(VLOOKUP(D404,Results37!$F$3:$O$399,AA$1,FALSE)),"",IF(VLOOKUP(D404,Results37!$F$3:$O$399,AA$1+1,FALSE)=1,"S"&amp;VLOOKUP(D404,Results37!$F$3:$O$399,AA$1,FALSE),VLOOKUP(D404,Results37!$F$3:$O$399,AA$1,FALSE)))</f>
        <v/>
      </c>
      <c r="AB404" s="16" t="str">
        <f>IFERROR(VLOOKUP($D404,Results37!$F$3:$L$1396,AB$1,FALSE),"")</f>
        <v/>
      </c>
      <c r="AC404" s="16" t="str">
        <f>IFERROR(VLOOKUP($D404,Results37!$F$3:$L$1396,AC$1,FALSE),"")</f>
        <v/>
      </c>
      <c r="AD404" s="16" t="str">
        <f t="shared" si="34"/>
        <v/>
      </c>
      <c r="AE404" s="20" t="str">
        <f>IF(ISERROR(VLOOKUP($AC404&amp;"-"&amp;$F404&amp;" "&amp;G404,Bonuses!$B$1:$G$1006,4,FALSE)),"",INT(VLOOKUP($AC404&amp;"-"&amp;$F404&amp;" "&amp;$G404,Bonuses!$B$1:$G$1006,4,FALSE)))</f>
        <v/>
      </c>
      <c r="AF404" s="16" t="str">
        <f>IF(ISERROR(VLOOKUP($AC404&amp;"-"&amp;$F404,Bonuses!$B$1:$G$1006,5,FALSE)),"",IF(VLOOKUP($AC404&amp;"-"&amp;$F404,Bonuses!$B$1:$G$1006,5,FALSE)="","",VLOOKUP($AC404&amp;"-"&amp;$F404,Bonuses!$B$1:$G$1006,6,FALSE)&amp;" yrs, "&amp;VLOOKUP($AC404&amp;"-"&amp;$F404,Bonuses!$B$1:$G$1006,5,FALSE)))</f>
        <v/>
      </c>
    </row>
    <row r="405" spans="1:32" s="21" customFormat="1" x14ac:dyDescent="0.25">
      <c r="A405" s="21" t="s">
        <v>1830</v>
      </c>
      <c r="B405" s="21">
        <f t="shared" si="30"/>
        <v>1</v>
      </c>
      <c r="C405" s="21" t="str">
        <f t="shared" si="31"/>
        <v>B</v>
      </c>
      <c r="D405" s="17">
        <f>IF($C405="B",VLOOKUP($A405,Bat!$A$4:$BF$2320,D$1,FALSE),VLOOKUP($A405,Pit!$A$4:$BA$1686,D$2,FALSE))</f>
        <v>2878</v>
      </c>
      <c r="E405" s="16" t="str">
        <f>IF($C405="B",VLOOKUP($A405,Bat!$A$4:$BF$2320,E$1,FALSE),VLOOKUP($A405,Pit!$A$4:$BA$1686,E$2,FALSE))</f>
        <v>C</v>
      </c>
      <c r="F405" s="16" t="str">
        <f>IF($C405="B",VLOOKUP($A405,Bat!$A$4:$BF$2320,F$1,FALSE),VLOOKUP($A405,Pit!$A$4:$BA$1686,F$2,FALSE))</f>
        <v>Charlie</v>
      </c>
      <c r="G405" s="16" t="str">
        <f>IF($C405="B",VLOOKUP($A405,Bat!$A$4:$BF$2320,G$1,FALSE),VLOOKUP($A405,Pit!$A$4:$BA$1686,G$2,FALSE))</f>
        <v>Lange</v>
      </c>
      <c r="H405" s="16">
        <f>IF($C405="B",VLOOKUP($A405,Bat!$A$4:$BF$2320,H$1,FALSE),VLOOKUP($A405,Pit!$A$4:$BA$1686,H$2,FALSE))</f>
        <v>21</v>
      </c>
      <c r="I405" s="16" t="str">
        <f>IF($C405="B",VLOOKUP($A405,Bat!$A$4:$BF$2320,I$1,FALSE),VLOOKUP($A405,Pit!$A$4:$BA$1686,I$2,FALSE))</f>
        <v>R</v>
      </c>
      <c r="J405" s="16" t="str">
        <f>IF($C405="B",VLOOKUP($A405,Bat!$A$4:$BF$2320,J$1,FALSE),VLOOKUP($A405,Pit!$A$4:$BA$1686,J$2,FALSE))</f>
        <v>R</v>
      </c>
      <c r="K405" s="16" t="str">
        <f>IF($C405="B",VLOOKUP($A405,Bat!$A$4:$BF$2320,K$1,FALSE),VLOOKUP($A405,Pit!$A$4:$BA$1686,K$2,FALSE))</f>
        <v>Normal</v>
      </c>
      <c r="L405" s="17" t="str">
        <f>IF($C405="B",VLOOKUP($A405,Bat!$A$4:$BF$2320,L$1,FALSE),VLOOKUP($A405,Pit!$A$4:$BA$1686,L$2,FALSE))</f>
        <v>Normal</v>
      </c>
      <c r="M405" s="16">
        <f>IF($C405="B",VLOOKUP($A405,Bat!$A$4:$BF$2320,M$1,FALSE),VLOOKUP($A405,Pit!$A$4:$BA$1686,M$2,FALSE))</f>
        <v>5</v>
      </c>
      <c r="N405" s="16">
        <f>IF($C405="B",VLOOKUP($A405,Bat!$A$4:$BF$2320,N$1,FALSE),VLOOKUP($A405,Pit!$A$4:$BA$1686,N$2,FALSE))</f>
        <v>4</v>
      </c>
      <c r="O405" s="16">
        <f>IF($C405="B",VLOOKUP($A405,Bat!$A$4:$BF$2320,O$1,FALSE),VLOOKUP($A405,Pit!$A$4:$BA$1686,O$2,FALSE))</f>
        <v>4</v>
      </c>
      <c r="P405" s="16">
        <f>IF($C405="B",VLOOKUP($A405,Bat!$A$4:$BF$2320,P$1,FALSE),VLOOKUP($A405,Pit!$A$4:$BA$1686,P$2,FALSE))</f>
        <v>5</v>
      </c>
      <c r="Q405" s="17">
        <f>IF($C405="B",VLOOKUP($A405,Bat!$A$4:$BF$2320,Q$1,FALSE),VLOOKUP($A405,Pit!$A$4:$BA$1686,Q$2,FALSE))</f>
        <v>3</v>
      </c>
      <c r="R405" s="18">
        <f>IF($C405="B",VLOOKUP($A405,Bat!$A$4:$BF$2320,R$1,FALSE),VLOOKUP($A405,Pit!$A$4:$BA$1686,R$2,FALSE))</f>
        <v>11.437304208752284</v>
      </c>
      <c r="S405" s="19">
        <f>IF($C405="B",VLOOKUP($A405,Bat!$A$4:$BF$2320,S$1,FALSE),VLOOKUP($A405,Pit!$A$4:$BA$1686,S$2,FALSE))</f>
        <v>2.0453478223183308</v>
      </c>
      <c r="T405" s="20" t="str">
        <f>IF($C405="B",VLOOKUP($A405,Bat!$A$4:$BF$2320,T$1,FALSE),VLOOKUP($A405,Pit!$A$4:$BA$1686,T$2,FALSE))</f>
        <v>$180k</v>
      </c>
      <c r="U405" s="17" t="str">
        <f>VLOOKUP(IF($C405="B",VLOOKUP($A405,Bat!$A$4:$AU$2320,U$1,FALSE),VLOOKUP($A405,Pit!$A$4:$BE$1686,U$2,FALSE)),COND!$A$35:$B$41,2,FALSE)</f>
        <v>??</v>
      </c>
      <c r="V405" s="21">
        <f>IF($C405="B",VLOOKUP($A405,Bat!$A$4:$AT$2284,46,FALSE),VLOOKUP($A405,Pit!$A$4:$BD$1664,56,FALSE))</f>
        <v>61</v>
      </c>
      <c r="W405" s="16">
        <f t="shared" si="32"/>
        <v>999</v>
      </c>
      <c r="X405" s="16"/>
      <c r="Y405" s="22">
        <f t="shared" si="33"/>
        <v>94</v>
      </c>
      <c r="Z405" s="16" t="str">
        <f>IFERROR(VLOOKUP($D405,Results37!$F$3:$L$1396,Z$1,FALSE),"")</f>
        <v/>
      </c>
      <c r="AA405" s="47" t="str">
        <f>IF(ISERROR(VLOOKUP(D405,Results37!$F$3:$O$399,AA$1,FALSE)),"",IF(VLOOKUP(D405,Results37!$F$3:$O$399,AA$1+1,FALSE)=1,"S"&amp;VLOOKUP(D405,Results37!$F$3:$O$399,AA$1,FALSE),VLOOKUP(D405,Results37!$F$3:$O$399,AA$1,FALSE)))</f>
        <v/>
      </c>
      <c r="AB405" s="16" t="str">
        <f>IFERROR(VLOOKUP($D405,Results37!$F$3:$L$1396,AB$1,FALSE),"")</f>
        <v/>
      </c>
      <c r="AC405" s="16" t="str">
        <f>IFERROR(VLOOKUP($D405,Results37!$F$3:$L$1396,AC$1,FALSE),"")</f>
        <v/>
      </c>
      <c r="AD405" s="16" t="str">
        <f t="shared" si="34"/>
        <v/>
      </c>
      <c r="AE405" s="20" t="str">
        <f>IF(ISERROR(VLOOKUP($AC405&amp;"-"&amp;$F405&amp;" "&amp;G405,Bonuses!$B$1:$G$1006,4,FALSE)),"",INT(VLOOKUP($AC405&amp;"-"&amp;$F405&amp;" "&amp;$G405,Bonuses!$B$1:$G$1006,4,FALSE)))</f>
        <v/>
      </c>
      <c r="AF405" s="16" t="str">
        <f>IF(ISERROR(VLOOKUP($AC405&amp;"-"&amp;$F405,Bonuses!$B$1:$G$1006,5,FALSE)),"",IF(VLOOKUP($AC405&amp;"-"&amp;$F405,Bonuses!$B$1:$G$1006,5,FALSE)="","",VLOOKUP($AC405&amp;"-"&amp;$F405,Bonuses!$B$1:$G$1006,6,FALSE)&amp;" yrs, "&amp;VLOOKUP($AC405&amp;"-"&amp;$F405,Bonuses!$B$1:$G$1006,5,FALSE)))</f>
        <v/>
      </c>
    </row>
    <row r="406" spans="1:32" s="21" customFormat="1" x14ac:dyDescent="0.25">
      <c r="A406" s="21" t="s">
        <v>2585</v>
      </c>
      <c r="B406" s="21">
        <f t="shared" si="30"/>
        <v>1</v>
      </c>
      <c r="C406" s="21" t="str">
        <f t="shared" si="31"/>
        <v>P</v>
      </c>
      <c r="D406" s="17">
        <f>IF($C406="B",VLOOKUP($A406,Bat!$A$4:$BF$2320,D$1,FALSE),VLOOKUP($A406,Pit!$A$4:$BA$1686,D$2,FALSE))</f>
        <v>14711</v>
      </c>
      <c r="E406" s="16" t="str">
        <f>IF($C406="B",VLOOKUP($A406,Bat!$A$4:$BF$2320,E$1,FALSE),VLOOKUP($A406,Pit!$A$4:$BA$1686,E$2,FALSE))</f>
        <v>RP</v>
      </c>
      <c r="F406" s="16" t="str">
        <f>IF($C406="B",VLOOKUP($A406,Bat!$A$4:$BF$2320,F$1,FALSE),VLOOKUP($A406,Pit!$A$4:$BA$1686,F$2,FALSE))</f>
        <v>Arturo</v>
      </c>
      <c r="G406" s="16" t="str">
        <f>IF($C406="B",VLOOKUP($A406,Bat!$A$4:$BF$2320,G$1,FALSE),VLOOKUP($A406,Pit!$A$4:$BA$1686,G$2,FALSE))</f>
        <v>Pacheco</v>
      </c>
      <c r="H406" s="16">
        <f>IF($C406="B",VLOOKUP($A406,Bat!$A$4:$BF$2320,H$1,FALSE),VLOOKUP($A406,Pit!$A$4:$BA$1686,H$2,FALSE))</f>
        <v>21</v>
      </c>
      <c r="I406" s="16" t="str">
        <f>IF($C406="B",VLOOKUP($A406,Bat!$A$4:$BF$2320,I$1,FALSE),VLOOKUP($A406,Pit!$A$4:$BA$1686,I$2,FALSE))</f>
        <v>L</v>
      </c>
      <c r="J406" s="16" t="str">
        <f>IF($C406="B",VLOOKUP($A406,Bat!$A$4:$BF$2320,J$1,FALSE),VLOOKUP($A406,Pit!$A$4:$BA$1686,J$2,FALSE))</f>
        <v>R</v>
      </c>
      <c r="K406" s="16" t="str">
        <f>IF($C406="B",VLOOKUP($A406,Bat!$A$4:$BF$2320,K$1,FALSE),VLOOKUP($A406,Pit!$A$4:$BA$1686,K$2,FALSE))</f>
        <v>High</v>
      </c>
      <c r="L406" s="17" t="str">
        <f>IF($C406="B",VLOOKUP($A406,Bat!$A$4:$BF$2320,L$1,FALSE),VLOOKUP($A406,Pit!$A$4:$BA$1686,L$2,FALSE))</f>
        <v>High</v>
      </c>
      <c r="M406" s="16">
        <f>IF($C406="B",VLOOKUP($A406,Bat!$A$4:$BF$2320,M$1,FALSE),VLOOKUP($A406,Pit!$A$4:$BA$1686,M$2,FALSE))</f>
        <v>3</v>
      </c>
      <c r="N406" s="16">
        <f>IF($C406="B",VLOOKUP($A406,Bat!$A$4:$BF$2320,N$1,FALSE),VLOOKUP($A406,Pit!$A$4:$BA$1686,N$2,FALSE))</f>
        <v>3</v>
      </c>
      <c r="O406" s="16">
        <f>IF($C406="B",VLOOKUP($A406,Bat!$A$4:$BF$2320,O$1,FALSE),VLOOKUP($A406,Pit!$A$4:$BA$1686,O$2,FALSE))</f>
        <v>2</v>
      </c>
      <c r="P406" s="16" t="str">
        <f>IF($C406="B",VLOOKUP($A406,Bat!$A$4:$BF$2320,P$1,FALSE),VLOOKUP($A406,Pit!$A$4:$BA$1686,P$2,FALSE))</f>
        <v>87-89 Mph</v>
      </c>
      <c r="Q406" s="17">
        <f>IF($C406="B",VLOOKUP($A406,Bat!$A$4:$BF$2320,Q$1,FALSE),VLOOKUP($A406,Pit!$A$4:$BA$1686,Q$2,FALSE))</f>
        <v>7</v>
      </c>
      <c r="R406" s="18">
        <f>IF($C406="B",VLOOKUP($A406,Bat!$A$4:$BF$2320,R$1,FALSE),VLOOKUP($A406,Pit!$A$4:$BA$1686,R$2,FALSE))</f>
        <v>9.0472955828230113</v>
      </c>
      <c r="S406" s="19">
        <f>IF($C406="B",VLOOKUP($A406,Bat!$A$4:$BF$2320,S$1,FALSE),VLOOKUP($A406,Pit!$A$4:$BA$1686,S$2,FALSE))</f>
        <v>-0.26274819092953461</v>
      </c>
      <c r="T406" s="20" t="str">
        <f>IF($C406="B",VLOOKUP($A406,Bat!$A$4:$BF$2320,T$1,FALSE),VLOOKUP($A406,Pit!$A$4:$BA$1686,T$2,FALSE))</f>
        <v>$200k</v>
      </c>
      <c r="U406" s="17" t="str">
        <f>VLOOKUP(IF($C406="B",VLOOKUP($A406,Bat!$A$4:$AU$2320,U$1,FALSE),VLOOKUP($A406,Pit!$A$4:$BE$1686,U$2,FALSE)),COND!$A$35:$B$41,2,FALSE)</f>
        <v>??</v>
      </c>
      <c r="V406" s="21">
        <f>IF($C406="B",VLOOKUP($A406,Bat!$A$4:$AT$2284,46,FALSE),VLOOKUP($A406,Pit!$A$4:$BD$1664,56,FALSE))</f>
        <v>64</v>
      </c>
      <c r="W406" s="16">
        <f t="shared" si="32"/>
        <v>999</v>
      </c>
      <c r="X406" s="16"/>
      <c r="Y406" s="22">
        <f t="shared" si="33"/>
        <v>882</v>
      </c>
      <c r="Z406" s="16" t="str">
        <f>IFERROR(VLOOKUP($D406,Results37!$F$3:$L$1396,Z$1,FALSE),"")</f>
        <v/>
      </c>
      <c r="AA406" s="47" t="str">
        <f>IF(ISERROR(VLOOKUP(D406,Results37!$F$3:$O$399,AA$1,FALSE)),"",IF(VLOOKUP(D406,Results37!$F$3:$O$399,AA$1+1,FALSE)=1,"S"&amp;VLOOKUP(D406,Results37!$F$3:$O$399,AA$1,FALSE),VLOOKUP(D406,Results37!$F$3:$O$399,AA$1,FALSE)))</f>
        <v/>
      </c>
      <c r="AB406" s="16" t="str">
        <f>IFERROR(VLOOKUP($D406,Results37!$F$3:$L$1396,AB$1,FALSE),"")</f>
        <v/>
      </c>
      <c r="AC406" s="16" t="str">
        <f>IFERROR(VLOOKUP($D406,Results37!$F$3:$L$1396,AC$1,FALSE),"")</f>
        <v/>
      </c>
      <c r="AD406" s="16" t="str">
        <f t="shared" si="34"/>
        <v/>
      </c>
      <c r="AE406" s="20" t="str">
        <f>IF(ISERROR(VLOOKUP($AC406&amp;"-"&amp;$F406&amp;" "&amp;G406,Bonuses!$B$1:$G$1006,4,FALSE)),"",INT(VLOOKUP($AC406&amp;"-"&amp;$F406&amp;" "&amp;$G406,Bonuses!$B$1:$G$1006,4,FALSE)))</f>
        <v/>
      </c>
      <c r="AF406" s="16" t="str">
        <f>IF(ISERROR(VLOOKUP($AC406&amp;"-"&amp;$F406,Bonuses!$B$1:$G$1006,5,FALSE)),"",IF(VLOOKUP($AC406&amp;"-"&amp;$F406,Bonuses!$B$1:$G$1006,5,FALSE)="","",VLOOKUP($AC406&amp;"-"&amp;$F406,Bonuses!$B$1:$G$1006,6,FALSE)&amp;" yrs, "&amp;VLOOKUP($AC406&amp;"-"&amp;$F406,Bonuses!$B$1:$G$1006,5,FALSE)))</f>
        <v/>
      </c>
    </row>
    <row r="407" spans="1:32" s="21" customFormat="1" x14ac:dyDescent="0.25">
      <c r="A407" s="21" t="s">
        <v>1974</v>
      </c>
      <c r="B407" s="21">
        <f t="shared" si="30"/>
        <v>1</v>
      </c>
      <c r="C407" s="21" t="str">
        <f t="shared" si="31"/>
        <v>B</v>
      </c>
      <c r="D407" s="17">
        <f>IF($C407="B",VLOOKUP($A407,Bat!$A$4:$BF$2320,D$1,FALSE),VLOOKUP($A407,Pit!$A$4:$BA$1686,D$2,FALSE))</f>
        <v>13419</v>
      </c>
      <c r="E407" s="16" t="str">
        <f>IF($C407="B",VLOOKUP($A407,Bat!$A$4:$BF$2320,E$1,FALSE),VLOOKUP($A407,Pit!$A$4:$BA$1686,E$2,FALSE))</f>
        <v>2B</v>
      </c>
      <c r="F407" s="16" t="str">
        <f>IF($C407="B",VLOOKUP($A407,Bat!$A$4:$BF$2320,F$1,FALSE),VLOOKUP($A407,Pit!$A$4:$BA$1686,F$2,FALSE))</f>
        <v>George</v>
      </c>
      <c r="G407" s="16" t="str">
        <f>IF($C407="B",VLOOKUP($A407,Bat!$A$4:$BF$2320,G$1,FALSE),VLOOKUP($A407,Pit!$A$4:$BA$1686,G$2,FALSE))</f>
        <v>O'Brien</v>
      </c>
      <c r="H407" s="16">
        <f>IF($C407="B",VLOOKUP($A407,Bat!$A$4:$BF$2320,H$1,FALSE),VLOOKUP($A407,Pit!$A$4:$BA$1686,H$2,FALSE))</f>
        <v>22</v>
      </c>
      <c r="I407" s="16" t="str">
        <f>IF($C407="B",VLOOKUP($A407,Bat!$A$4:$BF$2320,I$1,FALSE),VLOOKUP($A407,Pit!$A$4:$BA$1686,I$2,FALSE))</f>
        <v>R</v>
      </c>
      <c r="J407" s="16" t="str">
        <f>IF($C407="B",VLOOKUP($A407,Bat!$A$4:$BF$2320,J$1,FALSE),VLOOKUP($A407,Pit!$A$4:$BA$1686,J$2,FALSE))</f>
        <v>R</v>
      </c>
      <c r="K407" s="16" t="str">
        <f>IF($C407="B",VLOOKUP($A407,Bat!$A$4:$BF$2320,K$1,FALSE),VLOOKUP($A407,Pit!$A$4:$BA$1686,K$2,FALSE))</f>
        <v>Normal</v>
      </c>
      <c r="L407" s="17" t="str">
        <f>IF($C407="B",VLOOKUP($A407,Bat!$A$4:$BF$2320,L$1,FALSE),VLOOKUP($A407,Pit!$A$4:$BA$1686,L$2,FALSE))</f>
        <v>Normal</v>
      </c>
      <c r="M407" s="16">
        <f>IF($C407="B",VLOOKUP($A407,Bat!$A$4:$BF$2320,M$1,FALSE),VLOOKUP($A407,Pit!$A$4:$BA$1686,M$2,FALSE))</f>
        <v>5</v>
      </c>
      <c r="N407" s="16">
        <f>IF($C407="B",VLOOKUP($A407,Bat!$A$4:$BF$2320,N$1,FALSE),VLOOKUP($A407,Pit!$A$4:$BA$1686,N$2,FALSE))</f>
        <v>4</v>
      </c>
      <c r="O407" s="16">
        <f>IF($C407="B",VLOOKUP($A407,Bat!$A$4:$BF$2320,O$1,FALSE),VLOOKUP($A407,Pit!$A$4:$BA$1686,O$2,FALSE))</f>
        <v>3</v>
      </c>
      <c r="P407" s="16">
        <f>IF($C407="B",VLOOKUP($A407,Bat!$A$4:$BF$2320,P$1,FALSE),VLOOKUP($A407,Pit!$A$4:$BA$1686,P$2,FALSE))</f>
        <v>5</v>
      </c>
      <c r="Q407" s="17">
        <f>IF($C407="B",VLOOKUP($A407,Bat!$A$4:$BF$2320,Q$1,FALSE),VLOOKUP($A407,Pit!$A$4:$BA$1686,Q$2,FALSE))</f>
        <v>2</v>
      </c>
      <c r="R407" s="18">
        <f>IF($C407="B",VLOOKUP($A407,Bat!$A$4:$BF$2320,R$1,FALSE),VLOOKUP($A407,Pit!$A$4:$BA$1686,R$2,FALSE))</f>
        <v>9.4565938258957303</v>
      </c>
      <c r="S407" s="19">
        <f>IF($C407="B",VLOOKUP($A407,Bat!$A$4:$BF$2320,S$1,FALSE),VLOOKUP($A407,Pit!$A$4:$BA$1686,S$2,FALSE))</f>
        <v>1.7629452205588387</v>
      </c>
      <c r="T407" s="20" t="str">
        <f>IF($C407="B",VLOOKUP($A407,Bat!$A$4:$BF$2320,T$1,FALSE),VLOOKUP($A407,Pit!$A$4:$BA$1686,T$2,FALSE))</f>
        <v>$180k</v>
      </c>
      <c r="U407" s="17" t="str">
        <f>VLOOKUP(IF($C407="B",VLOOKUP($A407,Bat!$A$4:$AU$2320,U$1,FALSE),VLOOKUP($A407,Pit!$A$4:$BE$1686,U$2,FALSE)),COND!$A$35:$B$41,2,FALSE)</f>
        <v>??</v>
      </c>
      <c r="V407" s="21">
        <f>IF($C407="B",VLOOKUP($A407,Bat!$A$4:$AT$2284,46,FALSE),VLOOKUP($A407,Pit!$A$4:$BD$1664,56,FALSE))</f>
        <v>66</v>
      </c>
      <c r="W407" s="16">
        <f t="shared" si="32"/>
        <v>999</v>
      </c>
      <c r="X407" s="16"/>
      <c r="Y407" s="22">
        <f t="shared" si="33"/>
        <v>130</v>
      </c>
      <c r="Z407" s="16" t="str">
        <f>IFERROR(VLOOKUP($D407,Results37!$F$3:$L$1396,Z$1,FALSE),"")</f>
        <v/>
      </c>
      <c r="AA407" s="47" t="str">
        <f>IF(ISERROR(VLOOKUP(D407,Results37!$F$3:$O$399,AA$1,FALSE)),"",IF(VLOOKUP(D407,Results37!$F$3:$O$399,AA$1+1,FALSE)=1,"S"&amp;VLOOKUP(D407,Results37!$F$3:$O$399,AA$1,FALSE),VLOOKUP(D407,Results37!$F$3:$O$399,AA$1,FALSE)))</f>
        <v/>
      </c>
      <c r="AB407" s="16" t="str">
        <f>IFERROR(VLOOKUP($D407,Results37!$F$3:$L$1396,AB$1,FALSE),"")</f>
        <v/>
      </c>
      <c r="AC407" s="16" t="str">
        <f>IFERROR(VLOOKUP($D407,Results37!$F$3:$L$1396,AC$1,FALSE),"")</f>
        <v/>
      </c>
      <c r="AD407" s="16" t="str">
        <f t="shared" si="34"/>
        <v/>
      </c>
      <c r="AE407" s="20" t="str">
        <f>IF(ISERROR(VLOOKUP($AC407&amp;"-"&amp;$F407&amp;" "&amp;G407,Bonuses!$B$1:$G$1006,4,FALSE)),"",INT(VLOOKUP($AC407&amp;"-"&amp;$F407&amp;" "&amp;$G407,Bonuses!$B$1:$G$1006,4,FALSE)))</f>
        <v/>
      </c>
      <c r="AF407" s="16" t="str">
        <f>IF(ISERROR(VLOOKUP($AC407&amp;"-"&amp;$F407,Bonuses!$B$1:$G$1006,5,FALSE)),"",IF(VLOOKUP($AC407&amp;"-"&amp;$F407,Bonuses!$B$1:$G$1006,5,FALSE)="","",VLOOKUP($AC407&amp;"-"&amp;$F407,Bonuses!$B$1:$G$1006,6,FALSE)&amp;" yrs, "&amp;VLOOKUP($AC407&amp;"-"&amp;$F407,Bonuses!$B$1:$G$1006,5,FALSE)))</f>
        <v/>
      </c>
    </row>
    <row r="408" spans="1:32" s="21" customFormat="1" x14ac:dyDescent="0.25">
      <c r="A408" s="21" t="s">
        <v>2372</v>
      </c>
      <c r="B408" s="21">
        <f t="shared" si="30"/>
        <v>1</v>
      </c>
      <c r="C408" s="21" t="str">
        <f t="shared" si="31"/>
        <v>P</v>
      </c>
      <c r="D408" s="17">
        <f>IF($C408="B",VLOOKUP($A408,Bat!$A$4:$BF$2320,D$1,FALSE),VLOOKUP($A408,Pit!$A$4:$BA$1686,D$2,FALSE))</f>
        <v>16106</v>
      </c>
      <c r="E408" s="16" t="str">
        <f>IF($C408="B",VLOOKUP($A408,Bat!$A$4:$BF$2320,E$1,FALSE),VLOOKUP($A408,Pit!$A$4:$BA$1686,E$2,FALSE))</f>
        <v>SP</v>
      </c>
      <c r="F408" s="16" t="str">
        <f>IF($C408="B",VLOOKUP($A408,Bat!$A$4:$BF$2320,F$1,FALSE),VLOOKUP($A408,Pit!$A$4:$BA$1686,F$2,FALSE))</f>
        <v>Miguel</v>
      </c>
      <c r="G408" s="16" t="str">
        <f>IF($C408="B",VLOOKUP($A408,Bat!$A$4:$BF$2320,G$1,FALSE),VLOOKUP($A408,Pit!$A$4:$BA$1686,G$2,FALSE))</f>
        <v>Tirado</v>
      </c>
      <c r="H408" s="16">
        <f>IF($C408="B",VLOOKUP($A408,Bat!$A$4:$BF$2320,H$1,FALSE),VLOOKUP($A408,Pit!$A$4:$BA$1686,H$2,FALSE))</f>
        <v>18</v>
      </c>
      <c r="I408" s="16" t="str">
        <f>IF($C408="B",VLOOKUP($A408,Bat!$A$4:$BF$2320,I$1,FALSE),VLOOKUP($A408,Pit!$A$4:$BA$1686,I$2,FALSE))</f>
        <v>S</v>
      </c>
      <c r="J408" s="16" t="str">
        <f>IF($C408="B",VLOOKUP($A408,Bat!$A$4:$BF$2320,J$1,FALSE),VLOOKUP($A408,Pit!$A$4:$BA$1686,J$2,FALSE))</f>
        <v>R</v>
      </c>
      <c r="K408" s="16" t="str">
        <f>IF($C408="B",VLOOKUP($A408,Bat!$A$4:$BF$2320,K$1,FALSE),VLOOKUP($A408,Pit!$A$4:$BA$1686,K$2,FALSE))</f>
        <v>Normal</v>
      </c>
      <c r="L408" s="17" t="str">
        <f>IF($C408="B",VLOOKUP($A408,Bat!$A$4:$BF$2320,L$1,FALSE),VLOOKUP($A408,Pit!$A$4:$BA$1686,L$2,FALSE))</f>
        <v>High</v>
      </c>
      <c r="M408" s="16">
        <f>IF($C408="B",VLOOKUP($A408,Bat!$A$4:$BF$2320,M$1,FALSE),VLOOKUP($A408,Pit!$A$4:$BA$1686,M$2,FALSE))</f>
        <v>4</v>
      </c>
      <c r="N408" s="16">
        <f>IF($C408="B",VLOOKUP($A408,Bat!$A$4:$BF$2320,N$1,FALSE),VLOOKUP($A408,Pit!$A$4:$BA$1686,N$2,FALSE))</f>
        <v>2</v>
      </c>
      <c r="O408" s="16">
        <f>IF($C408="B",VLOOKUP($A408,Bat!$A$4:$BF$2320,O$1,FALSE),VLOOKUP($A408,Pit!$A$4:$BA$1686,O$2,FALSE))</f>
        <v>4</v>
      </c>
      <c r="P408" s="16" t="str">
        <f>IF($C408="B",VLOOKUP($A408,Bat!$A$4:$BF$2320,P$1,FALSE),VLOOKUP($A408,Pit!$A$4:$BA$1686,P$2,FALSE))</f>
        <v>90-92 Mph</v>
      </c>
      <c r="Q408" s="17">
        <f>IF($C408="B",VLOOKUP($A408,Bat!$A$4:$BF$2320,Q$1,FALSE),VLOOKUP($A408,Pit!$A$4:$BA$1686,Q$2,FALSE))</f>
        <v>8</v>
      </c>
      <c r="R408" s="18">
        <f>IF($C408="B",VLOOKUP($A408,Bat!$A$4:$BF$2320,R$1,FALSE),VLOOKUP($A408,Pit!$A$4:$BA$1686,R$2,FALSE))</f>
        <v>19.097285778381945</v>
      </c>
      <c r="S408" s="19">
        <f>IF($C408="B",VLOOKUP($A408,Bat!$A$4:$BF$2320,S$1,FALSE),VLOOKUP($A408,Pit!$A$4:$BA$1686,S$2,FALSE))</f>
        <v>0.62014390164376987</v>
      </c>
      <c r="T408" s="20" t="str">
        <f>IF($C408="B",VLOOKUP($A408,Bat!$A$4:$BF$2320,T$1,FALSE),VLOOKUP($A408,Pit!$A$4:$BA$1686,T$2,FALSE))</f>
        <v>$2.2m</v>
      </c>
      <c r="U408" s="17" t="str">
        <f>VLOOKUP(IF($C408="B",VLOOKUP($A408,Bat!$A$4:$AU$2320,U$1,FALSE),VLOOKUP($A408,Pit!$A$4:$BE$1686,U$2,FALSE)),COND!$A$35:$B$41,2,FALSE)</f>
        <v>??</v>
      </c>
      <c r="V408" s="21">
        <f>IF($C408="B",VLOOKUP($A408,Bat!$A$4:$AT$2284,46,FALSE),VLOOKUP($A408,Pit!$A$4:$BD$1664,56,FALSE))</f>
        <v>66</v>
      </c>
      <c r="W408" s="16">
        <f t="shared" si="32"/>
        <v>999</v>
      </c>
      <c r="X408" s="16"/>
      <c r="Y408" s="22">
        <f t="shared" si="33"/>
        <v>407</v>
      </c>
      <c r="Z408" s="16" t="str">
        <f>IFERROR(VLOOKUP($D408,Results37!$F$3:$L$1396,Z$1,FALSE),"")</f>
        <v/>
      </c>
      <c r="AA408" s="47" t="str">
        <f>IF(ISERROR(VLOOKUP(D408,Results37!$F$3:$O$399,AA$1,FALSE)),"",IF(VLOOKUP(D408,Results37!$F$3:$O$399,AA$1+1,FALSE)=1,"S"&amp;VLOOKUP(D408,Results37!$F$3:$O$399,AA$1,FALSE),VLOOKUP(D408,Results37!$F$3:$O$399,AA$1,FALSE)))</f>
        <v/>
      </c>
      <c r="AB408" s="16" t="str">
        <f>IFERROR(VLOOKUP($D408,Results37!$F$3:$L$1396,AB$1,FALSE),"")</f>
        <v/>
      </c>
      <c r="AC408" s="16" t="str">
        <f>IFERROR(VLOOKUP($D408,Results37!$F$3:$L$1396,AC$1,FALSE),"")</f>
        <v/>
      </c>
      <c r="AD408" s="16" t="str">
        <f t="shared" si="34"/>
        <v/>
      </c>
      <c r="AE408" s="20" t="str">
        <f>IF(ISERROR(VLOOKUP($AC408&amp;"-"&amp;$F408&amp;" "&amp;G408,Bonuses!$B$1:$G$1006,4,FALSE)),"",INT(VLOOKUP($AC408&amp;"-"&amp;$F408&amp;" "&amp;$G408,Bonuses!$B$1:$G$1006,4,FALSE)))</f>
        <v/>
      </c>
      <c r="AF408" s="16" t="str">
        <f>IF(ISERROR(VLOOKUP($AC408&amp;"-"&amp;$F408,Bonuses!$B$1:$G$1006,5,FALSE)),"",IF(VLOOKUP($AC408&amp;"-"&amp;$F408,Bonuses!$B$1:$G$1006,5,FALSE)="","",VLOOKUP($AC408&amp;"-"&amp;$F408,Bonuses!$B$1:$G$1006,6,FALSE)&amp;" yrs, "&amp;VLOOKUP($AC408&amp;"-"&amp;$F408,Bonuses!$B$1:$G$1006,5,FALSE)))</f>
        <v/>
      </c>
    </row>
    <row r="409" spans="1:32" s="21" customFormat="1" x14ac:dyDescent="0.25">
      <c r="A409" s="21" t="s">
        <v>2338</v>
      </c>
      <c r="B409" s="21">
        <f t="shared" si="30"/>
        <v>1</v>
      </c>
      <c r="C409" s="21" t="str">
        <f t="shared" si="31"/>
        <v>P</v>
      </c>
      <c r="D409" s="17">
        <f>IF($C409="B",VLOOKUP($A409,Bat!$A$4:$BF$2320,D$1,FALSE),VLOOKUP($A409,Pit!$A$4:$BA$1686,D$2,FALSE))</f>
        <v>1170</v>
      </c>
      <c r="E409" s="16" t="str">
        <f>IF($C409="B",VLOOKUP($A409,Bat!$A$4:$BF$2320,E$1,FALSE),VLOOKUP($A409,Pit!$A$4:$BA$1686,E$2,FALSE))</f>
        <v>SP</v>
      </c>
      <c r="F409" s="16" t="str">
        <f>IF($C409="B",VLOOKUP($A409,Bat!$A$4:$BF$2320,F$1,FALSE),VLOOKUP($A409,Pit!$A$4:$BA$1686,F$2,FALSE))</f>
        <v>Francisco</v>
      </c>
      <c r="G409" s="16" t="str">
        <f>IF($C409="B",VLOOKUP($A409,Bat!$A$4:$BF$2320,G$1,FALSE),VLOOKUP($A409,Pit!$A$4:$BA$1686,G$2,FALSE))</f>
        <v>Solíz</v>
      </c>
      <c r="H409" s="16">
        <f>IF($C409="B",VLOOKUP($A409,Bat!$A$4:$BF$2320,H$1,FALSE),VLOOKUP($A409,Pit!$A$4:$BA$1686,H$2,FALSE))</f>
        <v>18</v>
      </c>
      <c r="I409" s="16" t="str">
        <f>IF($C409="B",VLOOKUP($A409,Bat!$A$4:$BF$2320,I$1,FALSE),VLOOKUP($A409,Pit!$A$4:$BA$1686,I$2,FALSE))</f>
        <v>R</v>
      </c>
      <c r="J409" s="16" t="str">
        <f>IF($C409="B",VLOOKUP($A409,Bat!$A$4:$BF$2320,J$1,FALSE),VLOOKUP($A409,Pit!$A$4:$BA$1686,J$2,FALSE))</f>
        <v>R</v>
      </c>
      <c r="K409" s="16" t="str">
        <f>IF($C409="B",VLOOKUP($A409,Bat!$A$4:$BF$2320,K$1,FALSE),VLOOKUP($A409,Pit!$A$4:$BA$1686,K$2,FALSE))</f>
        <v>Normal</v>
      </c>
      <c r="L409" s="17" t="str">
        <f>IF($C409="B",VLOOKUP($A409,Bat!$A$4:$BF$2320,L$1,FALSE),VLOOKUP($A409,Pit!$A$4:$BA$1686,L$2,FALSE))</f>
        <v>High</v>
      </c>
      <c r="M409" s="16">
        <f>IF($C409="B",VLOOKUP($A409,Bat!$A$4:$BF$2320,M$1,FALSE),VLOOKUP($A409,Pit!$A$4:$BA$1686,M$2,FALSE))</f>
        <v>5</v>
      </c>
      <c r="N409" s="16">
        <f>IF($C409="B",VLOOKUP($A409,Bat!$A$4:$BF$2320,N$1,FALSE),VLOOKUP($A409,Pit!$A$4:$BA$1686,N$2,FALSE))</f>
        <v>2</v>
      </c>
      <c r="O409" s="16">
        <f>IF($C409="B",VLOOKUP($A409,Bat!$A$4:$BF$2320,O$1,FALSE),VLOOKUP($A409,Pit!$A$4:$BA$1686,O$2,FALSE))</f>
        <v>3</v>
      </c>
      <c r="P409" s="16" t="str">
        <f>IF($C409="B",VLOOKUP($A409,Bat!$A$4:$BF$2320,P$1,FALSE),VLOOKUP($A409,Pit!$A$4:$BA$1686,P$2,FALSE))</f>
        <v>90-92 Mph</v>
      </c>
      <c r="Q409" s="17">
        <f>IF($C409="B",VLOOKUP($A409,Bat!$A$4:$BF$2320,Q$1,FALSE),VLOOKUP($A409,Pit!$A$4:$BA$1686,Q$2,FALSE))</f>
        <v>3</v>
      </c>
      <c r="R409" s="18">
        <f>IF($C409="B",VLOOKUP($A409,Bat!$A$4:$BF$2320,R$1,FALSE),VLOOKUP($A409,Pit!$A$4:$BA$1686,R$2,FALSE))</f>
        <v>17.7654745484523</v>
      </c>
      <c r="S409" s="19">
        <f>IF($C409="B",VLOOKUP($A409,Bat!$A$4:$BF$2320,S$1,FALSE),VLOOKUP($A409,Pit!$A$4:$BA$1686,S$2,FALSE))</f>
        <v>0.50314422494509858</v>
      </c>
      <c r="T409" s="20" t="str">
        <f>IF($C409="B",VLOOKUP($A409,Bat!$A$4:$BF$2320,T$1,FALSE),VLOOKUP($A409,Pit!$A$4:$BA$1686,T$2,FALSE))</f>
        <v>$1.8m</v>
      </c>
      <c r="U409" s="17" t="str">
        <f>VLOOKUP(IF($C409="B",VLOOKUP($A409,Bat!$A$4:$AU$2320,U$1,FALSE),VLOOKUP($A409,Pit!$A$4:$BE$1686,U$2,FALSE)),COND!$A$35:$B$41,2,FALSE)</f>
        <v>??</v>
      </c>
      <c r="V409" s="21">
        <f>IF($C409="B",VLOOKUP($A409,Bat!$A$4:$AT$2284,46,FALSE),VLOOKUP($A409,Pit!$A$4:$BD$1664,56,FALSE))</f>
        <v>68</v>
      </c>
      <c r="W409" s="16">
        <f t="shared" si="32"/>
        <v>999</v>
      </c>
      <c r="X409" s="16"/>
      <c r="Y409" s="22">
        <f t="shared" si="33"/>
        <v>472</v>
      </c>
      <c r="Z409" s="16" t="str">
        <f>IFERROR(VLOOKUP($D409,Results37!$F$3:$L$1396,Z$1,FALSE),"")</f>
        <v/>
      </c>
      <c r="AA409" s="47" t="str">
        <f>IF(ISERROR(VLOOKUP(D409,Results37!$F$3:$O$399,AA$1,FALSE)),"",IF(VLOOKUP(D409,Results37!$F$3:$O$399,AA$1+1,FALSE)=1,"S"&amp;VLOOKUP(D409,Results37!$F$3:$O$399,AA$1,FALSE),VLOOKUP(D409,Results37!$F$3:$O$399,AA$1,FALSE)))</f>
        <v/>
      </c>
      <c r="AB409" s="16" t="str">
        <f>IFERROR(VLOOKUP($D409,Results37!$F$3:$L$1396,AB$1,FALSE),"")</f>
        <v/>
      </c>
      <c r="AC409" s="16" t="str">
        <f>IFERROR(VLOOKUP($D409,Results37!$F$3:$L$1396,AC$1,FALSE),"")</f>
        <v/>
      </c>
      <c r="AD409" s="16" t="str">
        <f t="shared" si="34"/>
        <v/>
      </c>
      <c r="AE409" s="20" t="str">
        <f>IF(ISERROR(VLOOKUP($AC409&amp;"-"&amp;$F409&amp;" "&amp;G409,Bonuses!$B$1:$G$1006,4,FALSE)),"",INT(VLOOKUP($AC409&amp;"-"&amp;$F409&amp;" "&amp;$G409,Bonuses!$B$1:$G$1006,4,FALSE)))</f>
        <v/>
      </c>
      <c r="AF409" s="16" t="str">
        <f>IF(ISERROR(VLOOKUP($AC409&amp;"-"&amp;$F409,Bonuses!$B$1:$G$1006,5,FALSE)),"",IF(VLOOKUP($AC409&amp;"-"&amp;$F409,Bonuses!$B$1:$G$1006,5,FALSE)="","",VLOOKUP($AC409&amp;"-"&amp;$F409,Bonuses!$B$1:$G$1006,6,FALSE)&amp;" yrs, "&amp;VLOOKUP($AC409&amp;"-"&amp;$F409,Bonuses!$B$1:$G$1006,5,FALSE)))</f>
        <v/>
      </c>
    </row>
    <row r="410" spans="1:32" s="21" customFormat="1" x14ac:dyDescent="0.25">
      <c r="A410" s="21" t="s">
        <v>2369</v>
      </c>
      <c r="B410" s="21">
        <f t="shared" si="30"/>
        <v>1</v>
      </c>
      <c r="C410" s="21" t="str">
        <f t="shared" si="31"/>
        <v>P</v>
      </c>
      <c r="D410" s="17">
        <f>IF($C410="B",VLOOKUP($A410,Bat!$A$4:$BF$2320,D$1,FALSE),VLOOKUP($A410,Pit!$A$4:$BA$1686,D$2,FALSE))</f>
        <v>2557</v>
      </c>
      <c r="E410" s="16" t="str">
        <f>IF($C410="B",VLOOKUP($A410,Bat!$A$4:$BF$2320,E$1,FALSE),VLOOKUP($A410,Pit!$A$4:$BA$1686,E$2,FALSE))</f>
        <v>SP</v>
      </c>
      <c r="F410" s="16" t="str">
        <f>IF($C410="B",VLOOKUP($A410,Bat!$A$4:$BF$2320,F$1,FALSE),VLOOKUP($A410,Pit!$A$4:$BA$1686,F$2,FALSE))</f>
        <v>Jake</v>
      </c>
      <c r="G410" s="16" t="str">
        <f>IF($C410="B",VLOOKUP($A410,Bat!$A$4:$BF$2320,G$1,FALSE),VLOOKUP($A410,Pit!$A$4:$BA$1686,G$2,FALSE))</f>
        <v>Wilkerson</v>
      </c>
      <c r="H410" s="16">
        <f>IF($C410="B",VLOOKUP($A410,Bat!$A$4:$BF$2320,H$1,FALSE),VLOOKUP($A410,Pit!$A$4:$BA$1686,H$2,FALSE))</f>
        <v>21</v>
      </c>
      <c r="I410" s="16" t="str">
        <f>IF($C410="B",VLOOKUP($A410,Bat!$A$4:$BF$2320,I$1,FALSE),VLOOKUP($A410,Pit!$A$4:$BA$1686,I$2,FALSE))</f>
        <v>R</v>
      </c>
      <c r="J410" s="16" t="str">
        <f>IF($C410="B",VLOOKUP($A410,Bat!$A$4:$BF$2320,J$1,FALSE),VLOOKUP($A410,Pit!$A$4:$BA$1686,J$2,FALSE))</f>
        <v>R</v>
      </c>
      <c r="K410" s="16" t="str">
        <f>IF($C410="B",VLOOKUP($A410,Bat!$A$4:$BF$2320,K$1,FALSE),VLOOKUP($A410,Pit!$A$4:$BA$1686,K$2,FALSE))</f>
        <v>Low</v>
      </c>
      <c r="L410" s="17" t="str">
        <f>IF($C410="B",VLOOKUP($A410,Bat!$A$4:$BF$2320,L$1,FALSE),VLOOKUP($A410,Pit!$A$4:$BA$1686,L$2,FALSE))</f>
        <v>Normal</v>
      </c>
      <c r="M410" s="16">
        <f>IF($C410="B",VLOOKUP($A410,Bat!$A$4:$BF$2320,M$1,FALSE),VLOOKUP($A410,Pit!$A$4:$BA$1686,M$2,FALSE))</f>
        <v>5</v>
      </c>
      <c r="N410" s="16">
        <f>IF($C410="B",VLOOKUP($A410,Bat!$A$4:$BF$2320,N$1,FALSE),VLOOKUP($A410,Pit!$A$4:$BA$1686,N$2,FALSE))</f>
        <v>3</v>
      </c>
      <c r="O410" s="16">
        <f>IF($C410="B",VLOOKUP($A410,Bat!$A$4:$BF$2320,O$1,FALSE),VLOOKUP($A410,Pit!$A$4:$BA$1686,O$2,FALSE))</f>
        <v>5</v>
      </c>
      <c r="P410" s="16" t="str">
        <f>IF($C410="B",VLOOKUP($A410,Bat!$A$4:$BF$2320,P$1,FALSE),VLOOKUP($A410,Pit!$A$4:$BA$1686,P$2,FALSE))</f>
        <v>94-96 Mph</v>
      </c>
      <c r="Q410" s="17">
        <f>IF($C410="B",VLOOKUP($A410,Bat!$A$4:$BF$2320,Q$1,FALSE),VLOOKUP($A410,Pit!$A$4:$BA$1686,Q$2,FALSE))</f>
        <v>6</v>
      </c>
      <c r="R410" s="18">
        <f>IF($C410="B",VLOOKUP($A410,Bat!$A$4:$BF$2320,R$1,FALSE),VLOOKUP($A410,Pit!$A$4:$BA$1686,R$2,FALSE))</f>
        <v>32.84831630152236</v>
      </c>
      <c r="S410" s="19">
        <f>IF($C410="B",VLOOKUP($A410,Bat!$A$4:$BF$2320,S$1,FALSE),VLOOKUP($A410,Pit!$A$4:$BA$1686,S$2,FALSE))</f>
        <v>1.8281725541473075</v>
      </c>
      <c r="T410" s="20" t="str">
        <f>IF($C410="B",VLOOKUP($A410,Bat!$A$4:$BF$2320,T$1,FALSE),VLOOKUP($A410,Pit!$A$4:$BA$1686,T$2,FALSE))</f>
        <v>$210k</v>
      </c>
      <c r="U410" s="17" t="str">
        <f>VLOOKUP(IF($C410="B",VLOOKUP($A410,Bat!$A$4:$AU$2320,U$1,FALSE),VLOOKUP($A410,Pit!$A$4:$BE$1686,U$2,FALSE)),COND!$A$35:$B$41,2,FALSE)</f>
        <v>??</v>
      </c>
      <c r="V410" s="21">
        <f>IF($C410="B",VLOOKUP($A410,Bat!$A$4:$AT$2284,46,FALSE),VLOOKUP($A410,Pit!$A$4:$BD$1664,56,FALSE))</f>
        <v>70</v>
      </c>
      <c r="W410" s="16">
        <f t="shared" si="32"/>
        <v>999</v>
      </c>
      <c r="X410" s="16"/>
      <c r="Y410" s="22">
        <f t="shared" si="33"/>
        <v>120</v>
      </c>
      <c r="Z410" s="16" t="str">
        <f>IFERROR(VLOOKUP($D410,Results37!$F$3:$L$1396,Z$1,FALSE),"")</f>
        <v/>
      </c>
      <c r="AA410" s="47" t="str">
        <f>IF(ISERROR(VLOOKUP(D410,Results37!$F$3:$O$399,AA$1,FALSE)),"",IF(VLOOKUP(D410,Results37!$F$3:$O$399,AA$1+1,FALSE)=1,"S"&amp;VLOOKUP(D410,Results37!$F$3:$O$399,AA$1,FALSE),VLOOKUP(D410,Results37!$F$3:$O$399,AA$1,FALSE)))</f>
        <v/>
      </c>
      <c r="AB410" s="16" t="str">
        <f>IFERROR(VLOOKUP($D410,Results37!$F$3:$L$1396,AB$1,FALSE),"")</f>
        <v/>
      </c>
      <c r="AC410" s="16" t="str">
        <f>IFERROR(VLOOKUP($D410,Results37!$F$3:$L$1396,AC$1,FALSE),"")</f>
        <v/>
      </c>
      <c r="AD410" s="16" t="str">
        <f t="shared" si="34"/>
        <v/>
      </c>
      <c r="AE410" s="20" t="str">
        <f>IF(ISERROR(VLOOKUP($AC410&amp;"-"&amp;$F410&amp;" "&amp;G410,Bonuses!$B$1:$G$1006,4,FALSE)),"",INT(VLOOKUP($AC410&amp;"-"&amp;$F410&amp;" "&amp;$G410,Bonuses!$B$1:$G$1006,4,FALSE)))</f>
        <v/>
      </c>
      <c r="AF410" s="16" t="str">
        <f>IF(ISERROR(VLOOKUP($AC410&amp;"-"&amp;$F410,Bonuses!$B$1:$G$1006,5,FALSE)),"",IF(VLOOKUP($AC410&amp;"-"&amp;$F410,Bonuses!$B$1:$G$1006,5,FALSE)="","",VLOOKUP($AC410&amp;"-"&amp;$F410,Bonuses!$B$1:$G$1006,6,FALSE)&amp;" yrs, "&amp;VLOOKUP($AC410&amp;"-"&amp;$F410,Bonuses!$B$1:$G$1006,5,FALSE)))</f>
        <v/>
      </c>
    </row>
    <row r="411" spans="1:32" s="21" customFormat="1" x14ac:dyDescent="0.25">
      <c r="A411" s="21" t="s">
        <v>3054</v>
      </c>
      <c r="B411" s="21">
        <f t="shared" si="30"/>
        <v>1</v>
      </c>
      <c r="C411" s="21" t="str">
        <f t="shared" si="31"/>
        <v>B</v>
      </c>
      <c r="D411" s="17">
        <f>IF($C411="B",VLOOKUP($A411,Bat!$A$4:$BF$2320,D$1,FALSE),VLOOKUP($A411,Pit!$A$4:$BA$1686,D$2,FALSE))</f>
        <v>7021</v>
      </c>
      <c r="E411" s="16" t="str">
        <f>IF($C411="B",VLOOKUP($A411,Bat!$A$4:$BF$2320,E$1,FALSE),VLOOKUP($A411,Pit!$A$4:$BA$1686,E$2,FALSE))</f>
        <v>SS</v>
      </c>
      <c r="F411" s="16" t="str">
        <f>IF($C411="B",VLOOKUP($A411,Bat!$A$4:$BF$2320,F$1,FALSE),VLOOKUP($A411,Pit!$A$4:$BA$1686,F$2,FALSE))</f>
        <v>Edgar</v>
      </c>
      <c r="G411" s="16" t="str">
        <f>IF($C411="B",VLOOKUP($A411,Bat!$A$4:$BF$2320,G$1,FALSE),VLOOKUP($A411,Pit!$A$4:$BA$1686,G$2,FALSE))</f>
        <v>Valéncia</v>
      </c>
      <c r="H411" s="16">
        <f>IF($C411="B",VLOOKUP($A411,Bat!$A$4:$BF$2320,H$1,FALSE),VLOOKUP($A411,Pit!$A$4:$BA$1686,H$2,FALSE))</f>
        <v>18</v>
      </c>
      <c r="I411" s="16" t="str">
        <f>IF($C411="B",VLOOKUP($A411,Bat!$A$4:$BF$2320,I$1,FALSE),VLOOKUP($A411,Pit!$A$4:$BA$1686,I$2,FALSE))</f>
        <v>L</v>
      </c>
      <c r="J411" s="16" t="str">
        <f>IF($C411="B",VLOOKUP($A411,Bat!$A$4:$BF$2320,J$1,FALSE),VLOOKUP($A411,Pit!$A$4:$BA$1686,J$2,FALSE))</f>
        <v>R</v>
      </c>
      <c r="K411" s="16" t="str">
        <f>IF($C411="B",VLOOKUP($A411,Bat!$A$4:$BF$2320,K$1,FALSE),VLOOKUP($A411,Pit!$A$4:$BA$1686,K$2,FALSE))</f>
        <v>Normal</v>
      </c>
      <c r="L411" s="17" t="str">
        <f>IF($C411="B",VLOOKUP($A411,Bat!$A$4:$BF$2320,L$1,FALSE),VLOOKUP($A411,Pit!$A$4:$BA$1686,L$2,FALSE))</f>
        <v>Normal</v>
      </c>
      <c r="M411" s="16">
        <f>IF($C411="B",VLOOKUP($A411,Bat!$A$4:$BF$2320,M$1,FALSE),VLOOKUP($A411,Pit!$A$4:$BA$1686,M$2,FALSE))</f>
        <v>5</v>
      </c>
      <c r="N411" s="16">
        <f>IF($C411="B",VLOOKUP($A411,Bat!$A$4:$BF$2320,N$1,FALSE),VLOOKUP($A411,Pit!$A$4:$BA$1686,N$2,FALSE))</f>
        <v>2</v>
      </c>
      <c r="O411" s="16">
        <f>IF($C411="B",VLOOKUP($A411,Bat!$A$4:$BF$2320,O$1,FALSE),VLOOKUP($A411,Pit!$A$4:$BA$1686,O$2,FALSE))</f>
        <v>2</v>
      </c>
      <c r="P411" s="16">
        <f>IF($C411="B",VLOOKUP($A411,Bat!$A$4:$BF$2320,P$1,FALSE),VLOOKUP($A411,Pit!$A$4:$BA$1686,P$2,FALSE))</f>
        <v>7</v>
      </c>
      <c r="Q411" s="17">
        <f>IF($C411="B",VLOOKUP($A411,Bat!$A$4:$BF$2320,Q$1,FALSE),VLOOKUP($A411,Pit!$A$4:$BA$1686,Q$2,FALSE))</f>
        <v>1</v>
      </c>
      <c r="R411" s="18">
        <f>IF($C411="B",VLOOKUP($A411,Bat!$A$4:$BF$2320,R$1,FALSE),VLOOKUP($A411,Pit!$A$4:$BA$1686,R$2,FALSE))</f>
        <v>9.0146134602858758</v>
      </c>
      <c r="S411" s="19">
        <f>IF($C411="B",VLOOKUP($A411,Bat!$A$4:$BF$2320,S$1,FALSE),VLOOKUP($A411,Pit!$A$4:$BA$1686,S$2,FALSE))</f>
        <v>1.699929240910756</v>
      </c>
      <c r="T411" s="20" t="str">
        <f>IF($C411="B",VLOOKUP($A411,Bat!$A$4:$BF$2320,T$1,FALSE),VLOOKUP($A411,Pit!$A$4:$BA$1686,T$2,FALSE))</f>
        <v>$180k</v>
      </c>
      <c r="U411" s="17" t="str">
        <f>VLOOKUP(IF($C411="B",VLOOKUP($A411,Bat!$A$4:$AU$2320,U$1,FALSE),VLOOKUP($A411,Pit!$A$4:$BE$1686,U$2,FALSE)),COND!$A$35:$B$41,2,FALSE)</f>
        <v>??</v>
      </c>
      <c r="V411" s="21">
        <f>IF($C411="B",VLOOKUP($A411,Bat!$A$4:$AT$2284,46,FALSE),VLOOKUP($A411,Pit!$A$4:$BD$1664,56,FALSE))</f>
        <v>70</v>
      </c>
      <c r="W411" s="16">
        <f t="shared" si="32"/>
        <v>999</v>
      </c>
      <c r="X411" s="16"/>
      <c r="Y411" s="22">
        <f t="shared" si="33"/>
        <v>144</v>
      </c>
      <c r="Z411" s="16" t="str">
        <f>IFERROR(VLOOKUP($D411,Results37!$F$3:$L$1396,Z$1,FALSE),"")</f>
        <v/>
      </c>
      <c r="AA411" s="47" t="str">
        <f>IF(ISERROR(VLOOKUP(D411,Results37!$F$3:$O$399,AA$1,FALSE)),"",IF(VLOOKUP(D411,Results37!$F$3:$O$399,AA$1+1,FALSE)=1,"S"&amp;VLOOKUP(D411,Results37!$F$3:$O$399,AA$1,FALSE),VLOOKUP(D411,Results37!$F$3:$O$399,AA$1,FALSE)))</f>
        <v/>
      </c>
      <c r="AB411" s="16" t="str">
        <f>IFERROR(VLOOKUP($D411,Results37!$F$3:$L$1396,AB$1,FALSE),"")</f>
        <v/>
      </c>
      <c r="AC411" s="16" t="str">
        <f>IFERROR(VLOOKUP($D411,Results37!$F$3:$L$1396,AC$1,FALSE),"")</f>
        <v/>
      </c>
      <c r="AD411" s="16" t="str">
        <f t="shared" si="34"/>
        <v/>
      </c>
      <c r="AE411" s="20" t="str">
        <f>IF(ISERROR(VLOOKUP($AC411&amp;"-"&amp;$F411&amp;" "&amp;G411,Bonuses!$B$1:$G$1006,4,FALSE)),"",INT(VLOOKUP($AC411&amp;"-"&amp;$F411&amp;" "&amp;$G411,Bonuses!$B$1:$G$1006,4,FALSE)))</f>
        <v/>
      </c>
      <c r="AF411" s="16" t="str">
        <f>IF(ISERROR(VLOOKUP($AC411&amp;"-"&amp;$F411,Bonuses!$B$1:$G$1006,5,FALSE)),"",IF(VLOOKUP($AC411&amp;"-"&amp;$F411,Bonuses!$B$1:$G$1006,5,FALSE)="","",VLOOKUP($AC411&amp;"-"&amp;$F411,Bonuses!$B$1:$G$1006,6,FALSE)&amp;" yrs, "&amp;VLOOKUP($AC411&amp;"-"&amp;$F411,Bonuses!$B$1:$G$1006,5,FALSE)))</f>
        <v/>
      </c>
    </row>
    <row r="412" spans="1:32" s="21" customFormat="1" x14ac:dyDescent="0.25">
      <c r="A412" s="21" t="s">
        <v>2294</v>
      </c>
      <c r="B412" s="21">
        <f t="shared" si="30"/>
        <v>1</v>
      </c>
      <c r="C412" s="21" t="str">
        <f t="shared" si="31"/>
        <v>P</v>
      </c>
      <c r="D412" s="17">
        <f>IF($C412="B",VLOOKUP($A412,Bat!$A$4:$BF$2320,D$1,FALSE),VLOOKUP($A412,Pit!$A$4:$BA$1686,D$2,FALSE))</f>
        <v>2768</v>
      </c>
      <c r="E412" s="16" t="str">
        <f>IF($C412="B",VLOOKUP($A412,Bat!$A$4:$BF$2320,E$1,FALSE),VLOOKUP($A412,Pit!$A$4:$BA$1686,E$2,FALSE))</f>
        <v>SP</v>
      </c>
      <c r="F412" s="16" t="str">
        <f>IF($C412="B",VLOOKUP($A412,Bat!$A$4:$BF$2320,F$1,FALSE),VLOOKUP($A412,Pit!$A$4:$BA$1686,F$2,FALSE))</f>
        <v>Mike</v>
      </c>
      <c r="G412" s="16" t="str">
        <f>IF($C412="B",VLOOKUP($A412,Bat!$A$4:$BF$2320,G$1,FALSE),VLOOKUP($A412,Pit!$A$4:$BA$1686,G$2,FALSE))</f>
        <v>Parker</v>
      </c>
      <c r="H412" s="16">
        <f>IF($C412="B",VLOOKUP($A412,Bat!$A$4:$BF$2320,H$1,FALSE),VLOOKUP($A412,Pit!$A$4:$BA$1686,H$2,FALSE))</f>
        <v>21</v>
      </c>
      <c r="I412" s="16" t="str">
        <f>IF($C412="B",VLOOKUP($A412,Bat!$A$4:$BF$2320,I$1,FALSE),VLOOKUP($A412,Pit!$A$4:$BA$1686,I$2,FALSE))</f>
        <v>L</v>
      </c>
      <c r="J412" s="16" t="str">
        <f>IF($C412="B",VLOOKUP($A412,Bat!$A$4:$BF$2320,J$1,FALSE),VLOOKUP($A412,Pit!$A$4:$BA$1686,J$2,FALSE))</f>
        <v>R</v>
      </c>
      <c r="K412" s="16" t="str">
        <f>IF($C412="B",VLOOKUP($A412,Bat!$A$4:$BF$2320,K$1,FALSE),VLOOKUP($A412,Pit!$A$4:$BA$1686,K$2,FALSE))</f>
        <v>Low</v>
      </c>
      <c r="L412" s="17" t="str">
        <f>IF($C412="B",VLOOKUP($A412,Bat!$A$4:$BF$2320,L$1,FALSE),VLOOKUP($A412,Pit!$A$4:$BA$1686,L$2,FALSE))</f>
        <v>Normal</v>
      </c>
      <c r="M412" s="16">
        <f>IF($C412="B",VLOOKUP($A412,Bat!$A$4:$BF$2320,M$1,FALSE),VLOOKUP($A412,Pit!$A$4:$BA$1686,M$2,FALSE))</f>
        <v>4</v>
      </c>
      <c r="N412" s="16">
        <f>IF($C412="B",VLOOKUP($A412,Bat!$A$4:$BF$2320,N$1,FALSE),VLOOKUP($A412,Pit!$A$4:$BA$1686,N$2,FALSE))</f>
        <v>3</v>
      </c>
      <c r="O412" s="16">
        <f>IF($C412="B",VLOOKUP($A412,Bat!$A$4:$BF$2320,O$1,FALSE),VLOOKUP($A412,Pit!$A$4:$BA$1686,O$2,FALSE))</f>
        <v>5</v>
      </c>
      <c r="P412" s="16" t="str">
        <f>IF($C412="B",VLOOKUP($A412,Bat!$A$4:$BF$2320,P$1,FALSE),VLOOKUP($A412,Pit!$A$4:$BA$1686,P$2,FALSE))</f>
        <v>96-98 Mph</v>
      </c>
      <c r="Q412" s="17">
        <f>IF($C412="B",VLOOKUP($A412,Bat!$A$4:$BF$2320,Q$1,FALSE),VLOOKUP($A412,Pit!$A$4:$BA$1686,Q$2,FALSE))</f>
        <v>6</v>
      </c>
      <c r="R412" s="18">
        <f>IF($C412="B",VLOOKUP($A412,Bat!$A$4:$BF$2320,R$1,FALSE),VLOOKUP($A412,Pit!$A$4:$BA$1686,R$2,FALSE))</f>
        <v>28.250175396868311</v>
      </c>
      <c r="S412" s="19">
        <f>IF($C412="B",VLOOKUP($A412,Bat!$A$4:$BF$2320,S$1,FALSE),VLOOKUP($A412,Pit!$A$4:$BA$1686,S$2,FALSE))</f>
        <v>1.424225668004983</v>
      </c>
      <c r="T412" s="20" t="str">
        <f>IF($C412="B",VLOOKUP($A412,Bat!$A$4:$BF$2320,T$1,FALSE),VLOOKUP($A412,Pit!$A$4:$BA$1686,T$2,FALSE))</f>
        <v>$190k</v>
      </c>
      <c r="U412" s="17" t="str">
        <f>VLOOKUP(IF($C412="B",VLOOKUP($A412,Bat!$A$4:$AU$2320,U$1,FALSE),VLOOKUP($A412,Pit!$A$4:$BE$1686,U$2,FALSE)),COND!$A$35:$B$41,2,FALSE)</f>
        <v>??</v>
      </c>
      <c r="V412" s="21">
        <f>IF($C412="B",VLOOKUP($A412,Bat!$A$4:$AT$2284,46,FALSE),VLOOKUP($A412,Pit!$A$4:$BD$1664,56,FALSE))</f>
        <v>71</v>
      </c>
      <c r="W412" s="16">
        <f t="shared" si="32"/>
        <v>999</v>
      </c>
      <c r="X412" s="16"/>
      <c r="Y412" s="22">
        <f t="shared" si="33"/>
        <v>196</v>
      </c>
      <c r="Z412" s="16" t="str">
        <f>IFERROR(VLOOKUP($D412,Results37!$F$3:$L$1396,Z$1,FALSE),"")</f>
        <v/>
      </c>
      <c r="AA412" s="47" t="str">
        <f>IF(ISERROR(VLOOKUP(D412,Results37!$F$3:$O$399,AA$1,FALSE)),"",IF(VLOOKUP(D412,Results37!$F$3:$O$399,AA$1+1,FALSE)=1,"S"&amp;VLOOKUP(D412,Results37!$F$3:$O$399,AA$1,FALSE),VLOOKUP(D412,Results37!$F$3:$O$399,AA$1,FALSE)))</f>
        <v/>
      </c>
      <c r="AB412" s="16" t="str">
        <f>IFERROR(VLOOKUP($D412,Results37!$F$3:$L$1396,AB$1,FALSE),"")</f>
        <v/>
      </c>
      <c r="AC412" s="16" t="str">
        <f>IFERROR(VLOOKUP($D412,Results37!$F$3:$L$1396,AC$1,FALSE),"")</f>
        <v/>
      </c>
      <c r="AD412" s="16" t="str">
        <f t="shared" si="34"/>
        <v/>
      </c>
      <c r="AE412" s="20" t="str">
        <f>IF(ISERROR(VLOOKUP($AC412&amp;"-"&amp;$F412&amp;" "&amp;G412,Bonuses!$B$1:$G$1006,4,FALSE)),"",INT(VLOOKUP($AC412&amp;"-"&amp;$F412&amp;" "&amp;$G412,Bonuses!$B$1:$G$1006,4,FALSE)))</f>
        <v/>
      </c>
      <c r="AF412" s="16" t="str">
        <f>IF(ISERROR(VLOOKUP($AC412&amp;"-"&amp;$F412,Bonuses!$B$1:$G$1006,5,FALSE)),"",IF(VLOOKUP($AC412&amp;"-"&amp;$F412,Bonuses!$B$1:$G$1006,5,FALSE)="","",VLOOKUP($AC412&amp;"-"&amp;$F412,Bonuses!$B$1:$G$1006,6,FALSE)&amp;" yrs, "&amp;VLOOKUP($AC412&amp;"-"&amp;$F412,Bonuses!$B$1:$G$1006,5,FALSE)))</f>
        <v/>
      </c>
    </row>
    <row r="413" spans="1:32" s="21" customFormat="1" x14ac:dyDescent="0.25">
      <c r="A413" s="21" t="s">
        <v>1856</v>
      </c>
      <c r="B413" s="21">
        <f t="shared" si="30"/>
        <v>1</v>
      </c>
      <c r="C413" s="21" t="str">
        <f t="shared" si="31"/>
        <v>B</v>
      </c>
      <c r="D413" s="17">
        <f>IF($C413="B",VLOOKUP($A413,Bat!$A$4:$BF$2320,D$1,FALSE),VLOOKUP($A413,Pit!$A$4:$BA$1686,D$2,FALSE))</f>
        <v>14508</v>
      </c>
      <c r="E413" s="16" t="str">
        <f>IF($C413="B",VLOOKUP($A413,Bat!$A$4:$BF$2320,E$1,FALSE),VLOOKUP($A413,Pit!$A$4:$BA$1686,E$2,FALSE))</f>
        <v>2B</v>
      </c>
      <c r="F413" s="16" t="str">
        <f>IF($C413="B",VLOOKUP($A413,Bat!$A$4:$BF$2320,F$1,FALSE),VLOOKUP($A413,Pit!$A$4:$BA$1686,F$2,FALSE))</f>
        <v>Aaron</v>
      </c>
      <c r="G413" s="16" t="str">
        <f>IF($C413="B",VLOOKUP($A413,Bat!$A$4:$BF$2320,G$1,FALSE),VLOOKUP($A413,Pit!$A$4:$BA$1686,G$2,FALSE))</f>
        <v>Thompson</v>
      </c>
      <c r="H413" s="16">
        <f>IF($C413="B",VLOOKUP($A413,Bat!$A$4:$BF$2320,H$1,FALSE),VLOOKUP($A413,Pit!$A$4:$BA$1686,H$2,FALSE))</f>
        <v>21</v>
      </c>
      <c r="I413" s="16" t="str">
        <f>IF($C413="B",VLOOKUP($A413,Bat!$A$4:$BF$2320,I$1,FALSE),VLOOKUP($A413,Pit!$A$4:$BA$1686,I$2,FALSE))</f>
        <v>R</v>
      </c>
      <c r="J413" s="16" t="str">
        <f>IF($C413="B",VLOOKUP($A413,Bat!$A$4:$BF$2320,J$1,FALSE),VLOOKUP($A413,Pit!$A$4:$BA$1686,J$2,FALSE))</f>
        <v>R</v>
      </c>
      <c r="K413" s="16" t="str">
        <f>IF($C413="B",VLOOKUP($A413,Bat!$A$4:$BF$2320,K$1,FALSE),VLOOKUP($A413,Pit!$A$4:$BA$1686,K$2,FALSE))</f>
        <v>Normal</v>
      </c>
      <c r="L413" s="17" t="str">
        <f>IF($C413="B",VLOOKUP($A413,Bat!$A$4:$BF$2320,L$1,FALSE),VLOOKUP($A413,Pit!$A$4:$BA$1686,L$2,FALSE))</f>
        <v>Normal</v>
      </c>
      <c r="M413" s="16">
        <f>IF($C413="B",VLOOKUP($A413,Bat!$A$4:$BF$2320,M$1,FALSE),VLOOKUP($A413,Pit!$A$4:$BA$1686,M$2,FALSE))</f>
        <v>4</v>
      </c>
      <c r="N413" s="16">
        <f>IF($C413="B",VLOOKUP($A413,Bat!$A$4:$BF$2320,N$1,FALSE),VLOOKUP($A413,Pit!$A$4:$BA$1686,N$2,FALSE))</f>
        <v>4</v>
      </c>
      <c r="O413" s="16">
        <f>IF($C413="B",VLOOKUP($A413,Bat!$A$4:$BF$2320,O$1,FALSE),VLOOKUP($A413,Pit!$A$4:$BA$1686,O$2,FALSE))</f>
        <v>4</v>
      </c>
      <c r="P413" s="16">
        <f>IF($C413="B",VLOOKUP($A413,Bat!$A$4:$BF$2320,P$1,FALSE),VLOOKUP($A413,Pit!$A$4:$BA$1686,P$2,FALSE))</f>
        <v>5</v>
      </c>
      <c r="Q413" s="17">
        <f>IF($C413="B",VLOOKUP($A413,Bat!$A$4:$BF$2320,Q$1,FALSE),VLOOKUP($A413,Pit!$A$4:$BA$1686,Q$2,FALSE))</f>
        <v>4</v>
      </c>
      <c r="R413" s="18">
        <f>IF($C413="B",VLOOKUP($A413,Bat!$A$4:$BF$2320,R$1,FALSE),VLOOKUP($A413,Pit!$A$4:$BA$1686,R$2,FALSE))</f>
        <v>7.8642160922523079</v>
      </c>
      <c r="S413" s="19">
        <f>IF($C413="B",VLOOKUP($A413,Bat!$A$4:$BF$2320,S$1,FALSE),VLOOKUP($A413,Pit!$A$4:$BA$1686,S$2,FALSE))</f>
        <v>1.5359096989313672</v>
      </c>
      <c r="T413" s="20" t="str">
        <f>IF($C413="B",VLOOKUP($A413,Bat!$A$4:$BF$2320,T$1,FALSE),VLOOKUP($A413,Pit!$A$4:$BA$1686,T$2,FALSE))</f>
        <v>$190k</v>
      </c>
      <c r="U413" s="17" t="str">
        <f>VLOOKUP(IF($C413="B",VLOOKUP($A413,Bat!$A$4:$AU$2320,U$1,FALSE),VLOOKUP($A413,Pit!$A$4:$BE$1686,U$2,FALSE)),COND!$A$35:$B$41,2,FALSE)</f>
        <v>??</v>
      </c>
      <c r="V413" s="21">
        <f>IF($C413="B",VLOOKUP($A413,Bat!$A$4:$AT$2284,46,FALSE),VLOOKUP($A413,Pit!$A$4:$BD$1664,56,FALSE))</f>
        <v>73</v>
      </c>
      <c r="W413" s="16">
        <f t="shared" si="32"/>
        <v>999</v>
      </c>
      <c r="X413" s="16"/>
      <c r="Y413" s="22">
        <f t="shared" si="33"/>
        <v>173</v>
      </c>
      <c r="Z413" s="16" t="str">
        <f>IFERROR(VLOOKUP($D413,Results37!$F$3:$L$1396,Z$1,FALSE),"")</f>
        <v/>
      </c>
      <c r="AA413" s="47" t="str">
        <f>IF(ISERROR(VLOOKUP(D413,Results37!$F$3:$O$399,AA$1,FALSE)),"",IF(VLOOKUP(D413,Results37!$F$3:$O$399,AA$1+1,FALSE)=1,"S"&amp;VLOOKUP(D413,Results37!$F$3:$O$399,AA$1,FALSE),VLOOKUP(D413,Results37!$F$3:$O$399,AA$1,FALSE)))</f>
        <v/>
      </c>
      <c r="AB413" s="16" t="str">
        <f>IFERROR(VLOOKUP($D413,Results37!$F$3:$L$1396,AB$1,FALSE),"")</f>
        <v/>
      </c>
      <c r="AC413" s="16" t="str">
        <f>IFERROR(VLOOKUP($D413,Results37!$F$3:$L$1396,AC$1,FALSE),"")</f>
        <v/>
      </c>
      <c r="AD413" s="16" t="str">
        <f t="shared" si="34"/>
        <v/>
      </c>
      <c r="AE413" s="20" t="str">
        <f>IF(ISERROR(VLOOKUP($AC413&amp;"-"&amp;$F413&amp;" "&amp;G413,Bonuses!$B$1:$G$1006,4,FALSE)),"",INT(VLOOKUP($AC413&amp;"-"&amp;$F413&amp;" "&amp;$G413,Bonuses!$B$1:$G$1006,4,FALSE)))</f>
        <v/>
      </c>
      <c r="AF413" s="16" t="str">
        <f>IF(ISERROR(VLOOKUP($AC413&amp;"-"&amp;$F413,Bonuses!$B$1:$G$1006,5,FALSE)),"",IF(VLOOKUP($AC413&amp;"-"&amp;$F413,Bonuses!$B$1:$G$1006,5,FALSE)="","",VLOOKUP($AC413&amp;"-"&amp;$F413,Bonuses!$B$1:$G$1006,6,FALSE)&amp;" yrs, "&amp;VLOOKUP($AC413&amp;"-"&amp;$F413,Bonuses!$B$1:$G$1006,5,FALSE)))</f>
        <v/>
      </c>
    </row>
    <row r="414" spans="1:32" s="21" customFormat="1" x14ac:dyDescent="0.25">
      <c r="A414" s="21" t="s">
        <v>1792</v>
      </c>
      <c r="B414" s="21">
        <f t="shared" si="30"/>
        <v>1</v>
      </c>
      <c r="C414" s="21" t="str">
        <f t="shared" si="31"/>
        <v>B</v>
      </c>
      <c r="D414" s="17">
        <f>IF($C414="B",VLOOKUP($A414,Bat!$A$4:$BF$2320,D$1,FALSE),VLOOKUP($A414,Pit!$A$4:$BA$1686,D$2,FALSE))</f>
        <v>9067</v>
      </c>
      <c r="E414" s="16" t="str">
        <f>IF($C414="B",VLOOKUP($A414,Bat!$A$4:$BF$2320,E$1,FALSE),VLOOKUP($A414,Pit!$A$4:$BA$1686,E$2,FALSE))</f>
        <v>1B</v>
      </c>
      <c r="F414" s="16" t="str">
        <f>IF($C414="B",VLOOKUP($A414,Bat!$A$4:$BF$2320,F$1,FALSE),VLOOKUP($A414,Pit!$A$4:$BA$1686,F$2,FALSE))</f>
        <v>Joe</v>
      </c>
      <c r="G414" s="16" t="str">
        <f>IF($C414="B",VLOOKUP($A414,Bat!$A$4:$BF$2320,G$1,FALSE),VLOOKUP($A414,Pit!$A$4:$BA$1686,G$2,FALSE))</f>
        <v>Taylor</v>
      </c>
      <c r="H414" s="16">
        <f>IF($C414="B",VLOOKUP($A414,Bat!$A$4:$BF$2320,H$1,FALSE),VLOOKUP($A414,Pit!$A$4:$BA$1686,H$2,FALSE))</f>
        <v>21</v>
      </c>
      <c r="I414" s="16" t="str">
        <f>IF($C414="B",VLOOKUP($A414,Bat!$A$4:$BF$2320,I$1,FALSE),VLOOKUP($A414,Pit!$A$4:$BA$1686,I$2,FALSE))</f>
        <v>R</v>
      </c>
      <c r="J414" s="16" t="str">
        <f>IF($C414="B",VLOOKUP($A414,Bat!$A$4:$BF$2320,J$1,FALSE),VLOOKUP($A414,Pit!$A$4:$BA$1686,J$2,FALSE))</f>
        <v>L</v>
      </c>
      <c r="K414" s="16" t="str">
        <f>IF($C414="B",VLOOKUP($A414,Bat!$A$4:$BF$2320,K$1,FALSE),VLOOKUP($A414,Pit!$A$4:$BA$1686,K$2,FALSE))</f>
        <v>Normal</v>
      </c>
      <c r="L414" s="17" t="str">
        <f>IF($C414="B",VLOOKUP($A414,Bat!$A$4:$BF$2320,L$1,FALSE),VLOOKUP($A414,Pit!$A$4:$BA$1686,L$2,FALSE))</f>
        <v>Normal</v>
      </c>
      <c r="M414" s="16">
        <f>IF($C414="B",VLOOKUP($A414,Bat!$A$4:$BF$2320,M$1,FALSE),VLOOKUP($A414,Pit!$A$4:$BA$1686,M$2,FALSE))</f>
        <v>6</v>
      </c>
      <c r="N414" s="16">
        <f>IF($C414="B",VLOOKUP($A414,Bat!$A$4:$BF$2320,N$1,FALSE),VLOOKUP($A414,Pit!$A$4:$BA$1686,N$2,FALSE))</f>
        <v>3</v>
      </c>
      <c r="O414" s="16">
        <f>IF($C414="B",VLOOKUP($A414,Bat!$A$4:$BF$2320,O$1,FALSE),VLOOKUP($A414,Pit!$A$4:$BA$1686,O$2,FALSE))</f>
        <v>2</v>
      </c>
      <c r="P414" s="16">
        <f>IF($C414="B",VLOOKUP($A414,Bat!$A$4:$BF$2320,P$1,FALSE),VLOOKUP($A414,Pit!$A$4:$BA$1686,P$2,FALSE))</f>
        <v>1</v>
      </c>
      <c r="Q414" s="17">
        <f>IF($C414="B",VLOOKUP($A414,Bat!$A$4:$BF$2320,Q$1,FALSE),VLOOKUP($A414,Pit!$A$4:$BA$1686,Q$2,FALSE))</f>
        <v>4</v>
      </c>
      <c r="R414" s="18">
        <f>IF($C414="B",VLOOKUP($A414,Bat!$A$4:$BF$2320,R$1,FALSE),VLOOKUP($A414,Pit!$A$4:$BA$1686,R$2,FALSE))</f>
        <v>7.8543358887073831</v>
      </c>
      <c r="S414" s="19">
        <f>IF($C414="B",VLOOKUP($A414,Bat!$A$4:$BF$2320,S$1,FALSE),VLOOKUP($A414,Pit!$A$4:$BA$1686,S$2,FALSE))</f>
        <v>1.5345010148495601</v>
      </c>
      <c r="T414" s="20" t="str">
        <f>IF($C414="B",VLOOKUP($A414,Bat!$A$4:$BF$2320,T$1,FALSE),VLOOKUP($A414,Pit!$A$4:$BA$1686,T$2,FALSE))</f>
        <v>$190k</v>
      </c>
      <c r="U414" s="17" t="str">
        <f>VLOOKUP(IF($C414="B",VLOOKUP($A414,Bat!$A$4:$AU$2320,U$1,FALSE),VLOOKUP($A414,Pit!$A$4:$BE$1686,U$2,FALSE)),COND!$A$35:$B$41,2,FALSE)</f>
        <v>??</v>
      </c>
      <c r="V414" s="21">
        <f>IF($C414="B",VLOOKUP($A414,Bat!$A$4:$AT$2284,46,FALSE),VLOOKUP($A414,Pit!$A$4:$BD$1664,56,FALSE))</f>
        <v>74</v>
      </c>
      <c r="W414" s="16">
        <f t="shared" si="32"/>
        <v>999</v>
      </c>
      <c r="X414" s="16"/>
      <c r="Y414" s="22">
        <f t="shared" si="33"/>
        <v>174</v>
      </c>
      <c r="Z414" s="16" t="str">
        <f>IFERROR(VLOOKUP($D414,Results37!$F$3:$L$1396,Z$1,FALSE),"")</f>
        <v/>
      </c>
      <c r="AA414" s="47" t="str">
        <f>IF(ISERROR(VLOOKUP(D414,Results37!$F$3:$O$399,AA$1,FALSE)),"",IF(VLOOKUP(D414,Results37!$F$3:$O$399,AA$1+1,FALSE)=1,"S"&amp;VLOOKUP(D414,Results37!$F$3:$O$399,AA$1,FALSE),VLOOKUP(D414,Results37!$F$3:$O$399,AA$1,FALSE)))</f>
        <v/>
      </c>
      <c r="AB414" s="16" t="str">
        <f>IFERROR(VLOOKUP($D414,Results37!$F$3:$L$1396,AB$1,FALSE),"")</f>
        <v/>
      </c>
      <c r="AC414" s="16" t="str">
        <f>IFERROR(VLOOKUP($D414,Results37!$F$3:$L$1396,AC$1,FALSE),"")</f>
        <v/>
      </c>
      <c r="AD414" s="16" t="str">
        <f t="shared" si="34"/>
        <v/>
      </c>
      <c r="AE414" s="20" t="str">
        <f>IF(ISERROR(VLOOKUP($AC414&amp;"-"&amp;$F414&amp;" "&amp;G414,Bonuses!$B$1:$G$1006,4,FALSE)),"",INT(VLOOKUP($AC414&amp;"-"&amp;$F414&amp;" "&amp;$G414,Bonuses!$B$1:$G$1006,4,FALSE)))</f>
        <v/>
      </c>
      <c r="AF414" s="16" t="str">
        <f>IF(ISERROR(VLOOKUP($AC414&amp;"-"&amp;$F414,Bonuses!$B$1:$G$1006,5,FALSE)),"",IF(VLOOKUP($AC414&amp;"-"&amp;$F414,Bonuses!$B$1:$G$1006,5,FALSE)="","",VLOOKUP($AC414&amp;"-"&amp;$F414,Bonuses!$B$1:$G$1006,6,FALSE)&amp;" yrs, "&amp;VLOOKUP($AC414&amp;"-"&amp;$F414,Bonuses!$B$1:$G$1006,5,FALSE)))</f>
        <v/>
      </c>
    </row>
    <row r="415" spans="1:32" s="21" customFormat="1" x14ac:dyDescent="0.25">
      <c r="A415" s="21" t="s">
        <v>2942</v>
      </c>
      <c r="B415" s="21">
        <f t="shared" si="30"/>
        <v>1</v>
      </c>
      <c r="C415" s="21" t="str">
        <f t="shared" si="31"/>
        <v>P</v>
      </c>
      <c r="D415" s="17">
        <f>IF($C415="B",VLOOKUP($A415,Bat!$A$4:$BF$2320,D$1,FALSE),VLOOKUP($A415,Pit!$A$4:$BA$1686,D$2,FALSE))</f>
        <v>6058</v>
      </c>
      <c r="E415" s="16" t="str">
        <f>IF($C415="B",VLOOKUP($A415,Bat!$A$4:$BF$2320,E$1,FALSE),VLOOKUP($A415,Pit!$A$4:$BA$1686,E$2,FALSE))</f>
        <v>RP</v>
      </c>
      <c r="F415" s="16" t="str">
        <f>IF($C415="B",VLOOKUP($A415,Bat!$A$4:$BF$2320,F$1,FALSE),VLOOKUP($A415,Pit!$A$4:$BA$1686,F$2,FALSE))</f>
        <v>Fred</v>
      </c>
      <c r="G415" s="16" t="str">
        <f>IF($C415="B",VLOOKUP($A415,Bat!$A$4:$BF$2320,G$1,FALSE),VLOOKUP($A415,Pit!$A$4:$BA$1686,G$2,FALSE))</f>
        <v>Sawyer</v>
      </c>
      <c r="H415" s="16">
        <f>IF($C415="B",VLOOKUP($A415,Bat!$A$4:$BF$2320,H$1,FALSE),VLOOKUP($A415,Pit!$A$4:$BA$1686,H$2,FALSE))</f>
        <v>21</v>
      </c>
      <c r="I415" s="16" t="str">
        <f>IF($C415="B",VLOOKUP($A415,Bat!$A$4:$BF$2320,I$1,FALSE),VLOOKUP($A415,Pit!$A$4:$BA$1686,I$2,FALSE))</f>
        <v>R</v>
      </c>
      <c r="J415" s="16" t="str">
        <f>IF($C415="B",VLOOKUP($A415,Bat!$A$4:$BF$2320,J$1,FALSE),VLOOKUP($A415,Pit!$A$4:$BA$1686,J$2,FALSE))</f>
        <v>L</v>
      </c>
      <c r="K415" s="16" t="str">
        <f>IF($C415="B",VLOOKUP($A415,Bat!$A$4:$BF$2320,K$1,FALSE),VLOOKUP($A415,Pit!$A$4:$BA$1686,K$2,FALSE))</f>
        <v>Low</v>
      </c>
      <c r="L415" s="17" t="str">
        <f>IF($C415="B",VLOOKUP($A415,Bat!$A$4:$BF$2320,L$1,FALSE),VLOOKUP($A415,Pit!$A$4:$BA$1686,L$2,FALSE))</f>
        <v>Low</v>
      </c>
      <c r="M415" s="16">
        <f>IF($C415="B",VLOOKUP($A415,Bat!$A$4:$BF$2320,M$1,FALSE),VLOOKUP($A415,Pit!$A$4:$BA$1686,M$2,FALSE))</f>
        <v>5</v>
      </c>
      <c r="N415" s="16">
        <f>IF($C415="B",VLOOKUP($A415,Bat!$A$4:$BF$2320,N$1,FALSE),VLOOKUP($A415,Pit!$A$4:$BA$1686,N$2,FALSE))</f>
        <v>2</v>
      </c>
      <c r="O415" s="16">
        <f>IF($C415="B",VLOOKUP($A415,Bat!$A$4:$BF$2320,O$1,FALSE),VLOOKUP($A415,Pit!$A$4:$BA$1686,O$2,FALSE))</f>
        <v>5</v>
      </c>
      <c r="P415" s="16" t="str">
        <f>IF($C415="B",VLOOKUP($A415,Bat!$A$4:$BF$2320,P$1,FALSE),VLOOKUP($A415,Pit!$A$4:$BA$1686,P$2,FALSE))</f>
        <v>92-94 Mph</v>
      </c>
      <c r="Q415" s="17">
        <f>IF($C415="B",VLOOKUP($A415,Bat!$A$4:$BF$2320,Q$1,FALSE),VLOOKUP($A415,Pit!$A$4:$BA$1686,Q$2,FALSE))</f>
        <v>5</v>
      </c>
      <c r="R415" s="18">
        <f>IF($C415="B",VLOOKUP($A415,Bat!$A$4:$BF$2320,R$1,FALSE),VLOOKUP($A415,Pit!$A$4:$BA$1686,R$2,FALSE))</f>
        <v>28.100015116465002</v>
      </c>
      <c r="S415" s="19">
        <f>IF($C415="B",VLOOKUP($A415,Bat!$A$4:$BF$2320,S$1,FALSE),VLOOKUP($A415,Pit!$A$4:$BA$1686,S$2,FALSE))</f>
        <v>1.4110340805897779</v>
      </c>
      <c r="T415" s="20" t="str">
        <f>IF($C415="B",VLOOKUP($A415,Bat!$A$4:$BF$2320,T$1,FALSE),VLOOKUP($A415,Pit!$A$4:$BA$1686,T$2,FALSE))</f>
        <v>$170k</v>
      </c>
      <c r="U415" s="17" t="str">
        <f>VLOOKUP(IF($C415="B",VLOOKUP($A415,Bat!$A$4:$AU$2320,U$1,FALSE),VLOOKUP($A415,Pit!$A$4:$BE$1686,U$2,FALSE)),COND!$A$35:$B$41,2,FALSE)</f>
        <v>??</v>
      </c>
      <c r="V415" s="21">
        <f>IF($C415="B",VLOOKUP($A415,Bat!$A$4:$AT$2284,46,FALSE),VLOOKUP($A415,Pit!$A$4:$BD$1664,56,FALSE))</f>
        <v>75</v>
      </c>
      <c r="W415" s="16">
        <f t="shared" si="32"/>
        <v>999</v>
      </c>
      <c r="X415" s="16"/>
      <c r="Y415" s="22">
        <f t="shared" si="33"/>
        <v>200</v>
      </c>
      <c r="Z415" s="16" t="str">
        <f>IFERROR(VLOOKUP($D415,Results37!$F$3:$L$1396,Z$1,FALSE),"")</f>
        <v/>
      </c>
      <c r="AA415" s="47" t="str">
        <f>IF(ISERROR(VLOOKUP(D415,Results37!$F$3:$O$399,AA$1,FALSE)),"",IF(VLOOKUP(D415,Results37!$F$3:$O$399,AA$1+1,FALSE)=1,"S"&amp;VLOOKUP(D415,Results37!$F$3:$O$399,AA$1,FALSE),VLOOKUP(D415,Results37!$F$3:$O$399,AA$1,FALSE)))</f>
        <v/>
      </c>
      <c r="AB415" s="16" t="str">
        <f>IFERROR(VLOOKUP($D415,Results37!$F$3:$L$1396,AB$1,FALSE),"")</f>
        <v/>
      </c>
      <c r="AC415" s="16" t="str">
        <f>IFERROR(VLOOKUP($D415,Results37!$F$3:$L$1396,AC$1,FALSE),"")</f>
        <v/>
      </c>
      <c r="AD415" s="16" t="str">
        <f t="shared" si="34"/>
        <v/>
      </c>
      <c r="AE415" s="20" t="str">
        <f>IF(ISERROR(VLOOKUP($AC415&amp;"-"&amp;$F415&amp;" "&amp;G415,Bonuses!$B$1:$G$1006,4,FALSE)),"",INT(VLOOKUP($AC415&amp;"-"&amp;$F415&amp;" "&amp;$G415,Bonuses!$B$1:$G$1006,4,FALSE)))</f>
        <v/>
      </c>
      <c r="AF415" s="16" t="str">
        <f>IF(ISERROR(VLOOKUP($AC415&amp;"-"&amp;$F415,Bonuses!$B$1:$G$1006,5,FALSE)),"",IF(VLOOKUP($AC415&amp;"-"&amp;$F415,Bonuses!$B$1:$G$1006,5,FALSE)="","",VLOOKUP($AC415&amp;"-"&amp;$F415,Bonuses!$B$1:$G$1006,6,FALSE)&amp;" yrs, "&amp;VLOOKUP($AC415&amp;"-"&amp;$F415,Bonuses!$B$1:$G$1006,5,FALSE)))</f>
        <v/>
      </c>
    </row>
    <row r="416" spans="1:32" s="21" customFormat="1" x14ac:dyDescent="0.25">
      <c r="A416" s="21" t="s">
        <v>3045</v>
      </c>
      <c r="B416" s="21">
        <f t="shared" si="30"/>
        <v>1</v>
      </c>
      <c r="C416" s="21" t="str">
        <f t="shared" si="31"/>
        <v>B</v>
      </c>
      <c r="D416" s="17">
        <f>IF($C416="B",VLOOKUP($A416,Bat!$A$4:$BF$2320,D$1,FALSE),VLOOKUP($A416,Pit!$A$4:$BA$1686,D$2,FALSE))</f>
        <v>14548</v>
      </c>
      <c r="E416" s="16" t="str">
        <f>IF($C416="B",VLOOKUP($A416,Bat!$A$4:$BF$2320,E$1,FALSE),VLOOKUP($A416,Pit!$A$4:$BA$1686,E$2,FALSE))</f>
        <v>2B</v>
      </c>
      <c r="F416" s="16" t="str">
        <f>IF($C416="B",VLOOKUP($A416,Bat!$A$4:$BF$2320,F$1,FALSE),VLOOKUP($A416,Pit!$A$4:$BA$1686,F$2,FALSE))</f>
        <v>Jorge</v>
      </c>
      <c r="G416" s="16" t="str">
        <f>IF($C416="B",VLOOKUP($A416,Bat!$A$4:$BF$2320,G$1,FALSE),VLOOKUP($A416,Pit!$A$4:$BA$1686,G$2,FALSE))</f>
        <v>Castillo</v>
      </c>
      <c r="H416" s="16">
        <f>IF($C416="B",VLOOKUP($A416,Bat!$A$4:$BF$2320,H$1,FALSE),VLOOKUP($A416,Pit!$A$4:$BA$1686,H$2,FALSE))</f>
        <v>21</v>
      </c>
      <c r="I416" s="16" t="str">
        <f>IF($C416="B",VLOOKUP($A416,Bat!$A$4:$BF$2320,I$1,FALSE),VLOOKUP($A416,Pit!$A$4:$BA$1686,I$2,FALSE))</f>
        <v>R</v>
      </c>
      <c r="J416" s="16" t="str">
        <f>IF($C416="B",VLOOKUP($A416,Bat!$A$4:$BF$2320,J$1,FALSE),VLOOKUP($A416,Pit!$A$4:$BA$1686,J$2,FALSE))</f>
        <v>R</v>
      </c>
      <c r="K416" s="16" t="str">
        <f>IF($C416="B",VLOOKUP($A416,Bat!$A$4:$BF$2320,K$1,FALSE),VLOOKUP($A416,Pit!$A$4:$BA$1686,K$2,FALSE))</f>
        <v>High</v>
      </c>
      <c r="L416" s="17" t="str">
        <f>IF($C416="B",VLOOKUP($A416,Bat!$A$4:$BF$2320,L$1,FALSE),VLOOKUP($A416,Pit!$A$4:$BA$1686,L$2,FALSE))</f>
        <v>Normal</v>
      </c>
      <c r="M416" s="16">
        <f>IF($C416="B",VLOOKUP($A416,Bat!$A$4:$BF$2320,M$1,FALSE),VLOOKUP($A416,Pit!$A$4:$BA$1686,M$2,FALSE))</f>
        <v>4</v>
      </c>
      <c r="N416" s="16">
        <f>IF($C416="B",VLOOKUP($A416,Bat!$A$4:$BF$2320,N$1,FALSE),VLOOKUP($A416,Pit!$A$4:$BA$1686,N$2,FALSE))</f>
        <v>3</v>
      </c>
      <c r="O416" s="16">
        <f>IF($C416="B",VLOOKUP($A416,Bat!$A$4:$BF$2320,O$1,FALSE),VLOOKUP($A416,Pit!$A$4:$BA$1686,O$2,FALSE))</f>
        <v>2</v>
      </c>
      <c r="P416" s="16">
        <f>IF($C416="B",VLOOKUP($A416,Bat!$A$4:$BF$2320,P$1,FALSE),VLOOKUP($A416,Pit!$A$4:$BA$1686,P$2,FALSE))</f>
        <v>6</v>
      </c>
      <c r="Q416" s="17">
        <f>IF($C416="B",VLOOKUP($A416,Bat!$A$4:$BF$2320,Q$1,FALSE),VLOOKUP($A416,Pit!$A$4:$BA$1686,Q$2,FALSE))</f>
        <v>4</v>
      </c>
      <c r="R416" s="18">
        <f>IF($C416="B",VLOOKUP($A416,Bat!$A$4:$BF$2320,R$1,FALSE),VLOOKUP($A416,Pit!$A$4:$BA$1686,R$2,FALSE))</f>
        <v>7.2052045810175773</v>
      </c>
      <c r="S416" s="19">
        <f>IF($C416="B",VLOOKUP($A416,Bat!$A$4:$BF$2320,S$1,FALSE),VLOOKUP($A416,Pit!$A$4:$BA$1686,S$2,FALSE))</f>
        <v>1.4419501948196443</v>
      </c>
      <c r="T416" s="20" t="str">
        <f>IF($C416="B",VLOOKUP($A416,Bat!$A$4:$BF$2320,T$1,FALSE),VLOOKUP($A416,Pit!$A$4:$BA$1686,T$2,FALSE))</f>
        <v>$1.9m</v>
      </c>
      <c r="U416" s="17" t="str">
        <f>VLOOKUP(IF($C416="B",VLOOKUP($A416,Bat!$A$4:$AU$2320,U$1,FALSE),VLOOKUP($A416,Pit!$A$4:$BE$1686,U$2,FALSE)),COND!$A$35:$B$41,2,FALSE)</f>
        <v>??</v>
      </c>
      <c r="V416" s="21">
        <f>IF($C416="B",VLOOKUP($A416,Bat!$A$4:$AT$2284,46,FALSE),VLOOKUP($A416,Pit!$A$4:$BD$1664,56,FALSE))</f>
        <v>76</v>
      </c>
      <c r="W416" s="16">
        <f t="shared" si="32"/>
        <v>999</v>
      </c>
      <c r="X416" s="16"/>
      <c r="Y416" s="22">
        <f t="shared" si="33"/>
        <v>192</v>
      </c>
      <c r="Z416" s="16" t="str">
        <f>IFERROR(VLOOKUP($D416,Results37!$F$3:$L$1396,Z$1,FALSE),"")</f>
        <v/>
      </c>
      <c r="AA416" s="47" t="str">
        <f>IF(ISERROR(VLOOKUP(D416,Results37!$F$3:$O$399,AA$1,FALSE)),"",IF(VLOOKUP(D416,Results37!$F$3:$O$399,AA$1+1,FALSE)=1,"S"&amp;VLOOKUP(D416,Results37!$F$3:$O$399,AA$1,FALSE),VLOOKUP(D416,Results37!$F$3:$O$399,AA$1,FALSE)))</f>
        <v/>
      </c>
      <c r="AB416" s="16" t="str">
        <f>IFERROR(VLOOKUP($D416,Results37!$F$3:$L$1396,AB$1,FALSE),"")</f>
        <v/>
      </c>
      <c r="AC416" s="16" t="str">
        <f>IFERROR(VLOOKUP($D416,Results37!$F$3:$L$1396,AC$1,FALSE),"")</f>
        <v/>
      </c>
      <c r="AD416" s="16" t="str">
        <f t="shared" si="34"/>
        <v/>
      </c>
      <c r="AE416" s="20" t="str">
        <f>IF(ISERROR(VLOOKUP($AC416&amp;"-"&amp;$F416&amp;" "&amp;G416,Bonuses!$B$1:$G$1006,4,FALSE)),"",INT(VLOOKUP($AC416&amp;"-"&amp;$F416&amp;" "&amp;$G416,Bonuses!$B$1:$G$1006,4,FALSE)))</f>
        <v/>
      </c>
      <c r="AF416" s="16" t="str">
        <f>IF(ISERROR(VLOOKUP($AC416&amp;"-"&amp;$F416,Bonuses!$B$1:$G$1006,5,FALSE)),"",IF(VLOOKUP($AC416&amp;"-"&amp;$F416,Bonuses!$B$1:$G$1006,5,FALSE)="","",VLOOKUP($AC416&amp;"-"&amp;$F416,Bonuses!$B$1:$G$1006,6,FALSE)&amp;" yrs, "&amp;VLOOKUP($AC416&amp;"-"&amp;$F416,Bonuses!$B$1:$G$1006,5,FALSE)))</f>
        <v/>
      </c>
    </row>
    <row r="417" spans="1:32" s="21" customFormat="1" x14ac:dyDescent="0.25">
      <c r="A417" s="21" t="s">
        <v>2934</v>
      </c>
      <c r="B417" s="21">
        <f t="shared" si="30"/>
        <v>1</v>
      </c>
      <c r="C417" s="21" t="str">
        <f t="shared" si="31"/>
        <v>P</v>
      </c>
      <c r="D417" s="17">
        <f>IF($C417="B",VLOOKUP($A417,Bat!$A$4:$BF$2320,D$1,FALSE),VLOOKUP($A417,Pit!$A$4:$BA$1686,D$2,FALSE))</f>
        <v>13436</v>
      </c>
      <c r="E417" s="16" t="str">
        <f>IF($C417="B",VLOOKUP($A417,Bat!$A$4:$BF$2320,E$1,FALSE),VLOOKUP($A417,Pit!$A$4:$BA$1686,E$2,FALSE))</f>
        <v>SP</v>
      </c>
      <c r="F417" s="16" t="str">
        <f>IF($C417="B",VLOOKUP($A417,Bat!$A$4:$BF$2320,F$1,FALSE),VLOOKUP($A417,Pit!$A$4:$BA$1686,F$2,FALSE))</f>
        <v>Logan</v>
      </c>
      <c r="G417" s="16" t="str">
        <f>IF($C417="B",VLOOKUP($A417,Bat!$A$4:$BF$2320,G$1,FALSE),VLOOKUP($A417,Pit!$A$4:$BA$1686,G$2,FALSE))</f>
        <v>Padgett</v>
      </c>
      <c r="H417" s="16">
        <f>IF($C417="B",VLOOKUP($A417,Bat!$A$4:$BF$2320,H$1,FALSE),VLOOKUP($A417,Pit!$A$4:$BA$1686,H$2,FALSE))</f>
        <v>22</v>
      </c>
      <c r="I417" s="16" t="str">
        <f>IF($C417="B",VLOOKUP($A417,Bat!$A$4:$BF$2320,I$1,FALSE),VLOOKUP($A417,Pit!$A$4:$BA$1686,I$2,FALSE))</f>
        <v>R</v>
      </c>
      <c r="J417" s="16" t="str">
        <f>IF($C417="B",VLOOKUP($A417,Bat!$A$4:$BF$2320,J$1,FALSE),VLOOKUP($A417,Pit!$A$4:$BA$1686,J$2,FALSE))</f>
        <v>R</v>
      </c>
      <c r="K417" s="16" t="str">
        <f>IF($C417="B",VLOOKUP($A417,Bat!$A$4:$BF$2320,K$1,FALSE),VLOOKUP($A417,Pit!$A$4:$BA$1686,K$2,FALSE))</f>
        <v>Normal</v>
      </c>
      <c r="L417" s="17" t="str">
        <f>IF($C417="B",VLOOKUP($A417,Bat!$A$4:$BF$2320,L$1,FALSE),VLOOKUP($A417,Pit!$A$4:$BA$1686,L$2,FALSE))</f>
        <v>Normal</v>
      </c>
      <c r="M417" s="16">
        <f>IF($C417="B",VLOOKUP($A417,Bat!$A$4:$BF$2320,M$1,FALSE),VLOOKUP($A417,Pit!$A$4:$BA$1686,M$2,FALSE))</f>
        <v>3</v>
      </c>
      <c r="N417" s="16">
        <f>IF($C417="B",VLOOKUP($A417,Bat!$A$4:$BF$2320,N$1,FALSE),VLOOKUP($A417,Pit!$A$4:$BA$1686,N$2,FALSE))</f>
        <v>4</v>
      </c>
      <c r="O417" s="16">
        <f>IF($C417="B",VLOOKUP($A417,Bat!$A$4:$BF$2320,O$1,FALSE),VLOOKUP($A417,Pit!$A$4:$BA$1686,O$2,FALSE))</f>
        <v>5</v>
      </c>
      <c r="P417" s="16" t="str">
        <f>IF($C417="B",VLOOKUP($A417,Bat!$A$4:$BF$2320,P$1,FALSE),VLOOKUP($A417,Pit!$A$4:$BA$1686,P$2,FALSE))</f>
        <v>93-95 Mph</v>
      </c>
      <c r="Q417" s="17">
        <f>IF($C417="B",VLOOKUP($A417,Bat!$A$4:$BF$2320,Q$1,FALSE),VLOOKUP($A417,Pit!$A$4:$BA$1686,Q$2,FALSE))</f>
        <v>5</v>
      </c>
      <c r="R417" s="18">
        <f>IF($C417="B",VLOOKUP($A417,Bat!$A$4:$BF$2320,R$1,FALSE),VLOOKUP($A417,Pit!$A$4:$BA$1686,R$2,FALSE))</f>
        <v>28.157093041902865</v>
      </c>
      <c r="S417" s="19">
        <f>IF($C417="B",VLOOKUP($A417,Bat!$A$4:$BF$2320,S$1,FALSE),VLOOKUP($A417,Pit!$A$4:$BA$1686,S$2,FALSE))</f>
        <v>1.4160483789173368</v>
      </c>
      <c r="T417" s="20" t="str">
        <f>IF($C417="B",VLOOKUP($A417,Bat!$A$4:$BF$2320,T$1,FALSE),VLOOKUP($A417,Pit!$A$4:$BA$1686,T$2,FALSE))</f>
        <v>$180k</v>
      </c>
      <c r="U417" s="17" t="str">
        <f>VLOOKUP(IF($C417="B",VLOOKUP($A417,Bat!$A$4:$AU$2320,U$1,FALSE),VLOOKUP($A417,Pit!$A$4:$BE$1686,U$2,FALSE)),COND!$A$35:$B$41,2,FALSE)</f>
        <v>??</v>
      </c>
      <c r="V417" s="21">
        <f>IF($C417="B",VLOOKUP($A417,Bat!$A$4:$AT$2284,46,FALSE),VLOOKUP($A417,Pit!$A$4:$BD$1664,56,FALSE))</f>
        <v>76</v>
      </c>
      <c r="W417" s="16">
        <f t="shared" si="32"/>
        <v>999</v>
      </c>
      <c r="X417" s="16"/>
      <c r="Y417" s="22">
        <f t="shared" si="33"/>
        <v>199</v>
      </c>
      <c r="Z417" s="16" t="str">
        <f>IFERROR(VLOOKUP($D417,Results37!$F$3:$L$1396,Z$1,FALSE),"")</f>
        <v/>
      </c>
      <c r="AA417" s="47" t="str">
        <f>IF(ISERROR(VLOOKUP(D417,Results37!$F$3:$O$399,AA$1,FALSE)),"",IF(VLOOKUP(D417,Results37!$F$3:$O$399,AA$1+1,FALSE)=1,"S"&amp;VLOOKUP(D417,Results37!$F$3:$O$399,AA$1,FALSE),VLOOKUP(D417,Results37!$F$3:$O$399,AA$1,FALSE)))</f>
        <v/>
      </c>
      <c r="AB417" s="16" t="str">
        <f>IFERROR(VLOOKUP($D417,Results37!$F$3:$L$1396,AB$1,FALSE),"")</f>
        <v/>
      </c>
      <c r="AC417" s="16" t="str">
        <f>IFERROR(VLOOKUP($D417,Results37!$F$3:$L$1396,AC$1,FALSE),"")</f>
        <v/>
      </c>
      <c r="AD417" s="16" t="str">
        <f t="shared" si="34"/>
        <v/>
      </c>
      <c r="AE417" s="20" t="str">
        <f>IF(ISERROR(VLOOKUP($AC417&amp;"-"&amp;$F417&amp;" "&amp;G417,Bonuses!$B$1:$G$1006,4,FALSE)),"",INT(VLOOKUP($AC417&amp;"-"&amp;$F417&amp;" "&amp;$G417,Bonuses!$B$1:$G$1006,4,FALSE)))</f>
        <v/>
      </c>
      <c r="AF417" s="16" t="str">
        <f>IF(ISERROR(VLOOKUP($AC417&amp;"-"&amp;$F417,Bonuses!$B$1:$G$1006,5,FALSE)),"",IF(VLOOKUP($AC417&amp;"-"&amp;$F417,Bonuses!$B$1:$G$1006,5,FALSE)="","",VLOOKUP($AC417&amp;"-"&amp;$F417,Bonuses!$B$1:$G$1006,6,FALSE)&amp;" yrs, "&amp;VLOOKUP($AC417&amp;"-"&amp;$F417,Bonuses!$B$1:$G$1006,5,FALSE)))</f>
        <v/>
      </c>
    </row>
    <row r="418" spans="1:32" s="21" customFormat="1" x14ac:dyDescent="0.25">
      <c r="A418" s="21" t="s">
        <v>2334</v>
      </c>
      <c r="B418" s="21">
        <f t="shared" si="30"/>
        <v>1</v>
      </c>
      <c r="C418" s="21" t="str">
        <f t="shared" si="31"/>
        <v>P</v>
      </c>
      <c r="D418" s="17">
        <f>IF($C418="B",VLOOKUP($A418,Bat!$A$4:$BF$2320,D$1,FALSE),VLOOKUP($A418,Pit!$A$4:$BA$1686,D$2,FALSE))</f>
        <v>5962</v>
      </c>
      <c r="E418" s="16" t="str">
        <f>IF($C418="B",VLOOKUP($A418,Bat!$A$4:$BF$2320,E$1,FALSE),VLOOKUP($A418,Pit!$A$4:$BA$1686,E$2,FALSE))</f>
        <v>RP</v>
      </c>
      <c r="F418" s="16" t="str">
        <f>IF($C418="B",VLOOKUP($A418,Bat!$A$4:$BF$2320,F$1,FALSE),VLOOKUP($A418,Pit!$A$4:$BA$1686,F$2,FALSE))</f>
        <v>Gilberto</v>
      </c>
      <c r="G418" s="16" t="str">
        <f>IF($C418="B",VLOOKUP($A418,Bat!$A$4:$BF$2320,G$1,FALSE),VLOOKUP($A418,Pit!$A$4:$BA$1686,G$2,FALSE))</f>
        <v>Serrano</v>
      </c>
      <c r="H418" s="16">
        <f>IF($C418="B",VLOOKUP($A418,Bat!$A$4:$BF$2320,H$1,FALSE),VLOOKUP($A418,Pit!$A$4:$BA$1686,H$2,FALSE))</f>
        <v>22</v>
      </c>
      <c r="I418" s="16" t="str">
        <f>IF($C418="B",VLOOKUP($A418,Bat!$A$4:$BF$2320,I$1,FALSE),VLOOKUP($A418,Pit!$A$4:$BA$1686,I$2,FALSE))</f>
        <v>R</v>
      </c>
      <c r="J418" s="16" t="str">
        <f>IF($C418="B",VLOOKUP($A418,Bat!$A$4:$BF$2320,J$1,FALSE),VLOOKUP($A418,Pit!$A$4:$BA$1686,J$2,FALSE))</f>
        <v>R</v>
      </c>
      <c r="K418" s="16" t="str">
        <f>IF($C418="B",VLOOKUP($A418,Bat!$A$4:$BF$2320,K$1,FALSE),VLOOKUP($A418,Pit!$A$4:$BA$1686,K$2,FALSE))</f>
        <v>Normal</v>
      </c>
      <c r="L418" s="17" t="str">
        <f>IF($C418="B",VLOOKUP($A418,Bat!$A$4:$BF$2320,L$1,FALSE),VLOOKUP($A418,Pit!$A$4:$BA$1686,L$2,FALSE))</f>
        <v>Normal</v>
      </c>
      <c r="M418" s="16">
        <f>IF($C418="B",VLOOKUP($A418,Bat!$A$4:$BF$2320,M$1,FALSE),VLOOKUP($A418,Pit!$A$4:$BA$1686,M$2,FALSE))</f>
        <v>5</v>
      </c>
      <c r="N418" s="16">
        <f>IF($C418="B",VLOOKUP($A418,Bat!$A$4:$BF$2320,N$1,FALSE),VLOOKUP($A418,Pit!$A$4:$BA$1686,N$2,FALSE))</f>
        <v>3</v>
      </c>
      <c r="O418" s="16">
        <f>IF($C418="B",VLOOKUP($A418,Bat!$A$4:$BF$2320,O$1,FALSE),VLOOKUP($A418,Pit!$A$4:$BA$1686,O$2,FALSE))</f>
        <v>5</v>
      </c>
      <c r="P418" s="16" t="str">
        <f>IF($C418="B",VLOOKUP($A418,Bat!$A$4:$BF$2320,P$1,FALSE),VLOOKUP($A418,Pit!$A$4:$BA$1686,P$2,FALSE))</f>
        <v>88-90 Mph</v>
      </c>
      <c r="Q418" s="17">
        <f>IF($C418="B",VLOOKUP($A418,Bat!$A$4:$BF$2320,Q$1,FALSE),VLOOKUP($A418,Pit!$A$4:$BA$1686,Q$2,FALSE))</f>
        <v>7</v>
      </c>
      <c r="R418" s="18">
        <f>IF($C418="B",VLOOKUP($A418,Bat!$A$4:$BF$2320,R$1,FALSE),VLOOKUP($A418,Pit!$A$4:$BA$1686,R$2,FALSE))</f>
        <v>30.735096183150564</v>
      </c>
      <c r="S418" s="19">
        <f>IF($C418="B",VLOOKUP($A418,Bat!$A$4:$BF$2320,S$1,FALSE),VLOOKUP($A418,Pit!$A$4:$BA$1686,S$2,FALSE))</f>
        <v>1.6425260713077767</v>
      </c>
      <c r="T418" s="20" t="str">
        <f>IF($C418="B",VLOOKUP($A418,Bat!$A$4:$BF$2320,T$1,FALSE),VLOOKUP($A418,Pit!$A$4:$BA$1686,T$2,FALSE))</f>
        <v>$210k</v>
      </c>
      <c r="U418" s="17" t="str">
        <f>VLOOKUP(IF($C418="B",VLOOKUP($A418,Bat!$A$4:$AU$2320,U$1,FALSE),VLOOKUP($A418,Pit!$A$4:$BE$1686,U$2,FALSE)),COND!$A$35:$B$41,2,FALSE)</f>
        <v>??</v>
      </c>
      <c r="V418" s="21">
        <f>IF($C418="B",VLOOKUP($A418,Bat!$A$4:$AT$2284,46,FALSE),VLOOKUP($A418,Pit!$A$4:$BD$1664,56,FALSE))</f>
        <v>78</v>
      </c>
      <c r="W418" s="16">
        <f t="shared" si="32"/>
        <v>999</v>
      </c>
      <c r="X418" s="16"/>
      <c r="Y418" s="22">
        <f t="shared" si="33"/>
        <v>155</v>
      </c>
      <c r="Z418" s="16" t="str">
        <f>IFERROR(VLOOKUP($D418,Results37!$F$3:$L$1396,Z$1,FALSE),"")</f>
        <v/>
      </c>
      <c r="AA418" s="47" t="str">
        <f>IF(ISERROR(VLOOKUP(D418,Results37!$F$3:$O$399,AA$1,FALSE)),"",IF(VLOOKUP(D418,Results37!$F$3:$O$399,AA$1+1,FALSE)=1,"S"&amp;VLOOKUP(D418,Results37!$F$3:$O$399,AA$1,FALSE),VLOOKUP(D418,Results37!$F$3:$O$399,AA$1,FALSE)))</f>
        <v/>
      </c>
      <c r="AB418" s="16" t="str">
        <f>IFERROR(VLOOKUP($D418,Results37!$F$3:$L$1396,AB$1,FALSE),"")</f>
        <v/>
      </c>
      <c r="AC418" s="16" t="str">
        <f>IFERROR(VLOOKUP($D418,Results37!$F$3:$L$1396,AC$1,FALSE),"")</f>
        <v/>
      </c>
      <c r="AD418" s="16" t="str">
        <f t="shared" si="34"/>
        <v/>
      </c>
      <c r="AE418" s="20" t="str">
        <f>IF(ISERROR(VLOOKUP($AC418&amp;"-"&amp;$F418&amp;" "&amp;G418,Bonuses!$B$1:$G$1006,4,FALSE)),"",INT(VLOOKUP($AC418&amp;"-"&amp;$F418&amp;" "&amp;$G418,Bonuses!$B$1:$G$1006,4,FALSE)))</f>
        <v/>
      </c>
      <c r="AF418" s="16" t="str">
        <f>IF(ISERROR(VLOOKUP($AC418&amp;"-"&amp;$F418,Bonuses!$B$1:$G$1006,5,FALSE)),"",IF(VLOOKUP($AC418&amp;"-"&amp;$F418,Bonuses!$B$1:$G$1006,5,FALSE)="","",VLOOKUP($AC418&amp;"-"&amp;$F418,Bonuses!$B$1:$G$1006,6,FALSE)&amp;" yrs, "&amp;VLOOKUP($AC418&amp;"-"&amp;$F418,Bonuses!$B$1:$G$1006,5,FALSE)))</f>
        <v/>
      </c>
    </row>
    <row r="419" spans="1:32" s="21" customFormat="1" x14ac:dyDescent="0.25">
      <c r="A419" s="21" t="s">
        <v>1777</v>
      </c>
      <c r="B419" s="21">
        <f t="shared" si="30"/>
        <v>1</v>
      </c>
      <c r="C419" s="21" t="str">
        <f t="shared" si="31"/>
        <v>B</v>
      </c>
      <c r="D419" s="17">
        <f>IF($C419="B",VLOOKUP($A419,Bat!$A$4:$BF$2320,D$1,FALSE),VLOOKUP($A419,Pit!$A$4:$BA$1686,D$2,FALSE))</f>
        <v>13637</v>
      </c>
      <c r="E419" s="16" t="str">
        <f>IF($C419="B",VLOOKUP($A419,Bat!$A$4:$BF$2320,E$1,FALSE),VLOOKUP($A419,Pit!$A$4:$BA$1686,E$2,FALSE))</f>
        <v>1B</v>
      </c>
      <c r="F419" s="16" t="str">
        <f>IF($C419="B",VLOOKUP($A419,Bat!$A$4:$BF$2320,F$1,FALSE),VLOOKUP($A419,Pit!$A$4:$BA$1686,F$2,FALSE))</f>
        <v>Raúl</v>
      </c>
      <c r="G419" s="16" t="str">
        <f>IF($C419="B",VLOOKUP($A419,Bat!$A$4:$BF$2320,G$1,FALSE),VLOOKUP($A419,Pit!$A$4:$BA$1686,G$2,FALSE))</f>
        <v>Martínez</v>
      </c>
      <c r="H419" s="16">
        <f>IF($C419="B",VLOOKUP($A419,Bat!$A$4:$BF$2320,H$1,FALSE),VLOOKUP($A419,Pit!$A$4:$BA$1686,H$2,FALSE))</f>
        <v>22</v>
      </c>
      <c r="I419" s="16" t="str">
        <f>IF($C419="B",VLOOKUP($A419,Bat!$A$4:$BF$2320,I$1,FALSE),VLOOKUP($A419,Pit!$A$4:$BA$1686,I$2,FALSE))</f>
        <v>L</v>
      </c>
      <c r="J419" s="16" t="str">
        <f>IF($C419="B",VLOOKUP($A419,Bat!$A$4:$BF$2320,J$1,FALSE),VLOOKUP($A419,Pit!$A$4:$BA$1686,J$2,FALSE))</f>
        <v>L</v>
      </c>
      <c r="K419" s="16" t="str">
        <f>IF($C419="B",VLOOKUP($A419,Bat!$A$4:$BF$2320,K$1,FALSE),VLOOKUP($A419,Pit!$A$4:$BA$1686,K$2,FALSE))</f>
        <v>Normal</v>
      </c>
      <c r="L419" s="17" t="str">
        <f>IF($C419="B",VLOOKUP($A419,Bat!$A$4:$BF$2320,L$1,FALSE),VLOOKUP($A419,Pit!$A$4:$BA$1686,L$2,FALSE))</f>
        <v>Normal</v>
      </c>
      <c r="M419" s="16">
        <f>IF($C419="B",VLOOKUP($A419,Bat!$A$4:$BF$2320,M$1,FALSE),VLOOKUP($A419,Pit!$A$4:$BA$1686,M$2,FALSE))</f>
        <v>5</v>
      </c>
      <c r="N419" s="16">
        <f>IF($C419="B",VLOOKUP($A419,Bat!$A$4:$BF$2320,N$1,FALSE),VLOOKUP($A419,Pit!$A$4:$BA$1686,N$2,FALSE))</f>
        <v>3</v>
      </c>
      <c r="O419" s="16">
        <f>IF($C419="B",VLOOKUP($A419,Bat!$A$4:$BF$2320,O$1,FALSE),VLOOKUP($A419,Pit!$A$4:$BA$1686,O$2,FALSE))</f>
        <v>1</v>
      </c>
      <c r="P419" s="16">
        <f>IF($C419="B",VLOOKUP($A419,Bat!$A$4:$BF$2320,P$1,FALSE),VLOOKUP($A419,Pit!$A$4:$BA$1686,P$2,FALSE))</f>
        <v>6</v>
      </c>
      <c r="Q419" s="17">
        <f>IF($C419="B",VLOOKUP($A419,Bat!$A$4:$BF$2320,Q$1,FALSE),VLOOKUP($A419,Pit!$A$4:$BA$1686,Q$2,FALSE))</f>
        <v>5</v>
      </c>
      <c r="R419" s="18">
        <f>IF($C419="B",VLOOKUP($A419,Bat!$A$4:$BF$2320,R$1,FALSE),VLOOKUP($A419,Pit!$A$4:$BA$1686,R$2,FALSE))</f>
        <v>8.909530258590042</v>
      </c>
      <c r="S419" s="19">
        <f>IF($C419="B",VLOOKUP($A419,Bat!$A$4:$BF$2320,S$1,FALSE),VLOOKUP($A419,Pit!$A$4:$BA$1686,S$2,FALSE))</f>
        <v>1.6849468538757959</v>
      </c>
      <c r="T419" s="20" t="str">
        <f>IF($C419="B",VLOOKUP($A419,Bat!$A$4:$BF$2320,T$1,FALSE),VLOOKUP($A419,Pit!$A$4:$BA$1686,T$2,FALSE))</f>
        <v>$180k</v>
      </c>
      <c r="U419" s="17" t="str">
        <f>VLOOKUP(IF($C419="B",VLOOKUP($A419,Bat!$A$4:$AU$2320,U$1,FALSE),VLOOKUP($A419,Pit!$A$4:$BE$1686,U$2,FALSE)),COND!$A$35:$B$41,2,FALSE)</f>
        <v>??</v>
      </c>
      <c r="V419" s="21">
        <f>IF($C419="B",VLOOKUP($A419,Bat!$A$4:$AT$2284,46,FALSE),VLOOKUP($A419,Pit!$A$4:$BD$1664,56,FALSE))</f>
        <v>79</v>
      </c>
      <c r="W419" s="16">
        <f t="shared" si="32"/>
        <v>999</v>
      </c>
      <c r="X419" s="16"/>
      <c r="Y419" s="22">
        <f t="shared" si="33"/>
        <v>148</v>
      </c>
      <c r="Z419" s="16" t="str">
        <f>IFERROR(VLOOKUP($D419,Results37!$F$3:$L$1396,Z$1,FALSE),"")</f>
        <v/>
      </c>
      <c r="AA419" s="47" t="str">
        <f>IF(ISERROR(VLOOKUP(D419,Results37!$F$3:$O$399,AA$1,FALSE)),"",IF(VLOOKUP(D419,Results37!$F$3:$O$399,AA$1+1,FALSE)=1,"S"&amp;VLOOKUP(D419,Results37!$F$3:$O$399,AA$1,FALSE),VLOOKUP(D419,Results37!$F$3:$O$399,AA$1,FALSE)))</f>
        <v/>
      </c>
      <c r="AB419" s="16" t="str">
        <f>IFERROR(VLOOKUP($D419,Results37!$F$3:$L$1396,AB$1,FALSE),"")</f>
        <v/>
      </c>
      <c r="AC419" s="16" t="str">
        <f>IFERROR(VLOOKUP($D419,Results37!$F$3:$L$1396,AC$1,FALSE),"")</f>
        <v/>
      </c>
      <c r="AD419" s="16" t="str">
        <f t="shared" si="34"/>
        <v/>
      </c>
      <c r="AE419" s="20" t="str">
        <f>IF(ISERROR(VLOOKUP($AC419&amp;"-"&amp;$F419&amp;" "&amp;G419,Bonuses!$B$1:$G$1006,4,FALSE)),"",INT(VLOOKUP($AC419&amp;"-"&amp;$F419&amp;" "&amp;$G419,Bonuses!$B$1:$G$1006,4,FALSE)))</f>
        <v/>
      </c>
      <c r="AF419" s="16" t="str">
        <f>IF(ISERROR(VLOOKUP($AC419&amp;"-"&amp;$F419,Bonuses!$B$1:$G$1006,5,FALSE)),"",IF(VLOOKUP($AC419&amp;"-"&amp;$F419,Bonuses!$B$1:$G$1006,5,FALSE)="","",VLOOKUP($AC419&amp;"-"&amp;$F419,Bonuses!$B$1:$G$1006,6,FALSE)&amp;" yrs, "&amp;VLOOKUP($AC419&amp;"-"&amp;$F419,Bonuses!$B$1:$G$1006,5,FALSE)))</f>
        <v/>
      </c>
    </row>
    <row r="420" spans="1:32" s="21" customFormat="1" x14ac:dyDescent="0.25">
      <c r="A420" s="21" t="s">
        <v>2276</v>
      </c>
      <c r="B420" s="21">
        <f t="shared" si="30"/>
        <v>1</v>
      </c>
      <c r="C420" s="21" t="str">
        <f t="shared" si="31"/>
        <v>P</v>
      </c>
      <c r="D420" s="17">
        <f>IF($C420="B",VLOOKUP($A420,Bat!$A$4:$BF$2320,D$1,FALSE),VLOOKUP($A420,Pit!$A$4:$BA$1686,D$2,FALSE))</f>
        <v>10330</v>
      </c>
      <c r="E420" s="16" t="str">
        <f>IF($C420="B",VLOOKUP($A420,Bat!$A$4:$BF$2320,E$1,FALSE),VLOOKUP($A420,Pit!$A$4:$BA$1686,E$2,FALSE))</f>
        <v>RP</v>
      </c>
      <c r="F420" s="16" t="str">
        <f>IF($C420="B",VLOOKUP($A420,Bat!$A$4:$BF$2320,F$1,FALSE),VLOOKUP($A420,Pit!$A$4:$BA$1686,F$2,FALSE))</f>
        <v>Joe</v>
      </c>
      <c r="G420" s="16" t="str">
        <f>IF($C420="B",VLOOKUP($A420,Bat!$A$4:$BF$2320,G$1,FALSE),VLOOKUP($A420,Pit!$A$4:$BA$1686,G$2,FALSE))</f>
        <v>Murray</v>
      </c>
      <c r="H420" s="16">
        <f>IF($C420="B",VLOOKUP($A420,Bat!$A$4:$BF$2320,H$1,FALSE),VLOOKUP($A420,Pit!$A$4:$BA$1686,H$2,FALSE))</f>
        <v>22</v>
      </c>
      <c r="I420" s="16" t="str">
        <f>IF($C420="B",VLOOKUP($A420,Bat!$A$4:$BF$2320,I$1,FALSE),VLOOKUP($A420,Pit!$A$4:$BA$1686,I$2,FALSE))</f>
        <v>R</v>
      </c>
      <c r="J420" s="16" t="str">
        <f>IF($C420="B",VLOOKUP($A420,Bat!$A$4:$BF$2320,J$1,FALSE),VLOOKUP($A420,Pit!$A$4:$BA$1686,J$2,FALSE))</f>
        <v>R</v>
      </c>
      <c r="K420" s="16" t="str">
        <f>IF($C420="B",VLOOKUP($A420,Bat!$A$4:$BF$2320,K$1,FALSE),VLOOKUP($A420,Pit!$A$4:$BA$1686,K$2,FALSE))</f>
        <v>Normal</v>
      </c>
      <c r="L420" s="17" t="str">
        <f>IF($C420="B",VLOOKUP($A420,Bat!$A$4:$BF$2320,L$1,FALSE),VLOOKUP($A420,Pit!$A$4:$BA$1686,L$2,FALSE))</f>
        <v>Low</v>
      </c>
      <c r="M420" s="16">
        <f>IF($C420="B",VLOOKUP($A420,Bat!$A$4:$BF$2320,M$1,FALSE),VLOOKUP($A420,Pit!$A$4:$BA$1686,M$2,FALSE))</f>
        <v>6</v>
      </c>
      <c r="N420" s="16">
        <f>IF($C420="B",VLOOKUP($A420,Bat!$A$4:$BF$2320,N$1,FALSE),VLOOKUP($A420,Pit!$A$4:$BA$1686,N$2,FALSE))</f>
        <v>2</v>
      </c>
      <c r="O420" s="16">
        <f>IF($C420="B",VLOOKUP($A420,Bat!$A$4:$BF$2320,O$1,FALSE),VLOOKUP($A420,Pit!$A$4:$BA$1686,O$2,FALSE))</f>
        <v>5</v>
      </c>
      <c r="P420" s="16" t="str">
        <f>IF($C420="B",VLOOKUP($A420,Bat!$A$4:$BF$2320,P$1,FALSE),VLOOKUP($A420,Pit!$A$4:$BA$1686,P$2,FALSE))</f>
        <v>92-94 Mph</v>
      </c>
      <c r="Q420" s="17">
        <f>IF($C420="B",VLOOKUP($A420,Bat!$A$4:$BF$2320,Q$1,FALSE),VLOOKUP($A420,Pit!$A$4:$BA$1686,Q$2,FALSE))</f>
        <v>4</v>
      </c>
      <c r="R420" s="18">
        <f>IF($C420="B",VLOOKUP($A420,Bat!$A$4:$BF$2320,R$1,FALSE),VLOOKUP($A420,Pit!$A$4:$BA$1686,R$2,FALSE))</f>
        <v>30.26538325303131</v>
      </c>
      <c r="S420" s="19">
        <f>IF($C420="B",VLOOKUP($A420,Bat!$A$4:$BF$2320,S$1,FALSE),VLOOKUP($A420,Pit!$A$4:$BA$1686,S$2,FALSE))</f>
        <v>1.601261769182887</v>
      </c>
      <c r="T420" s="20" t="str">
        <f>IF($C420="B",VLOOKUP($A420,Bat!$A$4:$BF$2320,T$1,FALSE),VLOOKUP($A420,Pit!$A$4:$BA$1686,T$2,FALSE))</f>
        <v>$210k</v>
      </c>
      <c r="U420" s="17" t="str">
        <f>VLOOKUP(IF($C420="B",VLOOKUP($A420,Bat!$A$4:$AU$2320,U$1,FALSE),VLOOKUP($A420,Pit!$A$4:$BE$1686,U$2,FALSE)),COND!$A$35:$B$41,2,FALSE)</f>
        <v>??</v>
      </c>
      <c r="V420" s="21">
        <f>IF($C420="B",VLOOKUP($A420,Bat!$A$4:$AT$2284,46,FALSE),VLOOKUP($A420,Pit!$A$4:$BD$1664,56,FALSE))</f>
        <v>80</v>
      </c>
      <c r="W420" s="16">
        <f t="shared" si="32"/>
        <v>999</v>
      </c>
      <c r="X420" s="16"/>
      <c r="Y420" s="22">
        <f t="shared" si="33"/>
        <v>161</v>
      </c>
      <c r="Z420" s="16" t="str">
        <f>IFERROR(VLOOKUP($D420,Results37!$F$3:$L$1396,Z$1,FALSE),"")</f>
        <v/>
      </c>
      <c r="AA420" s="47" t="str">
        <f>IF(ISERROR(VLOOKUP(D420,Results37!$F$3:$O$399,AA$1,FALSE)),"",IF(VLOOKUP(D420,Results37!$F$3:$O$399,AA$1+1,FALSE)=1,"S"&amp;VLOOKUP(D420,Results37!$F$3:$O$399,AA$1,FALSE),VLOOKUP(D420,Results37!$F$3:$O$399,AA$1,FALSE)))</f>
        <v/>
      </c>
      <c r="AB420" s="16" t="str">
        <f>IFERROR(VLOOKUP($D420,Results37!$F$3:$L$1396,AB$1,FALSE),"")</f>
        <v/>
      </c>
      <c r="AC420" s="16" t="str">
        <f>IFERROR(VLOOKUP($D420,Results37!$F$3:$L$1396,AC$1,FALSE),"")</f>
        <v/>
      </c>
      <c r="AD420" s="16" t="str">
        <f t="shared" si="34"/>
        <v/>
      </c>
      <c r="AE420" s="20" t="str">
        <f>IF(ISERROR(VLOOKUP($AC420&amp;"-"&amp;$F420&amp;" "&amp;G420,Bonuses!$B$1:$G$1006,4,FALSE)),"",INT(VLOOKUP($AC420&amp;"-"&amp;$F420&amp;" "&amp;$G420,Bonuses!$B$1:$G$1006,4,FALSE)))</f>
        <v/>
      </c>
      <c r="AF420" s="16" t="str">
        <f>IF(ISERROR(VLOOKUP($AC420&amp;"-"&amp;$F420,Bonuses!$B$1:$G$1006,5,FALSE)),"",IF(VLOOKUP($AC420&amp;"-"&amp;$F420,Bonuses!$B$1:$G$1006,5,FALSE)="","",VLOOKUP($AC420&amp;"-"&amp;$F420,Bonuses!$B$1:$G$1006,6,FALSE)&amp;" yrs, "&amp;VLOOKUP($AC420&amp;"-"&amp;$F420,Bonuses!$B$1:$G$1006,5,FALSE)))</f>
        <v/>
      </c>
    </row>
    <row r="421" spans="1:32" s="21" customFormat="1" x14ac:dyDescent="0.25">
      <c r="A421" s="21" t="s">
        <v>1893</v>
      </c>
      <c r="B421" s="21">
        <f t="shared" si="30"/>
        <v>1</v>
      </c>
      <c r="C421" s="21" t="str">
        <f t="shared" si="31"/>
        <v>B</v>
      </c>
      <c r="D421" s="17">
        <f>IF($C421="B",VLOOKUP($A421,Bat!$A$4:$BF$2320,D$1,FALSE),VLOOKUP($A421,Pit!$A$4:$BA$1686,D$2,FALSE))</f>
        <v>13249</v>
      </c>
      <c r="E421" s="16" t="str">
        <f>IF($C421="B",VLOOKUP($A421,Bat!$A$4:$BF$2320,E$1,FALSE),VLOOKUP($A421,Pit!$A$4:$BA$1686,E$2,FALSE))</f>
        <v>1B</v>
      </c>
      <c r="F421" s="16" t="str">
        <f>IF($C421="B",VLOOKUP($A421,Bat!$A$4:$BF$2320,F$1,FALSE),VLOOKUP($A421,Pit!$A$4:$BA$1686,F$2,FALSE))</f>
        <v>Joe</v>
      </c>
      <c r="G421" s="16" t="str">
        <f>IF($C421="B",VLOOKUP($A421,Bat!$A$4:$BF$2320,G$1,FALSE),VLOOKUP($A421,Pit!$A$4:$BA$1686,G$2,FALSE))</f>
        <v>Martin</v>
      </c>
      <c r="H421" s="16">
        <f>IF($C421="B",VLOOKUP($A421,Bat!$A$4:$BF$2320,H$1,FALSE),VLOOKUP($A421,Pit!$A$4:$BA$1686,H$2,FALSE))</f>
        <v>22</v>
      </c>
      <c r="I421" s="16" t="str">
        <f>IF($C421="B",VLOOKUP($A421,Bat!$A$4:$BF$2320,I$1,FALSE),VLOOKUP($A421,Pit!$A$4:$BA$1686,I$2,FALSE))</f>
        <v>R</v>
      </c>
      <c r="J421" s="16" t="str">
        <f>IF($C421="B",VLOOKUP($A421,Bat!$A$4:$BF$2320,J$1,FALSE),VLOOKUP($A421,Pit!$A$4:$BA$1686,J$2,FALSE))</f>
        <v>R</v>
      </c>
      <c r="K421" s="16" t="str">
        <f>IF($C421="B",VLOOKUP($A421,Bat!$A$4:$BF$2320,K$1,FALSE),VLOOKUP($A421,Pit!$A$4:$BA$1686,K$2,FALSE))</f>
        <v>High</v>
      </c>
      <c r="L421" s="17" t="str">
        <f>IF($C421="B",VLOOKUP($A421,Bat!$A$4:$BF$2320,L$1,FALSE),VLOOKUP($A421,Pit!$A$4:$BA$1686,L$2,FALSE))</f>
        <v>Normal</v>
      </c>
      <c r="M421" s="16">
        <f>IF($C421="B",VLOOKUP($A421,Bat!$A$4:$BF$2320,M$1,FALSE),VLOOKUP($A421,Pit!$A$4:$BA$1686,M$2,FALSE))</f>
        <v>5</v>
      </c>
      <c r="N421" s="16">
        <f>IF($C421="B",VLOOKUP($A421,Bat!$A$4:$BF$2320,N$1,FALSE),VLOOKUP($A421,Pit!$A$4:$BA$1686,N$2,FALSE))</f>
        <v>2</v>
      </c>
      <c r="O421" s="16">
        <f>IF($C421="B",VLOOKUP($A421,Bat!$A$4:$BF$2320,O$1,FALSE),VLOOKUP($A421,Pit!$A$4:$BA$1686,O$2,FALSE))</f>
        <v>2</v>
      </c>
      <c r="P421" s="16">
        <f>IF($C421="B",VLOOKUP($A421,Bat!$A$4:$BF$2320,P$1,FALSE),VLOOKUP($A421,Pit!$A$4:$BA$1686,P$2,FALSE))</f>
        <v>5</v>
      </c>
      <c r="Q421" s="17">
        <f>IF($C421="B",VLOOKUP($A421,Bat!$A$4:$BF$2320,Q$1,FALSE),VLOOKUP($A421,Pit!$A$4:$BA$1686,Q$2,FALSE))</f>
        <v>4</v>
      </c>
      <c r="R421" s="18">
        <f>IF($C421="B",VLOOKUP($A421,Bat!$A$4:$BF$2320,R$1,FALSE),VLOOKUP($A421,Pit!$A$4:$BA$1686,R$2,FALSE))</f>
        <v>7.7595919279647649</v>
      </c>
      <c r="S421" s="19">
        <f>IF($C421="B",VLOOKUP($A421,Bat!$A$4:$BF$2320,S$1,FALSE),VLOOKUP($A421,Pit!$A$4:$BA$1686,S$2,FALSE))</f>
        <v>1.5209927598081907</v>
      </c>
      <c r="T421" s="20" t="str">
        <f>IF($C421="B",VLOOKUP($A421,Bat!$A$4:$BF$2320,T$1,FALSE),VLOOKUP($A421,Pit!$A$4:$BA$1686,T$2,FALSE))</f>
        <v>$2.0m</v>
      </c>
      <c r="U421" s="17" t="str">
        <f>VLOOKUP(IF($C421="B",VLOOKUP($A421,Bat!$A$4:$AU$2320,U$1,FALSE),VLOOKUP($A421,Pit!$A$4:$BE$1686,U$2,FALSE)),COND!$A$35:$B$41,2,FALSE)</f>
        <v>??</v>
      </c>
      <c r="V421" s="21">
        <f>IF($C421="B",VLOOKUP($A421,Bat!$A$4:$AT$2284,46,FALSE),VLOOKUP($A421,Pit!$A$4:$BD$1664,56,FALSE))</f>
        <v>80</v>
      </c>
      <c r="W421" s="16">
        <f t="shared" si="32"/>
        <v>999</v>
      </c>
      <c r="X421" s="16"/>
      <c r="Y421" s="22">
        <f t="shared" si="33"/>
        <v>177</v>
      </c>
      <c r="Z421" s="16" t="str">
        <f>IFERROR(VLOOKUP($D421,Results37!$F$3:$L$1396,Z$1,FALSE),"")</f>
        <v/>
      </c>
      <c r="AA421" s="47" t="str">
        <f>IF(ISERROR(VLOOKUP(D421,Results37!$F$3:$O$399,AA$1,FALSE)),"",IF(VLOOKUP(D421,Results37!$F$3:$O$399,AA$1+1,FALSE)=1,"S"&amp;VLOOKUP(D421,Results37!$F$3:$O$399,AA$1,FALSE),VLOOKUP(D421,Results37!$F$3:$O$399,AA$1,FALSE)))</f>
        <v/>
      </c>
      <c r="AB421" s="16" t="str">
        <f>IFERROR(VLOOKUP($D421,Results37!$F$3:$L$1396,AB$1,FALSE),"")</f>
        <v/>
      </c>
      <c r="AC421" s="16" t="str">
        <f>IFERROR(VLOOKUP($D421,Results37!$F$3:$L$1396,AC$1,FALSE),"")</f>
        <v/>
      </c>
      <c r="AD421" s="16" t="str">
        <f t="shared" si="34"/>
        <v/>
      </c>
      <c r="AE421" s="20" t="str">
        <f>IF(ISERROR(VLOOKUP($AC421&amp;"-"&amp;$F421&amp;" "&amp;G421,Bonuses!$B$1:$G$1006,4,FALSE)),"",INT(VLOOKUP($AC421&amp;"-"&amp;$F421&amp;" "&amp;$G421,Bonuses!$B$1:$G$1006,4,FALSE)))</f>
        <v/>
      </c>
      <c r="AF421" s="16" t="str">
        <f>IF(ISERROR(VLOOKUP($AC421&amp;"-"&amp;$F421,Bonuses!$B$1:$G$1006,5,FALSE)),"",IF(VLOOKUP($AC421&amp;"-"&amp;$F421,Bonuses!$B$1:$G$1006,5,FALSE)="","",VLOOKUP($AC421&amp;"-"&amp;$F421,Bonuses!$B$1:$G$1006,6,FALSE)&amp;" yrs, "&amp;VLOOKUP($AC421&amp;"-"&amp;$F421,Bonuses!$B$1:$G$1006,5,FALSE)))</f>
        <v/>
      </c>
    </row>
    <row r="422" spans="1:32" s="21" customFormat="1" x14ac:dyDescent="0.25">
      <c r="A422" s="21" t="s">
        <v>1769</v>
      </c>
      <c r="B422" s="21">
        <f t="shared" si="30"/>
        <v>1</v>
      </c>
      <c r="C422" s="21" t="str">
        <f t="shared" si="31"/>
        <v>B</v>
      </c>
      <c r="D422" s="17">
        <f>IF($C422="B",VLOOKUP($A422,Bat!$A$4:$BF$2320,D$1,FALSE),VLOOKUP($A422,Pit!$A$4:$BA$1686,D$2,FALSE))</f>
        <v>6503</v>
      </c>
      <c r="E422" s="16" t="str">
        <f>IF($C422="B",VLOOKUP($A422,Bat!$A$4:$BF$2320,E$1,FALSE),VLOOKUP($A422,Pit!$A$4:$BA$1686,E$2,FALSE))</f>
        <v>RF</v>
      </c>
      <c r="F422" s="16" t="str">
        <f>IF($C422="B",VLOOKUP($A422,Bat!$A$4:$BF$2320,F$1,FALSE),VLOOKUP($A422,Pit!$A$4:$BA$1686,F$2,FALSE))</f>
        <v>Robby</v>
      </c>
      <c r="G422" s="16" t="str">
        <f>IF($C422="B",VLOOKUP($A422,Bat!$A$4:$BF$2320,G$1,FALSE),VLOOKUP($A422,Pit!$A$4:$BA$1686,G$2,FALSE))</f>
        <v>Wright</v>
      </c>
      <c r="H422" s="16">
        <f>IF($C422="B",VLOOKUP($A422,Bat!$A$4:$BF$2320,H$1,FALSE),VLOOKUP($A422,Pit!$A$4:$BA$1686,H$2,FALSE))</f>
        <v>18</v>
      </c>
      <c r="I422" s="16" t="str">
        <f>IF($C422="B",VLOOKUP($A422,Bat!$A$4:$BF$2320,I$1,FALSE),VLOOKUP($A422,Pit!$A$4:$BA$1686,I$2,FALSE))</f>
        <v>L</v>
      </c>
      <c r="J422" s="16" t="str">
        <f>IF($C422="B",VLOOKUP($A422,Bat!$A$4:$BF$2320,J$1,FALSE),VLOOKUP($A422,Pit!$A$4:$BA$1686,J$2,FALSE))</f>
        <v>L</v>
      </c>
      <c r="K422" s="16" t="str">
        <f>IF($C422="B",VLOOKUP($A422,Bat!$A$4:$BF$2320,K$1,FALSE),VLOOKUP($A422,Pit!$A$4:$BA$1686,K$2,FALSE))</f>
        <v>Normal</v>
      </c>
      <c r="L422" s="17" t="str">
        <f>IF($C422="B",VLOOKUP($A422,Bat!$A$4:$BF$2320,L$1,FALSE),VLOOKUP($A422,Pit!$A$4:$BA$1686,L$2,FALSE))</f>
        <v>Normal</v>
      </c>
      <c r="M422" s="16">
        <f>IF($C422="B",VLOOKUP($A422,Bat!$A$4:$BF$2320,M$1,FALSE),VLOOKUP($A422,Pit!$A$4:$BA$1686,M$2,FALSE))</f>
        <v>4</v>
      </c>
      <c r="N422" s="16">
        <f>IF($C422="B",VLOOKUP($A422,Bat!$A$4:$BF$2320,N$1,FALSE),VLOOKUP($A422,Pit!$A$4:$BA$1686,N$2,FALSE))</f>
        <v>5</v>
      </c>
      <c r="O422" s="16">
        <f>IF($C422="B",VLOOKUP($A422,Bat!$A$4:$BF$2320,O$1,FALSE),VLOOKUP($A422,Pit!$A$4:$BA$1686,O$2,FALSE))</f>
        <v>4</v>
      </c>
      <c r="P422" s="16">
        <f>IF($C422="B",VLOOKUP($A422,Bat!$A$4:$BF$2320,P$1,FALSE),VLOOKUP($A422,Pit!$A$4:$BA$1686,P$2,FALSE))</f>
        <v>5</v>
      </c>
      <c r="Q422" s="17">
        <f>IF($C422="B",VLOOKUP($A422,Bat!$A$4:$BF$2320,Q$1,FALSE),VLOOKUP($A422,Pit!$A$4:$BA$1686,Q$2,FALSE))</f>
        <v>3</v>
      </c>
      <c r="R422" s="18">
        <f>IF($C422="B",VLOOKUP($A422,Bat!$A$4:$BF$2320,R$1,FALSE),VLOOKUP($A422,Pit!$A$4:$BA$1686,R$2,FALSE))</f>
        <v>7.446404409306945</v>
      </c>
      <c r="S422" s="19">
        <f>IF($C422="B",VLOOKUP($A422,Bat!$A$4:$BF$2320,S$1,FALSE),VLOOKUP($A422,Pit!$A$4:$BA$1686,S$2,FALSE))</f>
        <v>1.4763396036107592</v>
      </c>
      <c r="T422" s="20" t="str">
        <f>IF($C422="B",VLOOKUP($A422,Bat!$A$4:$BF$2320,T$1,FALSE),VLOOKUP($A422,Pit!$A$4:$BA$1686,T$2,FALSE))</f>
        <v>$2.0m</v>
      </c>
      <c r="U422" s="17" t="str">
        <f>VLOOKUP(IF($C422="B",VLOOKUP($A422,Bat!$A$4:$AU$2320,U$1,FALSE),VLOOKUP($A422,Pit!$A$4:$BE$1686,U$2,FALSE)),COND!$A$35:$B$41,2,FALSE)</f>
        <v>??</v>
      </c>
      <c r="V422" s="21">
        <f>IF($C422="B",VLOOKUP($A422,Bat!$A$4:$AT$2284,46,FALSE),VLOOKUP($A422,Pit!$A$4:$BD$1664,56,FALSE))</f>
        <v>81</v>
      </c>
      <c r="W422" s="16">
        <f t="shared" si="32"/>
        <v>999</v>
      </c>
      <c r="X422" s="16"/>
      <c r="Y422" s="22">
        <f t="shared" si="33"/>
        <v>184</v>
      </c>
      <c r="Z422" s="16" t="str">
        <f>IFERROR(VLOOKUP($D422,Results37!$F$3:$L$1396,Z$1,FALSE),"")</f>
        <v/>
      </c>
      <c r="AA422" s="47" t="str">
        <f>IF(ISERROR(VLOOKUP(D422,Results37!$F$3:$O$399,AA$1,FALSE)),"",IF(VLOOKUP(D422,Results37!$F$3:$O$399,AA$1+1,FALSE)=1,"S"&amp;VLOOKUP(D422,Results37!$F$3:$O$399,AA$1,FALSE),VLOOKUP(D422,Results37!$F$3:$O$399,AA$1,FALSE)))</f>
        <v/>
      </c>
      <c r="AB422" s="16" t="str">
        <f>IFERROR(VLOOKUP($D422,Results37!$F$3:$L$1396,AB$1,FALSE),"")</f>
        <v/>
      </c>
      <c r="AC422" s="16" t="str">
        <f>IFERROR(VLOOKUP($D422,Results37!$F$3:$L$1396,AC$1,FALSE),"")</f>
        <v/>
      </c>
      <c r="AD422" s="16" t="str">
        <f t="shared" si="34"/>
        <v/>
      </c>
      <c r="AE422" s="20" t="str">
        <f>IF(ISERROR(VLOOKUP($AC422&amp;"-"&amp;$F422&amp;" "&amp;G422,Bonuses!$B$1:$G$1006,4,FALSE)),"",INT(VLOOKUP($AC422&amp;"-"&amp;$F422&amp;" "&amp;$G422,Bonuses!$B$1:$G$1006,4,FALSE)))</f>
        <v/>
      </c>
      <c r="AF422" s="16" t="str">
        <f>IF(ISERROR(VLOOKUP($AC422&amp;"-"&amp;$F422,Bonuses!$B$1:$G$1006,5,FALSE)),"",IF(VLOOKUP($AC422&amp;"-"&amp;$F422,Bonuses!$B$1:$G$1006,5,FALSE)="","",VLOOKUP($AC422&amp;"-"&amp;$F422,Bonuses!$B$1:$G$1006,6,FALSE)&amp;" yrs, "&amp;VLOOKUP($AC422&amp;"-"&amp;$F422,Bonuses!$B$1:$G$1006,5,FALSE)))</f>
        <v/>
      </c>
    </row>
    <row r="423" spans="1:32" s="21" customFormat="1" x14ac:dyDescent="0.25">
      <c r="A423" s="21" t="s">
        <v>2314</v>
      </c>
      <c r="B423" s="21">
        <f t="shared" si="30"/>
        <v>1</v>
      </c>
      <c r="C423" s="21" t="str">
        <f t="shared" si="31"/>
        <v>P</v>
      </c>
      <c r="D423" s="17">
        <f>IF($C423="B",VLOOKUP($A423,Bat!$A$4:$BF$2320,D$1,FALSE),VLOOKUP($A423,Pit!$A$4:$BA$1686,D$2,FALSE))</f>
        <v>16120</v>
      </c>
      <c r="E423" s="16" t="str">
        <f>IF($C423="B",VLOOKUP($A423,Bat!$A$4:$BF$2320,E$1,FALSE),VLOOKUP($A423,Pit!$A$4:$BA$1686,E$2,FALSE))</f>
        <v>RP</v>
      </c>
      <c r="F423" s="16" t="str">
        <f>IF($C423="B",VLOOKUP($A423,Bat!$A$4:$BF$2320,F$1,FALSE),VLOOKUP($A423,Pit!$A$4:$BA$1686,F$2,FALSE))</f>
        <v>John</v>
      </c>
      <c r="G423" s="16" t="str">
        <f>IF($C423="B",VLOOKUP($A423,Bat!$A$4:$BF$2320,G$1,FALSE),VLOOKUP($A423,Pit!$A$4:$BA$1686,G$2,FALSE))</f>
        <v>Davis</v>
      </c>
      <c r="H423" s="16">
        <f>IF($C423="B",VLOOKUP($A423,Bat!$A$4:$BF$2320,H$1,FALSE),VLOOKUP($A423,Pit!$A$4:$BA$1686,H$2,FALSE))</f>
        <v>18</v>
      </c>
      <c r="I423" s="16" t="str">
        <f>IF($C423="B",VLOOKUP($A423,Bat!$A$4:$BF$2320,I$1,FALSE),VLOOKUP($A423,Pit!$A$4:$BA$1686,I$2,FALSE))</f>
        <v>L</v>
      </c>
      <c r="J423" s="16" t="str">
        <f>IF($C423="B",VLOOKUP($A423,Bat!$A$4:$BF$2320,J$1,FALSE),VLOOKUP($A423,Pit!$A$4:$BA$1686,J$2,FALSE))</f>
        <v>L</v>
      </c>
      <c r="K423" s="16" t="str">
        <f>IF($C423="B",VLOOKUP($A423,Bat!$A$4:$BF$2320,K$1,FALSE),VLOOKUP($A423,Pit!$A$4:$BA$1686,K$2,FALSE))</f>
        <v>Low</v>
      </c>
      <c r="L423" s="17" t="str">
        <f>IF($C423="B",VLOOKUP($A423,Bat!$A$4:$BF$2320,L$1,FALSE),VLOOKUP($A423,Pit!$A$4:$BA$1686,L$2,FALSE))</f>
        <v>Low</v>
      </c>
      <c r="M423" s="16">
        <f>IF($C423="B",VLOOKUP($A423,Bat!$A$4:$BF$2320,M$1,FALSE),VLOOKUP($A423,Pit!$A$4:$BA$1686,M$2,FALSE))</f>
        <v>6</v>
      </c>
      <c r="N423" s="16">
        <f>IF($C423="B",VLOOKUP($A423,Bat!$A$4:$BF$2320,N$1,FALSE),VLOOKUP($A423,Pit!$A$4:$BA$1686,N$2,FALSE))</f>
        <v>4</v>
      </c>
      <c r="O423" s="16">
        <f>IF($C423="B",VLOOKUP($A423,Bat!$A$4:$BF$2320,O$1,FALSE),VLOOKUP($A423,Pit!$A$4:$BA$1686,O$2,FALSE))</f>
        <v>3</v>
      </c>
      <c r="P423" s="16" t="str">
        <f>IF($C423="B",VLOOKUP($A423,Bat!$A$4:$BF$2320,P$1,FALSE),VLOOKUP($A423,Pit!$A$4:$BA$1686,P$2,FALSE))</f>
        <v>90-92 Mph</v>
      </c>
      <c r="Q423" s="17">
        <f>IF($C423="B",VLOOKUP($A423,Bat!$A$4:$BF$2320,Q$1,FALSE),VLOOKUP($A423,Pit!$A$4:$BA$1686,Q$2,FALSE))</f>
        <v>7</v>
      </c>
      <c r="R423" s="18">
        <f>IF($C423="B",VLOOKUP($A423,Bat!$A$4:$BF$2320,R$1,FALSE),VLOOKUP($A423,Pit!$A$4:$BA$1686,R$2,FALSE))</f>
        <v>29.494734359770725</v>
      </c>
      <c r="S423" s="19">
        <f>IF($C423="B",VLOOKUP($A423,Bat!$A$4:$BF$2320,S$1,FALSE),VLOOKUP($A423,Pit!$A$4:$BA$1686,S$2,FALSE))</f>
        <v>1.5335602291046881</v>
      </c>
      <c r="T423" s="20" t="str">
        <f>IF($C423="B",VLOOKUP($A423,Bat!$A$4:$BF$2320,T$1,FALSE),VLOOKUP($A423,Pit!$A$4:$BA$1686,T$2,FALSE))</f>
        <v>$210k</v>
      </c>
      <c r="U423" s="17" t="str">
        <f>VLOOKUP(IF($C423="B",VLOOKUP($A423,Bat!$A$4:$AU$2320,U$1,FALSE),VLOOKUP($A423,Pit!$A$4:$BE$1686,U$2,FALSE)),COND!$A$35:$B$41,2,FALSE)</f>
        <v>??</v>
      </c>
      <c r="V423" s="21">
        <f>IF($C423="B",VLOOKUP($A423,Bat!$A$4:$AT$2284,46,FALSE),VLOOKUP($A423,Pit!$A$4:$BD$1664,56,FALSE))</f>
        <v>82</v>
      </c>
      <c r="W423" s="16">
        <f t="shared" si="32"/>
        <v>999</v>
      </c>
      <c r="X423" s="16"/>
      <c r="Y423" s="22">
        <f t="shared" si="33"/>
        <v>175</v>
      </c>
      <c r="Z423" s="16" t="str">
        <f>IFERROR(VLOOKUP($D423,Results37!$F$3:$L$1396,Z$1,FALSE),"")</f>
        <v/>
      </c>
      <c r="AA423" s="47" t="str">
        <f>IF(ISERROR(VLOOKUP(D423,Results37!$F$3:$O$399,AA$1,FALSE)),"",IF(VLOOKUP(D423,Results37!$F$3:$O$399,AA$1+1,FALSE)=1,"S"&amp;VLOOKUP(D423,Results37!$F$3:$O$399,AA$1,FALSE),VLOOKUP(D423,Results37!$F$3:$O$399,AA$1,FALSE)))</f>
        <v/>
      </c>
      <c r="AB423" s="16" t="str">
        <f>IFERROR(VLOOKUP($D423,Results37!$F$3:$L$1396,AB$1,FALSE),"")</f>
        <v/>
      </c>
      <c r="AC423" s="16" t="str">
        <f>IFERROR(VLOOKUP($D423,Results37!$F$3:$L$1396,AC$1,FALSE),"")</f>
        <v/>
      </c>
      <c r="AD423" s="16" t="str">
        <f t="shared" si="34"/>
        <v/>
      </c>
      <c r="AE423" s="20" t="str">
        <f>IF(ISERROR(VLOOKUP($AC423&amp;"-"&amp;$F423&amp;" "&amp;G423,Bonuses!$B$1:$G$1006,4,FALSE)),"",INT(VLOOKUP($AC423&amp;"-"&amp;$F423&amp;" "&amp;$G423,Bonuses!$B$1:$G$1006,4,FALSE)))</f>
        <v/>
      </c>
      <c r="AF423" s="16" t="str">
        <f>IF(ISERROR(VLOOKUP($AC423&amp;"-"&amp;$F423,Bonuses!$B$1:$G$1006,5,FALSE)),"",IF(VLOOKUP($AC423&amp;"-"&amp;$F423,Bonuses!$B$1:$G$1006,5,FALSE)="","",VLOOKUP($AC423&amp;"-"&amp;$F423,Bonuses!$B$1:$G$1006,6,FALSE)&amp;" yrs, "&amp;VLOOKUP($AC423&amp;"-"&amp;$F423,Bonuses!$B$1:$G$1006,5,FALSE)))</f>
        <v/>
      </c>
    </row>
    <row r="424" spans="1:32" s="21" customFormat="1" x14ac:dyDescent="0.25">
      <c r="A424" s="21" t="s">
        <v>1894</v>
      </c>
      <c r="B424" s="21">
        <f t="shared" si="30"/>
        <v>1</v>
      </c>
      <c r="C424" s="21" t="str">
        <f t="shared" si="31"/>
        <v>B</v>
      </c>
      <c r="D424" s="17">
        <f>IF($C424="B",VLOOKUP($A424,Bat!$A$4:$BF$2320,D$1,FALSE),VLOOKUP($A424,Pit!$A$4:$BA$1686,D$2,FALSE))</f>
        <v>3439</v>
      </c>
      <c r="E424" s="16" t="str">
        <f>IF($C424="B",VLOOKUP($A424,Bat!$A$4:$BF$2320,E$1,FALSE),VLOOKUP($A424,Pit!$A$4:$BA$1686,E$2,FALSE))</f>
        <v>2B</v>
      </c>
      <c r="F424" s="16" t="str">
        <f>IF($C424="B",VLOOKUP($A424,Bat!$A$4:$BF$2320,F$1,FALSE),VLOOKUP($A424,Pit!$A$4:$BA$1686,F$2,FALSE))</f>
        <v>Richard</v>
      </c>
      <c r="G424" s="16" t="str">
        <f>IF($C424="B",VLOOKUP($A424,Bat!$A$4:$BF$2320,G$1,FALSE),VLOOKUP($A424,Pit!$A$4:$BA$1686,G$2,FALSE))</f>
        <v>Mack</v>
      </c>
      <c r="H424" s="16">
        <f>IF($C424="B",VLOOKUP($A424,Bat!$A$4:$BF$2320,H$1,FALSE),VLOOKUP($A424,Pit!$A$4:$BA$1686,H$2,FALSE))</f>
        <v>21</v>
      </c>
      <c r="I424" s="16" t="str">
        <f>IF($C424="B",VLOOKUP($A424,Bat!$A$4:$BF$2320,I$1,FALSE),VLOOKUP($A424,Pit!$A$4:$BA$1686,I$2,FALSE))</f>
        <v>R</v>
      </c>
      <c r="J424" s="16" t="str">
        <f>IF($C424="B",VLOOKUP($A424,Bat!$A$4:$BF$2320,J$1,FALSE),VLOOKUP($A424,Pit!$A$4:$BA$1686,J$2,FALSE))</f>
        <v>R</v>
      </c>
      <c r="K424" s="16" t="str">
        <f>IF($C424="B",VLOOKUP($A424,Bat!$A$4:$BF$2320,K$1,FALSE),VLOOKUP($A424,Pit!$A$4:$BA$1686,K$2,FALSE))</f>
        <v>Normal</v>
      </c>
      <c r="L424" s="17" t="str">
        <f>IF($C424="B",VLOOKUP($A424,Bat!$A$4:$BF$2320,L$1,FALSE),VLOOKUP($A424,Pit!$A$4:$BA$1686,L$2,FALSE))</f>
        <v>Normal</v>
      </c>
      <c r="M424" s="16">
        <f>IF($C424="B",VLOOKUP($A424,Bat!$A$4:$BF$2320,M$1,FALSE),VLOOKUP($A424,Pit!$A$4:$BA$1686,M$2,FALSE))</f>
        <v>4</v>
      </c>
      <c r="N424" s="16">
        <f>IF($C424="B",VLOOKUP($A424,Bat!$A$4:$BF$2320,N$1,FALSE),VLOOKUP($A424,Pit!$A$4:$BA$1686,N$2,FALSE))</f>
        <v>3</v>
      </c>
      <c r="O424" s="16">
        <f>IF($C424="B",VLOOKUP($A424,Bat!$A$4:$BF$2320,O$1,FALSE),VLOOKUP($A424,Pit!$A$4:$BA$1686,O$2,FALSE))</f>
        <v>2</v>
      </c>
      <c r="P424" s="16">
        <f>IF($C424="B",VLOOKUP($A424,Bat!$A$4:$BF$2320,P$1,FALSE),VLOOKUP($A424,Pit!$A$4:$BA$1686,P$2,FALSE))</f>
        <v>5</v>
      </c>
      <c r="Q424" s="17">
        <f>IF($C424="B",VLOOKUP($A424,Bat!$A$4:$BF$2320,Q$1,FALSE),VLOOKUP($A424,Pit!$A$4:$BA$1686,Q$2,FALSE))</f>
        <v>6</v>
      </c>
      <c r="R424" s="18">
        <f>IF($C424="B",VLOOKUP($A424,Bat!$A$4:$BF$2320,R$1,FALSE),VLOOKUP($A424,Pit!$A$4:$BA$1686,R$2,FALSE))</f>
        <v>6.0376471374986824</v>
      </c>
      <c r="S424" s="19">
        <f>IF($C424="B",VLOOKUP($A424,Bat!$A$4:$BF$2320,S$1,FALSE),VLOOKUP($A424,Pit!$A$4:$BA$1686,S$2,FALSE))</f>
        <v>1.2754840306559172</v>
      </c>
      <c r="T424" s="20" t="str">
        <f>IF($C424="B",VLOOKUP($A424,Bat!$A$4:$BF$2320,T$1,FALSE),VLOOKUP($A424,Pit!$A$4:$BA$1686,T$2,FALSE))</f>
        <v>$170k</v>
      </c>
      <c r="U424" s="17" t="str">
        <f>VLOOKUP(IF($C424="B",VLOOKUP($A424,Bat!$A$4:$AU$2320,U$1,FALSE),VLOOKUP($A424,Pit!$A$4:$BE$1686,U$2,FALSE)),COND!$A$35:$B$41,2,FALSE)</f>
        <v>??</v>
      </c>
      <c r="V424" s="21">
        <f>IF($C424="B",VLOOKUP($A424,Bat!$A$4:$AT$2284,46,FALSE),VLOOKUP($A424,Pit!$A$4:$BD$1664,56,FALSE))</f>
        <v>83</v>
      </c>
      <c r="W424" s="16">
        <f t="shared" si="32"/>
        <v>999</v>
      </c>
      <c r="X424" s="16"/>
      <c r="Y424" s="22">
        <f t="shared" si="33"/>
        <v>224</v>
      </c>
      <c r="Z424" s="16" t="str">
        <f>IFERROR(VLOOKUP($D424,Results37!$F$3:$L$1396,Z$1,FALSE),"")</f>
        <v/>
      </c>
      <c r="AA424" s="47" t="str">
        <f>IF(ISERROR(VLOOKUP(D424,Results37!$F$3:$O$399,AA$1,FALSE)),"",IF(VLOOKUP(D424,Results37!$F$3:$O$399,AA$1+1,FALSE)=1,"S"&amp;VLOOKUP(D424,Results37!$F$3:$O$399,AA$1,FALSE),VLOOKUP(D424,Results37!$F$3:$O$399,AA$1,FALSE)))</f>
        <v/>
      </c>
      <c r="AB424" s="16" t="str">
        <f>IFERROR(VLOOKUP($D424,Results37!$F$3:$L$1396,AB$1,FALSE),"")</f>
        <v/>
      </c>
      <c r="AC424" s="16" t="str">
        <f>IFERROR(VLOOKUP($D424,Results37!$F$3:$L$1396,AC$1,FALSE),"")</f>
        <v/>
      </c>
      <c r="AD424" s="16" t="str">
        <f t="shared" si="34"/>
        <v/>
      </c>
      <c r="AE424" s="20" t="str">
        <f>IF(ISERROR(VLOOKUP($AC424&amp;"-"&amp;$F424&amp;" "&amp;G424,Bonuses!$B$1:$G$1006,4,FALSE)),"",INT(VLOOKUP($AC424&amp;"-"&amp;$F424&amp;" "&amp;$G424,Bonuses!$B$1:$G$1006,4,FALSE)))</f>
        <v/>
      </c>
      <c r="AF424" s="16" t="str">
        <f>IF(ISERROR(VLOOKUP($AC424&amp;"-"&amp;$F424,Bonuses!$B$1:$G$1006,5,FALSE)),"",IF(VLOOKUP($AC424&amp;"-"&amp;$F424,Bonuses!$B$1:$G$1006,5,FALSE)="","",VLOOKUP($AC424&amp;"-"&amp;$F424,Bonuses!$B$1:$G$1006,6,FALSE)&amp;" yrs, "&amp;VLOOKUP($AC424&amp;"-"&amp;$F424,Bonuses!$B$1:$G$1006,5,FALSE)))</f>
        <v/>
      </c>
    </row>
    <row r="425" spans="1:32" s="21" customFormat="1" x14ac:dyDescent="0.25">
      <c r="A425" s="21" t="s">
        <v>2293</v>
      </c>
      <c r="B425" s="21">
        <f t="shared" si="30"/>
        <v>1</v>
      </c>
      <c r="C425" s="21" t="str">
        <f t="shared" si="31"/>
        <v>P</v>
      </c>
      <c r="D425" s="17">
        <f>IF($C425="B",VLOOKUP($A425,Bat!$A$4:$BF$2320,D$1,FALSE),VLOOKUP($A425,Pit!$A$4:$BA$1686,D$2,FALSE))</f>
        <v>11293</v>
      </c>
      <c r="E425" s="16" t="str">
        <f>IF($C425="B",VLOOKUP($A425,Bat!$A$4:$BF$2320,E$1,FALSE),VLOOKUP($A425,Pit!$A$4:$BA$1686,E$2,FALSE))</f>
        <v>RP</v>
      </c>
      <c r="F425" s="16" t="str">
        <f>IF($C425="B",VLOOKUP($A425,Bat!$A$4:$BF$2320,F$1,FALSE),VLOOKUP($A425,Pit!$A$4:$BA$1686,F$2,FALSE))</f>
        <v>Hayden</v>
      </c>
      <c r="G425" s="16" t="str">
        <f>IF($C425="B",VLOOKUP($A425,Bat!$A$4:$BF$2320,G$1,FALSE),VLOOKUP($A425,Pit!$A$4:$BA$1686,G$2,FALSE))</f>
        <v>Mckinna</v>
      </c>
      <c r="H425" s="16">
        <f>IF($C425="B",VLOOKUP($A425,Bat!$A$4:$BF$2320,H$1,FALSE),VLOOKUP($A425,Pit!$A$4:$BA$1686,H$2,FALSE))</f>
        <v>21</v>
      </c>
      <c r="I425" s="16" t="str">
        <f>IF($C425="B",VLOOKUP($A425,Bat!$A$4:$BF$2320,I$1,FALSE),VLOOKUP($A425,Pit!$A$4:$BA$1686,I$2,FALSE))</f>
        <v>R</v>
      </c>
      <c r="J425" s="16" t="str">
        <f>IF($C425="B",VLOOKUP($A425,Bat!$A$4:$BF$2320,J$1,FALSE),VLOOKUP($A425,Pit!$A$4:$BA$1686,J$2,FALSE))</f>
        <v>R</v>
      </c>
      <c r="K425" s="16" t="str">
        <f>IF($C425="B",VLOOKUP($A425,Bat!$A$4:$BF$2320,K$1,FALSE),VLOOKUP($A425,Pit!$A$4:$BA$1686,K$2,FALSE))</f>
        <v>Low</v>
      </c>
      <c r="L425" s="17" t="str">
        <f>IF($C425="B",VLOOKUP($A425,Bat!$A$4:$BF$2320,L$1,FALSE),VLOOKUP($A425,Pit!$A$4:$BA$1686,L$2,FALSE))</f>
        <v>Normal</v>
      </c>
      <c r="M425" s="16">
        <f>IF($C425="B",VLOOKUP($A425,Bat!$A$4:$BF$2320,M$1,FALSE),VLOOKUP($A425,Pit!$A$4:$BA$1686,M$2,FALSE))</f>
        <v>5</v>
      </c>
      <c r="N425" s="16">
        <f>IF($C425="B",VLOOKUP($A425,Bat!$A$4:$BF$2320,N$1,FALSE),VLOOKUP($A425,Pit!$A$4:$BA$1686,N$2,FALSE))</f>
        <v>2</v>
      </c>
      <c r="O425" s="16">
        <f>IF($C425="B",VLOOKUP($A425,Bat!$A$4:$BF$2320,O$1,FALSE),VLOOKUP($A425,Pit!$A$4:$BA$1686,O$2,FALSE))</f>
        <v>5</v>
      </c>
      <c r="P425" s="16" t="str">
        <f>IF($C425="B",VLOOKUP($A425,Bat!$A$4:$BF$2320,P$1,FALSE),VLOOKUP($A425,Pit!$A$4:$BA$1686,P$2,FALSE))</f>
        <v>91-93 Mph</v>
      </c>
      <c r="Q425" s="17">
        <f>IF($C425="B",VLOOKUP($A425,Bat!$A$4:$BF$2320,Q$1,FALSE),VLOOKUP($A425,Pit!$A$4:$BA$1686,Q$2,FALSE))</f>
        <v>7</v>
      </c>
      <c r="R425" s="18">
        <f>IF($C425="B",VLOOKUP($A425,Bat!$A$4:$BF$2320,R$1,FALSE),VLOOKUP($A425,Pit!$A$4:$BA$1686,R$2,FALSE))</f>
        <v>28.324925967760272</v>
      </c>
      <c r="S425" s="19">
        <f>IF($C425="B",VLOOKUP($A425,Bat!$A$4:$BF$2320,S$1,FALSE),VLOOKUP($A425,Pit!$A$4:$BA$1686,S$2,FALSE))</f>
        <v>1.4307925090338447</v>
      </c>
      <c r="T425" s="20" t="str">
        <f>IF($C425="B",VLOOKUP($A425,Bat!$A$4:$BF$2320,T$1,FALSE),VLOOKUP($A425,Pit!$A$4:$BA$1686,T$2,FALSE))</f>
        <v>$200k</v>
      </c>
      <c r="U425" s="17" t="str">
        <f>VLOOKUP(IF($C425="B",VLOOKUP($A425,Bat!$A$4:$AU$2320,U$1,FALSE),VLOOKUP($A425,Pit!$A$4:$BE$1686,U$2,FALSE)),COND!$A$35:$B$41,2,FALSE)</f>
        <v>??</v>
      </c>
      <c r="V425" s="21">
        <f>IF($C425="B",VLOOKUP($A425,Bat!$A$4:$AT$2284,46,FALSE),VLOOKUP($A425,Pit!$A$4:$BD$1664,56,FALSE))</f>
        <v>84</v>
      </c>
      <c r="W425" s="16">
        <f t="shared" si="32"/>
        <v>999</v>
      </c>
      <c r="X425" s="16"/>
      <c r="Y425" s="22">
        <f t="shared" si="33"/>
        <v>195</v>
      </c>
      <c r="Z425" s="16" t="str">
        <f>IFERROR(VLOOKUP($D425,Results37!$F$3:$L$1396,Z$1,FALSE),"")</f>
        <v/>
      </c>
      <c r="AA425" s="47" t="str">
        <f>IF(ISERROR(VLOOKUP(D425,Results37!$F$3:$O$399,AA$1,FALSE)),"",IF(VLOOKUP(D425,Results37!$F$3:$O$399,AA$1+1,FALSE)=1,"S"&amp;VLOOKUP(D425,Results37!$F$3:$O$399,AA$1,FALSE),VLOOKUP(D425,Results37!$F$3:$O$399,AA$1,FALSE)))</f>
        <v/>
      </c>
      <c r="AB425" s="16" t="str">
        <f>IFERROR(VLOOKUP($D425,Results37!$F$3:$L$1396,AB$1,FALSE),"")</f>
        <v/>
      </c>
      <c r="AC425" s="16" t="str">
        <f>IFERROR(VLOOKUP($D425,Results37!$F$3:$L$1396,AC$1,FALSE),"")</f>
        <v/>
      </c>
      <c r="AD425" s="16" t="str">
        <f t="shared" si="34"/>
        <v/>
      </c>
      <c r="AE425" s="20" t="str">
        <f>IF(ISERROR(VLOOKUP($AC425&amp;"-"&amp;$F425&amp;" "&amp;G425,Bonuses!$B$1:$G$1006,4,FALSE)),"",INT(VLOOKUP($AC425&amp;"-"&amp;$F425&amp;" "&amp;$G425,Bonuses!$B$1:$G$1006,4,FALSE)))</f>
        <v/>
      </c>
      <c r="AF425" s="16" t="str">
        <f>IF(ISERROR(VLOOKUP($AC425&amp;"-"&amp;$F425,Bonuses!$B$1:$G$1006,5,FALSE)),"",IF(VLOOKUP($AC425&amp;"-"&amp;$F425,Bonuses!$B$1:$G$1006,5,FALSE)="","",VLOOKUP($AC425&amp;"-"&amp;$F425,Bonuses!$B$1:$G$1006,6,FALSE)&amp;" yrs, "&amp;VLOOKUP($AC425&amp;"-"&amp;$F425,Bonuses!$B$1:$G$1006,5,FALSE)))</f>
        <v/>
      </c>
    </row>
    <row r="426" spans="1:32" s="21" customFormat="1" x14ac:dyDescent="0.25">
      <c r="A426" s="21" t="s">
        <v>2303</v>
      </c>
      <c r="B426" s="21">
        <f t="shared" si="30"/>
        <v>1</v>
      </c>
      <c r="C426" s="21" t="str">
        <f t="shared" si="31"/>
        <v>P</v>
      </c>
      <c r="D426" s="17">
        <f>IF($C426="B",VLOOKUP($A426,Bat!$A$4:$BF$2320,D$1,FALSE),VLOOKUP($A426,Pit!$A$4:$BA$1686,D$2,FALSE))</f>
        <v>5948</v>
      </c>
      <c r="E426" s="16" t="str">
        <f>IF($C426="B",VLOOKUP($A426,Bat!$A$4:$BF$2320,E$1,FALSE),VLOOKUP($A426,Pit!$A$4:$BA$1686,E$2,FALSE))</f>
        <v>RP</v>
      </c>
      <c r="F426" s="16" t="str">
        <f>IF($C426="B",VLOOKUP($A426,Bat!$A$4:$BF$2320,F$1,FALSE),VLOOKUP($A426,Pit!$A$4:$BA$1686,F$2,FALSE))</f>
        <v>Carl</v>
      </c>
      <c r="G426" s="16" t="str">
        <f>IF($C426="B",VLOOKUP($A426,Bat!$A$4:$BF$2320,G$1,FALSE),VLOOKUP($A426,Pit!$A$4:$BA$1686,G$2,FALSE))</f>
        <v>Newell</v>
      </c>
      <c r="H426" s="16">
        <f>IF($C426="B",VLOOKUP($A426,Bat!$A$4:$BF$2320,H$1,FALSE),VLOOKUP($A426,Pit!$A$4:$BA$1686,H$2,FALSE))</f>
        <v>21</v>
      </c>
      <c r="I426" s="16" t="str">
        <f>IF($C426="B",VLOOKUP($A426,Bat!$A$4:$BF$2320,I$1,FALSE),VLOOKUP($A426,Pit!$A$4:$BA$1686,I$2,FALSE))</f>
        <v>R</v>
      </c>
      <c r="J426" s="16" t="str">
        <f>IF($C426="B",VLOOKUP($A426,Bat!$A$4:$BF$2320,J$1,FALSE),VLOOKUP($A426,Pit!$A$4:$BA$1686,J$2,FALSE))</f>
        <v>L</v>
      </c>
      <c r="K426" s="16" t="str">
        <f>IF($C426="B",VLOOKUP($A426,Bat!$A$4:$BF$2320,K$1,FALSE),VLOOKUP($A426,Pit!$A$4:$BA$1686,K$2,FALSE))</f>
        <v>Low</v>
      </c>
      <c r="L426" s="17" t="str">
        <f>IF($C426="B",VLOOKUP($A426,Bat!$A$4:$BF$2320,L$1,FALSE),VLOOKUP($A426,Pit!$A$4:$BA$1686,L$2,FALSE))</f>
        <v>Normal</v>
      </c>
      <c r="M426" s="16">
        <f>IF($C426="B",VLOOKUP($A426,Bat!$A$4:$BF$2320,M$1,FALSE),VLOOKUP($A426,Pit!$A$4:$BA$1686,M$2,FALSE))</f>
        <v>5</v>
      </c>
      <c r="N426" s="16">
        <f>IF($C426="B",VLOOKUP($A426,Bat!$A$4:$BF$2320,N$1,FALSE),VLOOKUP($A426,Pit!$A$4:$BA$1686,N$2,FALSE))</f>
        <v>2</v>
      </c>
      <c r="O426" s="16">
        <f>IF($C426="B",VLOOKUP($A426,Bat!$A$4:$BF$2320,O$1,FALSE),VLOOKUP($A426,Pit!$A$4:$BA$1686,O$2,FALSE))</f>
        <v>5</v>
      </c>
      <c r="P426" s="16" t="str">
        <f>IF($C426="B",VLOOKUP($A426,Bat!$A$4:$BF$2320,P$1,FALSE),VLOOKUP($A426,Pit!$A$4:$BA$1686,P$2,FALSE))</f>
        <v>88-90 Mph</v>
      </c>
      <c r="Q426" s="17">
        <f>IF($C426="B",VLOOKUP($A426,Bat!$A$4:$BF$2320,Q$1,FALSE),VLOOKUP($A426,Pit!$A$4:$BA$1686,Q$2,FALSE))</f>
        <v>6</v>
      </c>
      <c r="R426" s="18">
        <f>IF($C426="B",VLOOKUP($A426,Bat!$A$4:$BF$2320,R$1,FALSE),VLOOKUP($A426,Pit!$A$4:$BA$1686,R$2,FALSE))</f>
        <v>27.592835499906428</v>
      </c>
      <c r="S426" s="19">
        <f>IF($C426="B",VLOOKUP($A426,Bat!$A$4:$BF$2320,S$1,FALSE),VLOOKUP($A426,Pit!$A$4:$BA$1686,S$2,FALSE))</f>
        <v>1.366478328369064</v>
      </c>
      <c r="T426" s="20" t="str">
        <f>IF($C426="B",VLOOKUP($A426,Bat!$A$4:$BF$2320,T$1,FALSE),VLOOKUP($A426,Pit!$A$4:$BA$1686,T$2,FALSE))</f>
        <v>$170k</v>
      </c>
      <c r="U426" s="17" t="str">
        <f>VLOOKUP(IF($C426="B",VLOOKUP($A426,Bat!$A$4:$AU$2320,U$1,FALSE),VLOOKUP($A426,Pit!$A$4:$BE$1686,U$2,FALSE)),COND!$A$35:$B$41,2,FALSE)</f>
        <v>??</v>
      </c>
      <c r="V426" s="21">
        <f>IF($C426="B",VLOOKUP($A426,Bat!$A$4:$AT$2284,46,FALSE),VLOOKUP($A426,Pit!$A$4:$BD$1664,56,FALSE))</f>
        <v>87</v>
      </c>
      <c r="W426" s="16">
        <f t="shared" si="32"/>
        <v>999</v>
      </c>
      <c r="X426" s="16"/>
      <c r="Y426" s="22">
        <f t="shared" si="33"/>
        <v>207</v>
      </c>
      <c r="Z426" s="16" t="str">
        <f>IFERROR(VLOOKUP($D426,Results37!$F$3:$L$1396,Z$1,FALSE),"")</f>
        <v/>
      </c>
      <c r="AA426" s="47" t="str">
        <f>IF(ISERROR(VLOOKUP(D426,Results37!$F$3:$O$399,AA$1,FALSE)),"",IF(VLOOKUP(D426,Results37!$F$3:$O$399,AA$1+1,FALSE)=1,"S"&amp;VLOOKUP(D426,Results37!$F$3:$O$399,AA$1,FALSE),VLOOKUP(D426,Results37!$F$3:$O$399,AA$1,FALSE)))</f>
        <v/>
      </c>
      <c r="AB426" s="16" t="str">
        <f>IFERROR(VLOOKUP($D426,Results37!$F$3:$L$1396,AB$1,FALSE),"")</f>
        <v/>
      </c>
      <c r="AC426" s="16" t="str">
        <f>IFERROR(VLOOKUP($D426,Results37!$F$3:$L$1396,AC$1,FALSE),"")</f>
        <v/>
      </c>
      <c r="AD426" s="16" t="str">
        <f t="shared" si="34"/>
        <v/>
      </c>
      <c r="AE426" s="20" t="str">
        <f>IF(ISERROR(VLOOKUP($AC426&amp;"-"&amp;$F426&amp;" "&amp;G426,Bonuses!$B$1:$G$1006,4,FALSE)),"",INT(VLOOKUP($AC426&amp;"-"&amp;$F426&amp;" "&amp;$G426,Bonuses!$B$1:$G$1006,4,FALSE)))</f>
        <v/>
      </c>
      <c r="AF426" s="16" t="str">
        <f>IF(ISERROR(VLOOKUP($AC426&amp;"-"&amp;$F426,Bonuses!$B$1:$G$1006,5,FALSE)),"",IF(VLOOKUP($AC426&amp;"-"&amp;$F426,Bonuses!$B$1:$G$1006,5,FALSE)="","",VLOOKUP($AC426&amp;"-"&amp;$F426,Bonuses!$B$1:$G$1006,6,FALSE)&amp;" yrs, "&amp;VLOOKUP($AC426&amp;"-"&amp;$F426,Bonuses!$B$1:$G$1006,5,FALSE)))</f>
        <v/>
      </c>
    </row>
    <row r="427" spans="1:32" s="21" customFormat="1" x14ac:dyDescent="0.25">
      <c r="A427" s="21" t="s">
        <v>2186</v>
      </c>
      <c r="B427" s="21">
        <f t="shared" si="30"/>
        <v>1</v>
      </c>
      <c r="C427" s="21" t="str">
        <f t="shared" si="31"/>
        <v>B</v>
      </c>
      <c r="D427" s="17">
        <f>IF($C427="B",VLOOKUP($A427,Bat!$A$4:$BF$2320,D$1,FALSE),VLOOKUP($A427,Pit!$A$4:$BA$1686,D$2,FALSE))</f>
        <v>14572</v>
      </c>
      <c r="E427" s="16" t="str">
        <f>IF($C427="B",VLOOKUP($A427,Bat!$A$4:$BF$2320,E$1,FALSE),VLOOKUP($A427,Pit!$A$4:$BA$1686,E$2,FALSE))</f>
        <v>1B</v>
      </c>
      <c r="F427" s="16" t="str">
        <f>IF($C427="B",VLOOKUP($A427,Bat!$A$4:$BF$2320,F$1,FALSE),VLOOKUP($A427,Pit!$A$4:$BA$1686,F$2,FALSE))</f>
        <v>Fernando</v>
      </c>
      <c r="G427" s="16" t="str">
        <f>IF($C427="B",VLOOKUP($A427,Bat!$A$4:$BF$2320,G$1,FALSE),VLOOKUP($A427,Pit!$A$4:$BA$1686,G$2,FALSE))</f>
        <v>González</v>
      </c>
      <c r="H427" s="16">
        <f>IF($C427="B",VLOOKUP($A427,Bat!$A$4:$BF$2320,H$1,FALSE),VLOOKUP($A427,Pit!$A$4:$BA$1686,H$2,FALSE))</f>
        <v>21</v>
      </c>
      <c r="I427" s="16" t="str">
        <f>IF($C427="B",VLOOKUP($A427,Bat!$A$4:$BF$2320,I$1,FALSE),VLOOKUP($A427,Pit!$A$4:$BA$1686,I$2,FALSE))</f>
        <v>S</v>
      </c>
      <c r="J427" s="16" t="str">
        <f>IF($C427="B",VLOOKUP($A427,Bat!$A$4:$BF$2320,J$1,FALSE),VLOOKUP($A427,Pit!$A$4:$BA$1686,J$2,FALSE))</f>
        <v>R</v>
      </c>
      <c r="K427" s="16" t="str">
        <f>IF($C427="B",VLOOKUP($A427,Bat!$A$4:$BF$2320,K$1,FALSE),VLOOKUP($A427,Pit!$A$4:$BA$1686,K$2,FALSE))</f>
        <v>Normal</v>
      </c>
      <c r="L427" s="17" t="str">
        <f>IF($C427="B",VLOOKUP($A427,Bat!$A$4:$BF$2320,L$1,FALSE),VLOOKUP($A427,Pit!$A$4:$BA$1686,L$2,FALSE))</f>
        <v>Normal</v>
      </c>
      <c r="M427" s="16">
        <f>IF($C427="B",VLOOKUP($A427,Bat!$A$4:$BF$2320,M$1,FALSE),VLOOKUP($A427,Pit!$A$4:$BA$1686,M$2,FALSE))</f>
        <v>4</v>
      </c>
      <c r="N427" s="16">
        <f>IF($C427="B",VLOOKUP($A427,Bat!$A$4:$BF$2320,N$1,FALSE),VLOOKUP($A427,Pit!$A$4:$BA$1686,N$2,FALSE))</f>
        <v>1</v>
      </c>
      <c r="O427" s="16">
        <f>IF($C427="B",VLOOKUP($A427,Bat!$A$4:$BF$2320,O$1,FALSE),VLOOKUP($A427,Pit!$A$4:$BA$1686,O$2,FALSE))</f>
        <v>4</v>
      </c>
      <c r="P427" s="16">
        <f>IF($C427="B",VLOOKUP($A427,Bat!$A$4:$BF$2320,P$1,FALSE),VLOOKUP($A427,Pit!$A$4:$BA$1686,P$2,FALSE))</f>
        <v>7</v>
      </c>
      <c r="Q427" s="17">
        <f>IF($C427="B",VLOOKUP($A427,Bat!$A$4:$BF$2320,Q$1,FALSE),VLOOKUP($A427,Pit!$A$4:$BA$1686,Q$2,FALSE))</f>
        <v>1</v>
      </c>
      <c r="R427" s="18">
        <f>IF($C427="B",VLOOKUP($A427,Bat!$A$4:$BF$2320,R$1,FALSE),VLOOKUP($A427,Pit!$A$4:$BA$1686,R$2,FALSE))</f>
        <v>5.8586988659348744</v>
      </c>
      <c r="S427" s="19">
        <f>IF($C427="B",VLOOKUP($A427,Bat!$A$4:$BF$2320,S$1,FALSE),VLOOKUP($A427,Pit!$A$4:$BA$1686,S$2,FALSE))</f>
        <v>1.249970226160632</v>
      </c>
      <c r="T427" s="20" t="str">
        <f>IF($C427="B",VLOOKUP($A427,Bat!$A$4:$BF$2320,T$1,FALSE),VLOOKUP($A427,Pit!$A$4:$BA$1686,T$2,FALSE))</f>
        <v>$210k</v>
      </c>
      <c r="U427" s="17" t="str">
        <f>VLOOKUP(IF($C427="B",VLOOKUP($A427,Bat!$A$4:$AU$2320,U$1,FALSE),VLOOKUP($A427,Pit!$A$4:$BE$1686,U$2,FALSE)),COND!$A$35:$B$41,2,FALSE)</f>
        <v>??</v>
      </c>
      <c r="V427" s="21">
        <f>IF($C427="B",VLOOKUP($A427,Bat!$A$4:$AT$2284,46,FALSE),VLOOKUP($A427,Pit!$A$4:$BD$1664,56,FALSE))</f>
        <v>88</v>
      </c>
      <c r="W427" s="16">
        <f t="shared" si="32"/>
        <v>999</v>
      </c>
      <c r="X427" s="16"/>
      <c r="Y427" s="22">
        <f t="shared" si="33"/>
        <v>230</v>
      </c>
      <c r="Z427" s="16" t="str">
        <f>IFERROR(VLOOKUP($D427,Results37!$F$3:$L$1396,Z$1,FALSE),"")</f>
        <v/>
      </c>
      <c r="AA427" s="47" t="str">
        <f>IF(ISERROR(VLOOKUP(D427,Results37!$F$3:$O$399,AA$1,FALSE)),"",IF(VLOOKUP(D427,Results37!$F$3:$O$399,AA$1+1,FALSE)=1,"S"&amp;VLOOKUP(D427,Results37!$F$3:$O$399,AA$1,FALSE),VLOOKUP(D427,Results37!$F$3:$O$399,AA$1,FALSE)))</f>
        <v/>
      </c>
      <c r="AB427" s="16" t="str">
        <f>IFERROR(VLOOKUP($D427,Results37!$F$3:$L$1396,AB$1,FALSE),"")</f>
        <v/>
      </c>
      <c r="AC427" s="16" t="str">
        <f>IFERROR(VLOOKUP($D427,Results37!$F$3:$L$1396,AC$1,FALSE),"")</f>
        <v/>
      </c>
      <c r="AD427" s="16" t="str">
        <f t="shared" si="34"/>
        <v/>
      </c>
      <c r="AE427" s="20" t="str">
        <f>IF(ISERROR(VLOOKUP($AC427&amp;"-"&amp;$F427&amp;" "&amp;G427,Bonuses!$B$1:$G$1006,4,FALSE)),"",INT(VLOOKUP($AC427&amp;"-"&amp;$F427&amp;" "&amp;$G427,Bonuses!$B$1:$G$1006,4,FALSE)))</f>
        <v/>
      </c>
      <c r="AF427" s="16" t="str">
        <f>IF(ISERROR(VLOOKUP($AC427&amp;"-"&amp;$F427,Bonuses!$B$1:$G$1006,5,FALSE)),"",IF(VLOOKUP($AC427&amp;"-"&amp;$F427,Bonuses!$B$1:$G$1006,5,FALSE)="","",VLOOKUP($AC427&amp;"-"&amp;$F427,Bonuses!$B$1:$G$1006,6,FALSE)&amp;" yrs, "&amp;VLOOKUP($AC427&amp;"-"&amp;$F427,Bonuses!$B$1:$G$1006,5,FALSE)))</f>
        <v/>
      </c>
    </row>
    <row r="428" spans="1:32" s="21" customFormat="1" x14ac:dyDescent="0.25">
      <c r="A428" s="21" t="s">
        <v>2943</v>
      </c>
      <c r="B428" s="21">
        <f t="shared" si="30"/>
        <v>1</v>
      </c>
      <c r="C428" s="21" t="str">
        <f t="shared" si="31"/>
        <v>P</v>
      </c>
      <c r="D428" s="17">
        <f>IF($C428="B",VLOOKUP($A428,Bat!$A$4:$BF$2320,D$1,FALSE),VLOOKUP($A428,Pit!$A$4:$BA$1686,D$2,FALSE))</f>
        <v>13437</v>
      </c>
      <c r="E428" s="16" t="str">
        <f>IF($C428="B",VLOOKUP($A428,Bat!$A$4:$BF$2320,E$1,FALSE),VLOOKUP($A428,Pit!$A$4:$BA$1686,E$2,FALSE))</f>
        <v>RP</v>
      </c>
      <c r="F428" s="16" t="str">
        <f>IF($C428="B",VLOOKUP($A428,Bat!$A$4:$BF$2320,F$1,FALSE),VLOOKUP($A428,Pit!$A$4:$BA$1686,F$2,FALSE))</f>
        <v>Ralph</v>
      </c>
      <c r="G428" s="16" t="str">
        <f>IF($C428="B",VLOOKUP($A428,Bat!$A$4:$BF$2320,G$1,FALSE),VLOOKUP($A428,Pit!$A$4:$BA$1686,G$2,FALSE))</f>
        <v>Hahn</v>
      </c>
      <c r="H428" s="16">
        <f>IF($C428="B",VLOOKUP($A428,Bat!$A$4:$BF$2320,H$1,FALSE),VLOOKUP($A428,Pit!$A$4:$BA$1686,H$2,FALSE))</f>
        <v>22</v>
      </c>
      <c r="I428" s="16" t="str">
        <f>IF($C428="B",VLOOKUP($A428,Bat!$A$4:$BF$2320,I$1,FALSE),VLOOKUP($A428,Pit!$A$4:$BA$1686,I$2,FALSE))</f>
        <v>R</v>
      </c>
      <c r="J428" s="16" t="str">
        <f>IF($C428="B",VLOOKUP($A428,Bat!$A$4:$BF$2320,J$1,FALSE),VLOOKUP($A428,Pit!$A$4:$BA$1686,J$2,FALSE))</f>
        <v>R</v>
      </c>
      <c r="K428" s="16" t="str">
        <f>IF($C428="B",VLOOKUP($A428,Bat!$A$4:$BF$2320,K$1,FALSE),VLOOKUP($A428,Pit!$A$4:$BA$1686,K$2,FALSE))</f>
        <v>High</v>
      </c>
      <c r="L428" s="17" t="str">
        <f>IF($C428="B",VLOOKUP($A428,Bat!$A$4:$BF$2320,L$1,FALSE),VLOOKUP($A428,Pit!$A$4:$BA$1686,L$2,FALSE))</f>
        <v>Normal</v>
      </c>
      <c r="M428" s="16">
        <f>IF($C428="B",VLOOKUP($A428,Bat!$A$4:$BF$2320,M$1,FALSE),VLOOKUP($A428,Pit!$A$4:$BA$1686,M$2,FALSE))</f>
        <v>5</v>
      </c>
      <c r="N428" s="16">
        <f>IF($C428="B",VLOOKUP($A428,Bat!$A$4:$BF$2320,N$1,FALSE),VLOOKUP($A428,Pit!$A$4:$BA$1686,N$2,FALSE))</f>
        <v>2</v>
      </c>
      <c r="O428" s="16">
        <f>IF($C428="B",VLOOKUP($A428,Bat!$A$4:$BF$2320,O$1,FALSE),VLOOKUP($A428,Pit!$A$4:$BA$1686,O$2,FALSE))</f>
        <v>5</v>
      </c>
      <c r="P428" s="16" t="str">
        <f>IF($C428="B",VLOOKUP($A428,Bat!$A$4:$BF$2320,P$1,FALSE),VLOOKUP($A428,Pit!$A$4:$BA$1686,P$2,FALSE))</f>
        <v>91-93 Mph</v>
      </c>
      <c r="Q428" s="17">
        <f>IF($C428="B",VLOOKUP($A428,Bat!$A$4:$BF$2320,Q$1,FALSE),VLOOKUP($A428,Pit!$A$4:$BA$1686,Q$2,FALSE))</f>
        <v>4</v>
      </c>
      <c r="R428" s="18">
        <f>IF($C428="B",VLOOKUP($A428,Bat!$A$4:$BF$2320,R$1,FALSE),VLOOKUP($A428,Pit!$A$4:$BA$1686,R$2,FALSE))</f>
        <v>27.212288994907293</v>
      </c>
      <c r="S428" s="19">
        <f>IF($C428="B",VLOOKUP($A428,Bat!$A$4:$BF$2320,S$1,FALSE),VLOOKUP($A428,Pit!$A$4:$BA$1686,S$2,FALSE))</f>
        <v>1.3330473007180508</v>
      </c>
      <c r="T428" s="20" t="str">
        <f>IF($C428="B",VLOOKUP($A428,Bat!$A$4:$BF$2320,T$1,FALSE),VLOOKUP($A428,Pit!$A$4:$BA$1686,T$2,FALSE))</f>
        <v>$2.4m</v>
      </c>
      <c r="U428" s="17" t="str">
        <f>VLOOKUP(IF($C428="B",VLOOKUP($A428,Bat!$A$4:$AU$2320,U$1,FALSE),VLOOKUP($A428,Pit!$A$4:$BE$1686,U$2,FALSE)),COND!$A$35:$B$41,2,FALSE)</f>
        <v>??</v>
      </c>
      <c r="V428" s="21">
        <f>IF($C428="B",VLOOKUP($A428,Bat!$A$4:$AT$2284,46,FALSE),VLOOKUP($A428,Pit!$A$4:$BD$1664,56,FALSE))</f>
        <v>89</v>
      </c>
      <c r="W428" s="16">
        <f t="shared" si="32"/>
        <v>999</v>
      </c>
      <c r="X428" s="16"/>
      <c r="Y428" s="22">
        <f t="shared" si="33"/>
        <v>215</v>
      </c>
      <c r="Z428" s="16" t="str">
        <f>IFERROR(VLOOKUP($D428,Results37!$F$3:$L$1396,Z$1,FALSE),"")</f>
        <v/>
      </c>
      <c r="AA428" s="47" t="str">
        <f>IF(ISERROR(VLOOKUP(D428,Results37!$F$3:$O$399,AA$1,FALSE)),"",IF(VLOOKUP(D428,Results37!$F$3:$O$399,AA$1+1,FALSE)=1,"S"&amp;VLOOKUP(D428,Results37!$F$3:$O$399,AA$1,FALSE),VLOOKUP(D428,Results37!$F$3:$O$399,AA$1,FALSE)))</f>
        <v/>
      </c>
      <c r="AB428" s="16" t="str">
        <f>IFERROR(VLOOKUP($D428,Results37!$F$3:$L$1396,AB$1,FALSE),"")</f>
        <v/>
      </c>
      <c r="AC428" s="16" t="str">
        <f>IFERROR(VLOOKUP($D428,Results37!$F$3:$L$1396,AC$1,FALSE),"")</f>
        <v/>
      </c>
      <c r="AD428" s="16" t="str">
        <f t="shared" si="34"/>
        <v/>
      </c>
      <c r="AE428" s="20" t="str">
        <f>IF(ISERROR(VLOOKUP($AC428&amp;"-"&amp;$F428&amp;" "&amp;G428,Bonuses!$B$1:$G$1006,4,FALSE)),"",INT(VLOOKUP($AC428&amp;"-"&amp;$F428&amp;" "&amp;$G428,Bonuses!$B$1:$G$1006,4,FALSE)))</f>
        <v/>
      </c>
      <c r="AF428" s="16" t="str">
        <f>IF(ISERROR(VLOOKUP($AC428&amp;"-"&amp;$F428,Bonuses!$B$1:$G$1006,5,FALSE)),"",IF(VLOOKUP($AC428&amp;"-"&amp;$F428,Bonuses!$B$1:$G$1006,5,FALSE)="","",VLOOKUP($AC428&amp;"-"&amp;$F428,Bonuses!$B$1:$G$1006,6,FALSE)&amp;" yrs, "&amp;VLOOKUP($AC428&amp;"-"&amp;$F428,Bonuses!$B$1:$G$1006,5,FALSE)))</f>
        <v/>
      </c>
    </row>
    <row r="429" spans="1:32" s="21" customFormat="1" x14ac:dyDescent="0.25">
      <c r="A429" s="21" t="s">
        <v>2062</v>
      </c>
      <c r="B429" s="21">
        <f t="shared" si="30"/>
        <v>1</v>
      </c>
      <c r="C429" s="21" t="str">
        <f t="shared" si="31"/>
        <v>B</v>
      </c>
      <c r="D429" s="17">
        <f>IF($C429="B",VLOOKUP($A429,Bat!$A$4:$BF$2320,D$1,FALSE),VLOOKUP($A429,Pit!$A$4:$BA$1686,D$2,FALSE))</f>
        <v>14721</v>
      </c>
      <c r="E429" s="16" t="str">
        <f>IF($C429="B",VLOOKUP($A429,Bat!$A$4:$BF$2320,E$1,FALSE),VLOOKUP($A429,Pit!$A$4:$BA$1686,E$2,FALSE))</f>
        <v>C</v>
      </c>
      <c r="F429" s="16" t="str">
        <f>IF($C429="B",VLOOKUP($A429,Bat!$A$4:$BF$2320,F$1,FALSE),VLOOKUP($A429,Pit!$A$4:$BA$1686,F$2,FALSE))</f>
        <v>Wim</v>
      </c>
      <c r="G429" s="16" t="str">
        <f>IF($C429="B",VLOOKUP($A429,Bat!$A$4:$BF$2320,G$1,FALSE),VLOOKUP($A429,Pit!$A$4:$BA$1686,G$2,FALSE))</f>
        <v>Kalff</v>
      </c>
      <c r="H429" s="16">
        <f>IF($C429="B",VLOOKUP($A429,Bat!$A$4:$BF$2320,H$1,FALSE),VLOOKUP($A429,Pit!$A$4:$BA$1686,H$2,FALSE))</f>
        <v>21</v>
      </c>
      <c r="I429" s="16" t="str">
        <f>IF($C429="B",VLOOKUP($A429,Bat!$A$4:$BF$2320,I$1,FALSE),VLOOKUP($A429,Pit!$A$4:$BA$1686,I$2,FALSE))</f>
        <v>R</v>
      </c>
      <c r="J429" s="16" t="str">
        <f>IF($C429="B",VLOOKUP($A429,Bat!$A$4:$BF$2320,J$1,FALSE),VLOOKUP($A429,Pit!$A$4:$BA$1686,J$2,FALSE))</f>
        <v>R</v>
      </c>
      <c r="K429" s="16" t="str">
        <f>IF($C429="B",VLOOKUP($A429,Bat!$A$4:$BF$2320,K$1,FALSE),VLOOKUP($A429,Pit!$A$4:$BA$1686,K$2,FALSE))</f>
        <v>Normal</v>
      </c>
      <c r="L429" s="17" t="str">
        <f>IF($C429="B",VLOOKUP($A429,Bat!$A$4:$BF$2320,L$1,FALSE),VLOOKUP($A429,Pit!$A$4:$BA$1686,L$2,FALSE))</f>
        <v>Normal</v>
      </c>
      <c r="M429" s="16">
        <f>IF($C429="B",VLOOKUP($A429,Bat!$A$4:$BF$2320,M$1,FALSE),VLOOKUP($A429,Pit!$A$4:$BA$1686,M$2,FALSE))</f>
        <v>5</v>
      </c>
      <c r="N429" s="16">
        <f>IF($C429="B",VLOOKUP($A429,Bat!$A$4:$BF$2320,N$1,FALSE),VLOOKUP($A429,Pit!$A$4:$BA$1686,N$2,FALSE))</f>
        <v>5</v>
      </c>
      <c r="O429" s="16">
        <f>IF($C429="B",VLOOKUP($A429,Bat!$A$4:$BF$2320,O$1,FALSE),VLOOKUP($A429,Pit!$A$4:$BA$1686,O$2,FALSE))</f>
        <v>1</v>
      </c>
      <c r="P429" s="16">
        <f>IF($C429="B",VLOOKUP($A429,Bat!$A$4:$BF$2320,P$1,FALSE),VLOOKUP($A429,Pit!$A$4:$BA$1686,P$2,FALSE))</f>
        <v>2</v>
      </c>
      <c r="Q429" s="17">
        <f>IF($C429="B",VLOOKUP($A429,Bat!$A$4:$BF$2320,Q$1,FALSE),VLOOKUP($A429,Pit!$A$4:$BA$1686,Q$2,FALSE))</f>
        <v>5</v>
      </c>
      <c r="R429" s="18">
        <f>IF($C429="B",VLOOKUP($A429,Bat!$A$4:$BF$2320,R$1,FALSE),VLOOKUP($A429,Pit!$A$4:$BA$1686,R$2,FALSE))</f>
        <v>5.7606328984123154</v>
      </c>
      <c r="S429" s="19">
        <f>IF($C429="B",VLOOKUP($A429,Bat!$A$4:$BF$2320,S$1,FALSE),VLOOKUP($A429,Pit!$A$4:$BA$1686,S$2,FALSE))</f>
        <v>1.2359883312747719</v>
      </c>
      <c r="T429" s="20" t="str">
        <f>IF($C429="B",VLOOKUP($A429,Bat!$A$4:$BF$2320,T$1,FALSE),VLOOKUP($A429,Pit!$A$4:$BA$1686,T$2,FALSE))</f>
        <v>$200k</v>
      </c>
      <c r="U429" s="17" t="str">
        <f>VLOOKUP(IF($C429="B",VLOOKUP($A429,Bat!$A$4:$AU$2320,U$1,FALSE),VLOOKUP($A429,Pit!$A$4:$BE$1686,U$2,FALSE)),COND!$A$35:$B$41,2,FALSE)</f>
        <v>??</v>
      </c>
      <c r="V429" s="21">
        <f>IF($C429="B",VLOOKUP($A429,Bat!$A$4:$AT$2284,46,FALSE),VLOOKUP($A429,Pit!$A$4:$BD$1664,56,FALSE))</f>
        <v>89</v>
      </c>
      <c r="W429" s="16">
        <f t="shared" si="32"/>
        <v>999</v>
      </c>
      <c r="X429" s="16"/>
      <c r="Y429" s="22">
        <f t="shared" si="33"/>
        <v>233</v>
      </c>
      <c r="Z429" s="16" t="str">
        <f>IFERROR(VLOOKUP($D429,Results37!$F$3:$L$1396,Z$1,FALSE),"")</f>
        <v/>
      </c>
      <c r="AA429" s="47" t="str">
        <f>IF(ISERROR(VLOOKUP(D429,Results37!$F$3:$O$399,AA$1,FALSE)),"",IF(VLOOKUP(D429,Results37!$F$3:$O$399,AA$1+1,FALSE)=1,"S"&amp;VLOOKUP(D429,Results37!$F$3:$O$399,AA$1,FALSE),VLOOKUP(D429,Results37!$F$3:$O$399,AA$1,FALSE)))</f>
        <v/>
      </c>
      <c r="AB429" s="16" t="str">
        <f>IFERROR(VLOOKUP($D429,Results37!$F$3:$L$1396,AB$1,FALSE),"")</f>
        <v/>
      </c>
      <c r="AC429" s="16" t="str">
        <f>IFERROR(VLOOKUP($D429,Results37!$F$3:$L$1396,AC$1,FALSE),"")</f>
        <v/>
      </c>
      <c r="AD429" s="16" t="str">
        <f t="shared" si="34"/>
        <v/>
      </c>
      <c r="AE429" s="20" t="str">
        <f>IF(ISERROR(VLOOKUP($AC429&amp;"-"&amp;$F429&amp;" "&amp;G429,Bonuses!$B$1:$G$1006,4,FALSE)),"",INT(VLOOKUP($AC429&amp;"-"&amp;$F429&amp;" "&amp;$G429,Bonuses!$B$1:$G$1006,4,FALSE)))</f>
        <v/>
      </c>
      <c r="AF429" s="16" t="str">
        <f>IF(ISERROR(VLOOKUP($AC429&amp;"-"&amp;$F429,Bonuses!$B$1:$G$1006,5,FALSE)),"",IF(VLOOKUP($AC429&amp;"-"&amp;$F429,Bonuses!$B$1:$G$1006,5,FALSE)="","",VLOOKUP($AC429&amp;"-"&amp;$F429,Bonuses!$B$1:$G$1006,6,FALSE)&amp;" yrs, "&amp;VLOOKUP($AC429&amp;"-"&amp;$F429,Bonuses!$B$1:$G$1006,5,FALSE)))</f>
        <v/>
      </c>
    </row>
    <row r="430" spans="1:32" s="21" customFormat="1" x14ac:dyDescent="0.25">
      <c r="A430" s="21" t="s">
        <v>2595</v>
      </c>
      <c r="B430" s="21">
        <f t="shared" si="30"/>
        <v>1</v>
      </c>
      <c r="C430" s="21" t="str">
        <f t="shared" si="31"/>
        <v>P</v>
      </c>
      <c r="D430" s="17">
        <f>IF($C430="B",VLOOKUP($A430,Bat!$A$4:$BF$2320,D$1,FALSE),VLOOKUP($A430,Pit!$A$4:$BA$1686,D$2,FALSE))</f>
        <v>4589</v>
      </c>
      <c r="E430" s="16" t="str">
        <f>IF($C430="B",VLOOKUP($A430,Bat!$A$4:$BF$2320,E$1,FALSE),VLOOKUP($A430,Pit!$A$4:$BA$1686,E$2,FALSE))</f>
        <v>SP</v>
      </c>
      <c r="F430" s="16" t="str">
        <f>IF($C430="B",VLOOKUP($A430,Bat!$A$4:$BF$2320,F$1,FALSE),VLOOKUP($A430,Pit!$A$4:$BA$1686,F$2,FALSE))</f>
        <v>Jesse</v>
      </c>
      <c r="G430" s="16" t="str">
        <f>IF($C430="B",VLOOKUP($A430,Bat!$A$4:$BF$2320,G$1,FALSE),VLOOKUP($A430,Pit!$A$4:$BA$1686,G$2,FALSE))</f>
        <v>Roussel</v>
      </c>
      <c r="H430" s="16">
        <f>IF($C430="B",VLOOKUP($A430,Bat!$A$4:$BF$2320,H$1,FALSE),VLOOKUP($A430,Pit!$A$4:$BA$1686,H$2,FALSE))</f>
        <v>21</v>
      </c>
      <c r="I430" s="16" t="str">
        <f>IF($C430="B",VLOOKUP($A430,Bat!$A$4:$BF$2320,I$1,FALSE),VLOOKUP($A430,Pit!$A$4:$BA$1686,I$2,FALSE))</f>
        <v>R</v>
      </c>
      <c r="J430" s="16" t="str">
        <f>IF($C430="B",VLOOKUP($A430,Bat!$A$4:$BF$2320,J$1,FALSE),VLOOKUP($A430,Pit!$A$4:$BA$1686,J$2,FALSE))</f>
        <v>R</v>
      </c>
      <c r="K430" s="16" t="str">
        <f>IF($C430="B",VLOOKUP($A430,Bat!$A$4:$BF$2320,K$1,FALSE),VLOOKUP($A430,Pit!$A$4:$BA$1686,K$2,FALSE))</f>
        <v>Normal</v>
      </c>
      <c r="L430" s="17" t="str">
        <f>IF($C430="B",VLOOKUP($A430,Bat!$A$4:$BF$2320,L$1,FALSE),VLOOKUP($A430,Pit!$A$4:$BA$1686,L$2,FALSE))</f>
        <v>High</v>
      </c>
      <c r="M430" s="16">
        <f>IF($C430="B",VLOOKUP($A430,Bat!$A$4:$BF$2320,M$1,FALSE),VLOOKUP($A430,Pit!$A$4:$BA$1686,M$2,FALSE))</f>
        <v>5</v>
      </c>
      <c r="N430" s="16">
        <f>IF($C430="B",VLOOKUP($A430,Bat!$A$4:$BF$2320,N$1,FALSE),VLOOKUP($A430,Pit!$A$4:$BA$1686,N$2,FALSE))</f>
        <v>2</v>
      </c>
      <c r="O430" s="16">
        <f>IF($C430="B",VLOOKUP($A430,Bat!$A$4:$BF$2320,O$1,FALSE),VLOOKUP($A430,Pit!$A$4:$BA$1686,O$2,FALSE))</f>
        <v>3</v>
      </c>
      <c r="P430" s="16" t="str">
        <f>IF($C430="B",VLOOKUP($A430,Bat!$A$4:$BF$2320,P$1,FALSE),VLOOKUP($A430,Pit!$A$4:$BA$1686,P$2,FALSE))</f>
        <v>91-93 Mph</v>
      </c>
      <c r="Q430" s="17">
        <f>IF($C430="B",VLOOKUP($A430,Bat!$A$4:$BF$2320,Q$1,FALSE),VLOOKUP($A430,Pit!$A$4:$BA$1686,Q$2,FALSE))</f>
        <v>8</v>
      </c>
      <c r="R430" s="18">
        <f>IF($C430="B",VLOOKUP($A430,Bat!$A$4:$BF$2320,R$1,FALSE),VLOOKUP($A430,Pit!$A$4:$BA$1686,R$2,FALSE))</f>
        <v>19.232103325595862</v>
      </c>
      <c r="S430" s="19">
        <f>IF($C430="B",VLOOKUP($A430,Bat!$A$4:$BF$2320,S$1,FALSE),VLOOKUP($A430,Pit!$A$4:$BA$1686,S$2,FALSE))</f>
        <v>0.63198762925535434</v>
      </c>
      <c r="T430" s="20" t="str">
        <f>IF($C430="B",VLOOKUP($A430,Bat!$A$4:$BF$2320,T$1,FALSE),VLOOKUP($A430,Pit!$A$4:$BA$1686,T$2,FALSE))</f>
        <v>$100k</v>
      </c>
      <c r="U430" s="17" t="str">
        <f>VLOOKUP(IF($C430="B",VLOOKUP($A430,Bat!$A$4:$AU$2320,U$1,FALSE),VLOOKUP($A430,Pit!$A$4:$BE$1686,U$2,FALSE)),COND!$A$35:$B$41,2,FALSE)</f>
        <v>??</v>
      </c>
      <c r="V430" s="21">
        <f>IF($C430="B",VLOOKUP($A430,Bat!$A$4:$AT$2284,46,FALSE),VLOOKUP($A430,Pit!$A$4:$BD$1664,56,FALSE))</f>
        <v>90</v>
      </c>
      <c r="W430" s="16">
        <f t="shared" si="32"/>
        <v>999</v>
      </c>
      <c r="X430" s="16"/>
      <c r="Y430" s="22">
        <f t="shared" si="33"/>
        <v>402</v>
      </c>
      <c r="Z430" s="16" t="str">
        <f>IFERROR(VLOOKUP($D430,Results37!$F$3:$L$1396,Z$1,FALSE),"")</f>
        <v/>
      </c>
      <c r="AA430" s="47" t="str">
        <f>IF(ISERROR(VLOOKUP(D430,Results37!$F$3:$O$399,AA$1,FALSE)),"",IF(VLOOKUP(D430,Results37!$F$3:$O$399,AA$1+1,FALSE)=1,"S"&amp;VLOOKUP(D430,Results37!$F$3:$O$399,AA$1,FALSE),VLOOKUP(D430,Results37!$F$3:$O$399,AA$1,FALSE)))</f>
        <v/>
      </c>
      <c r="AB430" s="16" t="str">
        <f>IFERROR(VLOOKUP($D430,Results37!$F$3:$L$1396,AB$1,FALSE),"")</f>
        <v/>
      </c>
      <c r="AC430" s="16" t="str">
        <f>IFERROR(VLOOKUP($D430,Results37!$F$3:$L$1396,AC$1,FALSE),"")</f>
        <v/>
      </c>
      <c r="AD430" s="16" t="str">
        <f t="shared" si="34"/>
        <v/>
      </c>
      <c r="AE430" s="20" t="str">
        <f>IF(ISERROR(VLOOKUP($AC430&amp;"-"&amp;$F430&amp;" "&amp;G430,Bonuses!$B$1:$G$1006,4,FALSE)),"",INT(VLOOKUP($AC430&amp;"-"&amp;$F430&amp;" "&amp;$G430,Bonuses!$B$1:$G$1006,4,FALSE)))</f>
        <v/>
      </c>
      <c r="AF430" s="16" t="str">
        <f>IF(ISERROR(VLOOKUP($AC430&amp;"-"&amp;$F430,Bonuses!$B$1:$G$1006,5,FALSE)),"",IF(VLOOKUP($AC430&amp;"-"&amp;$F430,Bonuses!$B$1:$G$1006,5,FALSE)="","",VLOOKUP($AC430&amp;"-"&amp;$F430,Bonuses!$B$1:$G$1006,6,FALSE)&amp;" yrs, "&amp;VLOOKUP($AC430&amp;"-"&amp;$F430,Bonuses!$B$1:$G$1006,5,FALSE)))</f>
        <v/>
      </c>
    </row>
    <row r="431" spans="1:32" s="21" customFormat="1" x14ac:dyDescent="0.25">
      <c r="A431" s="21" t="s">
        <v>3107</v>
      </c>
      <c r="B431" s="21">
        <f t="shared" si="30"/>
        <v>1</v>
      </c>
      <c r="C431" s="21" t="str">
        <f t="shared" si="31"/>
        <v>B</v>
      </c>
      <c r="D431" s="17">
        <f>IF($C431="B",VLOOKUP($A431,Bat!$A$4:$BF$2320,D$1,FALSE),VLOOKUP($A431,Pit!$A$4:$BA$1686,D$2,FALSE))</f>
        <v>13429</v>
      </c>
      <c r="E431" s="16" t="str">
        <f>IF($C431="B",VLOOKUP($A431,Bat!$A$4:$BF$2320,E$1,FALSE),VLOOKUP($A431,Pit!$A$4:$BA$1686,E$2,FALSE))</f>
        <v>1B</v>
      </c>
      <c r="F431" s="16" t="str">
        <f>IF($C431="B",VLOOKUP($A431,Bat!$A$4:$BF$2320,F$1,FALSE),VLOOKUP($A431,Pit!$A$4:$BA$1686,F$2,FALSE))</f>
        <v>Brent</v>
      </c>
      <c r="G431" s="16" t="str">
        <f>IF($C431="B",VLOOKUP($A431,Bat!$A$4:$BF$2320,G$1,FALSE),VLOOKUP($A431,Pit!$A$4:$BA$1686,G$2,FALSE))</f>
        <v>Mathews</v>
      </c>
      <c r="H431" s="16">
        <f>IF($C431="B",VLOOKUP($A431,Bat!$A$4:$BF$2320,H$1,FALSE),VLOOKUP($A431,Pit!$A$4:$BA$1686,H$2,FALSE))</f>
        <v>22</v>
      </c>
      <c r="I431" s="16" t="str">
        <f>IF($C431="B",VLOOKUP($A431,Bat!$A$4:$BF$2320,I$1,FALSE),VLOOKUP($A431,Pit!$A$4:$BA$1686,I$2,FALSE))</f>
        <v>R</v>
      </c>
      <c r="J431" s="16" t="str">
        <f>IF($C431="B",VLOOKUP($A431,Bat!$A$4:$BF$2320,J$1,FALSE),VLOOKUP($A431,Pit!$A$4:$BA$1686,J$2,FALSE))</f>
        <v>R</v>
      </c>
      <c r="K431" s="16" t="str">
        <f>IF($C431="B",VLOOKUP($A431,Bat!$A$4:$BF$2320,K$1,FALSE),VLOOKUP($A431,Pit!$A$4:$BA$1686,K$2,FALSE))</f>
        <v>Normal</v>
      </c>
      <c r="L431" s="17" t="str">
        <f>IF($C431="B",VLOOKUP($A431,Bat!$A$4:$BF$2320,L$1,FALSE),VLOOKUP($A431,Pit!$A$4:$BA$1686,L$2,FALSE))</f>
        <v>Normal</v>
      </c>
      <c r="M431" s="16">
        <f>IF($C431="B",VLOOKUP($A431,Bat!$A$4:$BF$2320,M$1,FALSE),VLOOKUP($A431,Pit!$A$4:$BA$1686,M$2,FALSE))</f>
        <v>4</v>
      </c>
      <c r="N431" s="16">
        <f>IF($C431="B",VLOOKUP($A431,Bat!$A$4:$BF$2320,N$1,FALSE),VLOOKUP($A431,Pit!$A$4:$BA$1686,N$2,FALSE))</f>
        <v>3</v>
      </c>
      <c r="O431" s="16">
        <f>IF($C431="B",VLOOKUP($A431,Bat!$A$4:$BF$2320,O$1,FALSE),VLOOKUP($A431,Pit!$A$4:$BA$1686,O$2,FALSE))</f>
        <v>3</v>
      </c>
      <c r="P431" s="16">
        <f>IF($C431="B",VLOOKUP($A431,Bat!$A$4:$BF$2320,P$1,FALSE),VLOOKUP($A431,Pit!$A$4:$BA$1686,P$2,FALSE))</f>
        <v>7</v>
      </c>
      <c r="Q431" s="17">
        <f>IF($C431="B",VLOOKUP($A431,Bat!$A$4:$BF$2320,Q$1,FALSE),VLOOKUP($A431,Pit!$A$4:$BA$1686,Q$2,FALSE))</f>
        <v>3</v>
      </c>
      <c r="R431" s="18">
        <f>IF($C431="B",VLOOKUP($A431,Bat!$A$4:$BF$2320,R$1,FALSE),VLOOKUP($A431,Pit!$A$4:$BA$1686,R$2,FALSE))</f>
        <v>7.0580021800306838</v>
      </c>
      <c r="S431" s="19">
        <f>IF($C431="B",VLOOKUP($A431,Bat!$A$4:$BF$2320,S$1,FALSE),VLOOKUP($A431,Pit!$A$4:$BA$1686,S$2,FALSE))</f>
        <v>1.4209626030022122</v>
      </c>
      <c r="T431" s="20" t="str">
        <f>IF($C431="B",VLOOKUP($A431,Bat!$A$4:$BF$2320,T$1,FALSE),VLOOKUP($A431,Pit!$A$4:$BA$1686,T$2,FALSE))</f>
        <v>$220k</v>
      </c>
      <c r="U431" s="17" t="str">
        <f>VLOOKUP(IF($C431="B",VLOOKUP($A431,Bat!$A$4:$AU$2320,U$1,FALSE),VLOOKUP($A431,Pit!$A$4:$BE$1686,U$2,FALSE)),COND!$A$35:$B$41,2,FALSE)</f>
        <v>??</v>
      </c>
      <c r="V431" s="21">
        <f>IF($C431="B",VLOOKUP($A431,Bat!$A$4:$AT$2284,46,FALSE),VLOOKUP($A431,Pit!$A$4:$BD$1664,56,FALSE))</f>
        <v>92</v>
      </c>
      <c r="W431" s="16">
        <f t="shared" si="32"/>
        <v>999</v>
      </c>
      <c r="X431" s="16"/>
      <c r="Y431" s="22">
        <f t="shared" si="33"/>
        <v>197</v>
      </c>
      <c r="Z431" s="16" t="str">
        <f>IFERROR(VLOOKUP($D431,Results37!$F$3:$L$1396,Z$1,FALSE),"")</f>
        <v/>
      </c>
      <c r="AA431" s="47" t="str">
        <f>IF(ISERROR(VLOOKUP(D431,Results37!$F$3:$O$399,AA$1,FALSE)),"",IF(VLOOKUP(D431,Results37!$F$3:$O$399,AA$1+1,FALSE)=1,"S"&amp;VLOOKUP(D431,Results37!$F$3:$O$399,AA$1,FALSE),VLOOKUP(D431,Results37!$F$3:$O$399,AA$1,FALSE)))</f>
        <v/>
      </c>
      <c r="AB431" s="16" t="str">
        <f>IFERROR(VLOOKUP($D431,Results37!$F$3:$L$1396,AB$1,FALSE),"")</f>
        <v/>
      </c>
      <c r="AC431" s="16" t="str">
        <f>IFERROR(VLOOKUP($D431,Results37!$F$3:$L$1396,AC$1,FALSE),"")</f>
        <v/>
      </c>
      <c r="AD431" s="16" t="str">
        <f t="shared" si="34"/>
        <v/>
      </c>
      <c r="AE431" s="20" t="str">
        <f>IF(ISERROR(VLOOKUP($AC431&amp;"-"&amp;$F431&amp;" "&amp;G431,Bonuses!$B$1:$G$1006,4,FALSE)),"",INT(VLOOKUP($AC431&amp;"-"&amp;$F431&amp;" "&amp;$G431,Bonuses!$B$1:$G$1006,4,FALSE)))</f>
        <v/>
      </c>
      <c r="AF431" s="16" t="str">
        <f>IF(ISERROR(VLOOKUP($AC431&amp;"-"&amp;$F431,Bonuses!$B$1:$G$1006,5,FALSE)),"",IF(VLOOKUP($AC431&amp;"-"&amp;$F431,Bonuses!$B$1:$G$1006,5,FALSE)="","",VLOOKUP($AC431&amp;"-"&amp;$F431,Bonuses!$B$1:$G$1006,6,FALSE)&amp;" yrs, "&amp;VLOOKUP($AC431&amp;"-"&amp;$F431,Bonuses!$B$1:$G$1006,5,FALSE)))</f>
        <v/>
      </c>
    </row>
    <row r="432" spans="1:32" s="21" customFormat="1" x14ac:dyDescent="0.25">
      <c r="A432" s="21" t="s">
        <v>1960</v>
      </c>
      <c r="B432" s="21">
        <f t="shared" si="30"/>
        <v>1</v>
      </c>
      <c r="C432" s="21" t="str">
        <f t="shared" si="31"/>
        <v>B</v>
      </c>
      <c r="D432" s="17">
        <f>IF($C432="B",VLOOKUP($A432,Bat!$A$4:$BF$2320,D$1,FALSE),VLOOKUP($A432,Pit!$A$4:$BA$1686,D$2,FALSE))</f>
        <v>13431</v>
      </c>
      <c r="E432" s="16" t="str">
        <f>IF($C432="B",VLOOKUP($A432,Bat!$A$4:$BF$2320,E$1,FALSE),VLOOKUP($A432,Pit!$A$4:$BA$1686,E$2,FALSE))</f>
        <v>2B</v>
      </c>
      <c r="F432" s="16" t="str">
        <f>IF($C432="B",VLOOKUP($A432,Bat!$A$4:$BF$2320,F$1,FALSE),VLOOKUP($A432,Pit!$A$4:$BA$1686,F$2,FALSE))</f>
        <v>Jesús</v>
      </c>
      <c r="G432" s="16" t="str">
        <f>IF($C432="B",VLOOKUP($A432,Bat!$A$4:$BF$2320,G$1,FALSE),VLOOKUP($A432,Pit!$A$4:$BA$1686,G$2,FALSE))</f>
        <v>Maldonado</v>
      </c>
      <c r="H432" s="16">
        <f>IF($C432="B",VLOOKUP($A432,Bat!$A$4:$BF$2320,H$1,FALSE),VLOOKUP($A432,Pit!$A$4:$BA$1686,H$2,FALSE))</f>
        <v>22</v>
      </c>
      <c r="I432" s="16" t="str">
        <f>IF($C432="B",VLOOKUP($A432,Bat!$A$4:$BF$2320,I$1,FALSE),VLOOKUP($A432,Pit!$A$4:$BA$1686,I$2,FALSE))</f>
        <v>R</v>
      </c>
      <c r="J432" s="16" t="str">
        <f>IF($C432="B",VLOOKUP($A432,Bat!$A$4:$BF$2320,J$1,FALSE),VLOOKUP($A432,Pit!$A$4:$BA$1686,J$2,FALSE))</f>
        <v>R</v>
      </c>
      <c r="K432" s="16" t="str">
        <f>IF($C432="B",VLOOKUP($A432,Bat!$A$4:$BF$2320,K$1,FALSE),VLOOKUP($A432,Pit!$A$4:$BA$1686,K$2,FALSE))</f>
        <v>Normal</v>
      </c>
      <c r="L432" s="17" t="str">
        <f>IF($C432="B",VLOOKUP($A432,Bat!$A$4:$BF$2320,L$1,FALSE),VLOOKUP($A432,Pit!$A$4:$BA$1686,L$2,FALSE))</f>
        <v>Normal</v>
      </c>
      <c r="M432" s="16">
        <f>IF($C432="B",VLOOKUP($A432,Bat!$A$4:$BF$2320,M$1,FALSE),VLOOKUP($A432,Pit!$A$4:$BA$1686,M$2,FALSE))</f>
        <v>5</v>
      </c>
      <c r="N432" s="16">
        <f>IF($C432="B",VLOOKUP($A432,Bat!$A$4:$BF$2320,N$1,FALSE),VLOOKUP($A432,Pit!$A$4:$BA$1686,N$2,FALSE))</f>
        <v>2</v>
      </c>
      <c r="O432" s="16">
        <f>IF($C432="B",VLOOKUP($A432,Bat!$A$4:$BF$2320,O$1,FALSE),VLOOKUP($A432,Pit!$A$4:$BA$1686,O$2,FALSE))</f>
        <v>1</v>
      </c>
      <c r="P432" s="16">
        <f>IF($C432="B",VLOOKUP($A432,Bat!$A$4:$BF$2320,P$1,FALSE),VLOOKUP($A432,Pit!$A$4:$BA$1686,P$2,FALSE))</f>
        <v>4</v>
      </c>
      <c r="Q432" s="17">
        <f>IF($C432="B",VLOOKUP($A432,Bat!$A$4:$BF$2320,Q$1,FALSE),VLOOKUP($A432,Pit!$A$4:$BA$1686,Q$2,FALSE))</f>
        <v>3</v>
      </c>
      <c r="R432" s="18">
        <f>IF($C432="B",VLOOKUP($A432,Bat!$A$4:$BF$2320,R$1,FALSE),VLOOKUP($A432,Pit!$A$4:$BA$1686,R$2,FALSE))</f>
        <v>5.881780943425599</v>
      </c>
      <c r="S432" s="19">
        <f>IF($C432="B",VLOOKUP($A432,Bat!$A$4:$BF$2320,S$1,FALSE),VLOOKUP($A432,Pit!$A$4:$BA$1686,S$2,FALSE))</f>
        <v>1.2532611862090135</v>
      </c>
      <c r="T432" s="20" t="str">
        <f>IF($C432="B",VLOOKUP($A432,Bat!$A$4:$BF$2320,T$1,FALSE),VLOOKUP($A432,Pit!$A$4:$BA$1686,T$2,FALSE))</f>
        <v>$170k</v>
      </c>
      <c r="U432" s="17" t="str">
        <f>VLOOKUP(IF($C432="B",VLOOKUP($A432,Bat!$A$4:$AU$2320,U$1,FALSE),VLOOKUP($A432,Pit!$A$4:$BE$1686,U$2,FALSE)),COND!$A$35:$B$41,2,FALSE)</f>
        <v>??</v>
      </c>
      <c r="V432" s="21">
        <f>IF($C432="B",VLOOKUP($A432,Bat!$A$4:$AT$2284,46,FALSE),VLOOKUP($A432,Pit!$A$4:$BD$1664,56,FALSE))</f>
        <v>93</v>
      </c>
      <c r="W432" s="16">
        <f t="shared" si="32"/>
        <v>999</v>
      </c>
      <c r="X432" s="16"/>
      <c r="Y432" s="22">
        <f t="shared" si="33"/>
        <v>229</v>
      </c>
      <c r="Z432" s="16" t="str">
        <f>IFERROR(VLOOKUP($D432,Results37!$F$3:$L$1396,Z$1,FALSE),"")</f>
        <v/>
      </c>
      <c r="AA432" s="47" t="str">
        <f>IF(ISERROR(VLOOKUP(D432,Results37!$F$3:$O$399,AA$1,FALSE)),"",IF(VLOOKUP(D432,Results37!$F$3:$O$399,AA$1+1,FALSE)=1,"S"&amp;VLOOKUP(D432,Results37!$F$3:$O$399,AA$1,FALSE),VLOOKUP(D432,Results37!$F$3:$O$399,AA$1,FALSE)))</f>
        <v/>
      </c>
      <c r="AB432" s="16" t="str">
        <f>IFERROR(VLOOKUP($D432,Results37!$F$3:$L$1396,AB$1,FALSE),"")</f>
        <v/>
      </c>
      <c r="AC432" s="16" t="str">
        <f>IFERROR(VLOOKUP($D432,Results37!$F$3:$L$1396,AC$1,FALSE),"")</f>
        <v/>
      </c>
      <c r="AD432" s="16" t="str">
        <f t="shared" si="34"/>
        <v/>
      </c>
      <c r="AE432" s="20" t="str">
        <f>IF(ISERROR(VLOOKUP($AC432&amp;"-"&amp;$F432&amp;" "&amp;G432,Bonuses!$B$1:$G$1006,4,FALSE)),"",INT(VLOOKUP($AC432&amp;"-"&amp;$F432&amp;" "&amp;$G432,Bonuses!$B$1:$G$1006,4,FALSE)))</f>
        <v/>
      </c>
      <c r="AF432" s="16" t="str">
        <f>IF(ISERROR(VLOOKUP($AC432&amp;"-"&amp;$F432,Bonuses!$B$1:$G$1006,5,FALSE)),"",IF(VLOOKUP($AC432&amp;"-"&amp;$F432,Bonuses!$B$1:$G$1006,5,FALSE)="","",VLOOKUP($AC432&amp;"-"&amp;$F432,Bonuses!$B$1:$G$1006,6,FALSE)&amp;" yrs, "&amp;VLOOKUP($AC432&amp;"-"&amp;$F432,Bonuses!$B$1:$G$1006,5,FALSE)))</f>
        <v/>
      </c>
    </row>
    <row r="433" spans="1:32" s="21" customFormat="1" x14ac:dyDescent="0.25">
      <c r="A433" s="21" t="s">
        <v>1857</v>
      </c>
      <c r="B433" s="21">
        <f t="shared" si="30"/>
        <v>1</v>
      </c>
      <c r="C433" s="21" t="str">
        <f t="shared" si="31"/>
        <v>B</v>
      </c>
      <c r="D433" s="17">
        <f>IF($C433="B",VLOOKUP($A433,Bat!$A$4:$BF$2320,D$1,FALSE),VLOOKUP($A433,Pit!$A$4:$BA$1686,D$2,FALSE))</f>
        <v>14740</v>
      </c>
      <c r="E433" s="16" t="str">
        <f>IF($C433="B",VLOOKUP($A433,Bat!$A$4:$BF$2320,E$1,FALSE),VLOOKUP($A433,Pit!$A$4:$BA$1686,E$2,FALSE))</f>
        <v>C</v>
      </c>
      <c r="F433" s="16" t="str">
        <f>IF($C433="B",VLOOKUP($A433,Bat!$A$4:$BF$2320,F$1,FALSE),VLOOKUP($A433,Pit!$A$4:$BA$1686,F$2,FALSE))</f>
        <v>Colby</v>
      </c>
      <c r="G433" s="16" t="str">
        <f>IF($C433="B",VLOOKUP($A433,Bat!$A$4:$BF$2320,G$1,FALSE),VLOOKUP($A433,Pit!$A$4:$BA$1686,G$2,FALSE))</f>
        <v>Thompson</v>
      </c>
      <c r="H433" s="16">
        <f>IF($C433="B",VLOOKUP($A433,Bat!$A$4:$BF$2320,H$1,FALSE),VLOOKUP($A433,Pit!$A$4:$BA$1686,H$2,FALSE))</f>
        <v>21</v>
      </c>
      <c r="I433" s="16" t="str">
        <f>IF($C433="B",VLOOKUP($A433,Bat!$A$4:$BF$2320,I$1,FALSE),VLOOKUP($A433,Pit!$A$4:$BA$1686,I$2,FALSE))</f>
        <v>S</v>
      </c>
      <c r="J433" s="16" t="str">
        <f>IF($C433="B",VLOOKUP($A433,Bat!$A$4:$BF$2320,J$1,FALSE),VLOOKUP($A433,Pit!$A$4:$BA$1686,J$2,FALSE))</f>
        <v>R</v>
      </c>
      <c r="K433" s="16" t="str">
        <f>IF($C433="B",VLOOKUP($A433,Bat!$A$4:$BF$2320,K$1,FALSE),VLOOKUP($A433,Pit!$A$4:$BA$1686,K$2,FALSE))</f>
        <v>Low</v>
      </c>
      <c r="L433" s="17" t="str">
        <f>IF($C433="B",VLOOKUP($A433,Bat!$A$4:$BF$2320,L$1,FALSE),VLOOKUP($A433,Pit!$A$4:$BA$1686,L$2,FALSE))</f>
        <v>High</v>
      </c>
      <c r="M433" s="16">
        <f>IF($C433="B",VLOOKUP($A433,Bat!$A$4:$BF$2320,M$1,FALSE),VLOOKUP($A433,Pit!$A$4:$BA$1686,M$2,FALSE))</f>
        <v>4</v>
      </c>
      <c r="N433" s="16">
        <f>IF($C433="B",VLOOKUP($A433,Bat!$A$4:$BF$2320,N$1,FALSE),VLOOKUP($A433,Pit!$A$4:$BA$1686,N$2,FALSE))</f>
        <v>2</v>
      </c>
      <c r="O433" s="16">
        <f>IF($C433="B",VLOOKUP($A433,Bat!$A$4:$BF$2320,O$1,FALSE),VLOOKUP($A433,Pit!$A$4:$BA$1686,O$2,FALSE))</f>
        <v>4</v>
      </c>
      <c r="P433" s="16">
        <f>IF($C433="B",VLOOKUP($A433,Bat!$A$4:$BF$2320,P$1,FALSE),VLOOKUP($A433,Pit!$A$4:$BA$1686,P$2,FALSE))</f>
        <v>8</v>
      </c>
      <c r="Q433" s="17">
        <f>IF($C433="B",VLOOKUP($A433,Bat!$A$4:$BF$2320,Q$1,FALSE),VLOOKUP($A433,Pit!$A$4:$BA$1686,Q$2,FALSE))</f>
        <v>4</v>
      </c>
      <c r="R433" s="18">
        <f>IF($C433="B",VLOOKUP($A433,Bat!$A$4:$BF$2320,R$1,FALSE),VLOOKUP($A433,Pit!$A$4:$BA$1686,R$2,FALSE))</f>
        <v>9.0561315198574448</v>
      </c>
      <c r="S433" s="19">
        <f>IF($C433="B",VLOOKUP($A433,Bat!$A$4:$BF$2320,S$1,FALSE),VLOOKUP($A433,Pit!$A$4:$BA$1686,S$2,FALSE))</f>
        <v>1.7058487373421864</v>
      </c>
      <c r="T433" s="20" t="str">
        <f>IF($C433="B",VLOOKUP($A433,Bat!$A$4:$BF$2320,T$1,FALSE),VLOOKUP($A433,Pit!$A$4:$BA$1686,T$2,FALSE))</f>
        <v>$2.0m</v>
      </c>
      <c r="U433" s="17" t="str">
        <f>VLOOKUP(IF($C433="B",VLOOKUP($A433,Bat!$A$4:$AU$2320,U$1,FALSE),VLOOKUP($A433,Pit!$A$4:$BE$1686,U$2,FALSE)),COND!$A$35:$B$41,2,FALSE)</f>
        <v>??</v>
      </c>
      <c r="V433" s="21">
        <f>IF($C433="B",VLOOKUP($A433,Bat!$A$4:$AT$2284,46,FALSE),VLOOKUP($A433,Pit!$A$4:$BD$1664,56,FALSE))</f>
        <v>94</v>
      </c>
      <c r="W433" s="16">
        <f t="shared" si="32"/>
        <v>999</v>
      </c>
      <c r="X433" s="16"/>
      <c r="Y433" s="22">
        <f t="shared" si="33"/>
        <v>140</v>
      </c>
      <c r="Z433" s="16" t="str">
        <f>IFERROR(VLOOKUP($D433,Results37!$F$3:$L$1396,Z$1,FALSE),"")</f>
        <v/>
      </c>
      <c r="AA433" s="47" t="str">
        <f>IF(ISERROR(VLOOKUP(D433,Results37!$F$3:$O$399,AA$1,FALSE)),"",IF(VLOOKUP(D433,Results37!$F$3:$O$399,AA$1+1,FALSE)=1,"S"&amp;VLOOKUP(D433,Results37!$F$3:$O$399,AA$1,FALSE),VLOOKUP(D433,Results37!$F$3:$O$399,AA$1,FALSE)))</f>
        <v/>
      </c>
      <c r="AB433" s="16" t="str">
        <f>IFERROR(VLOOKUP($D433,Results37!$F$3:$L$1396,AB$1,FALSE),"")</f>
        <v/>
      </c>
      <c r="AC433" s="16" t="str">
        <f>IFERROR(VLOOKUP($D433,Results37!$F$3:$L$1396,AC$1,FALSE),"")</f>
        <v/>
      </c>
      <c r="AD433" s="16" t="str">
        <f t="shared" si="34"/>
        <v/>
      </c>
      <c r="AE433" s="20" t="str">
        <f>IF(ISERROR(VLOOKUP($AC433&amp;"-"&amp;$F433&amp;" "&amp;G433,Bonuses!$B$1:$G$1006,4,FALSE)),"",INT(VLOOKUP($AC433&amp;"-"&amp;$F433&amp;" "&amp;$G433,Bonuses!$B$1:$G$1006,4,FALSE)))</f>
        <v/>
      </c>
      <c r="AF433" s="16" t="str">
        <f>IF(ISERROR(VLOOKUP($AC433&amp;"-"&amp;$F433,Bonuses!$B$1:$G$1006,5,FALSE)),"",IF(VLOOKUP($AC433&amp;"-"&amp;$F433,Bonuses!$B$1:$G$1006,5,FALSE)="","",VLOOKUP($AC433&amp;"-"&amp;$F433,Bonuses!$B$1:$G$1006,6,FALSE)&amp;" yrs, "&amp;VLOOKUP($AC433&amp;"-"&amp;$F433,Bonuses!$B$1:$G$1006,5,FALSE)))</f>
        <v/>
      </c>
    </row>
    <row r="434" spans="1:32" s="21" customFormat="1" x14ac:dyDescent="0.25">
      <c r="A434" s="21" t="s">
        <v>2756</v>
      </c>
      <c r="B434" s="21">
        <f t="shared" si="30"/>
        <v>1</v>
      </c>
      <c r="C434" s="21" t="str">
        <f t="shared" si="31"/>
        <v>P</v>
      </c>
      <c r="D434" s="17">
        <f>IF($C434="B",VLOOKUP($A434,Bat!$A$4:$BF$2320,D$1,FALSE),VLOOKUP($A434,Pit!$A$4:$BA$1686,D$2,FALSE))</f>
        <v>14613</v>
      </c>
      <c r="E434" s="16" t="str">
        <f>IF($C434="B",VLOOKUP($A434,Bat!$A$4:$BF$2320,E$1,FALSE),VLOOKUP($A434,Pit!$A$4:$BA$1686,E$2,FALSE))</f>
        <v>SP</v>
      </c>
      <c r="F434" s="16" t="str">
        <f>IF($C434="B",VLOOKUP($A434,Bat!$A$4:$BF$2320,F$1,FALSE),VLOOKUP($A434,Pit!$A$4:$BA$1686,F$2,FALSE))</f>
        <v>António</v>
      </c>
      <c r="G434" s="16" t="str">
        <f>IF($C434="B",VLOOKUP($A434,Bat!$A$4:$BF$2320,G$1,FALSE),VLOOKUP($A434,Pit!$A$4:$BA$1686,G$2,FALSE))</f>
        <v>Rangel</v>
      </c>
      <c r="H434" s="16">
        <f>IF($C434="B",VLOOKUP($A434,Bat!$A$4:$BF$2320,H$1,FALSE),VLOOKUP($A434,Pit!$A$4:$BA$1686,H$2,FALSE))</f>
        <v>21</v>
      </c>
      <c r="I434" s="16" t="str">
        <f>IF($C434="B",VLOOKUP($A434,Bat!$A$4:$BF$2320,I$1,FALSE),VLOOKUP($A434,Pit!$A$4:$BA$1686,I$2,FALSE))</f>
        <v>R</v>
      </c>
      <c r="J434" s="16" t="str">
        <f>IF($C434="B",VLOOKUP($A434,Bat!$A$4:$BF$2320,J$1,FALSE),VLOOKUP($A434,Pit!$A$4:$BA$1686,J$2,FALSE))</f>
        <v>L</v>
      </c>
      <c r="K434" s="16" t="str">
        <f>IF($C434="B",VLOOKUP($A434,Bat!$A$4:$BF$2320,K$1,FALSE),VLOOKUP($A434,Pit!$A$4:$BA$1686,K$2,FALSE))</f>
        <v>Normal</v>
      </c>
      <c r="L434" s="17" t="str">
        <f>IF($C434="B",VLOOKUP($A434,Bat!$A$4:$BF$2320,L$1,FALSE),VLOOKUP($A434,Pit!$A$4:$BA$1686,L$2,FALSE))</f>
        <v>High</v>
      </c>
      <c r="M434" s="16">
        <f>IF($C434="B",VLOOKUP($A434,Bat!$A$4:$BF$2320,M$1,FALSE),VLOOKUP($A434,Pit!$A$4:$BA$1686,M$2,FALSE))</f>
        <v>3</v>
      </c>
      <c r="N434" s="16">
        <f>IF($C434="B",VLOOKUP($A434,Bat!$A$4:$BF$2320,N$1,FALSE),VLOOKUP($A434,Pit!$A$4:$BA$1686,N$2,FALSE))</f>
        <v>3</v>
      </c>
      <c r="O434" s="16">
        <f>IF($C434="B",VLOOKUP($A434,Bat!$A$4:$BF$2320,O$1,FALSE),VLOOKUP($A434,Pit!$A$4:$BA$1686,O$2,FALSE))</f>
        <v>1</v>
      </c>
      <c r="P434" s="16" t="str">
        <f>IF($C434="B",VLOOKUP($A434,Bat!$A$4:$BF$2320,P$1,FALSE),VLOOKUP($A434,Pit!$A$4:$BA$1686,P$2,FALSE))</f>
        <v>89-91 Mph</v>
      </c>
      <c r="Q434" s="17">
        <f>IF($C434="B",VLOOKUP($A434,Bat!$A$4:$BF$2320,Q$1,FALSE),VLOOKUP($A434,Pit!$A$4:$BA$1686,Q$2,FALSE))</f>
        <v>4</v>
      </c>
      <c r="R434" s="18">
        <f>IF($C434="B",VLOOKUP($A434,Bat!$A$4:$BF$2320,R$1,FALSE),VLOOKUP($A434,Pit!$A$4:$BA$1686,R$2,FALSE))</f>
        <v>3.7217166708753133</v>
      </c>
      <c r="S434" s="19">
        <f>IF($C434="B",VLOOKUP($A434,Bat!$A$4:$BF$2320,S$1,FALSE),VLOOKUP($A434,Pit!$A$4:$BA$1686,S$2,FALSE))</f>
        <v>-0.73060053886630461</v>
      </c>
      <c r="T434" s="20" t="str">
        <f>IF($C434="B",VLOOKUP($A434,Bat!$A$4:$BF$2320,T$1,FALSE),VLOOKUP($A434,Pit!$A$4:$BA$1686,T$2,FALSE))</f>
        <v>$1.7m</v>
      </c>
      <c r="U434" s="17" t="str">
        <f>VLOOKUP(IF($C434="B",VLOOKUP($A434,Bat!$A$4:$AU$2320,U$1,FALSE),VLOOKUP($A434,Pit!$A$4:$BE$1686,U$2,FALSE)),COND!$A$35:$B$41,2,FALSE)</f>
        <v>??</v>
      </c>
      <c r="V434" s="21">
        <f>IF($C434="B",VLOOKUP($A434,Bat!$A$4:$AT$2284,46,FALSE),VLOOKUP($A434,Pit!$A$4:$BD$1664,56,FALSE))</f>
        <v>94</v>
      </c>
      <c r="W434" s="16">
        <f t="shared" si="32"/>
        <v>999</v>
      </c>
      <c r="X434" s="16"/>
      <c r="Y434" s="22">
        <f t="shared" si="33"/>
        <v>1167</v>
      </c>
      <c r="Z434" s="16" t="str">
        <f>IFERROR(VLOOKUP($D434,Results37!$F$3:$L$1396,Z$1,FALSE),"")</f>
        <v/>
      </c>
      <c r="AA434" s="47" t="str">
        <f>IF(ISERROR(VLOOKUP(D434,Results37!$F$3:$O$399,AA$1,FALSE)),"",IF(VLOOKUP(D434,Results37!$F$3:$O$399,AA$1+1,FALSE)=1,"S"&amp;VLOOKUP(D434,Results37!$F$3:$O$399,AA$1,FALSE),VLOOKUP(D434,Results37!$F$3:$O$399,AA$1,FALSE)))</f>
        <v/>
      </c>
      <c r="AB434" s="16" t="str">
        <f>IFERROR(VLOOKUP($D434,Results37!$F$3:$L$1396,AB$1,FALSE),"")</f>
        <v/>
      </c>
      <c r="AC434" s="16" t="str">
        <f>IFERROR(VLOOKUP($D434,Results37!$F$3:$L$1396,AC$1,FALSE),"")</f>
        <v/>
      </c>
      <c r="AD434" s="16" t="str">
        <f t="shared" si="34"/>
        <v/>
      </c>
      <c r="AE434" s="20" t="str">
        <f>IF(ISERROR(VLOOKUP($AC434&amp;"-"&amp;$F434&amp;" "&amp;G434,Bonuses!$B$1:$G$1006,4,FALSE)),"",INT(VLOOKUP($AC434&amp;"-"&amp;$F434&amp;" "&amp;$G434,Bonuses!$B$1:$G$1006,4,FALSE)))</f>
        <v/>
      </c>
      <c r="AF434" s="16" t="str">
        <f>IF(ISERROR(VLOOKUP($AC434&amp;"-"&amp;$F434,Bonuses!$B$1:$G$1006,5,FALSE)),"",IF(VLOOKUP($AC434&amp;"-"&amp;$F434,Bonuses!$B$1:$G$1006,5,FALSE)="","",VLOOKUP($AC434&amp;"-"&amp;$F434,Bonuses!$B$1:$G$1006,6,FALSE)&amp;" yrs, "&amp;VLOOKUP($AC434&amp;"-"&amp;$F434,Bonuses!$B$1:$G$1006,5,FALSE)))</f>
        <v/>
      </c>
    </row>
    <row r="435" spans="1:32" s="21" customFormat="1" x14ac:dyDescent="0.25">
      <c r="A435" s="21" t="s">
        <v>1906</v>
      </c>
      <c r="B435" s="21">
        <f t="shared" si="30"/>
        <v>1</v>
      </c>
      <c r="C435" s="21" t="str">
        <f t="shared" si="31"/>
        <v>B</v>
      </c>
      <c r="D435" s="17">
        <f>IF($C435="B",VLOOKUP($A435,Bat!$A$4:$BF$2320,D$1,FALSE),VLOOKUP($A435,Pit!$A$4:$BA$1686,D$2,FALSE))</f>
        <v>14701</v>
      </c>
      <c r="E435" s="16" t="str">
        <f>IF($C435="B",VLOOKUP($A435,Bat!$A$4:$BF$2320,E$1,FALSE),VLOOKUP($A435,Pit!$A$4:$BA$1686,E$2,FALSE))</f>
        <v>2B</v>
      </c>
      <c r="F435" s="16" t="str">
        <f>IF($C435="B",VLOOKUP($A435,Bat!$A$4:$BF$2320,F$1,FALSE),VLOOKUP($A435,Pit!$A$4:$BA$1686,F$2,FALSE))</f>
        <v>Fernando</v>
      </c>
      <c r="G435" s="16" t="str">
        <f>IF($C435="B",VLOOKUP($A435,Bat!$A$4:$BF$2320,G$1,FALSE),VLOOKUP($A435,Pit!$A$4:$BA$1686,G$2,FALSE))</f>
        <v>Flores</v>
      </c>
      <c r="H435" s="16">
        <f>IF($C435="B",VLOOKUP($A435,Bat!$A$4:$BF$2320,H$1,FALSE),VLOOKUP($A435,Pit!$A$4:$BA$1686,H$2,FALSE))</f>
        <v>20</v>
      </c>
      <c r="I435" s="16" t="str">
        <f>IF($C435="B",VLOOKUP($A435,Bat!$A$4:$BF$2320,I$1,FALSE),VLOOKUP($A435,Pit!$A$4:$BA$1686,I$2,FALSE))</f>
        <v>R</v>
      </c>
      <c r="J435" s="16" t="str">
        <f>IF($C435="B",VLOOKUP($A435,Bat!$A$4:$BF$2320,J$1,FALSE),VLOOKUP($A435,Pit!$A$4:$BA$1686,J$2,FALSE))</f>
        <v>R</v>
      </c>
      <c r="K435" s="16" t="str">
        <f>IF($C435="B",VLOOKUP($A435,Bat!$A$4:$BF$2320,K$1,FALSE),VLOOKUP($A435,Pit!$A$4:$BA$1686,K$2,FALSE))</f>
        <v>High</v>
      </c>
      <c r="L435" s="17" t="str">
        <f>IF($C435="B",VLOOKUP($A435,Bat!$A$4:$BF$2320,L$1,FALSE),VLOOKUP($A435,Pit!$A$4:$BA$1686,L$2,FALSE))</f>
        <v>High</v>
      </c>
      <c r="M435" s="16">
        <f>IF($C435="B",VLOOKUP($A435,Bat!$A$4:$BF$2320,M$1,FALSE),VLOOKUP($A435,Pit!$A$4:$BA$1686,M$2,FALSE))</f>
        <v>5</v>
      </c>
      <c r="N435" s="16">
        <f>IF($C435="B",VLOOKUP($A435,Bat!$A$4:$BF$2320,N$1,FALSE),VLOOKUP($A435,Pit!$A$4:$BA$1686,N$2,FALSE))</f>
        <v>5</v>
      </c>
      <c r="O435" s="16">
        <f>IF($C435="B",VLOOKUP($A435,Bat!$A$4:$BF$2320,O$1,FALSE),VLOOKUP($A435,Pit!$A$4:$BA$1686,O$2,FALSE))</f>
        <v>3</v>
      </c>
      <c r="P435" s="16">
        <f>IF($C435="B",VLOOKUP($A435,Bat!$A$4:$BF$2320,P$1,FALSE),VLOOKUP($A435,Pit!$A$4:$BA$1686,P$2,FALSE))</f>
        <v>3</v>
      </c>
      <c r="Q435" s="17">
        <f>IF($C435="B",VLOOKUP($A435,Bat!$A$4:$BF$2320,Q$1,FALSE),VLOOKUP($A435,Pit!$A$4:$BA$1686,Q$2,FALSE))</f>
        <v>6</v>
      </c>
      <c r="R435" s="18">
        <f>IF($C435="B",VLOOKUP($A435,Bat!$A$4:$BF$2320,R$1,FALSE),VLOOKUP($A435,Pit!$A$4:$BA$1686,R$2,FALSE))</f>
        <v>10.014821066887633</v>
      </c>
      <c r="S435" s="19">
        <f>IF($C435="B",VLOOKUP($A435,Bat!$A$4:$BF$2320,S$1,FALSE),VLOOKUP($A435,Pit!$A$4:$BA$1686,S$2,FALSE))</f>
        <v>1.8425352639057024</v>
      </c>
      <c r="T435" s="20" t="str">
        <f>IF($C435="B",VLOOKUP($A435,Bat!$A$4:$BF$2320,T$1,FALSE),VLOOKUP($A435,Pit!$A$4:$BA$1686,T$2,FALSE))</f>
        <v>$210k</v>
      </c>
      <c r="U435" s="17" t="str">
        <f>VLOOKUP(IF($C435="B",VLOOKUP($A435,Bat!$A$4:$AU$2320,U$1,FALSE),VLOOKUP($A435,Pit!$A$4:$BE$1686,U$2,FALSE)),COND!$A$35:$B$41,2,FALSE)</f>
        <v>??</v>
      </c>
      <c r="V435" s="21">
        <f>IF($C435="B",VLOOKUP($A435,Bat!$A$4:$AT$2284,46,FALSE),VLOOKUP($A435,Pit!$A$4:$BD$1664,56,FALSE))</f>
        <v>95</v>
      </c>
      <c r="W435" s="16">
        <f t="shared" si="32"/>
        <v>999</v>
      </c>
      <c r="X435" s="16"/>
      <c r="Y435" s="22">
        <f t="shared" si="33"/>
        <v>117</v>
      </c>
      <c r="Z435" s="16" t="str">
        <f>IFERROR(VLOOKUP($D435,Results37!$F$3:$L$1396,Z$1,FALSE),"")</f>
        <v/>
      </c>
      <c r="AA435" s="47" t="str">
        <f>IF(ISERROR(VLOOKUP(D435,Results37!$F$3:$O$399,AA$1,FALSE)),"",IF(VLOOKUP(D435,Results37!$F$3:$O$399,AA$1+1,FALSE)=1,"S"&amp;VLOOKUP(D435,Results37!$F$3:$O$399,AA$1,FALSE),VLOOKUP(D435,Results37!$F$3:$O$399,AA$1,FALSE)))</f>
        <v/>
      </c>
      <c r="AB435" s="16" t="str">
        <f>IFERROR(VLOOKUP($D435,Results37!$F$3:$L$1396,AB$1,FALSE),"")</f>
        <v/>
      </c>
      <c r="AC435" s="16" t="str">
        <f>IFERROR(VLOOKUP($D435,Results37!$F$3:$L$1396,AC$1,FALSE),"")</f>
        <v/>
      </c>
      <c r="AD435" s="16" t="str">
        <f t="shared" si="34"/>
        <v/>
      </c>
      <c r="AE435" s="20" t="str">
        <f>IF(ISERROR(VLOOKUP($AC435&amp;"-"&amp;$F435&amp;" "&amp;G435,Bonuses!$B$1:$G$1006,4,FALSE)),"",INT(VLOOKUP($AC435&amp;"-"&amp;$F435&amp;" "&amp;$G435,Bonuses!$B$1:$G$1006,4,FALSE)))</f>
        <v/>
      </c>
      <c r="AF435" s="16" t="str">
        <f>IF(ISERROR(VLOOKUP($AC435&amp;"-"&amp;$F435,Bonuses!$B$1:$G$1006,5,FALSE)),"",IF(VLOOKUP($AC435&amp;"-"&amp;$F435,Bonuses!$B$1:$G$1006,5,FALSE)="","",VLOOKUP($AC435&amp;"-"&amp;$F435,Bonuses!$B$1:$G$1006,6,FALSE)&amp;" yrs, "&amp;VLOOKUP($AC435&amp;"-"&amp;$F435,Bonuses!$B$1:$G$1006,5,FALSE)))</f>
        <v/>
      </c>
    </row>
    <row r="436" spans="1:32" s="21" customFormat="1" x14ac:dyDescent="0.25">
      <c r="A436" s="21" t="s">
        <v>2792</v>
      </c>
      <c r="B436" s="21">
        <f t="shared" si="30"/>
        <v>1</v>
      </c>
      <c r="C436" s="21" t="str">
        <f t="shared" si="31"/>
        <v>P</v>
      </c>
      <c r="D436" s="17">
        <f>IF($C436="B",VLOOKUP($A436,Bat!$A$4:$BF$2320,D$1,FALSE),VLOOKUP($A436,Pit!$A$4:$BA$1686,D$2,FALSE))</f>
        <v>5278</v>
      </c>
      <c r="E436" s="16" t="str">
        <f>IF($C436="B",VLOOKUP($A436,Bat!$A$4:$BF$2320,E$1,FALSE),VLOOKUP($A436,Pit!$A$4:$BA$1686,E$2,FALSE))</f>
        <v>RP</v>
      </c>
      <c r="F436" s="16" t="str">
        <f>IF($C436="B",VLOOKUP($A436,Bat!$A$4:$BF$2320,F$1,FALSE),VLOOKUP($A436,Pit!$A$4:$BA$1686,F$2,FALSE))</f>
        <v>James</v>
      </c>
      <c r="G436" s="16" t="str">
        <f>IF($C436="B",VLOOKUP($A436,Bat!$A$4:$BF$2320,G$1,FALSE),VLOOKUP($A436,Pit!$A$4:$BA$1686,G$2,FALSE))</f>
        <v>Moore</v>
      </c>
      <c r="H436" s="16">
        <f>IF($C436="B",VLOOKUP($A436,Bat!$A$4:$BF$2320,H$1,FALSE),VLOOKUP($A436,Pit!$A$4:$BA$1686,H$2,FALSE))</f>
        <v>18</v>
      </c>
      <c r="I436" s="16" t="str">
        <f>IF($C436="B",VLOOKUP($A436,Bat!$A$4:$BF$2320,I$1,FALSE),VLOOKUP($A436,Pit!$A$4:$BA$1686,I$2,FALSE))</f>
        <v>R</v>
      </c>
      <c r="J436" s="16" t="str">
        <f>IF($C436="B",VLOOKUP($A436,Bat!$A$4:$BF$2320,J$1,FALSE),VLOOKUP($A436,Pit!$A$4:$BA$1686,J$2,FALSE))</f>
        <v>R</v>
      </c>
      <c r="K436" s="16" t="str">
        <f>IF($C436="B",VLOOKUP($A436,Bat!$A$4:$BF$2320,K$1,FALSE),VLOOKUP($A436,Pit!$A$4:$BA$1686,K$2,FALSE))</f>
        <v>Normal</v>
      </c>
      <c r="L436" s="17" t="str">
        <f>IF($C436="B",VLOOKUP($A436,Bat!$A$4:$BF$2320,L$1,FALSE),VLOOKUP($A436,Pit!$A$4:$BA$1686,L$2,FALSE))</f>
        <v>High</v>
      </c>
      <c r="M436" s="16">
        <f>IF($C436="B",VLOOKUP($A436,Bat!$A$4:$BF$2320,M$1,FALSE),VLOOKUP($A436,Pit!$A$4:$BA$1686,M$2,FALSE))</f>
        <v>3</v>
      </c>
      <c r="N436" s="16">
        <f>IF($C436="B",VLOOKUP($A436,Bat!$A$4:$BF$2320,N$1,FALSE),VLOOKUP($A436,Pit!$A$4:$BA$1686,N$2,FALSE))</f>
        <v>2</v>
      </c>
      <c r="O436" s="16">
        <f>IF($C436="B",VLOOKUP($A436,Bat!$A$4:$BF$2320,O$1,FALSE),VLOOKUP($A436,Pit!$A$4:$BA$1686,O$2,FALSE))</f>
        <v>1</v>
      </c>
      <c r="P436" s="16" t="str">
        <f>IF($C436="B",VLOOKUP($A436,Bat!$A$4:$BF$2320,P$1,FALSE),VLOOKUP($A436,Pit!$A$4:$BA$1686,P$2,FALSE))</f>
        <v>85-87 Mph</v>
      </c>
      <c r="Q436" s="17">
        <f>IF($C436="B",VLOOKUP($A436,Bat!$A$4:$BF$2320,Q$1,FALSE),VLOOKUP($A436,Pit!$A$4:$BA$1686,Q$2,FALSE))</f>
        <v>7</v>
      </c>
      <c r="R436" s="18">
        <f>IF($C436="B",VLOOKUP($A436,Bat!$A$4:$BF$2320,R$1,FALSE),VLOOKUP($A436,Pit!$A$4:$BA$1686,R$2,FALSE))</f>
        <v>1.496522707047518</v>
      </c>
      <c r="S436" s="19">
        <f>IF($C436="B",VLOOKUP($A436,Bat!$A$4:$BF$2320,S$1,FALSE),VLOOKUP($A436,Pit!$A$4:$BA$1686,S$2,FALSE))</f>
        <v>-0.92608392908628334</v>
      </c>
      <c r="T436" s="20" t="str">
        <f>IF($C436="B",VLOOKUP($A436,Bat!$A$4:$BF$2320,T$1,FALSE),VLOOKUP($A436,Pit!$A$4:$BA$1686,T$2,FALSE))</f>
        <v>$2.2m</v>
      </c>
      <c r="U436" s="17" t="str">
        <f>VLOOKUP(IF($C436="B",VLOOKUP($A436,Bat!$A$4:$AU$2320,U$1,FALSE),VLOOKUP($A436,Pit!$A$4:$BE$1686,U$2,FALSE)),COND!$A$35:$B$41,2,FALSE)</f>
        <v>??</v>
      </c>
      <c r="V436" s="21">
        <f>IF($C436="B",VLOOKUP($A436,Bat!$A$4:$AT$2284,46,FALSE),VLOOKUP($A436,Pit!$A$4:$BD$1664,56,FALSE))</f>
        <v>95</v>
      </c>
      <c r="W436" s="16">
        <f t="shared" si="32"/>
        <v>999</v>
      </c>
      <c r="X436" s="16"/>
      <c r="Y436" s="22">
        <f t="shared" si="33"/>
        <v>1233</v>
      </c>
      <c r="Z436" s="16" t="str">
        <f>IFERROR(VLOOKUP($D436,Results37!$F$3:$L$1396,Z$1,FALSE),"")</f>
        <v/>
      </c>
      <c r="AA436" s="47" t="str">
        <f>IF(ISERROR(VLOOKUP(D436,Results37!$F$3:$O$399,AA$1,FALSE)),"",IF(VLOOKUP(D436,Results37!$F$3:$O$399,AA$1+1,FALSE)=1,"S"&amp;VLOOKUP(D436,Results37!$F$3:$O$399,AA$1,FALSE),VLOOKUP(D436,Results37!$F$3:$O$399,AA$1,FALSE)))</f>
        <v/>
      </c>
      <c r="AB436" s="16" t="str">
        <f>IFERROR(VLOOKUP($D436,Results37!$F$3:$L$1396,AB$1,FALSE),"")</f>
        <v/>
      </c>
      <c r="AC436" s="16" t="str">
        <f>IFERROR(VLOOKUP($D436,Results37!$F$3:$L$1396,AC$1,FALSE),"")</f>
        <v/>
      </c>
      <c r="AD436" s="16" t="str">
        <f t="shared" si="34"/>
        <v/>
      </c>
      <c r="AE436" s="20" t="str">
        <f>IF(ISERROR(VLOOKUP($AC436&amp;"-"&amp;$F436&amp;" "&amp;G436,Bonuses!$B$1:$G$1006,4,FALSE)),"",INT(VLOOKUP($AC436&amp;"-"&amp;$F436&amp;" "&amp;$G436,Bonuses!$B$1:$G$1006,4,FALSE)))</f>
        <v/>
      </c>
      <c r="AF436" s="16" t="str">
        <f>IF(ISERROR(VLOOKUP($AC436&amp;"-"&amp;$F436,Bonuses!$B$1:$G$1006,5,FALSE)),"",IF(VLOOKUP($AC436&amp;"-"&amp;$F436,Bonuses!$B$1:$G$1006,5,FALSE)="","",VLOOKUP($AC436&amp;"-"&amp;$F436,Bonuses!$B$1:$G$1006,6,FALSE)&amp;" yrs, "&amp;VLOOKUP($AC436&amp;"-"&amp;$F436,Bonuses!$B$1:$G$1006,5,FALSE)))</f>
        <v/>
      </c>
    </row>
    <row r="437" spans="1:32" s="21" customFormat="1" x14ac:dyDescent="0.25">
      <c r="A437" s="21" t="s">
        <v>1978</v>
      </c>
      <c r="B437" s="21">
        <f t="shared" si="30"/>
        <v>1</v>
      </c>
      <c r="C437" s="21" t="str">
        <f t="shared" si="31"/>
        <v>B</v>
      </c>
      <c r="D437" s="17">
        <f>IF($C437="B",VLOOKUP($A437,Bat!$A$4:$BF$2320,D$1,FALSE),VLOOKUP($A437,Pit!$A$4:$BA$1686,D$2,FALSE))</f>
        <v>2945</v>
      </c>
      <c r="E437" s="16" t="str">
        <f>IF($C437="B",VLOOKUP($A437,Bat!$A$4:$BF$2320,E$1,FALSE),VLOOKUP($A437,Pit!$A$4:$BA$1686,E$2,FALSE))</f>
        <v>SS</v>
      </c>
      <c r="F437" s="16" t="str">
        <f>IF($C437="B",VLOOKUP($A437,Bat!$A$4:$BF$2320,F$1,FALSE),VLOOKUP($A437,Pit!$A$4:$BA$1686,F$2,FALSE))</f>
        <v>Ed</v>
      </c>
      <c r="G437" s="16" t="str">
        <f>IF($C437="B",VLOOKUP($A437,Bat!$A$4:$BF$2320,G$1,FALSE),VLOOKUP($A437,Pit!$A$4:$BA$1686,G$2,FALSE))</f>
        <v>Hardy</v>
      </c>
      <c r="H437" s="16">
        <f>IF($C437="B",VLOOKUP($A437,Bat!$A$4:$BF$2320,H$1,FALSE),VLOOKUP($A437,Pit!$A$4:$BA$1686,H$2,FALSE))</f>
        <v>21</v>
      </c>
      <c r="I437" s="16" t="str">
        <f>IF($C437="B",VLOOKUP($A437,Bat!$A$4:$BF$2320,I$1,FALSE),VLOOKUP($A437,Pit!$A$4:$BA$1686,I$2,FALSE))</f>
        <v>R</v>
      </c>
      <c r="J437" s="16" t="str">
        <f>IF($C437="B",VLOOKUP($A437,Bat!$A$4:$BF$2320,J$1,FALSE),VLOOKUP($A437,Pit!$A$4:$BA$1686,J$2,FALSE))</f>
        <v>R</v>
      </c>
      <c r="K437" s="16" t="str">
        <f>IF($C437="B",VLOOKUP($A437,Bat!$A$4:$BF$2320,K$1,FALSE),VLOOKUP($A437,Pit!$A$4:$BA$1686,K$2,FALSE))</f>
        <v>High</v>
      </c>
      <c r="L437" s="17" t="str">
        <f>IF($C437="B",VLOOKUP($A437,Bat!$A$4:$BF$2320,L$1,FALSE),VLOOKUP($A437,Pit!$A$4:$BA$1686,L$2,FALSE))</f>
        <v>High</v>
      </c>
      <c r="M437" s="16">
        <f>IF($C437="B",VLOOKUP($A437,Bat!$A$4:$BF$2320,M$1,FALSE),VLOOKUP($A437,Pit!$A$4:$BA$1686,M$2,FALSE))</f>
        <v>2</v>
      </c>
      <c r="N437" s="16">
        <f>IF($C437="B",VLOOKUP($A437,Bat!$A$4:$BF$2320,N$1,FALSE),VLOOKUP($A437,Pit!$A$4:$BA$1686,N$2,FALSE))</f>
        <v>3</v>
      </c>
      <c r="O437" s="16">
        <f>IF($C437="B",VLOOKUP($A437,Bat!$A$4:$BF$2320,O$1,FALSE),VLOOKUP($A437,Pit!$A$4:$BA$1686,O$2,FALSE))</f>
        <v>6</v>
      </c>
      <c r="P437" s="16">
        <f>IF($C437="B",VLOOKUP($A437,Bat!$A$4:$BF$2320,P$1,FALSE),VLOOKUP($A437,Pit!$A$4:$BA$1686,P$2,FALSE))</f>
        <v>5</v>
      </c>
      <c r="Q437" s="17">
        <f>IF($C437="B",VLOOKUP($A437,Bat!$A$4:$BF$2320,Q$1,FALSE),VLOOKUP($A437,Pit!$A$4:$BA$1686,Q$2,FALSE))</f>
        <v>4</v>
      </c>
      <c r="R437" s="18">
        <f>IF($C437="B",VLOOKUP($A437,Bat!$A$4:$BF$2320,R$1,FALSE),VLOOKUP($A437,Pit!$A$4:$BA$1686,R$2,FALSE))</f>
        <v>3.5495773226937128</v>
      </c>
      <c r="S437" s="19">
        <f>IF($C437="B",VLOOKUP($A437,Bat!$A$4:$BF$2320,S$1,FALSE),VLOOKUP($A437,Pit!$A$4:$BA$1686,S$2,FALSE))</f>
        <v>0.92074393581840375</v>
      </c>
      <c r="T437" s="20" t="str">
        <f>IF($C437="B",VLOOKUP($A437,Bat!$A$4:$BF$2320,T$1,FALSE),VLOOKUP($A437,Pit!$A$4:$BA$1686,T$2,FALSE))</f>
        <v>$100k</v>
      </c>
      <c r="U437" s="17" t="str">
        <f>VLOOKUP(IF($C437="B",VLOOKUP($A437,Bat!$A$4:$AU$2320,U$1,FALSE),VLOOKUP($A437,Pit!$A$4:$BE$1686,U$2,FALSE)),COND!$A$35:$B$41,2,FALSE)</f>
        <v>??</v>
      </c>
      <c r="V437" s="21">
        <f>IF($C437="B",VLOOKUP($A437,Bat!$A$4:$AT$2284,46,FALSE),VLOOKUP($A437,Pit!$A$4:$BD$1664,56,FALSE))</f>
        <v>96</v>
      </c>
      <c r="W437" s="16">
        <f t="shared" si="32"/>
        <v>999</v>
      </c>
      <c r="X437" s="16"/>
      <c r="Y437" s="22">
        <f t="shared" si="33"/>
        <v>314</v>
      </c>
      <c r="Z437" s="16" t="str">
        <f>IFERROR(VLOOKUP($D437,Results37!$F$3:$L$1396,Z$1,FALSE),"")</f>
        <v/>
      </c>
      <c r="AA437" s="47" t="str">
        <f>IF(ISERROR(VLOOKUP(D437,Results37!$F$3:$O$399,AA$1,FALSE)),"",IF(VLOOKUP(D437,Results37!$F$3:$O$399,AA$1+1,FALSE)=1,"S"&amp;VLOOKUP(D437,Results37!$F$3:$O$399,AA$1,FALSE),VLOOKUP(D437,Results37!$F$3:$O$399,AA$1,FALSE)))</f>
        <v/>
      </c>
      <c r="AB437" s="16" t="str">
        <f>IFERROR(VLOOKUP($D437,Results37!$F$3:$L$1396,AB$1,FALSE),"")</f>
        <v/>
      </c>
      <c r="AC437" s="16" t="str">
        <f>IFERROR(VLOOKUP($D437,Results37!$F$3:$L$1396,AC$1,FALSE),"")</f>
        <v/>
      </c>
      <c r="AD437" s="16" t="str">
        <f t="shared" si="34"/>
        <v/>
      </c>
      <c r="AE437" s="20" t="str">
        <f>IF(ISERROR(VLOOKUP($AC437&amp;"-"&amp;$F437&amp;" "&amp;G437,Bonuses!$B$1:$G$1006,4,FALSE)),"",INT(VLOOKUP($AC437&amp;"-"&amp;$F437&amp;" "&amp;$G437,Bonuses!$B$1:$G$1006,4,FALSE)))</f>
        <v/>
      </c>
      <c r="AF437" s="16" t="str">
        <f>IF(ISERROR(VLOOKUP($AC437&amp;"-"&amp;$F437,Bonuses!$B$1:$G$1006,5,FALSE)),"",IF(VLOOKUP($AC437&amp;"-"&amp;$F437,Bonuses!$B$1:$G$1006,5,FALSE)="","",VLOOKUP($AC437&amp;"-"&amp;$F437,Bonuses!$B$1:$G$1006,6,FALSE)&amp;" yrs, "&amp;VLOOKUP($AC437&amp;"-"&amp;$F437,Bonuses!$B$1:$G$1006,5,FALSE)))</f>
        <v/>
      </c>
    </row>
    <row r="438" spans="1:32" s="21" customFormat="1" x14ac:dyDescent="0.25">
      <c r="A438" s="21" t="s">
        <v>2810</v>
      </c>
      <c r="B438" s="21">
        <f t="shared" si="30"/>
        <v>1</v>
      </c>
      <c r="C438" s="21" t="str">
        <f t="shared" si="31"/>
        <v>P</v>
      </c>
      <c r="D438" s="17">
        <f>IF($C438="B",VLOOKUP($A438,Bat!$A$4:$BF$2320,D$1,FALSE),VLOOKUP($A438,Pit!$A$4:$BA$1686,D$2,FALSE))</f>
        <v>2144</v>
      </c>
      <c r="E438" s="16" t="str">
        <f>IF($C438="B",VLOOKUP($A438,Bat!$A$4:$BF$2320,E$1,FALSE),VLOOKUP($A438,Pit!$A$4:$BA$1686,E$2,FALSE))</f>
        <v>RP</v>
      </c>
      <c r="F438" s="16" t="str">
        <f>IF($C438="B",VLOOKUP($A438,Bat!$A$4:$BF$2320,F$1,FALSE),VLOOKUP($A438,Pit!$A$4:$BA$1686,F$2,FALSE))</f>
        <v>Jesús</v>
      </c>
      <c r="G438" s="16" t="str">
        <f>IF($C438="B",VLOOKUP($A438,Bat!$A$4:$BF$2320,G$1,FALSE),VLOOKUP($A438,Pit!$A$4:$BA$1686,G$2,FALSE))</f>
        <v>Rodríguez</v>
      </c>
      <c r="H438" s="16">
        <f>IF($C438="B",VLOOKUP($A438,Bat!$A$4:$BF$2320,H$1,FALSE),VLOOKUP($A438,Pit!$A$4:$BA$1686,H$2,FALSE))</f>
        <v>18</v>
      </c>
      <c r="I438" s="16" t="str">
        <f>IF($C438="B",VLOOKUP($A438,Bat!$A$4:$BF$2320,I$1,FALSE),VLOOKUP($A438,Pit!$A$4:$BA$1686,I$2,FALSE))</f>
        <v>S</v>
      </c>
      <c r="J438" s="16" t="str">
        <f>IF($C438="B",VLOOKUP($A438,Bat!$A$4:$BF$2320,J$1,FALSE),VLOOKUP($A438,Pit!$A$4:$BA$1686,J$2,FALSE))</f>
        <v>R</v>
      </c>
      <c r="K438" s="16" t="str">
        <f>IF($C438="B",VLOOKUP($A438,Bat!$A$4:$BF$2320,K$1,FALSE),VLOOKUP($A438,Pit!$A$4:$BA$1686,K$2,FALSE))</f>
        <v>Normal</v>
      </c>
      <c r="L438" s="17" t="str">
        <f>IF($C438="B",VLOOKUP($A438,Bat!$A$4:$BF$2320,L$1,FALSE),VLOOKUP($A438,Pit!$A$4:$BA$1686,L$2,FALSE))</f>
        <v>High</v>
      </c>
      <c r="M438" s="16">
        <f>IF($C438="B",VLOOKUP($A438,Bat!$A$4:$BF$2320,M$1,FALSE),VLOOKUP($A438,Pit!$A$4:$BA$1686,M$2,FALSE))</f>
        <v>1</v>
      </c>
      <c r="N438" s="16">
        <f>IF($C438="B",VLOOKUP($A438,Bat!$A$4:$BF$2320,N$1,FALSE),VLOOKUP($A438,Pit!$A$4:$BA$1686,N$2,FALSE))</f>
        <v>1</v>
      </c>
      <c r="O438" s="16">
        <f>IF($C438="B",VLOOKUP($A438,Bat!$A$4:$BF$2320,O$1,FALSE),VLOOKUP($A438,Pit!$A$4:$BA$1686,O$2,FALSE))</f>
        <v>2</v>
      </c>
      <c r="P438" s="16" t="str">
        <f>IF($C438="B",VLOOKUP($A438,Bat!$A$4:$BF$2320,P$1,FALSE),VLOOKUP($A438,Pit!$A$4:$BA$1686,P$2,FALSE))</f>
        <v>80-83 Mph</v>
      </c>
      <c r="Q438" s="17">
        <f>IF($C438="B",VLOOKUP($A438,Bat!$A$4:$BF$2320,Q$1,FALSE),VLOOKUP($A438,Pit!$A$4:$BA$1686,Q$2,FALSE))</f>
        <v>6</v>
      </c>
      <c r="R438" s="18">
        <f>IF($C438="B",VLOOKUP($A438,Bat!$A$4:$BF$2320,R$1,FALSE),VLOOKUP($A438,Pit!$A$4:$BA$1686,R$2,FALSE))</f>
        <v>0.54754161905777821</v>
      </c>
      <c r="S438" s="19">
        <f>IF($C438="B",VLOOKUP($A438,Bat!$A$4:$BF$2320,S$1,FALSE),VLOOKUP($A438,Pit!$A$4:$BA$1686,S$2,FALSE))</f>
        <v>-1.0094519605255574</v>
      </c>
      <c r="T438" s="20" t="str">
        <f>IF($C438="B",VLOOKUP($A438,Bat!$A$4:$BF$2320,T$1,FALSE),VLOOKUP($A438,Pit!$A$4:$BA$1686,T$2,FALSE))</f>
        <v>$2.4m</v>
      </c>
      <c r="U438" s="17" t="str">
        <f>VLOOKUP(IF($C438="B",VLOOKUP($A438,Bat!$A$4:$AU$2320,U$1,FALSE),VLOOKUP($A438,Pit!$A$4:$BE$1686,U$2,FALSE)),COND!$A$35:$B$41,2,FALSE)</f>
        <v>??</v>
      </c>
      <c r="V438" s="21">
        <f>IF($C438="B",VLOOKUP($A438,Bat!$A$4:$AT$2284,46,FALSE),VLOOKUP($A438,Pit!$A$4:$BD$1664,56,FALSE))</f>
        <v>96</v>
      </c>
      <c r="W438" s="16">
        <f t="shared" si="32"/>
        <v>999</v>
      </c>
      <c r="X438" s="16"/>
      <c r="Y438" s="22">
        <f t="shared" si="33"/>
        <v>1263</v>
      </c>
      <c r="Z438" s="16" t="str">
        <f>IFERROR(VLOOKUP($D438,Results37!$F$3:$L$1396,Z$1,FALSE),"")</f>
        <v/>
      </c>
      <c r="AA438" s="47" t="str">
        <f>IF(ISERROR(VLOOKUP(D438,Results37!$F$3:$O$399,AA$1,FALSE)),"",IF(VLOOKUP(D438,Results37!$F$3:$O$399,AA$1+1,FALSE)=1,"S"&amp;VLOOKUP(D438,Results37!$F$3:$O$399,AA$1,FALSE),VLOOKUP(D438,Results37!$F$3:$O$399,AA$1,FALSE)))</f>
        <v/>
      </c>
      <c r="AB438" s="16" t="str">
        <f>IFERROR(VLOOKUP($D438,Results37!$F$3:$L$1396,AB$1,FALSE),"")</f>
        <v/>
      </c>
      <c r="AC438" s="16" t="str">
        <f>IFERROR(VLOOKUP($D438,Results37!$F$3:$L$1396,AC$1,FALSE),"")</f>
        <v/>
      </c>
      <c r="AD438" s="16" t="str">
        <f t="shared" si="34"/>
        <v/>
      </c>
      <c r="AE438" s="20" t="str">
        <f>IF(ISERROR(VLOOKUP($AC438&amp;"-"&amp;$F438&amp;" "&amp;G438,Bonuses!$B$1:$G$1006,4,FALSE)),"",INT(VLOOKUP($AC438&amp;"-"&amp;$F438&amp;" "&amp;$G438,Bonuses!$B$1:$G$1006,4,FALSE)))</f>
        <v/>
      </c>
      <c r="AF438" s="16" t="str">
        <f>IF(ISERROR(VLOOKUP($AC438&amp;"-"&amp;$F438,Bonuses!$B$1:$G$1006,5,FALSE)),"",IF(VLOOKUP($AC438&amp;"-"&amp;$F438,Bonuses!$B$1:$G$1006,5,FALSE)="","",VLOOKUP($AC438&amp;"-"&amp;$F438,Bonuses!$B$1:$G$1006,6,FALSE)&amp;" yrs, "&amp;VLOOKUP($AC438&amp;"-"&amp;$F438,Bonuses!$B$1:$G$1006,5,FALSE)))</f>
        <v/>
      </c>
    </row>
    <row r="439" spans="1:32" s="21" customFormat="1" x14ac:dyDescent="0.25">
      <c r="A439" s="21" t="s">
        <v>2124</v>
      </c>
      <c r="B439" s="21">
        <f t="shared" si="30"/>
        <v>1</v>
      </c>
      <c r="C439" s="21" t="str">
        <f t="shared" si="31"/>
        <v>B</v>
      </c>
      <c r="D439" s="17">
        <f>IF($C439="B",VLOOKUP($A439,Bat!$A$4:$BF$2320,D$1,FALSE),VLOOKUP($A439,Pit!$A$4:$BA$1686,D$2,FALSE))</f>
        <v>7546</v>
      </c>
      <c r="E439" s="16" t="str">
        <f>IF($C439="B",VLOOKUP($A439,Bat!$A$4:$BF$2320,E$1,FALSE),VLOOKUP($A439,Pit!$A$4:$BA$1686,E$2,FALSE))</f>
        <v>LF</v>
      </c>
      <c r="F439" s="16" t="str">
        <f>IF($C439="B",VLOOKUP($A439,Bat!$A$4:$BF$2320,F$1,FALSE),VLOOKUP($A439,Pit!$A$4:$BA$1686,F$2,FALSE))</f>
        <v>Brian</v>
      </c>
      <c r="G439" s="16" t="str">
        <f>IF($C439="B",VLOOKUP($A439,Bat!$A$4:$BF$2320,G$1,FALSE),VLOOKUP($A439,Pit!$A$4:$BA$1686,G$2,FALSE))</f>
        <v>McKinney</v>
      </c>
      <c r="H439" s="16">
        <f>IF($C439="B",VLOOKUP($A439,Bat!$A$4:$BF$2320,H$1,FALSE),VLOOKUP($A439,Pit!$A$4:$BA$1686,H$2,FALSE))</f>
        <v>18</v>
      </c>
      <c r="I439" s="16" t="str">
        <f>IF($C439="B",VLOOKUP($A439,Bat!$A$4:$BF$2320,I$1,FALSE),VLOOKUP($A439,Pit!$A$4:$BA$1686,I$2,FALSE))</f>
        <v>R</v>
      </c>
      <c r="J439" s="16" t="str">
        <f>IF($C439="B",VLOOKUP($A439,Bat!$A$4:$BF$2320,J$1,FALSE),VLOOKUP($A439,Pit!$A$4:$BA$1686,J$2,FALSE))</f>
        <v>R</v>
      </c>
      <c r="K439" s="16" t="str">
        <f>IF($C439="B",VLOOKUP($A439,Bat!$A$4:$BF$2320,K$1,FALSE),VLOOKUP($A439,Pit!$A$4:$BA$1686,K$2,FALSE))</f>
        <v>High</v>
      </c>
      <c r="L439" s="17" t="str">
        <f>IF($C439="B",VLOOKUP($A439,Bat!$A$4:$BF$2320,L$1,FALSE),VLOOKUP($A439,Pit!$A$4:$BA$1686,L$2,FALSE))</f>
        <v>Normal</v>
      </c>
      <c r="M439" s="16">
        <f>IF($C439="B",VLOOKUP($A439,Bat!$A$4:$BF$2320,M$1,FALSE),VLOOKUP($A439,Pit!$A$4:$BA$1686,M$2,FALSE))</f>
        <v>2</v>
      </c>
      <c r="N439" s="16">
        <f>IF($C439="B",VLOOKUP($A439,Bat!$A$4:$BF$2320,N$1,FALSE),VLOOKUP($A439,Pit!$A$4:$BA$1686,N$2,FALSE))</f>
        <v>3</v>
      </c>
      <c r="O439" s="16">
        <f>IF($C439="B",VLOOKUP($A439,Bat!$A$4:$BF$2320,O$1,FALSE),VLOOKUP($A439,Pit!$A$4:$BA$1686,O$2,FALSE))</f>
        <v>3</v>
      </c>
      <c r="P439" s="16">
        <f>IF($C439="B",VLOOKUP($A439,Bat!$A$4:$BF$2320,P$1,FALSE),VLOOKUP($A439,Pit!$A$4:$BA$1686,P$2,FALSE))</f>
        <v>2</v>
      </c>
      <c r="Q439" s="17">
        <f>IF($C439="B",VLOOKUP($A439,Bat!$A$4:$BF$2320,Q$1,FALSE),VLOOKUP($A439,Pit!$A$4:$BA$1686,Q$2,FALSE))</f>
        <v>3</v>
      </c>
      <c r="R439" s="18">
        <f>IF($C439="B",VLOOKUP($A439,Bat!$A$4:$BF$2320,R$1,FALSE),VLOOKUP($A439,Pit!$A$4:$BA$1686,R$2,FALSE))</f>
        <v>-5.1607314420006958</v>
      </c>
      <c r="S439" s="19">
        <f>IF($C439="B",VLOOKUP($A439,Bat!$A$4:$BF$2320,S$1,FALSE),VLOOKUP($A439,Pit!$A$4:$BA$1686,S$2,FALSE))</f>
        <v>-0.3211407327168822</v>
      </c>
      <c r="T439" s="20" t="str">
        <f>IF($C439="B",VLOOKUP($A439,Bat!$A$4:$BF$2320,T$1,FALSE),VLOOKUP($A439,Pit!$A$4:$BA$1686,T$2,FALSE))</f>
        <v>$190k</v>
      </c>
      <c r="U439" s="17" t="str">
        <f>VLOOKUP(IF($C439="B",VLOOKUP($A439,Bat!$A$4:$AU$2320,U$1,FALSE),VLOOKUP($A439,Pit!$A$4:$BE$1686,U$2,FALSE)),COND!$A$35:$B$41,2,FALSE)</f>
        <v>??</v>
      </c>
      <c r="V439" s="21">
        <f>IF($C439="B",VLOOKUP($A439,Bat!$A$4:$AT$2284,46,FALSE),VLOOKUP($A439,Pit!$A$4:$BD$1664,56,FALSE))</f>
        <v>99</v>
      </c>
      <c r="W439" s="16">
        <f t="shared" si="32"/>
        <v>999</v>
      </c>
      <c r="X439" s="16"/>
      <c r="Y439" s="22">
        <f t="shared" si="33"/>
        <v>946</v>
      </c>
      <c r="Z439" s="16" t="str">
        <f>IFERROR(VLOOKUP($D439,Results37!$F$3:$L$1396,Z$1,FALSE),"")</f>
        <v/>
      </c>
      <c r="AA439" s="47" t="str">
        <f>IF(ISERROR(VLOOKUP(D439,Results37!$F$3:$O$399,AA$1,FALSE)),"",IF(VLOOKUP(D439,Results37!$F$3:$O$399,AA$1+1,FALSE)=1,"S"&amp;VLOOKUP(D439,Results37!$F$3:$O$399,AA$1,FALSE),VLOOKUP(D439,Results37!$F$3:$O$399,AA$1,FALSE)))</f>
        <v/>
      </c>
      <c r="AB439" s="16" t="str">
        <f>IFERROR(VLOOKUP($D439,Results37!$F$3:$L$1396,AB$1,FALSE),"")</f>
        <v/>
      </c>
      <c r="AC439" s="16" t="str">
        <f>IFERROR(VLOOKUP($D439,Results37!$F$3:$L$1396,AC$1,FALSE),"")</f>
        <v/>
      </c>
      <c r="AD439" s="16" t="str">
        <f t="shared" si="34"/>
        <v/>
      </c>
      <c r="AE439" s="20" t="str">
        <f>IF(ISERROR(VLOOKUP($AC439&amp;"-"&amp;$F439&amp;" "&amp;G439,Bonuses!$B$1:$G$1006,4,FALSE)),"",INT(VLOOKUP($AC439&amp;"-"&amp;$F439&amp;" "&amp;$G439,Bonuses!$B$1:$G$1006,4,FALSE)))</f>
        <v/>
      </c>
      <c r="AF439" s="16" t="str">
        <f>IF(ISERROR(VLOOKUP($AC439&amp;"-"&amp;$F439,Bonuses!$B$1:$G$1006,5,FALSE)),"",IF(VLOOKUP($AC439&amp;"-"&amp;$F439,Bonuses!$B$1:$G$1006,5,FALSE)="","",VLOOKUP($AC439&amp;"-"&amp;$F439,Bonuses!$B$1:$G$1006,6,FALSE)&amp;" yrs, "&amp;VLOOKUP($AC439&amp;"-"&amp;$F439,Bonuses!$B$1:$G$1006,5,FALSE)))</f>
        <v/>
      </c>
    </row>
    <row r="440" spans="1:32" s="21" customFormat="1" x14ac:dyDescent="0.25">
      <c r="A440" s="21" t="s">
        <v>3145</v>
      </c>
      <c r="B440" s="21">
        <f t="shared" si="30"/>
        <v>1</v>
      </c>
      <c r="C440" s="21" t="str">
        <f t="shared" si="31"/>
        <v>P</v>
      </c>
      <c r="D440" s="17">
        <f>IF($C440="B",VLOOKUP($A440,Bat!$A$4:$BF$2320,D$1,FALSE),VLOOKUP($A440,Pit!$A$4:$BA$1686,D$2,FALSE))</f>
        <v>2458</v>
      </c>
      <c r="E440" s="16" t="str">
        <f>IF($C440="B",VLOOKUP($A440,Bat!$A$4:$BF$2320,E$1,FALSE),VLOOKUP($A440,Pit!$A$4:$BA$1686,E$2,FALSE))</f>
        <v>RP</v>
      </c>
      <c r="F440" s="16" t="str">
        <f>IF($C440="B",VLOOKUP($A440,Bat!$A$4:$BF$2320,F$1,FALSE),VLOOKUP($A440,Pit!$A$4:$BA$1686,F$2,FALSE))</f>
        <v>Scot</v>
      </c>
      <c r="G440" s="16" t="str">
        <f>IF($C440="B",VLOOKUP($A440,Bat!$A$4:$BF$2320,G$1,FALSE),VLOOKUP($A440,Pit!$A$4:$BA$1686,G$2,FALSE))</f>
        <v>Moore</v>
      </c>
      <c r="H440" s="16">
        <f>IF($C440="B",VLOOKUP($A440,Bat!$A$4:$BF$2320,H$1,FALSE),VLOOKUP($A440,Pit!$A$4:$BA$1686,H$2,FALSE))</f>
        <v>18</v>
      </c>
      <c r="I440" s="16" t="str">
        <f>IF($C440="B",VLOOKUP($A440,Bat!$A$4:$BF$2320,I$1,FALSE),VLOOKUP($A440,Pit!$A$4:$BA$1686,I$2,FALSE))</f>
        <v>L</v>
      </c>
      <c r="J440" s="16" t="str">
        <f>IF($C440="B",VLOOKUP($A440,Bat!$A$4:$BF$2320,J$1,FALSE),VLOOKUP($A440,Pit!$A$4:$BA$1686,J$2,FALSE))</f>
        <v>L</v>
      </c>
      <c r="K440" s="16" t="str">
        <f>IF($C440="B",VLOOKUP($A440,Bat!$A$4:$BF$2320,K$1,FALSE),VLOOKUP($A440,Pit!$A$4:$BA$1686,K$2,FALSE))</f>
        <v>Normal</v>
      </c>
      <c r="L440" s="17" t="str">
        <f>IF($C440="B",VLOOKUP($A440,Bat!$A$4:$BF$2320,L$1,FALSE),VLOOKUP($A440,Pit!$A$4:$BA$1686,L$2,FALSE))</f>
        <v>Normal</v>
      </c>
      <c r="M440" s="16">
        <f>IF($C440="B",VLOOKUP($A440,Bat!$A$4:$BF$2320,M$1,FALSE),VLOOKUP($A440,Pit!$A$4:$BA$1686,M$2,FALSE))</f>
        <v>5</v>
      </c>
      <c r="N440" s="16">
        <f>IF($C440="B",VLOOKUP($A440,Bat!$A$4:$BF$2320,N$1,FALSE),VLOOKUP($A440,Pit!$A$4:$BA$1686,N$2,FALSE))</f>
        <v>3</v>
      </c>
      <c r="O440" s="16">
        <f>IF($C440="B",VLOOKUP($A440,Bat!$A$4:$BF$2320,O$1,FALSE),VLOOKUP($A440,Pit!$A$4:$BA$1686,O$2,FALSE))</f>
        <v>4</v>
      </c>
      <c r="P440" s="16" t="str">
        <f>IF($C440="B",VLOOKUP($A440,Bat!$A$4:$BF$2320,P$1,FALSE),VLOOKUP($A440,Pit!$A$4:$BA$1686,P$2,FALSE))</f>
        <v>89-91 Mph</v>
      </c>
      <c r="Q440" s="17">
        <f>IF($C440="B",VLOOKUP($A440,Bat!$A$4:$BF$2320,Q$1,FALSE),VLOOKUP($A440,Pit!$A$4:$BA$1686,Q$2,FALSE))</f>
        <v>6</v>
      </c>
      <c r="R440" s="18">
        <f>IF($C440="B",VLOOKUP($A440,Bat!$A$4:$BF$2320,R$1,FALSE),VLOOKUP($A440,Pit!$A$4:$BA$1686,R$2,FALSE))</f>
        <v>27.22225293223736</v>
      </c>
      <c r="S440" s="19">
        <f>IF($C440="B",VLOOKUP($A440,Bat!$A$4:$BF$2320,S$1,FALSE),VLOOKUP($A440,Pit!$A$4:$BA$1686,S$2,FALSE))</f>
        <v>1.333922633062504</v>
      </c>
      <c r="T440" s="20" t="str">
        <f>IF($C440="B",VLOOKUP($A440,Bat!$A$4:$BF$2320,T$1,FALSE),VLOOKUP($A440,Pit!$A$4:$BA$1686,T$2,FALSE))</f>
        <v>$220k</v>
      </c>
      <c r="U440" s="17" t="str">
        <f>VLOOKUP(IF($C440="B",VLOOKUP($A440,Bat!$A$4:$AU$2320,U$1,FALSE),VLOOKUP($A440,Pit!$A$4:$BE$1686,U$2,FALSE)),COND!$A$35:$B$41,2,FALSE)</f>
        <v>??</v>
      </c>
      <c r="V440" s="21">
        <f>IF($C440="B",VLOOKUP($A440,Bat!$A$4:$AT$2284,46,FALSE),VLOOKUP($A440,Pit!$A$4:$BD$1664,56,FALSE))</f>
        <v>100</v>
      </c>
      <c r="W440" s="16">
        <f t="shared" si="32"/>
        <v>999</v>
      </c>
      <c r="X440" s="16"/>
      <c r="Y440" s="22">
        <f t="shared" si="33"/>
        <v>214</v>
      </c>
      <c r="Z440" s="16" t="str">
        <f>IFERROR(VLOOKUP($D440,Results37!$F$3:$L$1396,Z$1,FALSE),"")</f>
        <v/>
      </c>
      <c r="AA440" s="47" t="str">
        <f>IF(ISERROR(VLOOKUP(D440,Results37!$F$3:$O$399,AA$1,FALSE)),"",IF(VLOOKUP(D440,Results37!$F$3:$O$399,AA$1+1,FALSE)=1,"S"&amp;VLOOKUP(D440,Results37!$F$3:$O$399,AA$1,FALSE),VLOOKUP(D440,Results37!$F$3:$O$399,AA$1,FALSE)))</f>
        <v/>
      </c>
      <c r="AB440" s="16" t="str">
        <f>IFERROR(VLOOKUP($D440,Results37!$F$3:$L$1396,AB$1,FALSE),"")</f>
        <v/>
      </c>
      <c r="AC440" s="16" t="str">
        <f>IFERROR(VLOOKUP($D440,Results37!$F$3:$L$1396,AC$1,FALSE),"")</f>
        <v/>
      </c>
      <c r="AD440" s="16" t="str">
        <f t="shared" si="34"/>
        <v/>
      </c>
      <c r="AE440" s="20" t="str">
        <f>IF(ISERROR(VLOOKUP($AC440&amp;"-"&amp;$F440&amp;" "&amp;G440,Bonuses!$B$1:$G$1006,4,FALSE)),"",INT(VLOOKUP($AC440&amp;"-"&amp;$F440&amp;" "&amp;$G440,Bonuses!$B$1:$G$1006,4,FALSE)))</f>
        <v/>
      </c>
      <c r="AF440" s="16" t="str">
        <f>IF(ISERROR(VLOOKUP($AC440&amp;"-"&amp;$F440,Bonuses!$B$1:$G$1006,5,FALSE)),"",IF(VLOOKUP($AC440&amp;"-"&amp;$F440,Bonuses!$B$1:$G$1006,5,FALSE)="","",VLOOKUP($AC440&amp;"-"&amp;$F440,Bonuses!$B$1:$G$1006,6,FALSE)&amp;" yrs, "&amp;VLOOKUP($AC440&amp;"-"&amp;$F440,Bonuses!$B$1:$G$1006,5,FALSE)))</f>
        <v/>
      </c>
    </row>
    <row r="441" spans="1:32" s="21" customFormat="1" x14ac:dyDescent="0.25">
      <c r="A441" s="21" t="s">
        <v>1956</v>
      </c>
      <c r="B441" s="21">
        <f t="shared" si="30"/>
        <v>1</v>
      </c>
      <c r="C441" s="21" t="str">
        <f t="shared" si="31"/>
        <v>B</v>
      </c>
      <c r="D441" s="17">
        <f>IF($C441="B",VLOOKUP($A441,Bat!$A$4:$BF$2320,D$1,FALSE),VLOOKUP($A441,Pit!$A$4:$BA$1686,D$2,FALSE))</f>
        <v>7713</v>
      </c>
      <c r="E441" s="16" t="str">
        <f>IF($C441="B",VLOOKUP($A441,Bat!$A$4:$BF$2320,E$1,FALSE),VLOOKUP($A441,Pit!$A$4:$BA$1686,E$2,FALSE))</f>
        <v>C</v>
      </c>
      <c r="F441" s="16" t="str">
        <f>IF($C441="B",VLOOKUP($A441,Bat!$A$4:$BF$2320,F$1,FALSE),VLOOKUP($A441,Pit!$A$4:$BA$1686,F$2,FALSE))</f>
        <v>Jorge</v>
      </c>
      <c r="G441" s="16" t="str">
        <f>IF($C441="B",VLOOKUP($A441,Bat!$A$4:$BF$2320,G$1,FALSE),VLOOKUP($A441,Pit!$A$4:$BA$1686,G$2,FALSE))</f>
        <v>Vigil</v>
      </c>
      <c r="H441" s="16">
        <f>IF($C441="B",VLOOKUP($A441,Bat!$A$4:$BF$2320,H$1,FALSE),VLOOKUP($A441,Pit!$A$4:$BA$1686,H$2,FALSE))</f>
        <v>21</v>
      </c>
      <c r="I441" s="16" t="str">
        <f>IF($C441="B",VLOOKUP($A441,Bat!$A$4:$BF$2320,I$1,FALSE),VLOOKUP($A441,Pit!$A$4:$BA$1686,I$2,FALSE))</f>
        <v>R</v>
      </c>
      <c r="J441" s="16" t="str">
        <f>IF($C441="B",VLOOKUP($A441,Bat!$A$4:$BF$2320,J$1,FALSE),VLOOKUP($A441,Pit!$A$4:$BA$1686,J$2,FALSE))</f>
        <v>R</v>
      </c>
      <c r="K441" s="16" t="str">
        <f>IF($C441="B",VLOOKUP($A441,Bat!$A$4:$BF$2320,K$1,FALSE),VLOOKUP($A441,Pit!$A$4:$BA$1686,K$2,FALSE))</f>
        <v>High</v>
      </c>
      <c r="L441" s="17" t="str">
        <f>IF($C441="B",VLOOKUP($A441,Bat!$A$4:$BF$2320,L$1,FALSE),VLOOKUP($A441,Pit!$A$4:$BA$1686,L$2,FALSE))</f>
        <v>High</v>
      </c>
      <c r="M441" s="16">
        <f>IF($C441="B",VLOOKUP($A441,Bat!$A$4:$BF$2320,M$1,FALSE),VLOOKUP($A441,Pit!$A$4:$BA$1686,M$2,FALSE))</f>
        <v>4</v>
      </c>
      <c r="N441" s="16">
        <f>IF($C441="B",VLOOKUP($A441,Bat!$A$4:$BF$2320,N$1,FALSE),VLOOKUP($A441,Pit!$A$4:$BA$1686,N$2,FALSE))</f>
        <v>2</v>
      </c>
      <c r="O441" s="16">
        <f>IF($C441="B",VLOOKUP($A441,Bat!$A$4:$BF$2320,O$1,FALSE),VLOOKUP($A441,Pit!$A$4:$BA$1686,O$2,FALSE))</f>
        <v>1</v>
      </c>
      <c r="P441" s="16">
        <f>IF($C441="B",VLOOKUP($A441,Bat!$A$4:$BF$2320,P$1,FALSE),VLOOKUP($A441,Pit!$A$4:$BA$1686,P$2,FALSE))</f>
        <v>4</v>
      </c>
      <c r="Q441" s="17">
        <f>IF($C441="B",VLOOKUP($A441,Bat!$A$4:$BF$2320,Q$1,FALSE),VLOOKUP($A441,Pit!$A$4:$BA$1686,Q$2,FALSE))</f>
        <v>4</v>
      </c>
      <c r="R441" s="18">
        <f>IF($C441="B",VLOOKUP($A441,Bat!$A$4:$BF$2320,R$1,FALSE),VLOOKUP($A441,Pit!$A$4:$BA$1686,R$2,FALSE))</f>
        <v>1.8794121475289014</v>
      </c>
      <c r="S441" s="19">
        <f>IF($C441="B",VLOOKUP($A441,Bat!$A$4:$BF$2320,S$1,FALSE),VLOOKUP($A441,Pit!$A$4:$BA$1686,S$2,FALSE))</f>
        <v>0.68261775900984845</v>
      </c>
      <c r="T441" s="20" t="str">
        <f>IF($C441="B",VLOOKUP($A441,Bat!$A$4:$BF$2320,T$1,FALSE),VLOOKUP($A441,Pit!$A$4:$BA$1686,T$2,FALSE))</f>
        <v>$2.4m</v>
      </c>
      <c r="U441" s="17" t="str">
        <f>VLOOKUP(IF($C441="B",VLOOKUP($A441,Bat!$A$4:$AU$2320,U$1,FALSE),VLOOKUP($A441,Pit!$A$4:$BE$1686,U$2,FALSE)),COND!$A$35:$B$41,2,FALSE)</f>
        <v>??</v>
      </c>
      <c r="V441" s="21">
        <f>IF($C441="B",VLOOKUP($A441,Bat!$A$4:$AT$2284,46,FALSE),VLOOKUP($A441,Pit!$A$4:$BD$1664,56,FALSE))</f>
        <v>100</v>
      </c>
      <c r="W441" s="16">
        <f t="shared" si="32"/>
        <v>999</v>
      </c>
      <c r="X441" s="16"/>
      <c r="Y441" s="22">
        <f t="shared" si="33"/>
        <v>387</v>
      </c>
      <c r="Z441" s="16" t="str">
        <f>IFERROR(VLOOKUP($D441,Results37!$F$3:$L$1396,Z$1,FALSE),"")</f>
        <v/>
      </c>
      <c r="AA441" s="47" t="str">
        <f>IF(ISERROR(VLOOKUP(D441,Results37!$F$3:$O$399,AA$1,FALSE)),"",IF(VLOOKUP(D441,Results37!$F$3:$O$399,AA$1+1,FALSE)=1,"S"&amp;VLOOKUP(D441,Results37!$F$3:$O$399,AA$1,FALSE),VLOOKUP(D441,Results37!$F$3:$O$399,AA$1,FALSE)))</f>
        <v/>
      </c>
      <c r="AB441" s="16" t="str">
        <f>IFERROR(VLOOKUP($D441,Results37!$F$3:$L$1396,AB$1,FALSE),"")</f>
        <v/>
      </c>
      <c r="AC441" s="16" t="str">
        <f>IFERROR(VLOOKUP($D441,Results37!$F$3:$L$1396,AC$1,FALSE),"")</f>
        <v/>
      </c>
      <c r="AD441" s="16" t="str">
        <f t="shared" si="34"/>
        <v/>
      </c>
      <c r="AE441" s="20" t="str">
        <f>IF(ISERROR(VLOOKUP($AC441&amp;"-"&amp;$F441&amp;" "&amp;G441,Bonuses!$B$1:$G$1006,4,FALSE)),"",INT(VLOOKUP($AC441&amp;"-"&amp;$F441&amp;" "&amp;$G441,Bonuses!$B$1:$G$1006,4,FALSE)))</f>
        <v/>
      </c>
      <c r="AF441" s="16" t="str">
        <f>IF(ISERROR(VLOOKUP($AC441&amp;"-"&amp;$F441,Bonuses!$B$1:$G$1006,5,FALSE)),"",IF(VLOOKUP($AC441&amp;"-"&amp;$F441,Bonuses!$B$1:$G$1006,5,FALSE)="","",VLOOKUP($AC441&amp;"-"&amp;$F441,Bonuses!$B$1:$G$1006,6,FALSE)&amp;" yrs, "&amp;VLOOKUP($AC441&amp;"-"&amp;$F441,Bonuses!$B$1:$G$1006,5,FALSE)))</f>
        <v/>
      </c>
    </row>
    <row r="442" spans="1:32" s="21" customFormat="1" x14ac:dyDescent="0.25">
      <c r="A442" s="21" t="s">
        <v>1761</v>
      </c>
      <c r="B442" s="21">
        <f t="shared" si="30"/>
        <v>1</v>
      </c>
      <c r="C442" s="21" t="str">
        <f t="shared" si="31"/>
        <v>B</v>
      </c>
      <c r="D442" s="17">
        <f>IF($C442="B",VLOOKUP($A442,Bat!$A$4:$BF$2320,D$1,FALSE),VLOOKUP($A442,Pit!$A$4:$BA$1686,D$2,FALSE))</f>
        <v>9522</v>
      </c>
      <c r="E442" s="16" t="str">
        <f>IF($C442="B",VLOOKUP($A442,Bat!$A$4:$BF$2320,E$1,FALSE),VLOOKUP($A442,Pit!$A$4:$BA$1686,E$2,FALSE))</f>
        <v>1B</v>
      </c>
      <c r="F442" s="16" t="str">
        <f>IF($C442="B",VLOOKUP($A442,Bat!$A$4:$BF$2320,F$1,FALSE),VLOOKUP($A442,Pit!$A$4:$BA$1686,F$2,FALSE))</f>
        <v>Bob</v>
      </c>
      <c r="G442" s="16" t="str">
        <f>IF($C442="B",VLOOKUP($A442,Bat!$A$4:$BF$2320,G$1,FALSE),VLOOKUP($A442,Pit!$A$4:$BA$1686,G$2,FALSE))</f>
        <v>Bell</v>
      </c>
      <c r="H442" s="16">
        <f>IF($C442="B",VLOOKUP($A442,Bat!$A$4:$BF$2320,H$1,FALSE),VLOOKUP($A442,Pit!$A$4:$BA$1686,H$2,FALSE))</f>
        <v>21</v>
      </c>
      <c r="I442" s="16" t="str">
        <f>IF($C442="B",VLOOKUP($A442,Bat!$A$4:$BF$2320,I$1,FALSE),VLOOKUP($A442,Pit!$A$4:$BA$1686,I$2,FALSE))</f>
        <v>L</v>
      </c>
      <c r="J442" s="16" t="str">
        <f>IF($C442="B",VLOOKUP($A442,Bat!$A$4:$BF$2320,J$1,FALSE),VLOOKUP($A442,Pit!$A$4:$BA$1686,J$2,FALSE))</f>
        <v>L</v>
      </c>
      <c r="K442" s="16" t="str">
        <f>IF($C442="B",VLOOKUP($A442,Bat!$A$4:$BF$2320,K$1,FALSE),VLOOKUP($A442,Pit!$A$4:$BA$1686,K$2,FALSE))</f>
        <v>High</v>
      </c>
      <c r="L442" s="17" t="str">
        <f>IF($C442="B",VLOOKUP($A442,Bat!$A$4:$BF$2320,L$1,FALSE),VLOOKUP($A442,Pit!$A$4:$BA$1686,L$2,FALSE))</f>
        <v>High</v>
      </c>
      <c r="M442" s="16">
        <f>IF($C442="B",VLOOKUP($A442,Bat!$A$4:$BF$2320,M$1,FALSE),VLOOKUP($A442,Pit!$A$4:$BA$1686,M$2,FALSE))</f>
        <v>3</v>
      </c>
      <c r="N442" s="16">
        <f>IF($C442="B",VLOOKUP($A442,Bat!$A$4:$BF$2320,N$1,FALSE),VLOOKUP($A442,Pit!$A$4:$BA$1686,N$2,FALSE))</f>
        <v>2</v>
      </c>
      <c r="O442" s="16">
        <f>IF($C442="B",VLOOKUP($A442,Bat!$A$4:$BF$2320,O$1,FALSE),VLOOKUP($A442,Pit!$A$4:$BA$1686,O$2,FALSE))</f>
        <v>2</v>
      </c>
      <c r="P442" s="16">
        <f>IF($C442="B",VLOOKUP($A442,Bat!$A$4:$BF$2320,P$1,FALSE),VLOOKUP($A442,Pit!$A$4:$BA$1686,P$2,FALSE))</f>
        <v>4</v>
      </c>
      <c r="Q442" s="17">
        <f>IF($C442="B",VLOOKUP($A442,Bat!$A$4:$BF$2320,Q$1,FALSE),VLOOKUP($A442,Pit!$A$4:$BA$1686,Q$2,FALSE))</f>
        <v>4</v>
      </c>
      <c r="R442" s="18">
        <f>IF($C442="B",VLOOKUP($A442,Bat!$A$4:$BF$2320,R$1,FALSE),VLOOKUP($A442,Pit!$A$4:$BA$1686,R$2,FALSE))</f>
        <v>-0.89975909798982556</v>
      </c>
      <c r="S442" s="19">
        <f>IF($C442="B",VLOOKUP($A442,Bat!$A$4:$BF$2320,S$1,FALSE),VLOOKUP($A442,Pit!$A$4:$BA$1686,S$2,FALSE))</f>
        <v>0.2863734633961888</v>
      </c>
      <c r="T442" s="20" t="str">
        <f>IF($C442="B",VLOOKUP($A442,Bat!$A$4:$BF$2320,T$1,FALSE),VLOOKUP($A442,Pit!$A$4:$BA$1686,T$2,FALSE))</f>
        <v>$220k</v>
      </c>
      <c r="U442" s="17" t="str">
        <f>VLOOKUP(IF($C442="B",VLOOKUP($A442,Bat!$A$4:$AU$2320,U$1,FALSE),VLOOKUP($A442,Pit!$A$4:$BE$1686,U$2,FALSE)),COND!$A$35:$B$41,2,FALSE)</f>
        <v>??</v>
      </c>
      <c r="V442" s="21">
        <f>IF($C442="B",VLOOKUP($A442,Bat!$A$4:$AT$2284,46,FALSE),VLOOKUP($A442,Pit!$A$4:$BD$1664,56,FALSE))</f>
        <v>102</v>
      </c>
      <c r="W442" s="16">
        <f t="shared" si="32"/>
        <v>999</v>
      </c>
      <c r="X442" s="16"/>
      <c r="Y442" s="22">
        <f t="shared" si="33"/>
        <v>561</v>
      </c>
      <c r="Z442" s="16" t="str">
        <f>IFERROR(VLOOKUP($D442,Results37!$F$3:$L$1396,Z$1,FALSE),"")</f>
        <v/>
      </c>
      <c r="AA442" s="47" t="str">
        <f>IF(ISERROR(VLOOKUP(D442,Results37!$F$3:$O$399,AA$1,FALSE)),"",IF(VLOOKUP(D442,Results37!$F$3:$O$399,AA$1+1,FALSE)=1,"S"&amp;VLOOKUP(D442,Results37!$F$3:$O$399,AA$1,FALSE),VLOOKUP(D442,Results37!$F$3:$O$399,AA$1,FALSE)))</f>
        <v/>
      </c>
      <c r="AB442" s="16" t="str">
        <f>IFERROR(VLOOKUP($D442,Results37!$F$3:$L$1396,AB$1,FALSE),"")</f>
        <v/>
      </c>
      <c r="AC442" s="16" t="str">
        <f>IFERROR(VLOOKUP($D442,Results37!$F$3:$L$1396,AC$1,FALSE),"")</f>
        <v/>
      </c>
      <c r="AD442" s="16" t="str">
        <f t="shared" si="34"/>
        <v/>
      </c>
      <c r="AE442" s="20" t="str">
        <f>IF(ISERROR(VLOOKUP($AC442&amp;"-"&amp;$F442&amp;" "&amp;G442,Bonuses!$B$1:$G$1006,4,FALSE)),"",INT(VLOOKUP($AC442&amp;"-"&amp;$F442&amp;" "&amp;$G442,Bonuses!$B$1:$G$1006,4,FALSE)))</f>
        <v/>
      </c>
      <c r="AF442" s="16" t="str">
        <f>IF(ISERROR(VLOOKUP($AC442&amp;"-"&amp;$F442,Bonuses!$B$1:$G$1006,5,FALSE)),"",IF(VLOOKUP($AC442&amp;"-"&amp;$F442,Bonuses!$B$1:$G$1006,5,FALSE)="","",VLOOKUP($AC442&amp;"-"&amp;$F442,Bonuses!$B$1:$G$1006,6,FALSE)&amp;" yrs, "&amp;VLOOKUP($AC442&amp;"-"&amp;$F442,Bonuses!$B$1:$G$1006,5,FALSE)))</f>
        <v/>
      </c>
    </row>
    <row r="443" spans="1:32" s="21" customFormat="1" x14ac:dyDescent="0.25">
      <c r="A443" s="21" t="s">
        <v>2046</v>
      </c>
      <c r="B443" s="21">
        <f t="shared" si="30"/>
        <v>1</v>
      </c>
      <c r="C443" s="21" t="str">
        <f t="shared" si="31"/>
        <v>B</v>
      </c>
      <c r="D443" s="17">
        <f>IF($C443="B",VLOOKUP($A443,Bat!$A$4:$BF$2320,D$1,FALSE),VLOOKUP($A443,Pit!$A$4:$BA$1686,D$2,FALSE))</f>
        <v>14580</v>
      </c>
      <c r="E443" s="16" t="str">
        <f>IF($C443="B",VLOOKUP($A443,Bat!$A$4:$BF$2320,E$1,FALSE),VLOOKUP($A443,Pit!$A$4:$BA$1686,E$2,FALSE))</f>
        <v>LF</v>
      </c>
      <c r="F443" s="16" t="str">
        <f>IF($C443="B",VLOOKUP($A443,Bat!$A$4:$BF$2320,F$1,FALSE),VLOOKUP($A443,Pit!$A$4:$BA$1686,F$2,FALSE))</f>
        <v>Dale</v>
      </c>
      <c r="G443" s="16" t="str">
        <f>IF($C443="B",VLOOKUP($A443,Bat!$A$4:$BF$2320,G$1,FALSE),VLOOKUP($A443,Pit!$A$4:$BA$1686,G$2,FALSE))</f>
        <v>White</v>
      </c>
      <c r="H443" s="16">
        <f>IF($C443="B",VLOOKUP($A443,Bat!$A$4:$BF$2320,H$1,FALSE),VLOOKUP($A443,Pit!$A$4:$BA$1686,H$2,FALSE))</f>
        <v>21</v>
      </c>
      <c r="I443" s="16" t="str">
        <f>IF($C443="B",VLOOKUP($A443,Bat!$A$4:$BF$2320,I$1,FALSE),VLOOKUP($A443,Pit!$A$4:$BA$1686,I$2,FALSE))</f>
        <v>R</v>
      </c>
      <c r="J443" s="16" t="str">
        <f>IF($C443="B",VLOOKUP($A443,Bat!$A$4:$BF$2320,J$1,FALSE),VLOOKUP($A443,Pit!$A$4:$BA$1686,J$2,FALSE))</f>
        <v>R</v>
      </c>
      <c r="K443" s="16" t="str">
        <f>IF($C443="B",VLOOKUP($A443,Bat!$A$4:$BF$2320,K$1,FALSE),VLOOKUP($A443,Pit!$A$4:$BA$1686,K$2,FALSE))</f>
        <v>High</v>
      </c>
      <c r="L443" s="17" t="str">
        <f>IF($C443="B",VLOOKUP($A443,Bat!$A$4:$BF$2320,L$1,FALSE),VLOOKUP($A443,Pit!$A$4:$BA$1686,L$2,FALSE))</f>
        <v>High</v>
      </c>
      <c r="M443" s="16">
        <f>IF($C443="B",VLOOKUP($A443,Bat!$A$4:$BF$2320,M$1,FALSE),VLOOKUP($A443,Pit!$A$4:$BA$1686,M$2,FALSE))</f>
        <v>1</v>
      </c>
      <c r="N443" s="16">
        <f>IF($C443="B",VLOOKUP($A443,Bat!$A$4:$BF$2320,N$1,FALSE),VLOOKUP($A443,Pit!$A$4:$BA$1686,N$2,FALSE))</f>
        <v>3</v>
      </c>
      <c r="O443" s="16">
        <f>IF($C443="B",VLOOKUP($A443,Bat!$A$4:$BF$2320,O$1,FALSE),VLOOKUP($A443,Pit!$A$4:$BA$1686,O$2,FALSE))</f>
        <v>4</v>
      </c>
      <c r="P443" s="16">
        <f>IF($C443="B",VLOOKUP($A443,Bat!$A$4:$BF$2320,P$1,FALSE),VLOOKUP($A443,Pit!$A$4:$BA$1686,P$2,FALSE))</f>
        <v>6</v>
      </c>
      <c r="Q443" s="17">
        <f>IF($C443="B",VLOOKUP($A443,Bat!$A$4:$BF$2320,Q$1,FALSE),VLOOKUP($A443,Pit!$A$4:$BA$1686,Q$2,FALSE))</f>
        <v>4</v>
      </c>
      <c r="R443" s="18">
        <f>IF($C443="B",VLOOKUP($A443,Bat!$A$4:$BF$2320,R$1,FALSE),VLOOKUP($A443,Pit!$A$4:$BA$1686,R$2,FALSE))</f>
        <v>-3.9452823678863673</v>
      </c>
      <c r="S443" s="19">
        <f>IF($C443="B",VLOOKUP($A443,Bat!$A$4:$BF$2320,S$1,FALSE),VLOOKUP($A443,Pit!$A$4:$BA$1686,S$2,FALSE))</f>
        <v>-0.14784635116220601</v>
      </c>
      <c r="T443" s="20" t="str">
        <f>IF($C443="B",VLOOKUP($A443,Bat!$A$4:$BF$2320,T$1,FALSE),VLOOKUP($A443,Pit!$A$4:$BA$1686,T$2,FALSE))</f>
        <v>$1.9m</v>
      </c>
      <c r="U443" s="17" t="str">
        <f>VLOOKUP(IF($C443="B",VLOOKUP($A443,Bat!$A$4:$AU$2320,U$1,FALSE),VLOOKUP($A443,Pit!$A$4:$BE$1686,U$2,FALSE)),COND!$A$35:$B$41,2,FALSE)</f>
        <v>??</v>
      </c>
      <c r="V443" s="21">
        <f>IF($C443="B",VLOOKUP($A443,Bat!$A$4:$AT$2284,46,FALSE),VLOOKUP($A443,Pit!$A$4:$BD$1664,56,FALSE))</f>
        <v>103</v>
      </c>
      <c r="W443" s="16">
        <f t="shared" si="32"/>
        <v>999</v>
      </c>
      <c r="X443" s="16"/>
      <c r="Y443" s="22">
        <f t="shared" si="33"/>
        <v>804</v>
      </c>
      <c r="Z443" s="16" t="str">
        <f>IFERROR(VLOOKUP($D443,Results37!$F$3:$L$1396,Z$1,FALSE),"")</f>
        <v/>
      </c>
      <c r="AA443" s="47" t="str">
        <f>IF(ISERROR(VLOOKUP(D443,Results37!$F$3:$O$399,AA$1,FALSE)),"",IF(VLOOKUP(D443,Results37!$F$3:$O$399,AA$1+1,FALSE)=1,"S"&amp;VLOOKUP(D443,Results37!$F$3:$O$399,AA$1,FALSE),VLOOKUP(D443,Results37!$F$3:$O$399,AA$1,FALSE)))</f>
        <v/>
      </c>
      <c r="AB443" s="16" t="str">
        <f>IFERROR(VLOOKUP($D443,Results37!$F$3:$L$1396,AB$1,FALSE),"")</f>
        <v/>
      </c>
      <c r="AC443" s="16" t="str">
        <f>IFERROR(VLOOKUP($D443,Results37!$F$3:$L$1396,AC$1,FALSE),"")</f>
        <v/>
      </c>
      <c r="AD443" s="16" t="str">
        <f t="shared" si="34"/>
        <v/>
      </c>
      <c r="AE443" s="20" t="str">
        <f>IF(ISERROR(VLOOKUP($AC443&amp;"-"&amp;$F443&amp;" "&amp;G443,Bonuses!$B$1:$G$1006,4,FALSE)),"",INT(VLOOKUP($AC443&amp;"-"&amp;$F443&amp;" "&amp;$G443,Bonuses!$B$1:$G$1006,4,FALSE)))</f>
        <v/>
      </c>
      <c r="AF443" s="16" t="str">
        <f>IF(ISERROR(VLOOKUP($AC443&amp;"-"&amp;$F443,Bonuses!$B$1:$G$1006,5,FALSE)),"",IF(VLOOKUP($AC443&amp;"-"&amp;$F443,Bonuses!$B$1:$G$1006,5,FALSE)="","",VLOOKUP($AC443&amp;"-"&amp;$F443,Bonuses!$B$1:$G$1006,6,FALSE)&amp;" yrs, "&amp;VLOOKUP($AC443&amp;"-"&amp;$F443,Bonuses!$B$1:$G$1006,5,FALSE)))</f>
        <v/>
      </c>
    </row>
    <row r="444" spans="1:32" s="21" customFormat="1" x14ac:dyDescent="0.25">
      <c r="A444" s="21" t="s">
        <v>1760</v>
      </c>
      <c r="B444" s="21">
        <f t="shared" si="30"/>
        <v>1</v>
      </c>
      <c r="C444" s="21" t="str">
        <f t="shared" si="31"/>
        <v>B</v>
      </c>
      <c r="D444" s="17">
        <f>IF($C444="B",VLOOKUP($A444,Bat!$A$4:$BF$2320,D$1,FALSE),VLOOKUP($A444,Pit!$A$4:$BA$1686,D$2,FALSE))</f>
        <v>8306</v>
      </c>
      <c r="E444" s="16" t="str">
        <f>IF($C444="B",VLOOKUP($A444,Bat!$A$4:$BF$2320,E$1,FALSE),VLOOKUP($A444,Pit!$A$4:$BA$1686,E$2,FALSE))</f>
        <v>1B</v>
      </c>
      <c r="F444" s="16" t="str">
        <f>IF($C444="B",VLOOKUP($A444,Bat!$A$4:$BF$2320,F$1,FALSE),VLOOKUP($A444,Pit!$A$4:$BA$1686,F$2,FALSE))</f>
        <v>Jorge</v>
      </c>
      <c r="G444" s="16" t="str">
        <f>IF($C444="B",VLOOKUP($A444,Bat!$A$4:$BF$2320,G$1,FALSE),VLOOKUP($A444,Pit!$A$4:$BA$1686,G$2,FALSE))</f>
        <v>Vela</v>
      </c>
      <c r="H444" s="16">
        <f>IF($C444="B",VLOOKUP($A444,Bat!$A$4:$BF$2320,H$1,FALSE),VLOOKUP($A444,Pit!$A$4:$BA$1686,H$2,FALSE))</f>
        <v>21</v>
      </c>
      <c r="I444" s="16" t="str">
        <f>IF($C444="B",VLOOKUP($A444,Bat!$A$4:$BF$2320,I$1,FALSE),VLOOKUP($A444,Pit!$A$4:$BA$1686,I$2,FALSE))</f>
        <v>R</v>
      </c>
      <c r="J444" s="16" t="str">
        <f>IF($C444="B",VLOOKUP($A444,Bat!$A$4:$BF$2320,J$1,FALSE),VLOOKUP($A444,Pit!$A$4:$BA$1686,J$2,FALSE))</f>
        <v>R</v>
      </c>
      <c r="K444" s="16" t="str">
        <f>IF($C444="B",VLOOKUP($A444,Bat!$A$4:$BF$2320,K$1,FALSE),VLOOKUP($A444,Pit!$A$4:$BA$1686,K$2,FALSE))</f>
        <v>High</v>
      </c>
      <c r="L444" s="17" t="str">
        <f>IF($C444="B",VLOOKUP($A444,Bat!$A$4:$BF$2320,L$1,FALSE),VLOOKUP($A444,Pit!$A$4:$BA$1686,L$2,FALSE))</f>
        <v>High</v>
      </c>
      <c r="M444" s="16">
        <f>IF($C444="B",VLOOKUP($A444,Bat!$A$4:$BF$2320,M$1,FALSE),VLOOKUP($A444,Pit!$A$4:$BA$1686,M$2,FALSE))</f>
        <v>2</v>
      </c>
      <c r="N444" s="16">
        <f>IF($C444="B",VLOOKUP($A444,Bat!$A$4:$BF$2320,N$1,FALSE),VLOOKUP($A444,Pit!$A$4:$BA$1686,N$2,FALSE))</f>
        <v>1</v>
      </c>
      <c r="O444" s="16">
        <f>IF($C444="B",VLOOKUP($A444,Bat!$A$4:$BF$2320,O$1,FALSE),VLOOKUP($A444,Pit!$A$4:$BA$1686,O$2,FALSE))</f>
        <v>3</v>
      </c>
      <c r="P444" s="16">
        <f>IF($C444="B",VLOOKUP($A444,Bat!$A$4:$BF$2320,P$1,FALSE),VLOOKUP($A444,Pit!$A$4:$BA$1686,P$2,FALSE))</f>
        <v>4</v>
      </c>
      <c r="Q444" s="17">
        <f>IF($C444="B",VLOOKUP($A444,Bat!$A$4:$BF$2320,Q$1,FALSE),VLOOKUP($A444,Pit!$A$4:$BA$1686,Q$2,FALSE))</f>
        <v>3</v>
      </c>
      <c r="R444" s="18">
        <f>IF($C444="B",VLOOKUP($A444,Bat!$A$4:$BF$2320,R$1,FALSE),VLOOKUP($A444,Pit!$A$4:$BA$1686,R$2,FALSE))</f>
        <v>-4.9491955815496222</v>
      </c>
      <c r="S444" s="19">
        <f>IF($C444="B",VLOOKUP($A444,Bat!$A$4:$BF$2320,S$1,FALSE),VLOOKUP($A444,Pit!$A$4:$BA$1686,S$2,FALSE))</f>
        <v>-0.29098070635772194</v>
      </c>
      <c r="T444" s="20" t="str">
        <f>IF($C444="B",VLOOKUP($A444,Bat!$A$4:$BF$2320,T$1,FALSE),VLOOKUP($A444,Pit!$A$4:$BA$1686,T$2,FALSE))</f>
        <v>$90k</v>
      </c>
      <c r="U444" s="17" t="str">
        <f>VLOOKUP(IF($C444="B",VLOOKUP($A444,Bat!$A$4:$AU$2320,U$1,FALSE),VLOOKUP($A444,Pit!$A$4:$BE$1686,U$2,FALSE)),COND!$A$35:$B$41,2,FALSE)</f>
        <v>??</v>
      </c>
      <c r="V444" s="21">
        <f>IF($C444="B",VLOOKUP($A444,Bat!$A$4:$AT$2284,46,FALSE),VLOOKUP($A444,Pit!$A$4:$BD$1664,56,FALSE))</f>
        <v>104</v>
      </c>
      <c r="W444" s="16">
        <f t="shared" si="32"/>
        <v>999</v>
      </c>
      <c r="X444" s="16"/>
      <c r="Y444" s="22">
        <f t="shared" si="33"/>
        <v>921</v>
      </c>
      <c r="Z444" s="16" t="str">
        <f>IFERROR(VLOOKUP($D444,Results37!$F$3:$L$1396,Z$1,FALSE),"")</f>
        <v/>
      </c>
      <c r="AA444" s="47" t="str">
        <f>IF(ISERROR(VLOOKUP(D444,Results37!$F$3:$O$399,AA$1,FALSE)),"",IF(VLOOKUP(D444,Results37!$F$3:$O$399,AA$1+1,FALSE)=1,"S"&amp;VLOOKUP(D444,Results37!$F$3:$O$399,AA$1,FALSE),VLOOKUP(D444,Results37!$F$3:$O$399,AA$1,FALSE)))</f>
        <v/>
      </c>
      <c r="AB444" s="16" t="str">
        <f>IFERROR(VLOOKUP($D444,Results37!$F$3:$L$1396,AB$1,FALSE),"")</f>
        <v/>
      </c>
      <c r="AC444" s="16" t="str">
        <f>IFERROR(VLOOKUP($D444,Results37!$F$3:$L$1396,AC$1,FALSE),"")</f>
        <v/>
      </c>
      <c r="AD444" s="16" t="str">
        <f t="shared" si="34"/>
        <v/>
      </c>
      <c r="AE444" s="20" t="str">
        <f>IF(ISERROR(VLOOKUP($AC444&amp;"-"&amp;$F444&amp;" "&amp;G444,Bonuses!$B$1:$G$1006,4,FALSE)),"",INT(VLOOKUP($AC444&amp;"-"&amp;$F444&amp;" "&amp;$G444,Bonuses!$B$1:$G$1006,4,FALSE)))</f>
        <v/>
      </c>
      <c r="AF444" s="16" t="str">
        <f>IF(ISERROR(VLOOKUP($AC444&amp;"-"&amp;$F444,Bonuses!$B$1:$G$1006,5,FALSE)),"",IF(VLOOKUP($AC444&amp;"-"&amp;$F444,Bonuses!$B$1:$G$1006,5,FALSE)="","",VLOOKUP($AC444&amp;"-"&amp;$F444,Bonuses!$B$1:$G$1006,6,FALSE)&amp;" yrs, "&amp;VLOOKUP($AC444&amp;"-"&amp;$F444,Bonuses!$B$1:$G$1006,5,FALSE)))</f>
        <v/>
      </c>
    </row>
    <row r="445" spans="1:32" s="21" customFormat="1" x14ac:dyDescent="0.25">
      <c r="A445" s="21" t="s">
        <v>1765</v>
      </c>
      <c r="B445" s="21">
        <f t="shared" si="30"/>
        <v>1</v>
      </c>
      <c r="C445" s="21" t="str">
        <f t="shared" si="31"/>
        <v>B</v>
      </c>
      <c r="D445" s="17">
        <f>IF($C445="B",VLOOKUP($A445,Bat!$A$4:$BF$2320,D$1,FALSE),VLOOKUP($A445,Pit!$A$4:$BA$1686,D$2,FALSE))</f>
        <v>8901</v>
      </c>
      <c r="E445" s="16" t="str">
        <f>IF($C445="B",VLOOKUP($A445,Bat!$A$4:$BF$2320,E$1,FALSE),VLOOKUP($A445,Pit!$A$4:$BA$1686,E$2,FALSE))</f>
        <v>1B</v>
      </c>
      <c r="F445" s="16" t="str">
        <f>IF($C445="B",VLOOKUP($A445,Bat!$A$4:$BF$2320,F$1,FALSE),VLOOKUP($A445,Pit!$A$4:$BA$1686,F$2,FALSE))</f>
        <v>José</v>
      </c>
      <c r="G445" s="16" t="str">
        <f>IF($C445="B",VLOOKUP($A445,Bat!$A$4:$BF$2320,G$1,FALSE),VLOOKUP($A445,Pit!$A$4:$BA$1686,G$2,FALSE))</f>
        <v>Cruz</v>
      </c>
      <c r="H445" s="16">
        <f>IF($C445="B",VLOOKUP($A445,Bat!$A$4:$BF$2320,H$1,FALSE),VLOOKUP($A445,Pit!$A$4:$BA$1686,H$2,FALSE))</f>
        <v>22</v>
      </c>
      <c r="I445" s="16" t="str">
        <f>IF($C445="B",VLOOKUP($A445,Bat!$A$4:$BF$2320,I$1,FALSE),VLOOKUP($A445,Pit!$A$4:$BA$1686,I$2,FALSE))</f>
        <v>R</v>
      </c>
      <c r="J445" s="16" t="str">
        <f>IF($C445="B",VLOOKUP($A445,Bat!$A$4:$BF$2320,J$1,FALSE),VLOOKUP($A445,Pit!$A$4:$BA$1686,J$2,FALSE))</f>
        <v>R</v>
      </c>
      <c r="K445" s="16" t="str">
        <f>IF($C445="B",VLOOKUP($A445,Bat!$A$4:$BF$2320,K$1,FALSE),VLOOKUP($A445,Pit!$A$4:$BA$1686,K$2,FALSE))</f>
        <v>High</v>
      </c>
      <c r="L445" s="17" t="str">
        <f>IF($C445="B",VLOOKUP($A445,Bat!$A$4:$BF$2320,L$1,FALSE),VLOOKUP($A445,Pit!$A$4:$BA$1686,L$2,FALSE))</f>
        <v>High</v>
      </c>
      <c r="M445" s="16">
        <f>IF($C445="B",VLOOKUP($A445,Bat!$A$4:$BF$2320,M$1,FALSE),VLOOKUP($A445,Pit!$A$4:$BA$1686,M$2,FALSE))</f>
        <v>5</v>
      </c>
      <c r="N445" s="16">
        <f>IF($C445="B",VLOOKUP($A445,Bat!$A$4:$BF$2320,N$1,FALSE),VLOOKUP($A445,Pit!$A$4:$BA$1686,N$2,FALSE))</f>
        <v>1</v>
      </c>
      <c r="O445" s="16">
        <f>IF($C445="B",VLOOKUP($A445,Bat!$A$4:$BF$2320,O$1,FALSE),VLOOKUP($A445,Pit!$A$4:$BA$1686,O$2,FALSE))</f>
        <v>1</v>
      </c>
      <c r="P445" s="16">
        <f>IF($C445="B",VLOOKUP($A445,Bat!$A$4:$BF$2320,P$1,FALSE),VLOOKUP($A445,Pit!$A$4:$BA$1686,P$2,FALSE))</f>
        <v>8</v>
      </c>
      <c r="Q445" s="17">
        <f>IF($C445="B",VLOOKUP($A445,Bat!$A$4:$BF$2320,Q$1,FALSE),VLOOKUP($A445,Pit!$A$4:$BA$1686,Q$2,FALSE))</f>
        <v>3</v>
      </c>
      <c r="R445" s="18">
        <f>IF($C445="B",VLOOKUP($A445,Bat!$A$4:$BF$2320,R$1,FALSE),VLOOKUP($A445,Pit!$A$4:$BA$1686,R$2,FALSE))</f>
        <v>9.0625165824556504</v>
      </c>
      <c r="S445" s="19">
        <f>IF($C445="B",VLOOKUP($A445,Bat!$A$4:$BF$2320,S$1,FALSE),VLOOKUP($A445,Pit!$A$4:$BA$1686,S$2,FALSE))</f>
        <v>1.7067590967292716</v>
      </c>
      <c r="T445" s="20" t="str">
        <f>IF($C445="B",VLOOKUP($A445,Bat!$A$4:$BF$2320,T$1,FALSE),VLOOKUP($A445,Pit!$A$4:$BA$1686,T$2,FALSE))</f>
        <v>$200k</v>
      </c>
      <c r="U445" s="17" t="str">
        <f>VLOOKUP(IF($C445="B",VLOOKUP($A445,Bat!$A$4:$AU$2320,U$1,FALSE),VLOOKUP($A445,Pit!$A$4:$BE$1686,U$2,FALSE)),COND!$A$35:$B$41,2,FALSE)</f>
        <v>??</v>
      </c>
      <c r="V445" s="21">
        <f>IF($C445="B",VLOOKUP($A445,Bat!$A$4:$AT$2284,46,FALSE),VLOOKUP($A445,Pit!$A$4:$BD$1664,56,FALSE))</f>
        <v>107</v>
      </c>
      <c r="W445" s="16">
        <f t="shared" si="32"/>
        <v>999</v>
      </c>
      <c r="X445" s="16"/>
      <c r="Y445" s="22">
        <f t="shared" si="33"/>
        <v>139</v>
      </c>
      <c r="Z445" s="16" t="str">
        <f>IFERROR(VLOOKUP($D445,Results37!$F$3:$L$1396,Z$1,FALSE),"")</f>
        <v/>
      </c>
      <c r="AA445" s="47" t="str">
        <f>IF(ISERROR(VLOOKUP(D445,Results37!$F$3:$O$399,AA$1,FALSE)),"",IF(VLOOKUP(D445,Results37!$F$3:$O$399,AA$1+1,FALSE)=1,"S"&amp;VLOOKUP(D445,Results37!$F$3:$O$399,AA$1,FALSE),VLOOKUP(D445,Results37!$F$3:$O$399,AA$1,FALSE)))</f>
        <v/>
      </c>
      <c r="AB445" s="16" t="str">
        <f>IFERROR(VLOOKUP($D445,Results37!$F$3:$L$1396,AB$1,FALSE),"")</f>
        <v/>
      </c>
      <c r="AC445" s="16" t="str">
        <f>IFERROR(VLOOKUP($D445,Results37!$F$3:$L$1396,AC$1,FALSE),"")</f>
        <v/>
      </c>
      <c r="AD445" s="16" t="str">
        <f t="shared" si="34"/>
        <v/>
      </c>
      <c r="AE445" s="20" t="str">
        <f>IF(ISERROR(VLOOKUP($AC445&amp;"-"&amp;$F445&amp;" "&amp;G445,Bonuses!$B$1:$G$1006,4,FALSE)),"",INT(VLOOKUP($AC445&amp;"-"&amp;$F445&amp;" "&amp;$G445,Bonuses!$B$1:$G$1006,4,FALSE)))</f>
        <v/>
      </c>
      <c r="AF445" s="16" t="str">
        <f>IF(ISERROR(VLOOKUP($AC445&amp;"-"&amp;$F445,Bonuses!$B$1:$G$1006,5,FALSE)),"",IF(VLOOKUP($AC445&amp;"-"&amp;$F445,Bonuses!$B$1:$G$1006,5,FALSE)="","",VLOOKUP($AC445&amp;"-"&amp;$F445,Bonuses!$B$1:$G$1006,6,FALSE)&amp;" yrs, "&amp;VLOOKUP($AC445&amp;"-"&amp;$F445,Bonuses!$B$1:$G$1006,5,FALSE)))</f>
        <v/>
      </c>
    </row>
    <row r="446" spans="1:32" s="21" customFormat="1" x14ac:dyDescent="0.25">
      <c r="A446" s="21" t="s">
        <v>2149</v>
      </c>
      <c r="B446" s="21">
        <f t="shared" si="30"/>
        <v>1</v>
      </c>
      <c r="C446" s="21" t="str">
        <f t="shared" si="31"/>
        <v>B</v>
      </c>
      <c r="D446" s="17">
        <f>IF($C446="B",VLOOKUP($A446,Bat!$A$4:$BF$2320,D$1,FALSE),VLOOKUP($A446,Pit!$A$4:$BA$1686,D$2,FALSE))</f>
        <v>793</v>
      </c>
      <c r="E446" s="16" t="str">
        <f>IF($C446="B",VLOOKUP($A446,Bat!$A$4:$BF$2320,E$1,FALSE),VLOOKUP($A446,Pit!$A$4:$BA$1686,E$2,FALSE))</f>
        <v>2B</v>
      </c>
      <c r="F446" s="16" t="str">
        <f>IF($C446="B",VLOOKUP($A446,Bat!$A$4:$BF$2320,F$1,FALSE),VLOOKUP($A446,Pit!$A$4:$BA$1686,F$2,FALSE))</f>
        <v>Orlando</v>
      </c>
      <c r="G446" s="16" t="str">
        <f>IF($C446="B",VLOOKUP($A446,Bat!$A$4:$BF$2320,G$1,FALSE),VLOOKUP($A446,Pit!$A$4:$BA$1686,G$2,FALSE))</f>
        <v>Pérez</v>
      </c>
      <c r="H446" s="16">
        <f>IF($C446="B",VLOOKUP($A446,Bat!$A$4:$BF$2320,H$1,FALSE),VLOOKUP($A446,Pit!$A$4:$BA$1686,H$2,FALSE))</f>
        <v>18</v>
      </c>
      <c r="I446" s="16" t="str">
        <f>IF($C446="B",VLOOKUP($A446,Bat!$A$4:$BF$2320,I$1,FALSE),VLOOKUP($A446,Pit!$A$4:$BA$1686,I$2,FALSE))</f>
        <v>S</v>
      </c>
      <c r="J446" s="16" t="str">
        <f>IF($C446="B",VLOOKUP($A446,Bat!$A$4:$BF$2320,J$1,FALSE),VLOOKUP($A446,Pit!$A$4:$BA$1686,J$2,FALSE))</f>
        <v>R</v>
      </c>
      <c r="K446" s="16" t="str">
        <f>IF($C446="B",VLOOKUP($A446,Bat!$A$4:$BF$2320,K$1,FALSE),VLOOKUP($A446,Pit!$A$4:$BA$1686,K$2,FALSE))</f>
        <v>Normal</v>
      </c>
      <c r="L446" s="17" t="str">
        <f>IF($C446="B",VLOOKUP($A446,Bat!$A$4:$BF$2320,L$1,FALSE),VLOOKUP($A446,Pit!$A$4:$BA$1686,L$2,FALSE))</f>
        <v>High</v>
      </c>
      <c r="M446" s="16">
        <f>IF($C446="B",VLOOKUP($A446,Bat!$A$4:$BF$2320,M$1,FALSE),VLOOKUP($A446,Pit!$A$4:$BA$1686,M$2,FALSE))</f>
        <v>1</v>
      </c>
      <c r="N446" s="16">
        <f>IF($C446="B",VLOOKUP($A446,Bat!$A$4:$BF$2320,N$1,FALSE),VLOOKUP($A446,Pit!$A$4:$BA$1686,N$2,FALSE))</f>
        <v>2</v>
      </c>
      <c r="O446" s="16">
        <f>IF($C446="B",VLOOKUP($A446,Bat!$A$4:$BF$2320,O$1,FALSE),VLOOKUP($A446,Pit!$A$4:$BA$1686,O$2,FALSE))</f>
        <v>4</v>
      </c>
      <c r="P446" s="16">
        <f>IF($C446="B",VLOOKUP($A446,Bat!$A$4:$BF$2320,P$1,FALSE),VLOOKUP($A446,Pit!$A$4:$BA$1686,P$2,FALSE))</f>
        <v>6</v>
      </c>
      <c r="Q446" s="17">
        <f>IF($C446="B",VLOOKUP($A446,Bat!$A$4:$BF$2320,Q$1,FALSE),VLOOKUP($A446,Pit!$A$4:$BA$1686,Q$2,FALSE))</f>
        <v>1</v>
      </c>
      <c r="R446" s="18">
        <f>IF($C446="B",VLOOKUP($A446,Bat!$A$4:$BF$2320,R$1,FALSE),VLOOKUP($A446,Pit!$A$4:$BA$1686,R$2,FALSE))</f>
        <v>-5.933828316580497</v>
      </c>
      <c r="S446" s="19">
        <f>IF($C446="B",VLOOKUP($A446,Bat!$A$4:$BF$2320,S$1,FALSE),VLOOKUP($A446,Pit!$A$4:$BA$1686,S$2,FALSE))</f>
        <v>-0.43136611987247586</v>
      </c>
      <c r="T446" s="20" t="str">
        <f>IF($C446="B",VLOOKUP($A446,Bat!$A$4:$BF$2320,T$1,FALSE),VLOOKUP($A446,Pit!$A$4:$BA$1686,T$2,FALSE))</f>
        <v>$2.0m</v>
      </c>
      <c r="U446" s="17" t="str">
        <f>VLOOKUP(IF($C446="B",VLOOKUP($A446,Bat!$A$4:$AU$2320,U$1,FALSE),VLOOKUP($A446,Pit!$A$4:$BE$1686,U$2,FALSE)),COND!$A$35:$B$41,2,FALSE)</f>
        <v>??</v>
      </c>
      <c r="V446" s="21">
        <f>IF($C446="B",VLOOKUP($A446,Bat!$A$4:$AT$2284,46,FALSE),VLOOKUP($A446,Pit!$A$4:$BD$1664,56,FALSE))</f>
        <v>110</v>
      </c>
      <c r="W446" s="16">
        <f t="shared" si="32"/>
        <v>999</v>
      </c>
      <c r="X446" s="16"/>
      <c r="Y446" s="22">
        <f t="shared" si="33"/>
        <v>1003</v>
      </c>
      <c r="Z446" s="16" t="str">
        <f>IFERROR(VLOOKUP($D446,Results37!$F$3:$L$1396,Z$1,FALSE),"")</f>
        <v/>
      </c>
      <c r="AA446" s="47" t="str">
        <f>IF(ISERROR(VLOOKUP(D446,Results37!$F$3:$O$399,AA$1,FALSE)),"",IF(VLOOKUP(D446,Results37!$F$3:$O$399,AA$1+1,FALSE)=1,"S"&amp;VLOOKUP(D446,Results37!$F$3:$O$399,AA$1,FALSE),VLOOKUP(D446,Results37!$F$3:$O$399,AA$1,FALSE)))</f>
        <v/>
      </c>
      <c r="AB446" s="16" t="str">
        <f>IFERROR(VLOOKUP($D446,Results37!$F$3:$L$1396,AB$1,FALSE),"")</f>
        <v/>
      </c>
      <c r="AC446" s="16" t="str">
        <f>IFERROR(VLOOKUP($D446,Results37!$F$3:$L$1396,AC$1,FALSE),"")</f>
        <v/>
      </c>
      <c r="AD446" s="16" t="str">
        <f t="shared" si="34"/>
        <v/>
      </c>
      <c r="AE446" s="20" t="str">
        <f>IF(ISERROR(VLOOKUP($AC446&amp;"-"&amp;$F446&amp;" "&amp;G446,Bonuses!$B$1:$G$1006,4,FALSE)),"",INT(VLOOKUP($AC446&amp;"-"&amp;$F446&amp;" "&amp;$G446,Bonuses!$B$1:$G$1006,4,FALSE)))</f>
        <v/>
      </c>
      <c r="AF446" s="16" t="str">
        <f>IF(ISERROR(VLOOKUP($AC446&amp;"-"&amp;$F446,Bonuses!$B$1:$G$1006,5,FALSE)),"",IF(VLOOKUP($AC446&amp;"-"&amp;$F446,Bonuses!$B$1:$G$1006,5,FALSE)="","",VLOOKUP($AC446&amp;"-"&amp;$F446,Bonuses!$B$1:$G$1006,6,FALSE)&amp;" yrs, "&amp;VLOOKUP($AC446&amp;"-"&amp;$F446,Bonuses!$B$1:$G$1006,5,FALSE)))</f>
        <v/>
      </c>
    </row>
    <row r="447" spans="1:32" s="21" customFormat="1" x14ac:dyDescent="0.25">
      <c r="A447" s="21" t="s">
        <v>3087</v>
      </c>
      <c r="B447" s="21">
        <f t="shared" si="30"/>
        <v>1</v>
      </c>
      <c r="C447" s="21" t="str">
        <f t="shared" si="31"/>
        <v>B</v>
      </c>
      <c r="D447" s="17">
        <f>IF($C447="B",VLOOKUP($A447,Bat!$A$4:$BF$2320,D$1,FALSE),VLOOKUP($A447,Pit!$A$4:$BA$1686,D$2,FALSE))</f>
        <v>7694</v>
      </c>
      <c r="E447" s="16" t="str">
        <f>IF($C447="B",VLOOKUP($A447,Bat!$A$4:$BF$2320,E$1,FALSE),VLOOKUP($A447,Pit!$A$4:$BA$1686,E$2,FALSE))</f>
        <v>C</v>
      </c>
      <c r="F447" s="16" t="str">
        <f>IF($C447="B",VLOOKUP($A447,Bat!$A$4:$BF$2320,F$1,FALSE),VLOOKUP($A447,Pit!$A$4:$BA$1686,F$2,FALSE))</f>
        <v>Munoto</v>
      </c>
      <c r="G447" s="16" t="str">
        <f>IF($C447="B",VLOOKUP($A447,Bat!$A$4:$BF$2320,G$1,FALSE),VLOOKUP($A447,Pit!$A$4:$BA$1686,G$2,FALSE))</f>
        <v>Kaima</v>
      </c>
      <c r="H447" s="16">
        <f>IF($C447="B",VLOOKUP($A447,Bat!$A$4:$BF$2320,H$1,FALSE),VLOOKUP($A447,Pit!$A$4:$BA$1686,H$2,FALSE))</f>
        <v>21</v>
      </c>
      <c r="I447" s="16" t="str">
        <f>IF($C447="B",VLOOKUP($A447,Bat!$A$4:$BF$2320,I$1,FALSE),VLOOKUP($A447,Pit!$A$4:$BA$1686,I$2,FALSE))</f>
        <v>L</v>
      </c>
      <c r="J447" s="16" t="str">
        <f>IF($C447="B",VLOOKUP($A447,Bat!$A$4:$BF$2320,J$1,FALSE),VLOOKUP($A447,Pit!$A$4:$BA$1686,J$2,FALSE))</f>
        <v>R</v>
      </c>
      <c r="K447" s="16" t="str">
        <f>IF($C447="B",VLOOKUP($A447,Bat!$A$4:$BF$2320,K$1,FALSE),VLOOKUP($A447,Pit!$A$4:$BA$1686,K$2,FALSE))</f>
        <v>Low</v>
      </c>
      <c r="L447" s="17" t="str">
        <f>IF($C447="B",VLOOKUP($A447,Bat!$A$4:$BF$2320,L$1,FALSE),VLOOKUP($A447,Pit!$A$4:$BA$1686,L$2,FALSE))</f>
        <v>High</v>
      </c>
      <c r="M447" s="16">
        <f>IF($C447="B",VLOOKUP($A447,Bat!$A$4:$BF$2320,M$1,FALSE),VLOOKUP($A447,Pit!$A$4:$BA$1686,M$2,FALSE))</f>
        <v>4</v>
      </c>
      <c r="N447" s="16">
        <f>IF($C447="B",VLOOKUP($A447,Bat!$A$4:$BF$2320,N$1,FALSE),VLOOKUP($A447,Pit!$A$4:$BA$1686,N$2,FALSE))</f>
        <v>4</v>
      </c>
      <c r="O447" s="16">
        <f>IF($C447="B",VLOOKUP($A447,Bat!$A$4:$BF$2320,O$1,FALSE),VLOOKUP($A447,Pit!$A$4:$BA$1686,O$2,FALSE))</f>
        <v>3</v>
      </c>
      <c r="P447" s="16">
        <f>IF($C447="B",VLOOKUP($A447,Bat!$A$4:$BF$2320,P$1,FALSE),VLOOKUP($A447,Pit!$A$4:$BA$1686,P$2,FALSE))</f>
        <v>7</v>
      </c>
      <c r="Q447" s="17">
        <f>IF($C447="B",VLOOKUP($A447,Bat!$A$4:$BF$2320,Q$1,FALSE),VLOOKUP($A447,Pit!$A$4:$BA$1686,Q$2,FALSE))</f>
        <v>2</v>
      </c>
      <c r="R447" s="18">
        <f>IF($C447="B",VLOOKUP($A447,Bat!$A$4:$BF$2320,R$1,FALSE),VLOOKUP($A447,Pit!$A$4:$BA$1686,R$2,FALSE))</f>
        <v>7.1937248190906438</v>
      </c>
      <c r="S447" s="19">
        <f>IF($C447="B",VLOOKUP($A447,Bat!$A$4:$BF$2320,S$1,FALSE),VLOOKUP($A447,Pit!$A$4:$BA$1686,S$2,FALSE))</f>
        <v>1.4403134514250495</v>
      </c>
      <c r="T447" s="20" t="str">
        <f>IF($C447="B",VLOOKUP($A447,Bat!$A$4:$BF$2320,T$1,FALSE),VLOOKUP($A447,Pit!$A$4:$BA$1686,T$2,FALSE))</f>
        <v>$2.4m</v>
      </c>
      <c r="U447" s="17" t="str">
        <f>VLOOKUP(IF($C447="B",VLOOKUP($A447,Bat!$A$4:$AU$2320,U$1,FALSE),VLOOKUP($A447,Pit!$A$4:$BE$1686,U$2,FALSE)),COND!$A$35:$B$41,2,FALSE)</f>
        <v>??</v>
      </c>
      <c r="V447" s="21">
        <f>IF($C447="B",VLOOKUP($A447,Bat!$A$4:$AT$2284,46,FALSE),VLOOKUP($A447,Pit!$A$4:$BD$1664,56,FALSE))</f>
        <v>112</v>
      </c>
      <c r="W447" s="16">
        <f t="shared" si="32"/>
        <v>999</v>
      </c>
      <c r="X447" s="16"/>
      <c r="Y447" s="22">
        <f t="shared" si="33"/>
        <v>193</v>
      </c>
      <c r="Z447" s="16" t="str">
        <f>IFERROR(VLOOKUP($D447,Results37!$F$3:$L$1396,Z$1,FALSE),"")</f>
        <v/>
      </c>
      <c r="AA447" s="47" t="str">
        <f>IF(ISERROR(VLOOKUP(D447,Results37!$F$3:$O$399,AA$1,FALSE)),"",IF(VLOOKUP(D447,Results37!$F$3:$O$399,AA$1+1,FALSE)=1,"S"&amp;VLOOKUP(D447,Results37!$F$3:$O$399,AA$1,FALSE),VLOOKUP(D447,Results37!$F$3:$O$399,AA$1,FALSE)))</f>
        <v/>
      </c>
      <c r="AB447" s="16" t="str">
        <f>IFERROR(VLOOKUP($D447,Results37!$F$3:$L$1396,AB$1,FALSE),"")</f>
        <v/>
      </c>
      <c r="AC447" s="16" t="str">
        <f>IFERROR(VLOOKUP($D447,Results37!$F$3:$L$1396,AC$1,FALSE),"")</f>
        <v/>
      </c>
      <c r="AD447" s="16" t="str">
        <f t="shared" si="34"/>
        <v/>
      </c>
      <c r="AE447" s="20" t="str">
        <f>IF(ISERROR(VLOOKUP($AC447&amp;"-"&amp;$F447&amp;" "&amp;G447,Bonuses!$B$1:$G$1006,4,FALSE)),"",INT(VLOOKUP($AC447&amp;"-"&amp;$F447&amp;" "&amp;$G447,Bonuses!$B$1:$G$1006,4,FALSE)))</f>
        <v/>
      </c>
      <c r="AF447" s="16" t="str">
        <f>IF(ISERROR(VLOOKUP($AC447&amp;"-"&amp;$F447,Bonuses!$B$1:$G$1006,5,FALSE)),"",IF(VLOOKUP($AC447&amp;"-"&amp;$F447,Bonuses!$B$1:$G$1006,5,FALSE)="","",VLOOKUP($AC447&amp;"-"&amp;$F447,Bonuses!$B$1:$G$1006,6,FALSE)&amp;" yrs, "&amp;VLOOKUP($AC447&amp;"-"&amp;$F447,Bonuses!$B$1:$G$1006,5,FALSE)))</f>
        <v/>
      </c>
    </row>
    <row r="448" spans="1:32" s="21" customFormat="1" x14ac:dyDescent="0.25">
      <c r="A448" s="21" t="s">
        <v>1889</v>
      </c>
      <c r="B448" s="21">
        <f t="shared" si="30"/>
        <v>1</v>
      </c>
      <c r="C448" s="21" t="str">
        <f t="shared" si="31"/>
        <v>B</v>
      </c>
      <c r="D448" s="17">
        <f>IF($C448="B",VLOOKUP($A448,Bat!$A$4:$BF$2320,D$1,FALSE),VLOOKUP($A448,Pit!$A$4:$BA$1686,D$2,FALSE))</f>
        <v>11537</v>
      </c>
      <c r="E448" s="16" t="str">
        <f>IF($C448="B",VLOOKUP($A448,Bat!$A$4:$BF$2320,E$1,FALSE),VLOOKUP($A448,Pit!$A$4:$BA$1686,E$2,FALSE))</f>
        <v>1B</v>
      </c>
      <c r="F448" s="16" t="str">
        <f>IF($C448="B",VLOOKUP($A448,Bat!$A$4:$BF$2320,F$1,FALSE),VLOOKUP($A448,Pit!$A$4:$BA$1686,F$2,FALSE))</f>
        <v>Wilson</v>
      </c>
      <c r="G448" s="16" t="str">
        <f>IF($C448="B",VLOOKUP($A448,Bat!$A$4:$BF$2320,G$1,FALSE),VLOOKUP($A448,Pit!$A$4:$BA$1686,G$2,FALSE))</f>
        <v>Méndez</v>
      </c>
      <c r="H448" s="16">
        <f>IF($C448="B",VLOOKUP($A448,Bat!$A$4:$BF$2320,H$1,FALSE),VLOOKUP($A448,Pit!$A$4:$BA$1686,H$2,FALSE))</f>
        <v>18</v>
      </c>
      <c r="I448" s="16" t="str">
        <f>IF($C448="B",VLOOKUP($A448,Bat!$A$4:$BF$2320,I$1,FALSE),VLOOKUP($A448,Pit!$A$4:$BA$1686,I$2,FALSE))</f>
        <v>L</v>
      </c>
      <c r="J448" s="16" t="str">
        <f>IF($C448="B",VLOOKUP($A448,Bat!$A$4:$BF$2320,J$1,FALSE),VLOOKUP($A448,Pit!$A$4:$BA$1686,J$2,FALSE))</f>
        <v>L</v>
      </c>
      <c r="K448" s="16" t="str">
        <f>IF($C448="B",VLOOKUP($A448,Bat!$A$4:$BF$2320,K$1,FALSE),VLOOKUP($A448,Pit!$A$4:$BA$1686,K$2,FALSE))</f>
        <v>High</v>
      </c>
      <c r="L448" s="17" t="str">
        <f>IF($C448="B",VLOOKUP($A448,Bat!$A$4:$BF$2320,L$1,FALSE),VLOOKUP($A448,Pit!$A$4:$BA$1686,L$2,FALSE))</f>
        <v>Low</v>
      </c>
      <c r="M448" s="16">
        <f>IF($C448="B",VLOOKUP($A448,Bat!$A$4:$BF$2320,M$1,FALSE),VLOOKUP($A448,Pit!$A$4:$BA$1686,M$2,FALSE))</f>
        <v>5</v>
      </c>
      <c r="N448" s="16">
        <f>IF($C448="B",VLOOKUP($A448,Bat!$A$4:$BF$2320,N$1,FALSE),VLOOKUP($A448,Pit!$A$4:$BA$1686,N$2,FALSE))</f>
        <v>4</v>
      </c>
      <c r="O448" s="16">
        <f>IF($C448="B",VLOOKUP($A448,Bat!$A$4:$BF$2320,O$1,FALSE),VLOOKUP($A448,Pit!$A$4:$BA$1686,O$2,FALSE))</f>
        <v>4</v>
      </c>
      <c r="P448" s="16">
        <f>IF($C448="B",VLOOKUP($A448,Bat!$A$4:$BF$2320,P$1,FALSE),VLOOKUP($A448,Pit!$A$4:$BA$1686,P$2,FALSE))</f>
        <v>1</v>
      </c>
      <c r="Q448" s="17">
        <f>IF($C448="B",VLOOKUP($A448,Bat!$A$4:$BF$2320,Q$1,FALSE),VLOOKUP($A448,Pit!$A$4:$BA$1686,Q$2,FALSE))</f>
        <v>4</v>
      </c>
      <c r="R448" s="18">
        <f>IF($C448="B",VLOOKUP($A448,Bat!$A$4:$BF$2320,R$1,FALSE),VLOOKUP($A448,Pit!$A$4:$BA$1686,R$2,FALSE))</f>
        <v>6.5412952652872898</v>
      </c>
      <c r="S448" s="19">
        <f>IF($C448="B",VLOOKUP($A448,Bat!$A$4:$BF$2320,S$1,FALSE),VLOOKUP($A448,Pit!$A$4:$BA$1686,S$2,FALSE))</f>
        <v>1.3472923792614695</v>
      </c>
      <c r="T448" s="20" t="str">
        <f>IF($C448="B",VLOOKUP($A448,Bat!$A$4:$BF$2320,T$1,FALSE),VLOOKUP($A448,Pit!$A$4:$BA$1686,T$2,FALSE))</f>
        <v>$210k</v>
      </c>
      <c r="U448" s="17" t="str">
        <f>VLOOKUP(IF($C448="B",VLOOKUP($A448,Bat!$A$4:$AU$2320,U$1,FALSE),VLOOKUP($A448,Pit!$A$4:$BE$1686,U$2,FALSE)),COND!$A$35:$B$41,2,FALSE)</f>
        <v>??</v>
      </c>
      <c r="V448" s="21">
        <f>IF($C448="B",VLOOKUP($A448,Bat!$A$4:$AT$2284,46,FALSE),VLOOKUP($A448,Pit!$A$4:$BD$1664,56,FALSE))</f>
        <v>113</v>
      </c>
      <c r="W448" s="16">
        <f t="shared" si="32"/>
        <v>999</v>
      </c>
      <c r="X448" s="16"/>
      <c r="Y448" s="22">
        <f t="shared" si="33"/>
        <v>210</v>
      </c>
      <c r="Z448" s="16" t="str">
        <f>IFERROR(VLOOKUP($D448,Results37!$F$3:$L$1396,Z$1,FALSE),"")</f>
        <v/>
      </c>
      <c r="AA448" s="47" t="str">
        <f>IF(ISERROR(VLOOKUP(D448,Results37!$F$3:$O$399,AA$1,FALSE)),"",IF(VLOOKUP(D448,Results37!$F$3:$O$399,AA$1+1,FALSE)=1,"S"&amp;VLOOKUP(D448,Results37!$F$3:$O$399,AA$1,FALSE),VLOOKUP(D448,Results37!$F$3:$O$399,AA$1,FALSE)))</f>
        <v/>
      </c>
      <c r="AB448" s="16" t="str">
        <f>IFERROR(VLOOKUP($D448,Results37!$F$3:$L$1396,AB$1,FALSE),"")</f>
        <v/>
      </c>
      <c r="AC448" s="16" t="str">
        <f>IFERROR(VLOOKUP($D448,Results37!$F$3:$L$1396,AC$1,FALSE),"")</f>
        <v/>
      </c>
      <c r="AD448" s="16" t="str">
        <f t="shared" si="34"/>
        <v/>
      </c>
      <c r="AE448" s="20" t="str">
        <f>IF(ISERROR(VLOOKUP($AC448&amp;"-"&amp;$F448&amp;" "&amp;G448,Bonuses!$B$1:$G$1006,4,FALSE)),"",INT(VLOOKUP($AC448&amp;"-"&amp;$F448&amp;" "&amp;$G448,Bonuses!$B$1:$G$1006,4,FALSE)))</f>
        <v/>
      </c>
      <c r="AF448" s="16" t="str">
        <f>IF(ISERROR(VLOOKUP($AC448&amp;"-"&amp;$F448,Bonuses!$B$1:$G$1006,5,FALSE)),"",IF(VLOOKUP($AC448&amp;"-"&amp;$F448,Bonuses!$B$1:$G$1006,5,FALSE)="","",VLOOKUP($AC448&amp;"-"&amp;$F448,Bonuses!$B$1:$G$1006,6,FALSE)&amp;" yrs, "&amp;VLOOKUP($AC448&amp;"-"&amp;$F448,Bonuses!$B$1:$G$1006,5,FALSE)))</f>
        <v/>
      </c>
    </row>
    <row r="449" spans="1:32" s="21" customFormat="1" x14ac:dyDescent="0.25">
      <c r="A449" s="21" t="s">
        <v>1848</v>
      </c>
      <c r="B449" s="21">
        <f t="shared" si="30"/>
        <v>1</v>
      </c>
      <c r="C449" s="21" t="str">
        <f t="shared" si="31"/>
        <v>B</v>
      </c>
      <c r="D449" s="17">
        <f>IF($C449="B",VLOOKUP($A449,Bat!$A$4:$BF$2320,D$1,FALSE),VLOOKUP($A449,Pit!$A$4:$BA$1686,D$2,FALSE))</f>
        <v>13569</v>
      </c>
      <c r="E449" s="16" t="str">
        <f>IF($C449="B",VLOOKUP($A449,Bat!$A$4:$BF$2320,E$1,FALSE),VLOOKUP($A449,Pit!$A$4:$BA$1686,E$2,FALSE))</f>
        <v>1B</v>
      </c>
      <c r="F449" s="16" t="str">
        <f>IF($C449="B",VLOOKUP($A449,Bat!$A$4:$BF$2320,F$1,FALSE),VLOOKUP($A449,Pit!$A$4:$BA$1686,F$2,FALSE))</f>
        <v>António</v>
      </c>
      <c r="G449" s="16" t="str">
        <f>IF($C449="B",VLOOKUP($A449,Bat!$A$4:$BF$2320,G$1,FALSE),VLOOKUP($A449,Pit!$A$4:$BA$1686,G$2,FALSE))</f>
        <v>Canales</v>
      </c>
      <c r="H449" s="16">
        <f>IF($C449="B",VLOOKUP($A449,Bat!$A$4:$BF$2320,H$1,FALSE),VLOOKUP($A449,Pit!$A$4:$BA$1686,H$2,FALSE))</f>
        <v>23</v>
      </c>
      <c r="I449" s="16" t="str">
        <f>IF($C449="B",VLOOKUP($A449,Bat!$A$4:$BF$2320,I$1,FALSE),VLOOKUP($A449,Pit!$A$4:$BA$1686,I$2,FALSE))</f>
        <v>R</v>
      </c>
      <c r="J449" s="16" t="str">
        <f>IF($C449="B",VLOOKUP($A449,Bat!$A$4:$BF$2320,J$1,FALSE),VLOOKUP($A449,Pit!$A$4:$BA$1686,J$2,FALSE))</f>
        <v>R</v>
      </c>
      <c r="K449" s="16" t="str">
        <f>IF($C449="B",VLOOKUP($A449,Bat!$A$4:$BF$2320,K$1,FALSE),VLOOKUP($A449,Pit!$A$4:$BA$1686,K$2,FALSE))</f>
        <v>Normal</v>
      </c>
      <c r="L449" s="17" t="str">
        <f>IF($C449="B",VLOOKUP($A449,Bat!$A$4:$BF$2320,L$1,FALSE),VLOOKUP($A449,Pit!$A$4:$BA$1686,L$2,FALSE))</f>
        <v>Normal</v>
      </c>
      <c r="M449" s="16">
        <f>IF($C449="B",VLOOKUP($A449,Bat!$A$4:$BF$2320,M$1,FALSE),VLOOKUP($A449,Pit!$A$4:$BA$1686,M$2,FALSE))</f>
        <v>5</v>
      </c>
      <c r="N449" s="16">
        <f>IF($C449="B",VLOOKUP($A449,Bat!$A$4:$BF$2320,N$1,FALSE),VLOOKUP($A449,Pit!$A$4:$BA$1686,N$2,FALSE))</f>
        <v>4</v>
      </c>
      <c r="O449" s="16">
        <f>IF($C449="B",VLOOKUP($A449,Bat!$A$4:$BF$2320,O$1,FALSE),VLOOKUP($A449,Pit!$A$4:$BA$1686,O$2,FALSE))</f>
        <v>2</v>
      </c>
      <c r="P449" s="16">
        <f>IF($C449="B",VLOOKUP($A449,Bat!$A$4:$BF$2320,P$1,FALSE),VLOOKUP($A449,Pit!$A$4:$BA$1686,P$2,FALSE))</f>
        <v>7</v>
      </c>
      <c r="Q449" s="17">
        <f>IF($C449="B",VLOOKUP($A449,Bat!$A$4:$BF$2320,Q$1,FALSE),VLOOKUP($A449,Pit!$A$4:$BA$1686,Q$2,FALSE))</f>
        <v>3</v>
      </c>
      <c r="R449" s="18">
        <f>IF($C449="B",VLOOKUP($A449,Bat!$A$4:$BF$2320,R$1,FALSE),VLOOKUP($A449,Pit!$A$4:$BA$1686,R$2,FALSE))</f>
        <v>10.634307714265084</v>
      </c>
      <c r="S449" s="19">
        <f>IF($C449="B",VLOOKUP($A449,Bat!$A$4:$BF$2320,S$1,FALSE),VLOOKUP($A449,Pit!$A$4:$BA$1686,S$2,FALSE))</f>
        <v>1.9308594543016526</v>
      </c>
      <c r="T449" s="20" t="str">
        <f>IF($C449="B",VLOOKUP($A449,Bat!$A$4:$BF$2320,T$1,FALSE),VLOOKUP($A449,Pit!$A$4:$BA$1686,T$2,FALSE))</f>
        <v>$170k</v>
      </c>
      <c r="U449" s="17" t="str">
        <f>VLOOKUP(IF($C449="B",VLOOKUP($A449,Bat!$A$4:$AU$2320,U$1,FALSE),VLOOKUP($A449,Pit!$A$4:$BE$1686,U$2,FALSE)),COND!$A$35:$B$41,2,FALSE)</f>
        <v>??</v>
      </c>
      <c r="V449" s="21">
        <f>IF($C449="B",VLOOKUP($A449,Bat!$A$4:$AT$2284,46,FALSE),VLOOKUP($A449,Pit!$A$4:$BD$1664,56,FALSE))</f>
        <v>115</v>
      </c>
      <c r="W449" s="16">
        <f t="shared" si="32"/>
        <v>999</v>
      </c>
      <c r="X449" s="16"/>
      <c r="Y449" s="22">
        <f t="shared" si="33"/>
        <v>105</v>
      </c>
      <c r="Z449" s="16" t="str">
        <f>IFERROR(VLOOKUP($D449,Results37!$F$3:$L$1396,Z$1,FALSE),"")</f>
        <v/>
      </c>
      <c r="AA449" s="47" t="str">
        <f>IF(ISERROR(VLOOKUP(D449,Results37!$F$3:$O$399,AA$1,FALSE)),"",IF(VLOOKUP(D449,Results37!$F$3:$O$399,AA$1+1,FALSE)=1,"S"&amp;VLOOKUP(D449,Results37!$F$3:$O$399,AA$1,FALSE),VLOOKUP(D449,Results37!$F$3:$O$399,AA$1,FALSE)))</f>
        <v/>
      </c>
      <c r="AB449" s="16" t="str">
        <f>IFERROR(VLOOKUP($D449,Results37!$F$3:$L$1396,AB$1,FALSE),"")</f>
        <v/>
      </c>
      <c r="AC449" s="16" t="str">
        <f>IFERROR(VLOOKUP($D449,Results37!$F$3:$L$1396,AC$1,FALSE),"")</f>
        <v/>
      </c>
      <c r="AD449" s="16" t="str">
        <f t="shared" si="34"/>
        <v/>
      </c>
      <c r="AE449" s="20" t="str">
        <f>IF(ISERROR(VLOOKUP($AC449&amp;"-"&amp;$F449&amp;" "&amp;G449,Bonuses!$B$1:$G$1006,4,FALSE)),"",INT(VLOOKUP($AC449&amp;"-"&amp;$F449&amp;" "&amp;$G449,Bonuses!$B$1:$G$1006,4,FALSE)))</f>
        <v/>
      </c>
      <c r="AF449" s="16" t="str">
        <f>IF(ISERROR(VLOOKUP($AC449&amp;"-"&amp;$F449,Bonuses!$B$1:$G$1006,5,FALSE)),"",IF(VLOOKUP($AC449&amp;"-"&amp;$F449,Bonuses!$B$1:$G$1006,5,FALSE)="","",VLOOKUP($AC449&amp;"-"&amp;$F449,Bonuses!$B$1:$G$1006,6,FALSE)&amp;" yrs, "&amp;VLOOKUP($AC449&amp;"-"&amp;$F449,Bonuses!$B$1:$G$1006,5,FALSE)))</f>
        <v/>
      </c>
    </row>
    <row r="450" spans="1:32" s="21" customFormat="1" x14ac:dyDescent="0.25">
      <c r="A450" s="21" t="s">
        <v>2304</v>
      </c>
      <c r="B450" s="21">
        <f t="shared" si="30"/>
        <v>1</v>
      </c>
      <c r="C450" s="21" t="str">
        <f t="shared" si="31"/>
        <v>P</v>
      </c>
      <c r="D450" s="17">
        <f>IF($C450="B",VLOOKUP($A450,Bat!$A$4:$BF$2320,D$1,FALSE),VLOOKUP($A450,Pit!$A$4:$BA$1686,D$2,FALSE))</f>
        <v>16111</v>
      </c>
      <c r="E450" s="16" t="str">
        <f>IF($C450="B",VLOOKUP($A450,Bat!$A$4:$BF$2320,E$1,FALSE),VLOOKUP($A450,Pit!$A$4:$BA$1686,E$2,FALSE))</f>
        <v>SP</v>
      </c>
      <c r="F450" s="16" t="str">
        <f>IF($C450="B",VLOOKUP($A450,Bat!$A$4:$BF$2320,F$1,FALSE),VLOOKUP($A450,Pit!$A$4:$BA$1686,F$2,FALSE))</f>
        <v>Gordon</v>
      </c>
      <c r="G450" s="16" t="str">
        <f>IF($C450="B",VLOOKUP($A450,Bat!$A$4:$BF$2320,G$1,FALSE),VLOOKUP($A450,Pit!$A$4:$BA$1686,G$2,FALSE))</f>
        <v>MacMurchie</v>
      </c>
      <c r="H450" s="16">
        <f>IF($C450="B",VLOOKUP($A450,Bat!$A$4:$BF$2320,H$1,FALSE),VLOOKUP($A450,Pit!$A$4:$BA$1686,H$2,FALSE))</f>
        <v>18</v>
      </c>
      <c r="I450" s="16" t="str">
        <f>IF($C450="B",VLOOKUP($A450,Bat!$A$4:$BF$2320,I$1,FALSE),VLOOKUP($A450,Pit!$A$4:$BA$1686,I$2,FALSE))</f>
        <v>R</v>
      </c>
      <c r="J450" s="16" t="str">
        <f>IF($C450="B",VLOOKUP($A450,Bat!$A$4:$BF$2320,J$1,FALSE),VLOOKUP($A450,Pit!$A$4:$BA$1686,J$2,FALSE))</f>
        <v>R</v>
      </c>
      <c r="K450" s="16" t="str">
        <f>IF($C450="B",VLOOKUP($A450,Bat!$A$4:$BF$2320,K$1,FALSE),VLOOKUP($A450,Pit!$A$4:$BA$1686,K$2,FALSE))</f>
        <v>Normal</v>
      </c>
      <c r="L450" s="17" t="str">
        <f>IF($C450="B",VLOOKUP($A450,Bat!$A$4:$BF$2320,L$1,FALSE),VLOOKUP($A450,Pit!$A$4:$BA$1686,L$2,FALSE))</f>
        <v>Normal</v>
      </c>
      <c r="M450" s="16">
        <f>IF($C450="B",VLOOKUP($A450,Bat!$A$4:$BF$2320,M$1,FALSE),VLOOKUP($A450,Pit!$A$4:$BA$1686,M$2,FALSE))</f>
        <v>4</v>
      </c>
      <c r="N450" s="16">
        <f>IF($C450="B",VLOOKUP($A450,Bat!$A$4:$BF$2320,N$1,FALSE),VLOOKUP($A450,Pit!$A$4:$BA$1686,N$2,FALSE))</f>
        <v>4</v>
      </c>
      <c r="O450" s="16">
        <f>IF($C450="B",VLOOKUP($A450,Bat!$A$4:$BF$2320,O$1,FALSE),VLOOKUP($A450,Pit!$A$4:$BA$1686,O$2,FALSE))</f>
        <v>4</v>
      </c>
      <c r="P450" s="16" t="str">
        <f>IF($C450="B",VLOOKUP($A450,Bat!$A$4:$BF$2320,P$1,FALSE),VLOOKUP($A450,Pit!$A$4:$BA$1686,P$2,FALSE))</f>
        <v>88-90 Mph</v>
      </c>
      <c r="Q450" s="17">
        <f>IF($C450="B",VLOOKUP($A450,Bat!$A$4:$BF$2320,Q$1,FALSE),VLOOKUP($A450,Pit!$A$4:$BA$1686,Q$2,FALSE))</f>
        <v>6</v>
      </c>
      <c r="R450" s="18">
        <f>IF($C450="B",VLOOKUP($A450,Bat!$A$4:$BF$2320,R$1,FALSE),VLOOKUP($A450,Pit!$A$4:$BA$1686,R$2,FALSE))</f>
        <v>27.076850766415262</v>
      </c>
      <c r="S450" s="19">
        <f>IF($C450="B",VLOOKUP($A450,Bat!$A$4:$BF$2320,S$1,FALSE),VLOOKUP($A450,Pit!$A$4:$BA$1686,S$2,FALSE))</f>
        <v>1.3211490462281517</v>
      </c>
      <c r="T450" s="20" t="str">
        <f>IF($C450="B",VLOOKUP($A450,Bat!$A$4:$BF$2320,T$1,FALSE),VLOOKUP($A450,Pit!$A$4:$BA$1686,T$2,FALSE))</f>
        <v>$180k</v>
      </c>
      <c r="U450" s="17" t="str">
        <f>VLOOKUP(IF($C450="B",VLOOKUP($A450,Bat!$A$4:$AU$2320,U$1,FALSE),VLOOKUP($A450,Pit!$A$4:$BE$1686,U$2,FALSE)),COND!$A$35:$B$41,2,FALSE)</f>
        <v>??</v>
      </c>
      <c r="V450" s="21">
        <f>IF($C450="B",VLOOKUP($A450,Bat!$A$4:$AT$2284,46,FALSE),VLOOKUP($A450,Pit!$A$4:$BD$1664,56,FALSE))</f>
        <v>115</v>
      </c>
      <c r="W450" s="16">
        <f t="shared" si="32"/>
        <v>999</v>
      </c>
      <c r="X450" s="16"/>
      <c r="Y450" s="22">
        <f t="shared" si="33"/>
        <v>217</v>
      </c>
      <c r="Z450" s="16" t="str">
        <f>IFERROR(VLOOKUP($D450,Results37!$F$3:$L$1396,Z$1,FALSE),"")</f>
        <v/>
      </c>
      <c r="AA450" s="47" t="str">
        <f>IF(ISERROR(VLOOKUP(D450,Results37!$F$3:$O$399,AA$1,FALSE)),"",IF(VLOOKUP(D450,Results37!$F$3:$O$399,AA$1+1,FALSE)=1,"S"&amp;VLOOKUP(D450,Results37!$F$3:$O$399,AA$1,FALSE),VLOOKUP(D450,Results37!$F$3:$O$399,AA$1,FALSE)))</f>
        <v/>
      </c>
      <c r="AB450" s="16" t="str">
        <f>IFERROR(VLOOKUP($D450,Results37!$F$3:$L$1396,AB$1,FALSE),"")</f>
        <v/>
      </c>
      <c r="AC450" s="16" t="str">
        <f>IFERROR(VLOOKUP($D450,Results37!$F$3:$L$1396,AC$1,FALSE),"")</f>
        <v/>
      </c>
      <c r="AD450" s="16" t="str">
        <f t="shared" si="34"/>
        <v/>
      </c>
      <c r="AE450" s="20" t="str">
        <f>IF(ISERROR(VLOOKUP($AC450&amp;"-"&amp;$F450&amp;" "&amp;G450,Bonuses!$B$1:$G$1006,4,FALSE)),"",INT(VLOOKUP($AC450&amp;"-"&amp;$F450&amp;" "&amp;$G450,Bonuses!$B$1:$G$1006,4,FALSE)))</f>
        <v/>
      </c>
      <c r="AF450" s="16" t="str">
        <f>IF(ISERROR(VLOOKUP($AC450&amp;"-"&amp;$F450,Bonuses!$B$1:$G$1006,5,FALSE)),"",IF(VLOOKUP($AC450&amp;"-"&amp;$F450,Bonuses!$B$1:$G$1006,5,FALSE)="","",VLOOKUP($AC450&amp;"-"&amp;$F450,Bonuses!$B$1:$G$1006,6,FALSE)&amp;" yrs, "&amp;VLOOKUP($AC450&amp;"-"&amp;$F450,Bonuses!$B$1:$G$1006,5,FALSE)))</f>
        <v/>
      </c>
    </row>
    <row r="451" spans="1:32" s="21" customFormat="1" x14ac:dyDescent="0.25">
      <c r="A451" s="21" t="s">
        <v>2029</v>
      </c>
      <c r="B451" s="21">
        <f t="shared" si="30"/>
        <v>1</v>
      </c>
      <c r="C451" s="21" t="str">
        <f t="shared" si="31"/>
        <v>B</v>
      </c>
      <c r="D451" s="17">
        <f>IF($C451="B",VLOOKUP($A451,Bat!$A$4:$BF$2320,D$1,FALSE),VLOOKUP($A451,Pit!$A$4:$BA$1686,D$2,FALSE))</f>
        <v>1985</v>
      </c>
      <c r="E451" s="16" t="str">
        <f>IF($C451="B",VLOOKUP($A451,Bat!$A$4:$BF$2320,E$1,FALSE),VLOOKUP($A451,Pit!$A$4:$BA$1686,E$2,FALSE))</f>
        <v>C</v>
      </c>
      <c r="F451" s="16" t="str">
        <f>IF($C451="B",VLOOKUP($A451,Bat!$A$4:$BF$2320,F$1,FALSE),VLOOKUP($A451,Pit!$A$4:$BA$1686,F$2,FALSE))</f>
        <v>Glenn</v>
      </c>
      <c r="G451" s="16" t="str">
        <f>IF($C451="B",VLOOKUP($A451,Bat!$A$4:$BF$2320,G$1,FALSE),VLOOKUP($A451,Pit!$A$4:$BA$1686,G$2,FALSE))</f>
        <v>Sutton</v>
      </c>
      <c r="H451" s="16">
        <f>IF($C451="B",VLOOKUP($A451,Bat!$A$4:$BF$2320,H$1,FALSE),VLOOKUP($A451,Pit!$A$4:$BA$1686,H$2,FALSE))</f>
        <v>21</v>
      </c>
      <c r="I451" s="16" t="str">
        <f>IF($C451="B",VLOOKUP($A451,Bat!$A$4:$BF$2320,I$1,FALSE),VLOOKUP($A451,Pit!$A$4:$BA$1686,I$2,FALSE))</f>
        <v>R</v>
      </c>
      <c r="J451" s="16" t="str">
        <f>IF($C451="B",VLOOKUP($A451,Bat!$A$4:$BF$2320,J$1,FALSE),VLOOKUP($A451,Pit!$A$4:$BA$1686,J$2,FALSE))</f>
        <v>R</v>
      </c>
      <c r="K451" s="16" t="str">
        <f>IF($C451="B",VLOOKUP($A451,Bat!$A$4:$BF$2320,K$1,FALSE),VLOOKUP($A451,Pit!$A$4:$BA$1686,K$2,FALSE))</f>
        <v>High</v>
      </c>
      <c r="L451" s="17" t="str">
        <f>IF($C451="B",VLOOKUP($A451,Bat!$A$4:$BF$2320,L$1,FALSE),VLOOKUP($A451,Pit!$A$4:$BA$1686,L$2,FALSE))</f>
        <v>Normal</v>
      </c>
      <c r="M451" s="16">
        <f>IF($C451="B",VLOOKUP($A451,Bat!$A$4:$BF$2320,M$1,FALSE),VLOOKUP($A451,Pit!$A$4:$BA$1686,M$2,FALSE))</f>
        <v>3</v>
      </c>
      <c r="N451" s="16">
        <f>IF($C451="B",VLOOKUP($A451,Bat!$A$4:$BF$2320,N$1,FALSE),VLOOKUP($A451,Pit!$A$4:$BA$1686,N$2,FALSE))</f>
        <v>2</v>
      </c>
      <c r="O451" s="16">
        <f>IF($C451="B",VLOOKUP($A451,Bat!$A$4:$BF$2320,O$1,FALSE),VLOOKUP($A451,Pit!$A$4:$BA$1686,O$2,FALSE))</f>
        <v>3</v>
      </c>
      <c r="P451" s="16">
        <f>IF($C451="B",VLOOKUP($A451,Bat!$A$4:$BF$2320,P$1,FALSE),VLOOKUP($A451,Pit!$A$4:$BA$1686,P$2,FALSE))</f>
        <v>4</v>
      </c>
      <c r="Q451" s="17">
        <f>IF($C451="B",VLOOKUP($A451,Bat!$A$4:$BF$2320,Q$1,FALSE),VLOOKUP($A451,Pit!$A$4:$BA$1686,Q$2,FALSE))</f>
        <v>4</v>
      </c>
      <c r="R451" s="18">
        <f>IF($C451="B",VLOOKUP($A451,Bat!$A$4:$BF$2320,R$1,FALSE),VLOOKUP($A451,Pit!$A$4:$BA$1686,R$2,FALSE))</f>
        <v>5.2849796993825748E-3</v>
      </c>
      <c r="S451" s="19">
        <f>IF($C451="B",VLOOKUP($A451,Bat!$A$4:$BF$2320,S$1,FALSE),VLOOKUP($A451,Pit!$A$4:$BA$1686,S$2,FALSE))</f>
        <v>0.41541141082081362</v>
      </c>
      <c r="T451" s="20" t="str">
        <f>IF($C451="B",VLOOKUP($A451,Bat!$A$4:$BF$2320,T$1,FALSE),VLOOKUP($A451,Pit!$A$4:$BA$1686,T$2,FALSE))</f>
        <v>$220k</v>
      </c>
      <c r="U451" s="17" t="str">
        <f>VLOOKUP(IF($C451="B",VLOOKUP($A451,Bat!$A$4:$AU$2320,U$1,FALSE),VLOOKUP($A451,Pit!$A$4:$BE$1686,U$2,FALSE)),COND!$A$35:$B$41,2,FALSE)</f>
        <v>??</v>
      </c>
      <c r="V451" s="21">
        <f>IF($C451="B",VLOOKUP($A451,Bat!$A$4:$AT$2284,46,FALSE),VLOOKUP($A451,Pit!$A$4:$BD$1664,56,FALSE))</f>
        <v>118</v>
      </c>
      <c r="W451" s="16">
        <f t="shared" si="32"/>
        <v>999</v>
      </c>
      <c r="X451" s="16"/>
      <c r="Y451" s="22">
        <f t="shared" si="33"/>
        <v>508</v>
      </c>
      <c r="Z451" s="16" t="str">
        <f>IFERROR(VLOOKUP($D451,Results37!$F$3:$L$1396,Z$1,FALSE),"")</f>
        <v/>
      </c>
      <c r="AA451" s="47" t="str">
        <f>IF(ISERROR(VLOOKUP(D451,Results37!$F$3:$O$399,AA$1,FALSE)),"",IF(VLOOKUP(D451,Results37!$F$3:$O$399,AA$1+1,FALSE)=1,"S"&amp;VLOOKUP(D451,Results37!$F$3:$O$399,AA$1,FALSE),VLOOKUP(D451,Results37!$F$3:$O$399,AA$1,FALSE)))</f>
        <v/>
      </c>
      <c r="AB451" s="16" t="str">
        <f>IFERROR(VLOOKUP($D451,Results37!$F$3:$L$1396,AB$1,FALSE),"")</f>
        <v/>
      </c>
      <c r="AC451" s="16" t="str">
        <f>IFERROR(VLOOKUP($D451,Results37!$F$3:$L$1396,AC$1,FALSE),"")</f>
        <v/>
      </c>
      <c r="AD451" s="16" t="str">
        <f t="shared" si="34"/>
        <v/>
      </c>
      <c r="AE451" s="20" t="str">
        <f>IF(ISERROR(VLOOKUP($AC451&amp;"-"&amp;$F451&amp;" "&amp;G451,Bonuses!$B$1:$G$1006,4,FALSE)),"",INT(VLOOKUP($AC451&amp;"-"&amp;$F451&amp;" "&amp;$G451,Bonuses!$B$1:$G$1006,4,FALSE)))</f>
        <v/>
      </c>
      <c r="AF451" s="16" t="str">
        <f>IF(ISERROR(VLOOKUP($AC451&amp;"-"&amp;$F451,Bonuses!$B$1:$G$1006,5,FALSE)),"",IF(VLOOKUP($AC451&amp;"-"&amp;$F451,Bonuses!$B$1:$G$1006,5,FALSE)="","",VLOOKUP($AC451&amp;"-"&amp;$F451,Bonuses!$B$1:$G$1006,6,FALSE)&amp;" yrs, "&amp;VLOOKUP($AC451&amp;"-"&amp;$F451,Bonuses!$B$1:$G$1006,5,FALSE)))</f>
        <v/>
      </c>
    </row>
    <row r="452" spans="1:32" s="21" customFormat="1" x14ac:dyDescent="0.25">
      <c r="A452" s="21" t="s">
        <v>2319</v>
      </c>
      <c r="B452" s="21">
        <f t="shared" si="30"/>
        <v>1</v>
      </c>
      <c r="C452" s="21" t="str">
        <f t="shared" si="31"/>
        <v>P</v>
      </c>
      <c r="D452" s="17">
        <f>IF($C452="B",VLOOKUP($A452,Bat!$A$4:$BF$2320,D$1,FALSE),VLOOKUP($A452,Pit!$A$4:$BA$1686,D$2,FALSE))</f>
        <v>1978</v>
      </c>
      <c r="E452" s="16" t="str">
        <f>IF($C452="B",VLOOKUP($A452,Bat!$A$4:$BF$2320,E$1,FALSE),VLOOKUP($A452,Pit!$A$4:$BA$1686,E$2,FALSE))</f>
        <v>SP</v>
      </c>
      <c r="F452" s="16" t="str">
        <f>IF($C452="B",VLOOKUP($A452,Bat!$A$4:$BF$2320,F$1,FALSE),VLOOKUP($A452,Pit!$A$4:$BA$1686,F$2,FALSE))</f>
        <v>Ken</v>
      </c>
      <c r="G452" s="16" t="str">
        <f>IF($C452="B",VLOOKUP($A452,Bat!$A$4:$BF$2320,G$1,FALSE),VLOOKUP($A452,Pit!$A$4:$BA$1686,G$2,FALSE))</f>
        <v>Jordan</v>
      </c>
      <c r="H452" s="16">
        <f>IF($C452="B",VLOOKUP($A452,Bat!$A$4:$BF$2320,H$1,FALSE),VLOOKUP($A452,Pit!$A$4:$BA$1686,H$2,FALSE))</f>
        <v>18</v>
      </c>
      <c r="I452" s="16" t="str">
        <f>IF($C452="B",VLOOKUP($A452,Bat!$A$4:$BF$2320,I$1,FALSE),VLOOKUP($A452,Pit!$A$4:$BA$1686,I$2,FALSE))</f>
        <v>L</v>
      </c>
      <c r="J452" s="16" t="str">
        <f>IF($C452="B",VLOOKUP($A452,Bat!$A$4:$BF$2320,J$1,FALSE),VLOOKUP($A452,Pit!$A$4:$BA$1686,J$2,FALSE))</f>
        <v>L</v>
      </c>
      <c r="K452" s="16" t="str">
        <f>IF($C452="B",VLOOKUP($A452,Bat!$A$4:$BF$2320,K$1,FALSE),VLOOKUP($A452,Pit!$A$4:$BA$1686,K$2,FALSE))</f>
        <v>Normal</v>
      </c>
      <c r="L452" s="17" t="str">
        <f>IF($C452="B",VLOOKUP($A452,Bat!$A$4:$BF$2320,L$1,FALSE),VLOOKUP($A452,Pit!$A$4:$BA$1686,L$2,FALSE))</f>
        <v>Normal</v>
      </c>
      <c r="M452" s="16">
        <f>IF($C452="B",VLOOKUP($A452,Bat!$A$4:$BF$2320,M$1,FALSE),VLOOKUP($A452,Pit!$A$4:$BA$1686,M$2,FALSE))</f>
        <v>4</v>
      </c>
      <c r="N452" s="16">
        <f>IF($C452="B",VLOOKUP($A452,Bat!$A$4:$BF$2320,N$1,FALSE),VLOOKUP($A452,Pit!$A$4:$BA$1686,N$2,FALSE))</f>
        <v>1</v>
      </c>
      <c r="O452" s="16">
        <f>IF($C452="B",VLOOKUP($A452,Bat!$A$4:$BF$2320,O$1,FALSE),VLOOKUP($A452,Pit!$A$4:$BA$1686,O$2,FALSE))</f>
        <v>6</v>
      </c>
      <c r="P452" s="16" t="str">
        <f>IF($C452="B",VLOOKUP($A452,Bat!$A$4:$BF$2320,P$1,FALSE),VLOOKUP($A452,Pit!$A$4:$BA$1686,P$2,FALSE))</f>
        <v>88-90 Mph</v>
      </c>
      <c r="Q452" s="17">
        <f>IF($C452="B",VLOOKUP($A452,Bat!$A$4:$BF$2320,Q$1,FALSE),VLOOKUP($A452,Pit!$A$4:$BA$1686,Q$2,FALSE))</f>
        <v>5</v>
      </c>
      <c r="R452" s="18">
        <f>IF($C452="B",VLOOKUP($A452,Bat!$A$4:$BF$2320,R$1,FALSE),VLOOKUP($A452,Pit!$A$4:$BA$1686,R$2,FALSE))</f>
        <v>24.568988246663466</v>
      </c>
      <c r="S452" s="19">
        <f>IF($C452="B",VLOOKUP($A452,Bat!$A$4:$BF$2320,S$1,FALSE),VLOOKUP($A452,Pit!$A$4:$BA$1686,S$2,FALSE))</f>
        <v>1.1008332106039278</v>
      </c>
      <c r="T452" s="20" t="str">
        <f>IF($C452="B",VLOOKUP($A452,Bat!$A$4:$BF$2320,T$1,FALSE),VLOOKUP($A452,Pit!$A$4:$BA$1686,T$2,FALSE))</f>
        <v>$210k</v>
      </c>
      <c r="U452" s="17" t="str">
        <f>VLOOKUP(IF($C452="B",VLOOKUP($A452,Bat!$A$4:$AU$2320,U$1,FALSE),VLOOKUP($A452,Pit!$A$4:$BE$1686,U$2,FALSE)),COND!$A$35:$B$41,2,FALSE)</f>
        <v>??</v>
      </c>
      <c r="V452" s="21">
        <f>IF($C452="B",VLOOKUP($A452,Bat!$A$4:$AT$2284,46,FALSE),VLOOKUP($A452,Pit!$A$4:$BD$1664,56,FALSE))</f>
        <v>119</v>
      </c>
      <c r="W452" s="16">
        <f t="shared" si="32"/>
        <v>999</v>
      </c>
      <c r="X452" s="16"/>
      <c r="Y452" s="22">
        <f t="shared" si="33"/>
        <v>263</v>
      </c>
      <c r="Z452" s="16" t="str">
        <f>IFERROR(VLOOKUP($D452,Results37!$F$3:$L$1396,Z$1,FALSE),"")</f>
        <v/>
      </c>
      <c r="AA452" s="47" t="str">
        <f>IF(ISERROR(VLOOKUP(D452,Results37!$F$3:$O$399,AA$1,FALSE)),"",IF(VLOOKUP(D452,Results37!$F$3:$O$399,AA$1+1,FALSE)=1,"S"&amp;VLOOKUP(D452,Results37!$F$3:$O$399,AA$1,FALSE),VLOOKUP(D452,Results37!$F$3:$O$399,AA$1,FALSE)))</f>
        <v/>
      </c>
      <c r="AB452" s="16" t="str">
        <f>IFERROR(VLOOKUP($D452,Results37!$F$3:$L$1396,AB$1,FALSE),"")</f>
        <v/>
      </c>
      <c r="AC452" s="16" t="str">
        <f>IFERROR(VLOOKUP($D452,Results37!$F$3:$L$1396,AC$1,FALSE),"")</f>
        <v/>
      </c>
      <c r="AD452" s="16" t="str">
        <f t="shared" si="34"/>
        <v/>
      </c>
      <c r="AE452" s="20" t="str">
        <f>IF(ISERROR(VLOOKUP($AC452&amp;"-"&amp;$F452&amp;" "&amp;G452,Bonuses!$B$1:$G$1006,4,FALSE)),"",INT(VLOOKUP($AC452&amp;"-"&amp;$F452&amp;" "&amp;$G452,Bonuses!$B$1:$G$1006,4,FALSE)))</f>
        <v/>
      </c>
      <c r="AF452" s="16" t="str">
        <f>IF(ISERROR(VLOOKUP($AC452&amp;"-"&amp;$F452,Bonuses!$B$1:$G$1006,5,FALSE)),"",IF(VLOOKUP($AC452&amp;"-"&amp;$F452,Bonuses!$B$1:$G$1006,5,FALSE)="","",VLOOKUP($AC452&amp;"-"&amp;$F452,Bonuses!$B$1:$G$1006,6,FALSE)&amp;" yrs, "&amp;VLOOKUP($AC452&amp;"-"&amp;$F452,Bonuses!$B$1:$G$1006,5,FALSE)))</f>
        <v/>
      </c>
    </row>
    <row r="453" spans="1:32" s="21" customFormat="1" x14ac:dyDescent="0.25">
      <c r="A453" s="21" t="s">
        <v>1942</v>
      </c>
      <c r="B453" s="21">
        <f t="shared" ref="B453:B516" si="35">COUNTIF($A$5:$A$598,A453)</f>
        <v>1</v>
      </c>
      <c r="C453" s="21" t="str">
        <f t="shared" ref="C453:C516" si="36">IF(OR(MID(A453,1,2)="SP",MID(A453,1,2)="MR",MID(A453,1,2)="CL",MID(A453,1,2)="RP"),"P","B")</f>
        <v>B</v>
      </c>
      <c r="D453" s="17">
        <f>IF($C453="B",VLOOKUP($A453,Bat!$A$4:$BF$2320,D$1,FALSE),VLOOKUP($A453,Pit!$A$4:$BA$1686,D$2,FALSE))</f>
        <v>11159</v>
      </c>
      <c r="E453" s="16" t="str">
        <f>IF($C453="B",VLOOKUP($A453,Bat!$A$4:$BF$2320,E$1,FALSE),VLOOKUP($A453,Pit!$A$4:$BA$1686,E$2,FALSE))</f>
        <v>C</v>
      </c>
      <c r="F453" s="16" t="str">
        <f>IF($C453="B",VLOOKUP($A453,Bat!$A$4:$BF$2320,F$1,FALSE),VLOOKUP($A453,Pit!$A$4:$BA$1686,F$2,FALSE))</f>
        <v>Reynaldo</v>
      </c>
      <c r="G453" s="16" t="str">
        <f>IF($C453="B",VLOOKUP($A453,Bat!$A$4:$BF$2320,G$1,FALSE),VLOOKUP($A453,Pit!$A$4:$BA$1686,G$2,FALSE))</f>
        <v>Ruíz</v>
      </c>
      <c r="H453" s="16">
        <f>IF($C453="B",VLOOKUP($A453,Bat!$A$4:$BF$2320,H$1,FALSE),VLOOKUP($A453,Pit!$A$4:$BA$1686,H$2,FALSE))</f>
        <v>22</v>
      </c>
      <c r="I453" s="16" t="str">
        <f>IF($C453="B",VLOOKUP($A453,Bat!$A$4:$BF$2320,I$1,FALSE),VLOOKUP($A453,Pit!$A$4:$BA$1686,I$2,FALSE))</f>
        <v>L</v>
      </c>
      <c r="J453" s="16" t="str">
        <f>IF($C453="B",VLOOKUP($A453,Bat!$A$4:$BF$2320,J$1,FALSE),VLOOKUP($A453,Pit!$A$4:$BA$1686,J$2,FALSE))</f>
        <v>R</v>
      </c>
      <c r="K453" s="16" t="str">
        <f>IF($C453="B",VLOOKUP($A453,Bat!$A$4:$BF$2320,K$1,FALSE),VLOOKUP($A453,Pit!$A$4:$BA$1686,K$2,FALSE))</f>
        <v>High</v>
      </c>
      <c r="L453" s="17" t="str">
        <f>IF($C453="B",VLOOKUP($A453,Bat!$A$4:$BF$2320,L$1,FALSE),VLOOKUP($A453,Pit!$A$4:$BA$1686,L$2,FALSE))</f>
        <v>Normal</v>
      </c>
      <c r="M453" s="16">
        <f>IF($C453="B",VLOOKUP($A453,Bat!$A$4:$BF$2320,M$1,FALSE),VLOOKUP($A453,Pit!$A$4:$BA$1686,M$2,FALSE))</f>
        <v>3</v>
      </c>
      <c r="N453" s="16">
        <f>IF($C453="B",VLOOKUP($A453,Bat!$A$4:$BF$2320,N$1,FALSE),VLOOKUP($A453,Pit!$A$4:$BA$1686,N$2,FALSE))</f>
        <v>3</v>
      </c>
      <c r="O453" s="16">
        <f>IF($C453="B",VLOOKUP($A453,Bat!$A$4:$BF$2320,O$1,FALSE),VLOOKUP($A453,Pit!$A$4:$BA$1686,O$2,FALSE))</f>
        <v>4</v>
      </c>
      <c r="P453" s="16">
        <f>IF($C453="B",VLOOKUP($A453,Bat!$A$4:$BF$2320,P$1,FALSE),VLOOKUP($A453,Pit!$A$4:$BA$1686,P$2,FALSE))</f>
        <v>5</v>
      </c>
      <c r="Q453" s="17">
        <f>IF($C453="B",VLOOKUP($A453,Bat!$A$4:$BF$2320,Q$1,FALSE),VLOOKUP($A453,Pit!$A$4:$BA$1686,Q$2,FALSE))</f>
        <v>3</v>
      </c>
      <c r="R453" s="18">
        <f>IF($C453="B",VLOOKUP($A453,Bat!$A$4:$BF$2320,R$1,FALSE),VLOOKUP($A453,Pit!$A$4:$BA$1686,R$2,FALSE))</f>
        <v>3.1928813450631743</v>
      </c>
      <c r="S453" s="19">
        <f>IF($C453="B",VLOOKUP($A453,Bat!$A$4:$BF$2320,S$1,FALSE),VLOOKUP($A453,Pit!$A$4:$BA$1686,S$2,FALSE))</f>
        <v>0.86988749916220987</v>
      </c>
      <c r="T453" s="20" t="str">
        <f>IF($C453="B",VLOOKUP($A453,Bat!$A$4:$BF$2320,T$1,FALSE),VLOOKUP($A453,Pit!$A$4:$BA$1686,T$2,FALSE))</f>
        <v>-</v>
      </c>
      <c r="U453" s="17" t="str">
        <f>VLOOKUP(IF($C453="B",VLOOKUP($A453,Bat!$A$4:$AU$2320,U$1,FALSE),VLOOKUP($A453,Pit!$A$4:$BE$1686,U$2,FALSE)),COND!$A$35:$B$41,2,FALSE)</f>
        <v>??</v>
      </c>
      <c r="V453" s="21">
        <f>IF($C453="B",VLOOKUP($A453,Bat!$A$4:$AT$2284,46,FALSE),VLOOKUP($A453,Pit!$A$4:$BD$1664,56,FALSE))</f>
        <v>119</v>
      </c>
      <c r="W453" s="16">
        <f t="shared" ref="W453:W516" si="37">IF(AND(T453&lt;&gt;"Slot",T453&gt;$T$3),999,V453)</f>
        <v>999</v>
      </c>
      <c r="X453" s="16"/>
      <c r="Y453" s="22">
        <f t="shared" ref="Y453:Y516" si="38">RANK(S453,$S$5:$S$1469)</f>
        <v>332</v>
      </c>
      <c r="Z453" s="16" t="str">
        <f>IFERROR(VLOOKUP($D453,Results37!$F$3:$L$1396,Z$1,FALSE),"")</f>
        <v/>
      </c>
      <c r="AA453" s="47" t="str">
        <f>IF(ISERROR(VLOOKUP(D453,Results37!$F$3:$O$399,AA$1,FALSE)),"",IF(VLOOKUP(D453,Results37!$F$3:$O$399,AA$1+1,FALSE)=1,"S"&amp;VLOOKUP(D453,Results37!$F$3:$O$399,AA$1,FALSE),VLOOKUP(D453,Results37!$F$3:$O$399,AA$1,FALSE)))</f>
        <v/>
      </c>
      <c r="AB453" s="16" t="str">
        <f>IFERROR(VLOOKUP($D453,Results37!$F$3:$L$1396,AB$1,FALSE),"")</f>
        <v/>
      </c>
      <c r="AC453" s="16" t="str">
        <f>IFERROR(VLOOKUP($D453,Results37!$F$3:$L$1396,AC$1,FALSE),"")</f>
        <v/>
      </c>
      <c r="AD453" s="16" t="str">
        <f t="shared" ref="AD453:AD516" si="39">IF(X453="","",X453-Z453)</f>
        <v/>
      </c>
      <c r="AE453" s="20" t="str">
        <f>IF(ISERROR(VLOOKUP($AC453&amp;"-"&amp;$F453&amp;" "&amp;G453,Bonuses!$B$1:$G$1006,4,FALSE)),"",INT(VLOOKUP($AC453&amp;"-"&amp;$F453&amp;" "&amp;$G453,Bonuses!$B$1:$G$1006,4,FALSE)))</f>
        <v/>
      </c>
      <c r="AF453" s="16" t="str">
        <f>IF(ISERROR(VLOOKUP($AC453&amp;"-"&amp;$F453,Bonuses!$B$1:$G$1006,5,FALSE)),"",IF(VLOOKUP($AC453&amp;"-"&amp;$F453,Bonuses!$B$1:$G$1006,5,FALSE)="","",VLOOKUP($AC453&amp;"-"&amp;$F453,Bonuses!$B$1:$G$1006,6,FALSE)&amp;" yrs, "&amp;VLOOKUP($AC453&amp;"-"&amp;$F453,Bonuses!$B$1:$G$1006,5,FALSE)))</f>
        <v/>
      </c>
    </row>
    <row r="454" spans="1:32" s="21" customFormat="1" x14ac:dyDescent="0.25">
      <c r="A454" s="21" t="s">
        <v>2302</v>
      </c>
      <c r="B454" s="21">
        <f t="shared" si="35"/>
        <v>1</v>
      </c>
      <c r="C454" s="21" t="str">
        <f t="shared" si="36"/>
        <v>P</v>
      </c>
      <c r="D454" s="17">
        <f>IF($C454="B",VLOOKUP($A454,Bat!$A$4:$BF$2320,D$1,FALSE),VLOOKUP($A454,Pit!$A$4:$BA$1686,D$2,FALSE))</f>
        <v>463</v>
      </c>
      <c r="E454" s="16" t="str">
        <f>IF($C454="B",VLOOKUP($A454,Bat!$A$4:$BF$2320,E$1,FALSE),VLOOKUP($A454,Pit!$A$4:$BA$1686,E$2,FALSE))</f>
        <v>SP</v>
      </c>
      <c r="F454" s="16" t="str">
        <f>IF($C454="B",VLOOKUP($A454,Bat!$A$4:$BF$2320,F$1,FALSE),VLOOKUP($A454,Pit!$A$4:$BA$1686,F$2,FALSE))</f>
        <v>Charles</v>
      </c>
      <c r="G454" s="16" t="str">
        <f>IF($C454="B",VLOOKUP($A454,Bat!$A$4:$BF$2320,G$1,FALSE),VLOOKUP($A454,Pit!$A$4:$BA$1686,G$2,FALSE))</f>
        <v>Rosa</v>
      </c>
      <c r="H454" s="16">
        <f>IF($C454="B",VLOOKUP($A454,Bat!$A$4:$BF$2320,H$1,FALSE),VLOOKUP($A454,Pit!$A$4:$BA$1686,H$2,FALSE))</f>
        <v>18</v>
      </c>
      <c r="I454" s="16" t="str">
        <f>IF($C454="B",VLOOKUP($A454,Bat!$A$4:$BF$2320,I$1,FALSE),VLOOKUP($A454,Pit!$A$4:$BA$1686,I$2,FALSE))</f>
        <v>R</v>
      </c>
      <c r="J454" s="16" t="str">
        <f>IF($C454="B",VLOOKUP($A454,Bat!$A$4:$BF$2320,J$1,FALSE),VLOOKUP($A454,Pit!$A$4:$BA$1686,J$2,FALSE))</f>
        <v>R</v>
      </c>
      <c r="K454" s="16" t="str">
        <f>IF($C454="B",VLOOKUP($A454,Bat!$A$4:$BF$2320,K$1,FALSE),VLOOKUP($A454,Pit!$A$4:$BA$1686,K$2,FALSE))</f>
        <v>Normal</v>
      </c>
      <c r="L454" s="17" t="str">
        <f>IF($C454="B",VLOOKUP($A454,Bat!$A$4:$BF$2320,L$1,FALSE),VLOOKUP($A454,Pit!$A$4:$BA$1686,L$2,FALSE))</f>
        <v>Normal</v>
      </c>
      <c r="M454" s="16">
        <f>IF($C454="B",VLOOKUP($A454,Bat!$A$4:$BF$2320,M$1,FALSE),VLOOKUP($A454,Pit!$A$4:$BA$1686,M$2,FALSE))</f>
        <v>4</v>
      </c>
      <c r="N454" s="16">
        <f>IF($C454="B",VLOOKUP($A454,Bat!$A$4:$BF$2320,N$1,FALSE),VLOOKUP($A454,Pit!$A$4:$BA$1686,N$2,FALSE))</f>
        <v>2</v>
      </c>
      <c r="O454" s="16">
        <f>IF($C454="B",VLOOKUP($A454,Bat!$A$4:$BF$2320,O$1,FALSE),VLOOKUP($A454,Pit!$A$4:$BA$1686,O$2,FALSE))</f>
        <v>5</v>
      </c>
      <c r="P454" s="16" t="str">
        <f>IF($C454="B",VLOOKUP($A454,Bat!$A$4:$BF$2320,P$1,FALSE),VLOOKUP($A454,Pit!$A$4:$BA$1686,P$2,FALSE))</f>
        <v>86-88 Mph</v>
      </c>
      <c r="Q454" s="17">
        <f>IF($C454="B",VLOOKUP($A454,Bat!$A$4:$BF$2320,Q$1,FALSE),VLOOKUP($A454,Pit!$A$4:$BA$1686,Q$2,FALSE))</f>
        <v>7</v>
      </c>
      <c r="R454" s="18">
        <f>IF($C454="B",VLOOKUP($A454,Bat!$A$4:$BF$2320,R$1,FALSE),VLOOKUP($A454,Pit!$A$4:$BA$1686,R$2,FALSE))</f>
        <v>23.905770892834198</v>
      </c>
      <c r="S454" s="19">
        <f>IF($C454="B",VLOOKUP($A454,Bat!$A$4:$BF$2320,S$1,FALSE),VLOOKUP($A454,Pit!$A$4:$BA$1686,S$2,FALSE))</f>
        <v>1.0425695361167622</v>
      </c>
      <c r="T454" s="20" t="str">
        <f>IF($C454="B",VLOOKUP($A454,Bat!$A$4:$BF$2320,T$1,FALSE),VLOOKUP($A454,Pit!$A$4:$BA$1686,T$2,FALSE))</f>
        <v>$100k</v>
      </c>
      <c r="U454" s="17" t="str">
        <f>VLOOKUP(IF($C454="B",VLOOKUP($A454,Bat!$A$4:$AU$2320,U$1,FALSE),VLOOKUP($A454,Pit!$A$4:$BE$1686,U$2,FALSE)),COND!$A$35:$B$41,2,FALSE)</f>
        <v>??</v>
      </c>
      <c r="V454" s="21">
        <f>IF($C454="B",VLOOKUP($A454,Bat!$A$4:$AT$2284,46,FALSE),VLOOKUP($A454,Pit!$A$4:$BD$1664,56,FALSE))</f>
        <v>121</v>
      </c>
      <c r="W454" s="16">
        <f t="shared" si="37"/>
        <v>999</v>
      </c>
      <c r="X454" s="16"/>
      <c r="Y454" s="22">
        <f t="shared" si="38"/>
        <v>278</v>
      </c>
      <c r="Z454" s="16" t="str">
        <f>IFERROR(VLOOKUP($D454,Results37!$F$3:$L$1396,Z$1,FALSE),"")</f>
        <v/>
      </c>
      <c r="AA454" s="47" t="str">
        <f>IF(ISERROR(VLOOKUP(D454,Results37!$F$3:$O$399,AA$1,FALSE)),"",IF(VLOOKUP(D454,Results37!$F$3:$O$399,AA$1+1,FALSE)=1,"S"&amp;VLOOKUP(D454,Results37!$F$3:$O$399,AA$1,FALSE),VLOOKUP(D454,Results37!$F$3:$O$399,AA$1,FALSE)))</f>
        <v/>
      </c>
      <c r="AB454" s="16" t="str">
        <f>IFERROR(VLOOKUP($D454,Results37!$F$3:$L$1396,AB$1,FALSE),"")</f>
        <v/>
      </c>
      <c r="AC454" s="16" t="str">
        <f>IFERROR(VLOOKUP($D454,Results37!$F$3:$L$1396,AC$1,FALSE),"")</f>
        <v/>
      </c>
      <c r="AD454" s="16" t="str">
        <f t="shared" si="39"/>
        <v/>
      </c>
      <c r="AE454" s="20" t="str">
        <f>IF(ISERROR(VLOOKUP($AC454&amp;"-"&amp;$F454&amp;" "&amp;G454,Bonuses!$B$1:$G$1006,4,FALSE)),"",INT(VLOOKUP($AC454&amp;"-"&amp;$F454&amp;" "&amp;$G454,Bonuses!$B$1:$G$1006,4,FALSE)))</f>
        <v/>
      </c>
      <c r="AF454" s="16" t="str">
        <f>IF(ISERROR(VLOOKUP($AC454&amp;"-"&amp;$F454,Bonuses!$B$1:$G$1006,5,FALSE)),"",IF(VLOOKUP($AC454&amp;"-"&amp;$F454,Bonuses!$B$1:$G$1006,5,FALSE)="","",VLOOKUP($AC454&amp;"-"&amp;$F454,Bonuses!$B$1:$G$1006,6,FALSE)&amp;" yrs, "&amp;VLOOKUP($AC454&amp;"-"&amp;$F454,Bonuses!$B$1:$G$1006,5,FALSE)))</f>
        <v/>
      </c>
    </row>
    <row r="455" spans="1:32" s="21" customFormat="1" x14ac:dyDescent="0.25">
      <c r="A455" s="21" t="s">
        <v>2025</v>
      </c>
      <c r="B455" s="21">
        <f t="shared" si="35"/>
        <v>1</v>
      </c>
      <c r="C455" s="21" t="str">
        <f t="shared" si="36"/>
        <v>B</v>
      </c>
      <c r="D455" s="17">
        <f>IF($C455="B",VLOOKUP($A455,Bat!$A$4:$BF$2320,D$1,FALSE),VLOOKUP($A455,Pit!$A$4:$BA$1686,D$2,FALSE))</f>
        <v>13261</v>
      </c>
      <c r="E455" s="16" t="str">
        <f>IF($C455="B",VLOOKUP($A455,Bat!$A$4:$BF$2320,E$1,FALSE),VLOOKUP($A455,Pit!$A$4:$BA$1686,E$2,FALSE))</f>
        <v>RF</v>
      </c>
      <c r="F455" s="16" t="str">
        <f>IF($C455="B",VLOOKUP($A455,Bat!$A$4:$BF$2320,F$1,FALSE),VLOOKUP($A455,Pit!$A$4:$BA$1686,F$2,FALSE))</f>
        <v>Raúl</v>
      </c>
      <c r="G455" s="16" t="str">
        <f>IF($C455="B",VLOOKUP($A455,Bat!$A$4:$BF$2320,G$1,FALSE),VLOOKUP($A455,Pit!$A$4:$BA$1686,G$2,FALSE))</f>
        <v>Enríquez</v>
      </c>
      <c r="H455" s="16">
        <f>IF($C455="B",VLOOKUP($A455,Bat!$A$4:$BF$2320,H$1,FALSE),VLOOKUP($A455,Pit!$A$4:$BA$1686,H$2,FALSE))</f>
        <v>22</v>
      </c>
      <c r="I455" s="16" t="str">
        <f>IF($C455="B",VLOOKUP($A455,Bat!$A$4:$BF$2320,I$1,FALSE),VLOOKUP($A455,Pit!$A$4:$BA$1686,I$2,FALSE))</f>
        <v>R</v>
      </c>
      <c r="J455" s="16" t="str">
        <f>IF($C455="B",VLOOKUP($A455,Bat!$A$4:$BF$2320,J$1,FALSE),VLOOKUP($A455,Pit!$A$4:$BA$1686,J$2,FALSE))</f>
        <v>R</v>
      </c>
      <c r="K455" s="16" t="str">
        <f>IF($C455="B",VLOOKUP($A455,Bat!$A$4:$BF$2320,K$1,FALSE),VLOOKUP($A455,Pit!$A$4:$BA$1686,K$2,FALSE))</f>
        <v>High</v>
      </c>
      <c r="L455" s="17" t="str">
        <f>IF($C455="B",VLOOKUP($A455,Bat!$A$4:$BF$2320,L$1,FALSE),VLOOKUP($A455,Pit!$A$4:$BA$1686,L$2,FALSE))</f>
        <v>Normal</v>
      </c>
      <c r="M455" s="16">
        <f>IF($C455="B",VLOOKUP($A455,Bat!$A$4:$BF$2320,M$1,FALSE),VLOOKUP($A455,Pit!$A$4:$BA$1686,M$2,FALSE))</f>
        <v>2</v>
      </c>
      <c r="N455" s="16">
        <f>IF($C455="B",VLOOKUP($A455,Bat!$A$4:$BF$2320,N$1,FALSE),VLOOKUP($A455,Pit!$A$4:$BA$1686,N$2,FALSE))</f>
        <v>2</v>
      </c>
      <c r="O455" s="16">
        <f>IF($C455="B",VLOOKUP($A455,Bat!$A$4:$BF$2320,O$1,FALSE),VLOOKUP($A455,Pit!$A$4:$BA$1686,O$2,FALSE))</f>
        <v>5</v>
      </c>
      <c r="P455" s="16">
        <f>IF($C455="B",VLOOKUP($A455,Bat!$A$4:$BF$2320,P$1,FALSE),VLOOKUP($A455,Pit!$A$4:$BA$1686,P$2,FALSE))</f>
        <v>5</v>
      </c>
      <c r="Q455" s="17">
        <f>IF($C455="B",VLOOKUP($A455,Bat!$A$4:$BF$2320,Q$1,FALSE),VLOOKUP($A455,Pit!$A$4:$BA$1686,Q$2,FALSE))</f>
        <v>2</v>
      </c>
      <c r="R455" s="18">
        <f>IF($C455="B",VLOOKUP($A455,Bat!$A$4:$BF$2320,R$1,FALSE),VLOOKUP($A455,Pit!$A$4:$BA$1686,R$2,FALSE))</f>
        <v>-0.95804583232418494</v>
      </c>
      <c r="S455" s="19">
        <f>IF($C455="B",VLOOKUP($A455,Bat!$A$4:$BF$2320,S$1,FALSE),VLOOKUP($A455,Pit!$A$4:$BA$1686,S$2,FALSE))</f>
        <v>0.27806314929547277</v>
      </c>
      <c r="T455" s="20" t="str">
        <f>IF($C455="B",VLOOKUP($A455,Bat!$A$4:$BF$2320,T$1,FALSE),VLOOKUP($A455,Pit!$A$4:$BA$1686,T$2,FALSE))</f>
        <v>$210k</v>
      </c>
      <c r="U455" s="17" t="str">
        <f>VLOOKUP(IF($C455="B",VLOOKUP($A455,Bat!$A$4:$AU$2320,U$1,FALSE),VLOOKUP($A455,Pit!$A$4:$BE$1686,U$2,FALSE)),COND!$A$35:$B$41,2,FALSE)</f>
        <v>??</v>
      </c>
      <c r="V455" s="21">
        <f>IF($C455="B",VLOOKUP($A455,Bat!$A$4:$AT$2284,46,FALSE),VLOOKUP($A455,Pit!$A$4:$BD$1664,56,FALSE))</f>
        <v>121</v>
      </c>
      <c r="W455" s="16">
        <f t="shared" si="37"/>
        <v>999</v>
      </c>
      <c r="X455" s="16"/>
      <c r="Y455" s="22">
        <f t="shared" si="38"/>
        <v>564</v>
      </c>
      <c r="Z455" s="16" t="str">
        <f>IFERROR(VLOOKUP($D455,Results37!$F$3:$L$1396,Z$1,FALSE),"")</f>
        <v/>
      </c>
      <c r="AA455" s="47" t="str">
        <f>IF(ISERROR(VLOOKUP(D455,Results37!$F$3:$O$399,AA$1,FALSE)),"",IF(VLOOKUP(D455,Results37!$F$3:$O$399,AA$1+1,FALSE)=1,"S"&amp;VLOOKUP(D455,Results37!$F$3:$O$399,AA$1,FALSE),VLOOKUP(D455,Results37!$F$3:$O$399,AA$1,FALSE)))</f>
        <v/>
      </c>
      <c r="AB455" s="16" t="str">
        <f>IFERROR(VLOOKUP($D455,Results37!$F$3:$L$1396,AB$1,FALSE),"")</f>
        <v/>
      </c>
      <c r="AC455" s="16" t="str">
        <f>IFERROR(VLOOKUP($D455,Results37!$F$3:$L$1396,AC$1,FALSE),"")</f>
        <v/>
      </c>
      <c r="AD455" s="16" t="str">
        <f t="shared" si="39"/>
        <v/>
      </c>
      <c r="AE455" s="20" t="str">
        <f>IF(ISERROR(VLOOKUP($AC455&amp;"-"&amp;$F455&amp;" "&amp;G455,Bonuses!$B$1:$G$1006,4,FALSE)),"",INT(VLOOKUP($AC455&amp;"-"&amp;$F455&amp;" "&amp;$G455,Bonuses!$B$1:$G$1006,4,FALSE)))</f>
        <v/>
      </c>
      <c r="AF455" s="16" t="str">
        <f>IF(ISERROR(VLOOKUP($AC455&amp;"-"&amp;$F455,Bonuses!$B$1:$G$1006,5,FALSE)),"",IF(VLOOKUP($AC455&amp;"-"&amp;$F455,Bonuses!$B$1:$G$1006,5,FALSE)="","",VLOOKUP($AC455&amp;"-"&amp;$F455,Bonuses!$B$1:$G$1006,6,FALSE)&amp;" yrs, "&amp;VLOOKUP($AC455&amp;"-"&amp;$F455,Bonuses!$B$1:$G$1006,5,FALSE)))</f>
        <v/>
      </c>
    </row>
    <row r="456" spans="1:32" s="21" customFormat="1" x14ac:dyDescent="0.25">
      <c r="A456" s="21" t="s">
        <v>1796</v>
      </c>
      <c r="B456" s="21">
        <f t="shared" si="35"/>
        <v>1</v>
      </c>
      <c r="C456" s="21" t="str">
        <f t="shared" si="36"/>
        <v>B</v>
      </c>
      <c r="D456" s="17">
        <f>IF($C456="B",VLOOKUP($A456,Bat!$A$4:$BF$2320,D$1,FALSE),VLOOKUP($A456,Pit!$A$4:$BA$1686,D$2,FALSE))</f>
        <v>6122</v>
      </c>
      <c r="E456" s="16" t="str">
        <f>IF($C456="B",VLOOKUP($A456,Bat!$A$4:$BF$2320,E$1,FALSE),VLOOKUP($A456,Pit!$A$4:$BA$1686,E$2,FALSE))</f>
        <v>1B</v>
      </c>
      <c r="F456" s="16" t="str">
        <f>IF($C456="B",VLOOKUP($A456,Bat!$A$4:$BF$2320,F$1,FALSE),VLOOKUP($A456,Pit!$A$4:$BA$1686,F$2,FALSE))</f>
        <v>Ricardo</v>
      </c>
      <c r="G456" s="16" t="str">
        <f>IF($C456="B",VLOOKUP($A456,Bat!$A$4:$BF$2320,G$1,FALSE),VLOOKUP($A456,Pit!$A$4:$BA$1686,G$2,FALSE))</f>
        <v>Sánchez</v>
      </c>
      <c r="H456" s="16">
        <f>IF($C456="B",VLOOKUP($A456,Bat!$A$4:$BF$2320,H$1,FALSE),VLOOKUP($A456,Pit!$A$4:$BA$1686,H$2,FALSE))</f>
        <v>22</v>
      </c>
      <c r="I456" s="16" t="str">
        <f>IF($C456="B",VLOOKUP($A456,Bat!$A$4:$BF$2320,I$1,FALSE),VLOOKUP($A456,Pit!$A$4:$BA$1686,I$2,FALSE))</f>
        <v>R</v>
      </c>
      <c r="J456" s="16" t="str">
        <f>IF($C456="B",VLOOKUP($A456,Bat!$A$4:$BF$2320,J$1,FALSE),VLOOKUP($A456,Pit!$A$4:$BA$1686,J$2,FALSE))</f>
        <v>R</v>
      </c>
      <c r="K456" s="16" t="str">
        <f>IF($C456="B",VLOOKUP($A456,Bat!$A$4:$BF$2320,K$1,FALSE),VLOOKUP($A456,Pit!$A$4:$BA$1686,K$2,FALSE))</f>
        <v>High</v>
      </c>
      <c r="L456" s="17" t="str">
        <f>IF($C456="B",VLOOKUP($A456,Bat!$A$4:$BF$2320,L$1,FALSE),VLOOKUP($A456,Pit!$A$4:$BA$1686,L$2,FALSE))</f>
        <v>Normal</v>
      </c>
      <c r="M456" s="16">
        <f>IF($C456="B",VLOOKUP($A456,Bat!$A$4:$BF$2320,M$1,FALSE),VLOOKUP($A456,Pit!$A$4:$BA$1686,M$2,FALSE))</f>
        <v>2</v>
      </c>
      <c r="N456" s="16">
        <f>IF($C456="B",VLOOKUP($A456,Bat!$A$4:$BF$2320,N$1,FALSE),VLOOKUP($A456,Pit!$A$4:$BA$1686,N$2,FALSE))</f>
        <v>3</v>
      </c>
      <c r="O456" s="16">
        <f>IF($C456="B",VLOOKUP($A456,Bat!$A$4:$BF$2320,O$1,FALSE),VLOOKUP($A456,Pit!$A$4:$BA$1686,O$2,FALSE))</f>
        <v>4</v>
      </c>
      <c r="P456" s="16">
        <f>IF($C456="B",VLOOKUP($A456,Bat!$A$4:$BF$2320,P$1,FALSE),VLOOKUP($A456,Pit!$A$4:$BA$1686,P$2,FALSE))</f>
        <v>6</v>
      </c>
      <c r="Q456" s="17">
        <f>IF($C456="B",VLOOKUP($A456,Bat!$A$4:$BF$2320,Q$1,FALSE),VLOOKUP($A456,Pit!$A$4:$BA$1686,Q$2,FALSE))</f>
        <v>1</v>
      </c>
      <c r="R456" s="18">
        <f>IF($C456="B",VLOOKUP($A456,Bat!$A$4:$BF$2320,R$1,FALSE),VLOOKUP($A456,Pit!$A$4:$BA$1686,R$2,FALSE))</f>
        <v>-1.6203065548311493</v>
      </c>
      <c r="S456" s="19">
        <f>IF($C456="B",VLOOKUP($A456,Bat!$A$4:$BF$2320,S$1,FALSE),VLOOKUP($A456,Pit!$A$4:$BA$1686,S$2,FALSE))</f>
        <v>0.18364038426237178</v>
      </c>
      <c r="T456" s="20" t="str">
        <f>IF($C456="B",VLOOKUP($A456,Bat!$A$4:$BF$2320,T$1,FALSE),VLOOKUP($A456,Pit!$A$4:$BA$1686,T$2,FALSE))</f>
        <v>$210k</v>
      </c>
      <c r="U456" s="17" t="str">
        <f>VLOOKUP(IF($C456="B",VLOOKUP($A456,Bat!$A$4:$AU$2320,U$1,FALSE),VLOOKUP($A456,Pit!$A$4:$BE$1686,U$2,FALSE)),COND!$A$35:$B$41,2,FALSE)</f>
        <v>??</v>
      </c>
      <c r="V456" s="21">
        <f>IF($C456="B",VLOOKUP($A456,Bat!$A$4:$AT$2284,46,FALSE),VLOOKUP($A456,Pit!$A$4:$BD$1664,56,FALSE))</f>
        <v>123</v>
      </c>
      <c r="W456" s="16">
        <f t="shared" si="37"/>
        <v>999</v>
      </c>
      <c r="X456" s="16"/>
      <c r="Y456" s="22">
        <f t="shared" si="38"/>
        <v>620</v>
      </c>
      <c r="Z456" s="16" t="str">
        <f>IFERROR(VLOOKUP($D456,Results37!$F$3:$L$1396,Z$1,FALSE),"")</f>
        <v/>
      </c>
      <c r="AA456" s="47" t="str">
        <f>IF(ISERROR(VLOOKUP(D456,Results37!$F$3:$O$399,AA$1,FALSE)),"",IF(VLOOKUP(D456,Results37!$F$3:$O$399,AA$1+1,FALSE)=1,"S"&amp;VLOOKUP(D456,Results37!$F$3:$O$399,AA$1,FALSE),VLOOKUP(D456,Results37!$F$3:$O$399,AA$1,FALSE)))</f>
        <v/>
      </c>
      <c r="AB456" s="16" t="str">
        <f>IFERROR(VLOOKUP($D456,Results37!$F$3:$L$1396,AB$1,FALSE),"")</f>
        <v/>
      </c>
      <c r="AC456" s="16" t="str">
        <f>IFERROR(VLOOKUP($D456,Results37!$F$3:$L$1396,AC$1,FALSE),"")</f>
        <v/>
      </c>
      <c r="AD456" s="16" t="str">
        <f t="shared" si="39"/>
        <v/>
      </c>
      <c r="AE456" s="20" t="str">
        <f>IF(ISERROR(VLOOKUP($AC456&amp;"-"&amp;$F456&amp;" "&amp;G456,Bonuses!$B$1:$G$1006,4,FALSE)),"",INT(VLOOKUP($AC456&amp;"-"&amp;$F456&amp;" "&amp;$G456,Bonuses!$B$1:$G$1006,4,FALSE)))</f>
        <v/>
      </c>
      <c r="AF456" s="16" t="str">
        <f>IF(ISERROR(VLOOKUP($AC456&amp;"-"&amp;$F456,Bonuses!$B$1:$G$1006,5,FALSE)),"",IF(VLOOKUP($AC456&amp;"-"&amp;$F456,Bonuses!$B$1:$G$1006,5,FALSE)="","",VLOOKUP($AC456&amp;"-"&amp;$F456,Bonuses!$B$1:$G$1006,6,FALSE)&amp;" yrs, "&amp;VLOOKUP($AC456&amp;"-"&amp;$F456,Bonuses!$B$1:$G$1006,5,FALSE)))</f>
        <v/>
      </c>
    </row>
    <row r="457" spans="1:32" s="21" customFormat="1" x14ac:dyDescent="0.25">
      <c r="A457" s="21" t="s">
        <v>3116</v>
      </c>
      <c r="B457" s="21">
        <f t="shared" si="35"/>
        <v>1</v>
      </c>
      <c r="C457" s="21" t="str">
        <f t="shared" si="36"/>
        <v>B</v>
      </c>
      <c r="D457" s="17">
        <f>IF($C457="B",VLOOKUP($A457,Bat!$A$4:$BF$2320,D$1,FALSE),VLOOKUP($A457,Pit!$A$4:$BA$1686,D$2,FALSE))</f>
        <v>13263</v>
      </c>
      <c r="E457" s="16" t="str">
        <f>IF($C457="B",VLOOKUP($A457,Bat!$A$4:$BF$2320,E$1,FALSE),VLOOKUP($A457,Pit!$A$4:$BA$1686,E$2,FALSE))</f>
        <v>3B</v>
      </c>
      <c r="F457" s="16" t="str">
        <f>IF($C457="B",VLOOKUP($A457,Bat!$A$4:$BF$2320,F$1,FALSE),VLOOKUP($A457,Pit!$A$4:$BA$1686,F$2,FALSE))</f>
        <v>Guus</v>
      </c>
      <c r="G457" s="16" t="str">
        <f>IF($C457="B",VLOOKUP($A457,Bat!$A$4:$BF$2320,G$1,FALSE),VLOOKUP($A457,Pit!$A$4:$BA$1686,G$2,FALSE))</f>
        <v>de Houtman</v>
      </c>
      <c r="H457" s="16">
        <f>IF($C457="B",VLOOKUP($A457,Bat!$A$4:$BF$2320,H$1,FALSE),VLOOKUP($A457,Pit!$A$4:$BA$1686,H$2,FALSE))</f>
        <v>22</v>
      </c>
      <c r="I457" s="16" t="str">
        <f>IF($C457="B",VLOOKUP($A457,Bat!$A$4:$BF$2320,I$1,FALSE),VLOOKUP($A457,Pit!$A$4:$BA$1686,I$2,FALSE))</f>
        <v>R</v>
      </c>
      <c r="J457" s="16" t="str">
        <f>IF($C457="B",VLOOKUP($A457,Bat!$A$4:$BF$2320,J$1,FALSE),VLOOKUP($A457,Pit!$A$4:$BA$1686,J$2,FALSE))</f>
        <v>R</v>
      </c>
      <c r="K457" s="16" t="str">
        <f>IF($C457="B",VLOOKUP($A457,Bat!$A$4:$BF$2320,K$1,FALSE),VLOOKUP($A457,Pit!$A$4:$BA$1686,K$2,FALSE))</f>
        <v>High</v>
      </c>
      <c r="L457" s="17" t="str">
        <f>IF($C457="B",VLOOKUP($A457,Bat!$A$4:$BF$2320,L$1,FALSE),VLOOKUP($A457,Pit!$A$4:$BA$1686,L$2,FALSE))</f>
        <v>Normal</v>
      </c>
      <c r="M457" s="16">
        <f>IF($C457="B",VLOOKUP($A457,Bat!$A$4:$BF$2320,M$1,FALSE),VLOOKUP($A457,Pit!$A$4:$BA$1686,M$2,FALSE))</f>
        <v>3</v>
      </c>
      <c r="N457" s="16">
        <f>IF($C457="B",VLOOKUP($A457,Bat!$A$4:$BF$2320,N$1,FALSE),VLOOKUP($A457,Pit!$A$4:$BA$1686,N$2,FALSE))</f>
        <v>1</v>
      </c>
      <c r="O457" s="16">
        <f>IF($C457="B",VLOOKUP($A457,Bat!$A$4:$BF$2320,O$1,FALSE),VLOOKUP($A457,Pit!$A$4:$BA$1686,O$2,FALSE))</f>
        <v>2</v>
      </c>
      <c r="P457" s="16">
        <f>IF($C457="B",VLOOKUP($A457,Bat!$A$4:$BF$2320,P$1,FALSE),VLOOKUP($A457,Pit!$A$4:$BA$1686,P$2,FALSE))</f>
        <v>3</v>
      </c>
      <c r="Q457" s="17">
        <f>IF($C457="B",VLOOKUP($A457,Bat!$A$4:$BF$2320,Q$1,FALSE),VLOOKUP($A457,Pit!$A$4:$BA$1686,Q$2,FALSE))</f>
        <v>3</v>
      </c>
      <c r="R457" s="18">
        <f>IF($C457="B",VLOOKUP($A457,Bat!$A$4:$BF$2320,R$1,FALSE),VLOOKUP($A457,Pit!$A$4:$BA$1686,R$2,FALSE))</f>
        <v>-2.22879632833898</v>
      </c>
      <c r="S457" s="19">
        <f>IF($C457="B",VLOOKUP($A457,Bat!$A$4:$BF$2320,S$1,FALSE),VLOOKUP($A457,Pit!$A$4:$BA$1686,S$2,FALSE))</f>
        <v>9.6884088809004384E-2</v>
      </c>
      <c r="T457" s="20" t="str">
        <f>IF($C457="B",VLOOKUP($A457,Bat!$A$4:$BF$2320,T$1,FALSE),VLOOKUP($A457,Pit!$A$4:$BA$1686,T$2,FALSE))</f>
        <v>$120k</v>
      </c>
      <c r="U457" s="17" t="str">
        <f>VLOOKUP(IF($C457="B",VLOOKUP($A457,Bat!$A$4:$AU$2320,U$1,FALSE),VLOOKUP($A457,Pit!$A$4:$BE$1686,U$2,FALSE)),COND!$A$35:$B$41,2,FALSE)</f>
        <v>??</v>
      </c>
      <c r="V457" s="21">
        <f>IF($C457="B",VLOOKUP($A457,Bat!$A$4:$AT$2284,46,FALSE),VLOOKUP($A457,Pit!$A$4:$BD$1664,56,FALSE))</f>
        <v>124</v>
      </c>
      <c r="W457" s="16">
        <f t="shared" si="37"/>
        <v>999</v>
      </c>
      <c r="X457" s="16"/>
      <c r="Y457" s="22">
        <f t="shared" si="38"/>
        <v>673</v>
      </c>
      <c r="Z457" s="16" t="str">
        <f>IFERROR(VLOOKUP($D457,Results37!$F$3:$L$1396,Z$1,FALSE),"")</f>
        <v/>
      </c>
      <c r="AA457" s="47" t="str">
        <f>IF(ISERROR(VLOOKUP(D457,Results37!$F$3:$O$399,AA$1,FALSE)),"",IF(VLOOKUP(D457,Results37!$F$3:$O$399,AA$1+1,FALSE)=1,"S"&amp;VLOOKUP(D457,Results37!$F$3:$O$399,AA$1,FALSE),VLOOKUP(D457,Results37!$F$3:$O$399,AA$1,FALSE)))</f>
        <v/>
      </c>
      <c r="AB457" s="16" t="str">
        <f>IFERROR(VLOOKUP($D457,Results37!$F$3:$L$1396,AB$1,FALSE),"")</f>
        <v/>
      </c>
      <c r="AC457" s="16" t="str">
        <f>IFERROR(VLOOKUP($D457,Results37!$F$3:$L$1396,AC$1,FALSE),"")</f>
        <v/>
      </c>
      <c r="AD457" s="16" t="str">
        <f t="shared" si="39"/>
        <v/>
      </c>
      <c r="AE457" s="20" t="str">
        <f>IF(ISERROR(VLOOKUP($AC457&amp;"-"&amp;$F457&amp;" "&amp;G457,Bonuses!$B$1:$G$1006,4,FALSE)),"",INT(VLOOKUP($AC457&amp;"-"&amp;$F457&amp;" "&amp;$G457,Bonuses!$B$1:$G$1006,4,FALSE)))</f>
        <v/>
      </c>
      <c r="AF457" s="16" t="str">
        <f>IF(ISERROR(VLOOKUP($AC457&amp;"-"&amp;$F457,Bonuses!$B$1:$G$1006,5,FALSE)),"",IF(VLOOKUP($AC457&amp;"-"&amp;$F457,Bonuses!$B$1:$G$1006,5,FALSE)="","",VLOOKUP($AC457&amp;"-"&amp;$F457,Bonuses!$B$1:$G$1006,6,FALSE)&amp;" yrs, "&amp;VLOOKUP($AC457&amp;"-"&amp;$F457,Bonuses!$B$1:$G$1006,5,FALSE)))</f>
        <v/>
      </c>
    </row>
    <row r="458" spans="1:32" s="21" customFormat="1" x14ac:dyDescent="0.25">
      <c r="A458" s="21" t="s">
        <v>2939</v>
      </c>
      <c r="B458" s="21">
        <f t="shared" si="35"/>
        <v>1</v>
      </c>
      <c r="C458" s="21" t="str">
        <f t="shared" si="36"/>
        <v>P</v>
      </c>
      <c r="D458" s="17">
        <f>IF($C458="B",VLOOKUP($A458,Bat!$A$4:$BF$2320,D$1,FALSE),VLOOKUP($A458,Pit!$A$4:$BA$1686,D$2,FALSE))</f>
        <v>16068</v>
      </c>
      <c r="E458" s="16" t="str">
        <f>IF($C458="B",VLOOKUP($A458,Bat!$A$4:$BF$2320,E$1,FALSE),VLOOKUP($A458,Pit!$A$4:$BA$1686,E$2,FALSE))</f>
        <v>RP</v>
      </c>
      <c r="F458" s="16" t="str">
        <f>IF($C458="B",VLOOKUP($A458,Bat!$A$4:$BF$2320,F$1,FALSE),VLOOKUP($A458,Pit!$A$4:$BA$1686,F$2,FALSE))</f>
        <v>Alfredo</v>
      </c>
      <c r="G458" s="16" t="str">
        <f>IF($C458="B",VLOOKUP($A458,Bat!$A$4:$BF$2320,G$1,FALSE),VLOOKUP($A458,Pit!$A$4:$BA$1686,G$2,FALSE))</f>
        <v>Peña</v>
      </c>
      <c r="H458" s="16">
        <f>IF($C458="B",VLOOKUP($A458,Bat!$A$4:$BF$2320,H$1,FALSE),VLOOKUP($A458,Pit!$A$4:$BA$1686,H$2,FALSE))</f>
        <v>21</v>
      </c>
      <c r="I458" s="16" t="str">
        <f>IF($C458="B",VLOOKUP($A458,Bat!$A$4:$BF$2320,I$1,FALSE),VLOOKUP($A458,Pit!$A$4:$BA$1686,I$2,FALSE))</f>
        <v>R</v>
      </c>
      <c r="J458" s="16" t="str">
        <f>IF($C458="B",VLOOKUP($A458,Bat!$A$4:$BF$2320,J$1,FALSE),VLOOKUP($A458,Pit!$A$4:$BA$1686,J$2,FALSE))</f>
        <v>R</v>
      </c>
      <c r="K458" s="16" t="str">
        <f>IF($C458="B",VLOOKUP($A458,Bat!$A$4:$BF$2320,K$1,FALSE),VLOOKUP($A458,Pit!$A$4:$BA$1686,K$2,FALSE))</f>
        <v>Normal</v>
      </c>
      <c r="L458" s="17" t="str">
        <f>IF($C458="B",VLOOKUP($A458,Bat!$A$4:$BF$2320,L$1,FALSE),VLOOKUP($A458,Pit!$A$4:$BA$1686,L$2,FALSE))</f>
        <v>Normal</v>
      </c>
      <c r="M458" s="16">
        <f>IF($C458="B",VLOOKUP($A458,Bat!$A$4:$BF$2320,M$1,FALSE),VLOOKUP($A458,Pit!$A$4:$BA$1686,M$2,FALSE))</f>
        <v>5</v>
      </c>
      <c r="N458" s="16">
        <f>IF($C458="B",VLOOKUP($A458,Bat!$A$4:$BF$2320,N$1,FALSE),VLOOKUP($A458,Pit!$A$4:$BA$1686,N$2,FALSE))</f>
        <v>2</v>
      </c>
      <c r="O458" s="16">
        <f>IF($C458="B",VLOOKUP($A458,Bat!$A$4:$BF$2320,O$1,FALSE),VLOOKUP($A458,Pit!$A$4:$BA$1686,O$2,FALSE))</f>
        <v>4</v>
      </c>
      <c r="P458" s="16" t="str">
        <f>IF($C458="B",VLOOKUP($A458,Bat!$A$4:$BF$2320,P$1,FALSE),VLOOKUP($A458,Pit!$A$4:$BA$1686,P$2,FALSE))</f>
        <v>92-94 Mph</v>
      </c>
      <c r="Q458" s="17">
        <f>IF($C458="B",VLOOKUP($A458,Bat!$A$4:$BF$2320,Q$1,FALSE),VLOOKUP($A458,Pit!$A$4:$BA$1686,Q$2,FALSE))</f>
        <v>6</v>
      </c>
      <c r="R458" s="18">
        <f>IF($C458="B",VLOOKUP($A458,Bat!$A$4:$BF$2320,R$1,FALSE),VLOOKUP($A458,Pit!$A$4:$BA$1686,R$2,FALSE))</f>
        <v>23.900141588790405</v>
      </c>
      <c r="S458" s="19">
        <f>IF($C458="B",VLOOKUP($A458,Bat!$A$4:$BF$2320,S$1,FALSE),VLOOKUP($A458,Pit!$A$4:$BA$1686,S$2,FALSE))</f>
        <v>1.0420750015022755</v>
      </c>
      <c r="T458" s="20" t="str">
        <f>IF($C458="B",VLOOKUP($A458,Bat!$A$4:$BF$2320,T$1,FALSE),VLOOKUP($A458,Pit!$A$4:$BA$1686,T$2,FALSE))</f>
        <v>$220k</v>
      </c>
      <c r="U458" s="17" t="str">
        <f>VLOOKUP(IF($C458="B",VLOOKUP($A458,Bat!$A$4:$AU$2320,U$1,FALSE),VLOOKUP($A458,Pit!$A$4:$BE$1686,U$2,FALSE)),COND!$A$35:$B$41,2,FALSE)</f>
        <v>??</v>
      </c>
      <c r="V458" s="21">
        <f>IF($C458="B",VLOOKUP($A458,Bat!$A$4:$AT$2284,46,FALSE),VLOOKUP($A458,Pit!$A$4:$BD$1664,56,FALSE))</f>
        <v>125</v>
      </c>
      <c r="W458" s="16">
        <f t="shared" si="37"/>
        <v>999</v>
      </c>
      <c r="X458" s="16"/>
      <c r="Y458" s="22">
        <f t="shared" si="38"/>
        <v>279</v>
      </c>
      <c r="Z458" s="16" t="str">
        <f>IFERROR(VLOOKUP($D458,Results37!$F$3:$L$1396,Z$1,FALSE),"")</f>
        <v/>
      </c>
      <c r="AA458" s="47" t="str">
        <f>IF(ISERROR(VLOOKUP(D458,Results37!$F$3:$O$399,AA$1,FALSE)),"",IF(VLOOKUP(D458,Results37!$F$3:$O$399,AA$1+1,FALSE)=1,"S"&amp;VLOOKUP(D458,Results37!$F$3:$O$399,AA$1,FALSE),VLOOKUP(D458,Results37!$F$3:$O$399,AA$1,FALSE)))</f>
        <v/>
      </c>
      <c r="AB458" s="16" t="str">
        <f>IFERROR(VLOOKUP($D458,Results37!$F$3:$L$1396,AB$1,FALSE),"")</f>
        <v/>
      </c>
      <c r="AC458" s="16" t="str">
        <f>IFERROR(VLOOKUP($D458,Results37!$F$3:$L$1396,AC$1,FALSE),"")</f>
        <v/>
      </c>
      <c r="AD458" s="16" t="str">
        <f t="shared" si="39"/>
        <v/>
      </c>
      <c r="AE458" s="20" t="str">
        <f>IF(ISERROR(VLOOKUP($AC458&amp;"-"&amp;$F458&amp;" "&amp;G458,Bonuses!$B$1:$G$1006,4,FALSE)),"",INT(VLOOKUP($AC458&amp;"-"&amp;$F458&amp;" "&amp;$G458,Bonuses!$B$1:$G$1006,4,FALSE)))</f>
        <v/>
      </c>
      <c r="AF458" s="16" t="str">
        <f>IF(ISERROR(VLOOKUP($AC458&amp;"-"&amp;$F458,Bonuses!$B$1:$G$1006,5,FALSE)),"",IF(VLOOKUP($AC458&amp;"-"&amp;$F458,Bonuses!$B$1:$G$1006,5,FALSE)="","",VLOOKUP($AC458&amp;"-"&amp;$F458,Bonuses!$B$1:$G$1006,6,FALSE)&amp;" yrs, "&amp;VLOOKUP($AC458&amp;"-"&amp;$F458,Bonuses!$B$1:$G$1006,5,FALSE)))</f>
        <v/>
      </c>
    </row>
    <row r="459" spans="1:32" s="21" customFormat="1" x14ac:dyDescent="0.25">
      <c r="A459" s="21" t="s">
        <v>2118</v>
      </c>
      <c r="B459" s="21">
        <f t="shared" si="35"/>
        <v>1</v>
      </c>
      <c r="C459" s="21" t="str">
        <f t="shared" si="36"/>
        <v>B</v>
      </c>
      <c r="D459" s="17">
        <f>IF($C459="B",VLOOKUP($A459,Bat!$A$4:$BF$2320,D$1,FALSE),VLOOKUP($A459,Pit!$A$4:$BA$1686,D$2,FALSE))</f>
        <v>1737</v>
      </c>
      <c r="E459" s="16" t="str">
        <f>IF($C459="B",VLOOKUP($A459,Bat!$A$4:$BF$2320,E$1,FALSE),VLOOKUP($A459,Pit!$A$4:$BA$1686,E$2,FALSE))</f>
        <v>3B</v>
      </c>
      <c r="F459" s="16" t="str">
        <f>IF($C459="B",VLOOKUP($A459,Bat!$A$4:$BF$2320,F$1,FALSE),VLOOKUP($A459,Pit!$A$4:$BA$1686,F$2,FALSE))</f>
        <v>Javier</v>
      </c>
      <c r="G459" s="16" t="str">
        <f>IF($C459="B",VLOOKUP($A459,Bat!$A$4:$BF$2320,G$1,FALSE),VLOOKUP($A459,Pit!$A$4:$BA$1686,G$2,FALSE))</f>
        <v>González</v>
      </c>
      <c r="H459" s="16">
        <f>IF($C459="B",VLOOKUP($A459,Bat!$A$4:$BF$2320,H$1,FALSE),VLOOKUP($A459,Pit!$A$4:$BA$1686,H$2,FALSE))</f>
        <v>22</v>
      </c>
      <c r="I459" s="16" t="str">
        <f>IF($C459="B",VLOOKUP($A459,Bat!$A$4:$BF$2320,I$1,FALSE),VLOOKUP($A459,Pit!$A$4:$BA$1686,I$2,FALSE))</f>
        <v>R</v>
      </c>
      <c r="J459" s="16" t="str">
        <f>IF($C459="B",VLOOKUP($A459,Bat!$A$4:$BF$2320,J$1,FALSE),VLOOKUP($A459,Pit!$A$4:$BA$1686,J$2,FALSE))</f>
        <v>R</v>
      </c>
      <c r="K459" s="16" t="str">
        <f>IF($C459="B",VLOOKUP($A459,Bat!$A$4:$BF$2320,K$1,FALSE),VLOOKUP($A459,Pit!$A$4:$BA$1686,K$2,FALSE))</f>
        <v>High</v>
      </c>
      <c r="L459" s="17" t="str">
        <f>IF($C459="B",VLOOKUP($A459,Bat!$A$4:$BF$2320,L$1,FALSE),VLOOKUP($A459,Pit!$A$4:$BA$1686,L$2,FALSE))</f>
        <v>Normal</v>
      </c>
      <c r="M459" s="16">
        <f>IF($C459="B",VLOOKUP($A459,Bat!$A$4:$BF$2320,M$1,FALSE),VLOOKUP($A459,Pit!$A$4:$BA$1686,M$2,FALSE))</f>
        <v>2</v>
      </c>
      <c r="N459" s="16">
        <f>IF($C459="B",VLOOKUP($A459,Bat!$A$4:$BF$2320,N$1,FALSE),VLOOKUP($A459,Pit!$A$4:$BA$1686,N$2,FALSE))</f>
        <v>3</v>
      </c>
      <c r="O459" s="16">
        <f>IF($C459="B",VLOOKUP($A459,Bat!$A$4:$BF$2320,O$1,FALSE),VLOOKUP($A459,Pit!$A$4:$BA$1686,O$2,FALSE))</f>
        <v>2</v>
      </c>
      <c r="P459" s="16">
        <f>IF($C459="B",VLOOKUP($A459,Bat!$A$4:$BF$2320,P$1,FALSE),VLOOKUP($A459,Pit!$A$4:$BA$1686,P$2,FALSE))</f>
        <v>5</v>
      </c>
      <c r="Q459" s="17">
        <f>IF($C459="B",VLOOKUP($A459,Bat!$A$4:$BF$2320,Q$1,FALSE),VLOOKUP($A459,Pit!$A$4:$BA$1686,Q$2,FALSE))</f>
        <v>2</v>
      </c>
      <c r="R459" s="18">
        <f>IF($C459="B",VLOOKUP($A459,Bat!$A$4:$BF$2320,R$1,FALSE),VLOOKUP($A459,Pit!$A$4:$BA$1686,R$2,FALSE))</f>
        <v>-3.8405103827794473</v>
      </c>
      <c r="S459" s="19">
        <f>IF($C459="B",VLOOKUP($A459,Bat!$A$4:$BF$2320,S$1,FALSE),VLOOKUP($A459,Pit!$A$4:$BA$1686,S$2,FALSE))</f>
        <v>-0.13290833627533005</v>
      </c>
      <c r="T459" s="20" t="str">
        <f>IF($C459="B",VLOOKUP($A459,Bat!$A$4:$BF$2320,T$1,FALSE),VLOOKUP($A459,Pit!$A$4:$BA$1686,T$2,FALSE))</f>
        <v>-</v>
      </c>
      <c r="U459" s="17" t="str">
        <f>VLOOKUP(IF($C459="B",VLOOKUP($A459,Bat!$A$4:$AU$2320,U$1,FALSE),VLOOKUP($A459,Pit!$A$4:$BE$1686,U$2,FALSE)),COND!$A$35:$B$41,2,FALSE)</f>
        <v>??</v>
      </c>
      <c r="V459" s="21">
        <f>IF($C459="B",VLOOKUP($A459,Bat!$A$4:$AT$2284,46,FALSE),VLOOKUP($A459,Pit!$A$4:$BD$1664,56,FALSE))</f>
        <v>125</v>
      </c>
      <c r="W459" s="16">
        <f t="shared" si="37"/>
        <v>999</v>
      </c>
      <c r="X459" s="16"/>
      <c r="Y459" s="22">
        <f t="shared" si="38"/>
        <v>794</v>
      </c>
      <c r="Z459" s="16" t="str">
        <f>IFERROR(VLOOKUP($D459,Results37!$F$3:$L$1396,Z$1,FALSE),"")</f>
        <v/>
      </c>
      <c r="AA459" s="47" t="str">
        <f>IF(ISERROR(VLOOKUP(D459,Results37!$F$3:$O$399,AA$1,FALSE)),"",IF(VLOOKUP(D459,Results37!$F$3:$O$399,AA$1+1,FALSE)=1,"S"&amp;VLOOKUP(D459,Results37!$F$3:$O$399,AA$1,FALSE),VLOOKUP(D459,Results37!$F$3:$O$399,AA$1,FALSE)))</f>
        <v/>
      </c>
      <c r="AB459" s="16" t="str">
        <f>IFERROR(VLOOKUP($D459,Results37!$F$3:$L$1396,AB$1,FALSE),"")</f>
        <v/>
      </c>
      <c r="AC459" s="16" t="str">
        <f>IFERROR(VLOOKUP($D459,Results37!$F$3:$L$1396,AC$1,FALSE),"")</f>
        <v/>
      </c>
      <c r="AD459" s="16" t="str">
        <f t="shared" si="39"/>
        <v/>
      </c>
      <c r="AE459" s="20" t="str">
        <f>IF(ISERROR(VLOOKUP($AC459&amp;"-"&amp;$F459&amp;" "&amp;G459,Bonuses!$B$1:$G$1006,4,FALSE)),"",INT(VLOOKUP($AC459&amp;"-"&amp;$F459&amp;" "&amp;$G459,Bonuses!$B$1:$G$1006,4,FALSE)))</f>
        <v/>
      </c>
      <c r="AF459" s="16" t="str">
        <f>IF(ISERROR(VLOOKUP($AC459&amp;"-"&amp;$F459,Bonuses!$B$1:$G$1006,5,FALSE)),"",IF(VLOOKUP($AC459&amp;"-"&amp;$F459,Bonuses!$B$1:$G$1006,5,FALSE)="","",VLOOKUP($AC459&amp;"-"&amp;$F459,Bonuses!$B$1:$G$1006,6,FALSE)&amp;" yrs, "&amp;VLOOKUP($AC459&amp;"-"&amp;$F459,Bonuses!$B$1:$G$1006,5,FALSE)))</f>
        <v/>
      </c>
    </row>
    <row r="460" spans="1:32" s="21" customFormat="1" x14ac:dyDescent="0.25">
      <c r="A460" s="21" t="s">
        <v>2364</v>
      </c>
      <c r="B460" s="21">
        <f t="shared" si="35"/>
        <v>1</v>
      </c>
      <c r="C460" s="21" t="str">
        <f t="shared" si="36"/>
        <v>P</v>
      </c>
      <c r="D460" s="17">
        <f>IF($C460="B",VLOOKUP($A460,Bat!$A$4:$BF$2320,D$1,FALSE),VLOOKUP($A460,Pit!$A$4:$BA$1686,D$2,FALSE))</f>
        <v>1566</v>
      </c>
      <c r="E460" s="16" t="str">
        <f>IF($C460="B",VLOOKUP($A460,Bat!$A$4:$BF$2320,E$1,FALSE),VLOOKUP($A460,Pit!$A$4:$BA$1686,E$2,FALSE))</f>
        <v>SP</v>
      </c>
      <c r="F460" s="16" t="str">
        <f>IF($C460="B",VLOOKUP($A460,Bat!$A$4:$BF$2320,F$1,FALSE),VLOOKUP($A460,Pit!$A$4:$BA$1686,F$2,FALSE))</f>
        <v>Roberto</v>
      </c>
      <c r="G460" s="16" t="str">
        <f>IF($C460="B",VLOOKUP($A460,Bat!$A$4:$BF$2320,G$1,FALSE),VLOOKUP($A460,Pit!$A$4:$BA$1686,G$2,FALSE))</f>
        <v>García</v>
      </c>
      <c r="H460" s="16">
        <f>IF($C460="B",VLOOKUP($A460,Bat!$A$4:$BF$2320,H$1,FALSE),VLOOKUP($A460,Pit!$A$4:$BA$1686,H$2,FALSE))</f>
        <v>18</v>
      </c>
      <c r="I460" s="16" t="str">
        <f>IF($C460="B",VLOOKUP($A460,Bat!$A$4:$BF$2320,I$1,FALSE),VLOOKUP($A460,Pit!$A$4:$BA$1686,I$2,FALSE))</f>
        <v>R</v>
      </c>
      <c r="J460" s="16" t="str">
        <f>IF($C460="B",VLOOKUP($A460,Bat!$A$4:$BF$2320,J$1,FALSE),VLOOKUP($A460,Pit!$A$4:$BA$1686,J$2,FALSE))</f>
        <v>R</v>
      </c>
      <c r="K460" s="16" t="str">
        <f>IF($C460="B",VLOOKUP($A460,Bat!$A$4:$BF$2320,K$1,FALSE),VLOOKUP($A460,Pit!$A$4:$BA$1686,K$2,FALSE))</f>
        <v>Normal</v>
      </c>
      <c r="L460" s="17" t="str">
        <f>IF($C460="B",VLOOKUP($A460,Bat!$A$4:$BF$2320,L$1,FALSE),VLOOKUP($A460,Pit!$A$4:$BA$1686,L$2,FALSE))</f>
        <v>Normal</v>
      </c>
      <c r="M460" s="16">
        <f>IF($C460="B",VLOOKUP($A460,Bat!$A$4:$BF$2320,M$1,FALSE),VLOOKUP($A460,Pit!$A$4:$BA$1686,M$2,FALSE))</f>
        <v>4</v>
      </c>
      <c r="N460" s="16">
        <f>IF($C460="B",VLOOKUP($A460,Bat!$A$4:$BF$2320,N$1,FALSE),VLOOKUP($A460,Pit!$A$4:$BA$1686,N$2,FALSE))</f>
        <v>3</v>
      </c>
      <c r="O460" s="16">
        <f>IF($C460="B",VLOOKUP($A460,Bat!$A$4:$BF$2320,O$1,FALSE),VLOOKUP($A460,Pit!$A$4:$BA$1686,O$2,FALSE))</f>
        <v>4</v>
      </c>
      <c r="P460" s="16" t="str">
        <f>IF($C460="B",VLOOKUP($A460,Bat!$A$4:$BF$2320,P$1,FALSE),VLOOKUP($A460,Pit!$A$4:$BA$1686,P$2,FALSE))</f>
        <v>86-88 Mph</v>
      </c>
      <c r="Q460" s="17">
        <f>IF($C460="B",VLOOKUP($A460,Bat!$A$4:$BF$2320,Q$1,FALSE),VLOOKUP($A460,Pit!$A$4:$BA$1686,Q$2,FALSE))</f>
        <v>6</v>
      </c>
      <c r="R460" s="18">
        <f>IF($C460="B",VLOOKUP($A460,Bat!$A$4:$BF$2320,R$1,FALSE),VLOOKUP($A460,Pit!$A$4:$BA$1686,R$2,FALSE))</f>
        <v>23.239510681227724</v>
      </c>
      <c r="S460" s="19">
        <f>IF($C460="B",VLOOKUP($A460,Bat!$A$4:$BF$2320,S$1,FALSE),VLOOKUP($A460,Pit!$A$4:$BA$1686,S$2,FALSE))</f>
        <v>0.98403854643644262</v>
      </c>
      <c r="T460" s="20" t="str">
        <f>IF($C460="B",VLOOKUP($A460,Bat!$A$4:$BF$2320,T$1,FALSE),VLOOKUP($A460,Pit!$A$4:$BA$1686,T$2,FALSE))</f>
        <v>$2.2m</v>
      </c>
      <c r="U460" s="17" t="str">
        <f>VLOOKUP(IF($C460="B",VLOOKUP($A460,Bat!$A$4:$AU$2320,U$1,FALSE),VLOOKUP($A460,Pit!$A$4:$BE$1686,U$2,FALSE)),COND!$A$35:$B$41,2,FALSE)</f>
        <v>??</v>
      </c>
      <c r="V460" s="21">
        <f>IF($C460="B",VLOOKUP($A460,Bat!$A$4:$AT$2284,46,FALSE),VLOOKUP($A460,Pit!$A$4:$BD$1664,56,FALSE))</f>
        <v>126</v>
      </c>
      <c r="W460" s="16">
        <f t="shared" si="37"/>
        <v>999</v>
      </c>
      <c r="X460" s="16"/>
      <c r="Y460" s="22">
        <f t="shared" si="38"/>
        <v>296</v>
      </c>
      <c r="Z460" s="16" t="str">
        <f>IFERROR(VLOOKUP($D460,Results37!$F$3:$L$1396,Z$1,FALSE),"")</f>
        <v/>
      </c>
      <c r="AA460" s="47" t="str">
        <f>IF(ISERROR(VLOOKUP(D460,Results37!$F$3:$O$399,AA$1,FALSE)),"",IF(VLOOKUP(D460,Results37!$F$3:$O$399,AA$1+1,FALSE)=1,"S"&amp;VLOOKUP(D460,Results37!$F$3:$O$399,AA$1,FALSE),VLOOKUP(D460,Results37!$F$3:$O$399,AA$1,FALSE)))</f>
        <v/>
      </c>
      <c r="AB460" s="16" t="str">
        <f>IFERROR(VLOOKUP($D460,Results37!$F$3:$L$1396,AB$1,FALSE),"")</f>
        <v/>
      </c>
      <c r="AC460" s="16" t="str">
        <f>IFERROR(VLOOKUP($D460,Results37!$F$3:$L$1396,AC$1,FALSE),"")</f>
        <v/>
      </c>
      <c r="AD460" s="16" t="str">
        <f t="shared" si="39"/>
        <v/>
      </c>
      <c r="AE460" s="20" t="str">
        <f>IF(ISERROR(VLOOKUP($AC460&amp;"-"&amp;$F460&amp;" "&amp;G460,Bonuses!$B$1:$G$1006,4,FALSE)),"",INT(VLOOKUP($AC460&amp;"-"&amp;$F460&amp;" "&amp;$G460,Bonuses!$B$1:$G$1006,4,FALSE)))</f>
        <v/>
      </c>
      <c r="AF460" s="16" t="str">
        <f>IF(ISERROR(VLOOKUP($AC460&amp;"-"&amp;$F460,Bonuses!$B$1:$G$1006,5,FALSE)),"",IF(VLOOKUP($AC460&amp;"-"&amp;$F460,Bonuses!$B$1:$G$1006,5,FALSE)="","",VLOOKUP($AC460&amp;"-"&amp;$F460,Bonuses!$B$1:$G$1006,6,FALSE)&amp;" yrs, "&amp;VLOOKUP($AC460&amp;"-"&amp;$F460,Bonuses!$B$1:$G$1006,5,FALSE)))</f>
        <v/>
      </c>
    </row>
    <row r="461" spans="1:32" s="21" customFormat="1" x14ac:dyDescent="0.25">
      <c r="A461" s="21" t="s">
        <v>2327</v>
      </c>
      <c r="B461" s="21">
        <f t="shared" si="35"/>
        <v>1</v>
      </c>
      <c r="C461" s="21" t="str">
        <f t="shared" si="36"/>
        <v>P</v>
      </c>
      <c r="D461" s="17">
        <f>IF($C461="B",VLOOKUP($A461,Bat!$A$4:$BF$2320,D$1,FALSE),VLOOKUP($A461,Pit!$A$4:$BA$1686,D$2,FALSE))</f>
        <v>9164</v>
      </c>
      <c r="E461" s="16" t="str">
        <f>IF($C461="B",VLOOKUP($A461,Bat!$A$4:$BF$2320,E$1,FALSE),VLOOKUP($A461,Pit!$A$4:$BA$1686,E$2,FALSE))</f>
        <v>CL</v>
      </c>
      <c r="F461" s="16" t="str">
        <f>IF($C461="B",VLOOKUP($A461,Bat!$A$4:$BF$2320,F$1,FALSE),VLOOKUP($A461,Pit!$A$4:$BA$1686,F$2,FALSE))</f>
        <v>Jeff</v>
      </c>
      <c r="G461" s="16" t="str">
        <f>IF($C461="B",VLOOKUP($A461,Bat!$A$4:$BF$2320,G$1,FALSE),VLOOKUP($A461,Pit!$A$4:$BA$1686,G$2,FALSE))</f>
        <v>O'Loman</v>
      </c>
      <c r="H461" s="16">
        <f>IF($C461="B",VLOOKUP($A461,Bat!$A$4:$BF$2320,H$1,FALSE),VLOOKUP($A461,Pit!$A$4:$BA$1686,H$2,FALSE))</f>
        <v>21</v>
      </c>
      <c r="I461" s="16" t="str">
        <f>IF($C461="B",VLOOKUP($A461,Bat!$A$4:$BF$2320,I$1,FALSE),VLOOKUP($A461,Pit!$A$4:$BA$1686,I$2,FALSE))</f>
        <v>L</v>
      </c>
      <c r="J461" s="16" t="str">
        <f>IF($C461="B",VLOOKUP($A461,Bat!$A$4:$BF$2320,J$1,FALSE),VLOOKUP($A461,Pit!$A$4:$BA$1686,J$2,FALSE))</f>
        <v>L</v>
      </c>
      <c r="K461" s="16" t="str">
        <f>IF($C461="B",VLOOKUP($A461,Bat!$A$4:$BF$2320,K$1,FALSE),VLOOKUP($A461,Pit!$A$4:$BA$1686,K$2,FALSE))</f>
        <v>Normal</v>
      </c>
      <c r="L461" s="17" t="str">
        <f>IF($C461="B",VLOOKUP($A461,Bat!$A$4:$BF$2320,L$1,FALSE),VLOOKUP($A461,Pit!$A$4:$BA$1686,L$2,FALSE))</f>
        <v>Normal</v>
      </c>
      <c r="M461" s="16">
        <f>IF($C461="B",VLOOKUP($A461,Bat!$A$4:$BF$2320,M$1,FALSE),VLOOKUP($A461,Pit!$A$4:$BA$1686,M$2,FALSE))</f>
        <v>5</v>
      </c>
      <c r="N461" s="16">
        <f>IF($C461="B",VLOOKUP($A461,Bat!$A$4:$BF$2320,N$1,FALSE),VLOOKUP($A461,Pit!$A$4:$BA$1686,N$2,FALSE))</f>
        <v>2</v>
      </c>
      <c r="O461" s="16">
        <f>IF($C461="B",VLOOKUP($A461,Bat!$A$4:$BF$2320,O$1,FALSE),VLOOKUP($A461,Pit!$A$4:$BA$1686,O$2,FALSE))</f>
        <v>4</v>
      </c>
      <c r="P461" s="16" t="str">
        <f>IF($C461="B",VLOOKUP($A461,Bat!$A$4:$BF$2320,P$1,FALSE),VLOOKUP($A461,Pit!$A$4:$BA$1686,P$2,FALSE))</f>
        <v>92-94 Mph</v>
      </c>
      <c r="Q461" s="17">
        <f>IF($C461="B",VLOOKUP($A461,Bat!$A$4:$BF$2320,Q$1,FALSE),VLOOKUP($A461,Pit!$A$4:$BA$1686,Q$2,FALSE))</f>
        <v>6</v>
      </c>
      <c r="R461" s="18">
        <f>IF($C461="B",VLOOKUP($A461,Bat!$A$4:$BF$2320,R$1,FALSE),VLOOKUP($A461,Pit!$A$4:$BA$1686,R$2,FALSE))</f>
        <v>23.496551780511112</v>
      </c>
      <c r="S461" s="19">
        <f>IF($C461="B",VLOOKUP($A461,Bat!$A$4:$BF$2320,S$1,FALSE),VLOOKUP($A461,Pit!$A$4:$BA$1686,S$2,FALSE))</f>
        <v>1.0066196186173824</v>
      </c>
      <c r="T461" s="20" t="str">
        <f>IF($C461="B",VLOOKUP($A461,Bat!$A$4:$BF$2320,T$1,FALSE),VLOOKUP($A461,Pit!$A$4:$BA$1686,T$2,FALSE))</f>
        <v>$200k</v>
      </c>
      <c r="U461" s="17" t="str">
        <f>VLOOKUP(IF($C461="B",VLOOKUP($A461,Bat!$A$4:$AU$2320,U$1,FALSE),VLOOKUP($A461,Pit!$A$4:$BE$1686,U$2,FALSE)),COND!$A$35:$B$41,2,FALSE)</f>
        <v>??</v>
      </c>
      <c r="V461" s="21">
        <f>IF($C461="B",VLOOKUP($A461,Bat!$A$4:$AT$2284,46,FALSE),VLOOKUP($A461,Pit!$A$4:$BD$1664,56,FALSE))</f>
        <v>128</v>
      </c>
      <c r="W461" s="16">
        <f t="shared" si="37"/>
        <v>999</v>
      </c>
      <c r="X461" s="16"/>
      <c r="Y461" s="22">
        <f t="shared" si="38"/>
        <v>286</v>
      </c>
      <c r="Z461" s="16" t="str">
        <f>IFERROR(VLOOKUP($D461,Results37!$F$3:$L$1396,Z$1,FALSE),"")</f>
        <v/>
      </c>
      <c r="AA461" s="47" t="str">
        <f>IF(ISERROR(VLOOKUP(D461,Results37!$F$3:$O$399,AA$1,FALSE)),"",IF(VLOOKUP(D461,Results37!$F$3:$O$399,AA$1+1,FALSE)=1,"S"&amp;VLOOKUP(D461,Results37!$F$3:$O$399,AA$1,FALSE),VLOOKUP(D461,Results37!$F$3:$O$399,AA$1,FALSE)))</f>
        <v/>
      </c>
      <c r="AB461" s="16" t="str">
        <f>IFERROR(VLOOKUP($D461,Results37!$F$3:$L$1396,AB$1,FALSE),"")</f>
        <v/>
      </c>
      <c r="AC461" s="16" t="str">
        <f>IFERROR(VLOOKUP($D461,Results37!$F$3:$L$1396,AC$1,FALSE),"")</f>
        <v/>
      </c>
      <c r="AD461" s="16" t="str">
        <f t="shared" si="39"/>
        <v/>
      </c>
      <c r="AE461" s="20" t="str">
        <f>IF(ISERROR(VLOOKUP($AC461&amp;"-"&amp;$F461&amp;" "&amp;G461,Bonuses!$B$1:$G$1006,4,FALSE)),"",INT(VLOOKUP($AC461&amp;"-"&amp;$F461&amp;" "&amp;$G461,Bonuses!$B$1:$G$1006,4,FALSE)))</f>
        <v/>
      </c>
      <c r="AF461" s="16" t="str">
        <f>IF(ISERROR(VLOOKUP($AC461&amp;"-"&amp;$F461,Bonuses!$B$1:$G$1006,5,FALSE)),"",IF(VLOOKUP($AC461&amp;"-"&amp;$F461,Bonuses!$B$1:$G$1006,5,FALSE)="","",VLOOKUP($AC461&amp;"-"&amp;$F461,Bonuses!$B$1:$G$1006,6,FALSE)&amp;" yrs, "&amp;VLOOKUP($AC461&amp;"-"&amp;$F461,Bonuses!$B$1:$G$1006,5,FALSE)))</f>
        <v/>
      </c>
    </row>
    <row r="462" spans="1:32" s="21" customFormat="1" x14ac:dyDescent="0.25">
      <c r="A462" s="21" t="s">
        <v>2940</v>
      </c>
      <c r="B462" s="21">
        <f t="shared" si="35"/>
        <v>1</v>
      </c>
      <c r="C462" s="21" t="str">
        <f t="shared" si="36"/>
        <v>P</v>
      </c>
      <c r="D462" s="17">
        <f>IF($C462="B",VLOOKUP($A462,Bat!$A$4:$BF$2320,D$1,FALSE),VLOOKUP($A462,Pit!$A$4:$BA$1686,D$2,FALSE))</f>
        <v>16544</v>
      </c>
      <c r="E462" s="16" t="str">
        <f>IF($C462="B",VLOOKUP($A462,Bat!$A$4:$BF$2320,E$1,FALSE),VLOOKUP($A462,Pit!$A$4:$BA$1686,E$2,FALSE))</f>
        <v>SP</v>
      </c>
      <c r="F462" s="16" t="str">
        <f>IF($C462="B",VLOOKUP($A462,Bat!$A$4:$BF$2320,F$1,FALSE),VLOOKUP($A462,Pit!$A$4:$BA$1686,F$2,FALSE))</f>
        <v>Chris</v>
      </c>
      <c r="G462" s="16" t="str">
        <f>IF($C462="B",VLOOKUP($A462,Bat!$A$4:$BF$2320,G$1,FALSE),VLOOKUP($A462,Pit!$A$4:$BA$1686,G$2,FALSE))</f>
        <v>Vega</v>
      </c>
      <c r="H462" s="16">
        <f>IF($C462="B",VLOOKUP($A462,Bat!$A$4:$BF$2320,H$1,FALSE),VLOOKUP($A462,Pit!$A$4:$BA$1686,H$2,FALSE))</f>
        <v>21</v>
      </c>
      <c r="I462" s="16" t="str">
        <f>IF($C462="B",VLOOKUP($A462,Bat!$A$4:$BF$2320,I$1,FALSE),VLOOKUP($A462,Pit!$A$4:$BA$1686,I$2,FALSE))</f>
        <v>R</v>
      </c>
      <c r="J462" s="16" t="str">
        <f>IF($C462="B",VLOOKUP($A462,Bat!$A$4:$BF$2320,J$1,FALSE),VLOOKUP($A462,Pit!$A$4:$BA$1686,J$2,FALSE))</f>
        <v>R</v>
      </c>
      <c r="K462" s="16" t="str">
        <f>IF($C462="B",VLOOKUP($A462,Bat!$A$4:$BF$2320,K$1,FALSE),VLOOKUP($A462,Pit!$A$4:$BA$1686,K$2,FALSE))</f>
        <v>Normal</v>
      </c>
      <c r="L462" s="17" t="str">
        <f>IF($C462="B",VLOOKUP($A462,Bat!$A$4:$BF$2320,L$1,FALSE),VLOOKUP($A462,Pit!$A$4:$BA$1686,L$2,FALSE))</f>
        <v>Normal</v>
      </c>
      <c r="M462" s="16">
        <f>IF($C462="B",VLOOKUP($A462,Bat!$A$4:$BF$2320,M$1,FALSE),VLOOKUP($A462,Pit!$A$4:$BA$1686,M$2,FALSE))</f>
        <v>6</v>
      </c>
      <c r="N462" s="16">
        <f>IF($C462="B",VLOOKUP($A462,Bat!$A$4:$BF$2320,N$1,FALSE),VLOOKUP($A462,Pit!$A$4:$BA$1686,N$2,FALSE))</f>
        <v>2</v>
      </c>
      <c r="O462" s="16">
        <f>IF($C462="B",VLOOKUP($A462,Bat!$A$4:$BF$2320,O$1,FALSE),VLOOKUP($A462,Pit!$A$4:$BA$1686,O$2,FALSE))</f>
        <v>3</v>
      </c>
      <c r="P462" s="16" t="str">
        <f>IF($C462="B",VLOOKUP($A462,Bat!$A$4:$BF$2320,P$1,FALSE),VLOOKUP($A462,Pit!$A$4:$BA$1686,P$2,FALSE))</f>
        <v>93-95 Mph</v>
      </c>
      <c r="Q462" s="17">
        <f>IF($C462="B",VLOOKUP($A462,Bat!$A$4:$BF$2320,Q$1,FALSE),VLOOKUP($A462,Pit!$A$4:$BA$1686,Q$2,FALSE))</f>
        <v>6</v>
      </c>
      <c r="R462" s="18">
        <f>IF($C462="B",VLOOKUP($A462,Bat!$A$4:$BF$2320,R$1,FALSE),VLOOKUP($A462,Pit!$A$4:$BA$1686,R$2,FALSE))</f>
        <v>23.368925233018132</v>
      </c>
      <c r="S462" s="19">
        <f>IF($C462="B",VLOOKUP($A462,Bat!$A$4:$BF$2320,S$1,FALSE),VLOOKUP($A462,Pit!$A$4:$BA$1686,S$2,FALSE))</f>
        <v>0.99540762065605337</v>
      </c>
      <c r="T462" s="20" t="str">
        <f>IF($C462="B",VLOOKUP($A462,Bat!$A$4:$BF$2320,T$1,FALSE),VLOOKUP($A462,Pit!$A$4:$BA$1686,T$2,FALSE))</f>
        <v>$190k</v>
      </c>
      <c r="U462" s="17" t="str">
        <f>VLOOKUP(IF($C462="B",VLOOKUP($A462,Bat!$A$4:$AU$2320,U$1,FALSE),VLOOKUP($A462,Pit!$A$4:$BE$1686,U$2,FALSE)),COND!$A$35:$B$41,2,FALSE)</f>
        <v>??</v>
      </c>
      <c r="V462" s="21">
        <f>IF($C462="B",VLOOKUP($A462,Bat!$A$4:$AT$2284,46,FALSE),VLOOKUP($A462,Pit!$A$4:$BD$1664,56,FALSE))</f>
        <v>129</v>
      </c>
      <c r="W462" s="16">
        <f t="shared" si="37"/>
        <v>999</v>
      </c>
      <c r="X462" s="16"/>
      <c r="Y462" s="22">
        <f t="shared" si="38"/>
        <v>291</v>
      </c>
      <c r="Z462" s="16" t="str">
        <f>IFERROR(VLOOKUP($D462,Results37!$F$3:$L$1396,Z$1,FALSE),"")</f>
        <v/>
      </c>
      <c r="AA462" s="47" t="str">
        <f>IF(ISERROR(VLOOKUP(D462,Results37!$F$3:$O$399,AA$1,FALSE)),"",IF(VLOOKUP(D462,Results37!$F$3:$O$399,AA$1+1,FALSE)=1,"S"&amp;VLOOKUP(D462,Results37!$F$3:$O$399,AA$1,FALSE),VLOOKUP(D462,Results37!$F$3:$O$399,AA$1,FALSE)))</f>
        <v/>
      </c>
      <c r="AB462" s="16" t="str">
        <f>IFERROR(VLOOKUP($D462,Results37!$F$3:$L$1396,AB$1,FALSE),"")</f>
        <v/>
      </c>
      <c r="AC462" s="16" t="str">
        <f>IFERROR(VLOOKUP($D462,Results37!$F$3:$L$1396,AC$1,FALSE),"")</f>
        <v/>
      </c>
      <c r="AD462" s="16" t="str">
        <f t="shared" si="39"/>
        <v/>
      </c>
      <c r="AE462" s="20" t="str">
        <f>IF(ISERROR(VLOOKUP($AC462&amp;"-"&amp;$F462&amp;" "&amp;G462,Bonuses!$B$1:$G$1006,4,FALSE)),"",INT(VLOOKUP($AC462&amp;"-"&amp;$F462&amp;" "&amp;$G462,Bonuses!$B$1:$G$1006,4,FALSE)))</f>
        <v/>
      </c>
      <c r="AF462" s="16" t="str">
        <f>IF(ISERROR(VLOOKUP($AC462&amp;"-"&amp;$F462,Bonuses!$B$1:$G$1006,5,FALSE)),"",IF(VLOOKUP($AC462&amp;"-"&amp;$F462,Bonuses!$B$1:$G$1006,5,FALSE)="","",VLOOKUP($AC462&amp;"-"&amp;$F462,Bonuses!$B$1:$G$1006,6,FALSE)&amp;" yrs, "&amp;VLOOKUP($AC462&amp;"-"&amp;$F462,Bonuses!$B$1:$G$1006,5,FALSE)))</f>
        <v/>
      </c>
    </row>
    <row r="463" spans="1:32" s="21" customFormat="1" x14ac:dyDescent="0.25">
      <c r="A463" s="21" t="s">
        <v>2187</v>
      </c>
      <c r="B463" s="21">
        <f t="shared" si="35"/>
        <v>1</v>
      </c>
      <c r="C463" s="21" t="str">
        <f t="shared" si="36"/>
        <v>B</v>
      </c>
      <c r="D463" s="17">
        <f>IF($C463="B",VLOOKUP($A463,Bat!$A$4:$BF$2320,D$1,FALSE),VLOOKUP($A463,Pit!$A$4:$BA$1686,D$2,FALSE))</f>
        <v>13283</v>
      </c>
      <c r="E463" s="16" t="str">
        <f>IF($C463="B",VLOOKUP($A463,Bat!$A$4:$BF$2320,E$1,FALSE),VLOOKUP($A463,Pit!$A$4:$BA$1686,E$2,FALSE))</f>
        <v>1B</v>
      </c>
      <c r="F463" s="16" t="str">
        <f>IF($C463="B",VLOOKUP($A463,Bat!$A$4:$BF$2320,F$1,FALSE),VLOOKUP($A463,Pit!$A$4:$BA$1686,F$2,FALSE))</f>
        <v>Máximo</v>
      </c>
      <c r="G463" s="16" t="str">
        <f>IF($C463="B",VLOOKUP($A463,Bat!$A$4:$BF$2320,G$1,FALSE),VLOOKUP($A463,Pit!$A$4:$BA$1686,G$2,FALSE))</f>
        <v>Moreno</v>
      </c>
      <c r="H463" s="16">
        <f>IF($C463="B",VLOOKUP($A463,Bat!$A$4:$BF$2320,H$1,FALSE),VLOOKUP($A463,Pit!$A$4:$BA$1686,H$2,FALSE))</f>
        <v>22</v>
      </c>
      <c r="I463" s="16" t="str">
        <f>IF($C463="B",VLOOKUP($A463,Bat!$A$4:$BF$2320,I$1,FALSE),VLOOKUP($A463,Pit!$A$4:$BA$1686,I$2,FALSE))</f>
        <v>R</v>
      </c>
      <c r="J463" s="16" t="str">
        <f>IF($C463="B",VLOOKUP($A463,Bat!$A$4:$BF$2320,J$1,FALSE),VLOOKUP($A463,Pit!$A$4:$BA$1686,J$2,FALSE))</f>
        <v>R</v>
      </c>
      <c r="K463" s="16" t="str">
        <f>IF($C463="B",VLOOKUP($A463,Bat!$A$4:$BF$2320,K$1,FALSE),VLOOKUP($A463,Pit!$A$4:$BA$1686,K$2,FALSE))</f>
        <v>High</v>
      </c>
      <c r="L463" s="17" t="str">
        <f>IF($C463="B",VLOOKUP($A463,Bat!$A$4:$BF$2320,L$1,FALSE),VLOOKUP($A463,Pit!$A$4:$BA$1686,L$2,FALSE))</f>
        <v>Low</v>
      </c>
      <c r="M463" s="16">
        <f>IF($C463="B",VLOOKUP($A463,Bat!$A$4:$BF$2320,M$1,FALSE),VLOOKUP($A463,Pit!$A$4:$BA$1686,M$2,FALSE))</f>
        <v>1</v>
      </c>
      <c r="N463" s="16">
        <f>IF($C463="B",VLOOKUP($A463,Bat!$A$4:$BF$2320,N$1,FALSE),VLOOKUP($A463,Pit!$A$4:$BA$1686,N$2,FALSE))</f>
        <v>4</v>
      </c>
      <c r="O463" s="16">
        <f>IF($C463="B",VLOOKUP($A463,Bat!$A$4:$BF$2320,O$1,FALSE),VLOOKUP($A463,Pit!$A$4:$BA$1686,O$2,FALSE))</f>
        <v>2</v>
      </c>
      <c r="P463" s="16">
        <f>IF($C463="B",VLOOKUP($A463,Bat!$A$4:$BF$2320,P$1,FALSE),VLOOKUP($A463,Pit!$A$4:$BA$1686,P$2,FALSE))</f>
        <v>7</v>
      </c>
      <c r="Q463" s="17">
        <f>IF($C463="B",VLOOKUP($A463,Bat!$A$4:$BF$2320,Q$1,FALSE),VLOOKUP($A463,Pit!$A$4:$BA$1686,Q$2,FALSE))</f>
        <v>1</v>
      </c>
      <c r="R463" s="18">
        <f>IF($C463="B",VLOOKUP($A463,Bat!$A$4:$BF$2320,R$1,FALSE),VLOOKUP($A463,Pit!$A$4:$BA$1686,R$2,FALSE))</f>
        <v>-5.8811423473346363</v>
      </c>
      <c r="S463" s="19">
        <f>IF($C463="B",VLOOKUP($A463,Bat!$A$4:$BF$2320,S$1,FALSE),VLOOKUP($A463,Pit!$A$4:$BA$1686,S$2,FALSE))</f>
        <v>-0.42385434282519557</v>
      </c>
      <c r="T463" s="20" t="str">
        <f>IF($C463="B",VLOOKUP($A463,Bat!$A$4:$BF$2320,T$1,FALSE),VLOOKUP($A463,Pit!$A$4:$BA$1686,T$2,FALSE))</f>
        <v>$210k</v>
      </c>
      <c r="U463" s="17" t="str">
        <f>VLOOKUP(IF($C463="B",VLOOKUP($A463,Bat!$A$4:$AU$2320,U$1,FALSE),VLOOKUP($A463,Pit!$A$4:$BE$1686,U$2,FALSE)),COND!$A$35:$B$41,2,FALSE)</f>
        <v>??</v>
      </c>
      <c r="V463" s="21">
        <f>IF($C463="B",VLOOKUP($A463,Bat!$A$4:$AT$2284,46,FALSE),VLOOKUP($A463,Pit!$A$4:$BD$1664,56,FALSE))</f>
        <v>129</v>
      </c>
      <c r="W463" s="16">
        <f t="shared" si="37"/>
        <v>999</v>
      </c>
      <c r="X463" s="16"/>
      <c r="Y463" s="22">
        <f t="shared" si="38"/>
        <v>999</v>
      </c>
      <c r="Z463" s="16" t="str">
        <f>IFERROR(VLOOKUP($D463,Results37!$F$3:$L$1396,Z$1,FALSE),"")</f>
        <v/>
      </c>
      <c r="AA463" s="47" t="str">
        <f>IF(ISERROR(VLOOKUP(D463,Results37!$F$3:$O$399,AA$1,FALSE)),"",IF(VLOOKUP(D463,Results37!$F$3:$O$399,AA$1+1,FALSE)=1,"S"&amp;VLOOKUP(D463,Results37!$F$3:$O$399,AA$1,FALSE),VLOOKUP(D463,Results37!$F$3:$O$399,AA$1,FALSE)))</f>
        <v/>
      </c>
      <c r="AB463" s="16" t="str">
        <f>IFERROR(VLOOKUP($D463,Results37!$F$3:$L$1396,AB$1,FALSE),"")</f>
        <v/>
      </c>
      <c r="AC463" s="16" t="str">
        <f>IFERROR(VLOOKUP($D463,Results37!$F$3:$L$1396,AC$1,FALSE),"")</f>
        <v/>
      </c>
      <c r="AD463" s="16" t="str">
        <f t="shared" si="39"/>
        <v/>
      </c>
      <c r="AE463" s="20" t="str">
        <f>IF(ISERROR(VLOOKUP($AC463&amp;"-"&amp;$F463&amp;" "&amp;G463,Bonuses!$B$1:$G$1006,4,FALSE)),"",INT(VLOOKUP($AC463&amp;"-"&amp;$F463&amp;" "&amp;$G463,Bonuses!$B$1:$G$1006,4,FALSE)))</f>
        <v/>
      </c>
      <c r="AF463" s="16" t="str">
        <f>IF(ISERROR(VLOOKUP($AC463&amp;"-"&amp;$F463,Bonuses!$B$1:$G$1006,5,FALSE)),"",IF(VLOOKUP($AC463&amp;"-"&amp;$F463,Bonuses!$B$1:$G$1006,5,FALSE)="","",VLOOKUP($AC463&amp;"-"&amp;$F463,Bonuses!$B$1:$G$1006,6,FALSE)&amp;" yrs, "&amp;VLOOKUP($AC463&amp;"-"&amp;$F463,Bonuses!$B$1:$G$1006,5,FALSE)))</f>
        <v/>
      </c>
    </row>
    <row r="464" spans="1:32" s="21" customFormat="1" x14ac:dyDescent="0.25">
      <c r="A464" s="21" t="s">
        <v>2337</v>
      </c>
      <c r="B464" s="21">
        <f t="shared" si="35"/>
        <v>1</v>
      </c>
      <c r="C464" s="21" t="str">
        <f t="shared" si="36"/>
        <v>P</v>
      </c>
      <c r="D464" s="17">
        <f>IF($C464="B",VLOOKUP($A464,Bat!$A$4:$BF$2320,D$1,FALSE),VLOOKUP($A464,Pit!$A$4:$BA$1686,D$2,FALSE))</f>
        <v>14534</v>
      </c>
      <c r="E464" s="16" t="str">
        <f>IF($C464="B",VLOOKUP($A464,Bat!$A$4:$BF$2320,E$1,FALSE),VLOOKUP($A464,Pit!$A$4:$BA$1686,E$2,FALSE))</f>
        <v>RP</v>
      </c>
      <c r="F464" s="16" t="str">
        <f>IF($C464="B",VLOOKUP($A464,Bat!$A$4:$BF$2320,F$1,FALSE),VLOOKUP($A464,Pit!$A$4:$BA$1686,F$2,FALSE))</f>
        <v>Marvin</v>
      </c>
      <c r="G464" s="16" t="str">
        <f>IF($C464="B",VLOOKUP($A464,Bat!$A$4:$BF$2320,G$1,FALSE),VLOOKUP($A464,Pit!$A$4:$BA$1686,G$2,FALSE))</f>
        <v>Nichols</v>
      </c>
      <c r="H464" s="16">
        <f>IF($C464="B",VLOOKUP($A464,Bat!$A$4:$BF$2320,H$1,FALSE),VLOOKUP($A464,Pit!$A$4:$BA$1686,H$2,FALSE))</f>
        <v>21</v>
      </c>
      <c r="I464" s="16" t="str">
        <f>IF($C464="B",VLOOKUP($A464,Bat!$A$4:$BF$2320,I$1,FALSE),VLOOKUP($A464,Pit!$A$4:$BA$1686,I$2,FALSE))</f>
        <v>L</v>
      </c>
      <c r="J464" s="16" t="str">
        <f>IF($C464="B",VLOOKUP($A464,Bat!$A$4:$BF$2320,J$1,FALSE),VLOOKUP($A464,Pit!$A$4:$BA$1686,J$2,FALSE))</f>
        <v>L</v>
      </c>
      <c r="K464" s="16" t="str">
        <f>IF($C464="B",VLOOKUP($A464,Bat!$A$4:$BF$2320,K$1,FALSE),VLOOKUP($A464,Pit!$A$4:$BA$1686,K$2,FALSE))</f>
        <v>High</v>
      </c>
      <c r="L464" s="17" t="str">
        <f>IF($C464="B",VLOOKUP($A464,Bat!$A$4:$BF$2320,L$1,FALSE),VLOOKUP($A464,Pit!$A$4:$BA$1686,L$2,FALSE))</f>
        <v>Normal</v>
      </c>
      <c r="M464" s="16">
        <f>IF($C464="B",VLOOKUP($A464,Bat!$A$4:$BF$2320,M$1,FALSE),VLOOKUP($A464,Pit!$A$4:$BA$1686,M$2,FALSE))</f>
        <v>5</v>
      </c>
      <c r="N464" s="16">
        <f>IF($C464="B",VLOOKUP($A464,Bat!$A$4:$BF$2320,N$1,FALSE),VLOOKUP($A464,Pit!$A$4:$BA$1686,N$2,FALSE))</f>
        <v>2</v>
      </c>
      <c r="O464" s="16">
        <f>IF($C464="B",VLOOKUP($A464,Bat!$A$4:$BF$2320,O$1,FALSE),VLOOKUP($A464,Pit!$A$4:$BA$1686,O$2,FALSE))</f>
        <v>4</v>
      </c>
      <c r="P464" s="16" t="str">
        <f>IF($C464="B",VLOOKUP($A464,Bat!$A$4:$BF$2320,P$1,FALSE),VLOOKUP($A464,Pit!$A$4:$BA$1686,P$2,FALSE))</f>
        <v>89-91 Mph</v>
      </c>
      <c r="Q464" s="17">
        <f>IF($C464="B",VLOOKUP($A464,Bat!$A$4:$BF$2320,Q$1,FALSE),VLOOKUP($A464,Pit!$A$4:$BA$1686,Q$2,FALSE))</f>
        <v>8</v>
      </c>
      <c r="R464" s="18">
        <f>IF($C464="B",VLOOKUP($A464,Bat!$A$4:$BF$2320,R$1,FALSE),VLOOKUP($A464,Pit!$A$4:$BA$1686,R$2,FALSE))</f>
        <v>22.914576381776232</v>
      </c>
      <c r="S464" s="19">
        <f>IF($C464="B",VLOOKUP($A464,Bat!$A$4:$BF$2320,S$1,FALSE),VLOOKUP($A464,Pit!$A$4:$BA$1686,S$2,FALSE))</f>
        <v>0.95549305355443559</v>
      </c>
      <c r="T464" s="20" t="str">
        <f>IF($C464="B",VLOOKUP($A464,Bat!$A$4:$BF$2320,T$1,FALSE),VLOOKUP($A464,Pit!$A$4:$BA$1686,T$2,FALSE))</f>
        <v>$2.6m</v>
      </c>
      <c r="U464" s="17" t="str">
        <f>VLOOKUP(IF($C464="B",VLOOKUP($A464,Bat!$A$4:$AU$2320,U$1,FALSE),VLOOKUP($A464,Pit!$A$4:$BE$1686,U$2,FALSE)),COND!$A$35:$B$41,2,FALSE)</f>
        <v>??</v>
      </c>
      <c r="V464" s="21">
        <f>IF($C464="B",VLOOKUP($A464,Bat!$A$4:$AT$2284,46,FALSE),VLOOKUP($A464,Pit!$A$4:$BD$1664,56,FALSE))</f>
        <v>130</v>
      </c>
      <c r="W464" s="16">
        <f t="shared" si="37"/>
        <v>999</v>
      </c>
      <c r="X464" s="16"/>
      <c r="Y464" s="22">
        <f t="shared" si="38"/>
        <v>302</v>
      </c>
      <c r="Z464" s="16" t="str">
        <f>IFERROR(VLOOKUP($D464,Results37!$F$3:$L$1396,Z$1,FALSE),"")</f>
        <v/>
      </c>
      <c r="AA464" s="47" t="str">
        <f>IF(ISERROR(VLOOKUP(D464,Results37!$F$3:$O$399,AA$1,FALSE)),"",IF(VLOOKUP(D464,Results37!$F$3:$O$399,AA$1+1,FALSE)=1,"S"&amp;VLOOKUP(D464,Results37!$F$3:$O$399,AA$1,FALSE),VLOOKUP(D464,Results37!$F$3:$O$399,AA$1,FALSE)))</f>
        <v/>
      </c>
      <c r="AB464" s="16" t="str">
        <f>IFERROR(VLOOKUP($D464,Results37!$F$3:$L$1396,AB$1,FALSE),"")</f>
        <v/>
      </c>
      <c r="AC464" s="16" t="str">
        <f>IFERROR(VLOOKUP($D464,Results37!$F$3:$L$1396,AC$1,FALSE),"")</f>
        <v/>
      </c>
      <c r="AD464" s="16" t="str">
        <f t="shared" si="39"/>
        <v/>
      </c>
      <c r="AE464" s="20" t="str">
        <f>IF(ISERROR(VLOOKUP($AC464&amp;"-"&amp;$F464&amp;" "&amp;G464,Bonuses!$B$1:$G$1006,4,FALSE)),"",INT(VLOOKUP($AC464&amp;"-"&amp;$F464&amp;" "&amp;$G464,Bonuses!$B$1:$G$1006,4,FALSE)))</f>
        <v/>
      </c>
      <c r="AF464" s="16" t="str">
        <f>IF(ISERROR(VLOOKUP($AC464&amp;"-"&amp;$F464,Bonuses!$B$1:$G$1006,5,FALSE)),"",IF(VLOOKUP($AC464&amp;"-"&amp;$F464,Bonuses!$B$1:$G$1006,5,FALSE)="","",VLOOKUP($AC464&amp;"-"&amp;$F464,Bonuses!$B$1:$G$1006,6,FALSE)&amp;" yrs, "&amp;VLOOKUP($AC464&amp;"-"&amp;$F464,Bonuses!$B$1:$G$1006,5,FALSE)))</f>
        <v/>
      </c>
    </row>
    <row r="465" spans="1:32" s="21" customFormat="1" x14ac:dyDescent="0.25">
      <c r="A465" s="21" t="s">
        <v>2188</v>
      </c>
      <c r="B465" s="21">
        <f t="shared" si="35"/>
        <v>1</v>
      </c>
      <c r="C465" s="21" t="str">
        <f t="shared" si="36"/>
        <v>B</v>
      </c>
      <c r="D465" s="17">
        <f>IF($C465="B",VLOOKUP($A465,Bat!$A$4:$BF$2320,D$1,FALSE),VLOOKUP($A465,Pit!$A$4:$BA$1686,D$2,FALSE))</f>
        <v>10460</v>
      </c>
      <c r="E465" s="16" t="str">
        <f>IF($C465="B",VLOOKUP($A465,Bat!$A$4:$BF$2320,E$1,FALSE),VLOOKUP($A465,Pit!$A$4:$BA$1686,E$2,FALSE))</f>
        <v>3B</v>
      </c>
      <c r="F465" s="16" t="str">
        <f>IF($C465="B",VLOOKUP($A465,Bat!$A$4:$BF$2320,F$1,FALSE),VLOOKUP($A465,Pit!$A$4:$BA$1686,F$2,FALSE))</f>
        <v>Jeff</v>
      </c>
      <c r="G465" s="16" t="str">
        <f>IF($C465="B",VLOOKUP($A465,Bat!$A$4:$BF$2320,G$1,FALSE),VLOOKUP($A465,Pit!$A$4:$BA$1686,G$2,FALSE))</f>
        <v>Walker</v>
      </c>
      <c r="H465" s="16">
        <f>IF($C465="B",VLOOKUP($A465,Bat!$A$4:$BF$2320,H$1,FALSE),VLOOKUP($A465,Pit!$A$4:$BA$1686,H$2,FALSE))</f>
        <v>21</v>
      </c>
      <c r="I465" s="16" t="str">
        <f>IF($C465="B",VLOOKUP($A465,Bat!$A$4:$BF$2320,I$1,FALSE),VLOOKUP($A465,Pit!$A$4:$BA$1686,I$2,FALSE))</f>
        <v>R</v>
      </c>
      <c r="J465" s="16" t="str">
        <f>IF($C465="B",VLOOKUP($A465,Bat!$A$4:$BF$2320,J$1,FALSE),VLOOKUP($A465,Pit!$A$4:$BA$1686,J$2,FALSE))</f>
        <v>R</v>
      </c>
      <c r="K465" s="16" t="str">
        <f>IF($C465="B",VLOOKUP($A465,Bat!$A$4:$BF$2320,K$1,FALSE),VLOOKUP($A465,Pit!$A$4:$BA$1686,K$2,FALSE))</f>
        <v>High</v>
      </c>
      <c r="L465" s="17" t="str">
        <f>IF($C465="B",VLOOKUP($A465,Bat!$A$4:$BF$2320,L$1,FALSE),VLOOKUP($A465,Pit!$A$4:$BA$1686,L$2,FALSE))</f>
        <v>Normal</v>
      </c>
      <c r="M465" s="16">
        <f>IF($C465="B",VLOOKUP($A465,Bat!$A$4:$BF$2320,M$1,FALSE),VLOOKUP($A465,Pit!$A$4:$BA$1686,M$2,FALSE))</f>
        <v>2</v>
      </c>
      <c r="N465" s="16">
        <f>IF($C465="B",VLOOKUP($A465,Bat!$A$4:$BF$2320,N$1,FALSE),VLOOKUP($A465,Pit!$A$4:$BA$1686,N$2,FALSE))</f>
        <v>3</v>
      </c>
      <c r="O465" s="16">
        <f>IF($C465="B",VLOOKUP($A465,Bat!$A$4:$BF$2320,O$1,FALSE),VLOOKUP($A465,Pit!$A$4:$BA$1686,O$2,FALSE))</f>
        <v>3</v>
      </c>
      <c r="P465" s="16">
        <f>IF($C465="B",VLOOKUP($A465,Bat!$A$4:$BF$2320,P$1,FALSE),VLOOKUP($A465,Pit!$A$4:$BA$1686,P$2,FALSE))</f>
        <v>2</v>
      </c>
      <c r="Q465" s="17">
        <f>IF($C465="B",VLOOKUP($A465,Bat!$A$4:$BF$2320,Q$1,FALSE),VLOOKUP($A465,Pit!$A$4:$BA$1686,Q$2,FALSE))</f>
        <v>2</v>
      </c>
      <c r="R465" s="18">
        <f>IF($C465="B",VLOOKUP($A465,Bat!$A$4:$BF$2320,R$1,FALSE),VLOOKUP($A465,Pit!$A$4:$BA$1686,R$2,FALSE))</f>
        <v>-5.9151809947902425</v>
      </c>
      <c r="S465" s="19">
        <f>IF($C465="B",VLOOKUP($A465,Bat!$A$4:$BF$2320,S$1,FALSE),VLOOKUP($A465,Pit!$A$4:$BA$1686,S$2,FALSE))</f>
        <v>-0.42870745142958128</v>
      </c>
      <c r="T465" s="20" t="str">
        <f>IF($C465="B",VLOOKUP($A465,Bat!$A$4:$BF$2320,T$1,FALSE),VLOOKUP($A465,Pit!$A$4:$BA$1686,T$2,FALSE))</f>
        <v>$190k</v>
      </c>
      <c r="U465" s="17" t="str">
        <f>VLOOKUP(IF($C465="B",VLOOKUP($A465,Bat!$A$4:$AU$2320,U$1,FALSE),VLOOKUP($A465,Pit!$A$4:$BE$1686,U$2,FALSE)),COND!$A$35:$B$41,2,FALSE)</f>
        <v>??</v>
      </c>
      <c r="V465" s="21">
        <f>IF($C465="B",VLOOKUP($A465,Bat!$A$4:$AT$2284,46,FALSE),VLOOKUP($A465,Pit!$A$4:$BD$1664,56,FALSE))</f>
        <v>130</v>
      </c>
      <c r="W465" s="16">
        <f t="shared" si="37"/>
        <v>999</v>
      </c>
      <c r="X465" s="16"/>
      <c r="Y465" s="22">
        <f t="shared" si="38"/>
        <v>1001</v>
      </c>
      <c r="Z465" s="16" t="str">
        <f>IFERROR(VLOOKUP($D465,Results37!$F$3:$L$1396,Z$1,FALSE),"")</f>
        <v/>
      </c>
      <c r="AA465" s="47" t="str">
        <f>IF(ISERROR(VLOOKUP(D465,Results37!$F$3:$O$399,AA$1,FALSE)),"",IF(VLOOKUP(D465,Results37!$F$3:$O$399,AA$1+1,FALSE)=1,"S"&amp;VLOOKUP(D465,Results37!$F$3:$O$399,AA$1,FALSE),VLOOKUP(D465,Results37!$F$3:$O$399,AA$1,FALSE)))</f>
        <v/>
      </c>
      <c r="AB465" s="16" t="str">
        <f>IFERROR(VLOOKUP($D465,Results37!$F$3:$L$1396,AB$1,FALSE),"")</f>
        <v/>
      </c>
      <c r="AC465" s="16" t="str">
        <f>IFERROR(VLOOKUP($D465,Results37!$F$3:$L$1396,AC$1,FALSE),"")</f>
        <v/>
      </c>
      <c r="AD465" s="16" t="str">
        <f t="shared" si="39"/>
        <v/>
      </c>
      <c r="AE465" s="20" t="str">
        <f>IF(ISERROR(VLOOKUP($AC465&amp;"-"&amp;$F465&amp;" "&amp;G465,Bonuses!$B$1:$G$1006,4,FALSE)),"",INT(VLOOKUP($AC465&amp;"-"&amp;$F465&amp;" "&amp;$G465,Bonuses!$B$1:$G$1006,4,FALSE)))</f>
        <v/>
      </c>
      <c r="AF465" s="16" t="str">
        <f>IF(ISERROR(VLOOKUP($AC465&amp;"-"&amp;$F465,Bonuses!$B$1:$G$1006,5,FALSE)),"",IF(VLOOKUP($AC465&amp;"-"&amp;$F465,Bonuses!$B$1:$G$1006,5,FALSE)="","",VLOOKUP($AC465&amp;"-"&amp;$F465,Bonuses!$B$1:$G$1006,6,FALSE)&amp;" yrs, "&amp;VLOOKUP($AC465&amp;"-"&amp;$F465,Bonuses!$B$1:$G$1006,5,FALSE)))</f>
        <v/>
      </c>
    </row>
    <row r="466" spans="1:32" s="21" customFormat="1" x14ac:dyDescent="0.25">
      <c r="A466" s="21" t="s">
        <v>2215</v>
      </c>
      <c r="B466" s="21">
        <f t="shared" si="35"/>
        <v>1</v>
      </c>
      <c r="C466" s="21" t="str">
        <f t="shared" si="36"/>
        <v>B</v>
      </c>
      <c r="D466" s="17">
        <f>IF($C466="B",VLOOKUP($A466,Bat!$A$4:$BF$2320,D$1,FALSE),VLOOKUP($A466,Pit!$A$4:$BA$1686,D$2,FALSE))</f>
        <v>5582</v>
      </c>
      <c r="E466" s="16" t="str">
        <f>IF($C466="B",VLOOKUP($A466,Bat!$A$4:$BF$2320,E$1,FALSE),VLOOKUP($A466,Pit!$A$4:$BA$1686,E$2,FALSE))</f>
        <v>C</v>
      </c>
      <c r="F466" s="16" t="str">
        <f>IF($C466="B",VLOOKUP($A466,Bat!$A$4:$BF$2320,F$1,FALSE),VLOOKUP($A466,Pit!$A$4:$BA$1686,F$2,FALSE))</f>
        <v>Nick</v>
      </c>
      <c r="G466" s="16" t="str">
        <f>IF($C466="B",VLOOKUP($A466,Bat!$A$4:$BF$2320,G$1,FALSE),VLOOKUP($A466,Pit!$A$4:$BA$1686,G$2,FALSE))</f>
        <v>Becker</v>
      </c>
      <c r="H466" s="16">
        <f>IF($C466="B",VLOOKUP($A466,Bat!$A$4:$BF$2320,H$1,FALSE),VLOOKUP($A466,Pit!$A$4:$BA$1686,H$2,FALSE))</f>
        <v>22</v>
      </c>
      <c r="I466" s="16" t="str">
        <f>IF($C466="B",VLOOKUP($A466,Bat!$A$4:$BF$2320,I$1,FALSE),VLOOKUP($A466,Pit!$A$4:$BA$1686,I$2,FALSE))</f>
        <v>R</v>
      </c>
      <c r="J466" s="16" t="str">
        <f>IF($C466="B",VLOOKUP($A466,Bat!$A$4:$BF$2320,J$1,FALSE),VLOOKUP($A466,Pit!$A$4:$BA$1686,J$2,FALSE))</f>
        <v>R</v>
      </c>
      <c r="K466" s="16" t="str">
        <f>IF($C466="B",VLOOKUP($A466,Bat!$A$4:$BF$2320,K$1,FALSE),VLOOKUP($A466,Pit!$A$4:$BA$1686,K$2,FALSE))</f>
        <v>High</v>
      </c>
      <c r="L466" s="17" t="str">
        <f>IF($C466="B",VLOOKUP($A466,Bat!$A$4:$BF$2320,L$1,FALSE),VLOOKUP($A466,Pit!$A$4:$BA$1686,L$2,FALSE))</f>
        <v>Normal</v>
      </c>
      <c r="M466" s="16">
        <f>IF($C466="B",VLOOKUP($A466,Bat!$A$4:$BF$2320,M$1,FALSE),VLOOKUP($A466,Pit!$A$4:$BA$1686,M$2,FALSE))</f>
        <v>1</v>
      </c>
      <c r="N466" s="16">
        <f>IF($C466="B",VLOOKUP($A466,Bat!$A$4:$BF$2320,N$1,FALSE),VLOOKUP($A466,Pit!$A$4:$BA$1686,N$2,FALSE))</f>
        <v>2</v>
      </c>
      <c r="O466" s="16">
        <f>IF($C466="B",VLOOKUP($A466,Bat!$A$4:$BF$2320,O$1,FALSE),VLOOKUP($A466,Pit!$A$4:$BA$1686,O$2,FALSE))</f>
        <v>3</v>
      </c>
      <c r="P466" s="16">
        <f>IF($C466="B",VLOOKUP($A466,Bat!$A$4:$BF$2320,P$1,FALSE),VLOOKUP($A466,Pit!$A$4:$BA$1686,P$2,FALSE))</f>
        <v>3</v>
      </c>
      <c r="Q466" s="17">
        <f>IF($C466="B",VLOOKUP($A466,Bat!$A$4:$BF$2320,Q$1,FALSE),VLOOKUP($A466,Pit!$A$4:$BA$1686,Q$2,FALSE))</f>
        <v>1</v>
      </c>
      <c r="R466" s="18">
        <f>IF($C466="B",VLOOKUP($A466,Bat!$A$4:$BF$2320,R$1,FALSE),VLOOKUP($A466,Pit!$A$4:$BA$1686,R$2,FALSE))</f>
        <v>-9.3479187833213349</v>
      </c>
      <c r="S466" s="19">
        <f>IF($C466="B",VLOOKUP($A466,Bat!$A$4:$BF$2320,S$1,FALSE),VLOOKUP($A466,Pit!$A$4:$BA$1686,S$2,FALSE))</f>
        <v>-0.91813492706144562</v>
      </c>
      <c r="T466" s="20" t="str">
        <f>IF($C466="B",VLOOKUP($A466,Bat!$A$4:$BF$2320,T$1,FALSE),VLOOKUP($A466,Pit!$A$4:$BA$1686,T$2,FALSE))</f>
        <v>$220k</v>
      </c>
      <c r="U466" s="17" t="str">
        <f>VLOOKUP(IF($C466="B",VLOOKUP($A466,Bat!$A$4:$AU$2320,U$1,FALSE),VLOOKUP($A466,Pit!$A$4:$BE$1686,U$2,FALSE)),COND!$A$35:$B$41,2,FALSE)</f>
        <v>??</v>
      </c>
      <c r="V466" s="21">
        <f>IF($C466="B",VLOOKUP($A466,Bat!$A$4:$AT$2284,46,FALSE),VLOOKUP($A466,Pit!$A$4:$BD$1664,56,FALSE))</f>
        <v>131</v>
      </c>
      <c r="W466" s="16">
        <f t="shared" si="37"/>
        <v>999</v>
      </c>
      <c r="X466" s="16"/>
      <c r="Y466" s="22">
        <f t="shared" si="38"/>
        <v>1227</v>
      </c>
      <c r="Z466" s="16" t="str">
        <f>IFERROR(VLOOKUP($D466,Results37!$F$3:$L$1396,Z$1,FALSE),"")</f>
        <v/>
      </c>
      <c r="AA466" s="47" t="str">
        <f>IF(ISERROR(VLOOKUP(D466,Results37!$F$3:$O$399,AA$1,FALSE)),"",IF(VLOOKUP(D466,Results37!$F$3:$O$399,AA$1+1,FALSE)=1,"S"&amp;VLOOKUP(D466,Results37!$F$3:$O$399,AA$1,FALSE),VLOOKUP(D466,Results37!$F$3:$O$399,AA$1,FALSE)))</f>
        <v/>
      </c>
      <c r="AB466" s="16" t="str">
        <f>IFERROR(VLOOKUP($D466,Results37!$F$3:$L$1396,AB$1,FALSE),"")</f>
        <v/>
      </c>
      <c r="AC466" s="16" t="str">
        <f>IFERROR(VLOOKUP($D466,Results37!$F$3:$L$1396,AC$1,FALSE),"")</f>
        <v/>
      </c>
      <c r="AD466" s="16" t="str">
        <f t="shared" si="39"/>
        <v/>
      </c>
      <c r="AE466" s="20" t="str">
        <f>IF(ISERROR(VLOOKUP($AC466&amp;"-"&amp;$F466&amp;" "&amp;G466,Bonuses!$B$1:$G$1006,4,FALSE)),"",INT(VLOOKUP($AC466&amp;"-"&amp;$F466&amp;" "&amp;$G466,Bonuses!$B$1:$G$1006,4,FALSE)))</f>
        <v/>
      </c>
      <c r="AF466" s="16" t="str">
        <f>IF(ISERROR(VLOOKUP($AC466&amp;"-"&amp;$F466,Bonuses!$B$1:$G$1006,5,FALSE)),"",IF(VLOOKUP($AC466&amp;"-"&amp;$F466,Bonuses!$B$1:$G$1006,5,FALSE)="","",VLOOKUP($AC466&amp;"-"&amp;$F466,Bonuses!$B$1:$G$1006,6,FALSE)&amp;" yrs, "&amp;VLOOKUP($AC466&amp;"-"&amp;$F466,Bonuses!$B$1:$G$1006,5,FALSE)))</f>
        <v/>
      </c>
    </row>
    <row r="467" spans="1:32" s="21" customFormat="1" x14ac:dyDescent="0.25">
      <c r="A467" s="21" t="s">
        <v>2402</v>
      </c>
      <c r="B467" s="21">
        <f t="shared" si="35"/>
        <v>1</v>
      </c>
      <c r="C467" s="21" t="str">
        <f t="shared" si="36"/>
        <v>P</v>
      </c>
      <c r="D467" s="17">
        <f>IF($C467="B",VLOOKUP($A467,Bat!$A$4:$BF$2320,D$1,FALSE),VLOOKUP($A467,Pit!$A$4:$BA$1686,D$2,FALSE))</f>
        <v>16540</v>
      </c>
      <c r="E467" s="16" t="str">
        <f>IF($C467="B",VLOOKUP($A467,Bat!$A$4:$BF$2320,E$1,FALSE),VLOOKUP($A467,Pit!$A$4:$BA$1686,E$2,FALSE))</f>
        <v>RP</v>
      </c>
      <c r="F467" s="16" t="str">
        <f>IF($C467="B",VLOOKUP($A467,Bat!$A$4:$BF$2320,F$1,FALSE),VLOOKUP($A467,Pit!$A$4:$BA$1686,F$2,FALSE))</f>
        <v>Alonso</v>
      </c>
      <c r="G467" s="16" t="str">
        <f>IF($C467="B",VLOOKUP($A467,Bat!$A$4:$BF$2320,G$1,FALSE),VLOOKUP($A467,Pit!$A$4:$BA$1686,G$2,FALSE))</f>
        <v>Soto</v>
      </c>
      <c r="H467" s="16">
        <f>IF($C467="B",VLOOKUP($A467,Bat!$A$4:$BF$2320,H$1,FALSE),VLOOKUP($A467,Pit!$A$4:$BA$1686,H$2,FALSE))</f>
        <v>21</v>
      </c>
      <c r="I467" s="16" t="str">
        <f>IF($C467="B",VLOOKUP($A467,Bat!$A$4:$BF$2320,I$1,FALSE),VLOOKUP($A467,Pit!$A$4:$BA$1686,I$2,FALSE))</f>
        <v>L</v>
      </c>
      <c r="J467" s="16" t="str">
        <f>IF($C467="B",VLOOKUP($A467,Bat!$A$4:$BF$2320,J$1,FALSE),VLOOKUP($A467,Pit!$A$4:$BA$1686,J$2,FALSE))</f>
        <v>L</v>
      </c>
      <c r="K467" s="16" t="str">
        <f>IF($C467="B",VLOOKUP($A467,Bat!$A$4:$BF$2320,K$1,FALSE),VLOOKUP($A467,Pit!$A$4:$BA$1686,K$2,FALSE))</f>
        <v>High</v>
      </c>
      <c r="L467" s="17" t="str">
        <f>IF($C467="B",VLOOKUP($A467,Bat!$A$4:$BF$2320,L$1,FALSE),VLOOKUP($A467,Pit!$A$4:$BA$1686,L$2,FALSE))</f>
        <v>Normal</v>
      </c>
      <c r="M467" s="16">
        <f>IF($C467="B",VLOOKUP($A467,Bat!$A$4:$BF$2320,M$1,FALSE),VLOOKUP($A467,Pit!$A$4:$BA$1686,M$2,FALSE))</f>
        <v>5</v>
      </c>
      <c r="N467" s="16">
        <f>IF($C467="B",VLOOKUP($A467,Bat!$A$4:$BF$2320,N$1,FALSE),VLOOKUP($A467,Pit!$A$4:$BA$1686,N$2,FALSE))</f>
        <v>3</v>
      </c>
      <c r="O467" s="16">
        <f>IF($C467="B",VLOOKUP($A467,Bat!$A$4:$BF$2320,O$1,FALSE),VLOOKUP($A467,Pit!$A$4:$BA$1686,O$2,FALSE))</f>
        <v>3</v>
      </c>
      <c r="P467" s="16" t="str">
        <f>IF($C467="B",VLOOKUP($A467,Bat!$A$4:$BF$2320,P$1,FALSE),VLOOKUP($A467,Pit!$A$4:$BA$1686,P$2,FALSE))</f>
        <v>89-91 Mph</v>
      </c>
      <c r="Q467" s="17">
        <f>IF($C467="B",VLOOKUP($A467,Bat!$A$4:$BF$2320,Q$1,FALSE),VLOOKUP($A467,Pit!$A$4:$BA$1686,Q$2,FALSE))</f>
        <v>5</v>
      </c>
      <c r="R467" s="18">
        <f>IF($C467="B",VLOOKUP($A467,Bat!$A$4:$BF$2320,R$1,FALSE),VLOOKUP($A467,Pit!$A$4:$BA$1686,R$2,FALSE))</f>
        <v>22.263700887165356</v>
      </c>
      <c r="S467" s="19">
        <f>IF($C467="B",VLOOKUP($A467,Bat!$A$4:$BF$2320,S$1,FALSE),VLOOKUP($A467,Pit!$A$4:$BA$1686,S$2,FALSE))</f>
        <v>0.8983136119570081</v>
      </c>
      <c r="T467" s="20" t="str">
        <f>IF($C467="B",VLOOKUP($A467,Bat!$A$4:$BF$2320,T$1,FALSE),VLOOKUP($A467,Pit!$A$4:$BA$1686,T$2,FALSE))</f>
        <v>$210k</v>
      </c>
      <c r="U467" s="17" t="str">
        <f>VLOOKUP(IF($C467="B",VLOOKUP($A467,Bat!$A$4:$AU$2320,U$1,FALSE),VLOOKUP($A467,Pit!$A$4:$BE$1686,U$2,FALSE)),COND!$A$35:$B$41,2,FALSE)</f>
        <v>??</v>
      </c>
      <c r="V467" s="21">
        <f>IF($C467="B",VLOOKUP($A467,Bat!$A$4:$AT$2284,46,FALSE),VLOOKUP($A467,Pit!$A$4:$BD$1664,56,FALSE))</f>
        <v>132</v>
      </c>
      <c r="W467" s="16">
        <f t="shared" si="37"/>
        <v>999</v>
      </c>
      <c r="X467" s="16"/>
      <c r="Y467" s="22">
        <f t="shared" si="38"/>
        <v>323</v>
      </c>
      <c r="Z467" s="16" t="str">
        <f>IFERROR(VLOOKUP($D467,Results37!$F$3:$L$1396,Z$1,FALSE),"")</f>
        <v/>
      </c>
      <c r="AA467" s="47" t="str">
        <f>IF(ISERROR(VLOOKUP(D467,Results37!$F$3:$O$399,AA$1,FALSE)),"",IF(VLOOKUP(D467,Results37!$F$3:$O$399,AA$1+1,FALSE)=1,"S"&amp;VLOOKUP(D467,Results37!$F$3:$O$399,AA$1,FALSE),VLOOKUP(D467,Results37!$F$3:$O$399,AA$1,FALSE)))</f>
        <v/>
      </c>
      <c r="AB467" s="16" t="str">
        <f>IFERROR(VLOOKUP($D467,Results37!$F$3:$L$1396,AB$1,FALSE),"")</f>
        <v/>
      </c>
      <c r="AC467" s="16" t="str">
        <f>IFERROR(VLOOKUP($D467,Results37!$F$3:$L$1396,AC$1,FALSE),"")</f>
        <v/>
      </c>
      <c r="AD467" s="16" t="str">
        <f t="shared" si="39"/>
        <v/>
      </c>
      <c r="AE467" s="20" t="str">
        <f>IF(ISERROR(VLOOKUP($AC467&amp;"-"&amp;$F467&amp;" "&amp;G467,Bonuses!$B$1:$G$1006,4,FALSE)),"",INT(VLOOKUP($AC467&amp;"-"&amp;$F467&amp;" "&amp;$G467,Bonuses!$B$1:$G$1006,4,FALSE)))</f>
        <v/>
      </c>
      <c r="AF467" s="16" t="str">
        <f>IF(ISERROR(VLOOKUP($AC467&amp;"-"&amp;$F467,Bonuses!$B$1:$G$1006,5,FALSE)),"",IF(VLOOKUP($AC467&amp;"-"&amp;$F467,Bonuses!$B$1:$G$1006,5,FALSE)="","",VLOOKUP($AC467&amp;"-"&amp;$F467,Bonuses!$B$1:$G$1006,6,FALSE)&amp;" yrs, "&amp;VLOOKUP($AC467&amp;"-"&amp;$F467,Bonuses!$B$1:$G$1006,5,FALSE)))</f>
        <v/>
      </c>
    </row>
    <row r="468" spans="1:32" s="21" customFormat="1" x14ac:dyDescent="0.25">
      <c r="A468" s="21" t="s">
        <v>2233</v>
      </c>
      <c r="B468" s="21">
        <f t="shared" si="35"/>
        <v>1</v>
      </c>
      <c r="C468" s="21" t="str">
        <f t="shared" si="36"/>
        <v>B</v>
      </c>
      <c r="D468" s="17">
        <f>IF($C468="B",VLOOKUP($A468,Bat!$A$4:$BF$2320,D$1,FALSE),VLOOKUP($A468,Pit!$A$4:$BA$1686,D$2,FALSE))</f>
        <v>13237</v>
      </c>
      <c r="E468" s="16" t="str">
        <f>IF($C468="B",VLOOKUP($A468,Bat!$A$4:$BF$2320,E$1,FALSE),VLOOKUP($A468,Pit!$A$4:$BA$1686,E$2,FALSE))</f>
        <v>CF</v>
      </c>
      <c r="F468" s="16" t="str">
        <f>IF($C468="B",VLOOKUP($A468,Bat!$A$4:$BF$2320,F$1,FALSE),VLOOKUP($A468,Pit!$A$4:$BA$1686,F$2,FALSE))</f>
        <v>Daniel</v>
      </c>
      <c r="G468" s="16" t="str">
        <f>IF($C468="B",VLOOKUP($A468,Bat!$A$4:$BF$2320,G$1,FALSE),VLOOKUP($A468,Pit!$A$4:$BA$1686,G$2,FALSE))</f>
        <v>Brown</v>
      </c>
      <c r="H468" s="16">
        <f>IF($C468="B",VLOOKUP($A468,Bat!$A$4:$BF$2320,H$1,FALSE),VLOOKUP($A468,Pit!$A$4:$BA$1686,H$2,FALSE))</f>
        <v>22</v>
      </c>
      <c r="I468" s="16" t="str">
        <f>IF($C468="B",VLOOKUP($A468,Bat!$A$4:$BF$2320,I$1,FALSE),VLOOKUP($A468,Pit!$A$4:$BA$1686,I$2,FALSE))</f>
        <v>L</v>
      </c>
      <c r="J468" s="16" t="str">
        <f>IF($C468="B",VLOOKUP($A468,Bat!$A$4:$BF$2320,J$1,FALSE),VLOOKUP($A468,Pit!$A$4:$BA$1686,J$2,FALSE))</f>
        <v>L</v>
      </c>
      <c r="K468" s="16" t="str">
        <f>IF($C468="B",VLOOKUP($A468,Bat!$A$4:$BF$2320,K$1,FALSE),VLOOKUP($A468,Pit!$A$4:$BA$1686,K$2,FALSE))</f>
        <v>High</v>
      </c>
      <c r="L468" s="17" t="str">
        <f>IF($C468="B",VLOOKUP($A468,Bat!$A$4:$BF$2320,L$1,FALSE),VLOOKUP($A468,Pit!$A$4:$BA$1686,L$2,FALSE))</f>
        <v>Low</v>
      </c>
      <c r="M468" s="16">
        <f>IF($C468="B",VLOOKUP($A468,Bat!$A$4:$BF$2320,M$1,FALSE),VLOOKUP($A468,Pit!$A$4:$BA$1686,M$2,FALSE))</f>
        <v>1</v>
      </c>
      <c r="N468" s="16">
        <f>IF($C468="B",VLOOKUP($A468,Bat!$A$4:$BF$2320,N$1,FALSE),VLOOKUP($A468,Pit!$A$4:$BA$1686,N$2,FALSE))</f>
        <v>2</v>
      </c>
      <c r="O468" s="16">
        <f>IF($C468="B",VLOOKUP($A468,Bat!$A$4:$BF$2320,O$1,FALSE),VLOOKUP($A468,Pit!$A$4:$BA$1686,O$2,FALSE))</f>
        <v>1</v>
      </c>
      <c r="P468" s="16">
        <f>IF($C468="B",VLOOKUP($A468,Bat!$A$4:$BF$2320,P$1,FALSE),VLOOKUP($A468,Pit!$A$4:$BA$1686,P$2,FALSE))</f>
        <v>3</v>
      </c>
      <c r="Q468" s="17">
        <f>IF($C468="B",VLOOKUP($A468,Bat!$A$4:$BF$2320,Q$1,FALSE),VLOOKUP($A468,Pit!$A$4:$BA$1686,Q$2,FALSE))</f>
        <v>2</v>
      </c>
      <c r="R468" s="18">
        <f>IF($C468="B",VLOOKUP($A468,Bat!$A$4:$BF$2320,R$1,FALSE),VLOOKUP($A468,Pit!$A$4:$BA$1686,R$2,FALSE))</f>
        <v>-11.465639744453268</v>
      </c>
      <c r="S468" s="19">
        <f>IF($C468="B",VLOOKUP($A468,Bat!$A$4:$BF$2320,S$1,FALSE),VLOOKUP($A468,Pit!$A$4:$BA$1686,S$2,FALSE))</f>
        <v>-1.2200720070103936</v>
      </c>
      <c r="T468" s="20" t="str">
        <f>IF($C468="B",VLOOKUP($A468,Bat!$A$4:$BF$2320,T$1,FALSE),VLOOKUP($A468,Pit!$A$4:$BA$1686,T$2,FALSE))</f>
        <v>$200k</v>
      </c>
      <c r="U468" s="17" t="str">
        <f>VLOOKUP(IF($C468="B",VLOOKUP($A468,Bat!$A$4:$AU$2320,U$1,FALSE),VLOOKUP($A468,Pit!$A$4:$BE$1686,U$2,FALSE)),COND!$A$35:$B$41,2,FALSE)</f>
        <v>??</v>
      </c>
      <c r="V468" s="21">
        <f>IF($C468="B",VLOOKUP($A468,Bat!$A$4:$AT$2284,46,FALSE),VLOOKUP($A468,Pit!$A$4:$BD$1664,56,FALSE))</f>
        <v>132</v>
      </c>
      <c r="W468" s="16">
        <f t="shared" si="37"/>
        <v>999</v>
      </c>
      <c r="X468" s="16"/>
      <c r="Y468" s="22">
        <f t="shared" si="38"/>
        <v>1327</v>
      </c>
      <c r="Z468" s="16" t="str">
        <f>IFERROR(VLOOKUP($D468,Results37!$F$3:$L$1396,Z$1,FALSE),"")</f>
        <v/>
      </c>
      <c r="AA468" s="47" t="str">
        <f>IF(ISERROR(VLOOKUP(D468,Results37!$F$3:$O$399,AA$1,FALSE)),"",IF(VLOOKUP(D468,Results37!$F$3:$O$399,AA$1+1,FALSE)=1,"S"&amp;VLOOKUP(D468,Results37!$F$3:$O$399,AA$1,FALSE),VLOOKUP(D468,Results37!$F$3:$O$399,AA$1,FALSE)))</f>
        <v/>
      </c>
      <c r="AB468" s="16" t="str">
        <f>IFERROR(VLOOKUP($D468,Results37!$F$3:$L$1396,AB$1,FALSE),"")</f>
        <v/>
      </c>
      <c r="AC468" s="16" t="str">
        <f>IFERROR(VLOOKUP($D468,Results37!$F$3:$L$1396,AC$1,FALSE),"")</f>
        <v/>
      </c>
      <c r="AD468" s="16" t="str">
        <f t="shared" si="39"/>
        <v/>
      </c>
      <c r="AE468" s="20" t="str">
        <f>IF(ISERROR(VLOOKUP($AC468&amp;"-"&amp;$F468&amp;" "&amp;G468,Bonuses!$B$1:$G$1006,4,FALSE)),"",INT(VLOOKUP($AC468&amp;"-"&amp;$F468&amp;" "&amp;$G468,Bonuses!$B$1:$G$1006,4,FALSE)))</f>
        <v/>
      </c>
      <c r="AF468" s="16" t="str">
        <f>IF(ISERROR(VLOOKUP($AC468&amp;"-"&amp;$F468,Bonuses!$B$1:$G$1006,5,FALSE)),"",IF(VLOOKUP($AC468&amp;"-"&amp;$F468,Bonuses!$B$1:$G$1006,5,FALSE)="","",VLOOKUP($AC468&amp;"-"&amp;$F468,Bonuses!$B$1:$G$1006,6,FALSE)&amp;" yrs, "&amp;VLOOKUP($AC468&amp;"-"&amp;$F468,Bonuses!$B$1:$G$1006,5,FALSE)))</f>
        <v/>
      </c>
    </row>
    <row r="469" spans="1:32" s="21" customFormat="1" x14ac:dyDescent="0.25">
      <c r="A469" s="21" t="s">
        <v>2348</v>
      </c>
      <c r="B469" s="21">
        <f t="shared" si="35"/>
        <v>1</v>
      </c>
      <c r="C469" s="21" t="str">
        <f t="shared" si="36"/>
        <v>P</v>
      </c>
      <c r="D469" s="17">
        <f>IF($C469="B",VLOOKUP($A469,Bat!$A$4:$BF$2320,D$1,FALSE),VLOOKUP($A469,Pit!$A$4:$BA$1686,D$2,FALSE))</f>
        <v>8699</v>
      </c>
      <c r="E469" s="16" t="str">
        <f>IF($C469="B",VLOOKUP($A469,Bat!$A$4:$BF$2320,E$1,FALSE),VLOOKUP($A469,Pit!$A$4:$BA$1686,E$2,FALSE))</f>
        <v>RP</v>
      </c>
      <c r="F469" s="16" t="str">
        <f>IF($C469="B",VLOOKUP($A469,Bat!$A$4:$BF$2320,F$1,FALSE),VLOOKUP($A469,Pit!$A$4:$BA$1686,F$2,FALSE))</f>
        <v>Ken</v>
      </c>
      <c r="G469" s="16" t="str">
        <f>IF($C469="B",VLOOKUP($A469,Bat!$A$4:$BF$2320,G$1,FALSE),VLOOKUP($A469,Pit!$A$4:$BA$1686,G$2,FALSE))</f>
        <v>Morton</v>
      </c>
      <c r="H469" s="16">
        <f>IF($C469="B",VLOOKUP($A469,Bat!$A$4:$BF$2320,H$1,FALSE),VLOOKUP($A469,Pit!$A$4:$BA$1686,H$2,FALSE))</f>
        <v>21</v>
      </c>
      <c r="I469" s="16" t="str">
        <f>IF($C469="B",VLOOKUP($A469,Bat!$A$4:$BF$2320,I$1,FALSE),VLOOKUP($A469,Pit!$A$4:$BA$1686,I$2,FALSE))</f>
        <v>R</v>
      </c>
      <c r="J469" s="16" t="str">
        <f>IF($C469="B",VLOOKUP($A469,Bat!$A$4:$BF$2320,J$1,FALSE),VLOOKUP($A469,Pit!$A$4:$BA$1686,J$2,FALSE))</f>
        <v>R</v>
      </c>
      <c r="K469" s="16" t="str">
        <f>IF($C469="B",VLOOKUP($A469,Bat!$A$4:$BF$2320,K$1,FALSE),VLOOKUP($A469,Pit!$A$4:$BA$1686,K$2,FALSE))</f>
        <v>Normal</v>
      </c>
      <c r="L469" s="17" t="str">
        <f>IF($C469="B",VLOOKUP($A469,Bat!$A$4:$BF$2320,L$1,FALSE),VLOOKUP($A469,Pit!$A$4:$BA$1686,L$2,FALSE))</f>
        <v>Normal</v>
      </c>
      <c r="M469" s="16">
        <f>IF($C469="B",VLOOKUP($A469,Bat!$A$4:$BF$2320,M$1,FALSE),VLOOKUP($A469,Pit!$A$4:$BA$1686,M$2,FALSE))</f>
        <v>5</v>
      </c>
      <c r="N469" s="16">
        <f>IF($C469="B",VLOOKUP($A469,Bat!$A$4:$BF$2320,N$1,FALSE),VLOOKUP($A469,Pit!$A$4:$BA$1686,N$2,FALSE))</f>
        <v>3</v>
      </c>
      <c r="O469" s="16">
        <f>IF($C469="B",VLOOKUP($A469,Bat!$A$4:$BF$2320,O$1,FALSE),VLOOKUP($A469,Pit!$A$4:$BA$1686,O$2,FALSE))</f>
        <v>3</v>
      </c>
      <c r="P469" s="16" t="str">
        <f>IF($C469="B",VLOOKUP($A469,Bat!$A$4:$BF$2320,P$1,FALSE),VLOOKUP($A469,Pit!$A$4:$BA$1686,P$2,FALSE))</f>
        <v>92-94 Mph</v>
      </c>
      <c r="Q469" s="17">
        <f>IF($C469="B",VLOOKUP($A469,Bat!$A$4:$BF$2320,Q$1,FALSE),VLOOKUP($A469,Pit!$A$4:$BA$1686,Q$2,FALSE))</f>
        <v>4</v>
      </c>
      <c r="R469" s="18">
        <f>IF($C469="B",VLOOKUP($A469,Bat!$A$4:$BF$2320,R$1,FALSE),VLOOKUP($A469,Pit!$A$4:$BA$1686,R$2,FALSE))</f>
        <v>21.454582797608829</v>
      </c>
      <c r="S469" s="19">
        <f>IF($C469="B",VLOOKUP($A469,Bat!$A$4:$BF$2320,S$1,FALSE),VLOOKUP($A469,Pit!$A$4:$BA$1686,S$2,FALSE))</f>
        <v>0.82723255124680439</v>
      </c>
      <c r="T469" s="20" t="str">
        <f>IF($C469="B",VLOOKUP($A469,Bat!$A$4:$BF$2320,T$1,FALSE),VLOOKUP($A469,Pit!$A$4:$BA$1686,T$2,FALSE))</f>
        <v>$200k</v>
      </c>
      <c r="U469" s="17" t="str">
        <f>VLOOKUP(IF($C469="B",VLOOKUP($A469,Bat!$A$4:$AU$2320,U$1,FALSE),VLOOKUP($A469,Pit!$A$4:$BE$1686,U$2,FALSE)),COND!$A$35:$B$41,2,FALSE)</f>
        <v>??</v>
      </c>
      <c r="V469" s="21">
        <f>IF($C469="B",VLOOKUP($A469,Bat!$A$4:$AT$2284,46,FALSE),VLOOKUP($A469,Pit!$A$4:$BD$1664,56,FALSE))</f>
        <v>134</v>
      </c>
      <c r="W469" s="16">
        <f t="shared" si="37"/>
        <v>999</v>
      </c>
      <c r="X469" s="16"/>
      <c r="Y469" s="22">
        <f t="shared" si="38"/>
        <v>341</v>
      </c>
      <c r="Z469" s="16" t="str">
        <f>IFERROR(VLOOKUP($D469,Results37!$F$3:$L$1396,Z$1,FALSE),"")</f>
        <v/>
      </c>
      <c r="AA469" s="47" t="str">
        <f>IF(ISERROR(VLOOKUP(D469,Results37!$F$3:$O$399,AA$1,FALSE)),"",IF(VLOOKUP(D469,Results37!$F$3:$O$399,AA$1+1,FALSE)=1,"S"&amp;VLOOKUP(D469,Results37!$F$3:$O$399,AA$1,FALSE),VLOOKUP(D469,Results37!$F$3:$O$399,AA$1,FALSE)))</f>
        <v/>
      </c>
      <c r="AB469" s="16" t="str">
        <f>IFERROR(VLOOKUP($D469,Results37!$F$3:$L$1396,AB$1,FALSE),"")</f>
        <v/>
      </c>
      <c r="AC469" s="16" t="str">
        <f>IFERROR(VLOOKUP($D469,Results37!$F$3:$L$1396,AC$1,FALSE),"")</f>
        <v/>
      </c>
      <c r="AD469" s="16" t="str">
        <f t="shared" si="39"/>
        <v/>
      </c>
      <c r="AE469" s="20" t="str">
        <f>IF(ISERROR(VLOOKUP($AC469&amp;"-"&amp;$F469&amp;" "&amp;G469,Bonuses!$B$1:$G$1006,4,FALSE)),"",INT(VLOOKUP($AC469&amp;"-"&amp;$F469&amp;" "&amp;$G469,Bonuses!$B$1:$G$1006,4,FALSE)))</f>
        <v/>
      </c>
      <c r="AF469" s="16" t="str">
        <f>IF(ISERROR(VLOOKUP($AC469&amp;"-"&amp;$F469,Bonuses!$B$1:$G$1006,5,FALSE)),"",IF(VLOOKUP($AC469&amp;"-"&amp;$F469,Bonuses!$B$1:$G$1006,5,FALSE)="","",VLOOKUP($AC469&amp;"-"&amp;$F469,Bonuses!$B$1:$G$1006,6,FALSE)&amp;" yrs, "&amp;VLOOKUP($AC469&amp;"-"&amp;$F469,Bonuses!$B$1:$G$1006,5,FALSE)))</f>
        <v/>
      </c>
    </row>
    <row r="470" spans="1:32" s="21" customFormat="1" x14ac:dyDescent="0.25">
      <c r="A470" s="21" t="s">
        <v>1837</v>
      </c>
      <c r="B470" s="21">
        <f t="shared" si="35"/>
        <v>1</v>
      </c>
      <c r="C470" s="21" t="str">
        <f t="shared" si="36"/>
        <v>B</v>
      </c>
      <c r="D470" s="17">
        <f>IF($C470="B",VLOOKUP($A470,Bat!$A$4:$BF$2320,D$1,FALSE),VLOOKUP($A470,Pit!$A$4:$BA$1686,D$2,FALSE))</f>
        <v>11392</v>
      </c>
      <c r="E470" s="16" t="str">
        <f>IF($C470="B",VLOOKUP($A470,Bat!$A$4:$BF$2320,E$1,FALSE),VLOOKUP($A470,Pit!$A$4:$BA$1686,E$2,FALSE))</f>
        <v>CF</v>
      </c>
      <c r="F470" s="16" t="str">
        <f>IF($C470="B",VLOOKUP($A470,Bat!$A$4:$BF$2320,F$1,FALSE),VLOOKUP($A470,Pit!$A$4:$BA$1686,F$2,FALSE))</f>
        <v>Shimpei</v>
      </c>
      <c r="G470" s="16" t="str">
        <f>IF($C470="B",VLOOKUP($A470,Bat!$A$4:$BF$2320,G$1,FALSE),VLOOKUP($A470,Pit!$A$4:$BA$1686,G$2,FALSE))</f>
        <v>Takahashi</v>
      </c>
      <c r="H470" s="16">
        <f>IF($C470="B",VLOOKUP($A470,Bat!$A$4:$BF$2320,H$1,FALSE),VLOOKUP($A470,Pit!$A$4:$BA$1686,H$2,FALSE))</f>
        <v>21</v>
      </c>
      <c r="I470" s="16" t="str">
        <f>IF($C470="B",VLOOKUP($A470,Bat!$A$4:$BF$2320,I$1,FALSE),VLOOKUP($A470,Pit!$A$4:$BA$1686,I$2,FALSE))</f>
        <v>R</v>
      </c>
      <c r="J470" s="16" t="str">
        <f>IF($C470="B",VLOOKUP($A470,Bat!$A$4:$BF$2320,J$1,FALSE),VLOOKUP($A470,Pit!$A$4:$BA$1686,J$2,FALSE))</f>
        <v>R</v>
      </c>
      <c r="K470" s="16" t="str">
        <f>IF($C470="B",VLOOKUP($A470,Bat!$A$4:$BF$2320,K$1,FALSE),VLOOKUP($A470,Pit!$A$4:$BA$1686,K$2,FALSE))</f>
        <v>Low</v>
      </c>
      <c r="L470" s="17" t="str">
        <f>IF($C470="B",VLOOKUP($A470,Bat!$A$4:$BF$2320,L$1,FALSE),VLOOKUP($A470,Pit!$A$4:$BA$1686,L$2,FALSE))</f>
        <v>Normal</v>
      </c>
      <c r="M470" s="16">
        <f>IF($C470="B",VLOOKUP($A470,Bat!$A$4:$BF$2320,M$1,FALSE),VLOOKUP($A470,Pit!$A$4:$BA$1686,M$2,FALSE))</f>
        <v>6</v>
      </c>
      <c r="N470" s="16">
        <f>IF($C470="B",VLOOKUP($A470,Bat!$A$4:$BF$2320,N$1,FALSE),VLOOKUP($A470,Pit!$A$4:$BA$1686,N$2,FALSE))</f>
        <v>3</v>
      </c>
      <c r="O470" s="16">
        <f>IF($C470="B",VLOOKUP($A470,Bat!$A$4:$BF$2320,O$1,FALSE),VLOOKUP($A470,Pit!$A$4:$BA$1686,O$2,FALSE))</f>
        <v>1</v>
      </c>
      <c r="P470" s="16">
        <f>IF($C470="B",VLOOKUP($A470,Bat!$A$4:$BF$2320,P$1,FALSE),VLOOKUP($A470,Pit!$A$4:$BA$1686,P$2,FALSE))</f>
        <v>5</v>
      </c>
      <c r="Q470" s="17">
        <f>IF($C470="B",VLOOKUP($A470,Bat!$A$4:$BF$2320,Q$1,FALSE),VLOOKUP($A470,Pit!$A$4:$BA$1686,Q$2,FALSE))</f>
        <v>6</v>
      </c>
      <c r="R470" s="18">
        <f>IF($C470="B",VLOOKUP($A470,Bat!$A$4:$BF$2320,R$1,FALSE),VLOOKUP($A470,Pit!$A$4:$BA$1686,R$2,FALSE))</f>
        <v>13.83456272460802</v>
      </c>
      <c r="S470" s="19">
        <f>IF($C470="B",VLOOKUP($A470,Bat!$A$4:$BF$2320,S$1,FALSE),VLOOKUP($A470,Pit!$A$4:$BA$1686,S$2,FALSE))</f>
        <v>2.3871403669665852</v>
      </c>
      <c r="T470" s="20" t="str">
        <f>IF($C470="B",VLOOKUP($A470,Bat!$A$4:$BF$2320,T$1,FALSE),VLOOKUP($A470,Pit!$A$4:$BA$1686,T$2,FALSE))</f>
        <v>$100k</v>
      </c>
      <c r="U470" s="17" t="str">
        <f>VLOOKUP(IF($C470="B",VLOOKUP($A470,Bat!$A$4:$AU$2320,U$1,FALSE),VLOOKUP($A470,Pit!$A$4:$BE$1686,U$2,FALSE)),COND!$A$35:$B$41,2,FALSE)</f>
        <v>??</v>
      </c>
      <c r="V470" s="21">
        <f>IF($C470="B",VLOOKUP($A470,Bat!$A$4:$AT$2284,46,FALSE),VLOOKUP($A470,Pit!$A$4:$BD$1664,56,FALSE))</f>
        <v>135</v>
      </c>
      <c r="W470" s="16">
        <f t="shared" si="37"/>
        <v>999</v>
      </c>
      <c r="X470" s="16"/>
      <c r="Y470" s="22">
        <f t="shared" si="38"/>
        <v>56</v>
      </c>
      <c r="Z470" s="16" t="str">
        <f>IFERROR(VLOOKUP($D470,Results37!$F$3:$L$1396,Z$1,FALSE),"")</f>
        <v/>
      </c>
      <c r="AA470" s="47" t="str">
        <f>IF(ISERROR(VLOOKUP(D470,Results37!$F$3:$O$399,AA$1,FALSE)),"",IF(VLOOKUP(D470,Results37!$F$3:$O$399,AA$1+1,FALSE)=1,"S"&amp;VLOOKUP(D470,Results37!$F$3:$O$399,AA$1,FALSE),VLOOKUP(D470,Results37!$F$3:$O$399,AA$1,FALSE)))</f>
        <v/>
      </c>
      <c r="AB470" s="16" t="str">
        <f>IFERROR(VLOOKUP($D470,Results37!$F$3:$L$1396,AB$1,FALSE),"")</f>
        <v/>
      </c>
      <c r="AC470" s="16" t="str">
        <f>IFERROR(VLOOKUP($D470,Results37!$F$3:$L$1396,AC$1,FALSE),"")</f>
        <v/>
      </c>
      <c r="AD470" s="16" t="str">
        <f t="shared" si="39"/>
        <v/>
      </c>
      <c r="AE470" s="20" t="str">
        <f>IF(ISERROR(VLOOKUP($AC470&amp;"-"&amp;$F470&amp;" "&amp;G470,Bonuses!$B$1:$G$1006,4,FALSE)),"",INT(VLOOKUP($AC470&amp;"-"&amp;$F470&amp;" "&amp;$G470,Bonuses!$B$1:$G$1006,4,FALSE)))</f>
        <v/>
      </c>
      <c r="AF470" s="16" t="str">
        <f>IF(ISERROR(VLOOKUP($AC470&amp;"-"&amp;$F470,Bonuses!$B$1:$G$1006,5,FALSE)),"",IF(VLOOKUP($AC470&amp;"-"&amp;$F470,Bonuses!$B$1:$G$1006,5,FALSE)="","",VLOOKUP($AC470&amp;"-"&amp;$F470,Bonuses!$B$1:$G$1006,6,FALSE)&amp;" yrs, "&amp;VLOOKUP($AC470&amp;"-"&amp;$F470,Bonuses!$B$1:$G$1006,5,FALSE)))</f>
        <v/>
      </c>
    </row>
    <row r="471" spans="1:32" s="21" customFormat="1" x14ac:dyDescent="0.25">
      <c r="A471" s="21" t="s">
        <v>2969</v>
      </c>
      <c r="B471" s="21">
        <f t="shared" si="35"/>
        <v>1</v>
      </c>
      <c r="C471" s="21" t="str">
        <f t="shared" si="36"/>
        <v>P</v>
      </c>
      <c r="D471" s="17">
        <f>IF($C471="B",VLOOKUP($A471,Bat!$A$4:$BF$2320,D$1,FALSE),VLOOKUP($A471,Pit!$A$4:$BA$1686,D$2,FALSE))</f>
        <v>16057</v>
      </c>
      <c r="E471" s="16" t="str">
        <f>IF($C471="B",VLOOKUP($A471,Bat!$A$4:$BF$2320,E$1,FALSE),VLOOKUP($A471,Pit!$A$4:$BA$1686,E$2,FALSE))</f>
        <v>RP</v>
      </c>
      <c r="F471" s="16" t="str">
        <f>IF($C471="B",VLOOKUP($A471,Bat!$A$4:$BF$2320,F$1,FALSE),VLOOKUP($A471,Pit!$A$4:$BA$1686,F$2,FALSE))</f>
        <v>Joe</v>
      </c>
      <c r="G471" s="16" t="str">
        <f>IF($C471="B",VLOOKUP($A471,Bat!$A$4:$BF$2320,G$1,FALSE),VLOOKUP($A471,Pit!$A$4:$BA$1686,G$2,FALSE))</f>
        <v>Richardson</v>
      </c>
      <c r="H471" s="16">
        <f>IF($C471="B",VLOOKUP($A471,Bat!$A$4:$BF$2320,H$1,FALSE),VLOOKUP($A471,Pit!$A$4:$BA$1686,H$2,FALSE))</f>
        <v>21</v>
      </c>
      <c r="I471" s="16" t="str">
        <f>IF($C471="B",VLOOKUP($A471,Bat!$A$4:$BF$2320,I$1,FALSE),VLOOKUP($A471,Pit!$A$4:$BA$1686,I$2,FALSE))</f>
        <v>L</v>
      </c>
      <c r="J471" s="16" t="str">
        <f>IF($C471="B",VLOOKUP($A471,Bat!$A$4:$BF$2320,J$1,FALSE),VLOOKUP($A471,Pit!$A$4:$BA$1686,J$2,FALSE))</f>
        <v>L</v>
      </c>
      <c r="K471" s="16" t="str">
        <f>IF($C471="B",VLOOKUP($A471,Bat!$A$4:$BF$2320,K$1,FALSE),VLOOKUP($A471,Pit!$A$4:$BA$1686,K$2,FALSE))</f>
        <v>High</v>
      </c>
      <c r="L471" s="17" t="str">
        <f>IF($C471="B",VLOOKUP($A471,Bat!$A$4:$BF$2320,L$1,FALSE),VLOOKUP($A471,Pit!$A$4:$BA$1686,L$2,FALSE))</f>
        <v>Normal</v>
      </c>
      <c r="M471" s="16">
        <f>IF($C471="B",VLOOKUP($A471,Bat!$A$4:$BF$2320,M$1,FALSE),VLOOKUP($A471,Pit!$A$4:$BA$1686,M$2,FALSE))</f>
        <v>4</v>
      </c>
      <c r="N471" s="16">
        <f>IF($C471="B",VLOOKUP($A471,Bat!$A$4:$BF$2320,N$1,FALSE),VLOOKUP($A471,Pit!$A$4:$BA$1686,N$2,FALSE))</f>
        <v>2</v>
      </c>
      <c r="O471" s="16">
        <f>IF($C471="B",VLOOKUP($A471,Bat!$A$4:$BF$2320,O$1,FALSE),VLOOKUP($A471,Pit!$A$4:$BA$1686,O$2,FALSE))</f>
        <v>3</v>
      </c>
      <c r="P471" s="16" t="str">
        <f>IF($C471="B",VLOOKUP($A471,Bat!$A$4:$BF$2320,P$1,FALSE),VLOOKUP($A471,Pit!$A$4:$BA$1686,P$2,FALSE))</f>
        <v>88-90 Mph</v>
      </c>
      <c r="Q471" s="17">
        <f>IF($C471="B",VLOOKUP($A471,Bat!$A$4:$BF$2320,Q$1,FALSE),VLOOKUP($A471,Pit!$A$4:$BA$1686,Q$2,FALSE))</f>
        <v>5</v>
      </c>
      <c r="R471" s="18">
        <f>IF($C471="B",VLOOKUP($A471,Bat!$A$4:$BF$2320,R$1,FALSE),VLOOKUP($A471,Pit!$A$4:$BA$1686,R$2,FALSE))</f>
        <v>15.143657212425815</v>
      </c>
      <c r="S471" s="19">
        <f>IF($C471="B",VLOOKUP($A471,Bat!$A$4:$BF$2320,S$1,FALSE),VLOOKUP($A471,Pit!$A$4:$BA$1686,S$2,FALSE))</f>
        <v>0.27281745356453685</v>
      </c>
      <c r="T471" s="20" t="str">
        <f>IF($C471="B",VLOOKUP($A471,Bat!$A$4:$BF$2320,T$1,FALSE),VLOOKUP($A471,Pit!$A$4:$BA$1686,T$2,FALSE))</f>
        <v>$220k</v>
      </c>
      <c r="U471" s="17" t="str">
        <f>VLOOKUP(IF($C471="B",VLOOKUP($A471,Bat!$A$4:$AU$2320,U$1,FALSE),VLOOKUP($A471,Pit!$A$4:$BE$1686,U$2,FALSE)),COND!$A$35:$B$41,2,FALSE)</f>
        <v>??</v>
      </c>
      <c r="V471" s="21">
        <f>IF($C471="B",VLOOKUP($A471,Bat!$A$4:$AT$2284,46,FALSE),VLOOKUP($A471,Pit!$A$4:$BD$1664,56,FALSE))</f>
        <v>137</v>
      </c>
      <c r="W471" s="16">
        <f t="shared" si="37"/>
        <v>999</v>
      </c>
      <c r="X471" s="16"/>
      <c r="Y471" s="22">
        <f t="shared" si="38"/>
        <v>568</v>
      </c>
      <c r="Z471" s="16" t="str">
        <f>IFERROR(VLOOKUP($D471,Results37!$F$3:$L$1396,Z$1,FALSE),"")</f>
        <v/>
      </c>
      <c r="AA471" s="47" t="str">
        <f>IF(ISERROR(VLOOKUP(D471,Results37!$F$3:$O$399,AA$1,FALSE)),"",IF(VLOOKUP(D471,Results37!$F$3:$O$399,AA$1+1,FALSE)=1,"S"&amp;VLOOKUP(D471,Results37!$F$3:$O$399,AA$1,FALSE),VLOOKUP(D471,Results37!$F$3:$O$399,AA$1,FALSE)))</f>
        <v/>
      </c>
      <c r="AB471" s="16" t="str">
        <f>IFERROR(VLOOKUP($D471,Results37!$F$3:$L$1396,AB$1,FALSE),"")</f>
        <v/>
      </c>
      <c r="AC471" s="16" t="str">
        <f>IFERROR(VLOOKUP($D471,Results37!$F$3:$L$1396,AC$1,FALSE),"")</f>
        <v/>
      </c>
      <c r="AD471" s="16" t="str">
        <f t="shared" si="39"/>
        <v/>
      </c>
      <c r="AE471" s="20" t="str">
        <f>IF(ISERROR(VLOOKUP($AC471&amp;"-"&amp;$F471&amp;" "&amp;G471,Bonuses!$B$1:$G$1006,4,FALSE)),"",INT(VLOOKUP($AC471&amp;"-"&amp;$F471&amp;" "&amp;$G471,Bonuses!$B$1:$G$1006,4,FALSE)))</f>
        <v/>
      </c>
      <c r="AF471" s="16" t="str">
        <f>IF(ISERROR(VLOOKUP($AC471&amp;"-"&amp;$F471,Bonuses!$B$1:$G$1006,5,FALSE)),"",IF(VLOOKUP($AC471&amp;"-"&amp;$F471,Bonuses!$B$1:$G$1006,5,FALSE)="","",VLOOKUP($AC471&amp;"-"&amp;$F471,Bonuses!$B$1:$G$1006,6,FALSE)&amp;" yrs, "&amp;VLOOKUP($AC471&amp;"-"&amp;$F471,Bonuses!$B$1:$G$1006,5,FALSE)))</f>
        <v/>
      </c>
    </row>
    <row r="472" spans="1:32" s="21" customFormat="1" x14ac:dyDescent="0.25">
      <c r="A472" s="21" t="s">
        <v>1820</v>
      </c>
      <c r="B472" s="21">
        <f t="shared" si="35"/>
        <v>1</v>
      </c>
      <c r="C472" s="21" t="str">
        <f t="shared" si="36"/>
        <v>B</v>
      </c>
      <c r="D472" s="17">
        <f>IF($C472="B",VLOOKUP($A472,Bat!$A$4:$BF$2320,D$1,FALSE),VLOOKUP($A472,Pit!$A$4:$BA$1686,D$2,FALSE))</f>
        <v>14588</v>
      </c>
      <c r="E472" s="16" t="str">
        <f>IF($C472="B",VLOOKUP($A472,Bat!$A$4:$BF$2320,E$1,FALSE),VLOOKUP($A472,Pit!$A$4:$BA$1686,E$2,FALSE))</f>
        <v>C</v>
      </c>
      <c r="F472" s="16" t="str">
        <f>IF($C472="B",VLOOKUP($A472,Bat!$A$4:$BF$2320,F$1,FALSE),VLOOKUP($A472,Pit!$A$4:$BA$1686,F$2,FALSE))</f>
        <v>Doug</v>
      </c>
      <c r="G472" s="16" t="str">
        <f>IF($C472="B",VLOOKUP($A472,Bat!$A$4:$BF$2320,G$1,FALSE),VLOOKUP($A472,Pit!$A$4:$BA$1686,G$2,FALSE))</f>
        <v>Young</v>
      </c>
      <c r="H472" s="16">
        <f>IF($C472="B",VLOOKUP($A472,Bat!$A$4:$BF$2320,H$1,FALSE),VLOOKUP($A472,Pit!$A$4:$BA$1686,H$2,FALSE))</f>
        <v>21</v>
      </c>
      <c r="I472" s="16" t="str">
        <f>IF($C472="B",VLOOKUP($A472,Bat!$A$4:$BF$2320,I$1,FALSE),VLOOKUP($A472,Pit!$A$4:$BA$1686,I$2,FALSE))</f>
        <v>R</v>
      </c>
      <c r="J472" s="16" t="str">
        <f>IF($C472="B",VLOOKUP($A472,Bat!$A$4:$BF$2320,J$1,FALSE),VLOOKUP($A472,Pit!$A$4:$BA$1686,J$2,FALSE))</f>
        <v>R</v>
      </c>
      <c r="K472" s="16" t="str">
        <f>IF($C472="B",VLOOKUP($A472,Bat!$A$4:$BF$2320,K$1,FALSE),VLOOKUP($A472,Pit!$A$4:$BA$1686,K$2,FALSE))</f>
        <v>Low</v>
      </c>
      <c r="L472" s="17" t="str">
        <f>IF($C472="B",VLOOKUP($A472,Bat!$A$4:$BF$2320,L$1,FALSE),VLOOKUP($A472,Pit!$A$4:$BA$1686,L$2,FALSE))</f>
        <v>Normal</v>
      </c>
      <c r="M472" s="16">
        <f>IF($C472="B",VLOOKUP($A472,Bat!$A$4:$BF$2320,M$1,FALSE),VLOOKUP($A472,Pit!$A$4:$BA$1686,M$2,FALSE))</f>
        <v>6</v>
      </c>
      <c r="N472" s="16">
        <f>IF($C472="B",VLOOKUP($A472,Bat!$A$4:$BF$2320,N$1,FALSE),VLOOKUP($A472,Pit!$A$4:$BA$1686,N$2,FALSE))</f>
        <v>4</v>
      </c>
      <c r="O472" s="16">
        <f>IF($C472="B",VLOOKUP($A472,Bat!$A$4:$BF$2320,O$1,FALSE),VLOOKUP($A472,Pit!$A$4:$BA$1686,O$2,FALSE))</f>
        <v>3</v>
      </c>
      <c r="P472" s="16">
        <f>IF($C472="B",VLOOKUP($A472,Bat!$A$4:$BF$2320,P$1,FALSE),VLOOKUP($A472,Pit!$A$4:$BA$1686,P$2,FALSE))</f>
        <v>6</v>
      </c>
      <c r="Q472" s="17">
        <f>IF($C472="B",VLOOKUP($A472,Bat!$A$4:$BF$2320,Q$1,FALSE),VLOOKUP($A472,Pit!$A$4:$BA$1686,Q$2,FALSE))</f>
        <v>3</v>
      </c>
      <c r="R472" s="18">
        <f>IF($C472="B",VLOOKUP($A472,Bat!$A$4:$BF$2320,R$1,FALSE),VLOOKUP($A472,Pit!$A$4:$BA$1686,R$2,FALSE))</f>
        <v>14.307259166867111</v>
      </c>
      <c r="S472" s="19">
        <f>IF($C472="B",VLOOKUP($A472,Bat!$A$4:$BF$2320,S$1,FALSE),VLOOKUP($A472,Pit!$A$4:$BA$1686,S$2,FALSE))</f>
        <v>2.4545357349576915</v>
      </c>
      <c r="T472" s="20" t="str">
        <f>IF($C472="B",VLOOKUP($A472,Bat!$A$4:$BF$2320,T$1,FALSE),VLOOKUP($A472,Pit!$A$4:$BA$1686,T$2,FALSE))</f>
        <v>$1.7m</v>
      </c>
      <c r="U472" s="17" t="str">
        <f>VLOOKUP(IF($C472="B",VLOOKUP($A472,Bat!$A$4:$AU$2320,U$1,FALSE),VLOOKUP($A472,Pit!$A$4:$BE$1686,U$2,FALSE)),COND!$A$35:$B$41,2,FALSE)</f>
        <v>??</v>
      </c>
      <c r="V472" s="21">
        <f>IF($C472="B",VLOOKUP($A472,Bat!$A$4:$AT$2284,46,FALSE),VLOOKUP($A472,Pit!$A$4:$BD$1664,56,FALSE))</f>
        <v>138</v>
      </c>
      <c r="W472" s="16">
        <f t="shared" si="37"/>
        <v>999</v>
      </c>
      <c r="X472" s="16"/>
      <c r="Y472" s="22">
        <f t="shared" si="38"/>
        <v>50</v>
      </c>
      <c r="Z472" s="16" t="str">
        <f>IFERROR(VLOOKUP($D472,Results37!$F$3:$L$1396,Z$1,FALSE),"")</f>
        <v/>
      </c>
      <c r="AA472" s="47" t="str">
        <f>IF(ISERROR(VLOOKUP(D472,Results37!$F$3:$O$399,AA$1,FALSE)),"",IF(VLOOKUP(D472,Results37!$F$3:$O$399,AA$1+1,FALSE)=1,"S"&amp;VLOOKUP(D472,Results37!$F$3:$O$399,AA$1,FALSE),VLOOKUP(D472,Results37!$F$3:$O$399,AA$1,FALSE)))</f>
        <v/>
      </c>
      <c r="AB472" s="16" t="str">
        <f>IFERROR(VLOOKUP($D472,Results37!$F$3:$L$1396,AB$1,FALSE),"")</f>
        <v/>
      </c>
      <c r="AC472" s="16" t="str">
        <f>IFERROR(VLOOKUP($D472,Results37!$F$3:$L$1396,AC$1,FALSE),"")</f>
        <v/>
      </c>
      <c r="AD472" s="16" t="str">
        <f t="shared" si="39"/>
        <v/>
      </c>
      <c r="AE472" s="20" t="str">
        <f>IF(ISERROR(VLOOKUP($AC472&amp;"-"&amp;$F472&amp;" "&amp;G472,Bonuses!$B$1:$G$1006,4,FALSE)),"",INT(VLOOKUP($AC472&amp;"-"&amp;$F472&amp;" "&amp;$G472,Bonuses!$B$1:$G$1006,4,FALSE)))</f>
        <v/>
      </c>
      <c r="AF472" s="16" t="str">
        <f>IF(ISERROR(VLOOKUP($AC472&amp;"-"&amp;$F472,Bonuses!$B$1:$G$1006,5,FALSE)),"",IF(VLOOKUP($AC472&amp;"-"&amp;$F472,Bonuses!$B$1:$G$1006,5,FALSE)="","",VLOOKUP($AC472&amp;"-"&amp;$F472,Bonuses!$B$1:$G$1006,6,FALSE)&amp;" yrs, "&amp;VLOOKUP($AC472&amp;"-"&amp;$F472,Bonuses!$B$1:$G$1006,5,FALSE)))</f>
        <v/>
      </c>
    </row>
    <row r="473" spans="1:32" s="21" customFormat="1" x14ac:dyDescent="0.25">
      <c r="A473" s="21" t="s">
        <v>2535</v>
      </c>
      <c r="B473" s="21">
        <f t="shared" si="35"/>
        <v>1</v>
      </c>
      <c r="C473" s="21" t="str">
        <f t="shared" si="36"/>
        <v>P</v>
      </c>
      <c r="D473" s="17">
        <f>IF($C473="B",VLOOKUP($A473,Bat!$A$4:$BF$2320,D$1,FALSE),VLOOKUP($A473,Pit!$A$4:$BA$1686,D$2,FALSE))</f>
        <v>2420</v>
      </c>
      <c r="E473" s="16" t="str">
        <f>IF($C473="B",VLOOKUP($A473,Bat!$A$4:$BF$2320,E$1,FALSE),VLOOKUP($A473,Pit!$A$4:$BA$1686,E$2,FALSE))</f>
        <v>SP</v>
      </c>
      <c r="F473" s="16" t="str">
        <f>IF($C473="B",VLOOKUP($A473,Bat!$A$4:$BF$2320,F$1,FALSE),VLOOKUP($A473,Pit!$A$4:$BA$1686,F$2,FALSE))</f>
        <v>Charlie</v>
      </c>
      <c r="G473" s="16" t="str">
        <f>IF($C473="B",VLOOKUP($A473,Bat!$A$4:$BF$2320,G$1,FALSE),VLOOKUP($A473,Pit!$A$4:$BA$1686,G$2,FALSE))</f>
        <v>Taylor</v>
      </c>
      <c r="H473" s="16">
        <f>IF($C473="B",VLOOKUP($A473,Bat!$A$4:$BF$2320,H$1,FALSE),VLOOKUP($A473,Pit!$A$4:$BA$1686,H$2,FALSE))</f>
        <v>18</v>
      </c>
      <c r="I473" s="16" t="str">
        <f>IF($C473="B",VLOOKUP($A473,Bat!$A$4:$BF$2320,I$1,FALSE),VLOOKUP($A473,Pit!$A$4:$BA$1686,I$2,FALSE))</f>
        <v>R</v>
      </c>
      <c r="J473" s="16" t="str">
        <f>IF($C473="B",VLOOKUP($A473,Bat!$A$4:$BF$2320,J$1,FALSE),VLOOKUP($A473,Pit!$A$4:$BA$1686,J$2,FALSE))</f>
        <v>R</v>
      </c>
      <c r="K473" s="16" t="str">
        <f>IF($C473="B",VLOOKUP($A473,Bat!$A$4:$BF$2320,K$1,FALSE),VLOOKUP($A473,Pit!$A$4:$BA$1686,K$2,FALSE))</f>
        <v>High</v>
      </c>
      <c r="L473" s="17" t="str">
        <f>IF($C473="B",VLOOKUP($A473,Bat!$A$4:$BF$2320,L$1,FALSE),VLOOKUP($A473,Pit!$A$4:$BA$1686,L$2,FALSE))</f>
        <v>Normal</v>
      </c>
      <c r="M473" s="16">
        <f>IF($C473="B",VLOOKUP($A473,Bat!$A$4:$BF$2320,M$1,FALSE),VLOOKUP($A473,Pit!$A$4:$BA$1686,M$2,FALSE))</f>
        <v>5</v>
      </c>
      <c r="N473" s="16">
        <f>IF($C473="B",VLOOKUP($A473,Bat!$A$4:$BF$2320,N$1,FALSE),VLOOKUP($A473,Pit!$A$4:$BA$1686,N$2,FALSE))</f>
        <v>1</v>
      </c>
      <c r="O473" s="16">
        <f>IF($C473="B",VLOOKUP($A473,Bat!$A$4:$BF$2320,O$1,FALSE),VLOOKUP($A473,Pit!$A$4:$BA$1686,O$2,FALSE))</f>
        <v>4</v>
      </c>
      <c r="P473" s="16" t="str">
        <f>IF($C473="B",VLOOKUP($A473,Bat!$A$4:$BF$2320,P$1,FALSE),VLOOKUP($A473,Pit!$A$4:$BA$1686,P$2,FALSE))</f>
        <v>89-91 Mph</v>
      </c>
      <c r="Q473" s="17">
        <f>IF($C473="B",VLOOKUP($A473,Bat!$A$4:$BF$2320,Q$1,FALSE),VLOOKUP($A473,Pit!$A$4:$BA$1686,Q$2,FALSE))</f>
        <v>7</v>
      </c>
      <c r="R473" s="18">
        <f>IF($C473="B",VLOOKUP($A473,Bat!$A$4:$BF$2320,R$1,FALSE),VLOOKUP($A473,Pit!$A$4:$BA$1686,R$2,FALSE))</f>
        <v>20.004453331776457</v>
      </c>
      <c r="S473" s="19">
        <f>IF($C473="B",VLOOKUP($A473,Bat!$A$4:$BF$2320,S$1,FALSE),VLOOKUP($A473,Pit!$A$4:$BA$1686,S$2,FALSE))</f>
        <v>0.69983861218040444</v>
      </c>
      <c r="T473" s="20" t="str">
        <f>IF($C473="B",VLOOKUP($A473,Bat!$A$4:$BF$2320,T$1,FALSE),VLOOKUP($A473,Pit!$A$4:$BA$1686,T$2,FALSE))</f>
        <v>$1.4m</v>
      </c>
      <c r="U473" s="17" t="str">
        <f>VLOOKUP(IF($C473="B",VLOOKUP($A473,Bat!$A$4:$AU$2320,U$1,FALSE),VLOOKUP($A473,Pit!$A$4:$BE$1686,U$2,FALSE)),COND!$A$35:$B$41,2,FALSE)</f>
        <v>??</v>
      </c>
      <c r="V473" s="21">
        <f>IF($C473="B",VLOOKUP($A473,Bat!$A$4:$AT$2284,46,FALSE),VLOOKUP($A473,Pit!$A$4:$BD$1664,56,FALSE))</f>
        <v>139</v>
      </c>
      <c r="W473" s="16">
        <f t="shared" si="37"/>
        <v>999</v>
      </c>
      <c r="X473" s="16"/>
      <c r="Y473" s="22">
        <f t="shared" si="38"/>
        <v>379</v>
      </c>
      <c r="Z473" s="16" t="str">
        <f>IFERROR(VLOOKUP($D473,Results37!$F$3:$L$1396,Z$1,FALSE),"")</f>
        <v/>
      </c>
      <c r="AA473" s="47" t="str">
        <f>IF(ISERROR(VLOOKUP(D473,Results37!$F$3:$O$399,AA$1,FALSE)),"",IF(VLOOKUP(D473,Results37!$F$3:$O$399,AA$1+1,FALSE)=1,"S"&amp;VLOOKUP(D473,Results37!$F$3:$O$399,AA$1,FALSE),VLOOKUP(D473,Results37!$F$3:$O$399,AA$1,FALSE)))</f>
        <v/>
      </c>
      <c r="AB473" s="16" t="str">
        <f>IFERROR(VLOOKUP($D473,Results37!$F$3:$L$1396,AB$1,FALSE),"")</f>
        <v/>
      </c>
      <c r="AC473" s="16" t="str">
        <f>IFERROR(VLOOKUP($D473,Results37!$F$3:$L$1396,AC$1,FALSE),"")</f>
        <v/>
      </c>
      <c r="AD473" s="16" t="str">
        <f t="shared" si="39"/>
        <v/>
      </c>
      <c r="AE473" s="20" t="str">
        <f>IF(ISERROR(VLOOKUP($AC473&amp;"-"&amp;$F473&amp;" "&amp;G473,Bonuses!$B$1:$G$1006,4,FALSE)),"",INT(VLOOKUP($AC473&amp;"-"&amp;$F473&amp;" "&amp;$G473,Bonuses!$B$1:$G$1006,4,FALSE)))</f>
        <v/>
      </c>
      <c r="AF473" s="16" t="str">
        <f>IF(ISERROR(VLOOKUP($AC473&amp;"-"&amp;$F473,Bonuses!$B$1:$G$1006,5,FALSE)),"",IF(VLOOKUP($AC473&amp;"-"&amp;$F473,Bonuses!$B$1:$G$1006,5,FALSE)="","",VLOOKUP($AC473&amp;"-"&amp;$F473,Bonuses!$B$1:$G$1006,6,FALSE)&amp;" yrs, "&amp;VLOOKUP($AC473&amp;"-"&amp;$F473,Bonuses!$B$1:$G$1006,5,FALSE)))</f>
        <v/>
      </c>
    </row>
    <row r="474" spans="1:32" s="21" customFormat="1" x14ac:dyDescent="0.25">
      <c r="A474" s="21" t="s">
        <v>2651</v>
      </c>
      <c r="B474" s="21">
        <f t="shared" si="35"/>
        <v>1</v>
      </c>
      <c r="C474" s="21" t="str">
        <f t="shared" si="36"/>
        <v>P</v>
      </c>
      <c r="D474" s="17">
        <f>IF($C474="B",VLOOKUP($A474,Bat!$A$4:$BF$2320,D$1,FALSE),VLOOKUP($A474,Pit!$A$4:$BA$1686,D$2,FALSE))</f>
        <v>10552</v>
      </c>
      <c r="E474" s="16" t="str">
        <f>IF($C474="B",VLOOKUP($A474,Bat!$A$4:$BF$2320,E$1,FALSE),VLOOKUP($A474,Pit!$A$4:$BA$1686,E$2,FALSE))</f>
        <v>RP</v>
      </c>
      <c r="F474" s="16" t="str">
        <f>IF($C474="B",VLOOKUP($A474,Bat!$A$4:$BF$2320,F$1,FALSE),VLOOKUP($A474,Pit!$A$4:$BA$1686,F$2,FALSE))</f>
        <v>Gary</v>
      </c>
      <c r="G474" s="16" t="str">
        <f>IF($C474="B",VLOOKUP($A474,Bat!$A$4:$BF$2320,G$1,FALSE),VLOOKUP($A474,Pit!$A$4:$BA$1686,G$2,FALSE))</f>
        <v>Lumpkins</v>
      </c>
      <c r="H474" s="16">
        <f>IF($C474="B",VLOOKUP($A474,Bat!$A$4:$BF$2320,H$1,FALSE),VLOOKUP($A474,Pit!$A$4:$BA$1686,H$2,FALSE))</f>
        <v>21</v>
      </c>
      <c r="I474" s="16" t="str">
        <f>IF($C474="B",VLOOKUP($A474,Bat!$A$4:$BF$2320,I$1,FALSE),VLOOKUP($A474,Pit!$A$4:$BA$1686,I$2,FALSE))</f>
        <v>R</v>
      </c>
      <c r="J474" s="16" t="str">
        <f>IF($C474="B",VLOOKUP($A474,Bat!$A$4:$BF$2320,J$1,FALSE),VLOOKUP($A474,Pit!$A$4:$BA$1686,J$2,FALSE))</f>
        <v>R</v>
      </c>
      <c r="K474" s="16" t="str">
        <f>IF($C474="B",VLOOKUP($A474,Bat!$A$4:$BF$2320,K$1,FALSE),VLOOKUP($A474,Pit!$A$4:$BA$1686,K$2,FALSE))</f>
        <v>High</v>
      </c>
      <c r="L474" s="17" t="str">
        <f>IF($C474="B",VLOOKUP($A474,Bat!$A$4:$BF$2320,L$1,FALSE),VLOOKUP($A474,Pit!$A$4:$BA$1686,L$2,FALSE))</f>
        <v>Normal</v>
      </c>
      <c r="M474" s="16">
        <f>IF($C474="B",VLOOKUP($A474,Bat!$A$4:$BF$2320,M$1,FALSE),VLOOKUP($A474,Pit!$A$4:$BA$1686,M$2,FALSE))</f>
        <v>5</v>
      </c>
      <c r="N474" s="16">
        <f>IF($C474="B",VLOOKUP($A474,Bat!$A$4:$BF$2320,N$1,FALSE),VLOOKUP($A474,Pit!$A$4:$BA$1686,N$2,FALSE))</f>
        <v>1</v>
      </c>
      <c r="O474" s="16">
        <f>IF($C474="B",VLOOKUP($A474,Bat!$A$4:$BF$2320,O$1,FALSE),VLOOKUP($A474,Pit!$A$4:$BA$1686,O$2,FALSE))</f>
        <v>2</v>
      </c>
      <c r="P474" s="16" t="str">
        <f>IF($C474="B",VLOOKUP($A474,Bat!$A$4:$BF$2320,P$1,FALSE),VLOOKUP($A474,Pit!$A$4:$BA$1686,P$2,FALSE))</f>
        <v>86-88 Mph</v>
      </c>
      <c r="Q474" s="17">
        <f>IF($C474="B",VLOOKUP($A474,Bat!$A$4:$BF$2320,Q$1,FALSE),VLOOKUP($A474,Pit!$A$4:$BA$1686,Q$2,FALSE))</f>
        <v>6</v>
      </c>
      <c r="R474" s="18">
        <f>IF($C474="B",VLOOKUP($A474,Bat!$A$4:$BF$2320,R$1,FALSE),VLOOKUP($A474,Pit!$A$4:$BA$1686,R$2,FALSE))</f>
        <v>10.963374811983805</v>
      </c>
      <c r="S474" s="19">
        <f>IF($C474="B",VLOOKUP($A474,Bat!$A$4:$BF$2320,S$1,FALSE),VLOOKUP($A474,Pit!$A$4:$BA$1686,S$2,FALSE))</f>
        <v>-9.442054411077741E-2</v>
      </c>
      <c r="T474" s="20" t="str">
        <f>IF($C474="B",VLOOKUP($A474,Bat!$A$4:$BF$2320,T$1,FALSE),VLOOKUP($A474,Pit!$A$4:$BA$1686,T$2,FALSE))</f>
        <v>$200k</v>
      </c>
      <c r="U474" s="17" t="str">
        <f>VLOOKUP(IF($C474="B",VLOOKUP($A474,Bat!$A$4:$AU$2320,U$1,FALSE),VLOOKUP($A474,Pit!$A$4:$BE$1686,U$2,FALSE)),COND!$A$35:$B$41,2,FALSE)</f>
        <v>??</v>
      </c>
      <c r="V474" s="21">
        <f>IF($C474="B",VLOOKUP($A474,Bat!$A$4:$AT$2284,46,FALSE),VLOOKUP($A474,Pit!$A$4:$BD$1664,56,FALSE))</f>
        <v>141</v>
      </c>
      <c r="W474" s="16">
        <f t="shared" si="37"/>
        <v>999</v>
      </c>
      <c r="X474" s="16"/>
      <c r="Y474" s="22">
        <f t="shared" si="38"/>
        <v>775</v>
      </c>
      <c r="Z474" s="16" t="str">
        <f>IFERROR(VLOOKUP($D474,Results37!$F$3:$L$1396,Z$1,FALSE),"")</f>
        <v/>
      </c>
      <c r="AA474" s="47" t="str">
        <f>IF(ISERROR(VLOOKUP(D474,Results37!$F$3:$O$399,AA$1,FALSE)),"",IF(VLOOKUP(D474,Results37!$F$3:$O$399,AA$1+1,FALSE)=1,"S"&amp;VLOOKUP(D474,Results37!$F$3:$O$399,AA$1,FALSE),VLOOKUP(D474,Results37!$F$3:$O$399,AA$1,FALSE)))</f>
        <v/>
      </c>
      <c r="AB474" s="16" t="str">
        <f>IFERROR(VLOOKUP($D474,Results37!$F$3:$L$1396,AB$1,FALSE),"")</f>
        <v/>
      </c>
      <c r="AC474" s="16" t="str">
        <f>IFERROR(VLOOKUP($D474,Results37!$F$3:$L$1396,AC$1,FALSE),"")</f>
        <v/>
      </c>
      <c r="AD474" s="16" t="str">
        <f t="shared" si="39"/>
        <v/>
      </c>
      <c r="AE474" s="20" t="str">
        <f>IF(ISERROR(VLOOKUP($AC474&amp;"-"&amp;$F474&amp;" "&amp;G474,Bonuses!$B$1:$G$1006,4,FALSE)),"",INT(VLOOKUP($AC474&amp;"-"&amp;$F474&amp;" "&amp;$G474,Bonuses!$B$1:$G$1006,4,FALSE)))</f>
        <v/>
      </c>
      <c r="AF474" s="16" t="str">
        <f>IF(ISERROR(VLOOKUP($AC474&amp;"-"&amp;$F474,Bonuses!$B$1:$G$1006,5,FALSE)),"",IF(VLOOKUP($AC474&amp;"-"&amp;$F474,Bonuses!$B$1:$G$1006,5,FALSE)="","",VLOOKUP($AC474&amp;"-"&amp;$F474,Bonuses!$B$1:$G$1006,6,FALSE)&amp;" yrs, "&amp;VLOOKUP($AC474&amp;"-"&amp;$F474,Bonuses!$B$1:$G$1006,5,FALSE)))</f>
        <v/>
      </c>
    </row>
    <row r="475" spans="1:32" s="21" customFormat="1" x14ac:dyDescent="0.25">
      <c r="A475" s="21" t="s">
        <v>2990</v>
      </c>
      <c r="B475" s="21">
        <f t="shared" si="35"/>
        <v>1</v>
      </c>
      <c r="C475" s="21" t="str">
        <f t="shared" si="36"/>
        <v>P</v>
      </c>
      <c r="D475" s="17">
        <f>IF($C475="B",VLOOKUP($A475,Bat!$A$4:$BF$2320,D$1,FALSE),VLOOKUP($A475,Pit!$A$4:$BA$1686,D$2,FALSE))</f>
        <v>14619</v>
      </c>
      <c r="E475" s="16" t="str">
        <f>IF($C475="B",VLOOKUP($A475,Bat!$A$4:$BF$2320,E$1,FALSE),VLOOKUP($A475,Pit!$A$4:$BA$1686,E$2,FALSE))</f>
        <v>RP</v>
      </c>
      <c r="F475" s="16" t="str">
        <f>IF($C475="B",VLOOKUP($A475,Bat!$A$4:$BF$2320,F$1,FALSE),VLOOKUP($A475,Pit!$A$4:$BA$1686,F$2,FALSE))</f>
        <v>Phil</v>
      </c>
      <c r="G475" s="16" t="str">
        <f>IF($C475="B",VLOOKUP($A475,Bat!$A$4:$BF$2320,G$1,FALSE),VLOOKUP($A475,Pit!$A$4:$BA$1686,G$2,FALSE))</f>
        <v>Kemp</v>
      </c>
      <c r="H475" s="16">
        <f>IF($C475="B",VLOOKUP($A475,Bat!$A$4:$BF$2320,H$1,FALSE),VLOOKUP($A475,Pit!$A$4:$BA$1686,H$2,FALSE))</f>
        <v>21</v>
      </c>
      <c r="I475" s="16" t="str">
        <f>IF($C475="B",VLOOKUP($A475,Bat!$A$4:$BF$2320,I$1,FALSE),VLOOKUP($A475,Pit!$A$4:$BA$1686,I$2,FALSE))</f>
        <v>R</v>
      </c>
      <c r="J475" s="16" t="str">
        <f>IF($C475="B",VLOOKUP($A475,Bat!$A$4:$BF$2320,J$1,FALSE),VLOOKUP($A475,Pit!$A$4:$BA$1686,J$2,FALSE))</f>
        <v>R</v>
      </c>
      <c r="K475" s="16" t="str">
        <f>IF($C475="B",VLOOKUP($A475,Bat!$A$4:$BF$2320,K$1,FALSE),VLOOKUP($A475,Pit!$A$4:$BA$1686,K$2,FALSE))</f>
        <v>High</v>
      </c>
      <c r="L475" s="17" t="str">
        <f>IF($C475="B",VLOOKUP($A475,Bat!$A$4:$BF$2320,L$1,FALSE),VLOOKUP($A475,Pit!$A$4:$BA$1686,L$2,FALSE))</f>
        <v>Normal</v>
      </c>
      <c r="M475" s="16">
        <f>IF($C475="B",VLOOKUP($A475,Bat!$A$4:$BF$2320,M$1,FALSE),VLOOKUP($A475,Pit!$A$4:$BA$1686,M$2,FALSE))</f>
        <v>4</v>
      </c>
      <c r="N475" s="16">
        <f>IF($C475="B",VLOOKUP($A475,Bat!$A$4:$BF$2320,N$1,FALSE),VLOOKUP($A475,Pit!$A$4:$BA$1686,N$2,FALSE))</f>
        <v>2</v>
      </c>
      <c r="O475" s="16">
        <f>IF($C475="B",VLOOKUP($A475,Bat!$A$4:$BF$2320,O$1,FALSE),VLOOKUP($A475,Pit!$A$4:$BA$1686,O$2,FALSE))</f>
        <v>2</v>
      </c>
      <c r="P475" s="16" t="str">
        <f>IF($C475="B",VLOOKUP($A475,Bat!$A$4:$BF$2320,P$1,FALSE),VLOOKUP($A475,Pit!$A$4:$BA$1686,P$2,FALSE))</f>
        <v>92-94 Mph</v>
      </c>
      <c r="Q475" s="17">
        <f>IF($C475="B",VLOOKUP($A475,Bat!$A$4:$BF$2320,Q$1,FALSE),VLOOKUP($A475,Pit!$A$4:$BA$1686,Q$2,FALSE))</f>
        <v>7</v>
      </c>
      <c r="R475" s="18">
        <f>IF($C475="B",VLOOKUP($A475,Bat!$A$4:$BF$2320,R$1,FALSE),VLOOKUP($A475,Pit!$A$4:$BA$1686,R$2,FALSE))</f>
        <v>9.2794631362175259</v>
      </c>
      <c r="S475" s="19">
        <f>IF($C475="B",VLOOKUP($A475,Bat!$A$4:$BF$2320,S$1,FALSE),VLOOKUP($A475,Pit!$A$4:$BA$1686,S$2,FALSE))</f>
        <v>-0.24235226087831058</v>
      </c>
      <c r="T475" s="20" t="str">
        <f>IF($C475="B",VLOOKUP($A475,Bat!$A$4:$BF$2320,T$1,FALSE),VLOOKUP($A475,Pit!$A$4:$BA$1686,T$2,FALSE))</f>
        <v>$180k</v>
      </c>
      <c r="U475" s="17" t="str">
        <f>VLOOKUP(IF($C475="B",VLOOKUP($A475,Bat!$A$4:$AU$2320,U$1,FALSE),VLOOKUP($A475,Pit!$A$4:$BE$1686,U$2,FALSE)),COND!$A$35:$B$41,2,FALSE)</f>
        <v>??</v>
      </c>
      <c r="V475" s="21">
        <f>IF($C475="B",VLOOKUP($A475,Bat!$A$4:$AT$2284,46,FALSE),VLOOKUP($A475,Pit!$A$4:$BD$1664,56,FALSE))</f>
        <v>142</v>
      </c>
      <c r="W475" s="16">
        <f t="shared" si="37"/>
        <v>999</v>
      </c>
      <c r="X475" s="16"/>
      <c r="Y475" s="22">
        <f t="shared" si="38"/>
        <v>867</v>
      </c>
      <c r="Z475" s="16" t="str">
        <f>IFERROR(VLOOKUP($D475,Results37!$F$3:$L$1396,Z$1,FALSE),"")</f>
        <v/>
      </c>
      <c r="AA475" s="47" t="str">
        <f>IF(ISERROR(VLOOKUP(D475,Results37!$F$3:$O$399,AA$1,FALSE)),"",IF(VLOOKUP(D475,Results37!$F$3:$O$399,AA$1+1,FALSE)=1,"S"&amp;VLOOKUP(D475,Results37!$F$3:$O$399,AA$1,FALSE),VLOOKUP(D475,Results37!$F$3:$O$399,AA$1,FALSE)))</f>
        <v/>
      </c>
      <c r="AB475" s="16" t="str">
        <f>IFERROR(VLOOKUP($D475,Results37!$F$3:$L$1396,AB$1,FALSE),"")</f>
        <v/>
      </c>
      <c r="AC475" s="16" t="str">
        <f>IFERROR(VLOOKUP($D475,Results37!$F$3:$L$1396,AC$1,FALSE),"")</f>
        <v/>
      </c>
      <c r="AD475" s="16" t="str">
        <f t="shared" si="39"/>
        <v/>
      </c>
      <c r="AE475" s="20" t="str">
        <f>IF(ISERROR(VLOOKUP($AC475&amp;"-"&amp;$F475&amp;" "&amp;G475,Bonuses!$B$1:$G$1006,4,FALSE)),"",INT(VLOOKUP($AC475&amp;"-"&amp;$F475&amp;" "&amp;$G475,Bonuses!$B$1:$G$1006,4,FALSE)))</f>
        <v/>
      </c>
      <c r="AF475" s="16" t="str">
        <f>IF(ISERROR(VLOOKUP($AC475&amp;"-"&amp;$F475,Bonuses!$B$1:$G$1006,5,FALSE)),"",IF(VLOOKUP($AC475&amp;"-"&amp;$F475,Bonuses!$B$1:$G$1006,5,FALSE)="","",VLOOKUP($AC475&amp;"-"&amp;$F475,Bonuses!$B$1:$G$1006,6,FALSE)&amp;" yrs, "&amp;VLOOKUP($AC475&amp;"-"&amp;$F475,Bonuses!$B$1:$G$1006,5,FALSE)))</f>
        <v/>
      </c>
    </row>
    <row r="476" spans="1:32" s="21" customFormat="1" x14ac:dyDescent="0.25">
      <c r="A476" s="21" t="s">
        <v>1847</v>
      </c>
      <c r="B476" s="21">
        <f t="shared" si="35"/>
        <v>1</v>
      </c>
      <c r="C476" s="21" t="str">
        <f t="shared" si="36"/>
        <v>B</v>
      </c>
      <c r="D476" s="17">
        <f>IF($C476="B",VLOOKUP($A476,Bat!$A$4:$BF$2320,D$1,FALSE),VLOOKUP($A476,Pit!$A$4:$BA$1686,D$2,FALSE))</f>
        <v>14621</v>
      </c>
      <c r="E476" s="16" t="str">
        <f>IF($C476="B",VLOOKUP($A476,Bat!$A$4:$BF$2320,E$1,FALSE),VLOOKUP($A476,Pit!$A$4:$BA$1686,E$2,FALSE))</f>
        <v>2B</v>
      </c>
      <c r="F476" s="16" t="str">
        <f>IF($C476="B",VLOOKUP($A476,Bat!$A$4:$BF$2320,F$1,FALSE),VLOOKUP($A476,Pit!$A$4:$BA$1686,F$2,FALSE))</f>
        <v>Kiichi</v>
      </c>
      <c r="G476" s="16" t="str">
        <f>IF($C476="B",VLOOKUP($A476,Bat!$A$4:$BF$2320,G$1,FALSE),VLOOKUP($A476,Pit!$A$4:$BA$1686,G$2,FALSE))</f>
        <v>Hosokaya</v>
      </c>
      <c r="H476" s="16">
        <f>IF($C476="B",VLOOKUP($A476,Bat!$A$4:$BF$2320,H$1,FALSE),VLOOKUP($A476,Pit!$A$4:$BA$1686,H$2,FALSE))</f>
        <v>21</v>
      </c>
      <c r="I476" s="16" t="str">
        <f>IF($C476="B",VLOOKUP($A476,Bat!$A$4:$BF$2320,I$1,FALSE),VLOOKUP($A476,Pit!$A$4:$BA$1686,I$2,FALSE))</f>
        <v>R</v>
      </c>
      <c r="J476" s="16" t="str">
        <f>IF($C476="B",VLOOKUP($A476,Bat!$A$4:$BF$2320,J$1,FALSE),VLOOKUP($A476,Pit!$A$4:$BA$1686,J$2,FALSE))</f>
        <v>R</v>
      </c>
      <c r="K476" s="16" t="str">
        <f>IF($C476="B",VLOOKUP($A476,Bat!$A$4:$BF$2320,K$1,FALSE),VLOOKUP($A476,Pit!$A$4:$BA$1686,K$2,FALSE))</f>
        <v>Low</v>
      </c>
      <c r="L476" s="17" t="str">
        <f>IF($C476="B",VLOOKUP($A476,Bat!$A$4:$BF$2320,L$1,FALSE),VLOOKUP($A476,Pit!$A$4:$BA$1686,L$2,FALSE))</f>
        <v>Normal</v>
      </c>
      <c r="M476" s="16">
        <f>IF($C476="B",VLOOKUP($A476,Bat!$A$4:$BF$2320,M$1,FALSE),VLOOKUP($A476,Pit!$A$4:$BA$1686,M$2,FALSE))</f>
        <v>5</v>
      </c>
      <c r="N476" s="16">
        <f>IF($C476="B",VLOOKUP($A476,Bat!$A$4:$BF$2320,N$1,FALSE),VLOOKUP($A476,Pit!$A$4:$BA$1686,N$2,FALSE))</f>
        <v>5</v>
      </c>
      <c r="O476" s="16">
        <f>IF($C476="B",VLOOKUP($A476,Bat!$A$4:$BF$2320,O$1,FALSE),VLOOKUP($A476,Pit!$A$4:$BA$1686,O$2,FALSE))</f>
        <v>2</v>
      </c>
      <c r="P476" s="16">
        <f>IF($C476="B",VLOOKUP($A476,Bat!$A$4:$BF$2320,P$1,FALSE),VLOOKUP($A476,Pit!$A$4:$BA$1686,P$2,FALSE))</f>
        <v>5</v>
      </c>
      <c r="Q476" s="17">
        <f>IF($C476="B",VLOOKUP($A476,Bat!$A$4:$BF$2320,Q$1,FALSE),VLOOKUP($A476,Pit!$A$4:$BA$1686,Q$2,FALSE))</f>
        <v>8</v>
      </c>
      <c r="R476" s="18">
        <f>IF($C476="B",VLOOKUP($A476,Bat!$A$4:$BF$2320,R$1,FALSE),VLOOKUP($A476,Pit!$A$4:$BA$1686,R$2,FALSE))</f>
        <v>11.311556694204594</v>
      </c>
      <c r="S476" s="19">
        <f>IF($C476="B",VLOOKUP($A476,Bat!$A$4:$BF$2320,S$1,FALSE),VLOOKUP($A476,Pit!$A$4:$BA$1686,S$2,FALSE))</f>
        <v>2.0274191914693103</v>
      </c>
      <c r="T476" s="20" t="str">
        <f>IF($C476="B",VLOOKUP($A476,Bat!$A$4:$BF$2320,T$1,FALSE),VLOOKUP($A476,Pit!$A$4:$BA$1686,T$2,FALSE))</f>
        <v>$190k</v>
      </c>
      <c r="U476" s="17" t="str">
        <f>VLOOKUP(IF($C476="B",VLOOKUP($A476,Bat!$A$4:$AU$2320,U$1,FALSE),VLOOKUP($A476,Pit!$A$4:$BE$1686,U$2,FALSE)),COND!$A$35:$B$41,2,FALSE)</f>
        <v>??</v>
      </c>
      <c r="V476" s="21">
        <f>IF($C476="B",VLOOKUP($A476,Bat!$A$4:$AT$2284,46,FALSE),VLOOKUP($A476,Pit!$A$4:$BD$1664,56,FALSE))</f>
        <v>143</v>
      </c>
      <c r="W476" s="16">
        <f t="shared" si="37"/>
        <v>999</v>
      </c>
      <c r="X476" s="16"/>
      <c r="Y476" s="22">
        <f t="shared" si="38"/>
        <v>98</v>
      </c>
      <c r="Z476" s="16" t="str">
        <f>IFERROR(VLOOKUP($D476,Results37!$F$3:$L$1396,Z$1,FALSE),"")</f>
        <v/>
      </c>
      <c r="AA476" s="47" t="str">
        <f>IF(ISERROR(VLOOKUP(D476,Results37!$F$3:$O$399,AA$1,FALSE)),"",IF(VLOOKUP(D476,Results37!$F$3:$O$399,AA$1+1,FALSE)=1,"S"&amp;VLOOKUP(D476,Results37!$F$3:$O$399,AA$1,FALSE),VLOOKUP(D476,Results37!$F$3:$O$399,AA$1,FALSE)))</f>
        <v/>
      </c>
      <c r="AB476" s="16" t="str">
        <f>IFERROR(VLOOKUP($D476,Results37!$F$3:$L$1396,AB$1,FALSE),"")</f>
        <v/>
      </c>
      <c r="AC476" s="16" t="str">
        <f>IFERROR(VLOOKUP($D476,Results37!$F$3:$L$1396,AC$1,FALSE),"")</f>
        <v/>
      </c>
      <c r="AD476" s="16" t="str">
        <f t="shared" si="39"/>
        <v/>
      </c>
      <c r="AE476" s="20" t="str">
        <f>IF(ISERROR(VLOOKUP($AC476&amp;"-"&amp;$F476&amp;" "&amp;G476,Bonuses!$B$1:$G$1006,4,FALSE)),"",INT(VLOOKUP($AC476&amp;"-"&amp;$F476&amp;" "&amp;$G476,Bonuses!$B$1:$G$1006,4,FALSE)))</f>
        <v/>
      </c>
      <c r="AF476" s="16" t="str">
        <f>IF(ISERROR(VLOOKUP($AC476&amp;"-"&amp;$F476,Bonuses!$B$1:$G$1006,5,FALSE)),"",IF(VLOOKUP($AC476&amp;"-"&amp;$F476,Bonuses!$B$1:$G$1006,5,FALSE)="","",VLOOKUP($AC476&amp;"-"&amp;$F476,Bonuses!$B$1:$G$1006,6,FALSE)&amp;" yrs, "&amp;VLOOKUP($AC476&amp;"-"&amp;$F476,Bonuses!$B$1:$G$1006,5,FALSE)))</f>
        <v/>
      </c>
    </row>
    <row r="477" spans="1:32" s="21" customFormat="1" x14ac:dyDescent="0.25">
      <c r="A477" s="21" t="s">
        <v>2326</v>
      </c>
      <c r="B477" s="21">
        <f t="shared" si="35"/>
        <v>1</v>
      </c>
      <c r="C477" s="21" t="str">
        <f t="shared" si="36"/>
        <v>P</v>
      </c>
      <c r="D477" s="17">
        <f>IF($C477="B",VLOOKUP($A477,Bat!$A$4:$BF$2320,D$1,FALSE),VLOOKUP($A477,Pit!$A$4:$BA$1686,D$2,FALSE))</f>
        <v>7499</v>
      </c>
      <c r="E477" s="16" t="str">
        <f>IF($C477="B",VLOOKUP($A477,Bat!$A$4:$BF$2320,E$1,FALSE),VLOOKUP($A477,Pit!$A$4:$BA$1686,E$2,FALSE))</f>
        <v>RP</v>
      </c>
      <c r="F477" s="16" t="str">
        <f>IF($C477="B",VLOOKUP($A477,Bat!$A$4:$BF$2320,F$1,FALSE),VLOOKUP($A477,Pit!$A$4:$BA$1686,F$2,FALSE))</f>
        <v>Larry</v>
      </c>
      <c r="G477" s="16" t="str">
        <f>IF($C477="B",VLOOKUP($A477,Bat!$A$4:$BF$2320,G$1,FALSE),VLOOKUP($A477,Pit!$A$4:$BA$1686,G$2,FALSE))</f>
        <v>Lowry</v>
      </c>
      <c r="H477" s="16">
        <f>IF($C477="B",VLOOKUP($A477,Bat!$A$4:$BF$2320,H$1,FALSE),VLOOKUP($A477,Pit!$A$4:$BA$1686,H$2,FALSE))</f>
        <v>22</v>
      </c>
      <c r="I477" s="16" t="str">
        <f>IF($C477="B",VLOOKUP($A477,Bat!$A$4:$BF$2320,I$1,FALSE),VLOOKUP($A477,Pit!$A$4:$BA$1686,I$2,FALSE))</f>
        <v>R</v>
      </c>
      <c r="J477" s="16" t="str">
        <f>IF($C477="B",VLOOKUP($A477,Bat!$A$4:$BF$2320,J$1,FALSE),VLOOKUP($A477,Pit!$A$4:$BA$1686,J$2,FALSE))</f>
        <v>R</v>
      </c>
      <c r="K477" s="16" t="str">
        <f>IF($C477="B",VLOOKUP($A477,Bat!$A$4:$BF$2320,K$1,FALSE),VLOOKUP($A477,Pit!$A$4:$BA$1686,K$2,FALSE))</f>
        <v>Normal</v>
      </c>
      <c r="L477" s="17" t="str">
        <f>IF($C477="B",VLOOKUP($A477,Bat!$A$4:$BF$2320,L$1,FALSE),VLOOKUP($A477,Pit!$A$4:$BA$1686,L$2,FALSE))</f>
        <v>High</v>
      </c>
      <c r="M477" s="16">
        <f>IF($C477="B",VLOOKUP($A477,Bat!$A$4:$BF$2320,M$1,FALSE),VLOOKUP($A477,Pit!$A$4:$BA$1686,M$2,FALSE))</f>
        <v>3</v>
      </c>
      <c r="N477" s="16">
        <f>IF($C477="B",VLOOKUP($A477,Bat!$A$4:$BF$2320,N$1,FALSE),VLOOKUP($A477,Pit!$A$4:$BA$1686,N$2,FALSE))</f>
        <v>3</v>
      </c>
      <c r="O477" s="16">
        <f>IF($C477="B",VLOOKUP($A477,Bat!$A$4:$BF$2320,O$1,FALSE),VLOOKUP($A477,Pit!$A$4:$BA$1686,O$2,FALSE))</f>
        <v>5</v>
      </c>
      <c r="P477" s="16" t="str">
        <f>IF($C477="B",VLOOKUP($A477,Bat!$A$4:$BF$2320,P$1,FALSE),VLOOKUP($A477,Pit!$A$4:$BA$1686,P$2,FALSE))</f>
        <v>88-90 Mph</v>
      </c>
      <c r="Q477" s="17">
        <f>IF($C477="B",VLOOKUP($A477,Bat!$A$4:$BF$2320,Q$1,FALSE),VLOOKUP($A477,Pit!$A$4:$BA$1686,Q$2,FALSE))</f>
        <v>6</v>
      </c>
      <c r="R477" s="18">
        <f>IF($C477="B",VLOOKUP($A477,Bat!$A$4:$BF$2320,R$1,FALSE),VLOOKUP($A477,Pit!$A$4:$BA$1686,R$2,FALSE))</f>
        <v>23.521154009519158</v>
      </c>
      <c r="S477" s="19">
        <f>IF($C477="B",VLOOKUP($A477,Bat!$A$4:$BF$2320,S$1,FALSE),VLOOKUP($A477,Pit!$A$4:$BA$1686,S$2,FALSE))</f>
        <v>1.0087809255468638</v>
      </c>
      <c r="T477" s="20" t="str">
        <f>IF($C477="B",VLOOKUP($A477,Bat!$A$4:$BF$2320,T$1,FALSE),VLOOKUP($A477,Pit!$A$4:$BA$1686,T$2,FALSE))</f>
        <v>$120k</v>
      </c>
      <c r="U477" s="17" t="str">
        <f>VLOOKUP(IF($C477="B",VLOOKUP($A477,Bat!$A$4:$AU$2320,U$1,FALSE),VLOOKUP($A477,Pit!$A$4:$BE$1686,U$2,FALSE)),COND!$A$35:$B$41,2,FALSE)</f>
        <v>??</v>
      </c>
      <c r="V477" s="21">
        <f>IF($C477="B",VLOOKUP($A477,Bat!$A$4:$AT$2284,46,FALSE),VLOOKUP($A477,Pit!$A$4:$BD$1664,56,FALSE))</f>
        <v>143</v>
      </c>
      <c r="W477" s="16">
        <f t="shared" si="37"/>
        <v>999</v>
      </c>
      <c r="X477" s="16"/>
      <c r="Y477" s="22">
        <f t="shared" si="38"/>
        <v>285</v>
      </c>
      <c r="Z477" s="16" t="str">
        <f>IFERROR(VLOOKUP($D477,Results37!$F$3:$L$1396,Z$1,FALSE),"")</f>
        <v/>
      </c>
      <c r="AA477" s="47" t="str">
        <f>IF(ISERROR(VLOOKUP(D477,Results37!$F$3:$O$399,AA$1,FALSE)),"",IF(VLOOKUP(D477,Results37!$F$3:$O$399,AA$1+1,FALSE)=1,"S"&amp;VLOOKUP(D477,Results37!$F$3:$O$399,AA$1,FALSE),VLOOKUP(D477,Results37!$F$3:$O$399,AA$1,FALSE)))</f>
        <v/>
      </c>
      <c r="AB477" s="16" t="str">
        <f>IFERROR(VLOOKUP($D477,Results37!$F$3:$L$1396,AB$1,FALSE),"")</f>
        <v/>
      </c>
      <c r="AC477" s="16" t="str">
        <f>IFERROR(VLOOKUP($D477,Results37!$F$3:$L$1396,AC$1,FALSE),"")</f>
        <v/>
      </c>
      <c r="AD477" s="16" t="str">
        <f t="shared" si="39"/>
        <v/>
      </c>
      <c r="AE477" s="20" t="str">
        <f>IF(ISERROR(VLOOKUP($AC477&amp;"-"&amp;$F477&amp;" "&amp;G477,Bonuses!$B$1:$G$1006,4,FALSE)),"",INT(VLOOKUP($AC477&amp;"-"&amp;$F477&amp;" "&amp;$G477,Bonuses!$B$1:$G$1006,4,FALSE)))</f>
        <v/>
      </c>
      <c r="AF477" s="16" t="str">
        <f>IF(ISERROR(VLOOKUP($AC477&amp;"-"&amp;$F477,Bonuses!$B$1:$G$1006,5,FALSE)),"",IF(VLOOKUP($AC477&amp;"-"&amp;$F477,Bonuses!$B$1:$G$1006,5,FALSE)="","",VLOOKUP($AC477&amp;"-"&amp;$F477,Bonuses!$B$1:$G$1006,6,FALSE)&amp;" yrs, "&amp;VLOOKUP($AC477&amp;"-"&amp;$F477,Bonuses!$B$1:$G$1006,5,FALSE)))</f>
        <v/>
      </c>
    </row>
    <row r="478" spans="1:32" s="21" customFormat="1" x14ac:dyDescent="0.25">
      <c r="A478" s="21" t="s">
        <v>1789</v>
      </c>
      <c r="B478" s="21">
        <f t="shared" si="35"/>
        <v>1</v>
      </c>
      <c r="C478" s="21" t="str">
        <f t="shared" si="36"/>
        <v>B</v>
      </c>
      <c r="D478" s="17">
        <f>IF($C478="B",VLOOKUP($A478,Bat!$A$4:$BF$2320,D$1,FALSE),VLOOKUP($A478,Pit!$A$4:$BA$1686,D$2,FALSE))</f>
        <v>14742</v>
      </c>
      <c r="E478" s="16" t="str">
        <f>IF($C478="B",VLOOKUP($A478,Bat!$A$4:$BF$2320,E$1,FALSE),VLOOKUP($A478,Pit!$A$4:$BA$1686,E$2,FALSE))</f>
        <v>RF</v>
      </c>
      <c r="F478" s="16" t="str">
        <f>IF($C478="B",VLOOKUP($A478,Bat!$A$4:$BF$2320,F$1,FALSE),VLOOKUP($A478,Pit!$A$4:$BA$1686,F$2,FALSE))</f>
        <v>Akira</v>
      </c>
      <c r="G478" s="16" t="str">
        <f>IF($C478="B",VLOOKUP($A478,Bat!$A$4:$BF$2320,G$1,FALSE),VLOOKUP($A478,Pit!$A$4:$BA$1686,G$2,FALSE))</f>
        <v>Kotara</v>
      </c>
      <c r="H478" s="16">
        <f>IF($C478="B",VLOOKUP($A478,Bat!$A$4:$BF$2320,H$1,FALSE),VLOOKUP($A478,Pit!$A$4:$BA$1686,H$2,FALSE))</f>
        <v>20</v>
      </c>
      <c r="I478" s="16" t="str">
        <f>IF($C478="B",VLOOKUP($A478,Bat!$A$4:$BF$2320,I$1,FALSE),VLOOKUP($A478,Pit!$A$4:$BA$1686,I$2,FALSE))</f>
        <v>R</v>
      </c>
      <c r="J478" s="16" t="str">
        <f>IF($C478="B",VLOOKUP($A478,Bat!$A$4:$BF$2320,J$1,FALSE),VLOOKUP($A478,Pit!$A$4:$BA$1686,J$2,FALSE))</f>
        <v>L</v>
      </c>
      <c r="K478" s="16" t="str">
        <f>IF($C478="B",VLOOKUP($A478,Bat!$A$4:$BF$2320,K$1,FALSE),VLOOKUP($A478,Pit!$A$4:$BA$1686,K$2,FALSE))</f>
        <v>Low</v>
      </c>
      <c r="L478" s="17" t="str">
        <f>IF($C478="B",VLOOKUP($A478,Bat!$A$4:$BF$2320,L$1,FALSE),VLOOKUP($A478,Pit!$A$4:$BA$1686,L$2,FALSE))</f>
        <v>Normal</v>
      </c>
      <c r="M478" s="16">
        <f>IF($C478="B",VLOOKUP($A478,Bat!$A$4:$BF$2320,M$1,FALSE),VLOOKUP($A478,Pit!$A$4:$BA$1686,M$2,FALSE))</f>
        <v>5</v>
      </c>
      <c r="N478" s="16">
        <f>IF($C478="B",VLOOKUP($A478,Bat!$A$4:$BF$2320,N$1,FALSE),VLOOKUP($A478,Pit!$A$4:$BA$1686,N$2,FALSE))</f>
        <v>6</v>
      </c>
      <c r="O478" s="16">
        <f>IF($C478="B",VLOOKUP($A478,Bat!$A$4:$BF$2320,O$1,FALSE),VLOOKUP($A478,Pit!$A$4:$BA$1686,O$2,FALSE))</f>
        <v>1</v>
      </c>
      <c r="P478" s="16">
        <f>IF($C478="B",VLOOKUP($A478,Bat!$A$4:$BF$2320,P$1,FALSE),VLOOKUP($A478,Pit!$A$4:$BA$1686,P$2,FALSE))</f>
        <v>6</v>
      </c>
      <c r="Q478" s="17">
        <f>IF($C478="B",VLOOKUP($A478,Bat!$A$4:$BF$2320,Q$1,FALSE),VLOOKUP($A478,Pit!$A$4:$BA$1686,Q$2,FALSE))</f>
        <v>5</v>
      </c>
      <c r="R478" s="18">
        <f>IF($C478="B",VLOOKUP($A478,Bat!$A$4:$BF$2320,R$1,FALSE),VLOOKUP($A478,Pit!$A$4:$BA$1686,R$2,FALSE))</f>
        <v>10.9228184966111</v>
      </c>
      <c r="S478" s="19">
        <f>IF($C478="B",VLOOKUP($A478,Bat!$A$4:$BF$2320,S$1,FALSE),VLOOKUP($A478,Pit!$A$4:$BA$1686,S$2,FALSE))</f>
        <v>1.9719942896997877</v>
      </c>
      <c r="T478" s="20" t="str">
        <f>IF($C478="B",VLOOKUP($A478,Bat!$A$4:$BF$2320,T$1,FALSE),VLOOKUP($A478,Pit!$A$4:$BA$1686,T$2,FALSE))</f>
        <v>$2.2m</v>
      </c>
      <c r="U478" s="17" t="str">
        <f>VLOOKUP(IF($C478="B",VLOOKUP($A478,Bat!$A$4:$AU$2320,U$1,FALSE),VLOOKUP($A478,Pit!$A$4:$BE$1686,U$2,FALSE)),COND!$A$35:$B$41,2,FALSE)</f>
        <v>??</v>
      </c>
      <c r="V478" s="21">
        <f>IF($C478="B",VLOOKUP($A478,Bat!$A$4:$AT$2284,46,FALSE),VLOOKUP($A478,Pit!$A$4:$BD$1664,56,FALSE))</f>
        <v>144</v>
      </c>
      <c r="W478" s="16">
        <f t="shared" si="37"/>
        <v>999</v>
      </c>
      <c r="X478" s="16"/>
      <c r="Y478" s="22">
        <f t="shared" si="38"/>
        <v>103</v>
      </c>
      <c r="Z478" s="16" t="str">
        <f>IFERROR(VLOOKUP($D478,Results37!$F$3:$L$1396,Z$1,FALSE),"")</f>
        <v/>
      </c>
      <c r="AA478" s="47" t="str">
        <f>IF(ISERROR(VLOOKUP(D478,Results37!$F$3:$O$399,AA$1,FALSE)),"",IF(VLOOKUP(D478,Results37!$F$3:$O$399,AA$1+1,FALSE)=1,"S"&amp;VLOOKUP(D478,Results37!$F$3:$O$399,AA$1,FALSE),VLOOKUP(D478,Results37!$F$3:$O$399,AA$1,FALSE)))</f>
        <v/>
      </c>
      <c r="AB478" s="16" t="str">
        <f>IFERROR(VLOOKUP($D478,Results37!$F$3:$L$1396,AB$1,FALSE),"")</f>
        <v/>
      </c>
      <c r="AC478" s="16" t="str">
        <f>IFERROR(VLOOKUP($D478,Results37!$F$3:$L$1396,AC$1,FALSE),"")</f>
        <v/>
      </c>
      <c r="AD478" s="16" t="str">
        <f t="shared" si="39"/>
        <v/>
      </c>
      <c r="AE478" s="20" t="str">
        <f>IF(ISERROR(VLOOKUP($AC478&amp;"-"&amp;$F478&amp;" "&amp;G478,Bonuses!$B$1:$G$1006,4,FALSE)),"",INT(VLOOKUP($AC478&amp;"-"&amp;$F478&amp;" "&amp;$G478,Bonuses!$B$1:$G$1006,4,FALSE)))</f>
        <v/>
      </c>
      <c r="AF478" s="16" t="str">
        <f>IF(ISERROR(VLOOKUP($AC478&amp;"-"&amp;$F478,Bonuses!$B$1:$G$1006,5,FALSE)),"",IF(VLOOKUP($AC478&amp;"-"&amp;$F478,Bonuses!$B$1:$G$1006,5,FALSE)="","",VLOOKUP($AC478&amp;"-"&amp;$F478,Bonuses!$B$1:$G$1006,6,FALSE)&amp;" yrs, "&amp;VLOOKUP($AC478&amp;"-"&amp;$F478,Bonuses!$B$1:$G$1006,5,FALSE)))</f>
        <v/>
      </c>
    </row>
    <row r="479" spans="1:32" s="21" customFormat="1" x14ac:dyDescent="0.25">
      <c r="A479" s="21" t="s">
        <v>3106</v>
      </c>
      <c r="B479" s="21">
        <f t="shared" si="35"/>
        <v>1</v>
      </c>
      <c r="C479" s="21" t="str">
        <f t="shared" si="36"/>
        <v>B</v>
      </c>
      <c r="D479" s="17">
        <f>IF($C479="B",VLOOKUP($A479,Bat!$A$4:$BF$2320,D$1,FALSE),VLOOKUP($A479,Pit!$A$4:$BA$1686,D$2,FALSE))</f>
        <v>8149</v>
      </c>
      <c r="E479" s="16" t="str">
        <f>IF($C479="B",VLOOKUP($A479,Bat!$A$4:$BF$2320,E$1,FALSE),VLOOKUP($A479,Pit!$A$4:$BA$1686,E$2,FALSE))</f>
        <v>1B</v>
      </c>
      <c r="F479" s="16" t="str">
        <f>IF($C479="B",VLOOKUP($A479,Bat!$A$4:$BF$2320,F$1,FALSE),VLOOKUP($A479,Pit!$A$4:$BA$1686,F$2,FALSE))</f>
        <v>Luke</v>
      </c>
      <c r="G479" s="16" t="str">
        <f>IF($C479="B",VLOOKUP($A479,Bat!$A$4:$BF$2320,G$1,FALSE),VLOOKUP($A479,Pit!$A$4:$BA$1686,G$2,FALSE))</f>
        <v>Taylor</v>
      </c>
      <c r="H479" s="16">
        <f>IF($C479="B",VLOOKUP($A479,Bat!$A$4:$BF$2320,H$1,FALSE),VLOOKUP($A479,Pit!$A$4:$BA$1686,H$2,FALSE))</f>
        <v>21</v>
      </c>
      <c r="I479" s="16" t="str">
        <f>IF($C479="B",VLOOKUP($A479,Bat!$A$4:$BF$2320,I$1,FALSE),VLOOKUP($A479,Pit!$A$4:$BA$1686,I$2,FALSE))</f>
        <v>R</v>
      </c>
      <c r="J479" s="16" t="str">
        <f>IF($C479="B",VLOOKUP($A479,Bat!$A$4:$BF$2320,J$1,FALSE),VLOOKUP($A479,Pit!$A$4:$BA$1686,J$2,FALSE))</f>
        <v>R</v>
      </c>
      <c r="K479" s="16" t="str">
        <f>IF($C479="B",VLOOKUP($A479,Bat!$A$4:$BF$2320,K$1,FALSE),VLOOKUP($A479,Pit!$A$4:$BA$1686,K$2,FALSE))</f>
        <v>Low</v>
      </c>
      <c r="L479" s="17" t="str">
        <f>IF($C479="B",VLOOKUP($A479,Bat!$A$4:$BF$2320,L$1,FALSE),VLOOKUP($A479,Pit!$A$4:$BA$1686,L$2,FALSE))</f>
        <v>Normal</v>
      </c>
      <c r="M479" s="16">
        <f>IF($C479="B",VLOOKUP($A479,Bat!$A$4:$BF$2320,M$1,FALSE),VLOOKUP($A479,Pit!$A$4:$BA$1686,M$2,FALSE))</f>
        <v>5</v>
      </c>
      <c r="N479" s="16">
        <f>IF($C479="B",VLOOKUP($A479,Bat!$A$4:$BF$2320,N$1,FALSE),VLOOKUP($A479,Pit!$A$4:$BA$1686,N$2,FALSE))</f>
        <v>4</v>
      </c>
      <c r="O479" s="16">
        <f>IF($C479="B",VLOOKUP($A479,Bat!$A$4:$BF$2320,O$1,FALSE),VLOOKUP($A479,Pit!$A$4:$BA$1686,O$2,FALSE))</f>
        <v>2</v>
      </c>
      <c r="P479" s="16">
        <f>IF($C479="B",VLOOKUP($A479,Bat!$A$4:$BF$2320,P$1,FALSE),VLOOKUP($A479,Pit!$A$4:$BA$1686,P$2,FALSE))</f>
        <v>7</v>
      </c>
      <c r="Q479" s="17">
        <f>IF($C479="B",VLOOKUP($A479,Bat!$A$4:$BF$2320,Q$1,FALSE),VLOOKUP($A479,Pit!$A$4:$BA$1686,Q$2,FALSE))</f>
        <v>4</v>
      </c>
      <c r="R479" s="18">
        <f>IF($C479="B",VLOOKUP($A479,Bat!$A$4:$BF$2320,R$1,FALSE),VLOOKUP($A479,Pit!$A$4:$BA$1686,R$2,FALSE))</f>
        <v>10.914636943481664</v>
      </c>
      <c r="S479" s="19">
        <f>IF($C479="B",VLOOKUP($A479,Bat!$A$4:$BF$2320,S$1,FALSE),VLOOKUP($A479,Pit!$A$4:$BA$1686,S$2,FALSE))</f>
        <v>1.9708277931184681</v>
      </c>
      <c r="T479" s="20" t="str">
        <f>IF($C479="B",VLOOKUP($A479,Bat!$A$4:$BF$2320,T$1,FALSE),VLOOKUP($A479,Pit!$A$4:$BA$1686,T$2,FALSE))</f>
        <v>$190k</v>
      </c>
      <c r="U479" s="17" t="str">
        <f>VLOOKUP(IF($C479="B",VLOOKUP($A479,Bat!$A$4:$AU$2320,U$1,FALSE),VLOOKUP($A479,Pit!$A$4:$BE$1686,U$2,FALSE)),COND!$A$35:$B$41,2,FALSE)</f>
        <v>??</v>
      </c>
      <c r="V479" s="21">
        <f>IF($C479="B",VLOOKUP($A479,Bat!$A$4:$AT$2284,46,FALSE),VLOOKUP($A479,Pit!$A$4:$BD$1664,56,FALSE))</f>
        <v>145</v>
      </c>
      <c r="W479" s="16">
        <f t="shared" si="37"/>
        <v>999</v>
      </c>
      <c r="X479" s="16"/>
      <c r="Y479" s="22">
        <f t="shared" si="38"/>
        <v>104</v>
      </c>
      <c r="Z479" s="16" t="str">
        <f>IFERROR(VLOOKUP($D479,Results37!$F$3:$L$1396,Z$1,FALSE),"")</f>
        <v/>
      </c>
      <c r="AA479" s="47" t="str">
        <f>IF(ISERROR(VLOOKUP(D479,Results37!$F$3:$O$399,AA$1,FALSE)),"",IF(VLOOKUP(D479,Results37!$F$3:$O$399,AA$1+1,FALSE)=1,"S"&amp;VLOOKUP(D479,Results37!$F$3:$O$399,AA$1,FALSE),VLOOKUP(D479,Results37!$F$3:$O$399,AA$1,FALSE)))</f>
        <v/>
      </c>
      <c r="AB479" s="16" t="str">
        <f>IFERROR(VLOOKUP($D479,Results37!$F$3:$L$1396,AB$1,FALSE),"")</f>
        <v/>
      </c>
      <c r="AC479" s="16" t="str">
        <f>IFERROR(VLOOKUP($D479,Results37!$F$3:$L$1396,AC$1,FALSE),"")</f>
        <v/>
      </c>
      <c r="AD479" s="16" t="str">
        <f t="shared" si="39"/>
        <v/>
      </c>
      <c r="AE479" s="20" t="str">
        <f>IF(ISERROR(VLOOKUP($AC479&amp;"-"&amp;$F479&amp;" "&amp;G479,Bonuses!$B$1:$G$1006,4,FALSE)),"",INT(VLOOKUP($AC479&amp;"-"&amp;$F479&amp;" "&amp;$G479,Bonuses!$B$1:$G$1006,4,FALSE)))</f>
        <v/>
      </c>
      <c r="AF479" s="16" t="str">
        <f>IF(ISERROR(VLOOKUP($AC479&amp;"-"&amp;$F479,Bonuses!$B$1:$G$1006,5,FALSE)),"",IF(VLOOKUP($AC479&amp;"-"&amp;$F479,Bonuses!$B$1:$G$1006,5,FALSE)="","",VLOOKUP($AC479&amp;"-"&amp;$F479,Bonuses!$B$1:$G$1006,6,FALSE)&amp;" yrs, "&amp;VLOOKUP($AC479&amp;"-"&amp;$F479,Bonuses!$B$1:$G$1006,5,FALSE)))</f>
        <v/>
      </c>
    </row>
    <row r="480" spans="1:32" s="21" customFormat="1" x14ac:dyDescent="0.25">
      <c r="A480" s="21" t="s">
        <v>2968</v>
      </c>
      <c r="B480" s="21">
        <f t="shared" si="35"/>
        <v>1</v>
      </c>
      <c r="C480" s="21" t="str">
        <f t="shared" si="36"/>
        <v>P</v>
      </c>
      <c r="D480" s="17">
        <f>IF($C480="B",VLOOKUP($A480,Bat!$A$4:$BF$2320,D$1,FALSE),VLOOKUP($A480,Pit!$A$4:$BA$1686,D$2,FALSE))</f>
        <v>2521</v>
      </c>
      <c r="E480" s="16" t="str">
        <f>IF($C480="B",VLOOKUP($A480,Bat!$A$4:$BF$2320,E$1,FALSE),VLOOKUP($A480,Pit!$A$4:$BA$1686,E$2,FALSE))</f>
        <v>SP</v>
      </c>
      <c r="F480" s="16" t="str">
        <f>IF($C480="B",VLOOKUP($A480,Bat!$A$4:$BF$2320,F$1,FALSE),VLOOKUP($A480,Pit!$A$4:$BA$1686,F$2,FALSE))</f>
        <v>Ed</v>
      </c>
      <c r="G480" s="16" t="str">
        <f>IF($C480="B",VLOOKUP($A480,Bat!$A$4:$BF$2320,G$1,FALSE),VLOOKUP($A480,Pit!$A$4:$BA$1686,G$2,FALSE))</f>
        <v>Woodward</v>
      </c>
      <c r="H480" s="16">
        <f>IF($C480="B",VLOOKUP($A480,Bat!$A$4:$BF$2320,H$1,FALSE),VLOOKUP($A480,Pit!$A$4:$BA$1686,H$2,FALSE))</f>
        <v>21</v>
      </c>
      <c r="I480" s="16" t="str">
        <f>IF($C480="B",VLOOKUP($A480,Bat!$A$4:$BF$2320,I$1,FALSE),VLOOKUP($A480,Pit!$A$4:$BA$1686,I$2,FALSE))</f>
        <v>R</v>
      </c>
      <c r="J480" s="16" t="str">
        <f>IF($C480="B",VLOOKUP($A480,Bat!$A$4:$BF$2320,J$1,FALSE),VLOOKUP($A480,Pit!$A$4:$BA$1686,J$2,FALSE))</f>
        <v>R</v>
      </c>
      <c r="K480" s="16" t="str">
        <f>IF($C480="B",VLOOKUP($A480,Bat!$A$4:$BF$2320,K$1,FALSE),VLOOKUP($A480,Pit!$A$4:$BA$1686,K$2,FALSE))</f>
        <v>Normal</v>
      </c>
      <c r="L480" s="17" t="str">
        <f>IF($C480="B",VLOOKUP($A480,Bat!$A$4:$BF$2320,L$1,FALSE),VLOOKUP($A480,Pit!$A$4:$BA$1686,L$2,FALSE))</f>
        <v>Normal</v>
      </c>
      <c r="M480" s="16">
        <f>IF($C480="B",VLOOKUP($A480,Bat!$A$4:$BF$2320,M$1,FALSE),VLOOKUP($A480,Pit!$A$4:$BA$1686,M$2,FALSE))</f>
        <v>5</v>
      </c>
      <c r="N480" s="16">
        <f>IF($C480="B",VLOOKUP($A480,Bat!$A$4:$BF$2320,N$1,FALSE),VLOOKUP($A480,Pit!$A$4:$BA$1686,N$2,FALSE))</f>
        <v>1</v>
      </c>
      <c r="O480" s="16">
        <f>IF($C480="B",VLOOKUP($A480,Bat!$A$4:$BF$2320,O$1,FALSE),VLOOKUP($A480,Pit!$A$4:$BA$1686,O$2,FALSE))</f>
        <v>4</v>
      </c>
      <c r="P480" s="16" t="str">
        <f>IF($C480="B",VLOOKUP($A480,Bat!$A$4:$BF$2320,P$1,FALSE),VLOOKUP($A480,Pit!$A$4:$BA$1686,P$2,FALSE))</f>
        <v>96-98 Mph</v>
      </c>
      <c r="Q480" s="17">
        <f>IF($C480="B",VLOOKUP($A480,Bat!$A$4:$BF$2320,Q$1,FALSE),VLOOKUP($A480,Pit!$A$4:$BA$1686,Q$2,FALSE))</f>
        <v>7</v>
      </c>
      <c r="R480" s="18">
        <f>IF($C480="B",VLOOKUP($A480,Bat!$A$4:$BF$2320,R$1,FALSE),VLOOKUP($A480,Pit!$A$4:$BA$1686,R$2,FALSE))</f>
        <v>19.827696354659132</v>
      </c>
      <c r="S480" s="19">
        <f>IF($C480="B",VLOOKUP($A480,Bat!$A$4:$BF$2320,S$1,FALSE),VLOOKUP($A480,Pit!$A$4:$BA$1686,S$2,FALSE))</f>
        <v>0.68431050375767111</v>
      </c>
      <c r="T480" s="20" t="str">
        <f>IF($C480="B",VLOOKUP($A480,Bat!$A$4:$BF$2320,T$1,FALSE),VLOOKUP($A480,Pit!$A$4:$BA$1686,T$2,FALSE))</f>
        <v>$200k</v>
      </c>
      <c r="U480" s="17" t="str">
        <f>VLOOKUP(IF($C480="B",VLOOKUP($A480,Bat!$A$4:$AU$2320,U$1,FALSE),VLOOKUP($A480,Pit!$A$4:$BE$1686,U$2,FALSE)),COND!$A$35:$B$41,2,FALSE)</f>
        <v>??</v>
      </c>
      <c r="V480" s="21">
        <f>IF($C480="B",VLOOKUP($A480,Bat!$A$4:$AT$2284,46,FALSE),VLOOKUP($A480,Pit!$A$4:$BD$1664,56,FALSE))</f>
        <v>145</v>
      </c>
      <c r="W480" s="16">
        <f t="shared" si="37"/>
        <v>999</v>
      </c>
      <c r="X480" s="16"/>
      <c r="Y480" s="22">
        <f t="shared" si="38"/>
        <v>385</v>
      </c>
      <c r="Z480" s="16" t="str">
        <f>IFERROR(VLOOKUP($D480,Results37!$F$3:$L$1396,Z$1,FALSE),"")</f>
        <v/>
      </c>
      <c r="AA480" s="47" t="str">
        <f>IF(ISERROR(VLOOKUP(D480,Results37!$F$3:$O$399,AA$1,FALSE)),"",IF(VLOOKUP(D480,Results37!$F$3:$O$399,AA$1+1,FALSE)=1,"S"&amp;VLOOKUP(D480,Results37!$F$3:$O$399,AA$1,FALSE),VLOOKUP(D480,Results37!$F$3:$O$399,AA$1,FALSE)))</f>
        <v/>
      </c>
      <c r="AB480" s="16" t="str">
        <f>IFERROR(VLOOKUP($D480,Results37!$F$3:$L$1396,AB$1,FALSE),"")</f>
        <v/>
      </c>
      <c r="AC480" s="16" t="str">
        <f>IFERROR(VLOOKUP($D480,Results37!$F$3:$L$1396,AC$1,FALSE),"")</f>
        <v/>
      </c>
      <c r="AD480" s="16" t="str">
        <f t="shared" si="39"/>
        <v/>
      </c>
      <c r="AE480" s="20" t="str">
        <f>IF(ISERROR(VLOOKUP($AC480&amp;"-"&amp;$F480&amp;" "&amp;G480,Bonuses!$B$1:$G$1006,4,FALSE)),"",INT(VLOOKUP($AC480&amp;"-"&amp;$F480&amp;" "&amp;$G480,Bonuses!$B$1:$G$1006,4,FALSE)))</f>
        <v/>
      </c>
      <c r="AF480" s="16" t="str">
        <f>IF(ISERROR(VLOOKUP($AC480&amp;"-"&amp;$F480,Bonuses!$B$1:$G$1006,5,FALSE)),"",IF(VLOOKUP($AC480&amp;"-"&amp;$F480,Bonuses!$B$1:$G$1006,5,FALSE)="","",VLOOKUP($AC480&amp;"-"&amp;$F480,Bonuses!$B$1:$G$1006,6,FALSE)&amp;" yrs, "&amp;VLOOKUP($AC480&amp;"-"&amp;$F480,Bonuses!$B$1:$G$1006,5,FALSE)))</f>
        <v/>
      </c>
    </row>
    <row r="481" spans="1:32" s="21" customFormat="1" x14ac:dyDescent="0.25">
      <c r="A481" s="21" t="s">
        <v>1977</v>
      </c>
      <c r="B481" s="21">
        <f t="shared" si="35"/>
        <v>1</v>
      </c>
      <c r="C481" s="21" t="str">
        <f t="shared" si="36"/>
        <v>B</v>
      </c>
      <c r="D481" s="17">
        <f>IF($C481="B",VLOOKUP($A481,Bat!$A$4:$BF$2320,D$1,FALSE),VLOOKUP($A481,Pit!$A$4:$BA$1686,D$2,FALSE))</f>
        <v>9247</v>
      </c>
      <c r="E481" s="16" t="str">
        <f>IF($C481="B",VLOOKUP($A481,Bat!$A$4:$BF$2320,E$1,FALSE),VLOOKUP($A481,Pit!$A$4:$BA$1686,E$2,FALSE))</f>
        <v>2B</v>
      </c>
      <c r="F481" s="16" t="str">
        <f>IF($C481="B",VLOOKUP($A481,Bat!$A$4:$BF$2320,F$1,FALSE),VLOOKUP($A481,Pit!$A$4:$BA$1686,F$2,FALSE))</f>
        <v>Len</v>
      </c>
      <c r="G481" s="16" t="str">
        <f>IF($C481="B",VLOOKUP($A481,Bat!$A$4:$BF$2320,G$1,FALSE),VLOOKUP($A481,Pit!$A$4:$BA$1686,G$2,FALSE))</f>
        <v>Stanworth</v>
      </c>
      <c r="H481" s="16">
        <f>IF($C481="B",VLOOKUP($A481,Bat!$A$4:$BF$2320,H$1,FALSE),VLOOKUP($A481,Pit!$A$4:$BA$1686,H$2,FALSE))</f>
        <v>21</v>
      </c>
      <c r="I481" s="16" t="str">
        <f>IF($C481="B",VLOOKUP($A481,Bat!$A$4:$BF$2320,I$1,FALSE),VLOOKUP($A481,Pit!$A$4:$BA$1686,I$2,FALSE))</f>
        <v>R</v>
      </c>
      <c r="J481" s="16" t="str">
        <f>IF($C481="B",VLOOKUP($A481,Bat!$A$4:$BF$2320,J$1,FALSE),VLOOKUP($A481,Pit!$A$4:$BA$1686,J$2,FALSE))</f>
        <v>R</v>
      </c>
      <c r="K481" s="16" t="str">
        <f>IF($C481="B",VLOOKUP($A481,Bat!$A$4:$BF$2320,K$1,FALSE),VLOOKUP($A481,Pit!$A$4:$BA$1686,K$2,FALSE))</f>
        <v>Normal</v>
      </c>
      <c r="L481" s="17" t="str">
        <f>IF($C481="B",VLOOKUP($A481,Bat!$A$4:$BF$2320,L$1,FALSE),VLOOKUP($A481,Pit!$A$4:$BA$1686,L$2,FALSE))</f>
        <v>Low</v>
      </c>
      <c r="M481" s="16">
        <f>IF($C481="B",VLOOKUP($A481,Bat!$A$4:$BF$2320,M$1,FALSE),VLOOKUP($A481,Pit!$A$4:$BA$1686,M$2,FALSE))</f>
        <v>5</v>
      </c>
      <c r="N481" s="16">
        <f>IF($C481="B",VLOOKUP($A481,Bat!$A$4:$BF$2320,N$1,FALSE),VLOOKUP($A481,Pit!$A$4:$BA$1686,N$2,FALSE))</f>
        <v>4</v>
      </c>
      <c r="O481" s="16">
        <f>IF($C481="B",VLOOKUP($A481,Bat!$A$4:$BF$2320,O$1,FALSE),VLOOKUP($A481,Pit!$A$4:$BA$1686,O$2,FALSE))</f>
        <v>2</v>
      </c>
      <c r="P481" s="16">
        <f>IF($C481="B",VLOOKUP($A481,Bat!$A$4:$BF$2320,P$1,FALSE),VLOOKUP($A481,Pit!$A$4:$BA$1686,P$2,FALSE))</f>
        <v>6</v>
      </c>
      <c r="Q481" s="17">
        <f>IF($C481="B",VLOOKUP($A481,Bat!$A$4:$BF$2320,Q$1,FALSE),VLOOKUP($A481,Pit!$A$4:$BA$1686,Q$2,FALSE))</f>
        <v>3</v>
      </c>
      <c r="R481" s="18">
        <f>IF($C481="B",VLOOKUP($A481,Bat!$A$4:$BF$2320,R$1,FALSE),VLOOKUP($A481,Pit!$A$4:$BA$1686,R$2,FALSE))</f>
        <v>10.024729599170978</v>
      </c>
      <c r="S481" s="19">
        <f>IF($C481="B",VLOOKUP($A481,Bat!$A$4:$BF$2320,S$1,FALSE),VLOOKUP($A481,Pit!$A$4:$BA$1686,S$2,FALSE))</f>
        <v>1.8439479869977071</v>
      </c>
      <c r="T481" s="20" t="str">
        <f>IF($C481="B",VLOOKUP($A481,Bat!$A$4:$BF$2320,T$1,FALSE),VLOOKUP($A481,Pit!$A$4:$BA$1686,T$2,FALSE))</f>
        <v>$210k</v>
      </c>
      <c r="U481" s="17" t="str">
        <f>VLOOKUP(IF($C481="B",VLOOKUP($A481,Bat!$A$4:$AU$2320,U$1,FALSE),VLOOKUP($A481,Pit!$A$4:$BE$1686,U$2,FALSE)),COND!$A$35:$B$41,2,FALSE)</f>
        <v>??</v>
      </c>
      <c r="V481" s="21">
        <f>IF($C481="B",VLOOKUP($A481,Bat!$A$4:$AT$2284,46,FALSE),VLOOKUP($A481,Pit!$A$4:$BD$1664,56,FALSE))</f>
        <v>147</v>
      </c>
      <c r="W481" s="16">
        <f t="shared" si="37"/>
        <v>999</v>
      </c>
      <c r="X481" s="16"/>
      <c r="Y481" s="22">
        <f t="shared" si="38"/>
        <v>116</v>
      </c>
      <c r="Z481" s="16" t="str">
        <f>IFERROR(VLOOKUP($D481,Results37!$F$3:$L$1396,Z$1,FALSE),"")</f>
        <v/>
      </c>
      <c r="AA481" s="47" t="str">
        <f>IF(ISERROR(VLOOKUP(D481,Results37!$F$3:$O$399,AA$1,FALSE)),"",IF(VLOOKUP(D481,Results37!$F$3:$O$399,AA$1+1,FALSE)=1,"S"&amp;VLOOKUP(D481,Results37!$F$3:$O$399,AA$1,FALSE),VLOOKUP(D481,Results37!$F$3:$O$399,AA$1,FALSE)))</f>
        <v/>
      </c>
      <c r="AB481" s="16" t="str">
        <f>IFERROR(VLOOKUP($D481,Results37!$F$3:$L$1396,AB$1,FALSE),"")</f>
        <v/>
      </c>
      <c r="AC481" s="16" t="str">
        <f>IFERROR(VLOOKUP($D481,Results37!$F$3:$L$1396,AC$1,FALSE),"")</f>
        <v/>
      </c>
      <c r="AD481" s="16" t="str">
        <f t="shared" si="39"/>
        <v/>
      </c>
      <c r="AE481" s="20" t="str">
        <f>IF(ISERROR(VLOOKUP($AC481&amp;"-"&amp;$F481&amp;" "&amp;G481,Bonuses!$B$1:$G$1006,4,FALSE)),"",INT(VLOOKUP($AC481&amp;"-"&amp;$F481&amp;" "&amp;$G481,Bonuses!$B$1:$G$1006,4,FALSE)))</f>
        <v/>
      </c>
      <c r="AF481" s="16" t="str">
        <f>IF(ISERROR(VLOOKUP($AC481&amp;"-"&amp;$F481,Bonuses!$B$1:$G$1006,5,FALSE)),"",IF(VLOOKUP($AC481&amp;"-"&amp;$F481,Bonuses!$B$1:$G$1006,5,FALSE)="","",VLOOKUP($AC481&amp;"-"&amp;$F481,Bonuses!$B$1:$G$1006,6,FALSE)&amp;" yrs, "&amp;VLOOKUP($AC481&amp;"-"&amp;$F481,Bonuses!$B$1:$G$1006,5,FALSE)))</f>
        <v/>
      </c>
    </row>
    <row r="482" spans="1:32" s="21" customFormat="1" x14ac:dyDescent="0.25">
      <c r="A482" s="21" t="s">
        <v>1985</v>
      </c>
      <c r="B482" s="21">
        <f t="shared" si="35"/>
        <v>1</v>
      </c>
      <c r="C482" s="21" t="str">
        <f t="shared" si="36"/>
        <v>B</v>
      </c>
      <c r="D482" s="17">
        <f>IF($C482="B",VLOOKUP($A482,Bat!$A$4:$BF$2320,D$1,FALSE),VLOOKUP($A482,Pit!$A$4:$BA$1686,D$2,FALSE))</f>
        <v>14582</v>
      </c>
      <c r="E482" s="16" t="str">
        <f>IF($C482="B",VLOOKUP($A482,Bat!$A$4:$BF$2320,E$1,FALSE),VLOOKUP($A482,Pit!$A$4:$BA$1686,E$2,FALSE))</f>
        <v>RF</v>
      </c>
      <c r="F482" s="16" t="str">
        <f>IF($C482="B",VLOOKUP($A482,Bat!$A$4:$BF$2320,F$1,FALSE),VLOOKUP($A482,Pit!$A$4:$BA$1686,F$2,FALSE))</f>
        <v>Tim</v>
      </c>
      <c r="G482" s="16" t="str">
        <f>IF($C482="B",VLOOKUP($A482,Bat!$A$4:$BF$2320,G$1,FALSE),VLOOKUP($A482,Pit!$A$4:$BA$1686,G$2,FALSE))</f>
        <v>Young</v>
      </c>
      <c r="H482" s="16">
        <f>IF($C482="B",VLOOKUP($A482,Bat!$A$4:$BF$2320,H$1,FALSE),VLOOKUP($A482,Pit!$A$4:$BA$1686,H$2,FALSE))</f>
        <v>21</v>
      </c>
      <c r="I482" s="16" t="str">
        <f>IF($C482="B",VLOOKUP($A482,Bat!$A$4:$BF$2320,I$1,FALSE),VLOOKUP($A482,Pit!$A$4:$BA$1686,I$2,FALSE))</f>
        <v>R</v>
      </c>
      <c r="J482" s="16" t="str">
        <f>IF($C482="B",VLOOKUP($A482,Bat!$A$4:$BF$2320,J$1,FALSE),VLOOKUP($A482,Pit!$A$4:$BA$1686,J$2,FALSE))</f>
        <v>R</v>
      </c>
      <c r="K482" s="16" t="str">
        <f>IF($C482="B",VLOOKUP($A482,Bat!$A$4:$BF$2320,K$1,FALSE),VLOOKUP($A482,Pit!$A$4:$BA$1686,K$2,FALSE))</f>
        <v>Low</v>
      </c>
      <c r="L482" s="17" t="str">
        <f>IF($C482="B",VLOOKUP($A482,Bat!$A$4:$BF$2320,L$1,FALSE),VLOOKUP($A482,Pit!$A$4:$BA$1686,L$2,FALSE))</f>
        <v>Normal</v>
      </c>
      <c r="M482" s="16">
        <f>IF($C482="B",VLOOKUP($A482,Bat!$A$4:$BF$2320,M$1,FALSE),VLOOKUP($A482,Pit!$A$4:$BA$1686,M$2,FALSE))</f>
        <v>5</v>
      </c>
      <c r="N482" s="16">
        <f>IF($C482="B",VLOOKUP($A482,Bat!$A$4:$BF$2320,N$1,FALSE),VLOOKUP($A482,Pit!$A$4:$BA$1686,N$2,FALSE))</f>
        <v>2</v>
      </c>
      <c r="O482" s="16">
        <f>IF($C482="B",VLOOKUP($A482,Bat!$A$4:$BF$2320,O$1,FALSE),VLOOKUP($A482,Pit!$A$4:$BA$1686,O$2,FALSE))</f>
        <v>1</v>
      </c>
      <c r="P482" s="16">
        <f>IF($C482="B",VLOOKUP($A482,Bat!$A$4:$BF$2320,P$1,FALSE),VLOOKUP($A482,Pit!$A$4:$BA$1686,P$2,FALSE))</f>
        <v>7</v>
      </c>
      <c r="Q482" s="17">
        <f>IF($C482="B",VLOOKUP($A482,Bat!$A$4:$BF$2320,Q$1,FALSE),VLOOKUP($A482,Pit!$A$4:$BA$1686,Q$2,FALSE))</f>
        <v>4</v>
      </c>
      <c r="R482" s="18">
        <f>IF($C482="B",VLOOKUP($A482,Bat!$A$4:$BF$2320,R$1,FALSE),VLOOKUP($A482,Pit!$A$4:$BA$1686,R$2,FALSE))</f>
        <v>8.7387944309290582</v>
      </c>
      <c r="S482" s="19">
        <f>IF($C482="B",VLOOKUP($A482,Bat!$A$4:$BF$2320,S$1,FALSE),VLOOKUP($A482,Pit!$A$4:$BA$1686,S$2,FALSE))</f>
        <v>1.6606039502578094</v>
      </c>
      <c r="T482" s="20" t="str">
        <f>IF($C482="B",VLOOKUP($A482,Bat!$A$4:$BF$2320,T$1,FALSE),VLOOKUP($A482,Pit!$A$4:$BA$1686,T$2,FALSE))</f>
        <v>$200k</v>
      </c>
      <c r="U482" s="17" t="str">
        <f>VLOOKUP(IF($C482="B",VLOOKUP($A482,Bat!$A$4:$AU$2320,U$1,FALSE),VLOOKUP($A482,Pit!$A$4:$BE$1686,U$2,FALSE)),COND!$A$35:$B$41,2,FALSE)</f>
        <v>??</v>
      </c>
      <c r="V482" s="21">
        <f>IF($C482="B",VLOOKUP($A482,Bat!$A$4:$AT$2284,46,FALSE),VLOOKUP($A482,Pit!$A$4:$BD$1664,56,FALSE))</f>
        <v>150</v>
      </c>
      <c r="W482" s="16">
        <f t="shared" si="37"/>
        <v>999</v>
      </c>
      <c r="X482" s="16"/>
      <c r="Y482" s="22">
        <f t="shared" si="38"/>
        <v>153</v>
      </c>
      <c r="Z482" s="16" t="str">
        <f>IFERROR(VLOOKUP($D482,Results37!$F$3:$L$1396,Z$1,FALSE),"")</f>
        <v/>
      </c>
      <c r="AA482" s="47" t="str">
        <f>IF(ISERROR(VLOOKUP(D482,Results37!$F$3:$O$399,AA$1,FALSE)),"",IF(VLOOKUP(D482,Results37!$F$3:$O$399,AA$1+1,FALSE)=1,"S"&amp;VLOOKUP(D482,Results37!$F$3:$O$399,AA$1,FALSE),VLOOKUP(D482,Results37!$F$3:$O$399,AA$1,FALSE)))</f>
        <v/>
      </c>
      <c r="AB482" s="16" t="str">
        <f>IFERROR(VLOOKUP($D482,Results37!$F$3:$L$1396,AB$1,FALSE),"")</f>
        <v/>
      </c>
      <c r="AC482" s="16" t="str">
        <f>IFERROR(VLOOKUP($D482,Results37!$F$3:$L$1396,AC$1,FALSE),"")</f>
        <v/>
      </c>
      <c r="AD482" s="16" t="str">
        <f t="shared" si="39"/>
        <v/>
      </c>
      <c r="AE482" s="20" t="str">
        <f>IF(ISERROR(VLOOKUP($AC482&amp;"-"&amp;$F482&amp;" "&amp;G482,Bonuses!$B$1:$G$1006,4,FALSE)),"",INT(VLOOKUP($AC482&amp;"-"&amp;$F482&amp;" "&amp;$G482,Bonuses!$B$1:$G$1006,4,FALSE)))</f>
        <v/>
      </c>
      <c r="AF482" s="16" t="str">
        <f>IF(ISERROR(VLOOKUP($AC482&amp;"-"&amp;$F482,Bonuses!$B$1:$G$1006,5,FALSE)),"",IF(VLOOKUP($AC482&amp;"-"&amp;$F482,Bonuses!$B$1:$G$1006,5,FALSE)="","",VLOOKUP($AC482&amp;"-"&amp;$F482,Bonuses!$B$1:$G$1006,6,FALSE)&amp;" yrs, "&amp;VLOOKUP($AC482&amp;"-"&amp;$F482,Bonuses!$B$1:$G$1006,5,FALSE)))</f>
        <v/>
      </c>
    </row>
    <row r="483" spans="1:32" s="21" customFormat="1" x14ac:dyDescent="0.25">
      <c r="A483" s="21" t="s">
        <v>1855</v>
      </c>
      <c r="B483" s="21">
        <f t="shared" si="35"/>
        <v>1</v>
      </c>
      <c r="C483" s="21" t="str">
        <f t="shared" si="36"/>
        <v>B</v>
      </c>
      <c r="D483" s="17">
        <f>IF($C483="B",VLOOKUP($A483,Bat!$A$4:$BF$2320,D$1,FALSE),VLOOKUP($A483,Pit!$A$4:$BA$1686,D$2,FALSE))</f>
        <v>16063</v>
      </c>
      <c r="E483" s="16" t="str">
        <f>IF($C483="B",VLOOKUP($A483,Bat!$A$4:$BF$2320,E$1,FALSE),VLOOKUP($A483,Pit!$A$4:$BA$1686,E$2,FALSE))</f>
        <v>3B</v>
      </c>
      <c r="F483" s="16" t="str">
        <f>IF($C483="B",VLOOKUP($A483,Bat!$A$4:$BF$2320,F$1,FALSE),VLOOKUP($A483,Pit!$A$4:$BA$1686,F$2,FALSE))</f>
        <v>Daniel</v>
      </c>
      <c r="G483" s="16" t="str">
        <f>IF($C483="B",VLOOKUP($A483,Bat!$A$4:$BF$2320,G$1,FALSE),VLOOKUP($A483,Pit!$A$4:$BA$1686,G$2,FALSE))</f>
        <v>Hadley</v>
      </c>
      <c r="H483" s="16">
        <f>IF($C483="B",VLOOKUP($A483,Bat!$A$4:$BF$2320,H$1,FALSE),VLOOKUP($A483,Pit!$A$4:$BA$1686,H$2,FALSE))</f>
        <v>21</v>
      </c>
      <c r="I483" s="16" t="str">
        <f>IF($C483="B",VLOOKUP($A483,Bat!$A$4:$BF$2320,I$1,FALSE),VLOOKUP($A483,Pit!$A$4:$BA$1686,I$2,FALSE))</f>
        <v>R</v>
      </c>
      <c r="J483" s="16" t="str">
        <f>IF($C483="B",VLOOKUP($A483,Bat!$A$4:$BF$2320,J$1,FALSE),VLOOKUP($A483,Pit!$A$4:$BA$1686,J$2,FALSE))</f>
        <v>R</v>
      </c>
      <c r="K483" s="16" t="str">
        <f>IF($C483="B",VLOOKUP($A483,Bat!$A$4:$BF$2320,K$1,FALSE),VLOOKUP($A483,Pit!$A$4:$BA$1686,K$2,FALSE))</f>
        <v>Low</v>
      </c>
      <c r="L483" s="17" t="str">
        <f>IF($C483="B",VLOOKUP($A483,Bat!$A$4:$BF$2320,L$1,FALSE),VLOOKUP($A483,Pit!$A$4:$BA$1686,L$2,FALSE))</f>
        <v>Normal</v>
      </c>
      <c r="M483" s="16">
        <f>IF($C483="B",VLOOKUP($A483,Bat!$A$4:$BF$2320,M$1,FALSE),VLOOKUP($A483,Pit!$A$4:$BA$1686,M$2,FALSE))</f>
        <v>3</v>
      </c>
      <c r="N483" s="16">
        <f>IF($C483="B",VLOOKUP($A483,Bat!$A$4:$BF$2320,N$1,FALSE),VLOOKUP($A483,Pit!$A$4:$BA$1686,N$2,FALSE))</f>
        <v>5</v>
      </c>
      <c r="O483" s="16">
        <f>IF($C483="B",VLOOKUP($A483,Bat!$A$4:$BF$2320,O$1,FALSE),VLOOKUP($A483,Pit!$A$4:$BA$1686,O$2,FALSE))</f>
        <v>5</v>
      </c>
      <c r="P483" s="16">
        <f>IF($C483="B",VLOOKUP($A483,Bat!$A$4:$BF$2320,P$1,FALSE),VLOOKUP($A483,Pit!$A$4:$BA$1686,P$2,FALSE))</f>
        <v>7</v>
      </c>
      <c r="Q483" s="17">
        <f>IF($C483="B",VLOOKUP($A483,Bat!$A$4:$BF$2320,Q$1,FALSE),VLOOKUP($A483,Pit!$A$4:$BA$1686,Q$2,FALSE))</f>
        <v>5</v>
      </c>
      <c r="R483" s="18">
        <f>IF($C483="B",VLOOKUP($A483,Bat!$A$4:$BF$2320,R$1,FALSE),VLOOKUP($A483,Pit!$A$4:$BA$1686,R$2,FALSE))</f>
        <v>8.1400153300075644</v>
      </c>
      <c r="S483" s="19">
        <f>IF($C483="B",VLOOKUP($A483,Bat!$A$4:$BF$2320,S$1,FALSE),VLOOKUP($A483,Pit!$A$4:$BA$1686,S$2,FALSE))</f>
        <v>1.5752321677685539</v>
      </c>
      <c r="T483" s="20" t="str">
        <f>IF($C483="B",VLOOKUP($A483,Bat!$A$4:$BF$2320,T$1,FALSE),VLOOKUP($A483,Pit!$A$4:$BA$1686,T$2,FALSE))</f>
        <v>$200k</v>
      </c>
      <c r="U483" s="17" t="str">
        <f>VLOOKUP(IF($C483="B",VLOOKUP($A483,Bat!$A$4:$AU$2320,U$1,FALSE),VLOOKUP($A483,Pit!$A$4:$BE$1686,U$2,FALSE)),COND!$A$35:$B$41,2,FALSE)</f>
        <v>??</v>
      </c>
      <c r="V483" s="21">
        <f>IF($C483="B",VLOOKUP($A483,Bat!$A$4:$AT$2284,46,FALSE),VLOOKUP($A483,Pit!$A$4:$BD$1664,56,FALSE))</f>
        <v>151</v>
      </c>
      <c r="W483" s="16">
        <f t="shared" si="37"/>
        <v>999</v>
      </c>
      <c r="X483" s="16"/>
      <c r="Y483" s="22">
        <f t="shared" si="38"/>
        <v>165</v>
      </c>
      <c r="Z483" s="16" t="str">
        <f>IFERROR(VLOOKUP($D483,Results37!$F$3:$L$1396,Z$1,FALSE),"")</f>
        <v/>
      </c>
      <c r="AA483" s="47" t="str">
        <f>IF(ISERROR(VLOOKUP(D483,Results37!$F$3:$O$399,AA$1,FALSE)),"",IF(VLOOKUP(D483,Results37!$F$3:$O$399,AA$1+1,FALSE)=1,"S"&amp;VLOOKUP(D483,Results37!$F$3:$O$399,AA$1,FALSE),VLOOKUP(D483,Results37!$F$3:$O$399,AA$1,FALSE)))</f>
        <v/>
      </c>
      <c r="AB483" s="16" t="str">
        <f>IFERROR(VLOOKUP($D483,Results37!$F$3:$L$1396,AB$1,FALSE),"")</f>
        <v/>
      </c>
      <c r="AC483" s="16" t="str">
        <f>IFERROR(VLOOKUP($D483,Results37!$F$3:$L$1396,AC$1,FALSE),"")</f>
        <v/>
      </c>
      <c r="AD483" s="16" t="str">
        <f t="shared" si="39"/>
        <v/>
      </c>
      <c r="AE483" s="20" t="str">
        <f>IF(ISERROR(VLOOKUP($AC483&amp;"-"&amp;$F483&amp;" "&amp;G483,Bonuses!$B$1:$G$1006,4,FALSE)),"",INT(VLOOKUP($AC483&amp;"-"&amp;$F483&amp;" "&amp;$G483,Bonuses!$B$1:$G$1006,4,FALSE)))</f>
        <v/>
      </c>
      <c r="AF483" s="16" t="str">
        <f>IF(ISERROR(VLOOKUP($AC483&amp;"-"&amp;$F483,Bonuses!$B$1:$G$1006,5,FALSE)),"",IF(VLOOKUP($AC483&amp;"-"&amp;$F483,Bonuses!$B$1:$G$1006,5,FALSE)="","",VLOOKUP($AC483&amp;"-"&amp;$F483,Bonuses!$B$1:$G$1006,6,FALSE)&amp;" yrs, "&amp;VLOOKUP($AC483&amp;"-"&amp;$F483,Bonuses!$B$1:$G$1006,5,FALSE)))</f>
        <v/>
      </c>
    </row>
    <row r="484" spans="1:32" s="21" customFormat="1" x14ac:dyDescent="0.25">
      <c r="A484" s="21" t="s">
        <v>2427</v>
      </c>
      <c r="B484" s="21">
        <f t="shared" si="35"/>
        <v>1</v>
      </c>
      <c r="C484" s="21" t="str">
        <f t="shared" si="36"/>
        <v>P</v>
      </c>
      <c r="D484" s="17">
        <f>IF($C484="B",VLOOKUP($A484,Bat!$A$4:$BF$2320,D$1,FALSE),VLOOKUP($A484,Pit!$A$4:$BA$1686,D$2,FALSE))</f>
        <v>2149</v>
      </c>
      <c r="E484" s="16" t="str">
        <f>IF($C484="B",VLOOKUP($A484,Bat!$A$4:$BF$2320,E$1,FALSE),VLOOKUP($A484,Pit!$A$4:$BA$1686,E$2,FALSE))</f>
        <v>SP</v>
      </c>
      <c r="F484" s="16" t="str">
        <f>IF($C484="B",VLOOKUP($A484,Bat!$A$4:$BF$2320,F$1,FALSE),VLOOKUP($A484,Pit!$A$4:$BA$1686,F$2,FALSE))</f>
        <v>Pedro</v>
      </c>
      <c r="G484" s="16" t="str">
        <f>IF($C484="B",VLOOKUP($A484,Bat!$A$4:$BF$2320,G$1,FALSE),VLOOKUP($A484,Pit!$A$4:$BA$1686,G$2,FALSE))</f>
        <v>Cabrera</v>
      </c>
      <c r="H484" s="16">
        <f>IF($C484="B",VLOOKUP($A484,Bat!$A$4:$BF$2320,H$1,FALSE),VLOOKUP($A484,Pit!$A$4:$BA$1686,H$2,FALSE))</f>
        <v>18</v>
      </c>
      <c r="I484" s="16" t="str">
        <f>IF($C484="B",VLOOKUP($A484,Bat!$A$4:$BF$2320,I$1,FALSE),VLOOKUP($A484,Pit!$A$4:$BA$1686,I$2,FALSE))</f>
        <v>L</v>
      </c>
      <c r="J484" s="16" t="str">
        <f>IF($C484="B",VLOOKUP($A484,Bat!$A$4:$BF$2320,J$1,FALSE),VLOOKUP($A484,Pit!$A$4:$BA$1686,J$2,FALSE))</f>
        <v>R</v>
      </c>
      <c r="K484" s="16" t="str">
        <f>IF($C484="B",VLOOKUP($A484,Bat!$A$4:$BF$2320,K$1,FALSE),VLOOKUP($A484,Pit!$A$4:$BA$1686,K$2,FALSE))</f>
        <v>Normal</v>
      </c>
      <c r="L484" s="17" t="str">
        <f>IF($C484="B",VLOOKUP($A484,Bat!$A$4:$BF$2320,L$1,FALSE),VLOOKUP($A484,Pit!$A$4:$BA$1686,L$2,FALSE))</f>
        <v>Normal</v>
      </c>
      <c r="M484" s="16">
        <f>IF($C484="B",VLOOKUP($A484,Bat!$A$4:$BF$2320,M$1,FALSE),VLOOKUP($A484,Pit!$A$4:$BA$1686,M$2,FALSE))</f>
        <v>6</v>
      </c>
      <c r="N484" s="16">
        <f>IF($C484="B",VLOOKUP($A484,Bat!$A$4:$BF$2320,N$1,FALSE),VLOOKUP($A484,Pit!$A$4:$BA$1686,N$2,FALSE))</f>
        <v>1</v>
      </c>
      <c r="O484" s="16">
        <f>IF($C484="B",VLOOKUP($A484,Bat!$A$4:$BF$2320,O$1,FALSE),VLOOKUP($A484,Pit!$A$4:$BA$1686,O$2,FALSE))</f>
        <v>2</v>
      </c>
      <c r="P484" s="16" t="str">
        <f>IF($C484="B",VLOOKUP($A484,Bat!$A$4:$BF$2320,P$1,FALSE),VLOOKUP($A484,Pit!$A$4:$BA$1686,P$2,FALSE))</f>
        <v>92-94 Mph</v>
      </c>
      <c r="Q484" s="17">
        <f>IF($C484="B",VLOOKUP($A484,Bat!$A$4:$BF$2320,Q$1,FALSE),VLOOKUP($A484,Pit!$A$4:$BA$1686,Q$2,FALSE))</f>
        <v>7</v>
      </c>
      <c r="R484" s="18">
        <f>IF($C484="B",VLOOKUP($A484,Bat!$A$4:$BF$2320,R$1,FALSE),VLOOKUP($A484,Pit!$A$4:$BA$1686,R$2,FALSE))</f>
        <v>15.194395444697346</v>
      </c>
      <c r="S484" s="19">
        <f>IF($C484="B",VLOOKUP($A484,Bat!$A$4:$BF$2320,S$1,FALSE),VLOOKUP($A484,Pit!$A$4:$BA$1686,S$2,FALSE))</f>
        <v>0.27727480956111061</v>
      </c>
      <c r="T484" s="20" t="str">
        <f>IF($C484="B",VLOOKUP($A484,Bat!$A$4:$BF$2320,T$1,FALSE),VLOOKUP($A484,Pit!$A$4:$BA$1686,T$2,FALSE))</f>
        <v>$210k</v>
      </c>
      <c r="U484" s="17" t="str">
        <f>VLOOKUP(IF($C484="B",VLOOKUP($A484,Bat!$A$4:$AU$2320,U$1,FALSE),VLOOKUP($A484,Pit!$A$4:$BE$1686,U$2,FALSE)),COND!$A$35:$B$41,2,FALSE)</f>
        <v>??</v>
      </c>
      <c r="V484" s="21">
        <f>IF($C484="B",VLOOKUP($A484,Bat!$A$4:$AT$2284,46,FALSE),VLOOKUP($A484,Pit!$A$4:$BD$1664,56,FALSE))</f>
        <v>151</v>
      </c>
      <c r="W484" s="16">
        <f t="shared" si="37"/>
        <v>999</v>
      </c>
      <c r="X484" s="16"/>
      <c r="Y484" s="22">
        <f t="shared" si="38"/>
        <v>565</v>
      </c>
      <c r="Z484" s="16" t="str">
        <f>IFERROR(VLOOKUP($D484,Results37!$F$3:$L$1396,Z$1,FALSE),"")</f>
        <v/>
      </c>
      <c r="AA484" s="47" t="str">
        <f>IF(ISERROR(VLOOKUP(D484,Results37!$F$3:$O$399,AA$1,FALSE)),"",IF(VLOOKUP(D484,Results37!$F$3:$O$399,AA$1+1,FALSE)=1,"S"&amp;VLOOKUP(D484,Results37!$F$3:$O$399,AA$1,FALSE),VLOOKUP(D484,Results37!$F$3:$O$399,AA$1,FALSE)))</f>
        <v/>
      </c>
      <c r="AB484" s="16" t="str">
        <f>IFERROR(VLOOKUP($D484,Results37!$F$3:$L$1396,AB$1,FALSE),"")</f>
        <v/>
      </c>
      <c r="AC484" s="16" t="str">
        <f>IFERROR(VLOOKUP($D484,Results37!$F$3:$L$1396,AC$1,FALSE),"")</f>
        <v/>
      </c>
      <c r="AD484" s="16" t="str">
        <f t="shared" si="39"/>
        <v/>
      </c>
      <c r="AE484" s="20" t="str">
        <f>IF(ISERROR(VLOOKUP($AC484&amp;"-"&amp;$F484&amp;" "&amp;G484,Bonuses!$B$1:$G$1006,4,FALSE)),"",INT(VLOOKUP($AC484&amp;"-"&amp;$F484&amp;" "&amp;$G484,Bonuses!$B$1:$G$1006,4,FALSE)))</f>
        <v/>
      </c>
      <c r="AF484" s="16" t="str">
        <f>IF(ISERROR(VLOOKUP($AC484&amp;"-"&amp;$F484,Bonuses!$B$1:$G$1006,5,FALSE)),"",IF(VLOOKUP($AC484&amp;"-"&amp;$F484,Bonuses!$B$1:$G$1006,5,FALSE)="","",VLOOKUP($AC484&amp;"-"&amp;$F484,Bonuses!$B$1:$G$1006,6,FALSE)&amp;" yrs, "&amp;VLOOKUP($AC484&amp;"-"&amp;$F484,Bonuses!$B$1:$G$1006,5,FALSE)))</f>
        <v/>
      </c>
    </row>
    <row r="485" spans="1:32" s="21" customFormat="1" x14ac:dyDescent="0.25">
      <c r="A485" s="21" t="s">
        <v>1871</v>
      </c>
      <c r="B485" s="21">
        <f t="shared" si="35"/>
        <v>1</v>
      </c>
      <c r="C485" s="21" t="str">
        <f t="shared" si="36"/>
        <v>B</v>
      </c>
      <c r="D485" s="17">
        <f>IF($C485="B",VLOOKUP($A485,Bat!$A$4:$BF$2320,D$1,FALSE),VLOOKUP($A485,Pit!$A$4:$BA$1686,D$2,FALSE))</f>
        <v>8092</v>
      </c>
      <c r="E485" s="16" t="str">
        <f>IF($C485="B",VLOOKUP($A485,Bat!$A$4:$BF$2320,E$1,FALSE),VLOOKUP($A485,Pit!$A$4:$BA$1686,E$2,FALSE))</f>
        <v>3B</v>
      </c>
      <c r="F485" s="16" t="str">
        <f>IF($C485="B",VLOOKUP($A485,Bat!$A$4:$BF$2320,F$1,FALSE),VLOOKUP($A485,Pit!$A$4:$BA$1686,F$2,FALSE))</f>
        <v>John</v>
      </c>
      <c r="G485" s="16" t="str">
        <f>IF($C485="B",VLOOKUP($A485,Bat!$A$4:$BF$2320,G$1,FALSE),VLOOKUP($A485,Pit!$A$4:$BA$1686,G$2,FALSE))</f>
        <v>Wade</v>
      </c>
      <c r="H485" s="16">
        <f>IF($C485="B",VLOOKUP($A485,Bat!$A$4:$BF$2320,H$1,FALSE),VLOOKUP($A485,Pit!$A$4:$BA$1686,H$2,FALSE))</f>
        <v>21</v>
      </c>
      <c r="I485" s="16" t="str">
        <f>IF($C485="B",VLOOKUP($A485,Bat!$A$4:$BF$2320,I$1,FALSE),VLOOKUP($A485,Pit!$A$4:$BA$1686,I$2,FALSE))</f>
        <v>S</v>
      </c>
      <c r="J485" s="16" t="str">
        <f>IF($C485="B",VLOOKUP($A485,Bat!$A$4:$BF$2320,J$1,FALSE),VLOOKUP($A485,Pit!$A$4:$BA$1686,J$2,FALSE))</f>
        <v>R</v>
      </c>
      <c r="K485" s="16" t="str">
        <f>IF($C485="B",VLOOKUP($A485,Bat!$A$4:$BF$2320,K$1,FALSE),VLOOKUP($A485,Pit!$A$4:$BA$1686,K$2,FALSE))</f>
        <v>Low</v>
      </c>
      <c r="L485" s="17" t="str">
        <f>IF($C485="B",VLOOKUP($A485,Bat!$A$4:$BF$2320,L$1,FALSE),VLOOKUP($A485,Pit!$A$4:$BA$1686,L$2,FALSE))</f>
        <v>Normal</v>
      </c>
      <c r="M485" s="16">
        <f>IF($C485="B",VLOOKUP($A485,Bat!$A$4:$BF$2320,M$1,FALSE),VLOOKUP($A485,Pit!$A$4:$BA$1686,M$2,FALSE))</f>
        <v>4</v>
      </c>
      <c r="N485" s="16">
        <f>IF($C485="B",VLOOKUP($A485,Bat!$A$4:$BF$2320,N$1,FALSE),VLOOKUP($A485,Pit!$A$4:$BA$1686,N$2,FALSE))</f>
        <v>5</v>
      </c>
      <c r="O485" s="16">
        <f>IF($C485="B",VLOOKUP($A485,Bat!$A$4:$BF$2320,O$1,FALSE),VLOOKUP($A485,Pit!$A$4:$BA$1686,O$2,FALSE))</f>
        <v>3</v>
      </c>
      <c r="P485" s="16">
        <f>IF($C485="B",VLOOKUP($A485,Bat!$A$4:$BF$2320,P$1,FALSE),VLOOKUP($A485,Pit!$A$4:$BA$1686,P$2,FALSE))</f>
        <v>6</v>
      </c>
      <c r="Q485" s="17">
        <f>IF($C485="B",VLOOKUP($A485,Bat!$A$4:$BF$2320,Q$1,FALSE),VLOOKUP($A485,Pit!$A$4:$BA$1686,Q$2,FALSE))</f>
        <v>3</v>
      </c>
      <c r="R485" s="18">
        <f>IF($C485="B",VLOOKUP($A485,Bat!$A$4:$BF$2320,R$1,FALSE),VLOOKUP($A485,Pit!$A$4:$BA$1686,R$2,FALSE))</f>
        <v>8.1069246907645951</v>
      </c>
      <c r="S485" s="19">
        <f>IF($C485="B",VLOOKUP($A485,Bat!$A$4:$BF$2320,S$1,FALSE),VLOOKUP($A485,Pit!$A$4:$BA$1686,S$2,FALSE))</f>
        <v>1.5705142227842792</v>
      </c>
      <c r="T485" s="20" t="str">
        <f>IF($C485="B",VLOOKUP($A485,Bat!$A$4:$BF$2320,T$1,FALSE),VLOOKUP($A485,Pit!$A$4:$BA$1686,T$2,FALSE))</f>
        <v>$100k</v>
      </c>
      <c r="U485" s="17" t="str">
        <f>VLOOKUP(IF($C485="B",VLOOKUP($A485,Bat!$A$4:$AU$2320,U$1,FALSE),VLOOKUP($A485,Pit!$A$4:$BE$1686,U$2,FALSE)),COND!$A$35:$B$41,2,FALSE)</f>
        <v>??</v>
      </c>
      <c r="V485" s="21">
        <f>IF($C485="B",VLOOKUP($A485,Bat!$A$4:$AT$2284,46,FALSE),VLOOKUP($A485,Pit!$A$4:$BD$1664,56,FALSE))</f>
        <v>152</v>
      </c>
      <c r="W485" s="16">
        <f t="shared" si="37"/>
        <v>999</v>
      </c>
      <c r="X485" s="16"/>
      <c r="Y485" s="22">
        <f t="shared" si="38"/>
        <v>166</v>
      </c>
      <c r="Z485" s="16" t="str">
        <f>IFERROR(VLOOKUP($D485,Results37!$F$3:$L$1396,Z$1,FALSE),"")</f>
        <v/>
      </c>
      <c r="AA485" s="47" t="str">
        <f>IF(ISERROR(VLOOKUP(D485,Results37!$F$3:$O$399,AA$1,FALSE)),"",IF(VLOOKUP(D485,Results37!$F$3:$O$399,AA$1+1,FALSE)=1,"S"&amp;VLOOKUP(D485,Results37!$F$3:$O$399,AA$1,FALSE),VLOOKUP(D485,Results37!$F$3:$O$399,AA$1,FALSE)))</f>
        <v/>
      </c>
      <c r="AB485" s="16" t="str">
        <f>IFERROR(VLOOKUP($D485,Results37!$F$3:$L$1396,AB$1,FALSE),"")</f>
        <v/>
      </c>
      <c r="AC485" s="16" t="str">
        <f>IFERROR(VLOOKUP($D485,Results37!$F$3:$L$1396,AC$1,FALSE),"")</f>
        <v/>
      </c>
      <c r="AD485" s="16" t="str">
        <f t="shared" si="39"/>
        <v/>
      </c>
      <c r="AE485" s="20" t="str">
        <f>IF(ISERROR(VLOOKUP($AC485&amp;"-"&amp;$F485&amp;" "&amp;G485,Bonuses!$B$1:$G$1006,4,FALSE)),"",INT(VLOOKUP($AC485&amp;"-"&amp;$F485&amp;" "&amp;$G485,Bonuses!$B$1:$G$1006,4,FALSE)))</f>
        <v/>
      </c>
      <c r="AF485" s="16" t="str">
        <f>IF(ISERROR(VLOOKUP($AC485&amp;"-"&amp;$F485,Bonuses!$B$1:$G$1006,5,FALSE)),"",IF(VLOOKUP($AC485&amp;"-"&amp;$F485,Bonuses!$B$1:$G$1006,5,FALSE)="","",VLOOKUP($AC485&amp;"-"&amp;$F485,Bonuses!$B$1:$G$1006,6,FALSE)&amp;" yrs, "&amp;VLOOKUP($AC485&amp;"-"&amp;$F485,Bonuses!$B$1:$G$1006,5,FALSE)))</f>
        <v/>
      </c>
    </row>
    <row r="486" spans="1:32" s="21" customFormat="1" x14ac:dyDescent="0.25">
      <c r="A486" s="21" t="s">
        <v>2967</v>
      </c>
      <c r="B486" s="21">
        <f t="shared" si="35"/>
        <v>1</v>
      </c>
      <c r="C486" s="21" t="str">
        <f t="shared" si="36"/>
        <v>P</v>
      </c>
      <c r="D486" s="17">
        <f>IF($C486="B",VLOOKUP($A486,Bat!$A$4:$BF$2320,D$1,FALSE),VLOOKUP($A486,Pit!$A$4:$BA$1686,D$2,FALSE))</f>
        <v>15638</v>
      </c>
      <c r="E486" s="16" t="str">
        <f>IF($C486="B",VLOOKUP($A486,Bat!$A$4:$BF$2320,E$1,FALSE),VLOOKUP($A486,Pit!$A$4:$BA$1686,E$2,FALSE))</f>
        <v>RP</v>
      </c>
      <c r="F486" s="16" t="str">
        <f>IF($C486="B",VLOOKUP($A486,Bat!$A$4:$BF$2320,F$1,FALSE),VLOOKUP($A486,Pit!$A$4:$BA$1686,F$2,FALSE))</f>
        <v>Jack</v>
      </c>
      <c r="G486" s="16" t="str">
        <f>IF($C486="B",VLOOKUP($A486,Bat!$A$4:$BF$2320,G$1,FALSE),VLOOKUP($A486,Pit!$A$4:$BA$1686,G$2,FALSE))</f>
        <v>Garbutt</v>
      </c>
      <c r="H486" s="16">
        <f>IF($C486="B",VLOOKUP($A486,Bat!$A$4:$BF$2320,H$1,FALSE),VLOOKUP($A486,Pit!$A$4:$BA$1686,H$2,FALSE))</f>
        <v>21</v>
      </c>
      <c r="I486" s="16" t="str">
        <f>IF($C486="B",VLOOKUP($A486,Bat!$A$4:$BF$2320,I$1,FALSE),VLOOKUP($A486,Pit!$A$4:$BA$1686,I$2,FALSE))</f>
        <v>S</v>
      </c>
      <c r="J486" s="16" t="str">
        <f>IF($C486="B",VLOOKUP($A486,Bat!$A$4:$BF$2320,J$1,FALSE),VLOOKUP($A486,Pit!$A$4:$BA$1686,J$2,FALSE))</f>
        <v>R</v>
      </c>
      <c r="K486" s="16" t="str">
        <f>IF($C486="B",VLOOKUP($A486,Bat!$A$4:$BF$2320,K$1,FALSE),VLOOKUP($A486,Pit!$A$4:$BA$1686,K$2,FALSE))</f>
        <v>Normal</v>
      </c>
      <c r="L486" s="17" t="str">
        <f>IF($C486="B",VLOOKUP($A486,Bat!$A$4:$BF$2320,L$1,FALSE),VLOOKUP($A486,Pit!$A$4:$BA$1686,L$2,FALSE))</f>
        <v>Normal</v>
      </c>
      <c r="M486" s="16">
        <f>IF($C486="B",VLOOKUP($A486,Bat!$A$4:$BF$2320,M$1,FALSE),VLOOKUP($A486,Pit!$A$4:$BA$1686,M$2,FALSE))</f>
        <v>3</v>
      </c>
      <c r="N486" s="16">
        <f>IF($C486="B",VLOOKUP($A486,Bat!$A$4:$BF$2320,N$1,FALSE),VLOOKUP($A486,Pit!$A$4:$BA$1686,N$2,FALSE))</f>
        <v>3</v>
      </c>
      <c r="O486" s="16">
        <f>IF($C486="B",VLOOKUP($A486,Bat!$A$4:$BF$2320,O$1,FALSE),VLOOKUP($A486,Pit!$A$4:$BA$1686,O$2,FALSE))</f>
        <v>4</v>
      </c>
      <c r="P486" s="16" t="str">
        <f>IF($C486="B",VLOOKUP($A486,Bat!$A$4:$BF$2320,P$1,FALSE),VLOOKUP($A486,Pit!$A$4:$BA$1686,P$2,FALSE))</f>
        <v>84-86 Mph</v>
      </c>
      <c r="Q486" s="17">
        <f>IF($C486="B",VLOOKUP($A486,Bat!$A$4:$BF$2320,Q$1,FALSE),VLOOKUP($A486,Pit!$A$4:$BA$1686,Q$2,FALSE))</f>
        <v>6</v>
      </c>
      <c r="R486" s="18">
        <f>IF($C486="B",VLOOKUP($A486,Bat!$A$4:$BF$2320,R$1,FALSE),VLOOKUP($A486,Pit!$A$4:$BA$1686,R$2,FALSE))</f>
        <v>20.174068821290273</v>
      </c>
      <c r="S486" s="19">
        <f>IF($C486="B",VLOOKUP($A486,Bat!$A$4:$BF$2320,S$1,FALSE),VLOOKUP($A486,Pit!$A$4:$BA$1686,S$2,FALSE))</f>
        <v>0.71473934059463451</v>
      </c>
      <c r="T486" s="20" t="str">
        <f>IF($C486="B",VLOOKUP($A486,Bat!$A$4:$BF$2320,T$1,FALSE),VLOOKUP($A486,Pit!$A$4:$BA$1686,T$2,FALSE))</f>
        <v>$180k</v>
      </c>
      <c r="U486" s="17" t="str">
        <f>VLOOKUP(IF($C486="B",VLOOKUP($A486,Bat!$A$4:$AU$2320,U$1,FALSE),VLOOKUP($A486,Pit!$A$4:$BE$1686,U$2,FALSE)),COND!$A$35:$B$41,2,FALSE)</f>
        <v>??</v>
      </c>
      <c r="V486" s="21">
        <f>IF($C486="B",VLOOKUP($A486,Bat!$A$4:$AT$2284,46,FALSE),VLOOKUP($A486,Pit!$A$4:$BD$1664,56,FALSE))</f>
        <v>152</v>
      </c>
      <c r="W486" s="16">
        <f t="shared" si="37"/>
        <v>999</v>
      </c>
      <c r="X486" s="16"/>
      <c r="Y486" s="22">
        <f t="shared" si="38"/>
        <v>373</v>
      </c>
      <c r="Z486" s="16" t="str">
        <f>IFERROR(VLOOKUP($D486,Results37!$F$3:$L$1396,Z$1,FALSE),"")</f>
        <v/>
      </c>
      <c r="AA486" s="47" t="str">
        <f>IF(ISERROR(VLOOKUP(D486,Results37!$F$3:$O$399,AA$1,FALSE)),"",IF(VLOOKUP(D486,Results37!$F$3:$O$399,AA$1+1,FALSE)=1,"S"&amp;VLOOKUP(D486,Results37!$F$3:$O$399,AA$1,FALSE),VLOOKUP(D486,Results37!$F$3:$O$399,AA$1,FALSE)))</f>
        <v/>
      </c>
      <c r="AB486" s="16" t="str">
        <f>IFERROR(VLOOKUP($D486,Results37!$F$3:$L$1396,AB$1,FALSE),"")</f>
        <v/>
      </c>
      <c r="AC486" s="16" t="str">
        <f>IFERROR(VLOOKUP($D486,Results37!$F$3:$L$1396,AC$1,FALSE),"")</f>
        <v/>
      </c>
      <c r="AD486" s="16" t="str">
        <f t="shared" si="39"/>
        <v/>
      </c>
      <c r="AE486" s="20" t="str">
        <f>IF(ISERROR(VLOOKUP($AC486&amp;"-"&amp;$F486&amp;" "&amp;G486,Bonuses!$B$1:$G$1006,4,FALSE)),"",INT(VLOOKUP($AC486&amp;"-"&amp;$F486&amp;" "&amp;$G486,Bonuses!$B$1:$G$1006,4,FALSE)))</f>
        <v/>
      </c>
      <c r="AF486" s="16" t="str">
        <f>IF(ISERROR(VLOOKUP($AC486&amp;"-"&amp;$F486,Bonuses!$B$1:$G$1006,5,FALSE)),"",IF(VLOOKUP($AC486&amp;"-"&amp;$F486,Bonuses!$B$1:$G$1006,5,FALSE)="","",VLOOKUP($AC486&amp;"-"&amp;$F486,Bonuses!$B$1:$G$1006,6,FALSE)&amp;" yrs, "&amp;VLOOKUP($AC486&amp;"-"&amp;$F486,Bonuses!$B$1:$G$1006,5,FALSE)))</f>
        <v/>
      </c>
    </row>
    <row r="487" spans="1:32" s="21" customFormat="1" x14ac:dyDescent="0.25">
      <c r="A487" s="21" t="s">
        <v>1878</v>
      </c>
      <c r="B487" s="21">
        <f t="shared" si="35"/>
        <v>1</v>
      </c>
      <c r="C487" s="21" t="str">
        <f t="shared" si="36"/>
        <v>B</v>
      </c>
      <c r="D487" s="17">
        <f>IF($C487="B",VLOOKUP($A487,Bat!$A$4:$BF$2320,D$1,FALSE),VLOOKUP($A487,Pit!$A$4:$BA$1686,D$2,FALSE))</f>
        <v>7965</v>
      </c>
      <c r="E487" s="16" t="str">
        <f>IF($C487="B",VLOOKUP($A487,Bat!$A$4:$BF$2320,E$1,FALSE),VLOOKUP($A487,Pit!$A$4:$BA$1686,E$2,FALSE))</f>
        <v>3B</v>
      </c>
      <c r="F487" s="16" t="str">
        <f>IF($C487="B",VLOOKUP($A487,Bat!$A$4:$BF$2320,F$1,FALSE),VLOOKUP($A487,Pit!$A$4:$BA$1686,F$2,FALSE))</f>
        <v>Mark</v>
      </c>
      <c r="G487" s="16" t="str">
        <f>IF($C487="B",VLOOKUP($A487,Bat!$A$4:$BF$2320,G$1,FALSE),VLOOKUP($A487,Pit!$A$4:$BA$1686,G$2,FALSE))</f>
        <v>Melton</v>
      </c>
      <c r="H487" s="16">
        <f>IF($C487="B",VLOOKUP($A487,Bat!$A$4:$BF$2320,H$1,FALSE),VLOOKUP($A487,Pit!$A$4:$BA$1686,H$2,FALSE))</f>
        <v>21</v>
      </c>
      <c r="I487" s="16" t="str">
        <f>IF($C487="B",VLOOKUP($A487,Bat!$A$4:$BF$2320,I$1,FALSE),VLOOKUP($A487,Pit!$A$4:$BA$1686,I$2,FALSE))</f>
        <v>R</v>
      </c>
      <c r="J487" s="16" t="str">
        <f>IF($C487="B",VLOOKUP($A487,Bat!$A$4:$BF$2320,J$1,FALSE),VLOOKUP($A487,Pit!$A$4:$BA$1686,J$2,FALSE))</f>
        <v>R</v>
      </c>
      <c r="K487" s="16" t="str">
        <f>IF($C487="B",VLOOKUP($A487,Bat!$A$4:$BF$2320,K$1,FALSE),VLOOKUP($A487,Pit!$A$4:$BA$1686,K$2,FALSE))</f>
        <v>Low</v>
      </c>
      <c r="L487" s="17" t="str">
        <f>IF($C487="B",VLOOKUP($A487,Bat!$A$4:$BF$2320,L$1,FALSE),VLOOKUP($A487,Pit!$A$4:$BA$1686,L$2,FALSE))</f>
        <v>Normal</v>
      </c>
      <c r="M487" s="16">
        <f>IF($C487="B",VLOOKUP($A487,Bat!$A$4:$BF$2320,M$1,FALSE),VLOOKUP($A487,Pit!$A$4:$BA$1686,M$2,FALSE))</f>
        <v>5</v>
      </c>
      <c r="N487" s="16">
        <f>IF($C487="B",VLOOKUP($A487,Bat!$A$4:$BF$2320,N$1,FALSE),VLOOKUP($A487,Pit!$A$4:$BA$1686,N$2,FALSE))</f>
        <v>2</v>
      </c>
      <c r="O487" s="16">
        <f>IF($C487="B",VLOOKUP($A487,Bat!$A$4:$BF$2320,O$1,FALSE),VLOOKUP($A487,Pit!$A$4:$BA$1686,O$2,FALSE))</f>
        <v>1</v>
      </c>
      <c r="P487" s="16">
        <f>IF($C487="B",VLOOKUP($A487,Bat!$A$4:$BF$2320,P$1,FALSE),VLOOKUP($A487,Pit!$A$4:$BA$1686,P$2,FALSE))</f>
        <v>5</v>
      </c>
      <c r="Q487" s="17">
        <f>IF($C487="B",VLOOKUP($A487,Bat!$A$4:$BF$2320,Q$1,FALSE),VLOOKUP($A487,Pit!$A$4:$BA$1686,Q$2,FALSE))</f>
        <v>5</v>
      </c>
      <c r="R487" s="18">
        <f>IF($C487="B",VLOOKUP($A487,Bat!$A$4:$BF$2320,R$1,FALSE),VLOOKUP($A487,Pit!$A$4:$BA$1686,R$2,FALSE))</f>
        <v>8.0480193985022002</v>
      </c>
      <c r="S487" s="19">
        <f>IF($C487="B",VLOOKUP($A487,Bat!$A$4:$BF$2320,S$1,FALSE),VLOOKUP($A487,Pit!$A$4:$BA$1686,S$2,FALSE))</f>
        <v>1.5621157169066491</v>
      </c>
      <c r="T487" s="20" t="str">
        <f>IF($C487="B",VLOOKUP($A487,Bat!$A$4:$BF$2320,T$1,FALSE),VLOOKUP($A487,Pit!$A$4:$BA$1686,T$2,FALSE))</f>
        <v>$220k</v>
      </c>
      <c r="U487" s="17" t="str">
        <f>VLOOKUP(IF($C487="B",VLOOKUP($A487,Bat!$A$4:$AU$2320,U$1,FALSE),VLOOKUP($A487,Pit!$A$4:$BE$1686,U$2,FALSE)),COND!$A$35:$B$41,2,FALSE)</f>
        <v>??</v>
      </c>
      <c r="V487" s="21">
        <f>IF($C487="B",VLOOKUP($A487,Bat!$A$4:$AT$2284,46,FALSE),VLOOKUP($A487,Pit!$A$4:$BD$1664,56,FALSE))</f>
        <v>153</v>
      </c>
      <c r="W487" s="16">
        <f t="shared" si="37"/>
        <v>999</v>
      </c>
      <c r="X487" s="16"/>
      <c r="Y487" s="22">
        <f t="shared" si="38"/>
        <v>168</v>
      </c>
      <c r="Z487" s="16" t="str">
        <f>IFERROR(VLOOKUP($D487,Results37!$F$3:$L$1396,Z$1,FALSE),"")</f>
        <v/>
      </c>
      <c r="AA487" s="47" t="str">
        <f>IF(ISERROR(VLOOKUP(D487,Results37!$F$3:$O$399,AA$1,FALSE)),"",IF(VLOOKUP(D487,Results37!$F$3:$O$399,AA$1+1,FALSE)=1,"S"&amp;VLOOKUP(D487,Results37!$F$3:$O$399,AA$1,FALSE),VLOOKUP(D487,Results37!$F$3:$O$399,AA$1,FALSE)))</f>
        <v/>
      </c>
      <c r="AB487" s="16" t="str">
        <f>IFERROR(VLOOKUP($D487,Results37!$F$3:$L$1396,AB$1,FALSE),"")</f>
        <v/>
      </c>
      <c r="AC487" s="16" t="str">
        <f>IFERROR(VLOOKUP($D487,Results37!$F$3:$L$1396,AC$1,FALSE),"")</f>
        <v/>
      </c>
      <c r="AD487" s="16" t="str">
        <f t="shared" si="39"/>
        <v/>
      </c>
      <c r="AE487" s="20" t="str">
        <f>IF(ISERROR(VLOOKUP($AC487&amp;"-"&amp;$F487&amp;" "&amp;G487,Bonuses!$B$1:$G$1006,4,FALSE)),"",INT(VLOOKUP($AC487&amp;"-"&amp;$F487&amp;" "&amp;$G487,Bonuses!$B$1:$G$1006,4,FALSE)))</f>
        <v/>
      </c>
      <c r="AF487" s="16" t="str">
        <f>IF(ISERROR(VLOOKUP($AC487&amp;"-"&amp;$F487,Bonuses!$B$1:$G$1006,5,FALSE)),"",IF(VLOOKUP($AC487&amp;"-"&amp;$F487,Bonuses!$B$1:$G$1006,5,FALSE)="","",VLOOKUP($AC487&amp;"-"&amp;$F487,Bonuses!$B$1:$G$1006,6,FALSE)&amp;" yrs, "&amp;VLOOKUP($AC487&amp;"-"&amp;$F487,Bonuses!$B$1:$G$1006,5,FALSE)))</f>
        <v/>
      </c>
    </row>
    <row r="488" spans="1:32" s="21" customFormat="1" x14ac:dyDescent="0.25">
      <c r="A488" s="21" t="s">
        <v>2417</v>
      </c>
      <c r="B488" s="21">
        <f t="shared" si="35"/>
        <v>1</v>
      </c>
      <c r="C488" s="21" t="str">
        <f t="shared" si="36"/>
        <v>P</v>
      </c>
      <c r="D488" s="17">
        <f>IF($C488="B",VLOOKUP($A488,Bat!$A$4:$BF$2320,D$1,FALSE),VLOOKUP($A488,Pit!$A$4:$BA$1686,D$2,FALSE))</f>
        <v>11450</v>
      </c>
      <c r="E488" s="16" t="str">
        <f>IF($C488="B",VLOOKUP($A488,Bat!$A$4:$BF$2320,E$1,FALSE),VLOOKUP($A488,Pit!$A$4:$BA$1686,E$2,FALSE))</f>
        <v>RP</v>
      </c>
      <c r="F488" s="16" t="str">
        <f>IF($C488="B",VLOOKUP($A488,Bat!$A$4:$BF$2320,F$1,FALSE),VLOOKUP($A488,Pit!$A$4:$BA$1686,F$2,FALSE))</f>
        <v>Octávio</v>
      </c>
      <c r="G488" s="16" t="str">
        <f>IF($C488="B",VLOOKUP($A488,Bat!$A$4:$BF$2320,G$1,FALSE),VLOOKUP($A488,Pit!$A$4:$BA$1686,G$2,FALSE))</f>
        <v>Torres</v>
      </c>
      <c r="H488" s="16">
        <f>IF($C488="B",VLOOKUP($A488,Bat!$A$4:$BF$2320,H$1,FALSE),VLOOKUP($A488,Pit!$A$4:$BA$1686,H$2,FALSE))</f>
        <v>21</v>
      </c>
      <c r="I488" s="16" t="str">
        <f>IF($C488="B",VLOOKUP($A488,Bat!$A$4:$BF$2320,I$1,FALSE),VLOOKUP($A488,Pit!$A$4:$BA$1686,I$2,FALSE))</f>
        <v>R</v>
      </c>
      <c r="J488" s="16" t="str">
        <f>IF($C488="B",VLOOKUP($A488,Bat!$A$4:$BF$2320,J$1,FALSE),VLOOKUP($A488,Pit!$A$4:$BA$1686,J$2,FALSE))</f>
        <v>R</v>
      </c>
      <c r="K488" s="16" t="str">
        <f>IF($C488="B",VLOOKUP($A488,Bat!$A$4:$BF$2320,K$1,FALSE),VLOOKUP($A488,Pit!$A$4:$BA$1686,K$2,FALSE))</f>
        <v>Normal</v>
      </c>
      <c r="L488" s="17" t="str">
        <f>IF($C488="B",VLOOKUP($A488,Bat!$A$4:$BF$2320,L$1,FALSE),VLOOKUP($A488,Pit!$A$4:$BA$1686,L$2,FALSE))</f>
        <v>Normal</v>
      </c>
      <c r="M488" s="16">
        <f>IF($C488="B",VLOOKUP($A488,Bat!$A$4:$BF$2320,M$1,FALSE),VLOOKUP($A488,Pit!$A$4:$BA$1686,M$2,FALSE))</f>
        <v>5</v>
      </c>
      <c r="N488" s="16">
        <f>IF($C488="B",VLOOKUP($A488,Bat!$A$4:$BF$2320,N$1,FALSE),VLOOKUP($A488,Pit!$A$4:$BA$1686,N$2,FALSE))</f>
        <v>4</v>
      </c>
      <c r="O488" s="16">
        <f>IF($C488="B",VLOOKUP($A488,Bat!$A$4:$BF$2320,O$1,FALSE),VLOOKUP($A488,Pit!$A$4:$BA$1686,O$2,FALSE))</f>
        <v>2</v>
      </c>
      <c r="P488" s="16" t="str">
        <f>IF($C488="B",VLOOKUP($A488,Bat!$A$4:$BF$2320,P$1,FALSE),VLOOKUP($A488,Pit!$A$4:$BA$1686,P$2,FALSE))</f>
        <v>90-92 Mph</v>
      </c>
      <c r="Q488" s="17">
        <f>IF($C488="B",VLOOKUP($A488,Bat!$A$4:$BF$2320,Q$1,FALSE),VLOOKUP($A488,Pit!$A$4:$BA$1686,Q$2,FALSE))</f>
        <v>8</v>
      </c>
      <c r="R488" s="18">
        <f>IF($C488="B",VLOOKUP($A488,Bat!$A$4:$BF$2320,R$1,FALSE),VLOOKUP($A488,Pit!$A$4:$BA$1686,R$2,FALSE))</f>
        <v>20.15296066171587</v>
      </c>
      <c r="S488" s="19">
        <f>IF($C488="B",VLOOKUP($A488,Bat!$A$4:$BF$2320,S$1,FALSE),VLOOKUP($A488,Pit!$A$4:$BA$1686,S$2,FALSE))</f>
        <v>0.71288498782270338</v>
      </c>
      <c r="T488" s="20" t="str">
        <f>IF($C488="B",VLOOKUP($A488,Bat!$A$4:$BF$2320,T$1,FALSE),VLOOKUP($A488,Pit!$A$4:$BA$1686,T$2,FALSE))</f>
        <v>$190k</v>
      </c>
      <c r="U488" s="17" t="str">
        <f>VLOOKUP(IF($C488="B",VLOOKUP($A488,Bat!$A$4:$AU$2320,U$1,FALSE),VLOOKUP($A488,Pit!$A$4:$BE$1686,U$2,FALSE)),COND!$A$35:$B$41,2,FALSE)</f>
        <v>??</v>
      </c>
      <c r="V488" s="21">
        <f>IF($C488="B",VLOOKUP($A488,Bat!$A$4:$AT$2284,46,FALSE),VLOOKUP($A488,Pit!$A$4:$BD$1664,56,FALSE))</f>
        <v>153</v>
      </c>
      <c r="W488" s="16">
        <f t="shared" si="37"/>
        <v>999</v>
      </c>
      <c r="X488" s="16"/>
      <c r="Y488" s="22">
        <f t="shared" si="38"/>
        <v>374</v>
      </c>
      <c r="Z488" s="16" t="str">
        <f>IFERROR(VLOOKUP($D488,Results37!$F$3:$L$1396,Z$1,FALSE),"")</f>
        <v/>
      </c>
      <c r="AA488" s="47" t="str">
        <f>IF(ISERROR(VLOOKUP(D488,Results37!$F$3:$O$399,AA$1,FALSE)),"",IF(VLOOKUP(D488,Results37!$F$3:$O$399,AA$1+1,FALSE)=1,"S"&amp;VLOOKUP(D488,Results37!$F$3:$O$399,AA$1,FALSE),VLOOKUP(D488,Results37!$F$3:$O$399,AA$1,FALSE)))</f>
        <v/>
      </c>
      <c r="AB488" s="16" t="str">
        <f>IFERROR(VLOOKUP($D488,Results37!$F$3:$L$1396,AB$1,FALSE),"")</f>
        <v/>
      </c>
      <c r="AC488" s="16" t="str">
        <f>IFERROR(VLOOKUP($D488,Results37!$F$3:$L$1396,AC$1,FALSE),"")</f>
        <v/>
      </c>
      <c r="AD488" s="16" t="str">
        <f t="shared" si="39"/>
        <v/>
      </c>
      <c r="AE488" s="20" t="str">
        <f>IF(ISERROR(VLOOKUP($AC488&amp;"-"&amp;$F488&amp;" "&amp;G488,Bonuses!$B$1:$G$1006,4,FALSE)),"",INT(VLOOKUP($AC488&amp;"-"&amp;$F488&amp;" "&amp;$G488,Bonuses!$B$1:$G$1006,4,FALSE)))</f>
        <v/>
      </c>
      <c r="AF488" s="16" t="str">
        <f>IF(ISERROR(VLOOKUP($AC488&amp;"-"&amp;$F488,Bonuses!$B$1:$G$1006,5,FALSE)),"",IF(VLOOKUP($AC488&amp;"-"&amp;$F488,Bonuses!$B$1:$G$1006,5,FALSE)="","",VLOOKUP($AC488&amp;"-"&amp;$F488,Bonuses!$B$1:$G$1006,6,FALSE)&amp;" yrs, "&amp;VLOOKUP($AC488&amp;"-"&amp;$F488,Bonuses!$B$1:$G$1006,5,FALSE)))</f>
        <v/>
      </c>
    </row>
    <row r="489" spans="1:32" s="21" customFormat="1" x14ac:dyDescent="0.25">
      <c r="A489" s="21" t="s">
        <v>3056</v>
      </c>
      <c r="B489" s="21">
        <f t="shared" si="35"/>
        <v>1</v>
      </c>
      <c r="C489" s="21" t="str">
        <f t="shared" si="36"/>
        <v>B</v>
      </c>
      <c r="D489" s="17">
        <f>IF($C489="B",VLOOKUP($A489,Bat!$A$4:$BF$2320,D$1,FALSE),VLOOKUP($A489,Pit!$A$4:$BA$1686,D$2,FALSE))</f>
        <v>1555</v>
      </c>
      <c r="E489" s="16" t="str">
        <f>IF($C489="B",VLOOKUP($A489,Bat!$A$4:$BF$2320,E$1,FALSE),VLOOKUP($A489,Pit!$A$4:$BA$1686,E$2,FALSE))</f>
        <v>1B</v>
      </c>
      <c r="F489" s="16" t="str">
        <f>IF($C489="B",VLOOKUP($A489,Bat!$A$4:$BF$2320,F$1,FALSE),VLOOKUP($A489,Pit!$A$4:$BA$1686,F$2,FALSE))</f>
        <v>Joe</v>
      </c>
      <c r="G489" s="16" t="str">
        <f>IF($C489="B",VLOOKUP($A489,Bat!$A$4:$BF$2320,G$1,FALSE),VLOOKUP($A489,Pit!$A$4:$BA$1686,G$2,FALSE))</f>
        <v>Wright</v>
      </c>
      <c r="H489" s="16">
        <f>IF($C489="B",VLOOKUP($A489,Bat!$A$4:$BF$2320,H$1,FALSE),VLOOKUP($A489,Pit!$A$4:$BA$1686,H$2,FALSE))</f>
        <v>18</v>
      </c>
      <c r="I489" s="16" t="str">
        <f>IF($C489="B",VLOOKUP($A489,Bat!$A$4:$BF$2320,I$1,FALSE),VLOOKUP($A489,Pit!$A$4:$BA$1686,I$2,FALSE))</f>
        <v>L</v>
      </c>
      <c r="J489" s="16" t="str">
        <f>IF($C489="B",VLOOKUP($A489,Bat!$A$4:$BF$2320,J$1,FALSE),VLOOKUP($A489,Pit!$A$4:$BA$1686,J$2,FALSE))</f>
        <v>L</v>
      </c>
      <c r="K489" s="16" t="str">
        <f>IF($C489="B",VLOOKUP($A489,Bat!$A$4:$BF$2320,K$1,FALSE),VLOOKUP($A489,Pit!$A$4:$BA$1686,K$2,FALSE))</f>
        <v>Low</v>
      </c>
      <c r="L489" s="17" t="str">
        <f>IF($C489="B",VLOOKUP($A489,Bat!$A$4:$BF$2320,L$1,FALSE),VLOOKUP($A489,Pit!$A$4:$BA$1686,L$2,FALSE))</f>
        <v>High</v>
      </c>
      <c r="M489" s="16">
        <f>IF($C489="B",VLOOKUP($A489,Bat!$A$4:$BF$2320,M$1,FALSE),VLOOKUP($A489,Pit!$A$4:$BA$1686,M$2,FALSE))</f>
        <v>4</v>
      </c>
      <c r="N489" s="16">
        <f>IF($C489="B",VLOOKUP($A489,Bat!$A$4:$BF$2320,N$1,FALSE),VLOOKUP($A489,Pit!$A$4:$BA$1686,N$2,FALSE))</f>
        <v>5</v>
      </c>
      <c r="O489" s="16">
        <f>IF($C489="B",VLOOKUP($A489,Bat!$A$4:$BF$2320,O$1,FALSE),VLOOKUP($A489,Pit!$A$4:$BA$1686,O$2,FALSE))</f>
        <v>5</v>
      </c>
      <c r="P489" s="16">
        <f>IF($C489="B",VLOOKUP($A489,Bat!$A$4:$BF$2320,P$1,FALSE),VLOOKUP($A489,Pit!$A$4:$BA$1686,P$2,FALSE))</f>
        <v>4</v>
      </c>
      <c r="Q489" s="17">
        <f>IF($C489="B",VLOOKUP($A489,Bat!$A$4:$BF$2320,Q$1,FALSE),VLOOKUP($A489,Pit!$A$4:$BA$1686,Q$2,FALSE))</f>
        <v>5</v>
      </c>
      <c r="R489" s="18">
        <f>IF($C489="B",VLOOKUP($A489,Bat!$A$4:$BF$2320,R$1,FALSE),VLOOKUP($A489,Pit!$A$4:$BA$1686,R$2,FALSE))</f>
        <v>8.0070986971197193</v>
      </c>
      <c r="S489" s="19">
        <f>IF($C489="B",VLOOKUP($A489,Bat!$A$4:$BF$2320,S$1,FALSE),VLOOKUP($A489,Pit!$A$4:$BA$1686,S$2,FALSE))</f>
        <v>1.5562813896691809</v>
      </c>
      <c r="T489" s="20" t="str">
        <f>IF($C489="B",VLOOKUP($A489,Bat!$A$4:$BF$2320,T$1,FALSE),VLOOKUP($A489,Pit!$A$4:$BA$1686,T$2,FALSE))</f>
        <v>$2.2m</v>
      </c>
      <c r="U489" s="17" t="str">
        <f>VLOOKUP(IF($C489="B",VLOOKUP($A489,Bat!$A$4:$AU$2320,U$1,FALSE),VLOOKUP($A489,Pit!$A$4:$BE$1686,U$2,FALSE)),COND!$A$35:$B$41,2,FALSE)</f>
        <v>??</v>
      </c>
      <c r="V489" s="21">
        <f>IF($C489="B",VLOOKUP($A489,Bat!$A$4:$AT$2284,46,FALSE),VLOOKUP($A489,Pit!$A$4:$BD$1664,56,FALSE))</f>
        <v>154</v>
      </c>
      <c r="W489" s="16">
        <f t="shared" si="37"/>
        <v>999</v>
      </c>
      <c r="X489" s="16"/>
      <c r="Y489" s="22">
        <f t="shared" si="38"/>
        <v>170</v>
      </c>
      <c r="Z489" s="16" t="str">
        <f>IFERROR(VLOOKUP($D489,Results37!$F$3:$L$1396,Z$1,FALSE),"")</f>
        <v/>
      </c>
      <c r="AA489" s="47" t="str">
        <f>IF(ISERROR(VLOOKUP(D489,Results37!$F$3:$O$399,AA$1,FALSE)),"",IF(VLOOKUP(D489,Results37!$F$3:$O$399,AA$1+1,FALSE)=1,"S"&amp;VLOOKUP(D489,Results37!$F$3:$O$399,AA$1,FALSE),VLOOKUP(D489,Results37!$F$3:$O$399,AA$1,FALSE)))</f>
        <v/>
      </c>
      <c r="AB489" s="16" t="str">
        <f>IFERROR(VLOOKUP($D489,Results37!$F$3:$L$1396,AB$1,FALSE),"")</f>
        <v/>
      </c>
      <c r="AC489" s="16" t="str">
        <f>IFERROR(VLOOKUP($D489,Results37!$F$3:$L$1396,AC$1,FALSE),"")</f>
        <v/>
      </c>
      <c r="AD489" s="16" t="str">
        <f t="shared" si="39"/>
        <v/>
      </c>
      <c r="AE489" s="20" t="str">
        <f>IF(ISERROR(VLOOKUP($AC489&amp;"-"&amp;$F489&amp;" "&amp;G489,Bonuses!$B$1:$G$1006,4,FALSE)),"",INT(VLOOKUP($AC489&amp;"-"&amp;$F489&amp;" "&amp;$G489,Bonuses!$B$1:$G$1006,4,FALSE)))</f>
        <v/>
      </c>
      <c r="AF489" s="16" t="str">
        <f>IF(ISERROR(VLOOKUP($AC489&amp;"-"&amp;$F489,Bonuses!$B$1:$G$1006,5,FALSE)),"",IF(VLOOKUP($AC489&amp;"-"&amp;$F489,Bonuses!$B$1:$G$1006,5,FALSE)="","",VLOOKUP($AC489&amp;"-"&amp;$F489,Bonuses!$B$1:$G$1006,6,FALSE)&amp;" yrs, "&amp;VLOOKUP($AC489&amp;"-"&amp;$F489,Bonuses!$B$1:$G$1006,5,FALSE)))</f>
        <v/>
      </c>
    </row>
    <row r="490" spans="1:32" s="21" customFormat="1" x14ac:dyDescent="0.25">
      <c r="A490" s="21" t="s">
        <v>2361</v>
      </c>
      <c r="B490" s="21">
        <f t="shared" si="35"/>
        <v>1</v>
      </c>
      <c r="C490" s="21" t="str">
        <f t="shared" si="36"/>
        <v>P</v>
      </c>
      <c r="D490" s="17">
        <f>IF($C490="B",VLOOKUP($A490,Bat!$A$4:$BF$2320,D$1,FALSE),VLOOKUP($A490,Pit!$A$4:$BA$1686,D$2,FALSE))</f>
        <v>16091</v>
      </c>
      <c r="E490" s="16" t="str">
        <f>IF($C490="B",VLOOKUP($A490,Bat!$A$4:$BF$2320,E$1,FALSE),VLOOKUP($A490,Pit!$A$4:$BA$1686,E$2,FALSE))</f>
        <v>RP</v>
      </c>
      <c r="F490" s="16" t="str">
        <f>IF($C490="B",VLOOKUP($A490,Bat!$A$4:$BF$2320,F$1,FALSE),VLOOKUP($A490,Pit!$A$4:$BA$1686,F$2,FALSE))</f>
        <v>Alfonso</v>
      </c>
      <c r="G490" s="16" t="str">
        <f>IF($C490="B",VLOOKUP($A490,Bat!$A$4:$BF$2320,G$1,FALSE),VLOOKUP($A490,Pit!$A$4:$BA$1686,G$2,FALSE))</f>
        <v>Gutiérrez</v>
      </c>
      <c r="H490" s="16">
        <f>IF($C490="B",VLOOKUP($A490,Bat!$A$4:$BF$2320,H$1,FALSE),VLOOKUP($A490,Pit!$A$4:$BA$1686,H$2,FALSE))</f>
        <v>20</v>
      </c>
      <c r="I490" s="16" t="str">
        <f>IF($C490="B",VLOOKUP($A490,Bat!$A$4:$BF$2320,I$1,FALSE),VLOOKUP($A490,Pit!$A$4:$BA$1686,I$2,FALSE))</f>
        <v>R</v>
      </c>
      <c r="J490" s="16" t="str">
        <f>IF($C490="B",VLOOKUP($A490,Bat!$A$4:$BF$2320,J$1,FALSE),VLOOKUP($A490,Pit!$A$4:$BA$1686,J$2,FALSE))</f>
        <v>R</v>
      </c>
      <c r="K490" s="16" t="str">
        <f>IF($C490="B",VLOOKUP($A490,Bat!$A$4:$BF$2320,K$1,FALSE),VLOOKUP($A490,Pit!$A$4:$BA$1686,K$2,FALSE))</f>
        <v>Normal</v>
      </c>
      <c r="L490" s="17" t="str">
        <f>IF($C490="B",VLOOKUP($A490,Bat!$A$4:$BF$2320,L$1,FALSE),VLOOKUP($A490,Pit!$A$4:$BA$1686,L$2,FALSE))</f>
        <v>Normal</v>
      </c>
      <c r="M490" s="16">
        <f>IF($C490="B",VLOOKUP($A490,Bat!$A$4:$BF$2320,M$1,FALSE),VLOOKUP($A490,Pit!$A$4:$BA$1686,M$2,FALSE))</f>
        <v>4</v>
      </c>
      <c r="N490" s="16">
        <f>IF($C490="B",VLOOKUP($A490,Bat!$A$4:$BF$2320,N$1,FALSE),VLOOKUP($A490,Pit!$A$4:$BA$1686,N$2,FALSE))</f>
        <v>1</v>
      </c>
      <c r="O490" s="16">
        <f>IF($C490="B",VLOOKUP($A490,Bat!$A$4:$BF$2320,O$1,FALSE),VLOOKUP($A490,Pit!$A$4:$BA$1686,O$2,FALSE))</f>
        <v>5</v>
      </c>
      <c r="P490" s="16" t="str">
        <f>IF($C490="B",VLOOKUP($A490,Bat!$A$4:$BF$2320,P$1,FALSE),VLOOKUP($A490,Pit!$A$4:$BA$1686,P$2,FALSE))</f>
        <v>92-94 Mph</v>
      </c>
      <c r="Q490" s="17">
        <f>IF($C490="B",VLOOKUP($A490,Bat!$A$4:$BF$2320,Q$1,FALSE),VLOOKUP($A490,Pit!$A$4:$BA$1686,Q$2,FALSE))</f>
        <v>8</v>
      </c>
      <c r="R490" s="18">
        <f>IF($C490="B",VLOOKUP($A490,Bat!$A$4:$BF$2320,R$1,FALSE),VLOOKUP($A490,Pit!$A$4:$BA$1686,R$2,FALSE))</f>
        <v>20.023852957380697</v>
      </c>
      <c r="S490" s="19">
        <f>IF($C490="B",VLOOKUP($A490,Bat!$A$4:$BF$2320,S$1,FALSE),VLOOKUP($A490,Pit!$A$4:$BA$1686,S$2,FALSE))</f>
        <v>0.70154287016589334</v>
      </c>
      <c r="T490" s="20" t="str">
        <f>IF($C490="B",VLOOKUP($A490,Bat!$A$4:$BF$2320,T$1,FALSE),VLOOKUP($A490,Pit!$A$4:$BA$1686,T$2,FALSE))</f>
        <v>$110k</v>
      </c>
      <c r="U490" s="17" t="str">
        <f>VLOOKUP(IF($C490="B",VLOOKUP($A490,Bat!$A$4:$AU$2320,U$1,FALSE),VLOOKUP($A490,Pit!$A$4:$BE$1686,U$2,FALSE)),COND!$A$35:$B$41,2,FALSE)</f>
        <v>??</v>
      </c>
      <c r="V490" s="21">
        <f>IF($C490="B",VLOOKUP($A490,Bat!$A$4:$AT$2284,46,FALSE),VLOOKUP($A490,Pit!$A$4:$BD$1664,56,FALSE))</f>
        <v>154</v>
      </c>
      <c r="W490" s="16">
        <f t="shared" si="37"/>
        <v>999</v>
      </c>
      <c r="X490" s="16"/>
      <c r="Y490" s="22">
        <f t="shared" si="38"/>
        <v>378</v>
      </c>
      <c r="Z490" s="16" t="str">
        <f>IFERROR(VLOOKUP($D490,Results37!$F$3:$L$1396,Z$1,FALSE),"")</f>
        <v/>
      </c>
      <c r="AA490" s="47" t="str">
        <f>IF(ISERROR(VLOOKUP(D490,Results37!$F$3:$O$399,AA$1,FALSE)),"",IF(VLOOKUP(D490,Results37!$F$3:$O$399,AA$1+1,FALSE)=1,"S"&amp;VLOOKUP(D490,Results37!$F$3:$O$399,AA$1,FALSE),VLOOKUP(D490,Results37!$F$3:$O$399,AA$1,FALSE)))</f>
        <v/>
      </c>
      <c r="AB490" s="16" t="str">
        <f>IFERROR(VLOOKUP($D490,Results37!$F$3:$L$1396,AB$1,FALSE),"")</f>
        <v/>
      </c>
      <c r="AC490" s="16" t="str">
        <f>IFERROR(VLOOKUP($D490,Results37!$F$3:$L$1396,AC$1,FALSE),"")</f>
        <v/>
      </c>
      <c r="AD490" s="16" t="str">
        <f t="shared" si="39"/>
        <v/>
      </c>
      <c r="AE490" s="20" t="str">
        <f>IF(ISERROR(VLOOKUP($AC490&amp;"-"&amp;$F490&amp;" "&amp;G490,Bonuses!$B$1:$G$1006,4,FALSE)),"",INT(VLOOKUP($AC490&amp;"-"&amp;$F490&amp;" "&amp;$G490,Bonuses!$B$1:$G$1006,4,FALSE)))</f>
        <v/>
      </c>
      <c r="AF490" s="16" t="str">
        <f>IF(ISERROR(VLOOKUP($AC490&amp;"-"&amp;$F490,Bonuses!$B$1:$G$1006,5,FALSE)),"",IF(VLOOKUP($AC490&amp;"-"&amp;$F490,Bonuses!$B$1:$G$1006,5,FALSE)="","",VLOOKUP($AC490&amp;"-"&amp;$F490,Bonuses!$B$1:$G$1006,6,FALSE)&amp;" yrs, "&amp;VLOOKUP($AC490&amp;"-"&amp;$F490,Bonuses!$B$1:$G$1006,5,FALSE)))</f>
        <v/>
      </c>
    </row>
    <row r="491" spans="1:32" s="21" customFormat="1" x14ac:dyDescent="0.25">
      <c r="A491" s="21" t="s">
        <v>2298</v>
      </c>
      <c r="B491" s="21">
        <f t="shared" si="35"/>
        <v>1</v>
      </c>
      <c r="C491" s="21" t="str">
        <f t="shared" si="36"/>
        <v>P</v>
      </c>
      <c r="D491" s="17">
        <f>IF($C491="B",VLOOKUP($A491,Bat!$A$4:$BF$2320,D$1,FALSE),VLOOKUP($A491,Pit!$A$4:$BA$1686,D$2,FALSE))</f>
        <v>1502</v>
      </c>
      <c r="E491" s="16" t="str">
        <f>IF($C491="B",VLOOKUP($A491,Bat!$A$4:$BF$2320,E$1,FALSE),VLOOKUP($A491,Pit!$A$4:$BA$1686,E$2,FALSE))</f>
        <v>SP</v>
      </c>
      <c r="F491" s="16" t="str">
        <f>IF($C491="B",VLOOKUP($A491,Bat!$A$4:$BF$2320,F$1,FALSE),VLOOKUP($A491,Pit!$A$4:$BA$1686,F$2,FALSE))</f>
        <v>Bill</v>
      </c>
      <c r="G491" s="16" t="str">
        <f>IF($C491="B",VLOOKUP($A491,Bat!$A$4:$BF$2320,G$1,FALSE),VLOOKUP($A491,Pit!$A$4:$BA$1686,G$2,FALSE))</f>
        <v>Johnston</v>
      </c>
      <c r="H491" s="16">
        <f>IF($C491="B",VLOOKUP($A491,Bat!$A$4:$BF$2320,H$1,FALSE),VLOOKUP($A491,Pit!$A$4:$BA$1686,H$2,FALSE))</f>
        <v>18</v>
      </c>
      <c r="I491" s="16" t="str">
        <f>IF($C491="B",VLOOKUP($A491,Bat!$A$4:$BF$2320,I$1,FALSE),VLOOKUP($A491,Pit!$A$4:$BA$1686,I$2,FALSE))</f>
        <v>R</v>
      </c>
      <c r="J491" s="16" t="str">
        <f>IF($C491="B",VLOOKUP($A491,Bat!$A$4:$BF$2320,J$1,FALSE),VLOOKUP($A491,Pit!$A$4:$BA$1686,J$2,FALSE))</f>
        <v>L</v>
      </c>
      <c r="K491" s="16" t="str">
        <f>IF($C491="B",VLOOKUP($A491,Bat!$A$4:$BF$2320,K$1,FALSE),VLOOKUP($A491,Pit!$A$4:$BA$1686,K$2,FALSE))</f>
        <v>Normal</v>
      </c>
      <c r="L491" s="17" t="str">
        <f>IF($C491="B",VLOOKUP($A491,Bat!$A$4:$BF$2320,L$1,FALSE),VLOOKUP($A491,Pit!$A$4:$BA$1686,L$2,FALSE))</f>
        <v>Normal</v>
      </c>
      <c r="M491" s="16">
        <f>IF($C491="B",VLOOKUP($A491,Bat!$A$4:$BF$2320,M$1,FALSE),VLOOKUP($A491,Pit!$A$4:$BA$1686,M$2,FALSE))</f>
        <v>4</v>
      </c>
      <c r="N491" s="16">
        <f>IF($C491="B",VLOOKUP($A491,Bat!$A$4:$BF$2320,N$1,FALSE),VLOOKUP($A491,Pit!$A$4:$BA$1686,N$2,FALSE))</f>
        <v>2</v>
      </c>
      <c r="O491" s="16">
        <f>IF($C491="B",VLOOKUP($A491,Bat!$A$4:$BF$2320,O$1,FALSE),VLOOKUP($A491,Pit!$A$4:$BA$1686,O$2,FALSE))</f>
        <v>4</v>
      </c>
      <c r="P491" s="16" t="str">
        <f>IF($C491="B",VLOOKUP($A491,Bat!$A$4:$BF$2320,P$1,FALSE),VLOOKUP($A491,Pit!$A$4:$BA$1686,P$2,FALSE))</f>
        <v>88-90 Mph</v>
      </c>
      <c r="Q491" s="17">
        <f>IF($C491="B",VLOOKUP($A491,Bat!$A$4:$BF$2320,Q$1,FALSE),VLOOKUP($A491,Pit!$A$4:$BA$1686,Q$2,FALSE))</f>
        <v>5</v>
      </c>
      <c r="R491" s="18">
        <f>IF($C491="B",VLOOKUP($A491,Bat!$A$4:$BF$2320,R$1,FALSE),VLOOKUP($A491,Pit!$A$4:$BA$1686,R$2,FALSE))</f>
        <v>19.455013825643107</v>
      </c>
      <c r="S491" s="19">
        <f>IF($C491="B",VLOOKUP($A491,Bat!$A$4:$BF$2320,S$1,FALSE),VLOOKUP($A491,Pit!$A$4:$BA$1686,S$2,FALSE))</f>
        <v>0.65157032675193916</v>
      </c>
      <c r="T491" s="20" t="str">
        <f>IF($C491="B",VLOOKUP($A491,Bat!$A$4:$BF$2320,T$1,FALSE),VLOOKUP($A491,Pit!$A$4:$BA$1686,T$2,FALSE))</f>
        <v>$180k</v>
      </c>
      <c r="U491" s="17" t="str">
        <f>VLOOKUP(IF($C491="B",VLOOKUP($A491,Bat!$A$4:$AU$2320,U$1,FALSE),VLOOKUP($A491,Pit!$A$4:$BE$1686,U$2,FALSE)),COND!$A$35:$B$41,2,FALSE)</f>
        <v>??</v>
      </c>
      <c r="V491" s="21">
        <f>IF($C491="B",VLOOKUP($A491,Bat!$A$4:$AT$2284,46,FALSE),VLOOKUP($A491,Pit!$A$4:$BD$1664,56,FALSE))</f>
        <v>155</v>
      </c>
      <c r="W491" s="16">
        <f t="shared" si="37"/>
        <v>999</v>
      </c>
      <c r="X491" s="16"/>
      <c r="Y491" s="22">
        <f t="shared" si="38"/>
        <v>398</v>
      </c>
      <c r="Z491" s="16" t="str">
        <f>IFERROR(VLOOKUP($D491,Results37!$F$3:$L$1396,Z$1,FALSE),"")</f>
        <v/>
      </c>
      <c r="AA491" s="47" t="str">
        <f>IF(ISERROR(VLOOKUP(D491,Results37!$F$3:$O$399,AA$1,FALSE)),"",IF(VLOOKUP(D491,Results37!$F$3:$O$399,AA$1+1,FALSE)=1,"S"&amp;VLOOKUP(D491,Results37!$F$3:$O$399,AA$1,FALSE),VLOOKUP(D491,Results37!$F$3:$O$399,AA$1,FALSE)))</f>
        <v/>
      </c>
      <c r="AB491" s="16" t="str">
        <f>IFERROR(VLOOKUP($D491,Results37!$F$3:$L$1396,AB$1,FALSE),"")</f>
        <v/>
      </c>
      <c r="AC491" s="16" t="str">
        <f>IFERROR(VLOOKUP($D491,Results37!$F$3:$L$1396,AC$1,FALSE),"")</f>
        <v/>
      </c>
      <c r="AD491" s="16" t="str">
        <f t="shared" si="39"/>
        <v/>
      </c>
      <c r="AE491" s="20" t="str">
        <f>IF(ISERROR(VLOOKUP($AC491&amp;"-"&amp;$F491&amp;" "&amp;G491,Bonuses!$B$1:$G$1006,4,FALSE)),"",INT(VLOOKUP($AC491&amp;"-"&amp;$F491&amp;" "&amp;$G491,Bonuses!$B$1:$G$1006,4,FALSE)))</f>
        <v/>
      </c>
      <c r="AF491" s="16" t="str">
        <f>IF(ISERROR(VLOOKUP($AC491&amp;"-"&amp;$F491,Bonuses!$B$1:$G$1006,5,FALSE)),"",IF(VLOOKUP($AC491&amp;"-"&amp;$F491,Bonuses!$B$1:$G$1006,5,FALSE)="","",VLOOKUP($AC491&amp;"-"&amp;$F491,Bonuses!$B$1:$G$1006,6,FALSE)&amp;" yrs, "&amp;VLOOKUP($AC491&amp;"-"&amp;$F491,Bonuses!$B$1:$G$1006,5,FALSE)))</f>
        <v/>
      </c>
    </row>
    <row r="492" spans="1:32" s="21" customFormat="1" x14ac:dyDescent="0.25">
      <c r="A492" s="21" t="s">
        <v>1919</v>
      </c>
      <c r="B492" s="21">
        <f t="shared" si="35"/>
        <v>1</v>
      </c>
      <c r="C492" s="21" t="str">
        <f t="shared" si="36"/>
        <v>B</v>
      </c>
      <c r="D492" s="17">
        <f>IF($C492="B",VLOOKUP($A492,Bat!$A$4:$BF$2320,D$1,FALSE),VLOOKUP($A492,Pit!$A$4:$BA$1686,D$2,FALSE))</f>
        <v>11180</v>
      </c>
      <c r="E492" s="16" t="str">
        <f>IF($C492="B",VLOOKUP($A492,Bat!$A$4:$BF$2320,E$1,FALSE),VLOOKUP($A492,Pit!$A$4:$BA$1686,E$2,FALSE))</f>
        <v>3B</v>
      </c>
      <c r="F492" s="16" t="str">
        <f>IF($C492="B",VLOOKUP($A492,Bat!$A$4:$BF$2320,F$1,FALSE),VLOOKUP($A492,Pit!$A$4:$BA$1686,F$2,FALSE))</f>
        <v>Emílio</v>
      </c>
      <c r="G492" s="16" t="str">
        <f>IF($C492="B",VLOOKUP($A492,Bat!$A$4:$BF$2320,G$1,FALSE),VLOOKUP($A492,Pit!$A$4:$BA$1686,G$2,FALSE))</f>
        <v>González</v>
      </c>
      <c r="H492" s="16">
        <f>IF($C492="B",VLOOKUP($A492,Bat!$A$4:$BF$2320,H$1,FALSE),VLOOKUP($A492,Pit!$A$4:$BA$1686,H$2,FALSE))</f>
        <v>20</v>
      </c>
      <c r="I492" s="16" t="str">
        <f>IF($C492="B",VLOOKUP($A492,Bat!$A$4:$BF$2320,I$1,FALSE),VLOOKUP($A492,Pit!$A$4:$BA$1686,I$2,FALSE))</f>
        <v>R</v>
      </c>
      <c r="J492" s="16" t="str">
        <f>IF($C492="B",VLOOKUP($A492,Bat!$A$4:$BF$2320,J$1,FALSE),VLOOKUP($A492,Pit!$A$4:$BA$1686,J$2,FALSE))</f>
        <v>R</v>
      </c>
      <c r="K492" s="16" t="str">
        <f>IF($C492="B",VLOOKUP($A492,Bat!$A$4:$BF$2320,K$1,FALSE),VLOOKUP($A492,Pit!$A$4:$BA$1686,K$2,FALSE))</f>
        <v>Low</v>
      </c>
      <c r="L492" s="17" t="str">
        <f>IF($C492="B",VLOOKUP($A492,Bat!$A$4:$BF$2320,L$1,FALSE),VLOOKUP($A492,Pit!$A$4:$BA$1686,L$2,FALSE))</f>
        <v>High</v>
      </c>
      <c r="M492" s="16">
        <f>IF($C492="B",VLOOKUP($A492,Bat!$A$4:$BF$2320,M$1,FALSE),VLOOKUP($A492,Pit!$A$4:$BA$1686,M$2,FALSE))</f>
        <v>5</v>
      </c>
      <c r="N492" s="16">
        <f>IF($C492="B",VLOOKUP($A492,Bat!$A$4:$BF$2320,N$1,FALSE),VLOOKUP($A492,Pit!$A$4:$BA$1686,N$2,FALSE))</f>
        <v>4</v>
      </c>
      <c r="O492" s="16">
        <f>IF($C492="B",VLOOKUP($A492,Bat!$A$4:$BF$2320,O$1,FALSE),VLOOKUP($A492,Pit!$A$4:$BA$1686,O$2,FALSE))</f>
        <v>1</v>
      </c>
      <c r="P492" s="16">
        <f>IF($C492="B",VLOOKUP($A492,Bat!$A$4:$BF$2320,P$1,FALSE),VLOOKUP($A492,Pit!$A$4:$BA$1686,P$2,FALSE))</f>
        <v>5</v>
      </c>
      <c r="Q492" s="17">
        <f>IF($C492="B",VLOOKUP($A492,Bat!$A$4:$BF$2320,Q$1,FALSE),VLOOKUP($A492,Pit!$A$4:$BA$1686,Q$2,FALSE))</f>
        <v>1</v>
      </c>
      <c r="R492" s="18">
        <f>IF($C492="B",VLOOKUP($A492,Bat!$A$4:$BF$2320,R$1,FALSE),VLOOKUP($A492,Pit!$A$4:$BA$1686,R$2,FALSE))</f>
        <v>7.6755226024726797</v>
      </c>
      <c r="S492" s="19">
        <f>IF($C492="B",VLOOKUP($A492,Bat!$A$4:$BF$2320,S$1,FALSE),VLOOKUP($A492,Pit!$A$4:$BA$1686,S$2,FALSE))</f>
        <v>1.5090064560796816</v>
      </c>
      <c r="T492" s="20" t="str">
        <f>IF($C492="B",VLOOKUP($A492,Bat!$A$4:$BF$2320,T$1,FALSE),VLOOKUP($A492,Pit!$A$4:$BA$1686,T$2,FALSE))</f>
        <v>$170k</v>
      </c>
      <c r="U492" s="17" t="str">
        <f>VLOOKUP(IF($C492="B",VLOOKUP($A492,Bat!$A$4:$AU$2320,U$1,FALSE),VLOOKUP($A492,Pit!$A$4:$BE$1686,U$2,FALSE)),COND!$A$35:$B$41,2,FALSE)</f>
        <v>??</v>
      </c>
      <c r="V492" s="21">
        <f>IF($C492="B",VLOOKUP($A492,Bat!$A$4:$AT$2284,46,FALSE),VLOOKUP($A492,Pit!$A$4:$BD$1664,56,FALSE))</f>
        <v>156</v>
      </c>
      <c r="W492" s="16">
        <f t="shared" si="37"/>
        <v>999</v>
      </c>
      <c r="X492" s="16"/>
      <c r="Y492" s="22">
        <f t="shared" si="38"/>
        <v>179</v>
      </c>
      <c r="Z492" s="16" t="str">
        <f>IFERROR(VLOOKUP($D492,Results37!$F$3:$L$1396,Z$1,FALSE),"")</f>
        <v/>
      </c>
      <c r="AA492" s="47" t="str">
        <f>IF(ISERROR(VLOOKUP(D492,Results37!$F$3:$O$399,AA$1,FALSE)),"",IF(VLOOKUP(D492,Results37!$F$3:$O$399,AA$1+1,FALSE)=1,"S"&amp;VLOOKUP(D492,Results37!$F$3:$O$399,AA$1,FALSE),VLOOKUP(D492,Results37!$F$3:$O$399,AA$1,FALSE)))</f>
        <v/>
      </c>
      <c r="AB492" s="16" t="str">
        <f>IFERROR(VLOOKUP($D492,Results37!$F$3:$L$1396,AB$1,FALSE),"")</f>
        <v/>
      </c>
      <c r="AC492" s="16" t="str">
        <f>IFERROR(VLOOKUP($D492,Results37!$F$3:$L$1396,AC$1,FALSE),"")</f>
        <v/>
      </c>
      <c r="AD492" s="16" t="str">
        <f t="shared" si="39"/>
        <v/>
      </c>
      <c r="AE492" s="20" t="str">
        <f>IF(ISERROR(VLOOKUP($AC492&amp;"-"&amp;$F492&amp;" "&amp;G492,Bonuses!$B$1:$G$1006,4,FALSE)),"",INT(VLOOKUP($AC492&amp;"-"&amp;$F492&amp;" "&amp;$G492,Bonuses!$B$1:$G$1006,4,FALSE)))</f>
        <v/>
      </c>
      <c r="AF492" s="16" t="str">
        <f>IF(ISERROR(VLOOKUP($AC492&amp;"-"&amp;$F492,Bonuses!$B$1:$G$1006,5,FALSE)),"",IF(VLOOKUP($AC492&amp;"-"&amp;$F492,Bonuses!$B$1:$G$1006,5,FALSE)="","",VLOOKUP($AC492&amp;"-"&amp;$F492,Bonuses!$B$1:$G$1006,6,FALSE)&amp;" yrs, "&amp;VLOOKUP($AC492&amp;"-"&amp;$F492,Bonuses!$B$1:$G$1006,5,FALSE)))</f>
        <v/>
      </c>
    </row>
    <row r="493" spans="1:32" s="21" customFormat="1" x14ac:dyDescent="0.25">
      <c r="A493" s="21" t="s">
        <v>2424</v>
      </c>
      <c r="B493" s="21">
        <f t="shared" si="35"/>
        <v>1</v>
      </c>
      <c r="C493" s="21" t="str">
        <f t="shared" si="36"/>
        <v>P</v>
      </c>
      <c r="D493" s="17">
        <f>IF($C493="B",VLOOKUP($A493,Bat!$A$4:$BF$2320,D$1,FALSE),VLOOKUP($A493,Pit!$A$4:$BA$1686,D$2,FALSE))</f>
        <v>6161</v>
      </c>
      <c r="E493" s="16" t="str">
        <f>IF($C493="B",VLOOKUP($A493,Bat!$A$4:$BF$2320,E$1,FALSE),VLOOKUP($A493,Pit!$A$4:$BA$1686,E$2,FALSE))</f>
        <v>RP</v>
      </c>
      <c r="F493" s="16" t="str">
        <f>IF($C493="B",VLOOKUP($A493,Bat!$A$4:$BF$2320,F$1,FALSE),VLOOKUP($A493,Pit!$A$4:$BA$1686,F$2,FALSE))</f>
        <v>Roberto</v>
      </c>
      <c r="G493" s="16" t="str">
        <f>IF($C493="B",VLOOKUP($A493,Bat!$A$4:$BF$2320,G$1,FALSE),VLOOKUP($A493,Pit!$A$4:$BA$1686,G$2,FALSE))</f>
        <v>Aguirre</v>
      </c>
      <c r="H493" s="16">
        <f>IF($C493="B",VLOOKUP($A493,Bat!$A$4:$BF$2320,H$1,FALSE),VLOOKUP($A493,Pit!$A$4:$BA$1686,H$2,FALSE))</f>
        <v>21</v>
      </c>
      <c r="I493" s="16" t="str">
        <f>IF($C493="B",VLOOKUP($A493,Bat!$A$4:$BF$2320,I$1,FALSE),VLOOKUP($A493,Pit!$A$4:$BA$1686,I$2,FALSE))</f>
        <v>R</v>
      </c>
      <c r="J493" s="16" t="str">
        <f>IF($C493="B",VLOOKUP($A493,Bat!$A$4:$BF$2320,J$1,FALSE),VLOOKUP($A493,Pit!$A$4:$BA$1686,J$2,FALSE))</f>
        <v>L</v>
      </c>
      <c r="K493" s="16" t="str">
        <f>IF($C493="B",VLOOKUP($A493,Bat!$A$4:$BF$2320,K$1,FALSE),VLOOKUP($A493,Pit!$A$4:$BA$1686,K$2,FALSE))</f>
        <v>Normal</v>
      </c>
      <c r="L493" s="17" t="str">
        <f>IF($C493="B",VLOOKUP($A493,Bat!$A$4:$BF$2320,L$1,FALSE),VLOOKUP($A493,Pit!$A$4:$BA$1686,L$2,FALSE))</f>
        <v>Normal</v>
      </c>
      <c r="M493" s="16">
        <f>IF($C493="B",VLOOKUP($A493,Bat!$A$4:$BF$2320,M$1,FALSE),VLOOKUP($A493,Pit!$A$4:$BA$1686,M$2,FALSE))</f>
        <v>4</v>
      </c>
      <c r="N493" s="16">
        <f>IF($C493="B",VLOOKUP($A493,Bat!$A$4:$BF$2320,N$1,FALSE),VLOOKUP($A493,Pit!$A$4:$BA$1686,N$2,FALSE))</f>
        <v>2</v>
      </c>
      <c r="O493" s="16">
        <f>IF($C493="B",VLOOKUP($A493,Bat!$A$4:$BF$2320,O$1,FALSE),VLOOKUP($A493,Pit!$A$4:$BA$1686,O$2,FALSE))</f>
        <v>4</v>
      </c>
      <c r="P493" s="16" t="str">
        <f>IF($C493="B",VLOOKUP($A493,Bat!$A$4:$BF$2320,P$1,FALSE),VLOOKUP($A493,Pit!$A$4:$BA$1686,P$2,FALSE))</f>
        <v>89-91 Mph</v>
      </c>
      <c r="Q493" s="17">
        <f>IF($C493="B",VLOOKUP($A493,Bat!$A$4:$BF$2320,Q$1,FALSE),VLOOKUP($A493,Pit!$A$4:$BA$1686,Q$2,FALSE))</f>
        <v>9</v>
      </c>
      <c r="R493" s="18">
        <f>IF($C493="B",VLOOKUP($A493,Bat!$A$4:$BF$2320,R$1,FALSE),VLOOKUP($A493,Pit!$A$4:$BA$1686,R$2,FALSE))</f>
        <v>19.375162308185612</v>
      </c>
      <c r="S493" s="19">
        <f>IF($C493="B",VLOOKUP($A493,Bat!$A$4:$BF$2320,S$1,FALSE),VLOOKUP($A493,Pit!$A$4:$BA$1686,S$2,FALSE))</f>
        <v>0.64455536733691854</v>
      </c>
      <c r="T493" s="20" t="str">
        <f>IF($C493="B",VLOOKUP($A493,Bat!$A$4:$BF$2320,T$1,FALSE),VLOOKUP($A493,Pit!$A$4:$BA$1686,T$2,FALSE))</f>
        <v>$220k</v>
      </c>
      <c r="U493" s="17" t="str">
        <f>VLOOKUP(IF($C493="B",VLOOKUP($A493,Bat!$A$4:$AU$2320,U$1,FALSE),VLOOKUP($A493,Pit!$A$4:$BE$1686,U$2,FALSE)),COND!$A$35:$B$41,2,FALSE)</f>
        <v>??</v>
      </c>
      <c r="V493" s="21">
        <f>IF($C493="B",VLOOKUP($A493,Bat!$A$4:$AT$2284,46,FALSE),VLOOKUP($A493,Pit!$A$4:$BD$1664,56,FALSE))</f>
        <v>156</v>
      </c>
      <c r="W493" s="16">
        <f t="shared" si="37"/>
        <v>999</v>
      </c>
      <c r="X493" s="16"/>
      <c r="Y493" s="22">
        <f t="shared" si="38"/>
        <v>399</v>
      </c>
      <c r="Z493" s="16" t="str">
        <f>IFERROR(VLOOKUP($D493,Results37!$F$3:$L$1396,Z$1,FALSE),"")</f>
        <v/>
      </c>
      <c r="AA493" s="47" t="str">
        <f>IF(ISERROR(VLOOKUP(D493,Results37!$F$3:$O$399,AA$1,FALSE)),"",IF(VLOOKUP(D493,Results37!$F$3:$O$399,AA$1+1,FALSE)=1,"S"&amp;VLOOKUP(D493,Results37!$F$3:$O$399,AA$1,FALSE),VLOOKUP(D493,Results37!$F$3:$O$399,AA$1,FALSE)))</f>
        <v/>
      </c>
      <c r="AB493" s="16" t="str">
        <f>IFERROR(VLOOKUP($D493,Results37!$F$3:$L$1396,AB$1,FALSE),"")</f>
        <v/>
      </c>
      <c r="AC493" s="16" t="str">
        <f>IFERROR(VLOOKUP($D493,Results37!$F$3:$L$1396,AC$1,FALSE),"")</f>
        <v/>
      </c>
      <c r="AD493" s="16" t="str">
        <f t="shared" si="39"/>
        <v/>
      </c>
      <c r="AE493" s="20" t="str">
        <f>IF(ISERROR(VLOOKUP($AC493&amp;"-"&amp;$F493&amp;" "&amp;G493,Bonuses!$B$1:$G$1006,4,FALSE)),"",INT(VLOOKUP($AC493&amp;"-"&amp;$F493&amp;" "&amp;$G493,Bonuses!$B$1:$G$1006,4,FALSE)))</f>
        <v/>
      </c>
      <c r="AF493" s="16" t="str">
        <f>IF(ISERROR(VLOOKUP($AC493&amp;"-"&amp;$F493,Bonuses!$B$1:$G$1006,5,FALSE)),"",IF(VLOOKUP($AC493&amp;"-"&amp;$F493,Bonuses!$B$1:$G$1006,5,FALSE)="","",VLOOKUP($AC493&amp;"-"&amp;$F493,Bonuses!$B$1:$G$1006,6,FALSE)&amp;" yrs, "&amp;VLOOKUP($AC493&amp;"-"&amp;$F493,Bonuses!$B$1:$G$1006,5,FALSE)))</f>
        <v/>
      </c>
    </row>
    <row r="494" spans="1:32" s="21" customFormat="1" x14ac:dyDescent="0.25">
      <c r="A494" s="21" t="s">
        <v>1832</v>
      </c>
      <c r="B494" s="21">
        <f t="shared" si="35"/>
        <v>1</v>
      </c>
      <c r="C494" s="21" t="str">
        <f t="shared" si="36"/>
        <v>B</v>
      </c>
      <c r="D494" s="17">
        <f>IF($C494="B",VLOOKUP($A494,Bat!$A$4:$BF$2320,D$1,FALSE),VLOOKUP($A494,Pit!$A$4:$BA$1686,D$2,FALSE))</f>
        <v>13251</v>
      </c>
      <c r="E494" s="16" t="str">
        <f>IF($C494="B",VLOOKUP($A494,Bat!$A$4:$BF$2320,E$1,FALSE),VLOOKUP($A494,Pit!$A$4:$BA$1686,E$2,FALSE))</f>
        <v>1B</v>
      </c>
      <c r="F494" s="16" t="str">
        <f>IF($C494="B",VLOOKUP($A494,Bat!$A$4:$BF$2320,F$1,FALSE),VLOOKUP($A494,Pit!$A$4:$BA$1686,F$2,FALSE))</f>
        <v>Kouhei</v>
      </c>
      <c r="G494" s="16" t="str">
        <f>IF($C494="B",VLOOKUP($A494,Bat!$A$4:$BF$2320,G$1,FALSE),VLOOKUP($A494,Pit!$A$4:$BA$1686,G$2,FALSE))</f>
        <v>Shirokawa</v>
      </c>
      <c r="H494" s="16">
        <f>IF($C494="B",VLOOKUP($A494,Bat!$A$4:$BF$2320,H$1,FALSE),VLOOKUP($A494,Pit!$A$4:$BA$1686,H$2,FALSE))</f>
        <v>22</v>
      </c>
      <c r="I494" s="16" t="str">
        <f>IF($C494="B",VLOOKUP($A494,Bat!$A$4:$BF$2320,I$1,FALSE),VLOOKUP($A494,Pit!$A$4:$BA$1686,I$2,FALSE))</f>
        <v>R</v>
      </c>
      <c r="J494" s="16" t="str">
        <f>IF($C494="B",VLOOKUP($A494,Bat!$A$4:$BF$2320,J$1,FALSE),VLOOKUP($A494,Pit!$A$4:$BA$1686,J$2,FALSE))</f>
        <v>R</v>
      </c>
      <c r="K494" s="16" t="str">
        <f>IF($C494="B",VLOOKUP($A494,Bat!$A$4:$BF$2320,K$1,FALSE),VLOOKUP($A494,Pit!$A$4:$BA$1686,K$2,FALSE))</f>
        <v>Low</v>
      </c>
      <c r="L494" s="17" t="str">
        <f>IF($C494="B",VLOOKUP($A494,Bat!$A$4:$BF$2320,L$1,FALSE),VLOOKUP($A494,Pit!$A$4:$BA$1686,L$2,FALSE))</f>
        <v>Normal</v>
      </c>
      <c r="M494" s="16">
        <f>IF($C494="B",VLOOKUP($A494,Bat!$A$4:$BF$2320,M$1,FALSE),VLOOKUP($A494,Pit!$A$4:$BA$1686,M$2,FALSE))</f>
        <v>5</v>
      </c>
      <c r="N494" s="16">
        <f>IF($C494="B",VLOOKUP($A494,Bat!$A$4:$BF$2320,N$1,FALSE),VLOOKUP($A494,Pit!$A$4:$BA$1686,N$2,FALSE))</f>
        <v>4</v>
      </c>
      <c r="O494" s="16">
        <f>IF($C494="B",VLOOKUP($A494,Bat!$A$4:$BF$2320,O$1,FALSE),VLOOKUP($A494,Pit!$A$4:$BA$1686,O$2,FALSE))</f>
        <v>5</v>
      </c>
      <c r="P494" s="16">
        <f>IF($C494="B",VLOOKUP($A494,Bat!$A$4:$BF$2320,P$1,FALSE),VLOOKUP($A494,Pit!$A$4:$BA$1686,P$2,FALSE))</f>
        <v>5</v>
      </c>
      <c r="Q494" s="17">
        <f>IF($C494="B",VLOOKUP($A494,Bat!$A$4:$BF$2320,Q$1,FALSE),VLOOKUP($A494,Pit!$A$4:$BA$1686,Q$2,FALSE))</f>
        <v>3</v>
      </c>
      <c r="R494" s="18">
        <f>IF($C494="B",VLOOKUP($A494,Bat!$A$4:$BF$2320,R$1,FALSE),VLOOKUP($A494,Pit!$A$4:$BA$1686,R$2,FALSE))</f>
        <v>12.400626504625034</v>
      </c>
      <c r="S494" s="19">
        <f>IF($C494="B",VLOOKUP($A494,Bat!$A$4:$BF$2320,S$1,FALSE),VLOOKUP($A494,Pit!$A$4:$BA$1686,S$2,FALSE))</f>
        <v>2.1826948696413488</v>
      </c>
      <c r="T494" s="20" t="str">
        <f>IF($C494="B",VLOOKUP($A494,Bat!$A$4:$BF$2320,T$1,FALSE),VLOOKUP($A494,Pit!$A$4:$BA$1686,T$2,FALSE))</f>
        <v>$190k</v>
      </c>
      <c r="U494" s="17" t="str">
        <f>VLOOKUP(IF($C494="B",VLOOKUP($A494,Bat!$A$4:$AU$2320,U$1,FALSE),VLOOKUP($A494,Pit!$A$4:$BE$1686,U$2,FALSE)),COND!$A$35:$B$41,2,FALSE)</f>
        <v>??</v>
      </c>
      <c r="V494" s="21">
        <f>IF($C494="B",VLOOKUP($A494,Bat!$A$4:$AT$2284,46,FALSE),VLOOKUP($A494,Pit!$A$4:$BD$1664,56,FALSE))</f>
        <v>157</v>
      </c>
      <c r="W494" s="16">
        <f t="shared" si="37"/>
        <v>999</v>
      </c>
      <c r="X494" s="16"/>
      <c r="Y494" s="22">
        <f t="shared" si="38"/>
        <v>79</v>
      </c>
      <c r="Z494" s="16" t="str">
        <f>IFERROR(VLOOKUP($D494,Results37!$F$3:$L$1396,Z$1,FALSE),"")</f>
        <v/>
      </c>
      <c r="AA494" s="47" t="str">
        <f>IF(ISERROR(VLOOKUP(D494,Results37!$F$3:$O$399,AA$1,FALSE)),"",IF(VLOOKUP(D494,Results37!$F$3:$O$399,AA$1+1,FALSE)=1,"S"&amp;VLOOKUP(D494,Results37!$F$3:$O$399,AA$1,FALSE),VLOOKUP(D494,Results37!$F$3:$O$399,AA$1,FALSE)))</f>
        <v/>
      </c>
      <c r="AB494" s="16" t="str">
        <f>IFERROR(VLOOKUP($D494,Results37!$F$3:$L$1396,AB$1,FALSE),"")</f>
        <v/>
      </c>
      <c r="AC494" s="16" t="str">
        <f>IFERROR(VLOOKUP($D494,Results37!$F$3:$L$1396,AC$1,FALSE),"")</f>
        <v/>
      </c>
      <c r="AD494" s="16" t="str">
        <f t="shared" si="39"/>
        <v/>
      </c>
      <c r="AE494" s="20" t="str">
        <f>IF(ISERROR(VLOOKUP($AC494&amp;"-"&amp;$F494&amp;" "&amp;G494,Bonuses!$B$1:$G$1006,4,FALSE)),"",INT(VLOOKUP($AC494&amp;"-"&amp;$F494&amp;" "&amp;$G494,Bonuses!$B$1:$G$1006,4,FALSE)))</f>
        <v/>
      </c>
      <c r="AF494" s="16" t="str">
        <f>IF(ISERROR(VLOOKUP($AC494&amp;"-"&amp;$F494,Bonuses!$B$1:$G$1006,5,FALSE)),"",IF(VLOOKUP($AC494&amp;"-"&amp;$F494,Bonuses!$B$1:$G$1006,5,FALSE)="","",VLOOKUP($AC494&amp;"-"&amp;$F494,Bonuses!$B$1:$G$1006,6,FALSE)&amp;" yrs, "&amp;VLOOKUP($AC494&amp;"-"&amp;$F494,Bonuses!$B$1:$G$1006,5,FALSE)))</f>
        <v/>
      </c>
    </row>
    <row r="495" spans="1:32" s="21" customFormat="1" x14ac:dyDescent="0.25">
      <c r="A495" s="21" t="s">
        <v>1949</v>
      </c>
      <c r="B495" s="21">
        <f t="shared" si="35"/>
        <v>1</v>
      </c>
      <c r="C495" s="21" t="str">
        <f t="shared" si="36"/>
        <v>B</v>
      </c>
      <c r="D495" s="17">
        <f>IF($C495="B",VLOOKUP($A495,Bat!$A$4:$BF$2320,D$1,FALSE),VLOOKUP($A495,Pit!$A$4:$BA$1686,D$2,FALSE))</f>
        <v>13245</v>
      </c>
      <c r="E495" s="16" t="str">
        <f>IF($C495="B",VLOOKUP($A495,Bat!$A$4:$BF$2320,E$1,FALSE),VLOOKUP($A495,Pit!$A$4:$BA$1686,E$2,FALSE))</f>
        <v>LF</v>
      </c>
      <c r="F495" s="16" t="str">
        <f>IF($C495="B",VLOOKUP($A495,Bat!$A$4:$BF$2320,F$1,FALSE),VLOOKUP($A495,Pit!$A$4:$BA$1686,F$2,FALSE))</f>
        <v>Alec</v>
      </c>
      <c r="G495" s="16" t="str">
        <f>IF($C495="B",VLOOKUP($A495,Bat!$A$4:$BF$2320,G$1,FALSE),VLOOKUP($A495,Pit!$A$4:$BA$1686,G$2,FALSE))</f>
        <v>Manns</v>
      </c>
      <c r="H495" s="16">
        <f>IF($C495="B",VLOOKUP($A495,Bat!$A$4:$BF$2320,H$1,FALSE),VLOOKUP($A495,Pit!$A$4:$BA$1686,H$2,FALSE))</f>
        <v>22</v>
      </c>
      <c r="I495" s="16" t="str">
        <f>IF($C495="B",VLOOKUP($A495,Bat!$A$4:$BF$2320,I$1,FALSE),VLOOKUP($A495,Pit!$A$4:$BA$1686,I$2,FALSE))</f>
        <v>L</v>
      </c>
      <c r="J495" s="16" t="str">
        <f>IF($C495="B",VLOOKUP($A495,Bat!$A$4:$BF$2320,J$1,FALSE),VLOOKUP($A495,Pit!$A$4:$BA$1686,J$2,FALSE))</f>
        <v>L</v>
      </c>
      <c r="K495" s="16" t="str">
        <f>IF($C495="B",VLOOKUP($A495,Bat!$A$4:$BF$2320,K$1,FALSE),VLOOKUP($A495,Pit!$A$4:$BA$1686,K$2,FALSE))</f>
        <v>Low</v>
      </c>
      <c r="L495" s="17" t="str">
        <f>IF($C495="B",VLOOKUP($A495,Bat!$A$4:$BF$2320,L$1,FALSE),VLOOKUP($A495,Pit!$A$4:$BA$1686,L$2,FALSE))</f>
        <v>Normal</v>
      </c>
      <c r="M495" s="16">
        <f>IF($C495="B",VLOOKUP($A495,Bat!$A$4:$BF$2320,M$1,FALSE),VLOOKUP($A495,Pit!$A$4:$BA$1686,M$2,FALSE))</f>
        <v>5</v>
      </c>
      <c r="N495" s="16">
        <f>IF($C495="B",VLOOKUP($A495,Bat!$A$4:$BF$2320,N$1,FALSE),VLOOKUP($A495,Pit!$A$4:$BA$1686,N$2,FALSE))</f>
        <v>5</v>
      </c>
      <c r="O495" s="16">
        <f>IF($C495="B",VLOOKUP($A495,Bat!$A$4:$BF$2320,O$1,FALSE),VLOOKUP($A495,Pit!$A$4:$BA$1686,O$2,FALSE))</f>
        <v>3</v>
      </c>
      <c r="P495" s="16">
        <f>IF($C495="B",VLOOKUP($A495,Bat!$A$4:$BF$2320,P$1,FALSE),VLOOKUP($A495,Pit!$A$4:$BA$1686,P$2,FALSE))</f>
        <v>6</v>
      </c>
      <c r="Q495" s="17">
        <f>IF($C495="B",VLOOKUP($A495,Bat!$A$4:$BF$2320,Q$1,FALSE),VLOOKUP($A495,Pit!$A$4:$BA$1686,Q$2,FALSE))</f>
        <v>1</v>
      </c>
      <c r="R495" s="18">
        <f>IF($C495="B",VLOOKUP($A495,Bat!$A$4:$BF$2320,R$1,FALSE),VLOOKUP($A495,Pit!$A$4:$BA$1686,R$2,FALSE))</f>
        <v>10.520402731027207</v>
      </c>
      <c r="S495" s="19">
        <f>IF($C495="B",VLOOKUP($A495,Bat!$A$4:$BF$2320,S$1,FALSE),VLOOKUP($A495,Pit!$A$4:$BA$1686,S$2,FALSE))</f>
        <v>1.9146192892082798</v>
      </c>
      <c r="T495" s="20" t="str">
        <f>IF($C495="B",VLOOKUP($A495,Bat!$A$4:$BF$2320,T$1,FALSE),VLOOKUP($A495,Pit!$A$4:$BA$1686,T$2,FALSE))</f>
        <v>$1.6m</v>
      </c>
      <c r="U495" s="17" t="str">
        <f>VLOOKUP(IF($C495="B",VLOOKUP($A495,Bat!$A$4:$AU$2320,U$1,FALSE),VLOOKUP($A495,Pit!$A$4:$BE$1686,U$2,FALSE)),COND!$A$35:$B$41,2,FALSE)</f>
        <v>??</v>
      </c>
      <c r="V495" s="21">
        <f>IF($C495="B",VLOOKUP($A495,Bat!$A$4:$AT$2284,46,FALSE),VLOOKUP($A495,Pit!$A$4:$BD$1664,56,FALSE))</f>
        <v>158</v>
      </c>
      <c r="W495" s="16">
        <f t="shared" si="37"/>
        <v>999</v>
      </c>
      <c r="X495" s="16"/>
      <c r="Y495" s="22">
        <f t="shared" si="38"/>
        <v>106</v>
      </c>
      <c r="Z495" s="16" t="str">
        <f>IFERROR(VLOOKUP($D495,Results37!$F$3:$L$1396,Z$1,FALSE),"")</f>
        <v/>
      </c>
      <c r="AA495" s="47" t="str">
        <f>IF(ISERROR(VLOOKUP(D495,Results37!$F$3:$O$399,AA$1,FALSE)),"",IF(VLOOKUP(D495,Results37!$F$3:$O$399,AA$1+1,FALSE)=1,"S"&amp;VLOOKUP(D495,Results37!$F$3:$O$399,AA$1,FALSE),VLOOKUP(D495,Results37!$F$3:$O$399,AA$1,FALSE)))</f>
        <v/>
      </c>
      <c r="AB495" s="16" t="str">
        <f>IFERROR(VLOOKUP($D495,Results37!$F$3:$L$1396,AB$1,FALSE),"")</f>
        <v/>
      </c>
      <c r="AC495" s="16" t="str">
        <f>IFERROR(VLOOKUP($D495,Results37!$F$3:$L$1396,AC$1,FALSE),"")</f>
        <v/>
      </c>
      <c r="AD495" s="16" t="str">
        <f t="shared" si="39"/>
        <v/>
      </c>
      <c r="AE495" s="20" t="str">
        <f>IF(ISERROR(VLOOKUP($AC495&amp;"-"&amp;$F495&amp;" "&amp;G495,Bonuses!$B$1:$G$1006,4,FALSE)),"",INT(VLOOKUP($AC495&amp;"-"&amp;$F495&amp;" "&amp;$G495,Bonuses!$B$1:$G$1006,4,FALSE)))</f>
        <v/>
      </c>
      <c r="AF495" s="16" t="str">
        <f>IF(ISERROR(VLOOKUP($AC495&amp;"-"&amp;$F495,Bonuses!$B$1:$G$1006,5,FALSE)),"",IF(VLOOKUP($AC495&amp;"-"&amp;$F495,Bonuses!$B$1:$G$1006,5,FALSE)="","",VLOOKUP($AC495&amp;"-"&amp;$F495,Bonuses!$B$1:$G$1006,6,FALSE)&amp;" yrs, "&amp;VLOOKUP($AC495&amp;"-"&amp;$F495,Bonuses!$B$1:$G$1006,5,FALSE)))</f>
        <v/>
      </c>
    </row>
    <row r="496" spans="1:32" s="21" customFormat="1" x14ac:dyDescent="0.25">
      <c r="A496" s="21" t="s">
        <v>1944</v>
      </c>
      <c r="B496" s="21">
        <f t="shared" si="35"/>
        <v>1</v>
      </c>
      <c r="C496" s="21" t="str">
        <f t="shared" si="36"/>
        <v>B</v>
      </c>
      <c r="D496" s="17">
        <f>IF($C496="B",VLOOKUP($A496,Bat!$A$4:$BF$2320,D$1,FALSE),VLOOKUP($A496,Pit!$A$4:$BA$1686,D$2,FALSE))</f>
        <v>7580</v>
      </c>
      <c r="E496" s="16" t="str">
        <f>IF($C496="B",VLOOKUP($A496,Bat!$A$4:$BF$2320,E$1,FALSE),VLOOKUP($A496,Pit!$A$4:$BA$1686,E$2,FALSE))</f>
        <v>SS</v>
      </c>
      <c r="F496" s="16" t="str">
        <f>IF($C496="B",VLOOKUP($A496,Bat!$A$4:$BF$2320,F$1,FALSE),VLOOKUP($A496,Pit!$A$4:$BA$1686,F$2,FALSE))</f>
        <v>Matt</v>
      </c>
      <c r="G496" s="16" t="str">
        <f>IF($C496="B",VLOOKUP($A496,Bat!$A$4:$BF$2320,G$1,FALSE),VLOOKUP($A496,Pit!$A$4:$BA$1686,G$2,FALSE))</f>
        <v>Smith</v>
      </c>
      <c r="H496" s="16">
        <f>IF($C496="B",VLOOKUP($A496,Bat!$A$4:$BF$2320,H$1,FALSE),VLOOKUP($A496,Pit!$A$4:$BA$1686,H$2,FALSE))</f>
        <v>18</v>
      </c>
      <c r="I496" s="16" t="str">
        <f>IF($C496="B",VLOOKUP($A496,Bat!$A$4:$BF$2320,I$1,FALSE),VLOOKUP($A496,Pit!$A$4:$BA$1686,I$2,FALSE))</f>
        <v>R</v>
      </c>
      <c r="J496" s="16" t="str">
        <f>IF($C496="B",VLOOKUP($A496,Bat!$A$4:$BF$2320,J$1,FALSE),VLOOKUP($A496,Pit!$A$4:$BA$1686,J$2,FALSE))</f>
        <v>R</v>
      </c>
      <c r="K496" s="16" t="str">
        <f>IF($C496="B",VLOOKUP($A496,Bat!$A$4:$BF$2320,K$1,FALSE),VLOOKUP($A496,Pit!$A$4:$BA$1686,K$2,FALSE))</f>
        <v>Normal</v>
      </c>
      <c r="L496" s="17" t="str">
        <f>IF($C496="B",VLOOKUP($A496,Bat!$A$4:$BF$2320,L$1,FALSE),VLOOKUP($A496,Pit!$A$4:$BA$1686,L$2,FALSE))</f>
        <v>Normal</v>
      </c>
      <c r="M496" s="16">
        <f>IF($C496="B",VLOOKUP($A496,Bat!$A$4:$BF$2320,M$1,FALSE),VLOOKUP($A496,Pit!$A$4:$BA$1686,M$2,FALSE))</f>
        <v>4</v>
      </c>
      <c r="N496" s="16">
        <f>IF($C496="B",VLOOKUP($A496,Bat!$A$4:$BF$2320,N$1,FALSE),VLOOKUP($A496,Pit!$A$4:$BA$1686,N$2,FALSE))</f>
        <v>2</v>
      </c>
      <c r="O496" s="16">
        <f>IF($C496="B",VLOOKUP($A496,Bat!$A$4:$BF$2320,O$1,FALSE),VLOOKUP($A496,Pit!$A$4:$BA$1686,O$2,FALSE))</f>
        <v>2</v>
      </c>
      <c r="P496" s="16">
        <f>IF($C496="B",VLOOKUP($A496,Bat!$A$4:$BF$2320,P$1,FALSE),VLOOKUP($A496,Pit!$A$4:$BA$1686,P$2,FALSE))</f>
        <v>5</v>
      </c>
      <c r="Q496" s="17">
        <f>IF($C496="B",VLOOKUP($A496,Bat!$A$4:$BF$2320,Q$1,FALSE),VLOOKUP($A496,Pit!$A$4:$BA$1686,Q$2,FALSE))</f>
        <v>3</v>
      </c>
      <c r="R496" s="18">
        <f>IF($C496="B",VLOOKUP($A496,Bat!$A$4:$BF$2320,R$1,FALSE),VLOOKUP($A496,Pit!$A$4:$BA$1686,R$2,FALSE))</f>
        <v>5.141257676519813</v>
      </c>
      <c r="S496" s="19">
        <f>IF($C496="B",VLOOKUP($A496,Bat!$A$4:$BF$2320,S$1,FALSE),VLOOKUP($A496,Pit!$A$4:$BA$1686,S$2,FALSE))</f>
        <v>1.1476800275259178</v>
      </c>
      <c r="T496" s="20" t="str">
        <f>IF($C496="B",VLOOKUP($A496,Bat!$A$4:$BF$2320,T$1,FALSE),VLOOKUP($A496,Pit!$A$4:$BA$1686,T$2,FALSE))</f>
        <v>$210k</v>
      </c>
      <c r="U496" s="17" t="str">
        <f>VLOOKUP(IF($C496="B",VLOOKUP($A496,Bat!$A$4:$AU$2320,U$1,FALSE),VLOOKUP($A496,Pit!$A$4:$BE$1686,U$2,FALSE)),COND!$A$35:$B$41,2,FALSE)</f>
        <v>??</v>
      </c>
      <c r="V496" s="21">
        <f>IF($C496="B",VLOOKUP($A496,Bat!$A$4:$AT$2284,46,FALSE),VLOOKUP($A496,Pit!$A$4:$BD$1664,56,FALSE))</f>
        <v>159</v>
      </c>
      <c r="W496" s="16">
        <f t="shared" si="37"/>
        <v>999</v>
      </c>
      <c r="X496" s="16"/>
      <c r="Y496" s="22">
        <f t="shared" si="38"/>
        <v>255</v>
      </c>
      <c r="Z496" s="16" t="str">
        <f>IFERROR(VLOOKUP($D496,Results37!$F$3:$L$1396,Z$1,FALSE),"")</f>
        <v/>
      </c>
      <c r="AA496" s="47" t="str">
        <f>IF(ISERROR(VLOOKUP(D496,Results37!$F$3:$O$399,AA$1,FALSE)),"",IF(VLOOKUP(D496,Results37!$F$3:$O$399,AA$1+1,FALSE)=1,"S"&amp;VLOOKUP(D496,Results37!$F$3:$O$399,AA$1,FALSE),VLOOKUP(D496,Results37!$F$3:$O$399,AA$1,FALSE)))</f>
        <v/>
      </c>
      <c r="AB496" s="16" t="str">
        <f>IFERROR(VLOOKUP($D496,Results37!$F$3:$L$1396,AB$1,FALSE),"")</f>
        <v/>
      </c>
      <c r="AC496" s="16" t="str">
        <f>IFERROR(VLOOKUP($D496,Results37!$F$3:$L$1396,AC$1,FALSE),"")</f>
        <v/>
      </c>
      <c r="AD496" s="16" t="str">
        <f t="shared" si="39"/>
        <v/>
      </c>
      <c r="AE496" s="20" t="str">
        <f>IF(ISERROR(VLOOKUP($AC496&amp;"-"&amp;$F496&amp;" "&amp;G496,Bonuses!$B$1:$G$1006,4,FALSE)),"",INT(VLOOKUP($AC496&amp;"-"&amp;$F496&amp;" "&amp;$G496,Bonuses!$B$1:$G$1006,4,FALSE)))</f>
        <v/>
      </c>
      <c r="AF496" s="16" t="str">
        <f>IF(ISERROR(VLOOKUP($AC496&amp;"-"&amp;$F496,Bonuses!$B$1:$G$1006,5,FALSE)),"",IF(VLOOKUP($AC496&amp;"-"&amp;$F496,Bonuses!$B$1:$G$1006,5,FALSE)="","",VLOOKUP($AC496&amp;"-"&amp;$F496,Bonuses!$B$1:$G$1006,6,FALSE)&amp;" yrs, "&amp;VLOOKUP($AC496&amp;"-"&amp;$F496,Bonuses!$B$1:$G$1006,5,FALSE)))</f>
        <v/>
      </c>
    </row>
    <row r="497" spans="1:32" s="21" customFormat="1" x14ac:dyDescent="0.25">
      <c r="A497" s="21" t="s">
        <v>2377</v>
      </c>
      <c r="B497" s="21">
        <f t="shared" si="35"/>
        <v>1</v>
      </c>
      <c r="C497" s="21" t="str">
        <f t="shared" si="36"/>
        <v>P</v>
      </c>
      <c r="D497" s="17">
        <f>IF($C497="B",VLOOKUP($A497,Bat!$A$4:$BF$2320,D$1,FALSE),VLOOKUP($A497,Pit!$A$4:$BA$1686,D$2,FALSE))</f>
        <v>10489</v>
      </c>
      <c r="E497" s="16" t="str">
        <f>IF($C497="B",VLOOKUP($A497,Bat!$A$4:$BF$2320,E$1,FALSE),VLOOKUP($A497,Pit!$A$4:$BA$1686,E$2,FALSE))</f>
        <v>RP</v>
      </c>
      <c r="F497" s="16" t="str">
        <f>IF($C497="B",VLOOKUP($A497,Bat!$A$4:$BF$2320,F$1,FALSE),VLOOKUP($A497,Pit!$A$4:$BA$1686,F$2,FALSE))</f>
        <v>Jason</v>
      </c>
      <c r="G497" s="16" t="str">
        <f>IF($C497="B",VLOOKUP($A497,Bat!$A$4:$BF$2320,G$1,FALSE),VLOOKUP($A497,Pit!$A$4:$BA$1686,G$2,FALSE))</f>
        <v>Thompson</v>
      </c>
      <c r="H497" s="16">
        <f>IF($C497="B",VLOOKUP($A497,Bat!$A$4:$BF$2320,H$1,FALSE),VLOOKUP($A497,Pit!$A$4:$BA$1686,H$2,FALSE))</f>
        <v>21</v>
      </c>
      <c r="I497" s="16" t="str">
        <f>IF($C497="B",VLOOKUP($A497,Bat!$A$4:$BF$2320,I$1,FALSE),VLOOKUP($A497,Pit!$A$4:$BA$1686,I$2,FALSE))</f>
        <v>R</v>
      </c>
      <c r="J497" s="16" t="str">
        <f>IF($C497="B",VLOOKUP($A497,Bat!$A$4:$BF$2320,J$1,FALSE),VLOOKUP($A497,Pit!$A$4:$BA$1686,J$2,FALSE))</f>
        <v>R</v>
      </c>
      <c r="K497" s="16" t="str">
        <f>IF($C497="B",VLOOKUP($A497,Bat!$A$4:$BF$2320,K$1,FALSE),VLOOKUP($A497,Pit!$A$4:$BA$1686,K$2,FALSE))</f>
        <v>Normal</v>
      </c>
      <c r="L497" s="17" t="str">
        <f>IF($C497="B",VLOOKUP($A497,Bat!$A$4:$BF$2320,L$1,FALSE),VLOOKUP($A497,Pit!$A$4:$BA$1686,L$2,FALSE))</f>
        <v>Normal</v>
      </c>
      <c r="M497" s="16">
        <f>IF($C497="B",VLOOKUP($A497,Bat!$A$4:$BF$2320,M$1,FALSE),VLOOKUP($A497,Pit!$A$4:$BA$1686,M$2,FALSE))</f>
        <v>2</v>
      </c>
      <c r="N497" s="16">
        <f>IF($C497="B",VLOOKUP($A497,Bat!$A$4:$BF$2320,N$1,FALSE),VLOOKUP($A497,Pit!$A$4:$BA$1686,N$2,FALSE))</f>
        <v>4</v>
      </c>
      <c r="O497" s="16">
        <f>IF($C497="B",VLOOKUP($A497,Bat!$A$4:$BF$2320,O$1,FALSE),VLOOKUP($A497,Pit!$A$4:$BA$1686,O$2,FALSE))</f>
        <v>4</v>
      </c>
      <c r="P497" s="16" t="str">
        <f>IF($C497="B",VLOOKUP($A497,Bat!$A$4:$BF$2320,P$1,FALSE),VLOOKUP($A497,Pit!$A$4:$BA$1686,P$2,FALSE))</f>
        <v>86-88 Mph</v>
      </c>
      <c r="Q497" s="17">
        <f>IF($C497="B",VLOOKUP($A497,Bat!$A$4:$BF$2320,Q$1,FALSE),VLOOKUP($A497,Pit!$A$4:$BA$1686,Q$2,FALSE))</f>
        <v>10</v>
      </c>
      <c r="R497" s="18">
        <f>IF($C497="B",VLOOKUP($A497,Bat!$A$4:$BF$2320,R$1,FALSE),VLOOKUP($A497,Pit!$A$4:$BA$1686,R$2,FALSE))</f>
        <v>18.77305638245636</v>
      </c>
      <c r="S497" s="19">
        <f>IF($C497="B",VLOOKUP($A497,Bat!$A$4:$BF$2320,S$1,FALSE),VLOOKUP($A497,Pit!$A$4:$BA$1686,S$2,FALSE))</f>
        <v>0.59166033456834966</v>
      </c>
      <c r="T497" s="20" t="str">
        <f>IF($C497="B",VLOOKUP($A497,Bat!$A$4:$BF$2320,T$1,FALSE),VLOOKUP($A497,Pit!$A$4:$BA$1686,T$2,FALSE))</f>
        <v>$220k</v>
      </c>
      <c r="U497" s="17" t="str">
        <f>VLOOKUP(IF($C497="B",VLOOKUP($A497,Bat!$A$4:$AU$2320,U$1,FALSE),VLOOKUP($A497,Pit!$A$4:$BE$1686,U$2,FALSE)),COND!$A$35:$B$41,2,FALSE)</f>
        <v>??</v>
      </c>
      <c r="V497" s="21">
        <f>IF($C497="B",VLOOKUP($A497,Bat!$A$4:$AT$2284,46,FALSE),VLOOKUP($A497,Pit!$A$4:$BD$1664,56,FALSE))</f>
        <v>159</v>
      </c>
      <c r="W497" s="16">
        <f t="shared" si="37"/>
        <v>999</v>
      </c>
      <c r="X497" s="16"/>
      <c r="Y497" s="22">
        <f t="shared" si="38"/>
        <v>417</v>
      </c>
      <c r="Z497" s="16" t="str">
        <f>IFERROR(VLOOKUP($D497,Results37!$F$3:$L$1396,Z$1,FALSE),"")</f>
        <v/>
      </c>
      <c r="AA497" s="47" t="str">
        <f>IF(ISERROR(VLOOKUP(D497,Results37!$F$3:$O$399,AA$1,FALSE)),"",IF(VLOOKUP(D497,Results37!$F$3:$O$399,AA$1+1,FALSE)=1,"S"&amp;VLOOKUP(D497,Results37!$F$3:$O$399,AA$1,FALSE),VLOOKUP(D497,Results37!$F$3:$O$399,AA$1,FALSE)))</f>
        <v/>
      </c>
      <c r="AB497" s="16" t="str">
        <f>IFERROR(VLOOKUP($D497,Results37!$F$3:$L$1396,AB$1,FALSE),"")</f>
        <v/>
      </c>
      <c r="AC497" s="16" t="str">
        <f>IFERROR(VLOOKUP($D497,Results37!$F$3:$L$1396,AC$1,FALSE),"")</f>
        <v/>
      </c>
      <c r="AD497" s="16" t="str">
        <f t="shared" si="39"/>
        <v/>
      </c>
      <c r="AE497" s="20" t="str">
        <f>IF(ISERROR(VLOOKUP($AC497&amp;"-"&amp;$F497&amp;" "&amp;G497,Bonuses!$B$1:$G$1006,4,FALSE)),"",INT(VLOOKUP($AC497&amp;"-"&amp;$F497&amp;" "&amp;$G497,Bonuses!$B$1:$G$1006,4,FALSE)))</f>
        <v/>
      </c>
      <c r="AF497" s="16" t="str">
        <f>IF(ISERROR(VLOOKUP($AC497&amp;"-"&amp;$F497,Bonuses!$B$1:$G$1006,5,FALSE)),"",IF(VLOOKUP($AC497&amp;"-"&amp;$F497,Bonuses!$B$1:$G$1006,5,FALSE)="","",VLOOKUP($AC497&amp;"-"&amp;$F497,Bonuses!$B$1:$G$1006,6,FALSE)&amp;" yrs, "&amp;VLOOKUP($AC497&amp;"-"&amp;$F497,Bonuses!$B$1:$G$1006,5,FALSE)))</f>
        <v/>
      </c>
    </row>
    <row r="498" spans="1:32" s="21" customFormat="1" x14ac:dyDescent="0.25">
      <c r="A498" s="21" t="s">
        <v>1907</v>
      </c>
      <c r="B498" s="21">
        <f t="shared" si="35"/>
        <v>1</v>
      </c>
      <c r="C498" s="21" t="str">
        <f t="shared" si="36"/>
        <v>B</v>
      </c>
      <c r="D498" s="17">
        <f>IF($C498="B",VLOOKUP($A498,Bat!$A$4:$BF$2320,D$1,FALSE),VLOOKUP($A498,Pit!$A$4:$BA$1686,D$2,FALSE))</f>
        <v>7670</v>
      </c>
      <c r="E498" s="16" t="str">
        <f>IF($C498="B",VLOOKUP($A498,Bat!$A$4:$BF$2320,E$1,FALSE),VLOOKUP($A498,Pit!$A$4:$BA$1686,E$2,FALSE))</f>
        <v>1B</v>
      </c>
      <c r="F498" s="16" t="str">
        <f>IF($C498="B",VLOOKUP($A498,Bat!$A$4:$BF$2320,F$1,FALSE),VLOOKUP($A498,Pit!$A$4:$BA$1686,F$2,FALSE))</f>
        <v>Frank</v>
      </c>
      <c r="G498" s="16" t="str">
        <f>IF($C498="B",VLOOKUP($A498,Bat!$A$4:$BF$2320,G$1,FALSE),VLOOKUP($A498,Pit!$A$4:$BA$1686,G$2,FALSE))</f>
        <v>Stimpson</v>
      </c>
      <c r="H498" s="16">
        <f>IF($C498="B",VLOOKUP($A498,Bat!$A$4:$BF$2320,H$1,FALSE),VLOOKUP($A498,Pit!$A$4:$BA$1686,H$2,FALSE))</f>
        <v>18</v>
      </c>
      <c r="I498" s="16" t="str">
        <f>IF($C498="B",VLOOKUP($A498,Bat!$A$4:$BF$2320,I$1,FALSE),VLOOKUP($A498,Pit!$A$4:$BA$1686,I$2,FALSE))</f>
        <v>R</v>
      </c>
      <c r="J498" s="16" t="str">
        <f>IF($C498="B",VLOOKUP($A498,Bat!$A$4:$BF$2320,J$1,FALSE),VLOOKUP($A498,Pit!$A$4:$BA$1686,J$2,FALSE))</f>
        <v>R</v>
      </c>
      <c r="K498" s="16" t="str">
        <f>IF($C498="B",VLOOKUP($A498,Bat!$A$4:$BF$2320,K$1,FALSE),VLOOKUP($A498,Pit!$A$4:$BA$1686,K$2,FALSE))</f>
        <v>Normal</v>
      </c>
      <c r="L498" s="17" t="str">
        <f>IF($C498="B",VLOOKUP($A498,Bat!$A$4:$BF$2320,L$1,FALSE),VLOOKUP($A498,Pit!$A$4:$BA$1686,L$2,FALSE))</f>
        <v>Normal</v>
      </c>
      <c r="M498" s="16">
        <f>IF($C498="B",VLOOKUP($A498,Bat!$A$4:$BF$2320,M$1,FALSE),VLOOKUP($A498,Pit!$A$4:$BA$1686,M$2,FALSE))</f>
        <v>5</v>
      </c>
      <c r="N498" s="16">
        <f>IF($C498="B",VLOOKUP($A498,Bat!$A$4:$BF$2320,N$1,FALSE),VLOOKUP($A498,Pit!$A$4:$BA$1686,N$2,FALSE))</f>
        <v>1</v>
      </c>
      <c r="O498" s="16">
        <f>IF($C498="B",VLOOKUP($A498,Bat!$A$4:$BF$2320,O$1,FALSE),VLOOKUP($A498,Pit!$A$4:$BA$1686,O$2,FALSE))</f>
        <v>1</v>
      </c>
      <c r="P498" s="16">
        <f>IF($C498="B",VLOOKUP($A498,Bat!$A$4:$BF$2320,P$1,FALSE),VLOOKUP($A498,Pit!$A$4:$BA$1686,P$2,FALSE))</f>
        <v>4</v>
      </c>
      <c r="Q498" s="17">
        <f>IF($C498="B",VLOOKUP($A498,Bat!$A$4:$BF$2320,Q$1,FALSE),VLOOKUP($A498,Pit!$A$4:$BA$1686,Q$2,FALSE))</f>
        <v>5</v>
      </c>
      <c r="R498" s="18">
        <f>IF($C498="B",VLOOKUP($A498,Bat!$A$4:$BF$2320,R$1,FALSE),VLOOKUP($A498,Pit!$A$4:$BA$1686,R$2,FALSE))</f>
        <v>5.4214246713806462</v>
      </c>
      <c r="S498" s="19">
        <f>IF($C498="B",VLOOKUP($A498,Bat!$A$4:$BF$2320,S$1,FALSE),VLOOKUP($A498,Pit!$A$4:$BA$1686,S$2,FALSE))</f>
        <v>1.1876252355485728</v>
      </c>
      <c r="T498" s="20" t="str">
        <f>IF($C498="B",VLOOKUP($A498,Bat!$A$4:$BF$2320,T$1,FALSE),VLOOKUP($A498,Pit!$A$4:$BA$1686,T$2,FALSE))</f>
        <v>$190k</v>
      </c>
      <c r="U498" s="17" t="str">
        <f>VLOOKUP(IF($C498="B",VLOOKUP($A498,Bat!$A$4:$AU$2320,U$1,FALSE),VLOOKUP($A498,Pit!$A$4:$BE$1686,U$2,FALSE)),COND!$A$35:$B$41,2,FALSE)</f>
        <v>??</v>
      </c>
      <c r="V498" s="21">
        <f>IF($C498="B",VLOOKUP($A498,Bat!$A$4:$AT$2284,46,FALSE),VLOOKUP($A498,Pit!$A$4:$BD$1664,56,FALSE))</f>
        <v>160</v>
      </c>
      <c r="W498" s="16">
        <f t="shared" si="37"/>
        <v>999</v>
      </c>
      <c r="X498" s="16"/>
      <c r="Y498" s="22">
        <f t="shared" si="38"/>
        <v>246</v>
      </c>
      <c r="Z498" s="16" t="str">
        <f>IFERROR(VLOOKUP($D498,Results37!$F$3:$L$1396,Z$1,FALSE),"")</f>
        <v/>
      </c>
      <c r="AA498" s="47" t="str">
        <f>IF(ISERROR(VLOOKUP(D498,Results37!$F$3:$O$399,AA$1,FALSE)),"",IF(VLOOKUP(D498,Results37!$F$3:$O$399,AA$1+1,FALSE)=1,"S"&amp;VLOOKUP(D498,Results37!$F$3:$O$399,AA$1,FALSE),VLOOKUP(D498,Results37!$F$3:$O$399,AA$1,FALSE)))</f>
        <v/>
      </c>
      <c r="AB498" s="16" t="str">
        <f>IFERROR(VLOOKUP($D498,Results37!$F$3:$L$1396,AB$1,FALSE),"")</f>
        <v/>
      </c>
      <c r="AC498" s="16" t="str">
        <f>IFERROR(VLOOKUP($D498,Results37!$F$3:$L$1396,AC$1,FALSE),"")</f>
        <v/>
      </c>
      <c r="AD498" s="16" t="str">
        <f t="shared" si="39"/>
        <v/>
      </c>
      <c r="AE498" s="20" t="str">
        <f>IF(ISERROR(VLOOKUP($AC498&amp;"-"&amp;$F498&amp;" "&amp;G498,Bonuses!$B$1:$G$1006,4,FALSE)),"",INT(VLOOKUP($AC498&amp;"-"&amp;$F498&amp;" "&amp;$G498,Bonuses!$B$1:$G$1006,4,FALSE)))</f>
        <v/>
      </c>
      <c r="AF498" s="16" t="str">
        <f>IF(ISERROR(VLOOKUP($AC498&amp;"-"&amp;$F498,Bonuses!$B$1:$G$1006,5,FALSE)),"",IF(VLOOKUP($AC498&amp;"-"&amp;$F498,Bonuses!$B$1:$G$1006,5,FALSE)="","",VLOOKUP($AC498&amp;"-"&amp;$F498,Bonuses!$B$1:$G$1006,6,FALSE)&amp;" yrs, "&amp;VLOOKUP($AC498&amp;"-"&amp;$F498,Bonuses!$B$1:$G$1006,5,FALSE)))</f>
        <v/>
      </c>
    </row>
    <row r="499" spans="1:32" s="21" customFormat="1" x14ac:dyDescent="0.25">
      <c r="A499" s="21" t="s">
        <v>2741</v>
      </c>
      <c r="B499" s="21">
        <f t="shared" si="35"/>
        <v>1</v>
      </c>
      <c r="C499" s="21" t="str">
        <f t="shared" si="36"/>
        <v>P</v>
      </c>
      <c r="D499" s="17">
        <f>IF($C499="B",VLOOKUP($A499,Bat!$A$4:$BF$2320,D$1,FALSE),VLOOKUP($A499,Pit!$A$4:$BA$1686,D$2,FALSE))</f>
        <v>14511</v>
      </c>
      <c r="E499" s="16" t="str">
        <f>IF($C499="B",VLOOKUP($A499,Bat!$A$4:$BF$2320,E$1,FALSE),VLOOKUP($A499,Pit!$A$4:$BA$1686,E$2,FALSE))</f>
        <v>RP</v>
      </c>
      <c r="F499" s="16" t="str">
        <f>IF($C499="B",VLOOKUP($A499,Bat!$A$4:$BF$2320,F$1,FALSE),VLOOKUP($A499,Pit!$A$4:$BA$1686,F$2,FALSE))</f>
        <v>Hieronymous</v>
      </c>
      <c r="G499" s="16" t="str">
        <f>IF($C499="B",VLOOKUP($A499,Bat!$A$4:$BF$2320,G$1,FALSE),VLOOKUP($A499,Pit!$A$4:$BA$1686,G$2,FALSE))</f>
        <v>van Wyk</v>
      </c>
      <c r="H499" s="16">
        <f>IF($C499="B",VLOOKUP($A499,Bat!$A$4:$BF$2320,H$1,FALSE),VLOOKUP($A499,Pit!$A$4:$BA$1686,H$2,FALSE))</f>
        <v>21</v>
      </c>
      <c r="I499" s="16" t="str">
        <f>IF($C499="B",VLOOKUP($A499,Bat!$A$4:$BF$2320,I$1,FALSE),VLOOKUP($A499,Pit!$A$4:$BA$1686,I$2,FALSE))</f>
        <v>R</v>
      </c>
      <c r="J499" s="16" t="str">
        <f>IF($C499="B",VLOOKUP($A499,Bat!$A$4:$BF$2320,J$1,FALSE),VLOOKUP($A499,Pit!$A$4:$BA$1686,J$2,FALSE))</f>
        <v>R</v>
      </c>
      <c r="K499" s="16" t="str">
        <f>IF($C499="B",VLOOKUP($A499,Bat!$A$4:$BF$2320,K$1,FALSE),VLOOKUP($A499,Pit!$A$4:$BA$1686,K$2,FALSE))</f>
        <v>Normal</v>
      </c>
      <c r="L499" s="17" t="str">
        <f>IF($C499="B",VLOOKUP($A499,Bat!$A$4:$BF$2320,L$1,FALSE),VLOOKUP($A499,Pit!$A$4:$BA$1686,L$2,FALSE))</f>
        <v>Normal</v>
      </c>
      <c r="M499" s="16">
        <f>IF($C499="B",VLOOKUP($A499,Bat!$A$4:$BF$2320,M$1,FALSE),VLOOKUP($A499,Pit!$A$4:$BA$1686,M$2,FALSE))</f>
        <v>4</v>
      </c>
      <c r="N499" s="16">
        <f>IF($C499="B",VLOOKUP($A499,Bat!$A$4:$BF$2320,N$1,FALSE),VLOOKUP($A499,Pit!$A$4:$BA$1686,N$2,FALSE))</f>
        <v>3</v>
      </c>
      <c r="O499" s="16">
        <f>IF($C499="B",VLOOKUP($A499,Bat!$A$4:$BF$2320,O$1,FALSE),VLOOKUP($A499,Pit!$A$4:$BA$1686,O$2,FALSE))</f>
        <v>3</v>
      </c>
      <c r="P499" s="16" t="str">
        <f>IF($C499="B",VLOOKUP($A499,Bat!$A$4:$BF$2320,P$1,FALSE),VLOOKUP($A499,Pit!$A$4:$BA$1686,P$2,FALSE))</f>
        <v>87-89 Mph</v>
      </c>
      <c r="Q499" s="17">
        <f>IF($C499="B",VLOOKUP($A499,Bat!$A$4:$BF$2320,Q$1,FALSE),VLOOKUP($A499,Pit!$A$4:$BA$1686,Q$2,FALSE))</f>
        <v>7</v>
      </c>
      <c r="R499" s="18">
        <f>IF($C499="B",VLOOKUP($A499,Bat!$A$4:$BF$2320,R$1,FALSE),VLOOKUP($A499,Pit!$A$4:$BA$1686,R$2,FALSE))</f>
        <v>17.773595129186852</v>
      </c>
      <c r="S499" s="19">
        <f>IF($C499="B",VLOOKUP($A499,Bat!$A$4:$BF$2320,S$1,FALSE),VLOOKUP($A499,Pit!$A$4:$BA$1686,S$2,FALSE))</f>
        <v>0.50385761832938336</v>
      </c>
      <c r="T499" s="20" t="str">
        <f>IF($C499="B",VLOOKUP($A499,Bat!$A$4:$BF$2320,T$1,FALSE),VLOOKUP($A499,Pit!$A$4:$BA$1686,T$2,FALSE))</f>
        <v>$2.4m</v>
      </c>
      <c r="U499" s="17" t="str">
        <f>VLOOKUP(IF($C499="B",VLOOKUP($A499,Bat!$A$4:$AU$2320,U$1,FALSE),VLOOKUP($A499,Pit!$A$4:$BE$1686,U$2,FALSE)),COND!$A$35:$B$41,2,FALSE)</f>
        <v>??</v>
      </c>
      <c r="V499" s="21">
        <f>IF($C499="B",VLOOKUP($A499,Bat!$A$4:$AT$2284,46,FALSE),VLOOKUP($A499,Pit!$A$4:$BD$1664,56,FALSE))</f>
        <v>161</v>
      </c>
      <c r="W499" s="16">
        <f t="shared" si="37"/>
        <v>999</v>
      </c>
      <c r="X499" s="16"/>
      <c r="Y499" s="22">
        <f t="shared" si="38"/>
        <v>470</v>
      </c>
      <c r="Z499" s="16" t="str">
        <f>IFERROR(VLOOKUP($D499,Results37!$F$3:$L$1396,Z$1,FALSE),"")</f>
        <v/>
      </c>
      <c r="AA499" s="47" t="str">
        <f>IF(ISERROR(VLOOKUP(D499,Results37!$F$3:$O$399,AA$1,FALSE)),"",IF(VLOOKUP(D499,Results37!$F$3:$O$399,AA$1+1,FALSE)=1,"S"&amp;VLOOKUP(D499,Results37!$F$3:$O$399,AA$1,FALSE),VLOOKUP(D499,Results37!$F$3:$O$399,AA$1,FALSE)))</f>
        <v/>
      </c>
      <c r="AB499" s="16" t="str">
        <f>IFERROR(VLOOKUP($D499,Results37!$F$3:$L$1396,AB$1,FALSE),"")</f>
        <v/>
      </c>
      <c r="AC499" s="16" t="str">
        <f>IFERROR(VLOOKUP($D499,Results37!$F$3:$L$1396,AC$1,FALSE),"")</f>
        <v/>
      </c>
      <c r="AD499" s="16" t="str">
        <f t="shared" si="39"/>
        <v/>
      </c>
      <c r="AE499" s="20" t="str">
        <f>IF(ISERROR(VLOOKUP($AC499&amp;"-"&amp;$F499&amp;" "&amp;G499,Bonuses!$B$1:$G$1006,4,FALSE)),"",INT(VLOOKUP($AC499&amp;"-"&amp;$F499&amp;" "&amp;$G499,Bonuses!$B$1:$G$1006,4,FALSE)))</f>
        <v/>
      </c>
      <c r="AF499" s="16" t="str">
        <f>IF(ISERROR(VLOOKUP($AC499&amp;"-"&amp;$F499,Bonuses!$B$1:$G$1006,5,FALSE)),"",IF(VLOOKUP($AC499&amp;"-"&amp;$F499,Bonuses!$B$1:$G$1006,5,FALSE)="","",VLOOKUP($AC499&amp;"-"&amp;$F499,Bonuses!$B$1:$G$1006,6,FALSE)&amp;" yrs, "&amp;VLOOKUP($AC499&amp;"-"&amp;$F499,Bonuses!$B$1:$G$1006,5,FALSE)))</f>
        <v/>
      </c>
    </row>
    <row r="500" spans="1:32" s="21" customFormat="1" x14ac:dyDescent="0.25">
      <c r="A500" s="21" t="s">
        <v>1917</v>
      </c>
      <c r="B500" s="21">
        <f t="shared" si="35"/>
        <v>1</v>
      </c>
      <c r="C500" s="21" t="str">
        <f t="shared" si="36"/>
        <v>B</v>
      </c>
      <c r="D500" s="17">
        <f>IF($C500="B",VLOOKUP($A500,Bat!$A$4:$BF$2320,D$1,FALSE),VLOOKUP($A500,Pit!$A$4:$BA$1686,D$2,FALSE))</f>
        <v>14598</v>
      </c>
      <c r="E500" s="16" t="str">
        <f>IF($C500="B",VLOOKUP($A500,Bat!$A$4:$BF$2320,E$1,FALSE),VLOOKUP($A500,Pit!$A$4:$BA$1686,E$2,FALSE))</f>
        <v>LF</v>
      </c>
      <c r="F500" s="16" t="str">
        <f>IF($C500="B",VLOOKUP($A500,Bat!$A$4:$BF$2320,F$1,FALSE),VLOOKUP($A500,Pit!$A$4:$BA$1686,F$2,FALSE))</f>
        <v>Jason</v>
      </c>
      <c r="G500" s="16" t="str">
        <f>IF($C500="B",VLOOKUP($A500,Bat!$A$4:$BF$2320,G$1,FALSE),VLOOKUP($A500,Pit!$A$4:$BA$1686,G$2,FALSE))</f>
        <v>Talley</v>
      </c>
      <c r="H500" s="16">
        <f>IF($C500="B",VLOOKUP($A500,Bat!$A$4:$BF$2320,H$1,FALSE),VLOOKUP($A500,Pit!$A$4:$BA$1686,H$2,FALSE))</f>
        <v>20</v>
      </c>
      <c r="I500" s="16" t="str">
        <f>IF($C500="B",VLOOKUP($A500,Bat!$A$4:$BF$2320,I$1,FALSE),VLOOKUP($A500,Pit!$A$4:$BA$1686,I$2,FALSE))</f>
        <v>R</v>
      </c>
      <c r="J500" s="16" t="str">
        <f>IF($C500="B",VLOOKUP($A500,Bat!$A$4:$BF$2320,J$1,FALSE),VLOOKUP($A500,Pit!$A$4:$BA$1686,J$2,FALSE))</f>
        <v>R</v>
      </c>
      <c r="K500" s="16" t="str">
        <f>IF($C500="B",VLOOKUP($A500,Bat!$A$4:$BF$2320,K$1,FALSE),VLOOKUP($A500,Pit!$A$4:$BA$1686,K$2,FALSE))</f>
        <v>Normal</v>
      </c>
      <c r="L500" s="17" t="str">
        <f>IF($C500="B",VLOOKUP($A500,Bat!$A$4:$BF$2320,L$1,FALSE),VLOOKUP($A500,Pit!$A$4:$BA$1686,L$2,FALSE))</f>
        <v>Normal</v>
      </c>
      <c r="M500" s="16">
        <f>IF($C500="B",VLOOKUP($A500,Bat!$A$4:$BF$2320,M$1,FALSE),VLOOKUP($A500,Pit!$A$4:$BA$1686,M$2,FALSE))</f>
        <v>5</v>
      </c>
      <c r="N500" s="16">
        <f>IF($C500="B",VLOOKUP($A500,Bat!$A$4:$BF$2320,N$1,FALSE),VLOOKUP($A500,Pit!$A$4:$BA$1686,N$2,FALSE))</f>
        <v>1</v>
      </c>
      <c r="O500" s="16">
        <f>IF($C500="B",VLOOKUP($A500,Bat!$A$4:$BF$2320,O$1,FALSE),VLOOKUP($A500,Pit!$A$4:$BA$1686,O$2,FALSE))</f>
        <v>2</v>
      </c>
      <c r="P500" s="16">
        <f>IF($C500="B",VLOOKUP($A500,Bat!$A$4:$BF$2320,P$1,FALSE),VLOOKUP($A500,Pit!$A$4:$BA$1686,P$2,FALSE))</f>
        <v>3</v>
      </c>
      <c r="Q500" s="17">
        <f>IF($C500="B",VLOOKUP($A500,Bat!$A$4:$BF$2320,Q$1,FALSE),VLOOKUP($A500,Pit!$A$4:$BA$1686,Q$2,FALSE))</f>
        <v>3</v>
      </c>
      <c r="R500" s="18">
        <f>IF($C500="B",VLOOKUP($A500,Bat!$A$4:$BF$2320,R$1,FALSE),VLOOKUP($A500,Pit!$A$4:$BA$1686,R$2,FALSE))</f>
        <v>4.4218175769651467</v>
      </c>
      <c r="S500" s="19">
        <f>IF($C500="B",VLOOKUP($A500,Bat!$A$4:$BF$2320,S$1,FALSE),VLOOKUP($A500,Pit!$A$4:$BA$1686,S$2,FALSE))</f>
        <v>1.0451048314332236</v>
      </c>
      <c r="T500" s="20" t="str">
        <f>IF($C500="B",VLOOKUP($A500,Bat!$A$4:$BF$2320,T$1,FALSE),VLOOKUP($A500,Pit!$A$4:$BA$1686,T$2,FALSE))</f>
        <v>$200k</v>
      </c>
      <c r="U500" s="17" t="str">
        <f>VLOOKUP(IF($C500="B",VLOOKUP($A500,Bat!$A$4:$AU$2320,U$1,FALSE),VLOOKUP($A500,Pit!$A$4:$BE$1686,U$2,FALSE)),COND!$A$35:$B$41,2,FALSE)</f>
        <v>??</v>
      </c>
      <c r="V500" s="21">
        <f>IF($C500="B",VLOOKUP($A500,Bat!$A$4:$AT$2284,46,FALSE),VLOOKUP($A500,Pit!$A$4:$BD$1664,56,FALSE))</f>
        <v>162</v>
      </c>
      <c r="W500" s="16">
        <f t="shared" si="37"/>
        <v>999</v>
      </c>
      <c r="X500" s="16"/>
      <c r="Y500" s="22">
        <f t="shared" si="38"/>
        <v>276</v>
      </c>
      <c r="Z500" s="16" t="str">
        <f>IFERROR(VLOOKUP($D500,Results37!$F$3:$L$1396,Z$1,FALSE),"")</f>
        <v/>
      </c>
      <c r="AA500" s="47" t="str">
        <f>IF(ISERROR(VLOOKUP(D500,Results37!$F$3:$O$399,AA$1,FALSE)),"",IF(VLOOKUP(D500,Results37!$F$3:$O$399,AA$1+1,FALSE)=1,"S"&amp;VLOOKUP(D500,Results37!$F$3:$O$399,AA$1,FALSE),VLOOKUP(D500,Results37!$F$3:$O$399,AA$1,FALSE)))</f>
        <v/>
      </c>
      <c r="AB500" s="16" t="str">
        <f>IFERROR(VLOOKUP($D500,Results37!$F$3:$L$1396,AB$1,FALSE),"")</f>
        <v/>
      </c>
      <c r="AC500" s="16" t="str">
        <f>IFERROR(VLOOKUP($D500,Results37!$F$3:$L$1396,AC$1,FALSE),"")</f>
        <v/>
      </c>
      <c r="AD500" s="16" t="str">
        <f t="shared" si="39"/>
        <v/>
      </c>
      <c r="AE500" s="20" t="str">
        <f>IF(ISERROR(VLOOKUP($AC500&amp;"-"&amp;$F500&amp;" "&amp;G500,Bonuses!$B$1:$G$1006,4,FALSE)),"",INT(VLOOKUP($AC500&amp;"-"&amp;$F500&amp;" "&amp;$G500,Bonuses!$B$1:$G$1006,4,FALSE)))</f>
        <v/>
      </c>
      <c r="AF500" s="16" t="str">
        <f>IF(ISERROR(VLOOKUP($AC500&amp;"-"&amp;$F500,Bonuses!$B$1:$G$1006,5,FALSE)),"",IF(VLOOKUP($AC500&amp;"-"&amp;$F500,Bonuses!$B$1:$G$1006,5,FALSE)="","",VLOOKUP($AC500&amp;"-"&amp;$F500,Bonuses!$B$1:$G$1006,6,FALSE)&amp;" yrs, "&amp;VLOOKUP($AC500&amp;"-"&amp;$F500,Bonuses!$B$1:$G$1006,5,FALSE)))</f>
        <v/>
      </c>
    </row>
    <row r="501" spans="1:32" s="21" customFormat="1" x14ac:dyDescent="0.25">
      <c r="A501" s="21" t="s">
        <v>2345</v>
      </c>
      <c r="B501" s="21">
        <f t="shared" si="35"/>
        <v>1</v>
      </c>
      <c r="C501" s="21" t="str">
        <f t="shared" si="36"/>
        <v>P</v>
      </c>
      <c r="D501" s="17">
        <f>IF($C501="B",VLOOKUP($A501,Bat!$A$4:$BF$2320,D$1,FALSE),VLOOKUP($A501,Pit!$A$4:$BA$1686,D$2,FALSE))</f>
        <v>10547</v>
      </c>
      <c r="E501" s="16" t="str">
        <f>IF($C501="B",VLOOKUP($A501,Bat!$A$4:$BF$2320,E$1,FALSE),VLOOKUP($A501,Pit!$A$4:$BA$1686,E$2,FALSE))</f>
        <v>RP</v>
      </c>
      <c r="F501" s="16" t="str">
        <f>IF($C501="B",VLOOKUP($A501,Bat!$A$4:$BF$2320,F$1,FALSE),VLOOKUP($A501,Pit!$A$4:$BA$1686,F$2,FALSE))</f>
        <v>José</v>
      </c>
      <c r="G501" s="16" t="str">
        <f>IF($C501="B",VLOOKUP($A501,Bat!$A$4:$BF$2320,G$1,FALSE),VLOOKUP($A501,Pit!$A$4:$BA$1686,G$2,FALSE))</f>
        <v>Barrera</v>
      </c>
      <c r="H501" s="16">
        <f>IF($C501="B",VLOOKUP($A501,Bat!$A$4:$BF$2320,H$1,FALSE),VLOOKUP($A501,Pit!$A$4:$BA$1686,H$2,FALSE))</f>
        <v>21</v>
      </c>
      <c r="I501" s="16" t="str">
        <f>IF($C501="B",VLOOKUP($A501,Bat!$A$4:$BF$2320,I$1,FALSE),VLOOKUP($A501,Pit!$A$4:$BA$1686,I$2,FALSE))</f>
        <v>L</v>
      </c>
      <c r="J501" s="16" t="str">
        <f>IF($C501="B",VLOOKUP($A501,Bat!$A$4:$BF$2320,J$1,FALSE),VLOOKUP($A501,Pit!$A$4:$BA$1686,J$2,FALSE))</f>
        <v>L</v>
      </c>
      <c r="K501" s="16" t="str">
        <f>IF($C501="B",VLOOKUP($A501,Bat!$A$4:$BF$2320,K$1,FALSE),VLOOKUP($A501,Pit!$A$4:$BA$1686,K$2,FALSE))</f>
        <v>Normal</v>
      </c>
      <c r="L501" s="17" t="str">
        <f>IF($C501="B",VLOOKUP($A501,Bat!$A$4:$BF$2320,L$1,FALSE),VLOOKUP($A501,Pit!$A$4:$BA$1686,L$2,FALSE))</f>
        <v>Normal</v>
      </c>
      <c r="M501" s="16">
        <f>IF($C501="B",VLOOKUP($A501,Bat!$A$4:$BF$2320,M$1,FALSE),VLOOKUP($A501,Pit!$A$4:$BA$1686,M$2,FALSE))</f>
        <v>5</v>
      </c>
      <c r="N501" s="16">
        <f>IF($C501="B",VLOOKUP($A501,Bat!$A$4:$BF$2320,N$1,FALSE),VLOOKUP($A501,Pit!$A$4:$BA$1686,N$2,FALSE))</f>
        <v>3</v>
      </c>
      <c r="O501" s="16">
        <f>IF($C501="B",VLOOKUP($A501,Bat!$A$4:$BF$2320,O$1,FALSE),VLOOKUP($A501,Pit!$A$4:$BA$1686,O$2,FALSE))</f>
        <v>2</v>
      </c>
      <c r="P501" s="16" t="str">
        <f>IF($C501="B",VLOOKUP($A501,Bat!$A$4:$BF$2320,P$1,FALSE),VLOOKUP($A501,Pit!$A$4:$BA$1686,P$2,FALSE))</f>
        <v>88-90 Mph</v>
      </c>
      <c r="Q501" s="17">
        <f>IF($C501="B",VLOOKUP($A501,Bat!$A$4:$BF$2320,Q$1,FALSE),VLOOKUP($A501,Pit!$A$4:$BA$1686,Q$2,FALSE))</f>
        <v>6</v>
      </c>
      <c r="R501" s="18">
        <f>IF($C501="B",VLOOKUP($A501,Bat!$A$4:$BF$2320,R$1,FALSE),VLOOKUP($A501,Pit!$A$4:$BA$1686,R$2,FALSE))</f>
        <v>17.771606479702481</v>
      </c>
      <c r="S501" s="19">
        <f>IF($C501="B",VLOOKUP($A501,Bat!$A$4:$BF$2320,S$1,FALSE),VLOOKUP($A501,Pit!$A$4:$BA$1686,S$2,FALSE))</f>
        <v>0.50368291538236687</v>
      </c>
      <c r="T501" s="20" t="str">
        <f>IF($C501="B",VLOOKUP($A501,Bat!$A$4:$BF$2320,T$1,FALSE),VLOOKUP($A501,Pit!$A$4:$BA$1686,T$2,FALSE))</f>
        <v>$170k</v>
      </c>
      <c r="U501" s="17" t="str">
        <f>VLOOKUP(IF($C501="B",VLOOKUP($A501,Bat!$A$4:$AU$2320,U$1,FALSE),VLOOKUP($A501,Pit!$A$4:$BE$1686,U$2,FALSE)),COND!$A$35:$B$41,2,FALSE)</f>
        <v>??</v>
      </c>
      <c r="V501" s="21">
        <f>IF($C501="B",VLOOKUP($A501,Bat!$A$4:$AT$2284,46,FALSE),VLOOKUP($A501,Pit!$A$4:$BD$1664,56,FALSE))</f>
        <v>162</v>
      </c>
      <c r="W501" s="16">
        <f t="shared" si="37"/>
        <v>999</v>
      </c>
      <c r="X501" s="16"/>
      <c r="Y501" s="22">
        <f t="shared" si="38"/>
        <v>471</v>
      </c>
      <c r="Z501" s="16" t="str">
        <f>IFERROR(VLOOKUP($D501,Results37!$F$3:$L$1396,Z$1,FALSE),"")</f>
        <v/>
      </c>
      <c r="AA501" s="47" t="str">
        <f>IF(ISERROR(VLOOKUP(D501,Results37!$F$3:$O$399,AA$1,FALSE)),"",IF(VLOOKUP(D501,Results37!$F$3:$O$399,AA$1+1,FALSE)=1,"S"&amp;VLOOKUP(D501,Results37!$F$3:$O$399,AA$1,FALSE),VLOOKUP(D501,Results37!$F$3:$O$399,AA$1,FALSE)))</f>
        <v/>
      </c>
      <c r="AB501" s="16" t="str">
        <f>IFERROR(VLOOKUP($D501,Results37!$F$3:$L$1396,AB$1,FALSE),"")</f>
        <v/>
      </c>
      <c r="AC501" s="16" t="str">
        <f>IFERROR(VLOOKUP($D501,Results37!$F$3:$L$1396,AC$1,FALSE),"")</f>
        <v/>
      </c>
      <c r="AD501" s="16" t="str">
        <f t="shared" si="39"/>
        <v/>
      </c>
      <c r="AE501" s="20" t="str">
        <f>IF(ISERROR(VLOOKUP($AC501&amp;"-"&amp;$F501&amp;" "&amp;G501,Bonuses!$B$1:$G$1006,4,FALSE)),"",INT(VLOOKUP($AC501&amp;"-"&amp;$F501&amp;" "&amp;$G501,Bonuses!$B$1:$G$1006,4,FALSE)))</f>
        <v/>
      </c>
      <c r="AF501" s="16" t="str">
        <f>IF(ISERROR(VLOOKUP($AC501&amp;"-"&amp;$F501,Bonuses!$B$1:$G$1006,5,FALSE)),"",IF(VLOOKUP($AC501&amp;"-"&amp;$F501,Bonuses!$B$1:$G$1006,5,FALSE)="","",VLOOKUP($AC501&amp;"-"&amp;$F501,Bonuses!$B$1:$G$1006,6,FALSE)&amp;" yrs, "&amp;VLOOKUP($AC501&amp;"-"&amp;$F501,Bonuses!$B$1:$G$1006,5,FALSE)))</f>
        <v/>
      </c>
    </row>
    <row r="502" spans="1:32" s="21" customFormat="1" x14ac:dyDescent="0.25">
      <c r="A502" s="21" t="s">
        <v>2401</v>
      </c>
      <c r="B502" s="21">
        <f t="shared" si="35"/>
        <v>1</v>
      </c>
      <c r="C502" s="21" t="str">
        <f t="shared" si="36"/>
        <v>P</v>
      </c>
      <c r="D502" s="17">
        <f>IF($C502="B",VLOOKUP($A502,Bat!$A$4:$BF$2320,D$1,FALSE),VLOOKUP($A502,Pit!$A$4:$BA$1686,D$2,FALSE))</f>
        <v>2439</v>
      </c>
      <c r="E502" s="16" t="str">
        <f>IF($C502="B",VLOOKUP($A502,Bat!$A$4:$BF$2320,E$1,FALSE),VLOOKUP($A502,Pit!$A$4:$BA$1686,E$2,FALSE))</f>
        <v>RP</v>
      </c>
      <c r="F502" s="16" t="str">
        <f>IF($C502="B",VLOOKUP($A502,Bat!$A$4:$BF$2320,F$1,FALSE),VLOOKUP($A502,Pit!$A$4:$BA$1686,F$2,FALSE))</f>
        <v>Ángelo</v>
      </c>
      <c r="G502" s="16" t="str">
        <f>IF($C502="B",VLOOKUP($A502,Bat!$A$4:$BF$2320,G$1,FALSE),VLOOKUP($A502,Pit!$A$4:$BA$1686,G$2,FALSE))</f>
        <v>Rodríguez</v>
      </c>
      <c r="H502" s="16">
        <f>IF($C502="B",VLOOKUP($A502,Bat!$A$4:$BF$2320,H$1,FALSE),VLOOKUP($A502,Pit!$A$4:$BA$1686,H$2,FALSE))</f>
        <v>18</v>
      </c>
      <c r="I502" s="16" t="str">
        <f>IF($C502="B",VLOOKUP($A502,Bat!$A$4:$BF$2320,I$1,FALSE),VLOOKUP($A502,Pit!$A$4:$BA$1686,I$2,FALSE))</f>
        <v>L</v>
      </c>
      <c r="J502" s="16" t="str">
        <f>IF($C502="B",VLOOKUP($A502,Bat!$A$4:$BF$2320,J$1,FALSE),VLOOKUP($A502,Pit!$A$4:$BA$1686,J$2,FALSE))</f>
        <v>L</v>
      </c>
      <c r="K502" s="16" t="str">
        <f>IF($C502="B",VLOOKUP($A502,Bat!$A$4:$BF$2320,K$1,FALSE),VLOOKUP($A502,Pit!$A$4:$BA$1686,K$2,FALSE))</f>
        <v>Normal</v>
      </c>
      <c r="L502" s="17" t="str">
        <f>IF($C502="B",VLOOKUP($A502,Bat!$A$4:$BF$2320,L$1,FALSE),VLOOKUP($A502,Pit!$A$4:$BA$1686,L$2,FALSE))</f>
        <v>Normal</v>
      </c>
      <c r="M502" s="16">
        <f>IF($C502="B",VLOOKUP($A502,Bat!$A$4:$BF$2320,M$1,FALSE),VLOOKUP($A502,Pit!$A$4:$BA$1686,M$2,FALSE))</f>
        <v>2</v>
      </c>
      <c r="N502" s="16">
        <f>IF($C502="B",VLOOKUP($A502,Bat!$A$4:$BF$2320,N$1,FALSE),VLOOKUP($A502,Pit!$A$4:$BA$1686,N$2,FALSE))</f>
        <v>2</v>
      </c>
      <c r="O502" s="16">
        <f>IF($C502="B",VLOOKUP($A502,Bat!$A$4:$BF$2320,O$1,FALSE),VLOOKUP($A502,Pit!$A$4:$BA$1686,O$2,FALSE))</f>
        <v>5</v>
      </c>
      <c r="P502" s="16" t="str">
        <f>IF($C502="B",VLOOKUP($A502,Bat!$A$4:$BF$2320,P$1,FALSE),VLOOKUP($A502,Pit!$A$4:$BA$1686,P$2,FALSE))</f>
        <v>80-83 Mph</v>
      </c>
      <c r="Q502" s="17">
        <f>IF($C502="B",VLOOKUP($A502,Bat!$A$4:$BF$2320,Q$1,FALSE),VLOOKUP($A502,Pit!$A$4:$BA$1686,Q$2,FALSE))</f>
        <v>8</v>
      </c>
      <c r="R502" s="18">
        <f>IF($C502="B",VLOOKUP($A502,Bat!$A$4:$BF$2320,R$1,FALSE),VLOOKUP($A502,Pit!$A$4:$BA$1686,R$2,FALSE))</f>
        <v>17.607039976066069</v>
      </c>
      <c r="S502" s="19">
        <f>IF($C502="B",VLOOKUP($A502,Bat!$A$4:$BF$2320,S$1,FALSE),VLOOKUP($A502,Pit!$A$4:$BA$1686,S$2,FALSE))</f>
        <v>0.48922574060549706</v>
      </c>
      <c r="T502" s="20" t="str">
        <f>IF($C502="B",VLOOKUP($A502,Bat!$A$4:$BF$2320,T$1,FALSE),VLOOKUP($A502,Pit!$A$4:$BA$1686,T$2,FALSE))</f>
        <v>$190k</v>
      </c>
      <c r="U502" s="17" t="str">
        <f>VLOOKUP(IF($C502="B",VLOOKUP($A502,Bat!$A$4:$AU$2320,U$1,FALSE),VLOOKUP($A502,Pit!$A$4:$BE$1686,U$2,FALSE)),COND!$A$35:$B$41,2,FALSE)</f>
        <v>??</v>
      </c>
      <c r="V502" s="21">
        <f>IF($C502="B",VLOOKUP($A502,Bat!$A$4:$AT$2284,46,FALSE),VLOOKUP($A502,Pit!$A$4:$BD$1664,56,FALSE))</f>
        <v>163</v>
      </c>
      <c r="W502" s="16">
        <f t="shared" si="37"/>
        <v>999</v>
      </c>
      <c r="X502" s="16"/>
      <c r="Y502" s="22">
        <f t="shared" si="38"/>
        <v>478</v>
      </c>
      <c r="Z502" s="16" t="str">
        <f>IFERROR(VLOOKUP($D502,Results37!$F$3:$L$1396,Z$1,FALSE),"")</f>
        <v/>
      </c>
      <c r="AA502" s="47" t="str">
        <f>IF(ISERROR(VLOOKUP(D502,Results37!$F$3:$O$399,AA$1,FALSE)),"",IF(VLOOKUP(D502,Results37!$F$3:$O$399,AA$1+1,FALSE)=1,"S"&amp;VLOOKUP(D502,Results37!$F$3:$O$399,AA$1,FALSE),VLOOKUP(D502,Results37!$F$3:$O$399,AA$1,FALSE)))</f>
        <v/>
      </c>
      <c r="AB502" s="16" t="str">
        <f>IFERROR(VLOOKUP($D502,Results37!$F$3:$L$1396,AB$1,FALSE),"")</f>
        <v/>
      </c>
      <c r="AC502" s="16" t="str">
        <f>IFERROR(VLOOKUP($D502,Results37!$F$3:$L$1396,AC$1,FALSE),"")</f>
        <v/>
      </c>
      <c r="AD502" s="16" t="str">
        <f t="shared" si="39"/>
        <v/>
      </c>
      <c r="AE502" s="20" t="str">
        <f>IF(ISERROR(VLOOKUP($AC502&amp;"-"&amp;$F502&amp;" "&amp;G502,Bonuses!$B$1:$G$1006,4,FALSE)),"",INT(VLOOKUP($AC502&amp;"-"&amp;$F502&amp;" "&amp;$G502,Bonuses!$B$1:$G$1006,4,FALSE)))</f>
        <v/>
      </c>
      <c r="AF502" s="16" t="str">
        <f>IF(ISERROR(VLOOKUP($AC502&amp;"-"&amp;$F502,Bonuses!$B$1:$G$1006,5,FALSE)),"",IF(VLOOKUP($AC502&amp;"-"&amp;$F502,Bonuses!$B$1:$G$1006,5,FALSE)="","",VLOOKUP($AC502&amp;"-"&amp;$F502,Bonuses!$B$1:$G$1006,6,FALSE)&amp;" yrs, "&amp;VLOOKUP($AC502&amp;"-"&amp;$F502,Bonuses!$B$1:$G$1006,5,FALSE)))</f>
        <v/>
      </c>
    </row>
    <row r="503" spans="1:32" s="21" customFormat="1" x14ac:dyDescent="0.25">
      <c r="A503" s="21" t="s">
        <v>1909</v>
      </c>
      <c r="B503" s="21">
        <f t="shared" si="35"/>
        <v>1</v>
      </c>
      <c r="C503" s="21" t="str">
        <f t="shared" si="36"/>
        <v>B</v>
      </c>
      <c r="D503" s="17">
        <f>IF($C503="B",VLOOKUP($A503,Bat!$A$4:$BF$2320,D$1,FALSE),VLOOKUP($A503,Pit!$A$4:$BA$1686,D$2,FALSE))</f>
        <v>8442</v>
      </c>
      <c r="E503" s="16" t="str">
        <f>IF($C503="B",VLOOKUP($A503,Bat!$A$4:$BF$2320,E$1,FALSE),VLOOKUP($A503,Pit!$A$4:$BA$1686,E$2,FALSE))</f>
        <v>2B</v>
      </c>
      <c r="F503" s="16" t="str">
        <f>IF($C503="B",VLOOKUP($A503,Bat!$A$4:$BF$2320,F$1,FALSE),VLOOKUP($A503,Pit!$A$4:$BA$1686,F$2,FALSE))</f>
        <v>José</v>
      </c>
      <c r="G503" s="16" t="str">
        <f>IF($C503="B",VLOOKUP($A503,Bat!$A$4:$BF$2320,G$1,FALSE),VLOOKUP($A503,Pit!$A$4:$BA$1686,G$2,FALSE))</f>
        <v>Lugo</v>
      </c>
      <c r="H503" s="16">
        <f>IF($C503="B",VLOOKUP($A503,Bat!$A$4:$BF$2320,H$1,FALSE),VLOOKUP($A503,Pit!$A$4:$BA$1686,H$2,FALSE))</f>
        <v>21</v>
      </c>
      <c r="I503" s="16" t="str">
        <f>IF($C503="B",VLOOKUP($A503,Bat!$A$4:$BF$2320,I$1,FALSE),VLOOKUP($A503,Pit!$A$4:$BA$1686,I$2,FALSE))</f>
        <v>S</v>
      </c>
      <c r="J503" s="16" t="str">
        <f>IF($C503="B",VLOOKUP($A503,Bat!$A$4:$BF$2320,J$1,FALSE),VLOOKUP($A503,Pit!$A$4:$BA$1686,J$2,FALSE))</f>
        <v>R</v>
      </c>
      <c r="K503" s="16" t="str">
        <f>IF($C503="B",VLOOKUP($A503,Bat!$A$4:$BF$2320,K$1,FALSE),VLOOKUP($A503,Pit!$A$4:$BA$1686,K$2,FALSE))</f>
        <v>Low</v>
      </c>
      <c r="L503" s="17" t="str">
        <f>IF($C503="B",VLOOKUP($A503,Bat!$A$4:$BF$2320,L$1,FALSE),VLOOKUP($A503,Pit!$A$4:$BA$1686,L$2,FALSE))</f>
        <v>Normal</v>
      </c>
      <c r="M503" s="16">
        <f>IF($C503="B",VLOOKUP($A503,Bat!$A$4:$BF$2320,M$1,FALSE),VLOOKUP($A503,Pit!$A$4:$BA$1686,M$2,FALSE))</f>
        <v>4</v>
      </c>
      <c r="N503" s="16">
        <f>IF($C503="B",VLOOKUP($A503,Bat!$A$4:$BF$2320,N$1,FALSE),VLOOKUP($A503,Pit!$A$4:$BA$1686,N$2,FALSE))</f>
        <v>1</v>
      </c>
      <c r="O503" s="16">
        <f>IF($C503="B",VLOOKUP($A503,Bat!$A$4:$BF$2320,O$1,FALSE),VLOOKUP($A503,Pit!$A$4:$BA$1686,O$2,FALSE))</f>
        <v>2</v>
      </c>
      <c r="P503" s="16">
        <f>IF($C503="B",VLOOKUP($A503,Bat!$A$4:$BF$2320,P$1,FALSE),VLOOKUP($A503,Pit!$A$4:$BA$1686,P$2,FALSE))</f>
        <v>6</v>
      </c>
      <c r="Q503" s="17">
        <f>IF($C503="B",VLOOKUP($A503,Bat!$A$4:$BF$2320,Q$1,FALSE),VLOOKUP($A503,Pit!$A$4:$BA$1686,Q$2,FALSE))</f>
        <v>5</v>
      </c>
      <c r="R503" s="18">
        <f>IF($C503="B",VLOOKUP($A503,Bat!$A$4:$BF$2320,R$1,FALSE),VLOOKUP($A503,Pit!$A$4:$BA$1686,R$2,FALSE))</f>
        <v>5.7853439840533625</v>
      </c>
      <c r="S503" s="19">
        <f>IF($C503="B",VLOOKUP($A503,Bat!$A$4:$BF$2320,S$1,FALSE),VLOOKUP($A503,Pit!$A$4:$BA$1686,S$2,FALSE))</f>
        <v>1.2395115494785705</v>
      </c>
      <c r="T503" s="20" t="str">
        <f>IF($C503="B",VLOOKUP($A503,Bat!$A$4:$BF$2320,T$1,FALSE),VLOOKUP($A503,Pit!$A$4:$BA$1686,T$2,FALSE))</f>
        <v>$210k</v>
      </c>
      <c r="U503" s="17" t="str">
        <f>VLOOKUP(IF($C503="B",VLOOKUP($A503,Bat!$A$4:$AU$2320,U$1,FALSE),VLOOKUP($A503,Pit!$A$4:$BE$1686,U$2,FALSE)),COND!$A$35:$B$41,2,FALSE)</f>
        <v>??</v>
      </c>
      <c r="V503" s="21">
        <f>IF($C503="B",VLOOKUP($A503,Bat!$A$4:$AT$2284,46,FALSE),VLOOKUP($A503,Pit!$A$4:$BD$1664,56,FALSE))</f>
        <v>164</v>
      </c>
      <c r="W503" s="16">
        <f t="shared" si="37"/>
        <v>999</v>
      </c>
      <c r="X503" s="16"/>
      <c r="Y503" s="22">
        <f t="shared" si="38"/>
        <v>232</v>
      </c>
      <c r="Z503" s="16" t="str">
        <f>IFERROR(VLOOKUP($D503,Results37!$F$3:$L$1396,Z$1,FALSE),"")</f>
        <v/>
      </c>
      <c r="AA503" s="47" t="str">
        <f>IF(ISERROR(VLOOKUP(D503,Results37!$F$3:$O$399,AA$1,FALSE)),"",IF(VLOOKUP(D503,Results37!$F$3:$O$399,AA$1+1,FALSE)=1,"S"&amp;VLOOKUP(D503,Results37!$F$3:$O$399,AA$1,FALSE),VLOOKUP(D503,Results37!$F$3:$O$399,AA$1,FALSE)))</f>
        <v/>
      </c>
      <c r="AB503" s="16" t="str">
        <f>IFERROR(VLOOKUP($D503,Results37!$F$3:$L$1396,AB$1,FALSE),"")</f>
        <v/>
      </c>
      <c r="AC503" s="16" t="str">
        <f>IFERROR(VLOOKUP($D503,Results37!$F$3:$L$1396,AC$1,FALSE),"")</f>
        <v/>
      </c>
      <c r="AD503" s="16" t="str">
        <f t="shared" si="39"/>
        <v/>
      </c>
      <c r="AE503" s="20" t="str">
        <f>IF(ISERROR(VLOOKUP($AC503&amp;"-"&amp;$F503&amp;" "&amp;G503,Bonuses!$B$1:$G$1006,4,FALSE)),"",INT(VLOOKUP($AC503&amp;"-"&amp;$F503&amp;" "&amp;$G503,Bonuses!$B$1:$G$1006,4,FALSE)))</f>
        <v/>
      </c>
      <c r="AF503" s="16" t="str">
        <f>IF(ISERROR(VLOOKUP($AC503&amp;"-"&amp;$F503,Bonuses!$B$1:$G$1006,5,FALSE)),"",IF(VLOOKUP($AC503&amp;"-"&amp;$F503,Bonuses!$B$1:$G$1006,5,FALSE)="","",VLOOKUP($AC503&amp;"-"&amp;$F503,Bonuses!$B$1:$G$1006,6,FALSE)&amp;" yrs, "&amp;VLOOKUP($AC503&amp;"-"&amp;$F503,Bonuses!$B$1:$G$1006,5,FALSE)))</f>
        <v/>
      </c>
    </row>
    <row r="504" spans="1:32" s="21" customFormat="1" x14ac:dyDescent="0.25">
      <c r="A504" s="21" t="s">
        <v>1918</v>
      </c>
      <c r="B504" s="21">
        <f t="shared" si="35"/>
        <v>1</v>
      </c>
      <c r="C504" s="21" t="str">
        <f t="shared" si="36"/>
        <v>B</v>
      </c>
      <c r="D504" s="17">
        <f>IF($C504="B",VLOOKUP($A504,Bat!$A$4:$BF$2320,D$1,FALSE),VLOOKUP($A504,Pit!$A$4:$BA$1686,D$2,FALSE))</f>
        <v>14731</v>
      </c>
      <c r="E504" s="16" t="str">
        <f>IF($C504="B",VLOOKUP($A504,Bat!$A$4:$BF$2320,E$1,FALSE),VLOOKUP($A504,Pit!$A$4:$BA$1686,E$2,FALSE))</f>
        <v>3B</v>
      </c>
      <c r="F504" s="16" t="str">
        <f>IF($C504="B",VLOOKUP($A504,Bat!$A$4:$BF$2320,F$1,FALSE),VLOOKUP($A504,Pit!$A$4:$BA$1686,F$2,FALSE))</f>
        <v>Cam</v>
      </c>
      <c r="G504" s="16" t="str">
        <f>IF($C504="B",VLOOKUP($A504,Bat!$A$4:$BF$2320,G$1,FALSE),VLOOKUP($A504,Pit!$A$4:$BA$1686,G$2,FALSE))</f>
        <v>Nelson</v>
      </c>
      <c r="H504" s="16">
        <f>IF($C504="B",VLOOKUP($A504,Bat!$A$4:$BF$2320,H$1,FALSE),VLOOKUP($A504,Pit!$A$4:$BA$1686,H$2,FALSE))</f>
        <v>21</v>
      </c>
      <c r="I504" s="16" t="str">
        <f>IF($C504="B",VLOOKUP($A504,Bat!$A$4:$BF$2320,I$1,FALSE),VLOOKUP($A504,Pit!$A$4:$BA$1686,I$2,FALSE))</f>
        <v>R</v>
      </c>
      <c r="J504" s="16" t="str">
        <f>IF($C504="B",VLOOKUP($A504,Bat!$A$4:$BF$2320,J$1,FALSE),VLOOKUP($A504,Pit!$A$4:$BA$1686,J$2,FALSE))</f>
        <v>R</v>
      </c>
      <c r="K504" s="16" t="str">
        <f>IF($C504="B",VLOOKUP($A504,Bat!$A$4:$BF$2320,K$1,FALSE),VLOOKUP($A504,Pit!$A$4:$BA$1686,K$2,FALSE))</f>
        <v>Low</v>
      </c>
      <c r="L504" s="17" t="str">
        <f>IF($C504="B",VLOOKUP($A504,Bat!$A$4:$BF$2320,L$1,FALSE),VLOOKUP($A504,Pit!$A$4:$BA$1686,L$2,FALSE))</f>
        <v>Normal</v>
      </c>
      <c r="M504" s="16">
        <f>IF($C504="B",VLOOKUP($A504,Bat!$A$4:$BF$2320,M$1,FALSE),VLOOKUP($A504,Pit!$A$4:$BA$1686,M$2,FALSE))</f>
        <v>4</v>
      </c>
      <c r="N504" s="16">
        <f>IF($C504="B",VLOOKUP($A504,Bat!$A$4:$BF$2320,N$1,FALSE),VLOOKUP($A504,Pit!$A$4:$BA$1686,N$2,FALSE))</f>
        <v>1</v>
      </c>
      <c r="O504" s="16">
        <f>IF($C504="B",VLOOKUP($A504,Bat!$A$4:$BF$2320,O$1,FALSE),VLOOKUP($A504,Pit!$A$4:$BA$1686,O$2,FALSE))</f>
        <v>3</v>
      </c>
      <c r="P504" s="16">
        <f>IF($C504="B",VLOOKUP($A504,Bat!$A$4:$BF$2320,P$1,FALSE),VLOOKUP($A504,Pit!$A$4:$BA$1686,P$2,FALSE))</f>
        <v>7</v>
      </c>
      <c r="Q504" s="17">
        <f>IF($C504="B",VLOOKUP($A504,Bat!$A$4:$BF$2320,Q$1,FALSE),VLOOKUP($A504,Pit!$A$4:$BA$1686,Q$2,FALSE))</f>
        <v>2</v>
      </c>
      <c r="R504" s="18">
        <f>IF($C504="B",VLOOKUP($A504,Bat!$A$4:$BF$2320,R$1,FALSE),VLOOKUP($A504,Pit!$A$4:$BA$1686,R$2,FALSE))</f>
        <v>6.013435753838114</v>
      </c>
      <c r="S504" s="19">
        <f>IF($C504="B",VLOOKUP($A504,Bat!$A$4:$BF$2320,S$1,FALSE),VLOOKUP($A504,Pit!$A$4:$BA$1686,S$2,FALSE))</f>
        <v>1.2720320581731555</v>
      </c>
      <c r="T504" s="20" t="str">
        <f>IF($C504="B",VLOOKUP($A504,Bat!$A$4:$BF$2320,T$1,FALSE),VLOOKUP($A504,Pit!$A$4:$BA$1686,T$2,FALSE))</f>
        <v>$220k</v>
      </c>
      <c r="U504" s="17" t="str">
        <f>VLOOKUP(IF($C504="B",VLOOKUP($A504,Bat!$A$4:$AU$2320,U$1,FALSE),VLOOKUP($A504,Pit!$A$4:$BE$1686,U$2,FALSE)),COND!$A$35:$B$41,2,FALSE)</f>
        <v>??</v>
      </c>
      <c r="V504" s="21">
        <f>IF($C504="B",VLOOKUP($A504,Bat!$A$4:$AT$2284,46,FALSE),VLOOKUP($A504,Pit!$A$4:$BD$1664,56,FALSE))</f>
        <v>165</v>
      </c>
      <c r="W504" s="16">
        <f t="shared" si="37"/>
        <v>999</v>
      </c>
      <c r="X504" s="16"/>
      <c r="Y504" s="22">
        <f t="shared" si="38"/>
        <v>226</v>
      </c>
      <c r="Z504" s="16" t="str">
        <f>IFERROR(VLOOKUP($D504,Results37!$F$3:$L$1396,Z$1,FALSE),"")</f>
        <v/>
      </c>
      <c r="AA504" s="47" t="str">
        <f>IF(ISERROR(VLOOKUP(D504,Results37!$F$3:$O$399,AA$1,FALSE)),"",IF(VLOOKUP(D504,Results37!$F$3:$O$399,AA$1+1,FALSE)=1,"S"&amp;VLOOKUP(D504,Results37!$F$3:$O$399,AA$1,FALSE),VLOOKUP(D504,Results37!$F$3:$O$399,AA$1,FALSE)))</f>
        <v/>
      </c>
      <c r="AB504" s="16" t="str">
        <f>IFERROR(VLOOKUP($D504,Results37!$F$3:$L$1396,AB$1,FALSE),"")</f>
        <v/>
      </c>
      <c r="AC504" s="16" t="str">
        <f>IFERROR(VLOOKUP($D504,Results37!$F$3:$L$1396,AC$1,FALSE),"")</f>
        <v/>
      </c>
      <c r="AD504" s="16" t="str">
        <f t="shared" si="39"/>
        <v/>
      </c>
      <c r="AE504" s="20" t="str">
        <f>IF(ISERROR(VLOOKUP($AC504&amp;"-"&amp;$F504&amp;" "&amp;G504,Bonuses!$B$1:$G$1006,4,FALSE)),"",INT(VLOOKUP($AC504&amp;"-"&amp;$F504&amp;" "&amp;$G504,Bonuses!$B$1:$G$1006,4,FALSE)))</f>
        <v/>
      </c>
      <c r="AF504" s="16" t="str">
        <f>IF(ISERROR(VLOOKUP($AC504&amp;"-"&amp;$F504,Bonuses!$B$1:$G$1006,5,FALSE)),"",IF(VLOOKUP($AC504&amp;"-"&amp;$F504,Bonuses!$B$1:$G$1006,5,FALSE)="","",VLOOKUP($AC504&amp;"-"&amp;$F504,Bonuses!$B$1:$G$1006,6,FALSE)&amp;" yrs, "&amp;VLOOKUP($AC504&amp;"-"&amp;$F504,Bonuses!$B$1:$G$1006,5,FALSE)))</f>
        <v/>
      </c>
    </row>
    <row r="505" spans="1:32" s="21" customFormat="1" x14ac:dyDescent="0.25">
      <c r="A505" s="21" t="s">
        <v>2630</v>
      </c>
      <c r="B505" s="21">
        <f t="shared" si="35"/>
        <v>1</v>
      </c>
      <c r="C505" s="21" t="str">
        <f t="shared" si="36"/>
        <v>P</v>
      </c>
      <c r="D505" s="17">
        <f>IF($C505="B",VLOOKUP($A505,Bat!$A$4:$BF$2320,D$1,FALSE),VLOOKUP($A505,Pit!$A$4:$BA$1686,D$2,FALSE))</f>
        <v>14694</v>
      </c>
      <c r="E505" s="16" t="str">
        <f>IF($C505="B",VLOOKUP($A505,Bat!$A$4:$BF$2320,E$1,FALSE),VLOOKUP($A505,Pit!$A$4:$BA$1686,E$2,FALSE))</f>
        <v>RP</v>
      </c>
      <c r="F505" s="16" t="str">
        <f>IF($C505="B",VLOOKUP($A505,Bat!$A$4:$BF$2320,F$1,FALSE),VLOOKUP($A505,Pit!$A$4:$BA$1686,F$2,FALSE))</f>
        <v>Oliver</v>
      </c>
      <c r="G505" s="16" t="str">
        <f>IF($C505="B",VLOOKUP($A505,Bat!$A$4:$BF$2320,G$1,FALSE),VLOOKUP($A505,Pit!$A$4:$BA$1686,G$2,FALSE))</f>
        <v>Spindola</v>
      </c>
      <c r="H505" s="16">
        <f>IF($C505="B",VLOOKUP($A505,Bat!$A$4:$BF$2320,H$1,FALSE),VLOOKUP($A505,Pit!$A$4:$BA$1686,H$2,FALSE))</f>
        <v>21</v>
      </c>
      <c r="I505" s="16" t="str">
        <f>IF($C505="B",VLOOKUP($A505,Bat!$A$4:$BF$2320,I$1,FALSE),VLOOKUP($A505,Pit!$A$4:$BA$1686,I$2,FALSE))</f>
        <v>R</v>
      </c>
      <c r="J505" s="16" t="str">
        <f>IF($C505="B",VLOOKUP($A505,Bat!$A$4:$BF$2320,J$1,FALSE),VLOOKUP($A505,Pit!$A$4:$BA$1686,J$2,FALSE))</f>
        <v>R</v>
      </c>
      <c r="K505" s="16" t="str">
        <f>IF($C505="B",VLOOKUP($A505,Bat!$A$4:$BF$2320,K$1,FALSE),VLOOKUP($A505,Pit!$A$4:$BA$1686,K$2,FALSE))</f>
        <v>Normal</v>
      </c>
      <c r="L505" s="17" t="str">
        <f>IF($C505="B",VLOOKUP($A505,Bat!$A$4:$BF$2320,L$1,FALSE),VLOOKUP($A505,Pit!$A$4:$BA$1686,L$2,FALSE))</f>
        <v>Normal</v>
      </c>
      <c r="M505" s="16">
        <f>IF($C505="B",VLOOKUP($A505,Bat!$A$4:$BF$2320,M$1,FALSE),VLOOKUP($A505,Pit!$A$4:$BA$1686,M$2,FALSE))</f>
        <v>4</v>
      </c>
      <c r="N505" s="16">
        <f>IF($C505="B",VLOOKUP($A505,Bat!$A$4:$BF$2320,N$1,FALSE),VLOOKUP($A505,Pit!$A$4:$BA$1686,N$2,FALSE))</f>
        <v>1</v>
      </c>
      <c r="O505" s="16">
        <f>IF($C505="B",VLOOKUP($A505,Bat!$A$4:$BF$2320,O$1,FALSE),VLOOKUP($A505,Pit!$A$4:$BA$1686,O$2,FALSE))</f>
        <v>4</v>
      </c>
      <c r="P505" s="16" t="str">
        <f>IF($C505="B",VLOOKUP($A505,Bat!$A$4:$BF$2320,P$1,FALSE),VLOOKUP($A505,Pit!$A$4:$BA$1686,P$2,FALSE))</f>
        <v>84-86 Mph</v>
      </c>
      <c r="Q505" s="17">
        <f>IF($C505="B",VLOOKUP($A505,Bat!$A$4:$BF$2320,Q$1,FALSE),VLOOKUP($A505,Pit!$A$4:$BA$1686,Q$2,FALSE))</f>
        <v>8</v>
      </c>
      <c r="R505" s="18">
        <f>IF($C505="B",VLOOKUP($A505,Bat!$A$4:$BF$2320,R$1,FALSE),VLOOKUP($A505,Pit!$A$4:$BA$1686,R$2,FALSE))</f>
        <v>16.530770736146728</v>
      </c>
      <c r="S505" s="19">
        <f>IF($C505="B",VLOOKUP($A505,Bat!$A$4:$BF$2320,S$1,FALSE),VLOOKUP($A505,Pit!$A$4:$BA$1686,S$2,FALSE))</f>
        <v>0.39467543927042004</v>
      </c>
      <c r="T505" s="20" t="str">
        <f>IF($C505="B",VLOOKUP($A505,Bat!$A$4:$BF$2320,T$1,FALSE),VLOOKUP($A505,Pit!$A$4:$BA$1686,T$2,FALSE))</f>
        <v>$100k</v>
      </c>
      <c r="U505" s="17" t="str">
        <f>VLOOKUP(IF($C505="B",VLOOKUP($A505,Bat!$A$4:$AU$2320,U$1,FALSE),VLOOKUP($A505,Pit!$A$4:$BE$1686,U$2,FALSE)),COND!$A$35:$B$41,2,FALSE)</f>
        <v>??</v>
      </c>
      <c r="V505" s="21">
        <f>IF($C505="B",VLOOKUP($A505,Bat!$A$4:$AT$2284,46,FALSE),VLOOKUP($A505,Pit!$A$4:$BD$1664,56,FALSE))</f>
        <v>166</v>
      </c>
      <c r="W505" s="16">
        <f t="shared" si="37"/>
        <v>999</v>
      </c>
      <c r="X505" s="16"/>
      <c r="Y505" s="22">
        <f t="shared" si="38"/>
        <v>517</v>
      </c>
      <c r="Z505" s="16" t="str">
        <f>IFERROR(VLOOKUP($D505,Results37!$F$3:$L$1396,Z$1,FALSE),"")</f>
        <v/>
      </c>
      <c r="AA505" s="47" t="str">
        <f>IF(ISERROR(VLOOKUP(D505,Results37!$F$3:$O$399,AA$1,FALSE)),"",IF(VLOOKUP(D505,Results37!$F$3:$O$399,AA$1+1,FALSE)=1,"S"&amp;VLOOKUP(D505,Results37!$F$3:$O$399,AA$1,FALSE),VLOOKUP(D505,Results37!$F$3:$O$399,AA$1,FALSE)))</f>
        <v/>
      </c>
      <c r="AB505" s="16" t="str">
        <f>IFERROR(VLOOKUP($D505,Results37!$F$3:$L$1396,AB$1,FALSE),"")</f>
        <v/>
      </c>
      <c r="AC505" s="16" t="str">
        <f>IFERROR(VLOOKUP($D505,Results37!$F$3:$L$1396,AC$1,FALSE),"")</f>
        <v/>
      </c>
      <c r="AD505" s="16" t="str">
        <f t="shared" si="39"/>
        <v/>
      </c>
      <c r="AE505" s="20" t="str">
        <f>IF(ISERROR(VLOOKUP($AC505&amp;"-"&amp;$F505&amp;" "&amp;G505,Bonuses!$B$1:$G$1006,4,FALSE)),"",INT(VLOOKUP($AC505&amp;"-"&amp;$F505&amp;" "&amp;$G505,Bonuses!$B$1:$G$1006,4,FALSE)))</f>
        <v/>
      </c>
      <c r="AF505" s="16" t="str">
        <f>IF(ISERROR(VLOOKUP($AC505&amp;"-"&amp;$F505,Bonuses!$B$1:$G$1006,5,FALSE)),"",IF(VLOOKUP($AC505&amp;"-"&amp;$F505,Bonuses!$B$1:$G$1006,5,FALSE)="","",VLOOKUP($AC505&amp;"-"&amp;$F505,Bonuses!$B$1:$G$1006,6,FALSE)&amp;" yrs, "&amp;VLOOKUP($AC505&amp;"-"&amp;$F505,Bonuses!$B$1:$G$1006,5,FALSE)))</f>
        <v/>
      </c>
    </row>
    <row r="506" spans="1:32" s="21" customFormat="1" x14ac:dyDescent="0.25">
      <c r="A506" s="21" t="s">
        <v>2510</v>
      </c>
      <c r="B506" s="21">
        <f t="shared" si="35"/>
        <v>1</v>
      </c>
      <c r="C506" s="21" t="str">
        <f t="shared" si="36"/>
        <v>P</v>
      </c>
      <c r="D506" s="17">
        <f>IF($C506="B",VLOOKUP($A506,Bat!$A$4:$BF$2320,D$1,FALSE),VLOOKUP($A506,Pit!$A$4:$BA$1686,D$2,FALSE))</f>
        <v>1374</v>
      </c>
      <c r="E506" s="16" t="str">
        <f>IF($C506="B",VLOOKUP($A506,Bat!$A$4:$BF$2320,E$1,FALSE),VLOOKUP($A506,Pit!$A$4:$BA$1686,E$2,FALSE))</f>
        <v>RP</v>
      </c>
      <c r="F506" s="16" t="str">
        <f>IF($C506="B",VLOOKUP($A506,Bat!$A$4:$BF$2320,F$1,FALSE),VLOOKUP($A506,Pit!$A$4:$BA$1686,F$2,FALSE))</f>
        <v>Joe</v>
      </c>
      <c r="G506" s="16" t="str">
        <f>IF($C506="B",VLOOKUP($A506,Bat!$A$4:$BF$2320,G$1,FALSE),VLOOKUP($A506,Pit!$A$4:$BA$1686,G$2,FALSE))</f>
        <v>Ferrell</v>
      </c>
      <c r="H506" s="16">
        <f>IF($C506="B",VLOOKUP($A506,Bat!$A$4:$BF$2320,H$1,FALSE),VLOOKUP($A506,Pit!$A$4:$BA$1686,H$2,FALSE))</f>
        <v>18</v>
      </c>
      <c r="I506" s="16" t="str">
        <f>IF($C506="B",VLOOKUP($A506,Bat!$A$4:$BF$2320,I$1,FALSE),VLOOKUP($A506,Pit!$A$4:$BA$1686,I$2,FALSE))</f>
        <v>R</v>
      </c>
      <c r="J506" s="16" t="str">
        <f>IF($C506="B",VLOOKUP($A506,Bat!$A$4:$BF$2320,J$1,FALSE),VLOOKUP($A506,Pit!$A$4:$BA$1686,J$2,FALSE))</f>
        <v>R</v>
      </c>
      <c r="K506" s="16" t="str">
        <f>IF($C506="B",VLOOKUP($A506,Bat!$A$4:$BF$2320,K$1,FALSE),VLOOKUP($A506,Pit!$A$4:$BA$1686,K$2,FALSE))</f>
        <v>Normal</v>
      </c>
      <c r="L506" s="17" t="str">
        <f>IF($C506="B",VLOOKUP($A506,Bat!$A$4:$BF$2320,L$1,FALSE),VLOOKUP($A506,Pit!$A$4:$BA$1686,L$2,FALSE))</f>
        <v>Normal</v>
      </c>
      <c r="M506" s="16">
        <f>IF($C506="B",VLOOKUP($A506,Bat!$A$4:$BF$2320,M$1,FALSE),VLOOKUP($A506,Pit!$A$4:$BA$1686,M$2,FALSE))</f>
        <v>5</v>
      </c>
      <c r="N506" s="16">
        <f>IF($C506="B",VLOOKUP($A506,Bat!$A$4:$BF$2320,N$1,FALSE),VLOOKUP($A506,Pit!$A$4:$BA$1686,N$2,FALSE))</f>
        <v>2</v>
      </c>
      <c r="O506" s="16">
        <f>IF($C506="B",VLOOKUP($A506,Bat!$A$4:$BF$2320,O$1,FALSE),VLOOKUP($A506,Pit!$A$4:$BA$1686,O$2,FALSE))</f>
        <v>2</v>
      </c>
      <c r="P506" s="16" t="str">
        <f>IF($C506="B",VLOOKUP($A506,Bat!$A$4:$BF$2320,P$1,FALSE),VLOOKUP($A506,Pit!$A$4:$BA$1686,P$2,FALSE))</f>
        <v>84-86 Mph</v>
      </c>
      <c r="Q506" s="17">
        <f>IF($C506="B",VLOOKUP($A506,Bat!$A$4:$BF$2320,Q$1,FALSE),VLOOKUP($A506,Pit!$A$4:$BA$1686,Q$2,FALSE))</f>
        <v>9</v>
      </c>
      <c r="R506" s="18">
        <f>IF($C506="B",VLOOKUP($A506,Bat!$A$4:$BF$2320,R$1,FALSE),VLOOKUP($A506,Pit!$A$4:$BA$1686,R$2,FALSE))</f>
        <v>16.213416225349242</v>
      </c>
      <c r="S506" s="19">
        <f>IF($C506="B",VLOOKUP($A506,Bat!$A$4:$BF$2320,S$1,FALSE),VLOOKUP($A506,Pit!$A$4:$BA$1686,S$2,FALSE))</f>
        <v>0.36679583116399772</v>
      </c>
      <c r="T506" s="20" t="str">
        <f>IF($C506="B",VLOOKUP($A506,Bat!$A$4:$BF$2320,T$1,FALSE),VLOOKUP($A506,Pit!$A$4:$BA$1686,T$2,FALSE))</f>
        <v>$90k</v>
      </c>
      <c r="U506" s="17" t="str">
        <f>VLOOKUP(IF($C506="B",VLOOKUP($A506,Bat!$A$4:$AU$2320,U$1,FALSE),VLOOKUP($A506,Pit!$A$4:$BE$1686,U$2,FALSE)),COND!$A$35:$B$41,2,FALSE)</f>
        <v>??</v>
      </c>
      <c r="V506" s="21">
        <f>IF($C506="B",VLOOKUP($A506,Bat!$A$4:$AT$2284,46,FALSE),VLOOKUP($A506,Pit!$A$4:$BD$1664,56,FALSE))</f>
        <v>167</v>
      </c>
      <c r="W506" s="16">
        <f t="shared" si="37"/>
        <v>999</v>
      </c>
      <c r="X506" s="16"/>
      <c r="Y506" s="22">
        <f t="shared" si="38"/>
        <v>531</v>
      </c>
      <c r="Z506" s="16" t="str">
        <f>IFERROR(VLOOKUP($D506,Results37!$F$3:$L$1396,Z$1,FALSE),"")</f>
        <v/>
      </c>
      <c r="AA506" s="47" t="str">
        <f>IF(ISERROR(VLOOKUP(D506,Results37!$F$3:$O$399,AA$1,FALSE)),"",IF(VLOOKUP(D506,Results37!$F$3:$O$399,AA$1+1,FALSE)=1,"S"&amp;VLOOKUP(D506,Results37!$F$3:$O$399,AA$1,FALSE),VLOOKUP(D506,Results37!$F$3:$O$399,AA$1,FALSE)))</f>
        <v/>
      </c>
      <c r="AB506" s="16" t="str">
        <f>IFERROR(VLOOKUP($D506,Results37!$F$3:$L$1396,AB$1,FALSE),"")</f>
        <v/>
      </c>
      <c r="AC506" s="16" t="str">
        <f>IFERROR(VLOOKUP($D506,Results37!$F$3:$L$1396,AC$1,FALSE),"")</f>
        <v/>
      </c>
      <c r="AD506" s="16" t="str">
        <f t="shared" si="39"/>
        <v/>
      </c>
      <c r="AE506" s="20" t="str">
        <f>IF(ISERROR(VLOOKUP($AC506&amp;"-"&amp;$F506&amp;" "&amp;G506,Bonuses!$B$1:$G$1006,4,FALSE)),"",INT(VLOOKUP($AC506&amp;"-"&amp;$F506&amp;" "&amp;$G506,Bonuses!$B$1:$G$1006,4,FALSE)))</f>
        <v/>
      </c>
      <c r="AF506" s="16" t="str">
        <f>IF(ISERROR(VLOOKUP($AC506&amp;"-"&amp;$F506,Bonuses!$B$1:$G$1006,5,FALSE)),"",IF(VLOOKUP($AC506&amp;"-"&amp;$F506,Bonuses!$B$1:$G$1006,5,FALSE)="","",VLOOKUP($AC506&amp;"-"&amp;$F506,Bonuses!$B$1:$G$1006,6,FALSE)&amp;" yrs, "&amp;VLOOKUP($AC506&amp;"-"&amp;$F506,Bonuses!$B$1:$G$1006,5,FALSE)))</f>
        <v/>
      </c>
    </row>
    <row r="507" spans="1:32" s="21" customFormat="1" x14ac:dyDescent="0.25">
      <c r="A507" s="21" t="s">
        <v>1892</v>
      </c>
      <c r="B507" s="21">
        <f t="shared" si="35"/>
        <v>1</v>
      </c>
      <c r="C507" s="21" t="str">
        <f t="shared" si="36"/>
        <v>B</v>
      </c>
      <c r="D507" s="17">
        <f>IF($C507="B",VLOOKUP($A507,Bat!$A$4:$BF$2320,D$1,FALSE),VLOOKUP($A507,Pit!$A$4:$BA$1686,D$2,FALSE))</f>
        <v>9211</v>
      </c>
      <c r="E507" s="16" t="str">
        <f>IF($C507="B",VLOOKUP($A507,Bat!$A$4:$BF$2320,E$1,FALSE),VLOOKUP($A507,Pit!$A$4:$BA$1686,E$2,FALSE))</f>
        <v>1B</v>
      </c>
      <c r="F507" s="16" t="str">
        <f>IF($C507="B",VLOOKUP($A507,Bat!$A$4:$BF$2320,F$1,FALSE),VLOOKUP($A507,Pit!$A$4:$BA$1686,F$2,FALSE))</f>
        <v>George</v>
      </c>
      <c r="G507" s="16" t="str">
        <f>IF($C507="B",VLOOKUP($A507,Bat!$A$4:$BF$2320,G$1,FALSE),VLOOKUP($A507,Pit!$A$4:$BA$1686,G$2,FALSE))</f>
        <v>Greene</v>
      </c>
      <c r="H507" s="16">
        <f>IF($C507="B",VLOOKUP($A507,Bat!$A$4:$BF$2320,H$1,FALSE),VLOOKUP($A507,Pit!$A$4:$BA$1686,H$2,FALSE))</f>
        <v>21</v>
      </c>
      <c r="I507" s="16" t="str">
        <f>IF($C507="B",VLOOKUP($A507,Bat!$A$4:$BF$2320,I$1,FALSE),VLOOKUP($A507,Pit!$A$4:$BA$1686,I$2,FALSE))</f>
        <v>R</v>
      </c>
      <c r="J507" s="16" t="str">
        <f>IF($C507="B",VLOOKUP($A507,Bat!$A$4:$BF$2320,J$1,FALSE),VLOOKUP($A507,Pit!$A$4:$BA$1686,J$2,FALSE))</f>
        <v>R</v>
      </c>
      <c r="K507" s="16" t="str">
        <f>IF($C507="B",VLOOKUP($A507,Bat!$A$4:$BF$2320,K$1,FALSE),VLOOKUP($A507,Pit!$A$4:$BA$1686,K$2,FALSE))</f>
        <v>Low</v>
      </c>
      <c r="L507" s="17" t="str">
        <f>IF($C507="B",VLOOKUP($A507,Bat!$A$4:$BF$2320,L$1,FALSE),VLOOKUP($A507,Pit!$A$4:$BA$1686,L$2,FALSE))</f>
        <v>Normal</v>
      </c>
      <c r="M507" s="16">
        <f>IF($C507="B",VLOOKUP($A507,Bat!$A$4:$BF$2320,M$1,FALSE),VLOOKUP($A507,Pit!$A$4:$BA$1686,M$2,FALSE))</f>
        <v>5</v>
      </c>
      <c r="N507" s="16">
        <f>IF($C507="B",VLOOKUP($A507,Bat!$A$4:$BF$2320,N$1,FALSE),VLOOKUP($A507,Pit!$A$4:$BA$1686,N$2,FALSE))</f>
        <v>2</v>
      </c>
      <c r="O507" s="16">
        <f>IF($C507="B",VLOOKUP($A507,Bat!$A$4:$BF$2320,O$1,FALSE),VLOOKUP($A507,Pit!$A$4:$BA$1686,O$2,FALSE))</f>
        <v>2</v>
      </c>
      <c r="P507" s="16">
        <f>IF($C507="B",VLOOKUP($A507,Bat!$A$4:$BF$2320,P$1,FALSE),VLOOKUP($A507,Pit!$A$4:$BA$1686,P$2,FALSE))</f>
        <v>5</v>
      </c>
      <c r="Q507" s="17">
        <f>IF($C507="B",VLOOKUP($A507,Bat!$A$4:$BF$2320,Q$1,FALSE),VLOOKUP($A507,Pit!$A$4:$BA$1686,Q$2,FALSE))</f>
        <v>2</v>
      </c>
      <c r="R507" s="18">
        <f>IF($C507="B",VLOOKUP($A507,Bat!$A$4:$BF$2320,R$1,FALSE),VLOOKUP($A507,Pit!$A$4:$BA$1686,R$2,FALSE))</f>
        <v>6.6041690933740131</v>
      </c>
      <c r="S507" s="19">
        <f>IF($C507="B",VLOOKUP($A507,Bat!$A$4:$BF$2320,S$1,FALSE),VLOOKUP($A507,Pit!$A$4:$BA$1686,S$2,FALSE))</f>
        <v>1.3562567047822265</v>
      </c>
      <c r="T507" s="20" t="str">
        <f>IF($C507="B",VLOOKUP($A507,Bat!$A$4:$BF$2320,T$1,FALSE),VLOOKUP($A507,Pit!$A$4:$BA$1686,T$2,FALSE))</f>
        <v>$190k</v>
      </c>
      <c r="U507" s="17" t="str">
        <f>VLOOKUP(IF($C507="B",VLOOKUP($A507,Bat!$A$4:$AU$2320,U$1,FALSE),VLOOKUP($A507,Pit!$A$4:$BE$1686,U$2,FALSE)),COND!$A$35:$B$41,2,FALSE)</f>
        <v>??</v>
      </c>
      <c r="V507" s="21">
        <f>IF($C507="B",VLOOKUP($A507,Bat!$A$4:$AT$2284,46,FALSE),VLOOKUP($A507,Pit!$A$4:$BD$1664,56,FALSE))</f>
        <v>168</v>
      </c>
      <c r="W507" s="16">
        <f t="shared" si="37"/>
        <v>999</v>
      </c>
      <c r="X507" s="16"/>
      <c r="Y507" s="22">
        <f t="shared" si="38"/>
        <v>208</v>
      </c>
      <c r="Z507" s="16" t="str">
        <f>IFERROR(VLOOKUP($D507,Results37!$F$3:$L$1396,Z$1,FALSE),"")</f>
        <v/>
      </c>
      <c r="AA507" s="47" t="str">
        <f>IF(ISERROR(VLOOKUP(D507,Results37!$F$3:$O$399,AA$1,FALSE)),"",IF(VLOOKUP(D507,Results37!$F$3:$O$399,AA$1+1,FALSE)=1,"S"&amp;VLOOKUP(D507,Results37!$F$3:$O$399,AA$1,FALSE),VLOOKUP(D507,Results37!$F$3:$O$399,AA$1,FALSE)))</f>
        <v/>
      </c>
      <c r="AB507" s="16" t="str">
        <f>IFERROR(VLOOKUP($D507,Results37!$F$3:$L$1396,AB$1,FALSE),"")</f>
        <v/>
      </c>
      <c r="AC507" s="16" t="str">
        <f>IFERROR(VLOOKUP($D507,Results37!$F$3:$L$1396,AC$1,FALSE),"")</f>
        <v/>
      </c>
      <c r="AD507" s="16" t="str">
        <f t="shared" si="39"/>
        <v/>
      </c>
      <c r="AE507" s="20" t="str">
        <f>IF(ISERROR(VLOOKUP($AC507&amp;"-"&amp;$F507&amp;" "&amp;G507,Bonuses!$B$1:$G$1006,4,FALSE)),"",INT(VLOOKUP($AC507&amp;"-"&amp;$F507&amp;" "&amp;$G507,Bonuses!$B$1:$G$1006,4,FALSE)))</f>
        <v/>
      </c>
      <c r="AF507" s="16" t="str">
        <f>IF(ISERROR(VLOOKUP($AC507&amp;"-"&amp;$F507,Bonuses!$B$1:$G$1006,5,FALSE)),"",IF(VLOOKUP($AC507&amp;"-"&amp;$F507,Bonuses!$B$1:$G$1006,5,FALSE)="","",VLOOKUP($AC507&amp;"-"&amp;$F507,Bonuses!$B$1:$G$1006,6,FALSE)&amp;" yrs, "&amp;VLOOKUP($AC507&amp;"-"&amp;$F507,Bonuses!$B$1:$G$1006,5,FALSE)))</f>
        <v/>
      </c>
    </row>
    <row r="508" spans="1:32" s="21" customFormat="1" x14ac:dyDescent="0.25">
      <c r="A508" s="21" t="s">
        <v>1914</v>
      </c>
      <c r="B508" s="21">
        <f t="shared" si="35"/>
        <v>1</v>
      </c>
      <c r="C508" s="21" t="str">
        <f t="shared" si="36"/>
        <v>B</v>
      </c>
      <c r="D508" s="17">
        <f>IF($C508="B",VLOOKUP($A508,Bat!$A$4:$BF$2320,D$1,FALSE),VLOOKUP($A508,Pit!$A$4:$BA$1686,D$2,FALSE))</f>
        <v>8760</v>
      </c>
      <c r="E508" s="16" t="str">
        <f>IF($C508="B",VLOOKUP($A508,Bat!$A$4:$BF$2320,E$1,FALSE),VLOOKUP($A508,Pit!$A$4:$BA$1686,E$2,FALSE))</f>
        <v>3B</v>
      </c>
      <c r="F508" s="16" t="str">
        <f>IF($C508="B",VLOOKUP($A508,Bat!$A$4:$BF$2320,F$1,FALSE),VLOOKUP($A508,Pit!$A$4:$BA$1686,F$2,FALSE))</f>
        <v>Pat</v>
      </c>
      <c r="G508" s="16" t="str">
        <f>IF($C508="B",VLOOKUP($A508,Bat!$A$4:$BF$2320,G$1,FALSE),VLOOKUP($A508,Pit!$A$4:$BA$1686,G$2,FALSE))</f>
        <v>O'Halloran</v>
      </c>
      <c r="H508" s="16">
        <f>IF($C508="B",VLOOKUP($A508,Bat!$A$4:$BF$2320,H$1,FALSE),VLOOKUP($A508,Pit!$A$4:$BA$1686,H$2,FALSE))</f>
        <v>21</v>
      </c>
      <c r="I508" s="16" t="str">
        <f>IF($C508="B",VLOOKUP($A508,Bat!$A$4:$BF$2320,I$1,FALSE),VLOOKUP($A508,Pit!$A$4:$BA$1686,I$2,FALSE))</f>
        <v>R</v>
      </c>
      <c r="J508" s="16" t="str">
        <f>IF($C508="B",VLOOKUP($A508,Bat!$A$4:$BF$2320,J$1,FALSE),VLOOKUP($A508,Pit!$A$4:$BA$1686,J$2,FALSE))</f>
        <v>R</v>
      </c>
      <c r="K508" s="16" t="str">
        <f>IF($C508="B",VLOOKUP($A508,Bat!$A$4:$BF$2320,K$1,FALSE),VLOOKUP($A508,Pit!$A$4:$BA$1686,K$2,FALSE))</f>
        <v>Low</v>
      </c>
      <c r="L508" s="17" t="str">
        <f>IF($C508="B",VLOOKUP($A508,Bat!$A$4:$BF$2320,L$1,FALSE),VLOOKUP($A508,Pit!$A$4:$BA$1686,L$2,FALSE))</f>
        <v>Normal</v>
      </c>
      <c r="M508" s="16">
        <f>IF($C508="B",VLOOKUP($A508,Bat!$A$4:$BF$2320,M$1,FALSE),VLOOKUP($A508,Pit!$A$4:$BA$1686,M$2,FALSE))</f>
        <v>5</v>
      </c>
      <c r="N508" s="16">
        <f>IF($C508="B",VLOOKUP($A508,Bat!$A$4:$BF$2320,N$1,FALSE),VLOOKUP($A508,Pit!$A$4:$BA$1686,N$2,FALSE))</f>
        <v>2</v>
      </c>
      <c r="O508" s="16">
        <f>IF($C508="B",VLOOKUP($A508,Bat!$A$4:$BF$2320,O$1,FALSE),VLOOKUP($A508,Pit!$A$4:$BA$1686,O$2,FALSE))</f>
        <v>2</v>
      </c>
      <c r="P508" s="16">
        <f>IF($C508="B",VLOOKUP($A508,Bat!$A$4:$BF$2320,P$1,FALSE),VLOOKUP($A508,Pit!$A$4:$BA$1686,P$2,FALSE))</f>
        <v>2</v>
      </c>
      <c r="Q508" s="17">
        <f>IF($C508="B",VLOOKUP($A508,Bat!$A$4:$BF$2320,Q$1,FALSE),VLOOKUP($A508,Pit!$A$4:$BA$1686,Q$2,FALSE))</f>
        <v>5</v>
      </c>
      <c r="R508" s="18">
        <f>IF($C508="B",VLOOKUP($A508,Bat!$A$4:$BF$2320,R$1,FALSE),VLOOKUP($A508,Pit!$A$4:$BA$1686,R$2,FALSE))</f>
        <v>5.4890819885329947</v>
      </c>
      <c r="S508" s="19">
        <f>IF($C508="B",VLOOKUP($A508,Bat!$A$4:$BF$2320,S$1,FALSE),VLOOKUP($A508,Pit!$A$4:$BA$1686,S$2,FALSE))</f>
        <v>1.1972715738306667</v>
      </c>
      <c r="T508" s="20" t="str">
        <f>IF($C508="B",VLOOKUP($A508,Bat!$A$4:$BF$2320,T$1,FALSE),VLOOKUP($A508,Pit!$A$4:$BA$1686,T$2,FALSE))</f>
        <v>$210k</v>
      </c>
      <c r="U508" s="17" t="str">
        <f>VLOOKUP(IF($C508="B",VLOOKUP($A508,Bat!$A$4:$AU$2320,U$1,FALSE),VLOOKUP($A508,Pit!$A$4:$BE$1686,U$2,FALSE)),COND!$A$35:$B$41,2,FALSE)</f>
        <v>??</v>
      </c>
      <c r="V508" s="21">
        <f>IF($C508="B",VLOOKUP($A508,Bat!$A$4:$AT$2284,46,FALSE),VLOOKUP($A508,Pit!$A$4:$BD$1664,56,FALSE))</f>
        <v>169</v>
      </c>
      <c r="W508" s="16">
        <f t="shared" si="37"/>
        <v>999</v>
      </c>
      <c r="X508" s="16"/>
      <c r="Y508" s="22">
        <f t="shared" si="38"/>
        <v>242</v>
      </c>
      <c r="Z508" s="16" t="str">
        <f>IFERROR(VLOOKUP($D508,Results37!$F$3:$L$1396,Z$1,FALSE),"")</f>
        <v/>
      </c>
      <c r="AA508" s="47" t="str">
        <f>IF(ISERROR(VLOOKUP(D508,Results37!$F$3:$O$399,AA$1,FALSE)),"",IF(VLOOKUP(D508,Results37!$F$3:$O$399,AA$1+1,FALSE)=1,"S"&amp;VLOOKUP(D508,Results37!$F$3:$O$399,AA$1,FALSE),VLOOKUP(D508,Results37!$F$3:$O$399,AA$1,FALSE)))</f>
        <v/>
      </c>
      <c r="AB508" s="16" t="str">
        <f>IFERROR(VLOOKUP($D508,Results37!$F$3:$L$1396,AB$1,FALSE),"")</f>
        <v/>
      </c>
      <c r="AC508" s="16" t="str">
        <f>IFERROR(VLOOKUP($D508,Results37!$F$3:$L$1396,AC$1,FALSE),"")</f>
        <v/>
      </c>
      <c r="AD508" s="16" t="str">
        <f t="shared" si="39"/>
        <v/>
      </c>
      <c r="AE508" s="20" t="str">
        <f>IF(ISERROR(VLOOKUP($AC508&amp;"-"&amp;$F508&amp;" "&amp;G508,Bonuses!$B$1:$G$1006,4,FALSE)),"",INT(VLOOKUP($AC508&amp;"-"&amp;$F508&amp;" "&amp;$G508,Bonuses!$B$1:$G$1006,4,FALSE)))</f>
        <v/>
      </c>
      <c r="AF508" s="16" t="str">
        <f>IF(ISERROR(VLOOKUP($AC508&amp;"-"&amp;$F508,Bonuses!$B$1:$G$1006,5,FALSE)),"",IF(VLOOKUP($AC508&amp;"-"&amp;$F508,Bonuses!$B$1:$G$1006,5,FALSE)="","",VLOOKUP($AC508&amp;"-"&amp;$F508,Bonuses!$B$1:$G$1006,6,FALSE)&amp;" yrs, "&amp;VLOOKUP($AC508&amp;"-"&amp;$F508,Bonuses!$B$1:$G$1006,5,FALSE)))</f>
        <v/>
      </c>
    </row>
    <row r="509" spans="1:32" s="21" customFormat="1" x14ac:dyDescent="0.25">
      <c r="A509" s="21" t="s">
        <v>1924</v>
      </c>
      <c r="B509" s="21">
        <f t="shared" si="35"/>
        <v>1</v>
      </c>
      <c r="C509" s="21" t="str">
        <f t="shared" si="36"/>
        <v>B</v>
      </c>
      <c r="D509" s="17">
        <f>IF($C509="B",VLOOKUP($A509,Bat!$A$4:$BF$2320,D$1,FALSE),VLOOKUP($A509,Pit!$A$4:$BA$1686,D$2,FALSE))</f>
        <v>14730</v>
      </c>
      <c r="E509" s="16" t="str">
        <f>IF($C509="B",VLOOKUP($A509,Bat!$A$4:$BF$2320,E$1,FALSE),VLOOKUP($A509,Pit!$A$4:$BA$1686,E$2,FALSE))</f>
        <v>3B</v>
      </c>
      <c r="F509" s="16" t="str">
        <f>IF($C509="B",VLOOKUP($A509,Bat!$A$4:$BF$2320,F$1,FALSE),VLOOKUP($A509,Pit!$A$4:$BA$1686,F$2,FALSE))</f>
        <v>Abraham</v>
      </c>
      <c r="G509" s="16" t="str">
        <f>IF($C509="B",VLOOKUP($A509,Bat!$A$4:$BF$2320,G$1,FALSE),VLOOKUP($A509,Pit!$A$4:$BA$1686,G$2,FALSE))</f>
        <v>Horowitz</v>
      </c>
      <c r="H509" s="16">
        <f>IF($C509="B",VLOOKUP($A509,Bat!$A$4:$BF$2320,H$1,FALSE),VLOOKUP($A509,Pit!$A$4:$BA$1686,H$2,FALSE))</f>
        <v>21</v>
      </c>
      <c r="I509" s="16" t="str">
        <f>IF($C509="B",VLOOKUP($A509,Bat!$A$4:$BF$2320,I$1,FALSE),VLOOKUP($A509,Pit!$A$4:$BA$1686,I$2,FALSE))</f>
        <v>R</v>
      </c>
      <c r="J509" s="16" t="str">
        <f>IF($C509="B",VLOOKUP($A509,Bat!$A$4:$BF$2320,J$1,FALSE),VLOOKUP($A509,Pit!$A$4:$BA$1686,J$2,FALSE))</f>
        <v>R</v>
      </c>
      <c r="K509" s="16" t="str">
        <f>IF($C509="B",VLOOKUP($A509,Bat!$A$4:$BF$2320,K$1,FALSE),VLOOKUP($A509,Pit!$A$4:$BA$1686,K$2,FALSE))</f>
        <v>Low</v>
      </c>
      <c r="L509" s="17" t="str">
        <f>IF($C509="B",VLOOKUP($A509,Bat!$A$4:$BF$2320,L$1,FALSE),VLOOKUP($A509,Pit!$A$4:$BA$1686,L$2,FALSE))</f>
        <v>Normal</v>
      </c>
      <c r="M509" s="16">
        <f>IF($C509="B",VLOOKUP($A509,Bat!$A$4:$BF$2320,M$1,FALSE),VLOOKUP($A509,Pit!$A$4:$BA$1686,M$2,FALSE))</f>
        <v>4</v>
      </c>
      <c r="N509" s="16">
        <f>IF($C509="B",VLOOKUP($A509,Bat!$A$4:$BF$2320,N$1,FALSE),VLOOKUP($A509,Pit!$A$4:$BA$1686,N$2,FALSE))</f>
        <v>2</v>
      </c>
      <c r="O509" s="16">
        <f>IF($C509="B",VLOOKUP($A509,Bat!$A$4:$BF$2320,O$1,FALSE),VLOOKUP($A509,Pit!$A$4:$BA$1686,O$2,FALSE))</f>
        <v>1</v>
      </c>
      <c r="P509" s="16">
        <f>IF($C509="B",VLOOKUP($A509,Bat!$A$4:$BF$2320,P$1,FALSE),VLOOKUP($A509,Pit!$A$4:$BA$1686,P$2,FALSE))</f>
        <v>7</v>
      </c>
      <c r="Q509" s="17">
        <f>IF($C509="B",VLOOKUP($A509,Bat!$A$4:$BF$2320,Q$1,FALSE),VLOOKUP($A509,Pit!$A$4:$BA$1686,Q$2,FALSE))</f>
        <v>5</v>
      </c>
      <c r="R509" s="18">
        <f>IF($C509="B",VLOOKUP($A509,Bat!$A$4:$BF$2320,R$1,FALSE),VLOOKUP($A509,Pit!$A$4:$BA$1686,R$2,FALSE))</f>
        <v>5.4816272033682001</v>
      </c>
      <c r="S509" s="19">
        <f>IF($C509="B",VLOOKUP($A509,Bat!$A$4:$BF$2320,S$1,FALSE),VLOOKUP($A509,Pit!$A$4:$BA$1686,S$2,FALSE))</f>
        <v>1.1962086972262336</v>
      </c>
      <c r="T509" s="20" t="str">
        <f>IF($C509="B",VLOOKUP($A509,Bat!$A$4:$BF$2320,T$1,FALSE),VLOOKUP($A509,Pit!$A$4:$BA$1686,T$2,FALSE))</f>
        <v>$210k</v>
      </c>
      <c r="U509" s="17" t="str">
        <f>VLOOKUP(IF($C509="B",VLOOKUP($A509,Bat!$A$4:$AU$2320,U$1,FALSE),VLOOKUP($A509,Pit!$A$4:$BE$1686,U$2,FALSE)),COND!$A$35:$B$41,2,FALSE)</f>
        <v>??</v>
      </c>
      <c r="V509" s="21">
        <f>IF($C509="B",VLOOKUP($A509,Bat!$A$4:$AT$2284,46,FALSE),VLOOKUP($A509,Pit!$A$4:$BD$1664,56,FALSE))</f>
        <v>170</v>
      </c>
      <c r="W509" s="16">
        <f t="shared" si="37"/>
        <v>999</v>
      </c>
      <c r="X509" s="16"/>
      <c r="Y509" s="22">
        <f t="shared" si="38"/>
        <v>243</v>
      </c>
      <c r="Z509" s="16" t="str">
        <f>IFERROR(VLOOKUP($D509,Results37!$F$3:$L$1396,Z$1,FALSE),"")</f>
        <v/>
      </c>
      <c r="AA509" s="47" t="str">
        <f>IF(ISERROR(VLOOKUP(D509,Results37!$F$3:$O$399,AA$1,FALSE)),"",IF(VLOOKUP(D509,Results37!$F$3:$O$399,AA$1+1,FALSE)=1,"S"&amp;VLOOKUP(D509,Results37!$F$3:$O$399,AA$1,FALSE),VLOOKUP(D509,Results37!$F$3:$O$399,AA$1,FALSE)))</f>
        <v/>
      </c>
      <c r="AB509" s="16" t="str">
        <f>IFERROR(VLOOKUP($D509,Results37!$F$3:$L$1396,AB$1,FALSE),"")</f>
        <v/>
      </c>
      <c r="AC509" s="16" t="str">
        <f>IFERROR(VLOOKUP($D509,Results37!$F$3:$L$1396,AC$1,FALSE),"")</f>
        <v/>
      </c>
      <c r="AD509" s="16" t="str">
        <f t="shared" si="39"/>
        <v/>
      </c>
      <c r="AE509" s="20" t="str">
        <f>IF(ISERROR(VLOOKUP($AC509&amp;"-"&amp;$F509&amp;" "&amp;G509,Bonuses!$B$1:$G$1006,4,FALSE)),"",INT(VLOOKUP($AC509&amp;"-"&amp;$F509&amp;" "&amp;$G509,Bonuses!$B$1:$G$1006,4,FALSE)))</f>
        <v/>
      </c>
      <c r="AF509" s="16" t="str">
        <f>IF(ISERROR(VLOOKUP($AC509&amp;"-"&amp;$F509,Bonuses!$B$1:$G$1006,5,FALSE)),"",IF(VLOOKUP($AC509&amp;"-"&amp;$F509,Bonuses!$B$1:$G$1006,5,FALSE)="","",VLOOKUP($AC509&amp;"-"&amp;$F509,Bonuses!$B$1:$G$1006,6,FALSE)&amp;" yrs, "&amp;VLOOKUP($AC509&amp;"-"&amp;$F509,Bonuses!$B$1:$G$1006,5,FALSE)))</f>
        <v/>
      </c>
    </row>
    <row r="510" spans="1:32" s="21" customFormat="1" x14ac:dyDescent="0.25">
      <c r="A510" s="21" t="s">
        <v>3118</v>
      </c>
      <c r="B510" s="21">
        <f t="shared" si="35"/>
        <v>1</v>
      </c>
      <c r="C510" s="21" t="str">
        <f t="shared" si="36"/>
        <v>P</v>
      </c>
      <c r="D510" s="17">
        <f>IF($C510="B",VLOOKUP($A510,Bat!$A$4:$BF$2320,D$1,FALSE),VLOOKUP($A510,Pit!$A$4:$BA$1686,D$2,FALSE))</f>
        <v>14743</v>
      </c>
      <c r="E510" s="16" t="str">
        <f>IF($C510="B",VLOOKUP($A510,Bat!$A$4:$BF$2320,E$1,FALSE),VLOOKUP($A510,Pit!$A$4:$BA$1686,E$2,FALSE))</f>
        <v>RP</v>
      </c>
      <c r="F510" s="16" t="str">
        <f>IF($C510="B",VLOOKUP($A510,Bat!$A$4:$BF$2320,F$1,FALSE),VLOOKUP($A510,Pit!$A$4:$BA$1686,F$2,FALSE))</f>
        <v>Larry</v>
      </c>
      <c r="G510" s="16" t="str">
        <f>IF($C510="B",VLOOKUP($A510,Bat!$A$4:$BF$2320,G$1,FALSE),VLOOKUP($A510,Pit!$A$4:$BA$1686,G$2,FALSE))</f>
        <v>Sullivan</v>
      </c>
      <c r="H510" s="16">
        <f>IF($C510="B",VLOOKUP($A510,Bat!$A$4:$BF$2320,H$1,FALSE),VLOOKUP($A510,Pit!$A$4:$BA$1686,H$2,FALSE))</f>
        <v>21</v>
      </c>
      <c r="I510" s="16" t="str">
        <f>IF($C510="B",VLOOKUP($A510,Bat!$A$4:$BF$2320,I$1,FALSE),VLOOKUP($A510,Pit!$A$4:$BA$1686,I$2,FALSE))</f>
        <v>R</v>
      </c>
      <c r="J510" s="16" t="str">
        <f>IF($C510="B",VLOOKUP($A510,Bat!$A$4:$BF$2320,J$1,FALSE),VLOOKUP($A510,Pit!$A$4:$BA$1686,J$2,FALSE))</f>
        <v>R</v>
      </c>
      <c r="K510" s="16" t="str">
        <f>IF($C510="B",VLOOKUP($A510,Bat!$A$4:$BF$2320,K$1,FALSE),VLOOKUP($A510,Pit!$A$4:$BA$1686,K$2,FALSE))</f>
        <v>Low</v>
      </c>
      <c r="L510" s="17" t="str">
        <f>IF($C510="B",VLOOKUP($A510,Bat!$A$4:$BF$2320,L$1,FALSE),VLOOKUP($A510,Pit!$A$4:$BA$1686,L$2,FALSE))</f>
        <v>Normal</v>
      </c>
      <c r="M510" s="16">
        <f>IF($C510="B",VLOOKUP($A510,Bat!$A$4:$BF$2320,M$1,FALSE),VLOOKUP($A510,Pit!$A$4:$BA$1686,M$2,FALSE))</f>
        <v>6</v>
      </c>
      <c r="N510" s="16">
        <f>IF($C510="B",VLOOKUP($A510,Bat!$A$4:$BF$2320,N$1,FALSE),VLOOKUP($A510,Pit!$A$4:$BA$1686,N$2,FALSE))</f>
        <v>2</v>
      </c>
      <c r="O510" s="16">
        <f>IF($C510="B",VLOOKUP($A510,Bat!$A$4:$BF$2320,O$1,FALSE),VLOOKUP($A510,Pit!$A$4:$BA$1686,O$2,FALSE))</f>
        <v>3</v>
      </c>
      <c r="P510" s="16" t="str">
        <f>IF($C510="B",VLOOKUP($A510,Bat!$A$4:$BF$2320,P$1,FALSE),VLOOKUP($A510,Pit!$A$4:$BA$1686,P$2,FALSE))</f>
        <v>95-97 Mph</v>
      </c>
      <c r="Q510" s="17">
        <f>IF($C510="B",VLOOKUP($A510,Bat!$A$4:$BF$2320,Q$1,FALSE),VLOOKUP($A510,Pit!$A$4:$BA$1686,Q$2,FALSE))</f>
        <v>8</v>
      </c>
      <c r="R510" s="18">
        <f>IF($C510="B",VLOOKUP($A510,Bat!$A$4:$BF$2320,R$1,FALSE),VLOOKUP($A510,Pit!$A$4:$BA$1686,R$2,FALSE))</f>
        <v>22.815248803586584</v>
      </c>
      <c r="S510" s="19">
        <f>IF($C510="B",VLOOKUP($A510,Bat!$A$4:$BF$2320,S$1,FALSE),VLOOKUP($A510,Pit!$A$4:$BA$1686,S$2,FALSE))</f>
        <v>0.94676712132448682</v>
      </c>
      <c r="T510" s="20" t="str">
        <f>IF($C510="B",VLOOKUP($A510,Bat!$A$4:$BF$2320,T$1,FALSE),VLOOKUP($A510,Pit!$A$4:$BA$1686,T$2,FALSE))</f>
        <v>$220k</v>
      </c>
      <c r="U510" s="17" t="str">
        <f>VLOOKUP(IF($C510="B",VLOOKUP($A510,Bat!$A$4:$AU$2320,U$1,FALSE),VLOOKUP($A510,Pit!$A$4:$BE$1686,U$2,FALSE)),COND!$A$35:$B$41,2,FALSE)</f>
        <v>??</v>
      </c>
      <c r="V510" s="21">
        <f>IF($C510="B",VLOOKUP($A510,Bat!$A$4:$AT$2284,46,FALSE),VLOOKUP($A510,Pit!$A$4:$BD$1664,56,FALSE))</f>
        <v>170</v>
      </c>
      <c r="W510" s="16">
        <f t="shared" si="37"/>
        <v>999</v>
      </c>
      <c r="X510" s="16"/>
      <c r="Y510" s="22">
        <f t="shared" si="38"/>
        <v>306</v>
      </c>
      <c r="Z510" s="16" t="str">
        <f>IFERROR(VLOOKUP($D510,Results37!$F$3:$L$1396,Z$1,FALSE),"")</f>
        <v/>
      </c>
      <c r="AA510" s="47" t="str">
        <f>IF(ISERROR(VLOOKUP(D510,Results37!$F$3:$O$399,AA$1,FALSE)),"",IF(VLOOKUP(D510,Results37!$F$3:$O$399,AA$1+1,FALSE)=1,"S"&amp;VLOOKUP(D510,Results37!$F$3:$O$399,AA$1,FALSE),VLOOKUP(D510,Results37!$F$3:$O$399,AA$1,FALSE)))</f>
        <v/>
      </c>
      <c r="AB510" s="16" t="str">
        <f>IFERROR(VLOOKUP($D510,Results37!$F$3:$L$1396,AB$1,FALSE),"")</f>
        <v/>
      </c>
      <c r="AC510" s="16" t="str">
        <f>IFERROR(VLOOKUP($D510,Results37!$F$3:$L$1396,AC$1,FALSE),"")</f>
        <v/>
      </c>
      <c r="AD510" s="16" t="str">
        <f t="shared" si="39"/>
        <v/>
      </c>
      <c r="AE510" s="20" t="str">
        <f>IF(ISERROR(VLOOKUP($AC510&amp;"-"&amp;$F510&amp;" "&amp;G510,Bonuses!$B$1:$G$1006,4,FALSE)),"",INT(VLOOKUP($AC510&amp;"-"&amp;$F510&amp;" "&amp;$G510,Bonuses!$B$1:$G$1006,4,FALSE)))</f>
        <v/>
      </c>
      <c r="AF510" s="16" t="str">
        <f>IF(ISERROR(VLOOKUP($AC510&amp;"-"&amp;$F510,Bonuses!$B$1:$G$1006,5,FALSE)),"",IF(VLOOKUP($AC510&amp;"-"&amp;$F510,Bonuses!$B$1:$G$1006,5,FALSE)="","",VLOOKUP($AC510&amp;"-"&amp;$F510,Bonuses!$B$1:$G$1006,6,FALSE)&amp;" yrs, "&amp;VLOOKUP($AC510&amp;"-"&amp;$F510,Bonuses!$B$1:$G$1006,5,FALSE)))</f>
        <v/>
      </c>
    </row>
    <row r="511" spans="1:32" s="21" customFormat="1" x14ac:dyDescent="0.25">
      <c r="A511" s="21" t="s">
        <v>1763</v>
      </c>
      <c r="B511" s="21">
        <f t="shared" si="35"/>
        <v>1</v>
      </c>
      <c r="C511" s="21" t="str">
        <f t="shared" si="36"/>
        <v>B</v>
      </c>
      <c r="D511" s="17">
        <f>IF($C511="B",VLOOKUP($A511,Bat!$A$4:$BF$2320,D$1,FALSE),VLOOKUP($A511,Pit!$A$4:$BA$1686,D$2,FALSE))</f>
        <v>7638</v>
      </c>
      <c r="E511" s="16" t="str">
        <f>IF($C511="B",VLOOKUP($A511,Bat!$A$4:$BF$2320,E$1,FALSE),VLOOKUP($A511,Pit!$A$4:$BA$1686,E$2,FALSE))</f>
        <v>1B</v>
      </c>
      <c r="F511" s="16" t="str">
        <f>IF($C511="B",VLOOKUP($A511,Bat!$A$4:$BF$2320,F$1,FALSE),VLOOKUP($A511,Pit!$A$4:$BA$1686,F$2,FALSE))</f>
        <v>Will</v>
      </c>
      <c r="G511" s="16" t="str">
        <f>IF($C511="B",VLOOKUP($A511,Bat!$A$4:$BF$2320,G$1,FALSE),VLOOKUP($A511,Pit!$A$4:$BA$1686,G$2,FALSE))</f>
        <v>Younger</v>
      </c>
      <c r="H511" s="16">
        <f>IF($C511="B",VLOOKUP($A511,Bat!$A$4:$BF$2320,H$1,FALSE),VLOOKUP($A511,Pit!$A$4:$BA$1686,H$2,FALSE))</f>
        <v>21</v>
      </c>
      <c r="I511" s="16" t="str">
        <f>IF($C511="B",VLOOKUP($A511,Bat!$A$4:$BF$2320,I$1,FALSE),VLOOKUP($A511,Pit!$A$4:$BA$1686,I$2,FALSE))</f>
        <v>R</v>
      </c>
      <c r="J511" s="16" t="str">
        <f>IF($C511="B",VLOOKUP($A511,Bat!$A$4:$BF$2320,J$1,FALSE),VLOOKUP($A511,Pit!$A$4:$BA$1686,J$2,FALSE))</f>
        <v>R</v>
      </c>
      <c r="K511" s="16" t="str">
        <f>IF($C511="B",VLOOKUP($A511,Bat!$A$4:$BF$2320,K$1,FALSE),VLOOKUP($A511,Pit!$A$4:$BA$1686,K$2,FALSE))</f>
        <v>Low</v>
      </c>
      <c r="L511" s="17" t="str">
        <f>IF($C511="B",VLOOKUP($A511,Bat!$A$4:$BF$2320,L$1,FALSE),VLOOKUP($A511,Pit!$A$4:$BA$1686,L$2,FALSE))</f>
        <v>Normal</v>
      </c>
      <c r="M511" s="16">
        <f>IF($C511="B",VLOOKUP($A511,Bat!$A$4:$BF$2320,M$1,FALSE),VLOOKUP($A511,Pit!$A$4:$BA$1686,M$2,FALSE))</f>
        <v>4</v>
      </c>
      <c r="N511" s="16">
        <f>IF($C511="B",VLOOKUP($A511,Bat!$A$4:$BF$2320,N$1,FALSE),VLOOKUP($A511,Pit!$A$4:$BA$1686,N$2,FALSE))</f>
        <v>3</v>
      </c>
      <c r="O511" s="16">
        <f>IF($C511="B",VLOOKUP($A511,Bat!$A$4:$BF$2320,O$1,FALSE),VLOOKUP($A511,Pit!$A$4:$BA$1686,O$2,FALSE))</f>
        <v>2</v>
      </c>
      <c r="P511" s="16">
        <f>IF($C511="B",VLOOKUP($A511,Bat!$A$4:$BF$2320,P$1,FALSE),VLOOKUP($A511,Pit!$A$4:$BA$1686,P$2,FALSE))</f>
        <v>6</v>
      </c>
      <c r="Q511" s="17">
        <f>IF($C511="B",VLOOKUP($A511,Bat!$A$4:$BF$2320,Q$1,FALSE),VLOOKUP($A511,Pit!$A$4:$BA$1686,Q$2,FALSE))</f>
        <v>4</v>
      </c>
      <c r="R511" s="18">
        <f>IF($C511="B",VLOOKUP($A511,Bat!$A$4:$BF$2320,R$1,FALSE),VLOOKUP($A511,Pit!$A$4:$BA$1686,R$2,FALSE))</f>
        <v>5.3781550490720837</v>
      </c>
      <c r="S511" s="19">
        <f>IF($C511="B",VLOOKUP($A511,Bat!$A$4:$BF$2320,S$1,FALSE),VLOOKUP($A511,Pit!$A$4:$BA$1686,S$2,FALSE))</f>
        <v>1.1814560075671119</v>
      </c>
      <c r="T511" s="20" t="str">
        <f>IF($C511="B",VLOOKUP($A511,Bat!$A$4:$BF$2320,T$1,FALSE),VLOOKUP($A511,Pit!$A$4:$BA$1686,T$2,FALSE))</f>
        <v>$180k</v>
      </c>
      <c r="U511" s="17" t="str">
        <f>VLOOKUP(IF($C511="B",VLOOKUP($A511,Bat!$A$4:$AU$2320,U$1,FALSE),VLOOKUP($A511,Pit!$A$4:$BE$1686,U$2,FALSE)),COND!$A$35:$B$41,2,FALSE)</f>
        <v>??</v>
      </c>
      <c r="V511" s="21">
        <f>IF($C511="B",VLOOKUP($A511,Bat!$A$4:$AT$2284,46,FALSE),VLOOKUP($A511,Pit!$A$4:$BD$1664,56,FALSE))</f>
        <v>171</v>
      </c>
      <c r="W511" s="16">
        <f t="shared" si="37"/>
        <v>999</v>
      </c>
      <c r="X511" s="16"/>
      <c r="Y511" s="22">
        <f t="shared" si="38"/>
        <v>248</v>
      </c>
      <c r="Z511" s="16" t="str">
        <f>IFERROR(VLOOKUP($D511,Results37!$F$3:$L$1396,Z$1,FALSE),"")</f>
        <v/>
      </c>
      <c r="AA511" s="47" t="str">
        <f>IF(ISERROR(VLOOKUP(D511,Results37!$F$3:$O$399,AA$1,FALSE)),"",IF(VLOOKUP(D511,Results37!$F$3:$O$399,AA$1+1,FALSE)=1,"S"&amp;VLOOKUP(D511,Results37!$F$3:$O$399,AA$1,FALSE),VLOOKUP(D511,Results37!$F$3:$O$399,AA$1,FALSE)))</f>
        <v/>
      </c>
      <c r="AB511" s="16" t="str">
        <f>IFERROR(VLOOKUP($D511,Results37!$F$3:$L$1396,AB$1,FALSE),"")</f>
        <v/>
      </c>
      <c r="AC511" s="16" t="str">
        <f>IFERROR(VLOOKUP($D511,Results37!$F$3:$L$1396,AC$1,FALSE),"")</f>
        <v/>
      </c>
      <c r="AD511" s="16" t="str">
        <f t="shared" si="39"/>
        <v/>
      </c>
      <c r="AE511" s="20" t="str">
        <f>IF(ISERROR(VLOOKUP($AC511&amp;"-"&amp;$F511&amp;" "&amp;G511,Bonuses!$B$1:$G$1006,4,FALSE)),"",INT(VLOOKUP($AC511&amp;"-"&amp;$F511&amp;" "&amp;$G511,Bonuses!$B$1:$G$1006,4,FALSE)))</f>
        <v/>
      </c>
      <c r="AF511" s="16" t="str">
        <f>IF(ISERROR(VLOOKUP($AC511&amp;"-"&amp;$F511,Bonuses!$B$1:$G$1006,5,FALSE)),"",IF(VLOOKUP($AC511&amp;"-"&amp;$F511,Bonuses!$B$1:$G$1006,5,FALSE)="","",VLOOKUP($AC511&amp;"-"&amp;$F511,Bonuses!$B$1:$G$1006,6,FALSE)&amp;" yrs, "&amp;VLOOKUP($AC511&amp;"-"&amp;$F511,Bonuses!$B$1:$G$1006,5,FALSE)))</f>
        <v/>
      </c>
    </row>
    <row r="512" spans="1:32" s="21" customFormat="1" x14ac:dyDescent="0.25">
      <c r="A512" s="21" t="s">
        <v>2290</v>
      </c>
      <c r="B512" s="21">
        <f t="shared" si="35"/>
        <v>1</v>
      </c>
      <c r="C512" s="21" t="str">
        <f t="shared" si="36"/>
        <v>P</v>
      </c>
      <c r="D512" s="17">
        <f>IF($C512="B",VLOOKUP($A512,Bat!$A$4:$BF$2320,D$1,FALSE),VLOOKUP($A512,Pit!$A$4:$BA$1686,D$2,FALSE))</f>
        <v>5843</v>
      </c>
      <c r="E512" s="16" t="str">
        <f>IF($C512="B",VLOOKUP($A512,Bat!$A$4:$BF$2320,E$1,FALSE),VLOOKUP($A512,Pit!$A$4:$BA$1686,E$2,FALSE))</f>
        <v>SP</v>
      </c>
      <c r="F512" s="16" t="str">
        <f>IF($C512="B",VLOOKUP($A512,Bat!$A$4:$BF$2320,F$1,FALSE),VLOOKUP($A512,Pit!$A$4:$BA$1686,F$2,FALSE))</f>
        <v>Martin</v>
      </c>
      <c r="G512" s="16" t="str">
        <f>IF($C512="B",VLOOKUP($A512,Bat!$A$4:$BF$2320,G$1,FALSE),VLOOKUP($A512,Pit!$A$4:$BA$1686,G$2,FALSE))</f>
        <v>Clark</v>
      </c>
      <c r="H512" s="16">
        <f>IF($C512="B",VLOOKUP($A512,Bat!$A$4:$BF$2320,H$1,FALSE),VLOOKUP($A512,Pit!$A$4:$BA$1686,H$2,FALSE))</f>
        <v>21</v>
      </c>
      <c r="I512" s="16" t="str">
        <f>IF($C512="B",VLOOKUP($A512,Bat!$A$4:$BF$2320,I$1,FALSE),VLOOKUP($A512,Pit!$A$4:$BA$1686,I$2,FALSE))</f>
        <v>S</v>
      </c>
      <c r="J512" s="16" t="str">
        <f>IF($C512="B",VLOOKUP($A512,Bat!$A$4:$BF$2320,J$1,FALSE),VLOOKUP($A512,Pit!$A$4:$BA$1686,J$2,FALSE))</f>
        <v>R</v>
      </c>
      <c r="K512" s="16" t="str">
        <f>IF($C512="B",VLOOKUP($A512,Bat!$A$4:$BF$2320,K$1,FALSE),VLOOKUP($A512,Pit!$A$4:$BA$1686,K$2,FALSE))</f>
        <v>Low</v>
      </c>
      <c r="L512" s="17" t="str">
        <f>IF($C512="B",VLOOKUP($A512,Bat!$A$4:$BF$2320,L$1,FALSE),VLOOKUP($A512,Pit!$A$4:$BA$1686,L$2,FALSE))</f>
        <v>Normal</v>
      </c>
      <c r="M512" s="16">
        <f>IF($C512="B",VLOOKUP($A512,Bat!$A$4:$BF$2320,M$1,FALSE),VLOOKUP($A512,Pit!$A$4:$BA$1686,M$2,FALSE))</f>
        <v>6</v>
      </c>
      <c r="N512" s="16">
        <f>IF($C512="B",VLOOKUP($A512,Bat!$A$4:$BF$2320,N$1,FALSE),VLOOKUP($A512,Pit!$A$4:$BA$1686,N$2,FALSE))</f>
        <v>1</v>
      </c>
      <c r="O512" s="16">
        <f>IF($C512="B",VLOOKUP($A512,Bat!$A$4:$BF$2320,O$1,FALSE),VLOOKUP($A512,Pit!$A$4:$BA$1686,O$2,FALSE))</f>
        <v>4</v>
      </c>
      <c r="P512" s="16" t="str">
        <f>IF($C512="B",VLOOKUP($A512,Bat!$A$4:$BF$2320,P$1,FALSE),VLOOKUP($A512,Pit!$A$4:$BA$1686,P$2,FALSE))</f>
        <v>94-96 Mph</v>
      </c>
      <c r="Q512" s="17">
        <f>IF($C512="B",VLOOKUP($A512,Bat!$A$4:$BF$2320,Q$1,FALSE),VLOOKUP($A512,Pit!$A$4:$BA$1686,Q$2,FALSE))</f>
        <v>6</v>
      </c>
      <c r="R512" s="18">
        <f>IF($C512="B",VLOOKUP($A512,Bat!$A$4:$BF$2320,R$1,FALSE),VLOOKUP($A512,Pit!$A$4:$BA$1686,R$2,FALSE))</f>
        <v>23.96705420055747</v>
      </c>
      <c r="S512" s="19">
        <f>IF($C512="B",VLOOKUP($A512,Bat!$A$4:$BF$2320,S$1,FALSE),VLOOKUP($A512,Pit!$A$4:$BA$1686,S$2,FALSE))</f>
        <v>1.0479532774680247</v>
      </c>
      <c r="T512" s="20" t="str">
        <f>IF($C512="B",VLOOKUP($A512,Bat!$A$4:$BF$2320,T$1,FALSE),VLOOKUP($A512,Pit!$A$4:$BA$1686,T$2,FALSE))</f>
        <v>$100k</v>
      </c>
      <c r="U512" s="17" t="str">
        <f>VLOOKUP(IF($C512="B",VLOOKUP($A512,Bat!$A$4:$AU$2320,U$1,FALSE),VLOOKUP($A512,Pit!$A$4:$BE$1686,U$2,FALSE)),COND!$A$35:$B$41,2,FALSE)</f>
        <v>??</v>
      </c>
      <c r="V512" s="21">
        <f>IF($C512="B",VLOOKUP($A512,Bat!$A$4:$AT$2284,46,FALSE),VLOOKUP($A512,Pit!$A$4:$BD$1664,56,FALSE))</f>
        <v>171</v>
      </c>
      <c r="W512" s="16">
        <f t="shared" si="37"/>
        <v>999</v>
      </c>
      <c r="X512" s="16"/>
      <c r="Y512" s="22">
        <f t="shared" si="38"/>
        <v>274</v>
      </c>
      <c r="Z512" s="16" t="str">
        <f>IFERROR(VLOOKUP($D512,Results37!$F$3:$L$1396,Z$1,FALSE),"")</f>
        <v/>
      </c>
      <c r="AA512" s="47" t="str">
        <f>IF(ISERROR(VLOOKUP(D512,Results37!$F$3:$O$399,AA$1,FALSE)),"",IF(VLOOKUP(D512,Results37!$F$3:$O$399,AA$1+1,FALSE)=1,"S"&amp;VLOOKUP(D512,Results37!$F$3:$O$399,AA$1,FALSE),VLOOKUP(D512,Results37!$F$3:$O$399,AA$1,FALSE)))</f>
        <v/>
      </c>
      <c r="AB512" s="16" t="str">
        <f>IFERROR(VLOOKUP($D512,Results37!$F$3:$L$1396,AB$1,FALSE),"")</f>
        <v/>
      </c>
      <c r="AC512" s="16" t="str">
        <f>IFERROR(VLOOKUP($D512,Results37!$F$3:$L$1396,AC$1,FALSE),"")</f>
        <v/>
      </c>
      <c r="AD512" s="16" t="str">
        <f t="shared" si="39"/>
        <v/>
      </c>
      <c r="AE512" s="20" t="str">
        <f>IF(ISERROR(VLOOKUP($AC512&amp;"-"&amp;$F512&amp;" "&amp;G512,Bonuses!$B$1:$G$1006,4,FALSE)),"",INT(VLOOKUP($AC512&amp;"-"&amp;$F512&amp;" "&amp;$G512,Bonuses!$B$1:$G$1006,4,FALSE)))</f>
        <v/>
      </c>
      <c r="AF512" s="16" t="str">
        <f>IF(ISERROR(VLOOKUP($AC512&amp;"-"&amp;$F512,Bonuses!$B$1:$G$1006,5,FALSE)),"",IF(VLOOKUP($AC512&amp;"-"&amp;$F512,Bonuses!$B$1:$G$1006,5,FALSE)="","",VLOOKUP($AC512&amp;"-"&amp;$F512,Bonuses!$B$1:$G$1006,6,FALSE)&amp;" yrs, "&amp;VLOOKUP($AC512&amp;"-"&amp;$F512,Bonuses!$B$1:$G$1006,5,FALSE)))</f>
        <v/>
      </c>
    </row>
    <row r="513" spans="1:32" s="21" customFormat="1" x14ac:dyDescent="0.25">
      <c r="A513" s="21" t="s">
        <v>2351</v>
      </c>
      <c r="B513" s="21">
        <f t="shared" si="35"/>
        <v>1</v>
      </c>
      <c r="C513" s="21" t="str">
        <f t="shared" si="36"/>
        <v>P</v>
      </c>
      <c r="D513" s="17">
        <f>IF($C513="B",VLOOKUP($A513,Bat!$A$4:$BF$2320,D$1,FALSE),VLOOKUP($A513,Pit!$A$4:$BA$1686,D$2,FALSE))</f>
        <v>14513</v>
      </c>
      <c r="E513" s="16" t="str">
        <f>IF($C513="B",VLOOKUP($A513,Bat!$A$4:$BF$2320,E$1,FALSE),VLOOKUP($A513,Pit!$A$4:$BA$1686,E$2,FALSE))</f>
        <v>SP</v>
      </c>
      <c r="F513" s="16" t="str">
        <f>IF($C513="B",VLOOKUP($A513,Bat!$A$4:$BF$2320,F$1,FALSE),VLOOKUP($A513,Pit!$A$4:$BA$1686,F$2,FALSE))</f>
        <v>Mike</v>
      </c>
      <c r="G513" s="16" t="str">
        <f>IF($C513="B",VLOOKUP($A513,Bat!$A$4:$BF$2320,G$1,FALSE),VLOOKUP($A513,Pit!$A$4:$BA$1686,G$2,FALSE))</f>
        <v>King</v>
      </c>
      <c r="H513" s="16">
        <f>IF($C513="B",VLOOKUP($A513,Bat!$A$4:$BF$2320,H$1,FALSE),VLOOKUP($A513,Pit!$A$4:$BA$1686,H$2,FALSE))</f>
        <v>21</v>
      </c>
      <c r="I513" s="16" t="str">
        <f>IF($C513="B",VLOOKUP($A513,Bat!$A$4:$BF$2320,I$1,FALSE),VLOOKUP($A513,Pit!$A$4:$BA$1686,I$2,FALSE))</f>
        <v>R</v>
      </c>
      <c r="J513" s="16" t="str">
        <f>IF($C513="B",VLOOKUP($A513,Bat!$A$4:$BF$2320,J$1,FALSE),VLOOKUP($A513,Pit!$A$4:$BA$1686,J$2,FALSE))</f>
        <v>R</v>
      </c>
      <c r="K513" s="16" t="str">
        <f>IF($C513="B",VLOOKUP($A513,Bat!$A$4:$BF$2320,K$1,FALSE),VLOOKUP($A513,Pit!$A$4:$BA$1686,K$2,FALSE))</f>
        <v>Low</v>
      </c>
      <c r="L513" s="17" t="str">
        <f>IF($C513="B",VLOOKUP($A513,Bat!$A$4:$BF$2320,L$1,FALSE),VLOOKUP($A513,Pit!$A$4:$BA$1686,L$2,FALSE))</f>
        <v>Normal</v>
      </c>
      <c r="M513" s="16">
        <f>IF($C513="B",VLOOKUP($A513,Bat!$A$4:$BF$2320,M$1,FALSE),VLOOKUP($A513,Pit!$A$4:$BA$1686,M$2,FALSE))</f>
        <v>3</v>
      </c>
      <c r="N513" s="16">
        <f>IF($C513="B",VLOOKUP($A513,Bat!$A$4:$BF$2320,N$1,FALSE),VLOOKUP($A513,Pit!$A$4:$BA$1686,N$2,FALSE))</f>
        <v>3</v>
      </c>
      <c r="O513" s="16">
        <f>IF($C513="B",VLOOKUP($A513,Bat!$A$4:$BF$2320,O$1,FALSE),VLOOKUP($A513,Pit!$A$4:$BA$1686,O$2,FALSE))</f>
        <v>5</v>
      </c>
      <c r="P513" s="16" t="str">
        <f>IF($C513="B",VLOOKUP($A513,Bat!$A$4:$BF$2320,P$1,FALSE),VLOOKUP($A513,Pit!$A$4:$BA$1686,P$2,FALSE))</f>
        <v>94-96 Mph</v>
      </c>
      <c r="Q513" s="17">
        <f>IF($C513="B",VLOOKUP($A513,Bat!$A$4:$BF$2320,Q$1,FALSE),VLOOKUP($A513,Pit!$A$4:$BA$1686,Q$2,FALSE))</f>
        <v>3</v>
      </c>
      <c r="R513" s="18">
        <f>IF($C513="B",VLOOKUP($A513,Bat!$A$4:$BF$2320,R$1,FALSE),VLOOKUP($A513,Pit!$A$4:$BA$1686,R$2,FALSE))</f>
        <v>21.371947818710552</v>
      </c>
      <c r="S513" s="19">
        <f>IF($C513="B",VLOOKUP($A513,Bat!$A$4:$BF$2320,S$1,FALSE),VLOOKUP($A513,Pit!$A$4:$BA$1686,S$2,FALSE))</f>
        <v>0.81997306461849995</v>
      </c>
      <c r="T513" s="20" t="str">
        <f>IF($C513="B",VLOOKUP($A513,Bat!$A$4:$BF$2320,T$1,FALSE),VLOOKUP($A513,Pit!$A$4:$BA$1686,T$2,FALSE))</f>
        <v>$210k</v>
      </c>
      <c r="U513" s="17" t="str">
        <f>VLOOKUP(IF($C513="B",VLOOKUP($A513,Bat!$A$4:$AU$2320,U$1,FALSE),VLOOKUP($A513,Pit!$A$4:$BE$1686,U$2,FALSE)),COND!$A$35:$B$41,2,FALSE)</f>
        <v>??</v>
      </c>
      <c r="V513" s="21">
        <f>IF($C513="B",VLOOKUP($A513,Bat!$A$4:$AT$2284,46,FALSE),VLOOKUP($A513,Pit!$A$4:$BD$1664,56,FALSE))</f>
        <v>172</v>
      </c>
      <c r="W513" s="16">
        <f t="shared" si="37"/>
        <v>999</v>
      </c>
      <c r="X513" s="16"/>
      <c r="Y513" s="22">
        <f t="shared" si="38"/>
        <v>344</v>
      </c>
      <c r="Z513" s="16" t="str">
        <f>IFERROR(VLOOKUP($D513,Results37!$F$3:$L$1396,Z$1,FALSE),"")</f>
        <v/>
      </c>
      <c r="AA513" s="47" t="str">
        <f>IF(ISERROR(VLOOKUP(D513,Results37!$F$3:$O$399,AA$1,FALSE)),"",IF(VLOOKUP(D513,Results37!$F$3:$O$399,AA$1+1,FALSE)=1,"S"&amp;VLOOKUP(D513,Results37!$F$3:$O$399,AA$1,FALSE),VLOOKUP(D513,Results37!$F$3:$O$399,AA$1,FALSE)))</f>
        <v/>
      </c>
      <c r="AB513" s="16" t="str">
        <f>IFERROR(VLOOKUP($D513,Results37!$F$3:$L$1396,AB$1,FALSE),"")</f>
        <v/>
      </c>
      <c r="AC513" s="16" t="str">
        <f>IFERROR(VLOOKUP($D513,Results37!$F$3:$L$1396,AC$1,FALSE),"")</f>
        <v/>
      </c>
      <c r="AD513" s="16" t="str">
        <f t="shared" si="39"/>
        <v/>
      </c>
      <c r="AE513" s="20" t="str">
        <f>IF(ISERROR(VLOOKUP($AC513&amp;"-"&amp;$F513&amp;" "&amp;G513,Bonuses!$B$1:$G$1006,4,FALSE)),"",INT(VLOOKUP($AC513&amp;"-"&amp;$F513&amp;" "&amp;$G513,Bonuses!$B$1:$G$1006,4,FALSE)))</f>
        <v/>
      </c>
      <c r="AF513" s="16" t="str">
        <f>IF(ISERROR(VLOOKUP($AC513&amp;"-"&amp;$F513,Bonuses!$B$1:$G$1006,5,FALSE)),"",IF(VLOOKUP($AC513&amp;"-"&amp;$F513,Bonuses!$B$1:$G$1006,5,FALSE)="","",VLOOKUP($AC513&amp;"-"&amp;$F513,Bonuses!$B$1:$G$1006,6,FALSE)&amp;" yrs, "&amp;VLOOKUP($AC513&amp;"-"&amp;$F513,Bonuses!$B$1:$G$1006,5,FALSE)))</f>
        <v/>
      </c>
    </row>
    <row r="514" spans="1:32" s="21" customFormat="1" x14ac:dyDescent="0.25">
      <c r="A514" s="21" t="s">
        <v>2358</v>
      </c>
      <c r="B514" s="21">
        <f t="shared" si="35"/>
        <v>1</v>
      </c>
      <c r="C514" s="21" t="str">
        <f t="shared" si="36"/>
        <v>P</v>
      </c>
      <c r="D514" s="17">
        <f>IF($C514="B",VLOOKUP($A514,Bat!$A$4:$BF$2320,D$1,FALSE),VLOOKUP($A514,Pit!$A$4:$BA$1686,D$2,FALSE))</f>
        <v>15662</v>
      </c>
      <c r="E514" s="16" t="str">
        <f>IF($C514="B",VLOOKUP($A514,Bat!$A$4:$BF$2320,E$1,FALSE),VLOOKUP($A514,Pit!$A$4:$BA$1686,E$2,FALSE))</f>
        <v>RP</v>
      </c>
      <c r="F514" s="16" t="str">
        <f>IF($C514="B",VLOOKUP($A514,Bat!$A$4:$BF$2320,F$1,FALSE),VLOOKUP($A514,Pit!$A$4:$BA$1686,F$2,FALSE))</f>
        <v>Oliver</v>
      </c>
      <c r="G514" s="16" t="str">
        <f>IF($C514="B",VLOOKUP($A514,Bat!$A$4:$BF$2320,G$1,FALSE),VLOOKUP($A514,Pit!$A$4:$BA$1686,G$2,FALSE))</f>
        <v>Rodríguez</v>
      </c>
      <c r="H514" s="16">
        <f>IF($C514="B",VLOOKUP($A514,Bat!$A$4:$BF$2320,H$1,FALSE),VLOOKUP($A514,Pit!$A$4:$BA$1686,H$2,FALSE))</f>
        <v>21</v>
      </c>
      <c r="I514" s="16" t="str">
        <f>IF($C514="B",VLOOKUP($A514,Bat!$A$4:$BF$2320,I$1,FALSE),VLOOKUP($A514,Pit!$A$4:$BA$1686,I$2,FALSE))</f>
        <v>R</v>
      </c>
      <c r="J514" s="16" t="str">
        <f>IF($C514="B",VLOOKUP($A514,Bat!$A$4:$BF$2320,J$1,FALSE),VLOOKUP($A514,Pit!$A$4:$BA$1686,J$2,FALSE))</f>
        <v>R</v>
      </c>
      <c r="K514" s="16" t="str">
        <f>IF($C514="B",VLOOKUP($A514,Bat!$A$4:$BF$2320,K$1,FALSE),VLOOKUP($A514,Pit!$A$4:$BA$1686,K$2,FALSE))</f>
        <v>Low</v>
      </c>
      <c r="L514" s="17" t="str">
        <f>IF($C514="B",VLOOKUP($A514,Bat!$A$4:$BF$2320,L$1,FALSE),VLOOKUP($A514,Pit!$A$4:$BA$1686,L$2,FALSE))</f>
        <v>High</v>
      </c>
      <c r="M514" s="16">
        <f>IF($C514="B",VLOOKUP($A514,Bat!$A$4:$BF$2320,M$1,FALSE),VLOOKUP($A514,Pit!$A$4:$BA$1686,M$2,FALSE))</f>
        <v>4</v>
      </c>
      <c r="N514" s="16">
        <f>IF($C514="B",VLOOKUP($A514,Bat!$A$4:$BF$2320,N$1,FALSE),VLOOKUP($A514,Pit!$A$4:$BA$1686,N$2,FALSE))</f>
        <v>1</v>
      </c>
      <c r="O514" s="16">
        <f>IF($C514="B",VLOOKUP($A514,Bat!$A$4:$BF$2320,O$1,FALSE),VLOOKUP($A514,Pit!$A$4:$BA$1686,O$2,FALSE))</f>
        <v>5</v>
      </c>
      <c r="P514" s="16" t="str">
        <f>IF($C514="B",VLOOKUP($A514,Bat!$A$4:$BF$2320,P$1,FALSE),VLOOKUP($A514,Pit!$A$4:$BA$1686,P$2,FALSE))</f>
        <v>86-88 Mph</v>
      </c>
      <c r="Q514" s="17">
        <f>IF($C514="B",VLOOKUP($A514,Bat!$A$4:$BF$2320,Q$1,FALSE),VLOOKUP($A514,Pit!$A$4:$BA$1686,Q$2,FALSE))</f>
        <v>7</v>
      </c>
      <c r="R514" s="18">
        <f>IF($C514="B",VLOOKUP($A514,Bat!$A$4:$BF$2320,R$1,FALSE),VLOOKUP($A514,Pit!$A$4:$BA$1686,R$2,FALSE))</f>
        <v>20.238468513748458</v>
      </c>
      <c r="S514" s="19">
        <f>IF($C514="B",VLOOKUP($A514,Bat!$A$4:$BF$2320,S$1,FALSE),VLOOKUP($A514,Pit!$A$4:$BA$1686,S$2,FALSE))</f>
        <v>0.72039685648560625</v>
      </c>
      <c r="T514" s="20" t="str">
        <f>IF($C514="B",VLOOKUP($A514,Bat!$A$4:$BF$2320,T$1,FALSE),VLOOKUP($A514,Pit!$A$4:$BA$1686,T$2,FALSE))</f>
        <v>$1.8m</v>
      </c>
      <c r="U514" s="17" t="str">
        <f>VLOOKUP(IF($C514="B",VLOOKUP($A514,Bat!$A$4:$AU$2320,U$1,FALSE),VLOOKUP($A514,Pit!$A$4:$BE$1686,U$2,FALSE)),COND!$A$35:$B$41,2,FALSE)</f>
        <v>??</v>
      </c>
      <c r="V514" s="21">
        <f>IF($C514="B",VLOOKUP($A514,Bat!$A$4:$AT$2284,46,FALSE),VLOOKUP($A514,Pit!$A$4:$BD$1664,56,FALSE))</f>
        <v>173</v>
      </c>
      <c r="W514" s="16">
        <f t="shared" si="37"/>
        <v>999</v>
      </c>
      <c r="X514" s="16"/>
      <c r="Y514" s="22">
        <f t="shared" si="38"/>
        <v>371</v>
      </c>
      <c r="Z514" s="16" t="str">
        <f>IFERROR(VLOOKUP($D514,Results37!$F$3:$L$1396,Z$1,FALSE),"")</f>
        <v/>
      </c>
      <c r="AA514" s="47" t="str">
        <f>IF(ISERROR(VLOOKUP(D514,Results37!$F$3:$O$399,AA$1,FALSE)),"",IF(VLOOKUP(D514,Results37!$F$3:$O$399,AA$1+1,FALSE)=1,"S"&amp;VLOOKUP(D514,Results37!$F$3:$O$399,AA$1,FALSE),VLOOKUP(D514,Results37!$F$3:$O$399,AA$1,FALSE)))</f>
        <v/>
      </c>
      <c r="AB514" s="16" t="str">
        <f>IFERROR(VLOOKUP($D514,Results37!$F$3:$L$1396,AB$1,FALSE),"")</f>
        <v/>
      </c>
      <c r="AC514" s="16" t="str">
        <f>IFERROR(VLOOKUP($D514,Results37!$F$3:$L$1396,AC$1,FALSE),"")</f>
        <v/>
      </c>
      <c r="AD514" s="16" t="str">
        <f t="shared" si="39"/>
        <v/>
      </c>
      <c r="AE514" s="20" t="str">
        <f>IF(ISERROR(VLOOKUP($AC514&amp;"-"&amp;$F514&amp;" "&amp;G514,Bonuses!$B$1:$G$1006,4,FALSE)),"",INT(VLOOKUP($AC514&amp;"-"&amp;$F514&amp;" "&amp;$G514,Bonuses!$B$1:$G$1006,4,FALSE)))</f>
        <v/>
      </c>
      <c r="AF514" s="16" t="str">
        <f>IF(ISERROR(VLOOKUP($AC514&amp;"-"&amp;$F514,Bonuses!$B$1:$G$1006,5,FALSE)),"",IF(VLOOKUP($AC514&amp;"-"&amp;$F514,Bonuses!$B$1:$G$1006,5,FALSE)="","",VLOOKUP($AC514&amp;"-"&amp;$F514,Bonuses!$B$1:$G$1006,6,FALSE)&amp;" yrs, "&amp;VLOOKUP($AC514&amp;"-"&amp;$F514,Bonuses!$B$1:$G$1006,5,FALSE)))</f>
        <v/>
      </c>
    </row>
    <row r="515" spans="1:32" s="21" customFormat="1" x14ac:dyDescent="0.25">
      <c r="A515" s="21" t="s">
        <v>1928</v>
      </c>
      <c r="B515" s="21">
        <f t="shared" si="35"/>
        <v>1</v>
      </c>
      <c r="C515" s="21" t="str">
        <f t="shared" si="36"/>
        <v>B</v>
      </c>
      <c r="D515" s="17">
        <f>IF($C515="B",VLOOKUP($A515,Bat!$A$4:$BF$2320,D$1,FALSE),VLOOKUP($A515,Pit!$A$4:$BA$1686,D$2,FALSE))</f>
        <v>16070</v>
      </c>
      <c r="E515" s="16" t="str">
        <f>IF($C515="B",VLOOKUP($A515,Bat!$A$4:$BF$2320,E$1,FALSE),VLOOKUP($A515,Pit!$A$4:$BA$1686,E$2,FALSE))</f>
        <v>C</v>
      </c>
      <c r="F515" s="16" t="str">
        <f>IF($C515="B",VLOOKUP($A515,Bat!$A$4:$BF$2320,F$1,FALSE),VLOOKUP($A515,Pit!$A$4:$BA$1686,F$2,FALSE))</f>
        <v>Keefe</v>
      </c>
      <c r="G515" s="16" t="str">
        <f>IF($C515="B",VLOOKUP($A515,Bat!$A$4:$BF$2320,G$1,FALSE),VLOOKUP($A515,Pit!$A$4:$BA$1686,G$2,FALSE))</f>
        <v>Wayman</v>
      </c>
      <c r="H515" s="16">
        <f>IF($C515="B",VLOOKUP($A515,Bat!$A$4:$BF$2320,H$1,FALSE),VLOOKUP($A515,Pit!$A$4:$BA$1686,H$2,FALSE))</f>
        <v>21</v>
      </c>
      <c r="I515" s="16" t="str">
        <f>IF($C515="B",VLOOKUP($A515,Bat!$A$4:$BF$2320,I$1,FALSE),VLOOKUP($A515,Pit!$A$4:$BA$1686,I$2,FALSE))</f>
        <v>R</v>
      </c>
      <c r="J515" s="16" t="str">
        <f>IF($C515="B",VLOOKUP($A515,Bat!$A$4:$BF$2320,J$1,FALSE),VLOOKUP($A515,Pit!$A$4:$BA$1686,J$2,FALSE))</f>
        <v>R</v>
      </c>
      <c r="K515" s="16" t="str">
        <f>IF($C515="B",VLOOKUP($A515,Bat!$A$4:$BF$2320,K$1,FALSE),VLOOKUP($A515,Pit!$A$4:$BA$1686,K$2,FALSE))</f>
        <v>Low</v>
      </c>
      <c r="L515" s="17" t="str">
        <f>IF($C515="B",VLOOKUP($A515,Bat!$A$4:$BF$2320,L$1,FALSE),VLOOKUP($A515,Pit!$A$4:$BA$1686,L$2,FALSE))</f>
        <v>Normal</v>
      </c>
      <c r="M515" s="16">
        <f>IF($C515="B",VLOOKUP($A515,Bat!$A$4:$BF$2320,M$1,FALSE),VLOOKUP($A515,Pit!$A$4:$BA$1686,M$2,FALSE))</f>
        <v>3</v>
      </c>
      <c r="N515" s="16">
        <f>IF($C515="B",VLOOKUP($A515,Bat!$A$4:$BF$2320,N$1,FALSE),VLOOKUP($A515,Pit!$A$4:$BA$1686,N$2,FALSE))</f>
        <v>3</v>
      </c>
      <c r="O515" s="16">
        <f>IF($C515="B",VLOOKUP($A515,Bat!$A$4:$BF$2320,O$1,FALSE),VLOOKUP($A515,Pit!$A$4:$BA$1686,O$2,FALSE))</f>
        <v>5</v>
      </c>
      <c r="P515" s="16">
        <f>IF($C515="B",VLOOKUP($A515,Bat!$A$4:$BF$2320,P$1,FALSE),VLOOKUP($A515,Pit!$A$4:$BA$1686,P$2,FALSE))</f>
        <v>5</v>
      </c>
      <c r="Q515" s="17">
        <f>IF($C515="B",VLOOKUP($A515,Bat!$A$4:$BF$2320,Q$1,FALSE),VLOOKUP($A515,Pit!$A$4:$BA$1686,Q$2,FALSE))</f>
        <v>5</v>
      </c>
      <c r="R515" s="18">
        <f>IF($C515="B",VLOOKUP($A515,Bat!$A$4:$BF$2320,R$1,FALSE),VLOOKUP($A515,Pit!$A$4:$BA$1686,R$2,FALSE))</f>
        <v>5.1917052795576053</v>
      </c>
      <c r="S515" s="19">
        <f>IF($C515="B",VLOOKUP($A515,Bat!$A$4:$BF$2320,S$1,FALSE),VLOOKUP($A515,Pit!$A$4:$BA$1686,S$2,FALSE))</f>
        <v>1.1548726663254663</v>
      </c>
      <c r="T515" s="20" t="str">
        <f>IF($C515="B",VLOOKUP($A515,Bat!$A$4:$BF$2320,T$1,FALSE),VLOOKUP($A515,Pit!$A$4:$BA$1686,T$2,FALSE))</f>
        <v>$180k</v>
      </c>
      <c r="U515" s="17" t="str">
        <f>VLOOKUP(IF($C515="B",VLOOKUP($A515,Bat!$A$4:$AU$2320,U$1,FALSE),VLOOKUP($A515,Pit!$A$4:$BE$1686,U$2,FALSE)),COND!$A$35:$B$41,2,FALSE)</f>
        <v>??</v>
      </c>
      <c r="V515" s="21">
        <f>IF($C515="B",VLOOKUP($A515,Bat!$A$4:$AT$2284,46,FALSE),VLOOKUP($A515,Pit!$A$4:$BD$1664,56,FALSE))</f>
        <v>174</v>
      </c>
      <c r="W515" s="16">
        <f t="shared" si="37"/>
        <v>999</v>
      </c>
      <c r="X515" s="16"/>
      <c r="Y515" s="22">
        <f t="shared" si="38"/>
        <v>254</v>
      </c>
      <c r="Z515" s="16" t="str">
        <f>IFERROR(VLOOKUP($D515,Results37!$F$3:$L$1396,Z$1,FALSE),"")</f>
        <v/>
      </c>
      <c r="AA515" s="47" t="str">
        <f>IF(ISERROR(VLOOKUP(D515,Results37!$F$3:$O$399,AA$1,FALSE)),"",IF(VLOOKUP(D515,Results37!$F$3:$O$399,AA$1+1,FALSE)=1,"S"&amp;VLOOKUP(D515,Results37!$F$3:$O$399,AA$1,FALSE),VLOOKUP(D515,Results37!$F$3:$O$399,AA$1,FALSE)))</f>
        <v/>
      </c>
      <c r="AB515" s="16" t="str">
        <f>IFERROR(VLOOKUP($D515,Results37!$F$3:$L$1396,AB$1,FALSE),"")</f>
        <v/>
      </c>
      <c r="AC515" s="16" t="str">
        <f>IFERROR(VLOOKUP($D515,Results37!$F$3:$L$1396,AC$1,FALSE),"")</f>
        <v/>
      </c>
      <c r="AD515" s="16" t="str">
        <f t="shared" si="39"/>
        <v/>
      </c>
      <c r="AE515" s="20" t="str">
        <f>IF(ISERROR(VLOOKUP($AC515&amp;"-"&amp;$F515&amp;" "&amp;G515,Bonuses!$B$1:$G$1006,4,FALSE)),"",INT(VLOOKUP($AC515&amp;"-"&amp;$F515&amp;" "&amp;$G515,Bonuses!$B$1:$G$1006,4,FALSE)))</f>
        <v/>
      </c>
      <c r="AF515" s="16" t="str">
        <f>IF(ISERROR(VLOOKUP($AC515&amp;"-"&amp;$F515,Bonuses!$B$1:$G$1006,5,FALSE)),"",IF(VLOOKUP($AC515&amp;"-"&amp;$F515,Bonuses!$B$1:$G$1006,5,FALSE)="","",VLOOKUP($AC515&amp;"-"&amp;$F515,Bonuses!$B$1:$G$1006,6,FALSE)&amp;" yrs, "&amp;VLOOKUP($AC515&amp;"-"&amp;$F515,Bonuses!$B$1:$G$1006,5,FALSE)))</f>
        <v/>
      </c>
    </row>
    <row r="516" spans="1:32" s="21" customFormat="1" x14ac:dyDescent="0.25">
      <c r="A516" s="21" t="s">
        <v>2330</v>
      </c>
      <c r="B516" s="21">
        <f t="shared" si="35"/>
        <v>1</v>
      </c>
      <c r="C516" s="21" t="str">
        <f t="shared" si="36"/>
        <v>P</v>
      </c>
      <c r="D516" s="17">
        <f>IF($C516="B",VLOOKUP($A516,Bat!$A$4:$BF$2320,D$1,FALSE),VLOOKUP($A516,Pit!$A$4:$BA$1686,D$2,FALSE))</f>
        <v>4916</v>
      </c>
      <c r="E516" s="16" t="str">
        <f>IF($C516="B",VLOOKUP($A516,Bat!$A$4:$BF$2320,E$1,FALSE),VLOOKUP($A516,Pit!$A$4:$BA$1686,E$2,FALSE))</f>
        <v>SP</v>
      </c>
      <c r="F516" s="16" t="str">
        <f>IF($C516="B",VLOOKUP($A516,Bat!$A$4:$BF$2320,F$1,FALSE),VLOOKUP($A516,Pit!$A$4:$BA$1686,F$2,FALSE))</f>
        <v>Joe</v>
      </c>
      <c r="G516" s="16" t="str">
        <f>IF($C516="B",VLOOKUP($A516,Bat!$A$4:$BF$2320,G$1,FALSE),VLOOKUP($A516,Pit!$A$4:$BA$1686,G$2,FALSE))</f>
        <v>Clark</v>
      </c>
      <c r="H516" s="16">
        <f>IF($C516="B",VLOOKUP($A516,Bat!$A$4:$BF$2320,H$1,FALSE),VLOOKUP($A516,Pit!$A$4:$BA$1686,H$2,FALSE))</f>
        <v>18</v>
      </c>
      <c r="I516" s="16" t="str">
        <f>IF($C516="B",VLOOKUP($A516,Bat!$A$4:$BF$2320,I$1,FALSE),VLOOKUP($A516,Pit!$A$4:$BA$1686,I$2,FALSE))</f>
        <v>S</v>
      </c>
      <c r="J516" s="16" t="str">
        <f>IF($C516="B",VLOOKUP($A516,Bat!$A$4:$BF$2320,J$1,FALSE),VLOOKUP($A516,Pit!$A$4:$BA$1686,J$2,FALSE))</f>
        <v>R</v>
      </c>
      <c r="K516" s="16" t="str">
        <f>IF($C516="B",VLOOKUP($A516,Bat!$A$4:$BF$2320,K$1,FALSE),VLOOKUP($A516,Pit!$A$4:$BA$1686,K$2,FALSE))</f>
        <v>Low</v>
      </c>
      <c r="L516" s="17" t="str">
        <f>IF($C516="B",VLOOKUP($A516,Bat!$A$4:$BF$2320,L$1,FALSE),VLOOKUP($A516,Pit!$A$4:$BA$1686,L$2,FALSE))</f>
        <v>Normal</v>
      </c>
      <c r="M516" s="16">
        <f>IF($C516="B",VLOOKUP($A516,Bat!$A$4:$BF$2320,M$1,FALSE),VLOOKUP($A516,Pit!$A$4:$BA$1686,M$2,FALSE))</f>
        <v>5</v>
      </c>
      <c r="N516" s="16">
        <f>IF($C516="B",VLOOKUP($A516,Bat!$A$4:$BF$2320,N$1,FALSE),VLOOKUP($A516,Pit!$A$4:$BA$1686,N$2,FALSE))</f>
        <v>2</v>
      </c>
      <c r="O516" s="16">
        <f>IF($C516="B",VLOOKUP($A516,Bat!$A$4:$BF$2320,O$1,FALSE),VLOOKUP($A516,Pit!$A$4:$BA$1686,O$2,FALSE))</f>
        <v>4</v>
      </c>
      <c r="P516" s="16" t="str">
        <f>IF($C516="B",VLOOKUP($A516,Bat!$A$4:$BF$2320,P$1,FALSE),VLOOKUP($A516,Pit!$A$4:$BA$1686,P$2,FALSE))</f>
        <v>89-91 Mph</v>
      </c>
      <c r="Q516" s="17">
        <f>IF($C516="B",VLOOKUP($A516,Bat!$A$4:$BF$2320,Q$1,FALSE),VLOOKUP($A516,Pit!$A$4:$BA$1686,Q$2,FALSE))</f>
        <v>6</v>
      </c>
      <c r="R516" s="18">
        <f>IF($C516="B",VLOOKUP($A516,Bat!$A$4:$BF$2320,R$1,FALSE),VLOOKUP($A516,Pit!$A$4:$BA$1686,R$2,FALSE))</f>
        <v>23.926494653571986</v>
      </c>
      <c r="S516" s="19">
        <f>IF($C516="B",VLOOKUP($A516,Bat!$A$4:$BF$2320,S$1,FALSE),VLOOKUP($A516,Pit!$A$4:$BA$1686,S$2,FALSE))</f>
        <v>1.0443901194335359</v>
      </c>
      <c r="T516" s="20" t="str">
        <f>IF($C516="B",VLOOKUP($A516,Bat!$A$4:$BF$2320,T$1,FALSE),VLOOKUP($A516,Pit!$A$4:$BA$1686,T$2,FALSE))</f>
        <v>$190k</v>
      </c>
      <c r="U516" s="17" t="str">
        <f>VLOOKUP(IF($C516="B",VLOOKUP($A516,Bat!$A$4:$AU$2320,U$1,FALSE),VLOOKUP($A516,Pit!$A$4:$BE$1686,U$2,FALSE)),COND!$A$35:$B$41,2,FALSE)</f>
        <v>??</v>
      </c>
      <c r="V516" s="21">
        <f>IF($C516="B",VLOOKUP($A516,Bat!$A$4:$AT$2284,46,FALSE),VLOOKUP($A516,Pit!$A$4:$BD$1664,56,FALSE))</f>
        <v>174</v>
      </c>
      <c r="W516" s="16">
        <f t="shared" si="37"/>
        <v>999</v>
      </c>
      <c r="X516" s="16"/>
      <c r="Y516" s="22">
        <f t="shared" si="38"/>
        <v>277</v>
      </c>
      <c r="Z516" s="16" t="str">
        <f>IFERROR(VLOOKUP($D516,Results37!$F$3:$L$1396,Z$1,FALSE),"")</f>
        <v/>
      </c>
      <c r="AA516" s="47" t="str">
        <f>IF(ISERROR(VLOOKUP(D516,Results37!$F$3:$O$399,AA$1,FALSE)),"",IF(VLOOKUP(D516,Results37!$F$3:$O$399,AA$1+1,FALSE)=1,"S"&amp;VLOOKUP(D516,Results37!$F$3:$O$399,AA$1,FALSE),VLOOKUP(D516,Results37!$F$3:$O$399,AA$1,FALSE)))</f>
        <v/>
      </c>
      <c r="AB516" s="16" t="str">
        <f>IFERROR(VLOOKUP($D516,Results37!$F$3:$L$1396,AB$1,FALSE),"")</f>
        <v/>
      </c>
      <c r="AC516" s="16" t="str">
        <f>IFERROR(VLOOKUP($D516,Results37!$F$3:$L$1396,AC$1,FALSE),"")</f>
        <v/>
      </c>
      <c r="AD516" s="16" t="str">
        <f t="shared" si="39"/>
        <v/>
      </c>
      <c r="AE516" s="20" t="str">
        <f>IF(ISERROR(VLOOKUP($AC516&amp;"-"&amp;$F516&amp;" "&amp;G516,Bonuses!$B$1:$G$1006,4,FALSE)),"",INT(VLOOKUP($AC516&amp;"-"&amp;$F516&amp;" "&amp;$G516,Bonuses!$B$1:$G$1006,4,FALSE)))</f>
        <v/>
      </c>
      <c r="AF516" s="16" t="str">
        <f>IF(ISERROR(VLOOKUP($AC516&amp;"-"&amp;$F516,Bonuses!$B$1:$G$1006,5,FALSE)),"",IF(VLOOKUP($AC516&amp;"-"&amp;$F516,Bonuses!$B$1:$G$1006,5,FALSE)="","",VLOOKUP($AC516&amp;"-"&amp;$F516,Bonuses!$B$1:$G$1006,6,FALSE)&amp;" yrs, "&amp;VLOOKUP($AC516&amp;"-"&amp;$F516,Bonuses!$B$1:$G$1006,5,FALSE)))</f>
        <v/>
      </c>
    </row>
    <row r="517" spans="1:32" s="21" customFormat="1" x14ac:dyDescent="0.25">
      <c r="A517" s="21" t="s">
        <v>2360</v>
      </c>
      <c r="B517" s="21">
        <f t="shared" ref="B517:B580" si="40">COUNTIF($A$5:$A$598,A517)</f>
        <v>1</v>
      </c>
      <c r="C517" s="21" t="str">
        <f t="shared" ref="C517:C580" si="41">IF(OR(MID(A517,1,2)="SP",MID(A517,1,2)="MR",MID(A517,1,2)="CL",MID(A517,1,2)="RP"),"P","B")</f>
        <v>P</v>
      </c>
      <c r="D517" s="17">
        <f>IF($C517="B",VLOOKUP($A517,Bat!$A$4:$BF$2320,D$1,FALSE),VLOOKUP($A517,Pit!$A$4:$BA$1686,D$2,FALSE))</f>
        <v>11956</v>
      </c>
      <c r="E517" s="16" t="str">
        <f>IF($C517="B",VLOOKUP($A517,Bat!$A$4:$BF$2320,E$1,FALSE),VLOOKUP($A517,Pit!$A$4:$BA$1686,E$2,FALSE))</f>
        <v>SP</v>
      </c>
      <c r="F517" s="16" t="str">
        <f>IF($C517="B",VLOOKUP($A517,Bat!$A$4:$BF$2320,F$1,FALSE),VLOOKUP($A517,Pit!$A$4:$BA$1686,F$2,FALSE))</f>
        <v>Cristo</v>
      </c>
      <c r="G517" s="16" t="str">
        <f>IF($C517="B",VLOOKUP($A517,Bat!$A$4:$BF$2320,G$1,FALSE),VLOOKUP($A517,Pit!$A$4:$BA$1686,G$2,FALSE))</f>
        <v>Díaz</v>
      </c>
      <c r="H517" s="16">
        <f>IF($C517="B",VLOOKUP($A517,Bat!$A$4:$BF$2320,H$1,FALSE),VLOOKUP($A517,Pit!$A$4:$BA$1686,H$2,FALSE))</f>
        <v>21</v>
      </c>
      <c r="I517" s="16" t="str">
        <f>IF($C517="B",VLOOKUP($A517,Bat!$A$4:$BF$2320,I$1,FALSE),VLOOKUP($A517,Pit!$A$4:$BA$1686,I$2,FALSE))</f>
        <v>R</v>
      </c>
      <c r="J517" s="16" t="str">
        <f>IF($C517="B",VLOOKUP($A517,Bat!$A$4:$BF$2320,J$1,FALSE),VLOOKUP($A517,Pit!$A$4:$BA$1686,J$2,FALSE))</f>
        <v>R</v>
      </c>
      <c r="K517" s="16" t="str">
        <f>IF($C517="B",VLOOKUP($A517,Bat!$A$4:$BF$2320,K$1,FALSE),VLOOKUP($A517,Pit!$A$4:$BA$1686,K$2,FALSE))</f>
        <v>Low</v>
      </c>
      <c r="L517" s="17" t="str">
        <f>IF($C517="B",VLOOKUP($A517,Bat!$A$4:$BF$2320,L$1,FALSE),VLOOKUP($A517,Pit!$A$4:$BA$1686,L$2,FALSE))</f>
        <v>Normal</v>
      </c>
      <c r="M517" s="16">
        <f>IF($C517="B",VLOOKUP($A517,Bat!$A$4:$BF$2320,M$1,FALSE),VLOOKUP($A517,Pit!$A$4:$BA$1686,M$2,FALSE))</f>
        <v>5</v>
      </c>
      <c r="N517" s="16">
        <f>IF($C517="B",VLOOKUP($A517,Bat!$A$4:$BF$2320,N$1,FALSE),VLOOKUP($A517,Pit!$A$4:$BA$1686,N$2,FALSE))</f>
        <v>1</v>
      </c>
      <c r="O517" s="16">
        <f>IF($C517="B",VLOOKUP($A517,Bat!$A$4:$BF$2320,O$1,FALSE),VLOOKUP($A517,Pit!$A$4:$BA$1686,O$2,FALSE))</f>
        <v>4</v>
      </c>
      <c r="P517" s="16" t="str">
        <f>IF($C517="B",VLOOKUP($A517,Bat!$A$4:$BF$2320,P$1,FALSE),VLOOKUP($A517,Pit!$A$4:$BA$1686,P$2,FALSE))</f>
        <v>90-92 Mph</v>
      </c>
      <c r="Q517" s="17">
        <f>IF($C517="B",VLOOKUP($A517,Bat!$A$4:$BF$2320,Q$1,FALSE),VLOOKUP($A517,Pit!$A$4:$BA$1686,Q$2,FALSE))</f>
        <v>6</v>
      </c>
      <c r="R517" s="18">
        <f>IF($C517="B",VLOOKUP($A517,Bat!$A$4:$BF$2320,R$1,FALSE),VLOOKUP($A517,Pit!$A$4:$BA$1686,R$2,FALSE))</f>
        <v>19.994863933700465</v>
      </c>
      <c r="S517" s="19">
        <f>IF($C517="B",VLOOKUP($A517,Bat!$A$4:$BF$2320,S$1,FALSE),VLOOKUP($A517,Pit!$A$4:$BA$1686,S$2,FALSE))</f>
        <v>0.69899618312633716</v>
      </c>
      <c r="T517" s="20" t="str">
        <f>IF($C517="B",VLOOKUP($A517,Bat!$A$4:$BF$2320,T$1,FALSE),VLOOKUP($A517,Pit!$A$4:$BA$1686,T$2,FALSE))</f>
        <v>$190k</v>
      </c>
      <c r="U517" s="17" t="str">
        <f>VLOOKUP(IF($C517="B",VLOOKUP($A517,Bat!$A$4:$AU$2320,U$1,FALSE),VLOOKUP($A517,Pit!$A$4:$BE$1686,U$2,FALSE)),COND!$A$35:$B$41,2,FALSE)</f>
        <v>??</v>
      </c>
      <c r="V517" s="21">
        <f>IF($C517="B",VLOOKUP($A517,Bat!$A$4:$AT$2284,46,FALSE),VLOOKUP($A517,Pit!$A$4:$BD$1664,56,FALSE))</f>
        <v>175</v>
      </c>
      <c r="W517" s="16">
        <f t="shared" ref="W517:W580" si="42">IF(AND(T517&lt;&gt;"Slot",T517&gt;$T$3),999,V517)</f>
        <v>999</v>
      </c>
      <c r="X517" s="16"/>
      <c r="Y517" s="22">
        <f t="shared" ref="Y517:Y580" si="43">RANK(S517,$S$5:$S$1469)</f>
        <v>381</v>
      </c>
      <c r="Z517" s="16" t="str">
        <f>IFERROR(VLOOKUP($D517,Results37!$F$3:$L$1396,Z$1,FALSE),"")</f>
        <v/>
      </c>
      <c r="AA517" s="47" t="str">
        <f>IF(ISERROR(VLOOKUP(D517,Results37!$F$3:$O$399,AA$1,FALSE)),"",IF(VLOOKUP(D517,Results37!$F$3:$O$399,AA$1+1,FALSE)=1,"S"&amp;VLOOKUP(D517,Results37!$F$3:$O$399,AA$1,FALSE),VLOOKUP(D517,Results37!$F$3:$O$399,AA$1,FALSE)))</f>
        <v/>
      </c>
      <c r="AB517" s="16" t="str">
        <f>IFERROR(VLOOKUP($D517,Results37!$F$3:$L$1396,AB$1,FALSE),"")</f>
        <v/>
      </c>
      <c r="AC517" s="16" t="str">
        <f>IFERROR(VLOOKUP($D517,Results37!$F$3:$L$1396,AC$1,FALSE),"")</f>
        <v/>
      </c>
      <c r="AD517" s="16" t="str">
        <f t="shared" ref="AD517:AD580" si="44">IF(X517="","",X517-Z517)</f>
        <v/>
      </c>
      <c r="AE517" s="20" t="str">
        <f>IF(ISERROR(VLOOKUP($AC517&amp;"-"&amp;$F517&amp;" "&amp;G517,Bonuses!$B$1:$G$1006,4,FALSE)),"",INT(VLOOKUP($AC517&amp;"-"&amp;$F517&amp;" "&amp;$G517,Bonuses!$B$1:$G$1006,4,FALSE)))</f>
        <v/>
      </c>
      <c r="AF517" s="16" t="str">
        <f>IF(ISERROR(VLOOKUP($AC517&amp;"-"&amp;$F517,Bonuses!$B$1:$G$1006,5,FALSE)),"",IF(VLOOKUP($AC517&amp;"-"&amp;$F517,Bonuses!$B$1:$G$1006,5,FALSE)="","",VLOOKUP($AC517&amp;"-"&amp;$F517,Bonuses!$B$1:$G$1006,6,FALSE)&amp;" yrs, "&amp;VLOOKUP($AC517&amp;"-"&amp;$F517,Bonuses!$B$1:$G$1006,5,FALSE)))</f>
        <v/>
      </c>
    </row>
    <row r="518" spans="1:32" s="21" customFormat="1" x14ac:dyDescent="0.25">
      <c r="A518" s="21" t="s">
        <v>3050</v>
      </c>
      <c r="B518" s="21">
        <f t="shared" si="40"/>
        <v>1</v>
      </c>
      <c r="C518" s="21" t="str">
        <f t="shared" si="41"/>
        <v>B</v>
      </c>
      <c r="D518" s="17">
        <f>IF($C518="B",VLOOKUP($A518,Bat!$A$4:$BF$2320,D$1,FALSE),VLOOKUP($A518,Pit!$A$4:$BA$1686,D$2,FALSE))</f>
        <v>14592</v>
      </c>
      <c r="E518" s="16" t="str">
        <f>IF($C518="B",VLOOKUP($A518,Bat!$A$4:$BF$2320,E$1,FALSE),VLOOKUP($A518,Pit!$A$4:$BA$1686,E$2,FALSE))</f>
        <v>2B</v>
      </c>
      <c r="F518" s="16" t="str">
        <f>IF($C518="B",VLOOKUP($A518,Bat!$A$4:$BF$2320,F$1,FALSE),VLOOKUP($A518,Pit!$A$4:$BA$1686,F$2,FALSE))</f>
        <v>Jorge</v>
      </c>
      <c r="G518" s="16" t="str">
        <f>IF($C518="B",VLOOKUP($A518,Bat!$A$4:$BF$2320,G$1,FALSE),VLOOKUP($A518,Pit!$A$4:$BA$1686,G$2,FALSE))</f>
        <v>Rodríguez</v>
      </c>
      <c r="H518" s="16">
        <f>IF($C518="B",VLOOKUP($A518,Bat!$A$4:$BF$2320,H$1,FALSE),VLOOKUP($A518,Pit!$A$4:$BA$1686,H$2,FALSE))</f>
        <v>21</v>
      </c>
      <c r="I518" s="16" t="str">
        <f>IF($C518="B",VLOOKUP($A518,Bat!$A$4:$BF$2320,I$1,FALSE),VLOOKUP($A518,Pit!$A$4:$BA$1686,I$2,FALSE))</f>
        <v>R</v>
      </c>
      <c r="J518" s="16" t="str">
        <f>IF($C518="B",VLOOKUP($A518,Bat!$A$4:$BF$2320,J$1,FALSE),VLOOKUP($A518,Pit!$A$4:$BA$1686,J$2,FALSE))</f>
        <v>R</v>
      </c>
      <c r="K518" s="16" t="str">
        <f>IF($C518="B",VLOOKUP($A518,Bat!$A$4:$BF$2320,K$1,FALSE),VLOOKUP($A518,Pit!$A$4:$BA$1686,K$2,FALSE))</f>
        <v>Normal</v>
      </c>
      <c r="L518" s="17" t="str">
        <f>IF($C518="B",VLOOKUP($A518,Bat!$A$4:$BF$2320,L$1,FALSE),VLOOKUP($A518,Pit!$A$4:$BA$1686,L$2,FALSE))</f>
        <v>Low</v>
      </c>
      <c r="M518" s="16">
        <f>IF($C518="B",VLOOKUP($A518,Bat!$A$4:$BF$2320,M$1,FALSE),VLOOKUP($A518,Pit!$A$4:$BA$1686,M$2,FALSE))</f>
        <v>4</v>
      </c>
      <c r="N518" s="16">
        <f>IF($C518="B",VLOOKUP($A518,Bat!$A$4:$BF$2320,N$1,FALSE),VLOOKUP($A518,Pit!$A$4:$BA$1686,N$2,FALSE))</f>
        <v>1</v>
      </c>
      <c r="O518" s="16">
        <f>IF($C518="B",VLOOKUP($A518,Bat!$A$4:$BF$2320,O$1,FALSE),VLOOKUP($A518,Pit!$A$4:$BA$1686,O$2,FALSE))</f>
        <v>2</v>
      </c>
      <c r="P518" s="16">
        <f>IF($C518="B",VLOOKUP($A518,Bat!$A$4:$BF$2320,P$1,FALSE),VLOOKUP($A518,Pit!$A$4:$BA$1686,P$2,FALSE))</f>
        <v>6</v>
      </c>
      <c r="Q518" s="17">
        <f>IF($C518="B",VLOOKUP($A518,Bat!$A$4:$BF$2320,Q$1,FALSE),VLOOKUP($A518,Pit!$A$4:$BA$1686,Q$2,FALSE))</f>
        <v>4</v>
      </c>
      <c r="R518" s="18">
        <f>IF($C518="B",VLOOKUP($A518,Bat!$A$4:$BF$2320,R$1,FALSE),VLOOKUP($A518,Pit!$A$4:$BA$1686,R$2,FALSE))</f>
        <v>4.9749377593787001</v>
      </c>
      <c r="S518" s="19">
        <f>IF($C518="B",VLOOKUP($A518,Bat!$A$4:$BF$2320,S$1,FALSE),VLOOKUP($A518,Pit!$A$4:$BA$1686,S$2,FALSE))</f>
        <v>1.1239667286349739</v>
      </c>
      <c r="T518" s="20" t="str">
        <f>IF($C518="B",VLOOKUP($A518,Bat!$A$4:$BF$2320,T$1,FALSE),VLOOKUP($A518,Pit!$A$4:$BA$1686,T$2,FALSE))</f>
        <v>$210k</v>
      </c>
      <c r="U518" s="17" t="str">
        <f>VLOOKUP(IF($C518="B",VLOOKUP($A518,Bat!$A$4:$AU$2320,U$1,FALSE),VLOOKUP($A518,Pit!$A$4:$BE$1686,U$2,FALSE)),COND!$A$35:$B$41,2,FALSE)</f>
        <v>??</v>
      </c>
      <c r="V518" s="21">
        <f>IF($C518="B",VLOOKUP($A518,Bat!$A$4:$AT$2284,46,FALSE),VLOOKUP($A518,Pit!$A$4:$BD$1664,56,FALSE))</f>
        <v>176</v>
      </c>
      <c r="W518" s="16">
        <f t="shared" si="42"/>
        <v>999</v>
      </c>
      <c r="X518" s="16"/>
      <c r="Y518" s="22">
        <f t="shared" si="43"/>
        <v>259</v>
      </c>
      <c r="Z518" s="16" t="str">
        <f>IFERROR(VLOOKUP($D518,Results37!$F$3:$L$1396,Z$1,FALSE),"")</f>
        <v/>
      </c>
      <c r="AA518" s="47" t="str">
        <f>IF(ISERROR(VLOOKUP(D518,Results37!$F$3:$O$399,AA$1,FALSE)),"",IF(VLOOKUP(D518,Results37!$F$3:$O$399,AA$1+1,FALSE)=1,"S"&amp;VLOOKUP(D518,Results37!$F$3:$O$399,AA$1,FALSE),VLOOKUP(D518,Results37!$F$3:$O$399,AA$1,FALSE)))</f>
        <v/>
      </c>
      <c r="AB518" s="16" t="str">
        <f>IFERROR(VLOOKUP($D518,Results37!$F$3:$L$1396,AB$1,FALSE),"")</f>
        <v/>
      </c>
      <c r="AC518" s="16" t="str">
        <f>IFERROR(VLOOKUP($D518,Results37!$F$3:$L$1396,AC$1,FALSE),"")</f>
        <v/>
      </c>
      <c r="AD518" s="16" t="str">
        <f t="shared" si="44"/>
        <v/>
      </c>
      <c r="AE518" s="20" t="str">
        <f>IF(ISERROR(VLOOKUP($AC518&amp;"-"&amp;$F518&amp;" "&amp;G518,Bonuses!$B$1:$G$1006,4,FALSE)),"",INT(VLOOKUP($AC518&amp;"-"&amp;$F518&amp;" "&amp;$G518,Bonuses!$B$1:$G$1006,4,FALSE)))</f>
        <v/>
      </c>
      <c r="AF518" s="16" t="str">
        <f>IF(ISERROR(VLOOKUP($AC518&amp;"-"&amp;$F518,Bonuses!$B$1:$G$1006,5,FALSE)),"",IF(VLOOKUP($AC518&amp;"-"&amp;$F518,Bonuses!$B$1:$G$1006,5,FALSE)="","",VLOOKUP($AC518&amp;"-"&amp;$F518,Bonuses!$B$1:$G$1006,6,FALSE)&amp;" yrs, "&amp;VLOOKUP($AC518&amp;"-"&amp;$F518,Bonuses!$B$1:$G$1006,5,FALSE)))</f>
        <v/>
      </c>
    </row>
    <row r="519" spans="1:32" s="21" customFormat="1" x14ac:dyDescent="0.25">
      <c r="A519" s="21" t="s">
        <v>1905</v>
      </c>
      <c r="B519" s="21">
        <f t="shared" si="40"/>
        <v>1</v>
      </c>
      <c r="C519" s="21" t="str">
        <f t="shared" si="41"/>
        <v>B</v>
      </c>
      <c r="D519" s="17">
        <f>IF($C519="B",VLOOKUP($A519,Bat!$A$4:$BF$2320,D$1,FALSE),VLOOKUP($A519,Pit!$A$4:$BA$1686,D$2,FALSE))</f>
        <v>16075</v>
      </c>
      <c r="E519" s="16" t="str">
        <f>IF($C519="B",VLOOKUP($A519,Bat!$A$4:$BF$2320,E$1,FALSE),VLOOKUP($A519,Pit!$A$4:$BA$1686,E$2,FALSE))</f>
        <v>2B</v>
      </c>
      <c r="F519" s="16" t="str">
        <f>IF($C519="B",VLOOKUP($A519,Bat!$A$4:$BF$2320,F$1,FALSE),VLOOKUP($A519,Pit!$A$4:$BA$1686,F$2,FALSE))</f>
        <v>Rick</v>
      </c>
      <c r="G519" s="16" t="str">
        <f>IF($C519="B",VLOOKUP($A519,Bat!$A$4:$BF$2320,G$1,FALSE),VLOOKUP($A519,Pit!$A$4:$BA$1686,G$2,FALSE))</f>
        <v>Gosse</v>
      </c>
      <c r="H519" s="16">
        <f>IF($C519="B",VLOOKUP($A519,Bat!$A$4:$BF$2320,H$1,FALSE),VLOOKUP($A519,Pit!$A$4:$BA$1686,H$2,FALSE))</f>
        <v>21</v>
      </c>
      <c r="I519" s="16" t="str">
        <f>IF($C519="B",VLOOKUP($A519,Bat!$A$4:$BF$2320,I$1,FALSE),VLOOKUP($A519,Pit!$A$4:$BA$1686,I$2,FALSE))</f>
        <v>R</v>
      </c>
      <c r="J519" s="16" t="str">
        <f>IF($C519="B",VLOOKUP($A519,Bat!$A$4:$BF$2320,J$1,FALSE),VLOOKUP($A519,Pit!$A$4:$BA$1686,J$2,FALSE))</f>
        <v>R</v>
      </c>
      <c r="K519" s="16" t="str">
        <f>IF($C519="B",VLOOKUP($A519,Bat!$A$4:$BF$2320,K$1,FALSE),VLOOKUP($A519,Pit!$A$4:$BA$1686,K$2,FALSE))</f>
        <v>Normal</v>
      </c>
      <c r="L519" s="17" t="str">
        <f>IF($C519="B",VLOOKUP($A519,Bat!$A$4:$BF$2320,L$1,FALSE),VLOOKUP($A519,Pit!$A$4:$BA$1686,L$2,FALSE))</f>
        <v>Normal</v>
      </c>
      <c r="M519" s="16">
        <f>IF($C519="B",VLOOKUP($A519,Bat!$A$4:$BF$2320,M$1,FALSE),VLOOKUP($A519,Pit!$A$4:$BA$1686,M$2,FALSE))</f>
        <v>3</v>
      </c>
      <c r="N519" s="16">
        <f>IF($C519="B",VLOOKUP($A519,Bat!$A$4:$BF$2320,N$1,FALSE),VLOOKUP($A519,Pit!$A$4:$BA$1686,N$2,FALSE))</f>
        <v>5</v>
      </c>
      <c r="O519" s="16">
        <f>IF($C519="B",VLOOKUP($A519,Bat!$A$4:$BF$2320,O$1,FALSE),VLOOKUP($A519,Pit!$A$4:$BA$1686,O$2,FALSE))</f>
        <v>1</v>
      </c>
      <c r="P519" s="16">
        <f>IF($C519="B",VLOOKUP($A519,Bat!$A$4:$BF$2320,P$1,FALSE),VLOOKUP($A519,Pit!$A$4:$BA$1686,P$2,FALSE))</f>
        <v>7</v>
      </c>
      <c r="Q519" s="17">
        <f>IF($C519="B",VLOOKUP($A519,Bat!$A$4:$BF$2320,Q$1,FALSE),VLOOKUP($A519,Pit!$A$4:$BA$1686,Q$2,FALSE))</f>
        <v>6</v>
      </c>
      <c r="R519" s="18">
        <f>IF($C519="B",VLOOKUP($A519,Bat!$A$4:$BF$2320,R$1,FALSE),VLOOKUP($A519,Pit!$A$4:$BA$1686,R$2,FALSE))</f>
        <v>4.5645515884001551</v>
      </c>
      <c r="S519" s="19">
        <f>IF($C519="B",VLOOKUP($A519,Bat!$A$4:$BF$2320,S$1,FALSE),VLOOKUP($A519,Pit!$A$4:$BA$1686,S$2,FALSE))</f>
        <v>1.0654553362509362</v>
      </c>
      <c r="T519" s="20" t="str">
        <f>IF($C519="B",VLOOKUP($A519,Bat!$A$4:$BF$2320,T$1,FALSE),VLOOKUP($A519,Pit!$A$4:$BA$1686,T$2,FALSE))</f>
        <v>$200k</v>
      </c>
      <c r="U519" s="17" t="str">
        <f>VLOOKUP(IF($C519="B",VLOOKUP($A519,Bat!$A$4:$AU$2320,U$1,FALSE),VLOOKUP($A519,Pit!$A$4:$BE$1686,U$2,FALSE)),COND!$A$35:$B$41,2,FALSE)</f>
        <v>??</v>
      </c>
      <c r="V519" s="21">
        <f>IF($C519="B",VLOOKUP($A519,Bat!$A$4:$AT$2284,46,FALSE),VLOOKUP($A519,Pit!$A$4:$BD$1664,56,FALSE))</f>
        <v>177</v>
      </c>
      <c r="W519" s="16">
        <f t="shared" si="42"/>
        <v>999</v>
      </c>
      <c r="X519" s="16"/>
      <c r="Y519" s="22">
        <f t="shared" si="43"/>
        <v>266</v>
      </c>
      <c r="Z519" s="16" t="str">
        <f>IFERROR(VLOOKUP($D519,Results37!$F$3:$L$1396,Z$1,FALSE),"")</f>
        <v/>
      </c>
      <c r="AA519" s="47" t="str">
        <f>IF(ISERROR(VLOOKUP(D519,Results37!$F$3:$O$399,AA$1,FALSE)),"",IF(VLOOKUP(D519,Results37!$F$3:$O$399,AA$1+1,FALSE)=1,"S"&amp;VLOOKUP(D519,Results37!$F$3:$O$399,AA$1,FALSE),VLOOKUP(D519,Results37!$F$3:$O$399,AA$1,FALSE)))</f>
        <v/>
      </c>
      <c r="AB519" s="16" t="str">
        <f>IFERROR(VLOOKUP($D519,Results37!$F$3:$L$1396,AB$1,FALSE),"")</f>
        <v/>
      </c>
      <c r="AC519" s="16" t="str">
        <f>IFERROR(VLOOKUP($D519,Results37!$F$3:$L$1396,AC$1,FALSE),"")</f>
        <v/>
      </c>
      <c r="AD519" s="16" t="str">
        <f t="shared" si="44"/>
        <v/>
      </c>
      <c r="AE519" s="20" t="str">
        <f>IF(ISERROR(VLOOKUP($AC519&amp;"-"&amp;$F519&amp;" "&amp;G519,Bonuses!$B$1:$G$1006,4,FALSE)),"",INT(VLOOKUP($AC519&amp;"-"&amp;$F519&amp;" "&amp;$G519,Bonuses!$B$1:$G$1006,4,FALSE)))</f>
        <v/>
      </c>
      <c r="AF519" s="16" t="str">
        <f>IF(ISERROR(VLOOKUP($AC519&amp;"-"&amp;$F519,Bonuses!$B$1:$G$1006,5,FALSE)),"",IF(VLOOKUP($AC519&amp;"-"&amp;$F519,Bonuses!$B$1:$G$1006,5,FALSE)="","",VLOOKUP($AC519&amp;"-"&amp;$F519,Bonuses!$B$1:$G$1006,6,FALSE)&amp;" yrs, "&amp;VLOOKUP($AC519&amp;"-"&amp;$F519,Bonuses!$B$1:$G$1006,5,FALSE)))</f>
        <v/>
      </c>
    </row>
    <row r="520" spans="1:32" s="21" customFormat="1" x14ac:dyDescent="0.25">
      <c r="A520" s="21" t="s">
        <v>1767</v>
      </c>
      <c r="B520" s="21">
        <f t="shared" si="40"/>
        <v>1</v>
      </c>
      <c r="C520" s="21" t="str">
        <f t="shared" si="41"/>
        <v>B</v>
      </c>
      <c r="D520" s="17">
        <f>IF($C520="B",VLOOKUP($A520,Bat!$A$4:$BF$2320,D$1,FALSE),VLOOKUP($A520,Pit!$A$4:$BA$1686,D$2,FALSE))</f>
        <v>14728</v>
      </c>
      <c r="E520" s="16" t="str">
        <f>IF($C520="B",VLOOKUP($A520,Bat!$A$4:$BF$2320,E$1,FALSE),VLOOKUP($A520,Pit!$A$4:$BA$1686,E$2,FALSE))</f>
        <v>1B</v>
      </c>
      <c r="F520" s="16" t="str">
        <f>IF($C520="B",VLOOKUP($A520,Bat!$A$4:$BF$2320,F$1,FALSE),VLOOKUP($A520,Pit!$A$4:$BA$1686,F$2,FALSE))</f>
        <v>Fred</v>
      </c>
      <c r="G520" s="16" t="str">
        <f>IF($C520="B",VLOOKUP($A520,Bat!$A$4:$BF$2320,G$1,FALSE),VLOOKUP($A520,Pit!$A$4:$BA$1686,G$2,FALSE))</f>
        <v>Jensen</v>
      </c>
      <c r="H520" s="16">
        <f>IF($C520="B",VLOOKUP($A520,Bat!$A$4:$BF$2320,H$1,FALSE),VLOOKUP($A520,Pit!$A$4:$BA$1686,H$2,FALSE))</f>
        <v>21</v>
      </c>
      <c r="I520" s="16" t="str">
        <f>IF($C520="B",VLOOKUP($A520,Bat!$A$4:$BF$2320,I$1,FALSE),VLOOKUP($A520,Pit!$A$4:$BA$1686,I$2,FALSE))</f>
        <v>L</v>
      </c>
      <c r="J520" s="16" t="str">
        <f>IF($C520="B",VLOOKUP($A520,Bat!$A$4:$BF$2320,J$1,FALSE),VLOOKUP($A520,Pit!$A$4:$BA$1686,J$2,FALSE))</f>
        <v>L</v>
      </c>
      <c r="K520" s="16" t="str">
        <f>IF($C520="B",VLOOKUP($A520,Bat!$A$4:$BF$2320,K$1,FALSE),VLOOKUP($A520,Pit!$A$4:$BA$1686,K$2,FALSE))</f>
        <v>Low</v>
      </c>
      <c r="L520" s="17" t="str">
        <f>IF($C520="B",VLOOKUP($A520,Bat!$A$4:$BF$2320,L$1,FALSE),VLOOKUP($A520,Pit!$A$4:$BA$1686,L$2,FALSE))</f>
        <v>Normal</v>
      </c>
      <c r="M520" s="16">
        <f>IF($C520="B",VLOOKUP($A520,Bat!$A$4:$BF$2320,M$1,FALSE),VLOOKUP($A520,Pit!$A$4:$BA$1686,M$2,FALSE))</f>
        <v>4</v>
      </c>
      <c r="N520" s="16">
        <f>IF($C520="B",VLOOKUP($A520,Bat!$A$4:$BF$2320,N$1,FALSE),VLOOKUP($A520,Pit!$A$4:$BA$1686,N$2,FALSE))</f>
        <v>4</v>
      </c>
      <c r="O520" s="16">
        <f>IF($C520="B",VLOOKUP($A520,Bat!$A$4:$BF$2320,O$1,FALSE),VLOOKUP($A520,Pit!$A$4:$BA$1686,O$2,FALSE))</f>
        <v>2</v>
      </c>
      <c r="P520" s="16">
        <f>IF($C520="B",VLOOKUP($A520,Bat!$A$4:$BF$2320,P$1,FALSE),VLOOKUP($A520,Pit!$A$4:$BA$1686,P$2,FALSE))</f>
        <v>6</v>
      </c>
      <c r="Q520" s="17">
        <f>IF($C520="B",VLOOKUP($A520,Bat!$A$4:$BF$2320,Q$1,FALSE),VLOOKUP($A520,Pit!$A$4:$BA$1686,Q$2,FALSE))</f>
        <v>1</v>
      </c>
      <c r="R520" s="18">
        <f>IF($C520="B",VLOOKUP($A520,Bat!$A$4:$BF$2320,R$1,FALSE),VLOOKUP($A520,Pit!$A$4:$BA$1686,R$2,FALSE))</f>
        <v>4.5504881888075932</v>
      </c>
      <c r="S520" s="19">
        <f>IF($C520="B",VLOOKUP($A520,Bat!$A$4:$BF$2320,S$1,FALSE),VLOOKUP($A520,Pit!$A$4:$BA$1686,S$2,FALSE))</f>
        <v>1.0634502270391619</v>
      </c>
      <c r="T520" s="20" t="str">
        <f>IF($C520="B",VLOOKUP($A520,Bat!$A$4:$BF$2320,T$1,FALSE),VLOOKUP($A520,Pit!$A$4:$BA$1686,T$2,FALSE))</f>
        <v>$190k</v>
      </c>
      <c r="U520" s="17" t="str">
        <f>VLOOKUP(IF($C520="B",VLOOKUP($A520,Bat!$A$4:$AU$2320,U$1,FALSE),VLOOKUP($A520,Pit!$A$4:$BE$1686,U$2,FALSE)),COND!$A$35:$B$41,2,FALSE)</f>
        <v>??</v>
      </c>
      <c r="V520" s="21">
        <f>IF($C520="B",VLOOKUP($A520,Bat!$A$4:$AT$2284,46,FALSE),VLOOKUP($A520,Pit!$A$4:$BD$1664,56,FALSE))</f>
        <v>178</v>
      </c>
      <c r="W520" s="16">
        <f t="shared" si="42"/>
        <v>999</v>
      </c>
      <c r="X520" s="16"/>
      <c r="Y520" s="22">
        <f t="shared" si="43"/>
        <v>269</v>
      </c>
      <c r="Z520" s="16" t="str">
        <f>IFERROR(VLOOKUP($D520,Results37!$F$3:$L$1396,Z$1,FALSE),"")</f>
        <v/>
      </c>
      <c r="AA520" s="47" t="str">
        <f>IF(ISERROR(VLOOKUP(D520,Results37!$F$3:$O$399,AA$1,FALSE)),"",IF(VLOOKUP(D520,Results37!$F$3:$O$399,AA$1+1,FALSE)=1,"S"&amp;VLOOKUP(D520,Results37!$F$3:$O$399,AA$1,FALSE),VLOOKUP(D520,Results37!$F$3:$O$399,AA$1,FALSE)))</f>
        <v/>
      </c>
      <c r="AB520" s="16" t="str">
        <f>IFERROR(VLOOKUP($D520,Results37!$F$3:$L$1396,AB$1,FALSE),"")</f>
        <v/>
      </c>
      <c r="AC520" s="16" t="str">
        <f>IFERROR(VLOOKUP($D520,Results37!$F$3:$L$1396,AC$1,FALSE),"")</f>
        <v/>
      </c>
      <c r="AD520" s="16" t="str">
        <f t="shared" si="44"/>
        <v/>
      </c>
      <c r="AE520" s="20" t="str">
        <f>IF(ISERROR(VLOOKUP($AC520&amp;"-"&amp;$F520&amp;" "&amp;G520,Bonuses!$B$1:$G$1006,4,FALSE)),"",INT(VLOOKUP($AC520&amp;"-"&amp;$F520&amp;" "&amp;$G520,Bonuses!$B$1:$G$1006,4,FALSE)))</f>
        <v/>
      </c>
      <c r="AF520" s="16" t="str">
        <f>IF(ISERROR(VLOOKUP($AC520&amp;"-"&amp;$F520,Bonuses!$B$1:$G$1006,5,FALSE)),"",IF(VLOOKUP($AC520&amp;"-"&amp;$F520,Bonuses!$B$1:$G$1006,5,FALSE)="","",VLOOKUP($AC520&amp;"-"&amp;$F520,Bonuses!$B$1:$G$1006,6,FALSE)&amp;" yrs, "&amp;VLOOKUP($AC520&amp;"-"&amp;$F520,Bonuses!$B$1:$G$1006,5,FALSE)))</f>
        <v/>
      </c>
    </row>
    <row r="521" spans="1:32" s="21" customFormat="1" x14ac:dyDescent="0.25">
      <c r="A521" s="21" t="s">
        <v>2296</v>
      </c>
      <c r="B521" s="21">
        <f t="shared" si="40"/>
        <v>1</v>
      </c>
      <c r="C521" s="21" t="str">
        <f t="shared" si="41"/>
        <v>P</v>
      </c>
      <c r="D521" s="17">
        <f>IF($C521="B",VLOOKUP($A521,Bat!$A$4:$BF$2320,D$1,FALSE),VLOOKUP($A521,Pit!$A$4:$BA$1686,D$2,FALSE))</f>
        <v>11521</v>
      </c>
      <c r="E521" s="16" t="str">
        <f>IF($C521="B",VLOOKUP($A521,Bat!$A$4:$BF$2320,E$1,FALSE),VLOOKUP($A521,Pit!$A$4:$BA$1686,E$2,FALSE))</f>
        <v>RP</v>
      </c>
      <c r="F521" s="16" t="str">
        <f>IF($C521="B",VLOOKUP($A521,Bat!$A$4:$BF$2320,F$1,FALSE),VLOOKUP($A521,Pit!$A$4:$BA$1686,F$2,FALSE))</f>
        <v>Sidney</v>
      </c>
      <c r="G521" s="16" t="str">
        <f>IF($C521="B",VLOOKUP($A521,Bat!$A$4:$BF$2320,G$1,FALSE),VLOOKUP($A521,Pit!$A$4:$BA$1686,G$2,FALSE))</f>
        <v>Zintel</v>
      </c>
      <c r="H521" s="16">
        <f>IF($C521="B",VLOOKUP($A521,Bat!$A$4:$BF$2320,H$1,FALSE),VLOOKUP($A521,Pit!$A$4:$BA$1686,H$2,FALSE))</f>
        <v>21</v>
      </c>
      <c r="I521" s="16" t="str">
        <f>IF($C521="B",VLOOKUP($A521,Bat!$A$4:$BF$2320,I$1,FALSE),VLOOKUP($A521,Pit!$A$4:$BA$1686,I$2,FALSE))</f>
        <v>R</v>
      </c>
      <c r="J521" s="16" t="str">
        <f>IF($C521="B",VLOOKUP($A521,Bat!$A$4:$BF$2320,J$1,FALSE),VLOOKUP($A521,Pit!$A$4:$BA$1686,J$2,FALSE))</f>
        <v>R</v>
      </c>
      <c r="K521" s="16" t="str">
        <f>IF($C521="B",VLOOKUP($A521,Bat!$A$4:$BF$2320,K$1,FALSE),VLOOKUP($A521,Pit!$A$4:$BA$1686,K$2,FALSE))</f>
        <v>Normal</v>
      </c>
      <c r="L521" s="17" t="str">
        <f>IF($C521="B",VLOOKUP($A521,Bat!$A$4:$BF$2320,L$1,FALSE),VLOOKUP($A521,Pit!$A$4:$BA$1686,L$2,FALSE))</f>
        <v>Low</v>
      </c>
      <c r="M521" s="16">
        <f>IF($C521="B",VLOOKUP($A521,Bat!$A$4:$BF$2320,M$1,FALSE),VLOOKUP($A521,Pit!$A$4:$BA$1686,M$2,FALSE))</f>
        <v>4</v>
      </c>
      <c r="N521" s="16">
        <f>IF($C521="B",VLOOKUP($A521,Bat!$A$4:$BF$2320,N$1,FALSE),VLOOKUP($A521,Pit!$A$4:$BA$1686,N$2,FALSE))</f>
        <v>2</v>
      </c>
      <c r="O521" s="16">
        <f>IF($C521="B",VLOOKUP($A521,Bat!$A$4:$BF$2320,O$1,FALSE),VLOOKUP($A521,Pit!$A$4:$BA$1686,O$2,FALSE))</f>
        <v>5</v>
      </c>
      <c r="P521" s="16" t="str">
        <f>IF($C521="B",VLOOKUP($A521,Bat!$A$4:$BF$2320,P$1,FALSE),VLOOKUP($A521,Pit!$A$4:$BA$1686,P$2,FALSE))</f>
        <v>90-92 Mph</v>
      </c>
      <c r="Q521" s="17">
        <f>IF($C521="B",VLOOKUP($A521,Bat!$A$4:$BF$2320,Q$1,FALSE),VLOOKUP($A521,Pit!$A$4:$BA$1686,Q$2,FALSE))</f>
        <v>5</v>
      </c>
      <c r="R521" s="18">
        <f>IF($C521="B",VLOOKUP($A521,Bat!$A$4:$BF$2320,R$1,FALSE),VLOOKUP($A521,Pit!$A$4:$BA$1686,R$2,FALSE))</f>
        <v>23.356107182358095</v>
      </c>
      <c r="S521" s="19">
        <f>IF($C521="B",VLOOKUP($A521,Bat!$A$4:$BF$2320,S$1,FALSE),VLOOKUP($A521,Pit!$A$4:$BA$1686,S$2,FALSE))</f>
        <v>0.9942815543266601</v>
      </c>
      <c r="T521" s="20" t="str">
        <f>IF($C521="B",VLOOKUP($A521,Bat!$A$4:$BF$2320,T$1,FALSE),VLOOKUP($A521,Pit!$A$4:$BA$1686,T$2,FALSE))</f>
        <v>$220k</v>
      </c>
      <c r="U521" s="17" t="str">
        <f>VLOOKUP(IF($C521="B",VLOOKUP($A521,Bat!$A$4:$AU$2320,U$1,FALSE),VLOOKUP($A521,Pit!$A$4:$BE$1686,U$2,FALSE)),COND!$A$35:$B$41,2,FALSE)</f>
        <v>??</v>
      </c>
      <c r="V521" s="21">
        <f>IF($C521="B",VLOOKUP($A521,Bat!$A$4:$AT$2284,46,FALSE),VLOOKUP($A521,Pit!$A$4:$BD$1664,56,FALSE))</f>
        <v>178</v>
      </c>
      <c r="W521" s="16">
        <f t="shared" si="42"/>
        <v>999</v>
      </c>
      <c r="X521" s="16"/>
      <c r="Y521" s="22">
        <f t="shared" si="43"/>
        <v>293</v>
      </c>
      <c r="Z521" s="16" t="str">
        <f>IFERROR(VLOOKUP($D521,Results37!$F$3:$L$1396,Z$1,FALSE),"")</f>
        <v/>
      </c>
      <c r="AA521" s="47" t="str">
        <f>IF(ISERROR(VLOOKUP(D521,Results37!$F$3:$O$399,AA$1,FALSE)),"",IF(VLOOKUP(D521,Results37!$F$3:$O$399,AA$1+1,FALSE)=1,"S"&amp;VLOOKUP(D521,Results37!$F$3:$O$399,AA$1,FALSE),VLOOKUP(D521,Results37!$F$3:$O$399,AA$1,FALSE)))</f>
        <v/>
      </c>
      <c r="AB521" s="16" t="str">
        <f>IFERROR(VLOOKUP($D521,Results37!$F$3:$L$1396,AB$1,FALSE),"")</f>
        <v/>
      </c>
      <c r="AC521" s="16" t="str">
        <f>IFERROR(VLOOKUP($D521,Results37!$F$3:$L$1396,AC$1,FALSE),"")</f>
        <v/>
      </c>
      <c r="AD521" s="16" t="str">
        <f t="shared" si="44"/>
        <v/>
      </c>
      <c r="AE521" s="20" t="str">
        <f>IF(ISERROR(VLOOKUP($AC521&amp;"-"&amp;$F521&amp;" "&amp;G521,Bonuses!$B$1:$G$1006,4,FALSE)),"",INT(VLOOKUP($AC521&amp;"-"&amp;$F521&amp;" "&amp;$G521,Bonuses!$B$1:$G$1006,4,FALSE)))</f>
        <v/>
      </c>
      <c r="AF521" s="16" t="str">
        <f>IF(ISERROR(VLOOKUP($AC521&amp;"-"&amp;$F521,Bonuses!$B$1:$G$1006,5,FALSE)),"",IF(VLOOKUP($AC521&amp;"-"&amp;$F521,Bonuses!$B$1:$G$1006,5,FALSE)="","",VLOOKUP($AC521&amp;"-"&amp;$F521,Bonuses!$B$1:$G$1006,6,FALSE)&amp;" yrs, "&amp;VLOOKUP($AC521&amp;"-"&amp;$F521,Bonuses!$B$1:$G$1006,5,FALSE)))</f>
        <v/>
      </c>
    </row>
    <row r="522" spans="1:32" s="21" customFormat="1" x14ac:dyDescent="0.25">
      <c r="A522" s="21" t="s">
        <v>1781</v>
      </c>
      <c r="B522" s="21">
        <f t="shared" si="40"/>
        <v>1</v>
      </c>
      <c r="C522" s="21" t="str">
        <f t="shared" si="41"/>
        <v>B</v>
      </c>
      <c r="D522" s="17">
        <f>IF($C522="B",VLOOKUP($A522,Bat!$A$4:$BF$2320,D$1,FALSE),VLOOKUP($A522,Pit!$A$4:$BA$1686,D$2,FALSE))</f>
        <v>14690</v>
      </c>
      <c r="E522" s="16" t="str">
        <f>IF($C522="B",VLOOKUP($A522,Bat!$A$4:$BF$2320,E$1,FALSE),VLOOKUP($A522,Pit!$A$4:$BA$1686,E$2,FALSE))</f>
        <v>1B</v>
      </c>
      <c r="F522" s="16" t="str">
        <f>IF($C522="B",VLOOKUP($A522,Bat!$A$4:$BF$2320,F$1,FALSE),VLOOKUP($A522,Pit!$A$4:$BA$1686,F$2,FALSE))</f>
        <v>Owen</v>
      </c>
      <c r="G522" s="16" t="str">
        <f>IF($C522="B",VLOOKUP($A522,Bat!$A$4:$BF$2320,G$1,FALSE),VLOOKUP($A522,Pit!$A$4:$BA$1686,G$2,FALSE))</f>
        <v>Grant</v>
      </c>
      <c r="H522" s="16">
        <f>IF($C522="B",VLOOKUP($A522,Bat!$A$4:$BF$2320,H$1,FALSE),VLOOKUP($A522,Pit!$A$4:$BA$1686,H$2,FALSE))</f>
        <v>21</v>
      </c>
      <c r="I522" s="16" t="str">
        <f>IF($C522="B",VLOOKUP($A522,Bat!$A$4:$BF$2320,I$1,FALSE),VLOOKUP($A522,Pit!$A$4:$BA$1686,I$2,FALSE))</f>
        <v>L</v>
      </c>
      <c r="J522" s="16" t="str">
        <f>IF($C522="B",VLOOKUP($A522,Bat!$A$4:$BF$2320,J$1,FALSE),VLOOKUP($A522,Pit!$A$4:$BA$1686,J$2,FALSE))</f>
        <v>R</v>
      </c>
      <c r="K522" s="16" t="str">
        <f>IF($C522="B",VLOOKUP($A522,Bat!$A$4:$BF$2320,K$1,FALSE),VLOOKUP($A522,Pit!$A$4:$BA$1686,K$2,FALSE))</f>
        <v>Low</v>
      </c>
      <c r="L522" s="17" t="str">
        <f>IF($C522="B",VLOOKUP($A522,Bat!$A$4:$BF$2320,L$1,FALSE),VLOOKUP($A522,Pit!$A$4:$BA$1686,L$2,FALSE))</f>
        <v>Normal</v>
      </c>
      <c r="M522" s="16">
        <f>IF($C522="B",VLOOKUP($A522,Bat!$A$4:$BF$2320,M$1,FALSE),VLOOKUP($A522,Pit!$A$4:$BA$1686,M$2,FALSE))</f>
        <v>3</v>
      </c>
      <c r="N522" s="16">
        <f>IF($C522="B",VLOOKUP($A522,Bat!$A$4:$BF$2320,N$1,FALSE),VLOOKUP($A522,Pit!$A$4:$BA$1686,N$2,FALSE))</f>
        <v>5</v>
      </c>
      <c r="O522" s="16">
        <f>IF($C522="B",VLOOKUP($A522,Bat!$A$4:$BF$2320,O$1,FALSE),VLOOKUP($A522,Pit!$A$4:$BA$1686,O$2,FALSE))</f>
        <v>1</v>
      </c>
      <c r="P522" s="16">
        <f>IF($C522="B",VLOOKUP($A522,Bat!$A$4:$BF$2320,P$1,FALSE),VLOOKUP($A522,Pit!$A$4:$BA$1686,P$2,FALSE))</f>
        <v>9</v>
      </c>
      <c r="Q522" s="17">
        <f>IF($C522="B",VLOOKUP($A522,Bat!$A$4:$BF$2320,Q$1,FALSE),VLOOKUP($A522,Pit!$A$4:$BA$1686,Q$2,FALSE))</f>
        <v>3</v>
      </c>
      <c r="R522" s="18">
        <f>IF($C522="B",VLOOKUP($A522,Bat!$A$4:$BF$2320,R$1,FALSE),VLOOKUP($A522,Pit!$A$4:$BA$1686,R$2,FALSE))</f>
        <v>4.5265217277076717</v>
      </c>
      <c r="S522" s="19">
        <f>IF($C522="B",VLOOKUP($A522,Bat!$A$4:$BF$2320,S$1,FALSE),VLOOKUP($A522,Pit!$A$4:$BA$1686,S$2,FALSE))</f>
        <v>1.0600331747390552</v>
      </c>
      <c r="T522" s="20" t="str">
        <f>IF($C522="B",VLOOKUP($A522,Bat!$A$4:$BF$2320,T$1,FALSE),VLOOKUP($A522,Pit!$A$4:$BA$1686,T$2,FALSE))</f>
        <v>$120k</v>
      </c>
      <c r="U522" s="17" t="str">
        <f>VLOOKUP(IF($C522="B",VLOOKUP($A522,Bat!$A$4:$AU$2320,U$1,FALSE),VLOOKUP($A522,Pit!$A$4:$BE$1686,U$2,FALSE)),COND!$A$35:$B$41,2,FALSE)</f>
        <v>??</v>
      </c>
      <c r="V522" s="21">
        <f>IF($C522="B",VLOOKUP($A522,Bat!$A$4:$AT$2284,46,FALSE),VLOOKUP($A522,Pit!$A$4:$BD$1664,56,FALSE))</f>
        <v>179</v>
      </c>
      <c r="W522" s="16">
        <f t="shared" si="42"/>
        <v>999</v>
      </c>
      <c r="X522" s="16"/>
      <c r="Y522" s="22">
        <f t="shared" si="43"/>
        <v>270</v>
      </c>
      <c r="Z522" s="16" t="str">
        <f>IFERROR(VLOOKUP($D522,Results37!$F$3:$L$1396,Z$1,FALSE),"")</f>
        <v/>
      </c>
      <c r="AA522" s="47" t="str">
        <f>IF(ISERROR(VLOOKUP(D522,Results37!$F$3:$O$399,AA$1,FALSE)),"",IF(VLOOKUP(D522,Results37!$F$3:$O$399,AA$1+1,FALSE)=1,"S"&amp;VLOOKUP(D522,Results37!$F$3:$O$399,AA$1,FALSE),VLOOKUP(D522,Results37!$F$3:$O$399,AA$1,FALSE)))</f>
        <v/>
      </c>
      <c r="AB522" s="16" t="str">
        <f>IFERROR(VLOOKUP($D522,Results37!$F$3:$L$1396,AB$1,FALSE),"")</f>
        <v/>
      </c>
      <c r="AC522" s="16" t="str">
        <f>IFERROR(VLOOKUP($D522,Results37!$F$3:$L$1396,AC$1,FALSE),"")</f>
        <v/>
      </c>
      <c r="AD522" s="16" t="str">
        <f t="shared" si="44"/>
        <v/>
      </c>
      <c r="AE522" s="20" t="str">
        <f>IF(ISERROR(VLOOKUP($AC522&amp;"-"&amp;$F522&amp;" "&amp;G522,Bonuses!$B$1:$G$1006,4,FALSE)),"",INT(VLOOKUP($AC522&amp;"-"&amp;$F522&amp;" "&amp;$G522,Bonuses!$B$1:$G$1006,4,FALSE)))</f>
        <v/>
      </c>
      <c r="AF522" s="16" t="str">
        <f>IF(ISERROR(VLOOKUP($AC522&amp;"-"&amp;$F522,Bonuses!$B$1:$G$1006,5,FALSE)),"",IF(VLOOKUP($AC522&amp;"-"&amp;$F522,Bonuses!$B$1:$G$1006,5,FALSE)="","",VLOOKUP($AC522&amp;"-"&amp;$F522,Bonuses!$B$1:$G$1006,6,FALSE)&amp;" yrs, "&amp;VLOOKUP($AC522&amp;"-"&amp;$F522,Bonuses!$B$1:$G$1006,5,FALSE)))</f>
        <v/>
      </c>
    </row>
    <row r="523" spans="1:32" s="21" customFormat="1" x14ac:dyDescent="0.25">
      <c r="A523" s="21" t="s">
        <v>2332</v>
      </c>
      <c r="B523" s="21">
        <f t="shared" si="40"/>
        <v>1</v>
      </c>
      <c r="C523" s="21" t="str">
        <f t="shared" si="41"/>
        <v>P</v>
      </c>
      <c r="D523" s="17">
        <f>IF($C523="B",VLOOKUP($A523,Bat!$A$4:$BF$2320,D$1,FALSE),VLOOKUP($A523,Pit!$A$4:$BA$1686,D$2,FALSE))</f>
        <v>16115</v>
      </c>
      <c r="E523" s="16" t="str">
        <f>IF($C523="B",VLOOKUP($A523,Bat!$A$4:$BF$2320,E$1,FALSE),VLOOKUP($A523,Pit!$A$4:$BA$1686,E$2,FALSE))</f>
        <v>RP</v>
      </c>
      <c r="F523" s="16" t="str">
        <f>IF($C523="B",VLOOKUP($A523,Bat!$A$4:$BF$2320,F$1,FALSE),VLOOKUP($A523,Pit!$A$4:$BA$1686,F$2,FALSE))</f>
        <v>Colt</v>
      </c>
      <c r="G523" s="16" t="str">
        <f>IF($C523="B",VLOOKUP($A523,Bat!$A$4:$BF$2320,G$1,FALSE),VLOOKUP($A523,Pit!$A$4:$BA$1686,G$2,FALSE))</f>
        <v>Saunders</v>
      </c>
      <c r="H523" s="16">
        <f>IF($C523="B",VLOOKUP($A523,Bat!$A$4:$BF$2320,H$1,FALSE),VLOOKUP($A523,Pit!$A$4:$BA$1686,H$2,FALSE))</f>
        <v>18</v>
      </c>
      <c r="I523" s="16" t="str">
        <f>IF($C523="B",VLOOKUP($A523,Bat!$A$4:$BF$2320,I$1,FALSE),VLOOKUP($A523,Pit!$A$4:$BA$1686,I$2,FALSE))</f>
        <v>S</v>
      </c>
      <c r="J523" s="16" t="str">
        <f>IF($C523="B",VLOOKUP($A523,Bat!$A$4:$BF$2320,J$1,FALSE),VLOOKUP($A523,Pit!$A$4:$BA$1686,J$2,FALSE))</f>
        <v>R</v>
      </c>
      <c r="K523" s="16" t="str">
        <f>IF($C523="B",VLOOKUP($A523,Bat!$A$4:$BF$2320,K$1,FALSE),VLOOKUP($A523,Pit!$A$4:$BA$1686,K$2,FALSE))</f>
        <v>Low</v>
      </c>
      <c r="L523" s="17" t="str">
        <f>IF($C523="B",VLOOKUP($A523,Bat!$A$4:$BF$2320,L$1,FALSE),VLOOKUP($A523,Pit!$A$4:$BA$1686,L$2,FALSE))</f>
        <v>Normal</v>
      </c>
      <c r="M523" s="16">
        <f>IF($C523="B",VLOOKUP($A523,Bat!$A$4:$BF$2320,M$1,FALSE),VLOOKUP($A523,Pit!$A$4:$BA$1686,M$2,FALSE))</f>
        <v>3</v>
      </c>
      <c r="N523" s="16">
        <f>IF($C523="B",VLOOKUP($A523,Bat!$A$4:$BF$2320,N$1,FALSE),VLOOKUP($A523,Pit!$A$4:$BA$1686,N$2,FALSE))</f>
        <v>2</v>
      </c>
      <c r="O523" s="16">
        <f>IF($C523="B",VLOOKUP($A523,Bat!$A$4:$BF$2320,O$1,FALSE),VLOOKUP($A523,Pit!$A$4:$BA$1686,O$2,FALSE))</f>
        <v>6</v>
      </c>
      <c r="P523" s="16" t="str">
        <f>IF($C523="B",VLOOKUP($A523,Bat!$A$4:$BF$2320,P$1,FALSE),VLOOKUP($A523,Pit!$A$4:$BA$1686,P$2,FALSE))</f>
        <v>84-86 Mph</v>
      </c>
      <c r="Q523" s="17">
        <f>IF($C523="B",VLOOKUP($A523,Bat!$A$4:$BF$2320,Q$1,FALSE),VLOOKUP($A523,Pit!$A$4:$BA$1686,Q$2,FALSE))</f>
        <v>4</v>
      </c>
      <c r="R523" s="18">
        <f>IF($C523="B",VLOOKUP($A523,Bat!$A$4:$BF$2320,R$1,FALSE),VLOOKUP($A523,Pit!$A$4:$BA$1686,R$2,FALSE))</f>
        <v>23.1227788339692</v>
      </c>
      <c r="S523" s="19">
        <f>IF($C523="B",VLOOKUP($A523,Bat!$A$4:$BF$2320,S$1,FALSE),VLOOKUP($A523,Pit!$A$4:$BA$1686,S$2,FALSE))</f>
        <v>0.97378364838275411</v>
      </c>
      <c r="T523" s="20" t="str">
        <f>IF($C523="B",VLOOKUP($A523,Bat!$A$4:$BF$2320,T$1,FALSE),VLOOKUP($A523,Pit!$A$4:$BA$1686,T$2,FALSE))</f>
        <v>$210k</v>
      </c>
      <c r="U523" s="17" t="str">
        <f>VLOOKUP(IF($C523="B",VLOOKUP($A523,Bat!$A$4:$AU$2320,U$1,FALSE),VLOOKUP($A523,Pit!$A$4:$BE$1686,U$2,FALSE)),COND!$A$35:$B$41,2,FALSE)</f>
        <v>??</v>
      </c>
      <c r="V523" s="21">
        <f>IF($C523="B",VLOOKUP($A523,Bat!$A$4:$AT$2284,46,FALSE),VLOOKUP($A523,Pit!$A$4:$BD$1664,56,FALSE))</f>
        <v>179</v>
      </c>
      <c r="W523" s="16">
        <f t="shared" si="42"/>
        <v>999</v>
      </c>
      <c r="X523" s="16"/>
      <c r="Y523" s="22">
        <f t="shared" si="43"/>
        <v>298</v>
      </c>
      <c r="Z523" s="16" t="str">
        <f>IFERROR(VLOOKUP($D523,Results37!$F$3:$L$1396,Z$1,FALSE),"")</f>
        <v/>
      </c>
      <c r="AA523" s="47" t="str">
        <f>IF(ISERROR(VLOOKUP(D523,Results37!$F$3:$O$399,AA$1,FALSE)),"",IF(VLOOKUP(D523,Results37!$F$3:$O$399,AA$1+1,FALSE)=1,"S"&amp;VLOOKUP(D523,Results37!$F$3:$O$399,AA$1,FALSE),VLOOKUP(D523,Results37!$F$3:$O$399,AA$1,FALSE)))</f>
        <v/>
      </c>
      <c r="AB523" s="16" t="str">
        <f>IFERROR(VLOOKUP($D523,Results37!$F$3:$L$1396,AB$1,FALSE),"")</f>
        <v/>
      </c>
      <c r="AC523" s="16" t="str">
        <f>IFERROR(VLOOKUP($D523,Results37!$F$3:$L$1396,AC$1,FALSE),"")</f>
        <v/>
      </c>
      <c r="AD523" s="16" t="str">
        <f t="shared" si="44"/>
        <v/>
      </c>
      <c r="AE523" s="20" t="str">
        <f>IF(ISERROR(VLOOKUP($AC523&amp;"-"&amp;$F523&amp;" "&amp;G523,Bonuses!$B$1:$G$1006,4,FALSE)),"",INT(VLOOKUP($AC523&amp;"-"&amp;$F523&amp;" "&amp;$G523,Bonuses!$B$1:$G$1006,4,FALSE)))</f>
        <v/>
      </c>
      <c r="AF523" s="16" t="str">
        <f>IF(ISERROR(VLOOKUP($AC523&amp;"-"&amp;$F523,Bonuses!$B$1:$G$1006,5,FALSE)),"",IF(VLOOKUP($AC523&amp;"-"&amp;$F523,Bonuses!$B$1:$G$1006,5,FALSE)="","",VLOOKUP($AC523&amp;"-"&amp;$F523,Bonuses!$B$1:$G$1006,6,FALSE)&amp;" yrs, "&amp;VLOOKUP($AC523&amp;"-"&amp;$F523,Bonuses!$B$1:$G$1006,5,FALSE)))</f>
        <v/>
      </c>
    </row>
    <row r="524" spans="1:32" s="21" customFormat="1" x14ac:dyDescent="0.25">
      <c r="A524" s="21" t="s">
        <v>1910</v>
      </c>
      <c r="B524" s="21">
        <f t="shared" si="40"/>
        <v>1</v>
      </c>
      <c r="C524" s="21" t="str">
        <f t="shared" si="41"/>
        <v>B</v>
      </c>
      <c r="D524" s="17">
        <f>IF($C524="B",VLOOKUP($A524,Bat!$A$4:$BF$2320,D$1,FALSE),VLOOKUP($A524,Pit!$A$4:$BA$1686,D$2,FALSE))</f>
        <v>9193</v>
      </c>
      <c r="E524" s="16" t="str">
        <f>IF($C524="B",VLOOKUP($A524,Bat!$A$4:$BF$2320,E$1,FALSE),VLOOKUP($A524,Pit!$A$4:$BA$1686,E$2,FALSE))</f>
        <v>CF</v>
      </c>
      <c r="F524" s="16" t="str">
        <f>IF($C524="B",VLOOKUP($A524,Bat!$A$4:$BF$2320,F$1,FALSE),VLOOKUP($A524,Pit!$A$4:$BA$1686,F$2,FALSE))</f>
        <v>Joey</v>
      </c>
      <c r="G524" s="16" t="str">
        <f>IF($C524="B",VLOOKUP($A524,Bat!$A$4:$BF$2320,G$1,FALSE),VLOOKUP($A524,Pit!$A$4:$BA$1686,G$2,FALSE))</f>
        <v>Steele</v>
      </c>
      <c r="H524" s="16">
        <f>IF($C524="B",VLOOKUP($A524,Bat!$A$4:$BF$2320,H$1,FALSE),VLOOKUP($A524,Pit!$A$4:$BA$1686,H$2,FALSE))</f>
        <v>21</v>
      </c>
      <c r="I524" s="16" t="str">
        <f>IF($C524="B",VLOOKUP($A524,Bat!$A$4:$BF$2320,I$1,FALSE),VLOOKUP($A524,Pit!$A$4:$BA$1686,I$2,FALSE))</f>
        <v>R</v>
      </c>
      <c r="J524" s="16" t="str">
        <f>IF($C524="B",VLOOKUP($A524,Bat!$A$4:$BF$2320,J$1,FALSE),VLOOKUP($A524,Pit!$A$4:$BA$1686,J$2,FALSE))</f>
        <v>R</v>
      </c>
      <c r="K524" s="16" t="str">
        <f>IF($C524="B",VLOOKUP($A524,Bat!$A$4:$BF$2320,K$1,FALSE),VLOOKUP($A524,Pit!$A$4:$BA$1686,K$2,FALSE))</f>
        <v>Low</v>
      </c>
      <c r="L524" s="17" t="str">
        <f>IF($C524="B",VLOOKUP($A524,Bat!$A$4:$BF$2320,L$1,FALSE),VLOOKUP($A524,Pit!$A$4:$BA$1686,L$2,FALSE))</f>
        <v>High</v>
      </c>
      <c r="M524" s="16">
        <f>IF($C524="B",VLOOKUP($A524,Bat!$A$4:$BF$2320,M$1,FALSE),VLOOKUP($A524,Pit!$A$4:$BA$1686,M$2,FALSE))</f>
        <v>4</v>
      </c>
      <c r="N524" s="16">
        <f>IF($C524="B",VLOOKUP($A524,Bat!$A$4:$BF$2320,N$1,FALSE),VLOOKUP($A524,Pit!$A$4:$BA$1686,N$2,FALSE))</f>
        <v>1</v>
      </c>
      <c r="O524" s="16">
        <f>IF($C524="B",VLOOKUP($A524,Bat!$A$4:$BF$2320,O$1,FALSE),VLOOKUP($A524,Pit!$A$4:$BA$1686,O$2,FALSE))</f>
        <v>2</v>
      </c>
      <c r="P524" s="16">
        <f>IF($C524="B",VLOOKUP($A524,Bat!$A$4:$BF$2320,P$1,FALSE),VLOOKUP($A524,Pit!$A$4:$BA$1686,P$2,FALSE))</f>
        <v>6</v>
      </c>
      <c r="Q524" s="17">
        <f>IF($C524="B",VLOOKUP($A524,Bat!$A$4:$BF$2320,Q$1,FALSE),VLOOKUP($A524,Pit!$A$4:$BA$1686,Q$2,FALSE))</f>
        <v>4</v>
      </c>
      <c r="R524" s="18">
        <f>IF($C524="B",VLOOKUP($A524,Bat!$A$4:$BF$2320,R$1,FALSE),VLOOKUP($A524,Pit!$A$4:$BA$1686,R$2,FALSE))</f>
        <v>4.4272512059106619</v>
      </c>
      <c r="S524" s="19">
        <f>IF($C524="B",VLOOKUP($A524,Bat!$A$4:$BF$2320,S$1,FALSE),VLOOKUP($A524,Pit!$A$4:$BA$1686,S$2,FALSE))</f>
        <v>1.0458795388132074</v>
      </c>
      <c r="T524" s="20" t="str">
        <f>IF($C524="B",VLOOKUP($A524,Bat!$A$4:$BF$2320,T$1,FALSE),VLOOKUP($A524,Pit!$A$4:$BA$1686,T$2,FALSE))</f>
        <v>$1.8m</v>
      </c>
      <c r="U524" s="17" t="str">
        <f>VLOOKUP(IF($C524="B",VLOOKUP($A524,Bat!$A$4:$AU$2320,U$1,FALSE),VLOOKUP($A524,Pit!$A$4:$BE$1686,U$2,FALSE)),COND!$A$35:$B$41,2,FALSE)</f>
        <v>??</v>
      </c>
      <c r="V524" s="21">
        <f>IF($C524="B",VLOOKUP($A524,Bat!$A$4:$AT$2284,46,FALSE),VLOOKUP($A524,Pit!$A$4:$BD$1664,56,FALSE))</f>
        <v>180</v>
      </c>
      <c r="W524" s="16">
        <f t="shared" si="42"/>
        <v>999</v>
      </c>
      <c r="X524" s="16"/>
      <c r="Y524" s="22">
        <f t="shared" si="43"/>
        <v>275</v>
      </c>
      <c r="Z524" s="16" t="str">
        <f>IFERROR(VLOOKUP($D524,Results37!$F$3:$L$1396,Z$1,FALSE),"")</f>
        <v/>
      </c>
      <c r="AA524" s="47" t="str">
        <f>IF(ISERROR(VLOOKUP(D524,Results37!$F$3:$O$399,AA$1,FALSE)),"",IF(VLOOKUP(D524,Results37!$F$3:$O$399,AA$1+1,FALSE)=1,"S"&amp;VLOOKUP(D524,Results37!$F$3:$O$399,AA$1,FALSE),VLOOKUP(D524,Results37!$F$3:$O$399,AA$1,FALSE)))</f>
        <v/>
      </c>
      <c r="AB524" s="16" t="str">
        <f>IFERROR(VLOOKUP($D524,Results37!$F$3:$L$1396,AB$1,FALSE),"")</f>
        <v/>
      </c>
      <c r="AC524" s="16" t="str">
        <f>IFERROR(VLOOKUP($D524,Results37!$F$3:$L$1396,AC$1,FALSE),"")</f>
        <v/>
      </c>
      <c r="AD524" s="16" t="str">
        <f t="shared" si="44"/>
        <v/>
      </c>
      <c r="AE524" s="20" t="str">
        <f>IF(ISERROR(VLOOKUP($AC524&amp;"-"&amp;$F524&amp;" "&amp;G524,Bonuses!$B$1:$G$1006,4,FALSE)),"",INT(VLOOKUP($AC524&amp;"-"&amp;$F524&amp;" "&amp;$G524,Bonuses!$B$1:$G$1006,4,FALSE)))</f>
        <v/>
      </c>
      <c r="AF524" s="16" t="str">
        <f>IF(ISERROR(VLOOKUP($AC524&amp;"-"&amp;$F524,Bonuses!$B$1:$G$1006,5,FALSE)),"",IF(VLOOKUP($AC524&amp;"-"&amp;$F524,Bonuses!$B$1:$G$1006,5,FALSE)="","",VLOOKUP($AC524&amp;"-"&amp;$F524,Bonuses!$B$1:$G$1006,6,FALSE)&amp;" yrs, "&amp;VLOOKUP($AC524&amp;"-"&amp;$F524,Bonuses!$B$1:$G$1006,5,FALSE)))</f>
        <v/>
      </c>
    </row>
    <row r="525" spans="1:32" s="21" customFormat="1" x14ac:dyDescent="0.25">
      <c r="A525" s="21" t="s">
        <v>2347</v>
      </c>
      <c r="B525" s="21">
        <f t="shared" si="40"/>
        <v>1</v>
      </c>
      <c r="C525" s="21" t="str">
        <f t="shared" si="41"/>
        <v>P</v>
      </c>
      <c r="D525" s="17">
        <f>IF($C525="B",VLOOKUP($A525,Bat!$A$4:$BF$2320,D$1,FALSE),VLOOKUP($A525,Pit!$A$4:$BA$1686,D$2,FALSE))</f>
        <v>14565</v>
      </c>
      <c r="E525" s="16" t="str">
        <f>IF($C525="B",VLOOKUP($A525,Bat!$A$4:$BF$2320,E$1,FALSE),VLOOKUP($A525,Pit!$A$4:$BA$1686,E$2,FALSE))</f>
        <v>RP</v>
      </c>
      <c r="F525" s="16" t="str">
        <f>IF($C525="B",VLOOKUP($A525,Bat!$A$4:$BF$2320,F$1,FALSE),VLOOKUP($A525,Pit!$A$4:$BA$1686,F$2,FALSE))</f>
        <v>Doug</v>
      </c>
      <c r="G525" s="16" t="str">
        <f>IF($C525="B",VLOOKUP($A525,Bat!$A$4:$BF$2320,G$1,FALSE),VLOOKUP($A525,Pit!$A$4:$BA$1686,G$2,FALSE))</f>
        <v>Curtis</v>
      </c>
      <c r="H525" s="16">
        <f>IF($C525="B",VLOOKUP($A525,Bat!$A$4:$BF$2320,H$1,FALSE),VLOOKUP($A525,Pit!$A$4:$BA$1686,H$2,FALSE))</f>
        <v>21</v>
      </c>
      <c r="I525" s="16" t="str">
        <f>IF($C525="B",VLOOKUP($A525,Bat!$A$4:$BF$2320,I$1,FALSE),VLOOKUP($A525,Pit!$A$4:$BA$1686,I$2,FALSE))</f>
        <v>R</v>
      </c>
      <c r="J525" s="16" t="str">
        <f>IF($C525="B",VLOOKUP($A525,Bat!$A$4:$BF$2320,J$1,FALSE),VLOOKUP($A525,Pit!$A$4:$BA$1686,J$2,FALSE))</f>
        <v>R</v>
      </c>
      <c r="K525" s="16" t="str">
        <f>IF($C525="B",VLOOKUP($A525,Bat!$A$4:$BF$2320,K$1,FALSE),VLOOKUP($A525,Pit!$A$4:$BA$1686,K$2,FALSE))</f>
        <v>Low</v>
      </c>
      <c r="L525" s="17" t="str">
        <f>IF($C525="B",VLOOKUP($A525,Bat!$A$4:$BF$2320,L$1,FALSE),VLOOKUP($A525,Pit!$A$4:$BA$1686,L$2,FALSE))</f>
        <v>Low</v>
      </c>
      <c r="M525" s="16">
        <f>IF($C525="B",VLOOKUP($A525,Bat!$A$4:$BF$2320,M$1,FALSE),VLOOKUP($A525,Pit!$A$4:$BA$1686,M$2,FALSE))</f>
        <v>5</v>
      </c>
      <c r="N525" s="16">
        <f>IF($C525="B",VLOOKUP($A525,Bat!$A$4:$BF$2320,N$1,FALSE),VLOOKUP($A525,Pit!$A$4:$BA$1686,N$2,FALSE))</f>
        <v>3</v>
      </c>
      <c r="O525" s="16">
        <f>IF($C525="B",VLOOKUP($A525,Bat!$A$4:$BF$2320,O$1,FALSE),VLOOKUP($A525,Pit!$A$4:$BA$1686,O$2,FALSE))</f>
        <v>3</v>
      </c>
      <c r="P525" s="16" t="str">
        <f>IF($C525="B",VLOOKUP($A525,Bat!$A$4:$BF$2320,P$1,FALSE),VLOOKUP($A525,Pit!$A$4:$BA$1686,P$2,FALSE))</f>
        <v>89-91 Mph</v>
      </c>
      <c r="Q525" s="17">
        <f>IF($C525="B",VLOOKUP($A525,Bat!$A$4:$BF$2320,Q$1,FALSE),VLOOKUP($A525,Pit!$A$4:$BA$1686,Q$2,FALSE))</f>
        <v>7</v>
      </c>
      <c r="R525" s="18">
        <f>IF($C525="B",VLOOKUP($A525,Bat!$A$4:$BF$2320,R$1,FALSE),VLOOKUP($A525,Pit!$A$4:$BA$1686,R$2,FALSE))</f>
        <v>21.528335276084309</v>
      </c>
      <c r="S525" s="19">
        <f>IF($C525="B",VLOOKUP($A525,Bat!$A$4:$BF$2320,S$1,FALSE),VLOOKUP($A525,Pit!$A$4:$BA$1686,S$2,FALSE))</f>
        <v>0.83371170981180065</v>
      </c>
      <c r="T525" s="20" t="str">
        <f>IF($C525="B",VLOOKUP($A525,Bat!$A$4:$BF$2320,T$1,FALSE),VLOOKUP($A525,Pit!$A$4:$BA$1686,T$2,FALSE))</f>
        <v>$220k</v>
      </c>
      <c r="U525" s="17" t="str">
        <f>VLOOKUP(IF($C525="B",VLOOKUP($A525,Bat!$A$4:$AU$2320,U$1,FALSE),VLOOKUP($A525,Pit!$A$4:$BE$1686,U$2,FALSE)),COND!$A$35:$B$41,2,FALSE)</f>
        <v>??</v>
      </c>
      <c r="V525" s="21">
        <f>IF($C525="B",VLOOKUP($A525,Bat!$A$4:$AT$2284,46,FALSE),VLOOKUP($A525,Pit!$A$4:$BD$1664,56,FALSE))</f>
        <v>180</v>
      </c>
      <c r="W525" s="16">
        <f t="shared" si="42"/>
        <v>999</v>
      </c>
      <c r="X525" s="16"/>
      <c r="Y525" s="22">
        <f t="shared" si="43"/>
        <v>340</v>
      </c>
      <c r="Z525" s="16" t="str">
        <f>IFERROR(VLOOKUP($D525,Results37!$F$3:$L$1396,Z$1,FALSE),"")</f>
        <v/>
      </c>
      <c r="AA525" s="47" t="str">
        <f>IF(ISERROR(VLOOKUP(D525,Results37!$F$3:$O$399,AA$1,FALSE)),"",IF(VLOOKUP(D525,Results37!$F$3:$O$399,AA$1+1,FALSE)=1,"S"&amp;VLOOKUP(D525,Results37!$F$3:$O$399,AA$1,FALSE),VLOOKUP(D525,Results37!$F$3:$O$399,AA$1,FALSE)))</f>
        <v/>
      </c>
      <c r="AB525" s="16" t="str">
        <f>IFERROR(VLOOKUP($D525,Results37!$F$3:$L$1396,AB$1,FALSE),"")</f>
        <v/>
      </c>
      <c r="AC525" s="16" t="str">
        <f>IFERROR(VLOOKUP($D525,Results37!$F$3:$L$1396,AC$1,FALSE),"")</f>
        <v/>
      </c>
      <c r="AD525" s="16" t="str">
        <f t="shared" si="44"/>
        <v/>
      </c>
      <c r="AE525" s="20" t="str">
        <f>IF(ISERROR(VLOOKUP($AC525&amp;"-"&amp;$F525&amp;" "&amp;G525,Bonuses!$B$1:$G$1006,4,FALSE)),"",INT(VLOOKUP($AC525&amp;"-"&amp;$F525&amp;" "&amp;$G525,Bonuses!$B$1:$G$1006,4,FALSE)))</f>
        <v/>
      </c>
      <c r="AF525" s="16" t="str">
        <f>IF(ISERROR(VLOOKUP($AC525&amp;"-"&amp;$F525,Bonuses!$B$1:$G$1006,5,FALSE)),"",IF(VLOOKUP($AC525&amp;"-"&amp;$F525,Bonuses!$B$1:$G$1006,5,FALSE)="","",VLOOKUP($AC525&amp;"-"&amp;$F525,Bonuses!$B$1:$G$1006,6,FALSE)&amp;" yrs, "&amp;VLOOKUP($AC525&amp;"-"&amp;$F525,Bonuses!$B$1:$G$1006,5,FALSE)))</f>
        <v/>
      </c>
    </row>
    <row r="526" spans="1:32" s="21" customFormat="1" x14ac:dyDescent="0.25">
      <c r="A526" s="21" t="s">
        <v>3113</v>
      </c>
      <c r="B526" s="21">
        <f t="shared" si="40"/>
        <v>1</v>
      </c>
      <c r="C526" s="21" t="str">
        <f t="shared" si="41"/>
        <v>P</v>
      </c>
      <c r="D526" s="17">
        <f>IF($C526="B",VLOOKUP($A526,Bat!$A$4:$BF$2320,D$1,FALSE),VLOOKUP($A526,Pit!$A$4:$BA$1686,D$2,FALSE))</f>
        <v>9783</v>
      </c>
      <c r="E526" s="16" t="str">
        <f>IF($C526="B",VLOOKUP($A526,Bat!$A$4:$BF$2320,E$1,FALSE),VLOOKUP($A526,Pit!$A$4:$BA$1686,E$2,FALSE))</f>
        <v>RP</v>
      </c>
      <c r="F526" s="16" t="str">
        <f>IF($C526="B",VLOOKUP($A526,Bat!$A$4:$BF$2320,F$1,FALSE),VLOOKUP($A526,Pit!$A$4:$BA$1686,F$2,FALSE))</f>
        <v>Jason</v>
      </c>
      <c r="G526" s="16" t="str">
        <f>IF($C526="B",VLOOKUP($A526,Bat!$A$4:$BF$2320,G$1,FALSE),VLOOKUP($A526,Pit!$A$4:$BA$1686,G$2,FALSE))</f>
        <v>Maxwell</v>
      </c>
      <c r="H526" s="16">
        <f>IF($C526="B",VLOOKUP($A526,Bat!$A$4:$BF$2320,H$1,FALSE),VLOOKUP($A526,Pit!$A$4:$BA$1686,H$2,FALSE))</f>
        <v>21</v>
      </c>
      <c r="I526" s="16" t="str">
        <f>IF($C526="B",VLOOKUP($A526,Bat!$A$4:$BF$2320,I$1,FALSE),VLOOKUP($A526,Pit!$A$4:$BA$1686,I$2,FALSE))</f>
        <v>S</v>
      </c>
      <c r="J526" s="16" t="str">
        <f>IF($C526="B",VLOOKUP($A526,Bat!$A$4:$BF$2320,J$1,FALSE),VLOOKUP($A526,Pit!$A$4:$BA$1686,J$2,FALSE))</f>
        <v>R</v>
      </c>
      <c r="K526" s="16" t="str">
        <f>IF($C526="B",VLOOKUP($A526,Bat!$A$4:$BF$2320,K$1,FALSE),VLOOKUP($A526,Pit!$A$4:$BA$1686,K$2,FALSE))</f>
        <v>Low</v>
      </c>
      <c r="L526" s="17" t="str">
        <f>IF($C526="B",VLOOKUP($A526,Bat!$A$4:$BF$2320,L$1,FALSE),VLOOKUP($A526,Pit!$A$4:$BA$1686,L$2,FALSE))</f>
        <v>Low</v>
      </c>
      <c r="M526" s="16">
        <f>IF($C526="B",VLOOKUP($A526,Bat!$A$4:$BF$2320,M$1,FALSE),VLOOKUP($A526,Pit!$A$4:$BA$1686,M$2,FALSE))</f>
        <v>6</v>
      </c>
      <c r="N526" s="16">
        <f>IF($C526="B",VLOOKUP($A526,Bat!$A$4:$BF$2320,N$1,FALSE),VLOOKUP($A526,Pit!$A$4:$BA$1686,N$2,FALSE))</f>
        <v>2</v>
      </c>
      <c r="O526" s="16">
        <f>IF($C526="B",VLOOKUP($A526,Bat!$A$4:$BF$2320,O$1,FALSE),VLOOKUP($A526,Pit!$A$4:$BA$1686,O$2,FALSE))</f>
        <v>3</v>
      </c>
      <c r="P526" s="16" t="str">
        <f>IF($C526="B",VLOOKUP($A526,Bat!$A$4:$BF$2320,P$1,FALSE),VLOOKUP($A526,Pit!$A$4:$BA$1686,P$2,FALSE))</f>
        <v>90-92 Mph</v>
      </c>
      <c r="Q526" s="17">
        <f>IF($C526="B",VLOOKUP($A526,Bat!$A$4:$BF$2320,Q$1,FALSE),VLOOKUP($A526,Pit!$A$4:$BA$1686,Q$2,FALSE))</f>
        <v>7</v>
      </c>
      <c r="R526" s="18">
        <f>IF($C526="B",VLOOKUP($A526,Bat!$A$4:$BF$2320,R$1,FALSE),VLOOKUP($A526,Pit!$A$4:$BA$1686,R$2,FALSE))</f>
        <v>21.013379359282496</v>
      </c>
      <c r="S526" s="19">
        <f>IF($C526="B",VLOOKUP($A526,Bat!$A$4:$BF$2320,S$1,FALSE),VLOOKUP($A526,Pit!$A$4:$BA$1686,S$2,FALSE))</f>
        <v>0.78847280926351293</v>
      </c>
      <c r="T526" s="20" t="str">
        <f>IF($C526="B",VLOOKUP($A526,Bat!$A$4:$BF$2320,T$1,FALSE),VLOOKUP($A526,Pit!$A$4:$BA$1686,T$2,FALSE))</f>
        <v>$190k</v>
      </c>
      <c r="U526" s="17" t="str">
        <f>VLOOKUP(IF($C526="B",VLOOKUP($A526,Bat!$A$4:$AU$2320,U$1,FALSE),VLOOKUP($A526,Pit!$A$4:$BE$1686,U$2,FALSE)),COND!$A$35:$B$41,2,FALSE)</f>
        <v>??</v>
      </c>
      <c r="V526" s="21">
        <f>IF($C526="B",VLOOKUP($A526,Bat!$A$4:$AT$2284,46,FALSE),VLOOKUP($A526,Pit!$A$4:$BD$1664,56,FALSE))</f>
        <v>181</v>
      </c>
      <c r="W526" s="16">
        <f t="shared" si="42"/>
        <v>999</v>
      </c>
      <c r="X526" s="16"/>
      <c r="Y526" s="22">
        <f t="shared" si="43"/>
        <v>349</v>
      </c>
      <c r="Z526" s="16" t="str">
        <f>IFERROR(VLOOKUP($D526,Results37!$F$3:$L$1396,Z$1,FALSE),"")</f>
        <v/>
      </c>
      <c r="AA526" s="47" t="str">
        <f>IF(ISERROR(VLOOKUP(D526,Results37!$F$3:$O$399,AA$1,FALSE)),"",IF(VLOOKUP(D526,Results37!$F$3:$O$399,AA$1+1,FALSE)=1,"S"&amp;VLOOKUP(D526,Results37!$F$3:$O$399,AA$1,FALSE),VLOOKUP(D526,Results37!$F$3:$O$399,AA$1,FALSE)))</f>
        <v/>
      </c>
      <c r="AB526" s="16" t="str">
        <f>IFERROR(VLOOKUP($D526,Results37!$F$3:$L$1396,AB$1,FALSE),"")</f>
        <v/>
      </c>
      <c r="AC526" s="16" t="str">
        <f>IFERROR(VLOOKUP($D526,Results37!$F$3:$L$1396,AC$1,FALSE),"")</f>
        <v/>
      </c>
      <c r="AD526" s="16" t="str">
        <f t="shared" si="44"/>
        <v/>
      </c>
      <c r="AE526" s="20" t="str">
        <f>IF(ISERROR(VLOOKUP($AC526&amp;"-"&amp;$F526&amp;" "&amp;G526,Bonuses!$B$1:$G$1006,4,FALSE)),"",INT(VLOOKUP($AC526&amp;"-"&amp;$F526&amp;" "&amp;$G526,Bonuses!$B$1:$G$1006,4,FALSE)))</f>
        <v/>
      </c>
      <c r="AF526" s="16" t="str">
        <f>IF(ISERROR(VLOOKUP($AC526&amp;"-"&amp;$F526,Bonuses!$B$1:$G$1006,5,FALSE)),"",IF(VLOOKUP($AC526&amp;"-"&amp;$F526,Bonuses!$B$1:$G$1006,5,FALSE)="","",VLOOKUP($AC526&amp;"-"&amp;$F526,Bonuses!$B$1:$G$1006,6,FALSE)&amp;" yrs, "&amp;VLOOKUP($AC526&amp;"-"&amp;$F526,Bonuses!$B$1:$G$1006,5,FALSE)))</f>
        <v/>
      </c>
    </row>
    <row r="527" spans="1:32" s="21" customFormat="1" x14ac:dyDescent="0.25">
      <c r="A527" s="21" t="s">
        <v>1890</v>
      </c>
      <c r="B527" s="21">
        <f t="shared" si="40"/>
        <v>1</v>
      </c>
      <c r="C527" s="21" t="str">
        <f t="shared" si="41"/>
        <v>B</v>
      </c>
      <c r="D527" s="17">
        <f>IF($C527="B",VLOOKUP($A527,Bat!$A$4:$BF$2320,D$1,FALSE),VLOOKUP($A527,Pit!$A$4:$BA$1686,D$2,FALSE))</f>
        <v>13288</v>
      </c>
      <c r="E527" s="16" t="str">
        <f>IF($C527="B",VLOOKUP($A527,Bat!$A$4:$BF$2320,E$1,FALSE),VLOOKUP($A527,Pit!$A$4:$BA$1686,E$2,FALSE))</f>
        <v>1B</v>
      </c>
      <c r="F527" s="16" t="str">
        <f>IF($C527="B",VLOOKUP($A527,Bat!$A$4:$BF$2320,F$1,FALSE),VLOOKUP($A527,Pit!$A$4:$BA$1686,F$2,FALSE))</f>
        <v>Dave</v>
      </c>
      <c r="G527" s="16" t="str">
        <f>IF($C527="B",VLOOKUP($A527,Bat!$A$4:$BF$2320,G$1,FALSE),VLOOKUP($A527,Pit!$A$4:$BA$1686,G$2,FALSE))</f>
        <v>Glenn</v>
      </c>
      <c r="H527" s="16">
        <f>IF($C527="B",VLOOKUP($A527,Bat!$A$4:$BF$2320,H$1,FALSE),VLOOKUP($A527,Pit!$A$4:$BA$1686,H$2,FALSE))</f>
        <v>22</v>
      </c>
      <c r="I527" s="16" t="str">
        <f>IF($C527="B",VLOOKUP($A527,Bat!$A$4:$BF$2320,I$1,FALSE),VLOOKUP($A527,Pit!$A$4:$BA$1686,I$2,FALSE))</f>
        <v>L</v>
      </c>
      <c r="J527" s="16" t="str">
        <f>IF($C527="B",VLOOKUP($A527,Bat!$A$4:$BF$2320,J$1,FALSE),VLOOKUP($A527,Pit!$A$4:$BA$1686,J$2,FALSE))</f>
        <v>L</v>
      </c>
      <c r="K527" s="16" t="str">
        <f>IF($C527="B",VLOOKUP($A527,Bat!$A$4:$BF$2320,K$1,FALSE),VLOOKUP($A527,Pit!$A$4:$BA$1686,K$2,FALSE))</f>
        <v>Low</v>
      </c>
      <c r="L527" s="17" t="str">
        <f>IF($C527="B",VLOOKUP($A527,Bat!$A$4:$BF$2320,L$1,FALSE),VLOOKUP($A527,Pit!$A$4:$BA$1686,L$2,FALSE))</f>
        <v>Normal</v>
      </c>
      <c r="M527" s="16">
        <f>IF($C527="B",VLOOKUP($A527,Bat!$A$4:$BF$2320,M$1,FALSE),VLOOKUP($A527,Pit!$A$4:$BA$1686,M$2,FALSE))</f>
        <v>4</v>
      </c>
      <c r="N527" s="16">
        <f>IF($C527="B",VLOOKUP($A527,Bat!$A$4:$BF$2320,N$1,FALSE),VLOOKUP($A527,Pit!$A$4:$BA$1686,N$2,FALSE))</f>
        <v>2</v>
      </c>
      <c r="O527" s="16">
        <f>IF($C527="B",VLOOKUP($A527,Bat!$A$4:$BF$2320,O$1,FALSE),VLOOKUP($A527,Pit!$A$4:$BA$1686,O$2,FALSE))</f>
        <v>2</v>
      </c>
      <c r="P527" s="16">
        <f>IF($C527="B",VLOOKUP($A527,Bat!$A$4:$BF$2320,P$1,FALSE),VLOOKUP($A527,Pit!$A$4:$BA$1686,P$2,FALSE))</f>
        <v>8</v>
      </c>
      <c r="Q527" s="17">
        <f>IF($C527="B",VLOOKUP($A527,Bat!$A$4:$BF$2320,Q$1,FALSE),VLOOKUP($A527,Pit!$A$4:$BA$1686,Q$2,FALSE))</f>
        <v>3</v>
      </c>
      <c r="R527" s="18">
        <f>IF($C527="B",VLOOKUP($A527,Bat!$A$4:$BF$2320,R$1,FALSE),VLOOKUP($A527,Pit!$A$4:$BA$1686,R$2,FALSE))</f>
        <v>6.4954321744614738</v>
      </c>
      <c r="S527" s="19">
        <f>IF($C527="B",VLOOKUP($A527,Bat!$A$4:$BF$2320,S$1,FALSE),VLOOKUP($A527,Pit!$A$4:$BA$1686,S$2,FALSE))</f>
        <v>1.3407533838151673</v>
      </c>
      <c r="T527" s="20" t="str">
        <f>IF($C527="B",VLOOKUP($A527,Bat!$A$4:$BF$2320,T$1,FALSE),VLOOKUP($A527,Pit!$A$4:$BA$1686,T$2,FALSE))</f>
        <v>$90k</v>
      </c>
      <c r="U527" s="17" t="str">
        <f>VLOOKUP(IF($C527="B",VLOOKUP($A527,Bat!$A$4:$AU$2320,U$1,FALSE),VLOOKUP($A527,Pit!$A$4:$BE$1686,U$2,FALSE)),COND!$A$35:$B$41,2,FALSE)</f>
        <v>??</v>
      </c>
      <c r="V527" s="21">
        <f>IF($C527="B",VLOOKUP($A527,Bat!$A$4:$AT$2284,46,FALSE),VLOOKUP($A527,Pit!$A$4:$BD$1664,56,FALSE))</f>
        <v>182</v>
      </c>
      <c r="W527" s="16">
        <f t="shared" si="42"/>
        <v>999</v>
      </c>
      <c r="X527" s="16"/>
      <c r="Y527" s="22">
        <f t="shared" si="43"/>
        <v>213</v>
      </c>
      <c r="Z527" s="16" t="str">
        <f>IFERROR(VLOOKUP($D527,Results37!$F$3:$L$1396,Z$1,FALSE),"")</f>
        <v/>
      </c>
      <c r="AA527" s="47" t="str">
        <f>IF(ISERROR(VLOOKUP(D527,Results37!$F$3:$O$399,AA$1,FALSE)),"",IF(VLOOKUP(D527,Results37!$F$3:$O$399,AA$1+1,FALSE)=1,"S"&amp;VLOOKUP(D527,Results37!$F$3:$O$399,AA$1,FALSE),VLOOKUP(D527,Results37!$F$3:$O$399,AA$1,FALSE)))</f>
        <v/>
      </c>
      <c r="AB527" s="16" t="str">
        <f>IFERROR(VLOOKUP($D527,Results37!$F$3:$L$1396,AB$1,FALSE),"")</f>
        <v/>
      </c>
      <c r="AC527" s="16" t="str">
        <f>IFERROR(VLOOKUP($D527,Results37!$F$3:$L$1396,AC$1,FALSE),"")</f>
        <v/>
      </c>
      <c r="AD527" s="16" t="str">
        <f t="shared" si="44"/>
        <v/>
      </c>
      <c r="AE527" s="20" t="str">
        <f>IF(ISERROR(VLOOKUP($AC527&amp;"-"&amp;$F527&amp;" "&amp;G527,Bonuses!$B$1:$G$1006,4,FALSE)),"",INT(VLOOKUP($AC527&amp;"-"&amp;$F527&amp;" "&amp;$G527,Bonuses!$B$1:$G$1006,4,FALSE)))</f>
        <v/>
      </c>
      <c r="AF527" s="16" t="str">
        <f>IF(ISERROR(VLOOKUP($AC527&amp;"-"&amp;$F527,Bonuses!$B$1:$G$1006,5,FALSE)),"",IF(VLOOKUP($AC527&amp;"-"&amp;$F527,Bonuses!$B$1:$G$1006,5,FALSE)="","",VLOOKUP($AC527&amp;"-"&amp;$F527,Bonuses!$B$1:$G$1006,6,FALSE)&amp;" yrs, "&amp;VLOOKUP($AC527&amp;"-"&amp;$F527,Bonuses!$B$1:$G$1006,5,FALSE)))</f>
        <v/>
      </c>
    </row>
    <row r="528" spans="1:32" s="21" customFormat="1" x14ac:dyDescent="0.25">
      <c r="A528" s="21" t="s">
        <v>2354</v>
      </c>
      <c r="B528" s="21">
        <f t="shared" si="40"/>
        <v>1</v>
      </c>
      <c r="C528" s="21" t="str">
        <f t="shared" si="41"/>
        <v>P</v>
      </c>
      <c r="D528" s="17">
        <f>IF($C528="B",VLOOKUP($A528,Bat!$A$4:$BF$2320,D$1,FALSE),VLOOKUP($A528,Pit!$A$4:$BA$1686,D$2,FALSE))</f>
        <v>7007</v>
      </c>
      <c r="E528" s="16" t="str">
        <f>IF($C528="B",VLOOKUP($A528,Bat!$A$4:$BF$2320,E$1,FALSE),VLOOKUP($A528,Pit!$A$4:$BA$1686,E$2,FALSE))</f>
        <v>RP</v>
      </c>
      <c r="F528" s="16" t="str">
        <f>IF($C528="B",VLOOKUP($A528,Bat!$A$4:$BF$2320,F$1,FALSE),VLOOKUP($A528,Pit!$A$4:$BA$1686,F$2,FALSE))</f>
        <v>Harry</v>
      </c>
      <c r="G528" s="16" t="str">
        <f>IF($C528="B",VLOOKUP($A528,Bat!$A$4:$BF$2320,G$1,FALSE),VLOOKUP($A528,Pit!$A$4:$BA$1686,G$2,FALSE))</f>
        <v>Padgett</v>
      </c>
      <c r="H528" s="16">
        <f>IF($C528="B",VLOOKUP($A528,Bat!$A$4:$BF$2320,H$1,FALSE),VLOOKUP($A528,Pit!$A$4:$BA$1686,H$2,FALSE))</f>
        <v>18</v>
      </c>
      <c r="I528" s="16" t="str">
        <f>IF($C528="B",VLOOKUP($A528,Bat!$A$4:$BF$2320,I$1,FALSE),VLOOKUP($A528,Pit!$A$4:$BA$1686,I$2,FALSE))</f>
        <v>L</v>
      </c>
      <c r="J528" s="16" t="str">
        <f>IF($C528="B",VLOOKUP($A528,Bat!$A$4:$BF$2320,J$1,FALSE),VLOOKUP($A528,Pit!$A$4:$BA$1686,J$2,FALSE))</f>
        <v>R</v>
      </c>
      <c r="K528" s="16" t="str">
        <f>IF($C528="B",VLOOKUP($A528,Bat!$A$4:$BF$2320,K$1,FALSE),VLOOKUP($A528,Pit!$A$4:$BA$1686,K$2,FALSE))</f>
        <v>Low</v>
      </c>
      <c r="L528" s="17" t="str">
        <f>IF($C528="B",VLOOKUP($A528,Bat!$A$4:$BF$2320,L$1,FALSE),VLOOKUP($A528,Pit!$A$4:$BA$1686,L$2,FALSE))</f>
        <v>Normal</v>
      </c>
      <c r="M528" s="16">
        <f>IF($C528="B",VLOOKUP($A528,Bat!$A$4:$BF$2320,M$1,FALSE),VLOOKUP($A528,Pit!$A$4:$BA$1686,M$2,FALSE))</f>
        <v>3</v>
      </c>
      <c r="N528" s="16">
        <f>IF($C528="B",VLOOKUP($A528,Bat!$A$4:$BF$2320,N$1,FALSE),VLOOKUP($A528,Pit!$A$4:$BA$1686,N$2,FALSE))</f>
        <v>2</v>
      </c>
      <c r="O528" s="16">
        <f>IF($C528="B",VLOOKUP($A528,Bat!$A$4:$BF$2320,O$1,FALSE),VLOOKUP($A528,Pit!$A$4:$BA$1686,O$2,FALSE))</f>
        <v>5</v>
      </c>
      <c r="P528" s="16" t="str">
        <f>IF($C528="B",VLOOKUP($A528,Bat!$A$4:$BF$2320,P$1,FALSE),VLOOKUP($A528,Pit!$A$4:$BA$1686,P$2,FALSE))</f>
        <v>84-86 Mph</v>
      </c>
      <c r="Q528" s="17">
        <f>IF($C528="B",VLOOKUP($A528,Bat!$A$4:$BF$2320,Q$1,FALSE),VLOOKUP($A528,Pit!$A$4:$BA$1686,Q$2,FALSE))</f>
        <v>5</v>
      </c>
      <c r="R528" s="18">
        <f>IF($C528="B",VLOOKUP($A528,Bat!$A$4:$BF$2320,R$1,FALSE),VLOOKUP($A528,Pit!$A$4:$BA$1686,R$2,FALSE))</f>
        <v>20.806655632192431</v>
      </c>
      <c r="S528" s="19">
        <f>IF($C528="B",VLOOKUP($A528,Bat!$A$4:$BF$2320,S$1,FALSE),VLOOKUP($A528,Pit!$A$4:$BA$1686,S$2,FALSE))</f>
        <v>0.77031212050226883</v>
      </c>
      <c r="T528" s="20" t="str">
        <f>IF($C528="B",VLOOKUP($A528,Bat!$A$4:$BF$2320,T$1,FALSE),VLOOKUP($A528,Pit!$A$4:$BA$1686,T$2,FALSE))</f>
        <v>$100k</v>
      </c>
      <c r="U528" s="17" t="str">
        <f>VLOOKUP(IF($C528="B",VLOOKUP($A528,Bat!$A$4:$AU$2320,U$1,FALSE),VLOOKUP($A528,Pit!$A$4:$BE$1686,U$2,FALSE)),COND!$A$35:$B$41,2,FALSE)</f>
        <v>??</v>
      </c>
      <c r="V528" s="21">
        <f>IF($C528="B",VLOOKUP($A528,Bat!$A$4:$AT$2284,46,FALSE),VLOOKUP($A528,Pit!$A$4:$BD$1664,56,FALSE))</f>
        <v>182</v>
      </c>
      <c r="W528" s="16">
        <f t="shared" si="42"/>
        <v>999</v>
      </c>
      <c r="X528" s="16"/>
      <c r="Y528" s="22">
        <f t="shared" si="43"/>
        <v>357</v>
      </c>
      <c r="Z528" s="16" t="str">
        <f>IFERROR(VLOOKUP($D528,Results37!$F$3:$L$1396,Z$1,FALSE),"")</f>
        <v/>
      </c>
      <c r="AA528" s="47" t="str">
        <f>IF(ISERROR(VLOOKUP(D528,Results37!$F$3:$O$399,AA$1,FALSE)),"",IF(VLOOKUP(D528,Results37!$F$3:$O$399,AA$1+1,FALSE)=1,"S"&amp;VLOOKUP(D528,Results37!$F$3:$O$399,AA$1,FALSE),VLOOKUP(D528,Results37!$F$3:$O$399,AA$1,FALSE)))</f>
        <v/>
      </c>
      <c r="AB528" s="16" t="str">
        <f>IFERROR(VLOOKUP($D528,Results37!$F$3:$L$1396,AB$1,FALSE),"")</f>
        <v/>
      </c>
      <c r="AC528" s="16" t="str">
        <f>IFERROR(VLOOKUP($D528,Results37!$F$3:$L$1396,AC$1,FALSE),"")</f>
        <v/>
      </c>
      <c r="AD528" s="16" t="str">
        <f t="shared" si="44"/>
        <v/>
      </c>
      <c r="AE528" s="20" t="str">
        <f>IF(ISERROR(VLOOKUP($AC528&amp;"-"&amp;$F528&amp;" "&amp;G528,Bonuses!$B$1:$G$1006,4,FALSE)),"",INT(VLOOKUP($AC528&amp;"-"&amp;$F528&amp;" "&amp;$G528,Bonuses!$B$1:$G$1006,4,FALSE)))</f>
        <v/>
      </c>
      <c r="AF528" s="16" t="str">
        <f>IF(ISERROR(VLOOKUP($AC528&amp;"-"&amp;$F528,Bonuses!$B$1:$G$1006,5,FALSE)),"",IF(VLOOKUP($AC528&amp;"-"&amp;$F528,Bonuses!$B$1:$G$1006,5,FALSE)="","",VLOOKUP($AC528&amp;"-"&amp;$F528,Bonuses!$B$1:$G$1006,6,FALSE)&amp;" yrs, "&amp;VLOOKUP($AC528&amp;"-"&amp;$F528,Bonuses!$B$1:$G$1006,5,FALSE)))</f>
        <v/>
      </c>
    </row>
    <row r="529" spans="1:32" s="21" customFormat="1" x14ac:dyDescent="0.25">
      <c r="A529" s="21" t="s">
        <v>1779</v>
      </c>
      <c r="B529" s="21">
        <f t="shared" si="40"/>
        <v>1</v>
      </c>
      <c r="C529" s="21" t="str">
        <f t="shared" si="41"/>
        <v>B</v>
      </c>
      <c r="D529" s="17">
        <f>IF($C529="B",VLOOKUP($A529,Bat!$A$4:$BF$2320,D$1,FALSE),VLOOKUP($A529,Pit!$A$4:$BA$1686,D$2,FALSE))</f>
        <v>13449</v>
      </c>
      <c r="E529" s="16" t="str">
        <f>IF($C529="B",VLOOKUP($A529,Bat!$A$4:$BF$2320,E$1,FALSE),VLOOKUP($A529,Pit!$A$4:$BA$1686,E$2,FALSE))</f>
        <v>1B</v>
      </c>
      <c r="F529" s="16" t="str">
        <f>IF($C529="B",VLOOKUP($A529,Bat!$A$4:$BF$2320,F$1,FALSE),VLOOKUP($A529,Pit!$A$4:$BA$1686,F$2,FALSE))</f>
        <v>Curt</v>
      </c>
      <c r="G529" s="16" t="str">
        <f>IF($C529="B",VLOOKUP($A529,Bat!$A$4:$BF$2320,G$1,FALSE),VLOOKUP($A529,Pit!$A$4:$BA$1686,G$2,FALSE))</f>
        <v>Howard</v>
      </c>
      <c r="H529" s="16">
        <f>IF($C529="B",VLOOKUP($A529,Bat!$A$4:$BF$2320,H$1,FALSE),VLOOKUP($A529,Pit!$A$4:$BA$1686,H$2,FALSE))</f>
        <v>22</v>
      </c>
      <c r="I529" s="16" t="str">
        <f>IF($C529="B",VLOOKUP($A529,Bat!$A$4:$BF$2320,I$1,FALSE),VLOOKUP($A529,Pit!$A$4:$BA$1686,I$2,FALSE))</f>
        <v>L</v>
      </c>
      <c r="J529" s="16" t="str">
        <f>IF($C529="B",VLOOKUP($A529,Bat!$A$4:$BF$2320,J$1,FALSE),VLOOKUP($A529,Pit!$A$4:$BA$1686,J$2,FALSE))</f>
        <v>L</v>
      </c>
      <c r="K529" s="16" t="str">
        <f>IF($C529="B",VLOOKUP($A529,Bat!$A$4:$BF$2320,K$1,FALSE),VLOOKUP($A529,Pit!$A$4:$BA$1686,K$2,FALSE))</f>
        <v>Low</v>
      </c>
      <c r="L529" s="17" t="str">
        <f>IF($C529="B",VLOOKUP($A529,Bat!$A$4:$BF$2320,L$1,FALSE),VLOOKUP($A529,Pit!$A$4:$BA$1686,L$2,FALSE))</f>
        <v>Normal</v>
      </c>
      <c r="M529" s="16">
        <f>IF($C529="B",VLOOKUP($A529,Bat!$A$4:$BF$2320,M$1,FALSE),VLOOKUP($A529,Pit!$A$4:$BA$1686,M$2,FALSE))</f>
        <v>4</v>
      </c>
      <c r="N529" s="16">
        <f>IF($C529="B",VLOOKUP($A529,Bat!$A$4:$BF$2320,N$1,FALSE),VLOOKUP($A529,Pit!$A$4:$BA$1686,N$2,FALSE))</f>
        <v>3</v>
      </c>
      <c r="O529" s="16">
        <f>IF($C529="B",VLOOKUP($A529,Bat!$A$4:$BF$2320,O$1,FALSE),VLOOKUP($A529,Pit!$A$4:$BA$1686,O$2,FALSE))</f>
        <v>2</v>
      </c>
      <c r="P529" s="16">
        <f>IF($C529="B",VLOOKUP($A529,Bat!$A$4:$BF$2320,P$1,FALSE),VLOOKUP($A529,Pit!$A$4:$BA$1686,P$2,FALSE))</f>
        <v>7</v>
      </c>
      <c r="Q529" s="17">
        <f>IF($C529="B",VLOOKUP($A529,Bat!$A$4:$BF$2320,Q$1,FALSE),VLOOKUP($A529,Pit!$A$4:$BA$1686,Q$2,FALSE))</f>
        <v>2</v>
      </c>
      <c r="R529" s="18">
        <f>IF($C529="B",VLOOKUP($A529,Bat!$A$4:$BF$2320,R$1,FALSE),VLOOKUP($A529,Pit!$A$4:$BA$1686,R$2,FALSE))</f>
        <v>5.5346024959441884</v>
      </c>
      <c r="S529" s="19">
        <f>IF($C529="B",VLOOKUP($A529,Bat!$A$4:$BF$2320,S$1,FALSE),VLOOKUP($A529,Pit!$A$4:$BA$1686,S$2,FALSE))</f>
        <v>1.2037617249590684</v>
      </c>
      <c r="T529" s="20" t="str">
        <f>IF($C529="B",VLOOKUP($A529,Bat!$A$4:$BF$2320,T$1,FALSE),VLOOKUP($A529,Pit!$A$4:$BA$1686,T$2,FALSE))</f>
        <v>$200k</v>
      </c>
      <c r="U529" s="17" t="str">
        <f>VLOOKUP(IF($C529="B",VLOOKUP($A529,Bat!$A$4:$AU$2320,U$1,FALSE),VLOOKUP($A529,Pit!$A$4:$BE$1686,U$2,FALSE)),COND!$A$35:$B$41,2,FALSE)</f>
        <v>??</v>
      </c>
      <c r="V529" s="21">
        <f>IF($C529="B",VLOOKUP($A529,Bat!$A$4:$AT$2284,46,FALSE),VLOOKUP($A529,Pit!$A$4:$BD$1664,56,FALSE))</f>
        <v>183</v>
      </c>
      <c r="W529" s="16">
        <f t="shared" si="42"/>
        <v>999</v>
      </c>
      <c r="X529" s="16"/>
      <c r="Y529" s="22">
        <f t="shared" si="43"/>
        <v>239</v>
      </c>
      <c r="Z529" s="16" t="str">
        <f>IFERROR(VLOOKUP($D529,Results37!$F$3:$L$1396,Z$1,FALSE),"")</f>
        <v/>
      </c>
      <c r="AA529" s="47" t="str">
        <f>IF(ISERROR(VLOOKUP(D529,Results37!$F$3:$O$399,AA$1,FALSE)),"",IF(VLOOKUP(D529,Results37!$F$3:$O$399,AA$1+1,FALSE)=1,"S"&amp;VLOOKUP(D529,Results37!$F$3:$O$399,AA$1,FALSE),VLOOKUP(D529,Results37!$F$3:$O$399,AA$1,FALSE)))</f>
        <v/>
      </c>
      <c r="AB529" s="16" t="str">
        <f>IFERROR(VLOOKUP($D529,Results37!$F$3:$L$1396,AB$1,FALSE),"")</f>
        <v/>
      </c>
      <c r="AC529" s="16" t="str">
        <f>IFERROR(VLOOKUP($D529,Results37!$F$3:$L$1396,AC$1,FALSE),"")</f>
        <v/>
      </c>
      <c r="AD529" s="16" t="str">
        <f t="shared" si="44"/>
        <v/>
      </c>
      <c r="AE529" s="20" t="str">
        <f>IF(ISERROR(VLOOKUP($AC529&amp;"-"&amp;$F529&amp;" "&amp;G529,Bonuses!$B$1:$G$1006,4,FALSE)),"",INT(VLOOKUP($AC529&amp;"-"&amp;$F529&amp;" "&amp;$G529,Bonuses!$B$1:$G$1006,4,FALSE)))</f>
        <v/>
      </c>
      <c r="AF529" s="16" t="str">
        <f>IF(ISERROR(VLOOKUP($AC529&amp;"-"&amp;$F529,Bonuses!$B$1:$G$1006,5,FALSE)),"",IF(VLOOKUP($AC529&amp;"-"&amp;$F529,Bonuses!$B$1:$G$1006,5,FALSE)="","",VLOOKUP($AC529&amp;"-"&amp;$F529,Bonuses!$B$1:$G$1006,6,FALSE)&amp;" yrs, "&amp;VLOOKUP($AC529&amp;"-"&amp;$F529,Bonuses!$B$1:$G$1006,5,FALSE)))</f>
        <v/>
      </c>
    </row>
    <row r="530" spans="1:32" s="21" customFormat="1" x14ac:dyDescent="0.25">
      <c r="A530" s="21" t="s">
        <v>1994</v>
      </c>
      <c r="B530" s="21">
        <f t="shared" si="40"/>
        <v>1</v>
      </c>
      <c r="C530" s="21" t="str">
        <f t="shared" si="41"/>
        <v>B</v>
      </c>
      <c r="D530" s="17">
        <f>IF($C530="B",VLOOKUP($A530,Bat!$A$4:$BF$2320,D$1,FALSE),VLOOKUP($A530,Pit!$A$4:$BA$1686,D$2,FALSE))</f>
        <v>3532</v>
      </c>
      <c r="E530" s="16" t="str">
        <f>IF($C530="B",VLOOKUP($A530,Bat!$A$4:$BF$2320,E$1,FALSE),VLOOKUP($A530,Pit!$A$4:$BA$1686,E$2,FALSE))</f>
        <v>1B</v>
      </c>
      <c r="F530" s="16" t="str">
        <f>IF($C530="B",VLOOKUP($A530,Bat!$A$4:$BF$2320,F$1,FALSE),VLOOKUP($A530,Pit!$A$4:$BA$1686,F$2,FALSE))</f>
        <v>José</v>
      </c>
      <c r="G530" s="16" t="str">
        <f>IF($C530="B",VLOOKUP($A530,Bat!$A$4:$BF$2320,G$1,FALSE),VLOOKUP($A530,Pit!$A$4:$BA$1686,G$2,FALSE))</f>
        <v>Ortíz</v>
      </c>
      <c r="H530" s="16">
        <f>IF($C530="B",VLOOKUP($A530,Bat!$A$4:$BF$2320,H$1,FALSE),VLOOKUP($A530,Pit!$A$4:$BA$1686,H$2,FALSE))</f>
        <v>22</v>
      </c>
      <c r="I530" s="16" t="str">
        <f>IF($C530="B",VLOOKUP($A530,Bat!$A$4:$BF$2320,I$1,FALSE),VLOOKUP($A530,Pit!$A$4:$BA$1686,I$2,FALSE))</f>
        <v>R</v>
      </c>
      <c r="J530" s="16" t="str">
        <f>IF($C530="B",VLOOKUP($A530,Bat!$A$4:$BF$2320,J$1,FALSE),VLOOKUP($A530,Pit!$A$4:$BA$1686,J$2,FALSE))</f>
        <v>R</v>
      </c>
      <c r="K530" s="16" t="str">
        <f>IF($C530="B",VLOOKUP($A530,Bat!$A$4:$BF$2320,K$1,FALSE),VLOOKUP($A530,Pit!$A$4:$BA$1686,K$2,FALSE))</f>
        <v>Normal</v>
      </c>
      <c r="L530" s="17" t="str">
        <f>IF($C530="B",VLOOKUP($A530,Bat!$A$4:$BF$2320,L$1,FALSE),VLOOKUP($A530,Pit!$A$4:$BA$1686,L$2,FALSE))</f>
        <v>Normal</v>
      </c>
      <c r="M530" s="16">
        <f>IF($C530="B",VLOOKUP($A530,Bat!$A$4:$BF$2320,M$1,FALSE),VLOOKUP($A530,Pit!$A$4:$BA$1686,M$2,FALSE))</f>
        <v>4</v>
      </c>
      <c r="N530" s="16">
        <f>IF($C530="B",VLOOKUP($A530,Bat!$A$4:$BF$2320,N$1,FALSE),VLOOKUP($A530,Pit!$A$4:$BA$1686,N$2,FALSE))</f>
        <v>3</v>
      </c>
      <c r="O530" s="16">
        <f>IF($C530="B",VLOOKUP($A530,Bat!$A$4:$BF$2320,O$1,FALSE),VLOOKUP($A530,Pit!$A$4:$BA$1686,O$2,FALSE))</f>
        <v>3</v>
      </c>
      <c r="P530" s="16">
        <f>IF($C530="B",VLOOKUP($A530,Bat!$A$4:$BF$2320,P$1,FALSE),VLOOKUP($A530,Pit!$A$4:$BA$1686,P$2,FALSE))</f>
        <v>5</v>
      </c>
      <c r="Q530" s="17">
        <f>IF($C530="B",VLOOKUP($A530,Bat!$A$4:$BF$2320,Q$1,FALSE),VLOOKUP($A530,Pit!$A$4:$BA$1686,Q$2,FALSE))</f>
        <v>4</v>
      </c>
      <c r="R530" s="18">
        <f>IF($C530="B",VLOOKUP($A530,Bat!$A$4:$BF$2320,R$1,FALSE),VLOOKUP($A530,Pit!$A$4:$BA$1686,R$2,FALSE))</f>
        <v>5.4459051750332925</v>
      </c>
      <c r="S530" s="19">
        <f>IF($C530="B",VLOOKUP($A530,Bat!$A$4:$BF$2320,S$1,FALSE),VLOOKUP($A530,Pit!$A$4:$BA$1686,S$2,FALSE))</f>
        <v>1.1911155781972136</v>
      </c>
      <c r="T530" s="20" t="str">
        <f>IF($C530="B",VLOOKUP($A530,Bat!$A$4:$BF$2320,T$1,FALSE),VLOOKUP($A530,Pit!$A$4:$BA$1686,T$2,FALSE))</f>
        <v>-</v>
      </c>
      <c r="U530" s="17" t="str">
        <f>VLOOKUP(IF($C530="B",VLOOKUP($A530,Bat!$A$4:$AU$2320,U$1,FALSE),VLOOKUP($A530,Pit!$A$4:$BE$1686,U$2,FALSE)),COND!$A$35:$B$41,2,FALSE)</f>
        <v>??</v>
      </c>
      <c r="V530" s="21">
        <f>IF($C530="B",VLOOKUP($A530,Bat!$A$4:$AT$2284,46,FALSE),VLOOKUP($A530,Pit!$A$4:$BD$1664,56,FALSE))</f>
        <v>184</v>
      </c>
      <c r="W530" s="16">
        <f t="shared" si="42"/>
        <v>999</v>
      </c>
      <c r="X530" s="16"/>
      <c r="Y530" s="22">
        <f t="shared" si="43"/>
        <v>244</v>
      </c>
      <c r="Z530" s="16" t="str">
        <f>IFERROR(VLOOKUP($D530,Results37!$F$3:$L$1396,Z$1,FALSE),"")</f>
        <v/>
      </c>
      <c r="AA530" s="47" t="str">
        <f>IF(ISERROR(VLOOKUP(D530,Results37!$F$3:$O$399,AA$1,FALSE)),"",IF(VLOOKUP(D530,Results37!$F$3:$O$399,AA$1+1,FALSE)=1,"S"&amp;VLOOKUP(D530,Results37!$F$3:$O$399,AA$1,FALSE),VLOOKUP(D530,Results37!$F$3:$O$399,AA$1,FALSE)))</f>
        <v/>
      </c>
      <c r="AB530" s="16" t="str">
        <f>IFERROR(VLOOKUP($D530,Results37!$F$3:$L$1396,AB$1,FALSE),"")</f>
        <v/>
      </c>
      <c r="AC530" s="16" t="str">
        <f>IFERROR(VLOOKUP($D530,Results37!$F$3:$L$1396,AC$1,FALSE),"")</f>
        <v/>
      </c>
      <c r="AD530" s="16" t="str">
        <f t="shared" si="44"/>
        <v/>
      </c>
      <c r="AE530" s="20" t="str">
        <f>IF(ISERROR(VLOOKUP($AC530&amp;"-"&amp;$F530&amp;" "&amp;G530,Bonuses!$B$1:$G$1006,4,FALSE)),"",INT(VLOOKUP($AC530&amp;"-"&amp;$F530&amp;" "&amp;$G530,Bonuses!$B$1:$G$1006,4,FALSE)))</f>
        <v/>
      </c>
      <c r="AF530" s="16" t="str">
        <f>IF(ISERROR(VLOOKUP($AC530&amp;"-"&amp;$F530,Bonuses!$B$1:$G$1006,5,FALSE)),"",IF(VLOOKUP($AC530&amp;"-"&amp;$F530,Bonuses!$B$1:$G$1006,5,FALSE)="","",VLOOKUP($AC530&amp;"-"&amp;$F530,Bonuses!$B$1:$G$1006,6,FALSE)&amp;" yrs, "&amp;VLOOKUP($AC530&amp;"-"&amp;$F530,Bonuses!$B$1:$G$1006,5,FALSE)))</f>
        <v/>
      </c>
    </row>
    <row r="531" spans="1:32" s="21" customFormat="1" x14ac:dyDescent="0.25">
      <c r="A531" s="21" t="s">
        <v>1920</v>
      </c>
      <c r="B531" s="21">
        <f t="shared" si="40"/>
        <v>1</v>
      </c>
      <c r="C531" s="21" t="str">
        <f t="shared" si="41"/>
        <v>B</v>
      </c>
      <c r="D531" s="17">
        <f>IF($C531="B",VLOOKUP($A531,Bat!$A$4:$BF$2320,D$1,FALSE),VLOOKUP($A531,Pit!$A$4:$BA$1686,D$2,FALSE))</f>
        <v>13415</v>
      </c>
      <c r="E531" s="16" t="str">
        <f>IF($C531="B",VLOOKUP($A531,Bat!$A$4:$BF$2320,E$1,FALSE),VLOOKUP($A531,Pit!$A$4:$BA$1686,E$2,FALSE))</f>
        <v>LF</v>
      </c>
      <c r="F531" s="16" t="str">
        <f>IF($C531="B",VLOOKUP($A531,Bat!$A$4:$BF$2320,F$1,FALSE),VLOOKUP($A531,Pit!$A$4:$BA$1686,F$2,FALSE))</f>
        <v>Bobby</v>
      </c>
      <c r="G531" s="16" t="str">
        <f>IF($C531="B",VLOOKUP($A531,Bat!$A$4:$BF$2320,G$1,FALSE),VLOOKUP($A531,Pit!$A$4:$BA$1686,G$2,FALSE))</f>
        <v>O'Halloran</v>
      </c>
      <c r="H531" s="16">
        <f>IF($C531="B",VLOOKUP($A531,Bat!$A$4:$BF$2320,H$1,FALSE),VLOOKUP($A531,Pit!$A$4:$BA$1686,H$2,FALSE))</f>
        <v>22</v>
      </c>
      <c r="I531" s="16" t="str">
        <f>IF($C531="B",VLOOKUP($A531,Bat!$A$4:$BF$2320,I$1,FALSE),VLOOKUP($A531,Pit!$A$4:$BA$1686,I$2,FALSE))</f>
        <v>L</v>
      </c>
      <c r="J531" s="16" t="str">
        <f>IF($C531="B",VLOOKUP($A531,Bat!$A$4:$BF$2320,J$1,FALSE),VLOOKUP($A531,Pit!$A$4:$BA$1686,J$2,FALSE))</f>
        <v>L</v>
      </c>
      <c r="K531" s="16" t="str">
        <f>IF($C531="B",VLOOKUP($A531,Bat!$A$4:$BF$2320,K$1,FALSE),VLOOKUP($A531,Pit!$A$4:$BA$1686,K$2,FALSE))</f>
        <v>Low</v>
      </c>
      <c r="L531" s="17" t="str">
        <f>IF($C531="B",VLOOKUP($A531,Bat!$A$4:$BF$2320,L$1,FALSE),VLOOKUP($A531,Pit!$A$4:$BA$1686,L$2,FALSE))</f>
        <v>Normal</v>
      </c>
      <c r="M531" s="16">
        <f>IF($C531="B",VLOOKUP($A531,Bat!$A$4:$BF$2320,M$1,FALSE),VLOOKUP($A531,Pit!$A$4:$BA$1686,M$2,FALSE))</f>
        <v>4</v>
      </c>
      <c r="N531" s="16">
        <f>IF($C531="B",VLOOKUP($A531,Bat!$A$4:$BF$2320,N$1,FALSE),VLOOKUP($A531,Pit!$A$4:$BA$1686,N$2,FALSE))</f>
        <v>2</v>
      </c>
      <c r="O531" s="16">
        <f>IF($C531="B",VLOOKUP($A531,Bat!$A$4:$BF$2320,O$1,FALSE),VLOOKUP($A531,Pit!$A$4:$BA$1686,O$2,FALSE))</f>
        <v>3</v>
      </c>
      <c r="P531" s="16">
        <f>IF($C531="B",VLOOKUP($A531,Bat!$A$4:$BF$2320,P$1,FALSE),VLOOKUP($A531,Pit!$A$4:$BA$1686,P$2,FALSE))</f>
        <v>6</v>
      </c>
      <c r="Q531" s="17">
        <f>IF($C531="B",VLOOKUP($A531,Bat!$A$4:$BF$2320,Q$1,FALSE),VLOOKUP($A531,Pit!$A$4:$BA$1686,Q$2,FALSE))</f>
        <v>3</v>
      </c>
      <c r="R531" s="18">
        <f>IF($C531="B",VLOOKUP($A531,Bat!$A$4:$BF$2320,R$1,FALSE),VLOOKUP($A531,Pit!$A$4:$BA$1686,R$2,FALSE))</f>
        <v>5.3178621641332908</v>
      </c>
      <c r="S531" s="19">
        <f>IF($C531="B",VLOOKUP($A531,Bat!$A$4:$BF$2320,S$1,FALSE),VLOOKUP($A531,Pit!$A$4:$BA$1686,S$2,FALSE))</f>
        <v>1.1728596636888389</v>
      </c>
      <c r="T531" s="20" t="str">
        <f>IF($C531="B",VLOOKUP($A531,Bat!$A$4:$BF$2320,T$1,FALSE),VLOOKUP($A531,Pit!$A$4:$BA$1686,T$2,FALSE))</f>
        <v>$210k</v>
      </c>
      <c r="U531" s="17" t="str">
        <f>VLOOKUP(IF($C531="B",VLOOKUP($A531,Bat!$A$4:$AU$2320,U$1,FALSE),VLOOKUP($A531,Pit!$A$4:$BE$1686,U$2,FALSE)),COND!$A$35:$B$41,2,FALSE)</f>
        <v>??</v>
      </c>
      <c r="V531" s="21">
        <f>IF($C531="B",VLOOKUP($A531,Bat!$A$4:$AT$2284,46,FALSE),VLOOKUP($A531,Pit!$A$4:$BD$1664,56,FALSE))</f>
        <v>185</v>
      </c>
      <c r="W531" s="16">
        <f t="shared" si="42"/>
        <v>999</v>
      </c>
      <c r="X531" s="16"/>
      <c r="Y531" s="22">
        <f t="shared" si="43"/>
        <v>250</v>
      </c>
      <c r="Z531" s="16" t="str">
        <f>IFERROR(VLOOKUP($D531,Results37!$F$3:$L$1396,Z$1,FALSE),"")</f>
        <v/>
      </c>
      <c r="AA531" s="47" t="str">
        <f>IF(ISERROR(VLOOKUP(D531,Results37!$F$3:$O$399,AA$1,FALSE)),"",IF(VLOOKUP(D531,Results37!$F$3:$O$399,AA$1+1,FALSE)=1,"S"&amp;VLOOKUP(D531,Results37!$F$3:$O$399,AA$1,FALSE),VLOOKUP(D531,Results37!$F$3:$O$399,AA$1,FALSE)))</f>
        <v/>
      </c>
      <c r="AB531" s="16" t="str">
        <f>IFERROR(VLOOKUP($D531,Results37!$F$3:$L$1396,AB$1,FALSE),"")</f>
        <v/>
      </c>
      <c r="AC531" s="16" t="str">
        <f>IFERROR(VLOOKUP($D531,Results37!$F$3:$L$1396,AC$1,FALSE),"")</f>
        <v/>
      </c>
      <c r="AD531" s="16" t="str">
        <f t="shared" si="44"/>
        <v/>
      </c>
      <c r="AE531" s="20" t="str">
        <f>IF(ISERROR(VLOOKUP($AC531&amp;"-"&amp;$F531&amp;" "&amp;G531,Bonuses!$B$1:$G$1006,4,FALSE)),"",INT(VLOOKUP($AC531&amp;"-"&amp;$F531&amp;" "&amp;$G531,Bonuses!$B$1:$G$1006,4,FALSE)))</f>
        <v/>
      </c>
      <c r="AF531" s="16" t="str">
        <f>IF(ISERROR(VLOOKUP($AC531&amp;"-"&amp;$F531,Bonuses!$B$1:$G$1006,5,FALSE)),"",IF(VLOOKUP($AC531&amp;"-"&amp;$F531,Bonuses!$B$1:$G$1006,5,FALSE)="","",VLOOKUP($AC531&amp;"-"&amp;$F531,Bonuses!$B$1:$G$1006,6,FALSE)&amp;" yrs, "&amp;VLOOKUP($AC531&amp;"-"&amp;$F531,Bonuses!$B$1:$G$1006,5,FALSE)))</f>
        <v/>
      </c>
    </row>
    <row r="532" spans="1:32" s="21" customFormat="1" x14ac:dyDescent="0.25">
      <c r="A532" s="21" t="s">
        <v>1762</v>
      </c>
      <c r="B532" s="21">
        <f t="shared" si="40"/>
        <v>1</v>
      </c>
      <c r="C532" s="21" t="str">
        <f t="shared" si="41"/>
        <v>B</v>
      </c>
      <c r="D532" s="17">
        <f>IF($C532="B",VLOOKUP($A532,Bat!$A$4:$BF$2320,D$1,FALSE),VLOOKUP($A532,Pit!$A$4:$BA$1686,D$2,FALSE))</f>
        <v>14519</v>
      </c>
      <c r="E532" s="16" t="str">
        <f>IF($C532="B",VLOOKUP($A532,Bat!$A$4:$BF$2320,E$1,FALSE),VLOOKUP($A532,Pit!$A$4:$BA$1686,E$2,FALSE))</f>
        <v>1B</v>
      </c>
      <c r="F532" s="16" t="str">
        <f>IF($C532="B",VLOOKUP($A532,Bat!$A$4:$BF$2320,F$1,FALSE),VLOOKUP($A532,Pit!$A$4:$BA$1686,F$2,FALSE))</f>
        <v>Robbie</v>
      </c>
      <c r="G532" s="16" t="str">
        <f>IF($C532="B",VLOOKUP($A532,Bat!$A$4:$BF$2320,G$1,FALSE),VLOOKUP($A532,Pit!$A$4:$BA$1686,G$2,FALSE))</f>
        <v>Thornton</v>
      </c>
      <c r="H532" s="16">
        <f>IF($C532="B",VLOOKUP($A532,Bat!$A$4:$BF$2320,H$1,FALSE),VLOOKUP($A532,Pit!$A$4:$BA$1686,H$2,FALSE))</f>
        <v>21</v>
      </c>
      <c r="I532" s="16" t="str">
        <f>IF($C532="B",VLOOKUP($A532,Bat!$A$4:$BF$2320,I$1,FALSE),VLOOKUP($A532,Pit!$A$4:$BA$1686,I$2,FALSE))</f>
        <v>L</v>
      </c>
      <c r="J532" s="16" t="str">
        <f>IF($C532="B",VLOOKUP($A532,Bat!$A$4:$BF$2320,J$1,FALSE),VLOOKUP($A532,Pit!$A$4:$BA$1686,J$2,FALSE))</f>
        <v>L</v>
      </c>
      <c r="K532" s="16" t="str">
        <f>IF($C532="B",VLOOKUP($A532,Bat!$A$4:$BF$2320,K$1,FALSE),VLOOKUP($A532,Pit!$A$4:$BA$1686,K$2,FALSE))</f>
        <v>Normal</v>
      </c>
      <c r="L532" s="17" t="str">
        <f>IF($C532="B",VLOOKUP($A532,Bat!$A$4:$BF$2320,L$1,FALSE),VLOOKUP($A532,Pit!$A$4:$BA$1686,L$2,FALSE))</f>
        <v>High</v>
      </c>
      <c r="M532" s="16">
        <f>IF($C532="B",VLOOKUP($A532,Bat!$A$4:$BF$2320,M$1,FALSE),VLOOKUP($A532,Pit!$A$4:$BA$1686,M$2,FALSE))</f>
        <v>3</v>
      </c>
      <c r="N532" s="16">
        <f>IF($C532="B",VLOOKUP($A532,Bat!$A$4:$BF$2320,N$1,FALSE),VLOOKUP($A532,Pit!$A$4:$BA$1686,N$2,FALSE))</f>
        <v>1</v>
      </c>
      <c r="O532" s="16">
        <f>IF($C532="B",VLOOKUP($A532,Bat!$A$4:$BF$2320,O$1,FALSE),VLOOKUP($A532,Pit!$A$4:$BA$1686,O$2,FALSE))</f>
        <v>2</v>
      </c>
      <c r="P532" s="16">
        <f>IF($C532="B",VLOOKUP($A532,Bat!$A$4:$BF$2320,P$1,FALSE),VLOOKUP($A532,Pit!$A$4:$BA$1686,P$2,FALSE))</f>
        <v>6</v>
      </c>
      <c r="Q532" s="17">
        <f>IF($C532="B",VLOOKUP($A532,Bat!$A$4:$BF$2320,Q$1,FALSE),VLOOKUP($A532,Pit!$A$4:$BA$1686,Q$2,FALSE))</f>
        <v>5</v>
      </c>
      <c r="R532" s="18">
        <f>IF($C532="B",VLOOKUP($A532,Bat!$A$4:$BF$2320,R$1,FALSE),VLOOKUP($A532,Pit!$A$4:$BA$1686,R$2,FALSE))</f>
        <v>0.97938441905683327</v>
      </c>
      <c r="S532" s="19">
        <f>IF($C532="B",VLOOKUP($A532,Bat!$A$4:$BF$2320,S$1,FALSE),VLOOKUP($A532,Pit!$A$4:$BA$1686,S$2,FALSE))</f>
        <v>0.55429502471406655</v>
      </c>
      <c r="T532" s="20" t="str">
        <f>IF($C532="B",VLOOKUP($A532,Bat!$A$4:$BF$2320,T$1,FALSE),VLOOKUP($A532,Pit!$A$4:$BA$1686,T$2,FALSE))</f>
        <v>$180k</v>
      </c>
      <c r="U532" s="17" t="str">
        <f>VLOOKUP(IF($C532="B",VLOOKUP($A532,Bat!$A$4:$AU$2320,U$1,FALSE),VLOOKUP($A532,Pit!$A$4:$BE$1686,U$2,FALSE)),COND!$A$35:$B$41,2,FALSE)</f>
        <v>??</v>
      </c>
      <c r="V532" s="21">
        <f>IF($C532="B",VLOOKUP($A532,Bat!$A$4:$AT$2284,46,FALSE),VLOOKUP($A532,Pit!$A$4:$BD$1664,56,FALSE))</f>
        <v>188</v>
      </c>
      <c r="W532" s="16">
        <f t="shared" si="42"/>
        <v>999</v>
      </c>
      <c r="X532" s="16"/>
      <c r="Y532" s="22">
        <f t="shared" si="43"/>
        <v>441</v>
      </c>
      <c r="Z532" s="16" t="str">
        <f>IFERROR(VLOOKUP($D532,Results37!$F$3:$L$1396,Z$1,FALSE),"")</f>
        <v/>
      </c>
      <c r="AA532" s="47" t="str">
        <f>IF(ISERROR(VLOOKUP(D532,Results37!$F$3:$O$399,AA$1,FALSE)),"",IF(VLOOKUP(D532,Results37!$F$3:$O$399,AA$1+1,FALSE)=1,"S"&amp;VLOOKUP(D532,Results37!$F$3:$O$399,AA$1,FALSE),VLOOKUP(D532,Results37!$F$3:$O$399,AA$1,FALSE)))</f>
        <v/>
      </c>
      <c r="AB532" s="16" t="str">
        <f>IFERROR(VLOOKUP($D532,Results37!$F$3:$L$1396,AB$1,FALSE),"")</f>
        <v/>
      </c>
      <c r="AC532" s="16" t="str">
        <f>IFERROR(VLOOKUP($D532,Results37!$F$3:$L$1396,AC$1,FALSE),"")</f>
        <v/>
      </c>
      <c r="AD532" s="16" t="str">
        <f t="shared" si="44"/>
        <v/>
      </c>
      <c r="AE532" s="20" t="str">
        <f>IF(ISERROR(VLOOKUP($AC532&amp;"-"&amp;$F532&amp;" "&amp;G532,Bonuses!$B$1:$G$1006,4,FALSE)),"",INT(VLOOKUP($AC532&amp;"-"&amp;$F532&amp;" "&amp;$G532,Bonuses!$B$1:$G$1006,4,FALSE)))</f>
        <v/>
      </c>
      <c r="AF532" s="16" t="str">
        <f>IF(ISERROR(VLOOKUP($AC532&amp;"-"&amp;$F532,Bonuses!$B$1:$G$1006,5,FALSE)),"",IF(VLOOKUP($AC532&amp;"-"&amp;$F532,Bonuses!$B$1:$G$1006,5,FALSE)="","",VLOOKUP($AC532&amp;"-"&amp;$F532,Bonuses!$B$1:$G$1006,6,FALSE)&amp;" yrs, "&amp;VLOOKUP($AC532&amp;"-"&amp;$F532,Bonuses!$B$1:$G$1006,5,FALSE)))</f>
        <v/>
      </c>
    </row>
    <row r="533" spans="1:32" s="21" customFormat="1" x14ac:dyDescent="0.25">
      <c r="A533" s="21" t="s">
        <v>2909</v>
      </c>
      <c r="B533" s="21">
        <f t="shared" si="40"/>
        <v>1</v>
      </c>
      <c r="C533" s="21" t="str">
        <f t="shared" si="41"/>
        <v>P</v>
      </c>
      <c r="D533" s="17">
        <f>IF($C533="B",VLOOKUP($A533,Bat!$A$4:$BF$2320,D$1,FALSE),VLOOKUP($A533,Pit!$A$4:$BA$1686,D$2,FALSE))</f>
        <v>16090</v>
      </c>
      <c r="E533" s="16" t="str">
        <f>IF($C533="B",VLOOKUP($A533,Bat!$A$4:$BF$2320,E$1,FALSE),VLOOKUP($A533,Pit!$A$4:$BA$1686,E$2,FALSE))</f>
        <v>RP</v>
      </c>
      <c r="F533" s="16" t="str">
        <f>IF($C533="B",VLOOKUP($A533,Bat!$A$4:$BF$2320,F$1,FALSE),VLOOKUP($A533,Pit!$A$4:$BA$1686,F$2,FALSE))</f>
        <v>Ernesto</v>
      </c>
      <c r="G533" s="16" t="str">
        <f>IF($C533="B",VLOOKUP($A533,Bat!$A$4:$BF$2320,G$1,FALSE),VLOOKUP($A533,Pit!$A$4:$BA$1686,G$2,FALSE))</f>
        <v>Sánchez</v>
      </c>
      <c r="H533" s="16">
        <f>IF($C533="B",VLOOKUP($A533,Bat!$A$4:$BF$2320,H$1,FALSE),VLOOKUP($A533,Pit!$A$4:$BA$1686,H$2,FALSE))</f>
        <v>21</v>
      </c>
      <c r="I533" s="16" t="str">
        <f>IF($C533="B",VLOOKUP($A533,Bat!$A$4:$BF$2320,I$1,FALSE),VLOOKUP($A533,Pit!$A$4:$BA$1686,I$2,FALSE))</f>
        <v>R</v>
      </c>
      <c r="J533" s="16" t="str">
        <f>IF($C533="B",VLOOKUP($A533,Bat!$A$4:$BF$2320,J$1,FALSE),VLOOKUP($A533,Pit!$A$4:$BA$1686,J$2,FALSE))</f>
        <v>R</v>
      </c>
      <c r="K533" s="16" t="str">
        <f>IF($C533="B",VLOOKUP($A533,Bat!$A$4:$BF$2320,K$1,FALSE),VLOOKUP($A533,Pit!$A$4:$BA$1686,K$2,FALSE))</f>
        <v>Low</v>
      </c>
      <c r="L533" s="17" t="str">
        <f>IF($C533="B",VLOOKUP($A533,Bat!$A$4:$BF$2320,L$1,FALSE),VLOOKUP($A533,Pit!$A$4:$BA$1686,L$2,FALSE))</f>
        <v>Normal</v>
      </c>
      <c r="M533" s="16">
        <f>IF($C533="B",VLOOKUP($A533,Bat!$A$4:$BF$2320,M$1,FALSE),VLOOKUP($A533,Pit!$A$4:$BA$1686,M$2,FALSE))</f>
        <v>4</v>
      </c>
      <c r="N533" s="16">
        <f>IF($C533="B",VLOOKUP($A533,Bat!$A$4:$BF$2320,N$1,FALSE),VLOOKUP($A533,Pit!$A$4:$BA$1686,N$2,FALSE))</f>
        <v>1</v>
      </c>
      <c r="O533" s="16">
        <f>IF($C533="B",VLOOKUP($A533,Bat!$A$4:$BF$2320,O$1,FALSE),VLOOKUP($A533,Pit!$A$4:$BA$1686,O$2,FALSE))</f>
        <v>6</v>
      </c>
      <c r="P533" s="16" t="str">
        <f>IF($C533="B",VLOOKUP($A533,Bat!$A$4:$BF$2320,P$1,FALSE),VLOOKUP($A533,Pit!$A$4:$BA$1686,P$2,FALSE))</f>
        <v>93-95 Mph</v>
      </c>
      <c r="Q533" s="17">
        <f>IF($C533="B",VLOOKUP($A533,Bat!$A$4:$BF$2320,Q$1,FALSE),VLOOKUP($A533,Pit!$A$4:$BA$1686,Q$2,FALSE))</f>
        <v>5</v>
      </c>
      <c r="R533" s="18">
        <f>IF($C533="B",VLOOKUP($A533,Bat!$A$4:$BF$2320,R$1,FALSE),VLOOKUP($A533,Pit!$A$4:$BA$1686,R$2,FALSE))</f>
        <v>24.80602977922279</v>
      </c>
      <c r="S533" s="19">
        <f>IF($C533="B",VLOOKUP($A533,Bat!$A$4:$BF$2320,S$1,FALSE),VLOOKUP($A533,Pit!$A$4:$BA$1686,S$2,FALSE))</f>
        <v>1.1216573199449067</v>
      </c>
      <c r="T533" s="20" t="str">
        <f>IF($C533="B",VLOOKUP($A533,Bat!$A$4:$BF$2320,T$1,FALSE),VLOOKUP($A533,Pit!$A$4:$BA$1686,T$2,FALSE))</f>
        <v>$170k</v>
      </c>
      <c r="U533" s="17" t="str">
        <f>VLOOKUP(IF($C533="B",VLOOKUP($A533,Bat!$A$4:$AU$2320,U$1,FALSE),VLOOKUP($A533,Pit!$A$4:$BE$1686,U$2,FALSE)),COND!$A$35:$B$41,2,FALSE)</f>
        <v>??</v>
      </c>
      <c r="V533" s="21">
        <f>IF($C533="B",VLOOKUP($A533,Bat!$A$4:$AT$2284,46,FALSE),VLOOKUP($A533,Pit!$A$4:$BD$1664,56,FALSE))</f>
        <v>190</v>
      </c>
      <c r="W533" s="16">
        <f t="shared" si="42"/>
        <v>999</v>
      </c>
      <c r="X533" s="16"/>
      <c r="Y533" s="22">
        <f t="shared" si="43"/>
        <v>260</v>
      </c>
      <c r="Z533" s="16" t="str">
        <f>IFERROR(VLOOKUP($D533,Results37!$F$3:$L$1396,Z$1,FALSE),"")</f>
        <v/>
      </c>
      <c r="AA533" s="47" t="str">
        <f>IF(ISERROR(VLOOKUP(D533,Results37!$F$3:$O$399,AA$1,FALSE)),"",IF(VLOOKUP(D533,Results37!$F$3:$O$399,AA$1+1,FALSE)=1,"S"&amp;VLOOKUP(D533,Results37!$F$3:$O$399,AA$1,FALSE),VLOOKUP(D533,Results37!$F$3:$O$399,AA$1,FALSE)))</f>
        <v/>
      </c>
      <c r="AB533" s="16" t="str">
        <f>IFERROR(VLOOKUP($D533,Results37!$F$3:$L$1396,AB$1,FALSE),"")</f>
        <v/>
      </c>
      <c r="AC533" s="16" t="str">
        <f>IFERROR(VLOOKUP($D533,Results37!$F$3:$L$1396,AC$1,FALSE),"")</f>
        <v/>
      </c>
      <c r="AD533" s="16" t="str">
        <f t="shared" si="44"/>
        <v/>
      </c>
      <c r="AE533" s="20" t="str">
        <f>IF(ISERROR(VLOOKUP($AC533&amp;"-"&amp;$F533&amp;" "&amp;G533,Bonuses!$B$1:$G$1006,4,FALSE)),"",INT(VLOOKUP($AC533&amp;"-"&amp;$F533&amp;" "&amp;$G533,Bonuses!$B$1:$G$1006,4,FALSE)))</f>
        <v/>
      </c>
      <c r="AF533" s="16" t="str">
        <f>IF(ISERROR(VLOOKUP($AC533&amp;"-"&amp;$F533,Bonuses!$B$1:$G$1006,5,FALSE)),"",IF(VLOOKUP($AC533&amp;"-"&amp;$F533,Bonuses!$B$1:$G$1006,5,FALSE)="","",VLOOKUP($AC533&amp;"-"&amp;$F533,Bonuses!$B$1:$G$1006,6,FALSE)&amp;" yrs, "&amp;VLOOKUP($AC533&amp;"-"&amp;$F533,Bonuses!$B$1:$G$1006,5,FALSE)))</f>
        <v/>
      </c>
    </row>
    <row r="534" spans="1:32" s="21" customFormat="1" x14ac:dyDescent="0.25">
      <c r="A534" s="21" t="s">
        <v>1929</v>
      </c>
      <c r="B534" s="21">
        <f t="shared" si="40"/>
        <v>1</v>
      </c>
      <c r="C534" s="21" t="str">
        <f t="shared" si="41"/>
        <v>B</v>
      </c>
      <c r="D534" s="17">
        <f>IF($C534="B",VLOOKUP($A534,Bat!$A$4:$BF$2320,D$1,FALSE),VLOOKUP($A534,Pit!$A$4:$BA$1686,D$2,FALSE))</f>
        <v>6530</v>
      </c>
      <c r="E534" s="16" t="str">
        <f>IF($C534="B",VLOOKUP($A534,Bat!$A$4:$BF$2320,E$1,FALSE),VLOOKUP($A534,Pit!$A$4:$BA$1686,E$2,FALSE))</f>
        <v>RF</v>
      </c>
      <c r="F534" s="16" t="str">
        <f>IF($C534="B",VLOOKUP($A534,Bat!$A$4:$BF$2320,F$1,FALSE),VLOOKUP($A534,Pit!$A$4:$BA$1686,F$2,FALSE))</f>
        <v>Gerald</v>
      </c>
      <c r="G534" s="16" t="str">
        <f>IF($C534="B",VLOOKUP($A534,Bat!$A$4:$BF$2320,G$1,FALSE),VLOOKUP($A534,Pit!$A$4:$BA$1686,G$2,FALSE))</f>
        <v>Shepherd</v>
      </c>
      <c r="H534" s="16">
        <f>IF($C534="B",VLOOKUP($A534,Bat!$A$4:$BF$2320,H$1,FALSE),VLOOKUP($A534,Pit!$A$4:$BA$1686,H$2,FALSE))</f>
        <v>18</v>
      </c>
      <c r="I534" s="16" t="str">
        <f>IF($C534="B",VLOOKUP($A534,Bat!$A$4:$BF$2320,I$1,FALSE),VLOOKUP($A534,Pit!$A$4:$BA$1686,I$2,FALSE))</f>
        <v>R</v>
      </c>
      <c r="J534" s="16" t="str">
        <f>IF($C534="B",VLOOKUP($A534,Bat!$A$4:$BF$2320,J$1,FALSE),VLOOKUP($A534,Pit!$A$4:$BA$1686,J$2,FALSE))</f>
        <v>R</v>
      </c>
      <c r="K534" s="16" t="str">
        <f>IF($C534="B",VLOOKUP($A534,Bat!$A$4:$BF$2320,K$1,FALSE),VLOOKUP($A534,Pit!$A$4:$BA$1686,K$2,FALSE))</f>
        <v>Normal</v>
      </c>
      <c r="L534" s="17" t="str">
        <f>IF($C534="B",VLOOKUP($A534,Bat!$A$4:$BF$2320,L$1,FALSE),VLOOKUP($A534,Pit!$A$4:$BA$1686,L$2,FALSE))</f>
        <v>Normal</v>
      </c>
      <c r="M534" s="16">
        <f>IF($C534="B",VLOOKUP($A534,Bat!$A$4:$BF$2320,M$1,FALSE),VLOOKUP($A534,Pit!$A$4:$BA$1686,M$2,FALSE))</f>
        <v>4</v>
      </c>
      <c r="N534" s="16">
        <f>IF($C534="B",VLOOKUP($A534,Bat!$A$4:$BF$2320,N$1,FALSE),VLOOKUP($A534,Pit!$A$4:$BA$1686,N$2,FALSE))</f>
        <v>1</v>
      </c>
      <c r="O534" s="16">
        <f>IF($C534="B",VLOOKUP($A534,Bat!$A$4:$BF$2320,O$1,FALSE),VLOOKUP($A534,Pit!$A$4:$BA$1686,O$2,FALSE))</f>
        <v>3</v>
      </c>
      <c r="P534" s="16">
        <f>IF($C534="B",VLOOKUP($A534,Bat!$A$4:$BF$2320,P$1,FALSE),VLOOKUP($A534,Pit!$A$4:$BA$1686,P$2,FALSE))</f>
        <v>5</v>
      </c>
      <c r="Q534" s="17">
        <f>IF($C534="B",VLOOKUP($A534,Bat!$A$4:$BF$2320,Q$1,FALSE),VLOOKUP($A534,Pit!$A$4:$BA$1686,Q$2,FALSE))</f>
        <v>4</v>
      </c>
      <c r="R534" s="18">
        <f>IF($C534="B",VLOOKUP($A534,Bat!$A$4:$BF$2320,R$1,FALSE),VLOOKUP($A534,Pit!$A$4:$BA$1686,R$2,FALSE))</f>
        <v>4.1398842102335891</v>
      </c>
      <c r="S534" s="19">
        <f>IF($C534="B",VLOOKUP($A534,Bat!$A$4:$BF$2320,S$1,FALSE),VLOOKUP($A534,Pit!$A$4:$BA$1686,S$2,FALSE))</f>
        <v>1.0049077804272206</v>
      </c>
      <c r="T534" s="20" t="str">
        <f>IF($C534="B",VLOOKUP($A534,Bat!$A$4:$BF$2320,T$1,FALSE),VLOOKUP($A534,Pit!$A$4:$BA$1686,T$2,FALSE))</f>
        <v>$2.2m</v>
      </c>
      <c r="U534" s="17" t="str">
        <f>VLOOKUP(IF($C534="B",VLOOKUP($A534,Bat!$A$4:$AU$2320,U$1,FALSE),VLOOKUP($A534,Pit!$A$4:$BE$1686,U$2,FALSE)),COND!$A$35:$B$41,2,FALSE)</f>
        <v>??</v>
      </c>
      <c r="V534" s="21">
        <f>IF($C534="B",VLOOKUP($A534,Bat!$A$4:$AT$2284,46,FALSE),VLOOKUP($A534,Pit!$A$4:$BD$1664,56,FALSE))</f>
        <v>190</v>
      </c>
      <c r="W534" s="16">
        <f t="shared" si="42"/>
        <v>999</v>
      </c>
      <c r="X534" s="16"/>
      <c r="Y534" s="22">
        <f t="shared" si="43"/>
        <v>287</v>
      </c>
      <c r="Z534" s="16" t="str">
        <f>IFERROR(VLOOKUP($D534,Results37!$F$3:$L$1396,Z$1,FALSE),"")</f>
        <v/>
      </c>
      <c r="AA534" s="47" t="str">
        <f>IF(ISERROR(VLOOKUP(D534,Results37!$F$3:$O$399,AA$1,FALSE)),"",IF(VLOOKUP(D534,Results37!$F$3:$O$399,AA$1+1,FALSE)=1,"S"&amp;VLOOKUP(D534,Results37!$F$3:$O$399,AA$1,FALSE),VLOOKUP(D534,Results37!$F$3:$O$399,AA$1,FALSE)))</f>
        <v/>
      </c>
      <c r="AB534" s="16" t="str">
        <f>IFERROR(VLOOKUP($D534,Results37!$F$3:$L$1396,AB$1,FALSE),"")</f>
        <v/>
      </c>
      <c r="AC534" s="16" t="str">
        <f>IFERROR(VLOOKUP($D534,Results37!$F$3:$L$1396,AC$1,FALSE),"")</f>
        <v/>
      </c>
      <c r="AD534" s="16" t="str">
        <f t="shared" si="44"/>
        <v/>
      </c>
      <c r="AE534" s="20" t="str">
        <f>IF(ISERROR(VLOOKUP($AC534&amp;"-"&amp;$F534&amp;" "&amp;G534,Bonuses!$B$1:$G$1006,4,FALSE)),"",INT(VLOOKUP($AC534&amp;"-"&amp;$F534&amp;" "&amp;$G534,Bonuses!$B$1:$G$1006,4,FALSE)))</f>
        <v/>
      </c>
      <c r="AF534" s="16" t="str">
        <f>IF(ISERROR(VLOOKUP($AC534&amp;"-"&amp;$F534,Bonuses!$B$1:$G$1006,5,FALSE)),"",IF(VLOOKUP($AC534&amp;"-"&amp;$F534,Bonuses!$B$1:$G$1006,5,FALSE)="","",VLOOKUP($AC534&amp;"-"&amp;$F534,Bonuses!$B$1:$G$1006,6,FALSE)&amp;" yrs, "&amp;VLOOKUP($AC534&amp;"-"&amp;$F534,Bonuses!$B$1:$G$1006,5,FALSE)))</f>
        <v/>
      </c>
    </row>
    <row r="535" spans="1:32" s="21" customFormat="1" x14ac:dyDescent="0.25">
      <c r="A535" s="21" t="s">
        <v>1975</v>
      </c>
      <c r="B535" s="21">
        <f t="shared" si="40"/>
        <v>1</v>
      </c>
      <c r="C535" s="21" t="str">
        <f t="shared" si="41"/>
        <v>B</v>
      </c>
      <c r="D535" s="17">
        <f>IF($C535="B",VLOOKUP($A535,Bat!$A$4:$BF$2320,D$1,FALSE),VLOOKUP($A535,Pit!$A$4:$BA$1686,D$2,FALSE))</f>
        <v>4586</v>
      </c>
      <c r="E535" s="16" t="str">
        <f>IF($C535="B",VLOOKUP($A535,Bat!$A$4:$BF$2320,E$1,FALSE),VLOOKUP($A535,Pit!$A$4:$BA$1686,E$2,FALSE))</f>
        <v>RF</v>
      </c>
      <c r="F535" s="16" t="str">
        <f>IF($C535="B",VLOOKUP($A535,Bat!$A$4:$BF$2320,F$1,FALSE),VLOOKUP($A535,Pit!$A$4:$BA$1686,F$2,FALSE))</f>
        <v>Wilson</v>
      </c>
      <c r="G535" s="16" t="str">
        <f>IF($C535="B",VLOOKUP($A535,Bat!$A$4:$BF$2320,G$1,FALSE),VLOOKUP($A535,Pit!$A$4:$BA$1686,G$2,FALSE))</f>
        <v>Portillo</v>
      </c>
      <c r="H535" s="16">
        <f>IF($C535="B",VLOOKUP($A535,Bat!$A$4:$BF$2320,H$1,FALSE),VLOOKUP($A535,Pit!$A$4:$BA$1686,H$2,FALSE))</f>
        <v>21</v>
      </c>
      <c r="I535" s="16" t="str">
        <f>IF($C535="B",VLOOKUP($A535,Bat!$A$4:$BF$2320,I$1,FALSE),VLOOKUP($A535,Pit!$A$4:$BA$1686,I$2,FALSE))</f>
        <v>R</v>
      </c>
      <c r="J535" s="16" t="str">
        <f>IF($C535="B",VLOOKUP($A535,Bat!$A$4:$BF$2320,J$1,FALSE),VLOOKUP($A535,Pit!$A$4:$BA$1686,J$2,FALSE))</f>
        <v>R</v>
      </c>
      <c r="K535" s="16" t="str">
        <f>IF($C535="B",VLOOKUP($A535,Bat!$A$4:$BF$2320,K$1,FALSE),VLOOKUP($A535,Pit!$A$4:$BA$1686,K$2,FALSE))</f>
        <v>Normal</v>
      </c>
      <c r="L535" s="17" t="str">
        <f>IF($C535="B",VLOOKUP($A535,Bat!$A$4:$BF$2320,L$1,FALSE),VLOOKUP($A535,Pit!$A$4:$BA$1686,L$2,FALSE))</f>
        <v>Normal</v>
      </c>
      <c r="M535" s="16">
        <f>IF($C535="B",VLOOKUP($A535,Bat!$A$4:$BF$2320,M$1,FALSE),VLOOKUP($A535,Pit!$A$4:$BA$1686,M$2,FALSE))</f>
        <v>2</v>
      </c>
      <c r="N535" s="16">
        <f>IF($C535="B",VLOOKUP($A535,Bat!$A$4:$BF$2320,N$1,FALSE),VLOOKUP($A535,Pit!$A$4:$BA$1686,N$2,FALSE))</f>
        <v>3</v>
      </c>
      <c r="O535" s="16">
        <f>IF($C535="B",VLOOKUP($A535,Bat!$A$4:$BF$2320,O$1,FALSE),VLOOKUP($A535,Pit!$A$4:$BA$1686,O$2,FALSE))</f>
        <v>4</v>
      </c>
      <c r="P535" s="16">
        <f>IF($C535="B",VLOOKUP($A535,Bat!$A$4:$BF$2320,P$1,FALSE),VLOOKUP($A535,Pit!$A$4:$BA$1686,P$2,FALSE))</f>
        <v>5</v>
      </c>
      <c r="Q535" s="17">
        <f>IF($C535="B",VLOOKUP($A535,Bat!$A$4:$BF$2320,Q$1,FALSE),VLOOKUP($A535,Pit!$A$4:$BA$1686,Q$2,FALSE))</f>
        <v>4</v>
      </c>
      <c r="R535" s="18">
        <f>IF($C535="B",VLOOKUP($A535,Bat!$A$4:$BF$2320,R$1,FALSE),VLOOKUP($A535,Pit!$A$4:$BA$1686,R$2,FALSE))</f>
        <v>1.0857950896312971</v>
      </c>
      <c r="S535" s="19">
        <f>IF($C535="B",VLOOKUP($A535,Bat!$A$4:$BF$2320,S$1,FALSE),VLOOKUP($A535,Pit!$A$4:$BA$1686,S$2,FALSE))</f>
        <v>0.56946667751363544</v>
      </c>
      <c r="T535" s="20" t="str">
        <f>IF($C535="B",VLOOKUP($A535,Bat!$A$4:$BF$2320,T$1,FALSE),VLOOKUP($A535,Pit!$A$4:$BA$1686,T$2,FALSE))</f>
        <v>$190k</v>
      </c>
      <c r="U535" s="17" t="str">
        <f>VLOOKUP(IF($C535="B",VLOOKUP($A535,Bat!$A$4:$AU$2320,U$1,FALSE),VLOOKUP($A535,Pit!$A$4:$BE$1686,U$2,FALSE)),COND!$A$35:$B$41,2,FALSE)</f>
        <v>??</v>
      </c>
      <c r="V535" s="21">
        <f>IF($C535="B",VLOOKUP($A535,Bat!$A$4:$AT$2284,46,FALSE),VLOOKUP($A535,Pit!$A$4:$BD$1664,56,FALSE))</f>
        <v>193</v>
      </c>
      <c r="W535" s="16">
        <f t="shared" si="42"/>
        <v>999</v>
      </c>
      <c r="X535" s="16"/>
      <c r="Y535" s="22">
        <f t="shared" si="43"/>
        <v>429</v>
      </c>
      <c r="Z535" s="16" t="str">
        <f>IFERROR(VLOOKUP($D535,Results37!$F$3:$L$1396,Z$1,FALSE),"")</f>
        <v/>
      </c>
      <c r="AA535" s="47" t="str">
        <f>IF(ISERROR(VLOOKUP(D535,Results37!$F$3:$O$399,AA$1,FALSE)),"",IF(VLOOKUP(D535,Results37!$F$3:$O$399,AA$1+1,FALSE)=1,"S"&amp;VLOOKUP(D535,Results37!$F$3:$O$399,AA$1,FALSE),VLOOKUP(D535,Results37!$F$3:$O$399,AA$1,FALSE)))</f>
        <v/>
      </c>
      <c r="AB535" s="16" t="str">
        <f>IFERROR(VLOOKUP($D535,Results37!$F$3:$L$1396,AB$1,FALSE),"")</f>
        <v/>
      </c>
      <c r="AC535" s="16" t="str">
        <f>IFERROR(VLOOKUP($D535,Results37!$F$3:$L$1396,AC$1,FALSE),"")</f>
        <v/>
      </c>
      <c r="AD535" s="16" t="str">
        <f t="shared" si="44"/>
        <v/>
      </c>
      <c r="AE535" s="20" t="str">
        <f>IF(ISERROR(VLOOKUP($AC535&amp;"-"&amp;$F535&amp;" "&amp;G535,Bonuses!$B$1:$G$1006,4,FALSE)),"",INT(VLOOKUP($AC535&amp;"-"&amp;$F535&amp;" "&amp;$G535,Bonuses!$B$1:$G$1006,4,FALSE)))</f>
        <v/>
      </c>
      <c r="AF535" s="16" t="str">
        <f>IF(ISERROR(VLOOKUP($AC535&amp;"-"&amp;$F535,Bonuses!$B$1:$G$1006,5,FALSE)),"",IF(VLOOKUP($AC535&amp;"-"&amp;$F535,Bonuses!$B$1:$G$1006,5,FALSE)="","",VLOOKUP($AC535&amp;"-"&amp;$F535,Bonuses!$B$1:$G$1006,6,FALSE)&amp;" yrs, "&amp;VLOOKUP($AC535&amp;"-"&amp;$F535,Bonuses!$B$1:$G$1006,5,FALSE)))</f>
        <v/>
      </c>
    </row>
    <row r="536" spans="1:32" s="21" customFormat="1" x14ac:dyDescent="0.25">
      <c r="A536" s="21" t="s">
        <v>2389</v>
      </c>
      <c r="B536" s="21">
        <f t="shared" si="40"/>
        <v>1</v>
      </c>
      <c r="C536" s="21" t="str">
        <f t="shared" si="41"/>
        <v>P</v>
      </c>
      <c r="D536" s="17">
        <f>IF($C536="B",VLOOKUP($A536,Bat!$A$4:$BF$2320,D$1,FALSE),VLOOKUP($A536,Pit!$A$4:$BA$1686,D$2,FALSE))</f>
        <v>4926</v>
      </c>
      <c r="E536" s="16" t="str">
        <f>IF($C536="B",VLOOKUP($A536,Bat!$A$4:$BF$2320,E$1,FALSE),VLOOKUP($A536,Pit!$A$4:$BA$1686,E$2,FALSE))</f>
        <v>RP</v>
      </c>
      <c r="F536" s="16" t="str">
        <f>IF($C536="B",VLOOKUP($A536,Bat!$A$4:$BF$2320,F$1,FALSE),VLOOKUP($A536,Pit!$A$4:$BA$1686,F$2,FALSE))</f>
        <v>Norman</v>
      </c>
      <c r="G536" s="16" t="str">
        <f>IF($C536="B",VLOOKUP($A536,Bat!$A$4:$BF$2320,G$1,FALSE),VLOOKUP($A536,Pit!$A$4:$BA$1686,G$2,FALSE))</f>
        <v>Jordan</v>
      </c>
      <c r="H536" s="16">
        <f>IF($C536="B",VLOOKUP($A536,Bat!$A$4:$BF$2320,H$1,FALSE),VLOOKUP($A536,Pit!$A$4:$BA$1686,H$2,FALSE))</f>
        <v>17</v>
      </c>
      <c r="I536" s="16" t="str">
        <f>IF($C536="B",VLOOKUP($A536,Bat!$A$4:$BF$2320,I$1,FALSE),VLOOKUP($A536,Pit!$A$4:$BA$1686,I$2,FALSE))</f>
        <v>R</v>
      </c>
      <c r="J536" s="16" t="str">
        <f>IF($C536="B",VLOOKUP($A536,Bat!$A$4:$BF$2320,J$1,FALSE),VLOOKUP($A536,Pit!$A$4:$BA$1686,J$2,FALSE))</f>
        <v>R</v>
      </c>
      <c r="K536" s="16" t="str">
        <f>IF($C536="B",VLOOKUP($A536,Bat!$A$4:$BF$2320,K$1,FALSE),VLOOKUP($A536,Pit!$A$4:$BA$1686,K$2,FALSE))</f>
        <v>Low</v>
      </c>
      <c r="L536" s="17" t="str">
        <f>IF($C536="B",VLOOKUP($A536,Bat!$A$4:$BF$2320,L$1,FALSE),VLOOKUP($A536,Pit!$A$4:$BA$1686,L$2,FALSE))</f>
        <v>Normal</v>
      </c>
      <c r="M536" s="16">
        <f>IF($C536="B",VLOOKUP($A536,Bat!$A$4:$BF$2320,M$1,FALSE),VLOOKUP($A536,Pit!$A$4:$BA$1686,M$2,FALSE))</f>
        <v>4</v>
      </c>
      <c r="N536" s="16">
        <f>IF($C536="B",VLOOKUP($A536,Bat!$A$4:$BF$2320,N$1,FALSE),VLOOKUP($A536,Pit!$A$4:$BA$1686,N$2,FALSE))</f>
        <v>3</v>
      </c>
      <c r="O536" s="16">
        <f>IF($C536="B",VLOOKUP($A536,Bat!$A$4:$BF$2320,O$1,FALSE),VLOOKUP($A536,Pit!$A$4:$BA$1686,O$2,FALSE))</f>
        <v>3</v>
      </c>
      <c r="P536" s="16" t="str">
        <f>IF($C536="B",VLOOKUP($A536,Bat!$A$4:$BF$2320,P$1,FALSE),VLOOKUP($A536,Pit!$A$4:$BA$1686,P$2,FALSE))</f>
        <v>86-88 Mph</v>
      </c>
      <c r="Q536" s="17">
        <f>IF($C536="B",VLOOKUP($A536,Bat!$A$4:$BF$2320,Q$1,FALSE),VLOOKUP($A536,Pit!$A$4:$BA$1686,Q$2,FALSE))</f>
        <v>8</v>
      </c>
      <c r="R536" s="18">
        <f>IF($C536="B",VLOOKUP($A536,Bat!$A$4:$BF$2320,R$1,FALSE),VLOOKUP($A536,Pit!$A$4:$BA$1686,R$2,FALSE))</f>
        <v>18.348291994949058</v>
      </c>
      <c r="S536" s="19">
        <f>IF($C536="B",VLOOKUP($A536,Bat!$A$4:$BF$2320,S$1,FALSE),VLOOKUP($A536,Pit!$A$4:$BA$1686,S$2,FALSE))</f>
        <v>0.55434476394195631</v>
      </c>
      <c r="T536" s="20" t="str">
        <f>IF($C536="B",VLOOKUP($A536,Bat!$A$4:$BF$2320,T$1,FALSE),VLOOKUP($A536,Pit!$A$4:$BA$1686,T$2,FALSE))</f>
        <v>$200k</v>
      </c>
      <c r="U536" s="17" t="str">
        <f>VLOOKUP(IF($C536="B",VLOOKUP($A536,Bat!$A$4:$AU$2320,U$1,FALSE),VLOOKUP($A536,Pit!$A$4:$BE$1686,U$2,FALSE)),COND!$A$35:$B$41,2,FALSE)</f>
        <v>??</v>
      </c>
      <c r="V536" s="21">
        <f>IF($C536="B",VLOOKUP($A536,Bat!$A$4:$AT$2284,46,FALSE),VLOOKUP($A536,Pit!$A$4:$BD$1664,56,FALSE))</f>
        <v>194</v>
      </c>
      <c r="W536" s="16">
        <f t="shared" si="42"/>
        <v>999</v>
      </c>
      <c r="X536" s="16"/>
      <c r="Y536" s="22">
        <f t="shared" si="43"/>
        <v>440</v>
      </c>
      <c r="Z536" s="16" t="str">
        <f>IFERROR(VLOOKUP($D536,Results37!$F$3:$L$1396,Z$1,FALSE),"")</f>
        <v/>
      </c>
      <c r="AA536" s="47" t="str">
        <f>IF(ISERROR(VLOOKUP(D536,Results37!$F$3:$O$399,AA$1,FALSE)),"",IF(VLOOKUP(D536,Results37!$F$3:$O$399,AA$1+1,FALSE)=1,"S"&amp;VLOOKUP(D536,Results37!$F$3:$O$399,AA$1,FALSE),VLOOKUP(D536,Results37!$F$3:$O$399,AA$1,FALSE)))</f>
        <v/>
      </c>
      <c r="AB536" s="16" t="str">
        <f>IFERROR(VLOOKUP($D536,Results37!$F$3:$L$1396,AB$1,FALSE),"")</f>
        <v/>
      </c>
      <c r="AC536" s="16" t="str">
        <f>IFERROR(VLOOKUP($D536,Results37!$F$3:$L$1396,AC$1,FALSE),"")</f>
        <v/>
      </c>
      <c r="AD536" s="16" t="str">
        <f t="shared" si="44"/>
        <v/>
      </c>
      <c r="AE536" s="20" t="str">
        <f>IF(ISERROR(VLOOKUP($AC536&amp;"-"&amp;$F536&amp;" "&amp;G536,Bonuses!$B$1:$G$1006,4,FALSE)),"",INT(VLOOKUP($AC536&amp;"-"&amp;$F536&amp;" "&amp;$G536,Bonuses!$B$1:$G$1006,4,FALSE)))</f>
        <v/>
      </c>
      <c r="AF536" s="16" t="str">
        <f>IF(ISERROR(VLOOKUP($AC536&amp;"-"&amp;$F536,Bonuses!$B$1:$G$1006,5,FALSE)),"",IF(VLOOKUP($AC536&amp;"-"&amp;$F536,Bonuses!$B$1:$G$1006,5,FALSE)="","",VLOOKUP($AC536&amp;"-"&amp;$F536,Bonuses!$B$1:$G$1006,6,FALSE)&amp;" yrs, "&amp;VLOOKUP($AC536&amp;"-"&amp;$F536,Bonuses!$B$1:$G$1006,5,FALSE)))</f>
        <v/>
      </c>
    </row>
    <row r="537" spans="1:32" s="21" customFormat="1" x14ac:dyDescent="0.25">
      <c r="A537" s="21" t="s">
        <v>2350</v>
      </c>
      <c r="B537" s="21">
        <f t="shared" si="40"/>
        <v>1</v>
      </c>
      <c r="C537" s="21" t="str">
        <f t="shared" si="41"/>
        <v>P</v>
      </c>
      <c r="D537" s="17">
        <f>IF($C537="B",VLOOKUP($A537,Bat!$A$4:$BF$2320,D$1,FALSE),VLOOKUP($A537,Pit!$A$4:$BA$1686,D$2,FALSE))</f>
        <v>16112</v>
      </c>
      <c r="E537" s="16" t="str">
        <f>IF($C537="B",VLOOKUP($A537,Bat!$A$4:$BF$2320,E$1,FALSE),VLOOKUP($A537,Pit!$A$4:$BA$1686,E$2,FALSE))</f>
        <v>SP</v>
      </c>
      <c r="F537" s="16" t="str">
        <f>IF($C537="B",VLOOKUP($A537,Bat!$A$4:$BF$2320,F$1,FALSE),VLOOKUP($A537,Pit!$A$4:$BA$1686,F$2,FALSE))</f>
        <v>Mobumasu</v>
      </c>
      <c r="G537" s="16" t="str">
        <f>IF($C537="B",VLOOKUP($A537,Bat!$A$4:$BF$2320,G$1,FALSE),VLOOKUP($A537,Pit!$A$4:$BA$1686,G$2,FALSE))</f>
        <v>Higo</v>
      </c>
      <c r="H537" s="16">
        <f>IF($C537="B",VLOOKUP($A537,Bat!$A$4:$BF$2320,H$1,FALSE),VLOOKUP($A537,Pit!$A$4:$BA$1686,H$2,FALSE))</f>
        <v>17</v>
      </c>
      <c r="I537" s="16" t="str">
        <f>IF($C537="B",VLOOKUP($A537,Bat!$A$4:$BF$2320,I$1,FALSE),VLOOKUP($A537,Pit!$A$4:$BA$1686,I$2,FALSE))</f>
        <v>R</v>
      </c>
      <c r="J537" s="16" t="str">
        <f>IF($C537="B",VLOOKUP($A537,Bat!$A$4:$BF$2320,J$1,FALSE),VLOOKUP($A537,Pit!$A$4:$BA$1686,J$2,FALSE))</f>
        <v>R</v>
      </c>
      <c r="K537" s="16" t="str">
        <f>IF($C537="B",VLOOKUP($A537,Bat!$A$4:$BF$2320,K$1,FALSE),VLOOKUP($A537,Pit!$A$4:$BA$1686,K$2,FALSE))</f>
        <v>Low</v>
      </c>
      <c r="L537" s="17" t="str">
        <f>IF($C537="B",VLOOKUP($A537,Bat!$A$4:$BF$2320,L$1,FALSE),VLOOKUP($A537,Pit!$A$4:$BA$1686,L$2,FALSE))</f>
        <v>Normal</v>
      </c>
      <c r="M537" s="16">
        <f>IF($C537="B",VLOOKUP($A537,Bat!$A$4:$BF$2320,M$1,FALSE),VLOOKUP($A537,Pit!$A$4:$BA$1686,M$2,FALSE))</f>
        <v>5</v>
      </c>
      <c r="N537" s="16">
        <f>IF($C537="B",VLOOKUP($A537,Bat!$A$4:$BF$2320,N$1,FALSE),VLOOKUP($A537,Pit!$A$4:$BA$1686,N$2,FALSE))</f>
        <v>2</v>
      </c>
      <c r="O537" s="16">
        <f>IF($C537="B",VLOOKUP($A537,Bat!$A$4:$BF$2320,O$1,FALSE),VLOOKUP($A537,Pit!$A$4:$BA$1686,O$2,FALSE))</f>
        <v>3</v>
      </c>
      <c r="P537" s="16" t="str">
        <f>IF($C537="B",VLOOKUP($A537,Bat!$A$4:$BF$2320,P$1,FALSE),VLOOKUP($A537,Pit!$A$4:$BA$1686,P$2,FALSE))</f>
        <v>91-93 Mph</v>
      </c>
      <c r="Q537" s="17">
        <f>IF($C537="B",VLOOKUP($A537,Bat!$A$4:$BF$2320,Q$1,FALSE),VLOOKUP($A537,Pit!$A$4:$BA$1686,Q$2,FALSE))</f>
        <v>4</v>
      </c>
      <c r="R537" s="18">
        <f>IF($C537="B",VLOOKUP($A537,Bat!$A$4:$BF$2320,R$1,FALSE),VLOOKUP($A537,Pit!$A$4:$BA$1686,R$2,FALSE))</f>
        <v>17.677465900109045</v>
      </c>
      <c r="S537" s="19">
        <f>IF($C537="B",VLOOKUP($A537,Bat!$A$4:$BF$2320,S$1,FALSE),VLOOKUP($A537,Pit!$A$4:$BA$1686,S$2,FALSE))</f>
        <v>0.49541266121335875</v>
      </c>
      <c r="T537" s="20" t="str">
        <f>IF($C537="B",VLOOKUP($A537,Bat!$A$4:$BF$2320,T$1,FALSE),VLOOKUP($A537,Pit!$A$4:$BA$1686,T$2,FALSE))</f>
        <v>$110k</v>
      </c>
      <c r="U537" s="17" t="str">
        <f>VLOOKUP(IF($C537="B",VLOOKUP($A537,Bat!$A$4:$AU$2320,U$1,FALSE),VLOOKUP($A537,Pit!$A$4:$BE$1686,U$2,FALSE)),COND!$A$35:$B$41,2,FALSE)</f>
        <v>??</v>
      </c>
      <c r="V537" s="21">
        <f>IF($C537="B",VLOOKUP($A537,Bat!$A$4:$AT$2284,46,FALSE),VLOOKUP($A537,Pit!$A$4:$BD$1664,56,FALSE))</f>
        <v>195</v>
      </c>
      <c r="W537" s="16">
        <f t="shared" si="42"/>
        <v>999</v>
      </c>
      <c r="X537" s="16"/>
      <c r="Y537" s="22">
        <f t="shared" si="43"/>
        <v>476</v>
      </c>
      <c r="Z537" s="16" t="str">
        <f>IFERROR(VLOOKUP($D537,Results37!$F$3:$L$1396,Z$1,FALSE),"")</f>
        <v/>
      </c>
      <c r="AA537" s="47" t="str">
        <f>IF(ISERROR(VLOOKUP(D537,Results37!$F$3:$O$399,AA$1,FALSE)),"",IF(VLOOKUP(D537,Results37!$F$3:$O$399,AA$1+1,FALSE)=1,"S"&amp;VLOOKUP(D537,Results37!$F$3:$O$399,AA$1,FALSE),VLOOKUP(D537,Results37!$F$3:$O$399,AA$1,FALSE)))</f>
        <v/>
      </c>
      <c r="AB537" s="16" t="str">
        <f>IFERROR(VLOOKUP($D537,Results37!$F$3:$L$1396,AB$1,FALSE),"")</f>
        <v/>
      </c>
      <c r="AC537" s="16" t="str">
        <f>IFERROR(VLOOKUP($D537,Results37!$F$3:$L$1396,AC$1,FALSE),"")</f>
        <v/>
      </c>
      <c r="AD537" s="16" t="str">
        <f t="shared" si="44"/>
        <v/>
      </c>
      <c r="AE537" s="20" t="str">
        <f>IF(ISERROR(VLOOKUP($AC537&amp;"-"&amp;$F537&amp;" "&amp;G537,Bonuses!$B$1:$G$1006,4,FALSE)),"",INT(VLOOKUP($AC537&amp;"-"&amp;$F537&amp;" "&amp;$G537,Bonuses!$B$1:$G$1006,4,FALSE)))</f>
        <v/>
      </c>
      <c r="AF537" s="16" t="str">
        <f>IF(ISERROR(VLOOKUP($AC537&amp;"-"&amp;$F537,Bonuses!$B$1:$G$1006,5,FALSE)),"",IF(VLOOKUP($AC537&amp;"-"&amp;$F537,Bonuses!$B$1:$G$1006,5,FALSE)="","",VLOOKUP($AC537&amp;"-"&amp;$F537,Bonuses!$B$1:$G$1006,6,FALSE)&amp;" yrs, "&amp;VLOOKUP($AC537&amp;"-"&amp;$F537,Bonuses!$B$1:$G$1006,5,FALSE)))</f>
        <v/>
      </c>
    </row>
    <row r="538" spans="1:32" s="21" customFormat="1" x14ac:dyDescent="0.25">
      <c r="A538" s="21" t="s">
        <v>1931</v>
      </c>
      <c r="B538" s="21">
        <f t="shared" si="40"/>
        <v>1</v>
      </c>
      <c r="C538" s="21" t="str">
        <f t="shared" si="41"/>
        <v>B</v>
      </c>
      <c r="D538" s="17">
        <f>IF($C538="B",VLOOKUP($A538,Bat!$A$4:$BF$2320,D$1,FALSE),VLOOKUP($A538,Pit!$A$4:$BA$1686,D$2,FALSE))</f>
        <v>14521</v>
      </c>
      <c r="E538" s="16" t="str">
        <f>IF($C538="B",VLOOKUP($A538,Bat!$A$4:$BF$2320,E$1,FALSE),VLOOKUP($A538,Pit!$A$4:$BA$1686,E$2,FALSE))</f>
        <v>1B</v>
      </c>
      <c r="F538" s="16" t="str">
        <f>IF($C538="B",VLOOKUP($A538,Bat!$A$4:$BF$2320,F$1,FALSE),VLOOKUP($A538,Pit!$A$4:$BA$1686,F$2,FALSE))</f>
        <v>Gerald</v>
      </c>
      <c r="G538" s="16" t="str">
        <f>IF($C538="B",VLOOKUP($A538,Bat!$A$4:$BF$2320,G$1,FALSE),VLOOKUP($A538,Pit!$A$4:$BA$1686,G$2,FALSE))</f>
        <v>Cross</v>
      </c>
      <c r="H538" s="16">
        <f>IF($C538="B",VLOOKUP($A538,Bat!$A$4:$BF$2320,H$1,FALSE),VLOOKUP($A538,Pit!$A$4:$BA$1686,H$2,FALSE))</f>
        <v>21</v>
      </c>
      <c r="I538" s="16" t="str">
        <f>IF($C538="B",VLOOKUP($A538,Bat!$A$4:$BF$2320,I$1,FALSE),VLOOKUP($A538,Pit!$A$4:$BA$1686,I$2,FALSE))</f>
        <v>R</v>
      </c>
      <c r="J538" s="16" t="str">
        <f>IF($C538="B",VLOOKUP($A538,Bat!$A$4:$BF$2320,J$1,FALSE),VLOOKUP($A538,Pit!$A$4:$BA$1686,J$2,FALSE))</f>
        <v>R</v>
      </c>
      <c r="K538" s="16" t="str">
        <f>IF($C538="B",VLOOKUP($A538,Bat!$A$4:$BF$2320,K$1,FALSE),VLOOKUP($A538,Pit!$A$4:$BA$1686,K$2,FALSE))</f>
        <v>Normal</v>
      </c>
      <c r="L538" s="17" t="str">
        <f>IF($C538="B",VLOOKUP($A538,Bat!$A$4:$BF$2320,L$1,FALSE),VLOOKUP($A538,Pit!$A$4:$BA$1686,L$2,FALSE))</f>
        <v>Normal</v>
      </c>
      <c r="M538" s="16">
        <f>IF($C538="B",VLOOKUP($A538,Bat!$A$4:$BF$2320,M$1,FALSE),VLOOKUP($A538,Pit!$A$4:$BA$1686,M$2,FALSE))</f>
        <v>4</v>
      </c>
      <c r="N538" s="16">
        <f>IF($C538="B",VLOOKUP($A538,Bat!$A$4:$BF$2320,N$1,FALSE),VLOOKUP($A538,Pit!$A$4:$BA$1686,N$2,FALSE))</f>
        <v>3</v>
      </c>
      <c r="O538" s="16">
        <f>IF($C538="B",VLOOKUP($A538,Bat!$A$4:$BF$2320,O$1,FALSE),VLOOKUP($A538,Pit!$A$4:$BA$1686,O$2,FALSE))</f>
        <v>2</v>
      </c>
      <c r="P538" s="16">
        <f>IF($C538="B",VLOOKUP($A538,Bat!$A$4:$BF$2320,P$1,FALSE),VLOOKUP($A538,Pit!$A$4:$BA$1686,P$2,FALSE))</f>
        <v>6</v>
      </c>
      <c r="Q538" s="17">
        <f>IF($C538="B",VLOOKUP($A538,Bat!$A$4:$BF$2320,Q$1,FALSE),VLOOKUP($A538,Pit!$A$4:$BA$1686,Q$2,FALSE))</f>
        <v>1</v>
      </c>
      <c r="R538" s="18">
        <f>IF($C538="B",VLOOKUP($A538,Bat!$A$4:$BF$2320,R$1,FALSE),VLOOKUP($A538,Pit!$A$4:$BA$1686,R$2,FALSE))</f>
        <v>4.0559482740405883</v>
      </c>
      <c r="S538" s="19">
        <f>IF($C538="B",VLOOKUP($A538,Bat!$A$4:$BF$2320,S$1,FALSE),VLOOKUP($A538,Pit!$A$4:$BA$1686,S$2,FALSE))</f>
        <v>0.9929404948678664</v>
      </c>
      <c r="T538" s="20" t="str">
        <f>IF($C538="B",VLOOKUP($A538,Bat!$A$4:$BF$2320,T$1,FALSE),VLOOKUP($A538,Pit!$A$4:$BA$1686,T$2,FALSE))</f>
        <v>$130k</v>
      </c>
      <c r="U538" s="17" t="str">
        <f>VLOOKUP(IF($C538="B",VLOOKUP($A538,Bat!$A$4:$AU$2320,U$1,FALSE),VLOOKUP($A538,Pit!$A$4:$BE$1686,U$2,FALSE)),COND!$A$35:$B$41,2,FALSE)</f>
        <v>??</v>
      </c>
      <c r="V538" s="21">
        <f>IF($C538="B",VLOOKUP($A538,Bat!$A$4:$AT$2284,46,FALSE),VLOOKUP($A538,Pit!$A$4:$BD$1664,56,FALSE))</f>
        <v>196</v>
      </c>
      <c r="W538" s="16">
        <f t="shared" si="42"/>
        <v>999</v>
      </c>
      <c r="X538" s="16"/>
      <c r="Y538" s="22">
        <f t="shared" si="43"/>
        <v>294</v>
      </c>
      <c r="Z538" s="16" t="str">
        <f>IFERROR(VLOOKUP($D538,Results37!$F$3:$L$1396,Z$1,FALSE),"")</f>
        <v/>
      </c>
      <c r="AA538" s="47" t="str">
        <f>IF(ISERROR(VLOOKUP(D538,Results37!$F$3:$O$399,AA$1,FALSE)),"",IF(VLOOKUP(D538,Results37!$F$3:$O$399,AA$1+1,FALSE)=1,"S"&amp;VLOOKUP(D538,Results37!$F$3:$O$399,AA$1,FALSE),VLOOKUP(D538,Results37!$F$3:$O$399,AA$1,FALSE)))</f>
        <v/>
      </c>
      <c r="AB538" s="16" t="str">
        <f>IFERROR(VLOOKUP($D538,Results37!$F$3:$L$1396,AB$1,FALSE),"")</f>
        <v/>
      </c>
      <c r="AC538" s="16" t="str">
        <f>IFERROR(VLOOKUP($D538,Results37!$F$3:$L$1396,AC$1,FALSE),"")</f>
        <v/>
      </c>
      <c r="AD538" s="16" t="str">
        <f t="shared" si="44"/>
        <v/>
      </c>
      <c r="AE538" s="20" t="str">
        <f>IF(ISERROR(VLOOKUP($AC538&amp;"-"&amp;$F538&amp;" "&amp;G538,Bonuses!$B$1:$G$1006,4,FALSE)),"",INT(VLOOKUP($AC538&amp;"-"&amp;$F538&amp;" "&amp;$G538,Bonuses!$B$1:$G$1006,4,FALSE)))</f>
        <v/>
      </c>
      <c r="AF538" s="16" t="str">
        <f>IF(ISERROR(VLOOKUP($AC538&amp;"-"&amp;$F538,Bonuses!$B$1:$G$1006,5,FALSE)),"",IF(VLOOKUP($AC538&amp;"-"&amp;$F538,Bonuses!$B$1:$G$1006,5,FALSE)="","",VLOOKUP($AC538&amp;"-"&amp;$F538,Bonuses!$B$1:$G$1006,6,FALSE)&amp;" yrs, "&amp;VLOOKUP($AC538&amp;"-"&amp;$F538,Bonuses!$B$1:$G$1006,5,FALSE)))</f>
        <v/>
      </c>
    </row>
    <row r="539" spans="1:32" s="21" customFormat="1" x14ac:dyDescent="0.25">
      <c r="A539" s="21" t="s">
        <v>1923</v>
      </c>
      <c r="B539" s="21">
        <f t="shared" si="40"/>
        <v>1</v>
      </c>
      <c r="C539" s="21" t="str">
        <f t="shared" si="41"/>
        <v>B</v>
      </c>
      <c r="D539" s="17">
        <f>IF($C539="B",VLOOKUP($A539,Bat!$A$4:$BF$2320,D$1,FALSE),VLOOKUP($A539,Pit!$A$4:$BA$1686,D$2,FALSE))</f>
        <v>15669</v>
      </c>
      <c r="E539" s="16" t="str">
        <f>IF($C539="B",VLOOKUP($A539,Bat!$A$4:$BF$2320,E$1,FALSE),VLOOKUP($A539,Pit!$A$4:$BA$1686,E$2,FALSE))</f>
        <v>RF</v>
      </c>
      <c r="F539" s="16" t="str">
        <f>IF($C539="B",VLOOKUP($A539,Bat!$A$4:$BF$2320,F$1,FALSE),VLOOKUP($A539,Pit!$A$4:$BA$1686,F$2,FALSE))</f>
        <v>Mike</v>
      </c>
      <c r="G539" s="16" t="str">
        <f>IF($C539="B",VLOOKUP($A539,Bat!$A$4:$BF$2320,G$1,FALSE),VLOOKUP($A539,Pit!$A$4:$BA$1686,G$2,FALSE))</f>
        <v>Heywood</v>
      </c>
      <c r="H539" s="16">
        <f>IF($C539="B",VLOOKUP($A539,Bat!$A$4:$BF$2320,H$1,FALSE),VLOOKUP($A539,Pit!$A$4:$BA$1686,H$2,FALSE))</f>
        <v>21</v>
      </c>
      <c r="I539" s="16" t="str">
        <f>IF($C539="B",VLOOKUP($A539,Bat!$A$4:$BF$2320,I$1,FALSE),VLOOKUP($A539,Pit!$A$4:$BA$1686,I$2,FALSE))</f>
        <v>R</v>
      </c>
      <c r="J539" s="16" t="str">
        <f>IF($C539="B",VLOOKUP($A539,Bat!$A$4:$BF$2320,J$1,FALSE),VLOOKUP($A539,Pit!$A$4:$BA$1686,J$2,FALSE))</f>
        <v>R</v>
      </c>
      <c r="K539" s="16" t="str">
        <f>IF($C539="B",VLOOKUP($A539,Bat!$A$4:$BF$2320,K$1,FALSE),VLOOKUP($A539,Pit!$A$4:$BA$1686,K$2,FALSE))</f>
        <v>Normal</v>
      </c>
      <c r="L539" s="17" t="str">
        <f>IF($C539="B",VLOOKUP($A539,Bat!$A$4:$BF$2320,L$1,FALSE),VLOOKUP($A539,Pit!$A$4:$BA$1686,L$2,FALSE))</f>
        <v>Normal</v>
      </c>
      <c r="M539" s="16">
        <f>IF($C539="B",VLOOKUP($A539,Bat!$A$4:$BF$2320,M$1,FALSE),VLOOKUP($A539,Pit!$A$4:$BA$1686,M$2,FALSE))</f>
        <v>4</v>
      </c>
      <c r="N539" s="16">
        <f>IF($C539="B",VLOOKUP($A539,Bat!$A$4:$BF$2320,N$1,FALSE),VLOOKUP($A539,Pit!$A$4:$BA$1686,N$2,FALSE))</f>
        <v>3</v>
      </c>
      <c r="O539" s="16">
        <f>IF($C539="B",VLOOKUP($A539,Bat!$A$4:$BF$2320,O$1,FALSE),VLOOKUP($A539,Pit!$A$4:$BA$1686,O$2,FALSE))</f>
        <v>2</v>
      </c>
      <c r="P539" s="16">
        <f>IF($C539="B",VLOOKUP($A539,Bat!$A$4:$BF$2320,P$1,FALSE),VLOOKUP($A539,Pit!$A$4:$BA$1686,P$2,FALSE))</f>
        <v>5</v>
      </c>
      <c r="Q539" s="17">
        <f>IF($C539="B",VLOOKUP($A539,Bat!$A$4:$BF$2320,Q$1,FALSE),VLOOKUP($A539,Pit!$A$4:$BA$1686,Q$2,FALSE))</f>
        <v>2</v>
      </c>
      <c r="R539" s="18">
        <f>IF($C539="B",VLOOKUP($A539,Bat!$A$4:$BF$2320,R$1,FALSE),VLOOKUP($A539,Pit!$A$4:$BA$1686,R$2,FALSE))</f>
        <v>3.4352407691311475</v>
      </c>
      <c r="S539" s="19">
        <f>IF($C539="B",VLOOKUP($A539,Bat!$A$4:$BF$2320,S$1,FALSE),VLOOKUP($A539,Pit!$A$4:$BA$1686,S$2,FALSE))</f>
        <v>0.90444223897178289</v>
      </c>
      <c r="T539" s="20" t="str">
        <f>IF($C539="B",VLOOKUP($A539,Bat!$A$4:$BF$2320,T$1,FALSE),VLOOKUP($A539,Pit!$A$4:$BA$1686,T$2,FALSE))</f>
        <v>$190k</v>
      </c>
      <c r="U539" s="17" t="str">
        <f>VLOOKUP(IF($C539="B",VLOOKUP($A539,Bat!$A$4:$AU$2320,U$1,FALSE),VLOOKUP($A539,Pit!$A$4:$BE$1686,U$2,FALSE)),COND!$A$35:$B$41,2,FALSE)</f>
        <v>??</v>
      </c>
      <c r="V539" s="21">
        <f>IF($C539="B",VLOOKUP($A539,Bat!$A$4:$AT$2284,46,FALSE),VLOOKUP($A539,Pit!$A$4:$BD$1664,56,FALSE))</f>
        <v>197</v>
      </c>
      <c r="W539" s="16">
        <f t="shared" si="42"/>
        <v>999</v>
      </c>
      <c r="X539" s="16"/>
      <c r="Y539" s="22">
        <f t="shared" si="43"/>
        <v>320</v>
      </c>
      <c r="Z539" s="16" t="str">
        <f>IFERROR(VLOOKUP($D539,Results37!$F$3:$L$1396,Z$1,FALSE),"")</f>
        <v/>
      </c>
      <c r="AA539" s="47" t="str">
        <f>IF(ISERROR(VLOOKUP(D539,Results37!$F$3:$O$399,AA$1,FALSE)),"",IF(VLOOKUP(D539,Results37!$F$3:$O$399,AA$1+1,FALSE)=1,"S"&amp;VLOOKUP(D539,Results37!$F$3:$O$399,AA$1,FALSE),VLOOKUP(D539,Results37!$F$3:$O$399,AA$1,FALSE)))</f>
        <v/>
      </c>
      <c r="AB539" s="16" t="str">
        <f>IFERROR(VLOOKUP($D539,Results37!$F$3:$L$1396,AB$1,FALSE),"")</f>
        <v/>
      </c>
      <c r="AC539" s="16" t="str">
        <f>IFERROR(VLOOKUP($D539,Results37!$F$3:$L$1396,AC$1,FALSE),"")</f>
        <v/>
      </c>
      <c r="AD539" s="16" t="str">
        <f t="shared" si="44"/>
        <v/>
      </c>
      <c r="AE539" s="20" t="str">
        <f>IF(ISERROR(VLOOKUP($AC539&amp;"-"&amp;$F539&amp;" "&amp;G539,Bonuses!$B$1:$G$1006,4,FALSE)),"",INT(VLOOKUP($AC539&amp;"-"&amp;$F539&amp;" "&amp;$G539,Bonuses!$B$1:$G$1006,4,FALSE)))</f>
        <v/>
      </c>
      <c r="AF539" s="16" t="str">
        <f>IF(ISERROR(VLOOKUP($AC539&amp;"-"&amp;$F539,Bonuses!$B$1:$G$1006,5,FALSE)),"",IF(VLOOKUP($AC539&amp;"-"&amp;$F539,Bonuses!$B$1:$G$1006,5,FALSE)="","",VLOOKUP($AC539&amp;"-"&amp;$F539,Bonuses!$B$1:$G$1006,6,FALSE)&amp;" yrs, "&amp;VLOOKUP($AC539&amp;"-"&amp;$F539,Bonuses!$B$1:$G$1006,5,FALSE)))</f>
        <v/>
      </c>
    </row>
    <row r="540" spans="1:32" s="21" customFormat="1" x14ac:dyDescent="0.25">
      <c r="A540" s="21" t="s">
        <v>2384</v>
      </c>
      <c r="B540" s="21">
        <f t="shared" si="40"/>
        <v>1</v>
      </c>
      <c r="C540" s="21" t="str">
        <f t="shared" si="41"/>
        <v>P</v>
      </c>
      <c r="D540" s="17">
        <f>IF($C540="B",VLOOKUP($A540,Bat!$A$4:$BF$2320,D$1,FALSE),VLOOKUP($A540,Pit!$A$4:$BA$1686,D$2,FALSE))</f>
        <v>14712</v>
      </c>
      <c r="E540" s="16" t="str">
        <f>IF($C540="B",VLOOKUP($A540,Bat!$A$4:$BF$2320,E$1,FALSE),VLOOKUP($A540,Pit!$A$4:$BA$1686,E$2,FALSE))</f>
        <v>RP</v>
      </c>
      <c r="F540" s="16" t="str">
        <f>IF($C540="B",VLOOKUP($A540,Bat!$A$4:$BF$2320,F$1,FALSE),VLOOKUP($A540,Pit!$A$4:$BA$1686,F$2,FALSE))</f>
        <v>Jeremy</v>
      </c>
      <c r="G540" s="16" t="str">
        <f>IF($C540="B",VLOOKUP($A540,Bat!$A$4:$BF$2320,G$1,FALSE),VLOOKUP($A540,Pit!$A$4:$BA$1686,G$2,FALSE))</f>
        <v>Starr</v>
      </c>
      <c r="H540" s="16">
        <f>IF($C540="B",VLOOKUP($A540,Bat!$A$4:$BF$2320,H$1,FALSE),VLOOKUP($A540,Pit!$A$4:$BA$1686,H$2,FALSE))</f>
        <v>21</v>
      </c>
      <c r="I540" s="16" t="str">
        <f>IF($C540="B",VLOOKUP($A540,Bat!$A$4:$BF$2320,I$1,FALSE),VLOOKUP($A540,Pit!$A$4:$BA$1686,I$2,FALSE))</f>
        <v>R</v>
      </c>
      <c r="J540" s="16" t="str">
        <f>IF($C540="B",VLOOKUP($A540,Bat!$A$4:$BF$2320,J$1,FALSE),VLOOKUP($A540,Pit!$A$4:$BA$1686,J$2,FALSE))</f>
        <v>R</v>
      </c>
      <c r="K540" s="16" t="str">
        <f>IF($C540="B",VLOOKUP($A540,Bat!$A$4:$BF$2320,K$1,FALSE),VLOOKUP($A540,Pit!$A$4:$BA$1686,K$2,FALSE))</f>
        <v>Low</v>
      </c>
      <c r="L540" s="17" t="str">
        <f>IF($C540="B",VLOOKUP($A540,Bat!$A$4:$BF$2320,L$1,FALSE),VLOOKUP($A540,Pit!$A$4:$BA$1686,L$2,FALSE))</f>
        <v>High</v>
      </c>
      <c r="M540" s="16">
        <f>IF($C540="B",VLOOKUP($A540,Bat!$A$4:$BF$2320,M$1,FALSE),VLOOKUP($A540,Pit!$A$4:$BA$1686,M$2,FALSE))</f>
        <v>4</v>
      </c>
      <c r="N540" s="16">
        <f>IF($C540="B",VLOOKUP($A540,Bat!$A$4:$BF$2320,N$1,FALSE),VLOOKUP($A540,Pit!$A$4:$BA$1686,N$2,FALSE))</f>
        <v>2</v>
      </c>
      <c r="O540" s="16">
        <f>IF($C540="B",VLOOKUP($A540,Bat!$A$4:$BF$2320,O$1,FALSE),VLOOKUP($A540,Pit!$A$4:$BA$1686,O$2,FALSE))</f>
        <v>4</v>
      </c>
      <c r="P540" s="16" t="str">
        <f>IF($C540="B",VLOOKUP($A540,Bat!$A$4:$BF$2320,P$1,FALSE),VLOOKUP($A540,Pit!$A$4:$BA$1686,P$2,FALSE))</f>
        <v>88-90 Mph</v>
      </c>
      <c r="Q540" s="17">
        <f>IF($C540="B",VLOOKUP($A540,Bat!$A$4:$BF$2320,Q$1,FALSE),VLOOKUP($A540,Pit!$A$4:$BA$1686,Q$2,FALSE))</f>
        <v>6</v>
      </c>
      <c r="R540" s="18">
        <f>IF($C540="B",VLOOKUP($A540,Bat!$A$4:$BF$2320,R$1,FALSE),VLOOKUP($A540,Pit!$A$4:$BA$1686,R$2,FALSE))</f>
        <v>18.434068442201685</v>
      </c>
      <c r="S540" s="19">
        <f>IF($C540="B",VLOOKUP($A540,Bat!$A$4:$BF$2320,S$1,FALSE),VLOOKUP($A540,Pit!$A$4:$BA$1686,S$2,FALSE))</f>
        <v>0.56188022870707033</v>
      </c>
      <c r="T540" s="20" t="str">
        <f>IF($C540="B",VLOOKUP($A540,Bat!$A$4:$BF$2320,T$1,FALSE),VLOOKUP($A540,Pit!$A$4:$BA$1686,T$2,FALSE))</f>
        <v>$2.4m</v>
      </c>
      <c r="U540" s="17" t="str">
        <f>VLOOKUP(IF($C540="B",VLOOKUP($A540,Bat!$A$4:$AU$2320,U$1,FALSE),VLOOKUP($A540,Pit!$A$4:$BE$1686,U$2,FALSE)),COND!$A$35:$B$41,2,FALSE)</f>
        <v>??</v>
      </c>
      <c r="V540" s="21">
        <f>IF($C540="B",VLOOKUP($A540,Bat!$A$4:$AT$2284,46,FALSE),VLOOKUP($A540,Pit!$A$4:$BD$1664,56,FALSE))</f>
        <v>197</v>
      </c>
      <c r="W540" s="16">
        <f t="shared" si="42"/>
        <v>999</v>
      </c>
      <c r="X540" s="16"/>
      <c r="Y540" s="22">
        <f t="shared" si="43"/>
        <v>434</v>
      </c>
      <c r="Z540" s="16" t="str">
        <f>IFERROR(VLOOKUP($D540,Results37!$F$3:$L$1396,Z$1,FALSE),"")</f>
        <v/>
      </c>
      <c r="AA540" s="47" t="str">
        <f>IF(ISERROR(VLOOKUP(D540,Results37!$F$3:$O$399,AA$1,FALSE)),"",IF(VLOOKUP(D540,Results37!$F$3:$O$399,AA$1+1,FALSE)=1,"S"&amp;VLOOKUP(D540,Results37!$F$3:$O$399,AA$1,FALSE),VLOOKUP(D540,Results37!$F$3:$O$399,AA$1,FALSE)))</f>
        <v/>
      </c>
      <c r="AB540" s="16" t="str">
        <f>IFERROR(VLOOKUP($D540,Results37!$F$3:$L$1396,AB$1,FALSE),"")</f>
        <v/>
      </c>
      <c r="AC540" s="16" t="str">
        <f>IFERROR(VLOOKUP($D540,Results37!$F$3:$L$1396,AC$1,FALSE),"")</f>
        <v/>
      </c>
      <c r="AD540" s="16" t="str">
        <f t="shared" si="44"/>
        <v/>
      </c>
      <c r="AE540" s="20" t="str">
        <f>IF(ISERROR(VLOOKUP($AC540&amp;"-"&amp;$F540&amp;" "&amp;G540,Bonuses!$B$1:$G$1006,4,FALSE)),"",INT(VLOOKUP($AC540&amp;"-"&amp;$F540&amp;" "&amp;$G540,Bonuses!$B$1:$G$1006,4,FALSE)))</f>
        <v/>
      </c>
      <c r="AF540" s="16" t="str">
        <f>IF(ISERROR(VLOOKUP($AC540&amp;"-"&amp;$F540,Bonuses!$B$1:$G$1006,5,FALSE)),"",IF(VLOOKUP($AC540&amp;"-"&amp;$F540,Bonuses!$B$1:$G$1006,5,FALSE)="","",VLOOKUP($AC540&amp;"-"&amp;$F540,Bonuses!$B$1:$G$1006,6,FALSE)&amp;" yrs, "&amp;VLOOKUP($AC540&amp;"-"&amp;$F540,Bonuses!$B$1:$G$1006,5,FALSE)))</f>
        <v/>
      </c>
    </row>
    <row r="541" spans="1:32" s="21" customFormat="1" x14ac:dyDescent="0.25">
      <c r="A541" s="21" t="s">
        <v>2392</v>
      </c>
      <c r="B541" s="21">
        <f t="shared" si="40"/>
        <v>1</v>
      </c>
      <c r="C541" s="21" t="str">
        <f t="shared" si="41"/>
        <v>P</v>
      </c>
      <c r="D541" s="17">
        <f>IF($C541="B",VLOOKUP($A541,Bat!$A$4:$BF$2320,D$1,FALSE),VLOOKUP($A541,Pit!$A$4:$BA$1686,D$2,FALSE))</f>
        <v>4604</v>
      </c>
      <c r="E541" s="16" t="str">
        <f>IF($C541="B",VLOOKUP($A541,Bat!$A$4:$BF$2320,E$1,FALSE),VLOOKUP($A541,Pit!$A$4:$BA$1686,E$2,FALSE))</f>
        <v>CL</v>
      </c>
      <c r="F541" s="16" t="str">
        <f>IF($C541="B",VLOOKUP($A541,Bat!$A$4:$BF$2320,F$1,FALSE),VLOOKUP($A541,Pit!$A$4:$BA$1686,F$2,FALSE))</f>
        <v>Leonardo</v>
      </c>
      <c r="G541" s="16" t="str">
        <f>IF($C541="B",VLOOKUP($A541,Bat!$A$4:$BF$2320,G$1,FALSE),VLOOKUP($A541,Pit!$A$4:$BA$1686,G$2,FALSE))</f>
        <v>Díaz</v>
      </c>
      <c r="H541" s="16">
        <f>IF($C541="B",VLOOKUP($A541,Bat!$A$4:$BF$2320,H$1,FALSE),VLOOKUP($A541,Pit!$A$4:$BA$1686,H$2,FALSE))</f>
        <v>21</v>
      </c>
      <c r="I541" s="16" t="str">
        <f>IF($C541="B",VLOOKUP($A541,Bat!$A$4:$BF$2320,I$1,FALSE),VLOOKUP($A541,Pit!$A$4:$BA$1686,I$2,FALSE))</f>
        <v>S</v>
      </c>
      <c r="J541" s="16" t="str">
        <f>IF($C541="B",VLOOKUP($A541,Bat!$A$4:$BF$2320,J$1,FALSE),VLOOKUP($A541,Pit!$A$4:$BA$1686,J$2,FALSE))</f>
        <v>R</v>
      </c>
      <c r="K541" s="16" t="str">
        <f>IF($C541="B",VLOOKUP($A541,Bat!$A$4:$BF$2320,K$1,FALSE),VLOOKUP($A541,Pit!$A$4:$BA$1686,K$2,FALSE))</f>
        <v>Low</v>
      </c>
      <c r="L541" s="17" t="str">
        <f>IF($C541="B",VLOOKUP($A541,Bat!$A$4:$BF$2320,L$1,FALSE),VLOOKUP($A541,Pit!$A$4:$BA$1686,L$2,FALSE))</f>
        <v>Normal</v>
      </c>
      <c r="M541" s="16">
        <f>IF($C541="B",VLOOKUP($A541,Bat!$A$4:$BF$2320,M$1,FALSE),VLOOKUP($A541,Pit!$A$4:$BA$1686,M$2,FALSE))</f>
        <v>5</v>
      </c>
      <c r="N541" s="16">
        <f>IF($C541="B",VLOOKUP($A541,Bat!$A$4:$BF$2320,N$1,FALSE),VLOOKUP($A541,Pit!$A$4:$BA$1686,N$2,FALSE))</f>
        <v>1</v>
      </c>
      <c r="O541" s="16">
        <f>IF($C541="B",VLOOKUP($A541,Bat!$A$4:$BF$2320,O$1,FALSE),VLOOKUP($A541,Pit!$A$4:$BA$1686,O$2,FALSE))</f>
        <v>4</v>
      </c>
      <c r="P541" s="16" t="str">
        <f>IF($C541="B",VLOOKUP($A541,Bat!$A$4:$BF$2320,P$1,FALSE),VLOOKUP($A541,Pit!$A$4:$BA$1686,P$2,FALSE))</f>
        <v>93-95 Mph</v>
      </c>
      <c r="Q541" s="17">
        <f>IF($C541="B",VLOOKUP($A541,Bat!$A$4:$BF$2320,Q$1,FALSE),VLOOKUP($A541,Pit!$A$4:$BA$1686,Q$2,FALSE))</f>
        <v>8</v>
      </c>
      <c r="R541" s="18">
        <f>IF($C541="B",VLOOKUP($A541,Bat!$A$4:$BF$2320,R$1,FALSE),VLOOKUP($A541,Pit!$A$4:$BA$1686,R$2,FALSE))</f>
        <v>18.023763108119631</v>
      </c>
      <c r="S541" s="19">
        <f>IF($C541="B",VLOOKUP($A541,Bat!$A$4:$BF$2320,S$1,FALSE),VLOOKUP($A541,Pit!$A$4:$BA$1686,S$2,FALSE))</f>
        <v>0.52583488657710753</v>
      </c>
      <c r="T541" s="20" t="str">
        <f>IF($C541="B",VLOOKUP($A541,Bat!$A$4:$BF$2320,T$1,FALSE),VLOOKUP($A541,Pit!$A$4:$BA$1686,T$2,FALSE))</f>
        <v>$170k</v>
      </c>
      <c r="U541" s="17" t="str">
        <f>VLOOKUP(IF($C541="B",VLOOKUP($A541,Bat!$A$4:$AU$2320,U$1,FALSE),VLOOKUP($A541,Pit!$A$4:$BE$1686,U$2,FALSE)),COND!$A$35:$B$41,2,FALSE)</f>
        <v>??</v>
      </c>
      <c r="V541" s="21">
        <f>IF($C541="B",VLOOKUP($A541,Bat!$A$4:$AT$2284,46,FALSE),VLOOKUP($A541,Pit!$A$4:$BD$1664,56,FALSE))</f>
        <v>198</v>
      </c>
      <c r="W541" s="16">
        <f t="shared" si="42"/>
        <v>999</v>
      </c>
      <c r="X541" s="16"/>
      <c r="Y541" s="22">
        <f t="shared" si="43"/>
        <v>457</v>
      </c>
      <c r="Z541" s="16" t="str">
        <f>IFERROR(VLOOKUP($D541,Results37!$F$3:$L$1396,Z$1,FALSE),"")</f>
        <v/>
      </c>
      <c r="AA541" s="47" t="str">
        <f>IF(ISERROR(VLOOKUP(D541,Results37!$F$3:$O$399,AA$1,FALSE)),"",IF(VLOOKUP(D541,Results37!$F$3:$O$399,AA$1+1,FALSE)=1,"S"&amp;VLOOKUP(D541,Results37!$F$3:$O$399,AA$1,FALSE),VLOOKUP(D541,Results37!$F$3:$O$399,AA$1,FALSE)))</f>
        <v/>
      </c>
      <c r="AB541" s="16" t="str">
        <f>IFERROR(VLOOKUP($D541,Results37!$F$3:$L$1396,AB$1,FALSE),"")</f>
        <v/>
      </c>
      <c r="AC541" s="16" t="str">
        <f>IFERROR(VLOOKUP($D541,Results37!$F$3:$L$1396,AC$1,FALSE),"")</f>
        <v/>
      </c>
      <c r="AD541" s="16" t="str">
        <f t="shared" si="44"/>
        <v/>
      </c>
      <c r="AE541" s="20" t="str">
        <f>IF(ISERROR(VLOOKUP($AC541&amp;"-"&amp;$F541&amp;" "&amp;G541,Bonuses!$B$1:$G$1006,4,FALSE)),"",INT(VLOOKUP($AC541&amp;"-"&amp;$F541&amp;" "&amp;$G541,Bonuses!$B$1:$G$1006,4,FALSE)))</f>
        <v/>
      </c>
      <c r="AF541" s="16" t="str">
        <f>IF(ISERROR(VLOOKUP($AC541&amp;"-"&amp;$F541,Bonuses!$B$1:$G$1006,5,FALSE)),"",IF(VLOOKUP($AC541&amp;"-"&amp;$F541,Bonuses!$B$1:$G$1006,5,FALSE)="","",VLOOKUP($AC541&amp;"-"&amp;$F541,Bonuses!$B$1:$G$1006,6,FALSE)&amp;" yrs, "&amp;VLOOKUP($AC541&amp;"-"&amp;$F541,Bonuses!$B$1:$G$1006,5,FALSE)))</f>
        <v/>
      </c>
    </row>
    <row r="542" spans="1:32" s="21" customFormat="1" x14ac:dyDescent="0.25">
      <c r="A542" s="21" t="s">
        <v>1954</v>
      </c>
      <c r="B542" s="21">
        <f t="shared" si="40"/>
        <v>1</v>
      </c>
      <c r="C542" s="21" t="str">
        <f t="shared" si="41"/>
        <v>B</v>
      </c>
      <c r="D542" s="17">
        <f>IF($C542="B",VLOOKUP($A542,Bat!$A$4:$BF$2320,D$1,FALSE),VLOOKUP($A542,Pit!$A$4:$BA$1686,D$2,FALSE))</f>
        <v>14745</v>
      </c>
      <c r="E542" s="16" t="str">
        <f>IF($C542="B",VLOOKUP($A542,Bat!$A$4:$BF$2320,E$1,FALSE),VLOOKUP($A542,Pit!$A$4:$BA$1686,E$2,FALSE))</f>
        <v>1B</v>
      </c>
      <c r="F542" s="16" t="str">
        <f>IF($C542="B",VLOOKUP($A542,Bat!$A$4:$BF$2320,F$1,FALSE),VLOOKUP($A542,Pit!$A$4:$BA$1686,F$2,FALSE))</f>
        <v>Ben</v>
      </c>
      <c r="G542" s="16" t="str">
        <f>IF($C542="B",VLOOKUP($A542,Bat!$A$4:$BF$2320,G$1,FALSE),VLOOKUP($A542,Pit!$A$4:$BA$1686,G$2,FALSE))</f>
        <v>Clay</v>
      </c>
      <c r="H542" s="16">
        <f>IF($C542="B",VLOOKUP($A542,Bat!$A$4:$BF$2320,H$1,FALSE),VLOOKUP($A542,Pit!$A$4:$BA$1686,H$2,FALSE))</f>
        <v>21</v>
      </c>
      <c r="I542" s="16" t="str">
        <f>IF($C542="B",VLOOKUP($A542,Bat!$A$4:$BF$2320,I$1,FALSE),VLOOKUP($A542,Pit!$A$4:$BA$1686,I$2,FALSE))</f>
        <v>R</v>
      </c>
      <c r="J542" s="16" t="str">
        <f>IF($C542="B",VLOOKUP($A542,Bat!$A$4:$BF$2320,J$1,FALSE),VLOOKUP($A542,Pit!$A$4:$BA$1686,J$2,FALSE))</f>
        <v>R</v>
      </c>
      <c r="K542" s="16" t="str">
        <f>IF($C542="B",VLOOKUP($A542,Bat!$A$4:$BF$2320,K$1,FALSE),VLOOKUP($A542,Pit!$A$4:$BA$1686,K$2,FALSE))</f>
        <v>Normal</v>
      </c>
      <c r="L542" s="17" t="str">
        <f>IF($C542="B",VLOOKUP($A542,Bat!$A$4:$BF$2320,L$1,FALSE),VLOOKUP($A542,Pit!$A$4:$BA$1686,L$2,FALSE))</f>
        <v>Normal</v>
      </c>
      <c r="M542" s="16">
        <f>IF($C542="B",VLOOKUP($A542,Bat!$A$4:$BF$2320,M$1,FALSE),VLOOKUP($A542,Pit!$A$4:$BA$1686,M$2,FALSE))</f>
        <v>3</v>
      </c>
      <c r="N542" s="16">
        <f>IF($C542="B",VLOOKUP($A542,Bat!$A$4:$BF$2320,N$1,FALSE),VLOOKUP($A542,Pit!$A$4:$BA$1686,N$2,FALSE))</f>
        <v>4</v>
      </c>
      <c r="O542" s="16">
        <f>IF($C542="B",VLOOKUP($A542,Bat!$A$4:$BF$2320,O$1,FALSE),VLOOKUP($A542,Pit!$A$4:$BA$1686,O$2,FALSE))</f>
        <v>4</v>
      </c>
      <c r="P542" s="16">
        <f>IF($C542="B",VLOOKUP($A542,Bat!$A$4:$BF$2320,P$1,FALSE),VLOOKUP($A542,Pit!$A$4:$BA$1686,P$2,FALSE))</f>
        <v>4</v>
      </c>
      <c r="Q542" s="17">
        <f>IF($C542="B",VLOOKUP($A542,Bat!$A$4:$BF$2320,Q$1,FALSE),VLOOKUP($A542,Pit!$A$4:$BA$1686,Q$2,FALSE))</f>
        <v>5</v>
      </c>
      <c r="R542" s="18">
        <f>IF($C542="B",VLOOKUP($A542,Bat!$A$4:$BF$2320,R$1,FALSE),VLOOKUP($A542,Pit!$A$4:$BA$1686,R$2,FALSE))</f>
        <v>2.6026867756208345</v>
      </c>
      <c r="S542" s="19">
        <f>IF($C542="B",VLOOKUP($A542,Bat!$A$4:$BF$2320,S$1,FALSE),VLOOKUP($A542,Pit!$A$4:$BA$1686,S$2,FALSE))</f>
        <v>0.78573966846599919</v>
      </c>
      <c r="T542" s="20" t="str">
        <f>IF($C542="B",VLOOKUP($A542,Bat!$A$4:$BF$2320,T$1,FALSE),VLOOKUP($A542,Pit!$A$4:$BA$1686,T$2,FALSE))</f>
        <v>$170k</v>
      </c>
      <c r="U542" s="17" t="str">
        <f>VLOOKUP(IF($C542="B",VLOOKUP($A542,Bat!$A$4:$AU$2320,U$1,FALSE),VLOOKUP($A542,Pit!$A$4:$BE$1686,U$2,FALSE)),COND!$A$35:$B$41,2,FALSE)</f>
        <v>??</v>
      </c>
      <c r="V542" s="21">
        <f>IF($C542="B",VLOOKUP($A542,Bat!$A$4:$AT$2284,46,FALSE),VLOOKUP($A542,Pit!$A$4:$BD$1664,56,FALSE))</f>
        <v>199</v>
      </c>
      <c r="W542" s="16">
        <f t="shared" si="42"/>
        <v>999</v>
      </c>
      <c r="X542" s="16"/>
      <c r="Y542" s="22">
        <f t="shared" si="43"/>
        <v>351</v>
      </c>
      <c r="Z542" s="16" t="str">
        <f>IFERROR(VLOOKUP($D542,Results37!$F$3:$L$1396,Z$1,FALSE),"")</f>
        <v/>
      </c>
      <c r="AA542" s="47" t="str">
        <f>IF(ISERROR(VLOOKUP(D542,Results37!$F$3:$O$399,AA$1,FALSE)),"",IF(VLOOKUP(D542,Results37!$F$3:$O$399,AA$1+1,FALSE)=1,"S"&amp;VLOOKUP(D542,Results37!$F$3:$O$399,AA$1,FALSE),VLOOKUP(D542,Results37!$F$3:$O$399,AA$1,FALSE)))</f>
        <v/>
      </c>
      <c r="AB542" s="16" t="str">
        <f>IFERROR(VLOOKUP($D542,Results37!$F$3:$L$1396,AB$1,FALSE),"")</f>
        <v/>
      </c>
      <c r="AC542" s="16" t="str">
        <f>IFERROR(VLOOKUP($D542,Results37!$F$3:$L$1396,AC$1,FALSE),"")</f>
        <v/>
      </c>
      <c r="AD542" s="16" t="str">
        <f t="shared" si="44"/>
        <v/>
      </c>
      <c r="AE542" s="20" t="str">
        <f>IF(ISERROR(VLOOKUP($AC542&amp;"-"&amp;$F542&amp;" "&amp;G542,Bonuses!$B$1:$G$1006,4,FALSE)),"",INT(VLOOKUP($AC542&amp;"-"&amp;$F542&amp;" "&amp;$G542,Bonuses!$B$1:$G$1006,4,FALSE)))</f>
        <v/>
      </c>
      <c r="AF542" s="16" t="str">
        <f>IF(ISERROR(VLOOKUP($AC542&amp;"-"&amp;$F542,Bonuses!$B$1:$G$1006,5,FALSE)),"",IF(VLOOKUP($AC542&amp;"-"&amp;$F542,Bonuses!$B$1:$G$1006,5,FALSE)="","",VLOOKUP($AC542&amp;"-"&amp;$F542,Bonuses!$B$1:$G$1006,6,FALSE)&amp;" yrs, "&amp;VLOOKUP($AC542&amp;"-"&amp;$F542,Bonuses!$B$1:$G$1006,5,FALSE)))</f>
        <v/>
      </c>
    </row>
    <row r="543" spans="1:32" s="21" customFormat="1" x14ac:dyDescent="0.25">
      <c r="A543" s="21" t="s">
        <v>2398</v>
      </c>
      <c r="B543" s="21">
        <f t="shared" si="40"/>
        <v>1</v>
      </c>
      <c r="C543" s="21" t="str">
        <f t="shared" si="41"/>
        <v>P</v>
      </c>
      <c r="D543" s="17">
        <f>IF($C543="B",VLOOKUP($A543,Bat!$A$4:$BF$2320,D$1,FALSE),VLOOKUP($A543,Pit!$A$4:$BA$1686,D$2,FALSE))</f>
        <v>11270</v>
      </c>
      <c r="E543" s="16" t="str">
        <f>IF($C543="B",VLOOKUP($A543,Bat!$A$4:$BF$2320,E$1,FALSE),VLOOKUP($A543,Pit!$A$4:$BA$1686,E$2,FALSE))</f>
        <v>RP</v>
      </c>
      <c r="F543" s="16" t="str">
        <f>IF($C543="B",VLOOKUP($A543,Bat!$A$4:$BF$2320,F$1,FALSE),VLOOKUP($A543,Pit!$A$4:$BA$1686,F$2,FALSE))</f>
        <v>Logan</v>
      </c>
      <c r="G543" s="16" t="str">
        <f>IF($C543="B",VLOOKUP($A543,Bat!$A$4:$BF$2320,G$1,FALSE),VLOOKUP($A543,Pit!$A$4:$BA$1686,G$2,FALSE))</f>
        <v>Broomhall</v>
      </c>
      <c r="H543" s="16">
        <f>IF($C543="B",VLOOKUP($A543,Bat!$A$4:$BF$2320,H$1,FALSE),VLOOKUP($A543,Pit!$A$4:$BA$1686,H$2,FALSE))</f>
        <v>21</v>
      </c>
      <c r="I543" s="16" t="str">
        <f>IF($C543="B",VLOOKUP($A543,Bat!$A$4:$BF$2320,I$1,FALSE),VLOOKUP($A543,Pit!$A$4:$BA$1686,I$2,FALSE))</f>
        <v>L</v>
      </c>
      <c r="J543" s="16" t="str">
        <f>IF($C543="B",VLOOKUP($A543,Bat!$A$4:$BF$2320,J$1,FALSE),VLOOKUP($A543,Pit!$A$4:$BA$1686,J$2,FALSE))</f>
        <v>L</v>
      </c>
      <c r="K543" s="16" t="str">
        <f>IF($C543="B",VLOOKUP($A543,Bat!$A$4:$BF$2320,K$1,FALSE),VLOOKUP($A543,Pit!$A$4:$BA$1686,K$2,FALSE))</f>
        <v>Low</v>
      </c>
      <c r="L543" s="17" t="str">
        <f>IF($C543="B",VLOOKUP($A543,Bat!$A$4:$BF$2320,L$1,FALSE),VLOOKUP($A543,Pit!$A$4:$BA$1686,L$2,FALSE))</f>
        <v>Normal</v>
      </c>
      <c r="M543" s="16">
        <f>IF($C543="B",VLOOKUP($A543,Bat!$A$4:$BF$2320,M$1,FALSE),VLOOKUP($A543,Pit!$A$4:$BA$1686,M$2,FALSE))</f>
        <v>4</v>
      </c>
      <c r="N543" s="16">
        <f>IF($C543="B",VLOOKUP($A543,Bat!$A$4:$BF$2320,N$1,FALSE),VLOOKUP($A543,Pit!$A$4:$BA$1686,N$2,FALSE))</f>
        <v>3</v>
      </c>
      <c r="O543" s="16">
        <f>IF($C543="B",VLOOKUP($A543,Bat!$A$4:$BF$2320,O$1,FALSE),VLOOKUP($A543,Pit!$A$4:$BA$1686,O$2,FALSE))</f>
        <v>3</v>
      </c>
      <c r="P543" s="16" t="str">
        <f>IF($C543="B",VLOOKUP($A543,Bat!$A$4:$BF$2320,P$1,FALSE),VLOOKUP($A543,Pit!$A$4:$BA$1686,P$2,FALSE))</f>
        <v>90-92 Mph</v>
      </c>
      <c r="Q543" s="17">
        <f>IF($C543="B",VLOOKUP($A543,Bat!$A$4:$BF$2320,Q$1,FALSE),VLOOKUP($A543,Pit!$A$4:$BA$1686,Q$2,FALSE))</f>
        <v>6</v>
      </c>
      <c r="R543" s="18">
        <f>IF($C543="B",VLOOKUP($A543,Bat!$A$4:$BF$2320,R$1,FALSE),VLOOKUP($A543,Pit!$A$4:$BA$1686,R$2,FALSE))</f>
        <v>17.791001689828747</v>
      </c>
      <c r="S543" s="19">
        <f>IF($C543="B",VLOOKUP($A543,Bat!$A$4:$BF$2320,S$1,FALSE),VLOOKUP($A543,Pit!$A$4:$BA$1686,S$2,FALSE))</f>
        <v>0.50538678546791638</v>
      </c>
      <c r="T543" s="20" t="str">
        <f>IF($C543="B",VLOOKUP($A543,Bat!$A$4:$BF$2320,T$1,FALSE),VLOOKUP($A543,Pit!$A$4:$BA$1686,T$2,FALSE))</f>
        <v>$200k</v>
      </c>
      <c r="U543" s="17" t="str">
        <f>VLOOKUP(IF($C543="B",VLOOKUP($A543,Bat!$A$4:$AU$2320,U$1,FALSE),VLOOKUP($A543,Pit!$A$4:$BE$1686,U$2,FALSE)),COND!$A$35:$B$41,2,FALSE)</f>
        <v>??</v>
      </c>
      <c r="V543" s="21">
        <f>IF($C543="B",VLOOKUP($A543,Bat!$A$4:$AT$2284,46,FALSE),VLOOKUP($A543,Pit!$A$4:$BD$1664,56,FALSE))</f>
        <v>200</v>
      </c>
      <c r="W543" s="16">
        <f t="shared" si="42"/>
        <v>999</v>
      </c>
      <c r="X543" s="16"/>
      <c r="Y543" s="22">
        <f t="shared" si="43"/>
        <v>469</v>
      </c>
      <c r="Z543" s="16" t="str">
        <f>IFERROR(VLOOKUP($D543,Results37!$F$3:$L$1396,Z$1,FALSE),"")</f>
        <v/>
      </c>
      <c r="AA543" s="47" t="str">
        <f>IF(ISERROR(VLOOKUP(D543,Results37!$F$3:$O$399,AA$1,FALSE)),"",IF(VLOOKUP(D543,Results37!$F$3:$O$399,AA$1+1,FALSE)=1,"S"&amp;VLOOKUP(D543,Results37!$F$3:$O$399,AA$1,FALSE),VLOOKUP(D543,Results37!$F$3:$O$399,AA$1,FALSE)))</f>
        <v/>
      </c>
      <c r="AB543" s="16" t="str">
        <f>IFERROR(VLOOKUP($D543,Results37!$F$3:$L$1396,AB$1,FALSE),"")</f>
        <v/>
      </c>
      <c r="AC543" s="16" t="str">
        <f>IFERROR(VLOOKUP($D543,Results37!$F$3:$L$1396,AC$1,FALSE),"")</f>
        <v/>
      </c>
      <c r="AD543" s="16" t="str">
        <f t="shared" si="44"/>
        <v/>
      </c>
      <c r="AE543" s="20" t="str">
        <f>IF(ISERROR(VLOOKUP($AC543&amp;"-"&amp;$F543&amp;" "&amp;G543,Bonuses!$B$1:$G$1006,4,FALSE)),"",INT(VLOOKUP($AC543&amp;"-"&amp;$F543&amp;" "&amp;$G543,Bonuses!$B$1:$G$1006,4,FALSE)))</f>
        <v/>
      </c>
      <c r="AF543" s="16" t="str">
        <f>IF(ISERROR(VLOOKUP($AC543&amp;"-"&amp;$F543,Bonuses!$B$1:$G$1006,5,FALSE)),"",IF(VLOOKUP($AC543&amp;"-"&amp;$F543,Bonuses!$B$1:$G$1006,5,FALSE)="","",VLOOKUP($AC543&amp;"-"&amp;$F543,Bonuses!$B$1:$G$1006,6,FALSE)&amp;" yrs, "&amp;VLOOKUP($AC543&amp;"-"&amp;$F543,Bonuses!$B$1:$G$1006,5,FALSE)))</f>
        <v/>
      </c>
    </row>
    <row r="544" spans="1:32" s="21" customFormat="1" x14ac:dyDescent="0.25">
      <c r="A544" s="21" t="s">
        <v>1990</v>
      </c>
      <c r="B544" s="21">
        <f t="shared" si="40"/>
        <v>1</v>
      </c>
      <c r="C544" s="21" t="str">
        <f t="shared" si="41"/>
        <v>B</v>
      </c>
      <c r="D544" s="17">
        <f>IF($C544="B",VLOOKUP($A544,Bat!$A$4:$BF$2320,D$1,FALSE),VLOOKUP($A544,Pit!$A$4:$BA$1686,D$2,FALSE))</f>
        <v>2084</v>
      </c>
      <c r="E544" s="16" t="str">
        <f>IF($C544="B",VLOOKUP($A544,Bat!$A$4:$BF$2320,E$1,FALSE),VLOOKUP($A544,Pit!$A$4:$BA$1686,E$2,FALSE))</f>
        <v>LF</v>
      </c>
      <c r="F544" s="16" t="str">
        <f>IF($C544="B",VLOOKUP($A544,Bat!$A$4:$BF$2320,F$1,FALSE),VLOOKUP($A544,Pit!$A$4:$BA$1686,F$2,FALSE))</f>
        <v>Michael</v>
      </c>
      <c r="G544" s="16" t="str">
        <f>IF($C544="B",VLOOKUP($A544,Bat!$A$4:$BF$2320,G$1,FALSE),VLOOKUP($A544,Pit!$A$4:$BA$1686,G$2,FALSE))</f>
        <v>Johnson</v>
      </c>
      <c r="H544" s="16">
        <f>IF($C544="B",VLOOKUP($A544,Bat!$A$4:$BF$2320,H$1,FALSE),VLOOKUP($A544,Pit!$A$4:$BA$1686,H$2,FALSE))</f>
        <v>18</v>
      </c>
      <c r="I544" s="16" t="str">
        <f>IF($C544="B",VLOOKUP($A544,Bat!$A$4:$BF$2320,I$1,FALSE),VLOOKUP($A544,Pit!$A$4:$BA$1686,I$2,FALSE))</f>
        <v>L</v>
      </c>
      <c r="J544" s="16" t="str">
        <f>IF($C544="B",VLOOKUP($A544,Bat!$A$4:$BF$2320,J$1,FALSE),VLOOKUP($A544,Pit!$A$4:$BA$1686,J$2,FALSE))</f>
        <v>L</v>
      </c>
      <c r="K544" s="16" t="str">
        <f>IF($C544="B",VLOOKUP($A544,Bat!$A$4:$BF$2320,K$1,FALSE),VLOOKUP($A544,Pit!$A$4:$BA$1686,K$2,FALSE))</f>
        <v>Normal</v>
      </c>
      <c r="L544" s="17" t="str">
        <f>IF($C544="B",VLOOKUP($A544,Bat!$A$4:$BF$2320,L$1,FALSE),VLOOKUP($A544,Pit!$A$4:$BA$1686,L$2,FALSE))</f>
        <v>Normal</v>
      </c>
      <c r="M544" s="16">
        <f>IF($C544="B",VLOOKUP($A544,Bat!$A$4:$BF$2320,M$1,FALSE),VLOOKUP($A544,Pit!$A$4:$BA$1686,M$2,FALSE))</f>
        <v>4</v>
      </c>
      <c r="N544" s="16">
        <f>IF($C544="B",VLOOKUP($A544,Bat!$A$4:$BF$2320,N$1,FALSE),VLOOKUP($A544,Pit!$A$4:$BA$1686,N$2,FALSE))</f>
        <v>1</v>
      </c>
      <c r="O544" s="16">
        <f>IF($C544="B",VLOOKUP($A544,Bat!$A$4:$BF$2320,O$1,FALSE),VLOOKUP($A544,Pit!$A$4:$BA$1686,O$2,FALSE))</f>
        <v>4</v>
      </c>
      <c r="P544" s="16">
        <f>IF($C544="B",VLOOKUP($A544,Bat!$A$4:$BF$2320,P$1,FALSE),VLOOKUP($A544,Pit!$A$4:$BA$1686,P$2,FALSE))</f>
        <v>1</v>
      </c>
      <c r="Q544" s="17">
        <f>IF($C544="B",VLOOKUP($A544,Bat!$A$4:$BF$2320,Q$1,FALSE),VLOOKUP($A544,Pit!$A$4:$BA$1686,Q$2,FALSE))</f>
        <v>6</v>
      </c>
      <c r="R544" s="18">
        <f>IF($C544="B",VLOOKUP($A544,Bat!$A$4:$BF$2320,R$1,FALSE),VLOOKUP($A544,Pit!$A$4:$BA$1686,R$2,FALSE))</f>
        <v>1.831517626693179</v>
      </c>
      <c r="S544" s="19">
        <f>IF($C544="B",VLOOKUP($A544,Bat!$A$4:$BF$2320,S$1,FALSE),VLOOKUP($A544,Pit!$A$4:$BA$1686,S$2,FALSE))</f>
        <v>0.67578912953877657</v>
      </c>
      <c r="T544" s="20" t="str">
        <f>IF($C544="B",VLOOKUP($A544,Bat!$A$4:$BF$2320,T$1,FALSE),VLOOKUP($A544,Pit!$A$4:$BA$1686,T$2,FALSE))</f>
        <v>$2.4m</v>
      </c>
      <c r="U544" s="17" t="str">
        <f>VLOOKUP(IF($C544="B",VLOOKUP($A544,Bat!$A$4:$AU$2320,U$1,FALSE),VLOOKUP($A544,Pit!$A$4:$BE$1686,U$2,FALSE)),COND!$A$35:$B$41,2,FALSE)</f>
        <v>??</v>
      </c>
      <c r="V544" s="21">
        <f>IF($C544="B",VLOOKUP($A544,Bat!$A$4:$AT$2284,46,FALSE),VLOOKUP($A544,Pit!$A$4:$BD$1664,56,FALSE))</f>
        <v>201</v>
      </c>
      <c r="W544" s="16">
        <f t="shared" si="42"/>
        <v>999</v>
      </c>
      <c r="X544" s="16"/>
      <c r="Y544" s="22">
        <f t="shared" si="43"/>
        <v>389</v>
      </c>
      <c r="Z544" s="16" t="str">
        <f>IFERROR(VLOOKUP($D544,Results37!$F$3:$L$1396,Z$1,FALSE),"")</f>
        <v/>
      </c>
      <c r="AA544" s="47" t="str">
        <f>IF(ISERROR(VLOOKUP(D544,Results37!$F$3:$O$399,AA$1,FALSE)),"",IF(VLOOKUP(D544,Results37!$F$3:$O$399,AA$1+1,FALSE)=1,"S"&amp;VLOOKUP(D544,Results37!$F$3:$O$399,AA$1,FALSE),VLOOKUP(D544,Results37!$F$3:$O$399,AA$1,FALSE)))</f>
        <v/>
      </c>
      <c r="AB544" s="16" t="str">
        <f>IFERROR(VLOOKUP($D544,Results37!$F$3:$L$1396,AB$1,FALSE),"")</f>
        <v/>
      </c>
      <c r="AC544" s="16" t="str">
        <f>IFERROR(VLOOKUP($D544,Results37!$F$3:$L$1396,AC$1,FALSE),"")</f>
        <v/>
      </c>
      <c r="AD544" s="16" t="str">
        <f t="shared" si="44"/>
        <v/>
      </c>
      <c r="AE544" s="20" t="str">
        <f>IF(ISERROR(VLOOKUP($AC544&amp;"-"&amp;$F544&amp;" "&amp;G544,Bonuses!$B$1:$G$1006,4,FALSE)),"",INT(VLOOKUP($AC544&amp;"-"&amp;$F544&amp;" "&amp;$G544,Bonuses!$B$1:$G$1006,4,FALSE)))</f>
        <v/>
      </c>
      <c r="AF544" s="16" t="str">
        <f>IF(ISERROR(VLOOKUP($AC544&amp;"-"&amp;$F544,Bonuses!$B$1:$G$1006,5,FALSE)),"",IF(VLOOKUP($AC544&amp;"-"&amp;$F544,Bonuses!$B$1:$G$1006,5,FALSE)="","",VLOOKUP($AC544&amp;"-"&amp;$F544,Bonuses!$B$1:$G$1006,6,FALSE)&amp;" yrs, "&amp;VLOOKUP($AC544&amp;"-"&amp;$F544,Bonuses!$B$1:$G$1006,5,FALSE)))</f>
        <v/>
      </c>
    </row>
    <row r="545" spans="1:32" s="21" customFormat="1" x14ac:dyDescent="0.25">
      <c r="A545" s="21" t="s">
        <v>2963</v>
      </c>
      <c r="B545" s="21">
        <f t="shared" si="40"/>
        <v>1</v>
      </c>
      <c r="C545" s="21" t="str">
        <f t="shared" si="41"/>
        <v>P</v>
      </c>
      <c r="D545" s="17">
        <f>IF($C545="B",VLOOKUP($A545,Bat!$A$4:$BF$2320,D$1,FALSE),VLOOKUP($A545,Pit!$A$4:$BA$1686,D$2,FALSE))</f>
        <v>5853</v>
      </c>
      <c r="E545" s="16" t="str">
        <f>IF($C545="B",VLOOKUP($A545,Bat!$A$4:$BF$2320,E$1,FALSE),VLOOKUP($A545,Pit!$A$4:$BA$1686,E$2,FALSE))</f>
        <v>RP</v>
      </c>
      <c r="F545" s="16" t="str">
        <f>IF($C545="B",VLOOKUP($A545,Bat!$A$4:$BF$2320,F$1,FALSE),VLOOKUP($A545,Pit!$A$4:$BA$1686,F$2,FALSE))</f>
        <v>Rod</v>
      </c>
      <c r="G545" s="16" t="str">
        <f>IF($C545="B",VLOOKUP($A545,Bat!$A$4:$BF$2320,G$1,FALSE),VLOOKUP($A545,Pit!$A$4:$BA$1686,G$2,FALSE))</f>
        <v>Steele</v>
      </c>
      <c r="H545" s="16">
        <f>IF($C545="B",VLOOKUP($A545,Bat!$A$4:$BF$2320,H$1,FALSE),VLOOKUP($A545,Pit!$A$4:$BA$1686,H$2,FALSE))</f>
        <v>21</v>
      </c>
      <c r="I545" s="16" t="str">
        <f>IF($C545="B",VLOOKUP($A545,Bat!$A$4:$BF$2320,I$1,FALSE),VLOOKUP($A545,Pit!$A$4:$BA$1686,I$2,FALSE))</f>
        <v>R</v>
      </c>
      <c r="J545" s="16" t="str">
        <f>IF($C545="B",VLOOKUP($A545,Bat!$A$4:$BF$2320,J$1,FALSE),VLOOKUP($A545,Pit!$A$4:$BA$1686,J$2,FALSE))</f>
        <v>R</v>
      </c>
      <c r="K545" s="16" t="str">
        <f>IF($C545="B",VLOOKUP($A545,Bat!$A$4:$BF$2320,K$1,FALSE),VLOOKUP($A545,Pit!$A$4:$BA$1686,K$2,FALSE))</f>
        <v>Low</v>
      </c>
      <c r="L545" s="17" t="str">
        <f>IF($C545="B",VLOOKUP($A545,Bat!$A$4:$BF$2320,L$1,FALSE),VLOOKUP($A545,Pit!$A$4:$BA$1686,L$2,FALSE))</f>
        <v>Normal</v>
      </c>
      <c r="M545" s="16">
        <f>IF($C545="B",VLOOKUP($A545,Bat!$A$4:$BF$2320,M$1,FALSE),VLOOKUP($A545,Pit!$A$4:$BA$1686,M$2,FALSE))</f>
        <v>5</v>
      </c>
      <c r="N545" s="16">
        <f>IF($C545="B",VLOOKUP($A545,Bat!$A$4:$BF$2320,N$1,FALSE),VLOOKUP($A545,Pit!$A$4:$BA$1686,N$2,FALSE))</f>
        <v>2</v>
      </c>
      <c r="O545" s="16">
        <f>IF($C545="B",VLOOKUP($A545,Bat!$A$4:$BF$2320,O$1,FALSE),VLOOKUP($A545,Pit!$A$4:$BA$1686,O$2,FALSE))</f>
        <v>3</v>
      </c>
      <c r="P545" s="16" t="str">
        <f>IF($C545="B",VLOOKUP($A545,Bat!$A$4:$BF$2320,P$1,FALSE),VLOOKUP($A545,Pit!$A$4:$BA$1686,P$2,FALSE))</f>
        <v>88-90 Mph</v>
      </c>
      <c r="Q545" s="17">
        <f>IF($C545="B",VLOOKUP($A545,Bat!$A$4:$BF$2320,Q$1,FALSE),VLOOKUP($A545,Pit!$A$4:$BA$1686,Q$2,FALSE))</f>
        <v>8</v>
      </c>
      <c r="R545" s="18">
        <f>IF($C545="B",VLOOKUP($A545,Bat!$A$4:$BF$2320,R$1,FALSE),VLOOKUP($A545,Pit!$A$4:$BA$1686,R$2,FALSE))</f>
        <v>17.419700947483204</v>
      </c>
      <c r="S545" s="19">
        <f>IF($C545="B",VLOOKUP($A545,Bat!$A$4:$BF$2320,S$1,FALSE),VLOOKUP($A545,Pit!$A$4:$BA$1686,S$2,FALSE))</f>
        <v>0.47276799848359269</v>
      </c>
      <c r="T545" s="20" t="str">
        <f>IF($C545="B",VLOOKUP($A545,Bat!$A$4:$BF$2320,T$1,FALSE),VLOOKUP($A545,Pit!$A$4:$BA$1686,T$2,FALSE))</f>
        <v>$210k</v>
      </c>
      <c r="U545" s="17" t="str">
        <f>VLOOKUP(IF($C545="B",VLOOKUP($A545,Bat!$A$4:$AU$2320,U$1,FALSE),VLOOKUP($A545,Pit!$A$4:$BE$1686,U$2,FALSE)),COND!$A$35:$B$41,2,FALSE)</f>
        <v>??</v>
      </c>
      <c r="V545" s="21">
        <f>IF($C545="B",VLOOKUP($A545,Bat!$A$4:$AT$2284,46,FALSE),VLOOKUP($A545,Pit!$A$4:$BD$1664,56,FALSE))</f>
        <v>201</v>
      </c>
      <c r="W545" s="16">
        <f t="shared" si="42"/>
        <v>999</v>
      </c>
      <c r="X545" s="16"/>
      <c r="Y545" s="22">
        <f t="shared" si="43"/>
        <v>483</v>
      </c>
      <c r="Z545" s="16" t="str">
        <f>IFERROR(VLOOKUP($D545,Results37!$F$3:$L$1396,Z$1,FALSE),"")</f>
        <v/>
      </c>
      <c r="AA545" s="47" t="str">
        <f>IF(ISERROR(VLOOKUP(D545,Results37!$F$3:$O$399,AA$1,FALSE)),"",IF(VLOOKUP(D545,Results37!$F$3:$O$399,AA$1+1,FALSE)=1,"S"&amp;VLOOKUP(D545,Results37!$F$3:$O$399,AA$1,FALSE),VLOOKUP(D545,Results37!$F$3:$O$399,AA$1,FALSE)))</f>
        <v/>
      </c>
      <c r="AB545" s="16" t="str">
        <f>IFERROR(VLOOKUP($D545,Results37!$F$3:$L$1396,AB$1,FALSE),"")</f>
        <v/>
      </c>
      <c r="AC545" s="16" t="str">
        <f>IFERROR(VLOOKUP($D545,Results37!$F$3:$L$1396,AC$1,FALSE),"")</f>
        <v/>
      </c>
      <c r="AD545" s="16" t="str">
        <f t="shared" si="44"/>
        <v/>
      </c>
      <c r="AE545" s="20" t="str">
        <f>IF(ISERROR(VLOOKUP($AC545&amp;"-"&amp;$F545&amp;" "&amp;G545,Bonuses!$B$1:$G$1006,4,FALSE)),"",INT(VLOOKUP($AC545&amp;"-"&amp;$F545&amp;" "&amp;$G545,Bonuses!$B$1:$G$1006,4,FALSE)))</f>
        <v/>
      </c>
      <c r="AF545" s="16" t="str">
        <f>IF(ISERROR(VLOOKUP($AC545&amp;"-"&amp;$F545,Bonuses!$B$1:$G$1006,5,FALSE)),"",IF(VLOOKUP($AC545&amp;"-"&amp;$F545,Bonuses!$B$1:$G$1006,5,FALSE)="","",VLOOKUP($AC545&amp;"-"&amp;$F545,Bonuses!$B$1:$G$1006,6,FALSE)&amp;" yrs, "&amp;VLOOKUP($AC545&amp;"-"&amp;$F545,Bonuses!$B$1:$G$1006,5,FALSE)))</f>
        <v/>
      </c>
    </row>
    <row r="546" spans="1:32" s="21" customFormat="1" x14ac:dyDescent="0.25">
      <c r="A546" s="21" t="s">
        <v>1998</v>
      </c>
      <c r="B546" s="21">
        <f t="shared" si="40"/>
        <v>1</v>
      </c>
      <c r="C546" s="21" t="str">
        <f t="shared" si="41"/>
        <v>B</v>
      </c>
      <c r="D546" s="17">
        <f>IF($C546="B",VLOOKUP($A546,Bat!$A$4:$BF$2320,D$1,FALSE),VLOOKUP($A546,Pit!$A$4:$BA$1686,D$2,FALSE))</f>
        <v>11533</v>
      </c>
      <c r="E546" s="16" t="str">
        <f>IF($C546="B",VLOOKUP($A546,Bat!$A$4:$BF$2320,E$1,FALSE),VLOOKUP($A546,Pit!$A$4:$BA$1686,E$2,FALSE))</f>
        <v>C</v>
      </c>
      <c r="F546" s="16" t="str">
        <f>IF($C546="B",VLOOKUP($A546,Bat!$A$4:$BF$2320,F$1,FALSE),VLOOKUP($A546,Pit!$A$4:$BA$1686,F$2,FALSE))</f>
        <v>Daniel</v>
      </c>
      <c r="G546" s="16" t="str">
        <f>IF($C546="B",VLOOKUP($A546,Bat!$A$4:$BF$2320,G$1,FALSE),VLOOKUP($A546,Pit!$A$4:$BA$1686,G$2,FALSE))</f>
        <v>Lamoureux</v>
      </c>
      <c r="H546" s="16">
        <f>IF($C546="B",VLOOKUP($A546,Bat!$A$4:$BF$2320,H$1,FALSE),VLOOKUP($A546,Pit!$A$4:$BA$1686,H$2,FALSE))</f>
        <v>21</v>
      </c>
      <c r="I546" s="16" t="str">
        <f>IF($C546="B",VLOOKUP($A546,Bat!$A$4:$BF$2320,I$1,FALSE),VLOOKUP($A546,Pit!$A$4:$BA$1686,I$2,FALSE))</f>
        <v>R</v>
      </c>
      <c r="J546" s="16" t="str">
        <f>IF($C546="B",VLOOKUP($A546,Bat!$A$4:$BF$2320,J$1,FALSE),VLOOKUP($A546,Pit!$A$4:$BA$1686,J$2,FALSE))</f>
        <v>R</v>
      </c>
      <c r="K546" s="16" t="str">
        <f>IF($C546="B",VLOOKUP($A546,Bat!$A$4:$BF$2320,K$1,FALSE),VLOOKUP($A546,Pit!$A$4:$BA$1686,K$2,FALSE))</f>
        <v>Normal</v>
      </c>
      <c r="L546" s="17" t="str">
        <f>IF($C546="B",VLOOKUP($A546,Bat!$A$4:$BF$2320,L$1,FALSE),VLOOKUP($A546,Pit!$A$4:$BA$1686,L$2,FALSE))</f>
        <v>Normal</v>
      </c>
      <c r="M546" s="16">
        <f>IF($C546="B",VLOOKUP($A546,Bat!$A$4:$BF$2320,M$1,FALSE),VLOOKUP($A546,Pit!$A$4:$BA$1686,M$2,FALSE))</f>
        <v>3</v>
      </c>
      <c r="N546" s="16">
        <f>IF($C546="B",VLOOKUP($A546,Bat!$A$4:$BF$2320,N$1,FALSE),VLOOKUP($A546,Pit!$A$4:$BA$1686,N$2,FALSE))</f>
        <v>3</v>
      </c>
      <c r="O546" s="16">
        <f>IF($C546="B",VLOOKUP($A546,Bat!$A$4:$BF$2320,O$1,FALSE),VLOOKUP($A546,Pit!$A$4:$BA$1686,O$2,FALSE))</f>
        <v>2</v>
      </c>
      <c r="P546" s="16">
        <f>IF($C546="B",VLOOKUP($A546,Bat!$A$4:$BF$2320,P$1,FALSE),VLOOKUP($A546,Pit!$A$4:$BA$1686,P$2,FALSE))</f>
        <v>5</v>
      </c>
      <c r="Q546" s="17">
        <f>IF($C546="B",VLOOKUP($A546,Bat!$A$4:$BF$2320,Q$1,FALSE),VLOOKUP($A546,Pit!$A$4:$BA$1686,Q$2,FALSE))</f>
        <v>3</v>
      </c>
      <c r="R546" s="18">
        <f>IF($C546="B",VLOOKUP($A546,Bat!$A$4:$BF$2320,R$1,FALSE),VLOOKUP($A546,Pit!$A$4:$BA$1686,R$2,FALSE))</f>
        <v>1.47174551880736</v>
      </c>
      <c r="S546" s="19">
        <f>IF($C546="B",VLOOKUP($A546,Bat!$A$4:$BF$2320,S$1,FALSE),VLOOKUP($A546,Pit!$A$4:$BA$1686,S$2,FALSE))</f>
        <v>0.62449410923352378</v>
      </c>
      <c r="T546" s="20" t="str">
        <f>IF($C546="B",VLOOKUP($A546,Bat!$A$4:$BF$2320,T$1,FALSE),VLOOKUP($A546,Pit!$A$4:$BA$1686,T$2,FALSE))</f>
        <v>$210k</v>
      </c>
      <c r="U546" s="17" t="str">
        <f>VLOOKUP(IF($C546="B",VLOOKUP($A546,Bat!$A$4:$AU$2320,U$1,FALSE),VLOOKUP($A546,Pit!$A$4:$BE$1686,U$2,FALSE)),COND!$A$35:$B$41,2,FALSE)</f>
        <v>??</v>
      </c>
      <c r="V546" s="21">
        <f>IF($C546="B",VLOOKUP($A546,Bat!$A$4:$AT$2284,46,FALSE),VLOOKUP($A546,Pit!$A$4:$BD$1664,56,FALSE))</f>
        <v>202</v>
      </c>
      <c r="W546" s="16">
        <f t="shared" si="42"/>
        <v>999</v>
      </c>
      <c r="X546" s="16"/>
      <c r="Y546" s="22">
        <f t="shared" si="43"/>
        <v>405</v>
      </c>
      <c r="Z546" s="16" t="str">
        <f>IFERROR(VLOOKUP($D546,Results37!$F$3:$L$1396,Z$1,FALSE),"")</f>
        <v/>
      </c>
      <c r="AA546" s="47" t="str">
        <f>IF(ISERROR(VLOOKUP(D546,Results37!$F$3:$O$399,AA$1,FALSE)),"",IF(VLOOKUP(D546,Results37!$F$3:$O$399,AA$1+1,FALSE)=1,"S"&amp;VLOOKUP(D546,Results37!$F$3:$O$399,AA$1,FALSE),VLOOKUP(D546,Results37!$F$3:$O$399,AA$1,FALSE)))</f>
        <v/>
      </c>
      <c r="AB546" s="16" t="str">
        <f>IFERROR(VLOOKUP($D546,Results37!$F$3:$L$1396,AB$1,FALSE),"")</f>
        <v/>
      </c>
      <c r="AC546" s="16" t="str">
        <f>IFERROR(VLOOKUP($D546,Results37!$F$3:$L$1396,AC$1,FALSE),"")</f>
        <v/>
      </c>
      <c r="AD546" s="16" t="str">
        <f t="shared" si="44"/>
        <v/>
      </c>
      <c r="AE546" s="20" t="str">
        <f>IF(ISERROR(VLOOKUP($AC546&amp;"-"&amp;$F546&amp;" "&amp;G546,Bonuses!$B$1:$G$1006,4,FALSE)),"",INT(VLOOKUP($AC546&amp;"-"&amp;$F546&amp;" "&amp;$G546,Bonuses!$B$1:$G$1006,4,FALSE)))</f>
        <v/>
      </c>
      <c r="AF546" s="16" t="str">
        <f>IF(ISERROR(VLOOKUP($AC546&amp;"-"&amp;$F546,Bonuses!$B$1:$G$1006,5,FALSE)),"",IF(VLOOKUP($AC546&amp;"-"&amp;$F546,Bonuses!$B$1:$G$1006,5,FALSE)="","",VLOOKUP($AC546&amp;"-"&amp;$F546,Bonuses!$B$1:$G$1006,6,FALSE)&amp;" yrs, "&amp;VLOOKUP($AC546&amp;"-"&amp;$F546,Bonuses!$B$1:$G$1006,5,FALSE)))</f>
        <v/>
      </c>
    </row>
    <row r="547" spans="1:32" s="21" customFormat="1" x14ac:dyDescent="0.25">
      <c r="A547" s="21" t="s">
        <v>2962</v>
      </c>
      <c r="B547" s="21">
        <f t="shared" si="40"/>
        <v>1</v>
      </c>
      <c r="C547" s="21" t="str">
        <f t="shared" si="41"/>
        <v>P</v>
      </c>
      <c r="D547" s="17">
        <f>IF($C547="B",VLOOKUP($A547,Bat!$A$4:$BF$2320,D$1,FALSE),VLOOKUP($A547,Pit!$A$4:$BA$1686,D$2,FALSE))</f>
        <v>15634</v>
      </c>
      <c r="E547" s="16" t="str">
        <f>IF($C547="B",VLOOKUP($A547,Bat!$A$4:$BF$2320,E$1,FALSE),VLOOKUP($A547,Pit!$A$4:$BA$1686,E$2,FALSE))</f>
        <v>RP</v>
      </c>
      <c r="F547" s="16" t="str">
        <f>IF($C547="B",VLOOKUP($A547,Bat!$A$4:$BF$2320,F$1,FALSE),VLOOKUP($A547,Pit!$A$4:$BA$1686,F$2,FALSE))</f>
        <v>Jeff</v>
      </c>
      <c r="G547" s="16" t="str">
        <f>IF($C547="B",VLOOKUP($A547,Bat!$A$4:$BF$2320,G$1,FALSE),VLOOKUP($A547,Pit!$A$4:$BA$1686,G$2,FALSE))</f>
        <v>Hart</v>
      </c>
      <c r="H547" s="16">
        <f>IF($C547="B",VLOOKUP($A547,Bat!$A$4:$BF$2320,H$1,FALSE),VLOOKUP($A547,Pit!$A$4:$BA$1686,H$2,FALSE))</f>
        <v>21</v>
      </c>
      <c r="I547" s="16" t="str">
        <f>IF($C547="B",VLOOKUP($A547,Bat!$A$4:$BF$2320,I$1,FALSE),VLOOKUP($A547,Pit!$A$4:$BA$1686,I$2,FALSE))</f>
        <v>R</v>
      </c>
      <c r="J547" s="16" t="str">
        <f>IF($C547="B",VLOOKUP($A547,Bat!$A$4:$BF$2320,J$1,FALSE),VLOOKUP($A547,Pit!$A$4:$BA$1686,J$2,FALSE))</f>
        <v>R</v>
      </c>
      <c r="K547" s="16" t="str">
        <f>IF($C547="B",VLOOKUP($A547,Bat!$A$4:$BF$2320,K$1,FALSE),VLOOKUP($A547,Pit!$A$4:$BA$1686,K$2,FALSE))</f>
        <v>Low</v>
      </c>
      <c r="L547" s="17" t="str">
        <f>IF($C547="B",VLOOKUP($A547,Bat!$A$4:$BF$2320,L$1,FALSE),VLOOKUP($A547,Pit!$A$4:$BA$1686,L$2,FALSE))</f>
        <v>Normal</v>
      </c>
      <c r="M547" s="16">
        <f>IF($C547="B",VLOOKUP($A547,Bat!$A$4:$BF$2320,M$1,FALSE),VLOOKUP($A547,Pit!$A$4:$BA$1686,M$2,FALSE))</f>
        <v>4</v>
      </c>
      <c r="N547" s="16">
        <f>IF($C547="B",VLOOKUP($A547,Bat!$A$4:$BF$2320,N$1,FALSE),VLOOKUP($A547,Pit!$A$4:$BA$1686,N$2,FALSE))</f>
        <v>3</v>
      </c>
      <c r="O547" s="16">
        <f>IF($C547="B",VLOOKUP($A547,Bat!$A$4:$BF$2320,O$1,FALSE),VLOOKUP($A547,Pit!$A$4:$BA$1686,O$2,FALSE))</f>
        <v>3</v>
      </c>
      <c r="P547" s="16" t="str">
        <f>IF($C547="B",VLOOKUP($A547,Bat!$A$4:$BF$2320,P$1,FALSE),VLOOKUP($A547,Pit!$A$4:$BA$1686,P$2,FALSE))</f>
        <v>90-92 Mph</v>
      </c>
      <c r="Q547" s="17">
        <f>IF($C547="B",VLOOKUP($A547,Bat!$A$4:$BF$2320,Q$1,FALSE),VLOOKUP($A547,Pit!$A$4:$BA$1686,Q$2,FALSE))</f>
        <v>9</v>
      </c>
      <c r="R547" s="18">
        <f>IF($C547="B",VLOOKUP($A547,Bat!$A$4:$BF$2320,R$1,FALSE),VLOOKUP($A547,Pit!$A$4:$BA$1686,R$2,FALSE))</f>
        <v>17.059508785900842</v>
      </c>
      <c r="S547" s="19">
        <f>IF($C547="B",VLOOKUP($A547,Bat!$A$4:$BF$2320,S$1,FALSE),VLOOKUP($A547,Pit!$A$4:$BA$1686,S$2,FALSE))</f>
        <v>0.44112510082101775</v>
      </c>
      <c r="T547" s="20" t="str">
        <f>IF($C547="B",VLOOKUP($A547,Bat!$A$4:$BF$2320,T$1,FALSE),VLOOKUP($A547,Pit!$A$4:$BA$1686,T$2,FALSE))</f>
        <v>$220k</v>
      </c>
      <c r="U547" s="17" t="str">
        <f>VLOOKUP(IF($C547="B",VLOOKUP($A547,Bat!$A$4:$AU$2320,U$1,FALSE),VLOOKUP($A547,Pit!$A$4:$BE$1686,U$2,FALSE)),COND!$A$35:$B$41,2,FALSE)</f>
        <v>??</v>
      </c>
      <c r="V547" s="21">
        <f>IF($C547="B",VLOOKUP($A547,Bat!$A$4:$AT$2284,46,FALSE),VLOOKUP($A547,Pit!$A$4:$BD$1664,56,FALSE))</f>
        <v>202</v>
      </c>
      <c r="W547" s="16">
        <f t="shared" si="42"/>
        <v>999</v>
      </c>
      <c r="X547" s="16"/>
      <c r="Y547" s="22">
        <f t="shared" si="43"/>
        <v>495</v>
      </c>
      <c r="Z547" s="16" t="str">
        <f>IFERROR(VLOOKUP($D547,Results37!$F$3:$L$1396,Z$1,FALSE),"")</f>
        <v/>
      </c>
      <c r="AA547" s="47" t="str">
        <f>IF(ISERROR(VLOOKUP(D547,Results37!$F$3:$O$399,AA$1,FALSE)),"",IF(VLOOKUP(D547,Results37!$F$3:$O$399,AA$1+1,FALSE)=1,"S"&amp;VLOOKUP(D547,Results37!$F$3:$O$399,AA$1,FALSE),VLOOKUP(D547,Results37!$F$3:$O$399,AA$1,FALSE)))</f>
        <v/>
      </c>
      <c r="AB547" s="16" t="str">
        <f>IFERROR(VLOOKUP($D547,Results37!$F$3:$L$1396,AB$1,FALSE),"")</f>
        <v/>
      </c>
      <c r="AC547" s="16" t="str">
        <f>IFERROR(VLOOKUP($D547,Results37!$F$3:$L$1396,AC$1,FALSE),"")</f>
        <v/>
      </c>
      <c r="AD547" s="16" t="str">
        <f t="shared" si="44"/>
        <v/>
      </c>
      <c r="AE547" s="20" t="str">
        <f>IF(ISERROR(VLOOKUP($AC547&amp;"-"&amp;$F547&amp;" "&amp;G547,Bonuses!$B$1:$G$1006,4,FALSE)),"",INT(VLOOKUP($AC547&amp;"-"&amp;$F547&amp;" "&amp;$G547,Bonuses!$B$1:$G$1006,4,FALSE)))</f>
        <v/>
      </c>
      <c r="AF547" s="16" t="str">
        <f>IF(ISERROR(VLOOKUP($AC547&amp;"-"&amp;$F547,Bonuses!$B$1:$G$1006,5,FALSE)),"",IF(VLOOKUP($AC547&amp;"-"&amp;$F547,Bonuses!$B$1:$G$1006,5,FALSE)="","",VLOOKUP($AC547&amp;"-"&amp;$F547,Bonuses!$B$1:$G$1006,6,FALSE)&amp;" yrs, "&amp;VLOOKUP($AC547&amp;"-"&amp;$F547,Bonuses!$B$1:$G$1006,5,FALSE)))</f>
        <v/>
      </c>
    </row>
    <row r="548" spans="1:32" s="21" customFormat="1" x14ac:dyDescent="0.25">
      <c r="A548" s="21" t="s">
        <v>2409</v>
      </c>
      <c r="B548" s="21">
        <f t="shared" si="40"/>
        <v>1</v>
      </c>
      <c r="C548" s="21" t="str">
        <f t="shared" si="41"/>
        <v>P</v>
      </c>
      <c r="D548" s="17">
        <f>IF($C548="B",VLOOKUP($A548,Bat!$A$4:$BF$2320,D$1,FALSE),VLOOKUP($A548,Pit!$A$4:$BA$1686,D$2,FALSE))</f>
        <v>10580</v>
      </c>
      <c r="E548" s="16" t="str">
        <f>IF($C548="B",VLOOKUP($A548,Bat!$A$4:$BF$2320,E$1,FALSE),VLOOKUP($A548,Pit!$A$4:$BA$1686,E$2,FALSE))</f>
        <v>RP</v>
      </c>
      <c r="F548" s="16" t="str">
        <f>IF($C548="B",VLOOKUP($A548,Bat!$A$4:$BF$2320,F$1,FALSE),VLOOKUP($A548,Pit!$A$4:$BA$1686,F$2,FALSE))</f>
        <v>Ángel</v>
      </c>
      <c r="G548" s="16" t="str">
        <f>IF($C548="B",VLOOKUP($A548,Bat!$A$4:$BF$2320,G$1,FALSE),VLOOKUP($A548,Pit!$A$4:$BA$1686,G$2,FALSE))</f>
        <v>Román</v>
      </c>
      <c r="H548" s="16">
        <f>IF($C548="B",VLOOKUP($A548,Bat!$A$4:$BF$2320,H$1,FALSE),VLOOKUP($A548,Pit!$A$4:$BA$1686,H$2,FALSE))</f>
        <v>21</v>
      </c>
      <c r="I548" s="16" t="str">
        <f>IF($C548="B",VLOOKUP($A548,Bat!$A$4:$BF$2320,I$1,FALSE),VLOOKUP($A548,Pit!$A$4:$BA$1686,I$2,FALSE))</f>
        <v>L</v>
      </c>
      <c r="J548" s="16" t="str">
        <f>IF($C548="B",VLOOKUP($A548,Bat!$A$4:$BF$2320,J$1,FALSE),VLOOKUP($A548,Pit!$A$4:$BA$1686,J$2,FALSE))</f>
        <v>R</v>
      </c>
      <c r="K548" s="16" t="str">
        <f>IF($C548="B",VLOOKUP($A548,Bat!$A$4:$BF$2320,K$1,FALSE),VLOOKUP($A548,Pit!$A$4:$BA$1686,K$2,FALSE))</f>
        <v>Low</v>
      </c>
      <c r="L548" s="17" t="str">
        <f>IF($C548="B",VLOOKUP($A548,Bat!$A$4:$BF$2320,L$1,FALSE),VLOOKUP($A548,Pit!$A$4:$BA$1686,L$2,FALSE))</f>
        <v>Low</v>
      </c>
      <c r="M548" s="16">
        <f>IF($C548="B",VLOOKUP($A548,Bat!$A$4:$BF$2320,M$1,FALSE),VLOOKUP($A548,Pit!$A$4:$BA$1686,M$2,FALSE))</f>
        <v>4</v>
      </c>
      <c r="N548" s="16">
        <f>IF($C548="B",VLOOKUP($A548,Bat!$A$4:$BF$2320,N$1,FALSE),VLOOKUP($A548,Pit!$A$4:$BA$1686,N$2,FALSE))</f>
        <v>3</v>
      </c>
      <c r="O548" s="16">
        <f>IF($C548="B",VLOOKUP($A548,Bat!$A$4:$BF$2320,O$1,FALSE),VLOOKUP($A548,Pit!$A$4:$BA$1686,O$2,FALSE))</f>
        <v>3</v>
      </c>
      <c r="P548" s="16" t="str">
        <f>IF($C548="B",VLOOKUP($A548,Bat!$A$4:$BF$2320,P$1,FALSE),VLOOKUP($A548,Pit!$A$4:$BA$1686,P$2,FALSE))</f>
        <v>90-92 Mph</v>
      </c>
      <c r="Q548" s="17">
        <f>IF($C548="B",VLOOKUP($A548,Bat!$A$4:$BF$2320,Q$1,FALSE),VLOOKUP($A548,Pit!$A$4:$BA$1686,Q$2,FALSE))</f>
        <v>5</v>
      </c>
      <c r="R548" s="18">
        <f>IF($C548="B",VLOOKUP($A548,Bat!$A$4:$BF$2320,R$1,FALSE),VLOOKUP($A548,Pit!$A$4:$BA$1686,R$2,FALSE))</f>
        <v>16.919735874532609</v>
      </c>
      <c r="S548" s="19">
        <f>IF($C548="B",VLOOKUP($A548,Bat!$A$4:$BF$2320,S$1,FALSE),VLOOKUP($A548,Pit!$A$4:$BA$1686,S$2,FALSE))</f>
        <v>0.4288460442446746</v>
      </c>
      <c r="T548" s="20" t="str">
        <f>IF($C548="B",VLOOKUP($A548,Bat!$A$4:$BF$2320,T$1,FALSE),VLOOKUP($A548,Pit!$A$4:$BA$1686,T$2,FALSE))</f>
        <v>$210k</v>
      </c>
      <c r="U548" s="17" t="str">
        <f>VLOOKUP(IF($C548="B",VLOOKUP($A548,Bat!$A$4:$AU$2320,U$1,FALSE),VLOOKUP($A548,Pit!$A$4:$BE$1686,U$2,FALSE)),COND!$A$35:$B$41,2,FALSE)</f>
        <v>??</v>
      </c>
      <c r="V548" s="21">
        <f>IF($C548="B",VLOOKUP($A548,Bat!$A$4:$AT$2284,46,FALSE),VLOOKUP($A548,Pit!$A$4:$BD$1664,56,FALSE))</f>
        <v>204</v>
      </c>
      <c r="W548" s="16">
        <f t="shared" si="42"/>
        <v>999</v>
      </c>
      <c r="X548" s="16"/>
      <c r="Y548" s="22">
        <f t="shared" si="43"/>
        <v>501</v>
      </c>
      <c r="Z548" s="16" t="str">
        <f>IFERROR(VLOOKUP($D548,Results37!$F$3:$L$1396,Z$1,FALSE),"")</f>
        <v/>
      </c>
      <c r="AA548" s="47" t="str">
        <f>IF(ISERROR(VLOOKUP(D548,Results37!$F$3:$O$399,AA$1,FALSE)),"",IF(VLOOKUP(D548,Results37!$F$3:$O$399,AA$1+1,FALSE)=1,"S"&amp;VLOOKUP(D548,Results37!$F$3:$O$399,AA$1,FALSE),VLOOKUP(D548,Results37!$F$3:$O$399,AA$1,FALSE)))</f>
        <v/>
      </c>
      <c r="AB548" s="16" t="str">
        <f>IFERROR(VLOOKUP($D548,Results37!$F$3:$L$1396,AB$1,FALSE),"")</f>
        <v/>
      </c>
      <c r="AC548" s="16" t="str">
        <f>IFERROR(VLOOKUP($D548,Results37!$F$3:$L$1396,AC$1,FALSE),"")</f>
        <v/>
      </c>
      <c r="AD548" s="16" t="str">
        <f t="shared" si="44"/>
        <v/>
      </c>
      <c r="AE548" s="20" t="str">
        <f>IF(ISERROR(VLOOKUP($AC548&amp;"-"&amp;$F548&amp;" "&amp;G548,Bonuses!$B$1:$G$1006,4,FALSE)),"",INT(VLOOKUP($AC548&amp;"-"&amp;$F548&amp;" "&amp;$G548,Bonuses!$B$1:$G$1006,4,FALSE)))</f>
        <v/>
      </c>
      <c r="AF548" s="16" t="str">
        <f>IF(ISERROR(VLOOKUP($AC548&amp;"-"&amp;$F548,Bonuses!$B$1:$G$1006,5,FALSE)),"",IF(VLOOKUP($AC548&amp;"-"&amp;$F548,Bonuses!$B$1:$G$1006,5,FALSE)="","",VLOOKUP($AC548&amp;"-"&amp;$F548,Bonuses!$B$1:$G$1006,6,FALSE)&amp;" yrs, "&amp;VLOOKUP($AC548&amp;"-"&amp;$F548,Bonuses!$B$1:$G$1006,5,FALSE)))</f>
        <v/>
      </c>
    </row>
    <row r="549" spans="1:32" s="21" customFormat="1" x14ac:dyDescent="0.25">
      <c r="A549" s="21" t="s">
        <v>3058</v>
      </c>
      <c r="B549" s="21">
        <f t="shared" si="40"/>
        <v>1</v>
      </c>
      <c r="C549" s="21" t="str">
        <f t="shared" si="41"/>
        <v>B</v>
      </c>
      <c r="D549" s="17">
        <f>IF($C549="B",VLOOKUP($A549,Bat!$A$4:$BF$2320,D$1,FALSE),VLOOKUP($A549,Pit!$A$4:$BA$1686,D$2,FALSE))</f>
        <v>15990</v>
      </c>
      <c r="E549" s="16" t="str">
        <f>IF($C549="B",VLOOKUP($A549,Bat!$A$4:$BF$2320,E$1,FALSE),VLOOKUP($A549,Pit!$A$4:$BA$1686,E$2,FALSE))</f>
        <v>RF</v>
      </c>
      <c r="F549" s="16" t="str">
        <f>IF($C549="B",VLOOKUP($A549,Bat!$A$4:$BF$2320,F$1,FALSE),VLOOKUP($A549,Pit!$A$4:$BA$1686,F$2,FALSE))</f>
        <v>Brad</v>
      </c>
      <c r="G549" s="16" t="str">
        <f>IF($C549="B",VLOOKUP($A549,Bat!$A$4:$BF$2320,G$1,FALSE),VLOOKUP($A549,Pit!$A$4:$BA$1686,G$2,FALSE))</f>
        <v>Rains</v>
      </c>
      <c r="H549" s="16">
        <f>IF($C549="B",VLOOKUP($A549,Bat!$A$4:$BF$2320,H$1,FALSE),VLOOKUP($A549,Pit!$A$4:$BA$1686,H$2,FALSE))</f>
        <v>22</v>
      </c>
      <c r="I549" s="16" t="str">
        <f>IF($C549="B",VLOOKUP($A549,Bat!$A$4:$BF$2320,I$1,FALSE),VLOOKUP($A549,Pit!$A$4:$BA$1686,I$2,FALSE))</f>
        <v>L</v>
      </c>
      <c r="J549" s="16" t="str">
        <f>IF($C549="B",VLOOKUP($A549,Bat!$A$4:$BF$2320,J$1,FALSE),VLOOKUP($A549,Pit!$A$4:$BA$1686,J$2,FALSE))</f>
        <v>L</v>
      </c>
      <c r="K549" s="16" t="str">
        <f>IF($C549="B",VLOOKUP($A549,Bat!$A$4:$BF$2320,K$1,FALSE),VLOOKUP($A549,Pit!$A$4:$BA$1686,K$2,FALSE))</f>
        <v>Normal</v>
      </c>
      <c r="L549" s="17" t="str">
        <f>IF($C549="B",VLOOKUP($A549,Bat!$A$4:$BF$2320,L$1,FALSE),VLOOKUP($A549,Pit!$A$4:$BA$1686,L$2,FALSE))</f>
        <v>Normal</v>
      </c>
      <c r="M549" s="16">
        <f>IF($C549="B",VLOOKUP($A549,Bat!$A$4:$BF$2320,M$1,FALSE),VLOOKUP($A549,Pit!$A$4:$BA$1686,M$2,FALSE))</f>
        <v>3</v>
      </c>
      <c r="N549" s="16">
        <f>IF($C549="B",VLOOKUP($A549,Bat!$A$4:$BF$2320,N$1,FALSE),VLOOKUP($A549,Pit!$A$4:$BA$1686,N$2,FALSE))</f>
        <v>6</v>
      </c>
      <c r="O549" s="16">
        <f>IF($C549="B",VLOOKUP($A549,Bat!$A$4:$BF$2320,O$1,FALSE),VLOOKUP($A549,Pit!$A$4:$BA$1686,O$2,FALSE))</f>
        <v>3</v>
      </c>
      <c r="P549" s="16">
        <f>IF($C549="B",VLOOKUP($A549,Bat!$A$4:$BF$2320,P$1,FALSE),VLOOKUP($A549,Pit!$A$4:$BA$1686,P$2,FALSE))</f>
        <v>5</v>
      </c>
      <c r="Q549" s="17">
        <f>IF($C549="B",VLOOKUP($A549,Bat!$A$4:$BF$2320,Q$1,FALSE),VLOOKUP($A549,Pit!$A$4:$BA$1686,Q$2,FALSE))</f>
        <v>3</v>
      </c>
      <c r="R549" s="18">
        <f>IF($C549="B",VLOOKUP($A549,Bat!$A$4:$BF$2320,R$1,FALSE),VLOOKUP($A549,Pit!$A$4:$BA$1686,R$2,FALSE))</f>
        <v>3.627431448192258</v>
      </c>
      <c r="S549" s="19">
        <f>IF($C549="B",VLOOKUP($A549,Bat!$A$4:$BF$2320,S$1,FALSE),VLOOKUP($A549,Pit!$A$4:$BA$1686,S$2,FALSE))</f>
        <v>0.93184409856243444</v>
      </c>
      <c r="T549" s="20" t="str">
        <f>IF($C549="B",VLOOKUP($A549,Bat!$A$4:$BF$2320,T$1,FALSE),VLOOKUP($A549,Pit!$A$4:$BA$1686,T$2,FALSE))</f>
        <v>$210k</v>
      </c>
      <c r="U549" s="17" t="str">
        <f>VLOOKUP(IF($C549="B",VLOOKUP($A549,Bat!$A$4:$AU$2320,U$1,FALSE),VLOOKUP($A549,Pit!$A$4:$BE$1686,U$2,FALSE)),COND!$A$35:$B$41,2,FALSE)</f>
        <v>??</v>
      </c>
      <c r="V549" s="21">
        <f>IF($C549="B",VLOOKUP($A549,Bat!$A$4:$AT$2284,46,FALSE),VLOOKUP($A549,Pit!$A$4:$BD$1664,56,FALSE))</f>
        <v>206</v>
      </c>
      <c r="W549" s="16">
        <f t="shared" si="42"/>
        <v>999</v>
      </c>
      <c r="X549" s="16"/>
      <c r="Y549" s="22">
        <f t="shared" si="43"/>
        <v>312</v>
      </c>
      <c r="Z549" s="16" t="str">
        <f>IFERROR(VLOOKUP($D549,Results37!$F$3:$L$1396,Z$1,FALSE),"")</f>
        <v/>
      </c>
      <c r="AA549" s="47" t="str">
        <f>IF(ISERROR(VLOOKUP(D549,Results37!$F$3:$O$399,AA$1,FALSE)),"",IF(VLOOKUP(D549,Results37!$F$3:$O$399,AA$1+1,FALSE)=1,"S"&amp;VLOOKUP(D549,Results37!$F$3:$O$399,AA$1,FALSE),VLOOKUP(D549,Results37!$F$3:$O$399,AA$1,FALSE)))</f>
        <v/>
      </c>
      <c r="AB549" s="16" t="str">
        <f>IFERROR(VLOOKUP($D549,Results37!$F$3:$L$1396,AB$1,FALSE),"")</f>
        <v/>
      </c>
      <c r="AC549" s="16" t="str">
        <f>IFERROR(VLOOKUP($D549,Results37!$F$3:$L$1396,AC$1,FALSE),"")</f>
        <v/>
      </c>
      <c r="AD549" s="16" t="str">
        <f t="shared" si="44"/>
        <v/>
      </c>
      <c r="AE549" s="20" t="str">
        <f>IF(ISERROR(VLOOKUP($AC549&amp;"-"&amp;$F549&amp;" "&amp;G549,Bonuses!$B$1:$G$1006,4,FALSE)),"",INT(VLOOKUP($AC549&amp;"-"&amp;$F549&amp;" "&amp;$G549,Bonuses!$B$1:$G$1006,4,FALSE)))</f>
        <v/>
      </c>
      <c r="AF549" s="16" t="str">
        <f>IF(ISERROR(VLOOKUP($AC549&amp;"-"&amp;$F549,Bonuses!$B$1:$G$1006,5,FALSE)),"",IF(VLOOKUP($AC549&amp;"-"&amp;$F549,Bonuses!$B$1:$G$1006,5,FALSE)="","",VLOOKUP($AC549&amp;"-"&amp;$F549,Bonuses!$B$1:$G$1006,6,FALSE)&amp;" yrs, "&amp;VLOOKUP($AC549&amp;"-"&amp;$F549,Bonuses!$B$1:$G$1006,5,FALSE)))</f>
        <v/>
      </c>
    </row>
    <row r="550" spans="1:32" s="21" customFormat="1" x14ac:dyDescent="0.25">
      <c r="A550" s="21" t="s">
        <v>2500</v>
      </c>
      <c r="B550" s="21">
        <f t="shared" si="40"/>
        <v>1</v>
      </c>
      <c r="C550" s="21" t="str">
        <f t="shared" si="41"/>
        <v>P</v>
      </c>
      <c r="D550" s="17">
        <f>IF($C550="B",VLOOKUP($A550,Bat!$A$4:$BF$2320,D$1,FALSE),VLOOKUP($A550,Pit!$A$4:$BA$1686,D$2,FALSE))</f>
        <v>7225</v>
      </c>
      <c r="E550" s="16" t="str">
        <f>IF($C550="B",VLOOKUP($A550,Bat!$A$4:$BF$2320,E$1,FALSE),VLOOKUP($A550,Pit!$A$4:$BA$1686,E$2,FALSE))</f>
        <v>SP</v>
      </c>
      <c r="F550" s="16" t="str">
        <f>IF($C550="B",VLOOKUP($A550,Bat!$A$4:$BF$2320,F$1,FALSE),VLOOKUP($A550,Pit!$A$4:$BA$1686,F$2,FALSE))</f>
        <v>Yuuta</v>
      </c>
      <c r="G550" s="16" t="str">
        <f>IF($C550="B",VLOOKUP($A550,Bat!$A$4:$BF$2320,G$1,FALSE),VLOOKUP($A550,Pit!$A$4:$BA$1686,G$2,FALSE))</f>
        <v>Ota</v>
      </c>
      <c r="H550" s="16">
        <f>IF($C550="B",VLOOKUP($A550,Bat!$A$4:$BF$2320,H$1,FALSE),VLOOKUP($A550,Pit!$A$4:$BA$1686,H$2,FALSE))</f>
        <v>21</v>
      </c>
      <c r="I550" s="16" t="str">
        <f>IF($C550="B",VLOOKUP($A550,Bat!$A$4:$BF$2320,I$1,FALSE),VLOOKUP($A550,Pit!$A$4:$BA$1686,I$2,FALSE))</f>
        <v>R</v>
      </c>
      <c r="J550" s="16" t="str">
        <f>IF($C550="B",VLOOKUP($A550,Bat!$A$4:$BF$2320,J$1,FALSE),VLOOKUP($A550,Pit!$A$4:$BA$1686,J$2,FALSE))</f>
        <v>R</v>
      </c>
      <c r="K550" s="16" t="str">
        <f>IF($C550="B",VLOOKUP($A550,Bat!$A$4:$BF$2320,K$1,FALSE),VLOOKUP($A550,Pit!$A$4:$BA$1686,K$2,FALSE))</f>
        <v>Low</v>
      </c>
      <c r="L550" s="17" t="str">
        <f>IF($C550="B",VLOOKUP($A550,Bat!$A$4:$BF$2320,L$1,FALSE),VLOOKUP($A550,Pit!$A$4:$BA$1686,L$2,FALSE))</f>
        <v>Normal</v>
      </c>
      <c r="M550" s="16">
        <f>IF($C550="B",VLOOKUP($A550,Bat!$A$4:$BF$2320,M$1,FALSE),VLOOKUP($A550,Pit!$A$4:$BA$1686,M$2,FALSE))</f>
        <v>4</v>
      </c>
      <c r="N550" s="16">
        <f>IF($C550="B",VLOOKUP($A550,Bat!$A$4:$BF$2320,N$1,FALSE),VLOOKUP($A550,Pit!$A$4:$BA$1686,N$2,FALSE))</f>
        <v>4</v>
      </c>
      <c r="O550" s="16">
        <f>IF($C550="B",VLOOKUP($A550,Bat!$A$4:$BF$2320,O$1,FALSE),VLOOKUP($A550,Pit!$A$4:$BA$1686,O$2,FALSE))</f>
        <v>2</v>
      </c>
      <c r="P550" s="16" t="str">
        <f>IF($C550="B",VLOOKUP($A550,Bat!$A$4:$BF$2320,P$1,FALSE),VLOOKUP($A550,Pit!$A$4:$BA$1686,P$2,FALSE))</f>
        <v>87-89 Mph</v>
      </c>
      <c r="Q550" s="17">
        <f>IF($C550="B",VLOOKUP($A550,Bat!$A$4:$BF$2320,Q$1,FALSE),VLOOKUP($A550,Pit!$A$4:$BA$1686,Q$2,FALSE))</f>
        <v>7</v>
      </c>
      <c r="R550" s="18">
        <f>IF($C550="B",VLOOKUP($A550,Bat!$A$4:$BF$2320,R$1,FALSE),VLOOKUP($A550,Pit!$A$4:$BA$1686,R$2,FALSE))</f>
        <v>16.496731793419741</v>
      </c>
      <c r="S550" s="19">
        <f>IF($C550="B",VLOOKUP($A550,Bat!$A$4:$BF$2320,S$1,FALSE),VLOOKUP($A550,Pit!$A$4:$BA$1686,S$2,FALSE))</f>
        <v>0.39168511661453403</v>
      </c>
      <c r="T550" s="20" t="str">
        <f>IF($C550="B",VLOOKUP($A550,Bat!$A$4:$BF$2320,T$1,FALSE),VLOOKUP($A550,Pit!$A$4:$BA$1686,T$2,FALSE))</f>
        <v>$180k</v>
      </c>
      <c r="U550" s="17" t="str">
        <f>VLOOKUP(IF($C550="B",VLOOKUP($A550,Bat!$A$4:$AU$2320,U$1,FALSE),VLOOKUP($A550,Pit!$A$4:$BE$1686,U$2,FALSE)),COND!$A$35:$B$41,2,FALSE)</f>
        <v>??</v>
      </c>
      <c r="V550" s="21">
        <f>IF($C550="B",VLOOKUP($A550,Bat!$A$4:$AT$2284,46,FALSE),VLOOKUP($A550,Pit!$A$4:$BD$1664,56,FALSE))</f>
        <v>206</v>
      </c>
      <c r="W550" s="16">
        <f t="shared" si="42"/>
        <v>999</v>
      </c>
      <c r="X550" s="16"/>
      <c r="Y550" s="22">
        <f t="shared" si="43"/>
        <v>519</v>
      </c>
      <c r="Z550" s="16" t="str">
        <f>IFERROR(VLOOKUP($D550,Results37!$F$3:$L$1396,Z$1,FALSE),"")</f>
        <v/>
      </c>
      <c r="AA550" s="47" t="str">
        <f>IF(ISERROR(VLOOKUP(D550,Results37!$F$3:$O$399,AA$1,FALSE)),"",IF(VLOOKUP(D550,Results37!$F$3:$O$399,AA$1+1,FALSE)=1,"S"&amp;VLOOKUP(D550,Results37!$F$3:$O$399,AA$1,FALSE),VLOOKUP(D550,Results37!$F$3:$O$399,AA$1,FALSE)))</f>
        <v/>
      </c>
      <c r="AB550" s="16" t="str">
        <f>IFERROR(VLOOKUP($D550,Results37!$F$3:$L$1396,AB$1,FALSE),"")</f>
        <v/>
      </c>
      <c r="AC550" s="16" t="str">
        <f>IFERROR(VLOOKUP($D550,Results37!$F$3:$L$1396,AC$1,FALSE),"")</f>
        <v/>
      </c>
      <c r="AD550" s="16" t="str">
        <f t="shared" si="44"/>
        <v/>
      </c>
      <c r="AE550" s="20" t="str">
        <f>IF(ISERROR(VLOOKUP($AC550&amp;"-"&amp;$F550&amp;" "&amp;G550,Bonuses!$B$1:$G$1006,4,FALSE)),"",INT(VLOOKUP($AC550&amp;"-"&amp;$F550&amp;" "&amp;$G550,Bonuses!$B$1:$G$1006,4,FALSE)))</f>
        <v/>
      </c>
      <c r="AF550" s="16" t="str">
        <f>IF(ISERROR(VLOOKUP($AC550&amp;"-"&amp;$F550,Bonuses!$B$1:$G$1006,5,FALSE)),"",IF(VLOOKUP($AC550&amp;"-"&amp;$F550,Bonuses!$B$1:$G$1006,5,FALSE)="","",VLOOKUP($AC550&amp;"-"&amp;$F550,Bonuses!$B$1:$G$1006,6,FALSE)&amp;" yrs, "&amp;VLOOKUP($AC550&amp;"-"&amp;$F550,Bonuses!$B$1:$G$1006,5,FALSE)))</f>
        <v/>
      </c>
    </row>
    <row r="551" spans="1:32" s="21" customFormat="1" x14ac:dyDescent="0.25">
      <c r="A551" s="21" t="s">
        <v>1953</v>
      </c>
      <c r="B551" s="21">
        <f t="shared" si="40"/>
        <v>1</v>
      </c>
      <c r="C551" s="21" t="str">
        <f t="shared" si="41"/>
        <v>B</v>
      </c>
      <c r="D551" s="17">
        <f>IF($C551="B",VLOOKUP($A551,Bat!$A$4:$BF$2320,D$1,FALSE),VLOOKUP($A551,Pit!$A$4:$BA$1686,D$2,FALSE))</f>
        <v>1855</v>
      </c>
      <c r="E551" s="16" t="str">
        <f>IF($C551="B",VLOOKUP($A551,Bat!$A$4:$BF$2320,E$1,FALSE),VLOOKUP($A551,Pit!$A$4:$BA$1686,E$2,FALSE))</f>
        <v>3B</v>
      </c>
      <c r="F551" s="16" t="str">
        <f>IF($C551="B",VLOOKUP($A551,Bat!$A$4:$BF$2320,F$1,FALSE),VLOOKUP($A551,Pit!$A$4:$BA$1686,F$2,FALSE))</f>
        <v>Ray</v>
      </c>
      <c r="G551" s="16" t="str">
        <f>IF($C551="B",VLOOKUP($A551,Bat!$A$4:$BF$2320,G$1,FALSE),VLOOKUP($A551,Pit!$A$4:$BA$1686,G$2,FALSE))</f>
        <v>McIntosh</v>
      </c>
      <c r="H551" s="16">
        <f>IF($C551="B",VLOOKUP($A551,Bat!$A$4:$BF$2320,H$1,FALSE),VLOOKUP($A551,Pit!$A$4:$BA$1686,H$2,FALSE))</f>
        <v>22</v>
      </c>
      <c r="I551" s="16" t="str">
        <f>IF($C551="B",VLOOKUP($A551,Bat!$A$4:$BF$2320,I$1,FALSE),VLOOKUP($A551,Pit!$A$4:$BA$1686,I$2,FALSE))</f>
        <v>R</v>
      </c>
      <c r="J551" s="16" t="str">
        <f>IF($C551="B",VLOOKUP($A551,Bat!$A$4:$BF$2320,J$1,FALSE),VLOOKUP($A551,Pit!$A$4:$BA$1686,J$2,FALSE))</f>
        <v>R</v>
      </c>
      <c r="K551" s="16" t="str">
        <f>IF($C551="B",VLOOKUP($A551,Bat!$A$4:$BF$2320,K$1,FALSE),VLOOKUP($A551,Pit!$A$4:$BA$1686,K$2,FALSE))</f>
        <v>Normal</v>
      </c>
      <c r="L551" s="17" t="str">
        <f>IF($C551="B",VLOOKUP($A551,Bat!$A$4:$BF$2320,L$1,FALSE),VLOOKUP($A551,Pit!$A$4:$BA$1686,L$2,FALSE))</f>
        <v>High</v>
      </c>
      <c r="M551" s="16">
        <f>IF($C551="B",VLOOKUP($A551,Bat!$A$4:$BF$2320,M$1,FALSE),VLOOKUP($A551,Pit!$A$4:$BA$1686,M$2,FALSE))</f>
        <v>3</v>
      </c>
      <c r="N551" s="16">
        <f>IF($C551="B",VLOOKUP($A551,Bat!$A$4:$BF$2320,N$1,FALSE),VLOOKUP($A551,Pit!$A$4:$BA$1686,N$2,FALSE))</f>
        <v>3</v>
      </c>
      <c r="O551" s="16">
        <f>IF($C551="B",VLOOKUP($A551,Bat!$A$4:$BF$2320,O$1,FALSE),VLOOKUP($A551,Pit!$A$4:$BA$1686,O$2,FALSE))</f>
        <v>3</v>
      </c>
      <c r="P551" s="16">
        <f>IF($C551="B",VLOOKUP($A551,Bat!$A$4:$BF$2320,P$1,FALSE),VLOOKUP($A551,Pit!$A$4:$BA$1686,P$2,FALSE))</f>
        <v>5</v>
      </c>
      <c r="Q551" s="17">
        <f>IF($C551="B",VLOOKUP($A551,Bat!$A$4:$BF$2320,Q$1,FALSE),VLOOKUP($A551,Pit!$A$4:$BA$1686,Q$2,FALSE))</f>
        <v>3</v>
      </c>
      <c r="R551" s="18">
        <f>IF($C551="B",VLOOKUP($A551,Bat!$A$4:$BF$2320,R$1,FALSE),VLOOKUP($A551,Pit!$A$4:$BA$1686,R$2,FALSE))</f>
        <v>2.6045039340406309</v>
      </c>
      <c r="S551" s="19">
        <f>IF($C551="B",VLOOKUP($A551,Bat!$A$4:$BF$2320,S$1,FALSE),VLOOKUP($A551,Pit!$A$4:$BA$1686,S$2,FALSE))</f>
        <v>0.78599875241386008</v>
      </c>
      <c r="T551" s="20" t="str">
        <f>IF($C551="B",VLOOKUP($A551,Bat!$A$4:$BF$2320,T$1,FALSE),VLOOKUP($A551,Pit!$A$4:$BA$1686,T$2,FALSE))</f>
        <v>-</v>
      </c>
      <c r="U551" s="17" t="str">
        <f>VLOOKUP(IF($C551="B",VLOOKUP($A551,Bat!$A$4:$AU$2320,U$1,FALSE),VLOOKUP($A551,Pit!$A$4:$BE$1686,U$2,FALSE)),COND!$A$35:$B$41,2,FALSE)</f>
        <v>??</v>
      </c>
      <c r="V551" s="21">
        <f>IF($C551="B",VLOOKUP($A551,Bat!$A$4:$AT$2284,46,FALSE),VLOOKUP($A551,Pit!$A$4:$BD$1664,56,FALSE))</f>
        <v>207</v>
      </c>
      <c r="W551" s="16">
        <f t="shared" si="42"/>
        <v>999</v>
      </c>
      <c r="X551" s="16"/>
      <c r="Y551" s="22">
        <f t="shared" si="43"/>
        <v>350</v>
      </c>
      <c r="Z551" s="16" t="str">
        <f>IFERROR(VLOOKUP($D551,Results37!$F$3:$L$1396,Z$1,FALSE),"")</f>
        <v/>
      </c>
      <c r="AA551" s="47" t="str">
        <f>IF(ISERROR(VLOOKUP(D551,Results37!$F$3:$O$399,AA$1,FALSE)),"",IF(VLOOKUP(D551,Results37!$F$3:$O$399,AA$1+1,FALSE)=1,"S"&amp;VLOOKUP(D551,Results37!$F$3:$O$399,AA$1,FALSE),VLOOKUP(D551,Results37!$F$3:$O$399,AA$1,FALSE)))</f>
        <v/>
      </c>
      <c r="AB551" s="16" t="str">
        <f>IFERROR(VLOOKUP($D551,Results37!$F$3:$L$1396,AB$1,FALSE),"")</f>
        <v/>
      </c>
      <c r="AC551" s="16" t="str">
        <f>IFERROR(VLOOKUP($D551,Results37!$F$3:$L$1396,AC$1,FALSE),"")</f>
        <v/>
      </c>
      <c r="AD551" s="16" t="str">
        <f t="shared" si="44"/>
        <v/>
      </c>
      <c r="AE551" s="20" t="str">
        <f>IF(ISERROR(VLOOKUP($AC551&amp;"-"&amp;$F551&amp;" "&amp;G551,Bonuses!$B$1:$G$1006,4,FALSE)),"",INT(VLOOKUP($AC551&amp;"-"&amp;$F551&amp;" "&amp;$G551,Bonuses!$B$1:$G$1006,4,FALSE)))</f>
        <v/>
      </c>
      <c r="AF551" s="16" t="str">
        <f>IF(ISERROR(VLOOKUP($AC551&amp;"-"&amp;$F551,Bonuses!$B$1:$G$1006,5,FALSE)),"",IF(VLOOKUP($AC551&amp;"-"&amp;$F551,Bonuses!$B$1:$G$1006,5,FALSE)="","",VLOOKUP($AC551&amp;"-"&amp;$F551,Bonuses!$B$1:$G$1006,6,FALSE)&amp;" yrs, "&amp;VLOOKUP($AC551&amp;"-"&amp;$F551,Bonuses!$B$1:$G$1006,5,FALSE)))</f>
        <v/>
      </c>
    </row>
    <row r="552" spans="1:32" s="21" customFormat="1" x14ac:dyDescent="0.25">
      <c r="A552" s="21" t="s">
        <v>2412</v>
      </c>
      <c r="B552" s="21">
        <f t="shared" si="40"/>
        <v>1</v>
      </c>
      <c r="C552" s="21" t="str">
        <f t="shared" si="41"/>
        <v>P</v>
      </c>
      <c r="D552" s="17">
        <f>IF($C552="B",VLOOKUP($A552,Bat!$A$4:$BF$2320,D$1,FALSE),VLOOKUP($A552,Pit!$A$4:$BA$1686,D$2,FALSE))</f>
        <v>6837</v>
      </c>
      <c r="E552" s="16" t="str">
        <f>IF($C552="B",VLOOKUP($A552,Bat!$A$4:$BF$2320,E$1,FALSE),VLOOKUP($A552,Pit!$A$4:$BA$1686,E$2,FALSE))</f>
        <v>RP</v>
      </c>
      <c r="F552" s="16" t="str">
        <f>IF($C552="B",VLOOKUP($A552,Bat!$A$4:$BF$2320,F$1,FALSE),VLOOKUP($A552,Pit!$A$4:$BA$1686,F$2,FALSE))</f>
        <v>Ed</v>
      </c>
      <c r="G552" s="16" t="str">
        <f>IF($C552="B",VLOOKUP($A552,Bat!$A$4:$BF$2320,G$1,FALSE),VLOOKUP($A552,Pit!$A$4:$BA$1686,G$2,FALSE))</f>
        <v>Sanderson</v>
      </c>
      <c r="H552" s="16">
        <f>IF($C552="B",VLOOKUP($A552,Bat!$A$4:$BF$2320,H$1,FALSE),VLOOKUP($A552,Pit!$A$4:$BA$1686,H$2,FALSE))</f>
        <v>21</v>
      </c>
      <c r="I552" s="16" t="str">
        <f>IF($C552="B",VLOOKUP($A552,Bat!$A$4:$BF$2320,I$1,FALSE),VLOOKUP($A552,Pit!$A$4:$BA$1686,I$2,FALSE))</f>
        <v>L</v>
      </c>
      <c r="J552" s="16" t="str">
        <f>IF($C552="B",VLOOKUP($A552,Bat!$A$4:$BF$2320,J$1,FALSE),VLOOKUP($A552,Pit!$A$4:$BA$1686,J$2,FALSE))</f>
        <v>R</v>
      </c>
      <c r="K552" s="16" t="str">
        <f>IF($C552="B",VLOOKUP($A552,Bat!$A$4:$BF$2320,K$1,FALSE),VLOOKUP($A552,Pit!$A$4:$BA$1686,K$2,FALSE))</f>
        <v>Low</v>
      </c>
      <c r="L552" s="17" t="str">
        <f>IF($C552="B",VLOOKUP($A552,Bat!$A$4:$BF$2320,L$1,FALSE),VLOOKUP($A552,Pit!$A$4:$BA$1686,L$2,FALSE))</f>
        <v>Normal</v>
      </c>
      <c r="M552" s="16">
        <f>IF($C552="B",VLOOKUP($A552,Bat!$A$4:$BF$2320,M$1,FALSE),VLOOKUP($A552,Pit!$A$4:$BA$1686,M$2,FALSE))</f>
        <v>4</v>
      </c>
      <c r="N552" s="16">
        <f>IF($C552="B",VLOOKUP($A552,Bat!$A$4:$BF$2320,N$1,FALSE),VLOOKUP($A552,Pit!$A$4:$BA$1686,N$2,FALSE))</f>
        <v>2</v>
      </c>
      <c r="O552" s="16">
        <f>IF($C552="B",VLOOKUP($A552,Bat!$A$4:$BF$2320,O$1,FALSE),VLOOKUP($A552,Pit!$A$4:$BA$1686,O$2,FALSE))</f>
        <v>4</v>
      </c>
      <c r="P552" s="16" t="str">
        <f>IF($C552="B",VLOOKUP($A552,Bat!$A$4:$BF$2320,P$1,FALSE),VLOOKUP($A552,Pit!$A$4:$BA$1686,P$2,FALSE))</f>
        <v>90-92 Mph</v>
      </c>
      <c r="Q552" s="17">
        <f>IF($C552="B",VLOOKUP($A552,Bat!$A$4:$BF$2320,Q$1,FALSE),VLOOKUP($A552,Pit!$A$4:$BA$1686,Q$2,FALSE))</f>
        <v>4</v>
      </c>
      <c r="R552" s="18">
        <f>IF($C552="B",VLOOKUP($A552,Bat!$A$4:$BF$2320,R$1,FALSE),VLOOKUP($A552,Pit!$A$4:$BA$1686,R$2,FALSE))</f>
        <v>16.481912841119588</v>
      </c>
      <c r="S552" s="19">
        <f>IF($C552="B",VLOOKUP($A552,Bat!$A$4:$BF$2320,S$1,FALSE),VLOOKUP($A552,Pit!$A$4:$BA$1686,S$2,FALSE))</f>
        <v>0.3903832709856887</v>
      </c>
      <c r="T552" s="20" t="str">
        <f>IF($C552="B",VLOOKUP($A552,Bat!$A$4:$BF$2320,T$1,FALSE),VLOOKUP($A552,Pit!$A$4:$BA$1686,T$2,FALSE))</f>
        <v>$220k</v>
      </c>
      <c r="U552" s="17" t="str">
        <f>VLOOKUP(IF($C552="B",VLOOKUP($A552,Bat!$A$4:$AU$2320,U$1,FALSE),VLOOKUP($A552,Pit!$A$4:$BE$1686,U$2,FALSE)),COND!$A$35:$B$41,2,FALSE)</f>
        <v>??</v>
      </c>
      <c r="V552" s="21">
        <f>IF($C552="B",VLOOKUP($A552,Bat!$A$4:$AT$2284,46,FALSE),VLOOKUP($A552,Pit!$A$4:$BD$1664,56,FALSE))</f>
        <v>207</v>
      </c>
      <c r="W552" s="16">
        <f t="shared" si="42"/>
        <v>999</v>
      </c>
      <c r="X552" s="16"/>
      <c r="Y552" s="22">
        <f t="shared" si="43"/>
        <v>520</v>
      </c>
      <c r="Z552" s="16" t="str">
        <f>IFERROR(VLOOKUP($D552,Results37!$F$3:$L$1396,Z$1,FALSE),"")</f>
        <v/>
      </c>
      <c r="AA552" s="47" t="str">
        <f>IF(ISERROR(VLOOKUP(D552,Results37!$F$3:$O$399,AA$1,FALSE)),"",IF(VLOOKUP(D552,Results37!$F$3:$O$399,AA$1+1,FALSE)=1,"S"&amp;VLOOKUP(D552,Results37!$F$3:$O$399,AA$1,FALSE),VLOOKUP(D552,Results37!$F$3:$O$399,AA$1,FALSE)))</f>
        <v/>
      </c>
      <c r="AB552" s="16" t="str">
        <f>IFERROR(VLOOKUP($D552,Results37!$F$3:$L$1396,AB$1,FALSE),"")</f>
        <v/>
      </c>
      <c r="AC552" s="16" t="str">
        <f>IFERROR(VLOOKUP($D552,Results37!$F$3:$L$1396,AC$1,FALSE),"")</f>
        <v/>
      </c>
      <c r="AD552" s="16" t="str">
        <f t="shared" si="44"/>
        <v/>
      </c>
      <c r="AE552" s="20" t="str">
        <f>IF(ISERROR(VLOOKUP($AC552&amp;"-"&amp;$F552&amp;" "&amp;G552,Bonuses!$B$1:$G$1006,4,FALSE)),"",INT(VLOOKUP($AC552&amp;"-"&amp;$F552&amp;" "&amp;$G552,Bonuses!$B$1:$G$1006,4,FALSE)))</f>
        <v/>
      </c>
      <c r="AF552" s="16" t="str">
        <f>IF(ISERROR(VLOOKUP($AC552&amp;"-"&amp;$F552,Bonuses!$B$1:$G$1006,5,FALSE)),"",IF(VLOOKUP($AC552&amp;"-"&amp;$F552,Bonuses!$B$1:$G$1006,5,FALSE)="","",VLOOKUP($AC552&amp;"-"&amp;$F552,Bonuses!$B$1:$G$1006,6,FALSE)&amp;" yrs, "&amp;VLOOKUP($AC552&amp;"-"&amp;$F552,Bonuses!$B$1:$G$1006,5,FALSE)))</f>
        <v/>
      </c>
    </row>
    <row r="553" spans="1:32" s="21" customFormat="1" x14ac:dyDescent="0.25">
      <c r="A553" s="21" t="s">
        <v>1943</v>
      </c>
      <c r="B553" s="21">
        <f t="shared" si="40"/>
        <v>1</v>
      </c>
      <c r="C553" s="21" t="str">
        <f t="shared" si="41"/>
        <v>B</v>
      </c>
      <c r="D553" s="17">
        <f>IF($C553="B",VLOOKUP($A553,Bat!$A$4:$BF$2320,D$1,FALSE),VLOOKUP($A553,Pit!$A$4:$BA$1686,D$2,FALSE))</f>
        <v>7679</v>
      </c>
      <c r="E553" s="16" t="str">
        <f>IF($C553="B",VLOOKUP($A553,Bat!$A$4:$BF$2320,E$1,FALSE),VLOOKUP($A553,Pit!$A$4:$BA$1686,E$2,FALSE))</f>
        <v>2B</v>
      </c>
      <c r="F553" s="16" t="str">
        <f>IF($C553="B",VLOOKUP($A553,Bat!$A$4:$BF$2320,F$1,FALSE),VLOOKUP($A553,Pit!$A$4:$BA$1686,F$2,FALSE))</f>
        <v>Jason</v>
      </c>
      <c r="G553" s="16" t="str">
        <f>IF($C553="B",VLOOKUP($A553,Bat!$A$4:$BF$2320,G$1,FALSE),VLOOKUP($A553,Pit!$A$4:$BA$1686,G$2,FALSE))</f>
        <v>Kenney</v>
      </c>
      <c r="H553" s="16">
        <f>IF($C553="B",VLOOKUP($A553,Bat!$A$4:$BF$2320,H$1,FALSE),VLOOKUP($A553,Pit!$A$4:$BA$1686,H$2,FALSE))</f>
        <v>22</v>
      </c>
      <c r="I553" s="16" t="str">
        <f>IF($C553="B",VLOOKUP($A553,Bat!$A$4:$BF$2320,I$1,FALSE),VLOOKUP($A553,Pit!$A$4:$BA$1686,I$2,FALSE))</f>
        <v>R</v>
      </c>
      <c r="J553" s="16" t="str">
        <f>IF($C553="B",VLOOKUP($A553,Bat!$A$4:$BF$2320,J$1,FALSE),VLOOKUP($A553,Pit!$A$4:$BA$1686,J$2,FALSE))</f>
        <v>R</v>
      </c>
      <c r="K553" s="16" t="str">
        <f>IF($C553="B",VLOOKUP($A553,Bat!$A$4:$BF$2320,K$1,FALSE),VLOOKUP($A553,Pit!$A$4:$BA$1686,K$2,FALSE))</f>
        <v>Normal</v>
      </c>
      <c r="L553" s="17" t="str">
        <f>IF($C553="B",VLOOKUP($A553,Bat!$A$4:$BF$2320,L$1,FALSE),VLOOKUP($A553,Pit!$A$4:$BA$1686,L$2,FALSE))</f>
        <v>Normal</v>
      </c>
      <c r="M553" s="16">
        <f>IF($C553="B",VLOOKUP($A553,Bat!$A$4:$BF$2320,M$1,FALSE),VLOOKUP($A553,Pit!$A$4:$BA$1686,M$2,FALSE))</f>
        <v>4</v>
      </c>
      <c r="N553" s="16">
        <f>IF($C553="B",VLOOKUP($A553,Bat!$A$4:$BF$2320,N$1,FALSE),VLOOKUP($A553,Pit!$A$4:$BA$1686,N$2,FALSE))</f>
        <v>2</v>
      </c>
      <c r="O553" s="16">
        <f>IF($C553="B",VLOOKUP($A553,Bat!$A$4:$BF$2320,O$1,FALSE),VLOOKUP($A553,Pit!$A$4:$BA$1686,O$2,FALSE))</f>
        <v>1</v>
      </c>
      <c r="P553" s="16">
        <f>IF($C553="B",VLOOKUP($A553,Bat!$A$4:$BF$2320,P$1,FALSE),VLOOKUP($A553,Pit!$A$4:$BA$1686,P$2,FALSE))</f>
        <v>3</v>
      </c>
      <c r="Q553" s="17">
        <f>IF($C553="B",VLOOKUP($A553,Bat!$A$4:$BF$2320,Q$1,FALSE),VLOOKUP($A553,Pit!$A$4:$BA$1686,Q$2,FALSE))</f>
        <v>4</v>
      </c>
      <c r="R553" s="18">
        <f>IF($C553="B",VLOOKUP($A553,Bat!$A$4:$BF$2320,R$1,FALSE),VLOOKUP($A553,Pit!$A$4:$BA$1686,R$2,FALSE))</f>
        <v>2.0904300083511558</v>
      </c>
      <c r="S553" s="19">
        <f>IF($C553="B",VLOOKUP($A553,Bat!$A$4:$BF$2320,S$1,FALSE),VLOOKUP($A553,Pit!$A$4:$BA$1686,S$2,FALSE))</f>
        <v>0.71270393083471884</v>
      </c>
      <c r="T553" s="20" t="str">
        <f>IF($C553="B",VLOOKUP($A553,Bat!$A$4:$BF$2320,T$1,FALSE),VLOOKUP($A553,Pit!$A$4:$BA$1686,T$2,FALSE))</f>
        <v>-</v>
      </c>
      <c r="U553" s="17" t="str">
        <f>VLOOKUP(IF($C553="B",VLOOKUP($A553,Bat!$A$4:$AU$2320,U$1,FALSE),VLOOKUP($A553,Pit!$A$4:$BE$1686,U$2,FALSE)),COND!$A$35:$B$41,2,FALSE)</f>
        <v>??</v>
      </c>
      <c r="V553" s="21">
        <f>IF($C553="B",VLOOKUP($A553,Bat!$A$4:$AT$2284,46,FALSE),VLOOKUP($A553,Pit!$A$4:$BD$1664,56,FALSE))</f>
        <v>208</v>
      </c>
      <c r="W553" s="16">
        <f t="shared" si="42"/>
        <v>999</v>
      </c>
      <c r="X553" s="16"/>
      <c r="Y553" s="22">
        <f t="shared" si="43"/>
        <v>375</v>
      </c>
      <c r="Z553" s="16" t="str">
        <f>IFERROR(VLOOKUP($D553,Results37!$F$3:$L$1396,Z$1,FALSE),"")</f>
        <v/>
      </c>
      <c r="AA553" s="47" t="str">
        <f>IF(ISERROR(VLOOKUP(D553,Results37!$F$3:$O$399,AA$1,FALSE)),"",IF(VLOOKUP(D553,Results37!$F$3:$O$399,AA$1+1,FALSE)=1,"S"&amp;VLOOKUP(D553,Results37!$F$3:$O$399,AA$1,FALSE),VLOOKUP(D553,Results37!$F$3:$O$399,AA$1,FALSE)))</f>
        <v/>
      </c>
      <c r="AB553" s="16" t="str">
        <f>IFERROR(VLOOKUP($D553,Results37!$F$3:$L$1396,AB$1,FALSE),"")</f>
        <v/>
      </c>
      <c r="AC553" s="16" t="str">
        <f>IFERROR(VLOOKUP($D553,Results37!$F$3:$L$1396,AC$1,FALSE),"")</f>
        <v/>
      </c>
      <c r="AD553" s="16" t="str">
        <f t="shared" si="44"/>
        <v/>
      </c>
      <c r="AE553" s="20" t="str">
        <f>IF(ISERROR(VLOOKUP($AC553&amp;"-"&amp;$F553&amp;" "&amp;G553,Bonuses!$B$1:$G$1006,4,FALSE)),"",INT(VLOOKUP($AC553&amp;"-"&amp;$F553&amp;" "&amp;$G553,Bonuses!$B$1:$G$1006,4,FALSE)))</f>
        <v/>
      </c>
      <c r="AF553" s="16" t="str">
        <f>IF(ISERROR(VLOOKUP($AC553&amp;"-"&amp;$F553,Bonuses!$B$1:$G$1006,5,FALSE)),"",IF(VLOOKUP($AC553&amp;"-"&amp;$F553,Bonuses!$B$1:$G$1006,5,FALSE)="","",VLOOKUP($AC553&amp;"-"&amp;$F553,Bonuses!$B$1:$G$1006,6,FALSE)&amp;" yrs, "&amp;VLOOKUP($AC553&amp;"-"&amp;$F553,Bonuses!$B$1:$G$1006,5,FALSE)))</f>
        <v/>
      </c>
    </row>
    <row r="554" spans="1:32" s="21" customFormat="1" x14ac:dyDescent="0.25">
      <c r="A554" s="21" t="s">
        <v>2416</v>
      </c>
      <c r="B554" s="21">
        <f t="shared" si="40"/>
        <v>1</v>
      </c>
      <c r="C554" s="21" t="str">
        <f t="shared" si="41"/>
        <v>P</v>
      </c>
      <c r="D554" s="17">
        <f>IF($C554="B",VLOOKUP($A554,Bat!$A$4:$BF$2320,D$1,FALSE),VLOOKUP($A554,Pit!$A$4:$BA$1686,D$2,FALSE))</f>
        <v>6843</v>
      </c>
      <c r="E554" s="16" t="str">
        <f>IF($C554="B",VLOOKUP($A554,Bat!$A$4:$BF$2320,E$1,FALSE),VLOOKUP($A554,Pit!$A$4:$BA$1686,E$2,FALSE))</f>
        <v>RP</v>
      </c>
      <c r="F554" s="16" t="str">
        <f>IF($C554="B",VLOOKUP($A554,Bat!$A$4:$BF$2320,F$1,FALSE),VLOOKUP($A554,Pit!$A$4:$BA$1686,F$2,FALSE))</f>
        <v>Lou</v>
      </c>
      <c r="G554" s="16" t="str">
        <f>IF($C554="B",VLOOKUP($A554,Bat!$A$4:$BF$2320,G$1,FALSE),VLOOKUP($A554,Pit!$A$4:$BA$1686,G$2,FALSE))</f>
        <v>Steele</v>
      </c>
      <c r="H554" s="16">
        <f>IF($C554="B",VLOOKUP($A554,Bat!$A$4:$BF$2320,H$1,FALSE),VLOOKUP($A554,Pit!$A$4:$BA$1686,H$2,FALSE))</f>
        <v>21</v>
      </c>
      <c r="I554" s="16" t="str">
        <f>IF($C554="B",VLOOKUP($A554,Bat!$A$4:$BF$2320,I$1,FALSE),VLOOKUP($A554,Pit!$A$4:$BA$1686,I$2,FALSE))</f>
        <v>L</v>
      </c>
      <c r="J554" s="16" t="str">
        <f>IF($C554="B",VLOOKUP($A554,Bat!$A$4:$BF$2320,J$1,FALSE),VLOOKUP($A554,Pit!$A$4:$BA$1686,J$2,FALSE))</f>
        <v>R</v>
      </c>
      <c r="K554" s="16" t="str">
        <f>IF($C554="B",VLOOKUP($A554,Bat!$A$4:$BF$2320,K$1,FALSE),VLOOKUP($A554,Pit!$A$4:$BA$1686,K$2,FALSE))</f>
        <v>Low</v>
      </c>
      <c r="L554" s="17" t="str">
        <f>IF($C554="B",VLOOKUP($A554,Bat!$A$4:$BF$2320,L$1,FALSE),VLOOKUP($A554,Pit!$A$4:$BA$1686,L$2,FALSE))</f>
        <v>Normal</v>
      </c>
      <c r="M554" s="16">
        <f>IF($C554="B",VLOOKUP($A554,Bat!$A$4:$BF$2320,M$1,FALSE),VLOOKUP($A554,Pit!$A$4:$BA$1686,M$2,FALSE))</f>
        <v>4</v>
      </c>
      <c r="N554" s="16">
        <f>IF($C554="B",VLOOKUP($A554,Bat!$A$4:$BF$2320,N$1,FALSE),VLOOKUP($A554,Pit!$A$4:$BA$1686,N$2,FALSE))</f>
        <v>3</v>
      </c>
      <c r="O554" s="16">
        <f>IF($C554="B",VLOOKUP($A554,Bat!$A$4:$BF$2320,O$1,FALSE),VLOOKUP($A554,Pit!$A$4:$BA$1686,O$2,FALSE))</f>
        <v>3</v>
      </c>
      <c r="P554" s="16" t="str">
        <f>IF($C554="B",VLOOKUP($A554,Bat!$A$4:$BF$2320,P$1,FALSE),VLOOKUP($A554,Pit!$A$4:$BA$1686,P$2,FALSE))</f>
        <v>90-92 Mph</v>
      </c>
      <c r="Q554" s="17">
        <f>IF($C554="B",VLOOKUP($A554,Bat!$A$4:$BF$2320,Q$1,FALSE),VLOOKUP($A554,Pit!$A$4:$BA$1686,Q$2,FALSE))</f>
        <v>3</v>
      </c>
      <c r="R554" s="18">
        <f>IF($C554="B",VLOOKUP($A554,Bat!$A$4:$BF$2320,R$1,FALSE),VLOOKUP($A554,Pit!$A$4:$BA$1686,R$2,FALSE))</f>
        <v>16.267947631934533</v>
      </c>
      <c r="S554" s="19">
        <f>IF($C554="B",VLOOKUP($A554,Bat!$A$4:$BF$2320,S$1,FALSE),VLOOKUP($A554,Pit!$A$4:$BA$1686,S$2,FALSE))</f>
        <v>0.37158641769534861</v>
      </c>
      <c r="T554" s="20" t="str">
        <f>IF($C554="B",VLOOKUP($A554,Bat!$A$4:$BF$2320,T$1,FALSE),VLOOKUP($A554,Pit!$A$4:$BA$1686,T$2,FALSE))</f>
        <v>$100k</v>
      </c>
      <c r="U554" s="17" t="str">
        <f>VLOOKUP(IF($C554="B",VLOOKUP($A554,Bat!$A$4:$AU$2320,U$1,FALSE),VLOOKUP($A554,Pit!$A$4:$BE$1686,U$2,FALSE)),COND!$A$35:$B$41,2,FALSE)</f>
        <v>??</v>
      </c>
      <c r="V554" s="21">
        <f>IF($C554="B",VLOOKUP($A554,Bat!$A$4:$AT$2284,46,FALSE),VLOOKUP($A554,Pit!$A$4:$BD$1664,56,FALSE))</f>
        <v>208</v>
      </c>
      <c r="W554" s="16">
        <f t="shared" si="42"/>
        <v>999</v>
      </c>
      <c r="X554" s="16"/>
      <c r="Y554" s="22">
        <f t="shared" si="43"/>
        <v>530</v>
      </c>
      <c r="Z554" s="16" t="str">
        <f>IFERROR(VLOOKUP($D554,Results37!$F$3:$L$1396,Z$1,FALSE),"")</f>
        <v/>
      </c>
      <c r="AA554" s="47" t="str">
        <f>IF(ISERROR(VLOOKUP(D554,Results37!$F$3:$O$399,AA$1,FALSE)),"",IF(VLOOKUP(D554,Results37!$F$3:$O$399,AA$1+1,FALSE)=1,"S"&amp;VLOOKUP(D554,Results37!$F$3:$O$399,AA$1,FALSE),VLOOKUP(D554,Results37!$F$3:$O$399,AA$1,FALSE)))</f>
        <v/>
      </c>
      <c r="AB554" s="16" t="str">
        <f>IFERROR(VLOOKUP($D554,Results37!$F$3:$L$1396,AB$1,FALSE),"")</f>
        <v/>
      </c>
      <c r="AC554" s="16" t="str">
        <f>IFERROR(VLOOKUP($D554,Results37!$F$3:$L$1396,AC$1,FALSE),"")</f>
        <v/>
      </c>
      <c r="AD554" s="16" t="str">
        <f t="shared" si="44"/>
        <v/>
      </c>
      <c r="AE554" s="20" t="str">
        <f>IF(ISERROR(VLOOKUP($AC554&amp;"-"&amp;$F554&amp;" "&amp;G554,Bonuses!$B$1:$G$1006,4,FALSE)),"",INT(VLOOKUP($AC554&amp;"-"&amp;$F554&amp;" "&amp;$G554,Bonuses!$B$1:$G$1006,4,FALSE)))</f>
        <v/>
      </c>
      <c r="AF554" s="16" t="str">
        <f>IF(ISERROR(VLOOKUP($AC554&amp;"-"&amp;$F554,Bonuses!$B$1:$G$1006,5,FALSE)),"",IF(VLOOKUP($AC554&amp;"-"&amp;$F554,Bonuses!$B$1:$G$1006,5,FALSE)="","",VLOOKUP($AC554&amp;"-"&amp;$F554,Bonuses!$B$1:$G$1006,6,FALSE)&amp;" yrs, "&amp;VLOOKUP($AC554&amp;"-"&amp;$F554,Bonuses!$B$1:$G$1006,5,FALSE)))</f>
        <v/>
      </c>
    </row>
    <row r="555" spans="1:32" s="21" customFormat="1" x14ac:dyDescent="0.25">
      <c r="A555" s="21" t="s">
        <v>1783</v>
      </c>
      <c r="B555" s="21">
        <f t="shared" si="40"/>
        <v>1</v>
      </c>
      <c r="C555" s="21" t="str">
        <f t="shared" si="41"/>
        <v>B</v>
      </c>
      <c r="D555" s="17">
        <f>IF($C555="B",VLOOKUP($A555,Bat!$A$4:$BF$2320,D$1,FALSE),VLOOKUP($A555,Pit!$A$4:$BA$1686,D$2,FALSE))</f>
        <v>5830</v>
      </c>
      <c r="E555" s="16" t="str">
        <f>IF($C555="B",VLOOKUP($A555,Bat!$A$4:$BF$2320,E$1,FALSE),VLOOKUP($A555,Pit!$A$4:$BA$1686,E$2,FALSE))</f>
        <v>1B</v>
      </c>
      <c r="F555" s="16" t="str">
        <f>IF($C555="B",VLOOKUP($A555,Bat!$A$4:$BF$2320,F$1,FALSE),VLOOKUP($A555,Pit!$A$4:$BA$1686,F$2,FALSE))</f>
        <v>Miguel Angel</v>
      </c>
      <c r="G555" s="16" t="str">
        <f>IF($C555="B",VLOOKUP($A555,Bat!$A$4:$BF$2320,G$1,FALSE),VLOOKUP($A555,Pit!$A$4:$BA$1686,G$2,FALSE))</f>
        <v>Sánchez</v>
      </c>
      <c r="H555" s="16">
        <f>IF($C555="B",VLOOKUP($A555,Bat!$A$4:$BF$2320,H$1,FALSE),VLOOKUP($A555,Pit!$A$4:$BA$1686,H$2,FALSE))</f>
        <v>22</v>
      </c>
      <c r="I555" s="16" t="str">
        <f>IF($C555="B",VLOOKUP($A555,Bat!$A$4:$BF$2320,I$1,FALSE),VLOOKUP($A555,Pit!$A$4:$BA$1686,I$2,FALSE))</f>
        <v>S</v>
      </c>
      <c r="J555" s="16" t="str">
        <f>IF($C555="B",VLOOKUP($A555,Bat!$A$4:$BF$2320,J$1,FALSE),VLOOKUP($A555,Pit!$A$4:$BA$1686,J$2,FALSE))</f>
        <v>R</v>
      </c>
      <c r="K555" s="16" t="str">
        <f>IF($C555="B",VLOOKUP($A555,Bat!$A$4:$BF$2320,K$1,FALSE),VLOOKUP($A555,Pit!$A$4:$BA$1686,K$2,FALSE))</f>
        <v>Normal</v>
      </c>
      <c r="L555" s="17" t="str">
        <f>IF($C555="B",VLOOKUP($A555,Bat!$A$4:$BF$2320,L$1,FALSE),VLOOKUP($A555,Pit!$A$4:$BA$1686,L$2,FALSE))</f>
        <v>High</v>
      </c>
      <c r="M555" s="16">
        <f>IF($C555="B",VLOOKUP($A555,Bat!$A$4:$BF$2320,M$1,FALSE),VLOOKUP($A555,Pit!$A$4:$BA$1686,M$2,FALSE))</f>
        <v>3</v>
      </c>
      <c r="N555" s="16">
        <f>IF($C555="B",VLOOKUP($A555,Bat!$A$4:$BF$2320,N$1,FALSE),VLOOKUP($A555,Pit!$A$4:$BA$1686,N$2,FALSE))</f>
        <v>2</v>
      </c>
      <c r="O555" s="16">
        <f>IF($C555="B",VLOOKUP($A555,Bat!$A$4:$BF$2320,O$1,FALSE),VLOOKUP($A555,Pit!$A$4:$BA$1686,O$2,FALSE))</f>
        <v>2</v>
      </c>
      <c r="P555" s="16">
        <f>IF($C555="B",VLOOKUP($A555,Bat!$A$4:$BF$2320,P$1,FALSE),VLOOKUP($A555,Pit!$A$4:$BA$1686,P$2,FALSE))</f>
        <v>5</v>
      </c>
      <c r="Q555" s="17">
        <f>IF($C555="B",VLOOKUP($A555,Bat!$A$4:$BF$2320,Q$1,FALSE),VLOOKUP($A555,Pit!$A$4:$BA$1686,Q$2,FALSE))</f>
        <v>6</v>
      </c>
      <c r="R555" s="18">
        <f>IF($C555="B",VLOOKUP($A555,Bat!$A$4:$BF$2320,R$1,FALSE),VLOOKUP($A555,Pit!$A$4:$BA$1686,R$2,FALSE))</f>
        <v>1.0361799706976083</v>
      </c>
      <c r="S555" s="19">
        <f>IF($C555="B",VLOOKUP($A555,Bat!$A$4:$BF$2320,S$1,FALSE),VLOOKUP($A555,Pit!$A$4:$BA$1686,S$2,FALSE))</f>
        <v>0.56239273132001111</v>
      </c>
      <c r="T555" s="20" t="str">
        <f>IF($C555="B",VLOOKUP($A555,Bat!$A$4:$BF$2320,T$1,FALSE),VLOOKUP($A555,Pit!$A$4:$BA$1686,T$2,FALSE))</f>
        <v>$2.0m</v>
      </c>
      <c r="U555" s="17" t="str">
        <f>VLOOKUP(IF($C555="B",VLOOKUP($A555,Bat!$A$4:$AU$2320,U$1,FALSE),VLOOKUP($A555,Pit!$A$4:$BE$1686,U$2,FALSE)),COND!$A$35:$B$41,2,FALSE)</f>
        <v>??</v>
      </c>
      <c r="V555" s="21">
        <f>IF($C555="B",VLOOKUP($A555,Bat!$A$4:$AT$2284,46,FALSE),VLOOKUP($A555,Pit!$A$4:$BD$1664,56,FALSE))</f>
        <v>209</v>
      </c>
      <c r="W555" s="16">
        <f t="shared" si="42"/>
        <v>999</v>
      </c>
      <c r="X555" s="16"/>
      <c r="Y555" s="22">
        <f t="shared" si="43"/>
        <v>433</v>
      </c>
      <c r="Z555" s="16" t="str">
        <f>IFERROR(VLOOKUP($D555,Results37!$F$3:$L$1396,Z$1,FALSE),"")</f>
        <v/>
      </c>
      <c r="AA555" s="47" t="str">
        <f>IF(ISERROR(VLOOKUP(D555,Results37!$F$3:$O$399,AA$1,FALSE)),"",IF(VLOOKUP(D555,Results37!$F$3:$O$399,AA$1+1,FALSE)=1,"S"&amp;VLOOKUP(D555,Results37!$F$3:$O$399,AA$1,FALSE),VLOOKUP(D555,Results37!$F$3:$O$399,AA$1,FALSE)))</f>
        <v/>
      </c>
      <c r="AB555" s="16" t="str">
        <f>IFERROR(VLOOKUP($D555,Results37!$F$3:$L$1396,AB$1,FALSE),"")</f>
        <v/>
      </c>
      <c r="AC555" s="16" t="str">
        <f>IFERROR(VLOOKUP($D555,Results37!$F$3:$L$1396,AC$1,FALSE),"")</f>
        <v/>
      </c>
      <c r="AD555" s="16" t="str">
        <f t="shared" si="44"/>
        <v/>
      </c>
      <c r="AE555" s="20" t="str">
        <f>IF(ISERROR(VLOOKUP($AC555&amp;"-"&amp;$F555&amp;" "&amp;G555,Bonuses!$B$1:$G$1006,4,FALSE)),"",INT(VLOOKUP($AC555&amp;"-"&amp;$F555&amp;" "&amp;$G555,Bonuses!$B$1:$G$1006,4,FALSE)))</f>
        <v/>
      </c>
      <c r="AF555" s="16" t="str">
        <f>IF(ISERROR(VLOOKUP($AC555&amp;"-"&amp;$F555,Bonuses!$B$1:$G$1006,5,FALSE)),"",IF(VLOOKUP($AC555&amp;"-"&amp;$F555,Bonuses!$B$1:$G$1006,5,FALSE)="","",VLOOKUP($AC555&amp;"-"&amp;$F555,Bonuses!$B$1:$G$1006,6,FALSE)&amp;" yrs, "&amp;VLOOKUP($AC555&amp;"-"&amp;$F555,Bonuses!$B$1:$G$1006,5,FALSE)))</f>
        <v/>
      </c>
    </row>
    <row r="556" spans="1:32" s="21" customFormat="1" x14ac:dyDescent="0.25">
      <c r="A556" s="21" t="s">
        <v>2355</v>
      </c>
      <c r="B556" s="21">
        <f t="shared" si="40"/>
        <v>1</v>
      </c>
      <c r="C556" s="21" t="str">
        <f t="shared" si="41"/>
        <v>P</v>
      </c>
      <c r="D556" s="17">
        <f>IF($C556="B",VLOOKUP($A556,Bat!$A$4:$BF$2320,D$1,FALSE),VLOOKUP($A556,Pit!$A$4:$BA$1686,D$2,FALSE))</f>
        <v>8844</v>
      </c>
      <c r="E556" s="16" t="str">
        <f>IF($C556="B",VLOOKUP($A556,Bat!$A$4:$BF$2320,E$1,FALSE),VLOOKUP($A556,Pit!$A$4:$BA$1686,E$2,FALSE))</f>
        <v>RP</v>
      </c>
      <c r="F556" s="16" t="str">
        <f>IF($C556="B",VLOOKUP($A556,Bat!$A$4:$BF$2320,F$1,FALSE),VLOOKUP($A556,Pit!$A$4:$BA$1686,F$2,FALSE))</f>
        <v>Jeff</v>
      </c>
      <c r="G556" s="16" t="str">
        <f>IF($C556="B",VLOOKUP($A556,Bat!$A$4:$BF$2320,G$1,FALSE),VLOOKUP($A556,Pit!$A$4:$BA$1686,G$2,FALSE))</f>
        <v>O'Connor</v>
      </c>
      <c r="H556" s="16">
        <f>IF($C556="B",VLOOKUP($A556,Bat!$A$4:$BF$2320,H$1,FALSE),VLOOKUP($A556,Pit!$A$4:$BA$1686,H$2,FALSE))</f>
        <v>21</v>
      </c>
      <c r="I556" s="16" t="str">
        <f>IF($C556="B",VLOOKUP($A556,Bat!$A$4:$BF$2320,I$1,FALSE),VLOOKUP($A556,Pit!$A$4:$BA$1686,I$2,FALSE))</f>
        <v>R</v>
      </c>
      <c r="J556" s="16" t="str">
        <f>IF($C556="B",VLOOKUP($A556,Bat!$A$4:$BF$2320,J$1,FALSE),VLOOKUP($A556,Pit!$A$4:$BA$1686,J$2,FALSE))</f>
        <v>R</v>
      </c>
      <c r="K556" s="16" t="str">
        <f>IF($C556="B",VLOOKUP($A556,Bat!$A$4:$BF$2320,K$1,FALSE),VLOOKUP($A556,Pit!$A$4:$BA$1686,K$2,FALSE))</f>
        <v>Low</v>
      </c>
      <c r="L556" s="17" t="str">
        <f>IF($C556="B",VLOOKUP($A556,Bat!$A$4:$BF$2320,L$1,FALSE),VLOOKUP($A556,Pit!$A$4:$BA$1686,L$2,FALSE))</f>
        <v>Normal</v>
      </c>
      <c r="M556" s="16">
        <f>IF($C556="B",VLOOKUP($A556,Bat!$A$4:$BF$2320,M$1,FALSE),VLOOKUP($A556,Pit!$A$4:$BA$1686,M$2,FALSE))</f>
        <v>5</v>
      </c>
      <c r="N556" s="16">
        <f>IF($C556="B",VLOOKUP($A556,Bat!$A$4:$BF$2320,N$1,FALSE),VLOOKUP($A556,Pit!$A$4:$BA$1686,N$2,FALSE))</f>
        <v>2</v>
      </c>
      <c r="O556" s="16">
        <f>IF($C556="B",VLOOKUP($A556,Bat!$A$4:$BF$2320,O$1,FALSE),VLOOKUP($A556,Pit!$A$4:$BA$1686,O$2,FALSE))</f>
        <v>3</v>
      </c>
      <c r="P556" s="16" t="str">
        <f>IF($C556="B",VLOOKUP($A556,Bat!$A$4:$BF$2320,P$1,FALSE),VLOOKUP($A556,Pit!$A$4:$BA$1686,P$2,FALSE))</f>
        <v>91-93 Mph</v>
      </c>
      <c r="Q556" s="17">
        <f>IF($C556="B",VLOOKUP($A556,Bat!$A$4:$BF$2320,Q$1,FALSE),VLOOKUP($A556,Pit!$A$4:$BA$1686,Q$2,FALSE))</f>
        <v>2</v>
      </c>
      <c r="R556" s="18">
        <f>IF($C556="B",VLOOKUP($A556,Bat!$A$4:$BF$2320,R$1,FALSE),VLOOKUP($A556,Pit!$A$4:$BA$1686,R$2,FALSE))</f>
        <v>16.170707251765783</v>
      </c>
      <c r="S556" s="19">
        <f>IF($C556="B",VLOOKUP($A556,Bat!$A$4:$BF$2320,S$1,FALSE),VLOOKUP($A556,Pit!$A$4:$BA$1686,S$2,FALSE))</f>
        <v>0.36304384590580108</v>
      </c>
      <c r="T556" s="20" t="str">
        <f>IF($C556="B",VLOOKUP($A556,Bat!$A$4:$BF$2320,T$1,FALSE),VLOOKUP($A556,Pit!$A$4:$BA$1686,T$2,FALSE))</f>
        <v>$210k</v>
      </c>
      <c r="U556" s="17" t="str">
        <f>VLOOKUP(IF($C556="B",VLOOKUP($A556,Bat!$A$4:$AU$2320,U$1,FALSE),VLOOKUP($A556,Pit!$A$4:$BE$1686,U$2,FALSE)),COND!$A$35:$B$41,2,FALSE)</f>
        <v>??</v>
      </c>
      <c r="V556" s="21">
        <f>IF($C556="B",VLOOKUP($A556,Bat!$A$4:$AT$2284,46,FALSE),VLOOKUP($A556,Pit!$A$4:$BD$1664,56,FALSE))</f>
        <v>209</v>
      </c>
      <c r="W556" s="16">
        <f t="shared" si="42"/>
        <v>999</v>
      </c>
      <c r="X556" s="16"/>
      <c r="Y556" s="22">
        <f t="shared" si="43"/>
        <v>533</v>
      </c>
      <c r="Z556" s="16" t="str">
        <f>IFERROR(VLOOKUP($D556,Results37!$F$3:$L$1396,Z$1,FALSE),"")</f>
        <v/>
      </c>
      <c r="AA556" s="47" t="str">
        <f>IF(ISERROR(VLOOKUP(D556,Results37!$F$3:$O$399,AA$1,FALSE)),"",IF(VLOOKUP(D556,Results37!$F$3:$O$399,AA$1+1,FALSE)=1,"S"&amp;VLOOKUP(D556,Results37!$F$3:$O$399,AA$1,FALSE),VLOOKUP(D556,Results37!$F$3:$O$399,AA$1,FALSE)))</f>
        <v/>
      </c>
      <c r="AB556" s="16" t="str">
        <f>IFERROR(VLOOKUP($D556,Results37!$F$3:$L$1396,AB$1,FALSE),"")</f>
        <v/>
      </c>
      <c r="AC556" s="16" t="str">
        <f>IFERROR(VLOOKUP($D556,Results37!$F$3:$L$1396,AC$1,FALSE),"")</f>
        <v/>
      </c>
      <c r="AD556" s="16" t="str">
        <f t="shared" si="44"/>
        <v/>
      </c>
      <c r="AE556" s="20" t="str">
        <f>IF(ISERROR(VLOOKUP($AC556&amp;"-"&amp;$F556&amp;" "&amp;G556,Bonuses!$B$1:$G$1006,4,FALSE)),"",INT(VLOOKUP($AC556&amp;"-"&amp;$F556&amp;" "&amp;$G556,Bonuses!$B$1:$G$1006,4,FALSE)))</f>
        <v/>
      </c>
      <c r="AF556" s="16" t="str">
        <f>IF(ISERROR(VLOOKUP($AC556&amp;"-"&amp;$F556,Bonuses!$B$1:$G$1006,5,FALSE)),"",IF(VLOOKUP($AC556&amp;"-"&amp;$F556,Bonuses!$B$1:$G$1006,5,FALSE)="","",VLOOKUP($AC556&amp;"-"&amp;$F556,Bonuses!$B$1:$G$1006,6,FALSE)&amp;" yrs, "&amp;VLOOKUP($AC556&amp;"-"&amp;$F556,Bonuses!$B$1:$G$1006,5,FALSE)))</f>
        <v/>
      </c>
    </row>
    <row r="557" spans="1:32" s="21" customFormat="1" x14ac:dyDescent="0.25">
      <c r="A557" s="21" t="s">
        <v>2923</v>
      </c>
      <c r="B557" s="21">
        <f t="shared" si="40"/>
        <v>1</v>
      </c>
      <c r="C557" s="21" t="str">
        <f t="shared" si="41"/>
        <v>B</v>
      </c>
      <c r="D557" s="17">
        <f>IF($C557="B",VLOOKUP($A557,Bat!$A$4:$BF$2320,D$1,FALSE),VLOOKUP($A557,Pit!$A$4:$BA$1686,D$2,FALSE))</f>
        <v>13450</v>
      </c>
      <c r="E557" s="16" t="str">
        <f>IF($C557="B",VLOOKUP($A557,Bat!$A$4:$BF$2320,E$1,FALSE),VLOOKUP($A557,Pit!$A$4:$BA$1686,E$2,FALSE))</f>
        <v>1B</v>
      </c>
      <c r="F557" s="16" t="str">
        <f>IF($C557="B",VLOOKUP($A557,Bat!$A$4:$BF$2320,F$1,FALSE),VLOOKUP($A557,Pit!$A$4:$BA$1686,F$2,FALSE))</f>
        <v>Tommy</v>
      </c>
      <c r="G557" s="16" t="str">
        <f>IF($C557="B",VLOOKUP($A557,Bat!$A$4:$BF$2320,G$1,FALSE),VLOOKUP($A557,Pit!$A$4:$BA$1686,G$2,FALSE))</f>
        <v>Payne</v>
      </c>
      <c r="H557" s="16">
        <f>IF($C557="B",VLOOKUP($A557,Bat!$A$4:$BF$2320,H$1,FALSE),VLOOKUP($A557,Pit!$A$4:$BA$1686,H$2,FALSE))</f>
        <v>22</v>
      </c>
      <c r="I557" s="16" t="str">
        <f>IF($C557="B",VLOOKUP($A557,Bat!$A$4:$BF$2320,I$1,FALSE),VLOOKUP($A557,Pit!$A$4:$BA$1686,I$2,FALSE))</f>
        <v>R</v>
      </c>
      <c r="J557" s="16" t="str">
        <f>IF($C557="B",VLOOKUP($A557,Bat!$A$4:$BF$2320,J$1,FALSE),VLOOKUP($A557,Pit!$A$4:$BA$1686,J$2,FALSE))</f>
        <v>R</v>
      </c>
      <c r="K557" s="16" t="str">
        <f>IF($C557="B",VLOOKUP($A557,Bat!$A$4:$BF$2320,K$1,FALSE),VLOOKUP($A557,Pit!$A$4:$BA$1686,K$2,FALSE))</f>
        <v>Low</v>
      </c>
      <c r="L557" s="17" t="str">
        <f>IF($C557="B",VLOOKUP($A557,Bat!$A$4:$BF$2320,L$1,FALSE),VLOOKUP($A557,Pit!$A$4:$BA$1686,L$2,FALSE))</f>
        <v>High</v>
      </c>
      <c r="M557" s="16">
        <f>IF($C557="B",VLOOKUP($A557,Bat!$A$4:$BF$2320,M$1,FALSE),VLOOKUP($A557,Pit!$A$4:$BA$1686,M$2,FALSE))</f>
        <v>4</v>
      </c>
      <c r="N557" s="16">
        <f>IF($C557="B",VLOOKUP($A557,Bat!$A$4:$BF$2320,N$1,FALSE),VLOOKUP($A557,Pit!$A$4:$BA$1686,N$2,FALSE))</f>
        <v>4</v>
      </c>
      <c r="O557" s="16">
        <f>IF($C557="B",VLOOKUP($A557,Bat!$A$4:$BF$2320,O$1,FALSE),VLOOKUP($A557,Pit!$A$4:$BA$1686,O$2,FALSE))</f>
        <v>2</v>
      </c>
      <c r="P557" s="16">
        <f>IF($C557="B",VLOOKUP($A557,Bat!$A$4:$BF$2320,P$1,FALSE),VLOOKUP($A557,Pit!$A$4:$BA$1686,P$2,FALSE))</f>
        <v>5</v>
      </c>
      <c r="Q557" s="17">
        <f>IF($C557="B",VLOOKUP($A557,Bat!$A$4:$BF$2320,Q$1,FALSE),VLOOKUP($A557,Pit!$A$4:$BA$1686,Q$2,FALSE))</f>
        <v>2</v>
      </c>
      <c r="R557" s="18">
        <f>IF($C557="B",VLOOKUP($A557,Bat!$A$4:$BF$2320,R$1,FALSE),VLOOKUP($A557,Pit!$A$4:$BA$1686,R$2,FALSE))</f>
        <v>4.1174398128153733</v>
      </c>
      <c r="S557" s="19">
        <f>IF($C557="B",VLOOKUP($A557,Bat!$A$4:$BF$2320,S$1,FALSE),VLOOKUP($A557,Pit!$A$4:$BA$1686,S$2,FALSE))</f>
        <v>1.001707738522716</v>
      </c>
      <c r="T557" s="20" t="str">
        <f>IF($C557="B",VLOOKUP($A557,Bat!$A$4:$BF$2320,T$1,FALSE),VLOOKUP($A557,Pit!$A$4:$BA$1686,T$2,FALSE))</f>
        <v>$2.6m</v>
      </c>
      <c r="U557" s="17" t="str">
        <f>VLOOKUP(IF($C557="B",VLOOKUP($A557,Bat!$A$4:$AU$2320,U$1,FALSE),VLOOKUP($A557,Pit!$A$4:$BE$1686,U$2,FALSE)),COND!$A$35:$B$41,2,FALSE)</f>
        <v>??</v>
      </c>
      <c r="V557" s="21">
        <f>IF($C557="B",VLOOKUP($A557,Bat!$A$4:$AT$2284,46,FALSE),VLOOKUP($A557,Pit!$A$4:$BD$1664,56,FALSE))</f>
        <v>210</v>
      </c>
      <c r="W557" s="16">
        <f t="shared" si="42"/>
        <v>999</v>
      </c>
      <c r="X557" s="16"/>
      <c r="Y557" s="22">
        <f t="shared" si="43"/>
        <v>288</v>
      </c>
      <c r="Z557" s="16" t="str">
        <f>IFERROR(VLOOKUP($D557,Results37!$F$3:$L$1396,Z$1,FALSE),"")</f>
        <v/>
      </c>
      <c r="AA557" s="47" t="str">
        <f>IF(ISERROR(VLOOKUP(D557,Results37!$F$3:$O$399,AA$1,FALSE)),"",IF(VLOOKUP(D557,Results37!$F$3:$O$399,AA$1+1,FALSE)=1,"S"&amp;VLOOKUP(D557,Results37!$F$3:$O$399,AA$1,FALSE),VLOOKUP(D557,Results37!$F$3:$O$399,AA$1,FALSE)))</f>
        <v/>
      </c>
      <c r="AB557" s="16" t="str">
        <f>IFERROR(VLOOKUP($D557,Results37!$F$3:$L$1396,AB$1,FALSE),"")</f>
        <v/>
      </c>
      <c r="AC557" s="16" t="str">
        <f>IFERROR(VLOOKUP($D557,Results37!$F$3:$L$1396,AC$1,FALSE),"")</f>
        <v/>
      </c>
      <c r="AD557" s="16" t="str">
        <f t="shared" si="44"/>
        <v/>
      </c>
      <c r="AE557" s="20" t="str">
        <f>IF(ISERROR(VLOOKUP($AC557&amp;"-"&amp;$F557&amp;" "&amp;G557,Bonuses!$B$1:$G$1006,4,FALSE)),"",INT(VLOOKUP($AC557&amp;"-"&amp;$F557&amp;" "&amp;$G557,Bonuses!$B$1:$G$1006,4,FALSE)))</f>
        <v/>
      </c>
      <c r="AF557" s="16" t="str">
        <f>IF(ISERROR(VLOOKUP($AC557&amp;"-"&amp;$F557,Bonuses!$B$1:$G$1006,5,FALSE)),"",IF(VLOOKUP($AC557&amp;"-"&amp;$F557,Bonuses!$B$1:$G$1006,5,FALSE)="","",VLOOKUP($AC557&amp;"-"&amp;$F557,Bonuses!$B$1:$G$1006,6,FALSE)&amp;" yrs, "&amp;VLOOKUP($AC557&amp;"-"&amp;$F557,Bonuses!$B$1:$G$1006,5,FALSE)))</f>
        <v/>
      </c>
    </row>
    <row r="558" spans="1:32" s="21" customFormat="1" x14ac:dyDescent="0.25">
      <c r="A558" s="21" t="s">
        <v>3137</v>
      </c>
      <c r="B558" s="21">
        <f t="shared" si="40"/>
        <v>1</v>
      </c>
      <c r="C558" s="21" t="str">
        <f t="shared" si="41"/>
        <v>P</v>
      </c>
      <c r="D558" s="17">
        <f>IF($C558="B",VLOOKUP($A558,Bat!$A$4:$BF$2320,D$1,FALSE),VLOOKUP($A558,Pit!$A$4:$BA$1686,D$2,FALSE))</f>
        <v>9613</v>
      </c>
      <c r="E558" s="16" t="str">
        <f>IF($C558="B",VLOOKUP($A558,Bat!$A$4:$BF$2320,E$1,FALSE),VLOOKUP($A558,Pit!$A$4:$BA$1686,E$2,FALSE))</f>
        <v>SP</v>
      </c>
      <c r="F558" s="16" t="str">
        <f>IF($C558="B",VLOOKUP($A558,Bat!$A$4:$BF$2320,F$1,FALSE),VLOOKUP($A558,Pit!$A$4:$BA$1686,F$2,FALSE))</f>
        <v>Carl</v>
      </c>
      <c r="G558" s="16" t="str">
        <f>IF($C558="B",VLOOKUP($A558,Bat!$A$4:$BF$2320,G$1,FALSE),VLOOKUP($A558,Pit!$A$4:$BA$1686,G$2,FALSE))</f>
        <v>Carnegie</v>
      </c>
      <c r="H558" s="16">
        <f>IF($C558="B",VLOOKUP($A558,Bat!$A$4:$BF$2320,H$1,FALSE),VLOOKUP($A558,Pit!$A$4:$BA$1686,H$2,FALSE))</f>
        <v>21</v>
      </c>
      <c r="I558" s="16" t="str">
        <f>IF($C558="B",VLOOKUP($A558,Bat!$A$4:$BF$2320,I$1,FALSE),VLOOKUP($A558,Pit!$A$4:$BA$1686,I$2,FALSE))</f>
        <v>R</v>
      </c>
      <c r="J558" s="16" t="str">
        <f>IF($C558="B",VLOOKUP($A558,Bat!$A$4:$BF$2320,J$1,FALSE),VLOOKUP($A558,Pit!$A$4:$BA$1686,J$2,FALSE))</f>
        <v>R</v>
      </c>
      <c r="K558" s="16" t="str">
        <f>IF($C558="B",VLOOKUP($A558,Bat!$A$4:$BF$2320,K$1,FALSE),VLOOKUP($A558,Pit!$A$4:$BA$1686,K$2,FALSE))</f>
        <v>Low</v>
      </c>
      <c r="L558" s="17" t="str">
        <f>IF($C558="B",VLOOKUP($A558,Bat!$A$4:$BF$2320,L$1,FALSE),VLOOKUP($A558,Pit!$A$4:$BA$1686,L$2,FALSE))</f>
        <v>Normal</v>
      </c>
      <c r="M558" s="16">
        <f>IF($C558="B",VLOOKUP($A558,Bat!$A$4:$BF$2320,M$1,FALSE),VLOOKUP($A558,Pit!$A$4:$BA$1686,M$2,FALSE))</f>
        <v>5</v>
      </c>
      <c r="N558" s="16">
        <f>IF($C558="B",VLOOKUP($A558,Bat!$A$4:$BF$2320,N$1,FALSE),VLOOKUP($A558,Pit!$A$4:$BA$1686,N$2,FALSE))</f>
        <v>4</v>
      </c>
      <c r="O558" s="16">
        <f>IF($C558="B",VLOOKUP($A558,Bat!$A$4:$BF$2320,O$1,FALSE),VLOOKUP($A558,Pit!$A$4:$BA$1686,O$2,FALSE))</f>
        <v>1</v>
      </c>
      <c r="P558" s="16" t="str">
        <f>IF($C558="B",VLOOKUP($A558,Bat!$A$4:$BF$2320,P$1,FALSE),VLOOKUP($A558,Pit!$A$4:$BA$1686,P$2,FALSE))</f>
        <v>93-95 Mph</v>
      </c>
      <c r="Q558" s="17">
        <f>IF($C558="B",VLOOKUP($A558,Bat!$A$4:$BF$2320,Q$1,FALSE),VLOOKUP($A558,Pit!$A$4:$BA$1686,Q$2,FALSE))</f>
        <v>6</v>
      </c>
      <c r="R558" s="18">
        <f>IF($C558="B",VLOOKUP($A558,Bat!$A$4:$BF$2320,R$1,FALSE),VLOOKUP($A558,Pit!$A$4:$BA$1686,R$2,FALSE))</f>
        <v>16.0928457991557</v>
      </c>
      <c r="S558" s="19">
        <f>IF($C558="B",VLOOKUP($A558,Bat!$A$4:$BF$2320,S$1,FALSE),VLOOKUP($A558,Pit!$A$4:$BA$1686,S$2,FALSE))</f>
        <v>0.35620371377750398</v>
      </c>
      <c r="T558" s="20" t="str">
        <f>IF($C558="B",VLOOKUP($A558,Bat!$A$4:$BF$2320,T$1,FALSE),VLOOKUP($A558,Pit!$A$4:$BA$1686,T$2,FALSE))</f>
        <v>$170k</v>
      </c>
      <c r="U558" s="17" t="str">
        <f>VLOOKUP(IF($C558="B",VLOOKUP($A558,Bat!$A$4:$AU$2320,U$1,FALSE),VLOOKUP($A558,Pit!$A$4:$BE$1686,U$2,FALSE)),COND!$A$35:$B$41,2,FALSE)</f>
        <v>??</v>
      </c>
      <c r="V558" s="21">
        <f>IF($C558="B",VLOOKUP($A558,Bat!$A$4:$AT$2284,46,FALSE),VLOOKUP($A558,Pit!$A$4:$BD$1664,56,FALSE))</f>
        <v>210</v>
      </c>
      <c r="W558" s="16">
        <f t="shared" si="42"/>
        <v>999</v>
      </c>
      <c r="X558" s="16"/>
      <c r="Y558" s="22">
        <f t="shared" si="43"/>
        <v>537</v>
      </c>
      <c r="Z558" s="16" t="str">
        <f>IFERROR(VLOOKUP($D558,Results37!$F$3:$L$1396,Z$1,FALSE),"")</f>
        <v/>
      </c>
      <c r="AA558" s="47" t="str">
        <f>IF(ISERROR(VLOOKUP(D558,Results37!$F$3:$O$399,AA$1,FALSE)),"",IF(VLOOKUP(D558,Results37!$F$3:$O$399,AA$1+1,FALSE)=1,"S"&amp;VLOOKUP(D558,Results37!$F$3:$O$399,AA$1,FALSE),VLOOKUP(D558,Results37!$F$3:$O$399,AA$1,FALSE)))</f>
        <v/>
      </c>
      <c r="AB558" s="16" t="str">
        <f>IFERROR(VLOOKUP($D558,Results37!$F$3:$L$1396,AB$1,FALSE),"")</f>
        <v/>
      </c>
      <c r="AC558" s="16" t="str">
        <f>IFERROR(VLOOKUP($D558,Results37!$F$3:$L$1396,AC$1,FALSE),"")</f>
        <v/>
      </c>
      <c r="AD558" s="16" t="str">
        <f t="shared" si="44"/>
        <v/>
      </c>
      <c r="AE558" s="20" t="str">
        <f>IF(ISERROR(VLOOKUP($AC558&amp;"-"&amp;$F558&amp;" "&amp;G558,Bonuses!$B$1:$G$1006,4,FALSE)),"",INT(VLOOKUP($AC558&amp;"-"&amp;$F558&amp;" "&amp;$G558,Bonuses!$B$1:$G$1006,4,FALSE)))</f>
        <v/>
      </c>
      <c r="AF558" s="16" t="str">
        <f>IF(ISERROR(VLOOKUP($AC558&amp;"-"&amp;$F558,Bonuses!$B$1:$G$1006,5,FALSE)),"",IF(VLOOKUP($AC558&amp;"-"&amp;$F558,Bonuses!$B$1:$G$1006,5,FALSE)="","",VLOOKUP($AC558&amp;"-"&amp;$F558,Bonuses!$B$1:$G$1006,6,FALSE)&amp;" yrs, "&amp;VLOOKUP($AC558&amp;"-"&amp;$F558,Bonuses!$B$1:$G$1006,5,FALSE)))</f>
        <v/>
      </c>
    </row>
    <row r="559" spans="1:32" s="21" customFormat="1" x14ac:dyDescent="0.25">
      <c r="A559" s="21" t="s">
        <v>2908</v>
      </c>
      <c r="B559" s="21">
        <f t="shared" si="40"/>
        <v>1</v>
      </c>
      <c r="C559" s="21" t="str">
        <f t="shared" si="41"/>
        <v>P</v>
      </c>
      <c r="D559" s="17">
        <f>IF($C559="B",VLOOKUP($A559,Bat!$A$4:$BF$2320,D$1,FALSE),VLOOKUP($A559,Pit!$A$4:$BA$1686,D$2,FALSE))</f>
        <v>14551</v>
      </c>
      <c r="E559" s="16" t="str">
        <f>IF($C559="B",VLOOKUP($A559,Bat!$A$4:$BF$2320,E$1,FALSE),VLOOKUP($A559,Pit!$A$4:$BA$1686,E$2,FALSE))</f>
        <v>RP</v>
      </c>
      <c r="F559" s="16" t="str">
        <f>IF($C559="B",VLOOKUP($A559,Bat!$A$4:$BF$2320,F$1,FALSE),VLOOKUP($A559,Pit!$A$4:$BA$1686,F$2,FALSE))</f>
        <v>Chris</v>
      </c>
      <c r="G559" s="16" t="str">
        <f>IF($C559="B",VLOOKUP($A559,Bat!$A$4:$BF$2320,G$1,FALSE),VLOOKUP($A559,Pit!$A$4:$BA$1686,G$2,FALSE))</f>
        <v>Germán</v>
      </c>
      <c r="H559" s="16">
        <f>IF($C559="B",VLOOKUP($A559,Bat!$A$4:$BF$2320,H$1,FALSE),VLOOKUP($A559,Pit!$A$4:$BA$1686,H$2,FALSE))</f>
        <v>21</v>
      </c>
      <c r="I559" s="16" t="str">
        <f>IF($C559="B",VLOOKUP($A559,Bat!$A$4:$BF$2320,I$1,FALSE),VLOOKUP($A559,Pit!$A$4:$BA$1686,I$2,FALSE))</f>
        <v>R</v>
      </c>
      <c r="J559" s="16" t="str">
        <f>IF($C559="B",VLOOKUP($A559,Bat!$A$4:$BF$2320,J$1,FALSE),VLOOKUP($A559,Pit!$A$4:$BA$1686,J$2,FALSE))</f>
        <v>R</v>
      </c>
      <c r="K559" s="16" t="str">
        <f>IF($C559="B",VLOOKUP($A559,Bat!$A$4:$BF$2320,K$1,FALSE),VLOOKUP($A559,Pit!$A$4:$BA$1686,K$2,FALSE))</f>
        <v>Low</v>
      </c>
      <c r="L559" s="17" t="str">
        <f>IF($C559="B",VLOOKUP($A559,Bat!$A$4:$BF$2320,L$1,FALSE),VLOOKUP($A559,Pit!$A$4:$BA$1686,L$2,FALSE))</f>
        <v>High</v>
      </c>
      <c r="M559" s="16">
        <f>IF($C559="B",VLOOKUP($A559,Bat!$A$4:$BF$2320,M$1,FALSE),VLOOKUP($A559,Pit!$A$4:$BA$1686,M$2,FALSE))</f>
        <v>4</v>
      </c>
      <c r="N559" s="16">
        <f>IF($C559="B",VLOOKUP($A559,Bat!$A$4:$BF$2320,N$1,FALSE),VLOOKUP($A559,Pit!$A$4:$BA$1686,N$2,FALSE))</f>
        <v>3</v>
      </c>
      <c r="O559" s="16">
        <f>IF($C559="B",VLOOKUP($A559,Bat!$A$4:$BF$2320,O$1,FALSE),VLOOKUP($A559,Pit!$A$4:$BA$1686,O$2,FALSE))</f>
        <v>3</v>
      </c>
      <c r="P559" s="16" t="str">
        <f>IF($C559="B",VLOOKUP($A559,Bat!$A$4:$BF$2320,P$1,FALSE),VLOOKUP($A559,Pit!$A$4:$BA$1686,P$2,FALSE))</f>
        <v>92-94 Mph</v>
      </c>
      <c r="Q559" s="17">
        <f>IF($C559="B",VLOOKUP($A559,Bat!$A$4:$BF$2320,Q$1,FALSE),VLOOKUP($A559,Pit!$A$4:$BA$1686,Q$2,FALSE))</f>
        <v>3</v>
      </c>
      <c r="R559" s="18">
        <f>IF($C559="B",VLOOKUP($A559,Bat!$A$4:$BF$2320,R$1,FALSE),VLOOKUP($A559,Pit!$A$4:$BA$1686,R$2,FALSE))</f>
        <v>15.891024698262543</v>
      </c>
      <c r="S559" s="19">
        <f>IF($C559="B",VLOOKUP($A559,Bat!$A$4:$BF$2320,S$1,FALSE),VLOOKUP($A559,Pit!$A$4:$BA$1686,S$2,FALSE))</f>
        <v>0.33847372094907835</v>
      </c>
      <c r="T559" s="20" t="str">
        <f>IF($C559="B",VLOOKUP($A559,Bat!$A$4:$BF$2320,T$1,FALSE),VLOOKUP($A559,Pit!$A$4:$BA$1686,T$2,FALSE))</f>
        <v>$2.8m</v>
      </c>
      <c r="U559" s="17" t="str">
        <f>VLOOKUP(IF($C559="B",VLOOKUP($A559,Bat!$A$4:$AU$2320,U$1,FALSE),VLOOKUP($A559,Pit!$A$4:$BE$1686,U$2,FALSE)),COND!$A$35:$B$41,2,FALSE)</f>
        <v>??</v>
      </c>
      <c r="V559" s="21">
        <f>IF($C559="B",VLOOKUP($A559,Bat!$A$4:$AT$2284,46,FALSE),VLOOKUP($A559,Pit!$A$4:$BD$1664,56,FALSE))</f>
        <v>211</v>
      </c>
      <c r="W559" s="16">
        <f t="shared" si="42"/>
        <v>999</v>
      </c>
      <c r="X559" s="16"/>
      <c r="Y559" s="22">
        <f t="shared" si="43"/>
        <v>540</v>
      </c>
      <c r="Z559" s="16" t="str">
        <f>IFERROR(VLOOKUP($D559,Results37!$F$3:$L$1396,Z$1,FALSE),"")</f>
        <v/>
      </c>
      <c r="AA559" s="47" t="str">
        <f>IF(ISERROR(VLOOKUP(D559,Results37!$F$3:$O$399,AA$1,FALSE)),"",IF(VLOOKUP(D559,Results37!$F$3:$O$399,AA$1+1,FALSE)=1,"S"&amp;VLOOKUP(D559,Results37!$F$3:$O$399,AA$1,FALSE),VLOOKUP(D559,Results37!$F$3:$O$399,AA$1,FALSE)))</f>
        <v/>
      </c>
      <c r="AB559" s="16" t="str">
        <f>IFERROR(VLOOKUP($D559,Results37!$F$3:$L$1396,AB$1,FALSE),"")</f>
        <v/>
      </c>
      <c r="AC559" s="16" t="str">
        <f>IFERROR(VLOOKUP($D559,Results37!$F$3:$L$1396,AC$1,FALSE),"")</f>
        <v/>
      </c>
      <c r="AD559" s="16" t="str">
        <f t="shared" si="44"/>
        <v/>
      </c>
      <c r="AE559" s="20" t="str">
        <f>IF(ISERROR(VLOOKUP($AC559&amp;"-"&amp;$F559&amp;" "&amp;G559,Bonuses!$B$1:$G$1006,4,FALSE)),"",INT(VLOOKUP($AC559&amp;"-"&amp;$F559&amp;" "&amp;$G559,Bonuses!$B$1:$G$1006,4,FALSE)))</f>
        <v/>
      </c>
      <c r="AF559" s="16" t="str">
        <f>IF(ISERROR(VLOOKUP($AC559&amp;"-"&amp;$F559,Bonuses!$B$1:$G$1006,5,FALSE)),"",IF(VLOOKUP($AC559&amp;"-"&amp;$F559,Bonuses!$B$1:$G$1006,5,FALSE)="","",VLOOKUP($AC559&amp;"-"&amp;$F559,Bonuses!$B$1:$G$1006,6,FALSE)&amp;" yrs, "&amp;VLOOKUP($AC559&amp;"-"&amp;$F559,Bonuses!$B$1:$G$1006,5,FALSE)))</f>
        <v/>
      </c>
    </row>
    <row r="560" spans="1:32" s="21" customFormat="1" x14ac:dyDescent="0.25">
      <c r="A560" s="21" t="s">
        <v>2363</v>
      </c>
      <c r="B560" s="21">
        <f t="shared" si="40"/>
        <v>1</v>
      </c>
      <c r="C560" s="21" t="str">
        <f t="shared" si="41"/>
        <v>P</v>
      </c>
      <c r="D560" s="17">
        <f>IF($C560="B",VLOOKUP($A560,Bat!$A$4:$BF$2320,D$1,FALSE),VLOOKUP($A560,Pit!$A$4:$BA$1686,D$2,FALSE))</f>
        <v>1469</v>
      </c>
      <c r="E560" s="16" t="str">
        <f>IF($C560="B",VLOOKUP($A560,Bat!$A$4:$BF$2320,E$1,FALSE),VLOOKUP($A560,Pit!$A$4:$BA$1686,E$2,FALSE))</f>
        <v>RP</v>
      </c>
      <c r="F560" s="16" t="str">
        <f>IF($C560="B",VLOOKUP($A560,Bat!$A$4:$BF$2320,F$1,FALSE),VLOOKUP($A560,Pit!$A$4:$BA$1686,F$2,FALSE))</f>
        <v>Marvin</v>
      </c>
      <c r="G560" s="16" t="str">
        <f>IF($C560="B",VLOOKUP($A560,Bat!$A$4:$BF$2320,G$1,FALSE),VLOOKUP($A560,Pit!$A$4:$BA$1686,G$2,FALSE))</f>
        <v>Moon</v>
      </c>
      <c r="H560" s="16">
        <f>IF($C560="B",VLOOKUP($A560,Bat!$A$4:$BF$2320,H$1,FALSE),VLOOKUP($A560,Pit!$A$4:$BA$1686,H$2,FALSE))</f>
        <v>18</v>
      </c>
      <c r="I560" s="16" t="str">
        <f>IF($C560="B",VLOOKUP($A560,Bat!$A$4:$BF$2320,I$1,FALSE),VLOOKUP($A560,Pit!$A$4:$BA$1686,I$2,FALSE))</f>
        <v>R</v>
      </c>
      <c r="J560" s="16" t="str">
        <f>IF($C560="B",VLOOKUP($A560,Bat!$A$4:$BF$2320,J$1,FALSE),VLOOKUP($A560,Pit!$A$4:$BA$1686,J$2,FALSE))</f>
        <v>R</v>
      </c>
      <c r="K560" s="16" t="str">
        <f>IF($C560="B",VLOOKUP($A560,Bat!$A$4:$BF$2320,K$1,FALSE),VLOOKUP($A560,Pit!$A$4:$BA$1686,K$2,FALSE))</f>
        <v>Low</v>
      </c>
      <c r="L560" s="17" t="str">
        <f>IF($C560="B",VLOOKUP($A560,Bat!$A$4:$BF$2320,L$1,FALSE),VLOOKUP($A560,Pit!$A$4:$BA$1686,L$2,FALSE))</f>
        <v>Normal</v>
      </c>
      <c r="M560" s="16">
        <f>IF($C560="B",VLOOKUP($A560,Bat!$A$4:$BF$2320,M$1,FALSE),VLOOKUP($A560,Pit!$A$4:$BA$1686,M$2,FALSE))</f>
        <v>3</v>
      </c>
      <c r="N560" s="16">
        <f>IF($C560="B",VLOOKUP($A560,Bat!$A$4:$BF$2320,N$1,FALSE),VLOOKUP($A560,Pit!$A$4:$BA$1686,N$2,FALSE))</f>
        <v>2</v>
      </c>
      <c r="O560" s="16">
        <f>IF($C560="B",VLOOKUP($A560,Bat!$A$4:$BF$2320,O$1,FALSE),VLOOKUP($A560,Pit!$A$4:$BA$1686,O$2,FALSE))</f>
        <v>4</v>
      </c>
      <c r="P560" s="16" t="str">
        <f>IF($C560="B",VLOOKUP($A560,Bat!$A$4:$BF$2320,P$1,FALSE),VLOOKUP($A560,Pit!$A$4:$BA$1686,P$2,FALSE))</f>
        <v>87-89 Mph</v>
      </c>
      <c r="Q560" s="17">
        <f>IF($C560="B",VLOOKUP($A560,Bat!$A$4:$BF$2320,Q$1,FALSE),VLOOKUP($A560,Pit!$A$4:$BA$1686,Q$2,FALSE))</f>
        <v>6</v>
      </c>
      <c r="R560" s="18">
        <f>IF($C560="B",VLOOKUP($A560,Bat!$A$4:$BF$2320,R$1,FALSE),VLOOKUP($A560,Pit!$A$4:$BA$1686,R$2,FALSE))</f>
        <v>14.954798813010356</v>
      </c>
      <c r="S560" s="19">
        <f>IF($C560="B",VLOOKUP($A560,Bat!$A$4:$BF$2320,S$1,FALSE),VLOOKUP($A560,Pit!$A$4:$BA$1686,S$2,FALSE))</f>
        <v>0.25622623464636896</v>
      </c>
      <c r="T560" s="20" t="str">
        <f>IF($C560="B",VLOOKUP($A560,Bat!$A$4:$BF$2320,T$1,FALSE),VLOOKUP($A560,Pit!$A$4:$BA$1686,T$2,FALSE))</f>
        <v>$220k</v>
      </c>
      <c r="U560" s="17" t="str">
        <f>VLOOKUP(IF($C560="B",VLOOKUP($A560,Bat!$A$4:$AU$2320,U$1,FALSE),VLOOKUP($A560,Pit!$A$4:$BE$1686,U$2,FALSE)),COND!$A$35:$B$41,2,FALSE)</f>
        <v>??</v>
      </c>
      <c r="V560" s="21">
        <f>IF($C560="B",VLOOKUP($A560,Bat!$A$4:$AT$2284,46,FALSE),VLOOKUP($A560,Pit!$A$4:$BD$1664,56,FALSE))</f>
        <v>212</v>
      </c>
      <c r="W560" s="16">
        <f t="shared" si="42"/>
        <v>999</v>
      </c>
      <c r="X560" s="16"/>
      <c r="Y560" s="22">
        <f t="shared" si="43"/>
        <v>574</v>
      </c>
      <c r="Z560" s="16" t="str">
        <f>IFERROR(VLOOKUP($D560,Results37!$F$3:$L$1396,Z$1,FALSE),"")</f>
        <v/>
      </c>
      <c r="AA560" s="47" t="str">
        <f>IF(ISERROR(VLOOKUP(D560,Results37!$F$3:$O$399,AA$1,FALSE)),"",IF(VLOOKUP(D560,Results37!$F$3:$O$399,AA$1+1,FALSE)=1,"S"&amp;VLOOKUP(D560,Results37!$F$3:$O$399,AA$1,FALSE),VLOOKUP(D560,Results37!$F$3:$O$399,AA$1,FALSE)))</f>
        <v/>
      </c>
      <c r="AB560" s="16" t="str">
        <f>IFERROR(VLOOKUP($D560,Results37!$F$3:$L$1396,AB$1,FALSE),"")</f>
        <v/>
      </c>
      <c r="AC560" s="16" t="str">
        <f>IFERROR(VLOOKUP($D560,Results37!$F$3:$L$1396,AC$1,FALSE),"")</f>
        <v/>
      </c>
      <c r="AD560" s="16" t="str">
        <f t="shared" si="44"/>
        <v/>
      </c>
      <c r="AE560" s="20" t="str">
        <f>IF(ISERROR(VLOOKUP($AC560&amp;"-"&amp;$F560&amp;" "&amp;G560,Bonuses!$B$1:$G$1006,4,FALSE)),"",INT(VLOOKUP($AC560&amp;"-"&amp;$F560&amp;" "&amp;$G560,Bonuses!$B$1:$G$1006,4,FALSE)))</f>
        <v/>
      </c>
      <c r="AF560" s="16" t="str">
        <f>IF(ISERROR(VLOOKUP($AC560&amp;"-"&amp;$F560,Bonuses!$B$1:$G$1006,5,FALSE)),"",IF(VLOOKUP($AC560&amp;"-"&amp;$F560,Bonuses!$B$1:$G$1006,5,FALSE)="","",VLOOKUP($AC560&amp;"-"&amp;$F560,Bonuses!$B$1:$G$1006,6,FALSE)&amp;" yrs, "&amp;VLOOKUP($AC560&amp;"-"&amp;$F560,Bonuses!$B$1:$G$1006,5,FALSE)))</f>
        <v/>
      </c>
    </row>
    <row r="561" spans="1:32" s="21" customFormat="1" x14ac:dyDescent="0.25">
      <c r="A561" s="21" t="s">
        <v>2291</v>
      </c>
      <c r="B561" s="21">
        <f t="shared" si="40"/>
        <v>1</v>
      </c>
      <c r="C561" s="21" t="str">
        <f t="shared" si="41"/>
        <v>P</v>
      </c>
      <c r="D561" s="17">
        <f>IF($C561="B",VLOOKUP($A561,Bat!$A$4:$BF$2320,D$1,FALSE),VLOOKUP($A561,Pit!$A$4:$BA$1686,D$2,FALSE))</f>
        <v>9093</v>
      </c>
      <c r="E561" s="16" t="str">
        <f>IF($C561="B",VLOOKUP($A561,Bat!$A$4:$BF$2320,E$1,FALSE),VLOOKUP($A561,Pit!$A$4:$BA$1686,E$2,FALSE))</f>
        <v>SP</v>
      </c>
      <c r="F561" s="16" t="str">
        <f>IF($C561="B",VLOOKUP($A561,Bat!$A$4:$BF$2320,F$1,FALSE),VLOOKUP($A561,Pit!$A$4:$BA$1686,F$2,FALSE))</f>
        <v>Greg</v>
      </c>
      <c r="G561" s="16" t="str">
        <f>IF($C561="B",VLOOKUP($A561,Bat!$A$4:$BF$2320,G$1,FALSE),VLOOKUP($A561,Pit!$A$4:$BA$1686,G$2,FALSE))</f>
        <v>Ramsey</v>
      </c>
      <c r="H561" s="16">
        <f>IF($C561="B",VLOOKUP($A561,Bat!$A$4:$BF$2320,H$1,FALSE),VLOOKUP($A561,Pit!$A$4:$BA$1686,H$2,FALSE))</f>
        <v>23</v>
      </c>
      <c r="I561" s="16" t="str">
        <f>IF($C561="B",VLOOKUP($A561,Bat!$A$4:$BF$2320,I$1,FALSE),VLOOKUP($A561,Pit!$A$4:$BA$1686,I$2,FALSE))</f>
        <v>L</v>
      </c>
      <c r="J561" s="16" t="str">
        <f>IF($C561="B",VLOOKUP($A561,Bat!$A$4:$BF$2320,J$1,FALSE),VLOOKUP($A561,Pit!$A$4:$BA$1686,J$2,FALSE))</f>
        <v>L</v>
      </c>
      <c r="K561" s="16" t="str">
        <f>IF($C561="B",VLOOKUP($A561,Bat!$A$4:$BF$2320,K$1,FALSE),VLOOKUP($A561,Pit!$A$4:$BA$1686,K$2,FALSE))</f>
        <v>Normal</v>
      </c>
      <c r="L561" s="17" t="str">
        <f>IF($C561="B",VLOOKUP($A561,Bat!$A$4:$BF$2320,L$1,FALSE),VLOOKUP($A561,Pit!$A$4:$BA$1686,L$2,FALSE))</f>
        <v>Normal</v>
      </c>
      <c r="M561" s="16">
        <f>IF($C561="B",VLOOKUP($A561,Bat!$A$4:$BF$2320,M$1,FALSE),VLOOKUP($A561,Pit!$A$4:$BA$1686,M$2,FALSE))</f>
        <v>5</v>
      </c>
      <c r="N561" s="16">
        <f>IF($C561="B",VLOOKUP($A561,Bat!$A$4:$BF$2320,N$1,FALSE),VLOOKUP($A561,Pit!$A$4:$BA$1686,N$2,FALSE))</f>
        <v>2</v>
      </c>
      <c r="O561" s="16">
        <f>IF($C561="B",VLOOKUP($A561,Bat!$A$4:$BF$2320,O$1,FALSE),VLOOKUP($A561,Pit!$A$4:$BA$1686,O$2,FALSE))</f>
        <v>5</v>
      </c>
      <c r="P561" s="16" t="str">
        <f>IF($C561="B",VLOOKUP($A561,Bat!$A$4:$BF$2320,P$1,FALSE),VLOOKUP($A561,Pit!$A$4:$BA$1686,P$2,FALSE))</f>
        <v>91-93 Mph</v>
      </c>
      <c r="Q561" s="17">
        <f>IF($C561="B",VLOOKUP($A561,Bat!$A$4:$BF$2320,Q$1,FALSE),VLOOKUP($A561,Pit!$A$4:$BA$1686,Q$2,FALSE))</f>
        <v>7</v>
      </c>
      <c r="R561" s="18">
        <f>IF($C561="B",VLOOKUP($A561,Bat!$A$4:$BF$2320,R$1,FALSE),VLOOKUP($A561,Pit!$A$4:$BA$1686,R$2,FALSE))</f>
        <v>28.624925967760277</v>
      </c>
      <c r="S561" s="19">
        <f>IF($C561="B",VLOOKUP($A561,Bat!$A$4:$BF$2320,S$1,FALSE),VLOOKUP($A561,Pit!$A$4:$BA$1686,S$2,FALSE))</f>
        <v>1.4571475225829167</v>
      </c>
      <c r="T561" s="20" t="str">
        <f>IF($C561="B",VLOOKUP($A561,Bat!$A$4:$BF$2320,T$1,FALSE),VLOOKUP($A561,Pit!$A$4:$BA$1686,T$2,FALSE))</f>
        <v>$170k</v>
      </c>
      <c r="U561" s="17" t="str">
        <f>VLOOKUP(IF($C561="B",VLOOKUP($A561,Bat!$A$4:$AU$2320,U$1,FALSE),VLOOKUP($A561,Pit!$A$4:$BE$1686,U$2,FALSE)),COND!$A$35:$B$41,2,FALSE)</f>
        <v>??</v>
      </c>
      <c r="V561" s="21">
        <f>IF($C561="B",VLOOKUP($A561,Bat!$A$4:$AT$2284,46,FALSE),VLOOKUP($A561,Pit!$A$4:$BD$1664,56,FALSE))</f>
        <v>213</v>
      </c>
      <c r="W561" s="16">
        <f t="shared" si="42"/>
        <v>999</v>
      </c>
      <c r="X561" s="16"/>
      <c r="Y561" s="22">
        <f t="shared" si="43"/>
        <v>187</v>
      </c>
      <c r="Z561" s="16" t="str">
        <f>IFERROR(VLOOKUP($D561,Results37!$F$3:$L$1396,Z$1,FALSE),"")</f>
        <v/>
      </c>
      <c r="AA561" s="47" t="str">
        <f>IF(ISERROR(VLOOKUP(D561,Results37!$F$3:$O$399,AA$1,FALSE)),"",IF(VLOOKUP(D561,Results37!$F$3:$O$399,AA$1+1,FALSE)=1,"S"&amp;VLOOKUP(D561,Results37!$F$3:$O$399,AA$1,FALSE),VLOOKUP(D561,Results37!$F$3:$O$399,AA$1,FALSE)))</f>
        <v/>
      </c>
      <c r="AB561" s="16" t="str">
        <f>IFERROR(VLOOKUP($D561,Results37!$F$3:$L$1396,AB$1,FALSE),"")</f>
        <v/>
      </c>
      <c r="AC561" s="16" t="str">
        <f>IFERROR(VLOOKUP($D561,Results37!$F$3:$L$1396,AC$1,FALSE),"")</f>
        <v/>
      </c>
      <c r="AD561" s="16" t="str">
        <f t="shared" si="44"/>
        <v/>
      </c>
      <c r="AE561" s="20" t="str">
        <f>IF(ISERROR(VLOOKUP($AC561&amp;"-"&amp;$F561&amp;" "&amp;G561,Bonuses!$B$1:$G$1006,4,FALSE)),"",INT(VLOOKUP($AC561&amp;"-"&amp;$F561&amp;" "&amp;$G561,Bonuses!$B$1:$G$1006,4,FALSE)))</f>
        <v/>
      </c>
      <c r="AF561" s="16" t="str">
        <f>IF(ISERROR(VLOOKUP($AC561&amp;"-"&amp;$F561,Bonuses!$B$1:$G$1006,5,FALSE)),"",IF(VLOOKUP($AC561&amp;"-"&amp;$F561,Bonuses!$B$1:$G$1006,5,FALSE)="","",VLOOKUP($AC561&amp;"-"&amp;$F561,Bonuses!$B$1:$G$1006,6,FALSE)&amp;" yrs, "&amp;VLOOKUP($AC561&amp;"-"&amp;$F561,Bonuses!$B$1:$G$1006,5,FALSE)))</f>
        <v/>
      </c>
    </row>
    <row r="562" spans="1:32" s="21" customFormat="1" x14ac:dyDescent="0.25">
      <c r="A562" s="21" t="s">
        <v>1938</v>
      </c>
      <c r="B562" s="21">
        <f t="shared" si="40"/>
        <v>1</v>
      </c>
      <c r="C562" s="21" t="str">
        <f t="shared" si="41"/>
        <v>B</v>
      </c>
      <c r="D562" s="17">
        <f>IF($C562="B",VLOOKUP($A562,Bat!$A$4:$BF$2320,D$1,FALSE),VLOOKUP($A562,Pit!$A$4:$BA$1686,D$2,FALSE))</f>
        <v>13225</v>
      </c>
      <c r="E562" s="16" t="str">
        <f>IF($C562="B",VLOOKUP($A562,Bat!$A$4:$BF$2320,E$1,FALSE),VLOOKUP($A562,Pit!$A$4:$BA$1686,E$2,FALSE))</f>
        <v>RF</v>
      </c>
      <c r="F562" s="16" t="str">
        <f>IF($C562="B",VLOOKUP($A562,Bat!$A$4:$BF$2320,F$1,FALSE),VLOOKUP($A562,Pit!$A$4:$BA$1686,F$2,FALSE))</f>
        <v>Miguel</v>
      </c>
      <c r="G562" s="16" t="str">
        <f>IF($C562="B",VLOOKUP($A562,Bat!$A$4:$BF$2320,G$1,FALSE),VLOOKUP($A562,Pit!$A$4:$BA$1686,G$2,FALSE))</f>
        <v>Hernández</v>
      </c>
      <c r="H562" s="16">
        <f>IF($C562="B",VLOOKUP($A562,Bat!$A$4:$BF$2320,H$1,FALSE),VLOOKUP($A562,Pit!$A$4:$BA$1686,H$2,FALSE))</f>
        <v>22</v>
      </c>
      <c r="I562" s="16" t="str">
        <f>IF($C562="B",VLOOKUP($A562,Bat!$A$4:$BF$2320,I$1,FALSE),VLOOKUP($A562,Pit!$A$4:$BA$1686,I$2,FALSE))</f>
        <v>L</v>
      </c>
      <c r="J562" s="16" t="str">
        <f>IF($C562="B",VLOOKUP($A562,Bat!$A$4:$BF$2320,J$1,FALSE),VLOOKUP($A562,Pit!$A$4:$BA$1686,J$2,FALSE))</f>
        <v>L</v>
      </c>
      <c r="K562" s="16" t="str">
        <f>IF($C562="B",VLOOKUP($A562,Bat!$A$4:$BF$2320,K$1,FALSE),VLOOKUP($A562,Pit!$A$4:$BA$1686,K$2,FALSE))</f>
        <v>Low</v>
      </c>
      <c r="L562" s="17" t="str">
        <f>IF($C562="B",VLOOKUP($A562,Bat!$A$4:$BF$2320,L$1,FALSE),VLOOKUP($A562,Pit!$A$4:$BA$1686,L$2,FALSE))</f>
        <v>Normal</v>
      </c>
      <c r="M562" s="16">
        <f>IF($C562="B",VLOOKUP($A562,Bat!$A$4:$BF$2320,M$1,FALSE),VLOOKUP($A562,Pit!$A$4:$BA$1686,M$2,FALSE))</f>
        <v>2</v>
      </c>
      <c r="N562" s="16">
        <f>IF($C562="B",VLOOKUP($A562,Bat!$A$4:$BF$2320,N$1,FALSE),VLOOKUP($A562,Pit!$A$4:$BA$1686,N$2,FALSE))</f>
        <v>4</v>
      </c>
      <c r="O562" s="16">
        <f>IF($C562="B",VLOOKUP($A562,Bat!$A$4:$BF$2320,O$1,FALSE),VLOOKUP($A562,Pit!$A$4:$BA$1686,O$2,FALSE))</f>
        <v>5</v>
      </c>
      <c r="P562" s="16">
        <f>IF($C562="B",VLOOKUP($A562,Bat!$A$4:$BF$2320,P$1,FALSE),VLOOKUP($A562,Pit!$A$4:$BA$1686,P$2,FALSE))</f>
        <v>7</v>
      </c>
      <c r="Q562" s="17">
        <f>IF($C562="B",VLOOKUP($A562,Bat!$A$4:$BF$2320,Q$1,FALSE),VLOOKUP($A562,Pit!$A$4:$BA$1686,Q$2,FALSE))</f>
        <v>4</v>
      </c>
      <c r="R562" s="18">
        <f>IF($C562="B",VLOOKUP($A562,Bat!$A$4:$BF$2320,R$1,FALSE),VLOOKUP($A562,Pit!$A$4:$BA$1686,R$2,FALSE))</f>
        <v>3.6318903840777139</v>
      </c>
      <c r="S562" s="19">
        <f>IF($C562="B",VLOOKUP($A562,Bat!$A$4:$BF$2320,S$1,FALSE),VLOOKUP($A562,Pit!$A$4:$BA$1686,S$2,FALSE))</f>
        <v>0.93247983769220844</v>
      </c>
      <c r="T562" s="20" t="str">
        <f>IF($C562="B",VLOOKUP($A562,Bat!$A$4:$BF$2320,T$1,FALSE),VLOOKUP($A562,Pit!$A$4:$BA$1686,T$2,FALSE))</f>
        <v>$170k</v>
      </c>
      <c r="U562" s="17" t="str">
        <f>VLOOKUP(IF($C562="B",VLOOKUP($A562,Bat!$A$4:$AU$2320,U$1,FALSE),VLOOKUP($A562,Pit!$A$4:$BE$1686,U$2,FALSE)),COND!$A$35:$B$41,2,FALSE)</f>
        <v>??</v>
      </c>
      <c r="V562" s="21">
        <f>IF($C562="B",VLOOKUP($A562,Bat!$A$4:$AT$2284,46,FALSE),VLOOKUP($A562,Pit!$A$4:$BD$1664,56,FALSE))</f>
        <v>213</v>
      </c>
      <c r="W562" s="16">
        <f t="shared" si="42"/>
        <v>999</v>
      </c>
      <c r="X562" s="16"/>
      <c r="Y562" s="22">
        <f t="shared" si="43"/>
        <v>311</v>
      </c>
      <c r="Z562" s="16" t="str">
        <f>IFERROR(VLOOKUP($D562,Results37!$F$3:$L$1396,Z$1,FALSE),"")</f>
        <v/>
      </c>
      <c r="AA562" s="47" t="str">
        <f>IF(ISERROR(VLOOKUP(D562,Results37!$F$3:$O$399,AA$1,FALSE)),"",IF(VLOOKUP(D562,Results37!$F$3:$O$399,AA$1+1,FALSE)=1,"S"&amp;VLOOKUP(D562,Results37!$F$3:$O$399,AA$1,FALSE),VLOOKUP(D562,Results37!$F$3:$O$399,AA$1,FALSE)))</f>
        <v/>
      </c>
      <c r="AB562" s="16" t="str">
        <f>IFERROR(VLOOKUP($D562,Results37!$F$3:$L$1396,AB$1,FALSE),"")</f>
        <v/>
      </c>
      <c r="AC562" s="16" t="str">
        <f>IFERROR(VLOOKUP($D562,Results37!$F$3:$L$1396,AC$1,FALSE),"")</f>
        <v/>
      </c>
      <c r="AD562" s="16" t="str">
        <f t="shared" si="44"/>
        <v/>
      </c>
      <c r="AE562" s="20" t="str">
        <f>IF(ISERROR(VLOOKUP($AC562&amp;"-"&amp;$F562&amp;" "&amp;G562,Bonuses!$B$1:$G$1006,4,FALSE)),"",INT(VLOOKUP($AC562&amp;"-"&amp;$F562&amp;" "&amp;$G562,Bonuses!$B$1:$G$1006,4,FALSE)))</f>
        <v/>
      </c>
      <c r="AF562" s="16" t="str">
        <f>IF(ISERROR(VLOOKUP($AC562&amp;"-"&amp;$F562,Bonuses!$B$1:$G$1006,5,FALSE)),"",IF(VLOOKUP($AC562&amp;"-"&amp;$F562,Bonuses!$B$1:$G$1006,5,FALSE)="","",VLOOKUP($AC562&amp;"-"&amp;$F562,Bonuses!$B$1:$G$1006,6,FALSE)&amp;" yrs, "&amp;VLOOKUP($AC562&amp;"-"&amp;$F562,Bonuses!$B$1:$G$1006,5,FALSE)))</f>
        <v/>
      </c>
    </row>
    <row r="563" spans="1:32" s="21" customFormat="1" x14ac:dyDescent="0.25">
      <c r="A563" s="21" t="s">
        <v>3042</v>
      </c>
      <c r="B563" s="21">
        <f t="shared" si="40"/>
        <v>1</v>
      </c>
      <c r="C563" s="21" t="str">
        <f t="shared" si="41"/>
        <v>B</v>
      </c>
      <c r="D563" s="17">
        <f>IF($C563="B",VLOOKUP($A563,Bat!$A$4:$BF$2320,D$1,FALSE),VLOOKUP($A563,Pit!$A$4:$BA$1686,D$2,FALSE))</f>
        <v>11945</v>
      </c>
      <c r="E563" s="16" t="str">
        <f>IF($C563="B",VLOOKUP($A563,Bat!$A$4:$BF$2320,E$1,FALSE),VLOOKUP($A563,Pit!$A$4:$BA$1686,E$2,FALSE))</f>
        <v>3B</v>
      </c>
      <c r="F563" s="16" t="str">
        <f>IF($C563="B",VLOOKUP($A563,Bat!$A$4:$BF$2320,F$1,FALSE),VLOOKUP($A563,Pit!$A$4:$BA$1686,F$2,FALSE))</f>
        <v>Manny</v>
      </c>
      <c r="G563" s="16" t="str">
        <f>IF($C563="B",VLOOKUP($A563,Bat!$A$4:$BF$2320,G$1,FALSE),VLOOKUP($A563,Pit!$A$4:$BA$1686,G$2,FALSE))</f>
        <v>Flores</v>
      </c>
      <c r="H563" s="16">
        <f>IF($C563="B",VLOOKUP($A563,Bat!$A$4:$BF$2320,H$1,FALSE),VLOOKUP($A563,Pit!$A$4:$BA$1686,H$2,FALSE))</f>
        <v>21</v>
      </c>
      <c r="I563" s="16" t="str">
        <f>IF($C563="B",VLOOKUP($A563,Bat!$A$4:$BF$2320,I$1,FALSE),VLOOKUP($A563,Pit!$A$4:$BA$1686,I$2,FALSE))</f>
        <v>S</v>
      </c>
      <c r="J563" s="16" t="str">
        <f>IF($C563="B",VLOOKUP($A563,Bat!$A$4:$BF$2320,J$1,FALSE),VLOOKUP($A563,Pit!$A$4:$BA$1686,J$2,FALSE))</f>
        <v>R</v>
      </c>
      <c r="K563" s="16" t="str">
        <f>IF($C563="B",VLOOKUP($A563,Bat!$A$4:$BF$2320,K$1,FALSE),VLOOKUP($A563,Pit!$A$4:$BA$1686,K$2,FALSE))</f>
        <v>Low</v>
      </c>
      <c r="L563" s="17" t="str">
        <f>IF($C563="B",VLOOKUP($A563,Bat!$A$4:$BF$2320,L$1,FALSE),VLOOKUP($A563,Pit!$A$4:$BA$1686,L$2,FALSE))</f>
        <v>Normal</v>
      </c>
      <c r="M563" s="16">
        <f>IF($C563="B",VLOOKUP($A563,Bat!$A$4:$BF$2320,M$1,FALSE),VLOOKUP($A563,Pit!$A$4:$BA$1686,M$2,FALSE))</f>
        <v>2</v>
      </c>
      <c r="N563" s="16">
        <f>IF($C563="B",VLOOKUP($A563,Bat!$A$4:$BF$2320,N$1,FALSE),VLOOKUP($A563,Pit!$A$4:$BA$1686,N$2,FALSE))</f>
        <v>7</v>
      </c>
      <c r="O563" s="16">
        <f>IF($C563="B",VLOOKUP($A563,Bat!$A$4:$BF$2320,O$1,FALSE),VLOOKUP($A563,Pit!$A$4:$BA$1686,O$2,FALSE))</f>
        <v>4</v>
      </c>
      <c r="P563" s="16">
        <f>IF($C563="B",VLOOKUP($A563,Bat!$A$4:$BF$2320,P$1,FALSE),VLOOKUP($A563,Pit!$A$4:$BA$1686,P$2,FALSE))</f>
        <v>5</v>
      </c>
      <c r="Q563" s="17">
        <f>IF($C563="B",VLOOKUP($A563,Bat!$A$4:$BF$2320,Q$1,FALSE),VLOOKUP($A563,Pit!$A$4:$BA$1686,Q$2,FALSE))</f>
        <v>6</v>
      </c>
      <c r="R563" s="18">
        <f>IF($C563="B",VLOOKUP($A563,Bat!$A$4:$BF$2320,R$1,FALSE),VLOOKUP($A563,Pit!$A$4:$BA$1686,R$2,FALSE))</f>
        <v>3.6120221815238196</v>
      </c>
      <c r="S563" s="19">
        <f>IF($C563="B",VLOOKUP($A563,Bat!$A$4:$BF$2320,S$1,FALSE),VLOOKUP($A563,Pit!$A$4:$BA$1686,S$2,FALSE))</f>
        <v>0.9296471004368948</v>
      </c>
      <c r="T563" s="20" t="str">
        <f>IF($C563="B",VLOOKUP($A563,Bat!$A$4:$BF$2320,T$1,FALSE),VLOOKUP($A563,Pit!$A$4:$BA$1686,T$2,FALSE))</f>
        <v>$230k</v>
      </c>
      <c r="U563" s="17" t="str">
        <f>VLOOKUP(IF($C563="B",VLOOKUP($A563,Bat!$A$4:$AU$2320,U$1,FALSE),VLOOKUP($A563,Pit!$A$4:$BE$1686,U$2,FALSE)),COND!$A$35:$B$41,2,FALSE)</f>
        <v>??</v>
      </c>
      <c r="V563" s="21">
        <f>IF($C563="B",VLOOKUP($A563,Bat!$A$4:$AT$2284,46,FALSE),VLOOKUP($A563,Pit!$A$4:$BD$1664,56,FALSE))</f>
        <v>214</v>
      </c>
      <c r="W563" s="16">
        <f t="shared" si="42"/>
        <v>999</v>
      </c>
      <c r="X563" s="16"/>
      <c r="Y563" s="22">
        <f t="shared" si="43"/>
        <v>313</v>
      </c>
      <c r="Z563" s="16" t="str">
        <f>IFERROR(VLOOKUP($D563,Results37!$F$3:$L$1396,Z$1,FALSE),"")</f>
        <v/>
      </c>
      <c r="AA563" s="47" t="str">
        <f>IF(ISERROR(VLOOKUP(D563,Results37!$F$3:$O$399,AA$1,FALSE)),"",IF(VLOOKUP(D563,Results37!$F$3:$O$399,AA$1+1,FALSE)=1,"S"&amp;VLOOKUP(D563,Results37!$F$3:$O$399,AA$1,FALSE),VLOOKUP(D563,Results37!$F$3:$O$399,AA$1,FALSE)))</f>
        <v/>
      </c>
      <c r="AB563" s="16" t="str">
        <f>IFERROR(VLOOKUP($D563,Results37!$F$3:$L$1396,AB$1,FALSE),"")</f>
        <v/>
      </c>
      <c r="AC563" s="16" t="str">
        <f>IFERROR(VLOOKUP($D563,Results37!$F$3:$L$1396,AC$1,FALSE),"")</f>
        <v/>
      </c>
      <c r="AD563" s="16" t="str">
        <f t="shared" si="44"/>
        <v/>
      </c>
      <c r="AE563" s="20" t="str">
        <f>IF(ISERROR(VLOOKUP($AC563&amp;"-"&amp;$F563&amp;" "&amp;G563,Bonuses!$B$1:$G$1006,4,FALSE)),"",INT(VLOOKUP($AC563&amp;"-"&amp;$F563&amp;" "&amp;$G563,Bonuses!$B$1:$G$1006,4,FALSE)))</f>
        <v/>
      </c>
      <c r="AF563" s="16" t="str">
        <f>IF(ISERROR(VLOOKUP($AC563&amp;"-"&amp;$F563,Bonuses!$B$1:$G$1006,5,FALSE)),"",IF(VLOOKUP($AC563&amp;"-"&amp;$F563,Bonuses!$B$1:$G$1006,5,FALSE)="","",VLOOKUP($AC563&amp;"-"&amp;$F563,Bonuses!$B$1:$G$1006,6,FALSE)&amp;" yrs, "&amp;VLOOKUP($AC563&amp;"-"&amp;$F563,Bonuses!$B$1:$G$1006,5,FALSE)))</f>
        <v/>
      </c>
    </row>
    <row r="564" spans="1:32" s="21" customFormat="1" x14ac:dyDescent="0.25">
      <c r="A564" s="21" t="s">
        <v>1927</v>
      </c>
      <c r="B564" s="21">
        <f t="shared" si="40"/>
        <v>1</v>
      </c>
      <c r="C564" s="21" t="str">
        <f t="shared" si="41"/>
        <v>B</v>
      </c>
      <c r="D564" s="17">
        <f>IF($C564="B",VLOOKUP($A564,Bat!$A$4:$BF$2320,D$1,FALSE),VLOOKUP($A564,Pit!$A$4:$BA$1686,D$2,FALSE))</f>
        <v>9145</v>
      </c>
      <c r="E564" s="16" t="str">
        <f>IF($C564="B",VLOOKUP($A564,Bat!$A$4:$BF$2320,E$1,FALSE),VLOOKUP($A564,Pit!$A$4:$BA$1686,E$2,FALSE))</f>
        <v>C</v>
      </c>
      <c r="F564" s="16" t="str">
        <f>IF($C564="B",VLOOKUP($A564,Bat!$A$4:$BF$2320,F$1,FALSE),VLOOKUP($A564,Pit!$A$4:$BA$1686,F$2,FALSE))</f>
        <v>Juan</v>
      </c>
      <c r="G564" s="16" t="str">
        <f>IF($C564="B",VLOOKUP($A564,Bat!$A$4:$BF$2320,G$1,FALSE),VLOOKUP($A564,Pit!$A$4:$BA$1686,G$2,FALSE))</f>
        <v>Colón</v>
      </c>
      <c r="H564" s="16">
        <f>IF($C564="B",VLOOKUP($A564,Bat!$A$4:$BF$2320,H$1,FALSE),VLOOKUP($A564,Pit!$A$4:$BA$1686,H$2,FALSE))</f>
        <v>21</v>
      </c>
      <c r="I564" s="16" t="str">
        <f>IF($C564="B",VLOOKUP($A564,Bat!$A$4:$BF$2320,I$1,FALSE),VLOOKUP($A564,Pit!$A$4:$BA$1686,I$2,FALSE))</f>
        <v>R</v>
      </c>
      <c r="J564" s="16" t="str">
        <f>IF($C564="B",VLOOKUP($A564,Bat!$A$4:$BF$2320,J$1,FALSE),VLOOKUP($A564,Pit!$A$4:$BA$1686,J$2,FALSE))</f>
        <v>R</v>
      </c>
      <c r="K564" s="16" t="str">
        <f>IF($C564="B",VLOOKUP($A564,Bat!$A$4:$BF$2320,K$1,FALSE),VLOOKUP($A564,Pit!$A$4:$BA$1686,K$2,FALSE))</f>
        <v>Low</v>
      </c>
      <c r="L564" s="17" t="str">
        <f>IF($C564="B",VLOOKUP($A564,Bat!$A$4:$BF$2320,L$1,FALSE),VLOOKUP($A564,Pit!$A$4:$BA$1686,L$2,FALSE))</f>
        <v>Normal</v>
      </c>
      <c r="M564" s="16">
        <f>IF($C564="B",VLOOKUP($A564,Bat!$A$4:$BF$2320,M$1,FALSE),VLOOKUP($A564,Pit!$A$4:$BA$1686,M$2,FALSE))</f>
        <v>3</v>
      </c>
      <c r="N564" s="16">
        <f>IF($C564="B",VLOOKUP($A564,Bat!$A$4:$BF$2320,N$1,FALSE),VLOOKUP($A564,Pit!$A$4:$BA$1686,N$2,FALSE))</f>
        <v>3</v>
      </c>
      <c r="O564" s="16">
        <f>IF($C564="B",VLOOKUP($A564,Bat!$A$4:$BF$2320,O$1,FALSE),VLOOKUP($A564,Pit!$A$4:$BA$1686,O$2,FALSE))</f>
        <v>3</v>
      </c>
      <c r="P564" s="16">
        <f>IF($C564="B",VLOOKUP($A564,Bat!$A$4:$BF$2320,P$1,FALSE),VLOOKUP($A564,Pit!$A$4:$BA$1686,P$2,FALSE))</f>
        <v>6</v>
      </c>
      <c r="Q564" s="17">
        <f>IF($C564="B",VLOOKUP($A564,Bat!$A$4:$BF$2320,Q$1,FALSE),VLOOKUP($A564,Pit!$A$4:$BA$1686,Q$2,FALSE))</f>
        <v>4</v>
      </c>
      <c r="R564" s="18">
        <f>IF($C564="B",VLOOKUP($A564,Bat!$A$4:$BF$2320,R$1,FALSE),VLOOKUP($A564,Pit!$A$4:$BA$1686,R$2,FALSE))</f>
        <v>3.5293666483509503</v>
      </c>
      <c r="S564" s="19">
        <f>IF($C564="B",VLOOKUP($A564,Bat!$A$4:$BF$2320,S$1,FALSE),VLOOKUP($A564,Pit!$A$4:$BA$1686,S$2,FALSE))</f>
        <v>0.91786237016039052</v>
      </c>
      <c r="T564" s="20" t="str">
        <f>IF($C564="B",VLOOKUP($A564,Bat!$A$4:$BF$2320,T$1,FALSE),VLOOKUP($A564,Pit!$A$4:$BA$1686,T$2,FALSE))</f>
        <v>$190k</v>
      </c>
      <c r="U564" s="17" t="str">
        <f>VLOOKUP(IF($C564="B",VLOOKUP($A564,Bat!$A$4:$AU$2320,U$1,FALSE),VLOOKUP($A564,Pit!$A$4:$BE$1686,U$2,FALSE)),COND!$A$35:$B$41,2,FALSE)</f>
        <v>??</v>
      </c>
      <c r="V564" s="21">
        <f>IF($C564="B",VLOOKUP($A564,Bat!$A$4:$AT$2284,46,FALSE),VLOOKUP($A564,Pit!$A$4:$BD$1664,56,FALSE))</f>
        <v>215</v>
      </c>
      <c r="W564" s="16">
        <f t="shared" si="42"/>
        <v>999</v>
      </c>
      <c r="X564" s="16"/>
      <c r="Y564" s="22">
        <f t="shared" si="43"/>
        <v>315</v>
      </c>
      <c r="Z564" s="16" t="str">
        <f>IFERROR(VLOOKUP($D564,Results37!$F$3:$L$1396,Z$1,FALSE),"")</f>
        <v/>
      </c>
      <c r="AA564" s="47" t="str">
        <f>IF(ISERROR(VLOOKUP(D564,Results37!$F$3:$O$399,AA$1,FALSE)),"",IF(VLOOKUP(D564,Results37!$F$3:$O$399,AA$1+1,FALSE)=1,"S"&amp;VLOOKUP(D564,Results37!$F$3:$O$399,AA$1,FALSE),VLOOKUP(D564,Results37!$F$3:$O$399,AA$1,FALSE)))</f>
        <v/>
      </c>
      <c r="AB564" s="16" t="str">
        <f>IFERROR(VLOOKUP($D564,Results37!$F$3:$L$1396,AB$1,FALSE),"")</f>
        <v/>
      </c>
      <c r="AC564" s="16" t="str">
        <f>IFERROR(VLOOKUP($D564,Results37!$F$3:$L$1396,AC$1,FALSE),"")</f>
        <v/>
      </c>
      <c r="AD564" s="16" t="str">
        <f t="shared" si="44"/>
        <v/>
      </c>
      <c r="AE564" s="20" t="str">
        <f>IF(ISERROR(VLOOKUP($AC564&amp;"-"&amp;$F564&amp;" "&amp;G564,Bonuses!$B$1:$G$1006,4,FALSE)),"",INT(VLOOKUP($AC564&amp;"-"&amp;$F564&amp;" "&amp;$G564,Bonuses!$B$1:$G$1006,4,FALSE)))</f>
        <v/>
      </c>
      <c r="AF564" s="16" t="str">
        <f>IF(ISERROR(VLOOKUP($AC564&amp;"-"&amp;$F564,Bonuses!$B$1:$G$1006,5,FALSE)),"",IF(VLOOKUP($AC564&amp;"-"&amp;$F564,Bonuses!$B$1:$G$1006,5,FALSE)="","",VLOOKUP($AC564&amp;"-"&amp;$F564,Bonuses!$B$1:$G$1006,6,FALSE)&amp;" yrs, "&amp;VLOOKUP($AC564&amp;"-"&amp;$F564,Bonuses!$B$1:$G$1006,5,FALSE)))</f>
        <v/>
      </c>
    </row>
    <row r="565" spans="1:32" s="21" customFormat="1" x14ac:dyDescent="0.25">
      <c r="A565" s="21" t="s">
        <v>1965</v>
      </c>
      <c r="B565" s="21">
        <f t="shared" si="40"/>
        <v>1</v>
      </c>
      <c r="C565" s="21" t="str">
        <f t="shared" si="41"/>
        <v>B</v>
      </c>
      <c r="D565" s="17">
        <f>IF($C565="B",VLOOKUP($A565,Bat!$A$4:$BF$2320,D$1,FALSE),VLOOKUP($A565,Pit!$A$4:$BA$1686,D$2,FALSE))</f>
        <v>16077</v>
      </c>
      <c r="E565" s="16" t="str">
        <f>IF($C565="B",VLOOKUP($A565,Bat!$A$4:$BF$2320,E$1,FALSE),VLOOKUP($A565,Pit!$A$4:$BA$1686,E$2,FALSE))</f>
        <v>SS</v>
      </c>
      <c r="F565" s="16" t="str">
        <f>IF($C565="B",VLOOKUP($A565,Bat!$A$4:$BF$2320,F$1,FALSE),VLOOKUP($A565,Pit!$A$4:$BA$1686,F$2,FALSE))</f>
        <v>Rich</v>
      </c>
      <c r="G565" s="16" t="str">
        <f>IF($C565="B",VLOOKUP($A565,Bat!$A$4:$BF$2320,G$1,FALSE),VLOOKUP($A565,Pit!$A$4:$BA$1686,G$2,FALSE))</f>
        <v>Clark</v>
      </c>
      <c r="H565" s="16">
        <f>IF($C565="B",VLOOKUP($A565,Bat!$A$4:$BF$2320,H$1,FALSE),VLOOKUP($A565,Pit!$A$4:$BA$1686,H$2,FALSE))</f>
        <v>21</v>
      </c>
      <c r="I565" s="16" t="str">
        <f>IF($C565="B",VLOOKUP($A565,Bat!$A$4:$BF$2320,I$1,FALSE),VLOOKUP($A565,Pit!$A$4:$BA$1686,I$2,FALSE))</f>
        <v>R</v>
      </c>
      <c r="J565" s="16" t="str">
        <f>IF($C565="B",VLOOKUP($A565,Bat!$A$4:$BF$2320,J$1,FALSE),VLOOKUP($A565,Pit!$A$4:$BA$1686,J$2,FALSE))</f>
        <v>R</v>
      </c>
      <c r="K565" s="16" t="str">
        <f>IF($C565="B",VLOOKUP($A565,Bat!$A$4:$BF$2320,K$1,FALSE),VLOOKUP($A565,Pit!$A$4:$BA$1686,K$2,FALSE))</f>
        <v>Low</v>
      </c>
      <c r="L565" s="17" t="str">
        <f>IF($C565="B",VLOOKUP($A565,Bat!$A$4:$BF$2320,L$1,FALSE),VLOOKUP($A565,Pit!$A$4:$BA$1686,L$2,FALSE))</f>
        <v>High</v>
      </c>
      <c r="M565" s="16">
        <f>IF($C565="B",VLOOKUP($A565,Bat!$A$4:$BF$2320,M$1,FALSE),VLOOKUP($A565,Pit!$A$4:$BA$1686,M$2,FALSE))</f>
        <v>3</v>
      </c>
      <c r="N565" s="16">
        <f>IF($C565="B",VLOOKUP($A565,Bat!$A$4:$BF$2320,N$1,FALSE),VLOOKUP($A565,Pit!$A$4:$BA$1686,N$2,FALSE))</f>
        <v>3</v>
      </c>
      <c r="O565" s="16">
        <f>IF($C565="B",VLOOKUP($A565,Bat!$A$4:$BF$2320,O$1,FALSE),VLOOKUP($A565,Pit!$A$4:$BA$1686,O$2,FALSE))</f>
        <v>3</v>
      </c>
      <c r="P565" s="16">
        <f>IF($C565="B",VLOOKUP($A565,Bat!$A$4:$BF$2320,P$1,FALSE),VLOOKUP($A565,Pit!$A$4:$BA$1686,P$2,FALSE))</f>
        <v>5</v>
      </c>
      <c r="Q565" s="17">
        <f>IF($C565="B",VLOOKUP($A565,Bat!$A$4:$BF$2320,Q$1,FALSE),VLOOKUP($A565,Pit!$A$4:$BA$1686,Q$2,FALSE))</f>
        <v>5</v>
      </c>
      <c r="R565" s="18">
        <f>IF($C565="B",VLOOKUP($A565,Bat!$A$4:$BF$2320,R$1,FALSE),VLOOKUP($A565,Pit!$A$4:$BA$1686,R$2,FALSE))</f>
        <v>3.2468487918319298</v>
      </c>
      <c r="S565" s="19">
        <f>IF($C565="B",VLOOKUP($A565,Bat!$A$4:$BF$2320,S$1,FALSE),VLOOKUP($A565,Pit!$A$4:$BA$1686,S$2,FALSE))</f>
        <v>0.8775819846911006</v>
      </c>
      <c r="T565" s="20" t="str">
        <f>IF($C565="B",VLOOKUP($A565,Bat!$A$4:$BF$2320,T$1,FALSE),VLOOKUP($A565,Pit!$A$4:$BA$1686,T$2,FALSE))</f>
        <v>$130k</v>
      </c>
      <c r="U565" s="17" t="str">
        <f>VLOOKUP(IF($C565="B",VLOOKUP($A565,Bat!$A$4:$AU$2320,U$1,FALSE),VLOOKUP($A565,Pit!$A$4:$BE$1686,U$2,FALSE)),COND!$A$35:$B$41,2,FALSE)</f>
        <v>??</v>
      </c>
      <c r="V565" s="21">
        <f>IF($C565="B",VLOOKUP($A565,Bat!$A$4:$AT$2284,46,FALSE),VLOOKUP($A565,Pit!$A$4:$BD$1664,56,FALSE))</f>
        <v>216</v>
      </c>
      <c r="W565" s="16">
        <f t="shared" si="42"/>
        <v>999</v>
      </c>
      <c r="X565" s="16"/>
      <c r="Y565" s="22">
        <f t="shared" si="43"/>
        <v>330</v>
      </c>
      <c r="Z565" s="16" t="str">
        <f>IFERROR(VLOOKUP($D565,Results37!$F$3:$L$1396,Z$1,FALSE),"")</f>
        <v/>
      </c>
      <c r="AA565" s="47" t="str">
        <f>IF(ISERROR(VLOOKUP(D565,Results37!$F$3:$O$399,AA$1,FALSE)),"",IF(VLOOKUP(D565,Results37!$F$3:$O$399,AA$1+1,FALSE)=1,"S"&amp;VLOOKUP(D565,Results37!$F$3:$O$399,AA$1,FALSE),VLOOKUP(D565,Results37!$F$3:$O$399,AA$1,FALSE)))</f>
        <v/>
      </c>
      <c r="AB565" s="16" t="str">
        <f>IFERROR(VLOOKUP($D565,Results37!$F$3:$L$1396,AB$1,FALSE),"")</f>
        <v/>
      </c>
      <c r="AC565" s="16" t="str">
        <f>IFERROR(VLOOKUP($D565,Results37!$F$3:$L$1396,AC$1,FALSE),"")</f>
        <v/>
      </c>
      <c r="AD565" s="16" t="str">
        <f t="shared" si="44"/>
        <v/>
      </c>
      <c r="AE565" s="20" t="str">
        <f>IF(ISERROR(VLOOKUP($AC565&amp;"-"&amp;$F565&amp;" "&amp;G565,Bonuses!$B$1:$G$1006,4,FALSE)),"",INT(VLOOKUP($AC565&amp;"-"&amp;$F565&amp;" "&amp;$G565,Bonuses!$B$1:$G$1006,4,FALSE)))</f>
        <v/>
      </c>
      <c r="AF565" s="16" t="str">
        <f>IF(ISERROR(VLOOKUP($AC565&amp;"-"&amp;$F565,Bonuses!$B$1:$G$1006,5,FALSE)),"",IF(VLOOKUP($AC565&amp;"-"&amp;$F565,Bonuses!$B$1:$G$1006,5,FALSE)="","",VLOOKUP($AC565&amp;"-"&amp;$F565,Bonuses!$B$1:$G$1006,6,FALSE)&amp;" yrs, "&amp;VLOOKUP($AC565&amp;"-"&amp;$F565,Bonuses!$B$1:$G$1006,5,FALSE)))</f>
        <v/>
      </c>
    </row>
    <row r="566" spans="1:32" s="21" customFormat="1" x14ac:dyDescent="0.25">
      <c r="A566" s="21" t="s">
        <v>3053</v>
      </c>
      <c r="B566" s="21">
        <f t="shared" si="40"/>
        <v>1</v>
      </c>
      <c r="C566" s="21" t="str">
        <f t="shared" si="41"/>
        <v>B</v>
      </c>
      <c r="D566" s="17">
        <f>IF($C566="B",VLOOKUP($A566,Bat!$A$4:$BF$2320,D$1,FALSE),VLOOKUP($A566,Pit!$A$4:$BA$1686,D$2,FALSE))</f>
        <v>7575</v>
      </c>
      <c r="E566" s="16" t="str">
        <f>IF($C566="B",VLOOKUP($A566,Bat!$A$4:$BF$2320,E$1,FALSE),VLOOKUP($A566,Pit!$A$4:$BA$1686,E$2,FALSE))</f>
        <v>LF</v>
      </c>
      <c r="F566" s="16" t="str">
        <f>IF($C566="B",VLOOKUP($A566,Bat!$A$4:$BF$2320,F$1,FALSE),VLOOKUP($A566,Pit!$A$4:$BA$1686,F$2,FALSE))</f>
        <v>Karl</v>
      </c>
      <c r="G566" s="16" t="str">
        <f>IF($C566="B",VLOOKUP($A566,Bat!$A$4:$BF$2320,G$1,FALSE),VLOOKUP($A566,Pit!$A$4:$BA$1686,G$2,FALSE))</f>
        <v>Sánchez</v>
      </c>
      <c r="H566" s="16">
        <f>IF($C566="B",VLOOKUP($A566,Bat!$A$4:$BF$2320,H$1,FALSE),VLOOKUP($A566,Pit!$A$4:$BA$1686,H$2,FALSE))</f>
        <v>18</v>
      </c>
      <c r="I566" s="16" t="str">
        <f>IF($C566="B",VLOOKUP($A566,Bat!$A$4:$BF$2320,I$1,FALSE),VLOOKUP($A566,Pit!$A$4:$BA$1686,I$2,FALSE))</f>
        <v>S</v>
      </c>
      <c r="J566" s="16" t="str">
        <f>IF($C566="B",VLOOKUP($A566,Bat!$A$4:$BF$2320,J$1,FALSE),VLOOKUP($A566,Pit!$A$4:$BA$1686,J$2,FALSE))</f>
        <v>R</v>
      </c>
      <c r="K566" s="16" t="str">
        <f>IF($C566="B",VLOOKUP($A566,Bat!$A$4:$BF$2320,K$1,FALSE),VLOOKUP($A566,Pit!$A$4:$BA$1686,K$2,FALSE))</f>
        <v>Low</v>
      </c>
      <c r="L566" s="17" t="str">
        <f>IF($C566="B",VLOOKUP($A566,Bat!$A$4:$BF$2320,L$1,FALSE),VLOOKUP($A566,Pit!$A$4:$BA$1686,L$2,FALSE))</f>
        <v>Normal</v>
      </c>
      <c r="M566" s="16">
        <f>IF($C566="B",VLOOKUP($A566,Bat!$A$4:$BF$2320,M$1,FALSE),VLOOKUP($A566,Pit!$A$4:$BA$1686,M$2,FALSE))</f>
        <v>4</v>
      </c>
      <c r="N566" s="16">
        <f>IF($C566="B",VLOOKUP($A566,Bat!$A$4:$BF$2320,N$1,FALSE),VLOOKUP($A566,Pit!$A$4:$BA$1686,N$2,FALSE))</f>
        <v>2</v>
      </c>
      <c r="O566" s="16">
        <f>IF($C566="B",VLOOKUP($A566,Bat!$A$4:$BF$2320,O$1,FALSE),VLOOKUP($A566,Pit!$A$4:$BA$1686,O$2,FALSE))</f>
        <v>2</v>
      </c>
      <c r="P566" s="16">
        <f>IF($C566="B",VLOOKUP($A566,Bat!$A$4:$BF$2320,P$1,FALSE),VLOOKUP($A566,Pit!$A$4:$BA$1686,P$2,FALSE))</f>
        <v>6</v>
      </c>
      <c r="Q566" s="17">
        <f>IF($C566="B",VLOOKUP($A566,Bat!$A$4:$BF$2320,Q$1,FALSE),VLOOKUP($A566,Pit!$A$4:$BA$1686,Q$2,FALSE))</f>
        <v>1</v>
      </c>
      <c r="R566" s="18">
        <f>IF($C566="B",VLOOKUP($A566,Bat!$A$4:$BF$2320,R$1,FALSE),VLOOKUP($A566,Pit!$A$4:$BA$1686,R$2,FALSE))</f>
        <v>3.3007621590721401</v>
      </c>
      <c r="S566" s="19">
        <f>IF($C566="B",VLOOKUP($A566,Bat!$A$4:$BF$2320,S$1,FALSE),VLOOKUP($A566,Pit!$A$4:$BA$1686,S$2,FALSE))</f>
        <v>0.88526875975424391</v>
      </c>
      <c r="T566" s="20" t="str">
        <f>IF($C566="B",VLOOKUP($A566,Bat!$A$4:$BF$2320,T$1,FALSE),VLOOKUP($A566,Pit!$A$4:$BA$1686,T$2,FALSE))</f>
        <v>$210k</v>
      </c>
      <c r="U566" s="17" t="str">
        <f>VLOOKUP(IF($C566="B",VLOOKUP($A566,Bat!$A$4:$AU$2320,U$1,FALSE),VLOOKUP($A566,Pit!$A$4:$BE$1686,U$2,FALSE)),COND!$A$35:$B$41,2,FALSE)</f>
        <v>??</v>
      </c>
      <c r="V566" s="21">
        <f>IF($C566="B",VLOOKUP($A566,Bat!$A$4:$AT$2284,46,FALSE),VLOOKUP($A566,Pit!$A$4:$BD$1664,56,FALSE))</f>
        <v>218</v>
      </c>
      <c r="W566" s="16">
        <f t="shared" si="42"/>
        <v>999</v>
      </c>
      <c r="X566" s="16"/>
      <c r="Y566" s="22">
        <f t="shared" si="43"/>
        <v>328</v>
      </c>
      <c r="Z566" s="16" t="str">
        <f>IFERROR(VLOOKUP($D566,Results37!$F$3:$L$1396,Z$1,FALSE),"")</f>
        <v/>
      </c>
      <c r="AA566" s="47" t="str">
        <f>IF(ISERROR(VLOOKUP(D566,Results37!$F$3:$O$399,AA$1,FALSE)),"",IF(VLOOKUP(D566,Results37!$F$3:$O$399,AA$1+1,FALSE)=1,"S"&amp;VLOOKUP(D566,Results37!$F$3:$O$399,AA$1,FALSE),VLOOKUP(D566,Results37!$F$3:$O$399,AA$1,FALSE)))</f>
        <v/>
      </c>
      <c r="AB566" s="16" t="str">
        <f>IFERROR(VLOOKUP($D566,Results37!$F$3:$L$1396,AB$1,FALSE),"")</f>
        <v/>
      </c>
      <c r="AC566" s="16" t="str">
        <f>IFERROR(VLOOKUP($D566,Results37!$F$3:$L$1396,AC$1,FALSE),"")</f>
        <v/>
      </c>
      <c r="AD566" s="16" t="str">
        <f t="shared" si="44"/>
        <v/>
      </c>
      <c r="AE566" s="20" t="str">
        <f>IF(ISERROR(VLOOKUP($AC566&amp;"-"&amp;$F566&amp;" "&amp;G566,Bonuses!$B$1:$G$1006,4,FALSE)),"",INT(VLOOKUP($AC566&amp;"-"&amp;$F566&amp;" "&amp;$G566,Bonuses!$B$1:$G$1006,4,FALSE)))</f>
        <v/>
      </c>
      <c r="AF566" s="16" t="str">
        <f>IF(ISERROR(VLOOKUP($AC566&amp;"-"&amp;$F566,Bonuses!$B$1:$G$1006,5,FALSE)),"",IF(VLOOKUP($AC566&amp;"-"&amp;$F566,Bonuses!$B$1:$G$1006,5,FALSE)="","",VLOOKUP($AC566&amp;"-"&amp;$F566,Bonuses!$B$1:$G$1006,6,FALSE)&amp;" yrs, "&amp;VLOOKUP($AC566&amp;"-"&amp;$F566,Bonuses!$B$1:$G$1006,5,FALSE)))</f>
        <v/>
      </c>
    </row>
    <row r="567" spans="1:32" s="21" customFormat="1" x14ac:dyDescent="0.25">
      <c r="A567" s="21" t="s">
        <v>2704</v>
      </c>
      <c r="B567" s="21">
        <f t="shared" si="40"/>
        <v>1</v>
      </c>
      <c r="C567" s="21" t="str">
        <f t="shared" si="41"/>
        <v>P</v>
      </c>
      <c r="D567" s="17">
        <f>IF($C567="B",VLOOKUP($A567,Bat!$A$4:$BF$2320,D$1,FALSE),VLOOKUP($A567,Pit!$A$4:$BA$1686,D$2,FALSE))</f>
        <v>16040</v>
      </c>
      <c r="E567" s="16" t="str">
        <f>IF($C567="B",VLOOKUP($A567,Bat!$A$4:$BF$2320,E$1,FALSE),VLOOKUP($A567,Pit!$A$4:$BA$1686,E$2,FALSE))</f>
        <v>SP</v>
      </c>
      <c r="F567" s="16" t="str">
        <f>IF($C567="B",VLOOKUP($A567,Bat!$A$4:$BF$2320,F$1,FALSE),VLOOKUP($A567,Pit!$A$4:$BA$1686,F$2,FALSE))</f>
        <v>Alfonso</v>
      </c>
      <c r="G567" s="16" t="str">
        <f>IF($C567="B",VLOOKUP($A567,Bat!$A$4:$BF$2320,G$1,FALSE),VLOOKUP($A567,Pit!$A$4:$BA$1686,G$2,FALSE))</f>
        <v>Domínguez</v>
      </c>
      <c r="H567" s="16">
        <f>IF($C567="B",VLOOKUP($A567,Bat!$A$4:$BF$2320,H$1,FALSE),VLOOKUP($A567,Pit!$A$4:$BA$1686,H$2,FALSE))</f>
        <v>21</v>
      </c>
      <c r="I567" s="16" t="str">
        <f>IF($C567="B",VLOOKUP($A567,Bat!$A$4:$BF$2320,I$1,FALSE),VLOOKUP($A567,Pit!$A$4:$BA$1686,I$2,FALSE))</f>
        <v>R</v>
      </c>
      <c r="J567" s="16" t="str">
        <f>IF($C567="B",VLOOKUP($A567,Bat!$A$4:$BF$2320,J$1,FALSE),VLOOKUP($A567,Pit!$A$4:$BA$1686,J$2,FALSE))</f>
        <v>R</v>
      </c>
      <c r="K567" s="16" t="str">
        <f>IF($C567="B",VLOOKUP($A567,Bat!$A$4:$BF$2320,K$1,FALSE),VLOOKUP($A567,Pit!$A$4:$BA$1686,K$2,FALSE))</f>
        <v>Low</v>
      </c>
      <c r="L567" s="17" t="str">
        <f>IF($C567="B",VLOOKUP($A567,Bat!$A$4:$BF$2320,L$1,FALSE),VLOOKUP($A567,Pit!$A$4:$BA$1686,L$2,FALSE))</f>
        <v>Normal</v>
      </c>
      <c r="M567" s="16">
        <f>IF($C567="B",VLOOKUP($A567,Bat!$A$4:$BF$2320,M$1,FALSE),VLOOKUP($A567,Pit!$A$4:$BA$1686,M$2,FALSE))</f>
        <v>4</v>
      </c>
      <c r="N567" s="16">
        <f>IF($C567="B",VLOOKUP($A567,Bat!$A$4:$BF$2320,N$1,FALSE),VLOOKUP($A567,Pit!$A$4:$BA$1686,N$2,FALSE))</f>
        <v>2</v>
      </c>
      <c r="O567" s="16">
        <f>IF($C567="B",VLOOKUP($A567,Bat!$A$4:$BF$2320,O$1,FALSE),VLOOKUP($A567,Pit!$A$4:$BA$1686,O$2,FALSE))</f>
        <v>1</v>
      </c>
      <c r="P567" s="16" t="str">
        <f>IF($C567="B",VLOOKUP($A567,Bat!$A$4:$BF$2320,P$1,FALSE),VLOOKUP($A567,Pit!$A$4:$BA$1686,P$2,FALSE))</f>
        <v>94-96 Mph</v>
      </c>
      <c r="Q567" s="17">
        <f>IF($C567="B",VLOOKUP($A567,Bat!$A$4:$BF$2320,Q$1,FALSE),VLOOKUP($A567,Pit!$A$4:$BA$1686,Q$2,FALSE))</f>
        <v>7</v>
      </c>
      <c r="R567" s="18">
        <f>IF($C567="B",VLOOKUP($A567,Bat!$A$4:$BF$2320,R$1,FALSE),VLOOKUP($A567,Pit!$A$4:$BA$1686,R$2,FALSE))</f>
        <v>4.9698880516943049</v>
      </c>
      <c r="S567" s="19">
        <f>IF($C567="B",VLOOKUP($A567,Bat!$A$4:$BF$2320,S$1,FALSE),VLOOKUP($A567,Pit!$A$4:$BA$1686,S$2,FALSE))</f>
        <v>-0.62094862668947859</v>
      </c>
      <c r="T567" s="20" t="str">
        <f>IF($C567="B",VLOOKUP($A567,Bat!$A$4:$BF$2320,T$1,FALSE),VLOOKUP($A567,Pit!$A$4:$BA$1686,T$2,FALSE))</f>
        <v>$210k</v>
      </c>
      <c r="U567" s="17" t="str">
        <f>VLOOKUP(IF($C567="B",VLOOKUP($A567,Bat!$A$4:$AU$2320,U$1,FALSE),VLOOKUP($A567,Pit!$A$4:$BE$1686,U$2,FALSE)),COND!$A$35:$B$41,2,FALSE)</f>
        <v>??</v>
      </c>
      <c r="V567" s="21">
        <f>IF($C567="B",VLOOKUP($A567,Bat!$A$4:$AT$2284,46,FALSE),VLOOKUP($A567,Pit!$A$4:$BD$1664,56,FALSE))</f>
        <v>219</v>
      </c>
      <c r="W567" s="16">
        <f t="shared" si="42"/>
        <v>999</v>
      </c>
      <c r="X567" s="16"/>
      <c r="Y567" s="22">
        <f t="shared" si="43"/>
        <v>1094</v>
      </c>
      <c r="Z567" s="16" t="str">
        <f>IFERROR(VLOOKUP($D567,Results37!$F$3:$L$1396,Z$1,FALSE),"")</f>
        <v/>
      </c>
      <c r="AA567" s="47" t="str">
        <f>IF(ISERROR(VLOOKUP(D567,Results37!$F$3:$O$399,AA$1,FALSE)),"",IF(VLOOKUP(D567,Results37!$F$3:$O$399,AA$1+1,FALSE)=1,"S"&amp;VLOOKUP(D567,Results37!$F$3:$O$399,AA$1,FALSE),VLOOKUP(D567,Results37!$F$3:$O$399,AA$1,FALSE)))</f>
        <v/>
      </c>
      <c r="AB567" s="16" t="str">
        <f>IFERROR(VLOOKUP($D567,Results37!$F$3:$L$1396,AB$1,FALSE),"")</f>
        <v/>
      </c>
      <c r="AC567" s="16" t="str">
        <f>IFERROR(VLOOKUP($D567,Results37!$F$3:$L$1396,AC$1,FALSE),"")</f>
        <v/>
      </c>
      <c r="AD567" s="16" t="str">
        <f t="shared" si="44"/>
        <v/>
      </c>
      <c r="AE567" s="20" t="str">
        <f>IF(ISERROR(VLOOKUP($AC567&amp;"-"&amp;$F567&amp;" "&amp;G567,Bonuses!$B$1:$G$1006,4,FALSE)),"",INT(VLOOKUP($AC567&amp;"-"&amp;$F567&amp;" "&amp;$G567,Bonuses!$B$1:$G$1006,4,FALSE)))</f>
        <v/>
      </c>
      <c r="AF567" s="16" t="str">
        <f>IF(ISERROR(VLOOKUP($AC567&amp;"-"&amp;$F567,Bonuses!$B$1:$G$1006,5,FALSE)),"",IF(VLOOKUP($AC567&amp;"-"&amp;$F567,Bonuses!$B$1:$G$1006,5,FALSE)="","",VLOOKUP($AC567&amp;"-"&amp;$F567,Bonuses!$B$1:$G$1006,6,FALSE)&amp;" yrs, "&amp;VLOOKUP($AC567&amp;"-"&amp;$F567,Bonuses!$B$1:$G$1006,5,FALSE)))</f>
        <v/>
      </c>
    </row>
    <row r="568" spans="1:32" s="21" customFormat="1" x14ac:dyDescent="0.25">
      <c r="A568" s="21" t="s">
        <v>2804</v>
      </c>
      <c r="B568" s="21">
        <f t="shared" si="40"/>
        <v>1</v>
      </c>
      <c r="C568" s="21" t="str">
        <f t="shared" si="41"/>
        <v>P</v>
      </c>
      <c r="D568" s="17">
        <f>IF($C568="B",VLOOKUP($A568,Bat!$A$4:$BF$2320,D$1,FALSE),VLOOKUP($A568,Pit!$A$4:$BA$1686,D$2,FALSE))</f>
        <v>4783</v>
      </c>
      <c r="E568" s="16" t="str">
        <f>IF($C568="B",VLOOKUP($A568,Bat!$A$4:$BF$2320,E$1,FALSE),VLOOKUP($A568,Pit!$A$4:$BA$1686,E$2,FALSE))</f>
        <v>SP</v>
      </c>
      <c r="F568" s="16" t="str">
        <f>IF($C568="B",VLOOKUP($A568,Bat!$A$4:$BF$2320,F$1,FALSE),VLOOKUP($A568,Pit!$A$4:$BA$1686,F$2,FALSE))</f>
        <v>Clifton</v>
      </c>
      <c r="G568" s="16" t="str">
        <f>IF($C568="B",VLOOKUP($A568,Bat!$A$4:$BF$2320,G$1,FALSE),VLOOKUP($A568,Pit!$A$4:$BA$1686,G$2,FALSE))</f>
        <v>Nielsen</v>
      </c>
      <c r="H568" s="16">
        <f>IF($C568="B",VLOOKUP($A568,Bat!$A$4:$BF$2320,H$1,FALSE),VLOOKUP($A568,Pit!$A$4:$BA$1686,H$2,FALSE))</f>
        <v>21</v>
      </c>
      <c r="I568" s="16" t="str">
        <f>IF($C568="B",VLOOKUP($A568,Bat!$A$4:$BF$2320,I$1,FALSE),VLOOKUP($A568,Pit!$A$4:$BA$1686,I$2,FALSE))</f>
        <v>L</v>
      </c>
      <c r="J568" s="16" t="str">
        <f>IF($C568="B",VLOOKUP($A568,Bat!$A$4:$BF$2320,J$1,FALSE),VLOOKUP($A568,Pit!$A$4:$BA$1686,J$2,FALSE))</f>
        <v>R</v>
      </c>
      <c r="K568" s="16" t="str">
        <f>IF($C568="B",VLOOKUP($A568,Bat!$A$4:$BF$2320,K$1,FALSE),VLOOKUP($A568,Pit!$A$4:$BA$1686,K$2,FALSE))</f>
        <v>Normal</v>
      </c>
      <c r="L568" s="17" t="str">
        <f>IF($C568="B",VLOOKUP($A568,Bat!$A$4:$BF$2320,L$1,FALSE),VLOOKUP($A568,Pit!$A$4:$BA$1686,L$2,FALSE))</f>
        <v>Normal</v>
      </c>
      <c r="M568" s="16">
        <f>IF($C568="B",VLOOKUP($A568,Bat!$A$4:$BF$2320,M$1,FALSE),VLOOKUP($A568,Pit!$A$4:$BA$1686,M$2,FALSE))</f>
        <v>4</v>
      </c>
      <c r="N568" s="16">
        <f>IF($C568="B",VLOOKUP($A568,Bat!$A$4:$BF$2320,N$1,FALSE),VLOOKUP($A568,Pit!$A$4:$BA$1686,N$2,FALSE))</f>
        <v>1</v>
      </c>
      <c r="O568" s="16">
        <f>IF($C568="B",VLOOKUP($A568,Bat!$A$4:$BF$2320,O$1,FALSE),VLOOKUP($A568,Pit!$A$4:$BA$1686,O$2,FALSE))</f>
        <v>1</v>
      </c>
      <c r="P568" s="16" t="str">
        <f>IF($C568="B",VLOOKUP($A568,Bat!$A$4:$BF$2320,P$1,FALSE),VLOOKUP($A568,Pit!$A$4:$BA$1686,P$2,FALSE))</f>
        <v>94-96 Mph</v>
      </c>
      <c r="Q568" s="17">
        <f>IF($C568="B",VLOOKUP($A568,Bat!$A$4:$BF$2320,Q$1,FALSE),VLOOKUP($A568,Pit!$A$4:$BA$1686,Q$2,FALSE))</f>
        <v>6</v>
      </c>
      <c r="R568" s="18">
        <f>IF($C568="B",VLOOKUP($A568,Bat!$A$4:$BF$2320,R$1,FALSE),VLOOKUP($A568,Pit!$A$4:$BA$1686,R$2,FALSE))</f>
        <v>1.4933479897699407</v>
      </c>
      <c r="S568" s="19">
        <f>IF($C568="B",VLOOKUP($A568,Bat!$A$4:$BF$2320,S$1,FALSE),VLOOKUP($A568,Pit!$A$4:$BA$1686,S$2,FALSE))</f>
        <v>-0.92636282814250015</v>
      </c>
      <c r="T568" s="20" t="str">
        <f>IF($C568="B",VLOOKUP($A568,Bat!$A$4:$BF$2320,T$1,FALSE),VLOOKUP($A568,Pit!$A$4:$BA$1686,T$2,FALSE))</f>
        <v>$200k</v>
      </c>
      <c r="U568" s="17" t="str">
        <f>VLOOKUP(IF($C568="B",VLOOKUP($A568,Bat!$A$4:$AU$2320,U$1,FALSE),VLOOKUP($A568,Pit!$A$4:$BE$1686,U$2,FALSE)),COND!$A$35:$B$41,2,FALSE)</f>
        <v>??</v>
      </c>
      <c r="V568" s="21">
        <f>IF($C568="B",VLOOKUP($A568,Bat!$A$4:$AT$2284,46,FALSE),VLOOKUP($A568,Pit!$A$4:$BD$1664,56,FALSE))</f>
        <v>220</v>
      </c>
      <c r="W568" s="16">
        <f t="shared" si="42"/>
        <v>999</v>
      </c>
      <c r="X568" s="16"/>
      <c r="Y568" s="22">
        <f t="shared" si="43"/>
        <v>1234</v>
      </c>
      <c r="Z568" s="16" t="str">
        <f>IFERROR(VLOOKUP($D568,Results37!$F$3:$L$1396,Z$1,FALSE),"")</f>
        <v/>
      </c>
      <c r="AA568" s="47" t="str">
        <f>IF(ISERROR(VLOOKUP(D568,Results37!$F$3:$O$399,AA$1,FALSE)),"",IF(VLOOKUP(D568,Results37!$F$3:$O$399,AA$1+1,FALSE)=1,"S"&amp;VLOOKUP(D568,Results37!$F$3:$O$399,AA$1,FALSE),VLOOKUP(D568,Results37!$F$3:$O$399,AA$1,FALSE)))</f>
        <v/>
      </c>
      <c r="AB568" s="16" t="str">
        <f>IFERROR(VLOOKUP($D568,Results37!$F$3:$L$1396,AB$1,FALSE),"")</f>
        <v/>
      </c>
      <c r="AC568" s="16" t="str">
        <f>IFERROR(VLOOKUP($D568,Results37!$F$3:$L$1396,AC$1,FALSE),"")</f>
        <v/>
      </c>
      <c r="AD568" s="16" t="str">
        <f t="shared" si="44"/>
        <v/>
      </c>
      <c r="AE568" s="20" t="str">
        <f>IF(ISERROR(VLOOKUP($AC568&amp;"-"&amp;$F568&amp;" "&amp;G568,Bonuses!$B$1:$G$1006,4,FALSE)),"",INT(VLOOKUP($AC568&amp;"-"&amp;$F568&amp;" "&amp;$G568,Bonuses!$B$1:$G$1006,4,FALSE)))</f>
        <v/>
      </c>
      <c r="AF568" s="16" t="str">
        <f>IF(ISERROR(VLOOKUP($AC568&amp;"-"&amp;$F568,Bonuses!$B$1:$G$1006,5,FALSE)),"",IF(VLOOKUP($AC568&amp;"-"&amp;$F568,Bonuses!$B$1:$G$1006,5,FALSE)="","",VLOOKUP($AC568&amp;"-"&amp;$F568,Bonuses!$B$1:$G$1006,6,FALSE)&amp;" yrs, "&amp;VLOOKUP($AC568&amp;"-"&amp;$F568,Bonuses!$B$1:$G$1006,5,FALSE)))</f>
        <v/>
      </c>
    </row>
    <row r="569" spans="1:32" s="21" customFormat="1" x14ac:dyDescent="0.25">
      <c r="A569" s="21" t="s">
        <v>2599</v>
      </c>
      <c r="B569" s="21">
        <f t="shared" si="40"/>
        <v>1</v>
      </c>
      <c r="C569" s="21" t="str">
        <f t="shared" si="41"/>
        <v>P</v>
      </c>
      <c r="D569" s="17">
        <f>IF($C569="B",VLOOKUP($A569,Bat!$A$4:$BF$2320,D$1,FALSE),VLOOKUP($A569,Pit!$A$4:$BA$1686,D$2,FALSE))</f>
        <v>14544</v>
      </c>
      <c r="E569" s="16" t="str">
        <f>IF($C569="B",VLOOKUP($A569,Bat!$A$4:$BF$2320,E$1,FALSE),VLOOKUP($A569,Pit!$A$4:$BA$1686,E$2,FALSE))</f>
        <v>CL</v>
      </c>
      <c r="F569" s="16" t="str">
        <f>IF($C569="B",VLOOKUP($A569,Bat!$A$4:$BF$2320,F$1,FALSE),VLOOKUP($A569,Pit!$A$4:$BA$1686,F$2,FALSE))</f>
        <v>José</v>
      </c>
      <c r="G569" s="16" t="str">
        <f>IF($C569="B",VLOOKUP($A569,Bat!$A$4:$BF$2320,G$1,FALSE),VLOOKUP($A569,Pit!$A$4:$BA$1686,G$2,FALSE))</f>
        <v>Guillén</v>
      </c>
      <c r="H569" s="16">
        <f>IF($C569="B",VLOOKUP($A569,Bat!$A$4:$BF$2320,H$1,FALSE),VLOOKUP($A569,Pit!$A$4:$BA$1686,H$2,FALSE))</f>
        <v>21</v>
      </c>
      <c r="I569" s="16" t="str">
        <f>IF($C569="B",VLOOKUP($A569,Bat!$A$4:$BF$2320,I$1,FALSE),VLOOKUP($A569,Pit!$A$4:$BA$1686,I$2,FALSE))</f>
        <v>R</v>
      </c>
      <c r="J569" s="16" t="str">
        <f>IF($C569="B",VLOOKUP($A569,Bat!$A$4:$BF$2320,J$1,FALSE),VLOOKUP($A569,Pit!$A$4:$BA$1686,J$2,FALSE))</f>
        <v>R</v>
      </c>
      <c r="K569" s="16" t="str">
        <f>IF($C569="B",VLOOKUP($A569,Bat!$A$4:$BF$2320,K$1,FALSE),VLOOKUP($A569,Pit!$A$4:$BA$1686,K$2,FALSE))</f>
        <v>Normal</v>
      </c>
      <c r="L569" s="17" t="str">
        <f>IF($C569="B",VLOOKUP($A569,Bat!$A$4:$BF$2320,L$1,FALSE),VLOOKUP($A569,Pit!$A$4:$BA$1686,L$2,FALSE))</f>
        <v>Normal</v>
      </c>
      <c r="M569" s="16">
        <f>IF($C569="B",VLOOKUP($A569,Bat!$A$4:$BF$2320,M$1,FALSE),VLOOKUP($A569,Pit!$A$4:$BA$1686,M$2,FALSE))</f>
        <v>5</v>
      </c>
      <c r="N569" s="16">
        <f>IF($C569="B",VLOOKUP($A569,Bat!$A$4:$BF$2320,N$1,FALSE),VLOOKUP($A569,Pit!$A$4:$BA$1686,N$2,FALSE))</f>
        <v>2</v>
      </c>
      <c r="O569" s="16">
        <f>IF($C569="B",VLOOKUP($A569,Bat!$A$4:$BF$2320,O$1,FALSE),VLOOKUP($A569,Pit!$A$4:$BA$1686,O$2,FALSE))</f>
        <v>1</v>
      </c>
      <c r="P569" s="16" t="str">
        <f>IF($C569="B",VLOOKUP($A569,Bat!$A$4:$BF$2320,P$1,FALSE),VLOOKUP($A569,Pit!$A$4:$BA$1686,P$2,FALSE))</f>
        <v>94-96 Mph</v>
      </c>
      <c r="Q569" s="17">
        <f>IF($C569="B",VLOOKUP($A569,Bat!$A$4:$BF$2320,Q$1,FALSE),VLOOKUP($A569,Pit!$A$4:$BA$1686,Q$2,FALSE))</f>
        <v>6</v>
      </c>
      <c r="R569" s="18">
        <f>IF($C569="B",VLOOKUP($A569,Bat!$A$4:$BF$2320,R$1,FALSE),VLOOKUP($A569,Pit!$A$4:$BA$1686,R$2,FALSE))</f>
        <v>8.7442987383505084</v>
      </c>
      <c r="S569" s="19">
        <f>IF($C569="B",VLOOKUP($A569,Bat!$A$4:$BF$2320,S$1,FALSE),VLOOKUP($A569,Pit!$A$4:$BA$1686,S$2,FALSE))</f>
        <v>-0.28936647740086369</v>
      </c>
      <c r="T569" s="20" t="str">
        <f>IF($C569="B",VLOOKUP($A569,Bat!$A$4:$BF$2320,T$1,FALSE),VLOOKUP($A569,Pit!$A$4:$BA$1686,T$2,FALSE))</f>
        <v>$200k</v>
      </c>
      <c r="U569" s="17" t="str">
        <f>VLOOKUP(IF($C569="B",VLOOKUP($A569,Bat!$A$4:$AU$2320,U$1,FALSE),VLOOKUP($A569,Pit!$A$4:$BE$1686,U$2,FALSE)),COND!$A$35:$B$41,2,FALSE)</f>
        <v>??</v>
      </c>
      <c r="V569" s="21">
        <f>IF($C569="B",VLOOKUP($A569,Bat!$A$4:$AT$2284,46,FALSE),VLOOKUP($A569,Pit!$A$4:$BD$1664,56,FALSE))</f>
        <v>221</v>
      </c>
      <c r="W569" s="16">
        <f t="shared" si="42"/>
        <v>999</v>
      </c>
      <c r="X569" s="16"/>
      <c r="Y569" s="22">
        <f t="shared" si="43"/>
        <v>919</v>
      </c>
      <c r="Z569" s="16" t="str">
        <f>IFERROR(VLOOKUP($D569,Results37!$F$3:$L$1396,Z$1,FALSE),"")</f>
        <v/>
      </c>
      <c r="AA569" s="47" t="str">
        <f>IF(ISERROR(VLOOKUP(D569,Results37!$F$3:$O$399,AA$1,FALSE)),"",IF(VLOOKUP(D569,Results37!$F$3:$O$399,AA$1+1,FALSE)=1,"S"&amp;VLOOKUP(D569,Results37!$F$3:$O$399,AA$1,FALSE),VLOOKUP(D569,Results37!$F$3:$O$399,AA$1,FALSE)))</f>
        <v/>
      </c>
      <c r="AB569" s="16" t="str">
        <f>IFERROR(VLOOKUP($D569,Results37!$F$3:$L$1396,AB$1,FALSE),"")</f>
        <v/>
      </c>
      <c r="AC569" s="16" t="str">
        <f>IFERROR(VLOOKUP($D569,Results37!$F$3:$L$1396,AC$1,FALSE),"")</f>
        <v/>
      </c>
      <c r="AD569" s="16" t="str">
        <f t="shared" si="44"/>
        <v/>
      </c>
      <c r="AE569" s="20" t="str">
        <f>IF(ISERROR(VLOOKUP($AC569&amp;"-"&amp;$F569&amp;" "&amp;G569,Bonuses!$B$1:$G$1006,4,FALSE)),"",INT(VLOOKUP($AC569&amp;"-"&amp;$F569&amp;" "&amp;$G569,Bonuses!$B$1:$G$1006,4,FALSE)))</f>
        <v/>
      </c>
      <c r="AF569" s="16" t="str">
        <f>IF(ISERROR(VLOOKUP($AC569&amp;"-"&amp;$F569,Bonuses!$B$1:$G$1006,5,FALSE)),"",IF(VLOOKUP($AC569&amp;"-"&amp;$F569,Bonuses!$B$1:$G$1006,5,FALSE)="","",VLOOKUP($AC569&amp;"-"&amp;$F569,Bonuses!$B$1:$G$1006,6,FALSE)&amp;" yrs, "&amp;VLOOKUP($AC569&amp;"-"&amp;$F569,Bonuses!$B$1:$G$1006,5,FALSE)))</f>
        <v/>
      </c>
    </row>
    <row r="570" spans="1:32" s="21" customFormat="1" x14ac:dyDescent="0.25">
      <c r="A570" s="21" t="s">
        <v>1987</v>
      </c>
      <c r="B570" s="21">
        <f t="shared" si="40"/>
        <v>1</v>
      </c>
      <c r="C570" s="21" t="str">
        <f t="shared" si="41"/>
        <v>B</v>
      </c>
      <c r="D570" s="17">
        <f>IF($C570="B",VLOOKUP($A570,Bat!$A$4:$BF$2320,D$1,FALSE),VLOOKUP($A570,Pit!$A$4:$BA$1686,D$2,FALSE))</f>
        <v>14517</v>
      </c>
      <c r="E570" s="16" t="str">
        <f>IF($C570="B",VLOOKUP($A570,Bat!$A$4:$BF$2320,E$1,FALSE),VLOOKUP($A570,Pit!$A$4:$BA$1686,E$2,FALSE))</f>
        <v>1B</v>
      </c>
      <c r="F570" s="16" t="str">
        <f>IF($C570="B",VLOOKUP($A570,Bat!$A$4:$BF$2320,F$1,FALSE),VLOOKUP($A570,Pit!$A$4:$BA$1686,F$2,FALSE))</f>
        <v>José</v>
      </c>
      <c r="G570" s="16" t="str">
        <f>IF($C570="B",VLOOKUP($A570,Bat!$A$4:$BF$2320,G$1,FALSE),VLOOKUP($A570,Pit!$A$4:$BA$1686,G$2,FALSE))</f>
        <v>Romero</v>
      </c>
      <c r="H570" s="16">
        <f>IF($C570="B",VLOOKUP($A570,Bat!$A$4:$BF$2320,H$1,FALSE),VLOOKUP($A570,Pit!$A$4:$BA$1686,H$2,FALSE))</f>
        <v>21</v>
      </c>
      <c r="I570" s="16" t="str">
        <f>IF($C570="B",VLOOKUP($A570,Bat!$A$4:$BF$2320,I$1,FALSE),VLOOKUP($A570,Pit!$A$4:$BA$1686,I$2,FALSE))</f>
        <v>R</v>
      </c>
      <c r="J570" s="16" t="str">
        <f>IF($C570="B",VLOOKUP($A570,Bat!$A$4:$BF$2320,J$1,FALSE),VLOOKUP($A570,Pit!$A$4:$BA$1686,J$2,FALSE))</f>
        <v>R</v>
      </c>
      <c r="K570" s="16" t="str">
        <f>IF($C570="B",VLOOKUP($A570,Bat!$A$4:$BF$2320,K$1,FALSE),VLOOKUP($A570,Pit!$A$4:$BA$1686,K$2,FALSE))</f>
        <v>Low</v>
      </c>
      <c r="L570" s="17" t="str">
        <f>IF($C570="B",VLOOKUP($A570,Bat!$A$4:$BF$2320,L$1,FALSE),VLOOKUP($A570,Pit!$A$4:$BA$1686,L$2,FALSE))</f>
        <v>Normal</v>
      </c>
      <c r="M570" s="16">
        <f>IF($C570="B",VLOOKUP($A570,Bat!$A$4:$BF$2320,M$1,FALSE),VLOOKUP($A570,Pit!$A$4:$BA$1686,M$2,FALSE))</f>
        <v>3</v>
      </c>
      <c r="N570" s="16">
        <f>IF($C570="B",VLOOKUP($A570,Bat!$A$4:$BF$2320,N$1,FALSE),VLOOKUP($A570,Pit!$A$4:$BA$1686,N$2,FALSE))</f>
        <v>2</v>
      </c>
      <c r="O570" s="16">
        <f>IF($C570="B",VLOOKUP($A570,Bat!$A$4:$BF$2320,O$1,FALSE),VLOOKUP($A570,Pit!$A$4:$BA$1686,O$2,FALSE))</f>
        <v>3</v>
      </c>
      <c r="P570" s="16">
        <f>IF($C570="B",VLOOKUP($A570,Bat!$A$4:$BF$2320,P$1,FALSE),VLOOKUP($A570,Pit!$A$4:$BA$1686,P$2,FALSE))</f>
        <v>6</v>
      </c>
      <c r="Q570" s="17">
        <f>IF($C570="B",VLOOKUP($A570,Bat!$A$4:$BF$2320,Q$1,FALSE),VLOOKUP($A570,Pit!$A$4:$BA$1686,Q$2,FALSE))</f>
        <v>5</v>
      </c>
      <c r="R570" s="18">
        <f>IF($C570="B",VLOOKUP($A570,Bat!$A$4:$BF$2320,R$1,FALSE),VLOOKUP($A570,Pit!$A$4:$BA$1686,R$2,FALSE))</f>
        <v>2.3610265015111276</v>
      </c>
      <c r="S570" s="19">
        <f>IF($C570="B",VLOOKUP($A570,Bat!$A$4:$BF$2320,S$1,FALSE),VLOOKUP($A570,Pit!$A$4:$BA$1686,S$2,FALSE))</f>
        <v>0.75128461095674814</v>
      </c>
      <c r="T570" s="20" t="str">
        <f>IF($C570="B",VLOOKUP($A570,Bat!$A$4:$BF$2320,T$1,FALSE),VLOOKUP($A570,Pit!$A$4:$BA$1686,T$2,FALSE))</f>
        <v>$200k</v>
      </c>
      <c r="U570" s="17" t="str">
        <f>VLOOKUP(IF($C570="B",VLOOKUP($A570,Bat!$A$4:$AU$2320,U$1,FALSE),VLOOKUP($A570,Pit!$A$4:$BE$1686,U$2,FALSE)),COND!$A$35:$B$41,2,FALSE)</f>
        <v>??</v>
      </c>
      <c r="V570" s="21">
        <f>IF($C570="B",VLOOKUP($A570,Bat!$A$4:$AT$2284,46,FALSE),VLOOKUP($A570,Pit!$A$4:$BD$1664,56,FALSE))</f>
        <v>222</v>
      </c>
      <c r="W570" s="16">
        <f t="shared" si="42"/>
        <v>999</v>
      </c>
      <c r="X570" s="16"/>
      <c r="Y570" s="22">
        <f t="shared" si="43"/>
        <v>360</v>
      </c>
      <c r="Z570" s="16" t="str">
        <f>IFERROR(VLOOKUP($D570,Results37!$F$3:$L$1396,Z$1,FALSE),"")</f>
        <v/>
      </c>
      <c r="AA570" s="47" t="str">
        <f>IF(ISERROR(VLOOKUP(D570,Results37!$F$3:$O$399,AA$1,FALSE)),"",IF(VLOOKUP(D570,Results37!$F$3:$O$399,AA$1+1,FALSE)=1,"S"&amp;VLOOKUP(D570,Results37!$F$3:$O$399,AA$1,FALSE),VLOOKUP(D570,Results37!$F$3:$O$399,AA$1,FALSE)))</f>
        <v/>
      </c>
      <c r="AB570" s="16" t="str">
        <f>IFERROR(VLOOKUP($D570,Results37!$F$3:$L$1396,AB$1,FALSE),"")</f>
        <v/>
      </c>
      <c r="AC570" s="16" t="str">
        <f>IFERROR(VLOOKUP($D570,Results37!$F$3:$L$1396,AC$1,FALSE),"")</f>
        <v/>
      </c>
      <c r="AD570" s="16" t="str">
        <f t="shared" si="44"/>
        <v/>
      </c>
      <c r="AE570" s="20" t="str">
        <f>IF(ISERROR(VLOOKUP($AC570&amp;"-"&amp;$F570&amp;" "&amp;G570,Bonuses!$B$1:$G$1006,4,FALSE)),"",INT(VLOOKUP($AC570&amp;"-"&amp;$F570&amp;" "&amp;$G570,Bonuses!$B$1:$G$1006,4,FALSE)))</f>
        <v/>
      </c>
      <c r="AF570" s="16" t="str">
        <f>IF(ISERROR(VLOOKUP($AC570&amp;"-"&amp;$F570,Bonuses!$B$1:$G$1006,5,FALSE)),"",IF(VLOOKUP($AC570&amp;"-"&amp;$F570,Bonuses!$B$1:$G$1006,5,FALSE)="","",VLOOKUP($AC570&amp;"-"&amp;$F570,Bonuses!$B$1:$G$1006,6,FALSE)&amp;" yrs, "&amp;VLOOKUP($AC570&amp;"-"&amp;$F570,Bonuses!$B$1:$G$1006,5,FALSE)))</f>
        <v/>
      </c>
    </row>
    <row r="571" spans="1:32" s="21" customFormat="1" x14ac:dyDescent="0.25">
      <c r="A571" s="21" t="s">
        <v>2627</v>
      </c>
      <c r="B571" s="21">
        <f t="shared" si="40"/>
        <v>1</v>
      </c>
      <c r="C571" s="21" t="str">
        <f t="shared" si="41"/>
        <v>P</v>
      </c>
      <c r="D571" s="17">
        <f>IF($C571="B",VLOOKUP($A571,Bat!$A$4:$BF$2320,D$1,FALSE),VLOOKUP($A571,Pit!$A$4:$BA$1686,D$2,FALSE))</f>
        <v>6828</v>
      </c>
      <c r="E571" s="16" t="str">
        <f>IF($C571="B",VLOOKUP($A571,Bat!$A$4:$BF$2320,E$1,FALSE),VLOOKUP($A571,Pit!$A$4:$BA$1686,E$2,FALSE))</f>
        <v>RP</v>
      </c>
      <c r="F571" s="16" t="str">
        <f>IF($C571="B",VLOOKUP($A571,Bat!$A$4:$BF$2320,F$1,FALSE),VLOOKUP($A571,Pit!$A$4:$BA$1686,F$2,FALSE))</f>
        <v>Zach</v>
      </c>
      <c r="G571" s="16" t="str">
        <f>IF($C571="B",VLOOKUP($A571,Bat!$A$4:$BF$2320,G$1,FALSE),VLOOKUP($A571,Pit!$A$4:$BA$1686,G$2,FALSE))</f>
        <v>Perry</v>
      </c>
      <c r="H571" s="16">
        <f>IF($C571="B",VLOOKUP($A571,Bat!$A$4:$BF$2320,H$1,FALSE),VLOOKUP($A571,Pit!$A$4:$BA$1686,H$2,FALSE))</f>
        <v>21</v>
      </c>
      <c r="I571" s="16" t="str">
        <f>IF($C571="B",VLOOKUP($A571,Bat!$A$4:$BF$2320,I$1,FALSE),VLOOKUP($A571,Pit!$A$4:$BA$1686,I$2,FALSE))</f>
        <v>R</v>
      </c>
      <c r="J571" s="16" t="str">
        <f>IF($C571="B",VLOOKUP($A571,Bat!$A$4:$BF$2320,J$1,FALSE),VLOOKUP($A571,Pit!$A$4:$BA$1686,J$2,FALSE))</f>
        <v>R</v>
      </c>
      <c r="K571" s="16" t="str">
        <f>IF($C571="B",VLOOKUP($A571,Bat!$A$4:$BF$2320,K$1,FALSE),VLOOKUP($A571,Pit!$A$4:$BA$1686,K$2,FALSE))</f>
        <v>Normal</v>
      </c>
      <c r="L571" s="17" t="str">
        <f>IF($C571="B",VLOOKUP($A571,Bat!$A$4:$BF$2320,L$1,FALSE),VLOOKUP($A571,Pit!$A$4:$BA$1686,L$2,FALSE))</f>
        <v>Normal</v>
      </c>
      <c r="M571" s="16">
        <f>IF($C571="B",VLOOKUP($A571,Bat!$A$4:$BF$2320,M$1,FALSE),VLOOKUP($A571,Pit!$A$4:$BA$1686,M$2,FALSE))</f>
        <v>3</v>
      </c>
      <c r="N571" s="16">
        <f>IF($C571="B",VLOOKUP($A571,Bat!$A$4:$BF$2320,N$1,FALSE),VLOOKUP($A571,Pit!$A$4:$BA$1686,N$2,FALSE))</f>
        <v>2</v>
      </c>
      <c r="O571" s="16">
        <f>IF($C571="B",VLOOKUP($A571,Bat!$A$4:$BF$2320,O$1,FALSE),VLOOKUP($A571,Pit!$A$4:$BA$1686,O$2,FALSE))</f>
        <v>3</v>
      </c>
      <c r="P571" s="16" t="str">
        <f>IF($C571="B",VLOOKUP($A571,Bat!$A$4:$BF$2320,P$1,FALSE),VLOOKUP($A571,Pit!$A$4:$BA$1686,P$2,FALSE))</f>
        <v>94-96 Mph</v>
      </c>
      <c r="Q571" s="17">
        <f>IF($C571="B",VLOOKUP($A571,Bat!$A$4:$BF$2320,Q$1,FALSE),VLOOKUP($A571,Pit!$A$4:$BA$1686,Q$2,FALSE))</f>
        <v>4</v>
      </c>
      <c r="R571" s="18">
        <f>IF($C571="B",VLOOKUP($A571,Bat!$A$4:$BF$2320,R$1,FALSE),VLOOKUP($A571,Pit!$A$4:$BA$1686,R$2,FALSE))</f>
        <v>7.9406540934276286</v>
      </c>
      <c r="S571" s="19">
        <f>IF($C571="B",VLOOKUP($A571,Bat!$A$4:$BF$2320,S$1,FALSE),VLOOKUP($A571,Pit!$A$4:$BA$1686,S$2,FALSE))</f>
        <v>-0.35996669575280116</v>
      </c>
      <c r="T571" s="20" t="str">
        <f>IF($C571="B",VLOOKUP($A571,Bat!$A$4:$BF$2320,T$1,FALSE),VLOOKUP($A571,Pit!$A$4:$BA$1686,T$2,FALSE))</f>
        <v>$190k</v>
      </c>
      <c r="U571" s="17" t="str">
        <f>VLOOKUP(IF($C571="B",VLOOKUP($A571,Bat!$A$4:$AU$2320,U$1,FALSE),VLOOKUP($A571,Pit!$A$4:$BE$1686,U$2,FALSE)),COND!$A$35:$B$41,2,FALSE)</f>
        <v>??</v>
      </c>
      <c r="V571" s="21">
        <f>IF($C571="B",VLOOKUP($A571,Bat!$A$4:$AT$2284,46,FALSE),VLOOKUP($A571,Pit!$A$4:$BD$1664,56,FALSE))</f>
        <v>222</v>
      </c>
      <c r="W571" s="16">
        <f t="shared" si="42"/>
        <v>999</v>
      </c>
      <c r="X571" s="16"/>
      <c r="Y571" s="22">
        <f t="shared" si="43"/>
        <v>968</v>
      </c>
      <c r="Z571" s="16" t="str">
        <f>IFERROR(VLOOKUP($D571,Results37!$F$3:$L$1396,Z$1,FALSE),"")</f>
        <v/>
      </c>
      <c r="AA571" s="47" t="str">
        <f>IF(ISERROR(VLOOKUP(D571,Results37!$F$3:$O$399,AA$1,FALSE)),"",IF(VLOOKUP(D571,Results37!$F$3:$O$399,AA$1+1,FALSE)=1,"S"&amp;VLOOKUP(D571,Results37!$F$3:$O$399,AA$1,FALSE),VLOOKUP(D571,Results37!$F$3:$O$399,AA$1,FALSE)))</f>
        <v/>
      </c>
      <c r="AB571" s="16" t="str">
        <f>IFERROR(VLOOKUP($D571,Results37!$F$3:$L$1396,AB$1,FALSE),"")</f>
        <v/>
      </c>
      <c r="AC571" s="16" t="str">
        <f>IFERROR(VLOOKUP($D571,Results37!$F$3:$L$1396,AC$1,FALSE),"")</f>
        <v/>
      </c>
      <c r="AD571" s="16" t="str">
        <f t="shared" si="44"/>
        <v/>
      </c>
      <c r="AE571" s="20" t="str">
        <f>IF(ISERROR(VLOOKUP($AC571&amp;"-"&amp;$F571&amp;" "&amp;G571,Bonuses!$B$1:$G$1006,4,FALSE)),"",INT(VLOOKUP($AC571&amp;"-"&amp;$F571&amp;" "&amp;$G571,Bonuses!$B$1:$G$1006,4,FALSE)))</f>
        <v/>
      </c>
      <c r="AF571" s="16" t="str">
        <f>IF(ISERROR(VLOOKUP($AC571&amp;"-"&amp;$F571,Bonuses!$B$1:$G$1006,5,FALSE)),"",IF(VLOOKUP($AC571&amp;"-"&amp;$F571,Bonuses!$B$1:$G$1006,5,FALSE)="","",VLOOKUP($AC571&amp;"-"&amp;$F571,Bonuses!$B$1:$G$1006,6,FALSE)&amp;" yrs, "&amp;VLOOKUP($AC571&amp;"-"&amp;$F571,Bonuses!$B$1:$G$1006,5,FALSE)))</f>
        <v/>
      </c>
    </row>
    <row r="572" spans="1:32" s="21" customFormat="1" x14ac:dyDescent="0.25">
      <c r="A572" s="21" t="s">
        <v>2104</v>
      </c>
      <c r="B572" s="21">
        <f t="shared" si="40"/>
        <v>1</v>
      </c>
      <c r="C572" s="21" t="str">
        <f t="shared" si="41"/>
        <v>B</v>
      </c>
      <c r="D572" s="17">
        <f>IF($C572="B",VLOOKUP($A572,Bat!$A$4:$BF$2320,D$1,FALSE),VLOOKUP($A572,Pit!$A$4:$BA$1686,D$2,FALSE))</f>
        <v>14624</v>
      </c>
      <c r="E572" s="16" t="str">
        <f>IF($C572="B",VLOOKUP($A572,Bat!$A$4:$BF$2320,E$1,FALSE),VLOOKUP($A572,Pit!$A$4:$BA$1686,E$2,FALSE))</f>
        <v>LF</v>
      </c>
      <c r="F572" s="16" t="str">
        <f>IF($C572="B",VLOOKUP($A572,Bat!$A$4:$BF$2320,F$1,FALSE),VLOOKUP($A572,Pit!$A$4:$BA$1686,F$2,FALSE))</f>
        <v>Adam</v>
      </c>
      <c r="G572" s="16" t="str">
        <f>IF($C572="B",VLOOKUP($A572,Bat!$A$4:$BF$2320,G$1,FALSE),VLOOKUP($A572,Pit!$A$4:$BA$1686,G$2,FALSE))</f>
        <v>Schmitt</v>
      </c>
      <c r="H572" s="16">
        <f>IF($C572="B",VLOOKUP($A572,Bat!$A$4:$BF$2320,H$1,FALSE),VLOOKUP($A572,Pit!$A$4:$BA$1686,H$2,FALSE))</f>
        <v>21</v>
      </c>
      <c r="I572" s="16" t="str">
        <f>IF($C572="B",VLOOKUP($A572,Bat!$A$4:$BF$2320,I$1,FALSE),VLOOKUP($A572,Pit!$A$4:$BA$1686,I$2,FALSE))</f>
        <v>R</v>
      </c>
      <c r="J572" s="16" t="str">
        <f>IF($C572="B",VLOOKUP($A572,Bat!$A$4:$BF$2320,J$1,FALSE),VLOOKUP($A572,Pit!$A$4:$BA$1686,J$2,FALSE))</f>
        <v>R</v>
      </c>
      <c r="K572" s="16" t="str">
        <f>IF($C572="B",VLOOKUP($A572,Bat!$A$4:$BF$2320,K$1,FALSE),VLOOKUP($A572,Pit!$A$4:$BA$1686,K$2,FALSE))</f>
        <v>Low</v>
      </c>
      <c r="L572" s="17" t="str">
        <f>IF($C572="B",VLOOKUP($A572,Bat!$A$4:$BF$2320,L$1,FALSE),VLOOKUP($A572,Pit!$A$4:$BA$1686,L$2,FALSE))</f>
        <v>High</v>
      </c>
      <c r="M572" s="16">
        <f>IF($C572="B",VLOOKUP($A572,Bat!$A$4:$BF$2320,M$1,FALSE),VLOOKUP($A572,Pit!$A$4:$BA$1686,M$2,FALSE))</f>
        <v>4</v>
      </c>
      <c r="N572" s="16">
        <f>IF($C572="B",VLOOKUP($A572,Bat!$A$4:$BF$2320,N$1,FALSE),VLOOKUP($A572,Pit!$A$4:$BA$1686,N$2,FALSE))</f>
        <v>4</v>
      </c>
      <c r="O572" s="16">
        <f>IF($C572="B",VLOOKUP($A572,Bat!$A$4:$BF$2320,O$1,FALSE),VLOOKUP($A572,Pit!$A$4:$BA$1686,O$2,FALSE))</f>
        <v>1</v>
      </c>
      <c r="P572" s="16">
        <f>IF($C572="B",VLOOKUP($A572,Bat!$A$4:$BF$2320,P$1,FALSE),VLOOKUP($A572,Pit!$A$4:$BA$1686,P$2,FALSE))</f>
        <v>4</v>
      </c>
      <c r="Q572" s="17">
        <f>IF($C572="B",VLOOKUP($A572,Bat!$A$4:$BF$2320,Q$1,FALSE),VLOOKUP($A572,Pit!$A$4:$BA$1686,Q$2,FALSE))</f>
        <v>1</v>
      </c>
      <c r="R572" s="18">
        <f>IF($C572="B",VLOOKUP($A572,Bat!$A$4:$BF$2320,R$1,FALSE),VLOOKUP($A572,Pit!$A$4:$BA$1686,R$2,FALSE))</f>
        <v>1.6721542302506744</v>
      </c>
      <c r="S572" s="19">
        <f>IF($C572="B",VLOOKUP($A572,Bat!$A$4:$BF$2320,S$1,FALSE),VLOOKUP($A572,Pit!$A$4:$BA$1686,S$2,FALSE))</f>
        <v>0.6530676664868752</v>
      </c>
      <c r="T572" s="20" t="str">
        <f>IF($C572="B",VLOOKUP($A572,Bat!$A$4:$BF$2320,T$1,FALSE),VLOOKUP($A572,Pit!$A$4:$BA$1686,T$2,FALSE))</f>
        <v>$100k</v>
      </c>
      <c r="U572" s="17" t="str">
        <f>VLOOKUP(IF($C572="B",VLOOKUP($A572,Bat!$A$4:$AU$2320,U$1,FALSE),VLOOKUP($A572,Pit!$A$4:$BE$1686,U$2,FALSE)),COND!$A$35:$B$41,2,FALSE)</f>
        <v>??</v>
      </c>
      <c r="V572" s="21">
        <f>IF($C572="B",VLOOKUP($A572,Bat!$A$4:$AT$2284,46,FALSE),VLOOKUP($A572,Pit!$A$4:$BD$1664,56,FALSE))</f>
        <v>223</v>
      </c>
      <c r="W572" s="16">
        <f t="shared" si="42"/>
        <v>999</v>
      </c>
      <c r="X572" s="16"/>
      <c r="Y572" s="22">
        <f t="shared" si="43"/>
        <v>397</v>
      </c>
      <c r="Z572" s="16" t="str">
        <f>IFERROR(VLOOKUP($D572,Results37!$F$3:$L$1396,Z$1,FALSE),"")</f>
        <v/>
      </c>
      <c r="AA572" s="47" t="str">
        <f>IF(ISERROR(VLOOKUP(D572,Results37!$F$3:$O$399,AA$1,FALSE)),"",IF(VLOOKUP(D572,Results37!$F$3:$O$399,AA$1+1,FALSE)=1,"S"&amp;VLOOKUP(D572,Results37!$F$3:$O$399,AA$1,FALSE),VLOOKUP(D572,Results37!$F$3:$O$399,AA$1,FALSE)))</f>
        <v/>
      </c>
      <c r="AB572" s="16" t="str">
        <f>IFERROR(VLOOKUP($D572,Results37!$F$3:$L$1396,AB$1,FALSE),"")</f>
        <v/>
      </c>
      <c r="AC572" s="16" t="str">
        <f>IFERROR(VLOOKUP($D572,Results37!$F$3:$L$1396,AC$1,FALSE),"")</f>
        <v/>
      </c>
      <c r="AD572" s="16" t="str">
        <f t="shared" si="44"/>
        <v/>
      </c>
      <c r="AE572" s="20" t="str">
        <f>IF(ISERROR(VLOOKUP($AC572&amp;"-"&amp;$F572&amp;" "&amp;G572,Bonuses!$B$1:$G$1006,4,FALSE)),"",INT(VLOOKUP($AC572&amp;"-"&amp;$F572&amp;" "&amp;$G572,Bonuses!$B$1:$G$1006,4,FALSE)))</f>
        <v/>
      </c>
      <c r="AF572" s="16" t="str">
        <f>IF(ISERROR(VLOOKUP($AC572&amp;"-"&amp;$F572,Bonuses!$B$1:$G$1006,5,FALSE)),"",IF(VLOOKUP($AC572&amp;"-"&amp;$F572,Bonuses!$B$1:$G$1006,5,FALSE)="","",VLOOKUP($AC572&amp;"-"&amp;$F572,Bonuses!$B$1:$G$1006,6,FALSE)&amp;" yrs, "&amp;VLOOKUP($AC572&amp;"-"&amp;$F572,Bonuses!$B$1:$G$1006,5,FALSE)))</f>
        <v/>
      </c>
    </row>
    <row r="573" spans="1:32" s="21" customFormat="1" x14ac:dyDescent="0.25">
      <c r="A573" s="21" t="s">
        <v>2155</v>
      </c>
      <c r="B573" s="21">
        <f t="shared" si="40"/>
        <v>1</v>
      </c>
      <c r="C573" s="21" t="str">
        <f t="shared" si="41"/>
        <v>B</v>
      </c>
      <c r="D573" s="17">
        <f>IF($C573="B",VLOOKUP($A573,Bat!$A$4:$BF$2320,D$1,FALSE),VLOOKUP($A573,Pit!$A$4:$BA$1686,D$2,FALSE))</f>
        <v>13248</v>
      </c>
      <c r="E573" s="16" t="str">
        <f>IF($C573="B",VLOOKUP($A573,Bat!$A$4:$BF$2320,E$1,FALSE),VLOOKUP($A573,Pit!$A$4:$BA$1686,E$2,FALSE))</f>
        <v>LF</v>
      </c>
      <c r="F573" s="16" t="str">
        <f>IF($C573="B",VLOOKUP($A573,Bat!$A$4:$BF$2320,F$1,FALSE),VLOOKUP($A573,Pit!$A$4:$BA$1686,F$2,FALSE))</f>
        <v>Pat</v>
      </c>
      <c r="G573" s="16" t="str">
        <f>IF($C573="B",VLOOKUP($A573,Bat!$A$4:$BF$2320,G$1,FALSE),VLOOKUP($A573,Pit!$A$4:$BA$1686,G$2,FALSE))</f>
        <v>Fowler</v>
      </c>
      <c r="H573" s="16">
        <f>IF($C573="B",VLOOKUP($A573,Bat!$A$4:$BF$2320,H$1,FALSE),VLOOKUP($A573,Pit!$A$4:$BA$1686,H$2,FALSE))</f>
        <v>22</v>
      </c>
      <c r="I573" s="16" t="str">
        <f>IF($C573="B",VLOOKUP($A573,Bat!$A$4:$BF$2320,I$1,FALSE),VLOOKUP($A573,Pit!$A$4:$BA$1686,I$2,FALSE))</f>
        <v>S</v>
      </c>
      <c r="J573" s="16" t="str">
        <f>IF($C573="B",VLOOKUP($A573,Bat!$A$4:$BF$2320,J$1,FALSE),VLOOKUP($A573,Pit!$A$4:$BA$1686,J$2,FALSE))</f>
        <v>R</v>
      </c>
      <c r="K573" s="16" t="str">
        <f>IF($C573="B",VLOOKUP($A573,Bat!$A$4:$BF$2320,K$1,FALSE),VLOOKUP($A573,Pit!$A$4:$BA$1686,K$2,FALSE))</f>
        <v>Low</v>
      </c>
      <c r="L573" s="17" t="str">
        <f>IF($C573="B",VLOOKUP($A573,Bat!$A$4:$BF$2320,L$1,FALSE),VLOOKUP($A573,Pit!$A$4:$BA$1686,L$2,FALSE))</f>
        <v>Normal</v>
      </c>
      <c r="M573" s="16">
        <f>IF($C573="B",VLOOKUP($A573,Bat!$A$4:$BF$2320,M$1,FALSE),VLOOKUP($A573,Pit!$A$4:$BA$1686,M$2,FALSE))</f>
        <v>4</v>
      </c>
      <c r="N573" s="16">
        <f>IF($C573="B",VLOOKUP($A573,Bat!$A$4:$BF$2320,N$1,FALSE),VLOOKUP($A573,Pit!$A$4:$BA$1686,N$2,FALSE))</f>
        <v>1</v>
      </c>
      <c r="O573" s="16">
        <f>IF($C573="B",VLOOKUP($A573,Bat!$A$4:$BF$2320,O$1,FALSE),VLOOKUP($A573,Pit!$A$4:$BA$1686,O$2,FALSE))</f>
        <v>1</v>
      </c>
      <c r="P573" s="16">
        <f>IF($C573="B",VLOOKUP($A573,Bat!$A$4:$BF$2320,P$1,FALSE),VLOOKUP($A573,Pit!$A$4:$BA$1686,P$2,FALSE))</f>
        <v>5</v>
      </c>
      <c r="Q573" s="17">
        <f>IF($C573="B",VLOOKUP($A573,Bat!$A$4:$BF$2320,Q$1,FALSE),VLOOKUP($A573,Pit!$A$4:$BA$1686,Q$2,FALSE))</f>
        <v>3</v>
      </c>
      <c r="R573" s="18">
        <f>IF($C573="B",VLOOKUP($A573,Bat!$A$4:$BF$2320,R$1,FALSE),VLOOKUP($A573,Pit!$A$4:$BA$1686,R$2,FALSE))</f>
        <v>1.5668770814535193</v>
      </c>
      <c r="S573" s="19">
        <f>IF($C573="B",VLOOKUP($A573,Bat!$A$4:$BF$2320,S$1,FALSE),VLOOKUP($A573,Pit!$A$4:$BA$1686,S$2,FALSE))</f>
        <v>0.63805762716792092</v>
      </c>
      <c r="T573" s="20" t="str">
        <f>IF($C573="B",VLOOKUP($A573,Bat!$A$4:$BF$2320,T$1,FALSE),VLOOKUP($A573,Pit!$A$4:$BA$1686,T$2,FALSE))</f>
        <v>$190k</v>
      </c>
      <c r="U573" s="17" t="str">
        <f>VLOOKUP(IF($C573="B",VLOOKUP($A573,Bat!$A$4:$AU$2320,U$1,FALSE),VLOOKUP($A573,Pit!$A$4:$BE$1686,U$2,FALSE)),COND!$A$35:$B$41,2,FALSE)</f>
        <v>??</v>
      </c>
      <c r="V573" s="21">
        <f>IF($C573="B",VLOOKUP($A573,Bat!$A$4:$AT$2284,46,FALSE),VLOOKUP($A573,Pit!$A$4:$BD$1664,56,FALSE))</f>
        <v>224</v>
      </c>
      <c r="W573" s="16">
        <f t="shared" si="42"/>
        <v>999</v>
      </c>
      <c r="X573" s="16"/>
      <c r="Y573" s="22">
        <f t="shared" si="43"/>
        <v>401</v>
      </c>
      <c r="Z573" s="16" t="str">
        <f>IFERROR(VLOOKUP($D573,Results37!$F$3:$L$1396,Z$1,FALSE),"")</f>
        <v/>
      </c>
      <c r="AA573" s="47" t="str">
        <f>IF(ISERROR(VLOOKUP(D573,Results37!$F$3:$O$399,AA$1,FALSE)),"",IF(VLOOKUP(D573,Results37!$F$3:$O$399,AA$1+1,FALSE)=1,"S"&amp;VLOOKUP(D573,Results37!$F$3:$O$399,AA$1,FALSE),VLOOKUP(D573,Results37!$F$3:$O$399,AA$1,FALSE)))</f>
        <v/>
      </c>
      <c r="AB573" s="16" t="str">
        <f>IFERROR(VLOOKUP($D573,Results37!$F$3:$L$1396,AB$1,FALSE),"")</f>
        <v/>
      </c>
      <c r="AC573" s="16" t="str">
        <f>IFERROR(VLOOKUP($D573,Results37!$F$3:$L$1396,AC$1,FALSE),"")</f>
        <v/>
      </c>
      <c r="AD573" s="16" t="str">
        <f t="shared" si="44"/>
        <v/>
      </c>
      <c r="AE573" s="20" t="str">
        <f>IF(ISERROR(VLOOKUP($AC573&amp;"-"&amp;$F573&amp;" "&amp;G573,Bonuses!$B$1:$G$1006,4,FALSE)),"",INT(VLOOKUP($AC573&amp;"-"&amp;$F573&amp;" "&amp;$G573,Bonuses!$B$1:$G$1006,4,FALSE)))</f>
        <v/>
      </c>
      <c r="AF573" s="16" t="str">
        <f>IF(ISERROR(VLOOKUP($AC573&amp;"-"&amp;$F573,Bonuses!$B$1:$G$1006,5,FALSE)),"",IF(VLOOKUP($AC573&amp;"-"&amp;$F573,Bonuses!$B$1:$G$1006,5,FALSE)="","",VLOOKUP($AC573&amp;"-"&amp;$F573,Bonuses!$B$1:$G$1006,6,FALSE)&amp;" yrs, "&amp;VLOOKUP($AC573&amp;"-"&amp;$F573,Bonuses!$B$1:$G$1006,5,FALSE)))</f>
        <v/>
      </c>
    </row>
    <row r="574" spans="1:32" s="21" customFormat="1" x14ac:dyDescent="0.25">
      <c r="A574" s="21" t="s">
        <v>1986</v>
      </c>
      <c r="B574" s="21">
        <f t="shared" si="40"/>
        <v>1</v>
      </c>
      <c r="C574" s="21" t="str">
        <f t="shared" si="41"/>
        <v>B</v>
      </c>
      <c r="D574" s="17">
        <f>IF($C574="B",VLOOKUP($A574,Bat!$A$4:$BF$2320,D$1,FALSE),VLOOKUP($A574,Pit!$A$4:$BA$1686,D$2,FALSE))</f>
        <v>1823</v>
      </c>
      <c r="E574" s="16" t="str">
        <f>IF($C574="B",VLOOKUP($A574,Bat!$A$4:$BF$2320,E$1,FALSE),VLOOKUP($A574,Pit!$A$4:$BA$1686,E$2,FALSE))</f>
        <v>C</v>
      </c>
      <c r="F574" s="16" t="str">
        <f>IF($C574="B",VLOOKUP($A574,Bat!$A$4:$BF$2320,F$1,FALSE),VLOOKUP($A574,Pit!$A$4:$BA$1686,F$2,FALSE))</f>
        <v>Adam</v>
      </c>
      <c r="G574" s="16" t="str">
        <f>IF($C574="B",VLOOKUP($A574,Bat!$A$4:$BF$2320,G$1,FALSE),VLOOKUP($A574,Pit!$A$4:$BA$1686,G$2,FALSE))</f>
        <v>Reed</v>
      </c>
      <c r="H574" s="16">
        <f>IF($C574="B",VLOOKUP($A574,Bat!$A$4:$BF$2320,H$1,FALSE),VLOOKUP($A574,Pit!$A$4:$BA$1686,H$2,FALSE))</f>
        <v>22</v>
      </c>
      <c r="I574" s="16" t="str">
        <f>IF($C574="B",VLOOKUP($A574,Bat!$A$4:$BF$2320,I$1,FALSE),VLOOKUP($A574,Pit!$A$4:$BA$1686,I$2,FALSE))</f>
        <v>R</v>
      </c>
      <c r="J574" s="16" t="str">
        <f>IF($C574="B",VLOOKUP($A574,Bat!$A$4:$BF$2320,J$1,FALSE),VLOOKUP($A574,Pit!$A$4:$BA$1686,J$2,FALSE))</f>
        <v>R</v>
      </c>
      <c r="K574" s="16" t="str">
        <f>IF($C574="B",VLOOKUP($A574,Bat!$A$4:$BF$2320,K$1,FALSE),VLOOKUP($A574,Pit!$A$4:$BA$1686,K$2,FALSE))</f>
        <v>Low</v>
      </c>
      <c r="L574" s="17" t="str">
        <f>IF($C574="B",VLOOKUP($A574,Bat!$A$4:$BF$2320,L$1,FALSE),VLOOKUP($A574,Pit!$A$4:$BA$1686,L$2,FALSE))</f>
        <v>Normal</v>
      </c>
      <c r="M574" s="16">
        <f>IF($C574="B",VLOOKUP($A574,Bat!$A$4:$BF$2320,M$1,FALSE),VLOOKUP($A574,Pit!$A$4:$BA$1686,M$2,FALSE))</f>
        <v>3</v>
      </c>
      <c r="N574" s="16">
        <f>IF($C574="B",VLOOKUP($A574,Bat!$A$4:$BF$2320,N$1,FALSE),VLOOKUP($A574,Pit!$A$4:$BA$1686,N$2,FALSE))</f>
        <v>4</v>
      </c>
      <c r="O574" s="16">
        <f>IF($C574="B",VLOOKUP($A574,Bat!$A$4:$BF$2320,O$1,FALSE),VLOOKUP($A574,Pit!$A$4:$BA$1686,O$2,FALSE))</f>
        <v>4</v>
      </c>
      <c r="P574" s="16">
        <f>IF($C574="B",VLOOKUP($A574,Bat!$A$4:$BF$2320,P$1,FALSE),VLOOKUP($A574,Pit!$A$4:$BA$1686,P$2,FALSE))</f>
        <v>3</v>
      </c>
      <c r="Q574" s="17">
        <f>IF($C574="B",VLOOKUP($A574,Bat!$A$4:$BF$2320,Q$1,FALSE),VLOOKUP($A574,Pit!$A$4:$BA$1686,Q$2,FALSE))</f>
        <v>3</v>
      </c>
      <c r="R574" s="18">
        <f>IF($C574="B",VLOOKUP($A574,Bat!$A$4:$BF$2320,R$1,FALSE),VLOOKUP($A574,Pit!$A$4:$BA$1686,R$2,FALSE))</f>
        <v>1.4307638232166653</v>
      </c>
      <c r="S574" s="19">
        <f>IF($C574="B",VLOOKUP($A574,Bat!$A$4:$BF$2320,S$1,FALSE),VLOOKUP($A574,Pit!$A$4:$BA$1686,S$2,FALSE))</f>
        <v>0.61865108566001337</v>
      </c>
      <c r="T574" s="20" t="str">
        <f>IF($C574="B",VLOOKUP($A574,Bat!$A$4:$BF$2320,T$1,FALSE),VLOOKUP($A574,Pit!$A$4:$BA$1686,T$2,FALSE))</f>
        <v>-</v>
      </c>
      <c r="U574" s="17" t="str">
        <f>VLOOKUP(IF($C574="B",VLOOKUP($A574,Bat!$A$4:$AU$2320,U$1,FALSE),VLOOKUP($A574,Pit!$A$4:$BE$1686,U$2,FALSE)),COND!$A$35:$B$41,2,FALSE)</f>
        <v>??</v>
      </c>
      <c r="V574" s="21">
        <f>IF($C574="B",VLOOKUP($A574,Bat!$A$4:$AT$2284,46,FALSE),VLOOKUP($A574,Pit!$A$4:$BD$1664,56,FALSE))</f>
        <v>225</v>
      </c>
      <c r="W574" s="16">
        <f t="shared" si="42"/>
        <v>999</v>
      </c>
      <c r="X574" s="16"/>
      <c r="Y574" s="22">
        <f t="shared" si="43"/>
        <v>408</v>
      </c>
      <c r="Z574" s="16" t="str">
        <f>IFERROR(VLOOKUP($D574,Results37!$F$3:$L$1396,Z$1,FALSE),"")</f>
        <v/>
      </c>
      <c r="AA574" s="47" t="str">
        <f>IF(ISERROR(VLOOKUP(D574,Results37!$F$3:$O$399,AA$1,FALSE)),"",IF(VLOOKUP(D574,Results37!$F$3:$O$399,AA$1+1,FALSE)=1,"S"&amp;VLOOKUP(D574,Results37!$F$3:$O$399,AA$1,FALSE),VLOOKUP(D574,Results37!$F$3:$O$399,AA$1,FALSE)))</f>
        <v/>
      </c>
      <c r="AB574" s="16" t="str">
        <f>IFERROR(VLOOKUP($D574,Results37!$F$3:$L$1396,AB$1,FALSE),"")</f>
        <v/>
      </c>
      <c r="AC574" s="16" t="str">
        <f>IFERROR(VLOOKUP($D574,Results37!$F$3:$L$1396,AC$1,FALSE),"")</f>
        <v/>
      </c>
      <c r="AD574" s="16" t="str">
        <f t="shared" si="44"/>
        <v/>
      </c>
      <c r="AE574" s="20" t="str">
        <f>IF(ISERROR(VLOOKUP($AC574&amp;"-"&amp;$F574&amp;" "&amp;G574,Bonuses!$B$1:$G$1006,4,FALSE)),"",INT(VLOOKUP($AC574&amp;"-"&amp;$F574&amp;" "&amp;$G574,Bonuses!$B$1:$G$1006,4,FALSE)))</f>
        <v/>
      </c>
      <c r="AF574" s="16" t="str">
        <f>IF(ISERROR(VLOOKUP($AC574&amp;"-"&amp;$F574,Bonuses!$B$1:$G$1006,5,FALSE)),"",IF(VLOOKUP($AC574&amp;"-"&amp;$F574,Bonuses!$B$1:$G$1006,5,FALSE)="","",VLOOKUP($AC574&amp;"-"&amp;$F574,Bonuses!$B$1:$G$1006,6,FALSE)&amp;" yrs, "&amp;VLOOKUP($AC574&amp;"-"&amp;$F574,Bonuses!$B$1:$G$1006,5,FALSE)))</f>
        <v/>
      </c>
    </row>
    <row r="575" spans="1:32" s="21" customFormat="1" x14ac:dyDescent="0.25">
      <c r="A575" s="21" t="s">
        <v>1797</v>
      </c>
      <c r="B575" s="21">
        <f t="shared" si="40"/>
        <v>1</v>
      </c>
      <c r="C575" s="21" t="str">
        <f t="shared" si="41"/>
        <v>B</v>
      </c>
      <c r="D575" s="17">
        <f>IF($C575="B",VLOOKUP($A575,Bat!$A$4:$BF$2320,D$1,FALSE),VLOOKUP($A575,Pit!$A$4:$BA$1686,D$2,FALSE))</f>
        <v>14689</v>
      </c>
      <c r="E575" s="16" t="str">
        <f>IF($C575="B",VLOOKUP($A575,Bat!$A$4:$BF$2320,E$1,FALSE),VLOOKUP($A575,Pit!$A$4:$BA$1686,E$2,FALSE))</f>
        <v>1B</v>
      </c>
      <c r="F575" s="16" t="str">
        <f>IF($C575="B",VLOOKUP($A575,Bat!$A$4:$BF$2320,F$1,FALSE),VLOOKUP($A575,Pit!$A$4:$BA$1686,F$2,FALSE))</f>
        <v>Ray</v>
      </c>
      <c r="G575" s="16" t="str">
        <f>IF($C575="B",VLOOKUP($A575,Bat!$A$4:$BF$2320,G$1,FALSE),VLOOKUP($A575,Pit!$A$4:$BA$1686,G$2,FALSE))</f>
        <v>Bryant</v>
      </c>
      <c r="H575" s="16">
        <f>IF($C575="B",VLOOKUP($A575,Bat!$A$4:$BF$2320,H$1,FALSE),VLOOKUP($A575,Pit!$A$4:$BA$1686,H$2,FALSE))</f>
        <v>21</v>
      </c>
      <c r="I575" s="16" t="str">
        <f>IF($C575="B",VLOOKUP($A575,Bat!$A$4:$BF$2320,I$1,FALSE),VLOOKUP($A575,Pit!$A$4:$BA$1686,I$2,FALSE))</f>
        <v>R</v>
      </c>
      <c r="J575" s="16" t="str">
        <f>IF($C575="B",VLOOKUP($A575,Bat!$A$4:$BF$2320,J$1,FALSE),VLOOKUP($A575,Pit!$A$4:$BA$1686,J$2,FALSE))</f>
        <v>R</v>
      </c>
      <c r="K575" s="16" t="str">
        <f>IF($C575="B",VLOOKUP($A575,Bat!$A$4:$BF$2320,K$1,FALSE),VLOOKUP($A575,Pit!$A$4:$BA$1686,K$2,FALSE))</f>
        <v>Low</v>
      </c>
      <c r="L575" s="17" t="str">
        <f>IF($C575="B",VLOOKUP($A575,Bat!$A$4:$BF$2320,L$1,FALSE),VLOOKUP($A575,Pit!$A$4:$BA$1686,L$2,FALSE))</f>
        <v>Normal</v>
      </c>
      <c r="M575" s="16">
        <f>IF($C575="B",VLOOKUP($A575,Bat!$A$4:$BF$2320,M$1,FALSE),VLOOKUP($A575,Pit!$A$4:$BA$1686,M$2,FALSE))</f>
        <v>3</v>
      </c>
      <c r="N575" s="16">
        <f>IF($C575="B",VLOOKUP($A575,Bat!$A$4:$BF$2320,N$1,FALSE),VLOOKUP($A575,Pit!$A$4:$BA$1686,N$2,FALSE))</f>
        <v>2</v>
      </c>
      <c r="O575" s="16">
        <f>IF($C575="B",VLOOKUP($A575,Bat!$A$4:$BF$2320,O$1,FALSE),VLOOKUP($A575,Pit!$A$4:$BA$1686,O$2,FALSE))</f>
        <v>4</v>
      </c>
      <c r="P575" s="16">
        <f>IF($C575="B",VLOOKUP($A575,Bat!$A$4:$BF$2320,P$1,FALSE),VLOOKUP($A575,Pit!$A$4:$BA$1686,P$2,FALSE))</f>
        <v>5</v>
      </c>
      <c r="Q575" s="17">
        <f>IF($C575="B",VLOOKUP($A575,Bat!$A$4:$BF$2320,Q$1,FALSE),VLOOKUP($A575,Pit!$A$4:$BA$1686,Q$2,FALSE))</f>
        <v>3</v>
      </c>
      <c r="R575" s="18">
        <f>IF($C575="B",VLOOKUP($A575,Bat!$A$4:$BF$2320,R$1,FALSE),VLOOKUP($A575,Pit!$A$4:$BA$1686,R$2,FALSE))</f>
        <v>1.3125515246705781</v>
      </c>
      <c r="S575" s="19">
        <f>IF($C575="B",VLOOKUP($A575,Bat!$A$4:$BF$2320,S$1,FALSE),VLOOKUP($A575,Pit!$A$4:$BA$1686,S$2,FALSE))</f>
        <v>0.60179679895645211</v>
      </c>
      <c r="T575" s="20" t="str">
        <f>IF($C575="B",VLOOKUP($A575,Bat!$A$4:$BF$2320,T$1,FALSE),VLOOKUP($A575,Pit!$A$4:$BA$1686,T$2,FALSE))</f>
        <v>$170k</v>
      </c>
      <c r="U575" s="17" t="str">
        <f>VLOOKUP(IF($C575="B",VLOOKUP($A575,Bat!$A$4:$AU$2320,U$1,FALSE),VLOOKUP($A575,Pit!$A$4:$BE$1686,U$2,FALSE)),COND!$A$35:$B$41,2,FALSE)</f>
        <v>??</v>
      </c>
      <c r="V575" s="21">
        <f>IF($C575="B",VLOOKUP($A575,Bat!$A$4:$AT$2284,46,FALSE),VLOOKUP($A575,Pit!$A$4:$BD$1664,56,FALSE))</f>
        <v>226</v>
      </c>
      <c r="W575" s="16">
        <f t="shared" si="42"/>
        <v>999</v>
      </c>
      <c r="X575" s="16"/>
      <c r="Y575" s="22">
        <f t="shared" si="43"/>
        <v>413</v>
      </c>
      <c r="Z575" s="16" t="str">
        <f>IFERROR(VLOOKUP($D575,Results37!$F$3:$L$1396,Z$1,FALSE),"")</f>
        <v/>
      </c>
      <c r="AA575" s="47" t="str">
        <f>IF(ISERROR(VLOOKUP(D575,Results37!$F$3:$O$399,AA$1,FALSE)),"",IF(VLOOKUP(D575,Results37!$F$3:$O$399,AA$1+1,FALSE)=1,"S"&amp;VLOOKUP(D575,Results37!$F$3:$O$399,AA$1,FALSE),VLOOKUP(D575,Results37!$F$3:$O$399,AA$1,FALSE)))</f>
        <v/>
      </c>
      <c r="AB575" s="16" t="str">
        <f>IFERROR(VLOOKUP($D575,Results37!$F$3:$L$1396,AB$1,FALSE),"")</f>
        <v/>
      </c>
      <c r="AC575" s="16" t="str">
        <f>IFERROR(VLOOKUP($D575,Results37!$F$3:$L$1396,AC$1,FALSE),"")</f>
        <v/>
      </c>
      <c r="AD575" s="16" t="str">
        <f t="shared" si="44"/>
        <v/>
      </c>
      <c r="AE575" s="20" t="str">
        <f>IF(ISERROR(VLOOKUP($AC575&amp;"-"&amp;$F575&amp;" "&amp;G575,Bonuses!$B$1:$G$1006,4,FALSE)),"",INT(VLOOKUP($AC575&amp;"-"&amp;$F575&amp;" "&amp;$G575,Bonuses!$B$1:$G$1006,4,FALSE)))</f>
        <v/>
      </c>
      <c r="AF575" s="16" t="str">
        <f>IF(ISERROR(VLOOKUP($AC575&amp;"-"&amp;$F575,Bonuses!$B$1:$G$1006,5,FALSE)),"",IF(VLOOKUP($AC575&amp;"-"&amp;$F575,Bonuses!$B$1:$G$1006,5,FALSE)="","",VLOOKUP($AC575&amp;"-"&amp;$F575,Bonuses!$B$1:$G$1006,6,FALSE)&amp;" yrs, "&amp;VLOOKUP($AC575&amp;"-"&amp;$F575,Bonuses!$B$1:$G$1006,5,FALSE)))</f>
        <v/>
      </c>
    </row>
    <row r="576" spans="1:32" s="21" customFormat="1" x14ac:dyDescent="0.25">
      <c r="A576" s="21" t="s">
        <v>2983</v>
      </c>
      <c r="B576" s="21">
        <f t="shared" si="40"/>
        <v>1</v>
      </c>
      <c r="C576" s="21" t="str">
        <f t="shared" si="41"/>
        <v>P</v>
      </c>
      <c r="D576" s="17">
        <f>IF($C576="B",VLOOKUP($A576,Bat!$A$4:$BF$2320,D$1,FALSE),VLOOKUP($A576,Pit!$A$4:$BA$1686,D$2,FALSE))</f>
        <v>15645</v>
      </c>
      <c r="E576" s="16" t="str">
        <f>IF($C576="B",VLOOKUP($A576,Bat!$A$4:$BF$2320,E$1,FALSE),VLOOKUP($A576,Pit!$A$4:$BA$1686,E$2,FALSE))</f>
        <v>SP</v>
      </c>
      <c r="F576" s="16" t="str">
        <f>IF($C576="B",VLOOKUP($A576,Bat!$A$4:$BF$2320,F$1,FALSE),VLOOKUP($A576,Pit!$A$4:$BA$1686,F$2,FALSE))</f>
        <v>David</v>
      </c>
      <c r="G576" s="16" t="str">
        <f>IF($C576="B",VLOOKUP($A576,Bat!$A$4:$BF$2320,G$1,FALSE),VLOOKUP($A576,Pit!$A$4:$BA$1686,G$2,FALSE))</f>
        <v>López</v>
      </c>
      <c r="H576" s="16">
        <f>IF($C576="B",VLOOKUP($A576,Bat!$A$4:$BF$2320,H$1,FALSE),VLOOKUP($A576,Pit!$A$4:$BA$1686,H$2,FALSE))</f>
        <v>21</v>
      </c>
      <c r="I576" s="16" t="str">
        <f>IF($C576="B",VLOOKUP($A576,Bat!$A$4:$BF$2320,I$1,FALSE),VLOOKUP($A576,Pit!$A$4:$BA$1686,I$2,FALSE))</f>
        <v>R</v>
      </c>
      <c r="J576" s="16" t="str">
        <f>IF($C576="B",VLOOKUP($A576,Bat!$A$4:$BF$2320,J$1,FALSE),VLOOKUP($A576,Pit!$A$4:$BA$1686,J$2,FALSE))</f>
        <v>R</v>
      </c>
      <c r="K576" s="16" t="str">
        <f>IF($C576="B",VLOOKUP($A576,Bat!$A$4:$BF$2320,K$1,FALSE),VLOOKUP($A576,Pit!$A$4:$BA$1686,K$2,FALSE))</f>
        <v>Normal</v>
      </c>
      <c r="L576" s="17" t="str">
        <f>IF($C576="B",VLOOKUP($A576,Bat!$A$4:$BF$2320,L$1,FALSE),VLOOKUP($A576,Pit!$A$4:$BA$1686,L$2,FALSE))</f>
        <v>Low</v>
      </c>
      <c r="M576" s="16">
        <f>IF($C576="B",VLOOKUP($A576,Bat!$A$4:$BF$2320,M$1,FALSE),VLOOKUP($A576,Pit!$A$4:$BA$1686,M$2,FALSE))</f>
        <v>3</v>
      </c>
      <c r="N576" s="16">
        <f>IF($C576="B",VLOOKUP($A576,Bat!$A$4:$BF$2320,N$1,FALSE),VLOOKUP($A576,Pit!$A$4:$BA$1686,N$2,FALSE))</f>
        <v>2</v>
      </c>
      <c r="O576" s="16">
        <f>IF($C576="B",VLOOKUP($A576,Bat!$A$4:$BF$2320,O$1,FALSE),VLOOKUP($A576,Pit!$A$4:$BA$1686,O$2,FALSE))</f>
        <v>4</v>
      </c>
      <c r="P576" s="16" t="str">
        <f>IF($C576="B",VLOOKUP($A576,Bat!$A$4:$BF$2320,P$1,FALSE),VLOOKUP($A576,Pit!$A$4:$BA$1686,P$2,FALSE))</f>
        <v>88-90 Mph</v>
      </c>
      <c r="Q576" s="17">
        <f>IF($C576="B",VLOOKUP($A576,Bat!$A$4:$BF$2320,Q$1,FALSE),VLOOKUP($A576,Pit!$A$4:$BA$1686,Q$2,FALSE))</f>
        <v>6</v>
      </c>
      <c r="R576" s="18">
        <f>IF($C576="B",VLOOKUP($A576,Bat!$A$4:$BF$2320,R$1,FALSE),VLOOKUP($A576,Pit!$A$4:$BA$1686,R$2,FALSE))</f>
        <v>14.394127826754612</v>
      </c>
      <c r="S576" s="19">
        <f>IF($C576="B",VLOOKUP($A576,Bat!$A$4:$BF$2320,S$1,FALSE),VLOOKUP($A576,Pit!$A$4:$BA$1686,S$2,FALSE))</f>
        <v>0.2069712631818976</v>
      </c>
      <c r="T576" s="20" t="str">
        <f>IF($C576="B",VLOOKUP($A576,Bat!$A$4:$BF$2320,T$1,FALSE),VLOOKUP($A576,Pit!$A$4:$BA$1686,T$2,FALSE))</f>
        <v>$190k</v>
      </c>
      <c r="U576" s="17" t="str">
        <f>VLOOKUP(IF($C576="B",VLOOKUP($A576,Bat!$A$4:$AU$2320,U$1,FALSE),VLOOKUP($A576,Pit!$A$4:$BE$1686,U$2,FALSE)),COND!$A$35:$B$41,2,FALSE)</f>
        <v>??</v>
      </c>
      <c r="V576" s="21">
        <f>IF($C576="B",VLOOKUP($A576,Bat!$A$4:$AT$2284,46,FALSE),VLOOKUP($A576,Pit!$A$4:$BD$1664,56,FALSE))</f>
        <v>226</v>
      </c>
      <c r="W576" s="16">
        <f t="shared" si="42"/>
        <v>999</v>
      </c>
      <c r="X576" s="16"/>
      <c r="Y576" s="22">
        <f t="shared" si="43"/>
        <v>598</v>
      </c>
      <c r="Z576" s="16" t="str">
        <f>IFERROR(VLOOKUP($D576,Results37!$F$3:$L$1396,Z$1,FALSE),"")</f>
        <v/>
      </c>
      <c r="AA576" s="47" t="str">
        <f>IF(ISERROR(VLOOKUP(D576,Results37!$F$3:$O$399,AA$1,FALSE)),"",IF(VLOOKUP(D576,Results37!$F$3:$O$399,AA$1+1,FALSE)=1,"S"&amp;VLOOKUP(D576,Results37!$F$3:$O$399,AA$1,FALSE),VLOOKUP(D576,Results37!$F$3:$O$399,AA$1,FALSE)))</f>
        <v/>
      </c>
      <c r="AB576" s="16" t="str">
        <f>IFERROR(VLOOKUP($D576,Results37!$F$3:$L$1396,AB$1,FALSE),"")</f>
        <v/>
      </c>
      <c r="AC576" s="16" t="str">
        <f>IFERROR(VLOOKUP($D576,Results37!$F$3:$L$1396,AC$1,FALSE),"")</f>
        <v/>
      </c>
      <c r="AD576" s="16" t="str">
        <f t="shared" si="44"/>
        <v/>
      </c>
      <c r="AE576" s="20" t="str">
        <f>IF(ISERROR(VLOOKUP($AC576&amp;"-"&amp;$F576&amp;" "&amp;G576,Bonuses!$B$1:$G$1006,4,FALSE)),"",INT(VLOOKUP($AC576&amp;"-"&amp;$F576&amp;" "&amp;$G576,Bonuses!$B$1:$G$1006,4,FALSE)))</f>
        <v/>
      </c>
      <c r="AF576" s="16" t="str">
        <f>IF(ISERROR(VLOOKUP($AC576&amp;"-"&amp;$F576,Bonuses!$B$1:$G$1006,5,FALSE)),"",IF(VLOOKUP($AC576&amp;"-"&amp;$F576,Bonuses!$B$1:$G$1006,5,FALSE)="","",VLOOKUP($AC576&amp;"-"&amp;$F576,Bonuses!$B$1:$G$1006,6,FALSE)&amp;" yrs, "&amp;VLOOKUP($AC576&amp;"-"&amp;$F576,Bonuses!$B$1:$G$1006,5,FALSE)))</f>
        <v/>
      </c>
    </row>
    <row r="577" spans="1:32" s="21" customFormat="1" x14ac:dyDescent="0.25">
      <c r="A577" s="21" t="s">
        <v>1993</v>
      </c>
      <c r="B577" s="21">
        <f t="shared" si="40"/>
        <v>1</v>
      </c>
      <c r="C577" s="21" t="str">
        <f t="shared" si="41"/>
        <v>B</v>
      </c>
      <c r="D577" s="17">
        <f>IF($C577="B",VLOOKUP($A577,Bat!$A$4:$BF$2320,D$1,FALSE),VLOOKUP($A577,Pit!$A$4:$BA$1686,D$2,FALSE))</f>
        <v>14522</v>
      </c>
      <c r="E577" s="16" t="str">
        <f>IF($C577="B",VLOOKUP($A577,Bat!$A$4:$BF$2320,E$1,FALSE),VLOOKUP($A577,Pit!$A$4:$BA$1686,E$2,FALSE))</f>
        <v>C</v>
      </c>
      <c r="F577" s="16" t="str">
        <f>IF($C577="B",VLOOKUP($A577,Bat!$A$4:$BF$2320,F$1,FALSE),VLOOKUP($A577,Pit!$A$4:$BA$1686,F$2,FALSE))</f>
        <v>Paul</v>
      </c>
      <c r="G577" s="16" t="str">
        <f>IF($C577="B",VLOOKUP($A577,Bat!$A$4:$BF$2320,G$1,FALSE),VLOOKUP($A577,Pit!$A$4:$BA$1686,G$2,FALSE))</f>
        <v>Steele</v>
      </c>
      <c r="H577" s="16">
        <f>IF($C577="B",VLOOKUP($A577,Bat!$A$4:$BF$2320,H$1,FALSE),VLOOKUP($A577,Pit!$A$4:$BA$1686,H$2,FALSE))</f>
        <v>21</v>
      </c>
      <c r="I577" s="16" t="str">
        <f>IF($C577="B",VLOOKUP($A577,Bat!$A$4:$BF$2320,I$1,FALSE),VLOOKUP($A577,Pit!$A$4:$BA$1686,I$2,FALSE))</f>
        <v>R</v>
      </c>
      <c r="J577" s="16" t="str">
        <f>IF($C577="B",VLOOKUP($A577,Bat!$A$4:$BF$2320,J$1,FALSE),VLOOKUP($A577,Pit!$A$4:$BA$1686,J$2,FALSE))</f>
        <v>R</v>
      </c>
      <c r="K577" s="16" t="str">
        <f>IF($C577="B",VLOOKUP($A577,Bat!$A$4:$BF$2320,K$1,FALSE),VLOOKUP($A577,Pit!$A$4:$BA$1686,K$2,FALSE))</f>
        <v>Low</v>
      </c>
      <c r="L577" s="17" t="str">
        <f>IF($C577="B",VLOOKUP($A577,Bat!$A$4:$BF$2320,L$1,FALSE),VLOOKUP($A577,Pit!$A$4:$BA$1686,L$2,FALSE))</f>
        <v>High</v>
      </c>
      <c r="M577" s="16">
        <f>IF($C577="B",VLOOKUP($A577,Bat!$A$4:$BF$2320,M$1,FALSE),VLOOKUP($A577,Pit!$A$4:$BA$1686,M$2,FALSE))</f>
        <v>2</v>
      </c>
      <c r="N577" s="16">
        <f>IF($C577="B",VLOOKUP($A577,Bat!$A$4:$BF$2320,N$1,FALSE),VLOOKUP($A577,Pit!$A$4:$BA$1686,N$2,FALSE))</f>
        <v>5</v>
      </c>
      <c r="O577" s="16">
        <f>IF($C577="B",VLOOKUP($A577,Bat!$A$4:$BF$2320,O$1,FALSE),VLOOKUP($A577,Pit!$A$4:$BA$1686,O$2,FALSE))</f>
        <v>4</v>
      </c>
      <c r="P577" s="16">
        <f>IF($C577="B",VLOOKUP($A577,Bat!$A$4:$BF$2320,P$1,FALSE),VLOOKUP($A577,Pit!$A$4:$BA$1686,P$2,FALSE))</f>
        <v>7</v>
      </c>
      <c r="Q577" s="17">
        <f>IF($C577="B",VLOOKUP($A577,Bat!$A$4:$BF$2320,Q$1,FALSE),VLOOKUP($A577,Pit!$A$4:$BA$1686,Q$2,FALSE))</f>
        <v>2</v>
      </c>
      <c r="R577" s="18">
        <f>IF($C577="B",VLOOKUP($A577,Bat!$A$4:$BF$2320,R$1,FALSE),VLOOKUP($A577,Pit!$A$4:$BA$1686,R$2,FALSE))</f>
        <v>1.1153755559430323</v>
      </c>
      <c r="S577" s="19">
        <f>IF($C577="B",VLOOKUP($A577,Bat!$A$4:$BF$2320,S$1,FALSE),VLOOKUP($A577,Pit!$A$4:$BA$1686,S$2,FALSE))</f>
        <v>0.57368415459660282</v>
      </c>
      <c r="T577" s="20" t="str">
        <f>IF($C577="B",VLOOKUP($A577,Bat!$A$4:$BF$2320,T$1,FALSE),VLOOKUP($A577,Pit!$A$4:$BA$1686,T$2,FALSE))</f>
        <v>$2.6m</v>
      </c>
      <c r="U577" s="17" t="str">
        <f>VLOOKUP(IF($C577="B",VLOOKUP($A577,Bat!$A$4:$AU$2320,U$1,FALSE),VLOOKUP($A577,Pit!$A$4:$BE$1686,U$2,FALSE)),COND!$A$35:$B$41,2,FALSE)</f>
        <v>??</v>
      </c>
      <c r="V577" s="21">
        <f>IF($C577="B",VLOOKUP($A577,Bat!$A$4:$AT$2284,46,FALSE),VLOOKUP($A577,Pit!$A$4:$BD$1664,56,FALSE))</f>
        <v>227</v>
      </c>
      <c r="W577" s="16">
        <f t="shared" si="42"/>
        <v>999</v>
      </c>
      <c r="X577" s="16"/>
      <c r="Y577" s="22">
        <f t="shared" si="43"/>
        <v>428</v>
      </c>
      <c r="Z577" s="16" t="str">
        <f>IFERROR(VLOOKUP($D577,Results37!$F$3:$L$1396,Z$1,FALSE),"")</f>
        <v/>
      </c>
      <c r="AA577" s="47" t="str">
        <f>IF(ISERROR(VLOOKUP(D577,Results37!$F$3:$O$399,AA$1,FALSE)),"",IF(VLOOKUP(D577,Results37!$F$3:$O$399,AA$1+1,FALSE)=1,"S"&amp;VLOOKUP(D577,Results37!$F$3:$O$399,AA$1,FALSE),VLOOKUP(D577,Results37!$F$3:$O$399,AA$1,FALSE)))</f>
        <v/>
      </c>
      <c r="AB577" s="16" t="str">
        <f>IFERROR(VLOOKUP($D577,Results37!$F$3:$L$1396,AB$1,FALSE),"")</f>
        <v/>
      </c>
      <c r="AC577" s="16" t="str">
        <f>IFERROR(VLOOKUP($D577,Results37!$F$3:$L$1396,AC$1,FALSE),"")</f>
        <v/>
      </c>
      <c r="AD577" s="16" t="str">
        <f t="shared" si="44"/>
        <v/>
      </c>
      <c r="AE577" s="20" t="str">
        <f>IF(ISERROR(VLOOKUP($AC577&amp;"-"&amp;$F577&amp;" "&amp;G577,Bonuses!$B$1:$G$1006,4,FALSE)),"",INT(VLOOKUP($AC577&amp;"-"&amp;$F577&amp;" "&amp;$G577,Bonuses!$B$1:$G$1006,4,FALSE)))</f>
        <v/>
      </c>
      <c r="AF577" s="16" t="str">
        <f>IF(ISERROR(VLOOKUP($AC577&amp;"-"&amp;$F577,Bonuses!$B$1:$G$1006,5,FALSE)),"",IF(VLOOKUP($AC577&amp;"-"&amp;$F577,Bonuses!$B$1:$G$1006,5,FALSE)="","",VLOOKUP($AC577&amp;"-"&amp;$F577,Bonuses!$B$1:$G$1006,6,FALSE)&amp;" yrs, "&amp;VLOOKUP($AC577&amp;"-"&amp;$F577,Bonuses!$B$1:$G$1006,5,FALSE)))</f>
        <v/>
      </c>
    </row>
    <row r="578" spans="1:32" s="21" customFormat="1" x14ac:dyDescent="0.25">
      <c r="A578" s="21" t="s">
        <v>2464</v>
      </c>
      <c r="B578" s="21">
        <f t="shared" si="40"/>
        <v>1</v>
      </c>
      <c r="C578" s="21" t="str">
        <f t="shared" si="41"/>
        <v>P</v>
      </c>
      <c r="D578" s="17">
        <f>IF($C578="B",VLOOKUP($A578,Bat!$A$4:$BF$2320,D$1,FALSE),VLOOKUP($A578,Pit!$A$4:$BA$1686,D$2,FALSE))</f>
        <v>11274</v>
      </c>
      <c r="E578" s="16" t="str">
        <f>IF($C578="B",VLOOKUP($A578,Bat!$A$4:$BF$2320,E$1,FALSE),VLOOKUP($A578,Pit!$A$4:$BA$1686,E$2,FALSE))</f>
        <v>SP</v>
      </c>
      <c r="F578" s="16" t="str">
        <f>IF($C578="B",VLOOKUP($A578,Bat!$A$4:$BF$2320,F$1,FALSE),VLOOKUP($A578,Pit!$A$4:$BA$1686,F$2,FALSE))</f>
        <v>Juan</v>
      </c>
      <c r="G578" s="16" t="str">
        <f>IF($C578="B",VLOOKUP($A578,Bat!$A$4:$BF$2320,G$1,FALSE),VLOOKUP($A578,Pit!$A$4:$BA$1686,G$2,FALSE))</f>
        <v>Rivera</v>
      </c>
      <c r="H578" s="16">
        <f>IF($C578="B",VLOOKUP($A578,Bat!$A$4:$BF$2320,H$1,FALSE),VLOOKUP($A578,Pit!$A$4:$BA$1686,H$2,FALSE))</f>
        <v>21</v>
      </c>
      <c r="I578" s="16" t="str">
        <f>IF($C578="B",VLOOKUP($A578,Bat!$A$4:$BF$2320,I$1,FALSE),VLOOKUP($A578,Pit!$A$4:$BA$1686,I$2,FALSE))</f>
        <v>L</v>
      </c>
      <c r="J578" s="16" t="str">
        <f>IF($C578="B",VLOOKUP($A578,Bat!$A$4:$BF$2320,J$1,FALSE),VLOOKUP($A578,Pit!$A$4:$BA$1686,J$2,FALSE))</f>
        <v>R</v>
      </c>
      <c r="K578" s="16" t="str">
        <f>IF($C578="B",VLOOKUP($A578,Bat!$A$4:$BF$2320,K$1,FALSE),VLOOKUP($A578,Pit!$A$4:$BA$1686,K$2,FALSE))</f>
        <v>Low</v>
      </c>
      <c r="L578" s="17" t="str">
        <f>IF($C578="B",VLOOKUP($A578,Bat!$A$4:$BF$2320,L$1,FALSE),VLOOKUP($A578,Pit!$A$4:$BA$1686,L$2,FALSE))</f>
        <v>Low</v>
      </c>
      <c r="M578" s="16">
        <f>IF($C578="B",VLOOKUP($A578,Bat!$A$4:$BF$2320,M$1,FALSE),VLOOKUP($A578,Pit!$A$4:$BA$1686,M$2,FALSE))</f>
        <v>4</v>
      </c>
      <c r="N578" s="16">
        <f>IF($C578="B",VLOOKUP($A578,Bat!$A$4:$BF$2320,N$1,FALSE),VLOOKUP($A578,Pit!$A$4:$BA$1686,N$2,FALSE))</f>
        <v>3</v>
      </c>
      <c r="O578" s="16">
        <f>IF($C578="B",VLOOKUP($A578,Bat!$A$4:$BF$2320,O$1,FALSE),VLOOKUP($A578,Pit!$A$4:$BA$1686,O$2,FALSE))</f>
        <v>2</v>
      </c>
      <c r="P578" s="16" t="str">
        <f>IF($C578="B",VLOOKUP($A578,Bat!$A$4:$BF$2320,P$1,FALSE),VLOOKUP($A578,Pit!$A$4:$BA$1686,P$2,FALSE))</f>
        <v>88-90 Mph</v>
      </c>
      <c r="Q578" s="17">
        <f>IF($C578="B",VLOOKUP($A578,Bat!$A$4:$BF$2320,Q$1,FALSE),VLOOKUP($A578,Pit!$A$4:$BA$1686,Q$2,FALSE))</f>
        <v>6</v>
      </c>
      <c r="R578" s="18">
        <f>IF($C578="B",VLOOKUP($A578,Bat!$A$4:$BF$2320,R$1,FALSE),VLOOKUP($A578,Pit!$A$4:$BA$1686,R$2,FALSE))</f>
        <v>14.266359836477456</v>
      </c>
      <c r="S578" s="19">
        <f>IF($C578="B",VLOOKUP($A578,Bat!$A$4:$BF$2320,S$1,FALSE),VLOOKUP($A578,Pit!$A$4:$BA$1686,S$2,FALSE))</f>
        <v>0.1957468394655906</v>
      </c>
      <c r="T578" s="20" t="str">
        <f>IF($C578="B",VLOOKUP($A578,Bat!$A$4:$BF$2320,T$1,FALSE),VLOOKUP($A578,Pit!$A$4:$BA$1686,T$2,FALSE))</f>
        <v>$210k</v>
      </c>
      <c r="U578" s="17" t="str">
        <f>VLOOKUP(IF($C578="B",VLOOKUP($A578,Bat!$A$4:$AU$2320,U$1,FALSE),VLOOKUP($A578,Pit!$A$4:$BE$1686,U$2,FALSE)),COND!$A$35:$B$41,2,FALSE)</f>
        <v>??</v>
      </c>
      <c r="V578" s="21">
        <f>IF($C578="B",VLOOKUP($A578,Bat!$A$4:$AT$2284,46,FALSE),VLOOKUP($A578,Pit!$A$4:$BD$1664,56,FALSE))</f>
        <v>227</v>
      </c>
      <c r="W578" s="16">
        <f t="shared" si="42"/>
        <v>999</v>
      </c>
      <c r="X578" s="16"/>
      <c r="Y578" s="22">
        <f t="shared" si="43"/>
        <v>609</v>
      </c>
      <c r="Z578" s="16" t="str">
        <f>IFERROR(VLOOKUP($D578,Results37!$F$3:$L$1396,Z$1,FALSE),"")</f>
        <v/>
      </c>
      <c r="AA578" s="47" t="str">
        <f>IF(ISERROR(VLOOKUP(D578,Results37!$F$3:$O$399,AA$1,FALSE)),"",IF(VLOOKUP(D578,Results37!$F$3:$O$399,AA$1+1,FALSE)=1,"S"&amp;VLOOKUP(D578,Results37!$F$3:$O$399,AA$1,FALSE),VLOOKUP(D578,Results37!$F$3:$O$399,AA$1,FALSE)))</f>
        <v/>
      </c>
      <c r="AB578" s="16" t="str">
        <f>IFERROR(VLOOKUP($D578,Results37!$F$3:$L$1396,AB$1,FALSE),"")</f>
        <v/>
      </c>
      <c r="AC578" s="16" t="str">
        <f>IFERROR(VLOOKUP($D578,Results37!$F$3:$L$1396,AC$1,FALSE),"")</f>
        <v/>
      </c>
      <c r="AD578" s="16" t="str">
        <f t="shared" si="44"/>
        <v/>
      </c>
      <c r="AE578" s="20" t="str">
        <f>IF(ISERROR(VLOOKUP($AC578&amp;"-"&amp;$F578&amp;" "&amp;G578,Bonuses!$B$1:$G$1006,4,FALSE)),"",INT(VLOOKUP($AC578&amp;"-"&amp;$F578&amp;" "&amp;$G578,Bonuses!$B$1:$G$1006,4,FALSE)))</f>
        <v/>
      </c>
      <c r="AF578" s="16" t="str">
        <f>IF(ISERROR(VLOOKUP($AC578&amp;"-"&amp;$F578,Bonuses!$B$1:$G$1006,5,FALSE)),"",IF(VLOOKUP($AC578&amp;"-"&amp;$F578,Bonuses!$B$1:$G$1006,5,FALSE)="","",VLOOKUP($AC578&amp;"-"&amp;$F578,Bonuses!$B$1:$G$1006,6,FALSE)&amp;" yrs, "&amp;VLOOKUP($AC578&amp;"-"&amp;$F578,Bonuses!$B$1:$G$1006,5,FALSE)))</f>
        <v/>
      </c>
    </row>
    <row r="579" spans="1:32" s="21" customFormat="1" x14ac:dyDescent="0.25">
      <c r="A579" s="21" t="s">
        <v>2009</v>
      </c>
      <c r="B579" s="21">
        <f t="shared" si="40"/>
        <v>1</v>
      </c>
      <c r="C579" s="21" t="str">
        <f t="shared" si="41"/>
        <v>B</v>
      </c>
      <c r="D579" s="17">
        <f>IF($C579="B",VLOOKUP($A579,Bat!$A$4:$BF$2320,D$1,FALSE),VLOOKUP($A579,Pit!$A$4:$BA$1686,D$2,FALSE))</f>
        <v>9124</v>
      </c>
      <c r="E579" s="16" t="str">
        <f>IF($C579="B",VLOOKUP($A579,Bat!$A$4:$BF$2320,E$1,FALSE),VLOOKUP($A579,Pit!$A$4:$BA$1686,E$2,FALSE))</f>
        <v>RF</v>
      </c>
      <c r="F579" s="16" t="str">
        <f>IF($C579="B",VLOOKUP($A579,Bat!$A$4:$BF$2320,F$1,FALSE),VLOOKUP($A579,Pit!$A$4:$BA$1686,F$2,FALSE))</f>
        <v>Lawrence</v>
      </c>
      <c r="G579" s="16" t="str">
        <f>IF($C579="B",VLOOKUP($A579,Bat!$A$4:$BF$2320,G$1,FALSE),VLOOKUP($A579,Pit!$A$4:$BA$1686,G$2,FALSE))</f>
        <v>Anderson</v>
      </c>
      <c r="H579" s="16">
        <f>IF($C579="B",VLOOKUP($A579,Bat!$A$4:$BF$2320,H$1,FALSE),VLOOKUP($A579,Pit!$A$4:$BA$1686,H$2,FALSE))</f>
        <v>21</v>
      </c>
      <c r="I579" s="16" t="str">
        <f>IF($C579="B",VLOOKUP($A579,Bat!$A$4:$BF$2320,I$1,FALSE),VLOOKUP($A579,Pit!$A$4:$BA$1686,I$2,FALSE))</f>
        <v>R</v>
      </c>
      <c r="J579" s="16" t="str">
        <f>IF($C579="B",VLOOKUP($A579,Bat!$A$4:$BF$2320,J$1,FALSE),VLOOKUP($A579,Pit!$A$4:$BA$1686,J$2,FALSE))</f>
        <v>L</v>
      </c>
      <c r="K579" s="16" t="str">
        <f>IF($C579="B",VLOOKUP($A579,Bat!$A$4:$BF$2320,K$1,FALSE),VLOOKUP($A579,Pit!$A$4:$BA$1686,K$2,FALSE))</f>
        <v>Low</v>
      </c>
      <c r="L579" s="17" t="str">
        <f>IF($C579="B",VLOOKUP($A579,Bat!$A$4:$BF$2320,L$1,FALSE),VLOOKUP($A579,Pit!$A$4:$BA$1686,L$2,FALSE))</f>
        <v>Normal</v>
      </c>
      <c r="M579" s="16">
        <f>IF($C579="B",VLOOKUP($A579,Bat!$A$4:$BF$2320,M$1,FALSE),VLOOKUP($A579,Pit!$A$4:$BA$1686,M$2,FALSE))</f>
        <v>3</v>
      </c>
      <c r="N579" s="16">
        <f>IF($C579="B",VLOOKUP($A579,Bat!$A$4:$BF$2320,N$1,FALSE),VLOOKUP($A579,Pit!$A$4:$BA$1686,N$2,FALSE))</f>
        <v>1</v>
      </c>
      <c r="O579" s="16">
        <f>IF($C579="B",VLOOKUP($A579,Bat!$A$4:$BF$2320,O$1,FALSE),VLOOKUP($A579,Pit!$A$4:$BA$1686,O$2,FALSE))</f>
        <v>1</v>
      </c>
      <c r="P579" s="16">
        <f>IF($C579="B",VLOOKUP($A579,Bat!$A$4:$BF$2320,P$1,FALSE),VLOOKUP($A579,Pit!$A$4:$BA$1686,P$2,FALSE))</f>
        <v>7</v>
      </c>
      <c r="Q579" s="17">
        <f>IF($C579="B",VLOOKUP($A579,Bat!$A$4:$BF$2320,Q$1,FALSE),VLOOKUP($A579,Pit!$A$4:$BA$1686,Q$2,FALSE))</f>
        <v>1</v>
      </c>
      <c r="R579" s="18">
        <f>IF($C579="B",VLOOKUP($A579,Bat!$A$4:$BF$2320,R$1,FALSE),VLOOKUP($A579,Pit!$A$4:$BA$1686,R$2,FALSE))</f>
        <v>0.88114837997565765</v>
      </c>
      <c r="S579" s="19">
        <f>IF($C579="B",VLOOKUP($A579,Bat!$A$4:$BF$2320,S$1,FALSE),VLOOKUP($A579,Pit!$A$4:$BA$1686,S$2,FALSE))</f>
        <v>0.5402888816336926</v>
      </c>
      <c r="T579" s="20" t="str">
        <f>IF($C579="B",VLOOKUP($A579,Bat!$A$4:$BF$2320,T$1,FALSE),VLOOKUP($A579,Pit!$A$4:$BA$1686,T$2,FALSE))</f>
        <v>$190k</v>
      </c>
      <c r="U579" s="17" t="str">
        <f>VLOOKUP(IF($C579="B",VLOOKUP($A579,Bat!$A$4:$AU$2320,U$1,FALSE),VLOOKUP($A579,Pit!$A$4:$BE$1686,U$2,FALSE)),COND!$A$35:$B$41,2,FALSE)</f>
        <v>??</v>
      </c>
      <c r="V579" s="21">
        <f>IF($C579="B",VLOOKUP($A579,Bat!$A$4:$AT$2284,46,FALSE),VLOOKUP($A579,Pit!$A$4:$BD$1664,56,FALSE))</f>
        <v>230</v>
      </c>
      <c r="W579" s="16">
        <f t="shared" si="42"/>
        <v>999</v>
      </c>
      <c r="X579" s="16"/>
      <c r="Y579" s="22">
        <f t="shared" si="43"/>
        <v>448</v>
      </c>
      <c r="Z579" s="16" t="str">
        <f>IFERROR(VLOOKUP($D579,Results37!$F$3:$L$1396,Z$1,FALSE),"")</f>
        <v/>
      </c>
      <c r="AA579" s="47" t="str">
        <f>IF(ISERROR(VLOOKUP(D579,Results37!$F$3:$O$399,AA$1,FALSE)),"",IF(VLOOKUP(D579,Results37!$F$3:$O$399,AA$1+1,FALSE)=1,"S"&amp;VLOOKUP(D579,Results37!$F$3:$O$399,AA$1,FALSE),VLOOKUP(D579,Results37!$F$3:$O$399,AA$1,FALSE)))</f>
        <v/>
      </c>
      <c r="AB579" s="16" t="str">
        <f>IFERROR(VLOOKUP($D579,Results37!$F$3:$L$1396,AB$1,FALSE),"")</f>
        <v/>
      </c>
      <c r="AC579" s="16" t="str">
        <f>IFERROR(VLOOKUP($D579,Results37!$F$3:$L$1396,AC$1,FALSE),"")</f>
        <v/>
      </c>
      <c r="AD579" s="16" t="str">
        <f t="shared" si="44"/>
        <v/>
      </c>
      <c r="AE579" s="20" t="str">
        <f>IF(ISERROR(VLOOKUP($AC579&amp;"-"&amp;$F579&amp;" "&amp;G579,Bonuses!$B$1:$G$1006,4,FALSE)),"",INT(VLOOKUP($AC579&amp;"-"&amp;$F579&amp;" "&amp;$G579,Bonuses!$B$1:$G$1006,4,FALSE)))</f>
        <v/>
      </c>
      <c r="AF579" s="16" t="str">
        <f>IF(ISERROR(VLOOKUP($AC579&amp;"-"&amp;$F579,Bonuses!$B$1:$G$1006,5,FALSE)),"",IF(VLOOKUP($AC579&amp;"-"&amp;$F579,Bonuses!$B$1:$G$1006,5,FALSE)="","",VLOOKUP($AC579&amp;"-"&amp;$F579,Bonuses!$B$1:$G$1006,6,FALSE)&amp;" yrs, "&amp;VLOOKUP($AC579&amp;"-"&amp;$F579,Bonuses!$B$1:$G$1006,5,FALSE)))</f>
        <v/>
      </c>
    </row>
    <row r="580" spans="1:32" s="21" customFormat="1" x14ac:dyDescent="0.25">
      <c r="A580" s="21" t="s">
        <v>2941</v>
      </c>
      <c r="B580" s="21">
        <f t="shared" si="40"/>
        <v>1</v>
      </c>
      <c r="C580" s="21" t="str">
        <f t="shared" si="41"/>
        <v>P</v>
      </c>
      <c r="D580" s="17">
        <f>IF($C580="B",VLOOKUP($A580,Bat!$A$4:$BF$2320,D$1,FALSE),VLOOKUP($A580,Pit!$A$4:$BA$1686,D$2,FALSE))</f>
        <v>4852</v>
      </c>
      <c r="E580" s="16" t="str">
        <f>IF($C580="B",VLOOKUP($A580,Bat!$A$4:$BF$2320,E$1,FALSE),VLOOKUP($A580,Pit!$A$4:$BA$1686,E$2,FALSE))</f>
        <v>RP</v>
      </c>
      <c r="F580" s="16" t="str">
        <f>IF($C580="B",VLOOKUP($A580,Bat!$A$4:$BF$2320,F$1,FALSE),VLOOKUP($A580,Pit!$A$4:$BA$1686,F$2,FALSE))</f>
        <v>Pete</v>
      </c>
      <c r="G580" s="16" t="str">
        <f>IF($C580="B",VLOOKUP($A580,Bat!$A$4:$BF$2320,G$1,FALSE),VLOOKUP($A580,Pit!$A$4:$BA$1686,G$2,FALSE))</f>
        <v>Myers</v>
      </c>
      <c r="H580" s="16">
        <f>IF($C580="B",VLOOKUP($A580,Bat!$A$4:$BF$2320,H$1,FALSE),VLOOKUP($A580,Pit!$A$4:$BA$1686,H$2,FALSE))</f>
        <v>21</v>
      </c>
      <c r="I580" s="16" t="str">
        <f>IF($C580="B",VLOOKUP($A580,Bat!$A$4:$BF$2320,I$1,FALSE),VLOOKUP($A580,Pit!$A$4:$BA$1686,I$2,FALSE))</f>
        <v>R</v>
      </c>
      <c r="J580" s="16" t="str">
        <f>IF($C580="B",VLOOKUP($A580,Bat!$A$4:$BF$2320,J$1,FALSE),VLOOKUP($A580,Pit!$A$4:$BA$1686,J$2,FALSE))</f>
        <v>R</v>
      </c>
      <c r="K580" s="16" t="str">
        <f>IF($C580="B",VLOOKUP($A580,Bat!$A$4:$BF$2320,K$1,FALSE),VLOOKUP($A580,Pit!$A$4:$BA$1686,K$2,FALSE))</f>
        <v>Normal</v>
      </c>
      <c r="L580" s="17" t="str">
        <f>IF($C580="B",VLOOKUP($A580,Bat!$A$4:$BF$2320,L$1,FALSE),VLOOKUP($A580,Pit!$A$4:$BA$1686,L$2,FALSE))</f>
        <v>Normal</v>
      </c>
      <c r="M580" s="16">
        <f>IF($C580="B",VLOOKUP($A580,Bat!$A$4:$BF$2320,M$1,FALSE),VLOOKUP($A580,Pit!$A$4:$BA$1686,M$2,FALSE))</f>
        <v>6</v>
      </c>
      <c r="N580" s="16">
        <f>IF($C580="B",VLOOKUP($A580,Bat!$A$4:$BF$2320,N$1,FALSE),VLOOKUP($A580,Pit!$A$4:$BA$1686,N$2,FALSE))</f>
        <v>1</v>
      </c>
      <c r="O580" s="16">
        <f>IF($C580="B",VLOOKUP($A580,Bat!$A$4:$BF$2320,O$1,FALSE),VLOOKUP($A580,Pit!$A$4:$BA$1686,O$2,FALSE))</f>
        <v>2</v>
      </c>
      <c r="P580" s="16" t="str">
        <f>IF($C580="B",VLOOKUP($A580,Bat!$A$4:$BF$2320,P$1,FALSE),VLOOKUP($A580,Pit!$A$4:$BA$1686,P$2,FALSE))</f>
        <v>90-92 Mph</v>
      </c>
      <c r="Q580" s="17">
        <f>IF($C580="B",VLOOKUP($A580,Bat!$A$4:$BF$2320,Q$1,FALSE),VLOOKUP($A580,Pit!$A$4:$BA$1686,Q$2,FALSE))</f>
        <v>6</v>
      </c>
      <c r="R580" s="18">
        <f>IF($C580="B",VLOOKUP($A580,Bat!$A$4:$BF$2320,R$1,FALSE),VLOOKUP($A580,Pit!$A$4:$BA$1686,R$2,FALSE))</f>
        <v>13.946250366859203</v>
      </c>
      <c r="S580" s="19">
        <f>IF($C580="B",VLOOKUP($A580,Bat!$A$4:$BF$2320,S$1,FALSE),VLOOKUP($A580,Pit!$A$4:$BA$1686,S$2,FALSE))</f>
        <v>0.16762520810234019</v>
      </c>
      <c r="T580" s="20" t="str">
        <f>IF($C580="B",VLOOKUP($A580,Bat!$A$4:$BF$2320,T$1,FALSE),VLOOKUP($A580,Pit!$A$4:$BA$1686,T$2,FALSE))</f>
        <v>$100k</v>
      </c>
      <c r="U580" s="17" t="str">
        <f>VLOOKUP(IF($C580="B",VLOOKUP($A580,Bat!$A$4:$AU$2320,U$1,FALSE),VLOOKUP($A580,Pit!$A$4:$BE$1686,U$2,FALSE)),COND!$A$35:$B$41,2,FALSE)</f>
        <v>??</v>
      </c>
      <c r="V580" s="21">
        <f>IF($C580="B",VLOOKUP($A580,Bat!$A$4:$AT$2284,46,FALSE),VLOOKUP($A580,Pit!$A$4:$BD$1664,56,FALSE))</f>
        <v>230</v>
      </c>
      <c r="W580" s="16">
        <f t="shared" si="42"/>
        <v>999</v>
      </c>
      <c r="X580" s="16"/>
      <c r="Y580" s="22">
        <f t="shared" si="43"/>
        <v>630</v>
      </c>
      <c r="Z580" s="16" t="str">
        <f>IFERROR(VLOOKUP($D580,Results37!$F$3:$L$1396,Z$1,FALSE),"")</f>
        <v/>
      </c>
      <c r="AA580" s="47" t="str">
        <f>IF(ISERROR(VLOOKUP(D580,Results37!$F$3:$O$399,AA$1,FALSE)),"",IF(VLOOKUP(D580,Results37!$F$3:$O$399,AA$1+1,FALSE)=1,"S"&amp;VLOOKUP(D580,Results37!$F$3:$O$399,AA$1,FALSE),VLOOKUP(D580,Results37!$F$3:$O$399,AA$1,FALSE)))</f>
        <v/>
      </c>
      <c r="AB580" s="16" t="str">
        <f>IFERROR(VLOOKUP($D580,Results37!$F$3:$L$1396,AB$1,FALSE),"")</f>
        <v/>
      </c>
      <c r="AC580" s="16" t="str">
        <f>IFERROR(VLOOKUP($D580,Results37!$F$3:$L$1396,AC$1,FALSE),"")</f>
        <v/>
      </c>
      <c r="AD580" s="16" t="str">
        <f t="shared" si="44"/>
        <v/>
      </c>
      <c r="AE580" s="20" t="str">
        <f>IF(ISERROR(VLOOKUP($AC580&amp;"-"&amp;$F580&amp;" "&amp;G580,Bonuses!$B$1:$G$1006,4,FALSE)),"",INT(VLOOKUP($AC580&amp;"-"&amp;$F580&amp;" "&amp;$G580,Bonuses!$B$1:$G$1006,4,FALSE)))</f>
        <v/>
      </c>
      <c r="AF580" s="16" t="str">
        <f>IF(ISERROR(VLOOKUP($AC580&amp;"-"&amp;$F580,Bonuses!$B$1:$G$1006,5,FALSE)),"",IF(VLOOKUP($AC580&amp;"-"&amp;$F580,Bonuses!$B$1:$G$1006,5,FALSE)="","",VLOOKUP($AC580&amp;"-"&amp;$F580,Bonuses!$B$1:$G$1006,6,FALSE)&amp;" yrs, "&amp;VLOOKUP($AC580&amp;"-"&amp;$F580,Bonuses!$B$1:$G$1006,5,FALSE)))</f>
        <v/>
      </c>
    </row>
    <row r="581" spans="1:32" s="21" customFormat="1" x14ac:dyDescent="0.25">
      <c r="A581" s="21" t="s">
        <v>2023</v>
      </c>
      <c r="B581" s="21">
        <f t="shared" ref="B581:B644" si="45">COUNTIF($A$5:$A$598,A581)</f>
        <v>1</v>
      </c>
      <c r="C581" s="21" t="str">
        <f t="shared" ref="C581:C644" si="46">IF(OR(MID(A581,1,2)="SP",MID(A581,1,2)="MR",MID(A581,1,2)="CL",MID(A581,1,2)="RP"),"P","B")</f>
        <v>B</v>
      </c>
      <c r="D581" s="17">
        <f>IF($C581="B",VLOOKUP($A581,Bat!$A$4:$BF$2320,D$1,FALSE),VLOOKUP($A581,Pit!$A$4:$BA$1686,D$2,FALSE))</f>
        <v>14729</v>
      </c>
      <c r="E581" s="16" t="str">
        <f>IF($C581="B",VLOOKUP($A581,Bat!$A$4:$BF$2320,E$1,FALSE),VLOOKUP($A581,Pit!$A$4:$BA$1686,E$2,FALSE))</f>
        <v>C</v>
      </c>
      <c r="F581" s="16" t="str">
        <f>IF($C581="B",VLOOKUP($A581,Bat!$A$4:$BF$2320,F$1,FALSE),VLOOKUP($A581,Pit!$A$4:$BA$1686,F$2,FALSE))</f>
        <v>Ronald</v>
      </c>
      <c r="G581" s="16" t="str">
        <f>IF($C581="B",VLOOKUP($A581,Bat!$A$4:$BF$2320,G$1,FALSE),VLOOKUP($A581,Pit!$A$4:$BA$1686,G$2,FALSE))</f>
        <v>Perkins</v>
      </c>
      <c r="H581" s="16">
        <f>IF($C581="B",VLOOKUP($A581,Bat!$A$4:$BF$2320,H$1,FALSE),VLOOKUP($A581,Pit!$A$4:$BA$1686,H$2,FALSE))</f>
        <v>21</v>
      </c>
      <c r="I581" s="16" t="str">
        <f>IF($C581="B",VLOOKUP($A581,Bat!$A$4:$BF$2320,I$1,FALSE),VLOOKUP($A581,Pit!$A$4:$BA$1686,I$2,FALSE))</f>
        <v>S</v>
      </c>
      <c r="J581" s="16" t="str">
        <f>IF($C581="B",VLOOKUP($A581,Bat!$A$4:$BF$2320,J$1,FALSE),VLOOKUP($A581,Pit!$A$4:$BA$1686,J$2,FALSE))</f>
        <v>R</v>
      </c>
      <c r="K581" s="16" t="str">
        <f>IF($C581="B",VLOOKUP($A581,Bat!$A$4:$BF$2320,K$1,FALSE),VLOOKUP($A581,Pit!$A$4:$BA$1686,K$2,FALSE))</f>
        <v>Low</v>
      </c>
      <c r="L581" s="17" t="str">
        <f>IF($C581="B",VLOOKUP($A581,Bat!$A$4:$BF$2320,L$1,FALSE),VLOOKUP($A581,Pit!$A$4:$BA$1686,L$2,FALSE))</f>
        <v>High</v>
      </c>
      <c r="M581" s="16">
        <f>IF($C581="B",VLOOKUP($A581,Bat!$A$4:$BF$2320,M$1,FALSE),VLOOKUP($A581,Pit!$A$4:$BA$1686,M$2,FALSE))</f>
        <v>2</v>
      </c>
      <c r="N581" s="16">
        <f>IF($C581="B",VLOOKUP($A581,Bat!$A$4:$BF$2320,N$1,FALSE),VLOOKUP($A581,Pit!$A$4:$BA$1686,N$2,FALSE))</f>
        <v>5</v>
      </c>
      <c r="O581" s="16">
        <f>IF($C581="B",VLOOKUP($A581,Bat!$A$4:$BF$2320,O$1,FALSE),VLOOKUP($A581,Pit!$A$4:$BA$1686,O$2,FALSE))</f>
        <v>2</v>
      </c>
      <c r="P581" s="16">
        <f>IF($C581="B",VLOOKUP($A581,Bat!$A$4:$BF$2320,P$1,FALSE),VLOOKUP($A581,Pit!$A$4:$BA$1686,P$2,FALSE))</f>
        <v>7</v>
      </c>
      <c r="Q581" s="17">
        <f>IF($C581="B",VLOOKUP($A581,Bat!$A$4:$BF$2320,Q$1,FALSE),VLOOKUP($A581,Pit!$A$4:$BA$1686,Q$2,FALSE))</f>
        <v>3</v>
      </c>
      <c r="R581" s="18">
        <f>IF($C581="B",VLOOKUP($A581,Bat!$A$4:$BF$2320,R$1,FALSE),VLOOKUP($A581,Pit!$A$4:$BA$1686,R$2,FALSE))</f>
        <v>0.84503064869479161</v>
      </c>
      <c r="S581" s="19">
        <f>IF($C581="B",VLOOKUP($A581,Bat!$A$4:$BF$2320,S$1,FALSE),VLOOKUP($A581,Pit!$A$4:$BA$1686,S$2,FALSE))</f>
        <v>0.53513934469399282</v>
      </c>
      <c r="T581" s="20" t="str">
        <f>IF($C581="B",VLOOKUP($A581,Bat!$A$4:$BF$2320,T$1,FALSE),VLOOKUP($A581,Pit!$A$4:$BA$1686,T$2,FALSE))</f>
        <v>$2.2m</v>
      </c>
      <c r="U581" s="17" t="str">
        <f>VLOOKUP(IF($C581="B",VLOOKUP($A581,Bat!$A$4:$AU$2320,U$1,FALSE),VLOOKUP($A581,Pit!$A$4:$BE$1686,U$2,FALSE)),COND!$A$35:$B$41,2,FALSE)</f>
        <v>??</v>
      </c>
      <c r="V581" s="21">
        <f>IF($C581="B",VLOOKUP($A581,Bat!$A$4:$AT$2284,46,FALSE),VLOOKUP($A581,Pit!$A$4:$BD$1664,56,FALSE))</f>
        <v>231</v>
      </c>
      <c r="W581" s="16">
        <f t="shared" ref="W581:W644" si="47">IF(AND(T581&lt;&gt;"Slot",T581&gt;$T$3),999,V581)</f>
        <v>999</v>
      </c>
      <c r="X581" s="16"/>
      <c r="Y581" s="22">
        <f t="shared" ref="Y581:Y644" si="48">RANK(S581,$S$5:$S$1469)</f>
        <v>449</v>
      </c>
      <c r="Z581" s="16" t="str">
        <f>IFERROR(VLOOKUP($D581,Results37!$F$3:$L$1396,Z$1,FALSE),"")</f>
        <v/>
      </c>
      <c r="AA581" s="47" t="str">
        <f>IF(ISERROR(VLOOKUP(D581,Results37!$F$3:$O$399,AA$1,FALSE)),"",IF(VLOOKUP(D581,Results37!$F$3:$O$399,AA$1+1,FALSE)=1,"S"&amp;VLOOKUP(D581,Results37!$F$3:$O$399,AA$1,FALSE),VLOOKUP(D581,Results37!$F$3:$O$399,AA$1,FALSE)))</f>
        <v/>
      </c>
      <c r="AB581" s="16" t="str">
        <f>IFERROR(VLOOKUP($D581,Results37!$F$3:$L$1396,AB$1,FALSE),"")</f>
        <v/>
      </c>
      <c r="AC581" s="16" t="str">
        <f>IFERROR(VLOOKUP($D581,Results37!$F$3:$L$1396,AC$1,FALSE),"")</f>
        <v/>
      </c>
      <c r="AD581" s="16" t="str">
        <f t="shared" ref="AD581:AD644" si="49">IF(X581="","",X581-Z581)</f>
        <v/>
      </c>
      <c r="AE581" s="20" t="str">
        <f>IF(ISERROR(VLOOKUP($AC581&amp;"-"&amp;$F581&amp;" "&amp;G581,Bonuses!$B$1:$G$1006,4,FALSE)),"",INT(VLOOKUP($AC581&amp;"-"&amp;$F581&amp;" "&amp;$G581,Bonuses!$B$1:$G$1006,4,FALSE)))</f>
        <v/>
      </c>
      <c r="AF581" s="16" t="str">
        <f>IF(ISERROR(VLOOKUP($AC581&amp;"-"&amp;$F581,Bonuses!$B$1:$G$1006,5,FALSE)),"",IF(VLOOKUP($AC581&amp;"-"&amp;$F581,Bonuses!$B$1:$G$1006,5,FALSE)="","",VLOOKUP($AC581&amp;"-"&amp;$F581,Bonuses!$B$1:$G$1006,6,FALSE)&amp;" yrs, "&amp;VLOOKUP($AC581&amp;"-"&amp;$F581,Bonuses!$B$1:$G$1006,5,FALSE)))</f>
        <v/>
      </c>
    </row>
    <row r="582" spans="1:32" s="21" customFormat="1" x14ac:dyDescent="0.25">
      <c r="A582" s="21" t="s">
        <v>2450</v>
      </c>
      <c r="B582" s="21">
        <f t="shared" si="45"/>
        <v>1</v>
      </c>
      <c r="C582" s="21" t="str">
        <f t="shared" si="46"/>
        <v>P</v>
      </c>
      <c r="D582" s="17">
        <f>IF($C582="B",VLOOKUP($A582,Bat!$A$4:$BF$2320,D$1,FALSE),VLOOKUP($A582,Pit!$A$4:$BA$1686,D$2,FALSE))</f>
        <v>5797</v>
      </c>
      <c r="E582" s="16" t="str">
        <f>IF($C582="B",VLOOKUP($A582,Bat!$A$4:$BF$2320,E$1,FALSE),VLOOKUP($A582,Pit!$A$4:$BA$1686,E$2,FALSE))</f>
        <v>RP</v>
      </c>
      <c r="F582" s="16" t="str">
        <f>IF($C582="B",VLOOKUP($A582,Bat!$A$4:$BF$2320,F$1,FALSE),VLOOKUP($A582,Pit!$A$4:$BA$1686,F$2,FALSE))</f>
        <v>Rob</v>
      </c>
      <c r="G582" s="16" t="str">
        <f>IF($C582="B",VLOOKUP($A582,Bat!$A$4:$BF$2320,G$1,FALSE),VLOOKUP($A582,Pit!$A$4:$BA$1686,G$2,FALSE))</f>
        <v>Reid</v>
      </c>
      <c r="H582" s="16">
        <f>IF($C582="B",VLOOKUP($A582,Bat!$A$4:$BF$2320,H$1,FALSE),VLOOKUP($A582,Pit!$A$4:$BA$1686,H$2,FALSE))</f>
        <v>18</v>
      </c>
      <c r="I582" s="16" t="str">
        <f>IF($C582="B",VLOOKUP($A582,Bat!$A$4:$BF$2320,I$1,FALSE),VLOOKUP($A582,Pit!$A$4:$BA$1686,I$2,FALSE))</f>
        <v>R</v>
      </c>
      <c r="J582" s="16" t="str">
        <f>IF($C582="B",VLOOKUP($A582,Bat!$A$4:$BF$2320,J$1,FALSE),VLOOKUP($A582,Pit!$A$4:$BA$1686,J$2,FALSE))</f>
        <v>R</v>
      </c>
      <c r="K582" s="16" t="str">
        <f>IF($C582="B",VLOOKUP($A582,Bat!$A$4:$BF$2320,K$1,FALSE),VLOOKUP($A582,Pit!$A$4:$BA$1686,K$2,FALSE))</f>
        <v>Normal</v>
      </c>
      <c r="L582" s="17" t="str">
        <f>IF($C582="B",VLOOKUP($A582,Bat!$A$4:$BF$2320,L$1,FALSE),VLOOKUP($A582,Pit!$A$4:$BA$1686,L$2,FALSE))</f>
        <v>Normal</v>
      </c>
      <c r="M582" s="16">
        <f>IF($C582="B",VLOOKUP($A582,Bat!$A$4:$BF$2320,M$1,FALSE),VLOOKUP($A582,Pit!$A$4:$BA$1686,M$2,FALSE))</f>
        <v>3</v>
      </c>
      <c r="N582" s="16">
        <f>IF($C582="B",VLOOKUP($A582,Bat!$A$4:$BF$2320,N$1,FALSE),VLOOKUP($A582,Pit!$A$4:$BA$1686,N$2,FALSE))</f>
        <v>3</v>
      </c>
      <c r="O582" s="16">
        <f>IF($C582="B",VLOOKUP($A582,Bat!$A$4:$BF$2320,O$1,FALSE),VLOOKUP($A582,Pit!$A$4:$BA$1686,O$2,FALSE))</f>
        <v>3</v>
      </c>
      <c r="P582" s="16" t="str">
        <f>IF($C582="B",VLOOKUP($A582,Bat!$A$4:$BF$2320,P$1,FALSE),VLOOKUP($A582,Pit!$A$4:$BA$1686,P$2,FALSE))</f>
        <v>89-91 Mph</v>
      </c>
      <c r="Q582" s="17">
        <f>IF($C582="B",VLOOKUP($A582,Bat!$A$4:$BF$2320,Q$1,FALSE),VLOOKUP($A582,Pit!$A$4:$BA$1686,Q$2,FALSE))</f>
        <v>6</v>
      </c>
      <c r="R582" s="18">
        <f>IF($C582="B",VLOOKUP($A582,Bat!$A$4:$BF$2320,R$1,FALSE),VLOOKUP($A582,Pit!$A$4:$BA$1686,R$2,FALSE))</f>
        <v>13.929040238324436</v>
      </c>
      <c r="S582" s="19">
        <f>IF($C582="B",VLOOKUP($A582,Bat!$A$4:$BF$2320,S$1,FALSE),VLOOKUP($A582,Pit!$A$4:$BA$1686,S$2,FALSE))</f>
        <v>0.16611329753329002</v>
      </c>
      <c r="T582" s="20" t="str">
        <f>IF($C582="B",VLOOKUP($A582,Bat!$A$4:$BF$2320,T$1,FALSE),VLOOKUP($A582,Pit!$A$4:$BA$1686,T$2,FALSE))</f>
        <v>$200k</v>
      </c>
      <c r="U582" s="17" t="str">
        <f>VLOOKUP(IF($C582="B",VLOOKUP($A582,Bat!$A$4:$AU$2320,U$1,FALSE),VLOOKUP($A582,Pit!$A$4:$BE$1686,U$2,FALSE)),COND!$A$35:$B$41,2,FALSE)</f>
        <v>??</v>
      </c>
      <c r="V582" s="21">
        <f>IF($C582="B",VLOOKUP($A582,Bat!$A$4:$AT$2284,46,FALSE),VLOOKUP($A582,Pit!$A$4:$BD$1664,56,FALSE))</f>
        <v>231</v>
      </c>
      <c r="W582" s="16">
        <f t="shared" si="47"/>
        <v>999</v>
      </c>
      <c r="X582" s="16"/>
      <c r="Y582" s="22">
        <f t="shared" si="48"/>
        <v>632</v>
      </c>
      <c r="Z582" s="16" t="str">
        <f>IFERROR(VLOOKUP($D582,Results37!$F$3:$L$1396,Z$1,FALSE),"")</f>
        <v/>
      </c>
      <c r="AA582" s="47" t="str">
        <f>IF(ISERROR(VLOOKUP(D582,Results37!$F$3:$O$399,AA$1,FALSE)),"",IF(VLOOKUP(D582,Results37!$F$3:$O$399,AA$1+1,FALSE)=1,"S"&amp;VLOOKUP(D582,Results37!$F$3:$O$399,AA$1,FALSE),VLOOKUP(D582,Results37!$F$3:$O$399,AA$1,FALSE)))</f>
        <v/>
      </c>
      <c r="AB582" s="16" t="str">
        <f>IFERROR(VLOOKUP($D582,Results37!$F$3:$L$1396,AB$1,FALSE),"")</f>
        <v/>
      </c>
      <c r="AC582" s="16" t="str">
        <f>IFERROR(VLOOKUP($D582,Results37!$F$3:$L$1396,AC$1,FALSE),"")</f>
        <v/>
      </c>
      <c r="AD582" s="16" t="str">
        <f t="shared" si="49"/>
        <v/>
      </c>
      <c r="AE582" s="20" t="str">
        <f>IF(ISERROR(VLOOKUP($AC582&amp;"-"&amp;$F582&amp;" "&amp;G582,Bonuses!$B$1:$G$1006,4,FALSE)),"",INT(VLOOKUP($AC582&amp;"-"&amp;$F582&amp;" "&amp;$G582,Bonuses!$B$1:$G$1006,4,FALSE)))</f>
        <v/>
      </c>
      <c r="AF582" s="16" t="str">
        <f>IF(ISERROR(VLOOKUP($AC582&amp;"-"&amp;$F582,Bonuses!$B$1:$G$1006,5,FALSE)),"",IF(VLOOKUP($AC582&amp;"-"&amp;$F582,Bonuses!$B$1:$G$1006,5,FALSE)="","",VLOOKUP($AC582&amp;"-"&amp;$F582,Bonuses!$B$1:$G$1006,6,FALSE)&amp;" yrs, "&amp;VLOOKUP($AC582&amp;"-"&amp;$F582,Bonuses!$B$1:$G$1006,5,FALSE)))</f>
        <v/>
      </c>
    </row>
    <row r="583" spans="1:32" s="21" customFormat="1" x14ac:dyDescent="0.25">
      <c r="A583" s="21" t="s">
        <v>2451</v>
      </c>
      <c r="B583" s="21">
        <f t="shared" si="45"/>
        <v>1</v>
      </c>
      <c r="C583" s="21" t="str">
        <f t="shared" si="46"/>
        <v>P</v>
      </c>
      <c r="D583" s="17">
        <f>IF($C583="B",VLOOKUP($A583,Bat!$A$4:$BF$2320,D$1,FALSE),VLOOKUP($A583,Pit!$A$4:$BA$1686,D$2,FALSE))</f>
        <v>5911</v>
      </c>
      <c r="E583" s="16" t="str">
        <f>IF($C583="B",VLOOKUP($A583,Bat!$A$4:$BF$2320,E$1,FALSE),VLOOKUP($A583,Pit!$A$4:$BA$1686,E$2,FALSE))</f>
        <v>RP</v>
      </c>
      <c r="F583" s="16" t="str">
        <f>IF($C583="B",VLOOKUP($A583,Bat!$A$4:$BF$2320,F$1,FALSE),VLOOKUP($A583,Pit!$A$4:$BA$1686,F$2,FALSE))</f>
        <v>Lee</v>
      </c>
      <c r="G583" s="16" t="str">
        <f>IF($C583="B",VLOOKUP($A583,Bat!$A$4:$BF$2320,G$1,FALSE),VLOOKUP($A583,Pit!$A$4:$BA$1686,G$2,FALSE))</f>
        <v>Barker</v>
      </c>
      <c r="H583" s="16">
        <f>IF($C583="B",VLOOKUP($A583,Bat!$A$4:$BF$2320,H$1,FALSE),VLOOKUP($A583,Pit!$A$4:$BA$1686,H$2,FALSE))</f>
        <v>18</v>
      </c>
      <c r="I583" s="16" t="str">
        <f>IF($C583="B",VLOOKUP($A583,Bat!$A$4:$BF$2320,I$1,FALSE),VLOOKUP($A583,Pit!$A$4:$BA$1686,I$2,FALSE))</f>
        <v>S</v>
      </c>
      <c r="J583" s="16" t="str">
        <f>IF($C583="B",VLOOKUP($A583,Bat!$A$4:$BF$2320,J$1,FALSE),VLOOKUP($A583,Pit!$A$4:$BA$1686,J$2,FALSE))</f>
        <v>R</v>
      </c>
      <c r="K583" s="16" t="str">
        <f>IF($C583="B",VLOOKUP($A583,Bat!$A$4:$BF$2320,K$1,FALSE),VLOOKUP($A583,Pit!$A$4:$BA$1686,K$2,FALSE))</f>
        <v>Normal</v>
      </c>
      <c r="L583" s="17" t="str">
        <f>IF($C583="B",VLOOKUP($A583,Bat!$A$4:$BF$2320,L$1,FALSE),VLOOKUP($A583,Pit!$A$4:$BA$1686,L$2,FALSE))</f>
        <v>Normal</v>
      </c>
      <c r="M583" s="16">
        <f>IF($C583="B",VLOOKUP($A583,Bat!$A$4:$BF$2320,M$1,FALSE),VLOOKUP($A583,Pit!$A$4:$BA$1686,M$2,FALSE))</f>
        <v>6</v>
      </c>
      <c r="N583" s="16">
        <f>IF($C583="B",VLOOKUP($A583,Bat!$A$4:$BF$2320,N$1,FALSE),VLOOKUP($A583,Pit!$A$4:$BA$1686,N$2,FALSE))</f>
        <v>1</v>
      </c>
      <c r="O583" s="16">
        <f>IF($C583="B",VLOOKUP($A583,Bat!$A$4:$BF$2320,O$1,FALSE),VLOOKUP($A583,Pit!$A$4:$BA$1686,O$2,FALSE))</f>
        <v>2</v>
      </c>
      <c r="P583" s="16" t="str">
        <f>IF($C583="B",VLOOKUP($A583,Bat!$A$4:$BF$2320,P$1,FALSE),VLOOKUP($A583,Pit!$A$4:$BA$1686,P$2,FALSE))</f>
        <v>90-92 Mph</v>
      </c>
      <c r="Q583" s="17">
        <f>IF($C583="B",VLOOKUP($A583,Bat!$A$4:$BF$2320,Q$1,FALSE),VLOOKUP($A583,Pit!$A$4:$BA$1686,Q$2,FALSE))</f>
        <v>6</v>
      </c>
      <c r="R583" s="18">
        <f>IF($C583="B",VLOOKUP($A583,Bat!$A$4:$BF$2320,R$1,FALSE),VLOOKUP($A583,Pit!$A$4:$BA$1686,R$2,FALSE))</f>
        <v>13.908285558579912</v>
      </c>
      <c r="S583" s="19">
        <f>IF($C583="B",VLOOKUP($A583,Bat!$A$4:$BF$2320,S$1,FALSE),VLOOKUP($A583,Pit!$A$4:$BA$1686,S$2,FALSE))</f>
        <v>0.16428999798037811</v>
      </c>
      <c r="T583" s="20" t="str">
        <f>IF($C583="B",VLOOKUP($A583,Bat!$A$4:$BF$2320,T$1,FALSE),VLOOKUP($A583,Pit!$A$4:$BA$1686,T$2,FALSE))</f>
        <v>$210k</v>
      </c>
      <c r="U583" s="17" t="str">
        <f>VLOOKUP(IF($C583="B",VLOOKUP($A583,Bat!$A$4:$AU$2320,U$1,FALSE),VLOOKUP($A583,Pit!$A$4:$BE$1686,U$2,FALSE)),COND!$A$35:$B$41,2,FALSE)</f>
        <v>??</v>
      </c>
      <c r="V583" s="21">
        <f>IF($C583="B",VLOOKUP($A583,Bat!$A$4:$AT$2284,46,FALSE),VLOOKUP($A583,Pit!$A$4:$BD$1664,56,FALSE))</f>
        <v>232</v>
      </c>
      <c r="W583" s="16">
        <f t="shared" si="47"/>
        <v>999</v>
      </c>
      <c r="X583" s="16"/>
      <c r="Y583" s="22">
        <f t="shared" si="48"/>
        <v>633</v>
      </c>
      <c r="Z583" s="16" t="str">
        <f>IFERROR(VLOOKUP($D583,Results37!$F$3:$L$1396,Z$1,FALSE),"")</f>
        <v/>
      </c>
      <c r="AA583" s="47" t="str">
        <f>IF(ISERROR(VLOOKUP(D583,Results37!$F$3:$O$399,AA$1,FALSE)),"",IF(VLOOKUP(D583,Results37!$F$3:$O$399,AA$1+1,FALSE)=1,"S"&amp;VLOOKUP(D583,Results37!$F$3:$O$399,AA$1,FALSE),VLOOKUP(D583,Results37!$F$3:$O$399,AA$1,FALSE)))</f>
        <v/>
      </c>
      <c r="AB583" s="16" t="str">
        <f>IFERROR(VLOOKUP($D583,Results37!$F$3:$L$1396,AB$1,FALSE),"")</f>
        <v/>
      </c>
      <c r="AC583" s="16" t="str">
        <f>IFERROR(VLOOKUP($D583,Results37!$F$3:$L$1396,AC$1,FALSE),"")</f>
        <v/>
      </c>
      <c r="AD583" s="16" t="str">
        <f t="shared" si="49"/>
        <v/>
      </c>
      <c r="AE583" s="20" t="str">
        <f>IF(ISERROR(VLOOKUP($AC583&amp;"-"&amp;$F583&amp;" "&amp;G583,Bonuses!$B$1:$G$1006,4,FALSE)),"",INT(VLOOKUP($AC583&amp;"-"&amp;$F583&amp;" "&amp;$G583,Bonuses!$B$1:$G$1006,4,FALSE)))</f>
        <v/>
      </c>
      <c r="AF583" s="16" t="str">
        <f>IF(ISERROR(VLOOKUP($AC583&amp;"-"&amp;$F583,Bonuses!$B$1:$G$1006,5,FALSE)),"",IF(VLOOKUP($AC583&amp;"-"&amp;$F583,Bonuses!$B$1:$G$1006,5,FALSE)="","",VLOOKUP($AC583&amp;"-"&amp;$F583,Bonuses!$B$1:$G$1006,6,FALSE)&amp;" yrs, "&amp;VLOOKUP($AC583&amp;"-"&amp;$F583,Bonuses!$B$1:$G$1006,5,FALSE)))</f>
        <v/>
      </c>
    </row>
    <row r="584" spans="1:32" s="21" customFormat="1" x14ac:dyDescent="0.25">
      <c r="A584" s="21" t="s">
        <v>2140</v>
      </c>
      <c r="B584" s="21">
        <f t="shared" si="45"/>
        <v>1</v>
      </c>
      <c r="C584" s="21" t="str">
        <f t="shared" si="46"/>
        <v>B</v>
      </c>
      <c r="D584" s="17">
        <f>IF($C584="B",VLOOKUP($A584,Bat!$A$4:$BF$2320,D$1,FALSE),VLOOKUP($A584,Pit!$A$4:$BA$1686,D$2,FALSE))</f>
        <v>8961</v>
      </c>
      <c r="E584" s="16" t="str">
        <f>IF($C584="B",VLOOKUP($A584,Bat!$A$4:$BF$2320,E$1,FALSE),VLOOKUP($A584,Pit!$A$4:$BA$1686,E$2,FALSE))</f>
        <v>1B</v>
      </c>
      <c r="F584" s="16" t="str">
        <f>IF($C584="B",VLOOKUP($A584,Bat!$A$4:$BF$2320,F$1,FALSE),VLOOKUP($A584,Pit!$A$4:$BA$1686,F$2,FALSE))</f>
        <v>Jesse</v>
      </c>
      <c r="G584" s="16" t="str">
        <f>IF($C584="B",VLOOKUP($A584,Bat!$A$4:$BF$2320,G$1,FALSE),VLOOKUP($A584,Pit!$A$4:$BA$1686,G$2,FALSE))</f>
        <v>Allen</v>
      </c>
      <c r="H584" s="16">
        <f>IF($C584="B",VLOOKUP($A584,Bat!$A$4:$BF$2320,H$1,FALSE),VLOOKUP($A584,Pit!$A$4:$BA$1686,H$2,FALSE))</f>
        <v>21</v>
      </c>
      <c r="I584" s="16" t="str">
        <f>IF($C584="B",VLOOKUP($A584,Bat!$A$4:$BF$2320,I$1,FALSE),VLOOKUP($A584,Pit!$A$4:$BA$1686,I$2,FALSE))</f>
        <v>R</v>
      </c>
      <c r="J584" s="16" t="str">
        <f>IF($C584="B",VLOOKUP($A584,Bat!$A$4:$BF$2320,J$1,FALSE),VLOOKUP($A584,Pit!$A$4:$BA$1686,J$2,FALSE))</f>
        <v>R</v>
      </c>
      <c r="K584" s="16" t="str">
        <f>IF($C584="B",VLOOKUP($A584,Bat!$A$4:$BF$2320,K$1,FALSE),VLOOKUP($A584,Pit!$A$4:$BA$1686,K$2,FALSE))</f>
        <v>Low</v>
      </c>
      <c r="L584" s="17" t="str">
        <f>IF($C584="B",VLOOKUP($A584,Bat!$A$4:$BF$2320,L$1,FALSE),VLOOKUP($A584,Pit!$A$4:$BA$1686,L$2,FALSE))</f>
        <v>Normal</v>
      </c>
      <c r="M584" s="16">
        <f>IF($C584="B",VLOOKUP($A584,Bat!$A$4:$BF$2320,M$1,FALSE),VLOOKUP($A584,Pit!$A$4:$BA$1686,M$2,FALSE))</f>
        <v>4</v>
      </c>
      <c r="N584" s="16">
        <f>IF($C584="B",VLOOKUP($A584,Bat!$A$4:$BF$2320,N$1,FALSE),VLOOKUP($A584,Pit!$A$4:$BA$1686,N$2,FALSE))</f>
        <v>4</v>
      </c>
      <c r="O584" s="16">
        <f>IF($C584="B",VLOOKUP($A584,Bat!$A$4:$BF$2320,O$1,FALSE),VLOOKUP($A584,Pit!$A$4:$BA$1686,O$2,FALSE))</f>
        <v>1</v>
      </c>
      <c r="P584" s="16">
        <f>IF($C584="B",VLOOKUP($A584,Bat!$A$4:$BF$2320,P$1,FALSE),VLOOKUP($A584,Pit!$A$4:$BA$1686,P$2,FALSE))</f>
        <v>3</v>
      </c>
      <c r="Q584" s="17">
        <f>IF($C584="B",VLOOKUP($A584,Bat!$A$4:$BF$2320,Q$1,FALSE),VLOOKUP($A584,Pit!$A$4:$BA$1686,Q$2,FALSE))</f>
        <v>2</v>
      </c>
      <c r="R584" s="18">
        <f>IF($C584="B",VLOOKUP($A584,Bat!$A$4:$BF$2320,R$1,FALSE),VLOOKUP($A584,Pit!$A$4:$BA$1686,R$2,FALSE))</f>
        <v>0.76794250265280972</v>
      </c>
      <c r="S584" s="19">
        <f>IF($C584="B",VLOOKUP($A584,Bat!$A$4:$BF$2320,S$1,FALSE),VLOOKUP($A584,Pit!$A$4:$BA$1686,S$2,FALSE))</f>
        <v>0.52414839256111456</v>
      </c>
      <c r="T584" s="20" t="str">
        <f>IF($C584="B",VLOOKUP($A584,Bat!$A$4:$BF$2320,T$1,FALSE),VLOOKUP($A584,Pit!$A$4:$BA$1686,T$2,FALSE))</f>
        <v>$220k</v>
      </c>
      <c r="U584" s="17" t="str">
        <f>VLOOKUP(IF($C584="B",VLOOKUP($A584,Bat!$A$4:$AU$2320,U$1,FALSE),VLOOKUP($A584,Pit!$A$4:$BE$1686,U$2,FALSE)),COND!$A$35:$B$41,2,FALSE)</f>
        <v>??</v>
      </c>
      <c r="V584" s="21">
        <f>IF($C584="B",VLOOKUP($A584,Bat!$A$4:$AT$2284,46,FALSE),VLOOKUP($A584,Pit!$A$4:$BD$1664,56,FALSE))</f>
        <v>233</v>
      </c>
      <c r="W584" s="16">
        <f t="shared" si="47"/>
        <v>999</v>
      </c>
      <c r="X584" s="16"/>
      <c r="Y584" s="22">
        <f t="shared" si="48"/>
        <v>458</v>
      </c>
      <c r="Z584" s="16" t="str">
        <f>IFERROR(VLOOKUP($D584,Results37!$F$3:$L$1396,Z$1,FALSE),"")</f>
        <v/>
      </c>
      <c r="AA584" s="47" t="str">
        <f>IF(ISERROR(VLOOKUP(D584,Results37!$F$3:$O$399,AA$1,FALSE)),"",IF(VLOOKUP(D584,Results37!$F$3:$O$399,AA$1+1,FALSE)=1,"S"&amp;VLOOKUP(D584,Results37!$F$3:$O$399,AA$1,FALSE),VLOOKUP(D584,Results37!$F$3:$O$399,AA$1,FALSE)))</f>
        <v/>
      </c>
      <c r="AB584" s="16" t="str">
        <f>IFERROR(VLOOKUP($D584,Results37!$F$3:$L$1396,AB$1,FALSE),"")</f>
        <v/>
      </c>
      <c r="AC584" s="16" t="str">
        <f>IFERROR(VLOOKUP($D584,Results37!$F$3:$L$1396,AC$1,FALSE),"")</f>
        <v/>
      </c>
      <c r="AD584" s="16" t="str">
        <f t="shared" si="49"/>
        <v/>
      </c>
      <c r="AE584" s="20" t="str">
        <f>IF(ISERROR(VLOOKUP($AC584&amp;"-"&amp;$F584&amp;" "&amp;G584,Bonuses!$B$1:$G$1006,4,FALSE)),"",INT(VLOOKUP($AC584&amp;"-"&amp;$F584&amp;" "&amp;$G584,Bonuses!$B$1:$G$1006,4,FALSE)))</f>
        <v/>
      </c>
      <c r="AF584" s="16" t="str">
        <f>IF(ISERROR(VLOOKUP($AC584&amp;"-"&amp;$F584,Bonuses!$B$1:$G$1006,5,FALSE)),"",IF(VLOOKUP($AC584&amp;"-"&amp;$F584,Bonuses!$B$1:$G$1006,5,FALSE)="","",VLOOKUP($AC584&amp;"-"&amp;$F584,Bonuses!$B$1:$G$1006,6,FALSE)&amp;" yrs, "&amp;VLOOKUP($AC584&amp;"-"&amp;$F584,Bonuses!$B$1:$G$1006,5,FALSE)))</f>
        <v/>
      </c>
    </row>
    <row r="585" spans="1:32" s="21" customFormat="1" x14ac:dyDescent="0.25">
      <c r="A585" s="21" t="s">
        <v>2097</v>
      </c>
      <c r="B585" s="21">
        <f t="shared" si="45"/>
        <v>1</v>
      </c>
      <c r="C585" s="21" t="str">
        <f t="shared" si="46"/>
        <v>B</v>
      </c>
      <c r="D585" s="17">
        <f>IF($C585="B",VLOOKUP($A585,Bat!$A$4:$BF$2320,D$1,FALSE),VLOOKUP($A585,Pit!$A$4:$BA$1686,D$2,FALSE))</f>
        <v>9217</v>
      </c>
      <c r="E585" s="16" t="str">
        <f>IF($C585="B",VLOOKUP($A585,Bat!$A$4:$BF$2320,E$1,FALSE),VLOOKUP($A585,Pit!$A$4:$BA$1686,E$2,FALSE))</f>
        <v>RF</v>
      </c>
      <c r="F585" s="16" t="str">
        <f>IF($C585="B",VLOOKUP($A585,Bat!$A$4:$BF$2320,F$1,FALSE),VLOOKUP($A585,Pit!$A$4:$BA$1686,F$2,FALSE))</f>
        <v>Roger</v>
      </c>
      <c r="G585" s="16" t="str">
        <f>IF($C585="B",VLOOKUP($A585,Bat!$A$4:$BF$2320,G$1,FALSE),VLOOKUP($A585,Pit!$A$4:$BA$1686,G$2,FALSE))</f>
        <v>Williams</v>
      </c>
      <c r="H585" s="16">
        <f>IF($C585="B",VLOOKUP($A585,Bat!$A$4:$BF$2320,H$1,FALSE),VLOOKUP($A585,Pit!$A$4:$BA$1686,H$2,FALSE))</f>
        <v>21</v>
      </c>
      <c r="I585" s="16" t="str">
        <f>IF($C585="B",VLOOKUP($A585,Bat!$A$4:$BF$2320,I$1,FALSE),VLOOKUP($A585,Pit!$A$4:$BA$1686,I$2,FALSE))</f>
        <v>R</v>
      </c>
      <c r="J585" s="16" t="str">
        <f>IF($C585="B",VLOOKUP($A585,Bat!$A$4:$BF$2320,J$1,FALSE),VLOOKUP($A585,Pit!$A$4:$BA$1686,J$2,FALSE))</f>
        <v>L</v>
      </c>
      <c r="K585" s="16" t="str">
        <f>IF($C585="B",VLOOKUP($A585,Bat!$A$4:$BF$2320,K$1,FALSE),VLOOKUP($A585,Pit!$A$4:$BA$1686,K$2,FALSE))</f>
        <v>Low</v>
      </c>
      <c r="L585" s="17" t="str">
        <f>IF($C585="B",VLOOKUP($A585,Bat!$A$4:$BF$2320,L$1,FALSE),VLOOKUP($A585,Pit!$A$4:$BA$1686,L$2,FALSE))</f>
        <v>Normal</v>
      </c>
      <c r="M585" s="16">
        <f>IF($C585="B",VLOOKUP($A585,Bat!$A$4:$BF$2320,M$1,FALSE),VLOOKUP($A585,Pit!$A$4:$BA$1686,M$2,FALSE))</f>
        <v>2</v>
      </c>
      <c r="N585" s="16">
        <f>IF($C585="B",VLOOKUP($A585,Bat!$A$4:$BF$2320,N$1,FALSE),VLOOKUP($A585,Pit!$A$4:$BA$1686,N$2,FALSE))</f>
        <v>4</v>
      </c>
      <c r="O585" s="16">
        <f>IF($C585="B",VLOOKUP($A585,Bat!$A$4:$BF$2320,O$1,FALSE),VLOOKUP($A585,Pit!$A$4:$BA$1686,O$2,FALSE))</f>
        <v>5</v>
      </c>
      <c r="P585" s="16">
        <f>IF($C585="B",VLOOKUP($A585,Bat!$A$4:$BF$2320,P$1,FALSE),VLOOKUP($A585,Pit!$A$4:$BA$1686,P$2,FALSE))</f>
        <v>6</v>
      </c>
      <c r="Q585" s="17">
        <f>IF($C585="B",VLOOKUP($A585,Bat!$A$4:$BF$2320,Q$1,FALSE),VLOOKUP($A585,Pit!$A$4:$BA$1686,Q$2,FALSE))</f>
        <v>3</v>
      </c>
      <c r="R585" s="18">
        <f>IF($C585="B",VLOOKUP($A585,Bat!$A$4:$BF$2320,R$1,FALSE),VLOOKUP($A585,Pit!$A$4:$BA$1686,R$2,FALSE))</f>
        <v>0.75340705152920329</v>
      </c>
      <c r="S585" s="19">
        <f>IF($C585="B",VLOOKUP($A585,Bat!$A$4:$BF$2320,S$1,FALSE),VLOOKUP($A585,Pit!$A$4:$BA$1686,S$2,FALSE))</f>
        <v>0.52207597993048327</v>
      </c>
      <c r="T585" s="20" t="str">
        <f>IF($C585="B",VLOOKUP($A585,Bat!$A$4:$BF$2320,T$1,FALSE),VLOOKUP($A585,Pit!$A$4:$BA$1686,T$2,FALSE))</f>
        <v>$170k</v>
      </c>
      <c r="U585" s="17" t="str">
        <f>VLOOKUP(IF($C585="B",VLOOKUP($A585,Bat!$A$4:$AU$2320,U$1,FALSE),VLOOKUP($A585,Pit!$A$4:$BE$1686,U$2,FALSE)),COND!$A$35:$B$41,2,FALSE)</f>
        <v>??</v>
      </c>
      <c r="V585" s="21">
        <f>IF($C585="B",VLOOKUP($A585,Bat!$A$4:$AT$2284,46,FALSE),VLOOKUP($A585,Pit!$A$4:$BD$1664,56,FALSE))</f>
        <v>234</v>
      </c>
      <c r="W585" s="16">
        <f t="shared" si="47"/>
        <v>999</v>
      </c>
      <c r="X585" s="16"/>
      <c r="Y585" s="22">
        <f t="shared" si="48"/>
        <v>460</v>
      </c>
      <c r="Z585" s="16" t="str">
        <f>IFERROR(VLOOKUP($D585,Results37!$F$3:$L$1396,Z$1,FALSE),"")</f>
        <v/>
      </c>
      <c r="AA585" s="47" t="str">
        <f>IF(ISERROR(VLOOKUP(D585,Results37!$F$3:$O$399,AA$1,FALSE)),"",IF(VLOOKUP(D585,Results37!$F$3:$O$399,AA$1+1,FALSE)=1,"S"&amp;VLOOKUP(D585,Results37!$F$3:$O$399,AA$1,FALSE),VLOOKUP(D585,Results37!$F$3:$O$399,AA$1,FALSE)))</f>
        <v/>
      </c>
      <c r="AB585" s="16" t="str">
        <f>IFERROR(VLOOKUP($D585,Results37!$F$3:$L$1396,AB$1,FALSE),"")</f>
        <v/>
      </c>
      <c r="AC585" s="16" t="str">
        <f>IFERROR(VLOOKUP($D585,Results37!$F$3:$L$1396,AC$1,FALSE),"")</f>
        <v/>
      </c>
      <c r="AD585" s="16" t="str">
        <f t="shared" si="49"/>
        <v/>
      </c>
      <c r="AE585" s="20" t="str">
        <f>IF(ISERROR(VLOOKUP($AC585&amp;"-"&amp;$F585&amp;" "&amp;G585,Bonuses!$B$1:$G$1006,4,FALSE)),"",INT(VLOOKUP($AC585&amp;"-"&amp;$F585&amp;" "&amp;$G585,Bonuses!$B$1:$G$1006,4,FALSE)))</f>
        <v/>
      </c>
      <c r="AF585" s="16" t="str">
        <f>IF(ISERROR(VLOOKUP($AC585&amp;"-"&amp;$F585,Bonuses!$B$1:$G$1006,5,FALSE)),"",IF(VLOOKUP($AC585&amp;"-"&amp;$F585,Bonuses!$B$1:$G$1006,5,FALSE)="","",VLOOKUP($AC585&amp;"-"&amp;$F585,Bonuses!$B$1:$G$1006,6,FALSE)&amp;" yrs, "&amp;VLOOKUP($AC585&amp;"-"&amp;$F585,Bonuses!$B$1:$G$1006,5,FALSE)))</f>
        <v/>
      </c>
    </row>
    <row r="586" spans="1:32" s="21" customFormat="1" x14ac:dyDescent="0.25">
      <c r="A586" s="21" t="s">
        <v>2587</v>
      </c>
      <c r="B586" s="21">
        <f t="shared" si="45"/>
        <v>1</v>
      </c>
      <c r="C586" s="21" t="str">
        <f t="shared" si="46"/>
        <v>P</v>
      </c>
      <c r="D586" s="17">
        <f>IF($C586="B",VLOOKUP($A586,Bat!$A$4:$BF$2320,D$1,FALSE),VLOOKUP($A586,Pit!$A$4:$BA$1686,D$2,FALSE))</f>
        <v>9490</v>
      </c>
      <c r="E586" s="16" t="str">
        <f>IF($C586="B",VLOOKUP($A586,Bat!$A$4:$BF$2320,E$1,FALSE),VLOOKUP($A586,Pit!$A$4:$BA$1686,E$2,FALSE))</f>
        <v>RP</v>
      </c>
      <c r="F586" s="16" t="str">
        <f>IF($C586="B",VLOOKUP($A586,Bat!$A$4:$BF$2320,F$1,FALSE),VLOOKUP($A586,Pit!$A$4:$BA$1686,F$2,FALSE))</f>
        <v>Reynaldo</v>
      </c>
      <c r="G586" s="16" t="str">
        <f>IF($C586="B",VLOOKUP($A586,Bat!$A$4:$BF$2320,G$1,FALSE),VLOOKUP($A586,Pit!$A$4:$BA$1686,G$2,FALSE))</f>
        <v>Owens</v>
      </c>
      <c r="H586" s="16">
        <f>IF($C586="B",VLOOKUP($A586,Bat!$A$4:$BF$2320,H$1,FALSE),VLOOKUP($A586,Pit!$A$4:$BA$1686,H$2,FALSE))</f>
        <v>21</v>
      </c>
      <c r="I586" s="16" t="str">
        <f>IF($C586="B",VLOOKUP($A586,Bat!$A$4:$BF$2320,I$1,FALSE),VLOOKUP($A586,Pit!$A$4:$BA$1686,I$2,FALSE))</f>
        <v>R</v>
      </c>
      <c r="J586" s="16" t="str">
        <f>IF($C586="B",VLOOKUP($A586,Bat!$A$4:$BF$2320,J$1,FALSE),VLOOKUP($A586,Pit!$A$4:$BA$1686,J$2,FALSE))</f>
        <v>R</v>
      </c>
      <c r="K586" s="16" t="str">
        <f>IF($C586="B",VLOOKUP($A586,Bat!$A$4:$BF$2320,K$1,FALSE),VLOOKUP($A586,Pit!$A$4:$BA$1686,K$2,FALSE))</f>
        <v>Normal</v>
      </c>
      <c r="L586" s="17" t="str">
        <f>IF($C586="B",VLOOKUP($A586,Bat!$A$4:$BF$2320,L$1,FALSE),VLOOKUP($A586,Pit!$A$4:$BA$1686,L$2,FALSE))</f>
        <v>Normal</v>
      </c>
      <c r="M586" s="16">
        <f>IF($C586="B",VLOOKUP($A586,Bat!$A$4:$BF$2320,M$1,FALSE),VLOOKUP($A586,Pit!$A$4:$BA$1686,M$2,FALSE))</f>
        <v>2</v>
      </c>
      <c r="N586" s="16">
        <f>IF($C586="B",VLOOKUP($A586,Bat!$A$4:$BF$2320,N$1,FALSE),VLOOKUP($A586,Pit!$A$4:$BA$1686,N$2,FALSE))</f>
        <v>4</v>
      </c>
      <c r="O586" s="16">
        <f>IF($C586="B",VLOOKUP($A586,Bat!$A$4:$BF$2320,O$1,FALSE),VLOOKUP($A586,Pit!$A$4:$BA$1686,O$2,FALSE))</f>
        <v>3</v>
      </c>
      <c r="P586" s="16" t="str">
        <f>IF($C586="B",VLOOKUP($A586,Bat!$A$4:$BF$2320,P$1,FALSE),VLOOKUP($A586,Pit!$A$4:$BA$1686,P$2,FALSE))</f>
        <v>90-92 Mph</v>
      </c>
      <c r="Q586" s="17">
        <f>IF($C586="B",VLOOKUP($A586,Bat!$A$4:$BF$2320,Q$1,FALSE),VLOOKUP($A586,Pit!$A$4:$BA$1686,Q$2,FALSE))</f>
        <v>6</v>
      </c>
      <c r="R586" s="18">
        <f>IF($C586="B",VLOOKUP($A586,Bat!$A$4:$BF$2320,R$1,FALSE),VLOOKUP($A586,Pit!$A$4:$BA$1686,R$2,FALSE))</f>
        <v>13.746980391162186</v>
      </c>
      <c r="S586" s="19">
        <f>IF($C586="B",VLOOKUP($A586,Bat!$A$4:$BF$2320,S$1,FALSE),VLOOKUP($A586,Pit!$A$4:$BA$1686,S$2,FALSE))</f>
        <v>0.15011933173761338</v>
      </c>
      <c r="T586" s="20" t="str">
        <f>IF($C586="B",VLOOKUP($A586,Bat!$A$4:$BF$2320,T$1,FALSE),VLOOKUP($A586,Pit!$A$4:$BA$1686,T$2,FALSE))</f>
        <v>$100k</v>
      </c>
      <c r="U586" s="17" t="str">
        <f>VLOOKUP(IF($C586="B",VLOOKUP($A586,Bat!$A$4:$AU$2320,U$1,FALSE),VLOOKUP($A586,Pit!$A$4:$BE$1686,U$2,FALSE)),COND!$A$35:$B$41,2,FALSE)</f>
        <v>??</v>
      </c>
      <c r="V586" s="21">
        <f>IF($C586="B",VLOOKUP($A586,Bat!$A$4:$AT$2284,46,FALSE),VLOOKUP($A586,Pit!$A$4:$BD$1664,56,FALSE))</f>
        <v>234</v>
      </c>
      <c r="W586" s="16">
        <f t="shared" si="47"/>
        <v>999</v>
      </c>
      <c r="X586" s="16"/>
      <c r="Y586" s="22">
        <f t="shared" si="48"/>
        <v>642</v>
      </c>
      <c r="Z586" s="16" t="str">
        <f>IFERROR(VLOOKUP($D586,Results37!$F$3:$L$1396,Z$1,FALSE),"")</f>
        <v/>
      </c>
      <c r="AA586" s="47" t="str">
        <f>IF(ISERROR(VLOOKUP(D586,Results37!$F$3:$O$399,AA$1,FALSE)),"",IF(VLOOKUP(D586,Results37!$F$3:$O$399,AA$1+1,FALSE)=1,"S"&amp;VLOOKUP(D586,Results37!$F$3:$O$399,AA$1,FALSE),VLOOKUP(D586,Results37!$F$3:$O$399,AA$1,FALSE)))</f>
        <v/>
      </c>
      <c r="AB586" s="16" t="str">
        <f>IFERROR(VLOOKUP($D586,Results37!$F$3:$L$1396,AB$1,FALSE),"")</f>
        <v/>
      </c>
      <c r="AC586" s="16" t="str">
        <f>IFERROR(VLOOKUP($D586,Results37!$F$3:$L$1396,AC$1,FALSE),"")</f>
        <v/>
      </c>
      <c r="AD586" s="16" t="str">
        <f t="shared" si="49"/>
        <v/>
      </c>
      <c r="AE586" s="20" t="str">
        <f>IF(ISERROR(VLOOKUP($AC586&amp;"-"&amp;$F586&amp;" "&amp;G586,Bonuses!$B$1:$G$1006,4,FALSE)),"",INT(VLOOKUP($AC586&amp;"-"&amp;$F586&amp;" "&amp;$G586,Bonuses!$B$1:$G$1006,4,FALSE)))</f>
        <v/>
      </c>
      <c r="AF586" s="16" t="str">
        <f>IF(ISERROR(VLOOKUP($AC586&amp;"-"&amp;$F586,Bonuses!$B$1:$G$1006,5,FALSE)),"",IF(VLOOKUP($AC586&amp;"-"&amp;$F586,Bonuses!$B$1:$G$1006,5,FALSE)="","",VLOOKUP($AC586&amp;"-"&amp;$F586,Bonuses!$B$1:$G$1006,6,FALSE)&amp;" yrs, "&amp;VLOOKUP($AC586&amp;"-"&amp;$F586,Bonuses!$B$1:$G$1006,5,FALSE)))</f>
        <v/>
      </c>
    </row>
    <row r="587" spans="1:32" s="21" customFormat="1" x14ac:dyDescent="0.25">
      <c r="A587" s="21" t="s">
        <v>1948</v>
      </c>
      <c r="B587" s="21">
        <f t="shared" si="45"/>
        <v>1</v>
      </c>
      <c r="C587" s="21" t="str">
        <f t="shared" si="46"/>
        <v>B</v>
      </c>
      <c r="D587" s="17">
        <f>IF($C587="B",VLOOKUP($A587,Bat!$A$4:$BF$2320,D$1,FALSE),VLOOKUP($A587,Pit!$A$4:$BA$1686,D$2,FALSE))</f>
        <v>14581</v>
      </c>
      <c r="E587" s="16" t="str">
        <f>IF($C587="B",VLOOKUP($A587,Bat!$A$4:$BF$2320,E$1,FALSE),VLOOKUP($A587,Pit!$A$4:$BA$1686,E$2,FALSE))</f>
        <v>1B</v>
      </c>
      <c r="F587" s="16" t="str">
        <f>IF($C587="B",VLOOKUP($A587,Bat!$A$4:$BF$2320,F$1,FALSE),VLOOKUP($A587,Pit!$A$4:$BA$1686,F$2,FALSE))</f>
        <v>Ismael</v>
      </c>
      <c r="G587" s="16" t="str">
        <f>IF($C587="B",VLOOKUP($A587,Bat!$A$4:$BF$2320,G$1,FALSE),VLOOKUP($A587,Pit!$A$4:$BA$1686,G$2,FALSE))</f>
        <v>Flores</v>
      </c>
      <c r="H587" s="16">
        <f>IF($C587="B",VLOOKUP($A587,Bat!$A$4:$BF$2320,H$1,FALSE),VLOOKUP($A587,Pit!$A$4:$BA$1686,H$2,FALSE))</f>
        <v>21</v>
      </c>
      <c r="I587" s="16" t="str">
        <f>IF($C587="B",VLOOKUP($A587,Bat!$A$4:$BF$2320,I$1,FALSE),VLOOKUP($A587,Pit!$A$4:$BA$1686,I$2,FALSE))</f>
        <v>R</v>
      </c>
      <c r="J587" s="16" t="str">
        <f>IF($C587="B",VLOOKUP($A587,Bat!$A$4:$BF$2320,J$1,FALSE),VLOOKUP($A587,Pit!$A$4:$BA$1686,J$2,FALSE))</f>
        <v>R</v>
      </c>
      <c r="K587" s="16" t="str">
        <f>IF($C587="B",VLOOKUP($A587,Bat!$A$4:$BF$2320,K$1,FALSE),VLOOKUP($A587,Pit!$A$4:$BA$1686,K$2,FALSE))</f>
        <v>Normal</v>
      </c>
      <c r="L587" s="17" t="str">
        <f>IF($C587="B",VLOOKUP($A587,Bat!$A$4:$BF$2320,L$1,FALSE),VLOOKUP($A587,Pit!$A$4:$BA$1686,L$2,FALSE))</f>
        <v>Low</v>
      </c>
      <c r="M587" s="16">
        <f>IF($C587="B",VLOOKUP($A587,Bat!$A$4:$BF$2320,M$1,FALSE),VLOOKUP($A587,Pit!$A$4:$BA$1686,M$2,FALSE))</f>
        <v>4</v>
      </c>
      <c r="N587" s="16">
        <f>IF($C587="B",VLOOKUP($A587,Bat!$A$4:$BF$2320,N$1,FALSE),VLOOKUP($A587,Pit!$A$4:$BA$1686,N$2,FALSE))</f>
        <v>4</v>
      </c>
      <c r="O587" s="16">
        <f>IF($C587="B",VLOOKUP($A587,Bat!$A$4:$BF$2320,O$1,FALSE),VLOOKUP($A587,Pit!$A$4:$BA$1686,O$2,FALSE))</f>
        <v>1</v>
      </c>
      <c r="P587" s="16">
        <f>IF($C587="B",VLOOKUP($A587,Bat!$A$4:$BF$2320,P$1,FALSE),VLOOKUP($A587,Pit!$A$4:$BA$1686,P$2,FALSE))</f>
        <v>5</v>
      </c>
      <c r="Q587" s="17">
        <f>IF($C587="B",VLOOKUP($A587,Bat!$A$4:$BF$2320,Q$1,FALSE),VLOOKUP($A587,Pit!$A$4:$BA$1686,Q$2,FALSE))</f>
        <v>3</v>
      </c>
      <c r="R587" s="18">
        <f>IF($C587="B",VLOOKUP($A587,Bat!$A$4:$BF$2320,R$1,FALSE),VLOOKUP($A587,Pit!$A$4:$BA$1686,R$2,FALSE))</f>
        <v>3.442394319308983</v>
      </c>
      <c r="S587" s="19">
        <f>IF($C587="B",VLOOKUP($A587,Bat!$A$4:$BF$2320,S$1,FALSE),VLOOKUP($A587,Pit!$A$4:$BA$1686,S$2,FALSE))</f>
        <v>0.90546216656923617</v>
      </c>
      <c r="T587" s="20" t="str">
        <f>IF($C587="B",VLOOKUP($A587,Bat!$A$4:$BF$2320,T$1,FALSE),VLOOKUP($A587,Pit!$A$4:$BA$1686,T$2,FALSE))</f>
        <v>$210k</v>
      </c>
      <c r="U587" s="17" t="str">
        <f>VLOOKUP(IF($C587="B",VLOOKUP($A587,Bat!$A$4:$AU$2320,U$1,FALSE),VLOOKUP($A587,Pit!$A$4:$BE$1686,U$2,FALSE)),COND!$A$35:$B$41,2,FALSE)</f>
        <v>??</v>
      </c>
      <c r="V587" s="21">
        <f>IF($C587="B",VLOOKUP($A587,Bat!$A$4:$AT$2284,46,FALSE),VLOOKUP($A587,Pit!$A$4:$BD$1664,56,FALSE))</f>
        <v>236</v>
      </c>
      <c r="W587" s="16">
        <f t="shared" si="47"/>
        <v>999</v>
      </c>
      <c r="X587" s="16"/>
      <c r="Y587" s="22">
        <f t="shared" si="48"/>
        <v>319</v>
      </c>
      <c r="Z587" s="16" t="str">
        <f>IFERROR(VLOOKUP($D587,Results37!$F$3:$L$1396,Z$1,FALSE),"")</f>
        <v/>
      </c>
      <c r="AA587" s="47" t="str">
        <f>IF(ISERROR(VLOOKUP(D587,Results37!$F$3:$O$399,AA$1,FALSE)),"",IF(VLOOKUP(D587,Results37!$F$3:$O$399,AA$1+1,FALSE)=1,"S"&amp;VLOOKUP(D587,Results37!$F$3:$O$399,AA$1,FALSE),VLOOKUP(D587,Results37!$F$3:$O$399,AA$1,FALSE)))</f>
        <v/>
      </c>
      <c r="AB587" s="16" t="str">
        <f>IFERROR(VLOOKUP($D587,Results37!$F$3:$L$1396,AB$1,FALSE),"")</f>
        <v/>
      </c>
      <c r="AC587" s="16" t="str">
        <f>IFERROR(VLOOKUP($D587,Results37!$F$3:$L$1396,AC$1,FALSE),"")</f>
        <v/>
      </c>
      <c r="AD587" s="16" t="str">
        <f t="shared" si="49"/>
        <v/>
      </c>
      <c r="AE587" s="20" t="str">
        <f>IF(ISERROR(VLOOKUP($AC587&amp;"-"&amp;$F587&amp;" "&amp;G587,Bonuses!$B$1:$G$1006,4,FALSE)),"",INT(VLOOKUP($AC587&amp;"-"&amp;$F587&amp;" "&amp;$G587,Bonuses!$B$1:$G$1006,4,FALSE)))</f>
        <v/>
      </c>
      <c r="AF587" s="16" t="str">
        <f>IF(ISERROR(VLOOKUP($AC587&amp;"-"&amp;$F587,Bonuses!$B$1:$G$1006,5,FALSE)),"",IF(VLOOKUP($AC587&amp;"-"&amp;$F587,Bonuses!$B$1:$G$1006,5,FALSE)="","",VLOOKUP($AC587&amp;"-"&amp;$F587,Bonuses!$B$1:$G$1006,6,FALSE)&amp;" yrs, "&amp;VLOOKUP($AC587&amp;"-"&amp;$F587,Bonuses!$B$1:$G$1006,5,FALSE)))</f>
        <v/>
      </c>
    </row>
    <row r="588" spans="1:32" s="21" customFormat="1" x14ac:dyDescent="0.25">
      <c r="A588" s="21" t="s">
        <v>2959</v>
      </c>
      <c r="B588" s="21">
        <f t="shared" si="45"/>
        <v>1</v>
      </c>
      <c r="C588" s="21" t="str">
        <f t="shared" si="46"/>
        <v>P</v>
      </c>
      <c r="D588" s="17">
        <f>IF($C588="B",VLOOKUP($A588,Bat!$A$4:$BF$2320,D$1,FALSE),VLOOKUP($A588,Pit!$A$4:$BA$1686,D$2,FALSE))</f>
        <v>8660</v>
      </c>
      <c r="E588" s="16" t="str">
        <f>IF($C588="B",VLOOKUP($A588,Bat!$A$4:$BF$2320,E$1,FALSE),VLOOKUP($A588,Pit!$A$4:$BA$1686,E$2,FALSE))</f>
        <v>SP</v>
      </c>
      <c r="F588" s="16" t="str">
        <f>IF($C588="B",VLOOKUP($A588,Bat!$A$4:$BF$2320,F$1,FALSE),VLOOKUP($A588,Pit!$A$4:$BA$1686,F$2,FALSE))</f>
        <v>Brian</v>
      </c>
      <c r="G588" s="16" t="str">
        <f>IF($C588="B",VLOOKUP($A588,Bat!$A$4:$BF$2320,G$1,FALSE),VLOOKUP($A588,Pit!$A$4:$BA$1686,G$2,FALSE))</f>
        <v>Cunningham</v>
      </c>
      <c r="H588" s="16">
        <f>IF($C588="B",VLOOKUP($A588,Bat!$A$4:$BF$2320,H$1,FALSE),VLOOKUP($A588,Pit!$A$4:$BA$1686,H$2,FALSE))</f>
        <v>21</v>
      </c>
      <c r="I588" s="16" t="str">
        <f>IF($C588="B",VLOOKUP($A588,Bat!$A$4:$BF$2320,I$1,FALSE),VLOOKUP($A588,Pit!$A$4:$BA$1686,I$2,FALSE))</f>
        <v>R</v>
      </c>
      <c r="J588" s="16" t="str">
        <f>IF($C588="B",VLOOKUP($A588,Bat!$A$4:$BF$2320,J$1,FALSE),VLOOKUP($A588,Pit!$A$4:$BA$1686,J$2,FALSE))</f>
        <v>R</v>
      </c>
      <c r="K588" s="16" t="str">
        <f>IF($C588="B",VLOOKUP($A588,Bat!$A$4:$BF$2320,K$1,FALSE),VLOOKUP($A588,Pit!$A$4:$BA$1686,K$2,FALSE))</f>
        <v>Normal</v>
      </c>
      <c r="L588" s="17" t="str">
        <f>IF($C588="B",VLOOKUP($A588,Bat!$A$4:$BF$2320,L$1,FALSE),VLOOKUP($A588,Pit!$A$4:$BA$1686,L$2,FALSE))</f>
        <v>Normal</v>
      </c>
      <c r="M588" s="16">
        <f>IF($C588="B",VLOOKUP($A588,Bat!$A$4:$BF$2320,M$1,FALSE),VLOOKUP($A588,Pit!$A$4:$BA$1686,M$2,FALSE))</f>
        <v>3</v>
      </c>
      <c r="N588" s="16">
        <f>IF($C588="B",VLOOKUP($A588,Bat!$A$4:$BF$2320,N$1,FALSE),VLOOKUP($A588,Pit!$A$4:$BA$1686,N$2,FALSE))</f>
        <v>2</v>
      </c>
      <c r="O588" s="16">
        <f>IF($C588="B",VLOOKUP($A588,Bat!$A$4:$BF$2320,O$1,FALSE),VLOOKUP($A588,Pit!$A$4:$BA$1686,O$2,FALSE))</f>
        <v>4</v>
      </c>
      <c r="P588" s="16" t="str">
        <f>IF($C588="B",VLOOKUP($A588,Bat!$A$4:$BF$2320,P$1,FALSE),VLOOKUP($A588,Pit!$A$4:$BA$1686,P$2,FALSE))</f>
        <v>91-93 Mph</v>
      </c>
      <c r="Q588" s="17">
        <f>IF($C588="B",VLOOKUP($A588,Bat!$A$4:$BF$2320,Q$1,FALSE),VLOOKUP($A588,Pit!$A$4:$BA$1686,Q$2,FALSE))</f>
        <v>4</v>
      </c>
      <c r="R588" s="18">
        <f>IF($C588="B",VLOOKUP($A588,Bat!$A$4:$BF$2320,R$1,FALSE),VLOOKUP($A588,Pit!$A$4:$BA$1686,R$2,FALSE))</f>
        <v>13.639536323788548</v>
      </c>
      <c r="S588" s="19">
        <f>IF($C588="B",VLOOKUP($A588,Bat!$A$4:$BF$2320,S$1,FALSE),VLOOKUP($A588,Pit!$A$4:$BA$1686,S$2,FALSE))</f>
        <v>0.14068036556628141</v>
      </c>
      <c r="T588" s="20" t="str">
        <f>IF($C588="B",VLOOKUP($A588,Bat!$A$4:$BF$2320,T$1,FALSE),VLOOKUP($A588,Pit!$A$4:$BA$1686,T$2,FALSE))</f>
        <v>$200k</v>
      </c>
      <c r="U588" s="17" t="str">
        <f>VLOOKUP(IF($C588="B",VLOOKUP($A588,Bat!$A$4:$AU$2320,U$1,FALSE),VLOOKUP($A588,Pit!$A$4:$BE$1686,U$2,FALSE)),COND!$A$35:$B$41,2,FALSE)</f>
        <v>??</v>
      </c>
      <c r="V588" s="21">
        <f>IF($C588="B",VLOOKUP($A588,Bat!$A$4:$AT$2284,46,FALSE),VLOOKUP($A588,Pit!$A$4:$BD$1664,56,FALSE))</f>
        <v>236</v>
      </c>
      <c r="W588" s="16">
        <f t="shared" si="47"/>
        <v>999</v>
      </c>
      <c r="X588" s="16"/>
      <c r="Y588" s="22">
        <f t="shared" si="48"/>
        <v>646</v>
      </c>
      <c r="Z588" s="16" t="str">
        <f>IFERROR(VLOOKUP($D588,Results37!$F$3:$L$1396,Z$1,FALSE),"")</f>
        <v/>
      </c>
      <c r="AA588" s="47" t="str">
        <f>IF(ISERROR(VLOOKUP(D588,Results37!$F$3:$O$399,AA$1,FALSE)),"",IF(VLOOKUP(D588,Results37!$F$3:$O$399,AA$1+1,FALSE)=1,"S"&amp;VLOOKUP(D588,Results37!$F$3:$O$399,AA$1,FALSE),VLOOKUP(D588,Results37!$F$3:$O$399,AA$1,FALSE)))</f>
        <v/>
      </c>
      <c r="AB588" s="16" t="str">
        <f>IFERROR(VLOOKUP($D588,Results37!$F$3:$L$1396,AB$1,FALSE),"")</f>
        <v/>
      </c>
      <c r="AC588" s="16" t="str">
        <f>IFERROR(VLOOKUP($D588,Results37!$F$3:$L$1396,AC$1,FALSE),"")</f>
        <v/>
      </c>
      <c r="AD588" s="16" t="str">
        <f t="shared" si="49"/>
        <v/>
      </c>
      <c r="AE588" s="20" t="str">
        <f>IF(ISERROR(VLOOKUP($AC588&amp;"-"&amp;$F588&amp;" "&amp;G588,Bonuses!$B$1:$G$1006,4,FALSE)),"",INT(VLOOKUP($AC588&amp;"-"&amp;$F588&amp;" "&amp;$G588,Bonuses!$B$1:$G$1006,4,FALSE)))</f>
        <v/>
      </c>
      <c r="AF588" s="16" t="str">
        <f>IF(ISERROR(VLOOKUP($AC588&amp;"-"&amp;$F588,Bonuses!$B$1:$G$1006,5,FALSE)),"",IF(VLOOKUP($AC588&amp;"-"&amp;$F588,Bonuses!$B$1:$G$1006,5,FALSE)="","",VLOOKUP($AC588&amp;"-"&amp;$F588,Bonuses!$B$1:$G$1006,6,FALSE)&amp;" yrs, "&amp;VLOOKUP($AC588&amp;"-"&amp;$F588,Bonuses!$B$1:$G$1006,5,FALSE)))</f>
        <v/>
      </c>
    </row>
    <row r="589" spans="1:32" s="21" customFormat="1" x14ac:dyDescent="0.25">
      <c r="A589" s="21" t="s">
        <v>2406</v>
      </c>
      <c r="B589" s="21">
        <f t="shared" si="45"/>
        <v>1</v>
      </c>
      <c r="C589" s="21" t="str">
        <f t="shared" si="46"/>
        <v>P</v>
      </c>
      <c r="D589" s="17">
        <f>IF($C589="B",VLOOKUP($A589,Bat!$A$4:$BF$2320,D$1,FALSE),VLOOKUP($A589,Pit!$A$4:$BA$1686,D$2,FALSE))</f>
        <v>6805</v>
      </c>
      <c r="E589" s="16" t="str">
        <f>IF($C589="B",VLOOKUP($A589,Bat!$A$4:$BF$2320,E$1,FALSE),VLOOKUP($A589,Pit!$A$4:$BA$1686,E$2,FALSE))</f>
        <v>RP</v>
      </c>
      <c r="F589" s="16" t="str">
        <f>IF($C589="B",VLOOKUP($A589,Bat!$A$4:$BF$2320,F$1,FALSE),VLOOKUP($A589,Pit!$A$4:$BA$1686,F$2,FALSE))</f>
        <v>Bruno</v>
      </c>
      <c r="G589" s="16" t="str">
        <f>IF($C589="B",VLOOKUP($A589,Bat!$A$4:$BF$2320,G$1,FALSE),VLOOKUP($A589,Pit!$A$4:$BA$1686,G$2,FALSE))</f>
        <v>Stinson</v>
      </c>
      <c r="H589" s="16">
        <f>IF($C589="B",VLOOKUP($A589,Bat!$A$4:$BF$2320,H$1,FALSE),VLOOKUP($A589,Pit!$A$4:$BA$1686,H$2,FALSE))</f>
        <v>18</v>
      </c>
      <c r="I589" s="16" t="str">
        <f>IF($C589="B",VLOOKUP($A589,Bat!$A$4:$BF$2320,I$1,FALSE),VLOOKUP($A589,Pit!$A$4:$BA$1686,I$2,FALSE))</f>
        <v>L</v>
      </c>
      <c r="J589" s="16" t="str">
        <f>IF($C589="B",VLOOKUP($A589,Bat!$A$4:$BF$2320,J$1,FALSE),VLOOKUP($A589,Pit!$A$4:$BA$1686,J$2,FALSE))</f>
        <v>L</v>
      </c>
      <c r="K589" s="16" t="str">
        <f>IF($C589="B",VLOOKUP($A589,Bat!$A$4:$BF$2320,K$1,FALSE),VLOOKUP($A589,Pit!$A$4:$BA$1686,K$2,FALSE))</f>
        <v>Normal</v>
      </c>
      <c r="L589" s="17" t="str">
        <f>IF($C589="B",VLOOKUP($A589,Bat!$A$4:$BF$2320,L$1,FALSE),VLOOKUP($A589,Pit!$A$4:$BA$1686,L$2,FALSE))</f>
        <v>Normal</v>
      </c>
      <c r="M589" s="16">
        <f>IF($C589="B",VLOOKUP($A589,Bat!$A$4:$BF$2320,M$1,FALSE),VLOOKUP($A589,Pit!$A$4:$BA$1686,M$2,FALSE))</f>
        <v>4</v>
      </c>
      <c r="N589" s="16">
        <f>IF($C589="B",VLOOKUP($A589,Bat!$A$4:$BF$2320,N$1,FALSE),VLOOKUP($A589,Pit!$A$4:$BA$1686,N$2,FALSE))</f>
        <v>1</v>
      </c>
      <c r="O589" s="16">
        <f>IF($C589="B",VLOOKUP($A589,Bat!$A$4:$BF$2320,O$1,FALSE),VLOOKUP($A589,Pit!$A$4:$BA$1686,O$2,FALSE))</f>
        <v>4</v>
      </c>
      <c r="P589" s="16" t="str">
        <f>IF($C589="B",VLOOKUP($A589,Bat!$A$4:$BF$2320,P$1,FALSE),VLOOKUP($A589,Pit!$A$4:$BA$1686,P$2,FALSE))</f>
        <v>87-89 Mph</v>
      </c>
      <c r="Q589" s="17">
        <f>IF($C589="B",VLOOKUP($A589,Bat!$A$4:$BF$2320,Q$1,FALSE),VLOOKUP($A589,Pit!$A$4:$BA$1686,Q$2,FALSE))</f>
        <v>2</v>
      </c>
      <c r="R589" s="18">
        <f>IF($C589="B",VLOOKUP($A589,Bat!$A$4:$BF$2320,R$1,FALSE),VLOOKUP($A589,Pit!$A$4:$BA$1686,R$2,FALSE))</f>
        <v>13.551345499513335</v>
      </c>
      <c r="S589" s="19">
        <f>IF($C589="B",VLOOKUP($A589,Bat!$A$4:$BF$2320,S$1,FALSE),VLOOKUP($A589,Pit!$A$4:$BA$1686,S$2,FALSE))</f>
        <v>0.13293279767069138</v>
      </c>
      <c r="T589" s="20" t="str">
        <f>IF($C589="B",VLOOKUP($A589,Bat!$A$4:$BF$2320,T$1,FALSE),VLOOKUP($A589,Pit!$A$4:$BA$1686,T$2,FALSE))</f>
        <v>$170k</v>
      </c>
      <c r="U589" s="17" t="str">
        <f>VLOOKUP(IF($C589="B",VLOOKUP($A589,Bat!$A$4:$AU$2320,U$1,FALSE),VLOOKUP($A589,Pit!$A$4:$BE$1686,U$2,FALSE)),COND!$A$35:$B$41,2,FALSE)</f>
        <v>??</v>
      </c>
      <c r="V589" s="21">
        <f>IF($C589="B",VLOOKUP($A589,Bat!$A$4:$AT$2284,46,FALSE),VLOOKUP($A589,Pit!$A$4:$BD$1664,56,FALSE))</f>
        <v>238</v>
      </c>
      <c r="W589" s="16">
        <f t="shared" si="47"/>
        <v>999</v>
      </c>
      <c r="X589" s="16"/>
      <c r="Y589" s="22">
        <f t="shared" si="48"/>
        <v>651</v>
      </c>
      <c r="Z589" s="16" t="str">
        <f>IFERROR(VLOOKUP($D589,Results37!$F$3:$L$1396,Z$1,FALSE),"")</f>
        <v/>
      </c>
      <c r="AA589" s="47" t="str">
        <f>IF(ISERROR(VLOOKUP(D589,Results37!$F$3:$O$399,AA$1,FALSE)),"",IF(VLOOKUP(D589,Results37!$F$3:$O$399,AA$1+1,FALSE)=1,"S"&amp;VLOOKUP(D589,Results37!$F$3:$O$399,AA$1,FALSE),VLOOKUP(D589,Results37!$F$3:$O$399,AA$1,FALSE)))</f>
        <v/>
      </c>
      <c r="AB589" s="16" t="str">
        <f>IFERROR(VLOOKUP($D589,Results37!$F$3:$L$1396,AB$1,FALSE),"")</f>
        <v/>
      </c>
      <c r="AC589" s="16" t="str">
        <f>IFERROR(VLOOKUP($D589,Results37!$F$3:$L$1396,AC$1,FALSE),"")</f>
        <v/>
      </c>
      <c r="AD589" s="16" t="str">
        <f t="shared" si="49"/>
        <v/>
      </c>
      <c r="AE589" s="20" t="str">
        <f>IF(ISERROR(VLOOKUP($AC589&amp;"-"&amp;$F589&amp;" "&amp;G589,Bonuses!$B$1:$G$1006,4,FALSE)),"",INT(VLOOKUP($AC589&amp;"-"&amp;$F589&amp;" "&amp;$G589,Bonuses!$B$1:$G$1006,4,FALSE)))</f>
        <v/>
      </c>
      <c r="AF589" s="16" t="str">
        <f>IF(ISERROR(VLOOKUP($AC589&amp;"-"&amp;$F589,Bonuses!$B$1:$G$1006,5,FALSE)),"",IF(VLOOKUP($AC589&amp;"-"&amp;$F589,Bonuses!$B$1:$G$1006,5,FALSE)="","",VLOOKUP($AC589&amp;"-"&amp;$F589,Bonuses!$B$1:$G$1006,6,FALSE)&amp;" yrs, "&amp;VLOOKUP($AC589&amp;"-"&amp;$F589,Bonuses!$B$1:$G$1006,5,FALSE)))</f>
        <v/>
      </c>
    </row>
    <row r="590" spans="1:32" s="21" customFormat="1" x14ac:dyDescent="0.25">
      <c r="A590" s="21" t="s">
        <v>2469</v>
      </c>
      <c r="B590" s="21">
        <f t="shared" si="45"/>
        <v>1</v>
      </c>
      <c r="C590" s="21" t="str">
        <f t="shared" si="46"/>
        <v>P</v>
      </c>
      <c r="D590" s="17">
        <f>IF($C590="B",VLOOKUP($A590,Bat!$A$4:$BF$2320,D$1,FALSE),VLOOKUP($A590,Pit!$A$4:$BA$1686,D$2,FALSE))</f>
        <v>14584</v>
      </c>
      <c r="E590" s="16" t="str">
        <f>IF($C590="B",VLOOKUP($A590,Bat!$A$4:$BF$2320,E$1,FALSE),VLOOKUP($A590,Pit!$A$4:$BA$1686,E$2,FALSE))</f>
        <v>RP</v>
      </c>
      <c r="F590" s="16" t="str">
        <f>IF($C590="B",VLOOKUP($A590,Bat!$A$4:$BF$2320,F$1,FALSE),VLOOKUP($A590,Pit!$A$4:$BA$1686,F$2,FALSE))</f>
        <v>Pat</v>
      </c>
      <c r="G590" s="16" t="str">
        <f>IF($C590="B",VLOOKUP($A590,Bat!$A$4:$BF$2320,G$1,FALSE),VLOOKUP($A590,Pit!$A$4:$BA$1686,G$2,FALSE))</f>
        <v>Wilhelm</v>
      </c>
      <c r="H590" s="16">
        <f>IF($C590="B",VLOOKUP($A590,Bat!$A$4:$BF$2320,H$1,FALSE),VLOOKUP($A590,Pit!$A$4:$BA$1686,H$2,FALSE))</f>
        <v>21</v>
      </c>
      <c r="I590" s="16" t="str">
        <f>IF($C590="B",VLOOKUP($A590,Bat!$A$4:$BF$2320,I$1,FALSE),VLOOKUP($A590,Pit!$A$4:$BA$1686,I$2,FALSE))</f>
        <v>R</v>
      </c>
      <c r="J590" s="16" t="str">
        <f>IF($C590="B",VLOOKUP($A590,Bat!$A$4:$BF$2320,J$1,FALSE),VLOOKUP($A590,Pit!$A$4:$BA$1686,J$2,FALSE))</f>
        <v>R</v>
      </c>
      <c r="K590" s="16" t="str">
        <f>IF($C590="B",VLOOKUP($A590,Bat!$A$4:$BF$2320,K$1,FALSE),VLOOKUP($A590,Pit!$A$4:$BA$1686,K$2,FALSE))</f>
        <v>Normal</v>
      </c>
      <c r="L590" s="17" t="str">
        <f>IF($C590="B",VLOOKUP($A590,Bat!$A$4:$BF$2320,L$1,FALSE),VLOOKUP($A590,Pit!$A$4:$BA$1686,L$2,FALSE))</f>
        <v>Normal</v>
      </c>
      <c r="M590" s="16">
        <f>IF($C590="B",VLOOKUP($A590,Bat!$A$4:$BF$2320,M$1,FALSE),VLOOKUP($A590,Pit!$A$4:$BA$1686,M$2,FALSE))</f>
        <v>3</v>
      </c>
      <c r="N590" s="16">
        <f>IF($C590="B",VLOOKUP($A590,Bat!$A$4:$BF$2320,N$1,FALSE),VLOOKUP($A590,Pit!$A$4:$BA$1686,N$2,FALSE))</f>
        <v>2</v>
      </c>
      <c r="O590" s="16">
        <f>IF($C590="B",VLOOKUP($A590,Bat!$A$4:$BF$2320,O$1,FALSE),VLOOKUP($A590,Pit!$A$4:$BA$1686,O$2,FALSE))</f>
        <v>4</v>
      </c>
      <c r="P590" s="16" t="str">
        <f>IF($C590="B",VLOOKUP($A590,Bat!$A$4:$BF$2320,P$1,FALSE),VLOOKUP($A590,Pit!$A$4:$BA$1686,P$2,FALSE))</f>
        <v>91-93 Mph</v>
      </c>
      <c r="Q590" s="17">
        <f>IF($C590="B",VLOOKUP($A590,Bat!$A$4:$BF$2320,Q$1,FALSE),VLOOKUP($A590,Pit!$A$4:$BA$1686,Q$2,FALSE))</f>
        <v>3</v>
      </c>
      <c r="R590" s="18">
        <f>IF($C590="B",VLOOKUP($A590,Bat!$A$4:$BF$2320,R$1,FALSE),VLOOKUP($A590,Pit!$A$4:$BA$1686,R$2,FALSE))</f>
        <v>13.520786323788546</v>
      </c>
      <c r="S590" s="19">
        <f>IF($C590="B",VLOOKUP($A590,Bat!$A$4:$BF$2320,S$1,FALSE),VLOOKUP($A590,Pit!$A$4:$BA$1686,S$2,FALSE))</f>
        <v>0.1302481727031071</v>
      </c>
      <c r="T590" s="20" t="str">
        <f>IF($C590="B",VLOOKUP($A590,Bat!$A$4:$BF$2320,T$1,FALSE),VLOOKUP($A590,Pit!$A$4:$BA$1686,T$2,FALSE))</f>
        <v>$200k</v>
      </c>
      <c r="U590" s="17" t="str">
        <f>VLOOKUP(IF($C590="B",VLOOKUP($A590,Bat!$A$4:$AU$2320,U$1,FALSE),VLOOKUP($A590,Pit!$A$4:$BE$1686,U$2,FALSE)),COND!$A$35:$B$41,2,FALSE)</f>
        <v>??</v>
      </c>
      <c r="V590" s="21">
        <f>IF($C590="B",VLOOKUP($A590,Bat!$A$4:$AT$2284,46,FALSE),VLOOKUP($A590,Pit!$A$4:$BD$1664,56,FALSE))</f>
        <v>239</v>
      </c>
      <c r="W590" s="16">
        <f t="shared" si="47"/>
        <v>999</v>
      </c>
      <c r="X590" s="16"/>
      <c r="Y590" s="22">
        <f t="shared" si="48"/>
        <v>653</v>
      </c>
      <c r="Z590" s="16" t="str">
        <f>IFERROR(VLOOKUP($D590,Results37!$F$3:$L$1396,Z$1,FALSE),"")</f>
        <v/>
      </c>
      <c r="AA590" s="47" t="str">
        <f>IF(ISERROR(VLOOKUP(D590,Results37!$F$3:$O$399,AA$1,FALSE)),"",IF(VLOOKUP(D590,Results37!$F$3:$O$399,AA$1+1,FALSE)=1,"S"&amp;VLOOKUP(D590,Results37!$F$3:$O$399,AA$1,FALSE),VLOOKUP(D590,Results37!$F$3:$O$399,AA$1,FALSE)))</f>
        <v/>
      </c>
      <c r="AB590" s="16" t="str">
        <f>IFERROR(VLOOKUP($D590,Results37!$F$3:$L$1396,AB$1,FALSE),"")</f>
        <v/>
      </c>
      <c r="AC590" s="16" t="str">
        <f>IFERROR(VLOOKUP($D590,Results37!$F$3:$L$1396,AC$1,FALSE),"")</f>
        <v/>
      </c>
      <c r="AD590" s="16" t="str">
        <f t="shared" si="49"/>
        <v/>
      </c>
      <c r="AE590" s="20" t="str">
        <f>IF(ISERROR(VLOOKUP($AC590&amp;"-"&amp;$F590&amp;" "&amp;G590,Bonuses!$B$1:$G$1006,4,FALSE)),"",INT(VLOOKUP($AC590&amp;"-"&amp;$F590&amp;" "&amp;$G590,Bonuses!$B$1:$G$1006,4,FALSE)))</f>
        <v/>
      </c>
      <c r="AF590" s="16" t="str">
        <f>IF(ISERROR(VLOOKUP($AC590&amp;"-"&amp;$F590,Bonuses!$B$1:$G$1006,5,FALSE)),"",IF(VLOOKUP($AC590&amp;"-"&amp;$F590,Bonuses!$B$1:$G$1006,5,FALSE)="","",VLOOKUP($AC590&amp;"-"&amp;$F590,Bonuses!$B$1:$G$1006,6,FALSE)&amp;" yrs, "&amp;VLOOKUP($AC590&amp;"-"&amp;$F590,Bonuses!$B$1:$G$1006,5,FALSE)))</f>
        <v/>
      </c>
    </row>
    <row r="591" spans="1:32" s="21" customFormat="1" x14ac:dyDescent="0.25">
      <c r="A591" s="21" t="s">
        <v>2008</v>
      </c>
      <c r="B591" s="21">
        <f t="shared" si="45"/>
        <v>1</v>
      </c>
      <c r="C591" s="21" t="str">
        <f t="shared" si="46"/>
        <v>B</v>
      </c>
      <c r="D591" s="17">
        <f>IF($C591="B",VLOOKUP($A591,Bat!$A$4:$BF$2320,D$1,FALSE),VLOOKUP($A591,Pit!$A$4:$BA$1686,D$2,FALSE))</f>
        <v>7630</v>
      </c>
      <c r="E591" s="16" t="str">
        <f>IF($C591="B",VLOOKUP($A591,Bat!$A$4:$BF$2320,E$1,FALSE),VLOOKUP($A591,Pit!$A$4:$BA$1686,E$2,FALSE))</f>
        <v>SS</v>
      </c>
      <c r="F591" s="16" t="str">
        <f>IF($C591="B",VLOOKUP($A591,Bat!$A$4:$BF$2320,F$1,FALSE),VLOOKUP($A591,Pit!$A$4:$BA$1686,F$2,FALSE))</f>
        <v>Scott</v>
      </c>
      <c r="G591" s="16" t="str">
        <f>IF($C591="B",VLOOKUP($A591,Bat!$A$4:$BF$2320,G$1,FALSE),VLOOKUP($A591,Pit!$A$4:$BA$1686,G$2,FALSE))</f>
        <v>Russell</v>
      </c>
      <c r="H591" s="16">
        <f>IF($C591="B",VLOOKUP($A591,Bat!$A$4:$BF$2320,H$1,FALSE),VLOOKUP($A591,Pit!$A$4:$BA$1686,H$2,FALSE))</f>
        <v>18</v>
      </c>
      <c r="I591" s="16" t="str">
        <f>IF($C591="B",VLOOKUP($A591,Bat!$A$4:$BF$2320,I$1,FALSE),VLOOKUP($A591,Pit!$A$4:$BA$1686,I$2,FALSE))</f>
        <v>R</v>
      </c>
      <c r="J591" s="16" t="str">
        <f>IF($C591="B",VLOOKUP($A591,Bat!$A$4:$BF$2320,J$1,FALSE),VLOOKUP($A591,Pit!$A$4:$BA$1686,J$2,FALSE))</f>
        <v>R</v>
      </c>
      <c r="K591" s="16" t="str">
        <f>IF($C591="B",VLOOKUP($A591,Bat!$A$4:$BF$2320,K$1,FALSE),VLOOKUP($A591,Pit!$A$4:$BA$1686,K$2,FALSE))</f>
        <v>Low</v>
      </c>
      <c r="L591" s="17" t="str">
        <f>IF($C591="B",VLOOKUP($A591,Bat!$A$4:$BF$2320,L$1,FALSE),VLOOKUP($A591,Pit!$A$4:$BA$1686,L$2,FALSE))</f>
        <v>Normal</v>
      </c>
      <c r="M591" s="16">
        <f>IF($C591="B",VLOOKUP($A591,Bat!$A$4:$BF$2320,M$1,FALSE),VLOOKUP($A591,Pit!$A$4:$BA$1686,M$2,FALSE))</f>
        <v>2</v>
      </c>
      <c r="N591" s="16">
        <f>IF($C591="B",VLOOKUP($A591,Bat!$A$4:$BF$2320,N$1,FALSE),VLOOKUP($A591,Pit!$A$4:$BA$1686,N$2,FALSE))</f>
        <v>5</v>
      </c>
      <c r="O591" s="16">
        <f>IF($C591="B",VLOOKUP($A591,Bat!$A$4:$BF$2320,O$1,FALSE),VLOOKUP($A591,Pit!$A$4:$BA$1686,O$2,FALSE))</f>
        <v>4</v>
      </c>
      <c r="P591" s="16">
        <f>IF($C591="B",VLOOKUP($A591,Bat!$A$4:$BF$2320,P$1,FALSE),VLOOKUP($A591,Pit!$A$4:$BA$1686,P$2,FALSE))</f>
        <v>5</v>
      </c>
      <c r="Q591" s="17">
        <f>IF($C591="B",VLOOKUP($A591,Bat!$A$4:$BF$2320,Q$1,FALSE),VLOOKUP($A591,Pit!$A$4:$BA$1686,Q$2,FALSE))</f>
        <v>6</v>
      </c>
      <c r="R591" s="18">
        <f>IF($C591="B",VLOOKUP($A591,Bat!$A$4:$BF$2320,R$1,FALSE),VLOOKUP($A591,Pit!$A$4:$BA$1686,R$2,FALSE))</f>
        <v>0.71121488654426201</v>
      </c>
      <c r="S591" s="19">
        <f>IF($C591="B",VLOOKUP($A591,Bat!$A$4:$BF$2320,S$1,FALSE),VLOOKUP($A591,Pit!$A$4:$BA$1686,S$2,FALSE))</f>
        <v>0.51606037196036236</v>
      </c>
      <c r="T591" s="20" t="str">
        <f>IF($C591="B",VLOOKUP($A591,Bat!$A$4:$BF$2320,T$1,FALSE),VLOOKUP($A591,Pit!$A$4:$BA$1686,T$2,FALSE))</f>
        <v>$90k</v>
      </c>
      <c r="U591" s="17" t="str">
        <f>VLOOKUP(IF($C591="B",VLOOKUP($A591,Bat!$A$4:$AU$2320,U$1,FALSE),VLOOKUP($A591,Pit!$A$4:$BE$1686,U$2,FALSE)),COND!$A$35:$B$41,2,FALSE)</f>
        <v>??</v>
      </c>
      <c r="V591" s="21">
        <f>IF($C591="B",VLOOKUP($A591,Bat!$A$4:$AT$2284,46,FALSE),VLOOKUP($A591,Pit!$A$4:$BD$1664,56,FALSE))</f>
        <v>240</v>
      </c>
      <c r="W591" s="16">
        <f t="shared" si="47"/>
        <v>999</v>
      </c>
      <c r="X591" s="16"/>
      <c r="Y591" s="22">
        <f t="shared" si="48"/>
        <v>461</v>
      </c>
      <c r="Z591" s="16" t="str">
        <f>IFERROR(VLOOKUP($D591,Results37!$F$3:$L$1396,Z$1,FALSE),"")</f>
        <v/>
      </c>
      <c r="AA591" s="47" t="str">
        <f>IF(ISERROR(VLOOKUP(D591,Results37!$F$3:$O$399,AA$1,FALSE)),"",IF(VLOOKUP(D591,Results37!$F$3:$O$399,AA$1+1,FALSE)=1,"S"&amp;VLOOKUP(D591,Results37!$F$3:$O$399,AA$1,FALSE),VLOOKUP(D591,Results37!$F$3:$O$399,AA$1,FALSE)))</f>
        <v/>
      </c>
      <c r="AB591" s="16" t="str">
        <f>IFERROR(VLOOKUP($D591,Results37!$F$3:$L$1396,AB$1,FALSE),"")</f>
        <v/>
      </c>
      <c r="AC591" s="16" t="str">
        <f>IFERROR(VLOOKUP($D591,Results37!$F$3:$L$1396,AC$1,FALSE),"")</f>
        <v/>
      </c>
      <c r="AD591" s="16" t="str">
        <f t="shared" si="49"/>
        <v/>
      </c>
      <c r="AE591" s="20" t="str">
        <f>IF(ISERROR(VLOOKUP($AC591&amp;"-"&amp;$F591&amp;" "&amp;G591,Bonuses!$B$1:$G$1006,4,FALSE)),"",INT(VLOOKUP($AC591&amp;"-"&amp;$F591&amp;" "&amp;$G591,Bonuses!$B$1:$G$1006,4,FALSE)))</f>
        <v/>
      </c>
      <c r="AF591" s="16" t="str">
        <f>IF(ISERROR(VLOOKUP($AC591&amp;"-"&amp;$F591,Bonuses!$B$1:$G$1006,5,FALSE)),"",IF(VLOOKUP($AC591&amp;"-"&amp;$F591,Bonuses!$B$1:$G$1006,5,FALSE)="","",VLOOKUP($AC591&amp;"-"&amp;$F591,Bonuses!$B$1:$G$1006,6,FALSE)&amp;" yrs, "&amp;VLOOKUP($AC591&amp;"-"&amp;$F591,Bonuses!$B$1:$G$1006,5,FALSE)))</f>
        <v/>
      </c>
    </row>
    <row r="592" spans="1:32" s="21" customFormat="1" x14ac:dyDescent="0.25">
      <c r="A592" s="21" t="s">
        <v>2283</v>
      </c>
      <c r="B592" s="21">
        <f t="shared" si="45"/>
        <v>1</v>
      </c>
      <c r="C592" s="21" t="str">
        <f t="shared" si="46"/>
        <v>P</v>
      </c>
      <c r="D592" s="17">
        <f>IF($C592="B",VLOOKUP($A592,Bat!$A$4:$BF$2320,D$1,FALSE),VLOOKUP($A592,Pit!$A$4:$BA$1686,D$2,FALSE))</f>
        <v>11494</v>
      </c>
      <c r="E592" s="16" t="str">
        <f>IF($C592="B",VLOOKUP($A592,Bat!$A$4:$BF$2320,E$1,FALSE),VLOOKUP($A592,Pit!$A$4:$BA$1686,E$2,FALSE))</f>
        <v>SP</v>
      </c>
      <c r="F592" s="16" t="str">
        <f>IF($C592="B",VLOOKUP($A592,Bat!$A$4:$BF$2320,F$1,FALSE),VLOOKUP($A592,Pit!$A$4:$BA$1686,F$2,FALSE))</f>
        <v>Akihisa</v>
      </c>
      <c r="G592" s="16" t="str">
        <f>IF($C592="B",VLOOKUP($A592,Bat!$A$4:$BF$2320,G$1,FALSE),VLOOKUP($A592,Pit!$A$4:$BA$1686,G$2,FALSE))</f>
        <v>Matsuura</v>
      </c>
      <c r="H592" s="16">
        <f>IF($C592="B",VLOOKUP($A592,Bat!$A$4:$BF$2320,H$1,FALSE),VLOOKUP($A592,Pit!$A$4:$BA$1686,H$2,FALSE))</f>
        <v>21</v>
      </c>
      <c r="I592" s="16" t="str">
        <f>IF($C592="B",VLOOKUP($A592,Bat!$A$4:$BF$2320,I$1,FALSE),VLOOKUP($A592,Pit!$A$4:$BA$1686,I$2,FALSE))</f>
        <v>R</v>
      </c>
      <c r="J592" s="16" t="str">
        <f>IF($C592="B",VLOOKUP($A592,Bat!$A$4:$BF$2320,J$1,FALSE),VLOOKUP($A592,Pit!$A$4:$BA$1686,J$2,FALSE))</f>
        <v>R</v>
      </c>
      <c r="K592" s="16" t="str">
        <f>IF($C592="B",VLOOKUP($A592,Bat!$A$4:$BF$2320,K$1,FALSE),VLOOKUP($A592,Pit!$A$4:$BA$1686,K$2,FALSE))</f>
        <v>Normal</v>
      </c>
      <c r="L592" s="17" t="str">
        <f>IF($C592="B",VLOOKUP($A592,Bat!$A$4:$BF$2320,L$1,FALSE),VLOOKUP($A592,Pit!$A$4:$BA$1686,L$2,FALSE))</f>
        <v>Normal</v>
      </c>
      <c r="M592" s="16">
        <f>IF($C592="B",VLOOKUP($A592,Bat!$A$4:$BF$2320,M$1,FALSE),VLOOKUP($A592,Pit!$A$4:$BA$1686,M$2,FALSE))</f>
        <v>5</v>
      </c>
      <c r="N592" s="16">
        <f>IF($C592="B",VLOOKUP($A592,Bat!$A$4:$BF$2320,N$1,FALSE),VLOOKUP($A592,Pit!$A$4:$BA$1686,N$2,FALSE))</f>
        <v>2</v>
      </c>
      <c r="O592" s="16">
        <f>IF($C592="B",VLOOKUP($A592,Bat!$A$4:$BF$2320,O$1,FALSE),VLOOKUP($A592,Pit!$A$4:$BA$1686,O$2,FALSE))</f>
        <v>2</v>
      </c>
      <c r="P592" s="16" t="str">
        <f>IF($C592="B",VLOOKUP($A592,Bat!$A$4:$BF$2320,P$1,FALSE),VLOOKUP($A592,Pit!$A$4:$BA$1686,P$2,FALSE))</f>
        <v>90-92 Mph</v>
      </c>
      <c r="Q592" s="17">
        <f>IF($C592="B",VLOOKUP($A592,Bat!$A$4:$BF$2320,Q$1,FALSE),VLOOKUP($A592,Pit!$A$4:$BA$1686,Q$2,FALSE))</f>
        <v>3</v>
      </c>
      <c r="R592" s="18">
        <f>IF($C592="B",VLOOKUP($A592,Bat!$A$4:$BF$2320,R$1,FALSE),VLOOKUP($A592,Pit!$A$4:$BA$1686,R$2,FALSE))</f>
        <v>13.492125145080944</v>
      </c>
      <c r="S592" s="19">
        <f>IF($C592="B",VLOOKUP($A592,Bat!$A$4:$BF$2320,S$1,FALSE),VLOOKUP($A592,Pit!$A$4:$BA$1686,S$2,FALSE))</f>
        <v>0.12773028685920312</v>
      </c>
      <c r="T592" s="20" t="str">
        <f>IF($C592="B",VLOOKUP($A592,Bat!$A$4:$BF$2320,T$1,FALSE),VLOOKUP($A592,Pit!$A$4:$BA$1686,T$2,FALSE))</f>
        <v>$190k</v>
      </c>
      <c r="U592" s="17" t="str">
        <f>VLOOKUP(IF($C592="B",VLOOKUP($A592,Bat!$A$4:$AU$2320,U$1,FALSE),VLOOKUP($A592,Pit!$A$4:$BE$1686,U$2,FALSE)),COND!$A$35:$B$41,2,FALSE)</f>
        <v>??</v>
      </c>
      <c r="V592" s="21">
        <f>IF($C592="B",VLOOKUP($A592,Bat!$A$4:$AT$2284,46,FALSE),VLOOKUP($A592,Pit!$A$4:$BD$1664,56,FALSE))</f>
        <v>240</v>
      </c>
      <c r="W592" s="16">
        <f t="shared" si="47"/>
        <v>999</v>
      </c>
      <c r="X592" s="16"/>
      <c r="Y592" s="22">
        <f t="shared" si="48"/>
        <v>655</v>
      </c>
      <c r="Z592" s="16" t="str">
        <f>IFERROR(VLOOKUP($D592,Results37!$F$3:$L$1396,Z$1,FALSE),"")</f>
        <v/>
      </c>
      <c r="AA592" s="47" t="str">
        <f>IF(ISERROR(VLOOKUP(D592,Results37!$F$3:$O$399,AA$1,FALSE)),"",IF(VLOOKUP(D592,Results37!$F$3:$O$399,AA$1+1,FALSE)=1,"S"&amp;VLOOKUP(D592,Results37!$F$3:$O$399,AA$1,FALSE),VLOOKUP(D592,Results37!$F$3:$O$399,AA$1,FALSE)))</f>
        <v/>
      </c>
      <c r="AB592" s="16" t="str">
        <f>IFERROR(VLOOKUP($D592,Results37!$F$3:$L$1396,AB$1,FALSE),"")</f>
        <v/>
      </c>
      <c r="AC592" s="16" t="str">
        <f>IFERROR(VLOOKUP($D592,Results37!$F$3:$L$1396,AC$1,FALSE),"")</f>
        <v/>
      </c>
      <c r="AD592" s="16" t="str">
        <f t="shared" si="49"/>
        <v/>
      </c>
      <c r="AE592" s="20" t="str">
        <f>IF(ISERROR(VLOOKUP($AC592&amp;"-"&amp;$F592&amp;" "&amp;G592,Bonuses!$B$1:$G$1006,4,FALSE)),"",INT(VLOOKUP($AC592&amp;"-"&amp;$F592&amp;" "&amp;$G592,Bonuses!$B$1:$G$1006,4,FALSE)))</f>
        <v/>
      </c>
      <c r="AF592" s="16" t="str">
        <f>IF(ISERROR(VLOOKUP($AC592&amp;"-"&amp;$F592,Bonuses!$B$1:$G$1006,5,FALSE)),"",IF(VLOOKUP($AC592&amp;"-"&amp;$F592,Bonuses!$B$1:$G$1006,5,FALSE)="","",VLOOKUP($AC592&amp;"-"&amp;$F592,Bonuses!$B$1:$G$1006,6,FALSE)&amp;" yrs, "&amp;VLOOKUP($AC592&amp;"-"&amp;$F592,Bonuses!$B$1:$G$1006,5,FALSE)))</f>
        <v/>
      </c>
    </row>
    <row r="593" spans="1:32" s="21" customFormat="1" x14ac:dyDescent="0.25">
      <c r="A593" s="21" t="s">
        <v>2041</v>
      </c>
      <c r="B593" s="21">
        <f t="shared" si="45"/>
        <v>1</v>
      </c>
      <c r="C593" s="21" t="str">
        <f t="shared" si="46"/>
        <v>B</v>
      </c>
      <c r="D593" s="17">
        <f>IF($C593="B",VLOOKUP($A593,Bat!$A$4:$BF$2320,D$1,FALSE),VLOOKUP($A593,Pit!$A$4:$BA$1686,D$2,FALSE))</f>
        <v>1757</v>
      </c>
      <c r="E593" s="16" t="str">
        <f>IF($C593="B",VLOOKUP($A593,Bat!$A$4:$BF$2320,E$1,FALSE),VLOOKUP($A593,Pit!$A$4:$BA$1686,E$2,FALSE))</f>
        <v>SS</v>
      </c>
      <c r="F593" s="16" t="str">
        <f>IF($C593="B",VLOOKUP($A593,Bat!$A$4:$BF$2320,F$1,FALSE),VLOOKUP($A593,Pit!$A$4:$BA$1686,F$2,FALSE))</f>
        <v>Danny</v>
      </c>
      <c r="G593" s="16" t="str">
        <f>IF($C593="B",VLOOKUP($A593,Bat!$A$4:$BF$2320,G$1,FALSE),VLOOKUP($A593,Pit!$A$4:$BA$1686,G$2,FALSE))</f>
        <v>Phillips</v>
      </c>
      <c r="H593" s="16">
        <f>IF($C593="B",VLOOKUP($A593,Bat!$A$4:$BF$2320,H$1,FALSE),VLOOKUP($A593,Pit!$A$4:$BA$1686,H$2,FALSE))</f>
        <v>22</v>
      </c>
      <c r="I593" s="16" t="str">
        <f>IF($C593="B",VLOOKUP($A593,Bat!$A$4:$BF$2320,I$1,FALSE),VLOOKUP($A593,Pit!$A$4:$BA$1686,I$2,FALSE))</f>
        <v>R</v>
      </c>
      <c r="J593" s="16" t="str">
        <f>IF($C593="B",VLOOKUP($A593,Bat!$A$4:$BF$2320,J$1,FALSE),VLOOKUP($A593,Pit!$A$4:$BA$1686,J$2,FALSE))</f>
        <v>R</v>
      </c>
      <c r="K593" s="16" t="str">
        <f>IF($C593="B",VLOOKUP($A593,Bat!$A$4:$BF$2320,K$1,FALSE),VLOOKUP($A593,Pit!$A$4:$BA$1686,K$2,FALSE))</f>
        <v>Low</v>
      </c>
      <c r="L593" s="17" t="str">
        <f>IF($C593="B",VLOOKUP($A593,Bat!$A$4:$BF$2320,L$1,FALSE),VLOOKUP($A593,Pit!$A$4:$BA$1686,L$2,FALSE))</f>
        <v>Normal</v>
      </c>
      <c r="M593" s="16">
        <f>IF($C593="B",VLOOKUP($A593,Bat!$A$4:$BF$2320,M$1,FALSE),VLOOKUP($A593,Pit!$A$4:$BA$1686,M$2,FALSE))</f>
        <v>3</v>
      </c>
      <c r="N593" s="16">
        <f>IF($C593="B",VLOOKUP($A593,Bat!$A$4:$BF$2320,N$1,FALSE),VLOOKUP($A593,Pit!$A$4:$BA$1686,N$2,FALSE))</f>
        <v>3</v>
      </c>
      <c r="O593" s="16">
        <f>IF($C593="B",VLOOKUP($A593,Bat!$A$4:$BF$2320,O$1,FALSE),VLOOKUP($A593,Pit!$A$4:$BA$1686,O$2,FALSE))</f>
        <v>3</v>
      </c>
      <c r="P593" s="16">
        <f>IF($C593="B",VLOOKUP($A593,Bat!$A$4:$BF$2320,P$1,FALSE),VLOOKUP($A593,Pit!$A$4:$BA$1686,P$2,FALSE))</f>
        <v>3</v>
      </c>
      <c r="Q593" s="17">
        <f>IF($C593="B",VLOOKUP($A593,Bat!$A$4:$BF$2320,Q$1,FALSE),VLOOKUP($A593,Pit!$A$4:$BA$1686,Q$2,FALSE))</f>
        <v>4</v>
      </c>
      <c r="R593" s="18">
        <f>IF($C593="B",VLOOKUP($A593,Bat!$A$4:$BF$2320,R$1,FALSE),VLOOKUP($A593,Pit!$A$4:$BA$1686,R$2,FALSE))</f>
        <v>0.64937568147906788</v>
      </c>
      <c r="S593" s="19">
        <f>IF($C593="B",VLOOKUP($A593,Bat!$A$4:$BF$2320,S$1,FALSE),VLOOKUP($A593,Pit!$A$4:$BA$1686,S$2,FALSE))</f>
        <v>0.50724355928936304</v>
      </c>
      <c r="T593" s="20" t="str">
        <f>IF($C593="B",VLOOKUP($A593,Bat!$A$4:$BF$2320,T$1,FALSE),VLOOKUP($A593,Pit!$A$4:$BA$1686,T$2,FALSE))</f>
        <v>-</v>
      </c>
      <c r="U593" s="17" t="str">
        <f>VLOOKUP(IF($C593="B",VLOOKUP($A593,Bat!$A$4:$AU$2320,U$1,FALSE),VLOOKUP($A593,Pit!$A$4:$BE$1686,U$2,FALSE)),COND!$A$35:$B$41,2,FALSE)</f>
        <v>??</v>
      </c>
      <c r="V593" s="21">
        <f>IF($C593="B",VLOOKUP($A593,Bat!$A$4:$AT$2284,46,FALSE),VLOOKUP($A593,Pit!$A$4:$BD$1664,56,FALSE))</f>
        <v>241</v>
      </c>
      <c r="W593" s="16">
        <f t="shared" si="47"/>
        <v>999</v>
      </c>
      <c r="X593" s="16"/>
      <c r="Y593" s="22">
        <f t="shared" si="48"/>
        <v>468</v>
      </c>
      <c r="Z593" s="16" t="str">
        <f>IFERROR(VLOOKUP($D593,Results37!$F$3:$L$1396,Z$1,FALSE),"")</f>
        <v/>
      </c>
      <c r="AA593" s="47" t="str">
        <f>IF(ISERROR(VLOOKUP(D593,Results37!$F$3:$O$399,AA$1,FALSE)),"",IF(VLOOKUP(D593,Results37!$F$3:$O$399,AA$1+1,FALSE)=1,"S"&amp;VLOOKUP(D593,Results37!$F$3:$O$399,AA$1,FALSE),VLOOKUP(D593,Results37!$F$3:$O$399,AA$1,FALSE)))</f>
        <v/>
      </c>
      <c r="AB593" s="16" t="str">
        <f>IFERROR(VLOOKUP($D593,Results37!$F$3:$L$1396,AB$1,FALSE),"")</f>
        <v/>
      </c>
      <c r="AC593" s="16" t="str">
        <f>IFERROR(VLOOKUP($D593,Results37!$F$3:$L$1396,AC$1,FALSE),"")</f>
        <v/>
      </c>
      <c r="AD593" s="16" t="str">
        <f t="shared" si="49"/>
        <v/>
      </c>
      <c r="AE593" s="20" t="str">
        <f>IF(ISERROR(VLOOKUP($AC593&amp;"-"&amp;$F593&amp;" "&amp;G593,Bonuses!$B$1:$G$1006,4,FALSE)),"",INT(VLOOKUP($AC593&amp;"-"&amp;$F593&amp;" "&amp;$G593,Bonuses!$B$1:$G$1006,4,FALSE)))</f>
        <v/>
      </c>
      <c r="AF593" s="16" t="str">
        <f>IF(ISERROR(VLOOKUP($AC593&amp;"-"&amp;$F593,Bonuses!$B$1:$G$1006,5,FALSE)),"",IF(VLOOKUP($AC593&amp;"-"&amp;$F593,Bonuses!$B$1:$G$1006,5,FALSE)="","",VLOOKUP($AC593&amp;"-"&amp;$F593,Bonuses!$B$1:$G$1006,6,FALSE)&amp;" yrs, "&amp;VLOOKUP($AC593&amp;"-"&amp;$F593,Bonuses!$B$1:$G$1006,5,FALSE)))</f>
        <v/>
      </c>
    </row>
    <row r="594" spans="1:32" s="21" customFormat="1" x14ac:dyDescent="0.25">
      <c r="A594" s="21" t="s">
        <v>3059</v>
      </c>
      <c r="B594" s="21">
        <f t="shared" si="45"/>
        <v>1</v>
      </c>
      <c r="C594" s="21" t="str">
        <f t="shared" si="46"/>
        <v>B</v>
      </c>
      <c r="D594" s="17">
        <f>IF($C594="B",VLOOKUP($A594,Bat!$A$4:$BF$2320,D$1,FALSE),VLOOKUP($A594,Pit!$A$4:$BA$1686,D$2,FALSE))</f>
        <v>8501</v>
      </c>
      <c r="E594" s="16" t="str">
        <f>IF($C594="B",VLOOKUP($A594,Bat!$A$4:$BF$2320,E$1,FALSE),VLOOKUP($A594,Pit!$A$4:$BA$1686,E$2,FALSE))</f>
        <v>RF</v>
      </c>
      <c r="F594" s="16" t="str">
        <f>IF($C594="B",VLOOKUP($A594,Bat!$A$4:$BF$2320,F$1,FALSE),VLOOKUP($A594,Pit!$A$4:$BA$1686,F$2,FALSE))</f>
        <v>Jorge</v>
      </c>
      <c r="G594" s="16" t="str">
        <f>IF($C594="B",VLOOKUP($A594,Bat!$A$4:$BF$2320,G$1,FALSE),VLOOKUP($A594,Pit!$A$4:$BA$1686,G$2,FALSE))</f>
        <v>Rosário</v>
      </c>
      <c r="H594" s="16">
        <f>IF($C594="B",VLOOKUP($A594,Bat!$A$4:$BF$2320,H$1,FALSE),VLOOKUP($A594,Pit!$A$4:$BA$1686,H$2,FALSE))</f>
        <v>21</v>
      </c>
      <c r="I594" s="16" t="str">
        <f>IF($C594="B",VLOOKUP($A594,Bat!$A$4:$BF$2320,I$1,FALSE),VLOOKUP($A594,Pit!$A$4:$BA$1686,I$2,FALSE))</f>
        <v>R</v>
      </c>
      <c r="J594" s="16" t="str">
        <f>IF($C594="B",VLOOKUP($A594,Bat!$A$4:$BF$2320,J$1,FALSE),VLOOKUP($A594,Pit!$A$4:$BA$1686,J$2,FALSE))</f>
        <v>R</v>
      </c>
      <c r="K594" s="16" t="str">
        <f>IF($C594="B",VLOOKUP($A594,Bat!$A$4:$BF$2320,K$1,FALSE),VLOOKUP($A594,Pit!$A$4:$BA$1686,K$2,FALSE))</f>
        <v>Normal</v>
      </c>
      <c r="L594" s="17" t="str">
        <f>IF($C594="B",VLOOKUP($A594,Bat!$A$4:$BF$2320,L$1,FALSE),VLOOKUP($A594,Pit!$A$4:$BA$1686,L$2,FALSE))</f>
        <v>Normal</v>
      </c>
      <c r="M594" s="16">
        <f>IF($C594="B",VLOOKUP($A594,Bat!$A$4:$BF$2320,M$1,FALSE),VLOOKUP($A594,Pit!$A$4:$BA$1686,M$2,FALSE))</f>
        <v>3</v>
      </c>
      <c r="N594" s="16">
        <f>IF($C594="B",VLOOKUP($A594,Bat!$A$4:$BF$2320,N$1,FALSE),VLOOKUP($A594,Pit!$A$4:$BA$1686,N$2,FALSE))</f>
        <v>4</v>
      </c>
      <c r="O594" s="16">
        <f>IF($C594="B",VLOOKUP($A594,Bat!$A$4:$BF$2320,O$1,FALSE),VLOOKUP($A594,Pit!$A$4:$BA$1686,O$2,FALSE))</f>
        <v>2</v>
      </c>
      <c r="P594" s="16">
        <f>IF($C594="B",VLOOKUP($A594,Bat!$A$4:$BF$2320,P$1,FALSE),VLOOKUP($A594,Pit!$A$4:$BA$1686,P$2,FALSE))</f>
        <v>4</v>
      </c>
      <c r="Q594" s="17">
        <f>IF($C594="B",VLOOKUP($A594,Bat!$A$4:$BF$2320,Q$1,FALSE),VLOOKUP($A594,Pit!$A$4:$BA$1686,Q$2,FALSE))</f>
        <v>3</v>
      </c>
      <c r="R594" s="18">
        <f>IF($C594="B",VLOOKUP($A594,Bat!$A$4:$BF$2320,R$1,FALSE),VLOOKUP($A594,Pit!$A$4:$BA$1686,R$2,FALSE))</f>
        <v>0.58248274180429327</v>
      </c>
      <c r="S594" s="19">
        <f>IF($C594="B",VLOOKUP($A594,Bat!$A$4:$BF$2320,S$1,FALSE),VLOOKUP($A594,Pit!$A$4:$BA$1686,S$2,FALSE))</f>
        <v>0.49770620321398712</v>
      </c>
      <c r="T594" s="20" t="str">
        <f>IF($C594="B",VLOOKUP($A594,Bat!$A$4:$BF$2320,T$1,FALSE),VLOOKUP($A594,Pit!$A$4:$BA$1686,T$2,FALSE))</f>
        <v>$130k</v>
      </c>
      <c r="U594" s="17" t="str">
        <f>VLOOKUP(IF($C594="B",VLOOKUP($A594,Bat!$A$4:$AU$2320,U$1,FALSE),VLOOKUP($A594,Pit!$A$4:$BE$1686,U$2,FALSE)),COND!$A$35:$B$41,2,FALSE)</f>
        <v>??</v>
      </c>
      <c r="V594" s="21">
        <f>IF($C594="B",VLOOKUP($A594,Bat!$A$4:$AT$2284,46,FALSE),VLOOKUP($A594,Pit!$A$4:$BD$1664,56,FALSE))</f>
        <v>242</v>
      </c>
      <c r="W594" s="16">
        <f t="shared" si="47"/>
        <v>999</v>
      </c>
      <c r="X594" s="16"/>
      <c r="Y594" s="22">
        <f t="shared" si="48"/>
        <v>475</v>
      </c>
      <c r="Z594" s="16" t="str">
        <f>IFERROR(VLOOKUP($D594,Results37!$F$3:$L$1396,Z$1,FALSE),"")</f>
        <v/>
      </c>
      <c r="AA594" s="47" t="str">
        <f>IF(ISERROR(VLOOKUP(D594,Results37!$F$3:$O$399,AA$1,FALSE)),"",IF(VLOOKUP(D594,Results37!$F$3:$O$399,AA$1+1,FALSE)=1,"S"&amp;VLOOKUP(D594,Results37!$F$3:$O$399,AA$1,FALSE),VLOOKUP(D594,Results37!$F$3:$O$399,AA$1,FALSE)))</f>
        <v/>
      </c>
      <c r="AB594" s="16" t="str">
        <f>IFERROR(VLOOKUP($D594,Results37!$F$3:$L$1396,AB$1,FALSE),"")</f>
        <v/>
      </c>
      <c r="AC594" s="16" t="str">
        <f>IFERROR(VLOOKUP($D594,Results37!$F$3:$L$1396,AC$1,FALSE),"")</f>
        <v/>
      </c>
      <c r="AD594" s="16" t="str">
        <f t="shared" si="49"/>
        <v/>
      </c>
      <c r="AE594" s="20" t="str">
        <f>IF(ISERROR(VLOOKUP($AC594&amp;"-"&amp;$F594&amp;" "&amp;G594,Bonuses!$B$1:$G$1006,4,FALSE)),"",INT(VLOOKUP($AC594&amp;"-"&amp;$F594&amp;" "&amp;$G594,Bonuses!$B$1:$G$1006,4,FALSE)))</f>
        <v/>
      </c>
      <c r="AF594" s="16" t="str">
        <f>IF(ISERROR(VLOOKUP($AC594&amp;"-"&amp;$F594,Bonuses!$B$1:$G$1006,5,FALSE)),"",IF(VLOOKUP($AC594&amp;"-"&amp;$F594,Bonuses!$B$1:$G$1006,5,FALSE)="","",VLOOKUP($AC594&amp;"-"&amp;$F594,Bonuses!$B$1:$G$1006,6,FALSE)&amp;" yrs, "&amp;VLOOKUP($AC594&amp;"-"&amp;$F594,Bonuses!$B$1:$G$1006,5,FALSE)))</f>
        <v/>
      </c>
    </row>
    <row r="595" spans="1:32" s="21" customFormat="1" x14ac:dyDescent="0.25">
      <c r="A595" s="21" t="s">
        <v>2472</v>
      </c>
      <c r="B595" s="21">
        <f t="shared" si="45"/>
        <v>1</v>
      </c>
      <c r="C595" s="21" t="str">
        <f t="shared" si="46"/>
        <v>P</v>
      </c>
      <c r="D595" s="17">
        <f>IF($C595="B",VLOOKUP($A595,Bat!$A$4:$BF$2320,D$1,FALSE),VLOOKUP($A595,Pit!$A$4:$BA$1686,D$2,FALSE))</f>
        <v>16094</v>
      </c>
      <c r="E595" s="16" t="str">
        <f>IF($C595="B",VLOOKUP($A595,Bat!$A$4:$BF$2320,E$1,FALSE),VLOOKUP($A595,Pit!$A$4:$BA$1686,E$2,FALSE))</f>
        <v>SP</v>
      </c>
      <c r="F595" s="16" t="str">
        <f>IF($C595="B",VLOOKUP($A595,Bat!$A$4:$BF$2320,F$1,FALSE),VLOOKUP($A595,Pit!$A$4:$BA$1686,F$2,FALSE))</f>
        <v>António</v>
      </c>
      <c r="G595" s="16" t="str">
        <f>IF($C595="B",VLOOKUP($A595,Bat!$A$4:$BF$2320,G$1,FALSE),VLOOKUP($A595,Pit!$A$4:$BA$1686,G$2,FALSE))</f>
        <v>Román</v>
      </c>
      <c r="H595" s="16">
        <f>IF($C595="B",VLOOKUP($A595,Bat!$A$4:$BF$2320,H$1,FALSE),VLOOKUP($A595,Pit!$A$4:$BA$1686,H$2,FALSE))</f>
        <v>21</v>
      </c>
      <c r="I595" s="16" t="str">
        <f>IF($C595="B",VLOOKUP($A595,Bat!$A$4:$BF$2320,I$1,FALSE),VLOOKUP($A595,Pit!$A$4:$BA$1686,I$2,FALSE))</f>
        <v>L</v>
      </c>
      <c r="J595" s="16" t="str">
        <f>IF($C595="B",VLOOKUP($A595,Bat!$A$4:$BF$2320,J$1,FALSE),VLOOKUP($A595,Pit!$A$4:$BA$1686,J$2,FALSE))</f>
        <v>L</v>
      </c>
      <c r="K595" s="16" t="str">
        <f>IF($C595="B",VLOOKUP($A595,Bat!$A$4:$BF$2320,K$1,FALSE),VLOOKUP($A595,Pit!$A$4:$BA$1686,K$2,FALSE))</f>
        <v>Low</v>
      </c>
      <c r="L595" s="17" t="str">
        <f>IF($C595="B",VLOOKUP($A595,Bat!$A$4:$BF$2320,L$1,FALSE),VLOOKUP($A595,Pit!$A$4:$BA$1686,L$2,FALSE))</f>
        <v>Normal</v>
      </c>
      <c r="M595" s="16">
        <f>IF($C595="B",VLOOKUP($A595,Bat!$A$4:$BF$2320,M$1,FALSE),VLOOKUP($A595,Pit!$A$4:$BA$1686,M$2,FALSE))</f>
        <v>4</v>
      </c>
      <c r="N595" s="16">
        <f>IF($C595="B",VLOOKUP($A595,Bat!$A$4:$BF$2320,N$1,FALSE),VLOOKUP($A595,Pit!$A$4:$BA$1686,N$2,FALSE))</f>
        <v>2</v>
      </c>
      <c r="O595" s="16">
        <f>IF($C595="B",VLOOKUP($A595,Bat!$A$4:$BF$2320,O$1,FALSE),VLOOKUP($A595,Pit!$A$4:$BA$1686,O$2,FALSE))</f>
        <v>3</v>
      </c>
      <c r="P595" s="16" t="str">
        <f>IF($C595="B",VLOOKUP($A595,Bat!$A$4:$BF$2320,P$1,FALSE),VLOOKUP($A595,Pit!$A$4:$BA$1686,P$2,FALSE))</f>
        <v>88-90 Mph</v>
      </c>
      <c r="Q595" s="17">
        <f>IF($C595="B",VLOOKUP($A595,Bat!$A$4:$BF$2320,Q$1,FALSE),VLOOKUP($A595,Pit!$A$4:$BA$1686,Q$2,FALSE))</f>
        <v>7</v>
      </c>
      <c r="R595" s="18">
        <f>IF($C595="B",VLOOKUP($A595,Bat!$A$4:$BF$2320,R$1,FALSE),VLOOKUP($A595,Pit!$A$4:$BA$1686,R$2,FALSE))</f>
        <v>13.4787509871034</v>
      </c>
      <c r="S595" s="19">
        <f>IF($C595="B",VLOOKUP($A595,Bat!$A$4:$BF$2320,S$1,FALSE),VLOOKUP($A595,Pit!$A$4:$BA$1686,S$2,FALSE))</f>
        <v>0.12655536647685109</v>
      </c>
      <c r="T595" s="20" t="str">
        <f>IF($C595="B",VLOOKUP($A595,Bat!$A$4:$BF$2320,T$1,FALSE),VLOOKUP($A595,Pit!$A$4:$BA$1686,T$2,FALSE))</f>
        <v>$220k</v>
      </c>
      <c r="U595" s="17" t="str">
        <f>VLOOKUP(IF($C595="B",VLOOKUP($A595,Bat!$A$4:$AU$2320,U$1,FALSE),VLOOKUP($A595,Pit!$A$4:$BE$1686,U$2,FALSE)),COND!$A$35:$B$41,2,FALSE)</f>
        <v>??</v>
      </c>
      <c r="V595" s="21">
        <f>IF($C595="B",VLOOKUP($A595,Bat!$A$4:$AT$2284,46,FALSE),VLOOKUP($A595,Pit!$A$4:$BD$1664,56,FALSE))</f>
        <v>242</v>
      </c>
      <c r="W595" s="16">
        <f t="shared" si="47"/>
        <v>999</v>
      </c>
      <c r="X595" s="16"/>
      <c r="Y595" s="22">
        <f t="shared" si="48"/>
        <v>657</v>
      </c>
      <c r="Z595" s="16" t="str">
        <f>IFERROR(VLOOKUP($D595,Results37!$F$3:$L$1396,Z$1,FALSE),"")</f>
        <v/>
      </c>
      <c r="AA595" s="47" t="str">
        <f>IF(ISERROR(VLOOKUP(D595,Results37!$F$3:$O$399,AA$1,FALSE)),"",IF(VLOOKUP(D595,Results37!$F$3:$O$399,AA$1+1,FALSE)=1,"S"&amp;VLOOKUP(D595,Results37!$F$3:$O$399,AA$1,FALSE),VLOOKUP(D595,Results37!$F$3:$O$399,AA$1,FALSE)))</f>
        <v/>
      </c>
      <c r="AB595" s="16" t="str">
        <f>IFERROR(VLOOKUP($D595,Results37!$F$3:$L$1396,AB$1,FALSE),"")</f>
        <v/>
      </c>
      <c r="AC595" s="16" t="str">
        <f>IFERROR(VLOOKUP($D595,Results37!$F$3:$L$1396,AC$1,FALSE),"")</f>
        <v/>
      </c>
      <c r="AD595" s="16" t="str">
        <f t="shared" si="49"/>
        <v/>
      </c>
      <c r="AE595" s="20" t="str">
        <f>IF(ISERROR(VLOOKUP($AC595&amp;"-"&amp;$F595&amp;" "&amp;G595,Bonuses!$B$1:$G$1006,4,FALSE)),"",INT(VLOOKUP($AC595&amp;"-"&amp;$F595&amp;" "&amp;$G595,Bonuses!$B$1:$G$1006,4,FALSE)))</f>
        <v/>
      </c>
      <c r="AF595" s="16" t="str">
        <f>IF(ISERROR(VLOOKUP($AC595&amp;"-"&amp;$F595,Bonuses!$B$1:$G$1006,5,FALSE)),"",IF(VLOOKUP($AC595&amp;"-"&amp;$F595,Bonuses!$B$1:$G$1006,5,FALSE)="","",VLOOKUP($AC595&amp;"-"&amp;$F595,Bonuses!$B$1:$G$1006,6,FALSE)&amp;" yrs, "&amp;VLOOKUP($AC595&amp;"-"&amp;$F595,Bonuses!$B$1:$G$1006,5,FALSE)))</f>
        <v/>
      </c>
    </row>
    <row r="596" spans="1:32" s="21" customFormat="1" x14ac:dyDescent="0.25">
      <c r="A596" s="21" t="s">
        <v>2478</v>
      </c>
      <c r="B596" s="21">
        <f t="shared" si="45"/>
        <v>1</v>
      </c>
      <c r="C596" s="21" t="str">
        <f t="shared" si="46"/>
        <v>P</v>
      </c>
      <c r="D596" s="17">
        <f>IF($C596="B",VLOOKUP($A596,Bat!$A$4:$BF$2320,D$1,FALSE),VLOOKUP($A596,Pit!$A$4:$BA$1686,D$2,FALSE))</f>
        <v>8947</v>
      </c>
      <c r="E596" s="16" t="str">
        <f>IF($C596="B",VLOOKUP($A596,Bat!$A$4:$BF$2320,E$1,FALSE),VLOOKUP($A596,Pit!$A$4:$BA$1686,E$2,FALSE))</f>
        <v>SP</v>
      </c>
      <c r="F596" s="16" t="str">
        <f>IF($C596="B",VLOOKUP($A596,Bat!$A$4:$BF$2320,F$1,FALSE),VLOOKUP($A596,Pit!$A$4:$BA$1686,F$2,FALSE))</f>
        <v>Francisco</v>
      </c>
      <c r="G596" s="16" t="str">
        <f>IF($C596="B",VLOOKUP($A596,Bat!$A$4:$BF$2320,G$1,FALSE),VLOOKUP($A596,Pit!$A$4:$BA$1686,G$2,FALSE))</f>
        <v>Rentería</v>
      </c>
      <c r="H596" s="16">
        <f>IF($C596="B",VLOOKUP($A596,Bat!$A$4:$BF$2320,H$1,FALSE),VLOOKUP($A596,Pit!$A$4:$BA$1686,H$2,FALSE))</f>
        <v>21</v>
      </c>
      <c r="I596" s="16" t="str">
        <f>IF($C596="B",VLOOKUP($A596,Bat!$A$4:$BF$2320,I$1,FALSE),VLOOKUP($A596,Pit!$A$4:$BA$1686,I$2,FALSE))</f>
        <v>S</v>
      </c>
      <c r="J596" s="16" t="str">
        <f>IF($C596="B",VLOOKUP($A596,Bat!$A$4:$BF$2320,J$1,FALSE),VLOOKUP($A596,Pit!$A$4:$BA$1686,J$2,FALSE))</f>
        <v>R</v>
      </c>
      <c r="K596" s="16" t="str">
        <f>IF($C596="B",VLOOKUP($A596,Bat!$A$4:$BF$2320,K$1,FALSE),VLOOKUP($A596,Pit!$A$4:$BA$1686,K$2,FALSE))</f>
        <v>Low</v>
      </c>
      <c r="L596" s="17" t="str">
        <f>IF($C596="B",VLOOKUP($A596,Bat!$A$4:$BF$2320,L$1,FALSE),VLOOKUP($A596,Pit!$A$4:$BA$1686,L$2,FALSE))</f>
        <v>Normal</v>
      </c>
      <c r="M596" s="16">
        <f>IF($C596="B",VLOOKUP($A596,Bat!$A$4:$BF$2320,M$1,FALSE),VLOOKUP($A596,Pit!$A$4:$BA$1686,M$2,FALSE))</f>
        <v>5</v>
      </c>
      <c r="N596" s="16">
        <f>IF($C596="B",VLOOKUP($A596,Bat!$A$4:$BF$2320,N$1,FALSE),VLOOKUP($A596,Pit!$A$4:$BA$1686,N$2,FALSE))</f>
        <v>3</v>
      </c>
      <c r="O596" s="16">
        <f>IF($C596="B",VLOOKUP($A596,Bat!$A$4:$BF$2320,O$1,FALSE),VLOOKUP($A596,Pit!$A$4:$BA$1686,O$2,FALSE))</f>
        <v>1</v>
      </c>
      <c r="P596" s="16" t="str">
        <f>IF($C596="B",VLOOKUP($A596,Bat!$A$4:$BF$2320,P$1,FALSE),VLOOKUP($A596,Pit!$A$4:$BA$1686,P$2,FALSE))</f>
        <v>89-91 Mph</v>
      </c>
      <c r="Q596" s="17">
        <f>IF($C596="B",VLOOKUP($A596,Bat!$A$4:$BF$2320,Q$1,FALSE),VLOOKUP($A596,Pit!$A$4:$BA$1686,Q$2,FALSE))</f>
        <v>6</v>
      </c>
      <c r="R596" s="18">
        <f>IF($C596="B",VLOOKUP($A596,Bat!$A$4:$BF$2320,R$1,FALSE),VLOOKUP($A596,Pit!$A$4:$BA$1686,R$2,FALSE))</f>
        <v>13.271964626351185</v>
      </c>
      <c r="S596" s="19">
        <f>IF($C596="B",VLOOKUP($A596,Bat!$A$4:$BF$2320,S$1,FALSE),VLOOKUP($A596,Pit!$A$4:$BA$1686,S$2,FALSE))</f>
        <v>0.10838917534555839</v>
      </c>
      <c r="T596" s="20" t="str">
        <f>IF($C596="B",VLOOKUP($A596,Bat!$A$4:$BF$2320,T$1,FALSE),VLOOKUP($A596,Pit!$A$4:$BA$1686,T$2,FALSE))</f>
        <v>$220k</v>
      </c>
      <c r="U596" s="17" t="str">
        <f>VLOOKUP(IF($C596="B",VLOOKUP($A596,Bat!$A$4:$AU$2320,U$1,FALSE),VLOOKUP($A596,Pit!$A$4:$BE$1686,U$2,FALSE)),COND!$A$35:$B$41,2,FALSE)</f>
        <v>??</v>
      </c>
      <c r="V596" s="21">
        <f>IF($C596="B",VLOOKUP($A596,Bat!$A$4:$AT$2284,46,FALSE),VLOOKUP($A596,Pit!$A$4:$BD$1664,56,FALSE))</f>
        <v>244</v>
      </c>
      <c r="W596" s="16">
        <f t="shared" si="47"/>
        <v>999</v>
      </c>
      <c r="X596" s="16"/>
      <c r="Y596" s="22">
        <f t="shared" si="48"/>
        <v>667</v>
      </c>
      <c r="Z596" s="16" t="str">
        <f>IFERROR(VLOOKUP($D596,Results37!$F$3:$L$1396,Z$1,FALSE),"")</f>
        <v/>
      </c>
      <c r="AA596" s="47" t="str">
        <f>IF(ISERROR(VLOOKUP(D596,Results37!$F$3:$O$399,AA$1,FALSE)),"",IF(VLOOKUP(D596,Results37!$F$3:$O$399,AA$1+1,FALSE)=1,"S"&amp;VLOOKUP(D596,Results37!$F$3:$O$399,AA$1,FALSE),VLOOKUP(D596,Results37!$F$3:$O$399,AA$1,FALSE)))</f>
        <v/>
      </c>
      <c r="AB596" s="16" t="str">
        <f>IFERROR(VLOOKUP($D596,Results37!$F$3:$L$1396,AB$1,FALSE),"")</f>
        <v/>
      </c>
      <c r="AC596" s="16" t="str">
        <f>IFERROR(VLOOKUP($D596,Results37!$F$3:$L$1396,AC$1,FALSE),"")</f>
        <v/>
      </c>
      <c r="AD596" s="16" t="str">
        <f t="shared" si="49"/>
        <v/>
      </c>
      <c r="AE596" s="20" t="str">
        <f>IF(ISERROR(VLOOKUP($AC596&amp;"-"&amp;$F596&amp;" "&amp;G596,Bonuses!$B$1:$G$1006,4,FALSE)),"",INT(VLOOKUP($AC596&amp;"-"&amp;$F596&amp;" "&amp;$G596,Bonuses!$B$1:$G$1006,4,FALSE)))</f>
        <v/>
      </c>
      <c r="AF596" s="16" t="str">
        <f>IF(ISERROR(VLOOKUP($AC596&amp;"-"&amp;$F596,Bonuses!$B$1:$G$1006,5,FALSE)),"",IF(VLOOKUP($AC596&amp;"-"&amp;$F596,Bonuses!$B$1:$G$1006,5,FALSE)="","",VLOOKUP($AC596&amp;"-"&amp;$F596,Bonuses!$B$1:$G$1006,6,FALSE)&amp;" yrs, "&amp;VLOOKUP($AC596&amp;"-"&amp;$F596,Bonuses!$B$1:$G$1006,5,FALSE)))</f>
        <v/>
      </c>
    </row>
    <row r="597" spans="1:32" s="21" customFormat="1" x14ac:dyDescent="0.25">
      <c r="A597" s="21" t="s">
        <v>2974</v>
      </c>
      <c r="B597" s="21">
        <f t="shared" si="45"/>
        <v>1</v>
      </c>
      <c r="C597" s="21" t="str">
        <f t="shared" si="46"/>
        <v>P</v>
      </c>
      <c r="D597" s="17">
        <f>IF($C597="B",VLOOKUP($A597,Bat!$A$4:$BF$2320,D$1,FALSE),VLOOKUP($A597,Pit!$A$4:$BA$1686,D$2,FALSE))</f>
        <v>15656</v>
      </c>
      <c r="E597" s="16" t="str">
        <f>IF($C597="B",VLOOKUP($A597,Bat!$A$4:$BF$2320,E$1,FALSE),VLOOKUP($A597,Pit!$A$4:$BA$1686,E$2,FALSE))</f>
        <v>RP</v>
      </c>
      <c r="F597" s="16" t="str">
        <f>IF($C597="B",VLOOKUP($A597,Bat!$A$4:$BF$2320,F$1,FALSE),VLOOKUP($A597,Pit!$A$4:$BA$1686,F$2,FALSE))</f>
        <v>Brendan</v>
      </c>
      <c r="G597" s="16" t="str">
        <f>IF($C597="B",VLOOKUP($A597,Bat!$A$4:$BF$2320,G$1,FALSE),VLOOKUP($A597,Pit!$A$4:$BA$1686,G$2,FALSE))</f>
        <v>Ryan</v>
      </c>
      <c r="H597" s="16">
        <f>IF($C597="B",VLOOKUP($A597,Bat!$A$4:$BF$2320,H$1,FALSE),VLOOKUP($A597,Pit!$A$4:$BA$1686,H$2,FALSE))</f>
        <v>21</v>
      </c>
      <c r="I597" s="16" t="str">
        <f>IF($C597="B",VLOOKUP($A597,Bat!$A$4:$BF$2320,I$1,FALSE),VLOOKUP($A597,Pit!$A$4:$BA$1686,I$2,FALSE))</f>
        <v>L</v>
      </c>
      <c r="J597" s="16" t="str">
        <f>IF($C597="B",VLOOKUP($A597,Bat!$A$4:$BF$2320,J$1,FALSE),VLOOKUP($A597,Pit!$A$4:$BA$1686,J$2,FALSE))</f>
        <v>L</v>
      </c>
      <c r="K597" s="16" t="str">
        <f>IF($C597="B",VLOOKUP($A597,Bat!$A$4:$BF$2320,K$1,FALSE),VLOOKUP($A597,Pit!$A$4:$BA$1686,K$2,FALSE))</f>
        <v>Low</v>
      </c>
      <c r="L597" s="17" t="str">
        <f>IF($C597="B",VLOOKUP($A597,Bat!$A$4:$BF$2320,L$1,FALSE),VLOOKUP($A597,Pit!$A$4:$BA$1686,L$2,FALSE))</f>
        <v>High</v>
      </c>
      <c r="M597" s="16">
        <f>IF($C597="B",VLOOKUP($A597,Bat!$A$4:$BF$2320,M$1,FALSE),VLOOKUP($A597,Pit!$A$4:$BA$1686,M$2,FALSE))</f>
        <v>5</v>
      </c>
      <c r="N597" s="16">
        <f>IF($C597="B",VLOOKUP($A597,Bat!$A$4:$BF$2320,N$1,FALSE),VLOOKUP($A597,Pit!$A$4:$BA$1686,N$2,FALSE))</f>
        <v>2</v>
      </c>
      <c r="O597" s="16">
        <f>IF($C597="B",VLOOKUP($A597,Bat!$A$4:$BF$2320,O$1,FALSE),VLOOKUP($A597,Pit!$A$4:$BA$1686,O$2,FALSE))</f>
        <v>2</v>
      </c>
      <c r="P597" s="16" t="str">
        <f>IF($C597="B",VLOOKUP($A597,Bat!$A$4:$BF$2320,P$1,FALSE),VLOOKUP($A597,Pit!$A$4:$BA$1686,P$2,FALSE))</f>
        <v>90-92 Mph</v>
      </c>
      <c r="Q597" s="17">
        <f>IF($C597="B",VLOOKUP($A597,Bat!$A$4:$BF$2320,Q$1,FALSE),VLOOKUP($A597,Pit!$A$4:$BA$1686,Q$2,FALSE))</f>
        <v>2</v>
      </c>
      <c r="R597" s="18">
        <f>IF($C597="B",VLOOKUP($A597,Bat!$A$4:$BF$2320,R$1,FALSE),VLOOKUP($A597,Pit!$A$4:$BA$1686,R$2,FALSE))</f>
        <v>12.898375145080944</v>
      </c>
      <c r="S597" s="19">
        <f>IF($C597="B",VLOOKUP($A597,Bat!$A$4:$BF$2320,S$1,FALSE),VLOOKUP($A597,Pit!$A$4:$BA$1686,S$2,FALSE))</f>
        <v>7.5569322543332471E-2</v>
      </c>
      <c r="T597" s="20" t="str">
        <f>IF($C597="B",VLOOKUP($A597,Bat!$A$4:$BF$2320,T$1,FALSE),VLOOKUP($A597,Pit!$A$4:$BA$1686,T$2,FALSE))</f>
        <v>$2.0m</v>
      </c>
      <c r="U597" s="17" t="str">
        <f>VLOOKUP(IF($C597="B",VLOOKUP($A597,Bat!$A$4:$AU$2320,U$1,FALSE),VLOOKUP($A597,Pit!$A$4:$BE$1686,U$2,FALSE)),COND!$A$35:$B$41,2,FALSE)</f>
        <v>??</v>
      </c>
      <c r="V597" s="21">
        <f>IF($C597="B",VLOOKUP($A597,Bat!$A$4:$AT$2284,46,FALSE),VLOOKUP($A597,Pit!$A$4:$BD$1664,56,FALSE))</f>
        <v>245</v>
      </c>
      <c r="W597" s="16">
        <f t="shared" si="47"/>
        <v>999</v>
      </c>
      <c r="X597" s="16"/>
      <c r="Y597" s="22">
        <f t="shared" si="48"/>
        <v>684</v>
      </c>
      <c r="Z597" s="16" t="str">
        <f>IFERROR(VLOOKUP($D597,Results37!$F$3:$L$1396,Z$1,FALSE),"")</f>
        <v/>
      </c>
      <c r="AA597" s="47" t="str">
        <f>IF(ISERROR(VLOOKUP(D597,Results37!$F$3:$O$399,AA$1,FALSE)),"",IF(VLOOKUP(D597,Results37!$F$3:$O$399,AA$1+1,FALSE)=1,"S"&amp;VLOOKUP(D597,Results37!$F$3:$O$399,AA$1,FALSE),VLOOKUP(D597,Results37!$F$3:$O$399,AA$1,FALSE)))</f>
        <v/>
      </c>
      <c r="AB597" s="16" t="str">
        <f>IFERROR(VLOOKUP($D597,Results37!$F$3:$L$1396,AB$1,FALSE),"")</f>
        <v/>
      </c>
      <c r="AC597" s="16" t="str">
        <f>IFERROR(VLOOKUP($D597,Results37!$F$3:$L$1396,AC$1,FALSE),"")</f>
        <v/>
      </c>
      <c r="AD597" s="16" t="str">
        <f t="shared" si="49"/>
        <v/>
      </c>
      <c r="AE597" s="20" t="str">
        <f>IF(ISERROR(VLOOKUP($AC597&amp;"-"&amp;$F597&amp;" "&amp;G597,Bonuses!$B$1:$G$1006,4,FALSE)),"",INT(VLOOKUP($AC597&amp;"-"&amp;$F597&amp;" "&amp;$G597,Bonuses!$B$1:$G$1006,4,FALSE)))</f>
        <v/>
      </c>
      <c r="AF597" s="16" t="str">
        <f>IF(ISERROR(VLOOKUP($AC597&amp;"-"&amp;$F597,Bonuses!$B$1:$G$1006,5,FALSE)),"",IF(VLOOKUP($AC597&amp;"-"&amp;$F597,Bonuses!$B$1:$G$1006,5,FALSE)="","",VLOOKUP($AC597&amp;"-"&amp;$F597,Bonuses!$B$1:$G$1006,6,FALSE)&amp;" yrs, "&amp;VLOOKUP($AC597&amp;"-"&amp;$F597,Bonuses!$B$1:$G$1006,5,FALSE)))</f>
        <v/>
      </c>
    </row>
    <row r="598" spans="1:32" s="21" customFormat="1" x14ac:dyDescent="0.25">
      <c r="A598" s="21" t="s">
        <v>1981</v>
      </c>
      <c r="B598" s="21">
        <f t="shared" si="45"/>
        <v>1</v>
      </c>
      <c r="C598" s="21" t="str">
        <f t="shared" si="46"/>
        <v>B</v>
      </c>
      <c r="D598" s="17">
        <f>IF($C598="B",VLOOKUP($A598,Bat!$A$4:$BF$2320,D$1,FALSE),VLOOKUP($A598,Pit!$A$4:$BA$1686,D$2,FALSE))</f>
        <v>8211</v>
      </c>
      <c r="E598" s="16" t="str">
        <f>IF($C598="B",VLOOKUP($A598,Bat!$A$4:$BF$2320,E$1,FALSE),VLOOKUP($A598,Pit!$A$4:$BA$1686,E$2,FALSE))</f>
        <v>3B</v>
      </c>
      <c r="F598" s="16" t="str">
        <f>IF($C598="B",VLOOKUP($A598,Bat!$A$4:$BF$2320,F$1,FALSE),VLOOKUP($A598,Pit!$A$4:$BA$1686,F$2,FALSE))</f>
        <v>Donald</v>
      </c>
      <c r="G598" s="16" t="str">
        <f>IF($C598="B",VLOOKUP($A598,Bat!$A$4:$BF$2320,G$1,FALSE),VLOOKUP($A598,Pit!$A$4:$BA$1686,G$2,FALSE))</f>
        <v>Huggins</v>
      </c>
      <c r="H598" s="16">
        <f>IF($C598="B",VLOOKUP($A598,Bat!$A$4:$BF$2320,H$1,FALSE),VLOOKUP($A598,Pit!$A$4:$BA$1686,H$2,FALSE))</f>
        <v>22</v>
      </c>
      <c r="I598" s="16" t="str">
        <f>IF($C598="B",VLOOKUP($A598,Bat!$A$4:$BF$2320,I$1,FALSE),VLOOKUP($A598,Pit!$A$4:$BA$1686,I$2,FALSE))</f>
        <v>R</v>
      </c>
      <c r="J598" s="16" t="str">
        <f>IF($C598="B",VLOOKUP($A598,Bat!$A$4:$BF$2320,J$1,FALSE),VLOOKUP($A598,Pit!$A$4:$BA$1686,J$2,FALSE))</f>
        <v>R</v>
      </c>
      <c r="K598" s="16" t="str">
        <f>IF($C598="B",VLOOKUP($A598,Bat!$A$4:$BF$2320,K$1,FALSE),VLOOKUP($A598,Pit!$A$4:$BA$1686,K$2,FALSE))</f>
        <v>Normal</v>
      </c>
      <c r="L598" s="17" t="str">
        <f>IF($C598="B",VLOOKUP($A598,Bat!$A$4:$BF$2320,L$1,FALSE),VLOOKUP($A598,Pit!$A$4:$BA$1686,L$2,FALSE))</f>
        <v>Normal</v>
      </c>
      <c r="M598" s="16">
        <f>IF($C598="B",VLOOKUP($A598,Bat!$A$4:$BF$2320,M$1,FALSE),VLOOKUP($A598,Pit!$A$4:$BA$1686,M$2,FALSE))</f>
        <v>3</v>
      </c>
      <c r="N598" s="16">
        <f>IF($C598="B",VLOOKUP($A598,Bat!$A$4:$BF$2320,N$1,FALSE),VLOOKUP($A598,Pit!$A$4:$BA$1686,N$2,FALSE))</f>
        <v>3</v>
      </c>
      <c r="O598" s="16">
        <f>IF($C598="B",VLOOKUP($A598,Bat!$A$4:$BF$2320,O$1,FALSE),VLOOKUP($A598,Pit!$A$4:$BA$1686,O$2,FALSE))</f>
        <v>2</v>
      </c>
      <c r="P598" s="16">
        <f>IF($C598="B",VLOOKUP($A598,Bat!$A$4:$BF$2320,P$1,FALSE),VLOOKUP($A598,Pit!$A$4:$BA$1686,P$2,FALSE))</f>
        <v>3</v>
      </c>
      <c r="Q598" s="17">
        <f>IF($C598="B",VLOOKUP($A598,Bat!$A$4:$BF$2320,Q$1,FALSE),VLOOKUP($A598,Pit!$A$4:$BA$1686,Q$2,FALSE))</f>
        <v>3</v>
      </c>
      <c r="R598" s="18">
        <f>IF($C598="B",VLOOKUP($A598,Bat!$A$4:$BF$2320,R$1,FALSE),VLOOKUP($A598,Pit!$A$4:$BA$1686,R$2,FALSE))</f>
        <v>0.31135476747651047</v>
      </c>
      <c r="S598" s="19">
        <f>IF($C598="B",VLOOKUP($A598,Bat!$A$4:$BF$2320,S$1,FALSE),VLOOKUP($A598,Pit!$A$4:$BA$1686,S$2,FALSE))</f>
        <v>0.45904974640805951</v>
      </c>
      <c r="T598" s="20" t="str">
        <f>IF($C598="B",VLOOKUP($A598,Bat!$A$4:$BF$2320,T$1,FALSE),VLOOKUP($A598,Pit!$A$4:$BA$1686,T$2,FALSE))</f>
        <v>$210k</v>
      </c>
      <c r="U598" s="17" t="str">
        <f>VLOOKUP(IF($C598="B",VLOOKUP($A598,Bat!$A$4:$AU$2320,U$1,FALSE),VLOOKUP($A598,Pit!$A$4:$BE$1686,U$2,FALSE)),COND!$A$35:$B$41,2,FALSE)</f>
        <v>??</v>
      </c>
      <c r="V598" s="21">
        <f>IF($C598="B",VLOOKUP($A598,Bat!$A$4:$AT$2284,46,FALSE),VLOOKUP($A598,Pit!$A$4:$BD$1664,56,FALSE))</f>
        <v>246</v>
      </c>
      <c r="W598" s="16">
        <f t="shared" si="47"/>
        <v>999</v>
      </c>
      <c r="X598" s="16"/>
      <c r="Y598" s="22">
        <f t="shared" si="48"/>
        <v>487</v>
      </c>
      <c r="Z598" s="16" t="str">
        <f>IFERROR(VLOOKUP($D598,Results37!$F$3:$L$1396,Z$1,FALSE),"")</f>
        <v/>
      </c>
      <c r="AA598" s="47" t="str">
        <f>IF(ISERROR(VLOOKUP(D598,Results37!$F$3:$O$399,AA$1,FALSE)),"",IF(VLOOKUP(D598,Results37!$F$3:$O$399,AA$1+1,FALSE)=1,"S"&amp;VLOOKUP(D598,Results37!$F$3:$O$399,AA$1,FALSE),VLOOKUP(D598,Results37!$F$3:$O$399,AA$1,FALSE)))</f>
        <v/>
      </c>
      <c r="AB598" s="16" t="str">
        <f>IFERROR(VLOOKUP($D598,Results37!$F$3:$L$1396,AB$1,FALSE),"")</f>
        <v/>
      </c>
      <c r="AC598" s="16" t="str">
        <f>IFERROR(VLOOKUP($D598,Results37!$F$3:$L$1396,AC$1,FALSE),"")</f>
        <v/>
      </c>
      <c r="AD598" s="16" t="str">
        <f t="shared" si="49"/>
        <v/>
      </c>
      <c r="AE598" s="20" t="str">
        <f>IF(ISERROR(VLOOKUP($AC598&amp;"-"&amp;$F598&amp;" "&amp;G598,Bonuses!$B$1:$G$1006,4,FALSE)),"",INT(VLOOKUP($AC598&amp;"-"&amp;$F598&amp;" "&amp;$G598,Bonuses!$B$1:$G$1006,4,FALSE)))</f>
        <v/>
      </c>
      <c r="AF598" s="16" t="str">
        <f>IF(ISERROR(VLOOKUP($AC598&amp;"-"&amp;$F598,Bonuses!$B$1:$G$1006,5,FALSE)),"",IF(VLOOKUP($AC598&amp;"-"&amp;$F598,Bonuses!$B$1:$G$1006,5,FALSE)="","",VLOOKUP($AC598&amp;"-"&amp;$F598,Bonuses!$B$1:$G$1006,6,FALSE)&amp;" yrs, "&amp;VLOOKUP($AC598&amp;"-"&amp;$F598,Bonuses!$B$1:$G$1006,5,FALSE)))</f>
        <v/>
      </c>
    </row>
    <row r="599" spans="1:32" s="21" customFormat="1" x14ac:dyDescent="0.25">
      <c r="A599" s="21" t="s">
        <v>2495</v>
      </c>
      <c r="B599" s="21">
        <f t="shared" si="45"/>
        <v>0</v>
      </c>
      <c r="C599" s="21" t="str">
        <f t="shared" si="46"/>
        <v>P</v>
      </c>
      <c r="D599" s="17">
        <f>IF($C599="B",VLOOKUP($A599,Bat!$A$4:$BF$2320,D$1,FALSE),VLOOKUP($A599,Pit!$A$4:$BA$1686,D$2,FALSE))</f>
        <v>7522</v>
      </c>
      <c r="E599" s="16" t="str">
        <f>IF($C599="B",VLOOKUP($A599,Bat!$A$4:$BF$2320,E$1,FALSE),VLOOKUP($A599,Pit!$A$4:$BA$1686,E$2,FALSE))</f>
        <v>RP</v>
      </c>
      <c r="F599" s="16" t="str">
        <f>IF($C599="B",VLOOKUP($A599,Bat!$A$4:$BF$2320,F$1,FALSE),VLOOKUP($A599,Pit!$A$4:$BA$1686,F$2,FALSE))</f>
        <v>Bill</v>
      </c>
      <c r="G599" s="16" t="str">
        <f>IF($C599="B",VLOOKUP($A599,Bat!$A$4:$BF$2320,G$1,FALSE),VLOOKUP($A599,Pit!$A$4:$BA$1686,G$2,FALSE))</f>
        <v>Neal</v>
      </c>
      <c r="H599" s="16">
        <f>IF($C599="B",VLOOKUP($A599,Bat!$A$4:$BF$2320,H$1,FALSE),VLOOKUP($A599,Pit!$A$4:$BA$1686,H$2,FALSE))</f>
        <v>21</v>
      </c>
      <c r="I599" s="16" t="str">
        <f>IF($C599="B",VLOOKUP($A599,Bat!$A$4:$BF$2320,I$1,FALSE),VLOOKUP($A599,Pit!$A$4:$BA$1686,I$2,FALSE))</f>
        <v>R</v>
      </c>
      <c r="J599" s="16" t="str">
        <f>IF($C599="B",VLOOKUP($A599,Bat!$A$4:$BF$2320,J$1,FALSE),VLOOKUP($A599,Pit!$A$4:$BA$1686,J$2,FALSE))</f>
        <v>R</v>
      </c>
      <c r="K599" s="16" t="str">
        <f>IF($C599="B",VLOOKUP($A599,Bat!$A$4:$BF$2320,K$1,FALSE),VLOOKUP($A599,Pit!$A$4:$BA$1686,K$2,FALSE))</f>
        <v>Low</v>
      </c>
      <c r="L599" s="17" t="str">
        <f>IF($C599="B",VLOOKUP($A599,Bat!$A$4:$BF$2320,L$1,FALSE),VLOOKUP($A599,Pit!$A$4:$BA$1686,L$2,FALSE))</f>
        <v>Normal</v>
      </c>
      <c r="M599" s="16">
        <f>IF($C599="B",VLOOKUP($A599,Bat!$A$4:$BF$2320,M$1,FALSE),VLOOKUP($A599,Pit!$A$4:$BA$1686,M$2,FALSE))</f>
        <v>5</v>
      </c>
      <c r="N599" s="16">
        <f>IF($C599="B",VLOOKUP($A599,Bat!$A$4:$BF$2320,N$1,FALSE),VLOOKUP($A599,Pit!$A$4:$BA$1686,N$2,FALSE))</f>
        <v>3</v>
      </c>
      <c r="O599" s="16">
        <f>IF($C599="B",VLOOKUP($A599,Bat!$A$4:$BF$2320,O$1,FALSE),VLOOKUP($A599,Pit!$A$4:$BA$1686,O$2,FALSE))</f>
        <v>1</v>
      </c>
      <c r="P599" s="16" t="str">
        <f>IF($C599="B",VLOOKUP($A599,Bat!$A$4:$BF$2320,P$1,FALSE),VLOOKUP($A599,Pit!$A$4:$BA$1686,P$2,FALSE))</f>
        <v>90-92 Mph</v>
      </c>
      <c r="Q599" s="17">
        <f>IF($C599="B",VLOOKUP($A599,Bat!$A$4:$BF$2320,Q$1,FALSE),VLOOKUP($A599,Pit!$A$4:$BA$1686,Q$2,FALSE))</f>
        <v>5</v>
      </c>
      <c r="R599" s="18">
        <f>IF($C599="B",VLOOKUP($A599,Bat!$A$4:$BF$2320,R$1,FALSE),VLOOKUP($A599,Pit!$A$4:$BA$1686,R$2,FALSE))</f>
        <v>12.784464626351184</v>
      </c>
      <c r="S599" s="19">
        <f>IF($C599="B",VLOOKUP($A599,Bat!$A$4:$BF$2320,S$1,FALSE),VLOOKUP($A599,Pit!$A$4:$BA$1686,S$2,FALSE))</f>
        <v>6.5562278328317167E-2</v>
      </c>
      <c r="T599" s="20" t="str">
        <f>IF($C599="B",VLOOKUP($A599,Bat!$A$4:$BF$2320,T$1,FALSE),VLOOKUP($A599,Pit!$A$4:$BA$1686,T$2,FALSE))</f>
        <v>$180k</v>
      </c>
      <c r="U599" s="17" t="str">
        <f>VLOOKUP(IF($C599="B",VLOOKUP($A599,Bat!$A$4:$AU$2320,U$1,FALSE),VLOOKUP($A599,Pit!$A$4:$BE$1686,U$2,FALSE)),COND!$A$35:$B$41,2,FALSE)</f>
        <v>??</v>
      </c>
      <c r="V599" s="21">
        <f>IF($C599="B",VLOOKUP($A599,Bat!$A$4:$AT$2284,46,FALSE),VLOOKUP($A599,Pit!$A$4:$BD$1664,56,FALSE))</f>
        <v>246</v>
      </c>
      <c r="W599" s="16">
        <f t="shared" si="47"/>
        <v>999</v>
      </c>
      <c r="X599" s="16"/>
      <c r="Y599" s="22">
        <f t="shared" si="48"/>
        <v>690</v>
      </c>
      <c r="Z599" s="16" t="str">
        <f>IFERROR(VLOOKUP($D599,Results37!$F$3:$L$1396,Z$1,FALSE),"")</f>
        <v/>
      </c>
      <c r="AA599" s="47" t="str">
        <f>IF(ISERROR(VLOOKUP(D599,Results37!$F$3:$O$399,AA$1,FALSE)),"",IF(VLOOKUP(D599,Results37!$F$3:$O$399,AA$1+1,FALSE)=1,"S"&amp;VLOOKUP(D599,Results37!$F$3:$O$399,AA$1,FALSE),VLOOKUP(D599,Results37!$F$3:$O$399,AA$1,FALSE)))</f>
        <v/>
      </c>
      <c r="AB599" s="16" t="str">
        <f>IFERROR(VLOOKUP($D599,Results37!$F$3:$L$1396,AB$1,FALSE),"")</f>
        <v/>
      </c>
      <c r="AC599" s="16" t="str">
        <f>IFERROR(VLOOKUP($D599,Results37!$F$3:$L$1396,AC$1,FALSE),"")</f>
        <v/>
      </c>
      <c r="AD599" s="16" t="str">
        <f t="shared" si="49"/>
        <v/>
      </c>
      <c r="AE599" s="20" t="str">
        <f>IF(ISERROR(VLOOKUP($AC599&amp;"-"&amp;$F599&amp;" "&amp;G599,Bonuses!$B$1:$G$1006,4,FALSE)),"",INT(VLOOKUP($AC599&amp;"-"&amp;$F599&amp;" "&amp;$G599,Bonuses!$B$1:$G$1006,4,FALSE)))</f>
        <v/>
      </c>
      <c r="AF599" s="16" t="str">
        <f>IF(ISERROR(VLOOKUP($AC599&amp;"-"&amp;$F599,Bonuses!$B$1:$G$1006,5,FALSE)),"",IF(VLOOKUP($AC599&amp;"-"&amp;$F599,Bonuses!$B$1:$G$1006,5,FALSE)="","",VLOOKUP($AC599&amp;"-"&amp;$F599,Bonuses!$B$1:$G$1006,6,FALSE)&amp;" yrs, "&amp;VLOOKUP($AC599&amp;"-"&amp;$F599,Bonuses!$B$1:$G$1006,5,FALSE)))</f>
        <v/>
      </c>
    </row>
    <row r="600" spans="1:32" s="21" customFormat="1" x14ac:dyDescent="0.25">
      <c r="A600" s="21" t="s">
        <v>3110</v>
      </c>
      <c r="B600" s="21">
        <f t="shared" si="45"/>
        <v>0</v>
      </c>
      <c r="C600" s="21" t="str">
        <f t="shared" si="46"/>
        <v>B</v>
      </c>
      <c r="D600" s="17">
        <f>IF($C600="B",VLOOKUP($A600,Bat!$A$4:$BF$2320,D$1,FALSE),VLOOKUP($A600,Pit!$A$4:$BA$1686,D$2,FALSE))</f>
        <v>13246</v>
      </c>
      <c r="E600" s="16" t="str">
        <f>IF($C600="B",VLOOKUP($A600,Bat!$A$4:$BF$2320,E$1,FALSE),VLOOKUP($A600,Pit!$A$4:$BA$1686,E$2,FALSE))</f>
        <v>LF</v>
      </c>
      <c r="F600" s="16" t="str">
        <f>IF($C600="B",VLOOKUP($A600,Bat!$A$4:$BF$2320,F$1,FALSE),VLOOKUP($A600,Pit!$A$4:$BA$1686,F$2,FALSE))</f>
        <v>George</v>
      </c>
      <c r="G600" s="16" t="str">
        <f>IF($C600="B",VLOOKUP($A600,Bat!$A$4:$BF$2320,G$1,FALSE),VLOOKUP($A600,Pit!$A$4:$BA$1686,G$2,FALSE))</f>
        <v>Gutiérrez</v>
      </c>
      <c r="H600" s="16">
        <f>IF($C600="B",VLOOKUP($A600,Bat!$A$4:$BF$2320,H$1,FALSE),VLOOKUP($A600,Pit!$A$4:$BA$1686,H$2,FALSE))</f>
        <v>22</v>
      </c>
      <c r="I600" s="16" t="str">
        <f>IF($C600="B",VLOOKUP($A600,Bat!$A$4:$BF$2320,I$1,FALSE),VLOOKUP($A600,Pit!$A$4:$BA$1686,I$2,FALSE))</f>
        <v>L</v>
      </c>
      <c r="J600" s="16" t="str">
        <f>IF($C600="B",VLOOKUP($A600,Bat!$A$4:$BF$2320,J$1,FALSE),VLOOKUP($A600,Pit!$A$4:$BA$1686,J$2,FALSE))</f>
        <v>R</v>
      </c>
      <c r="K600" s="16" t="str">
        <f>IF($C600="B",VLOOKUP($A600,Bat!$A$4:$BF$2320,K$1,FALSE),VLOOKUP($A600,Pit!$A$4:$BA$1686,K$2,FALSE))</f>
        <v>Low</v>
      </c>
      <c r="L600" s="17" t="str">
        <f>IF($C600="B",VLOOKUP($A600,Bat!$A$4:$BF$2320,L$1,FALSE),VLOOKUP($A600,Pit!$A$4:$BA$1686,L$2,FALSE))</f>
        <v>High</v>
      </c>
      <c r="M600" s="16">
        <f>IF($C600="B",VLOOKUP($A600,Bat!$A$4:$BF$2320,M$1,FALSE),VLOOKUP($A600,Pit!$A$4:$BA$1686,M$2,FALSE))</f>
        <v>3</v>
      </c>
      <c r="N600" s="16">
        <f>IF($C600="B",VLOOKUP($A600,Bat!$A$4:$BF$2320,N$1,FALSE),VLOOKUP($A600,Pit!$A$4:$BA$1686,N$2,FALSE))</f>
        <v>4</v>
      </c>
      <c r="O600" s="16">
        <f>IF($C600="B",VLOOKUP($A600,Bat!$A$4:$BF$2320,O$1,FALSE),VLOOKUP($A600,Pit!$A$4:$BA$1686,O$2,FALSE))</f>
        <v>2</v>
      </c>
      <c r="P600" s="16">
        <f>IF($C600="B",VLOOKUP($A600,Bat!$A$4:$BF$2320,P$1,FALSE),VLOOKUP($A600,Pit!$A$4:$BA$1686,P$2,FALSE))</f>
        <v>3</v>
      </c>
      <c r="Q600" s="17">
        <f>IF($C600="B",VLOOKUP($A600,Bat!$A$4:$BF$2320,Q$1,FALSE),VLOOKUP($A600,Pit!$A$4:$BA$1686,Q$2,FALSE))</f>
        <v>4</v>
      </c>
      <c r="R600" s="18">
        <f>IF($C600="B",VLOOKUP($A600,Bat!$A$4:$BF$2320,R$1,FALSE),VLOOKUP($A600,Pit!$A$4:$BA$1686,R$2,FALSE))</f>
        <v>0.29032912468574601</v>
      </c>
      <c r="S600" s="19">
        <f>IF($C600="B",VLOOKUP($A600,Bat!$A$4:$BF$2320,S$1,FALSE),VLOOKUP($A600,Pit!$A$4:$BA$1686,S$2,FALSE))</f>
        <v>0.45605198546371872</v>
      </c>
      <c r="T600" s="20" t="str">
        <f>IF($C600="B",VLOOKUP($A600,Bat!$A$4:$BF$2320,T$1,FALSE),VLOOKUP($A600,Pit!$A$4:$BA$1686,T$2,FALSE))</f>
        <v>$2.2m</v>
      </c>
      <c r="U600" s="17" t="str">
        <f>VLOOKUP(IF($C600="B",VLOOKUP($A600,Bat!$A$4:$AU$2320,U$1,FALSE),VLOOKUP($A600,Pit!$A$4:$BE$1686,U$2,FALSE)),COND!$A$35:$B$41,2,FALSE)</f>
        <v>??</v>
      </c>
      <c r="V600" s="21">
        <f>IF($C600="B",VLOOKUP($A600,Bat!$A$4:$AT$2284,46,FALSE),VLOOKUP($A600,Pit!$A$4:$BD$1664,56,FALSE))</f>
        <v>247</v>
      </c>
      <c r="W600" s="16">
        <f t="shared" si="47"/>
        <v>999</v>
      </c>
      <c r="X600" s="16"/>
      <c r="Y600" s="22">
        <f t="shared" si="48"/>
        <v>488</v>
      </c>
      <c r="Z600" s="16" t="str">
        <f>IFERROR(VLOOKUP($D600,Results37!$F$3:$L$1396,Z$1,FALSE),"")</f>
        <v/>
      </c>
      <c r="AA600" s="47" t="str">
        <f>IF(ISERROR(VLOOKUP(D600,Results37!$F$3:$O$399,AA$1,FALSE)),"",IF(VLOOKUP(D600,Results37!$F$3:$O$399,AA$1+1,FALSE)=1,"S"&amp;VLOOKUP(D600,Results37!$F$3:$O$399,AA$1,FALSE),VLOOKUP(D600,Results37!$F$3:$O$399,AA$1,FALSE)))</f>
        <v/>
      </c>
      <c r="AB600" s="16" t="str">
        <f>IFERROR(VLOOKUP($D600,Results37!$F$3:$L$1396,AB$1,FALSE),"")</f>
        <v/>
      </c>
      <c r="AC600" s="16" t="str">
        <f>IFERROR(VLOOKUP($D600,Results37!$F$3:$L$1396,AC$1,FALSE),"")</f>
        <v/>
      </c>
      <c r="AD600" s="16" t="str">
        <f t="shared" si="49"/>
        <v/>
      </c>
      <c r="AE600" s="20" t="str">
        <f>IF(ISERROR(VLOOKUP($AC600&amp;"-"&amp;$F600&amp;" "&amp;G600,Bonuses!$B$1:$G$1006,4,FALSE)),"",INT(VLOOKUP($AC600&amp;"-"&amp;$F600&amp;" "&amp;$G600,Bonuses!$B$1:$G$1006,4,FALSE)))</f>
        <v/>
      </c>
      <c r="AF600" s="16" t="str">
        <f>IF(ISERROR(VLOOKUP($AC600&amp;"-"&amp;$F600,Bonuses!$B$1:$G$1006,5,FALSE)),"",IF(VLOOKUP($AC600&amp;"-"&amp;$F600,Bonuses!$B$1:$G$1006,5,FALSE)="","",VLOOKUP($AC600&amp;"-"&amp;$F600,Bonuses!$B$1:$G$1006,6,FALSE)&amp;" yrs, "&amp;VLOOKUP($AC600&amp;"-"&amp;$F600,Bonuses!$B$1:$G$1006,5,FALSE)))</f>
        <v/>
      </c>
    </row>
    <row r="601" spans="1:32" s="21" customFormat="1" x14ac:dyDescent="0.25">
      <c r="A601" s="21" t="s">
        <v>2499</v>
      </c>
      <c r="B601" s="21">
        <f t="shared" si="45"/>
        <v>0</v>
      </c>
      <c r="C601" s="21" t="str">
        <f t="shared" si="46"/>
        <v>P</v>
      </c>
      <c r="D601" s="17">
        <f>IF($C601="B",VLOOKUP($A601,Bat!$A$4:$BF$2320,D$1,FALSE),VLOOKUP($A601,Pit!$A$4:$BA$1686,D$2,FALSE))</f>
        <v>3500</v>
      </c>
      <c r="E601" s="16" t="str">
        <f>IF($C601="B",VLOOKUP($A601,Bat!$A$4:$BF$2320,E$1,FALSE),VLOOKUP($A601,Pit!$A$4:$BA$1686,E$2,FALSE))</f>
        <v>SP</v>
      </c>
      <c r="F601" s="16" t="str">
        <f>IF($C601="B",VLOOKUP($A601,Bat!$A$4:$BF$2320,F$1,FALSE),VLOOKUP($A601,Pit!$A$4:$BA$1686,F$2,FALSE))</f>
        <v>Samuel</v>
      </c>
      <c r="G601" s="16" t="str">
        <f>IF($C601="B",VLOOKUP($A601,Bat!$A$4:$BF$2320,G$1,FALSE),VLOOKUP($A601,Pit!$A$4:$BA$1686,G$2,FALSE))</f>
        <v>Griffin</v>
      </c>
      <c r="H601" s="16">
        <f>IF($C601="B",VLOOKUP($A601,Bat!$A$4:$BF$2320,H$1,FALSE),VLOOKUP($A601,Pit!$A$4:$BA$1686,H$2,FALSE))</f>
        <v>21</v>
      </c>
      <c r="I601" s="16" t="str">
        <f>IF($C601="B",VLOOKUP($A601,Bat!$A$4:$BF$2320,I$1,FALSE),VLOOKUP($A601,Pit!$A$4:$BA$1686,I$2,FALSE))</f>
        <v>R</v>
      </c>
      <c r="J601" s="16" t="str">
        <f>IF($C601="B",VLOOKUP($A601,Bat!$A$4:$BF$2320,J$1,FALSE),VLOOKUP($A601,Pit!$A$4:$BA$1686,J$2,FALSE))</f>
        <v>R</v>
      </c>
      <c r="K601" s="16" t="str">
        <f>IF($C601="B",VLOOKUP($A601,Bat!$A$4:$BF$2320,K$1,FALSE),VLOOKUP($A601,Pit!$A$4:$BA$1686,K$2,FALSE))</f>
        <v>Low</v>
      </c>
      <c r="L601" s="17" t="str">
        <f>IF($C601="B",VLOOKUP($A601,Bat!$A$4:$BF$2320,L$1,FALSE),VLOOKUP($A601,Pit!$A$4:$BA$1686,L$2,FALSE))</f>
        <v>Low</v>
      </c>
      <c r="M601" s="16">
        <f>IF($C601="B",VLOOKUP($A601,Bat!$A$4:$BF$2320,M$1,FALSE),VLOOKUP($A601,Pit!$A$4:$BA$1686,M$2,FALSE))</f>
        <v>5</v>
      </c>
      <c r="N601" s="16">
        <f>IF($C601="B",VLOOKUP($A601,Bat!$A$4:$BF$2320,N$1,FALSE),VLOOKUP($A601,Pit!$A$4:$BA$1686,N$2,FALSE))</f>
        <v>3</v>
      </c>
      <c r="O601" s="16">
        <f>IF($C601="B",VLOOKUP($A601,Bat!$A$4:$BF$2320,O$1,FALSE),VLOOKUP($A601,Pit!$A$4:$BA$1686,O$2,FALSE))</f>
        <v>1</v>
      </c>
      <c r="P601" s="16" t="str">
        <f>IF($C601="B",VLOOKUP($A601,Bat!$A$4:$BF$2320,P$1,FALSE),VLOOKUP($A601,Pit!$A$4:$BA$1686,P$2,FALSE))</f>
        <v>91-93 Mph</v>
      </c>
      <c r="Q601" s="17">
        <f>IF($C601="B",VLOOKUP($A601,Bat!$A$4:$BF$2320,Q$1,FALSE),VLOOKUP($A601,Pit!$A$4:$BA$1686,Q$2,FALSE))</f>
        <v>7</v>
      </c>
      <c r="R601" s="18">
        <f>IF($C601="B",VLOOKUP($A601,Bat!$A$4:$BF$2320,R$1,FALSE),VLOOKUP($A601,Pit!$A$4:$BA$1686,R$2,FALSE))</f>
        <v>12.624450898821728</v>
      </c>
      <c r="S601" s="19">
        <f>IF($C601="B",VLOOKUP($A601,Bat!$A$4:$BF$2320,S$1,FALSE),VLOOKUP($A601,Pit!$A$4:$BA$1686,S$2,FALSE))</f>
        <v>5.1505065138062973E-2</v>
      </c>
      <c r="T601" s="20" t="str">
        <f>IF($C601="B",VLOOKUP($A601,Bat!$A$4:$BF$2320,T$1,FALSE),VLOOKUP($A601,Pit!$A$4:$BA$1686,T$2,FALSE))</f>
        <v>$180k</v>
      </c>
      <c r="U601" s="17" t="str">
        <f>VLOOKUP(IF($C601="B",VLOOKUP($A601,Bat!$A$4:$AU$2320,U$1,FALSE),VLOOKUP($A601,Pit!$A$4:$BE$1686,U$2,FALSE)),COND!$A$35:$B$41,2,FALSE)</f>
        <v>??</v>
      </c>
      <c r="V601" s="21">
        <f>IF($C601="B",VLOOKUP($A601,Bat!$A$4:$AT$2284,46,FALSE),VLOOKUP($A601,Pit!$A$4:$BD$1664,56,FALSE))</f>
        <v>247</v>
      </c>
      <c r="W601" s="16">
        <f t="shared" si="47"/>
        <v>999</v>
      </c>
      <c r="X601" s="16"/>
      <c r="Y601" s="22">
        <f t="shared" si="48"/>
        <v>701</v>
      </c>
      <c r="Z601" s="16" t="str">
        <f>IFERROR(VLOOKUP($D601,Results37!$F$3:$L$1396,Z$1,FALSE),"")</f>
        <v/>
      </c>
      <c r="AA601" s="47" t="str">
        <f>IF(ISERROR(VLOOKUP(D601,Results37!$F$3:$O$399,AA$1,FALSE)),"",IF(VLOOKUP(D601,Results37!$F$3:$O$399,AA$1+1,FALSE)=1,"S"&amp;VLOOKUP(D601,Results37!$F$3:$O$399,AA$1,FALSE),VLOOKUP(D601,Results37!$F$3:$O$399,AA$1,FALSE)))</f>
        <v/>
      </c>
      <c r="AB601" s="16" t="str">
        <f>IFERROR(VLOOKUP($D601,Results37!$F$3:$L$1396,AB$1,FALSE),"")</f>
        <v/>
      </c>
      <c r="AC601" s="16" t="str">
        <f>IFERROR(VLOOKUP($D601,Results37!$F$3:$L$1396,AC$1,FALSE),"")</f>
        <v/>
      </c>
      <c r="AD601" s="16" t="str">
        <f t="shared" si="49"/>
        <v/>
      </c>
      <c r="AE601" s="20" t="str">
        <f>IF(ISERROR(VLOOKUP($AC601&amp;"-"&amp;$F601&amp;" "&amp;G601,Bonuses!$B$1:$G$1006,4,FALSE)),"",INT(VLOOKUP($AC601&amp;"-"&amp;$F601&amp;" "&amp;$G601,Bonuses!$B$1:$G$1006,4,FALSE)))</f>
        <v/>
      </c>
      <c r="AF601" s="16" t="str">
        <f>IF(ISERROR(VLOOKUP($AC601&amp;"-"&amp;$F601,Bonuses!$B$1:$G$1006,5,FALSE)),"",IF(VLOOKUP($AC601&amp;"-"&amp;$F601,Bonuses!$B$1:$G$1006,5,FALSE)="","",VLOOKUP($AC601&amp;"-"&amp;$F601,Bonuses!$B$1:$G$1006,6,FALSE)&amp;" yrs, "&amp;VLOOKUP($AC601&amp;"-"&amp;$F601,Bonuses!$B$1:$G$1006,5,FALSE)))</f>
        <v/>
      </c>
    </row>
    <row r="602" spans="1:32" s="21" customFormat="1" x14ac:dyDescent="0.25">
      <c r="A602" s="21" t="s">
        <v>3063</v>
      </c>
      <c r="B602" s="21">
        <f t="shared" si="45"/>
        <v>0</v>
      </c>
      <c r="C602" s="21" t="str">
        <f t="shared" si="46"/>
        <v>B</v>
      </c>
      <c r="D602" s="17">
        <f>IF($C602="B",VLOOKUP($A602,Bat!$A$4:$BF$2320,D$1,FALSE),VLOOKUP($A602,Pit!$A$4:$BA$1686,D$2,FALSE))</f>
        <v>14539</v>
      </c>
      <c r="E602" s="16" t="str">
        <f>IF($C602="B",VLOOKUP($A602,Bat!$A$4:$BF$2320,E$1,FALSE),VLOOKUP($A602,Pit!$A$4:$BA$1686,E$2,FALSE))</f>
        <v>1B</v>
      </c>
      <c r="F602" s="16" t="str">
        <f>IF($C602="B",VLOOKUP($A602,Bat!$A$4:$BF$2320,F$1,FALSE),VLOOKUP($A602,Pit!$A$4:$BA$1686,F$2,FALSE))</f>
        <v>Alfredo</v>
      </c>
      <c r="G602" s="16" t="str">
        <f>IF($C602="B",VLOOKUP($A602,Bat!$A$4:$BF$2320,G$1,FALSE),VLOOKUP($A602,Pit!$A$4:$BA$1686,G$2,FALSE))</f>
        <v>Pérez</v>
      </c>
      <c r="H602" s="16">
        <f>IF($C602="B",VLOOKUP($A602,Bat!$A$4:$BF$2320,H$1,FALSE),VLOOKUP($A602,Pit!$A$4:$BA$1686,H$2,FALSE))</f>
        <v>21</v>
      </c>
      <c r="I602" s="16" t="str">
        <f>IF($C602="B",VLOOKUP($A602,Bat!$A$4:$BF$2320,I$1,FALSE),VLOOKUP($A602,Pit!$A$4:$BA$1686,I$2,FALSE))</f>
        <v>R</v>
      </c>
      <c r="J602" s="16" t="str">
        <f>IF($C602="B",VLOOKUP($A602,Bat!$A$4:$BF$2320,J$1,FALSE),VLOOKUP($A602,Pit!$A$4:$BA$1686,J$2,FALSE))</f>
        <v>R</v>
      </c>
      <c r="K602" s="16" t="str">
        <f>IF($C602="B",VLOOKUP($A602,Bat!$A$4:$BF$2320,K$1,FALSE),VLOOKUP($A602,Pit!$A$4:$BA$1686,K$2,FALSE))</f>
        <v>Low</v>
      </c>
      <c r="L602" s="17" t="str">
        <f>IF($C602="B",VLOOKUP($A602,Bat!$A$4:$BF$2320,L$1,FALSE),VLOOKUP($A602,Pit!$A$4:$BA$1686,L$2,FALSE))</f>
        <v>Normal</v>
      </c>
      <c r="M602" s="16">
        <f>IF($C602="B",VLOOKUP($A602,Bat!$A$4:$BF$2320,M$1,FALSE),VLOOKUP($A602,Pit!$A$4:$BA$1686,M$2,FALSE))</f>
        <v>3</v>
      </c>
      <c r="N602" s="16">
        <f>IF($C602="B",VLOOKUP($A602,Bat!$A$4:$BF$2320,N$1,FALSE),VLOOKUP($A602,Pit!$A$4:$BA$1686,N$2,FALSE))</f>
        <v>2</v>
      </c>
      <c r="O602" s="16">
        <f>IF($C602="B",VLOOKUP($A602,Bat!$A$4:$BF$2320,O$1,FALSE),VLOOKUP($A602,Pit!$A$4:$BA$1686,O$2,FALSE))</f>
        <v>3</v>
      </c>
      <c r="P602" s="16">
        <f>IF($C602="B",VLOOKUP($A602,Bat!$A$4:$BF$2320,P$1,FALSE),VLOOKUP($A602,Pit!$A$4:$BA$1686,P$2,FALSE))</f>
        <v>4</v>
      </c>
      <c r="Q602" s="17">
        <f>IF($C602="B",VLOOKUP($A602,Bat!$A$4:$BF$2320,Q$1,FALSE),VLOOKUP($A602,Pit!$A$4:$BA$1686,Q$2,FALSE))</f>
        <v>5</v>
      </c>
      <c r="R602" s="18">
        <f>IF($C602="B",VLOOKUP($A602,Bat!$A$4:$BF$2320,R$1,FALSE),VLOOKUP($A602,Pit!$A$4:$BA$1686,R$2,FALSE))</f>
        <v>0.25322547388411643</v>
      </c>
      <c r="S602" s="19">
        <f>IF($C602="B",VLOOKUP($A602,Bat!$A$4:$BF$2320,S$1,FALSE),VLOOKUP($A602,Pit!$A$4:$BA$1686,S$2,FALSE))</f>
        <v>0.45076187964519698</v>
      </c>
      <c r="T602" s="20" t="str">
        <f>IF($C602="B",VLOOKUP($A602,Bat!$A$4:$BF$2320,T$1,FALSE),VLOOKUP($A602,Pit!$A$4:$BA$1686,T$2,FALSE))</f>
        <v>$220k</v>
      </c>
      <c r="U602" s="17" t="str">
        <f>VLOOKUP(IF($C602="B",VLOOKUP($A602,Bat!$A$4:$AU$2320,U$1,FALSE),VLOOKUP($A602,Pit!$A$4:$BE$1686,U$2,FALSE)),COND!$A$35:$B$41,2,FALSE)</f>
        <v>??</v>
      </c>
      <c r="V602" s="21">
        <f>IF($C602="B",VLOOKUP($A602,Bat!$A$4:$AT$2284,46,FALSE),VLOOKUP($A602,Pit!$A$4:$BD$1664,56,FALSE))</f>
        <v>248</v>
      </c>
      <c r="W602" s="16">
        <f t="shared" si="47"/>
        <v>999</v>
      </c>
      <c r="X602" s="16"/>
      <c r="Y602" s="22">
        <f t="shared" si="48"/>
        <v>490</v>
      </c>
      <c r="Z602" s="16" t="str">
        <f>IFERROR(VLOOKUP($D602,Results37!$F$3:$L$1396,Z$1,FALSE),"")</f>
        <v/>
      </c>
      <c r="AA602" s="47" t="str">
        <f>IF(ISERROR(VLOOKUP(D602,Results37!$F$3:$O$399,AA$1,FALSE)),"",IF(VLOOKUP(D602,Results37!$F$3:$O$399,AA$1+1,FALSE)=1,"S"&amp;VLOOKUP(D602,Results37!$F$3:$O$399,AA$1,FALSE),VLOOKUP(D602,Results37!$F$3:$O$399,AA$1,FALSE)))</f>
        <v/>
      </c>
      <c r="AB602" s="16" t="str">
        <f>IFERROR(VLOOKUP($D602,Results37!$F$3:$L$1396,AB$1,FALSE),"")</f>
        <v/>
      </c>
      <c r="AC602" s="16" t="str">
        <f>IFERROR(VLOOKUP($D602,Results37!$F$3:$L$1396,AC$1,FALSE),"")</f>
        <v/>
      </c>
      <c r="AD602" s="16" t="str">
        <f t="shared" si="49"/>
        <v/>
      </c>
      <c r="AE602" s="20" t="str">
        <f>IF(ISERROR(VLOOKUP($AC602&amp;"-"&amp;$F602&amp;" "&amp;G602,Bonuses!$B$1:$G$1006,4,FALSE)),"",INT(VLOOKUP($AC602&amp;"-"&amp;$F602&amp;" "&amp;$G602,Bonuses!$B$1:$G$1006,4,FALSE)))</f>
        <v/>
      </c>
      <c r="AF602" s="16" t="str">
        <f>IF(ISERROR(VLOOKUP($AC602&amp;"-"&amp;$F602,Bonuses!$B$1:$G$1006,5,FALSE)),"",IF(VLOOKUP($AC602&amp;"-"&amp;$F602,Bonuses!$B$1:$G$1006,5,FALSE)="","",VLOOKUP($AC602&amp;"-"&amp;$F602,Bonuses!$B$1:$G$1006,6,FALSE)&amp;" yrs, "&amp;VLOOKUP($AC602&amp;"-"&amp;$F602,Bonuses!$B$1:$G$1006,5,FALSE)))</f>
        <v/>
      </c>
    </row>
    <row r="603" spans="1:32" s="21" customFormat="1" x14ac:dyDescent="0.25">
      <c r="A603" s="21" t="s">
        <v>2012</v>
      </c>
      <c r="B603" s="21">
        <f t="shared" si="45"/>
        <v>0</v>
      </c>
      <c r="C603" s="21" t="str">
        <f t="shared" si="46"/>
        <v>B</v>
      </c>
      <c r="D603" s="17">
        <f>IF($C603="B",VLOOKUP($A603,Bat!$A$4:$BF$2320,D$1,FALSE),VLOOKUP($A603,Pit!$A$4:$BA$1686,D$2,FALSE))</f>
        <v>14546</v>
      </c>
      <c r="E603" s="16" t="str">
        <f>IF($C603="B",VLOOKUP($A603,Bat!$A$4:$BF$2320,E$1,FALSE),VLOOKUP($A603,Pit!$A$4:$BA$1686,E$2,FALSE))</f>
        <v>1B</v>
      </c>
      <c r="F603" s="16" t="str">
        <f>IF($C603="B",VLOOKUP($A603,Bat!$A$4:$BF$2320,F$1,FALSE),VLOOKUP($A603,Pit!$A$4:$BA$1686,F$2,FALSE))</f>
        <v>Joe</v>
      </c>
      <c r="G603" s="16" t="str">
        <f>IF($C603="B",VLOOKUP($A603,Bat!$A$4:$BF$2320,G$1,FALSE),VLOOKUP($A603,Pit!$A$4:$BA$1686,G$2,FALSE))</f>
        <v>Miller</v>
      </c>
      <c r="H603" s="16">
        <f>IF($C603="B",VLOOKUP($A603,Bat!$A$4:$BF$2320,H$1,FALSE),VLOOKUP($A603,Pit!$A$4:$BA$1686,H$2,FALSE))</f>
        <v>21</v>
      </c>
      <c r="I603" s="16" t="str">
        <f>IF($C603="B",VLOOKUP($A603,Bat!$A$4:$BF$2320,I$1,FALSE),VLOOKUP($A603,Pit!$A$4:$BA$1686,I$2,FALSE))</f>
        <v>R</v>
      </c>
      <c r="J603" s="16" t="str">
        <f>IF($C603="B",VLOOKUP($A603,Bat!$A$4:$BF$2320,J$1,FALSE),VLOOKUP($A603,Pit!$A$4:$BA$1686,J$2,FALSE))</f>
        <v>R</v>
      </c>
      <c r="K603" s="16" t="str">
        <f>IF($C603="B",VLOOKUP($A603,Bat!$A$4:$BF$2320,K$1,FALSE),VLOOKUP($A603,Pit!$A$4:$BA$1686,K$2,FALSE))</f>
        <v>Normal</v>
      </c>
      <c r="L603" s="17" t="str">
        <f>IF($C603="B",VLOOKUP($A603,Bat!$A$4:$BF$2320,L$1,FALSE),VLOOKUP($A603,Pit!$A$4:$BA$1686,L$2,FALSE))</f>
        <v>Normal</v>
      </c>
      <c r="M603" s="16">
        <f>IF($C603="B",VLOOKUP($A603,Bat!$A$4:$BF$2320,M$1,FALSE),VLOOKUP($A603,Pit!$A$4:$BA$1686,M$2,FALSE))</f>
        <v>2</v>
      </c>
      <c r="N603" s="16">
        <f>IF($C603="B",VLOOKUP($A603,Bat!$A$4:$BF$2320,N$1,FALSE),VLOOKUP($A603,Pit!$A$4:$BA$1686,N$2,FALSE))</f>
        <v>5</v>
      </c>
      <c r="O603" s="16">
        <f>IF($C603="B",VLOOKUP($A603,Bat!$A$4:$BF$2320,O$1,FALSE),VLOOKUP($A603,Pit!$A$4:$BA$1686,O$2,FALSE))</f>
        <v>2</v>
      </c>
      <c r="P603" s="16">
        <f>IF($C603="B",VLOOKUP($A603,Bat!$A$4:$BF$2320,P$1,FALSE),VLOOKUP($A603,Pit!$A$4:$BA$1686,P$2,FALSE))</f>
        <v>8</v>
      </c>
      <c r="Q603" s="17">
        <f>IF($C603="B",VLOOKUP($A603,Bat!$A$4:$BF$2320,Q$1,FALSE),VLOOKUP($A603,Pit!$A$4:$BA$1686,Q$2,FALSE))</f>
        <v>2</v>
      </c>
      <c r="R603" s="18">
        <f>IF($C603="B",VLOOKUP($A603,Bat!$A$4:$BF$2320,R$1,FALSE),VLOOKUP($A603,Pit!$A$4:$BA$1686,R$2,FALSE))</f>
        <v>0.18677132169883848</v>
      </c>
      <c r="S603" s="19">
        <f>IF($C603="B",VLOOKUP($A603,Bat!$A$4:$BF$2320,S$1,FALSE),VLOOKUP($A603,Pit!$A$4:$BA$1686,S$2,FALSE))</f>
        <v>0.44128708432061325</v>
      </c>
      <c r="T603" s="20" t="str">
        <f>IF($C603="B",VLOOKUP($A603,Bat!$A$4:$BF$2320,T$1,FALSE),VLOOKUP($A603,Pit!$A$4:$BA$1686,T$2,FALSE))</f>
        <v>$200k</v>
      </c>
      <c r="U603" s="17" t="str">
        <f>VLOOKUP(IF($C603="B",VLOOKUP($A603,Bat!$A$4:$AU$2320,U$1,FALSE),VLOOKUP($A603,Pit!$A$4:$BE$1686,U$2,FALSE)),COND!$A$35:$B$41,2,FALSE)</f>
        <v>??</v>
      </c>
      <c r="V603" s="21">
        <f>IF($C603="B",VLOOKUP($A603,Bat!$A$4:$AT$2284,46,FALSE),VLOOKUP($A603,Pit!$A$4:$BD$1664,56,FALSE))</f>
        <v>249</v>
      </c>
      <c r="W603" s="16">
        <f t="shared" si="47"/>
        <v>999</v>
      </c>
      <c r="X603" s="16"/>
      <c r="Y603" s="22">
        <f t="shared" si="48"/>
        <v>494</v>
      </c>
      <c r="Z603" s="16" t="str">
        <f>IFERROR(VLOOKUP($D603,Results37!$F$3:$L$1396,Z$1,FALSE),"")</f>
        <v/>
      </c>
      <c r="AA603" s="47" t="str">
        <f>IF(ISERROR(VLOOKUP(D603,Results37!$F$3:$O$399,AA$1,FALSE)),"",IF(VLOOKUP(D603,Results37!$F$3:$O$399,AA$1+1,FALSE)=1,"S"&amp;VLOOKUP(D603,Results37!$F$3:$O$399,AA$1,FALSE),VLOOKUP(D603,Results37!$F$3:$O$399,AA$1,FALSE)))</f>
        <v/>
      </c>
      <c r="AB603" s="16" t="str">
        <f>IFERROR(VLOOKUP($D603,Results37!$F$3:$L$1396,AB$1,FALSE),"")</f>
        <v/>
      </c>
      <c r="AC603" s="16" t="str">
        <f>IFERROR(VLOOKUP($D603,Results37!$F$3:$L$1396,AC$1,FALSE),"")</f>
        <v/>
      </c>
      <c r="AD603" s="16" t="str">
        <f t="shared" si="49"/>
        <v/>
      </c>
      <c r="AE603" s="20" t="str">
        <f>IF(ISERROR(VLOOKUP($AC603&amp;"-"&amp;$F603&amp;" "&amp;G603,Bonuses!$B$1:$G$1006,4,FALSE)),"",INT(VLOOKUP($AC603&amp;"-"&amp;$F603&amp;" "&amp;$G603,Bonuses!$B$1:$G$1006,4,FALSE)))</f>
        <v/>
      </c>
      <c r="AF603" s="16" t="str">
        <f>IF(ISERROR(VLOOKUP($AC603&amp;"-"&amp;$F603,Bonuses!$B$1:$G$1006,5,FALSE)),"",IF(VLOOKUP($AC603&amp;"-"&amp;$F603,Bonuses!$B$1:$G$1006,5,FALSE)="","",VLOOKUP($AC603&amp;"-"&amp;$F603,Bonuses!$B$1:$G$1006,6,FALSE)&amp;" yrs, "&amp;VLOOKUP($AC603&amp;"-"&amp;$F603,Bonuses!$B$1:$G$1006,5,FALSE)))</f>
        <v/>
      </c>
    </row>
    <row r="604" spans="1:32" s="21" customFormat="1" x14ac:dyDescent="0.25">
      <c r="A604" s="21" t="s">
        <v>2935</v>
      </c>
      <c r="B604" s="21">
        <f t="shared" si="45"/>
        <v>0</v>
      </c>
      <c r="C604" s="21" t="str">
        <f t="shared" si="46"/>
        <v>P</v>
      </c>
      <c r="D604" s="17">
        <f>IF($C604="B",VLOOKUP($A604,Bat!$A$4:$BF$2320,D$1,FALSE),VLOOKUP($A604,Pit!$A$4:$BA$1686,D$2,FALSE))</f>
        <v>2215</v>
      </c>
      <c r="E604" s="16" t="str">
        <f>IF($C604="B",VLOOKUP($A604,Bat!$A$4:$BF$2320,E$1,FALSE),VLOOKUP($A604,Pit!$A$4:$BA$1686,E$2,FALSE))</f>
        <v>RP</v>
      </c>
      <c r="F604" s="16" t="str">
        <f>IF($C604="B",VLOOKUP($A604,Bat!$A$4:$BF$2320,F$1,FALSE),VLOOKUP($A604,Pit!$A$4:$BA$1686,F$2,FALSE))</f>
        <v>Corbin</v>
      </c>
      <c r="G604" s="16" t="str">
        <f>IF($C604="B",VLOOKUP($A604,Bat!$A$4:$BF$2320,G$1,FALSE),VLOOKUP($A604,Pit!$A$4:$BA$1686,G$2,FALSE))</f>
        <v>Topper</v>
      </c>
      <c r="H604" s="16">
        <f>IF($C604="B",VLOOKUP($A604,Bat!$A$4:$BF$2320,H$1,FALSE),VLOOKUP($A604,Pit!$A$4:$BA$1686,H$2,FALSE))</f>
        <v>18</v>
      </c>
      <c r="I604" s="16" t="str">
        <f>IF($C604="B",VLOOKUP($A604,Bat!$A$4:$BF$2320,I$1,FALSE),VLOOKUP($A604,Pit!$A$4:$BA$1686,I$2,FALSE))</f>
        <v>L</v>
      </c>
      <c r="J604" s="16" t="str">
        <f>IF($C604="B",VLOOKUP($A604,Bat!$A$4:$BF$2320,J$1,FALSE),VLOOKUP($A604,Pit!$A$4:$BA$1686,J$2,FALSE))</f>
        <v>L</v>
      </c>
      <c r="K604" s="16" t="str">
        <f>IF($C604="B",VLOOKUP($A604,Bat!$A$4:$BF$2320,K$1,FALSE),VLOOKUP($A604,Pit!$A$4:$BA$1686,K$2,FALSE))</f>
        <v>Low</v>
      </c>
      <c r="L604" s="17" t="str">
        <f>IF($C604="B",VLOOKUP($A604,Bat!$A$4:$BF$2320,L$1,FALSE),VLOOKUP($A604,Pit!$A$4:$BA$1686,L$2,FALSE))</f>
        <v>Normal</v>
      </c>
      <c r="M604" s="16">
        <f>IF($C604="B",VLOOKUP($A604,Bat!$A$4:$BF$2320,M$1,FALSE),VLOOKUP($A604,Pit!$A$4:$BA$1686,M$2,FALSE))</f>
        <v>5</v>
      </c>
      <c r="N604" s="16">
        <f>IF($C604="B",VLOOKUP($A604,Bat!$A$4:$BF$2320,N$1,FALSE),VLOOKUP($A604,Pit!$A$4:$BA$1686,N$2,FALSE))</f>
        <v>2</v>
      </c>
      <c r="O604" s="16">
        <f>IF($C604="B",VLOOKUP($A604,Bat!$A$4:$BF$2320,O$1,FALSE),VLOOKUP($A604,Pit!$A$4:$BA$1686,O$2,FALSE))</f>
        <v>2</v>
      </c>
      <c r="P604" s="16" t="str">
        <f>IF($C604="B",VLOOKUP($A604,Bat!$A$4:$BF$2320,P$1,FALSE),VLOOKUP($A604,Pit!$A$4:$BA$1686,P$2,FALSE))</f>
        <v>90-92 Mph</v>
      </c>
      <c r="Q604" s="17">
        <f>IF($C604="B",VLOOKUP($A604,Bat!$A$4:$BF$2320,Q$1,FALSE),VLOOKUP($A604,Pit!$A$4:$BA$1686,Q$2,FALSE))</f>
        <v>7</v>
      </c>
      <c r="R604" s="18">
        <f>IF($C604="B",VLOOKUP($A604,Bat!$A$4:$BF$2320,R$1,FALSE),VLOOKUP($A604,Pit!$A$4:$BA$1686,R$2,FALSE))</f>
        <v>12.534351361499159</v>
      </c>
      <c r="S604" s="19">
        <f>IF($C604="B",VLOOKUP($A604,Bat!$A$4:$BF$2320,S$1,FALSE),VLOOKUP($A604,Pit!$A$4:$BA$1686,S$2,FALSE))</f>
        <v>4.358981671505837E-2</v>
      </c>
      <c r="T604" s="20" t="str">
        <f>IF($C604="B",VLOOKUP($A604,Bat!$A$4:$BF$2320,T$1,FALSE),VLOOKUP($A604,Pit!$A$4:$BA$1686,T$2,FALSE))</f>
        <v>$200k</v>
      </c>
      <c r="U604" s="17" t="str">
        <f>VLOOKUP(IF($C604="B",VLOOKUP($A604,Bat!$A$4:$AU$2320,U$1,FALSE),VLOOKUP($A604,Pit!$A$4:$BE$1686,U$2,FALSE)),COND!$A$35:$B$41,2,FALSE)</f>
        <v>??</v>
      </c>
      <c r="V604" s="21">
        <f>IF($C604="B",VLOOKUP($A604,Bat!$A$4:$AT$2284,46,FALSE),VLOOKUP($A604,Pit!$A$4:$BD$1664,56,FALSE))</f>
        <v>249</v>
      </c>
      <c r="W604" s="16">
        <f t="shared" si="47"/>
        <v>999</v>
      </c>
      <c r="X604" s="16"/>
      <c r="Y604" s="22">
        <f t="shared" si="48"/>
        <v>707</v>
      </c>
      <c r="Z604" s="16" t="str">
        <f>IFERROR(VLOOKUP($D604,Results37!$F$3:$L$1396,Z$1,FALSE),"")</f>
        <v/>
      </c>
      <c r="AA604" s="47" t="str">
        <f>IF(ISERROR(VLOOKUP(D604,Results37!$F$3:$O$399,AA$1,FALSE)),"",IF(VLOOKUP(D604,Results37!$F$3:$O$399,AA$1+1,FALSE)=1,"S"&amp;VLOOKUP(D604,Results37!$F$3:$O$399,AA$1,FALSE),VLOOKUP(D604,Results37!$F$3:$O$399,AA$1,FALSE)))</f>
        <v/>
      </c>
      <c r="AB604" s="16" t="str">
        <f>IFERROR(VLOOKUP($D604,Results37!$F$3:$L$1396,AB$1,FALSE),"")</f>
        <v/>
      </c>
      <c r="AC604" s="16" t="str">
        <f>IFERROR(VLOOKUP($D604,Results37!$F$3:$L$1396,AC$1,FALSE),"")</f>
        <v/>
      </c>
      <c r="AD604" s="16" t="str">
        <f t="shared" si="49"/>
        <v/>
      </c>
      <c r="AE604" s="20" t="str">
        <f>IF(ISERROR(VLOOKUP($AC604&amp;"-"&amp;$F604&amp;" "&amp;G604,Bonuses!$B$1:$G$1006,4,FALSE)),"",INT(VLOOKUP($AC604&amp;"-"&amp;$F604&amp;" "&amp;$G604,Bonuses!$B$1:$G$1006,4,FALSE)))</f>
        <v/>
      </c>
      <c r="AF604" s="16" t="str">
        <f>IF(ISERROR(VLOOKUP($AC604&amp;"-"&amp;$F604,Bonuses!$B$1:$G$1006,5,FALSE)),"",IF(VLOOKUP($AC604&amp;"-"&amp;$F604,Bonuses!$B$1:$G$1006,5,FALSE)="","",VLOOKUP($AC604&amp;"-"&amp;$F604,Bonuses!$B$1:$G$1006,6,FALSE)&amp;" yrs, "&amp;VLOOKUP($AC604&amp;"-"&amp;$F604,Bonuses!$B$1:$G$1006,5,FALSE)))</f>
        <v/>
      </c>
    </row>
    <row r="605" spans="1:32" s="21" customFormat="1" x14ac:dyDescent="0.25">
      <c r="A605" s="21" t="s">
        <v>2013</v>
      </c>
      <c r="B605" s="21">
        <f t="shared" si="45"/>
        <v>0</v>
      </c>
      <c r="C605" s="21" t="str">
        <f t="shared" si="46"/>
        <v>B</v>
      </c>
      <c r="D605" s="17">
        <f>IF($C605="B",VLOOKUP($A605,Bat!$A$4:$BF$2320,D$1,FALSE),VLOOKUP($A605,Pit!$A$4:$BA$1686,D$2,FALSE))</f>
        <v>13254</v>
      </c>
      <c r="E605" s="16" t="str">
        <f>IF($C605="B",VLOOKUP($A605,Bat!$A$4:$BF$2320,E$1,FALSE),VLOOKUP($A605,Pit!$A$4:$BA$1686,E$2,FALSE))</f>
        <v>1B</v>
      </c>
      <c r="F605" s="16" t="str">
        <f>IF($C605="B",VLOOKUP($A605,Bat!$A$4:$BF$2320,F$1,FALSE),VLOOKUP($A605,Pit!$A$4:$BA$1686,F$2,FALSE))</f>
        <v>Kyle</v>
      </c>
      <c r="G605" s="16" t="str">
        <f>IF($C605="B",VLOOKUP($A605,Bat!$A$4:$BF$2320,G$1,FALSE),VLOOKUP($A605,Pit!$A$4:$BA$1686,G$2,FALSE))</f>
        <v>Hall</v>
      </c>
      <c r="H605" s="16">
        <f>IF($C605="B",VLOOKUP($A605,Bat!$A$4:$BF$2320,H$1,FALSE),VLOOKUP($A605,Pit!$A$4:$BA$1686,H$2,FALSE))</f>
        <v>22</v>
      </c>
      <c r="I605" s="16" t="str">
        <f>IF($C605="B",VLOOKUP($A605,Bat!$A$4:$BF$2320,I$1,FALSE),VLOOKUP($A605,Pit!$A$4:$BA$1686,I$2,FALSE))</f>
        <v>R</v>
      </c>
      <c r="J605" s="16" t="str">
        <f>IF($C605="B",VLOOKUP($A605,Bat!$A$4:$BF$2320,J$1,FALSE),VLOOKUP($A605,Pit!$A$4:$BA$1686,J$2,FALSE))</f>
        <v>L</v>
      </c>
      <c r="K605" s="16" t="str">
        <f>IF($C605="B",VLOOKUP($A605,Bat!$A$4:$BF$2320,K$1,FALSE),VLOOKUP($A605,Pit!$A$4:$BA$1686,K$2,FALSE))</f>
        <v>Normal</v>
      </c>
      <c r="L605" s="17" t="str">
        <f>IF($C605="B",VLOOKUP($A605,Bat!$A$4:$BF$2320,L$1,FALSE),VLOOKUP($A605,Pit!$A$4:$BA$1686,L$2,FALSE))</f>
        <v>High</v>
      </c>
      <c r="M605" s="16">
        <f>IF($C605="B",VLOOKUP($A605,Bat!$A$4:$BF$2320,M$1,FALSE),VLOOKUP($A605,Pit!$A$4:$BA$1686,M$2,FALSE))</f>
        <v>3</v>
      </c>
      <c r="N605" s="16">
        <f>IF($C605="B",VLOOKUP($A605,Bat!$A$4:$BF$2320,N$1,FALSE),VLOOKUP($A605,Pit!$A$4:$BA$1686,N$2,FALSE))</f>
        <v>3</v>
      </c>
      <c r="O605" s="16">
        <f>IF($C605="B",VLOOKUP($A605,Bat!$A$4:$BF$2320,O$1,FALSE),VLOOKUP($A605,Pit!$A$4:$BA$1686,O$2,FALSE))</f>
        <v>2</v>
      </c>
      <c r="P605" s="16">
        <f>IF($C605="B",VLOOKUP($A605,Bat!$A$4:$BF$2320,P$1,FALSE),VLOOKUP($A605,Pit!$A$4:$BA$1686,P$2,FALSE))</f>
        <v>5</v>
      </c>
      <c r="Q605" s="17">
        <f>IF($C605="B",VLOOKUP($A605,Bat!$A$4:$BF$2320,Q$1,FALSE),VLOOKUP($A605,Pit!$A$4:$BA$1686,Q$2,FALSE))</f>
        <v>3</v>
      </c>
      <c r="R605" s="18">
        <f>IF($C605="B",VLOOKUP($A605,Bat!$A$4:$BF$2320,R$1,FALSE),VLOOKUP($A605,Pit!$A$4:$BA$1686,R$2,FALSE))</f>
        <v>0.18212838408618914</v>
      </c>
      <c r="S605" s="19">
        <f>IF($C605="B",VLOOKUP($A605,Bat!$A$4:$BF$2320,S$1,FALSE),VLOOKUP($A605,Pit!$A$4:$BA$1686,S$2,FALSE))</f>
        <v>0.44062511088271561</v>
      </c>
      <c r="T605" s="20" t="str">
        <f>IF($C605="B",VLOOKUP($A605,Bat!$A$4:$BF$2320,T$1,FALSE),VLOOKUP($A605,Pit!$A$4:$BA$1686,T$2,FALSE))</f>
        <v>$2.2m</v>
      </c>
      <c r="U605" s="17" t="str">
        <f>VLOOKUP(IF($C605="B",VLOOKUP($A605,Bat!$A$4:$AU$2320,U$1,FALSE),VLOOKUP($A605,Pit!$A$4:$BE$1686,U$2,FALSE)),COND!$A$35:$B$41,2,FALSE)</f>
        <v>??</v>
      </c>
      <c r="V605" s="21">
        <f>IF($C605="B",VLOOKUP($A605,Bat!$A$4:$AT$2284,46,FALSE),VLOOKUP($A605,Pit!$A$4:$BD$1664,56,FALSE))</f>
        <v>250</v>
      </c>
      <c r="W605" s="16">
        <f t="shared" si="47"/>
        <v>999</v>
      </c>
      <c r="X605" s="16"/>
      <c r="Y605" s="22">
        <f t="shared" si="48"/>
        <v>497</v>
      </c>
      <c r="Z605" s="16" t="str">
        <f>IFERROR(VLOOKUP($D605,Results37!$F$3:$L$1396,Z$1,FALSE),"")</f>
        <v/>
      </c>
      <c r="AA605" s="47" t="str">
        <f>IF(ISERROR(VLOOKUP(D605,Results37!$F$3:$O$399,AA$1,FALSE)),"",IF(VLOOKUP(D605,Results37!$F$3:$O$399,AA$1+1,FALSE)=1,"S"&amp;VLOOKUP(D605,Results37!$F$3:$O$399,AA$1,FALSE),VLOOKUP(D605,Results37!$F$3:$O$399,AA$1,FALSE)))</f>
        <v/>
      </c>
      <c r="AB605" s="16" t="str">
        <f>IFERROR(VLOOKUP($D605,Results37!$F$3:$L$1396,AB$1,FALSE),"")</f>
        <v/>
      </c>
      <c r="AC605" s="16" t="str">
        <f>IFERROR(VLOOKUP($D605,Results37!$F$3:$L$1396,AC$1,FALSE),"")</f>
        <v/>
      </c>
      <c r="AD605" s="16" t="str">
        <f t="shared" si="49"/>
        <v/>
      </c>
      <c r="AE605" s="20" t="str">
        <f>IF(ISERROR(VLOOKUP($AC605&amp;"-"&amp;$F605&amp;" "&amp;G605,Bonuses!$B$1:$G$1006,4,FALSE)),"",INT(VLOOKUP($AC605&amp;"-"&amp;$F605&amp;" "&amp;$G605,Bonuses!$B$1:$G$1006,4,FALSE)))</f>
        <v/>
      </c>
      <c r="AF605" s="16" t="str">
        <f>IF(ISERROR(VLOOKUP($AC605&amp;"-"&amp;$F605,Bonuses!$B$1:$G$1006,5,FALSE)),"",IF(VLOOKUP($AC605&amp;"-"&amp;$F605,Bonuses!$B$1:$G$1006,5,FALSE)="","",VLOOKUP($AC605&amp;"-"&amp;$F605,Bonuses!$B$1:$G$1006,6,FALSE)&amp;" yrs, "&amp;VLOOKUP($AC605&amp;"-"&amp;$F605,Bonuses!$B$1:$G$1006,5,FALSE)))</f>
        <v/>
      </c>
    </row>
    <row r="606" spans="1:32" s="21" customFormat="1" x14ac:dyDescent="0.25">
      <c r="A606" s="21" t="s">
        <v>2505</v>
      </c>
      <c r="B606" s="21">
        <f t="shared" si="45"/>
        <v>0</v>
      </c>
      <c r="C606" s="21" t="str">
        <f t="shared" si="46"/>
        <v>P</v>
      </c>
      <c r="D606" s="17">
        <f>IF($C606="B",VLOOKUP($A606,Bat!$A$4:$BF$2320,D$1,FALSE),VLOOKUP($A606,Pit!$A$4:$BA$1686,D$2,FALSE))</f>
        <v>14726</v>
      </c>
      <c r="E606" s="16" t="str">
        <f>IF($C606="B",VLOOKUP($A606,Bat!$A$4:$BF$2320,E$1,FALSE),VLOOKUP($A606,Pit!$A$4:$BA$1686,E$2,FALSE))</f>
        <v>SP</v>
      </c>
      <c r="F606" s="16" t="str">
        <f>IF($C606="B",VLOOKUP($A606,Bat!$A$4:$BF$2320,F$1,FALSE),VLOOKUP($A606,Pit!$A$4:$BA$1686,F$2,FALSE))</f>
        <v>Jong-your</v>
      </c>
      <c r="G606" s="16" t="str">
        <f>IF($C606="B",VLOOKUP($A606,Bat!$A$4:$BF$2320,G$1,FALSE),VLOOKUP($A606,Pit!$A$4:$BA$1686,G$2,FALSE))</f>
        <v>Cho</v>
      </c>
      <c r="H606" s="16">
        <f>IF($C606="B",VLOOKUP($A606,Bat!$A$4:$BF$2320,H$1,FALSE),VLOOKUP($A606,Pit!$A$4:$BA$1686,H$2,FALSE))</f>
        <v>21</v>
      </c>
      <c r="I606" s="16" t="str">
        <f>IF($C606="B",VLOOKUP($A606,Bat!$A$4:$BF$2320,I$1,FALSE),VLOOKUP($A606,Pit!$A$4:$BA$1686,I$2,FALSE))</f>
        <v>S</v>
      </c>
      <c r="J606" s="16" t="str">
        <f>IF($C606="B",VLOOKUP($A606,Bat!$A$4:$BF$2320,J$1,FALSE),VLOOKUP($A606,Pit!$A$4:$BA$1686,J$2,FALSE))</f>
        <v>R</v>
      </c>
      <c r="K606" s="16" t="str">
        <f>IF($C606="B",VLOOKUP($A606,Bat!$A$4:$BF$2320,K$1,FALSE),VLOOKUP($A606,Pit!$A$4:$BA$1686,K$2,FALSE))</f>
        <v>Normal</v>
      </c>
      <c r="L606" s="17" t="str">
        <f>IF($C606="B",VLOOKUP($A606,Bat!$A$4:$BF$2320,L$1,FALSE),VLOOKUP($A606,Pit!$A$4:$BA$1686,L$2,FALSE))</f>
        <v>Normal</v>
      </c>
      <c r="M606" s="16">
        <f>IF($C606="B",VLOOKUP($A606,Bat!$A$4:$BF$2320,M$1,FALSE),VLOOKUP($A606,Pit!$A$4:$BA$1686,M$2,FALSE))</f>
        <v>4</v>
      </c>
      <c r="N606" s="16">
        <f>IF($C606="B",VLOOKUP($A606,Bat!$A$4:$BF$2320,N$1,FALSE),VLOOKUP($A606,Pit!$A$4:$BA$1686,N$2,FALSE))</f>
        <v>3</v>
      </c>
      <c r="O606" s="16">
        <f>IF($C606="B",VLOOKUP($A606,Bat!$A$4:$BF$2320,O$1,FALSE),VLOOKUP($A606,Pit!$A$4:$BA$1686,O$2,FALSE))</f>
        <v>2</v>
      </c>
      <c r="P606" s="16" t="str">
        <f>IF($C606="B",VLOOKUP($A606,Bat!$A$4:$BF$2320,P$1,FALSE),VLOOKUP($A606,Pit!$A$4:$BA$1686,P$2,FALSE))</f>
        <v>92-94 Mph</v>
      </c>
      <c r="Q606" s="17">
        <f>IF($C606="B",VLOOKUP($A606,Bat!$A$4:$BF$2320,Q$1,FALSE),VLOOKUP($A606,Pit!$A$4:$BA$1686,Q$2,FALSE))</f>
        <v>4</v>
      </c>
      <c r="R606" s="18">
        <f>IF($C606="B",VLOOKUP($A606,Bat!$A$4:$BF$2320,R$1,FALSE),VLOOKUP($A606,Pit!$A$4:$BA$1686,R$2,FALSE))</f>
        <v>12.474433943234445</v>
      </c>
      <c r="S606" s="19">
        <f>IF($C606="B",VLOOKUP($A606,Bat!$A$4:$BF$2320,S$1,FALSE),VLOOKUP($A606,Pit!$A$4:$BA$1686,S$2,FALSE))</f>
        <v>3.8326068814418635E-2</v>
      </c>
      <c r="T606" s="20" t="str">
        <f>IF($C606="B",VLOOKUP($A606,Bat!$A$4:$BF$2320,T$1,FALSE),VLOOKUP($A606,Pit!$A$4:$BA$1686,T$2,FALSE))</f>
        <v>$2.6m</v>
      </c>
      <c r="U606" s="17" t="str">
        <f>VLOOKUP(IF($C606="B",VLOOKUP($A606,Bat!$A$4:$AU$2320,U$1,FALSE),VLOOKUP($A606,Pit!$A$4:$BE$1686,U$2,FALSE)),COND!$A$35:$B$41,2,FALSE)</f>
        <v>??</v>
      </c>
      <c r="V606" s="21">
        <f>IF($C606="B",VLOOKUP($A606,Bat!$A$4:$AT$2284,46,FALSE),VLOOKUP($A606,Pit!$A$4:$BD$1664,56,FALSE))</f>
        <v>250</v>
      </c>
      <c r="W606" s="16">
        <f t="shared" si="47"/>
        <v>999</v>
      </c>
      <c r="X606" s="16"/>
      <c r="Y606" s="22">
        <f t="shared" si="48"/>
        <v>712</v>
      </c>
      <c r="Z606" s="16" t="str">
        <f>IFERROR(VLOOKUP($D606,Results37!$F$3:$L$1396,Z$1,FALSE),"")</f>
        <v/>
      </c>
      <c r="AA606" s="47" t="str">
        <f>IF(ISERROR(VLOOKUP(D606,Results37!$F$3:$O$399,AA$1,FALSE)),"",IF(VLOOKUP(D606,Results37!$F$3:$O$399,AA$1+1,FALSE)=1,"S"&amp;VLOOKUP(D606,Results37!$F$3:$O$399,AA$1,FALSE),VLOOKUP(D606,Results37!$F$3:$O$399,AA$1,FALSE)))</f>
        <v/>
      </c>
      <c r="AB606" s="16" t="str">
        <f>IFERROR(VLOOKUP($D606,Results37!$F$3:$L$1396,AB$1,FALSE),"")</f>
        <v/>
      </c>
      <c r="AC606" s="16" t="str">
        <f>IFERROR(VLOOKUP($D606,Results37!$F$3:$L$1396,AC$1,FALSE),"")</f>
        <v/>
      </c>
      <c r="AD606" s="16" t="str">
        <f t="shared" si="49"/>
        <v/>
      </c>
      <c r="AE606" s="20" t="str">
        <f>IF(ISERROR(VLOOKUP($AC606&amp;"-"&amp;$F606&amp;" "&amp;G606,Bonuses!$B$1:$G$1006,4,FALSE)),"",INT(VLOOKUP($AC606&amp;"-"&amp;$F606&amp;" "&amp;$G606,Bonuses!$B$1:$G$1006,4,FALSE)))</f>
        <v/>
      </c>
      <c r="AF606" s="16" t="str">
        <f>IF(ISERROR(VLOOKUP($AC606&amp;"-"&amp;$F606,Bonuses!$B$1:$G$1006,5,FALSE)),"",IF(VLOOKUP($AC606&amp;"-"&amp;$F606,Bonuses!$B$1:$G$1006,5,FALSE)="","",VLOOKUP($AC606&amp;"-"&amp;$F606,Bonuses!$B$1:$G$1006,6,FALSE)&amp;" yrs, "&amp;VLOOKUP($AC606&amp;"-"&amp;$F606,Bonuses!$B$1:$G$1006,5,FALSE)))</f>
        <v/>
      </c>
    </row>
    <row r="607" spans="1:32" s="21" customFormat="1" x14ac:dyDescent="0.25">
      <c r="A607" s="21" t="s">
        <v>2634</v>
      </c>
      <c r="B607" s="21">
        <f t="shared" si="45"/>
        <v>0</v>
      </c>
      <c r="C607" s="21" t="str">
        <f t="shared" si="46"/>
        <v>P</v>
      </c>
      <c r="D607" s="17">
        <f>IF($C607="B",VLOOKUP($A607,Bat!$A$4:$BF$2320,D$1,FALSE),VLOOKUP($A607,Pit!$A$4:$BA$1686,D$2,FALSE))</f>
        <v>15587</v>
      </c>
      <c r="E607" s="16" t="str">
        <f>IF($C607="B",VLOOKUP($A607,Bat!$A$4:$BF$2320,E$1,FALSE),VLOOKUP($A607,Pit!$A$4:$BA$1686,E$2,FALSE))</f>
        <v>RP</v>
      </c>
      <c r="F607" s="16" t="str">
        <f>IF($C607="B",VLOOKUP($A607,Bat!$A$4:$BF$2320,F$1,FALSE),VLOOKUP($A607,Pit!$A$4:$BA$1686,F$2,FALSE))</f>
        <v>Manuel</v>
      </c>
      <c r="G607" s="16" t="str">
        <f>IF($C607="B",VLOOKUP($A607,Bat!$A$4:$BF$2320,G$1,FALSE),VLOOKUP($A607,Pit!$A$4:$BA$1686,G$2,FALSE))</f>
        <v>Hernández</v>
      </c>
      <c r="H607" s="16">
        <f>IF($C607="B",VLOOKUP($A607,Bat!$A$4:$BF$2320,H$1,FALSE),VLOOKUP($A607,Pit!$A$4:$BA$1686,H$2,FALSE))</f>
        <v>21</v>
      </c>
      <c r="I607" s="16" t="str">
        <f>IF($C607="B",VLOOKUP($A607,Bat!$A$4:$BF$2320,I$1,FALSE),VLOOKUP($A607,Pit!$A$4:$BA$1686,I$2,FALSE))</f>
        <v>R</v>
      </c>
      <c r="J607" s="16" t="str">
        <f>IF($C607="B",VLOOKUP($A607,Bat!$A$4:$BF$2320,J$1,FALSE),VLOOKUP($A607,Pit!$A$4:$BA$1686,J$2,FALSE))</f>
        <v>R</v>
      </c>
      <c r="K607" s="16" t="str">
        <f>IF($C607="B",VLOOKUP($A607,Bat!$A$4:$BF$2320,K$1,FALSE),VLOOKUP($A607,Pit!$A$4:$BA$1686,K$2,FALSE))</f>
        <v>Low</v>
      </c>
      <c r="L607" s="17" t="str">
        <f>IF($C607="B",VLOOKUP($A607,Bat!$A$4:$BF$2320,L$1,FALSE),VLOOKUP($A607,Pit!$A$4:$BA$1686,L$2,FALSE))</f>
        <v>Normal</v>
      </c>
      <c r="M607" s="16">
        <f>IF($C607="B",VLOOKUP($A607,Bat!$A$4:$BF$2320,M$1,FALSE),VLOOKUP($A607,Pit!$A$4:$BA$1686,M$2,FALSE))</f>
        <v>2</v>
      </c>
      <c r="N607" s="16">
        <f>IF($C607="B",VLOOKUP($A607,Bat!$A$4:$BF$2320,N$1,FALSE),VLOOKUP($A607,Pit!$A$4:$BA$1686,N$2,FALSE))</f>
        <v>4</v>
      </c>
      <c r="O607" s="16">
        <f>IF($C607="B",VLOOKUP($A607,Bat!$A$4:$BF$2320,O$1,FALSE),VLOOKUP($A607,Pit!$A$4:$BA$1686,O$2,FALSE))</f>
        <v>2</v>
      </c>
      <c r="P607" s="16" t="str">
        <f>IF($C607="B",VLOOKUP($A607,Bat!$A$4:$BF$2320,P$1,FALSE),VLOOKUP($A607,Pit!$A$4:$BA$1686,P$2,FALSE))</f>
        <v>84-86 Mph</v>
      </c>
      <c r="Q607" s="17">
        <f>IF($C607="B",VLOOKUP($A607,Bat!$A$4:$BF$2320,Q$1,FALSE),VLOOKUP($A607,Pit!$A$4:$BA$1686,Q$2,FALSE))</f>
        <v>6</v>
      </c>
      <c r="R607" s="18">
        <f>IF($C607="B",VLOOKUP($A607,Bat!$A$4:$BF$2320,R$1,FALSE),VLOOKUP($A607,Pit!$A$4:$BA$1686,R$2,FALSE))</f>
        <v>10.977159097235948</v>
      </c>
      <c r="S607" s="19">
        <f>IF($C607="B",VLOOKUP($A607,Bat!$A$4:$BF$2320,S$1,FALSE),VLOOKUP($A607,Pit!$A$4:$BA$1686,S$2,FALSE))</f>
        <v>-9.3209594028829085E-2</v>
      </c>
      <c r="T607" s="20" t="str">
        <f>IF($C607="B",VLOOKUP($A607,Bat!$A$4:$BF$2320,T$1,FALSE),VLOOKUP($A607,Pit!$A$4:$BA$1686,T$2,FALSE))</f>
        <v>$2.2m</v>
      </c>
      <c r="U607" s="17" t="str">
        <f>VLOOKUP(IF($C607="B",VLOOKUP($A607,Bat!$A$4:$AU$2320,U$1,FALSE),VLOOKUP($A607,Pit!$A$4:$BE$1686,U$2,FALSE)),COND!$A$35:$B$41,2,FALSE)</f>
        <v>??</v>
      </c>
      <c r="V607" s="21">
        <f>IF($C607="B",VLOOKUP($A607,Bat!$A$4:$AT$2284,46,FALSE),VLOOKUP($A607,Pit!$A$4:$BD$1664,56,FALSE))</f>
        <v>253</v>
      </c>
      <c r="W607" s="16">
        <f t="shared" si="47"/>
        <v>999</v>
      </c>
      <c r="X607" s="16"/>
      <c r="Y607" s="22">
        <f t="shared" si="48"/>
        <v>773</v>
      </c>
      <c r="Z607" s="16" t="str">
        <f>IFERROR(VLOOKUP($D607,Results37!$F$3:$L$1396,Z$1,FALSE),"")</f>
        <v/>
      </c>
      <c r="AA607" s="47" t="str">
        <f>IF(ISERROR(VLOOKUP(D607,Results37!$F$3:$O$399,AA$1,FALSE)),"",IF(VLOOKUP(D607,Results37!$F$3:$O$399,AA$1+1,FALSE)=1,"S"&amp;VLOOKUP(D607,Results37!$F$3:$O$399,AA$1,FALSE),VLOOKUP(D607,Results37!$F$3:$O$399,AA$1,FALSE)))</f>
        <v/>
      </c>
      <c r="AB607" s="16" t="str">
        <f>IFERROR(VLOOKUP($D607,Results37!$F$3:$L$1396,AB$1,FALSE),"")</f>
        <v/>
      </c>
      <c r="AC607" s="16" t="str">
        <f>IFERROR(VLOOKUP($D607,Results37!$F$3:$L$1396,AC$1,FALSE),"")</f>
        <v/>
      </c>
      <c r="AD607" s="16" t="str">
        <f t="shared" si="49"/>
        <v/>
      </c>
      <c r="AE607" s="20" t="str">
        <f>IF(ISERROR(VLOOKUP($AC607&amp;"-"&amp;$F607&amp;" "&amp;G607,Bonuses!$B$1:$G$1006,4,FALSE)),"",INT(VLOOKUP($AC607&amp;"-"&amp;$F607&amp;" "&amp;$G607,Bonuses!$B$1:$G$1006,4,FALSE)))</f>
        <v/>
      </c>
      <c r="AF607" s="16" t="str">
        <f>IF(ISERROR(VLOOKUP($AC607&amp;"-"&amp;$F607,Bonuses!$B$1:$G$1006,5,FALSE)),"",IF(VLOOKUP($AC607&amp;"-"&amp;$F607,Bonuses!$B$1:$G$1006,5,FALSE)="","",VLOOKUP($AC607&amp;"-"&amp;$F607,Bonuses!$B$1:$G$1006,6,FALSE)&amp;" yrs, "&amp;VLOOKUP($AC607&amp;"-"&amp;$F607,Bonuses!$B$1:$G$1006,5,FALSE)))</f>
        <v/>
      </c>
    </row>
    <row r="608" spans="1:32" s="21" customFormat="1" x14ac:dyDescent="0.25">
      <c r="A608" s="21" t="s">
        <v>2017</v>
      </c>
      <c r="B608" s="21">
        <f t="shared" si="45"/>
        <v>0</v>
      </c>
      <c r="C608" s="21" t="str">
        <f t="shared" si="46"/>
        <v>B</v>
      </c>
      <c r="D608" s="17">
        <f>IF($C608="B",VLOOKUP($A608,Bat!$A$4:$BF$2320,D$1,FALSE),VLOOKUP($A608,Pit!$A$4:$BA$1686,D$2,FALSE))</f>
        <v>6893</v>
      </c>
      <c r="E608" s="16" t="str">
        <f>IF($C608="B",VLOOKUP($A608,Bat!$A$4:$BF$2320,E$1,FALSE),VLOOKUP($A608,Pit!$A$4:$BA$1686,E$2,FALSE))</f>
        <v>SS</v>
      </c>
      <c r="F608" s="16" t="str">
        <f>IF($C608="B",VLOOKUP($A608,Bat!$A$4:$BF$2320,F$1,FALSE),VLOOKUP($A608,Pit!$A$4:$BA$1686,F$2,FALSE))</f>
        <v>Garth</v>
      </c>
      <c r="G608" s="16" t="str">
        <f>IF($C608="B",VLOOKUP($A608,Bat!$A$4:$BF$2320,G$1,FALSE),VLOOKUP($A608,Pit!$A$4:$BA$1686,G$2,FALSE))</f>
        <v>Kenney</v>
      </c>
      <c r="H608" s="16">
        <f>IF($C608="B",VLOOKUP($A608,Bat!$A$4:$BF$2320,H$1,FALSE),VLOOKUP($A608,Pit!$A$4:$BA$1686,H$2,FALSE))</f>
        <v>18</v>
      </c>
      <c r="I608" s="16" t="str">
        <f>IF($C608="B",VLOOKUP($A608,Bat!$A$4:$BF$2320,I$1,FALSE),VLOOKUP($A608,Pit!$A$4:$BA$1686,I$2,FALSE))</f>
        <v>R</v>
      </c>
      <c r="J608" s="16" t="str">
        <f>IF($C608="B",VLOOKUP($A608,Bat!$A$4:$BF$2320,J$1,FALSE),VLOOKUP($A608,Pit!$A$4:$BA$1686,J$2,FALSE))</f>
        <v>R</v>
      </c>
      <c r="K608" s="16" t="str">
        <f>IF($C608="B",VLOOKUP($A608,Bat!$A$4:$BF$2320,K$1,FALSE),VLOOKUP($A608,Pit!$A$4:$BA$1686,K$2,FALSE))</f>
        <v>Normal</v>
      </c>
      <c r="L608" s="17" t="str">
        <f>IF($C608="B",VLOOKUP($A608,Bat!$A$4:$BF$2320,L$1,FALSE),VLOOKUP($A608,Pit!$A$4:$BA$1686,L$2,FALSE))</f>
        <v>Low</v>
      </c>
      <c r="M608" s="16">
        <f>IF($C608="B",VLOOKUP($A608,Bat!$A$4:$BF$2320,M$1,FALSE),VLOOKUP($A608,Pit!$A$4:$BA$1686,M$2,FALSE))</f>
        <v>3</v>
      </c>
      <c r="N608" s="16">
        <f>IF($C608="B",VLOOKUP($A608,Bat!$A$4:$BF$2320,N$1,FALSE),VLOOKUP($A608,Pit!$A$4:$BA$1686,N$2,FALSE))</f>
        <v>1</v>
      </c>
      <c r="O608" s="16">
        <f>IF($C608="B",VLOOKUP($A608,Bat!$A$4:$BF$2320,O$1,FALSE),VLOOKUP($A608,Pit!$A$4:$BA$1686,O$2,FALSE))</f>
        <v>2</v>
      </c>
      <c r="P608" s="16">
        <f>IF($C608="B",VLOOKUP($A608,Bat!$A$4:$BF$2320,P$1,FALSE),VLOOKUP($A608,Pit!$A$4:$BA$1686,P$2,FALSE))</f>
        <v>4</v>
      </c>
      <c r="Q608" s="17">
        <f>IF($C608="B",VLOOKUP($A608,Bat!$A$4:$BF$2320,Q$1,FALSE),VLOOKUP($A608,Pit!$A$4:$BA$1686,Q$2,FALSE))</f>
        <v>4</v>
      </c>
      <c r="R608" s="18">
        <f>IF($C608="B",VLOOKUP($A608,Bat!$A$4:$BF$2320,R$1,FALSE),VLOOKUP($A608,Pit!$A$4:$BA$1686,R$2,FALSE))</f>
        <v>-7.9011168669351761E-2</v>
      </c>
      <c r="S608" s="19">
        <f>IF($C608="B",VLOOKUP($A608,Bat!$A$4:$BF$2320,S$1,FALSE),VLOOKUP($A608,Pit!$A$4:$BA$1686,S$2,FALSE))</f>
        <v>0.40339276749785447</v>
      </c>
      <c r="T608" s="20" t="str">
        <f>IF($C608="B",VLOOKUP($A608,Bat!$A$4:$BF$2320,T$1,FALSE),VLOOKUP($A608,Pit!$A$4:$BA$1686,T$2,FALSE))</f>
        <v>$200k</v>
      </c>
      <c r="U608" s="17" t="str">
        <f>VLOOKUP(IF($C608="B",VLOOKUP($A608,Bat!$A$4:$AU$2320,U$1,FALSE),VLOOKUP($A608,Pit!$A$4:$BE$1686,U$2,FALSE)),COND!$A$35:$B$41,2,FALSE)</f>
        <v>??</v>
      </c>
      <c r="V608" s="21">
        <f>IF($C608="B",VLOOKUP($A608,Bat!$A$4:$AT$2284,46,FALSE),VLOOKUP($A608,Pit!$A$4:$BD$1664,56,FALSE))</f>
        <v>254</v>
      </c>
      <c r="W608" s="16">
        <f t="shared" si="47"/>
        <v>999</v>
      </c>
      <c r="X608" s="16"/>
      <c r="Y608" s="22">
        <f t="shared" si="48"/>
        <v>512</v>
      </c>
      <c r="Z608" s="16" t="str">
        <f>IFERROR(VLOOKUP($D608,Results37!$F$3:$L$1396,Z$1,FALSE),"")</f>
        <v/>
      </c>
      <c r="AA608" s="47" t="str">
        <f>IF(ISERROR(VLOOKUP(D608,Results37!$F$3:$O$399,AA$1,FALSE)),"",IF(VLOOKUP(D608,Results37!$F$3:$O$399,AA$1+1,FALSE)=1,"S"&amp;VLOOKUP(D608,Results37!$F$3:$O$399,AA$1,FALSE),VLOOKUP(D608,Results37!$F$3:$O$399,AA$1,FALSE)))</f>
        <v/>
      </c>
      <c r="AB608" s="16" t="str">
        <f>IFERROR(VLOOKUP($D608,Results37!$F$3:$L$1396,AB$1,FALSE),"")</f>
        <v/>
      </c>
      <c r="AC608" s="16" t="str">
        <f>IFERROR(VLOOKUP($D608,Results37!$F$3:$L$1396,AC$1,FALSE),"")</f>
        <v/>
      </c>
      <c r="AD608" s="16" t="str">
        <f t="shared" si="49"/>
        <v/>
      </c>
      <c r="AE608" s="20" t="str">
        <f>IF(ISERROR(VLOOKUP($AC608&amp;"-"&amp;$F608&amp;" "&amp;G608,Bonuses!$B$1:$G$1006,4,FALSE)),"",INT(VLOOKUP($AC608&amp;"-"&amp;$F608&amp;" "&amp;$G608,Bonuses!$B$1:$G$1006,4,FALSE)))</f>
        <v/>
      </c>
      <c r="AF608" s="16" t="str">
        <f>IF(ISERROR(VLOOKUP($AC608&amp;"-"&amp;$F608,Bonuses!$B$1:$G$1006,5,FALSE)),"",IF(VLOOKUP($AC608&amp;"-"&amp;$F608,Bonuses!$B$1:$G$1006,5,FALSE)="","",VLOOKUP($AC608&amp;"-"&amp;$F608,Bonuses!$B$1:$G$1006,6,FALSE)&amp;" yrs, "&amp;VLOOKUP($AC608&amp;"-"&amp;$F608,Bonuses!$B$1:$G$1006,5,FALSE)))</f>
        <v/>
      </c>
    </row>
    <row r="609" spans="1:32" s="21" customFormat="1" x14ac:dyDescent="0.25">
      <c r="A609" s="21" t="s">
        <v>2520</v>
      </c>
      <c r="B609" s="21">
        <f t="shared" si="45"/>
        <v>0</v>
      </c>
      <c r="C609" s="21" t="str">
        <f t="shared" si="46"/>
        <v>P</v>
      </c>
      <c r="D609" s="17">
        <f>IF($C609="B",VLOOKUP($A609,Bat!$A$4:$BF$2320,D$1,FALSE),VLOOKUP($A609,Pit!$A$4:$BA$1686,D$2,FALSE))</f>
        <v>14708</v>
      </c>
      <c r="E609" s="16" t="str">
        <f>IF($C609="B",VLOOKUP($A609,Bat!$A$4:$BF$2320,E$1,FALSE),VLOOKUP($A609,Pit!$A$4:$BA$1686,E$2,FALSE))</f>
        <v>RP</v>
      </c>
      <c r="F609" s="16" t="str">
        <f>IF($C609="B",VLOOKUP($A609,Bat!$A$4:$BF$2320,F$1,FALSE),VLOOKUP($A609,Pit!$A$4:$BA$1686,F$2,FALSE))</f>
        <v>Johnny</v>
      </c>
      <c r="G609" s="16" t="str">
        <f>IF($C609="B",VLOOKUP($A609,Bat!$A$4:$BF$2320,G$1,FALSE),VLOOKUP($A609,Pit!$A$4:$BA$1686,G$2,FALSE))</f>
        <v>Carter</v>
      </c>
      <c r="H609" s="16">
        <f>IF($C609="B",VLOOKUP($A609,Bat!$A$4:$BF$2320,H$1,FALSE),VLOOKUP($A609,Pit!$A$4:$BA$1686,H$2,FALSE))</f>
        <v>21</v>
      </c>
      <c r="I609" s="16" t="str">
        <f>IF($C609="B",VLOOKUP($A609,Bat!$A$4:$BF$2320,I$1,FALSE),VLOOKUP($A609,Pit!$A$4:$BA$1686,I$2,FALSE))</f>
        <v>R</v>
      </c>
      <c r="J609" s="16" t="str">
        <f>IF($C609="B",VLOOKUP($A609,Bat!$A$4:$BF$2320,J$1,FALSE),VLOOKUP($A609,Pit!$A$4:$BA$1686,J$2,FALSE))</f>
        <v>R</v>
      </c>
      <c r="K609" s="16" t="str">
        <f>IF($C609="B",VLOOKUP($A609,Bat!$A$4:$BF$2320,K$1,FALSE),VLOOKUP($A609,Pit!$A$4:$BA$1686,K$2,FALSE))</f>
        <v>Low</v>
      </c>
      <c r="L609" s="17" t="str">
        <f>IF($C609="B",VLOOKUP($A609,Bat!$A$4:$BF$2320,L$1,FALSE),VLOOKUP($A609,Pit!$A$4:$BA$1686,L$2,FALSE))</f>
        <v>High</v>
      </c>
      <c r="M609" s="16">
        <f>IF($C609="B",VLOOKUP($A609,Bat!$A$4:$BF$2320,M$1,FALSE),VLOOKUP($A609,Pit!$A$4:$BA$1686,M$2,FALSE))</f>
        <v>5</v>
      </c>
      <c r="N609" s="16">
        <f>IF($C609="B",VLOOKUP($A609,Bat!$A$4:$BF$2320,N$1,FALSE),VLOOKUP($A609,Pit!$A$4:$BA$1686,N$2,FALSE))</f>
        <v>3</v>
      </c>
      <c r="O609" s="16">
        <f>IF($C609="B",VLOOKUP($A609,Bat!$A$4:$BF$2320,O$1,FALSE),VLOOKUP($A609,Pit!$A$4:$BA$1686,O$2,FALSE))</f>
        <v>1</v>
      </c>
      <c r="P609" s="16" t="str">
        <f>IF($C609="B",VLOOKUP($A609,Bat!$A$4:$BF$2320,P$1,FALSE),VLOOKUP($A609,Pit!$A$4:$BA$1686,P$2,FALSE))</f>
        <v>92-94 Mph</v>
      </c>
      <c r="Q609" s="17">
        <f>IF($C609="B",VLOOKUP($A609,Bat!$A$4:$BF$2320,Q$1,FALSE),VLOOKUP($A609,Pit!$A$4:$BA$1686,Q$2,FALSE))</f>
        <v>3</v>
      </c>
      <c r="R609" s="18">
        <f>IF($C609="B",VLOOKUP($A609,Bat!$A$4:$BF$2320,R$1,FALSE),VLOOKUP($A609,Pit!$A$4:$BA$1686,R$2,FALSE))</f>
        <v>10.975728353880644</v>
      </c>
      <c r="S609" s="19">
        <f>IF($C609="B",VLOOKUP($A609,Bat!$A$4:$BF$2320,S$1,FALSE),VLOOKUP($A609,Pit!$A$4:$BA$1686,S$2,FALSE))</f>
        <v>-9.3335284897209991E-2</v>
      </c>
      <c r="T609" s="20" t="str">
        <f>IF($C609="B",VLOOKUP($A609,Bat!$A$4:$BF$2320,T$1,FALSE),VLOOKUP($A609,Pit!$A$4:$BA$1686,T$2,FALSE))</f>
        <v>$2.4m</v>
      </c>
      <c r="U609" s="17" t="str">
        <f>VLOOKUP(IF($C609="B",VLOOKUP($A609,Bat!$A$4:$AU$2320,U$1,FALSE),VLOOKUP($A609,Pit!$A$4:$BE$1686,U$2,FALSE)),COND!$A$35:$B$41,2,FALSE)</f>
        <v>??</v>
      </c>
      <c r="V609" s="21">
        <f>IF($C609="B",VLOOKUP($A609,Bat!$A$4:$AT$2284,46,FALSE),VLOOKUP($A609,Pit!$A$4:$BD$1664,56,FALSE))</f>
        <v>254</v>
      </c>
      <c r="W609" s="16">
        <f t="shared" si="47"/>
        <v>999</v>
      </c>
      <c r="X609" s="16"/>
      <c r="Y609" s="22">
        <f t="shared" si="48"/>
        <v>774</v>
      </c>
      <c r="Z609" s="16" t="str">
        <f>IFERROR(VLOOKUP($D609,Results37!$F$3:$L$1396,Z$1,FALSE),"")</f>
        <v/>
      </c>
      <c r="AA609" s="47" t="str">
        <f>IF(ISERROR(VLOOKUP(D609,Results37!$F$3:$O$399,AA$1,FALSE)),"",IF(VLOOKUP(D609,Results37!$F$3:$O$399,AA$1+1,FALSE)=1,"S"&amp;VLOOKUP(D609,Results37!$F$3:$O$399,AA$1,FALSE),VLOOKUP(D609,Results37!$F$3:$O$399,AA$1,FALSE)))</f>
        <v/>
      </c>
      <c r="AB609" s="16" t="str">
        <f>IFERROR(VLOOKUP($D609,Results37!$F$3:$L$1396,AB$1,FALSE),"")</f>
        <v/>
      </c>
      <c r="AC609" s="16" t="str">
        <f>IFERROR(VLOOKUP($D609,Results37!$F$3:$L$1396,AC$1,FALSE),"")</f>
        <v/>
      </c>
      <c r="AD609" s="16" t="str">
        <f t="shared" si="49"/>
        <v/>
      </c>
      <c r="AE609" s="20" t="str">
        <f>IF(ISERROR(VLOOKUP($AC609&amp;"-"&amp;$F609&amp;" "&amp;G609,Bonuses!$B$1:$G$1006,4,FALSE)),"",INT(VLOOKUP($AC609&amp;"-"&amp;$F609&amp;" "&amp;$G609,Bonuses!$B$1:$G$1006,4,FALSE)))</f>
        <v/>
      </c>
      <c r="AF609" s="16" t="str">
        <f>IF(ISERROR(VLOOKUP($AC609&amp;"-"&amp;$F609,Bonuses!$B$1:$G$1006,5,FALSE)),"",IF(VLOOKUP($AC609&amp;"-"&amp;$F609,Bonuses!$B$1:$G$1006,5,FALSE)="","",VLOOKUP($AC609&amp;"-"&amp;$F609,Bonuses!$B$1:$G$1006,6,FALSE)&amp;" yrs, "&amp;VLOOKUP($AC609&amp;"-"&amp;$F609,Bonuses!$B$1:$G$1006,5,FALSE)))</f>
        <v/>
      </c>
    </row>
    <row r="610" spans="1:32" s="21" customFormat="1" x14ac:dyDescent="0.25">
      <c r="A610" s="21" t="s">
        <v>3111</v>
      </c>
      <c r="B610" s="21">
        <f t="shared" si="45"/>
        <v>0</v>
      </c>
      <c r="C610" s="21" t="str">
        <f t="shared" si="46"/>
        <v>B</v>
      </c>
      <c r="D610" s="17">
        <f>IF($C610="B",VLOOKUP($A610,Bat!$A$4:$BF$2320,D$1,FALSE),VLOOKUP($A610,Pit!$A$4:$BA$1686,D$2,FALSE))</f>
        <v>13438</v>
      </c>
      <c r="E610" s="16" t="str">
        <f>IF($C610="B",VLOOKUP($A610,Bat!$A$4:$BF$2320,E$1,FALSE),VLOOKUP($A610,Pit!$A$4:$BA$1686,E$2,FALSE))</f>
        <v>1B</v>
      </c>
      <c r="F610" s="16" t="str">
        <f>IF($C610="B",VLOOKUP($A610,Bat!$A$4:$BF$2320,F$1,FALSE),VLOOKUP($A610,Pit!$A$4:$BA$1686,F$2,FALSE))</f>
        <v>Christian</v>
      </c>
      <c r="G610" s="16" t="str">
        <f>IF($C610="B",VLOOKUP($A610,Bat!$A$4:$BF$2320,G$1,FALSE),VLOOKUP($A610,Pit!$A$4:$BA$1686,G$2,FALSE))</f>
        <v>Edwards</v>
      </c>
      <c r="H610" s="16">
        <f>IF($C610="B",VLOOKUP($A610,Bat!$A$4:$BF$2320,H$1,FALSE),VLOOKUP($A610,Pit!$A$4:$BA$1686,H$2,FALSE))</f>
        <v>22</v>
      </c>
      <c r="I610" s="16" t="str">
        <f>IF($C610="B",VLOOKUP($A610,Bat!$A$4:$BF$2320,I$1,FALSE),VLOOKUP($A610,Pit!$A$4:$BA$1686,I$2,FALSE))</f>
        <v>R</v>
      </c>
      <c r="J610" s="16" t="str">
        <f>IF($C610="B",VLOOKUP($A610,Bat!$A$4:$BF$2320,J$1,FALSE),VLOOKUP($A610,Pit!$A$4:$BA$1686,J$2,FALSE))</f>
        <v>R</v>
      </c>
      <c r="K610" s="16" t="str">
        <f>IF($C610="B",VLOOKUP($A610,Bat!$A$4:$BF$2320,K$1,FALSE),VLOOKUP($A610,Pit!$A$4:$BA$1686,K$2,FALSE))</f>
        <v>Normal</v>
      </c>
      <c r="L610" s="17" t="str">
        <f>IF($C610="B",VLOOKUP($A610,Bat!$A$4:$BF$2320,L$1,FALSE),VLOOKUP($A610,Pit!$A$4:$BA$1686,L$2,FALSE))</f>
        <v>Normal</v>
      </c>
      <c r="M610" s="16">
        <f>IF($C610="B",VLOOKUP($A610,Bat!$A$4:$BF$2320,M$1,FALSE),VLOOKUP($A610,Pit!$A$4:$BA$1686,M$2,FALSE))</f>
        <v>2</v>
      </c>
      <c r="N610" s="16">
        <f>IF($C610="B",VLOOKUP($A610,Bat!$A$4:$BF$2320,N$1,FALSE),VLOOKUP($A610,Pit!$A$4:$BA$1686,N$2,FALSE))</f>
        <v>5</v>
      </c>
      <c r="O610" s="16">
        <f>IF($C610="B",VLOOKUP($A610,Bat!$A$4:$BF$2320,O$1,FALSE),VLOOKUP($A610,Pit!$A$4:$BA$1686,O$2,FALSE))</f>
        <v>4</v>
      </c>
      <c r="P610" s="16">
        <f>IF($C610="B",VLOOKUP($A610,Bat!$A$4:$BF$2320,P$1,FALSE),VLOOKUP($A610,Pit!$A$4:$BA$1686,P$2,FALSE))</f>
        <v>5</v>
      </c>
      <c r="Q610" s="17">
        <f>IF($C610="B",VLOOKUP($A610,Bat!$A$4:$BF$2320,Q$1,FALSE),VLOOKUP($A610,Pit!$A$4:$BA$1686,Q$2,FALSE))</f>
        <v>4</v>
      </c>
      <c r="R610" s="18">
        <f>IF($C610="B",VLOOKUP($A610,Bat!$A$4:$BF$2320,R$1,FALSE),VLOOKUP($A610,Pit!$A$4:$BA$1686,R$2,FALSE))</f>
        <v>-0.10350954808121493</v>
      </c>
      <c r="S610" s="19">
        <f>IF($C610="B",VLOOKUP($A610,Bat!$A$4:$BF$2320,S$1,FALSE),VLOOKUP($A610,Pit!$A$4:$BA$1686,S$2,FALSE))</f>
        <v>0.39989987618740264</v>
      </c>
      <c r="T610" s="20" t="str">
        <f>IF($C610="B",VLOOKUP($A610,Bat!$A$4:$BF$2320,T$1,FALSE),VLOOKUP($A610,Pit!$A$4:$BA$1686,T$2,FALSE))</f>
        <v>$190k</v>
      </c>
      <c r="U610" s="17" t="str">
        <f>VLOOKUP(IF($C610="B",VLOOKUP($A610,Bat!$A$4:$AU$2320,U$1,FALSE),VLOOKUP($A610,Pit!$A$4:$BE$1686,U$2,FALSE)),COND!$A$35:$B$41,2,FALSE)</f>
        <v>??</v>
      </c>
      <c r="V610" s="21">
        <f>IF($C610="B",VLOOKUP($A610,Bat!$A$4:$AT$2284,46,FALSE),VLOOKUP($A610,Pit!$A$4:$BD$1664,56,FALSE))</f>
        <v>255</v>
      </c>
      <c r="W610" s="16">
        <f t="shared" si="47"/>
        <v>999</v>
      </c>
      <c r="X610" s="16"/>
      <c r="Y610" s="22">
        <f t="shared" si="48"/>
        <v>514</v>
      </c>
      <c r="Z610" s="16" t="str">
        <f>IFERROR(VLOOKUP($D610,Results37!$F$3:$L$1396,Z$1,FALSE),"")</f>
        <v/>
      </c>
      <c r="AA610" s="47" t="str">
        <f>IF(ISERROR(VLOOKUP(D610,Results37!$F$3:$O$399,AA$1,FALSE)),"",IF(VLOOKUP(D610,Results37!$F$3:$O$399,AA$1+1,FALSE)=1,"S"&amp;VLOOKUP(D610,Results37!$F$3:$O$399,AA$1,FALSE),VLOOKUP(D610,Results37!$F$3:$O$399,AA$1,FALSE)))</f>
        <v/>
      </c>
      <c r="AB610" s="16" t="str">
        <f>IFERROR(VLOOKUP($D610,Results37!$F$3:$L$1396,AB$1,FALSE),"")</f>
        <v/>
      </c>
      <c r="AC610" s="16" t="str">
        <f>IFERROR(VLOOKUP($D610,Results37!$F$3:$L$1396,AC$1,FALSE),"")</f>
        <v/>
      </c>
      <c r="AD610" s="16" t="str">
        <f t="shared" si="49"/>
        <v/>
      </c>
      <c r="AE610" s="20" t="str">
        <f>IF(ISERROR(VLOOKUP($AC610&amp;"-"&amp;$F610&amp;" "&amp;G610,Bonuses!$B$1:$G$1006,4,FALSE)),"",INT(VLOOKUP($AC610&amp;"-"&amp;$F610&amp;" "&amp;$G610,Bonuses!$B$1:$G$1006,4,FALSE)))</f>
        <v/>
      </c>
      <c r="AF610" s="16" t="str">
        <f>IF(ISERROR(VLOOKUP($AC610&amp;"-"&amp;$F610,Bonuses!$B$1:$G$1006,5,FALSE)),"",IF(VLOOKUP($AC610&amp;"-"&amp;$F610,Bonuses!$B$1:$G$1006,5,FALSE)="","",VLOOKUP($AC610&amp;"-"&amp;$F610,Bonuses!$B$1:$G$1006,6,FALSE)&amp;" yrs, "&amp;VLOOKUP($AC610&amp;"-"&amp;$F610,Bonuses!$B$1:$G$1006,5,FALSE)))</f>
        <v/>
      </c>
    </row>
    <row r="611" spans="1:32" s="21" customFormat="1" x14ac:dyDescent="0.25">
      <c r="A611" s="21" t="s">
        <v>2524</v>
      </c>
      <c r="B611" s="21">
        <f t="shared" si="45"/>
        <v>0</v>
      </c>
      <c r="C611" s="21" t="str">
        <f t="shared" si="46"/>
        <v>P</v>
      </c>
      <c r="D611" s="17">
        <f>IF($C611="B",VLOOKUP($A611,Bat!$A$4:$BF$2320,D$1,FALSE),VLOOKUP($A611,Pit!$A$4:$BA$1686,D$2,FALSE))</f>
        <v>16054</v>
      </c>
      <c r="E611" s="16" t="str">
        <f>IF($C611="B",VLOOKUP($A611,Bat!$A$4:$BF$2320,E$1,FALSE),VLOOKUP($A611,Pit!$A$4:$BA$1686,E$2,FALSE))</f>
        <v>SP</v>
      </c>
      <c r="F611" s="16" t="str">
        <f>IF($C611="B",VLOOKUP($A611,Bat!$A$4:$BF$2320,F$1,FALSE),VLOOKUP($A611,Pit!$A$4:$BA$1686,F$2,FALSE))</f>
        <v>Esteban</v>
      </c>
      <c r="G611" s="16" t="str">
        <f>IF($C611="B",VLOOKUP($A611,Bat!$A$4:$BF$2320,G$1,FALSE),VLOOKUP($A611,Pit!$A$4:$BA$1686,G$2,FALSE))</f>
        <v>Fernández</v>
      </c>
      <c r="H611" s="16">
        <f>IF($C611="B",VLOOKUP($A611,Bat!$A$4:$BF$2320,H$1,FALSE),VLOOKUP($A611,Pit!$A$4:$BA$1686,H$2,FALSE))</f>
        <v>21</v>
      </c>
      <c r="I611" s="16" t="str">
        <f>IF($C611="B",VLOOKUP($A611,Bat!$A$4:$BF$2320,I$1,FALSE),VLOOKUP($A611,Pit!$A$4:$BA$1686,I$2,FALSE))</f>
        <v>R</v>
      </c>
      <c r="J611" s="16" t="str">
        <f>IF($C611="B",VLOOKUP($A611,Bat!$A$4:$BF$2320,J$1,FALSE),VLOOKUP($A611,Pit!$A$4:$BA$1686,J$2,FALSE))</f>
        <v>R</v>
      </c>
      <c r="K611" s="16" t="str">
        <f>IF($C611="B",VLOOKUP($A611,Bat!$A$4:$BF$2320,K$1,FALSE),VLOOKUP($A611,Pit!$A$4:$BA$1686,K$2,FALSE))</f>
        <v>Low</v>
      </c>
      <c r="L611" s="17" t="str">
        <f>IF($C611="B",VLOOKUP($A611,Bat!$A$4:$BF$2320,L$1,FALSE),VLOOKUP($A611,Pit!$A$4:$BA$1686,L$2,FALSE))</f>
        <v>Normal</v>
      </c>
      <c r="M611" s="16">
        <f>IF($C611="B",VLOOKUP($A611,Bat!$A$4:$BF$2320,M$1,FALSE),VLOOKUP($A611,Pit!$A$4:$BA$1686,M$2,FALSE))</f>
        <v>4</v>
      </c>
      <c r="N611" s="16">
        <f>IF($C611="B",VLOOKUP($A611,Bat!$A$4:$BF$2320,N$1,FALSE),VLOOKUP($A611,Pit!$A$4:$BA$1686,N$2,FALSE))</f>
        <v>1</v>
      </c>
      <c r="O611" s="16">
        <f>IF($C611="B",VLOOKUP($A611,Bat!$A$4:$BF$2320,O$1,FALSE),VLOOKUP($A611,Pit!$A$4:$BA$1686,O$2,FALSE))</f>
        <v>3</v>
      </c>
      <c r="P611" s="16" t="str">
        <f>IF($C611="B",VLOOKUP($A611,Bat!$A$4:$BF$2320,P$1,FALSE),VLOOKUP($A611,Pit!$A$4:$BA$1686,P$2,FALSE))</f>
        <v>92-94 Mph</v>
      </c>
      <c r="Q611" s="17">
        <f>IF($C611="B",VLOOKUP($A611,Bat!$A$4:$BF$2320,Q$1,FALSE),VLOOKUP($A611,Pit!$A$4:$BA$1686,Q$2,FALSE))</f>
        <v>7</v>
      </c>
      <c r="R611" s="18">
        <f>IF($C611="B",VLOOKUP($A611,Bat!$A$4:$BF$2320,R$1,FALSE),VLOOKUP($A611,Pit!$A$4:$BA$1686,R$2,FALSE))</f>
        <v>10.8294944284271</v>
      </c>
      <c r="S611" s="19">
        <f>IF($C611="B",VLOOKUP($A611,Bat!$A$4:$BF$2320,S$1,FALSE),VLOOKUP($A611,Pit!$A$4:$BA$1686,S$2,FALSE))</f>
        <v>-0.10618194185275016</v>
      </c>
      <c r="T611" s="20" t="str">
        <f>IF($C611="B",VLOOKUP($A611,Bat!$A$4:$BF$2320,T$1,FALSE),VLOOKUP($A611,Pit!$A$4:$BA$1686,T$2,FALSE))</f>
        <v>$180k</v>
      </c>
      <c r="U611" s="17" t="str">
        <f>VLOOKUP(IF($C611="B",VLOOKUP($A611,Bat!$A$4:$AU$2320,U$1,FALSE),VLOOKUP($A611,Pit!$A$4:$BE$1686,U$2,FALSE)),COND!$A$35:$B$41,2,FALSE)</f>
        <v>??</v>
      </c>
      <c r="V611" s="21">
        <f>IF($C611="B",VLOOKUP($A611,Bat!$A$4:$AT$2284,46,FALSE),VLOOKUP($A611,Pit!$A$4:$BD$1664,56,FALSE))</f>
        <v>255</v>
      </c>
      <c r="W611" s="16">
        <f t="shared" si="47"/>
        <v>999</v>
      </c>
      <c r="X611" s="16"/>
      <c r="Y611" s="22">
        <f t="shared" si="48"/>
        <v>779</v>
      </c>
      <c r="Z611" s="16" t="str">
        <f>IFERROR(VLOOKUP($D611,Results37!$F$3:$L$1396,Z$1,FALSE),"")</f>
        <v/>
      </c>
      <c r="AA611" s="47" t="str">
        <f>IF(ISERROR(VLOOKUP(D611,Results37!$F$3:$O$399,AA$1,FALSE)),"",IF(VLOOKUP(D611,Results37!$F$3:$O$399,AA$1+1,FALSE)=1,"S"&amp;VLOOKUP(D611,Results37!$F$3:$O$399,AA$1,FALSE),VLOOKUP(D611,Results37!$F$3:$O$399,AA$1,FALSE)))</f>
        <v/>
      </c>
      <c r="AB611" s="16" t="str">
        <f>IFERROR(VLOOKUP($D611,Results37!$F$3:$L$1396,AB$1,FALSE),"")</f>
        <v/>
      </c>
      <c r="AC611" s="16" t="str">
        <f>IFERROR(VLOOKUP($D611,Results37!$F$3:$L$1396,AC$1,FALSE),"")</f>
        <v/>
      </c>
      <c r="AD611" s="16" t="str">
        <f t="shared" si="49"/>
        <v/>
      </c>
      <c r="AE611" s="20" t="str">
        <f>IF(ISERROR(VLOOKUP($AC611&amp;"-"&amp;$F611&amp;" "&amp;G611,Bonuses!$B$1:$G$1006,4,FALSE)),"",INT(VLOOKUP($AC611&amp;"-"&amp;$F611&amp;" "&amp;$G611,Bonuses!$B$1:$G$1006,4,FALSE)))</f>
        <v/>
      </c>
      <c r="AF611" s="16" t="str">
        <f>IF(ISERROR(VLOOKUP($AC611&amp;"-"&amp;$F611,Bonuses!$B$1:$G$1006,5,FALSE)),"",IF(VLOOKUP($AC611&amp;"-"&amp;$F611,Bonuses!$B$1:$G$1006,5,FALSE)="","",VLOOKUP($AC611&amp;"-"&amp;$F611,Bonuses!$B$1:$G$1006,6,FALSE)&amp;" yrs, "&amp;VLOOKUP($AC611&amp;"-"&amp;$F611,Bonuses!$B$1:$G$1006,5,FALSE)))</f>
        <v/>
      </c>
    </row>
    <row r="612" spans="1:32" s="21" customFormat="1" x14ac:dyDescent="0.25">
      <c r="A612" s="21" t="s">
        <v>2540</v>
      </c>
      <c r="B612" s="21">
        <f t="shared" si="45"/>
        <v>0</v>
      </c>
      <c r="C612" s="21" t="str">
        <f t="shared" si="46"/>
        <v>P</v>
      </c>
      <c r="D612" s="17">
        <f>IF($C612="B",VLOOKUP($A612,Bat!$A$4:$BF$2320,D$1,FALSE),VLOOKUP($A612,Pit!$A$4:$BA$1686,D$2,FALSE))</f>
        <v>16546</v>
      </c>
      <c r="E612" s="16" t="str">
        <f>IF($C612="B",VLOOKUP($A612,Bat!$A$4:$BF$2320,E$1,FALSE),VLOOKUP($A612,Pit!$A$4:$BA$1686,E$2,FALSE))</f>
        <v>RP</v>
      </c>
      <c r="F612" s="16" t="str">
        <f>IF($C612="B",VLOOKUP($A612,Bat!$A$4:$BF$2320,F$1,FALSE),VLOOKUP($A612,Pit!$A$4:$BA$1686,F$2,FALSE))</f>
        <v>Jordan</v>
      </c>
      <c r="G612" s="16" t="str">
        <f>IF($C612="B",VLOOKUP($A612,Bat!$A$4:$BF$2320,G$1,FALSE),VLOOKUP($A612,Pit!$A$4:$BA$1686,G$2,FALSE))</f>
        <v>Gray</v>
      </c>
      <c r="H612" s="16">
        <f>IF($C612="B",VLOOKUP($A612,Bat!$A$4:$BF$2320,H$1,FALSE),VLOOKUP($A612,Pit!$A$4:$BA$1686,H$2,FALSE))</f>
        <v>21</v>
      </c>
      <c r="I612" s="16" t="str">
        <f>IF($C612="B",VLOOKUP($A612,Bat!$A$4:$BF$2320,I$1,FALSE),VLOOKUP($A612,Pit!$A$4:$BA$1686,I$2,FALSE))</f>
        <v>R</v>
      </c>
      <c r="J612" s="16" t="str">
        <f>IF($C612="B",VLOOKUP($A612,Bat!$A$4:$BF$2320,J$1,FALSE),VLOOKUP($A612,Pit!$A$4:$BA$1686,J$2,FALSE))</f>
        <v>R</v>
      </c>
      <c r="K612" s="16" t="str">
        <f>IF($C612="B",VLOOKUP($A612,Bat!$A$4:$BF$2320,K$1,FALSE),VLOOKUP($A612,Pit!$A$4:$BA$1686,K$2,FALSE))</f>
        <v>Low</v>
      </c>
      <c r="L612" s="17" t="str">
        <f>IF($C612="B",VLOOKUP($A612,Bat!$A$4:$BF$2320,L$1,FALSE),VLOOKUP($A612,Pit!$A$4:$BA$1686,L$2,FALSE))</f>
        <v>Normal</v>
      </c>
      <c r="M612" s="16">
        <f>IF($C612="B",VLOOKUP($A612,Bat!$A$4:$BF$2320,M$1,FALSE),VLOOKUP($A612,Pit!$A$4:$BA$1686,M$2,FALSE))</f>
        <v>5</v>
      </c>
      <c r="N612" s="16">
        <f>IF($C612="B",VLOOKUP($A612,Bat!$A$4:$BF$2320,N$1,FALSE),VLOOKUP($A612,Pit!$A$4:$BA$1686,N$2,FALSE))</f>
        <v>1</v>
      </c>
      <c r="O612" s="16">
        <f>IF($C612="B",VLOOKUP($A612,Bat!$A$4:$BF$2320,O$1,FALSE),VLOOKUP($A612,Pit!$A$4:$BA$1686,O$2,FALSE))</f>
        <v>2</v>
      </c>
      <c r="P612" s="16" t="str">
        <f>IF($C612="B",VLOOKUP($A612,Bat!$A$4:$BF$2320,P$1,FALSE),VLOOKUP($A612,Pit!$A$4:$BA$1686,P$2,FALSE))</f>
        <v>91-93 Mph</v>
      </c>
      <c r="Q612" s="17">
        <f>IF($C612="B",VLOOKUP($A612,Bat!$A$4:$BF$2320,Q$1,FALSE),VLOOKUP($A612,Pit!$A$4:$BA$1686,Q$2,FALSE))</f>
        <v>6</v>
      </c>
      <c r="R612" s="18">
        <f>IF($C612="B",VLOOKUP($A612,Bat!$A$4:$BF$2320,R$1,FALSE),VLOOKUP($A612,Pit!$A$4:$BA$1686,R$2,FALSE))</f>
        <v>10.177429730651028</v>
      </c>
      <c r="S612" s="19">
        <f>IF($C612="B",VLOOKUP($A612,Bat!$A$4:$BF$2320,S$1,FALSE),VLOOKUP($A612,Pit!$A$4:$BA$1686,S$2,FALSE))</f>
        <v>-0.16346585500194882</v>
      </c>
      <c r="T612" s="20" t="str">
        <f>IF($C612="B",VLOOKUP($A612,Bat!$A$4:$BF$2320,T$1,FALSE),VLOOKUP($A612,Pit!$A$4:$BA$1686,T$2,FALSE))</f>
        <v>$220k</v>
      </c>
      <c r="U612" s="17" t="str">
        <f>VLOOKUP(IF($C612="B",VLOOKUP($A612,Bat!$A$4:$AU$2320,U$1,FALSE),VLOOKUP($A612,Pit!$A$4:$BE$1686,U$2,FALSE)),COND!$A$35:$B$41,2,FALSE)</f>
        <v>??</v>
      </c>
      <c r="V612" s="21">
        <f>IF($C612="B",VLOOKUP($A612,Bat!$A$4:$AT$2284,46,FALSE),VLOOKUP($A612,Pit!$A$4:$BD$1664,56,FALSE))</f>
        <v>256</v>
      </c>
      <c r="W612" s="16">
        <f t="shared" si="47"/>
        <v>999</v>
      </c>
      <c r="X612" s="16"/>
      <c r="Y612" s="22">
        <f t="shared" si="48"/>
        <v>816</v>
      </c>
      <c r="Z612" s="16" t="str">
        <f>IFERROR(VLOOKUP($D612,Results37!$F$3:$L$1396,Z$1,FALSE),"")</f>
        <v/>
      </c>
      <c r="AA612" s="47" t="str">
        <f>IF(ISERROR(VLOOKUP(D612,Results37!$F$3:$O$399,AA$1,FALSE)),"",IF(VLOOKUP(D612,Results37!$F$3:$O$399,AA$1+1,FALSE)=1,"S"&amp;VLOOKUP(D612,Results37!$F$3:$O$399,AA$1,FALSE),VLOOKUP(D612,Results37!$F$3:$O$399,AA$1,FALSE)))</f>
        <v/>
      </c>
      <c r="AB612" s="16" t="str">
        <f>IFERROR(VLOOKUP($D612,Results37!$F$3:$L$1396,AB$1,FALSE),"")</f>
        <v/>
      </c>
      <c r="AC612" s="16" t="str">
        <f>IFERROR(VLOOKUP($D612,Results37!$F$3:$L$1396,AC$1,FALSE),"")</f>
        <v/>
      </c>
      <c r="AD612" s="16" t="str">
        <f t="shared" si="49"/>
        <v/>
      </c>
      <c r="AE612" s="20" t="str">
        <f>IF(ISERROR(VLOOKUP($AC612&amp;"-"&amp;$F612&amp;" "&amp;G612,Bonuses!$B$1:$G$1006,4,FALSE)),"",INT(VLOOKUP($AC612&amp;"-"&amp;$F612&amp;" "&amp;$G612,Bonuses!$B$1:$G$1006,4,FALSE)))</f>
        <v/>
      </c>
      <c r="AF612" s="16" t="str">
        <f>IF(ISERROR(VLOOKUP($AC612&amp;"-"&amp;$F612,Bonuses!$B$1:$G$1006,5,FALSE)),"",IF(VLOOKUP($AC612&amp;"-"&amp;$F612,Bonuses!$B$1:$G$1006,5,FALSE)="","",VLOOKUP($AC612&amp;"-"&amp;$F612,Bonuses!$B$1:$G$1006,6,FALSE)&amp;" yrs, "&amp;VLOOKUP($AC612&amp;"-"&amp;$F612,Bonuses!$B$1:$G$1006,5,FALSE)))</f>
        <v/>
      </c>
    </row>
    <row r="613" spans="1:32" s="21" customFormat="1" x14ac:dyDescent="0.25">
      <c r="A613" s="21" t="s">
        <v>2684</v>
      </c>
      <c r="B613" s="21">
        <f t="shared" si="45"/>
        <v>0</v>
      </c>
      <c r="C613" s="21" t="str">
        <f t="shared" si="46"/>
        <v>P</v>
      </c>
      <c r="D613" s="17">
        <f>IF($C613="B",VLOOKUP($A613,Bat!$A$4:$BF$2320,D$1,FALSE),VLOOKUP($A613,Pit!$A$4:$BA$1686,D$2,FALSE))</f>
        <v>10228</v>
      </c>
      <c r="E613" s="16" t="str">
        <f>IF($C613="B",VLOOKUP($A613,Bat!$A$4:$BF$2320,E$1,FALSE),VLOOKUP($A613,Pit!$A$4:$BA$1686,E$2,FALSE))</f>
        <v>RP</v>
      </c>
      <c r="F613" s="16" t="str">
        <f>IF($C613="B",VLOOKUP($A613,Bat!$A$4:$BF$2320,F$1,FALSE),VLOOKUP($A613,Pit!$A$4:$BA$1686,F$2,FALSE))</f>
        <v>José</v>
      </c>
      <c r="G613" s="16" t="str">
        <f>IF($C613="B",VLOOKUP($A613,Bat!$A$4:$BF$2320,G$1,FALSE),VLOOKUP($A613,Pit!$A$4:$BA$1686,G$2,FALSE))</f>
        <v>Rincón</v>
      </c>
      <c r="H613" s="16">
        <f>IF($C613="B",VLOOKUP($A613,Bat!$A$4:$BF$2320,H$1,FALSE),VLOOKUP($A613,Pit!$A$4:$BA$1686,H$2,FALSE))</f>
        <v>21</v>
      </c>
      <c r="I613" s="16" t="str">
        <f>IF($C613="B",VLOOKUP($A613,Bat!$A$4:$BF$2320,I$1,FALSE),VLOOKUP($A613,Pit!$A$4:$BA$1686,I$2,FALSE))</f>
        <v>R</v>
      </c>
      <c r="J613" s="16" t="str">
        <f>IF($C613="B",VLOOKUP($A613,Bat!$A$4:$BF$2320,J$1,FALSE),VLOOKUP($A613,Pit!$A$4:$BA$1686,J$2,FALSE))</f>
        <v>R</v>
      </c>
      <c r="K613" s="16" t="str">
        <f>IF($C613="B",VLOOKUP($A613,Bat!$A$4:$BF$2320,K$1,FALSE),VLOOKUP($A613,Pit!$A$4:$BA$1686,K$2,FALSE))</f>
        <v>Low</v>
      </c>
      <c r="L613" s="17" t="str">
        <f>IF($C613="B",VLOOKUP($A613,Bat!$A$4:$BF$2320,L$1,FALSE),VLOOKUP($A613,Pit!$A$4:$BA$1686,L$2,FALSE))</f>
        <v>Normal</v>
      </c>
      <c r="M613" s="16">
        <f>IF($C613="B",VLOOKUP($A613,Bat!$A$4:$BF$2320,M$1,FALSE),VLOOKUP($A613,Pit!$A$4:$BA$1686,M$2,FALSE))</f>
        <v>3</v>
      </c>
      <c r="N613" s="16">
        <f>IF($C613="B",VLOOKUP($A613,Bat!$A$4:$BF$2320,N$1,FALSE),VLOOKUP($A613,Pit!$A$4:$BA$1686,N$2,FALSE))</f>
        <v>3</v>
      </c>
      <c r="O613" s="16">
        <f>IF($C613="B",VLOOKUP($A613,Bat!$A$4:$BF$2320,O$1,FALSE),VLOOKUP($A613,Pit!$A$4:$BA$1686,O$2,FALSE))</f>
        <v>2</v>
      </c>
      <c r="P613" s="16" t="str">
        <f>IF($C613="B",VLOOKUP($A613,Bat!$A$4:$BF$2320,P$1,FALSE),VLOOKUP($A613,Pit!$A$4:$BA$1686,P$2,FALSE))</f>
        <v>92-94 Mph</v>
      </c>
      <c r="Q613" s="17">
        <f>IF($C613="B",VLOOKUP($A613,Bat!$A$4:$BF$2320,Q$1,FALSE),VLOOKUP($A613,Pit!$A$4:$BA$1686,Q$2,FALSE))</f>
        <v>6</v>
      </c>
      <c r="R613" s="18">
        <f>IF($C613="B",VLOOKUP($A613,Bat!$A$4:$BF$2320,R$1,FALSE),VLOOKUP($A613,Pit!$A$4:$BA$1686,R$2,FALSE))</f>
        <v>10.122539200269284</v>
      </c>
      <c r="S613" s="19">
        <f>IF($C613="B",VLOOKUP($A613,Bat!$A$4:$BF$2320,S$1,FALSE),VLOOKUP($A613,Pit!$A$4:$BA$1686,S$2,FALSE))</f>
        <v>-0.16828799057503746</v>
      </c>
      <c r="T613" s="20" t="str">
        <f>IF($C613="B",VLOOKUP($A613,Bat!$A$4:$BF$2320,T$1,FALSE),VLOOKUP($A613,Pit!$A$4:$BA$1686,T$2,FALSE))</f>
        <v>$180k</v>
      </c>
      <c r="U613" s="17" t="str">
        <f>VLOOKUP(IF($C613="B",VLOOKUP($A613,Bat!$A$4:$AU$2320,U$1,FALSE),VLOOKUP($A613,Pit!$A$4:$BE$1686,U$2,FALSE)),COND!$A$35:$B$41,2,FALSE)</f>
        <v>??</v>
      </c>
      <c r="V613" s="21">
        <f>IF($C613="B",VLOOKUP($A613,Bat!$A$4:$AT$2284,46,FALSE),VLOOKUP($A613,Pit!$A$4:$BD$1664,56,FALSE))</f>
        <v>257</v>
      </c>
      <c r="W613" s="16">
        <f t="shared" si="47"/>
        <v>999</v>
      </c>
      <c r="X613" s="16"/>
      <c r="Y613" s="22">
        <f t="shared" si="48"/>
        <v>820</v>
      </c>
      <c r="Z613" s="16" t="str">
        <f>IFERROR(VLOOKUP($D613,Results37!$F$3:$L$1396,Z$1,FALSE),"")</f>
        <v/>
      </c>
      <c r="AA613" s="47" t="str">
        <f>IF(ISERROR(VLOOKUP(D613,Results37!$F$3:$O$399,AA$1,FALSE)),"",IF(VLOOKUP(D613,Results37!$F$3:$O$399,AA$1+1,FALSE)=1,"S"&amp;VLOOKUP(D613,Results37!$F$3:$O$399,AA$1,FALSE),VLOOKUP(D613,Results37!$F$3:$O$399,AA$1,FALSE)))</f>
        <v/>
      </c>
      <c r="AB613" s="16" t="str">
        <f>IFERROR(VLOOKUP($D613,Results37!$F$3:$L$1396,AB$1,FALSE),"")</f>
        <v/>
      </c>
      <c r="AC613" s="16" t="str">
        <f>IFERROR(VLOOKUP($D613,Results37!$F$3:$L$1396,AC$1,FALSE),"")</f>
        <v/>
      </c>
      <c r="AD613" s="16" t="str">
        <f t="shared" si="49"/>
        <v/>
      </c>
      <c r="AE613" s="20" t="str">
        <f>IF(ISERROR(VLOOKUP($AC613&amp;"-"&amp;$F613&amp;" "&amp;G613,Bonuses!$B$1:$G$1006,4,FALSE)),"",INT(VLOOKUP($AC613&amp;"-"&amp;$F613&amp;" "&amp;$G613,Bonuses!$B$1:$G$1006,4,FALSE)))</f>
        <v/>
      </c>
      <c r="AF613" s="16" t="str">
        <f>IF(ISERROR(VLOOKUP($AC613&amp;"-"&amp;$F613,Bonuses!$B$1:$G$1006,5,FALSE)),"",IF(VLOOKUP($AC613&amp;"-"&amp;$F613,Bonuses!$B$1:$G$1006,5,FALSE)="","",VLOOKUP($AC613&amp;"-"&amp;$F613,Bonuses!$B$1:$G$1006,6,FALSE)&amp;" yrs, "&amp;VLOOKUP($AC613&amp;"-"&amp;$F613,Bonuses!$B$1:$G$1006,5,FALSE)))</f>
        <v/>
      </c>
    </row>
    <row r="614" spans="1:32" s="21" customFormat="1" x14ac:dyDescent="0.25">
      <c r="A614" s="21" t="s">
        <v>2010</v>
      </c>
      <c r="B614" s="21">
        <f t="shared" si="45"/>
        <v>0</v>
      </c>
      <c r="C614" s="21" t="str">
        <f t="shared" si="46"/>
        <v>B</v>
      </c>
      <c r="D614" s="17">
        <f>IF($C614="B",VLOOKUP($A614,Bat!$A$4:$BF$2320,D$1,FALSE),VLOOKUP($A614,Pit!$A$4:$BA$1686,D$2,FALSE))</f>
        <v>14529</v>
      </c>
      <c r="E614" s="16" t="str">
        <f>IF($C614="B",VLOOKUP($A614,Bat!$A$4:$BF$2320,E$1,FALSE),VLOOKUP($A614,Pit!$A$4:$BA$1686,E$2,FALSE))</f>
        <v>SS</v>
      </c>
      <c r="F614" s="16" t="str">
        <f>IF($C614="B",VLOOKUP($A614,Bat!$A$4:$BF$2320,F$1,FALSE),VLOOKUP($A614,Pit!$A$4:$BA$1686,F$2,FALSE))</f>
        <v>Dennis</v>
      </c>
      <c r="G614" s="16" t="str">
        <f>IF($C614="B",VLOOKUP($A614,Bat!$A$4:$BF$2320,G$1,FALSE),VLOOKUP($A614,Pit!$A$4:$BA$1686,G$2,FALSE))</f>
        <v>Flores</v>
      </c>
      <c r="H614" s="16">
        <f>IF($C614="B",VLOOKUP($A614,Bat!$A$4:$BF$2320,H$1,FALSE),VLOOKUP($A614,Pit!$A$4:$BA$1686,H$2,FALSE))</f>
        <v>21</v>
      </c>
      <c r="I614" s="16" t="str">
        <f>IF($C614="B",VLOOKUP($A614,Bat!$A$4:$BF$2320,I$1,FALSE),VLOOKUP($A614,Pit!$A$4:$BA$1686,I$2,FALSE))</f>
        <v>R</v>
      </c>
      <c r="J614" s="16" t="str">
        <f>IF($C614="B",VLOOKUP($A614,Bat!$A$4:$BF$2320,J$1,FALSE),VLOOKUP($A614,Pit!$A$4:$BA$1686,J$2,FALSE))</f>
        <v>R</v>
      </c>
      <c r="K614" s="16" t="str">
        <f>IF($C614="B",VLOOKUP($A614,Bat!$A$4:$BF$2320,K$1,FALSE),VLOOKUP($A614,Pit!$A$4:$BA$1686,K$2,FALSE))</f>
        <v>Low</v>
      </c>
      <c r="L614" s="17" t="str">
        <f>IF($C614="B",VLOOKUP($A614,Bat!$A$4:$BF$2320,L$1,FALSE),VLOOKUP($A614,Pit!$A$4:$BA$1686,L$2,FALSE))</f>
        <v>Normal</v>
      </c>
      <c r="M614" s="16">
        <f>IF($C614="B",VLOOKUP($A614,Bat!$A$4:$BF$2320,M$1,FALSE),VLOOKUP($A614,Pit!$A$4:$BA$1686,M$2,FALSE))</f>
        <v>1</v>
      </c>
      <c r="N614" s="16">
        <f>IF($C614="B",VLOOKUP($A614,Bat!$A$4:$BF$2320,N$1,FALSE),VLOOKUP($A614,Pit!$A$4:$BA$1686,N$2,FALSE))</f>
        <v>4</v>
      </c>
      <c r="O614" s="16">
        <f>IF($C614="B",VLOOKUP($A614,Bat!$A$4:$BF$2320,O$1,FALSE),VLOOKUP($A614,Pit!$A$4:$BA$1686,O$2,FALSE))</f>
        <v>4</v>
      </c>
      <c r="P614" s="16">
        <f>IF($C614="B",VLOOKUP($A614,Bat!$A$4:$BF$2320,P$1,FALSE),VLOOKUP($A614,Pit!$A$4:$BA$1686,P$2,FALSE))</f>
        <v>7</v>
      </c>
      <c r="Q614" s="17">
        <f>IF($C614="B",VLOOKUP($A614,Bat!$A$4:$BF$2320,Q$1,FALSE),VLOOKUP($A614,Pit!$A$4:$BA$1686,Q$2,FALSE))</f>
        <v>5</v>
      </c>
      <c r="R614" s="18">
        <f>IF($C614="B",VLOOKUP($A614,Bat!$A$4:$BF$2320,R$1,FALSE),VLOOKUP($A614,Pit!$A$4:$BA$1686,R$2,FALSE))</f>
        <v>-0.23865483416952671</v>
      </c>
      <c r="S614" s="19">
        <f>IF($C614="B",VLOOKUP($A614,Bat!$A$4:$BF$2320,S$1,FALSE),VLOOKUP($A614,Pit!$A$4:$BA$1686,S$2,FALSE))</f>
        <v>0.38063134468618004</v>
      </c>
      <c r="T614" s="20" t="str">
        <f>IF($C614="B",VLOOKUP($A614,Bat!$A$4:$BF$2320,T$1,FALSE),VLOOKUP($A614,Pit!$A$4:$BA$1686,T$2,FALSE))</f>
        <v>$200k</v>
      </c>
      <c r="U614" s="17" t="str">
        <f>VLOOKUP(IF($C614="B",VLOOKUP($A614,Bat!$A$4:$AU$2320,U$1,FALSE),VLOOKUP($A614,Pit!$A$4:$BE$1686,U$2,FALSE)),COND!$A$35:$B$41,2,FALSE)</f>
        <v>??</v>
      </c>
      <c r="V614" s="21">
        <f>IF($C614="B",VLOOKUP($A614,Bat!$A$4:$AT$2284,46,FALSE),VLOOKUP($A614,Pit!$A$4:$BD$1664,56,FALSE))</f>
        <v>258</v>
      </c>
      <c r="W614" s="16">
        <f t="shared" si="47"/>
        <v>999</v>
      </c>
      <c r="X614" s="16"/>
      <c r="Y614" s="22">
        <f t="shared" si="48"/>
        <v>525</v>
      </c>
      <c r="Z614" s="16" t="str">
        <f>IFERROR(VLOOKUP($D614,Results37!$F$3:$L$1396,Z$1,FALSE),"")</f>
        <v/>
      </c>
      <c r="AA614" s="47" t="str">
        <f>IF(ISERROR(VLOOKUP(D614,Results37!$F$3:$O$399,AA$1,FALSE)),"",IF(VLOOKUP(D614,Results37!$F$3:$O$399,AA$1+1,FALSE)=1,"S"&amp;VLOOKUP(D614,Results37!$F$3:$O$399,AA$1,FALSE),VLOOKUP(D614,Results37!$F$3:$O$399,AA$1,FALSE)))</f>
        <v/>
      </c>
      <c r="AB614" s="16" t="str">
        <f>IFERROR(VLOOKUP($D614,Results37!$F$3:$L$1396,AB$1,FALSE),"")</f>
        <v/>
      </c>
      <c r="AC614" s="16" t="str">
        <f>IFERROR(VLOOKUP($D614,Results37!$F$3:$L$1396,AC$1,FALSE),"")</f>
        <v/>
      </c>
      <c r="AD614" s="16" t="str">
        <f t="shared" si="49"/>
        <v/>
      </c>
      <c r="AE614" s="20" t="str">
        <f>IF(ISERROR(VLOOKUP($AC614&amp;"-"&amp;$F614&amp;" "&amp;G614,Bonuses!$B$1:$G$1006,4,FALSE)),"",INT(VLOOKUP($AC614&amp;"-"&amp;$F614&amp;" "&amp;$G614,Bonuses!$B$1:$G$1006,4,FALSE)))</f>
        <v/>
      </c>
      <c r="AF614" s="16" t="str">
        <f>IF(ISERROR(VLOOKUP($AC614&amp;"-"&amp;$F614,Bonuses!$B$1:$G$1006,5,FALSE)),"",IF(VLOOKUP($AC614&amp;"-"&amp;$F614,Bonuses!$B$1:$G$1006,5,FALSE)="","",VLOOKUP($AC614&amp;"-"&amp;$F614,Bonuses!$B$1:$G$1006,6,FALSE)&amp;" yrs, "&amp;VLOOKUP($AC614&amp;"-"&amp;$F614,Bonuses!$B$1:$G$1006,5,FALSE)))</f>
        <v/>
      </c>
    </row>
    <row r="615" spans="1:32" s="21" customFormat="1" x14ac:dyDescent="0.25">
      <c r="A615" s="21" t="s">
        <v>2547</v>
      </c>
      <c r="B615" s="21">
        <f t="shared" si="45"/>
        <v>0</v>
      </c>
      <c r="C615" s="21" t="str">
        <f t="shared" si="46"/>
        <v>P</v>
      </c>
      <c r="D615" s="17">
        <f>IF($C615="B",VLOOKUP($A615,Bat!$A$4:$BF$2320,D$1,FALSE),VLOOKUP($A615,Pit!$A$4:$BA$1686,D$2,FALSE))</f>
        <v>8612</v>
      </c>
      <c r="E615" s="16" t="str">
        <f>IF($C615="B",VLOOKUP($A615,Bat!$A$4:$BF$2320,E$1,FALSE),VLOOKUP($A615,Pit!$A$4:$BA$1686,E$2,FALSE))</f>
        <v>SP</v>
      </c>
      <c r="F615" s="16" t="str">
        <f>IF($C615="B",VLOOKUP($A615,Bat!$A$4:$BF$2320,F$1,FALSE),VLOOKUP($A615,Pit!$A$4:$BA$1686,F$2,FALSE))</f>
        <v>John</v>
      </c>
      <c r="G615" s="16" t="str">
        <f>IF($C615="B",VLOOKUP($A615,Bat!$A$4:$BF$2320,G$1,FALSE),VLOOKUP($A615,Pit!$A$4:$BA$1686,G$2,FALSE))</f>
        <v>Miller</v>
      </c>
      <c r="H615" s="16">
        <f>IF($C615="B",VLOOKUP($A615,Bat!$A$4:$BF$2320,H$1,FALSE),VLOOKUP($A615,Pit!$A$4:$BA$1686,H$2,FALSE))</f>
        <v>21</v>
      </c>
      <c r="I615" s="16" t="str">
        <f>IF($C615="B",VLOOKUP($A615,Bat!$A$4:$BF$2320,I$1,FALSE),VLOOKUP($A615,Pit!$A$4:$BA$1686,I$2,FALSE))</f>
        <v>L</v>
      </c>
      <c r="J615" s="16" t="str">
        <f>IF($C615="B",VLOOKUP($A615,Bat!$A$4:$BF$2320,J$1,FALSE),VLOOKUP($A615,Pit!$A$4:$BA$1686,J$2,FALSE))</f>
        <v>L</v>
      </c>
      <c r="K615" s="16" t="str">
        <f>IF($C615="B",VLOOKUP($A615,Bat!$A$4:$BF$2320,K$1,FALSE),VLOOKUP($A615,Pit!$A$4:$BA$1686,K$2,FALSE))</f>
        <v>Normal</v>
      </c>
      <c r="L615" s="17" t="str">
        <f>IF($C615="B",VLOOKUP($A615,Bat!$A$4:$BF$2320,L$1,FALSE),VLOOKUP($A615,Pit!$A$4:$BA$1686,L$2,FALSE))</f>
        <v>Normal</v>
      </c>
      <c r="M615" s="16">
        <f>IF($C615="B",VLOOKUP($A615,Bat!$A$4:$BF$2320,M$1,FALSE),VLOOKUP($A615,Pit!$A$4:$BA$1686,M$2,FALSE))</f>
        <v>4</v>
      </c>
      <c r="N615" s="16">
        <f>IF($C615="B",VLOOKUP($A615,Bat!$A$4:$BF$2320,N$1,FALSE),VLOOKUP($A615,Pit!$A$4:$BA$1686,N$2,FALSE))</f>
        <v>1</v>
      </c>
      <c r="O615" s="16">
        <f>IF($C615="B",VLOOKUP($A615,Bat!$A$4:$BF$2320,O$1,FALSE),VLOOKUP($A615,Pit!$A$4:$BA$1686,O$2,FALSE))</f>
        <v>3</v>
      </c>
      <c r="P615" s="16" t="str">
        <f>IF($C615="B",VLOOKUP($A615,Bat!$A$4:$BF$2320,P$1,FALSE),VLOOKUP($A615,Pit!$A$4:$BA$1686,P$2,FALSE))</f>
        <v>92-94 Mph</v>
      </c>
      <c r="Q615" s="17">
        <f>IF($C615="B",VLOOKUP($A615,Bat!$A$4:$BF$2320,Q$1,FALSE),VLOOKUP($A615,Pit!$A$4:$BA$1686,Q$2,FALSE))</f>
        <v>8</v>
      </c>
      <c r="R615" s="18">
        <f>IF($C615="B",VLOOKUP($A615,Bat!$A$4:$BF$2320,R$1,FALSE),VLOOKUP($A615,Pit!$A$4:$BA$1686,R$2,FALSE))</f>
        <v>9.9750820118342531</v>
      </c>
      <c r="S615" s="19">
        <f>IF($C615="B",VLOOKUP($A615,Bat!$A$4:$BF$2320,S$1,FALSE),VLOOKUP($A615,Pit!$A$4:$BA$1686,S$2,FALSE))</f>
        <v>-0.18124211123874817</v>
      </c>
      <c r="T615" s="20" t="str">
        <f>IF($C615="B",VLOOKUP($A615,Bat!$A$4:$BF$2320,T$1,FALSE),VLOOKUP($A615,Pit!$A$4:$BA$1686,T$2,FALSE))</f>
        <v>$190k</v>
      </c>
      <c r="U615" s="17" t="str">
        <f>VLOOKUP(IF($C615="B",VLOOKUP($A615,Bat!$A$4:$AU$2320,U$1,FALSE),VLOOKUP($A615,Pit!$A$4:$BE$1686,U$2,FALSE)),COND!$A$35:$B$41,2,FALSE)</f>
        <v>??</v>
      </c>
      <c r="V615" s="21">
        <f>IF($C615="B",VLOOKUP($A615,Bat!$A$4:$AT$2284,46,FALSE),VLOOKUP($A615,Pit!$A$4:$BD$1664,56,FALSE))</f>
        <v>258</v>
      </c>
      <c r="W615" s="16">
        <f t="shared" si="47"/>
        <v>999</v>
      </c>
      <c r="X615" s="16"/>
      <c r="Y615" s="22">
        <f t="shared" si="48"/>
        <v>827</v>
      </c>
      <c r="Z615" s="16" t="str">
        <f>IFERROR(VLOOKUP($D615,Results37!$F$3:$L$1396,Z$1,FALSE),"")</f>
        <v/>
      </c>
      <c r="AA615" s="47" t="str">
        <f>IF(ISERROR(VLOOKUP(D615,Results37!$F$3:$O$399,AA$1,FALSE)),"",IF(VLOOKUP(D615,Results37!$F$3:$O$399,AA$1+1,FALSE)=1,"S"&amp;VLOOKUP(D615,Results37!$F$3:$O$399,AA$1,FALSE),VLOOKUP(D615,Results37!$F$3:$O$399,AA$1,FALSE)))</f>
        <v/>
      </c>
      <c r="AB615" s="16" t="str">
        <f>IFERROR(VLOOKUP($D615,Results37!$F$3:$L$1396,AB$1,FALSE),"")</f>
        <v/>
      </c>
      <c r="AC615" s="16" t="str">
        <f>IFERROR(VLOOKUP($D615,Results37!$F$3:$L$1396,AC$1,FALSE),"")</f>
        <v/>
      </c>
      <c r="AD615" s="16" t="str">
        <f t="shared" si="49"/>
        <v/>
      </c>
      <c r="AE615" s="20" t="str">
        <f>IF(ISERROR(VLOOKUP($AC615&amp;"-"&amp;$F615&amp;" "&amp;G615,Bonuses!$B$1:$G$1006,4,FALSE)),"",INT(VLOOKUP($AC615&amp;"-"&amp;$F615&amp;" "&amp;$G615,Bonuses!$B$1:$G$1006,4,FALSE)))</f>
        <v/>
      </c>
      <c r="AF615" s="16" t="str">
        <f>IF(ISERROR(VLOOKUP($AC615&amp;"-"&amp;$F615,Bonuses!$B$1:$G$1006,5,FALSE)),"",IF(VLOOKUP($AC615&amp;"-"&amp;$F615,Bonuses!$B$1:$G$1006,5,FALSE)="","",VLOOKUP($AC615&amp;"-"&amp;$F615,Bonuses!$B$1:$G$1006,6,FALSE)&amp;" yrs, "&amp;VLOOKUP($AC615&amp;"-"&amp;$F615,Bonuses!$B$1:$G$1006,5,FALSE)))</f>
        <v/>
      </c>
    </row>
    <row r="616" spans="1:32" s="21" customFormat="1" x14ac:dyDescent="0.25">
      <c r="A616" s="21" t="s">
        <v>2557</v>
      </c>
      <c r="B616" s="21">
        <f t="shared" si="45"/>
        <v>0</v>
      </c>
      <c r="C616" s="21" t="str">
        <f t="shared" si="46"/>
        <v>P</v>
      </c>
      <c r="D616" s="17">
        <f>IF($C616="B",VLOOKUP($A616,Bat!$A$4:$BF$2320,D$1,FALSE),VLOOKUP($A616,Pit!$A$4:$BA$1686,D$2,FALSE))</f>
        <v>16105</v>
      </c>
      <c r="E616" s="16" t="str">
        <f>IF($C616="B",VLOOKUP($A616,Bat!$A$4:$BF$2320,E$1,FALSE),VLOOKUP($A616,Pit!$A$4:$BA$1686,E$2,FALSE))</f>
        <v>RP</v>
      </c>
      <c r="F616" s="16" t="str">
        <f>IF($C616="B",VLOOKUP($A616,Bat!$A$4:$BF$2320,F$1,FALSE),VLOOKUP($A616,Pit!$A$4:$BA$1686,F$2,FALSE))</f>
        <v>Jon</v>
      </c>
      <c r="G616" s="16" t="str">
        <f>IF($C616="B",VLOOKUP($A616,Bat!$A$4:$BF$2320,G$1,FALSE),VLOOKUP($A616,Pit!$A$4:$BA$1686,G$2,FALSE))</f>
        <v>Goodwin</v>
      </c>
      <c r="H616" s="16">
        <f>IF($C616="B",VLOOKUP($A616,Bat!$A$4:$BF$2320,H$1,FALSE),VLOOKUP($A616,Pit!$A$4:$BA$1686,H$2,FALSE))</f>
        <v>18</v>
      </c>
      <c r="I616" s="16" t="str">
        <f>IF($C616="B",VLOOKUP($A616,Bat!$A$4:$BF$2320,I$1,FALSE),VLOOKUP($A616,Pit!$A$4:$BA$1686,I$2,FALSE))</f>
        <v>S</v>
      </c>
      <c r="J616" s="16" t="str">
        <f>IF($C616="B",VLOOKUP($A616,Bat!$A$4:$BF$2320,J$1,FALSE),VLOOKUP($A616,Pit!$A$4:$BA$1686,J$2,FALSE))</f>
        <v>R</v>
      </c>
      <c r="K616" s="16" t="str">
        <f>IF($C616="B",VLOOKUP($A616,Bat!$A$4:$BF$2320,K$1,FALSE),VLOOKUP($A616,Pit!$A$4:$BA$1686,K$2,FALSE))</f>
        <v>Normal</v>
      </c>
      <c r="L616" s="17" t="str">
        <f>IF($C616="B",VLOOKUP($A616,Bat!$A$4:$BF$2320,L$1,FALSE),VLOOKUP($A616,Pit!$A$4:$BA$1686,L$2,FALSE))</f>
        <v>Normal</v>
      </c>
      <c r="M616" s="16">
        <f>IF($C616="B",VLOOKUP($A616,Bat!$A$4:$BF$2320,M$1,FALSE),VLOOKUP($A616,Pit!$A$4:$BA$1686,M$2,FALSE))</f>
        <v>4</v>
      </c>
      <c r="N616" s="16">
        <f>IF($C616="B",VLOOKUP($A616,Bat!$A$4:$BF$2320,N$1,FALSE),VLOOKUP($A616,Pit!$A$4:$BA$1686,N$2,FALSE))</f>
        <v>3</v>
      </c>
      <c r="O616" s="16">
        <f>IF($C616="B",VLOOKUP($A616,Bat!$A$4:$BF$2320,O$1,FALSE),VLOOKUP($A616,Pit!$A$4:$BA$1686,O$2,FALSE))</f>
        <v>1</v>
      </c>
      <c r="P616" s="16" t="str">
        <f>IF($C616="B",VLOOKUP($A616,Bat!$A$4:$BF$2320,P$1,FALSE),VLOOKUP($A616,Pit!$A$4:$BA$1686,P$2,FALSE))</f>
        <v>86-88 Mph</v>
      </c>
      <c r="Q616" s="17">
        <f>IF($C616="B",VLOOKUP($A616,Bat!$A$4:$BF$2320,Q$1,FALSE),VLOOKUP($A616,Pit!$A$4:$BA$1686,Q$2,FALSE))</f>
        <v>7</v>
      </c>
      <c r="R616" s="18">
        <f>IF($C616="B",VLOOKUP($A616,Bat!$A$4:$BF$2320,R$1,FALSE),VLOOKUP($A616,Pit!$A$4:$BA$1686,R$2,FALSE))</f>
        <v>9.6404784587711525</v>
      </c>
      <c r="S616" s="19">
        <f>IF($C616="B",VLOOKUP($A616,Bat!$A$4:$BF$2320,S$1,FALSE),VLOOKUP($A616,Pit!$A$4:$BA$1686,S$2,FALSE))</f>
        <v>-0.21063704848723311</v>
      </c>
      <c r="T616" s="20" t="str">
        <f>IF($C616="B",VLOOKUP($A616,Bat!$A$4:$BF$2320,T$1,FALSE),VLOOKUP($A616,Pit!$A$4:$BA$1686,T$2,FALSE))</f>
        <v>$180k</v>
      </c>
      <c r="U616" s="17" t="str">
        <f>VLOOKUP(IF($C616="B",VLOOKUP($A616,Bat!$A$4:$AU$2320,U$1,FALSE),VLOOKUP($A616,Pit!$A$4:$BE$1686,U$2,FALSE)),COND!$A$35:$B$41,2,FALSE)</f>
        <v>??</v>
      </c>
      <c r="V616" s="21">
        <f>IF($C616="B",VLOOKUP($A616,Bat!$A$4:$AT$2284,46,FALSE),VLOOKUP($A616,Pit!$A$4:$BD$1664,56,FALSE))</f>
        <v>260</v>
      </c>
      <c r="W616" s="16">
        <f t="shared" si="47"/>
        <v>999</v>
      </c>
      <c r="X616" s="16"/>
      <c r="Y616" s="22">
        <f t="shared" si="48"/>
        <v>847</v>
      </c>
      <c r="Z616" s="16" t="str">
        <f>IFERROR(VLOOKUP($D616,Results37!$F$3:$L$1396,Z$1,FALSE),"")</f>
        <v/>
      </c>
      <c r="AA616" s="47" t="str">
        <f>IF(ISERROR(VLOOKUP(D616,Results37!$F$3:$O$399,AA$1,FALSE)),"",IF(VLOOKUP(D616,Results37!$F$3:$O$399,AA$1+1,FALSE)=1,"S"&amp;VLOOKUP(D616,Results37!$F$3:$O$399,AA$1,FALSE),VLOOKUP(D616,Results37!$F$3:$O$399,AA$1,FALSE)))</f>
        <v/>
      </c>
      <c r="AB616" s="16" t="str">
        <f>IFERROR(VLOOKUP($D616,Results37!$F$3:$L$1396,AB$1,FALSE),"")</f>
        <v/>
      </c>
      <c r="AC616" s="16" t="str">
        <f>IFERROR(VLOOKUP($D616,Results37!$F$3:$L$1396,AC$1,FALSE),"")</f>
        <v/>
      </c>
      <c r="AD616" s="16" t="str">
        <f t="shared" si="49"/>
        <v/>
      </c>
      <c r="AE616" s="20" t="str">
        <f>IF(ISERROR(VLOOKUP($AC616&amp;"-"&amp;$F616&amp;" "&amp;G616,Bonuses!$B$1:$G$1006,4,FALSE)),"",INT(VLOOKUP($AC616&amp;"-"&amp;$F616&amp;" "&amp;$G616,Bonuses!$B$1:$G$1006,4,FALSE)))</f>
        <v/>
      </c>
      <c r="AF616" s="16" t="str">
        <f>IF(ISERROR(VLOOKUP($AC616&amp;"-"&amp;$F616,Bonuses!$B$1:$G$1006,5,FALSE)),"",IF(VLOOKUP($AC616&amp;"-"&amp;$F616,Bonuses!$B$1:$G$1006,5,FALSE)="","",VLOOKUP($AC616&amp;"-"&amp;$F616,Bonuses!$B$1:$G$1006,6,FALSE)&amp;" yrs, "&amp;VLOOKUP($AC616&amp;"-"&amp;$F616,Bonuses!$B$1:$G$1006,5,FALSE)))</f>
        <v/>
      </c>
    </row>
    <row r="617" spans="1:32" s="21" customFormat="1" x14ac:dyDescent="0.25">
      <c r="A617" s="21" t="s">
        <v>1778</v>
      </c>
      <c r="B617" s="21">
        <f t="shared" si="45"/>
        <v>0</v>
      </c>
      <c r="C617" s="21" t="str">
        <f t="shared" si="46"/>
        <v>B</v>
      </c>
      <c r="D617" s="17">
        <f>IF($C617="B",VLOOKUP($A617,Bat!$A$4:$BF$2320,D$1,FALSE),VLOOKUP($A617,Pit!$A$4:$BA$1686,D$2,FALSE))</f>
        <v>14738</v>
      </c>
      <c r="E617" s="16" t="str">
        <f>IF($C617="B",VLOOKUP($A617,Bat!$A$4:$BF$2320,E$1,FALSE),VLOOKUP($A617,Pit!$A$4:$BA$1686,E$2,FALSE))</f>
        <v>1B</v>
      </c>
      <c r="F617" s="16" t="str">
        <f>IF($C617="B",VLOOKUP($A617,Bat!$A$4:$BF$2320,F$1,FALSE),VLOOKUP($A617,Pit!$A$4:$BA$1686,F$2,FALSE))</f>
        <v>Manny</v>
      </c>
      <c r="G617" s="16" t="str">
        <f>IF($C617="B",VLOOKUP($A617,Bat!$A$4:$BF$2320,G$1,FALSE),VLOOKUP($A617,Pit!$A$4:$BA$1686,G$2,FALSE))</f>
        <v>Bryant</v>
      </c>
      <c r="H617" s="16">
        <f>IF($C617="B",VLOOKUP($A617,Bat!$A$4:$BF$2320,H$1,FALSE),VLOOKUP($A617,Pit!$A$4:$BA$1686,H$2,FALSE))</f>
        <v>21</v>
      </c>
      <c r="I617" s="16" t="str">
        <f>IF($C617="B",VLOOKUP($A617,Bat!$A$4:$BF$2320,I$1,FALSE),VLOOKUP($A617,Pit!$A$4:$BA$1686,I$2,FALSE))</f>
        <v>L</v>
      </c>
      <c r="J617" s="16" t="str">
        <f>IF($C617="B",VLOOKUP($A617,Bat!$A$4:$BF$2320,J$1,FALSE),VLOOKUP($A617,Pit!$A$4:$BA$1686,J$2,FALSE))</f>
        <v>L</v>
      </c>
      <c r="K617" s="16" t="str">
        <f>IF($C617="B",VLOOKUP($A617,Bat!$A$4:$BF$2320,K$1,FALSE),VLOOKUP($A617,Pit!$A$4:$BA$1686,K$2,FALSE))</f>
        <v>Normal</v>
      </c>
      <c r="L617" s="17" t="str">
        <f>IF($C617="B",VLOOKUP($A617,Bat!$A$4:$BF$2320,L$1,FALSE),VLOOKUP($A617,Pit!$A$4:$BA$1686,L$2,FALSE))</f>
        <v>High</v>
      </c>
      <c r="M617" s="16">
        <f>IF($C617="B",VLOOKUP($A617,Bat!$A$4:$BF$2320,M$1,FALSE),VLOOKUP($A617,Pit!$A$4:$BA$1686,M$2,FALSE))</f>
        <v>3</v>
      </c>
      <c r="N617" s="16">
        <f>IF($C617="B",VLOOKUP($A617,Bat!$A$4:$BF$2320,N$1,FALSE),VLOOKUP($A617,Pit!$A$4:$BA$1686,N$2,FALSE))</f>
        <v>2</v>
      </c>
      <c r="O617" s="16">
        <f>IF($C617="B",VLOOKUP($A617,Bat!$A$4:$BF$2320,O$1,FALSE),VLOOKUP($A617,Pit!$A$4:$BA$1686,O$2,FALSE))</f>
        <v>1</v>
      </c>
      <c r="P617" s="16">
        <f>IF($C617="B",VLOOKUP($A617,Bat!$A$4:$BF$2320,P$1,FALSE),VLOOKUP($A617,Pit!$A$4:$BA$1686,P$2,FALSE))</f>
        <v>6</v>
      </c>
      <c r="Q617" s="17">
        <f>IF($C617="B",VLOOKUP($A617,Bat!$A$4:$BF$2320,Q$1,FALSE),VLOOKUP($A617,Pit!$A$4:$BA$1686,Q$2,FALSE))</f>
        <v>3</v>
      </c>
      <c r="R617" s="18">
        <f>IF($C617="B",VLOOKUP($A617,Bat!$A$4:$BF$2320,R$1,FALSE),VLOOKUP($A617,Pit!$A$4:$BA$1686,R$2,FALSE))</f>
        <v>-0.37830257983718951</v>
      </c>
      <c r="S617" s="19">
        <f>IF($C617="B",VLOOKUP($A617,Bat!$A$4:$BF$2320,S$1,FALSE),VLOOKUP($A617,Pit!$A$4:$BA$1686,S$2,FALSE))</f>
        <v>0.36072086860258396</v>
      </c>
      <c r="T617" s="20" t="str">
        <f>IF($C617="B",VLOOKUP($A617,Bat!$A$4:$BF$2320,T$1,FALSE),VLOOKUP($A617,Pit!$A$4:$BA$1686,T$2,FALSE))</f>
        <v>$2.2m</v>
      </c>
      <c r="U617" s="17" t="str">
        <f>VLOOKUP(IF($C617="B",VLOOKUP($A617,Bat!$A$4:$AU$2320,U$1,FALSE),VLOOKUP($A617,Pit!$A$4:$BE$1686,U$2,FALSE)),COND!$A$35:$B$41,2,FALSE)</f>
        <v>??</v>
      </c>
      <c r="V617" s="21">
        <f>IF($C617="B",VLOOKUP($A617,Bat!$A$4:$AT$2284,46,FALSE),VLOOKUP($A617,Pit!$A$4:$BD$1664,56,FALSE))</f>
        <v>261</v>
      </c>
      <c r="W617" s="16">
        <f t="shared" si="47"/>
        <v>999</v>
      </c>
      <c r="X617" s="16"/>
      <c r="Y617" s="22">
        <f t="shared" si="48"/>
        <v>535</v>
      </c>
      <c r="Z617" s="16" t="str">
        <f>IFERROR(VLOOKUP($D617,Results37!$F$3:$L$1396,Z$1,FALSE),"")</f>
        <v/>
      </c>
      <c r="AA617" s="47" t="str">
        <f>IF(ISERROR(VLOOKUP(D617,Results37!$F$3:$O$399,AA$1,FALSE)),"",IF(VLOOKUP(D617,Results37!$F$3:$O$399,AA$1+1,FALSE)=1,"S"&amp;VLOOKUP(D617,Results37!$F$3:$O$399,AA$1,FALSE),VLOOKUP(D617,Results37!$F$3:$O$399,AA$1,FALSE)))</f>
        <v/>
      </c>
      <c r="AB617" s="16" t="str">
        <f>IFERROR(VLOOKUP($D617,Results37!$F$3:$L$1396,AB$1,FALSE),"")</f>
        <v/>
      </c>
      <c r="AC617" s="16" t="str">
        <f>IFERROR(VLOOKUP($D617,Results37!$F$3:$L$1396,AC$1,FALSE),"")</f>
        <v/>
      </c>
      <c r="AD617" s="16" t="str">
        <f t="shared" si="49"/>
        <v/>
      </c>
      <c r="AE617" s="20" t="str">
        <f>IF(ISERROR(VLOOKUP($AC617&amp;"-"&amp;$F617&amp;" "&amp;G617,Bonuses!$B$1:$G$1006,4,FALSE)),"",INT(VLOOKUP($AC617&amp;"-"&amp;$F617&amp;" "&amp;$G617,Bonuses!$B$1:$G$1006,4,FALSE)))</f>
        <v/>
      </c>
      <c r="AF617" s="16" t="str">
        <f>IF(ISERROR(VLOOKUP($AC617&amp;"-"&amp;$F617,Bonuses!$B$1:$G$1006,5,FALSE)),"",IF(VLOOKUP($AC617&amp;"-"&amp;$F617,Bonuses!$B$1:$G$1006,5,FALSE)="","",VLOOKUP($AC617&amp;"-"&amp;$F617,Bonuses!$B$1:$G$1006,6,FALSE)&amp;" yrs, "&amp;VLOOKUP($AC617&amp;"-"&amp;$F617,Bonuses!$B$1:$G$1006,5,FALSE)))</f>
        <v/>
      </c>
    </row>
    <row r="618" spans="1:32" s="21" customFormat="1" x14ac:dyDescent="0.25">
      <c r="A618" s="21" t="s">
        <v>3143</v>
      </c>
      <c r="B618" s="21">
        <f t="shared" si="45"/>
        <v>0</v>
      </c>
      <c r="C618" s="21" t="str">
        <f t="shared" si="46"/>
        <v>P</v>
      </c>
      <c r="D618" s="17">
        <f>IF($C618="B",VLOOKUP($A618,Bat!$A$4:$BF$2320,D$1,FALSE),VLOOKUP($A618,Pit!$A$4:$BA$1686,D$2,FALSE))</f>
        <v>4732</v>
      </c>
      <c r="E618" s="16" t="str">
        <f>IF($C618="B",VLOOKUP($A618,Bat!$A$4:$BF$2320,E$1,FALSE),VLOOKUP($A618,Pit!$A$4:$BA$1686,E$2,FALSE))</f>
        <v>RP</v>
      </c>
      <c r="F618" s="16" t="str">
        <f>IF($C618="B",VLOOKUP($A618,Bat!$A$4:$BF$2320,F$1,FALSE),VLOOKUP($A618,Pit!$A$4:$BA$1686,F$2,FALSE))</f>
        <v>Felipe</v>
      </c>
      <c r="G618" s="16" t="str">
        <f>IF($C618="B",VLOOKUP($A618,Bat!$A$4:$BF$2320,G$1,FALSE),VLOOKUP($A618,Pit!$A$4:$BA$1686,G$2,FALSE))</f>
        <v>García</v>
      </c>
      <c r="H618" s="16">
        <f>IF($C618="B",VLOOKUP($A618,Bat!$A$4:$BF$2320,H$1,FALSE),VLOOKUP($A618,Pit!$A$4:$BA$1686,H$2,FALSE))</f>
        <v>21</v>
      </c>
      <c r="I618" s="16" t="str">
        <f>IF($C618="B",VLOOKUP($A618,Bat!$A$4:$BF$2320,I$1,FALSE),VLOOKUP($A618,Pit!$A$4:$BA$1686,I$2,FALSE))</f>
        <v>S</v>
      </c>
      <c r="J618" s="16" t="str">
        <f>IF($C618="B",VLOOKUP($A618,Bat!$A$4:$BF$2320,J$1,FALSE),VLOOKUP($A618,Pit!$A$4:$BA$1686,J$2,FALSE))</f>
        <v>R</v>
      </c>
      <c r="K618" s="16" t="str">
        <f>IF($C618="B",VLOOKUP($A618,Bat!$A$4:$BF$2320,K$1,FALSE),VLOOKUP($A618,Pit!$A$4:$BA$1686,K$2,FALSE))</f>
        <v>Low</v>
      </c>
      <c r="L618" s="17" t="str">
        <f>IF($C618="B",VLOOKUP($A618,Bat!$A$4:$BF$2320,L$1,FALSE),VLOOKUP($A618,Pit!$A$4:$BA$1686,L$2,FALSE))</f>
        <v>Normal</v>
      </c>
      <c r="M618" s="16">
        <f>IF($C618="B",VLOOKUP($A618,Bat!$A$4:$BF$2320,M$1,FALSE),VLOOKUP($A618,Pit!$A$4:$BA$1686,M$2,FALSE))</f>
        <v>4</v>
      </c>
      <c r="N618" s="16">
        <f>IF($C618="B",VLOOKUP($A618,Bat!$A$4:$BF$2320,N$1,FALSE),VLOOKUP($A618,Pit!$A$4:$BA$1686,N$2,FALSE))</f>
        <v>1</v>
      </c>
      <c r="O618" s="16">
        <f>IF($C618="B",VLOOKUP($A618,Bat!$A$4:$BF$2320,O$1,FALSE),VLOOKUP($A618,Pit!$A$4:$BA$1686,O$2,FALSE))</f>
        <v>3</v>
      </c>
      <c r="P618" s="16" t="str">
        <f>IF($C618="B",VLOOKUP($A618,Bat!$A$4:$BF$2320,P$1,FALSE),VLOOKUP($A618,Pit!$A$4:$BA$1686,P$2,FALSE))</f>
        <v>90-92 Mph</v>
      </c>
      <c r="Q618" s="17">
        <f>IF($C618="B",VLOOKUP($A618,Bat!$A$4:$BF$2320,Q$1,FALSE),VLOOKUP($A618,Pit!$A$4:$BA$1686,Q$2,FALSE))</f>
        <v>10</v>
      </c>
      <c r="R618" s="18">
        <f>IF($C618="B",VLOOKUP($A618,Bat!$A$4:$BF$2320,R$1,FALSE),VLOOKUP($A618,Pit!$A$4:$BA$1686,R$2,FALSE))</f>
        <v>9.4920920503144437</v>
      </c>
      <c r="S618" s="19">
        <f>IF($C618="B",VLOOKUP($A618,Bat!$A$4:$BF$2320,S$1,FALSE),VLOOKUP($A618,Pit!$A$4:$BA$1686,S$2,FALSE))</f>
        <v>-0.22367280117181515</v>
      </c>
      <c r="T618" s="20" t="str">
        <f>IF($C618="B",VLOOKUP($A618,Bat!$A$4:$BF$2320,T$1,FALSE),VLOOKUP($A618,Pit!$A$4:$BA$1686,T$2,FALSE))</f>
        <v>$210k</v>
      </c>
      <c r="U618" s="17" t="str">
        <f>VLOOKUP(IF($C618="B",VLOOKUP($A618,Bat!$A$4:$AU$2320,U$1,FALSE),VLOOKUP($A618,Pit!$A$4:$BE$1686,U$2,FALSE)),COND!$A$35:$B$41,2,FALSE)</f>
        <v>??</v>
      </c>
      <c r="V618" s="21">
        <f>IF($C618="B",VLOOKUP($A618,Bat!$A$4:$AT$2284,46,FALSE),VLOOKUP($A618,Pit!$A$4:$BD$1664,56,FALSE))</f>
        <v>261</v>
      </c>
      <c r="W618" s="16">
        <f t="shared" si="47"/>
        <v>999</v>
      </c>
      <c r="X618" s="16"/>
      <c r="Y618" s="22">
        <f t="shared" si="48"/>
        <v>855</v>
      </c>
      <c r="Z618" s="16" t="str">
        <f>IFERROR(VLOOKUP($D618,Results37!$F$3:$L$1396,Z$1,FALSE),"")</f>
        <v/>
      </c>
      <c r="AA618" s="47" t="str">
        <f>IF(ISERROR(VLOOKUP(D618,Results37!$F$3:$O$399,AA$1,FALSE)),"",IF(VLOOKUP(D618,Results37!$F$3:$O$399,AA$1+1,FALSE)=1,"S"&amp;VLOOKUP(D618,Results37!$F$3:$O$399,AA$1,FALSE),VLOOKUP(D618,Results37!$F$3:$O$399,AA$1,FALSE)))</f>
        <v/>
      </c>
      <c r="AB618" s="16" t="str">
        <f>IFERROR(VLOOKUP($D618,Results37!$F$3:$L$1396,AB$1,FALSE),"")</f>
        <v/>
      </c>
      <c r="AC618" s="16" t="str">
        <f>IFERROR(VLOOKUP($D618,Results37!$F$3:$L$1396,AC$1,FALSE),"")</f>
        <v/>
      </c>
      <c r="AD618" s="16" t="str">
        <f t="shared" si="49"/>
        <v/>
      </c>
      <c r="AE618" s="20" t="str">
        <f>IF(ISERROR(VLOOKUP($AC618&amp;"-"&amp;$F618&amp;" "&amp;G618,Bonuses!$B$1:$G$1006,4,FALSE)),"",INT(VLOOKUP($AC618&amp;"-"&amp;$F618&amp;" "&amp;$G618,Bonuses!$B$1:$G$1006,4,FALSE)))</f>
        <v/>
      </c>
      <c r="AF618" s="16" t="str">
        <f>IF(ISERROR(VLOOKUP($AC618&amp;"-"&amp;$F618,Bonuses!$B$1:$G$1006,5,FALSE)),"",IF(VLOOKUP($AC618&amp;"-"&amp;$F618,Bonuses!$B$1:$G$1006,5,FALSE)="","",VLOOKUP($AC618&amp;"-"&amp;$F618,Bonuses!$B$1:$G$1006,6,FALSE)&amp;" yrs, "&amp;VLOOKUP($AC618&amp;"-"&amp;$F618,Bonuses!$B$1:$G$1006,5,FALSE)))</f>
        <v/>
      </c>
    </row>
    <row r="619" spans="1:32" s="21" customFormat="1" x14ac:dyDescent="0.25">
      <c r="A619" s="21" t="s">
        <v>1787</v>
      </c>
      <c r="B619" s="21">
        <f t="shared" si="45"/>
        <v>0</v>
      </c>
      <c r="C619" s="21" t="str">
        <f t="shared" si="46"/>
        <v>B</v>
      </c>
      <c r="D619" s="17">
        <f>IF($C619="B",VLOOKUP($A619,Bat!$A$4:$BF$2320,D$1,FALSE),VLOOKUP($A619,Pit!$A$4:$BA$1686,D$2,FALSE))</f>
        <v>14725</v>
      </c>
      <c r="E619" s="16" t="str">
        <f>IF($C619="B",VLOOKUP($A619,Bat!$A$4:$BF$2320,E$1,FALSE),VLOOKUP($A619,Pit!$A$4:$BA$1686,E$2,FALSE))</f>
        <v>1B</v>
      </c>
      <c r="F619" s="16" t="str">
        <f>IF($C619="B",VLOOKUP($A619,Bat!$A$4:$BF$2320,F$1,FALSE),VLOOKUP($A619,Pit!$A$4:$BA$1686,F$2,FALSE))</f>
        <v>Ricardo</v>
      </c>
      <c r="G619" s="16" t="str">
        <f>IF($C619="B",VLOOKUP($A619,Bat!$A$4:$BF$2320,G$1,FALSE),VLOOKUP($A619,Pit!$A$4:$BA$1686,G$2,FALSE))</f>
        <v>Galindo</v>
      </c>
      <c r="H619" s="16">
        <f>IF($C619="B",VLOOKUP($A619,Bat!$A$4:$BF$2320,H$1,FALSE),VLOOKUP($A619,Pit!$A$4:$BA$1686,H$2,FALSE))</f>
        <v>20</v>
      </c>
      <c r="I619" s="16" t="str">
        <f>IF($C619="B",VLOOKUP($A619,Bat!$A$4:$BF$2320,I$1,FALSE),VLOOKUP($A619,Pit!$A$4:$BA$1686,I$2,FALSE))</f>
        <v>R</v>
      </c>
      <c r="J619" s="16" t="str">
        <f>IF($C619="B",VLOOKUP($A619,Bat!$A$4:$BF$2320,J$1,FALSE),VLOOKUP($A619,Pit!$A$4:$BA$1686,J$2,FALSE))</f>
        <v>R</v>
      </c>
      <c r="K619" s="16" t="str">
        <f>IF($C619="B",VLOOKUP($A619,Bat!$A$4:$BF$2320,K$1,FALSE),VLOOKUP($A619,Pit!$A$4:$BA$1686,K$2,FALSE))</f>
        <v>Normal</v>
      </c>
      <c r="L619" s="17" t="str">
        <f>IF($C619="B",VLOOKUP($A619,Bat!$A$4:$BF$2320,L$1,FALSE),VLOOKUP($A619,Pit!$A$4:$BA$1686,L$2,FALSE))</f>
        <v>Normal</v>
      </c>
      <c r="M619" s="16">
        <f>IF($C619="B",VLOOKUP($A619,Bat!$A$4:$BF$2320,M$1,FALSE),VLOOKUP($A619,Pit!$A$4:$BA$1686,M$2,FALSE))</f>
        <v>3</v>
      </c>
      <c r="N619" s="16">
        <f>IF($C619="B",VLOOKUP($A619,Bat!$A$4:$BF$2320,N$1,FALSE),VLOOKUP($A619,Pit!$A$4:$BA$1686,N$2,FALSE))</f>
        <v>1</v>
      </c>
      <c r="O619" s="16">
        <f>IF($C619="B",VLOOKUP($A619,Bat!$A$4:$BF$2320,O$1,FALSE),VLOOKUP($A619,Pit!$A$4:$BA$1686,O$2,FALSE))</f>
        <v>1</v>
      </c>
      <c r="P619" s="16">
        <f>IF($C619="B",VLOOKUP($A619,Bat!$A$4:$BF$2320,P$1,FALSE),VLOOKUP($A619,Pit!$A$4:$BA$1686,P$2,FALSE))</f>
        <v>6</v>
      </c>
      <c r="Q619" s="17">
        <f>IF($C619="B",VLOOKUP($A619,Bat!$A$4:$BF$2320,Q$1,FALSE),VLOOKUP($A619,Pit!$A$4:$BA$1686,Q$2,FALSE))</f>
        <v>4</v>
      </c>
      <c r="R619" s="18">
        <f>IF($C619="B",VLOOKUP($A619,Bat!$A$4:$BF$2320,R$1,FALSE),VLOOKUP($A619,Pit!$A$4:$BA$1686,R$2,FALSE))</f>
        <v>-0.6148266914383349</v>
      </c>
      <c r="S619" s="19">
        <f>IF($C619="B",VLOOKUP($A619,Bat!$A$4:$BF$2320,S$1,FALSE),VLOOKUP($A619,Pit!$A$4:$BA$1686,S$2,FALSE))</f>
        <v>0.32699810677271712</v>
      </c>
      <c r="T619" s="20" t="str">
        <f>IF($C619="B",VLOOKUP($A619,Bat!$A$4:$BF$2320,T$1,FALSE),VLOOKUP($A619,Pit!$A$4:$BA$1686,T$2,FALSE))</f>
        <v>$180k</v>
      </c>
      <c r="U619" s="17" t="str">
        <f>VLOOKUP(IF($C619="B",VLOOKUP($A619,Bat!$A$4:$AU$2320,U$1,FALSE),VLOOKUP($A619,Pit!$A$4:$BE$1686,U$2,FALSE)),COND!$A$35:$B$41,2,FALSE)</f>
        <v>??</v>
      </c>
      <c r="V619" s="21">
        <f>IF($C619="B",VLOOKUP($A619,Bat!$A$4:$AT$2284,46,FALSE),VLOOKUP($A619,Pit!$A$4:$BD$1664,56,FALSE))</f>
        <v>262</v>
      </c>
      <c r="W619" s="16">
        <f t="shared" si="47"/>
        <v>999</v>
      </c>
      <c r="X619" s="16"/>
      <c r="Y619" s="22">
        <f t="shared" si="48"/>
        <v>545</v>
      </c>
      <c r="Z619" s="16" t="str">
        <f>IFERROR(VLOOKUP($D619,Results37!$F$3:$L$1396,Z$1,FALSE),"")</f>
        <v/>
      </c>
      <c r="AA619" s="47" t="str">
        <f>IF(ISERROR(VLOOKUP(D619,Results37!$F$3:$O$399,AA$1,FALSE)),"",IF(VLOOKUP(D619,Results37!$F$3:$O$399,AA$1+1,FALSE)=1,"S"&amp;VLOOKUP(D619,Results37!$F$3:$O$399,AA$1,FALSE),VLOOKUP(D619,Results37!$F$3:$O$399,AA$1,FALSE)))</f>
        <v/>
      </c>
      <c r="AB619" s="16" t="str">
        <f>IFERROR(VLOOKUP($D619,Results37!$F$3:$L$1396,AB$1,FALSE),"")</f>
        <v/>
      </c>
      <c r="AC619" s="16" t="str">
        <f>IFERROR(VLOOKUP($D619,Results37!$F$3:$L$1396,AC$1,FALSE),"")</f>
        <v/>
      </c>
      <c r="AD619" s="16" t="str">
        <f t="shared" si="49"/>
        <v/>
      </c>
      <c r="AE619" s="20" t="str">
        <f>IF(ISERROR(VLOOKUP($AC619&amp;"-"&amp;$F619&amp;" "&amp;G619,Bonuses!$B$1:$G$1006,4,FALSE)),"",INT(VLOOKUP($AC619&amp;"-"&amp;$F619&amp;" "&amp;$G619,Bonuses!$B$1:$G$1006,4,FALSE)))</f>
        <v/>
      </c>
      <c r="AF619" s="16" t="str">
        <f>IF(ISERROR(VLOOKUP($AC619&amp;"-"&amp;$F619,Bonuses!$B$1:$G$1006,5,FALSE)),"",IF(VLOOKUP($AC619&amp;"-"&amp;$F619,Bonuses!$B$1:$G$1006,5,FALSE)="","",VLOOKUP($AC619&amp;"-"&amp;$F619,Bonuses!$B$1:$G$1006,6,FALSE)&amp;" yrs, "&amp;VLOOKUP($AC619&amp;"-"&amp;$F619,Bonuses!$B$1:$G$1006,5,FALSE)))</f>
        <v/>
      </c>
    </row>
    <row r="620" spans="1:32" s="21" customFormat="1" x14ac:dyDescent="0.25">
      <c r="A620" s="21" t="s">
        <v>2574</v>
      </c>
      <c r="B620" s="21">
        <f t="shared" si="45"/>
        <v>0</v>
      </c>
      <c r="C620" s="21" t="str">
        <f t="shared" si="46"/>
        <v>P</v>
      </c>
      <c r="D620" s="17">
        <f>IF($C620="B",VLOOKUP($A620,Bat!$A$4:$BF$2320,D$1,FALSE),VLOOKUP($A620,Pit!$A$4:$BA$1686,D$2,FALSE))</f>
        <v>11142</v>
      </c>
      <c r="E620" s="16" t="str">
        <f>IF($C620="B",VLOOKUP($A620,Bat!$A$4:$BF$2320,E$1,FALSE),VLOOKUP($A620,Pit!$A$4:$BA$1686,E$2,FALSE))</f>
        <v>RP</v>
      </c>
      <c r="F620" s="16" t="str">
        <f>IF($C620="B",VLOOKUP($A620,Bat!$A$4:$BF$2320,F$1,FALSE),VLOOKUP($A620,Pit!$A$4:$BA$1686,F$2,FALSE))</f>
        <v>Michael</v>
      </c>
      <c r="G620" s="16" t="str">
        <f>IF($C620="B",VLOOKUP($A620,Bat!$A$4:$BF$2320,G$1,FALSE),VLOOKUP($A620,Pit!$A$4:$BA$1686,G$2,FALSE))</f>
        <v>Auchmulty</v>
      </c>
      <c r="H620" s="16">
        <f>IF($C620="B",VLOOKUP($A620,Bat!$A$4:$BF$2320,H$1,FALSE),VLOOKUP($A620,Pit!$A$4:$BA$1686,H$2,FALSE))</f>
        <v>21</v>
      </c>
      <c r="I620" s="16" t="str">
        <f>IF($C620="B",VLOOKUP($A620,Bat!$A$4:$BF$2320,I$1,FALSE),VLOOKUP($A620,Pit!$A$4:$BA$1686,I$2,FALSE))</f>
        <v>L</v>
      </c>
      <c r="J620" s="16" t="str">
        <f>IF($C620="B",VLOOKUP($A620,Bat!$A$4:$BF$2320,J$1,FALSE),VLOOKUP($A620,Pit!$A$4:$BA$1686,J$2,FALSE))</f>
        <v>L</v>
      </c>
      <c r="K620" s="16" t="str">
        <f>IF($C620="B",VLOOKUP($A620,Bat!$A$4:$BF$2320,K$1,FALSE),VLOOKUP($A620,Pit!$A$4:$BA$1686,K$2,FALSE))</f>
        <v>Normal</v>
      </c>
      <c r="L620" s="17" t="str">
        <f>IF($C620="B",VLOOKUP($A620,Bat!$A$4:$BF$2320,L$1,FALSE),VLOOKUP($A620,Pit!$A$4:$BA$1686,L$2,FALSE))</f>
        <v>Normal</v>
      </c>
      <c r="M620" s="16">
        <f>IF($C620="B",VLOOKUP($A620,Bat!$A$4:$BF$2320,M$1,FALSE),VLOOKUP($A620,Pit!$A$4:$BA$1686,M$2,FALSE))</f>
        <v>6</v>
      </c>
      <c r="N620" s="16">
        <f>IF($C620="B",VLOOKUP($A620,Bat!$A$4:$BF$2320,N$1,FALSE),VLOOKUP($A620,Pit!$A$4:$BA$1686,N$2,FALSE))</f>
        <v>1</v>
      </c>
      <c r="O620" s="16">
        <f>IF($C620="B",VLOOKUP($A620,Bat!$A$4:$BF$2320,O$1,FALSE),VLOOKUP($A620,Pit!$A$4:$BA$1686,O$2,FALSE))</f>
        <v>1</v>
      </c>
      <c r="P620" s="16" t="str">
        <f>IF($C620="B",VLOOKUP($A620,Bat!$A$4:$BF$2320,P$1,FALSE),VLOOKUP($A620,Pit!$A$4:$BA$1686,P$2,FALSE))</f>
        <v>89-91 Mph</v>
      </c>
      <c r="Q620" s="17">
        <f>IF($C620="B",VLOOKUP($A620,Bat!$A$4:$BF$2320,Q$1,FALSE),VLOOKUP($A620,Pit!$A$4:$BA$1686,Q$2,FALSE))</f>
        <v>6</v>
      </c>
      <c r="R620" s="18">
        <f>IF($C620="B",VLOOKUP($A620,Bat!$A$4:$BF$2320,R$1,FALSE),VLOOKUP($A620,Pit!$A$4:$BA$1686,R$2,FALSE))</f>
        <v>9.2969289453626267</v>
      </c>
      <c r="S620" s="19">
        <f>IF($C620="B",VLOOKUP($A620,Bat!$A$4:$BF$2320,S$1,FALSE),VLOOKUP($A620,Pit!$A$4:$BA$1686,S$2,FALSE))</f>
        <v>-0.24081788875609517</v>
      </c>
      <c r="T620" s="20" t="str">
        <f>IF($C620="B",VLOOKUP($A620,Bat!$A$4:$BF$2320,T$1,FALSE),VLOOKUP($A620,Pit!$A$4:$BA$1686,T$2,FALSE))</f>
        <v>$210k</v>
      </c>
      <c r="U620" s="17" t="str">
        <f>VLOOKUP(IF($C620="B",VLOOKUP($A620,Bat!$A$4:$AU$2320,U$1,FALSE),VLOOKUP($A620,Pit!$A$4:$BE$1686,U$2,FALSE)),COND!$A$35:$B$41,2,FALSE)</f>
        <v>??</v>
      </c>
      <c r="V620" s="21">
        <f>IF($C620="B",VLOOKUP($A620,Bat!$A$4:$AT$2284,46,FALSE),VLOOKUP($A620,Pit!$A$4:$BD$1664,56,FALSE))</f>
        <v>262</v>
      </c>
      <c r="W620" s="16">
        <f t="shared" si="47"/>
        <v>999</v>
      </c>
      <c r="X620" s="16"/>
      <c r="Y620" s="22">
        <f t="shared" si="48"/>
        <v>866</v>
      </c>
      <c r="Z620" s="16" t="str">
        <f>IFERROR(VLOOKUP($D620,Results37!$F$3:$L$1396,Z$1,FALSE),"")</f>
        <v/>
      </c>
      <c r="AA620" s="47" t="str">
        <f>IF(ISERROR(VLOOKUP(D620,Results37!$F$3:$O$399,AA$1,FALSE)),"",IF(VLOOKUP(D620,Results37!$F$3:$O$399,AA$1+1,FALSE)=1,"S"&amp;VLOOKUP(D620,Results37!$F$3:$O$399,AA$1,FALSE),VLOOKUP(D620,Results37!$F$3:$O$399,AA$1,FALSE)))</f>
        <v/>
      </c>
      <c r="AB620" s="16" t="str">
        <f>IFERROR(VLOOKUP($D620,Results37!$F$3:$L$1396,AB$1,FALSE),"")</f>
        <v/>
      </c>
      <c r="AC620" s="16" t="str">
        <f>IFERROR(VLOOKUP($D620,Results37!$F$3:$L$1396,AC$1,FALSE),"")</f>
        <v/>
      </c>
      <c r="AD620" s="16" t="str">
        <f t="shared" si="49"/>
        <v/>
      </c>
      <c r="AE620" s="20" t="str">
        <f>IF(ISERROR(VLOOKUP($AC620&amp;"-"&amp;$F620&amp;" "&amp;G620,Bonuses!$B$1:$G$1006,4,FALSE)),"",INT(VLOOKUP($AC620&amp;"-"&amp;$F620&amp;" "&amp;$G620,Bonuses!$B$1:$G$1006,4,FALSE)))</f>
        <v/>
      </c>
      <c r="AF620" s="16" t="str">
        <f>IF(ISERROR(VLOOKUP($AC620&amp;"-"&amp;$F620,Bonuses!$B$1:$G$1006,5,FALSE)),"",IF(VLOOKUP($AC620&amp;"-"&amp;$F620,Bonuses!$B$1:$G$1006,5,FALSE)="","",VLOOKUP($AC620&amp;"-"&amp;$F620,Bonuses!$B$1:$G$1006,6,FALSE)&amp;" yrs, "&amp;VLOOKUP($AC620&amp;"-"&amp;$F620,Bonuses!$B$1:$G$1006,5,FALSE)))</f>
        <v/>
      </c>
    </row>
    <row r="621" spans="1:32" s="21" customFormat="1" x14ac:dyDescent="0.25">
      <c r="A621" s="21" t="s">
        <v>3068</v>
      </c>
      <c r="B621" s="21">
        <f t="shared" si="45"/>
        <v>0</v>
      </c>
      <c r="C621" s="21" t="str">
        <f t="shared" si="46"/>
        <v>B</v>
      </c>
      <c r="D621" s="17">
        <f>IF($C621="B",VLOOKUP($A621,Bat!$A$4:$BF$2320,D$1,FALSE),VLOOKUP($A621,Pit!$A$4:$BA$1686,D$2,FALSE))</f>
        <v>11225</v>
      </c>
      <c r="E621" s="16" t="str">
        <f>IF($C621="B",VLOOKUP($A621,Bat!$A$4:$BF$2320,E$1,FALSE),VLOOKUP($A621,Pit!$A$4:$BA$1686,E$2,FALSE))</f>
        <v>LF</v>
      </c>
      <c r="F621" s="16" t="str">
        <f>IF($C621="B",VLOOKUP($A621,Bat!$A$4:$BF$2320,F$1,FALSE),VLOOKUP($A621,Pit!$A$4:$BA$1686,F$2,FALSE))</f>
        <v>Yoritoki</v>
      </c>
      <c r="G621" s="16" t="str">
        <f>IF($C621="B",VLOOKUP($A621,Bat!$A$4:$BF$2320,G$1,FALSE),VLOOKUP($A621,Pit!$A$4:$BA$1686,G$2,FALSE))</f>
        <v>Matsumoto</v>
      </c>
      <c r="H621" s="16">
        <f>IF($C621="B",VLOOKUP($A621,Bat!$A$4:$BF$2320,H$1,FALSE),VLOOKUP($A621,Pit!$A$4:$BA$1686,H$2,FALSE))</f>
        <v>22</v>
      </c>
      <c r="I621" s="16" t="str">
        <f>IF($C621="B",VLOOKUP($A621,Bat!$A$4:$BF$2320,I$1,FALSE),VLOOKUP($A621,Pit!$A$4:$BA$1686,I$2,FALSE))</f>
        <v>L</v>
      </c>
      <c r="J621" s="16" t="str">
        <f>IF($C621="B",VLOOKUP($A621,Bat!$A$4:$BF$2320,J$1,FALSE),VLOOKUP($A621,Pit!$A$4:$BA$1686,J$2,FALSE))</f>
        <v>R</v>
      </c>
      <c r="K621" s="16" t="str">
        <f>IF($C621="B",VLOOKUP($A621,Bat!$A$4:$BF$2320,K$1,FALSE),VLOOKUP($A621,Pit!$A$4:$BA$1686,K$2,FALSE))</f>
        <v>Normal</v>
      </c>
      <c r="L621" s="17" t="str">
        <f>IF($C621="B",VLOOKUP($A621,Bat!$A$4:$BF$2320,L$1,FALSE),VLOOKUP($A621,Pit!$A$4:$BA$1686,L$2,FALSE))</f>
        <v>Low</v>
      </c>
      <c r="M621" s="16">
        <f>IF($C621="B",VLOOKUP($A621,Bat!$A$4:$BF$2320,M$1,FALSE),VLOOKUP($A621,Pit!$A$4:$BA$1686,M$2,FALSE))</f>
        <v>2</v>
      </c>
      <c r="N621" s="16">
        <f>IF($C621="B",VLOOKUP($A621,Bat!$A$4:$BF$2320,N$1,FALSE),VLOOKUP($A621,Pit!$A$4:$BA$1686,N$2,FALSE))</f>
        <v>3</v>
      </c>
      <c r="O621" s="16">
        <f>IF($C621="B",VLOOKUP($A621,Bat!$A$4:$BF$2320,O$1,FALSE),VLOOKUP($A621,Pit!$A$4:$BA$1686,O$2,FALSE))</f>
        <v>4</v>
      </c>
      <c r="P621" s="16">
        <f>IF($C621="B",VLOOKUP($A621,Bat!$A$4:$BF$2320,P$1,FALSE),VLOOKUP($A621,Pit!$A$4:$BA$1686,P$2,FALSE))</f>
        <v>6</v>
      </c>
      <c r="Q621" s="17">
        <f>IF($C621="B",VLOOKUP($A621,Bat!$A$4:$BF$2320,Q$1,FALSE),VLOOKUP($A621,Pit!$A$4:$BA$1686,Q$2,FALSE))</f>
        <v>3</v>
      </c>
      <c r="R621" s="18">
        <f>IF($C621="B",VLOOKUP($A621,Bat!$A$4:$BF$2320,R$1,FALSE),VLOOKUP($A621,Pit!$A$4:$BA$1686,R$2,FALSE))</f>
        <v>-0.63394261698871723</v>
      </c>
      <c r="S621" s="19">
        <f>IF($C621="B",VLOOKUP($A621,Bat!$A$4:$BF$2320,S$1,FALSE),VLOOKUP($A621,Pit!$A$4:$BA$1686,S$2,FALSE))</f>
        <v>0.32427262648181093</v>
      </c>
      <c r="T621" s="20" t="str">
        <f>IF($C621="B",VLOOKUP($A621,Bat!$A$4:$BF$2320,T$1,FALSE),VLOOKUP($A621,Pit!$A$4:$BA$1686,T$2,FALSE))</f>
        <v>-</v>
      </c>
      <c r="U621" s="17" t="str">
        <f>VLOOKUP(IF($C621="B",VLOOKUP($A621,Bat!$A$4:$AU$2320,U$1,FALSE),VLOOKUP($A621,Pit!$A$4:$BE$1686,U$2,FALSE)),COND!$A$35:$B$41,2,FALSE)</f>
        <v>??</v>
      </c>
      <c r="V621" s="21">
        <f>IF($C621="B",VLOOKUP($A621,Bat!$A$4:$AT$2284,46,FALSE),VLOOKUP($A621,Pit!$A$4:$BD$1664,56,FALSE))</f>
        <v>263</v>
      </c>
      <c r="W621" s="16">
        <f t="shared" si="47"/>
        <v>999</v>
      </c>
      <c r="X621" s="16"/>
      <c r="Y621" s="22">
        <f t="shared" si="48"/>
        <v>546</v>
      </c>
      <c r="Z621" s="16" t="str">
        <f>IFERROR(VLOOKUP($D621,Results37!$F$3:$L$1396,Z$1,FALSE),"")</f>
        <v/>
      </c>
      <c r="AA621" s="47" t="str">
        <f>IF(ISERROR(VLOOKUP(D621,Results37!$F$3:$O$399,AA$1,FALSE)),"",IF(VLOOKUP(D621,Results37!$F$3:$O$399,AA$1+1,FALSE)=1,"S"&amp;VLOOKUP(D621,Results37!$F$3:$O$399,AA$1,FALSE),VLOOKUP(D621,Results37!$F$3:$O$399,AA$1,FALSE)))</f>
        <v/>
      </c>
      <c r="AB621" s="16" t="str">
        <f>IFERROR(VLOOKUP($D621,Results37!$F$3:$L$1396,AB$1,FALSE),"")</f>
        <v/>
      </c>
      <c r="AC621" s="16" t="str">
        <f>IFERROR(VLOOKUP($D621,Results37!$F$3:$L$1396,AC$1,FALSE),"")</f>
        <v/>
      </c>
      <c r="AD621" s="16" t="str">
        <f t="shared" si="49"/>
        <v/>
      </c>
      <c r="AE621" s="20" t="str">
        <f>IF(ISERROR(VLOOKUP($AC621&amp;"-"&amp;$F621&amp;" "&amp;G621,Bonuses!$B$1:$G$1006,4,FALSE)),"",INT(VLOOKUP($AC621&amp;"-"&amp;$F621&amp;" "&amp;$G621,Bonuses!$B$1:$G$1006,4,FALSE)))</f>
        <v/>
      </c>
      <c r="AF621" s="16" t="str">
        <f>IF(ISERROR(VLOOKUP($AC621&amp;"-"&amp;$F621,Bonuses!$B$1:$G$1006,5,FALSE)),"",IF(VLOOKUP($AC621&amp;"-"&amp;$F621,Bonuses!$B$1:$G$1006,5,FALSE)="","",VLOOKUP($AC621&amp;"-"&amp;$F621,Bonuses!$B$1:$G$1006,6,FALSE)&amp;" yrs, "&amp;VLOOKUP($AC621&amp;"-"&amp;$F621,Bonuses!$B$1:$G$1006,5,FALSE)))</f>
        <v/>
      </c>
    </row>
    <row r="622" spans="1:32" s="21" customFormat="1" x14ac:dyDescent="0.25">
      <c r="A622" s="21" t="s">
        <v>2971</v>
      </c>
      <c r="B622" s="21">
        <f t="shared" si="45"/>
        <v>0</v>
      </c>
      <c r="C622" s="21" t="str">
        <f t="shared" si="46"/>
        <v>P</v>
      </c>
      <c r="D622" s="17">
        <f>IF($C622="B",VLOOKUP($A622,Bat!$A$4:$BF$2320,D$1,FALSE),VLOOKUP($A622,Pit!$A$4:$BA$1686,D$2,FALSE))</f>
        <v>8837</v>
      </c>
      <c r="E622" s="16" t="str">
        <f>IF($C622="B",VLOOKUP($A622,Bat!$A$4:$BF$2320,E$1,FALSE),VLOOKUP($A622,Pit!$A$4:$BA$1686,E$2,FALSE))</f>
        <v>RP</v>
      </c>
      <c r="F622" s="16" t="str">
        <f>IF($C622="B",VLOOKUP($A622,Bat!$A$4:$BF$2320,F$1,FALSE),VLOOKUP($A622,Pit!$A$4:$BA$1686,F$2,FALSE))</f>
        <v>José</v>
      </c>
      <c r="G622" s="16" t="str">
        <f>IF($C622="B",VLOOKUP($A622,Bat!$A$4:$BF$2320,G$1,FALSE),VLOOKUP($A622,Pit!$A$4:$BA$1686,G$2,FALSE))</f>
        <v>Ibarra</v>
      </c>
      <c r="H622" s="16">
        <f>IF($C622="B",VLOOKUP($A622,Bat!$A$4:$BF$2320,H$1,FALSE),VLOOKUP($A622,Pit!$A$4:$BA$1686,H$2,FALSE))</f>
        <v>21</v>
      </c>
      <c r="I622" s="16" t="str">
        <f>IF($C622="B",VLOOKUP($A622,Bat!$A$4:$BF$2320,I$1,FALSE),VLOOKUP($A622,Pit!$A$4:$BA$1686,I$2,FALSE))</f>
        <v>R</v>
      </c>
      <c r="J622" s="16" t="str">
        <f>IF($C622="B",VLOOKUP($A622,Bat!$A$4:$BF$2320,J$1,FALSE),VLOOKUP($A622,Pit!$A$4:$BA$1686,J$2,FALSE))</f>
        <v>R</v>
      </c>
      <c r="K622" s="16" t="str">
        <f>IF($C622="B",VLOOKUP($A622,Bat!$A$4:$BF$2320,K$1,FALSE),VLOOKUP($A622,Pit!$A$4:$BA$1686,K$2,FALSE))</f>
        <v>Normal</v>
      </c>
      <c r="L622" s="17" t="str">
        <f>IF($C622="B",VLOOKUP($A622,Bat!$A$4:$BF$2320,L$1,FALSE),VLOOKUP($A622,Pit!$A$4:$BA$1686,L$2,FALSE))</f>
        <v>Normal</v>
      </c>
      <c r="M622" s="16">
        <f>IF($C622="B",VLOOKUP($A622,Bat!$A$4:$BF$2320,M$1,FALSE),VLOOKUP($A622,Pit!$A$4:$BA$1686,M$2,FALSE))</f>
        <v>5</v>
      </c>
      <c r="N622" s="16">
        <f>IF($C622="B",VLOOKUP($A622,Bat!$A$4:$BF$2320,N$1,FALSE),VLOOKUP($A622,Pit!$A$4:$BA$1686,N$2,FALSE))</f>
        <v>2</v>
      </c>
      <c r="O622" s="16">
        <f>IF($C622="B",VLOOKUP($A622,Bat!$A$4:$BF$2320,O$1,FALSE),VLOOKUP($A622,Pit!$A$4:$BA$1686,O$2,FALSE))</f>
        <v>1</v>
      </c>
      <c r="P622" s="16" t="str">
        <f>IF($C622="B",VLOOKUP($A622,Bat!$A$4:$BF$2320,P$1,FALSE),VLOOKUP($A622,Pit!$A$4:$BA$1686,P$2,FALSE))</f>
        <v>91-93 Mph</v>
      </c>
      <c r="Q622" s="17">
        <f>IF($C622="B",VLOOKUP($A622,Bat!$A$4:$BF$2320,Q$1,FALSE),VLOOKUP($A622,Pit!$A$4:$BA$1686,Q$2,FALSE))</f>
        <v>6</v>
      </c>
      <c r="R622" s="18">
        <f>IF($C622="B",VLOOKUP($A622,Bat!$A$4:$BF$2320,R$1,FALSE),VLOOKUP($A622,Pit!$A$4:$BA$1686,R$2,FALSE))</f>
        <v>9.2735461559651036</v>
      </c>
      <c r="S622" s="19">
        <f>IF($C622="B",VLOOKUP($A622,Bat!$A$4:$BF$2320,S$1,FALSE),VLOOKUP($A622,Pit!$A$4:$BA$1686,S$2,FALSE))</f>
        <v>-0.24287206786071786</v>
      </c>
      <c r="T622" s="20" t="str">
        <f>IF($C622="B",VLOOKUP($A622,Bat!$A$4:$BF$2320,T$1,FALSE),VLOOKUP($A622,Pit!$A$4:$BA$1686,T$2,FALSE))</f>
        <v>$200k</v>
      </c>
      <c r="U622" s="17" t="str">
        <f>VLOOKUP(IF($C622="B",VLOOKUP($A622,Bat!$A$4:$AU$2320,U$1,FALSE),VLOOKUP($A622,Pit!$A$4:$BE$1686,U$2,FALSE)),COND!$A$35:$B$41,2,FALSE)</f>
        <v>??</v>
      </c>
      <c r="V622" s="21">
        <f>IF($C622="B",VLOOKUP($A622,Bat!$A$4:$AT$2284,46,FALSE),VLOOKUP($A622,Pit!$A$4:$BD$1664,56,FALSE))</f>
        <v>263</v>
      </c>
      <c r="W622" s="16">
        <f t="shared" si="47"/>
        <v>999</v>
      </c>
      <c r="X622" s="16"/>
      <c r="Y622" s="22">
        <f t="shared" si="48"/>
        <v>868</v>
      </c>
      <c r="Z622" s="16" t="str">
        <f>IFERROR(VLOOKUP($D622,Results37!$F$3:$L$1396,Z$1,FALSE),"")</f>
        <v/>
      </c>
      <c r="AA622" s="47" t="str">
        <f>IF(ISERROR(VLOOKUP(D622,Results37!$F$3:$O$399,AA$1,FALSE)),"",IF(VLOOKUP(D622,Results37!$F$3:$O$399,AA$1+1,FALSE)=1,"S"&amp;VLOOKUP(D622,Results37!$F$3:$O$399,AA$1,FALSE),VLOOKUP(D622,Results37!$F$3:$O$399,AA$1,FALSE)))</f>
        <v/>
      </c>
      <c r="AB622" s="16" t="str">
        <f>IFERROR(VLOOKUP($D622,Results37!$F$3:$L$1396,AB$1,FALSE),"")</f>
        <v/>
      </c>
      <c r="AC622" s="16" t="str">
        <f>IFERROR(VLOOKUP($D622,Results37!$F$3:$L$1396,AC$1,FALSE),"")</f>
        <v/>
      </c>
      <c r="AD622" s="16" t="str">
        <f t="shared" si="49"/>
        <v/>
      </c>
      <c r="AE622" s="20" t="str">
        <f>IF(ISERROR(VLOOKUP($AC622&amp;"-"&amp;$F622&amp;" "&amp;G622,Bonuses!$B$1:$G$1006,4,FALSE)),"",INT(VLOOKUP($AC622&amp;"-"&amp;$F622&amp;" "&amp;$G622,Bonuses!$B$1:$G$1006,4,FALSE)))</f>
        <v/>
      </c>
      <c r="AF622" s="16" t="str">
        <f>IF(ISERROR(VLOOKUP($AC622&amp;"-"&amp;$F622,Bonuses!$B$1:$G$1006,5,FALSE)),"",IF(VLOOKUP($AC622&amp;"-"&amp;$F622,Bonuses!$B$1:$G$1006,5,FALSE)="","",VLOOKUP($AC622&amp;"-"&amp;$F622,Bonuses!$B$1:$G$1006,6,FALSE)&amp;" yrs, "&amp;VLOOKUP($AC622&amp;"-"&amp;$F622,Bonuses!$B$1:$G$1006,5,FALSE)))</f>
        <v/>
      </c>
    </row>
    <row r="623" spans="1:32" s="21" customFormat="1" x14ac:dyDescent="0.25">
      <c r="A623" s="21" t="s">
        <v>2024</v>
      </c>
      <c r="B623" s="21">
        <f t="shared" si="45"/>
        <v>0</v>
      </c>
      <c r="C623" s="21" t="str">
        <f t="shared" si="46"/>
        <v>B</v>
      </c>
      <c r="D623" s="17">
        <f>IF($C623="B",VLOOKUP($A623,Bat!$A$4:$BF$2320,D$1,FALSE),VLOOKUP($A623,Pit!$A$4:$BA$1686,D$2,FALSE))</f>
        <v>9172</v>
      </c>
      <c r="E623" s="16" t="str">
        <f>IF($C623="B",VLOOKUP($A623,Bat!$A$4:$BF$2320,E$1,FALSE),VLOOKUP($A623,Pit!$A$4:$BA$1686,E$2,FALSE))</f>
        <v>2B</v>
      </c>
      <c r="F623" s="16" t="str">
        <f>IF($C623="B",VLOOKUP($A623,Bat!$A$4:$BF$2320,F$1,FALSE),VLOOKUP($A623,Pit!$A$4:$BA$1686,F$2,FALSE))</f>
        <v>Terry</v>
      </c>
      <c r="G623" s="16" t="str">
        <f>IF($C623="B",VLOOKUP($A623,Bat!$A$4:$BF$2320,G$1,FALSE),VLOOKUP($A623,Pit!$A$4:$BA$1686,G$2,FALSE))</f>
        <v>Courtney</v>
      </c>
      <c r="H623" s="16">
        <f>IF($C623="B",VLOOKUP($A623,Bat!$A$4:$BF$2320,H$1,FALSE),VLOOKUP($A623,Pit!$A$4:$BA$1686,H$2,FALSE))</f>
        <v>21</v>
      </c>
      <c r="I623" s="16" t="str">
        <f>IF($C623="B",VLOOKUP($A623,Bat!$A$4:$BF$2320,I$1,FALSE),VLOOKUP($A623,Pit!$A$4:$BA$1686,I$2,FALSE))</f>
        <v>R</v>
      </c>
      <c r="J623" s="16" t="str">
        <f>IF($C623="B",VLOOKUP($A623,Bat!$A$4:$BF$2320,J$1,FALSE),VLOOKUP($A623,Pit!$A$4:$BA$1686,J$2,FALSE))</f>
        <v>R</v>
      </c>
      <c r="K623" s="16" t="str">
        <f>IF($C623="B",VLOOKUP($A623,Bat!$A$4:$BF$2320,K$1,FALSE),VLOOKUP($A623,Pit!$A$4:$BA$1686,K$2,FALSE))</f>
        <v>Normal</v>
      </c>
      <c r="L623" s="17" t="str">
        <f>IF($C623="B",VLOOKUP($A623,Bat!$A$4:$BF$2320,L$1,FALSE),VLOOKUP($A623,Pit!$A$4:$BA$1686,L$2,FALSE))</f>
        <v>Normal</v>
      </c>
      <c r="M623" s="16">
        <f>IF($C623="B",VLOOKUP($A623,Bat!$A$4:$BF$2320,M$1,FALSE),VLOOKUP($A623,Pit!$A$4:$BA$1686,M$2,FALSE))</f>
        <v>3</v>
      </c>
      <c r="N623" s="16">
        <f>IF($C623="B",VLOOKUP($A623,Bat!$A$4:$BF$2320,N$1,FALSE),VLOOKUP($A623,Pit!$A$4:$BA$1686,N$2,FALSE))</f>
        <v>3</v>
      </c>
      <c r="O623" s="16">
        <f>IF($C623="B",VLOOKUP($A623,Bat!$A$4:$BF$2320,O$1,FALSE),VLOOKUP($A623,Pit!$A$4:$BA$1686,O$2,FALSE))</f>
        <v>3</v>
      </c>
      <c r="P623" s="16">
        <f>IF($C623="B",VLOOKUP($A623,Bat!$A$4:$BF$2320,P$1,FALSE),VLOOKUP($A623,Pit!$A$4:$BA$1686,P$2,FALSE))</f>
        <v>2</v>
      </c>
      <c r="Q623" s="17">
        <f>IF($C623="B",VLOOKUP($A623,Bat!$A$4:$BF$2320,Q$1,FALSE),VLOOKUP($A623,Pit!$A$4:$BA$1686,Q$2,FALSE))</f>
        <v>5</v>
      </c>
      <c r="R623" s="18">
        <f>IF($C623="B",VLOOKUP($A623,Bat!$A$4:$BF$2320,R$1,FALSE),VLOOKUP($A623,Pit!$A$4:$BA$1686,R$2,FALSE))</f>
        <v>-0.63661785894500333</v>
      </c>
      <c r="S623" s="19">
        <f>IF($C623="B",VLOOKUP($A623,Bat!$A$4:$BF$2320,S$1,FALSE),VLOOKUP($A623,Pit!$A$4:$BA$1686,S$2,FALSE))</f>
        <v>0.32389120005252059</v>
      </c>
      <c r="T623" s="20" t="str">
        <f>IF($C623="B",VLOOKUP($A623,Bat!$A$4:$BF$2320,T$1,FALSE),VLOOKUP($A623,Pit!$A$4:$BA$1686,T$2,FALSE))</f>
        <v>$130k</v>
      </c>
      <c r="U623" s="17" t="str">
        <f>VLOOKUP(IF($C623="B",VLOOKUP($A623,Bat!$A$4:$AU$2320,U$1,FALSE),VLOOKUP($A623,Pit!$A$4:$BE$1686,U$2,FALSE)),COND!$A$35:$B$41,2,FALSE)</f>
        <v>??</v>
      </c>
      <c r="V623" s="21">
        <f>IF($C623="B",VLOOKUP($A623,Bat!$A$4:$AT$2284,46,FALSE),VLOOKUP($A623,Pit!$A$4:$BD$1664,56,FALSE))</f>
        <v>264</v>
      </c>
      <c r="W623" s="16">
        <f t="shared" si="47"/>
        <v>999</v>
      </c>
      <c r="X623" s="16"/>
      <c r="Y623" s="22">
        <f t="shared" si="48"/>
        <v>547</v>
      </c>
      <c r="Z623" s="16" t="str">
        <f>IFERROR(VLOOKUP($D623,Results37!$F$3:$L$1396,Z$1,FALSE),"")</f>
        <v/>
      </c>
      <c r="AA623" s="47" t="str">
        <f>IF(ISERROR(VLOOKUP(D623,Results37!$F$3:$O$399,AA$1,FALSE)),"",IF(VLOOKUP(D623,Results37!$F$3:$O$399,AA$1+1,FALSE)=1,"S"&amp;VLOOKUP(D623,Results37!$F$3:$O$399,AA$1,FALSE),VLOOKUP(D623,Results37!$F$3:$O$399,AA$1,FALSE)))</f>
        <v/>
      </c>
      <c r="AB623" s="16" t="str">
        <f>IFERROR(VLOOKUP($D623,Results37!$F$3:$L$1396,AB$1,FALSE),"")</f>
        <v/>
      </c>
      <c r="AC623" s="16" t="str">
        <f>IFERROR(VLOOKUP($D623,Results37!$F$3:$L$1396,AC$1,FALSE),"")</f>
        <v/>
      </c>
      <c r="AD623" s="16" t="str">
        <f t="shared" si="49"/>
        <v/>
      </c>
      <c r="AE623" s="20" t="str">
        <f>IF(ISERROR(VLOOKUP($AC623&amp;"-"&amp;$F623&amp;" "&amp;G623,Bonuses!$B$1:$G$1006,4,FALSE)),"",INT(VLOOKUP($AC623&amp;"-"&amp;$F623&amp;" "&amp;$G623,Bonuses!$B$1:$G$1006,4,FALSE)))</f>
        <v/>
      </c>
      <c r="AF623" s="16" t="str">
        <f>IF(ISERROR(VLOOKUP($AC623&amp;"-"&amp;$F623,Bonuses!$B$1:$G$1006,5,FALSE)),"",IF(VLOOKUP($AC623&amp;"-"&amp;$F623,Bonuses!$B$1:$G$1006,5,FALSE)="","",VLOOKUP($AC623&amp;"-"&amp;$F623,Bonuses!$B$1:$G$1006,6,FALSE)&amp;" yrs, "&amp;VLOOKUP($AC623&amp;"-"&amp;$F623,Bonuses!$B$1:$G$1006,5,FALSE)))</f>
        <v/>
      </c>
    </row>
    <row r="624" spans="1:32" s="21" customFormat="1" x14ac:dyDescent="0.25">
      <c r="A624" s="21" t="s">
        <v>2580</v>
      </c>
      <c r="B624" s="21">
        <f t="shared" si="45"/>
        <v>0</v>
      </c>
      <c r="C624" s="21" t="str">
        <f t="shared" si="46"/>
        <v>P</v>
      </c>
      <c r="D624" s="17">
        <f>IF($C624="B",VLOOKUP($A624,Bat!$A$4:$BF$2320,D$1,FALSE),VLOOKUP($A624,Pit!$A$4:$BA$1686,D$2,FALSE))</f>
        <v>7024</v>
      </c>
      <c r="E624" s="16" t="str">
        <f>IF($C624="B",VLOOKUP($A624,Bat!$A$4:$BF$2320,E$1,FALSE),VLOOKUP($A624,Pit!$A$4:$BA$1686,E$2,FALSE))</f>
        <v>RP</v>
      </c>
      <c r="F624" s="16" t="str">
        <f>IF($C624="B",VLOOKUP($A624,Bat!$A$4:$BF$2320,F$1,FALSE),VLOOKUP($A624,Pit!$A$4:$BA$1686,F$2,FALSE))</f>
        <v>Nicholas</v>
      </c>
      <c r="G624" s="16" t="str">
        <f>IF($C624="B",VLOOKUP($A624,Bat!$A$4:$BF$2320,G$1,FALSE),VLOOKUP($A624,Pit!$A$4:$BA$1686,G$2,FALSE))</f>
        <v>Carter</v>
      </c>
      <c r="H624" s="16">
        <f>IF($C624="B",VLOOKUP($A624,Bat!$A$4:$BF$2320,H$1,FALSE),VLOOKUP($A624,Pit!$A$4:$BA$1686,H$2,FALSE))</f>
        <v>18</v>
      </c>
      <c r="I624" s="16" t="str">
        <f>IF($C624="B",VLOOKUP($A624,Bat!$A$4:$BF$2320,I$1,FALSE),VLOOKUP($A624,Pit!$A$4:$BA$1686,I$2,FALSE))</f>
        <v>R</v>
      </c>
      <c r="J624" s="16" t="str">
        <f>IF($C624="B",VLOOKUP($A624,Bat!$A$4:$BF$2320,J$1,FALSE),VLOOKUP($A624,Pit!$A$4:$BA$1686,J$2,FALSE))</f>
        <v>R</v>
      </c>
      <c r="K624" s="16" t="str">
        <f>IF($C624="B",VLOOKUP($A624,Bat!$A$4:$BF$2320,K$1,FALSE),VLOOKUP($A624,Pit!$A$4:$BA$1686,K$2,FALSE))</f>
        <v>Normal</v>
      </c>
      <c r="L624" s="17" t="str">
        <f>IF($C624="B",VLOOKUP($A624,Bat!$A$4:$BF$2320,L$1,FALSE),VLOOKUP($A624,Pit!$A$4:$BA$1686,L$2,FALSE))</f>
        <v>Normal</v>
      </c>
      <c r="M624" s="16">
        <f>IF($C624="B",VLOOKUP($A624,Bat!$A$4:$BF$2320,M$1,FALSE),VLOOKUP($A624,Pit!$A$4:$BA$1686,M$2,FALSE))</f>
        <v>3</v>
      </c>
      <c r="N624" s="16">
        <f>IF($C624="B",VLOOKUP($A624,Bat!$A$4:$BF$2320,N$1,FALSE),VLOOKUP($A624,Pit!$A$4:$BA$1686,N$2,FALSE))</f>
        <v>2</v>
      </c>
      <c r="O624" s="16">
        <f>IF($C624="B",VLOOKUP($A624,Bat!$A$4:$BF$2320,O$1,FALSE),VLOOKUP($A624,Pit!$A$4:$BA$1686,O$2,FALSE))</f>
        <v>2</v>
      </c>
      <c r="P624" s="16" t="str">
        <f>IF($C624="B",VLOOKUP($A624,Bat!$A$4:$BF$2320,P$1,FALSE),VLOOKUP($A624,Pit!$A$4:$BA$1686,P$2,FALSE))</f>
        <v>80-83 Mph</v>
      </c>
      <c r="Q624" s="17">
        <f>IF($C624="B",VLOOKUP($A624,Bat!$A$4:$BF$2320,Q$1,FALSE),VLOOKUP($A624,Pit!$A$4:$BA$1686,Q$2,FALSE))</f>
        <v>7</v>
      </c>
      <c r="R624" s="18">
        <f>IF($C624="B",VLOOKUP($A624,Bat!$A$4:$BF$2320,R$1,FALSE),VLOOKUP($A624,Pit!$A$4:$BA$1686,R$2,FALSE))</f>
        <v>9.0896936239623898</v>
      </c>
      <c r="S624" s="19">
        <f>IF($C624="B",VLOOKUP($A624,Bat!$A$4:$BF$2320,S$1,FALSE),VLOOKUP($A624,Pit!$A$4:$BA$1686,S$2,FALSE))</f>
        <v>-0.25902352110059323</v>
      </c>
      <c r="T624" s="20" t="str">
        <f>IF($C624="B",VLOOKUP($A624,Bat!$A$4:$BF$2320,T$1,FALSE),VLOOKUP($A624,Pit!$A$4:$BA$1686,T$2,FALSE))</f>
        <v>$2.2m</v>
      </c>
      <c r="U624" s="17" t="str">
        <f>VLOOKUP(IF($C624="B",VLOOKUP($A624,Bat!$A$4:$AU$2320,U$1,FALSE),VLOOKUP($A624,Pit!$A$4:$BE$1686,U$2,FALSE)),COND!$A$35:$B$41,2,FALSE)</f>
        <v>??</v>
      </c>
      <c r="V624" s="21">
        <f>IF($C624="B",VLOOKUP($A624,Bat!$A$4:$AT$2284,46,FALSE),VLOOKUP($A624,Pit!$A$4:$BD$1664,56,FALSE))</f>
        <v>264</v>
      </c>
      <c r="W624" s="16">
        <f t="shared" si="47"/>
        <v>999</v>
      </c>
      <c r="X624" s="16"/>
      <c r="Y624" s="22">
        <f t="shared" si="48"/>
        <v>879</v>
      </c>
      <c r="Z624" s="16" t="str">
        <f>IFERROR(VLOOKUP($D624,Results37!$F$3:$L$1396,Z$1,FALSE),"")</f>
        <v/>
      </c>
      <c r="AA624" s="47" t="str">
        <f>IF(ISERROR(VLOOKUP(D624,Results37!$F$3:$O$399,AA$1,FALSE)),"",IF(VLOOKUP(D624,Results37!$F$3:$O$399,AA$1+1,FALSE)=1,"S"&amp;VLOOKUP(D624,Results37!$F$3:$O$399,AA$1,FALSE),VLOOKUP(D624,Results37!$F$3:$O$399,AA$1,FALSE)))</f>
        <v/>
      </c>
      <c r="AB624" s="16" t="str">
        <f>IFERROR(VLOOKUP($D624,Results37!$F$3:$L$1396,AB$1,FALSE),"")</f>
        <v/>
      </c>
      <c r="AC624" s="16" t="str">
        <f>IFERROR(VLOOKUP($D624,Results37!$F$3:$L$1396,AC$1,FALSE),"")</f>
        <v/>
      </c>
      <c r="AD624" s="16" t="str">
        <f t="shared" si="49"/>
        <v/>
      </c>
      <c r="AE624" s="20" t="str">
        <f>IF(ISERROR(VLOOKUP($AC624&amp;"-"&amp;$F624&amp;" "&amp;G624,Bonuses!$B$1:$G$1006,4,FALSE)),"",INT(VLOOKUP($AC624&amp;"-"&amp;$F624&amp;" "&amp;$G624,Bonuses!$B$1:$G$1006,4,FALSE)))</f>
        <v/>
      </c>
      <c r="AF624" s="16" t="str">
        <f>IF(ISERROR(VLOOKUP($AC624&amp;"-"&amp;$F624,Bonuses!$B$1:$G$1006,5,FALSE)),"",IF(VLOOKUP($AC624&amp;"-"&amp;$F624,Bonuses!$B$1:$G$1006,5,FALSE)="","",VLOOKUP($AC624&amp;"-"&amp;$F624,Bonuses!$B$1:$G$1006,6,FALSE)&amp;" yrs, "&amp;VLOOKUP($AC624&amp;"-"&amp;$F624,Bonuses!$B$1:$G$1006,5,FALSE)))</f>
        <v/>
      </c>
    </row>
    <row r="625" spans="1:32" s="21" customFormat="1" x14ac:dyDescent="0.25">
      <c r="A625" s="21" t="s">
        <v>1791</v>
      </c>
      <c r="B625" s="21">
        <f t="shared" si="45"/>
        <v>0</v>
      </c>
      <c r="C625" s="21" t="str">
        <f t="shared" si="46"/>
        <v>B</v>
      </c>
      <c r="D625" s="17">
        <f>IF($C625="B",VLOOKUP($A625,Bat!$A$4:$BF$2320,D$1,FALSE),VLOOKUP($A625,Pit!$A$4:$BA$1686,D$2,FALSE))</f>
        <v>14603</v>
      </c>
      <c r="E625" s="16" t="str">
        <f>IF($C625="B",VLOOKUP($A625,Bat!$A$4:$BF$2320,E$1,FALSE),VLOOKUP($A625,Pit!$A$4:$BA$1686,E$2,FALSE))</f>
        <v>1B</v>
      </c>
      <c r="F625" s="16" t="str">
        <f>IF($C625="B",VLOOKUP($A625,Bat!$A$4:$BF$2320,F$1,FALSE),VLOOKUP($A625,Pit!$A$4:$BA$1686,F$2,FALSE))</f>
        <v>Gerald</v>
      </c>
      <c r="G625" s="16" t="str">
        <f>IF($C625="B",VLOOKUP($A625,Bat!$A$4:$BF$2320,G$1,FALSE),VLOOKUP($A625,Pit!$A$4:$BA$1686,G$2,FALSE))</f>
        <v>MacOnie</v>
      </c>
      <c r="H625" s="16">
        <f>IF($C625="B",VLOOKUP($A625,Bat!$A$4:$BF$2320,H$1,FALSE),VLOOKUP($A625,Pit!$A$4:$BA$1686,H$2,FALSE))</f>
        <v>21</v>
      </c>
      <c r="I625" s="16" t="str">
        <f>IF($C625="B",VLOOKUP($A625,Bat!$A$4:$BF$2320,I$1,FALSE),VLOOKUP($A625,Pit!$A$4:$BA$1686,I$2,FALSE))</f>
        <v>R</v>
      </c>
      <c r="J625" s="16" t="str">
        <f>IF($C625="B",VLOOKUP($A625,Bat!$A$4:$BF$2320,J$1,FALSE),VLOOKUP($A625,Pit!$A$4:$BA$1686,J$2,FALSE))</f>
        <v>R</v>
      </c>
      <c r="K625" s="16" t="str">
        <f>IF($C625="B",VLOOKUP($A625,Bat!$A$4:$BF$2320,K$1,FALSE),VLOOKUP($A625,Pit!$A$4:$BA$1686,K$2,FALSE))</f>
        <v>Normal</v>
      </c>
      <c r="L625" s="17" t="str">
        <f>IF($C625="B",VLOOKUP($A625,Bat!$A$4:$BF$2320,L$1,FALSE),VLOOKUP($A625,Pit!$A$4:$BA$1686,L$2,FALSE))</f>
        <v>Normal</v>
      </c>
      <c r="M625" s="16">
        <f>IF($C625="B",VLOOKUP($A625,Bat!$A$4:$BF$2320,M$1,FALSE),VLOOKUP($A625,Pit!$A$4:$BA$1686,M$2,FALSE))</f>
        <v>2</v>
      </c>
      <c r="N625" s="16">
        <f>IF($C625="B",VLOOKUP($A625,Bat!$A$4:$BF$2320,N$1,FALSE),VLOOKUP($A625,Pit!$A$4:$BA$1686,N$2,FALSE))</f>
        <v>3</v>
      </c>
      <c r="O625" s="16">
        <f>IF($C625="B",VLOOKUP($A625,Bat!$A$4:$BF$2320,O$1,FALSE),VLOOKUP($A625,Pit!$A$4:$BA$1686,O$2,FALSE))</f>
        <v>2</v>
      </c>
      <c r="P625" s="16">
        <f>IF($C625="B",VLOOKUP($A625,Bat!$A$4:$BF$2320,P$1,FALSE),VLOOKUP($A625,Pit!$A$4:$BA$1686,P$2,FALSE))</f>
        <v>7</v>
      </c>
      <c r="Q625" s="17">
        <f>IF($C625="B",VLOOKUP($A625,Bat!$A$4:$BF$2320,Q$1,FALSE),VLOOKUP($A625,Pit!$A$4:$BA$1686,Q$2,FALSE))</f>
        <v>5</v>
      </c>
      <c r="R625" s="18">
        <f>IF($C625="B",VLOOKUP($A625,Bat!$A$4:$BF$2320,R$1,FALSE),VLOOKUP($A625,Pit!$A$4:$BA$1686,R$2,FALSE))</f>
        <v>-0.67636131542874445</v>
      </c>
      <c r="S625" s="19">
        <f>IF($C625="B",VLOOKUP($A625,Bat!$A$4:$BF$2320,S$1,FALSE),VLOOKUP($A625,Pit!$A$4:$BA$1686,S$2,FALSE))</f>
        <v>0.31822472018193138</v>
      </c>
      <c r="T625" s="20" t="str">
        <f>IF($C625="B",VLOOKUP($A625,Bat!$A$4:$BF$2320,T$1,FALSE),VLOOKUP($A625,Pit!$A$4:$BA$1686,T$2,FALSE))</f>
        <v>$210k</v>
      </c>
      <c r="U625" s="17" t="str">
        <f>VLOOKUP(IF($C625="B",VLOOKUP($A625,Bat!$A$4:$AU$2320,U$1,FALSE),VLOOKUP($A625,Pit!$A$4:$BE$1686,U$2,FALSE)),COND!$A$35:$B$41,2,FALSE)</f>
        <v>??</v>
      </c>
      <c r="V625" s="21">
        <f>IF($C625="B",VLOOKUP($A625,Bat!$A$4:$AT$2284,46,FALSE),VLOOKUP($A625,Pit!$A$4:$BD$1664,56,FALSE))</f>
        <v>265</v>
      </c>
      <c r="W625" s="16">
        <f t="shared" si="47"/>
        <v>999</v>
      </c>
      <c r="X625" s="16"/>
      <c r="Y625" s="22">
        <f t="shared" si="48"/>
        <v>548</v>
      </c>
      <c r="Z625" s="16" t="str">
        <f>IFERROR(VLOOKUP($D625,Results37!$F$3:$L$1396,Z$1,FALSE),"")</f>
        <v/>
      </c>
      <c r="AA625" s="47" t="str">
        <f>IF(ISERROR(VLOOKUP(D625,Results37!$F$3:$O$399,AA$1,FALSE)),"",IF(VLOOKUP(D625,Results37!$F$3:$O$399,AA$1+1,FALSE)=1,"S"&amp;VLOOKUP(D625,Results37!$F$3:$O$399,AA$1,FALSE),VLOOKUP(D625,Results37!$F$3:$O$399,AA$1,FALSE)))</f>
        <v/>
      </c>
      <c r="AB625" s="16" t="str">
        <f>IFERROR(VLOOKUP($D625,Results37!$F$3:$L$1396,AB$1,FALSE),"")</f>
        <v/>
      </c>
      <c r="AC625" s="16" t="str">
        <f>IFERROR(VLOOKUP($D625,Results37!$F$3:$L$1396,AC$1,FALSE),"")</f>
        <v/>
      </c>
      <c r="AD625" s="16" t="str">
        <f t="shared" si="49"/>
        <v/>
      </c>
      <c r="AE625" s="20" t="str">
        <f>IF(ISERROR(VLOOKUP($AC625&amp;"-"&amp;$F625&amp;" "&amp;G625,Bonuses!$B$1:$G$1006,4,FALSE)),"",INT(VLOOKUP($AC625&amp;"-"&amp;$F625&amp;" "&amp;$G625,Bonuses!$B$1:$G$1006,4,FALSE)))</f>
        <v/>
      </c>
      <c r="AF625" s="16" t="str">
        <f>IF(ISERROR(VLOOKUP($AC625&amp;"-"&amp;$F625,Bonuses!$B$1:$G$1006,5,FALSE)),"",IF(VLOOKUP($AC625&amp;"-"&amp;$F625,Bonuses!$B$1:$G$1006,5,FALSE)="","",VLOOKUP($AC625&amp;"-"&amp;$F625,Bonuses!$B$1:$G$1006,6,FALSE)&amp;" yrs, "&amp;VLOOKUP($AC625&amp;"-"&amp;$F625,Bonuses!$B$1:$G$1006,5,FALSE)))</f>
        <v/>
      </c>
    </row>
    <row r="626" spans="1:32" s="21" customFormat="1" x14ac:dyDescent="0.25">
      <c r="A626" s="21" t="s">
        <v>2137</v>
      </c>
      <c r="B626" s="21">
        <f t="shared" si="45"/>
        <v>0</v>
      </c>
      <c r="C626" s="21" t="str">
        <f t="shared" si="46"/>
        <v>B</v>
      </c>
      <c r="D626" s="17">
        <f>IF($C626="B",VLOOKUP($A626,Bat!$A$4:$BF$2320,D$1,FALSE),VLOOKUP($A626,Pit!$A$4:$BA$1686,D$2,FALSE))</f>
        <v>14571</v>
      </c>
      <c r="E626" s="16" t="str">
        <f>IF($C626="B",VLOOKUP($A626,Bat!$A$4:$BF$2320,E$1,FALSE),VLOOKUP($A626,Pit!$A$4:$BA$1686,E$2,FALSE))</f>
        <v>1B</v>
      </c>
      <c r="F626" s="16" t="str">
        <f>IF($C626="B",VLOOKUP($A626,Bat!$A$4:$BF$2320,F$1,FALSE),VLOOKUP($A626,Pit!$A$4:$BA$1686,F$2,FALSE))</f>
        <v>Junzo</v>
      </c>
      <c r="G626" s="16" t="str">
        <f>IF($C626="B",VLOOKUP($A626,Bat!$A$4:$BF$2320,G$1,FALSE),VLOOKUP($A626,Pit!$A$4:$BA$1686,G$2,FALSE))</f>
        <v>Nakadan</v>
      </c>
      <c r="H626" s="16">
        <f>IF($C626="B",VLOOKUP($A626,Bat!$A$4:$BF$2320,H$1,FALSE),VLOOKUP($A626,Pit!$A$4:$BA$1686,H$2,FALSE))</f>
        <v>21</v>
      </c>
      <c r="I626" s="16" t="str">
        <f>IF($C626="B",VLOOKUP($A626,Bat!$A$4:$BF$2320,I$1,FALSE),VLOOKUP($A626,Pit!$A$4:$BA$1686,I$2,FALSE))</f>
        <v>S</v>
      </c>
      <c r="J626" s="16" t="str">
        <f>IF($C626="B",VLOOKUP($A626,Bat!$A$4:$BF$2320,J$1,FALSE),VLOOKUP($A626,Pit!$A$4:$BA$1686,J$2,FALSE))</f>
        <v>R</v>
      </c>
      <c r="K626" s="16" t="str">
        <f>IF($C626="B",VLOOKUP($A626,Bat!$A$4:$BF$2320,K$1,FALSE),VLOOKUP($A626,Pit!$A$4:$BA$1686,K$2,FALSE))</f>
        <v>Low</v>
      </c>
      <c r="L626" s="17" t="str">
        <f>IF($C626="B",VLOOKUP($A626,Bat!$A$4:$BF$2320,L$1,FALSE),VLOOKUP($A626,Pit!$A$4:$BA$1686,L$2,FALSE))</f>
        <v>Normal</v>
      </c>
      <c r="M626" s="16">
        <f>IF($C626="B",VLOOKUP($A626,Bat!$A$4:$BF$2320,M$1,FALSE),VLOOKUP($A626,Pit!$A$4:$BA$1686,M$2,FALSE))</f>
        <v>2</v>
      </c>
      <c r="N626" s="16">
        <f>IF($C626="B",VLOOKUP($A626,Bat!$A$4:$BF$2320,N$1,FALSE),VLOOKUP($A626,Pit!$A$4:$BA$1686,N$2,FALSE))</f>
        <v>5</v>
      </c>
      <c r="O626" s="16">
        <f>IF($C626="B",VLOOKUP($A626,Bat!$A$4:$BF$2320,O$1,FALSE),VLOOKUP($A626,Pit!$A$4:$BA$1686,O$2,FALSE))</f>
        <v>2</v>
      </c>
      <c r="P626" s="16">
        <f>IF($C626="B",VLOOKUP($A626,Bat!$A$4:$BF$2320,P$1,FALSE),VLOOKUP($A626,Pit!$A$4:$BA$1686,P$2,FALSE))</f>
        <v>6</v>
      </c>
      <c r="Q626" s="17">
        <f>IF($C626="B",VLOOKUP($A626,Bat!$A$4:$BF$2320,Q$1,FALSE),VLOOKUP($A626,Pit!$A$4:$BA$1686,Q$2,FALSE))</f>
        <v>5</v>
      </c>
      <c r="R626" s="18">
        <f>IF($C626="B",VLOOKUP($A626,Bat!$A$4:$BF$2320,R$1,FALSE),VLOOKUP($A626,Pit!$A$4:$BA$1686,R$2,FALSE))</f>
        <v>-0.68083645975753271</v>
      </c>
      <c r="S626" s="19">
        <f>IF($C626="B",VLOOKUP($A626,Bat!$A$4:$BF$2320,S$1,FALSE),VLOOKUP($A626,Pit!$A$4:$BA$1686,S$2,FALSE))</f>
        <v>0.31758667011028163</v>
      </c>
      <c r="T626" s="20" t="str">
        <f>IF($C626="B",VLOOKUP($A626,Bat!$A$4:$BF$2320,T$1,FALSE),VLOOKUP($A626,Pit!$A$4:$BA$1686,T$2,FALSE))</f>
        <v>$2.0m</v>
      </c>
      <c r="U626" s="17" t="str">
        <f>VLOOKUP(IF($C626="B",VLOOKUP($A626,Bat!$A$4:$AU$2320,U$1,FALSE),VLOOKUP($A626,Pit!$A$4:$BE$1686,U$2,FALSE)),COND!$A$35:$B$41,2,FALSE)</f>
        <v>??</v>
      </c>
      <c r="V626" s="21">
        <f>IF($C626="B",VLOOKUP($A626,Bat!$A$4:$AT$2284,46,FALSE),VLOOKUP($A626,Pit!$A$4:$BD$1664,56,FALSE))</f>
        <v>266</v>
      </c>
      <c r="W626" s="16">
        <f t="shared" si="47"/>
        <v>999</v>
      </c>
      <c r="X626" s="16"/>
      <c r="Y626" s="22">
        <f t="shared" si="48"/>
        <v>549</v>
      </c>
      <c r="Z626" s="16" t="str">
        <f>IFERROR(VLOOKUP($D626,Results37!$F$3:$L$1396,Z$1,FALSE),"")</f>
        <v/>
      </c>
      <c r="AA626" s="47" t="str">
        <f>IF(ISERROR(VLOOKUP(D626,Results37!$F$3:$O$399,AA$1,FALSE)),"",IF(VLOOKUP(D626,Results37!$F$3:$O$399,AA$1+1,FALSE)=1,"S"&amp;VLOOKUP(D626,Results37!$F$3:$O$399,AA$1,FALSE),VLOOKUP(D626,Results37!$F$3:$O$399,AA$1,FALSE)))</f>
        <v/>
      </c>
      <c r="AB626" s="16" t="str">
        <f>IFERROR(VLOOKUP($D626,Results37!$F$3:$L$1396,AB$1,FALSE),"")</f>
        <v/>
      </c>
      <c r="AC626" s="16" t="str">
        <f>IFERROR(VLOOKUP($D626,Results37!$F$3:$L$1396,AC$1,FALSE),"")</f>
        <v/>
      </c>
      <c r="AD626" s="16" t="str">
        <f t="shared" si="49"/>
        <v/>
      </c>
      <c r="AE626" s="20" t="str">
        <f>IF(ISERROR(VLOOKUP($AC626&amp;"-"&amp;$F626&amp;" "&amp;G626,Bonuses!$B$1:$G$1006,4,FALSE)),"",INT(VLOOKUP($AC626&amp;"-"&amp;$F626&amp;" "&amp;$G626,Bonuses!$B$1:$G$1006,4,FALSE)))</f>
        <v/>
      </c>
      <c r="AF626" s="16" t="str">
        <f>IF(ISERROR(VLOOKUP($AC626&amp;"-"&amp;$F626,Bonuses!$B$1:$G$1006,5,FALSE)),"",IF(VLOOKUP($AC626&amp;"-"&amp;$F626,Bonuses!$B$1:$G$1006,5,FALSE)="","",VLOOKUP($AC626&amp;"-"&amp;$F626,Bonuses!$B$1:$G$1006,6,FALSE)&amp;" yrs, "&amp;VLOOKUP($AC626&amp;"-"&amp;$F626,Bonuses!$B$1:$G$1006,5,FALSE)))</f>
        <v/>
      </c>
    </row>
    <row r="627" spans="1:32" s="21" customFormat="1" x14ac:dyDescent="0.25">
      <c r="A627" s="21" t="s">
        <v>1939</v>
      </c>
      <c r="B627" s="21">
        <f t="shared" si="45"/>
        <v>0</v>
      </c>
      <c r="C627" s="21" t="str">
        <f t="shared" si="46"/>
        <v>B</v>
      </c>
      <c r="D627" s="17">
        <f>IF($C627="B",VLOOKUP($A627,Bat!$A$4:$BF$2320,D$1,FALSE),VLOOKUP($A627,Pit!$A$4:$BA$1686,D$2,FALSE))</f>
        <v>1934</v>
      </c>
      <c r="E627" s="16" t="str">
        <f>IF($C627="B",VLOOKUP($A627,Bat!$A$4:$BF$2320,E$1,FALSE),VLOOKUP($A627,Pit!$A$4:$BA$1686,E$2,FALSE))</f>
        <v>C</v>
      </c>
      <c r="F627" s="16" t="str">
        <f>IF($C627="B",VLOOKUP($A627,Bat!$A$4:$BF$2320,F$1,FALSE),VLOOKUP($A627,Pit!$A$4:$BA$1686,F$2,FALSE))</f>
        <v>Bryan</v>
      </c>
      <c r="G627" s="16" t="str">
        <f>IF($C627="B",VLOOKUP($A627,Bat!$A$4:$BF$2320,G$1,FALSE),VLOOKUP($A627,Pit!$A$4:$BA$1686,G$2,FALSE))</f>
        <v>Collins</v>
      </c>
      <c r="H627" s="16">
        <f>IF($C627="B",VLOOKUP($A627,Bat!$A$4:$BF$2320,H$1,FALSE),VLOOKUP($A627,Pit!$A$4:$BA$1686,H$2,FALSE))</f>
        <v>21</v>
      </c>
      <c r="I627" s="16" t="str">
        <f>IF($C627="B",VLOOKUP($A627,Bat!$A$4:$BF$2320,I$1,FALSE),VLOOKUP($A627,Pit!$A$4:$BA$1686,I$2,FALSE))</f>
        <v>R</v>
      </c>
      <c r="J627" s="16" t="str">
        <f>IF($C627="B",VLOOKUP($A627,Bat!$A$4:$BF$2320,J$1,FALSE),VLOOKUP($A627,Pit!$A$4:$BA$1686,J$2,FALSE))</f>
        <v>R</v>
      </c>
      <c r="K627" s="16" t="str">
        <f>IF($C627="B",VLOOKUP($A627,Bat!$A$4:$BF$2320,K$1,FALSE),VLOOKUP($A627,Pit!$A$4:$BA$1686,K$2,FALSE))</f>
        <v>Low</v>
      </c>
      <c r="L627" s="17" t="str">
        <f>IF($C627="B",VLOOKUP($A627,Bat!$A$4:$BF$2320,L$1,FALSE),VLOOKUP($A627,Pit!$A$4:$BA$1686,L$2,FALSE))</f>
        <v>Normal</v>
      </c>
      <c r="M627" s="16">
        <f>IF($C627="B",VLOOKUP($A627,Bat!$A$4:$BF$2320,M$1,FALSE),VLOOKUP($A627,Pit!$A$4:$BA$1686,M$2,FALSE))</f>
        <v>3</v>
      </c>
      <c r="N627" s="16">
        <f>IF($C627="B",VLOOKUP($A627,Bat!$A$4:$BF$2320,N$1,FALSE),VLOOKUP($A627,Pit!$A$4:$BA$1686,N$2,FALSE))</f>
        <v>2</v>
      </c>
      <c r="O627" s="16">
        <f>IF($C627="B",VLOOKUP($A627,Bat!$A$4:$BF$2320,O$1,FALSE),VLOOKUP($A627,Pit!$A$4:$BA$1686,O$2,FALSE))</f>
        <v>3</v>
      </c>
      <c r="P627" s="16">
        <f>IF($C627="B",VLOOKUP($A627,Bat!$A$4:$BF$2320,P$1,FALSE),VLOOKUP($A627,Pit!$A$4:$BA$1686,P$2,FALSE))</f>
        <v>4</v>
      </c>
      <c r="Q627" s="17">
        <f>IF($C627="B",VLOOKUP($A627,Bat!$A$4:$BF$2320,Q$1,FALSE),VLOOKUP($A627,Pit!$A$4:$BA$1686,Q$2,FALSE))</f>
        <v>3</v>
      </c>
      <c r="R627" s="18">
        <f>IF($C627="B",VLOOKUP($A627,Bat!$A$4:$BF$2320,R$1,FALSE),VLOOKUP($A627,Pit!$A$4:$BA$1686,R$2,FALSE))</f>
        <v>-0.72057881909015009</v>
      </c>
      <c r="S627" s="19">
        <f>IF($C627="B",VLOOKUP($A627,Bat!$A$4:$BF$2320,S$1,FALSE),VLOOKUP($A627,Pit!$A$4:$BA$1686,S$2,FALSE))</f>
        <v>0.3119203466675754</v>
      </c>
      <c r="T627" s="20" t="str">
        <f>IF($C627="B",VLOOKUP($A627,Bat!$A$4:$BF$2320,T$1,FALSE),VLOOKUP($A627,Pit!$A$4:$BA$1686,T$2,FALSE))</f>
        <v>-</v>
      </c>
      <c r="U627" s="17" t="str">
        <f>VLOOKUP(IF($C627="B",VLOOKUP($A627,Bat!$A$4:$AU$2320,U$1,FALSE),VLOOKUP($A627,Pit!$A$4:$BE$1686,U$2,FALSE)),COND!$A$35:$B$41,2,FALSE)</f>
        <v>??</v>
      </c>
      <c r="V627" s="21">
        <f>IF($C627="B",VLOOKUP($A627,Bat!$A$4:$AT$2284,46,FALSE),VLOOKUP($A627,Pit!$A$4:$BD$1664,56,FALSE))</f>
        <v>267</v>
      </c>
      <c r="W627" s="16">
        <f t="shared" si="47"/>
        <v>999</v>
      </c>
      <c r="X627" s="16"/>
      <c r="Y627" s="22">
        <f t="shared" si="48"/>
        <v>552</v>
      </c>
      <c r="Z627" s="16" t="str">
        <f>IFERROR(VLOOKUP($D627,Results37!$F$3:$L$1396,Z$1,FALSE),"")</f>
        <v/>
      </c>
      <c r="AA627" s="47" t="str">
        <f>IF(ISERROR(VLOOKUP(D627,Results37!$F$3:$O$399,AA$1,FALSE)),"",IF(VLOOKUP(D627,Results37!$F$3:$O$399,AA$1+1,FALSE)=1,"S"&amp;VLOOKUP(D627,Results37!$F$3:$O$399,AA$1,FALSE),VLOOKUP(D627,Results37!$F$3:$O$399,AA$1,FALSE)))</f>
        <v/>
      </c>
      <c r="AB627" s="16" t="str">
        <f>IFERROR(VLOOKUP($D627,Results37!$F$3:$L$1396,AB$1,FALSE),"")</f>
        <v/>
      </c>
      <c r="AC627" s="16" t="str">
        <f>IFERROR(VLOOKUP($D627,Results37!$F$3:$L$1396,AC$1,FALSE),"")</f>
        <v/>
      </c>
      <c r="AD627" s="16" t="str">
        <f t="shared" si="49"/>
        <v/>
      </c>
      <c r="AE627" s="20" t="str">
        <f>IF(ISERROR(VLOOKUP($AC627&amp;"-"&amp;$F627&amp;" "&amp;G627,Bonuses!$B$1:$G$1006,4,FALSE)),"",INT(VLOOKUP($AC627&amp;"-"&amp;$F627&amp;" "&amp;$G627,Bonuses!$B$1:$G$1006,4,FALSE)))</f>
        <v/>
      </c>
      <c r="AF627" s="16" t="str">
        <f>IF(ISERROR(VLOOKUP($AC627&amp;"-"&amp;$F627,Bonuses!$B$1:$G$1006,5,FALSE)),"",IF(VLOOKUP($AC627&amp;"-"&amp;$F627,Bonuses!$B$1:$G$1006,5,FALSE)="","",VLOOKUP($AC627&amp;"-"&amp;$F627,Bonuses!$B$1:$G$1006,6,FALSE)&amp;" yrs, "&amp;VLOOKUP($AC627&amp;"-"&amp;$F627,Bonuses!$B$1:$G$1006,5,FALSE)))</f>
        <v/>
      </c>
    </row>
    <row r="628" spans="1:32" s="21" customFormat="1" x14ac:dyDescent="0.25">
      <c r="A628" s="21" t="s">
        <v>2730</v>
      </c>
      <c r="B628" s="21">
        <f t="shared" si="45"/>
        <v>0</v>
      </c>
      <c r="C628" s="21" t="str">
        <f t="shared" si="46"/>
        <v>P</v>
      </c>
      <c r="D628" s="17">
        <f>IF($C628="B",VLOOKUP($A628,Bat!$A$4:$BF$2320,D$1,FALSE),VLOOKUP($A628,Pit!$A$4:$BA$1686,D$2,FALSE))</f>
        <v>2889</v>
      </c>
      <c r="E628" s="16" t="str">
        <f>IF($C628="B",VLOOKUP($A628,Bat!$A$4:$BF$2320,E$1,FALSE),VLOOKUP($A628,Pit!$A$4:$BA$1686,E$2,FALSE))</f>
        <v>RP</v>
      </c>
      <c r="F628" s="16" t="str">
        <f>IF($C628="B",VLOOKUP($A628,Bat!$A$4:$BF$2320,F$1,FALSE),VLOOKUP($A628,Pit!$A$4:$BA$1686,F$2,FALSE))</f>
        <v>Christian</v>
      </c>
      <c r="G628" s="16" t="str">
        <f>IF($C628="B",VLOOKUP($A628,Bat!$A$4:$BF$2320,G$1,FALSE),VLOOKUP($A628,Pit!$A$4:$BA$1686,G$2,FALSE))</f>
        <v>Barber</v>
      </c>
      <c r="H628" s="16">
        <f>IF($C628="B",VLOOKUP($A628,Bat!$A$4:$BF$2320,H$1,FALSE),VLOOKUP($A628,Pit!$A$4:$BA$1686,H$2,FALSE))</f>
        <v>21</v>
      </c>
      <c r="I628" s="16" t="str">
        <f>IF($C628="B",VLOOKUP($A628,Bat!$A$4:$BF$2320,I$1,FALSE),VLOOKUP($A628,Pit!$A$4:$BA$1686,I$2,FALSE))</f>
        <v>R</v>
      </c>
      <c r="J628" s="16" t="str">
        <f>IF($C628="B",VLOOKUP($A628,Bat!$A$4:$BF$2320,J$1,FALSE),VLOOKUP($A628,Pit!$A$4:$BA$1686,J$2,FALSE))</f>
        <v>R</v>
      </c>
      <c r="K628" s="16" t="str">
        <f>IF($C628="B",VLOOKUP($A628,Bat!$A$4:$BF$2320,K$1,FALSE),VLOOKUP($A628,Pit!$A$4:$BA$1686,K$2,FALSE))</f>
        <v>Low</v>
      </c>
      <c r="L628" s="17" t="str">
        <f>IF($C628="B",VLOOKUP($A628,Bat!$A$4:$BF$2320,L$1,FALSE),VLOOKUP($A628,Pit!$A$4:$BA$1686,L$2,FALSE))</f>
        <v>Normal</v>
      </c>
      <c r="M628" s="16">
        <f>IF($C628="B",VLOOKUP($A628,Bat!$A$4:$BF$2320,M$1,FALSE),VLOOKUP($A628,Pit!$A$4:$BA$1686,M$2,FALSE))</f>
        <v>5</v>
      </c>
      <c r="N628" s="16">
        <f>IF($C628="B",VLOOKUP($A628,Bat!$A$4:$BF$2320,N$1,FALSE),VLOOKUP($A628,Pit!$A$4:$BA$1686,N$2,FALSE))</f>
        <v>2</v>
      </c>
      <c r="O628" s="16">
        <f>IF($C628="B",VLOOKUP($A628,Bat!$A$4:$BF$2320,O$1,FALSE),VLOOKUP($A628,Pit!$A$4:$BA$1686,O$2,FALSE))</f>
        <v>1</v>
      </c>
      <c r="P628" s="16" t="str">
        <f>IF($C628="B",VLOOKUP($A628,Bat!$A$4:$BF$2320,P$1,FALSE),VLOOKUP($A628,Pit!$A$4:$BA$1686,P$2,FALSE))</f>
        <v>87-89 Mph</v>
      </c>
      <c r="Q628" s="17">
        <f>IF($C628="B",VLOOKUP($A628,Bat!$A$4:$BF$2320,Q$1,FALSE),VLOOKUP($A628,Pit!$A$4:$BA$1686,Q$2,FALSE))</f>
        <v>9</v>
      </c>
      <c r="R628" s="18">
        <f>IF($C628="B",VLOOKUP($A628,Bat!$A$4:$BF$2320,R$1,FALSE),VLOOKUP($A628,Pit!$A$4:$BA$1686,R$2,FALSE))</f>
        <v>8.8517302269346096</v>
      </c>
      <c r="S628" s="19">
        <f>IF($C628="B",VLOOKUP($A628,Bat!$A$4:$BF$2320,S$1,FALSE),VLOOKUP($A628,Pit!$A$4:$BA$1686,S$2,FALSE))</f>
        <v>-0.27992861627676069</v>
      </c>
      <c r="T628" s="20" t="str">
        <f>IF($C628="B",VLOOKUP($A628,Bat!$A$4:$BF$2320,T$1,FALSE),VLOOKUP($A628,Pit!$A$4:$BA$1686,T$2,FALSE))</f>
        <v>$200k</v>
      </c>
      <c r="U628" s="17" t="str">
        <f>VLOOKUP(IF($C628="B",VLOOKUP($A628,Bat!$A$4:$AU$2320,U$1,FALSE),VLOOKUP($A628,Pit!$A$4:$BE$1686,U$2,FALSE)),COND!$A$35:$B$41,2,FALSE)</f>
        <v>??</v>
      </c>
      <c r="V628" s="21">
        <f>IF($C628="B",VLOOKUP($A628,Bat!$A$4:$AT$2284,46,FALSE),VLOOKUP($A628,Pit!$A$4:$BD$1664,56,FALSE))</f>
        <v>268</v>
      </c>
      <c r="W628" s="16">
        <f t="shared" si="47"/>
        <v>999</v>
      </c>
      <c r="X628" s="16"/>
      <c r="Y628" s="22">
        <f t="shared" si="48"/>
        <v>908</v>
      </c>
      <c r="Z628" s="16" t="str">
        <f>IFERROR(VLOOKUP($D628,Results37!$F$3:$L$1396,Z$1,FALSE),"")</f>
        <v/>
      </c>
      <c r="AA628" s="47" t="str">
        <f>IF(ISERROR(VLOOKUP(D628,Results37!$F$3:$O$399,AA$1,FALSE)),"",IF(VLOOKUP(D628,Results37!$F$3:$O$399,AA$1+1,FALSE)=1,"S"&amp;VLOOKUP(D628,Results37!$F$3:$O$399,AA$1,FALSE),VLOOKUP(D628,Results37!$F$3:$O$399,AA$1,FALSE)))</f>
        <v/>
      </c>
      <c r="AB628" s="16" t="str">
        <f>IFERROR(VLOOKUP($D628,Results37!$F$3:$L$1396,AB$1,FALSE),"")</f>
        <v/>
      </c>
      <c r="AC628" s="16" t="str">
        <f>IFERROR(VLOOKUP($D628,Results37!$F$3:$L$1396,AC$1,FALSE),"")</f>
        <v/>
      </c>
      <c r="AD628" s="16" t="str">
        <f t="shared" si="49"/>
        <v/>
      </c>
      <c r="AE628" s="20" t="str">
        <f>IF(ISERROR(VLOOKUP($AC628&amp;"-"&amp;$F628&amp;" "&amp;G628,Bonuses!$B$1:$G$1006,4,FALSE)),"",INT(VLOOKUP($AC628&amp;"-"&amp;$F628&amp;" "&amp;$G628,Bonuses!$B$1:$G$1006,4,FALSE)))</f>
        <v/>
      </c>
      <c r="AF628" s="16" t="str">
        <f>IF(ISERROR(VLOOKUP($AC628&amp;"-"&amp;$F628,Bonuses!$B$1:$G$1006,5,FALSE)),"",IF(VLOOKUP($AC628&amp;"-"&amp;$F628,Bonuses!$B$1:$G$1006,5,FALSE)="","",VLOOKUP($AC628&amp;"-"&amp;$F628,Bonuses!$B$1:$G$1006,6,FALSE)&amp;" yrs, "&amp;VLOOKUP($AC628&amp;"-"&amp;$F628,Bonuses!$B$1:$G$1006,5,FALSE)))</f>
        <v/>
      </c>
    </row>
    <row r="629" spans="1:32" s="21" customFormat="1" x14ac:dyDescent="0.25">
      <c r="A629" s="21" t="s">
        <v>3070</v>
      </c>
      <c r="B629" s="21">
        <f t="shared" si="45"/>
        <v>0</v>
      </c>
      <c r="C629" s="21" t="str">
        <f t="shared" si="46"/>
        <v>B</v>
      </c>
      <c r="D629" s="17">
        <f>IF($C629="B",VLOOKUP($A629,Bat!$A$4:$BF$2320,D$1,FALSE),VLOOKUP($A629,Pit!$A$4:$BA$1686,D$2,FALSE))</f>
        <v>12136</v>
      </c>
      <c r="E629" s="16" t="str">
        <f>IF($C629="B",VLOOKUP($A629,Bat!$A$4:$BF$2320,E$1,FALSE),VLOOKUP($A629,Pit!$A$4:$BA$1686,E$2,FALSE))</f>
        <v>LF</v>
      </c>
      <c r="F629" s="16" t="str">
        <f>IF($C629="B",VLOOKUP($A629,Bat!$A$4:$BF$2320,F$1,FALSE),VLOOKUP($A629,Pit!$A$4:$BA$1686,F$2,FALSE))</f>
        <v>Arturo</v>
      </c>
      <c r="G629" s="16" t="str">
        <f>IF($C629="B",VLOOKUP($A629,Bat!$A$4:$BF$2320,G$1,FALSE),VLOOKUP($A629,Pit!$A$4:$BA$1686,G$2,FALSE))</f>
        <v>Patino</v>
      </c>
      <c r="H629" s="16">
        <f>IF($C629="B",VLOOKUP($A629,Bat!$A$4:$BF$2320,H$1,FALSE),VLOOKUP($A629,Pit!$A$4:$BA$1686,H$2,FALSE))</f>
        <v>22</v>
      </c>
      <c r="I629" s="16" t="str">
        <f>IF($C629="B",VLOOKUP($A629,Bat!$A$4:$BF$2320,I$1,FALSE),VLOOKUP($A629,Pit!$A$4:$BA$1686,I$2,FALSE))</f>
        <v>S</v>
      </c>
      <c r="J629" s="16" t="str">
        <f>IF($C629="B",VLOOKUP($A629,Bat!$A$4:$BF$2320,J$1,FALSE),VLOOKUP($A629,Pit!$A$4:$BA$1686,J$2,FALSE))</f>
        <v>R</v>
      </c>
      <c r="K629" s="16" t="str">
        <f>IF($C629="B",VLOOKUP($A629,Bat!$A$4:$BF$2320,K$1,FALSE),VLOOKUP($A629,Pit!$A$4:$BA$1686,K$2,FALSE))</f>
        <v>Normal</v>
      </c>
      <c r="L629" s="17" t="str">
        <f>IF($C629="B",VLOOKUP($A629,Bat!$A$4:$BF$2320,L$1,FALSE),VLOOKUP($A629,Pit!$A$4:$BA$1686,L$2,FALSE))</f>
        <v>High</v>
      </c>
      <c r="M629" s="16">
        <f>IF($C629="B",VLOOKUP($A629,Bat!$A$4:$BF$2320,M$1,FALSE),VLOOKUP($A629,Pit!$A$4:$BA$1686,M$2,FALSE))</f>
        <v>2</v>
      </c>
      <c r="N629" s="16">
        <f>IF($C629="B",VLOOKUP($A629,Bat!$A$4:$BF$2320,N$1,FALSE),VLOOKUP($A629,Pit!$A$4:$BA$1686,N$2,FALSE))</f>
        <v>4</v>
      </c>
      <c r="O629" s="16">
        <f>IF($C629="B",VLOOKUP($A629,Bat!$A$4:$BF$2320,O$1,FALSE),VLOOKUP($A629,Pit!$A$4:$BA$1686,O$2,FALSE))</f>
        <v>4</v>
      </c>
      <c r="P629" s="16">
        <f>IF($C629="B",VLOOKUP($A629,Bat!$A$4:$BF$2320,P$1,FALSE),VLOOKUP($A629,Pit!$A$4:$BA$1686,P$2,FALSE))</f>
        <v>4</v>
      </c>
      <c r="Q629" s="17">
        <f>IF($C629="B",VLOOKUP($A629,Bat!$A$4:$BF$2320,Q$1,FALSE),VLOOKUP($A629,Pit!$A$4:$BA$1686,Q$2,FALSE))</f>
        <v>3</v>
      </c>
      <c r="R629" s="18">
        <f>IF($C629="B",VLOOKUP($A629,Bat!$A$4:$BF$2320,R$1,FALSE),VLOOKUP($A629,Pit!$A$4:$BA$1686,R$2,FALSE))</f>
        <v>-0.81322072174536864</v>
      </c>
      <c r="S629" s="19">
        <f>IF($C629="B",VLOOKUP($A629,Bat!$A$4:$BF$2320,S$1,FALSE),VLOOKUP($A629,Pit!$A$4:$BA$1686,S$2,FALSE))</f>
        <v>0.29871179554964139</v>
      </c>
      <c r="T629" s="20" t="str">
        <f>IF($C629="B",VLOOKUP($A629,Bat!$A$4:$BF$2320,T$1,FALSE),VLOOKUP($A629,Pit!$A$4:$BA$1686,T$2,FALSE))</f>
        <v>-</v>
      </c>
      <c r="U629" s="17" t="str">
        <f>VLOOKUP(IF($C629="B",VLOOKUP($A629,Bat!$A$4:$AU$2320,U$1,FALSE),VLOOKUP($A629,Pit!$A$4:$BE$1686,U$2,FALSE)),COND!$A$35:$B$41,2,FALSE)</f>
        <v>??</v>
      </c>
      <c r="V629" s="21">
        <f>IF($C629="B",VLOOKUP($A629,Bat!$A$4:$AT$2284,46,FALSE),VLOOKUP($A629,Pit!$A$4:$BD$1664,56,FALSE))</f>
        <v>269</v>
      </c>
      <c r="W629" s="16">
        <f t="shared" si="47"/>
        <v>999</v>
      </c>
      <c r="X629" s="16"/>
      <c r="Y629" s="22">
        <f t="shared" si="48"/>
        <v>556</v>
      </c>
      <c r="Z629" s="16" t="str">
        <f>IFERROR(VLOOKUP($D629,Results37!$F$3:$L$1396,Z$1,FALSE),"")</f>
        <v/>
      </c>
      <c r="AA629" s="47" t="str">
        <f>IF(ISERROR(VLOOKUP(D629,Results37!$F$3:$O$399,AA$1,FALSE)),"",IF(VLOOKUP(D629,Results37!$F$3:$O$399,AA$1+1,FALSE)=1,"S"&amp;VLOOKUP(D629,Results37!$F$3:$O$399,AA$1,FALSE),VLOOKUP(D629,Results37!$F$3:$O$399,AA$1,FALSE)))</f>
        <v/>
      </c>
      <c r="AB629" s="16" t="str">
        <f>IFERROR(VLOOKUP($D629,Results37!$F$3:$L$1396,AB$1,FALSE),"")</f>
        <v/>
      </c>
      <c r="AC629" s="16" t="str">
        <f>IFERROR(VLOOKUP($D629,Results37!$F$3:$L$1396,AC$1,FALSE),"")</f>
        <v/>
      </c>
      <c r="AD629" s="16" t="str">
        <f t="shared" si="49"/>
        <v/>
      </c>
      <c r="AE629" s="20" t="str">
        <f>IF(ISERROR(VLOOKUP($AC629&amp;"-"&amp;$F629&amp;" "&amp;G629,Bonuses!$B$1:$G$1006,4,FALSE)),"",INT(VLOOKUP($AC629&amp;"-"&amp;$F629&amp;" "&amp;$G629,Bonuses!$B$1:$G$1006,4,FALSE)))</f>
        <v/>
      </c>
      <c r="AF629" s="16" t="str">
        <f>IF(ISERROR(VLOOKUP($AC629&amp;"-"&amp;$F629,Bonuses!$B$1:$G$1006,5,FALSE)),"",IF(VLOOKUP($AC629&amp;"-"&amp;$F629,Bonuses!$B$1:$G$1006,5,FALSE)="","",VLOOKUP($AC629&amp;"-"&amp;$F629,Bonuses!$B$1:$G$1006,6,FALSE)&amp;" yrs, "&amp;VLOOKUP($AC629&amp;"-"&amp;$F629,Bonuses!$B$1:$G$1006,5,FALSE)))</f>
        <v/>
      </c>
    </row>
    <row r="630" spans="1:32" s="21" customFormat="1" x14ac:dyDescent="0.25">
      <c r="A630" s="21" t="s">
        <v>2555</v>
      </c>
      <c r="B630" s="21">
        <f t="shared" si="45"/>
        <v>0</v>
      </c>
      <c r="C630" s="21" t="str">
        <f t="shared" si="46"/>
        <v>P</v>
      </c>
      <c r="D630" s="17">
        <f>IF($C630="B",VLOOKUP($A630,Bat!$A$4:$BF$2320,D$1,FALSE),VLOOKUP($A630,Pit!$A$4:$BA$1686,D$2,FALSE))</f>
        <v>14586</v>
      </c>
      <c r="E630" s="16" t="str">
        <f>IF($C630="B",VLOOKUP($A630,Bat!$A$4:$BF$2320,E$1,FALSE),VLOOKUP($A630,Pit!$A$4:$BA$1686,E$2,FALSE))</f>
        <v>RP</v>
      </c>
      <c r="F630" s="16" t="str">
        <f>IF($C630="B",VLOOKUP($A630,Bat!$A$4:$BF$2320,F$1,FALSE),VLOOKUP($A630,Pit!$A$4:$BA$1686,F$2,FALSE))</f>
        <v>Steve</v>
      </c>
      <c r="G630" s="16" t="str">
        <f>IF($C630="B",VLOOKUP($A630,Bat!$A$4:$BF$2320,G$1,FALSE),VLOOKUP($A630,Pit!$A$4:$BA$1686,G$2,FALSE))</f>
        <v>Meeks</v>
      </c>
      <c r="H630" s="16">
        <f>IF($C630="B",VLOOKUP($A630,Bat!$A$4:$BF$2320,H$1,FALSE),VLOOKUP($A630,Pit!$A$4:$BA$1686,H$2,FALSE))</f>
        <v>21</v>
      </c>
      <c r="I630" s="16" t="str">
        <f>IF($C630="B",VLOOKUP($A630,Bat!$A$4:$BF$2320,I$1,FALSE),VLOOKUP($A630,Pit!$A$4:$BA$1686,I$2,FALSE))</f>
        <v>R</v>
      </c>
      <c r="J630" s="16" t="str">
        <f>IF($C630="B",VLOOKUP($A630,Bat!$A$4:$BF$2320,J$1,FALSE),VLOOKUP($A630,Pit!$A$4:$BA$1686,J$2,FALSE))</f>
        <v>R</v>
      </c>
      <c r="K630" s="16" t="str">
        <f>IF($C630="B",VLOOKUP($A630,Bat!$A$4:$BF$2320,K$1,FALSE),VLOOKUP($A630,Pit!$A$4:$BA$1686,K$2,FALSE))</f>
        <v>Low</v>
      </c>
      <c r="L630" s="17" t="str">
        <f>IF($C630="B",VLOOKUP($A630,Bat!$A$4:$BF$2320,L$1,FALSE),VLOOKUP($A630,Pit!$A$4:$BA$1686,L$2,FALSE))</f>
        <v>Normal</v>
      </c>
      <c r="M630" s="16">
        <f>IF($C630="B",VLOOKUP($A630,Bat!$A$4:$BF$2320,M$1,FALSE),VLOOKUP($A630,Pit!$A$4:$BA$1686,M$2,FALSE))</f>
        <v>4</v>
      </c>
      <c r="N630" s="16">
        <f>IF($C630="B",VLOOKUP($A630,Bat!$A$4:$BF$2320,N$1,FALSE),VLOOKUP($A630,Pit!$A$4:$BA$1686,N$2,FALSE))</f>
        <v>2</v>
      </c>
      <c r="O630" s="16">
        <f>IF($C630="B",VLOOKUP($A630,Bat!$A$4:$BF$2320,O$1,FALSE),VLOOKUP($A630,Pit!$A$4:$BA$1686,O$2,FALSE))</f>
        <v>2</v>
      </c>
      <c r="P630" s="16" t="str">
        <f>IF($C630="B",VLOOKUP($A630,Bat!$A$4:$BF$2320,P$1,FALSE),VLOOKUP($A630,Pit!$A$4:$BA$1686,P$2,FALSE))</f>
        <v>92-94 Mph</v>
      </c>
      <c r="Q630" s="17">
        <f>IF($C630="B",VLOOKUP($A630,Bat!$A$4:$BF$2320,Q$1,FALSE),VLOOKUP($A630,Pit!$A$4:$BA$1686,Q$2,FALSE))</f>
        <v>8</v>
      </c>
      <c r="R630" s="18">
        <f>IF($C630="B",VLOOKUP($A630,Bat!$A$4:$BF$2320,R$1,FALSE),VLOOKUP($A630,Pit!$A$4:$BA$1686,R$2,FALSE))</f>
        <v>8.7573396660211955</v>
      </c>
      <c r="S630" s="19">
        <f>IF($C630="B",VLOOKUP($A630,Bat!$A$4:$BF$2320,S$1,FALSE),VLOOKUP($A630,Pit!$A$4:$BA$1686,S$2,FALSE))</f>
        <v>-0.28822083131601894</v>
      </c>
      <c r="T630" s="20" t="str">
        <f>IF($C630="B",VLOOKUP($A630,Bat!$A$4:$BF$2320,T$1,FALSE),VLOOKUP($A630,Pit!$A$4:$BA$1686,T$2,FALSE))</f>
        <v>$170k</v>
      </c>
      <c r="U630" s="17" t="str">
        <f>VLOOKUP(IF($C630="B",VLOOKUP($A630,Bat!$A$4:$AU$2320,U$1,FALSE),VLOOKUP($A630,Pit!$A$4:$BE$1686,U$2,FALSE)),COND!$A$35:$B$41,2,FALSE)</f>
        <v>??</v>
      </c>
      <c r="V630" s="21">
        <f>IF($C630="B",VLOOKUP($A630,Bat!$A$4:$AT$2284,46,FALSE),VLOOKUP($A630,Pit!$A$4:$BD$1664,56,FALSE))</f>
        <v>270</v>
      </c>
      <c r="W630" s="16">
        <f t="shared" si="47"/>
        <v>999</v>
      </c>
      <c r="X630" s="16"/>
      <c r="Y630" s="22">
        <f t="shared" si="48"/>
        <v>914</v>
      </c>
      <c r="Z630" s="16" t="str">
        <f>IFERROR(VLOOKUP($D630,Results37!$F$3:$L$1396,Z$1,FALSE),"")</f>
        <v/>
      </c>
      <c r="AA630" s="47" t="str">
        <f>IF(ISERROR(VLOOKUP(D630,Results37!$F$3:$O$399,AA$1,FALSE)),"",IF(VLOOKUP(D630,Results37!$F$3:$O$399,AA$1+1,FALSE)=1,"S"&amp;VLOOKUP(D630,Results37!$F$3:$O$399,AA$1,FALSE),VLOOKUP(D630,Results37!$F$3:$O$399,AA$1,FALSE)))</f>
        <v/>
      </c>
      <c r="AB630" s="16" t="str">
        <f>IFERROR(VLOOKUP($D630,Results37!$F$3:$L$1396,AB$1,FALSE),"")</f>
        <v/>
      </c>
      <c r="AC630" s="16" t="str">
        <f>IFERROR(VLOOKUP($D630,Results37!$F$3:$L$1396,AC$1,FALSE),"")</f>
        <v/>
      </c>
      <c r="AD630" s="16" t="str">
        <f t="shared" si="49"/>
        <v/>
      </c>
      <c r="AE630" s="20" t="str">
        <f>IF(ISERROR(VLOOKUP($AC630&amp;"-"&amp;$F630&amp;" "&amp;G630,Bonuses!$B$1:$G$1006,4,FALSE)),"",INT(VLOOKUP($AC630&amp;"-"&amp;$F630&amp;" "&amp;$G630,Bonuses!$B$1:$G$1006,4,FALSE)))</f>
        <v/>
      </c>
      <c r="AF630" s="16" t="str">
        <f>IF(ISERROR(VLOOKUP($AC630&amp;"-"&amp;$F630,Bonuses!$B$1:$G$1006,5,FALSE)),"",IF(VLOOKUP($AC630&amp;"-"&amp;$F630,Bonuses!$B$1:$G$1006,5,FALSE)="","",VLOOKUP($AC630&amp;"-"&amp;$F630,Bonuses!$B$1:$G$1006,6,FALSE)&amp;" yrs, "&amp;VLOOKUP($AC630&amp;"-"&amp;$F630,Bonuses!$B$1:$G$1006,5,FALSE)))</f>
        <v/>
      </c>
    </row>
    <row r="631" spans="1:32" s="21" customFormat="1" x14ac:dyDescent="0.25">
      <c r="A631" s="21" t="s">
        <v>2051</v>
      </c>
      <c r="B631" s="21">
        <f t="shared" si="45"/>
        <v>0</v>
      </c>
      <c r="C631" s="21" t="str">
        <f t="shared" si="46"/>
        <v>B</v>
      </c>
      <c r="D631" s="17">
        <f>IF($C631="B",VLOOKUP($A631,Bat!$A$4:$BF$2320,D$1,FALSE),VLOOKUP($A631,Pit!$A$4:$BA$1686,D$2,FALSE))</f>
        <v>5836</v>
      </c>
      <c r="E631" s="16" t="str">
        <f>IF($C631="B",VLOOKUP($A631,Bat!$A$4:$BF$2320,E$1,FALSE),VLOOKUP($A631,Pit!$A$4:$BA$1686,E$2,FALSE))</f>
        <v>C</v>
      </c>
      <c r="F631" s="16" t="str">
        <f>IF($C631="B",VLOOKUP($A631,Bat!$A$4:$BF$2320,F$1,FALSE),VLOOKUP($A631,Pit!$A$4:$BA$1686,F$2,FALSE))</f>
        <v>Pat</v>
      </c>
      <c r="G631" s="16" t="str">
        <f>IF($C631="B",VLOOKUP($A631,Bat!$A$4:$BF$2320,G$1,FALSE),VLOOKUP($A631,Pit!$A$4:$BA$1686,G$2,FALSE))</f>
        <v>Barton</v>
      </c>
      <c r="H631" s="16">
        <f>IF($C631="B",VLOOKUP($A631,Bat!$A$4:$BF$2320,H$1,FALSE),VLOOKUP($A631,Pit!$A$4:$BA$1686,H$2,FALSE))</f>
        <v>22</v>
      </c>
      <c r="I631" s="16" t="str">
        <f>IF($C631="B",VLOOKUP($A631,Bat!$A$4:$BF$2320,I$1,FALSE),VLOOKUP($A631,Pit!$A$4:$BA$1686,I$2,FALSE))</f>
        <v>R</v>
      </c>
      <c r="J631" s="16" t="str">
        <f>IF($C631="B",VLOOKUP($A631,Bat!$A$4:$BF$2320,J$1,FALSE),VLOOKUP($A631,Pit!$A$4:$BA$1686,J$2,FALSE))</f>
        <v>R</v>
      </c>
      <c r="K631" s="16" t="str">
        <f>IF($C631="B",VLOOKUP($A631,Bat!$A$4:$BF$2320,K$1,FALSE),VLOOKUP($A631,Pit!$A$4:$BA$1686,K$2,FALSE))</f>
        <v>Low</v>
      </c>
      <c r="L631" s="17" t="str">
        <f>IF($C631="B",VLOOKUP($A631,Bat!$A$4:$BF$2320,L$1,FALSE),VLOOKUP($A631,Pit!$A$4:$BA$1686,L$2,FALSE))</f>
        <v>High</v>
      </c>
      <c r="M631" s="16">
        <f>IF($C631="B",VLOOKUP($A631,Bat!$A$4:$BF$2320,M$1,FALSE),VLOOKUP($A631,Pit!$A$4:$BA$1686,M$2,FALSE))</f>
        <v>3</v>
      </c>
      <c r="N631" s="16">
        <f>IF($C631="B",VLOOKUP($A631,Bat!$A$4:$BF$2320,N$1,FALSE),VLOOKUP($A631,Pit!$A$4:$BA$1686,N$2,FALSE))</f>
        <v>2</v>
      </c>
      <c r="O631" s="16">
        <f>IF($C631="B",VLOOKUP($A631,Bat!$A$4:$BF$2320,O$1,FALSE),VLOOKUP($A631,Pit!$A$4:$BA$1686,O$2,FALSE))</f>
        <v>2</v>
      </c>
      <c r="P631" s="16">
        <f>IF($C631="B",VLOOKUP($A631,Bat!$A$4:$BF$2320,P$1,FALSE),VLOOKUP($A631,Pit!$A$4:$BA$1686,P$2,FALSE))</f>
        <v>4</v>
      </c>
      <c r="Q631" s="17">
        <f>IF($C631="B",VLOOKUP($A631,Bat!$A$4:$BF$2320,Q$1,FALSE),VLOOKUP($A631,Pit!$A$4:$BA$1686,Q$2,FALSE))</f>
        <v>2</v>
      </c>
      <c r="R631" s="18">
        <f>IF($C631="B",VLOOKUP($A631,Bat!$A$4:$BF$2320,R$1,FALSE),VLOOKUP($A631,Pit!$A$4:$BA$1686,R$2,FALSE))</f>
        <v>-0.89748622091487285</v>
      </c>
      <c r="S631" s="19">
        <f>IF($C631="B",VLOOKUP($A631,Bat!$A$4:$BF$2320,S$1,FALSE),VLOOKUP($A631,Pit!$A$4:$BA$1686,S$2,FALSE))</f>
        <v>0.28669752207988208</v>
      </c>
      <c r="T631" s="20" t="str">
        <f>IF($C631="B",VLOOKUP($A631,Bat!$A$4:$BF$2320,T$1,FALSE),VLOOKUP($A631,Pit!$A$4:$BA$1686,T$2,FALSE))</f>
        <v>$230k</v>
      </c>
      <c r="U631" s="17" t="str">
        <f>VLOOKUP(IF($C631="B",VLOOKUP($A631,Bat!$A$4:$AU$2320,U$1,FALSE),VLOOKUP($A631,Pit!$A$4:$BE$1686,U$2,FALSE)),COND!$A$35:$B$41,2,FALSE)</f>
        <v>??</v>
      </c>
      <c r="V631" s="21">
        <f>IF($C631="B",VLOOKUP($A631,Bat!$A$4:$AT$2284,46,FALSE),VLOOKUP($A631,Pit!$A$4:$BD$1664,56,FALSE))</f>
        <v>271</v>
      </c>
      <c r="W631" s="16">
        <f t="shared" si="47"/>
        <v>999</v>
      </c>
      <c r="X631" s="16"/>
      <c r="Y631" s="22">
        <f t="shared" si="48"/>
        <v>560</v>
      </c>
      <c r="Z631" s="16" t="str">
        <f>IFERROR(VLOOKUP($D631,Results37!$F$3:$L$1396,Z$1,FALSE),"")</f>
        <v/>
      </c>
      <c r="AA631" s="47" t="str">
        <f>IF(ISERROR(VLOOKUP(D631,Results37!$F$3:$O$399,AA$1,FALSE)),"",IF(VLOOKUP(D631,Results37!$F$3:$O$399,AA$1+1,FALSE)=1,"S"&amp;VLOOKUP(D631,Results37!$F$3:$O$399,AA$1,FALSE),VLOOKUP(D631,Results37!$F$3:$O$399,AA$1,FALSE)))</f>
        <v/>
      </c>
      <c r="AB631" s="16" t="str">
        <f>IFERROR(VLOOKUP($D631,Results37!$F$3:$L$1396,AB$1,FALSE),"")</f>
        <v/>
      </c>
      <c r="AC631" s="16" t="str">
        <f>IFERROR(VLOOKUP($D631,Results37!$F$3:$L$1396,AC$1,FALSE),"")</f>
        <v/>
      </c>
      <c r="AD631" s="16" t="str">
        <f t="shared" si="49"/>
        <v/>
      </c>
      <c r="AE631" s="20" t="str">
        <f>IF(ISERROR(VLOOKUP($AC631&amp;"-"&amp;$F631&amp;" "&amp;G631,Bonuses!$B$1:$G$1006,4,FALSE)),"",INT(VLOOKUP($AC631&amp;"-"&amp;$F631&amp;" "&amp;$G631,Bonuses!$B$1:$G$1006,4,FALSE)))</f>
        <v/>
      </c>
      <c r="AF631" s="16" t="str">
        <f>IF(ISERROR(VLOOKUP($AC631&amp;"-"&amp;$F631,Bonuses!$B$1:$G$1006,5,FALSE)),"",IF(VLOOKUP($AC631&amp;"-"&amp;$F631,Bonuses!$B$1:$G$1006,5,FALSE)="","",VLOOKUP($AC631&amp;"-"&amp;$F631,Bonuses!$B$1:$G$1006,6,FALSE)&amp;" yrs, "&amp;VLOOKUP($AC631&amp;"-"&amp;$F631,Bonuses!$B$1:$G$1006,5,FALSE)))</f>
        <v/>
      </c>
    </row>
    <row r="632" spans="1:32" s="21" customFormat="1" x14ac:dyDescent="0.25">
      <c r="A632" s="21" t="s">
        <v>2598</v>
      </c>
      <c r="B632" s="21">
        <f t="shared" si="45"/>
        <v>0</v>
      </c>
      <c r="C632" s="21" t="str">
        <f t="shared" si="46"/>
        <v>P</v>
      </c>
      <c r="D632" s="17">
        <f>IF($C632="B",VLOOKUP($A632,Bat!$A$4:$BF$2320,D$1,FALSE),VLOOKUP($A632,Pit!$A$4:$BA$1686,D$2,FALSE))</f>
        <v>2051</v>
      </c>
      <c r="E632" s="16" t="str">
        <f>IF($C632="B",VLOOKUP($A632,Bat!$A$4:$BF$2320,E$1,FALSE),VLOOKUP($A632,Pit!$A$4:$BA$1686,E$2,FALSE))</f>
        <v>RP</v>
      </c>
      <c r="F632" s="16" t="str">
        <f>IF($C632="B",VLOOKUP($A632,Bat!$A$4:$BF$2320,F$1,FALSE),VLOOKUP($A632,Pit!$A$4:$BA$1686,F$2,FALSE))</f>
        <v>Travis</v>
      </c>
      <c r="G632" s="16" t="str">
        <f>IF($C632="B",VLOOKUP($A632,Bat!$A$4:$BF$2320,G$1,FALSE),VLOOKUP($A632,Pit!$A$4:$BA$1686,G$2,FALSE))</f>
        <v>Brown</v>
      </c>
      <c r="H632" s="16">
        <f>IF($C632="B",VLOOKUP($A632,Bat!$A$4:$BF$2320,H$1,FALSE),VLOOKUP($A632,Pit!$A$4:$BA$1686,H$2,FALSE))</f>
        <v>21</v>
      </c>
      <c r="I632" s="16" t="str">
        <f>IF($C632="B",VLOOKUP($A632,Bat!$A$4:$BF$2320,I$1,FALSE),VLOOKUP($A632,Pit!$A$4:$BA$1686,I$2,FALSE))</f>
        <v>L</v>
      </c>
      <c r="J632" s="16" t="str">
        <f>IF($C632="B",VLOOKUP($A632,Bat!$A$4:$BF$2320,J$1,FALSE),VLOOKUP($A632,Pit!$A$4:$BA$1686,J$2,FALSE))</f>
        <v>R</v>
      </c>
      <c r="K632" s="16" t="str">
        <f>IF($C632="B",VLOOKUP($A632,Bat!$A$4:$BF$2320,K$1,FALSE),VLOOKUP($A632,Pit!$A$4:$BA$1686,K$2,FALSE))</f>
        <v>Low</v>
      </c>
      <c r="L632" s="17" t="str">
        <f>IF($C632="B",VLOOKUP($A632,Bat!$A$4:$BF$2320,L$1,FALSE),VLOOKUP($A632,Pit!$A$4:$BA$1686,L$2,FALSE))</f>
        <v>Low</v>
      </c>
      <c r="M632" s="16">
        <f>IF($C632="B",VLOOKUP($A632,Bat!$A$4:$BF$2320,M$1,FALSE),VLOOKUP($A632,Pit!$A$4:$BA$1686,M$2,FALSE))</f>
        <v>4</v>
      </c>
      <c r="N632" s="16">
        <f>IF($C632="B",VLOOKUP($A632,Bat!$A$4:$BF$2320,N$1,FALSE),VLOOKUP($A632,Pit!$A$4:$BA$1686,N$2,FALSE))</f>
        <v>2</v>
      </c>
      <c r="O632" s="16">
        <f>IF($C632="B",VLOOKUP($A632,Bat!$A$4:$BF$2320,O$1,FALSE),VLOOKUP($A632,Pit!$A$4:$BA$1686,O$2,FALSE))</f>
        <v>2</v>
      </c>
      <c r="P632" s="16" t="str">
        <f>IF($C632="B",VLOOKUP($A632,Bat!$A$4:$BF$2320,P$1,FALSE),VLOOKUP($A632,Pit!$A$4:$BA$1686,P$2,FALSE))</f>
        <v>92-94 Mph</v>
      </c>
      <c r="Q632" s="17">
        <f>IF($C632="B",VLOOKUP($A632,Bat!$A$4:$BF$2320,Q$1,FALSE),VLOOKUP($A632,Pit!$A$4:$BA$1686,Q$2,FALSE))</f>
        <v>8</v>
      </c>
      <c r="R632" s="18">
        <f>IF($C632="B",VLOOKUP($A632,Bat!$A$4:$BF$2320,R$1,FALSE),VLOOKUP($A632,Pit!$A$4:$BA$1686,R$2,FALSE))</f>
        <v>8.7544631362175238</v>
      </c>
      <c r="S632" s="19">
        <f>IF($C632="B",VLOOKUP($A632,Bat!$A$4:$BF$2320,S$1,FALSE),VLOOKUP($A632,Pit!$A$4:$BA$1686,S$2,FALSE))</f>
        <v>-0.2884735345891859</v>
      </c>
      <c r="T632" s="20" t="str">
        <f>IF($C632="B",VLOOKUP($A632,Bat!$A$4:$BF$2320,T$1,FALSE),VLOOKUP($A632,Pit!$A$4:$BA$1686,T$2,FALSE))</f>
        <v>$170k</v>
      </c>
      <c r="U632" s="17" t="str">
        <f>VLOOKUP(IF($C632="B",VLOOKUP($A632,Bat!$A$4:$AU$2320,U$1,FALSE),VLOOKUP($A632,Pit!$A$4:$BE$1686,U$2,FALSE)),COND!$A$35:$B$41,2,FALSE)</f>
        <v>??</v>
      </c>
      <c r="V632" s="21">
        <f>IF($C632="B",VLOOKUP($A632,Bat!$A$4:$AT$2284,46,FALSE),VLOOKUP($A632,Pit!$A$4:$BD$1664,56,FALSE))</f>
        <v>271</v>
      </c>
      <c r="W632" s="16">
        <f t="shared" si="47"/>
        <v>999</v>
      </c>
      <c r="X632" s="16"/>
      <c r="Y632" s="22">
        <f t="shared" si="48"/>
        <v>916</v>
      </c>
      <c r="Z632" s="16" t="str">
        <f>IFERROR(VLOOKUP($D632,Results37!$F$3:$L$1396,Z$1,FALSE),"")</f>
        <v/>
      </c>
      <c r="AA632" s="47" t="str">
        <f>IF(ISERROR(VLOOKUP(D632,Results37!$F$3:$O$399,AA$1,FALSE)),"",IF(VLOOKUP(D632,Results37!$F$3:$O$399,AA$1+1,FALSE)=1,"S"&amp;VLOOKUP(D632,Results37!$F$3:$O$399,AA$1,FALSE),VLOOKUP(D632,Results37!$F$3:$O$399,AA$1,FALSE)))</f>
        <v/>
      </c>
      <c r="AB632" s="16" t="str">
        <f>IFERROR(VLOOKUP($D632,Results37!$F$3:$L$1396,AB$1,FALSE),"")</f>
        <v/>
      </c>
      <c r="AC632" s="16" t="str">
        <f>IFERROR(VLOOKUP($D632,Results37!$F$3:$L$1396,AC$1,FALSE),"")</f>
        <v/>
      </c>
      <c r="AD632" s="16" t="str">
        <f t="shared" si="49"/>
        <v/>
      </c>
      <c r="AE632" s="20" t="str">
        <f>IF(ISERROR(VLOOKUP($AC632&amp;"-"&amp;$F632&amp;" "&amp;G632,Bonuses!$B$1:$G$1006,4,FALSE)),"",INT(VLOOKUP($AC632&amp;"-"&amp;$F632&amp;" "&amp;$G632,Bonuses!$B$1:$G$1006,4,FALSE)))</f>
        <v/>
      </c>
      <c r="AF632" s="16" t="str">
        <f>IF(ISERROR(VLOOKUP($AC632&amp;"-"&amp;$F632,Bonuses!$B$1:$G$1006,5,FALSE)),"",IF(VLOOKUP($AC632&amp;"-"&amp;$F632,Bonuses!$B$1:$G$1006,5,FALSE)="","",VLOOKUP($AC632&amp;"-"&amp;$F632,Bonuses!$B$1:$G$1006,6,FALSE)&amp;" yrs, "&amp;VLOOKUP($AC632&amp;"-"&amp;$F632,Bonuses!$B$1:$G$1006,5,FALSE)))</f>
        <v/>
      </c>
    </row>
    <row r="633" spans="1:32" s="21" customFormat="1" x14ac:dyDescent="0.25">
      <c r="A633" s="21" t="s">
        <v>2922</v>
      </c>
      <c r="B633" s="21">
        <f t="shared" si="45"/>
        <v>0</v>
      </c>
      <c r="C633" s="21" t="str">
        <f t="shared" si="46"/>
        <v>B</v>
      </c>
      <c r="D633" s="17">
        <f>IF($C633="B",VLOOKUP($A633,Bat!$A$4:$BF$2320,D$1,FALSE),VLOOKUP($A633,Pit!$A$4:$BA$1686,D$2,FALSE))</f>
        <v>14550</v>
      </c>
      <c r="E633" s="16" t="str">
        <f>IF($C633="B",VLOOKUP($A633,Bat!$A$4:$BF$2320,E$1,FALSE),VLOOKUP($A633,Pit!$A$4:$BA$1686,E$2,FALSE))</f>
        <v>1B</v>
      </c>
      <c r="F633" s="16" t="str">
        <f>IF($C633="B",VLOOKUP($A633,Bat!$A$4:$BF$2320,F$1,FALSE),VLOOKUP($A633,Pit!$A$4:$BA$1686,F$2,FALSE))</f>
        <v>Henry</v>
      </c>
      <c r="G633" s="16" t="str">
        <f>IF($C633="B",VLOOKUP($A633,Bat!$A$4:$BF$2320,G$1,FALSE),VLOOKUP($A633,Pit!$A$4:$BA$1686,G$2,FALSE))</f>
        <v>Ellis</v>
      </c>
      <c r="H633" s="16">
        <f>IF($C633="B",VLOOKUP($A633,Bat!$A$4:$BF$2320,H$1,FALSE),VLOOKUP($A633,Pit!$A$4:$BA$1686,H$2,FALSE))</f>
        <v>21</v>
      </c>
      <c r="I633" s="16" t="str">
        <f>IF($C633="B",VLOOKUP($A633,Bat!$A$4:$BF$2320,I$1,FALSE),VLOOKUP($A633,Pit!$A$4:$BA$1686,I$2,FALSE))</f>
        <v>R</v>
      </c>
      <c r="J633" s="16" t="str">
        <f>IF($C633="B",VLOOKUP($A633,Bat!$A$4:$BF$2320,J$1,FALSE),VLOOKUP($A633,Pit!$A$4:$BA$1686,J$2,FALSE))</f>
        <v>L</v>
      </c>
      <c r="K633" s="16" t="str">
        <f>IF($C633="B",VLOOKUP($A633,Bat!$A$4:$BF$2320,K$1,FALSE),VLOOKUP($A633,Pit!$A$4:$BA$1686,K$2,FALSE))</f>
        <v>Low</v>
      </c>
      <c r="L633" s="17" t="str">
        <f>IF($C633="B",VLOOKUP($A633,Bat!$A$4:$BF$2320,L$1,FALSE),VLOOKUP($A633,Pit!$A$4:$BA$1686,L$2,FALSE))</f>
        <v>Normal</v>
      </c>
      <c r="M633" s="16">
        <f>IF($C633="B",VLOOKUP($A633,Bat!$A$4:$BF$2320,M$1,FALSE),VLOOKUP($A633,Pit!$A$4:$BA$1686,M$2,FALSE))</f>
        <v>3</v>
      </c>
      <c r="N633" s="16">
        <f>IF($C633="B",VLOOKUP($A633,Bat!$A$4:$BF$2320,N$1,FALSE),VLOOKUP($A633,Pit!$A$4:$BA$1686,N$2,FALSE))</f>
        <v>3</v>
      </c>
      <c r="O633" s="16">
        <f>IF($C633="B",VLOOKUP($A633,Bat!$A$4:$BF$2320,O$1,FALSE),VLOOKUP($A633,Pit!$A$4:$BA$1686,O$2,FALSE))</f>
        <v>1</v>
      </c>
      <c r="P633" s="16">
        <f>IF($C633="B",VLOOKUP($A633,Bat!$A$4:$BF$2320,P$1,FALSE),VLOOKUP($A633,Pit!$A$4:$BA$1686,P$2,FALSE))</f>
        <v>6</v>
      </c>
      <c r="Q633" s="17">
        <f>IF($C633="B",VLOOKUP($A633,Bat!$A$4:$BF$2320,Q$1,FALSE),VLOOKUP($A633,Pit!$A$4:$BA$1686,Q$2,FALSE))</f>
        <v>1</v>
      </c>
      <c r="R633" s="18">
        <f>IF($C633="B",VLOOKUP($A633,Bat!$A$4:$BF$2320,R$1,FALSE),VLOOKUP($A633,Pit!$A$4:$BA$1686,R$2,FALSE))</f>
        <v>-0.9430504667000239</v>
      </c>
      <c r="S633" s="19">
        <f>IF($C633="B",VLOOKUP($A633,Bat!$A$4:$BF$2320,S$1,FALSE),VLOOKUP($A633,Pit!$A$4:$BA$1686,S$2,FALSE))</f>
        <v>0.28020113489056553</v>
      </c>
      <c r="T633" s="20" t="str">
        <f>IF($C633="B",VLOOKUP($A633,Bat!$A$4:$BF$2320,T$1,FALSE),VLOOKUP($A633,Pit!$A$4:$BA$1686,T$2,FALSE))</f>
        <v>$200k</v>
      </c>
      <c r="U633" s="17" t="str">
        <f>VLOOKUP(IF($C633="B",VLOOKUP($A633,Bat!$A$4:$AU$2320,U$1,FALSE),VLOOKUP($A633,Pit!$A$4:$BE$1686,U$2,FALSE)),COND!$A$35:$B$41,2,FALSE)</f>
        <v>??</v>
      </c>
      <c r="V633" s="21">
        <f>IF($C633="B",VLOOKUP($A633,Bat!$A$4:$AT$2284,46,FALSE),VLOOKUP($A633,Pit!$A$4:$BD$1664,56,FALSE))</f>
        <v>272</v>
      </c>
      <c r="W633" s="16">
        <f t="shared" si="47"/>
        <v>999</v>
      </c>
      <c r="X633" s="16"/>
      <c r="Y633" s="22">
        <f t="shared" si="48"/>
        <v>563</v>
      </c>
      <c r="Z633" s="16" t="str">
        <f>IFERROR(VLOOKUP($D633,Results37!$F$3:$L$1396,Z$1,FALSE),"")</f>
        <v/>
      </c>
      <c r="AA633" s="47" t="str">
        <f>IF(ISERROR(VLOOKUP(D633,Results37!$F$3:$O$399,AA$1,FALSE)),"",IF(VLOOKUP(D633,Results37!$F$3:$O$399,AA$1+1,FALSE)=1,"S"&amp;VLOOKUP(D633,Results37!$F$3:$O$399,AA$1,FALSE),VLOOKUP(D633,Results37!$F$3:$O$399,AA$1,FALSE)))</f>
        <v/>
      </c>
      <c r="AB633" s="16" t="str">
        <f>IFERROR(VLOOKUP($D633,Results37!$F$3:$L$1396,AB$1,FALSE),"")</f>
        <v/>
      </c>
      <c r="AC633" s="16" t="str">
        <f>IFERROR(VLOOKUP($D633,Results37!$F$3:$L$1396,AC$1,FALSE),"")</f>
        <v/>
      </c>
      <c r="AD633" s="16" t="str">
        <f t="shared" si="49"/>
        <v/>
      </c>
      <c r="AE633" s="20" t="str">
        <f>IF(ISERROR(VLOOKUP($AC633&amp;"-"&amp;$F633&amp;" "&amp;G633,Bonuses!$B$1:$G$1006,4,FALSE)),"",INT(VLOOKUP($AC633&amp;"-"&amp;$F633&amp;" "&amp;$G633,Bonuses!$B$1:$G$1006,4,FALSE)))</f>
        <v/>
      </c>
      <c r="AF633" s="16" t="str">
        <f>IF(ISERROR(VLOOKUP($AC633&amp;"-"&amp;$F633,Bonuses!$B$1:$G$1006,5,FALSE)),"",IF(VLOOKUP($AC633&amp;"-"&amp;$F633,Bonuses!$B$1:$G$1006,5,FALSE)="","",VLOOKUP($AC633&amp;"-"&amp;$F633,Bonuses!$B$1:$G$1006,6,FALSE)&amp;" yrs, "&amp;VLOOKUP($AC633&amp;"-"&amp;$F633,Bonuses!$B$1:$G$1006,5,FALSE)))</f>
        <v/>
      </c>
    </row>
    <row r="634" spans="1:32" s="21" customFormat="1" x14ac:dyDescent="0.25">
      <c r="A634" s="21" t="s">
        <v>2605</v>
      </c>
      <c r="B634" s="21">
        <f t="shared" si="45"/>
        <v>0</v>
      </c>
      <c r="C634" s="21" t="str">
        <f t="shared" si="46"/>
        <v>P</v>
      </c>
      <c r="D634" s="17">
        <f>IF($C634="B",VLOOKUP($A634,Bat!$A$4:$BF$2320,D$1,FALSE),VLOOKUP($A634,Pit!$A$4:$BA$1686,D$2,FALSE))</f>
        <v>6258</v>
      </c>
      <c r="E634" s="16" t="str">
        <f>IF($C634="B",VLOOKUP($A634,Bat!$A$4:$BF$2320,E$1,FALSE),VLOOKUP($A634,Pit!$A$4:$BA$1686,E$2,FALSE))</f>
        <v>RP</v>
      </c>
      <c r="F634" s="16" t="str">
        <f>IF($C634="B",VLOOKUP($A634,Bat!$A$4:$BF$2320,F$1,FALSE),VLOOKUP($A634,Pit!$A$4:$BA$1686,F$2,FALSE))</f>
        <v>Tim</v>
      </c>
      <c r="G634" s="16" t="str">
        <f>IF($C634="B",VLOOKUP($A634,Bat!$A$4:$BF$2320,G$1,FALSE),VLOOKUP($A634,Pit!$A$4:$BA$1686,G$2,FALSE))</f>
        <v>Dawson</v>
      </c>
      <c r="H634" s="16">
        <f>IF($C634="B",VLOOKUP($A634,Bat!$A$4:$BF$2320,H$1,FALSE),VLOOKUP($A634,Pit!$A$4:$BA$1686,H$2,FALSE))</f>
        <v>21</v>
      </c>
      <c r="I634" s="16" t="str">
        <f>IF($C634="B",VLOOKUP($A634,Bat!$A$4:$BF$2320,I$1,FALSE),VLOOKUP($A634,Pit!$A$4:$BA$1686,I$2,FALSE))</f>
        <v>L</v>
      </c>
      <c r="J634" s="16" t="str">
        <f>IF($C634="B",VLOOKUP($A634,Bat!$A$4:$BF$2320,J$1,FALSE),VLOOKUP($A634,Pit!$A$4:$BA$1686,J$2,FALSE))</f>
        <v>L</v>
      </c>
      <c r="K634" s="16" t="str">
        <f>IF($C634="B",VLOOKUP($A634,Bat!$A$4:$BF$2320,K$1,FALSE),VLOOKUP($A634,Pit!$A$4:$BA$1686,K$2,FALSE))</f>
        <v>Low</v>
      </c>
      <c r="L634" s="17" t="str">
        <f>IF($C634="B",VLOOKUP($A634,Bat!$A$4:$BF$2320,L$1,FALSE),VLOOKUP($A634,Pit!$A$4:$BA$1686,L$2,FALSE))</f>
        <v>Normal</v>
      </c>
      <c r="M634" s="16">
        <f>IF($C634="B",VLOOKUP($A634,Bat!$A$4:$BF$2320,M$1,FALSE),VLOOKUP($A634,Pit!$A$4:$BA$1686,M$2,FALSE))</f>
        <v>3</v>
      </c>
      <c r="N634" s="16">
        <f>IF($C634="B",VLOOKUP($A634,Bat!$A$4:$BF$2320,N$1,FALSE),VLOOKUP($A634,Pit!$A$4:$BA$1686,N$2,FALSE))</f>
        <v>3</v>
      </c>
      <c r="O634" s="16">
        <f>IF($C634="B",VLOOKUP($A634,Bat!$A$4:$BF$2320,O$1,FALSE),VLOOKUP($A634,Pit!$A$4:$BA$1686,O$2,FALSE))</f>
        <v>2</v>
      </c>
      <c r="P634" s="16" t="str">
        <f>IF($C634="B",VLOOKUP($A634,Bat!$A$4:$BF$2320,P$1,FALSE),VLOOKUP($A634,Pit!$A$4:$BA$1686,P$2,FALSE))</f>
        <v>92-94 Mph</v>
      </c>
      <c r="Q634" s="17">
        <f>IF($C634="B",VLOOKUP($A634,Bat!$A$4:$BF$2320,Q$1,FALSE),VLOOKUP($A634,Pit!$A$4:$BA$1686,Q$2,FALSE))</f>
        <v>6</v>
      </c>
      <c r="R634" s="18">
        <f>IF($C634="B",VLOOKUP($A634,Bat!$A$4:$BF$2320,R$1,FALSE),VLOOKUP($A634,Pit!$A$4:$BA$1686,R$2,FALSE))</f>
        <v>8.660039200269285</v>
      </c>
      <c r="S634" s="19">
        <f>IF($C634="B",VLOOKUP($A634,Bat!$A$4:$BF$2320,S$1,FALSE),VLOOKUP($A634,Pit!$A$4:$BA$1686,S$2,FALSE))</f>
        <v>-0.29676868162676084</v>
      </c>
      <c r="T634" s="20" t="str">
        <f>IF($C634="B",VLOOKUP($A634,Bat!$A$4:$BF$2320,T$1,FALSE),VLOOKUP($A634,Pit!$A$4:$BA$1686,T$2,FALSE))</f>
        <v>$170k</v>
      </c>
      <c r="U634" s="17" t="str">
        <f>VLOOKUP(IF($C634="B",VLOOKUP($A634,Bat!$A$4:$AU$2320,U$1,FALSE),VLOOKUP($A634,Pit!$A$4:$BE$1686,U$2,FALSE)),COND!$A$35:$B$41,2,FALSE)</f>
        <v>??</v>
      </c>
      <c r="V634" s="21">
        <f>IF($C634="B",VLOOKUP($A634,Bat!$A$4:$AT$2284,46,FALSE),VLOOKUP($A634,Pit!$A$4:$BD$1664,56,FALSE))</f>
        <v>272</v>
      </c>
      <c r="W634" s="16">
        <f t="shared" si="47"/>
        <v>999</v>
      </c>
      <c r="X634" s="16"/>
      <c r="Y634" s="22">
        <f t="shared" si="48"/>
        <v>929</v>
      </c>
      <c r="Z634" s="16" t="str">
        <f>IFERROR(VLOOKUP($D634,Results37!$F$3:$L$1396,Z$1,FALSE),"")</f>
        <v/>
      </c>
      <c r="AA634" s="47" t="str">
        <f>IF(ISERROR(VLOOKUP(D634,Results37!$F$3:$O$399,AA$1,FALSE)),"",IF(VLOOKUP(D634,Results37!$F$3:$O$399,AA$1+1,FALSE)=1,"S"&amp;VLOOKUP(D634,Results37!$F$3:$O$399,AA$1,FALSE),VLOOKUP(D634,Results37!$F$3:$O$399,AA$1,FALSE)))</f>
        <v/>
      </c>
      <c r="AB634" s="16" t="str">
        <f>IFERROR(VLOOKUP($D634,Results37!$F$3:$L$1396,AB$1,FALSE),"")</f>
        <v/>
      </c>
      <c r="AC634" s="16" t="str">
        <f>IFERROR(VLOOKUP($D634,Results37!$F$3:$L$1396,AC$1,FALSE),"")</f>
        <v/>
      </c>
      <c r="AD634" s="16" t="str">
        <f t="shared" si="49"/>
        <v/>
      </c>
      <c r="AE634" s="20" t="str">
        <f>IF(ISERROR(VLOOKUP($AC634&amp;"-"&amp;$F634&amp;" "&amp;G634,Bonuses!$B$1:$G$1006,4,FALSE)),"",INT(VLOOKUP($AC634&amp;"-"&amp;$F634&amp;" "&amp;$G634,Bonuses!$B$1:$G$1006,4,FALSE)))</f>
        <v/>
      </c>
      <c r="AF634" s="16" t="str">
        <f>IF(ISERROR(VLOOKUP($AC634&amp;"-"&amp;$F634,Bonuses!$B$1:$G$1006,5,FALSE)),"",IF(VLOOKUP($AC634&amp;"-"&amp;$F634,Bonuses!$B$1:$G$1006,5,FALSE)="","",VLOOKUP($AC634&amp;"-"&amp;$F634,Bonuses!$B$1:$G$1006,6,FALSE)&amp;" yrs, "&amp;VLOOKUP($AC634&amp;"-"&amp;$F634,Bonuses!$B$1:$G$1006,5,FALSE)))</f>
        <v/>
      </c>
    </row>
    <row r="635" spans="1:32" s="21" customFormat="1" x14ac:dyDescent="0.25">
      <c r="A635" s="21" t="s">
        <v>3047</v>
      </c>
      <c r="B635" s="21">
        <f t="shared" si="45"/>
        <v>0</v>
      </c>
      <c r="C635" s="21" t="str">
        <f t="shared" si="46"/>
        <v>B</v>
      </c>
      <c r="D635" s="17">
        <f>IF($C635="B",VLOOKUP($A635,Bat!$A$4:$BF$2320,D$1,FALSE),VLOOKUP($A635,Pit!$A$4:$BA$1686,D$2,FALSE))</f>
        <v>1438</v>
      </c>
      <c r="E635" s="16" t="str">
        <f>IF($C635="B",VLOOKUP($A635,Bat!$A$4:$BF$2320,E$1,FALSE),VLOOKUP($A635,Pit!$A$4:$BA$1686,E$2,FALSE))</f>
        <v>C</v>
      </c>
      <c r="F635" s="16" t="str">
        <f>IF($C635="B",VLOOKUP($A635,Bat!$A$4:$BF$2320,F$1,FALSE),VLOOKUP($A635,Pit!$A$4:$BA$1686,F$2,FALSE))</f>
        <v>Jerry</v>
      </c>
      <c r="G635" s="16" t="str">
        <f>IF($C635="B",VLOOKUP($A635,Bat!$A$4:$BF$2320,G$1,FALSE),VLOOKUP($A635,Pit!$A$4:$BA$1686,G$2,FALSE))</f>
        <v>Waller</v>
      </c>
      <c r="H635" s="16">
        <f>IF($C635="B",VLOOKUP($A635,Bat!$A$4:$BF$2320,H$1,FALSE),VLOOKUP($A635,Pit!$A$4:$BA$1686,H$2,FALSE))</f>
        <v>18</v>
      </c>
      <c r="I635" s="16" t="str">
        <f>IF($C635="B",VLOOKUP($A635,Bat!$A$4:$BF$2320,I$1,FALSE),VLOOKUP($A635,Pit!$A$4:$BA$1686,I$2,FALSE))</f>
        <v>L</v>
      </c>
      <c r="J635" s="16" t="str">
        <f>IF($C635="B",VLOOKUP($A635,Bat!$A$4:$BF$2320,J$1,FALSE),VLOOKUP($A635,Pit!$A$4:$BA$1686,J$2,FALSE))</f>
        <v>R</v>
      </c>
      <c r="K635" s="16" t="str">
        <f>IF($C635="B",VLOOKUP($A635,Bat!$A$4:$BF$2320,K$1,FALSE),VLOOKUP($A635,Pit!$A$4:$BA$1686,K$2,FALSE))</f>
        <v>Normal</v>
      </c>
      <c r="L635" s="17" t="str">
        <f>IF($C635="B",VLOOKUP($A635,Bat!$A$4:$BF$2320,L$1,FALSE),VLOOKUP($A635,Pit!$A$4:$BA$1686,L$2,FALSE))</f>
        <v>Normal</v>
      </c>
      <c r="M635" s="16">
        <f>IF($C635="B",VLOOKUP($A635,Bat!$A$4:$BF$2320,M$1,FALSE),VLOOKUP($A635,Pit!$A$4:$BA$1686,M$2,FALSE))</f>
        <v>2</v>
      </c>
      <c r="N635" s="16">
        <f>IF($C635="B",VLOOKUP($A635,Bat!$A$4:$BF$2320,N$1,FALSE),VLOOKUP($A635,Pit!$A$4:$BA$1686,N$2,FALSE))</f>
        <v>1</v>
      </c>
      <c r="O635" s="16">
        <f>IF($C635="B",VLOOKUP($A635,Bat!$A$4:$BF$2320,O$1,FALSE),VLOOKUP($A635,Pit!$A$4:$BA$1686,O$2,FALSE))</f>
        <v>6</v>
      </c>
      <c r="P635" s="16">
        <f>IF($C635="B",VLOOKUP($A635,Bat!$A$4:$BF$2320,P$1,FALSE),VLOOKUP($A635,Pit!$A$4:$BA$1686,P$2,FALSE))</f>
        <v>5</v>
      </c>
      <c r="Q635" s="17">
        <f>IF($C635="B",VLOOKUP($A635,Bat!$A$4:$BF$2320,Q$1,FALSE),VLOOKUP($A635,Pit!$A$4:$BA$1686,Q$2,FALSE))</f>
        <v>3</v>
      </c>
      <c r="R635" s="18">
        <f>IF($C635="B",VLOOKUP($A635,Bat!$A$4:$BF$2320,R$1,FALSE),VLOOKUP($A635,Pit!$A$4:$BA$1686,R$2,FALSE))</f>
        <v>-1.0831320021727624</v>
      </c>
      <c r="S635" s="19">
        <f>IF($C635="B",VLOOKUP($A635,Bat!$A$4:$BF$2320,S$1,FALSE),VLOOKUP($A635,Pit!$A$4:$BA$1686,S$2,FALSE))</f>
        <v>0.26022881060814623</v>
      </c>
      <c r="T635" s="20" t="str">
        <f>IF($C635="B",VLOOKUP($A635,Bat!$A$4:$BF$2320,T$1,FALSE),VLOOKUP($A635,Pit!$A$4:$BA$1686,T$2,FALSE))</f>
        <v>$210k</v>
      </c>
      <c r="U635" s="17" t="str">
        <f>VLOOKUP(IF($C635="B",VLOOKUP($A635,Bat!$A$4:$AU$2320,U$1,FALSE),VLOOKUP($A635,Pit!$A$4:$BE$1686,U$2,FALSE)),COND!$A$35:$B$41,2,FALSE)</f>
        <v>??</v>
      </c>
      <c r="V635" s="21">
        <f>IF($C635="B",VLOOKUP($A635,Bat!$A$4:$AT$2284,46,FALSE),VLOOKUP($A635,Pit!$A$4:$BD$1664,56,FALSE))</f>
        <v>273</v>
      </c>
      <c r="W635" s="16">
        <f t="shared" si="47"/>
        <v>999</v>
      </c>
      <c r="X635" s="16"/>
      <c r="Y635" s="22">
        <f t="shared" si="48"/>
        <v>572</v>
      </c>
      <c r="Z635" s="16" t="str">
        <f>IFERROR(VLOOKUP($D635,Results37!$F$3:$L$1396,Z$1,FALSE),"")</f>
        <v/>
      </c>
      <c r="AA635" s="47" t="str">
        <f>IF(ISERROR(VLOOKUP(D635,Results37!$F$3:$O$399,AA$1,FALSE)),"",IF(VLOOKUP(D635,Results37!$F$3:$O$399,AA$1+1,FALSE)=1,"S"&amp;VLOOKUP(D635,Results37!$F$3:$O$399,AA$1,FALSE),VLOOKUP(D635,Results37!$F$3:$O$399,AA$1,FALSE)))</f>
        <v/>
      </c>
      <c r="AB635" s="16" t="str">
        <f>IFERROR(VLOOKUP($D635,Results37!$F$3:$L$1396,AB$1,FALSE),"")</f>
        <v/>
      </c>
      <c r="AC635" s="16" t="str">
        <f>IFERROR(VLOOKUP($D635,Results37!$F$3:$L$1396,AC$1,FALSE),"")</f>
        <v/>
      </c>
      <c r="AD635" s="16" t="str">
        <f t="shared" si="49"/>
        <v/>
      </c>
      <c r="AE635" s="20" t="str">
        <f>IF(ISERROR(VLOOKUP($AC635&amp;"-"&amp;$F635&amp;" "&amp;G635,Bonuses!$B$1:$G$1006,4,FALSE)),"",INT(VLOOKUP($AC635&amp;"-"&amp;$F635&amp;" "&amp;$G635,Bonuses!$B$1:$G$1006,4,FALSE)))</f>
        <v/>
      </c>
      <c r="AF635" s="16" t="str">
        <f>IF(ISERROR(VLOOKUP($AC635&amp;"-"&amp;$F635,Bonuses!$B$1:$G$1006,5,FALSE)),"",IF(VLOOKUP($AC635&amp;"-"&amp;$F635,Bonuses!$B$1:$G$1006,5,FALSE)="","",VLOOKUP($AC635&amp;"-"&amp;$F635,Bonuses!$B$1:$G$1006,6,FALSE)&amp;" yrs, "&amp;VLOOKUP($AC635&amp;"-"&amp;$F635,Bonuses!$B$1:$G$1006,5,FALSE)))</f>
        <v/>
      </c>
    </row>
    <row r="636" spans="1:32" s="21" customFormat="1" x14ac:dyDescent="0.25">
      <c r="A636" s="21" t="s">
        <v>2488</v>
      </c>
      <c r="B636" s="21">
        <f t="shared" si="45"/>
        <v>0</v>
      </c>
      <c r="C636" s="21" t="str">
        <f t="shared" si="46"/>
        <v>P</v>
      </c>
      <c r="D636" s="17">
        <f>IF($C636="B",VLOOKUP($A636,Bat!$A$4:$BF$2320,D$1,FALSE),VLOOKUP($A636,Pit!$A$4:$BA$1686,D$2,FALSE))</f>
        <v>6607</v>
      </c>
      <c r="E636" s="16" t="str">
        <f>IF($C636="B",VLOOKUP($A636,Bat!$A$4:$BF$2320,E$1,FALSE),VLOOKUP($A636,Pit!$A$4:$BA$1686,E$2,FALSE))</f>
        <v>RP</v>
      </c>
      <c r="F636" s="16" t="str">
        <f>IF($C636="B",VLOOKUP($A636,Bat!$A$4:$BF$2320,F$1,FALSE),VLOOKUP($A636,Pit!$A$4:$BA$1686,F$2,FALSE))</f>
        <v>Keith</v>
      </c>
      <c r="G636" s="16" t="str">
        <f>IF($C636="B",VLOOKUP($A636,Bat!$A$4:$BF$2320,G$1,FALSE),VLOOKUP($A636,Pit!$A$4:$BA$1686,G$2,FALSE))</f>
        <v>Miller</v>
      </c>
      <c r="H636" s="16">
        <f>IF($C636="B",VLOOKUP($A636,Bat!$A$4:$BF$2320,H$1,FALSE),VLOOKUP($A636,Pit!$A$4:$BA$1686,H$2,FALSE))</f>
        <v>18</v>
      </c>
      <c r="I636" s="16" t="str">
        <f>IF($C636="B",VLOOKUP($A636,Bat!$A$4:$BF$2320,I$1,FALSE),VLOOKUP($A636,Pit!$A$4:$BA$1686,I$2,FALSE))</f>
        <v>L</v>
      </c>
      <c r="J636" s="16" t="str">
        <f>IF($C636="B",VLOOKUP($A636,Bat!$A$4:$BF$2320,J$1,FALSE),VLOOKUP($A636,Pit!$A$4:$BA$1686,J$2,FALSE))</f>
        <v>R</v>
      </c>
      <c r="K636" s="16" t="str">
        <f>IF($C636="B",VLOOKUP($A636,Bat!$A$4:$BF$2320,K$1,FALSE),VLOOKUP($A636,Pit!$A$4:$BA$1686,K$2,FALSE))</f>
        <v>Low</v>
      </c>
      <c r="L636" s="17" t="str">
        <f>IF($C636="B",VLOOKUP($A636,Bat!$A$4:$BF$2320,L$1,FALSE),VLOOKUP($A636,Pit!$A$4:$BA$1686,L$2,FALSE))</f>
        <v>High</v>
      </c>
      <c r="M636" s="16">
        <f>IF($C636="B",VLOOKUP($A636,Bat!$A$4:$BF$2320,M$1,FALSE),VLOOKUP($A636,Pit!$A$4:$BA$1686,M$2,FALSE))</f>
        <v>5</v>
      </c>
      <c r="N636" s="16">
        <f>IF($C636="B",VLOOKUP($A636,Bat!$A$4:$BF$2320,N$1,FALSE),VLOOKUP($A636,Pit!$A$4:$BA$1686,N$2,FALSE))</f>
        <v>2</v>
      </c>
      <c r="O636" s="16">
        <f>IF($C636="B",VLOOKUP($A636,Bat!$A$4:$BF$2320,O$1,FALSE),VLOOKUP($A636,Pit!$A$4:$BA$1686,O$2,FALSE))</f>
        <v>1</v>
      </c>
      <c r="P636" s="16" t="str">
        <f>IF($C636="B",VLOOKUP($A636,Bat!$A$4:$BF$2320,P$1,FALSE),VLOOKUP($A636,Pit!$A$4:$BA$1686,P$2,FALSE))</f>
        <v>92-94 Mph</v>
      </c>
      <c r="Q636" s="17">
        <f>IF($C636="B",VLOOKUP($A636,Bat!$A$4:$BF$2320,Q$1,FALSE),VLOOKUP($A636,Pit!$A$4:$BA$1686,Q$2,FALSE))</f>
        <v>9</v>
      </c>
      <c r="R636" s="18">
        <f>IF($C636="B",VLOOKUP($A636,Bat!$A$4:$BF$2320,R$1,FALSE),VLOOKUP($A636,Pit!$A$4:$BA$1686,R$2,FALSE))</f>
        <v>8.4877919620327731</v>
      </c>
      <c r="S636" s="19">
        <f>IF($C636="B",VLOOKUP($A636,Bat!$A$4:$BF$2320,S$1,FALSE),VLOOKUP($A636,Pit!$A$4:$BA$1686,S$2,FALSE))</f>
        <v>-0.31190060928513891</v>
      </c>
      <c r="T636" s="20" t="str">
        <f>IF($C636="B",VLOOKUP($A636,Bat!$A$4:$BF$2320,T$1,FALSE),VLOOKUP($A636,Pit!$A$4:$BA$1686,T$2,FALSE))</f>
        <v>$2.2m</v>
      </c>
      <c r="U636" s="17" t="str">
        <f>VLOOKUP(IF($C636="B",VLOOKUP($A636,Bat!$A$4:$AU$2320,U$1,FALSE),VLOOKUP($A636,Pit!$A$4:$BE$1686,U$2,FALSE)),COND!$A$35:$B$41,2,FALSE)</f>
        <v>??</v>
      </c>
      <c r="V636" s="21">
        <f>IF($C636="B",VLOOKUP($A636,Bat!$A$4:$AT$2284,46,FALSE),VLOOKUP($A636,Pit!$A$4:$BD$1664,56,FALSE))</f>
        <v>273</v>
      </c>
      <c r="W636" s="16">
        <f t="shared" si="47"/>
        <v>999</v>
      </c>
      <c r="X636" s="16"/>
      <c r="Y636" s="22">
        <f t="shared" si="48"/>
        <v>939</v>
      </c>
      <c r="Z636" s="16" t="str">
        <f>IFERROR(VLOOKUP($D636,Results37!$F$3:$L$1396,Z$1,FALSE),"")</f>
        <v/>
      </c>
      <c r="AA636" s="47" t="str">
        <f>IF(ISERROR(VLOOKUP(D636,Results37!$F$3:$O$399,AA$1,FALSE)),"",IF(VLOOKUP(D636,Results37!$F$3:$O$399,AA$1+1,FALSE)=1,"S"&amp;VLOOKUP(D636,Results37!$F$3:$O$399,AA$1,FALSE),VLOOKUP(D636,Results37!$F$3:$O$399,AA$1,FALSE)))</f>
        <v/>
      </c>
      <c r="AB636" s="16" t="str">
        <f>IFERROR(VLOOKUP($D636,Results37!$F$3:$L$1396,AB$1,FALSE),"")</f>
        <v/>
      </c>
      <c r="AC636" s="16" t="str">
        <f>IFERROR(VLOOKUP($D636,Results37!$F$3:$L$1396,AC$1,FALSE),"")</f>
        <v/>
      </c>
      <c r="AD636" s="16" t="str">
        <f t="shared" si="49"/>
        <v/>
      </c>
      <c r="AE636" s="20" t="str">
        <f>IF(ISERROR(VLOOKUP($AC636&amp;"-"&amp;$F636&amp;" "&amp;G636,Bonuses!$B$1:$G$1006,4,FALSE)),"",INT(VLOOKUP($AC636&amp;"-"&amp;$F636&amp;" "&amp;$G636,Bonuses!$B$1:$G$1006,4,FALSE)))</f>
        <v/>
      </c>
      <c r="AF636" s="16" t="str">
        <f>IF(ISERROR(VLOOKUP($AC636&amp;"-"&amp;$F636,Bonuses!$B$1:$G$1006,5,FALSE)),"",IF(VLOOKUP($AC636&amp;"-"&amp;$F636,Bonuses!$B$1:$G$1006,5,FALSE)="","",VLOOKUP($AC636&amp;"-"&amp;$F636,Bonuses!$B$1:$G$1006,6,FALSE)&amp;" yrs, "&amp;VLOOKUP($AC636&amp;"-"&amp;$F636,Bonuses!$B$1:$G$1006,5,FALSE)))</f>
        <v/>
      </c>
    </row>
    <row r="637" spans="1:32" s="21" customFormat="1" x14ac:dyDescent="0.25">
      <c r="A637" s="21" t="s">
        <v>2509</v>
      </c>
      <c r="B637" s="21">
        <f t="shared" si="45"/>
        <v>0</v>
      </c>
      <c r="C637" s="21" t="str">
        <f t="shared" si="46"/>
        <v>P</v>
      </c>
      <c r="D637" s="17">
        <f>IF($C637="B",VLOOKUP($A637,Bat!$A$4:$BF$2320,D$1,FALSE),VLOOKUP($A637,Pit!$A$4:$BA$1686,D$2,FALSE))</f>
        <v>2086</v>
      </c>
      <c r="E637" s="16" t="str">
        <f>IF($C637="B",VLOOKUP($A637,Bat!$A$4:$BF$2320,E$1,FALSE),VLOOKUP($A637,Pit!$A$4:$BA$1686,E$2,FALSE))</f>
        <v>RP</v>
      </c>
      <c r="F637" s="16" t="str">
        <f>IF($C637="B",VLOOKUP($A637,Bat!$A$4:$BF$2320,F$1,FALSE),VLOOKUP($A637,Pit!$A$4:$BA$1686,F$2,FALSE))</f>
        <v>Albert</v>
      </c>
      <c r="G637" s="16" t="str">
        <f>IF($C637="B",VLOOKUP($A637,Bat!$A$4:$BF$2320,G$1,FALSE),VLOOKUP($A637,Pit!$A$4:$BA$1686,G$2,FALSE))</f>
        <v>Arnold</v>
      </c>
      <c r="H637" s="16">
        <f>IF($C637="B",VLOOKUP($A637,Bat!$A$4:$BF$2320,H$1,FALSE),VLOOKUP($A637,Pit!$A$4:$BA$1686,H$2,FALSE))</f>
        <v>18</v>
      </c>
      <c r="I637" s="16" t="str">
        <f>IF($C637="B",VLOOKUP($A637,Bat!$A$4:$BF$2320,I$1,FALSE),VLOOKUP($A637,Pit!$A$4:$BA$1686,I$2,FALSE))</f>
        <v>L</v>
      </c>
      <c r="J637" s="16" t="str">
        <f>IF($C637="B",VLOOKUP($A637,Bat!$A$4:$BF$2320,J$1,FALSE),VLOOKUP($A637,Pit!$A$4:$BA$1686,J$2,FALSE))</f>
        <v>L</v>
      </c>
      <c r="K637" s="16" t="str">
        <f>IF($C637="B",VLOOKUP($A637,Bat!$A$4:$BF$2320,K$1,FALSE),VLOOKUP($A637,Pit!$A$4:$BA$1686,K$2,FALSE))</f>
        <v>Low</v>
      </c>
      <c r="L637" s="17" t="str">
        <f>IF($C637="B",VLOOKUP($A637,Bat!$A$4:$BF$2320,L$1,FALSE),VLOOKUP($A637,Pit!$A$4:$BA$1686,L$2,FALSE))</f>
        <v>Normal</v>
      </c>
      <c r="M637" s="16">
        <f>IF($C637="B",VLOOKUP($A637,Bat!$A$4:$BF$2320,M$1,FALSE),VLOOKUP($A637,Pit!$A$4:$BA$1686,M$2,FALSE))</f>
        <v>5</v>
      </c>
      <c r="N637" s="16">
        <f>IF($C637="B",VLOOKUP($A637,Bat!$A$4:$BF$2320,N$1,FALSE),VLOOKUP($A637,Pit!$A$4:$BA$1686,N$2,FALSE))</f>
        <v>2</v>
      </c>
      <c r="O637" s="16">
        <f>IF($C637="B",VLOOKUP($A637,Bat!$A$4:$BF$2320,O$1,FALSE),VLOOKUP($A637,Pit!$A$4:$BA$1686,O$2,FALSE))</f>
        <v>1</v>
      </c>
      <c r="P637" s="16" t="str">
        <f>IF($C637="B",VLOOKUP($A637,Bat!$A$4:$BF$2320,P$1,FALSE),VLOOKUP($A637,Pit!$A$4:$BA$1686,P$2,FALSE))</f>
        <v>90-92 Mph</v>
      </c>
      <c r="Q637" s="17">
        <f>IF($C637="B",VLOOKUP($A637,Bat!$A$4:$BF$2320,Q$1,FALSE),VLOOKUP($A637,Pit!$A$4:$BA$1686,Q$2,FALSE))</f>
        <v>8</v>
      </c>
      <c r="R637" s="18">
        <f>IF($C637="B",VLOOKUP($A637,Bat!$A$4:$BF$2320,R$1,FALSE),VLOOKUP($A637,Pit!$A$4:$BA$1686,R$2,FALSE))</f>
        <v>8.3127919620327724</v>
      </c>
      <c r="S637" s="19">
        <f>IF($C637="B",VLOOKUP($A637,Bat!$A$4:$BF$2320,S$1,FALSE),VLOOKUP($A637,Pit!$A$4:$BA$1686,S$2,FALSE))</f>
        <v>-0.32727436718876401</v>
      </c>
      <c r="T637" s="20" t="str">
        <f>IF($C637="B",VLOOKUP($A637,Bat!$A$4:$BF$2320,T$1,FALSE),VLOOKUP($A637,Pit!$A$4:$BA$1686,T$2,FALSE))</f>
        <v>$170k</v>
      </c>
      <c r="U637" s="17" t="str">
        <f>VLOOKUP(IF($C637="B",VLOOKUP($A637,Bat!$A$4:$AU$2320,U$1,FALSE),VLOOKUP($A637,Pit!$A$4:$BE$1686,U$2,FALSE)),COND!$A$35:$B$41,2,FALSE)</f>
        <v>??</v>
      </c>
      <c r="V637" s="21">
        <f>IF($C637="B",VLOOKUP($A637,Bat!$A$4:$AT$2284,46,FALSE),VLOOKUP($A637,Pit!$A$4:$BD$1664,56,FALSE))</f>
        <v>274</v>
      </c>
      <c r="W637" s="16">
        <f t="shared" si="47"/>
        <v>999</v>
      </c>
      <c r="X637" s="16"/>
      <c r="Y637" s="22">
        <f t="shared" si="48"/>
        <v>949</v>
      </c>
      <c r="Z637" s="16" t="str">
        <f>IFERROR(VLOOKUP($D637,Results37!$F$3:$L$1396,Z$1,FALSE),"")</f>
        <v/>
      </c>
      <c r="AA637" s="47" t="str">
        <f>IF(ISERROR(VLOOKUP(D637,Results37!$F$3:$O$399,AA$1,FALSE)),"",IF(VLOOKUP(D637,Results37!$F$3:$O$399,AA$1+1,FALSE)=1,"S"&amp;VLOOKUP(D637,Results37!$F$3:$O$399,AA$1,FALSE),VLOOKUP(D637,Results37!$F$3:$O$399,AA$1,FALSE)))</f>
        <v/>
      </c>
      <c r="AB637" s="16" t="str">
        <f>IFERROR(VLOOKUP($D637,Results37!$F$3:$L$1396,AB$1,FALSE),"")</f>
        <v/>
      </c>
      <c r="AC637" s="16" t="str">
        <f>IFERROR(VLOOKUP($D637,Results37!$F$3:$L$1396,AC$1,FALSE),"")</f>
        <v/>
      </c>
      <c r="AD637" s="16" t="str">
        <f t="shared" si="49"/>
        <v/>
      </c>
      <c r="AE637" s="20" t="str">
        <f>IF(ISERROR(VLOOKUP($AC637&amp;"-"&amp;$F637&amp;" "&amp;G637,Bonuses!$B$1:$G$1006,4,FALSE)),"",INT(VLOOKUP($AC637&amp;"-"&amp;$F637&amp;" "&amp;$G637,Bonuses!$B$1:$G$1006,4,FALSE)))</f>
        <v/>
      </c>
      <c r="AF637" s="16" t="str">
        <f>IF(ISERROR(VLOOKUP($AC637&amp;"-"&amp;$F637,Bonuses!$B$1:$G$1006,5,FALSE)),"",IF(VLOOKUP($AC637&amp;"-"&amp;$F637,Bonuses!$B$1:$G$1006,5,FALSE)="","",VLOOKUP($AC637&amp;"-"&amp;$F637,Bonuses!$B$1:$G$1006,6,FALSE)&amp;" yrs, "&amp;VLOOKUP($AC637&amp;"-"&amp;$F637,Bonuses!$B$1:$G$1006,5,FALSE)))</f>
        <v/>
      </c>
    </row>
    <row r="638" spans="1:32" s="21" customFormat="1" x14ac:dyDescent="0.25">
      <c r="A638" s="21" t="s">
        <v>3114</v>
      </c>
      <c r="B638" s="21">
        <f t="shared" si="45"/>
        <v>0</v>
      </c>
      <c r="C638" s="21" t="str">
        <f t="shared" si="46"/>
        <v>B</v>
      </c>
      <c r="D638" s="17">
        <f>IF($C638="B",VLOOKUP($A638,Bat!$A$4:$BF$2320,D$1,FALSE),VLOOKUP($A638,Pit!$A$4:$BA$1686,D$2,FALSE))</f>
        <v>14579</v>
      </c>
      <c r="E638" s="16" t="str">
        <f>IF($C638="B",VLOOKUP($A638,Bat!$A$4:$BF$2320,E$1,FALSE),VLOOKUP($A638,Pit!$A$4:$BA$1686,E$2,FALSE))</f>
        <v>C</v>
      </c>
      <c r="F638" s="16" t="str">
        <f>IF($C638="B",VLOOKUP($A638,Bat!$A$4:$BF$2320,F$1,FALSE),VLOOKUP($A638,Pit!$A$4:$BA$1686,F$2,FALSE))</f>
        <v>Gordon</v>
      </c>
      <c r="G638" s="16" t="str">
        <f>IF($C638="B",VLOOKUP($A638,Bat!$A$4:$BF$2320,G$1,FALSE),VLOOKUP($A638,Pit!$A$4:$BA$1686,G$2,FALSE))</f>
        <v>Griffin</v>
      </c>
      <c r="H638" s="16">
        <f>IF($C638="B",VLOOKUP($A638,Bat!$A$4:$BF$2320,H$1,FALSE),VLOOKUP($A638,Pit!$A$4:$BA$1686,H$2,FALSE))</f>
        <v>21</v>
      </c>
      <c r="I638" s="16" t="str">
        <f>IF($C638="B",VLOOKUP($A638,Bat!$A$4:$BF$2320,I$1,FALSE),VLOOKUP($A638,Pit!$A$4:$BA$1686,I$2,FALSE))</f>
        <v>R</v>
      </c>
      <c r="J638" s="16" t="str">
        <f>IF($C638="B",VLOOKUP($A638,Bat!$A$4:$BF$2320,J$1,FALSE),VLOOKUP($A638,Pit!$A$4:$BA$1686,J$2,FALSE))</f>
        <v>R</v>
      </c>
      <c r="K638" s="16" t="str">
        <f>IF($C638="B",VLOOKUP($A638,Bat!$A$4:$BF$2320,K$1,FALSE),VLOOKUP($A638,Pit!$A$4:$BA$1686,K$2,FALSE))</f>
        <v>Normal</v>
      </c>
      <c r="L638" s="17" t="str">
        <f>IF($C638="B",VLOOKUP($A638,Bat!$A$4:$BF$2320,L$1,FALSE),VLOOKUP($A638,Pit!$A$4:$BA$1686,L$2,FALSE))</f>
        <v>Normal</v>
      </c>
      <c r="M638" s="16">
        <f>IF($C638="B",VLOOKUP($A638,Bat!$A$4:$BF$2320,M$1,FALSE),VLOOKUP($A638,Pit!$A$4:$BA$1686,M$2,FALSE))</f>
        <v>2</v>
      </c>
      <c r="N638" s="16">
        <f>IF($C638="B",VLOOKUP($A638,Bat!$A$4:$BF$2320,N$1,FALSE),VLOOKUP($A638,Pit!$A$4:$BA$1686,N$2,FALSE))</f>
        <v>2</v>
      </c>
      <c r="O638" s="16">
        <f>IF($C638="B",VLOOKUP($A638,Bat!$A$4:$BF$2320,O$1,FALSE),VLOOKUP($A638,Pit!$A$4:$BA$1686,O$2,FALSE))</f>
        <v>3</v>
      </c>
      <c r="P638" s="16">
        <f>IF($C638="B",VLOOKUP($A638,Bat!$A$4:$BF$2320,P$1,FALSE),VLOOKUP($A638,Pit!$A$4:$BA$1686,P$2,FALSE))</f>
        <v>7</v>
      </c>
      <c r="Q638" s="17">
        <f>IF($C638="B",VLOOKUP($A638,Bat!$A$4:$BF$2320,Q$1,FALSE),VLOOKUP($A638,Pit!$A$4:$BA$1686,Q$2,FALSE))</f>
        <v>1</v>
      </c>
      <c r="R638" s="18">
        <f>IF($C638="B",VLOOKUP($A638,Bat!$A$4:$BF$2320,R$1,FALSE),VLOOKUP($A638,Pit!$A$4:$BA$1686,R$2,FALSE))</f>
        <v>-1.2120218998062118</v>
      </c>
      <c r="S638" s="19">
        <f>IF($C638="B",VLOOKUP($A638,Bat!$A$4:$BF$2320,S$1,FALSE),VLOOKUP($A638,Pit!$A$4:$BA$1686,S$2,FALSE))</f>
        <v>0.24185215001847091</v>
      </c>
      <c r="T638" s="20" t="str">
        <f>IF($C638="B",VLOOKUP($A638,Bat!$A$4:$BF$2320,T$1,FALSE),VLOOKUP($A638,Pit!$A$4:$BA$1686,T$2,FALSE))</f>
        <v>$170k</v>
      </c>
      <c r="U638" s="17" t="str">
        <f>VLOOKUP(IF($C638="B",VLOOKUP($A638,Bat!$A$4:$AU$2320,U$1,FALSE),VLOOKUP($A638,Pit!$A$4:$BE$1686,U$2,FALSE)),COND!$A$35:$B$41,2,FALSE)</f>
        <v>??</v>
      </c>
      <c r="V638" s="21">
        <f>IF($C638="B",VLOOKUP($A638,Bat!$A$4:$AT$2284,46,FALSE),VLOOKUP($A638,Pit!$A$4:$BD$1664,56,FALSE))</f>
        <v>276</v>
      </c>
      <c r="W638" s="16">
        <f t="shared" si="47"/>
        <v>999</v>
      </c>
      <c r="X638" s="16"/>
      <c r="Y638" s="22">
        <f t="shared" si="48"/>
        <v>581</v>
      </c>
      <c r="Z638" s="16" t="str">
        <f>IFERROR(VLOOKUP($D638,Results37!$F$3:$L$1396,Z$1,FALSE),"")</f>
        <v/>
      </c>
      <c r="AA638" s="47" t="str">
        <f>IF(ISERROR(VLOOKUP(D638,Results37!$F$3:$O$399,AA$1,FALSE)),"",IF(VLOOKUP(D638,Results37!$F$3:$O$399,AA$1+1,FALSE)=1,"S"&amp;VLOOKUP(D638,Results37!$F$3:$O$399,AA$1,FALSE),VLOOKUP(D638,Results37!$F$3:$O$399,AA$1,FALSE)))</f>
        <v/>
      </c>
      <c r="AB638" s="16" t="str">
        <f>IFERROR(VLOOKUP($D638,Results37!$F$3:$L$1396,AB$1,FALSE),"")</f>
        <v/>
      </c>
      <c r="AC638" s="16" t="str">
        <f>IFERROR(VLOOKUP($D638,Results37!$F$3:$L$1396,AC$1,FALSE),"")</f>
        <v/>
      </c>
      <c r="AD638" s="16" t="str">
        <f t="shared" si="49"/>
        <v/>
      </c>
      <c r="AE638" s="20" t="str">
        <f>IF(ISERROR(VLOOKUP($AC638&amp;"-"&amp;$F638&amp;" "&amp;G638,Bonuses!$B$1:$G$1006,4,FALSE)),"",INT(VLOOKUP($AC638&amp;"-"&amp;$F638&amp;" "&amp;$G638,Bonuses!$B$1:$G$1006,4,FALSE)))</f>
        <v/>
      </c>
      <c r="AF638" s="16" t="str">
        <f>IF(ISERROR(VLOOKUP($AC638&amp;"-"&amp;$F638,Bonuses!$B$1:$G$1006,5,FALSE)),"",IF(VLOOKUP($AC638&amp;"-"&amp;$F638,Bonuses!$B$1:$G$1006,5,FALSE)="","",VLOOKUP($AC638&amp;"-"&amp;$F638,Bonuses!$B$1:$G$1006,6,FALSE)&amp;" yrs, "&amp;VLOOKUP($AC638&amp;"-"&amp;$F638,Bonuses!$B$1:$G$1006,5,FALSE)))</f>
        <v/>
      </c>
    </row>
    <row r="639" spans="1:32" s="21" customFormat="1" x14ac:dyDescent="0.25">
      <c r="A639" s="21" t="s">
        <v>2619</v>
      </c>
      <c r="B639" s="21">
        <f t="shared" si="45"/>
        <v>0</v>
      </c>
      <c r="C639" s="21" t="str">
        <f t="shared" si="46"/>
        <v>P</v>
      </c>
      <c r="D639" s="17">
        <f>IF($C639="B",VLOOKUP($A639,Bat!$A$4:$BF$2320,D$1,FALSE),VLOOKUP($A639,Pit!$A$4:$BA$1686,D$2,FALSE))</f>
        <v>3231</v>
      </c>
      <c r="E639" s="16" t="str">
        <f>IF($C639="B",VLOOKUP($A639,Bat!$A$4:$BF$2320,E$1,FALSE),VLOOKUP($A639,Pit!$A$4:$BA$1686,E$2,FALSE))</f>
        <v>RP</v>
      </c>
      <c r="F639" s="16" t="str">
        <f>IF($C639="B",VLOOKUP($A639,Bat!$A$4:$BF$2320,F$1,FALSE),VLOOKUP($A639,Pit!$A$4:$BA$1686,F$2,FALSE))</f>
        <v>Javier</v>
      </c>
      <c r="G639" s="16" t="str">
        <f>IF($C639="B",VLOOKUP($A639,Bat!$A$4:$BF$2320,G$1,FALSE),VLOOKUP($A639,Pit!$A$4:$BA$1686,G$2,FALSE))</f>
        <v>Garouno</v>
      </c>
      <c r="H639" s="16">
        <f>IF($C639="B",VLOOKUP($A639,Bat!$A$4:$BF$2320,H$1,FALSE),VLOOKUP($A639,Pit!$A$4:$BA$1686,H$2,FALSE))</f>
        <v>21</v>
      </c>
      <c r="I639" s="16" t="str">
        <f>IF($C639="B",VLOOKUP($A639,Bat!$A$4:$BF$2320,I$1,FALSE),VLOOKUP($A639,Pit!$A$4:$BA$1686,I$2,FALSE))</f>
        <v>S</v>
      </c>
      <c r="J639" s="16" t="str">
        <f>IF($C639="B",VLOOKUP($A639,Bat!$A$4:$BF$2320,J$1,FALSE),VLOOKUP($A639,Pit!$A$4:$BA$1686,J$2,FALSE))</f>
        <v>R</v>
      </c>
      <c r="K639" s="16" t="str">
        <f>IF($C639="B",VLOOKUP($A639,Bat!$A$4:$BF$2320,K$1,FALSE),VLOOKUP($A639,Pit!$A$4:$BA$1686,K$2,FALSE))</f>
        <v>Normal</v>
      </c>
      <c r="L639" s="17" t="str">
        <f>IF($C639="B",VLOOKUP($A639,Bat!$A$4:$BF$2320,L$1,FALSE),VLOOKUP($A639,Pit!$A$4:$BA$1686,L$2,FALSE))</f>
        <v>Low</v>
      </c>
      <c r="M639" s="16">
        <f>IF($C639="B",VLOOKUP($A639,Bat!$A$4:$BF$2320,M$1,FALSE),VLOOKUP($A639,Pit!$A$4:$BA$1686,M$2,FALSE))</f>
        <v>4</v>
      </c>
      <c r="N639" s="16">
        <f>IF($C639="B",VLOOKUP($A639,Bat!$A$4:$BF$2320,N$1,FALSE),VLOOKUP($A639,Pit!$A$4:$BA$1686,N$2,FALSE))</f>
        <v>2</v>
      </c>
      <c r="O639" s="16">
        <f>IF($C639="B",VLOOKUP($A639,Bat!$A$4:$BF$2320,O$1,FALSE),VLOOKUP($A639,Pit!$A$4:$BA$1686,O$2,FALSE))</f>
        <v>2</v>
      </c>
      <c r="P639" s="16" t="str">
        <f>IF($C639="B",VLOOKUP($A639,Bat!$A$4:$BF$2320,P$1,FALSE),VLOOKUP($A639,Pit!$A$4:$BA$1686,P$2,FALSE))</f>
        <v>91-93 Mph</v>
      </c>
      <c r="Q639" s="17">
        <f>IF($C639="B",VLOOKUP($A639,Bat!$A$4:$BF$2320,Q$1,FALSE),VLOOKUP($A639,Pit!$A$4:$BA$1686,Q$2,FALSE))</f>
        <v>8</v>
      </c>
      <c r="R639" s="18">
        <f>IF($C639="B",VLOOKUP($A639,Bat!$A$4:$BF$2320,R$1,FALSE),VLOOKUP($A639,Pit!$A$4:$BA$1686,R$2,FALSE))</f>
        <v>8.1418655143301812</v>
      </c>
      <c r="S639" s="19">
        <f>IF($C639="B",VLOOKUP($A639,Bat!$A$4:$BF$2320,S$1,FALSE),VLOOKUP($A639,Pit!$A$4:$BA$1686,S$2,FALSE))</f>
        <v>-0.34229026333908552</v>
      </c>
      <c r="T639" s="20" t="str">
        <f>IF($C639="B",VLOOKUP($A639,Bat!$A$4:$BF$2320,T$1,FALSE),VLOOKUP($A639,Pit!$A$4:$BA$1686,T$2,FALSE))</f>
        <v>$180k</v>
      </c>
      <c r="U639" s="17" t="str">
        <f>VLOOKUP(IF($C639="B",VLOOKUP($A639,Bat!$A$4:$AU$2320,U$1,FALSE),VLOOKUP($A639,Pit!$A$4:$BE$1686,U$2,FALSE)),COND!$A$35:$B$41,2,FALSE)</f>
        <v>??</v>
      </c>
      <c r="V639" s="21">
        <f>IF($C639="B",VLOOKUP($A639,Bat!$A$4:$AT$2284,46,FALSE),VLOOKUP($A639,Pit!$A$4:$BD$1664,56,FALSE))</f>
        <v>277</v>
      </c>
      <c r="W639" s="16">
        <f t="shared" si="47"/>
        <v>999</v>
      </c>
      <c r="X639" s="16"/>
      <c r="Y639" s="22">
        <f t="shared" si="48"/>
        <v>956</v>
      </c>
      <c r="Z639" s="16" t="str">
        <f>IFERROR(VLOOKUP($D639,Results37!$F$3:$L$1396,Z$1,FALSE),"")</f>
        <v/>
      </c>
      <c r="AA639" s="47" t="str">
        <f>IF(ISERROR(VLOOKUP(D639,Results37!$F$3:$O$399,AA$1,FALSE)),"",IF(VLOOKUP(D639,Results37!$F$3:$O$399,AA$1+1,FALSE)=1,"S"&amp;VLOOKUP(D639,Results37!$F$3:$O$399,AA$1,FALSE),VLOOKUP(D639,Results37!$F$3:$O$399,AA$1,FALSE)))</f>
        <v/>
      </c>
      <c r="AB639" s="16" t="str">
        <f>IFERROR(VLOOKUP($D639,Results37!$F$3:$L$1396,AB$1,FALSE),"")</f>
        <v/>
      </c>
      <c r="AC639" s="16" t="str">
        <f>IFERROR(VLOOKUP($D639,Results37!$F$3:$L$1396,AC$1,FALSE),"")</f>
        <v/>
      </c>
      <c r="AD639" s="16" t="str">
        <f t="shared" si="49"/>
        <v/>
      </c>
      <c r="AE639" s="20" t="str">
        <f>IF(ISERROR(VLOOKUP($AC639&amp;"-"&amp;$F639&amp;" "&amp;G639,Bonuses!$B$1:$G$1006,4,FALSE)),"",INT(VLOOKUP($AC639&amp;"-"&amp;$F639&amp;" "&amp;$G639,Bonuses!$B$1:$G$1006,4,FALSE)))</f>
        <v/>
      </c>
      <c r="AF639" s="16" t="str">
        <f>IF(ISERROR(VLOOKUP($AC639&amp;"-"&amp;$F639,Bonuses!$B$1:$G$1006,5,FALSE)),"",IF(VLOOKUP($AC639&amp;"-"&amp;$F639,Bonuses!$B$1:$G$1006,5,FALSE)="","",VLOOKUP($AC639&amp;"-"&amp;$F639,Bonuses!$B$1:$G$1006,6,FALSE)&amp;" yrs, "&amp;VLOOKUP($AC639&amp;"-"&amp;$F639,Bonuses!$B$1:$G$1006,5,FALSE)))</f>
        <v/>
      </c>
    </row>
    <row r="640" spans="1:32" s="21" customFormat="1" x14ac:dyDescent="0.25">
      <c r="A640" s="21" t="s">
        <v>2085</v>
      </c>
      <c r="B640" s="21">
        <f t="shared" si="45"/>
        <v>0</v>
      </c>
      <c r="C640" s="21" t="str">
        <f t="shared" si="46"/>
        <v>B</v>
      </c>
      <c r="D640" s="17">
        <f>IF($C640="B",VLOOKUP($A640,Bat!$A$4:$BF$2320,D$1,FALSE),VLOOKUP($A640,Pit!$A$4:$BA$1686,D$2,FALSE))</f>
        <v>14698</v>
      </c>
      <c r="E640" s="16" t="str">
        <f>IF($C640="B",VLOOKUP($A640,Bat!$A$4:$BF$2320,E$1,FALSE),VLOOKUP($A640,Pit!$A$4:$BA$1686,E$2,FALSE))</f>
        <v>RF</v>
      </c>
      <c r="F640" s="16" t="str">
        <f>IF($C640="B",VLOOKUP($A640,Bat!$A$4:$BF$2320,F$1,FALSE),VLOOKUP($A640,Pit!$A$4:$BA$1686,F$2,FALSE))</f>
        <v>Eric</v>
      </c>
      <c r="G640" s="16" t="str">
        <f>IF($C640="B",VLOOKUP($A640,Bat!$A$4:$BF$2320,G$1,FALSE),VLOOKUP($A640,Pit!$A$4:$BA$1686,G$2,FALSE))</f>
        <v>Warren</v>
      </c>
      <c r="H640" s="16">
        <f>IF($C640="B",VLOOKUP($A640,Bat!$A$4:$BF$2320,H$1,FALSE),VLOOKUP($A640,Pit!$A$4:$BA$1686,H$2,FALSE))</f>
        <v>21</v>
      </c>
      <c r="I640" s="16" t="str">
        <f>IF($C640="B",VLOOKUP($A640,Bat!$A$4:$BF$2320,I$1,FALSE),VLOOKUP($A640,Pit!$A$4:$BA$1686,I$2,FALSE))</f>
        <v>L</v>
      </c>
      <c r="J640" s="16" t="str">
        <f>IF($C640="B",VLOOKUP($A640,Bat!$A$4:$BF$2320,J$1,FALSE),VLOOKUP($A640,Pit!$A$4:$BA$1686,J$2,FALSE))</f>
        <v>L</v>
      </c>
      <c r="K640" s="16" t="str">
        <f>IF($C640="B",VLOOKUP($A640,Bat!$A$4:$BF$2320,K$1,FALSE),VLOOKUP($A640,Pit!$A$4:$BA$1686,K$2,FALSE))</f>
        <v>Normal</v>
      </c>
      <c r="L640" s="17" t="str">
        <f>IF($C640="B",VLOOKUP($A640,Bat!$A$4:$BF$2320,L$1,FALSE),VLOOKUP($A640,Pit!$A$4:$BA$1686,L$2,FALSE))</f>
        <v>Low</v>
      </c>
      <c r="M640" s="16">
        <f>IF($C640="B",VLOOKUP($A640,Bat!$A$4:$BF$2320,M$1,FALSE),VLOOKUP($A640,Pit!$A$4:$BA$1686,M$2,FALSE))</f>
        <v>2</v>
      </c>
      <c r="N640" s="16">
        <f>IF($C640="B",VLOOKUP($A640,Bat!$A$4:$BF$2320,N$1,FALSE),VLOOKUP($A640,Pit!$A$4:$BA$1686,N$2,FALSE))</f>
        <v>4</v>
      </c>
      <c r="O640" s="16">
        <f>IF($C640="B",VLOOKUP($A640,Bat!$A$4:$BF$2320,O$1,FALSE),VLOOKUP($A640,Pit!$A$4:$BA$1686,O$2,FALSE))</f>
        <v>4</v>
      </c>
      <c r="P640" s="16">
        <f>IF($C640="B",VLOOKUP($A640,Bat!$A$4:$BF$2320,P$1,FALSE),VLOOKUP($A640,Pit!$A$4:$BA$1686,P$2,FALSE))</f>
        <v>5</v>
      </c>
      <c r="Q640" s="17">
        <f>IF($C640="B",VLOOKUP($A640,Bat!$A$4:$BF$2320,Q$1,FALSE),VLOOKUP($A640,Pit!$A$4:$BA$1686,Q$2,FALSE))</f>
        <v>3</v>
      </c>
      <c r="R640" s="18">
        <f>IF($C640="B",VLOOKUP($A640,Bat!$A$4:$BF$2320,R$1,FALSE),VLOOKUP($A640,Pit!$A$4:$BA$1686,R$2,FALSE))</f>
        <v>-1.28234723834783</v>
      </c>
      <c r="S640" s="19">
        <f>IF($C640="B",VLOOKUP($A640,Bat!$A$4:$BF$2320,S$1,FALSE),VLOOKUP($A640,Pit!$A$4:$BA$1686,S$2,FALSE))</f>
        <v>0.23182541478970506</v>
      </c>
      <c r="T640" s="20" t="str">
        <f>IF($C640="B",VLOOKUP($A640,Bat!$A$4:$BF$2320,T$1,FALSE),VLOOKUP($A640,Pit!$A$4:$BA$1686,T$2,FALSE))</f>
        <v>$170k</v>
      </c>
      <c r="U640" s="17" t="str">
        <f>VLOOKUP(IF($C640="B",VLOOKUP($A640,Bat!$A$4:$AU$2320,U$1,FALSE),VLOOKUP($A640,Pit!$A$4:$BE$1686,U$2,FALSE)),COND!$A$35:$B$41,2,FALSE)</f>
        <v>??</v>
      </c>
      <c r="V640" s="21">
        <f>IF($C640="B",VLOOKUP($A640,Bat!$A$4:$AT$2284,46,FALSE),VLOOKUP($A640,Pit!$A$4:$BD$1664,56,FALSE))</f>
        <v>279</v>
      </c>
      <c r="W640" s="16">
        <f t="shared" si="47"/>
        <v>999</v>
      </c>
      <c r="X640" s="16"/>
      <c r="Y640" s="22">
        <f t="shared" si="48"/>
        <v>589</v>
      </c>
      <c r="Z640" s="16" t="str">
        <f>IFERROR(VLOOKUP($D640,Results37!$F$3:$L$1396,Z$1,FALSE),"")</f>
        <v/>
      </c>
      <c r="AA640" s="47" t="str">
        <f>IF(ISERROR(VLOOKUP(D640,Results37!$F$3:$O$399,AA$1,FALSE)),"",IF(VLOOKUP(D640,Results37!$F$3:$O$399,AA$1+1,FALSE)=1,"S"&amp;VLOOKUP(D640,Results37!$F$3:$O$399,AA$1,FALSE),VLOOKUP(D640,Results37!$F$3:$O$399,AA$1,FALSE)))</f>
        <v/>
      </c>
      <c r="AB640" s="16" t="str">
        <f>IFERROR(VLOOKUP($D640,Results37!$F$3:$L$1396,AB$1,FALSE),"")</f>
        <v/>
      </c>
      <c r="AC640" s="16" t="str">
        <f>IFERROR(VLOOKUP($D640,Results37!$F$3:$L$1396,AC$1,FALSE),"")</f>
        <v/>
      </c>
      <c r="AD640" s="16" t="str">
        <f t="shared" si="49"/>
        <v/>
      </c>
      <c r="AE640" s="20" t="str">
        <f>IF(ISERROR(VLOOKUP($AC640&amp;"-"&amp;$F640&amp;" "&amp;G640,Bonuses!$B$1:$G$1006,4,FALSE)),"",INT(VLOOKUP($AC640&amp;"-"&amp;$F640&amp;" "&amp;$G640,Bonuses!$B$1:$G$1006,4,FALSE)))</f>
        <v/>
      </c>
      <c r="AF640" s="16" t="str">
        <f>IF(ISERROR(VLOOKUP($AC640&amp;"-"&amp;$F640,Bonuses!$B$1:$G$1006,5,FALSE)),"",IF(VLOOKUP($AC640&amp;"-"&amp;$F640,Bonuses!$B$1:$G$1006,5,FALSE)="","",VLOOKUP($AC640&amp;"-"&amp;$F640,Bonuses!$B$1:$G$1006,6,FALSE)&amp;" yrs, "&amp;VLOOKUP($AC640&amp;"-"&amp;$F640,Bonuses!$B$1:$G$1006,5,FALSE)))</f>
        <v/>
      </c>
    </row>
    <row r="641" spans="1:32" s="21" customFormat="1" x14ac:dyDescent="0.25">
      <c r="A641" s="21" t="s">
        <v>2624</v>
      </c>
      <c r="B641" s="21">
        <f t="shared" si="45"/>
        <v>0</v>
      </c>
      <c r="C641" s="21" t="str">
        <f t="shared" si="46"/>
        <v>P</v>
      </c>
      <c r="D641" s="17">
        <f>IF($C641="B",VLOOKUP($A641,Bat!$A$4:$BF$2320,D$1,FALSE),VLOOKUP($A641,Pit!$A$4:$BA$1686,D$2,FALSE))</f>
        <v>1969</v>
      </c>
      <c r="E641" s="16" t="str">
        <f>IF($C641="B",VLOOKUP($A641,Bat!$A$4:$BF$2320,E$1,FALSE),VLOOKUP($A641,Pit!$A$4:$BA$1686,E$2,FALSE))</f>
        <v>RP</v>
      </c>
      <c r="F641" s="16" t="str">
        <f>IF($C641="B",VLOOKUP($A641,Bat!$A$4:$BF$2320,F$1,FALSE),VLOOKUP($A641,Pit!$A$4:$BA$1686,F$2,FALSE))</f>
        <v>Ralph</v>
      </c>
      <c r="G641" s="16" t="str">
        <f>IF($C641="B",VLOOKUP($A641,Bat!$A$4:$BF$2320,G$1,FALSE),VLOOKUP($A641,Pit!$A$4:$BA$1686,G$2,FALSE))</f>
        <v>Hamelton</v>
      </c>
      <c r="H641" s="16">
        <f>IF($C641="B",VLOOKUP($A641,Bat!$A$4:$BF$2320,H$1,FALSE),VLOOKUP($A641,Pit!$A$4:$BA$1686,H$2,FALSE))</f>
        <v>18</v>
      </c>
      <c r="I641" s="16" t="str">
        <f>IF($C641="B",VLOOKUP($A641,Bat!$A$4:$BF$2320,I$1,FALSE),VLOOKUP($A641,Pit!$A$4:$BA$1686,I$2,FALSE))</f>
        <v>S</v>
      </c>
      <c r="J641" s="16" t="str">
        <f>IF($C641="B",VLOOKUP($A641,Bat!$A$4:$BF$2320,J$1,FALSE),VLOOKUP($A641,Pit!$A$4:$BA$1686,J$2,FALSE))</f>
        <v>R</v>
      </c>
      <c r="K641" s="16" t="str">
        <f>IF($C641="B",VLOOKUP($A641,Bat!$A$4:$BF$2320,K$1,FALSE),VLOOKUP($A641,Pit!$A$4:$BA$1686,K$2,FALSE))</f>
        <v>Low</v>
      </c>
      <c r="L641" s="17" t="str">
        <f>IF($C641="B",VLOOKUP($A641,Bat!$A$4:$BF$2320,L$1,FALSE),VLOOKUP($A641,Pit!$A$4:$BA$1686,L$2,FALSE))</f>
        <v>High</v>
      </c>
      <c r="M641" s="16">
        <f>IF($C641="B",VLOOKUP($A641,Bat!$A$4:$BF$2320,M$1,FALSE),VLOOKUP($A641,Pit!$A$4:$BA$1686,M$2,FALSE))</f>
        <v>5</v>
      </c>
      <c r="N641" s="16">
        <f>IF($C641="B",VLOOKUP($A641,Bat!$A$4:$BF$2320,N$1,FALSE),VLOOKUP($A641,Pit!$A$4:$BA$1686,N$2,FALSE))</f>
        <v>2</v>
      </c>
      <c r="O641" s="16">
        <f>IF($C641="B",VLOOKUP($A641,Bat!$A$4:$BF$2320,O$1,FALSE),VLOOKUP($A641,Pit!$A$4:$BA$1686,O$2,FALSE))</f>
        <v>1</v>
      </c>
      <c r="P641" s="16" t="str">
        <f>IF($C641="B",VLOOKUP($A641,Bat!$A$4:$BF$2320,P$1,FALSE),VLOOKUP($A641,Pit!$A$4:$BA$1686,P$2,FALSE))</f>
        <v>90-92 Mph</v>
      </c>
      <c r="Q641" s="17">
        <f>IF($C641="B",VLOOKUP($A641,Bat!$A$4:$BF$2320,Q$1,FALSE),VLOOKUP($A641,Pit!$A$4:$BA$1686,Q$2,FALSE))</f>
        <v>7</v>
      </c>
      <c r="R641" s="18">
        <f>IF($C641="B",VLOOKUP($A641,Bat!$A$4:$BF$2320,R$1,FALSE),VLOOKUP($A641,Pit!$A$4:$BA$1686,R$2,FALSE))</f>
        <v>8.0268783053187853</v>
      </c>
      <c r="S641" s="19">
        <f>IF($C641="B",VLOOKUP($A641,Bat!$A$4:$BF$2320,S$1,FALSE),VLOOKUP($A641,Pit!$A$4:$BA$1686,S$2,FALSE))</f>
        <v>-0.35239189484396966</v>
      </c>
      <c r="T641" s="20" t="str">
        <f>IF($C641="B",VLOOKUP($A641,Bat!$A$4:$BF$2320,T$1,FALSE),VLOOKUP($A641,Pit!$A$4:$BA$1686,T$2,FALSE))</f>
        <v>$200k</v>
      </c>
      <c r="U641" s="17" t="str">
        <f>VLOOKUP(IF($C641="B",VLOOKUP($A641,Bat!$A$4:$AU$2320,U$1,FALSE),VLOOKUP($A641,Pit!$A$4:$BE$1686,U$2,FALSE)),COND!$A$35:$B$41,2,FALSE)</f>
        <v>??</v>
      </c>
      <c r="V641" s="21">
        <f>IF($C641="B",VLOOKUP($A641,Bat!$A$4:$AT$2284,46,FALSE),VLOOKUP($A641,Pit!$A$4:$BD$1664,56,FALSE))</f>
        <v>279</v>
      </c>
      <c r="W641" s="16">
        <f t="shared" si="47"/>
        <v>999</v>
      </c>
      <c r="X641" s="16"/>
      <c r="Y641" s="22">
        <f t="shared" si="48"/>
        <v>961</v>
      </c>
      <c r="Z641" s="16" t="str">
        <f>IFERROR(VLOOKUP($D641,Results37!$F$3:$L$1396,Z$1,FALSE),"")</f>
        <v/>
      </c>
      <c r="AA641" s="47" t="str">
        <f>IF(ISERROR(VLOOKUP(D641,Results37!$F$3:$O$399,AA$1,FALSE)),"",IF(VLOOKUP(D641,Results37!$F$3:$O$399,AA$1+1,FALSE)=1,"S"&amp;VLOOKUP(D641,Results37!$F$3:$O$399,AA$1,FALSE),VLOOKUP(D641,Results37!$F$3:$O$399,AA$1,FALSE)))</f>
        <v/>
      </c>
      <c r="AB641" s="16" t="str">
        <f>IFERROR(VLOOKUP($D641,Results37!$F$3:$L$1396,AB$1,FALSE),"")</f>
        <v/>
      </c>
      <c r="AC641" s="16" t="str">
        <f>IFERROR(VLOOKUP($D641,Results37!$F$3:$L$1396,AC$1,FALSE),"")</f>
        <v/>
      </c>
      <c r="AD641" s="16" t="str">
        <f t="shared" si="49"/>
        <v/>
      </c>
      <c r="AE641" s="20" t="str">
        <f>IF(ISERROR(VLOOKUP($AC641&amp;"-"&amp;$F641&amp;" "&amp;G641,Bonuses!$B$1:$G$1006,4,FALSE)),"",INT(VLOOKUP($AC641&amp;"-"&amp;$F641&amp;" "&amp;$G641,Bonuses!$B$1:$G$1006,4,FALSE)))</f>
        <v/>
      </c>
      <c r="AF641" s="16" t="str">
        <f>IF(ISERROR(VLOOKUP($AC641&amp;"-"&amp;$F641,Bonuses!$B$1:$G$1006,5,FALSE)),"",IF(VLOOKUP($AC641&amp;"-"&amp;$F641,Bonuses!$B$1:$G$1006,5,FALSE)="","",VLOOKUP($AC641&amp;"-"&amp;$F641,Bonuses!$B$1:$G$1006,6,FALSE)&amp;" yrs, "&amp;VLOOKUP($AC641&amp;"-"&amp;$F641,Bonuses!$B$1:$G$1006,5,FALSE)))</f>
        <v/>
      </c>
    </row>
    <row r="642" spans="1:32" s="21" customFormat="1" x14ac:dyDescent="0.25">
      <c r="A642" s="21" t="s">
        <v>1785</v>
      </c>
      <c r="B642" s="21">
        <f t="shared" si="45"/>
        <v>0</v>
      </c>
      <c r="C642" s="21" t="str">
        <f t="shared" si="46"/>
        <v>B</v>
      </c>
      <c r="D642" s="17">
        <f>IF($C642="B",VLOOKUP($A642,Bat!$A$4:$BF$2320,D$1,FALSE),VLOOKUP($A642,Pit!$A$4:$BA$1686,D$2,FALSE))</f>
        <v>7464</v>
      </c>
      <c r="E642" s="16" t="str">
        <f>IF($C642="B",VLOOKUP($A642,Bat!$A$4:$BF$2320,E$1,FALSE),VLOOKUP($A642,Pit!$A$4:$BA$1686,E$2,FALSE))</f>
        <v>1B</v>
      </c>
      <c r="F642" s="16" t="str">
        <f>IF($C642="B",VLOOKUP($A642,Bat!$A$4:$BF$2320,F$1,FALSE),VLOOKUP($A642,Pit!$A$4:$BA$1686,F$2,FALSE))</f>
        <v>James</v>
      </c>
      <c r="G642" s="16" t="str">
        <f>IF($C642="B",VLOOKUP($A642,Bat!$A$4:$BF$2320,G$1,FALSE),VLOOKUP($A642,Pit!$A$4:$BA$1686,G$2,FALSE))</f>
        <v>Billington</v>
      </c>
      <c r="H642" s="16">
        <f>IF($C642="B",VLOOKUP($A642,Bat!$A$4:$BF$2320,H$1,FALSE),VLOOKUP($A642,Pit!$A$4:$BA$1686,H$2,FALSE))</f>
        <v>21</v>
      </c>
      <c r="I642" s="16" t="str">
        <f>IF($C642="B",VLOOKUP($A642,Bat!$A$4:$BF$2320,I$1,FALSE),VLOOKUP($A642,Pit!$A$4:$BA$1686,I$2,FALSE))</f>
        <v>L</v>
      </c>
      <c r="J642" s="16" t="str">
        <f>IF($C642="B",VLOOKUP($A642,Bat!$A$4:$BF$2320,J$1,FALSE),VLOOKUP($A642,Pit!$A$4:$BA$1686,J$2,FALSE))</f>
        <v>R</v>
      </c>
      <c r="K642" s="16" t="str">
        <f>IF($C642="B",VLOOKUP($A642,Bat!$A$4:$BF$2320,K$1,FALSE),VLOOKUP($A642,Pit!$A$4:$BA$1686,K$2,FALSE))</f>
        <v>Low</v>
      </c>
      <c r="L642" s="17" t="str">
        <f>IF($C642="B",VLOOKUP($A642,Bat!$A$4:$BF$2320,L$1,FALSE),VLOOKUP($A642,Pit!$A$4:$BA$1686,L$2,FALSE))</f>
        <v>Normal</v>
      </c>
      <c r="M642" s="16">
        <f>IF($C642="B",VLOOKUP($A642,Bat!$A$4:$BF$2320,M$1,FALSE),VLOOKUP($A642,Pit!$A$4:$BA$1686,M$2,FALSE))</f>
        <v>2</v>
      </c>
      <c r="N642" s="16">
        <f>IF($C642="B",VLOOKUP($A642,Bat!$A$4:$BF$2320,N$1,FALSE),VLOOKUP($A642,Pit!$A$4:$BA$1686,N$2,FALSE))</f>
        <v>2</v>
      </c>
      <c r="O642" s="16">
        <f>IF($C642="B",VLOOKUP($A642,Bat!$A$4:$BF$2320,O$1,FALSE),VLOOKUP($A642,Pit!$A$4:$BA$1686,O$2,FALSE))</f>
        <v>2</v>
      </c>
      <c r="P642" s="16">
        <f>IF($C642="B",VLOOKUP($A642,Bat!$A$4:$BF$2320,P$1,FALSE),VLOOKUP($A642,Pit!$A$4:$BA$1686,P$2,FALSE))</f>
        <v>7</v>
      </c>
      <c r="Q642" s="17">
        <f>IF($C642="B",VLOOKUP($A642,Bat!$A$4:$BF$2320,Q$1,FALSE),VLOOKUP($A642,Pit!$A$4:$BA$1686,Q$2,FALSE))</f>
        <v>5</v>
      </c>
      <c r="R642" s="18">
        <f>IF($C642="B",VLOOKUP($A642,Bat!$A$4:$BF$2320,R$1,FALSE),VLOOKUP($A642,Pit!$A$4:$BA$1686,R$2,FALSE))</f>
        <v>-1.3879755168730217</v>
      </c>
      <c r="S642" s="19">
        <f>IF($C642="B",VLOOKUP($A642,Bat!$A$4:$BF$2320,S$1,FALSE),VLOOKUP($A642,Pit!$A$4:$BA$1686,S$2,FALSE))</f>
        <v>0.21676531265005231</v>
      </c>
      <c r="T642" s="20" t="str">
        <f>IF($C642="B",VLOOKUP($A642,Bat!$A$4:$BF$2320,T$1,FALSE),VLOOKUP($A642,Pit!$A$4:$BA$1686,T$2,FALSE))</f>
        <v>$180k</v>
      </c>
      <c r="U642" s="17" t="str">
        <f>VLOOKUP(IF($C642="B",VLOOKUP($A642,Bat!$A$4:$AU$2320,U$1,FALSE),VLOOKUP($A642,Pit!$A$4:$BE$1686,U$2,FALSE)),COND!$A$35:$B$41,2,FALSE)</f>
        <v>??</v>
      </c>
      <c r="V642" s="21">
        <f>IF($C642="B",VLOOKUP($A642,Bat!$A$4:$AT$2284,46,FALSE),VLOOKUP($A642,Pit!$A$4:$BD$1664,56,FALSE))</f>
        <v>280</v>
      </c>
      <c r="W642" s="16">
        <f t="shared" si="47"/>
        <v>999</v>
      </c>
      <c r="X642" s="16"/>
      <c r="Y642" s="22">
        <f t="shared" si="48"/>
        <v>594</v>
      </c>
      <c r="Z642" s="16" t="str">
        <f>IFERROR(VLOOKUP($D642,Results37!$F$3:$L$1396,Z$1,FALSE),"")</f>
        <v/>
      </c>
      <c r="AA642" s="47" t="str">
        <f>IF(ISERROR(VLOOKUP(D642,Results37!$F$3:$O$399,AA$1,FALSE)),"",IF(VLOOKUP(D642,Results37!$F$3:$O$399,AA$1+1,FALSE)=1,"S"&amp;VLOOKUP(D642,Results37!$F$3:$O$399,AA$1,FALSE),VLOOKUP(D642,Results37!$F$3:$O$399,AA$1,FALSE)))</f>
        <v/>
      </c>
      <c r="AB642" s="16" t="str">
        <f>IFERROR(VLOOKUP($D642,Results37!$F$3:$L$1396,AB$1,FALSE),"")</f>
        <v/>
      </c>
      <c r="AC642" s="16" t="str">
        <f>IFERROR(VLOOKUP($D642,Results37!$F$3:$L$1396,AC$1,FALSE),"")</f>
        <v/>
      </c>
      <c r="AD642" s="16" t="str">
        <f t="shared" si="49"/>
        <v/>
      </c>
      <c r="AE642" s="20" t="str">
        <f>IF(ISERROR(VLOOKUP($AC642&amp;"-"&amp;$F642&amp;" "&amp;G642,Bonuses!$B$1:$G$1006,4,FALSE)),"",INT(VLOOKUP($AC642&amp;"-"&amp;$F642&amp;" "&amp;$G642,Bonuses!$B$1:$G$1006,4,FALSE)))</f>
        <v/>
      </c>
      <c r="AF642" s="16" t="str">
        <f>IF(ISERROR(VLOOKUP($AC642&amp;"-"&amp;$F642,Bonuses!$B$1:$G$1006,5,FALSE)),"",IF(VLOOKUP($AC642&amp;"-"&amp;$F642,Bonuses!$B$1:$G$1006,5,FALSE)="","",VLOOKUP($AC642&amp;"-"&amp;$F642,Bonuses!$B$1:$G$1006,6,FALSE)&amp;" yrs, "&amp;VLOOKUP($AC642&amp;"-"&amp;$F642,Bonuses!$B$1:$G$1006,5,FALSE)))</f>
        <v/>
      </c>
    </row>
    <row r="643" spans="1:32" s="21" customFormat="1" x14ac:dyDescent="0.25">
      <c r="A643" s="21" t="s">
        <v>2626</v>
      </c>
      <c r="B643" s="21">
        <f t="shared" si="45"/>
        <v>0</v>
      </c>
      <c r="C643" s="21" t="str">
        <f t="shared" si="46"/>
        <v>P</v>
      </c>
      <c r="D643" s="17">
        <f>IF($C643="B",VLOOKUP($A643,Bat!$A$4:$BF$2320,D$1,FALSE),VLOOKUP($A643,Pit!$A$4:$BA$1686,D$2,FALSE))</f>
        <v>1699</v>
      </c>
      <c r="E643" s="16" t="str">
        <f>IF($C643="B",VLOOKUP($A643,Bat!$A$4:$BF$2320,E$1,FALSE),VLOOKUP($A643,Pit!$A$4:$BA$1686,E$2,FALSE))</f>
        <v>CL</v>
      </c>
      <c r="F643" s="16" t="str">
        <f>IF($C643="B",VLOOKUP($A643,Bat!$A$4:$BF$2320,F$1,FALSE),VLOOKUP($A643,Pit!$A$4:$BA$1686,F$2,FALSE))</f>
        <v>Pat</v>
      </c>
      <c r="G643" s="16" t="str">
        <f>IF($C643="B",VLOOKUP($A643,Bat!$A$4:$BF$2320,G$1,FALSE),VLOOKUP($A643,Pit!$A$4:$BA$1686,G$2,FALSE))</f>
        <v>Tyler</v>
      </c>
      <c r="H643" s="16">
        <f>IF($C643="B",VLOOKUP($A643,Bat!$A$4:$BF$2320,H$1,FALSE),VLOOKUP($A643,Pit!$A$4:$BA$1686,H$2,FALSE))</f>
        <v>18</v>
      </c>
      <c r="I643" s="16" t="str">
        <f>IF($C643="B",VLOOKUP($A643,Bat!$A$4:$BF$2320,I$1,FALSE),VLOOKUP($A643,Pit!$A$4:$BA$1686,I$2,FALSE))</f>
        <v>L</v>
      </c>
      <c r="J643" s="16" t="str">
        <f>IF($C643="B",VLOOKUP($A643,Bat!$A$4:$BF$2320,J$1,FALSE),VLOOKUP($A643,Pit!$A$4:$BA$1686,J$2,FALSE))</f>
        <v>R</v>
      </c>
      <c r="K643" s="16" t="str">
        <f>IF($C643="B",VLOOKUP($A643,Bat!$A$4:$BF$2320,K$1,FALSE),VLOOKUP($A643,Pit!$A$4:$BA$1686,K$2,FALSE))</f>
        <v>Low</v>
      </c>
      <c r="L643" s="17" t="str">
        <f>IF($C643="B",VLOOKUP($A643,Bat!$A$4:$BF$2320,L$1,FALSE),VLOOKUP($A643,Pit!$A$4:$BA$1686,L$2,FALSE))</f>
        <v>Normal</v>
      </c>
      <c r="M643" s="16">
        <f>IF($C643="B",VLOOKUP($A643,Bat!$A$4:$BF$2320,M$1,FALSE),VLOOKUP($A643,Pit!$A$4:$BA$1686,M$2,FALSE))</f>
        <v>4</v>
      </c>
      <c r="N643" s="16">
        <f>IF($C643="B",VLOOKUP($A643,Bat!$A$4:$BF$2320,N$1,FALSE),VLOOKUP($A643,Pit!$A$4:$BA$1686,N$2,FALSE))</f>
        <v>2</v>
      </c>
      <c r="O643" s="16">
        <f>IF($C643="B",VLOOKUP($A643,Bat!$A$4:$BF$2320,O$1,FALSE),VLOOKUP($A643,Pit!$A$4:$BA$1686,O$2,FALSE))</f>
        <v>2</v>
      </c>
      <c r="P643" s="16" t="str">
        <f>IF($C643="B",VLOOKUP($A643,Bat!$A$4:$BF$2320,P$1,FALSE),VLOOKUP($A643,Pit!$A$4:$BA$1686,P$2,FALSE))</f>
        <v>87-89 Mph</v>
      </c>
      <c r="Q643" s="17">
        <f>IF($C643="B",VLOOKUP($A643,Bat!$A$4:$BF$2320,Q$1,FALSE),VLOOKUP($A643,Pit!$A$4:$BA$1686,Q$2,FALSE))</f>
        <v>7</v>
      </c>
      <c r="R643" s="18">
        <f>IF($C643="B",VLOOKUP($A643,Bat!$A$4:$BF$2320,R$1,FALSE),VLOOKUP($A643,Pit!$A$4:$BA$1686,R$2,FALSE))</f>
        <v>8.0155248713156908</v>
      </c>
      <c r="S643" s="19">
        <f>IF($C643="B",VLOOKUP($A643,Bat!$A$4:$BF$2320,S$1,FALSE),VLOOKUP($A643,Pit!$A$4:$BA$1686,S$2,FALSE))</f>
        <v>-0.35338929453390316</v>
      </c>
      <c r="T643" s="20" t="str">
        <f>IF($C643="B",VLOOKUP($A643,Bat!$A$4:$BF$2320,T$1,FALSE),VLOOKUP($A643,Pit!$A$4:$BA$1686,T$2,FALSE))</f>
        <v>$200k</v>
      </c>
      <c r="U643" s="17" t="str">
        <f>VLOOKUP(IF($C643="B",VLOOKUP($A643,Bat!$A$4:$AU$2320,U$1,FALSE),VLOOKUP($A643,Pit!$A$4:$BE$1686,U$2,FALSE)),COND!$A$35:$B$41,2,FALSE)</f>
        <v>??</v>
      </c>
      <c r="V643" s="21">
        <f>IF($C643="B",VLOOKUP($A643,Bat!$A$4:$AT$2284,46,FALSE),VLOOKUP($A643,Pit!$A$4:$BD$1664,56,FALSE))</f>
        <v>280</v>
      </c>
      <c r="W643" s="16">
        <f t="shared" si="47"/>
        <v>999</v>
      </c>
      <c r="X643" s="16"/>
      <c r="Y643" s="22">
        <f t="shared" si="48"/>
        <v>964</v>
      </c>
      <c r="Z643" s="16" t="str">
        <f>IFERROR(VLOOKUP($D643,Results37!$F$3:$L$1396,Z$1,FALSE),"")</f>
        <v/>
      </c>
      <c r="AA643" s="47" t="str">
        <f>IF(ISERROR(VLOOKUP(D643,Results37!$F$3:$O$399,AA$1,FALSE)),"",IF(VLOOKUP(D643,Results37!$F$3:$O$399,AA$1+1,FALSE)=1,"S"&amp;VLOOKUP(D643,Results37!$F$3:$O$399,AA$1,FALSE),VLOOKUP(D643,Results37!$F$3:$O$399,AA$1,FALSE)))</f>
        <v/>
      </c>
      <c r="AB643" s="16" t="str">
        <f>IFERROR(VLOOKUP($D643,Results37!$F$3:$L$1396,AB$1,FALSE),"")</f>
        <v/>
      </c>
      <c r="AC643" s="16" t="str">
        <f>IFERROR(VLOOKUP($D643,Results37!$F$3:$L$1396,AC$1,FALSE),"")</f>
        <v/>
      </c>
      <c r="AD643" s="16" t="str">
        <f t="shared" si="49"/>
        <v/>
      </c>
      <c r="AE643" s="20" t="str">
        <f>IF(ISERROR(VLOOKUP($AC643&amp;"-"&amp;$F643&amp;" "&amp;G643,Bonuses!$B$1:$G$1006,4,FALSE)),"",INT(VLOOKUP($AC643&amp;"-"&amp;$F643&amp;" "&amp;$G643,Bonuses!$B$1:$G$1006,4,FALSE)))</f>
        <v/>
      </c>
      <c r="AF643" s="16" t="str">
        <f>IF(ISERROR(VLOOKUP($AC643&amp;"-"&amp;$F643,Bonuses!$B$1:$G$1006,5,FALSE)),"",IF(VLOOKUP($AC643&amp;"-"&amp;$F643,Bonuses!$B$1:$G$1006,5,FALSE)="","",VLOOKUP($AC643&amp;"-"&amp;$F643,Bonuses!$B$1:$G$1006,6,FALSE)&amp;" yrs, "&amp;VLOOKUP($AC643&amp;"-"&amp;$F643,Bonuses!$B$1:$G$1006,5,FALSE)))</f>
        <v/>
      </c>
    </row>
    <row r="644" spans="1:32" s="21" customFormat="1" x14ac:dyDescent="0.25">
      <c r="A644" s="21" t="s">
        <v>1957</v>
      </c>
      <c r="B644" s="21">
        <f t="shared" si="45"/>
        <v>0</v>
      </c>
      <c r="C644" s="21" t="str">
        <f t="shared" si="46"/>
        <v>B</v>
      </c>
      <c r="D644" s="17">
        <f>IF($C644="B",VLOOKUP($A644,Bat!$A$4:$BF$2320,D$1,FALSE),VLOOKUP($A644,Pit!$A$4:$BA$1686,D$2,FALSE))</f>
        <v>7911</v>
      </c>
      <c r="E644" s="16" t="str">
        <f>IF($C644="B",VLOOKUP($A644,Bat!$A$4:$BF$2320,E$1,FALSE),VLOOKUP($A644,Pit!$A$4:$BA$1686,E$2,FALSE))</f>
        <v>1B</v>
      </c>
      <c r="F644" s="16" t="str">
        <f>IF($C644="B",VLOOKUP($A644,Bat!$A$4:$BF$2320,F$1,FALSE),VLOOKUP($A644,Pit!$A$4:$BA$1686,F$2,FALSE))</f>
        <v>Doug</v>
      </c>
      <c r="G644" s="16" t="str">
        <f>IF($C644="B",VLOOKUP($A644,Bat!$A$4:$BF$2320,G$1,FALSE),VLOOKUP($A644,Pit!$A$4:$BA$1686,G$2,FALSE))</f>
        <v>Sherratt</v>
      </c>
      <c r="H644" s="16">
        <f>IF($C644="B",VLOOKUP($A644,Bat!$A$4:$BF$2320,H$1,FALSE),VLOOKUP($A644,Pit!$A$4:$BA$1686,H$2,FALSE))</f>
        <v>22</v>
      </c>
      <c r="I644" s="16" t="str">
        <f>IF($C644="B",VLOOKUP($A644,Bat!$A$4:$BF$2320,I$1,FALSE),VLOOKUP($A644,Pit!$A$4:$BA$1686,I$2,FALSE))</f>
        <v>R</v>
      </c>
      <c r="J644" s="16" t="str">
        <f>IF($C644="B",VLOOKUP($A644,Bat!$A$4:$BF$2320,J$1,FALSE),VLOOKUP($A644,Pit!$A$4:$BA$1686,J$2,FALSE))</f>
        <v>R</v>
      </c>
      <c r="K644" s="16" t="str">
        <f>IF($C644="B",VLOOKUP($A644,Bat!$A$4:$BF$2320,K$1,FALSE),VLOOKUP($A644,Pit!$A$4:$BA$1686,K$2,FALSE))</f>
        <v>Low</v>
      </c>
      <c r="L644" s="17" t="str">
        <f>IF($C644="B",VLOOKUP($A644,Bat!$A$4:$BF$2320,L$1,FALSE),VLOOKUP($A644,Pit!$A$4:$BA$1686,L$2,FALSE))</f>
        <v>Normal</v>
      </c>
      <c r="M644" s="16">
        <f>IF($C644="B",VLOOKUP($A644,Bat!$A$4:$BF$2320,M$1,FALSE),VLOOKUP($A644,Pit!$A$4:$BA$1686,M$2,FALSE))</f>
        <v>2</v>
      </c>
      <c r="N644" s="16">
        <f>IF($C644="B",VLOOKUP($A644,Bat!$A$4:$BF$2320,N$1,FALSE),VLOOKUP($A644,Pit!$A$4:$BA$1686,N$2,FALSE))</f>
        <v>3</v>
      </c>
      <c r="O644" s="16">
        <f>IF($C644="B",VLOOKUP($A644,Bat!$A$4:$BF$2320,O$1,FALSE),VLOOKUP($A644,Pit!$A$4:$BA$1686,O$2,FALSE))</f>
        <v>4</v>
      </c>
      <c r="P644" s="16">
        <f>IF($C644="B",VLOOKUP($A644,Bat!$A$4:$BF$2320,P$1,FALSE),VLOOKUP($A644,Pit!$A$4:$BA$1686,P$2,FALSE))</f>
        <v>5</v>
      </c>
      <c r="Q644" s="17">
        <f>IF($C644="B",VLOOKUP($A644,Bat!$A$4:$BF$2320,Q$1,FALSE),VLOOKUP($A644,Pit!$A$4:$BA$1686,Q$2,FALSE))</f>
        <v>4</v>
      </c>
      <c r="R644" s="18">
        <f>IF($C644="B",VLOOKUP($A644,Bat!$A$4:$BF$2320,R$1,FALSE),VLOOKUP($A644,Pit!$A$4:$BA$1686,R$2,FALSE))</f>
        <v>-1.393590977582214</v>
      </c>
      <c r="S644" s="19">
        <f>IF($C644="B",VLOOKUP($A644,Bat!$A$4:$BF$2320,S$1,FALSE),VLOOKUP($A644,Pit!$A$4:$BA$1686,S$2,FALSE))</f>
        <v>0.21596468034758157</v>
      </c>
      <c r="T644" s="20" t="str">
        <f>IF($C644="B",VLOOKUP($A644,Bat!$A$4:$BF$2320,T$1,FALSE),VLOOKUP($A644,Pit!$A$4:$BA$1686,T$2,FALSE))</f>
        <v>-</v>
      </c>
      <c r="U644" s="17" t="str">
        <f>VLOOKUP(IF($C644="B",VLOOKUP($A644,Bat!$A$4:$AU$2320,U$1,FALSE),VLOOKUP($A644,Pit!$A$4:$BE$1686,U$2,FALSE)),COND!$A$35:$B$41,2,FALSE)</f>
        <v>??</v>
      </c>
      <c r="V644" s="21">
        <f>IF($C644="B",VLOOKUP($A644,Bat!$A$4:$AT$2284,46,FALSE),VLOOKUP($A644,Pit!$A$4:$BD$1664,56,FALSE))</f>
        <v>281</v>
      </c>
      <c r="W644" s="16">
        <f t="shared" si="47"/>
        <v>999</v>
      </c>
      <c r="X644" s="16"/>
      <c r="Y644" s="22">
        <f t="shared" si="48"/>
        <v>596</v>
      </c>
      <c r="Z644" s="16" t="str">
        <f>IFERROR(VLOOKUP($D644,Results37!$F$3:$L$1396,Z$1,FALSE),"")</f>
        <v/>
      </c>
      <c r="AA644" s="47" t="str">
        <f>IF(ISERROR(VLOOKUP(D644,Results37!$F$3:$O$399,AA$1,FALSE)),"",IF(VLOOKUP(D644,Results37!$F$3:$O$399,AA$1+1,FALSE)=1,"S"&amp;VLOOKUP(D644,Results37!$F$3:$O$399,AA$1,FALSE),VLOOKUP(D644,Results37!$F$3:$O$399,AA$1,FALSE)))</f>
        <v/>
      </c>
      <c r="AB644" s="16" t="str">
        <f>IFERROR(VLOOKUP($D644,Results37!$F$3:$L$1396,AB$1,FALSE),"")</f>
        <v/>
      </c>
      <c r="AC644" s="16" t="str">
        <f>IFERROR(VLOOKUP($D644,Results37!$F$3:$L$1396,AC$1,FALSE),"")</f>
        <v/>
      </c>
      <c r="AD644" s="16" t="str">
        <f t="shared" si="49"/>
        <v/>
      </c>
      <c r="AE644" s="20" t="str">
        <f>IF(ISERROR(VLOOKUP($AC644&amp;"-"&amp;$F644&amp;" "&amp;G644,Bonuses!$B$1:$G$1006,4,FALSE)),"",INT(VLOOKUP($AC644&amp;"-"&amp;$F644&amp;" "&amp;$G644,Bonuses!$B$1:$G$1006,4,FALSE)))</f>
        <v/>
      </c>
      <c r="AF644" s="16" t="str">
        <f>IF(ISERROR(VLOOKUP($AC644&amp;"-"&amp;$F644,Bonuses!$B$1:$G$1006,5,FALSE)),"",IF(VLOOKUP($AC644&amp;"-"&amp;$F644,Bonuses!$B$1:$G$1006,5,FALSE)="","",VLOOKUP($AC644&amp;"-"&amp;$F644,Bonuses!$B$1:$G$1006,6,FALSE)&amp;" yrs, "&amp;VLOOKUP($AC644&amp;"-"&amp;$F644,Bonuses!$B$1:$G$1006,5,FALSE)))</f>
        <v/>
      </c>
    </row>
    <row r="645" spans="1:32" s="21" customFormat="1" x14ac:dyDescent="0.25">
      <c r="A645" s="21" t="s">
        <v>3071</v>
      </c>
      <c r="B645" s="21">
        <f t="shared" ref="B645:B708" si="50">COUNTIF($A$5:$A$598,A645)</f>
        <v>0</v>
      </c>
      <c r="C645" s="21" t="str">
        <f t="shared" ref="C645:C708" si="51">IF(OR(MID(A645,1,2)="SP",MID(A645,1,2)="MR",MID(A645,1,2)="CL",MID(A645,1,2)="RP"),"P","B")</f>
        <v>B</v>
      </c>
      <c r="D645" s="17">
        <f>IF($C645="B",VLOOKUP($A645,Bat!$A$4:$BF$2320,D$1,FALSE),VLOOKUP($A645,Pit!$A$4:$BA$1686,D$2,FALSE))</f>
        <v>11457</v>
      </c>
      <c r="E645" s="16" t="str">
        <f>IF($C645="B",VLOOKUP($A645,Bat!$A$4:$BF$2320,E$1,FALSE),VLOOKUP($A645,Pit!$A$4:$BA$1686,E$2,FALSE))</f>
        <v>SS</v>
      </c>
      <c r="F645" s="16" t="str">
        <f>IF($C645="B",VLOOKUP($A645,Bat!$A$4:$BF$2320,F$1,FALSE),VLOOKUP($A645,Pit!$A$4:$BA$1686,F$2,FALSE))</f>
        <v>Rafael</v>
      </c>
      <c r="G645" s="16" t="str">
        <f>IF($C645="B",VLOOKUP($A645,Bat!$A$4:$BF$2320,G$1,FALSE),VLOOKUP($A645,Pit!$A$4:$BA$1686,G$2,FALSE))</f>
        <v>Rivera</v>
      </c>
      <c r="H645" s="16">
        <f>IF($C645="B",VLOOKUP($A645,Bat!$A$4:$BF$2320,H$1,FALSE),VLOOKUP($A645,Pit!$A$4:$BA$1686,H$2,FALSE))</f>
        <v>21</v>
      </c>
      <c r="I645" s="16" t="str">
        <f>IF($C645="B",VLOOKUP($A645,Bat!$A$4:$BF$2320,I$1,FALSE),VLOOKUP($A645,Pit!$A$4:$BA$1686,I$2,FALSE))</f>
        <v>R</v>
      </c>
      <c r="J645" s="16" t="str">
        <f>IF($C645="B",VLOOKUP($A645,Bat!$A$4:$BF$2320,J$1,FALSE),VLOOKUP($A645,Pit!$A$4:$BA$1686,J$2,FALSE))</f>
        <v>R</v>
      </c>
      <c r="K645" s="16" t="str">
        <f>IF($C645="B",VLOOKUP($A645,Bat!$A$4:$BF$2320,K$1,FALSE),VLOOKUP($A645,Pit!$A$4:$BA$1686,K$2,FALSE))</f>
        <v>Low</v>
      </c>
      <c r="L645" s="17" t="str">
        <f>IF($C645="B",VLOOKUP($A645,Bat!$A$4:$BF$2320,L$1,FALSE),VLOOKUP($A645,Pit!$A$4:$BA$1686,L$2,FALSE))</f>
        <v>Normal</v>
      </c>
      <c r="M645" s="16">
        <f>IF($C645="B",VLOOKUP($A645,Bat!$A$4:$BF$2320,M$1,FALSE),VLOOKUP($A645,Pit!$A$4:$BA$1686,M$2,FALSE))</f>
        <v>4</v>
      </c>
      <c r="N645" s="16">
        <f>IF($C645="B",VLOOKUP($A645,Bat!$A$4:$BF$2320,N$1,FALSE),VLOOKUP($A645,Pit!$A$4:$BA$1686,N$2,FALSE))</f>
        <v>2</v>
      </c>
      <c r="O645" s="16">
        <f>IF($C645="B",VLOOKUP($A645,Bat!$A$4:$BF$2320,O$1,FALSE),VLOOKUP($A645,Pit!$A$4:$BA$1686,O$2,FALSE))</f>
        <v>1</v>
      </c>
      <c r="P645" s="16">
        <f>IF($C645="B",VLOOKUP($A645,Bat!$A$4:$BF$2320,P$1,FALSE),VLOOKUP($A645,Pit!$A$4:$BA$1686,P$2,FALSE))</f>
        <v>1</v>
      </c>
      <c r="Q645" s="17">
        <f>IF($C645="B",VLOOKUP($A645,Bat!$A$4:$BF$2320,Q$1,FALSE),VLOOKUP($A645,Pit!$A$4:$BA$1686,Q$2,FALSE))</f>
        <v>3</v>
      </c>
      <c r="R645" s="18">
        <f>IF($C645="B",VLOOKUP($A645,Bat!$A$4:$BF$2320,R$1,FALSE),VLOOKUP($A645,Pit!$A$4:$BA$1686,R$2,FALSE))</f>
        <v>-1.4658165633804803</v>
      </c>
      <c r="S645" s="19">
        <f>IF($C645="B",VLOOKUP($A645,Bat!$A$4:$BF$2320,S$1,FALSE),VLOOKUP($A645,Pit!$A$4:$BA$1686,S$2,FALSE))</f>
        <v>0.20566701466178958</v>
      </c>
      <c r="T645" s="20" t="str">
        <f>IF($C645="B",VLOOKUP($A645,Bat!$A$4:$BF$2320,T$1,FALSE),VLOOKUP($A645,Pit!$A$4:$BA$1686,T$2,FALSE))</f>
        <v>$180k</v>
      </c>
      <c r="U645" s="17" t="str">
        <f>VLOOKUP(IF($C645="B",VLOOKUP($A645,Bat!$A$4:$AU$2320,U$1,FALSE),VLOOKUP($A645,Pit!$A$4:$BE$1686,U$2,FALSE)),COND!$A$35:$B$41,2,FALSE)</f>
        <v>??</v>
      </c>
      <c r="V645" s="21">
        <f>IF($C645="B",VLOOKUP($A645,Bat!$A$4:$AT$2284,46,FALSE),VLOOKUP($A645,Pit!$A$4:$BD$1664,56,FALSE))</f>
        <v>282</v>
      </c>
      <c r="W645" s="16">
        <f t="shared" ref="W645:W708" si="52">IF(AND(T645&lt;&gt;"Slot",T645&gt;$T$3),999,V645)</f>
        <v>999</v>
      </c>
      <c r="X645" s="16"/>
      <c r="Y645" s="22">
        <f t="shared" ref="Y645:Y708" si="53">RANK(S645,$S$5:$S$1469)</f>
        <v>601</v>
      </c>
      <c r="Z645" s="16" t="str">
        <f>IFERROR(VLOOKUP($D645,Results37!$F$3:$L$1396,Z$1,FALSE),"")</f>
        <v/>
      </c>
      <c r="AA645" s="47" t="str">
        <f>IF(ISERROR(VLOOKUP(D645,Results37!$F$3:$O$399,AA$1,FALSE)),"",IF(VLOOKUP(D645,Results37!$F$3:$O$399,AA$1+1,FALSE)=1,"S"&amp;VLOOKUP(D645,Results37!$F$3:$O$399,AA$1,FALSE),VLOOKUP(D645,Results37!$F$3:$O$399,AA$1,FALSE)))</f>
        <v/>
      </c>
      <c r="AB645" s="16" t="str">
        <f>IFERROR(VLOOKUP($D645,Results37!$F$3:$L$1396,AB$1,FALSE),"")</f>
        <v/>
      </c>
      <c r="AC645" s="16" t="str">
        <f>IFERROR(VLOOKUP($D645,Results37!$F$3:$L$1396,AC$1,FALSE),"")</f>
        <v/>
      </c>
      <c r="AD645" s="16" t="str">
        <f t="shared" ref="AD645:AD708" si="54">IF(X645="","",X645-Z645)</f>
        <v/>
      </c>
      <c r="AE645" s="20" t="str">
        <f>IF(ISERROR(VLOOKUP($AC645&amp;"-"&amp;$F645&amp;" "&amp;G645,Bonuses!$B$1:$G$1006,4,FALSE)),"",INT(VLOOKUP($AC645&amp;"-"&amp;$F645&amp;" "&amp;$G645,Bonuses!$B$1:$G$1006,4,FALSE)))</f>
        <v/>
      </c>
      <c r="AF645" s="16" t="str">
        <f>IF(ISERROR(VLOOKUP($AC645&amp;"-"&amp;$F645,Bonuses!$B$1:$G$1006,5,FALSE)),"",IF(VLOOKUP($AC645&amp;"-"&amp;$F645,Bonuses!$B$1:$G$1006,5,FALSE)="","",VLOOKUP($AC645&amp;"-"&amp;$F645,Bonuses!$B$1:$G$1006,6,FALSE)&amp;" yrs, "&amp;VLOOKUP($AC645&amp;"-"&amp;$F645,Bonuses!$B$1:$G$1006,5,FALSE)))</f>
        <v/>
      </c>
    </row>
    <row r="646" spans="1:32" s="21" customFormat="1" x14ac:dyDescent="0.25">
      <c r="A646" s="21" t="s">
        <v>2641</v>
      </c>
      <c r="B646" s="21">
        <f t="shared" si="50"/>
        <v>0</v>
      </c>
      <c r="C646" s="21" t="str">
        <f t="shared" si="51"/>
        <v>P</v>
      </c>
      <c r="D646" s="17">
        <f>IF($C646="B",VLOOKUP($A646,Bat!$A$4:$BF$2320,D$1,FALSE),VLOOKUP($A646,Pit!$A$4:$BA$1686,D$2,FALSE))</f>
        <v>9212</v>
      </c>
      <c r="E646" s="16" t="str">
        <f>IF($C646="B",VLOOKUP($A646,Bat!$A$4:$BF$2320,E$1,FALSE),VLOOKUP($A646,Pit!$A$4:$BA$1686,E$2,FALSE))</f>
        <v>RP</v>
      </c>
      <c r="F646" s="16" t="str">
        <f>IF($C646="B",VLOOKUP($A646,Bat!$A$4:$BF$2320,F$1,FALSE),VLOOKUP($A646,Pit!$A$4:$BA$1686,F$2,FALSE))</f>
        <v>Turner</v>
      </c>
      <c r="G646" s="16" t="str">
        <f>IF($C646="B",VLOOKUP($A646,Bat!$A$4:$BF$2320,G$1,FALSE),VLOOKUP($A646,Pit!$A$4:$BA$1686,G$2,FALSE))</f>
        <v>Jones</v>
      </c>
      <c r="H646" s="16">
        <f>IF($C646="B",VLOOKUP($A646,Bat!$A$4:$BF$2320,H$1,FALSE),VLOOKUP($A646,Pit!$A$4:$BA$1686,H$2,FALSE))</f>
        <v>21</v>
      </c>
      <c r="I646" s="16" t="str">
        <f>IF($C646="B",VLOOKUP($A646,Bat!$A$4:$BF$2320,I$1,FALSE),VLOOKUP($A646,Pit!$A$4:$BA$1686,I$2,FALSE))</f>
        <v>L</v>
      </c>
      <c r="J646" s="16" t="str">
        <f>IF($C646="B",VLOOKUP($A646,Bat!$A$4:$BF$2320,J$1,FALSE),VLOOKUP($A646,Pit!$A$4:$BA$1686,J$2,FALSE))</f>
        <v>R</v>
      </c>
      <c r="K646" s="16" t="str">
        <f>IF($C646="B",VLOOKUP($A646,Bat!$A$4:$BF$2320,K$1,FALSE),VLOOKUP($A646,Pit!$A$4:$BA$1686,K$2,FALSE))</f>
        <v>Low</v>
      </c>
      <c r="L646" s="17" t="str">
        <f>IF($C646="B",VLOOKUP($A646,Bat!$A$4:$BF$2320,L$1,FALSE),VLOOKUP($A646,Pit!$A$4:$BA$1686,L$2,FALSE))</f>
        <v>Normal</v>
      </c>
      <c r="M646" s="16">
        <f>IF($C646="B",VLOOKUP($A646,Bat!$A$4:$BF$2320,M$1,FALSE),VLOOKUP($A646,Pit!$A$4:$BA$1686,M$2,FALSE))</f>
        <v>4</v>
      </c>
      <c r="N646" s="16">
        <f>IF($C646="B",VLOOKUP($A646,Bat!$A$4:$BF$2320,N$1,FALSE),VLOOKUP($A646,Pit!$A$4:$BA$1686,N$2,FALSE))</f>
        <v>3</v>
      </c>
      <c r="O646" s="16">
        <f>IF($C646="B",VLOOKUP($A646,Bat!$A$4:$BF$2320,O$1,FALSE),VLOOKUP($A646,Pit!$A$4:$BA$1686,O$2,FALSE))</f>
        <v>1</v>
      </c>
      <c r="P646" s="16" t="str">
        <f>IF($C646="B",VLOOKUP($A646,Bat!$A$4:$BF$2320,P$1,FALSE),VLOOKUP($A646,Pit!$A$4:$BA$1686,P$2,FALSE))</f>
        <v>93-95 Mph</v>
      </c>
      <c r="Q646" s="17">
        <f>IF($C646="B",VLOOKUP($A646,Bat!$A$4:$BF$2320,Q$1,FALSE),VLOOKUP($A646,Pit!$A$4:$BA$1686,Q$2,FALSE))</f>
        <v>6</v>
      </c>
      <c r="R646" s="18">
        <f>IF($C646="B",VLOOKUP($A646,Bat!$A$4:$BF$2320,R$1,FALSE),VLOOKUP($A646,Pit!$A$4:$BA$1686,R$2,FALSE))</f>
        <v>7.8344879468691389</v>
      </c>
      <c r="S646" s="19">
        <f>IF($C646="B",VLOOKUP($A646,Bat!$A$4:$BF$2320,S$1,FALSE),VLOOKUP($A646,Pit!$A$4:$BA$1686,S$2,FALSE))</f>
        <v>-0.36929339652280685</v>
      </c>
      <c r="T646" s="20" t="str">
        <f>IF($C646="B",VLOOKUP($A646,Bat!$A$4:$BF$2320,T$1,FALSE),VLOOKUP($A646,Pit!$A$4:$BA$1686,T$2,FALSE))</f>
        <v>$170k</v>
      </c>
      <c r="U646" s="17" t="str">
        <f>VLOOKUP(IF($C646="B",VLOOKUP($A646,Bat!$A$4:$AU$2320,U$1,FALSE),VLOOKUP($A646,Pit!$A$4:$BE$1686,U$2,FALSE)),COND!$A$35:$B$41,2,FALSE)</f>
        <v>??</v>
      </c>
      <c r="V646" s="21">
        <f>IF($C646="B",VLOOKUP($A646,Bat!$A$4:$AT$2284,46,FALSE),VLOOKUP($A646,Pit!$A$4:$BD$1664,56,FALSE))</f>
        <v>282</v>
      </c>
      <c r="W646" s="16">
        <f t="shared" si="52"/>
        <v>999</v>
      </c>
      <c r="X646" s="16"/>
      <c r="Y646" s="22">
        <f t="shared" si="53"/>
        <v>974</v>
      </c>
      <c r="Z646" s="16" t="str">
        <f>IFERROR(VLOOKUP($D646,Results37!$F$3:$L$1396,Z$1,FALSE),"")</f>
        <v/>
      </c>
      <c r="AA646" s="47" t="str">
        <f>IF(ISERROR(VLOOKUP(D646,Results37!$F$3:$O$399,AA$1,FALSE)),"",IF(VLOOKUP(D646,Results37!$F$3:$O$399,AA$1+1,FALSE)=1,"S"&amp;VLOOKUP(D646,Results37!$F$3:$O$399,AA$1,FALSE),VLOOKUP(D646,Results37!$F$3:$O$399,AA$1,FALSE)))</f>
        <v/>
      </c>
      <c r="AB646" s="16" t="str">
        <f>IFERROR(VLOOKUP($D646,Results37!$F$3:$L$1396,AB$1,FALSE),"")</f>
        <v/>
      </c>
      <c r="AC646" s="16" t="str">
        <f>IFERROR(VLOOKUP($D646,Results37!$F$3:$L$1396,AC$1,FALSE),"")</f>
        <v/>
      </c>
      <c r="AD646" s="16" t="str">
        <f t="shared" si="54"/>
        <v/>
      </c>
      <c r="AE646" s="20" t="str">
        <f>IF(ISERROR(VLOOKUP($AC646&amp;"-"&amp;$F646&amp;" "&amp;G646,Bonuses!$B$1:$G$1006,4,FALSE)),"",INT(VLOOKUP($AC646&amp;"-"&amp;$F646&amp;" "&amp;$G646,Bonuses!$B$1:$G$1006,4,FALSE)))</f>
        <v/>
      </c>
      <c r="AF646" s="16" t="str">
        <f>IF(ISERROR(VLOOKUP($AC646&amp;"-"&amp;$F646,Bonuses!$B$1:$G$1006,5,FALSE)),"",IF(VLOOKUP($AC646&amp;"-"&amp;$F646,Bonuses!$B$1:$G$1006,5,FALSE)="","",VLOOKUP($AC646&amp;"-"&amp;$F646,Bonuses!$B$1:$G$1006,6,FALSE)&amp;" yrs, "&amp;VLOOKUP($AC646&amp;"-"&amp;$F646,Bonuses!$B$1:$G$1006,5,FALSE)))</f>
        <v/>
      </c>
    </row>
    <row r="647" spans="1:32" s="21" customFormat="1" x14ac:dyDescent="0.25">
      <c r="A647" s="21" t="s">
        <v>2058</v>
      </c>
      <c r="B647" s="21">
        <f t="shared" si="50"/>
        <v>0</v>
      </c>
      <c r="C647" s="21" t="str">
        <f t="shared" si="51"/>
        <v>B</v>
      </c>
      <c r="D647" s="17">
        <f>IF($C647="B",VLOOKUP($A647,Bat!$A$4:$BF$2320,D$1,FALSE),VLOOKUP($A647,Pit!$A$4:$BA$1686,D$2,FALSE))</f>
        <v>14532</v>
      </c>
      <c r="E647" s="16" t="str">
        <f>IF($C647="B",VLOOKUP($A647,Bat!$A$4:$BF$2320,E$1,FALSE),VLOOKUP($A647,Pit!$A$4:$BA$1686,E$2,FALSE))</f>
        <v>C</v>
      </c>
      <c r="F647" s="16" t="str">
        <f>IF($C647="B",VLOOKUP($A647,Bat!$A$4:$BF$2320,F$1,FALSE),VLOOKUP($A647,Pit!$A$4:$BA$1686,F$2,FALSE))</f>
        <v>Ed</v>
      </c>
      <c r="G647" s="16" t="str">
        <f>IF($C647="B",VLOOKUP($A647,Bat!$A$4:$BF$2320,G$1,FALSE),VLOOKUP($A647,Pit!$A$4:$BA$1686,G$2,FALSE))</f>
        <v>Marks</v>
      </c>
      <c r="H647" s="16">
        <f>IF($C647="B",VLOOKUP($A647,Bat!$A$4:$BF$2320,H$1,FALSE),VLOOKUP($A647,Pit!$A$4:$BA$1686,H$2,FALSE))</f>
        <v>21</v>
      </c>
      <c r="I647" s="16" t="str">
        <f>IF($C647="B",VLOOKUP($A647,Bat!$A$4:$BF$2320,I$1,FALSE),VLOOKUP($A647,Pit!$A$4:$BA$1686,I$2,FALSE))</f>
        <v>R</v>
      </c>
      <c r="J647" s="16" t="str">
        <f>IF($C647="B",VLOOKUP($A647,Bat!$A$4:$BF$2320,J$1,FALSE),VLOOKUP($A647,Pit!$A$4:$BA$1686,J$2,FALSE))</f>
        <v>R</v>
      </c>
      <c r="K647" s="16" t="str">
        <f>IF($C647="B",VLOOKUP($A647,Bat!$A$4:$BF$2320,K$1,FALSE),VLOOKUP($A647,Pit!$A$4:$BA$1686,K$2,FALSE))</f>
        <v>Low</v>
      </c>
      <c r="L647" s="17" t="str">
        <f>IF($C647="B",VLOOKUP($A647,Bat!$A$4:$BF$2320,L$1,FALSE),VLOOKUP($A647,Pit!$A$4:$BA$1686,L$2,FALSE))</f>
        <v>Normal</v>
      </c>
      <c r="M647" s="16">
        <f>IF($C647="B",VLOOKUP($A647,Bat!$A$4:$BF$2320,M$1,FALSE),VLOOKUP($A647,Pit!$A$4:$BA$1686,M$2,FALSE))</f>
        <v>2</v>
      </c>
      <c r="N647" s="16">
        <f>IF($C647="B",VLOOKUP($A647,Bat!$A$4:$BF$2320,N$1,FALSE),VLOOKUP($A647,Pit!$A$4:$BA$1686,N$2,FALSE))</f>
        <v>2</v>
      </c>
      <c r="O647" s="16">
        <f>IF($C647="B",VLOOKUP($A647,Bat!$A$4:$BF$2320,O$1,FALSE),VLOOKUP($A647,Pit!$A$4:$BA$1686,O$2,FALSE))</f>
        <v>4</v>
      </c>
      <c r="P647" s="16">
        <f>IF($C647="B",VLOOKUP($A647,Bat!$A$4:$BF$2320,P$1,FALSE),VLOOKUP($A647,Pit!$A$4:$BA$1686,P$2,FALSE))</f>
        <v>6</v>
      </c>
      <c r="Q647" s="17">
        <f>IF($C647="B",VLOOKUP($A647,Bat!$A$4:$BF$2320,Q$1,FALSE),VLOOKUP($A647,Pit!$A$4:$BA$1686,Q$2,FALSE))</f>
        <v>3</v>
      </c>
      <c r="R647" s="18">
        <f>IF($C647="B",VLOOKUP($A647,Bat!$A$4:$BF$2320,R$1,FALSE),VLOOKUP($A647,Pit!$A$4:$BA$1686,R$2,FALSE))</f>
        <v>-1.4816039096465463</v>
      </c>
      <c r="S647" s="19">
        <f>IF($C647="B",VLOOKUP($A647,Bat!$A$4:$BF$2320,S$1,FALSE),VLOOKUP($A647,Pit!$A$4:$BA$1686,S$2,FALSE))</f>
        <v>0.20341611129953971</v>
      </c>
      <c r="T647" s="20" t="str">
        <f>IF($C647="B",VLOOKUP($A647,Bat!$A$4:$BF$2320,T$1,FALSE),VLOOKUP($A647,Pit!$A$4:$BA$1686,T$2,FALSE))</f>
        <v>$200k</v>
      </c>
      <c r="U647" s="17" t="str">
        <f>VLOOKUP(IF($C647="B",VLOOKUP($A647,Bat!$A$4:$AU$2320,U$1,FALSE),VLOOKUP($A647,Pit!$A$4:$BE$1686,U$2,FALSE)),COND!$A$35:$B$41,2,FALSE)</f>
        <v>??</v>
      </c>
      <c r="V647" s="21">
        <f>IF($C647="B",VLOOKUP($A647,Bat!$A$4:$AT$2284,46,FALSE),VLOOKUP($A647,Pit!$A$4:$BD$1664,56,FALSE))</f>
        <v>283</v>
      </c>
      <c r="W647" s="16">
        <f t="shared" si="52"/>
        <v>999</v>
      </c>
      <c r="X647" s="16"/>
      <c r="Y647" s="22">
        <f t="shared" si="53"/>
        <v>602</v>
      </c>
      <c r="Z647" s="16" t="str">
        <f>IFERROR(VLOOKUP($D647,Results37!$F$3:$L$1396,Z$1,FALSE),"")</f>
        <v/>
      </c>
      <c r="AA647" s="47" t="str">
        <f>IF(ISERROR(VLOOKUP(D647,Results37!$F$3:$O$399,AA$1,FALSE)),"",IF(VLOOKUP(D647,Results37!$F$3:$O$399,AA$1+1,FALSE)=1,"S"&amp;VLOOKUP(D647,Results37!$F$3:$O$399,AA$1,FALSE),VLOOKUP(D647,Results37!$F$3:$O$399,AA$1,FALSE)))</f>
        <v/>
      </c>
      <c r="AB647" s="16" t="str">
        <f>IFERROR(VLOOKUP($D647,Results37!$F$3:$L$1396,AB$1,FALSE),"")</f>
        <v/>
      </c>
      <c r="AC647" s="16" t="str">
        <f>IFERROR(VLOOKUP($D647,Results37!$F$3:$L$1396,AC$1,FALSE),"")</f>
        <v/>
      </c>
      <c r="AD647" s="16" t="str">
        <f t="shared" si="54"/>
        <v/>
      </c>
      <c r="AE647" s="20" t="str">
        <f>IF(ISERROR(VLOOKUP($AC647&amp;"-"&amp;$F647&amp;" "&amp;G647,Bonuses!$B$1:$G$1006,4,FALSE)),"",INT(VLOOKUP($AC647&amp;"-"&amp;$F647&amp;" "&amp;$G647,Bonuses!$B$1:$G$1006,4,FALSE)))</f>
        <v/>
      </c>
      <c r="AF647" s="16" t="str">
        <f>IF(ISERROR(VLOOKUP($AC647&amp;"-"&amp;$F647,Bonuses!$B$1:$G$1006,5,FALSE)),"",IF(VLOOKUP($AC647&amp;"-"&amp;$F647,Bonuses!$B$1:$G$1006,5,FALSE)="","",VLOOKUP($AC647&amp;"-"&amp;$F647,Bonuses!$B$1:$G$1006,6,FALSE)&amp;" yrs, "&amp;VLOOKUP($AC647&amp;"-"&amp;$F647,Bonuses!$B$1:$G$1006,5,FALSE)))</f>
        <v/>
      </c>
    </row>
    <row r="648" spans="1:32" s="21" customFormat="1" x14ac:dyDescent="0.25">
      <c r="A648" s="21" t="s">
        <v>3006</v>
      </c>
      <c r="B648" s="21">
        <f t="shared" si="50"/>
        <v>0</v>
      </c>
      <c r="C648" s="21" t="str">
        <f t="shared" si="51"/>
        <v>P</v>
      </c>
      <c r="D648" s="17">
        <f>IF($C648="B",VLOOKUP($A648,Bat!$A$4:$BF$2320,D$1,FALSE),VLOOKUP($A648,Pit!$A$4:$BA$1686,D$2,FALSE))</f>
        <v>6106</v>
      </c>
      <c r="E648" s="16" t="str">
        <f>IF($C648="B",VLOOKUP($A648,Bat!$A$4:$BF$2320,E$1,FALSE),VLOOKUP($A648,Pit!$A$4:$BA$1686,E$2,FALSE))</f>
        <v>RP</v>
      </c>
      <c r="F648" s="16" t="str">
        <f>IF($C648="B",VLOOKUP($A648,Bat!$A$4:$BF$2320,F$1,FALSE),VLOOKUP($A648,Pit!$A$4:$BA$1686,F$2,FALSE))</f>
        <v>Arlen</v>
      </c>
      <c r="G648" s="16" t="str">
        <f>IF($C648="B",VLOOKUP($A648,Bat!$A$4:$BF$2320,G$1,FALSE),VLOOKUP($A648,Pit!$A$4:$BA$1686,G$2,FALSE))</f>
        <v>Duncan</v>
      </c>
      <c r="H648" s="16">
        <f>IF($C648="B",VLOOKUP($A648,Bat!$A$4:$BF$2320,H$1,FALSE),VLOOKUP($A648,Pit!$A$4:$BA$1686,H$2,FALSE))</f>
        <v>21</v>
      </c>
      <c r="I648" s="16" t="str">
        <f>IF($C648="B",VLOOKUP($A648,Bat!$A$4:$BF$2320,I$1,FALSE),VLOOKUP($A648,Pit!$A$4:$BA$1686,I$2,FALSE))</f>
        <v>L</v>
      </c>
      <c r="J648" s="16" t="str">
        <f>IF($C648="B",VLOOKUP($A648,Bat!$A$4:$BF$2320,J$1,FALSE),VLOOKUP($A648,Pit!$A$4:$BA$1686,J$2,FALSE))</f>
        <v>L</v>
      </c>
      <c r="K648" s="16" t="str">
        <f>IF($C648="B",VLOOKUP($A648,Bat!$A$4:$BF$2320,K$1,FALSE),VLOOKUP($A648,Pit!$A$4:$BA$1686,K$2,FALSE))</f>
        <v>High</v>
      </c>
      <c r="L648" s="17" t="str">
        <f>IF($C648="B",VLOOKUP($A648,Bat!$A$4:$BF$2320,L$1,FALSE),VLOOKUP($A648,Pit!$A$4:$BA$1686,L$2,FALSE))</f>
        <v>Normal</v>
      </c>
      <c r="M648" s="16">
        <f>IF($C648="B",VLOOKUP($A648,Bat!$A$4:$BF$2320,M$1,FALSE),VLOOKUP($A648,Pit!$A$4:$BA$1686,M$2,FALSE))</f>
        <v>5</v>
      </c>
      <c r="N648" s="16">
        <f>IF($C648="B",VLOOKUP($A648,Bat!$A$4:$BF$2320,N$1,FALSE),VLOOKUP($A648,Pit!$A$4:$BA$1686,N$2,FALSE))</f>
        <v>2</v>
      </c>
      <c r="O648" s="16">
        <f>IF($C648="B",VLOOKUP($A648,Bat!$A$4:$BF$2320,O$1,FALSE),VLOOKUP($A648,Pit!$A$4:$BA$1686,O$2,FALSE))</f>
        <v>1</v>
      </c>
      <c r="P648" s="16" t="str">
        <f>IF($C648="B",VLOOKUP($A648,Bat!$A$4:$BF$2320,P$1,FALSE),VLOOKUP($A648,Pit!$A$4:$BA$1686,P$2,FALSE))</f>
        <v>88-90 Mph</v>
      </c>
      <c r="Q648" s="17">
        <f>IF($C648="B",VLOOKUP($A648,Bat!$A$4:$BF$2320,Q$1,FALSE),VLOOKUP($A648,Pit!$A$4:$BA$1686,Q$2,FALSE))</f>
        <v>4</v>
      </c>
      <c r="R648" s="18">
        <f>IF($C648="B",VLOOKUP($A648,Bat!$A$4:$BF$2320,R$1,FALSE),VLOOKUP($A648,Pit!$A$4:$BA$1686,R$2,FALSE))</f>
        <v>7.5625257417095888</v>
      </c>
      <c r="S648" s="19">
        <f>IF($C648="B",VLOOKUP($A648,Bat!$A$4:$BF$2320,S$1,FALSE),VLOOKUP($A648,Pit!$A$4:$BA$1686,S$2,FALSE))</f>
        <v>-0.39318528852885787</v>
      </c>
      <c r="T648" s="20" t="str">
        <f>IF($C648="B",VLOOKUP($A648,Bat!$A$4:$BF$2320,T$1,FALSE),VLOOKUP($A648,Pit!$A$4:$BA$1686,T$2,FALSE))</f>
        <v>$2.2m</v>
      </c>
      <c r="U648" s="17" t="str">
        <f>VLOOKUP(IF($C648="B",VLOOKUP($A648,Bat!$A$4:$AU$2320,U$1,FALSE),VLOOKUP($A648,Pit!$A$4:$BE$1686,U$2,FALSE)),COND!$A$35:$B$41,2,FALSE)</f>
        <v>??</v>
      </c>
      <c r="V648" s="21">
        <f>IF($C648="B",VLOOKUP($A648,Bat!$A$4:$AT$2284,46,FALSE),VLOOKUP($A648,Pit!$A$4:$BD$1664,56,FALSE))</f>
        <v>283</v>
      </c>
      <c r="W648" s="16">
        <f t="shared" si="52"/>
        <v>999</v>
      </c>
      <c r="X648" s="16"/>
      <c r="Y648" s="22">
        <f t="shared" si="53"/>
        <v>989</v>
      </c>
      <c r="Z648" s="16" t="str">
        <f>IFERROR(VLOOKUP($D648,Results37!$F$3:$L$1396,Z$1,FALSE),"")</f>
        <v/>
      </c>
      <c r="AA648" s="47" t="str">
        <f>IF(ISERROR(VLOOKUP(D648,Results37!$F$3:$O$399,AA$1,FALSE)),"",IF(VLOOKUP(D648,Results37!$F$3:$O$399,AA$1+1,FALSE)=1,"S"&amp;VLOOKUP(D648,Results37!$F$3:$O$399,AA$1,FALSE),VLOOKUP(D648,Results37!$F$3:$O$399,AA$1,FALSE)))</f>
        <v/>
      </c>
      <c r="AB648" s="16" t="str">
        <f>IFERROR(VLOOKUP($D648,Results37!$F$3:$L$1396,AB$1,FALSE),"")</f>
        <v/>
      </c>
      <c r="AC648" s="16" t="str">
        <f>IFERROR(VLOOKUP($D648,Results37!$F$3:$L$1396,AC$1,FALSE),"")</f>
        <v/>
      </c>
      <c r="AD648" s="16" t="str">
        <f t="shared" si="54"/>
        <v/>
      </c>
      <c r="AE648" s="20" t="str">
        <f>IF(ISERROR(VLOOKUP($AC648&amp;"-"&amp;$F648&amp;" "&amp;G648,Bonuses!$B$1:$G$1006,4,FALSE)),"",INT(VLOOKUP($AC648&amp;"-"&amp;$F648&amp;" "&amp;$G648,Bonuses!$B$1:$G$1006,4,FALSE)))</f>
        <v/>
      </c>
      <c r="AF648" s="16" t="str">
        <f>IF(ISERROR(VLOOKUP($AC648&amp;"-"&amp;$F648,Bonuses!$B$1:$G$1006,5,FALSE)),"",IF(VLOOKUP($AC648&amp;"-"&amp;$F648,Bonuses!$B$1:$G$1006,5,FALSE)="","",VLOOKUP($AC648&amp;"-"&amp;$F648,Bonuses!$B$1:$G$1006,6,FALSE)&amp;" yrs, "&amp;VLOOKUP($AC648&amp;"-"&amp;$F648,Bonuses!$B$1:$G$1006,5,FALSE)))</f>
        <v/>
      </c>
    </row>
    <row r="649" spans="1:32" s="21" customFormat="1" x14ac:dyDescent="0.25">
      <c r="A649" s="21" t="s">
        <v>2772</v>
      </c>
      <c r="B649" s="21">
        <f t="shared" si="50"/>
        <v>0</v>
      </c>
      <c r="C649" s="21" t="str">
        <f t="shared" si="51"/>
        <v>P</v>
      </c>
      <c r="D649" s="17">
        <f>IF($C649="B",VLOOKUP($A649,Bat!$A$4:$BF$2320,D$1,FALSE),VLOOKUP($A649,Pit!$A$4:$BA$1686,D$2,FALSE))</f>
        <v>16098</v>
      </c>
      <c r="E649" s="16" t="str">
        <f>IF($C649="B",VLOOKUP($A649,Bat!$A$4:$BF$2320,E$1,FALSE),VLOOKUP($A649,Pit!$A$4:$BA$1686,E$2,FALSE))</f>
        <v>RP</v>
      </c>
      <c r="F649" s="16" t="str">
        <f>IF($C649="B",VLOOKUP($A649,Bat!$A$4:$BF$2320,F$1,FALSE),VLOOKUP($A649,Pit!$A$4:$BA$1686,F$2,FALSE))</f>
        <v>Jan</v>
      </c>
      <c r="G649" s="16" t="str">
        <f>IF($C649="B",VLOOKUP($A649,Bat!$A$4:$BF$2320,G$1,FALSE),VLOOKUP($A649,Pit!$A$4:$BA$1686,G$2,FALSE))</f>
        <v>Evers</v>
      </c>
      <c r="H649" s="16">
        <f>IF($C649="B",VLOOKUP($A649,Bat!$A$4:$BF$2320,H$1,FALSE),VLOOKUP($A649,Pit!$A$4:$BA$1686,H$2,FALSE))</f>
        <v>18</v>
      </c>
      <c r="I649" s="16" t="str">
        <f>IF($C649="B",VLOOKUP($A649,Bat!$A$4:$BF$2320,I$1,FALSE),VLOOKUP($A649,Pit!$A$4:$BA$1686,I$2,FALSE))</f>
        <v>S</v>
      </c>
      <c r="J649" s="16" t="str">
        <f>IF($C649="B",VLOOKUP($A649,Bat!$A$4:$BF$2320,J$1,FALSE),VLOOKUP($A649,Pit!$A$4:$BA$1686,J$2,FALSE))</f>
        <v>R</v>
      </c>
      <c r="K649" s="16" t="str">
        <f>IF($C649="B",VLOOKUP($A649,Bat!$A$4:$BF$2320,K$1,FALSE),VLOOKUP($A649,Pit!$A$4:$BA$1686,K$2,FALSE))</f>
        <v>Low</v>
      </c>
      <c r="L649" s="17" t="str">
        <f>IF($C649="B",VLOOKUP($A649,Bat!$A$4:$BF$2320,L$1,FALSE),VLOOKUP($A649,Pit!$A$4:$BA$1686,L$2,FALSE))</f>
        <v>Normal</v>
      </c>
      <c r="M649" s="16">
        <f>IF($C649="B",VLOOKUP($A649,Bat!$A$4:$BF$2320,M$1,FALSE),VLOOKUP($A649,Pit!$A$4:$BA$1686,M$2,FALSE))</f>
        <v>4</v>
      </c>
      <c r="N649" s="16">
        <f>IF($C649="B",VLOOKUP($A649,Bat!$A$4:$BF$2320,N$1,FALSE),VLOOKUP($A649,Pit!$A$4:$BA$1686,N$2,FALSE))</f>
        <v>3</v>
      </c>
      <c r="O649" s="16">
        <f>IF($C649="B",VLOOKUP($A649,Bat!$A$4:$BF$2320,O$1,FALSE),VLOOKUP($A649,Pit!$A$4:$BA$1686,O$2,FALSE))</f>
        <v>1</v>
      </c>
      <c r="P649" s="16" t="str">
        <f>IF($C649="B",VLOOKUP($A649,Bat!$A$4:$BF$2320,P$1,FALSE),VLOOKUP($A649,Pit!$A$4:$BA$1686,P$2,FALSE))</f>
        <v>90-92 Mph</v>
      </c>
      <c r="Q649" s="17">
        <f>IF($C649="B",VLOOKUP($A649,Bat!$A$4:$BF$2320,Q$1,FALSE),VLOOKUP($A649,Pit!$A$4:$BA$1686,Q$2,FALSE))</f>
        <v>8</v>
      </c>
      <c r="R649" s="18">
        <f>IF($C649="B",VLOOKUP($A649,Bat!$A$4:$BF$2320,R$1,FALSE),VLOOKUP($A649,Pit!$A$4:$BA$1686,R$2,FALSE))</f>
        <v>7.1166861437364268</v>
      </c>
      <c r="S649" s="19">
        <f>IF($C649="B",VLOOKUP($A649,Bat!$A$4:$BF$2320,S$1,FALSE),VLOOKUP($A649,Pit!$A$4:$BA$1686,S$2,FALSE))</f>
        <v>-0.43235231734650875</v>
      </c>
      <c r="T649" s="20" t="str">
        <f>IF($C649="B",VLOOKUP($A649,Bat!$A$4:$BF$2320,T$1,FALSE),VLOOKUP($A649,Pit!$A$4:$BA$1686,T$2,FALSE))</f>
        <v>$170k</v>
      </c>
      <c r="U649" s="17" t="str">
        <f>VLOOKUP(IF($C649="B",VLOOKUP($A649,Bat!$A$4:$AU$2320,U$1,FALSE),VLOOKUP($A649,Pit!$A$4:$BE$1686,U$2,FALSE)),COND!$A$35:$B$41,2,FALSE)</f>
        <v>??</v>
      </c>
      <c r="V649" s="21">
        <f>IF($C649="B",VLOOKUP($A649,Bat!$A$4:$AT$2284,46,FALSE),VLOOKUP($A649,Pit!$A$4:$BD$1664,56,FALSE))</f>
        <v>284</v>
      </c>
      <c r="W649" s="16">
        <f t="shared" si="52"/>
        <v>999</v>
      </c>
      <c r="X649" s="16"/>
      <c r="Y649" s="22">
        <f t="shared" si="53"/>
        <v>1004</v>
      </c>
      <c r="Z649" s="16" t="str">
        <f>IFERROR(VLOOKUP($D649,Results37!$F$3:$L$1396,Z$1,FALSE),"")</f>
        <v/>
      </c>
      <c r="AA649" s="47" t="str">
        <f>IF(ISERROR(VLOOKUP(D649,Results37!$F$3:$O$399,AA$1,FALSE)),"",IF(VLOOKUP(D649,Results37!$F$3:$O$399,AA$1+1,FALSE)=1,"S"&amp;VLOOKUP(D649,Results37!$F$3:$O$399,AA$1,FALSE),VLOOKUP(D649,Results37!$F$3:$O$399,AA$1,FALSE)))</f>
        <v/>
      </c>
      <c r="AB649" s="16" t="str">
        <f>IFERROR(VLOOKUP($D649,Results37!$F$3:$L$1396,AB$1,FALSE),"")</f>
        <v/>
      </c>
      <c r="AC649" s="16" t="str">
        <f>IFERROR(VLOOKUP($D649,Results37!$F$3:$L$1396,AC$1,FALSE),"")</f>
        <v/>
      </c>
      <c r="AD649" s="16" t="str">
        <f t="shared" si="54"/>
        <v/>
      </c>
      <c r="AE649" s="20" t="str">
        <f>IF(ISERROR(VLOOKUP($AC649&amp;"-"&amp;$F649&amp;" "&amp;G649,Bonuses!$B$1:$G$1006,4,FALSE)),"",INT(VLOOKUP($AC649&amp;"-"&amp;$F649&amp;" "&amp;$G649,Bonuses!$B$1:$G$1006,4,FALSE)))</f>
        <v/>
      </c>
      <c r="AF649" s="16" t="str">
        <f>IF(ISERROR(VLOOKUP($AC649&amp;"-"&amp;$F649,Bonuses!$B$1:$G$1006,5,FALSE)),"",IF(VLOOKUP($AC649&amp;"-"&amp;$F649,Bonuses!$B$1:$G$1006,5,FALSE)="","",VLOOKUP($AC649&amp;"-"&amp;$F649,Bonuses!$B$1:$G$1006,6,FALSE)&amp;" yrs, "&amp;VLOOKUP($AC649&amp;"-"&amp;$F649,Bonuses!$B$1:$G$1006,5,FALSE)))</f>
        <v/>
      </c>
    </row>
    <row r="650" spans="1:32" s="21" customFormat="1" x14ac:dyDescent="0.25">
      <c r="A650" s="21" t="s">
        <v>2039</v>
      </c>
      <c r="B650" s="21">
        <f t="shared" si="50"/>
        <v>0</v>
      </c>
      <c r="C650" s="21" t="str">
        <f t="shared" si="51"/>
        <v>B</v>
      </c>
      <c r="D650" s="17">
        <f>IF($C650="B",VLOOKUP($A650,Bat!$A$4:$BF$2320,D$1,FALSE),VLOOKUP($A650,Pit!$A$4:$BA$1686,D$2,FALSE))</f>
        <v>14715</v>
      </c>
      <c r="E650" s="16" t="str">
        <f>IF($C650="B",VLOOKUP($A650,Bat!$A$4:$BF$2320,E$1,FALSE),VLOOKUP($A650,Pit!$A$4:$BA$1686,E$2,FALSE))</f>
        <v>C</v>
      </c>
      <c r="F650" s="16" t="str">
        <f>IF($C650="B",VLOOKUP($A650,Bat!$A$4:$BF$2320,F$1,FALSE),VLOOKUP($A650,Pit!$A$4:$BA$1686,F$2,FALSE))</f>
        <v>Ryou</v>
      </c>
      <c r="G650" s="16" t="str">
        <f>IF($C650="B",VLOOKUP($A650,Bat!$A$4:$BF$2320,G$1,FALSE),VLOOKUP($A650,Pit!$A$4:$BA$1686,G$2,FALSE))</f>
        <v>Okamura</v>
      </c>
      <c r="H650" s="16">
        <f>IF($C650="B",VLOOKUP($A650,Bat!$A$4:$BF$2320,H$1,FALSE),VLOOKUP($A650,Pit!$A$4:$BA$1686,H$2,FALSE))</f>
        <v>21</v>
      </c>
      <c r="I650" s="16" t="str">
        <f>IF($C650="B",VLOOKUP($A650,Bat!$A$4:$BF$2320,I$1,FALSE),VLOOKUP($A650,Pit!$A$4:$BA$1686,I$2,FALSE))</f>
        <v>R</v>
      </c>
      <c r="J650" s="16" t="str">
        <f>IF($C650="B",VLOOKUP($A650,Bat!$A$4:$BF$2320,J$1,FALSE),VLOOKUP($A650,Pit!$A$4:$BA$1686,J$2,FALSE))</f>
        <v>R</v>
      </c>
      <c r="K650" s="16" t="str">
        <f>IF($C650="B",VLOOKUP($A650,Bat!$A$4:$BF$2320,K$1,FALSE),VLOOKUP($A650,Pit!$A$4:$BA$1686,K$2,FALSE))</f>
        <v>Low</v>
      </c>
      <c r="L650" s="17" t="str">
        <f>IF($C650="B",VLOOKUP($A650,Bat!$A$4:$BF$2320,L$1,FALSE),VLOOKUP($A650,Pit!$A$4:$BA$1686,L$2,FALSE))</f>
        <v>Normal</v>
      </c>
      <c r="M650" s="16">
        <f>IF($C650="B",VLOOKUP($A650,Bat!$A$4:$BF$2320,M$1,FALSE),VLOOKUP($A650,Pit!$A$4:$BA$1686,M$2,FALSE))</f>
        <v>3</v>
      </c>
      <c r="N650" s="16">
        <f>IF($C650="B",VLOOKUP($A650,Bat!$A$4:$BF$2320,N$1,FALSE),VLOOKUP($A650,Pit!$A$4:$BA$1686,N$2,FALSE))</f>
        <v>3</v>
      </c>
      <c r="O650" s="16">
        <f>IF($C650="B",VLOOKUP($A650,Bat!$A$4:$BF$2320,O$1,FALSE),VLOOKUP($A650,Pit!$A$4:$BA$1686,O$2,FALSE))</f>
        <v>1</v>
      </c>
      <c r="P650" s="16">
        <f>IF($C650="B",VLOOKUP($A650,Bat!$A$4:$BF$2320,P$1,FALSE),VLOOKUP($A650,Pit!$A$4:$BA$1686,P$2,FALSE))</f>
        <v>5</v>
      </c>
      <c r="Q650" s="17">
        <f>IF($C650="B",VLOOKUP($A650,Bat!$A$4:$BF$2320,Q$1,FALSE),VLOOKUP($A650,Pit!$A$4:$BA$1686,Q$2,FALSE))</f>
        <v>2</v>
      </c>
      <c r="R650" s="18">
        <f>IF($C650="B",VLOOKUP($A650,Bat!$A$4:$BF$2320,R$1,FALSE),VLOOKUP($A650,Pit!$A$4:$BA$1686,R$2,FALSE))</f>
        <v>-1.5071134053897275</v>
      </c>
      <c r="S650" s="19">
        <f>IF($C650="B",VLOOKUP($A650,Bat!$A$4:$BF$2320,S$1,FALSE),VLOOKUP($A650,Pit!$A$4:$BA$1686,S$2,FALSE))</f>
        <v>0.19977905863914136</v>
      </c>
      <c r="T650" s="20" t="str">
        <f>IF($C650="B",VLOOKUP($A650,Bat!$A$4:$BF$2320,T$1,FALSE),VLOOKUP($A650,Pit!$A$4:$BA$1686,T$2,FALSE))</f>
        <v>$2.2m</v>
      </c>
      <c r="U650" s="17" t="str">
        <f>VLOOKUP(IF($C650="B",VLOOKUP($A650,Bat!$A$4:$AU$2320,U$1,FALSE),VLOOKUP($A650,Pit!$A$4:$BE$1686,U$2,FALSE)),COND!$A$35:$B$41,2,FALSE)</f>
        <v>??</v>
      </c>
      <c r="V650" s="21">
        <f>IF($C650="B",VLOOKUP($A650,Bat!$A$4:$AT$2284,46,FALSE),VLOOKUP($A650,Pit!$A$4:$BD$1664,56,FALSE))</f>
        <v>285</v>
      </c>
      <c r="W650" s="16">
        <f t="shared" si="52"/>
        <v>999</v>
      </c>
      <c r="X650" s="16"/>
      <c r="Y650" s="22">
        <f t="shared" si="53"/>
        <v>607</v>
      </c>
      <c r="Z650" s="16" t="str">
        <f>IFERROR(VLOOKUP($D650,Results37!$F$3:$L$1396,Z$1,FALSE),"")</f>
        <v/>
      </c>
      <c r="AA650" s="47" t="str">
        <f>IF(ISERROR(VLOOKUP(D650,Results37!$F$3:$O$399,AA$1,FALSE)),"",IF(VLOOKUP(D650,Results37!$F$3:$O$399,AA$1+1,FALSE)=1,"S"&amp;VLOOKUP(D650,Results37!$F$3:$O$399,AA$1,FALSE),VLOOKUP(D650,Results37!$F$3:$O$399,AA$1,FALSE)))</f>
        <v/>
      </c>
      <c r="AB650" s="16" t="str">
        <f>IFERROR(VLOOKUP($D650,Results37!$F$3:$L$1396,AB$1,FALSE),"")</f>
        <v/>
      </c>
      <c r="AC650" s="16" t="str">
        <f>IFERROR(VLOOKUP($D650,Results37!$F$3:$L$1396,AC$1,FALSE),"")</f>
        <v/>
      </c>
      <c r="AD650" s="16" t="str">
        <f t="shared" si="54"/>
        <v/>
      </c>
      <c r="AE650" s="20" t="str">
        <f>IF(ISERROR(VLOOKUP($AC650&amp;"-"&amp;$F650&amp;" "&amp;G650,Bonuses!$B$1:$G$1006,4,FALSE)),"",INT(VLOOKUP($AC650&amp;"-"&amp;$F650&amp;" "&amp;$G650,Bonuses!$B$1:$G$1006,4,FALSE)))</f>
        <v/>
      </c>
      <c r="AF650" s="16" t="str">
        <f>IF(ISERROR(VLOOKUP($AC650&amp;"-"&amp;$F650,Bonuses!$B$1:$G$1006,5,FALSE)),"",IF(VLOOKUP($AC650&amp;"-"&amp;$F650,Bonuses!$B$1:$G$1006,5,FALSE)="","",VLOOKUP($AC650&amp;"-"&amp;$F650,Bonuses!$B$1:$G$1006,6,FALSE)&amp;" yrs, "&amp;VLOOKUP($AC650&amp;"-"&amp;$F650,Bonuses!$B$1:$G$1006,5,FALSE)))</f>
        <v/>
      </c>
    </row>
    <row r="651" spans="1:32" s="21" customFormat="1" x14ac:dyDescent="0.25">
      <c r="A651" s="21" t="s">
        <v>2126</v>
      </c>
      <c r="B651" s="21">
        <f t="shared" si="50"/>
        <v>0</v>
      </c>
      <c r="C651" s="21" t="str">
        <f t="shared" si="51"/>
        <v>B</v>
      </c>
      <c r="D651" s="17">
        <f>IF($C651="B",VLOOKUP($A651,Bat!$A$4:$BF$2320,D$1,FALSE),VLOOKUP($A651,Pit!$A$4:$BA$1686,D$2,FALSE))</f>
        <v>14577</v>
      </c>
      <c r="E651" s="16" t="str">
        <f>IF($C651="B",VLOOKUP($A651,Bat!$A$4:$BF$2320,E$1,FALSE),VLOOKUP($A651,Pit!$A$4:$BA$1686,E$2,FALSE))</f>
        <v>1B</v>
      </c>
      <c r="F651" s="16" t="str">
        <f>IF($C651="B",VLOOKUP($A651,Bat!$A$4:$BF$2320,F$1,FALSE),VLOOKUP($A651,Pit!$A$4:$BA$1686,F$2,FALSE))</f>
        <v>Patrick</v>
      </c>
      <c r="G651" s="16" t="str">
        <f>IF($C651="B",VLOOKUP($A651,Bat!$A$4:$BF$2320,G$1,FALSE),VLOOKUP($A651,Pit!$A$4:$BA$1686,G$2,FALSE))</f>
        <v>Ehrlich</v>
      </c>
      <c r="H651" s="16">
        <f>IF($C651="B",VLOOKUP($A651,Bat!$A$4:$BF$2320,H$1,FALSE),VLOOKUP($A651,Pit!$A$4:$BA$1686,H$2,FALSE))</f>
        <v>21</v>
      </c>
      <c r="I651" s="16" t="str">
        <f>IF($C651="B",VLOOKUP($A651,Bat!$A$4:$BF$2320,I$1,FALSE),VLOOKUP($A651,Pit!$A$4:$BA$1686,I$2,FALSE))</f>
        <v>R</v>
      </c>
      <c r="J651" s="16" t="str">
        <f>IF($C651="B",VLOOKUP($A651,Bat!$A$4:$BF$2320,J$1,FALSE),VLOOKUP($A651,Pit!$A$4:$BA$1686,J$2,FALSE))</f>
        <v>R</v>
      </c>
      <c r="K651" s="16" t="str">
        <f>IF($C651="B",VLOOKUP($A651,Bat!$A$4:$BF$2320,K$1,FALSE),VLOOKUP($A651,Pit!$A$4:$BA$1686,K$2,FALSE))</f>
        <v>Normal</v>
      </c>
      <c r="L651" s="17" t="str">
        <f>IF($C651="B",VLOOKUP($A651,Bat!$A$4:$BF$2320,L$1,FALSE),VLOOKUP($A651,Pit!$A$4:$BA$1686,L$2,FALSE))</f>
        <v>High</v>
      </c>
      <c r="M651" s="16">
        <f>IF($C651="B",VLOOKUP($A651,Bat!$A$4:$BF$2320,M$1,FALSE),VLOOKUP($A651,Pit!$A$4:$BA$1686,M$2,FALSE))</f>
        <v>2</v>
      </c>
      <c r="N651" s="16">
        <f>IF($C651="B",VLOOKUP($A651,Bat!$A$4:$BF$2320,N$1,FALSE),VLOOKUP($A651,Pit!$A$4:$BA$1686,N$2,FALSE))</f>
        <v>3</v>
      </c>
      <c r="O651" s="16">
        <f>IF($C651="B",VLOOKUP($A651,Bat!$A$4:$BF$2320,O$1,FALSE),VLOOKUP($A651,Pit!$A$4:$BA$1686,O$2,FALSE))</f>
        <v>2</v>
      </c>
      <c r="P651" s="16">
        <f>IF($C651="B",VLOOKUP($A651,Bat!$A$4:$BF$2320,P$1,FALSE),VLOOKUP($A651,Pit!$A$4:$BA$1686,P$2,FALSE))</f>
        <v>7</v>
      </c>
      <c r="Q651" s="17">
        <f>IF($C651="B",VLOOKUP($A651,Bat!$A$4:$BF$2320,Q$1,FALSE),VLOOKUP($A651,Pit!$A$4:$BA$1686,Q$2,FALSE))</f>
        <v>3</v>
      </c>
      <c r="R651" s="18">
        <f>IF($C651="B",VLOOKUP($A651,Bat!$A$4:$BF$2320,R$1,FALSE),VLOOKUP($A651,Pit!$A$4:$BA$1686,R$2,FALSE))</f>
        <v>-1.5367534710387467</v>
      </c>
      <c r="S651" s="19">
        <f>IF($C651="B",VLOOKUP($A651,Bat!$A$4:$BF$2320,S$1,FALSE),VLOOKUP($A651,Pit!$A$4:$BA$1686,S$2,FALSE))</f>
        <v>0.19555308409583966</v>
      </c>
      <c r="T651" s="20" t="str">
        <f>IF($C651="B",VLOOKUP($A651,Bat!$A$4:$BF$2320,T$1,FALSE),VLOOKUP($A651,Pit!$A$4:$BA$1686,T$2,FALSE))</f>
        <v>$90k</v>
      </c>
      <c r="U651" s="17" t="str">
        <f>VLOOKUP(IF($C651="B",VLOOKUP($A651,Bat!$A$4:$AU$2320,U$1,FALSE),VLOOKUP($A651,Pit!$A$4:$BE$1686,U$2,FALSE)),COND!$A$35:$B$41,2,FALSE)</f>
        <v>??</v>
      </c>
      <c r="V651" s="21">
        <f>IF($C651="B",VLOOKUP($A651,Bat!$A$4:$AT$2284,46,FALSE),VLOOKUP($A651,Pit!$A$4:$BD$1664,56,FALSE))</f>
        <v>286</v>
      </c>
      <c r="W651" s="16">
        <f t="shared" si="52"/>
        <v>999</v>
      </c>
      <c r="X651" s="16"/>
      <c r="Y651" s="22">
        <f t="shared" si="53"/>
        <v>610</v>
      </c>
      <c r="Z651" s="16" t="str">
        <f>IFERROR(VLOOKUP($D651,Results37!$F$3:$L$1396,Z$1,FALSE),"")</f>
        <v/>
      </c>
      <c r="AA651" s="47" t="str">
        <f>IF(ISERROR(VLOOKUP(D651,Results37!$F$3:$O$399,AA$1,FALSE)),"",IF(VLOOKUP(D651,Results37!$F$3:$O$399,AA$1+1,FALSE)=1,"S"&amp;VLOOKUP(D651,Results37!$F$3:$O$399,AA$1,FALSE),VLOOKUP(D651,Results37!$F$3:$O$399,AA$1,FALSE)))</f>
        <v/>
      </c>
      <c r="AB651" s="16" t="str">
        <f>IFERROR(VLOOKUP($D651,Results37!$F$3:$L$1396,AB$1,FALSE),"")</f>
        <v/>
      </c>
      <c r="AC651" s="16" t="str">
        <f>IFERROR(VLOOKUP($D651,Results37!$F$3:$L$1396,AC$1,FALSE),"")</f>
        <v/>
      </c>
      <c r="AD651" s="16" t="str">
        <f t="shared" si="54"/>
        <v/>
      </c>
      <c r="AE651" s="20" t="str">
        <f>IF(ISERROR(VLOOKUP($AC651&amp;"-"&amp;$F651&amp;" "&amp;G651,Bonuses!$B$1:$G$1006,4,FALSE)),"",INT(VLOOKUP($AC651&amp;"-"&amp;$F651&amp;" "&amp;$G651,Bonuses!$B$1:$G$1006,4,FALSE)))</f>
        <v/>
      </c>
      <c r="AF651" s="16" t="str">
        <f>IF(ISERROR(VLOOKUP($AC651&amp;"-"&amp;$F651,Bonuses!$B$1:$G$1006,5,FALSE)),"",IF(VLOOKUP($AC651&amp;"-"&amp;$F651,Bonuses!$B$1:$G$1006,5,FALSE)="","",VLOOKUP($AC651&amp;"-"&amp;$F651,Bonuses!$B$1:$G$1006,6,FALSE)&amp;" yrs, "&amp;VLOOKUP($AC651&amp;"-"&amp;$F651,Bonuses!$B$1:$G$1006,5,FALSE)))</f>
        <v/>
      </c>
    </row>
    <row r="652" spans="1:32" s="21" customFormat="1" x14ac:dyDescent="0.25">
      <c r="A652" s="21" t="s">
        <v>2786</v>
      </c>
      <c r="B652" s="21">
        <f t="shared" si="50"/>
        <v>0</v>
      </c>
      <c r="C652" s="21" t="str">
        <f t="shared" si="51"/>
        <v>P</v>
      </c>
      <c r="D652" s="17">
        <f>IF($C652="B",VLOOKUP($A652,Bat!$A$4:$BF$2320,D$1,FALSE),VLOOKUP($A652,Pit!$A$4:$BA$1686,D$2,FALSE))</f>
        <v>9507</v>
      </c>
      <c r="E652" s="16" t="str">
        <f>IF($C652="B",VLOOKUP($A652,Bat!$A$4:$BF$2320,E$1,FALSE),VLOOKUP($A652,Pit!$A$4:$BA$1686,E$2,FALSE))</f>
        <v>RP</v>
      </c>
      <c r="F652" s="16" t="str">
        <f>IF($C652="B",VLOOKUP($A652,Bat!$A$4:$BF$2320,F$1,FALSE),VLOOKUP($A652,Pit!$A$4:$BA$1686,F$2,FALSE))</f>
        <v>Carlos</v>
      </c>
      <c r="G652" s="16" t="str">
        <f>IF($C652="B",VLOOKUP($A652,Bat!$A$4:$BF$2320,G$1,FALSE),VLOOKUP($A652,Pit!$A$4:$BA$1686,G$2,FALSE))</f>
        <v>Bojórquez</v>
      </c>
      <c r="H652" s="16">
        <f>IF($C652="B",VLOOKUP($A652,Bat!$A$4:$BF$2320,H$1,FALSE),VLOOKUP($A652,Pit!$A$4:$BA$1686,H$2,FALSE))</f>
        <v>21</v>
      </c>
      <c r="I652" s="16" t="str">
        <f>IF($C652="B",VLOOKUP($A652,Bat!$A$4:$BF$2320,I$1,FALSE),VLOOKUP($A652,Pit!$A$4:$BA$1686,I$2,FALSE))</f>
        <v>R</v>
      </c>
      <c r="J652" s="16" t="str">
        <f>IF($C652="B",VLOOKUP($A652,Bat!$A$4:$BF$2320,J$1,FALSE),VLOOKUP($A652,Pit!$A$4:$BA$1686,J$2,FALSE))</f>
        <v>R</v>
      </c>
      <c r="K652" s="16" t="str">
        <f>IF($C652="B",VLOOKUP($A652,Bat!$A$4:$BF$2320,K$1,FALSE),VLOOKUP($A652,Pit!$A$4:$BA$1686,K$2,FALSE))</f>
        <v>Normal</v>
      </c>
      <c r="L652" s="17" t="str">
        <f>IF($C652="B",VLOOKUP($A652,Bat!$A$4:$BF$2320,L$1,FALSE),VLOOKUP($A652,Pit!$A$4:$BA$1686,L$2,FALSE))</f>
        <v>Normal</v>
      </c>
      <c r="M652" s="16">
        <f>IF($C652="B",VLOOKUP($A652,Bat!$A$4:$BF$2320,M$1,FALSE),VLOOKUP($A652,Pit!$A$4:$BA$1686,M$2,FALSE))</f>
        <v>3</v>
      </c>
      <c r="N652" s="16">
        <f>IF($C652="B",VLOOKUP($A652,Bat!$A$4:$BF$2320,N$1,FALSE),VLOOKUP($A652,Pit!$A$4:$BA$1686,N$2,FALSE))</f>
        <v>1</v>
      </c>
      <c r="O652" s="16">
        <f>IF($C652="B",VLOOKUP($A652,Bat!$A$4:$BF$2320,O$1,FALSE),VLOOKUP($A652,Pit!$A$4:$BA$1686,O$2,FALSE))</f>
        <v>3</v>
      </c>
      <c r="P652" s="16" t="str">
        <f>IF($C652="B",VLOOKUP($A652,Bat!$A$4:$BF$2320,P$1,FALSE),VLOOKUP($A652,Pit!$A$4:$BA$1686,P$2,FALSE))</f>
        <v>91-93 Mph</v>
      </c>
      <c r="Q652" s="17">
        <f>IF($C652="B",VLOOKUP($A652,Bat!$A$4:$BF$2320,Q$1,FALSE),VLOOKUP($A652,Pit!$A$4:$BA$1686,Q$2,FALSE))</f>
        <v>10</v>
      </c>
      <c r="R652" s="18">
        <f>IF($C652="B",VLOOKUP($A652,Bat!$A$4:$BF$2320,R$1,FALSE),VLOOKUP($A652,Pit!$A$4:$BA$1686,R$2,FALSE))</f>
        <v>6.9077914084399659</v>
      </c>
      <c r="S652" s="19">
        <f>IF($C652="B",VLOOKUP($A652,Bat!$A$4:$BF$2320,S$1,FALSE),VLOOKUP($A652,Pit!$A$4:$BA$1686,S$2,FALSE))</f>
        <v>-0.45070372927673519</v>
      </c>
      <c r="T652" s="20" t="str">
        <f>IF($C652="B",VLOOKUP($A652,Bat!$A$4:$BF$2320,T$1,FALSE),VLOOKUP($A652,Pit!$A$4:$BA$1686,T$2,FALSE))</f>
        <v>$190k</v>
      </c>
      <c r="U652" s="17" t="str">
        <f>VLOOKUP(IF($C652="B",VLOOKUP($A652,Bat!$A$4:$AU$2320,U$1,FALSE),VLOOKUP($A652,Pit!$A$4:$BE$1686,U$2,FALSE)),COND!$A$35:$B$41,2,FALSE)</f>
        <v>??</v>
      </c>
      <c r="V652" s="21">
        <f>IF($C652="B",VLOOKUP($A652,Bat!$A$4:$AT$2284,46,FALSE),VLOOKUP($A652,Pit!$A$4:$BD$1664,56,FALSE))</f>
        <v>286</v>
      </c>
      <c r="W652" s="16">
        <f t="shared" si="52"/>
        <v>999</v>
      </c>
      <c r="X652" s="16"/>
      <c r="Y652" s="22">
        <f t="shared" si="53"/>
        <v>1014</v>
      </c>
      <c r="Z652" s="16" t="str">
        <f>IFERROR(VLOOKUP($D652,Results37!$F$3:$L$1396,Z$1,FALSE),"")</f>
        <v/>
      </c>
      <c r="AA652" s="47" t="str">
        <f>IF(ISERROR(VLOOKUP(D652,Results37!$F$3:$O$399,AA$1,FALSE)),"",IF(VLOOKUP(D652,Results37!$F$3:$O$399,AA$1+1,FALSE)=1,"S"&amp;VLOOKUP(D652,Results37!$F$3:$O$399,AA$1,FALSE),VLOOKUP(D652,Results37!$F$3:$O$399,AA$1,FALSE)))</f>
        <v/>
      </c>
      <c r="AB652" s="16" t="str">
        <f>IFERROR(VLOOKUP($D652,Results37!$F$3:$L$1396,AB$1,FALSE),"")</f>
        <v/>
      </c>
      <c r="AC652" s="16" t="str">
        <f>IFERROR(VLOOKUP($D652,Results37!$F$3:$L$1396,AC$1,FALSE),"")</f>
        <v/>
      </c>
      <c r="AD652" s="16" t="str">
        <f t="shared" si="54"/>
        <v/>
      </c>
      <c r="AE652" s="20" t="str">
        <f>IF(ISERROR(VLOOKUP($AC652&amp;"-"&amp;$F652&amp;" "&amp;G652,Bonuses!$B$1:$G$1006,4,FALSE)),"",INT(VLOOKUP($AC652&amp;"-"&amp;$F652&amp;" "&amp;$G652,Bonuses!$B$1:$G$1006,4,FALSE)))</f>
        <v/>
      </c>
      <c r="AF652" s="16" t="str">
        <f>IF(ISERROR(VLOOKUP($AC652&amp;"-"&amp;$F652,Bonuses!$B$1:$G$1006,5,FALSE)),"",IF(VLOOKUP($AC652&amp;"-"&amp;$F652,Bonuses!$B$1:$G$1006,5,FALSE)="","",VLOOKUP($AC652&amp;"-"&amp;$F652,Bonuses!$B$1:$G$1006,6,FALSE)&amp;" yrs, "&amp;VLOOKUP($AC652&amp;"-"&amp;$F652,Bonuses!$B$1:$G$1006,5,FALSE)))</f>
        <v/>
      </c>
    </row>
    <row r="653" spans="1:32" s="21" customFormat="1" x14ac:dyDescent="0.25">
      <c r="A653" s="21" t="s">
        <v>2065</v>
      </c>
      <c r="B653" s="21">
        <f t="shared" si="50"/>
        <v>0</v>
      </c>
      <c r="C653" s="21" t="str">
        <f t="shared" si="51"/>
        <v>B</v>
      </c>
      <c r="D653" s="17">
        <f>IF($C653="B",VLOOKUP($A653,Bat!$A$4:$BF$2320,D$1,FALSE),VLOOKUP($A653,Pit!$A$4:$BA$1686,D$2,FALSE))</f>
        <v>9998</v>
      </c>
      <c r="E653" s="16" t="str">
        <f>IF($C653="B",VLOOKUP($A653,Bat!$A$4:$BF$2320,E$1,FALSE),VLOOKUP($A653,Pit!$A$4:$BA$1686,E$2,FALSE))</f>
        <v>RF</v>
      </c>
      <c r="F653" s="16" t="str">
        <f>IF($C653="B",VLOOKUP($A653,Bat!$A$4:$BF$2320,F$1,FALSE),VLOOKUP($A653,Pit!$A$4:$BA$1686,F$2,FALSE))</f>
        <v>Leroy</v>
      </c>
      <c r="G653" s="16" t="str">
        <f>IF($C653="B",VLOOKUP($A653,Bat!$A$4:$BF$2320,G$1,FALSE),VLOOKUP($A653,Pit!$A$4:$BA$1686,G$2,FALSE))</f>
        <v>Jackson</v>
      </c>
      <c r="H653" s="16">
        <f>IF($C653="B",VLOOKUP($A653,Bat!$A$4:$BF$2320,H$1,FALSE),VLOOKUP($A653,Pit!$A$4:$BA$1686,H$2,FALSE))</f>
        <v>21</v>
      </c>
      <c r="I653" s="16" t="str">
        <f>IF($C653="B",VLOOKUP($A653,Bat!$A$4:$BF$2320,I$1,FALSE),VLOOKUP($A653,Pit!$A$4:$BA$1686,I$2,FALSE))</f>
        <v>R</v>
      </c>
      <c r="J653" s="16" t="str">
        <f>IF($C653="B",VLOOKUP($A653,Bat!$A$4:$BF$2320,J$1,FALSE),VLOOKUP($A653,Pit!$A$4:$BA$1686,J$2,FALSE))</f>
        <v>R</v>
      </c>
      <c r="K653" s="16" t="str">
        <f>IF($C653="B",VLOOKUP($A653,Bat!$A$4:$BF$2320,K$1,FALSE),VLOOKUP($A653,Pit!$A$4:$BA$1686,K$2,FALSE))</f>
        <v>Normal</v>
      </c>
      <c r="L653" s="17" t="str">
        <f>IF($C653="B",VLOOKUP($A653,Bat!$A$4:$BF$2320,L$1,FALSE),VLOOKUP($A653,Pit!$A$4:$BA$1686,L$2,FALSE))</f>
        <v>Normal</v>
      </c>
      <c r="M653" s="16">
        <f>IF($C653="B",VLOOKUP($A653,Bat!$A$4:$BF$2320,M$1,FALSE),VLOOKUP($A653,Pit!$A$4:$BA$1686,M$2,FALSE))</f>
        <v>2</v>
      </c>
      <c r="N653" s="16">
        <f>IF($C653="B",VLOOKUP($A653,Bat!$A$4:$BF$2320,N$1,FALSE),VLOOKUP($A653,Pit!$A$4:$BA$1686,N$2,FALSE))</f>
        <v>3</v>
      </c>
      <c r="O653" s="16">
        <f>IF($C653="B",VLOOKUP($A653,Bat!$A$4:$BF$2320,O$1,FALSE),VLOOKUP($A653,Pit!$A$4:$BA$1686,O$2,FALSE))</f>
        <v>2</v>
      </c>
      <c r="P653" s="16">
        <f>IF($C653="B",VLOOKUP($A653,Bat!$A$4:$BF$2320,P$1,FALSE),VLOOKUP($A653,Pit!$A$4:$BA$1686,P$2,FALSE))</f>
        <v>6</v>
      </c>
      <c r="Q653" s="17">
        <f>IF($C653="B",VLOOKUP($A653,Bat!$A$4:$BF$2320,Q$1,FALSE),VLOOKUP($A653,Pit!$A$4:$BA$1686,Q$2,FALSE))</f>
        <v>4</v>
      </c>
      <c r="R653" s="18">
        <f>IF($C653="B",VLOOKUP($A653,Bat!$A$4:$BF$2320,R$1,FALSE),VLOOKUP($A653,Pit!$A$4:$BA$1686,R$2,FALSE))</f>
        <v>-1.5521917167766013</v>
      </c>
      <c r="S653" s="19">
        <f>IF($C653="B",VLOOKUP($A653,Bat!$A$4:$BF$2320,S$1,FALSE),VLOOKUP($A653,Pit!$A$4:$BA$1686,S$2,FALSE))</f>
        <v>0.19335195423823529</v>
      </c>
      <c r="T653" s="20" t="str">
        <f>IF($C653="B",VLOOKUP($A653,Bat!$A$4:$BF$2320,T$1,FALSE),VLOOKUP($A653,Pit!$A$4:$BA$1686,T$2,FALSE))</f>
        <v>$220k</v>
      </c>
      <c r="U653" s="17" t="str">
        <f>VLOOKUP(IF($C653="B",VLOOKUP($A653,Bat!$A$4:$AU$2320,U$1,FALSE),VLOOKUP($A653,Pit!$A$4:$BE$1686,U$2,FALSE)),COND!$A$35:$B$41,2,FALSE)</f>
        <v>??</v>
      </c>
      <c r="V653" s="21">
        <f>IF($C653="B",VLOOKUP($A653,Bat!$A$4:$AT$2284,46,FALSE),VLOOKUP($A653,Pit!$A$4:$BD$1664,56,FALSE))</f>
        <v>287</v>
      </c>
      <c r="W653" s="16">
        <f t="shared" si="52"/>
        <v>999</v>
      </c>
      <c r="X653" s="16"/>
      <c r="Y653" s="22">
        <f t="shared" si="53"/>
        <v>613</v>
      </c>
      <c r="Z653" s="16" t="str">
        <f>IFERROR(VLOOKUP($D653,Results37!$F$3:$L$1396,Z$1,FALSE),"")</f>
        <v/>
      </c>
      <c r="AA653" s="47" t="str">
        <f>IF(ISERROR(VLOOKUP(D653,Results37!$F$3:$O$399,AA$1,FALSE)),"",IF(VLOOKUP(D653,Results37!$F$3:$O$399,AA$1+1,FALSE)=1,"S"&amp;VLOOKUP(D653,Results37!$F$3:$O$399,AA$1,FALSE),VLOOKUP(D653,Results37!$F$3:$O$399,AA$1,FALSE)))</f>
        <v/>
      </c>
      <c r="AB653" s="16" t="str">
        <f>IFERROR(VLOOKUP($D653,Results37!$F$3:$L$1396,AB$1,FALSE),"")</f>
        <v/>
      </c>
      <c r="AC653" s="16" t="str">
        <f>IFERROR(VLOOKUP($D653,Results37!$F$3:$L$1396,AC$1,FALSE),"")</f>
        <v/>
      </c>
      <c r="AD653" s="16" t="str">
        <f t="shared" si="54"/>
        <v/>
      </c>
      <c r="AE653" s="20" t="str">
        <f>IF(ISERROR(VLOOKUP($AC653&amp;"-"&amp;$F653&amp;" "&amp;G653,Bonuses!$B$1:$G$1006,4,FALSE)),"",INT(VLOOKUP($AC653&amp;"-"&amp;$F653&amp;" "&amp;$G653,Bonuses!$B$1:$G$1006,4,FALSE)))</f>
        <v/>
      </c>
      <c r="AF653" s="16" t="str">
        <f>IF(ISERROR(VLOOKUP($AC653&amp;"-"&amp;$F653,Bonuses!$B$1:$G$1006,5,FALSE)),"",IF(VLOOKUP($AC653&amp;"-"&amp;$F653,Bonuses!$B$1:$G$1006,5,FALSE)="","",VLOOKUP($AC653&amp;"-"&amp;$F653,Bonuses!$B$1:$G$1006,6,FALSE)&amp;" yrs, "&amp;VLOOKUP($AC653&amp;"-"&amp;$F653,Bonuses!$B$1:$G$1006,5,FALSE)))</f>
        <v/>
      </c>
    </row>
    <row r="654" spans="1:32" s="21" customFormat="1" x14ac:dyDescent="0.25">
      <c r="A654" s="21" t="s">
        <v>2518</v>
      </c>
      <c r="B654" s="21">
        <f t="shared" si="50"/>
        <v>0</v>
      </c>
      <c r="C654" s="21" t="str">
        <f t="shared" si="51"/>
        <v>P</v>
      </c>
      <c r="D654" s="17">
        <f>IF($C654="B",VLOOKUP($A654,Bat!$A$4:$BF$2320,D$1,FALSE),VLOOKUP($A654,Pit!$A$4:$BA$1686,D$2,FALSE))</f>
        <v>6531</v>
      </c>
      <c r="E654" s="16" t="str">
        <f>IF($C654="B",VLOOKUP($A654,Bat!$A$4:$BF$2320,E$1,FALSE),VLOOKUP($A654,Pit!$A$4:$BA$1686,E$2,FALSE))</f>
        <v>RP</v>
      </c>
      <c r="F654" s="16" t="str">
        <f>IF($C654="B",VLOOKUP($A654,Bat!$A$4:$BF$2320,F$1,FALSE),VLOOKUP($A654,Pit!$A$4:$BA$1686,F$2,FALSE))</f>
        <v>Gavin</v>
      </c>
      <c r="G654" s="16" t="str">
        <f>IF($C654="B",VLOOKUP($A654,Bat!$A$4:$BF$2320,G$1,FALSE),VLOOKUP($A654,Pit!$A$4:$BA$1686,G$2,FALSE))</f>
        <v>Jordan</v>
      </c>
      <c r="H654" s="16">
        <f>IF($C654="B",VLOOKUP($A654,Bat!$A$4:$BF$2320,H$1,FALSE),VLOOKUP($A654,Pit!$A$4:$BA$1686,H$2,FALSE))</f>
        <v>18</v>
      </c>
      <c r="I654" s="16" t="str">
        <f>IF($C654="B",VLOOKUP($A654,Bat!$A$4:$BF$2320,I$1,FALSE),VLOOKUP($A654,Pit!$A$4:$BA$1686,I$2,FALSE))</f>
        <v>R</v>
      </c>
      <c r="J654" s="16" t="str">
        <f>IF($C654="B",VLOOKUP($A654,Bat!$A$4:$BF$2320,J$1,FALSE),VLOOKUP($A654,Pit!$A$4:$BA$1686,J$2,FALSE))</f>
        <v>R</v>
      </c>
      <c r="K654" s="16" t="str">
        <f>IF($C654="B",VLOOKUP($A654,Bat!$A$4:$BF$2320,K$1,FALSE),VLOOKUP($A654,Pit!$A$4:$BA$1686,K$2,FALSE))</f>
        <v>Normal</v>
      </c>
      <c r="L654" s="17" t="str">
        <f>IF($C654="B",VLOOKUP($A654,Bat!$A$4:$BF$2320,L$1,FALSE),VLOOKUP($A654,Pit!$A$4:$BA$1686,L$2,FALSE))</f>
        <v>Normal</v>
      </c>
      <c r="M654" s="16">
        <f>IF($C654="B",VLOOKUP($A654,Bat!$A$4:$BF$2320,M$1,FALSE),VLOOKUP($A654,Pit!$A$4:$BA$1686,M$2,FALSE))</f>
        <v>3</v>
      </c>
      <c r="N654" s="16">
        <f>IF($C654="B",VLOOKUP($A654,Bat!$A$4:$BF$2320,N$1,FALSE),VLOOKUP($A654,Pit!$A$4:$BA$1686,N$2,FALSE))</f>
        <v>1</v>
      </c>
      <c r="O654" s="16">
        <f>IF($C654="B",VLOOKUP($A654,Bat!$A$4:$BF$2320,O$1,FALSE),VLOOKUP($A654,Pit!$A$4:$BA$1686,O$2,FALSE))</f>
        <v>3</v>
      </c>
      <c r="P654" s="16" t="str">
        <f>IF($C654="B",VLOOKUP($A654,Bat!$A$4:$BF$2320,P$1,FALSE),VLOOKUP($A654,Pit!$A$4:$BA$1686,P$2,FALSE))</f>
        <v>89-91 Mph</v>
      </c>
      <c r="Q654" s="17">
        <f>IF($C654="B",VLOOKUP($A654,Bat!$A$4:$BF$2320,Q$1,FALSE),VLOOKUP($A654,Pit!$A$4:$BA$1686,Q$2,FALSE))</f>
        <v>6</v>
      </c>
      <c r="R654" s="18">
        <f>IF($C654="B",VLOOKUP($A654,Bat!$A$4:$BF$2320,R$1,FALSE),VLOOKUP($A654,Pit!$A$4:$BA$1686,R$2,FALSE))</f>
        <v>6.5128441128484162</v>
      </c>
      <c r="S654" s="19">
        <f>IF($C654="B",VLOOKUP($A654,Bat!$A$4:$BF$2320,S$1,FALSE),VLOOKUP($A654,Pit!$A$4:$BA$1686,S$2,FALSE))</f>
        <v>-0.48539986703168331</v>
      </c>
      <c r="T654" s="20" t="str">
        <f>IF($C654="B",VLOOKUP($A654,Bat!$A$4:$BF$2320,T$1,FALSE),VLOOKUP($A654,Pit!$A$4:$BA$1686,T$2,FALSE))</f>
        <v>$100k</v>
      </c>
      <c r="U654" s="17" t="str">
        <f>VLOOKUP(IF($C654="B",VLOOKUP($A654,Bat!$A$4:$AU$2320,U$1,FALSE),VLOOKUP($A654,Pit!$A$4:$BE$1686,U$2,FALSE)),COND!$A$35:$B$41,2,FALSE)</f>
        <v>??</v>
      </c>
      <c r="V654" s="21">
        <f>IF($C654="B",VLOOKUP($A654,Bat!$A$4:$AT$2284,46,FALSE),VLOOKUP($A654,Pit!$A$4:$BD$1664,56,FALSE))</f>
        <v>287</v>
      </c>
      <c r="W654" s="16">
        <f t="shared" si="52"/>
        <v>999</v>
      </c>
      <c r="X654" s="16"/>
      <c r="Y654" s="22">
        <f t="shared" si="53"/>
        <v>1031</v>
      </c>
      <c r="Z654" s="16" t="str">
        <f>IFERROR(VLOOKUP($D654,Results37!$F$3:$L$1396,Z$1,FALSE),"")</f>
        <v/>
      </c>
      <c r="AA654" s="47" t="str">
        <f>IF(ISERROR(VLOOKUP(D654,Results37!$F$3:$O$399,AA$1,FALSE)),"",IF(VLOOKUP(D654,Results37!$F$3:$O$399,AA$1+1,FALSE)=1,"S"&amp;VLOOKUP(D654,Results37!$F$3:$O$399,AA$1,FALSE),VLOOKUP(D654,Results37!$F$3:$O$399,AA$1,FALSE)))</f>
        <v/>
      </c>
      <c r="AB654" s="16" t="str">
        <f>IFERROR(VLOOKUP($D654,Results37!$F$3:$L$1396,AB$1,FALSE),"")</f>
        <v/>
      </c>
      <c r="AC654" s="16" t="str">
        <f>IFERROR(VLOOKUP($D654,Results37!$F$3:$L$1396,AC$1,FALSE),"")</f>
        <v/>
      </c>
      <c r="AD654" s="16" t="str">
        <f t="shared" si="54"/>
        <v/>
      </c>
      <c r="AE654" s="20" t="str">
        <f>IF(ISERROR(VLOOKUP($AC654&amp;"-"&amp;$F654&amp;" "&amp;G654,Bonuses!$B$1:$G$1006,4,FALSE)),"",INT(VLOOKUP($AC654&amp;"-"&amp;$F654&amp;" "&amp;$G654,Bonuses!$B$1:$G$1006,4,FALSE)))</f>
        <v/>
      </c>
      <c r="AF654" s="16" t="str">
        <f>IF(ISERROR(VLOOKUP($AC654&amp;"-"&amp;$F654,Bonuses!$B$1:$G$1006,5,FALSE)),"",IF(VLOOKUP($AC654&amp;"-"&amp;$F654,Bonuses!$B$1:$G$1006,5,FALSE)="","",VLOOKUP($AC654&amp;"-"&amp;$F654,Bonuses!$B$1:$G$1006,6,FALSE)&amp;" yrs, "&amp;VLOOKUP($AC654&amp;"-"&amp;$F654,Bonuses!$B$1:$G$1006,5,FALSE)))</f>
        <v/>
      </c>
    </row>
    <row r="655" spans="1:32" s="21" customFormat="1" x14ac:dyDescent="0.25">
      <c r="A655" s="21" t="s">
        <v>2919</v>
      </c>
      <c r="B655" s="21">
        <f t="shared" si="50"/>
        <v>0</v>
      </c>
      <c r="C655" s="21" t="str">
        <f t="shared" si="51"/>
        <v>B</v>
      </c>
      <c r="D655" s="17">
        <f>IF($C655="B",VLOOKUP($A655,Bat!$A$4:$BF$2320,D$1,FALSE),VLOOKUP($A655,Pit!$A$4:$BA$1686,D$2,FALSE))</f>
        <v>9295</v>
      </c>
      <c r="E655" s="16" t="str">
        <f>IF($C655="B",VLOOKUP($A655,Bat!$A$4:$BF$2320,E$1,FALSE),VLOOKUP($A655,Pit!$A$4:$BA$1686,E$2,FALSE))</f>
        <v>1B</v>
      </c>
      <c r="F655" s="16" t="str">
        <f>IF($C655="B",VLOOKUP($A655,Bat!$A$4:$BF$2320,F$1,FALSE),VLOOKUP($A655,Pit!$A$4:$BA$1686,F$2,FALSE))</f>
        <v>Gary</v>
      </c>
      <c r="G655" s="16" t="str">
        <f>IF($C655="B",VLOOKUP($A655,Bat!$A$4:$BF$2320,G$1,FALSE),VLOOKUP($A655,Pit!$A$4:$BA$1686,G$2,FALSE))</f>
        <v>Murray</v>
      </c>
      <c r="H655" s="16">
        <f>IF($C655="B",VLOOKUP($A655,Bat!$A$4:$BF$2320,H$1,FALSE),VLOOKUP($A655,Pit!$A$4:$BA$1686,H$2,FALSE))</f>
        <v>21</v>
      </c>
      <c r="I655" s="16" t="str">
        <f>IF($C655="B",VLOOKUP($A655,Bat!$A$4:$BF$2320,I$1,FALSE),VLOOKUP($A655,Pit!$A$4:$BA$1686,I$2,FALSE))</f>
        <v>R</v>
      </c>
      <c r="J655" s="16" t="str">
        <f>IF($C655="B",VLOOKUP($A655,Bat!$A$4:$BF$2320,J$1,FALSE),VLOOKUP($A655,Pit!$A$4:$BA$1686,J$2,FALSE))</f>
        <v>R</v>
      </c>
      <c r="K655" s="16" t="str">
        <f>IF($C655="B",VLOOKUP($A655,Bat!$A$4:$BF$2320,K$1,FALSE),VLOOKUP($A655,Pit!$A$4:$BA$1686,K$2,FALSE))</f>
        <v>Low</v>
      </c>
      <c r="L655" s="17" t="str">
        <f>IF($C655="B",VLOOKUP($A655,Bat!$A$4:$BF$2320,L$1,FALSE),VLOOKUP($A655,Pit!$A$4:$BA$1686,L$2,FALSE))</f>
        <v>Normal</v>
      </c>
      <c r="M655" s="16">
        <f>IF($C655="B",VLOOKUP($A655,Bat!$A$4:$BF$2320,M$1,FALSE),VLOOKUP($A655,Pit!$A$4:$BA$1686,M$2,FALSE))</f>
        <v>2</v>
      </c>
      <c r="N655" s="16">
        <f>IF($C655="B",VLOOKUP($A655,Bat!$A$4:$BF$2320,N$1,FALSE),VLOOKUP($A655,Pit!$A$4:$BA$1686,N$2,FALSE))</f>
        <v>2</v>
      </c>
      <c r="O655" s="16">
        <f>IF($C655="B",VLOOKUP($A655,Bat!$A$4:$BF$2320,O$1,FALSE),VLOOKUP($A655,Pit!$A$4:$BA$1686,O$2,FALSE))</f>
        <v>4</v>
      </c>
      <c r="P655" s="16">
        <f>IF($C655="B",VLOOKUP($A655,Bat!$A$4:$BF$2320,P$1,FALSE),VLOOKUP($A655,Pit!$A$4:$BA$1686,P$2,FALSE))</f>
        <v>5</v>
      </c>
      <c r="Q655" s="17">
        <f>IF($C655="B",VLOOKUP($A655,Bat!$A$4:$BF$2320,Q$1,FALSE),VLOOKUP($A655,Pit!$A$4:$BA$1686,Q$2,FALSE))</f>
        <v>5</v>
      </c>
      <c r="R655" s="18">
        <f>IF($C655="B",VLOOKUP($A655,Bat!$A$4:$BF$2320,R$1,FALSE),VLOOKUP($A655,Pit!$A$4:$BA$1686,R$2,FALSE))</f>
        <v>-1.5608043309509707</v>
      </c>
      <c r="S655" s="19">
        <f>IF($C655="B",VLOOKUP($A655,Bat!$A$4:$BF$2320,S$1,FALSE),VLOOKUP($A655,Pit!$A$4:$BA$1686,S$2,FALSE))</f>
        <v>0.19212399851495338</v>
      </c>
      <c r="T655" s="20" t="str">
        <f>IF($C655="B",VLOOKUP($A655,Bat!$A$4:$BF$2320,T$1,FALSE),VLOOKUP($A655,Pit!$A$4:$BA$1686,T$2,FALSE))</f>
        <v>$190k</v>
      </c>
      <c r="U655" s="17" t="str">
        <f>VLOOKUP(IF($C655="B",VLOOKUP($A655,Bat!$A$4:$AU$2320,U$1,FALSE),VLOOKUP($A655,Pit!$A$4:$BE$1686,U$2,FALSE)),COND!$A$35:$B$41,2,FALSE)</f>
        <v>??</v>
      </c>
      <c r="V655" s="21">
        <f>IF($C655="B",VLOOKUP($A655,Bat!$A$4:$AT$2284,46,FALSE),VLOOKUP($A655,Pit!$A$4:$BD$1664,56,FALSE))</f>
        <v>288</v>
      </c>
      <c r="W655" s="16">
        <f t="shared" si="52"/>
        <v>999</v>
      </c>
      <c r="X655" s="16"/>
      <c r="Y655" s="22">
        <f t="shared" si="53"/>
        <v>614</v>
      </c>
      <c r="Z655" s="16" t="str">
        <f>IFERROR(VLOOKUP($D655,Results37!$F$3:$L$1396,Z$1,FALSE),"")</f>
        <v/>
      </c>
      <c r="AA655" s="47" t="str">
        <f>IF(ISERROR(VLOOKUP(D655,Results37!$F$3:$O$399,AA$1,FALSE)),"",IF(VLOOKUP(D655,Results37!$F$3:$O$399,AA$1+1,FALSE)=1,"S"&amp;VLOOKUP(D655,Results37!$F$3:$O$399,AA$1,FALSE),VLOOKUP(D655,Results37!$F$3:$O$399,AA$1,FALSE)))</f>
        <v/>
      </c>
      <c r="AB655" s="16" t="str">
        <f>IFERROR(VLOOKUP($D655,Results37!$F$3:$L$1396,AB$1,FALSE),"")</f>
        <v/>
      </c>
      <c r="AC655" s="16" t="str">
        <f>IFERROR(VLOOKUP($D655,Results37!$F$3:$L$1396,AC$1,FALSE),"")</f>
        <v/>
      </c>
      <c r="AD655" s="16" t="str">
        <f t="shared" si="54"/>
        <v/>
      </c>
      <c r="AE655" s="20" t="str">
        <f>IF(ISERROR(VLOOKUP($AC655&amp;"-"&amp;$F655&amp;" "&amp;G655,Bonuses!$B$1:$G$1006,4,FALSE)),"",INT(VLOOKUP($AC655&amp;"-"&amp;$F655&amp;" "&amp;$G655,Bonuses!$B$1:$G$1006,4,FALSE)))</f>
        <v/>
      </c>
      <c r="AF655" s="16" t="str">
        <f>IF(ISERROR(VLOOKUP($AC655&amp;"-"&amp;$F655,Bonuses!$B$1:$G$1006,5,FALSE)),"",IF(VLOOKUP($AC655&amp;"-"&amp;$F655,Bonuses!$B$1:$G$1006,5,FALSE)="","",VLOOKUP($AC655&amp;"-"&amp;$F655,Bonuses!$B$1:$G$1006,6,FALSE)&amp;" yrs, "&amp;VLOOKUP($AC655&amp;"-"&amp;$F655,Bonuses!$B$1:$G$1006,5,FALSE)))</f>
        <v/>
      </c>
    </row>
    <row r="656" spans="1:32" s="21" customFormat="1" x14ac:dyDescent="0.25">
      <c r="A656" s="21" t="s">
        <v>2653</v>
      </c>
      <c r="B656" s="21">
        <f t="shared" si="50"/>
        <v>0</v>
      </c>
      <c r="C656" s="21" t="str">
        <f t="shared" si="51"/>
        <v>P</v>
      </c>
      <c r="D656" s="17">
        <f>IF($C656="B",VLOOKUP($A656,Bat!$A$4:$BF$2320,D$1,FALSE),VLOOKUP($A656,Pit!$A$4:$BA$1686,D$2,FALSE))</f>
        <v>10951</v>
      </c>
      <c r="E656" s="16" t="str">
        <f>IF($C656="B",VLOOKUP($A656,Bat!$A$4:$BF$2320,E$1,FALSE),VLOOKUP($A656,Pit!$A$4:$BA$1686,E$2,FALSE))</f>
        <v>RP</v>
      </c>
      <c r="F656" s="16" t="str">
        <f>IF($C656="B",VLOOKUP($A656,Bat!$A$4:$BF$2320,F$1,FALSE),VLOOKUP($A656,Pit!$A$4:$BA$1686,F$2,FALSE))</f>
        <v>Salvador</v>
      </c>
      <c r="G656" s="16" t="str">
        <f>IF($C656="B",VLOOKUP($A656,Bat!$A$4:$BF$2320,G$1,FALSE),VLOOKUP($A656,Pit!$A$4:$BA$1686,G$2,FALSE))</f>
        <v>Castellanos</v>
      </c>
      <c r="H656" s="16">
        <f>IF($C656="B",VLOOKUP($A656,Bat!$A$4:$BF$2320,H$1,FALSE),VLOOKUP($A656,Pit!$A$4:$BA$1686,H$2,FALSE))</f>
        <v>21</v>
      </c>
      <c r="I656" s="16" t="str">
        <f>IF($C656="B",VLOOKUP($A656,Bat!$A$4:$BF$2320,I$1,FALSE),VLOOKUP($A656,Pit!$A$4:$BA$1686,I$2,FALSE))</f>
        <v>R</v>
      </c>
      <c r="J656" s="16" t="str">
        <f>IF($C656="B",VLOOKUP($A656,Bat!$A$4:$BF$2320,J$1,FALSE),VLOOKUP($A656,Pit!$A$4:$BA$1686,J$2,FALSE))</f>
        <v>R</v>
      </c>
      <c r="K656" s="16" t="str">
        <f>IF($C656="B",VLOOKUP($A656,Bat!$A$4:$BF$2320,K$1,FALSE),VLOOKUP($A656,Pit!$A$4:$BA$1686,K$2,FALSE))</f>
        <v>Normal</v>
      </c>
      <c r="L656" s="17" t="str">
        <f>IF($C656="B",VLOOKUP($A656,Bat!$A$4:$BF$2320,L$1,FALSE),VLOOKUP($A656,Pit!$A$4:$BA$1686,L$2,FALSE))</f>
        <v>Normal</v>
      </c>
      <c r="M656" s="16">
        <f>IF($C656="B",VLOOKUP($A656,Bat!$A$4:$BF$2320,M$1,FALSE),VLOOKUP($A656,Pit!$A$4:$BA$1686,M$2,FALSE))</f>
        <v>3</v>
      </c>
      <c r="N656" s="16">
        <f>IF($C656="B",VLOOKUP($A656,Bat!$A$4:$BF$2320,N$1,FALSE),VLOOKUP($A656,Pit!$A$4:$BA$1686,N$2,FALSE))</f>
        <v>2</v>
      </c>
      <c r="O656" s="16">
        <f>IF($C656="B",VLOOKUP($A656,Bat!$A$4:$BF$2320,O$1,FALSE),VLOOKUP($A656,Pit!$A$4:$BA$1686,O$2,FALSE))</f>
        <v>2</v>
      </c>
      <c r="P656" s="16" t="str">
        <f>IF($C656="B",VLOOKUP($A656,Bat!$A$4:$BF$2320,P$1,FALSE),VLOOKUP($A656,Pit!$A$4:$BA$1686,P$2,FALSE))</f>
        <v>86-88 Mph</v>
      </c>
      <c r="Q656" s="17">
        <f>IF($C656="B",VLOOKUP($A656,Bat!$A$4:$BF$2320,Q$1,FALSE),VLOOKUP($A656,Pit!$A$4:$BA$1686,Q$2,FALSE))</f>
        <v>7</v>
      </c>
      <c r="R656" s="18">
        <f>IF($C656="B",VLOOKUP($A656,Bat!$A$4:$BF$2320,R$1,FALSE),VLOOKUP($A656,Pit!$A$4:$BA$1686,R$2,FALSE))</f>
        <v>6.3956370729393797</v>
      </c>
      <c r="S656" s="19">
        <f>IF($C656="B",VLOOKUP($A656,Bat!$A$4:$BF$2320,S$1,FALSE),VLOOKUP($A656,Pit!$A$4:$BA$1686,S$2,FALSE))</f>
        <v>-0.49569651078118071</v>
      </c>
      <c r="T656" s="20" t="str">
        <f>IF($C656="B",VLOOKUP($A656,Bat!$A$4:$BF$2320,T$1,FALSE),VLOOKUP($A656,Pit!$A$4:$BA$1686,T$2,FALSE))</f>
        <v>$200k</v>
      </c>
      <c r="U656" s="17" t="str">
        <f>VLOOKUP(IF($C656="B",VLOOKUP($A656,Bat!$A$4:$AU$2320,U$1,FALSE),VLOOKUP($A656,Pit!$A$4:$BE$1686,U$2,FALSE)),COND!$A$35:$B$41,2,FALSE)</f>
        <v>??</v>
      </c>
      <c r="V656" s="21">
        <f>IF($C656="B",VLOOKUP($A656,Bat!$A$4:$AT$2284,46,FALSE),VLOOKUP($A656,Pit!$A$4:$BD$1664,56,FALSE))</f>
        <v>288</v>
      </c>
      <c r="W656" s="16">
        <f t="shared" si="52"/>
        <v>999</v>
      </c>
      <c r="X656" s="16"/>
      <c r="Y656" s="22">
        <f t="shared" si="53"/>
        <v>1033</v>
      </c>
      <c r="Z656" s="16" t="str">
        <f>IFERROR(VLOOKUP($D656,Results37!$F$3:$L$1396,Z$1,FALSE),"")</f>
        <v/>
      </c>
      <c r="AA656" s="47" t="str">
        <f>IF(ISERROR(VLOOKUP(D656,Results37!$F$3:$O$399,AA$1,FALSE)),"",IF(VLOOKUP(D656,Results37!$F$3:$O$399,AA$1+1,FALSE)=1,"S"&amp;VLOOKUP(D656,Results37!$F$3:$O$399,AA$1,FALSE),VLOOKUP(D656,Results37!$F$3:$O$399,AA$1,FALSE)))</f>
        <v/>
      </c>
      <c r="AB656" s="16" t="str">
        <f>IFERROR(VLOOKUP($D656,Results37!$F$3:$L$1396,AB$1,FALSE),"")</f>
        <v/>
      </c>
      <c r="AC656" s="16" t="str">
        <f>IFERROR(VLOOKUP($D656,Results37!$F$3:$L$1396,AC$1,FALSE),"")</f>
        <v/>
      </c>
      <c r="AD656" s="16" t="str">
        <f t="shared" si="54"/>
        <v/>
      </c>
      <c r="AE656" s="20" t="str">
        <f>IF(ISERROR(VLOOKUP($AC656&amp;"-"&amp;$F656&amp;" "&amp;G656,Bonuses!$B$1:$G$1006,4,FALSE)),"",INT(VLOOKUP($AC656&amp;"-"&amp;$F656&amp;" "&amp;$G656,Bonuses!$B$1:$G$1006,4,FALSE)))</f>
        <v/>
      </c>
      <c r="AF656" s="16" t="str">
        <f>IF(ISERROR(VLOOKUP($AC656&amp;"-"&amp;$F656,Bonuses!$B$1:$G$1006,5,FALSE)),"",IF(VLOOKUP($AC656&amp;"-"&amp;$F656,Bonuses!$B$1:$G$1006,5,FALSE)="","",VLOOKUP($AC656&amp;"-"&amp;$F656,Bonuses!$B$1:$G$1006,6,FALSE)&amp;" yrs, "&amp;VLOOKUP($AC656&amp;"-"&amp;$F656,Bonuses!$B$1:$G$1006,5,FALSE)))</f>
        <v/>
      </c>
    </row>
    <row r="657" spans="1:32" s="21" customFormat="1" x14ac:dyDescent="0.25">
      <c r="A657" s="21" t="s">
        <v>2654</v>
      </c>
      <c r="B657" s="21">
        <f t="shared" si="50"/>
        <v>0</v>
      </c>
      <c r="C657" s="21" t="str">
        <f t="shared" si="51"/>
        <v>P</v>
      </c>
      <c r="D657" s="17">
        <f>IF($C657="B",VLOOKUP($A657,Bat!$A$4:$BF$2320,D$1,FALSE),VLOOKUP($A657,Pit!$A$4:$BA$1686,D$2,FALSE))</f>
        <v>9173</v>
      </c>
      <c r="E657" s="16" t="str">
        <f>IF($C657="B",VLOOKUP($A657,Bat!$A$4:$BF$2320,E$1,FALSE),VLOOKUP($A657,Pit!$A$4:$BA$1686,E$2,FALSE))</f>
        <v>RP</v>
      </c>
      <c r="F657" s="16" t="str">
        <f>IF($C657="B",VLOOKUP($A657,Bat!$A$4:$BF$2320,F$1,FALSE),VLOOKUP($A657,Pit!$A$4:$BA$1686,F$2,FALSE))</f>
        <v>Juan Luis</v>
      </c>
      <c r="G657" s="16" t="str">
        <f>IF($C657="B",VLOOKUP($A657,Bat!$A$4:$BF$2320,G$1,FALSE),VLOOKUP($A657,Pit!$A$4:$BA$1686,G$2,FALSE))</f>
        <v>Ramírez</v>
      </c>
      <c r="H657" s="16">
        <f>IF($C657="B",VLOOKUP($A657,Bat!$A$4:$BF$2320,H$1,FALSE),VLOOKUP($A657,Pit!$A$4:$BA$1686,H$2,FALSE))</f>
        <v>21</v>
      </c>
      <c r="I657" s="16" t="str">
        <f>IF($C657="B",VLOOKUP($A657,Bat!$A$4:$BF$2320,I$1,FALSE),VLOOKUP($A657,Pit!$A$4:$BA$1686,I$2,FALSE))</f>
        <v>L</v>
      </c>
      <c r="J657" s="16" t="str">
        <f>IF($C657="B",VLOOKUP($A657,Bat!$A$4:$BF$2320,J$1,FALSE),VLOOKUP($A657,Pit!$A$4:$BA$1686,J$2,FALSE))</f>
        <v>R</v>
      </c>
      <c r="K657" s="16" t="str">
        <f>IF($C657="B",VLOOKUP($A657,Bat!$A$4:$BF$2320,K$1,FALSE),VLOOKUP($A657,Pit!$A$4:$BA$1686,K$2,FALSE))</f>
        <v>Normal</v>
      </c>
      <c r="L657" s="17" t="str">
        <f>IF($C657="B",VLOOKUP($A657,Bat!$A$4:$BF$2320,L$1,FALSE),VLOOKUP($A657,Pit!$A$4:$BA$1686,L$2,FALSE))</f>
        <v>Normal</v>
      </c>
      <c r="M657" s="16">
        <f>IF($C657="B",VLOOKUP($A657,Bat!$A$4:$BF$2320,M$1,FALSE),VLOOKUP($A657,Pit!$A$4:$BA$1686,M$2,FALSE))</f>
        <v>1</v>
      </c>
      <c r="N657" s="16">
        <f>IF($C657="B",VLOOKUP($A657,Bat!$A$4:$BF$2320,N$1,FALSE),VLOOKUP($A657,Pit!$A$4:$BA$1686,N$2,FALSE))</f>
        <v>2</v>
      </c>
      <c r="O657" s="16">
        <f>IF($C657="B",VLOOKUP($A657,Bat!$A$4:$BF$2320,O$1,FALSE),VLOOKUP($A657,Pit!$A$4:$BA$1686,O$2,FALSE))</f>
        <v>4</v>
      </c>
      <c r="P657" s="16" t="str">
        <f>IF($C657="B",VLOOKUP($A657,Bat!$A$4:$BF$2320,P$1,FALSE),VLOOKUP($A657,Pit!$A$4:$BA$1686,P$2,FALSE))</f>
        <v>92-94 Mph</v>
      </c>
      <c r="Q657" s="17">
        <f>IF($C657="B",VLOOKUP($A657,Bat!$A$4:$BF$2320,Q$1,FALSE),VLOOKUP($A657,Pit!$A$4:$BA$1686,Q$2,FALSE))</f>
        <v>7</v>
      </c>
      <c r="R657" s="18">
        <f>IF($C657="B",VLOOKUP($A657,Bat!$A$4:$BF$2320,R$1,FALSE),VLOOKUP($A657,Pit!$A$4:$BA$1686,R$2,FALSE))</f>
        <v>6.3753321561405158</v>
      </c>
      <c r="S657" s="19">
        <f>IF($C657="B",VLOOKUP($A657,Bat!$A$4:$BF$2320,S$1,FALSE),VLOOKUP($A657,Pit!$A$4:$BA$1686,S$2,FALSE))</f>
        <v>-0.49748029863900345</v>
      </c>
      <c r="T657" s="20" t="str">
        <f>IF($C657="B",VLOOKUP($A657,Bat!$A$4:$BF$2320,T$1,FALSE),VLOOKUP($A657,Pit!$A$4:$BA$1686,T$2,FALSE))</f>
        <v>$220k</v>
      </c>
      <c r="U657" s="17" t="str">
        <f>VLOOKUP(IF($C657="B",VLOOKUP($A657,Bat!$A$4:$AU$2320,U$1,FALSE),VLOOKUP($A657,Pit!$A$4:$BE$1686,U$2,FALSE)),COND!$A$35:$B$41,2,FALSE)</f>
        <v>??</v>
      </c>
      <c r="V657" s="21">
        <f>IF($C657="B",VLOOKUP($A657,Bat!$A$4:$AT$2284,46,FALSE),VLOOKUP($A657,Pit!$A$4:$BD$1664,56,FALSE))</f>
        <v>289</v>
      </c>
      <c r="W657" s="16">
        <f t="shared" si="52"/>
        <v>999</v>
      </c>
      <c r="X657" s="16"/>
      <c r="Y657" s="22">
        <f t="shared" si="53"/>
        <v>1034</v>
      </c>
      <c r="Z657" s="16" t="str">
        <f>IFERROR(VLOOKUP($D657,Results37!$F$3:$L$1396,Z$1,FALSE),"")</f>
        <v/>
      </c>
      <c r="AA657" s="47" t="str">
        <f>IF(ISERROR(VLOOKUP(D657,Results37!$F$3:$O$399,AA$1,FALSE)),"",IF(VLOOKUP(D657,Results37!$F$3:$O$399,AA$1+1,FALSE)=1,"S"&amp;VLOOKUP(D657,Results37!$F$3:$O$399,AA$1,FALSE),VLOOKUP(D657,Results37!$F$3:$O$399,AA$1,FALSE)))</f>
        <v/>
      </c>
      <c r="AB657" s="16" t="str">
        <f>IFERROR(VLOOKUP($D657,Results37!$F$3:$L$1396,AB$1,FALSE),"")</f>
        <v/>
      </c>
      <c r="AC657" s="16" t="str">
        <f>IFERROR(VLOOKUP($D657,Results37!$F$3:$L$1396,AC$1,FALSE),"")</f>
        <v/>
      </c>
      <c r="AD657" s="16" t="str">
        <f t="shared" si="54"/>
        <v/>
      </c>
      <c r="AE657" s="20" t="str">
        <f>IF(ISERROR(VLOOKUP($AC657&amp;"-"&amp;$F657&amp;" "&amp;G657,Bonuses!$B$1:$G$1006,4,FALSE)),"",INT(VLOOKUP($AC657&amp;"-"&amp;$F657&amp;" "&amp;$G657,Bonuses!$B$1:$G$1006,4,FALSE)))</f>
        <v/>
      </c>
      <c r="AF657" s="16" t="str">
        <f>IF(ISERROR(VLOOKUP($AC657&amp;"-"&amp;$F657,Bonuses!$B$1:$G$1006,5,FALSE)),"",IF(VLOOKUP($AC657&amp;"-"&amp;$F657,Bonuses!$B$1:$G$1006,5,FALSE)="","",VLOOKUP($AC657&amp;"-"&amp;$F657,Bonuses!$B$1:$G$1006,6,FALSE)&amp;" yrs, "&amp;VLOOKUP($AC657&amp;"-"&amp;$F657,Bonuses!$B$1:$G$1006,5,FALSE)))</f>
        <v/>
      </c>
    </row>
    <row r="658" spans="1:32" s="21" customFormat="1" x14ac:dyDescent="0.25">
      <c r="A658" s="21" t="s">
        <v>2460</v>
      </c>
      <c r="B658" s="21">
        <f t="shared" si="50"/>
        <v>0</v>
      </c>
      <c r="C658" s="21" t="str">
        <f t="shared" si="51"/>
        <v>P</v>
      </c>
      <c r="D658" s="17">
        <f>IF($C658="B",VLOOKUP($A658,Bat!$A$4:$BF$2320,D$1,FALSE),VLOOKUP($A658,Pit!$A$4:$BA$1686,D$2,FALSE))</f>
        <v>5831</v>
      </c>
      <c r="E658" s="16" t="str">
        <f>IF($C658="B",VLOOKUP($A658,Bat!$A$4:$BF$2320,E$1,FALSE),VLOOKUP($A658,Pit!$A$4:$BA$1686,E$2,FALSE))</f>
        <v>RP</v>
      </c>
      <c r="F658" s="16" t="str">
        <f>IF($C658="B",VLOOKUP($A658,Bat!$A$4:$BF$2320,F$1,FALSE),VLOOKUP($A658,Pit!$A$4:$BA$1686,F$2,FALSE))</f>
        <v>Kenneth</v>
      </c>
      <c r="G658" s="16" t="str">
        <f>IF($C658="B",VLOOKUP($A658,Bat!$A$4:$BF$2320,G$1,FALSE),VLOOKUP($A658,Pit!$A$4:$BA$1686,G$2,FALSE))</f>
        <v>Reyna</v>
      </c>
      <c r="H658" s="16">
        <f>IF($C658="B",VLOOKUP($A658,Bat!$A$4:$BF$2320,H$1,FALSE),VLOOKUP($A658,Pit!$A$4:$BA$1686,H$2,FALSE))</f>
        <v>18</v>
      </c>
      <c r="I658" s="16" t="str">
        <f>IF($C658="B",VLOOKUP($A658,Bat!$A$4:$BF$2320,I$1,FALSE),VLOOKUP($A658,Pit!$A$4:$BA$1686,I$2,FALSE))</f>
        <v>R</v>
      </c>
      <c r="J658" s="16" t="str">
        <f>IF($C658="B",VLOOKUP($A658,Bat!$A$4:$BF$2320,J$1,FALSE),VLOOKUP($A658,Pit!$A$4:$BA$1686,J$2,FALSE))</f>
        <v>R</v>
      </c>
      <c r="K658" s="16" t="str">
        <f>IF($C658="B",VLOOKUP($A658,Bat!$A$4:$BF$2320,K$1,FALSE),VLOOKUP($A658,Pit!$A$4:$BA$1686,K$2,FALSE))</f>
        <v>Normal</v>
      </c>
      <c r="L658" s="17" t="str">
        <f>IF($C658="B",VLOOKUP($A658,Bat!$A$4:$BF$2320,L$1,FALSE),VLOOKUP($A658,Pit!$A$4:$BA$1686,L$2,FALSE))</f>
        <v>Normal</v>
      </c>
      <c r="M658" s="16">
        <f>IF($C658="B",VLOOKUP($A658,Bat!$A$4:$BF$2320,M$1,FALSE),VLOOKUP($A658,Pit!$A$4:$BA$1686,M$2,FALSE))</f>
        <v>4</v>
      </c>
      <c r="N658" s="16">
        <f>IF($C658="B",VLOOKUP($A658,Bat!$A$4:$BF$2320,N$1,FALSE),VLOOKUP($A658,Pit!$A$4:$BA$1686,N$2,FALSE))</f>
        <v>1</v>
      </c>
      <c r="O658" s="16">
        <f>IF($C658="B",VLOOKUP($A658,Bat!$A$4:$BF$2320,O$1,FALSE),VLOOKUP($A658,Pit!$A$4:$BA$1686,O$2,FALSE))</f>
        <v>2</v>
      </c>
      <c r="P658" s="16" t="str">
        <f>IF($C658="B",VLOOKUP($A658,Bat!$A$4:$BF$2320,P$1,FALSE),VLOOKUP($A658,Pit!$A$4:$BA$1686,P$2,FALSE))</f>
        <v>86-88 Mph</v>
      </c>
      <c r="Q658" s="17">
        <f>IF($C658="B",VLOOKUP($A658,Bat!$A$4:$BF$2320,Q$1,FALSE),VLOOKUP($A658,Pit!$A$4:$BA$1686,Q$2,FALSE))</f>
        <v>9</v>
      </c>
      <c r="R658" s="18">
        <f>IF($C658="B",VLOOKUP($A658,Bat!$A$4:$BF$2320,R$1,FALSE),VLOOKUP($A658,Pit!$A$4:$BA$1686,R$2,FALSE))</f>
        <v>6.343163989457139</v>
      </c>
      <c r="S658" s="19">
        <f>IF($C658="B",VLOOKUP($A658,Bat!$A$4:$BF$2320,S$1,FALSE),VLOOKUP($A658,Pit!$A$4:$BA$1686,S$2,FALSE))</f>
        <v>-0.50030627353496737</v>
      </c>
      <c r="T658" s="20" t="str">
        <f>IF($C658="B",VLOOKUP($A658,Bat!$A$4:$BF$2320,T$1,FALSE),VLOOKUP($A658,Pit!$A$4:$BA$1686,T$2,FALSE))</f>
        <v>$120k</v>
      </c>
      <c r="U658" s="17" t="str">
        <f>VLOOKUP(IF($C658="B",VLOOKUP($A658,Bat!$A$4:$AU$2320,U$1,FALSE),VLOOKUP($A658,Pit!$A$4:$BE$1686,U$2,FALSE)),COND!$A$35:$B$41,2,FALSE)</f>
        <v>??</v>
      </c>
      <c r="V658" s="21">
        <f>IF($C658="B",VLOOKUP($A658,Bat!$A$4:$AT$2284,46,FALSE),VLOOKUP($A658,Pit!$A$4:$BD$1664,56,FALSE))</f>
        <v>290</v>
      </c>
      <c r="W658" s="16">
        <f t="shared" si="52"/>
        <v>999</v>
      </c>
      <c r="X658" s="16"/>
      <c r="Y658" s="22">
        <f t="shared" si="53"/>
        <v>1035</v>
      </c>
      <c r="Z658" s="16" t="str">
        <f>IFERROR(VLOOKUP($D658,Results37!$F$3:$L$1396,Z$1,FALSE),"")</f>
        <v/>
      </c>
      <c r="AA658" s="47" t="str">
        <f>IF(ISERROR(VLOOKUP(D658,Results37!$F$3:$O$399,AA$1,FALSE)),"",IF(VLOOKUP(D658,Results37!$F$3:$O$399,AA$1+1,FALSE)=1,"S"&amp;VLOOKUP(D658,Results37!$F$3:$O$399,AA$1,FALSE),VLOOKUP(D658,Results37!$F$3:$O$399,AA$1,FALSE)))</f>
        <v/>
      </c>
      <c r="AB658" s="16" t="str">
        <f>IFERROR(VLOOKUP($D658,Results37!$F$3:$L$1396,AB$1,FALSE),"")</f>
        <v/>
      </c>
      <c r="AC658" s="16" t="str">
        <f>IFERROR(VLOOKUP($D658,Results37!$F$3:$L$1396,AC$1,FALSE),"")</f>
        <v/>
      </c>
      <c r="AD658" s="16" t="str">
        <f t="shared" si="54"/>
        <v/>
      </c>
      <c r="AE658" s="20" t="str">
        <f>IF(ISERROR(VLOOKUP($AC658&amp;"-"&amp;$F658&amp;" "&amp;G658,Bonuses!$B$1:$G$1006,4,FALSE)),"",INT(VLOOKUP($AC658&amp;"-"&amp;$F658&amp;" "&amp;$G658,Bonuses!$B$1:$G$1006,4,FALSE)))</f>
        <v/>
      </c>
      <c r="AF658" s="16" t="str">
        <f>IF(ISERROR(VLOOKUP($AC658&amp;"-"&amp;$F658,Bonuses!$B$1:$G$1006,5,FALSE)),"",IF(VLOOKUP($AC658&amp;"-"&amp;$F658,Bonuses!$B$1:$G$1006,5,FALSE)="","",VLOOKUP($AC658&amp;"-"&amp;$F658,Bonuses!$B$1:$G$1006,6,FALSE)&amp;" yrs, "&amp;VLOOKUP($AC658&amp;"-"&amp;$F658,Bonuses!$B$1:$G$1006,5,FALSE)))</f>
        <v/>
      </c>
    </row>
    <row r="659" spans="1:32" s="21" customFormat="1" x14ac:dyDescent="0.25">
      <c r="A659" s="21" t="s">
        <v>2070</v>
      </c>
      <c r="B659" s="21">
        <f t="shared" si="50"/>
        <v>0</v>
      </c>
      <c r="C659" s="21" t="str">
        <f t="shared" si="51"/>
        <v>B</v>
      </c>
      <c r="D659" s="17">
        <f>IF($C659="B",VLOOKUP($A659,Bat!$A$4:$BF$2320,D$1,FALSE),VLOOKUP($A659,Pit!$A$4:$BA$1686,D$2,FALSE))</f>
        <v>9231</v>
      </c>
      <c r="E659" s="16" t="str">
        <f>IF($C659="B",VLOOKUP($A659,Bat!$A$4:$BF$2320,E$1,FALSE),VLOOKUP($A659,Pit!$A$4:$BA$1686,E$2,FALSE))</f>
        <v>LF</v>
      </c>
      <c r="F659" s="16" t="str">
        <f>IF($C659="B",VLOOKUP($A659,Bat!$A$4:$BF$2320,F$1,FALSE),VLOOKUP($A659,Pit!$A$4:$BA$1686,F$2,FALSE))</f>
        <v>Daiki</v>
      </c>
      <c r="G659" s="16" t="str">
        <f>IF($C659="B",VLOOKUP($A659,Bat!$A$4:$BF$2320,G$1,FALSE),VLOOKUP($A659,Pit!$A$4:$BA$1686,G$2,FALSE))</f>
        <v>Sasaki</v>
      </c>
      <c r="H659" s="16">
        <f>IF($C659="B",VLOOKUP($A659,Bat!$A$4:$BF$2320,H$1,FALSE),VLOOKUP($A659,Pit!$A$4:$BA$1686,H$2,FALSE))</f>
        <v>21</v>
      </c>
      <c r="I659" s="16" t="str">
        <f>IF($C659="B",VLOOKUP($A659,Bat!$A$4:$BF$2320,I$1,FALSE),VLOOKUP($A659,Pit!$A$4:$BA$1686,I$2,FALSE))</f>
        <v>L</v>
      </c>
      <c r="J659" s="16" t="str">
        <f>IF($C659="B",VLOOKUP($A659,Bat!$A$4:$BF$2320,J$1,FALSE),VLOOKUP($A659,Pit!$A$4:$BA$1686,J$2,FALSE))</f>
        <v>L</v>
      </c>
      <c r="K659" s="16" t="str">
        <f>IF($C659="B",VLOOKUP($A659,Bat!$A$4:$BF$2320,K$1,FALSE),VLOOKUP($A659,Pit!$A$4:$BA$1686,K$2,FALSE))</f>
        <v>Low</v>
      </c>
      <c r="L659" s="17" t="str">
        <f>IF($C659="B",VLOOKUP($A659,Bat!$A$4:$BF$2320,L$1,FALSE),VLOOKUP($A659,Pit!$A$4:$BA$1686,L$2,FALSE))</f>
        <v>High</v>
      </c>
      <c r="M659" s="16">
        <f>IF($C659="B",VLOOKUP($A659,Bat!$A$4:$BF$2320,M$1,FALSE),VLOOKUP($A659,Pit!$A$4:$BA$1686,M$2,FALSE))</f>
        <v>2</v>
      </c>
      <c r="N659" s="16">
        <f>IF($C659="B",VLOOKUP($A659,Bat!$A$4:$BF$2320,N$1,FALSE),VLOOKUP($A659,Pit!$A$4:$BA$1686,N$2,FALSE))</f>
        <v>4</v>
      </c>
      <c r="O659" s="16">
        <f>IF($C659="B",VLOOKUP($A659,Bat!$A$4:$BF$2320,O$1,FALSE),VLOOKUP($A659,Pit!$A$4:$BA$1686,O$2,FALSE))</f>
        <v>2</v>
      </c>
      <c r="P659" s="16">
        <f>IF($C659="B",VLOOKUP($A659,Bat!$A$4:$BF$2320,P$1,FALSE),VLOOKUP($A659,Pit!$A$4:$BA$1686,P$2,FALSE))</f>
        <v>6</v>
      </c>
      <c r="Q659" s="17">
        <f>IF($C659="B",VLOOKUP($A659,Bat!$A$4:$BF$2320,Q$1,FALSE),VLOOKUP($A659,Pit!$A$4:$BA$1686,Q$2,FALSE))</f>
        <v>3</v>
      </c>
      <c r="R659" s="18">
        <f>IF($C659="B",VLOOKUP($A659,Bat!$A$4:$BF$2320,R$1,FALSE),VLOOKUP($A659,Pit!$A$4:$BA$1686,R$2,FALSE))</f>
        <v>-1.657948804773687</v>
      </c>
      <c r="S659" s="19">
        <f>IF($C659="B",VLOOKUP($A659,Bat!$A$4:$BF$2320,S$1,FALSE),VLOOKUP($A659,Pit!$A$4:$BA$1686,S$2,FALSE))</f>
        <v>0.1782734869048071</v>
      </c>
      <c r="T659" s="20" t="str">
        <f>IF($C659="B",VLOOKUP($A659,Bat!$A$4:$BF$2320,T$1,FALSE),VLOOKUP($A659,Pit!$A$4:$BA$1686,T$2,FALSE))</f>
        <v>$220k</v>
      </c>
      <c r="U659" s="17" t="str">
        <f>VLOOKUP(IF($C659="B",VLOOKUP($A659,Bat!$A$4:$AU$2320,U$1,FALSE),VLOOKUP($A659,Pit!$A$4:$BE$1686,U$2,FALSE)),COND!$A$35:$B$41,2,FALSE)</f>
        <v>??</v>
      </c>
      <c r="V659" s="21">
        <f>IF($C659="B",VLOOKUP($A659,Bat!$A$4:$AT$2284,46,FALSE),VLOOKUP($A659,Pit!$A$4:$BD$1664,56,FALSE))</f>
        <v>291</v>
      </c>
      <c r="W659" s="16">
        <f t="shared" si="52"/>
        <v>999</v>
      </c>
      <c r="X659" s="16"/>
      <c r="Y659" s="22">
        <f t="shared" si="53"/>
        <v>622</v>
      </c>
      <c r="Z659" s="16" t="str">
        <f>IFERROR(VLOOKUP($D659,Results37!$F$3:$L$1396,Z$1,FALSE),"")</f>
        <v/>
      </c>
      <c r="AA659" s="47" t="str">
        <f>IF(ISERROR(VLOOKUP(D659,Results37!$F$3:$O$399,AA$1,FALSE)),"",IF(VLOOKUP(D659,Results37!$F$3:$O$399,AA$1+1,FALSE)=1,"S"&amp;VLOOKUP(D659,Results37!$F$3:$O$399,AA$1,FALSE),VLOOKUP(D659,Results37!$F$3:$O$399,AA$1,FALSE)))</f>
        <v/>
      </c>
      <c r="AB659" s="16" t="str">
        <f>IFERROR(VLOOKUP($D659,Results37!$F$3:$L$1396,AB$1,FALSE),"")</f>
        <v/>
      </c>
      <c r="AC659" s="16" t="str">
        <f>IFERROR(VLOOKUP($D659,Results37!$F$3:$L$1396,AC$1,FALSE),"")</f>
        <v/>
      </c>
      <c r="AD659" s="16" t="str">
        <f t="shared" si="54"/>
        <v/>
      </c>
      <c r="AE659" s="20" t="str">
        <f>IF(ISERROR(VLOOKUP($AC659&amp;"-"&amp;$F659&amp;" "&amp;G659,Bonuses!$B$1:$G$1006,4,FALSE)),"",INT(VLOOKUP($AC659&amp;"-"&amp;$F659&amp;" "&amp;$G659,Bonuses!$B$1:$G$1006,4,FALSE)))</f>
        <v/>
      </c>
      <c r="AF659" s="16" t="str">
        <f>IF(ISERROR(VLOOKUP($AC659&amp;"-"&amp;$F659,Bonuses!$B$1:$G$1006,5,FALSE)),"",IF(VLOOKUP($AC659&amp;"-"&amp;$F659,Bonuses!$B$1:$G$1006,5,FALSE)="","",VLOOKUP($AC659&amp;"-"&amp;$F659,Bonuses!$B$1:$G$1006,6,FALSE)&amp;" yrs, "&amp;VLOOKUP($AC659&amp;"-"&amp;$F659,Bonuses!$B$1:$G$1006,5,FALSE)))</f>
        <v/>
      </c>
    </row>
    <row r="660" spans="1:32" s="21" customFormat="1" x14ac:dyDescent="0.25">
      <c r="A660" s="21" t="s">
        <v>2662</v>
      </c>
      <c r="B660" s="21">
        <f t="shared" si="50"/>
        <v>0</v>
      </c>
      <c r="C660" s="21" t="str">
        <f t="shared" si="51"/>
        <v>P</v>
      </c>
      <c r="D660" s="17">
        <f>IF($C660="B",VLOOKUP($A660,Bat!$A$4:$BF$2320,D$1,FALSE),VLOOKUP($A660,Pit!$A$4:$BA$1686,D$2,FALSE))</f>
        <v>11439</v>
      </c>
      <c r="E660" s="16" t="str">
        <f>IF($C660="B",VLOOKUP($A660,Bat!$A$4:$BF$2320,E$1,FALSE),VLOOKUP($A660,Pit!$A$4:$BA$1686,E$2,FALSE))</f>
        <v>RP</v>
      </c>
      <c r="F660" s="16" t="str">
        <f>IF($C660="B",VLOOKUP($A660,Bat!$A$4:$BF$2320,F$1,FALSE),VLOOKUP($A660,Pit!$A$4:$BA$1686,F$2,FALSE))</f>
        <v>Rolando</v>
      </c>
      <c r="G660" s="16" t="str">
        <f>IF($C660="B",VLOOKUP($A660,Bat!$A$4:$BF$2320,G$1,FALSE),VLOOKUP($A660,Pit!$A$4:$BA$1686,G$2,FALSE))</f>
        <v>Martínez</v>
      </c>
      <c r="H660" s="16">
        <f>IF($C660="B",VLOOKUP($A660,Bat!$A$4:$BF$2320,H$1,FALSE),VLOOKUP($A660,Pit!$A$4:$BA$1686,H$2,FALSE))</f>
        <v>21</v>
      </c>
      <c r="I660" s="16" t="str">
        <f>IF($C660="B",VLOOKUP($A660,Bat!$A$4:$BF$2320,I$1,FALSE),VLOOKUP($A660,Pit!$A$4:$BA$1686,I$2,FALSE))</f>
        <v>R</v>
      </c>
      <c r="J660" s="16" t="str">
        <f>IF($C660="B",VLOOKUP($A660,Bat!$A$4:$BF$2320,J$1,FALSE),VLOOKUP($A660,Pit!$A$4:$BA$1686,J$2,FALSE))</f>
        <v>R</v>
      </c>
      <c r="K660" s="16" t="str">
        <f>IF($C660="B",VLOOKUP($A660,Bat!$A$4:$BF$2320,K$1,FALSE),VLOOKUP($A660,Pit!$A$4:$BA$1686,K$2,FALSE))</f>
        <v>Normal</v>
      </c>
      <c r="L660" s="17" t="str">
        <f>IF($C660="B",VLOOKUP($A660,Bat!$A$4:$BF$2320,L$1,FALSE),VLOOKUP($A660,Pit!$A$4:$BA$1686,L$2,FALSE))</f>
        <v>Normal</v>
      </c>
      <c r="M660" s="16">
        <f>IF($C660="B",VLOOKUP($A660,Bat!$A$4:$BF$2320,M$1,FALSE),VLOOKUP($A660,Pit!$A$4:$BA$1686,M$2,FALSE))</f>
        <v>3</v>
      </c>
      <c r="N660" s="16">
        <f>IF($C660="B",VLOOKUP($A660,Bat!$A$4:$BF$2320,N$1,FALSE),VLOOKUP($A660,Pit!$A$4:$BA$1686,N$2,FALSE))</f>
        <v>1</v>
      </c>
      <c r="O660" s="16">
        <f>IF($C660="B",VLOOKUP($A660,Bat!$A$4:$BF$2320,O$1,FALSE),VLOOKUP($A660,Pit!$A$4:$BA$1686,O$2,FALSE))</f>
        <v>3</v>
      </c>
      <c r="P660" s="16" t="str">
        <f>IF($C660="B",VLOOKUP($A660,Bat!$A$4:$BF$2320,P$1,FALSE),VLOOKUP($A660,Pit!$A$4:$BA$1686,P$2,FALSE))</f>
        <v>90-92 Mph</v>
      </c>
      <c r="Q660" s="17">
        <f>IF($C660="B",VLOOKUP($A660,Bat!$A$4:$BF$2320,Q$1,FALSE),VLOOKUP($A660,Pit!$A$4:$BA$1686,Q$2,FALSE))</f>
        <v>6</v>
      </c>
      <c r="R660" s="18">
        <f>IF($C660="B",VLOOKUP($A660,Bat!$A$4:$BF$2320,R$1,FALSE),VLOOKUP($A660,Pit!$A$4:$BA$1686,R$2,FALSE))</f>
        <v>6.0633089211277067</v>
      </c>
      <c r="S660" s="19">
        <f>IF($C660="B",VLOOKUP($A660,Bat!$A$4:$BF$2320,S$1,FALSE),VLOOKUP($A660,Pit!$A$4:$BA$1686,S$2,FALSE))</f>
        <v>-0.52489155392696252</v>
      </c>
      <c r="T660" s="20" t="str">
        <f>IF($C660="B",VLOOKUP($A660,Bat!$A$4:$BF$2320,T$1,FALSE),VLOOKUP($A660,Pit!$A$4:$BA$1686,T$2,FALSE))</f>
        <v>$180k</v>
      </c>
      <c r="U660" s="17" t="str">
        <f>VLOOKUP(IF($C660="B",VLOOKUP($A660,Bat!$A$4:$AU$2320,U$1,FALSE),VLOOKUP($A660,Pit!$A$4:$BE$1686,U$2,FALSE)),COND!$A$35:$B$41,2,FALSE)</f>
        <v>??</v>
      </c>
      <c r="V660" s="21">
        <f>IF($C660="B",VLOOKUP($A660,Bat!$A$4:$AT$2284,46,FALSE),VLOOKUP($A660,Pit!$A$4:$BD$1664,56,FALSE))</f>
        <v>291</v>
      </c>
      <c r="W660" s="16">
        <f t="shared" si="52"/>
        <v>999</v>
      </c>
      <c r="X660" s="16"/>
      <c r="Y660" s="22">
        <f t="shared" si="53"/>
        <v>1044</v>
      </c>
      <c r="Z660" s="16" t="str">
        <f>IFERROR(VLOOKUP($D660,Results37!$F$3:$L$1396,Z$1,FALSE),"")</f>
        <v/>
      </c>
      <c r="AA660" s="47" t="str">
        <f>IF(ISERROR(VLOOKUP(D660,Results37!$F$3:$O$399,AA$1,FALSE)),"",IF(VLOOKUP(D660,Results37!$F$3:$O$399,AA$1+1,FALSE)=1,"S"&amp;VLOOKUP(D660,Results37!$F$3:$O$399,AA$1,FALSE),VLOOKUP(D660,Results37!$F$3:$O$399,AA$1,FALSE)))</f>
        <v/>
      </c>
      <c r="AB660" s="16" t="str">
        <f>IFERROR(VLOOKUP($D660,Results37!$F$3:$L$1396,AB$1,FALSE),"")</f>
        <v/>
      </c>
      <c r="AC660" s="16" t="str">
        <f>IFERROR(VLOOKUP($D660,Results37!$F$3:$L$1396,AC$1,FALSE),"")</f>
        <v/>
      </c>
      <c r="AD660" s="16" t="str">
        <f t="shared" si="54"/>
        <v/>
      </c>
      <c r="AE660" s="20" t="str">
        <f>IF(ISERROR(VLOOKUP($AC660&amp;"-"&amp;$F660&amp;" "&amp;G660,Bonuses!$B$1:$G$1006,4,FALSE)),"",INT(VLOOKUP($AC660&amp;"-"&amp;$F660&amp;" "&amp;$G660,Bonuses!$B$1:$G$1006,4,FALSE)))</f>
        <v/>
      </c>
      <c r="AF660" s="16" t="str">
        <f>IF(ISERROR(VLOOKUP($AC660&amp;"-"&amp;$F660,Bonuses!$B$1:$G$1006,5,FALSE)),"",IF(VLOOKUP($AC660&amp;"-"&amp;$F660,Bonuses!$B$1:$G$1006,5,FALSE)="","",VLOOKUP($AC660&amp;"-"&amp;$F660,Bonuses!$B$1:$G$1006,6,FALSE)&amp;" yrs, "&amp;VLOOKUP($AC660&amp;"-"&amp;$F660,Bonuses!$B$1:$G$1006,5,FALSE)))</f>
        <v/>
      </c>
    </row>
    <row r="661" spans="1:32" s="21" customFormat="1" x14ac:dyDescent="0.25">
      <c r="A661" s="21" t="s">
        <v>2043</v>
      </c>
      <c r="B661" s="21">
        <f t="shared" si="50"/>
        <v>0</v>
      </c>
      <c r="C661" s="21" t="str">
        <f t="shared" si="51"/>
        <v>B</v>
      </c>
      <c r="D661" s="17">
        <f>IF($C661="B",VLOOKUP($A661,Bat!$A$4:$BF$2320,D$1,FALSE),VLOOKUP($A661,Pit!$A$4:$BA$1686,D$2,FALSE))</f>
        <v>3083</v>
      </c>
      <c r="E661" s="16" t="str">
        <f>IF($C661="B",VLOOKUP($A661,Bat!$A$4:$BF$2320,E$1,FALSE),VLOOKUP($A661,Pit!$A$4:$BA$1686,E$2,FALSE))</f>
        <v>LF</v>
      </c>
      <c r="F661" s="16" t="str">
        <f>IF($C661="B",VLOOKUP($A661,Bat!$A$4:$BF$2320,F$1,FALSE),VLOOKUP($A661,Pit!$A$4:$BA$1686,F$2,FALSE))</f>
        <v>Wilton</v>
      </c>
      <c r="G661" s="16" t="str">
        <f>IF($C661="B",VLOOKUP($A661,Bat!$A$4:$BF$2320,G$1,FALSE),VLOOKUP($A661,Pit!$A$4:$BA$1686,G$2,FALSE))</f>
        <v>Lewis</v>
      </c>
      <c r="H661" s="16">
        <f>IF($C661="B",VLOOKUP($A661,Bat!$A$4:$BF$2320,H$1,FALSE),VLOOKUP($A661,Pit!$A$4:$BA$1686,H$2,FALSE))</f>
        <v>21</v>
      </c>
      <c r="I661" s="16" t="str">
        <f>IF($C661="B",VLOOKUP($A661,Bat!$A$4:$BF$2320,I$1,FALSE),VLOOKUP($A661,Pit!$A$4:$BA$1686,I$2,FALSE))</f>
        <v>S</v>
      </c>
      <c r="J661" s="16" t="str">
        <f>IF($C661="B",VLOOKUP($A661,Bat!$A$4:$BF$2320,J$1,FALSE),VLOOKUP($A661,Pit!$A$4:$BA$1686,J$2,FALSE))</f>
        <v>R</v>
      </c>
      <c r="K661" s="16" t="str">
        <f>IF($C661="B",VLOOKUP($A661,Bat!$A$4:$BF$2320,K$1,FALSE),VLOOKUP($A661,Pit!$A$4:$BA$1686,K$2,FALSE))</f>
        <v>Normal</v>
      </c>
      <c r="L661" s="17" t="str">
        <f>IF($C661="B",VLOOKUP($A661,Bat!$A$4:$BF$2320,L$1,FALSE),VLOOKUP($A661,Pit!$A$4:$BA$1686,L$2,FALSE))</f>
        <v>Normal</v>
      </c>
      <c r="M661" s="16">
        <f>IF($C661="B",VLOOKUP($A661,Bat!$A$4:$BF$2320,M$1,FALSE),VLOOKUP($A661,Pit!$A$4:$BA$1686,M$2,FALSE))</f>
        <v>2</v>
      </c>
      <c r="N661" s="16">
        <f>IF($C661="B",VLOOKUP($A661,Bat!$A$4:$BF$2320,N$1,FALSE),VLOOKUP($A661,Pit!$A$4:$BA$1686,N$2,FALSE))</f>
        <v>3</v>
      </c>
      <c r="O661" s="16">
        <f>IF($C661="B",VLOOKUP($A661,Bat!$A$4:$BF$2320,O$1,FALSE),VLOOKUP($A661,Pit!$A$4:$BA$1686,O$2,FALSE))</f>
        <v>4</v>
      </c>
      <c r="P661" s="16">
        <f>IF($C661="B",VLOOKUP($A661,Bat!$A$4:$BF$2320,P$1,FALSE),VLOOKUP($A661,Pit!$A$4:$BA$1686,P$2,FALSE))</f>
        <v>6</v>
      </c>
      <c r="Q661" s="17">
        <f>IF($C661="B",VLOOKUP($A661,Bat!$A$4:$BF$2320,Q$1,FALSE),VLOOKUP($A661,Pit!$A$4:$BA$1686,Q$2,FALSE))</f>
        <v>1</v>
      </c>
      <c r="R661" s="18">
        <f>IF($C661="B",VLOOKUP($A661,Bat!$A$4:$BF$2320,R$1,FALSE),VLOOKUP($A661,Pit!$A$4:$BA$1686,R$2,FALSE))</f>
        <v>-1.665667878845662</v>
      </c>
      <c r="S661" s="19">
        <f>IF($C661="B",VLOOKUP($A661,Bat!$A$4:$BF$2320,S$1,FALSE),VLOOKUP($A661,Pit!$A$4:$BA$1686,S$2,FALSE))</f>
        <v>0.17717292893329983</v>
      </c>
      <c r="T661" s="20" t="str">
        <f>IF($C661="B",VLOOKUP($A661,Bat!$A$4:$BF$2320,T$1,FALSE),VLOOKUP($A661,Pit!$A$4:$BA$1686,T$2,FALSE))</f>
        <v>$190k</v>
      </c>
      <c r="U661" s="17" t="str">
        <f>VLOOKUP(IF($C661="B",VLOOKUP($A661,Bat!$A$4:$AU$2320,U$1,FALSE),VLOOKUP($A661,Pit!$A$4:$BE$1686,U$2,FALSE)),COND!$A$35:$B$41,2,FALSE)</f>
        <v>??</v>
      </c>
      <c r="V661" s="21">
        <f>IF($C661="B",VLOOKUP($A661,Bat!$A$4:$AT$2284,46,FALSE),VLOOKUP($A661,Pit!$A$4:$BD$1664,56,FALSE))</f>
        <v>292</v>
      </c>
      <c r="W661" s="16">
        <f t="shared" si="52"/>
        <v>999</v>
      </c>
      <c r="X661" s="16"/>
      <c r="Y661" s="22">
        <f t="shared" si="53"/>
        <v>623</v>
      </c>
      <c r="Z661" s="16" t="str">
        <f>IFERROR(VLOOKUP($D661,Results37!$F$3:$L$1396,Z$1,FALSE),"")</f>
        <v/>
      </c>
      <c r="AA661" s="47" t="str">
        <f>IF(ISERROR(VLOOKUP(D661,Results37!$F$3:$O$399,AA$1,FALSE)),"",IF(VLOOKUP(D661,Results37!$F$3:$O$399,AA$1+1,FALSE)=1,"S"&amp;VLOOKUP(D661,Results37!$F$3:$O$399,AA$1,FALSE),VLOOKUP(D661,Results37!$F$3:$O$399,AA$1,FALSE)))</f>
        <v/>
      </c>
      <c r="AB661" s="16" t="str">
        <f>IFERROR(VLOOKUP($D661,Results37!$F$3:$L$1396,AB$1,FALSE),"")</f>
        <v/>
      </c>
      <c r="AC661" s="16" t="str">
        <f>IFERROR(VLOOKUP($D661,Results37!$F$3:$L$1396,AC$1,FALSE),"")</f>
        <v/>
      </c>
      <c r="AD661" s="16" t="str">
        <f t="shared" si="54"/>
        <v/>
      </c>
      <c r="AE661" s="20" t="str">
        <f>IF(ISERROR(VLOOKUP($AC661&amp;"-"&amp;$F661&amp;" "&amp;G661,Bonuses!$B$1:$G$1006,4,FALSE)),"",INT(VLOOKUP($AC661&amp;"-"&amp;$F661&amp;" "&amp;$G661,Bonuses!$B$1:$G$1006,4,FALSE)))</f>
        <v/>
      </c>
      <c r="AF661" s="16" t="str">
        <f>IF(ISERROR(VLOOKUP($AC661&amp;"-"&amp;$F661,Bonuses!$B$1:$G$1006,5,FALSE)),"",IF(VLOOKUP($AC661&amp;"-"&amp;$F661,Bonuses!$B$1:$G$1006,5,FALSE)="","",VLOOKUP($AC661&amp;"-"&amp;$F661,Bonuses!$B$1:$G$1006,6,FALSE)&amp;" yrs, "&amp;VLOOKUP($AC661&amp;"-"&amp;$F661,Bonuses!$B$1:$G$1006,5,FALSE)))</f>
        <v/>
      </c>
    </row>
    <row r="662" spans="1:32" s="21" customFormat="1" x14ac:dyDescent="0.25">
      <c r="A662" s="21" t="s">
        <v>2668</v>
      </c>
      <c r="B662" s="21">
        <f t="shared" si="50"/>
        <v>0</v>
      </c>
      <c r="C662" s="21" t="str">
        <f t="shared" si="51"/>
        <v>P</v>
      </c>
      <c r="D662" s="17">
        <f>IF($C662="B",VLOOKUP($A662,Bat!$A$4:$BF$2320,D$1,FALSE),VLOOKUP($A662,Pit!$A$4:$BA$1686,D$2,FALSE))</f>
        <v>6168</v>
      </c>
      <c r="E662" s="16" t="str">
        <f>IF($C662="B",VLOOKUP($A662,Bat!$A$4:$BF$2320,E$1,FALSE),VLOOKUP($A662,Pit!$A$4:$BA$1686,E$2,FALSE))</f>
        <v>RP</v>
      </c>
      <c r="F662" s="16" t="str">
        <f>IF($C662="B",VLOOKUP($A662,Bat!$A$4:$BF$2320,F$1,FALSE),VLOOKUP($A662,Pit!$A$4:$BA$1686,F$2,FALSE))</f>
        <v>Millard</v>
      </c>
      <c r="G662" s="16" t="str">
        <f>IF($C662="B",VLOOKUP($A662,Bat!$A$4:$BF$2320,G$1,FALSE),VLOOKUP($A662,Pit!$A$4:$BA$1686,G$2,FALSE))</f>
        <v>Johnston</v>
      </c>
      <c r="H662" s="16">
        <f>IF($C662="B",VLOOKUP($A662,Bat!$A$4:$BF$2320,H$1,FALSE),VLOOKUP($A662,Pit!$A$4:$BA$1686,H$2,FALSE))</f>
        <v>18</v>
      </c>
      <c r="I662" s="16" t="str">
        <f>IF($C662="B",VLOOKUP($A662,Bat!$A$4:$BF$2320,I$1,FALSE),VLOOKUP($A662,Pit!$A$4:$BA$1686,I$2,FALSE))</f>
        <v>R</v>
      </c>
      <c r="J662" s="16" t="str">
        <f>IF($C662="B",VLOOKUP($A662,Bat!$A$4:$BF$2320,J$1,FALSE),VLOOKUP($A662,Pit!$A$4:$BA$1686,J$2,FALSE))</f>
        <v>R</v>
      </c>
      <c r="K662" s="16" t="str">
        <f>IF($C662="B",VLOOKUP($A662,Bat!$A$4:$BF$2320,K$1,FALSE),VLOOKUP($A662,Pit!$A$4:$BA$1686,K$2,FALSE))</f>
        <v>Normal</v>
      </c>
      <c r="L662" s="17" t="str">
        <f>IF($C662="B",VLOOKUP($A662,Bat!$A$4:$BF$2320,L$1,FALSE),VLOOKUP($A662,Pit!$A$4:$BA$1686,L$2,FALSE))</f>
        <v>Normal</v>
      </c>
      <c r="M662" s="16">
        <f>IF($C662="B",VLOOKUP($A662,Bat!$A$4:$BF$2320,M$1,FALSE),VLOOKUP($A662,Pit!$A$4:$BA$1686,M$2,FALSE))</f>
        <v>4</v>
      </c>
      <c r="N662" s="16">
        <f>IF($C662="B",VLOOKUP($A662,Bat!$A$4:$BF$2320,N$1,FALSE),VLOOKUP($A662,Pit!$A$4:$BA$1686,N$2,FALSE))</f>
        <v>1</v>
      </c>
      <c r="O662" s="16">
        <f>IF($C662="B",VLOOKUP($A662,Bat!$A$4:$BF$2320,O$1,FALSE),VLOOKUP($A662,Pit!$A$4:$BA$1686,O$2,FALSE))</f>
        <v>2</v>
      </c>
      <c r="P662" s="16" t="str">
        <f>IF($C662="B",VLOOKUP($A662,Bat!$A$4:$BF$2320,P$1,FALSE),VLOOKUP($A662,Pit!$A$4:$BA$1686,P$2,FALSE))</f>
        <v>85-87 Mph</v>
      </c>
      <c r="Q662" s="17">
        <f>IF($C662="B",VLOOKUP($A662,Bat!$A$4:$BF$2320,Q$1,FALSE),VLOOKUP($A662,Pit!$A$4:$BA$1686,Q$2,FALSE))</f>
        <v>7</v>
      </c>
      <c r="R662" s="18">
        <f>IF($C662="B",VLOOKUP($A662,Bat!$A$4:$BF$2320,R$1,FALSE),VLOOKUP($A662,Pit!$A$4:$BA$1686,R$2,FALSE))</f>
        <v>5.749413989457139</v>
      </c>
      <c r="S662" s="19">
        <f>IF($C662="B",VLOOKUP($A662,Bat!$A$4:$BF$2320,S$1,FALSE),VLOOKUP($A662,Pit!$A$4:$BA$1686,S$2,FALSE))</f>
        <v>-0.55246723785083807</v>
      </c>
      <c r="T662" s="20" t="str">
        <f>IF($C662="B",VLOOKUP($A662,Bat!$A$4:$BF$2320,T$1,FALSE),VLOOKUP($A662,Pit!$A$4:$BA$1686,T$2,FALSE))</f>
        <v>$190k</v>
      </c>
      <c r="U662" s="17" t="str">
        <f>VLOOKUP(IF($C662="B",VLOOKUP($A662,Bat!$A$4:$AU$2320,U$1,FALSE),VLOOKUP($A662,Pit!$A$4:$BE$1686,U$2,FALSE)),COND!$A$35:$B$41,2,FALSE)</f>
        <v>??</v>
      </c>
      <c r="V662" s="21">
        <f>IF($C662="B",VLOOKUP($A662,Bat!$A$4:$AT$2284,46,FALSE),VLOOKUP($A662,Pit!$A$4:$BD$1664,56,FALSE))</f>
        <v>292</v>
      </c>
      <c r="W662" s="16">
        <f t="shared" si="52"/>
        <v>999</v>
      </c>
      <c r="X662" s="16"/>
      <c r="Y662" s="22">
        <f t="shared" si="53"/>
        <v>1051</v>
      </c>
      <c r="Z662" s="16" t="str">
        <f>IFERROR(VLOOKUP($D662,Results37!$F$3:$L$1396,Z$1,FALSE),"")</f>
        <v/>
      </c>
      <c r="AA662" s="47" t="str">
        <f>IF(ISERROR(VLOOKUP(D662,Results37!$F$3:$O$399,AA$1,FALSE)),"",IF(VLOOKUP(D662,Results37!$F$3:$O$399,AA$1+1,FALSE)=1,"S"&amp;VLOOKUP(D662,Results37!$F$3:$O$399,AA$1,FALSE),VLOOKUP(D662,Results37!$F$3:$O$399,AA$1,FALSE)))</f>
        <v/>
      </c>
      <c r="AB662" s="16" t="str">
        <f>IFERROR(VLOOKUP($D662,Results37!$F$3:$L$1396,AB$1,FALSE),"")</f>
        <v/>
      </c>
      <c r="AC662" s="16" t="str">
        <f>IFERROR(VLOOKUP($D662,Results37!$F$3:$L$1396,AC$1,FALSE),"")</f>
        <v/>
      </c>
      <c r="AD662" s="16" t="str">
        <f t="shared" si="54"/>
        <v/>
      </c>
      <c r="AE662" s="20" t="str">
        <f>IF(ISERROR(VLOOKUP($AC662&amp;"-"&amp;$F662&amp;" "&amp;G662,Bonuses!$B$1:$G$1006,4,FALSE)),"",INT(VLOOKUP($AC662&amp;"-"&amp;$F662&amp;" "&amp;$G662,Bonuses!$B$1:$G$1006,4,FALSE)))</f>
        <v/>
      </c>
      <c r="AF662" s="16" t="str">
        <f>IF(ISERROR(VLOOKUP($AC662&amp;"-"&amp;$F662,Bonuses!$B$1:$G$1006,5,FALSE)),"",IF(VLOOKUP($AC662&amp;"-"&amp;$F662,Bonuses!$B$1:$G$1006,5,FALSE)="","",VLOOKUP($AC662&amp;"-"&amp;$F662,Bonuses!$B$1:$G$1006,6,FALSE)&amp;" yrs, "&amp;VLOOKUP($AC662&amp;"-"&amp;$F662,Bonuses!$B$1:$G$1006,5,FALSE)))</f>
        <v/>
      </c>
    </row>
    <row r="663" spans="1:32" s="21" customFormat="1" x14ac:dyDescent="0.25">
      <c r="A663" s="21" t="s">
        <v>3074</v>
      </c>
      <c r="B663" s="21">
        <f t="shared" si="50"/>
        <v>0</v>
      </c>
      <c r="C663" s="21" t="str">
        <f t="shared" si="51"/>
        <v>B</v>
      </c>
      <c r="D663" s="17">
        <f>IF($C663="B",VLOOKUP($A663,Bat!$A$4:$BF$2320,D$1,FALSE),VLOOKUP($A663,Pit!$A$4:$BA$1686,D$2,FALSE))</f>
        <v>7498</v>
      </c>
      <c r="E663" s="16" t="str">
        <f>IF($C663="B",VLOOKUP($A663,Bat!$A$4:$BF$2320,E$1,FALSE),VLOOKUP($A663,Pit!$A$4:$BA$1686,E$2,FALSE))</f>
        <v>RF</v>
      </c>
      <c r="F663" s="16" t="str">
        <f>IF($C663="B",VLOOKUP($A663,Bat!$A$4:$BF$2320,F$1,FALSE),VLOOKUP($A663,Pit!$A$4:$BA$1686,F$2,FALSE))</f>
        <v>Taylor</v>
      </c>
      <c r="G663" s="16" t="str">
        <f>IF($C663="B",VLOOKUP($A663,Bat!$A$4:$BF$2320,G$1,FALSE),VLOOKUP($A663,Pit!$A$4:$BA$1686,G$2,FALSE))</f>
        <v>García</v>
      </c>
      <c r="H663" s="16">
        <f>IF($C663="B",VLOOKUP($A663,Bat!$A$4:$BF$2320,H$1,FALSE),VLOOKUP($A663,Pit!$A$4:$BA$1686,H$2,FALSE))</f>
        <v>18</v>
      </c>
      <c r="I663" s="16" t="str">
        <f>IF($C663="B",VLOOKUP($A663,Bat!$A$4:$BF$2320,I$1,FALSE),VLOOKUP($A663,Pit!$A$4:$BA$1686,I$2,FALSE))</f>
        <v>L</v>
      </c>
      <c r="J663" s="16" t="str">
        <f>IF($C663="B",VLOOKUP($A663,Bat!$A$4:$BF$2320,J$1,FALSE),VLOOKUP($A663,Pit!$A$4:$BA$1686,J$2,FALSE))</f>
        <v>L</v>
      </c>
      <c r="K663" s="16" t="str">
        <f>IF($C663="B",VLOOKUP($A663,Bat!$A$4:$BF$2320,K$1,FALSE),VLOOKUP($A663,Pit!$A$4:$BA$1686,K$2,FALSE))</f>
        <v>Normal</v>
      </c>
      <c r="L663" s="17" t="str">
        <f>IF($C663="B",VLOOKUP($A663,Bat!$A$4:$BF$2320,L$1,FALSE),VLOOKUP($A663,Pit!$A$4:$BA$1686,L$2,FALSE))</f>
        <v>Normal</v>
      </c>
      <c r="M663" s="16">
        <f>IF($C663="B",VLOOKUP($A663,Bat!$A$4:$BF$2320,M$1,FALSE),VLOOKUP($A663,Pit!$A$4:$BA$1686,M$2,FALSE))</f>
        <v>3</v>
      </c>
      <c r="N663" s="16">
        <f>IF($C663="B",VLOOKUP($A663,Bat!$A$4:$BF$2320,N$1,FALSE),VLOOKUP($A663,Pit!$A$4:$BA$1686,N$2,FALSE))</f>
        <v>1</v>
      </c>
      <c r="O663" s="16">
        <f>IF($C663="B",VLOOKUP($A663,Bat!$A$4:$BF$2320,O$1,FALSE),VLOOKUP($A663,Pit!$A$4:$BA$1686,O$2,FALSE))</f>
        <v>1</v>
      </c>
      <c r="P663" s="16">
        <f>IF($C663="B",VLOOKUP($A663,Bat!$A$4:$BF$2320,P$1,FALSE),VLOOKUP($A663,Pit!$A$4:$BA$1686,P$2,FALSE))</f>
        <v>5</v>
      </c>
      <c r="Q663" s="17">
        <f>IF($C663="B",VLOOKUP($A663,Bat!$A$4:$BF$2320,Q$1,FALSE),VLOOKUP($A663,Pit!$A$4:$BA$1686,Q$2,FALSE))</f>
        <v>4</v>
      </c>
      <c r="R663" s="18">
        <f>IF($C663="B",VLOOKUP($A663,Bat!$A$4:$BF$2320,R$1,FALSE),VLOOKUP($A663,Pit!$A$4:$BA$1686,R$2,FALSE))</f>
        <v>-1.7285661961928245</v>
      </c>
      <c r="S663" s="19">
        <f>IF($C663="B",VLOOKUP($A663,Bat!$A$4:$BF$2320,S$1,FALSE),VLOOKUP($A663,Pit!$A$4:$BA$1686,S$2,FALSE))</f>
        <v>0.16820511182138273</v>
      </c>
      <c r="T663" s="20" t="str">
        <f>IF($C663="B",VLOOKUP($A663,Bat!$A$4:$BF$2320,T$1,FALSE),VLOOKUP($A663,Pit!$A$4:$BA$1686,T$2,FALSE))</f>
        <v>$210k</v>
      </c>
      <c r="U663" s="17" t="str">
        <f>VLOOKUP(IF($C663="B",VLOOKUP($A663,Bat!$A$4:$AU$2320,U$1,FALSE),VLOOKUP($A663,Pit!$A$4:$BE$1686,U$2,FALSE)),COND!$A$35:$B$41,2,FALSE)</f>
        <v>??</v>
      </c>
      <c r="V663" s="21">
        <f>IF($C663="B",VLOOKUP($A663,Bat!$A$4:$AT$2284,46,FALSE),VLOOKUP($A663,Pit!$A$4:$BD$1664,56,FALSE))</f>
        <v>294</v>
      </c>
      <c r="W663" s="16">
        <f t="shared" si="52"/>
        <v>999</v>
      </c>
      <c r="X663" s="16"/>
      <c r="Y663" s="22">
        <f t="shared" si="53"/>
        <v>629</v>
      </c>
      <c r="Z663" s="16" t="str">
        <f>IFERROR(VLOOKUP($D663,Results37!$F$3:$L$1396,Z$1,FALSE),"")</f>
        <v/>
      </c>
      <c r="AA663" s="47" t="str">
        <f>IF(ISERROR(VLOOKUP(D663,Results37!$F$3:$O$399,AA$1,FALSE)),"",IF(VLOOKUP(D663,Results37!$F$3:$O$399,AA$1+1,FALSE)=1,"S"&amp;VLOOKUP(D663,Results37!$F$3:$O$399,AA$1,FALSE),VLOOKUP(D663,Results37!$F$3:$O$399,AA$1,FALSE)))</f>
        <v/>
      </c>
      <c r="AB663" s="16" t="str">
        <f>IFERROR(VLOOKUP($D663,Results37!$F$3:$L$1396,AB$1,FALSE),"")</f>
        <v/>
      </c>
      <c r="AC663" s="16" t="str">
        <f>IFERROR(VLOOKUP($D663,Results37!$F$3:$L$1396,AC$1,FALSE),"")</f>
        <v/>
      </c>
      <c r="AD663" s="16" t="str">
        <f t="shared" si="54"/>
        <v/>
      </c>
      <c r="AE663" s="20" t="str">
        <f>IF(ISERROR(VLOOKUP($AC663&amp;"-"&amp;$F663&amp;" "&amp;G663,Bonuses!$B$1:$G$1006,4,FALSE)),"",INT(VLOOKUP($AC663&amp;"-"&amp;$F663&amp;" "&amp;$G663,Bonuses!$B$1:$G$1006,4,FALSE)))</f>
        <v/>
      </c>
      <c r="AF663" s="16" t="str">
        <f>IF(ISERROR(VLOOKUP($AC663&amp;"-"&amp;$F663,Bonuses!$B$1:$G$1006,5,FALSE)),"",IF(VLOOKUP($AC663&amp;"-"&amp;$F663,Bonuses!$B$1:$G$1006,5,FALSE)="","",VLOOKUP($AC663&amp;"-"&amp;$F663,Bonuses!$B$1:$G$1006,6,FALSE)&amp;" yrs, "&amp;VLOOKUP($AC663&amp;"-"&amp;$F663,Bonuses!$B$1:$G$1006,5,FALSE)))</f>
        <v/>
      </c>
    </row>
    <row r="664" spans="1:32" s="21" customFormat="1" x14ac:dyDescent="0.25">
      <c r="A664" s="21" t="s">
        <v>2671</v>
      </c>
      <c r="B664" s="21">
        <f t="shared" si="50"/>
        <v>0</v>
      </c>
      <c r="C664" s="21" t="str">
        <f t="shared" si="51"/>
        <v>P</v>
      </c>
      <c r="D664" s="17">
        <f>IF($C664="B",VLOOKUP($A664,Bat!$A$4:$BF$2320,D$1,FALSE),VLOOKUP($A664,Pit!$A$4:$BA$1686,D$2,FALSE))</f>
        <v>16109</v>
      </c>
      <c r="E664" s="16" t="str">
        <f>IF($C664="B",VLOOKUP($A664,Bat!$A$4:$BF$2320,E$1,FALSE),VLOOKUP($A664,Pit!$A$4:$BA$1686,E$2,FALSE))</f>
        <v>RP</v>
      </c>
      <c r="F664" s="16" t="str">
        <f>IF($C664="B",VLOOKUP($A664,Bat!$A$4:$BF$2320,F$1,FALSE),VLOOKUP($A664,Pit!$A$4:$BA$1686,F$2,FALSE))</f>
        <v>Perikles</v>
      </c>
      <c r="G664" s="16" t="str">
        <f>IF($C664="B",VLOOKUP($A664,Bat!$A$4:$BF$2320,G$1,FALSE),VLOOKUP($A664,Pit!$A$4:$BA$1686,G$2,FALSE))</f>
        <v>Papadopoulos</v>
      </c>
      <c r="H664" s="16">
        <f>IF($C664="B",VLOOKUP($A664,Bat!$A$4:$BF$2320,H$1,FALSE),VLOOKUP($A664,Pit!$A$4:$BA$1686,H$2,FALSE))</f>
        <v>18</v>
      </c>
      <c r="I664" s="16" t="str">
        <f>IF($C664="B",VLOOKUP($A664,Bat!$A$4:$BF$2320,I$1,FALSE),VLOOKUP($A664,Pit!$A$4:$BA$1686,I$2,FALSE))</f>
        <v>R</v>
      </c>
      <c r="J664" s="16" t="str">
        <f>IF($C664="B",VLOOKUP($A664,Bat!$A$4:$BF$2320,J$1,FALSE),VLOOKUP($A664,Pit!$A$4:$BA$1686,J$2,FALSE))</f>
        <v>R</v>
      </c>
      <c r="K664" s="16" t="str">
        <f>IF($C664="B",VLOOKUP($A664,Bat!$A$4:$BF$2320,K$1,FALSE),VLOOKUP($A664,Pit!$A$4:$BA$1686,K$2,FALSE))</f>
        <v>High</v>
      </c>
      <c r="L664" s="17" t="str">
        <f>IF($C664="B",VLOOKUP($A664,Bat!$A$4:$BF$2320,L$1,FALSE),VLOOKUP($A664,Pit!$A$4:$BA$1686,L$2,FALSE))</f>
        <v>Normal</v>
      </c>
      <c r="M664" s="16">
        <f>IF($C664="B",VLOOKUP($A664,Bat!$A$4:$BF$2320,M$1,FALSE),VLOOKUP($A664,Pit!$A$4:$BA$1686,M$2,FALSE))</f>
        <v>3</v>
      </c>
      <c r="N664" s="16">
        <f>IF($C664="B",VLOOKUP($A664,Bat!$A$4:$BF$2320,N$1,FALSE),VLOOKUP($A664,Pit!$A$4:$BA$1686,N$2,FALSE))</f>
        <v>3</v>
      </c>
      <c r="O664" s="16">
        <f>IF($C664="B",VLOOKUP($A664,Bat!$A$4:$BF$2320,O$1,FALSE),VLOOKUP($A664,Pit!$A$4:$BA$1686,O$2,FALSE))</f>
        <v>1</v>
      </c>
      <c r="P664" s="16" t="str">
        <f>IF($C664="B",VLOOKUP($A664,Bat!$A$4:$BF$2320,P$1,FALSE),VLOOKUP($A664,Pit!$A$4:$BA$1686,P$2,FALSE))</f>
        <v>85-87 Mph</v>
      </c>
      <c r="Q664" s="17">
        <f>IF($C664="B",VLOOKUP($A664,Bat!$A$4:$BF$2320,Q$1,FALSE),VLOOKUP($A664,Pit!$A$4:$BA$1686,Q$2,FALSE))</f>
        <v>7</v>
      </c>
      <c r="R664" s="18">
        <f>IF($C664="B",VLOOKUP($A664,Bat!$A$4:$BF$2320,R$1,FALSE),VLOOKUP($A664,Pit!$A$4:$BA$1686,R$2,FALSE))</f>
        <v>5.7217166708753133</v>
      </c>
      <c r="S664" s="19">
        <f>IF($C664="B",VLOOKUP($A664,Bat!$A$4:$BF$2320,S$1,FALSE),VLOOKUP($A664,Pit!$A$4:$BA$1686,S$2,FALSE))</f>
        <v>-0.55490044853916132</v>
      </c>
      <c r="T664" s="20" t="str">
        <f>IF($C664="B",VLOOKUP($A664,Bat!$A$4:$BF$2320,T$1,FALSE),VLOOKUP($A664,Pit!$A$4:$BA$1686,T$2,FALSE))</f>
        <v>$180k</v>
      </c>
      <c r="U664" s="17" t="str">
        <f>VLOOKUP(IF($C664="B",VLOOKUP($A664,Bat!$A$4:$AU$2320,U$1,FALSE),VLOOKUP($A664,Pit!$A$4:$BE$1686,U$2,FALSE)),COND!$A$35:$B$41,2,FALSE)</f>
        <v>??</v>
      </c>
      <c r="V664" s="21">
        <f>IF($C664="B",VLOOKUP($A664,Bat!$A$4:$AT$2284,46,FALSE),VLOOKUP($A664,Pit!$A$4:$BD$1664,56,FALSE))</f>
        <v>294</v>
      </c>
      <c r="W664" s="16">
        <f t="shared" si="52"/>
        <v>999</v>
      </c>
      <c r="X664" s="16"/>
      <c r="Y664" s="22">
        <f t="shared" si="53"/>
        <v>1054</v>
      </c>
      <c r="Z664" s="16" t="str">
        <f>IFERROR(VLOOKUP($D664,Results37!$F$3:$L$1396,Z$1,FALSE),"")</f>
        <v/>
      </c>
      <c r="AA664" s="47" t="str">
        <f>IF(ISERROR(VLOOKUP(D664,Results37!$F$3:$O$399,AA$1,FALSE)),"",IF(VLOOKUP(D664,Results37!$F$3:$O$399,AA$1+1,FALSE)=1,"S"&amp;VLOOKUP(D664,Results37!$F$3:$O$399,AA$1,FALSE),VLOOKUP(D664,Results37!$F$3:$O$399,AA$1,FALSE)))</f>
        <v/>
      </c>
      <c r="AB664" s="16" t="str">
        <f>IFERROR(VLOOKUP($D664,Results37!$F$3:$L$1396,AB$1,FALSE),"")</f>
        <v/>
      </c>
      <c r="AC664" s="16" t="str">
        <f>IFERROR(VLOOKUP($D664,Results37!$F$3:$L$1396,AC$1,FALSE),"")</f>
        <v/>
      </c>
      <c r="AD664" s="16" t="str">
        <f t="shared" si="54"/>
        <v/>
      </c>
      <c r="AE664" s="20" t="str">
        <f>IF(ISERROR(VLOOKUP($AC664&amp;"-"&amp;$F664&amp;" "&amp;G664,Bonuses!$B$1:$G$1006,4,FALSE)),"",INT(VLOOKUP($AC664&amp;"-"&amp;$F664&amp;" "&amp;$G664,Bonuses!$B$1:$G$1006,4,FALSE)))</f>
        <v/>
      </c>
      <c r="AF664" s="16" t="str">
        <f>IF(ISERROR(VLOOKUP($AC664&amp;"-"&amp;$F664,Bonuses!$B$1:$G$1006,5,FALSE)),"",IF(VLOOKUP($AC664&amp;"-"&amp;$F664,Bonuses!$B$1:$G$1006,5,FALSE)="","",VLOOKUP($AC664&amp;"-"&amp;$F664,Bonuses!$B$1:$G$1006,6,FALSE)&amp;" yrs, "&amp;VLOOKUP($AC664&amp;"-"&amp;$F664,Bonuses!$B$1:$G$1006,5,FALSE)))</f>
        <v/>
      </c>
    </row>
    <row r="665" spans="1:32" s="21" customFormat="1" x14ac:dyDescent="0.25">
      <c r="A665" s="21" t="s">
        <v>2081</v>
      </c>
      <c r="B665" s="21">
        <f t="shared" si="50"/>
        <v>0</v>
      </c>
      <c r="C665" s="21" t="str">
        <f t="shared" si="51"/>
        <v>B</v>
      </c>
      <c r="D665" s="17">
        <f>IF($C665="B",VLOOKUP($A665,Bat!$A$4:$BF$2320,D$1,FALSE),VLOOKUP($A665,Pit!$A$4:$BA$1686,D$2,FALSE))</f>
        <v>15663</v>
      </c>
      <c r="E665" s="16" t="str">
        <f>IF($C665="B",VLOOKUP($A665,Bat!$A$4:$BF$2320,E$1,FALSE),VLOOKUP($A665,Pit!$A$4:$BA$1686,E$2,FALSE))</f>
        <v>SS</v>
      </c>
      <c r="F665" s="16" t="str">
        <f>IF($C665="B",VLOOKUP($A665,Bat!$A$4:$BF$2320,F$1,FALSE),VLOOKUP($A665,Pit!$A$4:$BA$1686,F$2,FALSE))</f>
        <v>Norberto</v>
      </c>
      <c r="G665" s="16" t="str">
        <f>IF($C665="B",VLOOKUP($A665,Bat!$A$4:$BF$2320,G$1,FALSE),VLOOKUP($A665,Pit!$A$4:$BA$1686,G$2,FALSE))</f>
        <v>Castro</v>
      </c>
      <c r="H665" s="16">
        <f>IF($C665="B",VLOOKUP($A665,Bat!$A$4:$BF$2320,H$1,FALSE),VLOOKUP($A665,Pit!$A$4:$BA$1686,H$2,FALSE))</f>
        <v>21</v>
      </c>
      <c r="I665" s="16" t="str">
        <f>IF($C665="B",VLOOKUP($A665,Bat!$A$4:$BF$2320,I$1,FALSE),VLOOKUP($A665,Pit!$A$4:$BA$1686,I$2,FALSE))</f>
        <v>R</v>
      </c>
      <c r="J665" s="16" t="str">
        <f>IF($C665="B",VLOOKUP($A665,Bat!$A$4:$BF$2320,J$1,FALSE),VLOOKUP($A665,Pit!$A$4:$BA$1686,J$2,FALSE))</f>
        <v>R</v>
      </c>
      <c r="K665" s="16" t="str">
        <f>IF($C665="B",VLOOKUP($A665,Bat!$A$4:$BF$2320,K$1,FALSE),VLOOKUP($A665,Pit!$A$4:$BA$1686,K$2,FALSE))</f>
        <v>Normal</v>
      </c>
      <c r="L665" s="17" t="str">
        <f>IF($C665="B",VLOOKUP($A665,Bat!$A$4:$BF$2320,L$1,FALSE),VLOOKUP($A665,Pit!$A$4:$BA$1686,L$2,FALSE))</f>
        <v>High</v>
      </c>
      <c r="M665" s="16">
        <f>IF($C665="B",VLOOKUP($A665,Bat!$A$4:$BF$2320,M$1,FALSE),VLOOKUP($A665,Pit!$A$4:$BA$1686,M$2,FALSE))</f>
        <v>2</v>
      </c>
      <c r="N665" s="16">
        <f>IF($C665="B",VLOOKUP($A665,Bat!$A$4:$BF$2320,N$1,FALSE),VLOOKUP($A665,Pit!$A$4:$BA$1686,N$2,FALSE))</f>
        <v>3</v>
      </c>
      <c r="O665" s="16">
        <f>IF($C665="B",VLOOKUP($A665,Bat!$A$4:$BF$2320,O$1,FALSE),VLOOKUP($A665,Pit!$A$4:$BA$1686,O$2,FALSE))</f>
        <v>1</v>
      </c>
      <c r="P665" s="16">
        <f>IF($C665="B",VLOOKUP($A665,Bat!$A$4:$BF$2320,P$1,FALSE),VLOOKUP($A665,Pit!$A$4:$BA$1686,P$2,FALSE))</f>
        <v>5</v>
      </c>
      <c r="Q665" s="17">
        <f>IF($C665="B",VLOOKUP($A665,Bat!$A$4:$BF$2320,Q$1,FALSE),VLOOKUP($A665,Pit!$A$4:$BA$1686,Q$2,FALSE))</f>
        <v>5</v>
      </c>
      <c r="R665" s="18">
        <f>IF($C665="B",VLOOKUP($A665,Bat!$A$4:$BF$2320,R$1,FALSE),VLOOKUP($A665,Pit!$A$4:$BA$1686,R$2,FALSE))</f>
        <v>-1.7371952064068239</v>
      </c>
      <c r="S665" s="19">
        <f>IF($C665="B",VLOOKUP($A665,Bat!$A$4:$BF$2320,S$1,FALSE),VLOOKUP($A665,Pit!$A$4:$BA$1686,S$2,FALSE))</f>
        <v>0.16697481840941591</v>
      </c>
      <c r="T665" s="20" t="str">
        <f>IF($C665="B",VLOOKUP($A665,Bat!$A$4:$BF$2320,T$1,FALSE),VLOOKUP($A665,Pit!$A$4:$BA$1686,T$2,FALSE))</f>
        <v>$1.9m</v>
      </c>
      <c r="U665" s="17" t="str">
        <f>VLOOKUP(IF($C665="B",VLOOKUP($A665,Bat!$A$4:$AU$2320,U$1,FALSE),VLOOKUP($A665,Pit!$A$4:$BE$1686,U$2,FALSE)),COND!$A$35:$B$41,2,FALSE)</f>
        <v>??</v>
      </c>
      <c r="V665" s="21">
        <f>IF($C665="B",VLOOKUP($A665,Bat!$A$4:$AT$2284,46,FALSE),VLOOKUP($A665,Pit!$A$4:$BD$1664,56,FALSE))</f>
        <v>295</v>
      </c>
      <c r="W665" s="16">
        <f t="shared" si="52"/>
        <v>999</v>
      </c>
      <c r="X665" s="16"/>
      <c r="Y665" s="22">
        <f t="shared" si="53"/>
        <v>631</v>
      </c>
      <c r="Z665" s="16" t="str">
        <f>IFERROR(VLOOKUP($D665,Results37!$F$3:$L$1396,Z$1,FALSE),"")</f>
        <v/>
      </c>
      <c r="AA665" s="47" t="str">
        <f>IF(ISERROR(VLOOKUP(D665,Results37!$F$3:$O$399,AA$1,FALSE)),"",IF(VLOOKUP(D665,Results37!$F$3:$O$399,AA$1+1,FALSE)=1,"S"&amp;VLOOKUP(D665,Results37!$F$3:$O$399,AA$1,FALSE),VLOOKUP(D665,Results37!$F$3:$O$399,AA$1,FALSE)))</f>
        <v/>
      </c>
      <c r="AB665" s="16" t="str">
        <f>IFERROR(VLOOKUP($D665,Results37!$F$3:$L$1396,AB$1,FALSE),"")</f>
        <v/>
      </c>
      <c r="AC665" s="16" t="str">
        <f>IFERROR(VLOOKUP($D665,Results37!$F$3:$L$1396,AC$1,FALSE),"")</f>
        <v/>
      </c>
      <c r="AD665" s="16" t="str">
        <f t="shared" si="54"/>
        <v/>
      </c>
      <c r="AE665" s="20" t="str">
        <f>IF(ISERROR(VLOOKUP($AC665&amp;"-"&amp;$F665&amp;" "&amp;G665,Bonuses!$B$1:$G$1006,4,FALSE)),"",INT(VLOOKUP($AC665&amp;"-"&amp;$F665&amp;" "&amp;$G665,Bonuses!$B$1:$G$1006,4,FALSE)))</f>
        <v/>
      </c>
      <c r="AF665" s="16" t="str">
        <f>IF(ISERROR(VLOOKUP($AC665&amp;"-"&amp;$F665,Bonuses!$B$1:$G$1006,5,FALSE)),"",IF(VLOOKUP($AC665&amp;"-"&amp;$F665,Bonuses!$B$1:$G$1006,5,FALSE)="","",VLOOKUP($AC665&amp;"-"&amp;$F665,Bonuses!$B$1:$G$1006,6,FALSE)&amp;" yrs, "&amp;VLOOKUP($AC665&amp;"-"&amp;$F665,Bonuses!$B$1:$G$1006,5,FALSE)))</f>
        <v/>
      </c>
    </row>
    <row r="666" spans="1:32" s="21" customFormat="1" x14ac:dyDescent="0.25">
      <c r="A666" s="21" t="s">
        <v>2674</v>
      </c>
      <c r="B666" s="21">
        <f t="shared" si="50"/>
        <v>0</v>
      </c>
      <c r="C666" s="21" t="str">
        <f t="shared" si="51"/>
        <v>P</v>
      </c>
      <c r="D666" s="17">
        <f>IF($C666="B",VLOOKUP($A666,Bat!$A$4:$BF$2320,D$1,FALSE),VLOOKUP($A666,Pit!$A$4:$BA$1686,D$2,FALSE))</f>
        <v>14710</v>
      </c>
      <c r="E666" s="16" t="str">
        <f>IF($C666="B",VLOOKUP($A666,Bat!$A$4:$BF$2320,E$1,FALSE),VLOOKUP($A666,Pit!$A$4:$BA$1686,E$2,FALSE))</f>
        <v>RP</v>
      </c>
      <c r="F666" s="16" t="str">
        <f>IF($C666="B",VLOOKUP($A666,Bat!$A$4:$BF$2320,F$1,FALSE),VLOOKUP($A666,Pit!$A$4:$BA$1686,F$2,FALSE))</f>
        <v>Francisco</v>
      </c>
      <c r="G666" s="16" t="str">
        <f>IF($C666="B",VLOOKUP($A666,Bat!$A$4:$BF$2320,G$1,FALSE),VLOOKUP($A666,Pit!$A$4:$BA$1686,G$2,FALSE))</f>
        <v>Martínez</v>
      </c>
      <c r="H666" s="16">
        <f>IF($C666="B",VLOOKUP($A666,Bat!$A$4:$BF$2320,H$1,FALSE),VLOOKUP($A666,Pit!$A$4:$BA$1686,H$2,FALSE))</f>
        <v>21</v>
      </c>
      <c r="I666" s="16" t="str">
        <f>IF($C666="B",VLOOKUP($A666,Bat!$A$4:$BF$2320,I$1,FALSE),VLOOKUP($A666,Pit!$A$4:$BA$1686,I$2,FALSE))</f>
        <v>L</v>
      </c>
      <c r="J666" s="16" t="str">
        <f>IF($C666="B",VLOOKUP($A666,Bat!$A$4:$BF$2320,J$1,FALSE),VLOOKUP($A666,Pit!$A$4:$BA$1686,J$2,FALSE))</f>
        <v>L</v>
      </c>
      <c r="K666" s="16" t="str">
        <f>IF($C666="B",VLOOKUP($A666,Bat!$A$4:$BF$2320,K$1,FALSE),VLOOKUP($A666,Pit!$A$4:$BA$1686,K$2,FALSE))</f>
        <v>Normal</v>
      </c>
      <c r="L666" s="17" t="str">
        <f>IF($C666="B",VLOOKUP($A666,Bat!$A$4:$BF$2320,L$1,FALSE),VLOOKUP($A666,Pit!$A$4:$BA$1686,L$2,FALSE))</f>
        <v>Normal</v>
      </c>
      <c r="M666" s="16">
        <f>IF($C666="B",VLOOKUP($A666,Bat!$A$4:$BF$2320,M$1,FALSE),VLOOKUP($A666,Pit!$A$4:$BA$1686,M$2,FALSE))</f>
        <v>3</v>
      </c>
      <c r="N666" s="16">
        <f>IF($C666="B",VLOOKUP($A666,Bat!$A$4:$BF$2320,N$1,FALSE),VLOOKUP($A666,Pit!$A$4:$BA$1686,N$2,FALSE))</f>
        <v>2</v>
      </c>
      <c r="O666" s="16">
        <f>IF($C666="B",VLOOKUP($A666,Bat!$A$4:$BF$2320,O$1,FALSE),VLOOKUP($A666,Pit!$A$4:$BA$1686,O$2,FALSE))</f>
        <v>2</v>
      </c>
      <c r="P666" s="16" t="str">
        <f>IF($C666="B",VLOOKUP($A666,Bat!$A$4:$BF$2320,P$1,FALSE),VLOOKUP($A666,Pit!$A$4:$BA$1686,P$2,FALSE))</f>
        <v>85-87 Mph</v>
      </c>
      <c r="Q666" s="17">
        <f>IF($C666="B",VLOOKUP($A666,Bat!$A$4:$BF$2320,Q$1,FALSE),VLOOKUP($A666,Pit!$A$4:$BA$1686,Q$2,FALSE))</f>
        <v>3</v>
      </c>
      <c r="R666" s="18">
        <f>IF($C666="B",VLOOKUP($A666,Bat!$A$4:$BF$2320,R$1,FALSE),VLOOKUP($A666,Pit!$A$4:$BA$1686,R$2,FALSE))</f>
        <v>5.5969745730457383</v>
      </c>
      <c r="S666" s="19">
        <f>IF($C666="B",VLOOKUP($A666,Bat!$A$4:$BF$2320,S$1,FALSE),VLOOKUP($A666,Pit!$A$4:$BA$1686,S$2,FALSE))</f>
        <v>-0.5658590474672881</v>
      </c>
      <c r="T666" s="20" t="str">
        <f>IF($C666="B",VLOOKUP($A666,Bat!$A$4:$BF$2320,T$1,FALSE),VLOOKUP($A666,Pit!$A$4:$BA$1686,T$2,FALSE))</f>
        <v>$200k</v>
      </c>
      <c r="U666" s="17" t="str">
        <f>VLOOKUP(IF($C666="B",VLOOKUP($A666,Bat!$A$4:$AU$2320,U$1,FALSE),VLOOKUP($A666,Pit!$A$4:$BE$1686,U$2,FALSE)),COND!$A$35:$B$41,2,FALSE)</f>
        <v>??</v>
      </c>
      <c r="V666" s="21">
        <f>IF($C666="B",VLOOKUP($A666,Bat!$A$4:$AT$2284,46,FALSE),VLOOKUP($A666,Pit!$A$4:$BD$1664,56,FALSE))</f>
        <v>295</v>
      </c>
      <c r="W666" s="16">
        <f t="shared" si="52"/>
        <v>999</v>
      </c>
      <c r="X666" s="16"/>
      <c r="Y666" s="22">
        <f t="shared" si="53"/>
        <v>1057</v>
      </c>
      <c r="Z666" s="16" t="str">
        <f>IFERROR(VLOOKUP($D666,Results37!$F$3:$L$1396,Z$1,FALSE),"")</f>
        <v/>
      </c>
      <c r="AA666" s="47" t="str">
        <f>IF(ISERROR(VLOOKUP(D666,Results37!$F$3:$O$399,AA$1,FALSE)),"",IF(VLOOKUP(D666,Results37!$F$3:$O$399,AA$1+1,FALSE)=1,"S"&amp;VLOOKUP(D666,Results37!$F$3:$O$399,AA$1,FALSE),VLOOKUP(D666,Results37!$F$3:$O$399,AA$1,FALSE)))</f>
        <v/>
      </c>
      <c r="AB666" s="16" t="str">
        <f>IFERROR(VLOOKUP($D666,Results37!$F$3:$L$1396,AB$1,FALSE),"")</f>
        <v/>
      </c>
      <c r="AC666" s="16" t="str">
        <f>IFERROR(VLOOKUP($D666,Results37!$F$3:$L$1396,AC$1,FALSE),"")</f>
        <v/>
      </c>
      <c r="AD666" s="16" t="str">
        <f t="shared" si="54"/>
        <v/>
      </c>
      <c r="AE666" s="20" t="str">
        <f>IF(ISERROR(VLOOKUP($AC666&amp;"-"&amp;$F666&amp;" "&amp;G666,Bonuses!$B$1:$G$1006,4,FALSE)),"",INT(VLOOKUP($AC666&amp;"-"&amp;$F666&amp;" "&amp;$G666,Bonuses!$B$1:$G$1006,4,FALSE)))</f>
        <v/>
      </c>
      <c r="AF666" s="16" t="str">
        <f>IF(ISERROR(VLOOKUP($AC666&amp;"-"&amp;$F666,Bonuses!$B$1:$G$1006,5,FALSE)),"",IF(VLOOKUP($AC666&amp;"-"&amp;$F666,Bonuses!$B$1:$G$1006,5,FALSE)="","",VLOOKUP($AC666&amp;"-"&amp;$F666,Bonuses!$B$1:$G$1006,6,FALSE)&amp;" yrs, "&amp;VLOOKUP($AC666&amp;"-"&amp;$F666,Bonuses!$B$1:$G$1006,5,FALSE)))</f>
        <v/>
      </c>
    </row>
    <row r="667" spans="1:32" s="21" customFormat="1" x14ac:dyDescent="0.25">
      <c r="A667" s="21" t="s">
        <v>2676</v>
      </c>
      <c r="B667" s="21">
        <f t="shared" si="50"/>
        <v>0</v>
      </c>
      <c r="C667" s="21" t="str">
        <f t="shared" si="51"/>
        <v>P</v>
      </c>
      <c r="D667" s="17">
        <f>IF($C667="B",VLOOKUP($A667,Bat!$A$4:$BF$2320,D$1,FALSE),VLOOKUP($A667,Pit!$A$4:$BA$1686,D$2,FALSE))</f>
        <v>2228</v>
      </c>
      <c r="E667" s="16" t="str">
        <f>IF($C667="B",VLOOKUP($A667,Bat!$A$4:$BF$2320,E$1,FALSE),VLOOKUP($A667,Pit!$A$4:$BA$1686,E$2,FALSE))</f>
        <v>RP</v>
      </c>
      <c r="F667" s="16" t="str">
        <f>IF($C667="B",VLOOKUP($A667,Bat!$A$4:$BF$2320,F$1,FALSE),VLOOKUP($A667,Pit!$A$4:$BA$1686,F$2,FALSE))</f>
        <v>Daniel</v>
      </c>
      <c r="G667" s="16" t="str">
        <f>IF($C667="B",VLOOKUP($A667,Bat!$A$4:$BF$2320,G$1,FALSE),VLOOKUP($A667,Pit!$A$4:$BA$1686,G$2,FALSE))</f>
        <v>Heredia</v>
      </c>
      <c r="H667" s="16">
        <f>IF($C667="B",VLOOKUP($A667,Bat!$A$4:$BF$2320,H$1,FALSE),VLOOKUP($A667,Pit!$A$4:$BA$1686,H$2,FALSE))</f>
        <v>18</v>
      </c>
      <c r="I667" s="16" t="str">
        <f>IF($C667="B",VLOOKUP($A667,Bat!$A$4:$BF$2320,I$1,FALSE),VLOOKUP($A667,Pit!$A$4:$BA$1686,I$2,FALSE))</f>
        <v>R</v>
      </c>
      <c r="J667" s="16" t="str">
        <f>IF($C667="B",VLOOKUP($A667,Bat!$A$4:$BF$2320,J$1,FALSE),VLOOKUP($A667,Pit!$A$4:$BA$1686,J$2,FALSE))</f>
        <v>R</v>
      </c>
      <c r="K667" s="16" t="str">
        <f>IF($C667="B",VLOOKUP($A667,Bat!$A$4:$BF$2320,K$1,FALSE),VLOOKUP($A667,Pit!$A$4:$BA$1686,K$2,FALSE))</f>
        <v>Normal</v>
      </c>
      <c r="L667" s="17" t="str">
        <f>IF($C667="B",VLOOKUP($A667,Bat!$A$4:$BF$2320,L$1,FALSE),VLOOKUP($A667,Pit!$A$4:$BA$1686,L$2,FALSE))</f>
        <v>Normal</v>
      </c>
      <c r="M667" s="16">
        <f>IF($C667="B",VLOOKUP($A667,Bat!$A$4:$BF$2320,M$1,FALSE),VLOOKUP($A667,Pit!$A$4:$BA$1686,M$2,FALSE))</f>
        <v>4</v>
      </c>
      <c r="N667" s="16">
        <f>IF($C667="B",VLOOKUP($A667,Bat!$A$4:$BF$2320,N$1,FALSE),VLOOKUP($A667,Pit!$A$4:$BA$1686,N$2,FALSE))</f>
        <v>2</v>
      </c>
      <c r="O667" s="16">
        <f>IF($C667="B",VLOOKUP($A667,Bat!$A$4:$BF$2320,O$1,FALSE),VLOOKUP($A667,Pit!$A$4:$BA$1686,O$2,FALSE))</f>
        <v>1</v>
      </c>
      <c r="P667" s="16" t="str">
        <f>IF($C667="B",VLOOKUP($A667,Bat!$A$4:$BF$2320,P$1,FALSE),VLOOKUP($A667,Pit!$A$4:$BA$1686,P$2,FALSE))</f>
        <v>86-88 Mph</v>
      </c>
      <c r="Q667" s="17">
        <f>IF($C667="B",VLOOKUP($A667,Bat!$A$4:$BF$2320,Q$1,FALSE),VLOOKUP($A667,Pit!$A$4:$BA$1686,Q$2,FALSE))</f>
        <v>6</v>
      </c>
      <c r="R667" s="18">
        <f>IF($C667="B",VLOOKUP($A667,Bat!$A$4:$BF$2320,R$1,FALSE),VLOOKUP($A667,Pit!$A$4:$BA$1686,R$2,FALSE))</f>
        <v>5.5732664259037676</v>
      </c>
      <c r="S667" s="19">
        <f>IF($C667="B",VLOOKUP($A667,Bat!$A$4:$BF$2320,S$1,FALSE),VLOOKUP($A667,Pit!$A$4:$BA$1686,S$2,FALSE))</f>
        <v>-0.56794180926445481</v>
      </c>
      <c r="T667" s="20" t="str">
        <f>IF($C667="B",VLOOKUP($A667,Bat!$A$4:$BF$2320,T$1,FALSE),VLOOKUP($A667,Pit!$A$4:$BA$1686,T$2,FALSE))</f>
        <v>$1.8m</v>
      </c>
      <c r="U667" s="17" t="str">
        <f>VLOOKUP(IF($C667="B",VLOOKUP($A667,Bat!$A$4:$AU$2320,U$1,FALSE),VLOOKUP($A667,Pit!$A$4:$BE$1686,U$2,FALSE)),COND!$A$35:$B$41,2,FALSE)</f>
        <v>??</v>
      </c>
      <c r="V667" s="21">
        <f>IF($C667="B",VLOOKUP($A667,Bat!$A$4:$AT$2284,46,FALSE),VLOOKUP($A667,Pit!$A$4:$BD$1664,56,FALSE))</f>
        <v>296</v>
      </c>
      <c r="W667" s="16">
        <f t="shared" si="52"/>
        <v>999</v>
      </c>
      <c r="X667" s="16"/>
      <c r="Y667" s="22">
        <f t="shared" si="53"/>
        <v>1059</v>
      </c>
      <c r="Z667" s="16" t="str">
        <f>IFERROR(VLOOKUP($D667,Results37!$F$3:$L$1396,Z$1,FALSE),"")</f>
        <v/>
      </c>
      <c r="AA667" s="47" t="str">
        <f>IF(ISERROR(VLOOKUP(D667,Results37!$F$3:$O$399,AA$1,FALSE)),"",IF(VLOOKUP(D667,Results37!$F$3:$O$399,AA$1+1,FALSE)=1,"S"&amp;VLOOKUP(D667,Results37!$F$3:$O$399,AA$1,FALSE),VLOOKUP(D667,Results37!$F$3:$O$399,AA$1,FALSE)))</f>
        <v/>
      </c>
      <c r="AB667" s="16" t="str">
        <f>IFERROR(VLOOKUP($D667,Results37!$F$3:$L$1396,AB$1,FALSE),"")</f>
        <v/>
      </c>
      <c r="AC667" s="16" t="str">
        <f>IFERROR(VLOOKUP($D667,Results37!$F$3:$L$1396,AC$1,FALSE),"")</f>
        <v/>
      </c>
      <c r="AD667" s="16" t="str">
        <f t="shared" si="54"/>
        <v/>
      </c>
      <c r="AE667" s="20" t="str">
        <f>IF(ISERROR(VLOOKUP($AC667&amp;"-"&amp;$F667&amp;" "&amp;G667,Bonuses!$B$1:$G$1006,4,FALSE)),"",INT(VLOOKUP($AC667&amp;"-"&amp;$F667&amp;" "&amp;$G667,Bonuses!$B$1:$G$1006,4,FALSE)))</f>
        <v/>
      </c>
      <c r="AF667" s="16" t="str">
        <f>IF(ISERROR(VLOOKUP($AC667&amp;"-"&amp;$F667,Bonuses!$B$1:$G$1006,5,FALSE)),"",IF(VLOOKUP($AC667&amp;"-"&amp;$F667,Bonuses!$B$1:$G$1006,5,FALSE)="","",VLOOKUP($AC667&amp;"-"&amp;$F667,Bonuses!$B$1:$G$1006,6,FALSE)&amp;" yrs, "&amp;VLOOKUP($AC667&amp;"-"&amp;$F667,Bonuses!$B$1:$G$1006,5,FALSE)))</f>
        <v/>
      </c>
    </row>
    <row r="668" spans="1:32" s="21" customFormat="1" x14ac:dyDescent="0.25">
      <c r="A668" s="21" t="s">
        <v>2059</v>
      </c>
      <c r="B668" s="21">
        <f t="shared" si="50"/>
        <v>0</v>
      </c>
      <c r="C668" s="21" t="str">
        <f t="shared" si="51"/>
        <v>B</v>
      </c>
      <c r="D668" s="17">
        <f>IF($C668="B",VLOOKUP($A668,Bat!$A$4:$BF$2320,D$1,FALSE),VLOOKUP($A668,Pit!$A$4:$BA$1686,D$2,FALSE))</f>
        <v>8156</v>
      </c>
      <c r="E668" s="16" t="str">
        <f>IF($C668="B",VLOOKUP($A668,Bat!$A$4:$BF$2320,E$1,FALSE),VLOOKUP($A668,Pit!$A$4:$BA$1686,E$2,FALSE))</f>
        <v>C</v>
      </c>
      <c r="F668" s="16" t="str">
        <f>IF($C668="B",VLOOKUP($A668,Bat!$A$4:$BF$2320,F$1,FALSE),VLOOKUP($A668,Pit!$A$4:$BA$1686,F$2,FALSE))</f>
        <v>Jacob</v>
      </c>
      <c r="G668" s="16" t="str">
        <f>IF($C668="B",VLOOKUP($A668,Bat!$A$4:$BF$2320,G$1,FALSE),VLOOKUP($A668,Pit!$A$4:$BA$1686,G$2,FALSE))</f>
        <v>Cook</v>
      </c>
      <c r="H668" s="16">
        <f>IF($C668="B",VLOOKUP($A668,Bat!$A$4:$BF$2320,H$1,FALSE),VLOOKUP($A668,Pit!$A$4:$BA$1686,H$2,FALSE))</f>
        <v>21</v>
      </c>
      <c r="I668" s="16" t="str">
        <f>IF($C668="B",VLOOKUP($A668,Bat!$A$4:$BF$2320,I$1,FALSE),VLOOKUP($A668,Pit!$A$4:$BA$1686,I$2,FALSE))</f>
        <v>L</v>
      </c>
      <c r="J668" s="16" t="str">
        <f>IF($C668="B",VLOOKUP($A668,Bat!$A$4:$BF$2320,J$1,FALSE),VLOOKUP($A668,Pit!$A$4:$BA$1686,J$2,FALSE))</f>
        <v>R</v>
      </c>
      <c r="K668" s="16" t="str">
        <f>IF($C668="B",VLOOKUP($A668,Bat!$A$4:$BF$2320,K$1,FALSE),VLOOKUP($A668,Pit!$A$4:$BA$1686,K$2,FALSE))</f>
        <v>Low</v>
      </c>
      <c r="L668" s="17" t="str">
        <f>IF($C668="B",VLOOKUP($A668,Bat!$A$4:$BF$2320,L$1,FALSE),VLOOKUP($A668,Pit!$A$4:$BA$1686,L$2,FALSE))</f>
        <v>Normal</v>
      </c>
      <c r="M668" s="16">
        <f>IF($C668="B",VLOOKUP($A668,Bat!$A$4:$BF$2320,M$1,FALSE),VLOOKUP($A668,Pit!$A$4:$BA$1686,M$2,FALSE))</f>
        <v>3</v>
      </c>
      <c r="N668" s="16">
        <f>IF($C668="B",VLOOKUP($A668,Bat!$A$4:$BF$2320,N$1,FALSE),VLOOKUP($A668,Pit!$A$4:$BA$1686,N$2,FALSE))</f>
        <v>3</v>
      </c>
      <c r="O668" s="16">
        <f>IF($C668="B",VLOOKUP($A668,Bat!$A$4:$BF$2320,O$1,FALSE),VLOOKUP($A668,Pit!$A$4:$BA$1686,O$2,FALSE))</f>
        <v>1</v>
      </c>
      <c r="P668" s="16">
        <f>IF($C668="B",VLOOKUP($A668,Bat!$A$4:$BF$2320,P$1,FALSE),VLOOKUP($A668,Pit!$A$4:$BA$1686,P$2,FALSE))</f>
        <v>5</v>
      </c>
      <c r="Q668" s="17">
        <f>IF($C668="B",VLOOKUP($A668,Bat!$A$4:$BF$2320,Q$1,FALSE),VLOOKUP($A668,Pit!$A$4:$BA$1686,Q$2,FALSE))</f>
        <v>1</v>
      </c>
      <c r="R668" s="18">
        <f>IF($C668="B",VLOOKUP($A668,Bat!$A$4:$BF$2320,R$1,FALSE),VLOOKUP($A668,Pit!$A$4:$BA$1686,R$2,FALSE))</f>
        <v>-1.9975214591184685</v>
      </c>
      <c r="S668" s="19">
        <f>IF($C668="B",VLOOKUP($A668,Bat!$A$4:$BF$2320,S$1,FALSE),VLOOKUP($A668,Pit!$A$4:$BA$1686,S$2,FALSE))</f>
        <v>0.12985843243579237</v>
      </c>
      <c r="T668" s="20" t="str">
        <f>IF($C668="B",VLOOKUP($A668,Bat!$A$4:$BF$2320,T$1,FALSE),VLOOKUP($A668,Pit!$A$4:$BA$1686,T$2,FALSE))</f>
        <v>$1.6m</v>
      </c>
      <c r="U668" s="17" t="str">
        <f>VLOOKUP(IF($C668="B",VLOOKUP($A668,Bat!$A$4:$AU$2320,U$1,FALSE),VLOOKUP($A668,Pit!$A$4:$BE$1686,U$2,FALSE)),COND!$A$35:$B$41,2,FALSE)</f>
        <v>??</v>
      </c>
      <c r="V668" s="21">
        <f>IF($C668="B",VLOOKUP($A668,Bat!$A$4:$AT$2284,46,FALSE),VLOOKUP($A668,Pit!$A$4:$BD$1664,56,FALSE))</f>
        <v>297</v>
      </c>
      <c r="W668" s="16">
        <f t="shared" si="52"/>
        <v>999</v>
      </c>
      <c r="X668" s="16"/>
      <c r="Y668" s="22">
        <f t="shared" si="53"/>
        <v>654</v>
      </c>
      <c r="Z668" s="16" t="str">
        <f>IFERROR(VLOOKUP($D668,Results37!$F$3:$L$1396,Z$1,FALSE),"")</f>
        <v/>
      </c>
      <c r="AA668" s="47" t="str">
        <f>IF(ISERROR(VLOOKUP(D668,Results37!$F$3:$O$399,AA$1,FALSE)),"",IF(VLOOKUP(D668,Results37!$F$3:$O$399,AA$1+1,FALSE)=1,"S"&amp;VLOOKUP(D668,Results37!$F$3:$O$399,AA$1,FALSE),VLOOKUP(D668,Results37!$F$3:$O$399,AA$1,FALSE)))</f>
        <v/>
      </c>
      <c r="AB668" s="16" t="str">
        <f>IFERROR(VLOOKUP($D668,Results37!$F$3:$L$1396,AB$1,FALSE),"")</f>
        <v/>
      </c>
      <c r="AC668" s="16" t="str">
        <f>IFERROR(VLOOKUP($D668,Results37!$F$3:$L$1396,AC$1,FALSE),"")</f>
        <v/>
      </c>
      <c r="AD668" s="16" t="str">
        <f t="shared" si="54"/>
        <v/>
      </c>
      <c r="AE668" s="20" t="str">
        <f>IF(ISERROR(VLOOKUP($AC668&amp;"-"&amp;$F668&amp;" "&amp;G668,Bonuses!$B$1:$G$1006,4,FALSE)),"",INT(VLOOKUP($AC668&amp;"-"&amp;$F668&amp;" "&amp;$G668,Bonuses!$B$1:$G$1006,4,FALSE)))</f>
        <v/>
      </c>
      <c r="AF668" s="16" t="str">
        <f>IF(ISERROR(VLOOKUP($AC668&amp;"-"&amp;$F668,Bonuses!$B$1:$G$1006,5,FALSE)),"",IF(VLOOKUP($AC668&amp;"-"&amp;$F668,Bonuses!$B$1:$G$1006,5,FALSE)="","",VLOOKUP($AC668&amp;"-"&amp;$F668,Bonuses!$B$1:$G$1006,6,FALSE)&amp;" yrs, "&amp;VLOOKUP($AC668&amp;"-"&amp;$F668,Bonuses!$B$1:$G$1006,5,FALSE)))</f>
        <v/>
      </c>
    </row>
    <row r="669" spans="1:32" s="21" customFormat="1" x14ac:dyDescent="0.25">
      <c r="A669" s="21" t="s">
        <v>2677</v>
      </c>
      <c r="B669" s="21">
        <f t="shared" si="50"/>
        <v>0</v>
      </c>
      <c r="C669" s="21" t="str">
        <f t="shared" si="51"/>
        <v>P</v>
      </c>
      <c r="D669" s="17">
        <f>IF($C669="B",VLOOKUP($A669,Bat!$A$4:$BF$2320,D$1,FALSE),VLOOKUP($A669,Pit!$A$4:$BA$1686,D$2,FALSE))</f>
        <v>16549</v>
      </c>
      <c r="E669" s="16" t="str">
        <f>IF($C669="B",VLOOKUP($A669,Bat!$A$4:$BF$2320,E$1,FALSE),VLOOKUP($A669,Pit!$A$4:$BA$1686,E$2,FALSE))</f>
        <v>SP</v>
      </c>
      <c r="F669" s="16" t="str">
        <f>IF($C669="B",VLOOKUP($A669,Bat!$A$4:$BF$2320,F$1,FALSE),VLOOKUP($A669,Pit!$A$4:$BA$1686,F$2,FALSE))</f>
        <v>Eugene</v>
      </c>
      <c r="G669" s="16" t="str">
        <f>IF($C669="B",VLOOKUP($A669,Bat!$A$4:$BF$2320,G$1,FALSE),VLOOKUP($A669,Pit!$A$4:$BA$1686,G$2,FALSE))</f>
        <v>Turner</v>
      </c>
      <c r="H669" s="16">
        <f>IF($C669="B",VLOOKUP($A669,Bat!$A$4:$BF$2320,H$1,FALSE),VLOOKUP($A669,Pit!$A$4:$BA$1686,H$2,FALSE))</f>
        <v>21</v>
      </c>
      <c r="I669" s="16" t="str">
        <f>IF($C669="B",VLOOKUP($A669,Bat!$A$4:$BF$2320,I$1,FALSE),VLOOKUP($A669,Pit!$A$4:$BA$1686,I$2,FALSE))</f>
        <v>R</v>
      </c>
      <c r="J669" s="16" t="str">
        <f>IF($C669="B",VLOOKUP($A669,Bat!$A$4:$BF$2320,J$1,FALSE),VLOOKUP($A669,Pit!$A$4:$BA$1686,J$2,FALSE))</f>
        <v>R</v>
      </c>
      <c r="K669" s="16" t="str">
        <f>IF($C669="B",VLOOKUP($A669,Bat!$A$4:$BF$2320,K$1,FALSE),VLOOKUP($A669,Pit!$A$4:$BA$1686,K$2,FALSE))</f>
        <v>High</v>
      </c>
      <c r="L669" s="17" t="str">
        <f>IF($C669="B",VLOOKUP($A669,Bat!$A$4:$BF$2320,L$1,FALSE),VLOOKUP($A669,Pit!$A$4:$BA$1686,L$2,FALSE))</f>
        <v>Normal</v>
      </c>
      <c r="M669" s="16">
        <f>IF($C669="B",VLOOKUP($A669,Bat!$A$4:$BF$2320,M$1,FALSE),VLOOKUP($A669,Pit!$A$4:$BA$1686,M$2,FALSE))</f>
        <v>4</v>
      </c>
      <c r="N669" s="16">
        <f>IF($C669="B",VLOOKUP($A669,Bat!$A$4:$BF$2320,N$1,FALSE),VLOOKUP($A669,Pit!$A$4:$BA$1686,N$2,FALSE))</f>
        <v>2</v>
      </c>
      <c r="O669" s="16">
        <f>IF($C669="B",VLOOKUP($A669,Bat!$A$4:$BF$2320,O$1,FALSE),VLOOKUP($A669,Pit!$A$4:$BA$1686,O$2,FALSE))</f>
        <v>1</v>
      </c>
      <c r="P669" s="16" t="str">
        <f>IF($C669="B",VLOOKUP($A669,Bat!$A$4:$BF$2320,P$1,FALSE),VLOOKUP($A669,Pit!$A$4:$BA$1686,P$2,FALSE))</f>
        <v>90-92 Mph</v>
      </c>
      <c r="Q669" s="17">
        <f>IF($C669="B",VLOOKUP($A669,Bat!$A$4:$BF$2320,Q$1,FALSE),VLOOKUP($A669,Pit!$A$4:$BA$1686,Q$2,FALSE))</f>
        <v>5</v>
      </c>
      <c r="R669" s="18">
        <f>IF($C669="B",VLOOKUP($A669,Bat!$A$4:$BF$2320,R$1,FALSE),VLOOKUP($A669,Pit!$A$4:$BA$1686,R$2,FALSE))</f>
        <v>5.5333153280362275</v>
      </c>
      <c r="S669" s="19">
        <f>IF($C669="B",VLOOKUP($A669,Bat!$A$4:$BF$2320,S$1,FALSE),VLOOKUP($A669,Pit!$A$4:$BA$1686,S$2,FALSE))</f>
        <v>-0.57145151501645253</v>
      </c>
      <c r="T669" s="20" t="str">
        <f>IF($C669="B",VLOOKUP($A669,Bat!$A$4:$BF$2320,T$1,FALSE),VLOOKUP($A669,Pit!$A$4:$BA$1686,T$2,FALSE))</f>
        <v>$200k</v>
      </c>
      <c r="U669" s="17" t="str">
        <f>VLOOKUP(IF($C669="B",VLOOKUP($A669,Bat!$A$4:$AU$2320,U$1,FALSE),VLOOKUP($A669,Pit!$A$4:$BE$1686,U$2,FALSE)),COND!$A$35:$B$41,2,FALSE)</f>
        <v>??</v>
      </c>
      <c r="V669" s="21">
        <f>IF($C669="B",VLOOKUP($A669,Bat!$A$4:$AT$2284,46,FALSE),VLOOKUP($A669,Pit!$A$4:$BD$1664,56,FALSE))</f>
        <v>297</v>
      </c>
      <c r="W669" s="16">
        <f t="shared" si="52"/>
        <v>999</v>
      </c>
      <c r="X669" s="16"/>
      <c r="Y669" s="22">
        <f t="shared" si="53"/>
        <v>1061</v>
      </c>
      <c r="Z669" s="16" t="str">
        <f>IFERROR(VLOOKUP($D669,Results37!$F$3:$L$1396,Z$1,FALSE),"")</f>
        <v/>
      </c>
      <c r="AA669" s="47" t="str">
        <f>IF(ISERROR(VLOOKUP(D669,Results37!$F$3:$O$399,AA$1,FALSE)),"",IF(VLOOKUP(D669,Results37!$F$3:$O$399,AA$1+1,FALSE)=1,"S"&amp;VLOOKUP(D669,Results37!$F$3:$O$399,AA$1,FALSE),VLOOKUP(D669,Results37!$F$3:$O$399,AA$1,FALSE)))</f>
        <v/>
      </c>
      <c r="AB669" s="16" t="str">
        <f>IFERROR(VLOOKUP($D669,Results37!$F$3:$L$1396,AB$1,FALSE),"")</f>
        <v/>
      </c>
      <c r="AC669" s="16" t="str">
        <f>IFERROR(VLOOKUP($D669,Results37!$F$3:$L$1396,AC$1,FALSE),"")</f>
        <v/>
      </c>
      <c r="AD669" s="16" t="str">
        <f t="shared" si="54"/>
        <v/>
      </c>
      <c r="AE669" s="20" t="str">
        <f>IF(ISERROR(VLOOKUP($AC669&amp;"-"&amp;$F669&amp;" "&amp;G669,Bonuses!$B$1:$G$1006,4,FALSE)),"",INT(VLOOKUP($AC669&amp;"-"&amp;$F669&amp;" "&amp;$G669,Bonuses!$B$1:$G$1006,4,FALSE)))</f>
        <v/>
      </c>
      <c r="AF669" s="16" t="str">
        <f>IF(ISERROR(VLOOKUP($AC669&amp;"-"&amp;$F669,Bonuses!$B$1:$G$1006,5,FALSE)),"",IF(VLOOKUP($AC669&amp;"-"&amp;$F669,Bonuses!$B$1:$G$1006,5,FALSE)="","",VLOOKUP($AC669&amp;"-"&amp;$F669,Bonuses!$B$1:$G$1006,6,FALSE)&amp;" yrs, "&amp;VLOOKUP($AC669&amp;"-"&amp;$F669,Bonuses!$B$1:$G$1006,5,FALSE)))</f>
        <v/>
      </c>
    </row>
    <row r="670" spans="1:32" s="21" customFormat="1" x14ac:dyDescent="0.25">
      <c r="A670" s="21" t="s">
        <v>1798</v>
      </c>
      <c r="B670" s="21">
        <f t="shared" si="50"/>
        <v>0</v>
      </c>
      <c r="C670" s="21" t="str">
        <f t="shared" si="51"/>
        <v>B</v>
      </c>
      <c r="D670" s="17">
        <f>IF($C670="B",VLOOKUP($A670,Bat!$A$4:$BF$2320,D$1,FALSE),VLOOKUP($A670,Pit!$A$4:$BA$1686,D$2,FALSE))</f>
        <v>5769</v>
      </c>
      <c r="E670" s="16" t="str">
        <f>IF($C670="B",VLOOKUP($A670,Bat!$A$4:$BF$2320,E$1,FALSE),VLOOKUP($A670,Pit!$A$4:$BA$1686,E$2,FALSE))</f>
        <v>C</v>
      </c>
      <c r="F670" s="16" t="str">
        <f>IF($C670="B",VLOOKUP($A670,Bat!$A$4:$BF$2320,F$1,FALSE),VLOOKUP($A670,Pit!$A$4:$BA$1686,F$2,FALSE))</f>
        <v>Mike</v>
      </c>
      <c r="G670" s="16" t="str">
        <f>IF($C670="B",VLOOKUP($A670,Bat!$A$4:$BF$2320,G$1,FALSE),VLOOKUP($A670,Pit!$A$4:$BA$1686,G$2,FALSE))</f>
        <v>Payne</v>
      </c>
      <c r="H670" s="16">
        <f>IF($C670="B",VLOOKUP($A670,Bat!$A$4:$BF$2320,H$1,FALSE),VLOOKUP($A670,Pit!$A$4:$BA$1686,H$2,FALSE))</f>
        <v>21</v>
      </c>
      <c r="I670" s="16" t="str">
        <f>IF($C670="B",VLOOKUP($A670,Bat!$A$4:$BF$2320,I$1,FALSE),VLOOKUP($A670,Pit!$A$4:$BA$1686,I$2,FALSE))</f>
        <v>R</v>
      </c>
      <c r="J670" s="16" t="str">
        <f>IF($C670="B",VLOOKUP($A670,Bat!$A$4:$BF$2320,J$1,FALSE),VLOOKUP($A670,Pit!$A$4:$BA$1686,J$2,FALSE))</f>
        <v>R</v>
      </c>
      <c r="K670" s="16" t="str">
        <f>IF($C670="B",VLOOKUP($A670,Bat!$A$4:$BF$2320,K$1,FALSE),VLOOKUP($A670,Pit!$A$4:$BA$1686,K$2,FALSE))</f>
        <v>Normal</v>
      </c>
      <c r="L670" s="17" t="str">
        <f>IF($C670="B",VLOOKUP($A670,Bat!$A$4:$BF$2320,L$1,FALSE),VLOOKUP($A670,Pit!$A$4:$BA$1686,L$2,FALSE))</f>
        <v>Normal</v>
      </c>
      <c r="M670" s="16">
        <f>IF($C670="B",VLOOKUP($A670,Bat!$A$4:$BF$2320,M$1,FALSE),VLOOKUP($A670,Pit!$A$4:$BA$1686,M$2,FALSE))</f>
        <v>2</v>
      </c>
      <c r="N670" s="16">
        <f>IF($C670="B",VLOOKUP($A670,Bat!$A$4:$BF$2320,N$1,FALSE),VLOOKUP($A670,Pit!$A$4:$BA$1686,N$2,FALSE))</f>
        <v>3</v>
      </c>
      <c r="O670" s="16">
        <f>IF($C670="B",VLOOKUP($A670,Bat!$A$4:$BF$2320,O$1,FALSE),VLOOKUP($A670,Pit!$A$4:$BA$1686,O$2,FALSE))</f>
        <v>2</v>
      </c>
      <c r="P670" s="16">
        <f>IF($C670="B",VLOOKUP($A670,Bat!$A$4:$BF$2320,P$1,FALSE),VLOOKUP($A670,Pit!$A$4:$BA$1686,P$2,FALSE))</f>
        <v>5</v>
      </c>
      <c r="Q670" s="17">
        <f>IF($C670="B",VLOOKUP($A670,Bat!$A$4:$BF$2320,Q$1,FALSE),VLOOKUP($A670,Pit!$A$4:$BA$1686,Q$2,FALSE))</f>
        <v>4</v>
      </c>
      <c r="R670" s="18">
        <f>IF($C670="B",VLOOKUP($A670,Bat!$A$4:$BF$2320,R$1,FALSE),VLOOKUP($A670,Pit!$A$4:$BA$1686,R$2,FALSE))</f>
        <v>-2.0634515605027772</v>
      </c>
      <c r="S670" s="19">
        <f>IF($C670="B",VLOOKUP($A670,Bat!$A$4:$BF$2320,S$1,FALSE),VLOOKUP($A670,Pit!$A$4:$BA$1686,S$2,FALSE))</f>
        <v>0.12045835439997975</v>
      </c>
      <c r="T670" s="20" t="str">
        <f>IF($C670="B",VLOOKUP($A670,Bat!$A$4:$BF$2320,T$1,FALSE),VLOOKUP($A670,Pit!$A$4:$BA$1686,T$2,FALSE))</f>
        <v>$190k</v>
      </c>
      <c r="U670" s="17" t="str">
        <f>VLOOKUP(IF($C670="B",VLOOKUP($A670,Bat!$A$4:$AU$2320,U$1,FALSE),VLOOKUP($A670,Pit!$A$4:$BE$1686,U$2,FALSE)),COND!$A$35:$B$41,2,FALSE)</f>
        <v>??</v>
      </c>
      <c r="V670" s="21">
        <f>IF($C670="B",VLOOKUP($A670,Bat!$A$4:$AT$2284,46,FALSE),VLOOKUP($A670,Pit!$A$4:$BD$1664,56,FALSE))</f>
        <v>298</v>
      </c>
      <c r="W670" s="16">
        <f t="shared" si="52"/>
        <v>999</v>
      </c>
      <c r="X670" s="16"/>
      <c r="Y670" s="22">
        <f t="shared" si="53"/>
        <v>662</v>
      </c>
      <c r="Z670" s="16" t="str">
        <f>IFERROR(VLOOKUP($D670,Results37!$F$3:$L$1396,Z$1,FALSE),"")</f>
        <v/>
      </c>
      <c r="AA670" s="47" t="str">
        <f>IF(ISERROR(VLOOKUP(D670,Results37!$F$3:$O$399,AA$1,FALSE)),"",IF(VLOOKUP(D670,Results37!$F$3:$O$399,AA$1+1,FALSE)=1,"S"&amp;VLOOKUP(D670,Results37!$F$3:$O$399,AA$1,FALSE),VLOOKUP(D670,Results37!$F$3:$O$399,AA$1,FALSE)))</f>
        <v/>
      </c>
      <c r="AB670" s="16" t="str">
        <f>IFERROR(VLOOKUP($D670,Results37!$F$3:$L$1396,AB$1,FALSE),"")</f>
        <v/>
      </c>
      <c r="AC670" s="16" t="str">
        <f>IFERROR(VLOOKUP($D670,Results37!$F$3:$L$1396,AC$1,FALSE),"")</f>
        <v/>
      </c>
      <c r="AD670" s="16" t="str">
        <f t="shared" si="54"/>
        <v/>
      </c>
      <c r="AE670" s="20" t="str">
        <f>IF(ISERROR(VLOOKUP($AC670&amp;"-"&amp;$F670&amp;" "&amp;G670,Bonuses!$B$1:$G$1006,4,FALSE)),"",INT(VLOOKUP($AC670&amp;"-"&amp;$F670&amp;" "&amp;$G670,Bonuses!$B$1:$G$1006,4,FALSE)))</f>
        <v/>
      </c>
      <c r="AF670" s="16" t="str">
        <f>IF(ISERROR(VLOOKUP($AC670&amp;"-"&amp;$F670,Bonuses!$B$1:$G$1006,5,FALSE)),"",IF(VLOOKUP($AC670&amp;"-"&amp;$F670,Bonuses!$B$1:$G$1006,5,FALSE)="","",VLOOKUP($AC670&amp;"-"&amp;$F670,Bonuses!$B$1:$G$1006,6,FALSE)&amp;" yrs, "&amp;VLOOKUP($AC670&amp;"-"&amp;$F670,Bonuses!$B$1:$G$1006,5,FALSE)))</f>
        <v/>
      </c>
    </row>
    <row r="671" spans="1:32" s="21" customFormat="1" x14ac:dyDescent="0.25">
      <c r="A671" s="21" t="s">
        <v>2691</v>
      </c>
      <c r="B671" s="21">
        <f t="shared" si="50"/>
        <v>0</v>
      </c>
      <c r="C671" s="21" t="str">
        <f t="shared" si="51"/>
        <v>P</v>
      </c>
      <c r="D671" s="17">
        <f>IF($C671="B",VLOOKUP($A671,Bat!$A$4:$BF$2320,D$1,FALSE),VLOOKUP($A671,Pit!$A$4:$BA$1686,D$2,FALSE))</f>
        <v>7512</v>
      </c>
      <c r="E671" s="16" t="str">
        <f>IF($C671="B",VLOOKUP($A671,Bat!$A$4:$BF$2320,E$1,FALSE),VLOOKUP($A671,Pit!$A$4:$BA$1686,E$2,FALSE))</f>
        <v>RP</v>
      </c>
      <c r="F671" s="16" t="str">
        <f>IF($C671="B",VLOOKUP($A671,Bat!$A$4:$BF$2320,F$1,FALSE),VLOOKUP($A671,Pit!$A$4:$BA$1686,F$2,FALSE))</f>
        <v>Salvador</v>
      </c>
      <c r="G671" s="16" t="str">
        <f>IF($C671="B",VLOOKUP($A671,Bat!$A$4:$BF$2320,G$1,FALSE),VLOOKUP($A671,Pit!$A$4:$BA$1686,G$2,FALSE))</f>
        <v>Nieves</v>
      </c>
      <c r="H671" s="16">
        <f>IF($C671="B",VLOOKUP($A671,Bat!$A$4:$BF$2320,H$1,FALSE),VLOOKUP($A671,Pit!$A$4:$BA$1686,H$2,FALSE))</f>
        <v>18</v>
      </c>
      <c r="I671" s="16" t="str">
        <f>IF($C671="B",VLOOKUP($A671,Bat!$A$4:$BF$2320,I$1,FALSE),VLOOKUP($A671,Pit!$A$4:$BA$1686,I$2,FALSE))</f>
        <v>R</v>
      </c>
      <c r="J671" s="16" t="str">
        <f>IF($C671="B",VLOOKUP($A671,Bat!$A$4:$BF$2320,J$1,FALSE),VLOOKUP($A671,Pit!$A$4:$BA$1686,J$2,FALSE))</f>
        <v>L</v>
      </c>
      <c r="K671" s="16" t="str">
        <f>IF($C671="B",VLOOKUP($A671,Bat!$A$4:$BF$2320,K$1,FALSE),VLOOKUP($A671,Pit!$A$4:$BA$1686,K$2,FALSE))</f>
        <v>Low</v>
      </c>
      <c r="L671" s="17" t="str">
        <f>IF($C671="B",VLOOKUP($A671,Bat!$A$4:$BF$2320,L$1,FALSE),VLOOKUP($A671,Pit!$A$4:$BA$1686,L$2,FALSE))</f>
        <v>Normal</v>
      </c>
      <c r="M671" s="16">
        <f>IF($C671="B",VLOOKUP($A671,Bat!$A$4:$BF$2320,M$1,FALSE),VLOOKUP($A671,Pit!$A$4:$BA$1686,M$2,FALSE))</f>
        <v>4</v>
      </c>
      <c r="N671" s="16">
        <f>IF($C671="B",VLOOKUP($A671,Bat!$A$4:$BF$2320,N$1,FALSE),VLOOKUP($A671,Pit!$A$4:$BA$1686,N$2,FALSE))</f>
        <v>2</v>
      </c>
      <c r="O671" s="16">
        <f>IF($C671="B",VLOOKUP($A671,Bat!$A$4:$BF$2320,O$1,FALSE),VLOOKUP($A671,Pit!$A$4:$BA$1686,O$2,FALSE))</f>
        <v>1</v>
      </c>
      <c r="P671" s="16" t="str">
        <f>IF($C671="B",VLOOKUP($A671,Bat!$A$4:$BF$2320,P$1,FALSE),VLOOKUP($A671,Pit!$A$4:$BA$1686,P$2,FALSE))</f>
        <v>86-88 Mph</v>
      </c>
      <c r="Q671" s="17">
        <f>IF($C671="B",VLOOKUP($A671,Bat!$A$4:$BF$2320,Q$1,FALSE),VLOOKUP($A671,Pit!$A$4:$BA$1686,Q$2,FALSE))</f>
        <v>8</v>
      </c>
      <c r="R671" s="18">
        <f>IF($C671="B",VLOOKUP($A671,Bat!$A$4:$BF$2320,R$1,FALSE),VLOOKUP($A671,Pit!$A$4:$BA$1686,R$2,FALSE))</f>
        <v>5.2263992243785538</v>
      </c>
      <c r="S671" s="19">
        <f>IF($C671="B",VLOOKUP($A671,Bat!$A$4:$BF$2320,S$1,FALSE),VLOOKUP($A671,Pit!$A$4:$BA$1686,S$2,FALSE))</f>
        <v>-0.59841410858420663</v>
      </c>
      <c r="T671" s="20" t="str">
        <f>IF($C671="B",VLOOKUP($A671,Bat!$A$4:$BF$2320,T$1,FALSE),VLOOKUP($A671,Pit!$A$4:$BA$1686,T$2,FALSE))</f>
        <v>$200k</v>
      </c>
      <c r="U671" s="17" t="str">
        <f>VLOOKUP(IF($C671="B",VLOOKUP($A671,Bat!$A$4:$AU$2320,U$1,FALSE),VLOOKUP($A671,Pit!$A$4:$BE$1686,U$2,FALSE)),COND!$A$35:$B$41,2,FALSE)</f>
        <v>??</v>
      </c>
      <c r="V671" s="21">
        <f>IF($C671="B",VLOOKUP($A671,Bat!$A$4:$AT$2284,46,FALSE),VLOOKUP($A671,Pit!$A$4:$BD$1664,56,FALSE))</f>
        <v>298</v>
      </c>
      <c r="W671" s="16">
        <f t="shared" si="52"/>
        <v>999</v>
      </c>
      <c r="X671" s="16"/>
      <c r="Y671" s="22">
        <f t="shared" si="53"/>
        <v>1074</v>
      </c>
      <c r="Z671" s="16" t="str">
        <f>IFERROR(VLOOKUP($D671,Results37!$F$3:$L$1396,Z$1,FALSE),"")</f>
        <v/>
      </c>
      <c r="AA671" s="47" t="str">
        <f>IF(ISERROR(VLOOKUP(D671,Results37!$F$3:$O$399,AA$1,FALSE)),"",IF(VLOOKUP(D671,Results37!$F$3:$O$399,AA$1+1,FALSE)=1,"S"&amp;VLOOKUP(D671,Results37!$F$3:$O$399,AA$1,FALSE),VLOOKUP(D671,Results37!$F$3:$O$399,AA$1,FALSE)))</f>
        <v/>
      </c>
      <c r="AB671" s="16" t="str">
        <f>IFERROR(VLOOKUP($D671,Results37!$F$3:$L$1396,AB$1,FALSE),"")</f>
        <v/>
      </c>
      <c r="AC671" s="16" t="str">
        <f>IFERROR(VLOOKUP($D671,Results37!$F$3:$L$1396,AC$1,FALSE),"")</f>
        <v/>
      </c>
      <c r="AD671" s="16" t="str">
        <f t="shared" si="54"/>
        <v/>
      </c>
      <c r="AE671" s="20" t="str">
        <f>IF(ISERROR(VLOOKUP($AC671&amp;"-"&amp;$F671&amp;" "&amp;G671,Bonuses!$B$1:$G$1006,4,FALSE)),"",INT(VLOOKUP($AC671&amp;"-"&amp;$F671&amp;" "&amp;$G671,Bonuses!$B$1:$G$1006,4,FALSE)))</f>
        <v/>
      </c>
      <c r="AF671" s="16" t="str">
        <f>IF(ISERROR(VLOOKUP($AC671&amp;"-"&amp;$F671,Bonuses!$B$1:$G$1006,5,FALSE)),"",IF(VLOOKUP($AC671&amp;"-"&amp;$F671,Bonuses!$B$1:$G$1006,5,FALSE)="","",VLOOKUP($AC671&amp;"-"&amp;$F671,Bonuses!$B$1:$G$1006,6,FALSE)&amp;" yrs, "&amp;VLOOKUP($AC671&amp;"-"&amp;$F671,Bonuses!$B$1:$G$1006,5,FALSE)))</f>
        <v/>
      </c>
    </row>
    <row r="672" spans="1:32" s="21" customFormat="1" x14ac:dyDescent="0.25">
      <c r="A672" s="21" t="s">
        <v>2102</v>
      </c>
      <c r="B672" s="21">
        <f t="shared" si="50"/>
        <v>0</v>
      </c>
      <c r="C672" s="21" t="str">
        <f t="shared" si="51"/>
        <v>B</v>
      </c>
      <c r="D672" s="17">
        <f>IF($C672="B",VLOOKUP($A672,Bat!$A$4:$BF$2320,D$1,FALSE),VLOOKUP($A672,Pit!$A$4:$BA$1686,D$2,FALSE))</f>
        <v>8809</v>
      </c>
      <c r="E672" s="16" t="str">
        <f>IF($C672="B",VLOOKUP($A672,Bat!$A$4:$BF$2320,E$1,FALSE),VLOOKUP($A672,Pit!$A$4:$BA$1686,E$2,FALSE))</f>
        <v>1B</v>
      </c>
      <c r="F672" s="16" t="str">
        <f>IF($C672="B",VLOOKUP($A672,Bat!$A$4:$BF$2320,F$1,FALSE),VLOOKUP($A672,Pit!$A$4:$BA$1686,F$2,FALSE))</f>
        <v>Tom</v>
      </c>
      <c r="G672" s="16" t="str">
        <f>IF($C672="B",VLOOKUP($A672,Bat!$A$4:$BF$2320,G$1,FALSE),VLOOKUP($A672,Pit!$A$4:$BA$1686,G$2,FALSE))</f>
        <v>Brooks</v>
      </c>
      <c r="H672" s="16">
        <f>IF($C672="B",VLOOKUP($A672,Bat!$A$4:$BF$2320,H$1,FALSE),VLOOKUP($A672,Pit!$A$4:$BA$1686,H$2,FALSE))</f>
        <v>22</v>
      </c>
      <c r="I672" s="16" t="str">
        <f>IF($C672="B",VLOOKUP($A672,Bat!$A$4:$BF$2320,I$1,FALSE),VLOOKUP($A672,Pit!$A$4:$BA$1686,I$2,FALSE))</f>
        <v>L</v>
      </c>
      <c r="J672" s="16" t="str">
        <f>IF($C672="B",VLOOKUP($A672,Bat!$A$4:$BF$2320,J$1,FALSE),VLOOKUP($A672,Pit!$A$4:$BA$1686,J$2,FALSE))</f>
        <v>L</v>
      </c>
      <c r="K672" s="16" t="str">
        <f>IF($C672="B",VLOOKUP($A672,Bat!$A$4:$BF$2320,K$1,FALSE),VLOOKUP($A672,Pit!$A$4:$BA$1686,K$2,FALSE))</f>
        <v>Low</v>
      </c>
      <c r="L672" s="17" t="str">
        <f>IF($C672="B",VLOOKUP($A672,Bat!$A$4:$BF$2320,L$1,FALSE),VLOOKUP($A672,Pit!$A$4:$BA$1686,L$2,FALSE))</f>
        <v>High</v>
      </c>
      <c r="M672" s="16">
        <f>IF($C672="B",VLOOKUP($A672,Bat!$A$4:$BF$2320,M$1,FALSE),VLOOKUP($A672,Pit!$A$4:$BA$1686,M$2,FALSE))</f>
        <v>2</v>
      </c>
      <c r="N672" s="16">
        <f>IF($C672="B",VLOOKUP($A672,Bat!$A$4:$BF$2320,N$1,FALSE),VLOOKUP($A672,Pit!$A$4:$BA$1686,N$2,FALSE))</f>
        <v>2</v>
      </c>
      <c r="O672" s="16">
        <f>IF($C672="B",VLOOKUP($A672,Bat!$A$4:$BF$2320,O$1,FALSE),VLOOKUP($A672,Pit!$A$4:$BA$1686,O$2,FALSE))</f>
        <v>1</v>
      </c>
      <c r="P672" s="16">
        <f>IF($C672="B",VLOOKUP($A672,Bat!$A$4:$BF$2320,P$1,FALSE),VLOOKUP($A672,Pit!$A$4:$BA$1686,P$2,FALSE))</f>
        <v>8</v>
      </c>
      <c r="Q672" s="17">
        <f>IF($C672="B",VLOOKUP($A672,Bat!$A$4:$BF$2320,Q$1,FALSE),VLOOKUP($A672,Pit!$A$4:$BA$1686,Q$2,FALSE))</f>
        <v>3</v>
      </c>
      <c r="R672" s="18">
        <f>IF($C672="B",VLOOKUP($A672,Bat!$A$4:$BF$2320,R$1,FALSE),VLOOKUP($A672,Pit!$A$4:$BA$1686,R$2,FALSE))</f>
        <v>-2.1679261950563067</v>
      </c>
      <c r="S672" s="19">
        <f>IF($C672="B",VLOOKUP($A672,Bat!$A$4:$BF$2320,S$1,FALSE),VLOOKUP($A672,Pit!$A$4:$BA$1686,S$2,FALSE))</f>
        <v>0.10556273469143926</v>
      </c>
      <c r="T672" s="20" t="str">
        <f>IF($C672="B",VLOOKUP($A672,Bat!$A$4:$BF$2320,T$1,FALSE),VLOOKUP($A672,Pit!$A$4:$BA$1686,T$2,FALSE))</f>
        <v>$120k</v>
      </c>
      <c r="U672" s="17" t="str">
        <f>VLOOKUP(IF($C672="B",VLOOKUP($A672,Bat!$A$4:$AU$2320,U$1,FALSE),VLOOKUP($A672,Pit!$A$4:$BE$1686,U$2,FALSE)),COND!$A$35:$B$41,2,FALSE)</f>
        <v>??</v>
      </c>
      <c r="V672" s="21">
        <f>IF($C672="B",VLOOKUP($A672,Bat!$A$4:$AT$2284,46,FALSE),VLOOKUP($A672,Pit!$A$4:$BD$1664,56,FALSE))</f>
        <v>299</v>
      </c>
      <c r="W672" s="16">
        <f t="shared" si="52"/>
        <v>999</v>
      </c>
      <c r="X672" s="16"/>
      <c r="Y672" s="22">
        <f t="shared" si="53"/>
        <v>670</v>
      </c>
      <c r="Z672" s="16" t="str">
        <f>IFERROR(VLOOKUP($D672,Results37!$F$3:$L$1396,Z$1,FALSE),"")</f>
        <v/>
      </c>
      <c r="AA672" s="47" t="str">
        <f>IF(ISERROR(VLOOKUP(D672,Results37!$F$3:$O$399,AA$1,FALSE)),"",IF(VLOOKUP(D672,Results37!$F$3:$O$399,AA$1+1,FALSE)=1,"S"&amp;VLOOKUP(D672,Results37!$F$3:$O$399,AA$1,FALSE),VLOOKUP(D672,Results37!$F$3:$O$399,AA$1,FALSE)))</f>
        <v/>
      </c>
      <c r="AB672" s="16" t="str">
        <f>IFERROR(VLOOKUP($D672,Results37!$F$3:$L$1396,AB$1,FALSE),"")</f>
        <v/>
      </c>
      <c r="AC672" s="16" t="str">
        <f>IFERROR(VLOOKUP($D672,Results37!$F$3:$L$1396,AC$1,FALSE),"")</f>
        <v/>
      </c>
      <c r="AD672" s="16" t="str">
        <f t="shared" si="54"/>
        <v/>
      </c>
      <c r="AE672" s="20" t="str">
        <f>IF(ISERROR(VLOOKUP($AC672&amp;"-"&amp;$F672&amp;" "&amp;G672,Bonuses!$B$1:$G$1006,4,FALSE)),"",INT(VLOOKUP($AC672&amp;"-"&amp;$F672&amp;" "&amp;$G672,Bonuses!$B$1:$G$1006,4,FALSE)))</f>
        <v/>
      </c>
      <c r="AF672" s="16" t="str">
        <f>IF(ISERROR(VLOOKUP($AC672&amp;"-"&amp;$F672,Bonuses!$B$1:$G$1006,5,FALSE)),"",IF(VLOOKUP($AC672&amp;"-"&amp;$F672,Bonuses!$B$1:$G$1006,5,FALSE)="","",VLOOKUP($AC672&amp;"-"&amp;$F672,Bonuses!$B$1:$G$1006,6,FALSE)&amp;" yrs, "&amp;VLOOKUP($AC672&amp;"-"&amp;$F672,Bonuses!$B$1:$G$1006,5,FALSE)))</f>
        <v/>
      </c>
    </row>
    <row r="673" spans="1:32" s="21" customFormat="1" x14ac:dyDescent="0.25">
      <c r="A673" s="21" t="s">
        <v>2594</v>
      </c>
      <c r="B673" s="21">
        <f t="shared" si="50"/>
        <v>0</v>
      </c>
      <c r="C673" s="21" t="str">
        <f t="shared" si="51"/>
        <v>P</v>
      </c>
      <c r="D673" s="17">
        <f>IF($C673="B",VLOOKUP($A673,Bat!$A$4:$BF$2320,D$1,FALSE),VLOOKUP($A673,Pit!$A$4:$BA$1686,D$2,FALSE))</f>
        <v>5242</v>
      </c>
      <c r="E673" s="16" t="str">
        <f>IF($C673="B",VLOOKUP($A673,Bat!$A$4:$BF$2320,E$1,FALSE),VLOOKUP($A673,Pit!$A$4:$BA$1686,E$2,FALSE))</f>
        <v>RP</v>
      </c>
      <c r="F673" s="16" t="str">
        <f>IF($C673="B",VLOOKUP($A673,Bat!$A$4:$BF$2320,F$1,FALSE),VLOOKUP($A673,Pit!$A$4:$BA$1686,F$2,FALSE))</f>
        <v>James</v>
      </c>
      <c r="G673" s="16" t="str">
        <f>IF($C673="B",VLOOKUP($A673,Bat!$A$4:$BF$2320,G$1,FALSE),VLOOKUP($A673,Pit!$A$4:$BA$1686,G$2,FALSE))</f>
        <v>Parker</v>
      </c>
      <c r="H673" s="16">
        <f>IF($C673="B",VLOOKUP($A673,Bat!$A$4:$BF$2320,H$1,FALSE),VLOOKUP($A673,Pit!$A$4:$BA$1686,H$2,FALSE))</f>
        <v>21</v>
      </c>
      <c r="I673" s="16" t="str">
        <f>IF($C673="B",VLOOKUP($A673,Bat!$A$4:$BF$2320,I$1,FALSE),VLOOKUP($A673,Pit!$A$4:$BA$1686,I$2,FALSE))</f>
        <v>R</v>
      </c>
      <c r="J673" s="16" t="str">
        <f>IF($C673="B",VLOOKUP($A673,Bat!$A$4:$BF$2320,J$1,FALSE),VLOOKUP($A673,Pit!$A$4:$BA$1686,J$2,FALSE))</f>
        <v>R</v>
      </c>
      <c r="K673" s="16" t="str">
        <f>IF($C673="B",VLOOKUP($A673,Bat!$A$4:$BF$2320,K$1,FALSE),VLOOKUP($A673,Pit!$A$4:$BA$1686,K$2,FALSE))</f>
        <v>Normal</v>
      </c>
      <c r="L673" s="17" t="str">
        <f>IF($C673="B",VLOOKUP($A673,Bat!$A$4:$BF$2320,L$1,FALSE),VLOOKUP($A673,Pit!$A$4:$BA$1686,L$2,FALSE))</f>
        <v>Low</v>
      </c>
      <c r="M673" s="16">
        <f>IF($C673="B",VLOOKUP($A673,Bat!$A$4:$BF$2320,M$1,FALSE),VLOOKUP($A673,Pit!$A$4:$BA$1686,M$2,FALSE))</f>
        <v>4</v>
      </c>
      <c r="N673" s="16">
        <f>IF($C673="B",VLOOKUP($A673,Bat!$A$4:$BF$2320,N$1,FALSE),VLOOKUP($A673,Pit!$A$4:$BA$1686,N$2,FALSE))</f>
        <v>2</v>
      </c>
      <c r="O673" s="16">
        <f>IF($C673="B",VLOOKUP($A673,Bat!$A$4:$BF$2320,O$1,FALSE),VLOOKUP($A673,Pit!$A$4:$BA$1686,O$2,FALSE))</f>
        <v>1</v>
      </c>
      <c r="P673" s="16" t="str">
        <f>IF($C673="B",VLOOKUP($A673,Bat!$A$4:$BF$2320,P$1,FALSE),VLOOKUP($A673,Pit!$A$4:$BA$1686,P$2,FALSE))</f>
        <v>86-88 Mph</v>
      </c>
      <c r="Q673" s="17">
        <f>IF($C673="B",VLOOKUP($A673,Bat!$A$4:$BF$2320,Q$1,FALSE),VLOOKUP($A673,Pit!$A$4:$BA$1686,Q$2,FALSE))</f>
        <v>8</v>
      </c>
      <c r="R673" s="18">
        <f>IF($C673="B",VLOOKUP($A673,Bat!$A$4:$BF$2320,R$1,FALSE),VLOOKUP($A673,Pit!$A$4:$BA$1686,R$2,FALSE))</f>
        <v>5.189267198256843</v>
      </c>
      <c r="S673" s="19">
        <f>IF($C673="B",VLOOKUP($A673,Bat!$A$4:$BF$2320,S$1,FALSE),VLOOKUP($A673,Pit!$A$4:$BA$1686,S$2,FALSE))</f>
        <v>-0.60167615875601377</v>
      </c>
      <c r="T673" s="20" t="str">
        <f>IF($C673="B",VLOOKUP($A673,Bat!$A$4:$BF$2320,T$1,FALSE),VLOOKUP($A673,Pit!$A$4:$BA$1686,T$2,FALSE))</f>
        <v>$230k</v>
      </c>
      <c r="U673" s="17" t="str">
        <f>VLOOKUP(IF($C673="B",VLOOKUP($A673,Bat!$A$4:$AU$2320,U$1,FALSE),VLOOKUP($A673,Pit!$A$4:$BE$1686,U$2,FALSE)),COND!$A$35:$B$41,2,FALSE)</f>
        <v>??</v>
      </c>
      <c r="V673" s="21">
        <f>IF($C673="B",VLOOKUP($A673,Bat!$A$4:$AT$2284,46,FALSE),VLOOKUP($A673,Pit!$A$4:$BD$1664,56,FALSE))</f>
        <v>299</v>
      </c>
      <c r="W673" s="16">
        <f t="shared" si="52"/>
        <v>999</v>
      </c>
      <c r="X673" s="16"/>
      <c r="Y673" s="22">
        <f t="shared" si="53"/>
        <v>1077</v>
      </c>
      <c r="Z673" s="16" t="str">
        <f>IFERROR(VLOOKUP($D673,Results37!$F$3:$L$1396,Z$1,FALSE),"")</f>
        <v/>
      </c>
      <c r="AA673" s="47" t="str">
        <f>IF(ISERROR(VLOOKUP(D673,Results37!$F$3:$O$399,AA$1,FALSE)),"",IF(VLOOKUP(D673,Results37!$F$3:$O$399,AA$1+1,FALSE)=1,"S"&amp;VLOOKUP(D673,Results37!$F$3:$O$399,AA$1,FALSE),VLOOKUP(D673,Results37!$F$3:$O$399,AA$1,FALSE)))</f>
        <v/>
      </c>
      <c r="AB673" s="16" t="str">
        <f>IFERROR(VLOOKUP($D673,Results37!$F$3:$L$1396,AB$1,FALSE),"")</f>
        <v/>
      </c>
      <c r="AC673" s="16" t="str">
        <f>IFERROR(VLOOKUP($D673,Results37!$F$3:$L$1396,AC$1,FALSE),"")</f>
        <v/>
      </c>
      <c r="AD673" s="16" t="str">
        <f t="shared" si="54"/>
        <v/>
      </c>
      <c r="AE673" s="20" t="str">
        <f>IF(ISERROR(VLOOKUP($AC673&amp;"-"&amp;$F673&amp;" "&amp;G673,Bonuses!$B$1:$G$1006,4,FALSE)),"",INT(VLOOKUP($AC673&amp;"-"&amp;$F673&amp;" "&amp;$G673,Bonuses!$B$1:$G$1006,4,FALSE)))</f>
        <v/>
      </c>
      <c r="AF673" s="16" t="str">
        <f>IF(ISERROR(VLOOKUP($AC673&amp;"-"&amp;$F673,Bonuses!$B$1:$G$1006,5,FALSE)),"",IF(VLOOKUP($AC673&amp;"-"&amp;$F673,Bonuses!$B$1:$G$1006,5,FALSE)="","",VLOOKUP($AC673&amp;"-"&amp;$F673,Bonuses!$B$1:$G$1006,6,FALSE)&amp;" yrs, "&amp;VLOOKUP($AC673&amp;"-"&amp;$F673,Bonuses!$B$1:$G$1006,5,FALSE)))</f>
        <v/>
      </c>
    </row>
    <row r="674" spans="1:32" s="21" customFormat="1" x14ac:dyDescent="0.25">
      <c r="A674" s="21" t="s">
        <v>2128</v>
      </c>
      <c r="B674" s="21">
        <f t="shared" si="50"/>
        <v>0</v>
      </c>
      <c r="C674" s="21" t="str">
        <f t="shared" si="51"/>
        <v>B</v>
      </c>
      <c r="D674" s="17">
        <f>IF($C674="B",VLOOKUP($A674,Bat!$A$4:$BF$2320,D$1,FALSE),VLOOKUP($A674,Pit!$A$4:$BA$1686,D$2,FALSE))</f>
        <v>1820</v>
      </c>
      <c r="E674" s="16" t="str">
        <f>IF($C674="B",VLOOKUP($A674,Bat!$A$4:$BF$2320,E$1,FALSE),VLOOKUP($A674,Pit!$A$4:$BA$1686,E$2,FALSE))</f>
        <v>C</v>
      </c>
      <c r="F674" s="16" t="str">
        <f>IF($C674="B",VLOOKUP($A674,Bat!$A$4:$BF$2320,F$1,FALSE),VLOOKUP($A674,Pit!$A$4:$BA$1686,F$2,FALSE))</f>
        <v>Ismael</v>
      </c>
      <c r="G674" s="16" t="str">
        <f>IF($C674="B",VLOOKUP($A674,Bat!$A$4:$BF$2320,G$1,FALSE),VLOOKUP($A674,Pit!$A$4:$BA$1686,G$2,FALSE))</f>
        <v>Villarreal</v>
      </c>
      <c r="H674" s="16">
        <f>IF($C674="B",VLOOKUP($A674,Bat!$A$4:$BF$2320,H$1,FALSE),VLOOKUP($A674,Pit!$A$4:$BA$1686,H$2,FALSE))</f>
        <v>18</v>
      </c>
      <c r="I674" s="16" t="str">
        <f>IF($C674="B",VLOOKUP($A674,Bat!$A$4:$BF$2320,I$1,FALSE),VLOOKUP($A674,Pit!$A$4:$BA$1686,I$2,FALSE))</f>
        <v>R</v>
      </c>
      <c r="J674" s="16" t="str">
        <f>IF($C674="B",VLOOKUP($A674,Bat!$A$4:$BF$2320,J$1,FALSE),VLOOKUP($A674,Pit!$A$4:$BA$1686,J$2,FALSE))</f>
        <v>R</v>
      </c>
      <c r="K674" s="16" t="str">
        <f>IF($C674="B",VLOOKUP($A674,Bat!$A$4:$BF$2320,K$1,FALSE),VLOOKUP($A674,Pit!$A$4:$BA$1686,K$2,FALSE))</f>
        <v>Normal</v>
      </c>
      <c r="L674" s="17" t="str">
        <f>IF($C674="B",VLOOKUP($A674,Bat!$A$4:$BF$2320,L$1,FALSE),VLOOKUP($A674,Pit!$A$4:$BA$1686,L$2,FALSE))</f>
        <v>Low</v>
      </c>
      <c r="M674" s="16">
        <f>IF($C674="B",VLOOKUP($A674,Bat!$A$4:$BF$2320,M$1,FALSE),VLOOKUP($A674,Pit!$A$4:$BA$1686,M$2,FALSE))</f>
        <v>2</v>
      </c>
      <c r="N674" s="16">
        <f>IF($C674="B",VLOOKUP($A674,Bat!$A$4:$BF$2320,N$1,FALSE),VLOOKUP($A674,Pit!$A$4:$BA$1686,N$2,FALSE))</f>
        <v>4</v>
      </c>
      <c r="O674" s="16">
        <f>IF($C674="B",VLOOKUP($A674,Bat!$A$4:$BF$2320,O$1,FALSE),VLOOKUP($A674,Pit!$A$4:$BA$1686,O$2,FALSE))</f>
        <v>3</v>
      </c>
      <c r="P674" s="16">
        <f>IF($C674="B",VLOOKUP($A674,Bat!$A$4:$BF$2320,P$1,FALSE),VLOOKUP($A674,Pit!$A$4:$BA$1686,P$2,FALSE))</f>
        <v>6</v>
      </c>
      <c r="Q674" s="17">
        <f>IF($C674="B",VLOOKUP($A674,Bat!$A$4:$BF$2320,Q$1,FALSE),VLOOKUP($A674,Pit!$A$4:$BA$1686,Q$2,FALSE))</f>
        <v>1</v>
      </c>
      <c r="R674" s="18">
        <f>IF($C674="B",VLOOKUP($A674,Bat!$A$4:$BF$2320,R$1,FALSE),VLOOKUP($A674,Pit!$A$4:$BA$1686,R$2,FALSE))</f>
        <v>-2.2216030320968727</v>
      </c>
      <c r="S674" s="19">
        <f>IF($C674="B",VLOOKUP($A674,Bat!$A$4:$BF$2320,S$1,FALSE),VLOOKUP($A674,Pit!$A$4:$BA$1686,S$2,FALSE))</f>
        <v>9.7909683258137439E-2</v>
      </c>
      <c r="T674" s="20" t="str">
        <f>IF($C674="B",VLOOKUP($A674,Bat!$A$4:$BF$2320,T$1,FALSE),VLOOKUP($A674,Pit!$A$4:$BA$1686,T$2,FALSE))</f>
        <v>$170k</v>
      </c>
      <c r="U674" s="17" t="str">
        <f>VLOOKUP(IF($C674="B",VLOOKUP($A674,Bat!$A$4:$AU$2320,U$1,FALSE),VLOOKUP($A674,Pit!$A$4:$BE$1686,U$2,FALSE)),COND!$A$35:$B$41,2,FALSE)</f>
        <v>??</v>
      </c>
      <c r="V674" s="21">
        <f>IF($C674="B",VLOOKUP($A674,Bat!$A$4:$AT$2284,46,FALSE),VLOOKUP($A674,Pit!$A$4:$BD$1664,56,FALSE))</f>
        <v>300</v>
      </c>
      <c r="W674" s="16">
        <f t="shared" si="52"/>
        <v>999</v>
      </c>
      <c r="X674" s="16"/>
      <c r="Y674" s="22">
        <f t="shared" si="53"/>
        <v>672</v>
      </c>
      <c r="Z674" s="16" t="str">
        <f>IFERROR(VLOOKUP($D674,Results37!$F$3:$L$1396,Z$1,FALSE),"")</f>
        <v/>
      </c>
      <c r="AA674" s="47" t="str">
        <f>IF(ISERROR(VLOOKUP(D674,Results37!$F$3:$O$399,AA$1,FALSE)),"",IF(VLOOKUP(D674,Results37!$F$3:$O$399,AA$1+1,FALSE)=1,"S"&amp;VLOOKUP(D674,Results37!$F$3:$O$399,AA$1,FALSE),VLOOKUP(D674,Results37!$F$3:$O$399,AA$1,FALSE)))</f>
        <v/>
      </c>
      <c r="AB674" s="16" t="str">
        <f>IFERROR(VLOOKUP($D674,Results37!$F$3:$L$1396,AB$1,FALSE),"")</f>
        <v/>
      </c>
      <c r="AC674" s="16" t="str">
        <f>IFERROR(VLOOKUP($D674,Results37!$F$3:$L$1396,AC$1,FALSE),"")</f>
        <v/>
      </c>
      <c r="AD674" s="16" t="str">
        <f t="shared" si="54"/>
        <v/>
      </c>
      <c r="AE674" s="20" t="str">
        <f>IF(ISERROR(VLOOKUP($AC674&amp;"-"&amp;$F674&amp;" "&amp;G674,Bonuses!$B$1:$G$1006,4,FALSE)),"",INT(VLOOKUP($AC674&amp;"-"&amp;$F674&amp;" "&amp;$G674,Bonuses!$B$1:$G$1006,4,FALSE)))</f>
        <v/>
      </c>
      <c r="AF674" s="16" t="str">
        <f>IF(ISERROR(VLOOKUP($AC674&amp;"-"&amp;$F674,Bonuses!$B$1:$G$1006,5,FALSE)),"",IF(VLOOKUP($AC674&amp;"-"&amp;$F674,Bonuses!$B$1:$G$1006,5,FALSE)="","",VLOOKUP($AC674&amp;"-"&amp;$F674,Bonuses!$B$1:$G$1006,6,FALSE)&amp;" yrs, "&amp;VLOOKUP($AC674&amp;"-"&amp;$F674,Bonuses!$B$1:$G$1006,5,FALSE)))</f>
        <v/>
      </c>
    </row>
    <row r="675" spans="1:32" s="21" customFormat="1" x14ac:dyDescent="0.25">
      <c r="A675" s="21" t="s">
        <v>3000</v>
      </c>
      <c r="B675" s="21">
        <f t="shared" si="50"/>
        <v>0</v>
      </c>
      <c r="C675" s="21" t="str">
        <f t="shared" si="51"/>
        <v>P</v>
      </c>
      <c r="D675" s="17">
        <f>IF($C675="B",VLOOKUP($A675,Bat!$A$4:$BF$2320,D$1,FALSE),VLOOKUP($A675,Pit!$A$4:$BA$1686,D$2,FALSE))</f>
        <v>8582</v>
      </c>
      <c r="E675" s="16" t="str">
        <f>IF($C675="B",VLOOKUP($A675,Bat!$A$4:$BF$2320,E$1,FALSE),VLOOKUP($A675,Pit!$A$4:$BA$1686,E$2,FALSE))</f>
        <v>RP</v>
      </c>
      <c r="F675" s="16" t="str">
        <f>IF($C675="B",VLOOKUP($A675,Bat!$A$4:$BF$2320,F$1,FALSE),VLOOKUP($A675,Pit!$A$4:$BA$1686,F$2,FALSE))</f>
        <v>Brian</v>
      </c>
      <c r="G675" s="16" t="str">
        <f>IF($C675="B",VLOOKUP($A675,Bat!$A$4:$BF$2320,G$1,FALSE),VLOOKUP($A675,Pit!$A$4:$BA$1686,G$2,FALSE))</f>
        <v>Wagner</v>
      </c>
      <c r="H675" s="16">
        <f>IF($C675="B",VLOOKUP($A675,Bat!$A$4:$BF$2320,H$1,FALSE),VLOOKUP($A675,Pit!$A$4:$BA$1686,H$2,FALSE))</f>
        <v>21</v>
      </c>
      <c r="I675" s="16" t="str">
        <f>IF($C675="B",VLOOKUP($A675,Bat!$A$4:$BF$2320,I$1,FALSE),VLOOKUP($A675,Pit!$A$4:$BA$1686,I$2,FALSE))</f>
        <v>S</v>
      </c>
      <c r="J675" s="16" t="str">
        <f>IF($C675="B",VLOOKUP($A675,Bat!$A$4:$BF$2320,J$1,FALSE),VLOOKUP($A675,Pit!$A$4:$BA$1686,J$2,FALSE))</f>
        <v>R</v>
      </c>
      <c r="K675" s="16" t="str">
        <f>IF($C675="B",VLOOKUP($A675,Bat!$A$4:$BF$2320,K$1,FALSE),VLOOKUP($A675,Pit!$A$4:$BA$1686,K$2,FALSE))</f>
        <v>Low</v>
      </c>
      <c r="L675" s="17" t="str">
        <f>IF($C675="B",VLOOKUP($A675,Bat!$A$4:$BF$2320,L$1,FALSE),VLOOKUP($A675,Pit!$A$4:$BA$1686,L$2,FALSE))</f>
        <v>Normal</v>
      </c>
      <c r="M675" s="16">
        <f>IF($C675="B",VLOOKUP($A675,Bat!$A$4:$BF$2320,M$1,FALSE),VLOOKUP($A675,Pit!$A$4:$BA$1686,M$2,FALSE))</f>
        <v>3</v>
      </c>
      <c r="N675" s="16">
        <f>IF($C675="B",VLOOKUP($A675,Bat!$A$4:$BF$2320,N$1,FALSE),VLOOKUP($A675,Pit!$A$4:$BA$1686,N$2,FALSE))</f>
        <v>1</v>
      </c>
      <c r="O675" s="16">
        <f>IF($C675="B",VLOOKUP($A675,Bat!$A$4:$BF$2320,O$1,FALSE),VLOOKUP($A675,Pit!$A$4:$BA$1686,O$2,FALSE))</f>
        <v>3</v>
      </c>
      <c r="P675" s="16" t="str">
        <f>IF($C675="B",VLOOKUP($A675,Bat!$A$4:$BF$2320,P$1,FALSE),VLOOKUP($A675,Pit!$A$4:$BA$1686,P$2,FALSE))</f>
        <v>92-94 Mph</v>
      </c>
      <c r="Q675" s="17">
        <f>IF($C675="B",VLOOKUP($A675,Bat!$A$4:$BF$2320,Q$1,FALSE),VLOOKUP($A675,Pit!$A$4:$BA$1686,Q$2,FALSE))</f>
        <v>4</v>
      </c>
      <c r="R675" s="18">
        <f>IF($C675="B",VLOOKUP($A675,Bat!$A$4:$BF$2320,R$1,FALSE),VLOOKUP($A675,Pit!$A$4:$BA$1686,R$2,FALSE))</f>
        <v>4.9033522821244304</v>
      </c>
      <c r="S675" s="19">
        <f>IF($C675="B",VLOOKUP($A675,Bat!$A$4:$BF$2320,S$1,FALSE),VLOOKUP($A675,Pit!$A$4:$BA$1686,S$2,FALSE))</f>
        <v>-0.6267937970511851</v>
      </c>
      <c r="T675" s="20" t="str">
        <f>IF($C675="B",VLOOKUP($A675,Bat!$A$4:$BF$2320,T$1,FALSE),VLOOKUP($A675,Pit!$A$4:$BA$1686,T$2,FALSE))</f>
        <v>$180k</v>
      </c>
      <c r="U675" s="17" t="str">
        <f>VLOOKUP(IF($C675="B",VLOOKUP($A675,Bat!$A$4:$AU$2320,U$1,FALSE),VLOOKUP($A675,Pit!$A$4:$BE$1686,U$2,FALSE)),COND!$A$35:$B$41,2,FALSE)</f>
        <v>??</v>
      </c>
      <c r="V675" s="21">
        <f>IF($C675="B",VLOOKUP($A675,Bat!$A$4:$AT$2284,46,FALSE),VLOOKUP($A675,Pit!$A$4:$BD$1664,56,FALSE))</f>
        <v>300</v>
      </c>
      <c r="W675" s="16">
        <f t="shared" si="52"/>
        <v>999</v>
      </c>
      <c r="X675" s="16"/>
      <c r="Y675" s="22">
        <f t="shared" si="53"/>
        <v>1099</v>
      </c>
      <c r="Z675" s="16" t="str">
        <f>IFERROR(VLOOKUP($D675,Results37!$F$3:$L$1396,Z$1,FALSE),"")</f>
        <v/>
      </c>
      <c r="AA675" s="47" t="str">
        <f>IF(ISERROR(VLOOKUP(D675,Results37!$F$3:$O$399,AA$1,FALSE)),"",IF(VLOOKUP(D675,Results37!$F$3:$O$399,AA$1+1,FALSE)=1,"S"&amp;VLOOKUP(D675,Results37!$F$3:$O$399,AA$1,FALSE),VLOOKUP(D675,Results37!$F$3:$O$399,AA$1,FALSE)))</f>
        <v/>
      </c>
      <c r="AB675" s="16" t="str">
        <f>IFERROR(VLOOKUP($D675,Results37!$F$3:$L$1396,AB$1,FALSE),"")</f>
        <v/>
      </c>
      <c r="AC675" s="16" t="str">
        <f>IFERROR(VLOOKUP($D675,Results37!$F$3:$L$1396,AC$1,FALSE),"")</f>
        <v/>
      </c>
      <c r="AD675" s="16" t="str">
        <f t="shared" si="54"/>
        <v/>
      </c>
      <c r="AE675" s="20" t="str">
        <f>IF(ISERROR(VLOOKUP($AC675&amp;"-"&amp;$F675&amp;" "&amp;G675,Bonuses!$B$1:$G$1006,4,FALSE)),"",INT(VLOOKUP($AC675&amp;"-"&amp;$F675&amp;" "&amp;$G675,Bonuses!$B$1:$G$1006,4,FALSE)))</f>
        <v/>
      </c>
      <c r="AF675" s="16" t="str">
        <f>IF(ISERROR(VLOOKUP($AC675&amp;"-"&amp;$F675,Bonuses!$B$1:$G$1006,5,FALSE)),"",IF(VLOOKUP($AC675&amp;"-"&amp;$F675,Bonuses!$B$1:$G$1006,5,FALSE)="","",VLOOKUP($AC675&amp;"-"&amp;$F675,Bonuses!$B$1:$G$1006,6,FALSE)&amp;" yrs, "&amp;VLOOKUP($AC675&amp;"-"&amp;$F675,Bonuses!$B$1:$G$1006,5,FALSE)))</f>
        <v/>
      </c>
    </row>
    <row r="676" spans="1:32" s="21" customFormat="1" x14ac:dyDescent="0.25">
      <c r="A676" s="21" t="s">
        <v>2007</v>
      </c>
      <c r="B676" s="21">
        <f t="shared" si="50"/>
        <v>0</v>
      </c>
      <c r="C676" s="21" t="str">
        <f t="shared" si="51"/>
        <v>B</v>
      </c>
      <c r="D676" s="17">
        <f>IF($C676="B",VLOOKUP($A676,Bat!$A$4:$BF$2320,D$1,FALSE),VLOOKUP($A676,Pit!$A$4:$BA$1686,D$2,FALSE))</f>
        <v>1849</v>
      </c>
      <c r="E676" s="16" t="str">
        <f>IF($C676="B",VLOOKUP($A676,Bat!$A$4:$BF$2320,E$1,FALSE),VLOOKUP($A676,Pit!$A$4:$BA$1686,E$2,FALSE))</f>
        <v>RF</v>
      </c>
      <c r="F676" s="16" t="str">
        <f>IF($C676="B",VLOOKUP($A676,Bat!$A$4:$BF$2320,F$1,FALSE),VLOOKUP($A676,Pit!$A$4:$BA$1686,F$2,FALSE))</f>
        <v>Juan</v>
      </c>
      <c r="G676" s="16" t="str">
        <f>IF($C676="B",VLOOKUP($A676,Bat!$A$4:$BF$2320,G$1,FALSE),VLOOKUP($A676,Pit!$A$4:$BA$1686,G$2,FALSE))</f>
        <v>Mendoza</v>
      </c>
      <c r="H676" s="16">
        <f>IF($C676="B",VLOOKUP($A676,Bat!$A$4:$BF$2320,H$1,FALSE),VLOOKUP($A676,Pit!$A$4:$BA$1686,H$2,FALSE))</f>
        <v>18</v>
      </c>
      <c r="I676" s="16" t="str">
        <f>IF($C676="B",VLOOKUP($A676,Bat!$A$4:$BF$2320,I$1,FALSE),VLOOKUP($A676,Pit!$A$4:$BA$1686,I$2,FALSE))</f>
        <v>S</v>
      </c>
      <c r="J676" s="16" t="str">
        <f>IF($C676="B",VLOOKUP($A676,Bat!$A$4:$BF$2320,J$1,FALSE),VLOOKUP($A676,Pit!$A$4:$BA$1686,J$2,FALSE))</f>
        <v>L</v>
      </c>
      <c r="K676" s="16" t="str">
        <f>IF($C676="B",VLOOKUP($A676,Bat!$A$4:$BF$2320,K$1,FALSE),VLOOKUP($A676,Pit!$A$4:$BA$1686,K$2,FALSE))</f>
        <v>Normal</v>
      </c>
      <c r="L676" s="17" t="str">
        <f>IF($C676="B",VLOOKUP($A676,Bat!$A$4:$BF$2320,L$1,FALSE),VLOOKUP($A676,Pit!$A$4:$BA$1686,L$2,FALSE))</f>
        <v>Normal</v>
      </c>
      <c r="M676" s="16">
        <f>IF($C676="B",VLOOKUP($A676,Bat!$A$4:$BF$2320,M$1,FALSE),VLOOKUP($A676,Pit!$A$4:$BA$1686,M$2,FALSE))</f>
        <v>2</v>
      </c>
      <c r="N676" s="16">
        <f>IF($C676="B",VLOOKUP($A676,Bat!$A$4:$BF$2320,N$1,FALSE),VLOOKUP($A676,Pit!$A$4:$BA$1686,N$2,FALSE))</f>
        <v>2</v>
      </c>
      <c r="O676" s="16">
        <f>IF($C676="B",VLOOKUP($A676,Bat!$A$4:$BF$2320,O$1,FALSE),VLOOKUP($A676,Pit!$A$4:$BA$1686,O$2,FALSE))</f>
        <v>6</v>
      </c>
      <c r="P676" s="16">
        <f>IF($C676="B",VLOOKUP($A676,Bat!$A$4:$BF$2320,P$1,FALSE),VLOOKUP($A676,Pit!$A$4:$BA$1686,P$2,FALSE))</f>
        <v>2</v>
      </c>
      <c r="Q676" s="17">
        <f>IF($C676="B",VLOOKUP($A676,Bat!$A$4:$BF$2320,Q$1,FALSE),VLOOKUP($A676,Pit!$A$4:$BA$1686,Q$2,FALSE))</f>
        <v>6</v>
      </c>
      <c r="R676" s="18">
        <f>IF($C676="B",VLOOKUP($A676,Bat!$A$4:$BF$2320,R$1,FALSE),VLOOKUP($A676,Pit!$A$4:$BA$1686,R$2,FALSE))</f>
        <v>-2.2625691751187542</v>
      </c>
      <c r="S676" s="19">
        <f>IF($C676="B",VLOOKUP($A676,Bat!$A$4:$BF$2320,S$1,FALSE),VLOOKUP($A676,Pit!$A$4:$BA$1686,S$2,FALSE))</f>
        <v>9.2068877114259789E-2</v>
      </c>
      <c r="T676" s="20" t="str">
        <f>IF($C676="B",VLOOKUP($A676,Bat!$A$4:$BF$2320,T$1,FALSE),VLOOKUP($A676,Pit!$A$4:$BA$1686,T$2,FALSE))</f>
        <v>$2.2m</v>
      </c>
      <c r="U676" s="17" t="str">
        <f>VLOOKUP(IF($C676="B",VLOOKUP($A676,Bat!$A$4:$AU$2320,U$1,FALSE),VLOOKUP($A676,Pit!$A$4:$BE$1686,U$2,FALSE)),COND!$A$35:$B$41,2,FALSE)</f>
        <v>??</v>
      </c>
      <c r="V676" s="21">
        <f>IF($C676="B",VLOOKUP($A676,Bat!$A$4:$AT$2284,46,FALSE),VLOOKUP($A676,Pit!$A$4:$BD$1664,56,FALSE))</f>
        <v>301</v>
      </c>
      <c r="W676" s="16">
        <f t="shared" si="52"/>
        <v>999</v>
      </c>
      <c r="X676" s="16"/>
      <c r="Y676" s="22">
        <f t="shared" si="53"/>
        <v>675</v>
      </c>
      <c r="Z676" s="16" t="str">
        <f>IFERROR(VLOOKUP($D676,Results37!$F$3:$L$1396,Z$1,FALSE),"")</f>
        <v/>
      </c>
      <c r="AA676" s="47" t="str">
        <f>IF(ISERROR(VLOOKUP(D676,Results37!$F$3:$O$399,AA$1,FALSE)),"",IF(VLOOKUP(D676,Results37!$F$3:$O$399,AA$1+1,FALSE)=1,"S"&amp;VLOOKUP(D676,Results37!$F$3:$O$399,AA$1,FALSE),VLOOKUP(D676,Results37!$F$3:$O$399,AA$1,FALSE)))</f>
        <v/>
      </c>
      <c r="AB676" s="16" t="str">
        <f>IFERROR(VLOOKUP($D676,Results37!$F$3:$L$1396,AB$1,FALSE),"")</f>
        <v/>
      </c>
      <c r="AC676" s="16" t="str">
        <f>IFERROR(VLOOKUP($D676,Results37!$F$3:$L$1396,AC$1,FALSE),"")</f>
        <v/>
      </c>
      <c r="AD676" s="16" t="str">
        <f t="shared" si="54"/>
        <v/>
      </c>
      <c r="AE676" s="20" t="str">
        <f>IF(ISERROR(VLOOKUP($AC676&amp;"-"&amp;$F676&amp;" "&amp;G676,Bonuses!$B$1:$G$1006,4,FALSE)),"",INT(VLOOKUP($AC676&amp;"-"&amp;$F676&amp;" "&amp;$G676,Bonuses!$B$1:$G$1006,4,FALSE)))</f>
        <v/>
      </c>
      <c r="AF676" s="16" t="str">
        <f>IF(ISERROR(VLOOKUP($AC676&amp;"-"&amp;$F676,Bonuses!$B$1:$G$1006,5,FALSE)),"",IF(VLOOKUP($AC676&amp;"-"&amp;$F676,Bonuses!$B$1:$G$1006,5,FALSE)="","",VLOOKUP($AC676&amp;"-"&amp;$F676,Bonuses!$B$1:$G$1006,6,FALSE)&amp;" yrs, "&amp;VLOOKUP($AC676&amp;"-"&amp;$F676,Bonuses!$B$1:$G$1006,5,FALSE)))</f>
        <v/>
      </c>
    </row>
    <row r="677" spans="1:32" s="21" customFormat="1" x14ac:dyDescent="0.25">
      <c r="A677" s="21" t="s">
        <v>2718</v>
      </c>
      <c r="B677" s="21">
        <f t="shared" si="50"/>
        <v>0</v>
      </c>
      <c r="C677" s="21" t="str">
        <f t="shared" si="51"/>
        <v>P</v>
      </c>
      <c r="D677" s="17">
        <f>IF($C677="B",VLOOKUP($A677,Bat!$A$4:$BF$2320,D$1,FALSE),VLOOKUP($A677,Pit!$A$4:$BA$1686,D$2,FALSE))</f>
        <v>3082</v>
      </c>
      <c r="E677" s="16" t="str">
        <f>IF($C677="B",VLOOKUP($A677,Bat!$A$4:$BF$2320,E$1,FALSE),VLOOKUP($A677,Pit!$A$4:$BA$1686,E$2,FALSE))</f>
        <v>SP</v>
      </c>
      <c r="F677" s="16" t="str">
        <f>IF($C677="B",VLOOKUP($A677,Bat!$A$4:$BF$2320,F$1,FALSE),VLOOKUP($A677,Pit!$A$4:$BA$1686,F$2,FALSE))</f>
        <v>Sancho</v>
      </c>
      <c r="G677" s="16" t="str">
        <f>IF($C677="B",VLOOKUP($A677,Bat!$A$4:$BF$2320,G$1,FALSE),VLOOKUP($A677,Pit!$A$4:$BA$1686,G$2,FALSE))</f>
        <v>Contreras</v>
      </c>
      <c r="H677" s="16">
        <f>IF($C677="B",VLOOKUP($A677,Bat!$A$4:$BF$2320,H$1,FALSE),VLOOKUP($A677,Pit!$A$4:$BA$1686,H$2,FALSE))</f>
        <v>21</v>
      </c>
      <c r="I677" s="16" t="str">
        <f>IF($C677="B",VLOOKUP($A677,Bat!$A$4:$BF$2320,I$1,FALSE),VLOOKUP($A677,Pit!$A$4:$BA$1686,I$2,FALSE))</f>
        <v>L</v>
      </c>
      <c r="J677" s="16" t="str">
        <f>IF($C677="B",VLOOKUP($A677,Bat!$A$4:$BF$2320,J$1,FALSE),VLOOKUP($A677,Pit!$A$4:$BA$1686,J$2,FALSE))</f>
        <v>L</v>
      </c>
      <c r="K677" s="16" t="str">
        <f>IF($C677="B",VLOOKUP($A677,Bat!$A$4:$BF$2320,K$1,FALSE),VLOOKUP($A677,Pit!$A$4:$BA$1686,K$2,FALSE))</f>
        <v>Low</v>
      </c>
      <c r="L677" s="17" t="str">
        <f>IF($C677="B",VLOOKUP($A677,Bat!$A$4:$BF$2320,L$1,FALSE),VLOOKUP($A677,Pit!$A$4:$BA$1686,L$2,FALSE))</f>
        <v>High</v>
      </c>
      <c r="M677" s="16">
        <f>IF($C677="B",VLOOKUP($A677,Bat!$A$4:$BF$2320,M$1,FALSE),VLOOKUP($A677,Pit!$A$4:$BA$1686,M$2,FALSE))</f>
        <v>4</v>
      </c>
      <c r="N677" s="16">
        <f>IF($C677="B",VLOOKUP($A677,Bat!$A$4:$BF$2320,N$1,FALSE),VLOOKUP($A677,Pit!$A$4:$BA$1686,N$2,FALSE))</f>
        <v>2</v>
      </c>
      <c r="O677" s="16">
        <f>IF($C677="B",VLOOKUP($A677,Bat!$A$4:$BF$2320,O$1,FALSE),VLOOKUP($A677,Pit!$A$4:$BA$1686,O$2,FALSE))</f>
        <v>1</v>
      </c>
      <c r="P677" s="16" t="str">
        <f>IF($C677="B",VLOOKUP($A677,Bat!$A$4:$BF$2320,P$1,FALSE),VLOOKUP($A677,Pit!$A$4:$BA$1686,P$2,FALSE))</f>
        <v>92-94 Mph</v>
      </c>
      <c r="Q677" s="17">
        <f>IF($C677="B",VLOOKUP($A677,Bat!$A$4:$BF$2320,Q$1,FALSE),VLOOKUP($A677,Pit!$A$4:$BA$1686,Q$2,FALSE))</f>
        <v>8</v>
      </c>
      <c r="R677" s="18">
        <f>IF($C677="B",VLOOKUP($A677,Bat!$A$4:$BF$2320,R$1,FALSE),VLOOKUP($A677,Pit!$A$4:$BA$1686,R$2,FALSE))</f>
        <v>4.6719900800371548</v>
      </c>
      <c r="S677" s="19">
        <f>IF($C677="B",VLOOKUP($A677,Bat!$A$4:$BF$2320,S$1,FALSE),VLOOKUP($A677,Pit!$A$4:$BA$1686,S$2,FALSE))</f>
        <v>-0.64711897695369558</v>
      </c>
      <c r="T677" s="20" t="str">
        <f>IF($C677="B",VLOOKUP($A677,Bat!$A$4:$BF$2320,T$1,FALSE),VLOOKUP($A677,Pit!$A$4:$BA$1686,T$2,FALSE))</f>
        <v>$170k</v>
      </c>
      <c r="U677" s="17" t="str">
        <f>VLOOKUP(IF($C677="B",VLOOKUP($A677,Bat!$A$4:$AU$2320,U$1,FALSE),VLOOKUP($A677,Pit!$A$4:$BE$1686,U$2,FALSE)),COND!$A$35:$B$41,2,FALSE)</f>
        <v>??</v>
      </c>
      <c r="V677" s="21">
        <f>IF($C677="B",VLOOKUP($A677,Bat!$A$4:$AT$2284,46,FALSE),VLOOKUP($A677,Pit!$A$4:$BD$1664,56,FALSE))</f>
        <v>301</v>
      </c>
      <c r="W677" s="16">
        <f t="shared" si="52"/>
        <v>999</v>
      </c>
      <c r="X677" s="16"/>
      <c r="Y677" s="22">
        <f t="shared" si="53"/>
        <v>1113</v>
      </c>
      <c r="Z677" s="16" t="str">
        <f>IFERROR(VLOOKUP($D677,Results37!$F$3:$L$1396,Z$1,FALSE),"")</f>
        <v/>
      </c>
      <c r="AA677" s="47" t="str">
        <f>IF(ISERROR(VLOOKUP(D677,Results37!$F$3:$O$399,AA$1,FALSE)),"",IF(VLOOKUP(D677,Results37!$F$3:$O$399,AA$1+1,FALSE)=1,"S"&amp;VLOOKUP(D677,Results37!$F$3:$O$399,AA$1,FALSE),VLOOKUP(D677,Results37!$F$3:$O$399,AA$1,FALSE)))</f>
        <v/>
      </c>
      <c r="AB677" s="16" t="str">
        <f>IFERROR(VLOOKUP($D677,Results37!$F$3:$L$1396,AB$1,FALSE),"")</f>
        <v/>
      </c>
      <c r="AC677" s="16" t="str">
        <f>IFERROR(VLOOKUP($D677,Results37!$F$3:$L$1396,AC$1,FALSE),"")</f>
        <v/>
      </c>
      <c r="AD677" s="16" t="str">
        <f t="shared" si="54"/>
        <v/>
      </c>
      <c r="AE677" s="20" t="str">
        <f>IF(ISERROR(VLOOKUP($AC677&amp;"-"&amp;$F677&amp;" "&amp;G677,Bonuses!$B$1:$G$1006,4,FALSE)),"",INT(VLOOKUP($AC677&amp;"-"&amp;$F677&amp;" "&amp;$G677,Bonuses!$B$1:$G$1006,4,FALSE)))</f>
        <v/>
      </c>
      <c r="AF677" s="16" t="str">
        <f>IF(ISERROR(VLOOKUP($AC677&amp;"-"&amp;$F677,Bonuses!$B$1:$G$1006,5,FALSE)),"",IF(VLOOKUP($AC677&amp;"-"&amp;$F677,Bonuses!$B$1:$G$1006,5,FALSE)="","",VLOOKUP($AC677&amp;"-"&amp;$F677,Bonuses!$B$1:$G$1006,6,FALSE)&amp;" yrs, "&amp;VLOOKUP($AC677&amp;"-"&amp;$F677,Bonuses!$B$1:$G$1006,5,FALSE)))</f>
        <v/>
      </c>
    </row>
    <row r="678" spans="1:32" s="21" customFormat="1" x14ac:dyDescent="0.25">
      <c r="A678" s="21" t="s">
        <v>2071</v>
      </c>
      <c r="B678" s="21">
        <f t="shared" si="50"/>
        <v>0</v>
      </c>
      <c r="C678" s="21" t="str">
        <f t="shared" si="51"/>
        <v>B</v>
      </c>
      <c r="D678" s="17">
        <f>IF($C678="B",VLOOKUP($A678,Bat!$A$4:$BF$2320,D$1,FALSE),VLOOKUP($A678,Pit!$A$4:$BA$1686,D$2,FALSE))</f>
        <v>8193</v>
      </c>
      <c r="E678" s="16" t="str">
        <f>IF($C678="B",VLOOKUP($A678,Bat!$A$4:$BF$2320,E$1,FALSE),VLOOKUP($A678,Pit!$A$4:$BA$1686,E$2,FALSE))</f>
        <v>C</v>
      </c>
      <c r="F678" s="16" t="str">
        <f>IF($C678="B",VLOOKUP($A678,Bat!$A$4:$BF$2320,F$1,FALSE),VLOOKUP($A678,Pit!$A$4:$BA$1686,F$2,FALSE))</f>
        <v>Clement</v>
      </c>
      <c r="G678" s="16" t="str">
        <f>IF($C678="B",VLOOKUP($A678,Bat!$A$4:$BF$2320,G$1,FALSE),VLOOKUP($A678,Pit!$A$4:$BA$1686,G$2,FALSE))</f>
        <v>White</v>
      </c>
      <c r="H678" s="16">
        <f>IF($C678="B",VLOOKUP($A678,Bat!$A$4:$BF$2320,H$1,FALSE),VLOOKUP($A678,Pit!$A$4:$BA$1686,H$2,FALSE))</f>
        <v>22</v>
      </c>
      <c r="I678" s="16" t="str">
        <f>IF($C678="B",VLOOKUP($A678,Bat!$A$4:$BF$2320,I$1,FALSE),VLOOKUP($A678,Pit!$A$4:$BA$1686,I$2,FALSE))</f>
        <v>R</v>
      </c>
      <c r="J678" s="16" t="str">
        <f>IF($C678="B",VLOOKUP($A678,Bat!$A$4:$BF$2320,J$1,FALSE),VLOOKUP($A678,Pit!$A$4:$BA$1686,J$2,FALSE))</f>
        <v>R</v>
      </c>
      <c r="K678" s="16" t="str">
        <f>IF($C678="B",VLOOKUP($A678,Bat!$A$4:$BF$2320,K$1,FALSE),VLOOKUP($A678,Pit!$A$4:$BA$1686,K$2,FALSE))</f>
        <v>Normal</v>
      </c>
      <c r="L678" s="17" t="str">
        <f>IF($C678="B",VLOOKUP($A678,Bat!$A$4:$BF$2320,L$1,FALSE),VLOOKUP($A678,Pit!$A$4:$BA$1686,L$2,FALSE))</f>
        <v>Normal</v>
      </c>
      <c r="M678" s="16">
        <f>IF($C678="B",VLOOKUP($A678,Bat!$A$4:$BF$2320,M$1,FALSE),VLOOKUP($A678,Pit!$A$4:$BA$1686,M$2,FALSE))</f>
        <v>2</v>
      </c>
      <c r="N678" s="16">
        <f>IF($C678="B",VLOOKUP($A678,Bat!$A$4:$BF$2320,N$1,FALSE),VLOOKUP($A678,Pit!$A$4:$BA$1686,N$2,FALSE))</f>
        <v>3</v>
      </c>
      <c r="O678" s="16">
        <f>IF($C678="B",VLOOKUP($A678,Bat!$A$4:$BF$2320,O$1,FALSE),VLOOKUP($A678,Pit!$A$4:$BA$1686,O$2,FALSE))</f>
        <v>3</v>
      </c>
      <c r="P678" s="16">
        <f>IF($C678="B",VLOOKUP($A678,Bat!$A$4:$BF$2320,P$1,FALSE),VLOOKUP($A678,Pit!$A$4:$BA$1686,P$2,FALSE))</f>
        <v>5</v>
      </c>
      <c r="Q678" s="17">
        <f>IF($C678="B",VLOOKUP($A678,Bat!$A$4:$BF$2320,Q$1,FALSE),VLOOKUP($A678,Pit!$A$4:$BA$1686,Q$2,FALSE))</f>
        <v>2</v>
      </c>
      <c r="R678" s="18">
        <f>IF($C678="B",VLOOKUP($A678,Bat!$A$4:$BF$2320,R$1,FALSE),VLOOKUP($A678,Pit!$A$4:$BA$1686,R$2,FALSE))</f>
        <v>-2.2719997998640924</v>
      </c>
      <c r="S678" s="19">
        <f>IF($C678="B",VLOOKUP($A678,Bat!$A$4:$BF$2320,S$1,FALSE),VLOOKUP($A678,Pit!$A$4:$BA$1686,S$2,FALSE))</f>
        <v>9.0724292369638984E-2</v>
      </c>
      <c r="T678" s="20" t="str">
        <f>IF($C678="B",VLOOKUP($A678,Bat!$A$4:$BF$2320,T$1,FALSE),VLOOKUP($A678,Pit!$A$4:$BA$1686,T$2,FALSE))</f>
        <v>-</v>
      </c>
      <c r="U678" s="17" t="str">
        <f>VLOOKUP(IF($C678="B",VLOOKUP($A678,Bat!$A$4:$AU$2320,U$1,FALSE),VLOOKUP($A678,Pit!$A$4:$BE$1686,U$2,FALSE)),COND!$A$35:$B$41,2,FALSE)</f>
        <v>??</v>
      </c>
      <c r="V678" s="21">
        <f>IF($C678="B",VLOOKUP($A678,Bat!$A$4:$AT$2284,46,FALSE),VLOOKUP($A678,Pit!$A$4:$BD$1664,56,FALSE))</f>
        <v>302</v>
      </c>
      <c r="W678" s="16">
        <f t="shared" si="52"/>
        <v>999</v>
      </c>
      <c r="X678" s="16"/>
      <c r="Y678" s="22">
        <f t="shared" si="53"/>
        <v>676</v>
      </c>
      <c r="Z678" s="16" t="str">
        <f>IFERROR(VLOOKUP($D678,Results37!$F$3:$L$1396,Z$1,FALSE),"")</f>
        <v/>
      </c>
      <c r="AA678" s="47" t="str">
        <f>IF(ISERROR(VLOOKUP(D678,Results37!$F$3:$O$399,AA$1,FALSE)),"",IF(VLOOKUP(D678,Results37!$F$3:$O$399,AA$1+1,FALSE)=1,"S"&amp;VLOOKUP(D678,Results37!$F$3:$O$399,AA$1,FALSE),VLOOKUP(D678,Results37!$F$3:$O$399,AA$1,FALSE)))</f>
        <v/>
      </c>
      <c r="AB678" s="16" t="str">
        <f>IFERROR(VLOOKUP($D678,Results37!$F$3:$L$1396,AB$1,FALSE),"")</f>
        <v/>
      </c>
      <c r="AC678" s="16" t="str">
        <f>IFERROR(VLOOKUP($D678,Results37!$F$3:$L$1396,AC$1,FALSE),"")</f>
        <v/>
      </c>
      <c r="AD678" s="16" t="str">
        <f t="shared" si="54"/>
        <v/>
      </c>
      <c r="AE678" s="20" t="str">
        <f>IF(ISERROR(VLOOKUP($AC678&amp;"-"&amp;$F678&amp;" "&amp;G678,Bonuses!$B$1:$G$1006,4,FALSE)),"",INT(VLOOKUP($AC678&amp;"-"&amp;$F678&amp;" "&amp;$G678,Bonuses!$B$1:$G$1006,4,FALSE)))</f>
        <v/>
      </c>
      <c r="AF678" s="16" t="str">
        <f>IF(ISERROR(VLOOKUP($AC678&amp;"-"&amp;$F678,Bonuses!$B$1:$G$1006,5,FALSE)),"",IF(VLOOKUP($AC678&amp;"-"&amp;$F678,Bonuses!$B$1:$G$1006,5,FALSE)="","",VLOOKUP($AC678&amp;"-"&amp;$F678,Bonuses!$B$1:$G$1006,6,FALSE)&amp;" yrs, "&amp;VLOOKUP($AC678&amp;"-"&amp;$F678,Bonuses!$B$1:$G$1006,5,FALSE)))</f>
        <v/>
      </c>
    </row>
    <row r="679" spans="1:32" s="21" customFormat="1" x14ac:dyDescent="0.25">
      <c r="A679" s="21" t="s">
        <v>2107</v>
      </c>
      <c r="B679" s="21">
        <f t="shared" si="50"/>
        <v>0</v>
      </c>
      <c r="C679" s="21" t="str">
        <f t="shared" si="51"/>
        <v>B</v>
      </c>
      <c r="D679" s="17">
        <f>IF($C679="B",VLOOKUP($A679,Bat!$A$4:$BF$2320,D$1,FALSE),VLOOKUP($A679,Pit!$A$4:$BA$1686,D$2,FALSE))</f>
        <v>8739</v>
      </c>
      <c r="E679" s="16" t="str">
        <f>IF($C679="B",VLOOKUP($A679,Bat!$A$4:$BF$2320,E$1,FALSE),VLOOKUP($A679,Pit!$A$4:$BA$1686,E$2,FALSE))</f>
        <v>1B</v>
      </c>
      <c r="F679" s="16" t="str">
        <f>IF($C679="B",VLOOKUP($A679,Bat!$A$4:$BF$2320,F$1,FALSE),VLOOKUP($A679,Pit!$A$4:$BA$1686,F$2,FALSE))</f>
        <v>Jesús</v>
      </c>
      <c r="G679" s="16" t="str">
        <f>IF($C679="B",VLOOKUP($A679,Bat!$A$4:$BF$2320,G$1,FALSE),VLOOKUP($A679,Pit!$A$4:$BA$1686,G$2,FALSE))</f>
        <v>Camacho</v>
      </c>
      <c r="H679" s="16">
        <f>IF($C679="B",VLOOKUP($A679,Bat!$A$4:$BF$2320,H$1,FALSE),VLOOKUP($A679,Pit!$A$4:$BA$1686,H$2,FALSE))</f>
        <v>22</v>
      </c>
      <c r="I679" s="16" t="str">
        <f>IF($C679="B",VLOOKUP($A679,Bat!$A$4:$BF$2320,I$1,FALSE),VLOOKUP($A679,Pit!$A$4:$BA$1686,I$2,FALSE))</f>
        <v>L</v>
      </c>
      <c r="J679" s="16" t="str">
        <f>IF($C679="B",VLOOKUP($A679,Bat!$A$4:$BF$2320,J$1,FALSE),VLOOKUP($A679,Pit!$A$4:$BA$1686,J$2,FALSE))</f>
        <v>L</v>
      </c>
      <c r="K679" s="16" t="str">
        <f>IF($C679="B",VLOOKUP($A679,Bat!$A$4:$BF$2320,K$1,FALSE),VLOOKUP($A679,Pit!$A$4:$BA$1686,K$2,FALSE))</f>
        <v>Normal</v>
      </c>
      <c r="L679" s="17" t="str">
        <f>IF($C679="B",VLOOKUP($A679,Bat!$A$4:$BF$2320,L$1,FALSE),VLOOKUP($A679,Pit!$A$4:$BA$1686,L$2,FALSE))</f>
        <v>Low</v>
      </c>
      <c r="M679" s="16">
        <f>IF($C679="B",VLOOKUP($A679,Bat!$A$4:$BF$2320,M$1,FALSE),VLOOKUP($A679,Pit!$A$4:$BA$1686,M$2,FALSE))</f>
        <v>2</v>
      </c>
      <c r="N679" s="16">
        <f>IF($C679="B",VLOOKUP($A679,Bat!$A$4:$BF$2320,N$1,FALSE),VLOOKUP($A679,Pit!$A$4:$BA$1686,N$2,FALSE))</f>
        <v>3</v>
      </c>
      <c r="O679" s="16">
        <f>IF($C679="B",VLOOKUP($A679,Bat!$A$4:$BF$2320,O$1,FALSE),VLOOKUP($A679,Pit!$A$4:$BA$1686,O$2,FALSE))</f>
        <v>2</v>
      </c>
      <c r="P679" s="16">
        <f>IF($C679="B",VLOOKUP($A679,Bat!$A$4:$BF$2320,P$1,FALSE),VLOOKUP($A679,Pit!$A$4:$BA$1686,P$2,FALSE))</f>
        <v>6</v>
      </c>
      <c r="Q679" s="17">
        <f>IF($C679="B",VLOOKUP($A679,Bat!$A$4:$BF$2320,Q$1,FALSE),VLOOKUP($A679,Pit!$A$4:$BA$1686,Q$2,FALSE))</f>
        <v>4</v>
      </c>
      <c r="R679" s="18">
        <f>IF($C679="B",VLOOKUP($A679,Bat!$A$4:$BF$2320,R$1,FALSE),VLOOKUP($A679,Pit!$A$4:$BA$1686,R$2,FALSE))</f>
        <v>-2.3238277044625164</v>
      </c>
      <c r="S679" s="19">
        <f>IF($C679="B",VLOOKUP($A679,Bat!$A$4:$BF$2320,S$1,FALSE),VLOOKUP($A679,Pit!$A$4:$BA$1686,S$2,FALSE))</f>
        <v>8.3334855110654471E-2</v>
      </c>
      <c r="T679" s="20" t="str">
        <f>IF($C679="B",VLOOKUP($A679,Bat!$A$4:$BF$2320,T$1,FALSE),VLOOKUP($A679,Pit!$A$4:$BA$1686,T$2,FALSE))</f>
        <v>$190k</v>
      </c>
      <c r="U679" s="17" t="str">
        <f>VLOOKUP(IF($C679="B",VLOOKUP($A679,Bat!$A$4:$AU$2320,U$1,FALSE),VLOOKUP($A679,Pit!$A$4:$BE$1686,U$2,FALSE)),COND!$A$35:$B$41,2,FALSE)</f>
        <v>??</v>
      </c>
      <c r="V679" s="21">
        <f>IF($C679="B",VLOOKUP($A679,Bat!$A$4:$AT$2284,46,FALSE),VLOOKUP($A679,Pit!$A$4:$BD$1664,56,FALSE))</f>
        <v>303</v>
      </c>
      <c r="W679" s="16">
        <f t="shared" si="52"/>
        <v>999</v>
      </c>
      <c r="X679" s="16"/>
      <c r="Y679" s="22">
        <f t="shared" si="53"/>
        <v>680</v>
      </c>
      <c r="Z679" s="16" t="str">
        <f>IFERROR(VLOOKUP($D679,Results37!$F$3:$L$1396,Z$1,FALSE),"")</f>
        <v/>
      </c>
      <c r="AA679" s="47" t="str">
        <f>IF(ISERROR(VLOOKUP(D679,Results37!$F$3:$O$399,AA$1,FALSE)),"",IF(VLOOKUP(D679,Results37!$F$3:$O$399,AA$1+1,FALSE)=1,"S"&amp;VLOOKUP(D679,Results37!$F$3:$O$399,AA$1,FALSE),VLOOKUP(D679,Results37!$F$3:$O$399,AA$1,FALSE)))</f>
        <v/>
      </c>
      <c r="AB679" s="16" t="str">
        <f>IFERROR(VLOOKUP($D679,Results37!$F$3:$L$1396,AB$1,FALSE),"")</f>
        <v/>
      </c>
      <c r="AC679" s="16" t="str">
        <f>IFERROR(VLOOKUP($D679,Results37!$F$3:$L$1396,AC$1,FALSE),"")</f>
        <v/>
      </c>
      <c r="AD679" s="16" t="str">
        <f t="shared" si="54"/>
        <v/>
      </c>
      <c r="AE679" s="20" t="str">
        <f>IF(ISERROR(VLOOKUP($AC679&amp;"-"&amp;$F679&amp;" "&amp;G679,Bonuses!$B$1:$G$1006,4,FALSE)),"",INT(VLOOKUP($AC679&amp;"-"&amp;$F679&amp;" "&amp;$G679,Bonuses!$B$1:$G$1006,4,FALSE)))</f>
        <v/>
      </c>
      <c r="AF679" s="16" t="str">
        <f>IF(ISERROR(VLOOKUP($AC679&amp;"-"&amp;$F679,Bonuses!$B$1:$G$1006,5,FALSE)),"",IF(VLOOKUP($AC679&amp;"-"&amp;$F679,Bonuses!$B$1:$G$1006,5,FALSE)="","",VLOOKUP($AC679&amp;"-"&amp;$F679,Bonuses!$B$1:$G$1006,6,FALSE)&amp;" yrs, "&amp;VLOOKUP($AC679&amp;"-"&amp;$F679,Bonuses!$B$1:$G$1006,5,FALSE)))</f>
        <v/>
      </c>
    </row>
    <row r="680" spans="1:32" s="21" customFormat="1" x14ac:dyDescent="0.25">
      <c r="A680" s="21" t="s">
        <v>2732</v>
      </c>
      <c r="B680" s="21">
        <f t="shared" si="50"/>
        <v>0</v>
      </c>
      <c r="C680" s="21" t="str">
        <f t="shared" si="51"/>
        <v>P</v>
      </c>
      <c r="D680" s="17">
        <f>IF($C680="B",VLOOKUP($A680,Bat!$A$4:$BF$2320,D$1,FALSE),VLOOKUP($A680,Pit!$A$4:$BA$1686,D$2,FALSE))</f>
        <v>8366</v>
      </c>
      <c r="E680" s="16" t="str">
        <f>IF($C680="B",VLOOKUP($A680,Bat!$A$4:$BF$2320,E$1,FALSE),VLOOKUP($A680,Pit!$A$4:$BA$1686,E$2,FALSE))</f>
        <v>RP</v>
      </c>
      <c r="F680" s="16" t="str">
        <f>IF($C680="B",VLOOKUP($A680,Bat!$A$4:$BF$2320,F$1,FALSE),VLOOKUP($A680,Pit!$A$4:$BA$1686,F$2,FALSE))</f>
        <v>Ricardo</v>
      </c>
      <c r="G680" s="16" t="str">
        <f>IF($C680="B",VLOOKUP($A680,Bat!$A$4:$BF$2320,G$1,FALSE),VLOOKUP($A680,Pit!$A$4:$BA$1686,G$2,FALSE))</f>
        <v>Román</v>
      </c>
      <c r="H680" s="16">
        <f>IF($C680="B",VLOOKUP($A680,Bat!$A$4:$BF$2320,H$1,FALSE),VLOOKUP($A680,Pit!$A$4:$BA$1686,H$2,FALSE))</f>
        <v>21</v>
      </c>
      <c r="I680" s="16" t="str">
        <f>IF($C680="B",VLOOKUP($A680,Bat!$A$4:$BF$2320,I$1,FALSE),VLOOKUP($A680,Pit!$A$4:$BA$1686,I$2,FALSE))</f>
        <v>S</v>
      </c>
      <c r="J680" s="16" t="str">
        <f>IF($C680="B",VLOOKUP($A680,Bat!$A$4:$BF$2320,J$1,FALSE),VLOOKUP($A680,Pit!$A$4:$BA$1686,J$2,FALSE))</f>
        <v>R</v>
      </c>
      <c r="K680" s="16" t="str">
        <f>IF($C680="B",VLOOKUP($A680,Bat!$A$4:$BF$2320,K$1,FALSE),VLOOKUP($A680,Pit!$A$4:$BA$1686,K$2,FALSE))</f>
        <v>High</v>
      </c>
      <c r="L680" s="17" t="str">
        <f>IF($C680="B",VLOOKUP($A680,Bat!$A$4:$BF$2320,L$1,FALSE),VLOOKUP($A680,Pit!$A$4:$BA$1686,L$2,FALSE))</f>
        <v>Normal</v>
      </c>
      <c r="M680" s="16">
        <f>IF($C680="B",VLOOKUP($A680,Bat!$A$4:$BF$2320,M$1,FALSE),VLOOKUP($A680,Pit!$A$4:$BA$1686,M$2,FALSE))</f>
        <v>2</v>
      </c>
      <c r="N680" s="16">
        <f>IF($C680="B",VLOOKUP($A680,Bat!$A$4:$BF$2320,N$1,FALSE),VLOOKUP($A680,Pit!$A$4:$BA$1686,N$2,FALSE))</f>
        <v>4</v>
      </c>
      <c r="O680" s="16">
        <f>IF($C680="B",VLOOKUP($A680,Bat!$A$4:$BF$2320,O$1,FALSE),VLOOKUP($A680,Pit!$A$4:$BA$1686,O$2,FALSE))</f>
        <v>1</v>
      </c>
      <c r="P680" s="16" t="str">
        <f>IF($C680="B",VLOOKUP($A680,Bat!$A$4:$BF$2320,P$1,FALSE),VLOOKUP($A680,Pit!$A$4:$BA$1686,P$2,FALSE))</f>
        <v>87-89 Mph</v>
      </c>
      <c r="Q680" s="17">
        <f>IF($C680="B",VLOOKUP($A680,Bat!$A$4:$BF$2320,Q$1,FALSE),VLOOKUP($A680,Pit!$A$4:$BA$1686,Q$2,FALSE))</f>
        <v>6</v>
      </c>
      <c r="R680" s="18">
        <f>IF($C680="B",VLOOKUP($A680,Bat!$A$4:$BF$2320,R$1,FALSE),VLOOKUP($A680,Pit!$A$4:$BA$1686,R$2,FALSE))</f>
        <v>4.5492258046713268</v>
      </c>
      <c r="S680" s="19">
        <f>IF($C680="B",VLOOKUP($A680,Bat!$A$4:$BF$2320,S$1,FALSE),VLOOKUP($A680,Pit!$A$4:$BA$1686,S$2,FALSE))</f>
        <v>-0.65790382408905679</v>
      </c>
      <c r="T680" s="20" t="str">
        <f>IF($C680="B",VLOOKUP($A680,Bat!$A$4:$BF$2320,T$1,FALSE),VLOOKUP($A680,Pit!$A$4:$BA$1686,T$2,FALSE))</f>
        <v>$210k</v>
      </c>
      <c r="U680" s="17" t="str">
        <f>VLOOKUP(IF($C680="B",VLOOKUP($A680,Bat!$A$4:$AU$2320,U$1,FALSE),VLOOKUP($A680,Pit!$A$4:$BE$1686,U$2,FALSE)),COND!$A$35:$B$41,2,FALSE)</f>
        <v>??</v>
      </c>
      <c r="V680" s="21">
        <f>IF($C680="B",VLOOKUP($A680,Bat!$A$4:$AT$2284,46,FALSE),VLOOKUP($A680,Pit!$A$4:$BD$1664,56,FALSE))</f>
        <v>303</v>
      </c>
      <c r="W680" s="16">
        <f t="shared" si="52"/>
        <v>999</v>
      </c>
      <c r="X680" s="16"/>
      <c r="Y680" s="22">
        <f t="shared" si="53"/>
        <v>1116</v>
      </c>
      <c r="Z680" s="16" t="str">
        <f>IFERROR(VLOOKUP($D680,Results37!$F$3:$L$1396,Z$1,FALSE),"")</f>
        <v/>
      </c>
      <c r="AA680" s="47" t="str">
        <f>IF(ISERROR(VLOOKUP(D680,Results37!$F$3:$O$399,AA$1,FALSE)),"",IF(VLOOKUP(D680,Results37!$F$3:$O$399,AA$1+1,FALSE)=1,"S"&amp;VLOOKUP(D680,Results37!$F$3:$O$399,AA$1,FALSE),VLOOKUP(D680,Results37!$F$3:$O$399,AA$1,FALSE)))</f>
        <v/>
      </c>
      <c r="AB680" s="16" t="str">
        <f>IFERROR(VLOOKUP($D680,Results37!$F$3:$L$1396,AB$1,FALSE),"")</f>
        <v/>
      </c>
      <c r="AC680" s="16" t="str">
        <f>IFERROR(VLOOKUP($D680,Results37!$F$3:$L$1396,AC$1,FALSE),"")</f>
        <v/>
      </c>
      <c r="AD680" s="16" t="str">
        <f t="shared" si="54"/>
        <v/>
      </c>
      <c r="AE680" s="20" t="str">
        <f>IF(ISERROR(VLOOKUP($AC680&amp;"-"&amp;$F680&amp;" "&amp;G680,Bonuses!$B$1:$G$1006,4,FALSE)),"",INT(VLOOKUP($AC680&amp;"-"&amp;$F680&amp;" "&amp;$G680,Bonuses!$B$1:$G$1006,4,FALSE)))</f>
        <v/>
      </c>
      <c r="AF680" s="16" t="str">
        <f>IF(ISERROR(VLOOKUP($AC680&amp;"-"&amp;$F680,Bonuses!$B$1:$G$1006,5,FALSE)),"",IF(VLOOKUP($AC680&amp;"-"&amp;$F680,Bonuses!$B$1:$G$1006,5,FALSE)="","",VLOOKUP($AC680&amp;"-"&amp;$F680,Bonuses!$B$1:$G$1006,6,FALSE)&amp;" yrs, "&amp;VLOOKUP($AC680&amp;"-"&amp;$F680,Bonuses!$B$1:$G$1006,5,FALSE)))</f>
        <v/>
      </c>
    </row>
    <row r="681" spans="1:32" s="21" customFormat="1" x14ac:dyDescent="0.25">
      <c r="A681" s="21" t="s">
        <v>1776</v>
      </c>
      <c r="B681" s="21">
        <f t="shared" si="50"/>
        <v>0</v>
      </c>
      <c r="C681" s="21" t="str">
        <f t="shared" si="51"/>
        <v>B</v>
      </c>
      <c r="D681" s="17">
        <f>IF($C681="B",VLOOKUP($A681,Bat!$A$4:$BF$2320,D$1,FALSE),VLOOKUP($A681,Pit!$A$4:$BA$1686,D$2,FALSE))</f>
        <v>6512</v>
      </c>
      <c r="E681" s="16" t="str">
        <f>IF($C681="B",VLOOKUP($A681,Bat!$A$4:$BF$2320,E$1,FALSE),VLOOKUP($A681,Pit!$A$4:$BA$1686,E$2,FALSE))</f>
        <v>1B</v>
      </c>
      <c r="F681" s="16" t="str">
        <f>IF($C681="B",VLOOKUP($A681,Bat!$A$4:$BF$2320,F$1,FALSE),VLOOKUP($A681,Pit!$A$4:$BA$1686,F$2,FALSE))</f>
        <v>Carl</v>
      </c>
      <c r="G681" s="16" t="str">
        <f>IF($C681="B",VLOOKUP($A681,Bat!$A$4:$BF$2320,G$1,FALSE),VLOOKUP($A681,Pit!$A$4:$BA$1686,G$2,FALSE))</f>
        <v>Kirk</v>
      </c>
      <c r="H681" s="16">
        <f>IF($C681="B",VLOOKUP($A681,Bat!$A$4:$BF$2320,H$1,FALSE),VLOOKUP($A681,Pit!$A$4:$BA$1686,H$2,FALSE))</f>
        <v>22</v>
      </c>
      <c r="I681" s="16" t="str">
        <f>IF($C681="B",VLOOKUP($A681,Bat!$A$4:$BF$2320,I$1,FALSE),VLOOKUP($A681,Pit!$A$4:$BA$1686,I$2,FALSE))</f>
        <v>R</v>
      </c>
      <c r="J681" s="16" t="str">
        <f>IF($C681="B",VLOOKUP($A681,Bat!$A$4:$BF$2320,J$1,FALSE),VLOOKUP($A681,Pit!$A$4:$BA$1686,J$2,FALSE))</f>
        <v>R</v>
      </c>
      <c r="K681" s="16" t="str">
        <f>IF($C681="B",VLOOKUP($A681,Bat!$A$4:$BF$2320,K$1,FALSE),VLOOKUP($A681,Pit!$A$4:$BA$1686,K$2,FALSE))</f>
        <v>Normal</v>
      </c>
      <c r="L681" s="17" t="str">
        <f>IF($C681="B",VLOOKUP($A681,Bat!$A$4:$BF$2320,L$1,FALSE),VLOOKUP($A681,Pit!$A$4:$BA$1686,L$2,FALSE))</f>
        <v>Normal</v>
      </c>
      <c r="M681" s="16">
        <f>IF($C681="B",VLOOKUP($A681,Bat!$A$4:$BF$2320,M$1,FALSE),VLOOKUP($A681,Pit!$A$4:$BA$1686,M$2,FALSE))</f>
        <v>2</v>
      </c>
      <c r="N681" s="16">
        <f>IF($C681="B",VLOOKUP($A681,Bat!$A$4:$BF$2320,N$1,FALSE),VLOOKUP($A681,Pit!$A$4:$BA$1686,N$2,FALSE))</f>
        <v>2</v>
      </c>
      <c r="O681" s="16">
        <f>IF($C681="B",VLOOKUP($A681,Bat!$A$4:$BF$2320,O$1,FALSE),VLOOKUP($A681,Pit!$A$4:$BA$1686,O$2,FALSE))</f>
        <v>3</v>
      </c>
      <c r="P681" s="16">
        <f>IF($C681="B",VLOOKUP($A681,Bat!$A$4:$BF$2320,P$1,FALSE),VLOOKUP($A681,Pit!$A$4:$BA$1686,P$2,FALSE))</f>
        <v>6</v>
      </c>
      <c r="Q681" s="17">
        <f>IF($C681="B",VLOOKUP($A681,Bat!$A$4:$BF$2320,Q$1,FALSE),VLOOKUP($A681,Pit!$A$4:$BA$1686,Q$2,FALSE))</f>
        <v>3</v>
      </c>
      <c r="R681" s="18">
        <f>IF($C681="B",VLOOKUP($A681,Bat!$A$4:$BF$2320,R$1,FALSE),VLOOKUP($A681,Pit!$A$4:$BA$1686,R$2,FALSE))</f>
        <v>-2.3866479873357545</v>
      </c>
      <c r="S681" s="19">
        <f>IF($C681="B",VLOOKUP($A681,Bat!$A$4:$BF$2320,S$1,FALSE),VLOOKUP($A681,Pit!$A$4:$BA$1686,S$2,FALSE))</f>
        <v>7.4378163874914888E-2</v>
      </c>
      <c r="T681" s="20" t="str">
        <f>IF($C681="B",VLOOKUP($A681,Bat!$A$4:$BF$2320,T$1,FALSE),VLOOKUP($A681,Pit!$A$4:$BA$1686,T$2,FALSE))</f>
        <v>$2.0m</v>
      </c>
      <c r="U681" s="17" t="str">
        <f>VLOOKUP(IF($C681="B",VLOOKUP($A681,Bat!$A$4:$AU$2320,U$1,FALSE),VLOOKUP($A681,Pit!$A$4:$BE$1686,U$2,FALSE)),COND!$A$35:$B$41,2,FALSE)</f>
        <v>??</v>
      </c>
      <c r="V681" s="21">
        <f>IF($C681="B",VLOOKUP($A681,Bat!$A$4:$AT$2284,46,FALSE),VLOOKUP($A681,Pit!$A$4:$BD$1664,56,FALSE))</f>
        <v>304</v>
      </c>
      <c r="W681" s="16">
        <f t="shared" si="52"/>
        <v>999</v>
      </c>
      <c r="X681" s="16"/>
      <c r="Y681" s="22">
        <f t="shared" si="53"/>
        <v>685</v>
      </c>
      <c r="Z681" s="16" t="str">
        <f>IFERROR(VLOOKUP($D681,Results37!$F$3:$L$1396,Z$1,FALSE),"")</f>
        <v/>
      </c>
      <c r="AA681" s="47" t="str">
        <f>IF(ISERROR(VLOOKUP(D681,Results37!$F$3:$O$399,AA$1,FALSE)),"",IF(VLOOKUP(D681,Results37!$F$3:$O$399,AA$1+1,FALSE)=1,"S"&amp;VLOOKUP(D681,Results37!$F$3:$O$399,AA$1,FALSE),VLOOKUP(D681,Results37!$F$3:$O$399,AA$1,FALSE)))</f>
        <v/>
      </c>
      <c r="AB681" s="16" t="str">
        <f>IFERROR(VLOOKUP($D681,Results37!$F$3:$L$1396,AB$1,FALSE),"")</f>
        <v/>
      </c>
      <c r="AC681" s="16" t="str">
        <f>IFERROR(VLOOKUP($D681,Results37!$F$3:$L$1396,AC$1,FALSE),"")</f>
        <v/>
      </c>
      <c r="AD681" s="16" t="str">
        <f t="shared" si="54"/>
        <v/>
      </c>
      <c r="AE681" s="20" t="str">
        <f>IF(ISERROR(VLOOKUP($AC681&amp;"-"&amp;$F681&amp;" "&amp;G681,Bonuses!$B$1:$G$1006,4,FALSE)),"",INT(VLOOKUP($AC681&amp;"-"&amp;$F681&amp;" "&amp;$G681,Bonuses!$B$1:$G$1006,4,FALSE)))</f>
        <v/>
      </c>
      <c r="AF681" s="16" t="str">
        <f>IF(ISERROR(VLOOKUP($AC681&amp;"-"&amp;$F681,Bonuses!$B$1:$G$1006,5,FALSE)),"",IF(VLOOKUP($AC681&amp;"-"&amp;$F681,Bonuses!$B$1:$G$1006,5,FALSE)="","",VLOOKUP($AC681&amp;"-"&amp;$F681,Bonuses!$B$1:$G$1006,6,FALSE)&amp;" yrs, "&amp;VLOOKUP($AC681&amp;"-"&amp;$F681,Bonuses!$B$1:$G$1006,5,FALSE)))</f>
        <v/>
      </c>
    </row>
    <row r="682" spans="1:32" s="21" customFormat="1" x14ac:dyDescent="0.25">
      <c r="A682" s="21" t="s">
        <v>3015</v>
      </c>
      <c r="B682" s="21">
        <f t="shared" si="50"/>
        <v>0</v>
      </c>
      <c r="C682" s="21" t="str">
        <f t="shared" si="51"/>
        <v>P</v>
      </c>
      <c r="D682" s="17">
        <f>IF($C682="B",VLOOKUP($A682,Bat!$A$4:$BF$2320,D$1,FALSE),VLOOKUP($A682,Pit!$A$4:$BA$1686,D$2,FALSE))</f>
        <v>16045</v>
      </c>
      <c r="E682" s="16" t="str">
        <f>IF($C682="B",VLOOKUP($A682,Bat!$A$4:$BF$2320,E$1,FALSE),VLOOKUP($A682,Pit!$A$4:$BA$1686,E$2,FALSE))</f>
        <v>SP</v>
      </c>
      <c r="F682" s="16" t="str">
        <f>IF($C682="B",VLOOKUP($A682,Bat!$A$4:$BF$2320,F$1,FALSE),VLOOKUP($A682,Pit!$A$4:$BA$1686,F$2,FALSE))</f>
        <v>Bernie</v>
      </c>
      <c r="G682" s="16" t="str">
        <f>IF($C682="B",VLOOKUP($A682,Bat!$A$4:$BF$2320,G$1,FALSE),VLOOKUP($A682,Pit!$A$4:$BA$1686,G$2,FALSE))</f>
        <v>Purss</v>
      </c>
      <c r="H682" s="16">
        <f>IF($C682="B",VLOOKUP($A682,Bat!$A$4:$BF$2320,H$1,FALSE),VLOOKUP($A682,Pit!$A$4:$BA$1686,H$2,FALSE))</f>
        <v>21</v>
      </c>
      <c r="I682" s="16" t="str">
        <f>IF($C682="B",VLOOKUP($A682,Bat!$A$4:$BF$2320,I$1,FALSE),VLOOKUP($A682,Pit!$A$4:$BA$1686,I$2,FALSE))</f>
        <v>R</v>
      </c>
      <c r="J682" s="16" t="str">
        <f>IF($C682="B",VLOOKUP($A682,Bat!$A$4:$BF$2320,J$1,FALSE),VLOOKUP($A682,Pit!$A$4:$BA$1686,J$2,FALSE))</f>
        <v>R</v>
      </c>
      <c r="K682" s="16" t="str">
        <f>IF($C682="B",VLOOKUP($A682,Bat!$A$4:$BF$2320,K$1,FALSE),VLOOKUP($A682,Pit!$A$4:$BA$1686,K$2,FALSE))</f>
        <v>High</v>
      </c>
      <c r="L682" s="17" t="str">
        <f>IF($C682="B",VLOOKUP($A682,Bat!$A$4:$BF$2320,L$1,FALSE),VLOOKUP($A682,Pit!$A$4:$BA$1686,L$2,FALSE))</f>
        <v>Normal</v>
      </c>
      <c r="M682" s="16">
        <f>IF($C682="B",VLOOKUP($A682,Bat!$A$4:$BF$2320,M$1,FALSE),VLOOKUP($A682,Pit!$A$4:$BA$1686,M$2,FALSE))</f>
        <v>4</v>
      </c>
      <c r="N682" s="16">
        <f>IF($C682="B",VLOOKUP($A682,Bat!$A$4:$BF$2320,N$1,FALSE),VLOOKUP($A682,Pit!$A$4:$BA$1686,N$2,FALSE))</f>
        <v>2</v>
      </c>
      <c r="O682" s="16">
        <f>IF($C682="B",VLOOKUP($A682,Bat!$A$4:$BF$2320,O$1,FALSE),VLOOKUP($A682,Pit!$A$4:$BA$1686,O$2,FALSE))</f>
        <v>1</v>
      </c>
      <c r="P682" s="16" t="str">
        <f>IF($C682="B",VLOOKUP($A682,Bat!$A$4:$BF$2320,P$1,FALSE),VLOOKUP($A682,Pit!$A$4:$BA$1686,P$2,FALSE))</f>
        <v>90-92 Mph</v>
      </c>
      <c r="Q682" s="17">
        <f>IF($C682="B",VLOOKUP($A682,Bat!$A$4:$BF$2320,Q$1,FALSE),VLOOKUP($A682,Pit!$A$4:$BA$1686,Q$2,FALSE))</f>
        <v>4</v>
      </c>
      <c r="R682" s="18">
        <f>IF($C682="B",VLOOKUP($A682,Bat!$A$4:$BF$2320,R$1,FALSE),VLOOKUP($A682,Pit!$A$4:$BA$1686,R$2,FALSE))</f>
        <v>4.4941319276920453</v>
      </c>
      <c r="S682" s="19">
        <f>IF($C682="B",VLOOKUP($A682,Bat!$A$4:$BF$2320,S$1,FALSE),VLOOKUP($A682,Pit!$A$4:$BA$1686,S$2,FALSE))</f>
        <v>-0.6627438236699229</v>
      </c>
      <c r="T682" s="20" t="str">
        <f>IF($C682="B",VLOOKUP($A682,Bat!$A$4:$BF$2320,T$1,FALSE),VLOOKUP($A682,Pit!$A$4:$BA$1686,T$2,FALSE))</f>
        <v>$170k</v>
      </c>
      <c r="U682" s="17" t="str">
        <f>VLOOKUP(IF($C682="B",VLOOKUP($A682,Bat!$A$4:$AU$2320,U$1,FALSE),VLOOKUP($A682,Pit!$A$4:$BE$1686,U$2,FALSE)),COND!$A$35:$B$41,2,FALSE)</f>
        <v>??</v>
      </c>
      <c r="V682" s="21">
        <f>IF($C682="B",VLOOKUP($A682,Bat!$A$4:$AT$2284,46,FALSE),VLOOKUP($A682,Pit!$A$4:$BD$1664,56,FALSE))</f>
        <v>304</v>
      </c>
      <c r="W682" s="16">
        <f t="shared" si="52"/>
        <v>999</v>
      </c>
      <c r="X682" s="16"/>
      <c r="Y682" s="22">
        <f t="shared" si="53"/>
        <v>1119</v>
      </c>
      <c r="Z682" s="16" t="str">
        <f>IFERROR(VLOOKUP($D682,Results37!$F$3:$L$1396,Z$1,FALSE),"")</f>
        <v/>
      </c>
      <c r="AA682" s="47" t="str">
        <f>IF(ISERROR(VLOOKUP(D682,Results37!$F$3:$O$399,AA$1,FALSE)),"",IF(VLOOKUP(D682,Results37!$F$3:$O$399,AA$1+1,FALSE)=1,"S"&amp;VLOOKUP(D682,Results37!$F$3:$O$399,AA$1,FALSE),VLOOKUP(D682,Results37!$F$3:$O$399,AA$1,FALSE)))</f>
        <v/>
      </c>
      <c r="AB682" s="16" t="str">
        <f>IFERROR(VLOOKUP($D682,Results37!$F$3:$L$1396,AB$1,FALSE),"")</f>
        <v/>
      </c>
      <c r="AC682" s="16" t="str">
        <f>IFERROR(VLOOKUP($D682,Results37!$F$3:$L$1396,AC$1,FALSE),"")</f>
        <v/>
      </c>
      <c r="AD682" s="16" t="str">
        <f t="shared" si="54"/>
        <v/>
      </c>
      <c r="AE682" s="20" t="str">
        <f>IF(ISERROR(VLOOKUP($AC682&amp;"-"&amp;$F682&amp;" "&amp;G682,Bonuses!$B$1:$G$1006,4,FALSE)),"",INT(VLOOKUP($AC682&amp;"-"&amp;$F682&amp;" "&amp;$G682,Bonuses!$B$1:$G$1006,4,FALSE)))</f>
        <v/>
      </c>
      <c r="AF682" s="16" t="str">
        <f>IF(ISERROR(VLOOKUP($AC682&amp;"-"&amp;$F682,Bonuses!$B$1:$G$1006,5,FALSE)),"",IF(VLOOKUP($AC682&amp;"-"&amp;$F682,Bonuses!$B$1:$G$1006,5,FALSE)="","",VLOOKUP($AC682&amp;"-"&amp;$F682,Bonuses!$B$1:$G$1006,6,FALSE)&amp;" yrs, "&amp;VLOOKUP($AC682&amp;"-"&amp;$F682,Bonuses!$B$1:$G$1006,5,FALSE)))</f>
        <v/>
      </c>
    </row>
    <row r="683" spans="1:32" s="21" customFormat="1" x14ac:dyDescent="0.25">
      <c r="A683" s="21" t="s">
        <v>2089</v>
      </c>
      <c r="B683" s="21">
        <f t="shared" si="50"/>
        <v>0</v>
      </c>
      <c r="C683" s="21" t="str">
        <f t="shared" si="51"/>
        <v>B</v>
      </c>
      <c r="D683" s="17">
        <f>IF($C683="B",VLOOKUP($A683,Bat!$A$4:$BF$2320,D$1,FALSE),VLOOKUP($A683,Pit!$A$4:$BA$1686,D$2,FALSE))</f>
        <v>7385</v>
      </c>
      <c r="E683" s="16" t="str">
        <f>IF($C683="B",VLOOKUP($A683,Bat!$A$4:$BF$2320,E$1,FALSE),VLOOKUP($A683,Pit!$A$4:$BA$1686,E$2,FALSE))</f>
        <v>C</v>
      </c>
      <c r="F683" s="16" t="str">
        <f>IF($C683="B",VLOOKUP($A683,Bat!$A$4:$BF$2320,F$1,FALSE),VLOOKUP($A683,Pit!$A$4:$BA$1686,F$2,FALSE))</f>
        <v>Peter</v>
      </c>
      <c r="G683" s="16" t="str">
        <f>IF($C683="B",VLOOKUP($A683,Bat!$A$4:$BF$2320,G$1,FALSE),VLOOKUP($A683,Pit!$A$4:$BA$1686,G$2,FALSE))</f>
        <v>Olson</v>
      </c>
      <c r="H683" s="16">
        <f>IF($C683="B",VLOOKUP($A683,Bat!$A$4:$BF$2320,H$1,FALSE),VLOOKUP($A683,Pit!$A$4:$BA$1686,H$2,FALSE))</f>
        <v>22</v>
      </c>
      <c r="I683" s="16" t="str">
        <f>IF($C683="B",VLOOKUP($A683,Bat!$A$4:$BF$2320,I$1,FALSE),VLOOKUP($A683,Pit!$A$4:$BA$1686,I$2,FALSE))</f>
        <v>R</v>
      </c>
      <c r="J683" s="16" t="str">
        <f>IF($C683="B",VLOOKUP($A683,Bat!$A$4:$BF$2320,J$1,FALSE),VLOOKUP($A683,Pit!$A$4:$BA$1686,J$2,FALSE))</f>
        <v>R</v>
      </c>
      <c r="K683" s="16" t="str">
        <f>IF($C683="B",VLOOKUP($A683,Bat!$A$4:$BF$2320,K$1,FALSE),VLOOKUP($A683,Pit!$A$4:$BA$1686,K$2,FALSE))</f>
        <v>Low</v>
      </c>
      <c r="L683" s="17" t="str">
        <f>IF($C683="B",VLOOKUP($A683,Bat!$A$4:$BF$2320,L$1,FALSE),VLOOKUP($A683,Pit!$A$4:$BA$1686,L$2,FALSE))</f>
        <v>Normal</v>
      </c>
      <c r="M683" s="16">
        <f>IF($C683="B",VLOOKUP($A683,Bat!$A$4:$BF$2320,M$1,FALSE),VLOOKUP($A683,Pit!$A$4:$BA$1686,M$2,FALSE))</f>
        <v>2</v>
      </c>
      <c r="N683" s="16">
        <f>IF($C683="B",VLOOKUP($A683,Bat!$A$4:$BF$2320,N$1,FALSE),VLOOKUP($A683,Pit!$A$4:$BA$1686,N$2,FALSE))</f>
        <v>3</v>
      </c>
      <c r="O683" s="16">
        <f>IF($C683="B",VLOOKUP($A683,Bat!$A$4:$BF$2320,O$1,FALSE),VLOOKUP($A683,Pit!$A$4:$BA$1686,O$2,FALSE))</f>
        <v>3</v>
      </c>
      <c r="P683" s="16">
        <f>IF($C683="B",VLOOKUP($A683,Bat!$A$4:$BF$2320,P$1,FALSE),VLOOKUP($A683,Pit!$A$4:$BA$1686,P$2,FALSE))</f>
        <v>5</v>
      </c>
      <c r="Q683" s="17">
        <f>IF($C683="B",VLOOKUP($A683,Bat!$A$4:$BF$2320,Q$1,FALSE),VLOOKUP($A683,Pit!$A$4:$BA$1686,Q$2,FALSE))</f>
        <v>2</v>
      </c>
      <c r="R683" s="18">
        <f>IF($C683="B",VLOOKUP($A683,Bat!$A$4:$BF$2320,R$1,FALSE),VLOOKUP($A683,Pit!$A$4:$BA$1686,R$2,FALSE))</f>
        <v>-2.4223339604288974</v>
      </c>
      <c r="S683" s="19">
        <f>IF($C683="B",VLOOKUP($A683,Bat!$A$4:$BF$2320,S$1,FALSE),VLOOKUP($A683,Pit!$A$4:$BA$1686,S$2,FALSE))</f>
        <v>6.9290185473302873E-2</v>
      </c>
      <c r="T683" s="20" t="str">
        <f>IF($C683="B",VLOOKUP($A683,Bat!$A$4:$BF$2320,T$1,FALSE),VLOOKUP($A683,Pit!$A$4:$BA$1686,T$2,FALSE))</f>
        <v>-</v>
      </c>
      <c r="U683" s="17" t="str">
        <f>VLOOKUP(IF($C683="B",VLOOKUP($A683,Bat!$A$4:$AU$2320,U$1,FALSE),VLOOKUP($A683,Pit!$A$4:$BE$1686,U$2,FALSE)),COND!$A$35:$B$41,2,FALSE)</f>
        <v>??</v>
      </c>
      <c r="V683" s="21">
        <f>IF($C683="B",VLOOKUP($A683,Bat!$A$4:$AT$2284,46,FALSE),VLOOKUP($A683,Pit!$A$4:$BD$1664,56,FALSE))</f>
        <v>305</v>
      </c>
      <c r="W683" s="16">
        <f t="shared" si="52"/>
        <v>999</v>
      </c>
      <c r="X683" s="16"/>
      <c r="Y683" s="22">
        <f t="shared" si="53"/>
        <v>687</v>
      </c>
      <c r="Z683" s="16" t="str">
        <f>IFERROR(VLOOKUP($D683,Results37!$F$3:$L$1396,Z$1,FALSE),"")</f>
        <v/>
      </c>
      <c r="AA683" s="47" t="str">
        <f>IF(ISERROR(VLOOKUP(D683,Results37!$F$3:$O$399,AA$1,FALSE)),"",IF(VLOOKUP(D683,Results37!$F$3:$O$399,AA$1+1,FALSE)=1,"S"&amp;VLOOKUP(D683,Results37!$F$3:$O$399,AA$1,FALSE),VLOOKUP(D683,Results37!$F$3:$O$399,AA$1,FALSE)))</f>
        <v/>
      </c>
      <c r="AB683" s="16" t="str">
        <f>IFERROR(VLOOKUP($D683,Results37!$F$3:$L$1396,AB$1,FALSE),"")</f>
        <v/>
      </c>
      <c r="AC683" s="16" t="str">
        <f>IFERROR(VLOOKUP($D683,Results37!$F$3:$L$1396,AC$1,FALSE),"")</f>
        <v/>
      </c>
      <c r="AD683" s="16" t="str">
        <f t="shared" si="54"/>
        <v/>
      </c>
      <c r="AE683" s="20" t="str">
        <f>IF(ISERROR(VLOOKUP($AC683&amp;"-"&amp;$F683&amp;" "&amp;G683,Bonuses!$B$1:$G$1006,4,FALSE)),"",INT(VLOOKUP($AC683&amp;"-"&amp;$F683&amp;" "&amp;$G683,Bonuses!$B$1:$G$1006,4,FALSE)))</f>
        <v/>
      </c>
      <c r="AF683" s="16" t="str">
        <f>IF(ISERROR(VLOOKUP($AC683&amp;"-"&amp;$F683,Bonuses!$B$1:$G$1006,5,FALSE)),"",IF(VLOOKUP($AC683&amp;"-"&amp;$F683,Bonuses!$B$1:$G$1006,5,FALSE)="","",VLOOKUP($AC683&amp;"-"&amp;$F683,Bonuses!$B$1:$G$1006,6,FALSE)&amp;" yrs, "&amp;VLOOKUP($AC683&amp;"-"&amp;$F683,Bonuses!$B$1:$G$1006,5,FALSE)))</f>
        <v/>
      </c>
    </row>
    <row r="684" spans="1:32" s="21" customFormat="1" x14ac:dyDescent="0.25">
      <c r="A684" s="21" t="s">
        <v>2910</v>
      </c>
      <c r="B684" s="21">
        <f t="shared" si="50"/>
        <v>0</v>
      </c>
      <c r="C684" s="21" t="str">
        <f t="shared" si="51"/>
        <v>P</v>
      </c>
      <c r="D684" s="17">
        <f>IF($C684="B",VLOOKUP($A684,Bat!$A$4:$BF$2320,D$1,FALSE),VLOOKUP($A684,Pit!$A$4:$BA$1686,D$2,FALSE))</f>
        <v>3596</v>
      </c>
      <c r="E684" s="16" t="str">
        <f>IF($C684="B",VLOOKUP($A684,Bat!$A$4:$BF$2320,E$1,FALSE),VLOOKUP($A684,Pit!$A$4:$BA$1686,E$2,FALSE))</f>
        <v>SP</v>
      </c>
      <c r="F684" s="16" t="str">
        <f>IF($C684="B",VLOOKUP($A684,Bat!$A$4:$BF$2320,F$1,FALSE),VLOOKUP($A684,Pit!$A$4:$BA$1686,F$2,FALSE))</f>
        <v>Juan</v>
      </c>
      <c r="G684" s="16" t="str">
        <f>IF($C684="B",VLOOKUP($A684,Bat!$A$4:$BF$2320,G$1,FALSE),VLOOKUP($A684,Pit!$A$4:$BA$1686,G$2,FALSE))</f>
        <v>Martínez</v>
      </c>
      <c r="H684" s="16">
        <f>IF($C684="B",VLOOKUP($A684,Bat!$A$4:$BF$2320,H$1,FALSE),VLOOKUP($A684,Pit!$A$4:$BA$1686,H$2,FALSE))</f>
        <v>21</v>
      </c>
      <c r="I684" s="16" t="str">
        <f>IF($C684="B",VLOOKUP($A684,Bat!$A$4:$BF$2320,I$1,FALSE),VLOOKUP($A684,Pit!$A$4:$BA$1686,I$2,FALSE))</f>
        <v>R</v>
      </c>
      <c r="J684" s="16" t="str">
        <f>IF($C684="B",VLOOKUP($A684,Bat!$A$4:$BF$2320,J$1,FALSE),VLOOKUP($A684,Pit!$A$4:$BA$1686,J$2,FALSE))</f>
        <v>R</v>
      </c>
      <c r="K684" s="16" t="str">
        <f>IF($C684="B",VLOOKUP($A684,Bat!$A$4:$BF$2320,K$1,FALSE),VLOOKUP($A684,Pit!$A$4:$BA$1686,K$2,FALSE))</f>
        <v>Normal</v>
      </c>
      <c r="L684" s="17" t="str">
        <f>IF($C684="B",VLOOKUP($A684,Bat!$A$4:$BF$2320,L$1,FALSE),VLOOKUP($A684,Pit!$A$4:$BA$1686,L$2,FALSE))</f>
        <v>Normal</v>
      </c>
      <c r="M684" s="16">
        <f>IF($C684="B",VLOOKUP($A684,Bat!$A$4:$BF$2320,M$1,FALSE),VLOOKUP($A684,Pit!$A$4:$BA$1686,M$2,FALSE))</f>
        <v>4</v>
      </c>
      <c r="N684" s="16">
        <f>IF($C684="B",VLOOKUP($A684,Bat!$A$4:$BF$2320,N$1,FALSE),VLOOKUP($A684,Pit!$A$4:$BA$1686,N$2,FALSE))</f>
        <v>2</v>
      </c>
      <c r="O684" s="16">
        <f>IF($C684="B",VLOOKUP($A684,Bat!$A$4:$BF$2320,O$1,FALSE),VLOOKUP($A684,Pit!$A$4:$BA$1686,O$2,FALSE))</f>
        <v>1</v>
      </c>
      <c r="P684" s="16" t="str">
        <f>IF($C684="B",VLOOKUP($A684,Bat!$A$4:$BF$2320,P$1,FALSE),VLOOKUP($A684,Pit!$A$4:$BA$1686,P$2,FALSE))</f>
        <v>91-93 Mph</v>
      </c>
      <c r="Q684" s="17">
        <f>IF($C684="B",VLOOKUP($A684,Bat!$A$4:$BF$2320,Q$1,FALSE),VLOOKUP($A684,Pit!$A$4:$BA$1686,Q$2,FALSE))</f>
        <v>6</v>
      </c>
      <c r="R684" s="18">
        <f>IF($C684="B",VLOOKUP($A684,Bat!$A$4:$BF$2320,R$1,FALSE),VLOOKUP($A684,Pit!$A$4:$BA$1686,R$2,FALSE))</f>
        <v>4.2583153280362254</v>
      </c>
      <c r="S684" s="19">
        <f>IF($C684="B",VLOOKUP($A684,Bat!$A$4:$BF$2320,S$1,FALSE),VLOOKUP($A684,Pit!$A$4:$BA$1686,S$2,FALSE))</f>
        <v>-0.68346032260000655</v>
      </c>
      <c r="T684" s="20" t="str">
        <f>IF($C684="B",VLOOKUP($A684,Bat!$A$4:$BF$2320,T$1,FALSE),VLOOKUP($A684,Pit!$A$4:$BA$1686,T$2,FALSE))</f>
        <v>$90k</v>
      </c>
      <c r="U684" s="17" t="str">
        <f>VLOOKUP(IF($C684="B",VLOOKUP($A684,Bat!$A$4:$AU$2320,U$1,FALSE),VLOOKUP($A684,Pit!$A$4:$BE$1686,U$2,FALSE)),COND!$A$35:$B$41,2,FALSE)</f>
        <v>??</v>
      </c>
      <c r="V684" s="21">
        <f>IF($C684="B",VLOOKUP($A684,Bat!$A$4:$AT$2284,46,FALSE),VLOOKUP($A684,Pit!$A$4:$BD$1664,56,FALSE))</f>
        <v>305</v>
      </c>
      <c r="W684" s="16">
        <f t="shared" si="52"/>
        <v>999</v>
      </c>
      <c r="X684" s="16"/>
      <c r="Y684" s="22">
        <f t="shared" si="53"/>
        <v>1130</v>
      </c>
      <c r="Z684" s="16" t="str">
        <f>IFERROR(VLOOKUP($D684,Results37!$F$3:$L$1396,Z$1,FALSE),"")</f>
        <v/>
      </c>
      <c r="AA684" s="47" t="str">
        <f>IF(ISERROR(VLOOKUP(D684,Results37!$F$3:$O$399,AA$1,FALSE)),"",IF(VLOOKUP(D684,Results37!$F$3:$O$399,AA$1+1,FALSE)=1,"S"&amp;VLOOKUP(D684,Results37!$F$3:$O$399,AA$1,FALSE),VLOOKUP(D684,Results37!$F$3:$O$399,AA$1,FALSE)))</f>
        <v/>
      </c>
      <c r="AB684" s="16" t="str">
        <f>IFERROR(VLOOKUP($D684,Results37!$F$3:$L$1396,AB$1,FALSE),"")</f>
        <v/>
      </c>
      <c r="AC684" s="16" t="str">
        <f>IFERROR(VLOOKUP($D684,Results37!$F$3:$L$1396,AC$1,FALSE),"")</f>
        <v/>
      </c>
      <c r="AD684" s="16" t="str">
        <f t="shared" si="54"/>
        <v/>
      </c>
      <c r="AE684" s="20" t="str">
        <f>IF(ISERROR(VLOOKUP($AC684&amp;"-"&amp;$F684&amp;" "&amp;G684,Bonuses!$B$1:$G$1006,4,FALSE)),"",INT(VLOOKUP($AC684&amp;"-"&amp;$F684&amp;" "&amp;$G684,Bonuses!$B$1:$G$1006,4,FALSE)))</f>
        <v/>
      </c>
      <c r="AF684" s="16" t="str">
        <f>IF(ISERROR(VLOOKUP($AC684&amp;"-"&amp;$F684,Bonuses!$B$1:$G$1006,5,FALSE)),"",IF(VLOOKUP($AC684&amp;"-"&amp;$F684,Bonuses!$B$1:$G$1006,5,FALSE)="","",VLOOKUP($AC684&amp;"-"&amp;$F684,Bonuses!$B$1:$G$1006,6,FALSE)&amp;" yrs, "&amp;VLOOKUP($AC684&amp;"-"&amp;$F684,Bonuses!$B$1:$G$1006,5,FALSE)))</f>
        <v/>
      </c>
    </row>
    <row r="685" spans="1:32" s="21" customFormat="1" x14ac:dyDescent="0.25">
      <c r="A685" s="21" t="s">
        <v>3097</v>
      </c>
      <c r="B685" s="21">
        <f t="shared" si="50"/>
        <v>0</v>
      </c>
      <c r="C685" s="21" t="str">
        <f t="shared" si="51"/>
        <v>B</v>
      </c>
      <c r="D685" s="17">
        <f>IF($C685="B",VLOOKUP($A685,Bat!$A$4:$BF$2320,D$1,FALSE),VLOOKUP($A685,Pit!$A$4:$BA$1686,D$2,FALSE))</f>
        <v>9214</v>
      </c>
      <c r="E685" s="16" t="str">
        <f>IF($C685="B",VLOOKUP($A685,Bat!$A$4:$BF$2320,E$1,FALSE),VLOOKUP($A685,Pit!$A$4:$BA$1686,E$2,FALSE))</f>
        <v>C</v>
      </c>
      <c r="F685" s="16" t="str">
        <f>IF($C685="B",VLOOKUP($A685,Bat!$A$4:$BF$2320,F$1,FALSE),VLOOKUP($A685,Pit!$A$4:$BA$1686,F$2,FALSE))</f>
        <v>Thomas</v>
      </c>
      <c r="G685" s="16" t="str">
        <f>IF($C685="B",VLOOKUP($A685,Bat!$A$4:$BF$2320,G$1,FALSE),VLOOKUP($A685,Pit!$A$4:$BA$1686,G$2,FALSE))</f>
        <v>Kuhn</v>
      </c>
      <c r="H685" s="16">
        <f>IF($C685="B",VLOOKUP($A685,Bat!$A$4:$BF$2320,H$1,FALSE),VLOOKUP($A685,Pit!$A$4:$BA$1686,H$2,FALSE))</f>
        <v>21</v>
      </c>
      <c r="I685" s="16" t="str">
        <f>IF($C685="B",VLOOKUP($A685,Bat!$A$4:$BF$2320,I$1,FALSE),VLOOKUP($A685,Pit!$A$4:$BA$1686,I$2,FALSE))</f>
        <v>R</v>
      </c>
      <c r="J685" s="16" t="str">
        <f>IF($C685="B",VLOOKUP($A685,Bat!$A$4:$BF$2320,J$1,FALSE),VLOOKUP($A685,Pit!$A$4:$BA$1686,J$2,FALSE))</f>
        <v>R</v>
      </c>
      <c r="K685" s="16" t="str">
        <f>IF($C685="B",VLOOKUP($A685,Bat!$A$4:$BF$2320,K$1,FALSE),VLOOKUP($A685,Pit!$A$4:$BA$1686,K$2,FALSE))</f>
        <v>Normal</v>
      </c>
      <c r="L685" s="17" t="str">
        <f>IF($C685="B",VLOOKUP($A685,Bat!$A$4:$BF$2320,L$1,FALSE),VLOOKUP($A685,Pit!$A$4:$BA$1686,L$2,FALSE))</f>
        <v>High</v>
      </c>
      <c r="M685" s="16">
        <f>IF($C685="B",VLOOKUP($A685,Bat!$A$4:$BF$2320,M$1,FALSE),VLOOKUP($A685,Pit!$A$4:$BA$1686,M$2,FALSE))</f>
        <v>2</v>
      </c>
      <c r="N685" s="16">
        <f>IF($C685="B",VLOOKUP($A685,Bat!$A$4:$BF$2320,N$1,FALSE),VLOOKUP($A685,Pit!$A$4:$BA$1686,N$2,FALSE))</f>
        <v>1</v>
      </c>
      <c r="O685" s="16">
        <f>IF($C685="B",VLOOKUP($A685,Bat!$A$4:$BF$2320,O$1,FALSE),VLOOKUP($A685,Pit!$A$4:$BA$1686,O$2,FALSE))</f>
        <v>5</v>
      </c>
      <c r="P685" s="16">
        <f>IF($C685="B",VLOOKUP($A685,Bat!$A$4:$BF$2320,P$1,FALSE),VLOOKUP($A685,Pit!$A$4:$BA$1686,P$2,FALSE))</f>
        <v>5</v>
      </c>
      <c r="Q685" s="17">
        <f>IF($C685="B",VLOOKUP($A685,Bat!$A$4:$BF$2320,Q$1,FALSE),VLOOKUP($A685,Pit!$A$4:$BA$1686,Q$2,FALSE))</f>
        <v>2</v>
      </c>
      <c r="R685" s="18">
        <f>IF($C685="B",VLOOKUP($A685,Bat!$A$4:$BF$2320,R$1,FALSE),VLOOKUP($A685,Pit!$A$4:$BA$1686,R$2,FALSE))</f>
        <v>-2.4677073520684036</v>
      </c>
      <c r="S685" s="19">
        <f>IF($C685="B",VLOOKUP($A685,Bat!$A$4:$BF$2320,S$1,FALSE),VLOOKUP($A685,Pit!$A$4:$BA$1686,S$2,FALSE))</f>
        <v>6.2821009585422985E-2</v>
      </c>
      <c r="T685" s="20" t="str">
        <f>IF($C685="B",VLOOKUP($A685,Bat!$A$4:$BF$2320,T$1,FALSE),VLOOKUP($A685,Pit!$A$4:$BA$1686,T$2,FALSE))</f>
        <v>$1.4m</v>
      </c>
      <c r="U685" s="17" t="str">
        <f>VLOOKUP(IF($C685="B",VLOOKUP($A685,Bat!$A$4:$AU$2320,U$1,FALSE),VLOOKUP($A685,Pit!$A$4:$BE$1686,U$2,FALSE)),COND!$A$35:$B$41,2,FALSE)</f>
        <v>??</v>
      </c>
      <c r="V685" s="21">
        <f>IF($C685="B",VLOOKUP($A685,Bat!$A$4:$AT$2284,46,FALSE),VLOOKUP($A685,Pit!$A$4:$BD$1664,56,FALSE))</f>
        <v>306</v>
      </c>
      <c r="W685" s="16">
        <f t="shared" si="52"/>
        <v>999</v>
      </c>
      <c r="X685" s="16"/>
      <c r="Y685" s="22">
        <f t="shared" si="53"/>
        <v>692</v>
      </c>
      <c r="Z685" s="16" t="str">
        <f>IFERROR(VLOOKUP($D685,Results37!$F$3:$L$1396,Z$1,FALSE),"")</f>
        <v/>
      </c>
      <c r="AA685" s="47" t="str">
        <f>IF(ISERROR(VLOOKUP(D685,Results37!$F$3:$O$399,AA$1,FALSE)),"",IF(VLOOKUP(D685,Results37!$F$3:$O$399,AA$1+1,FALSE)=1,"S"&amp;VLOOKUP(D685,Results37!$F$3:$O$399,AA$1,FALSE),VLOOKUP(D685,Results37!$F$3:$O$399,AA$1,FALSE)))</f>
        <v/>
      </c>
      <c r="AB685" s="16" t="str">
        <f>IFERROR(VLOOKUP($D685,Results37!$F$3:$L$1396,AB$1,FALSE),"")</f>
        <v/>
      </c>
      <c r="AC685" s="16" t="str">
        <f>IFERROR(VLOOKUP($D685,Results37!$F$3:$L$1396,AC$1,FALSE),"")</f>
        <v/>
      </c>
      <c r="AD685" s="16" t="str">
        <f t="shared" si="54"/>
        <v/>
      </c>
      <c r="AE685" s="20" t="str">
        <f>IF(ISERROR(VLOOKUP($AC685&amp;"-"&amp;$F685&amp;" "&amp;G685,Bonuses!$B$1:$G$1006,4,FALSE)),"",INT(VLOOKUP($AC685&amp;"-"&amp;$F685&amp;" "&amp;$G685,Bonuses!$B$1:$G$1006,4,FALSE)))</f>
        <v/>
      </c>
      <c r="AF685" s="16" t="str">
        <f>IF(ISERROR(VLOOKUP($AC685&amp;"-"&amp;$F685,Bonuses!$B$1:$G$1006,5,FALSE)),"",IF(VLOOKUP($AC685&amp;"-"&amp;$F685,Bonuses!$B$1:$G$1006,5,FALSE)="","",VLOOKUP($AC685&amp;"-"&amp;$F685,Bonuses!$B$1:$G$1006,6,FALSE)&amp;" yrs, "&amp;VLOOKUP($AC685&amp;"-"&amp;$F685,Bonuses!$B$1:$G$1006,5,FALSE)))</f>
        <v/>
      </c>
    </row>
    <row r="686" spans="1:32" s="21" customFormat="1" x14ac:dyDescent="0.25">
      <c r="A686" s="21" t="s">
        <v>2769</v>
      </c>
      <c r="B686" s="21">
        <f t="shared" si="50"/>
        <v>0</v>
      </c>
      <c r="C686" s="21" t="str">
        <f t="shared" si="51"/>
        <v>P</v>
      </c>
      <c r="D686" s="17">
        <f>IF($C686="B",VLOOKUP($A686,Bat!$A$4:$BF$2320,D$1,FALSE),VLOOKUP($A686,Pit!$A$4:$BA$1686,D$2,FALSE))</f>
        <v>14707</v>
      </c>
      <c r="E686" s="16" t="str">
        <f>IF($C686="B",VLOOKUP($A686,Bat!$A$4:$BF$2320,E$1,FALSE),VLOOKUP($A686,Pit!$A$4:$BA$1686,E$2,FALSE))</f>
        <v>RP</v>
      </c>
      <c r="F686" s="16" t="str">
        <f>IF($C686="B",VLOOKUP($A686,Bat!$A$4:$BF$2320,F$1,FALSE),VLOOKUP($A686,Pit!$A$4:$BA$1686,F$2,FALSE))</f>
        <v>Caden</v>
      </c>
      <c r="G686" s="16" t="str">
        <f>IF($C686="B",VLOOKUP($A686,Bat!$A$4:$BF$2320,G$1,FALSE),VLOOKUP($A686,Pit!$A$4:$BA$1686,G$2,FALSE))</f>
        <v>Graham</v>
      </c>
      <c r="H686" s="16">
        <f>IF($C686="B",VLOOKUP($A686,Bat!$A$4:$BF$2320,H$1,FALSE),VLOOKUP($A686,Pit!$A$4:$BA$1686,H$2,FALSE))</f>
        <v>21</v>
      </c>
      <c r="I686" s="16" t="str">
        <f>IF($C686="B",VLOOKUP($A686,Bat!$A$4:$BF$2320,I$1,FALSE),VLOOKUP($A686,Pit!$A$4:$BA$1686,I$2,FALSE))</f>
        <v>R</v>
      </c>
      <c r="J686" s="16" t="str">
        <f>IF($C686="B",VLOOKUP($A686,Bat!$A$4:$BF$2320,J$1,FALSE),VLOOKUP($A686,Pit!$A$4:$BA$1686,J$2,FALSE))</f>
        <v>R</v>
      </c>
      <c r="K686" s="16" t="str">
        <f>IF($C686="B",VLOOKUP($A686,Bat!$A$4:$BF$2320,K$1,FALSE),VLOOKUP($A686,Pit!$A$4:$BA$1686,K$2,FALSE))</f>
        <v>Low</v>
      </c>
      <c r="L686" s="17" t="str">
        <f>IF($C686="B",VLOOKUP($A686,Bat!$A$4:$BF$2320,L$1,FALSE),VLOOKUP($A686,Pit!$A$4:$BA$1686,L$2,FALSE))</f>
        <v>Normal</v>
      </c>
      <c r="M686" s="16">
        <f>IF($C686="B",VLOOKUP($A686,Bat!$A$4:$BF$2320,M$1,FALSE),VLOOKUP($A686,Pit!$A$4:$BA$1686,M$2,FALSE))</f>
        <v>3</v>
      </c>
      <c r="N686" s="16">
        <f>IF($C686="B",VLOOKUP($A686,Bat!$A$4:$BF$2320,N$1,FALSE),VLOOKUP($A686,Pit!$A$4:$BA$1686,N$2,FALSE))</f>
        <v>2</v>
      </c>
      <c r="O686" s="16">
        <f>IF($C686="B",VLOOKUP($A686,Bat!$A$4:$BF$2320,O$1,FALSE),VLOOKUP($A686,Pit!$A$4:$BA$1686,O$2,FALSE))</f>
        <v>2</v>
      </c>
      <c r="P686" s="16" t="str">
        <f>IF($C686="B",VLOOKUP($A686,Bat!$A$4:$BF$2320,P$1,FALSE),VLOOKUP($A686,Pit!$A$4:$BA$1686,P$2,FALSE))</f>
        <v>90-92 Mph</v>
      </c>
      <c r="Q686" s="17">
        <f>IF($C686="B",VLOOKUP($A686,Bat!$A$4:$BF$2320,Q$1,FALSE),VLOOKUP($A686,Pit!$A$4:$BA$1686,Q$2,FALSE))</f>
        <v>7</v>
      </c>
      <c r="R686" s="18">
        <f>IF($C686="B",VLOOKUP($A686,Bat!$A$4:$BF$2320,R$1,FALSE),VLOOKUP($A686,Pit!$A$4:$BA$1686,R$2,FALSE))</f>
        <v>4.1995749109358904</v>
      </c>
      <c r="S686" s="19">
        <f>IF($C686="B",VLOOKUP($A686,Bat!$A$4:$BF$2320,S$1,FALSE),VLOOKUP($A686,Pit!$A$4:$BA$1686,S$2,FALSE))</f>
        <v>-0.68862067089519796</v>
      </c>
      <c r="T686" s="20" t="str">
        <f>IF($C686="B",VLOOKUP($A686,Bat!$A$4:$BF$2320,T$1,FALSE),VLOOKUP($A686,Pit!$A$4:$BA$1686,T$2,FALSE))</f>
        <v>$220k</v>
      </c>
      <c r="U686" s="17" t="str">
        <f>VLOOKUP(IF($C686="B",VLOOKUP($A686,Bat!$A$4:$AU$2320,U$1,FALSE),VLOOKUP($A686,Pit!$A$4:$BE$1686,U$2,FALSE)),COND!$A$35:$B$41,2,FALSE)</f>
        <v>??</v>
      </c>
      <c r="V686" s="21">
        <f>IF($C686="B",VLOOKUP($A686,Bat!$A$4:$AT$2284,46,FALSE),VLOOKUP($A686,Pit!$A$4:$BD$1664,56,FALSE))</f>
        <v>306</v>
      </c>
      <c r="W686" s="16">
        <f t="shared" si="52"/>
        <v>999</v>
      </c>
      <c r="X686" s="16"/>
      <c r="Y686" s="22">
        <f t="shared" si="53"/>
        <v>1136</v>
      </c>
      <c r="Z686" s="16" t="str">
        <f>IFERROR(VLOOKUP($D686,Results37!$F$3:$L$1396,Z$1,FALSE),"")</f>
        <v/>
      </c>
      <c r="AA686" s="47" t="str">
        <f>IF(ISERROR(VLOOKUP(D686,Results37!$F$3:$O$399,AA$1,FALSE)),"",IF(VLOOKUP(D686,Results37!$F$3:$O$399,AA$1+1,FALSE)=1,"S"&amp;VLOOKUP(D686,Results37!$F$3:$O$399,AA$1,FALSE),VLOOKUP(D686,Results37!$F$3:$O$399,AA$1,FALSE)))</f>
        <v/>
      </c>
      <c r="AB686" s="16" t="str">
        <f>IFERROR(VLOOKUP($D686,Results37!$F$3:$L$1396,AB$1,FALSE),"")</f>
        <v/>
      </c>
      <c r="AC686" s="16" t="str">
        <f>IFERROR(VLOOKUP($D686,Results37!$F$3:$L$1396,AC$1,FALSE),"")</f>
        <v/>
      </c>
      <c r="AD686" s="16" t="str">
        <f t="shared" si="54"/>
        <v/>
      </c>
      <c r="AE686" s="20" t="str">
        <f>IF(ISERROR(VLOOKUP($AC686&amp;"-"&amp;$F686&amp;" "&amp;G686,Bonuses!$B$1:$G$1006,4,FALSE)),"",INT(VLOOKUP($AC686&amp;"-"&amp;$F686&amp;" "&amp;$G686,Bonuses!$B$1:$G$1006,4,FALSE)))</f>
        <v/>
      </c>
      <c r="AF686" s="16" t="str">
        <f>IF(ISERROR(VLOOKUP($AC686&amp;"-"&amp;$F686,Bonuses!$B$1:$G$1006,5,FALSE)),"",IF(VLOOKUP($AC686&amp;"-"&amp;$F686,Bonuses!$B$1:$G$1006,5,FALSE)="","",VLOOKUP($AC686&amp;"-"&amp;$F686,Bonuses!$B$1:$G$1006,6,FALSE)&amp;" yrs, "&amp;VLOOKUP($AC686&amp;"-"&amp;$F686,Bonuses!$B$1:$G$1006,5,FALSE)))</f>
        <v/>
      </c>
    </row>
    <row r="687" spans="1:32" s="21" customFormat="1" x14ac:dyDescent="0.25">
      <c r="A687" s="21" t="s">
        <v>1786</v>
      </c>
      <c r="B687" s="21">
        <f t="shared" si="50"/>
        <v>0</v>
      </c>
      <c r="C687" s="21" t="str">
        <f t="shared" si="51"/>
        <v>B</v>
      </c>
      <c r="D687" s="17">
        <f>IF($C687="B",VLOOKUP($A687,Bat!$A$4:$BF$2320,D$1,FALSE),VLOOKUP($A687,Pit!$A$4:$BA$1686,D$2,FALSE))</f>
        <v>14561</v>
      </c>
      <c r="E687" s="16" t="str">
        <f>IF($C687="B",VLOOKUP($A687,Bat!$A$4:$BF$2320,E$1,FALSE),VLOOKUP($A687,Pit!$A$4:$BA$1686,E$2,FALSE))</f>
        <v>1B</v>
      </c>
      <c r="F687" s="16" t="str">
        <f>IF($C687="B",VLOOKUP($A687,Bat!$A$4:$BF$2320,F$1,FALSE),VLOOKUP($A687,Pit!$A$4:$BA$1686,F$2,FALSE))</f>
        <v>César</v>
      </c>
      <c r="G687" s="16" t="str">
        <f>IF($C687="B",VLOOKUP($A687,Bat!$A$4:$BF$2320,G$1,FALSE),VLOOKUP($A687,Pit!$A$4:$BA$1686,G$2,FALSE))</f>
        <v>Ledezma</v>
      </c>
      <c r="H687" s="16">
        <f>IF($C687="B",VLOOKUP($A687,Bat!$A$4:$BF$2320,H$1,FALSE),VLOOKUP($A687,Pit!$A$4:$BA$1686,H$2,FALSE))</f>
        <v>21</v>
      </c>
      <c r="I687" s="16" t="str">
        <f>IF($C687="B",VLOOKUP($A687,Bat!$A$4:$BF$2320,I$1,FALSE),VLOOKUP($A687,Pit!$A$4:$BA$1686,I$2,FALSE))</f>
        <v>R</v>
      </c>
      <c r="J687" s="16" t="str">
        <f>IF($C687="B",VLOOKUP($A687,Bat!$A$4:$BF$2320,J$1,FALSE),VLOOKUP($A687,Pit!$A$4:$BA$1686,J$2,FALSE))</f>
        <v>R</v>
      </c>
      <c r="K687" s="16" t="str">
        <f>IF($C687="B",VLOOKUP($A687,Bat!$A$4:$BF$2320,K$1,FALSE),VLOOKUP($A687,Pit!$A$4:$BA$1686,K$2,FALSE))</f>
        <v>Low</v>
      </c>
      <c r="L687" s="17" t="str">
        <f>IF($C687="B",VLOOKUP($A687,Bat!$A$4:$BF$2320,L$1,FALSE),VLOOKUP($A687,Pit!$A$4:$BA$1686,L$2,FALSE))</f>
        <v>Normal</v>
      </c>
      <c r="M687" s="16">
        <f>IF($C687="B",VLOOKUP($A687,Bat!$A$4:$BF$2320,M$1,FALSE),VLOOKUP($A687,Pit!$A$4:$BA$1686,M$2,FALSE))</f>
        <v>2</v>
      </c>
      <c r="N687" s="16">
        <f>IF($C687="B",VLOOKUP($A687,Bat!$A$4:$BF$2320,N$1,FALSE),VLOOKUP($A687,Pit!$A$4:$BA$1686,N$2,FALSE))</f>
        <v>2</v>
      </c>
      <c r="O687" s="16">
        <f>IF($C687="B",VLOOKUP($A687,Bat!$A$4:$BF$2320,O$1,FALSE),VLOOKUP($A687,Pit!$A$4:$BA$1686,O$2,FALSE))</f>
        <v>2</v>
      </c>
      <c r="P687" s="16">
        <f>IF($C687="B",VLOOKUP($A687,Bat!$A$4:$BF$2320,P$1,FALSE),VLOOKUP($A687,Pit!$A$4:$BA$1686,P$2,FALSE))</f>
        <v>6</v>
      </c>
      <c r="Q687" s="17">
        <f>IF($C687="B",VLOOKUP($A687,Bat!$A$4:$BF$2320,Q$1,FALSE),VLOOKUP($A687,Pit!$A$4:$BA$1686,Q$2,FALSE))</f>
        <v>5</v>
      </c>
      <c r="R687" s="18">
        <f>IF($C687="B",VLOOKUP($A687,Bat!$A$4:$BF$2320,R$1,FALSE),VLOOKUP($A687,Pit!$A$4:$BA$1686,R$2,FALSE))</f>
        <v>-2.4835363809700723</v>
      </c>
      <c r="S687" s="19">
        <f>IF($C687="B",VLOOKUP($A687,Bat!$A$4:$BF$2320,S$1,FALSE),VLOOKUP($A687,Pit!$A$4:$BA$1686,S$2,FALSE))</f>
        <v>6.056416326207982E-2</v>
      </c>
      <c r="T687" s="20" t="str">
        <f>IF($C687="B",VLOOKUP($A687,Bat!$A$4:$BF$2320,T$1,FALSE),VLOOKUP($A687,Pit!$A$4:$BA$1686,T$2,FALSE))</f>
        <v>$180k</v>
      </c>
      <c r="U687" s="17" t="str">
        <f>VLOOKUP(IF($C687="B",VLOOKUP($A687,Bat!$A$4:$AU$2320,U$1,FALSE),VLOOKUP($A687,Pit!$A$4:$BE$1686,U$2,FALSE)),COND!$A$35:$B$41,2,FALSE)</f>
        <v>??</v>
      </c>
      <c r="V687" s="21">
        <f>IF($C687="B",VLOOKUP($A687,Bat!$A$4:$AT$2284,46,FALSE),VLOOKUP($A687,Pit!$A$4:$BD$1664,56,FALSE))</f>
        <v>307</v>
      </c>
      <c r="W687" s="16">
        <f t="shared" si="52"/>
        <v>999</v>
      </c>
      <c r="X687" s="16"/>
      <c r="Y687" s="22">
        <f t="shared" si="53"/>
        <v>695</v>
      </c>
      <c r="Z687" s="16" t="str">
        <f>IFERROR(VLOOKUP($D687,Results37!$F$3:$L$1396,Z$1,FALSE),"")</f>
        <v/>
      </c>
      <c r="AA687" s="47" t="str">
        <f>IF(ISERROR(VLOOKUP(D687,Results37!$F$3:$O$399,AA$1,FALSE)),"",IF(VLOOKUP(D687,Results37!$F$3:$O$399,AA$1+1,FALSE)=1,"S"&amp;VLOOKUP(D687,Results37!$F$3:$O$399,AA$1,FALSE),VLOOKUP(D687,Results37!$F$3:$O$399,AA$1,FALSE)))</f>
        <v/>
      </c>
      <c r="AB687" s="16" t="str">
        <f>IFERROR(VLOOKUP($D687,Results37!$F$3:$L$1396,AB$1,FALSE),"")</f>
        <v/>
      </c>
      <c r="AC687" s="16" t="str">
        <f>IFERROR(VLOOKUP($D687,Results37!$F$3:$L$1396,AC$1,FALSE),"")</f>
        <v/>
      </c>
      <c r="AD687" s="16" t="str">
        <f t="shared" si="54"/>
        <v/>
      </c>
      <c r="AE687" s="20" t="str">
        <f>IF(ISERROR(VLOOKUP($AC687&amp;"-"&amp;$F687&amp;" "&amp;G687,Bonuses!$B$1:$G$1006,4,FALSE)),"",INT(VLOOKUP($AC687&amp;"-"&amp;$F687&amp;" "&amp;$G687,Bonuses!$B$1:$G$1006,4,FALSE)))</f>
        <v/>
      </c>
      <c r="AF687" s="16" t="str">
        <f>IF(ISERROR(VLOOKUP($AC687&amp;"-"&amp;$F687,Bonuses!$B$1:$G$1006,5,FALSE)),"",IF(VLOOKUP($AC687&amp;"-"&amp;$F687,Bonuses!$B$1:$G$1006,5,FALSE)="","",VLOOKUP($AC687&amp;"-"&amp;$F687,Bonuses!$B$1:$G$1006,6,FALSE)&amp;" yrs, "&amp;VLOOKUP($AC687&amp;"-"&amp;$F687,Bonuses!$B$1:$G$1006,5,FALSE)))</f>
        <v/>
      </c>
    </row>
    <row r="688" spans="1:32" s="21" customFormat="1" x14ac:dyDescent="0.25">
      <c r="A688" s="21" t="s">
        <v>2743</v>
      </c>
      <c r="B688" s="21">
        <f t="shared" si="50"/>
        <v>0</v>
      </c>
      <c r="C688" s="21" t="str">
        <f t="shared" si="51"/>
        <v>P</v>
      </c>
      <c r="D688" s="17">
        <f>IF($C688="B",VLOOKUP($A688,Bat!$A$4:$BF$2320,D$1,FALSE),VLOOKUP($A688,Pit!$A$4:$BA$1686,D$2,FALSE))</f>
        <v>1186</v>
      </c>
      <c r="E688" s="16" t="str">
        <f>IF($C688="B",VLOOKUP($A688,Bat!$A$4:$BF$2320,E$1,FALSE),VLOOKUP($A688,Pit!$A$4:$BA$1686,E$2,FALSE))</f>
        <v>SP</v>
      </c>
      <c r="F688" s="16" t="str">
        <f>IF($C688="B",VLOOKUP($A688,Bat!$A$4:$BF$2320,F$1,FALSE),VLOOKUP($A688,Pit!$A$4:$BA$1686,F$2,FALSE))</f>
        <v>Francisco</v>
      </c>
      <c r="G688" s="16" t="str">
        <f>IF($C688="B",VLOOKUP($A688,Bat!$A$4:$BF$2320,G$1,FALSE),VLOOKUP($A688,Pit!$A$4:$BA$1686,G$2,FALSE))</f>
        <v>Morán</v>
      </c>
      <c r="H688" s="16">
        <f>IF($C688="B",VLOOKUP($A688,Bat!$A$4:$BF$2320,H$1,FALSE),VLOOKUP($A688,Pit!$A$4:$BA$1686,H$2,FALSE))</f>
        <v>18</v>
      </c>
      <c r="I688" s="16" t="str">
        <f>IF($C688="B",VLOOKUP($A688,Bat!$A$4:$BF$2320,I$1,FALSE),VLOOKUP($A688,Pit!$A$4:$BA$1686,I$2,FALSE))</f>
        <v>R</v>
      </c>
      <c r="J688" s="16" t="str">
        <f>IF($C688="B",VLOOKUP($A688,Bat!$A$4:$BF$2320,J$1,FALSE),VLOOKUP($A688,Pit!$A$4:$BA$1686,J$2,FALSE))</f>
        <v>R</v>
      </c>
      <c r="K688" s="16" t="str">
        <f>IF($C688="B",VLOOKUP($A688,Bat!$A$4:$BF$2320,K$1,FALSE),VLOOKUP($A688,Pit!$A$4:$BA$1686,K$2,FALSE))</f>
        <v>Low</v>
      </c>
      <c r="L688" s="17" t="str">
        <f>IF($C688="B",VLOOKUP($A688,Bat!$A$4:$BF$2320,L$1,FALSE),VLOOKUP($A688,Pit!$A$4:$BA$1686,L$2,FALSE))</f>
        <v>Normal</v>
      </c>
      <c r="M688" s="16">
        <f>IF($C688="B",VLOOKUP($A688,Bat!$A$4:$BF$2320,M$1,FALSE),VLOOKUP($A688,Pit!$A$4:$BA$1686,M$2,FALSE))</f>
        <v>3</v>
      </c>
      <c r="N688" s="16">
        <f>IF($C688="B",VLOOKUP($A688,Bat!$A$4:$BF$2320,N$1,FALSE),VLOOKUP($A688,Pit!$A$4:$BA$1686,N$2,FALSE))</f>
        <v>2</v>
      </c>
      <c r="O688" s="16">
        <f>IF($C688="B",VLOOKUP($A688,Bat!$A$4:$BF$2320,O$1,FALSE),VLOOKUP($A688,Pit!$A$4:$BA$1686,O$2,FALSE))</f>
        <v>2</v>
      </c>
      <c r="P688" s="16" t="str">
        <f>IF($C688="B",VLOOKUP($A688,Bat!$A$4:$BF$2320,P$1,FALSE),VLOOKUP($A688,Pit!$A$4:$BA$1686,P$2,FALSE))</f>
        <v>90-92 Mph</v>
      </c>
      <c r="Q688" s="17">
        <f>IF($C688="B",VLOOKUP($A688,Bat!$A$4:$BF$2320,Q$1,FALSE),VLOOKUP($A688,Pit!$A$4:$BA$1686,Q$2,FALSE))</f>
        <v>9</v>
      </c>
      <c r="R688" s="18">
        <f>IF($C688="B",VLOOKUP($A688,Bat!$A$4:$BF$2320,R$1,FALSE),VLOOKUP($A688,Pit!$A$4:$BA$1686,R$2,FALSE))</f>
        <v>4.0826120378462107</v>
      </c>
      <c r="S688" s="19">
        <f>IF($C688="B",VLOOKUP($A688,Bat!$A$4:$BF$2320,S$1,FALSE),VLOOKUP($A688,Pit!$A$4:$BA$1686,S$2,FALSE))</f>
        <v>-0.69889586457858743</v>
      </c>
      <c r="T688" s="20" t="str">
        <f>IF($C688="B",VLOOKUP($A688,Bat!$A$4:$BF$2320,T$1,FALSE),VLOOKUP($A688,Pit!$A$4:$BA$1686,T$2,FALSE))</f>
        <v>$170k</v>
      </c>
      <c r="U688" s="17" t="str">
        <f>VLOOKUP(IF($C688="B",VLOOKUP($A688,Bat!$A$4:$AU$2320,U$1,FALSE),VLOOKUP($A688,Pit!$A$4:$BE$1686,U$2,FALSE)),COND!$A$35:$B$41,2,FALSE)</f>
        <v>??</v>
      </c>
      <c r="V688" s="21">
        <f>IF($C688="B",VLOOKUP($A688,Bat!$A$4:$AT$2284,46,FALSE),VLOOKUP($A688,Pit!$A$4:$BD$1664,56,FALSE))</f>
        <v>307</v>
      </c>
      <c r="W688" s="16">
        <f t="shared" si="52"/>
        <v>999</v>
      </c>
      <c r="X688" s="16"/>
      <c r="Y688" s="22">
        <f t="shared" si="53"/>
        <v>1146</v>
      </c>
      <c r="Z688" s="16" t="str">
        <f>IFERROR(VLOOKUP($D688,Results37!$F$3:$L$1396,Z$1,FALSE),"")</f>
        <v/>
      </c>
      <c r="AA688" s="47" t="str">
        <f>IF(ISERROR(VLOOKUP(D688,Results37!$F$3:$O$399,AA$1,FALSE)),"",IF(VLOOKUP(D688,Results37!$F$3:$O$399,AA$1+1,FALSE)=1,"S"&amp;VLOOKUP(D688,Results37!$F$3:$O$399,AA$1,FALSE),VLOOKUP(D688,Results37!$F$3:$O$399,AA$1,FALSE)))</f>
        <v/>
      </c>
      <c r="AB688" s="16" t="str">
        <f>IFERROR(VLOOKUP($D688,Results37!$F$3:$L$1396,AB$1,FALSE),"")</f>
        <v/>
      </c>
      <c r="AC688" s="16" t="str">
        <f>IFERROR(VLOOKUP($D688,Results37!$F$3:$L$1396,AC$1,FALSE),"")</f>
        <v/>
      </c>
      <c r="AD688" s="16" t="str">
        <f t="shared" si="54"/>
        <v/>
      </c>
      <c r="AE688" s="20" t="str">
        <f>IF(ISERROR(VLOOKUP($AC688&amp;"-"&amp;$F688&amp;" "&amp;G688,Bonuses!$B$1:$G$1006,4,FALSE)),"",INT(VLOOKUP($AC688&amp;"-"&amp;$F688&amp;" "&amp;$G688,Bonuses!$B$1:$G$1006,4,FALSE)))</f>
        <v/>
      </c>
      <c r="AF688" s="16" t="str">
        <f>IF(ISERROR(VLOOKUP($AC688&amp;"-"&amp;$F688,Bonuses!$B$1:$G$1006,5,FALSE)),"",IF(VLOOKUP($AC688&amp;"-"&amp;$F688,Bonuses!$B$1:$G$1006,5,FALSE)="","",VLOOKUP($AC688&amp;"-"&amp;$F688,Bonuses!$B$1:$G$1006,6,FALSE)&amp;" yrs, "&amp;VLOOKUP($AC688&amp;"-"&amp;$F688,Bonuses!$B$1:$G$1006,5,FALSE)))</f>
        <v/>
      </c>
    </row>
    <row r="689" spans="1:32" s="21" customFormat="1" x14ac:dyDescent="0.25">
      <c r="A689" s="21" t="s">
        <v>2125</v>
      </c>
      <c r="B689" s="21">
        <f t="shared" si="50"/>
        <v>0</v>
      </c>
      <c r="C689" s="21" t="str">
        <f t="shared" si="51"/>
        <v>B</v>
      </c>
      <c r="D689" s="17">
        <f>IF($C689="B",VLOOKUP($A689,Bat!$A$4:$BF$2320,D$1,FALSE),VLOOKUP($A689,Pit!$A$4:$BA$1686,D$2,FALSE))</f>
        <v>7853</v>
      </c>
      <c r="E689" s="16" t="str">
        <f>IF($C689="B",VLOOKUP($A689,Bat!$A$4:$BF$2320,E$1,FALSE),VLOOKUP($A689,Pit!$A$4:$BA$1686,E$2,FALSE))</f>
        <v>2B</v>
      </c>
      <c r="F689" s="16" t="str">
        <f>IF($C689="B",VLOOKUP($A689,Bat!$A$4:$BF$2320,F$1,FALSE),VLOOKUP($A689,Pit!$A$4:$BA$1686,F$2,FALSE))</f>
        <v>Marcus</v>
      </c>
      <c r="G689" s="16" t="str">
        <f>IF($C689="B",VLOOKUP($A689,Bat!$A$4:$BF$2320,G$1,FALSE),VLOOKUP($A689,Pit!$A$4:$BA$1686,G$2,FALSE))</f>
        <v>O'Dell</v>
      </c>
      <c r="H689" s="16">
        <f>IF($C689="B",VLOOKUP($A689,Bat!$A$4:$BF$2320,H$1,FALSE),VLOOKUP($A689,Pit!$A$4:$BA$1686,H$2,FALSE))</f>
        <v>22</v>
      </c>
      <c r="I689" s="16" t="str">
        <f>IF($C689="B",VLOOKUP($A689,Bat!$A$4:$BF$2320,I$1,FALSE),VLOOKUP($A689,Pit!$A$4:$BA$1686,I$2,FALSE))</f>
        <v>S</v>
      </c>
      <c r="J689" s="16" t="str">
        <f>IF($C689="B",VLOOKUP($A689,Bat!$A$4:$BF$2320,J$1,FALSE),VLOOKUP($A689,Pit!$A$4:$BA$1686,J$2,FALSE))</f>
        <v>R</v>
      </c>
      <c r="K689" s="16" t="str">
        <f>IF($C689="B",VLOOKUP($A689,Bat!$A$4:$BF$2320,K$1,FALSE),VLOOKUP($A689,Pit!$A$4:$BA$1686,K$2,FALSE))</f>
        <v>Low</v>
      </c>
      <c r="L689" s="17" t="str">
        <f>IF($C689="B",VLOOKUP($A689,Bat!$A$4:$BF$2320,L$1,FALSE),VLOOKUP($A689,Pit!$A$4:$BA$1686,L$2,FALSE))</f>
        <v>Normal</v>
      </c>
      <c r="M689" s="16">
        <f>IF($C689="B",VLOOKUP($A689,Bat!$A$4:$BF$2320,M$1,FALSE),VLOOKUP($A689,Pit!$A$4:$BA$1686,M$2,FALSE))</f>
        <v>2</v>
      </c>
      <c r="N689" s="16">
        <f>IF($C689="B",VLOOKUP($A689,Bat!$A$4:$BF$2320,N$1,FALSE),VLOOKUP($A689,Pit!$A$4:$BA$1686,N$2,FALSE))</f>
        <v>3</v>
      </c>
      <c r="O689" s="16">
        <f>IF($C689="B",VLOOKUP($A689,Bat!$A$4:$BF$2320,O$1,FALSE),VLOOKUP($A689,Pit!$A$4:$BA$1686,O$2,FALSE))</f>
        <v>3</v>
      </c>
      <c r="P689" s="16">
        <f>IF($C689="B",VLOOKUP($A689,Bat!$A$4:$BF$2320,P$1,FALSE),VLOOKUP($A689,Pit!$A$4:$BA$1686,P$2,FALSE))</f>
        <v>4</v>
      </c>
      <c r="Q689" s="17">
        <f>IF($C689="B",VLOOKUP($A689,Bat!$A$4:$BF$2320,Q$1,FALSE),VLOOKUP($A689,Pit!$A$4:$BA$1686,Q$2,FALSE))</f>
        <v>4</v>
      </c>
      <c r="R689" s="18">
        <f>IF($C689="B",VLOOKUP($A689,Bat!$A$4:$BF$2320,R$1,FALSE),VLOOKUP($A689,Pit!$A$4:$BA$1686,R$2,FALSE))</f>
        <v>-2.546482761633337</v>
      </c>
      <c r="S689" s="19">
        <f>IF($C689="B",VLOOKUP($A689,Bat!$A$4:$BF$2320,S$1,FALSE),VLOOKUP($A689,Pit!$A$4:$BA$1686,S$2,FALSE))</f>
        <v>5.1589493454466305E-2</v>
      </c>
      <c r="T689" s="20" t="str">
        <f>IF($C689="B",VLOOKUP($A689,Bat!$A$4:$BF$2320,T$1,FALSE),VLOOKUP($A689,Pit!$A$4:$BA$1686,T$2,FALSE))</f>
        <v>-</v>
      </c>
      <c r="U689" s="17" t="str">
        <f>VLOOKUP(IF($C689="B",VLOOKUP($A689,Bat!$A$4:$AU$2320,U$1,FALSE),VLOOKUP($A689,Pit!$A$4:$BE$1686,U$2,FALSE)),COND!$A$35:$B$41,2,FALSE)</f>
        <v>??</v>
      </c>
      <c r="V689" s="21">
        <f>IF($C689="B",VLOOKUP($A689,Bat!$A$4:$AT$2284,46,FALSE),VLOOKUP($A689,Pit!$A$4:$BD$1664,56,FALSE))</f>
        <v>308</v>
      </c>
      <c r="W689" s="16">
        <f t="shared" si="52"/>
        <v>999</v>
      </c>
      <c r="X689" s="16"/>
      <c r="Y689" s="22">
        <f t="shared" si="53"/>
        <v>700</v>
      </c>
      <c r="Z689" s="16" t="str">
        <f>IFERROR(VLOOKUP($D689,Results37!$F$3:$L$1396,Z$1,FALSE),"")</f>
        <v/>
      </c>
      <c r="AA689" s="47" t="str">
        <f>IF(ISERROR(VLOOKUP(D689,Results37!$F$3:$O$399,AA$1,FALSE)),"",IF(VLOOKUP(D689,Results37!$F$3:$O$399,AA$1+1,FALSE)=1,"S"&amp;VLOOKUP(D689,Results37!$F$3:$O$399,AA$1,FALSE),VLOOKUP(D689,Results37!$F$3:$O$399,AA$1,FALSE)))</f>
        <v/>
      </c>
      <c r="AB689" s="16" t="str">
        <f>IFERROR(VLOOKUP($D689,Results37!$F$3:$L$1396,AB$1,FALSE),"")</f>
        <v/>
      </c>
      <c r="AC689" s="16" t="str">
        <f>IFERROR(VLOOKUP($D689,Results37!$F$3:$L$1396,AC$1,FALSE),"")</f>
        <v/>
      </c>
      <c r="AD689" s="16" t="str">
        <f t="shared" si="54"/>
        <v/>
      </c>
      <c r="AE689" s="20" t="str">
        <f>IF(ISERROR(VLOOKUP($AC689&amp;"-"&amp;$F689&amp;" "&amp;G689,Bonuses!$B$1:$G$1006,4,FALSE)),"",INT(VLOOKUP($AC689&amp;"-"&amp;$F689&amp;" "&amp;$G689,Bonuses!$B$1:$G$1006,4,FALSE)))</f>
        <v/>
      </c>
      <c r="AF689" s="16" t="str">
        <f>IF(ISERROR(VLOOKUP($AC689&amp;"-"&amp;$F689,Bonuses!$B$1:$G$1006,5,FALSE)),"",IF(VLOOKUP($AC689&amp;"-"&amp;$F689,Bonuses!$B$1:$G$1006,5,FALSE)="","",VLOOKUP($AC689&amp;"-"&amp;$F689,Bonuses!$B$1:$G$1006,6,FALSE)&amp;" yrs, "&amp;VLOOKUP($AC689&amp;"-"&amp;$F689,Bonuses!$B$1:$G$1006,5,FALSE)))</f>
        <v/>
      </c>
    </row>
    <row r="690" spans="1:32" s="21" customFormat="1" x14ac:dyDescent="0.25">
      <c r="A690" s="21" t="s">
        <v>2763</v>
      </c>
      <c r="B690" s="21">
        <f t="shared" si="50"/>
        <v>0</v>
      </c>
      <c r="C690" s="21" t="str">
        <f t="shared" si="51"/>
        <v>P</v>
      </c>
      <c r="D690" s="17">
        <f>IF($C690="B",VLOOKUP($A690,Bat!$A$4:$BF$2320,D$1,FALSE),VLOOKUP($A690,Pit!$A$4:$BA$1686,D$2,FALSE))</f>
        <v>6915</v>
      </c>
      <c r="E690" s="16" t="str">
        <f>IF($C690="B",VLOOKUP($A690,Bat!$A$4:$BF$2320,E$1,FALSE),VLOOKUP($A690,Pit!$A$4:$BA$1686,E$2,FALSE))</f>
        <v>RP</v>
      </c>
      <c r="F690" s="16" t="str">
        <f>IF($C690="B",VLOOKUP($A690,Bat!$A$4:$BF$2320,F$1,FALSE),VLOOKUP($A690,Pit!$A$4:$BA$1686,F$2,FALSE))</f>
        <v>Jonathan</v>
      </c>
      <c r="G690" s="16" t="str">
        <f>IF($C690="B",VLOOKUP($A690,Bat!$A$4:$BF$2320,G$1,FALSE),VLOOKUP($A690,Pit!$A$4:$BA$1686,G$2,FALSE))</f>
        <v>Callahan</v>
      </c>
      <c r="H690" s="16">
        <f>IF($C690="B",VLOOKUP($A690,Bat!$A$4:$BF$2320,H$1,FALSE),VLOOKUP($A690,Pit!$A$4:$BA$1686,H$2,FALSE))</f>
        <v>18</v>
      </c>
      <c r="I690" s="16" t="str">
        <f>IF($C690="B",VLOOKUP($A690,Bat!$A$4:$BF$2320,I$1,FALSE),VLOOKUP($A690,Pit!$A$4:$BA$1686,I$2,FALSE))</f>
        <v>R</v>
      </c>
      <c r="J690" s="16" t="str">
        <f>IF($C690="B",VLOOKUP($A690,Bat!$A$4:$BF$2320,J$1,FALSE),VLOOKUP($A690,Pit!$A$4:$BA$1686,J$2,FALSE))</f>
        <v>R</v>
      </c>
      <c r="K690" s="16" t="str">
        <f>IF($C690="B",VLOOKUP($A690,Bat!$A$4:$BF$2320,K$1,FALSE),VLOOKUP($A690,Pit!$A$4:$BA$1686,K$2,FALSE))</f>
        <v>Normal</v>
      </c>
      <c r="L690" s="17" t="str">
        <f>IF($C690="B",VLOOKUP($A690,Bat!$A$4:$BF$2320,L$1,FALSE),VLOOKUP($A690,Pit!$A$4:$BA$1686,L$2,FALSE))</f>
        <v>Low</v>
      </c>
      <c r="M690" s="16">
        <f>IF($C690="B",VLOOKUP($A690,Bat!$A$4:$BF$2320,M$1,FALSE),VLOOKUP($A690,Pit!$A$4:$BA$1686,M$2,FALSE))</f>
        <v>4</v>
      </c>
      <c r="N690" s="16">
        <f>IF($C690="B",VLOOKUP($A690,Bat!$A$4:$BF$2320,N$1,FALSE),VLOOKUP($A690,Pit!$A$4:$BA$1686,N$2,FALSE))</f>
        <v>1</v>
      </c>
      <c r="O690" s="16">
        <f>IF($C690="B",VLOOKUP($A690,Bat!$A$4:$BF$2320,O$1,FALSE),VLOOKUP($A690,Pit!$A$4:$BA$1686,O$2,FALSE))</f>
        <v>2</v>
      </c>
      <c r="P690" s="16" t="str">
        <f>IF($C690="B",VLOOKUP($A690,Bat!$A$4:$BF$2320,P$1,FALSE),VLOOKUP($A690,Pit!$A$4:$BA$1686,P$2,FALSE))</f>
        <v>89-91 Mph</v>
      </c>
      <c r="Q690" s="17">
        <f>IF($C690="B",VLOOKUP($A690,Bat!$A$4:$BF$2320,Q$1,FALSE),VLOOKUP($A690,Pit!$A$4:$BA$1686,Q$2,FALSE))</f>
        <v>4</v>
      </c>
      <c r="R690" s="18">
        <f>IF($C690="B",VLOOKUP($A690,Bat!$A$4:$BF$2320,R$1,FALSE),VLOOKUP($A690,Pit!$A$4:$BA$1686,R$2,FALSE))</f>
        <v>4.0431639894571383</v>
      </c>
      <c r="S690" s="19">
        <f>IF($C690="B",VLOOKUP($A690,Bat!$A$4:$BF$2320,S$1,FALSE),VLOOKUP($A690,Pit!$A$4:$BA$1686,S$2,FALSE))</f>
        <v>-0.70236137741118221</v>
      </c>
      <c r="T690" s="20" t="str">
        <f>IF($C690="B",VLOOKUP($A690,Bat!$A$4:$BF$2320,T$1,FALSE),VLOOKUP($A690,Pit!$A$4:$BA$1686,T$2,FALSE))</f>
        <v>$180k</v>
      </c>
      <c r="U690" s="17" t="str">
        <f>VLOOKUP(IF($C690="B",VLOOKUP($A690,Bat!$A$4:$AU$2320,U$1,FALSE),VLOOKUP($A690,Pit!$A$4:$BE$1686,U$2,FALSE)),COND!$A$35:$B$41,2,FALSE)</f>
        <v>??</v>
      </c>
      <c r="V690" s="21">
        <f>IF($C690="B",VLOOKUP($A690,Bat!$A$4:$AT$2284,46,FALSE),VLOOKUP($A690,Pit!$A$4:$BD$1664,56,FALSE))</f>
        <v>308</v>
      </c>
      <c r="W690" s="16">
        <f t="shared" si="52"/>
        <v>999</v>
      </c>
      <c r="X690" s="16"/>
      <c r="Y690" s="22">
        <f t="shared" si="53"/>
        <v>1149</v>
      </c>
      <c r="Z690" s="16" t="str">
        <f>IFERROR(VLOOKUP($D690,Results37!$F$3:$L$1396,Z$1,FALSE),"")</f>
        <v/>
      </c>
      <c r="AA690" s="47" t="str">
        <f>IF(ISERROR(VLOOKUP(D690,Results37!$F$3:$O$399,AA$1,FALSE)),"",IF(VLOOKUP(D690,Results37!$F$3:$O$399,AA$1+1,FALSE)=1,"S"&amp;VLOOKUP(D690,Results37!$F$3:$O$399,AA$1,FALSE),VLOOKUP(D690,Results37!$F$3:$O$399,AA$1,FALSE)))</f>
        <v/>
      </c>
      <c r="AB690" s="16" t="str">
        <f>IFERROR(VLOOKUP($D690,Results37!$F$3:$L$1396,AB$1,FALSE),"")</f>
        <v/>
      </c>
      <c r="AC690" s="16" t="str">
        <f>IFERROR(VLOOKUP($D690,Results37!$F$3:$L$1396,AC$1,FALSE),"")</f>
        <v/>
      </c>
      <c r="AD690" s="16" t="str">
        <f t="shared" si="54"/>
        <v/>
      </c>
      <c r="AE690" s="20" t="str">
        <f>IF(ISERROR(VLOOKUP($AC690&amp;"-"&amp;$F690&amp;" "&amp;G690,Bonuses!$B$1:$G$1006,4,FALSE)),"",INT(VLOOKUP($AC690&amp;"-"&amp;$F690&amp;" "&amp;$G690,Bonuses!$B$1:$G$1006,4,FALSE)))</f>
        <v/>
      </c>
      <c r="AF690" s="16" t="str">
        <f>IF(ISERROR(VLOOKUP($AC690&amp;"-"&amp;$F690,Bonuses!$B$1:$G$1006,5,FALSE)),"",IF(VLOOKUP($AC690&amp;"-"&amp;$F690,Bonuses!$B$1:$G$1006,5,FALSE)="","",VLOOKUP($AC690&amp;"-"&amp;$F690,Bonuses!$B$1:$G$1006,6,FALSE)&amp;" yrs, "&amp;VLOOKUP($AC690&amp;"-"&amp;$F690,Bonuses!$B$1:$G$1006,5,FALSE)))</f>
        <v/>
      </c>
    </row>
    <row r="691" spans="1:32" s="21" customFormat="1" x14ac:dyDescent="0.25">
      <c r="A691" s="21" t="s">
        <v>2074</v>
      </c>
      <c r="B691" s="21">
        <f t="shared" si="50"/>
        <v>0</v>
      </c>
      <c r="C691" s="21" t="str">
        <f t="shared" si="51"/>
        <v>B</v>
      </c>
      <c r="D691" s="17">
        <f>IF($C691="B",VLOOKUP($A691,Bat!$A$4:$BF$2320,D$1,FALSE),VLOOKUP($A691,Pit!$A$4:$BA$1686,D$2,FALSE))</f>
        <v>5388</v>
      </c>
      <c r="E691" s="16" t="str">
        <f>IF($C691="B",VLOOKUP($A691,Bat!$A$4:$BF$2320,E$1,FALSE),VLOOKUP($A691,Pit!$A$4:$BA$1686,E$2,FALSE))</f>
        <v>1B</v>
      </c>
      <c r="F691" s="16" t="str">
        <f>IF($C691="B",VLOOKUP($A691,Bat!$A$4:$BF$2320,F$1,FALSE),VLOOKUP($A691,Pit!$A$4:$BA$1686,F$2,FALSE))</f>
        <v>Richard</v>
      </c>
      <c r="G691" s="16" t="str">
        <f>IF($C691="B",VLOOKUP($A691,Bat!$A$4:$BF$2320,G$1,FALSE),VLOOKUP($A691,Pit!$A$4:$BA$1686,G$2,FALSE))</f>
        <v>Jensen</v>
      </c>
      <c r="H691" s="16">
        <f>IF($C691="B",VLOOKUP($A691,Bat!$A$4:$BF$2320,H$1,FALSE),VLOOKUP($A691,Pit!$A$4:$BA$1686,H$2,FALSE))</f>
        <v>22</v>
      </c>
      <c r="I691" s="16" t="str">
        <f>IF($C691="B",VLOOKUP($A691,Bat!$A$4:$BF$2320,I$1,FALSE),VLOOKUP($A691,Pit!$A$4:$BA$1686,I$2,FALSE))</f>
        <v>R</v>
      </c>
      <c r="J691" s="16" t="str">
        <f>IF($C691="B",VLOOKUP($A691,Bat!$A$4:$BF$2320,J$1,FALSE),VLOOKUP($A691,Pit!$A$4:$BA$1686,J$2,FALSE))</f>
        <v>R</v>
      </c>
      <c r="K691" s="16" t="str">
        <f>IF($C691="B",VLOOKUP($A691,Bat!$A$4:$BF$2320,K$1,FALSE),VLOOKUP($A691,Pit!$A$4:$BA$1686,K$2,FALSE))</f>
        <v>Low</v>
      </c>
      <c r="L691" s="17" t="str">
        <f>IF($C691="B",VLOOKUP($A691,Bat!$A$4:$BF$2320,L$1,FALSE),VLOOKUP($A691,Pit!$A$4:$BA$1686,L$2,FALSE))</f>
        <v>High</v>
      </c>
      <c r="M691" s="16">
        <f>IF($C691="B",VLOOKUP($A691,Bat!$A$4:$BF$2320,M$1,FALSE),VLOOKUP($A691,Pit!$A$4:$BA$1686,M$2,FALSE))</f>
        <v>3</v>
      </c>
      <c r="N691" s="16">
        <f>IF($C691="B",VLOOKUP($A691,Bat!$A$4:$BF$2320,N$1,FALSE),VLOOKUP($A691,Pit!$A$4:$BA$1686,N$2,FALSE))</f>
        <v>4</v>
      </c>
      <c r="O691" s="16">
        <f>IF($C691="B",VLOOKUP($A691,Bat!$A$4:$BF$2320,O$1,FALSE),VLOOKUP($A691,Pit!$A$4:$BA$1686,O$2,FALSE))</f>
        <v>1</v>
      </c>
      <c r="P691" s="16">
        <f>IF($C691="B",VLOOKUP($A691,Bat!$A$4:$BF$2320,P$1,FALSE),VLOOKUP($A691,Pit!$A$4:$BA$1686,P$2,FALSE))</f>
        <v>2</v>
      </c>
      <c r="Q691" s="17">
        <f>IF($C691="B",VLOOKUP($A691,Bat!$A$4:$BF$2320,Q$1,FALSE),VLOOKUP($A691,Pit!$A$4:$BA$1686,Q$2,FALSE))</f>
        <v>5</v>
      </c>
      <c r="R691" s="18">
        <f>IF($C691="B",VLOOKUP($A691,Bat!$A$4:$BF$2320,R$1,FALSE),VLOOKUP($A691,Pit!$A$4:$BA$1686,R$2,FALSE))</f>
        <v>-2.5531668742926339</v>
      </c>
      <c r="S691" s="19">
        <f>IF($C691="B",VLOOKUP($A691,Bat!$A$4:$BF$2320,S$1,FALSE),VLOOKUP($A691,Pit!$A$4:$BA$1686,S$2,FALSE))</f>
        <v>5.0636496579316528E-2</v>
      </c>
      <c r="T691" s="20" t="str">
        <f>IF($C691="B",VLOOKUP($A691,Bat!$A$4:$BF$2320,T$1,FALSE),VLOOKUP($A691,Pit!$A$4:$BA$1686,T$2,FALSE))</f>
        <v>$2.4m</v>
      </c>
      <c r="U691" s="17" t="str">
        <f>VLOOKUP(IF($C691="B",VLOOKUP($A691,Bat!$A$4:$AU$2320,U$1,FALSE),VLOOKUP($A691,Pit!$A$4:$BE$1686,U$2,FALSE)),COND!$A$35:$B$41,2,FALSE)</f>
        <v>??</v>
      </c>
      <c r="V691" s="21">
        <f>IF($C691="B",VLOOKUP($A691,Bat!$A$4:$AT$2284,46,FALSE),VLOOKUP($A691,Pit!$A$4:$BD$1664,56,FALSE))</f>
        <v>309</v>
      </c>
      <c r="W691" s="16">
        <f t="shared" si="52"/>
        <v>999</v>
      </c>
      <c r="X691" s="16"/>
      <c r="Y691" s="22">
        <f t="shared" si="53"/>
        <v>702</v>
      </c>
      <c r="Z691" s="16" t="str">
        <f>IFERROR(VLOOKUP($D691,Results37!$F$3:$L$1396,Z$1,FALSE),"")</f>
        <v/>
      </c>
      <c r="AA691" s="47" t="str">
        <f>IF(ISERROR(VLOOKUP(D691,Results37!$F$3:$O$399,AA$1,FALSE)),"",IF(VLOOKUP(D691,Results37!$F$3:$O$399,AA$1+1,FALSE)=1,"S"&amp;VLOOKUP(D691,Results37!$F$3:$O$399,AA$1,FALSE),VLOOKUP(D691,Results37!$F$3:$O$399,AA$1,FALSE)))</f>
        <v/>
      </c>
      <c r="AB691" s="16" t="str">
        <f>IFERROR(VLOOKUP($D691,Results37!$F$3:$L$1396,AB$1,FALSE),"")</f>
        <v/>
      </c>
      <c r="AC691" s="16" t="str">
        <f>IFERROR(VLOOKUP($D691,Results37!$F$3:$L$1396,AC$1,FALSE),"")</f>
        <v/>
      </c>
      <c r="AD691" s="16" t="str">
        <f t="shared" si="54"/>
        <v/>
      </c>
      <c r="AE691" s="20" t="str">
        <f>IF(ISERROR(VLOOKUP($AC691&amp;"-"&amp;$F691&amp;" "&amp;G691,Bonuses!$B$1:$G$1006,4,FALSE)),"",INT(VLOOKUP($AC691&amp;"-"&amp;$F691&amp;" "&amp;$G691,Bonuses!$B$1:$G$1006,4,FALSE)))</f>
        <v/>
      </c>
      <c r="AF691" s="16" t="str">
        <f>IF(ISERROR(VLOOKUP($AC691&amp;"-"&amp;$F691,Bonuses!$B$1:$G$1006,5,FALSE)),"",IF(VLOOKUP($AC691&amp;"-"&amp;$F691,Bonuses!$B$1:$G$1006,5,FALSE)="","",VLOOKUP($AC691&amp;"-"&amp;$F691,Bonuses!$B$1:$G$1006,6,FALSE)&amp;" yrs, "&amp;VLOOKUP($AC691&amp;"-"&amp;$F691,Bonuses!$B$1:$G$1006,5,FALSE)))</f>
        <v/>
      </c>
    </row>
    <row r="692" spans="1:32" s="21" customFormat="1" x14ac:dyDescent="0.25">
      <c r="A692" s="21" t="s">
        <v>3021</v>
      </c>
      <c r="B692" s="21">
        <f t="shared" si="50"/>
        <v>0</v>
      </c>
      <c r="C692" s="21" t="str">
        <f t="shared" si="51"/>
        <v>P</v>
      </c>
      <c r="D692" s="17">
        <f>IF($C692="B",VLOOKUP($A692,Bat!$A$4:$BF$2320,D$1,FALSE),VLOOKUP($A692,Pit!$A$4:$BA$1686,D$2,FALSE))</f>
        <v>11176</v>
      </c>
      <c r="E692" s="16" t="str">
        <f>IF($C692="B",VLOOKUP($A692,Bat!$A$4:$BF$2320,E$1,FALSE),VLOOKUP($A692,Pit!$A$4:$BA$1686,E$2,FALSE))</f>
        <v>RP</v>
      </c>
      <c r="F692" s="16" t="str">
        <f>IF($C692="B",VLOOKUP($A692,Bat!$A$4:$BF$2320,F$1,FALSE),VLOOKUP($A692,Pit!$A$4:$BA$1686,F$2,FALSE))</f>
        <v>Kenkichi</v>
      </c>
      <c r="G692" s="16" t="str">
        <f>IF($C692="B",VLOOKUP($A692,Bat!$A$4:$BF$2320,G$1,FALSE),VLOOKUP($A692,Pit!$A$4:$BA$1686,G$2,FALSE))</f>
        <v>Ichikawa</v>
      </c>
      <c r="H692" s="16">
        <f>IF($C692="B",VLOOKUP($A692,Bat!$A$4:$BF$2320,H$1,FALSE),VLOOKUP($A692,Pit!$A$4:$BA$1686,H$2,FALSE))</f>
        <v>21</v>
      </c>
      <c r="I692" s="16" t="str">
        <f>IF($C692="B",VLOOKUP($A692,Bat!$A$4:$BF$2320,I$1,FALSE),VLOOKUP($A692,Pit!$A$4:$BA$1686,I$2,FALSE))</f>
        <v>L</v>
      </c>
      <c r="J692" s="16" t="str">
        <f>IF($C692="B",VLOOKUP($A692,Bat!$A$4:$BF$2320,J$1,FALSE),VLOOKUP($A692,Pit!$A$4:$BA$1686,J$2,FALSE))</f>
        <v>L</v>
      </c>
      <c r="K692" s="16" t="str">
        <f>IF($C692="B",VLOOKUP($A692,Bat!$A$4:$BF$2320,K$1,FALSE),VLOOKUP($A692,Pit!$A$4:$BA$1686,K$2,FALSE))</f>
        <v>Low</v>
      </c>
      <c r="L692" s="17" t="str">
        <f>IF($C692="B",VLOOKUP($A692,Bat!$A$4:$BF$2320,L$1,FALSE),VLOOKUP($A692,Pit!$A$4:$BA$1686,L$2,FALSE))</f>
        <v>Normal</v>
      </c>
      <c r="M692" s="16">
        <f>IF($C692="B",VLOOKUP($A692,Bat!$A$4:$BF$2320,M$1,FALSE),VLOOKUP($A692,Pit!$A$4:$BA$1686,M$2,FALSE))</f>
        <v>4</v>
      </c>
      <c r="N692" s="16">
        <f>IF($C692="B",VLOOKUP($A692,Bat!$A$4:$BF$2320,N$1,FALSE),VLOOKUP($A692,Pit!$A$4:$BA$1686,N$2,FALSE))</f>
        <v>2</v>
      </c>
      <c r="O692" s="16">
        <f>IF($C692="B",VLOOKUP($A692,Bat!$A$4:$BF$2320,O$1,FALSE),VLOOKUP($A692,Pit!$A$4:$BA$1686,O$2,FALSE))</f>
        <v>1</v>
      </c>
      <c r="P692" s="16" t="str">
        <f>IF($C692="B",VLOOKUP($A692,Bat!$A$4:$BF$2320,P$1,FALSE),VLOOKUP($A692,Pit!$A$4:$BA$1686,P$2,FALSE))</f>
        <v>92-94 Mph</v>
      </c>
      <c r="Q692" s="17">
        <f>IF($C692="B",VLOOKUP($A692,Bat!$A$4:$BF$2320,Q$1,FALSE),VLOOKUP($A692,Pit!$A$4:$BA$1686,Q$2,FALSE))</f>
        <v>6</v>
      </c>
      <c r="R692" s="18">
        <f>IF($C692="B",VLOOKUP($A692,Bat!$A$4:$BF$2320,R$1,FALSE),VLOOKUP($A692,Pit!$A$4:$BA$1686,R$2,FALSE))</f>
        <v>3.8822413350530773</v>
      </c>
      <c r="S692" s="19">
        <f>IF($C692="B",VLOOKUP($A692,Bat!$A$4:$BF$2320,S$1,FALSE),VLOOKUP($A692,Pit!$A$4:$BA$1686,S$2,FALSE))</f>
        <v>-0.71649843986842088</v>
      </c>
      <c r="T692" s="20" t="str">
        <f>IF($C692="B",VLOOKUP($A692,Bat!$A$4:$BF$2320,T$1,FALSE),VLOOKUP($A692,Pit!$A$4:$BA$1686,T$2,FALSE))</f>
        <v>$200k</v>
      </c>
      <c r="U692" s="17" t="str">
        <f>VLOOKUP(IF($C692="B",VLOOKUP($A692,Bat!$A$4:$AU$2320,U$1,FALSE),VLOOKUP($A692,Pit!$A$4:$BE$1686,U$2,FALSE)),COND!$A$35:$B$41,2,FALSE)</f>
        <v>??</v>
      </c>
      <c r="V692" s="21">
        <f>IF($C692="B",VLOOKUP($A692,Bat!$A$4:$AT$2284,46,FALSE),VLOOKUP($A692,Pit!$A$4:$BD$1664,56,FALSE))</f>
        <v>309</v>
      </c>
      <c r="W692" s="16">
        <f t="shared" si="52"/>
        <v>999</v>
      </c>
      <c r="X692" s="16"/>
      <c r="Y692" s="22">
        <f t="shared" si="53"/>
        <v>1159</v>
      </c>
      <c r="Z692" s="16" t="str">
        <f>IFERROR(VLOOKUP($D692,Results37!$F$3:$L$1396,Z$1,FALSE),"")</f>
        <v/>
      </c>
      <c r="AA692" s="47" t="str">
        <f>IF(ISERROR(VLOOKUP(D692,Results37!$F$3:$O$399,AA$1,FALSE)),"",IF(VLOOKUP(D692,Results37!$F$3:$O$399,AA$1+1,FALSE)=1,"S"&amp;VLOOKUP(D692,Results37!$F$3:$O$399,AA$1,FALSE),VLOOKUP(D692,Results37!$F$3:$O$399,AA$1,FALSE)))</f>
        <v/>
      </c>
      <c r="AB692" s="16" t="str">
        <f>IFERROR(VLOOKUP($D692,Results37!$F$3:$L$1396,AB$1,FALSE),"")</f>
        <v/>
      </c>
      <c r="AC692" s="16" t="str">
        <f>IFERROR(VLOOKUP($D692,Results37!$F$3:$L$1396,AC$1,FALSE),"")</f>
        <v/>
      </c>
      <c r="AD692" s="16" t="str">
        <f t="shared" si="54"/>
        <v/>
      </c>
      <c r="AE692" s="20" t="str">
        <f>IF(ISERROR(VLOOKUP($AC692&amp;"-"&amp;$F692&amp;" "&amp;G692,Bonuses!$B$1:$G$1006,4,FALSE)),"",INT(VLOOKUP($AC692&amp;"-"&amp;$F692&amp;" "&amp;$G692,Bonuses!$B$1:$G$1006,4,FALSE)))</f>
        <v/>
      </c>
      <c r="AF692" s="16" t="str">
        <f>IF(ISERROR(VLOOKUP($AC692&amp;"-"&amp;$F692,Bonuses!$B$1:$G$1006,5,FALSE)),"",IF(VLOOKUP($AC692&amp;"-"&amp;$F692,Bonuses!$B$1:$G$1006,5,FALSE)="","",VLOOKUP($AC692&amp;"-"&amp;$F692,Bonuses!$B$1:$G$1006,6,FALSE)&amp;" yrs, "&amp;VLOOKUP($AC692&amp;"-"&amp;$F692,Bonuses!$B$1:$G$1006,5,FALSE)))</f>
        <v/>
      </c>
    </row>
    <row r="693" spans="1:32" s="21" customFormat="1" x14ac:dyDescent="0.25">
      <c r="A693" s="21" t="s">
        <v>2139</v>
      </c>
      <c r="B693" s="21">
        <f t="shared" si="50"/>
        <v>0</v>
      </c>
      <c r="C693" s="21" t="str">
        <f t="shared" si="51"/>
        <v>B</v>
      </c>
      <c r="D693" s="17">
        <f>IF($C693="B",VLOOKUP($A693,Bat!$A$4:$BF$2320,D$1,FALSE),VLOOKUP($A693,Pit!$A$4:$BA$1686,D$2,FALSE))</f>
        <v>2978</v>
      </c>
      <c r="E693" s="16" t="str">
        <f>IF($C693="B",VLOOKUP($A693,Bat!$A$4:$BF$2320,E$1,FALSE),VLOOKUP($A693,Pit!$A$4:$BA$1686,E$2,FALSE))</f>
        <v>C</v>
      </c>
      <c r="F693" s="16" t="str">
        <f>IF($C693="B",VLOOKUP($A693,Bat!$A$4:$BF$2320,F$1,FALSE),VLOOKUP($A693,Pit!$A$4:$BA$1686,F$2,FALSE))</f>
        <v>Alberto</v>
      </c>
      <c r="G693" s="16" t="str">
        <f>IF($C693="B",VLOOKUP($A693,Bat!$A$4:$BF$2320,G$1,FALSE),VLOOKUP($A693,Pit!$A$4:$BA$1686,G$2,FALSE))</f>
        <v>Howell</v>
      </c>
      <c r="H693" s="16">
        <f>IF($C693="B",VLOOKUP($A693,Bat!$A$4:$BF$2320,H$1,FALSE),VLOOKUP($A693,Pit!$A$4:$BA$1686,H$2,FALSE))</f>
        <v>21</v>
      </c>
      <c r="I693" s="16" t="str">
        <f>IF($C693="B",VLOOKUP($A693,Bat!$A$4:$BF$2320,I$1,FALSE),VLOOKUP($A693,Pit!$A$4:$BA$1686,I$2,FALSE))</f>
        <v>R</v>
      </c>
      <c r="J693" s="16" t="str">
        <f>IF($C693="B",VLOOKUP($A693,Bat!$A$4:$BF$2320,J$1,FALSE),VLOOKUP($A693,Pit!$A$4:$BA$1686,J$2,FALSE))</f>
        <v>R</v>
      </c>
      <c r="K693" s="16" t="str">
        <f>IF($C693="B",VLOOKUP($A693,Bat!$A$4:$BF$2320,K$1,FALSE),VLOOKUP($A693,Pit!$A$4:$BA$1686,K$2,FALSE))</f>
        <v>Low</v>
      </c>
      <c r="L693" s="17" t="str">
        <f>IF($C693="B",VLOOKUP($A693,Bat!$A$4:$BF$2320,L$1,FALSE),VLOOKUP($A693,Pit!$A$4:$BA$1686,L$2,FALSE))</f>
        <v>Normal</v>
      </c>
      <c r="M693" s="16">
        <f>IF($C693="B",VLOOKUP($A693,Bat!$A$4:$BF$2320,M$1,FALSE),VLOOKUP($A693,Pit!$A$4:$BA$1686,M$2,FALSE))</f>
        <v>2</v>
      </c>
      <c r="N693" s="16">
        <f>IF($C693="B",VLOOKUP($A693,Bat!$A$4:$BF$2320,N$1,FALSE),VLOOKUP($A693,Pit!$A$4:$BA$1686,N$2,FALSE))</f>
        <v>4</v>
      </c>
      <c r="O693" s="16">
        <f>IF($C693="B",VLOOKUP($A693,Bat!$A$4:$BF$2320,O$1,FALSE),VLOOKUP($A693,Pit!$A$4:$BA$1686,O$2,FALSE))</f>
        <v>5</v>
      </c>
      <c r="P693" s="16">
        <f>IF($C693="B",VLOOKUP($A693,Bat!$A$4:$BF$2320,P$1,FALSE),VLOOKUP($A693,Pit!$A$4:$BA$1686,P$2,FALSE))</f>
        <v>2</v>
      </c>
      <c r="Q693" s="17">
        <f>IF($C693="B",VLOOKUP($A693,Bat!$A$4:$BF$2320,Q$1,FALSE),VLOOKUP($A693,Pit!$A$4:$BA$1686,Q$2,FALSE))</f>
        <v>5</v>
      </c>
      <c r="R693" s="18">
        <f>IF($C693="B",VLOOKUP($A693,Bat!$A$4:$BF$2320,R$1,FALSE),VLOOKUP($A693,Pit!$A$4:$BA$1686,R$2,FALSE))</f>
        <v>-2.5594273943762005</v>
      </c>
      <c r="S693" s="19">
        <f>IF($C693="B",VLOOKUP($A693,Bat!$A$4:$BF$2320,S$1,FALSE),VLOOKUP($A693,Pit!$A$4:$BA$1686,S$2,FALSE))</f>
        <v>4.974389401850348E-2</v>
      </c>
      <c r="T693" s="20" t="str">
        <f>IF($C693="B",VLOOKUP($A693,Bat!$A$4:$BF$2320,T$1,FALSE),VLOOKUP($A693,Pit!$A$4:$BA$1686,T$2,FALSE))</f>
        <v>$230k</v>
      </c>
      <c r="U693" s="17" t="str">
        <f>VLOOKUP(IF($C693="B",VLOOKUP($A693,Bat!$A$4:$AU$2320,U$1,FALSE),VLOOKUP($A693,Pit!$A$4:$BE$1686,U$2,FALSE)),COND!$A$35:$B$41,2,FALSE)</f>
        <v>??</v>
      </c>
      <c r="V693" s="21">
        <f>IF($C693="B",VLOOKUP($A693,Bat!$A$4:$AT$2284,46,FALSE),VLOOKUP($A693,Pit!$A$4:$BD$1664,56,FALSE))</f>
        <v>310</v>
      </c>
      <c r="W693" s="16">
        <f t="shared" si="52"/>
        <v>999</v>
      </c>
      <c r="X693" s="16"/>
      <c r="Y693" s="22">
        <f t="shared" si="53"/>
        <v>703</v>
      </c>
      <c r="Z693" s="16" t="str">
        <f>IFERROR(VLOOKUP($D693,Results37!$F$3:$L$1396,Z$1,FALSE),"")</f>
        <v/>
      </c>
      <c r="AA693" s="47" t="str">
        <f>IF(ISERROR(VLOOKUP(D693,Results37!$F$3:$O$399,AA$1,FALSE)),"",IF(VLOOKUP(D693,Results37!$F$3:$O$399,AA$1+1,FALSE)=1,"S"&amp;VLOOKUP(D693,Results37!$F$3:$O$399,AA$1,FALSE),VLOOKUP(D693,Results37!$F$3:$O$399,AA$1,FALSE)))</f>
        <v/>
      </c>
      <c r="AB693" s="16" t="str">
        <f>IFERROR(VLOOKUP($D693,Results37!$F$3:$L$1396,AB$1,FALSE),"")</f>
        <v/>
      </c>
      <c r="AC693" s="16" t="str">
        <f>IFERROR(VLOOKUP($D693,Results37!$F$3:$L$1396,AC$1,FALSE),"")</f>
        <v/>
      </c>
      <c r="AD693" s="16" t="str">
        <f t="shared" si="54"/>
        <v/>
      </c>
      <c r="AE693" s="20" t="str">
        <f>IF(ISERROR(VLOOKUP($AC693&amp;"-"&amp;$F693&amp;" "&amp;G693,Bonuses!$B$1:$G$1006,4,FALSE)),"",INT(VLOOKUP($AC693&amp;"-"&amp;$F693&amp;" "&amp;$G693,Bonuses!$B$1:$G$1006,4,FALSE)))</f>
        <v/>
      </c>
      <c r="AF693" s="16" t="str">
        <f>IF(ISERROR(VLOOKUP($AC693&amp;"-"&amp;$F693,Bonuses!$B$1:$G$1006,5,FALSE)),"",IF(VLOOKUP($AC693&amp;"-"&amp;$F693,Bonuses!$B$1:$G$1006,5,FALSE)="","",VLOOKUP($AC693&amp;"-"&amp;$F693,Bonuses!$B$1:$G$1006,6,FALSE)&amp;" yrs, "&amp;VLOOKUP($AC693&amp;"-"&amp;$F693,Bonuses!$B$1:$G$1006,5,FALSE)))</f>
        <v/>
      </c>
    </row>
    <row r="694" spans="1:32" s="21" customFormat="1" x14ac:dyDescent="0.25">
      <c r="A694" s="21" t="s">
        <v>3005</v>
      </c>
      <c r="B694" s="21">
        <f t="shared" si="50"/>
        <v>0</v>
      </c>
      <c r="C694" s="21" t="str">
        <f t="shared" si="51"/>
        <v>P</v>
      </c>
      <c r="D694" s="17">
        <f>IF($C694="B",VLOOKUP($A694,Bat!$A$4:$BF$2320,D$1,FALSE),VLOOKUP($A694,Pit!$A$4:$BA$1686,D$2,FALSE))</f>
        <v>8339</v>
      </c>
      <c r="E694" s="16" t="str">
        <f>IF($C694="B",VLOOKUP($A694,Bat!$A$4:$BF$2320,E$1,FALSE),VLOOKUP($A694,Pit!$A$4:$BA$1686,E$2,FALSE))</f>
        <v>RP</v>
      </c>
      <c r="F694" s="16" t="str">
        <f>IF($C694="B",VLOOKUP($A694,Bat!$A$4:$BF$2320,F$1,FALSE),VLOOKUP($A694,Pit!$A$4:$BA$1686,F$2,FALSE))</f>
        <v>Allen</v>
      </c>
      <c r="G694" s="16" t="str">
        <f>IF($C694="B",VLOOKUP($A694,Bat!$A$4:$BF$2320,G$1,FALSE),VLOOKUP($A694,Pit!$A$4:$BA$1686,G$2,FALSE))</f>
        <v>Tosh</v>
      </c>
      <c r="H694" s="16">
        <f>IF($C694="B",VLOOKUP($A694,Bat!$A$4:$BF$2320,H$1,FALSE),VLOOKUP($A694,Pit!$A$4:$BA$1686,H$2,FALSE))</f>
        <v>21</v>
      </c>
      <c r="I694" s="16" t="str">
        <f>IF($C694="B",VLOOKUP($A694,Bat!$A$4:$BF$2320,I$1,FALSE),VLOOKUP($A694,Pit!$A$4:$BA$1686,I$2,FALSE))</f>
        <v>R</v>
      </c>
      <c r="J694" s="16" t="str">
        <f>IF($C694="B",VLOOKUP($A694,Bat!$A$4:$BF$2320,J$1,FALSE),VLOOKUP($A694,Pit!$A$4:$BA$1686,J$2,FALSE))</f>
        <v>R</v>
      </c>
      <c r="K694" s="16" t="str">
        <f>IF($C694="B",VLOOKUP($A694,Bat!$A$4:$BF$2320,K$1,FALSE),VLOOKUP($A694,Pit!$A$4:$BA$1686,K$2,FALSE))</f>
        <v>Normal</v>
      </c>
      <c r="L694" s="17" t="str">
        <f>IF($C694="B",VLOOKUP($A694,Bat!$A$4:$BF$2320,L$1,FALSE),VLOOKUP($A694,Pit!$A$4:$BA$1686,L$2,FALSE))</f>
        <v>Low</v>
      </c>
      <c r="M694" s="16">
        <f>IF($C694="B",VLOOKUP($A694,Bat!$A$4:$BF$2320,M$1,FALSE),VLOOKUP($A694,Pit!$A$4:$BA$1686,M$2,FALSE))</f>
        <v>3</v>
      </c>
      <c r="N694" s="16">
        <f>IF($C694="B",VLOOKUP($A694,Bat!$A$4:$BF$2320,N$1,FALSE),VLOOKUP($A694,Pit!$A$4:$BA$1686,N$2,FALSE))</f>
        <v>3</v>
      </c>
      <c r="O694" s="16">
        <f>IF($C694="B",VLOOKUP($A694,Bat!$A$4:$BF$2320,O$1,FALSE),VLOOKUP($A694,Pit!$A$4:$BA$1686,O$2,FALSE))</f>
        <v>1</v>
      </c>
      <c r="P694" s="16" t="str">
        <f>IF($C694="B",VLOOKUP($A694,Bat!$A$4:$BF$2320,P$1,FALSE),VLOOKUP($A694,Pit!$A$4:$BA$1686,P$2,FALSE))</f>
        <v>90-92 Mph</v>
      </c>
      <c r="Q694" s="17">
        <f>IF($C694="B",VLOOKUP($A694,Bat!$A$4:$BF$2320,Q$1,FALSE),VLOOKUP($A694,Pit!$A$4:$BA$1686,Q$2,FALSE))</f>
        <v>7</v>
      </c>
      <c r="R694" s="18">
        <f>IF($C694="B",VLOOKUP($A694,Bat!$A$4:$BF$2320,R$1,FALSE),VLOOKUP($A694,Pit!$A$4:$BA$1686,R$2,FALSE))</f>
        <v>3.722859653552959</v>
      </c>
      <c r="S694" s="19">
        <f>IF($C694="B",VLOOKUP($A694,Bat!$A$4:$BF$2320,S$1,FALSE),VLOOKUP($A694,Pit!$A$4:$BA$1686,S$2,FALSE))</f>
        <v>-0.73050012778645224</v>
      </c>
      <c r="T694" s="20" t="str">
        <f>IF($C694="B",VLOOKUP($A694,Bat!$A$4:$BF$2320,T$1,FALSE),VLOOKUP($A694,Pit!$A$4:$BA$1686,T$2,FALSE))</f>
        <v>$210k</v>
      </c>
      <c r="U694" s="17" t="str">
        <f>VLOOKUP(IF($C694="B",VLOOKUP($A694,Bat!$A$4:$AU$2320,U$1,FALSE),VLOOKUP($A694,Pit!$A$4:$BE$1686,U$2,FALSE)),COND!$A$35:$B$41,2,FALSE)</f>
        <v>??</v>
      </c>
      <c r="V694" s="21">
        <f>IF($C694="B",VLOOKUP($A694,Bat!$A$4:$AT$2284,46,FALSE),VLOOKUP($A694,Pit!$A$4:$BD$1664,56,FALSE))</f>
        <v>311</v>
      </c>
      <c r="W694" s="16">
        <f t="shared" si="52"/>
        <v>999</v>
      </c>
      <c r="X694" s="16"/>
      <c r="Y694" s="22">
        <f t="shared" si="53"/>
        <v>1166</v>
      </c>
      <c r="Z694" s="16" t="str">
        <f>IFERROR(VLOOKUP($D694,Results37!$F$3:$L$1396,Z$1,FALSE),"")</f>
        <v/>
      </c>
      <c r="AA694" s="47" t="str">
        <f>IF(ISERROR(VLOOKUP(D694,Results37!$F$3:$O$399,AA$1,FALSE)),"",IF(VLOOKUP(D694,Results37!$F$3:$O$399,AA$1+1,FALSE)=1,"S"&amp;VLOOKUP(D694,Results37!$F$3:$O$399,AA$1,FALSE),VLOOKUP(D694,Results37!$F$3:$O$399,AA$1,FALSE)))</f>
        <v/>
      </c>
      <c r="AB694" s="16" t="str">
        <f>IFERROR(VLOOKUP($D694,Results37!$F$3:$L$1396,AB$1,FALSE),"")</f>
        <v/>
      </c>
      <c r="AC694" s="16" t="str">
        <f>IFERROR(VLOOKUP($D694,Results37!$F$3:$L$1396,AC$1,FALSE),"")</f>
        <v/>
      </c>
      <c r="AD694" s="16" t="str">
        <f t="shared" si="54"/>
        <v/>
      </c>
      <c r="AE694" s="20" t="str">
        <f>IF(ISERROR(VLOOKUP($AC694&amp;"-"&amp;$F694&amp;" "&amp;G694,Bonuses!$B$1:$G$1006,4,FALSE)),"",INT(VLOOKUP($AC694&amp;"-"&amp;$F694&amp;" "&amp;$G694,Bonuses!$B$1:$G$1006,4,FALSE)))</f>
        <v/>
      </c>
      <c r="AF694" s="16" t="str">
        <f>IF(ISERROR(VLOOKUP($AC694&amp;"-"&amp;$F694,Bonuses!$B$1:$G$1006,5,FALSE)),"",IF(VLOOKUP($AC694&amp;"-"&amp;$F694,Bonuses!$B$1:$G$1006,5,FALSE)="","",VLOOKUP($AC694&amp;"-"&amp;$F694,Bonuses!$B$1:$G$1006,6,FALSE)&amp;" yrs, "&amp;VLOOKUP($AC694&amp;"-"&amp;$F694,Bonuses!$B$1:$G$1006,5,FALSE)))</f>
        <v/>
      </c>
    </row>
    <row r="695" spans="1:32" s="21" customFormat="1" x14ac:dyDescent="0.25">
      <c r="A695" s="21" t="s">
        <v>2076</v>
      </c>
      <c r="B695" s="21">
        <f t="shared" si="50"/>
        <v>0</v>
      </c>
      <c r="C695" s="21" t="str">
        <f t="shared" si="51"/>
        <v>B</v>
      </c>
      <c r="D695" s="17">
        <f>IF($C695="B",VLOOKUP($A695,Bat!$A$4:$BF$2320,D$1,FALSE),VLOOKUP($A695,Pit!$A$4:$BA$1686,D$2,FALSE))</f>
        <v>13257</v>
      </c>
      <c r="E695" s="16" t="str">
        <f>IF($C695="B",VLOOKUP($A695,Bat!$A$4:$BF$2320,E$1,FALSE),VLOOKUP($A695,Pit!$A$4:$BA$1686,E$2,FALSE))</f>
        <v>2B</v>
      </c>
      <c r="F695" s="16" t="str">
        <f>IF($C695="B",VLOOKUP($A695,Bat!$A$4:$BF$2320,F$1,FALSE),VLOOKUP($A695,Pit!$A$4:$BA$1686,F$2,FALSE))</f>
        <v>John</v>
      </c>
      <c r="G695" s="16" t="str">
        <f>IF($C695="B",VLOOKUP($A695,Bat!$A$4:$BF$2320,G$1,FALSE),VLOOKUP($A695,Pit!$A$4:$BA$1686,G$2,FALSE))</f>
        <v>Woods</v>
      </c>
      <c r="H695" s="16">
        <f>IF($C695="B",VLOOKUP($A695,Bat!$A$4:$BF$2320,H$1,FALSE),VLOOKUP($A695,Pit!$A$4:$BA$1686,H$2,FALSE))</f>
        <v>22</v>
      </c>
      <c r="I695" s="16" t="str">
        <f>IF($C695="B",VLOOKUP($A695,Bat!$A$4:$BF$2320,I$1,FALSE),VLOOKUP($A695,Pit!$A$4:$BA$1686,I$2,FALSE))</f>
        <v>R</v>
      </c>
      <c r="J695" s="16" t="str">
        <f>IF($C695="B",VLOOKUP($A695,Bat!$A$4:$BF$2320,J$1,FALSE),VLOOKUP($A695,Pit!$A$4:$BA$1686,J$2,FALSE))</f>
        <v>R</v>
      </c>
      <c r="K695" s="16" t="str">
        <f>IF($C695="B",VLOOKUP($A695,Bat!$A$4:$BF$2320,K$1,FALSE),VLOOKUP($A695,Pit!$A$4:$BA$1686,K$2,FALSE))</f>
        <v>Low</v>
      </c>
      <c r="L695" s="17" t="str">
        <f>IF($C695="B",VLOOKUP($A695,Bat!$A$4:$BF$2320,L$1,FALSE),VLOOKUP($A695,Pit!$A$4:$BA$1686,L$2,FALSE))</f>
        <v>High</v>
      </c>
      <c r="M695" s="16">
        <f>IF($C695="B",VLOOKUP($A695,Bat!$A$4:$BF$2320,M$1,FALSE),VLOOKUP($A695,Pit!$A$4:$BA$1686,M$2,FALSE))</f>
        <v>2</v>
      </c>
      <c r="N695" s="16">
        <f>IF($C695="B",VLOOKUP($A695,Bat!$A$4:$BF$2320,N$1,FALSE),VLOOKUP($A695,Pit!$A$4:$BA$1686,N$2,FALSE))</f>
        <v>4</v>
      </c>
      <c r="O695" s="16">
        <f>IF($C695="B",VLOOKUP($A695,Bat!$A$4:$BF$2320,O$1,FALSE),VLOOKUP($A695,Pit!$A$4:$BA$1686,O$2,FALSE))</f>
        <v>1</v>
      </c>
      <c r="P695" s="16">
        <f>IF($C695="B",VLOOKUP($A695,Bat!$A$4:$BF$2320,P$1,FALSE),VLOOKUP($A695,Pit!$A$4:$BA$1686,P$2,FALSE))</f>
        <v>6</v>
      </c>
      <c r="Q695" s="17">
        <f>IF($C695="B",VLOOKUP($A695,Bat!$A$4:$BF$2320,Q$1,FALSE),VLOOKUP($A695,Pit!$A$4:$BA$1686,Q$2,FALSE))</f>
        <v>2</v>
      </c>
      <c r="R695" s="18">
        <f>IF($C695="B",VLOOKUP($A695,Bat!$A$4:$BF$2320,R$1,FALSE),VLOOKUP($A695,Pit!$A$4:$BA$1686,R$2,FALSE))</f>
        <v>-2.5987622602061506</v>
      </c>
      <c r="S695" s="19">
        <f>IF($C695="B",VLOOKUP($A695,Bat!$A$4:$BF$2320,S$1,FALSE),VLOOKUP($A695,Pit!$A$4:$BA$1686,S$2,FALSE))</f>
        <v>4.4135669541879953E-2</v>
      </c>
      <c r="T695" s="20" t="str">
        <f>IF($C695="B",VLOOKUP($A695,Bat!$A$4:$BF$2320,T$1,FALSE),VLOOKUP($A695,Pit!$A$4:$BA$1686,T$2,FALSE))</f>
        <v>$2.4m</v>
      </c>
      <c r="U695" s="17" t="str">
        <f>VLOOKUP(IF($C695="B",VLOOKUP($A695,Bat!$A$4:$AU$2320,U$1,FALSE),VLOOKUP($A695,Pit!$A$4:$BE$1686,U$2,FALSE)),COND!$A$35:$B$41,2,FALSE)</f>
        <v>??</v>
      </c>
      <c r="V695" s="21">
        <f>IF($C695="B",VLOOKUP($A695,Bat!$A$4:$AT$2284,46,FALSE),VLOOKUP($A695,Pit!$A$4:$BD$1664,56,FALSE))</f>
        <v>312</v>
      </c>
      <c r="W695" s="16">
        <f t="shared" si="52"/>
        <v>999</v>
      </c>
      <c r="X695" s="16"/>
      <c r="Y695" s="22">
        <f t="shared" si="53"/>
        <v>706</v>
      </c>
      <c r="Z695" s="16" t="str">
        <f>IFERROR(VLOOKUP($D695,Results37!$F$3:$L$1396,Z$1,FALSE),"")</f>
        <v/>
      </c>
      <c r="AA695" s="47" t="str">
        <f>IF(ISERROR(VLOOKUP(D695,Results37!$F$3:$O$399,AA$1,FALSE)),"",IF(VLOOKUP(D695,Results37!$F$3:$O$399,AA$1+1,FALSE)=1,"S"&amp;VLOOKUP(D695,Results37!$F$3:$O$399,AA$1,FALSE),VLOOKUP(D695,Results37!$F$3:$O$399,AA$1,FALSE)))</f>
        <v/>
      </c>
      <c r="AB695" s="16" t="str">
        <f>IFERROR(VLOOKUP($D695,Results37!$F$3:$L$1396,AB$1,FALSE),"")</f>
        <v/>
      </c>
      <c r="AC695" s="16" t="str">
        <f>IFERROR(VLOOKUP($D695,Results37!$F$3:$L$1396,AC$1,FALSE),"")</f>
        <v/>
      </c>
      <c r="AD695" s="16" t="str">
        <f t="shared" si="54"/>
        <v/>
      </c>
      <c r="AE695" s="20" t="str">
        <f>IF(ISERROR(VLOOKUP($AC695&amp;"-"&amp;$F695&amp;" "&amp;G695,Bonuses!$B$1:$G$1006,4,FALSE)),"",INT(VLOOKUP($AC695&amp;"-"&amp;$F695&amp;" "&amp;$G695,Bonuses!$B$1:$G$1006,4,FALSE)))</f>
        <v/>
      </c>
      <c r="AF695" s="16" t="str">
        <f>IF(ISERROR(VLOOKUP($AC695&amp;"-"&amp;$F695,Bonuses!$B$1:$G$1006,5,FALSE)),"",IF(VLOOKUP($AC695&amp;"-"&amp;$F695,Bonuses!$B$1:$G$1006,5,FALSE)="","",VLOOKUP($AC695&amp;"-"&amp;$F695,Bonuses!$B$1:$G$1006,6,FALSE)&amp;" yrs, "&amp;VLOOKUP($AC695&amp;"-"&amp;$F695,Bonuses!$B$1:$G$1006,5,FALSE)))</f>
        <v/>
      </c>
    </row>
    <row r="696" spans="1:32" s="21" customFormat="1" x14ac:dyDescent="0.25">
      <c r="A696" s="21" t="s">
        <v>3084</v>
      </c>
      <c r="B696" s="21">
        <f t="shared" si="50"/>
        <v>0</v>
      </c>
      <c r="C696" s="21" t="str">
        <f t="shared" si="51"/>
        <v>B</v>
      </c>
      <c r="D696" s="17">
        <f>IF($C696="B",VLOOKUP($A696,Bat!$A$4:$BF$2320,D$1,FALSE),VLOOKUP($A696,Pit!$A$4:$BA$1686,D$2,FALSE))</f>
        <v>14610</v>
      </c>
      <c r="E696" s="16" t="str">
        <f>IF($C696="B",VLOOKUP($A696,Bat!$A$4:$BF$2320,E$1,FALSE),VLOOKUP($A696,Pit!$A$4:$BA$1686,E$2,FALSE))</f>
        <v>1B</v>
      </c>
      <c r="F696" s="16" t="str">
        <f>IF($C696="B",VLOOKUP($A696,Bat!$A$4:$BF$2320,F$1,FALSE),VLOOKUP($A696,Pit!$A$4:$BA$1686,F$2,FALSE))</f>
        <v>Mauro</v>
      </c>
      <c r="G696" s="16" t="str">
        <f>IF($C696="B",VLOOKUP($A696,Bat!$A$4:$BF$2320,G$1,FALSE),VLOOKUP($A696,Pit!$A$4:$BA$1686,G$2,FALSE))</f>
        <v>Webb</v>
      </c>
      <c r="H696" s="16">
        <f>IF($C696="B",VLOOKUP($A696,Bat!$A$4:$BF$2320,H$1,FALSE),VLOOKUP($A696,Pit!$A$4:$BA$1686,H$2,FALSE))</f>
        <v>21</v>
      </c>
      <c r="I696" s="16" t="str">
        <f>IF($C696="B",VLOOKUP($A696,Bat!$A$4:$BF$2320,I$1,FALSE),VLOOKUP($A696,Pit!$A$4:$BA$1686,I$2,FALSE))</f>
        <v>S</v>
      </c>
      <c r="J696" s="16" t="str">
        <f>IF($C696="B",VLOOKUP($A696,Bat!$A$4:$BF$2320,J$1,FALSE),VLOOKUP($A696,Pit!$A$4:$BA$1686,J$2,FALSE))</f>
        <v>R</v>
      </c>
      <c r="K696" s="16" t="str">
        <f>IF($C696="B",VLOOKUP($A696,Bat!$A$4:$BF$2320,K$1,FALSE),VLOOKUP($A696,Pit!$A$4:$BA$1686,K$2,FALSE))</f>
        <v>Normal</v>
      </c>
      <c r="L696" s="17" t="str">
        <f>IF($C696="B",VLOOKUP($A696,Bat!$A$4:$BF$2320,L$1,FALSE),VLOOKUP($A696,Pit!$A$4:$BA$1686,L$2,FALSE))</f>
        <v>High</v>
      </c>
      <c r="M696" s="16">
        <f>IF($C696="B",VLOOKUP($A696,Bat!$A$4:$BF$2320,M$1,FALSE),VLOOKUP($A696,Pit!$A$4:$BA$1686,M$2,FALSE))</f>
        <v>2</v>
      </c>
      <c r="N696" s="16">
        <f>IF($C696="B",VLOOKUP($A696,Bat!$A$4:$BF$2320,N$1,FALSE),VLOOKUP($A696,Pit!$A$4:$BA$1686,N$2,FALSE))</f>
        <v>3</v>
      </c>
      <c r="O696" s="16">
        <f>IF($C696="B",VLOOKUP($A696,Bat!$A$4:$BF$2320,O$1,FALSE),VLOOKUP($A696,Pit!$A$4:$BA$1686,O$2,FALSE))</f>
        <v>3</v>
      </c>
      <c r="P696" s="16">
        <f>IF($C696="B",VLOOKUP($A696,Bat!$A$4:$BF$2320,P$1,FALSE),VLOOKUP($A696,Pit!$A$4:$BA$1686,P$2,FALSE))</f>
        <v>6</v>
      </c>
      <c r="Q696" s="17">
        <f>IF($C696="B",VLOOKUP($A696,Bat!$A$4:$BF$2320,Q$1,FALSE),VLOOKUP($A696,Pit!$A$4:$BA$1686,Q$2,FALSE))</f>
        <v>1</v>
      </c>
      <c r="R696" s="18">
        <f>IF($C696="B",VLOOKUP($A696,Bat!$A$4:$BF$2320,R$1,FALSE),VLOOKUP($A696,Pit!$A$4:$BA$1686,R$2,FALSE))</f>
        <v>-2.6080735281170071</v>
      </c>
      <c r="S696" s="19">
        <f>IF($C696="B",VLOOKUP($A696,Bat!$A$4:$BF$2320,S$1,FALSE),VLOOKUP($A696,Pit!$A$4:$BA$1686,S$2,FALSE))</f>
        <v>4.2808102267802621E-2</v>
      </c>
      <c r="T696" s="20" t="str">
        <f>IF($C696="B",VLOOKUP($A696,Bat!$A$4:$BF$2320,T$1,FALSE),VLOOKUP($A696,Pit!$A$4:$BA$1686,T$2,FALSE))</f>
        <v>$2.0m</v>
      </c>
      <c r="U696" s="17" t="str">
        <f>VLOOKUP(IF($C696="B",VLOOKUP($A696,Bat!$A$4:$AU$2320,U$1,FALSE),VLOOKUP($A696,Pit!$A$4:$BE$1686,U$2,FALSE)),COND!$A$35:$B$41,2,FALSE)</f>
        <v>??</v>
      </c>
      <c r="V696" s="21">
        <f>IF($C696="B",VLOOKUP($A696,Bat!$A$4:$AT$2284,46,FALSE),VLOOKUP($A696,Pit!$A$4:$BD$1664,56,FALSE))</f>
        <v>313</v>
      </c>
      <c r="W696" s="16">
        <f t="shared" si="52"/>
        <v>999</v>
      </c>
      <c r="X696" s="16"/>
      <c r="Y696" s="22">
        <f t="shared" si="53"/>
        <v>708</v>
      </c>
      <c r="Z696" s="16" t="str">
        <f>IFERROR(VLOOKUP($D696,Results37!$F$3:$L$1396,Z$1,FALSE),"")</f>
        <v/>
      </c>
      <c r="AA696" s="47" t="str">
        <f>IF(ISERROR(VLOOKUP(D696,Results37!$F$3:$O$399,AA$1,FALSE)),"",IF(VLOOKUP(D696,Results37!$F$3:$O$399,AA$1+1,FALSE)=1,"S"&amp;VLOOKUP(D696,Results37!$F$3:$O$399,AA$1,FALSE),VLOOKUP(D696,Results37!$F$3:$O$399,AA$1,FALSE)))</f>
        <v/>
      </c>
      <c r="AB696" s="16" t="str">
        <f>IFERROR(VLOOKUP($D696,Results37!$F$3:$L$1396,AB$1,FALSE),"")</f>
        <v/>
      </c>
      <c r="AC696" s="16" t="str">
        <f>IFERROR(VLOOKUP($D696,Results37!$F$3:$L$1396,AC$1,FALSE),"")</f>
        <v/>
      </c>
      <c r="AD696" s="16" t="str">
        <f t="shared" si="54"/>
        <v/>
      </c>
      <c r="AE696" s="20" t="str">
        <f>IF(ISERROR(VLOOKUP($AC696&amp;"-"&amp;$F696&amp;" "&amp;G696,Bonuses!$B$1:$G$1006,4,FALSE)),"",INT(VLOOKUP($AC696&amp;"-"&amp;$F696&amp;" "&amp;$G696,Bonuses!$B$1:$G$1006,4,FALSE)))</f>
        <v/>
      </c>
      <c r="AF696" s="16" t="str">
        <f>IF(ISERROR(VLOOKUP($AC696&amp;"-"&amp;$F696,Bonuses!$B$1:$G$1006,5,FALSE)),"",IF(VLOOKUP($AC696&amp;"-"&amp;$F696,Bonuses!$B$1:$G$1006,5,FALSE)="","",VLOOKUP($AC696&amp;"-"&amp;$F696,Bonuses!$B$1:$G$1006,6,FALSE)&amp;" yrs, "&amp;VLOOKUP($AC696&amp;"-"&amp;$F696,Bonuses!$B$1:$G$1006,5,FALSE)))</f>
        <v/>
      </c>
    </row>
    <row r="697" spans="1:32" s="21" customFormat="1" x14ac:dyDescent="0.25">
      <c r="A697" s="21" t="s">
        <v>3144</v>
      </c>
      <c r="B697" s="21">
        <f t="shared" si="50"/>
        <v>0</v>
      </c>
      <c r="C697" s="21" t="str">
        <f t="shared" si="51"/>
        <v>P</v>
      </c>
      <c r="D697" s="17">
        <f>IF($C697="B",VLOOKUP($A697,Bat!$A$4:$BF$2320,D$1,FALSE),VLOOKUP($A697,Pit!$A$4:$BA$1686,D$2,FALSE))</f>
        <v>7018</v>
      </c>
      <c r="E697" s="16" t="str">
        <f>IF($C697="B",VLOOKUP($A697,Bat!$A$4:$BF$2320,E$1,FALSE),VLOOKUP($A697,Pit!$A$4:$BA$1686,E$2,FALSE))</f>
        <v>RP</v>
      </c>
      <c r="F697" s="16" t="str">
        <f>IF($C697="B",VLOOKUP($A697,Bat!$A$4:$BF$2320,F$1,FALSE),VLOOKUP($A697,Pit!$A$4:$BA$1686,F$2,FALSE))</f>
        <v>Bill</v>
      </c>
      <c r="G697" s="16" t="str">
        <f>IF($C697="B",VLOOKUP($A697,Bat!$A$4:$BF$2320,G$1,FALSE),VLOOKUP($A697,Pit!$A$4:$BA$1686,G$2,FALSE))</f>
        <v>Schneider</v>
      </c>
      <c r="H697" s="16">
        <f>IF($C697="B",VLOOKUP($A697,Bat!$A$4:$BF$2320,H$1,FALSE),VLOOKUP($A697,Pit!$A$4:$BA$1686,H$2,FALSE))</f>
        <v>18</v>
      </c>
      <c r="I697" s="16" t="str">
        <f>IF($C697="B",VLOOKUP($A697,Bat!$A$4:$BF$2320,I$1,FALSE),VLOOKUP($A697,Pit!$A$4:$BA$1686,I$2,FALSE))</f>
        <v>R</v>
      </c>
      <c r="J697" s="16" t="str">
        <f>IF($C697="B",VLOOKUP($A697,Bat!$A$4:$BF$2320,J$1,FALSE),VLOOKUP($A697,Pit!$A$4:$BA$1686,J$2,FALSE))</f>
        <v>R</v>
      </c>
      <c r="K697" s="16" t="str">
        <f>IF($C697="B",VLOOKUP($A697,Bat!$A$4:$BF$2320,K$1,FALSE),VLOOKUP($A697,Pit!$A$4:$BA$1686,K$2,FALSE))</f>
        <v>Normal</v>
      </c>
      <c r="L697" s="17" t="str">
        <f>IF($C697="B",VLOOKUP($A697,Bat!$A$4:$BF$2320,L$1,FALSE),VLOOKUP($A697,Pit!$A$4:$BA$1686,L$2,FALSE))</f>
        <v>Normal</v>
      </c>
      <c r="M697" s="16">
        <f>IF($C697="B",VLOOKUP($A697,Bat!$A$4:$BF$2320,M$1,FALSE),VLOOKUP($A697,Pit!$A$4:$BA$1686,M$2,FALSE))</f>
        <v>4</v>
      </c>
      <c r="N697" s="16">
        <f>IF($C697="B",VLOOKUP($A697,Bat!$A$4:$BF$2320,N$1,FALSE),VLOOKUP($A697,Pit!$A$4:$BA$1686,N$2,FALSE))</f>
        <v>2</v>
      </c>
      <c r="O697" s="16">
        <f>IF($C697="B",VLOOKUP($A697,Bat!$A$4:$BF$2320,O$1,FALSE),VLOOKUP($A697,Pit!$A$4:$BA$1686,O$2,FALSE))</f>
        <v>1</v>
      </c>
      <c r="P697" s="16" t="str">
        <f>IF($C697="B",VLOOKUP($A697,Bat!$A$4:$BF$2320,P$1,FALSE),VLOOKUP($A697,Pit!$A$4:$BA$1686,P$2,FALSE))</f>
        <v>87-89 Mph</v>
      </c>
      <c r="Q697" s="17">
        <f>IF($C697="B",VLOOKUP($A697,Bat!$A$4:$BF$2320,Q$1,FALSE),VLOOKUP($A697,Pit!$A$4:$BA$1686,Q$2,FALSE))</f>
        <v>7</v>
      </c>
      <c r="R697" s="18">
        <f>IF($C697="B",VLOOKUP($A697,Bat!$A$4:$BF$2320,R$1,FALSE),VLOOKUP($A697,Pit!$A$4:$BA$1686,R$2,FALSE))</f>
        <v>3.4691135502334873</v>
      </c>
      <c r="S697" s="19">
        <f>IF($C697="B",VLOOKUP($A697,Bat!$A$4:$BF$2320,S$1,FALSE),VLOOKUP($A697,Pit!$A$4:$BA$1686,S$2,FALSE))</f>
        <v>-0.75279173442314806</v>
      </c>
      <c r="T697" s="20" t="str">
        <f>IF($C697="B",VLOOKUP($A697,Bat!$A$4:$BF$2320,T$1,FALSE),VLOOKUP($A697,Pit!$A$4:$BA$1686,T$2,FALSE))</f>
        <v>$210k</v>
      </c>
      <c r="U697" s="17" t="str">
        <f>VLOOKUP(IF($C697="B",VLOOKUP($A697,Bat!$A$4:$AU$2320,U$1,FALSE),VLOOKUP($A697,Pit!$A$4:$BE$1686,U$2,FALSE)),COND!$A$35:$B$41,2,FALSE)</f>
        <v>??</v>
      </c>
      <c r="V697" s="21">
        <f>IF($C697="B",VLOOKUP($A697,Bat!$A$4:$AT$2284,46,FALSE),VLOOKUP($A697,Pit!$A$4:$BD$1664,56,FALSE))</f>
        <v>313</v>
      </c>
      <c r="W697" s="16">
        <f t="shared" si="52"/>
        <v>999</v>
      </c>
      <c r="X697" s="16"/>
      <c r="Y697" s="22">
        <f t="shared" si="53"/>
        <v>1178</v>
      </c>
      <c r="Z697" s="16" t="str">
        <f>IFERROR(VLOOKUP($D697,Results37!$F$3:$L$1396,Z$1,FALSE),"")</f>
        <v/>
      </c>
      <c r="AA697" s="47" t="str">
        <f>IF(ISERROR(VLOOKUP(D697,Results37!$F$3:$O$399,AA$1,FALSE)),"",IF(VLOOKUP(D697,Results37!$F$3:$O$399,AA$1+1,FALSE)=1,"S"&amp;VLOOKUP(D697,Results37!$F$3:$O$399,AA$1,FALSE),VLOOKUP(D697,Results37!$F$3:$O$399,AA$1,FALSE)))</f>
        <v/>
      </c>
      <c r="AB697" s="16" t="str">
        <f>IFERROR(VLOOKUP($D697,Results37!$F$3:$L$1396,AB$1,FALSE),"")</f>
        <v/>
      </c>
      <c r="AC697" s="16" t="str">
        <f>IFERROR(VLOOKUP($D697,Results37!$F$3:$L$1396,AC$1,FALSE),"")</f>
        <v/>
      </c>
      <c r="AD697" s="16" t="str">
        <f t="shared" si="54"/>
        <v/>
      </c>
      <c r="AE697" s="20" t="str">
        <f>IF(ISERROR(VLOOKUP($AC697&amp;"-"&amp;$F697&amp;" "&amp;G697,Bonuses!$B$1:$G$1006,4,FALSE)),"",INT(VLOOKUP($AC697&amp;"-"&amp;$F697&amp;" "&amp;$G697,Bonuses!$B$1:$G$1006,4,FALSE)))</f>
        <v/>
      </c>
      <c r="AF697" s="16" t="str">
        <f>IF(ISERROR(VLOOKUP($AC697&amp;"-"&amp;$F697,Bonuses!$B$1:$G$1006,5,FALSE)),"",IF(VLOOKUP($AC697&amp;"-"&amp;$F697,Bonuses!$B$1:$G$1006,5,FALSE)="","",VLOOKUP($AC697&amp;"-"&amp;$F697,Bonuses!$B$1:$G$1006,6,FALSE)&amp;" yrs, "&amp;VLOOKUP($AC697&amp;"-"&amp;$F697,Bonuses!$B$1:$G$1006,5,FALSE)))</f>
        <v/>
      </c>
    </row>
    <row r="698" spans="1:32" s="21" customFormat="1" x14ac:dyDescent="0.25">
      <c r="A698" s="21" t="s">
        <v>2077</v>
      </c>
      <c r="B698" s="21">
        <f t="shared" si="50"/>
        <v>0</v>
      </c>
      <c r="C698" s="21" t="str">
        <f t="shared" si="51"/>
        <v>B</v>
      </c>
      <c r="D698" s="17">
        <f>IF($C698="B",VLOOKUP($A698,Bat!$A$4:$BF$2320,D$1,FALSE),VLOOKUP($A698,Pit!$A$4:$BA$1686,D$2,FALSE))</f>
        <v>7640</v>
      </c>
      <c r="E698" s="16" t="str">
        <f>IF($C698="B",VLOOKUP($A698,Bat!$A$4:$BF$2320,E$1,FALSE),VLOOKUP($A698,Pit!$A$4:$BA$1686,E$2,FALSE))</f>
        <v>CF</v>
      </c>
      <c r="F698" s="16" t="str">
        <f>IF($C698="B",VLOOKUP($A698,Bat!$A$4:$BF$2320,F$1,FALSE),VLOOKUP($A698,Pit!$A$4:$BA$1686,F$2,FALSE))</f>
        <v>Menachem</v>
      </c>
      <c r="G698" s="16" t="str">
        <f>IF($C698="B",VLOOKUP($A698,Bat!$A$4:$BF$2320,G$1,FALSE),VLOOKUP($A698,Pit!$A$4:$BA$1686,G$2,FALSE))</f>
        <v>Levi</v>
      </c>
      <c r="H698" s="16">
        <f>IF($C698="B",VLOOKUP($A698,Bat!$A$4:$BF$2320,H$1,FALSE),VLOOKUP($A698,Pit!$A$4:$BA$1686,H$2,FALSE))</f>
        <v>18</v>
      </c>
      <c r="I698" s="16" t="str">
        <f>IF($C698="B",VLOOKUP($A698,Bat!$A$4:$BF$2320,I$1,FALSE),VLOOKUP($A698,Pit!$A$4:$BA$1686,I$2,FALSE))</f>
        <v>R</v>
      </c>
      <c r="J698" s="16" t="str">
        <f>IF($C698="B",VLOOKUP($A698,Bat!$A$4:$BF$2320,J$1,FALSE),VLOOKUP($A698,Pit!$A$4:$BA$1686,J$2,FALSE))</f>
        <v>R</v>
      </c>
      <c r="K698" s="16" t="str">
        <f>IF($C698="B",VLOOKUP($A698,Bat!$A$4:$BF$2320,K$1,FALSE),VLOOKUP($A698,Pit!$A$4:$BA$1686,K$2,FALSE))</f>
        <v>Normal</v>
      </c>
      <c r="L698" s="17" t="str">
        <f>IF($C698="B",VLOOKUP($A698,Bat!$A$4:$BF$2320,L$1,FALSE),VLOOKUP($A698,Pit!$A$4:$BA$1686,L$2,FALSE))</f>
        <v>Normal</v>
      </c>
      <c r="M698" s="16">
        <f>IF($C698="B",VLOOKUP($A698,Bat!$A$4:$BF$2320,M$1,FALSE),VLOOKUP($A698,Pit!$A$4:$BA$1686,M$2,FALSE))</f>
        <v>3</v>
      </c>
      <c r="N698" s="16">
        <f>IF($C698="B",VLOOKUP($A698,Bat!$A$4:$BF$2320,N$1,FALSE),VLOOKUP($A698,Pit!$A$4:$BA$1686,N$2,FALSE))</f>
        <v>1</v>
      </c>
      <c r="O698" s="16">
        <f>IF($C698="B",VLOOKUP($A698,Bat!$A$4:$BF$2320,O$1,FALSE),VLOOKUP($A698,Pit!$A$4:$BA$1686,O$2,FALSE))</f>
        <v>1</v>
      </c>
      <c r="P698" s="16">
        <f>IF($C698="B",VLOOKUP($A698,Bat!$A$4:$BF$2320,P$1,FALSE),VLOOKUP($A698,Pit!$A$4:$BA$1686,P$2,FALSE))</f>
        <v>4</v>
      </c>
      <c r="Q698" s="17">
        <f>IF($C698="B",VLOOKUP($A698,Bat!$A$4:$BF$2320,Q$1,FALSE),VLOOKUP($A698,Pit!$A$4:$BA$1686,Q$2,FALSE))</f>
        <v>3</v>
      </c>
      <c r="R698" s="18">
        <f>IF($C698="B",VLOOKUP($A698,Bat!$A$4:$BF$2320,R$1,FALSE),VLOOKUP($A698,Pit!$A$4:$BA$1686,R$2,FALSE))</f>
        <v>-2.6226118414278403</v>
      </c>
      <c r="S698" s="19">
        <f>IF($C698="B",VLOOKUP($A698,Bat!$A$4:$BF$2320,S$1,FALSE),VLOOKUP($A698,Pit!$A$4:$BA$1686,S$2,FALSE))</f>
        <v>4.0735281556754079E-2</v>
      </c>
      <c r="T698" s="20" t="str">
        <f>IF($C698="B",VLOOKUP($A698,Bat!$A$4:$BF$2320,T$1,FALSE),VLOOKUP($A698,Pit!$A$4:$BA$1686,T$2,FALSE))</f>
        <v>$2.0m</v>
      </c>
      <c r="U698" s="17" t="str">
        <f>VLOOKUP(IF($C698="B",VLOOKUP($A698,Bat!$A$4:$AU$2320,U$1,FALSE),VLOOKUP($A698,Pit!$A$4:$BE$1686,U$2,FALSE)),COND!$A$35:$B$41,2,FALSE)</f>
        <v>??</v>
      </c>
      <c r="V698" s="21">
        <f>IF($C698="B",VLOOKUP($A698,Bat!$A$4:$AT$2284,46,FALSE),VLOOKUP($A698,Pit!$A$4:$BD$1664,56,FALSE))</f>
        <v>314</v>
      </c>
      <c r="W698" s="16">
        <f t="shared" si="52"/>
        <v>999</v>
      </c>
      <c r="X698" s="16"/>
      <c r="Y698" s="22">
        <f t="shared" si="53"/>
        <v>711</v>
      </c>
      <c r="Z698" s="16" t="str">
        <f>IFERROR(VLOOKUP($D698,Results37!$F$3:$L$1396,Z$1,FALSE),"")</f>
        <v/>
      </c>
      <c r="AA698" s="47" t="str">
        <f>IF(ISERROR(VLOOKUP(D698,Results37!$F$3:$O$399,AA$1,FALSE)),"",IF(VLOOKUP(D698,Results37!$F$3:$O$399,AA$1+1,FALSE)=1,"S"&amp;VLOOKUP(D698,Results37!$F$3:$O$399,AA$1,FALSE),VLOOKUP(D698,Results37!$F$3:$O$399,AA$1,FALSE)))</f>
        <v/>
      </c>
      <c r="AB698" s="16" t="str">
        <f>IFERROR(VLOOKUP($D698,Results37!$F$3:$L$1396,AB$1,FALSE),"")</f>
        <v/>
      </c>
      <c r="AC698" s="16" t="str">
        <f>IFERROR(VLOOKUP($D698,Results37!$F$3:$L$1396,AC$1,FALSE),"")</f>
        <v/>
      </c>
      <c r="AD698" s="16" t="str">
        <f t="shared" si="54"/>
        <v/>
      </c>
      <c r="AE698" s="20" t="str">
        <f>IF(ISERROR(VLOOKUP($AC698&amp;"-"&amp;$F698&amp;" "&amp;G698,Bonuses!$B$1:$G$1006,4,FALSE)),"",INT(VLOOKUP($AC698&amp;"-"&amp;$F698&amp;" "&amp;$G698,Bonuses!$B$1:$G$1006,4,FALSE)))</f>
        <v/>
      </c>
      <c r="AF698" s="16" t="str">
        <f>IF(ISERROR(VLOOKUP($AC698&amp;"-"&amp;$F698,Bonuses!$B$1:$G$1006,5,FALSE)),"",IF(VLOOKUP($AC698&amp;"-"&amp;$F698,Bonuses!$B$1:$G$1006,5,FALSE)="","",VLOOKUP($AC698&amp;"-"&amp;$F698,Bonuses!$B$1:$G$1006,6,FALSE)&amp;" yrs, "&amp;VLOOKUP($AC698&amp;"-"&amp;$F698,Bonuses!$B$1:$G$1006,5,FALSE)))</f>
        <v/>
      </c>
    </row>
    <row r="699" spans="1:32" s="21" customFormat="1" x14ac:dyDescent="0.25">
      <c r="A699" s="21" t="s">
        <v>2762</v>
      </c>
      <c r="B699" s="21">
        <f t="shared" si="50"/>
        <v>0</v>
      </c>
      <c r="C699" s="21" t="str">
        <f t="shared" si="51"/>
        <v>P</v>
      </c>
      <c r="D699" s="17">
        <f>IF($C699="B",VLOOKUP($A699,Bat!$A$4:$BF$2320,D$1,FALSE),VLOOKUP($A699,Pit!$A$4:$BA$1686,D$2,FALSE))</f>
        <v>8146</v>
      </c>
      <c r="E699" s="16" t="str">
        <f>IF($C699="B",VLOOKUP($A699,Bat!$A$4:$BF$2320,E$1,FALSE),VLOOKUP($A699,Pit!$A$4:$BA$1686,E$2,FALSE))</f>
        <v>RP</v>
      </c>
      <c r="F699" s="16" t="str">
        <f>IF($C699="B",VLOOKUP($A699,Bat!$A$4:$BF$2320,F$1,FALSE),VLOOKUP($A699,Pit!$A$4:$BA$1686,F$2,FALSE))</f>
        <v>Jorge</v>
      </c>
      <c r="G699" s="16" t="str">
        <f>IF($C699="B",VLOOKUP($A699,Bat!$A$4:$BF$2320,G$1,FALSE),VLOOKUP($A699,Pit!$A$4:$BA$1686,G$2,FALSE))</f>
        <v>Fernández</v>
      </c>
      <c r="H699" s="16">
        <f>IF($C699="B",VLOOKUP($A699,Bat!$A$4:$BF$2320,H$1,FALSE),VLOOKUP($A699,Pit!$A$4:$BA$1686,H$2,FALSE))</f>
        <v>21</v>
      </c>
      <c r="I699" s="16" t="str">
        <f>IF($C699="B",VLOOKUP($A699,Bat!$A$4:$BF$2320,I$1,FALSE),VLOOKUP($A699,Pit!$A$4:$BA$1686,I$2,FALSE))</f>
        <v>S</v>
      </c>
      <c r="J699" s="16" t="str">
        <f>IF($C699="B",VLOOKUP($A699,Bat!$A$4:$BF$2320,J$1,FALSE),VLOOKUP($A699,Pit!$A$4:$BA$1686,J$2,FALSE))</f>
        <v>R</v>
      </c>
      <c r="K699" s="16" t="str">
        <f>IF($C699="B",VLOOKUP($A699,Bat!$A$4:$BF$2320,K$1,FALSE),VLOOKUP($A699,Pit!$A$4:$BA$1686,K$2,FALSE))</f>
        <v>High</v>
      </c>
      <c r="L699" s="17" t="str">
        <f>IF($C699="B",VLOOKUP($A699,Bat!$A$4:$BF$2320,L$1,FALSE),VLOOKUP($A699,Pit!$A$4:$BA$1686,L$2,FALSE))</f>
        <v>Low</v>
      </c>
      <c r="M699" s="16">
        <f>IF($C699="B",VLOOKUP($A699,Bat!$A$4:$BF$2320,M$1,FALSE),VLOOKUP($A699,Pit!$A$4:$BA$1686,M$2,FALSE))</f>
        <v>5</v>
      </c>
      <c r="N699" s="16">
        <f>IF($C699="B",VLOOKUP($A699,Bat!$A$4:$BF$2320,N$1,FALSE),VLOOKUP($A699,Pit!$A$4:$BA$1686,N$2,FALSE))</f>
        <v>1</v>
      </c>
      <c r="O699" s="16">
        <f>IF($C699="B",VLOOKUP($A699,Bat!$A$4:$BF$2320,O$1,FALSE),VLOOKUP($A699,Pit!$A$4:$BA$1686,O$2,FALSE))</f>
        <v>1</v>
      </c>
      <c r="P699" s="16" t="str">
        <f>IF($C699="B",VLOOKUP($A699,Bat!$A$4:$BF$2320,P$1,FALSE),VLOOKUP($A699,Pit!$A$4:$BA$1686,P$2,FALSE))</f>
        <v>93-95 Mph</v>
      </c>
      <c r="Q699" s="17">
        <f>IF($C699="B",VLOOKUP($A699,Bat!$A$4:$BF$2320,Q$1,FALSE),VLOOKUP($A699,Pit!$A$4:$BA$1686,Q$2,FALSE))</f>
        <v>4</v>
      </c>
      <c r="R699" s="18">
        <f>IF($C699="B",VLOOKUP($A699,Bat!$A$4:$BF$2320,R$1,FALSE),VLOOKUP($A699,Pit!$A$4:$BA$1686,R$2,FALSE))</f>
        <v>3.4585896310022584</v>
      </c>
      <c r="S699" s="19">
        <f>IF($C699="B",VLOOKUP($A699,Bat!$A$4:$BF$2320,S$1,FALSE),VLOOKUP($A699,Pit!$A$4:$BA$1686,S$2,FALSE))</f>
        <v>-0.75371626120290935</v>
      </c>
      <c r="T699" s="20" t="str">
        <f>IF($C699="B",VLOOKUP($A699,Bat!$A$4:$BF$2320,T$1,FALSE),VLOOKUP($A699,Pit!$A$4:$BA$1686,T$2,FALSE))</f>
        <v>$210k</v>
      </c>
      <c r="U699" s="17" t="str">
        <f>VLOOKUP(IF($C699="B",VLOOKUP($A699,Bat!$A$4:$AU$2320,U$1,FALSE),VLOOKUP($A699,Pit!$A$4:$BE$1686,U$2,FALSE)),COND!$A$35:$B$41,2,FALSE)</f>
        <v>??</v>
      </c>
      <c r="V699" s="21">
        <f>IF($C699="B",VLOOKUP($A699,Bat!$A$4:$AT$2284,46,FALSE),VLOOKUP($A699,Pit!$A$4:$BD$1664,56,FALSE))</f>
        <v>314</v>
      </c>
      <c r="W699" s="16">
        <f t="shared" si="52"/>
        <v>999</v>
      </c>
      <c r="X699" s="16"/>
      <c r="Y699" s="22">
        <f t="shared" si="53"/>
        <v>1179</v>
      </c>
      <c r="Z699" s="16" t="str">
        <f>IFERROR(VLOOKUP($D699,Results37!$F$3:$L$1396,Z$1,FALSE),"")</f>
        <v/>
      </c>
      <c r="AA699" s="47" t="str">
        <f>IF(ISERROR(VLOOKUP(D699,Results37!$F$3:$O$399,AA$1,FALSE)),"",IF(VLOOKUP(D699,Results37!$F$3:$O$399,AA$1+1,FALSE)=1,"S"&amp;VLOOKUP(D699,Results37!$F$3:$O$399,AA$1,FALSE),VLOOKUP(D699,Results37!$F$3:$O$399,AA$1,FALSE)))</f>
        <v/>
      </c>
      <c r="AB699" s="16" t="str">
        <f>IFERROR(VLOOKUP($D699,Results37!$F$3:$L$1396,AB$1,FALSE),"")</f>
        <v/>
      </c>
      <c r="AC699" s="16" t="str">
        <f>IFERROR(VLOOKUP($D699,Results37!$F$3:$L$1396,AC$1,FALSE),"")</f>
        <v/>
      </c>
      <c r="AD699" s="16" t="str">
        <f t="shared" si="54"/>
        <v/>
      </c>
      <c r="AE699" s="20" t="str">
        <f>IF(ISERROR(VLOOKUP($AC699&amp;"-"&amp;$F699&amp;" "&amp;G699,Bonuses!$B$1:$G$1006,4,FALSE)),"",INT(VLOOKUP($AC699&amp;"-"&amp;$F699&amp;" "&amp;$G699,Bonuses!$B$1:$G$1006,4,FALSE)))</f>
        <v/>
      </c>
      <c r="AF699" s="16" t="str">
        <f>IF(ISERROR(VLOOKUP($AC699&amp;"-"&amp;$F699,Bonuses!$B$1:$G$1006,5,FALSE)),"",IF(VLOOKUP($AC699&amp;"-"&amp;$F699,Bonuses!$B$1:$G$1006,5,FALSE)="","",VLOOKUP($AC699&amp;"-"&amp;$F699,Bonuses!$B$1:$G$1006,6,FALSE)&amp;" yrs, "&amp;VLOOKUP($AC699&amp;"-"&amp;$F699,Bonuses!$B$1:$G$1006,5,FALSE)))</f>
        <v/>
      </c>
    </row>
    <row r="700" spans="1:32" s="21" customFormat="1" x14ac:dyDescent="0.25">
      <c r="A700" s="21" t="s">
        <v>2764</v>
      </c>
      <c r="B700" s="21">
        <f t="shared" si="50"/>
        <v>0</v>
      </c>
      <c r="C700" s="21" t="str">
        <f t="shared" si="51"/>
        <v>P</v>
      </c>
      <c r="D700" s="17">
        <f>IF($C700="B",VLOOKUP($A700,Bat!$A$4:$BF$2320,D$1,FALSE),VLOOKUP($A700,Pit!$A$4:$BA$1686,D$2,FALSE))</f>
        <v>4738</v>
      </c>
      <c r="E700" s="16" t="str">
        <f>IF($C700="B",VLOOKUP($A700,Bat!$A$4:$BF$2320,E$1,FALSE),VLOOKUP($A700,Pit!$A$4:$BA$1686,E$2,FALSE))</f>
        <v>SP</v>
      </c>
      <c r="F700" s="16" t="str">
        <f>IF($C700="B",VLOOKUP($A700,Bat!$A$4:$BF$2320,F$1,FALSE),VLOOKUP($A700,Pit!$A$4:$BA$1686,F$2,FALSE))</f>
        <v>Dane</v>
      </c>
      <c r="G700" s="16" t="str">
        <f>IF($C700="B",VLOOKUP($A700,Bat!$A$4:$BF$2320,G$1,FALSE),VLOOKUP($A700,Pit!$A$4:$BA$1686,G$2,FALSE))</f>
        <v>Thompson</v>
      </c>
      <c r="H700" s="16">
        <f>IF($C700="B",VLOOKUP($A700,Bat!$A$4:$BF$2320,H$1,FALSE),VLOOKUP($A700,Pit!$A$4:$BA$1686,H$2,FALSE))</f>
        <v>21</v>
      </c>
      <c r="I700" s="16" t="str">
        <f>IF($C700="B",VLOOKUP($A700,Bat!$A$4:$BF$2320,I$1,FALSE),VLOOKUP($A700,Pit!$A$4:$BA$1686,I$2,FALSE))</f>
        <v>R</v>
      </c>
      <c r="J700" s="16" t="str">
        <f>IF($C700="B",VLOOKUP($A700,Bat!$A$4:$BF$2320,J$1,FALSE),VLOOKUP($A700,Pit!$A$4:$BA$1686,J$2,FALSE))</f>
        <v>R</v>
      </c>
      <c r="K700" s="16" t="str">
        <f>IF($C700="B",VLOOKUP($A700,Bat!$A$4:$BF$2320,K$1,FALSE),VLOOKUP($A700,Pit!$A$4:$BA$1686,K$2,FALSE))</f>
        <v>Normal</v>
      </c>
      <c r="L700" s="17" t="str">
        <f>IF($C700="B",VLOOKUP($A700,Bat!$A$4:$BF$2320,L$1,FALSE),VLOOKUP($A700,Pit!$A$4:$BA$1686,L$2,FALSE))</f>
        <v>Normal</v>
      </c>
      <c r="M700" s="16">
        <f>IF($C700="B",VLOOKUP($A700,Bat!$A$4:$BF$2320,M$1,FALSE),VLOOKUP($A700,Pit!$A$4:$BA$1686,M$2,FALSE))</f>
        <v>4</v>
      </c>
      <c r="N700" s="16">
        <f>IF($C700="B",VLOOKUP($A700,Bat!$A$4:$BF$2320,N$1,FALSE),VLOOKUP($A700,Pit!$A$4:$BA$1686,N$2,FALSE))</f>
        <v>2</v>
      </c>
      <c r="O700" s="16">
        <f>IF($C700="B",VLOOKUP($A700,Bat!$A$4:$BF$2320,O$1,FALSE),VLOOKUP($A700,Pit!$A$4:$BA$1686,O$2,FALSE))</f>
        <v>1</v>
      </c>
      <c r="P700" s="16" t="str">
        <f>IF($C700="B",VLOOKUP($A700,Bat!$A$4:$BF$2320,P$1,FALSE),VLOOKUP($A700,Pit!$A$4:$BA$1686,P$2,FALSE))</f>
        <v>90-92 Mph</v>
      </c>
      <c r="Q700" s="17">
        <f>IF($C700="B",VLOOKUP($A700,Bat!$A$4:$BF$2320,Q$1,FALSE),VLOOKUP($A700,Pit!$A$4:$BA$1686,Q$2,FALSE))</f>
        <v>4</v>
      </c>
      <c r="R700" s="18">
        <f>IF($C700="B",VLOOKUP($A700,Bat!$A$4:$BF$2320,R$1,FALSE),VLOOKUP($A700,Pit!$A$4:$BA$1686,R$2,FALSE))</f>
        <v>3.4446405760352974</v>
      </c>
      <c r="S700" s="19">
        <f>IF($C700="B",VLOOKUP($A700,Bat!$A$4:$BF$2320,S$1,FALSE),VLOOKUP($A700,Pit!$A$4:$BA$1686,S$2,FALSE))</f>
        <v>-0.75494168631174607</v>
      </c>
      <c r="T700" s="20" t="str">
        <f>IF($C700="B",VLOOKUP($A700,Bat!$A$4:$BF$2320,T$1,FALSE),VLOOKUP($A700,Pit!$A$4:$BA$1686,T$2,FALSE))</f>
        <v>$200k</v>
      </c>
      <c r="U700" s="17" t="str">
        <f>VLOOKUP(IF($C700="B",VLOOKUP($A700,Bat!$A$4:$AU$2320,U$1,FALSE),VLOOKUP($A700,Pit!$A$4:$BE$1686,U$2,FALSE)),COND!$A$35:$B$41,2,FALSE)</f>
        <v>??</v>
      </c>
      <c r="V700" s="21">
        <f>IF($C700="B",VLOOKUP($A700,Bat!$A$4:$AT$2284,46,FALSE),VLOOKUP($A700,Pit!$A$4:$BD$1664,56,FALSE))</f>
        <v>315</v>
      </c>
      <c r="W700" s="16">
        <f t="shared" si="52"/>
        <v>999</v>
      </c>
      <c r="X700" s="16"/>
      <c r="Y700" s="22">
        <f t="shared" si="53"/>
        <v>1180</v>
      </c>
      <c r="Z700" s="16" t="str">
        <f>IFERROR(VLOOKUP($D700,Results37!$F$3:$L$1396,Z$1,FALSE),"")</f>
        <v/>
      </c>
      <c r="AA700" s="47" t="str">
        <f>IF(ISERROR(VLOOKUP(D700,Results37!$F$3:$O$399,AA$1,FALSE)),"",IF(VLOOKUP(D700,Results37!$F$3:$O$399,AA$1+1,FALSE)=1,"S"&amp;VLOOKUP(D700,Results37!$F$3:$O$399,AA$1,FALSE),VLOOKUP(D700,Results37!$F$3:$O$399,AA$1,FALSE)))</f>
        <v/>
      </c>
      <c r="AB700" s="16" t="str">
        <f>IFERROR(VLOOKUP($D700,Results37!$F$3:$L$1396,AB$1,FALSE),"")</f>
        <v/>
      </c>
      <c r="AC700" s="16" t="str">
        <f>IFERROR(VLOOKUP($D700,Results37!$F$3:$L$1396,AC$1,FALSE),"")</f>
        <v/>
      </c>
      <c r="AD700" s="16" t="str">
        <f t="shared" si="54"/>
        <v/>
      </c>
      <c r="AE700" s="20" t="str">
        <f>IF(ISERROR(VLOOKUP($AC700&amp;"-"&amp;$F700&amp;" "&amp;G700,Bonuses!$B$1:$G$1006,4,FALSE)),"",INT(VLOOKUP($AC700&amp;"-"&amp;$F700&amp;" "&amp;$G700,Bonuses!$B$1:$G$1006,4,FALSE)))</f>
        <v/>
      </c>
      <c r="AF700" s="16" t="str">
        <f>IF(ISERROR(VLOOKUP($AC700&amp;"-"&amp;$F700,Bonuses!$B$1:$G$1006,5,FALSE)),"",IF(VLOOKUP($AC700&amp;"-"&amp;$F700,Bonuses!$B$1:$G$1006,5,FALSE)="","",VLOOKUP($AC700&amp;"-"&amp;$F700,Bonuses!$B$1:$G$1006,6,FALSE)&amp;" yrs, "&amp;VLOOKUP($AC700&amp;"-"&amp;$F700,Bonuses!$B$1:$G$1006,5,FALSE)))</f>
        <v/>
      </c>
    </row>
    <row r="701" spans="1:32" s="21" customFormat="1" x14ac:dyDescent="0.25">
      <c r="A701" s="21" t="s">
        <v>1794</v>
      </c>
      <c r="B701" s="21">
        <f t="shared" si="50"/>
        <v>0</v>
      </c>
      <c r="C701" s="21" t="str">
        <f t="shared" si="51"/>
        <v>B</v>
      </c>
      <c r="D701" s="17">
        <f>IF($C701="B",VLOOKUP($A701,Bat!$A$4:$BF$2320,D$1,FALSE),VLOOKUP($A701,Pit!$A$4:$BA$1686,D$2,FALSE))</f>
        <v>14560</v>
      </c>
      <c r="E701" s="16" t="str">
        <f>IF($C701="B",VLOOKUP($A701,Bat!$A$4:$BF$2320,E$1,FALSE),VLOOKUP($A701,Pit!$A$4:$BA$1686,E$2,FALSE))</f>
        <v>1B</v>
      </c>
      <c r="F701" s="16" t="str">
        <f>IF($C701="B",VLOOKUP($A701,Bat!$A$4:$BF$2320,F$1,FALSE),VLOOKUP($A701,Pit!$A$4:$BA$1686,F$2,FALSE))</f>
        <v>Patrick</v>
      </c>
      <c r="G701" s="16" t="str">
        <f>IF($C701="B",VLOOKUP($A701,Bat!$A$4:$BF$2320,G$1,FALSE),VLOOKUP($A701,Pit!$A$4:$BA$1686,G$2,FALSE))</f>
        <v>Ward</v>
      </c>
      <c r="H701" s="16">
        <f>IF($C701="B",VLOOKUP($A701,Bat!$A$4:$BF$2320,H$1,FALSE),VLOOKUP($A701,Pit!$A$4:$BA$1686,H$2,FALSE))</f>
        <v>21</v>
      </c>
      <c r="I701" s="16" t="str">
        <f>IF($C701="B",VLOOKUP($A701,Bat!$A$4:$BF$2320,I$1,FALSE),VLOOKUP($A701,Pit!$A$4:$BA$1686,I$2,FALSE))</f>
        <v>R</v>
      </c>
      <c r="J701" s="16" t="str">
        <f>IF($C701="B",VLOOKUP($A701,Bat!$A$4:$BF$2320,J$1,FALSE),VLOOKUP($A701,Pit!$A$4:$BA$1686,J$2,FALSE))</f>
        <v>L</v>
      </c>
      <c r="K701" s="16" t="str">
        <f>IF($C701="B",VLOOKUP($A701,Bat!$A$4:$BF$2320,K$1,FALSE),VLOOKUP($A701,Pit!$A$4:$BA$1686,K$2,FALSE))</f>
        <v>Normal</v>
      </c>
      <c r="L701" s="17" t="str">
        <f>IF($C701="B",VLOOKUP($A701,Bat!$A$4:$BF$2320,L$1,FALSE),VLOOKUP($A701,Pit!$A$4:$BA$1686,L$2,FALSE))</f>
        <v>Normal</v>
      </c>
      <c r="M701" s="16">
        <f>IF($C701="B",VLOOKUP($A701,Bat!$A$4:$BF$2320,M$1,FALSE),VLOOKUP($A701,Pit!$A$4:$BA$1686,M$2,FALSE))</f>
        <v>2</v>
      </c>
      <c r="N701" s="16">
        <f>IF($C701="B",VLOOKUP($A701,Bat!$A$4:$BF$2320,N$1,FALSE),VLOOKUP($A701,Pit!$A$4:$BA$1686,N$2,FALSE))</f>
        <v>3</v>
      </c>
      <c r="O701" s="16">
        <f>IF($C701="B",VLOOKUP($A701,Bat!$A$4:$BF$2320,O$1,FALSE),VLOOKUP($A701,Pit!$A$4:$BA$1686,O$2,FALSE))</f>
        <v>2</v>
      </c>
      <c r="P701" s="16">
        <f>IF($C701="B",VLOOKUP($A701,Bat!$A$4:$BF$2320,P$1,FALSE),VLOOKUP($A701,Pit!$A$4:$BA$1686,P$2,FALSE))</f>
        <v>6</v>
      </c>
      <c r="Q701" s="17">
        <f>IF($C701="B",VLOOKUP($A701,Bat!$A$4:$BF$2320,Q$1,FALSE),VLOOKUP($A701,Pit!$A$4:$BA$1686,Q$2,FALSE))</f>
        <v>3</v>
      </c>
      <c r="R701" s="18">
        <f>IF($C701="B",VLOOKUP($A701,Bat!$A$4:$BF$2320,R$1,FALSE),VLOOKUP($A701,Pit!$A$4:$BA$1686,R$2,FALSE))</f>
        <v>-2.7131314042110972</v>
      </c>
      <c r="S701" s="19">
        <f>IF($C701="B",VLOOKUP($A701,Bat!$A$4:$BF$2320,S$1,FALSE),VLOOKUP($A701,Pit!$A$4:$BA$1686,S$2,FALSE))</f>
        <v>2.7829326066554191E-2</v>
      </c>
      <c r="T701" s="20" t="str">
        <f>IF($C701="B",VLOOKUP($A701,Bat!$A$4:$BF$2320,T$1,FALSE),VLOOKUP($A701,Pit!$A$4:$BA$1686,T$2,FALSE))</f>
        <v>$2.4m</v>
      </c>
      <c r="U701" s="17" t="str">
        <f>VLOOKUP(IF($C701="B",VLOOKUP($A701,Bat!$A$4:$AU$2320,U$1,FALSE),VLOOKUP($A701,Pit!$A$4:$BE$1686,U$2,FALSE)),COND!$A$35:$B$41,2,FALSE)</f>
        <v>??</v>
      </c>
      <c r="V701" s="21">
        <f>IF($C701="B",VLOOKUP($A701,Bat!$A$4:$AT$2284,46,FALSE),VLOOKUP($A701,Pit!$A$4:$BD$1664,56,FALSE))</f>
        <v>316</v>
      </c>
      <c r="W701" s="16">
        <f t="shared" si="52"/>
        <v>999</v>
      </c>
      <c r="X701" s="16"/>
      <c r="Y701" s="22">
        <f t="shared" si="53"/>
        <v>717</v>
      </c>
      <c r="Z701" s="16" t="str">
        <f>IFERROR(VLOOKUP($D701,Results37!$F$3:$L$1396,Z$1,FALSE),"")</f>
        <v/>
      </c>
      <c r="AA701" s="47" t="str">
        <f>IF(ISERROR(VLOOKUP(D701,Results37!$F$3:$O$399,AA$1,FALSE)),"",IF(VLOOKUP(D701,Results37!$F$3:$O$399,AA$1+1,FALSE)=1,"S"&amp;VLOOKUP(D701,Results37!$F$3:$O$399,AA$1,FALSE),VLOOKUP(D701,Results37!$F$3:$O$399,AA$1,FALSE)))</f>
        <v/>
      </c>
      <c r="AB701" s="16" t="str">
        <f>IFERROR(VLOOKUP($D701,Results37!$F$3:$L$1396,AB$1,FALSE),"")</f>
        <v/>
      </c>
      <c r="AC701" s="16" t="str">
        <f>IFERROR(VLOOKUP($D701,Results37!$F$3:$L$1396,AC$1,FALSE),"")</f>
        <v/>
      </c>
      <c r="AD701" s="16" t="str">
        <f t="shared" si="54"/>
        <v/>
      </c>
      <c r="AE701" s="20" t="str">
        <f>IF(ISERROR(VLOOKUP($AC701&amp;"-"&amp;$F701&amp;" "&amp;G701,Bonuses!$B$1:$G$1006,4,FALSE)),"",INT(VLOOKUP($AC701&amp;"-"&amp;$F701&amp;" "&amp;$G701,Bonuses!$B$1:$G$1006,4,FALSE)))</f>
        <v/>
      </c>
      <c r="AF701" s="16" t="str">
        <f>IF(ISERROR(VLOOKUP($AC701&amp;"-"&amp;$F701,Bonuses!$B$1:$G$1006,5,FALSE)),"",IF(VLOOKUP($AC701&amp;"-"&amp;$F701,Bonuses!$B$1:$G$1006,5,FALSE)="","",VLOOKUP($AC701&amp;"-"&amp;$F701,Bonuses!$B$1:$G$1006,6,FALSE)&amp;" yrs, "&amp;VLOOKUP($AC701&amp;"-"&amp;$F701,Bonuses!$B$1:$G$1006,5,FALSE)))</f>
        <v/>
      </c>
    </row>
    <row r="702" spans="1:32" s="21" customFormat="1" x14ac:dyDescent="0.25">
      <c r="A702" s="21" t="s">
        <v>2770</v>
      </c>
      <c r="B702" s="21">
        <f t="shared" si="50"/>
        <v>0</v>
      </c>
      <c r="C702" s="21" t="str">
        <f t="shared" si="51"/>
        <v>P</v>
      </c>
      <c r="D702" s="17">
        <f>IF($C702="B",VLOOKUP($A702,Bat!$A$4:$BF$2320,D$1,FALSE),VLOOKUP($A702,Pit!$A$4:$BA$1686,D$2,FALSE))</f>
        <v>11615</v>
      </c>
      <c r="E702" s="16" t="str">
        <f>IF($C702="B",VLOOKUP($A702,Bat!$A$4:$BF$2320,E$1,FALSE),VLOOKUP($A702,Pit!$A$4:$BA$1686,E$2,FALSE))</f>
        <v>RP</v>
      </c>
      <c r="F702" s="16" t="str">
        <f>IF($C702="B",VLOOKUP($A702,Bat!$A$4:$BF$2320,F$1,FALSE),VLOOKUP($A702,Pit!$A$4:$BA$1686,F$2,FALSE))</f>
        <v>Willis</v>
      </c>
      <c r="G702" s="16" t="str">
        <f>IF($C702="B",VLOOKUP($A702,Bat!$A$4:$BF$2320,G$1,FALSE),VLOOKUP($A702,Pit!$A$4:$BA$1686,G$2,FALSE))</f>
        <v>Edmonds</v>
      </c>
      <c r="H702" s="16">
        <f>IF($C702="B",VLOOKUP($A702,Bat!$A$4:$BF$2320,H$1,FALSE),VLOOKUP($A702,Pit!$A$4:$BA$1686,H$2,FALSE))</f>
        <v>21</v>
      </c>
      <c r="I702" s="16" t="str">
        <f>IF($C702="B",VLOOKUP($A702,Bat!$A$4:$BF$2320,I$1,FALSE),VLOOKUP($A702,Pit!$A$4:$BA$1686,I$2,FALSE))</f>
        <v>L</v>
      </c>
      <c r="J702" s="16" t="str">
        <f>IF($C702="B",VLOOKUP($A702,Bat!$A$4:$BF$2320,J$1,FALSE),VLOOKUP($A702,Pit!$A$4:$BA$1686,J$2,FALSE))</f>
        <v>L</v>
      </c>
      <c r="K702" s="16" t="str">
        <f>IF($C702="B",VLOOKUP($A702,Bat!$A$4:$BF$2320,K$1,FALSE),VLOOKUP($A702,Pit!$A$4:$BA$1686,K$2,FALSE))</f>
        <v>Low</v>
      </c>
      <c r="L702" s="17" t="str">
        <f>IF($C702="B",VLOOKUP($A702,Bat!$A$4:$BF$2320,L$1,FALSE),VLOOKUP($A702,Pit!$A$4:$BA$1686,L$2,FALSE))</f>
        <v>Normal</v>
      </c>
      <c r="M702" s="16">
        <f>IF($C702="B",VLOOKUP($A702,Bat!$A$4:$BF$2320,M$1,FALSE),VLOOKUP($A702,Pit!$A$4:$BA$1686,M$2,FALSE))</f>
        <v>4</v>
      </c>
      <c r="N702" s="16">
        <f>IF($C702="B",VLOOKUP($A702,Bat!$A$4:$BF$2320,N$1,FALSE),VLOOKUP($A702,Pit!$A$4:$BA$1686,N$2,FALSE))</f>
        <v>2</v>
      </c>
      <c r="O702" s="16">
        <f>IF($C702="B",VLOOKUP($A702,Bat!$A$4:$BF$2320,O$1,FALSE),VLOOKUP($A702,Pit!$A$4:$BA$1686,O$2,FALSE))</f>
        <v>1</v>
      </c>
      <c r="P702" s="16" t="str">
        <f>IF($C702="B",VLOOKUP($A702,Bat!$A$4:$BF$2320,P$1,FALSE),VLOOKUP($A702,Pit!$A$4:$BA$1686,P$2,FALSE))</f>
        <v>91-93 Mph</v>
      </c>
      <c r="Q702" s="17">
        <f>IF($C702="B",VLOOKUP($A702,Bat!$A$4:$BF$2320,Q$1,FALSE),VLOOKUP($A702,Pit!$A$4:$BA$1686,Q$2,FALSE))</f>
        <v>7</v>
      </c>
      <c r="R702" s="18">
        <f>IF($C702="B",VLOOKUP($A702,Bat!$A$4:$BF$2320,R$1,FALSE),VLOOKUP($A702,Pit!$A$4:$BA$1686,R$2,FALSE))</f>
        <v>3.2469900800371541</v>
      </c>
      <c r="S702" s="19">
        <f>IF($C702="B",VLOOKUP($A702,Bat!$A$4:$BF$2320,S$1,FALSE),VLOOKUP($A702,Pit!$A$4:$BA$1686,S$2,FALSE))</f>
        <v>-0.77230529131178527</v>
      </c>
      <c r="T702" s="20" t="str">
        <f>IF($C702="B",VLOOKUP($A702,Bat!$A$4:$BF$2320,T$1,FALSE),VLOOKUP($A702,Pit!$A$4:$BA$1686,T$2,FALSE))</f>
        <v>$170k</v>
      </c>
      <c r="U702" s="17" t="str">
        <f>VLOOKUP(IF($C702="B",VLOOKUP($A702,Bat!$A$4:$AU$2320,U$1,FALSE),VLOOKUP($A702,Pit!$A$4:$BE$1686,U$2,FALSE)),COND!$A$35:$B$41,2,FALSE)</f>
        <v>??</v>
      </c>
      <c r="V702" s="21">
        <f>IF($C702="B",VLOOKUP($A702,Bat!$A$4:$AT$2284,46,FALSE),VLOOKUP($A702,Pit!$A$4:$BD$1664,56,FALSE))</f>
        <v>316</v>
      </c>
      <c r="W702" s="16">
        <f t="shared" si="52"/>
        <v>999</v>
      </c>
      <c r="X702" s="16"/>
      <c r="Y702" s="22">
        <f t="shared" si="53"/>
        <v>1190</v>
      </c>
      <c r="Z702" s="16" t="str">
        <f>IFERROR(VLOOKUP($D702,Results37!$F$3:$L$1396,Z$1,FALSE),"")</f>
        <v/>
      </c>
      <c r="AA702" s="47" t="str">
        <f>IF(ISERROR(VLOOKUP(D702,Results37!$F$3:$O$399,AA$1,FALSE)),"",IF(VLOOKUP(D702,Results37!$F$3:$O$399,AA$1+1,FALSE)=1,"S"&amp;VLOOKUP(D702,Results37!$F$3:$O$399,AA$1,FALSE),VLOOKUP(D702,Results37!$F$3:$O$399,AA$1,FALSE)))</f>
        <v/>
      </c>
      <c r="AB702" s="16" t="str">
        <f>IFERROR(VLOOKUP($D702,Results37!$F$3:$L$1396,AB$1,FALSE),"")</f>
        <v/>
      </c>
      <c r="AC702" s="16" t="str">
        <f>IFERROR(VLOOKUP($D702,Results37!$F$3:$L$1396,AC$1,FALSE),"")</f>
        <v/>
      </c>
      <c r="AD702" s="16" t="str">
        <f t="shared" si="54"/>
        <v/>
      </c>
      <c r="AE702" s="20" t="str">
        <f>IF(ISERROR(VLOOKUP($AC702&amp;"-"&amp;$F702&amp;" "&amp;G702,Bonuses!$B$1:$G$1006,4,FALSE)),"",INT(VLOOKUP($AC702&amp;"-"&amp;$F702&amp;" "&amp;$G702,Bonuses!$B$1:$G$1006,4,FALSE)))</f>
        <v/>
      </c>
      <c r="AF702" s="16" t="str">
        <f>IF(ISERROR(VLOOKUP($AC702&amp;"-"&amp;$F702,Bonuses!$B$1:$G$1006,5,FALSE)),"",IF(VLOOKUP($AC702&amp;"-"&amp;$F702,Bonuses!$B$1:$G$1006,5,FALSE)="","",VLOOKUP($AC702&amp;"-"&amp;$F702,Bonuses!$B$1:$G$1006,6,FALSE)&amp;" yrs, "&amp;VLOOKUP($AC702&amp;"-"&amp;$F702,Bonuses!$B$1:$G$1006,5,FALSE)))</f>
        <v/>
      </c>
    </row>
    <row r="703" spans="1:32" s="21" customFormat="1" x14ac:dyDescent="0.25">
      <c r="A703" s="21" t="s">
        <v>2119</v>
      </c>
      <c r="B703" s="21">
        <f t="shared" si="50"/>
        <v>0</v>
      </c>
      <c r="C703" s="21" t="str">
        <f t="shared" si="51"/>
        <v>B</v>
      </c>
      <c r="D703" s="17">
        <f>IF($C703="B",VLOOKUP($A703,Bat!$A$4:$BF$2320,D$1,FALSE),VLOOKUP($A703,Pit!$A$4:$BA$1686,D$2,FALSE))</f>
        <v>14717</v>
      </c>
      <c r="E703" s="16" t="str">
        <f>IF($C703="B",VLOOKUP($A703,Bat!$A$4:$BF$2320,E$1,FALSE),VLOOKUP($A703,Pit!$A$4:$BA$1686,E$2,FALSE))</f>
        <v>3B</v>
      </c>
      <c r="F703" s="16" t="str">
        <f>IF($C703="B",VLOOKUP($A703,Bat!$A$4:$BF$2320,F$1,FALSE),VLOOKUP($A703,Pit!$A$4:$BA$1686,F$2,FALSE))</f>
        <v>Bernard</v>
      </c>
      <c r="G703" s="16" t="str">
        <f>IF($C703="B",VLOOKUP($A703,Bat!$A$4:$BF$2320,G$1,FALSE),VLOOKUP($A703,Pit!$A$4:$BA$1686,G$2,FALSE))</f>
        <v>Ramírez</v>
      </c>
      <c r="H703" s="16">
        <f>IF($C703="B",VLOOKUP($A703,Bat!$A$4:$BF$2320,H$1,FALSE),VLOOKUP($A703,Pit!$A$4:$BA$1686,H$2,FALSE))</f>
        <v>21</v>
      </c>
      <c r="I703" s="16" t="str">
        <f>IF($C703="B",VLOOKUP($A703,Bat!$A$4:$BF$2320,I$1,FALSE),VLOOKUP($A703,Pit!$A$4:$BA$1686,I$2,FALSE))</f>
        <v>R</v>
      </c>
      <c r="J703" s="16" t="str">
        <f>IF($C703="B",VLOOKUP($A703,Bat!$A$4:$BF$2320,J$1,FALSE),VLOOKUP($A703,Pit!$A$4:$BA$1686,J$2,FALSE))</f>
        <v>R</v>
      </c>
      <c r="K703" s="16" t="str">
        <f>IF($C703="B",VLOOKUP($A703,Bat!$A$4:$BF$2320,K$1,FALSE),VLOOKUP($A703,Pit!$A$4:$BA$1686,K$2,FALSE))</f>
        <v>Low</v>
      </c>
      <c r="L703" s="17" t="str">
        <f>IF($C703="B",VLOOKUP($A703,Bat!$A$4:$BF$2320,L$1,FALSE),VLOOKUP($A703,Pit!$A$4:$BA$1686,L$2,FALSE))</f>
        <v>Normal</v>
      </c>
      <c r="M703" s="16">
        <f>IF($C703="B",VLOOKUP($A703,Bat!$A$4:$BF$2320,M$1,FALSE),VLOOKUP($A703,Pit!$A$4:$BA$1686,M$2,FALSE))</f>
        <v>2</v>
      </c>
      <c r="N703" s="16">
        <f>IF($C703="B",VLOOKUP($A703,Bat!$A$4:$BF$2320,N$1,FALSE),VLOOKUP($A703,Pit!$A$4:$BA$1686,N$2,FALSE))</f>
        <v>3</v>
      </c>
      <c r="O703" s="16">
        <f>IF($C703="B",VLOOKUP($A703,Bat!$A$4:$BF$2320,O$1,FALSE),VLOOKUP($A703,Pit!$A$4:$BA$1686,O$2,FALSE))</f>
        <v>3</v>
      </c>
      <c r="P703" s="16">
        <f>IF($C703="B",VLOOKUP($A703,Bat!$A$4:$BF$2320,P$1,FALSE),VLOOKUP($A703,Pit!$A$4:$BA$1686,P$2,FALSE))</f>
        <v>5</v>
      </c>
      <c r="Q703" s="17">
        <f>IF($C703="B",VLOOKUP($A703,Bat!$A$4:$BF$2320,Q$1,FALSE),VLOOKUP($A703,Pit!$A$4:$BA$1686,Q$2,FALSE))</f>
        <v>1</v>
      </c>
      <c r="R703" s="18">
        <f>IF($C703="B",VLOOKUP($A703,Bat!$A$4:$BF$2320,R$1,FALSE),VLOOKUP($A703,Pit!$A$4:$BA$1686,R$2,FALSE))</f>
        <v>-2.7735289839160355</v>
      </c>
      <c r="S703" s="19">
        <f>IF($C703="B",VLOOKUP($A703,Bat!$A$4:$BF$2320,S$1,FALSE),VLOOKUP($A703,Pit!$A$4:$BA$1686,S$2,FALSE))</f>
        <v>1.9218055182997587E-2</v>
      </c>
      <c r="T703" s="20" t="str">
        <f>IF($C703="B",VLOOKUP($A703,Bat!$A$4:$BF$2320,T$1,FALSE),VLOOKUP($A703,Pit!$A$4:$BA$1686,T$2,FALSE))</f>
        <v>$170k</v>
      </c>
      <c r="U703" s="17" t="str">
        <f>VLOOKUP(IF($C703="B",VLOOKUP($A703,Bat!$A$4:$AU$2320,U$1,FALSE),VLOOKUP($A703,Pit!$A$4:$BE$1686,U$2,FALSE)),COND!$A$35:$B$41,2,FALSE)</f>
        <v>??</v>
      </c>
      <c r="V703" s="21">
        <f>IF($C703="B",VLOOKUP($A703,Bat!$A$4:$AT$2284,46,FALSE),VLOOKUP($A703,Pit!$A$4:$BD$1664,56,FALSE))</f>
        <v>317</v>
      </c>
      <c r="W703" s="16">
        <f t="shared" si="52"/>
        <v>999</v>
      </c>
      <c r="X703" s="16"/>
      <c r="Y703" s="22">
        <f t="shared" si="53"/>
        <v>721</v>
      </c>
      <c r="Z703" s="16" t="str">
        <f>IFERROR(VLOOKUP($D703,Results37!$F$3:$L$1396,Z$1,FALSE),"")</f>
        <v/>
      </c>
      <c r="AA703" s="47" t="str">
        <f>IF(ISERROR(VLOOKUP(D703,Results37!$F$3:$O$399,AA$1,FALSE)),"",IF(VLOOKUP(D703,Results37!$F$3:$O$399,AA$1+1,FALSE)=1,"S"&amp;VLOOKUP(D703,Results37!$F$3:$O$399,AA$1,FALSE),VLOOKUP(D703,Results37!$F$3:$O$399,AA$1,FALSE)))</f>
        <v/>
      </c>
      <c r="AB703" s="16" t="str">
        <f>IFERROR(VLOOKUP($D703,Results37!$F$3:$L$1396,AB$1,FALSE),"")</f>
        <v/>
      </c>
      <c r="AC703" s="16" t="str">
        <f>IFERROR(VLOOKUP($D703,Results37!$F$3:$L$1396,AC$1,FALSE),"")</f>
        <v/>
      </c>
      <c r="AD703" s="16" t="str">
        <f t="shared" si="54"/>
        <v/>
      </c>
      <c r="AE703" s="20" t="str">
        <f>IF(ISERROR(VLOOKUP($AC703&amp;"-"&amp;$F703&amp;" "&amp;G703,Bonuses!$B$1:$G$1006,4,FALSE)),"",INT(VLOOKUP($AC703&amp;"-"&amp;$F703&amp;" "&amp;$G703,Bonuses!$B$1:$G$1006,4,FALSE)))</f>
        <v/>
      </c>
      <c r="AF703" s="16" t="str">
        <f>IF(ISERROR(VLOOKUP($AC703&amp;"-"&amp;$F703,Bonuses!$B$1:$G$1006,5,FALSE)),"",IF(VLOOKUP($AC703&amp;"-"&amp;$F703,Bonuses!$B$1:$G$1006,5,FALSE)="","",VLOOKUP($AC703&amp;"-"&amp;$F703,Bonuses!$B$1:$G$1006,6,FALSE)&amp;" yrs, "&amp;VLOOKUP($AC703&amp;"-"&amp;$F703,Bonuses!$B$1:$G$1006,5,FALSE)))</f>
        <v/>
      </c>
    </row>
    <row r="704" spans="1:32" s="21" customFormat="1" x14ac:dyDescent="0.25">
      <c r="A704" s="21" t="s">
        <v>2647</v>
      </c>
      <c r="B704" s="21">
        <f t="shared" si="50"/>
        <v>0</v>
      </c>
      <c r="C704" s="21" t="str">
        <f t="shared" si="51"/>
        <v>P</v>
      </c>
      <c r="D704" s="17">
        <f>IF($C704="B",VLOOKUP($A704,Bat!$A$4:$BF$2320,D$1,FALSE),VLOOKUP($A704,Pit!$A$4:$BA$1686,D$2,FALSE))</f>
        <v>1947</v>
      </c>
      <c r="E704" s="16" t="str">
        <f>IF($C704="B",VLOOKUP($A704,Bat!$A$4:$BF$2320,E$1,FALSE),VLOOKUP($A704,Pit!$A$4:$BA$1686,E$2,FALSE))</f>
        <v>RP</v>
      </c>
      <c r="F704" s="16" t="str">
        <f>IF($C704="B",VLOOKUP($A704,Bat!$A$4:$BF$2320,F$1,FALSE),VLOOKUP($A704,Pit!$A$4:$BA$1686,F$2,FALSE))</f>
        <v>Jarrod</v>
      </c>
      <c r="G704" s="16" t="str">
        <f>IF($C704="B",VLOOKUP($A704,Bat!$A$4:$BF$2320,G$1,FALSE),VLOOKUP($A704,Pit!$A$4:$BA$1686,G$2,FALSE))</f>
        <v>Manuel</v>
      </c>
      <c r="H704" s="16">
        <f>IF($C704="B",VLOOKUP($A704,Bat!$A$4:$BF$2320,H$1,FALSE),VLOOKUP($A704,Pit!$A$4:$BA$1686,H$2,FALSE))</f>
        <v>18</v>
      </c>
      <c r="I704" s="16" t="str">
        <f>IF($C704="B",VLOOKUP($A704,Bat!$A$4:$BF$2320,I$1,FALSE),VLOOKUP($A704,Pit!$A$4:$BA$1686,I$2,FALSE))</f>
        <v>R</v>
      </c>
      <c r="J704" s="16" t="str">
        <f>IF($C704="B",VLOOKUP($A704,Bat!$A$4:$BF$2320,J$1,FALSE),VLOOKUP($A704,Pit!$A$4:$BA$1686,J$2,FALSE))</f>
        <v>R</v>
      </c>
      <c r="K704" s="16" t="str">
        <f>IF($C704="B",VLOOKUP($A704,Bat!$A$4:$BF$2320,K$1,FALSE),VLOOKUP($A704,Pit!$A$4:$BA$1686,K$2,FALSE))</f>
        <v>Low</v>
      </c>
      <c r="L704" s="17" t="str">
        <f>IF($C704="B",VLOOKUP($A704,Bat!$A$4:$BF$2320,L$1,FALSE),VLOOKUP($A704,Pit!$A$4:$BA$1686,L$2,FALSE))</f>
        <v>Normal</v>
      </c>
      <c r="M704" s="16">
        <f>IF($C704="B",VLOOKUP($A704,Bat!$A$4:$BF$2320,M$1,FALSE),VLOOKUP($A704,Pit!$A$4:$BA$1686,M$2,FALSE))</f>
        <v>3</v>
      </c>
      <c r="N704" s="16">
        <f>IF($C704="B",VLOOKUP($A704,Bat!$A$4:$BF$2320,N$1,FALSE),VLOOKUP($A704,Pit!$A$4:$BA$1686,N$2,FALSE))</f>
        <v>2</v>
      </c>
      <c r="O704" s="16">
        <f>IF($C704="B",VLOOKUP($A704,Bat!$A$4:$BF$2320,O$1,FALSE),VLOOKUP($A704,Pit!$A$4:$BA$1686,O$2,FALSE))</f>
        <v>1</v>
      </c>
      <c r="P704" s="16" t="str">
        <f>IF($C704="B",VLOOKUP($A704,Bat!$A$4:$BF$2320,P$1,FALSE),VLOOKUP($A704,Pit!$A$4:$BA$1686,P$2,FALSE))</f>
        <v>84-86 Mph</v>
      </c>
      <c r="Q704" s="17">
        <f>IF($C704="B",VLOOKUP($A704,Bat!$A$4:$BF$2320,Q$1,FALSE),VLOOKUP($A704,Pit!$A$4:$BA$1686,Q$2,FALSE))</f>
        <v>5</v>
      </c>
      <c r="R704" s="18">
        <f>IF($C704="B",VLOOKUP($A704,Bat!$A$4:$BF$2320,R$1,FALSE),VLOOKUP($A704,Pit!$A$4:$BA$1686,R$2,FALSE))</f>
        <v>3.2130161289604153</v>
      </c>
      <c r="S704" s="19">
        <f>IF($C704="B",VLOOKUP($A704,Bat!$A$4:$BF$2320,S$1,FALSE),VLOOKUP($A704,Pit!$A$4:$BA$1686,S$2,FALSE))</f>
        <v>-0.77528990444826174</v>
      </c>
      <c r="T704" s="20" t="str">
        <f>IF($C704="B",VLOOKUP($A704,Bat!$A$4:$BF$2320,T$1,FALSE),VLOOKUP($A704,Pit!$A$4:$BA$1686,T$2,FALSE))</f>
        <v>$2.2m</v>
      </c>
      <c r="U704" s="17" t="str">
        <f>VLOOKUP(IF($C704="B",VLOOKUP($A704,Bat!$A$4:$AU$2320,U$1,FALSE),VLOOKUP($A704,Pit!$A$4:$BE$1686,U$2,FALSE)),COND!$A$35:$B$41,2,FALSE)</f>
        <v>??</v>
      </c>
      <c r="V704" s="21">
        <f>IF($C704="B",VLOOKUP($A704,Bat!$A$4:$AT$2284,46,FALSE),VLOOKUP($A704,Pit!$A$4:$BD$1664,56,FALSE))</f>
        <v>317</v>
      </c>
      <c r="W704" s="16">
        <f t="shared" si="52"/>
        <v>999</v>
      </c>
      <c r="X704" s="16"/>
      <c r="Y704" s="22">
        <f t="shared" si="53"/>
        <v>1194</v>
      </c>
      <c r="Z704" s="16" t="str">
        <f>IFERROR(VLOOKUP($D704,Results37!$F$3:$L$1396,Z$1,FALSE),"")</f>
        <v/>
      </c>
      <c r="AA704" s="47" t="str">
        <f>IF(ISERROR(VLOOKUP(D704,Results37!$F$3:$O$399,AA$1,FALSE)),"",IF(VLOOKUP(D704,Results37!$F$3:$O$399,AA$1+1,FALSE)=1,"S"&amp;VLOOKUP(D704,Results37!$F$3:$O$399,AA$1,FALSE),VLOOKUP(D704,Results37!$F$3:$O$399,AA$1,FALSE)))</f>
        <v/>
      </c>
      <c r="AB704" s="16" t="str">
        <f>IFERROR(VLOOKUP($D704,Results37!$F$3:$L$1396,AB$1,FALSE),"")</f>
        <v/>
      </c>
      <c r="AC704" s="16" t="str">
        <f>IFERROR(VLOOKUP($D704,Results37!$F$3:$L$1396,AC$1,FALSE),"")</f>
        <v/>
      </c>
      <c r="AD704" s="16" t="str">
        <f t="shared" si="54"/>
        <v/>
      </c>
      <c r="AE704" s="20" t="str">
        <f>IF(ISERROR(VLOOKUP($AC704&amp;"-"&amp;$F704&amp;" "&amp;G704,Bonuses!$B$1:$G$1006,4,FALSE)),"",INT(VLOOKUP($AC704&amp;"-"&amp;$F704&amp;" "&amp;$G704,Bonuses!$B$1:$G$1006,4,FALSE)))</f>
        <v/>
      </c>
      <c r="AF704" s="16" t="str">
        <f>IF(ISERROR(VLOOKUP($AC704&amp;"-"&amp;$F704,Bonuses!$B$1:$G$1006,5,FALSE)),"",IF(VLOOKUP($AC704&amp;"-"&amp;$F704,Bonuses!$B$1:$G$1006,5,FALSE)="","",VLOOKUP($AC704&amp;"-"&amp;$F704,Bonuses!$B$1:$G$1006,6,FALSE)&amp;" yrs, "&amp;VLOOKUP($AC704&amp;"-"&amp;$F704,Bonuses!$B$1:$G$1006,5,FALSE)))</f>
        <v/>
      </c>
    </row>
    <row r="705" spans="1:32" s="21" customFormat="1" x14ac:dyDescent="0.25">
      <c r="A705" s="21" t="s">
        <v>1764</v>
      </c>
      <c r="B705" s="21">
        <f t="shared" si="50"/>
        <v>0</v>
      </c>
      <c r="C705" s="21" t="str">
        <f t="shared" si="51"/>
        <v>B</v>
      </c>
      <c r="D705" s="17">
        <f>IF($C705="B",VLOOKUP($A705,Bat!$A$4:$BF$2320,D$1,FALSE),VLOOKUP($A705,Pit!$A$4:$BA$1686,D$2,FALSE))</f>
        <v>14737</v>
      </c>
      <c r="E705" s="16" t="str">
        <f>IF($C705="B",VLOOKUP($A705,Bat!$A$4:$BF$2320,E$1,FALSE),VLOOKUP($A705,Pit!$A$4:$BA$1686,E$2,FALSE))</f>
        <v>1B</v>
      </c>
      <c r="F705" s="16" t="str">
        <f>IF($C705="B",VLOOKUP($A705,Bat!$A$4:$BF$2320,F$1,FALSE),VLOOKUP($A705,Pit!$A$4:$BA$1686,F$2,FALSE))</f>
        <v>António</v>
      </c>
      <c r="G705" s="16" t="str">
        <f>IF($C705="B",VLOOKUP($A705,Bat!$A$4:$BF$2320,G$1,FALSE),VLOOKUP($A705,Pit!$A$4:$BA$1686,G$2,FALSE))</f>
        <v>García</v>
      </c>
      <c r="H705" s="16">
        <f>IF($C705="B",VLOOKUP($A705,Bat!$A$4:$BF$2320,H$1,FALSE),VLOOKUP($A705,Pit!$A$4:$BA$1686,H$2,FALSE))</f>
        <v>21</v>
      </c>
      <c r="I705" s="16" t="str">
        <f>IF($C705="B",VLOOKUP($A705,Bat!$A$4:$BF$2320,I$1,FALSE),VLOOKUP($A705,Pit!$A$4:$BA$1686,I$2,FALSE))</f>
        <v>R</v>
      </c>
      <c r="J705" s="16" t="str">
        <f>IF($C705="B",VLOOKUP($A705,Bat!$A$4:$BF$2320,J$1,FALSE),VLOOKUP($A705,Pit!$A$4:$BA$1686,J$2,FALSE))</f>
        <v>R</v>
      </c>
      <c r="K705" s="16" t="str">
        <f>IF($C705="B",VLOOKUP($A705,Bat!$A$4:$BF$2320,K$1,FALSE),VLOOKUP($A705,Pit!$A$4:$BA$1686,K$2,FALSE))</f>
        <v>Normal</v>
      </c>
      <c r="L705" s="17" t="str">
        <f>IF($C705="B",VLOOKUP($A705,Bat!$A$4:$BF$2320,L$1,FALSE),VLOOKUP($A705,Pit!$A$4:$BA$1686,L$2,FALSE))</f>
        <v>High</v>
      </c>
      <c r="M705" s="16">
        <f>IF($C705="B",VLOOKUP($A705,Bat!$A$4:$BF$2320,M$1,FALSE),VLOOKUP($A705,Pit!$A$4:$BA$1686,M$2,FALSE))</f>
        <v>2</v>
      </c>
      <c r="N705" s="16">
        <f>IF($C705="B",VLOOKUP($A705,Bat!$A$4:$BF$2320,N$1,FALSE),VLOOKUP($A705,Pit!$A$4:$BA$1686,N$2,FALSE))</f>
        <v>1</v>
      </c>
      <c r="O705" s="16">
        <f>IF($C705="B",VLOOKUP($A705,Bat!$A$4:$BF$2320,O$1,FALSE),VLOOKUP($A705,Pit!$A$4:$BA$1686,O$2,FALSE))</f>
        <v>3</v>
      </c>
      <c r="P705" s="16">
        <f>IF($C705="B",VLOOKUP($A705,Bat!$A$4:$BF$2320,P$1,FALSE),VLOOKUP($A705,Pit!$A$4:$BA$1686,P$2,FALSE))</f>
        <v>7</v>
      </c>
      <c r="Q705" s="17">
        <f>IF($C705="B",VLOOKUP($A705,Bat!$A$4:$BF$2320,Q$1,FALSE),VLOOKUP($A705,Pit!$A$4:$BA$1686,Q$2,FALSE))</f>
        <v>1</v>
      </c>
      <c r="R705" s="18">
        <f>IF($C705="B",VLOOKUP($A705,Bat!$A$4:$BF$2320,R$1,FALSE),VLOOKUP($A705,Pit!$A$4:$BA$1686,R$2,FALSE))</f>
        <v>-2.7793791312161389</v>
      </c>
      <c r="S705" s="19">
        <f>IF($C705="B",VLOOKUP($A705,Bat!$A$4:$BF$2320,S$1,FALSE),VLOOKUP($A705,Pit!$A$4:$BA$1686,S$2,FALSE))</f>
        <v>1.8383962105824526E-2</v>
      </c>
      <c r="T705" s="20" t="str">
        <f>IF($C705="B",VLOOKUP($A705,Bat!$A$4:$BF$2320,T$1,FALSE),VLOOKUP($A705,Pit!$A$4:$BA$1686,T$2,FALSE))</f>
        <v>$2.4m</v>
      </c>
      <c r="U705" s="17" t="str">
        <f>VLOOKUP(IF($C705="B",VLOOKUP($A705,Bat!$A$4:$AU$2320,U$1,FALSE),VLOOKUP($A705,Pit!$A$4:$BE$1686,U$2,FALSE)),COND!$A$35:$B$41,2,FALSE)</f>
        <v>??</v>
      </c>
      <c r="V705" s="21">
        <f>IF($C705="B",VLOOKUP($A705,Bat!$A$4:$AT$2284,46,FALSE),VLOOKUP($A705,Pit!$A$4:$BD$1664,56,FALSE))</f>
        <v>318</v>
      </c>
      <c r="W705" s="16">
        <f t="shared" si="52"/>
        <v>999</v>
      </c>
      <c r="X705" s="16"/>
      <c r="Y705" s="22">
        <f t="shared" si="53"/>
        <v>722</v>
      </c>
      <c r="Z705" s="16" t="str">
        <f>IFERROR(VLOOKUP($D705,Results37!$F$3:$L$1396,Z$1,FALSE),"")</f>
        <v/>
      </c>
      <c r="AA705" s="47" t="str">
        <f>IF(ISERROR(VLOOKUP(D705,Results37!$F$3:$O$399,AA$1,FALSE)),"",IF(VLOOKUP(D705,Results37!$F$3:$O$399,AA$1+1,FALSE)=1,"S"&amp;VLOOKUP(D705,Results37!$F$3:$O$399,AA$1,FALSE),VLOOKUP(D705,Results37!$F$3:$O$399,AA$1,FALSE)))</f>
        <v/>
      </c>
      <c r="AB705" s="16" t="str">
        <f>IFERROR(VLOOKUP($D705,Results37!$F$3:$L$1396,AB$1,FALSE),"")</f>
        <v/>
      </c>
      <c r="AC705" s="16" t="str">
        <f>IFERROR(VLOOKUP($D705,Results37!$F$3:$L$1396,AC$1,FALSE),"")</f>
        <v/>
      </c>
      <c r="AD705" s="16" t="str">
        <f t="shared" si="54"/>
        <v/>
      </c>
      <c r="AE705" s="20" t="str">
        <f>IF(ISERROR(VLOOKUP($AC705&amp;"-"&amp;$F705&amp;" "&amp;G705,Bonuses!$B$1:$G$1006,4,FALSE)),"",INT(VLOOKUP($AC705&amp;"-"&amp;$F705&amp;" "&amp;$G705,Bonuses!$B$1:$G$1006,4,FALSE)))</f>
        <v/>
      </c>
      <c r="AF705" s="16" t="str">
        <f>IF(ISERROR(VLOOKUP($AC705&amp;"-"&amp;$F705,Bonuses!$B$1:$G$1006,5,FALSE)),"",IF(VLOOKUP($AC705&amp;"-"&amp;$F705,Bonuses!$B$1:$G$1006,5,FALSE)="","",VLOOKUP($AC705&amp;"-"&amp;$F705,Bonuses!$B$1:$G$1006,6,FALSE)&amp;" yrs, "&amp;VLOOKUP($AC705&amp;"-"&amp;$F705,Bonuses!$B$1:$G$1006,5,FALSE)))</f>
        <v/>
      </c>
    </row>
    <row r="706" spans="1:32" s="21" customFormat="1" x14ac:dyDescent="0.25">
      <c r="A706" s="21" t="s">
        <v>2775</v>
      </c>
      <c r="B706" s="21">
        <f t="shared" si="50"/>
        <v>0</v>
      </c>
      <c r="C706" s="21" t="str">
        <f t="shared" si="51"/>
        <v>P</v>
      </c>
      <c r="D706" s="17">
        <f>IF($C706="B",VLOOKUP($A706,Bat!$A$4:$BF$2320,D$1,FALSE),VLOOKUP($A706,Pit!$A$4:$BA$1686,D$2,FALSE))</f>
        <v>1747</v>
      </c>
      <c r="E706" s="16" t="str">
        <f>IF($C706="B",VLOOKUP($A706,Bat!$A$4:$BF$2320,E$1,FALSE),VLOOKUP($A706,Pit!$A$4:$BA$1686,E$2,FALSE))</f>
        <v>RP</v>
      </c>
      <c r="F706" s="16" t="str">
        <f>IF($C706="B",VLOOKUP($A706,Bat!$A$4:$BF$2320,F$1,FALSE),VLOOKUP($A706,Pit!$A$4:$BA$1686,F$2,FALSE))</f>
        <v>Carlos</v>
      </c>
      <c r="G706" s="16" t="str">
        <f>IF($C706="B",VLOOKUP($A706,Bat!$A$4:$BF$2320,G$1,FALSE),VLOOKUP($A706,Pit!$A$4:$BA$1686,G$2,FALSE))</f>
        <v>Lasalvia</v>
      </c>
      <c r="H706" s="16">
        <f>IF($C706="B",VLOOKUP($A706,Bat!$A$4:$BF$2320,H$1,FALSE),VLOOKUP($A706,Pit!$A$4:$BA$1686,H$2,FALSE))</f>
        <v>18</v>
      </c>
      <c r="I706" s="16" t="str">
        <f>IF($C706="B",VLOOKUP($A706,Bat!$A$4:$BF$2320,I$1,FALSE),VLOOKUP($A706,Pit!$A$4:$BA$1686,I$2,FALSE))</f>
        <v>R</v>
      </c>
      <c r="J706" s="16" t="str">
        <f>IF($C706="B",VLOOKUP($A706,Bat!$A$4:$BF$2320,J$1,FALSE),VLOOKUP($A706,Pit!$A$4:$BA$1686,J$2,FALSE))</f>
        <v>R</v>
      </c>
      <c r="K706" s="16" t="str">
        <f>IF($C706="B",VLOOKUP($A706,Bat!$A$4:$BF$2320,K$1,FALSE),VLOOKUP($A706,Pit!$A$4:$BA$1686,K$2,FALSE))</f>
        <v>Normal</v>
      </c>
      <c r="L706" s="17" t="str">
        <f>IF($C706="B",VLOOKUP($A706,Bat!$A$4:$BF$2320,L$1,FALSE),VLOOKUP($A706,Pit!$A$4:$BA$1686,L$2,FALSE))</f>
        <v>Normal</v>
      </c>
      <c r="M706" s="16">
        <f>IF($C706="B",VLOOKUP($A706,Bat!$A$4:$BF$2320,M$1,FALSE),VLOOKUP($A706,Pit!$A$4:$BA$1686,M$2,FALSE))</f>
        <v>3</v>
      </c>
      <c r="N706" s="16">
        <f>IF($C706="B",VLOOKUP($A706,Bat!$A$4:$BF$2320,N$1,FALSE),VLOOKUP($A706,Pit!$A$4:$BA$1686,N$2,FALSE))</f>
        <v>1</v>
      </c>
      <c r="O706" s="16">
        <f>IF($C706="B",VLOOKUP($A706,Bat!$A$4:$BF$2320,O$1,FALSE),VLOOKUP($A706,Pit!$A$4:$BA$1686,O$2,FALSE))</f>
        <v>2</v>
      </c>
      <c r="P706" s="16" t="str">
        <f>IF($C706="B",VLOOKUP($A706,Bat!$A$4:$BF$2320,P$1,FALSE),VLOOKUP($A706,Pit!$A$4:$BA$1686,P$2,FALSE))</f>
        <v>85-87 Mph</v>
      </c>
      <c r="Q706" s="17">
        <f>IF($C706="B",VLOOKUP($A706,Bat!$A$4:$BF$2320,Q$1,FALSE),VLOOKUP($A706,Pit!$A$4:$BA$1686,Q$2,FALSE))</f>
        <v>9</v>
      </c>
      <c r="R706" s="18">
        <f>IF($C706="B",VLOOKUP($A706,Bat!$A$4:$BF$2320,R$1,FALSE),VLOOKUP($A706,Pit!$A$4:$BA$1686,R$2,FALSE))</f>
        <v>3.0002788237828426</v>
      </c>
      <c r="S706" s="19">
        <f>IF($C706="B",VLOOKUP($A706,Bat!$A$4:$BF$2320,S$1,FALSE),VLOOKUP($A706,Pit!$A$4:$BA$1686,S$2,FALSE))</f>
        <v>-0.79397888631608804</v>
      </c>
      <c r="T706" s="20" t="str">
        <f>IF($C706="B",VLOOKUP($A706,Bat!$A$4:$BF$2320,T$1,FALSE),VLOOKUP($A706,Pit!$A$4:$BA$1686,T$2,FALSE))</f>
        <v>$200k</v>
      </c>
      <c r="U706" s="17" t="str">
        <f>VLOOKUP(IF($C706="B",VLOOKUP($A706,Bat!$A$4:$AU$2320,U$1,FALSE),VLOOKUP($A706,Pit!$A$4:$BE$1686,U$2,FALSE)),COND!$A$35:$B$41,2,FALSE)</f>
        <v>??</v>
      </c>
      <c r="V706" s="21">
        <f>IF($C706="B",VLOOKUP($A706,Bat!$A$4:$AT$2284,46,FALSE),VLOOKUP($A706,Pit!$A$4:$BD$1664,56,FALSE))</f>
        <v>318</v>
      </c>
      <c r="W706" s="16">
        <f t="shared" si="52"/>
        <v>999</v>
      </c>
      <c r="X706" s="16"/>
      <c r="Y706" s="22">
        <f t="shared" si="53"/>
        <v>1201</v>
      </c>
      <c r="Z706" s="16" t="str">
        <f>IFERROR(VLOOKUP($D706,Results37!$F$3:$L$1396,Z$1,FALSE),"")</f>
        <v/>
      </c>
      <c r="AA706" s="47" t="str">
        <f>IF(ISERROR(VLOOKUP(D706,Results37!$F$3:$O$399,AA$1,FALSE)),"",IF(VLOOKUP(D706,Results37!$F$3:$O$399,AA$1+1,FALSE)=1,"S"&amp;VLOOKUP(D706,Results37!$F$3:$O$399,AA$1,FALSE),VLOOKUP(D706,Results37!$F$3:$O$399,AA$1,FALSE)))</f>
        <v/>
      </c>
      <c r="AB706" s="16" t="str">
        <f>IFERROR(VLOOKUP($D706,Results37!$F$3:$L$1396,AB$1,FALSE),"")</f>
        <v/>
      </c>
      <c r="AC706" s="16" t="str">
        <f>IFERROR(VLOOKUP($D706,Results37!$F$3:$L$1396,AC$1,FALSE),"")</f>
        <v/>
      </c>
      <c r="AD706" s="16" t="str">
        <f t="shared" si="54"/>
        <v/>
      </c>
      <c r="AE706" s="20" t="str">
        <f>IF(ISERROR(VLOOKUP($AC706&amp;"-"&amp;$F706&amp;" "&amp;G706,Bonuses!$B$1:$G$1006,4,FALSE)),"",INT(VLOOKUP($AC706&amp;"-"&amp;$F706&amp;" "&amp;$G706,Bonuses!$B$1:$G$1006,4,FALSE)))</f>
        <v/>
      </c>
      <c r="AF706" s="16" t="str">
        <f>IF(ISERROR(VLOOKUP($AC706&amp;"-"&amp;$F706,Bonuses!$B$1:$G$1006,5,FALSE)),"",IF(VLOOKUP($AC706&amp;"-"&amp;$F706,Bonuses!$B$1:$G$1006,5,FALSE)="","",VLOOKUP($AC706&amp;"-"&amp;$F706,Bonuses!$B$1:$G$1006,6,FALSE)&amp;" yrs, "&amp;VLOOKUP($AC706&amp;"-"&amp;$F706,Bonuses!$B$1:$G$1006,5,FALSE)))</f>
        <v/>
      </c>
    </row>
    <row r="707" spans="1:32" s="21" customFormat="1" x14ac:dyDescent="0.25">
      <c r="A707" s="21" t="s">
        <v>2122</v>
      </c>
      <c r="B707" s="21">
        <f t="shared" si="50"/>
        <v>0</v>
      </c>
      <c r="C707" s="21" t="str">
        <f t="shared" si="51"/>
        <v>B</v>
      </c>
      <c r="D707" s="17">
        <f>IF($C707="B",VLOOKUP($A707,Bat!$A$4:$BF$2320,D$1,FALSE),VLOOKUP($A707,Pit!$A$4:$BA$1686,D$2,FALSE))</f>
        <v>2265</v>
      </c>
      <c r="E707" s="16" t="str">
        <f>IF($C707="B",VLOOKUP($A707,Bat!$A$4:$BF$2320,E$1,FALSE),VLOOKUP($A707,Pit!$A$4:$BA$1686,E$2,FALSE))</f>
        <v>2B</v>
      </c>
      <c r="F707" s="16" t="str">
        <f>IF($C707="B",VLOOKUP($A707,Bat!$A$4:$BF$2320,F$1,FALSE),VLOOKUP($A707,Pit!$A$4:$BA$1686,F$2,FALSE))</f>
        <v>Allan</v>
      </c>
      <c r="G707" s="16" t="str">
        <f>IF($C707="B",VLOOKUP($A707,Bat!$A$4:$BF$2320,G$1,FALSE),VLOOKUP($A707,Pit!$A$4:$BA$1686,G$2,FALSE))</f>
        <v>Martínez</v>
      </c>
      <c r="H707" s="16">
        <f>IF($C707="B",VLOOKUP($A707,Bat!$A$4:$BF$2320,H$1,FALSE),VLOOKUP($A707,Pit!$A$4:$BA$1686,H$2,FALSE))</f>
        <v>22</v>
      </c>
      <c r="I707" s="16" t="str">
        <f>IF($C707="B",VLOOKUP($A707,Bat!$A$4:$BF$2320,I$1,FALSE),VLOOKUP($A707,Pit!$A$4:$BA$1686,I$2,FALSE))</f>
        <v>L</v>
      </c>
      <c r="J707" s="16" t="str">
        <f>IF($C707="B",VLOOKUP($A707,Bat!$A$4:$BF$2320,J$1,FALSE),VLOOKUP($A707,Pit!$A$4:$BA$1686,J$2,FALSE))</f>
        <v>R</v>
      </c>
      <c r="K707" s="16" t="str">
        <f>IF($C707="B",VLOOKUP($A707,Bat!$A$4:$BF$2320,K$1,FALSE),VLOOKUP($A707,Pit!$A$4:$BA$1686,K$2,FALSE))</f>
        <v>Normal</v>
      </c>
      <c r="L707" s="17" t="str">
        <f>IF($C707="B",VLOOKUP($A707,Bat!$A$4:$BF$2320,L$1,FALSE),VLOOKUP($A707,Pit!$A$4:$BA$1686,L$2,FALSE))</f>
        <v>Normal</v>
      </c>
      <c r="M707" s="16">
        <f>IF($C707="B",VLOOKUP($A707,Bat!$A$4:$BF$2320,M$1,FALSE),VLOOKUP($A707,Pit!$A$4:$BA$1686,M$2,FALSE))</f>
        <v>3</v>
      </c>
      <c r="N707" s="16">
        <f>IF($C707="B",VLOOKUP($A707,Bat!$A$4:$BF$2320,N$1,FALSE),VLOOKUP($A707,Pit!$A$4:$BA$1686,N$2,FALSE))</f>
        <v>3</v>
      </c>
      <c r="O707" s="16">
        <f>IF($C707="B",VLOOKUP($A707,Bat!$A$4:$BF$2320,O$1,FALSE),VLOOKUP($A707,Pit!$A$4:$BA$1686,O$2,FALSE))</f>
        <v>2</v>
      </c>
      <c r="P707" s="16">
        <f>IF($C707="B",VLOOKUP($A707,Bat!$A$4:$BF$2320,P$1,FALSE),VLOOKUP($A707,Pit!$A$4:$BA$1686,P$2,FALSE))</f>
        <v>2</v>
      </c>
      <c r="Q707" s="17">
        <f>IF($C707="B",VLOOKUP($A707,Bat!$A$4:$BF$2320,Q$1,FALSE),VLOOKUP($A707,Pit!$A$4:$BA$1686,Q$2,FALSE))</f>
        <v>3</v>
      </c>
      <c r="R707" s="18">
        <f>IF($C707="B",VLOOKUP($A707,Bat!$A$4:$BF$2320,R$1,FALSE),VLOOKUP($A707,Pit!$A$4:$BA$1686,R$2,FALSE))</f>
        <v>-2.9986906595939793</v>
      </c>
      <c r="S707" s="19">
        <f>IF($C707="B",VLOOKUP($A707,Bat!$A$4:$BF$2320,S$1,FALSE),VLOOKUP($A707,Pit!$A$4:$BA$1686,S$2,FALSE))</f>
        <v>-1.288469117423365E-2</v>
      </c>
      <c r="T707" s="20" t="str">
        <f>IF($C707="B",VLOOKUP($A707,Bat!$A$4:$BF$2320,T$1,FALSE),VLOOKUP($A707,Pit!$A$4:$BA$1686,T$2,FALSE))</f>
        <v>-</v>
      </c>
      <c r="U707" s="17" t="str">
        <f>VLOOKUP(IF($C707="B",VLOOKUP($A707,Bat!$A$4:$AU$2320,U$1,FALSE),VLOOKUP($A707,Pit!$A$4:$BE$1686,U$2,FALSE)),COND!$A$35:$B$41,2,FALSE)</f>
        <v>??</v>
      </c>
      <c r="V707" s="21">
        <f>IF($C707="B",VLOOKUP($A707,Bat!$A$4:$AT$2284,46,FALSE),VLOOKUP($A707,Pit!$A$4:$BD$1664,56,FALSE))</f>
        <v>320</v>
      </c>
      <c r="W707" s="16">
        <f t="shared" si="52"/>
        <v>999</v>
      </c>
      <c r="X707" s="16"/>
      <c r="Y707" s="22">
        <f t="shared" si="53"/>
        <v>736</v>
      </c>
      <c r="Z707" s="16" t="str">
        <f>IFERROR(VLOOKUP($D707,Results37!$F$3:$L$1396,Z$1,FALSE),"")</f>
        <v/>
      </c>
      <c r="AA707" s="47" t="str">
        <f>IF(ISERROR(VLOOKUP(D707,Results37!$F$3:$O$399,AA$1,FALSE)),"",IF(VLOOKUP(D707,Results37!$F$3:$O$399,AA$1+1,FALSE)=1,"S"&amp;VLOOKUP(D707,Results37!$F$3:$O$399,AA$1,FALSE),VLOOKUP(D707,Results37!$F$3:$O$399,AA$1,FALSE)))</f>
        <v/>
      </c>
      <c r="AB707" s="16" t="str">
        <f>IFERROR(VLOOKUP($D707,Results37!$F$3:$L$1396,AB$1,FALSE),"")</f>
        <v/>
      </c>
      <c r="AC707" s="16" t="str">
        <f>IFERROR(VLOOKUP($D707,Results37!$F$3:$L$1396,AC$1,FALSE),"")</f>
        <v/>
      </c>
      <c r="AD707" s="16" t="str">
        <f t="shared" si="54"/>
        <v/>
      </c>
      <c r="AE707" s="20" t="str">
        <f>IF(ISERROR(VLOOKUP($AC707&amp;"-"&amp;$F707&amp;" "&amp;G707,Bonuses!$B$1:$G$1006,4,FALSE)),"",INT(VLOOKUP($AC707&amp;"-"&amp;$F707&amp;" "&amp;$G707,Bonuses!$B$1:$G$1006,4,FALSE)))</f>
        <v/>
      </c>
      <c r="AF707" s="16" t="str">
        <f>IF(ISERROR(VLOOKUP($AC707&amp;"-"&amp;$F707,Bonuses!$B$1:$G$1006,5,FALSE)),"",IF(VLOOKUP($AC707&amp;"-"&amp;$F707,Bonuses!$B$1:$G$1006,5,FALSE)="","",VLOOKUP($AC707&amp;"-"&amp;$F707,Bonuses!$B$1:$G$1006,6,FALSE)&amp;" yrs, "&amp;VLOOKUP($AC707&amp;"-"&amp;$F707,Bonuses!$B$1:$G$1006,5,FALSE)))</f>
        <v/>
      </c>
    </row>
    <row r="708" spans="1:32" s="21" customFormat="1" x14ac:dyDescent="0.25">
      <c r="A708" s="21" t="s">
        <v>2865</v>
      </c>
      <c r="B708" s="21">
        <f t="shared" si="50"/>
        <v>0</v>
      </c>
      <c r="C708" s="21" t="str">
        <f t="shared" si="51"/>
        <v>P</v>
      </c>
      <c r="D708" s="17">
        <f>IF($C708="B",VLOOKUP($A708,Bat!$A$4:$BF$2320,D$1,FALSE),VLOOKUP($A708,Pit!$A$4:$BA$1686,D$2,FALSE))</f>
        <v>6945</v>
      </c>
      <c r="E708" s="16" t="str">
        <f>IF($C708="B",VLOOKUP($A708,Bat!$A$4:$BF$2320,E$1,FALSE),VLOOKUP($A708,Pit!$A$4:$BA$1686,E$2,FALSE))</f>
        <v>SP</v>
      </c>
      <c r="F708" s="16" t="str">
        <f>IF($C708="B",VLOOKUP($A708,Bat!$A$4:$BF$2320,F$1,FALSE),VLOOKUP($A708,Pit!$A$4:$BA$1686,F$2,FALSE))</f>
        <v>Tim</v>
      </c>
      <c r="G708" s="16" t="str">
        <f>IF($C708="B",VLOOKUP($A708,Bat!$A$4:$BF$2320,G$1,FALSE),VLOOKUP($A708,Pit!$A$4:$BA$1686,G$2,FALSE))</f>
        <v>Lee</v>
      </c>
      <c r="H708" s="16">
        <f>IF($C708="B",VLOOKUP($A708,Bat!$A$4:$BF$2320,H$1,FALSE),VLOOKUP($A708,Pit!$A$4:$BA$1686,H$2,FALSE))</f>
        <v>18</v>
      </c>
      <c r="I708" s="16" t="str">
        <f>IF($C708="B",VLOOKUP($A708,Bat!$A$4:$BF$2320,I$1,FALSE),VLOOKUP($A708,Pit!$A$4:$BA$1686,I$2,FALSE))</f>
        <v>L</v>
      </c>
      <c r="J708" s="16" t="str">
        <f>IF($C708="B",VLOOKUP($A708,Bat!$A$4:$BF$2320,J$1,FALSE),VLOOKUP($A708,Pit!$A$4:$BA$1686,J$2,FALSE))</f>
        <v>L</v>
      </c>
      <c r="K708" s="16" t="str">
        <f>IF($C708="B",VLOOKUP($A708,Bat!$A$4:$BF$2320,K$1,FALSE),VLOOKUP($A708,Pit!$A$4:$BA$1686,K$2,FALSE))</f>
        <v>Normal</v>
      </c>
      <c r="L708" s="17" t="str">
        <f>IF($C708="B",VLOOKUP($A708,Bat!$A$4:$BF$2320,L$1,FALSE),VLOOKUP($A708,Pit!$A$4:$BA$1686,L$2,FALSE))</f>
        <v>Normal</v>
      </c>
      <c r="M708" s="16">
        <f>IF($C708="B",VLOOKUP($A708,Bat!$A$4:$BF$2320,M$1,FALSE),VLOOKUP($A708,Pit!$A$4:$BA$1686,M$2,FALSE))</f>
        <v>4</v>
      </c>
      <c r="N708" s="16">
        <f>IF($C708="B",VLOOKUP($A708,Bat!$A$4:$BF$2320,N$1,FALSE),VLOOKUP($A708,Pit!$A$4:$BA$1686,N$2,FALSE))</f>
        <v>1</v>
      </c>
      <c r="O708" s="16">
        <f>IF($C708="B",VLOOKUP($A708,Bat!$A$4:$BF$2320,O$1,FALSE),VLOOKUP($A708,Pit!$A$4:$BA$1686,O$2,FALSE))</f>
        <v>1</v>
      </c>
      <c r="P708" s="16" t="str">
        <f>IF($C708="B",VLOOKUP($A708,Bat!$A$4:$BF$2320,P$1,FALSE),VLOOKUP($A708,Pit!$A$4:$BA$1686,P$2,FALSE))</f>
        <v>86-88 Mph</v>
      </c>
      <c r="Q708" s="17">
        <f>IF($C708="B",VLOOKUP($A708,Bat!$A$4:$BF$2320,Q$1,FALSE),VLOOKUP($A708,Pit!$A$4:$BA$1686,Q$2,FALSE))</f>
        <v>10</v>
      </c>
      <c r="R708" s="18">
        <f>IF($C708="B",VLOOKUP($A708,Bat!$A$4:$BF$2320,R$1,FALSE),VLOOKUP($A708,Pit!$A$4:$BA$1686,R$2,FALSE))</f>
        <v>1.7390732344290463</v>
      </c>
      <c r="S708" s="19">
        <f>IF($C708="B",VLOOKUP($A708,Bat!$A$4:$BF$2320,S$1,FALSE),VLOOKUP($A708,Pit!$A$4:$BA$1686,S$2,FALSE))</f>
        <v>-0.90477585430136798</v>
      </c>
      <c r="T708" s="20" t="str">
        <f>IF($C708="B",VLOOKUP($A708,Bat!$A$4:$BF$2320,T$1,FALSE),VLOOKUP($A708,Pit!$A$4:$BA$1686,T$2,FALSE))</f>
        <v>$210k</v>
      </c>
      <c r="U708" s="17" t="str">
        <f>VLOOKUP(IF($C708="B",VLOOKUP($A708,Bat!$A$4:$AU$2320,U$1,FALSE),VLOOKUP($A708,Pit!$A$4:$BE$1686,U$2,FALSE)),COND!$A$35:$B$41,2,FALSE)</f>
        <v>??</v>
      </c>
      <c r="V708" s="21">
        <f>IF($C708="B",VLOOKUP($A708,Bat!$A$4:$AT$2284,46,FALSE),VLOOKUP($A708,Pit!$A$4:$BD$1664,56,FALSE))</f>
        <v>320</v>
      </c>
      <c r="W708" s="16">
        <f t="shared" si="52"/>
        <v>999</v>
      </c>
      <c r="X708" s="16"/>
      <c r="Y708" s="22">
        <f t="shared" si="53"/>
        <v>1223</v>
      </c>
      <c r="Z708" s="16" t="str">
        <f>IFERROR(VLOOKUP($D708,Results37!$F$3:$L$1396,Z$1,FALSE),"")</f>
        <v/>
      </c>
      <c r="AA708" s="47" t="str">
        <f>IF(ISERROR(VLOOKUP(D708,Results37!$F$3:$O$399,AA$1,FALSE)),"",IF(VLOOKUP(D708,Results37!$F$3:$O$399,AA$1+1,FALSE)=1,"S"&amp;VLOOKUP(D708,Results37!$F$3:$O$399,AA$1,FALSE),VLOOKUP(D708,Results37!$F$3:$O$399,AA$1,FALSE)))</f>
        <v/>
      </c>
      <c r="AB708" s="16" t="str">
        <f>IFERROR(VLOOKUP($D708,Results37!$F$3:$L$1396,AB$1,FALSE),"")</f>
        <v/>
      </c>
      <c r="AC708" s="16" t="str">
        <f>IFERROR(VLOOKUP($D708,Results37!$F$3:$L$1396,AC$1,FALSE),"")</f>
        <v/>
      </c>
      <c r="AD708" s="16" t="str">
        <f t="shared" si="54"/>
        <v/>
      </c>
      <c r="AE708" s="20" t="str">
        <f>IF(ISERROR(VLOOKUP($AC708&amp;"-"&amp;$F708&amp;" "&amp;G708,Bonuses!$B$1:$G$1006,4,FALSE)),"",INT(VLOOKUP($AC708&amp;"-"&amp;$F708&amp;" "&amp;$G708,Bonuses!$B$1:$G$1006,4,FALSE)))</f>
        <v/>
      </c>
      <c r="AF708" s="16" t="str">
        <f>IF(ISERROR(VLOOKUP($AC708&amp;"-"&amp;$F708,Bonuses!$B$1:$G$1006,5,FALSE)),"",IF(VLOOKUP($AC708&amp;"-"&amp;$F708,Bonuses!$B$1:$G$1006,5,FALSE)="","",VLOOKUP($AC708&amp;"-"&amp;$F708,Bonuses!$B$1:$G$1006,6,FALSE)&amp;" yrs, "&amp;VLOOKUP($AC708&amp;"-"&amp;$F708,Bonuses!$B$1:$G$1006,5,FALSE)))</f>
        <v/>
      </c>
    </row>
    <row r="709" spans="1:32" s="21" customFormat="1" x14ac:dyDescent="0.25">
      <c r="A709" s="21" t="s">
        <v>3117</v>
      </c>
      <c r="B709" s="21">
        <f t="shared" ref="B709:B772" si="55">COUNTIF($A$5:$A$598,A709)</f>
        <v>0</v>
      </c>
      <c r="C709" s="21" t="str">
        <f t="shared" ref="C709:C772" si="56">IF(OR(MID(A709,1,2)="SP",MID(A709,1,2)="MR",MID(A709,1,2)="CL",MID(A709,1,2)="RP"),"P","B")</f>
        <v>B</v>
      </c>
      <c r="D709" s="17">
        <f>IF($C709="B",VLOOKUP($A709,Bat!$A$4:$BF$2320,D$1,FALSE),VLOOKUP($A709,Pit!$A$4:$BA$1686,D$2,FALSE))</f>
        <v>7531</v>
      </c>
      <c r="E709" s="16" t="str">
        <f>IF($C709="B",VLOOKUP($A709,Bat!$A$4:$BF$2320,E$1,FALSE),VLOOKUP($A709,Pit!$A$4:$BA$1686,E$2,FALSE))</f>
        <v>C</v>
      </c>
      <c r="F709" s="16" t="str">
        <f>IF($C709="B",VLOOKUP($A709,Bat!$A$4:$BF$2320,F$1,FALSE),VLOOKUP($A709,Pit!$A$4:$BA$1686,F$2,FALSE))</f>
        <v>Luis Antonio</v>
      </c>
      <c r="G709" s="16" t="str">
        <f>IF($C709="B",VLOOKUP($A709,Bat!$A$4:$BF$2320,G$1,FALSE),VLOOKUP($A709,Pit!$A$4:$BA$1686,G$2,FALSE))</f>
        <v>Torres</v>
      </c>
      <c r="H709" s="16">
        <f>IF($C709="B",VLOOKUP($A709,Bat!$A$4:$BF$2320,H$1,FALSE),VLOOKUP($A709,Pit!$A$4:$BA$1686,H$2,FALSE))</f>
        <v>21</v>
      </c>
      <c r="I709" s="16" t="str">
        <f>IF($C709="B",VLOOKUP($A709,Bat!$A$4:$BF$2320,I$1,FALSE),VLOOKUP($A709,Pit!$A$4:$BA$1686,I$2,FALSE))</f>
        <v>R</v>
      </c>
      <c r="J709" s="16" t="str">
        <f>IF($C709="B",VLOOKUP($A709,Bat!$A$4:$BF$2320,J$1,FALSE),VLOOKUP($A709,Pit!$A$4:$BA$1686,J$2,FALSE))</f>
        <v>R</v>
      </c>
      <c r="K709" s="16" t="str">
        <f>IF($C709="B",VLOOKUP($A709,Bat!$A$4:$BF$2320,K$1,FALSE),VLOOKUP($A709,Pit!$A$4:$BA$1686,K$2,FALSE))</f>
        <v>Normal</v>
      </c>
      <c r="L709" s="17" t="str">
        <f>IF($C709="B",VLOOKUP($A709,Bat!$A$4:$BF$2320,L$1,FALSE),VLOOKUP($A709,Pit!$A$4:$BA$1686,L$2,FALSE))</f>
        <v>High</v>
      </c>
      <c r="M709" s="16">
        <f>IF($C709="B",VLOOKUP($A709,Bat!$A$4:$BF$2320,M$1,FALSE),VLOOKUP($A709,Pit!$A$4:$BA$1686,M$2,FALSE))</f>
        <v>1</v>
      </c>
      <c r="N709" s="16">
        <f>IF($C709="B",VLOOKUP($A709,Bat!$A$4:$BF$2320,N$1,FALSE),VLOOKUP($A709,Pit!$A$4:$BA$1686,N$2,FALSE))</f>
        <v>2</v>
      </c>
      <c r="O709" s="16">
        <f>IF($C709="B",VLOOKUP($A709,Bat!$A$4:$BF$2320,O$1,FALSE),VLOOKUP($A709,Pit!$A$4:$BA$1686,O$2,FALSE))</f>
        <v>5</v>
      </c>
      <c r="P709" s="16">
        <f>IF($C709="B",VLOOKUP($A709,Bat!$A$4:$BF$2320,P$1,FALSE),VLOOKUP($A709,Pit!$A$4:$BA$1686,P$2,FALSE))</f>
        <v>5</v>
      </c>
      <c r="Q709" s="17">
        <f>IF($C709="B",VLOOKUP($A709,Bat!$A$4:$BF$2320,Q$1,FALSE),VLOOKUP($A709,Pit!$A$4:$BA$1686,Q$2,FALSE))</f>
        <v>5</v>
      </c>
      <c r="R709" s="18">
        <f>IF($C709="B",VLOOKUP($A709,Bat!$A$4:$BF$2320,R$1,FALSE),VLOOKUP($A709,Pit!$A$4:$BA$1686,R$2,FALSE))</f>
        <v>-3.0306294152977493</v>
      </c>
      <c r="S709" s="19">
        <f>IF($C709="B",VLOOKUP($A709,Bat!$A$4:$BF$2320,S$1,FALSE),VLOOKUP($A709,Pit!$A$4:$BA$1686,S$2,FALSE))</f>
        <v>-1.7438404723560105E-2</v>
      </c>
      <c r="T709" s="20" t="str">
        <f>IF($C709="B",VLOOKUP($A709,Bat!$A$4:$BF$2320,T$1,FALSE),VLOOKUP($A709,Pit!$A$4:$BA$1686,T$2,FALSE))</f>
        <v>$2.4m</v>
      </c>
      <c r="U709" s="17" t="str">
        <f>VLOOKUP(IF($C709="B",VLOOKUP($A709,Bat!$A$4:$AU$2320,U$1,FALSE),VLOOKUP($A709,Pit!$A$4:$BE$1686,U$2,FALSE)),COND!$A$35:$B$41,2,FALSE)</f>
        <v>??</v>
      </c>
      <c r="V709" s="21">
        <f>IF($C709="B",VLOOKUP($A709,Bat!$A$4:$AT$2284,46,FALSE),VLOOKUP($A709,Pit!$A$4:$BD$1664,56,FALSE))</f>
        <v>321</v>
      </c>
      <c r="W709" s="16">
        <f t="shared" ref="W709:W772" si="57">IF(AND(T709&lt;&gt;"Slot",T709&gt;$T$3),999,V709)</f>
        <v>999</v>
      </c>
      <c r="X709" s="16"/>
      <c r="Y709" s="22">
        <f t="shared" ref="Y709:Y772" si="58">RANK(S709,$S$5:$S$1469)</f>
        <v>738</v>
      </c>
      <c r="Z709" s="16" t="str">
        <f>IFERROR(VLOOKUP($D709,Results37!$F$3:$L$1396,Z$1,FALSE),"")</f>
        <v/>
      </c>
      <c r="AA709" s="47" t="str">
        <f>IF(ISERROR(VLOOKUP(D709,Results37!$F$3:$O$399,AA$1,FALSE)),"",IF(VLOOKUP(D709,Results37!$F$3:$O$399,AA$1+1,FALSE)=1,"S"&amp;VLOOKUP(D709,Results37!$F$3:$O$399,AA$1,FALSE),VLOOKUP(D709,Results37!$F$3:$O$399,AA$1,FALSE)))</f>
        <v/>
      </c>
      <c r="AB709" s="16" t="str">
        <f>IFERROR(VLOOKUP($D709,Results37!$F$3:$L$1396,AB$1,FALSE),"")</f>
        <v/>
      </c>
      <c r="AC709" s="16" t="str">
        <f>IFERROR(VLOOKUP($D709,Results37!$F$3:$L$1396,AC$1,FALSE),"")</f>
        <v/>
      </c>
      <c r="AD709" s="16" t="str">
        <f t="shared" ref="AD709:AD772" si="59">IF(X709="","",X709-Z709)</f>
        <v/>
      </c>
      <c r="AE709" s="20" t="str">
        <f>IF(ISERROR(VLOOKUP($AC709&amp;"-"&amp;$F709&amp;" "&amp;G709,Bonuses!$B$1:$G$1006,4,FALSE)),"",INT(VLOOKUP($AC709&amp;"-"&amp;$F709&amp;" "&amp;$G709,Bonuses!$B$1:$G$1006,4,FALSE)))</f>
        <v/>
      </c>
      <c r="AF709" s="16" t="str">
        <f>IF(ISERROR(VLOOKUP($AC709&amp;"-"&amp;$F709,Bonuses!$B$1:$G$1006,5,FALSE)),"",IF(VLOOKUP($AC709&amp;"-"&amp;$F709,Bonuses!$B$1:$G$1006,5,FALSE)="","",VLOOKUP($AC709&amp;"-"&amp;$F709,Bonuses!$B$1:$G$1006,6,FALSE)&amp;" yrs, "&amp;VLOOKUP($AC709&amp;"-"&amp;$F709,Bonuses!$B$1:$G$1006,5,FALSE)))</f>
        <v/>
      </c>
    </row>
    <row r="710" spans="1:32" s="21" customFormat="1" x14ac:dyDescent="0.25">
      <c r="A710" s="21" t="s">
        <v>3035</v>
      </c>
      <c r="B710" s="21">
        <f t="shared" si="55"/>
        <v>0</v>
      </c>
      <c r="C710" s="21" t="str">
        <f t="shared" si="56"/>
        <v>P</v>
      </c>
      <c r="D710" s="17">
        <f>IF($C710="B",VLOOKUP($A710,Bat!$A$4:$BF$2320,D$1,FALSE),VLOOKUP($A710,Pit!$A$4:$BA$1686,D$2,FALSE))</f>
        <v>6518</v>
      </c>
      <c r="E710" s="16" t="str">
        <f>IF($C710="B",VLOOKUP($A710,Bat!$A$4:$BF$2320,E$1,FALSE),VLOOKUP($A710,Pit!$A$4:$BA$1686,E$2,FALSE))</f>
        <v>RP</v>
      </c>
      <c r="F710" s="16" t="str">
        <f>IF($C710="B",VLOOKUP($A710,Bat!$A$4:$BF$2320,F$1,FALSE),VLOOKUP($A710,Pit!$A$4:$BA$1686,F$2,FALSE))</f>
        <v>Deron</v>
      </c>
      <c r="G710" s="16" t="str">
        <f>IF($C710="B",VLOOKUP($A710,Bat!$A$4:$BF$2320,G$1,FALSE),VLOOKUP($A710,Pit!$A$4:$BA$1686,G$2,FALSE))</f>
        <v>Ladbrooke</v>
      </c>
      <c r="H710" s="16">
        <f>IF($C710="B",VLOOKUP($A710,Bat!$A$4:$BF$2320,H$1,FALSE),VLOOKUP($A710,Pit!$A$4:$BA$1686,H$2,FALSE))</f>
        <v>18</v>
      </c>
      <c r="I710" s="16" t="str">
        <f>IF($C710="B",VLOOKUP($A710,Bat!$A$4:$BF$2320,I$1,FALSE),VLOOKUP($A710,Pit!$A$4:$BA$1686,I$2,FALSE))</f>
        <v>R</v>
      </c>
      <c r="J710" s="16" t="str">
        <f>IF($C710="B",VLOOKUP($A710,Bat!$A$4:$BF$2320,J$1,FALSE),VLOOKUP($A710,Pit!$A$4:$BA$1686,J$2,FALSE))</f>
        <v>R</v>
      </c>
      <c r="K710" s="16" t="str">
        <f>IF($C710="B",VLOOKUP($A710,Bat!$A$4:$BF$2320,K$1,FALSE),VLOOKUP($A710,Pit!$A$4:$BA$1686,K$2,FALSE))</f>
        <v>Normal</v>
      </c>
      <c r="L710" s="17" t="str">
        <f>IF($C710="B",VLOOKUP($A710,Bat!$A$4:$BF$2320,L$1,FALSE),VLOOKUP($A710,Pit!$A$4:$BA$1686,L$2,FALSE))</f>
        <v>Normal</v>
      </c>
      <c r="M710" s="16">
        <f>IF($C710="B",VLOOKUP($A710,Bat!$A$4:$BF$2320,M$1,FALSE),VLOOKUP($A710,Pit!$A$4:$BA$1686,M$2,FALSE))</f>
        <v>4</v>
      </c>
      <c r="N710" s="16">
        <f>IF($C710="B",VLOOKUP($A710,Bat!$A$4:$BF$2320,N$1,FALSE),VLOOKUP($A710,Pit!$A$4:$BA$1686,N$2,FALSE))</f>
        <v>3</v>
      </c>
      <c r="O710" s="16">
        <f>IF($C710="B",VLOOKUP($A710,Bat!$A$4:$BF$2320,O$1,FALSE),VLOOKUP($A710,Pit!$A$4:$BA$1686,O$2,FALSE))</f>
        <v>1</v>
      </c>
      <c r="P710" s="16" t="str">
        <f>IF($C710="B",VLOOKUP($A710,Bat!$A$4:$BF$2320,P$1,FALSE),VLOOKUP($A710,Pit!$A$4:$BA$1686,P$2,FALSE))</f>
        <v>87-89 Mph</v>
      </c>
      <c r="Q710" s="17">
        <f>IF($C710="B",VLOOKUP($A710,Bat!$A$4:$BF$2320,Q$1,FALSE),VLOOKUP($A710,Pit!$A$4:$BA$1686,Q$2,FALSE))</f>
        <v>3</v>
      </c>
      <c r="R710" s="18">
        <f>IF($C710="B",VLOOKUP($A710,Bat!$A$4:$BF$2320,R$1,FALSE),VLOOKUP($A710,Pit!$A$4:$BA$1686,R$2,FALSE))</f>
        <v>1.727610484892864</v>
      </c>
      <c r="S710" s="19">
        <f>IF($C710="B",VLOOKUP($A710,Bat!$A$4:$BF$2320,S$1,FALSE),VLOOKUP($A710,Pit!$A$4:$BA$1686,S$2,FALSE))</f>
        <v>-0.90578285736582032</v>
      </c>
      <c r="T710" s="20" t="str">
        <f>IF($C710="B",VLOOKUP($A710,Bat!$A$4:$BF$2320,T$1,FALSE),VLOOKUP($A710,Pit!$A$4:$BA$1686,T$2,FALSE))</f>
        <v>$220k</v>
      </c>
      <c r="U710" s="17" t="str">
        <f>VLOOKUP(IF($C710="B",VLOOKUP($A710,Bat!$A$4:$AU$2320,U$1,FALSE),VLOOKUP($A710,Pit!$A$4:$BE$1686,U$2,FALSE)),COND!$A$35:$B$41,2,FALSE)</f>
        <v>??</v>
      </c>
      <c r="V710" s="21">
        <f>IF($C710="B",VLOOKUP($A710,Bat!$A$4:$AT$2284,46,FALSE),VLOOKUP($A710,Pit!$A$4:$BD$1664,56,FALSE))</f>
        <v>321</v>
      </c>
      <c r="W710" s="16">
        <f t="shared" si="57"/>
        <v>999</v>
      </c>
      <c r="X710" s="16"/>
      <c r="Y710" s="22">
        <f t="shared" si="58"/>
        <v>1224</v>
      </c>
      <c r="Z710" s="16" t="str">
        <f>IFERROR(VLOOKUP($D710,Results37!$F$3:$L$1396,Z$1,FALSE),"")</f>
        <v/>
      </c>
      <c r="AA710" s="47" t="str">
        <f>IF(ISERROR(VLOOKUP(D710,Results37!$F$3:$O$399,AA$1,FALSE)),"",IF(VLOOKUP(D710,Results37!$F$3:$O$399,AA$1+1,FALSE)=1,"S"&amp;VLOOKUP(D710,Results37!$F$3:$O$399,AA$1,FALSE),VLOOKUP(D710,Results37!$F$3:$O$399,AA$1,FALSE)))</f>
        <v/>
      </c>
      <c r="AB710" s="16" t="str">
        <f>IFERROR(VLOOKUP($D710,Results37!$F$3:$L$1396,AB$1,FALSE),"")</f>
        <v/>
      </c>
      <c r="AC710" s="16" t="str">
        <f>IFERROR(VLOOKUP($D710,Results37!$F$3:$L$1396,AC$1,FALSE),"")</f>
        <v/>
      </c>
      <c r="AD710" s="16" t="str">
        <f t="shared" si="59"/>
        <v/>
      </c>
      <c r="AE710" s="20" t="str">
        <f>IF(ISERROR(VLOOKUP($AC710&amp;"-"&amp;$F710&amp;" "&amp;G710,Bonuses!$B$1:$G$1006,4,FALSE)),"",INT(VLOOKUP($AC710&amp;"-"&amp;$F710&amp;" "&amp;$G710,Bonuses!$B$1:$G$1006,4,FALSE)))</f>
        <v/>
      </c>
      <c r="AF710" s="16" t="str">
        <f>IF(ISERROR(VLOOKUP($AC710&amp;"-"&amp;$F710,Bonuses!$B$1:$G$1006,5,FALSE)),"",IF(VLOOKUP($AC710&amp;"-"&amp;$F710,Bonuses!$B$1:$G$1006,5,FALSE)="","",VLOOKUP($AC710&amp;"-"&amp;$F710,Bonuses!$B$1:$G$1006,6,FALSE)&amp;" yrs, "&amp;VLOOKUP($AC710&amp;"-"&amp;$F710,Bonuses!$B$1:$G$1006,5,FALSE)))</f>
        <v/>
      </c>
    </row>
    <row r="711" spans="1:32" s="21" customFormat="1" x14ac:dyDescent="0.25">
      <c r="A711" s="21" t="s">
        <v>2093</v>
      </c>
      <c r="B711" s="21">
        <f t="shared" si="55"/>
        <v>0</v>
      </c>
      <c r="C711" s="21" t="str">
        <f t="shared" si="56"/>
        <v>B</v>
      </c>
      <c r="D711" s="17">
        <f>IF($C711="B",VLOOKUP($A711,Bat!$A$4:$BF$2320,D$1,FALSE),VLOOKUP($A711,Pit!$A$4:$BA$1686,D$2,FALSE))</f>
        <v>9138</v>
      </c>
      <c r="E711" s="16" t="str">
        <f>IF($C711="B",VLOOKUP($A711,Bat!$A$4:$BF$2320,E$1,FALSE),VLOOKUP($A711,Pit!$A$4:$BA$1686,E$2,FALSE))</f>
        <v>CF</v>
      </c>
      <c r="F711" s="16" t="str">
        <f>IF($C711="B",VLOOKUP($A711,Bat!$A$4:$BF$2320,F$1,FALSE),VLOOKUP($A711,Pit!$A$4:$BA$1686,F$2,FALSE))</f>
        <v>Jeffrey</v>
      </c>
      <c r="G711" s="16" t="str">
        <f>IF($C711="B",VLOOKUP($A711,Bat!$A$4:$BF$2320,G$1,FALSE),VLOOKUP($A711,Pit!$A$4:$BA$1686,G$2,FALSE))</f>
        <v>Whittier</v>
      </c>
      <c r="H711" s="16">
        <f>IF($C711="B",VLOOKUP($A711,Bat!$A$4:$BF$2320,H$1,FALSE),VLOOKUP($A711,Pit!$A$4:$BA$1686,H$2,FALSE))</f>
        <v>21</v>
      </c>
      <c r="I711" s="16" t="str">
        <f>IF($C711="B",VLOOKUP($A711,Bat!$A$4:$BF$2320,I$1,FALSE),VLOOKUP($A711,Pit!$A$4:$BA$1686,I$2,FALSE))</f>
        <v>L</v>
      </c>
      <c r="J711" s="16" t="str">
        <f>IF($C711="B",VLOOKUP($A711,Bat!$A$4:$BF$2320,J$1,FALSE),VLOOKUP($A711,Pit!$A$4:$BA$1686,J$2,FALSE))</f>
        <v>R</v>
      </c>
      <c r="K711" s="16" t="str">
        <f>IF($C711="B",VLOOKUP($A711,Bat!$A$4:$BF$2320,K$1,FALSE),VLOOKUP($A711,Pit!$A$4:$BA$1686,K$2,FALSE))</f>
        <v>Normal</v>
      </c>
      <c r="L711" s="17" t="str">
        <f>IF($C711="B",VLOOKUP($A711,Bat!$A$4:$BF$2320,L$1,FALSE),VLOOKUP($A711,Pit!$A$4:$BA$1686,L$2,FALSE))</f>
        <v>Normal</v>
      </c>
      <c r="M711" s="16">
        <f>IF($C711="B",VLOOKUP($A711,Bat!$A$4:$BF$2320,M$1,FALSE),VLOOKUP($A711,Pit!$A$4:$BA$1686,M$2,FALSE))</f>
        <v>2</v>
      </c>
      <c r="N711" s="16">
        <f>IF($C711="B",VLOOKUP($A711,Bat!$A$4:$BF$2320,N$1,FALSE),VLOOKUP($A711,Pit!$A$4:$BA$1686,N$2,FALSE))</f>
        <v>5</v>
      </c>
      <c r="O711" s="16">
        <f>IF($C711="B",VLOOKUP($A711,Bat!$A$4:$BF$2320,O$1,FALSE),VLOOKUP($A711,Pit!$A$4:$BA$1686,O$2,FALSE))</f>
        <v>2</v>
      </c>
      <c r="P711" s="16">
        <f>IF($C711="B",VLOOKUP($A711,Bat!$A$4:$BF$2320,P$1,FALSE),VLOOKUP($A711,Pit!$A$4:$BA$1686,P$2,FALSE))</f>
        <v>4</v>
      </c>
      <c r="Q711" s="17">
        <f>IF($C711="B",VLOOKUP($A711,Bat!$A$4:$BF$2320,Q$1,FALSE),VLOOKUP($A711,Pit!$A$4:$BA$1686,Q$2,FALSE))</f>
        <v>2</v>
      </c>
      <c r="R711" s="18">
        <f>IF($C711="B",VLOOKUP($A711,Bat!$A$4:$BF$2320,R$1,FALSE),VLOOKUP($A711,Pit!$A$4:$BA$1686,R$2,FALSE))</f>
        <v>-3.0353775301035011</v>
      </c>
      <c r="S711" s="19">
        <f>IF($C711="B",VLOOKUP($A711,Bat!$A$4:$BF$2320,S$1,FALSE),VLOOKUP($A711,Pit!$A$4:$BA$1686,S$2,FALSE))</f>
        <v>-1.8115373949451306E-2</v>
      </c>
      <c r="T711" s="20" t="str">
        <f>IF($C711="B",VLOOKUP($A711,Bat!$A$4:$BF$2320,T$1,FALSE),VLOOKUP($A711,Pit!$A$4:$BA$1686,T$2,FALSE))</f>
        <v>$180k</v>
      </c>
      <c r="U711" s="17" t="str">
        <f>VLOOKUP(IF($C711="B",VLOOKUP($A711,Bat!$A$4:$AU$2320,U$1,FALSE),VLOOKUP($A711,Pit!$A$4:$BE$1686,U$2,FALSE)),COND!$A$35:$B$41,2,FALSE)</f>
        <v>??</v>
      </c>
      <c r="V711" s="21">
        <f>IF($C711="B",VLOOKUP($A711,Bat!$A$4:$AT$2284,46,FALSE),VLOOKUP($A711,Pit!$A$4:$BD$1664,56,FALSE))</f>
        <v>322</v>
      </c>
      <c r="W711" s="16">
        <f t="shared" si="57"/>
        <v>999</v>
      </c>
      <c r="X711" s="16"/>
      <c r="Y711" s="22">
        <f t="shared" si="58"/>
        <v>739</v>
      </c>
      <c r="Z711" s="16" t="str">
        <f>IFERROR(VLOOKUP($D711,Results37!$F$3:$L$1396,Z$1,FALSE),"")</f>
        <v/>
      </c>
      <c r="AA711" s="47" t="str">
        <f>IF(ISERROR(VLOOKUP(D711,Results37!$F$3:$O$399,AA$1,FALSE)),"",IF(VLOOKUP(D711,Results37!$F$3:$O$399,AA$1+1,FALSE)=1,"S"&amp;VLOOKUP(D711,Results37!$F$3:$O$399,AA$1,FALSE),VLOOKUP(D711,Results37!$F$3:$O$399,AA$1,FALSE)))</f>
        <v/>
      </c>
      <c r="AB711" s="16" t="str">
        <f>IFERROR(VLOOKUP($D711,Results37!$F$3:$L$1396,AB$1,FALSE),"")</f>
        <v/>
      </c>
      <c r="AC711" s="16" t="str">
        <f>IFERROR(VLOOKUP($D711,Results37!$F$3:$L$1396,AC$1,FALSE),"")</f>
        <v/>
      </c>
      <c r="AD711" s="16" t="str">
        <f t="shared" si="59"/>
        <v/>
      </c>
      <c r="AE711" s="20" t="str">
        <f>IF(ISERROR(VLOOKUP($AC711&amp;"-"&amp;$F711&amp;" "&amp;G711,Bonuses!$B$1:$G$1006,4,FALSE)),"",INT(VLOOKUP($AC711&amp;"-"&amp;$F711&amp;" "&amp;$G711,Bonuses!$B$1:$G$1006,4,FALSE)))</f>
        <v/>
      </c>
      <c r="AF711" s="16" t="str">
        <f>IF(ISERROR(VLOOKUP($AC711&amp;"-"&amp;$F711,Bonuses!$B$1:$G$1006,5,FALSE)),"",IF(VLOOKUP($AC711&amp;"-"&amp;$F711,Bonuses!$B$1:$G$1006,5,FALSE)="","",VLOOKUP($AC711&amp;"-"&amp;$F711,Bonuses!$B$1:$G$1006,6,FALSE)&amp;" yrs, "&amp;VLOOKUP($AC711&amp;"-"&amp;$F711,Bonuses!$B$1:$G$1006,5,FALSE)))</f>
        <v/>
      </c>
    </row>
    <row r="712" spans="1:32" s="21" customFormat="1" x14ac:dyDescent="0.25">
      <c r="A712" s="21" t="s">
        <v>2982</v>
      </c>
      <c r="B712" s="21">
        <f t="shared" si="55"/>
        <v>0</v>
      </c>
      <c r="C712" s="21" t="str">
        <f t="shared" si="56"/>
        <v>P</v>
      </c>
      <c r="D712" s="17">
        <f>IF($C712="B",VLOOKUP($A712,Bat!$A$4:$BF$2320,D$1,FALSE),VLOOKUP($A712,Pit!$A$4:$BA$1686,D$2,FALSE))</f>
        <v>6990</v>
      </c>
      <c r="E712" s="16" t="str">
        <f>IF($C712="B",VLOOKUP($A712,Bat!$A$4:$BF$2320,E$1,FALSE),VLOOKUP($A712,Pit!$A$4:$BA$1686,E$2,FALSE))</f>
        <v>RP</v>
      </c>
      <c r="F712" s="16" t="str">
        <f>IF($C712="B",VLOOKUP($A712,Bat!$A$4:$BF$2320,F$1,FALSE),VLOOKUP($A712,Pit!$A$4:$BA$1686,F$2,FALSE))</f>
        <v>Leonard</v>
      </c>
      <c r="G712" s="16" t="str">
        <f>IF($C712="B",VLOOKUP($A712,Bat!$A$4:$BF$2320,G$1,FALSE),VLOOKUP($A712,Pit!$A$4:$BA$1686,G$2,FALSE))</f>
        <v>Hatfield</v>
      </c>
      <c r="H712" s="16">
        <f>IF($C712="B",VLOOKUP($A712,Bat!$A$4:$BF$2320,H$1,FALSE),VLOOKUP($A712,Pit!$A$4:$BA$1686,H$2,FALSE))</f>
        <v>18</v>
      </c>
      <c r="I712" s="16" t="str">
        <f>IF($C712="B",VLOOKUP($A712,Bat!$A$4:$BF$2320,I$1,FALSE),VLOOKUP($A712,Pit!$A$4:$BA$1686,I$2,FALSE))</f>
        <v>R</v>
      </c>
      <c r="J712" s="16" t="str">
        <f>IF($C712="B",VLOOKUP($A712,Bat!$A$4:$BF$2320,J$1,FALSE),VLOOKUP($A712,Pit!$A$4:$BA$1686,J$2,FALSE))</f>
        <v>R</v>
      </c>
      <c r="K712" s="16" t="str">
        <f>IF($C712="B",VLOOKUP($A712,Bat!$A$4:$BF$2320,K$1,FALSE),VLOOKUP($A712,Pit!$A$4:$BA$1686,K$2,FALSE))</f>
        <v>Normal</v>
      </c>
      <c r="L712" s="17" t="str">
        <f>IF($C712="B",VLOOKUP($A712,Bat!$A$4:$BF$2320,L$1,FALSE),VLOOKUP($A712,Pit!$A$4:$BA$1686,L$2,FALSE))</f>
        <v>Normal</v>
      </c>
      <c r="M712" s="16">
        <f>IF($C712="B",VLOOKUP($A712,Bat!$A$4:$BF$2320,M$1,FALSE),VLOOKUP($A712,Pit!$A$4:$BA$1686,M$2,FALSE))</f>
        <v>4</v>
      </c>
      <c r="N712" s="16">
        <f>IF($C712="B",VLOOKUP($A712,Bat!$A$4:$BF$2320,N$1,FALSE),VLOOKUP($A712,Pit!$A$4:$BA$1686,N$2,FALSE))</f>
        <v>1</v>
      </c>
      <c r="O712" s="16">
        <f>IF($C712="B",VLOOKUP($A712,Bat!$A$4:$BF$2320,O$1,FALSE),VLOOKUP($A712,Pit!$A$4:$BA$1686,O$2,FALSE))</f>
        <v>1</v>
      </c>
      <c r="P712" s="16" t="str">
        <f>IF($C712="B",VLOOKUP($A712,Bat!$A$4:$BF$2320,P$1,FALSE),VLOOKUP($A712,Pit!$A$4:$BA$1686,P$2,FALSE))</f>
        <v>87-89 Mph</v>
      </c>
      <c r="Q712" s="17">
        <f>IF($C712="B",VLOOKUP($A712,Bat!$A$4:$BF$2320,Q$1,FALSE),VLOOKUP($A712,Pit!$A$4:$BA$1686,Q$2,FALSE))</f>
        <v>6</v>
      </c>
      <c r="R712" s="18">
        <f>IF($C712="B",VLOOKUP($A712,Bat!$A$4:$BF$2320,R$1,FALSE),VLOOKUP($A712,Pit!$A$4:$BA$1686,R$2,FALSE))</f>
        <v>0.94273305638770211</v>
      </c>
      <c r="S712" s="19">
        <f>IF($C712="B",VLOOKUP($A712,Bat!$A$4:$BF$2320,S$1,FALSE),VLOOKUP($A712,Pit!$A$4:$BA$1686,S$2,FALSE))</f>
        <v>-0.97473437490786674</v>
      </c>
      <c r="T712" s="20" t="str">
        <f>IF($C712="B",VLOOKUP($A712,Bat!$A$4:$BF$2320,T$1,FALSE),VLOOKUP($A712,Pit!$A$4:$BA$1686,T$2,FALSE))</f>
        <v>$210k</v>
      </c>
      <c r="U712" s="17" t="str">
        <f>VLOOKUP(IF($C712="B",VLOOKUP($A712,Bat!$A$4:$AU$2320,U$1,FALSE),VLOOKUP($A712,Pit!$A$4:$BE$1686,U$2,FALSE)),COND!$A$35:$B$41,2,FALSE)</f>
        <v>??</v>
      </c>
      <c r="V712" s="21">
        <f>IF($C712="B",VLOOKUP($A712,Bat!$A$4:$AT$2284,46,FALSE),VLOOKUP($A712,Pit!$A$4:$BD$1664,56,FALSE))</f>
        <v>322</v>
      </c>
      <c r="W712" s="16">
        <f t="shared" si="57"/>
        <v>999</v>
      </c>
      <c r="X712" s="16"/>
      <c r="Y712" s="22">
        <f t="shared" si="58"/>
        <v>1249</v>
      </c>
      <c r="Z712" s="16" t="str">
        <f>IFERROR(VLOOKUP($D712,Results37!$F$3:$L$1396,Z$1,FALSE),"")</f>
        <v/>
      </c>
      <c r="AA712" s="47" t="str">
        <f>IF(ISERROR(VLOOKUP(D712,Results37!$F$3:$O$399,AA$1,FALSE)),"",IF(VLOOKUP(D712,Results37!$F$3:$O$399,AA$1+1,FALSE)=1,"S"&amp;VLOOKUP(D712,Results37!$F$3:$O$399,AA$1,FALSE),VLOOKUP(D712,Results37!$F$3:$O$399,AA$1,FALSE)))</f>
        <v/>
      </c>
      <c r="AB712" s="16" t="str">
        <f>IFERROR(VLOOKUP($D712,Results37!$F$3:$L$1396,AB$1,FALSE),"")</f>
        <v/>
      </c>
      <c r="AC712" s="16" t="str">
        <f>IFERROR(VLOOKUP($D712,Results37!$F$3:$L$1396,AC$1,FALSE),"")</f>
        <v/>
      </c>
      <c r="AD712" s="16" t="str">
        <f t="shared" si="59"/>
        <v/>
      </c>
      <c r="AE712" s="20" t="str">
        <f>IF(ISERROR(VLOOKUP($AC712&amp;"-"&amp;$F712&amp;" "&amp;G712,Bonuses!$B$1:$G$1006,4,FALSE)),"",INT(VLOOKUP($AC712&amp;"-"&amp;$F712&amp;" "&amp;$G712,Bonuses!$B$1:$G$1006,4,FALSE)))</f>
        <v/>
      </c>
      <c r="AF712" s="16" t="str">
        <f>IF(ISERROR(VLOOKUP($AC712&amp;"-"&amp;$F712,Bonuses!$B$1:$G$1006,5,FALSE)),"",IF(VLOOKUP($AC712&amp;"-"&amp;$F712,Bonuses!$B$1:$G$1006,5,FALSE)="","",VLOOKUP($AC712&amp;"-"&amp;$F712,Bonuses!$B$1:$G$1006,6,FALSE)&amp;" yrs, "&amp;VLOOKUP($AC712&amp;"-"&amp;$F712,Bonuses!$B$1:$G$1006,5,FALSE)))</f>
        <v/>
      </c>
    </row>
    <row r="713" spans="1:32" s="21" customFormat="1" x14ac:dyDescent="0.25">
      <c r="A713" s="21" t="s">
        <v>2096</v>
      </c>
      <c r="B713" s="21">
        <f t="shared" si="55"/>
        <v>0</v>
      </c>
      <c r="C713" s="21" t="str">
        <f t="shared" si="56"/>
        <v>B</v>
      </c>
      <c r="D713" s="17">
        <f>IF($C713="B",VLOOKUP($A713,Bat!$A$4:$BF$2320,D$1,FALSE),VLOOKUP($A713,Pit!$A$4:$BA$1686,D$2,FALSE))</f>
        <v>7502</v>
      </c>
      <c r="E713" s="16" t="str">
        <f>IF($C713="B",VLOOKUP($A713,Bat!$A$4:$BF$2320,E$1,FALSE),VLOOKUP($A713,Pit!$A$4:$BA$1686,E$2,FALSE))</f>
        <v>SS</v>
      </c>
      <c r="F713" s="16" t="str">
        <f>IF($C713="B",VLOOKUP($A713,Bat!$A$4:$BF$2320,F$1,FALSE),VLOOKUP($A713,Pit!$A$4:$BA$1686,F$2,FALSE))</f>
        <v>Santiago</v>
      </c>
      <c r="G713" s="16" t="str">
        <f>IF($C713="B",VLOOKUP($A713,Bat!$A$4:$BF$2320,G$1,FALSE),VLOOKUP($A713,Pit!$A$4:$BA$1686,G$2,FALSE))</f>
        <v>Butler</v>
      </c>
      <c r="H713" s="16">
        <f>IF($C713="B",VLOOKUP($A713,Bat!$A$4:$BF$2320,H$1,FALSE),VLOOKUP($A713,Pit!$A$4:$BA$1686,H$2,FALSE))</f>
        <v>18</v>
      </c>
      <c r="I713" s="16" t="str">
        <f>IF($C713="B",VLOOKUP($A713,Bat!$A$4:$BF$2320,I$1,FALSE),VLOOKUP($A713,Pit!$A$4:$BA$1686,I$2,FALSE))</f>
        <v>R</v>
      </c>
      <c r="J713" s="16" t="str">
        <f>IF($C713="B",VLOOKUP($A713,Bat!$A$4:$BF$2320,J$1,FALSE),VLOOKUP($A713,Pit!$A$4:$BA$1686,J$2,FALSE))</f>
        <v>R</v>
      </c>
      <c r="K713" s="16" t="str">
        <f>IF($C713="B",VLOOKUP($A713,Bat!$A$4:$BF$2320,K$1,FALSE),VLOOKUP($A713,Pit!$A$4:$BA$1686,K$2,FALSE))</f>
        <v>Low</v>
      </c>
      <c r="L713" s="17" t="str">
        <f>IF($C713="B",VLOOKUP($A713,Bat!$A$4:$BF$2320,L$1,FALSE),VLOOKUP($A713,Pit!$A$4:$BA$1686,L$2,FALSE))</f>
        <v>Normal</v>
      </c>
      <c r="M713" s="16">
        <f>IF($C713="B",VLOOKUP($A713,Bat!$A$4:$BF$2320,M$1,FALSE),VLOOKUP($A713,Pit!$A$4:$BA$1686,M$2,FALSE))</f>
        <v>4</v>
      </c>
      <c r="N713" s="16">
        <f>IF($C713="B",VLOOKUP($A713,Bat!$A$4:$BF$2320,N$1,FALSE),VLOOKUP($A713,Pit!$A$4:$BA$1686,N$2,FALSE))</f>
        <v>1</v>
      </c>
      <c r="O713" s="16">
        <f>IF($C713="B",VLOOKUP($A713,Bat!$A$4:$BF$2320,O$1,FALSE),VLOOKUP($A713,Pit!$A$4:$BA$1686,O$2,FALSE))</f>
        <v>1</v>
      </c>
      <c r="P713" s="16">
        <f>IF($C713="B",VLOOKUP($A713,Bat!$A$4:$BF$2320,P$1,FALSE),VLOOKUP($A713,Pit!$A$4:$BA$1686,P$2,FALSE))</f>
        <v>1</v>
      </c>
      <c r="Q713" s="17">
        <f>IF($C713="B",VLOOKUP($A713,Bat!$A$4:$BF$2320,Q$1,FALSE),VLOOKUP($A713,Pit!$A$4:$BA$1686,Q$2,FALSE))</f>
        <v>2</v>
      </c>
      <c r="R713" s="18">
        <f>IF($C713="B",VLOOKUP($A713,Bat!$A$4:$BF$2320,R$1,FALSE),VLOOKUP($A713,Pit!$A$4:$BA$1686,R$2,FALSE))</f>
        <v>-3.061681685145663</v>
      </c>
      <c r="S713" s="19">
        <f>IF($C713="B",VLOOKUP($A713,Bat!$A$4:$BF$2320,S$1,FALSE),VLOOKUP($A713,Pit!$A$4:$BA$1686,S$2,FALSE))</f>
        <v>-2.1865726290351595E-2</v>
      </c>
      <c r="T713" s="20" t="str">
        <f>IF($C713="B",VLOOKUP($A713,Bat!$A$4:$BF$2320,T$1,FALSE),VLOOKUP($A713,Pit!$A$4:$BA$1686,T$2,FALSE))</f>
        <v>$2.2m</v>
      </c>
      <c r="U713" s="17" t="str">
        <f>VLOOKUP(IF($C713="B",VLOOKUP($A713,Bat!$A$4:$AU$2320,U$1,FALSE),VLOOKUP($A713,Pit!$A$4:$BE$1686,U$2,FALSE)),COND!$A$35:$B$41,2,FALSE)</f>
        <v>??</v>
      </c>
      <c r="V713" s="21">
        <f>IF($C713="B",VLOOKUP($A713,Bat!$A$4:$AT$2284,46,FALSE),VLOOKUP($A713,Pit!$A$4:$BD$1664,56,FALSE))</f>
        <v>323</v>
      </c>
      <c r="W713" s="16">
        <f t="shared" si="57"/>
        <v>999</v>
      </c>
      <c r="X713" s="16"/>
      <c r="Y713" s="22">
        <f t="shared" si="58"/>
        <v>741</v>
      </c>
      <c r="Z713" s="16" t="str">
        <f>IFERROR(VLOOKUP($D713,Results37!$F$3:$L$1396,Z$1,FALSE),"")</f>
        <v/>
      </c>
      <c r="AA713" s="47" t="str">
        <f>IF(ISERROR(VLOOKUP(D713,Results37!$F$3:$O$399,AA$1,FALSE)),"",IF(VLOOKUP(D713,Results37!$F$3:$O$399,AA$1+1,FALSE)=1,"S"&amp;VLOOKUP(D713,Results37!$F$3:$O$399,AA$1,FALSE),VLOOKUP(D713,Results37!$F$3:$O$399,AA$1,FALSE)))</f>
        <v/>
      </c>
      <c r="AB713" s="16" t="str">
        <f>IFERROR(VLOOKUP($D713,Results37!$F$3:$L$1396,AB$1,FALSE),"")</f>
        <v/>
      </c>
      <c r="AC713" s="16" t="str">
        <f>IFERROR(VLOOKUP($D713,Results37!$F$3:$L$1396,AC$1,FALSE),"")</f>
        <v/>
      </c>
      <c r="AD713" s="16" t="str">
        <f t="shared" si="59"/>
        <v/>
      </c>
      <c r="AE713" s="20" t="str">
        <f>IF(ISERROR(VLOOKUP($AC713&amp;"-"&amp;$F713&amp;" "&amp;G713,Bonuses!$B$1:$G$1006,4,FALSE)),"",INT(VLOOKUP($AC713&amp;"-"&amp;$F713&amp;" "&amp;$G713,Bonuses!$B$1:$G$1006,4,FALSE)))</f>
        <v/>
      </c>
      <c r="AF713" s="16" t="str">
        <f>IF(ISERROR(VLOOKUP($AC713&amp;"-"&amp;$F713,Bonuses!$B$1:$G$1006,5,FALSE)),"",IF(VLOOKUP($AC713&amp;"-"&amp;$F713,Bonuses!$B$1:$G$1006,5,FALSE)="","",VLOOKUP($AC713&amp;"-"&amp;$F713,Bonuses!$B$1:$G$1006,6,FALSE)&amp;" yrs, "&amp;VLOOKUP($AC713&amp;"-"&amp;$F713,Bonuses!$B$1:$G$1006,5,FALSE)))</f>
        <v/>
      </c>
    </row>
    <row r="714" spans="1:32" s="21" customFormat="1" x14ac:dyDescent="0.25">
      <c r="A714" s="21" t="s">
        <v>2916</v>
      </c>
      <c r="B714" s="21">
        <f t="shared" si="55"/>
        <v>0</v>
      </c>
      <c r="C714" s="21" t="str">
        <f t="shared" si="56"/>
        <v>P</v>
      </c>
      <c r="D714" s="17">
        <f>IF($C714="B",VLOOKUP($A714,Bat!$A$4:$BF$2320,D$1,FALSE),VLOOKUP($A714,Pit!$A$4:$BA$1686,D$2,FALSE))</f>
        <v>8982</v>
      </c>
      <c r="E714" s="16" t="str">
        <f>IF($C714="B",VLOOKUP($A714,Bat!$A$4:$BF$2320,E$1,FALSE),VLOOKUP($A714,Pit!$A$4:$BA$1686,E$2,FALSE))</f>
        <v>RP</v>
      </c>
      <c r="F714" s="16" t="str">
        <f>IF($C714="B",VLOOKUP($A714,Bat!$A$4:$BF$2320,F$1,FALSE),VLOOKUP($A714,Pit!$A$4:$BA$1686,F$2,FALSE))</f>
        <v>Tim</v>
      </c>
      <c r="G714" s="16" t="str">
        <f>IF($C714="B",VLOOKUP($A714,Bat!$A$4:$BF$2320,G$1,FALSE),VLOOKUP($A714,Pit!$A$4:$BA$1686,G$2,FALSE))</f>
        <v>Turner</v>
      </c>
      <c r="H714" s="16">
        <f>IF($C714="B",VLOOKUP($A714,Bat!$A$4:$BF$2320,H$1,FALSE),VLOOKUP($A714,Pit!$A$4:$BA$1686,H$2,FALSE))</f>
        <v>21</v>
      </c>
      <c r="I714" s="16" t="str">
        <f>IF($C714="B",VLOOKUP($A714,Bat!$A$4:$BF$2320,I$1,FALSE),VLOOKUP($A714,Pit!$A$4:$BA$1686,I$2,FALSE))</f>
        <v>R</v>
      </c>
      <c r="J714" s="16" t="str">
        <f>IF($C714="B",VLOOKUP($A714,Bat!$A$4:$BF$2320,J$1,FALSE),VLOOKUP($A714,Pit!$A$4:$BA$1686,J$2,FALSE))</f>
        <v>R</v>
      </c>
      <c r="K714" s="16" t="str">
        <f>IF($C714="B",VLOOKUP($A714,Bat!$A$4:$BF$2320,K$1,FALSE),VLOOKUP($A714,Pit!$A$4:$BA$1686,K$2,FALSE))</f>
        <v>Normal</v>
      </c>
      <c r="L714" s="17" t="str">
        <f>IF($C714="B",VLOOKUP($A714,Bat!$A$4:$BF$2320,L$1,FALSE),VLOOKUP($A714,Pit!$A$4:$BA$1686,L$2,FALSE))</f>
        <v>Normal</v>
      </c>
      <c r="M714" s="16">
        <f>IF($C714="B",VLOOKUP($A714,Bat!$A$4:$BF$2320,M$1,FALSE),VLOOKUP($A714,Pit!$A$4:$BA$1686,M$2,FALSE))</f>
        <v>2</v>
      </c>
      <c r="N714" s="16">
        <f>IF($C714="B",VLOOKUP($A714,Bat!$A$4:$BF$2320,N$1,FALSE),VLOOKUP($A714,Pit!$A$4:$BA$1686,N$2,FALSE))</f>
        <v>2</v>
      </c>
      <c r="O714" s="16">
        <f>IF($C714="B",VLOOKUP($A714,Bat!$A$4:$BF$2320,O$1,FALSE),VLOOKUP($A714,Pit!$A$4:$BA$1686,O$2,FALSE))</f>
        <v>2</v>
      </c>
      <c r="P714" s="16" t="str">
        <f>IF($C714="B",VLOOKUP($A714,Bat!$A$4:$BF$2320,P$1,FALSE),VLOOKUP($A714,Pit!$A$4:$BA$1686,P$2,FALSE))</f>
        <v>89-91 Mph</v>
      </c>
      <c r="Q714" s="17">
        <f>IF($C714="B",VLOOKUP($A714,Bat!$A$4:$BF$2320,Q$1,FALSE),VLOOKUP($A714,Pit!$A$4:$BA$1686,Q$2,FALSE))</f>
        <v>7</v>
      </c>
      <c r="R714" s="18">
        <f>IF($C714="B",VLOOKUP($A714,Bat!$A$4:$BF$2320,R$1,FALSE),VLOOKUP($A714,Pit!$A$4:$BA$1686,R$2,FALSE))</f>
        <v>0.56681015585058958</v>
      </c>
      <c r="S714" s="19">
        <f>IF($C714="B",VLOOKUP($A714,Bat!$A$4:$BF$2320,S$1,FALSE),VLOOKUP($A714,Pit!$A$4:$BA$1686,S$2,FALSE))</f>
        <v>-1.0077592186980728</v>
      </c>
      <c r="T714" s="20" t="str">
        <f>IF($C714="B",VLOOKUP($A714,Bat!$A$4:$BF$2320,T$1,FALSE),VLOOKUP($A714,Pit!$A$4:$BA$1686,T$2,FALSE))</f>
        <v>$90k</v>
      </c>
      <c r="U714" s="17" t="str">
        <f>VLOOKUP(IF($C714="B",VLOOKUP($A714,Bat!$A$4:$AU$2320,U$1,FALSE),VLOOKUP($A714,Pit!$A$4:$BE$1686,U$2,FALSE)),COND!$A$35:$B$41,2,FALSE)</f>
        <v>??</v>
      </c>
      <c r="V714" s="21">
        <f>IF($C714="B",VLOOKUP($A714,Bat!$A$4:$AT$2284,46,FALSE),VLOOKUP($A714,Pit!$A$4:$BD$1664,56,FALSE))</f>
        <v>323</v>
      </c>
      <c r="W714" s="16">
        <f t="shared" si="57"/>
        <v>999</v>
      </c>
      <c r="X714" s="16"/>
      <c r="Y714" s="22">
        <f t="shared" si="58"/>
        <v>1261</v>
      </c>
      <c r="Z714" s="16" t="str">
        <f>IFERROR(VLOOKUP($D714,Results37!$F$3:$L$1396,Z$1,FALSE),"")</f>
        <v/>
      </c>
      <c r="AA714" s="47" t="str">
        <f>IF(ISERROR(VLOOKUP(D714,Results37!$F$3:$O$399,AA$1,FALSE)),"",IF(VLOOKUP(D714,Results37!$F$3:$O$399,AA$1+1,FALSE)=1,"S"&amp;VLOOKUP(D714,Results37!$F$3:$O$399,AA$1,FALSE),VLOOKUP(D714,Results37!$F$3:$O$399,AA$1,FALSE)))</f>
        <v/>
      </c>
      <c r="AB714" s="16" t="str">
        <f>IFERROR(VLOOKUP($D714,Results37!$F$3:$L$1396,AB$1,FALSE),"")</f>
        <v/>
      </c>
      <c r="AC714" s="16" t="str">
        <f>IFERROR(VLOOKUP($D714,Results37!$F$3:$L$1396,AC$1,FALSE),"")</f>
        <v/>
      </c>
      <c r="AD714" s="16" t="str">
        <f t="shared" si="59"/>
        <v/>
      </c>
      <c r="AE714" s="20" t="str">
        <f>IF(ISERROR(VLOOKUP($AC714&amp;"-"&amp;$F714&amp;" "&amp;G714,Bonuses!$B$1:$G$1006,4,FALSE)),"",INT(VLOOKUP($AC714&amp;"-"&amp;$F714&amp;" "&amp;$G714,Bonuses!$B$1:$G$1006,4,FALSE)))</f>
        <v/>
      </c>
      <c r="AF714" s="16" t="str">
        <f>IF(ISERROR(VLOOKUP($AC714&amp;"-"&amp;$F714,Bonuses!$B$1:$G$1006,5,FALSE)),"",IF(VLOOKUP($AC714&amp;"-"&amp;$F714,Bonuses!$B$1:$G$1006,5,FALSE)="","",VLOOKUP($AC714&amp;"-"&amp;$F714,Bonuses!$B$1:$G$1006,6,FALSE)&amp;" yrs, "&amp;VLOOKUP($AC714&amp;"-"&amp;$F714,Bonuses!$B$1:$G$1006,5,FALSE)))</f>
        <v/>
      </c>
    </row>
    <row r="715" spans="1:32" s="21" customFormat="1" x14ac:dyDescent="0.25">
      <c r="A715" s="21" t="s">
        <v>1962</v>
      </c>
      <c r="B715" s="21">
        <f t="shared" si="55"/>
        <v>0</v>
      </c>
      <c r="C715" s="21" t="str">
        <f t="shared" si="56"/>
        <v>B</v>
      </c>
      <c r="D715" s="17">
        <f>IF($C715="B",VLOOKUP($A715,Bat!$A$4:$BF$2320,D$1,FALSE),VLOOKUP($A715,Pit!$A$4:$BA$1686,D$2,FALSE))</f>
        <v>8748</v>
      </c>
      <c r="E715" s="16" t="str">
        <f>IF($C715="B",VLOOKUP($A715,Bat!$A$4:$BF$2320,E$1,FALSE),VLOOKUP($A715,Pit!$A$4:$BA$1686,E$2,FALSE))</f>
        <v>C</v>
      </c>
      <c r="F715" s="16" t="str">
        <f>IF($C715="B",VLOOKUP($A715,Bat!$A$4:$BF$2320,F$1,FALSE),VLOOKUP($A715,Pit!$A$4:$BA$1686,F$2,FALSE))</f>
        <v>Erik</v>
      </c>
      <c r="G715" s="16" t="str">
        <f>IF($C715="B",VLOOKUP($A715,Bat!$A$4:$BF$2320,G$1,FALSE),VLOOKUP($A715,Pit!$A$4:$BA$1686,G$2,FALSE))</f>
        <v>Wood</v>
      </c>
      <c r="H715" s="16">
        <f>IF($C715="B",VLOOKUP($A715,Bat!$A$4:$BF$2320,H$1,FALSE),VLOOKUP($A715,Pit!$A$4:$BA$1686,H$2,FALSE))</f>
        <v>21</v>
      </c>
      <c r="I715" s="16" t="str">
        <f>IF($C715="B",VLOOKUP($A715,Bat!$A$4:$BF$2320,I$1,FALSE),VLOOKUP($A715,Pit!$A$4:$BA$1686,I$2,FALSE))</f>
        <v>R</v>
      </c>
      <c r="J715" s="16" t="str">
        <f>IF($C715="B",VLOOKUP($A715,Bat!$A$4:$BF$2320,J$1,FALSE),VLOOKUP($A715,Pit!$A$4:$BA$1686,J$2,FALSE))</f>
        <v>R</v>
      </c>
      <c r="K715" s="16" t="str">
        <f>IF($C715="B",VLOOKUP($A715,Bat!$A$4:$BF$2320,K$1,FALSE),VLOOKUP($A715,Pit!$A$4:$BA$1686,K$2,FALSE))</f>
        <v>Normal</v>
      </c>
      <c r="L715" s="17" t="str">
        <f>IF($C715="B",VLOOKUP($A715,Bat!$A$4:$BF$2320,L$1,FALSE),VLOOKUP($A715,Pit!$A$4:$BA$1686,L$2,FALSE))</f>
        <v>High</v>
      </c>
      <c r="M715" s="16">
        <f>IF($C715="B",VLOOKUP($A715,Bat!$A$4:$BF$2320,M$1,FALSE),VLOOKUP($A715,Pit!$A$4:$BA$1686,M$2,FALSE))</f>
        <v>2</v>
      </c>
      <c r="N715" s="16">
        <f>IF($C715="B",VLOOKUP($A715,Bat!$A$4:$BF$2320,N$1,FALSE),VLOOKUP($A715,Pit!$A$4:$BA$1686,N$2,FALSE))</f>
        <v>4</v>
      </c>
      <c r="O715" s="16">
        <f>IF($C715="B",VLOOKUP($A715,Bat!$A$4:$BF$2320,O$1,FALSE),VLOOKUP($A715,Pit!$A$4:$BA$1686,O$2,FALSE))</f>
        <v>1</v>
      </c>
      <c r="P715" s="16">
        <f>IF($C715="B",VLOOKUP($A715,Bat!$A$4:$BF$2320,P$1,FALSE),VLOOKUP($A715,Pit!$A$4:$BA$1686,P$2,FALSE))</f>
        <v>5</v>
      </c>
      <c r="Q715" s="17">
        <f>IF($C715="B",VLOOKUP($A715,Bat!$A$4:$BF$2320,Q$1,FALSE),VLOOKUP($A715,Pit!$A$4:$BA$1686,Q$2,FALSE))</f>
        <v>3</v>
      </c>
      <c r="R715" s="18">
        <f>IF($C715="B",VLOOKUP($A715,Bat!$A$4:$BF$2320,R$1,FALSE),VLOOKUP($A715,Pit!$A$4:$BA$1686,R$2,FALSE))</f>
        <v>-3.0819715265908361</v>
      </c>
      <c r="S715" s="19">
        <f>IF($C715="B",VLOOKUP($A715,Bat!$A$4:$BF$2320,S$1,FALSE),VLOOKUP($A715,Pit!$A$4:$BA$1686,S$2,FALSE))</f>
        <v>-2.475857931066084E-2</v>
      </c>
      <c r="T715" s="20" t="str">
        <f>IF($C715="B",VLOOKUP($A715,Bat!$A$4:$BF$2320,T$1,FALSE),VLOOKUP($A715,Pit!$A$4:$BA$1686,T$2,FALSE))</f>
        <v>$110k</v>
      </c>
      <c r="U715" s="17" t="str">
        <f>VLOOKUP(IF($C715="B",VLOOKUP($A715,Bat!$A$4:$AU$2320,U$1,FALSE),VLOOKUP($A715,Pit!$A$4:$BE$1686,U$2,FALSE)),COND!$A$35:$B$41,2,FALSE)</f>
        <v>??</v>
      </c>
      <c r="V715" s="21">
        <f>IF($C715="B",VLOOKUP($A715,Bat!$A$4:$AT$2284,46,FALSE),VLOOKUP($A715,Pit!$A$4:$BD$1664,56,FALSE))</f>
        <v>324</v>
      </c>
      <c r="W715" s="16">
        <f t="shared" si="57"/>
        <v>999</v>
      </c>
      <c r="X715" s="16"/>
      <c r="Y715" s="22">
        <f t="shared" si="58"/>
        <v>743</v>
      </c>
      <c r="Z715" s="16" t="str">
        <f>IFERROR(VLOOKUP($D715,Results37!$F$3:$L$1396,Z$1,FALSE),"")</f>
        <v/>
      </c>
      <c r="AA715" s="47" t="str">
        <f>IF(ISERROR(VLOOKUP(D715,Results37!$F$3:$O$399,AA$1,FALSE)),"",IF(VLOOKUP(D715,Results37!$F$3:$O$399,AA$1+1,FALSE)=1,"S"&amp;VLOOKUP(D715,Results37!$F$3:$O$399,AA$1,FALSE),VLOOKUP(D715,Results37!$F$3:$O$399,AA$1,FALSE)))</f>
        <v/>
      </c>
      <c r="AB715" s="16" t="str">
        <f>IFERROR(VLOOKUP($D715,Results37!$F$3:$L$1396,AB$1,FALSE),"")</f>
        <v/>
      </c>
      <c r="AC715" s="16" t="str">
        <f>IFERROR(VLOOKUP($D715,Results37!$F$3:$L$1396,AC$1,FALSE),"")</f>
        <v/>
      </c>
      <c r="AD715" s="16" t="str">
        <f t="shared" si="59"/>
        <v/>
      </c>
      <c r="AE715" s="20" t="str">
        <f>IF(ISERROR(VLOOKUP($AC715&amp;"-"&amp;$F715&amp;" "&amp;G715,Bonuses!$B$1:$G$1006,4,FALSE)),"",INT(VLOOKUP($AC715&amp;"-"&amp;$F715&amp;" "&amp;$G715,Bonuses!$B$1:$G$1006,4,FALSE)))</f>
        <v/>
      </c>
      <c r="AF715" s="16" t="str">
        <f>IF(ISERROR(VLOOKUP($AC715&amp;"-"&amp;$F715,Bonuses!$B$1:$G$1006,5,FALSE)),"",IF(VLOOKUP($AC715&amp;"-"&amp;$F715,Bonuses!$B$1:$G$1006,5,FALSE)="","",VLOOKUP($AC715&amp;"-"&amp;$F715,Bonuses!$B$1:$G$1006,6,FALSE)&amp;" yrs, "&amp;VLOOKUP($AC715&amp;"-"&amp;$F715,Bonuses!$B$1:$G$1006,5,FALSE)))</f>
        <v/>
      </c>
    </row>
    <row r="716" spans="1:32" s="21" customFormat="1" x14ac:dyDescent="0.25">
      <c r="A716" s="21" t="s">
        <v>2868</v>
      </c>
      <c r="B716" s="21">
        <f t="shared" si="55"/>
        <v>0</v>
      </c>
      <c r="C716" s="21" t="str">
        <f t="shared" si="56"/>
        <v>P</v>
      </c>
      <c r="D716" s="17">
        <f>IF($C716="B",VLOOKUP($A716,Bat!$A$4:$BF$2320,D$1,FALSE),VLOOKUP($A716,Pit!$A$4:$BA$1686,D$2,FALSE))</f>
        <v>6623</v>
      </c>
      <c r="E716" s="16" t="str">
        <f>IF($C716="B",VLOOKUP($A716,Bat!$A$4:$BF$2320,E$1,FALSE),VLOOKUP($A716,Pit!$A$4:$BA$1686,E$2,FALSE))</f>
        <v>RP</v>
      </c>
      <c r="F716" s="16" t="str">
        <f>IF($C716="B",VLOOKUP($A716,Bat!$A$4:$BF$2320,F$1,FALSE),VLOOKUP($A716,Pit!$A$4:$BA$1686,F$2,FALSE))</f>
        <v>Kevin</v>
      </c>
      <c r="G716" s="16" t="str">
        <f>IF($C716="B",VLOOKUP($A716,Bat!$A$4:$BF$2320,G$1,FALSE),VLOOKUP($A716,Pit!$A$4:$BA$1686,G$2,FALSE))</f>
        <v>Buchanan</v>
      </c>
      <c r="H716" s="16">
        <f>IF($C716="B",VLOOKUP($A716,Bat!$A$4:$BF$2320,H$1,FALSE),VLOOKUP($A716,Pit!$A$4:$BA$1686,H$2,FALSE))</f>
        <v>18</v>
      </c>
      <c r="I716" s="16" t="str">
        <f>IF($C716="B",VLOOKUP($A716,Bat!$A$4:$BF$2320,I$1,FALSE),VLOOKUP($A716,Pit!$A$4:$BA$1686,I$2,FALSE))</f>
        <v>L</v>
      </c>
      <c r="J716" s="16" t="str">
        <f>IF($C716="B",VLOOKUP($A716,Bat!$A$4:$BF$2320,J$1,FALSE),VLOOKUP($A716,Pit!$A$4:$BA$1686,J$2,FALSE))</f>
        <v>L</v>
      </c>
      <c r="K716" s="16" t="str">
        <f>IF($C716="B",VLOOKUP($A716,Bat!$A$4:$BF$2320,K$1,FALSE),VLOOKUP($A716,Pit!$A$4:$BA$1686,K$2,FALSE))</f>
        <v>Normal</v>
      </c>
      <c r="L716" s="17" t="str">
        <f>IF($C716="B",VLOOKUP($A716,Bat!$A$4:$BF$2320,L$1,FALSE),VLOOKUP($A716,Pit!$A$4:$BA$1686,L$2,FALSE))</f>
        <v>Normal</v>
      </c>
      <c r="M716" s="16">
        <f>IF($C716="B",VLOOKUP($A716,Bat!$A$4:$BF$2320,M$1,FALSE),VLOOKUP($A716,Pit!$A$4:$BA$1686,M$2,FALSE))</f>
        <v>3</v>
      </c>
      <c r="N716" s="16">
        <f>IF($C716="B",VLOOKUP($A716,Bat!$A$4:$BF$2320,N$1,FALSE),VLOOKUP($A716,Pit!$A$4:$BA$1686,N$2,FALSE))</f>
        <v>1</v>
      </c>
      <c r="O716" s="16">
        <f>IF($C716="B",VLOOKUP($A716,Bat!$A$4:$BF$2320,O$1,FALSE),VLOOKUP($A716,Pit!$A$4:$BA$1686,O$2,FALSE))</f>
        <v>1</v>
      </c>
      <c r="P716" s="16" t="str">
        <f>IF($C716="B",VLOOKUP($A716,Bat!$A$4:$BF$2320,P$1,FALSE),VLOOKUP($A716,Pit!$A$4:$BA$1686,P$2,FALSE))</f>
        <v>84-86 Mph</v>
      </c>
      <c r="Q716" s="17">
        <f>IF($C716="B",VLOOKUP($A716,Bat!$A$4:$BF$2320,Q$1,FALSE),VLOOKUP($A716,Pit!$A$4:$BA$1686,Q$2,FALSE))</f>
        <v>6</v>
      </c>
      <c r="R716" s="18">
        <f>IF($C716="B",VLOOKUP($A716,Bat!$A$4:$BF$2320,R$1,FALSE),VLOOKUP($A716,Pit!$A$4:$BA$1686,R$2,FALSE))</f>
        <v>0.52193950561294145</v>
      </c>
      <c r="S716" s="19">
        <f>IF($C716="B",VLOOKUP($A716,Bat!$A$4:$BF$2320,S$1,FALSE),VLOOKUP($A716,Pit!$A$4:$BA$1686,S$2,FALSE))</f>
        <v>-1.0117011073479691</v>
      </c>
      <c r="T716" s="20" t="str">
        <f>IF($C716="B",VLOOKUP($A716,Bat!$A$4:$BF$2320,T$1,FALSE),VLOOKUP($A716,Pit!$A$4:$BA$1686,T$2,FALSE))</f>
        <v>$110k</v>
      </c>
      <c r="U716" s="17" t="str">
        <f>VLOOKUP(IF($C716="B",VLOOKUP($A716,Bat!$A$4:$AU$2320,U$1,FALSE),VLOOKUP($A716,Pit!$A$4:$BE$1686,U$2,FALSE)),COND!$A$35:$B$41,2,FALSE)</f>
        <v>??</v>
      </c>
      <c r="V716" s="21">
        <f>IF($C716="B",VLOOKUP($A716,Bat!$A$4:$AT$2284,46,FALSE),VLOOKUP($A716,Pit!$A$4:$BD$1664,56,FALSE))</f>
        <v>324</v>
      </c>
      <c r="W716" s="16">
        <f t="shared" si="57"/>
        <v>999</v>
      </c>
      <c r="X716" s="16"/>
      <c r="Y716" s="22">
        <f t="shared" si="58"/>
        <v>1265</v>
      </c>
      <c r="Z716" s="16" t="str">
        <f>IFERROR(VLOOKUP($D716,Results37!$F$3:$L$1396,Z$1,FALSE),"")</f>
        <v/>
      </c>
      <c r="AA716" s="47" t="str">
        <f>IF(ISERROR(VLOOKUP(D716,Results37!$F$3:$O$399,AA$1,FALSE)),"",IF(VLOOKUP(D716,Results37!$F$3:$O$399,AA$1+1,FALSE)=1,"S"&amp;VLOOKUP(D716,Results37!$F$3:$O$399,AA$1,FALSE),VLOOKUP(D716,Results37!$F$3:$O$399,AA$1,FALSE)))</f>
        <v/>
      </c>
      <c r="AB716" s="16" t="str">
        <f>IFERROR(VLOOKUP($D716,Results37!$F$3:$L$1396,AB$1,FALSE),"")</f>
        <v/>
      </c>
      <c r="AC716" s="16" t="str">
        <f>IFERROR(VLOOKUP($D716,Results37!$F$3:$L$1396,AC$1,FALSE),"")</f>
        <v/>
      </c>
      <c r="AD716" s="16" t="str">
        <f t="shared" si="59"/>
        <v/>
      </c>
      <c r="AE716" s="20" t="str">
        <f>IF(ISERROR(VLOOKUP($AC716&amp;"-"&amp;$F716&amp;" "&amp;G716,Bonuses!$B$1:$G$1006,4,FALSE)),"",INT(VLOOKUP($AC716&amp;"-"&amp;$F716&amp;" "&amp;$G716,Bonuses!$B$1:$G$1006,4,FALSE)))</f>
        <v/>
      </c>
      <c r="AF716" s="16" t="str">
        <f>IF(ISERROR(VLOOKUP($AC716&amp;"-"&amp;$F716,Bonuses!$B$1:$G$1006,5,FALSE)),"",IF(VLOOKUP($AC716&amp;"-"&amp;$F716,Bonuses!$B$1:$G$1006,5,FALSE)="","",VLOOKUP($AC716&amp;"-"&amp;$F716,Bonuses!$B$1:$G$1006,6,FALSE)&amp;" yrs, "&amp;VLOOKUP($AC716&amp;"-"&amp;$F716,Bonuses!$B$1:$G$1006,5,FALSE)))</f>
        <v/>
      </c>
    </row>
    <row r="717" spans="1:32" s="21" customFormat="1" x14ac:dyDescent="0.25">
      <c r="A717" s="21" t="s">
        <v>2129</v>
      </c>
      <c r="B717" s="21">
        <f t="shared" si="55"/>
        <v>0</v>
      </c>
      <c r="C717" s="21" t="str">
        <f t="shared" si="56"/>
        <v>B</v>
      </c>
      <c r="D717" s="17">
        <f>IF($C717="B",VLOOKUP($A717,Bat!$A$4:$BF$2320,D$1,FALSE),VLOOKUP($A717,Pit!$A$4:$BA$1686,D$2,FALSE))</f>
        <v>16058</v>
      </c>
      <c r="E717" s="16" t="str">
        <f>IF($C717="B",VLOOKUP($A717,Bat!$A$4:$BF$2320,E$1,FALSE),VLOOKUP($A717,Pit!$A$4:$BA$1686,E$2,FALSE))</f>
        <v>2B</v>
      </c>
      <c r="F717" s="16" t="str">
        <f>IF($C717="B",VLOOKUP($A717,Bat!$A$4:$BF$2320,F$1,FALSE),VLOOKUP($A717,Pit!$A$4:$BA$1686,F$2,FALSE))</f>
        <v>Dara</v>
      </c>
      <c r="G717" s="16" t="str">
        <f>IF($C717="B",VLOOKUP($A717,Bat!$A$4:$BF$2320,G$1,FALSE),VLOOKUP($A717,Pit!$A$4:$BA$1686,G$2,FALSE))</f>
        <v>Routledge</v>
      </c>
      <c r="H717" s="16">
        <f>IF($C717="B",VLOOKUP($A717,Bat!$A$4:$BF$2320,H$1,FALSE),VLOOKUP($A717,Pit!$A$4:$BA$1686,H$2,FALSE))</f>
        <v>21</v>
      </c>
      <c r="I717" s="16" t="str">
        <f>IF($C717="B",VLOOKUP($A717,Bat!$A$4:$BF$2320,I$1,FALSE),VLOOKUP($A717,Pit!$A$4:$BA$1686,I$2,FALSE))</f>
        <v>R</v>
      </c>
      <c r="J717" s="16" t="str">
        <f>IF($C717="B",VLOOKUP($A717,Bat!$A$4:$BF$2320,J$1,FALSE),VLOOKUP($A717,Pit!$A$4:$BA$1686,J$2,FALSE))</f>
        <v>R</v>
      </c>
      <c r="K717" s="16" t="str">
        <f>IF($C717="B",VLOOKUP($A717,Bat!$A$4:$BF$2320,K$1,FALSE),VLOOKUP($A717,Pit!$A$4:$BA$1686,K$2,FALSE))</f>
        <v>Low</v>
      </c>
      <c r="L717" s="17" t="str">
        <f>IF($C717="B",VLOOKUP($A717,Bat!$A$4:$BF$2320,L$1,FALSE),VLOOKUP($A717,Pit!$A$4:$BA$1686,L$2,FALSE))</f>
        <v>Normal</v>
      </c>
      <c r="M717" s="16">
        <f>IF($C717="B",VLOOKUP($A717,Bat!$A$4:$BF$2320,M$1,FALSE),VLOOKUP($A717,Pit!$A$4:$BA$1686,M$2,FALSE))</f>
        <v>2</v>
      </c>
      <c r="N717" s="16">
        <f>IF($C717="B",VLOOKUP($A717,Bat!$A$4:$BF$2320,N$1,FALSE),VLOOKUP($A717,Pit!$A$4:$BA$1686,N$2,FALSE))</f>
        <v>3</v>
      </c>
      <c r="O717" s="16">
        <f>IF($C717="B",VLOOKUP($A717,Bat!$A$4:$BF$2320,O$1,FALSE),VLOOKUP($A717,Pit!$A$4:$BA$1686,O$2,FALSE))</f>
        <v>2</v>
      </c>
      <c r="P717" s="16">
        <f>IF($C717="B",VLOOKUP($A717,Bat!$A$4:$BF$2320,P$1,FALSE),VLOOKUP($A717,Pit!$A$4:$BA$1686,P$2,FALSE))</f>
        <v>6</v>
      </c>
      <c r="Q717" s="17">
        <f>IF($C717="B",VLOOKUP($A717,Bat!$A$4:$BF$2320,Q$1,FALSE),VLOOKUP($A717,Pit!$A$4:$BA$1686,Q$2,FALSE))</f>
        <v>1</v>
      </c>
      <c r="R717" s="18">
        <f>IF($C717="B",VLOOKUP($A717,Bat!$A$4:$BF$2320,R$1,FALSE),VLOOKUP($A717,Pit!$A$4:$BA$1686,R$2,FALSE))</f>
        <v>-3.1674498848216892</v>
      </c>
      <c r="S717" s="19">
        <f>IF($C717="B",VLOOKUP($A717,Bat!$A$4:$BF$2320,S$1,FALSE),VLOOKUP($A717,Pit!$A$4:$BA$1686,S$2,FALSE))</f>
        <v>-3.6945777887218742E-2</v>
      </c>
      <c r="T717" s="20" t="str">
        <f>IF($C717="B",VLOOKUP($A717,Bat!$A$4:$BF$2320,T$1,FALSE),VLOOKUP($A717,Pit!$A$4:$BA$1686,T$2,FALSE))</f>
        <v>$220k</v>
      </c>
      <c r="U717" s="17" t="str">
        <f>VLOOKUP(IF($C717="B",VLOOKUP($A717,Bat!$A$4:$AU$2320,U$1,FALSE),VLOOKUP($A717,Pit!$A$4:$BE$1686,U$2,FALSE)),COND!$A$35:$B$41,2,FALSE)</f>
        <v>??</v>
      </c>
      <c r="V717" s="21">
        <f>IF($C717="B",VLOOKUP($A717,Bat!$A$4:$AT$2284,46,FALSE),VLOOKUP($A717,Pit!$A$4:$BD$1664,56,FALSE))</f>
        <v>325</v>
      </c>
      <c r="W717" s="16">
        <f t="shared" si="57"/>
        <v>999</v>
      </c>
      <c r="X717" s="16"/>
      <c r="Y717" s="22">
        <f t="shared" si="58"/>
        <v>746</v>
      </c>
      <c r="Z717" s="16" t="str">
        <f>IFERROR(VLOOKUP($D717,Results37!$F$3:$L$1396,Z$1,FALSE),"")</f>
        <v/>
      </c>
      <c r="AA717" s="47" t="str">
        <f>IF(ISERROR(VLOOKUP(D717,Results37!$F$3:$O$399,AA$1,FALSE)),"",IF(VLOOKUP(D717,Results37!$F$3:$O$399,AA$1+1,FALSE)=1,"S"&amp;VLOOKUP(D717,Results37!$F$3:$O$399,AA$1,FALSE),VLOOKUP(D717,Results37!$F$3:$O$399,AA$1,FALSE)))</f>
        <v/>
      </c>
      <c r="AB717" s="16" t="str">
        <f>IFERROR(VLOOKUP($D717,Results37!$F$3:$L$1396,AB$1,FALSE),"")</f>
        <v/>
      </c>
      <c r="AC717" s="16" t="str">
        <f>IFERROR(VLOOKUP($D717,Results37!$F$3:$L$1396,AC$1,FALSE),"")</f>
        <v/>
      </c>
      <c r="AD717" s="16" t="str">
        <f t="shared" si="59"/>
        <v/>
      </c>
      <c r="AE717" s="20" t="str">
        <f>IF(ISERROR(VLOOKUP($AC717&amp;"-"&amp;$F717&amp;" "&amp;G717,Bonuses!$B$1:$G$1006,4,FALSE)),"",INT(VLOOKUP($AC717&amp;"-"&amp;$F717&amp;" "&amp;$G717,Bonuses!$B$1:$G$1006,4,FALSE)))</f>
        <v/>
      </c>
      <c r="AF717" s="16" t="str">
        <f>IF(ISERROR(VLOOKUP($AC717&amp;"-"&amp;$F717,Bonuses!$B$1:$G$1006,5,FALSE)),"",IF(VLOOKUP($AC717&amp;"-"&amp;$F717,Bonuses!$B$1:$G$1006,5,FALSE)="","",VLOOKUP($AC717&amp;"-"&amp;$F717,Bonuses!$B$1:$G$1006,6,FALSE)&amp;" yrs, "&amp;VLOOKUP($AC717&amp;"-"&amp;$F717,Bonuses!$B$1:$G$1006,5,FALSE)))</f>
        <v/>
      </c>
    </row>
    <row r="718" spans="1:32" s="21" customFormat="1" x14ac:dyDescent="0.25">
      <c r="A718" s="21" t="s">
        <v>2812</v>
      </c>
      <c r="B718" s="21">
        <f t="shared" si="55"/>
        <v>0</v>
      </c>
      <c r="C718" s="21" t="str">
        <f t="shared" si="56"/>
        <v>P</v>
      </c>
      <c r="D718" s="17">
        <f>IF($C718="B",VLOOKUP($A718,Bat!$A$4:$BF$2320,D$1,FALSE),VLOOKUP($A718,Pit!$A$4:$BA$1686,D$2,FALSE))</f>
        <v>8883</v>
      </c>
      <c r="E718" s="16" t="str">
        <f>IF($C718="B",VLOOKUP($A718,Bat!$A$4:$BF$2320,E$1,FALSE),VLOOKUP($A718,Pit!$A$4:$BA$1686,E$2,FALSE))</f>
        <v>RP</v>
      </c>
      <c r="F718" s="16" t="str">
        <f>IF($C718="B",VLOOKUP($A718,Bat!$A$4:$BF$2320,F$1,FALSE),VLOOKUP($A718,Pit!$A$4:$BA$1686,F$2,FALSE))</f>
        <v>Chris</v>
      </c>
      <c r="G718" s="16" t="str">
        <f>IF($C718="B",VLOOKUP($A718,Bat!$A$4:$BF$2320,G$1,FALSE),VLOOKUP($A718,Pit!$A$4:$BA$1686,G$2,FALSE))</f>
        <v>Davis</v>
      </c>
      <c r="H718" s="16">
        <f>IF($C718="B",VLOOKUP($A718,Bat!$A$4:$BF$2320,H$1,FALSE),VLOOKUP($A718,Pit!$A$4:$BA$1686,H$2,FALSE))</f>
        <v>21</v>
      </c>
      <c r="I718" s="16" t="str">
        <f>IF($C718="B",VLOOKUP($A718,Bat!$A$4:$BF$2320,I$1,FALSE),VLOOKUP($A718,Pit!$A$4:$BA$1686,I$2,FALSE))</f>
        <v>L</v>
      </c>
      <c r="J718" s="16" t="str">
        <f>IF($C718="B",VLOOKUP($A718,Bat!$A$4:$BF$2320,J$1,FALSE),VLOOKUP($A718,Pit!$A$4:$BA$1686,J$2,FALSE))</f>
        <v>L</v>
      </c>
      <c r="K718" s="16" t="str">
        <f>IF($C718="B",VLOOKUP($A718,Bat!$A$4:$BF$2320,K$1,FALSE),VLOOKUP($A718,Pit!$A$4:$BA$1686,K$2,FALSE))</f>
        <v>High</v>
      </c>
      <c r="L718" s="17" t="str">
        <f>IF($C718="B",VLOOKUP($A718,Bat!$A$4:$BF$2320,L$1,FALSE),VLOOKUP($A718,Pit!$A$4:$BA$1686,L$2,FALSE))</f>
        <v>Normal</v>
      </c>
      <c r="M718" s="16">
        <f>IF($C718="B",VLOOKUP($A718,Bat!$A$4:$BF$2320,M$1,FALSE),VLOOKUP($A718,Pit!$A$4:$BA$1686,M$2,FALSE))</f>
        <v>4</v>
      </c>
      <c r="N718" s="16">
        <f>IF($C718="B",VLOOKUP($A718,Bat!$A$4:$BF$2320,N$1,FALSE),VLOOKUP($A718,Pit!$A$4:$BA$1686,N$2,FALSE))</f>
        <v>1</v>
      </c>
      <c r="O718" s="16">
        <f>IF($C718="B",VLOOKUP($A718,Bat!$A$4:$BF$2320,O$1,FALSE),VLOOKUP($A718,Pit!$A$4:$BA$1686,O$2,FALSE))</f>
        <v>1</v>
      </c>
      <c r="P718" s="16" t="str">
        <f>IF($C718="B",VLOOKUP($A718,Bat!$A$4:$BF$2320,P$1,FALSE),VLOOKUP($A718,Pit!$A$4:$BA$1686,P$2,FALSE))</f>
        <v>92-94 Mph</v>
      </c>
      <c r="Q718" s="17">
        <f>IF($C718="B",VLOOKUP($A718,Bat!$A$4:$BF$2320,Q$1,FALSE),VLOOKUP($A718,Pit!$A$4:$BA$1686,Q$2,FALSE))</f>
        <v>2</v>
      </c>
      <c r="R718" s="18">
        <f>IF($C718="B",VLOOKUP($A718,Bat!$A$4:$BF$2320,R$1,FALSE),VLOOKUP($A718,Pit!$A$4:$BA$1686,R$2,FALSE))</f>
        <v>0.46930593774252927</v>
      </c>
      <c r="S718" s="19">
        <f>IF($C718="B",VLOOKUP($A718,Bat!$A$4:$BF$2320,S$1,FALSE),VLOOKUP($A718,Pit!$A$4:$BA$1686,S$2,FALSE))</f>
        <v>-1.0163249686625049</v>
      </c>
      <c r="T718" s="20" t="str">
        <f>IF($C718="B",VLOOKUP($A718,Bat!$A$4:$BF$2320,T$1,FALSE),VLOOKUP($A718,Pit!$A$4:$BA$1686,T$2,FALSE))</f>
        <v>$200k</v>
      </c>
      <c r="U718" s="17" t="str">
        <f>VLOOKUP(IF($C718="B",VLOOKUP($A718,Bat!$A$4:$AU$2320,U$1,FALSE),VLOOKUP($A718,Pit!$A$4:$BE$1686,U$2,FALSE)),COND!$A$35:$B$41,2,FALSE)</f>
        <v>??</v>
      </c>
      <c r="V718" s="21">
        <f>IF($C718="B",VLOOKUP($A718,Bat!$A$4:$AT$2284,46,FALSE),VLOOKUP($A718,Pit!$A$4:$BD$1664,56,FALSE))</f>
        <v>325</v>
      </c>
      <c r="W718" s="16">
        <f t="shared" si="57"/>
        <v>999</v>
      </c>
      <c r="X718" s="16"/>
      <c r="Y718" s="22">
        <f t="shared" si="58"/>
        <v>1267</v>
      </c>
      <c r="Z718" s="16" t="str">
        <f>IFERROR(VLOOKUP($D718,Results37!$F$3:$L$1396,Z$1,FALSE),"")</f>
        <v/>
      </c>
      <c r="AA718" s="47" t="str">
        <f>IF(ISERROR(VLOOKUP(D718,Results37!$F$3:$O$399,AA$1,FALSE)),"",IF(VLOOKUP(D718,Results37!$F$3:$O$399,AA$1+1,FALSE)=1,"S"&amp;VLOOKUP(D718,Results37!$F$3:$O$399,AA$1,FALSE),VLOOKUP(D718,Results37!$F$3:$O$399,AA$1,FALSE)))</f>
        <v/>
      </c>
      <c r="AB718" s="16" t="str">
        <f>IFERROR(VLOOKUP($D718,Results37!$F$3:$L$1396,AB$1,FALSE),"")</f>
        <v/>
      </c>
      <c r="AC718" s="16" t="str">
        <f>IFERROR(VLOOKUP($D718,Results37!$F$3:$L$1396,AC$1,FALSE),"")</f>
        <v/>
      </c>
      <c r="AD718" s="16" t="str">
        <f t="shared" si="59"/>
        <v/>
      </c>
      <c r="AE718" s="20" t="str">
        <f>IF(ISERROR(VLOOKUP($AC718&amp;"-"&amp;$F718&amp;" "&amp;G718,Bonuses!$B$1:$G$1006,4,FALSE)),"",INT(VLOOKUP($AC718&amp;"-"&amp;$F718&amp;" "&amp;$G718,Bonuses!$B$1:$G$1006,4,FALSE)))</f>
        <v/>
      </c>
      <c r="AF718" s="16" t="str">
        <f>IF(ISERROR(VLOOKUP($AC718&amp;"-"&amp;$F718,Bonuses!$B$1:$G$1006,5,FALSE)),"",IF(VLOOKUP($AC718&amp;"-"&amp;$F718,Bonuses!$B$1:$G$1006,5,FALSE)="","",VLOOKUP($AC718&amp;"-"&amp;$F718,Bonuses!$B$1:$G$1006,6,FALSE)&amp;" yrs, "&amp;VLOOKUP($AC718&amp;"-"&amp;$F718,Bonuses!$B$1:$G$1006,5,FALSE)))</f>
        <v/>
      </c>
    </row>
    <row r="719" spans="1:32" s="21" customFormat="1" x14ac:dyDescent="0.25">
      <c r="A719" s="21" t="s">
        <v>2819</v>
      </c>
      <c r="B719" s="21">
        <f t="shared" si="55"/>
        <v>0</v>
      </c>
      <c r="C719" s="21" t="str">
        <f t="shared" si="56"/>
        <v>P</v>
      </c>
      <c r="D719" s="17">
        <f>IF($C719="B",VLOOKUP($A719,Bat!$A$4:$BF$2320,D$1,FALSE),VLOOKUP($A719,Pit!$A$4:$BA$1686,D$2,FALSE))</f>
        <v>1125</v>
      </c>
      <c r="E719" s="16" t="str">
        <f>IF($C719="B",VLOOKUP($A719,Bat!$A$4:$BF$2320,E$1,FALSE),VLOOKUP($A719,Pit!$A$4:$BA$1686,E$2,FALSE))</f>
        <v>RP</v>
      </c>
      <c r="F719" s="16" t="str">
        <f>IF($C719="B",VLOOKUP($A719,Bat!$A$4:$BF$2320,F$1,FALSE),VLOOKUP($A719,Pit!$A$4:$BA$1686,F$2,FALSE))</f>
        <v>Neal</v>
      </c>
      <c r="G719" s="16" t="str">
        <f>IF($C719="B",VLOOKUP($A719,Bat!$A$4:$BF$2320,G$1,FALSE),VLOOKUP($A719,Pit!$A$4:$BA$1686,G$2,FALSE))</f>
        <v>Harris</v>
      </c>
      <c r="H719" s="16">
        <f>IF($C719="B",VLOOKUP($A719,Bat!$A$4:$BF$2320,H$1,FALSE),VLOOKUP($A719,Pit!$A$4:$BA$1686,H$2,FALSE))</f>
        <v>18</v>
      </c>
      <c r="I719" s="16" t="str">
        <f>IF($C719="B",VLOOKUP($A719,Bat!$A$4:$BF$2320,I$1,FALSE),VLOOKUP($A719,Pit!$A$4:$BA$1686,I$2,FALSE))</f>
        <v>L</v>
      </c>
      <c r="J719" s="16" t="str">
        <f>IF($C719="B",VLOOKUP($A719,Bat!$A$4:$BF$2320,J$1,FALSE),VLOOKUP($A719,Pit!$A$4:$BA$1686,J$2,FALSE))</f>
        <v>L</v>
      </c>
      <c r="K719" s="16" t="str">
        <f>IF($C719="B",VLOOKUP($A719,Bat!$A$4:$BF$2320,K$1,FALSE),VLOOKUP($A719,Pit!$A$4:$BA$1686,K$2,FALSE))</f>
        <v>Normal</v>
      </c>
      <c r="L719" s="17" t="str">
        <f>IF($C719="B",VLOOKUP($A719,Bat!$A$4:$BF$2320,L$1,FALSE),VLOOKUP($A719,Pit!$A$4:$BA$1686,L$2,FALSE))</f>
        <v>Normal</v>
      </c>
      <c r="M719" s="16">
        <f>IF($C719="B",VLOOKUP($A719,Bat!$A$4:$BF$2320,M$1,FALSE),VLOOKUP($A719,Pit!$A$4:$BA$1686,M$2,FALSE))</f>
        <v>4</v>
      </c>
      <c r="N719" s="16">
        <f>IF($C719="B",VLOOKUP($A719,Bat!$A$4:$BF$2320,N$1,FALSE),VLOOKUP($A719,Pit!$A$4:$BA$1686,N$2,FALSE))</f>
        <v>1</v>
      </c>
      <c r="O719" s="16">
        <f>IF($C719="B",VLOOKUP($A719,Bat!$A$4:$BF$2320,O$1,FALSE),VLOOKUP($A719,Pit!$A$4:$BA$1686,O$2,FALSE))</f>
        <v>1</v>
      </c>
      <c r="P719" s="16" t="str">
        <f>IF($C719="B",VLOOKUP($A719,Bat!$A$4:$BF$2320,P$1,FALSE),VLOOKUP($A719,Pit!$A$4:$BA$1686,P$2,FALSE))</f>
        <v>88-90 Mph</v>
      </c>
      <c r="Q719" s="17">
        <f>IF($C719="B",VLOOKUP($A719,Bat!$A$4:$BF$2320,Q$1,FALSE),VLOOKUP($A719,Pit!$A$4:$BA$1686,Q$2,FALSE))</f>
        <v>6</v>
      </c>
      <c r="R719" s="18">
        <f>IF($C719="B",VLOOKUP($A719,Bat!$A$4:$BF$2320,R$1,FALSE),VLOOKUP($A719,Pit!$A$4:$BA$1686,R$2,FALSE))</f>
        <v>0.33335805638770211</v>
      </c>
      <c r="S719" s="19">
        <f>IF($C719="B",VLOOKUP($A719,Bat!$A$4:$BF$2320,S$1,FALSE),VLOOKUP($A719,Pit!$A$4:$BA$1686,S$2,FALSE))</f>
        <v>-1.0282679961794181</v>
      </c>
      <c r="T719" s="20" t="str">
        <f>IF($C719="B",VLOOKUP($A719,Bat!$A$4:$BF$2320,T$1,FALSE),VLOOKUP($A719,Pit!$A$4:$BA$1686,T$2,FALSE))</f>
        <v>$220k</v>
      </c>
      <c r="U719" s="17" t="str">
        <f>VLOOKUP(IF($C719="B",VLOOKUP($A719,Bat!$A$4:$AU$2320,U$1,FALSE),VLOOKUP($A719,Pit!$A$4:$BE$1686,U$2,FALSE)),COND!$A$35:$B$41,2,FALSE)</f>
        <v>??</v>
      </c>
      <c r="V719" s="21">
        <f>IF($C719="B",VLOOKUP($A719,Bat!$A$4:$AT$2284,46,FALSE),VLOOKUP($A719,Pit!$A$4:$BD$1664,56,FALSE))</f>
        <v>326</v>
      </c>
      <c r="W719" s="16">
        <f t="shared" si="57"/>
        <v>999</v>
      </c>
      <c r="X719" s="16"/>
      <c r="Y719" s="22">
        <f t="shared" si="58"/>
        <v>1274</v>
      </c>
      <c r="Z719" s="16" t="str">
        <f>IFERROR(VLOOKUP($D719,Results37!$F$3:$L$1396,Z$1,FALSE),"")</f>
        <v/>
      </c>
      <c r="AA719" s="47" t="str">
        <f>IF(ISERROR(VLOOKUP(D719,Results37!$F$3:$O$399,AA$1,FALSE)),"",IF(VLOOKUP(D719,Results37!$F$3:$O$399,AA$1+1,FALSE)=1,"S"&amp;VLOOKUP(D719,Results37!$F$3:$O$399,AA$1,FALSE),VLOOKUP(D719,Results37!$F$3:$O$399,AA$1,FALSE)))</f>
        <v/>
      </c>
      <c r="AB719" s="16" t="str">
        <f>IFERROR(VLOOKUP($D719,Results37!$F$3:$L$1396,AB$1,FALSE),"")</f>
        <v/>
      </c>
      <c r="AC719" s="16" t="str">
        <f>IFERROR(VLOOKUP($D719,Results37!$F$3:$L$1396,AC$1,FALSE),"")</f>
        <v/>
      </c>
      <c r="AD719" s="16" t="str">
        <f t="shared" si="59"/>
        <v/>
      </c>
      <c r="AE719" s="20" t="str">
        <f>IF(ISERROR(VLOOKUP($AC719&amp;"-"&amp;$F719&amp;" "&amp;G719,Bonuses!$B$1:$G$1006,4,FALSE)),"",INT(VLOOKUP($AC719&amp;"-"&amp;$F719&amp;" "&amp;$G719,Bonuses!$B$1:$G$1006,4,FALSE)))</f>
        <v/>
      </c>
      <c r="AF719" s="16" t="str">
        <f>IF(ISERROR(VLOOKUP($AC719&amp;"-"&amp;$F719,Bonuses!$B$1:$G$1006,5,FALSE)),"",IF(VLOOKUP($AC719&amp;"-"&amp;$F719,Bonuses!$B$1:$G$1006,5,FALSE)="","",VLOOKUP($AC719&amp;"-"&amp;$F719,Bonuses!$B$1:$G$1006,6,FALSE)&amp;" yrs, "&amp;VLOOKUP($AC719&amp;"-"&amp;$F719,Bonuses!$B$1:$G$1006,5,FALSE)))</f>
        <v/>
      </c>
    </row>
    <row r="720" spans="1:32" s="21" customFormat="1" x14ac:dyDescent="0.25">
      <c r="A720" s="21" t="s">
        <v>2103</v>
      </c>
      <c r="B720" s="21">
        <f t="shared" si="55"/>
        <v>0</v>
      </c>
      <c r="C720" s="21" t="str">
        <f t="shared" si="56"/>
        <v>B</v>
      </c>
      <c r="D720" s="17">
        <f>IF($C720="B",VLOOKUP($A720,Bat!$A$4:$BF$2320,D$1,FALSE),VLOOKUP($A720,Pit!$A$4:$BA$1686,D$2,FALSE))</f>
        <v>2099</v>
      </c>
      <c r="E720" s="16" t="str">
        <f>IF($C720="B",VLOOKUP($A720,Bat!$A$4:$BF$2320,E$1,FALSE),VLOOKUP($A720,Pit!$A$4:$BA$1686,E$2,FALSE))</f>
        <v>C</v>
      </c>
      <c r="F720" s="16" t="str">
        <f>IF($C720="B",VLOOKUP($A720,Bat!$A$4:$BF$2320,F$1,FALSE),VLOOKUP($A720,Pit!$A$4:$BA$1686,F$2,FALSE))</f>
        <v>Frank</v>
      </c>
      <c r="G720" s="16" t="str">
        <f>IF($C720="B",VLOOKUP($A720,Bat!$A$4:$BF$2320,G$1,FALSE),VLOOKUP($A720,Pit!$A$4:$BA$1686,G$2,FALSE))</f>
        <v>Hilliard</v>
      </c>
      <c r="H720" s="16">
        <f>IF($C720="B",VLOOKUP($A720,Bat!$A$4:$BF$2320,H$1,FALSE),VLOOKUP($A720,Pit!$A$4:$BA$1686,H$2,FALSE))</f>
        <v>22</v>
      </c>
      <c r="I720" s="16" t="str">
        <f>IF($C720="B",VLOOKUP($A720,Bat!$A$4:$BF$2320,I$1,FALSE),VLOOKUP($A720,Pit!$A$4:$BA$1686,I$2,FALSE))</f>
        <v>R</v>
      </c>
      <c r="J720" s="16" t="str">
        <f>IF($C720="B",VLOOKUP($A720,Bat!$A$4:$BF$2320,J$1,FALSE),VLOOKUP($A720,Pit!$A$4:$BA$1686,J$2,FALSE))</f>
        <v>R</v>
      </c>
      <c r="K720" s="16" t="str">
        <f>IF($C720="B",VLOOKUP($A720,Bat!$A$4:$BF$2320,K$1,FALSE),VLOOKUP($A720,Pit!$A$4:$BA$1686,K$2,FALSE))</f>
        <v>Normal</v>
      </c>
      <c r="L720" s="17" t="str">
        <f>IF($C720="B",VLOOKUP($A720,Bat!$A$4:$BF$2320,L$1,FALSE),VLOOKUP($A720,Pit!$A$4:$BA$1686,L$2,FALSE))</f>
        <v>Normal</v>
      </c>
      <c r="M720" s="16">
        <f>IF($C720="B",VLOOKUP($A720,Bat!$A$4:$BF$2320,M$1,FALSE),VLOOKUP($A720,Pit!$A$4:$BA$1686,M$2,FALSE))</f>
        <v>3</v>
      </c>
      <c r="N720" s="16">
        <f>IF($C720="B",VLOOKUP($A720,Bat!$A$4:$BF$2320,N$1,FALSE),VLOOKUP($A720,Pit!$A$4:$BA$1686,N$2,FALSE))</f>
        <v>3</v>
      </c>
      <c r="O720" s="16">
        <f>IF($C720="B",VLOOKUP($A720,Bat!$A$4:$BF$2320,O$1,FALSE),VLOOKUP($A720,Pit!$A$4:$BA$1686,O$2,FALSE))</f>
        <v>2</v>
      </c>
      <c r="P720" s="16">
        <f>IF($C720="B",VLOOKUP($A720,Bat!$A$4:$BF$2320,P$1,FALSE),VLOOKUP($A720,Pit!$A$4:$BA$1686,P$2,FALSE))</f>
        <v>1</v>
      </c>
      <c r="Q720" s="17">
        <f>IF($C720="B",VLOOKUP($A720,Bat!$A$4:$BF$2320,Q$1,FALSE),VLOOKUP($A720,Pit!$A$4:$BA$1686,Q$2,FALSE))</f>
        <v>3</v>
      </c>
      <c r="R720" s="18">
        <f>IF($C720="B",VLOOKUP($A720,Bat!$A$4:$BF$2320,R$1,FALSE),VLOOKUP($A720,Pit!$A$4:$BA$1686,R$2,FALSE))</f>
        <v>-3.2603900517017497</v>
      </c>
      <c r="S720" s="19">
        <f>IF($C720="B",VLOOKUP($A720,Bat!$A$4:$BF$2320,S$1,FALSE),VLOOKUP($A720,Pit!$A$4:$BA$1686,S$2,FALSE))</f>
        <v>-5.0196854451495673E-2</v>
      </c>
      <c r="T720" s="20" t="str">
        <f>IF($C720="B",VLOOKUP($A720,Bat!$A$4:$BF$2320,T$1,FALSE),VLOOKUP($A720,Pit!$A$4:$BA$1686,T$2,FALSE))</f>
        <v>-</v>
      </c>
      <c r="U720" s="17" t="str">
        <f>VLOOKUP(IF($C720="B",VLOOKUP($A720,Bat!$A$4:$AU$2320,U$1,FALSE),VLOOKUP($A720,Pit!$A$4:$BE$1686,U$2,FALSE)),COND!$A$35:$B$41,2,FALSE)</f>
        <v>??</v>
      </c>
      <c r="V720" s="21">
        <f>IF($C720="B",VLOOKUP($A720,Bat!$A$4:$AT$2284,46,FALSE),VLOOKUP($A720,Pit!$A$4:$BD$1664,56,FALSE))</f>
        <v>327</v>
      </c>
      <c r="W720" s="16">
        <f t="shared" si="57"/>
        <v>999</v>
      </c>
      <c r="X720" s="16"/>
      <c r="Y720" s="22">
        <f t="shared" si="58"/>
        <v>752</v>
      </c>
      <c r="Z720" s="16" t="str">
        <f>IFERROR(VLOOKUP($D720,Results37!$F$3:$L$1396,Z$1,FALSE),"")</f>
        <v/>
      </c>
      <c r="AA720" s="47" t="str">
        <f>IF(ISERROR(VLOOKUP(D720,Results37!$F$3:$O$399,AA$1,FALSE)),"",IF(VLOOKUP(D720,Results37!$F$3:$O$399,AA$1+1,FALSE)=1,"S"&amp;VLOOKUP(D720,Results37!$F$3:$O$399,AA$1,FALSE),VLOOKUP(D720,Results37!$F$3:$O$399,AA$1,FALSE)))</f>
        <v/>
      </c>
      <c r="AB720" s="16" t="str">
        <f>IFERROR(VLOOKUP($D720,Results37!$F$3:$L$1396,AB$1,FALSE),"")</f>
        <v/>
      </c>
      <c r="AC720" s="16" t="str">
        <f>IFERROR(VLOOKUP($D720,Results37!$F$3:$L$1396,AC$1,FALSE),"")</f>
        <v/>
      </c>
      <c r="AD720" s="16" t="str">
        <f t="shared" si="59"/>
        <v/>
      </c>
      <c r="AE720" s="20" t="str">
        <f>IF(ISERROR(VLOOKUP($AC720&amp;"-"&amp;$F720&amp;" "&amp;G720,Bonuses!$B$1:$G$1006,4,FALSE)),"",INT(VLOOKUP($AC720&amp;"-"&amp;$F720&amp;" "&amp;$G720,Bonuses!$B$1:$G$1006,4,FALSE)))</f>
        <v/>
      </c>
      <c r="AF720" s="16" t="str">
        <f>IF(ISERROR(VLOOKUP($AC720&amp;"-"&amp;$F720,Bonuses!$B$1:$G$1006,5,FALSE)),"",IF(VLOOKUP($AC720&amp;"-"&amp;$F720,Bonuses!$B$1:$G$1006,5,FALSE)="","",VLOOKUP($AC720&amp;"-"&amp;$F720,Bonuses!$B$1:$G$1006,6,FALSE)&amp;" yrs, "&amp;VLOOKUP($AC720&amp;"-"&amp;$F720,Bonuses!$B$1:$G$1006,5,FALSE)))</f>
        <v/>
      </c>
    </row>
    <row r="721" spans="1:32" s="21" customFormat="1" x14ac:dyDescent="0.25">
      <c r="A721" s="21" t="s">
        <v>2820</v>
      </c>
      <c r="B721" s="21">
        <f t="shared" si="55"/>
        <v>0</v>
      </c>
      <c r="C721" s="21" t="str">
        <f t="shared" si="56"/>
        <v>P</v>
      </c>
      <c r="D721" s="17">
        <f>IF($C721="B",VLOOKUP($A721,Bat!$A$4:$BF$2320,D$1,FALSE),VLOOKUP($A721,Pit!$A$4:$BA$1686,D$2,FALSE))</f>
        <v>3603</v>
      </c>
      <c r="E721" s="16" t="str">
        <f>IF($C721="B",VLOOKUP($A721,Bat!$A$4:$BF$2320,E$1,FALSE),VLOOKUP($A721,Pit!$A$4:$BA$1686,E$2,FALSE))</f>
        <v>RP</v>
      </c>
      <c r="F721" s="16" t="str">
        <f>IF($C721="B",VLOOKUP($A721,Bat!$A$4:$BF$2320,F$1,FALSE),VLOOKUP($A721,Pit!$A$4:$BA$1686,F$2,FALSE))</f>
        <v>Dustin</v>
      </c>
      <c r="G721" s="16" t="str">
        <f>IF($C721="B",VLOOKUP($A721,Bat!$A$4:$BF$2320,G$1,FALSE),VLOOKUP($A721,Pit!$A$4:$BA$1686,G$2,FALSE))</f>
        <v>Moran</v>
      </c>
      <c r="H721" s="16">
        <f>IF($C721="B",VLOOKUP($A721,Bat!$A$4:$BF$2320,H$1,FALSE),VLOOKUP($A721,Pit!$A$4:$BA$1686,H$2,FALSE))</f>
        <v>21</v>
      </c>
      <c r="I721" s="16" t="str">
        <f>IF($C721="B",VLOOKUP($A721,Bat!$A$4:$BF$2320,I$1,FALSE),VLOOKUP($A721,Pit!$A$4:$BA$1686,I$2,FALSE))</f>
        <v>R</v>
      </c>
      <c r="J721" s="16" t="str">
        <f>IF($C721="B",VLOOKUP($A721,Bat!$A$4:$BF$2320,J$1,FALSE),VLOOKUP($A721,Pit!$A$4:$BA$1686,J$2,FALSE))</f>
        <v>R</v>
      </c>
      <c r="K721" s="16" t="str">
        <f>IF($C721="B",VLOOKUP($A721,Bat!$A$4:$BF$2320,K$1,FALSE),VLOOKUP($A721,Pit!$A$4:$BA$1686,K$2,FALSE))</f>
        <v>Low</v>
      </c>
      <c r="L721" s="17" t="str">
        <f>IF($C721="B",VLOOKUP($A721,Bat!$A$4:$BF$2320,L$1,FALSE),VLOOKUP($A721,Pit!$A$4:$BA$1686,L$2,FALSE))</f>
        <v>Normal</v>
      </c>
      <c r="M721" s="16">
        <f>IF($C721="B",VLOOKUP($A721,Bat!$A$4:$BF$2320,M$1,FALSE),VLOOKUP($A721,Pit!$A$4:$BA$1686,M$2,FALSE))</f>
        <v>3</v>
      </c>
      <c r="N721" s="16">
        <f>IF($C721="B",VLOOKUP($A721,Bat!$A$4:$BF$2320,N$1,FALSE),VLOOKUP($A721,Pit!$A$4:$BA$1686,N$2,FALSE))</f>
        <v>1</v>
      </c>
      <c r="O721" s="16">
        <f>IF($C721="B",VLOOKUP($A721,Bat!$A$4:$BF$2320,O$1,FALSE),VLOOKUP($A721,Pit!$A$4:$BA$1686,O$2,FALSE))</f>
        <v>2</v>
      </c>
      <c r="P721" s="16" t="str">
        <f>IF($C721="B",VLOOKUP($A721,Bat!$A$4:$BF$2320,P$1,FALSE),VLOOKUP($A721,Pit!$A$4:$BA$1686,P$2,FALSE))</f>
        <v>89-91 Mph</v>
      </c>
      <c r="Q721" s="17">
        <f>IF($C721="B",VLOOKUP($A721,Bat!$A$4:$BF$2320,Q$1,FALSE),VLOOKUP($A721,Pit!$A$4:$BA$1686,Q$2,FALSE))</f>
        <v>3</v>
      </c>
      <c r="R721" s="18">
        <f>IF($C721="B",VLOOKUP($A721,Bat!$A$4:$BF$2320,R$1,FALSE),VLOOKUP($A721,Pit!$A$4:$BA$1686,R$2,FALSE))</f>
        <v>0.26227017543958198</v>
      </c>
      <c r="S721" s="19">
        <f>IF($C721="B",VLOOKUP($A721,Bat!$A$4:$BF$2320,S$1,FALSE),VLOOKUP($A721,Pit!$A$4:$BA$1686,S$2,FALSE))</f>
        <v>-1.0345130697312932</v>
      </c>
      <c r="T721" s="20" t="str">
        <f>IF($C721="B",VLOOKUP($A721,Bat!$A$4:$BF$2320,T$1,FALSE),VLOOKUP($A721,Pit!$A$4:$BA$1686,T$2,FALSE))</f>
        <v>$170k</v>
      </c>
      <c r="U721" s="17" t="str">
        <f>VLOOKUP(IF($C721="B",VLOOKUP($A721,Bat!$A$4:$AU$2320,U$1,FALSE),VLOOKUP($A721,Pit!$A$4:$BE$1686,U$2,FALSE)),COND!$A$35:$B$41,2,FALSE)</f>
        <v>??</v>
      </c>
      <c r="V721" s="21">
        <f>IF($C721="B",VLOOKUP($A721,Bat!$A$4:$AT$2284,46,FALSE),VLOOKUP($A721,Pit!$A$4:$BD$1664,56,FALSE))</f>
        <v>327</v>
      </c>
      <c r="W721" s="16">
        <f t="shared" si="57"/>
        <v>999</v>
      </c>
      <c r="X721" s="16"/>
      <c r="Y721" s="22">
        <f t="shared" si="58"/>
        <v>1275</v>
      </c>
      <c r="Z721" s="16" t="str">
        <f>IFERROR(VLOOKUP($D721,Results37!$F$3:$L$1396,Z$1,FALSE),"")</f>
        <v/>
      </c>
      <c r="AA721" s="47" t="str">
        <f>IF(ISERROR(VLOOKUP(D721,Results37!$F$3:$O$399,AA$1,FALSE)),"",IF(VLOOKUP(D721,Results37!$F$3:$O$399,AA$1+1,FALSE)=1,"S"&amp;VLOOKUP(D721,Results37!$F$3:$O$399,AA$1,FALSE),VLOOKUP(D721,Results37!$F$3:$O$399,AA$1,FALSE)))</f>
        <v/>
      </c>
      <c r="AB721" s="16" t="str">
        <f>IFERROR(VLOOKUP($D721,Results37!$F$3:$L$1396,AB$1,FALSE),"")</f>
        <v/>
      </c>
      <c r="AC721" s="16" t="str">
        <f>IFERROR(VLOOKUP($D721,Results37!$F$3:$L$1396,AC$1,FALSE),"")</f>
        <v/>
      </c>
      <c r="AD721" s="16" t="str">
        <f t="shared" si="59"/>
        <v/>
      </c>
      <c r="AE721" s="20" t="str">
        <f>IF(ISERROR(VLOOKUP($AC721&amp;"-"&amp;$F721&amp;" "&amp;G721,Bonuses!$B$1:$G$1006,4,FALSE)),"",INT(VLOOKUP($AC721&amp;"-"&amp;$F721&amp;" "&amp;$G721,Bonuses!$B$1:$G$1006,4,FALSE)))</f>
        <v/>
      </c>
      <c r="AF721" s="16" t="str">
        <f>IF(ISERROR(VLOOKUP($AC721&amp;"-"&amp;$F721,Bonuses!$B$1:$G$1006,5,FALSE)),"",IF(VLOOKUP($AC721&amp;"-"&amp;$F721,Bonuses!$B$1:$G$1006,5,FALSE)="","",VLOOKUP($AC721&amp;"-"&amp;$F721,Bonuses!$B$1:$G$1006,6,FALSE)&amp;" yrs, "&amp;VLOOKUP($AC721&amp;"-"&amp;$F721,Bonuses!$B$1:$G$1006,5,FALSE)))</f>
        <v/>
      </c>
    </row>
    <row r="722" spans="1:32" s="21" customFormat="1" x14ac:dyDescent="0.25">
      <c r="A722" s="21" t="s">
        <v>2681</v>
      </c>
      <c r="B722" s="21">
        <f t="shared" si="55"/>
        <v>0</v>
      </c>
      <c r="C722" s="21" t="str">
        <f t="shared" si="56"/>
        <v>P</v>
      </c>
      <c r="D722" s="17">
        <f>IF($C722="B",VLOOKUP($A722,Bat!$A$4:$BF$2320,D$1,FALSE),VLOOKUP($A722,Pit!$A$4:$BA$1686,D$2,FALSE))</f>
        <v>8550</v>
      </c>
      <c r="E722" s="16" t="str">
        <f>IF($C722="B",VLOOKUP($A722,Bat!$A$4:$BF$2320,E$1,FALSE),VLOOKUP($A722,Pit!$A$4:$BA$1686,E$2,FALSE))</f>
        <v>SP</v>
      </c>
      <c r="F722" s="16" t="str">
        <f>IF($C722="B",VLOOKUP($A722,Bat!$A$4:$BF$2320,F$1,FALSE),VLOOKUP($A722,Pit!$A$4:$BA$1686,F$2,FALSE))</f>
        <v>Nelson</v>
      </c>
      <c r="G722" s="16" t="str">
        <f>IF($C722="B",VLOOKUP($A722,Bat!$A$4:$BF$2320,G$1,FALSE),VLOOKUP($A722,Pit!$A$4:$BA$1686,G$2,FALSE))</f>
        <v>Labra</v>
      </c>
      <c r="H722" s="16">
        <f>IF($C722="B",VLOOKUP($A722,Bat!$A$4:$BF$2320,H$1,FALSE),VLOOKUP($A722,Pit!$A$4:$BA$1686,H$2,FALSE))</f>
        <v>21</v>
      </c>
      <c r="I722" s="16" t="str">
        <f>IF($C722="B",VLOOKUP($A722,Bat!$A$4:$BF$2320,I$1,FALSE),VLOOKUP($A722,Pit!$A$4:$BA$1686,I$2,FALSE))</f>
        <v>R</v>
      </c>
      <c r="J722" s="16" t="str">
        <f>IF($C722="B",VLOOKUP($A722,Bat!$A$4:$BF$2320,J$1,FALSE),VLOOKUP($A722,Pit!$A$4:$BA$1686,J$2,FALSE))</f>
        <v>R</v>
      </c>
      <c r="K722" s="16" t="str">
        <f>IF($C722="B",VLOOKUP($A722,Bat!$A$4:$BF$2320,K$1,FALSE),VLOOKUP($A722,Pit!$A$4:$BA$1686,K$2,FALSE))</f>
        <v>Normal</v>
      </c>
      <c r="L722" s="17" t="str">
        <f>IF($C722="B",VLOOKUP($A722,Bat!$A$4:$BF$2320,L$1,FALSE),VLOOKUP($A722,Pit!$A$4:$BA$1686,L$2,FALSE))</f>
        <v>Low</v>
      </c>
      <c r="M722" s="16">
        <f>IF($C722="B",VLOOKUP($A722,Bat!$A$4:$BF$2320,M$1,FALSE),VLOOKUP($A722,Pit!$A$4:$BA$1686,M$2,FALSE))</f>
        <v>3</v>
      </c>
      <c r="N722" s="16">
        <f>IF($C722="B",VLOOKUP($A722,Bat!$A$4:$BF$2320,N$1,FALSE),VLOOKUP($A722,Pit!$A$4:$BA$1686,N$2,FALSE))</f>
        <v>2</v>
      </c>
      <c r="O722" s="16">
        <f>IF($C722="B",VLOOKUP($A722,Bat!$A$4:$BF$2320,O$1,FALSE),VLOOKUP($A722,Pit!$A$4:$BA$1686,O$2,FALSE))</f>
        <v>1</v>
      </c>
      <c r="P722" s="16" t="str">
        <f>IF($C722="B",VLOOKUP($A722,Bat!$A$4:$BF$2320,P$1,FALSE),VLOOKUP($A722,Pit!$A$4:$BA$1686,P$2,FALSE))</f>
        <v>91-93 Mph</v>
      </c>
      <c r="Q722" s="17">
        <f>IF($C722="B",VLOOKUP($A722,Bat!$A$4:$BF$2320,Q$1,FALSE),VLOOKUP($A722,Pit!$A$4:$BA$1686,Q$2,FALSE))</f>
        <v>6</v>
      </c>
      <c r="R722" s="18">
        <f>IF($C722="B",VLOOKUP($A722,Bat!$A$4:$BF$2320,R$1,FALSE),VLOOKUP($A722,Pit!$A$4:$BA$1686,R$2,FALSE))</f>
        <v>8.5904883548764133E-2</v>
      </c>
      <c r="S722" s="19">
        <f>IF($C722="B",VLOOKUP($A722,Bat!$A$4:$BF$2320,S$1,FALSE),VLOOKUP($A722,Pit!$A$4:$BA$1686,S$2,FALSE))</f>
        <v>-1.0500067685891881</v>
      </c>
      <c r="T722" s="20" t="str">
        <f>IF($C722="B",VLOOKUP($A722,Bat!$A$4:$BF$2320,T$1,FALSE),VLOOKUP($A722,Pit!$A$4:$BA$1686,T$2,FALSE))</f>
        <v>$190k</v>
      </c>
      <c r="U722" s="17" t="str">
        <f>VLOOKUP(IF($C722="B",VLOOKUP($A722,Bat!$A$4:$AU$2320,U$1,FALSE),VLOOKUP($A722,Pit!$A$4:$BE$1686,U$2,FALSE)),COND!$A$35:$B$41,2,FALSE)</f>
        <v>??</v>
      </c>
      <c r="V722" s="21">
        <f>IF($C722="B",VLOOKUP($A722,Bat!$A$4:$AT$2284,46,FALSE),VLOOKUP($A722,Pit!$A$4:$BD$1664,56,FALSE))</f>
        <v>328</v>
      </c>
      <c r="W722" s="16">
        <f t="shared" si="57"/>
        <v>999</v>
      </c>
      <c r="X722" s="16"/>
      <c r="Y722" s="22">
        <f t="shared" si="58"/>
        <v>1282</v>
      </c>
      <c r="Z722" s="16" t="str">
        <f>IFERROR(VLOOKUP($D722,Results37!$F$3:$L$1396,Z$1,FALSE),"")</f>
        <v/>
      </c>
      <c r="AA722" s="47" t="str">
        <f>IF(ISERROR(VLOOKUP(D722,Results37!$F$3:$O$399,AA$1,FALSE)),"",IF(VLOOKUP(D722,Results37!$F$3:$O$399,AA$1+1,FALSE)=1,"S"&amp;VLOOKUP(D722,Results37!$F$3:$O$399,AA$1,FALSE),VLOOKUP(D722,Results37!$F$3:$O$399,AA$1,FALSE)))</f>
        <v/>
      </c>
      <c r="AB722" s="16" t="str">
        <f>IFERROR(VLOOKUP($D722,Results37!$F$3:$L$1396,AB$1,FALSE),"")</f>
        <v/>
      </c>
      <c r="AC722" s="16" t="str">
        <f>IFERROR(VLOOKUP($D722,Results37!$F$3:$L$1396,AC$1,FALSE),"")</f>
        <v/>
      </c>
      <c r="AD722" s="16" t="str">
        <f t="shared" si="59"/>
        <v/>
      </c>
      <c r="AE722" s="20" t="str">
        <f>IF(ISERROR(VLOOKUP($AC722&amp;"-"&amp;$F722&amp;" "&amp;G722,Bonuses!$B$1:$G$1006,4,FALSE)),"",INT(VLOOKUP($AC722&amp;"-"&amp;$F722&amp;" "&amp;$G722,Bonuses!$B$1:$G$1006,4,FALSE)))</f>
        <v/>
      </c>
      <c r="AF722" s="16" t="str">
        <f>IF(ISERROR(VLOOKUP($AC722&amp;"-"&amp;$F722,Bonuses!$B$1:$G$1006,5,FALSE)),"",IF(VLOOKUP($AC722&amp;"-"&amp;$F722,Bonuses!$B$1:$G$1006,5,FALSE)="","",VLOOKUP($AC722&amp;"-"&amp;$F722,Bonuses!$B$1:$G$1006,6,FALSE)&amp;" yrs, "&amp;VLOOKUP($AC722&amp;"-"&amp;$F722,Bonuses!$B$1:$G$1006,5,FALSE)))</f>
        <v/>
      </c>
    </row>
    <row r="723" spans="1:32" s="21" customFormat="1" x14ac:dyDescent="0.25">
      <c r="A723" s="21" t="s">
        <v>2204</v>
      </c>
      <c r="B723" s="21">
        <f t="shared" si="55"/>
        <v>0</v>
      </c>
      <c r="C723" s="21" t="str">
        <f t="shared" si="56"/>
        <v>B</v>
      </c>
      <c r="D723" s="17">
        <f>IF($C723="B",VLOOKUP($A723,Bat!$A$4:$BF$2320,D$1,FALSE),VLOOKUP($A723,Pit!$A$4:$BA$1686,D$2,FALSE))</f>
        <v>9199</v>
      </c>
      <c r="E723" s="16" t="str">
        <f>IF($C723="B",VLOOKUP($A723,Bat!$A$4:$BF$2320,E$1,FALSE),VLOOKUP($A723,Pit!$A$4:$BA$1686,E$2,FALSE))</f>
        <v>C</v>
      </c>
      <c r="F723" s="16" t="str">
        <f>IF($C723="B",VLOOKUP($A723,Bat!$A$4:$BF$2320,F$1,FALSE),VLOOKUP($A723,Pit!$A$4:$BA$1686,F$2,FALSE))</f>
        <v>Vern</v>
      </c>
      <c r="G723" s="16" t="str">
        <f>IF($C723="B",VLOOKUP($A723,Bat!$A$4:$BF$2320,G$1,FALSE),VLOOKUP($A723,Pit!$A$4:$BA$1686,G$2,FALSE))</f>
        <v>McJannett</v>
      </c>
      <c r="H723" s="16">
        <f>IF($C723="B",VLOOKUP($A723,Bat!$A$4:$BF$2320,H$1,FALSE),VLOOKUP($A723,Pit!$A$4:$BA$1686,H$2,FALSE))</f>
        <v>21</v>
      </c>
      <c r="I723" s="16" t="str">
        <f>IF($C723="B",VLOOKUP($A723,Bat!$A$4:$BF$2320,I$1,FALSE),VLOOKUP($A723,Pit!$A$4:$BA$1686,I$2,FALSE))</f>
        <v>R</v>
      </c>
      <c r="J723" s="16" t="str">
        <f>IF($C723="B",VLOOKUP($A723,Bat!$A$4:$BF$2320,J$1,FALSE),VLOOKUP($A723,Pit!$A$4:$BA$1686,J$2,FALSE))</f>
        <v>R</v>
      </c>
      <c r="K723" s="16" t="str">
        <f>IF($C723="B",VLOOKUP($A723,Bat!$A$4:$BF$2320,K$1,FALSE),VLOOKUP($A723,Pit!$A$4:$BA$1686,K$2,FALSE))</f>
        <v>Low</v>
      </c>
      <c r="L723" s="17" t="str">
        <f>IF($C723="B",VLOOKUP($A723,Bat!$A$4:$BF$2320,L$1,FALSE),VLOOKUP($A723,Pit!$A$4:$BA$1686,L$2,FALSE))</f>
        <v>Normal</v>
      </c>
      <c r="M723" s="16">
        <f>IF($C723="B",VLOOKUP($A723,Bat!$A$4:$BF$2320,M$1,FALSE),VLOOKUP($A723,Pit!$A$4:$BA$1686,M$2,FALSE))</f>
        <v>2</v>
      </c>
      <c r="N723" s="16">
        <f>IF($C723="B",VLOOKUP($A723,Bat!$A$4:$BF$2320,N$1,FALSE),VLOOKUP($A723,Pit!$A$4:$BA$1686,N$2,FALSE))</f>
        <v>5</v>
      </c>
      <c r="O723" s="16">
        <f>IF($C723="B",VLOOKUP($A723,Bat!$A$4:$BF$2320,O$1,FALSE),VLOOKUP($A723,Pit!$A$4:$BA$1686,O$2,FALSE))</f>
        <v>1</v>
      </c>
      <c r="P723" s="16">
        <f>IF($C723="B",VLOOKUP($A723,Bat!$A$4:$BF$2320,P$1,FALSE),VLOOKUP($A723,Pit!$A$4:$BA$1686,P$2,FALSE))</f>
        <v>4</v>
      </c>
      <c r="Q723" s="17">
        <f>IF($C723="B",VLOOKUP($A723,Bat!$A$4:$BF$2320,Q$1,FALSE),VLOOKUP($A723,Pit!$A$4:$BA$1686,Q$2,FALSE))</f>
        <v>4</v>
      </c>
      <c r="R723" s="18">
        <f>IF($C723="B",VLOOKUP($A723,Bat!$A$4:$BF$2320,R$1,FALSE),VLOOKUP($A723,Pit!$A$4:$BA$1686,R$2,FALSE))</f>
        <v>-3.2695731274580719</v>
      </c>
      <c r="S723" s="19">
        <f>IF($C723="B",VLOOKUP($A723,Bat!$A$4:$BF$2320,S$1,FALSE),VLOOKUP($A723,Pit!$A$4:$BA$1686,S$2,FALSE))</f>
        <v>-5.1506144546698725E-2</v>
      </c>
      <c r="T723" s="20" t="str">
        <f>IF($C723="B",VLOOKUP($A723,Bat!$A$4:$BF$2320,T$1,FALSE),VLOOKUP($A723,Pit!$A$4:$BA$1686,T$2,FALSE))</f>
        <v>$190k</v>
      </c>
      <c r="U723" s="17" t="str">
        <f>VLOOKUP(IF($C723="B",VLOOKUP($A723,Bat!$A$4:$AU$2320,U$1,FALSE),VLOOKUP($A723,Pit!$A$4:$BE$1686,U$2,FALSE)),COND!$A$35:$B$41,2,FALSE)</f>
        <v>??</v>
      </c>
      <c r="V723" s="21">
        <f>IF($C723="B",VLOOKUP($A723,Bat!$A$4:$AT$2284,46,FALSE),VLOOKUP($A723,Pit!$A$4:$BD$1664,56,FALSE))</f>
        <v>329</v>
      </c>
      <c r="W723" s="16">
        <f t="shared" si="57"/>
        <v>999</v>
      </c>
      <c r="X723" s="16"/>
      <c r="Y723" s="22">
        <f t="shared" si="58"/>
        <v>754</v>
      </c>
      <c r="Z723" s="16" t="str">
        <f>IFERROR(VLOOKUP($D723,Results37!$F$3:$L$1396,Z$1,FALSE),"")</f>
        <v/>
      </c>
      <c r="AA723" s="47" t="str">
        <f>IF(ISERROR(VLOOKUP(D723,Results37!$F$3:$O$399,AA$1,FALSE)),"",IF(VLOOKUP(D723,Results37!$F$3:$O$399,AA$1+1,FALSE)=1,"S"&amp;VLOOKUP(D723,Results37!$F$3:$O$399,AA$1,FALSE),VLOOKUP(D723,Results37!$F$3:$O$399,AA$1,FALSE)))</f>
        <v/>
      </c>
      <c r="AB723" s="16" t="str">
        <f>IFERROR(VLOOKUP($D723,Results37!$F$3:$L$1396,AB$1,FALSE),"")</f>
        <v/>
      </c>
      <c r="AC723" s="16" t="str">
        <f>IFERROR(VLOOKUP($D723,Results37!$F$3:$L$1396,AC$1,FALSE),"")</f>
        <v/>
      </c>
      <c r="AD723" s="16" t="str">
        <f t="shared" si="59"/>
        <v/>
      </c>
      <c r="AE723" s="20" t="str">
        <f>IF(ISERROR(VLOOKUP($AC723&amp;"-"&amp;$F723&amp;" "&amp;G723,Bonuses!$B$1:$G$1006,4,FALSE)),"",INT(VLOOKUP($AC723&amp;"-"&amp;$F723&amp;" "&amp;$G723,Bonuses!$B$1:$G$1006,4,FALSE)))</f>
        <v/>
      </c>
      <c r="AF723" s="16" t="str">
        <f>IF(ISERROR(VLOOKUP($AC723&amp;"-"&amp;$F723,Bonuses!$B$1:$G$1006,5,FALSE)),"",IF(VLOOKUP($AC723&amp;"-"&amp;$F723,Bonuses!$B$1:$G$1006,5,FALSE)="","",VLOOKUP($AC723&amp;"-"&amp;$F723,Bonuses!$B$1:$G$1006,6,FALSE)&amp;" yrs, "&amp;VLOOKUP($AC723&amp;"-"&amp;$F723,Bonuses!$B$1:$G$1006,5,FALSE)))</f>
        <v/>
      </c>
    </row>
    <row r="724" spans="1:32" s="21" customFormat="1" x14ac:dyDescent="0.25">
      <c r="A724" s="21" t="s">
        <v>2992</v>
      </c>
      <c r="B724" s="21">
        <f t="shared" si="55"/>
        <v>0</v>
      </c>
      <c r="C724" s="21" t="str">
        <f t="shared" si="56"/>
        <v>P</v>
      </c>
      <c r="D724" s="17">
        <f>IF($C724="B",VLOOKUP($A724,Bat!$A$4:$BF$2320,D$1,FALSE),VLOOKUP($A724,Pit!$A$4:$BA$1686,D$2,FALSE))</f>
        <v>14531</v>
      </c>
      <c r="E724" s="16" t="str">
        <f>IF($C724="B",VLOOKUP($A724,Bat!$A$4:$BF$2320,E$1,FALSE),VLOOKUP($A724,Pit!$A$4:$BA$1686,E$2,FALSE))</f>
        <v>RP</v>
      </c>
      <c r="F724" s="16" t="str">
        <f>IF($C724="B",VLOOKUP($A724,Bat!$A$4:$BF$2320,F$1,FALSE),VLOOKUP($A724,Pit!$A$4:$BA$1686,F$2,FALSE))</f>
        <v>Jesús</v>
      </c>
      <c r="G724" s="16" t="str">
        <f>IF($C724="B",VLOOKUP($A724,Bat!$A$4:$BF$2320,G$1,FALSE),VLOOKUP($A724,Pit!$A$4:$BA$1686,G$2,FALSE))</f>
        <v>Ayala</v>
      </c>
      <c r="H724" s="16">
        <f>IF($C724="B",VLOOKUP($A724,Bat!$A$4:$BF$2320,H$1,FALSE),VLOOKUP($A724,Pit!$A$4:$BA$1686,H$2,FALSE))</f>
        <v>21</v>
      </c>
      <c r="I724" s="16" t="str">
        <f>IF($C724="B",VLOOKUP($A724,Bat!$A$4:$BF$2320,I$1,FALSE),VLOOKUP($A724,Pit!$A$4:$BA$1686,I$2,FALSE))</f>
        <v>R</v>
      </c>
      <c r="J724" s="16" t="str">
        <f>IF($C724="B",VLOOKUP($A724,Bat!$A$4:$BF$2320,J$1,FALSE),VLOOKUP($A724,Pit!$A$4:$BA$1686,J$2,FALSE))</f>
        <v>R</v>
      </c>
      <c r="K724" s="16" t="str">
        <f>IF($C724="B",VLOOKUP($A724,Bat!$A$4:$BF$2320,K$1,FALSE),VLOOKUP($A724,Pit!$A$4:$BA$1686,K$2,FALSE))</f>
        <v>Low</v>
      </c>
      <c r="L724" s="17" t="str">
        <f>IF($C724="B",VLOOKUP($A724,Bat!$A$4:$BF$2320,L$1,FALSE),VLOOKUP($A724,Pit!$A$4:$BA$1686,L$2,FALSE))</f>
        <v>Low</v>
      </c>
      <c r="M724" s="16">
        <f>IF($C724="B",VLOOKUP($A724,Bat!$A$4:$BF$2320,M$1,FALSE),VLOOKUP($A724,Pit!$A$4:$BA$1686,M$2,FALSE))</f>
        <v>4</v>
      </c>
      <c r="N724" s="16">
        <f>IF($C724="B",VLOOKUP($A724,Bat!$A$4:$BF$2320,N$1,FALSE),VLOOKUP($A724,Pit!$A$4:$BA$1686,N$2,FALSE))</f>
        <v>1</v>
      </c>
      <c r="O724" s="16">
        <f>IF($C724="B",VLOOKUP($A724,Bat!$A$4:$BF$2320,O$1,FALSE),VLOOKUP($A724,Pit!$A$4:$BA$1686,O$2,FALSE))</f>
        <v>1</v>
      </c>
      <c r="P724" s="16" t="str">
        <f>IF($C724="B",VLOOKUP($A724,Bat!$A$4:$BF$2320,P$1,FALSE),VLOOKUP($A724,Pit!$A$4:$BA$1686,P$2,FALSE))</f>
        <v>91-93 Mph</v>
      </c>
      <c r="Q724" s="17">
        <f>IF($C724="B",VLOOKUP($A724,Bat!$A$4:$BF$2320,Q$1,FALSE),VLOOKUP($A724,Pit!$A$4:$BA$1686,Q$2,FALSE))</f>
        <v>6</v>
      </c>
      <c r="R724" s="18">
        <f>IF($C724="B",VLOOKUP($A724,Bat!$A$4:$BF$2320,R$1,FALSE),VLOOKUP($A724,Pit!$A$4:$BA$1686,R$2,FALSE))</f>
        <v>-0.1907123270537241</v>
      </c>
      <c r="S724" s="19">
        <f>IF($C724="B",VLOOKUP($A724,Bat!$A$4:$BF$2320,S$1,FALSE),VLOOKUP($A724,Pit!$A$4:$BA$1686,S$2,FALSE))</f>
        <v>-1.0743076030336378</v>
      </c>
      <c r="T724" s="20" t="str">
        <f>IF($C724="B",VLOOKUP($A724,Bat!$A$4:$BF$2320,T$1,FALSE),VLOOKUP($A724,Pit!$A$4:$BA$1686,T$2,FALSE))</f>
        <v>$210k</v>
      </c>
      <c r="U724" s="17" t="str">
        <f>VLOOKUP(IF($C724="B",VLOOKUP($A724,Bat!$A$4:$AU$2320,U$1,FALSE),VLOOKUP($A724,Pit!$A$4:$BE$1686,U$2,FALSE)),COND!$A$35:$B$41,2,FALSE)</f>
        <v>??</v>
      </c>
      <c r="V724" s="21">
        <f>IF($C724="B",VLOOKUP($A724,Bat!$A$4:$AT$2284,46,FALSE),VLOOKUP($A724,Pit!$A$4:$BD$1664,56,FALSE))</f>
        <v>329</v>
      </c>
      <c r="W724" s="16">
        <f t="shared" si="57"/>
        <v>999</v>
      </c>
      <c r="X724" s="16"/>
      <c r="Y724" s="22">
        <f t="shared" si="58"/>
        <v>1297</v>
      </c>
      <c r="Z724" s="16" t="str">
        <f>IFERROR(VLOOKUP($D724,Results37!$F$3:$L$1396,Z$1,FALSE),"")</f>
        <v/>
      </c>
      <c r="AA724" s="47" t="str">
        <f>IF(ISERROR(VLOOKUP(D724,Results37!$F$3:$O$399,AA$1,FALSE)),"",IF(VLOOKUP(D724,Results37!$F$3:$O$399,AA$1+1,FALSE)=1,"S"&amp;VLOOKUP(D724,Results37!$F$3:$O$399,AA$1,FALSE),VLOOKUP(D724,Results37!$F$3:$O$399,AA$1,FALSE)))</f>
        <v/>
      </c>
      <c r="AB724" s="16" t="str">
        <f>IFERROR(VLOOKUP($D724,Results37!$F$3:$L$1396,AB$1,FALSE),"")</f>
        <v/>
      </c>
      <c r="AC724" s="16" t="str">
        <f>IFERROR(VLOOKUP($D724,Results37!$F$3:$L$1396,AC$1,FALSE),"")</f>
        <v/>
      </c>
      <c r="AD724" s="16" t="str">
        <f t="shared" si="59"/>
        <v/>
      </c>
      <c r="AE724" s="20" t="str">
        <f>IF(ISERROR(VLOOKUP($AC724&amp;"-"&amp;$F724&amp;" "&amp;G724,Bonuses!$B$1:$G$1006,4,FALSE)),"",INT(VLOOKUP($AC724&amp;"-"&amp;$F724&amp;" "&amp;$G724,Bonuses!$B$1:$G$1006,4,FALSE)))</f>
        <v/>
      </c>
      <c r="AF724" s="16" t="str">
        <f>IF(ISERROR(VLOOKUP($AC724&amp;"-"&amp;$F724,Bonuses!$B$1:$G$1006,5,FALSE)),"",IF(VLOOKUP($AC724&amp;"-"&amp;$F724,Bonuses!$B$1:$G$1006,5,FALSE)="","",VLOOKUP($AC724&amp;"-"&amp;$F724,Bonuses!$B$1:$G$1006,6,FALSE)&amp;" yrs, "&amp;VLOOKUP($AC724&amp;"-"&amp;$F724,Bonuses!$B$1:$G$1006,5,FALSE)))</f>
        <v/>
      </c>
    </row>
    <row r="725" spans="1:32" s="21" customFormat="1" x14ac:dyDescent="0.25">
      <c r="A725" s="21" t="s">
        <v>2848</v>
      </c>
      <c r="B725" s="21">
        <f t="shared" si="55"/>
        <v>0</v>
      </c>
      <c r="C725" s="21" t="str">
        <f t="shared" si="56"/>
        <v>P</v>
      </c>
      <c r="D725" s="17">
        <f>IF($C725="B",VLOOKUP($A725,Bat!$A$4:$BF$2320,D$1,FALSE),VLOOKUP($A725,Pit!$A$4:$BA$1686,D$2,FALSE))</f>
        <v>5760</v>
      </c>
      <c r="E725" s="16" t="str">
        <f>IF($C725="B",VLOOKUP($A725,Bat!$A$4:$BF$2320,E$1,FALSE),VLOOKUP($A725,Pit!$A$4:$BA$1686,E$2,FALSE))</f>
        <v>RP</v>
      </c>
      <c r="F725" s="16" t="str">
        <f>IF($C725="B",VLOOKUP($A725,Bat!$A$4:$BF$2320,F$1,FALSE),VLOOKUP($A725,Pit!$A$4:$BA$1686,F$2,FALSE))</f>
        <v>Aaron</v>
      </c>
      <c r="G725" s="16" t="str">
        <f>IF($C725="B",VLOOKUP($A725,Bat!$A$4:$BF$2320,G$1,FALSE),VLOOKUP($A725,Pit!$A$4:$BA$1686,G$2,FALSE))</f>
        <v>Peabody</v>
      </c>
      <c r="H725" s="16">
        <f>IF($C725="B",VLOOKUP($A725,Bat!$A$4:$BF$2320,H$1,FALSE),VLOOKUP($A725,Pit!$A$4:$BA$1686,H$2,FALSE))</f>
        <v>21</v>
      </c>
      <c r="I725" s="16" t="str">
        <f>IF($C725="B",VLOOKUP($A725,Bat!$A$4:$BF$2320,I$1,FALSE),VLOOKUP($A725,Pit!$A$4:$BA$1686,I$2,FALSE))</f>
        <v>R</v>
      </c>
      <c r="J725" s="16" t="str">
        <f>IF($C725="B",VLOOKUP($A725,Bat!$A$4:$BF$2320,J$1,FALSE),VLOOKUP($A725,Pit!$A$4:$BA$1686,J$2,FALSE))</f>
        <v>R</v>
      </c>
      <c r="K725" s="16" t="str">
        <f>IF($C725="B",VLOOKUP($A725,Bat!$A$4:$BF$2320,K$1,FALSE),VLOOKUP($A725,Pit!$A$4:$BA$1686,K$2,FALSE))</f>
        <v>Low</v>
      </c>
      <c r="L725" s="17" t="str">
        <f>IF($C725="B",VLOOKUP($A725,Bat!$A$4:$BF$2320,L$1,FALSE),VLOOKUP($A725,Pit!$A$4:$BA$1686,L$2,FALSE))</f>
        <v>Normal</v>
      </c>
      <c r="M725" s="16">
        <f>IF($C725="B",VLOOKUP($A725,Bat!$A$4:$BF$2320,M$1,FALSE),VLOOKUP($A725,Pit!$A$4:$BA$1686,M$2,FALSE))</f>
        <v>3</v>
      </c>
      <c r="N725" s="16">
        <f>IF($C725="B",VLOOKUP($A725,Bat!$A$4:$BF$2320,N$1,FALSE),VLOOKUP($A725,Pit!$A$4:$BA$1686,N$2,FALSE))</f>
        <v>2</v>
      </c>
      <c r="O725" s="16">
        <f>IF($C725="B",VLOOKUP($A725,Bat!$A$4:$BF$2320,O$1,FALSE),VLOOKUP($A725,Pit!$A$4:$BA$1686,O$2,FALSE))</f>
        <v>1</v>
      </c>
      <c r="P725" s="16" t="str">
        <f>IF($C725="B",VLOOKUP($A725,Bat!$A$4:$BF$2320,P$1,FALSE),VLOOKUP($A725,Pit!$A$4:$BA$1686,P$2,FALSE))</f>
        <v>89-91 Mph</v>
      </c>
      <c r="Q725" s="17">
        <f>IF($C725="B",VLOOKUP($A725,Bat!$A$4:$BF$2320,Q$1,FALSE),VLOOKUP($A725,Pit!$A$4:$BA$1686,Q$2,FALSE))</f>
        <v>9</v>
      </c>
      <c r="R725" s="18">
        <f>IF($C725="B",VLOOKUP($A725,Bat!$A$4:$BF$2320,R$1,FALSE),VLOOKUP($A725,Pit!$A$4:$BA$1686,R$2,FALSE))</f>
        <v>-0.68577467504814749</v>
      </c>
      <c r="S725" s="19">
        <f>IF($C725="B",VLOOKUP($A725,Bat!$A$4:$BF$2320,S$1,FALSE),VLOOKUP($A725,Pit!$A$4:$BA$1686,S$2,FALSE))</f>
        <v>-1.1177988526637317</v>
      </c>
      <c r="T725" s="20" t="str">
        <f>IF($C725="B",VLOOKUP($A725,Bat!$A$4:$BF$2320,T$1,FALSE),VLOOKUP($A725,Pit!$A$4:$BA$1686,T$2,FALSE))</f>
        <v>$2.2m</v>
      </c>
      <c r="U725" s="17" t="str">
        <f>VLOOKUP(IF($C725="B",VLOOKUP($A725,Bat!$A$4:$AU$2320,U$1,FALSE),VLOOKUP($A725,Pit!$A$4:$BE$1686,U$2,FALSE)),COND!$A$35:$B$41,2,FALSE)</f>
        <v>??</v>
      </c>
      <c r="V725" s="21">
        <f>IF($C725="B",VLOOKUP($A725,Bat!$A$4:$AT$2284,46,FALSE),VLOOKUP($A725,Pit!$A$4:$BD$1664,56,FALSE))</f>
        <v>330</v>
      </c>
      <c r="W725" s="16">
        <f t="shared" si="57"/>
        <v>999</v>
      </c>
      <c r="X725" s="16"/>
      <c r="Y725" s="22">
        <f t="shared" si="58"/>
        <v>1306</v>
      </c>
      <c r="Z725" s="16" t="str">
        <f>IFERROR(VLOOKUP($D725,Results37!$F$3:$L$1396,Z$1,FALSE),"")</f>
        <v/>
      </c>
      <c r="AA725" s="47" t="str">
        <f>IF(ISERROR(VLOOKUP(D725,Results37!$F$3:$O$399,AA$1,FALSE)),"",IF(VLOOKUP(D725,Results37!$F$3:$O$399,AA$1+1,FALSE)=1,"S"&amp;VLOOKUP(D725,Results37!$F$3:$O$399,AA$1,FALSE),VLOOKUP(D725,Results37!$F$3:$O$399,AA$1,FALSE)))</f>
        <v/>
      </c>
      <c r="AB725" s="16" t="str">
        <f>IFERROR(VLOOKUP($D725,Results37!$F$3:$L$1396,AB$1,FALSE),"")</f>
        <v/>
      </c>
      <c r="AC725" s="16" t="str">
        <f>IFERROR(VLOOKUP($D725,Results37!$F$3:$L$1396,AC$1,FALSE),"")</f>
        <v/>
      </c>
      <c r="AD725" s="16" t="str">
        <f t="shared" si="59"/>
        <v/>
      </c>
      <c r="AE725" s="20" t="str">
        <f>IF(ISERROR(VLOOKUP($AC725&amp;"-"&amp;$F725&amp;" "&amp;G725,Bonuses!$B$1:$G$1006,4,FALSE)),"",INT(VLOOKUP($AC725&amp;"-"&amp;$F725&amp;" "&amp;$G725,Bonuses!$B$1:$G$1006,4,FALSE)))</f>
        <v/>
      </c>
      <c r="AF725" s="16" t="str">
        <f>IF(ISERROR(VLOOKUP($AC725&amp;"-"&amp;$F725,Bonuses!$B$1:$G$1006,5,FALSE)),"",IF(VLOOKUP($AC725&amp;"-"&amp;$F725,Bonuses!$B$1:$G$1006,5,FALSE)="","",VLOOKUP($AC725&amp;"-"&amp;$F725,Bonuses!$B$1:$G$1006,6,FALSE)&amp;" yrs, "&amp;VLOOKUP($AC725&amp;"-"&amp;$F725,Bonuses!$B$1:$G$1006,5,FALSE)))</f>
        <v/>
      </c>
    </row>
    <row r="726" spans="1:32" s="21" customFormat="1" x14ac:dyDescent="0.25">
      <c r="A726" s="21" t="s">
        <v>3034</v>
      </c>
      <c r="B726" s="21">
        <f t="shared" si="55"/>
        <v>0</v>
      </c>
      <c r="C726" s="21" t="str">
        <f t="shared" si="56"/>
        <v>P</v>
      </c>
      <c r="D726" s="17">
        <f>IF($C726="B",VLOOKUP($A726,Bat!$A$4:$BF$2320,D$1,FALSE),VLOOKUP($A726,Pit!$A$4:$BA$1686,D$2,FALSE))</f>
        <v>5115</v>
      </c>
      <c r="E726" s="16" t="str">
        <f>IF($C726="B",VLOOKUP($A726,Bat!$A$4:$BF$2320,E$1,FALSE),VLOOKUP($A726,Pit!$A$4:$BA$1686,E$2,FALSE))</f>
        <v>RP</v>
      </c>
      <c r="F726" s="16" t="str">
        <f>IF($C726="B",VLOOKUP($A726,Bat!$A$4:$BF$2320,F$1,FALSE),VLOOKUP($A726,Pit!$A$4:$BA$1686,F$2,FALSE))</f>
        <v>Edgar</v>
      </c>
      <c r="G726" s="16" t="str">
        <f>IF($C726="B",VLOOKUP($A726,Bat!$A$4:$BF$2320,G$1,FALSE),VLOOKUP($A726,Pit!$A$4:$BA$1686,G$2,FALSE))</f>
        <v>Rodríguez</v>
      </c>
      <c r="H726" s="16">
        <f>IF($C726="B",VLOOKUP($A726,Bat!$A$4:$BF$2320,H$1,FALSE),VLOOKUP($A726,Pit!$A$4:$BA$1686,H$2,FALSE))</f>
        <v>18</v>
      </c>
      <c r="I726" s="16" t="str">
        <f>IF($C726="B",VLOOKUP($A726,Bat!$A$4:$BF$2320,I$1,FALSE),VLOOKUP($A726,Pit!$A$4:$BA$1686,I$2,FALSE))</f>
        <v>R</v>
      </c>
      <c r="J726" s="16" t="str">
        <f>IF($C726="B",VLOOKUP($A726,Bat!$A$4:$BF$2320,J$1,FALSE),VLOOKUP($A726,Pit!$A$4:$BA$1686,J$2,FALSE))</f>
        <v>R</v>
      </c>
      <c r="K726" s="16" t="str">
        <f>IF($C726="B",VLOOKUP($A726,Bat!$A$4:$BF$2320,K$1,FALSE),VLOOKUP($A726,Pit!$A$4:$BA$1686,K$2,FALSE))</f>
        <v>Low</v>
      </c>
      <c r="L726" s="17" t="str">
        <f>IF($C726="B",VLOOKUP($A726,Bat!$A$4:$BF$2320,L$1,FALSE),VLOOKUP($A726,Pit!$A$4:$BA$1686,L$2,FALSE))</f>
        <v>Normal</v>
      </c>
      <c r="M726" s="16">
        <f>IF($C726="B",VLOOKUP($A726,Bat!$A$4:$BF$2320,M$1,FALSE),VLOOKUP($A726,Pit!$A$4:$BA$1686,M$2,FALSE))</f>
        <v>3</v>
      </c>
      <c r="N726" s="16">
        <f>IF($C726="B",VLOOKUP($A726,Bat!$A$4:$BF$2320,N$1,FALSE),VLOOKUP($A726,Pit!$A$4:$BA$1686,N$2,FALSE))</f>
        <v>2</v>
      </c>
      <c r="O726" s="16">
        <f>IF($C726="B",VLOOKUP($A726,Bat!$A$4:$BF$2320,O$1,FALSE),VLOOKUP($A726,Pit!$A$4:$BA$1686,O$2,FALSE))</f>
        <v>1</v>
      </c>
      <c r="P726" s="16" t="str">
        <f>IF($C726="B",VLOOKUP($A726,Bat!$A$4:$BF$2320,P$1,FALSE),VLOOKUP($A726,Pit!$A$4:$BA$1686,P$2,FALSE))</f>
        <v>87-89 Mph</v>
      </c>
      <c r="Q726" s="17">
        <f>IF($C726="B",VLOOKUP($A726,Bat!$A$4:$BF$2320,Q$1,FALSE),VLOOKUP($A726,Pit!$A$4:$BA$1686,Q$2,FALSE))</f>
        <v>9</v>
      </c>
      <c r="R726" s="18">
        <f>IF($C726="B",VLOOKUP($A726,Bat!$A$4:$BF$2320,R$1,FALSE),VLOOKUP($A726,Pit!$A$4:$BA$1686,R$2,FALSE))</f>
        <v>-0.76379928323599344</v>
      </c>
      <c r="S726" s="19">
        <f>IF($C726="B",VLOOKUP($A726,Bat!$A$4:$BF$2320,S$1,FALSE),VLOOKUP($A726,Pit!$A$4:$BA$1686,S$2,FALSE))</f>
        <v>-1.124653318016904</v>
      </c>
      <c r="T726" s="20" t="str">
        <f>IF($C726="B",VLOOKUP($A726,Bat!$A$4:$BF$2320,T$1,FALSE),VLOOKUP($A726,Pit!$A$4:$BA$1686,T$2,FALSE))</f>
        <v>$180k</v>
      </c>
      <c r="U726" s="17" t="str">
        <f>VLOOKUP(IF($C726="B",VLOOKUP($A726,Bat!$A$4:$AU$2320,U$1,FALSE),VLOOKUP($A726,Pit!$A$4:$BE$1686,U$2,FALSE)),COND!$A$35:$B$41,2,FALSE)</f>
        <v>??</v>
      </c>
      <c r="V726" s="21">
        <f>IF($C726="B",VLOOKUP($A726,Bat!$A$4:$AT$2284,46,FALSE),VLOOKUP($A726,Pit!$A$4:$BD$1664,56,FALSE))</f>
        <v>331</v>
      </c>
      <c r="W726" s="16">
        <f t="shared" si="57"/>
        <v>999</v>
      </c>
      <c r="X726" s="16"/>
      <c r="Y726" s="22">
        <f t="shared" si="58"/>
        <v>1310</v>
      </c>
      <c r="Z726" s="16" t="str">
        <f>IFERROR(VLOOKUP($D726,Results37!$F$3:$L$1396,Z$1,FALSE),"")</f>
        <v/>
      </c>
      <c r="AA726" s="47" t="str">
        <f>IF(ISERROR(VLOOKUP(D726,Results37!$F$3:$O$399,AA$1,FALSE)),"",IF(VLOOKUP(D726,Results37!$F$3:$O$399,AA$1+1,FALSE)=1,"S"&amp;VLOOKUP(D726,Results37!$F$3:$O$399,AA$1,FALSE),VLOOKUP(D726,Results37!$F$3:$O$399,AA$1,FALSE)))</f>
        <v/>
      </c>
      <c r="AB726" s="16" t="str">
        <f>IFERROR(VLOOKUP($D726,Results37!$F$3:$L$1396,AB$1,FALSE),"")</f>
        <v/>
      </c>
      <c r="AC726" s="16" t="str">
        <f>IFERROR(VLOOKUP($D726,Results37!$F$3:$L$1396,AC$1,FALSE),"")</f>
        <v/>
      </c>
      <c r="AD726" s="16" t="str">
        <f t="shared" si="59"/>
        <v/>
      </c>
      <c r="AE726" s="20" t="str">
        <f>IF(ISERROR(VLOOKUP($AC726&amp;"-"&amp;$F726&amp;" "&amp;G726,Bonuses!$B$1:$G$1006,4,FALSE)),"",INT(VLOOKUP($AC726&amp;"-"&amp;$F726&amp;" "&amp;$G726,Bonuses!$B$1:$G$1006,4,FALSE)))</f>
        <v/>
      </c>
      <c r="AF726" s="16" t="str">
        <f>IF(ISERROR(VLOOKUP($AC726&amp;"-"&amp;$F726,Bonuses!$B$1:$G$1006,5,FALSE)),"",IF(VLOOKUP($AC726&amp;"-"&amp;$F726,Bonuses!$B$1:$G$1006,5,FALSE)="","",VLOOKUP($AC726&amp;"-"&amp;$F726,Bonuses!$B$1:$G$1006,6,FALSE)&amp;" yrs, "&amp;VLOOKUP($AC726&amp;"-"&amp;$F726,Bonuses!$B$1:$G$1006,5,FALSE)))</f>
        <v/>
      </c>
    </row>
    <row r="727" spans="1:32" s="21" customFormat="1" x14ac:dyDescent="0.25">
      <c r="A727" s="21" t="s">
        <v>2892</v>
      </c>
      <c r="B727" s="21">
        <f t="shared" si="55"/>
        <v>0</v>
      </c>
      <c r="C727" s="21" t="str">
        <f t="shared" si="56"/>
        <v>P</v>
      </c>
      <c r="D727" s="17">
        <f>IF($C727="B",VLOOKUP($A727,Bat!$A$4:$BF$2320,D$1,FALSE),VLOOKUP($A727,Pit!$A$4:$BA$1686,D$2,FALSE))</f>
        <v>11434</v>
      </c>
      <c r="E727" s="16" t="str">
        <f>IF($C727="B",VLOOKUP($A727,Bat!$A$4:$BF$2320,E$1,FALSE),VLOOKUP($A727,Pit!$A$4:$BA$1686,E$2,FALSE))</f>
        <v>RP</v>
      </c>
      <c r="F727" s="16" t="str">
        <f>IF($C727="B",VLOOKUP($A727,Bat!$A$4:$BF$2320,F$1,FALSE),VLOOKUP($A727,Pit!$A$4:$BA$1686,F$2,FALSE))</f>
        <v>Okura</v>
      </c>
      <c r="G727" s="16" t="str">
        <f>IF($C727="B",VLOOKUP($A727,Bat!$A$4:$BF$2320,G$1,FALSE),VLOOKUP($A727,Pit!$A$4:$BA$1686,G$2,FALSE))</f>
        <v>Samurakami</v>
      </c>
      <c r="H727" s="16">
        <f>IF($C727="B",VLOOKUP($A727,Bat!$A$4:$BF$2320,H$1,FALSE),VLOOKUP($A727,Pit!$A$4:$BA$1686,H$2,FALSE))</f>
        <v>21</v>
      </c>
      <c r="I727" s="16" t="str">
        <f>IF($C727="B",VLOOKUP($A727,Bat!$A$4:$BF$2320,I$1,FALSE),VLOOKUP($A727,Pit!$A$4:$BA$1686,I$2,FALSE))</f>
        <v>R</v>
      </c>
      <c r="J727" s="16" t="str">
        <f>IF($C727="B",VLOOKUP($A727,Bat!$A$4:$BF$2320,J$1,FALSE),VLOOKUP($A727,Pit!$A$4:$BA$1686,J$2,FALSE))</f>
        <v>R</v>
      </c>
      <c r="K727" s="16" t="str">
        <f>IF($C727="B",VLOOKUP($A727,Bat!$A$4:$BF$2320,K$1,FALSE),VLOOKUP($A727,Pit!$A$4:$BA$1686,K$2,FALSE))</f>
        <v>Normal</v>
      </c>
      <c r="L727" s="17" t="str">
        <f>IF($C727="B",VLOOKUP($A727,Bat!$A$4:$BF$2320,L$1,FALSE),VLOOKUP($A727,Pit!$A$4:$BA$1686,L$2,FALSE))</f>
        <v>Low</v>
      </c>
      <c r="M727" s="16">
        <f>IF($C727="B",VLOOKUP($A727,Bat!$A$4:$BF$2320,M$1,FALSE),VLOOKUP($A727,Pit!$A$4:$BA$1686,M$2,FALSE))</f>
        <v>4</v>
      </c>
      <c r="N727" s="16">
        <f>IF($C727="B",VLOOKUP($A727,Bat!$A$4:$BF$2320,N$1,FALSE),VLOOKUP($A727,Pit!$A$4:$BA$1686,N$2,FALSE))</f>
        <v>1</v>
      </c>
      <c r="O727" s="16">
        <f>IF($C727="B",VLOOKUP($A727,Bat!$A$4:$BF$2320,O$1,FALSE),VLOOKUP($A727,Pit!$A$4:$BA$1686,O$2,FALSE))</f>
        <v>2</v>
      </c>
      <c r="P727" s="16" t="str">
        <f>IF($C727="B",VLOOKUP($A727,Bat!$A$4:$BF$2320,P$1,FALSE),VLOOKUP($A727,Pit!$A$4:$BA$1686,P$2,FALSE))</f>
        <v>91-93 Mph</v>
      </c>
      <c r="Q727" s="17">
        <f>IF($C727="B",VLOOKUP($A727,Bat!$A$4:$BF$2320,Q$1,FALSE),VLOOKUP($A727,Pit!$A$4:$BA$1686,Q$2,FALSE))</f>
        <v>4</v>
      </c>
      <c r="R727" s="18">
        <f>IF($C727="B",VLOOKUP($A727,Bat!$A$4:$BF$2320,R$1,FALSE),VLOOKUP($A727,Pit!$A$4:$BA$1686,R$2,FALSE))</f>
        <v>-1.357853307229373</v>
      </c>
      <c r="S727" s="19">
        <f>IF($C727="B",VLOOKUP($A727,Bat!$A$4:$BF$2320,S$1,FALSE),VLOOKUP($A727,Pit!$A$4:$BA$1686,S$2,FALSE))</f>
        <v>-1.1768409908543238</v>
      </c>
      <c r="T727" s="20" t="str">
        <f>IF($C727="B",VLOOKUP($A727,Bat!$A$4:$BF$2320,T$1,FALSE),VLOOKUP($A727,Pit!$A$4:$BA$1686,T$2,FALSE))</f>
        <v>$190k</v>
      </c>
      <c r="U727" s="17" t="str">
        <f>VLOOKUP(IF($C727="B",VLOOKUP($A727,Bat!$A$4:$AU$2320,U$1,FALSE),VLOOKUP($A727,Pit!$A$4:$BE$1686,U$2,FALSE)),COND!$A$35:$B$41,2,FALSE)</f>
        <v>??</v>
      </c>
      <c r="V727" s="21">
        <f>IF($C727="B",VLOOKUP($A727,Bat!$A$4:$AT$2284,46,FALSE),VLOOKUP($A727,Pit!$A$4:$BD$1664,56,FALSE))</f>
        <v>333</v>
      </c>
      <c r="W727" s="16">
        <f t="shared" si="57"/>
        <v>999</v>
      </c>
      <c r="X727" s="16"/>
      <c r="Y727" s="22">
        <f t="shared" si="58"/>
        <v>1321</v>
      </c>
      <c r="Z727" s="16" t="str">
        <f>IFERROR(VLOOKUP($D727,Results37!$F$3:$L$1396,Z$1,FALSE),"")</f>
        <v/>
      </c>
      <c r="AA727" s="47" t="str">
        <f>IF(ISERROR(VLOOKUP(D727,Results37!$F$3:$O$399,AA$1,FALSE)),"",IF(VLOOKUP(D727,Results37!$F$3:$O$399,AA$1+1,FALSE)=1,"S"&amp;VLOOKUP(D727,Results37!$F$3:$O$399,AA$1,FALSE),VLOOKUP(D727,Results37!$F$3:$O$399,AA$1,FALSE)))</f>
        <v/>
      </c>
      <c r="AB727" s="16" t="str">
        <f>IFERROR(VLOOKUP($D727,Results37!$F$3:$L$1396,AB$1,FALSE),"")</f>
        <v/>
      </c>
      <c r="AC727" s="16" t="str">
        <f>IFERROR(VLOOKUP($D727,Results37!$F$3:$L$1396,AC$1,FALSE),"")</f>
        <v/>
      </c>
      <c r="AD727" s="16" t="str">
        <f t="shared" si="59"/>
        <v/>
      </c>
      <c r="AE727" s="20" t="str">
        <f>IF(ISERROR(VLOOKUP($AC727&amp;"-"&amp;$F727&amp;" "&amp;G727,Bonuses!$B$1:$G$1006,4,FALSE)),"",INT(VLOOKUP($AC727&amp;"-"&amp;$F727&amp;" "&amp;$G727,Bonuses!$B$1:$G$1006,4,FALSE)))</f>
        <v/>
      </c>
      <c r="AF727" s="16" t="str">
        <f>IF(ISERROR(VLOOKUP($AC727&amp;"-"&amp;$F727,Bonuses!$B$1:$G$1006,5,FALSE)),"",IF(VLOOKUP($AC727&amp;"-"&amp;$F727,Bonuses!$B$1:$G$1006,5,FALSE)="","",VLOOKUP($AC727&amp;"-"&amp;$F727,Bonuses!$B$1:$G$1006,6,FALSE)&amp;" yrs, "&amp;VLOOKUP($AC727&amp;"-"&amp;$F727,Bonuses!$B$1:$G$1006,5,FALSE)))</f>
        <v/>
      </c>
    </row>
    <row r="728" spans="1:32" s="21" customFormat="1" x14ac:dyDescent="0.25">
      <c r="A728" s="21" t="s">
        <v>2866</v>
      </c>
      <c r="B728" s="21">
        <f t="shared" si="55"/>
        <v>0</v>
      </c>
      <c r="C728" s="21" t="str">
        <f t="shared" si="56"/>
        <v>P</v>
      </c>
      <c r="D728" s="17">
        <f>IF($C728="B",VLOOKUP($A728,Bat!$A$4:$BF$2320,D$1,FALSE),VLOOKUP($A728,Pit!$A$4:$BA$1686,D$2,FALSE))</f>
        <v>14587</v>
      </c>
      <c r="E728" s="16" t="str">
        <f>IF($C728="B",VLOOKUP($A728,Bat!$A$4:$BF$2320,E$1,FALSE),VLOOKUP($A728,Pit!$A$4:$BA$1686,E$2,FALSE))</f>
        <v>RP</v>
      </c>
      <c r="F728" s="16" t="str">
        <f>IF($C728="B",VLOOKUP($A728,Bat!$A$4:$BF$2320,F$1,FALSE),VLOOKUP($A728,Pit!$A$4:$BA$1686,F$2,FALSE))</f>
        <v>Gerard</v>
      </c>
      <c r="G728" s="16" t="str">
        <f>IF($C728="B",VLOOKUP($A728,Bat!$A$4:$BF$2320,G$1,FALSE),VLOOKUP($A728,Pit!$A$4:$BA$1686,G$2,FALSE))</f>
        <v>Ackerman</v>
      </c>
      <c r="H728" s="16">
        <f>IF($C728="B",VLOOKUP($A728,Bat!$A$4:$BF$2320,H$1,FALSE),VLOOKUP($A728,Pit!$A$4:$BA$1686,H$2,FALSE))</f>
        <v>21</v>
      </c>
      <c r="I728" s="16" t="str">
        <f>IF($C728="B",VLOOKUP($A728,Bat!$A$4:$BF$2320,I$1,FALSE),VLOOKUP($A728,Pit!$A$4:$BA$1686,I$2,FALSE))</f>
        <v>R</v>
      </c>
      <c r="J728" s="16" t="str">
        <f>IF($C728="B",VLOOKUP($A728,Bat!$A$4:$BF$2320,J$1,FALSE),VLOOKUP($A728,Pit!$A$4:$BA$1686,J$2,FALSE))</f>
        <v>R</v>
      </c>
      <c r="K728" s="16" t="str">
        <f>IF($C728="B",VLOOKUP($A728,Bat!$A$4:$BF$2320,K$1,FALSE),VLOOKUP($A728,Pit!$A$4:$BA$1686,K$2,FALSE))</f>
        <v>Low</v>
      </c>
      <c r="L728" s="17" t="str">
        <f>IF($C728="B",VLOOKUP($A728,Bat!$A$4:$BF$2320,L$1,FALSE),VLOOKUP($A728,Pit!$A$4:$BA$1686,L$2,FALSE))</f>
        <v>Normal</v>
      </c>
      <c r="M728" s="16">
        <f>IF($C728="B",VLOOKUP($A728,Bat!$A$4:$BF$2320,M$1,FALSE),VLOOKUP($A728,Pit!$A$4:$BA$1686,M$2,FALSE))</f>
        <v>2</v>
      </c>
      <c r="N728" s="16">
        <f>IF($C728="B",VLOOKUP($A728,Bat!$A$4:$BF$2320,N$1,FALSE),VLOOKUP($A728,Pit!$A$4:$BA$1686,N$2,FALSE))</f>
        <v>2</v>
      </c>
      <c r="O728" s="16">
        <f>IF($C728="B",VLOOKUP($A728,Bat!$A$4:$BF$2320,O$1,FALSE),VLOOKUP($A728,Pit!$A$4:$BA$1686,O$2,FALSE))</f>
        <v>1</v>
      </c>
      <c r="P728" s="16" t="str">
        <f>IF($C728="B",VLOOKUP($A728,Bat!$A$4:$BF$2320,P$1,FALSE),VLOOKUP($A728,Pit!$A$4:$BA$1686,P$2,FALSE))</f>
        <v>85-87 Mph</v>
      </c>
      <c r="Q728" s="17">
        <f>IF($C728="B",VLOOKUP($A728,Bat!$A$4:$BF$2320,Q$1,FALSE),VLOOKUP($A728,Pit!$A$4:$BA$1686,Q$2,FALSE))</f>
        <v>8</v>
      </c>
      <c r="R728" s="18">
        <f>IF($C728="B",VLOOKUP($A728,Bat!$A$4:$BF$2320,R$1,FALSE),VLOOKUP($A728,Pit!$A$4:$BA$1686,R$2,FALSE))</f>
        <v>-2.765621106970034</v>
      </c>
      <c r="S728" s="19">
        <f>IF($C728="B",VLOOKUP($A728,Bat!$A$4:$BF$2320,S$1,FALSE),VLOOKUP($A728,Pit!$A$4:$BA$1686,S$2,FALSE))</f>
        <v>-1.3005134556413627</v>
      </c>
      <c r="T728" s="20" t="str">
        <f>IF($C728="B",VLOOKUP($A728,Bat!$A$4:$BF$2320,T$1,FALSE),VLOOKUP($A728,Pit!$A$4:$BA$1686,T$2,FALSE))</f>
        <v>$180k</v>
      </c>
      <c r="U728" s="17" t="str">
        <f>VLOOKUP(IF($C728="B",VLOOKUP($A728,Bat!$A$4:$AU$2320,U$1,FALSE),VLOOKUP($A728,Pit!$A$4:$BE$1686,U$2,FALSE)),COND!$A$35:$B$41,2,FALSE)</f>
        <v>??</v>
      </c>
      <c r="V728" s="21">
        <f>IF($C728="B",VLOOKUP($A728,Bat!$A$4:$AT$2284,46,FALSE),VLOOKUP($A728,Pit!$A$4:$BD$1664,56,FALSE))</f>
        <v>334</v>
      </c>
      <c r="W728" s="16">
        <f t="shared" si="57"/>
        <v>999</v>
      </c>
      <c r="X728" s="16"/>
      <c r="Y728" s="22">
        <f t="shared" si="58"/>
        <v>1339</v>
      </c>
      <c r="Z728" s="16" t="str">
        <f>IFERROR(VLOOKUP($D728,Results37!$F$3:$L$1396,Z$1,FALSE),"")</f>
        <v/>
      </c>
      <c r="AA728" s="47" t="str">
        <f>IF(ISERROR(VLOOKUP(D728,Results37!$F$3:$O$399,AA$1,FALSE)),"",IF(VLOOKUP(D728,Results37!$F$3:$O$399,AA$1+1,FALSE)=1,"S"&amp;VLOOKUP(D728,Results37!$F$3:$O$399,AA$1,FALSE),VLOOKUP(D728,Results37!$F$3:$O$399,AA$1,FALSE)))</f>
        <v/>
      </c>
      <c r="AB728" s="16" t="str">
        <f>IFERROR(VLOOKUP($D728,Results37!$F$3:$L$1396,AB$1,FALSE),"")</f>
        <v/>
      </c>
      <c r="AC728" s="16" t="str">
        <f>IFERROR(VLOOKUP($D728,Results37!$F$3:$L$1396,AC$1,FALSE),"")</f>
        <v/>
      </c>
      <c r="AD728" s="16" t="str">
        <f t="shared" si="59"/>
        <v/>
      </c>
      <c r="AE728" s="20" t="str">
        <f>IF(ISERROR(VLOOKUP($AC728&amp;"-"&amp;$F728&amp;" "&amp;G728,Bonuses!$B$1:$G$1006,4,FALSE)),"",INT(VLOOKUP($AC728&amp;"-"&amp;$F728&amp;" "&amp;$G728,Bonuses!$B$1:$G$1006,4,FALSE)))</f>
        <v/>
      </c>
      <c r="AF728" s="16" t="str">
        <f>IF(ISERROR(VLOOKUP($AC728&amp;"-"&amp;$F728,Bonuses!$B$1:$G$1006,5,FALSE)),"",IF(VLOOKUP($AC728&amp;"-"&amp;$F728,Bonuses!$B$1:$G$1006,5,FALSE)="","",VLOOKUP($AC728&amp;"-"&amp;$F728,Bonuses!$B$1:$G$1006,6,FALSE)&amp;" yrs, "&amp;VLOOKUP($AC728&amp;"-"&amp;$F728,Bonuses!$B$1:$G$1006,5,FALSE)))</f>
        <v/>
      </c>
    </row>
    <row r="729" spans="1:32" s="21" customFormat="1" x14ac:dyDescent="0.25">
      <c r="A729" s="21" t="s">
        <v>2785</v>
      </c>
      <c r="B729" s="21">
        <f t="shared" si="55"/>
        <v>0</v>
      </c>
      <c r="C729" s="21" t="str">
        <f t="shared" si="56"/>
        <v>P</v>
      </c>
      <c r="D729" s="17">
        <f>IF($C729="B",VLOOKUP($A729,Bat!$A$4:$BF$2320,D$1,FALSE),VLOOKUP($A729,Pit!$A$4:$BA$1686,D$2,FALSE))</f>
        <v>12962</v>
      </c>
      <c r="E729" s="16" t="str">
        <f>IF($C729="B",VLOOKUP($A729,Bat!$A$4:$BF$2320,E$1,FALSE),VLOOKUP($A729,Pit!$A$4:$BA$1686,E$2,FALSE))</f>
        <v>RP</v>
      </c>
      <c r="F729" s="16" t="str">
        <f>IF($C729="B",VLOOKUP($A729,Bat!$A$4:$BF$2320,F$1,FALSE),VLOOKUP($A729,Pit!$A$4:$BA$1686,F$2,FALSE))</f>
        <v>Billy</v>
      </c>
      <c r="G729" s="16" t="str">
        <f>IF($C729="B",VLOOKUP($A729,Bat!$A$4:$BF$2320,G$1,FALSE),VLOOKUP($A729,Pit!$A$4:$BA$1686,G$2,FALSE))</f>
        <v>Fullerton</v>
      </c>
      <c r="H729" s="16">
        <f>IF($C729="B",VLOOKUP($A729,Bat!$A$4:$BF$2320,H$1,FALSE),VLOOKUP($A729,Pit!$A$4:$BA$1686,H$2,FALSE))</f>
        <v>21</v>
      </c>
      <c r="I729" s="16" t="str">
        <f>IF($C729="B",VLOOKUP($A729,Bat!$A$4:$BF$2320,I$1,FALSE),VLOOKUP($A729,Pit!$A$4:$BA$1686,I$2,FALSE))</f>
        <v>L</v>
      </c>
      <c r="J729" s="16" t="str">
        <f>IF($C729="B",VLOOKUP($A729,Bat!$A$4:$BF$2320,J$1,FALSE),VLOOKUP($A729,Pit!$A$4:$BA$1686,J$2,FALSE))</f>
        <v>L</v>
      </c>
      <c r="K729" s="16" t="str">
        <f>IF($C729="B",VLOOKUP($A729,Bat!$A$4:$BF$2320,K$1,FALSE),VLOOKUP($A729,Pit!$A$4:$BA$1686,K$2,FALSE))</f>
        <v>Normal</v>
      </c>
      <c r="L729" s="17" t="str">
        <f>IF($C729="B",VLOOKUP($A729,Bat!$A$4:$BF$2320,L$1,FALSE),VLOOKUP($A729,Pit!$A$4:$BA$1686,L$2,FALSE))</f>
        <v>Normal</v>
      </c>
      <c r="M729" s="16">
        <f>IF($C729="B",VLOOKUP($A729,Bat!$A$4:$BF$2320,M$1,FALSE),VLOOKUP($A729,Pit!$A$4:$BA$1686,M$2,FALSE))</f>
        <v>2</v>
      </c>
      <c r="N729" s="16">
        <f>IF($C729="B",VLOOKUP($A729,Bat!$A$4:$BF$2320,N$1,FALSE),VLOOKUP($A729,Pit!$A$4:$BA$1686,N$2,FALSE))</f>
        <v>2</v>
      </c>
      <c r="O729" s="16">
        <f>IF($C729="B",VLOOKUP($A729,Bat!$A$4:$BF$2320,O$1,FALSE),VLOOKUP($A729,Pit!$A$4:$BA$1686,O$2,FALSE))</f>
        <v>1</v>
      </c>
      <c r="P729" s="16" t="str">
        <f>IF($C729="B",VLOOKUP($A729,Bat!$A$4:$BF$2320,P$1,FALSE),VLOOKUP($A729,Pit!$A$4:$BA$1686,P$2,FALSE))</f>
        <v>90-92 Mph</v>
      </c>
      <c r="Q729" s="17">
        <f>IF($C729="B",VLOOKUP($A729,Bat!$A$4:$BF$2320,Q$1,FALSE),VLOOKUP($A729,Pit!$A$4:$BA$1686,Q$2,FALSE))</f>
        <v>7</v>
      </c>
      <c r="R729" s="18">
        <f>IF($C729="B",VLOOKUP($A729,Bat!$A$4:$BF$2320,R$1,FALSE),VLOOKUP($A729,Pit!$A$4:$BA$1686,R$2,FALSE))</f>
        <v>-2.7796011652316182</v>
      </c>
      <c r="S729" s="19">
        <f>IF($C729="B",VLOOKUP($A729,Bat!$A$4:$BF$2320,S$1,FALSE),VLOOKUP($A729,Pit!$A$4:$BA$1686,S$2,FALSE))</f>
        <v>-1.3017416043910324</v>
      </c>
      <c r="T729" s="20" t="str">
        <f>IF($C729="B",VLOOKUP($A729,Bat!$A$4:$BF$2320,T$1,FALSE),VLOOKUP($A729,Pit!$A$4:$BA$1686,T$2,FALSE))</f>
        <v>$2.2m</v>
      </c>
      <c r="U729" s="17" t="str">
        <f>VLOOKUP(IF($C729="B",VLOOKUP($A729,Bat!$A$4:$AU$2320,U$1,FALSE),VLOOKUP($A729,Pit!$A$4:$BE$1686,U$2,FALSE)),COND!$A$35:$B$41,2,FALSE)</f>
        <v>??</v>
      </c>
      <c r="V729" s="21">
        <f>IF($C729="B",VLOOKUP($A729,Bat!$A$4:$AT$2284,46,FALSE),VLOOKUP($A729,Pit!$A$4:$BD$1664,56,FALSE))</f>
        <v>335</v>
      </c>
      <c r="W729" s="16">
        <f t="shared" si="57"/>
        <v>999</v>
      </c>
      <c r="X729" s="16"/>
      <c r="Y729" s="22">
        <f t="shared" si="58"/>
        <v>1340</v>
      </c>
      <c r="Z729" s="16" t="str">
        <f>IFERROR(VLOOKUP($D729,Results37!$F$3:$L$1396,Z$1,FALSE),"")</f>
        <v/>
      </c>
      <c r="AA729" s="47" t="str">
        <f>IF(ISERROR(VLOOKUP(D729,Results37!$F$3:$O$399,AA$1,FALSE)),"",IF(VLOOKUP(D729,Results37!$F$3:$O$399,AA$1+1,FALSE)=1,"S"&amp;VLOOKUP(D729,Results37!$F$3:$O$399,AA$1,FALSE),VLOOKUP(D729,Results37!$F$3:$O$399,AA$1,FALSE)))</f>
        <v/>
      </c>
      <c r="AB729" s="16" t="str">
        <f>IFERROR(VLOOKUP($D729,Results37!$F$3:$L$1396,AB$1,FALSE),"")</f>
        <v/>
      </c>
      <c r="AC729" s="16" t="str">
        <f>IFERROR(VLOOKUP($D729,Results37!$F$3:$L$1396,AC$1,FALSE),"")</f>
        <v/>
      </c>
      <c r="AD729" s="16" t="str">
        <f t="shared" si="59"/>
        <v/>
      </c>
      <c r="AE729" s="20" t="str">
        <f>IF(ISERROR(VLOOKUP($AC729&amp;"-"&amp;$F729&amp;" "&amp;G729,Bonuses!$B$1:$G$1006,4,FALSE)),"",INT(VLOOKUP($AC729&amp;"-"&amp;$F729&amp;" "&amp;$G729,Bonuses!$B$1:$G$1006,4,FALSE)))</f>
        <v/>
      </c>
      <c r="AF729" s="16" t="str">
        <f>IF(ISERROR(VLOOKUP($AC729&amp;"-"&amp;$F729,Bonuses!$B$1:$G$1006,5,FALSE)),"",IF(VLOOKUP($AC729&amp;"-"&amp;$F729,Bonuses!$B$1:$G$1006,5,FALSE)="","",VLOOKUP($AC729&amp;"-"&amp;$F729,Bonuses!$B$1:$G$1006,6,FALSE)&amp;" yrs, "&amp;VLOOKUP($AC729&amp;"-"&amp;$F729,Bonuses!$B$1:$G$1006,5,FALSE)))</f>
        <v/>
      </c>
    </row>
    <row r="730" spans="1:32" s="21" customFormat="1" x14ac:dyDescent="0.25">
      <c r="A730" s="21" t="s">
        <v>3133</v>
      </c>
      <c r="B730" s="21">
        <f t="shared" si="55"/>
        <v>0</v>
      </c>
      <c r="C730" s="21" t="str">
        <f t="shared" si="56"/>
        <v>P</v>
      </c>
      <c r="D730" s="17">
        <f>IF($C730="B",VLOOKUP($A730,Bat!$A$4:$BF$2320,D$1,FALSE),VLOOKUP($A730,Pit!$A$4:$BA$1686,D$2,FALSE))</f>
        <v>6923</v>
      </c>
      <c r="E730" s="16" t="str">
        <f>IF($C730="B",VLOOKUP($A730,Bat!$A$4:$BF$2320,E$1,FALSE),VLOOKUP($A730,Pit!$A$4:$BA$1686,E$2,FALSE))</f>
        <v>RP</v>
      </c>
      <c r="F730" s="16" t="str">
        <f>IF($C730="B",VLOOKUP($A730,Bat!$A$4:$BF$2320,F$1,FALSE),VLOOKUP($A730,Pit!$A$4:$BA$1686,F$2,FALSE))</f>
        <v>Chet</v>
      </c>
      <c r="G730" s="16" t="str">
        <f>IF($C730="B",VLOOKUP($A730,Bat!$A$4:$BF$2320,G$1,FALSE),VLOOKUP($A730,Pit!$A$4:$BA$1686,G$2,FALSE))</f>
        <v>Miller</v>
      </c>
      <c r="H730" s="16">
        <f>IF($C730="B",VLOOKUP($A730,Bat!$A$4:$BF$2320,H$1,FALSE),VLOOKUP($A730,Pit!$A$4:$BA$1686,H$2,FALSE))</f>
        <v>18</v>
      </c>
      <c r="I730" s="16" t="str">
        <f>IF($C730="B",VLOOKUP($A730,Bat!$A$4:$BF$2320,I$1,FALSE),VLOOKUP($A730,Pit!$A$4:$BA$1686,I$2,FALSE))</f>
        <v>R</v>
      </c>
      <c r="J730" s="16" t="str">
        <f>IF($C730="B",VLOOKUP($A730,Bat!$A$4:$BF$2320,J$1,FALSE),VLOOKUP($A730,Pit!$A$4:$BA$1686,J$2,FALSE))</f>
        <v>R</v>
      </c>
      <c r="K730" s="16" t="str">
        <f>IF($C730="B",VLOOKUP($A730,Bat!$A$4:$BF$2320,K$1,FALSE),VLOOKUP($A730,Pit!$A$4:$BA$1686,K$2,FALSE))</f>
        <v>Low</v>
      </c>
      <c r="L730" s="17" t="str">
        <f>IF($C730="B",VLOOKUP($A730,Bat!$A$4:$BF$2320,L$1,FALSE),VLOOKUP($A730,Pit!$A$4:$BA$1686,L$2,FALSE))</f>
        <v>Normal</v>
      </c>
      <c r="M730" s="16">
        <f>IF($C730="B",VLOOKUP($A730,Bat!$A$4:$BF$2320,M$1,FALSE),VLOOKUP($A730,Pit!$A$4:$BA$1686,M$2,FALSE))</f>
        <v>1</v>
      </c>
      <c r="N730" s="16">
        <f>IF($C730="B",VLOOKUP($A730,Bat!$A$4:$BF$2320,N$1,FALSE),VLOOKUP($A730,Pit!$A$4:$BA$1686,N$2,FALSE))</f>
        <v>3</v>
      </c>
      <c r="O730" s="16">
        <f>IF($C730="B",VLOOKUP($A730,Bat!$A$4:$BF$2320,O$1,FALSE),VLOOKUP($A730,Pit!$A$4:$BA$1686,O$2,FALSE))</f>
        <v>1</v>
      </c>
      <c r="P730" s="16" t="str">
        <f>IF($C730="B",VLOOKUP($A730,Bat!$A$4:$BF$2320,P$1,FALSE),VLOOKUP($A730,Pit!$A$4:$BA$1686,P$2,FALSE))</f>
        <v>85-87 Mph</v>
      </c>
      <c r="Q730" s="17">
        <f>IF($C730="B",VLOOKUP($A730,Bat!$A$4:$BF$2320,Q$1,FALSE),VLOOKUP($A730,Pit!$A$4:$BA$1686,Q$2,FALSE))</f>
        <v>8</v>
      </c>
      <c r="R730" s="18">
        <f>IF($C730="B",VLOOKUP($A730,Bat!$A$4:$BF$2320,R$1,FALSE),VLOOKUP($A730,Pit!$A$4:$BA$1686,R$2,FALSE))</f>
        <v>-2.8256770382517367</v>
      </c>
      <c r="S730" s="19">
        <f>IF($C730="B",VLOOKUP($A730,Bat!$A$4:$BF$2320,S$1,FALSE),VLOOKUP($A730,Pit!$A$4:$BA$1686,S$2,FALSE))</f>
        <v>-1.3057893719168008</v>
      </c>
      <c r="T730" s="20" t="str">
        <f>IF($C730="B",VLOOKUP($A730,Bat!$A$4:$BF$2320,T$1,FALSE),VLOOKUP($A730,Pit!$A$4:$BA$1686,T$2,FALSE))</f>
        <v>$220k</v>
      </c>
      <c r="U730" s="17" t="str">
        <f>VLOOKUP(IF($C730="B",VLOOKUP($A730,Bat!$A$4:$AU$2320,U$1,FALSE),VLOOKUP($A730,Pit!$A$4:$BE$1686,U$2,FALSE)),COND!$A$35:$B$41,2,FALSE)</f>
        <v>??</v>
      </c>
      <c r="V730" s="21">
        <f>IF($C730="B",VLOOKUP($A730,Bat!$A$4:$AT$2284,46,FALSE),VLOOKUP($A730,Pit!$A$4:$BD$1664,56,FALSE))</f>
        <v>336</v>
      </c>
      <c r="W730" s="16">
        <f t="shared" si="57"/>
        <v>999</v>
      </c>
      <c r="X730" s="16"/>
      <c r="Y730" s="22">
        <f t="shared" si="58"/>
        <v>1343</v>
      </c>
      <c r="Z730" s="16" t="str">
        <f>IFERROR(VLOOKUP($D730,Results37!$F$3:$L$1396,Z$1,FALSE),"")</f>
        <v/>
      </c>
      <c r="AA730" s="47" t="str">
        <f>IF(ISERROR(VLOOKUP(D730,Results37!$F$3:$O$399,AA$1,FALSE)),"",IF(VLOOKUP(D730,Results37!$F$3:$O$399,AA$1+1,FALSE)=1,"S"&amp;VLOOKUP(D730,Results37!$F$3:$O$399,AA$1,FALSE),VLOOKUP(D730,Results37!$F$3:$O$399,AA$1,FALSE)))</f>
        <v/>
      </c>
      <c r="AB730" s="16" t="str">
        <f>IFERROR(VLOOKUP($D730,Results37!$F$3:$L$1396,AB$1,FALSE),"")</f>
        <v/>
      </c>
      <c r="AC730" s="16" t="str">
        <f>IFERROR(VLOOKUP($D730,Results37!$F$3:$L$1396,AC$1,FALSE),"")</f>
        <v/>
      </c>
      <c r="AD730" s="16" t="str">
        <f t="shared" si="59"/>
        <v/>
      </c>
      <c r="AE730" s="20" t="str">
        <f>IF(ISERROR(VLOOKUP($AC730&amp;"-"&amp;$F730&amp;" "&amp;G730,Bonuses!$B$1:$G$1006,4,FALSE)),"",INT(VLOOKUP($AC730&amp;"-"&amp;$F730&amp;" "&amp;$G730,Bonuses!$B$1:$G$1006,4,FALSE)))</f>
        <v/>
      </c>
      <c r="AF730" s="16" t="str">
        <f>IF(ISERROR(VLOOKUP($AC730&amp;"-"&amp;$F730,Bonuses!$B$1:$G$1006,5,FALSE)),"",IF(VLOOKUP($AC730&amp;"-"&amp;$F730,Bonuses!$B$1:$G$1006,5,FALSE)="","",VLOOKUP($AC730&amp;"-"&amp;$F730,Bonuses!$B$1:$G$1006,6,FALSE)&amp;" yrs, "&amp;VLOOKUP($AC730&amp;"-"&amp;$F730,Bonuses!$B$1:$G$1006,5,FALSE)))</f>
        <v/>
      </c>
    </row>
    <row r="731" spans="1:32" s="21" customFormat="1" x14ac:dyDescent="0.25">
      <c r="A731" s="21" t="s">
        <v>2896</v>
      </c>
      <c r="B731" s="21">
        <f t="shared" si="55"/>
        <v>0</v>
      </c>
      <c r="C731" s="21" t="str">
        <f t="shared" si="56"/>
        <v>P</v>
      </c>
      <c r="D731" s="17">
        <f>IF($C731="B",VLOOKUP($A731,Bat!$A$4:$BF$2320,D$1,FALSE),VLOOKUP($A731,Pit!$A$4:$BA$1686,D$2,FALSE))</f>
        <v>14611</v>
      </c>
      <c r="E731" s="16" t="str">
        <f>IF($C731="B",VLOOKUP($A731,Bat!$A$4:$BF$2320,E$1,FALSE),VLOOKUP($A731,Pit!$A$4:$BA$1686,E$2,FALSE))</f>
        <v>RP</v>
      </c>
      <c r="F731" s="16" t="str">
        <f>IF($C731="B",VLOOKUP($A731,Bat!$A$4:$BF$2320,F$1,FALSE),VLOOKUP($A731,Pit!$A$4:$BA$1686,F$2,FALSE))</f>
        <v>Harold</v>
      </c>
      <c r="G731" s="16" t="str">
        <f>IF($C731="B",VLOOKUP($A731,Bat!$A$4:$BF$2320,G$1,FALSE),VLOOKUP($A731,Pit!$A$4:$BA$1686,G$2,FALSE))</f>
        <v>Reyes</v>
      </c>
      <c r="H731" s="16">
        <f>IF($C731="B",VLOOKUP($A731,Bat!$A$4:$BF$2320,H$1,FALSE),VLOOKUP($A731,Pit!$A$4:$BA$1686,H$2,FALSE))</f>
        <v>21</v>
      </c>
      <c r="I731" s="16" t="str">
        <f>IF($C731="B",VLOOKUP($A731,Bat!$A$4:$BF$2320,I$1,FALSE),VLOOKUP($A731,Pit!$A$4:$BA$1686,I$2,FALSE))</f>
        <v>L</v>
      </c>
      <c r="J731" s="16" t="str">
        <f>IF($C731="B",VLOOKUP($A731,Bat!$A$4:$BF$2320,J$1,FALSE),VLOOKUP($A731,Pit!$A$4:$BA$1686,J$2,FALSE))</f>
        <v>L</v>
      </c>
      <c r="K731" s="16" t="str">
        <f>IF($C731="B",VLOOKUP($A731,Bat!$A$4:$BF$2320,K$1,FALSE),VLOOKUP($A731,Pit!$A$4:$BA$1686,K$2,FALSE))</f>
        <v>Low</v>
      </c>
      <c r="L731" s="17" t="str">
        <f>IF($C731="B",VLOOKUP($A731,Bat!$A$4:$BF$2320,L$1,FALSE),VLOOKUP($A731,Pit!$A$4:$BA$1686,L$2,FALSE))</f>
        <v>High</v>
      </c>
      <c r="M731" s="16">
        <f>IF($C731="B",VLOOKUP($A731,Bat!$A$4:$BF$2320,M$1,FALSE),VLOOKUP($A731,Pit!$A$4:$BA$1686,M$2,FALSE))</f>
        <v>2</v>
      </c>
      <c r="N731" s="16">
        <f>IF($C731="B",VLOOKUP($A731,Bat!$A$4:$BF$2320,N$1,FALSE),VLOOKUP($A731,Pit!$A$4:$BA$1686,N$2,FALSE))</f>
        <v>2</v>
      </c>
      <c r="O731" s="16">
        <f>IF($C731="B",VLOOKUP($A731,Bat!$A$4:$BF$2320,O$1,FALSE),VLOOKUP($A731,Pit!$A$4:$BA$1686,O$2,FALSE))</f>
        <v>1</v>
      </c>
      <c r="P731" s="16" t="str">
        <f>IF($C731="B",VLOOKUP($A731,Bat!$A$4:$BF$2320,P$1,FALSE),VLOOKUP($A731,Pit!$A$4:$BA$1686,P$2,FALSE))</f>
        <v>87-89 Mph</v>
      </c>
      <c r="Q731" s="17">
        <f>IF($C731="B",VLOOKUP($A731,Bat!$A$4:$BF$2320,Q$1,FALSE),VLOOKUP($A731,Pit!$A$4:$BA$1686,Q$2,FALSE))</f>
        <v>7</v>
      </c>
      <c r="R731" s="18">
        <f>IF($C731="B",VLOOKUP($A731,Bat!$A$4:$BF$2320,R$1,FALSE),VLOOKUP($A731,Pit!$A$4:$BA$1686,R$2,FALSE))</f>
        <v>-3.2796011652316182</v>
      </c>
      <c r="S731" s="19">
        <f>IF($C731="B",VLOOKUP($A731,Bat!$A$4:$BF$2320,S$1,FALSE),VLOOKUP($A731,Pit!$A$4:$BA$1686,S$2,FALSE))</f>
        <v>-1.3456666269728181</v>
      </c>
      <c r="T731" s="20" t="str">
        <f>IF($C731="B",VLOOKUP($A731,Bat!$A$4:$BF$2320,T$1,FALSE),VLOOKUP($A731,Pit!$A$4:$BA$1686,T$2,FALSE))</f>
        <v>$2.2m</v>
      </c>
      <c r="U731" s="17" t="str">
        <f>VLOOKUP(IF($C731="B",VLOOKUP($A731,Bat!$A$4:$AU$2320,U$1,FALSE),VLOOKUP($A731,Pit!$A$4:$BE$1686,U$2,FALSE)),COND!$A$35:$B$41,2,FALSE)</f>
        <v>??</v>
      </c>
      <c r="V731" s="21">
        <f>IF($C731="B",VLOOKUP($A731,Bat!$A$4:$AT$2284,46,FALSE),VLOOKUP($A731,Pit!$A$4:$BD$1664,56,FALSE))</f>
        <v>337</v>
      </c>
      <c r="W731" s="16">
        <f t="shared" si="57"/>
        <v>999</v>
      </c>
      <c r="X731" s="16"/>
      <c r="Y731" s="22">
        <f t="shared" si="58"/>
        <v>1346</v>
      </c>
      <c r="Z731" s="16" t="str">
        <f>IFERROR(VLOOKUP($D731,Results37!$F$3:$L$1396,Z$1,FALSE),"")</f>
        <v/>
      </c>
      <c r="AA731" s="47" t="str">
        <f>IF(ISERROR(VLOOKUP(D731,Results37!$F$3:$O$399,AA$1,FALSE)),"",IF(VLOOKUP(D731,Results37!$F$3:$O$399,AA$1+1,FALSE)=1,"S"&amp;VLOOKUP(D731,Results37!$F$3:$O$399,AA$1,FALSE),VLOOKUP(D731,Results37!$F$3:$O$399,AA$1,FALSE)))</f>
        <v/>
      </c>
      <c r="AB731" s="16" t="str">
        <f>IFERROR(VLOOKUP($D731,Results37!$F$3:$L$1396,AB$1,FALSE),"")</f>
        <v/>
      </c>
      <c r="AC731" s="16" t="str">
        <f>IFERROR(VLOOKUP($D731,Results37!$F$3:$L$1396,AC$1,FALSE),"")</f>
        <v/>
      </c>
      <c r="AD731" s="16" t="str">
        <f t="shared" si="59"/>
        <v/>
      </c>
      <c r="AE731" s="20" t="str">
        <f>IF(ISERROR(VLOOKUP($AC731&amp;"-"&amp;$F731&amp;" "&amp;G731,Bonuses!$B$1:$G$1006,4,FALSE)),"",INT(VLOOKUP($AC731&amp;"-"&amp;$F731&amp;" "&amp;$G731,Bonuses!$B$1:$G$1006,4,FALSE)))</f>
        <v/>
      </c>
      <c r="AF731" s="16" t="str">
        <f>IF(ISERROR(VLOOKUP($AC731&amp;"-"&amp;$F731,Bonuses!$B$1:$G$1006,5,FALSE)),"",IF(VLOOKUP($AC731&amp;"-"&amp;$F731,Bonuses!$B$1:$G$1006,5,FALSE)="","",VLOOKUP($AC731&amp;"-"&amp;$F731,Bonuses!$B$1:$G$1006,6,FALSE)&amp;" yrs, "&amp;VLOOKUP($AC731&amp;"-"&amp;$F731,Bonuses!$B$1:$G$1006,5,FALSE)))</f>
        <v/>
      </c>
    </row>
    <row r="732" spans="1:32" s="21" customFormat="1" x14ac:dyDescent="0.25">
      <c r="A732" s="21" t="s">
        <v>3115</v>
      </c>
      <c r="B732" s="21">
        <f t="shared" si="55"/>
        <v>0</v>
      </c>
      <c r="C732" s="21" t="str">
        <f t="shared" si="56"/>
        <v>P</v>
      </c>
      <c r="D732" s="17">
        <f>IF($C732="B",VLOOKUP($A732,Bat!$A$4:$BF$2320,D$1,FALSE),VLOOKUP($A732,Pit!$A$4:$BA$1686,D$2,FALSE))</f>
        <v>7780</v>
      </c>
      <c r="E732" s="16" t="str">
        <f>IF($C732="B",VLOOKUP($A732,Bat!$A$4:$BF$2320,E$1,FALSE),VLOOKUP($A732,Pit!$A$4:$BA$1686,E$2,FALSE))</f>
        <v>RP</v>
      </c>
      <c r="F732" s="16" t="str">
        <f>IF($C732="B",VLOOKUP($A732,Bat!$A$4:$BF$2320,F$1,FALSE),VLOOKUP($A732,Pit!$A$4:$BA$1686,F$2,FALSE))</f>
        <v>Jack</v>
      </c>
      <c r="G732" s="16" t="str">
        <f>IF($C732="B",VLOOKUP($A732,Bat!$A$4:$BF$2320,G$1,FALSE),VLOOKUP($A732,Pit!$A$4:$BA$1686,G$2,FALSE))</f>
        <v>Travis</v>
      </c>
      <c r="H732" s="16">
        <f>IF($C732="B",VLOOKUP($A732,Bat!$A$4:$BF$2320,H$1,FALSE),VLOOKUP($A732,Pit!$A$4:$BA$1686,H$2,FALSE))</f>
        <v>21</v>
      </c>
      <c r="I732" s="16" t="str">
        <f>IF($C732="B",VLOOKUP($A732,Bat!$A$4:$BF$2320,I$1,FALSE),VLOOKUP($A732,Pit!$A$4:$BA$1686,I$2,FALSE))</f>
        <v>L</v>
      </c>
      <c r="J732" s="16" t="str">
        <f>IF($C732="B",VLOOKUP($A732,Bat!$A$4:$BF$2320,J$1,FALSE),VLOOKUP($A732,Pit!$A$4:$BA$1686,J$2,FALSE))</f>
        <v>L</v>
      </c>
      <c r="K732" s="16" t="str">
        <f>IF($C732="B",VLOOKUP($A732,Bat!$A$4:$BF$2320,K$1,FALSE),VLOOKUP($A732,Pit!$A$4:$BA$1686,K$2,FALSE))</f>
        <v>Normal</v>
      </c>
      <c r="L732" s="17" t="str">
        <f>IF($C732="B",VLOOKUP($A732,Bat!$A$4:$BF$2320,L$1,FALSE),VLOOKUP($A732,Pit!$A$4:$BA$1686,L$2,FALSE))</f>
        <v>Normal</v>
      </c>
      <c r="M732" s="16">
        <f>IF($C732="B",VLOOKUP($A732,Bat!$A$4:$BF$2320,M$1,FALSE),VLOOKUP($A732,Pit!$A$4:$BA$1686,M$2,FALSE))</f>
        <v>2</v>
      </c>
      <c r="N732" s="16">
        <f>IF($C732="B",VLOOKUP($A732,Bat!$A$4:$BF$2320,N$1,FALSE),VLOOKUP($A732,Pit!$A$4:$BA$1686,N$2,FALSE))</f>
        <v>2</v>
      </c>
      <c r="O732" s="16">
        <f>IF($C732="B",VLOOKUP($A732,Bat!$A$4:$BF$2320,O$1,FALSE),VLOOKUP($A732,Pit!$A$4:$BA$1686,O$2,FALSE))</f>
        <v>1</v>
      </c>
      <c r="P732" s="16" t="str">
        <f>IF($C732="B",VLOOKUP($A732,Bat!$A$4:$BF$2320,P$1,FALSE),VLOOKUP($A732,Pit!$A$4:$BA$1686,P$2,FALSE))</f>
        <v>88-90 Mph</v>
      </c>
      <c r="Q732" s="17">
        <f>IF($C732="B",VLOOKUP($A732,Bat!$A$4:$BF$2320,Q$1,FALSE),VLOOKUP($A732,Pit!$A$4:$BA$1686,Q$2,FALSE))</f>
        <v>7</v>
      </c>
      <c r="R732" s="18">
        <f>IF($C732="B",VLOOKUP($A732,Bat!$A$4:$BF$2320,R$1,FALSE),VLOOKUP($A732,Pit!$A$4:$BA$1686,R$2,FALSE))</f>
        <v>-3.7796011652316182</v>
      </c>
      <c r="S732" s="19">
        <f>IF($C732="B",VLOOKUP($A732,Bat!$A$4:$BF$2320,S$1,FALSE),VLOOKUP($A732,Pit!$A$4:$BA$1686,S$2,FALSE))</f>
        <v>-1.3895916495546039</v>
      </c>
      <c r="T732" s="20" t="str">
        <f>IF($C732="B",VLOOKUP($A732,Bat!$A$4:$BF$2320,T$1,FALSE),VLOOKUP($A732,Pit!$A$4:$BA$1686,T$2,FALSE))</f>
        <v>$170k</v>
      </c>
      <c r="U732" s="17" t="str">
        <f>VLOOKUP(IF($C732="B",VLOOKUP($A732,Bat!$A$4:$AU$2320,U$1,FALSE),VLOOKUP($A732,Pit!$A$4:$BE$1686,U$2,FALSE)),COND!$A$35:$B$41,2,FALSE)</f>
        <v>??</v>
      </c>
      <c r="V732" s="21">
        <f>IF($C732="B",VLOOKUP($A732,Bat!$A$4:$AT$2284,46,FALSE),VLOOKUP($A732,Pit!$A$4:$BD$1664,56,FALSE))</f>
        <v>338</v>
      </c>
      <c r="W732" s="16">
        <f t="shared" si="57"/>
        <v>999</v>
      </c>
      <c r="X732" s="16"/>
      <c r="Y732" s="22">
        <f t="shared" si="58"/>
        <v>1354</v>
      </c>
      <c r="Z732" s="16" t="str">
        <f>IFERROR(VLOOKUP($D732,Results37!$F$3:$L$1396,Z$1,FALSE),"")</f>
        <v/>
      </c>
      <c r="AA732" s="47" t="str">
        <f>IF(ISERROR(VLOOKUP(D732,Results37!$F$3:$O$399,AA$1,FALSE)),"",IF(VLOOKUP(D732,Results37!$F$3:$O$399,AA$1+1,FALSE)=1,"S"&amp;VLOOKUP(D732,Results37!$F$3:$O$399,AA$1,FALSE),VLOOKUP(D732,Results37!$F$3:$O$399,AA$1,FALSE)))</f>
        <v/>
      </c>
      <c r="AB732" s="16" t="str">
        <f>IFERROR(VLOOKUP($D732,Results37!$F$3:$L$1396,AB$1,FALSE),"")</f>
        <v/>
      </c>
      <c r="AC732" s="16" t="str">
        <f>IFERROR(VLOOKUP($D732,Results37!$F$3:$L$1396,AC$1,FALSE),"")</f>
        <v/>
      </c>
      <c r="AD732" s="16" t="str">
        <f t="shared" si="59"/>
        <v/>
      </c>
      <c r="AE732" s="20" t="str">
        <f>IF(ISERROR(VLOOKUP($AC732&amp;"-"&amp;$F732&amp;" "&amp;G732,Bonuses!$B$1:$G$1006,4,FALSE)),"",INT(VLOOKUP($AC732&amp;"-"&amp;$F732&amp;" "&amp;$G732,Bonuses!$B$1:$G$1006,4,FALSE)))</f>
        <v/>
      </c>
      <c r="AF732" s="16" t="str">
        <f>IF(ISERROR(VLOOKUP($AC732&amp;"-"&amp;$F732,Bonuses!$B$1:$G$1006,5,FALSE)),"",IF(VLOOKUP($AC732&amp;"-"&amp;$F732,Bonuses!$B$1:$G$1006,5,FALSE)="","",VLOOKUP($AC732&amp;"-"&amp;$F732,Bonuses!$B$1:$G$1006,6,FALSE)&amp;" yrs, "&amp;VLOOKUP($AC732&amp;"-"&amp;$F732,Bonuses!$B$1:$G$1006,5,FALSE)))</f>
        <v/>
      </c>
    </row>
    <row r="733" spans="1:32" s="21" customFormat="1" x14ac:dyDescent="0.25">
      <c r="A733" s="21" t="s">
        <v>2108</v>
      </c>
      <c r="B733" s="21">
        <f t="shared" si="55"/>
        <v>0</v>
      </c>
      <c r="C733" s="21" t="str">
        <f t="shared" si="56"/>
        <v>B</v>
      </c>
      <c r="D733" s="17">
        <f>IF($C733="B",VLOOKUP($A733,Bat!$A$4:$BF$2320,D$1,FALSE),VLOOKUP($A733,Pit!$A$4:$BA$1686,D$2,FALSE))</f>
        <v>6712</v>
      </c>
      <c r="E733" s="16" t="str">
        <f>IF($C733="B",VLOOKUP($A733,Bat!$A$4:$BF$2320,E$1,FALSE),VLOOKUP($A733,Pit!$A$4:$BA$1686,E$2,FALSE))</f>
        <v>2B</v>
      </c>
      <c r="F733" s="16" t="str">
        <f>IF($C733="B",VLOOKUP($A733,Bat!$A$4:$BF$2320,F$1,FALSE),VLOOKUP($A733,Pit!$A$4:$BA$1686,F$2,FALSE))</f>
        <v>Albert</v>
      </c>
      <c r="G733" s="16" t="str">
        <f>IF($C733="B",VLOOKUP($A733,Bat!$A$4:$BF$2320,G$1,FALSE),VLOOKUP($A733,Pit!$A$4:$BA$1686,G$2,FALSE))</f>
        <v>Fuller</v>
      </c>
      <c r="H733" s="16">
        <f>IF($C733="B",VLOOKUP($A733,Bat!$A$4:$BF$2320,H$1,FALSE),VLOOKUP($A733,Pit!$A$4:$BA$1686,H$2,FALSE))</f>
        <v>18</v>
      </c>
      <c r="I733" s="16" t="str">
        <f>IF($C733="B",VLOOKUP($A733,Bat!$A$4:$BF$2320,I$1,FALSE),VLOOKUP($A733,Pit!$A$4:$BA$1686,I$2,FALSE))</f>
        <v>R</v>
      </c>
      <c r="J733" s="16" t="str">
        <f>IF($C733="B",VLOOKUP($A733,Bat!$A$4:$BF$2320,J$1,FALSE),VLOOKUP($A733,Pit!$A$4:$BA$1686,J$2,FALSE))</f>
        <v>R</v>
      </c>
      <c r="K733" s="16" t="str">
        <f>IF($C733="B",VLOOKUP($A733,Bat!$A$4:$BF$2320,K$1,FALSE),VLOOKUP($A733,Pit!$A$4:$BA$1686,K$2,FALSE))</f>
        <v>Low</v>
      </c>
      <c r="L733" s="17" t="str">
        <f>IF($C733="B",VLOOKUP($A733,Bat!$A$4:$BF$2320,L$1,FALSE),VLOOKUP($A733,Pit!$A$4:$BA$1686,L$2,FALSE))</f>
        <v>Normal</v>
      </c>
      <c r="M733" s="16">
        <f>IF($C733="B",VLOOKUP($A733,Bat!$A$4:$BF$2320,M$1,FALSE),VLOOKUP($A733,Pit!$A$4:$BA$1686,M$2,FALSE))</f>
        <v>3</v>
      </c>
      <c r="N733" s="16">
        <f>IF($C733="B",VLOOKUP($A733,Bat!$A$4:$BF$2320,N$1,FALSE),VLOOKUP($A733,Pit!$A$4:$BA$1686,N$2,FALSE))</f>
        <v>3</v>
      </c>
      <c r="O733" s="16">
        <f>IF($C733="B",VLOOKUP($A733,Bat!$A$4:$BF$2320,O$1,FALSE),VLOOKUP($A733,Pit!$A$4:$BA$1686,O$2,FALSE))</f>
        <v>1</v>
      </c>
      <c r="P733" s="16">
        <f>IF($C733="B",VLOOKUP($A733,Bat!$A$4:$BF$2320,P$1,FALSE),VLOOKUP($A733,Pit!$A$4:$BA$1686,P$2,FALSE))</f>
        <v>2</v>
      </c>
      <c r="Q733" s="17">
        <f>IF($C733="B",VLOOKUP($A733,Bat!$A$4:$BF$2320,Q$1,FALSE),VLOOKUP($A733,Pit!$A$4:$BA$1686,Q$2,FALSE))</f>
        <v>5</v>
      </c>
      <c r="R733" s="18">
        <f>IF($C733="B",VLOOKUP($A733,Bat!$A$4:$BF$2320,R$1,FALSE),VLOOKUP($A733,Pit!$A$4:$BA$1686,R$2,FALSE))</f>
        <v>-3.3513724539036929</v>
      </c>
      <c r="S733" s="19">
        <f>IF($C733="B",VLOOKUP($A733,Bat!$A$4:$BF$2320,S$1,FALSE),VLOOKUP($A733,Pit!$A$4:$BA$1686,S$2,FALSE))</f>
        <v>-6.3168799930522379E-2</v>
      </c>
      <c r="T733" s="20" t="str">
        <f>IF($C733="B",VLOOKUP($A733,Bat!$A$4:$BF$2320,T$1,FALSE),VLOOKUP($A733,Pit!$A$4:$BA$1686,T$2,FALSE))</f>
        <v>$200k</v>
      </c>
      <c r="U733" s="17" t="str">
        <f>VLOOKUP(IF($C733="B",VLOOKUP($A733,Bat!$A$4:$AU$2320,U$1,FALSE),VLOOKUP($A733,Pit!$A$4:$BE$1686,U$2,FALSE)),COND!$A$35:$B$41,2,FALSE)</f>
        <v>??</v>
      </c>
      <c r="V733" s="21">
        <f>IF($C733="B",VLOOKUP($A733,Bat!$A$4:$AT$2284,46,FALSE),VLOOKUP($A733,Pit!$A$4:$BD$1664,56,FALSE))</f>
        <v>339</v>
      </c>
      <c r="W733" s="16">
        <f t="shared" si="57"/>
        <v>999</v>
      </c>
      <c r="X733" s="16"/>
      <c r="Y733" s="22">
        <f t="shared" si="58"/>
        <v>757</v>
      </c>
      <c r="Z733" s="16" t="str">
        <f>IFERROR(VLOOKUP($D733,Results37!$F$3:$L$1396,Z$1,FALSE),"")</f>
        <v/>
      </c>
      <c r="AA733" s="47" t="str">
        <f>IF(ISERROR(VLOOKUP(D733,Results37!$F$3:$O$399,AA$1,FALSE)),"",IF(VLOOKUP(D733,Results37!$F$3:$O$399,AA$1+1,FALSE)=1,"S"&amp;VLOOKUP(D733,Results37!$F$3:$O$399,AA$1,FALSE),VLOOKUP(D733,Results37!$F$3:$O$399,AA$1,FALSE)))</f>
        <v/>
      </c>
      <c r="AB733" s="16" t="str">
        <f>IFERROR(VLOOKUP($D733,Results37!$F$3:$L$1396,AB$1,FALSE),"")</f>
        <v/>
      </c>
      <c r="AC733" s="16" t="str">
        <f>IFERROR(VLOOKUP($D733,Results37!$F$3:$L$1396,AC$1,FALSE),"")</f>
        <v/>
      </c>
      <c r="AD733" s="16" t="str">
        <f t="shared" si="59"/>
        <v/>
      </c>
      <c r="AE733" s="20" t="str">
        <f>IF(ISERROR(VLOOKUP($AC733&amp;"-"&amp;$F733&amp;" "&amp;G733,Bonuses!$B$1:$G$1006,4,FALSE)),"",INT(VLOOKUP($AC733&amp;"-"&amp;$F733&amp;" "&amp;$G733,Bonuses!$B$1:$G$1006,4,FALSE)))</f>
        <v/>
      </c>
      <c r="AF733" s="16" t="str">
        <f>IF(ISERROR(VLOOKUP($AC733&amp;"-"&amp;$F733,Bonuses!$B$1:$G$1006,5,FALSE)),"",IF(VLOOKUP($AC733&amp;"-"&amp;$F733,Bonuses!$B$1:$G$1006,5,FALSE)="","",VLOOKUP($AC733&amp;"-"&amp;$F733,Bonuses!$B$1:$G$1006,6,FALSE)&amp;" yrs, "&amp;VLOOKUP($AC733&amp;"-"&amp;$F733,Bonuses!$B$1:$G$1006,5,FALSE)))</f>
        <v/>
      </c>
    </row>
    <row r="734" spans="1:32" s="21" customFormat="1" x14ac:dyDescent="0.25">
      <c r="A734" s="21" t="s">
        <v>2878</v>
      </c>
      <c r="B734" s="21">
        <f t="shared" si="55"/>
        <v>0</v>
      </c>
      <c r="C734" s="21" t="str">
        <f t="shared" si="56"/>
        <v>P</v>
      </c>
      <c r="D734" s="17">
        <f>IF($C734="B",VLOOKUP($A734,Bat!$A$4:$BF$2320,D$1,FALSE),VLOOKUP($A734,Pit!$A$4:$BA$1686,D$2,FALSE))</f>
        <v>12169</v>
      </c>
      <c r="E734" s="16" t="str">
        <f>IF($C734="B",VLOOKUP($A734,Bat!$A$4:$BF$2320,E$1,FALSE),VLOOKUP($A734,Pit!$A$4:$BA$1686,E$2,FALSE))</f>
        <v>RP</v>
      </c>
      <c r="F734" s="16" t="str">
        <f>IF($C734="B",VLOOKUP($A734,Bat!$A$4:$BF$2320,F$1,FALSE),VLOOKUP($A734,Pit!$A$4:$BA$1686,F$2,FALSE))</f>
        <v>Feliks</v>
      </c>
      <c r="G734" s="16" t="str">
        <f>IF($C734="B",VLOOKUP($A734,Bat!$A$4:$BF$2320,G$1,FALSE),VLOOKUP($A734,Pit!$A$4:$BA$1686,G$2,FALSE))</f>
        <v>Otræbski</v>
      </c>
      <c r="H734" s="16">
        <f>IF($C734="B",VLOOKUP($A734,Bat!$A$4:$BF$2320,H$1,FALSE),VLOOKUP($A734,Pit!$A$4:$BA$1686,H$2,FALSE))</f>
        <v>20</v>
      </c>
      <c r="I734" s="16" t="str">
        <f>IF($C734="B",VLOOKUP($A734,Bat!$A$4:$BF$2320,I$1,FALSE),VLOOKUP($A734,Pit!$A$4:$BA$1686,I$2,FALSE))</f>
        <v>L</v>
      </c>
      <c r="J734" s="16" t="str">
        <f>IF($C734="B",VLOOKUP($A734,Bat!$A$4:$BF$2320,J$1,FALSE),VLOOKUP($A734,Pit!$A$4:$BA$1686,J$2,FALSE))</f>
        <v>L</v>
      </c>
      <c r="K734" s="16" t="str">
        <f>IF($C734="B",VLOOKUP($A734,Bat!$A$4:$BF$2320,K$1,FALSE),VLOOKUP($A734,Pit!$A$4:$BA$1686,K$2,FALSE))</f>
        <v>Normal</v>
      </c>
      <c r="L734" s="17" t="str">
        <f>IF($C734="B",VLOOKUP($A734,Bat!$A$4:$BF$2320,L$1,FALSE),VLOOKUP($A734,Pit!$A$4:$BA$1686,L$2,FALSE))</f>
        <v>Normal</v>
      </c>
      <c r="M734" s="16">
        <f>IF($C734="B",VLOOKUP($A734,Bat!$A$4:$BF$2320,M$1,FALSE),VLOOKUP($A734,Pit!$A$4:$BA$1686,M$2,FALSE))</f>
        <v>3</v>
      </c>
      <c r="N734" s="16">
        <f>IF($C734="B",VLOOKUP($A734,Bat!$A$4:$BF$2320,N$1,FALSE),VLOOKUP($A734,Pit!$A$4:$BA$1686,N$2,FALSE))</f>
        <v>1</v>
      </c>
      <c r="O734" s="16">
        <f>IF($C734="B",VLOOKUP($A734,Bat!$A$4:$BF$2320,O$1,FALSE),VLOOKUP($A734,Pit!$A$4:$BA$1686,O$2,FALSE))</f>
        <v>1</v>
      </c>
      <c r="P734" s="16" t="str">
        <f>IF($C734="B",VLOOKUP($A734,Bat!$A$4:$BF$2320,P$1,FALSE),VLOOKUP($A734,Pit!$A$4:$BA$1686,P$2,FALSE))</f>
        <v>89-91 Mph</v>
      </c>
      <c r="Q734" s="17">
        <f>IF($C734="B",VLOOKUP($A734,Bat!$A$4:$BF$2320,Q$1,FALSE),VLOOKUP($A734,Pit!$A$4:$BA$1686,Q$2,FALSE))</f>
        <v>9</v>
      </c>
      <c r="R734" s="18">
        <f>IF($C734="B",VLOOKUP($A734,Bat!$A$4:$BF$2320,R$1,FALSE),VLOOKUP($A734,Pit!$A$4:$BA$1686,R$2,FALSE))</f>
        <v>-3.8334953469352726</v>
      </c>
      <c r="S734" s="19">
        <f>IF($C734="B",VLOOKUP($A734,Bat!$A$4:$BF$2320,S$1,FALSE),VLOOKUP($A734,Pit!$A$4:$BA$1686,S$2,FALSE))</f>
        <v>-1.3943262558513236</v>
      </c>
      <c r="T734" s="20" t="str">
        <f>IF($C734="B",VLOOKUP($A734,Bat!$A$4:$BF$2320,T$1,FALSE),VLOOKUP($A734,Pit!$A$4:$BA$1686,T$2,FALSE))</f>
        <v>$220k</v>
      </c>
      <c r="U734" s="17" t="str">
        <f>VLOOKUP(IF($C734="B",VLOOKUP($A734,Bat!$A$4:$AU$2320,U$1,FALSE),VLOOKUP($A734,Pit!$A$4:$BE$1686,U$2,FALSE)),COND!$A$35:$B$41,2,FALSE)</f>
        <v>??</v>
      </c>
      <c r="V734" s="21">
        <f>IF($C734="B",VLOOKUP($A734,Bat!$A$4:$AT$2284,46,FALSE),VLOOKUP($A734,Pit!$A$4:$BD$1664,56,FALSE))</f>
        <v>339</v>
      </c>
      <c r="W734" s="16">
        <f t="shared" si="57"/>
        <v>999</v>
      </c>
      <c r="X734" s="16"/>
      <c r="Y734" s="22">
        <f t="shared" si="58"/>
        <v>1356</v>
      </c>
      <c r="Z734" s="16" t="str">
        <f>IFERROR(VLOOKUP($D734,Results37!$F$3:$L$1396,Z$1,FALSE),"")</f>
        <v/>
      </c>
      <c r="AA734" s="47" t="str">
        <f>IF(ISERROR(VLOOKUP(D734,Results37!$F$3:$O$399,AA$1,FALSE)),"",IF(VLOOKUP(D734,Results37!$F$3:$O$399,AA$1+1,FALSE)=1,"S"&amp;VLOOKUP(D734,Results37!$F$3:$O$399,AA$1,FALSE),VLOOKUP(D734,Results37!$F$3:$O$399,AA$1,FALSE)))</f>
        <v/>
      </c>
      <c r="AB734" s="16" t="str">
        <f>IFERROR(VLOOKUP($D734,Results37!$F$3:$L$1396,AB$1,FALSE),"")</f>
        <v/>
      </c>
      <c r="AC734" s="16" t="str">
        <f>IFERROR(VLOOKUP($D734,Results37!$F$3:$L$1396,AC$1,FALSE),"")</f>
        <v/>
      </c>
      <c r="AD734" s="16" t="str">
        <f t="shared" si="59"/>
        <v/>
      </c>
      <c r="AE734" s="20" t="str">
        <f>IF(ISERROR(VLOOKUP($AC734&amp;"-"&amp;$F734&amp;" "&amp;G734,Bonuses!$B$1:$G$1006,4,FALSE)),"",INT(VLOOKUP($AC734&amp;"-"&amp;$F734&amp;" "&amp;$G734,Bonuses!$B$1:$G$1006,4,FALSE)))</f>
        <v/>
      </c>
      <c r="AF734" s="16" t="str">
        <f>IF(ISERROR(VLOOKUP($AC734&amp;"-"&amp;$F734,Bonuses!$B$1:$G$1006,5,FALSE)),"",IF(VLOOKUP($AC734&amp;"-"&amp;$F734,Bonuses!$B$1:$G$1006,5,FALSE)="","",VLOOKUP($AC734&amp;"-"&amp;$F734,Bonuses!$B$1:$G$1006,6,FALSE)&amp;" yrs, "&amp;VLOOKUP($AC734&amp;"-"&amp;$F734,Bonuses!$B$1:$G$1006,5,FALSE)))</f>
        <v/>
      </c>
    </row>
    <row r="735" spans="1:32" s="21" customFormat="1" x14ac:dyDescent="0.25">
      <c r="A735" s="21" t="s">
        <v>2278</v>
      </c>
      <c r="B735" s="21">
        <f t="shared" si="55"/>
        <v>0</v>
      </c>
      <c r="C735" s="21" t="str">
        <f t="shared" si="56"/>
        <v>P</v>
      </c>
      <c r="D735" s="17">
        <f>IF($C735="B",VLOOKUP($A735,Bat!$A$4:$BF$2320,D$1,FALSE),VLOOKUP($A735,Pit!$A$4:$BA$1686,D$2,FALSE))</f>
        <v>8673</v>
      </c>
      <c r="E735" s="16" t="str">
        <f>IF($C735="B",VLOOKUP($A735,Bat!$A$4:$BF$2320,E$1,FALSE),VLOOKUP($A735,Pit!$A$4:$BA$1686,E$2,FALSE))</f>
        <v>SP</v>
      </c>
      <c r="F735" s="16" t="str">
        <f>IF($C735="B",VLOOKUP($A735,Bat!$A$4:$BF$2320,F$1,FALSE),VLOOKUP($A735,Pit!$A$4:$BA$1686,F$2,FALSE))</f>
        <v>Shunsho</v>
      </c>
      <c r="G735" s="16" t="str">
        <f>IF($C735="B",VLOOKUP($A735,Bat!$A$4:$BF$2320,G$1,FALSE),VLOOKUP($A735,Pit!$A$4:$BA$1686,G$2,FALSE))</f>
        <v>Sugiura</v>
      </c>
      <c r="H735" s="16">
        <f>IF($C735="B",VLOOKUP($A735,Bat!$A$4:$BF$2320,H$1,FALSE),VLOOKUP($A735,Pit!$A$4:$BA$1686,H$2,FALSE))</f>
        <v>24</v>
      </c>
      <c r="I735" s="16" t="str">
        <f>IF($C735="B",VLOOKUP($A735,Bat!$A$4:$BF$2320,I$1,FALSE),VLOOKUP($A735,Pit!$A$4:$BA$1686,I$2,FALSE))</f>
        <v>R</v>
      </c>
      <c r="J735" s="16" t="str">
        <f>IF($C735="B",VLOOKUP($A735,Bat!$A$4:$BF$2320,J$1,FALSE),VLOOKUP($A735,Pit!$A$4:$BA$1686,J$2,FALSE))</f>
        <v>R</v>
      </c>
      <c r="K735" s="16" t="str">
        <f>IF($C735="B",VLOOKUP($A735,Bat!$A$4:$BF$2320,K$1,FALSE),VLOOKUP($A735,Pit!$A$4:$BA$1686,K$2,FALSE))</f>
        <v>High</v>
      </c>
      <c r="L735" s="17" t="str">
        <f>IF($C735="B",VLOOKUP($A735,Bat!$A$4:$BF$2320,L$1,FALSE),VLOOKUP($A735,Pit!$A$4:$BA$1686,L$2,FALSE))</f>
        <v>High</v>
      </c>
      <c r="M735" s="16">
        <f>IF($C735="B",VLOOKUP($A735,Bat!$A$4:$BF$2320,M$1,FALSE),VLOOKUP($A735,Pit!$A$4:$BA$1686,M$2,FALSE))</f>
        <v>5</v>
      </c>
      <c r="N735" s="16">
        <f>IF($C735="B",VLOOKUP($A735,Bat!$A$4:$BF$2320,N$1,FALSE),VLOOKUP($A735,Pit!$A$4:$BA$1686,N$2,FALSE))</f>
        <v>2</v>
      </c>
      <c r="O735" s="16">
        <f>IF($C735="B",VLOOKUP($A735,Bat!$A$4:$BF$2320,O$1,FALSE),VLOOKUP($A735,Pit!$A$4:$BA$1686,O$2,FALSE))</f>
        <v>5</v>
      </c>
      <c r="P735" s="16" t="str">
        <f>IF($C735="B",VLOOKUP($A735,Bat!$A$4:$BF$2320,P$1,FALSE),VLOOKUP($A735,Pit!$A$4:$BA$1686,P$2,FALSE))</f>
        <v>92-94 Mph</v>
      </c>
      <c r="Q735" s="17">
        <f>IF($C735="B",VLOOKUP($A735,Bat!$A$4:$BF$2320,Q$1,FALSE),VLOOKUP($A735,Pit!$A$4:$BA$1686,Q$2,FALSE))</f>
        <v>5</v>
      </c>
      <c r="R735" s="18">
        <f>IF($C735="B",VLOOKUP($A735,Bat!$A$4:$BF$2320,R$1,FALSE),VLOOKUP($A735,Pit!$A$4:$BA$1686,R$2,FALSE))</f>
        <v>29.431177818566269</v>
      </c>
      <c r="S735" s="19">
        <f>IF($C735="B",VLOOKUP($A735,Bat!$A$4:$BF$2320,S$1,FALSE),VLOOKUP($A735,Pit!$A$4:$BA$1686,S$2,FALSE))</f>
        <v>1.5279767840894363</v>
      </c>
      <c r="T735" s="20" t="str">
        <f>IF($C735="B",VLOOKUP($A735,Bat!$A$4:$BF$2320,T$1,FALSE),VLOOKUP($A735,Pit!$A$4:$BA$1686,T$2,FALSE))</f>
        <v>Slot</v>
      </c>
      <c r="U735" s="17" t="str">
        <f>VLOOKUP(IF($C735="B",VLOOKUP($A735,Bat!$A$4:$AU$2320,U$1,FALSE),VLOOKUP($A735,Pit!$A$4:$BE$1686,U$2,FALSE)),COND!$A$35:$B$41,2,FALSE)</f>
        <v>??</v>
      </c>
      <c r="V735" s="21">
        <f>IF($C735="B",VLOOKUP($A735,Bat!$A$4:$AT$2284,46,FALSE),VLOOKUP($A735,Pit!$A$4:$BD$1664,56,FALSE))</f>
        <v>340</v>
      </c>
      <c r="W735" s="16">
        <f t="shared" si="57"/>
        <v>340</v>
      </c>
      <c r="X735" s="16"/>
      <c r="Y735" s="22">
        <f t="shared" si="58"/>
        <v>176</v>
      </c>
      <c r="Z735" s="16" t="str">
        <f>IFERROR(VLOOKUP($D735,Results37!$F$3:$L$1396,Z$1,FALSE),"")</f>
        <v/>
      </c>
      <c r="AA735" s="47" t="str">
        <f>IF(ISERROR(VLOOKUP(D735,Results37!$F$3:$O$399,AA$1,FALSE)),"",IF(VLOOKUP(D735,Results37!$F$3:$O$399,AA$1+1,FALSE)=1,"S"&amp;VLOOKUP(D735,Results37!$F$3:$O$399,AA$1,FALSE),VLOOKUP(D735,Results37!$F$3:$O$399,AA$1,FALSE)))</f>
        <v/>
      </c>
      <c r="AB735" s="16" t="str">
        <f>IFERROR(VLOOKUP($D735,Results37!$F$3:$L$1396,AB$1,FALSE),"")</f>
        <v/>
      </c>
      <c r="AC735" s="16" t="str">
        <f>IFERROR(VLOOKUP($D735,Results37!$F$3:$L$1396,AC$1,FALSE),"")</f>
        <v/>
      </c>
      <c r="AD735" s="16" t="str">
        <f t="shared" si="59"/>
        <v/>
      </c>
      <c r="AE735" s="20" t="str">
        <f>IF(ISERROR(VLOOKUP($AC735&amp;"-"&amp;$F735&amp;" "&amp;G735,Bonuses!$B$1:$G$1006,4,FALSE)),"",INT(VLOOKUP($AC735&amp;"-"&amp;$F735&amp;" "&amp;$G735,Bonuses!$B$1:$G$1006,4,FALSE)))</f>
        <v/>
      </c>
      <c r="AF735" s="16" t="str">
        <f>IF(ISERROR(VLOOKUP($AC735&amp;"-"&amp;$F735,Bonuses!$B$1:$G$1006,5,FALSE)),"",IF(VLOOKUP($AC735&amp;"-"&amp;$F735,Bonuses!$B$1:$G$1006,5,FALSE)="","",VLOOKUP($AC735&amp;"-"&amp;$F735,Bonuses!$B$1:$G$1006,6,FALSE)&amp;" yrs, "&amp;VLOOKUP($AC735&amp;"-"&amp;$F735,Bonuses!$B$1:$G$1006,5,FALSE)))</f>
        <v/>
      </c>
    </row>
    <row r="736" spans="1:32" s="21" customFormat="1" x14ac:dyDescent="0.25">
      <c r="A736" s="21" t="s">
        <v>2340</v>
      </c>
      <c r="B736" s="21">
        <f t="shared" si="55"/>
        <v>0</v>
      </c>
      <c r="C736" s="21" t="str">
        <f t="shared" si="56"/>
        <v>P</v>
      </c>
      <c r="D736" s="17">
        <f>IF($C736="B",VLOOKUP($A736,Bat!$A$4:$BF$2320,D$1,FALSE),VLOOKUP($A736,Pit!$A$4:$BA$1686,D$2,FALSE))</f>
        <v>5085</v>
      </c>
      <c r="E736" s="16" t="str">
        <f>IF($C736="B",VLOOKUP($A736,Bat!$A$4:$BF$2320,E$1,FALSE),VLOOKUP($A736,Pit!$A$4:$BA$1686,E$2,FALSE))</f>
        <v>RP</v>
      </c>
      <c r="F736" s="16" t="str">
        <f>IF($C736="B",VLOOKUP($A736,Bat!$A$4:$BF$2320,F$1,FALSE),VLOOKUP($A736,Pit!$A$4:$BA$1686,F$2,FALSE))</f>
        <v>Doug</v>
      </c>
      <c r="G736" s="16" t="str">
        <f>IF($C736="B",VLOOKUP($A736,Bat!$A$4:$BF$2320,G$1,FALSE),VLOOKUP($A736,Pit!$A$4:$BA$1686,G$2,FALSE))</f>
        <v>Goodman</v>
      </c>
      <c r="H736" s="16">
        <f>IF($C736="B",VLOOKUP($A736,Bat!$A$4:$BF$2320,H$1,FALSE),VLOOKUP($A736,Pit!$A$4:$BA$1686,H$2,FALSE))</f>
        <v>24</v>
      </c>
      <c r="I736" s="16" t="str">
        <f>IF($C736="B",VLOOKUP($A736,Bat!$A$4:$BF$2320,I$1,FALSE),VLOOKUP($A736,Pit!$A$4:$BA$1686,I$2,FALSE))</f>
        <v>R</v>
      </c>
      <c r="J736" s="16" t="str">
        <f>IF($C736="B",VLOOKUP($A736,Bat!$A$4:$BF$2320,J$1,FALSE),VLOOKUP($A736,Pit!$A$4:$BA$1686,J$2,FALSE))</f>
        <v>R</v>
      </c>
      <c r="K736" s="16" t="str">
        <f>IF($C736="B",VLOOKUP($A736,Bat!$A$4:$BF$2320,K$1,FALSE),VLOOKUP($A736,Pit!$A$4:$BA$1686,K$2,FALSE))</f>
        <v>Low</v>
      </c>
      <c r="L736" s="17" t="str">
        <f>IF($C736="B",VLOOKUP($A736,Bat!$A$4:$BF$2320,L$1,FALSE),VLOOKUP($A736,Pit!$A$4:$BA$1686,L$2,FALSE))</f>
        <v>Normal</v>
      </c>
      <c r="M736" s="16">
        <f>IF($C736="B",VLOOKUP($A736,Bat!$A$4:$BF$2320,M$1,FALSE),VLOOKUP($A736,Pit!$A$4:$BA$1686,M$2,FALSE))</f>
        <v>4</v>
      </c>
      <c r="N736" s="16">
        <f>IF($C736="B",VLOOKUP($A736,Bat!$A$4:$BF$2320,N$1,FALSE),VLOOKUP($A736,Pit!$A$4:$BA$1686,N$2,FALSE))</f>
        <v>3</v>
      </c>
      <c r="O736" s="16">
        <f>IF($C736="B",VLOOKUP($A736,Bat!$A$4:$BF$2320,O$1,FALSE),VLOOKUP($A736,Pit!$A$4:$BA$1686,O$2,FALSE))</f>
        <v>4</v>
      </c>
      <c r="P736" s="16" t="str">
        <f>IF($C736="B",VLOOKUP($A736,Bat!$A$4:$BF$2320,P$1,FALSE),VLOOKUP($A736,Pit!$A$4:$BA$1686,P$2,FALSE))</f>
        <v>89-91 Mph</v>
      </c>
      <c r="Q736" s="17">
        <f>IF($C736="B",VLOOKUP($A736,Bat!$A$4:$BF$2320,Q$1,FALSE),VLOOKUP($A736,Pit!$A$4:$BA$1686,Q$2,FALSE))</f>
        <v>7</v>
      </c>
      <c r="R736" s="18">
        <f>IF($C736="B",VLOOKUP($A736,Bat!$A$4:$BF$2320,R$1,FALSE),VLOOKUP($A736,Pit!$A$4:$BA$1686,R$2,FALSE))</f>
        <v>22.330872941592538</v>
      </c>
      <c r="S736" s="19">
        <f>IF($C736="B",VLOOKUP($A736,Bat!$A$4:$BF$2320,S$1,FALSE),VLOOKUP($A736,Pit!$A$4:$BA$1686,S$2,FALSE))</f>
        <v>0.90421467997216598</v>
      </c>
      <c r="T736" s="20" t="str">
        <f>IF($C736="B",VLOOKUP($A736,Bat!$A$4:$BF$2320,T$1,FALSE),VLOOKUP($A736,Pit!$A$4:$BA$1686,T$2,FALSE))</f>
        <v>Slot</v>
      </c>
      <c r="U736" s="17" t="str">
        <f>VLOOKUP(IF($C736="B",VLOOKUP($A736,Bat!$A$4:$AU$2320,U$1,FALSE),VLOOKUP($A736,Pit!$A$4:$BE$1686,U$2,FALSE)),COND!$A$35:$B$41,2,FALSE)</f>
        <v>??</v>
      </c>
      <c r="V736" s="21">
        <f>IF($C736="B",VLOOKUP($A736,Bat!$A$4:$AT$2284,46,FALSE),VLOOKUP($A736,Pit!$A$4:$BD$1664,56,FALSE))</f>
        <v>342</v>
      </c>
      <c r="W736" s="16">
        <f t="shared" si="57"/>
        <v>342</v>
      </c>
      <c r="X736" s="16"/>
      <c r="Y736" s="22">
        <f t="shared" si="58"/>
        <v>321</v>
      </c>
      <c r="Z736" s="16" t="str">
        <f>IFERROR(VLOOKUP($D736,Results37!$F$3:$L$1396,Z$1,FALSE),"")</f>
        <v/>
      </c>
      <c r="AA736" s="47" t="str">
        <f>IF(ISERROR(VLOOKUP(D736,Results37!$F$3:$O$399,AA$1,FALSE)),"",IF(VLOOKUP(D736,Results37!$F$3:$O$399,AA$1+1,FALSE)=1,"S"&amp;VLOOKUP(D736,Results37!$F$3:$O$399,AA$1,FALSE),VLOOKUP(D736,Results37!$F$3:$O$399,AA$1,FALSE)))</f>
        <v/>
      </c>
      <c r="AB736" s="16" t="str">
        <f>IFERROR(VLOOKUP($D736,Results37!$F$3:$L$1396,AB$1,FALSE),"")</f>
        <v/>
      </c>
      <c r="AC736" s="16" t="str">
        <f>IFERROR(VLOOKUP($D736,Results37!$F$3:$L$1396,AC$1,FALSE),"")</f>
        <v/>
      </c>
      <c r="AD736" s="16" t="str">
        <f t="shared" si="59"/>
        <v/>
      </c>
      <c r="AE736" s="20" t="str">
        <f>IF(ISERROR(VLOOKUP($AC736&amp;"-"&amp;$F736&amp;" "&amp;G736,Bonuses!$B$1:$G$1006,4,FALSE)),"",INT(VLOOKUP($AC736&amp;"-"&amp;$F736&amp;" "&amp;$G736,Bonuses!$B$1:$G$1006,4,FALSE)))</f>
        <v/>
      </c>
      <c r="AF736" s="16" t="str">
        <f>IF(ISERROR(VLOOKUP($AC736&amp;"-"&amp;$F736,Bonuses!$B$1:$G$1006,5,FALSE)),"",IF(VLOOKUP($AC736&amp;"-"&amp;$F736,Bonuses!$B$1:$G$1006,5,FALSE)="","",VLOOKUP($AC736&amp;"-"&amp;$F736,Bonuses!$B$1:$G$1006,6,FALSE)&amp;" yrs, "&amp;VLOOKUP($AC736&amp;"-"&amp;$F736,Bonuses!$B$1:$G$1006,5,FALSE)))</f>
        <v/>
      </c>
    </row>
    <row r="737" spans="1:32" s="21" customFormat="1" x14ac:dyDescent="0.25">
      <c r="A737" s="21" t="s">
        <v>3085</v>
      </c>
      <c r="B737" s="21">
        <f t="shared" si="55"/>
        <v>0</v>
      </c>
      <c r="C737" s="21" t="str">
        <f t="shared" si="56"/>
        <v>B</v>
      </c>
      <c r="D737" s="17">
        <f>IF($C737="B",VLOOKUP($A737,Bat!$A$4:$BF$2320,D$1,FALSE),VLOOKUP($A737,Pit!$A$4:$BA$1686,D$2,FALSE))</f>
        <v>1611</v>
      </c>
      <c r="E737" s="16" t="str">
        <f>IF($C737="B",VLOOKUP($A737,Bat!$A$4:$BF$2320,E$1,FALSE),VLOOKUP($A737,Pit!$A$4:$BA$1686,E$2,FALSE))</f>
        <v>LF</v>
      </c>
      <c r="F737" s="16" t="str">
        <f>IF($C737="B",VLOOKUP($A737,Bat!$A$4:$BF$2320,F$1,FALSE),VLOOKUP($A737,Pit!$A$4:$BA$1686,F$2,FALSE))</f>
        <v>Thomas</v>
      </c>
      <c r="G737" s="16" t="str">
        <f>IF($C737="B",VLOOKUP($A737,Bat!$A$4:$BF$2320,G$1,FALSE),VLOOKUP($A737,Pit!$A$4:$BA$1686,G$2,FALSE))</f>
        <v>Williamson</v>
      </c>
      <c r="H737" s="16">
        <f>IF($C737="B",VLOOKUP($A737,Bat!$A$4:$BF$2320,H$1,FALSE),VLOOKUP($A737,Pit!$A$4:$BA$1686,H$2,FALSE))</f>
        <v>22</v>
      </c>
      <c r="I737" s="16" t="str">
        <f>IF($C737="B",VLOOKUP($A737,Bat!$A$4:$BF$2320,I$1,FALSE),VLOOKUP($A737,Pit!$A$4:$BA$1686,I$2,FALSE))</f>
        <v>R</v>
      </c>
      <c r="J737" s="16" t="str">
        <f>IF($C737="B",VLOOKUP($A737,Bat!$A$4:$BF$2320,J$1,FALSE),VLOOKUP($A737,Pit!$A$4:$BA$1686,J$2,FALSE))</f>
        <v>R</v>
      </c>
      <c r="K737" s="16" t="str">
        <f>IF($C737="B",VLOOKUP($A737,Bat!$A$4:$BF$2320,K$1,FALSE),VLOOKUP($A737,Pit!$A$4:$BA$1686,K$2,FALSE))</f>
        <v>Normal</v>
      </c>
      <c r="L737" s="17" t="str">
        <f>IF($C737="B",VLOOKUP($A737,Bat!$A$4:$BF$2320,L$1,FALSE),VLOOKUP($A737,Pit!$A$4:$BA$1686,L$2,FALSE))</f>
        <v>Normal</v>
      </c>
      <c r="M737" s="16">
        <f>IF($C737="B",VLOOKUP($A737,Bat!$A$4:$BF$2320,M$1,FALSE),VLOOKUP($A737,Pit!$A$4:$BA$1686,M$2,FALSE))</f>
        <v>2</v>
      </c>
      <c r="N737" s="16">
        <f>IF($C737="B",VLOOKUP($A737,Bat!$A$4:$BF$2320,N$1,FALSE),VLOOKUP($A737,Pit!$A$4:$BA$1686,N$2,FALSE))</f>
        <v>3</v>
      </c>
      <c r="O737" s="16">
        <f>IF($C737="B",VLOOKUP($A737,Bat!$A$4:$BF$2320,O$1,FALSE),VLOOKUP($A737,Pit!$A$4:$BA$1686,O$2,FALSE))</f>
        <v>3</v>
      </c>
      <c r="P737" s="16">
        <f>IF($C737="B",VLOOKUP($A737,Bat!$A$4:$BF$2320,P$1,FALSE),VLOOKUP($A737,Pit!$A$4:$BA$1686,P$2,FALSE))</f>
        <v>4</v>
      </c>
      <c r="Q737" s="17">
        <f>IF($C737="B",VLOOKUP($A737,Bat!$A$4:$BF$2320,Q$1,FALSE),VLOOKUP($A737,Pit!$A$4:$BA$1686,Q$2,FALSE))</f>
        <v>3</v>
      </c>
      <c r="R737" s="18">
        <f>IF($C737="B",VLOOKUP($A737,Bat!$A$4:$BF$2320,R$1,FALSE),VLOOKUP($A737,Pit!$A$4:$BA$1686,R$2,FALSE))</f>
        <v>-3.3895970605591188</v>
      </c>
      <c r="S737" s="19">
        <f>IF($C737="B",VLOOKUP($A737,Bat!$A$4:$BF$2320,S$1,FALSE),VLOOKUP($A737,Pit!$A$4:$BA$1686,S$2,FALSE))</f>
        <v>-6.8618727625230316E-2</v>
      </c>
      <c r="T737" s="20" t="str">
        <f>IF($C737="B",VLOOKUP($A737,Bat!$A$4:$BF$2320,T$1,FALSE),VLOOKUP($A737,Pit!$A$4:$BA$1686,T$2,FALSE))</f>
        <v>-</v>
      </c>
      <c r="U737" s="17" t="str">
        <f>VLOOKUP(IF($C737="B",VLOOKUP($A737,Bat!$A$4:$AU$2320,U$1,FALSE),VLOOKUP($A737,Pit!$A$4:$BE$1686,U$2,FALSE)),COND!$A$35:$B$41,2,FALSE)</f>
        <v>??</v>
      </c>
      <c r="V737" s="21">
        <f>IF($C737="B",VLOOKUP($A737,Bat!$A$4:$AT$2284,46,FALSE),VLOOKUP($A737,Pit!$A$4:$BD$1664,56,FALSE))</f>
        <v>342</v>
      </c>
      <c r="W737" s="16">
        <f t="shared" si="57"/>
        <v>999</v>
      </c>
      <c r="X737" s="16"/>
      <c r="Y737" s="22">
        <f t="shared" si="58"/>
        <v>759</v>
      </c>
      <c r="Z737" s="16" t="str">
        <f>IFERROR(VLOOKUP($D737,Results37!$F$3:$L$1396,Z$1,FALSE),"")</f>
        <v/>
      </c>
      <c r="AA737" s="47" t="str">
        <f>IF(ISERROR(VLOOKUP(D737,Results37!$F$3:$O$399,AA$1,FALSE)),"",IF(VLOOKUP(D737,Results37!$F$3:$O$399,AA$1+1,FALSE)=1,"S"&amp;VLOOKUP(D737,Results37!$F$3:$O$399,AA$1,FALSE),VLOOKUP(D737,Results37!$F$3:$O$399,AA$1,FALSE)))</f>
        <v/>
      </c>
      <c r="AB737" s="16" t="str">
        <f>IFERROR(VLOOKUP($D737,Results37!$F$3:$L$1396,AB$1,FALSE),"")</f>
        <v/>
      </c>
      <c r="AC737" s="16" t="str">
        <f>IFERROR(VLOOKUP($D737,Results37!$F$3:$L$1396,AC$1,FALSE),"")</f>
        <v/>
      </c>
      <c r="AD737" s="16" t="str">
        <f t="shared" si="59"/>
        <v/>
      </c>
      <c r="AE737" s="20" t="str">
        <f>IF(ISERROR(VLOOKUP($AC737&amp;"-"&amp;$F737&amp;" "&amp;G737,Bonuses!$B$1:$G$1006,4,FALSE)),"",INT(VLOOKUP($AC737&amp;"-"&amp;$F737&amp;" "&amp;$G737,Bonuses!$B$1:$G$1006,4,FALSE)))</f>
        <v/>
      </c>
      <c r="AF737" s="16" t="str">
        <f>IF(ISERROR(VLOOKUP($AC737&amp;"-"&amp;$F737,Bonuses!$B$1:$G$1006,5,FALSE)),"",IF(VLOOKUP($AC737&amp;"-"&amp;$F737,Bonuses!$B$1:$G$1006,5,FALSE)="","",VLOOKUP($AC737&amp;"-"&amp;$F737,Bonuses!$B$1:$G$1006,6,FALSE)&amp;" yrs, "&amp;VLOOKUP($AC737&amp;"-"&amp;$F737,Bonuses!$B$1:$G$1006,5,FALSE)))</f>
        <v/>
      </c>
    </row>
    <row r="738" spans="1:32" s="21" customFormat="1" x14ac:dyDescent="0.25">
      <c r="A738" s="21" t="s">
        <v>2335</v>
      </c>
      <c r="B738" s="21">
        <f t="shared" si="55"/>
        <v>0</v>
      </c>
      <c r="C738" s="21" t="str">
        <f t="shared" si="56"/>
        <v>P</v>
      </c>
      <c r="D738" s="17">
        <f>IF($C738="B",VLOOKUP($A738,Bat!$A$4:$BF$2320,D$1,FALSE),VLOOKUP($A738,Pit!$A$4:$BA$1686,D$2,FALSE))</f>
        <v>7861</v>
      </c>
      <c r="E738" s="16" t="str">
        <f>IF($C738="B",VLOOKUP($A738,Bat!$A$4:$BF$2320,E$1,FALSE),VLOOKUP($A738,Pit!$A$4:$BA$1686,E$2,FALSE))</f>
        <v>RP</v>
      </c>
      <c r="F738" s="16" t="str">
        <f>IF($C738="B",VLOOKUP($A738,Bat!$A$4:$BF$2320,F$1,FALSE),VLOOKUP($A738,Pit!$A$4:$BA$1686,F$2,FALSE))</f>
        <v>Sergio</v>
      </c>
      <c r="G738" s="16" t="str">
        <f>IF($C738="B",VLOOKUP($A738,Bat!$A$4:$BF$2320,G$1,FALSE),VLOOKUP($A738,Pit!$A$4:$BA$1686,G$2,FALSE))</f>
        <v>Sánchez</v>
      </c>
      <c r="H738" s="16">
        <f>IF($C738="B",VLOOKUP($A738,Bat!$A$4:$BF$2320,H$1,FALSE),VLOOKUP($A738,Pit!$A$4:$BA$1686,H$2,FALSE))</f>
        <v>22</v>
      </c>
      <c r="I738" s="16" t="str">
        <f>IF($C738="B",VLOOKUP($A738,Bat!$A$4:$BF$2320,I$1,FALSE),VLOOKUP($A738,Pit!$A$4:$BA$1686,I$2,FALSE))</f>
        <v>S</v>
      </c>
      <c r="J738" s="16" t="str">
        <f>IF($C738="B",VLOOKUP($A738,Bat!$A$4:$BF$2320,J$1,FALSE),VLOOKUP($A738,Pit!$A$4:$BA$1686,J$2,FALSE))</f>
        <v>L</v>
      </c>
      <c r="K738" s="16" t="str">
        <f>IF($C738="B",VLOOKUP($A738,Bat!$A$4:$BF$2320,K$1,FALSE),VLOOKUP($A738,Pit!$A$4:$BA$1686,K$2,FALSE))</f>
        <v>Low</v>
      </c>
      <c r="L738" s="17" t="str">
        <f>IF($C738="B",VLOOKUP($A738,Bat!$A$4:$BF$2320,L$1,FALSE),VLOOKUP($A738,Pit!$A$4:$BA$1686,L$2,FALSE))</f>
        <v>Normal</v>
      </c>
      <c r="M738" s="16">
        <f>IF($C738="B",VLOOKUP($A738,Bat!$A$4:$BF$2320,M$1,FALSE),VLOOKUP($A738,Pit!$A$4:$BA$1686,M$2,FALSE))</f>
        <v>5</v>
      </c>
      <c r="N738" s="16">
        <f>IF($C738="B",VLOOKUP($A738,Bat!$A$4:$BF$2320,N$1,FALSE),VLOOKUP($A738,Pit!$A$4:$BA$1686,N$2,FALSE))</f>
        <v>2</v>
      </c>
      <c r="O738" s="16">
        <f>IF($C738="B",VLOOKUP($A738,Bat!$A$4:$BF$2320,O$1,FALSE),VLOOKUP($A738,Pit!$A$4:$BA$1686,O$2,FALSE))</f>
        <v>4</v>
      </c>
      <c r="P738" s="16" t="str">
        <f>IF($C738="B",VLOOKUP($A738,Bat!$A$4:$BF$2320,P$1,FALSE),VLOOKUP($A738,Pit!$A$4:$BA$1686,P$2,FALSE))</f>
        <v>90-92 Mph</v>
      </c>
      <c r="Q738" s="17">
        <f>IF($C738="B",VLOOKUP($A738,Bat!$A$4:$BF$2320,Q$1,FALSE),VLOOKUP($A738,Pit!$A$4:$BA$1686,Q$2,FALSE))</f>
        <v>7</v>
      </c>
      <c r="R738" s="18">
        <f>IF($C738="B",VLOOKUP($A738,Bat!$A$4:$BF$2320,R$1,FALSE),VLOOKUP($A738,Pit!$A$4:$BA$1686,R$2,FALSE))</f>
        <v>22.305050533467245</v>
      </c>
      <c r="S738" s="19">
        <f>IF($C738="B",VLOOKUP($A738,Bat!$A$4:$BF$2320,S$1,FALSE),VLOOKUP($A738,Pit!$A$4:$BA$1686,S$2,FALSE))</f>
        <v>0.90194618025212669</v>
      </c>
      <c r="T738" s="20" t="str">
        <f>IF($C738="B",VLOOKUP($A738,Bat!$A$4:$BF$2320,T$1,FALSE),VLOOKUP($A738,Pit!$A$4:$BA$1686,T$2,FALSE))</f>
        <v>$2.0m</v>
      </c>
      <c r="U738" s="17" t="str">
        <f>VLOOKUP(IF($C738="B",VLOOKUP($A738,Bat!$A$4:$AU$2320,U$1,FALSE),VLOOKUP($A738,Pit!$A$4:$BE$1686,U$2,FALSE)),COND!$A$35:$B$41,2,FALSE)</f>
        <v>??</v>
      </c>
      <c r="V738" s="21">
        <f>IF($C738="B",VLOOKUP($A738,Bat!$A$4:$AT$2284,46,FALSE),VLOOKUP($A738,Pit!$A$4:$BD$1664,56,FALSE))</f>
        <v>343</v>
      </c>
      <c r="W738" s="16">
        <f t="shared" si="57"/>
        <v>999</v>
      </c>
      <c r="X738" s="16"/>
      <c r="Y738" s="22">
        <f t="shared" si="58"/>
        <v>322</v>
      </c>
      <c r="Z738" s="16" t="str">
        <f>IFERROR(VLOOKUP($D738,Results37!$F$3:$L$1396,Z$1,FALSE),"")</f>
        <v/>
      </c>
      <c r="AA738" s="47" t="str">
        <f>IF(ISERROR(VLOOKUP(D738,Results37!$F$3:$O$399,AA$1,FALSE)),"",IF(VLOOKUP(D738,Results37!$F$3:$O$399,AA$1+1,FALSE)=1,"S"&amp;VLOOKUP(D738,Results37!$F$3:$O$399,AA$1,FALSE),VLOOKUP(D738,Results37!$F$3:$O$399,AA$1,FALSE)))</f>
        <v/>
      </c>
      <c r="AB738" s="16" t="str">
        <f>IFERROR(VLOOKUP($D738,Results37!$F$3:$L$1396,AB$1,FALSE),"")</f>
        <v/>
      </c>
      <c r="AC738" s="16" t="str">
        <f>IFERROR(VLOOKUP($D738,Results37!$F$3:$L$1396,AC$1,FALSE),"")</f>
        <v/>
      </c>
      <c r="AD738" s="16" t="str">
        <f t="shared" si="59"/>
        <v/>
      </c>
      <c r="AE738" s="20" t="str">
        <f>IF(ISERROR(VLOOKUP($AC738&amp;"-"&amp;$F738&amp;" "&amp;G738,Bonuses!$B$1:$G$1006,4,FALSE)),"",INT(VLOOKUP($AC738&amp;"-"&amp;$F738&amp;" "&amp;$G738,Bonuses!$B$1:$G$1006,4,FALSE)))</f>
        <v/>
      </c>
      <c r="AF738" s="16" t="str">
        <f>IF(ISERROR(VLOOKUP($AC738&amp;"-"&amp;$F738,Bonuses!$B$1:$G$1006,5,FALSE)),"",IF(VLOOKUP($AC738&amp;"-"&amp;$F738,Bonuses!$B$1:$G$1006,5,FALSE)="","",VLOOKUP($AC738&amp;"-"&amp;$F738,Bonuses!$B$1:$G$1006,6,FALSE)&amp;" yrs, "&amp;VLOOKUP($AC738&amp;"-"&amp;$F738,Bonuses!$B$1:$G$1006,5,FALSE)))</f>
        <v/>
      </c>
    </row>
    <row r="739" spans="1:32" s="21" customFormat="1" x14ac:dyDescent="0.25">
      <c r="A739" s="21" t="s">
        <v>2349</v>
      </c>
      <c r="B739" s="21">
        <f t="shared" si="55"/>
        <v>0</v>
      </c>
      <c r="C739" s="21" t="str">
        <f t="shared" si="56"/>
        <v>P</v>
      </c>
      <c r="D739" s="17">
        <f>IF($C739="B",VLOOKUP($A739,Bat!$A$4:$BF$2320,D$1,FALSE),VLOOKUP($A739,Pit!$A$4:$BA$1686,D$2,FALSE))</f>
        <v>13452</v>
      </c>
      <c r="E739" s="16" t="str">
        <f>IF($C739="B",VLOOKUP($A739,Bat!$A$4:$BF$2320,E$1,FALSE),VLOOKUP($A739,Pit!$A$4:$BA$1686,E$2,FALSE))</f>
        <v>RP</v>
      </c>
      <c r="F739" s="16" t="str">
        <f>IF($C739="B",VLOOKUP($A739,Bat!$A$4:$BF$2320,F$1,FALSE),VLOOKUP($A739,Pit!$A$4:$BA$1686,F$2,FALSE))</f>
        <v>Robbie</v>
      </c>
      <c r="G739" s="16" t="str">
        <f>IF($C739="B",VLOOKUP($A739,Bat!$A$4:$BF$2320,G$1,FALSE),VLOOKUP($A739,Pit!$A$4:$BA$1686,G$2,FALSE))</f>
        <v>Monroe</v>
      </c>
      <c r="H739" s="16">
        <f>IF($C739="B",VLOOKUP($A739,Bat!$A$4:$BF$2320,H$1,FALSE),VLOOKUP($A739,Pit!$A$4:$BA$1686,H$2,FALSE))</f>
        <v>22</v>
      </c>
      <c r="I739" s="16" t="str">
        <f>IF($C739="B",VLOOKUP($A739,Bat!$A$4:$BF$2320,I$1,FALSE),VLOOKUP($A739,Pit!$A$4:$BA$1686,I$2,FALSE))</f>
        <v>R</v>
      </c>
      <c r="J739" s="16" t="str">
        <f>IF($C739="B",VLOOKUP($A739,Bat!$A$4:$BF$2320,J$1,FALSE),VLOOKUP($A739,Pit!$A$4:$BA$1686,J$2,FALSE))</f>
        <v>L</v>
      </c>
      <c r="K739" s="16" t="str">
        <f>IF($C739="B",VLOOKUP($A739,Bat!$A$4:$BF$2320,K$1,FALSE),VLOOKUP($A739,Pit!$A$4:$BA$1686,K$2,FALSE))</f>
        <v>High</v>
      </c>
      <c r="L739" s="17" t="str">
        <f>IF($C739="B",VLOOKUP($A739,Bat!$A$4:$BF$2320,L$1,FALSE),VLOOKUP($A739,Pit!$A$4:$BA$1686,L$2,FALSE))</f>
        <v>Normal</v>
      </c>
      <c r="M739" s="16">
        <f>IF($C739="B",VLOOKUP($A739,Bat!$A$4:$BF$2320,M$1,FALSE),VLOOKUP($A739,Pit!$A$4:$BA$1686,M$2,FALSE))</f>
        <v>5</v>
      </c>
      <c r="N739" s="16">
        <f>IF($C739="B",VLOOKUP($A739,Bat!$A$4:$BF$2320,N$1,FALSE),VLOOKUP($A739,Pit!$A$4:$BA$1686,N$2,FALSE))</f>
        <v>5</v>
      </c>
      <c r="O739" s="16">
        <f>IF($C739="B",VLOOKUP($A739,Bat!$A$4:$BF$2320,O$1,FALSE),VLOOKUP($A739,Pit!$A$4:$BA$1686,O$2,FALSE))</f>
        <v>1</v>
      </c>
      <c r="P739" s="16" t="str">
        <f>IF($C739="B",VLOOKUP($A739,Bat!$A$4:$BF$2320,P$1,FALSE),VLOOKUP($A739,Pit!$A$4:$BA$1686,P$2,FALSE))</f>
        <v>94-96 Mph</v>
      </c>
      <c r="Q739" s="17">
        <f>IF($C739="B",VLOOKUP($A739,Bat!$A$4:$BF$2320,Q$1,FALSE),VLOOKUP($A739,Pit!$A$4:$BA$1686,Q$2,FALSE))</f>
        <v>6</v>
      </c>
      <c r="R739" s="18">
        <f>IF($C739="B",VLOOKUP($A739,Bat!$A$4:$BF$2320,R$1,FALSE),VLOOKUP($A739,Pit!$A$4:$BA$1686,R$2,FALSE))</f>
        <v>21.426544324109166</v>
      </c>
      <c r="S739" s="19">
        <f>IF($C739="B",VLOOKUP($A739,Bat!$A$4:$BF$2320,S$1,FALSE),VLOOKUP($A739,Pit!$A$4:$BA$1686,S$2,FALSE))</f>
        <v>0.82476937008354134</v>
      </c>
      <c r="T739" s="20" t="str">
        <f>IF($C739="B",VLOOKUP($A739,Bat!$A$4:$BF$2320,T$1,FALSE),VLOOKUP($A739,Pit!$A$4:$BA$1686,T$2,FALSE))</f>
        <v>$2.4m</v>
      </c>
      <c r="U739" s="17" t="str">
        <f>VLOOKUP(IF($C739="B",VLOOKUP($A739,Bat!$A$4:$AU$2320,U$1,FALSE),VLOOKUP($A739,Pit!$A$4:$BE$1686,U$2,FALSE)),COND!$A$35:$B$41,2,FALSE)</f>
        <v>??</v>
      </c>
      <c r="V739" s="21">
        <f>IF($C739="B",VLOOKUP($A739,Bat!$A$4:$AT$2284,46,FALSE),VLOOKUP($A739,Pit!$A$4:$BD$1664,56,FALSE))</f>
        <v>345</v>
      </c>
      <c r="W739" s="16">
        <f t="shared" si="57"/>
        <v>999</v>
      </c>
      <c r="X739" s="16"/>
      <c r="Y739" s="22">
        <f t="shared" si="58"/>
        <v>342</v>
      </c>
      <c r="Z739" s="16" t="str">
        <f>IFERROR(VLOOKUP($D739,Results37!$F$3:$L$1396,Z$1,FALSE),"")</f>
        <v/>
      </c>
      <c r="AA739" s="47" t="str">
        <f>IF(ISERROR(VLOOKUP(D739,Results37!$F$3:$O$399,AA$1,FALSE)),"",IF(VLOOKUP(D739,Results37!$F$3:$O$399,AA$1+1,FALSE)=1,"S"&amp;VLOOKUP(D739,Results37!$F$3:$O$399,AA$1,FALSE),VLOOKUP(D739,Results37!$F$3:$O$399,AA$1,FALSE)))</f>
        <v/>
      </c>
      <c r="AB739" s="16" t="str">
        <f>IFERROR(VLOOKUP($D739,Results37!$F$3:$L$1396,AB$1,FALSE),"")</f>
        <v/>
      </c>
      <c r="AC739" s="16" t="str">
        <f>IFERROR(VLOOKUP($D739,Results37!$F$3:$L$1396,AC$1,FALSE),"")</f>
        <v/>
      </c>
      <c r="AD739" s="16" t="str">
        <f t="shared" si="59"/>
        <v/>
      </c>
      <c r="AE739" s="20" t="str">
        <f>IF(ISERROR(VLOOKUP($AC739&amp;"-"&amp;$F739&amp;" "&amp;G739,Bonuses!$B$1:$G$1006,4,FALSE)),"",INT(VLOOKUP($AC739&amp;"-"&amp;$F739&amp;" "&amp;$G739,Bonuses!$B$1:$G$1006,4,FALSE)))</f>
        <v/>
      </c>
      <c r="AF739" s="16" t="str">
        <f>IF(ISERROR(VLOOKUP($AC739&amp;"-"&amp;$F739,Bonuses!$B$1:$G$1006,5,FALSE)),"",IF(VLOOKUP($AC739&amp;"-"&amp;$F739,Bonuses!$B$1:$G$1006,5,FALSE)="","",VLOOKUP($AC739&amp;"-"&amp;$F739,Bonuses!$B$1:$G$1006,6,FALSE)&amp;" yrs, "&amp;VLOOKUP($AC739&amp;"-"&amp;$F739,Bonuses!$B$1:$G$1006,5,FALSE)))</f>
        <v/>
      </c>
    </row>
    <row r="740" spans="1:32" s="21" customFormat="1" x14ac:dyDescent="0.25">
      <c r="A740" s="21" t="s">
        <v>2352</v>
      </c>
      <c r="B740" s="21">
        <f t="shared" si="55"/>
        <v>0</v>
      </c>
      <c r="C740" s="21" t="str">
        <f t="shared" si="56"/>
        <v>P</v>
      </c>
      <c r="D740" s="17">
        <f>IF($C740="B",VLOOKUP($A740,Bat!$A$4:$BF$2320,D$1,FALSE),VLOOKUP($A740,Pit!$A$4:$BA$1686,D$2,FALSE))</f>
        <v>10530</v>
      </c>
      <c r="E740" s="16" t="str">
        <f>IF($C740="B",VLOOKUP($A740,Bat!$A$4:$BF$2320,E$1,FALSE),VLOOKUP($A740,Pit!$A$4:$BA$1686,E$2,FALSE))</f>
        <v>RP</v>
      </c>
      <c r="F740" s="16" t="str">
        <f>IF($C740="B",VLOOKUP($A740,Bat!$A$4:$BF$2320,F$1,FALSE),VLOOKUP($A740,Pit!$A$4:$BA$1686,F$2,FALSE))</f>
        <v>Dan</v>
      </c>
      <c r="G740" s="16" t="str">
        <f>IF($C740="B",VLOOKUP($A740,Bat!$A$4:$BF$2320,G$1,FALSE),VLOOKUP($A740,Pit!$A$4:$BA$1686,G$2,FALSE))</f>
        <v>Ware</v>
      </c>
      <c r="H740" s="16">
        <f>IF($C740="B",VLOOKUP($A740,Bat!$A$4:$BF$2320,H$1,FALSE),VLOOKUP($A740,Pit!$A$4:$BA$1686,H$2,FALSE))</f>
        <v>22</v>
      </c>
      <c r="I740" s="16" t="str">
        <f>IF($C740="B",VLOOKUP($A740,Bat!$A$4:$BF$2320,I$1,FALSE),VLOOKUP($A740,Pit!$A$4:$BA$1686,I$2,FALSE))</f>
        <v>R</v>
      </c>
      <c r="J740" s="16" t="str">
        <f>IF($C740="B",VLOOKUP($A740,Bat!$A$4:$BF$2320,J$1,FALSE),VLOOKUP($A740,Pit!$A$4:$BA$1686,J$2,FALSE))</f>
        <v>R</v>
      </c>
      <c r="K740" s="16" t="str">
        <f>IF($C740="B",VLOOKUP($A740,Bat!$A$4:$BF$2320,K$1,FALSE),VLOOKUP($A740,Pit!$A$4:$BA$1686,K$2,FALSE))</f>
        <v>Low</v>
      </c>
      <c r="L740" s="17" t="str">
        <f>IF($C740="B",VLOOKUP($A740,Bat!$A$4:$BF$2320,L$1,FALSE),VLOOKUP($A740,Pit!$A$4:$BA$1686,L$2,FALSE))</f>
        <v>Normal</v>
      </c>
      <c r="M740" s="16">
        <f>IF($C740="B",VLOOKUP($A740,Bat!$A$4:$BF$2320,M$1,FALSE),VLOOKUP($A740,Pit!$A$4:$BA$1686,M$2,FALSE))</f>
        <v>5</v>
      </c>
      <c r="N740" s="16">
        <f>IF($C740="B",VLOOKUP($A740,Bat!$A$4:$BF$2320,N$1,FALSE),VLOOKUP($A740,Pit!$A$4:$BA$1686,N$2,FALSE))</f>
        <v>2</v>
      </c>
      <c r="O740" s="16">
        <f>IF($C740="B",VLOOKUP($A740,Bat!$A$4:$BF$2320,O$1,FALSE),VLOOKUP($A740,Pit!$A$4:$BA$1686,O$2,FALSE))</f>
        <v>4</v>
      </c>
      <c r="P740" s="16" t="str">
        <f>IF($C740="B",VLOOKUP($A740,Bat!$A$4:$BF$2320,P$1,FALSE),VLOOKUP($A740,Pit!$A$4:$BA$1686,P$2,FALSE))</f>
        <v>87-89 Mph</v>
      </c>
      <c r="Q740" s="17">
        <f>IF($C740="B",VLOOKUP($A740,Bat!$A$4:$BF$2320,Q$1,FALSE),VLOOKUP($A740,Pit!$A$4:$BA$1686,Q$2,FALSE))</f>
        <v>3</v>
      </c>
      <c r="R740" s="18">
        <f>IF($C740="B",VLOOKUP($A740,Bat!$A$4:$BF$2320,R$1,FALSE),VLOOKUP($A740,Pit!$A$4:$BA$1686,R$2,FALSE))</f>
        <v>21.331556655137138</v>
      </c>
      <c r="S740" s="19">
        <f>IF($C740="B",VLOOKUP($A740,Bat!$A$4:$BF$2320,S$1,FALSE),VLOOKUP($A740,Pit!$A$4:$BA$1686,S$2,FALSE))</f>
        <v>0.81642469907436632</v>
      </c>
      <c r="T740" s="20" t="str">
        <f>IF($C740="B",VLOOKUP($A740,Bat!$A$4:$BF$2320,T$1,FALSE),VLOOKUP($A740,Pit!$A$4:$BA$1686,T$2,FALSE))</f>
        <v>$2.2m</v>
      </c>
      <c r="U740" s="17" t="str">
        <f>VLOOKUP(IF($C740="B",VLOOKUP($A740,Bat!$A$4:$AU$2320,U$1,FALSE),VLOOKUP($A740,Pit!$A$4:$BE$1686,U$2,FALSE)),COND!$A$35:$B$41,2,FALSE)</f>
        <v>??</v>
      </c>
      <c r="V740" s="21">
        <f>IF($C740="B",VLOOKUP($A740,Bat!$A$4:$AT$2284,46,FALSE),VLOOKUP($A740,Pit!$A$4:$BD$1664,56,FALSE))</f>
        <v>346</v>
      </c>
      <c r="W740" s="16">
        <f t="shared" si="57"/>
        <v>999</v>
      </c>
      <c r="X740" s="16"/>
      <c r="Y740" s="22">
        <f t="shared" si="58"/>
        <v>345</v>
      </c>
      <c r="Z740" s="16" t="str">
        <f>IFERROR(VLOOKUP($D740,Results37!$F$3:$L$1396,Z$1,FALSE),"")</f>
        <v/>
      </c>
      <c r="AA740" s="47" t="str">
        <f>IF(ISERROR(VLOOKUP(D740,Results37!$F$3:$O$399,AA$1,FALSE)),"",IF(VLOOKUP(D740,Results37!$F$3:$O$399,AA$1+1,FALSE)=1,"S"&amp;VLOOKUP(D740,Results37!$F$3:$O$399,AA$1,FALSE),VLOOKUP(D740,Results37!$F$3:$O$399,AA$1,FALSE)))</f>
        <v/>
      </c>
      <c r="AB740" s="16" t="str">
        <f>IFERROR(VLOOKUP($D740,Results37!$F$3:$L$1396,AB$1,FALSE),"")</f>
        <v/>
      </c>
      <c r="AC740" s="16" t="str">
        <f>IFERROR(VLOOKUP($D740,Results37!$F$3:$L$1396,AC$1,FALSE),"")</f>
        <v/>
      </c>
      <c r="AD740" s="16" t="str">
        <f t="shared" si="59"/>
        <v/>
      </c>
      <c r="AE740" s="20" t="str">
        <f>IF(ISERROR(VLOOKUP($AC740&amp;"-"&amp;$F740&amp;" "&amp;G740,Bonuses!$B$1:$G$1006,4,FALSE)),"",INT(VLOOKUP($AC740&amp;"-"&amp;$F740&amp;" "&amp;$G740,Bonuses!$B$1:$G$1006,4,FALSE)))</f>
        <v/>
      </c>
      <c r="AF740" s="16" t="str">
        <f>IF(ISERROR(VLOOKUP($AC740&amp;"-"&amp;$F740,Bonuses!$B$1:$G$1006,5,FALSE)),"",IF(VLOOKUP($AC740&amp;"-"&amp;$F740,Bonuses!$B$1:$G$1006,5,FALSE)="","",VLOOKUP($AC740&amp;"-"&amp;$F740,Bonuses!$B$1:$G$1006,6,FALSE)&amp;" yrs, "&amp;VLOOKUP($AC740&amp;"-"&amp;$F740,Bonuses!$B$1:$G$1006,5,FALSE)))</f>
        <v/>
      </c>
    </row>
    <row r="741" spans="1:32" s="21" customFormat="1" x14ac:dyDescent="0.25">
      <c r="A741" s="21" t="s">
        <v>2981</v>
      </c>
      <c r="B741" s="21">
        <f t="shared" si="55"/>
        <v>0</v>
      </c>
      <c r="C741" s="21" t="str">
        <f t="shared" si="56"/>
        <v>P</v>
      </c>
      <c r="D741" s="17">
        <f>IF($C741="B",VLOOKUP($A741,Bat!$A$4:$BF$2320,D$1,FALSE),VLOOKUP($A741,Pit!$A$4:$BA$1686,D$2,FALSE))</f>
        <v>10315</v>
      </c>
      <c r="E741" s="16" t="str">
        <f>IF($C741="B",VLOOKUP($A741,Bat!$A$4:$BF$2320,E$1,FALSE),VLOOKUP($A741,Pit!$A$4:$BA$1686,E$2,FALSE))</f>
        <v>SP</v>
      </c>
      <c r="F741" s="16" t="str">
        <f>IF($C741="B",VLOOKUP($A741,Bat!$A$4:$BF$2320,F$1,FALSE),VLOOKUP($A741,Pit!$A$4:$BA$1686,F$2,FALSE))</f>
        <v>Arthur</v>
      </c>
      <c r="G741" s="16" t="str">
        <f>IF($C741="B",VLOOKUP($A741,Bat!$A$4:$BF$2320,G$1,FALSE),VLOOKUP($A741,Pit!$A$4:$BA$1686,G$2,FALSE))</f>
        <v>Thompson</v>
      </c>
      <c r="H741" s="16">
        <f>IF($C741="B",VLOOKUP($A741,Bat!$A$4:$BF$2320,H$1,FALSE),VLOOKUP($A741,Pit!$A$4:$BA$1686,H$2,FALSE))</f>
        <v>23</v>
      </c>
      <c r="I741" s="16" t="str">
        <f>IF($C741="B",VLOOKUP($A741,Bat!$A$4:$BF$2320,I$1,FALSE),VLOOKUP($A741,Pit!$A$4:$BA$1686,I$2,FALSE))</f>
        <v>R</v>
      </c>
      <c r="J741" s="16" t="str">
        <f>IF($C741="B",VLOOKUP($A741,Bat!$A$4:$BF$2320,J$1,FALSE),VLOOKUP($A741,Pit!$A$4:$BA$1686,J$2,FALSE))</f>
        <v>R</v>
      </c>
      <c r="K741" s="16" t="str">
        <f>IF($C741="B",VLOOKUP($A741,Bat!$A$4:$BF$2320,K$1,FALSE),VLOOKUP($A741,Pit!$A$4:$BA$1686,K$2,FALSE))</f>
        <v>Low</v>
      </c>
      <c r="L741" s="17" t="str">
        <f>IF($C741="B",VLOOKUP($A741,Bat!$A$4:$BF$2320,L$1,FALSE),VLOOKUP($A741,Pit!$A$4:$BA$1686,L$2,FALSE))</f>
        <v>Normal</v>
      </c>
      <c r="M741" s="16">
        <f>IF($C741="B",VLOOKUP($A741,Bat!$A$4:$BF$2320,M$1,FALSE),VLOOKUP($A741,Pit!$A$4:$BA$1686,M$2,FALSE))</f>
        <v>5</v>
      </c>
      <c r="N741" s="16">
        <f>IF($C741="B",VLOOKUP($A741,Bat!$A$4:$BF$2320,N$1,FALSE),VLOOKUP($A741,Pit!$A$4:$BA$1686,N$2,FALSE))</f>
        <v>4</v>
      </c>
      <c r="O741" s="16">
        <f>IF($C741="B",VLOOKUP($A741,Bat!$A$4:$BF$2320,O$1,FALSE),VLOOKUP($A741,Pit!$A$4:$BA$1686,O$2,FALSE))</f>
        <v>2</v>
      </c>
      <c r="P741" s="16" t="str">
        <f>IF($C741="B",VLOOKUP($A741,Bat!$A$4:$BF$2320,P$1,FALSE),VLOOKUP($A741,Pit!$A$4:$BA$1686,P$2,FALSE))</f>
        <v>92-94 Mph</v>
      </c>
      <c r="Q741" s="17">
        <f>IF($C741="B",VLOOKUP($A741,Bat!$A$4:$BF$2320,Q$1,FALSE),VLOOKUP($A741,Pit!$A$4:$BA$1686,Q$2,FALSE))</f>
        <v>4</v>
      </c>
      <c r="R741" s="18">
        <f>IF($C741="B",VLOOKUP($A741,Bat!$A$4:$BF$2320,R$1,FALSE),VLOOKUP($A741,Pit!$A$4:$BA$1686,R$2,FALSE))</f>
        <v>21.176562628630077</v>
      </c>
      <c r="S741" s="19">
        <f>IF($C741="B",VLOOKUP($A741,Bat!$A$4:$BF$2320,S$1,FALSE),VLOOKUP($A741,Pit!$A$4:$BA$1686,S$2,FALSE))</f>
        <v>0.80280846684563711</v>
      </c>
      <c r="T741" s="20" t="str">
        <f>IF($C741="B",VLOOKUP($A741,Bat!$A$4:$BF$2320,T$1,FALSE),VLOOKUP($A741,Pit!$A$4:$BA$1686,T$2,FALSE))</f>
        <v>$2.4m</v>
      </c>
      <c r="U741" s="17" t="str">
        <f>VLOOKUP(IF($C741="B",VLOOKUP($A741,Bat!$A$4:$AU$2320,U$1,FALSE),VLOOKUP($A741,Pit!$A$4:$BE$1686,U$2,FALSE)),COND!$A$35:$B$41,2,FALSE)</f>
        <v>??</v>
      </c>
      <c r="V741" s="21">
        <f>IF($C741="B",VLOOKUP($A741,Bat!$A$4:$AT$2284,46,FALSE),VLOOKUP($A741,Pit!$A$4:$BD$1664,56,FALSE))</f>
        <v>347</v>
      </c>
      <c r="W741" s="16">
        <f t="shared" si="57"/>
        <v>999</v>
      </c>
      <c r="X741" s="16"/>
      <c r="Y741" s="22">
        <f t="shared" si="58"/>
        <v>347</v>
      </c>
      <c r="Z741" s="16" t="str">
        <f>IFERROR(VLOOKUP($D741,Results37!$F$3:$L$1396,Z$1,FALSE),"")</f>
        <v/>
      </c>
      <c r="AA741" s="47" t="str">
        <f>IF(ISERROR(VLOOKUP(D741,Results37!$F$3:$O$399,AA$1,FALSE)),"",IF(VLOOKUP(D741,Results37!$F$3:$O$399,AA$1+1,FALSE)=1,"S"&amp;VLOOKUP(D741,Results37!$F$3:$O$399,AA$1,FALSE),VLOOKUP(D741,Results37!$F$3:$O$399,AA$1,FALSE)))</f>
        <v/>
      </c>
      <c r="AB741" s="16" t="str">
        <f>IFERROR(VLOOKUP($D741,Results37!$F$3:$L$1396,AB$1,FALSE),"")</f>
        <v/>
      </c>
      <c r="AC741" s="16" t="str">
        <f>IFERROR(VLOOKUP($D741,Results37!$F$3:$L$1396,AC$1,FALSE),"")</f>
        <v/>
      </c>
      <c r="AD741" s="16" t="str">
        <f t="shared" si="59"/>
        <v/>
      </c>
      <c r="AE741" s="20" t="str">
        <f>IF(ISERROR(VLOOKUP($AC741&amp;"-"&amp;$F741&amp;" "&amp;G741,Bonuses!$B$1:$G$1006,4,FALSE)),"",INT(VLOOKUP($AC741&amp;"-"&amp;$F741&amp;" "&amp;$G741,Bonuses!$B$1:$G$1006,4,FALSE)))</f>
        <v/>
      </c>
      <c r="AF741" s="16" t="str">
        <f>IF(ISERROR(VLOOKUP($AC741&amp;"-"&amp;$F741,Bonuses!$B$1:$G$1006,5,FALSE)),"",IF(VLOOKUP($AC741&amp;"-"&amp;$F741,Bonuses!$B$1:$G$1006,5,FALSE)="","",VLOOKUP($AC741&amp;"-"&amp;$F741,Bonuses!$B$1:$G$1006,6,FALSE)&amp;" yrs, "&amp;VLOOKUP($AC741&amp;"-"&amp;$F741,Bonuses!$B$1:$G$1006,5,FALSE)))</f>
        <v/>
      </c>
    </row>
    <row r="742" spans="1:32" s="21" customFormat="1" x14ac:dyDescent="0.25">
      <c r="A742" s="21" t="s">
        <v>2318</v>
      </c>
      <c r="B742" s="21">
        <f t="shared" si="55"/>
        <v>0</v>
      </c>
      <c r="C742" s="21" t="str">
        <f t="shared" si="56"/>
        <v>P</v>
      </c>
      <c r="D742" s="17">
        <f>IF($C742="B",VLOOKUP($A742,Bat!$A$4:$BF$2320,D$1,FALSE),VLOOKUP($A742,Pit!$A$4:$BA$1686,D$2,FALSE))</f>
        <v>7577</v>
      </c>
      <c r="E742" s="16" t="str">
        <f>IF($C742="B",VLOOKUP($A742,Bat!$A$4:$BF$2320,E$1,FALSE),VLOOKUP($A742,Pit!$A$4:$BA$1686,E$2,FALSE))</f>
        <v>RP</v>
      </c>
      <c r="F742" s="16" t="str">
        <f>IF($C742="B",VLOOKUP($A742,Bat!$A$4:$BF$2320,F$1,FALSE),VLOOKUP($A742,Pit!$A$4:$BA$1686,F$2,FALSE))</f>
        <v>Cristóbal</v>
      </c>
      <c r="G742" s="16" t="str">
        <f>IF($C742="B",VLOOKUP($A742,Bat!$A$4:$BF$2320,G$1,FALSE),VLOOKUP($A742,Pit!$A$4:$BA$1686,G$2,FALSE))</f>
        <v>Serrano</v>
      </c>
      <c r="H742" s="16">
        <f>IF($C742="B",VLOOKUP($A742,Bat!$A$4:$BF$2320,H$1,FALSE),VLOOKUP($A742,Pit!$A$4:$BA$1686,H$2,FALSE))</f>
        <v>22</v>
      </c>
      <c r="I742" s="16" t="str">
        <f>IF($C742="B",VLOOKUP($A742,Bat!$A$4:$BF$2320,I$1,FALSE),VLOOKUP($A742,Pit!$A$4:$BA$1686,I$2,FALSE))</f>
        <v>L</v>
      </c>
      <c r="J742" s="16" t="str">
        <f>IF($C742="B",VLOOKUP($A742,Bat!$A$4:$BF$2320,J$1,FALSE),VLOOKUP($A742,Pit!$A$4:$BA$1686,J$2,FALSE))</f>
        <v>L</v>
      </c>
      <c r="K742" s="16" t="str">
        <f>IF($C742="B",VLOOKUP($A742,Bat!$A$4:$BF$2320,K$1,FALSE),VLOOKUP($A742,Pit!$A$4:$BA$1686,K$2,FALSE))</f>
        <v>Low</v>
      </c>
      <c r="L742" s="17" t="str">
        <f>IF($C742="B",VLOOKUP($A742,Bat!$A$4:$BF$2320,L$1,FALSE),VLOOKUP($A742,Pit!$A$4:$BA$1686,L$2,FALSE))</f>
        <v>Normal</v>
      </c>
      <c r="M742" s="16">
        <f>IF($C742="B",VLOOKUP($A742,Bat!$A$4:$BF$2320,M$1,FALSE),VLOOKUP($A742,Pit!$A$4:$BA$1686,M$2,FALSE))</f>
        <v>4</v>
      </c>
      <c r="N742" s="16">
        <f>IF($C742="B",VLOOKUP($A742,Bat!$A$4:$BF$2320,N$1,FALSE),VLOOKUP($A742,Pit!$A$4:$BA$1686,N$2,FALSE))</f>
        <v>3</v>
      </c>
      <c r="O742" s="16">
        <f>IF($C742="B",VLOOKUP($A742,Bat!$A$4:$BF$2320,O$1,FALSE),VLOOKUP($A742,Pit!$A$4:$BA$1686,O$2,FALSE))</f>
        <v>4</v>
      </c>
      <c r="P742" s="16" t="str">
        <f>IF($C742="B",VLOOKUP($A742,Bat!$A$4:$BF$2320,P$1,FALSE),VLOOKUP($A742,Pit!$A$4:$BA$1686,P$2,FALSE))</f>
        <v>90-92 Mph</v>
      </c>
      <c r="Q742" s="17">
        <f>IF($C742="B",VLOOKUP($A742,Bat!$A$4:$BF$2320,Q$1,FALSE),VLOOKUP($A742,Pit!$A$4:$BA$1686,Q$2,FALSE))</f>
        <v>4</v>
      </c>
      <c r="R742" s="18">
        <f>IF($C742="B",VLOOKUP($A742,Bat!$A$4:$BF$2320,R$1,FALSE),VLOOKUP($A742,Pit!$A$4:$BA$1686,R$2,FALSE))</f>
        <v>20.19511545329064</v>
      </c>
      <c r="S742" s="19">
        <f>IF($C742="B",VLOOKUP($A742,Bat!$A$4:$BF$2320,S$1,FALSE),VLOOKUP($A742,Pit!$A$4:$BA$1686,S$2,FALSE))</f>
        <v>0.71658828816640785</v>
      </c>
      <c r="T742" s="20" t="str">
        <f>IF($C742="B",VLOOKUP($A742,Bat!$A$4:$BF$2320,T$1,FALSE),VLOOKUP($A742,Pit!$A$4:$BA$1686,T$2,FALSE))</f>
        <v>$230k</v>
      </c>
      <c r="U742" s="17" t="str">
        <f>VLOOKUP(IF($C742="B",VLOOKUP($A742,Bat!$A$4:$AU$2320,U$1,FALSE),VLOOKUP($A742,Pit!$A$4:$BE$1686,U$2,FALSE)),COND!$A$35:$B$41,2,FALSE)</f>
        <v>??</v>
      </c>
      <c r="V742" s="21">
        <f>IF($C742="B",VLOOKUP($A742,Bat!$A$4:$AT$2284,46,FALSE),VLOOKUP($A742,Pit!$A$4:$BD$1664,56,FALSE))</f>
        <v>349</v>
      </c>
      <c r="W742" s="16">
        <f t="shared" si="57"/>
        <v>999</v>
      </c>
      <c r="X742" s="16"/>
      <c r="Y742" s="22">
        <f t="shared" si="58"/>
        <v>372</v>
      </c>
      <c r="Z742" s="16" t="str">
        <f>IFERROR(VLOOKUP($D742,Results37!$F$3:$L$1396,Z$1,FALSE),"")</f>
        <v/>
      </c>
      <c r="AA742" s="47" t="str">
        <f>IF(ISERROR(VLOOKUP(D742,Results37!$F$3:$O$399,AA$1,FALSE)),"",IF(VLOOKUP(D742,Results37!$F$3:$O$399,AA$1+1,FALSE)=1,"S"&amp;VLOOKUP(D742,Results37!$F$3:$O$399,AA$1,FALSE),VLOOKUP(D742,Results37!$F$3:$O$399,AA$1,FALSE)))</f>
        <v/>
      </c>
      <c r="AB742" s="16" t="str">
        <f>IFERROR(VLOOKUP($D742,Results37!$F$3:$L$1396,AB$1,FALSE),"")</f>
        <v/>
      </c>
      <c r="AC742" s="16" t="str">
        <f>IFERROR(VLOOKUP($D742,Results37!$F$3:$L$1396,AC$1,FALSE),"")</f>
        <v/>
      </c>
      <c r="AD742" s="16" t="str">
        <f t="shared" si="59"/>
        <v/>
      </c>
      <c r="AE742" s="20" t="str">
        <f>IF(ISERROR(VLOOKUP($AC742&amp;"-"&amp;$F742&amp;" "&amp;G742,Bonuses!$B$1:$G$1006,4,FALSE)),"",INT(VLOOKUP($AC742&amp;"-"&amp;$F742&amp;" "&amp;$G742,Bonuses!$B$1:$G$1006,4,FALSE)))</f>
        <v/>
      </c>
      <c r="AF742" s="16" t="str">
        <f>IF(ISERROR(VLOOKUP($AC742&amp;"-"&amp;$F742,Bonuses!$B$1:$G$1006,5,FALSE)),"",IF(VLOOKUP($AC742&amp;"-"&amp;$F742,Bonuses!$B$1:$G$1006,5,FALSE)="","",VLOOKUP($AC742&amp;"-"&amp;$F742,Bonuses!$B$1:$G$1006,6,FALSE)&amp;" yrs, "&amp;VLOOKUP($AC742&amp;"-"&amp;$F742,Bonuses!$B$1:$G$1006,5,FALSE)))</f>
        <v/>
      </c>
    </row>
    <row r="743" spans="1:32" s="21" customFormat="1" x14ac:dyDescent="0.25">
      <c r="A743" s="21" t="s">
        <v>2970</v>
      </c>
      <c r="B743" s="21">
        <f t="shared" si="55"/>
        <v>0</v>
      </c>
      <c r="C743" s="21" t="str">
        <f t="shared" si="56"/>
        <v>P</v>
      </c>
      <c r="D743" s="17">
        <f>IF($C743="B",VLOOKUP($A743,Bat!$A$4:$BF$2320,D$1,FALSE),VLOOKUP($A743,Pit!$A$4:$BA$1686,D$2,FALSE))</f>
        <v>10318</v>
      </c>
      <c r="E743" s="16" t="str">
        <f>IF($C743="B",VLOOKUP($A743,Bat!$A$4:$BF$2320,E$1,FALSE),VLOOKUP($A743,Pit!$A$4:$BA$1686,E$2,FALSE))</f>
        <v>SP</v>
      </c>
      <c r="F743" s="16" t="str">
        <f>IF($C743="B",VLOOKUP($A743,Bat!$A$4:$BF$2320,F$1,FALSE),VLOOKUP($A743,Pit!$A$4:$BA$1686,F$2,FALSE))</f>
        <v>Arturo</v>
      </c>
      <c r="G743" s="16" t="str">
        <f>IF($C743="B",VLOOKUP($A743,Bat!$A$4:$BF$2320,G$1,FALSE),VLOOKUP($A743,Pit!$A$4:$BA$1686,G$2,FALSE))</f>
        <v>Macías</v>
      </c>
      <c r="H743" s="16">
        <f>IF($C743="B",VLOOKUP($A743,Bat!$A$4:$BF$2320,H$1,FALSE),VLOOKUP($A743,Pit!$A$4:$BA$1686,H$2,FALSE))</f>
        <v>23</v>
      </c>
      <c r="I743" s="16" t="str">
        <f>IF($C743="B",VLOOKUP($A743,Bat!$A$4:$BF$2320,I$1,FALSE),VLOOKUP($A743,Pit!$A$4:$BA$1686,I$2,FALSE))</f>
        <v>L</v>
      </c>
      <c r="J743" s="16" t="str">
        <f>IF($C743="B",VLOOKUP($A743,Bat!$A$4:$BF$2320,J$1,FALSE),VLOOKUP($A743,Pit!$A$4:$BA$1686,J$2,FALSE))</f>
        <v>R</v>
      </c>
      <c r="K743" s="16" t="str">
        <f>IF($C743="B",VLOOKUP($A743,Bat!$A$4:$BF$2320,K$1,FALSE),VLOOKUP($A743,Pit!$A$4:$BA$1686,K$2,FALSE))</f>
        <v>Low</v>
      </c>
      <c r="L743" s="17" t="str">
        <f>IF($C743="B",VLOOKUP($A743,Bat!$A$4:$BF$2320,L$1,FALSE),VLOOKUP($A743,Pit!$A$4:$BA$1686,L$2,FALSE))</f>
        <v>High</v>
      </c>
      <c r="M743" s="16">
        <f>IF($C743="B",VLOOKUP($A743,Bat!$A$4:$BF$2320,M$1,FALSE),VLOOKUP($A743,Pit!$A$4:$BA$1686,M$2,FALSE))</f>
        <v>4</v>
      </c>
      <c r="N743" s="16">
        <f>IF($C743="B",VLOOKUP($A743,Bat!$A$4:$BF$2320,N$1,FALSE),VLOOKUP($A743,Pit!$A$4:$BA$1686,N$2,FALSE))</f>
        <v>1</v>
      </c>
      <c r="O743" s="16">
        <f>IF($C743="B",VLOOKUP($A743,Bat!$A$4:$BF$2320,O$1,FALSE),VLOOKUP($A743,Pit!$A$4:$BA$1686,O$2,FALSE))</f>
        <v>5</v>
      </c>
      <c r="P743" s="16" t="str">
        <f>IF($C743="B",VLOOKUP($A743,Bat!$A$4:$BF$2320,P$1,FALSE),VLOOKUP($A743,Pit!$A$4:$BA$1686,P$2,FALSE))</f>
        <v>93-95 Mph</v>
      </c>
      <c r="Q743" s="17">
        <f>IF($C743="B",VLOOKUP($A743,Bat!$A$4:$BF$2320,Q$1,FALSE),VLOOKUP($A743,Pit!$A$4:$BA$1686,Q$2,FALSE))</f>
        <v>6</v>
      </c>
      <c r="R743" s="18">
        <f>IF($C743="B",VLOOKUP($A743,Bat!$A$4:$BF$2320,R$1,FALSE),VLOOKUP($A743,Pit!$A$4:$BA$1686,R$2,FALSE))</f>
        <v>19.578744567309791</v>
      </c>
      <c r="S743" s="19">
        <f>IF($C743="B",VLOOKUP($A743,Bat!$A$4:$BF$2320,S$1,FALSE),VLOOKUP($A743,Pit!$A$4:$BA$1686,S$2,FALSE))</f>
        <v>0.66244007799547955</v>
      </c>
      <c r="T743" s="20" t="str">
        <f>IF($C743="B",VLOOKUP($A743,Bat!$A$4:$BF$2320,T$1,FALSE),VLOOKUP($A743,Pit!$A$4:$BA$1686,T$2,FALSE))</f>
        <v>$2.2m</v>
      </c>
      <c r="U743" s="17" t="str">
        <f>VLOOKUP(IF($C743="B",VLOOKUP($A743,Bat!$A$4:$AU$2320,U$1,FALSE),VLOOKUP($A743,Pit!$A$4:$BE$1686,U$2,FALSE)),COND!$A$35:$B$41,2,FALSE)</f>
        <v>??</v>
      </c>
      <c r="V743" s="21">
        <f>IF($C743="B",VLOOKUP($A743,Bat!$A$4:$AT$2284,46,FALSE),VLOOKUP($A743,Pit!$A$4:$BD$1664,56,FALSE))</f>
        <v>350</v>
      </c>
      <c r="W743" s="16">
        <f t="shared" si="57"/>
        <v>999</v>
      </c>
      <c r="X743" s="16"/>
      <c r="Y743" s="22">
        <f t="shared" si="58"/>
        <v>395</v>
      </c>
      <c r="Z743" s="16" t="str">
        <f>IFERROR(VLOOKUP($D743,Results37!$F$3:$L$1396,Z$1,FALSE),"")</f>
        <v/>
      </c>
      <c r="AA743" s="47" t="str">
        <f>IF(ISERROR(VLOOKUP(D743,Results37!$F$3:$O$399,AA$1,FALSE)),"",IF(VLOOKUP(D743,Results37!$F$3:$O$399,AA$1+1,FALSE)=1,"S"&amp;VLOOKUP(D743,Results37!$F$3:$O$399,AA$1,FALSE),VLOOKUP(D743,Results37!$F$3:$O$399,AA$1,FALSE)))</f>
        <v/>
      </c>
      <c r="AB743" s="16" t="str">
        <f>IFERROR(VLOOKUP($D743,Results37!$F$3:$L$1396,AB$1,FALSE),"")</f>
        <v/>
      </c>
      <c r="AC743" s="16" t="str">
        <f>IFERROR(VLOOKUP($D743,Results37!$F$3:$L$1396,AC$1,FALSE),"")</f>
        <v/>
      </c>
      <c r="AD743" s="16" t="str">
        <f t="shared" si="59"/>
        <v/>
      </c>
      <c r="AE743" s="20" t="str">
        <f>IF(ISERROR(VLOOKUP($AC743&amp;"-"&amp;$F743&amp;" "&amp;G743,Bonuses!$B$1:$G$1006,4,FALSE)),"",INT(VLOOKUP($AC743&amp;"-"&amp;$F743&amp;" "&amp;$G743,Bonuses!$B$1:$G$1006,4,FALSE)))</f>
        <v/>
      </c>
      <c r="AF743" s="16" t="str">
        <f>IF(ISERROR(VLOOKUP($AC743&amp;"-"&amp;$F743,Bonuses!$B$1:$G$1006,5,FALSE)),"",IF(VLOOKUP($AC743&amp;"-"&amp;$F743,Bonuses!$B$1:$G$1006,5,FALSE)="","",VLOOKUP($AC743&amp;"-"&amp;$F743,Bonuses!$B$1:$G$1006,6,FALSE)&amp;" yrs, "&amp;VLOOKUP($AC743&amp;"-"&amp;$F743,Bonuses!$B$1:$G$1006,5,FALSE)))</f>
        <v/>
      </c>
    </row>
    <row r="744" spans="1:32" s="21" customFormat="1" x14ac:dyDescent="0.25">
      <c r="A744" s="21" t="s">
        <v>2991</v>
      </c>
      <c r="B744" s="21">
        <f t="shared" si="55"/>
        <v>0</v>
      </c>
      <c r="C744" s="21" t="str">
        <f t="shared" si="56"/>
        <v>P</v>
      </c>
      <c r="D744" s="17">
        <f>IF($C744="B",VLOOKUP($A744,Bat!$A$4:$BF$2320,D$1,FALSE),VLOOKUP($A744,Pit!$A$4:$BA$1686,D$2,FALSE))</f>
        <v>13567</v>
      </c>
      <c r="E744" s="16" t="str">
        <f>IF($C744="B",VLOOKUP($A744,Bat!$A$4:$BF$2320,E$1,FALSE),VLOOKUP($A744,Pit!$A$4:$BA$1686,E$2,FALSE))</f>
        <v>RP</v>
      </c>
      <c r="F744" s="16" t="str">
        <f>IF($C744="B",VLOOKUP($A744,Bat!$A$4:$BF$2320,F$1,FALSE),VLOOKUP($A744,Pit!$A$4:$BA$1686,F$2,FALSE))</f>
        <v>Hidehira</v>
      </c>
      <c r="G744" s="16" t="str">
        <f>IF($C744="B",VLOOKUP($A744,Bat!$A$4:$BF$2320,G$1,FALSE),VLOOKUP($A744,Pit!$A$4:$BA$1686,G$2,FALSE))</f>
        <v>Hayashi</v>
      </c>
      <c r="H744" s="16">
        <f>IF($C744="B",VLOOKUP($A744,Bat!$A$4:$BF$2320,H$1,FALSE),VLOOKUP($A744,Pit!$A$4:$BA$1686,H$2,FALSE))</f>
        <v>23</v>
      </c>
      <c r="I744" s="16" t="str">
        <f>IF($C744="B",VLOOKUP($A744,Bat!$A$4:$BF$2320,I$1,FALSE),VLOOKUP($A744,Pit!$A$4:$BA$1686,I$2,FALSE))</f>
        <v>L</v>
      </c>
      <c r="J744" s="16" t="str">
        <f>IF($C744="B",VLOOKUP($A744,Bat!$A$4:$BF$2320,J$1,FALSE),VLOOKUP($A744,Pit!$A$4:$BA$1686,J$2,FALSE))</f>
        <v>L</v>
      </c>
      <c r="K744" s="16" t="str">
        <f>IF($C744="B",VLOOKUP($A744,Bat!$A$4:$BF$2320,K$1,FALSE),VLOOKUP($A744,Pit!$A$4:$BA$1686,K$2,FALSE))</f>
        <v>Normal</v>
      </c>
      <c r="L744" s="17" t="str">
        <f>IF($C744="B",VLOOKUP($A744,Bat!$A$4:$BF$2320,L$1,FALSE),VLOOKUP($A744,Pit!$A$4:$BA$1686,L$2,FALSE))</f>
        <v>High</v>
      </c>
      <c r="M744" s="16">
        <f>IF($C744="B",VLOOKUP($A744,Bat!$A$4:$BF$2320,M$1,FALSE),VLOOKUP($A744,Pit!$A$4:$BA$1686,M$2,FALSE))</f>
        <v>4</v>
      </c>
      <c r="N744" s="16">
        <f>IF($C744="B",VLOOKUP($A744,Bat!$A$4:$BF$2320,N$1,FALSE),VLOOKUP($A744,Pit!$A$4:$BA$1686,N$2,FALSE))</f>
        <v>2</v>
      </c>
      <c r="O744" s="16">
        <f>IF($C744="B",VLOOKUP($A744,Bat!$A$4:$BF$2320,O$1,FALSE),VLOOKUP($A744,Pit!$A$4:$BA$1686,O$2,FALSE))</f>
        <v>4</v>
      </c>
      <c r="P744" s="16" t="str">
        <f>IF($C744="B",VLOOKUP($A744,Bat!$A$4:$BF$2320,P$1,FALSE),VLOOKUP($A744,Pit!$A$4:$BA$1686,P$2,FALSE))</f>
        <v>87-89 Mph</v>
      </c>
      <c r="Q744" s="17">
        <f>IF($C744="B",VLOOKUP($A744,Bat!$A$4:$BF$2320,Q$1,FALSE),VLOOKUP($A744,Pit!$A$4:$BA$1686,Q$2,FALSE))</f>
        <v>6</v>
      </c>
      <c r="R744" s="18">
        <f>IF($C744="B",VLOOKUP($A744,Bat!$A$4:$BF$2320,R$1,FALSE),VLOOKUP($A744,Pit!$A$4:$BA$1686,R$2,FALSE))</f>
        <v>19.229404640939244</v>
      </c>
      <c r="S744" s="19">
        <f>IF($C744="B",VLOOKUP($A744,Bat!$A$4:$BF$2320,S$1,FALSE),VLOOKUP($A744,Pit!$A$4:$BA$1686,S$2,FALSE))</f>
        <v>0.63175054968638822</v>
      </c>
      <c r="T744" s="20" t="str">
        <f>IF($C744="B",VLOOKUP($A744,Bat!$A$4:$BF$2320,T$1,FALSE),VLOOKUP($A744,Pit!$A$4:$BA$1686,T$2,FALSE))</f>
        <v>$2.2m</v>
      </c>
      <c r="U744" s="17" t="str">
        <f>VLOOKUP(IF($C744="B",VLOOKUP($A744,Bat!$A$4:$AU$2320,U$1,FALSE),VLOOKUP($A744,Pit!$A$4:$BE$1686,U$2,FALSE)),COND!$A$35:$B$41,2,FALSE)</f>
        <v>??</v>
      </c>
      <c r="V744" s="21">
        <f>IF($C744="B",VLOOKUP($A744,Bat!$A$4:$AT$2284,46,FALSE),VLOOKUP($A744,Pit!$A$4:$BD$1664,56,FALSE))</f>
        <v>351</v>
      </c>
      <c r="W744" s="16">
        <f t="shared" si="57"/>
        <v>999</v>
      </c>
      <c r="X744" s="16"/>
      <c r="Y744" s="22">
        <f t="shared" si="58"/>
        <v>403</v>
      </c>
      <c r="Z744" s="16" t="str">
        <f>IFERROR(VLOOKUP($D744,Results37!$F$3:$L$1396,Z$1,FALSE),"")</f>
        <v/>
      </c>
      <c r="AA744" s="47" t="str">
        <f>IF(ISERROR(VLOOKUP(D744,Results37!$F$3:$O$399,AA$1,FALSE)),"",IF(VLOOKUP(D744,Results37!$F$3:$O$399,AA$1+1,FALSE)=1,"S"&amp;VLOOKUP(D744,Results37!$F$3:$O$399,AA$1,FALSE),VLOOKUP(D744,Results37!$F$3:$O$399,AA$1,FALSE)))</f>
        <v/>
      </c>
      <c r="AB744" s="16" t="str">
        <f>IFERROR(VLOOKUP($D744,Results37!$F$3:$L$1396,AB$1,FALSE),"")</f>
        <v/>
      </c>
      <c r="AC744" s="16" t="str">
        <f>IFERROR(VLOOKUP($D744,Results37!$F$3:$L$1396,AC$1,FALSE),"")</f>
        <v/>
      </c>
      <c r="AD744" s="16" t="str">
        <f t="shared" si="59"/>
        <v/>
      </c>
      <c r="AE744" s="20" t="str">
        <f>IF(ISERROR(VLOOKUP($AC744&amp;"-"&amp;$F744&amp;" "&amp;G744,Bonuses!$B$1:$G$1006,4,FALSE)),"",INT(VLOOKUP($AC744&amp;"-"&amp;$F744&amp;" "&amp;$G744,Bonuses!$B$1:$G$1006,4,FALSE)))</f>
        <v/>
      </c>
      <c r="AF744" s="16" t="str">
        <f>IF(ISERROR(VLOOKUP($AC744&amp;"-"&amp;$F744,Bonuses!$B$1:$G$1006,5,FALSE)),"",IF(VLOOKUP($AC744&amp;"-"&amp;$F744,Bonuses!$B$1:$G$1006,5,FALSE)="","",VLOOKUP($AC744&amp;"-"&amp;$F744,Bonuses!$B$1:$G$1006,6,FALSE)&amp;" yrs, "&amp;VLOOKUP($AC744&amp;"-"&amp;$F744,Bonuses!$B$1:$G$1006,5,FALSE)))</f>
        <v/>
      </c>
    </row>
    <row r="745" spans="1:32" s="21" customFormat="1" x14ac:dyDescent="0.25">
      <c r="A745" s="21" t="s">
        <v>2371</v>
      </c>
      <c r="B745" s="21">
        <f t="shared" si="55"/>
        <v>0</v>
      </c>
      <c r="C745" s="21" t="str">
        <f t="shared" si="56"/>
        <v>P</v>
      </c>
      <c r="D745" s="17">
        <f>IF($C745="B",VLOOKUP($A745,Bat!$A$4:$BF$2320,D$1,FALSE),VLOOKUP($A745,Pit!$A$4:$BA$1686,D$2,FALSE))</f>
        <v>15126</v>
      </c>
      <c r="E745" s="16" t="str">
        <f>IF($C745="B",VLOOKUP($A745,Bat!$A$4:$BF$2320,E$1,FALSE),VLOOKUP($A745,Pit!$A$4:$BA$1686,E$2,FALSE))</f>
        <v>RP</v>
      </c>
      <c r="F745" s="16" t="str">
        <f>IF($C745="B",VLOOKUP($A745,Bat!$A$4:$BF$2320,F$1,FALSE),VLOOKUP($A745,Pit!$A$4:$BA$1686,F$2,FALSE))</f>
        <v>Deegan</v>
      </c>
      <c r="G745" s="16" t="str">
        <f>IF($C745="B",VLOOKUP($A745,Bat!$A$4:$BF$2320,G$1,FALSE),VLOOKUP($A745,Pit!$A$4:$BA$1686,G$2,FALSE))</f>
        <v>McCoghlan</v>
      </c>
      <c r="H745" s="16">
        <f>IF($C745="B",VLOOKUP($A745,Bat!$A$4:$BF$2320,H$1,FALSE),VLOOKUP($A745,Pit!$A$4:$BA$1686,H$2,FALSE))</f>
        <v>23</v>
      </c>
      <c r="I745" s="16" t="str">
        <f>IF($C745="B",VLOOKUP($A745,Bat!$A$4:$BF$2320,I$1,FALSE),VLOOKUP($A745,Pit!$A$4:$BA$1686,I$2,FALSE))</f>
        <v>L</v>
      </c>
      <c r="J745" s="16" t="str">
        <f>IF($C745="B",VLOOKUP($A745,Bat!$A$4:$BF$2320,J$1,FALSE),VLOOKUP($A745,Pit!$A$4:$BA$1686,J$2,FALSE))</f>
        <v>R</v>
      </c>
      <c r="K745" s="16" t="str">
        <f>IF($C745="B",VLOOKUP($A745,Bat!$A$4:$BF$2320,K$1,FALSE),VLOOKUP($A745,Pit!$A$4:$BA$1686,K$2,FALSE))</f>
        <v>High</v>
      </c>
      <c r="L745" s="17" t="str">
        <f>IF($C745="B",VLOOKUP($A745,Bat!$A$4:$BF$2320,L$1,FALSE),VLOOKUP($A745,Pit!$A$4:$BA$1686,L$2,FALSE))</f>
        <v>High</v>
      </c>
      <c r="M745" s="16">
        <f>IF($C745="B",VLOOKUP($A745,Bat!$A$4:$BF$2320,M$1,FALSE),VLOOKUP($A745,Pit!$A$4:$BA$1686,M$2,FALSE))</f>
        <v>4</v>
      </c>
      <c r="N745" s="16">
        <f>IF($C745="B",VLOOKUP($A745,Bat!$A$4:$BF$2320,N$1,FALSE),VLOOKUP($A745,Pit!$A$4:$BA$1686,N$2,FALSE))</f>
        <v>2</v>
      </c>
      <c r="O745" s="16">
        <f>IF($C745="B",VLOOKUP($A745,Bat!$A$4:$BF$2320,O$1,FALSE),VLOOKUP($A745,Pit!$A$4:$BA$1686,O$2,FALSE))</f>
        <v>4</v>
      </c>
      <c r="P745" s="16" t="str">
        <f>IF($C745="B",VLOOKUP($A745,Bat!$A$4:$BF$2320,P$1,FALSE),VLOOKUP($A745,Pit!$A$4:$BA$1686,P$2,FALSE))</f>
        <v>90-92 Mph</v>
      </c>
      <c r="Q745" s="17">
        <f>IF($C745="B",VLOOKUP($A745,Bat!$A$4:$BF$2320,Q$1,FALSE),VLOOKUP($A745,Pit!$A$4:$BA$1686,Q$2,FALSE))</f>
        <v>5</v>
      </c>
      <c r="R745" s="18">
        <f>IF($C745="B",VLOOKUP($A745,Bat!$A$4:$BF$2320,R$1,FALSE),VLOOKUP($A745,Pit!$A$4:$BA$1686,R$2,FALSE))</f>
        <v>19.128429086538215</v>
      </c>
      <c r="S745" s="19">
        <f>IF($C745="B",VLOOKUP($A745,Bat!$A$4:$BF$2320,S$1,FALSE),VLOOKUP($A745,Pit!$A$4:$BA$1686,S$2,FALSE))</f>
        <v>0.62287984267184116</v>
      </c>
      <c r="T745" s="20" t="str">
        <f>IF($C745="B",VLOOKUP($A745,Bat!$A$4:$BF$2320,T$1,FALSE),VLOOKUP($A745,Pit!$A$4:$BA$1686,T$2,FALSE))</f>
        <v>-</v>
      </c>
      <c r="U745" s="17" t="str">
        <f>VLOOKUP(IF($C745="B",VLOOKUP($A745,Bat!$A$4:$AU$2320,U$1,FALSE),VLOOKUP($A745,Pit!$A$4:$BE$1686,U$2,FALSE)),COND!$A$35:$B$41,2,FALSE)</f>
        <v>??</v>
      </c>
      <c r="V745" s="21">
        <f>IF($C745="B",VLOOKUP($A745,Bat!$A$4:$AT$2284,46,FALSE),VLOOKUP($A745,Pit!$A$4:$BD$1664,56,FALSE))</f>
        <v>352</v>
      </c>
      <c r="W745" s="16">
        <f t="shared" si="57"/>
        <v>999</v>
      </c>
      <c r="X745" s="16"/>
      <c r="Y745" s="22">
        <f t="shared" si="58"/>
        <v>406</v>
      </c>
      <c r="Z745" s="16" t="str">
        <f>IFERROR(VLOOKUP($D745,Results37!$F$3:$L$1396,Z$1,FALSE),"")</f>
        <v/>
      </c>
      <c r="AA745" s="47" t="str">
        <f>IF(ISERROR(VLOOKUP(D745,Results37!$F$3:$O$399,AA$1,FALSE)),"",IF(VLOOKUP(D745,Results37!$F$3:$O$399,AA$1+1,FALSE)=1,"S"&amp;VLOOKUP(D745,Results37!$F$3:$O$399,AA$1,FALSE),VLOOKUP(D745,Results37!$F$3:$O$399,AA$1,FALSE)))</f>
        <v/>
      </c>
      <c r="AB745" s="16" t="str">
        <f>IFERROR(VLOOKUP($D745,Results37!$F$3:$L$1396,AB$1,FALSE),"")</f>
        <v/>
      </c>
      <c r="AC745" s="16" t="str">
        <f>IFERROR(VLOOKUP($D745,Results37!$F$3:$L$1396,AC$1,FALSE),"")</f>
        <v/>
      </c>
      <c r="AD745" s="16" t="str">
        <f t="shared" si="59"/>
        <v/>
      </c>
      <c r="AE745" s="20" t="str">
        <f>IF(ISERROR(VLOOKUP($AC745&amp;"-"&amp;$F745&amp;" "&amp;G745,Bonuses!$B$1:$G$1006,4,FALSE)),"",INT(VLOOKUP($AC745&amp;"-"&amp;$F745&amp;" "&amp;$G745,Bonuses!$B$1:$G$1006,4,FALSE)))</f>
        <v/>
      </c>
      <c r="AF745" s="16" t="str">
        <f>IF(ISERROR(VLOOKUP($AC745&amp;"-"&amp;$F745,Bonuses!$B$1:$G$1006,5,FALSE)),"",IF(VLOOKUP($AC745&amp;"-"&amp;$F745,Bonuses!$B$1:$G$1006,5,FALSE)="","",VLOOKUP($AC745&amp;"-"&amp;$F745,Bonuses!$B$1:$G$1006,6,FALSE)&amp;" yrs, "&amp;VLOOKUP($AC745&amp;"-"&amp;$F745,Bonuses!$B$1:$G$1006,5,FALSE)))</f>
        <v/>
      </c>
    </row>
    <row r="746" spans="1:32" s="21" customFormat="1" x14ac:dyDescent="0.25">
      <c r="A746" s="21" t="s">
        <v>2954</v>
      </c>
      <c r="B746" s="21">
        <f t="shared" si="55"/>
        <v>0</v>
      </c>
      <c r="C746" s="21" t="str">
        <f t="shared" si="56"/>
        <v>P</v>
      </c>
      <c r="D746" s="17">
        <f>IF($C746="B",VLOOKUP($A746,Bat!$A$4:$BF$2320,D$1,FALSE),VLOOKUP($A746,Pit!$A$4:$BA$1686,D$2,FALSE))</f>
        <v>7165</v>
      </c>
      <c r="E746" s="16" t="str">
        <f>IF($C746="B",VLOOKUP($A746,Bat!$A$4:$BF$2320,E$1,FALSE),VLOOKUP($A746,Pit!$A$4:$BA$1686,E$2,FALSE))</f>
        <v>RP</v>
      </c>
      <c r="F746" s="16" t="str">
        <f>IF($C746="B",VLOOKUP($A746,Bat!$A$4:$BF$2320,F$1,FALSE),VLOOKUP($A746,Pit!$A$4:$BA$1686,F$2,FALSE))</f>
        <v>Garry</v>
      </c>
      <c r="G746" s="16" t="str">
        <f>IF($C746="B",VLOOKUP($A746,Bat!$A$4:$BF$2320,G$1,FALSE),VLOOKUP($A746,Pit!$A$4:$BA$1686,G$2,FALSE))</f>
        <v>Atkins</v>
      </c>
      <c r="H746" s="16">
        <f>IF($C746="B",VLOOKUP($A746,Bat!$A$4:$BF$2320,H$1,FALSE),VLOOKUP($A746,Pit!$A$4:$BA$1686,H$2,FALSE))</f>
        <v>22</v>
      </c>
      <c r="I746" s="16" t="str">
        <f>IF($C746="B",VLOOKUP($A746,Bat!$A$4:$BF$2320,I$1,FALSE),VLOOKUP($A746,Pit!$A$4:$BA$1686,I$2,FALSE))</f>
        <v>R</v>
      </c>
      <c r="J746" s="16" t="str">
        <f>IF($C746="B",VLOOKUP($A746,Bat!$A$4:$BF$2320,J$1,FALSE),VLOOKUP($A746,Pit!$A$4:$BA$1686,J$2,FALSE))</f>
        <v>R</v>
      </c>
      <c r="K746" s="16" t="str">
        <f>IF($C746="B",VLOOKUP($A746,Bat!$A$4:$BF$2320,K$1,FALSE),VLOOKUP($A746,Pit!$A$4:$BA$1686,K$2,FALSE))</f>
        <v>Low</v>
      </c>
      <c r="L746" s="17" t="str">
        <f>IF($C746="B",VLOOKUP($A746,Bat!$A$4:$BF$2320,L$1,FALSE),VLOOKUP($A746,Pit!$A$4:$BA$1686,L$2,FALSE))</f>
        <v>Normal</v>
      </c>
      <c r="M746" s="16">
        <f>IF($C746="B",VLOOKUP($A746,Bat!$A$4:$BF$2320,M$1,FALSE),VLOOKUP($A746,Pit!$A$4:$BA$1686,M$2,FALSE))</f>
        <v>5</v>
      </c>
      <c r="N746" s="16">
        <f>IF($C746="B",VLOOKUP($A746,Bat!$A$4:$BF$2320,N$1,FALSE),VLOOKUP($A746,Pit!$A$4:$BA$1686,N$2,FALSE))</f>
        <v>1</v>
      </c>
      <c r="O746" s="16">
        <f>IF($C746="B",VLOOKUP($A746,Bat!$A$4:$BF$2320,O$1,FALSE),VLOOKUP($A746,Pit!$A$4:$BA$1686,O$2,FALSE))</f>
        <v>4</v>
      </c>
      <c r="P746" s="16" t="str">
        <f>IF($C746="B",VLOOKUP($A746,Bat!$A$4:$BF$2320,P$1,FALSE),VLOOKUP($A746,Pit!$A$4:$BA$1686,P$2,FALSE))</f>
        <v>90-92 Mph</v>
      </c>
      <c r="Q746" s="17">
        <f>IF($C746="B",VLOOKUP($A746,Bat!$A$4:$BF$2320,Q$1,FALSE),VLOOKUP($A746,Pit!$A$4:$BA$1686,Q$2,FALSE))</f>
        <v>8</v>
      </c>
      <c r="R746" s="18">
        <f>IF($C746="B",VLOOKUP($A746,Bat!$A$4:$BF$2320,R$1,FALSE),VLOOKUP($A746,Pit!$A$4:$BA$1686,R$2,FALSE))</f>
        <v>18.982329861580126</v>
      </c>
      <c r="S746" s="19">
        <f>IF($C746="B",VLOOKUP($A746,Bat!$A$4:$BF$2320,S$1,FALSE),VLOOKUP($A746,Pit!$A$4:$BA$1686,S$2,FALSE))</f>
        <v>0.61004501916091025</v>
      </c>
      <c r="T746" s="20" t="str">
        <f>IF($C746="B",VLOOKUP($A746,Bat!$A$4:$BF$2320,T$1,FALSE),VLOOKUP($A746,Pit!$A$4:$BA$1686,T$2,FALSE))</f>
        <v>$170k</v>
      </c>
      <c r="U746" s="17" t="str">
        <f>VLOOKUP(IF($C746="B",VLOOKUP($A746,Bat!$A$4:$AU$2320,U$1,FALSE),VLOOKUP($A746,Pit!$A$4:$BE$1686,U$2,FALSE)),COND!$A$35:$B$41,2,FALSE)</f>
        <v>??</v>
      </c>
      <c r="V746" s="21">
        <f>IF($C746="B",VLOOKUP($A746,Bat!$A$4:$AT$2284,46,FALSE),VLOOKUP($A746,Pit!$A$4:$BD$1664,56,FALSE))</f>
        <v>353</v>
      </c>
      <c r="W746" s="16">
        <f t="shared" si="57"/>
        <v>999</v>
      </c>
      <c r="X746" s="16"/>
      <c r="Y746" s="22">
        <f t="shared" si="58"/>
        <v>410</v>
      </c>
      <c r="Z746" s="16" t="str">
        <f>IFERROR(VLOOKUP($D746,Results37!$F$3:$L$1396,Z$1,FALSE),"")</f>
        <v/>
      </c>
      <c r="AA746" s="47" t="str">
        <f>IF(ISERROR(VLOOKUP(D746,Results37!$F$3:$O$399,AA$1,FALSE)),"",IF(VLOOKUP(D746,Results37!$F$3:$O$399,AA$1+1,FALSE)=1,"S"&amp;VLOOKUP(D746,Results37!$F$3:$O$399,AA$1,FALSE),VLOOKUP(D746,Results37!$F$3:$O$399,AA$1,FALSE)))</f>
        <v/>
      </c>
      <c r="AB746" s="16" t="str">
        <f>IFERROR(VLOOKUP($D746,Results37!$F$3:$L$1396,AB$1,FALSE),"")</f>
        <v/>
      </c>
      <c r="AC746" s="16" t="str">
        <f>IFERROR(VLOOKUP($D746,Results37!$F$3:$L$1396,AC$1,FALSE),"")</f>
        <v/>
      </c>
      <c r="AD746" s="16" t="str">
        <f t="shared" si="59"/>
        <v/>
      </c>
      <c r="AE746" s="20" t="str">
        <f>IF(ISERROR(VLOOKUP($AC746&amp;"-"&amp;$F746&amp;" "&amp;G746,Bonuses!$B$1:$G$1006,4,FALSE)),"",INT(VLOOKUP($AC746&amp;"-"&amp;$F746&amp;" "&amp;$G746,Bonuses!$B$1:$G$1006,4,FALSE)))</f>
        <v/>
      </c>
      <c r="AF746" s="16" t="str">
        <f>IF(ISERROR(VLOOKUP($AC746&amp;"-"&amp;$F746,Bonuses!$B$1:$G$1006,5,FALSE)),"",IF(VLOOKUP($AC746&amp;"-"&amp;$F746,Bonuses!$B$1:$G$1006,5,FALSE)="","",VLOOKUP($AC746&amp;"-"&amp;$F746,Bonuses!$B$1:$G$1006,6,FALSE)&amp;" yrs, "&amp;VLOOKUP($AC746&amp;"-"&amp;$F746,Bonuses!$B$1:$G$1006,5,FALSE)))</f>
        <v/>
      </c>
    </row>
    <row r="747" spans="1:32" s="21" customFormat="1" x14ac:dyDescent="0.25">
      <c r="A747" s="21" t="s">
        <v>2061</v>
      </c>
      <c r="B747" s="21">
        <f t="shared" si="55"/>
        <v>0</v>
      </c>
      <c r="C747" s="21" t="str">
        <f t="shared" si="56"/>
        <v>B</v>
      </c>
      <c r="D747" s="17">
        <f>IF($C747="B",VLOOKUP($A747,Bat!$A$4:$BF$2320,D$1,FALSE),VLOOKUP($A747,Pit!$A$4:$BA$1686,D$2,FALSE))</f>
        <v>14512</v>
      </c>
      <c r="E747" s="16" t="str">
        <f>IF($C747="B",VLOOKUP($A747,Bat!$A$4:$BF$2320,E$1,FALSE),VLOOKUP($A747,Pit!$A$4:$BA$1686,E$2,FALSE))</f>
        <v>1B</v>
      </c>
      <c r="F747" s="16" t="str">
        <f>IF($C747="B",VLOOKUP($A747,Bat!$A$4:$BF$2320,F$1,FALSE),VLOOKUP($A747,Pit!$A$4:$BA$1686,F$2,FALSE))</f>
        <v>Pablo</v>
      </c>
      <c r="G747" s="16" t="str">
        <f>IF($C747="B",VLOOKUP($A747,Bat!$A$4:$BF$2320,G$1,FALSE),VLOOKUP($A747,Pit!$A$4:$BA$1686,G$2,FALSE))</f>
        <v>Guerra</v>
      </c>
      <c r="H747" s="16">
        <f>IF($C747="B",VLOOKUP($A747,Bat!$A$4:$BF$2320,H$1,FALSE),VLOOKUP($A747,Pit!$A$4:$BA$1686,H$2,FALSE))</f>
        <v>21</v>
      </c>
      <c r="I747" s="16" t="str">
        <f>IF($C747="B",VLOOKUP($A747,Bat!$A$4:$BF$2320,I$1,FALSE),VLOOKUP($A747,Pit!$A$4:$BA$1686,I$2,FALSE))</f>
        <v>R</v>
      </c>
      <c r="J747" s="16" t="str">
        <f>IF($C747="B",VLOOKUP($A747,Bat!$A$4:$BF$2320,J$1,FALSE),VLOOKUP($A747,Pit!$A$4:$BA$1686,J$2,FALSE))</f>
        <v>R</v>
      </c>
      <c r="K747" s="16" t="str">
        <f>IF($C747="B",VLOOKUP($A747,Bat!$A$4:$BF$2320,K$1,FALSE),VLOOKUP($A747,Pit!$A$4:$BA$1686,K$2,FALSE))</f>
        <v>Normal</v>
      </c>
      <c r="L747" s="17" t="str">
        <f>IF($C747="B",VLOOKUP($A747,Bat!$A$4:$BF$2320,L$1,FALSE),VLOOKUP($A747,Pit!$A$4:$BA$1686,L$2,FALSE))</f>
        <v>High</v>
      </c>
      <c r="M747" s="16">
        <f>IF($C747="B",VLOOKUP($A747,Bat!$A$4:$BF$2320,M$1,FALSE),VLOOKUP($A747,Pit!$A$4:$BA$1686,M$2,FALSE))</f>
        <v>2</v>
      </c>
      <c r="N747" s="16">
        <f>IF($C747="B",VLOOKUP($A747,Bat!$A$4:$BF$2320,N$1,FALSE),VLOOKUP($A747,Pit!$A$4:$BA$1686,N$2,FALSE))</f>
        <v>4</v>
      </c>
      <c r="O747" s="16">
        <f>IF($C747="B",VLOOKUP($A747,Bat!$A$4:$BF$2320,O$1,FALSE),VLOOKUP($A747,Pit!$A$4:$BA$1686,O$2,FALSE))</f>
        <v>2</v>
      </c>
      <c r="P747" s="16">
        <f>IF($C747="B",VLOOKUP($A747,Bat!$A$4:$BF$2320,P$1,FALSE),VLOOKUP($A747,Pit!$A$4:$BA$1686,P$2,FALSE))</f>
        <v>4</v>
      </c>
      <c r="Q747" s="17">
        <f>IF($C747="B",VLOOKUP($A747,Bat!$A$4:$BF$2320,Q$1,FALSE),VLOOKUP($A747,Pit!$A$4:$BA$1686,Q$2,FALSE))</f>
        <v>4</v>
      </c>
      <c r="R747" s="18">
        <f>IF($C747="B",VLOOKUP($A747,Bat!$A$4:$BF$2320,R$1,FALSE),VLOOKUP($A747,Pit!$A$4:$BA$1686,R$2,FALSE))</f>
        <v>-3.6811125722323936</v>
      </c>
      <c r="S747" s="19">
        <f>IF($C747="B",VLOOKUP($A747,Bat!$A$4:$BF$2320,S$1,FALSE),VLOOKUP($A747,Pit!$A$4:$BA$1686,S$2,FALSE))</f>
        <v>-0.11018196658349479</v>
      </c>
      <c r="T747" s="20" t="str">
        <f>IF($C747="B",VLOOKUP($A747,Bat!$A$4:$BF$2320,T$1,FALSE),VLOOKUP($A747,Pit!$A$4:$BA$1686,T$2,FALSE))</f>
        <v>$2.2m</v>
      </c>
      <c r="U747" s="17" t="str">
        <f>VLOOKUP(IF($C747="B",VLOOKUP($A747,Bat!$A$4:$AU$2320,U$1,FALSE),VLOOKUP($A747,Pit!$A$4:$BE$1686,U$2,FALSE)),COND!$A$35:$B$41,2,FALSE)</f>
        <v>??</v>
      </c>
      <c r="V747" s="21">
        <f>IF($C747="B",VLOOKUP($A747,Bat!$A$4:$AT$2284,46,FALSE),VLOOKUP($A747,Pit!$A$4:$BD$1664,56,FALSE))</f>
        <v>355</v>
      </c>
      <c r="W747" s="16">
        <f t="shared" si="57"/>
        <v>999</v>
      </c>
      <c r="X747" s="16"/>
      <c r="Y747" s="22">
        <f t="shared" si="58"/>
        <v>781</v>
      </c>
      <c r="Z747" s="16" t="str">
        <f>IFERROR(VLOOKUP($D747,Results37!$F$3:$L$1396,Z$1,FALSE),"")</f>
        <v/>
      </c>
      <c r="AA747" s="47" t="str">
        <f>IF(ISERROR(VLOOKUP(D747,Results37!$F$3:$O$399,AA$1,FALSE)),"",IF(VLOOKUP(D747,Results37!$F$3:$O$399,AA$1+1,FALSE)=1,"S"&amp;VLOOKUP(D747,Results37!$F$3:$O$399,AA$1,FALSE),VLOOKUP(D747,Results37!$F$3:$O$399,AA$1,FALSE)))</f>
        <v/>
      </c>
      <c r="AB747" s="16" t="str">
        <f>IFERROR(VLOOKUP($D747,Results37!$F$3:$L$1396,AB$1,FALSE),"")</f>
        <v/>
      </c>
      <c r="AC747" s="16" t="str">
        <f>IFERROR(VLOOKUP($D747,Results37!$F$3:$L$1396,AC$1,FALSE),"")</f>
        <v/>
      </c>
      <c r="AD747" s="16" t="str">
        <f t="shared" si="59"/>
        <v/>
      </c>
      <c r="AE747" s="20" t="str">
        <f>IF(ISERROR(VLOOKUP($AC747&amp;"-"&amp;$F747&amp;" "&amp;G747,Bonuses!$B$1:$G$1006,4,FALSE)),"",INT(VLOOKUP($AC747&amp;"-"&amp;$F747&amp;" "&amp;$G747,Bonuses!$B$1:$G$1006,4,FALSE)))</f>
        <v/>
      </c>
      <c r="AF747" s="16" t="str">
        <f>IF(ISERROR(VLOOKUP($AC747&amp;"-"&amp;$F747,Bonuses!$B$1:$G$1006,5,FALSE)),"",IF(VLOOKUP($AC747&amp;"-"&amp;$F747,Bonuses!$B$1:$G$1006,5,FALSE)="","",VLOOKUP($AC747&amp;"-"&amp;$F747,Bonuses!$B$1:$G$1006,6,FALSE)&amp;" yrs, "&amp;VLOOKUP($AC747&amp;"-"&amp;$F747,Bonuses!$B$1:$G$1006,5,FALSE)))</f>
        <v/>
      </c>
    </row>
    <row r="748" spans="1:32" s="21" customFormat="1" x14ac:dyDescent="0.25">
      <c r="A748" s="21" t="s">
        <v>2379</v>
      </c>
      <c r="B748" s="21">
        <f t="shared" si="55"/>
        <v>0</v>
      </c>
      <c r="C748" s="21" t="str">
        <f t="shared" si="56"/>
        <v>P</v>
      </c>
      <c r="D748" s="17">
        <f>IF($C748="B",VLOOKUP($A748,Bat!$A$4:$BF$2320,D$1,FALSE),VLOOKUP($A748,Pit!$A$4:$BA$1686,D$2,FALSE))</f>
        <v>9434</v>
      </c>
      <c r="E748" s="16" t="str">
        <f>IF($C748="B",VLOOKUP($A748,Bat!$A$4:$BF$2320,E$1,FALSE),VLOOKUP($A748,Pit!$A$4:$BA$1686,E$2,FALSE))</f>
        <v>RP</v>
      </c>
      <c r="F748" s="16" t="str">
        <f>IF($C748="B",VLOOKUP($A748,Bat!$A$4:$BF$2320,F$1,FALSE),VLOOKUP($A748,Pit!$A$4:$BA$1686,F$2,FALSE))</f>
        <v>Sean</v>
      </c>
      <c r="G748" s="16" t="str">
        <f>IF($C748="B",VLOOKUP($A748,Bat!$A$4:$BF$2320,G$1,FALSE),VLOOKUP($A748,Pit!$A$4:$BA$1686,G$2,FALSE))</f>
        <v>Haas</v>
      </c>
      <c r="H748" s="16">
        <f>IF($C748="B",VLOOKUP($A748,Bat!$A$4:$BF$2320,H$1,FALSE),VLOOKUP($A748,Pit!$A$4:$BA$1686,H$2,FALSE))</f>
        <v>22</v>
      </c>
      <c r="I748" s="16" t="str">
        <f>IF($C748="B",VLOOKUP($A748,Bat!$A$4:$BF$2320,I$1,FALSE),VLOOKUP($A748,Pit!$A$4:$BA$1686,I$2,FALSE))</f>
        <v>R</v>
      </c>
      <c r="J748" s="16" t="str">
        <f>IF($C748="B",VLOOKUP($A748,Bat!$A$4:$BF$2320,J$1,FALSE),VLOOKUP($A748,Pit!$A$4:$BA$1686,J$2,FALSE))</f>
        <v>R</v>
      </c>
      <c r="K748" s="16" t="str">
        <f>IF($C748="B",VLOOKUP($A748,Bat!$A$4:$BF$2320,K$1,FALSE),VLOOKUP($A748,Pit!$A$4:$BA$1686,K$2,FALSE))</f>
        <v>Normal</v>
      </c>
      <c r="L748" s="17" t="str">
        <f>IF($C748="B",VLOOKUP($A748,Bat!$A$4:$BF$2320,L$1,FALSE),VLOOKUP($A748,Pit!$A$4:$BA$1686,L$2,FALSE))</f>
        <v>High</v>
      </c>
      <c r="M748" s="16">
        <f>IF($C748="B",VLOOKUP($A748,Bat!$A$4:$BF$2320,M$1,FALSE),VLOOKUP($A748,Pit!$A$4:$BA$1686,M$2,FALSE))</f>
        <v>5</v>
      </c>
      <c r="N748" s="16">
        <f>IF($C748="B",VLOOKUP($A748,Bat!$A$4:$BF$2320,N$1,FALSE),VLOOKUP($A748,Pit!$A$4:$BA$1686,N$2,FALSE))</f>
        <v>2</v>
      </c>
      <c r="O748" s="16">
        <f>IF($C748="B",VLOOKUP($A748,Bat!$A$4:$BF$2320,O$1,FALSE),VLOOKUP($A748,Pit!$A$4:$BA$1686,O$2,FALSE))</f>
        <v>3</v>
      </c>
      <c r="P748" s="16" t="str">
        <f>IF($C748="B",VLOOKUP($A748,Bat!$A$4:$BF$2320,P$1,FALSE),VLOOKUP($A748,Pit!$A$4:$BA$1686,P$2,FALSE))</f>
        <v>92-94 Mph</v>
      </c>
      <c r="Q748" s="17">
        <f>IF($C748="B",VLOOKUP($A748,Bat!$A$4:$BF$2320,Q$1,FALSE),VLOOKUP($A748,Pit!$A$4:$BA$1686,Q$2,FALSE))</f>
        <v>7</v>
      </c>
      <c r="R748" s="18">
        <f>IF($C748="B",VLOOKUP($A748,Bat!$A$4:$BF$2320,R$1,FALSE),VLOOKUP($A748,Pit!$A$4:$BA$1686,R$2,FALSE))</f>
        <v>18.732103325595862</v>
      </c>
      <c r="S748" s="19">
        <f>IF($C748="B",VLOOKUP($A748,Bat!$A$4:$BF$2320,S$1,FALSE),VLOOKUP($A748,Pit!$A$4:$BA$1686,S$2,FALSE))</f>
        <v>0.58806260667356858</v>
      </c>
      <c r="T748" s="20" t="str">
        <f>IF($C748="B",VLOOKUP($A748,Bat!$A$4:$BF$2320,T$1,FALSE),VLOOKUP($A748,Pit!$A$4:$BA$1686,T$2,FALSE))</f>
        <v>-</v>
      </c>
      <c r="U748" s="17" t="str">
        <f>VLOOKUP(IF($C748="B",VLOOKUP($A748,Bat!$A$4:$AU$2320,U$1,FALSE),VLOOKUP($A748,Pit!$A$4:$BE$1686,U$2,FALSE)),COND!$A$35:$B$41,2,FALSE)</f>
        <v>??</v>
      </c>
      <c r="V748" s="21">
        <f>IF($C748="B",VLOOKUP($A748,Bat!$A$4:$AT$2284,46,FALSE),VLOOKUP($A748,Pit!$A$4:$BD$1664,56,FALSE))</f>
        <v>356</v>
      </c>
      <c r="W748" s="16">
        <f t="shared" si="57"/>
        <v>999</v>
      </c>
      <c r="X748" s="16"/>
      <c r="Y748" s="22">
        <f t="shared" si="58"/>
        <v>418</v>
      </c>
      <c r="Z748" s="16" t="str">
        <f>IFERROR(VLOOKUP($D748,Results37!$F$3:$L$1396,Z$1,FALSE),"")</f>
        <v/>
      </c>
      <c r="AA748" s="47" t="str">
        <f>IF(ISERROR(VLOOKUP(D748,Results37!$F$3:$O$399,AA$1,FALSE)),"",IF(VLOOKUP(D748,Results37!$F$3:$O$399,AA$1+1,FALSE)=1,"S"&amp;VLOOKUP(D748,Results37!$F$3:$O$399,AA$1,FALSE),VLOOKUP(D748,Results37!$F$3:$O$399,AA$1,FALSE)))</f>
        <v/>
      </c>
      <c r="AB748" s="16" t="str">
        <f>IFERROR(VLOOKUP($D748,Results37!$F$3:$L$1396,AB$1,FALSE),"")</f>
        <v/>
      </c>
      <c r="AC748" s="16" t="str">
        <f>IFERROR(VLOOKUP($D748,Results37!$F$3:$L$1396,AC$1,FALSE),"")</f>
        <v/>
      </c>
      <c r="AD748" s="16" t="str">
        <f t="shared" si="59"/>
        <v/>
      </c>
      <c r="AE748" s="20" t="str">
        <f>IF(ISERROR(VLOOKUP($AC748&amp;"-"&amp;$F748&amp;" "&amp;G748,Bonuses!$B$1:$G$1006,4,FALSE)),"",INT(VLOOKUP($AC748&amp;"-"&amp;$F748&amp;" "&amp;$G748,Bonuses!$B$1:$G$1006,4,FALSE)))</f>
        <v/>
      </c>
      <c r="AF748" s="16" t="str">
        <f>IF(ISERROR(VLOOKUP($AC748&amp;"-"&amp;$F748,Bonuses!$B$1:$G$1006,5,FALSE)),"",IF(VLOOKUP($AC748&amp;"-"&amp;$F748,Bonuses!$B$1:$G$1006,5,FALSE)="","",VLOOKUP($AC748&amp;"-"&amp;$F748,Bonuses!$B$1:$G$1006,6,FALSE)&amp;" yrs, "&amp;VLOOKUP($AC748&amp;"-"&amp;$F748,Bonuses!$B$1:$G$1006,5,FALSE)))</f>
        <v/>
      </c>
    </row>
    <row r="749" spans="1:32" s="21" customFormat="1" x14ac:dyDescent="0.25">
      <c r="A749" s="21" t="s">
        <v>2380</v>
      </c>
      <c r="B749" s="21">
        <f t="shared" si="55"/>
        <v>0</v>
      </c>
      <c r="C749" s="21" t="str">
        <f t="shared" si="56"/>
        <v>P</v>
      </c>
      <c r="D749" s="17">
        <f>IF($C749="B",VLOOKUP($A749,Bat!$A$4:$BF$2320,D$1,FALSE),VLOOKUP($A749,Pit!$A$4:$BA$1686,D$2,FALSE))</f>
        <v>9543</v>
      </c>
      <c r="E749" s="16" t="str">
        <f>IF($C749="B",VLOOKUP($A749,Bat!$A$4:$BF$2320,E$1,FALSE),VLOOKUP($A749,Pit!$A$4:$BA$1686,E$2,FALSE))</f>
        <v>SP</v>
      </c>
      <c r="F749" s="16" t="str">
        <f>IF($C749="B",VLOOKUP($A749,Bat!$A$4:$BF$2320,F$1,FALSE),VLOOKUP($A749,Pit!$A$4:$BA$1686,F$2,FALSE))</f>
        <v>José</v>
      </c>
      <c r="G749" s="16" t="str">
        <f>IF($C749="B",VLOOKUP($A749,Bat!$A$4:$BF$2320,G$1,FALSE),VLOOKUP($A749,Pit!$A$4:$BA$1686,G$2,FALSE))</f>
        <v>Galeas</v>
      </c>
      <c r="H749" s="16">
        <f>IF($C749="B",VLOOKUP($A749,Bat!$A$4:$BF$2320,H$1,FALSE),VLOOKUP($A749,Pit!$A$4:$BA$1686,H$2,FALSE))</f>
        <v>23</v>
      </c>
      <c r="I749" s="16" t="str">
        <f>IF($C749="B",VLOOKUP($A749,Bat!$A$4:$BF$2320,I$1,FALSE),VLOOKUP($A749,Pit!$A$4:$BA$1686,I$2,FALSE))</f>
        <v>R</v>
      </c>
      <c r="J749" s="16" t="str">
        <f>IF($C749="B",VLOOKUP($A749,Bat!$A$4:$BF$2320,J$1,FALSE),VLOOKUP($A749,Pit!$A$4:$BA$1686,J$2,FALSE))</f>
        <v>R</v>
      </c>
      <c r="K749" s="16" t="str">
        <f>IF($C749="B",VLOOKUP($A749,Bat!$A$4:$BF$2320,K$1,FALSE),VLOOKUP($A749,Pit!$A$4:$BA$1686,K$2,FALSE))</f>
        <v>Normal</v>
      </c>
      <c r="L749" s="17" t="str">
        <f>IF($C749="B",VLOOKUP($A749,Bat!$A$4:$BF$2320,L$1,FALSE),VLOOKUP($A749,Pit!$A$4:$BA$1686,L$2,FALSE))</f>
        <v>Normal</v>
      </c>
      <c r="M749" s="16">
        <f>IF($C749="B",VLOOKUP($A749,Bat!$A$4:$BF$2320,M$1,FALSE),VLOOKUP($A749,Pit!$A$4:$BA$1686,M$2,FALSE))</f>
        <v>4</v>
      </c>
      <c r="N749" s="16">
        <f>IF($C749="B",VLOOKUP($A749,Bat!$A$4:$BF$2320,N$1,FALSE),VLOOKUP($A749,Pit!$A$4:$BA$1686,N$2,FALSE))</f>
        <v>2</v>
      </c>
      <c r="O749" s="16">
        <f>IF($C749="B",VLOOKUP($A749,Bat!$A$4:$BF$2320,O$1,FALSE),VLOOKUP($A749,Pit!$A$4:$BA$1686,O$2,FALSE))</f>
        <v>4</v>
      </c>
      <c r="P749" s="16" t="str">
        <f>IF($C749="B",VLOOKUP($A749,Bat!$A$4:$BF$2320,P$1,FALSE),VLOOKUP($A749,Pit!$A$4:$BA$1686,P$2,FALSE))</f>
        <v>91-93 Mph</v>
      </c>
      <c r="Q749" s="17">
        <f>IF($C749="B",VLOOKUP($A749,Bat!$A$4:$BF$2320,Q$1,FALSE),VLOOKUP($A749,Pit!$A$4:$BA$1686,Q$2,FALSE))</f>
        <v>8</v>
      </c>
      <c r="R749" s="18">
        <f>IF($C749="B",VLOOKUP($A749,Bat!$A$4:$BF$2320,R$1,FALSE),VLOOKUP($A749,Pit!$A$4:$BA$1686,R$2,FALSE))</f>
        <v>18.683152269705424</v>
      </c>
      <c r="S749" s="19">
        <f>IF($C749="B",VLOOKUP($A749,Bat!$A$4:$BF$2320,S$1,FALSE),VLOOKUP($A749,Pit!$A$4:$BA$1686,S$2,FALSE))</f>
        <v>0.58376225420278904</v>
      </c>
      <c r="T749" s="20" t="str">
        <f>IF($C749="B",VLOOKUP($A749,Bat!$A$4:$BF$2320,T$1,FALSE),VLOOKUP($A749,Pit!$A$4:$BA$1686,T$2,FALSE))</f>
        <v>-</v>
      </c>
      <c r="U749" s="17" t="str">
        <f>VLOOKUP(IF($C749="B",VLOOKUP($A749,Bat!$A$4:$AU$2320,U$1,FALSE),VLOOKUP($A749,Pit!$A$4:$BE$1686,U$2,FALSE)),COND!$A$35:$B$41,2,FALSE)</f>
        <v>??</v>
      </c>
      <c r="V749" s="21">
        <f>IF($C749="B",VLOOKUP($A749,Bat!$A$4:$AT$2284,46,FALSE),VLOOKUP($A749,Pit!$A$4:$BD$1664,56,FALSE))</f>
        <v>357</v>
      </c>
      <c r="W749" s="16">
        <f t="shared" si="57"/>
        <v>999</v>
      </c>
      <c r="X749" s="16"/>
      <c r="Y749" s="22">
        <f t="shared" si="58"/>
        <v>421</v>
      </c>
      <c r="Z749" s="16" t="str">
        <f>IFERROR(VLOOKUP($D749,Results37!$F$3:$L$1396,Z$1,FALSE),"")</f>
        <v/>
      </c>
      <c r="AA749" s="47" t="str">
        <f>IF(ISERROR(VLOOKUP(D749,Results37!$F$3:$O$399,AA$1,FALSE)),"",IF(VLOOKUP(D749,Results37!$F$3:$O$399,AA$1+1,FALSE)=1,"S"&amp;VLOOKUP(D749,Results37!$F$3:$O$399,AA$1,FALSE),VLOOKUP(D749,Results37!$F$3:$O$399,AA$1,FALSE)))</f>
        <v/>
      </c>
      <c r="AB749" s="16" t="str">
        <f>IFERROR(VLOOKUP($D749,Results37!$F$3:$L$1396,AB$1,FALSE),"")</f>
        <v/>
      </c>
      <c r="AC749" s="16" t="str">
        <f>IFERROR(VLOOKUP($D749,Results37!$F$3:$L$1396,AC$1,FALSE),"")</f>
        <v/>
      </c>
      <c r="AD749" s="16" t="str">
        <f t="shared" si="59"/>
        <v/>
      </c>
      <c r="AE749" s="20" t="str">
        <f>IF(ISERROR(VLOOKUP($AC749&amp;"-"&amp;$F749&amp;" "&amp;G749,Bonuses!$B$1:$G$1006,4,FALSE)),"",INT(VLOOKUP($AC749&amp;"-"&amp;$F749&amp;" "&amp;$G749,Bonuses!$B$1:$G$1006,4,FALSE)))</f>
        <v/>
      </c>
      <c r="AF749" s="16" t="str">
        <f>IF(ISERROR(VLOOKUP($AC749&amp;"-"&amp;$F749,Bonuses!$B$1:$G$1006,5,FALSE)),"",IF(VLOOKUP($AC749&amp;"-"&amp;$F749,Bonuses!$B$1:$G$1006,5,FALSE)="","",VLOOKUP($AC749&amp;"-"&amp;$F749,Bonuses!$B$1:$G$1006,6,FALSE)&amp;" yrs, "&amp;VLOOKUP($AC749&amp;"-"&amp;$F749,Bonuses!$B$1:$G$1006,5,FALSE)))</f>
        <v/>
      </c>
    </row>
    <row r="750" spans="1:32" s="21" customFormat="1" x14ac:dyDescent="0.25">
      <c r="A750" s="21" t="s">
        <v>2454</v>
      </c>
      <c r="B750" s="21">
        <f t="shared" si="55"/>
        <v>0</v>
      </c>
      <c r="C750" s="21" t="str">
        <f t="shared" si="56"/>
        <v>P</v>
      </c>
      <c r="D750" s="17">
        <f>IF($C750="B",VLOOKUP($A750,Bat!$A$4:$BF$2320,D$1,FALSE),VLOOKUP($A750,Pit!$A$4:$BA$1686,D$2,FALSE))</f>
        <v>11017</v>
      </c>
      <c r="E750" s="16" t="str">
        <f>IF($C750="B",VLOOKUP($A750,Bat!$A$4:$BF$2320,E$1,FALSE),VLOOKUP($A750,Pit!$A$4:$BA$1686,E$2,FALSE))</f>
        <v>RP</v>
      </c>
      <c r="F750" s="16" t="str">
        <f>IF($C750="B",VLOOKUP($A750,Bat!$A$4:$BF$2320,F$1,FALSE),VLOOKUP($A750,Pit!$A$4:$BA$1686,F$2,FALSE))</f>
        <v>Pedro</v>
      </c>
      <c r="G750" s="16" t="str">
        <f>IF($C750="B",VLOOKUP($A750,Bat!$A$4:$BF$2320,G$1,FALSE),VLOOKUP($A750,Pit!$A$4:$BA$1686,G$2,FALSE))</f>
        <v>Chávez</v>
      </c>
      <c r="H750" s="16">
        <f>IF($C750="B",VLOOKUP($A750,Bat!$A$4:$BF$2320,H$1,FALSE),VLOOKUP($A750,Pit!$A$4:$BA$1686,H$2,FALSE))</f>
        <v>23</v>
      </c>
      <c r="I750" s="16" t="str">
        <f>IF($C750="B",VLOOKUP($A750,Bat!$A$4:$BF$2320,I$1,FALSE),VLOOKUP($A750,Pit!$A$4:$BA$1686,I$2,FALSE))</f>
        <v>L</v>
      </c>
      <c r="J750" s="16" t="str">
        <f>IF($C750="B",VLOOKUP($A750,Bat!$A$4:$BF$2320,J$1,FALSE),VLOOKUP($A750,Pit!$A$4:$BA$1686,J$2,FALSE))</f>
        <v>R</v>
      </c>
      <c r="K750" s="16" t="str">
        <f>IF($C750="B",VLOOKUP($A750,Bat!$A$4:$BF$2320,K$1,FALSE),VLOOKUP($A750,Pit!$A$4:$BA$1686,K$2,FALSE))</f>
        <v>Normal</v>
      </c>
      <c r="L750" s="17" t="str">
        <f>IF($C750="B",VLOOKUP($A750,Bat!$A$4:$BF$2320,L$1,FALSE),VLOOKUP($A750,Pit!$A$4:$BA$1686,L$2,FALSE))</f>
        <v>Normal</v>
      </c>
      <c r="M750" s="16">
        <f>IF($C750="B",VLOOKUP($A750,Bat!$A$4:$BF$2320,M$1,FALSE),VLOOKUP($A750,Pit!$A$4:$BA$1686,M$2,FALSE))</f>
        <v>4</v>
      </c>
      <c r="N750" s="16">
        <f>IF($C750="B",VLOOKUP($A750,Bat!$A$4:$BF$2320,N$1,FALSE),VLOOKUP($A750,Pit!$A$4:$BA$1686,N$2,FALSE))</f>
        <v>2</v>
      </c>
      <c r="O750" s="16">
        <f>IF($C750="B",VLOOKUP($A750,Bat!$A$4:$BF$2320,O$1,FALSE),VLOOKUP($A750,Pit!$A$4:$BA$1686,O$2,FALSE))</f>
        <v>4</v>
      </c>
      <c r="P750" s="16" t="str">
        <f>IF($C750="B",VLOOKUP($A750,Bat!$A$4:$BF$2320,P$1,FALSE),VLOOKUP($A750,Pit!$A$4:$BA$1686,P$2,FALSE))</f>
        <v>88-90 Mph</v>
      </c>
      <c r="Q750" s="17">
        <f>IF($C750="B",VLOOKUP($A750,Bat!$A$4:$BF$2320,Q$1,FALSE),VLOOKUP($A750,Pit!$A$4:$BA$1686,Q$2,FALSE))</f>
        <v>7</v>
      </c>
      <c r="R750" s="18">
        <f>IF($C750="B",VLOOKUP($A750,Bat!$A$4:$BF$2320,R$1,FALSE),VLOOKUP($A750,Pit!$A$4:$BA$1686,R$2,FALSE))</f>
        <v>18.673626421396435</v>
      </c>
      <c r="S750" s="19">
        <f>IF($C750="B",VLOOKUP($A750,Bat!$A$4:$BF$2320,S$1,FALSE),VLOOKUP($A750,Pit!$A$4:$BA$1686,S$2,FALSE))</f>
        <v>0.58292540799862302</v>
      </c>
      <c r="T750" s="20" t="str">
        <f>IF($C750="B",VLOOKUP($A750,Bat!$A$4:$BF$2320,T$1,FALSE),VLOOKUP($A750,Pit!$A$4:$BA$1686,T$2,FALSE))</f>
        <v>-</v>
      </c>
      <c r="U750" s="17" t="str">
        <f>VLOOKUP(IF($C750="B",VLOOKUP($A750,Bat!$A$4:$AU$2320,U$1,FALSE),VLOOKUP($A750,Pit!$A$4:$BE$1686,U$2,FALSE)),COND!$A$35:$B$41,2,FALSE)</f>
        <v>??</v>
      </c>
      <c r="V750" s="21">
        <f>IF($C750="B",VLOOKUP($A750,Bat!$A$4:$AT$2284,46,FALSE),VLOOKUP($A750,Pit!$A$4:$BD$1664,56,FALSE))</f>
        <v>358</v>
      </c>
      <c r="W750" s="16">
        <f t="shared" si="57"/>
        <v>999</v>
      </c>
      <c r="X750" s="16"/>
      <c r="Y750" s="22">
        <f t="shared" si="58"/>
        <v>422</v>
      </c>
      <c r="Z750" s="16" t="str">
        <f>IFERROR(VLOOKUP($D750,Results37!$F$3:$L$1396,Z$1,FALSE),"")</f>
        <v/>
      </c>
      <c r="AA750" s="47" t="str">
        <f>IF(ISERROR(VLOOKUP(D750,Results37!$F$3:$O$399,AA$1,FALSE)),"",IF(VLOOKUP(D750,Results37!$F$3:$O$399,AA$1+1,FALSE)=1,"S"&amp;VLOOKUP(D750,Results37!$F$3:$O$399,AA$1,FALSE),VLOOKUP(D750,Results37!$F$3:$O$399,AA$1,FALSE)))</f>
        <v/>
      </c>
      <c r="AB750" s="16" t="str">
        <f>IFERROR(VLOOKUP($D750,Results37!$F$3:$L$1396,AB$1,FALSE),"")</f>
        <v/>
      </c>
      <c r="AC750" s="16" t="str">
        <f>IFERROR(VLOOKUP($D750,Results37!$F$3:$L$1396,AC$1,FALSE),"")</f>
        <v/>
      </c>
      <c r="AD750" s="16" t="str">
        <f t="shared" si="59"/>
        <v/>
      </c>
      <c r="AE750" s="20" t="str">
        <f>IF(ISERROR(VLOOKUP($AC750&amp;"-"&amp;$F750&amp;" "&amp;G750,Bonuses!$B$1:$G$1006,4,FALSE)),"",INT(VLOOKUP($AC750&amp;"-"&amp;$F750&amp;" "&amp;$G750,Bonuses!$B$1:$G$1006,4,FALSE)))</f>
        <v/>
      </c>
      <c r="AF750" s="16" t="str">
        <f>IF(ISERROR(VLOOKUP($AC750&amp;"-"&amp;$F750,Bonuses!$B$1:$G$1006,5,FALSE)),"",IF(VLOOKUP($AC750&amp;"-"&amp;$F750,Bonuses!$B$1:$G$1006,5,FALSE)="","",VLOOKUP($AC750&amp;"-"&amp;$F750,Bonuses!$B$1:$G$1006,6,FALSE)&amp;" yrs, "&amp;VLOOKUP($AC750&amp;"-"&amp;$F750,Bonuses!$B$1:$G$1006,5,FALSE)))</f>
        <v/>
      </c>
    </row>
    <row r="751" spans="1:32" s="21" customFormat="1" x14ac:dyDescent="0.25">
      <c r="A751" s="21" t="s">
        <v>2373</v>
      </c>
      <c r="B751" s="21">
        <f t="shared" si="55"/>
        <v>0</v>
      </c>
      <c r="C751" s="21" t="str">
        <f t="shared" si="56"/>
        <v>P</v>
      </c>
      <c r="D751" s="17">
        <f>IF($C751="B",VLOOKUP($A751,Bat!$A$4:$BF$2320,D$1,FALSE),VLOOKUP($A751,Pit!$A$4:$BA$1686,D$2,FALSE))</f>
        <v>7429</v>
      </c>
      <c r="E751" s="16" t="str">
        <f>IF($C751="B",VLOOKUP($A751,Bat!$A$4:$BF$2320,E$1,FALSE),VLOOKUP($A751,Pit!$A$4:$BA$1686,E$2,FALSE))</f>
        <v>SP</v>
      </c>
      <c r="F751" s="16" t="str">
        <f>IF($C751="B",VLOOKUP($A751,Bat!$A$4:$BF$2320,F$1,FALSE),VLOOKUP($A751,Pit!$A$4:$BA$1686,F$2,FALSE))</f>
        <v>Jim</v>
      </c>
      <c r="G751" s="16" t="str">
        <f>IF($C751="B",VLOOKUP($A751,Bat!$A$4:$BF$2320,G$1,FALSE),VLOOKUP($A751,Pit!$A$4:$BA$1686,G$2,FALSE))</f>
        <v>Padilla</v>
      </c>
      <c r="H751" s="16">
        <f>IF($C751="B",VLOOKUP($A751,Bat!$A$4:$BF$2320,H$1,FALSE),VLOOKUP($A751,Pit!$A$4:$BA$1686,H$2,FALSE))</f>
        <v>22</v>
      </c>
      <c r="I751" s="16" t="str">
        <f>IF($C751="B",VLOOKUP($A751,Bat!$A$4:$BF$2320,I$1,FALSE),VLOOKUP($A751,Pit!$A$4:$BA$1686,I$2,FALSE))</f>
        <v>S</v>
      </c>
      <c r="J751" s="16" t="str">
        <f>IF($C751="B",VLOOKUP($A751,Bat!$A$4:$BF$2320,J$1,FALSE),VLOOKUP($A751,Pit!$A$4:$BA$1686,J$2,FALSE))</f>
        <v>R</v>
      </c>
      <c r="K751" s="16" t="str">
        <f>IF($C751="B",VLOOKUP($A751,Bat!$A$4:$BF$2320,K$1,FALSE),VLOOKUP($A751,Pit!$A$4:$BA$1686,K$2,FALSE))</f>
        <v>Normal</v>
      </c>
      <c r="L751" s="17" t="str">
        <f>IF($C751="B",VLOOKUP($A751,Bat!$A$4:$BF$2320,L$1,FALSE),VLOOKUP($A751,Pit!$A$4:$BA$1686,L$2,FALSE))</f>
        <v>Normal</v>
      </c>
      <c r="M751" s="16">
        <f>IF($C751="B",VLOOKUP($A751,Bat!$A$4:$BF$2320,M$1,FALSE),VLOOKUP($A751,Pit!$A$4:$BA$1686,M$2,FALSE))</f>
        <v>5</v>
      </c>
      <c r="N751" s="16">
        <f>IF($C751="B",VLOOKUP($A751,Bat!$A$4:$BF$2320,N$1,FALSE),VLOOKUP($A751,Pit!$A$4:$BA$1686,N$2,FALSE))</f>
        <v>2</v>
      </c>
      <c r="O751" s="16">
        <f>IF($C751="B",VLOOKUP($A751,Bat!$A$4:$BF$2320,O$1,FALSE),VLOOKUP($A751,Pit!$A$4:$BA$1686,O$2,FALSE))</f>
        <v>3</v>
      </c>
      <c r="P751" s="16" t="str">
        <f>IF($C751="B",VLOOKUP($A751,Bat!$A$4:$BF$2320,P$1,FALSE),VLOOKUP($A751,Pit!$A$4:$BA$1686,P$2,FALSE))</f>
        <v>90-92 Mph</v>
      </c>
      <c r="Q751" s="17">
        <f>IF($C751="B",VLOOKUP($A751,Bat!$A$4:$BF$2320,Q$1,FALSE),VLOOKUP($A751,Pit!$A$4:$BA$1686,Q$2,FALSE))</f>
        <v>6</v>
      </c>
      <c r="R751" s="18">
        <f>IF($C751="B",VLOOKUP($A751,Bat!$A$4:$BF$2320,R$1,FALSE),VLOOKUP($A751,Pit!$A$4:$BA$1686,R$2,FALSE))</f>
        <v>18.602173232075412</v>
      </c>
      <c r="S751" s="19">
        <f>IF($C751="B",VLOOKUP($A751,Bat!$A$4:$BF$2320,S$1,FALSE),VLOOKUP($A751,Pit!$A$4:$BA$1686,S$2,FALSE))</f>
        <v>0.5766482420896899</v>
      </c>
      <c r="T751" s="20" t="str">
        <f>IF($C751="B",VLOOKUP($A751,Bat!$A$4:$BF$2320,T$1,FALSE),VLOOKUP($A751,Pit!$A$4:$BA$1686,T$2,FALSE))</f>
        <v>$180k</v>
      </c>
      <c r="U751" s="17" t="str">
        <f>VLOOKUP(IF($C751="B",VLOOKUP($A751,Bat!$A$4:$AU$2320,U$1,FALSE),VLOOKUP($A751,Pit!$A$4:$BE$1686,U$2,FALSE)),COND!$A$35:$B$41,2,FALSE)</f>
        <v>??</v>
      </c>
      <c r="V751" s="21">
        <f>IF($C751="B",VLOOKUP($A751,Bat!$A$4:$AT$2284,46,FALSE),VLOOKUP($A751,Pit!$A$4:$BD$1664,56,FALSE))</f>
        <v>359</v>
      </c>
      <c r="W751" s="16">
        <f t="shared" si="57"/>
        <v>999</v>
      </c>
      <c r="X751" s="16"/>
      <c r="Y751" s="22">
        <f t="shared" si="58"/>
        <v>424</v>
      </c>
      <c r="Z751" s="16" t="str">
        <f>IFERROR(VLOOKUP($D751,Results37!$F$3:$L$1396,Z$1,FALSE),"")</f>
        <v/>
      </c>
      <c r="AA751" s="47" t="str">
        <f>IF(ISERROR(VLOOKUP(D751,Results37!$F$3:$O$399,AA$1,FALSE)),"",IF(VLOOKUP(D751,Results37!$F$3:$O$399,AA$1+1,FALSE)=1,"S"&amp;VLOOKUP(D751,Results37!$F$3:$O$399,AA$1,FALSE),VLOOKUP(D751,Results37!$F$3:$O$399,AA$1,FALSE)))</f>
        <v/>
      </c>
      <c r="AB751" s="16" t="str">
        <f>IFERROR(VLOOKUP($D751,Results37!$F$3:$L$1396,AB$1,FALSE),"")</f>
        <v/>
      </c>
      <c r="AC751" s="16" t="str">
        <f>IFERROR(VLOOKUP($D751,Results37!$F$3:$L$1396,AC$1,FALSE),"")</f>
        <v/>
      </c>
      <c r="AD751" s="16" t="str">
        <f t="shared" si="59"/>
        <v/>
      </c>
      <c r="AE751" s="20" t="str">
        <f>IF(ISERROR(VLOOKUP($AC751&amp;"-"&amp;$F751&amp;" "&amp;G751,Bonuses!$B$1:$G$1006,4,FALSE)),"",INT(VLOOKUP($AC751&amp;"-"&amp;$F751&amp;" "&amp;$G751,Bonuses!$B$1:$G$1006,4,FALSE)))</f>
        <v/>
      </c>
      <c r="AF751" s="16" t="str">
        <f>IF(ISERROR(VLOOKUP($AC751&amp;"-"&amp;$F751,Bonuses!$B$1:$G$1006,5,FALSE)),"",IF(VLOOKUP($AC751&amp;"-"&amp;$F751,Bonuses!$B$1:$G$1006,5,FALSE)="","",VLOOKUP($AC751&amp;"-"&amp;$F751,Bonuses!$B$1:$G$1006,6,FALSE)&amp;" yrs, "&amp;VLOOKUP($AC751&amp;"-"&amp;$F751,Bonuses!$B$1:$G$1006,5,FALSE)))</f>
        <v/>
      </c>
    </row>
    <row r="752" spans="1:32" s="21" customFormat="1" x14ac:dyDescent="0.25">
      <c r="A752" s="21" t="s">
        <v>2393</v>
      </c>
      <c r="B752" s="21">
        <f t="shared" si="55"/>
        <v>0</v>
      </c>
      <c r="C752" s="21" t="str">
        <f t="shared" si="56"/>
        <v>P</v>
      </c>
      <c r="D752" s="17">
        <f>IF($C752="B",VLOOKUP($A752,Bat!$A$4:$BF$2320,D$1,FALSE),VLOOKUP($A752,Pit!$A$4:$BA$1686,D$2,FALSE))</f>
        <v>15651</v>
      </c>
      <c r="E752" s="16" t="str">
        <f>IF($C752="B",VLOOKUP($A752,Bat!$A$4:$BF$2320,E$1,FALSE),VLOOKUP($A752,Pit!$A$4:$BA$1686,E$2,FALSE))</f>
        <v>SP</v>
      </c>
      <c r="F752" s="16" t="str">
        <f>IF($C752="B",VLOOKUP($A752,Bat!$A$4:$BF$2320,F$1,FALSE),VLOOKUP($A752,Pit!$A$4:$BA$1686,F$2,FALSE))</f>
        <v>Nick</v>
      </c>
      <c r="G752" s="16" t="str">
        <f>IF($C752="B",VLOOKUP($A752,Bat!$A$4:$BF$2320,G$1,FALSE),VLOOKUP($A752,Pit!$A$4:$BA$1686,G$2,FALSE))</f>
        <v>Pike</v>
      </c>
      <c r="H752" s="16">
        <f>IF($C752="B",VLOOKUP($A752,Bat!$A$4:$BF$2320,H$1,FALSE),VLOOKUP($A752,Pit!$A$4:$BA$1686,H$2,FALSE))</f>
        <v>23</v>
      </c>
      <c r="I752" s="16" t="str">
        <f>IF($C752="B",VLOOKUP($A752,Bat!$A$4:$BF$2320,I$1,FALSE),VLOOKUP($A752,Pit!$A$4:$BA$1686,I$2,FALSE))</f>
        <v>R</v>
      </c>
      <c r="J752" s="16" t="str">
        <f>IF($C752="B",VLOOKUP($A752,Bat!$A$4:$BF$2320,J$1,FALSE),VLOOKUP($A752,Pit!$A$4:$BA$1686,J$2,FALSE))</f>
        <v>R</v>
      </c>
      <c r="K752" s="16" t="str">
        <f>IF($C752="B",VLOOKUP($A752,Bat!$A$4:$BF$2320,K$1,FALSE),VLOOKUP($A752,Pit!$A$4:$BA$1686,K$2,FALSE))</f>
        <v>Normal</v>
      </c>
      <c r="L752" s="17" t="str">
        <f>IF($C752="B",VLOOKUP($A752,Bat!$A$4:$BF$2320,L$1,FALSE),VLOOKUP($A752,Pit!$A$4:$BA$1686,L$2,FALSE))</f>
        <v>Normal</v>
      </c>
      <c r="M752" s="16">
        <f>IF($C752="B",VLOOKUP($A752,Bat!$A$4:$BF$2320,M$1,FALSE),VLOOKUP($A752,Pit!$A$4:$BA$1686,M$2,FALSE))</f>
        <v>4</v>
      </c>
      <c r="N752" s="16">
        <f>IF($C752="B",VLOOKUP($A752,Bat!$A$4:$BF$2320,N$1,FALSE),VLOOKUP($A752,Pit!$A$4:$BA$1686,N$2,FALSE))</f>
        <v>2</v>
      </c>
      <c r="O752" s="16">
        <f>IF($C752="B",VLOOKUP($A752,Bat!$A$4:$BF$2320,O$1,FALSE),VLOOKUP($A752,Pit!$A$4:$BA$1686,O$2,FALSE))</f>
        <v>4</v>
      </c>
      <c r="P752" s="16" t="str">
        <f>IF($C752="B",VLOOKUP($A752,Bat!$A$4:$BF$2320,P$1,FALSE),VLOOKUP($A752,Pit!$A$4:$BA$1686,P$2,FALSE))</f>
        <v>90-92 Mph</v>
      </c>
      <c r="Q752" s="17">
        <f>IF($C752="B",VLOOKUP($A752,Bat!$A$4:$BF$2320,Q$1,FALSE),VLOOKUP($A752,Pit!$A$4:$BA$1686,Q$2,FALSE))</f>
        <v>4</v>
      </c>
      <c r="R752" s="18">
        <f>IF($C752="B",VLOOKUP($A752,Bat!$A$4:$BF$2320,R$1,FALSE),VLOOKUP($A752,Pit!$A$4:$BA$1686,R$2,FALSE))</f>
        <v>18.572212397013129</v>
      </c>
      <c r="S752" s="19">
        <f>IF($C752="B",VLOOKUP($A752,Bat!$A$4:$BF$2320,S$1,FALSE),VLOOKUP($A752,Pit!$A$4:$BA$1686,S$2,FALSE))</f>
        <v>0.57401618137633004</v>
      </c>
      <c r="T752" s="20" t="str">
        <f>IF($C752="B",VLOOKUP($A752,Bat!$A$4:$BF$2320,T$1,FALSE),VLOOKUP($A752,Pit!$A$4:$BA$1686,T$2,FALSE))</f>
        <v>$200k</v>
      </c>
      <c r="U752" s="17" t="str">
        <f>VLOOKUP(IF($C752="B",VLOOKUP($A752,Bat!$A$4:$AU$2320,U$1,FALSE),VLOOKUP($A752,Pit!$A$4:$BE$1686,U$2,FALSE)),COND!$A$35:$B$41,2,FALSE)</f>
        <v>??</v>
      </c>
      <c r="V752" s="21">
        <f>IF($C752="B",VLOOKUP($A752,Bat!$A$4:$AT$2284,46,FALSE),VLOOKUP($A752,Pit!$A$4:$BD$1664,56,FALSE))</f>
        <v>360</v>
      </c>
      <c r="W752" s="16">
        <f t="shared" si="57"/>
        <v>999</v>
      </c>
      <c r="X752" s="16"/>
      <c r="Y752" s="22">
        <f t="shared" si="58"/>
        <v>427</v>
      </c>
      <c r="Z752" s="16" t="str">
        <f>IFERROR(VLOOKUP($D752,Results37!$F$3:$L$1396,Z$1,FALSE),"")</f>
        <v/>
      </c>
      <c r="AA752" s="47" t="str">
        <f>IF(ISERROR(VLOOKUP(D752,Results37!$F$3:$O$399,AA$1,FALSE)),"",IF(VLOOKUP(D752,Results37!$F$3:$O$399,AA$1+1,FALSE)=1,"S"&amp;VLOOKUP(D752,Results37!$F$3:$O$399,AA$1,FALSE),VLOOKUP(D752,Results37!$F$3:$O$399,AA$1,FALSE)))</f>
        <v/>
      </c>
      <c r="AB752" s="16" t="str">
        <f>IFERROR(VLOOKUP($D752,Results37!$F$3:$L$1396,AB$1,FALSE),"")</f>
        <v/>
      </c>
      <c r="AC752" s="16" t="str">
        <f>IFERROR(VLOOKUP($D752,Results37!$F$3:$L$1396,AC$1,FALSE),"")</f>
        <v/>
      </c>
      <c r="AD752" s="16" t="str">
        <f t="shared" si="59"/>
        <v/>
      </c>
      <c r="AE752" s="20" t="str">
        <f>IF(ISERROR(VLOOKUP($AC752&amp;"-"&amp;$F752&amp;" "&amp;G752,Bonuses!$B$1:$G$1006,4,FALSE)),"",INT(VLOOKUP($AC752&amp;"-"&amp;$F752&amp;" "&amp;$G752,Bonuses!$B$1:$G$1006,4,FALSE)))</f>
        <v/>
      </c>
      <c r="AF752" s="16" t="str">
        <f>IF(ISERROR(VLOOKUP($AC752&amp;"-"&amp;$F752,Bonuses!$B$1:$G$1006,5,FALSE)),"",IF(VLOOKUP($AC752&amp;"-"&amp;$F752,Bonuses!$B$1:$G$1006,5,FALSE)="","",VLOOKUP($AC752&amp;"-"&amp;$F752,Bonuses!$B$1:$G$1006,6,FALSE)&amp;" yrs, "&amp;VLOOKUP($AC752&amp;"-"&amp;$F752,Bonuses!$B$1:$G$1006,5,FALSE)))</f>
        <v/>
      </c>
    </row>
    <row r="753" spans="1:32" s="21" customFormat="1" x14ac:dyDescent="0.25">
      <c r="A753" s="21" t="s">
        <v>2956</v>
      </c>
      <c r="B753" s="21">
        <f t="shared" si="55"/>
        <v>0</v>
      </c>
      <c r="C753" s="21" t="str">
        <f t="shared" si="56"/>
        <v>P</v>
      </c>
      <c r="D753" s="17">
        <f>IF($C753="B",VLOOKUP($A753,Bat!$A$4:$BF$2320,D$1,FALSE),VLOOKUP($A753,Pit!$A$4:$BA$1686,D$2,FALSE))</f>
        <v>13654</v>
      </c>
      <c r="E753" s="16" t="str">
        <f>IF($C753="B",VLOOKUP($A753,Bat!$A$4:$BF$2320,E$1,FALSE),VLOOKUP($A753,Pit!$A$4:$BA$1686,E$2,FALSE))</f>
        <v>RP</v>
      </c>
      <c r="F753" s="16" t="str">
        <f>IF($C753="B",VLOOKUP($A753,Bat!$A$4:$BF$2320,F$1,FALSE),VLOOKUP($A753,Pit!$A$4:$BA$1686,F$2,FALSE))</f>
        <v>Ellis</v>
      </c>
      <c r="G753" s="16" t="str">
        <f>IF($C753="B",VLOOKUP($A753,Bat!$A$4:$BF$2320,G$1,FALSE),VLOOKUP($A753,Pit!$A$4:$BA$1686,G$2,FALSE))</f>
        <v>Carew</v>
      </c>
      <c r="H753" s="16">
        <f>IF($C753="B",VLOOKUP($A753,Bat!$A$4:$BF$2320,H$1,FALSE),VLOOKUP($A753,Pit!$A$4:$BA$1686,H$2,FALSE))</f>
        <v>23</v>
      </c>
      <c r="I753" s="16" t="str">
        <f>IF($C753="B",VLOOKUP($A753,Bat!$A$4:$BF$2320,I$1,FALSE),VLOOKUP($A753,Pit!$A$4:$BA$1686,I$2,FALSE))</f>
        <v>S</v>
      </c>
      <c r="J753" s="16" t="str">
        <f>IF($C753="B",VLOOKUP($A753,Bat!$A$4:$BF$2320,J$1,FALSE),VLOOKUP($A753,Pit!$A$4:$BA$1686,J$2,FALSE))</f>
        <v>R</v>
      </c>
      <c r="K753" s="16" t="str">
        <f>IF($C753="B",VLOOKUP($A753,Bat!$A$4:$BF$2320,K$1,FALSE),VLOOKUP($A753,Pit!$A$4:$BA$1686,K$2,FALSE))</f>
        <v>High</v>
      </c>
      <c r="L753" s="17" t="str">
        <f>IF($C753="B",VLOOKUP($A753,Bat!$A$4:$BF$2320,L$1,FALSE),VLOOKUP($A753,Pit!$A$4:$BA$1686,L$2,FALSE))</f>
        <v>Normal</v>
      </c>
      <c r="M753" s="16">
        <f>IF($C753="B",VLOOKUP($A753,Bat!$A$4:$BF$2320,M$1,FALSE),VLOOKUP($A753,Pit!$A$4:$BA$1686,M$2,FALSE))</f>
        <v>4</v>
      </c>
      <c r="N753" s="16">
        <f>IF($C753="B",VLOOKUP($A753,Bat!$A$4:$BF$2320,N$1,FALSE),VLOOKUP($A753,Pit!$A$4:$BA$1686,N$2,FALSE))</f>
        <v>3</v>
      </c>
      <c r="O753" s="16">
        <f>IF($C753="B",VLOOKUP($A753,Bat!$A$4:$BF$2320,O$1,FALSE),VLOOKUP($A753,Pit!$A$4:$BA$1686,O$2,FALSE))</f>
        <v>3</v>
      </c>
      <c r="P753" s="16" t="str">
        <f>IF($C753="B",VLOOKUP($A753,Bat!$A$4:$BF$2320,P$1,FALSE),VLOOKUP($A753,Pit!$A$4:$BA$1686,P$2,FALSE))</f>
        <v>89-91 Mph</v>
      </c>
      <c r="Q753" s="17">
        <f>IF($C753="B",VLOOKUP($A753,Bat!$A$4:$BF$2320,Q$1,FALSE),VLOOKUP($A753,Pit!$A$4:$BA$1686,Q$2,FALSE))</f>
        <v>6</v>
      </c>
      <c r="R753" s="18">
        <f>IF($C753="B",VLOOKUP($A753,Bat!$A$4:$BF$2320,R$1,FALSE),VLOOKUP($A753,Pit!$A$4:$BA$1686,R$2,FALSE))</f>
        <v>18.429110874532611</v>
      </c>
      <c r="S753" s="19">
        <f>IF($C753="B",VLOOKUP($A753,Bat!$A$4:$BF$2320,S$1,FALSE),VLOOKUP($A753,Pit!$A$4:$BA$1686,S$2,FALSE))</f>
        <v>0.56144470616344067</v>
      </c>
      <c r="T753" s="20" t="str">
        <f>IF($C753="B",VLOOKUP($A753,Bat!$A$4:$BF$2320,T$1,FALSE),VLOOKUP($A753,Pit!$A$4:$BA$1686,T$2,FALSE))</f>
        <v>$1.8m</v>
      </c>
      <c r="U753" s="17" t="str">
        <f>VLOOKUP(IF($C753="B",VLOOKUP($A753,Bat!$A$4:$AU$2320,U$1,FALSE),VLOOKUP($A753,Pit!$A$4:$BE$1686,U$2,FALSE)),COND!$A$35:$B$41,2,FALSE)</f>
        <v>??</v>
      </c>
      <c r="V753" s="21">
        <f>IF($C753="B",VLOOKUP($A753,Bat!$A$4:$AT$2284,46,FALSE),VLOOKUP($A753,Pit!$A$4:$BD$1664,56,FALSE))</f>
        <v>361</v>
      </c>
      <c r="W753" s="16">
        <f t="shared" si="57"/>
        <v>999</v>
      </c>
      <c r="X753" s="16"/>
      <c r="Y753" s="22">
        <f t="shared" si="58"/>
        <v>435</v>
      </c>
      <c r="Z753" s="16" t="str">
        <f>IFERROR(VLOOKUP($D753,Results37!$F$3:$L$1396,Z$1,FALSE),"")</f>
        <v/>
      </c>
      <c r="AA753" s="47" t="str">
        <f>IF(ISERROR(VLOOKUP(D753,Results37!$F$3:$O$399,AA$1,FALSE)),"",IF(VLOOKUP(D753,Results37!$F$3:$O$399,AA$1+1,FALSE)=1,"S"&amp;VLOOKUP(D753,Results37!$F$3:$O$399,AA$1,FALSE),VLOOKUP(D753,Results37!$F$3:$O$399,AA$1,FALSE)))</f>
        <v/>
      </c>
      <c r="AB753" s="16" t="str">
        <f>IFERROR(VLOOKUP($D753,Results37!$F$3:$L$1396,AB$1,FALSE),"")</f>
        <v/>
      </c>
      <c r="AC753" s="16" t="str">
        <f>IFERROR(VLOOKUP($D753,Results37!$F$3:$L$1396,AC$1,FALSE),"")</f>
        <v/>
      </c>
      <c r="AD753" s="16" t="str">
        <f t="shared" si="59"/>
        <v/>
      </c>
      <c r="AE753" s="20" t="str">
        <f>IF(ISERROR(VLOOKUP($AC753&amp;"-"&amp;$F753&amp;" "&amp;G753,Bonuses!$B$1:$G$1006,4,FALSE)),"",INT(VLOOKUP($AC753&amp;"-"&amp;$F753&amp;" "&amp;$G753,Bonuses!$B$1:$G$1006,4,FALSE)))</f>
        <v/>
      </c>
      <c r="AF753" s="16" t="str">
        <f>IF(ISERROR(VLOOKUP($AC753&amp;"-"&amp;$F753,Bonuses!$B$1:$G$1006,5,FALSE)),"",IF(VLOOKUP($AC753&amp;"-"&amp;$F753,Bonuses!$B$1:$G$1006,5,FALSE)="","",VLOOKUP($AC753&amp;"-"&amp;$F753,Bonuses!$B$1:$G$1006,6,FALSE)&amp;" yrs, "&amp;VLOOKUP($AC753&amp;"-"&amp;$F753,Bonuses!$B$1:$G$1006,5,FALSE)))</f>
        <v/>
      </c>
    </row>
    <row r="754" spans="1:32" s="21" customFormat="1" x14ac:dyDescent="0.25">
      <c r="A754" s="21" t="s">
        <v>2911</v>
      </c>
      <c r="B754" s="21">
        <f t="shared" si="55"/>
        <v>0</v>
      </c>
      <c r="C754" s="21" t="str">
        <f t="shared" si="56"/>
        <v>P</v>
      </c>
      <c r="D754" s="17">
        <f>IF($C754="B",VLOOKUP($A754,Bat!$A$4:$BF$2320,D$1,FALSE),VLOOKUP($A754,Pit!$A$4:$BA$1686,D$2,FALSE))</f>
        <v>6130</v>
      </c>
      <c r="E754" s="16" t="str">
        <f>IF($C754="B",VLOOKUP($A754,Bat!$A$4:$BF$2320,E$1,FALSE),VLOOKUP($A754,Pit!$A$4:$BA$1686,E$2,FALSE))</f>
        <v>RP</v>
      </c>
      <c r="F754" s="16" t="str">
        <f>IF($C754="B",VLOOKUP($A754,Bat!$A$4:$BF$2320,F$1,FALSE),VLOOKUP($A754,Pit!$A$4:$BA$1686,F$2,FALSE))</f>
        <v>Nate</v>
      </c>
      <c r="G754" s="16" t="str">
        <f>IF($C754="B",VLOOKUP($A754,Bat!$A$4:$BF$2320,G$1,FALSE),VLOOKUP($A754,Pit!$A$4:$BA$1686,G$2,FALSE))</f>
        <v>Horton</v>
      </c>
      <c r="H754" s="16">
        <f>IF($C754="B",VLOOKUP($A754,Bat!$A$4:$BF$2320,H$1,FALSE),VLOOKUP($A754,Pit!$A$4:$BA$1686,H$2,FALSE))</f>
        <v>22</v>
      </c>
      <c r="I754" s="16" t="str">
        <f>IF($C754="B",VLOOKUP($A754,Bat!$A$4:$BF$2320,I$1,FALSE),VLOOKUP($A754,Pit!$A$4:$BA$1686,I$2,FALSE))</f>
        <v>R</v>
      </c>
      <c r="J754" s="16" t="str">
        <f>IF($C754="B",VLOOKUP($A754,Bat!$A$4:$BF$2320,J$1,FALSE),VLOOKUP($A754,Pit!$A$4:$BA$1686,J$2,FALSE))</f>
        <v>R</v>
      </c>
      <c r="K754" s="16" t="str">
        <f>IF($C754="B",VLOOKUP($A754,Bat!$A$4:$BF$2320,K$1,FALSE),VLOOKUP($A754,Pit!$A$4:$BA$1686,K$2,FALSE))</f>
        <v>Normal</v>
      </c>
      <c r="L754" s="17" t="str">
        <f>IF($C754="B",VLOOKUP($A754,Bat!$A$4:$BF$2320,L$1,FALSE),VLOOKUP($A754,Pit!$A$4:$BA$1686,L$2,FALSE))</f>
        <v>Normal</v>
      </c>
      <c r="M754" s="16">
        <f>IF($C754="B",VLOOKUP($A754,Bat!$A$4:$BF$2320,M$1,FALSE),VLOOKUP($A754,Pit!$A$4:$BA$1686,M$2,FALSE))</f>
        <v>6</v>
      </c>
      <c r="N754" s="16">
        <f>IF($C754="B",VLOOKUP($A754,Bat!$A$4:$BF$2320,N$1,FALSE),VLOOKUP($A754,Pit!$A$4:$BA$1686,N$2,FALSE))</f>
        <v>2</v>
      </c>
      <c r="O754" s="16">
        <f>IF($C754="B",VLOOKUP($A754,Bat!$A$4:$BF$2320,O$1,FALSE),VLOOKUP($A754,Pit!$A$4:$BA$1686,O$2,FALSE))</f>
        <v>2</v>
      </c>
      <c r="P754" s="16" t="str">
        <f>IF($C754="B",VLOOKUP($A754,Bat!$A$4:$BF$2320,P$1,FALSE),VLOOKUP($A754,Pit!$A$4:$BA$1686,P$2,FALSE))</f>
        <v>90-92 Mph</v>
      </c>
      <c r="Q754" s="17">
        <f>IF($C754="B",VLOOKUP($A754,Bat!$A$4:$BF$2320,Q$1,FALSE),VLOOKUP($A754,Pit!$A$4:$BA$1686,Q$2,FALSE))</f>
        <v>6</v>
      </c>
      <c r="R754" s="18">
        <f>IF($C754="B",VLOOKUP($A754,Bat!$A$4:$BF$2320,R$1,FALSE),VLOOKUP($A754,Pit!$A$4:$BA$1686,R$2,FALSE))</f>
        <v>18.404653021949141</v>
      </c>
      <c r="S754" s="19">
        <f>IF($C754="B",VLOOKUP($A754,Bat!$A$4:$BF$2320,S$1,FALSE),VLOOKUP($A754,Pit!$A$4:$BA$1686,S$2,FALSE))</f>
        <v>0.55929608270937892</v>
      </c>
      <c r="T754" s="20" t="str">
        <f>IF($C754="B",VLOOKUP($A754,Bat!$A$4:$BF$2320,T$1,FALSE),VLOOKUP($A754,Pit!$A$4:$BA$1686,T$2,FALSE))</f>
        <v>$180k</v>
      </c>
      <c r="U754" s="17" t="str">
        <f>VLOOKUP(IF($C754="B",VLOOKUP($A754,Bat!$A$4:$AU$2320,U$1,FALSE),VLOOKUP($A754,Pit!$A$4:$BE$1686,U$2,FALSE)),COND!$A$35:$B$41,2,FALSE)</f>
        <v>??</v>
      </c>
      <c r="V754" s="21">
        <f>IF($C754="B",VLOOKUP($A754,Bat!$A$4:$AT$2284,46,FALSE),VLOOKUP($A754,Pit!$A$4:$BD$1664,56,FALSE))</f>
        <v>362</v>
      </c>
      <c r="W754" s="16">
        <f t="shared" si="57"/>
        <v>999</v>
      </c>
      <c r="X754" s="16"/>
      <c r="Y754" s="22">
        <f t="shared" si="58"/>
        <v>437</v>
      </c>
      <c r="Z754" s="16" t="str">
        <f>IFERROR(VLOOKUP($D754,Results37!$F$3:$L$1396,Z$1,FALSE),"")</f>
        <v/>
      </c>
      <c r="AA754" s="47" t="str">
        <f>IF(ISERROR(VLOOKUP(D754,Results37!$F$3:$O$399,AA$1,FALSE)),"",IF(VLOOKUP(D754,Results37!$F$3:$O$399,AA$1+1,FALSE)=1,"S"&amp;VLOOKUP(D754,Results37!$F$3:$O$399,AA$1,FALSE),VLOOKUP(D754,Results37!$F$3:$O$399,AA$1,FALSE)))</f>
        <v/>
      </c>
      <c r="AB754" s="16" t="str">
        <f>IFERROR(VLOOKUP($D754,Results37!$F$3:$L$1396,AB$1,FALSE),"")</f>
        <v/>
      </c>
      <c r="AC754" s="16" t="str">
        <f>IFERROR(VLOOKUP($D754,Results37!$F$3:$L$1396,AC$1,FALSE),"")</f>
        <v/>
      </c>
      <c r="AD754" s="16" t="str">
        <f t="shared" si="59"/>
        <v/>
      </c>
      <c r="AE754" s="20" t="str">
        <f>IF(ISERROR(VLOOKUP($AC754&amp;"-"&amp;$F754&amp;" "&amp;G754,Bonuses!$B$1:$G$1006,4,FALSE)),"",INT(VLOOKUP($AC754&amp;"-"&amp;$F754&amp;" "&amp;$G754,Bonuses!$B$1:$G$1006,4,FALSE)))</f>
        <v/>
      </c>
      <c r="AF754" s="16" t="str">
        <f>IF(ISERROR(VLOOKUP($AC754&amp;"-"&amp;$F754,Bonuses!$B$1:$G$1006,5,FALSE)),"",IF(VLOOKUP($AC754&amp;"-"&amp;$F754,Bonuses!$B$1:$G$1006,5,FALSE)="","",VLOOKUP($AC754&amp;"-"&amp;$F754,Bonuses!$B$1:$G$1006,6,FALSE)&amp;" yrs, "&amp;VLOOKUP($AC754&amp;"-"&amp;$F754,Bonuses!$B$1:$G$1006,5,FALSE)))</f>
        <v/>
      </c>
    </row>
    <row r="755" spans="1:32" s="21" customFormat="1" x14ac:dyDescent="0.25">
      <c r="A755" s="21" t="s">
        <v>2957</v>
      </c>
      <c r="B755" s="21">
        <f t="shared" si="55"/>
        <v>0</v>
      </c>
      <c r="C755" s="21" t="str">
        <f t="shared" si="56"/>
        <v>P</v>
      </c>
      <c r="D755" s="17">
        <f>IF($C755="B",VLOOKUP($A755,Bat!$A$4:$BF$2320,D$1,FALSE),VLOOKUP($A755,Pit!$A$4:$BA$1686,D$2,FALSE))</f>
        <v>3508</v>
      </c>
      <c r="E755" s="16" t="str">
        <f>IF($C755="B",VLOOKUP($A755,Bat!$A$4:$BF$2320,E$1,FALSE),VLOOKUP($A755,Pit!$A$4:$BA$1686,E$2,FALSE))</f>
        <v>RP</v>
      </c>
      <c r="F755" s="16" t="str">
        <f>IF($C755="B",VLOOKUP($A755,Bat!$A$4:$BF$2320,F$1,FALSE),VLOOKUP($A755,Pit!$A$4:$BA$1686,F$2,FALSE))</f>
        <v>Andrew</v>
      </c>
      <c r="G755" s="16" t="str">
        <f>IF($C755="B",VLOOKUP($A755,Bat!$A$4:$BF$2320,G$1,FALSE),VLOOKUP($A755,Pit!$A$4:$BA$1686,G$2,FALSE))</f>
        <v>Andrews</v>
      </c>
      <c r="H755" s="16">
        <f>IF($C755="B",VLOOKUP($A755,Bat!$A$4:$BF$2320,H$1,FALSE),VLOOKUP($A755,Pit!$A$4:$BA$1686,H$2,FALSE))</f>
        <v>22</v>
      </c>
      <c r="I755" s="16" t="str">
        <f>IF($C755="B",VLOOKUP($A755,Bat!$A$4:$BF$2320,I$1,FALSE),VLOOKUP($A755,Pit!$A$4:$BA$1686,I$2,FALSE))</f>
        <v>R</v>
      </c>
      <c r="J755" s="16" t="str">
        <f>IF($C755="B",VLOOKUP($A755,Bat!$A$4:$BF$2320,J$1,FALSE),VLOOKUP($A755,Pit!$A$4:$BA$1686,J$2,FALSE))</f>
        <v>R</v>
      </c>
      <c r="K755" s="16" t="str">
        <f>IF($C755="B",VLOOKUP($A755,Bat!$A$4:$BF$2320,K$1,FALSE),VLOOKUP($A755,Pit!$A$4:$BA$1686,K$2,FALSE))</f>
        <v>Normal</v>
      </c>
      <c r="L755" s="17" t="str">
        <f>IF($C755="B",VLOOKUP($A755,Bat!$A$4:$BF$2320,L$1,FALSE),VLOOKUP($A755,Pit!$A$4:$BA$1686,L$2,FALSE))</f>
        <v>Low</v>
      </c>
      <c r="M755" s="16">
        <f>IF($C755="B",VLOOKUP($A755,Bat!$A$4:$BF$2320,M$1,FALSE),VLOOKUP($A755,Pit!$A$4:$BA$1686,M$2,FALSE))</f>
        <v>5</v>
      </c>
      <c r="N755" s="16">
        <f>IF($C755="B",VLOOKUP($A755,Bat!$A$4:$BF$2320,N$1,FALSE),VLOOKUP($A755,Pit!$A$4:$BA$1686,N$2,FALSE))</f>
        <v>1</v>
      </c>
      <c r="O755" s="16">
        <f>IF($C755="B",VLOOKUP($A755,Bat!$A$4:$BF$2320,O$1,FALSE),VLOOKUP($A755,Pit!$A$4:$BA$1686,O$2,FALSE))</f>
        <v>4</v>
      </c>
      <c r="P755" s="16" t="str">
        <f>IF($C755="B",VLOOKUP($A755,Bat!$A$4:$BF$2320,P$1,FALSE),VLOOKUP($A755,Pit!$A$4:$BA$1686,P$2,FALSE))</f>
        <v>89-91 Mph</v>
      </c>
      <c r="Q755" s="17">
        <f>IF($C755="B",VLOOKUP($A755,Bat!$A$4:$BF$2320,Q$1,FALSE),VLOOKUP($A755,Pit!$A$4:$BA$1686,Q$2,FALSE))</f>
        <v>3</v>
      </c>
      <c r="R755" s="18">
        <f>IF($C755="B",VLOOKUP($A755,Bat!$A$4:$BF$2320,R$1,FALSE),VLOOKUP($A755,Pit!$A$4:$BA$1686,R$2,FALSE))</f>
        <v>18.341036535258425</v>
      </c>
      <c r="S755" s="19">
        <f>IF($C755="B",VLOOKUP($A755,Bat!$A$4:$BF$2320,S$1,FALSE),VLOOKUP($A755,Pit!$A$4:$BA$1686,S$2,FALSE))</f>
        <v>0.55370737148045168</v>
      </c>
      <c r="T755" s="20" t="str">
        <f>IF($C755="B",VLOOKUP($A755,Bat!$A$4:$BF$2320,T$1,FALSE),VLOOKUP($A755,Pit!$A$4:$BA$1686,T$2,FALSE))</f>
        <v>-</v>
      </c>
      <c r="U755" s="17" t="str">
        <f>VLOOKUP(IF($C755="B",VLOOKUP($A755,Bat!$A$4:$AU$2320,U$1,FALSE),VLOOKUP($A755,Pit!$A$4:$BE$1686,U$2,FALSE)),COND!$A$35:$B$41,2,FALSE)</f>
        <v>??</v>
      </c>
      <c r="V755" s="21">
        <f>IF($C755="B",VLOOKUP($A755,Bat!$A$4:$AT$2284,46,FALSE),VLOOKUP($A755,Pit!$A$4:$BD$1664,56,FALSE))</f>
        <v>363</v>
      </c>
      <c r="W755" s="16">
        <f t="shared" si="57"/>
        <v>999</v>
      </c>
      <c r="X755" s="16"/>
      <c r="Y755" s="22">
        <f t="shared" si="58"/>
        <v>442</v>
      </c>
      <c r="Z755" s="16" t="str">
        <f>IFERROR(VLOOKUP($D755,Results37!$F$3:$L$1396,Z$1,FALSE),"")</f>
        <v/>
      </c>
      <c r="AA755" s="47" t="str">
        <f>IF(ISERROR(VLOOKUP(D755,Results37!$F$3:$O$399,AA$1,FALSE)),"",IF(VLOOKUP(D755,Results37!$F$3:$O$399,AA$1+1,FALSE)=1,"S"&amp;VLOOKUP(D755,Results37!$F$3:$O$399,AA$1,FALSE),VLOOKUP(D755,Results37!$F$3:$O$399,AA$1,FALSE)))</f>
        <v/>
      </c>
      <c r="AB755" s="16" t="str">
        <f>IFERROR(VLOOKUP($D755,Results37!$F$3:$L$1396,AB$1,FALSE),"")</f>
        <v/>
      </c>
      <c r="AC755" s="16" t="str">
        <f>IFERROR(VLOOKUP($D755,Results37!$F$3:$L$1396,AC$1,FALSE),"")</f>
        <v/>
      </c>
      <c r="AD755" s="16" t="str">
        <f t="shared" si="59"/>
        <v/>
      </c>
      <c r="AE755" s="20" t="str">
        <f>IF(ISERROR(VLOOKUP($AC755&amp;"-"&amp;$F755&amp;" "&amp;G755,Bonuses!$B$1:$G$1006,4,FALSE)),"",INT(VLOOKUP($AC755&amp;"-"&amp;$F755&amp;" "&amp;$G755,Bonuses!$B$1:$G$1006,4,FALSE)))</f>
        <v/>
      </c>
      <c r="AF755" s="16" t="str">
        <f>IF(ISERROR(VLOOKUP($AC755&amp;"-"&amp;$F755,Bonuses!$B$1:$G$1006,5,FALSE)),"",IF(VLOOKUP($AC755&amp;"-"&amp;$F755,Bonuses!$B$1:$G$1006,5,FALSE)="","",VLOOKUP($AC755&amp;"-"&amp;$F755,Bonuses!$B$1:$G$1006,6,FALSE)&amp;" yrs, "&amp;VLOOKUP($AC755&amp;"-"&amp;$F755,Bonuses!$B$1:$G$1006,5,FALSE)))</f>
        <v/>
      </c>
    </row>
    <row r="756" spans="1:32" s="21" customFormat="1" x14ac:dyDescent="0.25">
      <c r="A756" s="21" t="s">
        <v>2475</v>
      </c>
      <c r="B756" s="21">
        <f t="shared" si="55"/>
        <v>0</v>
      </c>
      <c r="C756" s="21" t="str">
        <f t="shared" si="56"/>
        <v>P</v>
      </c>
      <c r="D756" s="17">
        <f>IF($C756="B",VLOOKUP($A756,Bat!$A$4:$BF$2320,D$1,FALSE),VLOOKUP($A756,Pit!$A$4:$BA$1686,D$2,FALSE))</f>
        <v>2206</v>
      </c>
      <c r="E756" s="16" t="str">
        <f>IF($C756="B",VLOOKUP($A756,Bat!$A$4:$BF$2320,E$1,FALSE),VLOOKUP($A756,Pit!$A$4:$BA$1686,E$2,FALSE))</f>
        <v>SP</v>
      </c>
      <c r="F756" s="16" t="str">
        <f>IF($C756="B",VLOOKUP($A756,Bat!$A$4:$BF$2320,F$1,FALSE),VLOOKUP($A756,Pit!$A$4:$BA$1686,F$2,FALSE))</f>
        <v>Shannon</v>
      </c>
      <c r="G756" s="16" t="str">
        <f>IF($C756="B",VLOOKUP($A756,Bat!$A$4:$BF$2320,G$1,FALSE),VLOOKUP($A756,Pit!$A$4:$BA$1686,G$2,FALSE))</f>
        <v>Morris</v>
      </c>
      <c r="H756" s="16">
        <f>IF($C756="B",VLOOKUP($A756,Bat!$A$4:$BF$2320,H$1,FALSE),VLOOKUP($A756,Pit!$A$4:$BA$1686,H$2,FALSE))</f>
        <v>23</v>
      </c>
      <c r="I756" s="16" t="str">
        <f>IF($C756="B",VLOOKUP($A756,Bat!$A$4:$BF$2320,I$1,FALSE),VLOOKUP($A756,Pit!$A$4:$BA$1686,I$2,FALSE))</f>
        <v>L</v>
      </c>
      <c r="J756" s="16" t="str">
        <f>IF($C756="B",VLOOKUP($A756,Bat!$A$4:$BF$2320,J$1,FALSE),VLOOKUP($A756,Pit!$A$4:$BA$1686,J$2,FALSE))</f>
        <v>R</v>
      </c>
      <c r="K756" s="16" t="str">
        <f>IF($C756="B",VLOOKUP($A756,Bat!$A$4:$BF$2320,K$1,FALSE),VLOOKUP($A756,Pit!$A$4:$BA$1686,K$2,FALSE))</f>
        <v>Low</v>
      </c>
      <c r="L756" s="17" t="str">
        <f>IF($C756="B",VLOOKUP($A756,Bat!$A$4:$BF$2320,L$1,FALSE),VLOOKUP($A756,Pit!$A$4:$BA$1686,L$2,FALSE))</f>
        <v>Normal</v>
      </c>
      <c r="M756" s="16">
        <f>IF($C756="B",VLOOKUP($A756,Bat!$A$4:$BF$2320,M$1,FALSE),VLOOKUP($A756,Pit!$A$4:$BA$1686,M$2,FALSE))</f>
        <v>4</v>
      </c>
      <c r="N756" s="16">
        <f>IF($C756="B",VLOOKUP($A756,Bat!$A$4:$BF$2320,N$1,FALSE),VLOOKUP($A756,Pit!$A$4:$BA$1686,N$2,FALSE))</f>
        <v>2</v>
      </c>
      <c r="O756" s="16">
        <f>IF($C756="B",VLOOKUP($A756,Bat!$A$4:$BF$2320,O$1,FALSE),VLOOKUP($A756,Pit!$A$4:$BA$1686,O$2,FALSE))</f>
        <v>4</v>
      </c>
      <c r="P756" s="16" t="str">
        <f>IF($C756="B",VLOOKUP($A756,Bat!$A$4:$BF$2320,P$1,FALSE),VLOOKUP($A756,Pit!$A$4:$BA$1686,P$2,FALSE))</f>
        <v>90-92 Mph</v>
      </c>
      <c r="Q756" s="17">
        <f>IF($C756="B",VLOOKUP($A756,Bat!$A$4:$BF$2320,Q$1,FALSE),VLOOKUP($A756,Pit!$A$4:$BA$1686,Q$2,FALSE))</f>
        <v>8</v>
      </c>
      <c r="R756" s="18">
        <f>IF($C756="B",VLOOKUP($A756,Bat!$A$4:$BF$2320,R$1,FALSE),VLOOKUP($A756,Pit!$A$4:$BA$1686,R$2,FALSE))</f>
        <v>18.295601813208588</v>
      </c>
      <c r="S756" s="19">
        <f>IF($C756="B",VLOOKUP($A756,Bat!$A$4:$BF$2320,S$1,FALSE),VLOOKUP($A756,Pit!$A$4:$BA$1686,S$2,FALSE))</f>
        <v>0.54971592909637923</v>
      </c>
      <c r="T756" s="20" t="str">
        <f>IF($C756="B",VLOOKUP($A756,Bat!$A$4:$BF$2320,T$1,FALSE),VLOOKUP($A756,Pit!$A$4:$BA$1686,T$2,FALSE))</f>
        <v>-</v>
      </c>
      <c r="U756" s="17" t="str">
        <f>VLOOKUP(IF($C756="B",VLOOKUP($A756,Bat!$A$4:$AU$2320,U$1,FALSE),VLOOKUP($A756,Pit!$A$4:$BE$1686,U$2,FALSE)),COND!$A$35:$B$41,2,FALSE)</f>
        <v>??</v>
      </c>
      <c r="V756" s="21">
        <f>IF($C756="B",VLOOKUP($A756,Bat!$A$4:$AT$2284,46,FALSE),VLOOKUP($A756,Pit!$A$4:$BD$1664,56,FALSE))</f>
        <v>364</v>
      </c>
      <c r="W756" s="16">
        <f t="shared" si="57"/>
        <v>999</v>
      </c>
      <c r="X756" s="16"/>
      <c r="Y756" s="22">
        <f t="shared" si="58"/>
        <v>444</v>
      </c>
      <c r="Z756" s="16" t="str">
        <f>IFERROR(VLOOKUP($D756,Results37!$F$3:$L$1396,Z$1,FALSE),"")</f>
        <v/>
      </c>
      <c r="AA756" s="47" t="str">
        <f>IF(ISERROR(VLOOKUP(D756,Results37!$F$3:$O$399,AA$1,FALSE)),"",IF(VLOOKUP(D756,Results37!$F$3:$O$399,AA$1+1,FALSE)=1,"S"&amp;VLOOKUP(D756,Results37!$F$3:$O$399,AA$1,FALSE),VLOOKUP(D756,Results37!$F$3:$O$399,AA$1,FALSE)))</f>
        <v/>
      </c>
      <c r="AB756" s="16" t="str">
        <f>IFERROR(VLOOKUP($D756,Results37!$F$3:$L$1396,AB$1,FALSE),"")</f>
        <v/>
      </c>
      <c r="AC756" s="16" t="str">
        <f>IFERROR(VLOOKUP($D756,Results37!$F$3:$L$1396,AC$1,FALSE),"")</f>
        <v/>
      </c>
      <c r="AD756" s="16" t="str">
        <f t="shared" si="59"/>
        <v/>
      </c>
      <c r="AE756" s="20" t="str">
        <f>IF(ISERROR(VLOOKUP($AC756&amp;"-"&amp;$F756&amp;" "&amp;G756,Bonuses!$B$1:$G$1006,4,FALSE)),"",INT(VLOOKUP($AC756&amp;"-"&amp;$F756&amp;" "&amp;$G756,Bonuses!$B$1:$G$1006,4,FALSE)))</f>
        <v/>
      </c>
      <c r="AF756" s="16" t="str">
        <f>IF(ISERROR(VLOOKUP($AC756&amp;"-"&amp;$F756,Bonuses!$B$1:$G$1006,5,FALSE)),"",IF(VLOOKUP($AC756&amp;"-"&amp;$F756,Bonuses!$B$1:$G$1006,5,FALSE)="","",VLOOKUP($AC756&amp;"-"&amp;$F756,Bonuses!$B$1:$G$1006,6,FALSE)&amp;" yrs, "&amp;VLOOKUP($AC756&amp;"-"&amp;$F756,Bonuses!$B$1:$G$1006,5,FALSE)))</f>
        <v/>
      </c>
    </row>
    <row r="757" spans="1:32" s="21" customFormat="1" x14ac:dyDescent="0.25">
      <c r="A757" s="21" t="s">
        <v>3124</v>
      </c>
      <c r="B757" s="21">
        <f t="shared" si="55"/>
        <v>0</v>
      </c>
      <c r="C757" s="21" t="str">
        <f t="shared" si="56"/>
        <v>P</v>
      </c>
      <c r="D757" s="17">
        <f>IF($C757="B",VLOOKUP($A757,Bat!$A$4:$BF$2320,D$1,FALSE),VLOOKUP($A757,Pit!$A$4:$BA$1686,D$2,FALSE))</f>
        <v>6571</v>
      </c>
      <c r="E757" s="16" t="str">
        <f>IF($C757="B",VLOOKUP($A757,Bat!$A$4:$BF$2320,E$1,FALSE),VLOOKUP($A757,Pit!$A$4:$BA$1686,E$2,FALSE))</f>
        <v>SP</v>
      </c>
      <c r="F757" s="16" t="str">
        <f>IF($C757="B",VLOOKUP($A757,Bat!$A$4:$BF$2320,F$1,FALSE),VLOOKUP($A757,Pit!$A$4:$BA$1686,F$2,FALSE))</f>
        <v>Anthony</v>
      </c>
      <c r="G757" s="16" t="str">
        <f>IF($C757="B",VLOOKUP($A757,Bat!$A$4:$BF$2320,G$1,FALSE),VLOOKUP($A757,Pit!$A$4:$BA$1686,G$2,FALSE))</f>
        <v>Daniel</v>
      </c>
      <c r="H757" s="16">
        <f>IF($C757="B",VLOOKUP($A757,Bat!$A$4:$BF$2320,H$1,FALSE),VLOOKUP($A757,Pit!$A$4:$BA$1686,H$2,FALSE))</f>
        <v>22</v>
      </c>
      <c r="I757" s="16" t="str">
        <f>IF($C757="B",VLOOKUP($A757,Bat!$A$4:$BF$2320,I$1,FALSE),VLOOKUP($A757,Pit!$A$4:$BA$1686,I$2,FALSE))</f>
        <v>R</v>
      </c>
      <c r="J757" s="16" t="str">
        <f>IF($C757="B",VLOOKUP($A757,Bat!$A$4:$BF$2320,J$1,FALSE),VLOOKUP($A757,Pit!$A$4:$BA$1686,J$2,FALSE))</f>
        <v>R</v>
      </c>
      <c r="K757" s="16" t="str">
        <f>IF($C757="B",VLOOKUP($A757,Bat!$A$4:$BF$2320,K$1,FALSE),VLOOKUP($A757,Pit!$A$4:$BA$1686,K$2,FALSE))</f>
        <v>Low</v>
      </c>
      <c r="L757" s="17" t="str">
        <f>IF($C757="B",VLOOKUP($A757,Bat!$A$4:$BF$2320,L$1,FALSE),VLOOKUP($A757,Pit!$A$4:$BA$1686,L$2,FALSE))</f>
        <v>Low</v>
      </c>
      <c r="M757" s="16">
        <f>IF($C757="B",VLOOKUP($A757,Bat!$A$4:$BF$2320,M$1,FALSE),VLOOKUP($A757,Pit!$A$4:$BA$1686,M$2,FALSE))</f>
        <v>4</v>
      </c>
      <c r="N757" s="16">
        <f>IF($C757="B",VLOOKUP($A757,Bat!$A$4:$BF$2320,N$1,FALSE),VLOOKUP($A757,Pit!$A$4:$BA$1686,N$2,FALSE))</f>
        <v>2</v>
      </c>
      <c r="O757" s="16">
        <f>IF($C757="B",VLOOKUP($A757,Bat!$A$4:$BF$2320,O$1,FALSE),VLOOKUP($A757,Pit!$A$4:$BA$1686,O$2,FALSE))</f>
        <v>4</v>
      </c>
      <c r="P757" s="16" t="str">
        <f>IF($C757="B",VLOOKUP($A757,Bat!$A$4:$BF$2320,P$1,FALSE),VLOOKUP($A757,Pit!$A$4:$BA$1686,P$2,FALSE))</f>
        <v>91-93 Mph</v>
      </c>
      <c r="Q757" s="17">
        <f>IF($C757="B",VLOOKUP($A757,Bat!$A$4:$BF$2320,Q$1,FALSE),VLOOKUP($A757,Pit!$A$4:$BA$1686,Q$2,FALSE))</f>
        <v>7</v>
      </c>
      <c r="R757" s="18">
        <f>IF($C757="B",VLOOKUP($A757,Bat!$A$4:$BF$2320,R$1,FALSE),VLOOKUP($A757,Pit!$A$4:$BA$1686,R$2,FALSE))</f>
        <v>18.120749891592766</v>
      </c>
      <c r="S757" s="19">
        <f>IF($C757="B",VLOOKUP($A757,Bat!$A$4:$BF$2320,S$1,FALSE),VLOOKUP($A757,Pit!$A$4:$BA$1686,S$2,FALSE))</f>
        <v>0.53435517988549197</v>
      </c>
      <c r="T757" s="20" t="str">
        <f>IF($C757="B",VLOOKUP($A757,Bat!$A$4:$BF$2320,T$1,FALSE),VLOOKUP($A757,Pit!$A$4:$BA$1686,T$2,FALSE))</f>
        <v>$180k</v>
      </c>
      <c r="U757" s="17" t="str">
        <f>VLOOKUP(IF($C757="B",VLOOKUP($A757,Bat!$A$4:$AU$2320,U$1,FALSE),VLOOKUP($A757,Pit!$A$4:$BE$1686,U$2,FALSE)),COND!$A$35:$B$41,2,FALSE)</f>
        <v>??</v>
      </c>
      <c r="V757" s="21">
        <f>IF($C757="B",VLOOKUP($A757,Bat!$A$4:$AT$2284,46,FALSE),VLOOKUP($A757,Pit!$A$4:$BD$1664,56,FALSE))</f>
        <v>365</v>
      </c>
      <c r="W757" s="16">
        <f t="shared" si="57"/>
        <v>999</v>
      </c>
      <c r="X757" s="16"/>
      <c r="Y757" s="22">
        <f t="shared" si="58"/>
        <v>450</v>
      </c>
      <c r="Z757" s="16" t="str">
        <f>IFERROR(VLOOKUP($D757,Results37!$F$3:$L$1396,Z$1,FALSE),"")</f>
        <v/>
      </c>
      <c r="AA757" s="47" t="str">
        <f>IF(ISERROR(VLOOKUP(D757,Results37!$F$3:$O$399,AA$1,FALSE)),"",IF(VLOOKUP(D757,Results37!$F$3:$O$399,AA$1+1,FALSE)=1,"S"&amp;VLOOKUP(D757,Results37!$F$3:$O$399,AA$1,FALSE),VLOOKUP(D757,Results37!$F$3:$O$399,AA$1,FALSE)))</f>
        <v/>
      </c>
      <c r="AB757" s="16" t="str">
        <f>IFERROR(VLOOKUP($D757,Results37!$F$3:$L$1396,AB$1,FALSE),"")</f>
        <v/>
      </c>
      <c r="AC757" s="16" t="str">
        <f>IFERROR(VLOOKUP($D757,Results37!$F$3:$L$1396,AC$1,FALSE),"")</f>
        <v/>
      </c>
      <c r="AD757" s="16" t="str">
        <f t="shared" si="59"/>
        <v/>
      </c>
      <c r="AE757" s="20" t="str">
        <f>IF(ISERROR(VLOOKUP($AC757&amp;"-"&amp;$F757&amp;" "&amp;G757,Bonuses!$B$1:$G$1006,4,FALSE)),"",INT(VLOOKUP($AC757&amp;"-"&amp;$F757&amp;" "&amp;$G757,Bonuses!$B$1:$G$1006,4,FALSE)))</f>
        <v/>
      </c>
      <c r="AF757" s="16" t="str">
        <f>IF(ISERROR(VLOOKUP($AC757&amp;"-"&amp;$F757,Bonuses!$B$1:$G$1006,5,FALSE)),"",IF(VLOOKUP($AC757&amp;"-"&amp;$F757,Bonuses!$B$1:$G$1006,5,FALSE)="","",VLOOKUP($AC757&amp;"-"&amp;$F757,Bonuses!$B$1:$G$1006,6,FALSE)&amp;" yrs, "&amp;VLOOKUP($AC757&amp;"-"&amp;$F757,Bonuses!$B$1:$G$1006,5,FALSE)))</f>
        <v/>
      </c>
    </row>
    <row r="758" spans="1:32" s="21" customFormat="1" x14ac:dyDescent="0.25">
      <c r="A758" s="21" t="s">
        <v>1770</v>
      </c>
      <c r="B758" s="21">
        <f t="shared" si="55"/>
        <v>0</v>
      </c>
      <c r="C758" s="21" t="str">
        <f t="shared" si="56"/>
        <v>B</v>
      </c>
      <c r="D758" s="17">
        <f>IF($C758="B",VLOOKUP($A758,Bat!$A$4:$BF$2320,D$1,FALSE),VLOOKUP($A758,Pit!$A$4:$BA$1686,D$2,FALSE))</f>
        <v>14536</v>
      </c>
      <c r="E758" s="16" t="str">
        <f>IF($C758="B",VLOOKUP($A758,Bat!$A$4:$BF$2320,E$1,FALSE),VLOOKUP($A758,Pit!$A$4:$BA$1686,E$2,FALSE))</f>
        <v>1B</v>
      </c>
      <c r="F758" s="16" t="str">
        <f>IF($C758="B",VLOOKUP($A758,Bat!$A$4:$BF$2320,F$1,FALSE),VLOOKUP($A758,Pit!$A$4:$BA$1686,F$2,FALSE))</f>
        <v>Lou</v>
      </c>
      <c r="G758" s="16" t="str">
        <f>IF($C758="B",VLOOKUP($A758,Bat!$A$4:$BF$2320,G$1,FALSE),VLOOKUP($A758,Pit!$A$4:$BA$1686,G$2,FALSE))</f>
        <v>Lee</v>
      </c>
      <c r="H758" s="16">
        <f>IF($C758="B",VLOOKUP($A758,Bat!$A$4:$BF$2320,H$1,FALSE),VLOOKUP($A758,Pit!$A$4:$BA$1686,H$2,FALSE))</f>
        <v>21</v>
      </c>
      <c r="I758" s="16" t="str">
        <f>IF($C758="B",VLOOKUP($A758,Bat!$A$4:$BF$2320,I$1,FALSE),VLOOKUP($A758,Pit!$A$4:$BA$1686,I$2,FALSE))</f>
        <v>R</v>
      </c>
      <c r="J758" s="16" t="str">
        <f>IF($C758="B",VLOOKUP($A758,Bat!$A$4:$BF$2320,J$1,FALSE),VLOOKUP($A758,Pit!$A$4:$BA$1686,J$2,FALSE))</f>
        <v>R</v>
      </c>
      <c r="K758" s="16" t="str">
        <f>IF($C758="B",VLOOKUP($A758,Bat!$A$4:$BF$2320,K$1,FALSE),VLOOKUP($A758,Pit!$A$4:$BA$1686,K$2,FALSE))</f>
        <v>Normal</v>
      </c>
      <c r="L758" s="17" t="str">
        <f>IF($C758="B",VLOOKUP($A758,Bat!$A$4:$BF$2320,L$1,FALSE),VLOOKUP($A758,Pit!$A$4:$BA$1686,L$2,FALSE))</f>
        <v>Normal</v>
      </c>
      <c r="M758" s="16">
        <f>IF($C758="B",VLOOKUP($A758,Bat!$A$4:$BF$2320,M$1,FALSE),VLOOKUP($A758,Pit!$A$4:$BA$1686,M$2,FALSE))</f>
        <v>2</v>
      </c>
      <c r="N758" s="16">
        <f>IF($C758="B",VLOOKUP($A758,Bat!$A$4:$BF$2320,N$1,FALSE),VLOOKUP($A758,Pit!$A$4:$BA$1686,N$2,FALSE))</f>
        <v>2</v>
      </c>
      <c r="O758" s="16">
        <f>IF($C758="B",VLOOKUP($A758,Bat!$A$4:$BF$2320,O$1,FALSE),VLOOKUP($A758,Pit!$A$4:$BA$1686,O$2,FALSE))</f>
        <v>2</v>
      </c>
      <c r="P758" s="16">
        <f>IF($C758="B",VLOOKUP($A758,Bat!$A$4:$BF$2320,P$1,FALSE),VLOOKUP($A758,Pit!$A$4:$BA$1686,P$2,FALSE))</f>
        <v>6</v>
      </c>
      <c r="Q758" s="17">
        <f>IF($C758="B",VLOOKUP($A758,Bat!$A$4:$BF$2320,Q$1,FALSE),VLOOKUP($A758,Pit!$A$4:$BA$1686,Q$2,FALSE))</f>
        <v>2</v>
      </c>
      <c r="R758" s="18">
        <f>IF($C758="B",VLOOKUP($A758,Bat!$A$4:$BF$2320,R$1,FALSE),VLOOKUP($A758,Pit!$A$4:$BA$1686,R$2,FALSE))</f>
        <v>-3.8140493054039588</v>
      </c>
      <c r="S758" s="19">
        <f>IF($C758="B",VLOOKUP($A758,Bat!$A$4:$BF$2320,S$1,FALSE),VLOOKUP($A758,Pit!$A$4:$BA$1686,S$2,FALSE))</f>
        <v>-0.12913561050942571</v>
      </c>
      <c r="T758" s="20" t="str">
        <f>IF($C758="B",VLOOKUP($A758,Bat!$A$4:$BF$2320,T$1,FALSE),VLOOKUP($A758,Pit!$A$4:$BA$1686,T$2,FALSE))</f>
        <v>$210k</v>
      </c>
      <c r="U758" s="17" t="str">
        <f>VLOOKUP(IF($C758="B",VLOOKUP($A758,Bat!$A$4:$AU$2320,U$1,FALSE),VLOOKUP($A758,Pit!$A$4:$BE$1686,U$2,FALSE)),COND!$A$35:$B$41,2,FALSE)</f>
        <v>??</v>
      </c>
      <c r="V758" s="21">
        <f>IF($C758="B",VLOOKUP($A758,Bat!$A$4:$AT$2284,46,FALSE),VLOOKUP($A758,Pit!$A$4:$BD$1664,56,FALSE))</f>
        <v>365</v>
      </c>
      <c r="W758" s="16">
        <f t="shared" si="57"/>
        <v>999</v>
      </c>
      <c r="X758" s="16"/>
      <c r="Y758" s="22">
        <f t="shared" si="58"/>
        <v>791</v>
      </c>
      <c r="Z758" s="16" t="str">
        <f>IFERROR(VLOOKUP($D758,Results37!$F$3:$L$1396,Z$1,FALSE),"")</f>
        <v/>
      </c>
      <c r="AA758" s="47" t="str">
        <f>IF(ISERROR(VLOOKUP(D758,Results37!$F$3:$O$399,AA$1,FALSE)),"",IF(VLOOKUP(D758,Results37!$F$3:$O$399,AA$1+1,FALSE)=1,"S"&amp;VLOOKUP(D758,Results37!$F$3:$O$399,AA$1,FALSE),VLOOKUP(D758,Results37!$F$3:$O$399,AA$1,FALSE)))</f>
        <v/>
      </c>
      <c r="AB758" s="16" t="str">
        <f>IFERROR(VLOOKUP($D758,Results37!$F$3:$L$1396,AB$1,FALSE),"")</f>
        <v/>
      </c>
      <c r="AC758" s="16" t="str">
        <f>IFERROR(VLOOKUP($D758,Results37!$F$3:$L$1396,AC$1,FALSE),"")</f>
        <v/>
      </c>
      <c r="AD758" s="16" t="str">
        <f t="shared" si="59"/>
        <v/>
      </c>
      <c r="AE758" s="20" t="str">
        <f>IF(ISERROR(VLOOKUP($AC758&amp;"-"&amp;$F758&amp;" "&amp;G758,Bonuses!$B$1:$G$1006,4,FALSE)),"",INT(VLOOKUP($AC758&amp;"-"&amp;$F758&amp;" "&amp;$G758,Bonuses!$B$1:$G$1006,4,FALSE)))</f>
        <v/>
      </c>
      <c r="AF758" s="16" t="str">
        <f>IF(ISERROR(VLOOKUP($AC758&amp;"-"&amp;$F758,Bonuses!$B$1:$G$1006,5,FALSE)),"",IF(VLOOKUP($AC758&amp;"-"&amp;$F758,Bonuses!$B$1:$G$1006,5,FALSE)="","",VLOOKUP($AC758&amp;"-"&amp;$F758,Bonuses!$B$1:$G$1006,6,FALSE)&amp;" yrs, "&amp;VLOOKUP($AC758&amp;"-"&amp;$F758,Bonuses!$B$1:$G$1006,5,FALSE)))</f>
        <v/>
      </c>
    </row>
    <row r="759" spans="1:32" s="21" customFormat="1" x14ac:dyDescent="0.25">
      <c r="A759" s="21" t="s">
        <v>2395</v>
      </c>
      <c r="B759" s="21">
        <f t="shared" si="55"/>
        <v>0</v>
      </c>
      <c r="C759" s="21" t="str">
        <f t="shared" si="56"/>
        <v>P</v>
      </c>
      <c r="D759" s="17">
        <f>IF($C759="B",VLOOKUP($A759,Bat!$A$4:$BF$2320,D$1,FALSE),VLOOKUP($A759,Pit!$A$4:$BA$1686,D$2,FALSE))</f>
        <v>13240</v>
      </c>
      <c r="E759" s="16" t="str">
        <f>IF($C759="B",VLOOKUP($A759,Bat!$A$4:$BF$2320,E$1,FALSE),VLOOKUP($A759,Pit!$A$4:$BA$1686,E$2,FALSE))</f>
        <v>RP</v>
      </c>
      <c r="F759" s="16" t="str">
        <f>IF($C759="B",VLOOKUP($A759,Bat!$A$4:$BF$2320,F$1,FALSE),VLOOKUP($A759,Pit!$A$4:$BA$1686,F$2,FALSE))</f>
        <v>Wayne</v>
      </c>
      <c r="G759" s="16" t="str">
        <f>IF($C759="B",VLOOKUP($A759,Bat!$A$4:$BF$2320,G$1,FALSE),VLOOKUP($A759,Pit!$A$4:$BA$1686,G$2,FALSE))</f>
        <v>Taylor</v>
      </c>
      <c r="H759" s="16">
        <f>IF($C759="B",VLOOKUP($A759,Bat!$A$4:$BF$2320,H$1,FALSE),VLOOKUP($A759,Pit!$A$4:$BA$1686,H$2,FALSE))</f>
        <v>22</v>
      </c>
      <c r="I759" s="16" t="str">
        <f>IF($C759="B",VLOOKUP($A759,Bat!$A$4:$BF$2320,I$1,FALSE),VLOOKUP($A759,Pit!$A$4:$BA$1686,I$2,FALSE))</f>
        <v>R</v>
      </c>
      <c r="J759" s="16" t="str">
        <f>IF($C759="B",VLOOKUP($A759,Bat!$A$4:$BF$2320,J$1,FALSE),VLOOKUP($A759,Pit!$A$4:$BA$1686,J$2,FALSE))</f>
        <v>R</v>
      </c>
      <c r="K759" s="16" t="str">
        <f>IF($C759="B",VLOOKUP($A759,Bat!$A$4:$BF$2320,K$1,FALSE),VLOOKUP($A759,Pit!$A$4:$BA$1686,K$2,FALSE))</f>
        <v>Low</v>
      </c>
      <c r="L759" s="17" t="str">
        <f>IF($C759="B",VLOOKUP($A759,Bat!$A$4:$BF$2320,L$1,FALSE),VLOOKUP($A759,Pit!$A$4:$BA$1686,L$2,FALSE))</f>
        <v>High</v>
      </c>
      <c r="M759" s="16">
        <f>IF($C759="B",VLOOKUP($A759,Bat!$A$4:$BF$2320,M$1,FALSE),VLOOKUP($A759,Pit!$A$4:$BA$1686,M$2,FALSE))</f>
        <v>3</v>
      </c>
      <c r="N759" s="16">
        <f>IF($C759="B",VLOOKUP($A759,Bat!$A$4:$BF$2320,N$1,FALSE),VLOOKUP($A759,Pit!$A$4:$BA$1686,N$2,FALSE))</f>
        <v>2</v>
      </c>
      <c r="O759" s="16">
        <f>IF($C759="B",VLOOKUP($A759,Bat!$A$4:$BF$2320,O$1,FALSE),VLOOKUP($A759,Pit!$A$4:$BA$1686,O$2,FALSE))</f>
        <v>5</v>
      </c>
      <c r="P759" s="16" t="str">
        <f>IF($C759="B",VLOOKUP($A759,Bat!$A$4:$BF$2320,P$1,FALSE),VLOOKUP($A759,Pit!$A$4:$BA$1686,P$2,FALSE))</f>
        <v>91-93 Mph</v>
      </c>
      <c r="Q759" s="17">
        <f>IF($C759="B",VLOOKUP($A759,Bat!$A$4:$BF$2320,Q$1,FALSE),VLOOKUP($A759,Pit!$A$4:$BA$1686,Q$2,FALSE))</f>
        <v>2</v>
      </c>
      <c r="R759" s="18">
        <f>IF($C759="B",VLOOKUP($A759,Bat!$A$4:$BF$2320,R$1,FALSE),VLOOKUP($A759,Pit!$A$4:$BA$1686,R$2,FALSE))</f>
        <v>17.887377078816645</v>
      </c>
      <c r="S759" s="19">
        <f>IF($C759="B",VLOOKUP($A759,Bat!$A$4:$BF$2320,S$1,FALSE),VLOOKUP($A759,Pit!$A$4:$BA$1686,S$2,FALSE))</f>
        <v>0.51385336774315993</v>
      </c>
      <c r="T759" s="20" t="str">
        <f>IF($C759="B",VLOOKUP($A759,Bat!$A$4:$BF$2320,T$1,FALSE),VLOOKUP($A759,Pit!$A$4:$BA$1686,T$2,FALSE))</f>
        <v>$210k</v>
      </c>
      <c r="U759" s="17" t="str">
        <f>VLOOKUP(IF($C759="B",VLOOKUP($A759,Bat!$A$4:$AU$2320,U$1,FALSE),VLOOKUP($A759,Pit!$A$4:$BE$1686,U$2,FALSE)),COND!$A$35:$B$41,2,FALSE)</f>
        <v>??</v>
      </c>
      <c r="V759" s="21">
        <f>IF($C759="B",VLOOKUP($A759,Bat!$A$4:$AT$2284,46,FALSE),VLOOKUP($A759,Pit!$A$4:$BD$1664,56,FALSE))</f>
        <v>368</v>
      </c>
      <c r="W759" s="16">
        <f t="shared" si="57"/>
        <v>999</v>
      </c>
      <c r="X759" s="16"/>
      <c r="Y759" s="22">
        <f t="shared" si="58"/>
        <v>463</v>
      </c>
      <c r="Z759" s="16" t="str">
        <f>IFERROR(VLOOKUP($D759,Results37!$F$3:$L$1396,Z$1,FALSE),"")</f>
        <v/>
      </c>
      <c r="AA759" s="47" t="str">
        <f>IF(ISERROR(VLOOKUP(D759,Results37!$F$3:$O$399,AA$1,FALSE)),"",IF(VLOOKUP(D759,Results37!$F$3:$O$399,AA$1+1,FALSE)=1,"S"&amp;VLOOKUP(D759,Results37!$F$3:$O$399,AA$1,FALSE),VLOOKUP(D759,Results37!$F$3:$O$399,AA$1,FALSE)))</f>
        <v/>
      </c>
      <c r="AB759" s="16" t="str">
        <f>IFERROR(VLOOKUP($D759,Results37!$F$3:$L$1396,AB$1,FALSE),"")</f>
        <v/>
      </c>
      <c r="AC759" s="16" t="str">
        <f>IFERROR(VLOOKUP($D759,Results37!$F$3:$L$1396,AC$1,FALSE),"")</f>
        <v/>
      </c>
      <c r="AD759" s="16" t="str">
        <f t="shared" si="59"/>
        <v/>
      </c>
      <c r="AE759" s="20" t="str">
        <f>IF(ISERROR(VLOOKUP($AC759&amp;"-"&amp;$F759&amp;" "&amp;G759,Bonuses!$B$1:$G$1006,4,FALSE)),"",INT(VLOOKUP($AC759&amp;"-"&amp;$F759&amp;" "&amp;$G759,Bonuses!$B$1:$G$1006,4,FALSE)))</f>
        <v/>
      </c>
      <c r="AF759" s="16" t="str">
        <f>IF(ISERROR(VLOOKUP($AC759&amp;"-"&amp;$F759,Bonuses!$B$1:$G$1006,5,FALSE)),"",IF(VLOOKUP($AC759&amp;"-"&amp;$F759,Bonuses!$B$1:$G$1006,5,FALSE)="","",VLOOKUP($AC759&amp;"-"&amp;$F759,Bonuses!$B$1:$G$1006,6,FALSE)&amp;" yrs, "&amp;VLOOKUP($AC759&amp;"-"&amp;$F759,Bonuses!$B$1:$G$1006,5,FALSE)))</f>
        <v/>
      </c>
    </row>
    <row r="760" spans="1:32" s="21" customFormat="1" x14ac:dyDescent="0.25">
      <c r="A760" s="21" t="s">
        <v>2397</v>
      </c>
      <c r="B760" s="21">
        <f t="shared" si="55"/>
        <v>0</v>
      </c>
      <c r="C760" s="21" t="str">
        <f t="shared" si="56"/>
        <v>P</v>
      </c>
      <c r="D760" s="17">
        <f>IF($C760="B",VLOOKUP($A760,Bat!$A$4:$BF$2320,D$1,FALSE),VLOOKUP($A760,Pit!$A$4:$BA$1686,D$2,FALSE))</f>
        <v>10689</v>
      </c>
      <c r="E760" s="16" t="str">
        <f>IF($C760="B",VLOOKUP($A760,Bat!$A$4:$BF$2320,E$1,FALSE),VLOOKUP($A760,Pit!$A$4:$BA$1686,E$2,FALSE))</f>
        <v>CL</v>
      </c>
      <c r="F760" s="16" t="str">
        <f>IF($C760="B",VLOOKUP($A760,Bat!$A$4:$BF$2320,F$1,FALSE),VLOOKUP($A760,Pit!$A$4:$BA$1686,F$2,FALSE))</f>
        <v>Raúl</v>
      </c>
      <c r="G760" s="16" t="str">
        <f>IF($C760="B",VLOOKUP($A760,Bat!$A$4:$BF$2320,G$1,FALSE),VLOOKUP($A760,Pit!$A$4:$BA$1686,G$2,FALSE))</f>
        <v>Rocha</v>
      </c>
      <c r="H760" s="16">
        <f>IF($C760="B",VLOOKUP($A760,Bat!$A$4:$BF$2320,H$1,FALSE),VLOOKUP($A760,Pit!$A$4:$BA$1686,H$2,FALSE))</f>
        <v>23</v>
      </c>
      <c r="I760" s="16" t="str">
        <f>IF($C760="B",VLOOKUP($A760,Bat!$A$4:$BF$2320,I$1,FALSE),VLOOKUP($A760,Pit!$A$4:$BA$1686,I$2,FALSE))</f>
        <v>L</v>
      </c>
      <c r="J760" s="16" t="str">
        <f>IF($C760="B",VLOOKUP($A760,Bat!$A$4:$BF$2320,J$1,FALSE),VLOOKUP($A760,Pit!$A$4:$BA$1686,J$2,FALSE))</f>
        <v>L</v>
      </c>
      <c r="K760" s="16" t="str">
        <f>IF($C760="B",VLOOKUP($A760,Bat!$A$4:$BF$2320,K$1,FALSE),VLOOKUP($A760,Pit!$A$4:$BA$1686,K$2,FALSE))</f>
        <v>Normal</v>
      </c>
      <c r="L760" s="17" t="str">
        <f>IF($C760="B",VLOOKUP($A760,Bat!$A$4:$BF$2320,L$1,FALSE),VLOOKUP($A760,Pit!$A$4:$BA$1686,L$2,FALSE))</f>
        <v>Normal</v>
      </c>
      <c r="M760" s="16">
        <f>IF($C760="B",VLOOKUP($A760,Bat!$A$4:$BF$2320,M$1,FALSE),VLOOKUP($A760,Pit!$A$4:$BA$1686,M$2,FALSE))</f>
        <v>6</v>
      </c>
      <c r="N760" s="16">
        <f>IF($C760="B",VLOOKUP($A760,Bat!$A$4:$BF$2320,N$1,FALSE),VLOOKUP($A760,Pit!$A$4:$BA$1686,N$2,FALSE))</f>
        <v>2</v>
      </c>
      <c r="O760" s="16">
        <f>IF($C760="B",VLOOKUP($A760,Bat!$A$4:$BF$2320,O$1,FALSE),VLOOKUP($A760,Pit!$A$4:$BA$1686,O$2,FALSE))</f>
        <v>2</v>
      </c>
      <c r="P760" s="16" t="str">
        <f>IF($C760="B",VLOOKUP($A760,Bat!$A$4:$BF$2320,P$1,FALSE),VLOOKUP($A760,Pit!$A$4:$BA$1686,P$2,FALSE))</f>
        <v>95-97 Mph</v>
      </c>
      <c r="Q760" s="17">
        <f>IF($C760="B",VLOOKUP($A760,Bat!$A$4:$BF$2320,Q$1,FALSE),VLOOKUP($A760,Pit!$A$4:$BA$1686,Q$2,FALSE))</f>
        <v>5</v>
      </c>
      <c r="R760" s="18">
        <f>IF($C760="B",VLOOKUP($A760,Bat!$A$4:$BF$2320,R$1,FALSE),VLOOKUP($A760,Pit!$A$4:$BA$1686,R$2,FALSE))</f>
        <v>17.854226906332684</v>
      </c>
      <c r="S760" s="19">
        <f>IF($C760="B",VLOOKUP($A760,Bat!$A$4:$BF$2320,S$1,FALSE),VLOOKUP($A760,Pit!$A$4:$BA$1686,S$2,FALSE))</f>
        <v>0.51094112359326382</v>
      </c>
      <c r="T760" s="20" t="str">
        <f>IF($C760="B",VLOOKUP($A760,Bat!$A$4:$BF$2320,T$1,FALSE),VLOOKUP($A760,Pit!$A$4:$BA$1686,T$2,FALSE))</f>
        <v>Slot</v>
      </c>
      <c r="U760" s="17" t="str">
        <f>VLOOKUP(IF($C760="B",VLOOKUP($A760,Bat!$A$4:$AU$2320,U$1,FALSE),VLOOKUP($A760,Pit!$A$4:$BE$1686,U$2,FALSE)),COND!$A$35:$B$41,2,FALSE)</f>
        <v>??</v>
      </c>
      <c r="V760" s="21">
        <f>IF($C760="B",VLOOKUP($A760,Bat!$A$4:$AT$2284,46,FALSE),VLOOKUP($A760,Pit!$A$4:$BD$1664,56,FALSE))</f>
        <v>369</v>
      </c>
      <c r="W760" s="16">
        <f t="shared" si="57"/>
        <v>369</v>
      </c>
      <c r="X760" s="16"/>
      <c r="Y760" s="22">
        <f t="shared" si="58"/>
        <v>465</v>
      </c>
      <c r="Z760" s="16" t="str">
        <f>IFERROR(VLOOKUP($D760,Results37!$F$3:$L$1396,Z$1,FALSE),"")</f>
        <v/>
      </c>
      <c r="AA760" s="47" t="str">
        <f>IF(ISERROR(VLOOKUP(D760,Results37!$F$3:$O$399,AA$1,FALSE)),"",IF(VLOOKUP(D760,Results37!$F$3:$O$399,AA$1+1,FALSE)=1,"S"&amp;VLOOKUP(D760,Results37!$F$3:$O$399,AA$1,FALSE),VLOOKUP(D760,Results37!$F$3:$O$399,AA$1,FALSE)))</f>
        <v/>
      </c>
      <c r="AB760" s="16" t="str">
        <f>IFERROR(VLOOKUP($D760,Results37!$F$3:$L$1396,AB$1,FALSE),"")</f>
        <v/>
      </c>
      <c r="AC760" s="16" t="str">
        <f>IFERROR(VLOOKUP($D760,Results37!$F$3:$L$1396,AC$1,FALSE),"")</f>
        <v/>
      </c>
      <c r="AD760" s="16" t="str">
        <f t="shared" si="59"/>
        <v/>
      </c>
      <c r="AE760" s="20" t="str">
        <f>IF(ISERROR(VLOOKUP($AC760&amp;"-"&amp;$F760&amp;" "&amp;G760,Bonuses!$B$1:$G$1006,4,FALSE)),"",INT(VLOOKUP($AC760&amp;"-"&amp;$F760&amp;" "&amp;$G760,Bonuses!$B$1:$G$1006,4,FALSE)))</f>
        <v/>
      </c>
      <c r="AF760" s="16" t="str">
        <f>IF(ISERROR(VLOOKUP($AC760&amp;"-"&amp;$F760,Bonuses!$B$1:$G$1006,5,FALSE)),"",IF(VLOOKUP($AC760&amp;"-"&amp;$F760,Bonuses!$B$1:$G$1006,5,FALSE)="","",VLOOKUP($AC760&amp;"-"&amp;$F760,Bonuses!$B$1:$G$1006,6,FALSE)&amp;" yrs, "&amp;VLOOKUP($AC760&amp;"-"&amp;$F760,Bonuses!$B$1:$G$1006,5,FALSE)))</f>
        <v/>
      </c>
    </row>
    <row r="761" spans="1:32" s="21" customFormat="1" x14ac:dyDescent="0.25">
      <c r="A761" s="21" t="s">
        <v>2200</v>
      </c>
      <c r="B761" s="21">
        <f t="shared" si="55"/>
        <v>0</v>
      </c>
      <c r="C761" s="21" t="str">
        <f t="shared" si="56"/>
        <v>B</v>
      </c>
      <c r="D761" s="17">
        <f>IF($C761="B",VLOOKUP($A761,Bat!$A$4:$BF$2320,D$1,FALSE),VLOOKUP($A761,Pit!$A$4:$BA$1686,D$2,FALSE))</f>
        <v>13405</v>
      </c>
      <c r="E761" s="16" t="str">
        <f>IF($C761="B",VLOOKUP($A761,Bat!$A$4:$BF$2320,E$1,FALSE),VLOOKUP($A761,Pit!$A$4:$BA$1686,E$2,FALSE))</f>
        <v>1B</v>
      </c>
      <c r="F761" s="16" t="str">
        <f>IF($C761="B",VLOOKUP($A761,Bat!$A$4:$BF$2320,F$1,FALSE),VLOOKUP($A761,Pit!$A$4:$BA$1686,F$2,FALSE))</f>
        <v>Tom</v>
      </c>
      <c r="G761" s="16" t="str">
        <f>IF($C761="B",VLOOKUP($A761,Bat!$A$4:$BF$2320,G$1,FALSE),VLOOKUP($A761,Pit!$A$4:$BA$1686,G$2,FALSE))</f>
        <v>Smith</v>
      </c>
      <c r="H761" s="16">
        <f>IF($C761="B",VLOOKUP($A761,Bat!$A$4:$BF$2320,H$1,FALSE),VLOOKUP($A761,Pit!$A$4:$BA$1686,H$2,FALSE))</f>
        <v>22</v>
      </c>
      <c r="I761" s="16" t="str">
        <f>IF($C761="B",VLOOKUP($A761,Bat!$A$4:$BF$2320,I$1,FALSE),VLOOKUP($A761,Pit!$A$4:$BA$1686,I$2,FALSE))</f>
        <v>R</v>
      </c>
      <c r="J761" s="16" t="str">
        <f>IF($C761="B",VLOOKUP($A761,Bat!$A$4:$BF$2320,J$1,FALSE),VLOOKUP($A761,Pit!$A$4:$BA$1686,J$2,FALSE))</f>
        <v>L</v>
      </c>
      <c r="K761" s="16" t="str">
        <f>IF($C761="B",VLOOKUP($A761,Bat!$A$4:$BF$2320,K$1,FALSE),VLOOKUP($A761,Pit!$A$4:$BA$1686,K$2,FALSE))</f>
        <v>Low</v>
      </c>
      <c r="L761" s="17" t="str">
        <f>IF($C761="B",VLOOKUP($A761,Bat!$A$4:$BF$2320,L$1,FALSE),VLOOKUP($A761,Pit!$A$4:$BA$1686,L$2,FALSE))</f>
        <v>Normal</v>
      </c>
      <c r="M761" s="16">
        <f>IF($C761="B",VLOOKUP($A761,Bat!$A$4:$BF$2320,M$1,FALSE),VLOOKUP($A761,Pit!$A$4:$BA$1686,M$2,FALSE))</f>
        <v>2</v>
      </c>
      <c r="N761" s="16">
        <f>IF($C761="B",VLOOKUP($A761,Bat!$A$4:$BF$2320,N$1,FALSE),VLOOKUP($A761,Pit!$A$4:$BA$1686,N$2,FALSE))</f>
        <v>4</v>
      </c>
      <c r="O761" s="16">
        <f>IF($C761="B",VLOOKUP($A761,Bat!$A$4:$BF$2320,O$1,FALSE),VLOOKUP($A761,Pit!$A$4:$BA$1686,O$2,FALSE))</f>
        <v>1</v>
      </c>
      <c r="P761" s="16">
        <f>IF($C761="B",VLOOKUP($A761,Bat!$A$4:$BF$2320,P$1,FALSE),VLOOKUP($A761,Pit!$A$4:$BA$1686,P$2,FALSE))</f>
        <v>5</v>
      </c>
      <c r="Q761" s="17">
        <f>IF($C761="B",VLOOKUP($A761,Bat!$A$4:$BF$2320,Q$1,FALSE),VLOOKUP($A761,Pit!$A$4:$BA$1686,Q$2,FALSE))</f>
        <v>4</v>
      </c>
      <c r="R761" s="18">
        <f>IF($C761="B",VLOOKUP($A761,Bat!$A$4:$BF$2320,R$1,FALSE),VLOOKUP($A761,Pit!$A$4:$BA$1686,R$2,FALSE))</f>
        <v>-3.8471402883313885</v>
      </c>
      <c r="S761" s="19">
        <f>IF($C761="B",VLOOKUP($A761,Bat!$A$4:$BF$2320,S$1,FALSE),VLOOKUP($A761,Pit!$A$4:$BA$1686,S$2,FALSE))</f>
        <v>-0.13385360449500167</v>
      </c>
      <c r="T761" s="20" t="str">
        <f>IF($C761="B",VLOOKUP($A761,Bat!$A$4:$BF$2320,T$1,FALSE),VLOOKUP($A761,Pit!$A$4:$BA$1686,T$2,FALSE))</f>
        <v>$1.9m</v>
      </c>
      <c r="U761" s="17" t="str">
        <f>VLOOKUP(IF($C761="B",VLOOKUP($A761,Bat!$A$4:$AU$2320,U$1,FALSE),VLOOKUP($A761,Pit!$A$4:$BE$1686,U$2,FALSE)),COND!$A$35:$B$41,2,FALSE)</f>
        <v>??</v>
      </c>
      <c r="V761" s="21">
        <f>IF($C761="B",VLOOKUP($A761,Bat!$A$4:$AT$2284,46,FALSE),VLOOKUP($A761,Pit!$A$4:$BD$1664,56,FALSE))</f>
        <v>369</v>
      </c>
      <c r="W761" s="16">
        <f t="shared" si="57"/>
        <v>999</v>
      </c>
      <c r="X761" s="16"/>
      <c r="Y761" s="22">
        <f t="shared" si="58"/>
        <v>795</v>
      </c>
      <c r="Z761" s="16" t="str">
        <f>IFERROR(VLOOKUP($D761,Results37!$F$3:$L$1396,Z$1,FALSE),"")</f>
        <v/>
      </c>
      <c r="AA761" s="47" t="str">
        <f>IF(ISERROR(VLOOKUP(D761,Results37!$F$3:$O$399,AA$1,FALSE)),"",IF(VLOOKUP(D761,Results37!$F$3:$O$399,AA$1+1,FALSE)=1,"S"&amp;VLOOKUP(D761,Results37!$F$3:$O$399,AA$1,FALSE),VLOOKUP(D761,Results37!$F$3:$O$399,AA$1,FALSE)))</f>
        <v/>
      </c>
      <c r="AB761" s="16" t="str">
        <f>IFERROR(VLOOKUP($D761,Results37!$F$3:$L$1396,AB$1,FALSE),"")</f>
        <v/>
      </c>
      <c r="AC761" s="16" t="str">
        <f>IFERROR(VLOOKUP($D761,Results37!$F$3:$L$1396,AC$1,FALSE),"")</f>
        <v/>
      </c>
      <c r="AD761" s="16" t="str">
        <f t="shared" si="59"/>
        <v/>
      </c>
      <c r="AE761" s="20" t="str">
        <f>IF(ISERROR(VLOOKUP($AC761&amp;"-"&amp;$F761&amp;" "&amp;G761,Bonuses!$B$1:$G$1006,4,FALSE)),"",INT(VLOOKUP($AC761&amp;"-"&amp;$F761&amp;" "&amp;$G761,Bonuses!$B$1:$G$1006,4,FALSE)))</f>
        <v/>
      </c>
      <c r="AF761" s="16" t="str">
        <f>IF(ISERROR(VLOOKUP($AC761&amp;"-"&amp;$F761,Bonuses!$B$1:$G$1006,5,FALSE)),"",IF(VLOOKUP($AC761&amp;"-"&amp;$F761,Bonuses!$B$1:$G$1006,5,FALSE)="","",VLOOKUP($AC761&amp;"-"&amp;$F761,Bonuses!$B$1:$G$1006,6,FALSE)&amp;" yrs, "&amp;VLOOKUP($AC761&amp;"-"&amp;$F761,Bonuses!$B$1:$G$1006,5,FALSE)))</f>
        <v/>
      </c>
    </row>
    <row r="762" spans="1:32" s="21" customFormat="1" x14ac:dyDescent="0.25">
      <c r="A762" s="21" t="s">
        <v>2396</v>
      </c>
      <c r="B762" s="21">
        <f t="shared" si="55"/>
        <v>0</v>
      </c>
      <c r="C762" s="21" t="str">
        <f t="shared" si="56"/>
        <v>P</v>
      </c>
      <c r="D762" s="17">
        <f>IF($C762="B",VLOOKUP($A762,Bat!$A$4:$BF$2320,D$1,FALSE),VLOOKUP($A762,Pit!$A$4:$BA$1686,D$2,FALSE))</f>
        <v>13688</v>
      </c>
      <c r="E762" s="16" t="str">
        <f>IF($C762="B",VLOOKUP($A762,Bat!$A$4:$BF$2320,E$1,FALSE),VLOOKUP($A762,Pit!$A$4:$BA$1686,E$2,FALSE))</f>
        <v>RP</v>
      </c>
      <c r="F762" s="16" t="str">
        <f>IF($C762="B",VLOOKUP($A762,Bat!$A$4:$BF$2320,F$1,FALSE),VLOOKUP($A762,Pit!$A$4:$BA$1686,F$2,FALSE))</f>
        <v>Ángel</v>
      </c>
      <c r="G762" s="16" t="str">
        <f>IF($C762="B",VLOOKUP($A762,Bat!$A$4:$BF$2320,G$1,FALSE),VLOOKUP($A762,Pit!$A$4:$BA$1686,G$2,FALSE))</f>
        <v>Hernández</v>
      </c>
      <c r="H762" s="16">
        <f>IF($C762="B",VLOOKUP($A762,Bat!$A$4:$BF$2320,H$1,FALSE),VLOOKUP($A762,Pit!$A$4:$BA$1686,H$2,FALSE))</f>
        <v>24</v>
      </c>
      <c r="I762" s="16" t="str">
        <f>IF($C762="B",VLOOKUP($A762,Bat!$A$4:$BF$2320,I$1,FALSE),VLOOKUP($A762,Pit!$A$4:$BA$1686,I$2,FALSE))</f>
        <v>R</v>
      </c>
      <c r="J762" s="16" t="str">
        <f>IF($C762="B",VLOOKUP($A762,Bat!$A$4:$BF$2320,J$1,FALSE),VLOOKUP($A762,Pit!$A$4:$BA$1686,J$2,FALSE))</f>
        <v>R</v>
      </c>
      <c r="K762" s="16" t="str">
        <f>IF($C762="B",VLOOKUP($A762,Bat!$A$4:$BF$2320,K$1,FALSE),VLOOKUP($A762,Pit!$A$4:$BA$1686,K$2,FALSE))</f>
        <v>Low</v>
      </c>
      <c r="L762" s="17" t="str">
        <f>IF($C762="B",VLOOKUP($A762,Bat!$A$4:$BF$2320,L$1,FALSE),VLOOKUP($A762,Pit!$A$4:$BA$1686,L$2,FALSE))</f>
        <v>Normal</v>
      </c>
      <c r="M762" s="16">
        <f>IF($C762="B",VLOOKUP($A762,Bat!$A$4:$BF$2320,M$1,FALSE),VLOOKUP($A762,Pit!$A$4:$BA$1686,M$2,FALSE))</f>
        <v>4</v>
      </c>
      <c r="N762" s="16">
        <f>IF($C762="B",VLOOKUP($A762,Bat!$A$4:$BF$2320,N$1,FALSE),VLOOKUP($A762,Pit!$A$4:$BA$1686,N$2,FALSE))</f>
        <v>2</v>
      </c>
      <c r="O762" s="16">
        <f>IF($C762="B",VLOOKUP($A762,Bat!$A$4:$BF$2320,O$1,FALSE),VLOOKUP($A762,Pit!$A$4:$BA$1686,O$2,FALSE))</f>
        <v>4</v>
      </c>
      <c r="P762" s="16" t="str">
        <f>IF($C762="B",VLOOKUP($A762,Bat!$A$4:$BF$2320,P$1,FALSE),VLOOKUP($A762,Pit!$A$4:$BA$1686,P$2,FALSE))</f>
        <v>88-90 Mph</v>
      </c>
      <c r="Q762" s="17">
        <f>IF($C762="B",VLOOKUP($A762,Bat!$A$4:$BF$2320,Q$1,FALSE),VLOOKUP($A762,Pit!$A$4:$BA$1686,Q$2,FALSE))</f>
        <v>7</v>
      </c>
      <c r="R762" s="18">
        <f>IF($C762="B",VLOOKUP($A762,Bat!$A$4:$BF$2320,R$1,FALSE),VLOOKUP($A762,Pit!$A$4:$BA$1686,R$2,FALSE))</f>
        <v>17.8346881564946</v>
      </c>
      <c r="S762" s="19">
        <f>IF($C762="B",VLOOKUP($A762,Bat!$A$4:$BF$2320,S$1,FALSE),VLOOKUP($A762,Pit!$A$4:$BA$1686,S$2,FALSE))</f>
        <v>0.50922464353754848</v>
      </c>
      <c r="T762" s="20" t="str">
        <f>IF($C762="B",VLOOKUP($A762,Bat!$A$4:$BF$2320,T$1,FALSE),VLOOKUP($A762,Pit!$A$4:$BA$1686,T$2,FALSE))</f>
        <v>Slot</v>
      </c>
      <c r="U762" s="17" t="str">
        <f>VLOOKUP(IF($C762="B",VLOOKUP($A762,Bat!$A$4:$AU$2320,U$1,FALSE),VLOOKUP($A762,Pit!$A$4:$BE$1686,U$2,FALSE)),COND!$A$35:$B$41,2,FALSE)</f>
        <v>??</v>
      </c>
      <c r="V762" s="21">
        <f>IF($C762="B",VLOOKUP($A762,Bat!$A$4:$AT$2284,46,FALSE),VLOOKUP($A762,Pit!$A$4:$BD$1664,56,FALSE))</f>
        <v>370</v>
      </c>
      <c r="W762" s="16">
        <f t="shared" si="57"/>
        <v>370</v>
      </c>
      <c r="X762" s="16"/>
      <c r="Y762" s="22">
        <f t="shared" si="58"/>
        <v>466</v>
      </c>
      <c r="Z762" s="16" t="str">
        <f>IFERROR(VLOOKUP($D762,Results37!$F$3:$L$1396,Z$1,FALSE),"")</f>
        <v/>
      </c>
      <c r="AA762" s="47" t="str">
        <f>IF(ISERROR(VLOOKUP(D762,Results37!$F$3:$O$399,AA$1,FALSE)),"",IF(VLOOKUP(D762,Results37!$F$3:$O$399,AA$1+1,FALSE)=1,"S"&amp;VLOOKUP(D762,Results37!$F$3:$O$399,AA$1,FALSE),VLOOKUP(D762,Results37!$F$3:$O$399,AA$1,FALSE)))</f>
        <v/>
      </c>
      <c r="AB762" s="16" t="str">
        <f>IFERROR(VLOOKUP($D762,Results37!$F$3:$L$1396,AB$1,FALSE),"")</f>
        <v/>
      </c>
      <c r="AC762" s="16" t="str">
        <f>IFERROR(VLOOKUP($D762,Results37!$F$3:$L$1396,AC$1,FALSE),"")</f>
        <v/>
      </c>
      <c r="AD762" s="16" t="str">
        <f t="shared" si="59"/>
        <v/>
      </c>
      <c r="AE762" s="20" t="str">
        <f>IF(ISERROR(VLOOKUP($AC762&amp;"-"&amp;$F762&amp;" "&amp;G762,Bonuses!$B$1:$G$1006,4,FALSE)),"",INT(VLOOKUP($AC762&amp;"-"&amp;$F762&amp;" "&amp;$G762,Bonuses!$B$1:$G$1006,4,FALSE)))</f>
        <v/>
      </c>
      <c r="AF762" s="16" t="str">
        <f>IF(ISERROR(VLOOKUP($AC762&amp;"-"&amp;$F762,Bonuses!$B$1:$G$1006,5,FALSE)),"",IF(VLOOKUP($AC762&amp;"-"&amp;$F762,Bonuses!$B$1:$G$1006,5,FALSE)="","",VLOOKUP($AC762&amp;"-"&amp;$F762,Bonuses!$B$1:$G$1006,6,FALSE)&amp;" yrs, "&amp;VLOOKUP($AC762&amp;"-"&amp;$F762,Bonuses!$B$1:$G$1006,5,FALSE)))</f>
        <v/>
      </c>
    </row>
    <row r="763" spans="1:32" s="21" customFormat="1" x14ac:dyDescent="0.25">
      <c r="A763" s="21" t="s">
        <v>2160</v>
      </c>
      <c r="B763" s="21">
        <f t="shared" si="55"/>
        <v>0</v>
      </c>
      <c r="C763" s="21" t="str">
        <f t="shared" si="56"/>
        <v>B</v>
      </c>
      <c r="D763" s="17">
        <f>IF($C763="B",VLOOKUP($A763,Bat!$A$4:$BF$2320,D$1,FALSE),VLOOKUP($A763,Pit!$A$4:$BA$1686,D$2,FALSE))</f>
        <v>14700</v>
      </c>
      <c r="E763" s="16" t="str">
        <f>IF($C763="B",VLOOKUP($A763,Bat!$A$4:$BF$2320,E$1,FALSE),VLOOKUP($A763,Pit!$A$4:$BA$1686,E$2,FALSE))</f>
        <v>1B</v>
      </c>
      <c r="F763" s="16" t="str">
        <f>IF($C763="B",VLOOKUP($A763,Bat!$A$4:$BF$2320,F$1,FALSE),VLOOKUP($A763,Pit!$A$4:$BA$1686,F$2,FALSE))</f>
        <v>Aaron</v>
      </c>
      <c r="G763" s="16" t="str">
        <f>IF($C763="B",VLOOKUP($A763,Bat!$A$4:$BF$2320,G$1,FALSE),VLOOKUP($A763,Pit!$A$4:$BA$1686,G$2,FALSE))</f>
        <v>Kantor</v>
      </c>
      <c r="H763" s="16">
        <f>IF($C763="B",VLOOKUP($A763,Bat!$A$4:$BF$2320,H$1,FALSE),VLOOKUP($A763,Pit!$A$4:$BA$1686,H$2,FALSE))</f>
        <v>21</v>
      </c>
      <c r="I763" s="16" t="str">
        <f>IF($C763="B",VLOOKUP($A763,Bat!$A$4:$BF$2320,I$1,FALSE),VLOOKUP($A763,Pit!$A$4:$BA$1686,I$2,FALSE))</f>
        <v>L</v>
      </c>
      <c r="J763" s="16" t="str">
        <f>IF($C763="B",VLOOKUP($A763,Bat!$A$4:$BF$2320,J$1,FALSE),VLOOKUP($A763,Pit!$A$4:$BA$1686,J$2,FALSE))</f>
        <v>R</v>
      </c>
      <c r="K763" s="16" t="str">
        <f>IF($C763="B",VLOOKUP($A763,Bat!$A$4:$BF$2320,K$1,FALSE),VLOOKUP($A763,Pit!$A$4:$BA$1686,K$2,FALSE))</f>
        <v>Normal</v>
      </c>
      <c r="L763" s="17" t="str">
        <f>IF($C763="B",VLOOKUP($A763,Bat!$A$4:$BF$2320,L$1,FALSE),VLOOKUP($A763,Pit!$A$4:$BA$1686,L$2,FALSE))</f>
        <v>Low</v>
      </c>
      <c r="M763" s="16">
        <f>IF($C763="B",VLOOKUP($A763,Bat!$A$4:$BF$2320,M$1,FALSE),VLOOKUP($A763,Pit!$A$4:$BA$1686,M$2,FALSE))</f>
        <v>2</v>
      </c>
      <c r="N763" s="16">
        <f>IF($C763="B",VLOOKUP($A763,Bat!$A$4:$BF$2320,N$1,FALSE),VLOOKUP($A763,Pit!$A$4:$BA$1686,N$2,FALSE))</f>
        <v>4</v>
      </c>
      <c r="O763" s="16">
        <f>IF($C763="B",VLOOKUP($A763,Bat!$A$4:$BF$2320,O$1,FALSE),VLOOKUP($A763,Pit!$A$4:$BA$1686,O$2,FALSE))</f>
        <v>1</v>
      </c>
      <c r="P763" s="16">
        <f>IF($C763="B",VLOOKUP($A763,Bat!$A$4:$BF$2320,P$1,FALSE),VLOOKUP($A763,Pit!$A$4:$BA$1686,P$2,FALSE))</f>
        <v>5</v>
      </c>
      <c r="Q763" s="17">
        <f>IF($C763="B",VLOOKUP($A763,Bat!$A$4:$BF$2320,Q$1,FALSE),VLOOKUP($A763,Pit!$A$4:$BA$1686,Q$2,FALSE))</f>
        <v>4</v>
      </c>
      <c r="R763" s="18">
        <f>IF($C763="B",VLOOKUP($A763,Bat!$A$4:$BF$2320,R$1,FALSE),VLOOKUP($A763,Pit!$A$4:$BA$1686,R$2,FALSE))</f>
        <v>-3.8510052553704774</v>
      </c>
      <c r="S763" s="19">
        <f>IF($C763="B",VLOOKUP($A763,Bat!$A$4:$BF$2320,S$1,FALSE),VLOOKUP($A763,Pit!$A$4:$BA$1686,S$2,FALSE))</f>
        <v>-0.1344046576711754</v>
      </c>
      <c r="T763" s="20" t="str">
        <f>IF($C763="B",VLOOKUP($A763,Bat!$A$4:$BF$2320,T$1,FALSE),VLOOKUP($A763,Pit!$A$4:$BA$1686,T$2,FALSE))</f>
        <v>$180k</v>
      </c>
      <c r="U763" s="17" t="str">
        <f>VLOOKUP(IF($C763="B",VLOOKUP($A763,Bat!$A$4:$AU$2320,U$1,FALSE),VLOOKUP($A763,Pit!$A$4:$BE$1686,U$2,FALSE)),COND!$A$35:$B$41,2,FALSE)</f>
        <v>??</v>
      </c>
      <c r="V763" s="21">
        <f>IF($C763="B",VLOOKUP($A763,Bat!$A$4:$AT$2284,46,FALSE),VLOOKUP($A763,Pit!$A$4:$BD$1664,56,FALSE))</f>
        <v>370</v>
      </c>
      <c r="W763" s="16">
        <f t="shared" si="57"/>
        <v>999</v>
      </c>
      <c r="X763" s="16"/>
      <c r="Y763" s="22">
        <f t="shared" si="58"/>
        <v>796</v>
      </c>
      <c r="Z763" s="16" t="str">
        <f>IFERROR(VLOOKUP($D763,Results37!$F$3:$L$1396,Z$1,FALSE),"")</f>
        <v/>
      </c>
      <c r="AA763" s="47" t="str">
        <f>IF(ISERROR(VLOOKUP(D763,Results37!$F$3:$O$399,AA$1,FALSE)),"",IF(VLOOKUP(D763,Results37!$F$3:$O$399,AA$1+1,FALSE)=1,"S"&amp;VLOOKUP(D763,Results37!$F$3:$O$399,AA$1,FALSE),VLOOKUP(D763,Results37!$F$3:$O$399,AA$1,FALSE)))</f>
        <v/>
      </c>
      <c r="AB763" s="16" t="str">
        <f>IFERROR(VLOOKUP($D763,Results37!$F$3:$L$1396,AB$1,FALSE),"")</f>
        <v/>
      </c>
      <c r="AC763" s="16" t="str">
        <f>IFERROR(VLOOKUP($D763,Results37!$F$3:$L$1396,AC$1,FALSE),"")</f>
        <v/>
      </c>
      <c r="AD763" s="16" t="str">
        <f t="shared" si="59"/>
        <v/>
      </c>
      <c r="AE763" s="20" t="str">
        <f>IF(ISERROR(VLOOKUP($AC763&amp;"-"&amp;$F763&amp;" "&amp;G763,Bonuses!$B$1:$G$1006,4,FALSE)),"",INT(VLOOKUP($AC763&amp;"-"&amp;$F763&amp;" "&amp;$G763,Bonuses!$B$1:$G$1006,4,FALSE)))</f>
        <v/>
      </c>
      <c r="AF763" s="16" t="str">
        <f>IF(ISERROR(VLOOKUP($AC763&amp;"-"&amp;$F763,Bonuses!$B$1:$G$1006,5,FALSE)),"",IF(VLOOKUP($AC763&amp;"-"&amp;$F763,Bonuses!$B$1:$G$1006,5,FALSE)="","",VLOOKUP($AC763&amp;"-"&amp;$F763,Bonuses!$B$1:$G$1006,6,FALSE)&amp;" yrs, "&amp;VLOOKUP($AC763&amp;"-"&amp;$F763,Bonuses!$B$1:$G$1006,5,FALSE)))</f>
        <v/>
      </c>
    </row>
    <row r="764" spans="1:32" s="21" customFormat="1" x14ac:dyDescent="0.25">
      <c r="A764" s="21" t="s">
        <v>2998</v>
      </c>
      <c r="B764" s="21">
        <f t="shared" si="55"/>
        <v>0</v>
      </c>
      <c r="C764" s="21" t="str">
        <f t="shared" si="56"/>
        <v>P</v>
      </c>
      <c r="D764" s="17">
        <f>IF($C764="B",VLOOKUP($A764,Bat!$A$4:$BF$2320,D$1,FALSE),VLOOKUP($A764,Pit!$A$4:$BA$1686,D$2,FALSE))</f>
        <v>5044</v>
      </c>
      <c r="E764" s="16" t="str">
        <f>IF($C764="B",VLOOKUP($A764,Bat!$A$4:$BF$2320,E$1,FALSE),VLOOKUP($A764,Pit!$A$4:$BA$1686,E$2,FALSE))</f>
        <v>RP</v>
      </c>
      <c r="F764" s="16" t="str">
        <f>IF($C764="B",VLOOKUP($A764,Bat!$A$4:$BF$2320,F$1,FALSE),VLOOKUP($A764,Pit!$A$4:$BA$1686,F$2,FALSE))</f>
        <v>Don</v>
      </c>
      <c r="G764" s="16" t="str">
        <f>IF($C764="B",VLOOKUP($A764,Bat!$A$4:$BF$2320,G$1,FALSE),VLOOKUP($A764,Pit!$A$4:$BA$1686,G$2,FALSE))</f>
        <v>Stokes</v>
      </c>
      <c r="H764" s="16">
        <f>IF($C764="B",VLOOKUP($A764,Bat!$A$4:$BF$2320,H$1,FALSE),VLOOKUP($A764,Pit!$A$4:$BA$1686,H$2,FALSE))</f>
        <v>24</v>
      </c>
      <c r="I764" s="16" t="str">
        <f>IF($C764="B",VLOOKUP($A764,Bat!$A$4:$BF$2320,I$1,FALSE),VLOOKUP($A764,Pit!$A$4:$BA$1686,I$2,FALSE))</f>
        <v>R</v>
      </c>
      <c r="J764" s="16" t="str">
        <f>IF($C764="B",VLOOKUP($A764,Bat!$A$4:$BF$2320,J$1,FALSE),VLOOKUP($A764,Pit!$A$4:$BA$1686,J$2,FALSE))</f>
        <v>R</v>
      </c>
      <c r="K764" s="16" t="str">
        <f>IF($C764="B",VLOOKUP($A764,Bat!$A$4:$BF$2320,K$1,FALSE),VLOOKUP($A764,Pit!$A$4:$BA$1686,K$2,FALSE))</f>
        <v>Normal</v>
      </c>
      <c r="L764" s="17" t="str">
        <f>IF($C764="B",VLOOKUP($A764,Bat!$A$4:$BF$2320,L$1,FALSE),VLOOKUP($A764,Pit!$A$4:$BA$1686,L$2,FALSE))</f>
        <v>Normal</v>
      </c>
      <c r="M764" s="16">
        <f>IF($C764="B",VLOOKUP($A764,Bat!$A$4:$BF$2320,M$1,FALSE),VLOOKUP($A764,Pit!$A$4:$BA$1686,M$2,FALSE))</f>
        <v>5</v>
      </c>
      <c r="N764" s="16">
        <f>IF($C764="B",VLOOKUP($A764,Bat!$A$4:$BF$2320,N$1,FALSE),VLOOKUP($A764,Pit!$A$4:$BA$1686,N$2,FALSE))</f>
        <v>3</v>
      </c>
      <c r="O764" s="16">
        <f>IF($C764="B",VLOOKUP($A764,Bat!$A$4:$BF$2320,O$1,FALSE),VLOOKUP($A764,Pit!$A$4:$BA$1686,O$2,FALSE))</f>
        <v>2</v>
      </c>
      <c r="P764" s="16" t="str">
        <f>IF($C764="B",VLOOKUP($A764,Bat!$A$4:$BF$2320,P$1,FALSE),VLOOKUP($A764,Pit!$A$4:$BA$1686,P$2,FALSE))</f>
        <v>95-97 Mph</v>
      </c>
      <c r="Q764" s="17">
        <f>IF($C764="B",VLOOKUP($A764,Bat!$A$4:$BF$2320,Q$1,FALSE),VLOOKUP($A764,Pit!$A$4:$BA$1686,Q$2,FALSE))</f>
        <v>6</v>
      </c>
      <c r="R764" s="18">
        <f>IF($C764="B",VLOOKUP($A764,Bat!$A$4:$BF$2320,R$1,FALSE),VLOOKUP($A764,Pit!$A$4:$BA$1686,R$2,FALSE))</f>
        <v>17.741569276158543</v>
      </c>
      <c r="S764" s="19">
        <f>IF($C764="B",VLOOKUP($A764,Bat!$A$4:$BF$2320,S$1,FALSE),VLOOKUP($A764,Pit!$A$4:$BA$1686,S$2,FALSE))</f>
        <v>0.50104414569444466</v>
      </c>
      <c r="T764" s="20" t="str">
        <f>IF($C764="B",VLOOKUP($A764,Bat!$A$4:$BF$2320,T$1,FALSE),VLOOKUP($A764,Pit!$A$4:$BA$1686,T$2,FALSE))</f>
        <v>Slot</v>
      </c>
      <c r="U764" s="17" t="str">
        <f>VLOOKUP(IF($C764="B",VLOOKUP($A764,Bat!$A$4:$AU$2320,U$1,FALSE),VLOOKUP($A764,Pit!$A$4:$BE$1686,U$2,FALSE)),COND!$A$35:$B$41,2,FALSE)</f>
        <v>??</v>
      </c>
      <c r="V764" s="21">
        <f>IF($C764="B",VLOOKUP($A764,Bat!$A$4:$AT$2284,46,FALSE),VLOOKUP($A764,Pit!$A$4:$BD$1664,56,FALSE))</f>
        <v>372</v>
      </c>
      <c r="W764" s="16">
        <f t="shared" si="57"/>
        <v>372</v>
      </c>
      <c r="X764" s="16"/>
      <c r="Y764" s="22">
        <f t="shared" si="58"/>
        <v>474</v>
      </c>
      <c r="Z764" s="16" t="str">
        <f>IFERROR(VLOOKUP($D764,Results37!$F$3:$L$1396,Z$1,FALSE),"")</f>
        <v/>
      </c>
      <c r="AA764" s="47" t="str">
        <f>IF(ISERROR(VLOOKUP(D764,Results37!$F$3:$O$399,AA$1,FALSE)),"",IF(VLOOKUP(D764,Results37!$F$3:$O$399,AA$1+1,FALSE)=1,"S"&amp;VLOOKUP(D764,Results37!$F$3:$O$399,AA$1,FALSE),VLOOKUP(D764,Results37!$F$3:$O$399,AA$1,FALSE)))</f>
        <v/>
      </c>
      <c r="AB764" s="16" t="str">
        <f>IFERROR(VLOOKUP($D764,Results37!$F$3:$L$1396,AB$1,FALSE),"")</f>
        <v/>
      </c>
      <c r="AC764" s="16" t="str">
        <f>IFERROR(VLOOKUP($D764,Results37!$F$3:$L$1396,AC$1,FALSE),"")</f>
        <v/>
      </c>
      <c r="AD764" s="16" t="str">
        <f t="shared" si="59"/>
        <v/>
      </c>
      <c r="AE764" s="20" t="str">
        <f>IF(ISERROR(VLOOKUP($AC764&amp;"-"&amp;$F764&amp;" "&amp;G764,Bonuses!$B$1:$G$1006,4,FALSE)),"",INT(VLOOKUP($AC764&amp;"-"&amp;$F764&amp;" "&amp;$G764,Bonuses!$B$1:$G$1006,4,FALSE)))</f>
        <v/>
      </c>
      <c r="AF764" s="16" t="str">
        <f>IF(ISERROR(VLOOKUP($AC764&amp;"-"&amp;$F764,Bonuses!$B$1:$G$1006,5,FALSE)),"",IF(VLOOKUP($AC764&amp;"-"&amp;$F764,Bonuses!$B$1:$G$1006,5,FALSE)="","",VLOOKUP($AC764&amp;"-"&amp;$F764,Bonuses!$B$1:$G$1006,6,FALSE)&amp;" yrs, "&amp;VLOOKUP($AC764&amp;"-"&amp;$F764,Bonuses!$B$1:$G$1006,5,FALSE)))</f>
        <v/>
      </c>
    </row>
    <row r="765" spans="1:32" s="21" customFormat="1" x14ac:dyDescent="0.25">
      <c r="A765" s="21" t="s">
        <v>2950</v>
      </c>
      <c r="B765" s="21">
        <f t="shared" si="55"/>
        <v>0</v>
      </c>
      <c r="C765" s="21" t="str">
        <f t="shared" si="56"/>
        <v>P</v>
      </c>
      <c r="D765" s="17">
        <f>IF($C765="B",VLOOKUP($A765,Bat!$A$4:$BF$2320,D$1,FALSE),VLOOKUP($A765,Pit!$A$4:$BA$1686,D$2,FALSE))</f>
        <v>15293</v>
      </c>
      <c r="E765" s="16" t="str">
        <f>IF($C765="B",VLOOKUP($A765,Bat!$A$4:$BF$2320,E$1,FALSE),VLOOKUP($A765,Pit!$A$4:$BA$1686,E$2,FALSE))</f>
        <v>RP</v>
      </c>
      <c r="F765" s="16" t="str">
        <f>IF($C765="B",VLOOKUP($A765,Bat!$A$4:$BF$2320,F$1,FALSE),VLOOKUP($A765,Pit!$A$4:$BA$1686,F$2,FALSE))</f>
        <v>José</v>
      </c>
      <c r="G765" s="16" t="str">
        <f>IF($C765="B",VLOOKUP($A765,Bat!$A$4:$BF$2320,G$1,FALSE),VLOOKUP($A765,Pit!$A$4:$BA$1686,G$2,FALSE))</f>
        <v>Espinoza</v>
      </c>
      <c r="H765" s="16">
        <f>IF($C765="B",VLOOKUP($A765,Bat!$A$4:$BF$2320,H$1,FALSE),VLOOKUP($A765,Pit!$A$4:$BA$1686,H$2,FALSE))</f>
        <v>23</v>
      </c>
      <c r="I765" s="16" t="str">
        <f>IF($C765="B",VLOOKUP($A765,Bat!$A$4:$BF$2320,I$1,FALSE),VLOOKUP($A765,Pit!$A$4:$BA$1686,I$2,FALSE))</f>
        <v>L</v>
      </c>
      <c r="J765" s="16" t="str">
        <f>IF($C765="B",VLOOKUP($A765,Bat!$A$4:$BF$2320,J$1,FALSE),VLOOKUP($A765,Pit!$A$4:$BA$1686,J$2,FALSE))</f>
        <v>L</v>
      </c>
      <c r="K765" s="16" t="str">
        <f>IF($C765="B",VLOOKUP($A765,Bat!$A$4:$BF$2320,K$1,FALSE),VLOOKUP($A765,Pit!$A$4:$BA$1686,K$2,FALSE))</f>
        <v>Low</v>
      </c>
      <c r="L765" s="17" t="str">
        <f>IF($C765="B",VLOOKUP($A765,Bat!$A$4:$BF$2320,L$1,FALSE),VLOOKUP($A765,Pit!$A$4:$BA$1686,L$2,FALSE))</f>
        <v>Normal</v>
      </c>
      <c r="M765" s="16">
        <f>IF($C765="B",VLOOKUP($A765,Bat!$A$4:$BF$2320,M$1,FALSE),VLOOKUP($A765,Pit!$A$4:$BA$1686,M$2,FALSE))</f>
        <v>4</v>
      </c>
      <c r="N765" s="16">
        <f>IF($C765="B",VLOOKUP($A765,Bat!$A$4:$BF$2320,N$1,FALSE),VLOOKUP($A765,Pit!$A$4:$BA$1686,N$2,FALSE))</f>
        <v>3</v>
      </c>
      <c r="O765" s="16">
        <f>IF($C765="B",VLOOKUP($A765,Bat!$A$4:$BF$2320,O$1,FALSE),VLOOKUP($A765,Pit!$A$4:$BA$1686,O$2,FALSE))</f>
        <v>3</v>
      </c>
      <c r="P765" s="16" t="str">
        <f>IF($C765="B",VLOOKUP($A765,Bat!$A$4:$BF$2320,P$1,FALSE),VLOOKUP($A765,Pit!$A$4:$BA$1686,P$2,FALSE))</f>
        <v>92-94 Mph</v>
      </c>
      <c r="Q765" s="17">
        <f>IF($C765="B",VLOOKUP($A765,Bat!$A$4:$BF$2320,Q$1,FALSE),VLOOKUP($A765,Pit!$A$4:$BA$1686,Q$2,FALSE))</f>
        <v>7</v>
      </c>
      <c r="R765" s="18">
        <f>IF($C765="B",VLOOKUP($A765,Bat!$A$4:$BF$2320,R$1,FALSE),VLOOKUP($A765,Pit!$A$4:$BA$1686,R$2,FALSE))</f>
        <v>17.560997507299508</v>
      </c>
      <c r="S765" s="19">
        <f>IF($C765="B",VLOOKUP($A765,Bat!$A$4:$BF$2320,S$1,FALSE),VLOOKUP($A765,Pit!$A$4:$BA$1686,S$2,FALSE))</f>
        <v>0.48518090764491234</v>
      </c>
      <c r="T765" s="20" t="str">
        <f>IF($C765="B",VLOOKUP($A765,Bat!$A$4:$BF$2320,T$1,FALSE),VLOOKUP($A765,Pit!$A$4:$BA$1686,T$2,FALSE))</f>
        <v>-</v>
      </c>
      <c r="U765" s="17" t="str">
        <f>VLOOKUP(IF($C765="B",VLOOKUP($A765,Bat!$A$4:$AU$2320,U$1,FALSE),VLOOKUP($A765,Pit!$A$4:$BE$1686,U$2,FALSE)),COND!$A$35:$B$41,2,FALSE)</f>
        <v>??</v>
      </c>
      <c r="V765" s="21">
        <f>IF($C765="B",VLOOKUP($A765,Bat!$A$4:$AT$2284,46,FALSE),VLOOKUP($A765,Pit!$A$4:$BD$1664,56,FALSE))</f>
        <v>373</v>
      </c>
      <c r="W765" s="16">
        <f t="shared" si="57"/>
        <v>999</v>
      </c>
      <c r="X765" s="16"/>
      <c r="Y765" s="22">
        <f t="shared" si="58"/>
        <v>480</v>
      </c>
      <c r="Z765" s="16" t="str">
        <f>IFERROR(VLOOKUP($D765,Results37!$F$3:$L$1396,Z$1,FALSE),"")</f>
        <v/>
      </c>
      <c r="AA765" s="47" t="str">
        <f>IF(ISERROR(VLOOKUP(D765,Results37!$F$3:$O$399,AA$1,FALSE)),"",IF(VLOOKUP(D765,Results37!$F$3:$O$399,AA$1+1,FALSE)=1,"S"&amp;VLOOKUP(D765,Results37!$F$3:$O$399,AA$1,FALSE),VLOOKUP(D765,Results37!$F$3:$O$399,AA$1,FALSE)))</f>
        <v/>
      </c>
      <c r="AB765" s="16" t="str">
        <f>IFERROR(VLOOKUP($D765,Results37!$F$3:$L$1396,AB$1,FALSE),"")</f>
        <v/>
      </c>
      <c r="AC765" s="16" t="str">
        <f>IFERROR(VLOOKUP($D765,Results37!$F$3:$L$1396,AC$1,FALSE),"")</f>
        <v/>
      </c>
      <c r="AD765" s="16" t="str">
        <f t="shared" si="59"/>
        <v/>
      </c>
      <c r="AE765" s="20" t="str">
        <f>IF(ISERROR(VLOOKUP($AC765&amp;"-"&amp;$F765&amp;" "&amp;G765,Bonuses!$B$1:$G$1006,4,FALSE)),"",INT(VLOOKUP($AC765&amp;"-"&amp;$F765&amp;" "&amp;$G765,Bonuses!$B$1:$G$1006,4,FALSE)))</f>
        <v/>
      </c>
      <c r="AF765" s="16" t="str">
        <f>IF(ISERROR(VLOOKUP($AC765&amp;"-"&amp;$F765,Bonuses!$B$1:$G$1006,5,FALSE)),"",IF(VLOOKUP($AC765&amp;"-"&amp;$F765,Bonuses!$B$1:$G$1006,5,FALSE)="","",VLOOKUP($AC765&amp;"-"&amp;$F765,Bonuses!$B$1:$G$1006,6,FALSE)&amp;" yrs, "&amp;VLOOKUP($AC765&amp;"-"&amp;$F765,Bonuses!$B$1:$G$1006,5,FALSE)))</f>
        <v/>
      </c>
    </row>
    <row r="766" spans="1:32" s="21" customFormat="1" x14ac:dyDescent="0.25">
      <c r="A766" s="21" t="s">
        <v>2407</v>
      </c>
      <c r="B766" s="21">
        <f t="shared" si="55"/>
        <v>0</v>
      </c>
      <c r="C766" s="21" t="str">
        <f t="shared" si="56"/>
        <v>P</v>
      </c>
      <c r="D766" s="17">
        <f>IF($C766="B",VLOOKUP($A766,Bat!$A$4:$BF$2320,D$1,FALSE),VLOOKUP($A766,Pit!$A$4:$BA$1686,D$2,FALSE))</f>
        <v>3322</v>
      </c>
      <c r="E766" s="16" t="str">
        <f>IF($C766="B",VLOOKUP($A766,Bat!$A$4:$BF$2320,E$1,FALSE),VLOOKUP($A766,Pit!$A$4:$BA$1686,E$2,FALSE))</f>
        <v>CL</v>
      </c>
      <c r="F766" s="16" t="str">
        <f>IF($C766="B",VLOOKUP($A766,Bat!$A$4:$BF$2320,F$1,FALSE),VLOOKUP($A766,Pit!$A$4:$BA$1686,F$2,FALSE))</f>
        <v>Peter</v>
      </c>
      <c r="G766" s="16" t="str">
        <f>IF($C766="B",VLOOKUP($A766,Bat!$A$4:$BF$2320,G$1,FALSE),VLOOKUP($A766,Pit!$A$4:$BA$1686,G$2,FALSE))</f>
        <v>Burton</v>
      </c>
      <c r="H766" s="16">
        <f>IF($C766="B",VLOOKUP($A766,Bat!$A$4:$BF$2320,H$1,FALSE),VLOOKUP($A766,Pit!$A$4:$BA$1686,H$2,FALSE))</f>
        <v>22</v>
      </c>
      <c r="I766" s="16" t="str">
        <f>IF($C766="B",VLOOKUP($A766,Bat!$A$4:$BF$2320,I$1,FALSE),VLOOKUP($A766,Pit!$A$4:$BA$1686,I$2,FALSE))</f>
        <v>L</v>
      </c>
      <c r="J766" s="16" t="str">
        <f>IF($C766="B",VLOOKUP($A766,Bat!$A$4:$BF$2320,J$1,FALSE),VLOOKUP($A766,Pit!$A$4:$BA$1686,J$2,FALSE))</f>
        <v>L</v>
      </c>
      <c r="K766" s="16" t="str">
        <f>IF($C766="B",VLOOKUP($A766,Bat!$A$4:$BF$2320,K$1,FALSE),VLOOKUP($A766,Pit!$A$4:$BA$1686,K$2,FALSE))</f>
        <v>Low</v>
      </c>
      <c r="L766" s="17" t="str">
        <f>IF($C766="B",VLOOKUP($A766,Bat!$A$4:$BF$2320,L$1,FALSE),VLOOKUP($A766,Pit!$A$4:$BA$1686,L$2,FALSE))</f>
        <v>Normal</v>
      </c>
      <c r="M766" s="16">
        <f>IF($C766="B",VLOOKUP($A766,Bat!$A$4:$BF$2320,M$1,FALSE),VLOOKUP($A766,Pit!$A$4:$BA$1686,M$2,FALSE))</f>
        <v>4</v>
      </c>
      <c r="N766" s="16">
        <f>IF($C766="B",VLOOKUP($A766,Bat!$A$4:$BF$2320,N$1,FALSE),VLOOKUP($A766,Pit!$A$4:$BA$1686,N$2,FALSE))</f>
        <v>3</v>
      </c>
      <c r="O766" s="16">
        <f>IF($C766="B",VLOOKUP($A766,Bat!$A$4:$BF$2320,O$1,FALSE),VLOOKUP($A766,Pit!$A$4:$BA$1686,O$2,FALSE))</f>
        <v>3</v>
      </c>
      <c r="P766" s="16" t="str">
        <f>IF($C766="B",VLOOKUP($A766,Bat!$A$4:$BF$2320,P$1,FALSE),VLOOKUP($A766,Pit!$A$4:$BA$1686,P$2,FALSE))</f>
        <v>90-92 Mph</v>
      </c>
      <c r="Q766" s="17">
        <f>IF($C766="B",VLOOKUP($A766,Bat!$A$4:$BF$2320,Q$1,FALSE),VLOOKUP($A766,Pit!$A$4:$BA$1686,Q$2,FALSE))</f>
        <v>6</v>
      </c>
      <c r="R766" s="18">
        <f>IF($C766="B",VLOOKUP($A766,Bat!$A$4:$BF$2320,R$1,FALSE),VLOOKUP($A766,Pit!$A$4:$BA$1686,R$2,FALSE))</f>
        <v>17.30495319319245</v>
      </c>
      <c r="S766" s="19">
        <f>IF($C766="B",VLOOKUP($A766,Bat!$A$4:$BF$2320,S$1,FALSE),VLOOKUP($A766,Pit!$A$4:$BA$1686,S$2,FALSE))</f>
        <v>0.46268740308673156</v>
      </c>
      <c r="T766" s="20" t="str">
        <f>IF($C766="B",VLOOKUP($A766,Bat!$A$4:$BF$2320,T$1,FALSE),VLOOKUP($A766,Pit!$A$4:$BA$1686,T$2,FALSE))</f>
        <v>-</v>
      </c>
      <c r="U766" s="17" t="str">
        <f>VLOOKUP(IF($C766="B",VLOOKUP($A766,Bat!$A$4:$AU$2320,U$1,FALSE),VLOOKUP($A766,Pit!$A$4:$BE$1686,U$2,FALSE)),COND!$A$35:$B$41,2,FALSE)</f>
        <v>??</v>
      </c>
      <c r="V766" s="21">
        <f>IF($C766="B",VLOOKUP($A766,Bat!$A$4:$AT$2284,46,FALSE),VLOOKUP($A766,Pit!$A$4:$BD$1664,56,FALSE))</f>
        <v>375</v>
      </c>
      <c r="W766" s="16">
        <f t="shared" si="57"/>
        <v>999</v>
      </c>
      <c r="X766" s="16"/>
      <c r="Y766" s="22">
        <f t="shared" si="58"/>
        <v>485</v>
      </c>
      <c r="Z766" s="16" t="str">
        <f>IFERROR(VLOOKUP($D766,Results37!$F$3:$L$1396,Z$1,FALSE),"")</f>
        <v/>
      </c>
      <c r="AA766" s="47" t="str">
        <f>IF(ISERROR(VLOOKUP(D766,Results37!$F$3:$O$399,AA$1,FALSE)),"",IF(VLOOKUP(D766,Results37!$F$3:$O$399,AA$1+1,FALSE)=1,"S"&amp;VLOOKUP(D766,Results37!$F$3:$O$399,AA$1,FALSE),VLOOKUP(D766,Results37!$F$3:$O$399,AA$1,FALSE)))</f>
        <v/>
      </c>
      <c r="AB766" s="16" t="str">
        <f>IFERROR(VLOOKUP($D766,Results37!$F$3:$L$1396,AB$1,FALSE),"")</f>
        <v/>
      </c>
      <c r="AC766" s="16" t="str">
        <f>IFERROR(VLOOKUP($D766,Results37!$F$3:$L$1396,AC$1,FALSE),"")</f>
        <v/>
      </c>
      <c r="AD766" s="16" t="str">
        <f t="shared" si="59"/>
        <v/>
      </c>
      <c r="AE766" s="20" t="str">
        <f>IF(ISERROR(VLOOKUP($AC766&amp;"-"&amp;$F766&amp;" "&amp;G766,Bonuses!$B$1:$G$1006,4,FALSE)),"",INT(VLOOKUP($AC766&amp;"-"&amp;$F766&amp;" "&amp;$G766,Bonuses!$B$1:$G$1006,4,FALSE)))</f>
        <v/>
      </c>
      <c r="AF766" s="16" t="str">
        <f>IF(ISERROR(VLOOKUP($AC766&amp;"-"&amp;$F766,Bonuses!$B$1:$G$1006,5,FALSE)),"",IF(VLOOKUP($AC766&amp;"-"&amp;$F766,Bonuses!$B$1:$G$1006,5,FALSE)="","",VLOOKUP($AC766&amp;"-"&amp;$F766,Bonuses!$B$1:$G$1006,6,FALSE)&amp;" yrs, "&amp;VLOOKUP($AC766&amp;"-"&amp;$F766,Bonuses!$B$1:$G$1006,5,FALSE)))</f>
        <v/>
      </c>
    </row>
    <row r="767" spans="1:32" s="21" customFormat="1" x14ac:dyDescent="0.25">
      <c r="A767" s="21" t="s">
        <v>2405</v>
      </c>
      <c r="B767" s="21">
        <f t="shared" si="55"/>
        <v>0</v>
      </c>
      <c r="C767" s="21" t="str">
        <f t="shared" si="56"/>
        <v>P</v>
      </c>
      <c r="D767" s="17">
        <f>IF($C767="B",VLOOKUP($A767,Bat!$A$4:$BF$2320,D$1,FALSE),VLOOKUP($A767,Pit!$A$4:$BA$1686,D$2,FALSE))</f>
        <v>3528</v>
      </c>
      <c r="E767" s="16" t="str">
        <f>IF($C767="B",VLOOKUP($A767,Bat!$A$4:$BF$2320,E$1,FALSE),VLOOKUP($A767,Pit!$A$4:$BA$1686,E$2,FALSE))</f>
        <v>RP</v>
      </c>
      <c r="F767" s="16" t="str">
        <f>IF($C767="B",VLOOKUP($A767,Bat!$A$4:$BF$2320,F$1,FALSE),VLOOKUP($A767,Pit!$A$4:$BA$1686,F$2,FALSE))</f>
        <v>Kenny</v>
      </c>
      <c r="G767" s="16" t="str">
        <f>IF($C767="B",VLOOKUP($A767,Bat!$A$4:$BF$2320,G$1,FALSE),VLOOKUP($A767,Pit!$A$4:$BA$1686,G$2,FALSE))</f>
        <v>Stafford</v>
      </c>
      <c r="H767" s="16">
        <f>IF($C767="B",VLOOKUP($A767,Bat!$A$4:$BF$2320,H$1,FALSE),VLOOKUP($A767,Pit!$A$4:$BA$1686,H$2,FALSE))</f>
        <v>24</v>
      </c>
      <c r="I767" s="16" t="str">
        <f>IF($C767="B",VLOOKUP($A767,Bat!$A$4:$BF$2320,I$1,FALSE),VLOOKUP($A767,Pit!$A$4:$BA$1686,I$2,FALSE))</f>
        <v>S</v>
      </c>
      <c r="J767" s="16" t="str">
        <f>IF($C767="B",VLOOKUP($A767,Bat!$A$4:$BF$2320,J$1,FALSE),VLOOKUP($A767,Pit!$A$4:$BA$1686,J$2,FALSE))</f>
        <v>R</v>
      </c>
      <c r="K767" s="16" t="str">
        <f>IF($C767="B",VLOOKUP($A767,Bat!$A$4:$BF$2320,K$1,FALSE),VLOOKUP($A767,Pit!$A$4:$BA$1686,K$2,FALSE))</f>
        <v>Normal</v>
      </c>
      <c r="L767" s="17" t="str">
        <f>IF($C767="B",VLOOKUP($A767,Bat!$A$4:$BF$2320,L$1,FALSE),VLOOKUP($A767,Pit!$A$4:$BA$1686,L$2,FALSE))</f>
        <v>Normal</v>
      </c>
      <c r="M767" s="16">
        <f>IF($C767="B",VLOOKUP($A767,Bat!$A$4:$BF$2320,M$1,FALSE),VLOOKUP($A767,Pit!$A$4:$BA$1686,M$2,FALSE))</f>
        <v>5</v>
      </c>
      <c r="N767" s="16">
        <f>IF($C767="B",VLOOKUP($A767,Bat!$A$4:$BF$2320,N$1,FALSE),VLOOKUP($A767,Pit!$A$4:$BA$1686,N$2,FALSE))</f>
        <v>3</v>
      </c>
      <c r="O767" s="16">
        <f>IF($C767="B",VLOOKUP($A767,Bat!$A$4:$BF$2320,O$1,FALSE),VLOOKUP($A767,Pit!$A$4:$BA$1686,O$2,FALSE))</f>
        <v>2</v>
      </c>
      <c r="P767" s="16" t="str">
        <f>IF($C767="B",VLOOKUP($A767,Bat!$A$4:$BF$2320,P$1,FALSE),VLOOKUP($A767,Pit!$A$4:$BA$1686,P$2,FALSE))</f>
        <v>92-94 Mph</v>
      </c>
      <c r="Q767" s="17">
        <f>IF($C767="B",VLOOKUP($A767,Bat!$A$4:$BF$2320,Q$1,FALSE),VLOOKUP($A767,Pit!$A$4:$BA$1686,Q$2,FALSE))</f>
        <v>6</v>
      </c>
      <c r="R767" s="18">
        <f>IF($C767="B",VLOOKUP($A767,Bat!$A$4:$BF$2320,R$1,FALSE),VLOOKUP($A767,Pit!$A$4:$BA$1686,R$2,FALSE))</f>
        <v>17.276414657389488</v>
      </c>
      <c r="S767" s="19">
        <f>IF($C767="B",VLOOKUP($A767,Bat!$A$4:$BF$2320,S$1,FALSE),VLOOKUP($A767,Pit!$A$4:$BA$1686,S$2,FALSE))</f>
        <v>0.46018029142753913</v>
      </c>
      <c r="T767" s="20" t="str">
        <f>IF($C767="B",VLOOKUP($A767,Bat!$A$4:$BF$2320,T$1,FALSE),VLOOKUP($A767,Pit!$A$4:$BA$1686,T$2,FALSE))</f>
        <v>Slot</v>
      </c>
      <c r="U767" s="17" t="str">
        <f>VLOOKUP(IF($C767="B",VLOOKUP($A767,Bat!$A$4:$AU$2320,U$1,FALSE),VLOOKUP($A767,Pit!$A$4:$BE$1686,U$2,FALSE)),COND!$A$35:$B$41,2,FALSE)</f>
        <v>??</v>
      </c>
      <c r="V767" s="21">
        <f>IF($C767="B",VLOOKUP($A767,Bat!$A$4:$AT$2284,46,FALSE),VLOOKUP($A767,Pit!$A$4:$BD$1664,56,FALSE))</f>
        <v>376</v>
      </c>
      <c r="W767" s="16">
        <f t="shared" si="57"/>
        <v>376</v>
      </c>
      <c r="X767" s="16"/>
      <c r="Y767" s="22">
        <f t="shared" si="58"/>
        <v>486</v>
      </c>
      <c r="Z767" s="16" t="str">
        <f>IFERROR(VLOOKUP($D767,Results37!$F$3:$L$1396,Z$1,FALSE),"")</f>
        <v/>
      </c>
      <c r="AA767" s="47" t="str">
        <f>IF(ISERROR(VLOOKUP(D767,Results37!$F$3:$O$399,AA$1,FALSE)),"",IF(VLOOKUP(D767,Results37!$F$3:$O$399,AA$1+1,FALSE)=1,"S"&amp;VLOOKUP(D767,Results37!$F$3:$O$399,AA$1,FALSE),VLOOKUP(D767,Results37!$F$3:$O$399,AA$1,FALSE)))</f>
        <v/>
      </c>
      <c r="AB767" s="16" t="str">
        <f>IFERROR(VLOOKUP($D767,Results37!$F$3:$L$1396,AB$1,FALSE),"")</f>
        <v/>
      </c>
      <c r="AC767" s="16" t="str">
        <f>IFERROR(VLOOKUP($D767,Results37!$F$3:$L$1396,AC$1,FALSE),"")</f>
        <v/>
      </c>
      <c r="AD767" s="16" t="str">
        <f t="shared" si="59"/>
        <v/>
      </c>
      <c r="AE767" s="20" t="str">
        <f>IF(ISERROR(VLOOKUP($AC767&amp;"-"&amp;$F767&amp;" "&amp;G767,Bonuses!$B$1:$G$1006,4,FALSE)),"",INT(VLOOKUP($AC767&amp;"-"&amp;$F767&amp;" "&amp;$G767,Bonuses!$B$1:$G$1006,4,FALSE)))</f>
        <v/>
      </c>
      <c r="AF767" s="16" t="str">
        <f>IF(ISERROR(VLOOKUP($AC767&amp;"-"&amp;$F767,Bonuses!$B$1:$G$1006,5,FALSE)),"",IF(VLOOKUP($AC767&amp;"-"&amp;$F767,Bonuses!$B$1:$G$1006,5,FALSE)="","",VLOOKUP($AC767&amp;"-"&amp;$F767,Bonuses!$B$1:$G$1006,6,FALSE)&amp;" yrs, "&amp;VLOOKUP($AC767&amp;"-"&amp;$F767,Bonuses!$B$1:$G$1006,5,FALSE)))</f>
        <v/>
      </c>
    </row>
    <row r="768" spans="1:32" s="21" customFormat="1" x14ac:dyDescent="0.25">
      <c r="A768" s="21" t="s">
        <v>2408</v>
      </c>
      <c r="B768" s="21">
        <f t="shared" si="55"/>
        <v>0</v>
      </c>
      <c r="C768" s="21" t="str">
        <f t="shared" si="56"/>
        <v>P</v>
      </c>
      <c r="D768" s="17">
        <f>IF($C768="B",VLOOKUP($A768,Bat!$A$4:$BF$2320,D$1,FALSE),VLOOKUP($A768,Pit!$A$4:$BA$1686,D$2,FALSE))</f>
        <v>5160</v>
      </c>
      <c r="E768" s="16" t="str">
        <f>IF($C768="B",VLOOKUP($A768,Bat!$A$4:$BF$2320,E$1,FALSE),VLOOKUP($A768,Pit!$A$4:$BA$1686,E$2,FALSE))</f>
        <v>RP</v>
      </c>
      <c r="F768" s="16" t="str">
        <f>IF($C768="B",VLOOKUP($A768,Bat!$A$4:$BF$2320,F$1,FALSE),VLOOKUP($A768,Pit!$A$4:$BA$1686,F$2,FALSE))</f>
        <v>Terry</v>
      </c>
      <c r="G768" s="16" t="str">
        <f>IF($C768="B",VLOOKUP($A768,Bat!$A$4:$BF$2320,G$1,FALSE),VLOOKUP($A768,Pit!$A$4:$BA$1686,G$2,FALSE))</f>
        <v>McGrath</v>
      </c>
      <c r="H768" s="16">
        <f>IF($C768="B",VLOOKUP($A768,Bat!$A$4:$BF$2320,H$1,FALSE),VLOOKUP($A768,Pit!$A$4:$BA$1686,H$2,FALSE))</f>
        <v>24</v>
      </c>
      <c r="I768" s="16" t="str">
        <f>IF($C768="B",VLOOKUP($A768,Bat!$A$4:$BF$2320,I$1,FALSE),VLOOKUP($A768,Pit!$A$4:$BA$1686,I$2,FALSE))</f>
        <v>R</v>
      </c>
      <c r="J768" s="16" t="str">
        <f>IF($C768="B",VLOOKUP($A768,Bat!$A$4:$BF$2320,J$1,FALSE),VLOOKUP($A768,Pit!$A$4:$BA$1686,J$2,FALSE))</f>
        <v>R</v>
      </c>
      <c r="K768" s="16" t="str">
        <f>IF($C768="B",VLOOKUP($A768,Bat!$A$4:$BF$2320,K$1,FALSE),VLOOKUP($A768,Pit!$A$4:$BA$1686,K$2,FALSE))</f>
        <v>Low</v>
      </c>
      <c r="L768" s="17" t="str">
        <f>IF($C768="B",VLOOKUP($A768,Bat!$A$4:$BF$2320,L$1,FALSE),VLOOKUP($A768,Pit!$A$4:$BA$1686,L$2,FALSE))</f>
        <v>High</v>
      </c>
      <c r="M768" s="16">
        <f>IF($C768="B",VLOOKUP($A768,Bat!$A$4:$BF$2320,M$1,FALSE),VLOOKUP($A768,Pit!$A$4:$BA$1686,M$2,FALSE))</f>
        <v>4</v>
      </c>
      <c r="N768" s="16">
        <f>IF($C768="B",VLOOKUP($A768,Bat!$A$4:$BF$2320,N$1,FALSE),VLOOKUP($A768,Pit!$A$4:$BA$1686,N$2,FALSE))</f>
        <v>2</v>
      </c>
      <c r="O768" s="16">
        <f>IF($C768="B",VLOOKUP($A768,Bat!$A$4:$BF$2320,O$1,FALSE),VLOOKUP($A768,Pit!$A$4:$BA$1686,O$2,FALSE))</f>
        <v>4</v>
      </c>
      <c r="P768" s="16" t="str">
        <f>IF($C768="B",VLOOKUP($A768,Bat!$A$4:$BF$2320,P$1,FALSE),VLOOKUP($A768,Pit!$A$4:$BA$1686,P$2,FALSE))</f>
        <v>93-95 Mph</v>
      </c>
      <c r="Q768" s="17">
        <f>IF($C768="B",VLOOKUP($A768,Bat!$A$4:$BF$2320,Q$1,FALSE),VLOOKUP($A768,Pit!$A$4:$BA$1686,Q$2,FALSE))</f>
        <v>4</v>
      </c>
      <c r="R768" s="18">
        <f>IF($C768="B",VLOOKUP($A768,Bat!$A$4:$BF$2320,R$1,FALSE),VLOOKUP($A768,Pit!$A$4:$BA$1686,R$2,FALSE))</f>
        <v>16.985527592386617</v>
      </c>
      <c r="S768" s="19">
        <f>IF($C768="B",VLOOKUP($A768,Bat!$A$4:$BF$2320,S$1,FALSE),VLOOKUP($A768,Pit!$A$4:$BA$1686,S$2,FALSE))</f>
        <v>0.43462584962953815</v>
      </c>
      <c r="T768" s="20" t="str">
        <f>IF($C768="B",VLOOKUP($A768,Bat!$A$4:$BF$2320,T$1,FALSE),VLOOKUP($A768,Pit!$A$4:$BA$1686,T$2,FALSE))</f>
        <v>Slot</v>
      </c>
      <c r="U768" s="17" t="str">
        <f>VLOOKUP(IF($C768="B",VLOOKUP($A768,Bat!$A$4:$AU$2320,U$1,FALSE),VLOOKUP($A768,Pit!$A$4:$BE$1686,U$2,FALSE)),COND!$A$35:$B$41,2,FALSE)</f>
        <v>??</v>
      </c>
      <c r="V768" s="21">
        <f>IF($C768="B",VLOOKUP($A768,Bat!$A$4:$AT$2284,46,FALSE),VLOOKUP($A768,Pit!$A$4:$BD$1664,56,FALSE))</f>
        <v>379</v>
      </c>
      <c r="W768" s="16">
        <f t="shared" si="57"/>
        <v>379</v>
      </c>
      <c r="X768" s="16"/>
      <c r="Y768" s="22">
        <f t="shared" si="58"/>
        <v>499</v>
      </c>
      <c r="Z768" s="16" t="str">
        <f>IFERROR(VLOOKUP($D768,Results37!$F$3:$L$1396,Z$1,FALSE),"")</f>
        <v/>
      </c>
      <c r="AA768" s="47" t="str">
        <f>IF(ISERROR(VLOOKUP(D768,Results37!$F$3:$O$399,AA$1,FALSE)),"",IF(VLOOKUP(D768,Results37!$F$3:$O$399,AA$1+1,FALSE)=1,"S"&amp;VLOOKUP(D768,Results37!$F$3:$O$399,AA$1,FALSE),VLOOKUP(D768,Results37!$F$3:$O$399,AA$1,FALSE)))</f>
        <v/>
      </c>
      <c r="AB768" s="16" t="str">
        <f>IFERROR(VLOOKUP($D768,Results37!$F$3:$L$1396,AB$1,FALSE),"")</f>
        <v/>
      </c>
      <c r="AC768" s="16" t="str">
        <f>IFERROR(VLOOKUP($D768,Results37!$F$3:$L$1396,AC$1,FALSE),"")</f>
        <v/>
      </c>
      <c r="AD768" s="16" t="str">
        <f t="shared" si="59"/>
        <v/>
      </c>
      <c r="AE768" s="20" t="str">
        <f>IF(ISERROR(VLOOKUP($AC768&amp;"-"&amp;$F768&amp;" "&amp;G768,Bonuses!$B$1:$G$1006,4,FALSE)),"",INT(VLOOKUP($AC768&amp;"-"&amp;$F768&amp;" "&amp;$G768,Bonuses!$B$1:$G$1006,4,FALSE)))</f>
        <v/>
      </c>
      <c r="AF768" s="16" t="str">
        <f>IF(ISERROR(VLOOKUP($AC768&amp;"-"&amp;$F768,Bonuses!$B$1:$G$1006,5,FALSE)),"",IF(VLOOKUP($AC768&amp;"-"&amp;$F768,Bonuses!$B$1:$G$1006,5,FALSE)="","",VLOOKUP($AC768&amp;"-"&amp;$F768,Bonuses!$B$1:$G$1006,6,FALSE)&amp;" yrs, "&amp;VLOOKUP($AC768&amp;"-"&amp;$F768,Bonuses!$B$1:$G$1006,5,FALSE)))</f>
        <v/>
      </c>
    </row>
    <row r="769" spans="1:32" s="21" customFormat="1" x14ac:dyDescent="0.25">
      <c r="A769" s="21" t="s">
        <v>3109</v>
      </c>
      <c r="B769" s="21">
        <f t="shared" si="55"/>
        <v>0</v>
      </c>
      <c r="C769" s="21" t="str">
        <f t="shared" si="56"/>
        <v>P</v>
      </c>
      <c r="D769" s="17">
        <f>IF($C769="B",VLOOKUP($A769,Bat!$A$4:$BF$2320,D$1,FALSE),VLOOKUP($A769,Pit!$A$4:$BA$1686,D$2,FALSE))</f>
        <v>10409</v>
      </c>
      <c r="E769" s="16" t="str">
        <f>IF($C769="B",VLOOKUP($A769,Bat!$A$4:$BF$2320,E$1,FALSE),VLOOKUP($A769,Pit!$A$4:$BA$1686,E$2,FALSE))</f>
        <v>RP</v>
      </c>
      <c r="F769" s="16" t="str">
        <f>IF($C769="B",VLOOKUP($A769,Bat!$A$4:$BF$2320,F$1,FALSE),VLOOKUP($A769,Pit!$A$4:$BA$1686,F$2,FALSE))</f>
        <v>Bill</v>
      </c>
      <c r="G769" s="16" t="str">
        <f>IF($C769="B",VLOOKUP($A769,Bat!$A$4:$BF$2320,G$1,FALSE),VLOOKUP($A769,Pit!$A$4:$BA$1686,G$2,FALSE))</f>
        <v>Ritchie</v>
      </c>
      <c r="H769" s="16">
        <f>IF($C769="B",VLOOKUP($A769,Bat!$A$4:$BF$2320,H$1,FALSE),VLOOKUP($A769,Pit!$A$4:$BA$1686,H$2,FALSE))</f>
        <v>23</v>
      </c>
      <c r="I769" s="16" t="str">
        <f>IF($C769="B",VLOOKUP($A769,Bat!$A$4:$BF$2320,I$1,FALSE),VLOOKUP($A769,Pit!$A$4:$BA$1686,I$2,FALSE))</f>
        <v>R</v>
      </c>
      <c r="J769" s="16" t="str">
        <f>IF($C769="B",VLOOKUP($A769,Bat!$A$4:$BF$2320,J$1,FALSE),VLOOKUP($A769,Pit!$A$4:$BA$1686,J$2,FALSE))</f>
        <v>R</v>
      </c>
      <c r="K769" s="16" t="str">
        <f>IF($C769="B",VLOOKUP($A769,Bat!$A$4:$BF$2320,K$1,FALSE),VLOOKUP($A769,Pit!$A$4:$BA$1686,K$2,FALSE))</f>
        <v>Low</v>
      </c>
      <c r="L769" s="17" t="str">
        <f>IF($C769="B",VLOOKUP($A769,Bat!$A$4:$BF$2320,L$1,FALSE),VLOOKUP($A769,Pit!$A$4:$BA$1686,L$2,FALSE))</f>
        <v>Low</v>
      </c>
      <c r="M769" s="16">
        <f>IF($C769="B",VLOOKUP($A769,Bat!$A$4:$BF$2320,M$1,FALSE),VLOOKUP($A769,Pit!$A$4:$BA$1686,M$2,FALSE))</f>
        <v>4</v>
      </c>
      <c r="N769" s="16">
        <f>IF($C769="B",VLOOKUP($A769,Bat!$A$4:$BF$2320,N$1,FALSE),VLOOKUP($A769,Pit!$A$4:$BA$1686,N$2,FALSE))</f>
        <v>3</v>
      </c>
      <c r="O769" s="16">
        <f>IF($C769="B",VLOOKUP($A769,Bat!$A$4:$BF$2320,O$1,FALSE),VLOOKUP($A769,Pit!$A$4:$BA$1686,O$2,FALSE))</f>
        <v>3</v>
      </c>
      <c r="P769" s="16" t="str">
        <f>IF($C769="B",VLOOKUP($A769,Bat!$A$4:$BF$2320,P$1,FALSE),VLOOKUP($A769,Pit!$A$4:$BA$1686,P$2,FALSE))</f>
        <v>94-96 Mph</v>
      </c>
      <c r="Q769" s="17">
        <f>IF($C769="B",VLOOKUP($A769,Bat!$A$4:$BF$2320,Q$1,FALSE),VLOOKUP($A769,Pit!$A$4:$BA$1686,Q$2,FALSE))</f>
        <v>8</v>
      </c>
      <c r="R769" s="18">
        <f>IF($C769="B",VLOOKUP($A769,Bat!$A$4:$BF$2320,R$1,FALSE),VLOOKUP($A769,Pit!$A$4:$BA$1686,R$2,FALSE))</f>
        <v>16.917134659154925</v>
      </c>
      <c r="S769" s="19">
        <f>IF($C769="B",VLOOKUP($A769,Bat!$A$4:$BF$2320,S$1,FALSE),VLOOKUP($A769,Pit!$A$4:$BA$1686,S$2,FALSE))</f>
        <v>0.4286175273562649</v>
      </c>
      <c r="T769" s="20" t="str">
        <f>IF($C769="B",VLOOKUP($A769,Bat!$A$4:$BF$2320,T$1,FALSE),VLOOKUP($A769,Pit!$A$4:$BA$1686,T$2,FALSE))</f>
        <v>$190k</v>
      </c>
      <c r="U769" s="17" t="str">
        <f>VLOOKUP(IF($C769="B",VLOOKUP($A769,Bat!$A$4:$AU$2320,U$1,FALSE),VLOOKUP($A769,Pit!$A$4:$BE$1686,U$2,FALSE)),COND!$A$35:$B$41,2,FALSE)</f>
        <v>??</v>
      </c>
      <c r="V769" s="21">
        <f>IF($C769="B",VLOOKUP($A769,Bat!$A$4:$AT$2284,46,FALSE),VLOOKUP($A769,Pit!$A$4:$BD$1664,56,FALSE))</f>
        <v>380</v>
      </c>
      <c r="W769" s="16">
        <f t="shared" si="57"/>
        <v>999</v>
      </c>
      <c r="X769" s="16"/>
      <c r="Y769" s="22">
        <f t="shared" si="58"/>
        <v>502</v>
      </c>
      <c r="Z769" s="16" t="str">
        <f>IFERROR(VLOOKUP($D769,Results37!$F$3:$L$1396,Z$1,FALSE),"")</f>
        <v/>
      </c>
      <c r="AA769" s="47" t="str">
        <f>IF(ISERROR(VLOOKUP(D769,Results37!$F$3:$O$399,AA$1,FALSE)),"",IF(VLOOKUP(D769,Results37!$F$3:$O$399,AA$1+1,FALSE)=1,"S"&amp;VLOOKUP(D769,Results37!$F$3:$O$399,AA$1,FALSE),VLOOKUP(D769,Results37!$F$3:$O$399,AA$1,FALSE)))</f>
        <v/>
      </c>
      <c r="AB769" s="16" t="str">
        <f>IFERROR(VLOOKUP($D769,Results37!$F$3:$L$1396,AB$1,FALSE),"")</f>
        <v/>
      </c>
      <c r="AC769" s="16" t="str">
        <f>IFERROR(VLOOKUP($D769,Results37!$F$3:$L$1396,AC$1,FALSE),"")</f>
        <v/>
      </c>
      <c r="AD769" s="16" t="str">
        <f t="shared" si="59"/>
        <v/>
      </c>
      <c r="AE769" s="20" t="str">
        <f>IF(ISERROR(VLOOKUP($AC769&amp;"-"&amp;$F769&amp;" "&amp;G769,Bonuses!$B$1:$G$1006,4,FALSE)),"",INT(VLOOKUP($AC769&amp;"-"&amp;$F769&amp;" "&amp;$G769,Bonuses!$B$1:$G$1006,4,FALSE)))</f>
        <v/>
      </c>
      <c r="AF769" s="16" t="str">
        <f>IF(ISERROR(VLOOKUP($AC769&amp;"-"&amp;$F769,Bonuses!$B$1:$G$1006,5,FALSE)),"",IF(VLOOKUP($AC769&amp;"-"&amp;$F769,Bonuses!$B$1:$G$1006,5,FALSE)="","",VLOOKUP($AC769&amp;"-"&amp;$F769,Bonuses!$B$1:$G$1006,6,FALSE)&amp;" yrs, "&amp;VLOOKUP($AC769&amp;"-"&amp;$F769,Bonuses!$B$1:$G$1006,5,FALSE)))</f>
        <v/>
      </c>
    </row>
    <row r="770" spans="1:32" s="21" customFormat="1" x14ac:dyDescent="0.25">
      <c r="A770" s="21" t="s">
        <v>2410</v>
      </c>
      <c r="B770" s="21">
        <f t="shared" si="55"/>
        <v>0</v>
      </c>
      <c r="C770" s="21" t="str">
        <f t="shared" si="56"/>
        <v>P</v>
      </c>
      <c r="D770" s="17">
        <f>IF($C770="B",VLOOKUP($A770,Bat!$A$4:$BF$2320,D$1,FALSE),VLOOKUP($A770,Pit!$A$4:$BA$1686,D$2,FALSE))</f>
        <v>15223</v>
      </c>
      <c r="E770" s="16" t="str">
        <f>IF($C770="B",VLOOKUP($A770,Bat!$A$4:$BF$2320,E$1,FALSE),VLOOKUP($A770,Pit!$A$4:$BA$1686,E$2,FALSE))</f>
        <v>RP</v>
      </c>
      <c r="F770" s="16" t="str">
        <f>IF($C770="B",VLOOKUP($A770,Bat!$A$4:$BF$2320,F$1,FALSE),VLOOKUP($A770,Pit!$A$4:$BA$1686,F$2,FALSE))</f>
        <v>Wayne</v>
      </c>
      <c r="G770" s="16" t="str">
        <f>IF($C770="B",VLOOKUP($A770,Bat!$A$4:$BF$2320,G$1,FALSE),VLOOKUP($A770,Pit!$A$4:$BA$1686,G$2,FALSE))</f>
        <v>Gibson</v>
      </c>
      <c r="H770" s="16">
        <f>IF($C770="B",VLOOKUP($A770,Bat!$A$4:$BF$2320,H$1,FALSE),VLOOKUP($A770,Pit!$A$4:$BA$1686,H$2,FALSE))</f>
        <v>23</v>
      </c>
      <c r="I770" s="16" t="str">
        <f>IF($C770="B",VLOOKUP($A770,Bat!$A$4:$BF$2320,I$1,FALSE),VLOOKUP($A770,Pit!$A$4:$BA$1686,I$2,FALSE))</f>
        <v>R</v>
      </c>
      <c r="J770" s="16" t="str">
        <f>IF($C770="B",VLOOKUP($A770,Bat!$A$4:$BF$2320,J$1,FALSE),VLOOKUP($A770,Pit!$A$4:$BA$1686,J$2,FALSE))</f>
        <v>R</v>
      </c>
      <c r="K770" s="16" t="str">
        <f>IF($C770="B",VLOOKUP($A770,Bat!$A$4:$BF$2320,K$1,FALSE),VLOOKUP($A770,Pit!$A$4:$BA$1686,K$2,FALSE))</f>
        <v>Normal</v>
      </c>
      <c r="L770" s="17" t="str">
        <f>IF($C770="B",VLOOKUP($A770,Bat!$A$4:$BF$2320,L$1,FALSE),VLOOKUP($A770,Pit!$A$4:$BA$1686,L$2,FALSE))</f>
        <v>Normal</v>
      </c>
      <c r="M770" s="16">
        <f>IF($C770="B",VLOOKUP($A770,Bat!$A$4:$BF$2320,M$1,FALSE),VLOOKUP($A770,Pit!$A$4:$BA$1686,M$2,FALSE))</f>
        <v>3</v>
      </c>
      <c r="N770" s="16">
        <f>IF($C770="B",VLOOKUP($A770,Bat!$A$4:$BF$2320,N$1,FALSE),VLOOKUP($A770,Pit!$A$4:$BA$1686,N$2,FALSE))</f>
        <v>3</v>
      </c>
      <c r="O770" s="16">
        <f>IF($C770="B",VLOOKUP($A770,Bat!$A$4:$BF$2320,O$1,FALSE),VLOOKUP($A770,Pit!$A$4:$BA$1686,O$2,FALSE))</f>
        <v>4</v>
      </c>
      <c r="P770" s="16" t="str">
        <f>IF($C770="B",VLOOKUP($A770,Bat!$A$4:$BF$2320,P$1,FALSE),VLOOKUP($A770,Pit!$A$4:$BA$1686,P$2,FALSE))</f>
        <v>89-91 Mph</v>
      </c>
      <c r="Q770" s="17">
        <f>IF($C770="B",VLOOKUP($A770,Bat!$A$4:$BF$2320,Q$1,FALSE),VLOOKUP($A770,Pit!$A$4:$BA$1686,Q$2,FALSE))</f>
        <v>4</v>
      </c>
      <c r="R770" s="18">
        <f>IF($C770="B",VLOOKUP($A770,Bat!$A$4:$BF$2320,R$1,FALSE),VLOOKUP($A770,Pit!$A$4:$BA$1686,R$2,FALSE))</f>
        <v>16.842021195166627</v>
      </c>
      <c r="S770" s="19">
        <f>IF($C770="B",VLOOKUP($A770,Bat!$A$4:$BF$2320,S$1,FALSE),VLOOKUP($A770,Pit!$A$4:$BA$1686,S$2,FALSE))</f>
        <v>0.42201880615250054</v>
      </c>
      <c r="T770" s="20" t="str">
        <f>IF($C770="B",VLOOKUP($A770,Bat!$A$4:$BF$2320,T$1,FALSE),VLOOKUP($A770,Pit!$A$4:$BA$1686,T$2,FALSE))</f>
        <v>-</v>
      </c>
      <c r="U770" s="17" t="str">
        <f>VLOOKUP(IF($C770="B",VLOOKUP($A770,Bat!$A$4:$AU$2320,U$1,FALSE),VLOOKUP($A770,Pit!$A$4:$BE$1686,U$2,FALSE)),COND!$A$35:$B$41,2,FALSE)</f>
        <v>??</v>
      </c>
      <c r="V770" s="21">
        <f>IF($C770="B",VLOOKUP($A770,Bat!$A$4:$AT$2284,46,FALSE),VLOOKUP($A770,Pit!$A$4:$BD$1664,56,FALSE))</f>
        <v>381</v>
      </c>
      <c r="W770" s="16">
        <f t="shared" si="57"/>
        <v>999</v>
      </c>
      <c r="X770" s="16"/>
      <c r="Y770" s="22">
        <f t="shared" si="58"/>
        <v>506</v>
      </c>
      <c r="Z770" s="16" t="str">
        <f>IFERROR(VLOOKUP($D770,Results37!$F$3:$L$1396,Z$1,FALSE),"")</f>
        <v/>
      </c>
      <c r="AA770" s="47" t="str">
        <f>IF(ISERROR(VLOOKUP(D770,Results37!$F$3:$O$399,AA$1,FALSE)),"",IF(VLOOKUP(D770,Results37!$F$3:$O$399,AA$1+1,FALSE)=1,"S"&amp;VLOOKUP(D770,Results37!$F$3:$O$399,AA$1,FALSE),VLOOKUP(D770,Results37!$F$3:$O$399,AA$1,FALSE)))</f>
        <v/>
      </c>
      <c r="AB770" s="16" t="str">
        <f>IFERROR(VLOOKUP($D770,Results37!$F$3:$L$1396,AB$1,FALSE),"")</f>
        <v/>
      </c>
      <c r="AC770" s="16" t="str">
        <f>IFERROR(VLOOKUP($D770,Results37!$F$3:$L$1396,AC$1,FALSE),"")</f>
        <v/>
      </c>
      <c r="AD770" s="16" t="str">
        <f t="shared" si="59"/>
        <v/>
      </c>
      <c r="AE770" s="20" t="str">
        <f>IF(ISERROR(VLOOKUP($AC770&amp;"-"&amp;$F770&amp;" "&amp;G770,Bonuses!$B$1:$G$1006,4,FALSE)),"",INT(VLOOKUP($AC770&amp;"-"&amp;$F770&amp;" "&amp;$G770,Bonuses!$B$1:$G$1006,4,FALSE)))</f>
        <v/>
      </c>
      <c r="AF770" s="16" t="str">
        <f>IF(ISERROR(VLOOKUP($AC770&amp;"-"&amp;$F770,Bonuses!$B$1:$G$1006,5,FALSE)),"",IF(VLOOKUP($AC770&amp;"-"&amp;$F770,Bonuses!$B$1:$G$1006,5,FALSE)="","",VLOOKUP($AC770&amp;"-"&amp;$F770,Bonuses!$B$1:$G$1006,6,FALSE)&amp;" yrs, "&amp;VLOOKUP($AC770&amp;"-"&amp;$F770,Bonuses!$B$1:$G$1006,5,FALSE)))</f>
        <v/>
      </c>
    </row>
    <row r="771" spans="1:32" s="21" customFormat="1" x14ac:dyDescent="0.25">
      <c r="A771" s="21" t="s">
        <v>2964</v>
      </c>
      <c r="B771" s="21">
        <f t="shared" si="55"/>
        <v>0</v>
      </c>
      <c r="C771" s="21" t="str">
        <f t="shared" si="56"/>
        <v>P</v>
      </c>
      <c r="D771" s="17">
        <f>IF($C771="B",VLOOKUP($A771,Bat!$A$4:$BF$2320,D$1,FALSE),VLOOKUP($A771,Pit!$A$4:$BA$1686,D$2,FALSE))</f>
        <v>14646</v>
      </c>
      <c r="E771" s="16" t="str">
        <f>IF($C771="B",VLOOKUP($A771,Bat!$A$4:$BF$2320,E$1,FALSE),VLOOKUP($A771,Pit!$A$4:$BA$1686,E$2,FALSE))</f>
        <v>RP</v>
      </c>
      <c r="F771" s="16" t="str">
        <f>IF($C771="B",VLOOKUP($A771,Bat!$A$4:$BF$2320,F$1,FALSE),VLOOKUP($A771,Pit!$A$4:$BA$1686,F$2,FALSE))</f>
        <v>Bill</v>
      </c>
      <c r="G771" s="16" t="str">
        <f>IF($C771="B",VLOOKUP($A771,Bat!$A$4:$BF$2320,G$1,FALSE),VLOOKUP($A771,Pit!$A$4:$BA$1686,G$2,FALSE))</f>
        <v>LaPointe</v>
      </c>
      <c r="H771" s="16">
        <f>IF($C771="B",VLOOKUP($A771,Bat!$A$4:$BF$2320,H$1,FALSE),VLOOKUP($A771,Pit!$A$4:$BA$1686,H$2,FALSE))</f>
        <v>24</v>
      </c>
      <c r="I771" s="16" t="str">
        <f>IF($C771="B",VLOOKUP($A771,Bat!$A$4:$BF$2320,I$1,FALSE),VLOOKUP($A771,Pit!$A$4:$BA$1686,I$2,FALSE))</f>
        <v>R</v>
      </c>
      <c r="J771" s="16" t="str">
        <f>IF($C771="B",VLOOKUP($A771,Bat!$A$4:$BF$2320,J$1,FALSE),VLOOKUP($A771,Pit!$A$4:$BA$1686,J$2,FALSE))</f>
        <v>R</v>
      </c>
      <c r="K771" s="16" t="str">
        <f>IF($C771="B",VLOOKUP($A771,Bat!$A$4:$BF$2320,K$1,FALSE),VLOOKUP($A771,Pit!$A$4:$BA$1686,K$2,FALSE))</f>
        <v>Low</v>
      </c>
      <c r="L771" s="17" t="str">
        <f>IF($C771="B",VLOOKUP($A771,Bat!$A$4:$BF$2320,L$1,FALSE),VLOOKUP($A771,Pit!$A$4:$BA$1686,L$2,FALSE))</f>
        <v>Normal</v>
      </c>
      <c r="M771" s="16">
        <f>IF($C771="B",VLOOKUP($A771,Bat!$A$4:$BF$2320,M$1,FALSE),VLOOKUP($A771,Pit!$A$4:$BA$1686,M$2,FALSE))</f>
        <v>4</v>
      </c>
      <c r="N771" s="16">
        <f>IF($C771="B",VLOOKUP($A771,Bat!$A$4:$BF$2320,N$1,FALSE),VLOOKUP($A771,Pit!$A$4:$BA$1686,N$2,FALSE))</f>
        <v>2</v>
      </c>
      <c r="O771" s="16">
        <f>IF($C771="B",VLOOKUP($A771,Bat!$A$4:$BF$2320,O$1,FALSE),VLOOKUP($A771,Pit!$A$4:$BA$1686,O$2,FALSE))</f>
        <v>4</v>
      </c>
      <c r="P771" s="16" t="str">
        <f>IF($C771="B",VLOOKUP($A771,Bat!$A$4:$BF$2320,P$1,FALSE),VLOOKUP($A771,Pit!$A$4:$BA$1686,P$2,FALSE))</f>
        <v>89-91 Mph</v>
      </c>
      <c r="Q771" s="17">
        <f>IF($C771="B",VLOOKUP($A771,Bat!$A$4:$BF$2320,Q$1,FALSE),VLOOKUP($A771,Pit!$A$4:$BA$1686,Q$2,FALSE))</f>
        <v>4</v>
      </c>
      <c r="R771" s="18">
        <f>IF($C771="B",VLOOKUP($A771,Bat!$A$4:$BF$2320,R$1,FALSE),VLOOKUP($A771,Pit!$A$4:$BA$1686,R$2,FALSE))</f>
        <v>16.619894889305463</v>
      </c>
      <c r="S771" s="19">
        <f>IF($C771="B",VLOOKUP($A771,Bat!$A$4:$BF$2320,S$1,FALSE),VLOOKUP($A771,Pit!$A$4:$BA$1686,S$2,FALSE))</f>
        <v>0.40250500015058005</v>
      </c>
      <c r="T771" s="20" t="str">
        <f>IF($C771="B",VLOOKUP($A771,Bat!$A$4:$BF$2320,T$1,FALSE),VLOOKUP($A771,Pit!$A$4:$BA$1686,T$2,FALSE))</f>
        <v>Slot</v>
      </c>
      <c r="U771" s="17" t="str">
        <f>VLOOKUP(IF($C771="B",VLOOKUP($A771,Bat!$A$4:$AU$2320,U$1,FALSE),VLOOKUP($A771,Pit!$A$4:$BE$1686,U$2,FALSE)),COND!$A$35:$B$41,2,FALSE)</f>
        <v>??</v>
      </c>
      <c r="V771" s="21">
        <f>IF($C771="B",VLOOKUP($A771,Bat!$A$4:$AT$2284,46,FALSE),VLOOKUP($A771,Pit!$A$4:$BD$1664,56,FALSE))</f>
        <v>382</v>
      </c>
      <c r="W771" s="16">
        <f t="shared" si="57"/>
        <v>382</v>
      </c>
      <c r="X771" s="16"/>
      <c r="Y771" s="22">
        <f t="shared" si="58"/>
        <v>513</v>
      </c>
      <c r="Z771" s="16" t="str">
        <f>IFERROR(VLOOKUP($D771,Results37!$F$3:$L$1396,Z$1,FALSE),"")</f>
        <v/>
      </c>
      <c r="AA771" s="47" t="str">
        <f>IF(ISERROR(VLOOKUP(D771,Results37!$F$3:$O$399,AA$1,FALSE)),"",IF(VLOOKUP(D771,Results37!$F$3:$O$399,AA$1+1,FALSE)=1,"S"&amp;VLOOKUP(D771,Results37!$F$3:$O$399,AA$1,FALSE),VLOOKUP(D771,Results37!$F$3:$O$399,AA$1,FALSE)))</f>
        <v/>
      </c>
      <c r="AB771" s="16" t="str">
        <f>IFERROR(VLOOKUP($D771,Results37!$F$3:$L$1396,AB$1,FALSE),"")</f>
        <v/>
      </c>
      <c r="AC771" s="16" t="str">
        <f>IFERROR(VLOOKUP($D771,Results37!$F$3:$L$1396,AC$1,FALSE),"")</f>
        <v/>
      </c>
      <c r="AD771" s="16" t="str">
        <f t="shared" si="59"/>
        <v/>
      </c>
      <c r="AE771" s="20" t="str">
        <f>IF(ISERROR(VLOOKUP($AC771&amp;"-"&amp;$F771&amp;" "&amp;G771,Bonuses!$B$1:$G$1006,4,FALSE)),"",INT(VLOOKUP($AC771&amp;"-"&amp;$F771&amp;" "&amp;$G771,Bonuses!$B$1:$G$1006,4,FALSE)))</f>
        <v/>
      </c>
      <c r="AF771" s="16" t="str">
        <f>IF(ISERROR(VLOOKUP($AC771&amp;"-"&amp;$F771,Bonuses!$B$1:$G$1006,5,FALSE)),"",IF(VLOOKUP($AC771&amp;"-"&amp;$F771,Bonuses!$B$1:$G$1006,5,FALSE)="","",VLOOKUP($AC771&amp;"-"&amp;$F771,Bonuses!$B$1:$G$1006,6,FALSE)&amp;" yrs, "&amp;VLOOKUP($AC771&amp;"-"&amp;$F771,Bonuses!$B$1:$G$1006,5,FALSE)))</f>
        <v/>
      </c>
    </row>
    <row r="772" spans="1:32" s="21" customFormat="1" x14ac:dyDescent="0.25">
      <c r="A772" s="21" t="s">
        <v>3076</v>
      </c>
      <c r="B772" s="21">
        <f t="shared" si="55"/>
        <v>0</v>
      </c>
      <c r="C772" s="21" t="str">
        <f t="shared" si="56"/>
        <v>B</v>
      </c>
      <c r="D772" s="17">
        <f>IF($C772="B",VLOOKUP($A772,Bat!$A$4:$BF$2320,D$1,FALSE),VLOOKUP($A772,Pit!$A$4:$BA$1686,D$2,FALSE))</f>
        <v>6282</v>
      </c>
      <c r="E772" s="16" t="str">
        <f>IF($C772="B",VLOOKUP($A772,Bat!$A$4:$BF$2320,E$1,FALSE),VLOOKUP($A772,Pit!$A$4:$BA$1686,E$2,FALSE))</f>
        <v>1B</v>
      </c>
      <c r="F772" s="16" t="str">
        <f>IF($C772="B",VLOOKUP($A772,Bat!$A$4:$BF$2320,F$1,FALSE),VLOOKUP($A772,Pit!$A$4:$BA$1686,F$2,FALSE))</f>
        <v>António</v>
      </c>
      <c r="G772" s="16" t="str">
        <f>IF($C772="B",VLOOKUP($A772,Bat!$A$4:$BF$2320,G$1,FALSE),VLOOKUP($A772,Pit!$A$4:$BA$1686,G$2,FALSE))</f>
        <v>Moreno</v>
      </c>
      <c r="H772" s="16">
        <f>IF($C772="B",VLOOKUP($A772,Bat!$A$4:$BF$2320,H$1,FALSE),VLOOKUP($A772,Pit!$A$4:$BA$1686,H$2,FALSE))</f>
        <v>18</v>
      </c>
      <c r="I772" s="16" t="str">
        <f>IF($C772="B",VLOOKUP($A772,Bat!$A$4:$BF$2320,I$1,FALSE),VLOOKUP($A772,Pit!$A$4:$BA$1686,I$2,FALSE))</f>
        <v>S</v>
      </c>
      <c r="J772" s="16" t="str">
        <f>IF($C772="B",VLOOKUP($A772,Bat!$A$4:$BF$2320,J$1,FALSE),VLOOKUP($A772,Pit!$A$4:$BA$1686,J$2,FALSE))</f>
        <v>R</v>
      </c>
      <c r="K772" s="16" t="str">
        <f>IF($C772="B",VLOOKUP($A772,Bat!$A$4:$BF$2320,K$1,FALSE),VLOOKUP($A772,Pit!$A$4:$BA$1686,K$2,FALSE))</f>
        <v>Low</v>
      </c>
      <c r="L772" s="17" t="str">
        <f>IF($C772="B",VLOOKUP($A772,Bat!$A$4:$BF$2320,L$1,FALSE),VLOOKUP($A772,Pit!$A$4:$BA$1686,L$2,FALSE))</f>
        <v>Normal</v>
      </c>
      <c r="M772" s="16">
        <f>IF($C772="B",VLOOKUP($A772,Bat!$A$4:$BF$2320,M$1,FALSE),VLOOKUP($A772,Pit!$A$4:$BA$1686,M$2,FALSE))</f>
        <v>1</v>
      </c>
      <c r="N772" s="16">
        <f>IF($C772="B",VLOOKUP($A772,Bat!$A$4:$BF$2320,N$1,FALSE),VLOOKUP($A772,Pit!$A$4:$BA$1686,N$2,FALSE))</f>
        <v>2</v>
      </c>
      <c r="O772" s="16">
        <f>IF($C772="B",VLOOKUP($A772,Bat!$A$4:$BF$2320,O$1,FALSE),VLOOKUP($A772,Pit!$A$4:$BA$1686,O$2,FALSE))</f>
        <v>5</v>
      </c>
      <c r="P772" s="16">
        <f>IF($C772="B",VLOOKUP($A772,Bat!$A$4:$BF$2320,P$1,FALSE),VLOOKUP($A772,Pit!$A$4:$BA$1686,P$2,FALSE))</f>
        <v>5</v>
      </c>
      <c r="Q772" s="17">
        <f>IF($C772="B",VLOOKUP($A772,Bat!$A$4:$BF$2320,Q$1,FALSE),VLOOKUP($A772,Pit!$A$4:$BA$1686,Q$2,FALSE))</f>
        <v>6</v>
      </c>
      <c r="R772" s="18">
        <f>IF($C772="B",VLOOKUP($A772,Bat!$A$4:$BF$2320,R$1,FALSE),VLOOKUP($A772,Pit!$A$4:$BA$1686,R$2,FALSE))</f>
        <v>-3.9925667364719502</v>
      </c>
      <c r="S772" s="19">
        <f>IF($C772="B",VLOOKUP($A772,Bat!$A$4:$BF$2320,S$1,FALSE),VLOOKUP($A772,Pit!$A$4:$BA$1686,S$2,FALSE))</f>
        <v>-0.1545879873078527</v>
      </c>
      <c r="T772" s="20" t="str">
        <f>IF($C772="B",VLOOKUP($A772,Bat!$A$4:$BF$2320,T$1,FALSE),VLOOKUP($A772,Pit!$A$4:$BA$1686,T$2,FALSE))</f>
        <v>$1.8m</v>
      </c>
      <c r="U772" s="17" t="str">
        <f>VLOOKUP(IF($C772="B",VLOOKUP($A772,Bat!$A$4:$AU$2320,U$1,FALSE),VLOOKUP($A772,Pit!$A$4:$BE$1686,U$2,FALSE)),COND!$A$35:$B$41,2,FALSE)</f>
        <v>??</v>
      </c>
      <c r="V772" s="21">
        <f>IF($C772="B",VLOOKUP($A772,Bat!$A$4:$AT$2284,46,FALSE),VLOOKUP($A772,Pit!$A$4:$BD$1664,56,FALSE))</f>
        <v>382</v>
      </c>
      <c r="W772" s="16">
        <f t="shared" si="57"/>
        <v>999</v>
      </c>
      <c r="X772" s="16"/>
      <c r="Y772" s="22">
        <f t="shared" si="58"/>
        <v>808</v>
      </c>
      <c r="Z772" s="16" t="str">
        <f>IFERROR(VLOOKUP($D772,Results37!$F$3:$L$1396,Z$1,FALSE),"")</f>
        <v/>
      </c>
      <c r="AA772" s="47" t="str">
        <f>IF(ISERROR(VLOOKUP(D772,Results37!$F$3:$O$399,AA$1,FALSE)),"",IF(VLOOKUP(D772,Results37!$F$3:$O$399,AA$1+1,FALSE)=1,"S"&amp;VLOOKUP(D772,Results37!$F$3:$O$399,AA$1,FALSE),VLOOKUP(D772,Results37!$F$3:$O$399,AA$1,FALSE)))</f>
        <v/>
      </c>
      <c r="AB772" s="16" t="str">
        <f>IFERROR(VLOOKUP($D772,Results37!$F$3:$L$1396,AB$1,FALSE),"")</f>
        <v/>
      </c>
      <c r="AC772" s="16" t="str">
        <f>IFERROR(VLOOKUP($D772,Results37!$F$3:$L$1396,AC$1,FALSE),"")</f>
        <v/>
      </c>
      <c r="AD772" s="16" t="str">
        <f t="shared" si="59"/>
        <v/>
      </c>
      <c r="AE772" s="20" t="str">
        <f>IF(ISERROR(VLOOKUP($AC772&amp;"-"&amp;$F772&amp;" "&amp;G772,Bonuses!$B$1:$G$1006,4,FALSE)),"",INT(VLOOKUP($AC772&amp;"-"&amp;$F772&amp;" "&amp;$G772,Bonuses!$B$1:$G$1006,4,FALSE)))</f>
        <v/>
      </c>
      <c r="AF772" s="16" t="str">
        <f>IF(ISERROR(VLOOKUP($AC772&amp;"-"&amp;$F772,Bonuses!$B$1:$G$1006,5,FALSE)),"",IF(VLOOKUP($AC772&amp;"-"&amp;$F772,Bonuses!$B$1:$G$1006,5,FALSE)="","",VLOOKUP($AC772&amp;"-"&amp;$F772,Bonuses!$B$1:$G$1006,6,FALSE)&amp;" yrs, "&amp;VLOOKUP($AC772&amp;"-"&amp;$F772,Bonuses!$B$1:$G$1006,5,FALSE)))</f>
        <v/>
      </c>
    </row>
    <row r="773" spans="1:32" s="21" customFormat="1" x14ac:dyDescent="0.25">
      <c r="A773" s="21" t="s">
        <v>2494</v>
      </c>
      <c r="B773" s="21">
        <f t="shared" ref="B773:B836" si="60">COUNTIF($A$5:$A$598,A773)</f>
        <v>0</v>
      </c>
      <c r="C773" s="21" t="str">
        <f t="shared" ref="C773:C836" si="61">IF(OR(MID(A773,1,2)="SP",MID(A773,1,2)="MR",MID(A773,1,2)="CL",MID(A773,1,2)="RP"),"P","B")</f>
        <v>P</v>
      </c>
      <c r="D773" s="17">
        <f>IF($C773="B",VLOOKUP($A773,Bat!$A$4:$BF$2320,D$1,FALSE),VLOOKUP($A773,Pit!$A$4:$BA$1686,D$2,FALSE))</f>
        <v>13675</v>
      </c>
      <c r="E773" s="16" t="str">
        <f>IF($C773="B",VLOOKUP($A773,Bat!$A$4:$BF$2320,E$1,FALSE),VLOOKUP($A773,Pit!$A$4:$BA$1686,E$2,FALSE))</f>
        <v>CL</v>
      </c>
      <c r="F773" s="16" t="str">
        <f>IF($C773="B",VLOOKUP($A773,Bat!$A$4:$BF$2320,F$1,FALSE),VLOOKUP($A773,Pit!$A$4:$BA$1686,F$2,FALSE))</f>
        <v>Roosevelt</v>
      </c>
      <c r="G773" s="16" t="str">
        <f>IF($C773="B",VLOOKUP($A773,Bat!$A$4:$BF$2320,G$1,FALSE),VLOOKUP($A773,Pit!$A$4:$BA$1686,G$2,FALSE))</f>
        <v>Salazar</v>
      </c>
      <c r="H773" s="16">
        <f>IF($C773="B",VLOOKUP($A773,Bat!$A$4:$BF$2320,H$1,FALSE),VLOOKUP($A773,Pit!$A$4:$BA$1686,H$2,FALSE))</f>
        <v>23</v>
      </c>
      <c r="I773" s="16" t="str">
        <f>IF($C773="B",VLOOKUP($A773,Bat!$A$4:$BF$2320,I$1,FALSE),VLOOKUP($A773,Pit!$A$4:$BA$1686,I$2,FALSE))</f>
        <v>L</v>
      </c>
      <c r="J773" s="16" t="str">
        <f>IF($C773="B",VLOOKUP($A773,Bat!$A$4:$BF$2320,J$1,FALSE),VLOOKUP($A773,Pit!$A$4:$BA$1686,J$2,FALSE))</f>
        <v>L</v>
      </c>
      <c r="K773" s="16" t="str">
        <f>IF($C773="B",VLOOKUP($A773,Bat!$A$4:$BF$2320,K$1,FALSE),VLOOKUP($A773,Pit!$A$4:$BA$1686,K$2,FALSE))</f>
        <v>High</v>
      </c>
      <c r="L773" s="17" t="str">
        <f>IF($C773="B",VLOOKUP($A773,Bat!$A$4:$BF$2320,L$1,FALSE),VLOOKUP($A773,Pit!$A$4:$BA$1686,L$2,FALSE))</f>
        <v>Normal</v>
      </c>
      <c r="M773" s="16">
        <f>IF($C773="B",VLOOKUP($A773,Bat!$A$4:$BF$2320,M$1,FALSE),VLOOKUP($A773,Pit!$A$4:$BA$1686,M$2,FALSE))</f>
        <v>5</v>
      </c>
      <c r="N773" s="16">
        <f>IF($C773="B",VLOOKUP($A773,Bat!$A$4:$BF$2320,N$1,FALSE),VLOOKUP($A773,Pit!$A$4:$BA$1686,N$2,FALSE))</f>
        <v>3</v>
      </c>
      <c r="O773" s="16">
        <f>IF($C773="B",VLOOKUP($A773,Bat!$A$4:$BF$2320,O$1,FALSE),VLOOKUP($A773,Pit!$A$4:$BA$1686,O$2,FALSE))</f>
        <v>2</v>
      </c>
      <c r="P773" s="16" t="str">
        <f>IF($C773="B",VLOOKUP($A773,Bat!$A$4:$BF$2320,P$1,FALSE),VLOOKUP($A773,Pit!$A$4:$BA$1686,P$2,FALSE))</f>
        <v>91-93 Mph</v>
      </c>
      <c r="Q773" s="17">
        <f>IF($C773="B",VLOOKUP($A773,Bat!$A$4:$BF$2320,Q$1,FALSE),VLOOKUP($A773,Pit!$A$4:$BA$1686,Q$2,FALSE))</f>
        <v>3</v>
      </c>
      <c r="R773" s="18">
        <f>IF($C773="B",VLOOKUP($A773,Bat!$A$4:$BF$2320,R$1,FALSE),VLOOKUP($A773,Pit!$A$4:$BA$1686,R$2,FALSE))</f>
        <v>16.510560460565486</v>
      </c>
      <c r="S773" s="19">
        <f>IF($C773="B",VLOOKUP($A773,Bat!$A$4:$BF$2320,S$1,FALSE),VLOOKUP($A773,Pit!$A$4:$BA$1686,S$2,FALSE))</f>
        <v>0.39289996564783969</v>
      </c>
      <c r="T773" s="20" t="str">
        <f>IF($C773="B",VLOOKUP($A773,Bat!$A$4:$BF$2320,T$1,FALSE),VLOOKUP($A773,Pit!$A$4:$BA$1686,T$2,FALSE))</f>
        <v>Slot</v>
      </c>
      <c r="U773" s="17" t="str">
        <f>VLOOKUP(IF($C773="B",VLOOKUP($A773,Bat!$A$4:$AU$2320,U$1,FALSE),VLOOKUP($A773,Pit!$A$4:$BE$1686,U$2,FALSE)),COND!$A$35:$B$41,2,FALSE)</f>
        <v>??</v>
      </c>
      <c r="V773" s="21">
        <f>IF($C773="B",VLOOKUP($A773,Bat!$A$4:$AT$2284,46,FALSE),VLOOKUP($A773,Pit!$A$4:$BD$1664,56,FALSE))</f>
        <v>383</v>
      </c>
      <c r="W773" s="16">
        <f t="shared" ref="W773:W836" si="62">IF(AND(T773&lt;&gt;"Slot",T773&gt;$T$3),999,V773)</f>
        <v>383</v>
      </c>
      <c r="X773" s="16"/>
      <c r="Y773" s="22">
        <f t="shared" ref="Y773:Y836" si="63">RANK(S773,$S$5:$S$1469)</f>
        <v>518</v>
      </c>
      <c r="Z773" s="16" t="str">
        <f>IFERROR(VLOOKUP($D773,Results37!$F$3:$L$1396,Z$1,FALSE),"")</f>
        <v/>
      </c>
      <c r="AA773" s="47" t="str">
        <f>IF(ISERROR(VLOOKUP(D773,Results37!$F$3:$O$399,AA$1,FALSE)),"",IF(VLOOKUP(D773,Results37!$F$3:$O$399,AA$1+1,FALSE)=1,"S"&amp;VLOOKUP(D773,Results37!$F$3:$O$399,AA$1,FALSE),VLOOKUP(D773,Results37!$F$3:$O$399,AA$1,FALSE)))</f>
        <v/>
      </c>
      <c r="AB773" s="16" t="str">
        <f>IFERROR(VLOOKUP($D773,Results37!$F$3:$L$1396,AB$1,FALSE),"")</f>
        <v/>
      </c>
      <c r="AC773" s="16" t="str">
        <f>IFERROR(VLOOKUP($D773,Results37!$F$3:$L$1396,AC$1,FALSE),"")</f>
        <v/>
      </c>
      <c r="AD773" s="16" t="str">
        <f t="shared" ref="AD773:AD836" si="64">IF(X773="","",X773-Z773)</f>
        <v/>
      </c>
      <c r="AE773" s="20" t="str">
        <f>IF(ISERROR(VLOOKUP($AC773&amp;"-"&amp;$F773&amp;" "&amp;G773,Bonuses!$B$1:$G$1006,4,FALSE)),"",INT(VLOOKUP($AC773&amp;"-"&amp;$F773&amp;" "&amp;$G773,Bonuses!$B$1:$G$1006,4,FALSE)))</f>
        <v/>
      </c>
      <c r="AF773" s="16" t="str">
        <f>IF(ISERROR(VLOOKUP($AC773&amp;"-"&amp;$F773,Bonuses!$B$1:$G$1006,5,FALSE)),"",IF(VLOOKUP($AC773&amp;"-"&amp;$F773,Bonuses!$B$1:$G$1006,5,FALSE)="","",VLOOKUP($AC773&amp;"-"&amp;$F773,Bonuses!$B$1:$G$1006,6,FALSE)&amp;" yrs, "&amp;VLOOKUP($AC773&amp;"-"&amp;$F773,Bonuses!$B$1:$G$1006,5,FALSE)))</f>
        <v/>
      </c>
    </row>
    <row r="774" spans="1:32" s="21" customFormat="1" x14ac:dyDescent="0.25">
      <c r="A774" s="21" t="s">
        <v>2359</v>
      </c>
      <c r="B774" s="21">
        <f t="shared" si="60"/>
        <v>0</v>
      </c>
      <c r="C774" s="21" t="str">
        <f t="shared" si="61"/>
        <v>P</v>
      </c>
      <c r="D774" s="17">
        <f>IF($C774="B",VLOOKUP($A774,Bat!$A$4:$BF$2320,D$1,FALSE),VLOOKUP($A774,Pit!$A$4:$BA$1686,D$2,FALSE))</f>
        <v>15644</v>
      </c>
      <c r="E774" s="16" t="str">
        <f>IF($C774="B",VLOOKUP($A774,Bat!$A$4:$BF$2320,E$1,FALSE),VLOOKUP($A774,Pit!$A$4:$BA$1686,E$2,FALSE))</f>
        <v>RP</v>
      </c>
      <c r="F774" s="16" t="str">
        <f>IF($C774="B",VLOOKUP($A774,Bat!$A$4:$BF$2320,F$1,FALSE),VLOOKUP($A774,Pit!$A$4:$BA$1686,F$2,FALSE))</f>
        <v>Jon</v>
      </c>
      <c r="G774" s="16" t="str">
        <f>IF($C774="B",VLOOKUP($A774,Bat!$A$4:$BF$2320,G$1,FALSE),VLOOKUP($A774,Pit!$A$4:$BA$1686,G$2,FALSE))</f>
        <v>Warren</v>
      </c>
      <c r="H774" s="16">
        <f>IF($C774="B",VLOOKUP($A774,Bat!$A$4:$BF$2320,H$1,FALSE),VLOOKUP($A774,Pit!$A$4:$BA$1686,H$2,FALSE))</f>
        <v>22</v>
      </c>
      <c r="I774" s="16" t="str">
        <f>IF($C774="B",VLOOKUP($A774,Bat!$A$4:$BF$2320,I$1,FALSE),VLOOKUP($A774,Pit!$A$4:$BA$1686,I$2,FALSE))</f>
        <v>L</v>
      </c>
      <c r="J774" s="16" t="str">
        <f>IF($C774="B",VLOOKUP($A774,Bat!$A$4:$BF$2320,J$1,FALSE),VLOOKUP($A774,Pit!$A$4:$BA$1686,J$2,FALSE))</f>
        <v>L</v>
      </c>
      <c r="K774" s="16" t="str">
        <f>IF($C774="B",VLOOKUP($A774,Bat!$A$4:$BF$2320,K$1,FALSE),VLOOKUP($A774,Pit!$A$4:$BA$1686,K$2,FALSE))</f>
        <v>Normal</v>
      </c>
      <c r="L774" s="17" t="str">
        <f>IF($C774="B",VLOOKUP($A774,Bat!$A$4:$BF$2320,L$1,FALSE),VLOOKUP($A774,Pit!$A$4:$BA$1686,L$2,FALSE))</f>
        <v>Normal</v>
      </c>
      <c r="M774" s="16">
        <f>IF($C774="B",VLOOKUP($A774,Bat!$A$4:$BF$2320,M$1,FALSE),VLOOKUP($A774,Pit!$A$4:$BA$1686,M$2,FALSE))</f>
        <v>5</v>
      </c>
      <c r="N774" s="16">
        <f>IF($C774="B",VLOOKUP($A774,Bat!$A$4:$BF$2320,N$1,FALSE),VLOOKUP($A774,Pit!$A$4:$BA$1686,N$2,FALSE))</f>
        <v>2</v>
      </c>
      <c r="O774" s="16">
        <f>IF($C774="B",VLOOKUP($A774,Bat!$A$4:$BF$2320,O$1,FALSE),VLOOKUP($A774,Pit!$A$4:$BA$1686,O$2,FALSE))</f>
        <v>3</v>
      </c>
      <c r="P774" s="16" t="str">
        <f>IF($C774="B",VLOOKUP($A774,Bat!$A$4:$BF$2320,P$1,FALSE),VLOOKUP($A774,Pit!$A$4:$BA$1686,P$2,FALSE))</f>
        <v>87-89 Mph</v>
      </c>
      <c r="Q774" s="17">
        <f>IF($C774="B",VLOOKUP($A774,Bat!$A$4:$BF$2320,Q$1,FALSE),VLOOKUP($A774,Pit!$A$4:$BA$1686,Q$2,FALSE))</f>
        <v>3</v>
      </c>
      <c r="R774" s="18">
        <f>IF($C774="B",VLOOKUP($A774,Bat!$A$4:$BF$2320,R$1,FALSE),VLOOKUP($A774,Pit!$A$4:$BA$1686,R$2,FALSE))</f>
        <v>16.433575225644077</v>
      </c>
      <c r="S774" s="19">
        <f>IF($C774="B",VLOOKUP($A774,Bat!$A$4:$BF$2320,S$1,FALSE),VLOOKUP($A774,Pit!$A$4:$BA$1686,S$2,FALSE))</f>
        <v>0.38613680928306576</v>
      </c>
      <c r="T774" s="20" t="str">
        <f>IF($C774="B",VLOOKUP($A774,Bat!$A$4:$BF$2320,T$1,FALSE),VLOOKUP($A774,Pit!$A$4:$BA$1686,T$2,FALSE))</f>
        <v>$190k</v>
      </c>
      <c r="U774" s="17" t="str">
        <f>VLOOKUP(IF($C774="B",VLOOKUP($A774,Bat!$A$4:$AU$2320,U$1,FALSE),VLOOKUP($A774,Pit!$A$4:$BE$1686,U$2,FALSE)),COND!$A$35:$B$41,2,FALSE)</f>
        <v>??</v>
      </c>
      <c r="V774" s="21">
        <f>IF($C774="B",VLOOKUP($A774,Bat!$A$4:$AT$2284,46,FALSE),VLOOKUP($A774,Pit!$A$4:$BD$1664,56,FALSE))</f>
        <v>384</v>
      </c>
      <c r="W774" s="16">
        <f t="shared" si="62"/>
        <v>999</v>
      </c>
      <c r="X774" s="16"/>
      <c r="Y774" s="22">
        <f t="shared" si="63"/>
        <v>524</v>
      </c>
      <c r="Z774" s="16" t="str">
        <f>IFERROR(VLOOKUP($D774,Results37!$F$3:$L$1396,Z$1,FALSE),"")</f>
        <v/>
      </c>
      <c r="AA774" s="47" t="str">
        <f>IF(ISERROR(VLOOKUP(D774,Results37!$F$3:$O$399,AA$1,FALSE)),"",IF(VLOOKUP(D774,Results37!$F$3:$O$399,AA$1+1,FALSE)=1,"S"&amp;VLOOKUP(D774,Results37!$F$3:$O$399,AA$1,FALSE),VLOOKUP(D774,Results37!$F$3:$O$399,AA$1,FALSE)))</f>
        <v/>
      </c>
      <c r="AB774" s="16" t="str">
        <f>IFERROR(VLOOKUP($D774,Results37!$F$3:$L$1396,AB$1,FALSE),"")</f>
        <v/>
      </c>
      <c r="AC774" s="16" t="str">
        <f>IFERROR(VLOOKUP($D774,Results37!$F$3:$L$1396,AC$1,FALSE),"")</f>
        <v/>
      </c>
      <c r="AD774" s="16" t="str">
        <f t="shared" si="64"/>
        <v/>
      </c>
      <c r="AE774" s="20" t="str">
        <f>IF(ISERROR(VLOOKUP($AC774&amp;"-"&amp;$F774&amp;" "&amp;G774,Bonuses!$B$1:$G$1006,4,FALSE)),"",INT(VLOOKUP($AC774&amp;"-"&amp;$F774&amp;" "&amp;$G774,Bonuses!$B$1:$G$1006,4,FALSE)))</f>
        <v/>
      </c>
      <c r="AF774" s="16" t="str">
        <f>IF(ISERROR(VLOOKUP($AC774&amp;"-"&amp;$F774,Bonuses!$B$1:$G$1006,5,FALSE)),"",IF(VLOOKUP($AC774&amp;"-"&amp;$F774,Bonuses!$B$1:$G$1006,5,FALSE)="","",VLOOKUP($AC774&amp;"-"&amp;$F774,Bonuses!$B$1:$G$1006,6,FALSE)&amp;" yrs, "&amp;VLOOKUP($AC774&amp;"-"&amp;$F774,Bonuses!$B$1:$G$1006,5,FALSE)))</f>
        <v/>
      </c>
    </row>
    <row r="775" spans="1:32" s="21" customFormat="1" x14ac:dyDescent="0.25">
      <c r="A775" s="21" t="s">
        <v>2419</v>
      </c>
      <c r="B775" s="21">
        <f t="shared" si="60"/>
        <v>0</v>
      </c>
      <c r="C775" s="21" t="str">
        <f t="shared" si="61"/>
        <v>P</v>
      </c>
      <c r="D775" s="17">
        <f>IF($C775="B",VLOOKUP($A775,Bat!$A$4:$BF$2320,D$1,FALSE),VLOOKUP($A775,Pit!$A$4:$BA$1686,D$2,FALSE))</f>
        <v>6508</v>
      </c>
      <c r="E775" s="16" t="str">
        <f>IF($C775="B",VLOOKUP($A775,Bat!$A$4:$BF$2320,E$1,FALSE),VLOOKUP($A775,Pit!$A$4:$BA$1686,E$2,FALSE))</f>
        <v>RP</v>
      </c>
      <c r="F775" s="16" t="str">
        <f>IF($C775="B",VLOOKUP($A775,Bat!$A$4:$BF$2320,F$1,FALSE),VLOOKUP($A775,Pit!$A$4:$BA$1686,F$2,FALSE))</f>
        <v>Justin</v>
      </c>
      <c r="G775" s="16" t="str">
        <f>IF($C775="B",VLOOKUP($A775,Bat!$A$4:$BF$2320,G$1,FALSE),VLOOKUP($A775,Pit!$A$4:$BA$1686,G$2,FALSE))</f>
        <v>Langworthy</v>
      </c>
      <c r="H775" s="16">
        <f>IF($C775="B",VLOOKUP($A775,Bat!$A$4:$BF$2320,H$1,FALSE),VLOOKUP($A775,Pit!$A$4:$BA$1686,H$2,FALSE))</f>
        <v>24</v>
      </c>
      <c r="I775" s="16" t="str">
        <f>IF($C775="B",VLOOKUP($A775,Bat!$A$4:$BF$2320,I$1,FALSE),VLOOKUP($A775,Pit!$A$4:$BA$1686,I$2,FALSE))</f>
        <v>R</v>
      </c>
      <c r="J775" s="16" t="str">
        <f>IF($C775="B",VLOOKUP($A775,Bat!$A$4:$BF$2320,J$1,FALSE),VLOOKUP($A775,Pit!$A$4:$BA$1686,J$2,FALSE))</f>
        <v>R</v>
      </c>
      <c r="K775" s="16" t="str">
        <f>IF($C775="B",VLOOKUP($A775,Bat!$A$4:$BF$2320,K$1,FALSE),VLOOKUP($A775,Pit!$A$4:$BA$1686,K$2,FALSE))</f>
        <v>Low</v>
      </c>
      <c r="L775" s="17" t="str">
        <f>IF($C775="B",VLOOKUP($A775,Bat!$A$4:$BF$2320,L$1,FALSE),VLOOKUP($A775,Pit!$A$4:$BA$1686,L$2,FALSE))</f>
        <v>Normal</v>
      </c>
      <c r="M775" s="16">
        <f>IF($C775="B",VLOOKUP($A775,Bat!$A$4:$BF$2320,M$1,FALSE),VLOOKUP($A775,Pit!$A$4:$BA$1686,M$2,FALSE))</f>
        <v>4</v>
      </c>
      <c r="N775" s="16">
        <f>IF($C775="B",VLOOKUP($A775,Bat!$A$4:$BF$2320,N$1,FALSE),VLOOKUP($A775,Pit!$A$4:$BA$1686,N$2,FALSE))</f>
        <v>3</v>
      </c>
      <c r="O775" s="16">
        <f>IF($C775="B",VLOOKUP($A775,Bat!$A$4:$BF$2320,O$1,FALSE),VLOOKUP($A775,Pit!$A$4:$BA$1686,O$2,FALSE))</f>
        <v>3</v>
      </c>
      <c r="P775" s="16" t="str">
        <f>IF($C775="B",VLOOKUP($A775,Bat!$A$4:$BF$2320,P$1,FALSE),VLOOKUP($A775,Pit!$A$4:$BA$1686,P$2,FALSE))</f>
        <v>90-92 Mph</v>
      </c>
      <c r="Q775" s="17">
        <f>IF($C775="B",VLOOKUP($A775,Bat!$A$4:$BF$2320,Q$1,FALSE),VLOOKUP($A775,Pit!$A$4:$BA$1686,Q$2,FALSE))</f>
        <v>3</v>
      </c>
      <c r="R775" s="18">
        <f>IF($C775="B",VLOOKUP($A775,Bat!$A$4:$BF$2320,R$1,FALSE),VLOOKUP($A775,Pit!$A$4:$BA$1686,R$2,FALSE))</f>
        <v>16.103156724384256</v>
      </c>
      <c r="S775" s="19">
        <f>IF($C775="B",VLOOKUP($A775,Bat!$A$4:$BF$2320,S$1,FALSE),VLOOKUP($A775,Pit!$A$4:$BA$1686,S$2,FALSE))</f>
        <v>0.35710952902451082</v>
      </c>
      <c r="T775" s="20" t="str">
        <f>IF($C775="B",VLOOKUP($A775,Bat!$A$4:$BF$2320,T$1,FALSE),VLOOKUP($A775,Pit!$A$4:$BA$1686,T$2,FALSE))</f>
        <v>Slot</v>
      </c>
      <c r="U775" s="17" t="str">
        <f>VLOOKUP(IF($C775="B",VLOOKUP($A775,Bat!$A$4:$AU$2320,U$1,FALSE),VLOOKUP($A775,Pit!$A$4:$BE$1686,U$2,FALSE)),COND!$A$35:$B$41,2,FALSE)</f>
        <v>??</v>
      </c>
      <c r="V775" s="21">
        <f>IF($C775="B",VLOOKUP($A775,Bat!$A$4:$AT$2284,46,FALSE),VLOOKUP($A775,Pit!$A$4:$BD$1664,56,FALSE))</f>
        <v>385</v>
      </c>
      <c r="W775" s="16">
        <f t="shared" si="62"/>
        <v>385</v>
      </c>
      <c r="X775" s="16"/>
      <c r="Y775" s="22">
        <f t="shared" si="63"/>
        <v>536</v>
      </c>
      <c r="Z775" s="16" t="str">
        <f>IFERROR(VLOOKUP($D775,Results37!$F$3:$L$1396,Z$1,FALSE),"")</f>
        <v/>
      </c>
      <c r="AA775" s="47" t="str">
        <f>IF(ISERROR(VLOOKUP(D775,Results37!$F$3:$O$399,AA$1,FALSE)),"",IF(VLOOKUP(D775,Results37!$F$3:$O$399,AA$1+1,FALSE)=1,"S"&amp;VLOOKUP(D775,Results37!$F$3:$O$399,AA$1,FALSE),VLOOKUP(D775,Results37!$F$3:$O$399,AA$1,FALSE)))</f>
        <v/>
      </c>
      <c r="AB775" s="16" t="str">
        <f>IFERROR(VLOOKUP($D775,Results37!$F$3:$L$1396,AB$1,FALSE),"")</f>
        <v/>
      </c>
      <c r="AC775" s="16" t="str">
        <f>IFERROR(VLOOKUP($D775,Results37!$F$3:$L$1396,AC$1,FALSE),"")</f>
        <v/>
      </c>
      <c r="AD775" s="16" t="str">
        <f t="shared" si="64"/>
        <v/>
      </c>
      <c r="AE775" s="20" t="str">
        <f>IF(ISERROR(VLOOKUP($AC775&amp;"-"&amp;$F775&amp;" "&amp;G775,Bonuses!$B$1:$G$1006,4,FALSE)),"",INT(VLOOKUP($AC775&amp;"-"&amp;$F775&amp;" "&amp;$G775,Bonuses!$B$1:$G$1006,4,FALSE)))</f>
        <v/>
      </c>
      <c r="AF775" s="16" t="str">
        <f>IF(ISERROR(VLOOKUP($AC775&amp;"-"&amp;$F775,Bonuses!$B$1:$G$1006,5,FALSE)),"",IF(VLOOKUP($AC775&amp;"-"&amp;$F775,Bonuses!$B$1:$G$1006,5,FALSE)="","",VLOOKUP($AC775&amp;"-"&amp;$F775,Bonuses!$B$1:$G$1006,6,FALSE)&amp;" yrs, "&amp;VLOOKUP($AC775&amp;"-"&amp;$F775,Bonuses!$B$1:$G$1006,5,FALSE)))</f>
        <v/>
      </c>
    </row>
    <row r="776" spans="1:32" s="21" customFormat="1" x14ac:dyDescent="0.25">
      <c r="A776" s="21" t="s">
        <v>2060</v>
      </c>
      <c r="B776" s="21">
        <f t="shared" si="60"/>
        <v>0</v>
      </c>
      <c r="C776" s="21" t="str">
        <f t="shared" si="61"/>
        <v>B</v>
      </c>
      <c r="D776" s="17">
        <f>IF($C776="B",VLOOKUP($A776,Bat!$A$4:$BF$2320,D$1,FALSE),VLOOKUP($A776,Pit!$A$4:$BA$1686,D$2,FALSE))</f>
        <v>8754</v>
      </c>
      <c r="E776" s="16" t="str">
        <f>IF($C776="B",VLOOKUP($A776,Bat!$A$4:$BF$2320,E$1,FALSE),VLOOKUP($A776,Pit!$A$4:$BA$1686,E$2,FALSE))</f>
        <v>RF</v>
      </c>
      <c r="F776" s="16" t="str">
        <f>IF($C776="B",VLOOKUP($A776,Bat!$A$4:$BF$2320,F$1,FALSE),VLOOKUP($A776,Pit!$A$4:$BA$1686,F$2,FALSE))</f>
        <v>Joe</v>
      </c>
      <c r="G776" s="16" t="str">
        <f>IF($C776="B",VLOOKUP($A776,Bat!$A$4:$BF$2320,G$1,FALSE),VLOOKUP($A776,Pit!$A$4:$BA$1686,G$2,FALSE))</f>
        <v>Bailey</v>
      </c>
      <c r="H776" s="16">
        <f>IF($C776="B",VLOOKUP($A776,Bat!$A$4:$BF$2320,H$1,FALSE),VLOOKUP($A776,Pit!$A$4:$BA$1686,H$2,FALSE))</f>
        <v>21</v>
      </c>
      <c r="I776" s="16" t="str">
        <f>IF($C776="B",VLOOKUP($A776,Bat!$A$4:$BF$2320,I$1,FALSE),VLOOKUP($A776,Pit!$A$4:$BA$1686,I$2,FALSE))</f>
        <v>S</v>
      </c>
      <c r="J776" s="16" t="str">
        <f>IF($C776="B",VLOOKUP($A776,Bat!$A$4:$BF$2320,J$1,FALSE),VLOOKUP($A776,Pit!$A$4:$BA$1686,J$2,FALSE))</f>
        <v>R</v>
      </c>
      <c r="K776" s="16" t="str">
        <f>IF($C776="B",VLOOKUP($A776,Bat!$A$4:$BF$2320,K$1,FALSE),VLOOKUP($A776,Pit!$A$4:$BA$1686,K$2,FALSE))</f>
        <v>Normal</v>
      </c>
      <c r="L776" s="17" t="str">
        <f>IF($C776="B",VLOOKUP($A776,Bat!$A$4:$BF$2320,L$1,FALSE),VLOOKUP($A776,Pit!$A$4:$BA$1686,L$2,FALSE))</f>
        <v>Normal</v>
      </c>
      <c r="M776" s="16">
        <f>IF($C776="B",VLOOKUP($A776,Bat!$A$4:$BF$2320,M$1,FALSE),VLOOKUP($A776,Pit!$A$4:$BA$1686,M$2,FALSE))</f>
        <v>2</v>
      </c>
      <c r="N776" s="16">
        <f>IF($C776="B",VLOOKUP($A776,Bat!$A$4:$BF$2320,N$1,FALSE),VLOOKUP($A776,Pit!$A$4:$BA$1686,N$2,FALSE))</f>
        <v>4</v>
      </c>
      <c r="O776" s="16">
        <f>IF($C776="B",VLOOKUP($A776,Bat!$A$4:$BF$2320,O$1,FALSE),VLOOKUP($A776,Pit!$A$4:$BA$1686,O$2,FALSE))</f>
        <v>2</v>
      </c>
      <c r="P776" s="16">
        <f>IF($C776="B",VLOOKUP($A776,Bat!$A$4:$BF$2320,P$1,FALSE),VLOOKUP($A776,Pit!$A$4:$BA$1686,P$2,FALSE))</f>
        <v>3</v>
      </c>
      <c r="Q776" s="17">
        <f>IF($C776="B",VLOOKUP($A776,Bat!$A$4:$BF$2320,Q$1,FALSE),VLOOKUP($A776,Pit!$A$4:$BA$1686,Q$2,FALSE))</f>
        <v>4</v>
      </c>
      <c r="R776" s="18">
        <f>IF($C776="B",VLOOKUP($A776,Bat!$A$4:$BF$2320,R$1,FALSE),VLOOKUP($A776,Pit!$A$4:$BA$1686,R$2,FALSE))</f>
        <v>-4.0590390826252367</v>
      </c>
      <c r="S776" s="19">
        <f>IF($C776="B",VLOOKUP($A776,Bat!$A$4:$BF$2320,S$1,FALSE),VLOOKUP($A776,Pit!$A$4:$BA$1686,S$2,FALSE))</f>
        <v>-0.16406537666331869</v>
      </c>
      <c r="T776" s="20" t="str">
        <f>IF($C776="B",VLOOKUP($A776,Bat!$A$4:$BF$2320,T$1,FALSE),VLOOKUP($A776,Pit!$A$4:$BA$1686,T$2,FALSE))</f>
        <v>$200k</v>
      </c>
      <c r="U776" s="17" t="str">
        <f>VLOOKUP(IF($C776="B",VLOOKUP($A776,Bat!$A$4:$AU$2320,U$1,FALSE),VLOOKUP($A776,Pit!$A$4:$BE$1686,U$2,FALSE)),COND!$A$35:$B$41,2,FALSE)</f>
        <v>??</v>
      </c>
      <c r="V776" s="21">
        <f>IF($C776="B",VLOOKUP($A776,Bat!$A$4:$AT$2284,46,FALSE),VLOOKUP($A776,Pit!$A$4:$BD$1664,56,FALSE))</f>
        <v>386</v>
      </c>
      <c r="W776" s="16">
        <f t="shared" si="62"/>
        <v>999</v>
      </c>
      <c r="X776" s="16"/>
      <c r="Y776" s="22">
        <f t="shared" si="63"/>
        <v>818</v>
      </c>
      <c r="Z776" s="16" t="str">
        <f>IFERROR(VLOOKUP($D776,Results37!$F$3:$L$1396,Z$1,FALSE),"")</f>
        <v/>
      </c>
      <c r="AA776" s="47" t="str">
        <f>IF(ISERROR(VLOOKUP(D776,Results37!$F$3:$O$399,AA$1,FALSE)),"",IF(VLOOKUP(D776,Results37!$F$3:$O$399,AA$1+1,FALSE)=1,"S"&amp;VLOOKUP(D776,Results37!$F$3:$O$399,AA$1,FALSE),VLOOKUP(D776,Results37!$F$3:$O$399,AA$1,FALSE)))</f>
        <v/>
      </c>
      <c r="AB776" s="16" t="str">
        <f>IFERROR(VLOOKUP($D776,Results37!$F$3:$L$1396,AB$1,FALSE),"")</f>
        <v/>
      </c>
      <c r="AC776" s="16" t="str">
        <f>IFERROR(VLOOKUP($D776,Results37!$F$3:$L$1396,AC$1,FALSE),"")</f>
        <v/>
      </c>
      <c r="AD776" s="16" t="str">
        <f t="shared" si="64"/>
        <v/>
      </c>
      <c r="AE776" s="20" t="str">
        <f>IF(ISERROR(VLOOKUP($AC776&amp;"-"&amp;$F776&amp;" "&amp;G776,Bonuses!$B$1:$G$1006,4,FALSE)),"",INT(VLOOKUP($AC776&amp;"-"&amp;$F776&amp;" "&amp;$G776,Bonuses!$B$1:$G$1006,4,FALSE)))</f>
        <v/>
      </c>
      <c r="AF776" s="16" t="str">
        <f>IF(ISERROR(VLOOKUP($AC776&amp;"-"&amp;$F776,Bonuses!$B$1:$G$1006,5,FALSE)),"",IF(VLOOKUP($AC776&amp;"-"&amp;$F776,Bonuses!$B$1:$G$1006,5,FALSE)="","",VLOOKUP($AC776&amp;"-"&amp;$F776,Bonuses!$B$1:$G$1006,6,FALSE)&amp;" yrs, "&amp;VLOOKUP($AC776&amp;"-"&amp;$F776,Bonuses!$B$1:$G$1006,5,FALSE)))</f>
        <v/>
      </c>
    </row>
    <row r="777" spans="1:32" s="21" customFormat="1" x14ac:dyDescent="0.25">
      <c r="A777" s="21" t="s">
        <v>2322</v>
      </c>
      <c r="B777" s="21">
        <f t="shared" si="60"/>
        <v>0</v>
      </c>
      <c r="C777" s="21" t="str">
        <f t="shared" si="61"/>
        <v>P</v>
      </c>
      <c r="D777" s="17">
        <f>IF($C777="B",VLOOKUP($A777,Bat!$A$4:$BF$2320,D$1,FALSE),VLOOKUP($A777,Pit!$A$4:$BA$1686,D$2,FALSE))</f>
        <v>10313</v>
      </c>
      <c r="E777" s="16" t="str">
        <f>IF($C777="B",VLOOKUP($A777,Bat!$A$4:$BF$2320,E$1,FALSE),VLOOKUP($A777,Pit!$A$4:$BA$1686,E$2,FALSE))</f>
        <v>CL</v>
      </c>
      <c r="F777" s="16" t="str">
        <f>IF($C777="B",VLOOKUP($A777,Bat!$A$4:$BF$2320,F$1,FALSE),VLOOKUP($A777,Pit!$A$4:$BA$1686,F$2,FALSE))</f>
        <v>Howard</v>
      </c>
      <c r="G777" s="16" t="str">
        <f>IF($C777="B",VLOOKUP($A777,Bat!$A$4:$BF$2320,G$1,FALSE),VLOOKUP($A777,Pit!$A$4:$BA$1686,G$2,FALSE))</f>
        <v>Lambert</v>
      </c>
      <c r="H777" s="16">
        <f>IF($C777="B",VLOOKUP($A777,Bat!$A$4:$BF$2320,H$1,FALSE),VLOOKUP($A777,Pit!$A$4:$BA$1686,H$2,FALSE))</f>
        <v>23</v>
      </c>
      <c r="I777" s="16" t="str">
        <f>IF($C777="B",VLOOKUP($A777,Bat!$A$4:$BF$2320,I$1,FALSE),VLOOKUP($A777,Pit!$A$4:$BA$1686,I$2,FALSE))</f>
        <v>L</v>
      </c>
      <c r="J777" s="16" t="str">
        <f>IF($C777="B",VLOOKUP($A777,Bat!$A$4:$BF$2320,J$1,FALSE),VLOOKUP($A777,Pit!$A$4:$BA$1686,J$2,FALSE))</f>
        <v>R</v>
      </c>
      <c r="K777" s="16" t="str">
        <f>IF($C777="B",VLOOKUP($A777,Bat!$A$4:$BF$2320,K$1,FALSE),VLOOKUP($A777,Pit!$A$4:$BA$1686,K$2,FALSE))</f>
        <v>Low</v>
      </c>
      <c r="L777" s="17" t="str">
        <f>IF($C777="B",VLOOKUP($A777,Bat!$A$4:$BF$2320,L$1,FALSE),VLOOKUP($A777,Pit!$A$4:$BA$1686,L$2,FALSE))</f>
        <v>Normal</v>
      </c>
      <c r="M777" s="16">
        <f>IF($C777="B",VLOOKUP($A777,Bat!$A$4:$BF$2320,M$1,FALSE),VLOOKUP($A777,Pit!$A$4:$BA$1686,M$2,FALSE))</f>
        <v>4</v>
      </c>
      <c r="N777" s="16">
        <f>IF($C777="B",VLOOKUP($A777,Bat!$A$4:$BF$2320,N$1,FALSE),VLOOKUP($A777,Pit!$A$4:$BA$1686,N$2,FALSE))</f>
        <v>4</v>
      </c>
      <c r="O777" s="16">
        <f>IF($C777="B",VLOOKUP($A777,Bat!$A$4:$BF$2320,O$1,FALSE),VLOOKUP($A777,Pit!$A$4:$BA$1686,O$2,FALSE))</f>
        <v>2</v>
      </c>
      <c r="P777" s="16" t="str">
        <f>IF($C777="B",VLOOKUP($A777,Bat!$A$4:$BF$2320,P$1,FALSE),VLOOKUP($A777,Pit!$A$4:$BA$1686,P$2,FALSE))</f>
        <v>91-93 Mph</v>
      </c>
      <c r="Q777" s="17">
        <f>IF($C777="B",VLOOKUP($A777,Bat!$A$4:$BF$2320,Q$1,FALSE),VLOOKUP($A777,Pit!$A$4:$BA$1686,Q$2,FALSE))</f>
        <v>4</v>
      </c>
      <c r="R777" s="18">
        <f>IF($C777="B",VLOOKUP($A777,Bat!$A$4:$BF$2320,R$1,FALSE),VLOOKUP($A777,Pit!$A$4:$BA$1686,R$2,FALSE))</f>
        <v>15.806018581527209</v>
      </c>
      <c r="S777" s="19">
        <f>IF($C777="B",VLOOKUP($A777,Bat!$A$4:$BF$2320,S$1,FALSE),VLOOKUP($A777,Pit!$A$4:$BA$1686,S$2,FALSE))</f>
        <v>0.33100592975469939</v>
      </c>
      <c r="T777" s="20" t="str">
        <f>IF($C777="B",VLOOKUP($A777,Bat!$A$4:$BF$2320,T$1,FALSE),VLOOKUP($A777,Pit!$A$4:$BA$1686,T$2,FALSE))</f>
        <v>Slot</v>
      </c>
      <c r="U777" s="17" t="str">
        <f>VLOOKUP(IF($C777="B",VLOOKUP($A777,Bat!$A$4:$AU$2320,U$1,FALSE),VLOOKUP($A777,Pit!$A$4:$BE$1686,U$2,FALSE)),COND!$A$35:$B$41,2,FALSE)</f>
        <v>??</v>
      </c>
      <c r="V777" s="21">
        <f>IF($C777="B",VLOOKUP($A777,Bat!$A$4:$AT$2284,46,FALSE),VLOOKUP($A777,Pit!$A$4:$BD$1664,56,FALSE))</f>
        <v>387</v>
      </c>
      <c r="W777" s="16">
        <f t="shared" si="62"/>
        <v>387</v>
      </c>
      <c r="X777" s="16"/>
      <c r="Y777" s="22">
        <f t="shared" si="63"/>
        <v>542</v>
      </c>
      <c r="Z777" s="16" t="str">
        <f>IFERROR(VLOOKUP($D777,Results37!$F$3:$L$1396,Z$1,FALSE),"")</f>
        <v/>
      </c>
      <c r="AA777" s="47" t="str">
        <f>IF(ISERROR(VLOOKUP(D777,Results37!$F$3:$O$399,AA$1,FALSE)),"",IF(VLOOKUP(D777,Results37!$F$3:$O$399,AA$1+1,FALSE)=1,"S"&amp;VLOOKUP(D777,Results37!$F$3:$O$399,AA$1,FALSE),VLOOKUP(D777,Results37!$F$3:$O$399,AA$1,FALSE)))</f>
        <v/>
      </c>
      <c r="AB777" s="16" t="str">
        <f>IFERROR(VLOOKUP($D777,Results37!$F$3:$L$1396,AB$1,FALSE),"")</f>
        <v/>
      </c>
      <c r="AC777" s="16" t="str">
        <f>IFERROR(VLOOKUP($D777,Results37!$F$3:$L$1396,AC$1,FALSE),"")</f>
        <v/>
      </c>
      <c r="AD777" s="16" t="str">
        <f t="shared" si="64"/>
        <v/>
      </c>
      <c r="AE777" s="20" t="str">
        <f>IF(ISERROR(VLOOKUP($AC777&amp;"-"&amp;$F777&amp;" "&amp;G777,Bonuses!$B$1:$G$1006,4,FALSE)),"",INT(VLOOKUP($AC777&amp;"-"&amp;$F777&amp;" "&amp;$G777,Bonuses!$B$1:$G$1006,4,FALSE)))</f>
        <v/>
      </c>
      <c r="AF777" s="16" t="str">
        <f>IF(ISERROR(VLOOKUP($AC777&amp;"-"&amp;$F777,Bonuses!$B$1:$G$1006,5,FALSE)),"",IF(VLOOKUP($AC777&amp;"-"&amp;$F777,Bonuses!$B$1:$G$1006,5,FALSE)="","",VLOOKUP($AC777&amp;"-"&amp;$F777,Bonuses!$B$1:$G$1006,6,FALSE)&amp;" yrs, "&amp;VLOOKUP($AC777&amp;"-"&amp;$F777,Bonuses!$B$1:$G$1006,5,FALSE)))</f>
        <v/>
      </c>
    </row>
    <row r="778" spans="1:32" s="21" customFormat="1" x14ac:dyDescent="0.25">
      <c r="A778" s="21" t="s">
        <v>2136</v>
      </c>
      <c r="B778" s="21">
        <f t="shared" si="60"/>
        <v>0</v>
      </c>
      <c r="C778" s="21" t="str">
        <f t="shared" si="61"/>
        <v>B</v>
      </c>
      <c r="D778" s="17">
        <f>IF($C778="B",VLOOKUP($A778,Bat!$A$4:$BF$2320,D$1,FALSE),VLOOKUP($A778,Pit!$A$4:$BA$1686,D$2,FALSE))</f>
        <v>14699</v>
      </c>
      <c r="E778" s="16" t="str">
        <f>IF($C778="B",VLOOKUP($A778,Bat!$A$4:$BF$2320,E$1,FALSE),VLOOKUP($A778,Pit!$A$4:$BA$1686,E$2,FALSE))</f>
        <v>1B</v>
      </c>
      <c r="F778" s="16" t="str">
        <f>IF($C778="B",VLOOKUP($A778,Bat!$A$4:$BF$2320,F$1,FALSE),VLOOKUP($A778,Pit!$A$4:$BA$1686,F$2,FALSE))</f>
        <v>Beau</v>
      </c>
      <c r="G778" s="16" t="str">
        <f>IF($C778="B",VLOOKUP($A778,Bat!$A$4:$BF$2320,G$1,FALSE),VLOOKUP($A778,Pit!$A$4:$BA$1686,G$2,FALSE))</f>
        <v>Walsh</v>
      </c>
      <c r="H778" s="16">
        <f>IF($C778="B",VLOOKUP($A778,Bat!$A$4:$BF$2320,H$1,FALSE),VLOOKUP($A778,Pit!$A$4:$BA$1686,H$2,FALSE))</f>
        <v>21</v>
      </c>
      <c r="I778" s="16" t="str">
        <f>IF($C778="B",VLOOKUP($A778,Bat!$A$4:$BF$2320,I$1,FALSE),VLOOKUP($A778,Pit!$A$4:$BA$1686,I$2,FALSE))</f>
        <v>R</v>
      </c>
      <c r="J778" s="16" t="str">
        <f>IF($C778="B",VLOOKUP($A778,Bat!$A$4:$BF$2320,J$1,FALSE),VLOOKUP($A778,Pit!$A$4:$BA$1686,J$2,FALSE))</f>
        <v>R</v>
      </c>
      <c r="K778" s="16" t="str">
        <f>IF($C778="B",VLOOKUP($A778,Bat!$A$4:$BF$2320,K$1,FALSE),VLOOKUP($A778,Pit!$A$4:$BA$1686,K$2,FALSE))</f>
        <v>Low</v>
      </c>
      <c r="L778" s="17" t="str">
        <f>IF($C778="B",VLOOKUP($A778,Bat!$A$4:$BF$2320,L$1,FALSE),VLOOKUP($A778,Pit!$A$4:$BA$1686,L$2,FALSE))</f>
        <v>High</v>
      </c>
      <c r="M778" s="16">
        <f>IF($C778="B",VLOOKUP($A778,Bat!$A$4:$BF$2320,M$1,FALSE),VLOOKUP($A778,Pit!$A$4:$BA$1686,M$2,FALSE))</f>
        <v>2</v>
      </c>
      <c r="N778" s="16">
        <f>IF($C778="B",VLOOKUP($A778,Bat!$A$4:$BF$2320,N$1,FALSE),VLOOKUP($A778,Pit!$A$4:$BA$1686,N$2,FALSE))</f>
        <v>4</v>
      </c>
      <c r="O778" s="16">
        <f>IF($C778="B",VLOOKUP($A778,Bat!$A$4:$BF$2320,O$1,FALSE),VLOOKUP($A778,Pit!$A$4:$BA$1686,O$2,FALSE))</f>
        <v>1</v>
      </c>
      <c r="P778" s="16">
        <f>IF($C778="B",VLOOKUP($A778,Bat!$A$4:$BF$2320,P$1,FALSE),VLOOKUP($A778,Pit!$A$4:$BA$1686,P$2,FALSE))</f>
        <v>6</v>
      </c>
      <c r="Q778" s="17">
        <f>IF($C778="B",VLOOKUP($A778,Bat!$A$4:$BF$2320,Q$1,FALSE),VLOOKUP($A778,Pit!$A$4:$BA$1686,Q$2,FALSE))</f>
        <v>1</v>
      </c>
      <c r="R778" s="18">
        <f>IF($C778="B",VLOOKUP($A778,Bat!$A$4:$BF$2320,R$1,FALSE),VLOOKUP($A778,Pit!$A$4:$BA$1686,R$2,FALSE))</f>
        <v>-4.0597754070864536</v>
      </c>
      <c r="S778" s="19">
        <f>IF($C778="B",VLOOKUP($A778,Bat!$A$4:$BF$2320,S$1,FALSE),VLOOKUP($A778,Pit!$A$4:$BA$1686,S$2,FALSE))</f>
        <v>-0.16417035917130501</v>
      </c>
      <c r="T778" s="20" t="str">
        <f>IF($C778="B",VLOOKUP($A778,Bat!$A$4:$BF$2320,T$1,FALSE),VLOOKUP($A778,Pit!$A$4:$BA$1686,T$2,FALSE))</f>
        <v>$170k</v>
      </c>
      <c r="U778" s="17" t="str">
        <f>VLOOKUP(IF($C778="B",VLOOKUP($A778,Bat!$A$4:$AU$2320,U$1,FALSE),VLOOKUP($A778,Pit!$A$4:$BE$1686,U$2,FALSE)),COND!$A$35:$B$41,2,FALSE)</f>
        <v>??</v>
      </c>
      <c r="V778" s="21">
        <f>IF($C778="B",VLOOKUP($A778,Bat!$A$4:$AT$2284,46,FALSE),VLOOKUP($A778,Pit!$A$4:$BD$1664,56,FALSE))</f>
        <v>387</v>
      </c>
      <c r="W778" s="16">
        <f t="shared" si="62"/>
        <v>999</v>
      </c>
      <c r="X778" s="16"/>
      <c r="Y778" s="22">
        <f t="shared" si="63"/>
        <v>819</v>
      </c>
      <c r="Z778" s="16" t="str">
        <f>IFERROR(VLOOKUP($D778,Results37!$F$3:$L$1396,Z$1,FALSE),"")</f>
        <v/>
      </c>
      <c r="AA778" s="47" t="str">
        <f>IF(ISERROR(VLOOKUP(D778,Results37!$F$3:$O$399,AA$1,FALSE)),"",IF(VLOOKUP(D778,Results37!$F$3:$O$399,AA$1+1,FALSE)=1,"S"&amp;VLOOKUP(D778,Results37!$F$3:$O$399,AA$1,FALSE),VLOOKUP(D778,Results37!$F$3:$O$399,AA$1,FALSE)))</f>
        <v/>
      </c>
      <c r="AB778" s="16" t="str">
        <f>IFERROR(VLOOKUP($D778,Results37!$F$3:$L$1396,AB$1,FALSE),"")</f>
        <v/>
      </c>
      <c r="AC778" s="16" t="str">
        <f>IFERROR(VLOOKUP($D778,Results37!$F$3:$L$1396,AC$1,FALSE),"")</f>
        <v/>
      </c>
      <c r="AD778" s="16" t="str">
        <f t="shared" si="64"/>
        <v/>
      </c>
      <c r="AE778" s="20" t="str">
        <f>IF(ISERROR(VLOOKUP($AC778&amp;"-"&amp;$F778&amp;" "&amp;G778,Bonuses!$B$1:$G$1006,4,FALSE)),"",INT(VLOOKUP($AC778&amp;"-"&amp;$F778&amp;" "&amp;$G778,Bonuses!$B$1:$G$1006,4,FALSE)))</f>
        <v/>
      </c>
      <c r="AF778" s="16" t="str">
        <f>IF(ISERROR(VLOOKUP($AC778&amp;"-"&amp;$F778,Bonuses!$B$1:$G$1006,5,FALSE)),"",IF(VLOOKUP($AC778&amp;"-"&amp;$F778,Bonuses!$B$1:$G$1006,5,FALSE)="","",VLOOKUP($AC778&amp;"-"&amp;$F778,Bonuses!$B$1:$G$1006,6,FALSE)&amp;" yrs, "&amp;VLOOKUP($AC778&amp;"-"&amp;$F778,Bonuses!$B$1:$G$1006,5,FALSE)))</f>
        <v/>
      </c>
    </row>
    <row r="779" spans="1:32" s="21" customFormat="1" x14ac:dyDescent="0.25">
      <c r="A779" s="21" t="s">
        <v>2420</v>
      </c>
      <c r="B779" s="21">
        <f t="shared" si="60"/>
        <v>0</v>
      </c>
      <c r="C779" s="21" t="str">
        <f t="shared" si="61"/>
        <v>P</v>
      </c>
      <c r="D779" s="17">
        <f>IF($C779="B",VLOOKUP($A779,Bat!$A$4:$BF$2320,D$1,FALSE),VLOOKUP($A779,Pit!$A$4:$BA$1686,D$2,FALSE))</f>
        <v>9801</v>
      </c>
      <c r="E779" s="16" t="str">
        <f>IF($C779="B",VLOOKUP($A779,Bat!$A$4:$BF$2320,E$1,FALSE),VLOOKUP($A779,Pit!$A$4:$BA$1686,E$2,FALSE))</f>
        <v>RP</v>
      </c>
      <c r="F779" s="16" t="str">
        <f>IF($C779="B",VLOOKUP($A779,Bat!$A$4:$BF$2320,F$1,FALSE),VLOOKUP($A779,Pit!$A$4:$BA$1686,F$2,FALSE))</f>
        <v>Manny</v>
      </c>
      <c r="G779" s="16" t="str">
        <f>IF($C779="B",VLOOKUP($A779,Bat!$A$4:$BF$2320,G$1,FALSE),VLOOKUP($A779,Pit!$A$4:$BA$1686,G$2,FALSE))</f>
        <v>Flanhill</v>
      </c>
      <c r="H779" s="16">
        <f>IF($C779="B",VLOOKUP($A779,Bat!$A$4:$BF$2320,H$1,FALSE),VLOOKUP($A779,Pit!$A$4:$BA$1686,H$2,FALSE))</f>
        <v>24</v>
      </c>
      <c r="I779" s="16" t="str">
        <f>IF($C779="B",VLOOKUP($A779,Bat!$A$4:$BF$2320,I$1,FALSE),VLOOKUP($A779,Pit!$A$4:$BA$1686,I$2,FALSE))</f>
        <v>R</v>
      </c>
      <c r="J779" s="16" t="str">
        <f>IF($C779="B",VLOOKUP($A779,Bat!$A$4:$BF$2320,J$1,FALSE),VLOOKUP($A779,Pit!$A$4:$BA$1686,J$2,FALSE))</f>
        <v>R</v>
      </c>
      <c r="K779" s="16" t="str">
        <f>IF($C779="B",VLOOKUP($A779,Bat!$A$4:$BF$2320,K$1,FALSE),VLOOKUP($A779,Pit!$A$4:$BA$1686,K$2,FALSE))</f>
        <v>Low</v>
      </c>
      <c r="L779" s="17" t="str">
        <f>IF($C779="B",VLOOKUP($A779,Bat!$A$4:$BF$2320,L$1,FALSE),VLOOKUP($A779,Pit!$A$4:$BA$1686,L$2,FALSE))</f>
        <v>Normal</v>
      </c>
      <c r="M779" s="16">
        <f>IF($C779="B",VLOOKUP($A779,Bat!$A$4:$BF$2320,M$1,FALSE),VLOOKUP($A779,Pit!$A$4:$BA$1686,M$2,FALSE))</f>
        <v>4</v>
      </c>
      <c r="N779" s="16">
        <f>IF($C779="B",VLOOKUP($A779,Bat!$A$4:$BF$2320,N$1,FALSE),VLOOKUP($A779,Pit!$A$4:$BA$1686,N$2,FALSE))</f>
        <v>1</v>
      </c>
      <c r="O779" s="16">
        <f>IF($C779="B",VLOOKUP($A779,Bat!$A$4:$BF$2320,O$1,FALSE),VLOOKUP($A779,Pit!$A$4:$BA$1686,O$2,FALSE))</f>
        <v>4</v>
      </c>
      <c r="P779" s="16" t="str">
        <f>IF($C779="B",VLOOKUP($A779,Bat!$A$4:$BF$2320,P$1,FALSE),VLOOKUP($A779,Pit!$A$4:$BA$1686,P$2,FALSE))</f>
        <v>91-93 Mph</v>
      </c>
      <c r="Q779" s="17">
        <f>IF($C779="B",VLOOKUP($A779,Bat!$A$4:$BF$2320,Q$1,FALSE),VLOOKUP($A779,Pit!$A$4:$BA$1686,Q$2,FALSE))</f>
        <v>6</v>
      </c>
      <c r="R779" s="18">
        <f>IF($C779="B",VLOOKUP($A779,Bat!$A$4:$BF$2320,R$1,FALSE),VLOOKUP($A779,Pit!$A$4:$BA$1686,R$2,FALSE))</f>
        <v>15.794793297492291</v>
      </c>
      <c r="S779" s="19">
        <f>IF($C779="B",VLOOKUP($A779,Bat!$A$4:$BF$2320,S$1,FALSE),VLOOKUP($A779,Pit!$A$4:$BA$1686,S$2,FALSE))</f>
        <v>0.33001978804525794</v>
      </c>
      <c r="T779" s="20" t="str">
        <f>IF($C779="B",VLOOKUP($A779,Bat!$A$4:$BF$2320,T$1,FALSE),VLOOKUP($A779,Pit!$A$4:$BA$1686,T$2,FALSE))</f>
        <v>Slot</v>
      </c>
      <c r="U779" s="17" t="str">
        <f>VLOOKUP(IF($C779="B",VLOOKUP($A779,Bat!$A$4:$AU$2320,U$1,FALSE),VLOOKUP($A779,Pit!$A$4:$BE$1686,U$2,FALSE)),COND!$A$35:$B$41,2,FALSE)</f>
        <v>??</v>
      </c>
      <c r="V779" s="21">
        <f>IF($C779="B",VLOOKUP($A779,Bat!$A$4:$AT$2284,46,FALSE),VLOOKUP($A779,Pit!$A$4:$BD$1664,56,FALSE))</f>
        <v>388</v>
      </c>
      <c r="W779" s="16">
        <f t="shared" si="62"/>
        <v>388</v>
      </c>
      <c r="X779" s="16"/>
      <c r="Y779" s="22">
        <f t="shared" si="63"/>
        <v>543</v>
      </c>
      <c r="Z779" s="16" t="str">
        <f>IFERROR(VLOOKUP($D779,Results37!$F$3:$L$1396,Z$1,FALSE),"")</f>
        <v/>
      </c>
      <c r="AA779" s="47" t="str">
        <f>IF(ISERROR(VLOOKUP(D779,Results37!$F$3:$O$399,AA$1,FALSE)),"",IF(VLOOKUP(D779,Results37!$F$3:$O$399,AA$1+1,FALSE)=1,"S"&amp;VLOOKUP(D779,Results37!$F$3:$O$399,AA$1,FALSE),VLOOKUP(D779,Results37!$F$3:$O$399,AA$1,FALSE)))</f>
        <v/>
      </c>
      <c r="AB779" s="16" t="str">
        <f>IFERROR(VLOOKUP($D779,Results37!$F$3:$L$1396,AB$1,FALSE),"")</f>
        <v/>
      </c>
      <c r="AC779" s="16" t="str">
        <f>IFERROR(VLOOKUP($D779,Results37!$F$3:$L$1396,AC$1,FALSE),"")</f>
        <v/>
      </c>
      <c r="AD779" s="16" t="str">
        <f t="shared" si="64"/>
        <v/>
      </c>
      <c r="AE779" s="20" t="str">
        <f>IF(ISERROR(VLOOKUP($AC779&amp;"-"&amp;$F779&amp;" "&amp;G779,Bonuses!$B$1:$G$1006,4,FALSE)),"",INT(VLOOKUP($AC779&amp;"-"&amp;$F779&amp;" "&amp;$G779,Bonuses!$B$1:$G$1006,4,FALSE)))</f>
        <v/>
      </c>
      <c r="AF779" s="16" t="str">
        <f>IF(ISERROR(VLOOKUP($AC779&amp;"-"&amp;$F779,Bonuses!$B$1:$G$1006,5,FALSE)),"",IF(VLOOKUP($AC779&amp;"-"&amp;$F779,Bonuses!$B$1:$G$1006,5,FALSE)="","",VLOOKUP($AC779&amp;"-"&amp;$F779,Bonuses!$B$1:$G$1006,6,FALSE)&amp;" yrs, "&amp;VLOOKUP($AC779&amp;"-"&amp;$F779,Bonuses!$B$1:$G$1006,5,FALSE)))</f>
        <v/>
      </c>
    </row>
    <row r="780" spans="1:32" s="21" customFormat="1" x14ac:dyDescent="0.25">
      <c r="A780" s="21" t="s">
        <v>2519</v>
      </c>
      <c r="B780" s="21">
        <f t="shared" si="60"/>
        <v>0</v>
      </c>
      <c r="C780" s="21" t="str">
        <f t="shared" si="61"/>
        <v>P</v>
      </c>
      <c r="D780" s="17">
        <f>IF($C780="B",VLOOKUP($A780,Bat!$A$4:$BF$2320,D$1,FALSE),VLOOKUP($A780,Pit!$A$4:$BA$1686,D$2,FALSE))</f>
        <v>9354</v>
      </c>
      <c r="E780" s="16" t="str">
        <f>IF($C780="B",VLOOKUP($A780,Bat!$A$4:$BF$2320,E$1,FALSE),VLOOKUP($A780,Pit!$A$4:$BA$1686,E$2,FALSE))</f>
        <v>RP</v>
      </c>
      <c r="F780" s="16" t="str">
        <f>IF($C780="B",VLOOKUP($A780,Bat!$A$4:$BF$2320,F$1,FALSE),VLOOKUP($A780,Pit!$A$4:$BA$1686,F$2,FALSE))</f>
        <v>Ron</v>
      </c>
      <c r="G780" s="16" t="str">
        <f>IF($C780="B",VLOOKUP($A780,Bat!$A$4:$BF$2320,G$1,FALSE),VLOOKUP($A780,Pit!$A$4:$BA$1686,G$2,FALSE))</f>
        <v>McCluskie</v>
      </c>
      <c r="H780" s="16">
        <f>IF($C780="B",VLOOKUP($A780,Bat!$A$4:$BF$2320,H$1,FALSE),VLOOKUP($A780,Pit!$A$4:$BA$1686,H$2,FALSE))</f>
        <v>22</v>
      </c>
      <c r="I780" s="16" t="str">
        <f>IF($C780="B",VLOOKUP($A780,Bat!$A$4:$BF$2320,I$1,FALSE),VLOOKUP($A780,Pit!$A$4:$BA$1686,I$2,FALSE))</f>
        <v>R</v>
      </c>
      <c r="J780" s="16" t="str">
        <f>IF($C780="B",VLOOKUP($A780,Bat!$A$4:$BF$2320,J$1,FALSE),VLOOKUP($A780,Pit!$A$4:$BA$1686,J$2,FALSE))</f>
        <v>R</v>
      </c>
      <c r="K780" s="16" t="str">
        <f>IF($C780="B",VLOOKUP($A780,Bat!$A$4:$BF$2320,K$1,FALSE),VLOOKUP($A780,Pit!$A$4:$BA$1686,K$2,FALSE))</f>
        <v>Normal</v>
      </c>
      <c r="L780" s="17" t="str">
        <f>IF($C780="B",VLOOKUP($A780,Bat!$A$4:$BF$2320,L$1,FALSE),VLOOKUP($A780,Pit!$A$4:$BA$1686,L$2,FALSE))</f>
        <v>Normal</v>
      </c>
      <c r="M780" s="16">
        <f>IF($C780="B",VLOOKUP($A780,Bat!$A$4:$BF$2320,M$1,FALSE),VLOOKUP($A780,Pit!$A$4:$BA$1686,M$2,FALSE))</f>
        <v>4</v>
      </c>
      <c r="N780" s="16">
        <f>IF($C780="B",VLOOKUP($A780,Bat!$A$4:$BF$2320,N$1,FALSE),VLOOKUP($A780,Pit!$A$4:$BA$1686,N$2,FALSE))</f>
        <v>1</v>
      </c>
      <c r="O780" s="16">
        <f>IF($C780="B",VLOOKUP($A780,Bat!$A$4:$BF$2320,O$1,FALSE),VLOOKUP($A780,Pit!$A$4:$BA$1686,O$2,FALSE))</f>
        <v>4</v>
      </c>
      <c r="P780" s="16" t="str">
        <f>IF($C780="B",VLOOKUP($A780,Bat!$A$4:$BF$2320,P$1,FALSE),VLOOKUP($A780,Pit!$A$4:$BA$1686,P$2,FALSE))</f>
        <v>88-90 Mph</v>
      </c>
      <c r="Q780" s="17">
        <f>IF($C780="B",VLOOKUP($A780,Bat!$A$4:$BF$2320,Q$1,FALSE),VLOOKUP($A780,Pit!$A$4:$BA$1686,Q$2,FALSE))</f>
        <v>5</v>
      </c>
      <c r="R780" s="18">
        <f>IF($C780="B",VLOOKUP($A780,Bat!$A$4:$BF$2320,R$1,FALSE),VLOOKUP($A780,Pit!$A$4:$BA$1686,R$2,FALSE))</f>
        <v>15.776420807872842</v>
      </c>
      <c r="S780" s="19">
        <f>IF($C780="B",VLOOKUP($A780,Bat!$A$4:$BF$2320,S$1,FALSE),VLOOKUP($A780,Pit!$A$4:$BA$1686,S$2,FALSE))</f>
        <v>0.32840576400242216</v>
      </c>
      <c r="T780" s="20" t="str">
        <f>IF($C780="B",VLOOKUP($A780,Bat!$A$4:$BF$2320,T$1,FALSE),VLOOKUP($A780,Pit!$A$4:$BA$1686,T$2,FALSE))</f>
        <v>$180k</v>
      </c>
      <c r="U780" s="17" t="str">
        <f>VLOOKUP(IF($C780="B",VLOOKUP($A780,Bat!$A$4:$AU$2320,U$1,FALSE),VLOOKUP($A780,Pit!$A$4:$BE$1686,U$2,FALSE)),COND!$A$35:$B$41,2,FALSE)</f>
        <v>??</v>
      </c>
      <c r="V780" s="21">
        <f>IF($C780="B",VLOOKUP($A780,Bat!$A$4:$AT$2284,46,FALSE),VLOOKUP($A780,Pit!$A$4:$BD$1664,56,FALSE))</f>
        <v>389</v>
      </c>
      <c r="W780" s="16">
        <f t="shared" si="62"/>
        <v>999</v>
      </c>
      <c r="X780" s="16"/>
      <c r="Y780" s="22">
        <f t="shared" si="63"/>
        <v>544</v>
      </c>
      <c r="Z780" s="16" t="str">
        <f>IFERROR(VLOOKUP($D780,Results37!$F$3:$L$1396,Z$1,FALSE),"")</f>
        <v/>
      </c>
      <c r="AA780" s="47" t="str">
        <f>IF(ISERROR(VLOOKUP(D780,Results37!$F$3:$O$399,AA$1,FALSE)),"",IF(VLOOKUP(D780,Results37!$F$3:$O$399,AA$1+1,FALSE)=1,"S"&amp;VLOOKUP(D780,Results37!$F$3:$O$399,AA$1,FALSE),VLOOKUP(D780,Results37!$F$3:$O$399,AA$1,FALSE)))</f>
        <v/>
      </c>
      <c r="AB780" s="16" t="str">
        <f>IFERROR(VLOOKUP($D780,Results37!$F$3:$L$1396,AB$1,FALSE),"")</f>
        <v/>
      </c>
      <c r="AC780" s="16" t="str">
        <f>IFERROR(VLOOKUP($D780,Results37!$F$3:$L$1396,AC$1,FALSE),"")</f>
        <v/>
      </c>
      <c r="AD780" s="16" t="str">
        <f t="shared" si="64"/>
        <v/>
      </c>
      <c r="AE780" s="20" t="str">
        <f>IF(ISERROR(VLOOKUP($AC780&amp;"-"&amp;$F780&amp;" "&amp;G780,Bonuses!$B$1:$G$1006,4,FALSE)),"",INT(VLOOKUP($AC780&amp;"-"&amp;$F780&amp;" "&amp;$G780,Bonuses!$B$1:$G$1006,4,FALSE)))</f>
        <v/>
      </c>
      <c r="AF780" s="16" t="str">
        <f>IF(ISERROR(VLOOKUP($AC780&amp;"-"&amp;$F780,Bonuses!$B$1:$G$1006,5,FALSE)),"",IF(VLOOKUP($AC780&amp;"-"&amp;$F780,Bonuses!$B$1:$G$1006,5,FALSE)="","",VLOOKUP($AC780&amp;"-"&amp;$F780,Bonuses!$B$1:$G$1006,6,FALSE)&amp;" yrs, "&amp;VLOOKUP($AC780&amp;"-"&amp;$F780,Bonuses!$B$1:$G$1006,5,FALSE)))</f>
        <v/>
      </c>
    </row>
    <row r="781" spans="1:32" s="21" customFormat="1" x14ac:dyDescent="0.25">
      <c r="A781" s="21" t="s">
        <v>2526</v>
      </c>
      <c r="B781" s="21">
        <f t="shared" si="60"/>
        <v>0</v>
      </c>
      <c r="C781" s="21" t="str">
        <f t="shared" si="61"/>
        <v>P</v>
      </c>
      <c r="D781" s="17">
        <f>IF($C781="B",VLOOKUP($A781,Bat!$A$4:$BF$2320,D$1,FALSE),VLOOKUP($A781,Pit!$A$4:$BA$1686,D$2,FALSE))</f>
        <v>9226</v>
      </c>
      <c r="E781" s="16" t="str">
        <f>IF($C781="B",VLOOKUP($A781,Bat!$A$4:$BF$2320,E$1,FALSE),VLOOKUP($A781,Pit!$A$4:$BA$1686,E$2,FALSE))</f>
        <v>RP</v>
      </c>
      <c r="F781" s="16" t="str">
        <f>IF($C781="B",VLOOKUP($A781,Bat!$A$4:$BF$2320,F$1,FALSE),VLOOKUP($A781,Pit!$A$4:$BA$1686,F$2,FALSE))</f>
        <v>Yushiro</v>
      </c>
      <c r="G781" s="16" t="str">
        <f>IF($C781="B",VLOOKUP($A781,Bat!$A$4:$BF$2320,G$1,FALSE),VLOOKUP($A781,Pit!$A$4:$BA$1686,G$2,FALSE))</f>
        <v>Kojima</v>
      </c>
      <c r="H781" s="16">
        <f>IF($C781="B",VLOOKUP($A781,Bat!$A$4:$BF$2320,H$1,FALSE),VLOOKUP($A781,Pit!$A$4:$BA$1686,H$2,FALSE))</f>
        <v>24</v>
      </c>
      <c r="I781" s="16" t="str">
        <f>IF($C781="B",VLOOKUP($A781,Bat!$A$4:$BF$2320,I$1,FALSE),VLOOKUP($A781,Pit!$A$4:$BA$1686,I$2,FALSE))</f>
        <v>S</v>
      </c>
      <c r="J781" s="16" t="str">
        <f>IF($C781="B",VLOOKUP($A781,Bat!$A$4:$BF$2320,J$1,FALSE),VLOOKUP($A781,Pit!$A$4:$BA$1686,J$2,FALSE))</f>
        <v>R</v>
      </c>
      <c r="K781" s="16" t="str">
        <f>IF($C781="B",VLOOKUP($A781,Bat!$A$4:$BF$2320,K$1,FALSE),VLOOKUP($A781,Pit!$A$4:$BA$1686,K$2,FALSE))</f>
        <v>High</v>
      </c>
      <c r="L781" s="17" t="str">
        <f>IF($C781="B",VLOOKUP($A781,Bat!$A$4:$BF$2320,L$1,FALSE),VLOOKUP($A781,Pit!$A$4:$BA$1686,L$2,FALSE))</f>
        <v>Normal</v>
      </c>
      <c r="M781" s="16">
        <f>IF($C781="B",VLOOKUP($A781,Bat!$A$4:$BF$2320,M$1,FALSE),VLOOKUP($A781,Pit!$A$4:$BA$1686,M$2,FALSE))</f>
        <v>4</v>
      </c>
      <c r="N781" s="16">
        <f>IF($C781="B",VLOOKUP($A781,Bat!$A$4:$BF$2320,N$1,FALSE),VLOOKUP($A781,Pit!$A$4:$BA$1686,N$2,FALSE))</f>
        <v>1</v>
      </c>
      <c r="O781" s="16">
        <f>IF($C781="B",VLOOKUP($A781,Bat!$A$4:$BF$2320,O$1,FALSE),VLOOKUP($A781,Pit!$A$4:$BA$1686,O$2,FALSE))</f>
        <v>4</v>
      </c>
      <c r="P781" s="16" t="str">
        <f>IF($C781="B",VLOOKUP($A781,Bat!$A$4:$BF$2320,P$1,FALSE),VLOOKUP($A781,Pit!$A$4:$BA$1686,P$2,FALSE))</f>
        <v>92-94 Mph</v>
      </c>
      <c r="Q781" s="17">
        <f>IF($C781="B",VLOOKUP($A781,Bat!$A$4:$BF$2320,Q$1,FALSE),VLOOKUP($A781,Pit!$A$4:$BA$1686,Q$2,FALSE))</f>
        <v>5</v>
      </c>
      <c r="R781" s="18">
        <f>IF($C781="B",VLOOKUP($A781,Bat!$A$4:$BF$2320,R$1,FALSE),VLOOKUP($A781,Pit!$A$4:$BA$1686,R$2,FALSE))</f>
        <v>15.532380595391029</v>
      </c>
      <c r="S781" s="19">
        <f>IF($C781="B",VLOOKUP($A781,Bat!$A$4:$BF$2320,S$1,FALSE),VLOOKUP($A781,Pit!$A$4:$BA$1686,S$2,FALSE))</f>
        <v>0.30696682031416722</v>
      </c>
      <c r="T781" s="20" t="str">
        <f>IF($C781="B",VLOOKUP($A781,Bat!$A$4:$BF$2320,T$1,FALSE),VLOOKUP($A781,Pit!$A$4:$BA$1686,T$2,FALSE))</f>
        <v>Slot</v>
      </c>
      <c r="U781" s="17" t="str">
        <f>VLOOKUP(IF($C781="B",VLOOKUP($A781,Bat!$A$4:$AU$2320,U$1,FALSE),VLOOKUP($A781,Pit!$A$4:$BE$1686,U$2,FALSE)),COND!$A$35:$B$41,2,FALSE)</f>
        <v>??</v>
      </c>
      <c r="V781" s="21">
        <f>IF($C781="B",VLOOKUP($A781,Bat!$A$4:$AT$2284,46,FALSE),VLOOKUP($A781,Pit!$A$4:$BD$1664,56,FALSE))</f>
        <v>390</v>
      </c>
      <c r="W781" s="16">
        <f t="shared" si="62"/>
        <v>390</v>
      </c>
      <c r="X781" s="16"/>
      <c r="Y781" s="22">
        <f t="shared" si="63"/>
        <v>553</v>
      </c>
      <c r="Z781" s="16" t="str">
        <f>IFERROR(VLOOKUP($D781,Results37!$F$3:$L$1396,Z$1,FALSE),"")</f>
        <v/>
      </c>
      <c r="AA781" s="47" t="str">
        <f>IF(ISERROR(VLOOKUP(D781,Results37!$F$3:$O$399,AA$1,FALSE)),"",IF(VLOOKUP(D781,Results37!$F$3:$O$399,AA$1+1,FALSE)=1,"S"&amp;VLOOKUP(D781,Results37!$F$3:$O$399,AA$1,FALSE),VLOOKUP(D781,Results37!$F$3:$O$399,AA$1,FALSE)))</f>
        <v/>
      </c>
      <c r="AB781" s="16" t="str">
        <f>IFERROR(VLOOKUP($D781,Results37!$F$3:$L$1396,AB$1,FALSE),"")</f>
        <v/>
      </c>
      <c r="AC781" s="16" t="str">
        <f>IFERROR(VLOOKUP($D781,Results37!$F$3:$L$1396,AC$1,FALSE),"")</f>
        <v/>
      </c>
      <c r="AD781" s="16" t="str">
        <f t="shared" si="64"/>
        <v/>
      </c>
      <c r="AE781" s="20" t="str">
        <f>IF(ISERROR(VLOOKUP($AC781&amp;"-"&amp;$F781&amp;" "&amp;G781,Bonuses!$B$1:$G$1006,4,FALSE)),"",INT(VLOOKUP($AC781&amp;"-"&amp;$F781&amp;" "&amp;$G781,Bonuses!$B$1:$G$1006,4,FALSE)))</f>
        <v/>
      </c>
      <c r="AF781" s="16" t="str">
        <f>IF(ISERROR(VLOOKUP($AC781&amp;"-"&amp;$F781,Bonuses!$B$1:$G$1006,5,FALSE)),"",IF(VLOOKUP($AC781&amp;"-"&amp;$F781,Bonuses!$B$1:$G$1006,5,FALSE)="","",VLOOKUP($AC781&amp;"-"&amp;$F781,Bonuses!$B$1:$G$1006,6,FALSE)&amp;" yrs, "&amp;VLOOKUP($AC781&amp;"-"&amp;$F781,Bonuses!$B$1:$G$1006,5,FALSE)))</f>
        <v/>
      </c>
    </row>
    <row r="782" spans="1:32" s="21" customFormat="1" x14ac:dyDescent="0.25">
      <c r="A782" s="21" t="s">
        <v>2428</v>
      </c>
      <c r="B782" s="21">
        <f t="shared" si="60"/>
        <v>0</v>
      </c>
      <c r="C782" s="21" t="str">
        <f t="shared" si="61"/>
        <v>P</v>
      </c>
      <c r="D782" s="17">
        <f>IF($C782="B",VLOOKUP($A782,Bat!$A$4:$BF$2320,D$1,FALSE),VLOOKUP($A782,Pit!$A$4:$BA$1686,D$2,FALSE))</f>
        <v>11125</v>
      </c>
      <c r="E782" s="16" t="str">
        <f>IF($C782="B",VLOOKUP($A782,Bat!$A$4:$BF$2320,E$1,FALSE),VLOOKUP($A782,Pit!$A$4:$BA$1686,E$2,FALSE))</f>
        <v>RP</v>
      </c>
      <c r="F782" s="16" t="str">
        <f>IF($C782="B",VLOOKUP($A782,Bat!$A$4:$BF$2320,F$1,FALSE),VLOOKUP($A782,Pit!$A$4:$BA$1686,F$2,FALSE))</f>
        <v>Luhan</v>
      </c>
      <c r="G782" s="16" t="str">
        <f>IF($C782="B",VLOOKUP($A782,Bat!$A$4:$BF$2320,G$1,FALSE),VLOOKUP($A782,Pit!$A$4:$BA$1686,G$2,FALSE))</f>
        <v>Murchieson</v>
      </c>
      <c r="H782" s="16">
        <f>IF($C782="B",VLOOKUP($A782,Bat!$A$4:$BF$2320,H$1,FALSE),VLOOKUP($A782,Pit!$A$4:$BA$1686,H$2,FALSE))</f>
        <v>23</v>
      </c>
      <c r="I782" s="16" t="str">
        <f>IF($C782="B",VLOOKUP($A782,Bat!$A$4:$BF$2320,I$1,FALSE),VLOOKUP($A782,Pit!$A$4:$BA$1686,I$2,FALSE))</f>
        <v>R</v>
      </c>
      <c r="J782" s="16" t="str">
        <f>IF($C782="B",VLOOKUP($A782,Bat!$A$4:$BF$2320,J$1,FALSE),VLOOKUP($A782,Pit!$A$4:$BA$1686,J$2,FALSE))</f>
        <v>R</v>
      </c>
      <c r="K782" s="16" t="str">
        <f>IF($C782="B",VLOOKUP($A782,Bat!$A$4:$BF$2320,K$1,FALSE),VLOOKUP($A782,Pit!$A$4:$BA$1686,K$2,FALSE))</f>
        <v>Low</v>
      </c>
      <c r="L782" s="17" t="str">
        <f>IF($C782="B",VLOOKUP($A782,Bat!$A$4:$BF$2320,L$1,FALSE),VLOOKUP($A782,Pit!$A$4:$BA$1686,L$2,FALSE))</f>
        <v>Normal</v>
      </c>
      <c r="M782" s="16">
        <f>IF($C782="B",VLOOKUP($A782,Bat!$A$4:$BF$2320,M$1,FALSE),VLOOKUP($A782,Pit!$A$4:$BA$1686,M$2,FALSE))</f>
        <v>5</v>
      </c>
      <c r="N782" s="16">
        <f>IF($C782="B",VLOOKUP($A782,Bat!$A$4:$BF$2320,N$1,FALSE),VLOOKUP($A782,Pit!$A$4:$BA$1686,N$2,FALSE))</f>
        <v>1</v>
      </c>
      <c r="O782" s="16">
        <f>IF($C782="B",VLOOKUP($A782,Bat!$A$4:$BF$2320,O$1,FALSE),VLOOKUP($A782,Pit!$A$4:$BA$1686,O$2,FALSE))</f>
        <v>3</v>
      </c>
      <c r="P782" s="16" t="str">
        <f>IF($C782="B",VLOOKUP($A782,Bat!$A$4:$BF$2320,P$1,FALSE),VLOOKUP($A782,Pit!$A$4:$BA$1686,P$2,FALSE))</f>
        <v>91-93 Mph</v>
      </c>
      <c r="Q782" s="17">
        <f>IF($C782="B",VLOOKUP($A782,Bat!$A$4:$BF$2320,Q$1,FALSE),VLOOKUP($A782,Pit!$A$4:$BA$1686,Q$2,FALSE))</f>
        <v>6</v>
      </c>
      <c r="R782" s="18">
        <f>IF($C782="B",VLOOKUP($A782,Bat!$A$4:$BF$2320,R$1,FALSE),VLOOKUP($A782,Pit!$A$4:$BA$1686,R$2,FALSE))</f>
        <v>15.185702703924594</v>
      </c>
      <c r="S782" s="19">
        <f>IF($C782="B",VLOOKUP($A782,Bat!$A$4:$BF$2320,S$1,FALSE),VLOOKUP($A782,Pit!$A$4:$BA$1686,S$2,FALSE))</f>
        <v>0.27651115189162917</v>
      </c>
      <c r="T782" s="20" t="str">
        <f>IF($C782="B",VLOOKUP($A782,Bat!$A$4:$BF$2320,T$1,FALSE),VLOOKUP($A782,Pit!$A$4:$BA$1686,T$2,FALSE))</f>
        <v>-</v>
      </c>
      <c r="U782" s="17" t="str">
        <f>VLOOKUP(IF($C782="B",VLOOKUP($A782,Bat!$A$4:$AU$2320,U$1,FALSE),VLOOKUP($A782,Pit!$A$4:$BE$1686,U$2,FALSE)),COND!$A$35:$B$41,2,FALSE)</f>
        <v>??</v>
      </c>
      <c r="V782" s="21">
        <f>IF($C782="B",VLOOKUP($A782,Bat!$A$4:$AT$2284,46,FALSE),VLOOKUP($A782,Pit!$A$4:$BD$1664,56,FALSE))</f>
        <v>392</v>
      </c>
      <c r="W782" s="16">
        <f t="shared" si="62"/>
        <v>999</v>
      </c>
      <c r="X782" s="16"/>
      <c r="Y782" s="22">
        <f t="shared" si="63"/>
        <v>566</v>
      </c>
      <c r="Z782" s="16" t="str">
        <f>IFERROR(VLOOKUP($D782,Results37!$F$3:$L$1396,Z$1,FALSE),"")</f>
        <v/>
      </c>
      <c r="AA782" s="47" t="str">
        <f>IF(ISERROR(VLOOKUP(D782,Results37!$F$3:$O$399,AA$1,FALSE)),"",IF(VLOOKUP(D782,Results37!$F$3:$O$399,AA$1+1,FALSE)=1,"S"&amp;VLOOKUP(D782,Results37!$F$3:$O$399,AA$1,FALSE),VLOOKUP(D782,Results37!$F$3:$O$399,AA$1,FALSE)))</f>
        <v/>
      </c>
      <c r="AB782" s="16" t="str">
        <f>IFERROR(VLOOKUP($D782,Results37!$F$3:$L$1396,AB$1,FALSE),"")</f>
        <v/>
      </c>
      <c r="AC782" s="16" t="str">
        <f>IFERROR(VLOOKUP($D782,Results37!$F$3:$L$1396,AC$1,FALSE),"")</f>
        <v/>
      </c>
      <c r="AD782" s="16" t="str">
        <f t="shared" si="64"/>
        <v/>
      </c>
      <c r="AE782" s="20" t="str">
        <f>IF(ISERROR(VLOOKUP($AC782&amp;"-"&amp;$F782&amp;" "&amp;G782,Bonuses!$B$1:$G$1006,4,FALSE)),"",INT(VLOOKUP($AC782&amp;"-"&amp;$F782&amp;" "&amp;$G782,Bonuses!$B$1:$G$1006,4,FALSE)))</f>
        <v/>
      </c>
      <c r="AF782" s="16" t="str">
        <f>IF(ISERROR(VLOOKUP($AC782&amp;"-"&amp;$F782,Bonuses!$B$1:$G$1006,5,FALSE)),"",IF(VLOOKUP($AC782&amp;"-"&amp;$F782,Bonuses!$B$1:$G$1006,5,FALSE)="","",VLOOKUP($AC782&amp;"-"&amp;$F782,Bonuses!$B$1:$G$1006,6,FALSE)&amp;" yrs, "&amp;VLOOKUP($AC782&amp;"-"&amp;$F782,Bonuses!$B$1:$G$1006,5,FALSE)))</f>
        <v/>
      </c>
    </row>
    <row r="783" spans="1:32" s="21" customFormat="1" x14ac:dyDescent="0.25">
      <c r="A783" s="21" t="s">
        <v>3096</v>
      </c>
      <c r="B783" s="21">
        <f t="shared" si="60"/>
        <v>0</v>
      </c>
      <c r="C783" s="21" t="str">
        <f t="shared" si="61"/>
        <v>B</v>
      </c>
      <c r="D783" s="17">
        <f>IF($C783="B",VLOOKUP($A783,Bat!$A$4:$BF$2320,D$1,FALSE),VLOOKUP($A783,Pit!$A$4:$BA$1686,D$2,FALSE))</f>
        <v>16103</v>
      </c>
      <c r="E783" s="16" t="str">
        <f>IF($C783="B",VLOOKUP($A783,Bat!$A$4:$BF$2320,E$1,FALSE),VLOOKUP($A783,Pit!$A$4:$BA$1686,E$2,FALSE))</f>
        <v>C</v>
      </c>
      <c r="F783" s="16" t="str">
        <f>IF($C783="B",VLOOKUP($A783,Bat!$A$4:$BF$2320,F$1,FALSE),VLOOKUP($A783,Pit!$A$4:$BA$1686,F$2,FALSE))</f>
        <v>Tim</v>
      </c>
      <c r="G783" s="16" t="str">
        <f>IF($C783="B",VLOOKUP($A783,Bat!$A$4:$BF$2320,G$1,FALSE),VLOOKUP($A783,Pit!$A$4:$BA$1686,G$2,FALSE))</f>
        <v>Grant</v>
      </c>
      <c r="H783" s="16">
        <f>IF($C783="B",VLOOKUP($A783,Bat!$A$4:$BF$2320,H$1,FALSE),VLOOKUP($A783,Pit!$A$4:$BA$1686,H$2,FALSE))</f>
        <v>18</v>
      </c>
      <c r="I783" s="16" t="str">
        <f>IF($C783="B",VLOOKUP($A783,Bat!$A$4:$BF$2320,I$1,FALSE),VLOOKUP($A783,Pit!$A$4:$BA$1686,I$2,FALSE))</f>
        <v>L</v>
      </c>
      <c r="J783" s="16" t="str">
        <f>IF($C783="B",VLOOKUP($A783,Bat!$A$4:$BF$2320,J$1,FALSE),VLOOKUP($A783,Pit!$A$4:$BA$1686,J$2,FALSE))</f>
        <v>R</v>
      </c>
      <c r="K783" s="16" t="str">
        <f>IF($C783="B",VLOOKUP($A783,Bat!$A$4:$BF$2320,K$1,FALSE),VLOOKUP($A783,Pit!$A$4:$BA$1686,K$2,FALSE))</f>
        <v>Normal</v>
      </c>
      <c r="L783" s="17" t="str">
        <f>IF($C783="B",VLOOKUP($A783,Bat!$A$4:$BF$2320,L$1,FALSE),VLOOKUP($A783,Pit!$A$4:$BA$1686,L$2,FALSE))</f>
        <v>Normal</v>
      </c>
      <c r="M783" s="16">
        <f>IF($C783="B",VLOOKUP($A783,Bat!$A$4:$BF$2320,M$1,FALSE),VLOOKUP($A783,Pit!$A$4:$BA$1686,M$2,FALSE))</f>
        <v>1</v>
      </c>
      <c r="N783" s="16">
        <f>IF($C783="B",VLOOKUP($A783,Bat!$A$4:$BF$2320,N$1,FALSE),VLOOKUP($A783,Pit!$A$4:$BA$1686,N$2,FALSE))</f>
        <v>5</v>
      </c>
      <c r="O783" s="16">
        <f>IF($C783="B",VLOOKUP($A783,Bat!$A$4:$BF$2320,O$1,FALSE),VLOOKUP($A783,Pit!$A$4:$BA$1686,O$2,FALSE))</f>
        <v>6</v>
      </c>
      <c r="P783" s="16">
        <f>IF($C783="B",VLOOKUP($A783,Bat!$A$4:$BF$2320,P$1,FALSE),VLOOKUP($A783,Pit!$A$4:$BA$1686,P$2,FALSE))</f>
        <v>2</v>
      </c>
      <c r="Q783" s="17">
        <f>IF($C783="B",VLOOKUP($A783,Bat!$A$4:$BF$2320,Q$1,FALSE),VLOOKUP($A783,Pit!$A$4:$BA$1686,Q$2,FALSE))</f>
        <v>4</v>
      </c>
      <c r="R783" s="18">
        <f>IF($C783="B",VLOOKUP($A783,Bat!$A$4:$BF$2320,R$1,FALSE),VLOOKUP($A783,Pit!$A$4:$BA$1686,R$2,FALSE))</f>
        <v>-4.2431679155034292</v>
      </c>
      <c r="S783" s="19">
        <f>IF($C783="B",VLOOKUP($A783,Bat!$A$4:$BF$2320,S$1,FALSE),VLOOKUP($A783,Pit!$A$4:$BA$1686,S$2,FALSE))</f>
        <v>-0.19031780706091617</v>
      </c>
      <c r="T783" s="20" t="str">
        <f>IF($C783="B",VLOOKUP($A783,Bat!$A$4:$BF$2320,T$1,FALSE),VLOOKUP($A783,Pit!$A$4:$BA$1686,T$2,FALSE))</f>
        <v>$170k</v>
      </c>
      <c r="U783" s="17" t="str">
        <f>VLOOKUP(IF($C783="B",VLOOKUP($A783,Bat!$A$4:$AU$2320,U$1,FALSE),VLOOKUP($A783,Pit!$A$4:$BE$1686,U$2,FALSE)),COND!$A$35:$B$41,2,FALSE)</f>
        <v>??</v>
      </c>
      <c r="V783" s="21">
        <f>IF($C783="B",VLOOKUP($A783,Bat!$A$4:$AT$2284,46,FALSE),VLOOKUP($A783,Pit!$A$4:$BD$1664,56,FALSE))</f>
        <v>393</v>
      </c>
      <c r="W783" s="16">
        <f t="shared" si="62"/>
        <v>999</v>
      </c>
      <c r="X783" s="16"/>
      <c r="Y783" s="22">
        <f t="shared" si="63"/>
        <v>834</v>
      </c>
      <c r="Z783" s="16" t="str">
        <f>IFERROR(VLOOKUP($D783,Results37!$F$3:$L$1396,Z$1,FALSE),"")</f>
        <v/>
      </c>
      <c r="AA783" s="47" t="str">
        <f>IF(ISERROR(VLOOKUP(D783,Results37!$F$3:$O$399,AA$1,FALSE)),"",IF(VLOOKUP(D783,Results37!$F$3:$O$399,AA$1+1,FALSE)=1,"S"&amp;VLOOKUP(D783,Results37!$F$3:$O$399,AA$1,FALSE),VLOOKUP(D783,Results37!$F$3:$O$399,AA$1,FALSE)))</f>
        <v/>
      </c>
      <c r="AB783" s="16" t="str">
        <f>IFERROR(VLOOKUP($D783,Results37!$F$3:$L$1396,AB$1,FALSE),"")</f>
        <v/>
      </c>
      <c r="AC783" s="16" t="str">
        <f>IFERROR(VLOOKUP($D783,Results37!$F$3:$L$1396,AC$1,FALSE),"")</f>
        <v/>
      </c>
      <c r="AD783" s="16" t="str">
        <f t="shared" si="64"/>
        <v/>
      </c>
      <c r="AE783" s="20" t="str">
        <f>IF(ISERROR(VLOOKUP($AC783&amp;"-"&amp;$F783&amp;" "&amp;G783,Bonuses!$B$1:$G$1006,4,FALSE)),"",INT(VLOOKUP($AC783&amp;"-"&amp;$F783&amp;" "&amp;$G783,Bonuses!$B$1:$G$1006,4,FALSE)))</f>
        <v/>
      </c>
      <c r="AF783" s="16" t="str">
        <f>IF(ISERROR(VLOOKUP($AC783&amp;"-"&amp;$F783,Bonuses!$B$1:$G$1006,5,FALSE)),"",IF(VLOOKUP($AC783&amp;"-"&amp;$F783,Bonuses!$B$1:$G$1006,5,FALSE)="","",VLOOKUP($AC783&amp;"-"&amp;$F783,Bonuses!$B$1:$G$1006,6,FALSE)&amp;" yrs, "&amp;VLOOKUP($AC783&amp;"-"&amp;$F783,Bonuses!$B$1:$G$1006,5,FALSE)))</f>
        <v/>
      </c>
    </row>
    <row r="784" spans="1:32" s="21" customFormat="1" x14ac:dyDescent="0.25">
      <c r="A784" s="21" t="s">
        <v>2423</v>
      </c>
      <c r="B784" s="21">
        <f t="shared" si="60"/>
        <v>0</v>
      </c>
      <c r="C784" s="21" t="str">
        <f t="shared" si="61"/>
        <v>P</v>
      </c>
      <c r="D784" s="17">
        <f>IF($C784="B",VLOOKUP($A784,Bat!$A$4:$BF$2320,D$1,FALSE),VLOOKUP($A784,Pit!$A$4:$BA$1686,D$2,FALSE))</f>
        <v>15159</v>
      </c>
      <c r="E784" s="16" t="str">
        <f>IF($C784="B",VLOOKUP($A784,Bat!$A$4:$BF$2320,E$1,FALSE),VLOOKUP($A784,Pit!$A$4:$BA$1686,E$2,FALSE))</f>
        <v>SP</v>
      </c>
      <c r="F784" s="16" t="str">
        <f>IF($C784="B",VLOOKUP($A784,Bat!$A$4:$BF$2320,F$1,FALSE),VLOOKUP($A784,Pit!$A$4:$BA$1686,F$2,FALSE))</f>
        <v>Cedric</v>
      </c>
      <c r="G784" s="16" t="str">
        <f>IF($C784="B",VLOOKUP($A784,Bat!$A$4:$BF$2320,G$1,FALSE),VLOOKUP($A784,Pit!$A$4:$BA$1686,G$2,FALSE))</f>
        <v>Mounsey</v>
      </c>
      <c r="H784" s="16">
        <f>IF($C784="B",VLOOKUP($A784,Bat!$A$4:$BF$2320,H$1,FALSE),VLOOKUP($A784,Pit!$A$4:$BA$1686,H$2,FALSE))</f>
        <v>23</v>
      </c>
      <c r="I784" s="16" t="str">
        <f>IF($C784="B",VLOOKUP($A784,Bat!$A$4:$BF$2320,I$1,FALSE),VLOOKUP($A784,Pit!$A$4:$BA$1686,I$2,FALSE))</f>
        <v>L</v>
      </c>
      <c r="J784" s="16" t="str">
        <f>IF($C784="B",VLOOKUP($A784,Bat!$A$4:$BF$2320,J$1,FALSE),VLOOKUP($A784,Pit!$A$4:$BA$1686,J$2,FALSE))</f>
        <v>R</v>
      </c>
      <c r="K784" s="16" t="str">
        <f>IF($C784="B",VLOOKUP($A784,Bat!$A$4:$BF$2320,K$1,FALSE),VLOOKUP($A784,Pit!$A$4:$BA$1686,K$2,FALSE))</f>
        <v>Normal</v>
      </c>
      <c r="L784" s="17" t="str">
        <f>IF($C784="B",VLOOKUP($A784,Bat!$A$4:$BF$2320,L$1,FALSE),VLOOKUP($A784,Pit!$A$4:$BA$1686,L$2,FALSE))</f>
        <v>Normal</v>
      </c>
      <c r="M784" s="16">
        <f>IF($C784="B",VLOOKUP($A784,Bat!$A$4:$BF$2320,M$1,FALSE),VLOOKUP($A784,Pit!$A$4:$BA$1686,M$2,FALSE))</f>
        <v>4</v>
      </c>
      <c r="N784" s="16">
        <f>IF($C784="B",VLOOKUP($A784,Bat!$A$4:$BF$2320,N$1,FALSE),VLOOKUP($A784,Pit!$A$4:$BA$1686,N$2,FALSE))</f>
        <v>2</v>
      </c>
      <c r="O784" s="16">
        <f>IF($C784="B",VLOOKUP($A784,Bat!$A$4:$BF$2320,O$1,FALSE),VLOOKUP($A784,Pit!$A$4:$BA$1686,O$2,FALSE))</f>
        <v>3</v>
      </c>
      <c r="P784" s="16" t="str">
        <f>IF($C784="B",VLOOKUP($A784,Bat!$A$4:$BF$2320,P$1,FALSE),VLOOKUP($A784,Pit!$A$4:$BA$1686,P$2,FALSE))</f>
        <v>89-91 Mph</v>
      </c>
      <c r="Q784" s="17">
        <f>IF($C784="B",VLOOKUP($A784,Bat!$A$4:$BF$2320,Q$1,FALSE),VLOOKUP($A784,Pit!$A$4:$BA$1686,Q$2,FALSE))</f>
        <v>7</v>
      </c>
      <c r="R784" s="18">
        <f>IF($C784="B",VLOOKUP($A784,Bat!$A$4:$BF$2320,R$1,FALSE),VLOOKUP($A784,Pit!$A$4:$BA$1686,R$2,FALSE))</f>
        <v>15.125679213525043</v>
      </c>
      <c r="S784" s="19">
        <f>IF($C784="B",VLOOKUP($A784,Bat!$A$4:$BF$2320,S$1,FALSE),VLOOKUP($A784,Pit!$A$4:$BA$1686,S$2,FALSE))</f>
        <v>0.27123808554915335</v>
      </c>
      <c r="T784" s="20" t="str">
        <f>IF($C784="B",VLOOKUP($A784,Bat!$A$4:$BF$2320,T$1,FALSE),VLOOKUP($A784,Pit!$A$4:$BA$1686,T$2,FALSE))</f>
        <v>-</v>
      </c>
      <c r="U784" s="17" t="str">
        <f>VLOOKUP(IF($C784="B",VLOOKUP($A784,Bat!$A$4:$AU$2320,U$1,FALSE),VLOOKUP($A784,Pit!$A$4:$BE$1686,U$2,FALSE)),COND!$A$35:$B$41,2,FALSE)</f>
        <v>??</v>
      </c>
      <c r="V784" s="21">
        <f>IF($C784="B",VLOOKUP($A784,Bat!$A$4:$AT$2284,46,FALSE),VLOOKUP($A784,Pit!$A$4:$BD$1664,56,FALSE))</f>
        <v>394</v>
      </c>
      <c r="W784" s="16">
        <f t="shared" si="62"/>
        <v>999</v>
      </c>
      <c r="X784" s="16"/>
      <c r="Y784" s="22">
        <f t="shared" si="63"/>
        <v>569</v>
      </c>
      <c r="Z784" s="16" t="str">
        <f>IFERROR(VLOOKUP($D784,Results37!$F$3:$L$1396,Z$1,FALSE),"")</f>
        <v/>
      </c>
      <c r="AA784" s="47" t="str">
        <f>IF(ISERROR(VLOOKUP(D784,Results37!$F$3:$O$399,AA$1,FALSE)),"",IF(VLOOKUP(D784,Results37!$F$3:$O$399,AA$1+1,FALSE)=1,"S"&amp;VLOOKUP(D784,Results37!$F$3:$O$399,AA$1,FALSE),VLOOKUP(D784,Results37!$F$3:$O$399,AA$1,FALSE)))</f>
        <v/>
      </c>
      <c r="AB784" s="16" t="str">
        <f>IFERROR(VLOOKUP($D784,Results37!$F$3:$L$1396,AB$1,FALSE),"")</f>
        <v/>
      </c>
      <c r="AC784" s="16" t="str">
        <f>IFERROR(VLOOKUP($D784,Results37!$F$3:$L$1396,AC$1,FALSE),"")</f>
        <v/>
      </c>
      <c r="AD784" s="16" t="str">
        <f t="shared" si="64"/>
        <v/>
      </c>
      <c r="AE784" s="20" t="str">
        <f>IF(ISERROR(VLOOKUP($AC784&amp;"-"&amp;$F784&amp;" "&amp;G784,Bonuses!$B$1:$G$1006,4,FALSE)),"",INT(VLOOKUP($AC784&amp;"-"&amp;$F784&amp;" "&amp;$G784,Bonuses!$B$1:$G$1006,4,FALSE)))</f>
        <v/>
      </c>
      <c r="AF784" s="16" t="str">
        <f>IF(ISERROR(VLOOKUP($AC784&amp;"-"&amp;$F784,Bonuses!$B$1:$G$1006,5,FALSE)),"",IF(VLOOKUP($AC784&amp;"-"&amp;$F784,Bonuses!$B$1:$G$1006,5,FALSE)="","",VLOOKUP($AC784&amp;"-"&amp;$F784,Bonuses!$B$1:$G$1006,6,FALSE)&amp;" yrs, "&amp;VLOOKUP($AC784&amp;"-"&amp;$F784,Bonuses!$B$1:$G$1006,5,FALSE)))</f>
        <v/>
      </c>
    </row>
    <row r="785" spans="1:32" s="21" customFormat="1" x14ac:dyDescent="0.25">
      <c r="A785" s="21" t="s">
        <v>2432</v>
      </c>
      <c r="B785" s="21">
        <f t="shared" si="60"/>
        <v>0</v>
      </c>
      <c r="C785" s="21" t="str">
        <f t="shared" si="61"/>
        <v>P</v>
      </c>
      <c r="D785" s="17">
        <f>IF($C785="B",VLOOKUP($A785,Bat!$A$4:$BF$2320,D$1,FALSE),VLOOKUP($A785,Pit!$A$4:$BA$1686,D$2,FALSE))</f>
        <v>5596</v>
      </c>
      <c r="E785" s="16" t="str">
        <f>IF($C785="B",VLOOKUP($A785,Bat!$A$4:$BF$2320,E$1,FALSE),VLOOKUP($A785,Pit!$A$4:$BA$1686,E$2,FALSE))</f>
        <v>SP</v>
      </c>
      <c r="F785" s="16" t="str">
        <f>IF($C785="B",VLOOKUP($A785,Bat!$A$4:$BF$2320,F$1,FALSE),VLOOKUP($A785,Pit!$A$4:$BA$1686,F$2,FALSE))</f>
        <v>Thomas</v>
      </c>
      <c r="G785" s="16" t="str">
        <f>IF($C785="B",VLOOKUP($A785,Bat!$A$4:$BF$2320,G$1,FALSE),VLOOKUP($A785,Pit!$A$4:$BA$1686,G$2,FALSE))</f>
        <v>Joseph</v>
      </c>
      <c r="H785" s="16">
        <f>IF($C785="B",VLOOKUP($A785,Bat!$A$4:$BF$2320,H$1,FALSE),VLOOKUP($A785,Pit!$A$4:$BA$1686,H$2,FALSE))</f>
        <v>23</v>
      </c>
      <c r="I785" s="16" t="str">
        <f>IF($C785="B",VLOOKUP($A785,Bat!$A$4:$BF$2320,I$1,FALSE),VLOOKUP($A785,Pit!$A$4:$BA$1686,I$2,FALSE))</f>
        <v>L</v>
      </c>
      <c r="J785" s="16" t="str">
        <f>IF($C785="B",VLOOKUP($A785,Bat!$A$4:$BF$2320,J$1,FALSE),VLOOKUP($A785,Pit!$A$4:$BA$1686,J$2,FALSE))</f>
        <v>R</v>
      </c>
      <c r="K785" s="16" t="str">
        <f>IF($C785="B",VLOOKUP($A785,Bat!$A$4:$BF$2320,K$1,FALSE),VLOOKUP($A785,Pit!$A$4:$BA$1686,K$2,FALSE))</f>
        <v>High</v>
      </c>
      <c r="L785" s="17" t="str">
        <f>IF($C785="B",VLOOKUP($A785,Bat!$A$4:$BF$2320,L$1,FALSE),VLOOKUP($A785,Pit!$A$4:$BA$1686,L$2,FALSE))</f>
        <v>High</v>
      </c>
      <c r="M785" s="16">
        <f>IF($C785="B",VLOOKUP($A785,Bat!$A$4:$BF$2320,M$1,FALSE),VLOOKUP($A785,Pit!$A$4:$BA$1686,M$2,FALSE))</f>
        <v>4</v>
      </c>
      <c r="N785" s="16">
        <f>IF($C785="B",VLOOKUP($A785,Bat!$A$4:$BF$2320,N$1,FALSE),VLOOKUP($A785,Pit!$A$4:$BA$1686,N$2,FALSE))</f>
        <v>2</v>
      </c>
      <c r="O785" s="16">
        <f>IF($C785="B",VLOOKUP($A785,Bat!$A$4:$BF$2320,O$1,FALSE),VLOOKUP($A785,Pit!$A$4:$BA$1686,O$2,FALSE))</f>
        <v>3</v>
      </c>
      <c r="P785" s="16" t="str">
        <f>IF($C785="B",VLOOKUP($A785,Bat!$A$4:$BF$2320,P$1,FALSE),VLOOKUP($A785,Pit!$A$4:$BA$1686,P$2,FALSE))</f>
        <v>90-92 Mph</v>
      </c>
      <c r="Q785" s="17">
        <f>IF($C785="B",VLOOKUP($A785,Bat!$A$4:$BF$2320,Q$1,FALSE),VLOOKUP($A785,Pit!$A$4:$BA$1686,Q$2,FALSE))</f>
        <v>6</v>
      </c>
      <c r="R785" s="18">
        <f>IF($C785="B",VLOOKUP($A785,Bat!$A$4:$BF$2320,R$1,FALSE),VLOOKUP($A785,Pit!$A$4:$BA$1686,R$2,FALSE))</f>
        <v>14.96544491452708</v>
      </c>
      <c r="S785" s="19">
        <f>IF($C785="B",VLOOKUP($A785,Bat!$A$4:$BF$2320,S$1,FALSE),VLOOKUP($A785,Pit!$A$4:$BA$1686,S$2,FALSE))</f>
        <v>0.25716149514542908</v>
      </c>
      <c r="T785" s="20" t="str">
        <f>IF($C785="B",VLOOKUP($A785,Bat!$A$4:$BF$2320,T$1,FALSE),VLOOKUP($A785,Pit!$A$4:$BA$1686,T$2,FALSE))</f>
        <v>-</v>
      </c>
      <c r="U785" s="17" t="str">
        <f>VLOOKUP(IF($C785="B",VLOOKUP($A785,Bat!$A$4:$AU$2320,U$1,FALSE),VLOOKUP($A785,Pit!$A$4:$BE$1686,U$2,FALSE)),COND!$A$35:$B$41,2,FALSE)</f>
        <v>??</v>
      </c>
      <c r="V785" s="21">
        <f>IF($C785="B",VLOOKUP($A785,Bat!$A$4:$AT$2284,46,FALSE),VLOOKUP($A785,Pit!$A$4:$BD$1664,56,FALSE))</f>
        <v>395</v>
      </c>
      <c r="W785" s="16">
        <f t="shared" si="62"/>
        <v>999</v>
      </c>
      <c r="X785" s="16"/>
      <c r="Y785" s="22">
        <f t="shared" si="63"/>
        <v>573</v>
      </c>
      <c r="Z785" s="16" t="str">
        <f>IFERROR(VLOOKUP($D785,Results37!$F$3:$L$1396,Z$1,FALSE),"")</f>
        <v/>
      </c>
      <c r="AA785" s="47" t="str">
        <f>IF(ISERROR(VLOOKUP(D785,Results37!$F$3:$O$399,AA$1,FALSE)),"",IF(VLOOKUP(D785,Results37!$F$3:$O$399,AA$1+1,FALSE)=1,"S"&amp;VLOOKUP(D785,Results37!$F$3:$O$399,AA$1,FALSE),VLOOKUP(D785,Results37!$F$3:$O$399,AA$1,FALSE)))</f>
        <v/>
      </c>
      <c r="AB785" s="16" t="str">
        <f>IFERROR(VLOOKUP($D785,Results37!$F$3:$L$1396,AB$1,FALSE),"")</f>
        <v/>
      </c>
      <c r="AC785" s="16" t="str">
        <f>IFERROR(VLOOKUP($D785,Results37!$F$3:$L$1396,AC$1,FALSE),"")</f>
        <v/>
      </c>
      <c r="AD785" s="16" t="str">
        <f t="shared" si="64"/>
        <v/>
      </c>
      <c r="AE785" s="20" t="str">
        <f>IF(ISERROR(VLOOKUP($AC785&amp;"-"&amp;$F785&amp;" "&amp;G785,Bonuses!$B$1:$G$1006,4,FALSE)),"",INT(VLOOKUP($AC785&amp;"-"&amp;$F785&amp;" "&amp;$G785,Bonuses!$B$1:$G$1006,4,FALSE)))</f>
        <v/>
      </c>
      <c r="AF785" s="16" t="str">
        <f>IF(ISERROR(VLOOKUP($AC785&amp;"-"&amp;$F785,Bonuses!$B$1:$G$1006,5,FALSE)),"",IF(VLOOKUP($AC785&amp;"-"&amp;$F785,Bonuses!$B$1:$G$1006,5,FALSE)="","",VLOOKUP($AC785&amp;"-"&amp;$F785,Bonuses!$B$1:$G$1006,6,FALSE)&amp;" yrs, "&amp;VLOOKUP($AC785&amp;"-"&amp;$F785,Bonuses!$B$1:$G$1006,5,FALSE)))</f>
        <v/>
      </c>
    </row>
    <row r="786" spans="1:32" s="21" customFormat="1" x14ac:dyDescent="0.25">
      <c r="A786" s="21" t="s">
        <v>2544</v>
      </c>
      <c r="B786" s="21">
        <f t="shared" si="60"/>
        <v>0</v>
      </c>
      <c r="C786" s="21" t="str">
        <f t="shared" si="61"/>
        <v>P</v>
      </c>
      <c r="D786" s="17">
        <f>IF($C786="B",VLOOKUP($A786,Bat!$A$4:$BF$2320,D$1,FALSE),VLOOKUP($A786,Pit!$A$4:$BA$1686,D$2,FALSE))</f>
        <v>11194</v>
      </c>
      <c r="E786" s="16" t="str">
        <f>IF($C786="B",VLOOKUP($A786,Bat!$A$4:$BF$2320,E$1,FALSE),VLOOKUP($A786,Pit!$A$4:$BA$1686,E$2,FALSE))</f>
        <v>RP</v>
      </c>
      <c r="F786" s="16" t="str">
        <f>IF($C786="B",VLOOKUP($A786,Bat!$A$4:$BF$2320,F$1,FALSE),VLOOKUP($A786,Pit!$A$4:$BA$1686,F$2,FALSE))</f>
        <v>Kunimichi</v>
      </c>
      <c r="G786" s="16" t="str">
        <f>IF($C786="B",VLOOKUP($A786,Bat!$A$4:$BF$2320,G$1,FALSE),VLOOKUP($A786,Pit!$A$4:$BA$1686,G$2,FALSE))</f>
        <v>Sato</v>
      </c>
      <c r="H786" s="16">
        <f>IF($C786="B",VLOOKUP($A786,Bat!$A$4:$BF$2320,H$1,FALSE),VLOOKUP($A786,Pit!$A$4:$BA$1686,H$2,FALSE))</f>
        <v>22</v>
      </c>
      <c r="I786" s="16" t="str">
        <f>IF($C786="B",VLOOKUP($A786,Bat!$A$4:$BF$2320,I$1,FALSE),VLOOKUP($A786,Pit!$A$4:$BA$1686,I$2,FALSE))</f>
        <v>R</v>
      </c>
      <c r="J786" s="16" t="str">
        <f>IF($C786="B",VLOOKUP($A786,Bat!$A$4:$BF$2320,J$1,FALSE),VLOOKUP($A786,Pit!$A$4:$BA$1686,J$2,FALSE))</f>
        <v>R</v>
      </c>
      <c r="K786" s="16" t="str">
        <f>IF($C786="B",VLOOKUP($A786,Bat!$A$4:$BF$2320,K$1,FALSE),VLOOKUP($A786,Pit!$A$4:$BA$1686,K$2,FALSE))</f>
        <v>Low</v>
      </c>
      <c r="L786" s="17" t="str">
        <f>IF($C786="B",VLOOKUP($A786,Bat!$A$4:$BF$2320,L$1,FALSE),VLOOKUP($A786,Pit!$A$4:$BA$1686,L$2,FALSE))</f>
        <v>Normal</v>
      </c>
      <c r="M786" s="16">
        <f>IF($C786="B",VLOOKUP($A786,Bat!$A$4:$BF$2320,M$1,FALSE),VLOOKUP($A786,Pit!$A$4:$BA$1686,M$2,FALSE))</f>
        <v>3</v>
      </c>
      <c r="N786" s="16">
        <f>IF($C786="B",VLOOKUP($A786,Bat!$A$4:$BF$2320,N$1,FALSE),VLOOKUP($A786,Pit!$A$4:$BA$1686,N$2,FALSE))</f>
        <v>1</v>
      </c>
      <c r="O786" s="16">
        <f>IF($C786="B",VLOOKUP($A786,Bat!$A$4:$BF$2320,O$1,FALSE),VLOOKUP($A786,Pit!$A$4:$BA$1686,O$2,FALSE))</f>
        <v>5</v>
      </c>
      <c r="P786" s="16" t="str">
        <f>IF($C786="B",VLOOKUP($A786,Bat!$A$4:$BF$2320,P$1,FALSE),VLOOKUP($A786,Pit!$A$4:$BA$1686,P$2,FALSE))</f>
        <v>87-89 Mph</v>
      </c>
      <c r="Q786" s="17">
        <f>IF($C786="B",VLOOKUP($A786,Bat!$A$4:$BF$2320,Q$1,FALSE),VLOOKUP($A786,Pit!$A$4:$BA$1686,Q$2,FALSE))</f>
        <v>8</v>
      </c>
      <c r="R786" s="18">
        <f>IF($C786="B",VLOOKUP($A786,Bat!$A$4:$BF$2320,R$1,FALSE),VLOOKUP($A786,Pit!$A$4:$BA$1686,R$2,FALSE))</f>
        <v>14.93648054192786</v>
      </c>
      <c r="S786" s="19">
        <f>IF($C786="B",VLOOKUP($A786,Bat!$A$4:$BF$2320,S$1,FALSE),VLOOKUP($A786,Pit!$A$4:$BA$1686,S$2,FALSE))</f>
        <v>0.25461697370445313</v>
      </c>
      <c r="T786" s="20" t="str">
        <f>IF($C786="B",VLOOKUP($A786,Bat!$A$4:$BF$2320,T$1,FALSE),VLOOKUP($A786,Pit!$A$4:$BA$1686,T$2,FALSE))</f>
        <v>-</v>
      </c>
      <c r="U786" s="17" t="str">
        <f>VLOOKUP(IF($C786="B",VLOOKUP($A786,Bat!$A$4:$AU$2320,U$1,FALSE),VLOOKUP($A786,Pit!$A$4:$BE$1686,U$2,FALSE)),COND!$A$35:$B$41,2,FALSE)</f>
        <v>??</v>
      </c>
      <c r="V786" s="21">
        <f>IF($C786="B",VLOOKUP($A786,Bat!$A$4:$AT$2284,46,FALSE),VLOOKUP($A786,Pit!$A$4:$BD$1664,56,FALSE))</f>
        <v>397</v>
      </c>
      <c r="W786" s="16">
        <f t="shared" si="62"/>
        <v>999</v>
      </c>
      <c r="X786" s="16"/>
      <c r="Y786" s="22">
        <f t="shared" si="63"/>
        <v>577</v>
      </c>
      <c r="Z786" s="16" t="str">
        <f>IFERROR(VLOOKUP($D786,Results37!$F$3:$L$1396,Z$1,FALSE),"")</f>
        <v/>
      </c>
      <c r="AA786" s="47" t="str">
        <f>IF(ISERROR(VLOOKUP(D786,Results37!$F$3:$O$399,AA$1,FALSE)),"",IF(VLOOKUP(D786,Results37!$F$3:$O$399,AA$1+1,FALSE)=1,"S"&amp;VLOOKUP(D786,Results37!$F$3:$O$399,AA$1,FALSE),VLOOKUP(D786,Results37!$F$3:$O$399,AA$1,FALSE)))</f>
        <v/>
      </c>
      <c r="AB786" s="16" t="str">
        <f>IFERROR(VLOOKUP($D786,Results37!$F$3:$L$1396,AB$1,FALSE),"")</f>
        <v/>
      </c>
      <c r="AC786" s="16" t="str">
        <f>IFERROR(VLOOKUP($D786,Results37!$F$3:$L$1396,AC$1,FALSE),"")</f>
        <v/>
      </c>
      <c r="AD786" s="16" t="str">
        <f t="shared" si="64"/>
        <v/>
      </c>
      <c r="AE786" s="20" t="str">
        <f>IF(ISERROR(VLOOKUP($AC786&amp;"-"&amp;$F786&amp;" "&amp;G786,Bonuses!$B$1:$G$1006,4,FALSE)),"",INT(VLOOKUP($AC786&amp;"-"&amp;$F786&amp;" "&amp;$G786,Bonuses!$B$1:$G$1006,4,FALSE)))</f>
        <v/>
      </c>
      <c r="AF786" s="16" t="str">
        <f>IF(ISERROR(VLOOKUP($AC786&amp;"-"&amp;$F786,Bonuses!$B$1:$G$1006,5,FALSE)),"",IF(VLOOKUP($AC786&amp;"-"&amp;$F786,Bonuses!$B$1:$G$1006,5,FALSE)="","",VLOOKUP($AC786&amp;"-"&amp;$F786,Bonuses!$B$1:$G$1006,6,FALSE)&amp;" yrs, "&amp;VLOOKUP($AC786&amp;"-"&amp;$F786,Bonuses!$B$1:$G$1006,5,FALSE)))</f>
        <v/>
      </c>
    </row>
    <row r="787" spans="1:32" s="21" customFormat="1" x14ac:dyDescent="0.25">
      <c r="A787" s="21" t="s">
        <v>2559</v>
      </c>
      <c r="B787" s="21">
        <f t="shared" si="60"/>
        <v>0</v>
      </c>
      <c r="C787" s="21" t="str">
        <f t="shared" si="61"/>
        <v>P</v>
      </c>
      <c r="D787" s="17">
        <f>IF($C787="B",VLOOKUP($A787,Bat!$A$4:$BF$2320,D$1,FALSE),VLOOKUP($A787,Pit!$A$4:$BA$1686,D$2,FALSE))</f>
        <v>4697</v>
      </c>
      <c r="E787" s="16" t="str">
        <f>IF($C787="B",VLOOKUP($A787,Bat!$A$4:$BF$2320,E$1,FALSE),VLOOKUP($A787,Pit!$A$4:$BA$1686,E$2,FALSE))</f>
        <v>SP</v>
      </c>
      <c r="F787" s="16" t="str">
        <f>IF($C787="B",VLOOKUP($A787,Bat!$A$4:$BF$2320,F$1,FALSE),VLOOKUP($A787,Pit!$A$4:$BA$1686,F$2,FALSE))</f>
        <v>Orlando</v>
      </c>
      <c r="G787" s="16" t="str">
        <f>IF($C787="B",VLOOKUP($A787,Bat!$A$4:$BF$2320,G$1,FALSE),VLOOKUP($A787,Pit!$A$4:$BA$1686,G$2,FALSE))</f>
        <v>Barrón</v>
      </c>
      <c r="H787" s="16">
        <f>IF($C787="B",VLOOKUP($A787,Bat!$A$4:$BF$2320,H$1,FALSE),VLOOKUP($A787,Pit!$A$4:$BA$1686,H$2,FALSE))</f>
        <v>23</v>
      </c>
      <c r="I787" s="16" t="str">
        <f>IF($C787="B",VLOOKUP($A787,Bat!$A$4:$BF$2320,I$1,FALSE),VLOOKUP($A787,Pit!$A$4:$BA$1686,I$2,FALSE))</f>
        <v>R</v>
      </c>
      <c r="J787" s="16" t="str">
        <f>IF($C787="B",VLOOKUP($A787,Bat!$A$4:$BF$2320,J$1,FALSE),VLOOKUP($A787,Pit!$A$4:$BA$1686,J$2,FALSE))</f>
        <v>R</v>
      </c>
      <c r="K787" s="16" t="str">
        <f>IF($C787="B",VLOOKUP($A787,Bat!$A$4:$BF$2320,K$1,FALSE),VLOOKUP($A787,Pit!$A$4:$BA$1686,K$2,FALSE))</f>
        <v>Low</v>
      </c>
      <c r="L787" s="17" t="str">
        <f>IF($C787="B",VLOOKUP($A787,Bat!$A$4:$BF$2320,L$1,FALSE),VLOOKUP($A787,Pit!$A$4:$BA$1686,L$2,FALSE))</f>
        <v>Low</v>
      </c>
      <c r="M787" s="16">
        <f>IF($C787="B",VLOOKUP($A787,Bat!$A$4:$BF$2320,M$1,FALSE),VLOOKUP($A787,Pit!$A$4:$BA$1686,M$2,FALSE))</f>
        <v>4</v>
      </c>
      <c r="N787" s="16">
        <f>IF($C787="B",VLOOKUP($A787,Bat!$A$4:$BF$2320,N$1,FALSE),VLOOKUP($A787,Pit!$A$4:$BA$1686,N$2,FALSE))</f>
        <v>1</v>
      </c>
      <c r="O787" s="16">
        <f>IF($C787="B",VLOOKUP($A787,Bat!$A$4:$BF$2320,O$1,FALSE),VLOOKUP($A787,Pit!$A$4:$BA$1686,O$2,FALSE))</f>
        <v>4</v>
      </c>
      <c r="P787" s="16" t="str">
        <f>IF($C787="B",VLOOKUP($A787,Bat!$A$4:$BF$2320,P$1,FALSE),VLOOKUP($A787,Pit!$A$4:$BA$1686,P$2,FALSE))</f>
        <v>95-97 Mph</v>
      </c>
      <c r="Q787" s="17">
        <f>IF($C787="B",VLOOKUP($A787,Bat!$A$4:$BF$2320,Q$1,FALSE),VLOOKUP($A787,Pit!$A$4:$BA$1686,Q$2,FALSE))</f>
        <v>8</v>
      </c>
      <c r="R787" s="18">
        <f>IF($C787="B",VLOOKUP($A787,Bat!$A$4:$BF$2320,R$1,FALSE),VLOOKUP($A787,Pit!$A$4:$BA$1686,R$2,FALSE))</f>
        <v>14.71595317770921</v>
      </c>
      <c r="S787" s="19">
        <f>IF($C787="B",VLOOKUP($A787,Bat!$A$4:$BF$2320,S$1,FALSE),VLOOKUP($A787,Pit!$A$4:$BA$1686,S$2,FALSE))</f>
        <v>0.23524363479804128</v>
      </c>
      <c r="T787" s="20" t="str">
        <f>IF($C787="B",VLOOKUP($A787,Bat!$A$4:$BF$2320,T$1,FALSE),VLOOKUP($A787,Pit!$A$4:$BA$1686,T$2,FALSE))</f>
        <v>Slot</v>
      </c>
      <c r="U787" s="17" t="str">
        <f>VLOOKUP(IF($C787="B",VLOOKUP($A787,Bat!$A$4:$AU$2320,U$1,FALSE),VLOOKUP($A787,Pit!$A$4:$BE$1686,U$2,FALSE)),COND!$A$35:$B$41,2,FALSE)</f>
        <v>??</v>
      </c>
      <c r="V787" s="21">
        <f>IF($C787="B",VLOOKUP($A787,Bat!$A$4:$AT$2284,46,FALSE),VLOOKUP($A787,Pit!$A$4:$BD$1664,56,FALSE))</f>
        <v>398</v>
      </c>
      <c r="W787" s="16">
        <f t="shared" si="62"/>
        <v>398</v>
      </c>
      <c r="X787" s="16"/>
      <c r="Y787" s="22">
        <f t="shared" si="63"/>
        <v>586</v>
      </c>
      <c r="Z787" s="16" t="str">
        <f>IFERROR(VLOOKUP($D787,Results37!$F$3:$L$1396,Z$1,FALSE),"")</f>
        <v/>
      </c>
      <c r="AA787" s="47" t="str">
        <f>IF(ISERROR(VLOOKUP(D787,Results37!$F$3:$O$399,AA$1,FALSE)),"",IF(VLOOKUP(D787,Results37!$F$3:$O$399,AA$1+1,FALSE)=1,"S"&amp;VLOOKUP(D787,Results37!$F$3:$O$399,AA$1,FALSE),VLOOKUP(D787,Results37!$F$3:$O$399,AA$1,FALSE)))</f>
        <v/>
      </c>
      <c r="AB787" s="16" t="str">
        <f>IFERROR(VLOOKUP($D787,Results37!$F$3:$L$1396,AB$1,FALSE),"")</f>
        <v/>
      </c>
      <c r="AC787" s="16" t="str">
        <f>IFERROR(VLOOKUP($D787,Results37!$F$3:$L$1396,AC$1,FALSE),"")</f>
        <v/>
      </c>
      <c r="AD787" s="16" t="str">
        <f t="shared" si="64"/>
        <v/>
      </c>
      <c r="AE787" s="20" t="str">
        <f>IF(ISERROR(VLOOKUP($AC787&amp;"-"&amp;$F787&amp;" "&amp;G787,Bonuses!$B$1:$G$1006,4,FALSE)),"",INT(VLOOKUP($AC787&amp;"-"&amp;$F787&amp;" "&amp;$G787,Bonuses!$B$1:$G$1006,4,FALSE)))</f>
        <v/>
      </c>
      <c r="AF787" s="16" t="str">
        <f>IF(ISERROR(VLOOKUP($AC787&amp;"-"&amp;$F787,Bonuses!$B$1:$G$1006,5,FALSE)),"",IF(VLOOKUP($AC787&amp;"-"&amp;$F787,Bonuses!$B$1:$G$1006,5,FALSE)="","",VLOOKUP($AC787&amp;"-"&amp;$F787,Bonuses!$B$1:$G$1006,6,FALSE)&amp;" yrs, "&amp;VLOOKUP($AC787&amp;"-"&amp;$F787,Bonuses!$B$1:$G$1006,5,FALSE)))</f>
        <v/>
      </c>
    </row>
    <row r="788" spans="1:32" s="21" customFormat="1" x14ac:dyDescent="0.25">
      <c r="A788" s="21" t="s">
        <v>3010</v>
      </c>
      <c r="B788" s="21">
        <f t="shared" si="60"/>
        <v>0</v>
      </c>
      <c r="C788" s="21" t="str">
        <f t="shared" si="61"/>
        <v>P</v>
      </c>
      <c r="D788" s="17">
        <f>IF($C788="B",VLOOKUP($A788,Bat!$A$4:$BF$2320,D$1,FALSE),VLOOKUP($A788,Pit!$A$4:$BA$1686,D$2,FALSE))</f>
        <v>8183</v>
      </c>
      <c r="E788" s="16" t="str">
        <f>IF($C788="B",VLOOKUP($A788,Bat!$A$4:$BF$2320,E$1,FALSE),VLOOKUP($A788,Pit!$A$4:$BA$1686,E$2,FALSE))</f>
        <v>RP</v>
      </c>
      <c r="F788" s="16" t="str">
        <f>IF($C788="B",VLOOKUP($A788,Bat!$A$4:$BF$2320,F$1,FALSE),VLOOKUP($A788,Pit!$A$4:$BA$1686,F$2,FALSE))</f>
        <v>Bernardo</v>
      </c>
      <c r="G788" s="16" t="str">
        <f>IF($C788="B",VLOOKUP($A788,Bat!$A$4:$BF$2320,G$1,FALSE),VLOOKUP($A788,Pit!$A$4:$BA$1686,G$2,FALSE))</f>
        <v>García</v>
      </c>
      <c r="H788" s="16">
        <f>IF($C788="B",VLOOKUP($A788,Bat!$A$4:$BF$2320,H$1,FALSE),VLOOKUP($A788,Pit!$A$4:$BA$1686,H$2,FALSE))</f>
        <v>23</v>
      </c>
      <c r="I788" s="16" t="str">
        <f>IF($C788="B",VLOOKUP($A788,Bat!$A$4:$BF$2320,I$1,FALSE),VLOOKUP($A788,Pit!$A$4:$BA$1686,I$2,FALSE))</f>
        <v>L</v>
      </c>
      <c r="J788" s="16" t="str">
        <f>IF($C788="B",VLOOKUP($A788,Bat!$A$4:$BF$2320,J$1,FALSE),VLOOKUP($A788,Pit!$A$4:$BA$1686,J$2,FALSE))</f>
        <v>R</v>
      </c>
      <c r="K788" s="16" t="str">
        <f>IF($C788="B",VLOOKUP($A788,Bat!$A$4:$BF$2320,K$1,FALSE),VLOOKUP($A788,Pit!$A$4:$BA$1686,K$2,FALSE))</f>
        <v>Normal</v>
      </c>
      <c r="L788" s="17" t="str">
        <f>IF($C788="B",VLOOKUP($A788,Bat!$A$4:$BF$2320,L$1,FALSE),VLOOKUP($A788,Pit!$A$4:$BA$1686,L$2,FALSE))</f>
        <v>Normal</v>
      </c>
      <c r="M788" s="16">
        <f>IF($C788="B",VLOOKUP($A788,Bat!$A$4:$BF$2320,M$1,FALSE),VLOOKUP($A788,Pit!$A$4:$BA$1686,M$2,FALSE))</f>
        <v>3</v>
      </c>
      <c r="N788" s="16">
        <f>IF($C788="B",VLOOKUP($A788,Bat!$A$4:$BF$2320,N$1,FALSE),VLOOKUP($A788,Pit!$A$4:$BA$1686,N$2,FALSE))</f>
        <v>2</v>
      </c>
      <c r="O788" s="16">
        <f>IF($C788="B",VLOOKUP($A788,Bat!$A$4:$BF$2320,O$1,FALSE),VLOOKUP($A788,Pit!$A$4:$BA$1686,O$2,FALSE))</f>
        <v>4</v>
      </c>
      <c r="P788" s="16" t="str">
        <f>IF($C788="B",VLOOKUP($A788,Bat!$A$4:$BF$2320,P$1,FALSE),VLOOKUP($A788,Pit!$A$4:$BA$1686,P$2,FALSE))</f>
        <v>90-92 Mph</v>
      </c>
      <c r="Q788" s="17">
        <f>IF($C788="B",VLOOKUP($A788,Bat!$A$4:$BF$2320,Q$1,FALSE),VLOOKUP($A788,Pit!$A$4:$BA$1686,Q$2,FALSE))</f>
        <v>10</v>
      </c>
      <c r="R788" s="18">
        <f>IF($C788="B",VLOOKUP($A788,Bat!$A$4:$BF$2320,R$1,FALSE),VLOOKUP($A788,Pit!$A$4:$BA$1686,R$2,FALSE))</f>
        <v>14.711449249718278</v>
      </c>
      <c r="S788" s="19">
        <f>IF($C788="B",VLOOKUP($A788,Bat!$A$4:$BF$2320,S$1,FALSE),VLOOKUP($A788,Pit!$A$4:$BA$1686,S$2,FALSE))</f>
        <v>0.23484796452062445</v>
      </c>
      <c r="T788" s="20" t="str">
        <f>IF($C788="B",VLOOKUP($A788,Bat!$A$4:$BF$2320,T$1,FALSE),VLOOKUP($A788,Pit!$A$4:$BA$1686,T$2,FALSE))</f>
        <v>-</v>
      </c>
      <c r="U788" s="17" t="str">
        <f>VLOOKUP(IF($C788="B",VLOOKUP($A788,Bat!$A$4:$AU$2320,U$1,FALSE),VLOOKUP($A788,Pit!$A$4:$BE$1686,U$2,FALSE)),COND!$A$35:$B$41,2,FALSE)</f>
        <v>??</v>
      </c>
      <c r="V788" s="21">
        <f>IF($C788="B",VLOOKUP($A788,Bat!$A$4:$AT$2284,46,FALSE),VLOOKUP($A788,Pit!$A$4:$BD$1664,56,FALSE))</f>
        <v>399</v>
      </c>
      <c r="W788" s="16">
        <f t="shared" si="62"/>
        <v>999</v>
      </c>
      <c r="X788" s="16"/>
      <c r="Y788" s="22">
        <f t="shared" si="63"/>
        <v>587</v>
      </c>
      <c r="Z788" s="16" t="str">
        <f>IFERROR(VLOOKUP($D788,Results37!$F$3:$L$1396,Z$1,FALSE),"")</f>
        <v/>
      </c>
      <c r="AA788" s="47" t="str">
        <f>IF(ISERROR(VLOOKUP(D788,Results37!$F$3:$O$399,AA$1,FALSE)),"",IF(VLOOKUP(D788,Results37!$F$3:$O$399,AA$1+1,FALSE)=1,"S"&amp;VLOOKUP(D788,Results37!$F$3:$O$399,AA$1,FALSE),VLOOKUP(D788,Results37!$F$3:$O$399,AA$1,FALSE)))</f>
        <v/>
      </c>
      <c r="AB788" s="16" t="str">
        <f>IFERROR(VLOOKUP($D788,Results37!$F$3:$L$1396,AB$1,FALSE),"")</f>
        <v/>
      </c>
      <c r="AC788" s="16" t="str">
        <f>IFERROR(VLOOKUP($D788,Results37!$F$3:$L$1396,AC$1,FALSE),"")</f>
        <v/>
      </c>
      <c r="AD788" s="16" t="str">
        <f t="shared" si="64"/>
        <v/>
      </c>
      <c r="AE788" s="20" t="str">
        <f>IF(ISERROR(VLOOKUP($AC788&amp;"-"&amp;$F788&amp;" "&amp;G788,Bonuses!$B$1:$G$1006,4,FALSE)),"",INT(VLOOKUP($AC788&amp;"-"&amp;$F788&amp;" "&amp;$G788,Bonuses!$B$1:$G$1006,4,FALSE)))</f>
        <v/>
      </c>
      <c r="AF788" s="16" t="str">
        <f>IF(ISERROR(VLOOKUP($AC788&amp;"-"&amp;$F788,Bonuses!$B$1:$G$1006,5,FALSE)),"",IF(VLOOKUP($AC788&amp;"-"&amp;$F788,Bonuses!$B$1:$G$1006,5,FALSE)="","",VLOOKUP($AC788&amp;"-"&amp;$F788,Bonuses!$B$1:$G$1006,6,FALSE)&amp;" yrs, "&amp;VLOOKUP($AC788&amp;"-"&amp;$F788,Bonuses!$B$1:$G$1006,5,FALSE)))</f>
        <v/>
      </c>
    </row>
    <row r="789" spans="1:32" s="21" customFormat="1" x14ac:dyDescent="0.25">
      <c r="A789" s="21" t="s">
        <v>2366</v>
      </c>
      <c r="B789" s="21">
        <f t="shared" si="60"/>
        <v>0</v>
      </c>
      <c r="C789" s="21" t="str">
        <f t="shared" si="61"/>
        <v>P</v>
      </c>
      <c r="D789" s="17">
        <f>IF($C789="B",VLOOKUP($A789,Bat!$A$4:$BF$2320,D$1,FALSE),VLOOKUP($A789,Pit!$A$4:$BA$1686,D$2,FALSE))</f>
        <v>5618</v>
      </c>
      <c r="E789" s="16" t="str">
        <f>IF($C789="B",VLOOKUP($A789,Bat!$A$4:$BF$2320,E$1,FALSE),VLOOKUP($A789,Pit!$A$4:$BA$1686,E$2,FALSE))</f>
        <v>RP</v>
      </c>
      <c r="F789" s="16" t="str">
        <f>IF($C789="B",VLOOKUP($A789,Bat!$A$4:$BF$2320,F$1,FALSE),VLOOKUP($A789,Pit!$A$4:$BA$1686,F$2,FALSE))</f>
        <v>Don</v>
      </c>
      <c r="G789" s="16" t="str">
        <f>IF($C789="B",VLOOKUP($A789,Bat!$A$4:$BF$2320,G$1,FALSE),VLOOKUP($A789,Pit!$A$4:$BA$1686,G$2,FALSE))</f>
        <v>Harold</v>
      </c>
      <c r="H789" s="16">
        <f>IF($C789="B",VLOOKUP($A789,Bat!$A$4:$BF$2320,H$1,FALSE),VLOOKUP($A789,Pit!$A$4:$BA$1686,H$2,FALSE))</f>
        <v>23</v>
      </c>
      <c r="I789" s="16" t="str">
        <f>IF($C789="B",VLOOKUP($A789,Bat!$A$4:$BF$2320,I$1,FALSE),VLOOKUP($A789,Pit!$A$4:$BA$1686,I$2,FALSE))</f>
        <v>R</v>
      </c>
      <c r="J789" s="16" t="str">
        <f>IF($C789="B",VLOOKUP($A789,Bat!$A$4:$BF$2320,J$1,FALSE),VLOOKUP($A789,Pit!$A$4:$BA$1686,J$2,FALSE))</f>
        <v>R</v>
      </c>
      <c r="K789" s="16" t="str">
        <f>IF($C789="B",VLOOKUP($A789,Bat!$A$4:$BF$2320,K$1,FALSE),VLOOKUP($A789,Pit!$A$4:$BA$1686,K$2,FALSE))</f>
        <v>Normal</v>
      </c>
      <c r="L789" s="17" t="str">
        <f>IF($C789="B",VLOOKUP($A789,Bat!$A$4:$BF$2320,L$1,FALSE),VLOOKUP($A789,Pit!$A$4:$BA$1686,L$2,FALSE))</f>
        <v>Normal</v>
      </c>
      <c r="M789" s="16">
        <f>IF($C789="B",VLOOKUP($A789,Bat!$A$4:$BF$2320,M$1,FALSE),VLOOKUP($A789,Pit!$A$4:$BA$1686,M$2,FALSE))</f>
        <v>4</v>
      </c>
      <c r="N789" s="16">
        <f>IF($C789="B",VLOOKUP($A789,Bat!$A$4:$BF$2320,N$1,FALSE),VLOOKUP($A789,Pit!$A$4:$BA$1686,N$2,FALSE))</f>
        <v>1</v>
      </c>
      <c r="O789" s="16">
        <f>IF($C789="B",VLOOKUP($A789,Bat!$A$4:$BF$2320,O$1,FALSE),VLOOKUP($A789,Pit!$A$4:$BA$1686,O$2,FALSE))</f>
        <v>4</v>
      </c>
      <c r="P789" s="16" t="str">
        <f>IF($C789="B",VLOOKUP($A789,Bat!$A$4:$BF$2320,P$1,FALSE),VLOOKUP($A789,Pit!$A$4:$BA$1686,P$2,FALSE))</f>
        <v>92-94 Mph</v>
      </c>
      <c r="Q789" s="17">
        <f>IF($C789="B",VLOOKUP($A789,Bat!$A$4:$BF$2320,Q$1,FALSE),VLOOKUP($A789,Pit!$A$4:$BA$1686,Q$2,FALSE))</f>
        <v>7</v>
      </c>
      <c r="R789" s="18">
        <f>IF($C789="B",VLOOKUP($A789,Bat!$A$4:$BF$2320,R$1,FALSE),VLOOKUP($A789,Pit!$A$4:$BA$1686,R$2,FALSE))</f>
        <v>14.686967484607479</v>
      </c>
      <c r="S789" s="19">
        <f>IF($C789="B",VLOOKUP($A789,Bat!$A$4:$BF$2320,S$1,FALSE),VLOOKUP($A789,Pit!$A$4:$BA$1686,S$2,FALSE))</f>
        <v>0.23269724034995676</v>
      </c>
      <c r="T789" s="20" t="str">
        <f>IF($C789="B",VLOOKUP($A789,Bat!$A$4:$BF$2320,T$1,FALSE),VLOOKUP($A789,Pit!$A$4:$BA$1686,T$2,FALSE))</f>
        <v>-</v>
      </c>
      <c r="U789" s="17" t="str">
        <f>VLOOKUP(IF($C789="B",VLOOKUP($A789,Bat!$A$4:$AU$2320,U$1,FALSE),VLOOKUP($A789,Pit!$A$4:$BE$1686,U$2,FALSE)),COND!$A$35:$B$41,2,FALSE)</f>
        <v>??</v>
      </c>
      <c r="V789" s="21">
        <f>IF($C789="B",VLOOKUP($A789,Bat!$A$4:$AT$2284,46,FALSE),VLOOKUP($A789,Pit!$A$4:$BD$1664,56,FALSE))</f>
        <v>400</v>
      </c>
      <c r="W789" s="16">
        <f t="shared" si="62"/>
        <v>999</v>
      </c>
      <c r="X789" s="16"/>
      <c r="Y789" s="22">
        <f t="shared" si="63"/>
        <v>588</v>
      </c>
      <c r="Z789" s="16" t="str">
        <f>IFERROR(VLOOKUP($D789,Results37!$F$3:$L$1396,Z$1,FALSE),"")</f>
        <v/>
      </c>
      <c r="AA789" s="47" t="str">
        <f>IF(ISERROR(VLOOKUP(D789,Results37!$F$3:$O$399,AA$1,FALSE)),"",IF(VLOOKUP(D789,Results37!$F$3:$O$399,AA$1+1,FALSE)=1,"S"&amp;VLOOKUP(D789,Results37!$F$3:$O$399,AA$1,FALSE),VLOOKUP(D789,Results37!$F$3:$O$399,AA$1,FALSE)))</f>
        <v/>
      </c>
      <c r="AB789" s="16" t="str">
        <f>IFERROR(VLOOKUP($D789,Results37!$F$3:$L$1396,AB$1,FALSE),"")</f>
        <v/>
      </c>
      <c r="AC789" s="16" t="str">
        <f>IFERROR(VLOOKUP($D789,Results37!$F$3:$L$1396,AC$1,FALSE),"")</f>
        <v/>
      </c>
      <c r="AD789" s="16" t="str">
        <f t="shared" si="64"/>
        <v/>
      </c>
      <c r="AE789" s="20" t="str">
        <f>IF(ISERROR(VLOOKUP($AC789&amp;"-"&amp;$F789&amp;" "&amp;G789,Bonuses!$B$1:$G$1006,4,FALSE)),"",INT(VLOOKUP($AC789&amp;"-"&amp;$F789&amp;" "&amp;$G789,Bonuses!$B$1:$G$1006,4,FALSE)))</f>
        <v/>
      </c>
      <c r="AF789" s="16" t="str">
        <f>IF(ISERROR(VLOOKUP($AC789&amp;"-"&amp;$F789,Bonuses!$B$1:$G$1006,5,FALSE)),"",IF(VLOOKUP($AC789&amp;"-"&amp;$F789,Bonuses!$B$1:$G$1006,5,FALSE)="","",VLOOKUP($AC789&amp;"-"&amp;$F789,Bonuses!$B$1:$G$1006,6,FALSE)&amp;" yrs, "&amp;VLOOKUP($AC789&amp;"-"&amp;$F789,Bonuses!$B$1:$G$1006,5,FALSE)))</f>
        <v/>
      </c>
    </row>
    <row r="790" spans="1:32" s="21" customFormat="1" x14ac:dyDescent="0.25">
      <c r="A790" s="21" t="s">
        <v>3122</v>
      </c>
      <c r="B790" s="21">
        <f t="shared" si="60"/>
        <v>0</v>
      </c>
      <c r="C790" s="21" t="str">
        <f t="shared" si="61"/>
        <v>B</v>
      </c>
      <c r="D790" s="17">
        <f>IF($C790="B",VLOOKUP($A790,Bat!$A$4:$BF$2320,D$1,FALSE),VLOOKUP($A790,Pit!$A$4:$BA$1686,D$2,FALSE))</f>
        <v>6952</v>
      </c>
      <c r="E790" s="16" t="str">
        <f>IF($C790="B",VLOOKUP($A790,Bat!$A$4:$BF$2320,E$1,FALSE),VLOOKUP($A790,Pit!$A$4:$BA$1686,E$2,FALSE))</f>
        <v>1B</v>
      </c>
      <c r="F790" s="16" t="str">
        <f>IF($C790="B",VLOOKUP($A790,Bat!$A$4:$BF$2320,F$1,FALSE),VLOOKUP($A790,Pit!$A$4:$BA$1686,F$2,FALSE))</f>
        <v>Earl</v>
      </c>
      <c r="G790" s="16" t="str">
        <f>IF($C790="B",VLOOKUP($A790,Bat!$A$4:$BF$2320,G$1,FALSE),VLOOKUP($A790,Pit!$A$4:$BA$1686,G$2,FALSE))</f>
        <v>Stewart</v>
      </c>
      <c r="H790" s="16">
        <f>IF($C790="B",VLOOKUP($A790,Bat!$A$4:$BF$2320,H$1,FALSE),VLOOKUP($A790,Pit!$A$4:$BA$1686,H$2,FALSE))</f>
        <v>22</v>
      </c>
      <c r="I790" s="16" t="str">
        <f>IF($C790="B",VLOOKUP($A790,Bat!$A$4:$BF$2320,I$1,FALSE),VLOOKUP($A790,Pit!$A$4:$BA$1686,I$2,FALSE))</f>
        <v>R</v>
      </c>
      <c r="J790" s="16" t="str">
        <f>IF($C790="B",VLOOKUP($A790,Bat!$A$4:$BF$2320,J$1,FALSE),VLOOKUP($A790,Pit!$A$4:$BA$1686,J$2,FALSE))</f>
        <v>R</v>
      </c>
      <c r="K790" s="16" t="str">
        <f>IF($C790="B",VLOOKUP($A790,Bat!$A$4:$BF$2320,K$1,FALSE),VLOOKUP($A790,Pit!$A$4:$BA$1686,K$2,FALSE))</f>
        <v>Normal</v>
      </c>
      <c r="L790" s="17" t="str">
        <f>IF($C790="B",VLOOKUP($A790,Bat!$A$4:$BF$2320,L$1,FALSE),VLOOKUP($A790,Pit!$A$4:$BA$1686,L$2,FALSE))</f>
        <v>Normal</v>
      </c>
      <c r="M790" s="16">
        <f>IF($C790="B",VLOOKUP($A790,Bat!$A$4:$BF$2320,M$1,FALSE),VLOOKUP($A790,Pit!$A$4:$BA$1686,M$2,FALSE))</f>
        <v>2</v>
      </c>
      <c r="N790" s="16">
        <f>IF($C790="B",VLOOKUP($A790,Bat!$A$4:$BF$2320,N$1,FALSE),VLOOKUP($A790,Pit!$A$4:$BA$1686,N$2,FALSE))</f>
        <v>2</v>
      </c>
      <c r="O790" s="16">
        <f>IF($C790="B",VLOOKUP($A790,Bat!$A$4:$BF$2320,O$1,FALSE),VLOOKUP($A790,Pit!$A$4:$BA$1686,O$2,FALSE))</f>
        <v>2</v>
      </c>
      <c r="P790" s="16">
        <f>IF($C790="B",VLOOKUP($A790,Bat!$A$4:$BF$2320,P$1,FALSE),VLOOKUP($A790,Pit!$A$4:$BA$1686,P$2,FALSE))</f>
        <v>6</v>
      </c>
      <c r="Q790" s="17">
        <f>IF($C790="B",VLOOKUP($A790,Bat!$A$4:$BF$2320,Q$1,FALSE),VLOOKUP($A790,Pit!$A$4:$BA$1686,Q$2,FALSE))</f>
        <v>1</v>
      </c>
      <c r="R790" s="18">
        <f>IF($C790="B",VLOOKUP($A790,Bat!$A$4:$BF$2320,R$1,FALSE),VLOOKUP($A790,Pit!$A$4:$BA$1686,R$2,FALSE))</f>
        <v>-4.2935805776103919</v>
      </c>
      <c r="S790" s="19">
        <f>IF($C790="B",VLOOKUP($A790,Bat!$A$4:$BF$2320,S$1,FALSE),VLOOKUP($A790,Pit!$A$4:$BA$1686,S$2,FALSE))</f>
        <v>-0.19750546410752412</v>
      </c>
      <c r="T790" s="20" t="str">
        <f>IF($C790="B",VLOOKUP($A790,Bat!$A$4:$BF$2320,T$1,FALSE),VLOOKUP($A790,Pit!$A$4:$BA$1686,T$2,FALSE))</f>
        <v>$210k</v>
      </c>
      <c r="U790" s="17" t="str">
        <f>VLOOKUP(IF($C790="B",VLOOKUP($A790,Bat!$A$4:$AU$2320,U$1,FALSE),VLOOKUP($A790,Pit!$A$4:$BE$1686,U$2,FALSE)),COND!$A$35:$B$41,2,FALSE)</f>
        <v>??</v>
      </c>
      <c r="V790" s="21">
        <f>IF($C790="B",VLOOKUP($A790,Bat!$A$4:$AT$2284,46,FALSE),VLOOKUP($A790,Pit!$A$4:$BD$1664,56,FALSE))</f>
        <v>400</v>
      </c>
      <c r="W790" s="16">
        <f t="shared" si="62"/>
        <v>999</v>
      </c>
      <c r="X790" s="16"/>
      <c r="Y790" s="22">
        <f t="shared" si="63"/>
        <v>838</v>
      </c>
      <c r="Z790" s="16" t="str">
        <f>IFERROR(VLOOKUP($D790,Results37!$F$3:$L$1396,Z$1,FALSE),"")</f>
        <v/>
      </c>
      <c r="AA790" s="47" t="str">
        <f>IF(ISERROR(VLOOKUP(D790,Results37!$F$3:$O$399,AA$1,FALSE)),"",IF(VLOOKUP(D790,Results37!$F$3:$O$399,AA$1+1,FALSE)=1,"S"&amp;VLOOKUP(D790,Results37!$F$3:$O$399,AA$1,FALSE),VLOOKUP(D790,Results37!$F$3:$O$399,AA$1,FALSE)))</f>
        <v/>
      </c>
      <c r="AB790" s="16" t="str">
        <f>IFERROR(VLOOKUP($D790,Results37!$F$3:$L$1396,AB$1,FALSE),"")</f>
        <v/>
      </c>
      <c r="AC790" s="16" t="str">
        <f>IFERROR(VLOOKUP($D790,Results37!$F$3:$L$1396,AC$1,FALSE),"")</f>
        <v/>
      </c>
      <c r="AD790" s="16" t="str">
        <f t="shared" si="64"/>
        <v/>
      </c>
      <c r="AE790" s="20" t="str">
        <f>IF(ISERROR(VLOOKUP($AC790&amp;"-"&amp;$F790&amp;" "&amp;G790,Bonuses!$B$1:$G$1006,4,FALSE)),"",INT(VLOOKUP($AC790&amp;"-"&amp;$F790&amp;" "&amp;$G790,Bonuses!$B$1:$G$1006,4,FALSE)))</f>
        <v/>
      </c>
      <c r="AF790" s="16" t="str">
        <f>IF(ISERROR(VLOOKUP($AC790&amp;"-"&amp;$F790,Bonuses!$B$1:$G$1006,5,FALSE)),"",IF(VLOOKUP($AC790&amp;"-"&amp;$F790,Bonuses!$B$1:$G$1006,5,FALSE)="","",VLOOKUP($AC790&amp;"-"&amp;$F790,Bonuses!$B$1:$G$1006,6,FALSE)&amp;" yrs, "&amp;VLOOKUP($AC790&amp;"-"&amp;$F790,Bonuses!$B$1:$G$1006,5,FALSE)))</f>
        <v/>
      </c>
    </row>
    <row r="791" spans="1:32" s="21" customFormat="1" x14ac:dyDescent="0.25">
      <c r="A791" s="21" t="s">
        <v>2120</v>
      </c>
      <c r="B791" s="21">
        <f t="shared" si="60"/>
        <v>0</v>
      </c>
      <c r="C791" s="21" t="str">
        <f t="shared" si="61"/>
        <v>B</v>
      </c>
      <c r="D791" s="17">
        <f>IF($C791="B",VLOOKUP($A791,Bat!$A$4:$BF$2320,D$1,FALSE),VLOOKUP($A791,Pit!$A$4:$BA$1686,D$2,FALSE))</f>
        <v>1561</v>
      </c>
      <c r="E791" s="16" t="str">
        <f>IF($C791="B",VLOOKUP($A791,Bat!$A$4:$BF$2320,E$1,FALSE),VLOOKUP($A791,Pit!$A$4:$BA$1686,E$2,FALSE))</f>
        <v>C</v>
      </c>
      <c r="F791" s="16" t="str">
        <f>IF($C791="B",VLOOKUP($A791,Bat!$A$4:$BF$2320,F$1,FALSE),VLOOKUP($A791,Pit!$A$4:$BA$1686,F$2,FALSE))</f>
        <v>Ryan</v>
      </c>
      <c r="G791" s="16" t="str">
        <f>IF($C791="B",VLOOKUP($A791,Bat!$A$4:$BF$2320,G$1,FALSE),VLOOKUP($A791,Pit!$A$4:$BA$1686,G$2,FALSE))</f>
        <v>Sharp</v>
      </c>
      <c r="H791" s="16">
        <f>IF($C791="B",VLOOKUP($A791,Bat!$A$4:$BF$2320,H$1,FALSE),VLOOKUP($A791,Pit!$A$4:$BA$1686,H$2,FALSE))</f>
        <v>22</v>
      </c>
      <c r="I791" s="16" t="str">
        <f>IF($C791="B",VLOOKUP($A791,Bat!$A$4:$BF$2320,I$1,FALSE),VLOOKUP($A791,Pit!$A$4:$BA$1686,I$2,FALSE))</f>
        <v>R</v>
      </c>
      <c r="J791" s="16" t="str">
        <f>IF($C791="B",VLOOKUP($A791,Bat!$A$4:$BF$2320,J$1,FALSE),VLOOKUP($A791,Pit!$A$4:$BA$1686,J$2,FALSE))</f>
        <v>R</v>
      </c>
      <c r="K791" s="16" t="str">
        <f>IF($C791="B",VLOOKUP($A791,Bat!$A$4:$BF$2320,K$1,FALSE),VLOOKUP($A791,Pit!$A$4:$BA$1686,K$2,FALSE))</f>
        <v>Low</v>
      </c>
      <c r="L791" s="17" t="str">
        <f>IF($C791="B",VLOOKUP($A791,Bat!$A$4:$BF$2320,L$1,FALSE),VLOOKUP($A791,Pit!$A$4:$BA$1686,L$2,FALSE))</f>
        <v>Normal</v>
      </c>
      <c r="M791" s="16">
        <f>IF($C791="B",VLOOKUP($A791,Bat!$A$4:$BF$2320,M$1,FALSE),VLOOKUP($A791,Pit!$A$4:$BA$1686,M$2,FALSE))</f>
        <v>2</v>
      </c>
      <c r="N791" s="16">
        <f>IF($C791="B",VLOOKUP($A791,Bat!$A$4:$BF$2320,N$1,FALSE),VLOOKUP($A791,Pit!$A$4:$BA$1686,N$2,FALSE))</f>
        <v>5</v>
      </c>
      <c r="O791" s="16">
        <f>IF($C791="B",VLOOKUP($A791,Bat!$A$4:$BF$2320,O$1,FALSE),VLOOKUP($A791,Pit!$A$4:$BA$1686,O$2,FALSE))</f>
        <v>2</v>
      </c>
      <c r="P791" s="16">
        <f>IF($C791="B",VLOOKUP($A791,Bat!$A$4:$BF$2320,P$1,FALSE),VLOOKUP($A791,Pit!$A$4:$BA$1686,P$2,FALSE))</f>
        <v>3</v>
      </c>
      <c r="Q791" s="17">
        <f>IF($C791="B",VLOOKUP($A791,Bat!$A$4:$BF$2320,Q$1,FALSE),VLOOKUP($A791,Pit!$A$4:$BA$1686,Q$2,FALSE))</f>
        <v>2</v>
      </c>
      <c r="R791" s="18">
        <f>IF($C791="B",VLOOKUP($A791,Bat!$A$4:$BF$2320,R$1,FALSE),VLOOKUP($A791,Pit!$A$4:$BA$1686,R$2,FALSE))</f>
        <v>-4.3415579901349037</v>
      </c>
      <c r="S791" s="19">
        <f>IF($C791="B",VLOOKUP($A791,Bat!$A$4:$BF$2320,S$1,FALSE),VLOOKUP($A791,Pit!$A$4:$BA$1686,S$2,FALSE))</f>
        <v>-0.20434591197909557</v>
      </c>
      <c r="T791" s="20" t="str">
        <f>IF($C791="B",VLOOKUP($A791,Bat!$A$4:$BF$2320,T$1,FALSE),VLOOKUP($A791,Pit!$A$4:$BA$1686,T$2,FALSE))</f>
        <v>-</v>
      </c>
      <c r="U791" s="17" t="str">
        <f>VLOOKUP(IF($C791="B",VLOOKUP($A791,Bat!$A$4:$AU$2320,U$1,FALSE),VLOOKUP($A791,Pit!$A$4:$BE$1686,U$2,FALSE)),COND!$A$35:$B$41,2,FALSE)</f>
        <v>??</v>
      </c>
      <c r="V791" s="21">
        <f>IF($C791="B",VLOOKUP($A791,Bat!$A$4:$AT$2284,46,FALSE),VLOOKUP($A791,Pit!$A$4:$BD$1664,56,FALSE))</f>
        <v>401</v>
      </c>
      <c r="W791" s="16">
        <f t="shared" si="62"/>
        <v>999</v>
      </c>
      <c r="X791" s="16"/>
      <c r="Y791" s="22">
        <f t="shared" si="63"/>
        <v>841</v>
      </c>
      <c r="Z791" s="16" t="str">
        <f>IFERROR(VLOOKUP($D791,Results37!$F$3:$L$1396,Z$1,FALSE),"")</f>
        <v/>
      </c>
      <c r="AA791" s="47" t="str">
        <f>IF(ISERROR(VLOOKUP(D791,Results37!$F$3:$O$399,AA$1,FALSE)),"",IF(VLOOKUP(D791,Results37!$F$3:$O$399,AA$1+1,FALSE)=1,"S"&amp;VLOOKUP(D791,Results37!$F$3:$O$399,AA$1,FALSE),VLOOKUP(D791,Results37!$F$3:$O$399,AA$1,FALSE)))</f>
        <v/>
      </c>
      <c r="AB791" s="16" t="str">
        <f>IFERROR(VLOOKUP($D791,Results37!$F$3:$L$1396,AB$1,FALSE),"")</f>
        <v/>
      </c>
      <c r="AC791" s="16" t="str">
        <f>IFERROR(VLOOKUP($D791,Results37!$F$3:$L$1396,AC$1,FALSE),"")</f>
        <v/>
      </c>
      <c r="AD791" s="16" t="str">
        <f t="shared" si="64"/>
        <v/>
      </c>
      <c r="AE791" s="20" t="str">
        <f>IF(ISERROR(VLOOKUP($AC791&amp;"-"&amp;$F791&amp;" "&amp;G791,Bonuses!$B$1:$G$1006,4,FALSE)),"",INT(VLOOKUP($AC791&amp;"-"&amp;$F791&amp;" "&amp;$G791,Bonuses!$B$1:$G$1006,4,FALSE)))</f>
        <v/>
      </c>
      <c r="AF791" s="16" t="str">
        <f>IF(ISERROR(VLOOKUP($AC791&amp;"-"&amp;$F791,Bonuses!$B$1:$G$1006,5,FALSE)),"",IF(VLOOKUP($AC791&amp;"-"&amp;$F791,Bonuses!$B$1:$G$1006,5,FALSE)="","",VLOOKUP($AC791&amp;"-"&amp;$F791,Bonuses!$B$1:$G$1006,6,FALSE)&amp;" yrs, "&amp;VLOOKUP($AC791&amp;"-"&amp;$F791,Bonuses!$B$1:$G$1006,5,FALSE)))</f>
        <v/>
      </c>
    </row>
    <row r="792" spans="1:32" s="21" customFormat="1" x14ac:dyDescent="0.25">
      <c r="A792" s="21" t="s">
        <v>2439</v>
      </c>
      <c r="B792" s="21">
        <f t="shared" si="60"/>
        <v>0</v>
      </c>
      <c r="C792" s="21" t="str">
        <f t="shared" si="61"/>
        <v>P</v>
      </c>
      <c r="D792" s="17">
        <f>IF($C792="B",VLOOKUP($A792,Bat!$A$4:$BF$2320,D$1,FALSE),VLOOKUP($A792,Pit!$A$4:$BA$1686,D$2,FALSE))</f>
        <v>13230</v>
      </c>
      <c r="E792" s="16" t="str">
        <f>IF($C792="B",VLOOKUP($A792,Bat!$A$4:$BF$2320,E$1,FALSE),VLOOKUP($A792,Pit!$A$4:$BA$1686,E$2,FALSE))</f>
        <v>RP</v>
      </c>
      <c r="F792" s="16" t="str">
        <f>IF($C792="B",VLOOKUP($A792,Bat!$A$4:$BF$2320,F$1,FALSE),VLOOKUP($A792,Pit!$A$4:$BA$1686,F$2,FALSE))</f>
        <v>Jamie</v>
      </c>
      <c r="G792" s="16" t="str">
        <f>IF($C792="B",VLOOKUP($A792,Bat!$A$4:$BF$2320,G$1,FALSE),VLOOKUP($A792,Pit!$A$4:$BA$1686,G$2,FALSE))</f>
        <v>Willard</v>
      </c>
      <c r="H792" s="16">
        <f>IF($C792="B",VLOOKUP($A792,Bat!$A$4:$BF$2320,H$1,FALSE),VLOOKUP($A792,Pit!$A$4:$BA$1686,H$2,FALSE))</f>
        <v>22</v>
      </c>
      <c r="I792" s="16" t="str">
        <f>IF($C792="B",VLOOKUP($A792,Bat!$A$4:$BF$2320,I$1,FALSE),VLOOKUP($A792,Pit!$A$4:$BA$1686,I$2,FALSE))</f>
        <v>R</v>
      </c>
      <c r="J792" s="16" t="str">
        <f>IF($C792="B",VLOOKUP($A792,Bat!$A$4:$BF$2320,J$1,FALSE),VLOOKUP($A792,Pit!$A$4:$BA$1686,J$2,FALSE))</f>
        <v>R</v>
      </c>
      <c r="K792" s="16" t="str">
        <f>IF($C792="B",VLOOKUP($A792,Bat!$A$4:$BF$2320,K$1,FALSE),VLOOKUP($A792,Pit!$A$4:$BA$1686,K$2,FALSE))</f>
        <v>Low</v>
      </c>
      <c r="L792" s="17" t="str">
        <f>IF($C792="B",VLOOKUP($A792,Bat!$A$4:$BF$2320,L$1,FALSE),VLOOKUP($A792,Pit!$A$4:$BA$1686,L$2,FALSE))</f>
        <v>Normal</v>
      </c>
      <c r="M792" s="16">
        <f>IF($C792="B",VLOOKUP($A792,Bat!$A$4:$BF$2320,M$1,FALSE),VLOOKUP($A792,Pit!$A$4:$BA$1686,M$2,FALSE))</f>
        <v>4</v>
      </c>
      <c r="N792" s="16">
        <f>IF($C792="B",VLOOKUP($A792,Bat!$A$4:$BF$2320,N$1,FALSE),VLOOKUP($A792,Pit!$A$4:$BA$1686,N$2,FALSE))</f>
        <v>1</v>
      </c>
      <c r="O792" s="16">
        <f>IF($C792="B",VLOOKUP($A792,Bat!$A$4:$BF$2320,O$1,FALSE),VLOOKUP($A792,Pit!$A$4:$BA$1686,O$2,FALSE))</f>
        <v>4</v>
      </c>
      <c r="P792" s="16" t="str">
        <f>IF($C792="B",VLOOKUP($A792,Bat!$A$4:$BF$2320,P$1,FALSE),VLOOKUP($A792,Pit!$A$4:$BA$1686,P$2,FALSE))</f>
        <v>87-89 Mph</v>
      </c>
      <c r="Q792" s="17">
        <f>IF($C792="B",VLOOKUP($A792,Bat!$A$4:$BF$2320,Q$1,FALSE),VLOOKUP($A792,Pit!$A$4:$BA$1686,Q$2,FALSE))</f>
        <v>7</v>
      </c>
      <c r="R792" s="18">
        <f>IF($C792="B",VLOOKUP($A792,Bat!$A$4:$BF$2320,R$1,FALSE),VLOOKUP($A792,Pit!$A$4:$BA$1686,R$2,FALSE))</f>
        <v>14.424565106494818</v>
      </c>
      <c r="S792" s="19">
        <f>IF($C792="B",VLOOKUP($A792,Bat!$A$4:$BF$2320,S$1,FALSE),VLOOKUP($A792,Pit!$A$4:$BA$1686,S$2,FALSE))</f>
        <v>0.2096451795817309</v>
      </c>
      <c r="T792" s="20" t="str">
        <f>IF($C792="B",VLOOKUP($A792,Bat!$A$4:$BF$2320,T$1,FALSE),VLOOKUP($A792,Pit!$A$4:$BA$1686,T$2,FALSE))</f>
        <v>$190k</v>
      </c>
      <c r="U792" s="17" t="str">
        <f>VLOOKUP(IF($C792="B",VLOOKUP($A792,Bat!$A$4:$AU$2320,U$1,FALSE),VLOOKUP($A792,Pit!$A$4:$BE$1686,U$2,FALSE)),COND!$A$35:$B$41,2,FALSE)</f>
        <v>??</v>
      </c>
      <c r="V792" s="21">
        <f>IF($C792="B",VLOOKUP($A792,Bat!$A$4:$AT$2284,46,FALSE),VLOOKUP($A792,Pit!$A$4:$BD$1664,56,FALSE))</f>
        <v>402</v>
      </c>
      <c r="W792" s="16">
        <f t="shared" si="62"/>
        <v>999</v>
      </c>
      <c r="X792" s="16"/>
      <c r="Y792" s="22">
        <f t="shared" si="63"/>
        <v>597</v>
      </c>
      <c r="Z792" s="16" t="str">
        <f>IFERROR(VLOOKUP($D792,Results37!$F$3:$L$1396,Z$1,FALSE),"")</f>
        <v/>
      </c>
      <c r="AA792" s="47" t="str">
        <f>IF(ISERROR(VLOOKUP(D792,Results37!$F$3:$O$399,AA$1,FALSE)),"",IF(VLOOKUP(D792,Results37!$F$3:$O$399,AA$1+1,FALSE)=1,"S"&amp;VLOOKUP(D792,Results37!$F$3:$O$399,AA$1,FALSE),VLOOKUP(D792,Results37!$F$3:$O$399,AA$1,FALSE)))</f>
        <v/>
      </c>
      <c r="AB792" s="16" t="str">
        <f>IFERROR(VLOOKUP($D792,Results37!$F$3:$L$1396,AB$1,FALSE),"")</f>
        <v/>
      </c>
      <c r="AC792" s="16" t="str">
        <f>IFERROR(VLOOKUP($D792,Results37!$F$3:$L$1396,AC$1,FALSE),"")</f>
        <v/>
      </c>
      <c r="AD792" s="16" t="str">
        <f t="shared" si="64"/>
        <v/>
      </c>
      <c r="AE792" s="20" t="str">
        <f>IF(ISERROR(VLOOKUP($AC792&amp;"-"&amp;$F792&amp;" "&amp;G792,Bonuses!$B$1:$G$1006,4,FALSE)),"",INT(VLOOKUP($AC792&amp;"-"&amp;$F792&amp;" "&amp;$G792,Bonuses!$B$1:$G$1006,4,FALSE)))</f>
        <v/>
      </c>
      <c r="AF792" s="16" t="str">
        <f>IF(ISERROR(VLOOKUP($AC792&amp;"-"&amp;$F792,Bonuses!$B$1:$G$1006,5,FALSE)),"",IF(VLOOKUP($AC792&amp;"-"&amp;$F792,Bonuses!$B$1:$G$1006,5,FALSE)="","",VLOOKUP($AC792&amp;"-"&amp;$F792,Bonuses!$B$1:$G$1006,6,FALSE)&amp;" yrs, "&amp;VLOOKUP($AC792&amp;"-"&amp;$F792,Bonuses!$B$1:$G$1006,5,FALSE)))</f>
        <v/>
      </c>
    </row>
    <row r="793" spans="1:32" s="21" customFormat="1" x14ac:dyDescent="0.25">
      <c r="A793" s="21" t="s">
        <v>2367</v>
      </c>
      <c r="B793" s="21">
        <f t="shared" si="60"/>
        <v>0</v>
      </c>
      <c r="C793" s="21" t="str">
        <f t="shared" si="61"/>
        <v>P</v>
      </c>
      <c r="D793" s="17">
        <f>IF($C793="B",VLOOKUP($A793,Bat!$A$4:$BF$2320,D$1,FALSE),VLOOKUP($A793,Pit!$A$4:$BA$1686,D$2,FALSE))</f>
        <v>15120</v>
      </c>
      <c r="E793" s="16" t="str">
        <f>IF($C793="B",VLOOKUP($A793,Bat!$A$4:$BF$2320,E$1,FALSE),VLOOKUP($A793,Pit!$A$4:$BA$1686,E$2,FALSE))</f>
        <v>RP</v>
      </c>
      <c r="F793" s="16" t="str">
        <f>IF($C793="B",VLOOKUP($A793,Bat!$A$4:$BF$2320,F$1,FALSE),VLOOKUP($A793,Pit!$A$4:$BA$1686,F$2,FALSE))</f>
        <v>António</v>
      </c>
      <c r="G793" s="16" t="str">
        <f>IF($C793="B",VLOOKUP($A793,Bat!$A$4:$BF$2320,G$1,FALSE),VLOOKUP($A793,Pit!$A$4:$BA$1686,G$2,FALSE))</f>
        <v>Sánchez</v>
      </c>
      <c r="H793" s="16">
        <f>IF($C793="B",VLOOKUP($A793,Bat!$A$4:$BF$2320,H$1,FALSE),VLOOKUP($A793,Pit!$A$4:$BA$1686,H$2,FALSE))</f>
        <v>23</v>
      </c>
      <c r="I793" s="16" t="str">
        <f>IF($C793="B",VLOOKUP($A793,Bat!$A$4:$BF$2320,I$1,FALSE),VLOOKUP($A793,Pit!$A$4:$BA$1686,I$2,FALSE))</f>
        <v>L</v>
      </c>
      <c r="J793" s="16" t="str">
        <f>IF($C793="B",VLOOKUP($A793,Bat!$A$4:$BF$2320,J$1,FALSE),VLOOKUP($A793,Pit!$A$4:$BA$1686,J$2,FALSE))</f>
        <v>R</v>
      </c>
      <c r="K793" s="16" t="str">
        <f>IF($C793="B",VLOOKUP($A793,Bat!$A$4:$BF$2320,K$1,FALSE),VLOOKUP($A793,Pit!$A$4:$BA$1686,K$2,FALSE))</f>
        <v>Low</v>
      </c>
      <c r="L793" s="17" t="str">
        <f>IF($C793="B",VLOOKUP($A793,Bat!$A$4:$BF$2320,L$1,FALSE),VLOOKUP($A793,Pit!$A$4:$BA$1686,L$2,FALSE))</f>
        <v>Normal</v>
      </c>
      <c r="M793" s="16">
        <f>IF($C793="B",VLOOKUP($A793,Bat!$A$4:$BF$2320,M$1,FALSE),VLOOKUP($A793,Pit!$A$4:$BA$1686,M$2,FALSE))</f>
        <v>5</v>
      </c>
      <c r="N793" s="16">
        <f>IF($C793="B",VLOOKUP($A793,Bat!$A$4:$BF$2320,N$1,FALSE),VLOOKUP($A793,Pit!$A$4:$BA$1686,N$2,FALSE))</f>
        <v>1</v>
      </c>
      <c r="O793" s="16">
        <f>IF($C793="B",VLOOKUP($A793,Bat!$A$4:$BF$2320,O$1,FALSE),VLOOKUP($A793,Pit!$A$4:$BA$1686,O$2,FALSE))</f>
        <v>3</v>
      </c>
      <c r="P793" s="16" t="str">
        <f>IF($C793="B",VLOOKUP($A793,Bat!$A$4:$BF$2320,P$1,FALSE),VLOOKUP($A793,Pit!$A$4:$BA$1686,P$2,FALSE))</f>
        <v>93-95 Mph</v>
      </c>
      <c r="Q793" s="17">
        <f>IF($C793="B",VLOOKUP($A793,Bat!$A$4:$BF$2320,Q$1,FALSE),VLOOKUP($A793,Pit!$A$4:$BA$1686,Q$2,FALSE))</f>
        <v>7</v>
      </c>
      <c r="R793" s="18">
        <f>IF($C793="B",VLOOKUP($A793,Bat!$A$4:$BF$2320,R$1,FALSE),VLOOKUP($A793,Pit!$A$4:$BA$1686,R$2,FALSE))</f>
        <v>14.348579657616931</v>
      </c>
      <c r="S793" s="19">
        <f>IF($C793="B",VLOOKUP($A793,Bat!$A$4:$BF$2320,S$1,FALSE),VLOOKUP($A793,Pit!$A$4:$BA$1686,S$2,FALSE))</f>
        <v>0.20296985446603424</v>
      </c>
      <c r="T793" s="20" t="str">
        <f>IF($C793="B",VLOOKUP($A793,Bat!$A$4:$BF$2320,T$1,FALSE),VLOOKUP($A793,Pit!$A$4:$BA$1686,T$2,FALSE))</f>
        <v>-</v>
      </c>
      <c r="U793" s="17" t="str">
        <f>VLOOKUP(IF($C793="B",VLOOKUP($A793,Bat!$A$4:$AU$2320,U$1,FALSE),VLOOKUP($A793,Pit!$A$4:$BE$1686,U$2,FALSE)),COND!$A$35:$B$41,2,FALSE)</f>
        <v>??</v>
      </c>
      <c r="V793" s="21">
        <f>IF($C793="B",VLOOKUP($A793,Bat!$A$4:$AT$2284,46,FALSE),VLOOKUP($A793,Pit!$A$4:$BD$1664,56,FALSE))</f>
        <v>403</v>
      </c>
      <c r="W793" s="16">
        <f t="shared" si="62"/>
        <v>999</v>
      </c>
      <c r="X793" s="16"/>
      <c r="Y793" s="22">
        <f t="shared" si="63"/>
        <v>603</v>
      </c>
      <c r="Z793" s="16" t="str">
        <f>IFERROR(VLOOKUP($D793,Results37!$F$3:$L$1396,Z$1,FALSE),"")</f>
        <v/>
      </c>
      <c r="AA793" s="47" t="str">
        <f>IF(ISERROR(VLOOKUP(D793,Results37!$F$3:$O$399,AA$1,FALSE)),"",IF(VLOOKUP(D793,Results37!$F$3:$O$399,AA$1+1,FALSE)=1,"S"&amp;VLOOKUP(D793,Results37!$F$3:$O$399,AA$1,FALSE),VLOOKUP(D793,Results37!$F$3:$O$399,AA$1,FALSE)))</f>
        <v/>
      </c>
      <c r="AB793" s="16" t="str">
        <f>IFERROR(VLOOKUP($D793,Results37!$F$3:$L$1396,AB$1,FALSE),"")</f>
        <v/>
      </c>
      <c r="AC793" s="16" t="str">
        <f>IFERROR(VLOOKUP($D793,Results37!$F$3:$L$1396,AC$1,FALSE),"")</f>
        <v/>
      </c>
      <c r="AD793" s="16" t="str">
        <f t="shared" si="64"/>
        <v/>
      </c>
      <c r="AE793" s="20" t="str">
        <f>IF(ISERROR(VLOOKUP($AC793&amp;"-"&amp;$F793&amp;" "&amp;G793,Bonuses!$B$1:$G$1006,4,FALSE)),"",INT(VLOOKUP($AC793&amp;"-"&amp;$F793&amp;" "&amp;$G793,Bonuses!$B$1:$G$1006,4,FALSE)))</f>
        <v/>
      </c>
      <c r="AF793" s="16" t="str">
        <f>IF(ISERROR(VLOOKUP($AC793&amp;"-"&amp;$F793,Bonuses!$B$1:$G$1006,5,FALSE)),"",IF(VLOOKUP($AC793&amp;"-"&amp;$F793,Bonuses!$B$1:$G$1006,5,FALSE)="","",VLOOKUP($AC793&amp;"-"&amp;$F793,Bonuses!$B$1:$G$1006,6,FALSE)&amp;" yrs, "&amp;VLOOKUP($AC793&amp;"-"&amp;$F793,Bonuses!$B$1:$G$1006,5,FALSE)))</f>
        <v/>
      </c>
    </row>
    <row r="794" spans="1:32" s="21" customFormat="1" x14ac:dyDescent="0.25">
      <c r="A794" s="21" t="s">
        <v>2533</v>
      </c>
      <c r="B794" s="21">
        <f t="shared" si="60"/>
        <v>0</v>
      </c>
      <c r="C794" s="21" t="str">
        <f t="shared" si="61"/>
        <v>P</v>
      </c>
      <c r="D794" s="17">
        <f>IF($C794="B",VLOOKUP($A794,Bat!$A$4:$BF$2320,D$1,FALSE),VLOOKUP($A794,Pit!$A$4:$BA$1686,D$2,FALSE))</f>
        <v>8976</v>
      </c>
      <c r="E794" s="16" t="str">
        <f>IF($C794="B",VLOOKUP($A794,Bat!$A$4:$BF$2320,E$1,FALSE),VLOOKUP($A794,Pit!$A$4:$BA$1686,E$2,FALSE))</f>
        <v>RP</v>
      </c>
      <c r="F794" s="16" t="str">
        <f>IF($C794="B",VLOOKUP($A794,Bat!$A$4:$BF$2320,F$1,FALSE),VLOOKUP($A794,Pit!$A$4:$BA$1686,F$2,FALSE))</f>
        <v>Henry</v>
      </c>
      <c r="G794" s="16" t="str">
        <f>IF($C794="B",VLOOKUP($A794,Bat!$A$4:$BF$2320,G$1,FALSE),VLOOKUP($A794,Pit!$A$4:$BA$1686,G$2,FALSE))</f>
        <v>García</v>
      </c>
      <c r="H794" s="16">
        <f>IF($C794="B",VLOOKUP($A794,Bat!$A$4:$BF$2320,H$1,FALSE),VLOOKUP($A794,Pit!$A$4:$BA$1686,H$2,FALSE))</f>
        <v>23</v>
      </c>
      <c r="I794" s="16" t="str">
        <f>IF($C794="B",VLOOKUP($A794,Bat!$A$4:$BF$2320,I$1,FALSE),VLOOKUP($A794,Pit!$A$4:$BA$1686,I$2,FALSE))</f>
        <v>R</v>
      </c>
      <c r="J794" s="16" t="str">
        <f>IF($C794="B",VLOOKUP($A794,Bat!$A$4:$BF$2320,J$1,FALSE),VLOOKUP($A794,Pit!$A$4:$BA$1686,J$2,FALSE))</f>
        <v>R</v>
      </c>
      <c r="K794" s="16" t="str">
        <f>IF($C794="B",VLOOKUP($A794,Bat!$A$4:$BF$2320,K$1,FALSE),VLOOKUP($A794,Pit!$A$4:$BA$1686,K$2,FALSE))</f>
        <v>Normal</v>
      </c>
      <c r="L794" s="17" t="str">
        <f>IF($C794="B",VLOOKUP($A794,Bat!$A$4:$BF$2320,L$1,FALSE),VLOOKUP($A794,Pit!$A$4:$BA$1686,L$2,FALSE))</f>
        <v>Normal</v>
      </c>
      <c r="M794" s="16">
        <f>IF($C794="B",VLOOKUP($A794,Bat!$A$4:$BF$2320,M$1,FALSE),VLOOKUP($A794,Pit!$A$4:$BA$1686,M$2,FALSE))</f>
        <v>4</v>
      </c>
      <c r="N794" s="16">
        <f>IF($C794="B",VLOOKUP($A794,Bat!$A$4:$BF$2320,N$1,FALSE),VLOOKUP($A794,Pit!$A$4:$BA$1686,N$2,FALSE))</f>
        <v>2</v>
      </c>
      <c r="O794" s="16">
        <f>IF($C794="B",VLOOKUP($A794,Bat!$A$4:$BF$2320,O$1,FALSE),VLOOKUP($A794,Pit!$A$4:$BA$1686,O$2,FALSE))</f>
        <v>3</v>
      </c>
      <c r="P794" s="16" t="str">
        <f>IF($C794="B",VLOOKUP($A794,Bat!$A$4:$BF$2320,P$1,FALSE),VLOOKUP($A794,Pit!$A$4:$BA$1686,P$2,FALSE))</f>
        <v>90-92 Mph</v>
      </c>
      <c r="Q794" s="17">
        <f>IF($C794="B",VLOOKUP($A794,Bat!$A$4:$BF$2320,Q$1,FALSE),VLOOKUP($A794,Pit!$A$4:$BA$1686,Q$2,FALSE))</f>
        <v>7</v>
      </c>
      <c r="R794" s="18">
        <f>IF($C794="B",VLOOKUP($A794,Bat!$A$4:$BF$2320,R$1,FALSE),VLOOKUP($A794,Pit!$A$4:$BA$1686,R$2,FALSE))</f>
        <v>14.325726378915554</v>
      </c>
      <c r="S794" s="19">
        <f>IF($C794="B",VLOOKUP($A794,Bat!$A$4:$BF$2320,S$1,FALSE),VLOOKUP($A794,Pit!$A$4:$BA$1686,S$2,FALSE))</f>
        <v>0.20096219289998266</v>
      </c>
      <c r="T794" s="20" t="str">
        <f>IF($C794="B",VLOOKUP($A794,Bat!$A$4:$BF$2320,T$1,FALSE),VLOOKUP($A794,Pit!$A$4:$BA$1686,T$2,FALSE))</f>
        <v>Slot</v>
      </c>
      <c r="U794" s="17" t="str">
        <f>VLOOKUP(IF($C794="B",VLOOKUP($A794,Bat!$A$4:$AU$2320,U$1,FALSE),VLOOKUP($A794,Pit!$A$4:$BE$1686,U$2,FALSE)),COND!$A$35:$B$41,2,FALSE)</f>
        <v>??</v>
      </c>
      <c r="V794" s="21">
        <f>IF($C794="B",VLOOKUP($A794,Bat!$A$4:$AT$2284,46,FALSE),VLOOKUP($A794,Pit!$A$4:$BD$1664,56,FALSE))</f>
        <v>404</v>
      </c>
      <c r="W794" s="16">
        <f t="shared" si="62"/>
        <v>404</v>
      </c>
      <c r="X794" s="16"/>
      <c r="Y794" s="22">
        <f t="shared" si="63"/>
        <v>606</v>
      </c>
      <c r="Z794" s="16" t="str">
        <f>IFERROR(VLOOKUP($D794,Results37!$F$3:$L$1396,Z$1,FALSE),"")</f>
        <v/>
      </c>
      <c r="AA794" s="47" t="str">
        <f>IF(ISERROR(VLOOKUP(D794,Results37!$F$3:$O$399,AA$1,FALSE)),"",IF(VLOOKUP(D794,Results37!$F$3:$O$399,AA$1+1,FALSE)=1,"S"&amp;VLOOKUP(D794,Results37!$F$3:$O$399,AA$1,FALSE),VLOOKUP(D794,Results37!$F$3:$O$399,AA$1,FALSE)))</f>
        <v/>
      </c>
      <c r="AB794" s="16" t="str">
        <f>IFERROR(VLOOKUP($D794,Results37!$F$3:$L$1396,AB$1,FALSE),"")</f>
        <v/>
      </c>
      <c r="AC794" s="16" t="str">
        <f>IFERROR(VLOOKUP($D794,Results37!$F$3:$L$1396,AC$1,FALSE),"")</f>
        <v/>
      </c>
      <c r="AD794" s="16" t="str">
        <f t="shared" si="64"/>
        <v/>
      </c>
      <c r="AE794" s="20" t="str">
        <f>IF(ISERROR(VLOOKUP($AC794&amp;"-"&amp;$F794&amp;" "&amp;G794,Bonuses!$B$1:$G$1006,4,FALSE)),"",INT(VLOOKUP($AC794&amp;"-"&amp;$F794&amp;" "&amp;$G794,Bonuses!$B$1:$G$1006,4,FALSE)))</f>
        <v/>
      </c>
      <c r="AF794" s="16" t="str">
        <f>IF(ISERROR(VLOOKUP($AC794&amp;"-"&amp;$F794,Bonuses!$B$1:$G$1006,5,FALSE)),"",IF(VLOOKUP($AC794&amp;"-"&amp;$F794,Bonuses!$B$1:$G$1006,5,FALSE)="","",VLOOKUP($AC794&amp;"-"&amp;$F794,Bonuses!$B$1:$G$1006,6,FALSE)&amp;" yrs, "&amp;VLOOKUP($AC794&amp;"-"&amp;$F794,Bonuses!$B$1:$G$1006,5,FALSE)))</f>
        <v/>
      </c>
    </row>
    <row r="795" spans="1:32" s="21" customFormat="1" x14ac:dyDescent="0.25">
      <c r="A795" s="21" t="s">
        <v>2441</v>
      </c>
      <c r="B795" s="21">
        <f t="shared" si="60"/>
        <v>0</v>
      </c>
      <c r="C795" s="21" t="str">
        <f t="shared" si="61"/>
        <v>P</v>
      </c>
      <c r="D795" s="17">
        <f>IF($C795="B",VLOOKUP($A795,Bat!$A$4:$BF$2320,D$1,FALSE),VLOOKUP($A795,Pit!$A$4:$BA$1686,D$2,FALSE))</f>
        <v>3465</v>
      </c>
      <c r="E795" s="16" t="str">
        <f>IF($C795="B",VLOOKUP($A795,Bat!$A$4:$BF$2320,E$1,FALSE),VLOOKUP($A795,Pit!$A$4:$BA$1686,E$2,FALSE))</f>
        <v>RP</v>
      </c>
      <c r="F795" s="16" t="str">
        <f>IF($C795="B",VLOOKUP($A795,Bat!$A$4:$BF$2320,F$1,FALSE),VLOOKUP($A795,Pit!$A$4:$BA$1686,F$2,FALSE))</f>
        <v>Owen</v>
      </c>
      <c r="G795" s="16" t="str">
        <f>IF($C795="B",VLOOKUP($A795,Bat!$A$4:$BF$2320,G$1,FALSE),VLOOKUP($A795,Pit!$A$4:$BA$1686,G$2,FALSE))</f>
        <v>Shearer</v>
      </c>
      <c r="H795" s="16">
        <f>IF($C795="B",VLOOKUP($A795,Bat!$A$4:$BF$2320,H$1,FALSE),VLOOKUP($A795,Pit!$A$4:$BA$1686,H$2,FALSE))</f>
        <v>22</v>
      </c>
      <c r="I795" s="16" t="str">
        <f>IF($C795="B",VLOOKUP($A795,Bat!$A$4:$BF$2320,I$1,FALSE),VLOOKUP($A795,Pit!$A$4:$BA$1686,I$2,FALSE))</f>
        <v>L</v>
      </c>
      <c r="J795" s="16" t="str">
        <f>IF($C795="B",VLOOKUP($A795,Bat!$A$4:$BF$2320,J$1,FALSE),VLOOKUP($A795,Pit!$A$4:$BA$1686,J$2,FALSE))</f>
        <v>R</v>
      </c>
      <c r="K795" s="16" t="str">
        <f>IF($C795="B",VLOOKUP($A795,Bat!$A$4:$BF$2320,K$1,FALSE),VLOOKUP($A795,Pit!$A$4:$BA$1686,K$2,FALSE))</f>
        <v>Normal</v>
      </c>
      <c r="L795" s="17" t="str">
        <f>IF($C795="B",VLOOKUP($A795,Bat!$A$4:$BF$2320,L$1,FALSE),VLOOKUP($A795,Pit!$A$4:$BA$1686,L$2,FALSE))</f>
        <v>Normal</v>
      </c>
      <c r="M795" s="16">
        <f>IF($C795="B",VLOOKUP($A795,Bat!$A$4:$BF$2320,M$1,FALSE),VLOOKUP($A795,Pit!$A$4:$BA$1686,M$2,FALSE))</f>
        <v>3</v>
      </c>
      <c r="N795" s="16">
        <f>IF($C795="B",VLOOKUP($A795,Bat!$A$4:$BF$2320,N$1,FALSE),VLOOKUP($A795,Pit!$A$4:$BA$1686,N$2,FALSE))</f>
        <v>3</v>
      </c>
      <c r="O795" s="16">
        <f>IF($C795="B",VLOOKUP($A795,Bat!$A$4:$BF$2320,O$1,FALSE),VLOOKUP($A795,Pit!$A$4:$BA$1686,O$2,FALSE))</f>
        <v>3</v>
      </c>
      <c r="P795" s="16" t="str">
        <f>IF($C795="B",VLOOKUP($A795,Bat!$A$4:$BF$2320,P$1,FALSE),VLOOKUP($A795,Pit!$A$4:$BA$1686,P$2,FALSE))</f>
        <v>89-91 Mph</v>
      </c>
      <c r="Q795" s="17">
        <f>IF($C795="B",VLOOKUP($A795,Bat!$A$4:$BF$2320,Q$1,FALSE),VLOOKUP($A795,Pit!$A$4:$BA$1686,Q$2,FALSE))</f>
        <v>6</v>
      </c>
      <c r="R795" s="18">
        <f>IF($C795="B",VLOOKUP($A795,Bat!$A$4:$BF$2320,R$1,FALSE),VLOOKUP($A795,Pit!$A$4:$BA$1686,R$2,FALSE))</f>
        <v>14.296116741688142</v>
      </c>
      <c r="S795" s="19">
        <f>IF($C795="B",VLOOKUP($A795,Bat!$A$4:$BF$2320,S$1,FALSE),VLOOKUP($A795,Pit!$A$4:$BA$1686,S$2,FALSE))</f>
        <v>0.19836098493227747</v>
      </c>
      <c r="T795" s="20" t="str">
        <f>IF($C795="B",VLOOKUP($A795,Bat!$A$4:$BF$2320,T$1,FALSE),VLOOKUP($A795,Pit!$A$4:$BA$1686,T$2,FALSE))</f>
        <v>-</v>
      </c>
      <c r="U795" s="17" t="str">
        <f>VLOOKUP(IF($C795="B",VLOOKUP($A795,Bat!$A$4:$AU$2320,U$1,FALSE),VLOOKUP($A795,Pit!$A$4:$BE$1686,U$2,FALSE)),COND!$A$35:$B$41,2,FALSE)</f>
        <v>??</v>
      </c>
      <c r="V795" s="21">
        <f>IF($C795="B",VLOOKUP($A795,Bat!$A$4:$AT$2284,46,FALSE),VLOOKUP($A795,Pit!$A$4:$BD$1664,56,FALSE))</f>
        <v>405</v>
      </c>
      <c r="W795" s="16">
        <f t="shared" si="62"/>
        <v>999</v>
      </c>
      <c r="X795" s="16"/>
      <c r="Y795" s="22">
        <f t="shared" si="63"/>
        <v>608</v>
      </c>
      <c r="Z795" s="16" t="str">
        <f>IFERROR(VLOOKUP($D795,Results37!$F$3:$L$1396,Z$1,FALSE),"")</f>
        <v/>
      </c>
      <c r="AA795" s="47" t="str">
        <f>IF(ISERROR(VLOOKUP(D795,Results37!$F$3:$O$399,AA$1,FALSE)),"",IF(VLOOKUP(D795,Results37!$F$3:$O$399,AA$1+1,FALSE)=1,"S"&amp;VLOOKUP(D795,Results37!$F$3:$O$399,AA$1,FALSE),VLOOKUP(D795,Results37!$F$3:$O$399,AA$1,FALSE)))</f>
        <v/>
      </c>
      <c r="AB795" s="16" t="str">
        <f>IFERROR(VLOOKUP($D795,Results37!$F$3:$L$1396,AB$1,FALSE),"")</f>
        <v/>
      </c>
      <c r="AC795" s="16" t="str">
        <f>IFERROR(VLOOKUP($D795,Results37!$F$3:$L$1396,AC$1,FALSE),"")</f>
        <v/>
      </c>
      <c r="AD795" s="16" t="str">
        <f t="shared" si="64"/>
        <v/>
      </c>
      <c r="AE795" s="20" t="str">
        <f>IF(ISERROR(VLOOKUP($AC795&amp;"-"&amp;$F795&amp;" "&amp;G795,Bonuses!$B$1:$G$1006,4,FALSE)),"",INT(VLOOKUP($AC795&amp;"-"&amp;$F795&amp;" "&amp;$G795,Bonuses!$B$1:$G$1006,4,FALSE)))</f>
        <v/>
      </c>
      <c r="AF795" s="16" t="str">
        <f>IF(ISERROR(VLOOKUP($AC795&amp;"-"&amp;$F795,Bonuses!$B$1:$G$1006,5,FALSE)),"",IF(VLOOKUP($AC795&amp;"-"&amp;$F795,Bonuses!$B$1:$G$1006,5,FALSE)="","",VLOOKUP($AC795&amp;"-"&amp;$F795,Bonuses!$B$1:$G$1006,6,FALSE)&amp;" yrs, "&amp;VLOOKUP($AC795&amp;"-"&amp;$F795,Bonuses!$B$1:$G$1006,5,FALSE)))</f>
        <v/>
      </c>
    </row>
    <row r="796" spans="1:32" s="21" customFormat="1" x14ac:dyDescent="0.25">
      <c r="A796" s="21" t="s">
        <v>2430</v>
      </c>
      <c r="B796" s="21">
        <f t="shared" si="60"/>
        <v>0</v>
      </c>
      <c r="C796" s="21" t="str">
        <f t="shared" si="61"/>
        <v>P</v>
      </c>
      <c r="D796" s="17">
        <f>IF($C796="B",VLOOKUP($A796,Bat!$A$4:$BF$2320,D$1,FALSE),VLOOKUP($A796,Pit!$A$4:$BA$1686,D$2,FALSE))</f>
        <v>15295</v>
      </c>
      <c r="E796" s="16" t="str">
        <f>IF($C796="B",VLOOKUP($A796,Bat!$A$4:$BF$2320,E$1,FALSE),VLOOKUP($A796,Pit!$A$4:$BA$1686,E$2,FALSE))</f>
        <v>RP</v>
      </c>
      <c r="F796" s="16" t="str">
        <f>IF($C796="B",VLOOKUP($A796,Bat!$A$4:$BF$2320,F$1,FALSE),VLOOKUP($A796,Pit!$A$4:$BA$1686,F$2,FALSE))</f>
        <v>John</v>
      </c>
      <c r="G796" s="16" t="str">
        <f>IF($C796="B",VLOOKUP($A796,Bat!$A$4:$BF$2320,G$1,FALSE),VLOOKUP($A796,Pit!$A$4:$BA$1686,G$2,FALSE))</f>
        <v>Calhoun</v>
      </c>
      <c r="H796" s="16">
        <f>IF($C796="B",VLOOKUP($A796,Bat!$A$4:$BF$2320,H$1,FALSE),VLOOKUP($A796,Pit!$A$4:$BA$1686,H$2,FALSE))</f>
        <v>23</v>
      </c>
      <c r="I796" s="16" t="str">
        <f>IF($C796="B",VLOOKUP($A796,Bat!$A$4:$BF$2320,I$1,FALSE),VLOOKUP($A796,Pit!$A$4:$BA$1686,I$2,FALSE))</f>
        <v>R</v>
      </c>
      <c r="J796" s="16" t="str">
        <f>IF($C796="B",VLOOKUP($A796,Bat!$A$4:$BF$2320,J$1,FALSE),VLOOKUP($A796,Pit!$A$4:$BA$1686,J$2,FALSE))</f>
        <v>R</v>
      </c>
      <c r="K796" s="16" t="str">
        <f>IF($C796="B",VLOOKUP($A796,Bat!$A$4:$BF$2320,K$1,FALSE),VLOOKUP($A796,Pit!$A$4:$BA$1686,K$2,FALSE))</f>
        <v>Normal</v>
      </c>
      <c r="L796" s="17" t="str">
        <f>IF($C796="B",VLOOKUP($A796,Bat!$A$4:$BF$2320,L$1,FALSE),VLOOKUP($A796,Pit!$A$4:$BA$1686,L$2,FALSE))</f>
        <v>Normal</v>
      </c>
      <c r="M796" s="16">
        <f>IF($C796="B",VLOOKUP($A796,Bat!$A$4:$BF$2320,M$1,FALSE),VLOOKUP($A796,Pit!$A$4:$BA$1686,M$2,FALSE))</f>
        <v>3</v>
      </c>
      <c r="N796" s="16">
        <f>IF($C796="B",VLOOKUP($A796,Bat!$A$4:$BF$2320,N$1,FALSE),VLOOKUP($A796,Pit!$A$4:$BA$1686,N$2,FALSE))</f>
        <v>3</v>
      </c>
      <c r="O796" s="16">
        <f>IF($C796="B",VLOOKUP($A796,Bat!$A$4:$BF$2320,O$1,FALSE),VLOOKUP($A796,Pit!$A$4:$BA$1686,O$2,FALSE))</f>
        <v>3</v>
      </c>
      <c r="P796" s="16" t="str">
        <f>IF($C796="B",VLOOKUP($A796,Bat!$A$4:$BF$2320,P$1,FALSE),VLOOKUP($A796,Pit!$A$4:$BA$1686,P$2,FALSE))</f>
        <v>87-89 Mph</v>
      </c>
      <c r="Q796" s="17">
        <f>IF($C796="B",VLOOKUP($A796,Bat!$A$4:$BF$2320,Q$1,FALSE),VLOOKUP($A796,Pit!$A$4:$BA$1686,Q$2,FALSE))</f>
        <v>6</v>
      </c>
      <c r="R796" s="18">
        <f>IF($C796="B",VLOOKUP($A796,Bat!$A$4:$BF$2320,R$1,FALSE),VLOOKUP($A796,Pit!$A$4:$BA$1686,R$2,FALSE))</f>
        <v>14.25815193340885</v>
      </c>
      <c r="S796" s="19">
        <f>IF($C796="B",VLOOKUP($A796,Bat!$A$4:$BF$2320,S$1,FALSE),VLOOKUP($A796,Pit!$A$4:$BA$1686,S$2,FALSE))</f>
        <v>0.19502577481031541</v>
      </c>
      <c r="T796" s="20" t="str">
        <f>IF($C796="B",VLOOKUP($A796,Bat!$A$4:$BF$2320,T$1,FALSE),VLOOKUP($A796,Pit!$A$4:$BA$1686,T$2,FALSE))</f>
        <v>-</v>
      </c>
      <c r="U796" s="17" t="str">
        <f>VLOOKUP(IF($C796="B",VLOOKUP($A796,Bat!$A$4:$AU$2320,U$1,FALSE),VLOOKUP($A796,Pit!$A$4:$BE$1686,U$2,FALSE)),COND!$A$35:$B$41,2,FALSE)</f>
        <v>??</v>
      </c>
      <c r="V796" s="21">
        <f>IF($C796="B",VLOOKUP($A796,Bat!$A$4:$AT$2284,46,FALSE),VLOOKUP($A796,Pit!$A$4:$BD$1664,56,FALSE))</f>
        <v>406</v>
      </c>
      <c r="W796" s="16">
        <f t="shared" si="62"/>
        <v>999</v>
      </c>
      <c r="X796" s="16"/>
      <c r="Y796" s="22">
        <f t="shared" si="63"/>
        <v>611</v>
      </c>
      <c r="Z796" s="16" t="str">
        <f>IFERROR(VLOOKUP($D796,Results37!$F$3:$L$1396,Z$1,FALSE),"")</f>
        <v/>
      </c>
      <c r="AA796" s="47" t="str">
        <f>IF(ISERROR(VLOOKUP(D796,Results37!$F$3:$O$399,AA$1,FALSE)),"",IF(VLOOKUP(D796,Results37!$F$3:$O$399,AA$1+1,FALSE)=1,"S"&amp;VLOOKUP(D796,Results37!$F$3:$O$399,AA$1,FALSE),VLOOKUP(D796,Results37!$F$3:$O$399,AA$1,FALSE)))</f>
        <v/>
      </c>
      <c r="AB796" s="16" t="str">
        <f>IFERROR(VLOOKUP($D796,Results37!$F$3:$L$1396,AB$1,FALSE),"")</f>
        <v/>
      </c>
      <c r="AC796" s="16" t="str">
        <f>IFERROR(VLOOKUP($D796,Results37!$F$3:$L$1396,AC$1,FALSE),"")</f>
        <v/>
      </c>
      <c r="AD796" s="16" t="str">
        <f t="shared" si="64"/>
        <v/>
      </c>
      <c r="AE796" s="20" t="str">
        <f>IF(ISERROR(VLOOKUP($AC796&amp;"-"&amp;$F796&amp;" "&amp;G796,Bonuses!$B$1:$G$1006,4,FALSE)),"",INT(VLOOKUP($AC796&amp;"-"&amp;$F796&amp;" "&amp;$G796,Bonuses!$B$1:$G$1006,4,FALSE)))</f>
        <v/>
      </c>
      <c r="AF796" s="16" t="str">
        <f>IF(ISERROR(VLOOKUP($AC796&amp;"-"&amp;$F796,Bonuses!$B$1:$G$1006,5,FALSE)),"",IF(VLOOKUP($AC796&amp;"-"&amp;$F796,Bonuses!$B$1:$G$1006,5,FALSE)="","",VLOOKUP($AC796&amp;"-"&amp;$F796,Bonuses!$B$1:$G$1006,6,FALSE)&amp;" yrs, "&amp;VLOOKUP($AC796&amp;"-"&amp;$F796,Bonuses!$B$1:$G$1006,5,FALSE)))</f>
        <v/>
      </c>
    </row>
    <row r="797" spans="1:32" s="21" customFormat="1" x14ac:dyDescent="0.25">
      <c r="A797" s="21" t="s">
        <v>2158</v>
      </c>
      <c r="B797" s="21">
        <f t="shared" si="60"/>
        <v>0</v>
      </c>
      <c r="C797" s="21" t="str">
        <f t="shared" si="61"/>
        <v>B</v>
      </c>
      <c r="D797" s="17">
        <f>IF($C797="B",VLOOKUP($A797,Bat!$A$4:$BF$2320,D$1,FALSE),VLOOKUP($A797,Pit!$A$4:$BA$1686,D$2,FALSE))</f>
        <v>1857</v>
      </c>
      <c r="E797" s="16" t="str">
        <f>IF($C797="B",VLOOKUP($A797,Bat!$A$4:$BF$2320,E$1,FALSE),VLOOKUP($A797,Pit!$A$4:$BA$1686,E$2,FALSE))</f>
        <v>C</v>
      </c>
      <c r="F797" s="16" t="str">
        <f>IF($C797="B",VLOOKUP($A797,Bat!$A$4:$BF$2320,F$1,FALSE),VLOOKUP($A797,Pit!$A$4:$BA$1686,F$2,FALSE))</f>
        <v>Ryan</v>
      </c>
      <c r="G797" s="16" t="str">
        <f>IF($C797="B",VLOOKUP($A797,Bat!$A$4:$BF$2320,G$1,FALSE),VLOOKUP($A797,Pit!$A$4:$BA$1686,G$2,FALSE))</f>
        <v>Roberts</v>
      </c>
      <c r="H797" s="16">
        <f>IF($C797="B",VLOOKUP($A797,Bat!$A$4:$BF$2320,H$1,FALSE),VLOOKUP($A797,Pit!$A$4:$BA$1686,H$2,FALSE))</f>
        <v>18</v>
      </c>
      <c r="I797" s="16" t="str">
        <f>IF($C797="B",VLOOKUP($A797,Bat!$A$4:$BF$2320,I$1,FALSE),VLOOKUP($A797,Pit!$A$4:$BA$1686,I$2,FALSE))</f>
        <v>R</v>
      </c>
      <c r="J797" s="16" t="str">
        <f>IF($C797="B",VLOOKUP($A797,Bat!$A$4:$BF$2320,J$1,FALSE),VLOOKUP($A797,Pit!$A$4:$BA$1686,J$2,FALSE))</f>
        <v>R</v>
      </c>
      <c r="K797" s="16" t="str">
        <f>IF($C797="B",VLOOKUP($A797,Bat!$A$4:$BF$2320,K$1,FALSE),VLOOKUP($A797,Pit!$A$4:$BA$1686,K$2,FALSE))</f>
        <v>Normal</v>
      </c>
      <c r="L797" s="17" t="str">
        <f>IF($C797="B",VLOOKUP($A797,Bat!$A$4:$BF$2320,L$1,FALSE),VLOOKUP($A797,Pit!$A$4:$BA$1686,L$2,FALSE))</f>
        <v>Normal</v>
      </c>
      <c r="M797" s="16">
        <f>IF($C797="B",VLOOKUP($A797,Bat!$A$4:$BF$2320,M$1,FALSE),VLOOKUP($A797,Pit!$A$4:$BA$1686,M$2,FALSE))</f>
        <v>2</v>
      </c>
      <c r="N797" s="16">
        <f>IF($C797="B",VLOOKUP($A797,Bat!$A$4:$BF$2320,N$1,FALSE),VLOOKUP($A797,Pit!$A$4:$BA$1686,N$2,FALSE))</f>
        <v>5</v>
      </c>
      <c r="O797" s="16">
        <f>IF($C797="B",VLOOKUP($A797,Bat!$A$4:$BF$2320,O$1,FALSE),VLOOKUP($A797,Pit!$A$4:$BA$1686,O$2,FALSE))</f>
        <v>2</v>
      </c>
      <c r="P797" s="16">
        <f>IF($C797="B",VLOOKUP($A797,Bat!$A$4:$BF$2320,P$1,FALSE),VLOOKUP($A797,Pit!$A$4:$BA$1686,P$2,FALSE))</f>
        <v>2</v>
      </c>
      <c r="Q797" s="17">
        <f>IF($C797="B",VLOOKUP($A797,Bat!$A$4:$BF$2320,Q$1,FALSE),VLOOKUP($A797,Pit!$A$4:$BA$1686,Q$2,FALSE))</f>
        <v>4</v>
      </c>
      <c r="R797" s="18">
        <f>IF($C797="B",VLOOKUP($A797,Bat!$A$4:$BF$2320,R$1,FALSE),VLOOKUP($A797,Pit!$A$4:$BA$1686,R$2,FALSE))</f>
        <v>-4.3529139313466949</v>
      </c>
      <c r="S797" s="19">
        <f>IF($C797="B",VLOOKUP($A797,Bat!$A$4:$BF$2320,S$1,FALSE),VLOOKUP($A797,Pit!$A$4:$BA$1686,S$2,FALSE))</f>
        <v>-0.20596500145900867</v>
      </c>
      <c r="T797" s="20" t="str">
        <f>IF($C797="B",VLOOKUP($A797,Bat!$A$4:$BF$2320,T$1,FALSE),VLOOKUP($A797,Pit!$A$4:$BA$1686,T$2,FALSE))</f>
        <v>$190k</v>
      </c>
      <c r="U797" s="17" t="str">
        <f>VLOOKUP(IF($C797="B",VLOOKUP($A797,Bat!$A$4:$AU$2320,U$1,FALSE),VLOOKUP($A797,Pit!$A$4:$BE$1686,U$2,FALSE)),COND!$A$35:$B$41,2,FALSE)</f>
        <v>??</v>
      </c>
      <c r="V797" s="21">
        <f>IF($C797="B",VLOOKUP($A797,Bat!$A$4:$AT$2284,46,FALSE),VLOOKUP($A797,Pit!$A$4:$BD$1664,56,FALSE))</f>
        <v>406</v>
      </c>
      <c r="W797" s="16">
        <f t="shared" si="62"/>
        <v>999</v>
      </c>
      <c r="X797" s="16"/>
      <c r="Y797" s="22">
        <f t="shared" si="63"/>
        <v>845</v>
      </c>
      <c r="Z797" s="16" t="str">
        <f>IFERROR(VLOOKUP($D797,Results37!$F$3:$L$1396,Z$1,FALSE),"")</f>
        <v/>
      </c>
      <c r="AA797" s="47" t="str">
        <f>IF(ISERROR(VLOOKUP(D797,Results37!$F$3:$O$399,AA$1,FALSE)),"",IF(VLOOKUP(D797,Results37!$F$3:$O$399,AA$1+1,FALSE)=1,"S"&amp;VLOOKUP(D797,Results37!$F$3:$O$399,AA$1,FALSE),VLOOKUP(D797,Results37!$F$3:$O$399,AA$1,FALSE)))</f>
        <v/>
      </c>
      <c r="AB797" s="16" t="str">
        <f>IFERROR(VLOOKUP($D797,Results37!$F$3:$L$1396,AB$1,FALSE),"")</f>
        <v/>
      </c>
      <c r="AC797" s="16" t="str">
        <f>IFERROR(VLOOKUP($D797,Results37!$F$3:$L$1396,AC$1,FALSE),"")</f>
        <v/>
      </c>
      <c r="AD797" s="16" t="str">
        <f t="shared" si="64"/>
        <v/>
      </c>
      <c r="AE797" s="20" t="str">
        <f>IF(ISERROR(VLOOKUP($AC797&amp;"-"&amp;$F797&amp;" "&amp;G797,Bonuses!$B$1:$G$1006,4,FALSE)),"",INT(VLOOKUP($AC797&amp;"-"&amp;$F797&amp;" "&amp;$G797,Bonuses!$B$1:$G$1006,4,FALSE)))</f>
        <v/>
      </c>
      <c r="AF797" s="16" t="str">
        <f>IF(ISERROR(VLOOKUP($AC797&amp;"-"&amp;$F797,Bonuses!$B$1:$G$1006,5,FALSE)),"",IF(VLOOKUP($AC797&amp;"-"&amp;$F797,Bonuses!$B$1:$G$1006,5,FALSE)="","",VLOOKUP($AC797&amp;"-"&amp;$F797,Bonuses!$B$1:$G$1006,6,FALSE)&amp;" yrs, "&amp;VLOOKUP($AC797&amp;"-"&amp;$F797,Bonuses!$B$1:$G$1006,5,FALSE)))</f>
        <v/>
      </c>
    </row>
    <row r="798" spans="1:32" s="21" customFormat="1" x14ac:dyDescent="0.25">
      <c r="A798" s="21" t="s">
        <v>2565</v>
      </c>
      <c r="B798" s="21">
        <f t="shared" si="60"/>
        <v>0</v>
      </c>
      <c r="C798" s="21" t="str">
        <f t="shared" si="61"/>
        <v>P</v>
      </c>
      <c r="D798" s="17">
        <f>IF($C798="B",VLOOKUP($A798,Bat!$A$4:$BF$2320,D$1,FALSE),VLOOKUP($A798,Pit!$A$4:$BA$1686,D$2,FALSE))</f>
        <v>9385</v>
      </c>
      <c r="E798" s="16" t="str">
        <f>IF($C798="B",VLOOKUP($A798,Bat!$A$4:$BF$2320,E$1,FALSE),VLOOKUP($A798,Pit!$A$4:$BA$1686,E$2,FALSE))</f>
        <v>RP</v>
      </c>
      <c r="F798" s="16" t="str">
        <f>IF($C798="B",VLOOKUP($A798,Bat!$A$4:$BF$2320,F$1,FALSE),VLOOKUP($A798,Pit!$A$4:$BA$1686,F$2,FALSE))</f>
        <v>Takeji</v>
      </c>
      <c r="G798" s="16" t="str">
        <f>IF($C798="B",VLOOKUP($A798,Bat!$A$4:$BF$2320,G$1,FALSE),VLOOKUP($A798,Pit!$A$4:$BA$1686,G$2,FALSE))</f>
        <v>Kimura</v>
      </c>
      <c r="H798" s="16">
        <f>IF($C798="B",VLOOKUP($A798,Bat!$A$4:$BF$2320,H$1,FALSE),VLOOKUP($A798,Pit!$A$4:$BA$1686,H$2,FALSE))</f>
        <v>24</v>
      </c>
      <c r="I798" s="16" t="str">
        <f>IF($C798="B",VLOOKUP($A798,Bat!$A$4:$BF$2320,I$1,FALSE),VLOOKUP($A798,Pit!$A$4:$BA$1686,I$2,FALSE))</f>
        <v>L</v>
      </c>
      <c r="J798" s="16" t="str">
        <f>IF($C798="B",VLOOKUP($A798,Bat!$A$4:$BF$2320,J$1,FALSE),VLOOKUP($A798,Pit!$A$4:$BA$1686,J$2,FALSE))</f>
        <v>L</v>
      </c>
      <c r="K798" s="16" t="str">
        <f>IF($C798="B",VLOOKUP($A798,Bat!$A$4:$BF$2320,K$1,FALSE),VLOOKUP($A798,Pit!$A$4:$BA$1686,K$2,FALSE))</f>
        <v>Normal</v>
      </c>
      <c r="L798" s="17" t="str">
        <f>IF($C798="B",VLOOKUP($A798,Bat!$A$4:$BF$2320,L$1,FALSE),VLOOKUP($A798,Pit!$A$4:$BA$1686,L$2,FALSE))</f>
        <v>Normal</v>
      </c>
      <c r="M798" s="16">
        <f>IF($C798="B",VLOOKUP($A798,Bat!$A$4:$BF$2320,M$1,FALSE),VLOOKUP($A798,Pit!$A$4:$BA$1686,M$2,FALSE))</f>
        <v>4</v>
      </c>
      <c r="N798" s="16">
        <f>IF($C798="B",VLOOKUP($A798,Bat!$A$4:$BF$2320,N$1,FALSE),VLOOKUP($A798,Pit!$A$4:$BA$1686,N$2,FALSE))</f>
        <v>2</v>
      </c>
      <c r="O798" s="16">
        <f>IF($C798="B",VLOOKUP($A798,Bat!$A$4:$BF$2320,O$1,FALSE),VLOOKUP($A798,Pit!$A$4:$BA$1686,O$2,FALSE))</f>
        <v>3</v>
      </c>
      <c r="P798" s="16" t="str">
        <f>IF($C798="B",VLOOKUP($A798,Bat!$A$4:$BF$2320,P$1,FALSE),VLOOKUP($A798,Pit!$A$4:$BA$1686,P$2,FALSE))</f>
        <v>87-89 Mph</v>
      </c>
      <c r="Q798" s="17">
        <f>IF($C798="B",VLOOKUP($A798,Bat!$A$4:$BF$2320,Q$1,FALSE),VLOOKUP($A798,Pit!$A$4:$BA$1686,Q$2,FALSE))</f>
        <v>5</v>
      </c>
      <c r="R798" s="18">
        <f>IF($C798="B",VLOOKUP($A798,Bat!$A$4:$BF$2320,R$1,FALSE),VLOOKUP($A798,Pit!$A$4:$BA$1686,R$2,FALSE))</f>
        <v>14.243569914527075</v>
      </c>
      <c r="S798" s="19">
        <f>IF($C798="B",VLOOKUP($A798,Bat!$A$4:$BF$2320,S$1,FALSE),VLOOKUP($A798,Pit!$A$4:$BA$1686,S$2,FALSE))</f>
        <v>0.1937447437929754</v>
      </c>
      <c r="T798" s="20" t="str">
        <f>IF($C798="B",VLOOKUP($A798,Bat!$A$4:$BF$2320,T$1,FALSE),VLOOKUP($A798,Pit!$A$4:$BA$1686,T$2,FALSE))</f>
        <v>Slot</v>
      </c>
      <c r="U798" s="17" t="str">
        <f>VLOOKUP(IF($C798="B",VLOOKUP($A798,Bat!$A$4:$AU$2320,U$1,FALSE),VLOOKUP($A798,Pit!$A$4:$BE$1686,U$2,FALSE)),COND!$A$35:$B$41,2,FALSE)</f>
        <v>??</v>
      </c>
      <c r="V798" s="21">
        <f>IF($C798="B",VLOOKUP($A798,Bat!$A$4:$AT$2284,46,FALSE),VLOOKUP($A798,Pit!$A$4:$BD$1664,56,FALSE))</f>
        <v>407</v>
      </c>
      <c r="W798" s="16">
        <f t="shared" si="62"/>
        <v>407</v>
      </c>
      <c r="X798" s="16"/>
      <c r="Y798" s="22">
        <f t="shared" si="63"/>
        <v>612</v>
      </c>
      <c r="Z798" s="16" t="str">
        <f>IFERROR(VLOOKUP($D798,Results37!$F$3:$L$1396,Z$1,FALSE),"")</f>
        <v/>
      </c>
      <c r="AA798" s="47" t="str">
        <f>IF(ISERROR(VLOOKUP(D798,Results37!$F$3:$O$399,AA$1,FALSE)),"",IF(VLOOKUP(D798,Results37!$F$3:$O$399,AA$1+1,FALSE)=1,"S"&amp;VLOOKUP(D798,Results37!$F$3:$O$399,AA$1,FALSE),VLOOKUP(D798,Results37!$F$3:$O$399,AA$1,FALSE)))</f>
        <v/>
      </c>
      <c r="AB798" s="16" t="str">
        <f>IFERROR(VLOOKUP($D798,Results37!$F$3:$L$1396,AB$1,FALSE),"")</f>
        <v/>
      </c>
      <c r="AC798" s="16" t="str">
        <f>IFERROR(VLOOKUP($D798,Results37!$F$3:$L$1396,AC$1,FALSE),"")</f>
        <v/>
      </c>
      <c r="AD798" s="16" t="str">
        <f t="shared" si="64"/>
        <v/>
      </c>
      <c r="AE798" s="20" t="str">
        <f>IF(ISERROR(VLOOKUP($AC798&amp;"-"&amp;$F798&amp;" "&amp;G798,Bonuses!$B$1:$G$1006,4,FALSE)),"",INT(VLOOKUP($AC798&amp;"-"&amp;$F798&amp;" "&amp;$G798,Bonuses!$B$1:$G$1006,4,FALSE)))</f>
        <v/>
      </c>
      <c r="AF798" s="16" t="str">
        <f>IF(ISERROR(VLOOKUP($AC798&amp;"-"&amp;$F798,Bonuses!$B$1:$G$1006,5,FALSE)),"",IF(VLOOKUP($AC798&amp;"-"&amp;$F798,Bonuses!$B$1:$G$1006,5,FALSE)="","",VLOOKUP($AC798&amp;"-"&amp;$F798,Bonuses!$B$1:$G$1006,6,FALSE)&amp;" yrs, "&amp;VLOOKUP($AC798&amp;"-"&amp;$F798,Bonuses!$B$1:$G$1006,5,FALSE)))</f>
        <v/>
      </c>
    </row>
    <row r="799" spans="1:32" s="21" customFormat="1" x14ac:dyDescent="0.25">
      <c r="A799" s="21" t="s">
        <v>2994</v>
      </c>
      <c r="B799" s="21">
        <f t="shared" si="60"/>
        <v>0</v>
      </c>
      <c r="C799" s="21" t="str">
        <f t="shared" si="61"/>
        <v>P</v>
      </c>
      <c r="D799" s="17">
        <f>IF($C799="B",VLOOKUP($A799,Bat!$A$4:$BF$2320,D$1,FALSE),VLOOKUP($A799,Pit!$A$4:$BA$1686,D$2,FALSE))</f>
        <v>16550</v>
      </c>
      <c r="E799" s="16" t="str">
        <f>IF($C799="B",VLOOKUP($A799,Bat!$A$4:$BF$2320,E$1,FALSE),VLOOKUP($A799,Pit!$A$4:$BA$1686,E$2,FALSE))</f>
        <v>SP</v>
      </c>
      <c r="F799" s="16" t="str">
        <f>IF($C799="B",VLOOKUP($A799,Bat!$A$4:$BF$2320,F$1,FALSE),VLOOKUP($A799,Pit!$A$4:$BA$1686,F$2,FALSE))</f>
        <v>Jessie</v>
      </c>
      <c r="G799" s="16" t="str">
        <f>IF($C799="B",VLOOKUP($A799,Bat!$A$4:$BF$2320,G$1,FALSE),VLOOKUP($A799,Pit!$A$4:$BA$1686,G$2,FALSE))</f>
        <v>Román</v>
      </c>
      <c r="H799" s="16">
        <f>IF($C799="B",VLOOKUP($A799,Bat!$A$4:$BF$2320,H$1,FALSE),VLOOKUP($A799,Pit!$A$4:$BA$1686,H$2,FALSE))</f>
        <v>23</v>
      </c>
      <c r="I799" s="16" t="str">
        <f>IF($C799="B",VLOOKUP($A799,Bat!$A$4:$BF$2320,I$1,FALSE),VLOOKUP($A799,Pit!$A$4:$BA$1686,I$2,FALSE))</f>
        <v>L</v>
      </c>
      <c r="J799" s="16" t="str">
        <f>IF($C799="B",VLOOKUP($A799,Bat!$A$4:$BF$2320,J$1,FALSE),VLOOKUP($A799,Pit!$A$4:$BA$1686,J$2,FALSE))</f>
        <v>R</v>
      </c>
      <c r="K799" s="16" t="str">
        <f>IF($C799="B",VLOOKUP($A799,Bat!$A$4:$BF$2320,K$1,FALSE),VLOOKUP($A799,Pit!$A$4:$BA$1686,K$2,FALSE))</f>
        <v>Normal</v>
      </c>
      <c r="L799" s="17" t="str">
        <f>IF($C799="B",VLOOKUP($A799,Bat!$A$4:$BF$2320,L$1,FALSE),VLOOKUP($A799,Pit!$A$4:$BA$1686,L$2,FALSE))</f>
        <v>High</v>
      </c>
      <c r="M799" s="16">
        <f>IF($C799="B",VLOOKUP($A799,Bat!$A$4:$BF$2320,M$1,FALSE),VLOOKUP($A799,Pit!$A$4:$BA$1686,M$2,FALSE))</f>
        <v>4</v>
      </c>
      <c r="N799" s="16">
        <f>IF($C799="B",VLOOKUP($A799,Bat!$A$4:$BF$2320,N$1,FALSE),VLOOKUP($A799,Pit!$A$4:$BA$1686,N$2,FALSE))</f>
        <v>2</v>
      </c>
      <c r="O799" s="16">
        <f>IF($C799="B",VLOOKUP($A799,Bat!$A$4:$BF$2320,O$1,FALSE),VLOOKUP($A799,Pit!$A$4:$BA$1686,O$2,FALSE))</f>
        <v>3</v>
      </c>
      <c r="P799" s="16" t="str">
        <f>IF($C799="B",VLOOKUP($A799,Bat!$A$4:$BF$2320,P$1,FALSE),VLOOKUP($A799,Pit!$A$4:$BA$1686,P$2,FALSE))</f>
        <v>90-92 Mph</v>
      </c>
      <c r="Q799" s="17">
        <f>IF($C799="B",VLOOKUP($A799,Bat!$A$4:$BF$2320,Q$1,FALSE),VLOOKUP($A799,Pit!$A$4:$BA$1686,Q$2,FALSE))</f>
        <v>8</v>
      </c>
      <c r="R799" s="18">
        <f>IF($C799="B",VLOOKUP($A799,Bat!$A$4:$BF$2320,R$1,FALSE),VLOOKUP($A799,Pit!$A$4:$BA$1686,R$2,FALSE))</f>
        <v>14.039812722201564</v>
      </c>
      <c r="S799" s="19">
        <f>IF($C799="B",VLOOKUP($A799,Bat!$A$4:$BF$2320,S$1,FALSE),VLOOKUP($A799,Pit!$A$4:$BA$1686,S$2,FALSE))</f>
        <v>0.17584466524477668</v>
      </c>
      <c r="T799" s="20" t="str">
        <f>IF($C799="B",VLOOKUP($A799,Bat!$A$4:$BF$2320,T$1,FALSE),VLOOKUP($A799,Pit!$A$4:$BA$1686,T$2,FALSE))</f>
        <v>-</v>
      </c>
      <c r="U799" s="17" t="str">
        <f>VLOOKUP(IF($C799="B",VLOOKUP($A799,Bat!$A$4:$AU$2320,U$1,FALSE),VLOOKUP($A799,Pit!$A$4:$BE$1686,U$2,FALSE)),COND!$A$35:$B$41,2,FALSE)</f>
        <v>??</v>
      </c>
      <c r="V799" s="21">
        <f>IF($C799="B",VLOOKUP($A799,Bat!$A$4:$AT$2284,46,FALSE),VLOOKUP($A799,Pit!$A$4:$BD$1664,56,FALSE))</f>
        <v>408</v>
      </c>
      <c r="W799" s="16">
        <f t="shared" si="62"/>
        <v>999</v>
      </c>
      <c r="X799" s="16"/>
      <c r="Y799" s="22">
        <f t="shared" si="63"/>
        <v>624</v>
      </c>
      <c r="Z799" s="16" t="str">
        <f>IFERROR(VLOOKUP($D799,Results37!$F$3:$L$1396,Z$1,FALSE),"")</f>
        <v/>
      </c>
      <c r="AA799" s="47" t="str">
        <f>IF(ISERROR(VLOOKUP(D799,Results37!$F$3:$O$399,AA$1,FALSE)),"",IF(VLOOKUP(D799,Results37!$F$3:$O$399,AA$1+1,FALSE)=1,"S"&amp;VLOOKUP(D799,Results37!$F$3:$O$399,AA$1,FALSE),VLOOKUP(D799,Results37!$F$3:$O$399,AA$1,FALSE)))</f>
        <v/>
      </c>
      <c r="AB799" s="16" t="str">
        <f>IFERROR(VLOOKUP($D799,Results37!$F$3:$L$1396,AB$1,FALSE),"")</f>
        <v/>
      </c>
      <c r="AC799" s="16" t="str">
        <f>IFERROR(VLOOKUP($D799,Results37!$F$3:$L$1396,AC$1,FALSE),"")</f>
        <v/>
      </c>
      <c r="AD799" s="16" t="str">
        <f t="shared" si="64"/>
        <v/>
      </c>
      <c r="AE799" s="20" t="str">
        <f>IF(ISERROR(VLOOKUP($AC799&amp;"-"&amp;$F799&amp;" "&amp;G799,Bonuses!$B$1:$G$1006,4,FALSE)),"",INT(VLOOKUP($AC799&amp;"-"&amp;$F799&amp;" "&amp;$G799,Bonuses!$B$1:$G$1006,4,FALSE)))</f>
        <v/>
      </c>
      <c r="AF799" s="16" t="str">
        <f>IF(ISERROR(VLOOKUP($AC799&amp;"-"&amp;$F799,Bonuses!$B$1:$G$1006,5,FALSE)),"",IF(VLOOKUP($AC799&amp;"-"&amp;$F799,Bonuses!$B$1:$G$1006,5,FALSE)="","",VLOOKUP($AC799&amp;"-"&amp;$F799,Bonuses!$B$1:$G$1006,6,FALSE)&amp;" yrs, "&amp;VLOOKUP($AC799&amp;"-"&amp;$F799,Bonuses!$B$1:$G$1006,5,FALSE)))</f>
        <v/>
      </c>
    </row>
    <row r="800" spans="1:32" s="21" customFormat="1" x14ac:dyDescent="0.25">
      <c r="A800" s="21" t="s">
        <v>2447</v>
      </c>
      <c r="B800" s="21">
        <f t="shared" si="60"/>
        <v>0</v>
      </c>
      <c r="C800" s="21" t="str">
        <f t="shared" si="61"/>
        <v>P</v>
      </c>
      <c r="D800" s="17">
        <f>IF($C800="B",VLOOKUP($A800,Bat!$A$4:$BF$2320,D$1,FALSE),VLOOKUP($A800,Pit!$A$4:$BA$1686,D$2,FALSE))</f>
        <v>9022</v>
      </c>
      <c r="E800" s="16" t="str">
        <f>IF($C800="B",VLOOKUP($A800,Bat!$A$4:$BF$2320,E$1,FALSE),VLOOKUP($A800,Pit!$A$4:$BA$1686,E$2,FALSE))</f>
        <v>RP</v>
      </c>
      <c r="F800" s="16" t="str">
        <f>IF($C800="B",VLOOKUP($A800,Bat!$A$4:$BF$2320,F$1,FALSE),VLOOKUP($A800,Pit!$A$4:$BA$1686,F$2,FALSE))</f>
        <v>Cornell</v>
      </c>
      <c r="G800" s="16" t="str">
        <f>IF($C800="B",VLOOKUP($A800,Bat!$A$4:$BF$2320,G$1,FALSE),VLOOKUP($A800,Pit!$A$4:$BA$1686,G$2,FALSE))</f>
        <v>Johnson</v>
      </c>
      <c r="H800" s="16">
        <f>IF($C800="B",VLOOKUP($A800,Bat!$A$4:$BF$2320,H$1,FALSE),VLOOKUP($A800,Pit!$A$4:$BA$1686,H$2,FALSE))</f>
        <v>22</v>
      </c>
      <c r="I800" s="16" t="str">
        <f>IF($C800="B",VLOOKUP($A800,Bat!$A$4:$BF$2320,I$1,FALSE),VLOOKUP($A800,Pit!$A$4:$BA$1686,I$2,FALSE))</f>
        <v>L</v>
      </c>
      <c r="J800" s="16" t="str">
        <f>IF($C800="B",VLOOKUP($A800,Bat!$A$4:$BF$2320,J$1,FALSE),VLOOKUP($A800,Pit!$A$4:$BA$1686,J$2,FALSE))</f>
        <v>L</v>
      </c>
      <c r="K800" s="16" t="str">
        <f>IF($C800="B",VLOOKUP($A800,Bat!$A$4:$BF$2320,K$1,FALSE),VLOOKUP($A800,Pit!$A$4:$BA$1686,K$2,FALSE))</f>
        <v>High</v>
      </c>
      <c r="L800" s="17" t="str">
        <f>IF($C800="B",VLOOKUP($A800,Bat!$A$4:$BF$2320,L$1,FALSE),VLOOKUP($A800,Pit!$A$4:$BA$1686,L$2,FALSE))</f>
        <v>Normal</v>
      </c>
      <c r="M800" s="16">
        <f>IF($C800="B",VLOOKUP($A800,Bat!$A$4:$BF$2320,M$1,FALSE),VLOOKUP($A800,Pit!$A$4:$BA$1686,M$2,FALSE))</f>
        <v>4</v>
      </c>
      <c r="N800" s="16">
        <f>IF($C800="B",VLOOKUP($A800,Bat!$A$4:$BF$2320,N$1,FALSE),VLOOKUP($A800,Pit!$A$4:$BA$1686,N$2,FALSE))</f>
        <v>2</v>
      </c>
      <c r="O800" s="16">
        <f>IF($C800="B",VLOOKUP($A800,Bat!$A$4:$BF$2320,O$1,FALSE),VLOOKUP($A800,Pit!$A$4:$BA$1686,O$2,FALSE))</f>
        <v>3</v>
      </c>
      <c r="P800" s="16" t="str">
        <f>IF($C800="B",VLOOKUP($A800,Bat!$A$4:$BF$2320,P$1,FALSE),VLOOKUP($A800,Pit!$A$4:$BA$1686,P$2,FALSE))</f>
        <v>88-90 Mph</v>
      </c>
      <c r="Q800" s="17">
        <f>IF($C800="B",VLOOKUP($A800,Bat!$A$4:$BF$2320,Q$1,FALSE),VLOOKUP($A800,Pit!$A$4:$BA$1686,Q$2,FALSE))</f>
        <v>5</v>
      </c>
      <c r="R800" s="18">
        <f>IF($C800="B",VLOOKUP($A800,Bat!$A$4:$BF$2320,R$1,FALSE),VLOOKUP($A800,Pit!$A$4:$BA$1686,R$2,FALSE))</f>
        <v>13.970852595867239</v>
      </c>
      <c r="S800" s="19">
        <f>IF($C800="B",VLOOKUP($A800,Bat!$A$4:$BF$2320,S$1,FALSE),VLOOKUP($A800,Pit!$A$4:$BA$1686,S$2,FALSE))</f>
        <v>0.16978651503182063</v>
      </c>
      <c r="T800" s="20" t="str">
        <f>IF($C800="B",VLOOKUP($A800,Bat!$A$4:$BF$2320,T$1,FALSE),VLOOKUP($A800,Pit!$A$4:$BA$1686,T$2,FALSE))</f>
        <v>$1.6m</v>
      </c>
      <c r="U800" s="17" t="str">
        <f>VLOOKUP(IF($C800="B",VLOOKUP($A800,Bat!$A$4:$AU$2320,U$1,FALSE),VLOOKUP($A800,Pit!$A$4:$BE$1686,U$2,FALSE)),COND!$A$35:$B$41,2,FALSE)</f>
        <v>??</v>
      </c>
      <c r="V800" s="21">
        <f>IF($C800="B",VLOOKUP($A800,Bat!$A$4:$AT$2284,46,FALSE),VLOOKUP($A800,Pit!$A$4:$BD$1664,56,FALSE))</f>
        <v>409</v>
      </c>
      <c r="W800" s="16">
        <f t="shared" si="62"/>
        <v>999</v>
      </c>
      <c r="X800" s="16"/>
      <c r="Y800" s="22">
        <f t="shared" si="63"/>
        <v>628</v>
      </c>
      <c r="Z800" s="16" t="str">
        <f>IFERROR(VLOOKUP($D800,Results37!$F$3:$L$1396,Z$1,FALSE),"")</f>
        <v/>
      </c>
      <c r="AA800" s="47" t="str">
        <f>IF(ISERROR(VLOOKUP(D800,Results37!$F$3:$O$399,AA$1,FALSE)),"",IF(VLOOKUP(D800,Results37!$F$3:$O$399,AA$1+1,FALSE)=1,"S"&amp;VLOOKUP(D800,Results37!$F$3:$O$399,AA$1,FALSE),VLOOKUP(D800,Results37!$F$3:$O$399,AA$1,FALSE)))</f>
        <v/>
      </c>
      <c r="AB800" s="16" t="str">
        <f>IFERROR(VLOOKUP($D800,Results37!$F$3:$L$1396,AB$1,FALSE),"")</f>
        <v/>
      </c>
      <c r="AC800" s="16" t="str">
        <f>IFERROR(VLOOKUP($D800,Results37!$F$3:$L$1396,AC$1,FALSE),"")</f>
        <v/>
      </c>
      <c r="AD800" s="16" t="str">
        <f t="shared" si="64"/>
        <v/>
      </c>
      <c r="AE800" s="20" t="str">
        <f>IF(ISERROR(VLOOKUP($AC800&amp;"-"&amp;$F800&amp;" "&amp;G800,Bonuses!$B$1:$G$1006,4,FALSE)),"",INT(VLOOKUP($AC800&amp;"-"&amp;$F800&amp;" "&amp;$G800,Bonuses!$B$1:$G$1006,4,FALSE)))</f>
        <v/>
      </c>
      <c r="AF800" s="16" t="str">
        <f>IF(ISERROR(VLOOKUP($AC800&amp;"-"&amp;$F800,Bonuses!$B$1:$G$1006,5,FALSE)),"",IF(VLOOKUP($AC800&amp;"-"&amp;$F800,Bonuses!$B$1:$G$1006,5,FALSE)="","",VLOOKUP($AC800&amp;"-"&amp;$F800,Bonuses!$B$1:$G$1006,6,FALSE)&amp;" yrs, "&amp;VLOOKUP($AC800&amp;"-"&amp;$F800,Bonuses!$B$1:$G$1006,5,FALSE)))</f>
        <v/>
      </c>
    </row>
    <row r="801" spans="1:32" s="21" customFormat="1" x14ac:dyDescent="0.25">
      <c r="A801" s="21" t="s">
        <v>2453</v>
      </c>
      <c r="B801" s="21">
        <f t="shared" si="60"/>
        <v>0</v>
      </c>
      <c r="C801" s="21" t="str">
        <f t="shared" si="61"/>
        <v>P</v>
      </c>
      <c r="D801" s="17">
        <f>IF($C801="B",VLOOKUP($A801,Bat!$A$4:$BF$2320,D$1,FALSE),VLOOKUP($A801,Pit!$A$4:$BA$1686,D$2,FALSE))</f>
        <v>7407</v>
      </c>
      <c r="E801" s="16" t="str">
        <f>IF($C801="B",VLOOKUP($A801,Bat!$A$4:$BF$2320,E$1,FALSE),VLOOKUP($A801,Pit!$A$4:$BA$1686,E$2,FALSE))</f>
        <v>RP</v>
      </c>
      <c r="F801" s="16" t="str">
        <f>IF($C801="B",VLOOKUP($A801,Bat!$A$4:$BF$2320,F$1,FALSE),VLOOKUP($A801,Pit!$A$4:$BA$1686,F$2,FALSE))</f>
        <v>Dexter</v>
      </c>
      <c r="G801" s="16" t="str">
        <f>IF($C801="B",VLOOKUP($A801,Bat!$A$4:$BF$2320,G$1,FALSE),VLOOKUP($A801,Pit!$A$4:$BA$1686,G$2,FALSE))</f>
        <v>Cox</v>
      </c>
      <c r="H801" s="16">
        <f>IF($C801="B",VLOOKUP($A801,Bat!$A$4:$BF$2320,H$1,FALSE),VLOOKUP($A801,Pit!$A$4:$BA$1686,H$2,FALSE))</f>
        <v>22</v>
      </c>
      <c r="I801" s="16" t="str">
        <f>IF($C801="B",VLOOKUP($A801,Bat!$A$4:$BF$2320,I$1,FALSE),VLOOKUP($A801,Pit!$A$4:$BA$1686,I$2,FALSE))</f>
        <v>L</v>
      </c>
      <c r="J801" s="16" t="str">
        <f>IF($C801="B",VLOOKUP($A801,Bat!$A$4:$BF$2320,J$1,FALSE),VLOOKUP($A801,Pit!$A$4:$BA$1686,J$2,FALSE))</f>
        <v>L</v>
      </c>
      <c r="K801" s="16" t="str">
        <f>IF($C801="B",VLOOKUP($A801,Bat!$A$4:$BF$2320,K$1,FALSE),VLOOKUP($A801,Pit!$A$4:$BA$1686,K$2,FALSE))</f>
        <v>Low</v>
      </c>
      <c r="L801" s="17" t="str">
        <f>IF($C801="B",VLOOKUP($A801,Bat!$A$4:$BF$2320,L$1,FALSE),VLOOKUP($A801,Pit!$A$4:$BA$1686,L$2,FALSE))</f>
        <v>Normal</v>
      </c>
      <c r="M801" s="16">
        <f>IF($C801="B",VLOOKUP($A801,Bat!$A$4:$BF$2320,M$1,FALSE),VLOOKUP($A801,Pit!$A$4:$BA$1686,M$2,FALSE))</f>
        <v>4</v>
      </c>
      <c r="N801" s="16">
        <f>IF($C801="B",VLOOKUP($A801,Bat!$A$4:$BF$2320,N$1,FALSE),VLOOKUP($A801,Pit!$A$4:$BA$1686,N$2,FALSE))</f>
        <v>1</v>
      </c>
      <c r="O801" s="16">
        <f>IF($C801="B",VLOOKUP($A801,Bat!$A$4:$BF$2320,O$1,FALSE),VLOOKUP($A801,Pit!$A$4:$BA$1686,O$2,FALSE))</f>
        <v>4</v>
      </c>
      <c r="P801" s="16" t="str">
        <f>IF($C801="B",VLOOKUP($A801,Bat!$A$4:$BF$2320,P$1,FALSE),VLOOKUP($A801,Pit!$A$4:$BA$1686,P$2,FALSE))</f>
        <v>92-94 Mph</v>
      </c>
      <c r="Q801" s="17">
        <f>IF($C801="B",VLOOKUP($A801,Bat!$A$4:$BF$2320,Q$1,FALSE),VLOOKUP($A801,Pit!$A$4:$BA$1686,Q$2,FALSE))</f>
        <v>3</v>
      </c>
      <c r="R801" s="18">
        <f>IF($C801="B",VLOOKUP($A801,Bat!$A$4:$BF$2320,R$1,FALSE),VLOOKUP($A801,Pit!$A$4:$BA$1686,R$2,FALSE))</f>
        <v>13.846369110377104</v>
      </c>
      <c r="S801" s="19">
        <f>IF($C801="B",VLOOKUP($A801,Bat!$A$4:$BF$2320,S$1,FALSE),VLOOKUP($A801,Pit!$A$4:$BA$1686,S$2,FALSE))</f>
        <v>0.15885063520939346</v>
      </c>
      <c r="T801" s="20" t="str">
        <f>IF($C801="B",VLOOKUP($A801,Bat!$A$4:$BF$2320,T$1,FALSE),VLOOKUP($A801,Pit!$A$4:$BA$1686,T$2,FALSE))</f>
        <v>-</v>
      </c>
      <c r="U801" s="17" t="str">
        <f>VLOOKUP(IF($C801="B",VLOOKUP($A801,Bat!$A$4:$AU$2320,U$1,FALSE),VLOOKUP($A801,Pit!$A$4:$BE$1686,U$2,FALSE)),COND!$A$35:$B$41,2,FALSE)</f>
        <v>??</v>
      </c>
      <c r="V801" s="21">
        <f>IF($C801="B",VLOOKUP($A801,Bat!$A$4:$AT$2284,46,FALSE),VLOOKUP($A801,Pit!$A$4:$BD$1664,56,FALSE))</f>
        <v>410</v>
      </c>
      <c r="W801" s="16">
        <f t="shared" si="62"/>
        <v>999</v>
      </c>
      <c r="X801" s="16"/>
      <c r="Y801" s="22">
        <f t="shared" si="63"/>
        <v>635</v>
      </c>
      <c r="Z801" s="16" t="str">
        <f>IFERROR(VLOOKUP($D801,Results37!$F$3:$L$1396,Z$1,FALSE),"")</f>
        <v/>
      </c>
      <c r="AA801" s="47" t="str">
        <f>IF(ISERROR(VLOOKUP(D801,Results37!$F$3:$O$399,AA$1,FALSE)),"",IF(VLOOKUP(D801,Results37!$F$3:$O$399,AA$1+1,FALSE)=1,"S"&amp;VLOOKUP(D801,Results37!$F$3:$O$399,AA$1,FALSE),VLOOKUP(D801,Results37!$F$3:$O$399,AA$1,FALSE)))</f>
        <v/>
      </c>
      <c r="AB801" s="16" t="str">
        <f>IFERROR(VLOOKUP($D801,Results37!$F$3:$L$1396,AB$1,FALSE),"")</f>
        <v/>
      </c>
      <c r="AC801" s="16" t="str">
        <f>IFERROR(VLOOKUP($D801,Results37!$F$3:$L$1396,AC$1,FALSE),"")</f>
        <v/>
      </c>
      <c r="AD801" s="16" t="str">
        <f t="shared" si="64"/>
        <v/>
      </c>
      <c r="AE801" s="20" t="str">
        <f>IF(ISERROR(VLOOKUP($AC801&amp;"-"&amp;$F801&amp;" "&amp;G801,Bonuses!$B$1:$G$1006,4,FALSE)),"",INT(VLOOKUP($AC801&amp;"-"&amp;$F801&amp;" "&amp;$G801,Bonuses!$B$1:$G$1006,4,FALSE)))</f>
        <v/>
      </c>
      <c r="AF801" s="16" t="str">
        <f>IF(ISERROR(VLOOKUP($AC801&amp;"-"&amp;$F801,Bonuses!$B$1:$G$1006,5,FALSE)),"",IF(VLOOKUP($AC801&amp;"-"&amp;$F801,Bonuses!$B$1:$G$1006,5,FALSE)="","",VLOOKUP($AC801&amp;"-"&amp;$F801,Bonuses!$B$1:$G$1006,6,FALSE)&amp;" yrs, "&amp;VLOOKUP($AC801&amp;"-"&amp;$F801,Bonuses!$B$1:$G$1006,5,FALSE)))</f>
        <v/>
      </c>
    </row>
    <row r="802" spans="1:32" s="21" customFormat="1" x14ac:dyDescent="0.25">
      <c r="A802" s="21" t="s">
        <v>2458</v>
      </c>
      <c r="B802" s="21">
        <f t="shared" si="60"/>
        <v>0</v>
      </c>
      <c r="C802" s="21" t="str">
        <f t="shared" si="61"/>
        <v>P</v>
      </c>
      <c r="D802" s="17">
        <f>IF($C802="B",VLOOKUP($A802,Bat!$A$4:$BF$2320,D$1,FALSE),VLOOKUP($A802,Pit!$A$4:$BA$1686,D$2,FALSE))</f>
        <v>8371</v>
      </c>
      <c r="E802" s="16" t="str">
        <f>IF($C802="B",VLOOKUP($A802,Bat!$A$4:$BF$2320,E$1,FALSE),VLOOKUP($A802,Pit!$A$4:$BA$1686,E$2,FALSE))</f>
        <v>SP</v>
      </c>
      <c r="F802" s="16" t="str">
        <f>IF($C802="B",VLOOKUP($A802,Bat!$A$4:$BF$2320,F$1,FALSE),VLOOKUP($A802,Pit!$A$4:$BA$1686,F$2,FALSE))</f>
        <v>Brian</v>
      </c>
      <c r="G802" s="16" t="str">
        <f>IF($C802="B",VLOOKUP($A802,Bat!$A$4:$BF$2320,G$1,FALSE),VLOOKUP($A802,Pit!$A$4:$BA$1686,G$2,FALSE))</f>
        <v>Morris</v>
      </c>
      <c r="H802" s="16">
        <f>IF($C802="B",VLOOKUP($A802,Bat!$A$4:$BF$2320,H$1,FALSE),VLOOKUP($A802,Pit!$A$4:$BA$1686,H$2,FALSE))</f>
        <v>22</v>
      </c>
      <c r="I802" s="16" t="str">
        <f>IF($C802="B",VLOOKUP($A802,Bat!$A$4:$BF$2320,I$1,FALSE),VLOOKUP($A802,Pit!$A$4:$BA$1686,I$2,FALSE))</f>
        <v>R</v>
      </c>
      <c r="J802" s="16" t="str">
        <f>IF($C802="B",VLOOKUP($A802,Bat!$A$4:$BF$2320,J$1,FALSE),VLOOKUP($A802,Pit!$A$4:$BA$1686,J$2,FALSE))</f>
        <v>R</v>
      </c>
      <c r="K802" s="16" t="str">
        <f>IF($C802="B",VLOOKUP($A802,Bat!$A$4:$BF$2320,K$1,FALSE),VLOOKUP($A802,Pit!$A$4:$BA$1686,K$2,FALSE))</f>
        <v>Low</v>
      </c>
      <c r="L802" s="17" t="str">
        <f>IF($C802="B",VLOOKUP($A802,Bat!$A$4:$BF$2320,L$1,FALSE),VLOOKUP($A802,Pit!$A$4:$BA$1686,L$2,FALSE))</f>
        <v>High</v>
      </c>
      <c r="M802" s="16">
        <f>IF($C802="B",VLOOKUP($A802,Bat!$A$4:$BF$2320,M$1,FALSE),VLOOKUP($A802,Pit!$A$4:$BA$1686,M$2,FALSE))</f>
        <v>5</v>
      </c>
      <c r="N802" s="16">
        <f>IF($C802="B",VLOOKUP($A802,Bat!$A$4:$BF$2320,N$1,FALSE),VLOOKUP($A802,Pit!$A$4:$BA$1686,N$2,FALSE))</f>
        <v>2</v>
      </c>
      <c r="O802" s="16">
        <f>IF($C802="B",VLOOKUP($A802,Bat!$A$4:$BF$2320,O$1,FALSE),VLOOKUP($A802,Pit!$A$4:$BA$1686,O$2,FALSE))</f>
        <v>2</v>
      </c>
      <c r="P802" s="16" t="str">
        <f>IF($C802="B",VLOOKUP($A802,Bat!$A$4:$BF$2320,P$1,FALSE),VLOOKUP($A802,Pit!$A$4:$BA$1686,P$2,FALSE))</f>
        <v>90-92 Mph</v>
      </c>
      <c r="Q802" s="17">
        <f>IF($C802="B",VLOOKUP($A802,Bat!$A$4:$BF$2320,Q$1,FALSE),VLOOKUP($A802,Pit!$A$4:$BA$1686,Q$2,FALSE))</f>
        <v>7</v>
      </c>
      <c r="R802" s="18">
        <f>IF($C802="B",VLOOKUP($A802,Bat!$A$4:$BF$2320,R$1,FALSE),VLOOKUP($A802,Pit!$A$4:$BA$1686,R$2,FALSE))</f>
        <v>13.826166156204664</v>
      </c>
      <c r="S802" s="19">
        <f>IF($C802="B",VLOOKUP($A802,Bat!$A$4:$BF$2320,S$1,FALSE),VLOOKUP($A802,Pit!$A$4:$BA$1686,S$2,FALSE))</f>
        <v>0.15707580477290703</v>
      </c>
      <c r="T802" s="20" t="str">
        <f>IF($C802="B",VLOOKUP($A802,Bat!$A$4:$BF$2320,T$1,FALSE),VLOOKUP($A802,Pit!$A$4:$BA$1686,T$2,FALSE))</f>
        <v>-</v>
      </c>
      <c r="U802" s="17" t="str">
        <f>VLOOKUP(IF($C802="B",VLOOKUP($A802,Bat!$A$4:$AU$2320,U$1,FALSE),VLOOKUP($A802,Pit!$A$4:$BE$1686,U$2,FALSE)),COND!$A$35:$B$41,2,FALSE)</f>
        <v>??</v>
      </c>
      <c r="V802" s="21">
        <f>IF($C802="B",VLOOKUP($A802,Bat!$A$4:$AT$2284,46,FALSE),VLOOKUP($A802,Pit!$A$4:$BD$1664,56,FALSE))</f>
        <v>411</v>
      </c>
      <c r="W802" s="16">
        <f t="shared" si="62"/>
        <v>999</v>
      </c>
      <c r="X802" s="16"/>
      <c r="Y802" s="22">
        <f t="shared" si="63"/>
        <v>636</v>
      </c>
      <c r="Z802" s="16" t="str">
        <f>IFERROR(VLOOKUP($D802,Results37!$F$3:$L$1396,Z$1,FALSE),"")</f>
        <v/>
      </c>
      <c r="AA802" s="47" t="str">
        <f>IF(ISERROR(VLOOKUP(D802,Results37!$F$3:$O$399,AA$1,FALSE)),"",IF(VLOOKUP(D802,Results37!$F$3:$O$399,AA$1+1,FALSE)=1,"S"&amp;VLOOKUP(D802,Results37!$F$3:$O$399,AA$1,FALSE),VLOOKUP(D802,Results37!$F$3:$O$399,AA$1,FALSE)))</f>
        <v/>
      </c>
      <c r="AB802" s="16" t="str">
        <f>IFERROR(VLOOKUP($D802,Results37!$F$3:$L$1396,AB$1,FALSE),"")</f>
        <v/>
      </c>
      <c r="AC802" s="16" t="str">
        <f>IFERROR(VLOOKUP($D802,Results37!$F$3:$L$1396,AC$1,FALSE),"")</f>
        <v/>
      </c>
      <c r="AD802" s="16" t="str">
        <f t="shared" si="64"/>
        <v/>
      </c>
      <c r="AE802" s="20" t="str">
        <f>IF(ISERROR(VLOOKUP($AC802&amp;"-"&amp;$F802&amp;" "&amp;G802,Bonuses!$B$1:$G$1006,4,FALSE)),"",INT(VLOOKUP($AC802&amp;"-"&amp;$F802&amp;" "&amp;$G802,Bonuses!$B$1:$G$1006,4,FALSE)))</f>
        <v/>
      </c>
      <c r="AF802" s="16" t="str">
        <f>IF(ISERROR(VLOOKUP($AC802&amp;"-"&amp;$F802,Bonuses!$B$1:$G$1006,5,FALSE)),"",IF(VLOOKUP($AC802&amp;"-"&amp;$F802,Bonuses!$B$1:$G$1006,5,FALSE)="","",VLOOKUP($AC802&amp;"-"&amp;$F802,Bonuses!$B$1:$G$1006,6,FALSE)&amp;" yrs, "&amp;VLOOKUP($AC802&amp;"-"&amp;$F802,Bonuses!$B$1:$G$1006,5,FALSE)))</f>
        <v/>
      </c>
    </row>
    <row r="803" spans="1:32" s="21" customFormat="1" x14ac:dyDescent="0.25">
      <c r="A803" s="21" t="s">
        <v>3093</v>
      </c>
      <c r="B803" s="21">
        <f t="shared" si="60"/>
        <v>0</v>
      </c>
      <c r="C803" s="21" t="str">
        <f t="shared" si="61"/>
        <v>B</v>
      </c>
      <c r="D803" s="17">
        <f>IF($C803="B",VLOOKUP($A803,Bat!$A$4:$BF$2320,D$1,FALSE),VLOOKUP($A803,Pit!$A$4:$BA$1686,D$2,FALSE))</f>
        <v>2139</v>
      </c>
      <c r="E803" s="16" t="str">
        <f>IF($C803="B",VLOOKUP($A803,Bat!$A$4:$BF$2320,E$1,FALSE),VLOOKUP($A803,Pit!$A$4:$BA$1686,E$2,FALSE))</f>
        <v>1B</v>
      </c>
      <c r="F803" s="16" t="str">
        <f>IF($C803="B",VLOOKUP($A803,Bat!$A$4:$BF$2320,F$1,FALSE),VLOOKUP($A803,Pit!$A$4:$BA$1686,F$2,FALSE))</f>
        <v>Cristo</v>
      </c>
      <c r="G803" s="16" t="str">
        <f>IF($C803="B",VLOOKUP($A803,Bat!$A$4:$BF$2320,G$1,FALSE),VLOOKUP($A803,Pit!$A$4:$BA$1686,G$2,FALSE))</f>
        <v>Torres</v>
      </c>
      <c r="H803" s="16">
        <f>IF($C803="B",VLOOKUP($A803,Bat!$A$4:$BF$2320,H$1,FALSE),VLOOKUP($A803,Pit!$A$4:$BA$1686,H$2,FALSE))</f>
        <v>22</v>
      </c>
      <c r="I803" s="16" t="str">
        <f>IF($C803="B",VLOOKUP($A803,Bat!$A$4:$BF$2320,I$1,FALSE),VLOOKUP($A803,Pit!$A$4:$BA$1686,I$2,FALSE))</f>
        <v>R</v>
      </c>
      <c r="J803" s="16" t="str">
        <f>IF($C803="B",VLOOKUP($A803,Bat!$A$4:$BF$2320,J$1,FALSE),VLOOKUP($A803,Pit!$A$4:$BA$1686,J$2,FALSE))</f>
        <v>R</v>
      </c>
      <c r="K803" s="16" t="str">
        <f>IF($C803="B",VLOOKUP($A803,Bat!$A$4:$BF$2320,K$1,FALSE),VLOOKUP($A803,Pit!$A$4:$BA$1686,K$2,FALSE))</f>
        <v>Normal</v>
      </c>
      <c r="L803" s="17" t="str">
        <f>IF($C803="B",VLOOKUP($A803,Bat!$A$4:$BF$2320,L$1,FALSE),VLOOKUP($A803,Pit!$A$4:$BA$1686,L$2,FALSE))</f>
        <v>Low</v>
      </c>
      <c r="M803" s="16">
        <f>IF($C803="B",VLOOKUP($A803,Bat!$A$4:$BF$2320,M$1,FALSE),VLOOKUP($A803,Pit!$A$4:$BA$1686,M$2,FALSE))</f>
        <v>2</v>
      </c>
      <c r="N803" s="16">
        <f>IF($C803="B",VLOOKUP($A803,Bat!$A$4:$BF$2320,N$1,FALSE),VLOOKUP($A803,Pit!$A$4:$BA$1686,N$2,FALSE))</f>
        <v>3</v>
      </c>
      <c r="O803" s="16">
        <f>IF($C803="B",VLOOKUP($A803,Bat!$A$4:$BF$2320,O$1,FALSE),VLOOKUP($A803,Pit!$A$4:$BA$1686,O$2,FALSE))</f>
        <v>3</v>
      </c>
      <c r="P803" s="16">
        <f>IF($C803="B",VLOOKUP($A803,Bat!$A$4:$BF$2320,P$1,FALSE),VLOOKUP($A803,Pit!$A$4:$BA$1686,P$2,FALSE))</f>
        <v>3</v>
      </c>
      <c r="Q803" s="17">
        <f>IF($C803="B",VLOOKUP($A803,Bat!$A$4:$BF$2320,Q$1,FALSE),VLOOKUP($A803,Pit!$A$4:$BA$1686,Q$2,FALSE))</f>
        <v>4</v>
      </c>
      <c r="R803" s="18">
        <f>IF($C803="B",VLOOKUP($A803,Bat!$A$4:$BF$2320,R$1,FALSE),VLOOKUP($A803,Pit!$A$4:$BA$1686,R$2,FALSE))</f>
        <v>-4.4293242251835441</v>
      </c>
      <c r="S803" s="19">
        <f>IF($C803="B",VLOOKUP($A803,Bat!$A$4:$BF$2320,S$1,FALSE),VLOOKUP($A803,Pit!$A$4:$BA$1686,S$2,FALSE))</f>
        <v>-0.21685930784902885</v>
      </c>
      <c r="T803" s="20" t="str">
        <f>IF($C803="B",VLOOKUP($A803,Bat!$A$4:$BF$2320,T$1,FALSE),VLOOKUP($A803,Pit!$A$4:$BA$1686,T$2,FALSE))</f>
        <v>-</v>
      </c>
      <c r="U803" s="17" t="str">
        <f>VLOOKUP(IF($C803="B",VLOOKUP($A803,Bat!$A$4:$AU$2320,U$1,FALSE),VLOOKUP($A803,Pit!$A$4:$BE$1686,U$2,FALSE)),COND!$A$35:$B$41,2,FALSE)</f>
        <v>??</v>
      </c>
      <c r="V803" s="21">
        <f>IF($C803="B",VLOOKUP($A803,Bat!$A$4:$AT$2284,46,FALSE),VLOOKUP($A803,Pit!$A$4:$BD$1664,56,FALSE))</f>
        <v>411</v>
      </c>
      <c r="W803" s="16">
        <f t="shared" si="62"/>
        <v>999</v>
      </c>
      <c r="X803" s="16"/>
      <c r="Y803" s="22">
        <f t="shared" si="63"/>
        <v>853</v>
      </c>
      <c r="Z803" s="16" t="str">
        <f>IFERROR(VLOOKUP($D803,Results37!$F$3:$L$1396,Z$1,FALSE),"")</f>
        <v/>
      </c>
      <c r="AA803" s="47" t="str">
        <f>IF(ISERROR(VLOOKUP(D803,Results37!$F$3:$O$399,AA$1,FALSE)),"",IF(VLOOKUP(D803,Results37!$F$3:$O$399,AA$1+1,FALSE)=1,"S"&amp;VLOOKUP(D803,Results37!$F$3:$O$399,AA$1,FALSE),VLOOKUP(D803,Results37!$F$3:$O$399,AA$1,FALSE)))</f>
        <v/>
      </c>
      <c r="AB803" s="16" t="str">
        <f>IFERROR(VLOOKUP($D803,Results37!$F$3:$L$1396,AB$1,FALSE),"")</f>
        <v/>
      </c>
      <c r="AC803" s="16" t="str">
        <f>IFERROR(VLOOKUP($D803,Results37!$F$3:$L$1396,AC$1,FALSE),"")</f>
        <v/>
      </c>
      <c r="AD803" s="16" t="str">
        <f t="shared" si="64"/>
        <v/>
      </c>
      <c r="AE803" s="20" t="str">
        <f>IF(ISERROR(VLOOKUP($AC803&amp;"-"&amp;$F803&amp;" "&amp;G803,Bonuses!$B$1:$G$1006,4,FALSE)),"",INT(VLOOKUP($AC803&amp;"-"&amp;$F803&amp;" "&amp;$G803,Bonuses!$B$1:$G$1006,4,FALSE)))</f>
        <v/>
      </c>
      <c r="AF803" s="16" t="str">
        <f>IF(ISERROR(VLOOKUP($AC803&amp;"-"&amp;$F803,Bonuses!$B$1:$G$1006,5,FALSE)),"",IF(VLOOKUP($AC803&amp;"-"&amp;$F803,Bonuses!$B$1:$G$1006,5,FALSE)="","",VLOOKUP($AC803&amp;"-"&amp;$F803,Bonuses!$B$1:$G$1006,6,FALSE)&amp;" yrs, "&amp;VLOOKUP($AC803&amp;"-"&amp;$F803,Bonuses!$B$1:$G$1006,5,FALSE)))</f>
        <v/>
      </c>
    </row>
    <row r="804" spans="1:32" s="21" customFormat="1" x14ac:dyDescent="0.25">
      <c r="A804" s="21" t="s">
        <v>2455</v>
      </c>
      <c r="B804" s="21">
        <f t="shared" si="60"/>
        <v>0</v>
      </c>
      <c r="C804" s="21" t="str">
        <f t="shared" si="61"/>
        <v>P</v>
      </c>
      <c r="D804" s="17">
        <f>IF($C804="B",VLOOKUP($A804,Bat!$A$4:$BF$2320,D$1,FALSE),VLOOKUP($A804,Pit!$A$4:$BA$1686,D$2,FALSE))</f>
        <v>11467</v>
      </c>
      <c r="E804" s="16" t="str">
        <f>IF($C804="B",VLOOKUP($A804,Bat!$A$4:$BF$2320,E$1,FALSE),VLOOKUP($A804,Pit!$A$4:$BA$1686,E$2,FALSE))</f>
        <v>RP</v>
      </c>
      <c r="F804" s="16" t="str">
        <f>IF($C804="B",VLOOKUP($A804,Bat!$A$4:$BF$2320,F$1,FALSE),VLOOKUP($A804,Pit!$A$4:$BA$1686,F$2,FALSE))</f>
        <v>Álex</v>
      </c>
      <c r="G804" s="16" t="str">
        <f>IF($C804="B",VLOOKUP($A804,Bat!$A$4:$BF$2320,G$1,FALSE),VLOOKUP($A804,Pit!$A$4:$BA$1686,G$2,FALSE))</f>
        <v>Perea</v>
      </c>
      <c r="H804" s="16">
        <f>IF($C804="B",VLOOKUP($A804,Bat!$A$4:$BF$2320,H$1,FALSE),VLOOKUP($A804,Pit!$A$4:$BA$1686,H$2,FALSE))</f>
        <v>22</v>
      </c>
      <c r="I804" s="16" t="str">
        <f>IF($C804="B",VLOOKUP($A804,Bat!$A$4:$BF$2320,I$1,FALSE),VLOOKUP($A804,Pit!$A$4:$BA$1686,I$2,FALSE))</f>
        <v>L</v>
      </c>
      <c r="J804" s="16" t="str">
        <f>IF($C804="B",VLOOKUP($A804,Bat!$A$4:$BF$2320,J$1,FALSE),VLOOKUP($A804,Pit!$A$4:$BA$1686,J$2,FALSE))</f>
        <v>L</v>
      </c>
      <c r="K804" s="16" t="str">
        <f>IF($C804="B",VLOOKUP($A804,Bat!$A$4:$BF$2320,K$1,FALSE),VLOOKUP($A804,Pit!$A$4:$BA$1686,K$2,FALSE))</f>
        <v>Normal</v>
      </c>
      <c r="L804" s="17" t="str">
        <f>IF($C804="B",VLOOKUP($A804,Bat!$A$4:$BF$2320,L$1,FALSE),VLOOKUP($A804,Pit!$A$4:$BA$1686,L$2,FALSE))</f>
        <v>Normal</v>
      </c>
      <c r="M804" s="16">
        <f>IF($C804="B",VLOOKUP($A804,Bat!$A$4:$BF$2320,M$1,FALSE),VLOOKUP($A804,Pit!$A$4:$BA$1686,M$2,FALSE))</f>
        <v>5</v>
      </c>
      <c r="N804" s="16">
        <f>IF($C804="B",VLOOKUP($A804,Bat!$A$4:$BF$2320,N$1,FALSE),VLOOKUP($A804,Pit!$A$4:$BA$1686,N$2,FALSE))</f>
        <v>1</v>
      </c>
      <c r="O804" s="16">
        <f>IF($C804="B",VLOOKUP($A804,Bat!$A$4:$BF$2320,O$1,FALSE),VLOOKUP($A804,Pit!$A$4:$BA$1686,O$2,FALSE))</f>
        <v>3</v>
      </c>
      <c r="P804" s="16" t="str">
        <f>IF($C804="B",VLOOKUP($A804,Bat!$A$4:$BF$2320,P$1,FALSE),VLOOKUP($A804,Pit!$A$4:$BA$1686,P$2,FALSE))</f>
        <v>91-93 Mph</v>
      </c>
      <c r="Q804" s="17">
        <f>IF($C804="B",VLOOKUP($A804,Bat!$A$4:$BF$2320,Q$1,FALSE),VLOOKUP($A804,Pit!$A$4:$BA$1686,Q$2,FALSE))</f>
        <v>10</v>
      </c>
      <c r="R804" s="18">
        <f>IF($C804="B",VLOOKUP($A804,Bat!$A$4:$BF$2320,R$1,FALSE),VLOOKUP($A804,Pit!$A$4:$BA$1686,R$2,FALSE))</f>
        <v>13.810918540497916</v>
      </c>
      <c r="S804" s="19">
        <f>IF($C804="B",VLOOKUP($A804,Bat!$A$4:$BF$2320,S$1,FALSE),VLOOKUP($A804,Pit!$A$4:$BA$1686,S$2,FALSE))</f>
        <v>0.15573630104443242</v>
      </c>
      <c r="T804" s="20" t="str">
        <f>IF($C804="B",VLOOKUP($A804,Bat!$A$4:$BF$2320,T$1,FALSE),VLOOKUP($A804,Pit!$A$4:$BA$1686,T$2,FALSE))</f>
        <v>-</v>
      </c>
      <c r="U804" s="17" t="str">
        <f>VLOOKUP(IF($C804="B",VLOOKUP($A804,Bat!$A$4:$AU$2320,U$1,FALSE),VLOOKUP($A804,Pit!$A$4:$BE$1686,U$2,FALSE)),COND!$A$35:$B$41,2,FALSE)</f>
        <v>??</v>
      </c>
      <c r="V804" s="21">
        <f>IF($C804="B",VLOOKUP($A804,Bat!$A$4:$AT$2284,46,FALSE),VLOOKUP($A804,Pit!$A$4:$BD$1664,56,FALSE))</f>
        <v>412</v>
      </c>
      <c r="W804" s="16">
        <f t="shared" si="62"/>
        <v>999</v>
      </c>
      <c r="X804" s="16"/>
      <c r="Y804" s="22">
        <f t="shared" si="63"/>
        <v>637</v>
      </c>
      <c r="Z804" s="16" t="str">
        <f>IFERROR(VLOOKUP($D804,Results37!$F$3:$L$1396,Z$1,FALSE),"")</f>
        <v/>
      </c>
      <c r="AA804" s="47" t="str">
        <f>IF(ISERROR(VLOOKUP(D804,Results37!$F$3:$O$399,AA$1,FALSE)),"",IF(VLOOKUP(D804,Results37!$F$3:$O$399,AA$1+1,FALSE)=1,"S"&amp;VLOOKUP(D804,Results37!$F$3:$O$399,AA$1,FALSE),VLOOKUP(D804,Results37!$F$3:$O$399,AA$1,FALSE)))</f>
        <v/>
      </c>
      <c r="AB804" s="16" t="str">
        <f>IFERROR(VLOOKUP($D804,Results37!$F$3:$L$1396,AB$1,FALSE),"")</f>
        <v/>
      </c>
      <c r="AC804" s="16" t="str">
        <f>IFERROR(VLOOKUP($D804,Results37!$F$3:$L$1396,AC$1,FALSE),"")</f>
        <v/>
      </c>
      <c r="AD804" s="16" t="str">
        <f t="shared" si="64"/>
        <v/>
      </c>
      <c r="AE804" s="20" t="str">
        <f>IF(ISERROR(VLOOKUP($AC804&amp;"-"&amp;$F804&amp;" "&amp;G804,Bonuses!$B$1:$G$1006,4,FALSE)),"",INT(VLOOKUP($AC804&amp;"-"&amp;$F804&amp;" "&amp;$G804,Bonuses!$B$1:$G$1006,4,FALSE)))</f>
        <v/>
      </c>
      <c r="AF804" s="16" t="str">
        <f>IF(ISERROR(VLOOKUP($AC804&amp;"-"&amp;$F804,Bonuses!$B$1:$G$1006,5,FALSE)),"",IF(VLOOKUP($AC804&amp;"-"&amp;$F804,Bonuses!$B$1:$G$1006,5,FALSE)="","",VLOOKUP($AC804&amp;"-"&amp;$F804,Bonuses!$B$1:$G$1006,6,FALSE)&amp;" yrs, "&amp;VLOOKUP($AC804&amp;"-"&amp;$F804,Bonuses!$B$1:$G$1006,5,FALSE)))</f>
        <v/>
      </c>
    </row>
    <row r="805" spans="1:32" s="21" customFormat="1" x14ac:dyDescent="0.25">
      <c r="A805" s="21" t="s">
        <v>2457</v>
      </c>
      <c r="B805" s="21">
        <f t="shared" si="60"/>
        <v>0</v>
      </c>
      <c r="C805" s="21" t="str">
        <f t="shared" si="61"/>
        <v>P</v>
      </c>
      <c r="D805" s="17">
        <f>IF($C805="B",VLOOKUP($A805,Bat!$A$4:$BF$2320,D$1,FALSE),VLOOKUP($A805,Pit!$A$4:$BA$1686,D$2,FALSE))</f>
        <v>8922</v>
      </c>
      <c r="E805" s="16" t="str">
        <f>IF($C805="B",VLOOKUP($A805,Bat!$A$4:$BF$2320,E$1,FALSE),VLOOKUP($A805,Pit!$A$4:$BA$1686,E$2,FALSE))</f>
        <v>RP</v>
      </c>
      <c r="F805" s="16" t="str">
        <f>IF($C805="B",VLOOKUP($A805,Bat!$A$4:$BF$2320,F$1,FALSE),VLOOKUP($A805,Pit!$A$4:$BA$1686,F$2,FALSE))</f>
        <v>Michael</v>
      </c>
      <c r="G805" s="16" t="str">
        <f>IF($C805="B",VLOOKUP($A805,Bat!$A$4:$BF$2320,G$1,FALSE),VLOOKUP($A805,Pit!$A$4:$BA$1686,G$2,FALSE))</f>
        <v>Ladd</v>
      </c>
      <c r="H805" s="16">
        <f>IF($C805="B",VLOOKUP($A805,Bat!$A$4:$BF$2320,H$1,FALSE),VLOOKUP($A805,Pit!$A$4:$BA$1686,H$2,FALSE))</f>
        <v>24</v>
      </c>
      <c r="I805" s="16" t="str">
        <f>IF($C805="B",VLOOKUP($A805,Bat!$A$4:$BF$2320,I$1,FALSE),VLOOKUP($A805,Pit!$A$4:$BA$1686,I$2,FALSE))</f>
        <v>L</v>
      </c>
      <c r="J805" s="16" t="str">
        <f>IF($C805="B",VLOOKUP($A805,Bat!$A$4:$BF$2320,J$1,FALSE),VLOOKUP($A805,Pit!$A$4:$BA$1686,J$2,FALSE))</f>
        <v>L</v>
      </c>
      <c r="K805" s="16" t="str">
        <f>IF($C805="B",VLOOKUP($A805,Bat!$A$4:$BF$2320,K$1,FALSE),VLOOKUP($A805,Pit!$A$4:$BA$1686,K$2,FALSE))</f>
        <v>Normal</v>
      </c>
      <c r="L805" s="17" t="str">
        <f>IF($C805="B",VLOOKUP($A805,Bat!$A$4:$BF$2320,L$1,FALSE),VLOOKUP($A805,Pit!$A$4:$BA$1686,L$2,FALSE))</f>
        <v>Normal</v>
      </c>
      <c r="M805" s="16">
        <f>IF($C805="B",VLOOKUP($A805,Bat!$A$4:$BF$2320,M$1,FALSE),VLOOKUP($A805,Pit!$A$4:$BA$1686,M$2,FALSE))</f>
        <v>4</v>
      </c>
      <c r="N805" s="16">
        <f>IF($C805="B",VLOOKUP($A805,Bat!$A$4:$BF$2320,N$1,FALSE),VLOOKUP($A805,Pit!$A$4:$BA$1686,N$2,FALSE))</f>
        <v>2</v>
      </c>
      <c r="O805" s="16">
        <f>IF($C805="B",VLOOKUP($A805,Bat!$A$4:$BF$2320,O$1,FALSE),VLOOKUP($A805,Pit!$A$4:$BA$1686,O$2,FALSE))</f>
        <v>3</v>
      </c>
      <c r="P805" s="16" t="str">
        <f>IF($C805="B",VLOOKUP($A805,Bat!$A$4:$BF$2320,P$1,FALSE),VLOOKUP($A805,Pit!$A$4:$BA$1686,P$2,FALSE))</f>
        <v>87-89 Mph</v>
      </c>
      <c r="Q805" s="17">
        <f>IF($C805="B",VLOOKUP($A805,Bat!$A$4:$BF$2320,Q$1,FALSE),VLOOKUP($A805,Pit!$A$4:$BA$1686,Q$2,FALSE))</f>
        <v>7</v>
      </c>
      <c r="R805" s="18">
        <f>IF($C805="B",VLOOKUP($A805,Bat!$A$4:$BF$2320,R$1,FALSE),VLOOKUP($A805,Pit!$A$4:$BA$1686,R$2,FALSE))</f>
        <v>13.788276835412386</v>
      </c>
      <c r="S805" s="19">
        <f>IF($C805="B",VLOOKUP($A805,Bat!$A$4:$BF$2320,S$1,FALSE),VLOOKUP($A805,Pit!$A$4:$BA$1686,S$2,FALSE))</f>
        <v>0.15374722623008838</v>
      </c>
      <c r="T805" s="20" t="str">
        <f>IF($C805="B",VLOOKUP($A805,Bat!$A$4:$BF$2320,T$1,FALSE),VLOOKUP($A805,Pit!$A$4:$BA$1686,T$2,FALSE))</f>
        <v>Slot</v>
      </c>
      <c r="U805" s="17" t="str">
        <f>VLOOKUP(IF($C805="B",VLOOKUP($A805,Bat!$A$4:$AU$2320,U$1,FALSE),VLOOKUP($A805,Pit!$A$4:$BE$1686,U$2,FALSE)),COND!$A$35:$B$41,2,FALSE)</f>
        <v>??</v>
      </c>
      <c r="V805" s="21">
        <f>IF($C805="B",VLOOKUP($A805,Bat!$A$4:$AT$2284,46,FALSE),VLOOKUP($A805,Pit!$A$4:$BD$1664,56,FALSE))</f>
        <v>413</v>
      </c>
      <c r="W805" s="16">
        <f t="shared" si="62"/>
        <v>413</v>
      </c>
      <c r="X805" s="16"/>
      <c r="Y805" s="22">
        <f t="shared" si="63"/>
        <v>638</v>
      </c>
      <c r="Z805" s="16" t="str">
        <f>IFERROR(VLOOKUP($D805,Results37!$F$3:$L$1396,Z$1,FALSE),"")</f>
        <v/>
      </c>
      <c r="AA805" s="47" t="str">
        <f>IF(ISERROR(VLOOKUP(D805,Results37!$F$3:$O$399,AA$1,FALSE)),"",IF(VLOOKUP(D805,Results37!$F$3:$O$399,AA$1+1,FALSE)=1,"S"&amp;VLOOKUP(D805,Results37!$F$3:$O$399,AA$1,FALSE),VLOOKUP(D805,Results37!$F$3:$O$399,AA$1,FALSE)))</f>
        <v/>
      </c>
      <c r="AB805" s="16" t="str">
        <f>IFERROR(VLOOKUP($D805,Results37!$F$3:$L$1396,AB$1,FALSE),"")</f>
        <v/>
      </c>
      <c r="AC805" s="16" t="str">
        <f>IFERROR(VLOOKUP($D805,Results37!$F$3:$L$1396,AC$1,FALSE),"")</f>
        <v/>
      </c>
      <c r="AD805" s="16" t="str">
        <f t="shared" si="64"/>
        <v/>
      </c>
      <c r="AE805" s="20" t="str">
        <f>IF(ISERROR(VLOOKUP($AC805&amp;"-"&amp;$F805&amp;" "&amp;G805,Bonuses!$B$1:$G$1006,4,FALSE)),"",INT(VLOOKUP($AC805&amp;"-"&amp;$F805&amp;" "&amp;$G805,Bonuses!$B$1:$G$1006,4,FALSE)))</f>
        <v/>
      </c>
      <c r="AF805" s="16" t="str">
        <f>IF(ISERROR(VLOOKUP($AC805&amp;"-"&amp;$F805,Bonuses!$B$1:$G$1006,5,FALSE)),"",IF(VLOOKUP($AC805&amp;"-"&amp;$F805,Bonuses!$B$1:$G$1006,5,FALSE)="","",VLOOKUP($AC805&amp;"-"&amp;$F805,Bonuses!$B$1:$G$1006,6,FALSE)&amp;" yrs, "&amp;VLOOKUP($AC805&amp;"-"&amp;$F805,Bonuses!$B$1:$G$1006,5,FALSE)))</f>
        <v/>
      </c>
    </row>
    <row r="806" spans="1:32" s="21" customFormat="1" x14ac:dyDescent="0.25">
      <c r="A806" s="21" t="s">
        <v>2459</v>
      </c>
      <c r="B806" s="21">
        <f t="shared" si="60"/>
        <v>0</v>
      </c>
      <c r="C806" s="21" t="str">
        <f t="shared" si="61"/>
        <v>P</v>
      </c>
      <c r="D806" s="17">
        <f>IF($C806="B",VLOOKUP($A806,Bat!$A$4:$BF$2320,D$1,FALSE),VLOOKUP($A806,Pit!$A$4:$BA$1686,D$2,FALSE))</f>
        <v>8562</v>
      </c>
      <c r="E806" s="16" t="str">
        <f>IF($C806="B",VLOOKUP($A806,Bat!$A$4:$BF$2320,E$1,FALSE),VLOOKUP($A806,Pit!$A$4:$BA$1686,E$2,FALSE))</f>
        <v>RP</v>
      </c>
      <c r="F806" s="16" t="str">
        <f>IF($C806="B",VLOOKUP($A806,Bat!$A$4:$BF$2320,F$1,FALSE),VLOOKUP($A806,Pit!$A$4:$BA$1686,F$2,FALSE))</f>
        <v>Jack</v>
      </c>
      <c r="G806" s="16" t="str">
        <f>IF($C806="B",VLOOKUP($A806,Bat!$A$4:$BF$2320,G$1,FALSE),VLOOKUP($A806,Pit!$A$4:$BA$1686,G$2,FALSE))</f>
        <v>Richardson</v>
      </c>
      <c r="H806" s="16">
        <f>IF($C806="B",VLOOKUP($A806,Bat!$A$4:$BF$2320,H$1,FALSE),VLOOKUP($A806,Pit!$A$4:$BA$1686,H$2,FALSE))</f>
        <v>22</v>
      </c>
      <c r="I806" s="16" t="str">
        <f>IF($C806="B",VLOOKUP($A806,Bat!$A$4:$BF$2320,I$1,FALSE),VLOOKUP($A806,Pit!$A$4:$BA$1686,I$2,FALSE))</f>
        <v>R</v>
      </c>
      <c r="J806" s="16" t="str">
        <f>IF($C806="B",VLOOKUP($A806,Bat!$A$4:$BF$2320,J$1,FALSE),VLOOKUP($A806,Pit!$A$4:$BA$1686,J$2,FALSE))</f>
        <v>R</v>
      </c>
      <c r="K806" s="16" t="str">
        <f>IF($C806="B",VLOOKUP($A806,Bat!$A$4:$BF$2320,K$1,FALSE),VLOOKUP($A806,Pit!$A$4:$BA$1686,K$2,FALSE))</f>
        <v>Normal</v>
      </c>
      <c r="L806" s="17" t="str">
        <f>IF($C806="B",VLOOKUP($A806,Bat!$A$4:$BF$2320,L$1,FALSE),VLOOKUP($A806,Pit!$A$4:$BA$1686,L$2,FALSE))</f>
        <v>Normal</v>
      </c>
      <c r="M806" s="16">
        <f>IF($C806="B",VLOOKUP($A806,Bat!$A$4:$BF$2320,M$1,FALSE),VLOOKUP($A806,Pit!$A$4:$BA$1686,M$2,FALSE))</f>
        <v>4</v>
      </c>
      <c r="N806" s="16">
        <f>IF($C806="B",VLOOKUP($A806,Bat!$A$4:$BF$2320,N$1,FALSE),VLOOKUP($A806,Pit!$A$4:$BA$1686,N$2,FALSE))</f>
        <v>2</v>
      </c>
      <c r="O806" s="16">
        <f>IF($C806="B",VLOOKUP($A806,Bat!$A$4:$BF$2320,O$1,FALSE),VLOOKUP($A806,Pit!$A$4:$BA$1686,O$2,FALSE))</f>
        <v>3</v>
      </c>
      <c r="P806" s="16" t="str">
        <f>IF($C806="B",VLOOKUP($A806,Bat!$A$4:$BF$2320,P$1,FALSE),VLOOKUP($A806,Pit!$A$4:$BA$1686,P$2,FALSE))</f>
        <v>87-89 Mph</v>
      </c>
      <c r="Q806" s="17">
        <f>IF($C806="B",VLOOKUP($A806,Bat!$A$4:$BF$2320,Q$1,FALSE),VLOOKUP($A806,Pit!$A$4:$BA$1686,Q$2,FALSE))</f>
        <v>10</v>
      </c>
      <c r="R806" s="18">
        <f>IF($C806="B",VLOOKUP($A806,Bat!$A$4:$BF$2320,R$1,FALSE),VLOOKUP($A806,Pit!$A$4:$BA$1686,R$2,FALSE))</f>
        <v>13.786788114013717</v>
      </c>
      <c r="S806" s="19">
        <f>IF($C806="B",VLOOKUP($A806,Bat!$A$4:$BF$2320,S$1,FALSE),VLOOKUP($A806,Pit!$A$4:$BA$1686,S$2,FALSE))</f>
        <v>0.15361644198797933</v>
      </c>
      <c r="T806" s="20" t="str">
        <f>IF($C806="B",VLOOKUP($A806,Bat!$A$4:$BF$2320,T$1,FALSE),VLOOKUP($A806,Pit!$A$4:$BA$1686,T$2,FALSE))</f>
        <v>$190k</v>
      </c>
      <c r="U806" s="17" t="str">
        <f>VLOOKUP(IF($C806="B",VLOOKUP($A806,Bat!$A$4:$AU$2320,U$1,FALSE),VLOOKUP($A806,Pit!$A$4:$BE$1686,U$2,FALSE)),COND!$A$35:$B$41,2,FALSE)</f>
        <v>??</v>
      </c>
      <c r="V806" s="21">
        <f>IF($C806="B",VLOOKUP($A806,Bat!$A$4:$AT$2284,46,FALSE),VLOOKUP($A806,Pit!$A$4:$BD$1664,56,FALSE))</f>
        <v>414</v>
      </c>
      <c r="W806" s="16">
        <f t="shared" si="62"/>
        <v>999</v>
      </c>
      <c r="X806" s="16"/>
      <c r="Y806" s="22">
        <f t="shared" si="63"/>
        <v>640</v>
      </c>
      <c r="Z806" s="16" t="str">
        <f>IFERROR(VLOOKUP($D806,Results37!$F$3:$L$1396,Z$1,FALSE),"")</f>
        <v/>
      </c>
      <c r="AA806" s="47" t="str">
        <f>IF(ISERROR(VLOOKUP(D806,Results37!$F$3:$O$399,AA$1,FALSE)),"",IF(VLOOKUP(D806,Results37!$F$3:$O$399,AA$1+1,FALSE)=1,"S"&amp;VLOOKUP(D806,Results37!$F$3:$O$399,AA$1,FALSE),VLOOKUP(D806,Results37!$F$3:$O$399,AA$1,FALSE)))</f>
        <v/>
      </c>
      <c r="AB806" s="16" t="str">
        <f>IFERROR(VLOOKUP($D806,Results37!$F$3:$L$1396,AB$1,FALSE),"")</f>
        <v/>
      </c>
      <c r="AC806" s="16" t="str">
        <f>IFERROR(VLOOKUP($D806,Results37!$F$3:$L$1396,AC$1,FALSE),"")</f>
        <v/>
      </c>
      <c r="AD806" s="16" t="str">
        <f t="shared" si="64"/>
        <v/>
      </c>
      <c r="AE806" s="20" t="str">
        <f>IF(ISERROR(VLOOKUP($AC806&amp;"-"&amp;$F806&amp;" "&amp;G806,Bonuses!$B$1:$G$1006,4,FALSE)),"",INT(VLOOKUP($AC806&amp;"-"&amp;$F806&amp;" "&amp;$G806,Bonuses!$B$1:$G$1006,4,FALSE)))</f>
        <v/>
      </c>
      <c r="AF806" s="16" t="str">
        <f>IF(ISERROR(VLOOKUP($AC806&amp;"-"&amp;$F806,Bonuses!$B$1:$G$1006,5,FALSE)),"",IF(VLOOKUP($AC806&amp;"-"&amp;$F806,Bonuses!$B$1:$G$1006,5,FALSE)="","",VLOOKUP($AC806&amp;"-"&amp;$F806,Bonuses!$B$1:$G$1006,6,FALSE)&amp;" yrs, "&amp;VLOOKUP($AC806&amp;"-"&amp;$F806,Bonuses!$B$1:$G$1006,5,FALSE)))</f>
        <v/>
      </c>
    </row>
    <row r="807" spans="1:32" s="21" customFormat="1" x14ac:dyDescent="0.25">
      <c r="A807" s="21" t="s">
        <v>2404</v>
      </c>
      <c r="B807" s="21">
        <f t="shared" si="60"/>
        <v>0</v>
      </c>
      <c r="C807" s="21" t="str">
        <f t="shared" si="61"/>
        <v>P</v>
      </c>
      <c r="D807" s="17">
        <f>IF($C807="B",VLOOKUP($A807,Bat!$A$4:$BF$2320,D$1,FALSE),VLOOKUP($A807,Pit!$A$4:$BA$1686,D$2,FALSE))</f>
        <v>7754</v>
      </c>
      <c r="E807" s="16" t="str">
        <f>IF($C807="B",VLOOKUP($A807,Bat!$A$4:$BF$2320,E$1,FALSE),VLOOKUP($A807,Pit!$A$4:$BA$1686,E$2,FALSE))</f>
        <v>RP</v>
      </c>
      <c r="F807" s="16" t="str">
        <f>IF($C807="B",VLOOKUP($A807,Bat!$A$4:$BF$2320,F$1,FALSE),VLOOKUP($A807,Pit!$A$4:$BA$1686,F$2,FALSE))</f>
        <v>Emílio</v>
      </c>
      <c r="G807" s="16" t="str">
        <f>IF($C807="B",VLOOKUP($A807,Bat!$A$4:$BF$2320,G$1,FALSE),VLOOKUP($A807,Pit!$A$4:$BA$1686,G$2,FALSE))</f>
        <v>Fernández</v>
      </c>
      <c r="H807" s="16">
        <f>IF($C807="B",VLOOKUP($A807,Bat!$A$4:$BF$2320,H$1,FALSE),VLOOKUP($A807,Pit!$A$4:$BA$1686,H$2,FALSE))</f>
        <v>22</v>
      </c>
      <c r="I807" s="16" t="str">
        <f>IF($C807="B",VLOOKUP($A807,Bat!$A$4:$BF$2320,I$1,FALSE),VLOOKUP($A807,Pit!$A$4:$BA$1686,I$2,FALSE))</f>
        <v>R</v>
      </c>
      <c r="J807" s="16" t="str">
        <f>IF($C807="B",VLOOKUP($A807,Bat!$A$4:$BF$2320,J$1,FALSE),VLOOKUP($A807,Pit!$A$4:$BA$1686,J$2,FALSE))</f>
        <v>R</v>
      </c>
      <c r="K807" s="16" t="str">
        <f>IF($C807="B",VLOOKUP($A807,Bat!$A$4:$BF$2320,K$1,FALSE),VLOOKUP($A807,Pit!$A$4:$BA$1686,K$2,FALSE))</f>
        <v>Normal</v>
      </c>
      <c r="L807" s="17" t="str">
        <f>IF($C807="B",VLOOKUP($A807,Bat!$A$4:$BF$2320,L$1,FALSE),VLOOKUP($A807,Pit!$A$4:$BA$1686,L$2,FALSE))</f>
        <v>Normal</v>
      </c>
      <c r="M807" s="16">
        <f>IF($C807="B",VLOOKUP($A807,Bat!$A$4:$BF$2320,M$1,FALSE),VLOOKUP($A807,Pit!$A$4:$BA$1686,M$2,FALSE))</f>
        <v>4</v>
      </c>
      <c r="N807" s="16">
        <f>IF($C807="B",VLOOKUP($A807,Bat!$A$4:$BF$2320,N$1,FALSE),VLOOKUP($A807,Pit!$A$4:$BA$1686,N$2,FALSE))</f>
        <v>3</v>
      </c>
      <c r="O807" s="16">
        <f>IF($C807="B",VLOOKUP($A807,Bat!$A$4:$BF$2320,O$1,FALSE),VLOOKUP($A807,Pit!$A$4:$BA$1686,O$2,FALSE))</f>
        <v>2</v>
      </c>
      <c r="P807" s="16" t="str">
        <f>IF($C807="B",VLOOKUP($A807,Bat!$A$4:$BF$2320,P$1,FALSE),VLOOKUP($A807,Pit!$A$4:$BA$1686,P$2,FALSE))</f>
        <v>85-87 Mph</v>
      </c>
      <c r="Q807" s="17">
        <f>IF($C807="B",VLOOKUP($A807,Bat!$A$4:$BF$2320,Q$1,FALSE),VLOOKUP($A807,Pit!$A$4:$BA$1686,Q$2,FALSE))</f>
        <v>5</v>
      </c>
      <c r="R807" s="18">
        <f>IF($C807="B",VLOOKUP($A807,Bat!$A$4:$BF$2320,R$1,FALSE),VLOOKUP($A807,Pit!$A$4:$BA$1686,R$2,FALSE))</f>
        <v>13.754760594653582</v>
      </c>
      <c r="S807" s="19">
        <f>IF($C807="B",VLOOKUP($A807,Bat!$A$4:$BF$2320,S$1,FALSE),VLOOKUP($A807,Pit!$A$4:$BA$1686,S$2,FALSE))</f>
        <v>0.15080282296571432</v>
      </c>
      <c r="T807" s="20" t="str">
        <f>IF($C807="B",VLOOKUP($A807,Bat!$A$4:$BF$2320,T$1,FALSE),VLOOKUP($A807,Pit!$A$4:$BA$1686,T$2,FALSE))</f>
        <v>$200k</v>
      </c>
      <c r="U807" s="17" t="str">
        <f>VLOOKUP(IF($C807="B",VLOOKUP($A807,Bat!$A$4:$AU$2320,U$1,FALSE),VLOOKUP($A807,Pit!$A$4:$BE$1686,U$2,FALSE)),COND!$A$35:$B$41,2,FALSE)</f>
        <v>??</v>
      </c>
      <c r="V807" s="21">
        <f>IF($C807="B",VLOOKUP($A807,Bat!$A$4:$AT$2284,46,FALSE),VLOOKUP($A807,Pit!$A$4:$BD$1664,56,FALSE))</f>
        <v>415</v>
      </c>
      <c r="W807" s="16">
        <f t="shared" si="62"/>
        <v>999</v>
      </c>
      <c r="X807" s="16"/>
      <c r="Y807" s="22">
        <f t="shared" si="63"/>
        <v>641</v>
      </c>
      <c r="Z807" s="16" t="str">
        <f>IFERROR(VLOOKUP($D807,Results37!$F$3:$L$1396,Z$1,FALSE),"")</f>
        <v/>
      </c>
      <c r="AA807" s="47" t="str">
        <f>IF(ISERROR(VLOOKUP(D807,Results37!$F$3:$O$399,AA$1,FALSE)),"",IF(VLOOKUP(D807,Results37!$F$3:$O$399,AA$1+1,FALSE)=1,"S"&amp;VLOOKUP(D807,Results37!$F$3:$O$399,AA$1,FALSE),VLOOKUP(D807,Results37!$F$3:$O$399,AA$1,FALSE)))</f>
        <v/>
      </c>
      <c r="AB807" s="16" t="str">
        <f>IFERROR(VLOOKUP($D807,Results37!$F$3:$L$1396,AB$1,FALSE),"")</f>
        <v/>
      </c>
      <c r="AC807" s="16" t="str">
        <f>IFERROR(VLOOKUP($D807,Results37!$F$3:$L$1396,AC$1,FALSE),"")</f>
        <v/>
      </c>
      <c r="AD807" s="16" t="str">
        <f t="shared" si="64"/>
        <v/>
      </c>
      <c r="AE807" s="20" t="str">
        <f>IF(ISERROR(VLOOKUP($AC807&amp;"-"&amp;$F807&amp;" "&amp;G807,Bonuses!$B$1:$G$1006,4,FALSE)),"",INT(VLOOKUP($AC807&amp;"-"&amp;$F807&amp;" "&amp;$G807,Bonuses!$B$1:$G$1006,4,FALSE)))</f>
        <v/>
      </c>
      <c r="AF807" s="16" t="str">
        <f>IF(ISERROR(VLOOKUP($AC807&amp;"-"&amp;$F807,Bonuses!$B$1:$G$1006,5,FALSE)),"",IF(VLOOKUP($AC807&amp;"-"&amp;$F807,Bonuses!$B$1:$G$1006,5,FALSE)="","",VLOOKUP($AC807&amp;"-"&amp;$F807,Bonuses!$B$1:$G$1006,6,FALSE)&amp;" yrs, "&amp;VLOOKUP($AC807&amp;"-"&amp;$F807,Bonuses!$B$1:$G$1006,5,FALSE)))</f>
        <v/>
      </c>
    </row>
    <row r="808" spans="1:32" s="21" customFormat="1" x14ac:dyDescent="0.25">
      <c r="A808" s="21" t="s">
        <v>2461</v>
      </c>
      <c r="B808" s="21">
        <f t="shared" si="60"/>
        <v>0</v>
      </c>
      <c r="C808" s="21" t="str">
        <f t="shared" si="61"/>
        <v>P</v>
      </c>
      <c r="D808" s="17">
        <f>IF($C808="B",VLOOKUP($A808,Bat!$A$4:$BF$2320,D$1,FALSE),VLOOKUP($A808,Pit!$A$4:$BA$1686,D$2,FALSE))</f>
        <v>6169</v>
      </c>
      <c r="E808" s="16" t="str">
        <f>IF($C808="B",VLOOKUP($A808,Bat!$A$4:$BF$2320,E$1,FALSE),VLOOKUP($A808,Pit!$A$4:$BA$1686,E$2,FALSE))</f>
        <v>RP</v>
      </c>
      <c r="F808" s="16" t="str">
        <f>IF($C808="B",VLOOKUP($A808,Bat!$A$4:$BF$2320,F$1,FALSE),VLOOKUP($A808,Pit!$A$4:$BA$1686,F$2,FALSE))</f>
        <v>Freddy</v>
      </c>
      <c r="G808" s="16" t="str">
        <f>IF($C808="B",VLOOKUP($A808,Bat!$A$4:$BF$2320,G$1,FALSE),VLOOKUP($A808,Pit!$A$4:$BA$1686,G$2,FALSE))</f>
        <v>Suárez</v>
      </c>
      <c r="H808" s="16">
        <f>IF($C808="B",VLOOKUP($A808,Bat!$A$4:$BF$2320,H$1,FALSE),VLOOKUP($A808,Pit!$A$4:$BA$1686,H$2,FALSE))</f>
        <v>24</v>
      </c>
      <c r="I808" s="16" t="str">
        <f>IF($C808="B",VLOOKUP($A808,Bat!$A$4:$BF$2320,I$1,FALSE),VLOOKUP($A808,Pit!$A$4:$BA$1686,I$2,FALSE))</f>
        <v>R</v>
      </c>
      <c r="J808" s="16" t="str">
        <f>IF($C808="B",VLOOKUP($A808,Bat!$A$4:$BF$2320,J$1,FALSE),VLOOKUP($A808,Pit!$A$4:$BA$1686,J$2,FALSE))</f>
        <v>R</v>
      </c>
      <c r="K808" s="16" t="str">
        <f>IF($C808="B",VLOOKUP($A808,Bat!$A$4:$BF$2320,K$1,FALSE),VLOOKUP($A808,Pit!$A$4:$BA$1686,K$2,FALSE))</f>
        <v>Normal</v>
      </c>
      <c r="L808" s="17" t="str">
        <f>IF($C808="B",VLOOKUP($A808,Bat!$A$4:$BF$2320,L$1,FALSE),VLOOKUP($A808,Pit!$A$4:$BA$1686,L$2,FALSE))</f>
        <v>Normal</v>
      </c>
      <c r="M808" s="16">
        <f>IF($C808="B",VLOOKUP($A808,Bat!$A$4:$BF$2320,M$1,FALSE),VLOOKUP($A808,Pit!$A$4:$BA$1686,M$2,FALSE))</f>
        <v>4</v>
      </c>
      <c r="N808" s="16">
        <f>IF($C808="B",VLOOKUP($A808,Bat!$A$4:$BF$2320,N$1,FALSE),VLOOKUP($A808,Pit!$A$4:$BA$1686,N$2,FALSE))</f>
        <v>2</v>
      </c>
      <c r="O808" s="16">
        <f>IF($C808="B",VLOOKUP($A808,Bat!$A$4:$BF$2320,O$1,FALSE),VLOOKUP($A808,Pit!$A$4:$BA$1686,O$2,FALSE))</f>
        <v>3</v>
      </c>
      <c r="P808" s="16" t="str">
        <f>IF($C808="B",VLOOKUP($A808,Bat!$A$4:$BF$2320,P$1,FALSE),VLOOKUP($A808,Pit!$A$4:$BA$1686,P$2,FALSE))</f>
        <v>89-91 Mph</v>
      </c>
      <c r="Q808" s="17">
        <f>IF($C808="B",VLOOKUP($A808,Bat!$A$4:$BF$2320,Q$1,FALSE),VLOOKUP($A808,Pit!$A$4:$BA$1686,Q$2,FALSE))</f>
        <v>6</v>
      </c>
      <c r="R808" s="18">
        <f>IF($C808="B",VLOOKUP($A808,Bat!$A$4:$BF$2320,R$1,FALSE),VLOOKUP($A808,Pit!$A$4:$BA$1686,R$2,FALSE))</f>
        <v>13.708817404146526</v>
      </c>
      <c r="S808" s="19">
        <f>IF($C808="B",VLOOKUP($A808,Bat!$A$4:$BF$2320,S$1,FALSE),VLOOKUP($A808,Pit!$A$4:$BA$1686,S$2,FALSE))</f>
        <v>0.14676671160471083</v>
      </c>
      <c r="T808" s="20" t="str">
        <f>IF($C808="B",VLOOKUP($A808,Bat!$A$4:$BF$2320,T$1,FALSE),VLOOKUP($A808,Pit!$A$4:$BA$1686,T$2,FALSE))</f>
        <v>Slot</v>
      </c>
      <c r="U808" s="17" t="str">
        <f>VLOOKUP(IF($C808="B",VLOOKUP($A808,Bat!$A$4:$AU$2320,U$1,FALSE),VLOOKUP($A808,Pit!$A$4:$BE$1686,U$2,FALSE)),COND!$A$35:$B$41,2,FALSE)</f>
        <v>??</v>
      </c>
      <c r="V808" s="21">
        <f>IF($C808="B",VLOOKUP($A808,Bat!$A$4:$AT$2284,46,FALSE),VLOOKUP($A808,Pit!$A$4:$BD$1664,56,FALSE))</f>
        <v>416</v>
      </c>
      <c r="W808" s="16">
        <f t="shared" si="62"/>
        <v>416</v>
      </c>
      <c r="X808" s="16"/>
      <c r="Y808" s="22">
        <f t="shared" si="63"/>
        <v>643</v>
      </c>
      <c r="Z808" s="16" t="str">
        <f>IFERROR(VLOOKUP($D808,Results37!$F$3:$L$1396,Z$1,FALSE),"")</f>
        <v/>
      </c>
      <c r="AA808" s="47" t="str">
        <f>IF(ISERROR(VLOOKUP(D808,Results37!$F$3:$O$399,AA$1,FALSE)),"",IF(VLOOKUP(D808,Results37!$F$3:$O$399,AA$1+1,FALSE)=1,"S"&amp;VLOOKUP(D808,Results37!$F$3:$O$399,AA$1,FALSE),VLOOKUP(D808,Results37!$F$3:$O$399,AA$1,FALSE)))</f>
        <v/>
      </c>
      <c r="AB808" s="16" t="str">
        <f>IFERROR(VLOOKUP($D808,Results37!$F$3:$L$1396,AB$1,FALSE),"")</f>
        <v/>
      </c>
      <c r="AC808" s="16" t="str">
        <f>IFERROR(VLOOKUP($D808,Results37!$F$3:$L$1396,AC$1,FALSE),"")</f>
        <v/>
      </c>
      <c r="AD808" s="16" t="str">
        <f t="shared" si="64"/>
        <v/>
      </c>
      <c r="AE808" s="20" t="str">
        <f>IF(ISERROR(VLOOKUP($AC808&amp;"-"&amp;$F808&amp;" "&amp;G808,Bonuses!$B$1:$G$1006,4,FALSE)),"",INT(VLOOKUP($AC808&amp;"-"&amp;$F808&amp;" "&amp;$G808,Bonuses!$B$1:$G$1006,4,FALSE)))</f>
        <v/>
      </c>
      <c r="AF808" s="16" t="str">
        <f>IF(ISERROR(VLOOKUP($AC808&amp;"-"&amp;$F808,Bonuses!$B$1:$G$1006,5,FALSE)),"",IF(VLOOKUP($AC808&amp;"-"&amp;$F808,Bonuses!$B$1:$G$1006,5,FALSE)="","",VLOOKUP($AC808&amp;"-"&amp;$F808,Bonuses!$B$1:$G$1006,6,FALSE)&amp;" yrs, "&amp;VLOOKUP($AC808&amp;"-"&amp;$F808,Bonuses!$B$1:$G$1006,5,FALSE)))</f>
        <v/>
      </c>
    </row>
    <row r="809" spans="1:32" s="21" customFormat="1" x14ac:dyDescent="0.25">
      <c r="A809" s="21" t="s">
        <v>2467</v>
      </c>
      <c r="B809" s="21">
        <f t="shared" si="60"/>
        <v>0</v>
      </c>
      <c r="C809" s="21" t="str">
        <f t="shared" si="61"/>
        <v>P</v>
      </c>
      <c r="D809" s="17">
        <f>IF($C809="B",VLOOKUP($A809,Bat!$A$4:$BF$2320,D$1,FALSE),VLOOKUP($A809,Pit!$A$4:$BA$1686,D$2,FALSE))</f>
        <v>16548</v>
      </c>
      <c r="E809" s="16" t="str">
        <f>IF($C809="B",VLOOKUP($A809,Bat!$A$4:$BF$2320,E$1,FALSE),VLOOKUP($A809,Pit!$A$4:$BA$1686,E$2,FALSE))</f>
        <v>RP</v>
      </c>
      <c r="F809" s="16" t="str">
        <f>IF($C809="B",VLOOKUP($A809,Bat!$A$4:$BF$2320,F$1,FALSE),VLOOKUP($A809,Pit!$A$4:$BA$1686,F$2,FALSE))</f>
        <v>Connor</v>
      </c>
      <c r="G809" s="16" t="str">
        <f>IF($C809="B",VLOOKUP($A809,Bat!$A$4:$BF$2320,G$1,FALSE),VLOOKUP($A809,Pit!$A$4:$BA$1686,G$2,FALSE))</f>
        <v>Washington</v>
      </c>
      <c r="H809" s="16">
        <f>IF($C809="B",VLOOKUP($A809,Bat!$A$4:$BF$2320,H$1,FALSE),VLOOKUP($A809,Pit!$A$4:$BA$1686,H$2,FALSE))</f>
        <v>22</v>
      </c>
      <c r="I809" s="16" t="str">
        <f>IF($C809="B",VLOOKUP($A809,Bat!$A$4:$BF$2320,I$1,FALSE),VLOOKUP($A809,Pit!$A$4:$BA$1686,I$2,FALSE))</f>
        <v>L</v>
      </c>
      <c r="J809" s="16" t="str">
        <f>IF($C809="B",VLOOKUP($A809,Bat!$A$4:$BF$2320,J$1,FALSE),VLOOKUP($A809,Pit!$A$4:$BA$1686,J$2,FALSE))</f>
        <v>L</v>
      </c>
      <c r="K809" s="16" t="str">
        <f>IF($C809="B",VLOOKUP($A809,Bat!$A$4:$BF$2320,K$1,FALSE),VLOOKUP($A809,Pit!$A$4:$BA$1686,K$2,FALSE))</f>
        <v>Low</v>
      </c>
      <c r="L809" s="17" t="str">
        <f>IF($C809="B",VLOOKUP($A809,Bat!$A$4:$BF$2320,L$1,FALSE),VLOOKUP($A809,Pit!$A$4:$BA$1686,L$2,FALSE))</f>
        <v>Normal</v>
      </c>
      <c r="M809" s="16">
        <f>IF($C809="B",VLOOKUP($A809,Bat!$A$4:$BF$2320,M$1,FALSE),VLOOKUP($A809,Pit!$A$4:$BA$1686,M$2,FALSE))</f>
        <v>5</v>
      </c>
      <c r="N809" s="16">
        <f>IF($C809="B",VLOOKUP($A809,Bat!$A$4:$BF$2320,N$1,FALSE),VLOOKUP($A809,Pit!$A$4:$BA$1686,N$2,FALSE))</f>
        <v>2</v>
      </c>
      <c r="O809" s="16">
        <f>IF($C809="B",VLOOKUP($A809,Bat!$A$4:$BF$2320,O$1,FALSE),VLOOKUP($A809,Pit!$A$4:$BA$1686,O$2,FALSE))</f>
        <v>2</v>
      </c>
      <c r="P809" s="16" t="str">
        <f>IF($C809="B",VLOOKUP($A809,Bat!$A$4:$BF$2320,P$1,FALSE),VLOOKUP($A809,Pit!$A$4:$BA$1686,P$2,FALSE))</f>
        <v>88-90 Mph</v>
      </c>
      <c r="Q809" s="17">
        <f>IF($C809="B",VLOOKUP($A809,Bat!$A$4:$BF$2320,Q$1,FALSE),VLOOKUP($A809,Pit!$A$4:$BA$1686,Q$2,FALSE))</f>
        <v>6</v>
      </c>
      <c r="R809" s="18">
        <f>IF($C809="B",VLOOKUP($A809,Bat!$A$4:$BF$2320,R$1,FALSE),VLOOKUP($A809,Pit!$A$4:$BA$1686,R$2,FALSE))</f>
        <v>13.576922194020256</v>
      </c>
      <c r="S809" s="19">
        <f>IF($C809="B",VLOOKUP($A809,Bat!$A$4:$BF$2320,S$1,FALSE),VLOOKUP($A809,Pit!$A$4:$BA$1686,S$2,FALSE))</f>
        <v>0.13517971143825921</v>
      </c>
      <c r="T809" s="20" t="str">
        <f>IF($C809="B",VLOOKUP($A809,Bat!$A$4:$BF$2320,T$1,FALSE),VLOOKUP($A809,Pit!$A$4:$BA$1686,T$2,FALSE))</f>
        <v>-</v>
      </c>
      <c r="U809" s="17" t="str">
        <f>VLOOKUP(IF($C809="B",VLOOKUP($A809,Bat!$A$4:$AU$2320,U$1,FALSE),VLOOKUP($A809,Pit!$A$4:$BE$1686,U$2,FALSE)),COND!$A$35:$B$41,2,FALSE)</f>
        <v>??</v>
      </c>
      <c r="V809" s="21">
        <f>IF($C809="B",VLOOKUP($A809,Bat!$A$4:$AT$2284,46,FALSE),VLOOKUP($A809,Pit!$A$4:$BD$1664,56,FALSE))</f>
        <v>418</v>
      </c>
      <c r="W809" s="16">
        <f t="shared" si="62"/>
        <v>999</v>
      </c>
      <c r="X809" s="16"/>
      <c r="Y809" s="22">
        <f t="shared" si="63"/>
        <v>649</v>
      </c>
      <c r="Z809" s="16" t="str">
        <f>IFERROR(VLOOKUP($D809,Results37!$F$3:$L$1396,Z$1,FALSE),"")</f>
        <v/>
      </c>
      <c r="AA809" s="47" t="str">
        <f>IF(ISERROR(VLOOKUP(D809,Results37!$F$3:$O$399,AA$1,FALSE)),"",IF(VLOOKUP(D809,Results37!$F$3:$O$399,AA$1+1,FALSE)=1,"S"&amp;VLOOKUP(D809,Results37!$F$3:$O$399,AA$1,FALSE),VLOOKUP(D809,Results37!$F$3:$O$399,AA$1,FALSE)))</f>
        <v/>
      </c>
      <c r="AB809" s="16" t="str">
        <f>IFERROR(VLOOKUP($D809,Results37!$F$3:$L$1396,AB$1,FALSE),"")</f>
        <v/>
      </c>
      <c r="AC809" s="16" t="str">
        <f>IFERROR(VLOOKUP($D809,Results37!$F$3:$L$1396,AC$1,FALSE),"")</f>
        <v/>
      </c>
      <c r="AD809" s="16" t="str">
        <f t="shared" si="64"/>
        <v/>
      </c>
      <c r="AE809" s="20" t="str">
        <f>IF(ISERROR(VLOOKUP($AC809&amp;"-"&amp;$F809&amp;" "&amp;G809,Bonuses!$B$1:$G$1006,4,FALSE)),"",INT(VLOOKUP($AC809&amp;"-"&amp;$F809&amp;" "&amp;$G809,Bonuses!$B$1:$G$1006,4,FALSE)))</f>
        <v/>
      </c>
      <c r="AF809" s="16" t="str">
        <f>IF(ISERROR(VLOOKUP($AC809&amp;"-"&amp;$F809,Bonuses!$B$1:$G$1006,5,FALSE)),"",IF(VLOOKUP($AC809&amp;"-"&amp;$F809,Bonuses!$B$1:$G$1006,5,FALSE)="","",VLOOKUP($AC809&amp;"-"&amp;$F809,Bonuses!$B$1:$G$1006,6,FALSE)&amp;" yrs, "&amp;VLOOKUP($AC809&amp;"-"&amp;$F809,Bonuses!$B$1:$G$1006,5,FALSE)))</f>
        <v/>
      </c>
    </row>
    <row r="810" spans="1:32" s="21" customFormat="1" x14ac:dyDescent="0.25">
      <c r="A810" s="21" t="s">
        <v>2466</v>
      </c>
      <c r="B810" s="21">
        <f t="shared" si="60"/>
        <v>0</v>
      </c>
      <c r="C810" s="21" t="str">
        <f t="shared" si="61"/>
        <v>P</v>
      </c>
      <c r="D810" s="17">
        <f>IF($C810="B",VLOOKUP($A810,Bat!$A$4:$BF$2320,D$1,FALSE),VLOOKUP($A810,Pit!$A$4:$BA$1686,D$2,FALSE))</f>
        <v>6662</v>
      </c>
      <c r="E810" s="16" t="str">
        <f>IF($C810="B",VLOOKUP($A810,Bat!$A$4:$BF$2320,E$1,FALSE),VLOOKUP($A810,Pit!$A$4:$BA$1686,E$2,FALSE))</f>
        <v>RP</v>
      </c>
      <c r="F810" s="16" t="str">
        <f>IF($C810="B",VLOOKUP($A810,Bat!$A$4:$BF$2320,F$1,FALSE),VLOOKUP($A810,Pit!$A$4:$BA$1686,F$2,FALSE))</f>
        <v>Edward</v>
      </c>
      <c r="G810" s="16" t="str">
        <f>IF($C810="B",VLOOKUP($A810,Bat!$A$4:$BF$2320,G$1,FALSE),VLOOKUP($A810,Pit!$A$4:$BA$1686,G$2,FALSE))</f>
        <v>Hodges</v>
      </c>
      <c r="H810" s="16">
        <f>IF($C810="B",VLOOKUP($A810,Bat!$A$4:$BF$2320,H$1,FALSE),VLOOKUP($A810,Pit!$A$4:$BA$1686,H$2,FALSE))</f>
        <v>24</v>
      </c>
      <c r="I810" s="16" t="str">
        <f>IF($C810="B",VLOOKUP($A810,Bat!$A$4:$BF$2320,I$1,FALSE),VLOOKUP($A810,Pit!$A$4:$BA$1686,I$2,FALSE))</f>
        <v>R</v>
      </c>
      <c r="J810" s="16" t="str">
        <f>IF($C810="B",VLOOKUP($A810,Bat!$A$4:$BF$2320,J$1,FALSE),VLOOKUP($A810,Pit!$A$4:$BA$1686,J$2,FALSE))</f>
        <v>R</v>
      </c>
      <c r="K810" s="16" t="str">
        <f>IF($C810="B",VLOOKUP($A810,Bat!$A$4:$BF$2320,K$1,FALSE),VLOOKUP($A810,Pit!$A$4:$BA$1686,K$2,FALSE))</f>
        <v>Low</v>
      </c>
      <c r="L810" s="17" t="str">
        <f>IF($C810="B",VLOOKUP($A810,Bat!$A$4:$BF$2320,L$1,FALSE),VLOOKUP($A810,Pit!$A$4:$BA$1686,L$2,FALSE))</f>
        <v>Low</v>
      </c>
      <c r="M810" s="16">
        <f>IF($C810="B",VLOOKUP($A810,Bat!$A$4:$BF$2320,M$1,FALSE),VLOOKUP($A810,Pit!$A$4:$BA$1686,M$2,FALSE))</f>
        <v>4</v>
      </c>
      <c r="N810" s="16">
        <f>IF($C810="B",VLOOKUP($A810,Bat!$A$4:$BF$2320,N$1,FALSE),VLOOKUP($A810,Pit!$A$4:$BA$1686,N$2,FALSE))</f>
        <v>2</v>
      </c>
      <c r="O810" s="16">
        <f>IF($C810="B",VLOOKUP($A810,Bat!$A$4:$BF$2320,O$1,FALSE),VLOOKUP($A810,Pit!$A$4:$BA$1686,O$2,FALSE))</f>
        <v>3</v>
      </c>
      <c r="P810" s="16" t="str">
        <f>IF($C810="B",VLOOKUP($A810,Bat!$A$4:$BF$2320,P$1,FALSE),VLOOKUP($A810,Pit!$A$4:$BA$1686,P$2,FALSE))</f>
        <v>89-91 Mph</v>
      </c>
      <c r="Q810" s="17">
        <f>IF($C810="B",VLOOKUP($A810,Bat!$A$4:$BF$2320,Q$1,FALSE),VLOOKUP($A810,Pit!$A$4:$BA$1686,Q$2,FALSE))</f>
        <v>5</v>
      </c>
      <c r="R810" s="18">
        <f>IF($C810="B",VLOOKUP($A810,Bat!$A$4:$BF$2320,R$1,FALSE),VLOOKUP($A810,Pit!$A$4:$BA$1686,R$2,FALSE))</f>
        <v>13.558352595867234</v>
      </c>
      <c r="S810" s="19">
        <f>IF($C810="B",VLOOKUP($A810,Bat!$A$4:$BF$2320,S$1,FALSE),VLOOKUP($A810,Pit!$A$4:$BA$1686,S$2,FALSE))</f>
        <v>0.13354837140184689</v>
      </c>
      <c r="T810" s="20" t="str">
        <f>IF($C810="B",VLOOKUP($A810,Bat!$A$4:$BF$2320,T$1,FALSE),VLOOKUP($A810,Pit!$A$4:$BA$1686,T$2,FALSE))</f>
        <v>Slot</v>
      </c>
      <c r="U810" s="17" t="str">
        <f>VLOOKUP(IF($C810="B",VLOOKUP($A810,Bat!$A$4:$AU$2320,U$1,FALSE),VLOOKUP($A810,Pit!$A$4:$BE$1686,U$2,FALSE)),COND!$A$35:$B$41,2,FALSE)</f>
        <v>??</v>
      </c>
      <c r="V810" s="21">
        <f>IF($C810="B",VLOOKUP($A810,Bat!$A$4:$AT$2284,46,FALSE),VLOOKUP($A810,Pit!$A$4:$BD$1664,56,FALSE))</f>
        <v>419</v>
      </c>
      <c r="W810" s="16">
        <f t="shared" si="62"/>
        <v>419</v>
      </c>
      <c r="X810" s="16"/>
      <c r="Y810" s="22">
        <f t="shared" si="63"/>
        <v>650</v>
      </c>
      <c r="Z810" s="16" t="str">
        <f>IFERROR(VLOOKUP($D810,Results37!$F$3:$L$1396,Z$1,FALSE),"")</f>
        <v/>
      </c>
      <c r="AA810" s="47" t="str">
        <f>IF(ISERROR(VLOOKUP(D810,Results37!$F$3:$O$399,AA$1,FALSE)),"",IF(VLOOKUP(D810,Results37!$F$3:$O$399,AA$1+1,FALSE)=1,"S"&amp;VLOOKUP(D810,Results37!$F$3:$O$399,AA$1,FALSE),VLOOKUP(D810,Results37!$F$3:$O$399,AA$1,FALSE)))</f>
        <v/>
      </c>
      <c r="AB810" s="16" t="str">
        <f>IFERROR(VLOOKUP($D810,Results37!$F$3:$L$1396,AB$1,FALSE),"")</f>
        <v/>
      </c>
      <c r="AC810" s="16" t="str">
        <f>IFERROR(VLOOKUP($D810,Results37!$F$3:$L$1396,AC$1,FALSE),"")</f>
        <v/>
      </c>
      <c r="AD810" s="16" t="str">
        <f t="shared" si="64"/>
        <v/>
      </c>
      <c r="AE810" s="20" t="str">
        <f>IF(ISERROR(VLOOKUP($AC810&amp;"-"&amp;$F810&amp;" "&amp;G810,Bonuses!$B$1:$G$1006,4,FALSE)),"",INT(VLOOKUP($AC810&amp;"-"&amp;$F810&amp;" "&amp;$G810,Bonuses!$B$1:$G$1006,4,FALSE)))</f>
        <v/>
      </c>
      <c r="AF810" s="16" t="str">
        <f>IF(ISERROR(VLOOKUP($AC810&amp;"-"&amp;$F810,Bonuses!$B$1:$G$1006,5,FALSE)),"",IF(VLOOKUP($AC810&amp;"-"&amp;$F810,Bonuses!$B$1:$G$1006,5,FALSE)="","",VLOOKUP($AC810&amp;"-"&amp;$F810,Bonuses!$B$1:$G$1006,6,FALSE)&amp;" yrs, "&amp;VLOOKUP($AC810&amp;"-"&amp;$F810,Bonuses!$B$1:$G$1006,5,FALSE)))</f>
        <v/>
      </c>
    </row>
    <row r="811" spans="1:32" s="21" customFormat="1" x14ac:dyDescent="0.25">
      <c r="A811" s="21" t="s">
        <v>2197</v>
      </c>
      <c r="B811" s="21">
        <f t="shared" si="60"/>
        <v>0</v>
      </c>
      <c r="C811" s="21" t="str">
        <f t="shared" si="61"/>
        <v>B</v>
      </c>
      <c r="D811" s="17">
        <f>IF($C811="B",VLOOKUP($A811,Bat!$A$4:$BF$2320,D$1,FALSE),VLOOKUP($A811,Pit!$A$4:$BA$1686,D$2,FALSE))</f>
        <v>13229</v>
      </c>
      <c r="E811" s="16" t="str">
        <f>IF($C811="B",VLOOKUP($A811,Bat!$A$4:$BF$2320,E$1,FALSE),VLOOKUP($A811,Pit!$A$4:$BA$1686,E$2,FALSE))</f>
        <v>LF</v>
      </c>
      <c r="F811" s="16" t="str">
        <f>IF($C811="B",VLOOKUP($A811,Bat!$A$4:$BF$2320,F$1,FALSE),VLOOKUP($A811,Pit!$A$4:$BA$1686,F$2,FALSE))</f>
        <v>John</v>
      </c>
      <c r="G811" s="16" t="str">
        <f>IF($C811="B",VLOOKUP($A811,Bat!$A$4:$BF$2320,G$1,FALSE),VLOOKUP($A811,Pit!$A$4:$BA$1686,G$2,FALSE))</f>
        <v>Barnard</v>
      </c>
      <c r="H811" s="16">
        <f>IF($C811="B",VLOOKUP($A811,Bat!$A$4:$BF$2320,H$1,FALSE),VLOOKUP($A811,Pit!$A$4:$BA$1686,H$2,FALSE))</f>
        <v>22</v>
      </c>
      <c r="I811" s="16" t="str">
        <f>IF($C811="B",VLOOKUP($A811,Bat!$A$4:$BF$2320,I$1,FALSE),VLOOKUP($A811,Pit!$A$4:$BA$1686,I$2,FALSE))</f>
        <v>R</v>
      </c>
      <c r="J811" s="16" t="str">
        <f>IF($C811="B",VLOOKUP($A811,Bat!$A$4:$BF$2320,J$1,FALSE),VLOOKUP($A811,Pit!$A$4:$BA$1686,J$2,FALSE))</f>
        <v>R</v>
      </c>
      <c r="K811" s="16" t="str">
        <f>IF($C811="B",VLOOKUP($A811,Bat!$A$4:$BF$2320,K$1,FALSE),VLOOKUP($A811,Pit!$A$4:$BA$1686,K$2,FALSE))</f>
        <v>Normal</v>
      </c>
      <c r="L811" s="17" t="str">
        <f>IF($C811="B",VLOOKUP($A811,Bat!$A$4:$BF$2320,L$1,FALSE),VLOOKUP($A811,Pit!$A$4:$BA$1686,L$2,FALSE))</f>
        <v>Normal</v>
      </c>
      <c r="M811" s="16">
        <f>IF($C811="B",VLOOKUP($A811,Bat!$A$4:$BF$2320,M$1,FALSE),VLOOKUP($A811,Pit!$A$4:$BA$1686,M$2,FALSE))</f>
        <v>2</v>
      </c>
      <c r="N811" s="16">
        <f>IF($C811="B",VLOOKUP($A811,Bat!$A$4:$BF$2320,N$1,FALSE),VLOOKUP($A811,Pit!$A$4:$BA$1686,N$2,FALSE))</f>
        <v>2</v>
      </c>
      <c r="O811" s="16">
        <f>IF($C811="B",VLOOKUP($A811,Bat!$A$4:$BF$2320,O$1,FALSE),VLOOKUP($A811,Pit!$A$4:$BA$1686,O$2,FALSE))</f>
        <v>2</v>
      </c>
      <c r="P811" s="16">
        <f>IF($C811="B",VLOOKUP($A811,Bat!$A$4:$BF$2320,P$1,FALSE),VLOOKUP($A811,Pit!$A$4:$BA$1686,P$2,FALSE))</f>
        <v>3</v>
      </c>
      <c r="Q811" s="17">
        <f>IF($C811="B",VLOOKUP($A811,Bat!$A$4:$BF$2320,Q$1,FALSE),VLOOKUP($A811,Pit!$A$4:$BA$1686,Q$2,FALSE))</f>
        <v>4</v>
      </c>
      <c r="R811" s="18">
        <f>IF($C811="B",VLOOKUP($A811,Bat!$A$4:$BF$2320,R$1,FALSE),VLOOKUP($A811,Pit!$A$4:$BA$1686,R$2,FALSE))</f>
        <v>-4.5881702711581234</v>
      </c>
      <c r="S811" s="19">
        <f>IF($C811="B",VLOOKUP($A811,Bat!$A$4:$BF$2320,S$1,FALSE),VLOOKUP($A811,Pit!$A$4:$BA$1686,S$2,FALSE))</f>
        <v>-0.23950700892167873</v>
      </c>
      <c r="T811" s="20" t="str">
        <f>IF($C811="B",VLOOKUP($A811,Bat!$A$4:$BF$2320,T$1,FALSE),VLOOKUP($A811,Pit!$A$4:$BA$1686,T$2,FALSE))</f>
        <v>$200k</v>
      </c>
      <c r="U811" s="17" t="str">
        <f>VLOOKUP(IF($C811="B",VLOOKUP($A811,Bat!$A$4:$AU$2320,U$1,FALSE),VLOOKUP($A811,Pit!$A$4:$BE$1686,U$2,FALSE)),COND!$A$35:$B$41,2,FALSE)</f>
        <v>??</v>
      </c>
      <c r="V811" s="21">
        <f>IF($C811="B",VLOOKUP($A811,Bat!$A$4:$AT$2284,46,FALSE),VLOOKUP($A811,Pit!$A$4:$BD$1664,56,FALSE))</f>
        <v>419</v>
      </c>
      <c r="W811" s="16">
        <f t="shared" si="62"/>
        <v>999</v>
      </c>
      <c r="X811" s="16"/>
      <c r="Y811" s="22">
        <f t="shared" si="63"/>
        <v>860</v>
      </c>
      <c r="Z811" s="16" t="str">
        <f>IFERROR(VLOOKUP($D811,Results37!$F$3:$L$1396,Z$1,FALSE),"")</f>
        <v/>
      </c>
      <c r="AA811" s="47" t="str">
        <f>IF(ISERROR(VLOOKUP(D811,Results37!$F$3:$O$399,AA$1,FALSE)),"",IF(VLOOKUP(D811,Results37!$F$3:$O$399,AA$1+1,FALSE)=1,"S"&amp;VLOOKUP(D811,Results37!$F$3:$O$399,AA$1,FALSE),VLOOKUP(D811,Results37!$F$3:$O$399,AA$1,FALSE)))</f>
        <v/>
      </c>
      <c r="AB811" s="16" t="str">
        <f>IFERROR(VLOOKUP($D811,Results37!$F$3:$L$1396,AB$1,FALSE),"")</f>
        <v/>
      </c>
      <c r="AC811" s="16" t="str">
        <f>IFERROR(VLOOKUP($D811,Results37!$F$3:$L$1396,AC$1,FALSE),"")</f>
        <v/>
      </c>
      <c r="AD811" s="16" t="str">
        <f t="shared" si="64"/>
        <v/>
      </c>
      <c r="AE811" s="20" t="str">
        <f>IF(ISERROR(VLOOKUP($AC811&amp;"-"&amp;$F811&amp;" "&amp;G811,Bonuses!$B$1:$G$1006,4,FALSE)),"",INT(VLOOKUP($AC811&amp;"-"&amp;$F811&amp;" "&amp;$G811,Bonuses!$B$1:$G$1006,4,FALSE)))</f>
        <v/>
      </c>
      <c r="AF811" s="16" t="str">
        <f>IF(ISERROR(VLOOKUP($AC811&amp;"-"&amp;$F811,Bonuses!$B$1:$G$1006,5,FALSE)),"",IF(VLOOKUP($AC811&amp;"-"&amp;$F811,Bonuses!$B$1:$G$1006,5,FALSE)="","",VLOOKUP($AC811&amp;"-"&amp;$F811,Bonuses!$B$1:$G$1006,6,FALSE)&amp;" yrs, "&amp;VLOOKUP($AC811&amp;"-"&amp;$F811,Bonuses!$B$1:$G$1006,5,FALSE)))</f>
        <v/>
      </c>
    </row>
    <row r="812" spans="1:32" s="21" customFormat="1" x14ac:dyDescent="0.25">
      <c r="A812" s="21" t="s">
        <v>2914</v>
      </c>
      <c r="B812" s="21">
        <f t="shared" si="60"/>
        <v>0</v>
      </c>
      <c r="C812" s="21" t="str">
        <f t="shared" si="61"/>
        <v>P</v>
      </c>
      <c r="D812" s="17">
        <f>IF($C812="B",VLOOKUP($A812,Bat!$A$4:$BF$2320,D$1,FALSE),VLOOKUP($A812,Pit!$A$4:$BA$1686,D$2,FALSE))</f>
        <v>712</v>
      </c>
      <c r="E812" s="16" t="str">
        <f>IF($C812="B",VLOOKUP($A812,Bat!$A$4:$BF$2320,E$1,FALSE),VLOOKUP($A812,Pit!$A$4:$BA$1686,E$2,FALSE))</f>
        <v>RP</v>
      </c>
      <c r="F812" s="16" t="str">
        <f>IF($C812="B",VLOOKUP($A812,Bat!$A$4:$BF$2320,F$1,FALSE),VLOOKUP($A812,Pit!$A$4:$BA$1686,F$2,FALSE))</f>
        <v>Rich</v>
      </c>
      <c r="G812" s="16" t="str">
        <f>IF($C812="B",VLOOKUP($A812,Bat!$A$4:$BF$2320,G$1,FALSE),VLOOKUP($A812,Pit!$A$4:$BA$1686,G$2,FALSE))</f>
        <v>Dixon</v>
      </c>
      <c r="H812" s="16">
        <f>IF($C812="B",VLOOKUP($A812,Bat!$A$4:$BF$2320,H$1,FALSE),VLOOKUP($A812,Pit!$A$4:$BA$1686,H$2,FALSE))</f>
        <v>24</v>
      </c>
      <c r="I812" s="16" t="str">
        <f>IF($C812="B",VLOOKUP($A812,Bat!$A$4:$BF$2320,I$1,FALSE),VLOOKUP($A812,Pit!$A$4:$BA$1686,I$2,FALSE))</f>
        <v>S</v>
      </c>
      <c r="J812" s="16" t="str">
        <f>IF($C812="B",VLOOKUP($A812,Bat!$A$4:$BF$2320,J$1,FALSE),VLOOKUP($A812,Pit!$A$4:$BA$1686,J$2,FALSE))</f>
        <v>R</v>
      </c>
      <c r="K812" s="16" t="str">
        <f>IF($C812="B",VLOOKUP($A812,Bat!$A$4:$BF$2320,K$1,FALSE),VLOOKUP($A812,Pit!$A$4:$BA$1686,K$2,FALSE))</f>
        <v>Low</v>
      </c>
      <c r="L812" s="17" t="str">
        <f>IF($C812="B",VLOOKUP($A812,Bat!$A$4:$BF$2320,L$1,FALSE),VLOOKUP($A812,Pit!$A$4:$BA$1686,L$2,FALSE))</f>
        <v>Low</v>
      </c>
      <c r="M812" s="16">
        <f>IF($C812="B",VLOOKUP($A812,Bat!$A$4:$BF$2320,M$1,FALSE),VLOOKUP($A812,Pit!$A$4:$BA$1686,M$2,FALSE))</f>
        <v>3</v>
      </c>
      <c r="N812" s="16">
        <f>IF($C812="B",VLOOKUP($A812,Bat!$A$4:$BF$2320,N$1,FALSE),VLOOKUP($A812,Pit!$A$4:$BA$1686,N$2,FALSE))</f>
        <v>1</v>
      </c>
      <c r="O812" s="16">
        <f>IF($C812="B",VLOOKUP($A812,Bat!$A$4:$BF$2320,O$1,FALSE),VLOOKUP($A812,Pit!$A$4:$BA$1686,O$2,FALSE))</f>
        <v>5</v>
      </c>
      <c r="P812" s="16" t="str">
        <f>IF($C812="B",VLOOKUP($A812,Bat!$A$4:$BF$2320,P$1,FALSE),VLOOKUP($A812,Pit!$A$4:$BA$1686,P$2,FALSE))</f>
        <v>90-92 Mph</v>
      </c>
      <c r="Q812" s="17">
        <f>IF($C812="B",VLOOKUP($A812,Bat!$A$4:$BF$2320,Q$1,FALSE),VLOOKUP($A812,Pit!$A$4:$BA$1686,Q$2,FALSE))</f>
        <v>4</v>
      </c>
      <c r="R812" s="18">
        <f>IF($C812="B",VLOOKUP($A812,Bat!$A$4:$BF$2320,R$1,FALSE),VLOOKUP($A812,Pit!$A$4:$BA$1686,R$2,FALSE))</f>
        <v>13.474656514831468</v>
      </c>
      <c r="S812" s="19">
        <f>IF($C812="B",VLOOKUP($A812,Bat!$A$4:$BF$2320,S$1,FALSE),VLOOKUP($A812,Pit!$A$4:$BA$1686,S$2,FALSE))</f>
        <v>0.12619566690284087</v>
      </c>
      <c r="T812" s="20" t="str">
        <f>IF($C812="B",VLOOKUP($A812,Bat!$A$4:$BF$2320,T$1,FALSE),VLOOKUP($A812,Pit!$A$4:$BA$1686,T$2,FALSE))</f>
        <v>Slot</v>
      </c>
      <c r="U812" s="17" t="str">
        <f>VLOOKUP(IF($C812="B",VLOOKUP($A812,Bat!$A$4:$AU$2320,U$1,FALSE),VLOOKUP($A812,Pit!$A$4:$BE$1686,U$2,FALSE)),COND!$A$35:$B$41,2,FALSE)</f>
        <v>??</v>
      </c>
      <c r="V812" s="21">
        <f>IF($C812="B",VLOOKUP($A812,Bat!$A$4:$AT$2284,46,FALSE),VLOOKUP($A812,Pit!$A$4:$BD$1664,56,FALSE))</f>
        <v>420</v>
      </c>
      <c r="W812" s="16">
        <f t="shared" si="62"/>
        <v>420</v>
      </c>
      <c r="X812" s="16"/>
      <c r="Y812" s="22">
        <f t="shared" si="63"/>
        <v>658</v>
      </c>
      <c r="Z812" s="16" t="str">
        <f>IFERROR(VLOOKUP($D812,Results37!$F$3:$L$1396,Z$1,FALSE),"")</f>
        <v/>
      </c>
      <c r="AA812" s="47" t="str">
        <f>IF(ISERROR(VLOOKUP(D812,Results37!$F$3:$O$399,AA$1,FALSE)),"",IF(VLOOKUP(D812,Results37!$F$3:$O$399,AA$1+1,FALSE)=1,"S"&amp;VLOOKUP(D812,Results37!$F$3:$O$399,AA$1,FALSE),VLOOKUP(D812,Results37!$F$3:$O$399,AA$1,FALSE)))</f>
        <v/>
      </c>
      <c r="AB812" s="16" t="str">
        <f>IFERROR(VLOOKUP($D812,Results37!$F$3:$L$1396,AB$1,FALSE),"")</f>
        <v/>
      </c>
      <c r="AC812" s="16" t="str">
        <f>IFERROR(VLOOKUP($D812,Results37!$F$3:$L$1396,AC$1,FALSE),"")</f>
        <v/>
      </c>
      <c r="AD812" s="16" t="str">
        <f t="shared" si="64"/>
        <v/>
      </c>
      <c r="AE812" s="20" t="str">
        <f>IF(ISERROR(VLOOKUP($AC812&amp;"-"&amp;$F812&amp;" "&amp;G812,Bonuses!$B$1:$G$1006,4,FALSE)),"",INT(VLOOKUP($AC812&amp;"-"&amp;$F812&amp;" "&amp;$G812,Bonuses!$B$1:$G$1006,4,FALSE)))</f>
        <v/>
      </c>
      <c r="AF812" s="16" t="str">
        <f>IF(ISERROR(VLOOKUP($AC812&amp;"-"&amp;$F812,Bonuses!$B$1:$G$1006,5,FALSE)),"",IF(VLOOKUP($AC812&amp;"-"&amp;$F812,Bonuses!$B$1:$G$1006,5,FALSE)="","",VLOOKUP($AC812&amp;"-"&amp;$F812,Bonuses!$B$1:$G$1006,6,FALSE)&amp;" yrs, "&amp;VLOOKUP($AC812&amp;"-"&amp;$F812,Bonuses!$B$1:$G$1006,5,FALSE)))</f>
        <v/>
      </c>
    </row>
    <row r="813" spans="1:32" s="21" customFormat="1" x14ac:dyDescent="0.25">
      <c r="A813" s="21" t="s">
        <v>2157</v>
      </c>
      <c r="B813" s="21">
        <f t="shared" si="60"/>
        <v>0</v>
      </c>
      <c r="C813" s="21" t="str">
        <f t="shared" si="61"/>
        <v>B</v>
      </c>
      <c r="D813" s="17">
        <f>IF($C813="B",VLOOKUP($A813,Bat!$A$4:$BF$2320,D$1,FALSE),VLOOKUP($A813,Pit!$A$4:$BA$1686,D$2,FALSE))</f>
        <v>14625</v>
      </c>
      <c r="E813" s="16" t="str">
        <f>IF($C813="B",VLOOKUP($A813,Bat!$A$4:$BF$2320,E$1,FALSE),VLOOKUP($A813,Pit!$A$4:$BA$1686,E$2,FALSE))</f>
        <v>3B</v>
      </c>
      <c r="F813" s="16" t="str">
        <f>IF($C813="B",VLOOKUP($A813,Bat!$A$4:$BF$2320,F$1,FALSE),VLOOKUP($A813,Pit!$A$4:$BA$1686,F$2,FALSE))</f>
        <v>Pepe</v>
      </c>
      <c r="G813" s="16" t="str">
        <f>IF($C813="B",VLOOKUP($A813,Bat!$A$4:$BF$2320,G$1,FALSE),VLOOKUP($A813,Pit!$A$4:$BA$1686,G$2,FALSE))</f>
        <v>Robinson</v>
      </c>
      <c r="H813" s="16">
        <f>IF($C813="B",VLOOKUP($A813,Bat!$A$4:$BF$2320,H$1,FALSE),VLOOKUP($A813,Pit!$A$4:$BA$1686,H$2,FALSE))</f>
        <v>21</v>
      </c>
      <c r="I813" s="16" t="str">
        <f>IF($C813="B",VLOOKUP($A813,Bat!$A$4:$BF$2320,I$1,FALSE),VLOOKUP($A813,Pit!$A$4:$BA$1686,I$2,FALSE))</f>
        <v>S</v>
      </c>
      <c r="J813" s="16" t="str">
        <f>IF($C813="B",VLOOKUP($A813,Bat!$A$4:$BF$2320,J$1,FALSE),VLOOKUP($A813,Pit!$A$4:$BA$1686,J$2,FALSE))</f>
        <v>R</v>
      </c>
      <c r="K813" s="16" t="str">
        <f>IF($C813="B",VLOOKUP($A813,Bat!$A$4:$BF$2320,K$1,FALSE),VLOOKUP($A813,Pit!$A$4:$BA$1686,K$2,FALSE))</f>
        <v>Low</v>
      </c>
      <c r="L813" s="17" t="str">
        <f>IF($C813="B",VLOOKUP($A813,Bat!$A$4:$BF$2320,L$1,FALSE),VLOOKUP($A813,Pit!$A$4:$BA$1686,L$2,FALSE))</f>
        <v>Normal</v>
      </c>
      <c r="M813" s="16">
        <f>IF($C813="B",VLOOKUP($A813,Bat!$A$4:$BF$2320,M$1,FALSE),VLOOKUP($A813,Pit!$A$4:$BA$1686,M$2,FALSE))</f>
        <v>2</v>
      </c>
      <c r="N813" s="16">
        <f>IF($C813="B",VLOOKUP($A813,Bat!$A$4:$BF$2320,N$1,FALSE),VLOOKUP($A813,Pit!$A$4:$BA$1686,N$2,FALSE))</f>
        <v>2</v>
      </c>
      <c r="O813" s="16">
        <f>IF($C813="B",VLOOKUP($A813,Bat!$A$4:$BF$2320,O$1,FALSE),VLOOKUP($A813,Pit!$A$4:$BA$1686,O$2,FALSE))</f>
        <v>1</v>
      </c>
      <c r="P813" s="16">
        <f>IF($C813="B",VLOOKUP($A813,Bat!$A$4:$BF$2320,P$1,FALSE),VLOOKUP($A813,Pit!$A$4:$BA$1686,P$2,FALSE))</f>
        <v>6</v>
      </c>
      <c r="Q813" s="17">
        <f>IF($C813="B",VLOOKUP($A813,Bat!$A$4:$BF$2320,Q$1,FALSE),VLOOKUP($A813,Pit!$A$4:$BA$1686,Q$2,FALSE))</f>
        <v>2</v>
      </c>
      <c r="R813" s="18">
        <f>IF($C813="B",VLOOKUP($A813,Bat!$A$4:$BF$2320,R$1,FALSE),VLOOKUP($A813,Pit!$A$4:$BA$1686,R$2,FALSE))</f>
        <v>-4.5908660377217032</v>
      </c>
      <c r="S813" s="19">
        <f>IF($C813="B",VLOOKUP($A813,Bat!$A$4:$BF$2320,S$1,FALSE),VLOOKUP($A813,Pit!$A$4:$BA$1686,S$2,FALSE))</f>
        <v>-0.2398913616760644</v>
      </c>
      <c r="T813" s="20" t="str">
        <f>IF($C813="B",VLOOKUP($A813,Bat!$A$4:$BF$2320,T$1,FALSE),VLOOKUP($A813,Pit!$A$4:$BA$1686,T$2,FALSE))</f>
        <v>$1.5m</v>
      </c>
      <c r="U813" s="17" t="str">
        <f>VLOOKUP(IF($C813="B",VLOOKUP($A813,Bat!$A$4:$AU$2320,U$1,FALSE),VLOOKUP($A813,Pit!$A$4:$BE$1686,U$2,FALSE)),COND!$A$35:$B$41,2,FALSE)</f>
        <v>??</v>
      </c>
      <c r="V813" s="21">
        <f>IF($C813="B",VLOOKUP($A813,Bat!$A$4:$AT$2284,46,FALSE),VLOOKUP($A813,Pit!$A$4:$BD$1664,56,FALSE))</f>
        <v>420</v>
      </c>
      <c r="W813" s="16">
        <f t="shared" si="62"/>
        <v>999</v>
      </c>
      <c r="X813" s="16"/>
      <c r="Y813" s="22">
        <f t="shared" si="63"/>
        <v>861</v>
      </c>
      <c r="Z813" s="16" t="str">
        <f>IFERROR(VLOOKUP($D813,Results37!$F$3:$L$1396,Z$1,FALSE),"")</f>
        <v/>
      </c>
      <c r="AA813" s="47" t="str">
        <f>IF(ISERROR(VLOOKUP(D813,Results37!$F$3:$O$399,AA$1,FALSE)),"",IF(VLOOKUP(D813,Results37!$F$3:$O$399,AA$1+1,FALSE)=1,"S"&amp;VLOOKUP(D813,Results37!$F$3:$O$399,AA$1,FALSE),VLOOKUP(D813,Results37!$F$3:$O$399,AA$1,FALSE)))</f>
        <v/>
      </c>
      <c r="AB813" s="16" t="str">
        <f>IFERROR(VLOOKUP($D813,Results37!$F$3:$L$1396,AB$1,FALSE),"")</f>
        <v/>
      </c>
      <c r="AC813" s="16" t="str">
        <f>IFERROR(VLOOKUP($D813,Results37!$F$3:$L$1396,AC$1,FALSE),"")</f>
        <v/>
      </c>
      <c r="AD813" s="16" t="str">
        <f t="shared" si="64"/>
        <v/>
      </c>
      <c r="AE813" s="20" t="str">
        <f>IF(ISERROR(VLOOKUP($AC813&amp;"-"&amp;$F813&amp;" "&amp;G813,Bonuses!$B$1:$G$1006,4,FALSE)),"",INT(VLOOKUP($AC813&amp;"-"&amp;$F813&amp;" "&amp;$G813,Bonuses!$B$1:$G$1006,4,FALSE)))</f>
        <v/>
      </c>
      <c r="AF813" s="16" t="str">
        <f>IF(ISERROR(VLOOKUP($AC813&amp;"-"&amp;$F813,Bonuses!$B$1:$G$1006,5,FALSE)),"",IF(VLOOKUP($AC813&amp;"-"&amp;$F813,Bonuses!$B$1:$G$1006,5,FALSE)="","",VLOOKUP($AC813&amp;"-"&amp;$F813,Bonuses!$B$1:$G$1006,6,FALSE)&amp;" yrs, "&amp;VLOOKUP($AC813&amp;"-"&amp;$F813,Bonuses!$B$1:$G$1006,5,FALSE)))</f>
        <v/>
      </c>
    </row>
    <row r="814" spans="1:32" s="21" customFormat="1" x14ac:dyDescent="0.25">
      <c r="A814" s="21" t="s">
        <v>2473</v>
      </c>
      <c r="B814" s="21">
        <f t="shared" si="60"/>
        <v>0</v>
      </c>
      <c r="C814" s="21" t="str">
        <f t="shared" si="61"/>
        <v>P</v>
      </c>
      <c r="D814" s="17">
        <f>IF($C814="B",VLOOKUP($A814,Bat!$A$4:$BF$2320,D$1,FALSE),VLOOKUP($A814,Pit!$A$4:$BA$1686,D$2,FALSE))</f>
        <v>11182</v>
      </c>
      <c r="E814" s="16" t="str">
        <f>IF($C814="B",VLOOKUP($A814,Bat!$A$4:$BF$2320,E$1,FALSE),VLOOKUP($A814,Pit!$A$4:$BA$1686,E$2,FALSE))</f>
        <v>RP</v>
      </c>
      <c r="F814" s="16" t="str">
        <f>IF($C814="B",VLOOKUP($A814,Bat!$A$4:$BF$2320,F$1,FALSE),VLOOKUP($A814,Pit!$A$4:$BA$1686,F$2,FALSE))</f>
        <v>Lou</v>
      </c>
      <c r="G814" s="16" t="str">
        <f>IF($C814="B",VLOOKUP($A814,Bat!$A$4:$BF$2320,G$1,FALSE),VLOOKUP($A814,Pit!$A$4:$BA$1686,G$2,FALSE))</f>
        <v>Loveless</v>
      </c>
      <c r="H814" s="16">
        <f>IF($C814="B",VLOOKUP($A814,Bat!$A$4:$BF$2320,H$1,FALSE),VLOOKUP($A814,Pit!$A$4:$BA$1686,H$2,FALSE))</f>
        <v>22</v>
      </c>
      <c r="I814" s="16" t="str">
        <f>IF($C814="B",VLOOKUP($A814,Bat!$A$4:$BF$2320,I$1,FALSE),VLOOKUP($A814,Pit!$A$4:$BA$1686,I$2,FALSE))</f>
        <v>R</v>
      </c>
      <c r="J814" s="16" t="str">
        <f>IF($C814="B",VLOOKUP($A814,Bat!$A$4:$BF$2320,J$1,FALSE),VLOOKUP($A814,Pit!$A$4:$BA$1686,J$2,FALSE))</f>
        <v>R</v>
      </c>
      <c r="K814" s="16" t="str">
        <f>IF($C814="B",VLOOKUP($A814,Bat!$A$4:$BF$2320,K$1,FALSE),VLOOKUP($A814,Pit!$A$4:$BA$1686,K$2,FALSE))</f>
        <v>Normal</v>
      </c>
      <c r="L814" s="17" t="str">
        <f>IF($C814="B",VLOOKUP($A814,Bat!$A$4:$BF$2320,L$1,FALSE),VLOOKUP($A814,Pit!$A$4:$BA$1686,L$2,FALSE))</f>
        <v>Normal</v>
      </c>
      <c r="M814" s="16">
        <f>IF($C814="B",VLOOKUP($A814,Bat!$A$4:$BF$2320,M$1,FALSE),VLOOKUP($A814,Pit!$A$4:$BA$1686,M$2,FALSE))</f>
        <v>4</v>
      </c>
      <c r="N814" s="16">
        <f>IF($C814="B",VLOOKUP($A814,Bat!$A$4:$BF$2320,N$1,FALSE),VLOOKUP($A814,Pit!$A$4:$BA$1686,N$2,FALSE))</f>
        <v>2</v>
      </c>
      <c r="O814" s="16">
        <f>IF($C814="B",VLOOKUP($A814,Bat!$A$4:$BF$2320,O$1,FALSE),VLOOKUP($A814,Pit!$A$4:$BA$1686,O$2,FALSE))</f>
        <v>3</v>
      </c>
      <c r="P814" s="16" t="str">
        <f>IF($C814="B",VLOOKUP($A814,Bat!$A$4:$BF$2320,P$1,FALSE),VLOOKUP($A814,Pit!$A$4:$BA$1686,P$2,FALSE))</f>
        <v>93-95 Mph</v>
      </c>
      <c r="Q814" s="17">
        <f>IF($C814="B",VLOOKUP($A814,Bat!$A$4:$BF$2320,Q$1,FALSE),VLOOKUP($A814,Pit!$A$4:$BA$1686,Q$2,FALSE))</f>
        <v>4</v>
      </c>
      <c r="R814" s="18">
        <f>IF($C814="B",VLOOKUP($A814,Bat!$A$4:$BF$2320,R$1,FALSE),VLOOKUP($A814,Pit!$A$4:$BA$1686,R$2,FALSE))</f>
        <v>13.474246273691939</v>
      </c>
      <c r="S814" s="19">
        <f>IF($C814="B",VLOOKUP($A814,Bat!$A$4:$BF$2320,S$1,FALSE),VLOOKUP($A814,Pit!$A$4:$BA$1686,S$2,FALSE))</f>
        <v>0.12615962720020535</v>
      </c>
      <c r="T814" s="20" t="str">
        <f>IF($C814="B",VLOOKUP($A814,Bat!$A$4:$BF$2320,T$1,FALSE),VLOOKUP($A814,Pit!$A$4:$BA$1686,T$2,FALSE))</f>
        <v>-</v>
      </c>
      <c r="U814" s="17" t="str">
        <f>VLOOKUP(IF($C814="B",VLOOKUP($A814,Bat!$A$4:$AU$2320,U$1,FALSE),VLOOKUP($A814,Pit!$A$4:$BE$1686,U$2,FALSE)),COND!$A$35:$B$41,2,FALSE)</f>
        <v>??</v>
      </c>
      <c r="V814" s="21">
        <f>IF($C814="B",VLOOKUP($A814,Bat!$A$4:$AT$2284,46,FALSE),VLOOKUP($A814,Pit!$A$4:$BD$1664,56,FALSE))</f>
        <v>421</v>
      </c>
      <c r="W814" s="16">
        <f t="shared" si="62"/>
        <v>999</v>
      </c>
      <c r="X814" s="16"/>
      <c r="Y814" s="22">
        <f t="shared" si="63"/>
        <v>659</v>
      </c>
      <c r="Z814" s="16" t="str">
        <f>IFERROR(VLOOKUP($D814,Results37!$F$3:$L$1396,Z$1,FALSE),"")</f>
        <v/>
      </c>
      <c r="AA814" s="47" t="str">
        <f>IF(ISERROR(VLOOKUP(D814,Results37!$F$3:$O$399,AA$1,FALSE)),"",IF(VLOOKUP(D814,Results37!$F$3:$O$399,AA$1+1,FALSE)=1,"S"&amp;VLOOKUP(D814,Results37!$F$3:$O$399,AA$1,FALSE),VLOOKUP(D814,Results37!$F$3:$O$399,AA$1,FALSE)))</f>
        <v/>
      </c>
      <c r="AB814" s="16" t="str">
        <f>IFERROR(VLOOKUP($D814,Results37!$F$3:$L$1396,AB$1,FALSE),"")</f>
        <v/>
      </c>
      <c r="AC814" s="16" t="str">
        <f>IFERROR(VLOOKUP($D814,Results37!$F$3:$L$1396,AC$1,FALSE),"")</f>
        <v/>
      </c>
      <c r="AD814" s="16" t="str">
        <f t="shared" si="64"/>
        <v/>
      </c>
      <c r="AE814" s="20" t="str">
        <f>IF(ISERROR(VLOOKUP($AC814&amp;"-"&amp;$F814&amp;" "&amp;G814,Bonuses!$B$1:$G$1006,4,FALSE)),"",INT(VLOOKUP($AC814&amp;"-"&amp;$F814&amp;" "&amp;$G814,Bonuses!$B$1:$G$1006,4,FALSE)))</f>
        <v/>
      </c>
      <c r="AF814" s="16" t="str">
        <f>IF(ISERROR(VLOOKUP($AC814&amp;"-"&amp;$F814,Bonuses!$B$1:$G$1006,5,FALSE)),"",IF(VLOOKUP($AC814&amp;"-"&amp;$F814,Bonuses!$B$1:$G$1006,5,FALSE)="","",VLOOKUP($AC814&amp;"-"&amp;$F814,Bonuses!$B$1:$G$1006,6,FALSE)&amp;" yrs, "&amp;VLOOKUP($AC814&amp;"-"&amp;$F814,Bonuses!$B$1:$G$1006,5,FALSE)))</f>
        <v/>
      </c>
    </row>
    <row r="815" spans="1:32" s="21" customFormat="1" x14ac:dyDescent="0.25">
      <c r="A815" s="21" t="s">
        <v>2476</v>
      </c>
      <c r="B815" s="21">
        <f t="shared" si="60"/>
        <v>0</v>
      </c>
      <c r="C815" s="21" t="str">
        <f t="shared" si="61"/>
        <v>P</v>
      </c>
      <c r="D815" s="17">
        <f>IF($C815="B",VLOOKUP($A815,Bat!$A$4:$BF$2320,D$1,FALSE),VLOOKUP($A815,Pit!$A$4:$BA$1686,D$2,FALSE))</f>
        <v>9222</v>
      </c>
      <c r="E815" s="16" t="str">
        <f>IF($C815="B",VLOOKUP($A815,Bat!$A$4:$BF$2320,E$1,FALSE),VLOOKUP($A815,Pit!$A$4:$BA$1686,E$2,FALSE))</f>
        <v>RP</v>
      </c>
      <c r="F815" s="16" t="str">
        <f>IF($C815="B",VLOOKUP($A815,Bat!$A$4:$BF$2320,F$1,FALSE),VLOOKUP($A815,Pit!$A$4:$BA$1686,F$2,FALSE))</f>
        <v>Takuma</v>
      </c>
      <c r="G815" s="16" t="str">
        <f>IF($C815="B",VLOOKUP($A815,Bat!$A$4:$BF$2320,G$1,FALSE),VLOOKUP($A815,Pit!$A$4:$BA$1686,G$2,FALSE))</f>
        <v>Goto</v>
      </c>
      <c r="H815" s="16">
        <f>IF($C815="B",VLOOKUP($A815,Bat!$A$4:$BF$2320,H$1,FALSE),VLOOKUP($A815,Pit!$A$4:$BA$1686,H$2,FALSE))</f>
        <v>24</v>
      </c>
      <c r="I815" s="16" t="str">
        <f>IF($C815="B",VLOOKUP($A815,Bat!$A$4:$BF$2320,I$1,FALSE),VLOOKUP($A815,Pit!$A$4:$BA$1686,I$2,FALSE))</f>
        <v>R</v>
      </c>
      <c r="J815" s="16" t="str">
        <f>IF($C815="B",VLOOKUP($A815,Bat!$A$4:$BF$2320,J$1,FALSE),VLOOKUP($A815,Pit!$A$4:$BA$1686,J$2,FALSE))</f>
        <v>R</v>
      </c>
      <c r="K815" s="16" t="str">
        <f>IF($C815="B",VLOOKUP($A815,Bat!$A$4:$BF$2320,K$1,FALSE),VLOOKUP($A815,Pit!$A$4:$BA$1686,K$2,FALSE))</f>
        <v>Low</v>
      </c>
      <c r="L815" s="17" t="str">
        <f>IF($C815="B",VLOOKUP($A815,Bat!$A$4:$BF$2320,L$1,FALSE),VLOOKUP($A815,Pit!$A$4:$BA$1686,L$2,FALSE))</f>
        <v>High</v>
      </c>
      <c r="M815" s="16">
        <f>IF($C815="B",VLOOKUP($A815,Bat!$A$4:$BF$2320,M$1,FALSE),VLOOKUP($A815,Pit!$A$4:$BA$1686,M$2,FALSE))</f>
        <v>4</v>
      </c>
      <c r="N815" s="16">
        <f>IF($C815="B",VLOOKUP($A815,Bat!$A$4:$BF$2320,N$1,FALSE),VLOOKUP($A815,Pit!$A$4:$BA$1686,N$2,FALSE))</f>
        <v>2</v>
      </c>
      <c r="O815" s="16">
        <f>IF($C815="B",VLOOKUP($A815,Bat!$A$4:$BF$2320,O$1,FALSE),VLOOKUP($A815,Pit!$A$4:$BA$1686,O$2,FALSE))</f>
        <v>3</v>
      </c>
      <c r="P815" s="16" t="str">
        <f>IF($C815="B",VLOOKUP($A815,Bat!$A$4:$BF$2320,P$1,FALSE),VLOOKUP($A815,Pit!$A$4:$BA$1686,P$2,FALSE))</f>
        <v>94-96 Mph</v>
      </c>
      <c r="Q815" s="17">
        <f>IF($C815="B",VLOOKUP($A815,Bat!$A$4:$BF$2320,Q$1,FALSE),VLOOKUP($A815,Pit!$A$4:$BA$1686,Q$2,FALSE))</f>
        <v>8</v>
      </c>
      <c r="R815" s="18">
        <f>IF($C815="B",VLOOKUP($A815,Bat!$A$4:$BF$2320,R$1,FALSE),VLOOKUP($A815,Pit!$A$4:$BA$1686,R$2,FALSE))</f>
        <v>13.411433040256604</v>
      </c>
      <c r="S815" s="19">
        <f>IF($C815="B",VLOOKUP($A815,Bat!$A$4:$BF$2320,S$1,FALSE),VLOOKUP($A815,Pit!$A$4:$BA$1686,S$2,FALSE))</f>
        <v>0.12064148180604117</v>
      </c>
      <c r="T815" s="20" t="str">
        <f>IF($C815="B",VLOOKUP($A815,Bat!$A$4:$BF$2320,T$1,FALSE),VLOOKUP($A815,Pit!$A$4:$BA$1686,T$2,FALSE))</f>
        <v>Slot</v>
      </c>
      <c r="U815" s="17" t="str">
        <f>VLOOKUP(IF($C815="B",VLOOKUP($A815,Bat!$A$4:$AU$2320,U$1,FALSE),VLOOKUP($A815,Pit!$A$4:$BE$1686,U$2,FALSE)),COND!$A$35:$B$41,2,FALSE)</f>
        <v>??</v>
      </c>
      <c r="V815" s="21">
        <f>IF($C815="B",VLOOKUP($A815,Bat!$A$4:$AT$2284,46,FALSE),VLOOKUP($A815,Pit!$A$4:$BD$1664,56,FALSE))</f>
        <v>422</v>
      </c>
      <c r="W815" s="16">
        <f t="shared" si="62"/>
        <v>422</v>
      </c>
      <c r="X815" s="16"/>
      <c r="Y815" s="22">
        <f t="shared" si="63"/>
        <v>661</v>
      </c>
      <c r="Z815" s="16" t="str">
        <f>IFERROR(VLOOKUP($D815,Results37!$F$3:$L$1396,Z$1,FALSE),"")</f>
        <v/>
      </c>
      <c r="AA815" s="47" t="str">
        <f>IF(ISERROR(VLOOKUP(D815,Results37!$F$3:$O$399,AA$1,FALSE)),"",IF(VLOOKUP(D815,Results37!$F$3:$O$399,AA$1+1,FALSE)=1,"S"&amp;VLOOKUP(D815,Results37!$F$3:$O$399,AA$1,FALSE),VLOOKUP(D815,Results37!$F$3:$O$399,AA$1,FALSE)))</f>
        <v/>
      </c>
      <c r="AB815" s="16" t="str">
        <f>IFERROR(VLOOKUP($D815,Results37!$F$3:$L$1396,AB$1,FALSE),"")</f>
        <v/>
      </c>
      <c r="AC815" s="16" t="str">
        <f>IFERROR(VLOOKUP($D815,Results37!$F$3:$L$1396,AC$1,FALSE),"")</f>
        <v/>
      </c>
      <c r="AD815" s="16" t="str">
        <f t="shared" si="64"/>
        <v/>
      </c>
      <c r="AE815" s="20" t="str">
        <f>IF(ISERROR(VLOOKUP($AC815&amp;"-"&amp;$F815&amp;" "&amp;G815,Bonuses!$B$1:$G$1006,4,FALSE)),"",INT(VLOOKUP($AC815&amp;"-"&amp;$F815&amp;" "&amp;$G815,Bonuses!$B$1:$G$1006,4,FALSE)))</f>
        <v/>
      </c>
      <c r="AF815" s="16" t="str">
        <f>IF(ISERROR(VLOOKUP($AC815&amp;"-"&amp;$F815,Bonuses!$B$1:$G$1006,5,FALSE)),"",IF(VLOOKUP($AC815&amp;"-"&amp;$F815,Bonuses!$B$1:$G$1006,5,FALSE)="","",VLOOKUP($AC815&amp;"-"&amp;$F815,Bonuses!$B$1:$G$1006,6,FALSE)&amp;" yrs, "&amp;VLOOKUP($AC815&amp;"-"&amp;$F815,Bonuses!$B$1:$G$1006,5,FALSE)))</f>
        <v/>
      </c>
    </row>
    <row r="816" spans="1:32" s="21" customFormat="1" x14ac:dyDescent="0.25">
      <c r="A816" s="21" t="s">
        <v>1771</v>
      </c>
      <c r="B816" s="21">
        <f t="shared" si="60"/>
        <v>0</v>
      </c>
      <c r="C816" s="21" t="str">
        <f t="shared" si="61"/>
        <v>B</v>
      </c>
      <c r="D816" s="17">
        <f>IF($C816="B",VLOOKUP($A816,Bat!$A$4:$BF$2320,D$1,FALSE),VLOOKUP($A816,Pit!$A$4:$BA$1686,D$2,FALSE))</f>
        <v>13446</v>
      </c>
      <c r="E816" s="16" t="str">
        <f>IF($C816="B",VLOOKUP($A816,Bat!$A$4:$BF$2320,E$1,FALSE),VLOOKUP($A816,Pit!$A$4:$BA$1686,E$2,FALSE))</f>
        <v>1B</v>
      </c>
      <c r="F816" s="16" t="str">
        <f>IF($C816="B",VLOOKUP($A816,Bat!$A$4:$BF$2320,F$1,FALSE),VLOOKUP($A816,Pit!$A$4:$BA$1686,F$2,FALSE))</f>
        <v>Glenn</v>
      </c>
      <c r="G816" s="16" t="str">
        <f>IF($C816="B",VLOOKUP($A816,Bat!$A$4:$BF$2320,G$1,FALSE),VLOOKUP($A816,Pit!$A$4:$BA$1686,G$2,FALSE))</f>
        <v>Crossey</v>
      </c>
      <c r="H816" s="16">
        <f>IF($C816="B",VLOOKUP($A816,Bat!$A$4:$BF$2320,H$1,FALSE),VLOOKUP($A816,Pit!$A$4:$BA$1686,H$2,FALSE))</f>
        <v>22</v>
      </c>
      <c r="I816" s="16" t="str">
        <f>IF($C816="B",VLOOKUP($A816,Bat!$A$4:$BF$2320,I$1,FALSE),VLOOKUP($A816,Pit!$A$4:$BA$1686,I$2,FALSE))</f>
        <v>R</v>
      </c>
      <c r="J816" s="16" t="str">
        <f>IF($C816="B",VLOOKUP($A816,Bat!$A$4:$BF$2320,J$1,FALSE),VLOOKUP($A816,Pit!$A$4:$BA$1686,J$2,FALSE))</f>
        <v>R</v>
      </c>
      <c r="K816" s="16" t="str">
        <f>IF($C816="B",VLOOKUP($A816,Bat!$A$4:$BF$2320,K$1,FALSE),VLOOKUP($A816,Pit!$A$4:$BA$1686,K$2,FALSE))</f>
        <v>Low</v>
      </c>
      <c r="L816" s="17" t="str">
        <f>IF($C816="B",VLOOKUP($A816,Bat!$A$4:$BF$2320,L$1,FALSE),VLOOKUP($A816,Pit!$A$4:$BA$1686,L$2,FALSE))</f>
        <v>Normal</v>
      </c>
      <c r="M816" s="16">
        <f>IF($C816="B",VLOOKUP($A816,Bat!$A$4:$BF$2320,M$1,FALSE),VLOOKUP($A816,Pit!$A$4:$BA$1686,M$2,FALSE))</f>
        <v>1</v>
      </c>
      <c r="N816" s="16">
        <f>IF($C816="B",VLOOKUP($A816,Bat!$A$4:$BF$2320,N$1,FALSE),VLOOKUP($A816,Pit!$A$4:$BA$1686,N$2,FALSE))</f>
        <v>2</v>
      </c>
      <c r="O816" s="16">
        <f>IF($C816="B",VLOOKUP($A816,Bat!$A$4:$BF$2320,O$1,FALSE),VLOOKUP($A816,Pit!$A$4:$BA$1686,O$2,FALSE))</f>
        <v>3</v>
      </c>
      <c r="P816" s="16">
        <f>IF($C816="B",VLOOKUP($A816,Bat!$A$4:$BF$2320,P$1,FALSE),VLOOKUP($A816,Pit!$A$4:$BA$1686,P$2,FALSE))</f>
        <v>8</v>
      </c>
      <c r="Q816" s="17">
        <f>IF($C816="B",VLOOKUP($A816,Bat!$A$4:$BF$2320,Q$1,FALSE),VLOOKUP($A816,Pit!$A$4:$BA$1686,Q$2,FALSE))</f>
        <v>2</v>
      </c>
      <c r="R816" s="18">
        <f>IF($C816="B",VLOOKUP($A816,Bat!$A$4:$BF$2320,R$1,FALSE),VLOOKUP($A816,Pit!$A$4:$BA$1686,R$2,FALSE))</f>
        <v>-4.6492658849376411</v>
      </c>
      <c r="S816" s="19">
        <f>IF($C816="B",VLOOKUP($A816,Bat!$A$4:$BF$2320,S$1,FALSE),VLOOKUP($A816,Pit!$A$4:$BA$1686,S$2,FALSE))</f>
        <v>-0.24821780300685239</v>
      </c>
      <c r="T816" s="20" t="str">
        <f>IF($C816="B",VLOOKUP($A816,Bat!$A$4:$BF$2320,T$1,FALSE),VLOOKUP($A816,Pit!$A$4:$BA$1686,T$2,FALSE))</f>
        <v>$180k</v>
      </c>
      <c r="U816" s="17" t="str">
        <f>VLOOKUP(IF($C816="B",VLOOKUP($A816,Bat!$A$4:$AU$2320,U$1,FALSE),VLOOKUP($A816,Pit!$A$4:$BE$1686,U$2,FALSE)),COND!$A$35:$B$41,2,FALSE)</f>
        <v>??</v>
      </c>
      <c r="V816" s="21">
        <f>IF($C816="B",VLOOKUP($A816,Bat!$A$4:$AT$2284,46,FALSE),VLOOKUP($A816,Pit!$A$4:$BD$1664,56,FALSE))</f>
        <v>422</v>
      </c>
      <c r="W816" s="16">
        <f t="shared" si="62"/>
        <v>999</v>
      </c>
      <c r="X816" s="16"/>
      <c r="Y816" s="22">
        <f t="shared" si="63"/>
        <v>870</v>
      </c>
      <c r="Z816" s="16" t="str">
        <f>IFERROR(VLOOKUP($D816,Results37!$F$3:$L$1396,Z$1,FALSE),"")</f>
        <v/>
      </c>
      <c r="AA816" s="47" t="str">
        <f>IF(ISERROR(VLOOKUP(D816,Results37!$F$3:$O$399,AA$1,FALSE)),"",IF(VLOOKUP(D816,Results37!$F$3:$O$399,AA$1+1,FALSE)=1,"S"&amp;VLOOKUP(D816,Results37!$F$3:$O$399,AA$1,FALSE),VLOOKUP(D816,Results37!$F$3:$O$399,AA$1,FALSE)))</f>
        <v/>
      </c>
      <c r="AB816" s="16" t="str">
        <f>IFERROR(VLOOKUP($D816,Results37!$F$3:$L$1396,AB$1,FALSE),"")</f>
        <v/>
      </c>
      <c r="AC816" s="16" t="str">
        <f>IFERROR(VLOOKUP($D816,Results37!$F$3:$L$1396,AC$1,FALSE),"")</f>
        <v/>
      </c>
      <c r="AD816" s="16" t="str">
        <f t="shared" si="64"/>
        <v/>
      </c>
      <c r="AE816" s="20" t="str">
        <f>IF(ISERROR(VLOOKUP($AC816&amp;"-"&amp;$F816&amp;" "&amp;G816,Bonuses!$B$1:$G$1006,4,FALSE)),"",INT(VLOOKUP($AC816&amp;"-"&amp;$F816&amp;" "&amp;$G816,Bonuses!$B$1:$G$1006,4,FALSE)))</f>
        <v/>
      </c>
      <c r="AF816" s="16" t="str">
        <f>IF(ISERROR(VLOOKUP($AC816&amp;"-"&amp;$F816,Bonuses!$B$1:$G$1006,5,FALSE)),"",IF(VLOOKUP($AC816&amp;"-"&amp;$F816,Bonuses!$B$1:$G$1006,5,FALSE)="","",VLOOKUP($AC816&amp;"-"&amp;$F816,Bonuses!$B$1:$G$1006,6,FALSE)&amp;" yrs, "&amp;VLOOKUP($AC816&amp;"-"&amp;$F816,Bonuses!$B$1:$G$1006,5,FALSE)))</f>
        <v/>
      </c>
    </row>
    <row r="817" spans="1:32" s="21" customFormat="1" x14ac:dyDescent="0.25">
      <c r="A817" s="21" t="s">
        <v>2618</v>
      </c>
      <c r="B817" s="21">
        <f t="shared" si="60"/>
        <v>0</v>
      </c>
      <c r="C817" s="21" t="str">
        <f t="shared" si="61"/>
        <v>P</v>
      </c>
      <c r="D817" s="17">
        <f>IF($C817="B",VLOOKUP($A817,Bat!$A$4:$BF$2320,D$1,FALSE),VLOOKUP($A817,Pit!$A$4:$BA$1686,D$2,FALSE))</f>
        <v>3680</v>
      </c>
      <c r="E817" s="16" t="str">
        <f>IF($C817="B",VLOOKUP($A817,Bat!$A$4:$BF$2320,E$1,FALSE),VLOOKUP($A817,Pit!$A$4:$BA$1686,E$2,FALSE))</f>
        <v>RP</v>
      </c>
      <c r="F817" s="16" t="str">
        <f>IF($C817="B",VLOOKUP($A817,Bat!$A$4:$BF$2320,F$1,FALSE),VLOOKUP($A817,Pit!$A$4:$BA$1686,F$2,FALSE))</f>
        <v>David</v>
      </c>
      <c r="G817" s="16" t="str">
        <f>IF($C817="B",VLOOKUP($A817,Bat!$A$4:$BF$2320,G$1,FALSE),VLOOKUP($A817,Pit!$A$4:$BA$1686,G$2,FALSE))</f>
        <v>Shelton</v>
      </c>
      <c r="H817" s="16">
        <f>IF($C817="B",VLOOKUP($A817,Bat!$A$4:$BF$2320,H$1,FALSE),VLOOKUP($A817,Pit!$A$4:$BA$1686,H$2,FALSE))</f>
        <v>24</v>
      </c>
      <c r="I817" s="16" t="str">
        <f>IF($C817="B",VLOOKUP($A817,Bat!$A$4:$BF$2320,I$1,FALSE),VLOOKUP($A817,Pit!$A$4:$BA$1686,I$2,FALSE))</f>
        <v>R</v>
      </c>
      <c r="J817" s="16" t="str">
        <f>IF($C817="B",VLOOKUP($A817,Bat!$A$4:$BF$2320,J$1,FALSE),VLOOKUP($A817,Pit!$A$4:$BA$1686,J$2,FALSE))</f>
        <v>R</v>
      </c>
      <c r="K817" s="16" t="str">
        <f>IF($C817="B",VLOOKUP($A817,Bat!$A$4:$BF$2320,K$1,FALSE),VLOOKUP($A817,Pit!$A$4:$BA$1686,K$2,FALSE))</f>
        <v>Low</v>
      </c>
      <c r="L817" s="17" t="str">
        <f>IF($C817="B",VLOOKUP($A817,Bat!$A$4:$BF$2320,L$1,FALSE),VLOOKUP($A817,Pit!$A$4:$BA$1686,L$2,FALSE))</f>
        <v>Normal</v>
      </c>
      <c r="M817" s="16">
        <f>IF($C817="B",VLOOKUP($A817,Bat!$A$4:$BF$2320,M$1,FALSE),VLOOKUP($A817,Pit!$A$4:$BA$1686,M$2,FALSE))</f>
        <v>4</v>
      </c>
      <c r="N817" s="16">
        <f>IF($C817="B",VLOOKUP($A817,Bat!$A$4:$BF$2320,N$1,FALSE),VLOOKUP($A817,Pit!$A$4:$BA$1686,N$2,FALSE))</f>
        <v>2</v>
      </c>
      <c r="O817" s="16">
        <f>IF($C817="B",VLOOKUP($A817,Bat!$A$4:$BF$2320,O$1,FALSE),VLOOKUP($A817,Pit!$A$4:$BA$1686,O$2,FALSE))</f>
        <v>3</v>
      </c>
      <c r="P817" s="16" t="str">
        <f>IF($C817="B",VLOOKUP($A817,Bat!$A$4:$BF$2320,P$1,FALSE),VLOOKUP($A817,Pit!$A$4:$BA$1686,P$2,FALSE))</f>
        <v>89-91 Mph</v>
      </c>
      <c r="Q817" s="17">
        <f>IF($C817="B",VLOOKUP($A817,Bat!$A$4:$BF$2320,Q$1,FALSE),VLOOKUP($A817,Pit!$A$4:$BA$1686,Q$2,FALSE))</f>
        <v>5</v>
      </c>
      <c r="R817" s="18">
        <f>IF($C817="B",VLOOKUP($A817,Bat!$A$4:$BF$2320,R$1,FALSE),VLOOKUP($A817,Pit!$A$4:$BA$1686,R$2,FALSE))</f>
        <v>13.370852595867238</v>
      </c>
      <c r="S817" s="19">
        <f>IF($C817="B",VLOOKUP($A817,Bat!$A$4:$BF$2320,S$1,FALSE),VLOOKUP($A817,Pit!$A$4:$BA$1686,S$2,FALSE))</f>
        <v>0.11707648793367752</v>
      </c>
      <c r="T817" s="20" t="str">
        <f>IF($C817="B",VLOOKUP($A817,Bat!$A$4:$BF$2320,T$1,FALSE),VLOOKUP($A817,Pit!$A$4:$BA$1686,T$2,FALSE))</f>
        <v>Slot</v>
      </c>
      <c r="U817" s="17" t="str">
        <f>VLOOKUP(IF($C817="B",VLOOKUP($A817,Bat!$A$4:$AU$2320,U$1,FALSE),VLOOKUP($A817,Pit!$A$4:$BE$1686,U$2,FALSE)),COND!$A$35:$B$41,2,FALSE)</f>
        <v>??</v>
      </c>
      <c r="V817" s="21">
        <f>IF($C817="B",VLOOKUP($A817,Bat!$A$4:$AT$2284,46,FALSE),VLOOKUP($A817,Pit!$A$4:$BD$1664,56,FALSE))</f>
        <v>423</v>
      </c>
      <c r="W817" s="16">
        <f t="shared" si="62"/>
        <v>423</v>
      </c>
      <c r="X817" s="16"/>
      <c r="Y817" s="22">
        <f t="shared" si="63"/>
        <v>663</v>
      </c>
      <c r="Z817" s="16" t="str">
        <f>IFERROR(VLOOKUP($D817,Results37!$F$3:$L$1396,Z$1,FALSE),"")</f>
        <v/>
      </c>
      <c r="AA817" s="47" t="str">
        <f>IF(ISERROR(VLOOKUP(D817,Results37!$F$3:$O$399,AA$1,FALSE)),"",IF(VLOOKUP(D817,Results37!$F$3:$O$399,AA$1+1,FALSE)=1,"S"&amp;VLOOKUP(D817,Results37!$F$3:$O$399,AA$1,FALSE),VLOOKUP(D817,Results37!$F$3:$O$399,AA$1,FALSE)))</f>
        <v/>
      </c>
      <c r="AB817" s="16" t="str">
        <f>IFERROR(VLOOKUP($D817,Results37!$F$3:$L$1396,AB$1,FALSE),"")</f>
        <v/>
      </c>
      <c r="AC817" s="16" t="str">
        <f>IFERROR(VLOOKUP($D817,Results37!$F$3:$L$1396,AC$1,FALSE),"")</f>
        <v/>
      </c>
      <c r="AD817" s="16" t="str">
        <f t="shared" si="64"/>
        <v/>
      </c>
      <c r="AE817" s="20" t="str">
        <f>IF(ISERROR(VLOOKUP($AC817&amp;"-"&amp;$F817&amp;" "&amp;G817,Bonuses!$B$1:$G$1006,4,FALSE)),"",INT(VLOOKUP($AC817&amp;"-"&amp;$F817&amp;" "&amp;$G817,Bonuses!$B$1:$G$1006,4,FALSE)))</f>
        <v/>
      </c>
      <c r="AF817" s="16" t="str">
        <f>IF(ISERROR(VLOOKUP($AC817&amp;"-"&amp;$F817,Bonuses!$B$1:$G$1006,5,FALSE)),"",IF(VLOOKUP($AC817&amp;"-"&amp;$F817,Bonuses!$B$1:$G$1006,5,FALSE)="","",VLOOKUP($AC817&amp;"-"&amp;$F817,Bonuses!$B$1:$G$1006,6,FALSE)&amp;" yrs, "&amp;VLOOKUP($AC817&amp;"-"&amp;$F817,Bonuses!$B$1:$G$1006,5,FALSE)))</f>
        <v/>
      </c>
    </row>
    <row r="818" spans="1:32" s="21" customFormat="1" x14ac:dyDescent="0.25">
      <c r="A818" s="21" t="s">
        <v>2960</v>
      </c>
      <c r="B818" s="21">
        <f t="shared" si="60"/>
        <v>0</v>
      </c>
      <c r="C818" s="21" t="str">
        <f t="shared" si="61"/>
        <v>P</v>
      </c>
      <c r="D818" s="17">
        <f>IF($C818="B",VLOOKUP($A818,Bat!$A$4:$BF$2320,D$1,FALSE),VLOOKUP($A818,Pit!$A$4:$BA$1686,D$2,FALSE))</f>
        <v>6080</v>
      </c>
      <c r="E818" s="16" t="str">
        <f>IF($C818="B",VLOOKUP($A818,Bat!$A$4:$BF$2320,E$1,FALSE),VLOOKUP($A818,Pit!$A$4:$BA$1686,E$2,FALSE))</f>
        <v>RP</v>
      </c>
      <c r="F818" s="16" t="str">
        <f>IF($C818="B",VLOOKUP($A818,Bat!$A$4:$BF$2320,F$1,FALSE),VLOOKUP($A818,Pit!$A$4:$BA$1686,F$2,FALSE))</f>
        <v>Larry</v>
      </c>
      <c r="G818" s="16" t="str">
        <f>IF($C818="B",VLOOKUP($A818,Bat!$A$4:$BF$2320,G$1,FALSE),VLOOKUP($A818,Pit!$A$4:$BA$1686,G$2,FALSE))</f>
        <v>Evans</v>
      </c>
      <c r="H818" s="16">
        <f>IF($C818="B",VLOOKUP($A818,Bat!$A$4:$BF$2320,H$1,FALSE),VLOOKUP($A818,Pit!$A$4:$BA$1686,H$2,FALSE))</f>
        <v>24</v>
      </c>
      <c r="I818" s="16" t="str">
        <f>IF($C818="B",VLOOKUP($A818,Bat!$A$4:$BF$2320,I$1,FALSE),VLOOKUP($A818,Pit!$A$4:$BA$1686,I$2,FALSE))</f>
        <v>R</v>
      </c>
      <c r="J818" s="16" t="str">
        <f>IF($C818="B",VLOOKUP($A818,Bat!$A$4:$BF$2320,J$1,FALSE),VLOOKUP($A818,Pit!$A$4:$BA$1686,J$2,FALSE))</f>
        <v>R</v>
      </c>
      <c r="K818" s="16" t="str">
        <f>IF($C818="B",VLOOKUP($A818,Bat!$A$4:$BF$2320,K$1,FALSE),VLOOKUP($A818,Pit!$A$4:$BA$1686,K$2,FALSE))</f>
        <v>Low</v>
      </c>
      <c r="L818" s="17" t="str">
        <f>IF($C818="B",VLOOKUP($A818,Bat!$A$4:$BF$2320,L$1,FALSE),VLOOKUP($A818,Pit!$A$4:$BA$1686,L$2,FALSE))</f>
        <v>Normal</v>
      </c>
      <c r="M818" s="16">
        <f>IF($C818="B",VLOOKUP($A818,Bat!$A$4:$BF$2320,M$1,FALSE),VLOOKUP($A818,Pit!$A$4:$BA$1686,M$2,FALSE))</f>
        <v>4</v>
      </c>
      <c r="N818" s="16">
        <f>IF($C818="B",VLOOKUP($A818,Bat!$A$4:$BF$2320,N$1,FALSE),VLOOKUP($A818,Pit!$A$4:$BA$1686,N$2,FALSE))</f>
        <v>2</v>
      </c>
      <c r="O818" s="16">
        <f>IF($C818="B",VLOOKUP($A818,Bat!$A$4:$BF$2320,O$1,FALSE),VLOOKUP($A818,Pit!$A$4:$BA$1686,O$2,FALSE))</f>
        <v>3</v>
      </c>
      <c r="P818" s="16" t="str">
        <f>IF($C818="B",VLOOKUP($A818,Bat!$A$4:$BF$2320,P$1,FALSE),VLOOKUP($A818,Pit!$A$4:$BA$1686,P$2,FALSE))</f>
        <v>88-90 Mph</v>
      </c>
      <c r="Q818" s="17">
        <f>IF($C818="B",VLOOKUP($A818,Bat!$A$4:$BF$2320,Q$1,FALSE),VLOOKUP($A818,Pit!$A$4:$BA$1686,Q$2,FALSE))</f>
        <v>6</v>
      </c>
      <c r="R818" s="18">
        <f>IF($C818="B",VLOOKUP($A818,Bat!$A$4:$BF$2320,R$1,FALSE),VLOOKUP($A818,Pit!$A$4:$BA$1686,R$2,FALSE))</f>
        <v>13.332887787587946</v>
      </c>
      <c r="S818" s="19">
        <f>IF($C818="B",VLOOKUP($A818,Bat!$A$4:$BF$2320,S$1,FALSE),VLOOKUP($A818,Pit!$A$4:$BA$1686,S$2,FALSE))</f>
        <v>0.11374127781171546</v>
      </c>
      <c r="T818" s="20" t="str">
        <f>IF($C818="B",VLOOKUP($A818,Bat!$A$4:$BF$2320,T$1,FALSE),VLOOKUP($A818,Pit!$A$4:$BA$1686,T$2,FALSE))</f>
        <v>Slot</v>
      </c>
      <c r="U818" s="17" t="str">
        <f>VLOOKUP(IF($C818="B",VLOOKUP($A818,Bat!$A$4:$AU$2320,U$1,FALSE),VLOOKUP($A818,Pit!$A$4:$BE$1686,U$2,FALSE)),COND!$A$35:$B$41,2,FALSE)</f>
        <v>??</v>
      </c>
      <c r="V818" s="21">
        <f>IF($C818="B",VLOOKUP($A818,Bat!$A$4:$AT$2284,46,FALSE),VLOOKUP($A818,Pit!$A$4:$BD$1664,56,FALSE))</f>
        <v>424</v>
      </c>
      <c r="W818" s="16">
        <f t="shared" si="62"/>
        <v>424</v>
      </c>
      <c r="X818" s="16"/>
      <c r="Y818" s="22">
        <f t="shared" si="63"/>
        <v>664</v>
      </c>
      <c r="Z818" s="16" t="str">
        <f>IFERROR(VLOOKUP($D818,Results37!$F$3:$L$1396,Z$1,FALSE),"")</f>
        <v/>
      </c>
      <c r="AA818" s="47" t="str">
        <f>IF(ISERROR(VLOOKUP(D818,Results37!$F$3:$O$399,AA$1,FALSE)),"",IF(VLOOKUP(D818,Results37!$F$3:$O$399,AA$1+1,FALSE)=1,"S"&amp;VLOOKUP(D818,Results37!$F$3:$O$399,AA$1,FALSE),VLOOKUP(D818,Results37!$F$3:$O$399,AA$1,FALSE)))</f>
        <v/>
      </c>
      <c r="AB818" s="16" t="str">
        <f>IFERROR(VLOOKUP($D818,Results37!$F$3:$L$1396,AB$1,FALSE),"")</f>
        <v/>
      </c>
      <c r="AC818" s="16" t="str">
        <f>IFERROR(VLOOKUP($D818,Results37!$F$3:$L$1396,AC$1,FALSE),"")</f>
        <v/>
      </c>
      <c r="AD818" s="16" t="str">
        <f t="shared" si="64"/>
        <v/>
      </c>
      <c r="AE818" s="20" t="str">
        <f>IF(ISERROR(VLOOKUP($AC818&amp;"-"&amp;$F818&amp;" "&amp;G818,Bonuses!$B$1:$G$1006,4,FALSE)),"",INT(VLOOKUP($AC818&amp;"-"&amp;$F818&amp;" "&amp;$G818,Bonuses!$B$1:$G$1006,4,FALSE)))</f>
        <v/>
      </c>
      <c r="AF818" s="16" t="str">
        <f>IF(ISERROR(VLOOKUP($AC818&amp;"-"&amp;$F818,Bonuses!$B$1:$G$1006,5,FALSE)),"",IF(VLOOKUP($AC818&amp;"-"&amp;$F818,Bonuses!$B$1:$G$1006,5,FALSE)="","",VLOOKUP($AC818&amp;"-"&amp;$F818,Bonuses!$B$1:$G$1006,6,FALSE)&amp;" yrs, "&amp;VLOOKUP($AC818&amp;"-"&amp;$F818,Bonuses!$B$1:$G$1006,5,FALSE)))</f>
        <v/>
      </c>
    </row>
    <row r="819" spans="1:32" s="21" customFormat="1" x14ac:dyDescent="0.25">
      <c r="A819" s="21" t="s">
        <v>2477</v>
      </c>
      <c r="B819" s="21">
        <f t="shared" si="60"/>
        <v>0</v>
      </c>
      <c r="C819" s="21" t="str">
        <f t="shared" si="61"/>
        <v>P</v>
      </c>
      <c r="D819" s="17">
        <f>IF($C819="B",VLOOKUP($A819,Bat!$A$4:$BF$2320,D$1,FALSE),VLOOKUP($A819,Pit!$A$4:$BA$1686,D$2,FALSE))</f>
        <v>2106</v>
      </c>
      <c r="E819" s="16" t="str">
        <f>IF($C819="B",VLOOKUP($A819,Bat!$A$4:$BF$2320,E$1,FALSE),VLOOKUP($A819,Pit!$A$4:$BA$1686,E$2,FALSE))</f>
        <v>RP</v>
      </c>
      <c r="F819" s="16" t="str">
        <f>IF($C819="B",VLOOKUP($A819,Bat!$A$4:$BF$2320,F$1,FALSE),VLOOKUP($A819,Pit!$A$4:$BA$1686,F$2,FALSE))</f>
        <v>Lloyd</v>
      </c>
      <c r="G819" s="16" t="str">
        <f>IF($C819="B",VLOOKUP($A819,Bat!$A$4:$BF$2320,G$1,FALSE),VLOOKUP($A819,Pit!$A$4:$BA$1686,G$2,FALSE))</f>
        <v>Joseph</v>
      </c>
      <c r="H819" s="16">
        <f>IF($C819="B",VLOOKUP($A819,Bat!$A$4:$BF$2320,H$1,FALSE),VLOOKUP($A819,Pit!$A$4:$BA$1686,H$2,FALSE))</f>
        <v>22</v>
      </c>
      <c r="I819" s="16" t="str">
        <f>IF($C819="B",VLOOKUP($A819,Bat!$A$4:$BF$2320,I$1,FALSE),VLOOKUP($A819,Pit!$A$4:$BA$1686,I$2,FALSE))</f>
        <v>R</v>
      </c>
      <c r="J819" s="16" t="str">
        <f>IF($C819="B",VLOOKUP($A819,Bat!$A$4:$BF$2320,J$1,FALSE),VLOOKUP($A819,Pit!$A$4:$BA$1686,J$2,FALSE))</f>
        <v>R</v>
      </c>
      <c r="K819" s="16" t="str">
        <f>IF($C819="B",VLOOKUP($A819,Bat!$A$4:$BF$2320,K$1,FALSE),VLOOKUP($A819,Pit!$A$4:$BA$1686,K$2,FALSE))</f>
        <v>Normal</v>
      </c>
      <c r="L819" s="17" t="str">
        <f>IF($C819="B",VLOOKUP($A819,Bat!$A$4:$BF$2320,L$1,FALSE),VLOOKUP($A819,Pit!$A$4:$BA$1686,L$2,FALSE))</f>
        <v>Normal</v>
      </c>
      <c r="M819" s="16">
        <f>IF($C819="B",VLOOKUP($A819,Bat!$A$4:$BF$2320,M$1,FALSE),VLOOKUP($A819,Pit!$A$4:$BA$1686,M$2,FALSE))</f>
        <v>4</v>
      </c>
      <c r="N819" s="16">
        <f>IF($C819="B",VLOOKUP($A819,Bat!$A$4:$BF$2320,N$1,FALSE),VLOOKUP($A819,Pit!$A$4:$BA$1686,N$2,FALSE))</f>
        <v>2</v>
      </c>
      <c r="O819" s="16">
        <f>IF($C819="B",VLOOKUP($A819,Bat!$A$4:$BF$2320,O$1,FALSE),VLOOKUP($A819,Pit!$A$4:$BA$1686,O$2,FALSE))</f>
        <v>3</v>
      </c>
      <c r="P819" s="16" t="str">
        <f>IF($C819="B",VLOOKUP($A819,Bat!$A$4:$BF$2320,P$1,FALSE),VLOOKUP($A819,Pit!$A$4:$BA$1686,P$2,FALSE))</f>
        <v>91-93 Mph</v>
      </c>
      <c r="Q819" s="17">
        <f>IF($C819="B",VLOOKUP($A819,Bat!$A$4:$BF$2320,Q$1,FALSE),VLOOKUP($A819,Pit!$A$4:$BA$1686,Q$2,FALSE))</f>
        <v>7</v>
      </c>
      <c r="R819" s="18">
        <f>IF($C819="B",VLOOKUP($A819,Bat!$A$4:$BF$2320,R$1,FALSE),VLOOKUP($A819,Pit!$A$4:$BA$1686,R$2,FALSE))</f>
        <v>13.288276835412386</v>
      </c>
      <c r="S819" s="19">
        <f>IF($C819="B",VLOOKUP($A819,Bat!$A$4:$BF$2320,S$1,FALSE),VLOOKUP($A819,Pit!$A$4:$BA$1686,S$2,FALSE))</f>
        <v>0.10982220364830256</v>
      </c>
      <c r="T819" s="20" t="str">
        <f>IF($C819="B",VLOOKUP($A819,Bat!$A$4:$BF$2320,T$1,FALSE),VLOOKUP($A819,Pit!$A$4:$BA$1686,T$2,FALSE))</f>
        <v>-</v>
      </c>
      <c r="U819" s="17" t="str">
        <f>VLOOKUP(IF($C819="B",VLOOKUP($A819,Bat!$A$4:$AU$2320,U$1,FALSE),VLOOKUP($A819,Pit!$A$4:$BE$1686,U$2,FALSE)),COND!$A$35:$B$41,2,FALSE)</f>
        <v>??</v>
      </c>
      <c r="V819" s="21">
        <f>IF($C819="B",VLOOKUP($A819,Bat!$A$4:$AT$2284,46,FALSE),VLOOKUP($A819,Pit!$A$4:$BD$1664,56,FALSE))</f>
        <v>425</v>
      </c>
      <c r="W819" s="16">
        <f t="shared" si="62"/>
        <v>999</v>
      </c>
      <c r="X819" s="16"/>
      <c r="Y819" s="22">
        <f t="shared" si="63"/>
        <v>665</v>
      </c>
      <c r="Z819" s="16" t="str">
        <f>IFERROR(VLOOKUP($D819,Results37!$F$3:$L$1396,Z$1,FALSE),"")</f>
        <v/>
      </c>
      <c r="AA819" s="47" t="str">
        <f>IF(ISERROR(VLOOKUP(D819,Results37!$F$3:$O$399,AA$1,FALSE)),"",IF(VLOOKUP(D819,Results37!$F$3:$O$399,AA$1+1,FALSE)=1,"S"&amp;VLOOKUP(D819,Results37!$F$3:$O$399,AA$1,FALSE),VLOOKUP(D819,Results37!$F$3:$O$399,AA$1,FALSE)))</f>
        <v/>
      </c>
      <c r="AB819" s="16" t="str">
        <f>IFERROR(VLOOKUP($D819,Results37!$F$3:$L$1396,AB$1,FALSE),"")</f>
        <v/>
      </c>
      <c r="AC819" s="16" t="str">
        <f>IFERROR(VLOOKUP($D819,Results37!$F$3:$L$1396,AC$1,FALSE),"")</f>
        <v/>
      </c>
      <c r="AD819" s="16" t="str">
        <f t="shared" si="64"/>
        <v/>
      </c>
      <c r="AE819" s="20" t="str">
        <f>IF(ISERROR(VLOOKUP($AC819&amp;"-"&amp;$F819&amp;" "&amp;G819,Bonuses!$B$1:$G$1006,4,FALSE)),"",INT(VLOOKUP($AC819&amp;"-"&amp;$F819&amp;" "&amp;$G819,Bonuses!$B$1:$G$1006,4,FALSE)))</f>
        <v/>
      </c>
      <c r="AF819" s="16" t="str">
        <f>IF(ISERROR(VLOOKUP($AC819&amp;"-"&amp;$F819,Bonuses!$B$1:$G$1006,5,FALSE)),"",IF(VLOOKUP($AC819&amp;"-"&amp;$F819,Bonuses!$B$1:$G$1006,5,FALSE)="","",VLOOKUP($AC819&amp;"-"&amp;$F819,Bonuses!$B$1:$G$1006,6,FALSE)&amp;" yrs, "&amp;VLOOKUP($AC819&amp;"-"&amp;$F819,Bonuses!$B$1:$G$1006,5,FALSE)))</f>
        <v/>
      </c>
    </row>
    <row r="820" spans="1:32" s="21" customFormat="1" x14ac:dyDescent="0.25">
      <c r="A820" s="21" t="s">
        <v>2614</v>
      </c>
      <c r="B820" s="21">
        <f t="shared" si="60"/>
        <v>0</v>
      </c>
      <c r="C820" s="21" t="str">
        <f t="shared" si="61"/>
        <v>P</v>
      </c>
      <c r="D820" s="17">
        <f>IF($C820="B",VLOOKUP($A820,Bat!$A$4:$BF$2320,D$1,FALSE),VLOOKUP($A820,Pit!$A$4:$BA$1686,D$2,FALSE))</f>
        <v>10384</v>
      </c>
      <c r="E820" s="16" t="str">
        <f>IF($C820="B",VLOOKUP($A820,Bat!$A$4:$BF$2320,E$1,FALSE),VLOOKUP($A820,Pit!$A$4:$BA$1686,E$2,FALSE))</f>
        <v>SP</v>
      </c>
      <c r="F820" s="16" t="str">
        <f>IF($C820="B",VLOOKUP($A820,Bat!$A$4:$BF$2320,F$1,FALSE),VLOOKUP($A820,Pit!$A$4:$BA$1686,F$2,FALSE))</f>
        <v>Robinson</v>
      </c>
      <c r="G820" s="16" t="str">
        <f>IF($C820="B",VLOOKUP($A820,Bat!$A$4:$BF$2320,G$1,FALSE),VLOOKUP($A820,Pit!$A$4:$BA$1686,G$2,FALSE))</f>
        <v>Torres</v>
      </c>
      <c r="H820" s="16">
        <f>IF($C820="B",VLOOKUP($A820,Bat!$A$4:$BF$2320,H$1,FALSE),VLOOKUP($A820,Pit!$A$4:$BA$1686,H$2,FALSE))</f>
        <v>23</v>
      </c>
      <c r="I820" s="16" t="str">
        <f>IF($C820="B",VLOOKUP($A820,Bat!$A$4:$BF$2320,I$1,FALSE),VLOOKUP($A820,Pit!$A$4:$BA$1686,I$2,FALSE))</f>
        <v>R</v>
      </c>
      <c r="J820" s="16" t="str">
        <f>IF($C820="B",VLOOKUP($A820,Bat!$A$4:$BF$2320,J$1,FALSE),VLOOKUP($A820,Pit!$A$4:$BA$1686,J$2,FALSE))</f>
        <v>R</v>
      </c>
      <c r="K820" s="16" t="str">
        <f>IF($C820="B",VLOOKUP($A820,Bat!$A$4:$BF$2320,K$1,FALSE),VLOOKUP($A820,Pit!$A$4:$BA$1686,K$2,FALSE))</f>
        <v>Normal</v>
      </c>
      <c r="L820" s="17" t="str">
        <f>IF($C820="B",VLOOKUP($A820,Bat!$A$4:$BF$2320,L$1,FALSE),VLOOKUP($A820,Pit!$A$4:$BA$1686,L$2,FALSE))</f>
        <v>Normal</v>
      </c>
      <c r="M820" s="16">
        <f>IF($C820="B",VLOOKUP($A820,Bat!$A$4:$BF$2320,M$1,FALSE),VLOOKUP($A820,Pit!$A$4:$BA$1686,M$2,FALSE))</f>
        <v>3</v>
      </c>
      <c r="N820" s="16">
        <f>IF($C820="B",VLOOKUP($A820,Bat!$A$4:$BF$2320,N$1,FALSE),VLOOKUP($A820,Pit!$A$4:$BA$1686,N$2,FALSE))</f>
        <v>3</v>
      </c>
      <c r="O820" s="16">
        <f>IF($C820="B",VLOOKUP($A820,Bat!$A$4:$BF$2320,O$1,FALSE),VLOOKUP($A820,Pit!$A$4:$BA$1686,O$2,FALSE))</f>
        <v>3</v>
      </c>
      <c r="P820" s="16" t="str">
        <f>IF($C820="B",VLOOKUP($A820,Bat!$A$4:$BF$2320,P$1,FALSE),VLOOKUP($A820,Pit!$A$4:$BA$1686,P$2,FALSE))</f>
        <v>88-90 Mph</v>
      </c>
      <c r="Q820" s="17">
        <f>IF($C820="B",VLOOKUP($A820,Bat!$A$4:$BF$2320,Q$1,FALSE),VLOOKUP($A820,Pit!$A$4:$BA$1686,Q$2,FALSE))</f>
        <v>7</v>
      </c>
      <c r="R820" s="18">
        <f>IF($C820="B",VLOOKUP($A820,Bat!$A$4:$BF$2320,R$1,FALSE),VLOOKUP($A820,Pit!$A$4:$BA$1686,R$2,FALSE))</f>
        <v>13.254768639003384</v>
      </c>
      <c r="S820" s="19">
        <f>IF($C820="B",VLOOKUP($A820,Bat!$A$4:$BF$2320,S$1,FALSE),VLOOKUP($A820,Pit!$A$4:$BA$1686,S$2,FALSE))</f>
        <v>0.10687850708042188</v>
      </c>
      <c r="T820" s="20" t="str">
        <f>IF($C820="B",VLOOKUP($A820,Bat!$A$4:$BF$2320,T$1,FALSE),VLOOKUP($A820,Pit!$A$4:$BA$1686,T$2,FALSE))</f>
        <v>Slot</v>
      </c>
      <c r="U820" s="17" t="str">
        <f>VLOOKUP(IF($C820="B",VLOOKUP($A820,Bat!$A$4:$AU$2320,U$1,FALSE),VLOOKUP($A820,Pit!$A$4:$BE$1686,U$2,FALSE)),COND!$A$35:$B$41,2,FALSE)</f>
        <v>??</v>
      </c>
      <c r="V820" s="21">
        <f>IF($C820="B",VLOOKUP($A820,Bat!$A$4:$AT$2284,46,FALSE),VLOOKUP($A820,Pit!$A$4:$BD$1664,56,FALSE))</f>
        <v>426</v>
      </c>
      <c r="W820" s="16">
        <f t="shared" si="62"/>
        <v>426</v>
      </c>
      <c r="X820" s="16"/>
      <c r="Y820" s="22">
        <f t="shared" si="63"/>
        <v>668</v>
      </c>
      <c r="Z820" s="16" t="str">
        <f>IFERROR(VLOOKUP($D820,Results37!$F$3:$L$1396,Z$1,FALSE),"")</f>
        <v/>
      </c>
      <c r="AA820" s="47" t="str">
        <f>IF(ISERROR(VLOOKUP(D820,Results37!$F$3:$O$399,AA$1,FALSE)),"",IF(VLOOKUP(D820,Results37!$F$3:$O$399,AA$1+1,FALSE)=1,"S"&amp;VLOOKUP(D820,Results37!$F$3:$O$399,AA$1,FALSE),VLOOKUP(D820,Results37!$F$3:$O$399,AA$1,FALSE)))</f>
        <v/>
      </c>
      <c r="AB820" s="16" t="str">
        <f>IFERROR(VLOOKUP($D820,Results37!$F$3:$L$1396,AB$1,FALSE),"")</f>
        <v/>
      </c>
      <c r="AC820" s="16" t="str">
        <f>IFERROR(VLOOKUP($D820,Results37!$F$3:$L$1396,AC$1,FALSE),"")</f>
        <v/>
      </c>
      <c r="AD820" s="16" t="str">
        <f t="shared" si="64"/>
        <v/>
      </c>
      <c r="AE820" s="20" t="str">
        <f>IF(ISERROR(VLOOKUP($AC820&amp;"-"&amp;$F820&amp;" "&amp;G820,Bonuses!$B$1:$G$1006,4,FALSE)),"",INT(VLOOKUP($AC820&amp;"-"&amp;$F820&amp;" "&amp;$G820,Bonuses!$B$1:$G$1006,4,FALSE)))</f>
        <v/>
      </c>
      <c r="AF820" s="16" t="str">
        <f>IF(ISERROR(VLOOKUP($AC820&amp;"-"&amp;$F820,Bonuses!$B$1:$G$1006,5,FALSE)),"",IF(VLOOKUP($AC820&amp;"-"&amp;$F820,Bonuses!$B$1:$G$1006,5,FALSE)="","",VLOOKUP($AC820&amp;"-"&amp;$F820,Bonuses!$B$1:$G$1006,6,FALSE)&amp;" yrs, "&amp;VLOOKUP($AC820&amp;"-"&amp;$F820,Bonuses!$B$1:$G$1006,5,FALSE)))</f>
        <v/>
      </c>
    </row>
    <row r="821" spans="1:32" s="21" customFormat="1" x14ac:dyDescent="0.25">
      <c r="A821" s="21" t="s">
        <v>1772</v>
      </c>
      <c r="B821" s="21">
        <f t="shared" si="60"/>
        <v>0</v>
      </c>
      <c r="C821" s="21" t="str">
        <f t="shared" si="61"/>
        <v>B</v>
      </c>
      <c r="D821" s="17">
        <f>IF($C821="B",VLOOKUP($A821,Bat!$A$4:$BF$2320,D$1,FALSE),VLOOKUP($A821,Pit!$A$4:$BA$1686,D$2,FALSE))</f>
        <v>14549</v>
      </c>
      <c r="E821" s="16" t="str">
        <f>IF($C821="B",VLOOKUP($A821,Bat!$A$4:$BF$2320,E$1,FALSE),VLOOKUP($A821,Pit!$A$4:$BA$1686,E$2,FALSE))</f>
        <v>1B</v>
      </c>
      <c r="F821" s="16" t="str">
        <f>IF($C821="B",VLOOKUP($A821,Bat!$A$4:$BF$2320,F$1,FALSE),VLOOKUP($A821,Pit!$A$4:$BA$1686,F$2,FALSE))</f>
        <v>Juan</v>
      </c>
      <c r="G821" s="16" t="str">
        <f>IF($C821="B",VLOOKUP($A821,Bat!$A$4:$BF$2320,G$1,FALSE),VLOOKUP($A821,Pit!$A$4:$BA$1686,G$2,FALSE))</f>
        <v>Rodríguez</v>
      </c>
      <c r="H821" s="16">
        <f>IF($C821="B",VLOOKUP($A821,Bat!$A$4:$BF$2320,H$1,FALSE),VLOOKUP($A821,Pit!$A$4:$BA$1686,H$2,FALSE))</f>
        <v>21</v>
      </c>
      <c r="I821" s="16" t="str">
        <f>IF($C821="B",VLOOKUP($A821,Bat!$A$4:$BF$2320,I$1,FALSE),VLOOKUP($A821,Pit!$A$4:$BA$1686,I$2,FALSE))</f>
        <v>L</v>
      </c>
      <c r="J821" s="16" t="str">
        <f>IF($C821="B",VLOOKUP($A821,Bat!$A$4:$BF$2320,J$1,FALSE),VLOOKUP($A821,Pit!$A$4:$BA$1686,J$2,FALSE))</f>
        <v>R</v>
      </c>
      <c r="K821" s="16" t="str">
        <f>IF($C821="B",VLOOKUP($A821,Bat!$A$4:$BF$2320,K$1,FALSE),VLOOKUP($A821,Pit!$A$4:$BA$1686,K$2,FALSE))</f>
        <v>Normal</v>
      </c>
      <c r="L821" s="17" t="str">
        <f>IF($C821="B",VLOOKUP($A821,Bat!$A$4:$BF$2320,L$1,FALSE),VLOOKUP($A821,Pit!$A$4:$BA$1686,L$2,FALSE))</f>
        <v>High</v>
      </c>
      <c r="M821" s="16">
        <f>IF($C821="B",VLOOKUP($A821,Bat!$A$4:$BF$2320,M$1,FALSE),VLOOKUP($A821,Pit!$A$4:$BA$1686,M$2,FALSE))</f>
        <v>1</v>
      </c>
      <c r="N821" s="16">
        <f>IF($C821="B",VLOOKUP($A821,Bat!$A$4:$BF$2320,N$1,FALSE),VLOOKUP($A821,Pit!$A$4:$BA$1686,N$2,FALSE))</f>
        <v>5</v>
      </c>
      <c r="O821" s="16">
        <f>IF($C821="B",VLOOKUP($A821,Bat!$A$4:$BF$2320,O$1,FALSE),VLOOKUP($A821,Pit!$A$4:$BA$1686,O$2,FALSE))</f>
        <v>1</v>
      </c>
      <c r="P821" s="16">
        <f>IF($C821="B",VLOOKUP($A821,Bat!$A$4:$BF$2320,P$1,FALSE),VLOOKUP($A821,Pit!$A$4:$BA$1686,P$2,FALSE))</f>
        <v>7</v>
      </c>
      <c r="Q821" s="17">
        <f>IF($C821="B",VLOOKUP($A821,Bat!$A$4:$BF$2320,Q$1,FALSE),VLOOKUP($A821,Pit!$A$4:$BA$1686,Q$2,FALSE))</f>
        <v>4</v>
      </c>
      <c r="R821" s="18">
        <f>IF($C821="B",VLOOKUP($A821,Bat!$A$4:$BF$2320,R$1,FALSE),VLOOKUP($A821,Pit!$A$4:$BA$1686,R$2,FALSE))</f>
        <v>-4.7250130351636042</v>
      </c>
      <c r="S821" s="19">
        <f>IF($C821="B",VLOOKUP($A821,Bat!$A$4:$BF$2320,S$1,FALSE),VLOOKUP($A821,Pit!$A$4:$BA$1686,S$2,FALSE))</f>
        <v>-0.25901756075277232</v>
      </c>
      <c r="T821" s="20" t="str">
        <f>IF($C821="B",VLOOKUP($A821,Bat!$A$4:$BF$2320,T$1,FALSE),VLOOKUP($A821,Pit!$A$4:$BA$1686,T$2,FALSE))</f>
        <v>$2.2m</v>
      </c>
      <c r="U821" s="17" t="str">
        <f>VLOOKUP(IF($C821="B",VLOOKUP($A821,Bat!$A$4:$AU$2320,U$1,FALSE),VLOOKUP($A821,Pit!$A$4:$BE$1686,U$2,FALSE)),COND!$A$35:$B$41,2,FALSE)</f>
        <v>??</v>
      </c>
      <c r="V821" s="21">
        <f>IF($C821="B",VLOOKUP($A821,Bat!$A$4:$AT$2284,46,FALSE),VLOOKUP($A821,Pit!$A$4:$BD$1664,56,FALSE))</f>
        <v>426</v>
      </c>
      <c r="W821" s="16">
        <f t="shared" si="62"/>
        <v>999</v>
      </c>
      <c r="X821" s="16"/>
      <c r="Y821" s="22">
        <f t="shared" si="63"/>
        <v>878</v>
      </c>
      <c r="Z821" s="16" t="str">
        <f>IFERROR(VLOOKUP($D821,Results37!$F$3:$L$1396,Z$1,FALSE),"")</f>
        <v/>
      </c>
      <c r="AA821" s="47" t="str">
        <f>IF(ISERROR(VLOOKUP(D821,Results37!$F$3:$O$399,AA$1,FALSE)),"",IF(VLOOKUP(D821,Results37!$F$3:$O$399,AA$1+1,FALSE)=1,"S"&amp;VLOOKUP(D821,Results37!$F$3:$O$399,AA$1,FALSE),VLOOKUP(D821,Results37!$F$3:$O$399,AA$1,FALSE)))</f>
        <v/>
      </c>
      <c r="AB821" s="16" t="str">
        <f>IFERROR(VLOOKUP($D821,Results37!$F$3:$L$1396,AB$1,FALSE),"")</f>
        <v/>
      </c>
      <c r="AC821" s="16" t="str">
        <f>IFERROR(VLOOKUP($D821,Results37!$F$3:$L$1396,AC$1,FALSE),"")</f>
        <v/>
      </c>
      <c r="AD821" s="16" t="str">
        <f t="shared" si="64"/>
        <v/>
      </c>
      <c r="AE821" s="20" t="str">
        <f>IF(ISERROR(VLOOKUP($AC821&amp;"-"&amp;$F821&amp;" "&amp;G821,Bonuses!$B$1:$G$1006,4,FALSE)),"",INT(VLOOKUP($AC821&amp;"-"&amp;$F821&amp;" "&amp;$G821,Bonuses!$B$1:$G$1006,4,FALSE)))</f>
        <v/>
      </c>
      <c r="AF821" s="16" t="str">
        <f>IF(ISERROR(VLOOKUP($AC821&amp;"-"&amp;$F821,Bonuses!$B$1:$G$1006,5,FALSE)),"",IF(VLOOKUP($AC821&amp;"-"&amp;$F821,Bonuses!$B$1:$G$1006,5,FALSE)="","",VLOOKUP($AC821&amp;"-"&amp;$F821,Bonuses!$B$1:$G$1006,6,FALSE)&amp;" yrs, "&amp;VLOOKUP($AC821&amp;"-"&amp;$F821,Bonuses!$B$1:$G$1006,5,FALSE)))</f>
        <v/>
      </c>
    </row>
    <row r="822" spans="1:32" s="21" customFormat="1" x14ac:dyDescent="0.25">
      <c r="A822" s="21" t="s">
        <v>2482</v>
      </c>
      <c r="B822" s="21">
        <f t="shared" si="60"/>
        <v>0</v>
      </c>
      <c r="C822" s="21" t="str">
        <f t="shared" si="61"/>
        <v>P</v>
      </c>
      <c r="D822" s="17">
        <f>IF($C822="B",VLOOKUP($A822,Bat!$A$4:$BF$2320,D$1,FALSE),VLOOKUP($A822,Pit!$A$4:$BA$1686,D$2,FALSE))</f>
        <v>7591</v>
      </c>
      <c r="E822" s="16" t="str">
        <f>IF($C822="B",VLOOKUP($A822,Bat!$A$4:$BF$2320,E$1,FALSE),VLOOKUP($A822,Pit!$A$4:$BA$1686,E$2,FALSE))</f>
        <v>RP</v>
      </c>
      <c r="F822" s="16" t="str">
        <f>IF($C822="B",VLOOKUP($A822,Bat!$A$4:$BF$2320,F$1,FALSE),VLOOKUP($A822,Pit!$A$4:$BA$1686,F$2,FALSE))</f>
        <v>Paul</v>
      </c>
      <c r="G822" s="16" t="str">
        <f>IF($C822="B",VLOOKUP($A822,Bat!$A$4:$BF$2320,G$1,FALSE),VLOOKUP($A822,Pit!$A$4:$BA$1686,G$2,FALSE))</f>
        <v>Noble</v>
      </c>
      <c r="H822" s="16">
        <f>IF($C822="B",VLOOKUP($A822,Bat!$A$4:$BF$2320,H$1,FALSE),VLOOKUP($A822,Pit!$A$4:$BA$1686,H$2,FALSE))</f>
        <v>22</v>
      </c>
      <c r="I822" s="16" t="str">
        <f>IF($C822="B",VLOOKUP($A822,Bat!$A$4:$BF$2320,I$1,FALSE),VLOOKUP($A822,Pit!$A$4:$BA$1686,I$2,FALSE))</f>
        <v>L</v>
      </c>
      <c r="J822" s="16" t="str">
        <f>IF($C822="B",VLOOKUP($A822,Bat!$A$4:$BF$2320,J$1,FALSE),VLOOKUP($A822,Pit!$A$4:$BA$1686,J$2,FALSE))</f>
        <v>L</v>
      </c>
      <c r="K822" s="16" t="str">
        <f>IF($C822="B",VLOOKUP($A822,Bat!$A$4:$BF$2320,K$1,FALSE),VLOOKUP($A822,Pit!$A$4:$BA$1686,K$2,FALSE))</f>
        <v>Normal</v>
      </c>
      <c r="L822" s="17" t="str">
        <f>IF($C822="B",VLOOKUP($A822,Bat!$A$4:$BF$2320,L$1,FALSE),VLOOKUP($A822,Pit!$A$4:$BA$1686,L$2,FALSE))</f>
        <v>Normal</v>
      </c>
      <c r="M822" s="16">
        <f>IF($C822="B",VLOOKUP($A822,Bat!$A$4:$BF$2320,M$1,FALSE),VLOOKUP($A822,Pit!$A$4:$BA$1686,M$2,FALSE))</f>
        <v>5</v>
      </c>
      <c r="N822" s="16">
        <f>IF($C822="B",VLOOKUP($A822,Bat!$A$4:$BF$2320,N$1,FALSE),VLOOKUP($A822,Pit!$A$4:$BA$1686,N$2,FALSE))</f>
        <v>1</v>
      </c>
      <c r="O822" s="16">
        <f>IF($C822="B",VLOOKUP($A822,Bat!$A$4:$BF$2320,O$1,FALSE),VLOOKUP($A822,Pit!$A$4:$BA$1686,O$2,FALSE))</f>
        <v>3</v>
      </c>
      <c r="P822" s="16" t="str">
        <f>IF($C822="B",VLOOKUP($A822,Bat!$A$4:$BF$2320,P$1,FALSE),VLOOKUP($A822,Pit!$A$4:$BA$1686,P$2,FALSE))</f>
        <v>92-94 Mph</v>
      </c>
      <c r="Q822" s="17">
        <f>IF($C822="B",VLOOKUP($A822,Bat!$A$4:$BF$2320,Q$1,FALSE),VLOOKUP($A822,Pit!$A$4:$BA$1686,Q$2,FALSE))</f>
        <v>4</v>
      </c>
      <c r="R822" s="18">
        <f>IF($C822="B",VLOOKUP($A822,Bat!$A$4:$BF$2320,R$1,FALSE),VLOOKUP($A822,Pit!$A$4:$BA$1686,R$2,FALSE))</f>
        <v>13.232363965129764</v>
      </c>
      <c r="S822" s="19">
        <f>IF($C822="B",VLOOKUP($A822,Bat!$A$4:$BF$2320,S$1,FALSE),VLOOKUP($A822,Pit!$A$4:$BA$1686,S$2,FALSE))</f>
        <v>0.10491025546874928</v>
      </c>
      <c r="T822" s="20" t="str">
        <f>IF($C822="B",VLOOKUP($A822,Bat!$A$4:$BF$2320,T$1,FALSE),VLOOKUP($A822,Pit!$A$4:$BA$1686,T$2,FALSE))</f>
        <v>-</v>
      </c>
      <c r="U822" s="17" t="str">
        <f>VLOOKUP(IF($C822="B",VLOOKUP($A822,Bat!$A$4:$AU$2320,U$1,FALSE),VLOOKUP($A822,Pit!$A$4:$BE$1686,U$2,FALSE)),COND!$A$35:$B$41,2,FALSE)</f>
        <v>??</v>
      </c>
      <c r="V822" s="21">
        <f>IF($C822="B",VLOOKUP($A822,Bat!$A$4:$AT$2284,46,FALSE),VLOOKUP($A822,Pit!$A$4:$BD$1664,56,FALSE))</f>
        <v>427</v>
      </c>
      <c r="W822" s="16">
        <f t="shared" si="62"/>
        <v>999</v>
      </c>
      <c r="X822" s="16"/>
      <c r="Y822" s="22">
        <f t="shared" si="63"/>
        <v>671</v>
      </c>
      <c r="Z822" s="16" t="str">
        <f>IFERROR(VLOOKUP($D822,Results37!$F$3:$L$1396,Z$1,FALSE),"")</f>
        <v/>
      </c>
      <c r="AA822" s="47" t="str">
        <f>IF(ISERROR(VLOOKUP(D822,Results37!$F$3:$O$399,AA$1,FALSE)),"",IF(VLOOKUP(D822,Results37!$F$3:$O$399,AA$1+1,FALSE)=1,"S"&amp;VLOOKUP(D822,Results37!$F$3:$O$399,AA$1,FALSE),VLOOKUP(D822,Results37!$F$3:$O$399,AA$1,FALSE)))</f>
        <v/>
      </c>
      <c r="AB822" s="16" t="str">
        <f>IFERROR(VLOOKUP($D822,Results37!$F$3:$L$1396,AB$1,FALSE),"")</f>
        <v/>
      </c>
      <c r="AC822" s="16" t="str">
        <f>IFERROR(VLOOKUP($D822,Results37!$F$3:$L$1396,AC$1,FALSE),"")</f>
        <v/>
      </c>
      <c r="AD822" s="16" t="str">
        <f t="shared" si="64"/>
        <v/>
      </c>
      <c r="AE822" s="20" t="str">
        <f>IF(ISERROR(VLOOKUP($AC822&amp;"-"&amp;$F822&amp;" "&amp;G822,Bonuses!$B$1:$G$1006,4,FALSE)),"",INT(VLOOKUP($AC822&amp;"-"&amp;$F822&amp;" "&amp;$G822,Bonuses!$B$1:$G$1006,4,FALSE)))</f>
        <v/>
      </c>
      <c r="AF822" s="16" t="str">
        <f>IF(ISERROR(VLOOKUP($AC822&amp;"-"&amp;$F822,Bonuses!$B$1:$G$1006,5,FALSE)),"",IF(VLOOKUP($AC822&amp;"-"&amp;$F822,Bonuses!$B$1:$G$1006,5,FALSE)="","",VLOOKUP($AC822&amp;"-"&amp;$F822,Bonuses!$B$1:$G$1006,6,FALSE)&amp;" yrs, "&amp;VLOOKUP($AC822&amp;"-"&amp;$F822,Bonuses!$B$1:$G$1006,5,FALSE)))</f>
        <v/>
      </c>
    </row>
    <row r="823" spans="1:32" s="21" customFormat="1" x14ac:dyDescent="0.25">
      <c r="A823" s="21" t="s">
        <v>2463</v>
      </c>
      <c r="B823" s="21">
        <f t="shared" si="60"/>
        <v>0</v>
      </c>
      <c r="C823" s="21" t="str">
        <f t="shared" si="61"/>
        <v>P</v>
      </c>
      <c r="D823" s="17">
        <f>IF($C823="B",VLOOKUP($A823,Bat!$A$4:$BF$2320,D$1,FALSE),VLOOKUP($A823,Pit!$A$4:$BA$1686,D$2,FALSE))</f>
        <v>13427</v>
      </c>
      <c r="E823" s="16" t="str">
        <f>IF($C823="B",VLOOKUP($A823,Bat!$A$4:$BF$2320,E$1,FALSE),VLOOKUP($A823,Pit!$A$4:$BA$1686,E$2,FALSE))</f>
        <v>RP</v>
      </c>
      <c r="F823" s="16" t="str">
        <f>IF($C823="B",VLOOKUP($A823,Bat!$A$4:$BF$2320,F$1,FALSE),VLOOKUP($A823,Pit!$A$4:$BA$1686,F$2,FALSE))</f>
        <v>Dennis</v>
      </c>
      <c r="G823" s="16" t="str">
        <f>IF($C823="B",VLOOKUP($A823,Bat!$A$4:$BF$2320,G$1,FALSE),VLOOKUP($A823,Pit!$A$4:$BA$1686,G$2,FALSE))</f>
        <v>Graham</v>
      </c>
      <c r="H823" s="16">
        <f>IF($C823="B",VLOOKUP($A823,Bat!$A$4:$BF$2320,H$1,FALSE),VLOOKUP($A823,Pit!$A$4:$BA$1686,H$2,FALSE))</f>
        <v>22</v>
      </c>
      <c r="I823" s="16" t="str">
        <f>IF($C823="B",VLOOKUP($A823,Bat!$A$4:$BF$2320,I$1,FALSE),VLOOKUP($A823,Pit!$A$4:$BA$1686,I$2,FALSE))</f>
        <v>R</v>
      </c>
      <c r="J823" s="16" t="str">
        <f>IF($C823="B",VLOOKUP($A823,Bat!$A$4:$BF$2320,J$1,FALSE),VLOOKUP($A823,Pit!$A$4:$BA$1686,J$2,FALSE))</f>
        <v>R</v>
      </c>
      <c r="K823" s="16" t="str">
        <f>IF($C823="B",VLOOKUP($A823,Bat!$A$4:$BF$2320,K$1,FALSE),VLOOKUP($A823,Pit!$A$4:$BA$1686,K$2,FALSE))</f>
        <v>Normal</v>
      </c>
      <c r="L823" s="17" t="str">
        <f>IF($C823="B",VLOOKUP($A823,Bat!$A$4:$BF$2320,L$1,FALSE),VLOOKUP($A823,Pit!$A$4:$BA$1686,L$2,FALSE))</f>
        <v>Normal</v>
      </c>
      <c r="M823" s="16">
        <f>IF($C823="B",VLOOKUP($A823,Bat!$A$4:$BF$2320,M$1,FALSE),VLOOKUP($A823,Pit!$A$4:$BA$1686,M$2,FALSE))</f>
        <v>4</v>
      </c>
      <c r="N823" s="16">
        <f>IF($C823="B",VLOOKUP($A823,Bat!$A$4:$BF$2320,N$1,FALSE),VLOOKUP($A823,Pit!$A$4:$BA$1686,N$2,FALSE))</f>
        <v>1</v>
      </c>
      <c r="O823" s="16">
        <f>IF($C823="B",VLOOKUP($A823,Bat!$A$4:$BF$2320,O$1,FALSE),VLOOKUP($A823,Pit!$A$4:$BA$1686,O$2,FALSE))</f>
        <v>4</v>
      </c>
      <c r="P823" s="16" t="str">
        <f>IF($C823="B",VLOOKUP($A823,Bat!$A$4:$BF$2320,P$1,FALSE),VLOOKUP($A823,Pit!$A$4:$BA$1686,P$2,FALSE))</f>
        <v>87-89 Mph</v>
      </c>
      <c r="Q823" s="17">
        <f>IF($C823="B",VLOOKUP($A823,Bat!$A$4:$BF$2320,Q$1,FALSE),VLOOKUP($A823,Pit!$A$4:$BA$1686,Q$2,FALSE))</f>
        <v>3</v>
      </c>
      <c r="R823" s="18">
        <f>IF($C823="B",VLOOKUP($A823,Bat!$A$4:$BF$2320,R$1,FALSE),VLOOKUP($A823,Pit!$A$4:$BA$1686,R$2,FALSE))</f>
        <v>13.040627758720362</v>
      </c>
      <c r="S823" s="19">
        <f>IF($C823="B",VLOOKUP($A823,Bat!$A$4:$BF$2320,S$1,FALSE),VLOOKUP($A823,Pit!$A$4:$BA$1686,S$2,FALSE))</f>
        <v>8.80662210761914E-2</v>
      </c>
      <c r="T823" s="20" t="str">
        <f>IF($C823="B",VLOOKUP($A823,Bat!$A$4:$BF$2320,T$1,FALSE),VLOOKUP($A823,Pit!$A$4:$BA$1686,T$2,FALSE))</f>
        <v>$200k</v>
      </c>
      <c r="U823" s="17" t="str">
        <f>VLOOKUP(IF($C823="B",VLOOKUP($A823,Bat!$A$4:$AU$2320,U$1,FALSE),VLOOKUP($A823,Pit!$A$4:$BE$1686,U$2,FALSE)),COND!$A$35:$B$41,2,FALSE)</f>
        <v>??</v>
      </c>
      <c r="V823" s="21">
        <f>IF($C823="B",VLOOKUP($A823,Bat!$A$4:$AT$2284,46,FALSE),VLOOKUP($A823,Pit!$A$4:$BD$1664,56,FALSE))</f>
        <v>428</v>
      </c>
      <c r="W823" s="16">
        <f t="shared" si="62"/>
        <v>999</v>
      </c>
      <c r="X823" s="16"/>
      <c r="Y823" s="22">
        <f t="shared" si="63"/>
        <v>677</v>
      </c>
      <c r="Z823" s="16" t="str">
        <f>IFERROR(VLOOKUP($D823,Results37!$F$3:$L$1396,Z$1,FALSE),"")</f>
        <v/>
      </c>
      <c r="AA823" s="47" t="str">
        <f>IF(ISERROR(VLOOKUP(D823,Results37!$F$3:$O$399,AA$1,FALSE)),"",IF(VLOOKUP(D823,Results37!$F$3:$O$399,AA$1+1,FALSE)=1,"S"&amp;VLOOKUP(D823,Results37!$F$3:$O$399,AA$1,FALSE),VLOOKUP(D823,Results37!$F$3:$O$399,AA$1,FALSE)))</f>
        <v/>
      </c>
      <c r="AB823" s="16" t="str">
        <f>IFERROR(VLOOKUP($D823,Results37!$F$3:$L$1396,AB$1,FALSE),"")</f>
        <v/>
      </c>
      <c r="AC823" s="16" t="str">
        <f>IFERROR(VLOOKUP($D823,Results37!$F$3:$L$1396,AC$1,FALSE),"")</f>
        <v/>
      </c>
      <c r="AD823" s="16" t="str">
        <f t="shared" si="64"/>
        <v/>
      </c>
      <c r="AE823" s="20" t="str">
        <f>IF(ISERROR(VLOOKUP($AC823&amp;"-"&amp;$F823&amp;" "&amp;G823,Bonuses!$B$1:$G$1006,4,FALSE)),"",INT(VLOOKUP($AC823&amp;"-"&amp;$F823&amp;" "&amp;$G823,Bonuses!$B$1:$G$1006,4,FALSE)))</f>
        <v/>
      </c>
      <c r="AF823" s="16" t="str">
        <f>IF(ISERROR(VLOOKUP($AC823&amp;"-"&amp;$F823,Bonuses!$B$1:$G$1006,5,FALSE)),"",IF(VLOOKUP($AC823&amp;"-"&amp;$F823,Bonuses!$B$1:$G$1006,5,FALSE)="","",VLOOKUP($AC823&amp;"-"&amp;$F823,Bonuses!$B$1:$G$1006,6,FALSE)&amp;" yrs, "&amp;VLOOKUP($AC823&amp;"-"&amp;$F823,Bonuses!$B$1:$G$1006,5,FALSE)))</f>
        <v/>
      </c>
    </row>
    <row r="824" spans="1:32" s="21" customFormat="1" x14ac:dyDescent="0.25">
      <c r="A824" s="21" t="s">
        <v>2486</v>
      </c>
      <c r="B824" s="21">
        <f t="shared" si="60"/>
        <v>0</v>
      </c>
      <c r="C824" s="21" t="str">
        <f t="shared" si="61"/>
        <v>P</v>
      </c>
      <c r="D824" s="17">
        <f>IF($C824="B",VLOOKUP($A824,Bat!$A$4:$BF$2320,D$1,FALSE),VLOOKUP($A824,Pit!$A$4:$BA$1686,D$2,FALSE))</f>
        <v>7937</v>
      </c>
      <c r="E824" s="16" t="str">
        <f>IF($C824="B",VLOOKUP($A824,Bat!$A$4:$BF$2320,E$1,FALSE),VLOOKUP($A824,Pit!$A$4:$BA$1686,E$2,FALSE))</f>
        <v>RP</v>
      </c>
      <c r="F824" s="16" t="str">
        <f>IF($C824="B",VLOOKUP($A824,Bat!$A$4:$BF$2320,F$1,FALSE),VLOOKUP($A824,Pit!$A$4:$BA$1686,F$2,FALSE))</f>
        <v>Salvador</v>
      </c>
      <c r="G824" s="16" t="str">
        <f>IF($C824="B",VLOOKUP($A824,Bat!$A$4:$BF$2320,G$1,FALSE),VLOOKUP($A824,Pit!$A$4:$BA$1686,G$2,FALSE))</f>
        <v>Jáureygui</v>
      </c>
      <c r="H824" s="16">
        <f>IF($C824="B",VLOOKUP($A824,Bat!$A$4:$BF$2320,H$1,FALSE),VLOOKUP($A824,Pit!$A$4:$BA$1686,H$2,FALSE))</f>
        <v>24</v>
      </c>
      <c r="I824" s="16" t="str">
        <f>IF($C824="B",VLOOKUP($A824,Bat!$A$4:$BF$2320,I$1,FALSE),VLOOKUP($A824,Pit!$A$4:$BA$1686,I$2,FALSE))</f>
        <v>S</v>
      </c>
      <c r="J824" s="16" t="str">
        <f>IF($C824="B",VLOOKUP($A824,Bat!$A$4:$BF$2320,J$1,FALSE),VLOOKUP($A824,Pit!$A$4:$BA$1686,J$2,FALSE))</f>
        <v>R</v>
      </c>
      <c r="K824" s="16" t="str">
        <f>IF($C824="B",VLOOKUP($A824,Bat!$A$4:$BF$2320,K$1,FALSE),VLOOKUP($A824,Pit!$A$4:$BA$1686,K$2,FALSE))</f>
        <v>Low</v>
      </c>
      <c r="L824" s="17" t="str">
        <f>IF($C824="B",VLOOKUP($A824,Bat!$A$4:$BF$2320,L$1,FALSE),VLOOKUP($A824,Pit!$A$4:$BA$1686,L$2,FALSE))</f>
        <v>Low</v>
      </c>
      <c r="M824" s="16">
        <f>IF($C824="B",VLOOKUP($A824,Bat!$A$4:$BF$2320,M$1,FALSE),VLOOKUP($A824,Pit!$A$4:$BA$1686,M$2,FALSE))</f>
        <v>4</v>
      </c>
      <c r="N824" s="16">
        <f>IF($C824="B",VLOOKUP($A824,Bat!$A$4:$BF$2320,N$1,FALSE),VLOOKUP($A824,Pit!$A$4:$BA$1686,N$2,FALSE))</f>
        <v>2</v>
      </c>
      <c r="O824" s="16">
        <f>IF($C824="B",VLOOKUP($A824,Bat!$A$4:$BF$2320,O$1,FALSE),VLOOKUP($A824,Pit!$A$4:$BA$1686,O$2,FALSE))</f>
        <v>3</v>
      </c>
      <c r="P824" s="16" t="str">
        <f>IF($C824="B",VLOOKUP($A824,Bat!$A$4:$BF$2320,P$1,FALSE),VLOOKUP($A824,Pit!$A$4:$BA$1686,P$2,FALSE))</f>
        <v>86-88 Mph</v>
      </c>
      <c r="Q824" s="17">
        <f>IF($C824="B",VLOOKUP($A824,Bat!$A$4:$BF$2320,Q$1,FALSE),VLOOKUP($A824,Pit!$A$4:$BA$1686,Q$2,FALSE))</f>
        <v>4</v>
      </c>
      <c r="R824" s="18">
        <f>IF($C824="B",VLOOKUP($A824,Bat!$A$4:$BF$2320,R$1,FALSE),VLOOKUP($A824,Pit!$A$4:$BA$1686,R$2,FALSE))</f>
        <v>13.03299348178691</v>
      </c>
      <c r="S824" s="19">
        <f>IF($C824="B",VLOOKUP($A824,Bat!$A$4:$BF$2320,S$1,FALSE),VLOOKUP($A824,Pit!$A$4:$BA$1686,S$2,FALSE))</f>
        <v>8.739554950279646E-2</v>
      </c>
      <c r="T824" s="20" t="str">
        <f>IF($C824="B",VLOOKUP($A824,Bat!$A$4:$BF$2320,T$1,FALSE),VLOOKUP($A824,Pit!$A$4:$BA$1686,T$2,FALSE))</f>
        <v>Slot</v>
      </c>
      <c r="U824" s="17" t="str">
        <f>VLOOKUP(IF($C824="B",VLOOKUP($A824,Bat!$A$4:$AU$2320,U$1,FALSE),VLOOKUP($A824,Pit!$A$4:$BE$1686,U$2,FALSE)),COND!$A$35:$B$41,2,FALSE)</f>
        <v>??</v>
      </c>
      <c r="V824" s="21">
        <f>IF($C824="B",VLOOKUP($A824,Bat!$A$4:$AT$2284,46,FALSE),VLOOKUP($A824,Pit!$A$4:$BD$1664,56,FALSE))</f>
        <v>429</v>
      </c>
      <c r="W824" s="16">
        <f t="shared" si="62"/>
        <v>429</v>
      </c>
      <c r="X824" s="16"/>
      <c r="Y824" s="22">
        <f t="shared" si="63"/>
        <v>678</v>
      </c>
      <c r="Z824" s="16" t="str">
        <f>IFERROR(VLOOKUP($D824,Results37!$F$3:$L$1396,Z$1,FALSE),"")</f>
        <v/>
      </c>
      <c r="AA824" s="47" t="str">
        <f>IF(ISERROR(VLOOKUP(D824,Results37!$F$3:$O$399,AA$1,FALSE)),"",IF(VLOOKUP(D824,Results37!$F$3:$O$399,AA$1+1,FALSE)=1,"S"&amp;VLOOKUP(D824,Results37!$F$3:$O$399,AA$1,FALSE),VLOOKUP(D824,Results37!$F$3:$O$399,AA$1,FALSE)))</f>
        <v/>
      </c>
      <c r="AB824" s="16" t="str">
        <f>IFERROR(VLOOKUP($D824,Results37!$F$3:$L$1396,AB$1,FALSE),"")</f>
        <v/>
      </c>
      <c r="AC824" s="16" t="str">
        <f>IFERROR(VLOOKUP($D824,Results37!$F$3:$L$1396,AC$1,FALSE),"")</f>
        <v/>
      </c>
      <c r="AD824" s="16" t="str">
        <f t="shared" si="64"/>
        <v/>
      </c>
      <c r="AE824" s="20" t="str">
        <f>IF(ISERROR(VLOOKUP($AC824&amp;"-"&amp;$F824&amp;" "&amp;G824,Bonuses!$B$1:$G$1006,4,FALSE)),"",INT(VLOOKUP($AC824&amp;"-"&amp;$F824&amp;" "&amp;$G824,Bonuses!$B$1:$G$1006,4,FALSE)))</f>
        <v/>
      </c>
      <c r="AF824" s="16" t="str">
        <f>IF(ISERROR(VLOOKUP($AC824&amp;"-"&amp;$F824,Bonuses!$B$1:$G$1006,5,FALSE)),"",IF(VLOOKUP($AC824&amp;"-"&amp;$F824,Bonuses!$B$1:$G$1006,5,FALSE)="","",VLOOKUP($AC824&amp;"-"&amp;$F824,Bonuses!$B$1:$G$1006,6,FALSE)&amp;" yrs, "&amp;VLOOKUP($AC824&amp;"-"&amp;$F824,Bonuses!$B$1:$G$1006,5,FALSE)))</f>
        <v/>
      </c>
    </row>
    <row r="825" spans="1:32" s="21" customFormat="1" x14ac:dyDescent="0.25">
      <c r="A825" s="21" t="s">
        <v>2487</v>
      </c>
      <c r="B825" s="21">
        <f t="shared" si="60"/>
        <v>0</v>
      </c>
      <c r="C825" s="21" t="str">
        <f t="shared" si="61"/>
        <v>P</v>
      </c>
      <c r="D825" s="17">
        <f>IF($C825="B",VLOOKUP($A825,Bat!$A$4:$BF$2320,D$1,FALSE),VLOOKUP($A825,Pit!$A$4:$BA$1686,D$2,FALSE))</f>
        <v>3726</v>
      </c>
      <c r="E825" s="16" t="str">
        <f>IF($C825="B",VLOOKUP($A825,Bat!$A$4:$BF$2320,E$1,FALSE),VLOOKUP($A825,Pit!$A$4:$BA$1686,E$2,FALSE))</f>
        <v>RP</v>
      </c>
      <c r="F825" s="16" t="str">
        <f>IF($C825="B",VLOOKUP($A825,Bat!$A$4:$BF$2320,F$1,FALSE),VLOOKUP($A825,Pit!$A$4:$BA$1686,F$2,FALSE))</f>
        <v>Remon</v>
      </c>
      <c r="G825" s="16" t="str">
        <f>IF($C825="B",VLOOKUP($A825,Bat!$A$4:$BF$2320,G$1,FALSE),VLOOKUP($A825,Pit!$A$4:$BA$1686,G$2,FALSE))</f>
        <v>Karsberg</v>
      </c>
      <c r="H825" s="16">
        <f>IF($C825="B",VLOOKUP($A825,Bat!$A$4:$BF$2320,H$1,FALSE),VLOOKUP($A825,Pit!$A$4:$BA$1686,H$2,FALSE))</f>
        <v>22</v>
      </c>
      <c r="I825" s="16" t="str">
        <f>IF($C825="B",VLOOKUP($A825,Bat!$A$4:$BF$2320,I$1,FALSE),VLOOKUP($A825,Pit!$A$4:$BA$1686,I$2,FALSE))</f>
        <v>R</v>
      </c>
      <c r="J825" s="16" t="str">
        <f>IF($C825="B",VLOOKUP($A825,Bat!$A$4:$BF$2320,J$1,FALSE),VLOOKUP($A825,Pit!$A$4:$BA$1686,J$2,FALSE))</f>
        <v>R</v>
      </c>
      <c r="K825" s="16" t="str">
        <f>IF($C825="B",VLOOKUP($A825,Bat!$A$4:$BF$2320,K$1,FALSE),VLOOKUP($A825,Pit!$A$4:$BA$1686,K$2,FALSE))</f>
        <v>Low</v>
      </c>
      <c r="L825" s="17" t="str">
        <f>IF($C825="B",VLOOKUP($A825,Bat!$A$4:$BF$2320,L$1,FALSE),VLOOKUP($A825,Pit!$A$4:$BA$1686,L$2,FALSE))</f>
        <v>Normal</v>
      </c>
      <c r="M825" s="16">
        <f>IF($C825="B",VLOOKUP($A825,Bat!$A$4:$BF$2320,M$1,FALSE),VLOOKUP($A825,Pit!$A$4:$BA$1686,M$2,FALSE))</f>
        <v>4</v>
      </c>
      <c r="N825" s="16">
        <f>IF($C825="B",VLOOKUP($A825,Bat!$A$4:$BF$2320,N$1,FALSE),VLOOKUP($A825,Pit!$A$4:$BA$1686,N$2,FALSE))</f>
        <v>2</v>
      </c>
      <c r="O825" s="16">
        <f>IF($C825="B",VLOOKUP($A825,Bat!$A$4:$BF$2320,O$1,FALSE),VLOOKUP($A825,Pit!$A$4:$BA$1686,O$2,FALSE))</f>
        <v>3</v>
      </c>
      <c r="P825" s="16" t="str">
        <f>IF($C825="B",VLOOKUP($A825,Bat!$A$4:$BF$2320,P$1,FALSE),VLOOKUP($A825,Pit!$A$4:$BA$1686,P$2,FALSE))</f>
        <v>89-91 Mph</v>
      </c>
      <c r="Q825" s="17">
        <f>IF($C825="B",VLOOKUP($A825,Bat!$A$4:$BF$2320,Q$1,FALSE),VLOOKUP($A825,Pit!$A$4:$BA$1686,Q$2,FALSE))</f>
        <v>8</v>
      </c>
      <c r="R825" s="18">
        <f>IF($C825="B",VLOOKUP($A825,Bat!$A$4:$BF$2320,R$1,FALSE),VLOOKUP($A825,Pit!$A$4:$BA$1686,R$2,FALSE))</f>
        <v>13.027215100314219</v>
      </c>
      <c r="S825" s="19">
        <f>IF($C825="B",VLOOKUP($A825,Bat!$A$4:$BF$2320,S$1,FALSE),VLOOKUP($A825,Pit!$A$4:$BA$1686,S$2,FALSE))</f>
        <v>8.6887918429448208E-2</v>
      </c>
      <c r="T825" s="20" t="str">
        <f>IF($C825="B",VLOOKUP($A825,Bat!$A$4:$BF$2320,T$1,FALSE),VLOOKUP($A825,Pit!$A$4:$BA$1686,T$2,FALSE))</f>
        <v>-</v>
      </c>
      <c r="U825" s="17" t="str">
        <f>VLOOKUP(IF($C825="B",VLOOKUP($A825,Bat!$A$4:$AU$2320,U$1,FALSE),VLOOKUP($A825,Pit!$A$4:$BE$1686,U$2,FALSE)),COND!$A$35:$B$41,2,FALSE)</f>
        <v>??</v>
      </c>
      <c r="V825" s="21">
        <f>IF($C825="B",VLOOKUP($A825,Bat!$A$4:$AT$2284,46,FALSE),VLOOKUP($A825,Pit!$A$4:$BD$1664,56,FALSE))</f>
        <v>430</v>
      </c>
      <c r="W825" s="16">
        <f t="shared" si="62"/>
        <v>999</v>
      </c>
      <c r="X825" s="16"/>
      <c r="Y825" s="22">
        <f t="shared" si="63"/>
        <v>679</v>
      </c>
      <c r="Z825" s="16" t="str">
        <f>IFERROR(VLOOKUP($D825,Results37!$F$3:$L$1396,Z$1,FALSE),"")</f>
        <v/>
      </c>
      <c r="AA825" s="47" t="str">
        <f>IF(ISERROR(VLOOKUP(D825,Results37!$F$3:$O$399,AA$1,FALSE)),"",IF(VLOOKUP(D825,Results37!$F$3:$O$399,AA$1+1,FALSE)=1,"S"&amp;VLOOKUP(D825,Results37!$F$3:$O$399,AA$1,FALSE),VLOOKUP(D825,Results37!$F$3:$O$399,AA$1,FALSE)))</f>
        <v/>
      </c>
      <c r="AB825" s="16" t="str">
        <f>IFERROR(VLOOKUP($D825,Results37!$F$3:$L$1396,AB$1,FALSE),"")</f>
        <v/>
      </c>
      <c r="AC825" s="16" t="str">
        <f>IFERROR(VLOOKUP($D825,Results37!$F$3:$L$1396,AC$1,FALSE),"")</f>
        <v/>
      </c>
      <c r="AD825" s="16" t="str">
        <f t="shared" si="64"/>
        <v/>
      </c>
      <c r="AE825" s="20" t="str">
        <f>IF(ISERROR(VLOOKUP($AC825&amp;"-"&amp;$F825&amp;" "&amp;G825,Bonuses!$B$1:$G$1006,4,FALSE)),"",INT(VLOOKUP($AC825&amp;"-"&amp;$F825&amp;" "&amp;$G825,Bonuses!$B$1:$G$1006,4,FALSE)))</f>
        <v/>
      </c>
      <c r="AF825" s="16" t="str">
        <f>IF(ISERROR(VLOOKUP($AC825&amp;"-"&amp;$F825,Bonuses!$B$1:$G$1006,5,FALSE)),"",IF(VLOOKUP($AC825&amp;"-"&amp;$F825,Bonuses!$B$1:$G$1006,5,FALSE)="","",VLOOKUP($AC825&amp;"-"&amp;$F825,Bonuses!$B$1:$G$1006,6,FALSE)&amp;" yrs, "&amp;VLOOKUP($AC825&amp;"-"&amp;$F825,Bonuses!$B$1:$G$1006,5,FALSE)))</f>
        <v/>
      </c>
    </row>
    <row r="826" spans="1:32" s="21" customFormat="1" x14ac:dyDescent="0.25">
      <c r="A826" s="21" t="s">
        <v>2394</v>
      </c>
      <c r="B826" s="21">
        <f t="shared" si="60"/>
        <v>0</v>
      </c>
      <c r="C826" s="21" t="str">
        <f t="shared" si="61"/>
        <v>P</v>
      </c>
      <c r="D826" s="17">
        <f>IF($C826="B",VLOOKUP($A826,Bat!$A$4:$BF$2320,D$1,FALSE),VLOOKUP($A826,Pit!$A$4:$BA$1686,D$2,FALSE))</f>
        <v>15646</v>
      </c>
      <c r="E826" s="16" t="str">
        <f>IF($C826="B",VLOOKUP($A826,Bat!$A$4:$BF$2320,E$1,FALSE),VLOOKUP($A826,Pit!$A$4:$BA$1686,E$2,FALSE))</f>
        <v>RP</v>
      </c>
      <c r="F826" s="16" t="str">
        <f>IF($C826="B",VLOOKUP($A826,Bat!$A$4:$BF$2320,F$1,FALSE),VLOOKUP($A826,Pit!$A$4:$BA$1686,F$2,FALSE))</f>
        <v>Peter</v>
      </c>
      <c r="G826" s="16" t="str">
        <f>IF($C826="B",VLOOKUP($A826,Bat!$A$4:$BF$2320,G$1,FALSE),VLOOKUP($A826,Pit!$A$4:$BA$1686,G$2,FALSE))</f>
        <v>Gallardo</v>
      </c>
      <c r="H826" s="16">
        <f>IF($C826="B",VLOOKUP($A826,Bat!$A$4:$BF$2320,H$1,FALSE),VLOOKUP($A826,Pit!$A$4:$BA$1686,H$2,FALSE))</f>
        <v>23</v>
      </c>
      <c r="I826" s="16" t="str">
        <f>IF($C826="B",VLOOKUP($A826,Bat!$A$4:$BF$2320,I$1,FALSE),VLOOKUP($A826,Pit!$A$4:$BA$1686,I$2,FALSE))</f>
        <v>R</v>
      </c>
      <c r="J826" s="16" t="str">
        <f>IF($C826="B",VLOOKUP($A826,Bat!$A$4:$BF$2320,J$1,FALSE),VLOOKUP($A826,Pit!$A$4:$BA$1686,J$2,FALSE))</f>
        <v>R</v>
      </c>
      <c r="K826" s="16" t="str">
        <f>IF($C826="B",VLOOKUP($A826,Bat!$A$4:$BF$2320,K$1,FALSE),VLOOKUP($A826,Pit!$A$4:$BA$1686,K$2,FALSE))</f>
        <v>Normal</v>
      </c>
      <c r="L826" s="17" t="str">
        <f>IF($C826="B",VLOOKUP($A826,Bat!$A$4:$BF$2320,L$1,FALSE),VLOOKUP($A826,Pit!$A$4:$BA$1686,L$2,FALSE))</f>
        <v>Normal</v>
      </c>
      <c r="M826" s="16">
        <f>IF($C826="B",VLOOKUP($A826,Bat!$A$4:$BF$2320,M$1,FALSE),VLOOKUP($A826,Pit!$A$4:$BA$1686,M$2,FALSE))</f>
        <v>4</v>
      </c>
      <c r="N826" s="16">
        <f>IF($C826="B",VLOOKUP($A826,Bat!$A$4:$BF$2320,N$1,FALSE),VLOOKUP($A826,Pit!$A$4:$BA$1686,N$2,FALSE))</f>
        <v>3</v>
      </c>
      <c r="O826" s="16">
        <f>IF($C826="B",VLOOKUP($A826,Bat!$A$4:$BF$2320,O$1,FALSE),VLOOKUP($A826,Pit!$A$4:$BA$1686,O$2,FALSE))</f>
        <v>2</v>
      </c>
      <c r="P826" s="16" t="str">
        <f>IF($C826="B",VLOOKUP($A826,Bat!$A$4:$BF$2320,P$1,FALSE),VLOOKUP($A826,Pit!$A$4:$BA$1686,P$2,FALSE))</f>
        <v>94-96 Mph</v>
      </c>
      <c r="Q826" s="17">
        <f>IF($C826="B",VLOOKUP($A826,Bat!$A$4:$BF$2320,Q$1,FALSE),VLOOKUP($A826,Pit!$A$4:$BA$1686,Q$2,FALSE))</f>
        <v>8</v>
      </c>
      <c r="R826" s="18">
        <f>IF($C826="B",VLOOKUP($A826,Bat!$A$4:$BF$2320,R$1,FALSE),VLOOKUP($A826,Pit!$A$4:$BA$1686,R$2,FALSE))</f>
        <v>12.922799901439102</v>
      </c>
      <c r="S826" s="19">
        <f>IF($C826="B",VLOOKUP($A826,Bat!$A$4:$BF$2320,S$1,FALSE),VLOOKUP($A826,Pit!$A$4:$BA$1686,S$2,FALSE))</f>
        <v>7.7715038492505897E-2</v>
      </c>
      <c r="T826" s="20" t="str">
        <f>IF($C826="B",VLOOKUP($A826,Bat!$A$4:$BF$2320,T$1,FALSE),VLOOKUP($A826,Pit!$A$4:$BA$1686,T$2,FALSE))</f>
        <v>Slot</v>
      </c>
      <c r="U826" s="17" t="str">
        <f>VLOOKUP(IF($C826="B",VLOOKUP($A826,Bat!$A$4:$AU$2320,U$1,FALSE),VLOOKUP($A826,Pit!$A$4:$BE$1686,U$2,FALSE)),COND!$A$35:$B$41,2,FALSE)</f>
        <v>??</v>
      </c>
      <c r="V826" s="21">
        <f>IF($C826="B",VLOOKUP($A826,Bat!$A$4:$AT$2284,46,FALSE),VLOOKUP($A826,Pit!$A$4:$BD$1664,56,FALSE))</f>
        <v>432</v>
      </c>
      <c r="W826" s="16">
        <f t="shared" si="62"/>
        <v>432</v>
      </c>
      <c r="X826" s="16"/>
      <c r="Y826" s="22">
        <f t="shared" si="63"/>
        <v>682</v>
      </c>
      <c r="Z826" s="16" t="str">
        <f>IFERROR(VLOOKUP($D826,Results37!$F$3:$L$1396,Z$1,FALSE),"")</f>
        <v/>
      </c>
      <c r="AA826" s="47" t="str">
        <f>IF(ISERROR(VLOOKUP(D826,Results37!$F$3:$O$399,AA$1,FALSE)),"",IF(VLOOKUP(D826,Results37!$F$3:$O$399,AA$1+1,FALSE)=1,"S"&amp;VLOOKUP(D826,Results37!$F$3:$O$399,AA$1,FALSE),VLOOKUP(D826,Results37!$F$3:$O$399,AA$1,FALSE)))</f>
        <v/>
      </c>
      <c r="AB826" s="16" t="str">
        <f>IFERROR(VLOOKUP($D826,Results37!$F$3:$L$1396,AB$1,FALSE),"")</f>
        <v/>
      </c>
      <c r="AC826" s="16" t="str">
        <f>IFERROR(VLOOKUP($D826,Results37!$F$3:$L$1396,AC$1,FALSE),"")</f>
        <v/>
      </c>
      <c r="AD826" s="16" t="str">
        <f t="shared" si="64"/>
        <v/>
      </c>
      <c r="AE826" s="20" t="str">
        <f>IF(ISERROR(VLOOKUP($AC826&amp;"-"&amp;$F826&amp;" "&amp;G826,Bonuses!$B$1:$G$1006,4,FALSE)),"",INT(VLOOKUP($AC826&amp;"-"&amp;$F826&amp;" "&amp;$G826,Bonuses!$B$1:$G$1006,4,FALSE)))</f>
        <v/>
      </c>
      <c r="AF826" s="16" t="str">
        <f>IF(ISERROR(VLOOKUP($AC826&amp;"-"&amp;$F826,Bonuses!$B$1:$G$1006,5,FALSE)),"",IF(VLOOKUP($AC826&amp;"-"&amp;$F826,Bonuses!$B$1:$G$1006,5,FALSE)="","",VLOOKUP($AC826&amp;"-"&amp;$F826,Bonuses!$B$1:$G$1006,6,FALSE)&amp;" yrs, "&amp;VLOOKUP($AC826&amp;"-"&amp;$F826,Bonuses!$B$1:$G$1006,5,FALSE)))</f>
        <v/>
      </c>
    </row>
    <row r="827" spans="1:32" s="21" customFormat="1" x14ac:dyDescent="0.25">
      <c r="A827" s="21" t="s">
        <v>2491</v>
      </c>
      <c r="B827" s="21">
        <f t="shared" si="60"/>
        <v>0</v>
      </c>
      <c r="C827" s="21" t="str">
        <f t="shared" si="61"/>
        <v>P</v>
      </c>
      <c r="D827" s="17">
        <f>IF($C827="B",VLOOKUP($A827,Bat!$A$4:$BF$2320,D$1,FALSE),VLOOKUP($A827,Pit!$A$4:$BA$1686,D$2,FALSE))</f>
        <v>5543</v>
      </c>
      <c r="E827" s="16" t="str">
        <f>IF($C827="B",VLOOKUP($A827,Bat!$A$4:$BF$2320,E$1,FALSE),VLOOKUP($A827,Pit!$A$4:$BA$1686,E$2,FALSE))</f>
        <v>SP</v>
      </c>
      <c r="F827" s="16" t="str">
        <f>IF($C827="B",VLOOKUP($A827,Bat!$A$4:$BF$2320,F$1,FALSE),VLOOKUP($A827,Pit!$A$4:$BA$1686,F$2,FALSE))</f>
        <v>Willie</v>
      </c>
      <c r="G827" s="16" t="str">
        <f>IF($C827="B",VLOOKUP($A827,Bat!$A$4:$BF$2320,G$1,FALSE),VLOOKUP($A827,Pit!$A$4:$BA$1686,G$2,FALSE))</f>
        <v>Carson</v>
      </c>
      <c r="H827" s="16">
        <f>IF($C827="B",VLOOKUP($A827,Bat!$A$4:$BF$2320,H$1,FALSE),VLOOKUP($A827,Pit!$A$4:$BA$1686,H$2,FALSE))</f>
        <v>22</v>
      </c>
      <c r="I827" s="16" t="str">
        <f>IF($C827="B",VLOOKUP($A827,Bat!$A$4:$BF$2320,I$1,FALSE),VLOOKUP($A827,Pit!$A$4:$BA$1686,I$2,FALSE))</f>
        <v>R</v>
      </c>
      <c r="J827" s="16" t="str">
        <f>IF($C827="B",VLOOKUP($A827,Bat!$A$4:$BF$2320,J$1,FALSE),VLOOKUP($A827,Pit!$A$4:$BA$1686,J$2,FALSE))</f>
        <v>R</v>
      </c>
      <c r="K827" s="16" t="str">
        <f>IF($C827="B",VLOOKUP($A827,Bat!$A$4:$BF$2320,K$1,FALSE),VLOOKUP($A827,Pit!$A$4:$BA$1686,K$2,FALSE))</f>
        <v>Low</v>
      </c>
      <c r="L827" s="17" t="str">
        <f>IF($C827="B",VLOOKUP($A827,Bat!$A$4:$BF$2320,L$1,FALSE),VLOOKUP($A827,Pit!$A$4:$BA$1686,L$2,FALSE))</f>
        <v>Normal</v>
      </c>
      <c r="M827" s="16">
        <f>IF($C827="B",VLOOKUP($A827,Bat!$A$4:$BF$2320,M$1,FALSE),VLOOKUP($A827,Pit!$A$4:$BA$1686,M$2,FALSE))</f>
        <v>3</v>
      </c>
      <c r="N827" s="16">
        <f>IF($C827="B",VLOOKUP($A827,Bat!$A$4:$BF$2320,N$1,FALSE),VLOOKUP($A827,Pit!$A$4:$BA$1686,N$2,FALSE))</f>
        <v>3</v>
      </c>
      <c r="O827" s="16">
        <f>IF($C827="B",VLOOKUP($A827,Bat!$A$4:$BF$2320,O$1,FALSE),VLOOKUP($A827,Pit!$A$4:$BA$1686,O$2,FALSE))</f>
        <v>3</v>
      </c>
      <c r="P827" s="16" t="str">
        <f>IF($C827="B",VLOOKUP($A827,Bat!$A$4:$BF$2320,P$1,FALSE),VLOOKUP($A827,Pit!$A$4:$BA$1686,P$2,FALSE))</f>
        <v>90-92 Mph</v>
      </c>
      <c r="Q827" s="17">
        <f>IF($C827="B",VLOOKUP($A827,Bat!$A$4:$BF$2320,Q$1,FALSE),VLOOKUP($A827,Pit!$A$4:$BA$1686,Q$2,FALSE))</f>
        <v>8</v>
      </c>
      <c r="R827" s="18">
        <f>IF($C827="B",VLOOKUP($A827,Bat!$A$4:$BF$2320,R$1,FALSE),VLOOKUP($A827,Pit!$A$4:$BA$1686,R$2,FALSE))</f>
        <v>12.915682295717371</v>
      </c>
      <c r="S827" s="19">
        <f>IF($C827="B",VLOOKUP($A827,Bat!$A$4:$BF$2320,S$1,FALSE),VLOOKUP($A827,Pit!$A$4:$BA$1686,S$2,FALSE))</f>
        <v>7.708975650839528E-2</v>
      </c>
      <c r="T827" s="20" t="str">
        <f>IF($C827="B",VLOOKUP($A827,Bat!$A$4:$BF$2320,T$1,FALSE),VLOOKUP($A827,Pit!$A$4:$BA$1686,T$2,FALSE))</f>
        <v>$220k</v>
      </c>
      <c r="U827" s="17" t="str">
        <f>VLOOKUP(IF($C827="B",VLOOKUP($A827,Bat!$A$4:$AU$2320,U$1,FALSE),VLOOKUP($A827,Pit!$A$4:$BE$1686,U$2,FALSE)),COND!$A$35:$B$41,2,FALSE)</f>
        <v>??</v>
      </c>
      <c r="V827" s="21">
        <f>IF($C827="B",VLOOKUP($A827,Bat!$A$4:$AT$2284,46,FALSE),VLOOKUP($A827,Pit!$A$4:$BD$1664,56,FALSE))</f>
        <v>433</v>
      </c>
      <c r="W827" s="16">
        <f t="shared" si="62"/>
        <v>999</v>
      </c>
      <c r="X827" s="16"/>
      <c r="Y827" s="22">
        <f t="shared" si="63"/>
        <v>683</v>
      </c>
      <c r="Z827" s="16" t="str">
        <f>IFERROR(VLOOKUP($D827,Results37!$F$3:$L$1396,Z$1,FALSE),"")</f>
        <v/>
      </c>
      <c r="AA827" s="47" t="str">
        <f>IF(ISERROR(VLOOKUP(D827,Results37!$F$3:$O$399,AA$1,FALSE)),"",IF(VLOOKUP(D827,Results37!$F$3:$O$399,AA$1+1,FALSE)=1,"S"&amp;VLOOKUP(D827,Results37!$F$3:$O$399,AA$1,FALSE),VLOOKUP(D827,Results37!$F$3:$O$399,AA$1,FALSE)))</f>
        <v/>
      </c>
      <c r="AB827" s="16" t="str">
        <f>IFERROR(VLOOKUP($D827,Results37!$F$3:$L$1396,AB$1,FALSE),"")</f>
        <v/>
      </c>
      <c r="AC827" s="16" t="str">
        <f>IFERROR(VLOOKUP($D827,Results37!$F$3:$L$1396,AC$1,FALSE),"")</f>
        <v/>
      </c>
      <c r="AD827" s="16" t="str">
        <f t="shared" si="64"/>
        <v/>
      </c>
      <c r="AE827" s="20" t="str">
        <f>IF(ISERROR(VLOOKUP($AC827&amp;"-"&amp;$F827&amp;" "&amp;G827,Bonuses!$B$1:$G$1006,4,FALSE)),"",INT(VLOOKUP($AC827&amp;"-"&amp;$F827&amp;" "&amp;$G827,Bonuses!$B$1:$G$1006,4,FALSE)))</f>
        <v/>
      </c>
      <c r="AF827" s="16" t="str">
        <f>IF(ISERROR(VLOOKUP($AC827&amp;"-"&amp;$F827,Bonuses!$B$1:$G$1006,5,FALSE)),"",IF(VLOOKUP($AC827&amp;"-"&amp;$F827,Bonuses!$B$1:$G$1006,5,FALSE)="","",VLOOKUP($AC827&amp;"-"&amp;$F827,Bonuses!$B$1:$G$1006,6,FALSE)&amp;" yrs, "&amp;VLOOKUP($AC827&amp;"-"&amp;$F827,Bonuses!$B$1:$G$1006,5,FALSE)))</f>
        <v/>
      </c>
    </row>
    <row r="828" spans="1:32" s="21" customFormat="1" x14ac:dyDescent="0.25">
      <c r="A828" s="21" t="s">
        <v>2492</v>
      </c>
      <c r="B828" s="21">
        <f t="shared" si="60"/>
        <v>0</v>
      </c>
      <c r="C828" s="21" t="str">
        <f t="shared" si="61"/>
        <v>P</v>
      </c>
      <c r="D828" s="17">
        <f>IF($C828="B",VLOOKUP($A828,Bat!$A$4:$BF$2320,D$1,FALSE),VLOOKUP($A828,Pit!$A$4:$BA$1686,D$2,FALSE))</f>
        <v>4128</v>
      </c>
      <c r="E828" s="16" t="str">
        <f>IF($C828="B",VLOOKUP($A828,Bat!$A$4:$BF$2320,E$1,FALSE),VLOOKUP($A828,Pit!$A$4:$BA$1686,E$2,FALSE))</f>
        <v>RP</v>
      </c>
      <c r="F828" s="16" t="str">
        <f>IF($C828="B",VLOOKUP($A828,Bat!$A$4:$BF$2320,F$1,FALSE),VLOOKUP($A828,Pit!$A$4:$BA$1686,F$2,FALSE))</f>
        <v>Philip</v>
      </c>
      <c r="G828" s="16" t="str">
        <f>IF($C828="B",VLOOKUP($A828,Bat!$A$4:$BF$2320,G$1,FALSE),VLOOKUP($A828,Pit!$A$4:$BA$1686,G$2,FALSE))</f>
        <v>Ewing</v>
      </c>
      <c r="H828" s="16">
        <f>IF($C828="B",VLOOKUP($A828,Bat!$A$4:$BF$2320,H$1,FALSE),VLOOKUP($A828,Pit!$A$4:$BA$1686,H$2,FALSE))</f>
        <v>24</v>
      </c>
      <c r="I828" s="16" t="str">
        <f>IF($C828="B",VLOOKUP($A828,Bat!$A$4:$BF$2320,I$1,FALSE),VLOOKUP($A828,Pit!$A$4:$BA$1686,I$2,FALSE))</f>
        <v>R</v>
      </c>
      <c r="J828" s="16" t="str">
        <f>IF($C828="B",VLOOKUP($A828,Bat!$A$4:$BF$2320,J$1,FALSE),VLOOKUP($A828,Pit!$A$4:$BA$1686,J$2,FALSE))</f>
        <v>R</v>
      </c>
      <c r="K828" s="16" t="str">
        <f>IF($C828="B",VLOOKUP($A828,Bat!$A$4:$BF$2320,K$1,FALSE),VLOOKUP($A828,Pit!$A$4:$BA$1686,K$2,FALSE))</f>
        <v>Normal</v>
      </c>
      <c r="L828" s="17" t="str">
        <f>IF($C828="B",VLOOKUP($A828,Bat!$A$4:$BF$2320,L$1,FALSE),VLOOKUP($A828,Pit!$A$4:$BA$1686,L$2,FALSE))</f>
        <v>Low</v>
      </c>
      <c r="M828" s="16">
        <f>IF($C828="B",VLOOKUP($A828,Bat!$A$4:$BF$2320,M$1,FALSE),VLOOKUP($A828,Pit!$A$4:$BA$1686,M$2,FALSE))</f>
        <v>3</v>
      </c>
      <c r="N828" s="16">
        <f>IF($C828="B",VLOOKUP($A828,Bat!$A$4:$BF$2320,N$1,FALSE),VLOOKUP($A828,Pit!$A$4:$BA$1686,N$2,FALSE))</f>
        <v>2</v>
      </c>
      <c r="O828" s="16">
        <f>IF($C828="B",VLOOKUP($A828,Bat!$A$4:$BF$2320,O$1,FALSE),VLOOKUP($A828,Pit!$A$4:$BA$1686,O$2,FALSE))</f>
        <v>4</v>
      </c>
      <c r="P828" s="16" t="str">
        <f>IF($C828="B",VLOOKUP($A828,Bat!$A$4:$BF$2320,P$1,FALSE),VLOOKUP($A828,Pit!$A$4:$BA$1686,P$2,FALSE))</f>
        <v>90-92 Mph</v>
      </c>
      <c r="Q828" s="17">
        <f>IF($C828="B",VLOOKUP($A828,Bat!$A$4:$BF$2320,Q$1,FALSE),VLOOKUP($A828,Pit!$A$4:$BA$1686,Q$2,FALSE))</f>
        <v>2</v>
      </c>
      <c r="R828" s="18">
        <f>IF($C828="B",VLOOKUP($A828,Bat!$A$4:$BF$2320,R$1,FALSE),VLOOKUP($A828,Pit!$A$4:$BA$1686,R$2,FALSE))</f>
        <v>12.83786813888911</v>
      </c>
      <c r="S828" s="19">
        <f>IF($C828="B",VLOOKUP($A828,Bat!$A$4:$BF$2320,S$1,FALSE),VLOOKUP($A828,Pit!$A$4:$BA$1686,S$2,FALSE))</f>
        <v>7.0253779316667347E-2</v>
      </c>
      <c r="T828" s="20" t="str">
        <f>IF($C828="B",VLOOKUP($A828,Bat!$A$4:$BF$2320,T$1,FALSE),VLOOKUP($A828,Pit!$A$4:$BA$1686,T$2,FALSE))</f>
        <v>Slot</v>
      </c>
      <c r="U828" s="17" t="str">
        <f>VLOOKUP(IF($C828="B",VLOOKUP($A828,Bat!$A$4:$AU$2320,U$1,FALSE),VLOOKUP($A828,Pit!$A$4:$BE$1686,U$2,FALSE)),COND!$A$35:$B$41,2,FALSE)</f>
        <v>??</v>
      </c>
      <c r="V828" s="21">
        <f>IF($C828="B",VLOOKUP($A828,Bat!$A$4:$AT$2284,46,FALSE),VLOOKUP($A828,Pit!$A$4:$BD$1664,56,FALSE))</f>
        <v>434</v>
      </c>
      <c r="W828" s="16">
        <f t="shared" si="62"/>
        <v>434</v>
      </c>
      <c r="X828" s="16"/>
      <c r="Y828" s="22">
        <f t="shared" si="63"/>
        <v>686</v>
      </c>
      <c r="Z828" s="16" t="str">
        <f>IFERROR(VLOOKUP($D828,Results37!$F$3:$L$1396,Z$1,FALSE),"")</f>
        <v/>
      </c>
      <c r="AA828" s="47" t="str">
        <f>IF(ISERROR(VLOOKUP(D828,Results37!$F$3:$O$399,AA$1,FALSE)),"",IF(VLOOKUP(D828,Results37!$F$3:$O$399,AA$1+1,FALSE)=1,"S"&amp;VLOOKUP(D828,Results37!$F$3:$O$399,AA$1,FALSE),VLOOKUP(D828,Results37!$F$3:$O$399,AA$1,FALSE)))</f>
        <v/>
      </c>
      <c r="AB828" s="16" t="str">
        <f>IFERROR(VLOOKUP($D828,Results37!$F$3:$L$1396,AB$1,FALSE),"")</f>
        <v/>
      </c>
      <c r="AC828" s="16" t="str">
        <f>IFERROR(VLOOKUP($D828,Results37!$F$3:$L$1396,AC$1,FALSE),"")</f>
        <v/>
      </c>
      <c r="AD828" s="16" t="str">
        <f t="shared" si="64"/>
        <v/>
      </c>
      <c r="AE828" s="20" t="str">
        <f>IF(ISERROR(VLOOKUP($AC828&amp;"-"&amp;$F828&amp;" "&amp;G828,Bonuses!$B$1:$G$1006,4,FALSE)),"",INT(VLOOKUP($AC828&amp;"-"&amp;$F828&amp;" "&amp;$G828,Bonuses!$B$1:$G$1006,4,FALSE)))</f>
        <v/>
      </c>
      <c r="AF828" s="16" t="str">
        <f>IF(ISERROR(VLOOKUP($AC828&amp;"-"&amp;$F828,Bonuses!$B$1:$G$1006,5,FALSE)),"",IF(VLOOKUP($AC828&amp;"-"&amp;$F828,Bonuses!$B$1:$G$1006,5,FALSE)="","",VLOOKUP($AC828&amp;"-"&amp;$F828,Bonuses!$B$1:$G$1006,6,FALSE)&amp;" yrs, "&amp;VLOOKUP($AC828&amp;"-"&amp;$F828,Bonuses!$B$1:$G$1006,5,FALSE)))</f>
        <v/>
      </c>
    </row>
    <row r="829" spans="1:32" s="21" customFormat="1" x14ac:dyDescent="0.25">
      <c r="A829" s="21" t="s">
        <v>2493</v>
      </c>
      <c r="B829" s="21">
        <f t="shared" si="60"/>
        <v>0</v>
      </c>
      <c r="C829" s="21" t="str">
        <f t="shared" si="61"/>
        <v>P</v>
      </c>
      <c r="D829" s="17">
        <f>IF($C829="B",VLOOKUP($A829,Bat!$A$4:$BF$2320,D$1,FALSE),VLOOKUP($A829,Pit!$A$4:$BA$1686,D$2,FALSE))</f>
        <v>2125</v>
      </c>
      <c r="E829" s="16" t="str">
        <f>IF($C829="B",VLOOKUP($A829,Bat!$A$4:$BF$2320,E$1,FALSE),VLOOKUP($A829,Pit!$A$4:$BA$1686,E$2,FALSE))</f>
        <v>RP</v>
      </c>
      <c r="F829" s="16" t="str">
        <f>IF($C829="B",VLOOKUP($A829,Bat!$A$4:$BF$2320,F$1,FALSE),VLOOKUP($A829,Pit!$A$4:$BA$1686,F$2,FALSE))</f>
        <v>Brian</v>
      </c>
      <c r="G829" s="16" t="str">
        <f>IF($C829="B",VLOOKUP($A829,Bat!$A$4:$BF$2320,G$1,FALSE),VLOOKUP($A829,Pit!$A$4:$BA$1686,G$2,FALSE))</f>
        <v>Powell</v>
      </c>
      <c r="H829" s="16">
        <f>IF($C829="B",VLOOKUP($A829,Bat!$A$4:$BF$2320,H$1,FALSE),VLOOKUP($A829,Pit!$A$4:$BA$1686,H$2,FALSE))</f>
        <v>23</v>
      </c>
      <c r="I829" s="16" t="str">
        <f>IF($C829="B",VLOOKUP($A829,Bat!$A$4:$BF$2320,I$1,FALSE),VLOOKUP($A829,Pit!$A$4:$BA$1686,I$2,FALSE))</f>
        <v>R</v>
      </c>
      <c r="J829" s="16" t="str">
        <f>IF($C829="B",VLOOKUP($A829,Bat!$A$4:$BF$2320,J$1,FALSE),VLOOKUP($A829,Pit!$A$4:$BA$1686,J$2,FALSE))</f>
        <v>R</v>
      </c>
      <c r="K829" s="16" t="str">
        <f>IF($C829="B",VLOOKUP($A829,Bat!$A$4:$BF$2320,K$1,FALSE),VLOOKUP($A829,Pit!$A$4:$BA$1686,K$2,FALSE))</f>
        <v>Low</v>
      </c>
      <c r="L829" s="17" t="str">
        <f>IF($C829="B",VLOOKUP($A829,Bat!$A$4:$BF$2320,L$1,FALSE),VLOOKUP($A829,Pit!$A$4:$BA$1686,L$2,FALSE))</f>
        <v>Normal</v>
      </c>
      <c r="M829" s="16">
        <f>IF($C829="B",VLOOKUP($A829,Bat!$A$4:$BF$2320,M$1,FALSE),VLOOKUP($A829,Pit!$A$4:$BA$1686,M$2,FALSE))</f>
        <v>5</v>
      </c>
      <c r="N829" s="16">
        <f>IF($C829="B",VLOOKUP($A829,Bat!$A$4:$BF$2320,N$1,FALSE),VLOOKUP($A829,Pit!$A$4:$BA$1686,N$2,FALSE))</f>
        <v>2</v>
      </c>
      <c r="O829" s="16">
        <f>IF($C829="B",VLOOKUP($A829,Bat!$A$4:$BF$2320,O$1,FALSE),VLOOKUP($A829,Pit!$A$4:$BA$1686,O$2,FALSE))</f>
        <v>2</v>
      </c>
      <c r="P829" s="16" t="str">
        <f>IF($C829="B",VLOOKUP($A829,Bat!$A$4:$BF$2320,P$1,FALSE),VLOOKUP($A829,Pit!$A$4:$BA$1686,P$2,FALSE))</f>
        <v>94-96 Mph</v>
      </c>
      <c r="Q829" s="17">
        <f>IF($C829="B",VLOOKUP($A829,Bat!$A$4:$BF$2320,Q$1,FALSE),VLOOKUP($A829,Pit!$A$4:$BA$1686,Q$2,FALSE))</f>
        <v>7</v>
      </c>
      <c r="R829" s="18">
        <f>IF($C829="B",VLOOKUP($A829,Bat!$A$4:$BF$2320,R$1,FALSE),VLOOKUP($A829,Pit!$A$4:$BA$1686,R$2,FALSE))</f>
        <v>12.815570310109781</v>
      </c>
      <c r="S829" s="19">
        <f>IF($C829="B",VLOOKUP($A829,Bat!$A$4:$BF$2320,S$1,FALSE),VLOOKUP($A829,Pit!$A$4:$BA$1686,S$2,FALSE))</f>
        <v>6.8294914051353642E-2</v>
      </c>
      <c r="T829" s="20" t="str">
        <f>IF($C829="B",VLOOKUP($A829,Bat!$A$4:$BF$2320,T$1,FALSE),VLOOKUP($A829,Pit!$A$4:$BA$1686,T$2,FALSE))</f>
        <v>-</v>
      </c>
      <c r="U829" s="17" t="str">
        <f>VLOOKUP(IF($C829="B",VLOOKUP($A829,Bat!$A$4:$AU$2320,U$1,FALSE),VLOOKUP($A829,Pit!$A$4:$BE$1686,U$2,FALSE)),COND!$A$35:$B$41,2,FALSE)</f>
        <v>??</v>
      </c>
      <c r="V829" s="21">
        <f>IF($C829="B",VLOOKUP($A829,Bat!$A$4:$AT$2284,46,FALSE),VLOOKUP($A829,Pit!$A$4:$BD$1664,56,FALSE))</f>
        <v>435</v>
      </c>
      <c r="W829" s="16">
        <f t="shared" si="62"/>
        <v>999</v>
      </c>
      <c r="X829" s="16"/>
      <c r="Y829" s="22">
        <f t="shared" si="63"/>
        <v>688</v>
      </c>
      <c r="Z829" s="16" t="str">
        <f>IFERROR(VLOOKUP($D829,Results37!$F$3:$L$1396,Z$1,FALSE),"")</f>
        <v/>
      </c>
      <c r="AA829" s="47" t="str">
        <f>IF(ISERROR(VLOOKUP(D829,Results37!$F$3:$O$399,AA$1,FALSE)),"",IF(VLOOKUP(D829,Results37!$F$3:$O$399,AA$1+1,FALSE)=1,"S"&amp;VLOOKUP(D829,Results37!$F$3:$O$399,AA$1,FALSE),VLOOKUP(D829,Results37!$F$3:$O$399,AA$1,FALSE)))</f>
        <v/>
      </c>
      <c r="AB829" s="16" t="str">
        <f>IFERROR(VLOOKUP($D829,Results37!$F$3:$L$1396,AB$1,FALSE),"")</f>
        <v/>
      </c>
      <c r="AC829" s="16" t="str">
        <f>IFERROR(VLOOKUP($D829,Results37!$F$3:$L$1396,AC$1,FALSE),"")</f>
        <v/>
      </c>
      <c r="AD829" s="16" t="str">
        <f t="shared" si="64"/>
        <v/>
      </c>
      <c r="AE829" s="20" t="str">
        <f>IF(ISERROR(VLOOKUP($AC829&amp;"-"&amp;$F829&amp;" "&amp;G829,Bonuses!$B$1:$G$1006,4,FALSE)),"",INT(VLOOKUP($AC829&amp;"-"&amp;$F829&amp;" "&amp;$G829,Bonuses!$B$1:$G$1006,4,FALSE)))</f>
        <v/>
      </c>
      <c r="AF829" s="16" t="str">
        <f>IF(ISERROR(VLOOKUP($AC829&amp;"-"&amp;$F829,Bonuses!$B$1:$G$1006,5,FALSE)),"",IF(VLOOKUP($AC829&amp;"-"&amp;$F829,Bonuses!$B$1:$G$1006,5,FALSE)="","",VLOOKUP($AC829&amp;"-"&amp;$F829,Bonuses!$B$1:$G$1006,6,FALSE)&amp;" yrs, "&amp;VLOOKUP($AC829&amp;"-"&amp;$F829,Bonuses!$B$1:$G$1006,5,FALSE)))</f>
        <v/>
      </c>
    </row>
    <row r="830" spans="1:32" s="21" customFormat="1" x14ac:dyDescent="0.25">
      <c r="A830" s="21" t="s">
        <v>2484</v>
      </c>
      <c r="B830" s="21">
        <f t="shared" si="60"/>
        <v>0</v>
      </c>
      <c r="C830" s="21" t="str">
        <f t="shared" si="61"/>
        <v>P</v>
      </c>
      <c r="D830" s="17">
        <f>IF($C830="B",VLOOKUP($A830,Bat!$A$4:$BF$2320,D$1,FALSE),VLOOKUP($A830,Pit!$A$4:$BA$1686,D$2,FALSE))</f>
        <v>13699</v>
      </c>
      <c r="E830" s="16" t="str">
        <f>IF($C830="B",VLOOKUP($A830,Bat!$A$4:$BF$2320,E$1,FALSE),VLOOKUP($A830,Pit!$A$4:$BA$1686,E$2,FALSE))</f>
        <v>RP</v>
      </c>
      <c r="F830" s="16" t="str">
        <f>IF($C830="B",VLOOKUP($A830,Bat!$A$4:$BF$2320,F$1,FALSE),VLOOKUP($A830,Pit!$A$4:$BA$1686,F$2,FALSE))</f>
        <v>Jake</v>
      </c>
      <c r="G830" s="16" t="str">
        <f>IF($C830="B",VLOOKUP($A830,Bat!$A$4:$BF$2320,G$1,FALSE),VLOOKUP($A830,Pit!$A$4:$BA$1686,G$2,FALSE))</f>
        <v>Rowarth</v>
      </c>
      <c r="H830" s="16">
        <f>IF($C830="B",VLOOKUP($A830,Bat!$A$4:$BF$2320,H$1,FALSE),VLOOKUP($A830,Pit!$A$4:$BA$1686,H$2,FALSE))</f>
        <v>24</v>
      </c>
      <c r="I830" s="16" t="str">
        <f>IF($C830="B",VLOOKUP($A830,Bat!$A$4:$BF$2320,I$1,FALSE),VLOOKUP($A830,Pit!$A$4:$BA$1686,I$2,FALSE))</f>
        <v>R</v>
      </c>
      <c r="J830" s="16" t="str">
        <f>IF($C830="B",VLOOKUP($A830,Bat!$A$4:$BF$2320,J$1,FALSE),VLOOKUP($A830,Pit!$A$4:$BA$1686,J$2,FALSE))</f>
        <v>R</v>
      </c>
      <c r="K830" s="16" t="str">
        <f>IF($C830="B",VLOOKUP($A830,Bat!$A$4:$BF$2320,K$1,FALSE),VLOOKUP($A830,Pit!$A$4:$BA$1686,K$2,FALSE))</f>
        <v>Low</v>
      </c>
      <c r="L830" s="17" t="str">
        <f>IF($C830="B",VLOOKUP($A830,Bat!$A$4:$BF$2320,L$1,FALSE),VLOOKUP($A830,Pit!$A$4:$BA$1686,L$2,FALSE))</f>
        <v>Normal</v>
      </c>
      <c r="M830" s="16">
        <f>IF($C830="B",VLOOKUP($A830,Bat!$A$4:$BF$2320,M$1,FALSE),VLOOKUP($A830,Pit!$A$4:$BA$1686,M$2,FALSE))</f>
        <v>3</v>
      </c>
      <c r="N830" s="16">
        <f>IF($C830="B",VLOOKUP($A830,Bat!$A$4:$BF$2320,N$1,FALSE),VLOOKUP($A830,Pit!$A$4:$BA$1686,N$2,FALSE))</f>
        <v>2</v>
      </c>
      <c r="O830" s="16">
        <f>IF($C830="B",VLOOKUP($A830,Bat!$A$4:$BF$2320,O$1,FALSE),VLOOKUP($A830,Pit!$A$4:$BA$1686,O$2,FALSE))</f>
        <v>4</v>
      </c>
      <c r="P830" s="16" t="str">
        <f>IF($C830="B",VLOOKUP($A830,Bat!$A$4:$BF$2320,P$1,FALSE),VLOOKUP($A830,Pit!$A$4:$BA$1686,P$2,FALSE))</f>
        <v>89-91 Mph</v>
      </c>
      <c r="Q830" s="17">
        <f>IF($C830="B",VLOOKUP($A830,Bat!$A$4:$BF$2320,Q$1,FALSE),VLOOKUP($A830,Pit!$A$4:$BA$1686,Q$2,FALSE))</f>
        <v>4</v>
      </c>
      <c r="R830" s="18">
        <f>IF($C830="B",VLOOKUP($A830,Bat!$A$4:$BF$2320,R$1,FALSE),VLOOKUP($A830,Pit!$A$4:$BA$1686,R$2,FALSE))</f>
        <v>12.791827231338829</v>
      </c>
      <c r="S830" s="19">
        <f>IF($C830="B",VLOOKUP($A830,Bat!$A$4:$BF$2320,S$1,FALSE),VLOOKUP($A830,Pit!$A$4:$BA$1686,S$2,FALSE))</f>
        <v>6.6209083509003272E-2</v>
      </c>
      <c r="T830" s="20" t="str">
        <f>IF($C830="B",VLOOKUP($A830,Bat!$A$4:$BF$2320,T$1,FALSE),VLOOKUP($A830,Pit!$A$4:$BA$1686,T$2,FALSE))</f>
        <v>Slot</v>
      </c>
      <c r="U830" s="17" t="str">
        <f>VLOOKUP(IF($C830="B",VLOOKUP($A830,Bat!$A$4:$AU$2320,U$1,FALSE),VLOOKUP($A830,Pit!$A$4:$BE$1686,U$2,FALSE)),COND!$A$35:$B$41,2,FALSE)</f>
        <v>??</v>
      </c>
      <c r="V830" s="21">
        <f>IF($C830="B",VLOOKUP($A830,Bat!$A$4:$AT$2284,46,FALSE),VLOOKUP($A830,Pit!$A$4:$BD$1664,56,FALSE))</f>
        <v>436</v>
      </c>
      <c r="W830" s="16">
        <f t="shared" si="62"/>
        <v>436</v>
      </c>
      <c r="X830" s="16"/>
      <c r="Y830" s="22">
        <f t="shared" si="63"/>
        <v>689</v>
      </c>
      <c r="Z830" s="16" t="str">
        <f>IFERROR(VLOOKUP($D830,Results37!$F$3:$L$1396,Z$1,FALSE),"")</f>
        <v/>
      </c>
      <c r="AA830" s="47" t="str">
        <f>IF(ISERROR(VLOOKUP(D830,Results37!$F$3:$O$399,AA$1,FALSE)),"",IF(VLOOKUP(D830,Results37!$F$3:$O$399,AA$1+1,FALSE)=1,"S"&amp;VLOOKUP(D830,Results37!$F$3:$O$399,AA$1,FALSE),VLOOKUP(D830,Results37!$F$3:$O$399,AA$1,FALSE)))</f>
        <v/>
      </c>
      <c r="AB830" s="16" t="str">
        <f>IFERROR(VLOOKUP($D830,Results37!$F$3:$L$1396,AB$1,FALSE),"")</f>
        <v/>
      </c>
      <c r="AC830" s="16" t="str">
        <f>IFERROR(VLOOKUP($D830,Results37!$F$3:$L$1396,AC$1,FALSE),"")</f>
        <v/>
      </c>
      <c r="AD830" s="16" t="str">
        <f t="shared" si="64"/>
        <v/>
      </c>
      <c r="AE830" s="20" t="str">
        <f>IF(ISERROR(VLOOKUP($AC830&amp;"-"&amp;$F830&amp;" "&amp;G830,Bonuses!$B$1:$G$1006,4,FALSE)),"",INT(VLOOKUP($AC830&amp;"-"&amp;$F830&amp;" "&amp;$G830,Bonuses!$B$1:$G$1006,4,FALSE)))</f>
        <v/>
      </c>
      <c r="AF830" s="16" t="str">
        <f>IF(ISERROR(VLOOKUP($AC830&amp;"-"&amp;$F830,Bonuses!$B$1:$G$1006,5,FALSE)),"",IF(VLOOKUP($AC830&amp;"-"&amp;$F830,Bonuses!$B$1:$G$1006,5,FALSE)="","",VLOOKUP($AC830&amp;"-"&amp;$F830,Bonuses!$B$1:$G$1006,6,FALSE)&amp;" yrs, "&amp;VLOOKUP($AC830&amp;"-"&amp;$F830,Bonuses!$B$1:$G$1006,5,FALSE)))</f>
        <v/>
      </c>
    </row>
    <row r="831" spans="1:32" s="21" customFormat="1" x14ac:dyDescent="0.25">
      <c r="A831" s="21" t="s">
        <v>2496</v>
      </c>
      <c r="B831" s="21">
        <f t="shared" si="60"/>
        <v>0</v>
      </c>
      <c r="C831" s="21" t="str">
        <f t="shared" si="61"/>
        <v>P</v>
      </c>
      <c r="D831" s="17">
        <f>IF($C831="B",VLOOKUP($A831,Bat!$A$4:$BF$2320,D$1,FALSE),VLOOKUP($A831,Pit!$A$4:$BA$1686,D$2,FALSE))</f>
        <v>15331</v>
      </c>
      <c r="E831" s="16" t="str">
        <f>IF($C831="B",VLOOKUP($A831,Bat!$A$4:$BF$2320,E$1,FALSE),VLOOKUP($A831,Pit!$A$4:$BA$1686,E$2,FALSE))</f>
        <v>RP</v>
      </c>
      <c r="F831" s="16" t="str">
        <f>IF($C831="B",VLOOKUP($A831,Bat!$A$4:$BF$2320,F$1,FALSE),VLOOKUP($A831,Pit!$A$4:$BA$1686,F$2,FALSE))</f>
        <v>Dave</v>
      </c>
      <c r="G831" s="16" t="str">
        <f>IF($C831="B",VLOOKUP($A831,Bat!$A$4:$BF$2320,G$1,FALSE),VLOOKUP($A831,Pit!$A$4:$BA$1686,G$2,FALSE))</f>
        <v>Hutchinson</v>
      </c>
      <c r="H831" s="16">
        <f>IF($C831="B",VLOOKUP($A831,Bat!$A$4:$BF$2320,H$1,FALSE),VLOOKUP($A831,Pit!$A$4:$BA$1686,H$2,FALSE))</f>
        <v>23</v>
      </c>
      <c r="I831" s="16" t="str">
        <f>IF($C831="B",VLOOKUP($A831,Bat!$A$4:$BF$2320,I$1,FALSE),VLOOKUP($A831,Pit!$A$4:$BA$1686,I$2,FALSE))</f>
        <v>L</v>
      </c>
      <c r="J831" s="16" t="str">
        <f>IF($C831="B",VLOOKUP($A831,Bat!$A$4:$BF$2320,J$1,FALSE),VLOOKUP($A831,Pit!$A$4:$BA$1686,J$2,FALSE))</f>
        <v>L</v>
      </c>
      <c r="K831" s="16" t="str">
        <f>IF($C831="B",VLOOKUP($A831,Bat!$A$4:$BF$2320,K$1,FALSE),VLOOKUP($A831,Pit!$A$4:$BA$1686,K$2,FALSE))</f>
        <v>Normal</v>
      </c>
      <c r="L831" s="17" t="str">
        <f>IF($C831="B",VLOOKUP($A831,Bat!$A$4:$BF$2320,L$1,FALSE),VLOOKUP($A831,Pit!$A$4:$BA$1686,L$2,FALSE))</f>
        <v>Normal</v>
      </c>
      <c r="M831" s="16">
        <f>IF($C831="B",VLOOKUP($A831,Bat!$A$4:$BF$2320,M$1,FALSE),VLOOKUP($A831,Pit!$A$4:$BA$1686,M$2,FALSE))</f>
        <v>5</v>
      </c>
      <c r="N831" s="16">
        <f>IF($C831="B",VLOOKUP($A831,Bat!$A$4:$BF$2320,N$1,FALSE),VLOOKUP($A831,Pit!$A$4:$BA$1686,N$2,FALSE))</f>
        <v>1</v>
      </c>
      <c r="O831" s="16">
        <f>IF($C831="B",VLOOKUP($A831,Bat!$A$4:$BF$2320,O$1,FALSE),VLOOKUP($A831,Pit!$A$4:$BA$1686,O$2,FALSE))</f>
        <v>3</v>
      </c>
      <c r="P831" s="16" t="str">
        <f>IF($C831="B",VLOOKUP($A831,Bat!$A$4:$BF$2320,P$1,FALSE),VLOOKUP($A831,Pit!$A$4:$BA$1686,P$2,FALSE))</f>
        <v>88-90 Mph</v>
      </c>
      <c r="Q831" s="17">
        <f>IF($C831="B",VLOOKUP($A831,Bat!$A$4:$BF$2320,Q$1,FALSE),VLOOKUP($A831,Pit!$A$4:$BA$1686,Q$2,FALSE))</f>
        <v>4</v>
      </c>
      <c r="R831" s="18">
        <f>IF($C831="B",VLOOKUP($A831,Bat!$A$4:$BF$2320,R$1,FALSE),VLOOKUP($A831,Pit!$A$4:$BA$1686,R$2,FALSE))</f>
        <v>12.757363965129763</v>
      </c>
      <c r="S831" s="19">
        <f>IF($C831="B",VLOOKUP($A831,Bat!$A$4:$BF$2320,S$1,FALSE),VLOOKUP($A831,Pit!$A$4:$BA$1686,S$2,FALSE))</f>
        <v>6.3181484016052628E-2</v>
      </c>
      <c r="T831" s="20" t="str">
        <f>IF($C831="B",VLOOKUP($A831,Bat!$A$4:$BF$2320,T$1,FALSE),VLOOKUP($A831,Pit!$A$4:$BA$1686,T$2,FALSE))</f>
        <v>-</v>
      </c>
      <c r="U831" s="17" t="str">
        <f>VLOOKUP(IF($C831="B",VLOOKUP($A831,Bat!$A$4:$AU$2320,U$1,FALSE),VLOOKUP($A831,Pit!$A$4:$BE$1686,U$2,FALSE)),COND!$A$35:$B$41,2,FALSE)</f>
        <v>??</v>
      </c>
      <c r="V831" s="21">
        <f>IF($C831="B",VLOOKUP($A831,Bat!$A$4:$AT$2284,46,FALSE),VLOOKUP($A831,Pit!$A$4:$BD$1664,56,FALSE))</f>
        <v>437</v>
      </c>
      <c r="W831" s="16">
        <f t="shared" si="62"/>
        <v>999</v>
      </c>
      <c r="X831" s="16"/>
      <c r="Y831" s="22">
        <f t="shared" si="63"/>
        <v>691</v>
      </c>
      <c r="Z831" s="16" t="str">
        <f>IFERROR(VLOOKUP($D831,Results37!$F$3:$L$1396,Z$1,FALSE),"")</f>
        <v/>
      </c>
      <c r="AA831" s="47" t="str">
        <f>IF(ISERROR(VLOOKUP(D831,Results37!$F$3:$O$399,AA$1,FALSE)),"",IF(VLOOKUP(D831,Results37!$F$3:$O$399,AA$1+1,FALSE)=1,"S"&amp;VLOOKUP(D831,Results37!$F$3:$O$399,AA$1,FALSE),VLOOKUP(D831,Results37!$F$3:$O$399,AA$1,FALSE)))</f>
        <v/>
      </c>
      <c r="AB831" s="16" t="str">
        <f>IFERROR(VLOOKUP($D831,Results37!$F$3:$L$1396,AB$1,FALSE),"")</f>
        <v/>
      </c>
      <c r="AC831" s="16" t="str">
        <f>IFERROR(VLOOKUP($D831,Results37!$F$3:$L$1396,AC$1,FALSE),"")</f>
        <v/>
      </c>
      <c r="AD831" s="16" t="str">
        <f t="shared" si="64"/>
        <v/>
      </c>
      <c r="AE831" s="20" t="str">
        <f>IF(ISERROR(VLOOKUP($AC831&amp;"-"&amp;$F831&amp;" "&amp;G831,Bonuses!$B$1:$G$1006,4,FALSE)),"",INT(VLOOKUP($AC831&amp;"-"&amp;$F831&amp;" "&amp;$G831,Bonuses!$B$1:$G$1006,4,FALSE)))</f>
        <v/>
      </c>
      <c r="AF831" s="16" t="str">
        <f>IF(ISERROR(VLOOKUP($AC831&amp;"-"&amp;$F831,Bonuses!$B$1:$G$1006,5,FALSE)),"",IF(VLOOKUP($AC831&amp;"-"&amp;$F831,Bonuses!$B$1:$G$1006,5,FALSE)="","",VLOOKUP($AC831&amp;"-"&amp;$F831,Bonuses!$B$1:$G$1006,6,FALSE)&amp;" yrs, "&amp;VLOOKUP($AC831&amp;"-"&amp;$F831,Bonuses!$B$1:$G$1006,5,FALSE)))</f>
        <v/>
      </c>
    </row>
    <row r="832" spans="1:32" s="21" customFormat="1" x14ac:dyDescent="0.25">
      <c r="A832" s="21" t="s">
        <v>2189</v>
      </c>
      <c r="B832" s="21">
        <f t="shared" si="60"/>
        <v>0</v>
      </c>
      <c r="C832" s="21" t="str">
        <f t="shared" si="61"/>
        <v>B</v>
      </c>
      <c r="D832" s="17">
        <f>IF($C832="B",VLOOKUP($A832,Bat!$A$4:$BF$2320,D$1,FALSE),VLOOKUP($A832,Pit!$A$4:$BA$1686,D$2,FALSE))</f>
        <v>3896</v>
      </c>
      <c r="E832" s="16" t="str">
        <f>IF($C832="B",VLOOKUP($A832,Bat!$A$4:$BF$2320,E$1,FALSE),VLOOKUP($A832,Pit!$A$4:$BA$1686,E$2,FALSE))</f>
        <v>CF</v>
      </c>
      <c r="F832" s="16" t="str">
        <f>IF($C832="B",VLOOKUP($A832,Bat!$A$4:$BF$2320,F$1,FALSE),VLOOKUP($A832,Pit!$A$4:$BA$1686,F$2,FALSE))</f>
        <v>Floyd</v>
      </c>
      <c r="G832" s="16" t="str">
        <f>IF($C832="B",VLOOKUP($A832,Bat!$A$4:$BF$2320,G$1,FALSE),VLOOKUP($A832,Pit!$A$4:$BA$1686,G$2,FALSE))</f>
        <v>Watkins</v>
      </c>
      <c r="H832" s="16">
        <f>IF($C832="B",VLOOKUP($A832,Bat!$A$4:$BF$2320,H$1,FALSE),VLOOKUP($A832,Pit!$A$4:$BA$1686,H$2,FALSE))</f>
        <v>21</v>
      </c>
      <c r="I832" s="16" t="str">
        <f>IF($C832="B",VLOOKUP($A832,Bat!$A$4:$BF$2320,I$1,FALSE),VLOOKUP($A832,Pit!$A$4:$BA$1686,I$2,FALSE))</f>
        <v>S</v>
      </c>
      <c r="J832" s="16" t="str">
        <f>IF($C832="B",VLOOKUP($A832,Bat!$A$4:$BF$2320,J$1,FALSE),VLOOKUP($A832,Pit!$A$4:$BA$1686,J$2,FALSE))</f>
        <v>R</v>
      </c>
      <c r="K832" s="16" t="str">
        <f>IF($C832="B",VLOOKUP($A832,Bat!$A$4:$BF$2320,K$1,FALSE),VLOOKUP($A832,Pit!$A$4:$BA$1686,K$2,FALSE))</f>
        <v>Normal</v>
      </c>
      <c r="L832" s="17" t="str">
        <f>IF($C832="B",VLOOKUP($A832,Bat!$A$4:$BF$2320,L$1,FALSE),VLOOKUP($A832,Pit!$A$4:$BA$1686,L$2,FALSE))</f>
        <v>Low</v>
      </c>
      <c r="M832" s="16">
        <f>IF($C832="B",VLOOKUP($A832,Bat!$A$4:$BF$2320,M$1,FALSE),VLOOKUP($A832,Pit!$A$4:$BA$1686,M$2,FALSE))</f>
        <v>2</v>
      </c>
      <c r="N832" s="16">
        <f>IF($C832="B",VLOOKUP($A832,Bat!$A$4:$BF$2320,N$1,FALSE),VLOOKUP($A832,Pit!$A$4:$BA$1686,N$2,FALSE))</f>
        <v>3</v>
      </c>
      <c r="O832" s="16">
        <f>IF($C832="B",VLOOKUP($A832,Bat!$A$4:$BF$2320,O$1,FALSE),VLOOKUP($A832,Pit!$A$4:$BA$1686,O$2,FALSE))</f>
        <v>2</v>
      </c>
      <c r="P832" s="16">
        <f>IF($C832="B",VLOOKUP($A832,Bat!$A$4:$BF$2320,P$1,FALSE),VLOOKUP($A832,Pit!$A$4:$BA$1686,P$2,FALSE))</f>
        <v>4</v>
      </c>
      <c r="Q832" s="17">
        <f>IF($C832="B",VLOOKUP($A832,Bat!$A$4:$BF$2320,Q$1,FALSE),VLOOKUP($A832,Pit!$A$4:$BA$1686,Q$2,FALSE))</f>
        <v>1</v>
      </c>
      <c r="R832" s="18">
        <f>IF($C832="B",VLOOKUP($A832,Bat!$A$4:$BF$2320,R$1,FALSE),VLOOKUP($A832,Pit!$A$4:$BA$1686,R$2,FALSE))</f>
        <v>-4.8550876617202157</v>
      </c>
      <c r="S832" s="19">
        <f>IF($C832="B",VLOOKUP($A832,Bat!$A$4:$BF$2320,S$1,FALSE),VLOOKUP($A832,Pit!$A$4:$BA$1686,S$2,FALSE))</f>
        <v>-0.27756313575475972</v>
      </c>
      <c r="T832" s="20" t="str">
        <f>IF($C832="B",VLOOKUP($A832,Bat!$A$4:$BF$2320,T$1,FALSE),VLOOKUP($A832,Pit!$A$4:$BA$1686,T$2,FALSE))</f>
        <v>$190k</v>
      </c>
      <c r="U832" s="17" t="str">
        <f>VLOOKUP(IF($C832="B",VLOOKUP($A832,Bat!$A$4:$AU$2320,U$1,FALSE),VLOOKUP($A832,Pit!$A$4:$BE$1686,U$2,FALSE)),COND!$A$35:$B$41,2,FALSE)</f>
        <v>??</v>
      </c>
      <c r="V832" s="21">
        <f>IF($C832="B",VLOOKUP($A832,Bat!$A$4:$AT$2284,46,FALSE),VLOOKUP($A832,Pit!$A$4:$BD$1664,56,FALSE))</f>
        <v>437</v>
      </c>
      <c r="W832" s="16">
        <f t="shared" si="62"/>
        <v>999</v>
      </c>
      <c r="X832" s="16"/>
      <c r="Y832" s="22">
        <f t="shared" si="63"/>
        <v>905</v>
      </c>
      <c r="Z832" s="16" t="str">
        <f>IFERROR(VLOOKUP($D832,Results37!$F$3:$L$1396,Z$1,FALSE),"")</f>
        <v/>
      </c>
      <c r="AA832" s="47" t="str">
        <f>IF(ISERROR(VLOOKUP(D832,Results37!$F$3:$O$399,AA$1,FALSE)),"",IF(VLOOKUP(D832,Results37!$F$3:$O$399,AA$1+1,FALSE)=1,"S"&amp;VLOOKUP(D832,Results37!$F$3:$O$399,AA$1,FALSE),VLOOKUP(D832,Results37!$F$3:$O$399,AA$1,FALSE)))</f>
        <v/>
      </c>
      <c r="AB832" s="16" t="str">
        <f>IFERROR(VLOOKUP($D832,Results37!$F$3:$L$1396,AB$1,FALSE),"")</f>
        <v/>
      </c>
      <c r="AC832" s="16" t="str">
        <f>IFERROR(VLOOKUP($D832,Results37!$F$3:$L$1396,AC$1,FALSE),"")</f>
        <v/>
      </c>
      <c r="AD832" s="16" t="str">
        <f t="shared" si="64"/>
        <v/>
      </c>
      <c r="AE832" s="20" t="str">
        <f>IF(ISERROR(VLOOKUP($AC832&amp;"-"&amp;$F832&amp;" "&amp;G832,Bonuses!$B$1:$G$1006,4,FALSE)),"",INT(VLOOKUP($AC832&amp;"-"&amp;$F832&amp;" "&amp;$G832,Bonuses!$B$1:$G$1006,4,FALSE)))</f>
        <v/>
      </c>
      <c r="AF832" s="16" t="str">
        <f>IF(ISERROR(VLOOKUP($AC832&amp;"-"&amp;$F832,Bonuses!$B$1:$G$1006,5,FALSE)),"",IF(VLOOKUP($AC832&amp;"-"&amp;$F832,Bonuses!$B$1:$G$1006,5,FALSE)="","",VLOOKUP($AC832&amp;"-"&amp;$F832,Bonuses!$B$1:$G$1006,6,FALSE)&amp;" yrs, "&amp;VLOOKUP($AC832&amp;"-"&amp;$F832,Bonuses!$B$1:$G$1006,5,FALSE)))</f>
        <v/>
      </c>
    </row>
    <row r="833" spans="1:32" s="21" customFormat="1" x14ac:dyDescent="0.25">
      <c r="A833" s="21" t="s">
        <v>2596</v>
      </c>
      <c r="B833" s="21">
        <f t="shared" si="60"/>
        <v>0</v>
      </c>
      <c r="C833" s="21" t="str">
        <f t="shared" si="61"/>
        <v>P</v>
      </c>
      <c r="D833" s="17">
        <f>IF($C833="B",VLOOKUP($A833,Bat!$A$4:$BF$2320,D$1,FALSE),VLOOKUP($A833,Pit!$A$4:$BA$1686,D$2,FALSE))</f>
        <v>6123</v>
      </c>
      <c r="E833" s="16" t="str">
        <f>IF($C833="B",VLOOKUP($A833,Bat!$A$4:$BF$2320,E$1,FALSE),VLOOKUP($A833,Pit!$A$4:$BA$1686,E$2,FALSE))</f>
        <v>RP</v>
      </c>
      <c r="F833" s="16" t="str">
        <f>IF($C833="B",VLOOKUP($A833,Bat!$A$4:$BF$2320,F$1,FALSE),VLOOKUP($A833,Pit!$A$4:$BA$1686,F$2,FALSE))</f>
        <v>Ray</v>
      </c>
      <c r="G833" s="16" t="str">
        <f>IF($C833="B",VLOOKUP($A833,Bat!$A$4:$BF$2320,G$1,FALSE),VLOOKUP($A833,Pit!$A$4:$BA$1686,G$2,FALSE))</f>
        <v>Mendoza</v>
      </c>
      <c r="H833" s="16">
        <f>IF($C833="B",VLOOKUP($A833,Bat!$A$4:$BF$2320,H$1,FALSE),VLOOKUP($A833,Pit!$A$4:$BA$1686,H$2,FALSE))</f>
        <v>22</v>
      </c>
      <c r="I833" s="16" t="str">
        <f>IF($C833="B",VLOOKUP($A833,Bat!$A$4:$BF$2320,I$1,FALSE),VLOOKUP($A833,Pit!$A$4:$BA$1686,I$2,FALSE))</f>
        <v>L</v>
      </c>
      <c r="J833" s="16" t="str">
        <f>IF($C833="B",VLOOKUP($A833,Bat!$A$4:$BF$2320,J$1,FALSE),VLOOKUP($A833,Pit!$A$4:$BA$1686,J$2,FALSE))</f>
        <v>R</v>
      </c>
      <c r="K833" s="16" t="str">
        <f>IF($C833="B",VLOOKUP($A833,Bat!$A$4:$BF$2320,K$1,FALSE),VLOOKUP($A833,Pit!$A$4:$BA$1686,K$2,FALSE))</f>
        <v>Normal</v>
      </c>
      <c r="L833" s="17" t="str">
        <f>IF($C833="B",VLOOKUP($A833,Bat!$A$4:$BF$2320,L$1,FALSE),VLOOKUP($A833,Pit!$A$4:$BA$1686,L$2,FALSE))</f>
        <v>Normal</v>
      </c>
      <c r="M833" s="16">
        <f>IF($C833="B",VLOOKUP($A833,Bat!$A$4:$BF$2320,M$1,FALSE),VLOOKUP($A833,Pit!$A$4:$BA$1686,M$2,FALSE))</f>
        <v>5</v>
      </c>
      <c r="N833" s="16">
        <f>IF($C833="B",VLOOKUP($A833,Bat!$A$4:$BF$2320,N$1,FALSE),VLOOKUP($A833,Pit!$A$4:$BA$1686,N$2,FALSE))</f>
        <v>2</v>
      </c>
      <c r="O833" s="16">
        <f>IF($C833="B",VLOOKUP($A833,Bat!$A$4:$BF$2320,O$1,FALSE),VLOOKUP($A833,Pit!$A$4:$BA$1686,O$2,FALSE))</f>
        <v>2</v>
      </c>
      <c r="P833" s="16" t="str">
        <f>IF($C833="B",VLOOKUP($A833,Bat!$A$4:$BF$2320,P$1,FALSE),VLOOKUP($A833,Pit!$A$4:$BA$1686,P$2,FALSE))</f>
        <v>88-90 Mph</v>
      </c>
      <c r="Q833" s="17">
        <f>IF($C833="B",VLOOKUP($A833,Bat!$A$4:$BF$2320,Q$1,FALSE),VLOOKUP($A833,Pit!$A$4:$BA$1686,Q$2,FALSE))</f>
        <v>8</v>
      </c>
      <c r="R833" s="18">
        <f>IF($C833="B",VLOOKUP($A833,Bat!$A$4:$BF$2320,R$1,FALSE),VLOOKUP($A833,Pit!$A$4:$BA$1686,R$2,FALSE))</f>
        <v>12.748141548016818</v>
      </c>
      <c r="S833" s="19">
        <f>IF($C833="B",VLOOKUP($A833,Bat!$A$4:$BF$2320,S$1,FALSE),VLOOKUP($A833,Pit!$A$4:$BA$1686,S$2,FALSE))</f>
        <v>6.2371294256163161E-2</v>
      </c>
      <c r="T833" s="20" t="str">
        <f>IF($C833="B",VLOOKUP($A833,Bat!$A$4:$BF$2320,T$1,FALSE),VLOOKUP($A833,Pit!$A$4:$BA$1686,T$2,FALSE))</f>
        <v>-</v>
      </c>
      <c r="U833" s="17" t="str">
        <f>VLOOKUP(IF($C833="B",VLOOKUP($A833,Bat!$A$4:$AU$2320,U$1,FALSE),VLOOKUP($A833,Pit!$A$4:$BE$1686,U$2,FALSE)),COND!$A$35:$B$41,2,FALSE)</f>
        <v>??</v>
      </c>
      <c r="V833" s="21">
        <f>IF($C833="B",VLOOKUP($A833,Bat!$A$4:$AT$2284,46,FALSE),VLOOKUP($A833,Pit!$A$4:$BD$1664,56,FALSE))</f>
        <v>438</v>
      </c>
      <c r="W833" s="16">
        <f t="shared" si="62"/>
        <v>999</v>
      </c>
      <c r="X833" s="16"/>
      <c r="Y833" s="22">
        <f t="shared" si="63"/>
        <v>693</v>
      </c>
      <c r="Z833" s="16" t="str">
        <f>IFERROR(VLOOKUP($D833,Results37!$F$3:$L$1396,Z$1,FALSE),"")</f>
        <v/>
      </c>
      <c r="AA833" s="47" t="str">
        <f>IF(ISERROR(VLOOKUP(D833,Results37!$F$3:$O$399,AA$1,FALSE)),"",IF(VLOOKUP(D833,Results37!$F$3:$O$399,AA$1+1,FALSE)=1,"S"&amp;VLOOKUP(D833,Results37!$F$3:$O$399,AA$1,FALSE),VLOOKUP(D833,Results37!$F$3:$O$399,AA$1,FALSE)))</f>
        <v/>
      </c>
      <c r="AB833" s="16" t="str">
        <f>IFERROR(VLOOKUP($D833,Results37!$F$3:$L$1396,AB$1,FALSE),"")</f>
        <v/>
      </c>
      <c r="AC833" s="16" t="str">
        <f>IFERROR(VLOOKUP($D833,Results37!$F$3:$L$1396,AC$1,FALSE),"")</f>
        <v/>
      </c>
      <c r="AD833" s="16" t="str">
        <f t="shared" si="64"/>
        <v/>
      </c>
      <c r="AE833" s="20" t="str">
        <f>IF(ISERROR(VLOOKUP($AC833&amp;"-"&amp;$F833&amp;" "&amp;G833,Bonuses!$B$1:$G$1006,4,FALSE)),"",INT(VLOOKUP($AC833&amp;"-"&amp;$F833&amp;" "&amp;$G833,Bonuses!$B$1:$G$1006,4,FALSE)))</f>
        <v/>
      </c>
      <c r="AF833" s="16" t="str">
        <f>IF(ISERROR(VLOOKUP($AC833&amp;"-"&amp;$F833,Bonuses!$B$1:$G$1006,5,FALSE)),"",IF(VLOOKUP($AC833&amp;"-"&amp;$F833,Bonuses!$B$1:$G$1006,5,FALSE)="","",VLOOKUP($AC833&amp;"-"&amp;$F833,Bonuses!$B$1:$G$1006,6,FALSE)&amp;" yrs, "&amp;VLOOKUP($AC833&amp;"-"&amp;$F833,Bonuses!$B$1:$G$1006,5,FALSE)))</f>
        <v/>
      </c>
    </row>
    <row r="834" spans="1:32" s="21" customFormat="1" x14ac:dyDescent="0.25">
      <c r="A834" s="21" t="s">
        <v>3125</v>
      </c>
      <c r="B834" s="21">
        <f t="shared" si="60"/>
        <v>0</v>
      </c>
      <c r="C834" s="21" t="str">
        <f t="shared" si="61"/>
        <v>B</v>
      </c>
      <c r="D834" s="17">
        <f>IF($C834="B",VLOOKUP($A834,Bat!$A$4:$BF$2320,D$1,FALSE),VLOOKUP($A834,Pit!$A$4:$BA$1686,D$2,FALSE))</f>
        <v>13262</v>
      </c>
      <c r="E834" s="16" t="str">
        <f>IF($C834="B",VLOOKUP($A834,Bat!$A$4:$BF$2320,E$1,FALSE),VLOOKUP($A834,Pit!$A$4:$BA$1686,E$2,FALSE))</f>
        <v>RF</v>
      </c>
      <c r="F834" s="16" t="str">
        <f>IF($C834="B",VLOOKUP($A834,Bat!$A$4:$BF$2320,F$1,FALSE),VLOOKUP($A834,Pit!$A$4:$BA$1686,F$2,FALSE))</f>
        <v>Anton</v>
      </c>
      <c r="G834" s="16" t="str">
        <f>IF($C834="B",VLOOKUP($A834,Bat!$A$4:$BF$2320,G$1,FALSE),VLOOKUP($A834,Pit!$A$4:$BA$1686,G$2,FALSE))</f>
        <v>ten Boom</v>
      </c>
      <c r="H834" s="16">
        <f>IF($C834="B",VLOOKUP($A834,Bat!$A$4:$BF$2320,H$1,FALSE),VLOOKUP($A834,Pit!$A$4:$BA$1686,H$2,FALSE))</f>
        <v>22</v>
      </c>
      <c r="I834" s="16" t="str">
        <f>IF($C834="B",VLOOKUP($A834,Bat!$A$4:$BF$2320,I$1,FALSE),VLOOKUP($A834,Pit!$A$4:$BA$1686,I$2,FALSE))</f>
        <v>L</v>
      </c>
      <c r="J834" s="16" t="str">
        <f>IF($C834="B",VLOOKUP($A834,Bat!$A$4:$BF$2320,J$1,FALSE),VLOOKUP($A834,Pit!$A$4:$BA$1686,J$2,FALSE))</f>
        <v>L</v>
      </c>
      <c r="K834" s="16" t="str">
        <f>IF($C834="B",VLOOKUP($A834,Bat!$A$4:$BF$2320,K$1,FALSE),VLOOKUP($A834,Pit!$A$4:$BA$1686,K$2,FALSE))</f>
        <v>Normal</v>
      </c>
      <c r="L834" s="17" t="str">
        <f>IF($C834="B",VLOOKUP($A834,Bat!$A$4:$BF$2320,L$1,FALSE),VLOOKUP($A834,Pit!$A$4:$BA$1686,L$2,FALSE))</f>
        <v>Normal</v>
      </c>
      <c r="M834" s="16">
        <f>IF($C834="B",VLOOKUP($A834,Bat!$A$4:$BF$2320,M$1,FALSE),VLOOKUP($A834,Pit!$A$4:$BA$1686,M$2,FALSE))</f>
        <v>2</v>
      </c>
      <c r="N834" s="16">
        <f>IF($C834="B",VLOOKUP($A834,Bat!$A$4:$BF$2320,N$1,FALSE),VLOOKUP($A834,Pit!$A$4:$BA$1686,N$2,FALSE))</f>
        <v>3</v>
      </c>
      <c r="O834" s="16">
        <f>IF($C834="B",VLOOKUP($A834,Bat!$A$4:$BF$2320,O$1,FALSE),VLOOKUP($A834,Pit!$A$4:$BA$1686,O$2,FALSE))</f>
        <v>1</v>
      </c>
      <c r="P834" s="16">
        <f>IF($C834="B",VLOOKUP($A834,Bat!$A$4:$BF$2320,P$1,FALSE),VLOOKUP($A834,Pit!$A$4:$BA$1686,P$2,FALSE))</f>
        <v>5</v>
      </c>
      <c r="Q834" s="17">
        <f>IF($C834="B",VLOOKUP($A834,Bat!$A$4:$BF$2320,Q$1,FALSE),VLOOKUP($A834,Pit!$A$4:$BA$1686,Q$2,FALSE))</f>
        <v>3</v>
      </c>
      <c r="R834" s="18">
        <f>IF($C834="B",VLOOKUP($A834,Bat!$A$4:$BF$2320,R$1,FALSE),VLOOKUP($A834,Pit!$A$4:$BA$1686,R$2,FALSE))</f>
        <v>-4.8579968315627511</v>
      </c>
      <c r="S834" s="19">
        <f>IF($C834="B",VLOOKUP($A834,Bat!$A$4:$BF$2320,S$1,FALSE),VLOOKUP($A834,Pit!$A$4:$BA$1686,S$2,FALSE))</f>
        <v>-0.2779779147853555</v>
      </c>
      <c r="T834" s="20" t="str">
        <f>IF($C834="B",VLOOKUP($A834,Bat!$A$4:$BF$2320,T$1,FALSE),VLOOKUP($A834,Pit!$A$4:$BA$1686,T$2,FALSE))</f>
        <v>$170k</v>
      </c>
      <c r="U834" s="17" t="str">
        <f>VLOOKUP(IF($C834="B",VLOOKUP($A834,Bat!$A$4:$AU$2320,U$1,FALSE),VLOOKUP($A834,Pit!$A$4:$BE$1686,U$2,FALSE)),COND!$A$35:$B$41,2,FALSE)</f>
        <v>??</v>
      </c>
      <c r="V834" s="21">
        <f>IF($C834="B",VLOOKUP($A834,Bat!$A$4:$AT$2284,46,FALSE),VLOOKUP($A834,Pit!$A$4:$BD$1664,56,FALSE))</f>
        <v>438</v>
      </c>
      <c r="W834" s="16">
        <f t="shared" si="62"/>
        <v>999</v>
      </c>
      <c r="X834" s="16"/>
      <c r="Y834" s="22">
        <f t="shared" si="63"/>
        <v>906</v>
      </c>
      <c r="Z834" s="16" t="str">
        <f>IFERROR(VLOOKUP($D834,Results37!$F$3:$L$1396,Z$1,FALSE),"")</f>
        <v/>
      </c>
      <c r="AA834" s="47" t="str">
        <f>IF(ISERROR(VLOOKUP(D834,Results37!$F$3:$O$399,AA$1,FALSE)),"",IF(VLOOKUP(D834,Results37!$F$3:$O$399,AA$1+1,FALSE)=1,"S"&amp;VLOOKUP(D834,Results37!$F$3:$O$399,AA$1,FALSE),VLOOKUP(D834,Results37!$F$3:$O$399,AA$1,FALSE)))</f>
        <v/>
      </c>
      <c r="AB834" s="16" t="str">
        <f>IFERROR(VLOOKUP($D834,Results37!$F$3:$L$1396,AB$1,FALSE),"")</f>
        <v/>
      </c>
      <c r="AC834" s="16" t="str">
        <f>IFERROR(VLOOKUP($D834,Results37!$F$3:$L$1396,AC$1,FALSE),"")</f>
        <v/>
      </c>
      <c r="AD834" s="16" t="str">
        <f t="shared" si="64"/>
        <v/>
      </c>
      <c r="AE834" s="20" t="str">
        <f>IF(ISERROR(VLOOKUP($AC834&amp;"-"&amp;$F834&amp;" "&amp;G834,Bonuses!$B$1:$G$1006,4,FALSE)),"",INT(VLOOKUP($AC834&amp;"-"&amp;$F834&amp;" "&amp;$G834,Bonuses!$B$1:$G$1006,4,FALSE)))</f>
        <v/>
      </c>
      <c r="AF834" s="16" t="str">
        <f>IF(ISERROR(VLOOKUP($AC834&amp;"-"&amp;$F834,Bonuses!$B$1:$G$1006,5,FALSE)),"",IF(VLOOKUP($AC834&amp;"-"&amp;$F834,Bonuses!$B$1:$G$1006,5,FALSE)="","",VLOOKUP($AC834&amp;"-"&amp;$F834,Bonuses!$B$1:$G$1006,6,FALSE)&amp;" yrs, "&amp;VLOOKUP($AC834&amp;"-"&amp;$F834,Bonuses!$B$1:$G$1006,5,FALSE)))</f>
        <v/>
      </c>
    </row>
    <row r="835" spans="1:32" s="21" customFormat="1" x14ac:dyDescent="0.25">
      <c r="A835" s="21" t="s">
        <v>2413</v>
      </c>
      <c r="B835" s="21">
        <f t="shared" si="60"/>
        <v>0</v>
      </c>
      <c r="C835" s="21" t="str">
        <f t="shared" si="61"/>
        <v>P</v>
      </c>
      <c r="D835" s="17">
        <f>IF($C835="B",VLOOKUP($A835,Bat!$A$4:$BF$2320,D$1,FALSE),VLOOKUP($A835,Pit!$A$4:$BA$1686,D$2,FALSE))</f>
        <v>13635</v>
      </c>
      <c r="E835" s="16" t="str">
        <f>IF($C835="B",VLOOKUP($A835,Bat!$A$4:$BF$2320,E$1,FALSE),VLOOKUP($A835,Pit!$A$4:$BA$1686,E$2,FALSE))</f>
        <v>RP</v>
      </c>
      <c r="F835" s="16" t="str">
        <f>IF($C835="B",VLOOKUP($A835,Bat!$A$4:$BF$2320,F$1,FALSE),VLOOKUP($A835,Pit!$A$4:$BA$1686,F$2,FALSE))</f>
        <v>Tim</v>
      </c>
      <c r="G835" s="16" t="str">
        <f>IF($C835="B",VLOOKUP($A835,Bat!$A$4:$BF$2320,G$1,FALSE),VLOOKUP($A835,Pit!$A$4:$BA$1686,G$2,FALSE))</f>
        <v>Prowse</v>
      </c>
      <c r="H835" s="16">
        <f>IF($C835="B",VLOOKUP($A835,Bat!$A$4:$BF$2320,H$1,FALSE),VLOOKUP($A835,Pit!$A$4:$BA$1686,H$2,FALSE))</f>
        <v>23</v>
      </c>
      <c r="I835" s="16" t="str">
        <f>IF($C835="B",VLOOKUP($A835,Bat!$A$4:$BF$2320,I$1,FALSE),VLOOKUP($A835,Pit!$A$4:$BA$1686,I$2,FALSE))</f>
        <v>R</v>
      </c>
      <c r="J835" s="16" t="str">
        <f>IF($C835="B",VLOOKUP($A835,Bat!$A$4:$BF$2320,J$1,FALSE),VLOOKUP($A835,Pit!$A$4:$BA$1686,J$2,FALSE))</f>
        <v>R</v>
      </c>
      <c r="K835" s="16" t="str">
        <f>IF($C835="B",VLOOKUP($A835,Bat!$A$4:$BF$2320,K$1,FALSE),VLOOKUP($A835,Pit!$A$4:$BA$1686,K$2,FALSE))</f>
        <v>Low</v>
      </c>
      <c r="L835" s="17" t="str">
        <f>IF($C835="B",VLOOKUP($A835,Bat!$A$4:$BF$2320,L$1,FALSE),VLOOKUP($A835,Pit!$A$4:$BA$1686,L$2,FALSE))</f>
        <v>Normal</v>
      </c>
      <c r="M835" s="16">
        <f>IF($C835="B",VLOOKUP($A835,Bat!$A$4:$BF$2320,M$1,FALSE),VLOOKUP($A835,Pit!$A$4:$BA$1686,M$2,FALSE))</f>
        <v>3</v>
      </c>
      <c r="N835" s="16">
        <f>IF($C835="B",VLOOKUP($A835,Bat!$A$4:$BF$2320,N$1,FALSE),VLOOKUP($A835,Pit!$A$4:$BA$1686,N$2,FALSE))</f>
        <v>2</v>
      </c>
      <c r="O835" s="16">
        <f>IF($C835="B",VLOOKUP($A835,Bat!$A$4:$BF$2320,O$1,FALSE),VLOOKUP($A835,Pit!$A$4:$BA$1686,O$2,FALSE))</f>
        <v>4</v>
      </c>
      <c r="P835" s="16" t="str">
        <f>IF($C835="B",VLOOKUP($A835,Bat!$A$4:$BF$2320,P$1,FALSE),VLOOKUP($A835,Pit!$A$4:$BA$1686,P$2,FALSE))</f>
        <v>90-92 Mph</v>
      </c>
      <c r="Q835" s="17">
        <f>IF($C835="B",VLOOKUP($A835,Bat!$A$4:$BF$2320,Q$1,FALSE),VLOOKUP($A835,Pit!$A$4:$BA$1686,Q$2,FALSE))</f>
        <v>4</v>
      </c>
      <c r="R835" s="18">
        <f>IF($C835="B",VLOOKUP($A835,Bat!$A$4:$BF$2320,R$1,FALSE),VLOOKUP($A835,Pit!$A$4:$BA$1686,R$2,FALSE))</f>
        <v>12.745786323788547</v>
      </c>
      <c r="S835" s="19">
        <f>IF($C835="B",VLOOKUP($A835,Bat!$A$4:$BF$2320,S$1,FALSE),VLOOKUP($A835,Pit!$A$4:$BA$1686,S$2,FALSE))</f>
        <v>6.2164387701339197E-2</v>
      </c>
      <c r="T835" s="20" t="str">
        <f>IF($C835="B",VLOOKUP($A835,Bat!$A$4:$BF$2320,T$1,FALSE),VLOOKUP($A835,Pit!$A$4:$BA$1686,T$2,FALSE))</f>
        <v>Slot</v>
      </c>
      <c r="U835" s="17" t="str">
        <f>VLOOKUP(IF($C835="B",VLOOKUP($A835,Bat!$A$4:$AU$2320,U$1,FALSE),VLOOKUP($A835,Pit!$A$4:$BE$1686,U$2,FALSE)),COND!$A$35:$B$41,2,FALSE)</f>
        <v>??</v>
      </c>
      <c r="V835" s="21">
        <f>IF($C835="B",VLOOKUP($A835,Bat!$A$4:$AT$2284,46,FALSE),VLOOKUP($A835,Pit!$A$4:$BD$1664,56,FALSE))</f>
        <v>439</v>
      </c>
      <c r="W835" s="16">
        <f t="shared" si="62"/>
        <v>439</v>
      </c>
      <c r="X835" s="16"/>
      <c r="Y835" s="22">
        <f t="shared" si="63"/>
        <v>694</v>
      </c>
      <c r="Z835" s="16" t="str">
        <f>IFERROR(VLOOKUP($D835,Results37!$F$3:$L$1396,Z$1,FALSE),"")</f>
        <v/>
      </c>
      <c r="AA835" s="47" t="str">
        <f>IF(ISERROR(VLOOKUP(D835,Results37!$F$3:$O$399,AA$1,FALSE)),"",IF(VLOOKUP(D835,Results37!$F$3:$O$399,AA$1+1,FALSE)=1,"S"&amp;VLOOKUP(D835,Results37!$F$3:$O$399,AA$1,FALSE),VLOOKUP(D835,Results37!$F$3:$O$399,AA$1,FALSE)))</f>
        <v/>
      </c>
      <c r="AB835" s="16" t="str">
        <f>IFERROR(VLOOKUP($D835,Results37!$F$3:$L$1396,AB$1,FALSE),"")</f>
        <v/>
      </c>
      <c r="AC835" s="16" t="str">
        <f>IFERROR(VLOOKUP($D835,Results37!$F$3:$L$1396,AC$1,FALSE),"")</f>
        <v/>
      </c>
      <c r="AD835" s="16" t="str">
        <f t="shared" si="64"/>
        <v/>
      </c>
      <c r="AE835" s="20" t="str">
        <f>IF(ISERROR(VLOOKUP($AC835&amp;"-"&amp;$F835&amp;" "&amp;G835,Bonuses!$B$1:$G$1006,4,FALSE)),"",INT(VLOOKUP($AC835&amp;"-"&amp;$F835&amp;" "&amp;$G835,Bonuses!$B$1:$G$1006,4,FALSE)))</f>
        <v/>
      </c>
      <c r="AF835" s="16" t="str">
        <f>IF(ISERROR(VLOOKUP($AC835&amp;"-"&amp;$F835,Bonuses!$B$1:$G$1006,5,FALSE)),"",IF(VLOOKUP($AC835&amp;"-"&amp;$F835,Bonuses!$B$1:$G$1006,5,FALSE)="","",VLOOKUP($AC835&amp;"-"&amp;$F835,Bonuses!$B$1:$G$1006,6,FALSE)&amp;" yrs, "&amp;VLOOKUP($AC835&amp;"-"&amp;$F835,Bonuses!$B$1:$G$1006,5,FALSE)))</f>
        <v/>
      </c>
    </row>
    <row r="836" spans="1:32" s="21" customFormat="1" x14ac:dyDescent="0.25">
      <c r="A836" s="21" t="s">
        <v>2414</v>
      </c>
      <c r="B836" s="21">
        <f t="shared" si="60"/>
        <v>0</v>
      </c>
      <c r="C836" s="21" t="str">
        <f t="shared" si="61"/>
        <v>P</v>
      </c>
      <c r="D836" s="17">
        <f>IF($C836="B",VLOOKUP($A836,Bat!$A$4:$BF$2320,D$1,FALSE),VLOOKUP($A836,Pit!$A$4:$BA$1686,D$2,FALSE))</f>
        <v>4826</v>
      </c>
      <c r="E836" s="16" t="str">
        <f>IF($C836="B",VLOOKUP($A836,Bat!$A$4:$BF$2320,E$1,FALSE),VLOOKUP($A836,Pit!$A$4:$BA$1686,E$2,FALSE))</f>
        <v>CL</v>
      </c>
      <c r="F836" s="16" t="str">
        <f>IF($C836="B",VLOOKUP($A836,Bat!$A$4:$BF$2320,F$1,FALSE),VLOOKUP($A836,Pit!$A$4:$BA$1686,F$2,FALSE))</f>
        <v>Nicholas</v>
      </c>
      <c r="G836" s="16" t="str">
        <f>IF($C836="B",VLOOKUP($A836,Bat!$A$4:$BF$2320,G$1,FALSE),VLOOKUP($A836,Pit!$A$4:$BA$1686,G$2,FALSE))</f>
        <v>Tillman</v>
      </c>
      <c r="H836" s="16">
        <f>IF($C836="B",VLOOKUP($A836,Bat!$A$4:$BF$2320,H$1,FALSE),VLOOKUP($A836,Pit!$A$4:$BA$1686,H$2,FALSE))</f>
        <v>23</v>
      </c>
      <c r="I836" s="16" t="str">
        <f>IF($C836="B",VLOOKUP($A836,Bat!$A$4:$BF$2320,I$1,FALSE),VLOOKUP($A836,Pit!$A$4:$BA$1686,I$2,FALSE))</f>
        <v>R</v>
      </c>
      <c r="J836" s="16" t="str">
        <f>IF($C836="B",VLOOKUP($A836,Bat!$A$4:$BF$2320,J$1,FALSE),VLOOKUP($A836,Pit!$A$4:$BA$1686,J$2,FALSE))</f>
        <v>L</v>
      </c>
      <c r="K836" s="16" t="str">
        <f>IF($C836="B",VLOOKUP($A836,Bat!$A$4:$BF$2320,K$1,FALSE),VLOOKUP($A836,Pit!$A$4:$BA$1686,K$2,FALSE))</f>
        <v>Normal</v>
      </c>
      <c r="L836" s="17" t="str">
        <f>IF($C836="B",VLOOKUP($A836,Bat!$A$4:$BF$2320,L$1,FALSE),VLOOKUP($A836,Pit!$A$4:$BA$1686,L$2,FALSE))</f>
        <v>Normal</v>
      </c>
      <c r="M836" s="16">
        <f>IF($C836="B",VLOOKUP($A836,Bat!$A$4:$BF$2320,M$1,FALSE),VLOOKUP($A836,Pit!$A$4:$BA$1686,M$2,FALSE))</f>
        <v>3</v>
      </c>
      <c r="N836" s="16">
        <f>IF($C836="B",VLOOKUP($A836,Bat!$A$4:$BF$2320,N$1,FALSE),VLOOKUP($A836,Pit!$A$4:$BA$1686,N$2,FALSE))</f>
        <v>3</v>
      </c>
      <c r="O836" s="16">
        <f>IF($C836="B",VLOOKUP($A836,Bat!$A$4:$BF$2320,O$1,FALSE),VLOOKUP($A836,Pit!$A$4:$BA$1686,O$2,FALSE))</f>
        <v>3</v>
      </c>
      <c r="P836" s="16" t="str">
        <f>IF($C836="B",VLOOKUP($A836,Bat!$A$4:$BF$2320,P$1,FALSE),VLOOKUP($A836,Pit!$A$4:$BA$1686,P$2,FALSE))</f>
        <v>90-92 Mph</v>
      </c>
      <c r="Q836" s="17">
        <f>IF($C836="B",VLOOKUP($A836,Bat!$A$4:$BF$2320,Q$1,FALSE),VLOOKUP($A836,Pit!$A$4:$BA$1686,Q$2,FALSE))</f>
        <v>2</v>
      </c>
      <c r="R836" s="18">
        <f>IF($C836="B",VLOOKUP($A836,Bat!$A$4:$BF$2320,R$1,FALSE),VLOOKUP($A836,Pit!$A$4:$BA$1686,R$2,FALSE))</f>
        <v>12.712930440138528</v>
      </c>
      <c r="S836" s="19">
        <f>IF($C836="B",VLOOKUP($A836,Bat!$A$4:$BF$2320,S$1,FALSE),VLOOKUP($A836,Pit!$A$4:$BA$1686,S$2,FALSE))</f>
        <v>5.9277996838796011E-2</v>
      </c>
      <c r="T836" s="20" t="str">
        <f>IF($C836="B",VLOOKUP($A836,Bat!$A$4:$BF$2320,T$1,FALSE),VLOOKUP($A836,Pit!$A$4:$BA$1686,T$2,FALSE))</f>
        <v>-</v>
      </c>
      <c r="U836" s="17" t="str">
        <f>VLOOKUP(IF($C836="B",VLOOKUP($A836,Bat!$A$4:$AU$2320,U$1,FALSE),VLOOKUP($A836,Pit!$A$4:$BE$1686,U$2,FALSE)),COND!$A$35:$B$41,2,FALSE)</f>
        <v>??</v>
      </c>
      <c r="V836" s="21">
        <f>IF($C836="B",VLOOKUP($A836,Bat!$A$4:$AT$2284,46,FALSE),VLOOKUP($A836,Pit!$A$4:$BD$1664,56,FALSE))</f>
        <v>440</v>
      </c>
      <c r="W836" s="16">
        <f t="shared" si="62"/>
        <v>999</v>
      </c>
      <c r="X836" s="16"/>
      <c r="Y836" s="22">
        <f t="shared" si="63"/>
        <v>696</v>
      </c>
      <c r="Z836" s="16" t="str">
        <f>IFERROR(VLOOKUP($D836,Results37!$F$3:$L$1396,Z$1,FALSE),"")</f>
        <v/>
      </c>
      <c r="AA836" s="47" t="str">
        <f>IF(ISERROR(VLOOKUP(D836,Results37!$F$3:$O$399,AA$1,FALSE)),"",IF(VLOOKUP(D836,Results37!$F$3:$O$399,AA$1+1,FALSE)=1,"S"&amp;VLOOKUP(D836,Results37!$F$3:$O$399,AA$1,FALSE),VLOOKUP(D836,Results37!$F$3:$O$399,AA$1,FALSE)))</f>
        <v/>
      </c>
      <c r="AB836" s="16" t="str">
        <f>IFERROR(VLOOKUP($D836,Results37!$F$3:$L$1396,AB$1,FALSE),"")</f>
        <v/>
      </c>
      <c r="AC836" s="16" t="str">
        <f>IFERROR(VLOOKUP($D836,Results37!$F$3:$L$1396,AC$1,FALSE),"")</f>
        <v/>
      </c>
      <c r="AD836" s="16" t="str">
        <f t="shared" si="64"/>
        <v/>
      </c>
      <c r="AE836" s="20" t="str">
        <f>IF(ISERROR(VLOOKUP($AC836&amp;"-"&amp;$F836&amp;" "&amp;G836,Bonuses!$B$1:$G$1006,4,FALSE)),"",INT(VLOOKUP($AC836&amp;"-"&amp;$F836&amp;" "&amp;$G836,Bonuses!$B$1:$G$1006,4,FALSE)))</f>
        <v/>
      </c>
      <c r="AF836" s="16" t="str">
        <f>IF(ISERROR(VLOOKUP($AC836&amp;"-"&amp;$F836,Bonuses!$B$1:$G$1006,5,FALSE)),"",IF(VLOOKUP($AC836&amp;"-"&amp;$F836,Bonuses!$B$1:$G$1006,5,FALSE)="","",VLOOKUP($AC836&amp;"-"&amp;$F836,Bonuses!$B$1:$G$1006,6,FALSE)&amp;" yrs, "&amp;VLOOKUP($AC836&amp;"-"&amp;$F836,Bonuses!$B$1:$G$1006,5,FALSE)))</f>
        <v/>
      </c>
    </row>
    <row r="837" spans="1:32" s="21" customFormat="1" x14ac:dyDescent="0.25">
      <c r="A837" s="21" t="s">
        <v>2497</v>
      </c>
      <c r="B837" s="21">
        <f t="shared" ref="B837:B900" si="65">COUNTIF($A$5:$A$598,A837)</f>
        <v>0</v>
      </c>
      <c r="C837" s="21" t="str">
        <f t="shared" ref="C837:C900" si="66">IF(OR(MID(A837,1,2)="SP",MID(A837,1,2)="MR",MID(A837,1,2)="CL",MID(A837,1,2)="RP"),"P","B")</f>
        <v>P</v>
      </c>
      <c r="D837" s="17">
        <f>IF($C837="B",VLOOKUP($A837,Bat!$A$4:$BF$2320,D$1,FALSE),VLOOKUP($A837,Pit!$A$4:$BA$1686,D$2,FALSE))</f>
        <v>14676</v>
      </c>
      <c r="E837" s="16" t="str">
        <f>IF($C837="B",VLOOKUP($A837,Bat!$A$4:$BF$2320,E$1,FALSE),VLOOKUP($A837,Pit!$A$4:$BA$1686,E$2,FALSE))</f>
        <v>RP</v>
      </c>
      <c r="F837" s="16" t="str">
        <f>IF($C837="B",VLOOKUP($A837,Bat!$A$4:$BF$2320,F$1,FALSE),VLOOKUP($A837,Pit!$A$4:$BA$1686,F$2,FALSE))</f>
        <v>José</v>
      </c>
      <c r="G837" s="16" t="str">
        <f>IF($C837="B",VLOOKUP($A837,Bat!$A$4:$BF$2320,G$1,FALSE),VLOOKUP($A837,Pit!$A$4:$BA$1686,G$2,FALSE))</f>
        <v>Salas</v>
      </c>
      <c r="H837" s="16">
        <f>IF($C837="B",VLOOKUP($A837,Bat!$A$4:$BF$2320,H$1,FALSE),VLOOKUP($A837,Pit!$A$4:$BA$1686,H$2,FALSE))</f>
        <v>24</v>
      </c>
      <c r="I837" s="16" t="str">
        <f>IF($C837="B",VLOOKUP($A837,Bat!$A$4:$BF$2320,I$1,FALSE),VLOOKUP($A837,Pit!$A$4:$BA$1686,I$2,FALSE))</f>
        <v>S</v>
      </c>
      <c r="J837" s="16" t="str">
        <f>IF($C837="B",VLOOKUP($A837,Bat!$A$4:$BF$2320,J$1,FALSE),VLOOKUP($A837,Pit!$A$4:$BA$1686,J$2,FALSE))</f>
        <v>R</v>
      </c>
      <c r="K837" s="16" t="str">
        <f>IF($C837="B",VLOOKUP($A837,Bat!$A$4:$BF$2320,K$1,FALSE),VLOOKUP($A837,Pit!$A$4:$BA$1686,K$2,FALSE))</f>
        <v>Low</v>
      </c>
      <c r="L837" s="17" t="str">
        <f>IF($C837="B",VLOOKUP($A837,Bat!$A$4:$BF$2320,L$1,FALSE),VLOOKUP($A837,Pit!$A$4:$BA$1686,L$2,FALSE))</f>
        <v>High</v>
      </c>
      <c r="M837" s="16">
        <f>IF($C837="B",VLOOKUP($A837,Bat!$A$4:$BF$2320,M$1,FALSE),VLOOKUP($A837,Pit!$A$4:$BA$1686,M$2,FALSE))</f>
        <v>4</v>
      </c>
      <c r="N837" s="16">
        <f>IF($C837="B",VLOOKUP($A837,Bat!$A$4:$BF$2320,N$1,FALSE),VLOOKUP($A837,Pit!$A$4:$BA$1686,N$2,FALSE))</f>
        <v>2</v>
      </c>
      <c r="O837" s="16">
        <f>IF($C837="B",VLOOKUP($A837,Bat!$A$4:$BF$2320,O$1,FALSE),VLOOKUP($A837,Pit!$A$4:$BA$1686,O$2,FALSE))</f>
        <v>3</v>
      </c>
      <c r="P837" s="16" t="str">
        <f>IF($C837="B",VLOOKUP($A837,Bat!$A$4:$BF$2320,P$1,FALSE),VLOOKUP($A837,Pit!$A$4:$BA$1686,P$2,FALSE))</f>
        <v>91-93 Mph</v>
      </c>
      <c r="Q837" s="17">
        <f>IF($C837="B",VLOOKUP($A837,Bat!$A$4:$BF$2320,Q$1,FALSE),VLOOKUP($A837,Pit!$A$4:$BA$1686,Q$2,FALSE))</f>
        <v>4</v>
      </c>
      <c r="R837" s="18">
        <f>IF($C837="B",VLOOKUP($A837,Bat!$A$4:$BF$2320,R$1,FALSE),VLOOKUP($A837,Pit!$A$4:$BA$1686,R$2,FALSE))</f>
        <v>12.698862993641768</v>
      </c>
      <c r="S837" s="19">
        <f>IF($C837="B",VLOOKUP($A837,Bat!$A$4:$BF$2320,S$1,FALSE),VLOOKUP($A837,Pit!$A$4:$BA$1686,S$2,FALSE))</f>
        <v>5.8042171028719496E-2</v>
      </c>
      <c r="T837" s="20" t="str">
        <f>IF($C837="B",VLOOKUP($A837,Bat!$A$4:$BF$2320,T$1,FALSE),VLOOKUP($A837,Pit!$A$4:$BA$1686,T$2,FALSE))</f>
        <v>Slot</v>
      </c>
      <c r="U837" s="17" t="str">
        <f>VLOOKUP(IF($C837="B",VLOOKUP($A837,Bat!$A$4:$AU$2320,U$1,FALSE),VLOOKUP($A837,Pit!$A$4:$BE$1686,U$2,FALSE)),COND!$A$35:$B$41,2,FALSE)</f>
        <v>??</v>
      </c>
      <c r="V837" s="21">
        <f>IF($C837="B",VLOOKUP($A837,Bat!$A$4:$AT$2284,46,FALSE),VLOOKUP($A837,Pit!$A$4:$BD$1664,56,FALSE))</f>
        <v>441</v>
      </c>
      <c r="W837" s="16">
        <f t="shared" ref="W837:W900" si="67">IF(AND(T837&lt;&gt;"Slot",T837&gt;$T$3),999,V837)</f>
        <v>441</v>
      </c>
      <c r="X837" s="16"/>
      <c r="Y837" s="22">
        <f t="shared" ref="Y837:Y900" si="68">RANK(S837,$S$5:$S$1469)</f>
        <v>697</v>
      </c>
      <c r="Z837" s="16" t="str">
        <f>IFERROR(VLOOKUP($D837,Results37!$F$3:$L$1396,Z$1,FALSE),"")</f>
        <v/>
      </c>
      <c r="AA837" s="47" t="str">
        <f>IF(ISERROR(VLOOKUP(D837,Results37!$F$3:$O$399,AA$1,FALSE)),"",IF(VLOOKUP(D837,Results37!$F$3:$O$399,AA$1+1,FALSE)=1,"S"&amp;VLOOKUP(D837,Results37!$F$3:$O$399,AA$1,FALSE),VLOOKUP(D837,Results37!$F$3:$O$399,AA$1,FALSE)))</f>
        <v/>
      </c>
      <c r="AB837" s="16" t="str">
        <f>IFERROR(VLOOKUP($D837,Results37!$F$3:$L$1396,AB$1,FALSE),"")</f>
        <v/>
      </c>
      <c r="AC837" s="16" t="str">
        <f>IFERROR(VLOOKUP($D837,Results37!$F$3:$L$1396,AC$1,FALSE),"")</f>
        <v/>
      </c>
      <c r="AD837" s="16" t="str">
        <f t="shared" ref="AD837:AD900" si="69">IF(X837="","",X837-Z837)</f>
        <v/>
      </c>
      <c r="AE837" s="20" t="str">
        <f>IF(ISERROR(VLOOKUP($AC837&amp;"-"&amp;$F837&amp;" "&amp;G837,Bonuses!$B$1:$G$1006,4,FALSE)),"",INT(VLOOKUP($AC837&amp;"-"&amp;$F837&amp;" "&amp;$G837,Bonuses!$B$1:$G$1006,4,FALSE)))</f>
        <v/>
      </c>
      <c r="AF837" s="16" t="str">
        <f>IF(ISERROR(VLOOKUP($AC837&amp;"-"&amp;$F837,Bonuses!$B$1:$G$1006,5,FALSE)),"",IF(VLOOKUP($AC837&amp;"-"&amp;$F837,Bonuses!$B$1:$G$1006,5,FALSE)="","",VLOOKUP($AC837&amp;"-"&amp;$F837,Bonuses!$B$1:$G$1006,6,FALSE)&amp;" yrs, "&amp;VLOOKUP($AC837&amp;"-"&amp;$F837,Bonuses!$B$1:$G$1006,5,FALSE)))</f>
        <v/>
      </c>
    </row>
    <row r="838" spans="1:32" s="21" customFormat="1" x14ac:dyDescent="0.25">
      <c r="A838" s="21" t="s">
        <v>2498</v>
      </c>
      <c r="B838" s="21">
        <f t="shared" si="65"/>
        <v>0</v>
      </c>
      <c r="C838" s="21" t="str">
        <f t="shared" si="66"/>
        <v>P</v>
      </c>
      <c r="D838" s="17">
        <f>IF($C838="B",VLOOKUP($A838,Bat!$A$4:$BF$2320,D$1,FALSE),VLOOKUP($A838,Pit!$A$4:$BA$1686,D$2,FALSE))</f>
        <v>5399</v>
      </c>
      <c r="E838" s="16" t="str">
        <f>IF($C838="B",VLOOKUP($A838,Bat!$A$4:$BF$2320,E$1,FALSE),VLOOKUP($A838,Pit!$A$4:$BA$1686,E$2,FALSE))</f>
        <v>RP</v>
      </c>
      <c r="F838" s="16" t="str">
        <f>IF($C838="B",VLOOKUP($A838,Bat!$A$4:$BF$2320,F$1,FALSE),VLOOKUP($A838,Pit!$A$4:$BA$1686,F$2,FALSE))</f>
        <v>Steve</v>
      </c>
      <c r="G838" s="16" t="str">
        <f>IF($C838="B",VLOOKUP($A838,Bat!$A$4:$BF$2320,G$1,FALSE),VLOOKUP($A838,Pit!$A$4:$BA$1686,G$2,FALSE))</f>
        <v>Whitney</v>
      </c>
      <c r="H838" s="16">
        <f>IF($C838="B",VLOOKUP($A838,Bat!$A$4:$BF$2320,H$1,FALSE),VLOOKUP($A838,Pit!$A$4:$BA$1686,H$2,FALSE))</f>
        <v>24</v>
      </c>
      <c r="I838" s="16" t="str">
        <f>IF($C838="B",VLOOKUP($A838,Bat!$A$4:$BF$2320,I$1,FALSE),VLOOKUP($A838,Pit!$A$4:$BA$1686,I$2,FALSE))</f>
        <v>R</v>
      </c>
      <c r="J838" s="16" t="str">
        <f>IF($C838="B",VLOOKUP($A838,Bat!$A$4:$BF$2320,J$1,FALSE),VLOOKUP($A838,Pit!$A$4:$BA$1686,J$2,FALSE))</f>
        <v>R</v>
      </c>
      <c r="K838" s="16" t="str">
        <f>IF($C838="B",VLOOKUP($A838,Bat!$A$4:$BF$2320,K$1,FALSE),VLOOKUP($A838,Pit!$A$4:$BA$1686,K$2,FALSE))</f>
        <v>Low</v>
      </c>
      <c r="L838" s="17" t="str">
        <f>IF($C838="B",VLOOKUP($A838,Bat!$A$4:$BF$2320,L$1,FALSE),VLOOKUP($A838,Pit!$A$4:$BA$1686,L$2,FALSE))</f>
        <v>High</v>
      </c>
      <c r="M838" s="16">
        <f>IF($C838="B",VLOOKUP($A838,Bat!$A$4:$BF$2320,M$1,FALSE),VLOOKUP($A838,Pit!$A$4:$BA$1686,M$2,FALSE))</f>
        <v>4</v>
      </c>
      <c r="N838" s="16">
        <f>IF($C838="B",VLOOKUP($A838,Bat!$A$4:$BF$2320,N$1,FALSE),VLOOKUP($A838,Pit!$A$4:$BA$1686,N$2,FALSE))</f>
        <v>2</v>
      </c>
      <c r="O838" s="16">
        <f>IF($C838="B",VLOOKUP($A838,Bat!$A$4:$BF$2320,O$1,FALSE),VLOOKUP($A838,Pit!$A$4:$BA$1686,O$2,FALSE))</f>
        <v>3</v>
      </c>
      <c r="P838" s="16" t="str">
        <f>IF($C838="B",VLOOKUP($A838,Bat!$A$4:$BF$2320,P$1,FALSE),VLOOKUP($A838,Pit!$A$4:$BA$1686,P$2,FALSE))</f>
        <v>90-92 Mph</v>
      </c>
      <c r="Q838" s="17">
        <f>IF($C838="B",VLOOKUP($A838,Bat!$A$4:$BF$2320,Q$1,FALSE),VLOOKUP($A838,Pit!$A$4:$BA$1686,Q$2,FALSE))</f>
        <v>3</v>
      </c>
      <c r="R838" s="18">
        <f>IF($C838="B",VLOOKUP($A838,Bat!$A$4:$BF$2320,R$1,FALSE),VLOOKUP($A838,Pit!$A$4:$BA$1686,R$2,FALSE))</f>
        <v>12.661730967520057</v>
      </c>
      <c r="S838" s="19">
        <f>IF($C838="B",VLOOKUP($A838,Bat!$A$4:$BF$2320,S$1,FALSE),VLOOKUP($A838,Pit!$A$4:$BA$1686,S$2,FALSE))</f>
        <v>5.4780120856912286E-2</v>
      </c>
      <c r="T838" s="20" t="str">
        <f>IF($C838="B",VLOOKUP($A838,Bat!$A$4:$BF$2320,T$1,FALSE),VLOOKUP($A838,Pit!$A$4:$BA$1686,T$2,FALSE))</f>
        <v>Slot</v>
      </c>
      <c r="U838" s="17" t="str">
        <f>VLOOKUP(IF($C838="B",VLOOKUP($A838,Bat!$A$4:$AU$2320,U$1,FALSE),VLOOKUP($A838,Pit!$A$4:$BE$1686,U$2,FALSE)),COND!$A$35:$B$41,2,FALSE)</f>
        <v>??</v>
      </c>
      <c r="V838" s="21">
        <f>IF($C838="B",VLOOKUP($A838,Bat!$A$4:$AT$2284,46,FALSE),VLOOKUP($A838,Pit!$A$4:$BD$1664,56,FALSE))</f>
        <v>442</v>
      </c>
      <c r="W838" s="16">
        <f t="shared" si="67"/>
        <v>442</v>
      </c>
      <c r="X838" s="16"/>
      <c r="Y838" s="22">
        <f t="shared" si="68"/>
        <v>698</v>
      </c>
      <c r="Z838" s="16" t="str">
        <f>IFERROR(VLOOKUP($D838,Results37!$F$3:$L$1396,Z$1,FALSE),"")</f>
        <v/>
      </c>
      <c r="AA838" s="47" t="str">
        <f>IF(ISERROR(VLOOKUP(D838,Results37!$F$3:$O$399,AA$1,FALSE)),"",IF(VLOOKUP(D838,Results37!$F$3:$O$399,AA$1+1,FALSE)=1,"S"&amp;VLOOKUP(D838,Results37!$F$3:$O$399,AA$1,FALSE),VLOOKUP(D838,Results37!$F$3:$O$399,AA$1,FALSE)))</f>
        <v/>
      </c>
      <c r="AB838" s="16" t="str">
        <f>IFERROR(VLOOKUP($D838,Results37!$F$3:$L$1396,AB$1,FALSE),"")</f>
        <v/>
      </c>
      <c r="AC838" s="16" t="str">
        <f>IFERROR(VLOOKUP($D838,Results37!$F$3:$L$1396,AC$1,FALSE),"")</f>
        <v/>
      </c>
      <c r="AD838" s="16" t="str">
        <f t="shared" si="69"/>
        <v/>
      </c>
      <c r="AE838" s="20" t="str">
        <f>IF(ISERROR(VLOOKUP($AC838&amp;"-"&amp;$F838&amp;" "&amp;G838,Bonuses!$B$1:$G$1006,4,FALSE)),"",INT(VLOOKUP($AC838&amp;"-"&amp;$F838&amp;" "&amp;$G838,Bonuses!$B$1:$G$1006,4,FALSE)))</f>
        <v/>
      </c>
      <c r="AF838" s="16" t="str">
        <f>IF(ISERROR(VLOOKUP($AC838&amp;"-"&amp;$F838,Bonuses!$B$1:$G$1006,5,FALSE)),"",IF(VLOOKUP($AC838&amp;"-"&amp;$F838,Bonuses!$B$1:$G$1006,5,FALSE)="","",VLOOKUP($AC838&amp;"-"&amp;$F838,Bonuses!$B$1:$G$1006,6,FALSE)&amp;" yrs, "&amp;VLOOKUP($AC838&amp;"-"&amp;$F838,Bonuses!$B$1:$G$1006,5,FALSE)))</f>
        <v/>
      </c>
    </row>
    <row r="839" spans="1:32" s="21" customFormat="1" x14ac:dyDescent="0.25">
      <c r="A839" s="21" t="s">
        <v>2503</v>
      </c>
      <c r="B839" s="21">
        <f t="shared" si="65"/>
        <v>0</v>
      </c>
      <c r="C839" s="21" t="str">
        <f t="shared" si="66"/>
        <v>P</v>
      </c>
      <c r="D839" s="17">
        <f>IF($C839="B",VLOOKUP($A839,Bat!$A$4:$BF$2320,D$1,FALSE),VLOOKUP($A839,Pit!$A$4:$BA$1686,D$2,FALSE))</f>
        <v>9399</v>
      </c>
      <c r="E839" s="16" t="str">
        <f>IF($C839="B",VLOOKUP($A839,Bat!$A$4:$BF$2320,E$1,FALSE),VLOOKUP($A839,Pit!$A$4:$BA$1686,E$2,FALSE))</f>
        <v>RP</v>
      </c>
      <c r="F839" s="16" t="str">
        <f>IF($C839="B",VLOOKUP($A839,Bat!$A$4:$BF$2320,F$1,FALSE),VLOOKUP($A839,Pit!$A$4:$BA$1686,F$2,FALSE))</f>
        <v>Ben</v>
      </c>
      <c r="G839" s="16" t="str">
        <f>IF($C839="B",VLOOKUP($A839,Bat!$A$4:$BF$2320,G$1,FALSE),VLOOKUP($A839,Pit!$A$4:$BA$1686,G$2,FALSE))</f>
        <v>Miles</v>
      </c>
      <c r="H839" s="16">
        <f>IF($C839="B",VLOOKUP($A839,Bat!$A$4:$BF$2320,H$1,FALSE),VLOOKUP($A839,Pit!$A$4:$BA$1686,H$2,FALSE))</f>
        <v>23</v>
      </c>
      <c r="I839" s="16" t="str">
        <f>IF($C839="B",VLOOKUP($A839,Bat!$A$4:$BF$2320,I$1,FALSE),VLOOKUP($A839,Pit!$A$4:$BA$1686,I$2,FALSE))</f>
        <v>R</v>
      </c>
      <c r="J839" s="16" t="str">
        <f>IF($C839="B",VLOOKUP($A839,Bat!$A$4:$BF$2320,J$1,FALSE),VLOOKUP($A839,Pit!$A$4:$BA$1686,J$2,FALSE))</f>
        <v>R</v>
      </c>
      <c r="K839" s="16" t="str">
        <f>IF($C839="B",VLOOKUP($A839,Bat!$A$4:$BF$2320,K$1,FALSE),VLOOKUP($A839,Pit!$A$4:$BA$1686,K$2,FALSE))</f>
        <v>Normal</v>
      </c>
      <c r="L839" s="17" t="str">
        <f>IF($C839="B",VLOOKUP($A839,Bat!$A$4:$BF$2320,L$1,FALSE),VLOOKUP($A839,Pit!$A$4:$BA$1686,L$2,FALSE))</f>
        <v>Normal</v>
      </c>
      <c r="M839" s="16">
        <f>IF($C839="B",VLOOKUP($A839,Bat!$A$4:$BF$2320,M$1,FALSE),VLOOKUP($A839,Pit!$A$4:$BA$1686,M$2,FALSE))</f>
        <v>5</v>
      </c>
      <c r="N839" s="16">
        <f>IF($C839="B",VLOOKUP($A839,Bat!$A$4:$BF$2320,N$1,FALSE),VLOOKUP($A839,Pit!$A$4:$BA$1686,N$2,FALSE))</f>
        <v>3</v>
      </c>
      <c r="O839" s="16">
        <f>IF($C839="B",VLOOKUP($A839,Bat!$A$4:$BF$2320,O$1,FALSE),VLOOKUP($A839,Pit!$A$4:$BA$1686,O$2,FALSE))</f>
        <v>1</v>
      </c>
      <c r="P839" s="16" t="str">
        <f>IF($C839="B",VLOOKUP($A839,Bat!$A$4:$BF$2320,P$1,FALSE),VLOOKUP($A839,Pit!$A$4:$BA$1686,P$2,FALSE))</f>
        <v>92-94 Mph</v>
      </c>
      <c r="Q839" s="17">
        <f>IF($C839="B",VLOOKUP($A839,Bat!$A$4:$BF$2320,Q$1,FALSE),VLOOKUP($A839,Pit!$A$4:$BA$1686,Q$2,FALSE))</f>
        <v>6</v>
      </c>
      <c r="R839" s="18">
        <f>IF($C839="B",VLOOKUP($A839,Bat!$A$4:$BF$2320,R$1,FALSE),VLOOKUP($A839,Pit!$A$4:$BA$1686,R$2,FALSE))</f>
        <v>12.513198811055048</v>
      </c>
      <c r="S839" s="19">
        <f>IF($C839="B",VLOOKUP($A839,Bat!$A$4:$BF$2320,S$1,FALSE),VLOOKUP($A839,Pit!$A$4:$BA$1686,S$2,FALSE))</f>
        <v>4.1731564203218531E-2</v>
      </c>
      <c r="T839" s="20" t="str">
        <f>IF($C839="B",VLOOKUP($A839,Bat!$A$4:$BF$2320,T$1,FALSE),VLOOKUP($A839,Pit!$A$4:$BA$1686,T$2,FALSE))</f>
        <v>Slot</v>
      </c>
      <c r="U839" s="17" t="str">
        <f>VLOOKUP(IF($C839="B",VLOOKUP($A839,Bat!$A$4:$AU$2320,U$1,FALSE),VLOOKUP($A839,Pit!$A$4:$BE$1686,U$2,FALSE)),COND!$A$35:$B$41,2,FALSE)</f>
        <v>??</v>
      </c>
      <c r="V839" s="21">
        <f>IF($C839="B",VLOOKUP($A839,Bat!$A$4:$AT$2284,46,FALSE),VLOOKUP($A839,Pit!$A$4:$BD$1664,56,FALSE))</f>
        <v>443</v>
      </c>
      <c r="W839" s="16">
        <f t="shared" si="67"/>
        <v>443</v>
      </c>
      <c r="X839" s="16"/>
      <c r="Y839" s="22">
        <f t="shared" si="68"/>
        <v>710</v>
      </c>
      <c r="Z839" s="16" t="str">
        <f>IFERROR(VLOOKUP($D839,Results37!$F$3:$L$1396,Z$1,FALSE),"")</f>
        <v/>
      </c>
      <c r="AA839" s="47" t="str">
        <f>IF(ISERROR(VLOOKUP(D839,Results37!$F$3:$O$399,AA$1,FALSE)),"",IF(VLOOKUP(D839,Results37!$F$3:$O$399,AA$1+1,FALSE)=1,"S"&amp;VLOOKUP(D839,Results37!$F$3:$O$399,AA$1,FALSE),VLOOKUP(D839,Results37!$F$3:$O$399,AA$1,FALSE)))</f>
        <v/>
      </c>
      <c r="AB839" s="16" t="str">
        <f>IFERROR(VLOOKUP($D839,Results37!$F$3:$L$1396,AB$1,FALSE),"")</f>
        <v/>
      </c>
      <c r="AC839" s="16" t="str">
        <f>IFERROR(VLOOKUP($D839,Results37!$F$3:$L$1396,AC$1,FALSE),"")</f>
        <v/>
      </c>
      <c r="AD839" s="16" t="str">
        <f t="shared" si="69"/>
        <v/>
      </c>
      <c r="AE839" s="20" t="str">
        <f>IF(ISERROR(VLOOKUP($AC839&amp;"-"&amp;$F839&amp;" "&amp;G839,Bonuses!$B$1:$G$1006,4,FALSE)),"",INT(VLOOKUP($AC839&amp;"-"&amp;$F839&amp;" "&amp;$G839,Bonuses!$B$1:$G$1006,4,FALSE)))</f>
        <v/>
      </c>
      <c r="AF839" s="16" t="str">
        <f>IF(ISERROR(VLOOKUP($AC839&amp;"-"&amp;$F839,Bonuses!$B$1:$G$1006,5,FALSE)),"",IF(VLOOKUP($AC839&amp;"-"&amp;$F839,Bonuses!$B$1:$G$1006,5,FALSE)="","",VLOOKUP($AC839&amp;"-"&amp;$F839,Bonuses!$B$1:$G$1006,6,FALSE)&amp;" yrs, "&amp;VLOOKUP($AC839&amp;"-"&amp;$F839,Bonuses!$B$1:$G$1006,5,FALSE)))</f>
        <v/>
      </c>
    </row>
    <row r="840" spans="1:32" s="21" customFormat="1" x14ac:dyDescent="0.25">
      <c r="A840" s="21" t="s">
        <v>2978</v>
      </c>
      <c r="B840" s="21">
        <f t="shared" si="65"/>
        <v>0</v>
      </c>
      <c r="C840" s="21" t="str">
        <f t="shared" si="66"/>
        <v>P</v>
      </c>
      <c r="D840" s="17">
        <f>IF($C840="B",VLOOKUP($A840,Bat!$A$4:$BF$2320,D$1,FALSE),VLOOKUP($A840,Pit!$A$4:$BA$1686,D$2,FALSE))</f>
        <v>7891</v>
      </c>
      <c r="E840" s="16" t="str">
        <f>IF($C840="B",VLOOKUP($A840,Bat!$A$4:$BF$2320,E$1,FALSE),VLOOKUP($A840,Pit!$A$4:$BA$1686,E$2,FALSE))</f>
        <v>RP</v>
      </c>
      <c r="F840" s="16" t="str">
        <f>IF($C840="B",VLOOKUP($A840,Bat!$A$4:$BF$2320,F$1,FALSE),VLOOKUP($A840,Pit!$A$4:$BA$1686,F$2,FALSE))</f>
        <v>Gustavo</v>
      </c>
      <c r="G840" s="16" t="str">
        <f>IF($C840="B",VLOOKUP($A840,Bat!$A$4:$BF$2320,G$1,FALSE),VLOOKUP($A840,Pit!$A$4:$BA$1686,G$2,FALSE))</f>
        <v>Rodríguez</v>
      </c>
      <c r="H840" s="16">
        <f>IF($C840="B",VLOOKUP($A840,Bat!$A$4:$BF$2320,H$1,FALSE),VLOOKUP($A840,Pit!$A$4:$BA$1686,H$2,FALSE))</f>
        <v>22</v>
      </c>
      <c r="I840" s="16" t="str">
        <f>IF($C840="B",VLOOKUP($A840,Bat!$A$4:$BF$2320,I$1,FALSE),VLOOKUP($A840,Pit!$A$4:$BA$1686,I$2,FALSE))</f>
        <v>L</v>
      </c>
      <c r="J840" s="16" t="str">
        <f>IF($C840="B",VLOOKUP($A840,Bat!$A$4:$BF$2320,J$1,FALSE),VLOOKUP($A840,Pit!$A$4:$BA$1686,J$2,FALSE))</f>
        <v>L</v>
      </c>
      <c r="K840" s="16" t="str">
        <f>IF($C840="B",VLOOKUP($A840,Bat!$A$4:$BF$2320,K$1,FALSE),VLOOKUP($A840,Pit!$A$4:$BA$1686,K$2,FALSE))</f>
        <v>Normal</v>
      </c>
      <c r="L840" s="17" t="str">
        <f>IF($C840="B",VLOOKUP($A840,Bat!$A$4:$BF$2320,L$1,FALSE),VLOOKUP($A840,Pit!$A$4:$BA$1686,L$2,FALSE))</f>
        <v>Normal</v>
      </c>
      <c r="M840" s="16">
        <f>IF($C840="B",VLOOKUP($A840,Bat!$A$4:$BF$2320,M$1,FALSE),VLOOKUP($A840,Pit!$A$4:$BA$1686,M$2,FALSE))</f>
        <v>5</v>
      </c>
      <c r="N840" s="16">
        <f>IF($C840="B",VLOOKUP($A840,Bat!$A$4:$BF$2320,N$1,FALSE),VLOOKUP($A840,Pit!$A$4:$BA$1686,N$2,FALSE))</f>
        <v>2</v>
      </c>
      <c r="O840" s="16">
        <f>IF($C840="B",VLOOKUP($A840,Bat!$A$4:$BF$2320,O$1,FALSE),VLOOKUP($A840,Pit!$A$4:$BA$1686,O$2,FALSE))</f>
        <v>2</v>
      </c>
      <c r="P840" s="16" t="str">
        <f>IF($C840="B",VLOOKUP($A840,Bat!$A$4:$BF$2320,P$1,FALSE),VLOOKUP($A840,Pit!$A$4:$BA$1686,P$2,FALSE))</f>
        <v>89-91 Mph</v>
      </c>
      <c r="Q840" s="17">
        <f>IF($C840="B",VLOOKUP($A840,Bat!$A$4:$BF$2320,Q$1,FALSE),VLOOKUP($A840,Pit!$A$4:$BA$1686,Q$2,FALSE))</f>
        <v>4</v>
      </c>
      <c r="R840" s="18">
        <f>IF($C840="B",VLOOKUP($A840,Bat!$A$4:$BF$2320,R$1,FALSE),VLOOKUP($A840,Pit!$A$4:$BA$1686,R$2,FALSE))</f>
        <v>12.460225822272719</v>
      </c>
      <c r="S840" s="19">
        <f>IF($C840="B",VLOOKUP($A840,Bat!$A$4:$BF$2320,S$1,FALSE),VLOOKUP($A840,Pit!$A$4:$BA$1686,S$2,FALSE))</f>
        <v>3.7077884746241525E-2</v>
      </c>
      <c r="T840" s="20" t="str">
        <f>IF($C840="B",VLOOKUP($A840,Bat!$A$4:$BF$2320,T$1,FALSE),VLOOKUP($A840,Pit!$A$4:$BA$1686,T$2,FALSE))</f>
        <v>-</v>
      </c>
      <c r="U840" s="17" t="str">
        <f>VLOOKUP(IF($C840="B",VLOOKUP($A840,Bat!$A$4:$AU$2320,U$1,FALSE),VLOOKUP($A840,Pit!$A$4:$BE$1686,U$2,FALSE)),COND!$A$35:$B$41,2,FALSE)</f>
        <v>??</v>
      </c>
      <c r="V840" s="21">
        <f>IF($C840="B",VLOOKUP($A840,Bat!$A$4:$AT$2284,46,FALSE),VLOOKUP($A840,Pit!$A$4:$BD$1664,56,FALSE))</f>
        <v>444</v>
      </c>
      <c r="W840" s="16">
        <f t="shared" si="67"/>
        <v>999</v>
      </c>
      <c r="X840" s="16"/>
      <c r="Y840" s="22">
        <f t="shared" si="68"/>
        <v>713</v>
      </c>
      <c r="Z840" s="16" t="str">
        <f>IFERROR(VLOOKUP($D840,Results37!$F$3:$L$1396,Z$1,FALSE),"")</f>
        <v/>
      </c>
      <c r="AA840" s="47" t="str">
        <f>IF(ISERROR(VLOOKUP(D840,Results37!$F$3:$O$399,AA$1,FALSE)),"",IF(VLOOKUP(D840,Results37!$F$3:$O$399,AA$1+1,FALSE)=1,"S"&amp;VLOOKUP(D840,Results37!$F$3:$O$399,AA$1,FALSE),VLOOKUP(D840,Results37!$F$3:$O$399,AA$1,FALSE)))</f>
        <v/>
      </c>
      <c r="AB840" s="16" t="str">
        <f>IFERROR(VLOOKUP($D840,Results37!$F$3:$L$1396,AB$1,FALSE),"")</f>
        <v/>
      </c>
      <c r="AC840" s="16" t="str">
        <f>IFERROR(VLOOKUP($D840,Results37!$F$3:$L$1396,AC$1,FALSE),"")</f>
        <v/>
      </c>
      <c r="AD840" s="16" t="str">
        <f t="shared" si="69"/>
        <v/>
      </c>
      <c r="AE840" s="20" t="str">
        <f>IF(ISERROR(VLOOKUP($AC840&amp;"-"&amp;$F840&amp;" "&amp;G840,Bonuses!$B$1:$G$1006,4,FALSE)),"",INT(VLOOKUP($AC840&amp;"-"&amp;$F840&amp;" "&amp;$G840,Bonuses!$B$1:$G$1006,4,FALSE)))</f>
        <v/>
      </c>
      <c r="AF840" s="16" t="str">
        <f>IF(ISERROR(VLOOKUP($AC840&amp;"-"&amp;$F840,Bonuses!$B$1:$G$1006,5,FALSE)),"",IF(VLOOKUP($AC840&amp;"-"&amp;$F840,Bonuses!$B$1:$G$1006,5,FALSE)="","",VLOOKUP($AC840&amp;"-"&amp;$F840,Bonuses!$B$1:$G$1006,6,FALSE)&amp;" yrs, "&amp;VLOOKUP($AC840&amp;"-"&amp;$F840,Bonuses!$B$1:$G$1006,5,FALSE)))</f>
        <v/>
      </c>
    </row>
    <row r="841" spans="1:32" s="21" customFormat="1" x14ac:dyDescent="0.25">
      <c r="A841" s="21" t="s">
        <v>2504</v>
      </c>
      <c r="B841" s="21">
        <f t="shared" si="65"/>
        <v>0</v>
      </c>
      <c r="C841" s="21" t="str">
        <f t="shared" si="66"/>
        <v>P</v>
      </c>
      <c r="D841" s="17">
        <f>IF($C841="B",VLOOKUP($A841,Bat!$A$4:$BF$2320,D$1,FALSE),VLOOKUP($A841,Pit!$A$4:$BA$1686,D$2,FALSE))</f>
        <v>15655</v>
      </c>
      <c r="E841" s="16" t="str">
        <f>IF($C841="B",VLOOKUP($A841,Bat!$A$4:$BF$2320,E$1,FALSE),VLOOKUP($A841,Pit!$A$4:$BA$1686,E$2,FALSE))</f>
        <v>RP</v>
      </c>
      <c r="F841" s="16" t="str">
        <f>IF($C841="B",VLOOKUP($A841,Bat!$A$4:$BF$2320,F$1,FALSE),VLOOKUP($A841,Pit!$A$4:$BA$1686,F$2,FALSE))</f>
        <v>Brooks</v>
      </c>
      <c r="G841" s="16" t="str">
        <f>IF($C841="B",VLOOKUP($A841,Bat!$A$4:$BF$2320,G$1,FALSE),VLOOKUP($A841,Pit!$A$4:$BA$1686,G$2,FALSE))</f>
        <v>Lambright</v>
      </c>
      <c r="H841" s="16">
        <f>IF($C841="B",VLOOKUP($A841,Bat!$A$4:$BF$2320,H$1,FALSE),VLOOKUP($A841,Pit!$A$4:$BA$1686,H$2,FALSE))</f>
        <v>23</v>
      </c>
      <c r="I841" s="16" t="str">
        <f>IF($C841="B",VLOOKUP($A841,Bat!$A$4:$BF$2320,I$1,FALSE),VLOOKUP($A841,Pit!$A$4:$BA$1686,I$2,FALSE))</f>
        <v>R</v>
      </c>
      <c r="J841" s="16" t="str">
        <f>IF($C841="B",VLOOKUP($A841,Bat!$A$4:$BF$2320,J$1,FALSE),VLOOKUP($A841,Pit!$A$4:$BA$1686,J$2,FALSE))</f>
        <v>R</v>
      </c>
      <c r="K841" s="16" t="str">
        <f>IF($C841="B",VLOOKUP($A841,Bat!$A$4:$BF$2320,K$1,FALSE),VLOOKUP($A841,Pit!$A$4:$BA$1686,K$2,FALSE))</f>
        <v>Normal</v>
      </c>
      <c r="L841" s="17" t="str">
        <f>IF($C841="B",VLOOKUP($A841,Bat!$A$4:$BF$2320,L$1,FALSE),VLOOKUP($A841,Pit!$A$4:$BA$1686,L$2,FALSE))</f>
        <v>High</v>
      </c>
      <c r="M841" s="16">
        <f>IF($C841="B",VLOOKUP($A841,Bat!$A$4:$BF$2320,M$1,FALSE),VLOOKUP($A841,Pit!$A$4:$BA$1686,M$2,FALSE))</f>
        <v>4</v>
      </c>
      <c r="N841" s="16">
        <f>IF($C841="B",VLOOKUP($A841,Bat!$A$4:$BF$2320,N$1,FALSE),VLOOKUP($A841,Pit!$A$4:$BA$1686,N$2,FALSE))</f>
        <v>2</v>
      </c>
      <c r="O841" s="16">
        <f>IF($C841="B",VLOOKUP($A841,Bat!$A$4:$BF$2320,O$1,FALSE),VLOOKUP($A841,Pit!$A$4:$BA$1686,O$2,FALSE))</f>
        <v>3</v>
      </c>
      <c r="P841" s="16" t="str">
        <f>IF($C841="B",VLOOKUP($A841,Bat!$A$4:$BF$2320,P$1,FALSE),VLOOKUP($A841,Pit!$A$4:$BA$1686,P$2,FALSE))</f>
        <v>88-90 Mph</v>
      </c>
      <c r="Q841" s="17">
        <f>IF($C841="B",VLOOKUP($A841,Bat!$A$4:$BF$2320,Q$1,FALSE),VLOOKUP($A841,Pit!$A$4:$BA$1686,Q$2,FALSE))</f>
        <v>4</v>
      </c>
      <c r="R841" s="18">
        <f>IF($C841="B",VLOOKUP($A841,Bat!$A$4:$BF$2320,R$1,FALSE),VLOOKUP($A841,Pit!$A$4:$BA$1686,R$2,FALSE))</f>
        <v>12.440830734434744</v>
      </c>
      <c r="S841" s="19">
        <f>IF($C841="B",VLOOKUP($A841,Bat!$A$4:$BF$2320,S$1,FALSE),VLOOKUP($A841,Pit!$A$4:$BA$1686,S$2,FALSE))</f>
        <v>3.5374025403724023E-2</v>
      </c>
      <c r="T841" s="20" t="str">
        <f>IF($C841="B",VLOOKUP($A841,Bat!$A$4:$BF$2320,T$1,FALSE),VLOOKUP($A841,Pit!$A$4:$BA$1686,T$2,FALSE))</f>
        <v>Slot</v>
      </c>
      <c r="U841" s="17" t="str">
        <f>VLOOKUP(IF($C841="B",VLOOKUP($A841,Bat!$A$4:$AU$2320,U$1,FALSE),VLOOKUP($A841,Pit!$A$4:$BE$1686,U$2,FALSE)),COND!$A$35:$B$41,2,FALSE)</f>
        <v>??</v>
      </c>
      <c r="V841" s="21">
        <f>IF($C841="B",VLOOKUP($A841,Bat!$A$4:$AT$2284,46,FALSE),VLOOKUP($A841,Pit!$A$4:$BD$1664,56,FALSE))</f>
        <v>445</v>
      </c>
      <c r="W841" s="16">
        <f t="shared" si="67"/>
        <v>445</v>
      </c>
      <c r="X841" s="16"/>
      <c r="Y841" s="22">
        <f t="shared" si="68"/>
        <v>714</v>
      </c>
      <c r="Z841" s="16" t="str">
        <f>IFERROR(VLOOKUP($D841,Results37!$F$3:$L$1396,Z$1,FALSE),"")</f>
        <v/>
      </c>
      <c r="AA841" s="47" t="str">
        <f>IF(ISERROR(VLOOKUP(D841,Results37!$F$3:$O$399,AA$1,FALSE)),"",IF(VLOOKUP(D841,Results37!$F$3:$O$399,AA$1+1,FALSE)=1,"S"&amp;VLOOKUP(D841,Results37!$F$3:$O$399,AA$1,FALSE),VLOOKUP(D841,Results37!$F$3:$O$399,AA$1,FALSE)))</f>
        <v/>
      </c>
      <c r="AB841" s="16" t="str">
        <f>IFERROR(VLOOKUP($D841,Results37!$F$3:$L$1396,AB$1,FALSE),"")</f>
        <v/>
      </c>
      <c r="AC841" s="16" t="str">
        <f>IFERROR(VLOOKUP($D841,Results37!$F$3:$L$1396,AC$1,FALSE),"")</f>
        <v/>
      </c>
      <c r="AD841" s="16" t="str">
        <f t="shared" si="69"/>
        <v/>
      </c>
      <c r="AE841" s="20" t="str">
        <f>IF(ISERROR(VLOOKUP($AC841&amp;"-"&amp;$F841&amp;" "&amp;G841,Bonuses!$B$1:$G$1006,4,FALSE)),"",INT(VLOOKUP($AC841&amp;"-"&amp;$F841&amp;" "&amp;$G841,Bonuses!$B$1:$G$1006,4,FALSE)))</f>
        <v/>
      </c>
      <c r="AF841" s="16" t="str">
        <f>IF(ISERROR(VLOOKUP($AC841&amp;"-"&amp;$F841,Bonuses!$B$1:$G$1006,5,FALSE)),"",IF(VLOOKUP($AC841&amp;"-"&amp;$F841,Bonuses!$B$1:$G$1006,5,FALSE)="","",VLOOKUP($AC841&amp;"-"&amp;$F841,Bonuses!$B$1:$G$1006,6,FALSE)&amp;" yrs, "&amp;VLOOKUP($AC841&amp;"-"&amp;$F841,Bonuses!$B$1:$G$1006,5,FALSE)))</f>
        <v/>
      </c>
    </row>
    <row r="842" spans="1:32" s="21" customFormat="1" x14ac:dyDescent="0.25">
      <c r="A842" s="21" t="s">
        <v>2079</v>
      </c>
      <c r="B842" s="21">
        <f t="shared" si="65"/>
        <v>0</v>
      </c>
      <c r="C842" s="21" t="str">
        <f t="shared" si="66"/>
        <v>B</v>
      </c>
      <c r="D842" s="17">
        <f>IF($C842="B",VLOOKUP($A842,Bat!$A$4:$BF$2320,D$1,FALSE),VLOOKUP($A842,Pit!$A$4:$BA$1686,D$2,FALSE))</f>
        <v>8147</v>
      </c>
      <c r="E842" s="16" t="str">
        <f>IF($C842="B",VLOOKUP($A842,Bat!$A$4:$BF$2320,E$1,FALSE),VLOOKUP($A842,Pit!$A$4:$BA$1686,E$2,FALSE))</f>
        <v>C</v>
      </c>
      <c r="F842" s="16" t="str">
        <f>IF($C842="B",VLOOKUP($A842,Bat!$A$4:$BF$2320,F$1,FALSE),VLOOKUP($A842,Pit!$A$4:$BA$1686,F$2,FALSE))</f>
        <v>John</v>
      </c>
      <c r="G842" s="16" t="str">
        <f>IF($C842="B",VLOOKUP($A842,Bat!$A$4:$BF$2320,G$1,FALSE),VLOOKUP($A842,Pit!$A$4:$BA$1686,G$2,FALSE))</f>
        <v>Miller</v>
      </c>
      <c r="H842" s="16">
        <f>IF($C842="B",VLOOKUP($A842,Bat!$A$4:$BF$2320,H$1,FALSE),VLOOKUP($A842,Pit!$A$4:$BA$1686,H$2,FALSE))</f>
        <v>21</v>
      </c>
      <c r="I842" s="16" t="str">
        <f>IF($C842="B",VLOOKUP($A842,Bat!$A$4:$BF$2320,I$1,FALSE),VLOOKUP($A842,Pit!$A$4:$BA$1686,I$2,FALSE))</f>
        <v>R</v>
      </c>
      <c r="J842" s="16" t="str">
        <f>IF($C842="B",VLOOKUP($A842,Bat!$A$4:$BF$2320,J$1,FALSE),VLOOKUP($A842,Pit!$A$4:$BA$1686,J$2,FALSE))</f>
        <v>R</v>
      </c>
      <c r="K842" s="16" t="str">
        <f>IF($C842="B",VLOOKUP($A842,Bat!$A$4:$BF$2320,K$1,FALSE),VLOOKUP($A842,Pit!$A$4:$BA$1686,K$2,FALSE))</f>
        <v>Normal</v>
      </c>
      <c r="L842" s="17" t="str">
        <f>IF($C842="B",VLOOKUP($A842,Bat!$A$4:$BF$2320,L$1,FALSE),VLOOKUP($A842,Pit!$A$4:$BA$1686,L$2,FALSE))</f>
        <v>Low</v>
      </c>
      <c r="M842" s="16">
        <f>IF($C842="B",VLOOKUP($A842,Bat!$A$4:$BF$2320,M$1,FALSE),VLOOKUP($A842,Pit!$A$4:$BA$1686,M$2,FALSE))</f>
        <v>1</v>
      </c>
      <c r="N842" s="16">
        <f>IF($C842="B",VLOOKUP($A842,Bat!$A$4:$BF$2320,N$1,FALSE),VLOOKUP($A842,Pit!$A$4:$BA$1686,N$2,FALSE))</f>
        <v>1</v>
      </c>
      <c r="O842" s="16">
        <f>IF($C842="B",VLOOKUP($A842,Bat!$A$4:$BF$2320,O$1,FALSE),VLOOKUP($A842,Pit!$A$4:$BA$1686,O$2,FALSE))</f>
        <v>4</v>
      </c>
      <c r="P842" s="16">
        <f>IF($C842="B",VLOOKUP($A842,Bat!$A$4:$BF$2320,P$1,FALSE),VLOOKUP($A842,Pit!$A$4:$BA$1686,P$2,FALSE))</f>
        <v>6</v>
      </c>
      <c r="Q842" s="17">
        <f>IF($C842="B",VLOOKUP($A842,Bat!$A$4:$BF$2320,Q$1,FALSE),VLOOKUP($A842,Pit!$A$4:$BA$1686,Q$2,FALSE))</f>
        <v>3</v>
      </c>
      <c r="R842" s="18">
        <f>IF($C842="B",VLOOKUP($A842,Bat!$A$4:$BF$2320,R$1,FALSE),VLOOKUP($A842,Pit!$A$4:$BA$1686,R$2,FALSE))</f>
        <v>-4.9744030028856336</v>
      </c>
      <c r="S842" s="19">
        <f>IF($C842="B",VLOOKUP($A842,Bat!$A$4:$BF$2320,S$1,FALSE),VLOOKUP($A842,Pit!$A$4:$BA$1686,S$2,FALSE))</f>
        <v>-0.29457469032960931</v>
      </c>
      <c r="T842" s="20" t="str">
        <f>IF($C842="B",VLOOKUP($A842,Bat!$A$4:$BF$2320,T$1,FALSE),VLOOKUP($A842,Pit!$A$4:$BA$1686,T$2,FALSE))</f>
        <v>$180k</v>
      </c>
      <c r="U842" s="17" t="str">
        <f>VLOOKUP(IF($C842="B",VLOOKUP($A842,Bat!$A$4:$AU$2320,U$1,FALSE),VLOOKUP($A842,Pit!$A$4:$BE$1686,U$2,FALSE)),COND!$A$35:$B$41,2,FALSE)</f>
        <v>??</v>
      </c>
      <c r="V842" s="21">
        <f>IF($C842="B",VLOOKUP($A842,Bat!$A$4:$AT$2284,46,FALSE),VLOOKUP($A842,Pit!$A$4:$BD$1664,56,FALSE))</f>
        <v>445</v>
      </c>
      <c r="W842" s="16">
        <f t="shared" si="67"/>
        <v>999</v>
      </c>
      <c r="X842" s="16"/>
      <c r="Y842" s="22">
        <f t="shared" si="68"/>
        <v>924</v>
      </c>
      <c r="Z842" s="16" t="str">
        <f>IFERROR(VLOOKUP($D842,Results37!$F$3:$L$1396,Z$1,FALSE),"")</f>
        <v/>
      </c>
      <c r="AA842" s="47" t="str">
        <f>IF(ISERROR(VLOOKUP(D842,Results37!$F$3:$O$399,AA$1,FALSE)),"",IF(VLOOKUP(D842,Results37!$F$3:$O$399,AA$1+1,FALSE)=1,"S"&amp;VLOOKUP(D842,Results37!$F$3:$O$399,AA$1,FALSE),VLOOKUP(D842,Results37!$F$3:$O$399,AA$1,FALSE)))</f>
        <v/>
      </c>
      <c r="AB842" s="16" t="str">
        <f>IFERROR(VLOOKUP($D842,Results37!$F$3:$L$1396,AB$1,FALSE),"")</f>
        <v/>
      </c>
      <c r="AC842" s="16" t="str">
        <f>IFERROR(VLOOKUP($D842,Results37!$F$3:$L$1396,AC$1,FALSE),"")</f>
        <v/>
      </c>
      <c r="AD842" s="16" t="str">
        <f t="shared" si="69"/>
        <v/>
      </c>
      <c r="AE842" s="20" t="str">
        <f>IF(ISERROR(VLOOKUP($AC842&amp;"-"&amp;$F842&amp;" "&amp;G842,Bonuses!$B$1:$G$1006,4,FALSE)),"",INT(VLOOKUP($AC842&amp;"-"&amp;$F842&amp;" "&amp;$G842,Bonuses!$B$1:$G$1006,4,FALSE)))</f>
        <v/>
      </c>
      <c r="AF842" s="16" t="str">
        <f>IF(ISERROR(VLOOKUP($AC842&amp;"-"&amp;$F842,Bonuses!$B$1:$G$1006,5,FALSE)),"",IF(VLOOKUP($AC842&amp;"-"&amp;$F842,Bonuses!$B$1:$G$1006,5,FALSE)="","",VLOOKUP($AC842&amp;"-"&amp;$F842,Bonuses!$B$1:$G$1006,6,FALSE)&amp;" yrs, "&amp;VLOOKUP($AC842&amp;"-"&amp;$F842,Bonuses!$B$1:$G$1006,5,FALSE)))</f>
        <v/>
      </c>
    </row>
    <row r="843" spans="1:32" s="21" customFormat="1" x14ac:dyDescent="0.25">
      <c r="A843" s="21" t="s">
        <v>2357</v>
      </c>
      <c r="B843" s="21">
        <f t="shared" si="65"/>
        <v>0</v>
      </c>
      <c r="C843" s="21" t="str">
        <f t="shared" si="66"/>
        <v>P</v>
      </c>
      <c r="D843" s="17">
        <f>IF($C843="B",VLOOKUP($A843,Bat!$A$4:$BF$2320,D$1,FALSE),VLOOKUP($A843,Pit!$A$4:$BA$1686,D$2,FALSE))</f>
        <v>6795</v>
      </c>
      <c r="E843" s="16" t="str">
        <f>IF($C843="B",VLOOKUP($A843,Bat!$A$4:$BF$2320,E$1,FALSE),VLOOKUP($A843,Pit!$A$4:$BA$1686,E$2,FALSE))</f>
        <v>RP</v>
      </c>
      <c r="F843" s="16" t="str">
        <f>IF($C843="B",VLOOKUP($A843,Bat!$A$4:$BF$2320,F$1,FALSE),VLOOKUP($A843,Pit!$A$4:$BA$1686,F$2,FALSE))</f>
        <v>Manny</v>
      </c>
      <c r="G843" s="16" t="str">
        <f>IF($C843="B",VLOOKUP($A843,Bat!$A$4:$BF$2320,G$1,FALSE),VLOOKUP($A843,Pit!$A$4:$BA$1686,G$2,FALSE))</f>
        <v>Silva</v>
      </c>
      <c r="H843" s="16">
        <f>IF($C843="B",VLOOKUP($A843,Bat!$A$4:$BF$2320,H$1,FALSE),VLOOKUP($A843,Pit!$A$4:$BA$1686,H$2,FALSE))</f>
        <v>22</v>
      </c>
      <c r="I843" s="16" t="str">
        <f>IF($C843="B",VLOOKUP($A843,Bat!$A$4:$BF$2320,I$1,FALSE),VLOOKUP($A843,Pit!$A$4:$BA$1686,I$2,FALSE))</f>
        <v>R</v>
      </c>
      <c r="J843" s="16" t="str">
        <f>IF($C843="B",VLOOKUP($A843,Bat!$A$4:$BF$2320,J$1,FALSE),VLOOKUP($A843,Pit!$A$4:$BA$1686,J$2,FALSE))</f>
        <v>R</v>
      </c>
      <c r="K843" s="16" t="str">
        <f>IF($C843="B",VLOOKUP($A843,Bat!$A$4:$BF$2320,K$1,FALSE),VLOOKUP($A843,Pit!$A$4:$BA$1686,K$2,FALSE))</f>
        <v>Normal</v>
      </c>
      <c r="L843" s="17" t="str">
        <f>IF($C843="B",VLOOKUP($A843,Bat!$A$4:$BF$2320,L$1,FALSE),VLOOKUP($A843,Pit!$A$4:$BA$1686,L$2,FALSE))</f>
        <v>Normal</v>
      </c>
      <c r="M843" s="16">
        <f>IF($C843="B",VLOOKUP($A843,Bat!$A$4:$BF$2320,M$1,FALSE),VLOOKUP($A843,Pit!$A$4:$BA$1686,M$2,FALSE))</f>
        <v>2</v>
      </c>
      <c r="N843" s="16">
        <f>IF($C843="B",VLOOKUP($A843,Bat!$A$4:$BF$2320,N$1,FALSE),VLOOKUP($A843,Pit!$A$4:$BA$1686,N$2,FALSE))</f>
        <v>2</v>
      </c>
      <c r="O843" s="16">
        <f>IF($C843="B",VLOOKUP($A843,Bat!$A$4:$BF$2320,O$1,FALSE),VLOOKUP($A843,Pit!$A$4:$BA$1686,O$2,FALSE))</f>
        <v>4</v>
      </c>
      <c r="P843" s="16" t="str">
        <f>IF($C843="B",VLOOKUP($A843,Bat!$A$4:$BF$2320,P$1,FALSE),VLOOKUP($A843,Pit!$A$4:$BA$1686,P$2,FALSE))</f>
        <v>86-88 Mph</v>
      </c>
      <c r="Q843" s="17">
        <f>IF($C843="B",VLOOKUP($A843,Bat!$A$4:$BF$2320,Q$1,FALSE),VLOOKUP($A843,Pit!$A$4:$BA$1686,Q$2,FALSE))</f>
        <v>6</v>
      </c>
      <c r="R843" s="18">
        <f>IF($C843="B",VLOOKUP($A843,Bat!$A$4:$BF$2320,R$1,FALSE),VLOOKUP($A843,Pit!$A$4:$BA$1686,R$2,FALSE))</f>
        <v>12.415889648884448</v>
      </c>
      <c r="S843" s="19">
        <f>IF($C843="B",VLOOKUP($A843,Bat!$A$4:$BF$2320,S$1,FALSE),VLOOKUP($A843,Pit!$A$4:$BA$1686,S$2,FALSE))</f>
        <v>3.318294991170203E-2</v>
      </c>
      <c r="T843" s="20" t="str">
        <f>IF($C843="B",VLOOKUP($A843,Bat!$A$4:$BF$2320,T$1,FALSE),VLOOKUP($A843,Pit!$A$4:$BA$1686,T$2,FALSE))</f>
        <v>$200k</v>
      </c>
      <c r="U843" s="17" t="str">
        <f>VLOOKUP(IF($C843="B",VLOOKUP($A843,Bat!$A$4:$AU$2320,U$1,FALSE),VLOOKUP($A843,Pit!$A$4:$BE$1686,U$2,FALSE)),COND!$A$35:$B$41,2,FALSE)</f>
        <v>??</v>
      </c>
      <c r="V843" s="21">
        <f>IF($C843="B",VLOOKUP($A843,Bat!$A$4:$AT$2284,46,FALSE),VLOOKUP($A843,Pit!$A$4:$BD$1664,56,FALSE))</f>
        <v>446</v>
      </c>
      <c r="W843" s="16">
        <f t="shared" si="67"/>
        <v>999</v>
      </c>
      <c r="X843" s="16"/>
      <c r="Y843" s="22">
        <f t="shared" si="68"/>
        <v>715</v>
      </c>
      <c r="Z843" s="16" t="str">
        <f>IFERROR(VLOOKUP($D843,Results37!$F$3:$L$1396,Z$1,FALSE),"")</f>
        <v/>
      </c>
      <c r="AA843" s="47" t="str">
        <f>IF(ISERROR(VLOOKUP(D843,Results37!$F$3:$O$399,AA$1,FALSE)),"",IF(VLOOKUP(D843,Results37!$F$3:$O$399,AA$1+1,FALSE)=1,"S"&amp;VLOOKUP(D843,Results37!$F$3:$O$399,AA$1,FALSE),VLOOKUP(D843,Results37!$F$3:$O$399,AA$1,FALSE)))</f>
        <v/>
      </c>
      <c r="AB843" s="16" t="str">
        <f>IFERROR(VLOOKUP($D843,Results37!$F$3:$L$1396,AB$1,FALSE),"")</f>
        <v/>
      </c>
      <c r="AC843" s="16" t="str">
        <f>IFERROR(VLOOKUP($D843,Results37!$F$3:$L$1396,AC$1,FALSE),"")</f>
        <v/>
      </c>
      <c r="AD843" s="16" t="str">
        <f t="shared" si="69"/>
        <v/>
      </c>
      <c r="AE843" s="20" t="str">
        <f>IF(ISERROR(VLOOKUP($AC843&amp;"-"&amp;$F843&amp;" "&amp;G843,Bonuses!$B$1:$G$1006,4,FALSE)),"",INT(VLOOKUP($AC843&amp;"-"&amp;$F843&amp;" "&amp;$G843,Bonuses!$B$1:$G$1006,4,FALSE)))</f>
        <v/>
      </c>
      <c r="AF843" s="16" t="str">
        <f>IF(ISERROR(VLOOKUP($AC843&amp;"-"&amp;$F843,Bonuses!$B$1:$G$1006,5,FALSE)),"",IF(VLOOKUP($AC843&amp;"-"&amp;$F843,Bonuses!$B$1:$G$1006,5,FALSE)="","",VLOOKUP($AC843&amp;"-"&amp;$F843,Bonuses!$B$1:$G$1006,6,FALSE)&amp;" yrs, "&amp;VLOOKUP($AC843&amp;"-"&amp;$F843,Bonuses!$B$1:$G$1006,5,FALSE)))</f>
        <v/>
      </c>
    </row>
    <row r="844" spans="1:32" s="21" customFormat="1" x14ac:dyDescent="0.25">
      <c r="A844" s="21" t="s">
        <v>2508</v>
      </c>
      <c r="B844" s="21">
        <f t="shared" si="65"/>
        <v>0</v>
      </c>
      <c r="C844" s="21" t="str">
        <f t="shared" si="66"/>
        <v>P</v>
      </c>
      <c r="D844" s="17">
        <f>IF($C844="B",VLOOKUP($A844,Bat!$A$4:$BF$2320,D$1,FALSE),VLOOKUP($A844,Pit!$A$4:$BA$1686,D$2,FALSE))</f>
        <v>10416</v>
      </c>
      <c r="E844" s="16" t="str">
        <f>IF($C844="B",VLOOKUP($A844,Bat!$A$4:$BF$2320,E$1,FALSE),VLOOKUP($A844,Pit!$A$4:$BA$1686,E$2,FALSE))</f>
        <v>RP</v>
      </c>
      <c r="F844" s="16" t="str">
        <f>IF($C844="B",VLOOKUP($A844,Bat!$A$4:$BF$2320,F$1,FALSE),VLOOKUP($A844,Pit!$A$4:$BA$1686,F$2,FALSE))</f>
        <v>Gabriel</v>
      </c>
      <c r="G844" s="16" t="str">
        <f>IF($C844="B",VLOOKUP($A844,Bat!$A$4:$BF$2320,G$1,FALSE),VLOOKUP($A844,Pit!$A$4:$BA$1686,G$2,FALSE))</f>
        <v>Evans</v>
      </c>
      <c r="H844" s="16">
        <f>IF($C844="B",VLOOKUP($A844,Bat!$A$4:$BF$2320,H$1,FALSE),VLOOKUP($A844,Pit!$A$4:$BA$1686,H$2,FALSE))</f>
        <v>23</v>
      </c>
      <c r="I844" s="16" t="str">
        <f>IF($C844="B",VLOOKUP($A844,Bat!$A$4:$BF$2320,I$1,FALSE),VLOOKUP($A844,Pit!$A$4:$BA$1686,I$2,FALSE))</f>
        <v>R</v>
      </c>
      <c r="J844" s="16" t="str">
        <f>IF($C844="B",VLOOKUP($A844,Bat!$A$4:$BF$2320,J$1,FALSE),VLOOKUP($A844,Pit!$A$4:$BA$1686,J$2,FALSE))</f>
        <v>R</v>
      </c>
      <c r="K844" s="16" t="str">
        <f>IF($C844="B",VLOOKUP($A844,Bat!$A$4:$BF$2320,K$1,FALSE),VLOOKUP($A844,Pit!$A$4:$BA$1686,K$2,FALSE))</f>
        <v>Normal</v>
      </c>
      <c r="L844" s="17" t="str">
        <f>IF($C844="B",VLOOKUP($A844,Bat!$A$4:$BF$2320,L$1,FALSE),VLOOKUP($A844,Pit!$A$4:$BA$1686,L$2,FALSE))</f>
        <v>Normal</v>
      </c>
      <c r="M844" s="16">
        <f>IF($C844="B",VLOOKUP($A844,Bat!$A$4:$BF$2320,M$1,FALSE),VLOOKUP($A844,Pit!$A$4:$BA$1686,M$2,FALSE))</f>
        <v>4</v>
      </c>
      <c r="N844" s="16">
        <f>IF($C844="B",VLOOKUP($A844,Bat!$A$4:$BF$2320,N$1,FALSE),VLOOKUP($A844,Pit!$A$4:$BA$1686,N$2,FALSE))</f>
        <v>3</v>
      </c>
      <c r="O844" s="16">
        <f>IF($C844="B",VLOOKUP($A844,Bat!$A$4:$BF$2320,O$1,FALSE),VLOOKUP($A844,Pit!$A$4:$BA$1686,O$2,FALSE))</f>
        <v>2</v>
      </c>
      <c r="P844" s="16" t="str">
        <f>IF($C844="B",VLOOKUP($A844,Bat!$A$4:$BF$2320,P$1,FALSE),VLOOKUP($A844,Pit!$A$4:$BA$1686,P$2,FALSE))</f>
        <v>89-91 Mph</v>
      </c>
      <c r="Q844" s="17">
        <f>IF($C844="B",VLOOKUP($A844,Bat!$A$4:$BF$2320,Q$1,FALSE),VLOOKUP($A844,Pit!$A$4:$BA$1686,Q$2,FALSE))</f>
        <v>8</v>
      </c>
      <c r="R844" s="18">
        <f>IF($C844="B",VLOOKUP($A844,Bat!$A$4:$BF$2320,R$1,FALSE),VLOOKUP($A844,Pit!$A$4:$BA$1686,R$2,FALSE))</f>
        <v>12.302183808104648</v>
      </c>
      <c r="S844" s="19">
        <f>IF($C844="B",VLOOKUP($A844,Bat!$A$4:$BF$2320,S$1,FALSE),VLOOKUP($A844,Pit!$A$4:$BA$1686,S$2,FALSE))</f>
        <v>2.319388666383464E-2</v>
      </c>
      <c r="T844" s="20" t="str">
        <f>IF($C844="B",VLOOKUP($A844,Bat!$A$4:$BF$2320,T$1,FALSE),VLOOKUP($A844,Pit!$A$4:$BA$1686,T$2,FALSE))</f>
        <v>$210k</v>
      </c>
      <c r="U844" s="17" t="str">
        <f>VLOOKUP(IF($C844="B",VLOOKUP($A844,Bat!$A$4:$AU$2320,U$1,FALSE),VLOOKUP($A844,Pit!$A$4:$BE$1686,U$2,FALSE)),COND!$A$35:$B$41,2,FALSE)</f>
        <v>??</v>
      </c>
      <c r="V844" s="21">
        <f>IF($C844="B",VLOOKUP($A844,Bat!$A$4:$AT$2284,46,FALSE),VLOOKUP($A844,Pit!$A$4:$BD$1664,56,FALSE))</f>
        <v>447</v>
      </c>
      <c r="W844" s="16">
        <f t="shared" si="67"/>
        <v>999</v>
      </c>
      <c r="X844" s="16"/>
      <c r="Y844" s="22">
        <f t="shared" si="68"/>
        <v>719</v>
      </c>
      <c r="Z844" s="16" t="str">
        <f>IFERROR(VLOOKUP($D844,Results37!$F$3:$L$1396,Z$1,FALSE),"")</f>
        <v/>
      </c>
      <c r="AA844" s="47" t="str">
        <f>IF(ISERROR(VLOOKUP(D844,Results37!$F$3:$O$399,AA$1,FALSE)),"",IF(VLOOKUP(D844,Results37!$F$3:$O$399,AA$1+1,FALSE)=1,"S"&amp;VLOOKUP(D844,Results37!$F$3:$O$399,AA$1,FALSE),VLOOKUP(D844,Results37!$F$3:$O$399,AA$1,FALSE)))</f>
        <v/>
      </c>
      <c r="AB844" s="16" t="str">
        <f>IFERROR(VLOOKUP($D844,Results37!$F$3:$L$1396,AB$1,FALSE),"")</f>
        <v/>
      </c>
      <c r="AC844" s="16" t="str">
        <f>IFERROR(VLOOKUP($D844,Results37!$F$3:$L$1396,AC$1,FALSE),"")</f>
        <v/>
      </c>
      <c r="AD844" s="16" t="str">
        <f t="shared" si="69"/>
        <v/>
      </c>
      <c r="AE844" s="20" t="str">
        <f>IF(ISERROR(VLOOKUP($AC844&amp;"-"&amp;$F844&amp;" "&amp;G844,Bonuses!$B$1:$G$1006,4,FALSE)),"",INT(VLOOKUP($AC844&amp;"-"&amp;$F844&amp;" "&amp;$G844,Bonuses!$B$1:$G$1006,4,FALSE)))</f>
        <v/>
      </c>
      <c r="AF844" s="16" t="str">
        <f>IF(ISERROR(VLOOKUP($AC844&amp;"-"&amp;$F844,Bonuses!$B$1:$G$1006,5,FALSE)),"",IF(VLOOKUP($AC844&amp;"-"&amp;$F844,Bonuses!$B$1:$G$1006,5,FALSE)="","",VLOOKUP($AC844&amp;"-"&amp;$F844,Bonuses!$B$1:$G$1006,6,FALSE)&amp;" yrs, "&amp;VLOOKUP($AC844&amp;"-"&amp;$F844,Bonuses!$B$1:$G$1006,5,FALSE)))</f>
        <v/>
      </c>
    </row>
    <row r="845" spans="1:32" s="21" customFormat="1" x14ac:dyDescent="0.25">
      <c r="A845" s="21" t="s">
        <v>2168</v>
      </c>
      <c r="B845" s="21">
        <f t="shared" si="65"/>
        <v>0</v>
      </c>
      <c r="C845" s="21" t="str">
        <f t="shared" si="66"/>
        <v>B</v>
      </c>
      <c r="D845" s="17">
        <f>IF($C845="B",VLOOKUP($A845,Bat!$A$4:$BF$2320,D$1,FALSE),VLOOKUP($A845,Pit!$A$4:$BA$1686,D$2,FALSE))</f>
        <v>7628</v>
      </c>
      <c r="E845" s="16" t="str">
        <f>IF($C845="B",VLOOKUP($A845,Bat!$A$4:$BF$2320,E$1,FALSE),VLOOKUP($A845,Pit!$A$4:$BA$1686,E$2,FALSE))</f>
        <v>LF</v>
      </c>
      <c r="F845" s="16" t="str">
        <f>IF($C845="B",VLOOKUP($A845,Bat!$A$4:$BF$2320,F$1,FALSE),VLOOKUP($A845,Pit!$A$4:$BA$1686,F$2,FALSE))</f>
        <v>Oliver</v>
      </c>
      <c r="G845" s="16" t="str">
        <f>IF($C845="B",VLOOKUP($A845,Bat!$A$4:$BF$2320,G$1,FALSE),VLOOKUP($A845,Pit!$A$4:$BA$1686,G$2,FALSE))</f>
        <v>Peterson</v>
      </c>
      <c r="H845" s="16">
        <f>IF($C845="B",VLOOKUP($A845,Bat!$A$4:$BF$2320,H$1,FALSE),VLOOKUP($A845,Pit!$A$4:$BA$1686,H$2,FALSE))</f>
        <v>18</v>
      </c>
      <c r="I845" s="16" t="str">
        <f>IF($C845="B",VLOOKUP($A845,Bat!$A$4:$BF$2320,I$1,FALSE),VLOOKUP($A845,Pit!$A$4:$BA$1686,I$2,FALSE))</f>
        <v>L</v>
      </c>
      <c r="J845" s="16" t="str">
        <f>IF($C845="B",VLOOKUP($A845,Bat!$A$4:$BF$2320,J$1,FALSE),VLOOKUP($A845,Pit!$A$4:$BA$1686,J$2,FALSE))</f>
        <v>R</v>
      </c>
      <c r="K845" s="16" t="str">
        <f>IF($C845="B",VLOOKUP($A845,Bat!$A$4:$BF$2320,K$1,FALSE),VLOOKUP($A845,Pit!$A$4:$BA$1686,K$2,FALSE))</f>
        <v>Normal</v>
      </c>
      <c r="L845" s="17" t="str">
        <f>IF($C845="B",VLOOKUP($A845,Bat!$A$4:$BF$2320,L$1,FALSE),VLOOKUP($A845,Pit!$A$4:$BA$1686,L$2,FALSE))</f>
        <v>Normal</v>
      </c>
      <c r="M845" s="16">
        <f>IF($C845="B",VLOOKUP($A845,Bat!$A$4:$BF$2320,M$1,FALSE),VLOOKUP($A845,Pit!$A$4:$BA$1686,M$2,FALSE))</f>
        <v>1</v>
      </c>
      <c r="N845" s="16">
        <f>IF($C845="B",VLOOKUP($A845,Bat!$A$4:$BF$2320,N$1,FALSE),VLOOKUP($A845,Pit!$A$4:$BA$1686,N$2,FALSE))</f>
        <v>5</v>
      </c>
      <c r="O845" s="16">
        <f>IF($C845="B",VLOOKUP($A845,Bat!$A$4:$BF$2320,O$1,FALSE),VLOOKUP($A845,Pit!$A$4:$BA$1686,O$2,FALSE))</f>
        <v>5</v>
      </c>
      <c r="P845" s="16">
        <f>IF($C845="B",VLOOKUP($A845,Bat!$A$4:$BF$2320,P$1,FALSE),VLOOKUP($A845,Pit!$A$4:$BA$1686,P$2,FALSE))</f>
        <v>3</v>
      </c>
      <c r="Q845" s="17">
        <f>IF($C845="B",VLOOKUP($A845,Bat!$A$4:$BF$2320,Q$1,FALSE),VLOOKUP($A845,Pit!$A$4:$BA$1686,Q$2,FALSE))</f>
        <v>3</v>
      </c>
      <c r="R845" s="18">
        <f>IF($C845="B",VLOOKUP($A845,Bat!$A$4:$BF$2320,R$1,FALSE),VLOOKUP($A845,Pit!$A$4:$BA$1686,R$2,FALSE))</f>
        <v>-5.0026405755619692</v>
      </c>
      <c r="S845" s="19">
        <f>IF($C845="B",VLOOKUP($A845,Bat!$A$4:$BF$2320,S$1,FALSE),VLOOKUP($A845,Pit!$A$4:$BA$1686,S$2,FALSE))</f>
        <v>-0.29860070244131914</v>
      </c>
      <c r="T845" s="20" t="str">
        <f>IF($C845="B",VLOOKUP($A845,Bat!$A$4:$BF$2320,T$1,FALSE),VLOOKUP($A845,Pit!$A$4:$BA$1686,T$2,FALSE))</f>
        <v>$200k</v>
      </c>
      <c r="U845" s="17" t="str">
        <f>VLOOKUP(IF($C845="B",VLOOKUP($A845,Bat!$A$4:$AU$2320,U$1,FALSE),VLOOKUP($A845,Pit!$A$4:$BE$1686,U$2,FALSE)),COND!$A$35:$B$41,2,FALSE)</f>
        <v>??</v>
      </c>
      <c r="V845" s="21">
        <f>IF($C845="B",VLOOKUP($A845,Bat!$A$4:$AT$2284,46,FALSE),VLOOKUP($A845,Pit!$A$4:$BD$1664,56,FALSE))</f>
        <v>447</v>
      </c>
      <c r="W845" s="16">
        <f t="shared" si="67"/>
        <v>999</v>
      </c>
      <c r="X845" s="16"/>
      <c r="Y845" s="22">
        <f t="shared" si="68"/>
        <v>934</v>
      </c>
      <c r="Z845" s="16" t="str">
        <f>IFERROR(VLOOKUP($D845,Results37!$F$3:$L$1396,Z$1,FALSE),"")</f>
        <v/>
      </c>
      <c r="AA845" s="47" t="str">
        <f>IF(ISERROR(VLOOKUP(D845,Results37!$F$3:$O$399,AA$1,FALSE)),"",IF(VLOOKUP(D845,Results37!$F$3:$O$399,AA$1+1,FALSE)=1,"S"&amp;VLOOKUP(D845,Results37!$F$3:$O$399,AA$1,FALSE),VLOOKUP(D845,Results37!$F$3:$O$399,AA$1,FALSE)))</f>
        <v/>
      </c>
      <c r="AB845" s="16" t="str">
        <f>IFERROR(VLOOKUP($D845,Results37!$F$3:$L$1396,AB$1,FALSE),"")</f>
        <v/>
      </c>
      <c r="AC845" s="16" t="str">
        <f>IFERROR(VLOOKUP($D845,Results37!$F$3:$L$1396,AC$1,FALSE),"")</f>
        <v/>
      </c>
      <c r="AD845" s="16" t="str">
        <f t="shared" si="69"/>
        <v/>
      </c>
      <c r="AE845" s="20" t="str">
        <f>IF(ISERROR(VLOOKUP($AC845&amp;"-"&amp;$F845&amp;" "&amp;G845,Bonuses!$B$1:$G$1006,4,FALSE)),"",INT(VLOOKUP($AC845&amp;"-"&amp;$F845&amp;" "&amp;$G845,Bonuses!$B$1:$G$1006,4,FALSE)))</f>
        <v/>
      </c>
      <c r="AF845" s="16" t="str">
        <f>IF(ISERROR(VLOOKUP($AC845&amp;"-"&amp;$F845,Bonuses!$B$1:$G$1006,5,FALSE)),"",IF(VLOOKUP($AC845&amp;"-"&amp;$F845,Bonuses!$B$1:$G$1006,5,FALSE)="","",VLOOKUP($AC845&amp;"-"&amp;$F845,Bonuses!$B$1:$G$1006,6,FALSE)&amp;" yrs, "&amp;VLOOKUP($AC845&amp;"-"&amp;$F845,Bonuses!$B$1:$G$1006,5,FALSE)))</f>
        <v/>
      </c>
    </row>
    <row r="846" spans="1:32" s="21" customFormat="1" x14ac:dyDescent="0.25">
      <c r="A846" s="21" t="s">
        <v>2633</v>
      </c>
      <c r="B846" s="21">
        <f t="shared" si="65"/>
        <v>0</v>
      </c>
      <c r="C846" s="21" t="str">
        <f t="shared" si="66"/>
        <v>P</v>
      </c>
      <c r="D846" s="17">
        <f>IF($C846="B",VLOOKUP($A846,Bat!$A$4:$BF$2320,D$1,FALSE),VLOOKUP($A846,Pit!$A$4:$BA$1686,D$2,FALSE))</f>
        <v>2858</v>
      </c>
      <c r="E846" s="16" t="str">
        <f>IF($C846="B",VLOOKUP($A846,Bat!$A$4:$BF$2320,E$1,FALSE),VLOOKUP($A846,Pit!$A$4:$BA$1686,E$2,FALSE))</f>
        <v>RP</v>
      </c>
      <c r="F846" s="16" t="str">
        <f>IF($C846="B",VLOOKUP($A846,Bat!$A$4:$BF$2320,F$1,FALSE),VLOOKUP($A846,Pit!$A$4:$BA$1686,F$2,FALSE))</f>
        <v>Joe</v>
      </c>
      <c r="G846" s="16" t="str">
        <f>IF($C846="B",VLOOKUP($A846,Bat!$A$4:$BF$2320,G$1,FALSE),VLOOKUP($A846,Pit!$A$4:$BA$1686,G$2,FALSE))</f>
        <v>Wright</v>
      </c>
      <c r="H846" s="16">
        <f>IF($C846="B",VLOOKUP($A846,Bat!$A$4:$BF$2320,H$1,FALSE),VLOOKUP($A846,Pit!$A$4:$BA$1686,H$2,FALSE))</f>
        <v>24</v>
      </c>
      <c r="I846" s="16" t="str">
        <f>IF($C846="B",VLOOKUP($A846,Bat!$A$4:$BF$2320,I$1,FALSE),VLOOKUP($A846,Pit!$A$4:$BA$1686,I$2,FALSE))</f>
        <v>L</v>
      </c>
      <c r="J846" s="16" t="str">
        <f>IF($C846="B",VLOOKUP($A846,Bat!$A$4:$BF$2320,J$1,FALSE),VLOOKUP($A846,Pit!$A$4:$BA$1686,J$2,FALSE))</f>
        <v>L</v>
      </c>
      <c r="K846" s="16" t="str">
        <f>IF($C846="B",VLOOKUP($A846,Bat!$A$4:$BF$2320,K$1,FALSE),VLOOKUP($A846,Pit!$A$4:$BA$1686,K$2,FALSE))</f>
        <v>Low</v>
      </c>
      <c r="L846" s="17" t="str">
        <f>IF($C846="B",VLOOKUP($A846,Bat!$A$4:$BF$2320,L$1,FALSE),VLOOKUP($A846,Pit!$A$4:$BA$1686,L$2,FALSE))</f>
        <v>High</v>
      </c>
      <c r="M846" s="16">
        <f>IF($C846="B",VLOOKUP($A846,Bat!$A$4:$BF$2320,M$1,FALSE),VLOOKUP($A846,Pit!$A$4:$BA$1686,M$2,FALSE))</f>
        <v>4</v>
      </c>
      <c r="N846" s="16">
        <f>IF($C846="B",VLOOKUP($A846,Bat!$A$4:$BF$2320,N$1,FALSE),VLOOKUP($A846,Pit!$A$4:$BA$1686,N$2,FALSE))</f>
        <v>2</v>
      </c>
      <c r="O846" s="16">
        <f>IF($C846="B",VLOOKUP($A846,Bat!$A$4:$BF$2320,O$1,FALSE),VLOOKUP($A846,Pit!$A$4:$BA$1686,O$2,FALSE))</f>
        <v>3</v>
      </c>
      <c r="P846" s="16" t="str">
        <f>IF($C846="B",VLOOKUP($A846,Bat!$A$4:$BF$2320,P$1,FALSE),VLOOKUP($A846,Pit!$A$4:$BA$1686,P$2,FALSE))</f>
        <v>89-91 Mph</v>
      </c>
      <c r="Q846" s="17">
        <f>IF($C846="B",VLOOKUP($A846,Bat!$A$4:$BF$2320,Q$1,FALSE),VLOOKUP($A846,Pit!$A$4:$BA$1686,Q$2,FALSE))</f>
        <v>3</v>
      </c>
      <c r="R846" s="18">
        <f>IF($C846="B",VLOOKUP($A846,Bat!$A$4:$BF$2320,R$1,FALSE),VLOOKUP($A846,Pit!$A$4:$BA$1686,R$2,FALSE))</f>
        <v>12.140830734434743</v>
      </c>
      <c r="S846" s="19">
        <f>IF($C846="B",VLOOKUP($A846,Bat!$A$4:$BF$2320,S$1,FALSE),VLOOKUP($A846,Pit!$A$4:$BA$1686,S$2,FALSE))</f>
        <v>9.0190118546524724E-3</v>
      </c>
      <c r="T846" s="20" t="str">
        <f>IF($C846="B",VLOOKUP($A846,Bat!$A$4:$BF$2320,T$1,FALSE),VLOOKUP($A846,Pit!$A$4:$BA$1686,T$2,FALSE))</f>
        <v>Slot</v>
      </c>
      <c r="U846" s="17" t="str">
        <f>VLOOKUP(IF($C846="B",VLOOKUP($A846,Bat!$A$4:$AU$2320,U$1,FALSE),VLOOKUP($A846,Pit!$A$4:$BE$1686,U$2,FALSE)),COND!$A$35:$B$41,2,FALSE)</f>
        <v>??</v>
      </c>
      <c r="V846" s="21">
        <f>IF($C846="B",VLOOKUP($A846,Bat!$A$4:$AT$2284,46,FALSE),VLOOKUP($A846,Pit!$A$4:$BD$1664,56,FALSE))</f>
        <v>448</v>
      </c>
      <c r="W846" s="16">
        <f t="shared" si="67"/>
        <v>448</v>
      </c>
      <c r="X846" s="16"/>
      <c r="Y846" s="22">
        <f t="shared" si="68"/>
        <v>726</v>
      </c>
      <c r="Z846" s="16" t="str">
        <f>IFERROR(VLOOKUP($D846,Results37!$F$3:$L$1396,Z$1,FALSE),"")</f>
        <v/>
      </c>
      <c r="AA846" s="47" t="str">
        <f>IF(ISERROR(VLOOKUP(D846,Results37!$F$3:$O$399,AA$1,FALSE)),"",IF(VLOOKUP(D846,Results37!$F$3:$O$399,AA$1+1,FALSE)=1,"S"&amp;VLOOKUP(D846,Results37!$F$3:$O$399,AA$1,FALSE),VLOOKUP(D846,Results37!$F$3:$O$399,AA$1,FALSE)))</f>
        <v/>
      </c>
      <c r="AB846" s="16" t="str">
        <f>IFERROR(VLOOKUP($D846,Results37!$F$3:$L$1396,AB$1,FALSE),"")</f>
        <v/>
      </c>
      <c r="AC846" s="16" t="str">
        <f>IFERROR(VLOOKUP($D846,Results37!$F$3:$L$1396,AC$1,FALSE),"")</f>
        <v/>
      </c>
      <c r="AD846" s="16" t="str">
        <f t="shared" si="69"/>
        <v/>
      </c>
      <c r="AE846" s="20" t="str">
        <f>IF(ISERROR(VLOOKUP($AC846&amp;"-"&amp;$F846&amp;" "&amp;G846,Bonuses!$B$1:$G$1006,4,FALSE)),"",INT(VLOOKUP($AC846&amp;"-"&amp;$F846&amp;" "&amp;$G846,Bonuses!$B$1:$G$1006,4,FALSE)))</f>
        <v/>
      </c>
      <c r="AF846" s="16" t="str">
        <f>IF(ISERROR(VLOOKUP($AC846&amp;"-"&amp;$F846,Bonuses!$B$1:$G$1006,5,FALSE)),"",IF(VLOOKUP($AC846&amp;"-"&amp;$F846,Bonuses!$B$1:$G$1006,5,FALSE)="","",VLOOKUP($AC846&amp;"-"&amp;$F846,Bonuses!$B$1:$G$1006,6,FALSE)&amp;" yrs, "&amp;VLOOKUP($AC846&amp;"-"&amp;$F846,Bonuses!$B$1:$G$1006,5,FALSE)))</f>
        <v/>
      </c>
    </row>
    <row r="847" spans="1:32" s="21" customFormat="1" x14ac:dyDescent="0.25">
      <c r="A847" s="21" t="s">
        <v>2489</v>
      </c>
      <c r="B847" s="21">
        <f t="shared" si="65"/>
        <v>0</v>
      </c>
      <c r="C847" s="21" t="str">
        <f t="shared" si="66"/>
        <v>P</v>
      </c>
      <c r="D847" s="17">
        <f>IF($C847="B",VLOOKUP($A847,Bat!$A$4:$BF$2320,D$1,FALSE),VLOOKUP($A847,Pit!$A$4:$BA$1686,D$2,FALSE))</f>
        <v>8676</v>
      </c>
      <c r="E847" s="16" t="str">
        <f>IF($C847="B",VLOOKUP($A847,Bat!$A$4:$BF$2320,E$1,FALSE),VLOOKUP($A847,Pit!$A$4:$BA$1686,E$2,FALSE))</f>
        <v>CL</v>
      </c>
      <c r="F847" s="16" t="str">
        <f>IF($C847="B",VLOOKUP($A847,Bat!$A$4:$BF$2320,F$1,FALSE),VLOOKUP($A847,Pit!$A$4:$BA$1686,F$2,FALSE))</f>
        <v>Tatsukichi</v>
      </c>
      <c r="G847" s="16" t="str">
        <f>IF($C847="B",VLOOKUP($A847,Bat!$A$4:$BF$2320,G$1,FALSE),VLOOKUP($A847,Pit!$A$4:$BA$1686,G$2,FALSE))</f>
        <v>Nagata</v>
      </c>
      <c r="H847" s="16">
        <f>IF($C847="B",VLOOKUP($A847,Bat!$A$4:$BF$2320,H$1,FALSE),VLOOKUP($A847,Pit!$A$4:$BA$1686,H$2,FALSE))</f>
        <v>24</v>
      </c>
      <c r="I847" s="16" t="str">
        <f>IF($C847="B",VLOOKUP($A847,Bat!$A$4:$BF$2320,I$1,FALSE),VLOOKUP($A847,Pit!$A$4:$BA$1686,I$2,FALSE))</f>
        <v>R</v>
      </c>
      <c r="J847" s="16" t="str">
        <f>IF($C847="B",VLOOKUP($A847,Bat!$A$4:$BF$2320,J$1,FALSE),VLOOKUP($A847,Pit!$A$4:$BA$1686,J$2,FALSE))</f>
        <v>L</v>
      </c>
      <c r="K847" s="16" t="str">
        <f>IF($C847="B",VLOOKUP($A847,Bat!$A$4:$BF$2320,K$1,FALSE),VLOOKUP($A847,Pit!$A$4:$BA$1686,K$2,FALSE))</f>
        <v>Low</v>
      </c>
      <c r="L847" s="17" t="str">
        <f>IF($C847="B",VLOOKUP($A847,Bat!$A$4:$BF$2320,L$1,FALSE),VLOOKUP($A847,Pit!$A$4:$BA$1686,L$2,FALSE))</f>
        <v>Normal</v>
      </c>
      <c r="M847" s="16">
        <f>IF($C847="B",VLOOKUP($A847,Bat!$A$4:$BF$2320,M$1,FALSE),VLOOKUP($A847,Pit!$A$4:$BA$1686,M$2,FALSE))</f>
        <v>3</v>
      </c>
      <c r="N847" s="16">
        <f>IF($C847="B",VLOOKUP($A847,Bat!$A$4:$BF$2320,N$1,FALSE),VLOOKUP($A847,Pit!$A$4:$BA$1686,N$2,FALSE))</f>
        <v>4</v>
      </c>
      <c r="O847" s="16">
        <f>IF($C847="B",VLOOKUP($A847,Bat!$A$4:$BF$2320,O$1,FALSE),VLOOKUP($A847,Pit!$A$4:$BA$1686,O$2,FALSE))</f>
        <v>2</v>
      </c>
      <c r="P847" s="16" t="str">
        <f>IF($C847="B",VLOOKUP($A847,Bat!$A$4:$BF$2320,P$1,FALSE),VLOOKUP($A847,Pit!$A$4:$BA$1686,P$2,FALSE))</f>
        <v>88-90 Mph</v>
      </c>
      <c r="Q847" s="17">
        <f>IF($C847="B",VLOOKUP($A847,Bat!$A$4:$BF$2320,Q$1,FALSE),VLOOKUP($A847,Pit!$A$4:$BA$1686,Q$2,FALSE))</f>
        <v>9</v>
      </c>
      <c r="R847" s="18">
        <f>IF($C847="B",VLOOKUP($A847,Bat!$A$4:$BF$2320,R$1,FALSE),VLOOKUP($A847,Pit!$A$4:$BA$1686,R$2,FALSE))</f>
        <v>12.055929911424116</v>
      </c>
      <c r="S847" s="19">
        <f>IF($C847="B",VLOOKUP($A847,Bat!$A$4:$BF$2320,S$1,FALSE),VLOOKUP($A847,Pit!$A$4:$BA$1686,S$2,FALSE))</f>
        <v>1.5604707187444136E-3</v>
      </c>
      <c r="T847" s="20" t="str">
        <f>IF($C847="B",VLOOKUP($A847,Bat!$A$4:$BF$2320,T$1,FALSE),VLOOKUP($A847,Pit!$A$4:$BA$1686,T$2,FALSE))</f>
        <v>$1.8m</v>
      </c>
      <c r="U847" s="17" t="str">
        <f>VLOOKUP(IF($C847="B",VLOOKUP($A847,Bat!$A$4:$AU$2320,U$1,FALSE),VLOOKUP($A847,Pit!$A$4:$BE$1686,U$2,FALSE)),COND!$A$35:$B$41,2,FALSE)</f>
        <v>??</v>
      </c>
      <c r="V847" s="21">
        <f>IF($C847="B",VLOOKUP($A847,Bat!$A$4:$AT$2284,46,FALSE),VLOOKUP($A847,Pit!$A$4:$BD$1664,56,FALSE))</f>
        <v>449</v>
      </c>
      <c r="W847" s="16">
        <f t="shared" si="67"/>
        <v>999</v>
      </c>
      <c r="X847" s="16"/>
      <c r="Y847" s="22">
        <f t="shared" si="68"/>
        <v>728</v>
      </c>
      <c r="Z847" s="16" t="str">
        <f>IFERROR(VLOOKUP($D847,Results37!$F$3:$L$1396,Z$1,FALSE),"")</f>
        <v/>
      </c>
      <c r="AA847" s="47" t="str">
        <f>IF(ISERROR(VLOOKUP(D847,Results37!$F$3:$O$399,AA$1,FALSE)),"",IF(VLOOKUP(D847,Results37!$F$3:$O$399,AA$1+1,FALSE)=1,"S"&amp;VLOOKUP(D847,Results37!$F$3:$O$399,AA$1,FALSE),VLOOKUP(D847,Results37!$F$3:$O$399,AA$1,FALSE)))</f>
        <v/>
      </c>
      <c r="AB847" s="16" t="str">
        <f>IFERROR(VLOOKUP($D847,Results37!$F$3:$L$1396,AB$1,FALSE),"")</f>
        <v/>
      </c>
      <c r="AC847" s="16" t="str">
        <f>IFERROR(VLOOKUP($D847,Results37!$F$3:$L$1396,AC$1,FALSE),"")</f>
        <v/>
      </c>
      <c r="AD847" s="16" t="str">
        <f t="shared" si="69"/>
        <v/>
      </c>
      <c r="AE847" s="20" t="str">
        <f>IF(ISERROR(VLOOKUP($AC847&amp;"-"&amp;$F847&amp;" "&amp;G847,Bonuses!$B$1:$G$1006,4,FALSE)),"",INT(VLOOKUP($AC847&amp;"-"&amp;$F847&amp;" "&amp;$G847,Bonuses!$B$1:$G$1006,4,FALSE)))</f>
        <v/>
      </c>
      <c r="AF847" s="16" t="str">
        <f>IF(ISERROR(VLOOKUP($AC847&amp;"-"&amp;$F847,Bonuses!$B$1:$G$1006,5,FALSE)),"",IF(VLOOKUP($AC847&amp;"-"&amp;$F847,Bonuses!$B$1:$G$1006,5,FALSE)="","",VLOOKUP($AC847&amp;"-"&amp;$F847,Bonuses!$B$1:$G$1006,6,FALSE)&amp;" yrs, "&amp;VLOOKUP($AC847&amp;"-"&amp;$F847,Bonuses!$B$1:$G$1006,5,FALSE)))</f>
        <v/>
      </c>
    </row>
    <row r="848" spans="1:32" s="21" customFormat="1" x14ac:dyDescent="0.25">
      <c r="A848" s="21" t="s">
        <v>2152</v>
      </c>
      <c r="B848" s="21">
        <f t="shared" si="65"/>
        <v>0</v>
      </c>
      <c r="C848" s="21" t="str">
        <f t="shared" si="66"/>
        <v>B</v>
      </c>
      <c r="D848" s="17">
        <f>IF($C848="B",VLOOKUP($A848,Bat!$A$4:$BF$2320,D$1,FALSE),VLOOKUP($A848,Pit!$A$4:$BA$1686,D$2,FALSE))</f>
        <v>7951</v>
      </c>
      <c r="E848" s="16" t="str">
        <f>IF($C848="B",VLOOKUP($A848,Bat!$A$4:$BF$2320,E$1,FALSE),VLOOKUP($A848,Pit!$A$4:$BA$1686,E$2,FALSE))</f>
        <v>3B</v>
      </c>
      <c r="F848" s="16" t="str">
        <f>IF($C848="B",VLOOKUP($A848,Bat!$A$4:$BF$2320,F$1,FALSE),VLOOKUP($A848,Pit!$A$4:$BA$1686,F$2,FALSE))</f>
        <v>Pat</v>
      </c>
      <c r="G848" s="16" t="str">
        <f>IF($C848="B",VLOOKUP($A848,Bat!$A$4:$BF$2320,G$1,FALSE),VLOOKUP($A848,Pit!$A$4:$BA$1686,G$2,FALSE))</f>
        <v>Smith</v>
      </c>
      <c r="H848" s="16">
        <f>IF($C848="B",VLOOKUP($A848,Bat!$A$4:$BF$2320,H$1,FALSE),VLOOKUP($A848,Pit!$A$4:$BA$1686,H$2,FALSE))</f>
        <v>21</v>
      </c>
      <c r="I848" s="16" t="str">
        <f>IF($C848="B",VLOOKUP($A848,Bat!$A$4:$BF$2320,I$1,FALSE),VLOOKUP($A848,Pit!$A$4:$BA$1686,I$2,FALSE))</f>
        <v>R</v>
      </c>
      <c r="J848" s="16" t="str">
        <f>IF($C848="B",VLOOKUP($A848,Bat!$A$4:$BF$2320,J$1,FALSE),VLOOKUP($A848,Pit!$A$4:$BA$1686,J$2,FALSE))</f>
        <v>R</v>
      </c>
      <c r="K848" s="16" t="str">
        <f>IF($C848="B",VLOOKUP($A848,Bat!$A$4:$BF$2320,K$1,FALSE),VLOOKUP($A848,Pit!$A$4:$BA$1686,K$2,FALSE))</f>
        <v>Low</v>
      </c>
      <c r="L848" s="17" t="str">
        <f>IF($C848="B",VLOOKUP($A848,Bat!$A$4:$BF$2320,L$1,FALSE),VLOOKUP($A848,Pit!$A$4:$BA$1686,L$2,FALSE))</f>
        <v>Normal</v>
      </c>
      <c r="M848" s="16">
        <f>IF($C848="B",VLOOKUP($A848,Bat!$A$4:$BF$2320,M$1,FALSE),VLOOKUP($A848,Pit!$A$4:$BA$1686,M$2,FALSE))</f>
        <v>2</v>
      </c>
      <c r="N848" s="16">
        <f>IF($C848="B",VLOOKUP($A848,Bat!$A$4:$BF$2320,N$1,FALSE),VLOOKUP($A848,Pit!$A$4:$BA$1686,N$2,FALSE))</f>
        <v>2</v>
      </c>
      <c r="O848" s="16">
        <f>IF($C848="B",VLOOKUP($A848,Bat!$A$4:$BF$2320,O$1,FALSE),VLOOKUP($A848,Pit!$A$4:$BA$1686,O$2,FALSE))</f>
        <v>2</v>
      </c>
      <c r="P848" s="16">
        <f>IF($C848="B",VLOOKUP($A848,Bat!$A$4:$BF$2320,P$1,FALSE),VLOOKUP($A848,Pit!$A$4:$BA$1686,P$2,FALSE))</f>
        <v>5</v>
      </c>
      <c r="Q848" s="17">
        <f>IF($C848="B",VLOOKUP($A848,Bat!$A$4:$BF$2320,Q$1,FALSE),VLOOKUP($A848,Pit!$A$4:$BA$1686,Q$2,FALSE))</f>
        <v>2</v>
      </c>
      <c r="R848" s="18">
        <f>IF($C848="B",VLOOKUP($A848,Bat!$A$4:$BF$2320,R$1,FALSE),VLOOKUP($A848,Pit!$A$4:$BA$1686,R$2,FALSE))</f>
        <v>-5.0360949595608382</v>
      </c>
      <c r="S848" s="19">
        <f>IF($C848="B",VLOOKUP($A848,Bat!$A$4:$BF$2320,S$1,FALSE),VLOOKUP($A848,Pit!$A$4:$BA$1686,S$2,FALSE))</f>
        <v>-0.30337050885184369</v>
      </c>
      <c r="T848" s="20" t="str">
        <f>IF($C848="B",VLOOKUP($A848,Bat!$A$4:$BF$2320,T$1,FALSE),VLOOKUP($A848,Pit!$A$4:$BA$1686,T$2,FALSE))</f>
        <v>$180k</v>
      </c>
      <c r="U848" s="17" t="str">
        <f>VLOOKUP(IF($C848="B",VLOOKUP($A848,Bat!$A$4:$AU$2320,U$1,FALSE),VLOOKUP($A848,Pit!$A$4:$BE$1686,U$2,FALSE)),COND!$A$35:$B$41,2,FALSE)</f>
        <v>??</v>
      </c>
      <c r="V848" s="21">
        <f>IF($C848="B",VLOOKUP($A848,Bat!$A$4:$AT$2284,46,FALSE),VLOOKUP($A848,Pit!$A$4:$BD$1664,56,FALSE))</f>
        <v>449</v>
      </c>
      <c r="W848" s="16">
        <f t="shared" si="67"/>
        <v>999</v>
      </c>
      <c r="X848" s="16"/>
      <c r="Y848" s="22">
        <f t="shared" si="68"/>
        <v>936</v>
      </c>
      <c r="Z848" s="16" t="str">
        <f>IFERROR(VLOOKUP($D848,Results37!$F$3:$L$1396,Z$1,FALSE),"")</f>
        <v/>
      </c>
      <c r="AA848" s="47" t="str">
        <f>IF(ISERROR(VLOOKUP(D848,Results37!$F$3:$O$399,AA$1,FALSE)),"",IF(VLOOKUP(D848,Results37!$F$3:$O$399,AA$1+1,FALSE)=1,"S"&amp;VLOOKUP(D848,Results37!$F$3:$O$399,AA$1,FALSE),VLOOKUP(D848,Results37!$F$3:$O$399,AA$1,FALSE)))</f>
        <v/>
      </c>
      <c r="AB848" s="16" t="str">
        <f>IFERROR(VLOOKUP($D848,Results37!$F$3:$L$1396,AB$1,FALSE),"")</f>
        <v/>
      </c>
      <c r="AC848" s="16" t="str">
        <f>IFERROR(VLOOKUP($D848,Results37!$F$3:$L$1396,AC$1,FALSE),"")</f>
        <v/>
      </c>
      <c r="AD848" s="16" t="str">
        <f t="shared" si="69"/>
        <v/>
      </c>
      <c r="AE848" s="20" t="str">
        <f>IF(ISERROR(VLOOKUP($AC848&amp;"-"&amp;$F848&amp;" "&amp;G848,Bonuses!$B$1:$G$1006,4,FALSE)),"",INT(VLOOKUP($AC848&amp;"-"&amp;$F848&amp;" "&amp;$G848,Bonuses!$B$1:$G$1006,4,FALSE)))</f>
        <v/>
      </c>
      <c r="AF848" s="16" t="str">
        <f>IF(ISERROR(VLOOKUP($AC848&amp;"-"&amp;$F848,Bonuses!$B$1:$G$1006,5,FALSE)),"",IF(VLOOKUP($AC848&amp;"-"&amp;$F848,Bonuses!$B$1:$G$1006,5,FALSE)="","",VLOOKUP($AC848&amp;"-"&amp;$F848,Bonuses!$B$1:$G$1006,6,FALSE)&amp;" yrs, "&amp;VLOOKUP($AC848&amp;"-"&amp;$F848,Bonuses!$B$1:$G$1006,5,FALSE)))</f>
        <v/>
      </c>
    </row>
    <row r="849" spans="1:32" s="21" customFormat="1" x14ac:dyDescent="0.25">
      <c r="A849" s="21" t="s">
        <v>2980</v>
      </c>
      <c r="B849" s="21">
        <f t="shared" si="65"/>
        <v>0</v>
      </c>
      <c r="C849" s="21" t="str">
        <f t="shared" si="66"/>
        <v>P</v>
      </c>
      <c r="D849" s="17">
        <f>IF($C849="B",VLOOKUP($A849,Bat!$A$4:$BF$2320,D$1,FALSE),VLOOKUP($A849,Pit!$A$4:$BA$1686,D$2,FALSE))</f>
        <v>421</v>
      </c>
      <c r="E849" s="16" t="str">
        <f>IF($C849="B",VLOOKUP($A849,Bat!$A$4:$BF$2320,E$1,FALSE),VLOOKUP($A849,Pit!$A$4:$BA$1686,E$2,FALSE))</f>
        <v>RP</v>
      </c>
      <c r="F849" s="16" t="str">
        <f>IF($C849="B",VLOOKUP($A849,Bat!$A$4:$BF$2320,F$1,FALSE),VLOOKUP($A849,Pit!$A$4:$BA$1686,F$2,FALSE))</f>
        <v>Wayne</v>
      </c>
      <c r="G849" s="16" t="str">
        <f>IF($C849="B",VLOOKUP($A849,Bat!$A$4:$BF$2320,G$1,FALSE),VLOOKUP($A849,Pit!$A$4:$BA$1686,G$2,FALSE))</f>
        <v>Strange</v>
      </c>
      <c r="H849" s="16">
        <f>IF($C849="B",VLOOKUP($A849,Bat!$A$4:$BF$2320,H$1,FALSE),VLOOKUP($A849,Pit!$A$4:$BA$1686,H$2,FALSE))</f>
        <v>23</v>
      </c>
      <c r="I849" s="16" t="str">
        <f>IF($C849="B",VLOOKUP($A849,Bat!$A$4:$BF$2320,I$1,FALSE),VLOOKUP($A849,Pit!$A$4:$BA$1686,I$2,FALSE))</f>
        <v>L</v>
      </c>
      <c r="J849" s="16" t="str">
        <f>IF($C849="B",VLOOKUP($A849,Bat!$A$4:$BF$2320,J$1,FALSE),VLOOKUP($A849,Pit!$A$4:$BA$1686,J$2,FALSE))</f>
        <v>L</v>
      </c>
      <c r="K849" s="16" t="str">
        <f>IF($C849="B",VLOOKUP($A849,Bat!$A$4:$BF$2320,K$1,FALSE),VLOOKUP($A849,Pit!$A$4:$BA$1686,K$2,FALSE))</f>
        <v>Normal</v>
      </c>
      <c r="L849" s="17" t="str">
        <f>IF($C849="B",VLOOKUP($A849,Bat!$A$4:$BF$2320,L$1,FALSE),VLOOKUP($A849,Pit!$A$4:$BA$1686,L$2,FALSE))</f>
        <v>Low</v>
      </c>
      <c r="M849" s="16">
        <f>IF($C849="B",VLOOKUP($A849,Bat!$A$4:$BF$2320,M$1,FALSE),VLOOKUP($A849,Pit!$A$4:$BA$1686,M$2,FALSE))</f>
        <v>4</v>
      </c>
      <c r="N849" s="16">
        <f>IF($C849="B",VLOOKUP($A849,Bat!$A$4:$BF$2320,N$1,FALSE),VLOOKUP($A849,Pit!$A$4:$BA$1686,N$2,FALSE))</f>
        <v>2</v>
      </c>
      <c r="O849" s="16">
        <f>IF($C849="B",VLOOKUP($A849,Bat!$A$4:$BF$2320,O$1,FALSE),VLOOKUP($A849,Pit!$A$4:$BA$1686,O$2,FALSE))</f>
        <v>3</v>
      </c>
      <c r="P849" s="16" t="str">
        <f>IF($C849="B",VLOOKUP($A849,Bat!$A$4:$BF$2320,P$1,FALSE),VLOOKUP($A849,Pit!$A$4:$BA$1686,P$2,FALSE))</f>
        <v>91-93 Mph</v>
      </c>
      <c r="Q849" s="17">
        <f>IF($C849="B",VLOOKUP($A849,Bat!$A$4:$BF$2320,Q$1,FALSE),VLOOKUP($A849,Pit!$A$4:$BA$1686,Q$2,FALSE))</f>
        <v>4</v>
      </c>
      <c r="R849" s="18">
        <f>IF($C849="B",VLOOKUP($A849,Bat!$A$4:$BF$2320,R$1,FALSE),VLOOKUP($A849,Pit!$A$4:$BA$1686,R$2,FALSE))</f>
        <v>11.923862993641766</v>
      </c>
      <c r="S849" s="19">
        <f>IF($C849="B",VLOOKUP($A849,Bat!$A$4:$BF$2320,S$1,FALSE),VLOOKUP($A849,Pit!$A$4:$BA$1686,S$2,FALSE))</f>
        <v>-1.0041613973048709E-2</v>
      </c>
      <c r="T849" s="20" t="str">
        <f>IF($C849="B",VLOOKUP($A849,Bat!$A$4:$BF$2320,T$1,FALSE),VLOOKUP($A849,Pit!$A$4:$BA$1686,T$2,FALSE))</f>
        <v>-</v>
      </c>
      <c r="U849" s="17" t="str">
        <f>VLOOKUP(IF($C849="B",VLOOKUP($A849,Bat!$A$4:$AU$2320,U$1,FALSE),VLOOKUP($A849,Pit!$A$4:$BE$1686,U$2,FALSE)),COND!$A$35:$B$41,2,FALSE)</f>
        <v>??</v>
      </c>
      <c r="V849" s="21">
        <f>IF($C849="B",VLOOKUP($A849,Bat!$A$4:$AT$2284,46,FALSE),VLOOKUP($A849,Pit!$A$4:$BD$1664,56,FALSE))</f>
        <v>450</v>
      </c>
      <c r="W849" s="16">
        <f t="shared" si="67"/>
        <v>999</v>
      </c>
      <c r="X849" s="16"/>
      <c r="Y849" s="22">
        <f t="shared" si="68"/>
        <v>731</v>
      </c>
      <c r="Z849" s="16" t="str">
        <f>IFERROR(VLOOKUP($D849,Results37!$F$3:$L$1396,Z$1,FALSE),"")</f>
        <v/>
      </c>
      <c r="AA849" s="47" t="str">
        <f>IF(ISERROR(VLOOKUP(D849,Results37!$F$3:$O$399,AA$1,FALSE)),"",IF(VLOOKUP(D849,Results37!$F$3:$O$399,AA$1+1,FALSE)=1,"S"&amp;VLOOKUP(D849,Results37!$F$3:$O$399,AA$1,FALSE),VLOOKUP(D849,Results37!$F$3:$O$399,AA$1,FALSE)))</f>
        <v/>
      </c>
      <c r="AB849" s="16" t="str">
        <f>IFERROR(VLOOKUP($D849,Results37!$F$3:$L$1396,AB$1,FALSE),"")</f>
        <v/>
      </c>
      <c r="AC849" s="16" t="str">
        <f>IFERROR(VLOOKUP($D849,Results37!$F$3:$L$1396,AC$1,FALSE),"")</f>
        <v/>
      </c>
      <c r="AD849" s="16" t="str">
        <f t="shared" si="69"/>
        <v/>
      </c>
      <c r="AE849" s="20" t="str">
        <f>IF(ISERROR(VLOOKUP($AC849&amp;"-"&amp;$F849&amp;" "&amp;G849,Bonuses!$B$1:$G$1006,4,FALSE)),"",INT(VLOOKUP($AC849&amp;"-"&amp;$F849&amp;" "&amp;$G849,Bonuses!$B$1:$G$1006,4,FALSE)))</f>
        <v/>
      </c>
      <c r="AF849" s="16" t="str">
        <f>IF(ISERROR(VLOOKUP($AC849&amp;"-"&amp;$F849,Bonuses!$B$1:$G$1006,5,FALSE)),"",IF(VLOOKUP($AC849&amp;"-"&amp;$F849,Bonuses!$B$1:$G$1006,5,FALSE)="","",VLOOKUP($AC849&amp;"-"&amp;$F849,Bonuses!$B$1:$G$1006,6,FALSE)&amp;" yrs, "&amp;VLOOKUP($AC849&amp;"-"&amp;$F849,Bonuses!$B$1:$G$1006,5,FALSE)))</f>
        <v/>
      </c>
    </row>
    <row r="850" spans="1:32" s="21" customFormat="1" x14ac:dyDescent="0.25">
      <c r="A850" s="21" t="s">
        <v>2181</v>
      </c>
      <c r="B850" s="21">
        <f t="shared" si="65"/>
        <v>0</v>
      </c>
      <c r="C850" s="21" t="str">
        <f t="shared" si="66"/>
        <v>B</v>
      </c>
      <c r="D850" s="17">
        <f>IF($C850="B",VLOOKUP($A850,Bat!$A$4:$BF$2320,D$1,FALSE),VLOOKUP($A850,Pit!$A$4:$BA$1686,D$2,FALSE))</f>
        <v>11527</v>
      </c>
      <c r="E850" s="16" t="str">
        <f>IF($C850="B",VLOOKUP($A850,Bat!$A$4:$BF$2320,E$1,FALSE),VLOOKUP($A850,Pit!$A$4:$BA$1686,E$2,FALSE))</f>
        <v>SS</v>
      </c>
      <c r="F850" s="16" t="str">
        <f>IF($C850="B",VLOOKUP($A850,Bat!$A$4:$BF$2320,F$1,FALSE),VLOOKUP($A850,Pit!$A$4:$BA$1686,F$2,FALSE))</f>
        <v>Toshiaki</v>
      </c>
      <c r="G850" s="16" t="str">
        <f>IF($C850="B",VLOOKUP($A850,Bat!$A$4:$BF$2320,G$1,FALSE),VLOOKUP($A850,Pit!$A$4:$BA$1686,G$2,FALSE))</f>
        <v>Kokawa</v>
      </c>
      <c r="H850" s="16">
        <f>IF($C850="B",VLOOKUP($A850,Bat!$A$4:$BF$2320,H$1,FALSE),VLOOKUP($A850,Pit!$A$4:$BA$1686,H$2,FALSE))</f>
        <v>21</v>
      </c>
      <c r="I850" s="16" t="str">
        <f>IF($C850="B",VLOOKUP($A850,Bat!$A$4:$BF$2320,I$1,FALSE),VLOOKUP($A850,Pit!$A$4:$BA$1686,I$2,FALSE))</f>
        <v>R</v>
      </c>
      <c r="J850" s="16" t="str">
        <f>IF($C850="B",VLOOKUP($A850,Bat!$A$4:$BF$2320,J$1,FALSE),VLOOKUP($A850,Pit!$A$4:$BA$1686,J$2,FALSE))</f>
        <v>R</v>
      </c>
      <c r="K850" s="16" t="str">
        <f>IF($C850="B",VLOOKUP($A850,Bat!$A$4:$BF$2320,K$1,FALSE),VLOOKUP($A850,Pit!$A$4:$BA$1686,K$2,FALSE))</f>
        <v>Normal</v>
      </c>
      <c r="L850" s="17" t="str">
        <f>IF($C850="B",VLOOKUP($A850,Bat!$A$4:$BF$2320,L$1,FALSE),VLOOKUP($A850,Pit!$A$4:$BA$1686,L$2,FALSE))</f>
        <v>Normal</v>
      </c>
      <c r="M850" s="16">
        <f>IF($C850="B",VLOOKUP($A850,Bat!$A$4:$BF$2320,M$1,FALSE),VLOOKUP($A850,Pit!$A$4:$BA$1686,M$2,FALSE))</f>
        <v>1</v>
      </c>
      <c r="N850" s="16">
        <f>IF($C850="B",VLOOKUP($A850,Bat!$A$4:$BF$2320,N$1,FALSE),VLOOKUP($A850,Pit!$A$4:$BA$1686,N$2,FALSE))</f>
        <v>5</v>
      </c>
      <c r="O850" s="16">
        <f>IF($C850="B",VLOOKUP($A850,Bat!$A$4:$BF$2320,O$1,FALSE),VLOOKUP($A850,Pit!$A$4:$BA$1686,O$2,FALSE))</f>
        <v>4</v>
      </c>
      <c r="P850" s="16">
        <f>IF($C850="B",VLOOKUP($A850,Bat!$A$4:$BF$2320,P$1,FALSE),VLOOKUP($A850,Pit!$A$4:$BA$1686,P$2,FALSE))</f>
        <v>3</v>
      </c>
      <c r="Q850" s="17">
        <f>IF($C850="B",VLOOKUP($A850,Bat!$A$4:$BF$2320,Q$1,FALSE),VLOOKUP($A850,Pit!$A$4:$BA$1686,Q$2,FALSE))</f>
        <v>3</v>
      </c>
      <c r="R850" s="18">
        <f>IF($C850="B",VLOOKUP($A850,Bat!$A$4:$BF$2320,R$1,FALSE),VLOOKUP($A850,Pit!$A$4:$BA$1686,R$2,FALSE))</f>
        <v>-5.1243424802829125</v>
      </c>
      <c r="S850" s="19">
        <f>IF($C850="B",VLOOKUP($A850,Bat!$A$4:$BF$2320,S$1,FALSE),VLOOKUP($A850,Pit!$A$4:$BA$1686,S$2,FALSE))</f>
        <v>-0.31595252471162694</v>
      </c>
      <c r="T850" s="20" t="str">
        <f>IF($C850="B",VLOOKUP($A850,Bat!$A$4:$BF$2320,T$1,FALSE),VLOOKUP($A850,Pit!$A$4:$BA$1686,T$2,FALSE))</f>
        <v>$200k</v>
      </c>
      <c r="U850" s="17" t="str">
        <f>VLOOKUP(IF($C850="B",VLOOKUP($A850,Bat!$A$4:$AU$2320,U$1,FALSE),VLOOKUP($A850,Pit!$A$4:$BE$1686,U$2,FALSE)),COND!$A$35:$B$41,2,FALSE)</f>
        <v>??</v>
      </c>
      <c r="V850" s="21">
        <f>IF($C850="B",VLOOKUP($A850,Bat!$A$4:$AT$2284,46,FALSE),VLOOKUP($A850,Pit!$A$4:$BD$1664,56,FALSE))</f>
        <v>451</v>
      </c>
      <c r="W850" s="16">
        <f t="shared" si="67"/>
        <v>999</v>
      </c>
      <c r="X850" s="16"/>
      <c r="Y850" s="22">
        <f t="shared" si="68"/>
        <v>942</v>
      </c>
      <c r="Z850" s="16" t="str">
        <f>IFERROR(VLOOKUP($D850,Results37!$F$3:$L$1396,Z$1,FALSE),"")</f>
        <v/>
      </c>
      <c r="AA850" s="47" t="str">
        <f>IF(ISERROR(VLOOKUP(D850,Results37!$F$3:$O$399,AA$1,FALSE)),"",IF(VLOOKUP(D850,Results37!$F$3:$O$399,AA$1+1,FALSE)=1,"S"&amp;VLOOKUP(D850,Results37!$F$3:$O$399,AA$1,FALSE),VLOOKUP(D850,Results37!$F$3:$O$399,AA$1,FALSE)))</f>
        <v/>
      </c>
      <c r="AB850" s="16" t="str">
        <f>IFERROR(VLOOKUP($D850,Results37!$F$3:$L$1396,AB$1,FALSE),"")</f>
        <v/>
      </c>
      <c r="AC850" s="16" t="str">
        <f>IFERROR(VLOOKUP($D850,Results37!$F$3:$L$1396,AC$1,FALSE),"")</f>
        <v/>
      </c>
      <c r="AD850" s="16" t="str">
        <f t="shared" si="69"/>
        <v/>
      </c>
      <c r="AE850" s="20" t="str">
        <f>IF(ISERROR(VLOOKUP($AC850&amp;"-"&amp;$F850&amp;" "&amp;G850,Bonuses!$B$1:$G$1006,4,FALSE)),"",INT(VLOOKUP($AC850&amp;"-"&amp;$F850&amp;" "&amp;$G850,Bonuses!$B$1:$G$1006,4,FALSE)))</f>
        <v/>
      </c>
      <c r="AF850" s="16" t="str">
        <f>IF(ISERROR(VLOOKUP($AC850&amp;"-"&amp;$F850,Bonuses!$B$1:$G$1006,5,FALSE)),"",IF(VLOOKUP($AC850&amp;"-"&amp;$F850,Bonuses!$B$1:$G$1006,5,FALSE)="","",VLOOKUP($AC850&amp;"-"&amp;$F850,Bonuses!$B$1:$G$1006,6,FALSE)&amp;" yrs, "&amp;VLOOKUP($AC850&amp;"-"&amp;$F850,Bonuses!$B$1:$G$1006,5,FALSE)))</f>
        <v/>
      </c>
    </row>
    <row r="851" spans="1:32" s="21" customFormat="1" x14ac:dyDescent="0.25">
      <c r="A851" s="21" t="s">
        <v>2511</v>
      </c>
      <c r="B851" s="21">
        <f t="shared" si="65"/>
        <v>0</v>
      </c>
      <c r="C851" s="21" t="str">
        <f t="shared" si="66"/>
        <v>P</v>
      </c>
      <c r="D851" s="17">
        <f>IF($C851="B",VLOOKUP($A851,Bat!$A$4:$BF$2320,D$1,FALSE),VLOOKUP($A851,Pit!$A$4:$BA$1686,D$2,FALSE))</f>
        <v>9620</v>
      </c>
      <c r="E851" s="16" t="str">
        <f>IF($C851="B",VLOOKUP($A851,Bat!$A$4:$BF$2320,E$1,FALSE),VLOOKUP($A851,Pit!$A$4:$BA$1686,E$2,FALSE))</f>
        <v>RP</v>
      </c>
      <c r="F851" s="16" t="str">
        <f>IF($C851="B",VLOOKUP($A851,Bat!$A$4:$BF$2320,F$1,FALSE),VLOOKUP($A851,Pit!$A$4:$BA$1686,F$2,FALSE))</f>
        <v>Sergio</v>
      </c>
      <c r="G851" s="16" t="str">
        <f>IF($C851="B",VLOOKUP($A851,Bat!$A$4:$BF$2320,G$1,FALSE),VLOOKUP($A851,Pit!$A$4:$BA$1686,G$2,FALSE))</f>
        <v>Reyes</v>
      </c>
      <c r="H851" s="16">
        <f>IF($C851="B",VLOOKUP($A851,Bat!$A$4:$BF$2320,H$1,FALSE),VLOOKUP($A851,Pit!$A$4:$BA$1686,H$2,FALSE))</f>
        <v>23</v>
      </c>
      <c r="I851" s="16" t="str">
        <f>IF($C851="B",VLOOKUP($A851,Bat!$A$4:$BF$2320,I$1,FALSE),VLOOKUP($A851,Pit!$A$4:$BA$1686,I$2,FALSE))</f>
        <v>R</v>
      </c>
      <c r="J851" s="16" t="str">
        <f>IF($C851="B",VLOOKUP($A851,Bat!$A$4:$BF$2320,J$1,FALSE),VLOOKUP($A851,Pit!$A$4:$BA$1686,J$2,FALSE))</f>
        <v>R</v>
      </c>
      <c r="K851" s="16" t="str">
        <f>IF($C851="B",VLOOKUP($A851,Bat!$A$4:$BF$2320,K$1,FALSE),VLOOKUP($A851,Pit!$A$4:$BA$1686,K$2,FALSE))</f>
        <v>Normal</v>
      </c>
      <c r="L851" s="17" t="str">
        <f>IF($C851="B",VLOOKUP($A851,Bat!$A$4:$BF$2320,L$1,FALSE),VLOOKUP($A851,Pit!$A$4:$BA$1686,L$2,FALSE))</f>
        <v>Normal</v>
      </c>
      <c r="M851" s="16">
        <f>IF($C851="B",VLOOKUP($A851,Bat!$A$4:$BF$2320,M$1,FALSE),VLOOKUP($A851,Pit!$A$4:$BA$1686,M$2,FALSE))</f>
        <v>4</v>
      </c>
      <c r="N851" s="16">
        <f>IF($C851="B",VLOOKUP($A851,Bat!$A$4:$BF$2320,N$1,FALSE),VLOOKUP($A851,Pit!$A$4:$BA$1686,N$2,FALSE))</f>
        <v>4</v>
      </c>
      <c r="O851" s="16">
        <f>IF($C851="B",VLOOKUP($A851,Bat!$A$4:$BF$2320,O$1,FALSE),VLOOKUP($A851,Pit!$A$4:$BA$1686,O$2,FALSE))</f>
        <v>1</v>
      </c>
      <c r="P851" s="16" t="str">
        <f>IF($C851="B",VLOOKUP($A851,Bat!$A$4:$BF$2320,P$1,FALSE),VLOOKUP($A851,Pit!$A$4:$BA$1686,P$2,FALSE))</f>
        <v>89-91 Mph</v>
      </c>
      <c r="Q851" s="17">
        <f>IF($C851="B",VLOOKUP($A851,Bat!$A$4:$BF$2320,Q$1,FALSE),VLOOKUP($A851,Pit!$A$4:$BA$1686,Q$2,FALSE))</f>
        <v>6</v>
      </c>
      <c r="R851" s="18">
        <f>IF($C851="B",VLOOKUP($A851,Bat!$A$4:$BF$2320,R$1,FALSE),VLOOKUP($A851,Pit!$A$4:$BA$1686,R$2,FALSE))</f>
        <v>11.918405829936816</v>
      </c>
      <c r="S851" s="19">
        <f>IF($C851="B",VLOOKUP($A851,Bat!$A$4:$BF$2320,S$1,FALSE),VLOOKUP($A851,Pit!$A$4:$BA$1686,S$2,FALSE))</f>
        <v>-1.0521026050993558E-2</v>
      </c>
      <c r="T851" s="20" t="str">
        <f>IF($C851="B",VLOOKUP($A851,Bat!$A$4:$BF$2320,T$1,FALSE),VLOOKUP($A851,Pit!$A$4:$BA$1686,T$2,FALSE))</f>
        <v>-</v>
      </c>
      <c r="U851" s="17" t="str">
        <f>VLOOKUP(IF($C851="B",VLOOKUP($A851,Bat!$A$4:$AU$2320,U$1,FALSE),VLOOKUP($A851,Pit!$A$4:$BE$1686,U$2,FALSE)),COND!$A$35:$B$41,2,FALSE)</f>
        <v>??</v>
      </c>
      <c r="V851" s="21">
        <f>IF($C851="B",VLOOKUP($A851,Bat!$A$4:$AT$2284,46,FALSE),VLOOKUP($A851,Pit!$A$4:$BD$1664,56,FALSE))</f>
        <v>452</v>
      </c>
      <c r="W851" s="16">
        <f t="shared" si="67"/>
        <v>999</v>
      </c>
      <c r="X851" s="16"/>
      <c r="Y851" s="22">
        <f t="shared" si="68"/>
        <v>733</v>
      </c>
      <c r="Z851" s="16" t="str">
        <f>IFERROR(VLOOKUP($D851,Results37!$F$3:$L$1396,Z$1,FALSE),"")</f>
        <v/>
      </c>
      <c r="AA851" s="47" t="str">
        <f>IF(ISERROR(VLOOKUP(D851,Results37!$F$3:$O$399,AA$1,FALSE)),"",IF(VLOOKUP(D851,Results37!$F$3:$O$399,AA$1+1,FALSE)=1,"S"&amp;VLOOKUP(D851,Results37!$F$3:$O$399,AA$1,FALSE),VLOOKUP(D851,Results37!$F$3:$O$399,AA$1,FALSE)))</f>
        <v/>
      </c>
      <c r="AB851" s="16" t="str">
        <f>IFERROR(VLOOKUP($D851,Results37!$F$3:$L$1396,AB$1,FALSE),"")</f>
        <v/>
      </c>
      <c r="AC851" s="16" t="str">
        <f>IFERROR(VLOOKUP($D851,Results37!$F$3:$L$1396,AC$1,FALSE),"")</f>
        <v/>
      </c>
      <c r="AD851" s="16" t="str">
        <f t="shared" si="69"/>
        <v/>
      </c>
      <c r="AE851" s="20" t="str">
        <f>IF(ISERROR(VLOOKUP($AC851&amp;"-"&amp;$F851&amp;" "&amp;G851,Bonuses!$B$1:$G$1006,4,FALSE)),"",INT(VLOOKUP($AC851&amp;"-"&amp;$F851&amp;" "&amp;$G851,Bonuses!$B$1:$G$1006,4,FALSE)))</f>
        <v/>
      </c>
      <c r="AF851" s="16" t="str">
        <f>IF(ISERROR(VLOOKUP($AC851&amp;"-"&amp;$F851,Bonuses!$B$1:$G$1006,5,FALSE)),"",IF(VLOOKUP($AC851&amp;"-"&amp;$F851,Bonuses!$B$1:$G$1006,5,FALSE)="","",VLOOKUP($AC851&amp;"-"&amp;$F851,Bonuses!$B$1:$G$1006,6,FALSE)&amp;" yrs, "&amp;VLOOKUP($AC851&amp;"-"&amp;$F851,Bonuses!$B$1:$G$1006,5,FALSE)))</f>
        <v/>
      </c>
    </row>
    <row r="852" spans="1:32" s="21" customFormat="1" x14ac:dyDescent="0.25">
      <c r="A852" s="21" t="s">
        <v>3069</v>
      </c>
      <c r="B852" s="21">
        <f t="shared" si="65"/>
        <v>0</v>
      </c>
      <c r="C852" s="21" t="str">
        <f t="shared" si="66"/>
        <v>B</v>
      </c>
      <c r="D852" s="17">
        <f>IF($C852="B",VLOOKUP($A852,Bat!$A$4:$BF$2320,D$1,FALSE),VLOOKUP($A852,Pit!$A$4:$BA$1686,D$2,FALSE))</f>
        <v>11653</v>
      </c>
      <c r="E852" s="16" t="str">
        <f>IF($C852="B",VLOOKUP($A852,Bat!$A$4:$BF$2320,E$1,FALSE),VLOOKUP($A852,Pit!$A$4:$BA$1686,E$2,FALSE))</f>
        <v>1B</v>
      </c>
      <c r="F852" s="16" t="str">
        <f>IF($C852="B",VLOOKUP($A852,Bat!$A$4:$BF$2320,F$1,FALSE),VLOOKUP($A852,Pit!$A$4:$BA$1686,F$2,FALSE))</f>
        <v>Manny</v>
      </c>
      <c r="G852" s="16" t="str">
        <f>IF($C852="B",VLOOKUP($A852,Bat!$A$4:$BF$2320,G$1,FALSE),VLOOKUP($A852,Pit!$A$4:$BA$1686,G$2,FALSE))</f>
        <v>Luna</v>
      </c>
      <c r="H852" s="16">
        <f>IF($C852="B",VLOOKUP($A852,Bat!$A$4:$BF$2320,H$1,FALSE),VLOOKUP($A852,Pit!$A$4:$BA$1686,H$2,FALSE))</f>
        <v>21</v>
      </c>
      <c r="I852" s="16" t="str">
        <f>IF($C852="B",VLOOKUP($A852,Bat!$A$4:$BF$2320,I$1,FALSE),VLOOKUP($A852,Pit!$A$4:$BA$1686,I$2,FALSE))</f>
        <v>L</v>
      </c>
      <c r="J852" s="16" t="str">
        <f>IF($C852="B",VLOOKUP($A852,Bat!$A$4:$BF$2320,J$1,FALSE),VLOOKUP($A852,Pit!$A$4:$BA$1686,J$2,FALSE))</f>
        <v>L</v>
      </c>
      <c r="K852" s="16" t="str">
        <f>IF($C852="B",VLOOKUP($A852,Bat!$A$4:$BF$2320,K$1,FALSE),VLOOKUP($A852,Pit!$A$4:$BA$1686,K$2,FALSE))</f>
        <v>Low</v>
      </c>
      <c r="L852" s="17" t="str">
        <f>IF($C852="B",VLOOKUP($A852,Bat!$A$4:$BF$2320,L$1,FALSE),VLOOKUP($A852,Pit!$A$4:$BA$1686,L$2,FALSE))</f>
        <v>Normal</v>
      </c>
      <c r="M852" s="16">
        <f>IF($C852="B",VLOOKUP($A852,Bat!$A$4:$BF$2320,M$1,FALSE),VLOOKUP($A852,Pit!$A$4:$BA$1686,M$2,FALSE))</f>
        <v>2</v>
      </c>
      <c r="N852" s="16">
        <f>IF($C852="B",VLOOKUP($A852,Bat!$A$4:$BF$2320,N$1,FALSE),VLOOKUP($A852,Pit!$A$4:$BA$1686,N$2,FALSE))</f>
        <v>4</v>
      </c>
      <c r="O852" s="16">
        <f>IF($C852="B",VLOOKUP($A852,Bat!$A$4:$BF$2320,O$1,FALSE),VLOOKUP($A852,Pit!$A$4:$BA$1686,O$2,FALSE))</f>
        <v>3</v>
      </c>
      <c r="P852" s="16">
        <f>IF($C852="B",VLOOKUP($A852,Bat!$A$4:$BF$2320,P$1,FALSE),VLOOKUP($A852,Pit!$A$4:$BA$1686,P$2,FALSE))</f>
        <v>1</v>
      </c>
      <c r="Q852" s="17">
        <f>IF($C852="B",VLOOKUP($A852,Bat!$A$4:$BF$2320,Q$1,FALSE),VLOOKUP($A852,Pit!$A$4:$BA$1686,Q$2,FALSE))</f>
        <v>6</v>
      </c>
      <c r="R852" s="18">
        <f>IF($C852="B",VLOOKUP($A852,Bat!$A$4:$BF$2320,R$1,FALSE),VLOOKUP($A852,Pit!$A$4:$BA$1686,R$2,FALSE))</f>
        <v>-5.1450834723354806</v>
      </c>
      <c r="S852" s="19">
        <f>IF($C852="B",VLOOKUP($A852,Bat!$A$4:$BF$2320,S$1,FALSE),VLOOKUP($A852,Pit!$A$4:$BA$1686,S$2,FALSE))</f>
        <v>-0.3189097011718578</v>
      </c>
      <c r="T852" s="20" t="str">
        <f>IF($C852="B",VLOOKUP($A852,Bat!$A$4:$BF$2320,T$1,FALSE),VLOOKUP($A852,Pit!$A$4:$BA$1686,T$2,FALSE))</f>
        <v>$190k</v>
      </c>
      <c r="U852" s="17" t="str">
        <f>VLOOKUP(IF($C852="B",VLOOKUP($A852,Bat!$A$4:$AU$2320,U$1,FALSE),VLOOKUP($A852,Pit!$A$4:$BE$1686,U$2,FALSE)),COND!$A$35:$B$41,2,FALSE)</f>
        <v>??</v>
      </c>
      <c r="V852" s="21">
        <f>IF($C852="B",VLOOKUP($A852,Bat!$A$4:$AT$2284,46,FALSE),VLOOKUP($A852,Pit!$A$4:$BD$1664,56,FALSE))</f>
        <v>452</v>
      </c>
      <c r="W852" s="16">
        <f t="shared" si="67"/>
        <v>999</v>
      </c>
      <c r="X852" s="16"/>
      <c r="Y852" s="22">
        <f t="shared" si="68"/>
        <v>944</v>
      </c>
      <c r="Z852" s="16" t="str">
        <f>IFERROR(VLOOKUP($D852,Results37!$F$3:$L$1396,Z$1,FALSE),"")</f>
        <v/>
      </c>
      <c r="AA852" s="47" t="str">
        <f>IF(ISERROR(VLOOKUP(D852,Results37!$F$3:$O$399,AA$1,FALSE)),"",IF(VLOOKUP(D852,Results37!$F$3:$O$399,AA$1+1,FALSE)=1,"S"&amp;VLOOKUP(D852,Results37!$F$3:$O$399,AA$1,FALSE),VLOOKUP(D852,Results37!$F$3:$O$399,AA$1,FALSE)))</f>
        <v/>
      </c>
      <c r="AB852" s="16" t="str">
        <f>IFERROR(VLOOKUP($D852,Results37!$F$3:$L$1396,AB$1,FALSE),"")</f>
        <v/>
      </c>
      <c r="AC852" s="16" t="str">
        <f>IFERROR(VLOOKUP($D852,Results37!$F$3:$L$1396,AC$1,FALSE),"")</f>
        <v/>
      </c>
      <c r="AD852" s="16" t="str">
        <f t="shared" si="69"/>
        <v/>
      </c>
      <c r="AE852" s="20" t="str">
        <f>IF(ISERROR(VLOOKUP($AC852&amp;"-"&amp;$F852&amp;" "&amp;G852,Bonuses!$B$1:$G$1006,4,FALSE)),"",INT(VLOOKUP($AC852&amp;"-"&amp;$F852&amp;" "&amp;$G852,Bonuses!$B$1:$G$1006,4,FALSE)))</f>
        <v/>
      </c>
      <c r="AF852" s="16" t="str">
        <f>IF(ISERROR(VLOOKUP($AC852&amp;"-"&amp;$F852,Bonuses!$B$1:$G$1006,5,FALSE)),"",IF(VLOOKUP($AC852&amp;"-"&amp;$F852,Bonuses!$B$1:$G$1006,5,FALSE)="","",VLOOKUP($AC852&amp;"-"&amp;$F852,Bonuses!$B$1:$G$1006,6,FALSE)&amp;" yrs, "&amp;VLOOKUP($AC852&amp;"-"&amp;$F852,Bonuses!$B$1:$G$1006,5,FALSE)))</f>
        <v/>
      </c>
    </row>
    <row r="853" spans="1:32" s="21" customFormat="1" x14ac:dyDescent="0.25">
      <c r="A853" s="21" t="s">
        <v>2638</v>
      </c>
      <c r="B853" s="21">
        <f t="shared" si="65"/>
        <v>0</v>
      </c>
      <c r="C853" s="21" t="str">
        <f t="shared" si="66"/>
        <v>P</v>
      </c>
      <c r="D853" s="17">
        <f>IF($C853="B",VLOOKUP($A853,Bat!$A$4:$BF$2320,D$1,FALSE),VLOOKUP($A853,Pit!$A$4:$BA$1686,D$2,FALSE))</f>
        <v>1991</v>
      </c>
      <c r="E853" s="16" t="str">
        <f>IF($C853="B",VLOOKUP($A853,Bat!$A$4:$BF$2320,E$1,FALSE),VLOOKUP($A853,Pit!$A$4:$BA$1686,E$2,FALSE))</f>
        <v>CL</v>
      </c>
      <c r="F853" s="16" t="str">
        <f>IF($C853="B",VLOOKUP($A853,Bat!$A$4:$BF$2320,F$1,FALSE),VLOOKUP($A853,Pit!$A$4:$BA$1686,F$2,FALSE))</f>
        <v>Vincent</v>
      </c>
      <c r="G853" s="16" t="str">
        <f>IF($C853="B",VLOOKUP($A853,Bat!$A$4:$BF$2320,G$1,FALSE),VLOOKUP($A853,Pit!$A$4:$BA$1686,G$2,FALSE))</f>
        <v>House</v>
      </c>
      <c r="H853" s="16">
        <f>IF($C853="B",VLOOKUP($A853,Bat!$A$4:$BF$2320,H$1,FALSE),VLOOKUP($A853,Pit!$A$4:$BA$1686,H$2,FALSE))</f>
        <v>23</v>
      </c>
      <c r="I853" s="16" t="str">
        <f>IF($C853="B",VLOOKUP($A853,Bat!$A$4:$BF$2320,I$1,FALSE),VLOOKUP($A853,Pit!$A$4:$BA$1686,I$2,FALSE))</f>
        <v>L</v>
      </c>
      <c r="J853" s="16" t="str">
        <f>IF($C853="B",VLOOKUP($A853,Bat!$A$4:$BF$2320,J$1,FALSE),VLOOKUP($A853,Pit!$A$4:$BA$1686,J$2,FALSE))</f>
        <v>R</v>
      </c>
      <c r="K853" s="16" t="str">
        <f>IF($C853="B",VLOOKUP($A853,Bat!$A$4:$BF$2320,K$1,FALSE),VLOOKUP($A853,Pit!$A$4:$BA$1686,K$2,FALSE))</f>
        <v>Low</v>
      </c>
      <c r="L853" s="17" t="str">
        <f>IF($C853="B",VLOOKUP($A853,Bat!$A$4:$BF$2320,L$1,FALSE),VLOOKUP($A853,Pit!$A$4:$BA$1686,L$2,FALSE))</f>
        <v>Normal</v>
      </c>
      <c r="M853" s="16">
        <f>IF($C853="B",VLOOKUP($A853,Bat!$A$4:$BF$2320,M$1,FALSE),VLOOKUP($A853,Pit!$A$4:$BA$1686,M$2,FALSE))</f>
        <v>4</v>
      </c>
      <c r="N853" s="16">
        <f>IF($C853="B",VLOOKUP($A853,Bat!$A$4:$BF$2320,N$1,FALSE),VLOOKUP($A853,Pit!$A$4:$BA$1686,N$2,FALSE))</f>
        <v>2</v>
      </c>
      <c r="O853" s="16">
        <f>IF($C853="B",VLOOKUP($A853,Bat!$A$4:$BF$2320,O$1,FALSE),VLOOKUP($A853,Pit!$A$4:$BA$1686,O$2,FALSE))</f>
        <v>3</v>
      </c>
      <c r="P853" s="16" t="str">
        <f>IF($C853="B",VLOOKUP($A853,Bat!$A$4:$BF$2320,P$1,FALSE),VLOOKUP($A853,Pit!$A$4:$BA$1686,P$2,FALSE))</f>
        <v>91-93 Mph</v>
      </c>
      <c r="Q853" s="17">
        <f>IF($C853="B",VLOOKUP($A853,Bat!$A$4:$BF$2320,Q$1,FALSE),VLOOKUP($A853,Pit!$A$4:$BA$1686,Q$2,FALSE))</f>
        <v>3</v>
      </c>
      <c r="R853" s="18">
        <f>IF($C853="B",VLOOKUP($A853,Bat!$A$4:$BF$2320,R$1,FALSE),VLOOKUP($A853,Pit!$A$4:$BA$1686,R$2,FALSE))</f>
        <v>11.914813437748229</v>
      </c>
      <c r="S853" s="19">
        <f>IF($C853="B",VLOOKUP($A853,Bat!$A$4:$BF$2320,S$1,FALSE),VLOOKUP($A853,Pit!$A$4:$BA$1686,S$2,FALSE))</f>
        <v>-1.0836617867006166E-2</v>
      </c>
      <c r="T853" s="20" t="str">
        <f>IF($C853="B",VLOOKUP($A853,Bat!$A$4:$BF$2320,T$1,FALSE),VLOOKUP($A853,Pit!$A$4:$BA$1686,T$2,FALSE))</f>
        <v>-</v>
      </c>
      <c r="U853" s="17" t="str">
        <f>VLOOKUP(IF($C853="B",VLOOKUP($A853,Bat!$A$4:$AU$2320,U$1,FALSE),VLOOKUP($A853,Pit!$A$4:$BE$1686,U$2,FALSE)),COND!$A$35:$B$41,2,FALSE)</f>
        <v>??</v>
      </c>
      <c r="V853" s="21">
        <f>IF($C853="B",VLOOKUP($A853,Bat!$A$4:$AT$2284,46,FALSE),VLOOKUP($A853,Pit!$A$4:$BD$1664,56,FALSE))</f>
        <v>453</v>
      </c>
      <c r="W853" s="16">
        <f t="shared" si="67"/>
        <v>999</v>
      </c>
      <c r="X853" s="16"/>
      <c r="Y853" s="22">
        <f t="shared" si="68"/>
        <v>734</v>
      </c>
      <c r="Z853" s="16" t="str">
        <f>IFERROR(VLOOKUP($D853,Results37!$F$3:$L$1396,Z$1,FALSE),"")</f>
        <v/>
      </c>
      <c r="AA853" s="47" t="str">
        <f>IF(ISERROR(VLOOKUP(D853,Results37!$F$3:$O$399,AA$1,FALSE)),"",IF(VLOOKUP(D853,Results37!$F$3:$O$399,AA$1+1,FALSE)=1,"S"&amp;VLOOKUP(D853,Results37!$F$3:$O$399,AA$1,FALSE),VLOOKUP(D853,Results37!$F$3:$O$399,AA$1,FALSE)))</f>
        <v/>
      </c>
      <c r="AB853" s="16" t="str">
        <f>IFERROR(VLOOKUP($D853,Results37!$F$3:$L$1396,AB$1,FALSE),"")</f>
        <v/>
      </c>
      <c r="AC853" s="16" t="str">
        <f>IFERROR(VLOOKUP($D853,Results37!$F$3:$L$1396,AC$1,FALSE),"")</f>
        <v/>
      </c>
      <c r="AD853" s="16" t="str">
        <f t="shared" si="69"/>
        <v/>
      </c>
      <c r="AE853" s="20" t="str">
        <f>IF(ISERROR(VLOOKUP($AC853&amp;"-"&amp;$F853&amp;" "&amp;G853,Bonuses!$B$1:$G$1006,4,FALSE)),"",INT(VLOOKUP($AC853&amp;"-"&amp;$F853&amp;" "&amp;$G853,Bonuses!$B$1:$G$1006,4,FALSE)))</f>
        <v/>
      </c>
      <c r="AF853" s="16" t="str">
        <f>IF(ISERROR(VLOOKUP($AC853&amp;"-"&amp;$F853,Bonuses!$B$1:$G$1006,5,FALSE)),"",IF(VLOOKUP($AC853&amp;"-"&amp;$F853,Bonuses!$B$1:$G$1006,5,FALSE)="","",VLOOKUP($AC853&amp;"-"&amp;$F853,Bonuses!$B$1:$G$1006,6,FALSE)&amp;" yrs, "&amp;VLOOKUP($AC853&amp;"-"&amp;$F853,Bonuses!$B$1:$G$1006,5,FALSE)))</f>
        <v/>
      </c>
    </row>
    <row r="854" spans="1:32" s="21" customFormat="1" x14ac:dyDescent="0.25">
      <c r="A854" s="21" t="s">
        <v>2512</v>
      </c>
      <c r="B854" s="21">
        <f t="shared" si="65"/>
        <v>0</v>
      </c>
      <c r="C854" s="21" t="str">
        <f t="shared" si="66"/>
        <v>P</v>
      </c>
      <c r="D854" s="17">
        <f>IF($C854="B",VLOOKUP($A854,Bat!$A$4:$BF$2320,D$1,FALSE),VLOOKUP($A854,Pit!$A$4:$BA$1686,D$2,FALSE))</f>
        <v>9566</v>
      </c>
      <c r="E854" s="16" t="str">
        <f>IF($C854="B",VLOOKUP($A854,Bat!$A$4:$BF$2320,E$1,FALSE),VLOOKUP($A854,Pit!$A$4:$BA$1686,E$2,FALSE))</f>
        <v>RP</v>
      </c>
      <c r="F854" s="16" t="str">
        <f>IF($C854="B",VLOOKUP($A854,Bat!$A$4:$BF$2320,F$1,FALSE),VLOOKUP($A854,Pit!$A$4:$BA$1686,F$2,FALSE))</f>
        <v>Kenny</v>
      </c>
      <c r="G854" s="16" t="str">
        <f>IF($C854="B",VLOOKUP($A854,Bat!$A$4:$BF$2320,G$1,FALSE),VLOOKUP($A854,Pit!$A$4:$BA$1686,G$2,FALSE))</f>
        <v>Sutton</v>
      </c>
      <c r="H854" s="16">
        <f>IF($C854="B",VLOOKUP($A854,Bat!$A$4:$BF$2320,H$1,FALSE),VLOOKUP($A854,Pit!$A$4:$BA$1686,H$2,FALSE))</f>
        <v>23</v>
      </c>
      <c r="I854" s="16" t="str">
        <f>IF($C854="B",VLOOKUP($A854,Bat!$A$4:$BF$2320,I$1,FALSE),VLOOKUP($A854,Pit!$A$4:$BA$1686,I$2,FALSE))</f>
        <v>L</v>
      </c>
      <c r="J854" s="16" t="str">
        <f>IF($C854="B",VLOOKUP($A854,Bat!$A$4:$BF$2320,J$1,FALSE),VLOOKUP($A854,Pit!$A$4:$BA$1686,J$2,FALSE))</f>
        <v>L</v>
      </c>
      <c r="K854" s="16" t="str">
        <f>IF($C854="B",VLOOKUP($A854,Bat!$A$4:$BF$2320,K$1,FALSE),VLOOKUP($A854,Pit!$A$4:$BA$1686,K$2,FALSE))</f>
        <v>Normal</v>
      </c>
      <c r="L854" s="17" t="str">
        <f>IF($C854="B",VLOOKUP($A854,Bat!$A$4:$BF$2320,L$1,FALSE),VLOOKUP($A854,Pit!$A$4:$BA$1686,L$2,FALSE))</f>
        <v>High</v>
      </c>
      <c r="M854" s="16">
        <f>IF($C854="B",VLOOKUP($A854,Bat!$A$4:$BF$2320,M$1,FALSE),VLOOKUP($A854,Pit!$A$4:$BA$1686,M$2,FALSE))</f>
        <v>5</v>
      </c>
      <c r="N854" s="16">
        <f>IF($C854="B",VLOOKUP($A854,Bat!$A$4:$BF$2320,N$1,FALSE),VLOOKUP($A854,Pit!$A$4:$BA$1686,N$2,FALSE))</f>
        <v>3</v>
      </c>
      <c r="O854" s="16">
        <f>IF($C854="B",VLOOKUP($A854,Bat!$A$4:$BF$2320,O$1,FALSE),VLOOKUP($A854,Pit!$A$4:$BA$1686,O$2,FALSE))</f>
        <v>1</v>
      </c>
      <c r="P854" s="16" t="str">
        <f>IF($C854="B",VLOOKUP($A854,Bat!$A$4:$BF$2320,P$1,FALSE),VLOOKUP($A854,Pit!$A$4:$BA$1686,P$2,FALSE))</f>
        <v>89-91 Mph</v>
      </c>
      <c r="Q854" s="17">
        <f>IF($C854="B",VLOOKUP($A854,Bat!$A$4:$BF$2320,Q$1,FALSE),VLOOKUP($A854,Pit!$A$4:$BA$1686,Q$2,FALSE))</f>
        <v>2</v>
      </c>
      <c r="R854" s="18">
        <f>IF($C854="B",VLOOKUP($A854,Bat!$A$4:$BF$2320,R$1,FALSE),VLOOKUP($A854,Pit!$A$4:$BA$1686,R$2,FALSE))</f>
        <v>11.906610380002355</v>
      </c>
      <c r="S854" s="19">
        <f>IF($C854="B",VLOOKUP($A854,Bat!$A$4:$BF$2320,S$1,FALSE),VLOOKUP($A854,Pit!$A$4:$BA$1686,S$2,FALSE))</f>
        <v>-1.1557256860460568E-2</v>
      </c>
      <c r="T854" s="20" t="str">
        <f>IF($C854="B",VLOOKUP($A854,Bat!$A$4:$BF$2320,T$1,FALSE),VLOOKUP($A854,Pit!$A$4:$BA$1686,T$2,FALSE))</f>
        <v>-</v>
      </c>
      <c r="U854" s="17" t="str">
        <f>VLOOKUP(IF($C854="B",VLOOKUP($A854,Bat!$A$4:$AU$2320,U$1,FALSE),VLOOKUP($A854,Pit!$A$4:$BE$1686,U$2,FALSE)),COND!$A$35:$B$41,2,FALSE)</f>
        <v>??</v>
      </c>
      <c r="V854" s="21">
        <f>IF($C854="B",VLOOKUP($A854,Bat!$A$4:$AT$2284,46,FALSE),VLOOKUP($A854,Pit!$A$4:$BD$1664,56,FALSE))</f>
        <v>454</v>
      </c>
      <c r="W854" s="16">
        <f t="shared" si="67"/>
        <v>999</v>
      </c>
      <c r="X854" s="16"/>
      <c r="Y854" s="22">
        <f t="shared" si="68"/>
        <v>735</v>
      </c>
      <c r="Z854" s="16" t="str">
        <f>IFERROR(VLOOKUP($D854,Results37!$F$3:$L$1396,Z$1,FALSE),"")</f>
        <v/>
      </c>
      <c r="AA854" s="47" t="str">
        <f>IF(ISERROR(VLOOKUP(D854,Results37!$F$3:$O$399,AA$1,FALSE)),"",IF(VLOOKUP(D854,Results37!$F$3:$O$399,AA$1+1,FALSE)=1,"S"&amp;VLOOKUP(D854,Results37!$F$3:$O$399,AA$1,FALSE),VLOOKUP(D854,Results37!$F$3:$O$399,AA$1,FALSE)))</f>
        <v/>
      </c>
      <c r="AB854" s="16" t="str">
        <f>IFERROR(VLOOKUP($D854,Results37!$F$3:$L$1396,AB$1,FALSE),"")</f>
        <v/>
      </c>
      <c r="AC854" s="16" t="str">
        <f>IFERROR(VLOOKUP($D854,Results37!$F$3:$L$1396,AC$1,FALSE),"")</f>
        <v/>
      </c>
      <c r="AD854" s="16" t="str">
        <f t="shared" si="69"/>
        <v/>
      </c>
      <c r="AE854" s="20" t="str">
        <f>IF(ISERROR(VLOOKUP($AC854&amp;"-"&amp;$F854&amp;" "&amp;G854,Bonuses!$B$1:$G$1006,4,FALSE)),"",INT(VLOOKUP($AC854&amp;"-"&amp;$F854&amp;" "&amp;$G854,Bonuses!$B$1:$G$1006,4,FALSE)))</f>
        <v/>
      </c>
      <c r="AF854" s="16" t="str">
        <f>IF(ISERROR(VLOOKUP($AC854&amp;"-"&amp;$F854,Bonuses!$B$1:$G$1006,5,FALSE)),"",IF(VLOOKUP($AC854&amp;"-"&amp;$F854,Bonuses!$B$1:$G$1006,5,FALSE)="","",VLOOKUP($AC854&amp;"-"&amp;$F854,Bonuses!$B$1:$G$1006,6,FALSE)&amp;" yrs, "&amp;VLOOKUP($AC854&amp;"-"&amp;$F854,Bonuses!$B$1:$G$1006,5,FALSE)))</f>
        <v/>
      </c>
    </row>
    <row r="855" spans="1:32" s="21" customFormat="1" x14ac:dyDescent="0.25">
      <c r="A855" s="21" t="s">
        <v>3004</v>
      </c>
      <c r="B855" s="21">
        <f t="shared" si="65"/>
        <v>0</v>
      </c>
      <c r="C855" s="21" t="str">
        <f t="shared" si="66"/>
        <v>P</v>
      </c>
      <c r="D855" s="17">
        <f>IF($C855="B",VLOOKUP($A855,Bat!$A$4:$BF$2320,D$1,FALSE),VLOOKUP($A855,Pit!$A$4:$BA$1686,D$2,FALSE))</f>
        <v>16547</v>
      </c>
      <c r="E855" s="16" t="str">
        <f>IF($C855="B",VLOOKUP($A855,Bat!$A$4:$BF$2320,E$1,FALSE),VLOOKUP($A855,Pit!$A$4:$BA$1686,E$2,FALSE))</f>
        <v>RP</v>
      </c>
      <c r="F855" s="16" t="str">
        <f>IF($C855="B",VLOOKUP($A855,Bat!$A$4:$BF$2320,F$1,FALSE),VLOOKUP($A855,Pit!$A$4:$BA$1686,F$2,FALSE))</f>
        <v>Spencer</v>
      </c>
      <c r="G855" s="16" t="str">
        <f>IF($C855="B",VLOOKUP($A855,Bat!$A$4:$BF$2320,G$1,FALSE),VLOOKUP($A855,Pit!$A$4:$BA$1686,G$2,FALSE))</f>
        <v>Gamble</v>
      </c>
      <c r="H855" s="16">
        <f>IF($C855="B",VLOOKUP($A855,Bat!$A$4:$BF$2320,H$1,FALSE),VLOOKUP($A855,Pit!$A$4:$BA$1686,H$2,FALSE))</f>
        <v>24</v>
      </c>
      <c r="I855" s="16" t="str">
        <f>IF($C855="B",VLOOKUP($A855,Bat!$A$4:$BF$2320,I$1,FALSE),VLOOKUP($A855,Pit!$A$4:$BA$1686,I$2,FALSE))</f>
        <v>R</v>
      </c>
      <c r="J855" s="16" t="str">
        <f>IF($C855="B",VLOOKUP($A855,Bat!$A$4:$BF$2320,J$1,FALSE),VLOOKUP($A855,Pit!$A$4:$BA$1686,J$2,FALSE))</f>
        <v>R</v>
      </c>
      <c r="K855" s="16" t="str">
        <f>IF($C855="B",VLOOKUP($A855,Bat!$A$4:$BF$2320,K$1,FALSE),VLOOKUP($A855,Pit!$A$4:$BA$1686,K$2,FALSE))</f>
        <v>Low</v>
      </c>
      <c r="L855" s="17" t="str">
        <f>IF($C855="B",VLOOKUP($A855,Bat!$A$4:$BF$2320,L$1,FALSE),VLOOKUP($A855,Pit!$A$4:$BA$1686,L$2,FALSE))</f>
        <v>Normal</v>
      </c>
      <c r="M855" s="16">
        <f>IF($C855="B",VLOOKUP($A855,Bat!$A$4:$BF$2320,M$1,FALSE),VLOOKUP($A855,Pit!$A$4:$BA$1686,M$2,FALSE))</f>
        <v>5</v>
      </c>
      <c r="N855" s="16">
        <f>IF($C855="B",VLOOKUP($A855,Bat!$A$4:$BF$2320,N$1,FALSE),VLOOKUP($A855,Pit!$A$4:$BA$1686,N$2,FALSE))</f>
        <v>3</v>
      </c>
      <c r="O855" s="16">
        <f>IF($C855="B",VLOOKUP($A855,Bat!$A$4:$BF$2320,O$1,FALSE),VLOOKUP($A855,Pit!$A$4:$BA$1686,O$2,FALSE))</f>
        <v>1</v>
      </c>
      <c r="P855" s="16" t="str">
        <f>IF($C855="B",VLOOKUP($A855,Bat!$A$4:$BF$2320,P$1,FALSE),VLOOKUP($A855,Pit!$A$4:$BA$1686,P$2,FALSE))</f>
        <v>88-90 Mph</v>
      </c>
      <c r="Q855" s="17">
        <f>IF($C855="B",VLOOKUP($A855,Bat!$A$4:$BF$2320,Q$1,FALSE),VLOOKUP($A855,Pit!$A$4:$BA$1686,Q$2,FALSE))</f>
        <v>7</v>
      </c>
      <c r="R855" s="18">
        <f>IF($C855="B",VLOOKUP($A855,Bat!$A$4:$BF$2320,R$1,FALSE),VLOOKUP($A855,Pit!$A$4:$BA$1686,R$2,FALSE))</f>
        <v>11.635512633919895</v>
      </c>
      <c r="S855" s="19">
        <f>IF($C855="B",VLOOKUP($A855,Bat!$A$4:$BF$2320,S$1,FALSE),VLOOKUP($A855,Pit!$A$4:$BA$1686,S$2,FALSE))</f>
        <v>-3.5373206097547225E-2</v>
      </c>
      <c r="T855" s="20" t="str">
        <f>IF($C855="B",VLOOKUP($A855,Bat!$A$4:$BF$2320,T$1,FALSE),VLOOKUP($A855,Pit!$A$4:$BA$1686,T$2,FALSE))</f>
        <v>Slot</v>
      </c>
      <c r="U855" s="17" t="str">
        <f>VLOOKUP(IF($C855="B",VLOOKUP($A855,Bat!$A$4:$AU$2320,U$1,FALSE),VLOOKUP($A855,Pit!$A$4:$BE$1686,U$2,FALSE)),COND!$A$35:$B$41,2,FALSE)</f>
        <v>??</v>
      </c>
      <c r="V855" s="21">
        <f>IF($C855="B",VLOOKUP($A855,Bat!$A$4:$AT$2284,46,FALSE),VLOOKUP($A855,Pit!$A$4:$BD$1664,56,FALSE))</f>
        <v>455</v>
      </c>
      <c r="W855" s="16">
        <f t="shared" si="67"/>
        <v>455</v>
      </c>
      <c r="X855" s="16"/>
      <c r="Y855" s="22">
        <f t="shared" si="68"/>
        <v>745</v>
      </c>
      <c r="Z855" s="16" t="str">
        <f>IFERROR(VLOOKUP($D855,Results37!$F$3:$L$1396,Z$1,FALSE),"")</f>
        <v/>
      </c>
      <c r="AA855" s="47" t="str">
        <f>IF(ISERROR(VLOOKUP(D855,Results37!$F$3:$O$399,AA$1,FALSE)),"",IF(VLOOKUP(D855,Results37!$F$3:$O$399,AA$1+1,FALSE)=1,"S"&amp;VLOOKUP(D855,Results37!$F$3:$O$399,AA$1,FALSE),VLOOKUP(D855,Results37!$F$3:$O$399,AA$1,FALSE)))</f>
        <v/>
      </c>
      <c r="AB855" s="16" t="str">
        <f>IFERROR(VLOOKUP($D855,Results37!$F$3:$L$1396,AB$1,FALSE),"")</f>
        <v/>
      </c>
      <c r="AC855" s="16" t="str">
        <f>IFERROR(VLOOKUP($D855,Results37!$F$3:$L$1396,AC$1,FALSE),"")</f>
        <v/>
      </c>
      <c r="AD855" s="16" t="str">
        <f t="shared" si="69"/>
        <v/>
      </c>
      <c r="AE855" s="20" t="str">
        <f>IF(ISERROR(VLOOKUP($AC855&amp;"-"&amp;$F855&amp;" "&amp;G855,Bonuses!$B$1:$G$1006,4,FALSE)),"",INT(VLOOKUP($AC855&amp;"-"&amp;$F855&amp;" "&amp;$G855,Bonuses!$B$1:$G$1006,4,FALSE)))</f>
        <v/>
      </c>
      <c r="AF855" s="16" t="str">
        <f>IF(ISERROR(VLOOKUP($AC855&amp;"-"&amp;$F855,Bonuses!$B$1:$G$1006,5,FALSE)),"",IF(VLOOKUP($AC855&amp;"-"&amp;$F855,Bonuses!$B$1:$G$1006,5,FALSE)="","",VLOOKUP($AC855&amp;"-"&amp;$F855,Bonuses!$B$1:$G$1006,6,FALSE)&amp;" yrs, "&amp;VLOOKUP($AC855&amp;"-"&amp;$F855,Bonuses!$B$1:$G$1006,5,FALSE)))</f>
        <v/>
      </c>
    </row>
    <row r="856" spans="1:32" s="21" customFormat="1" x14ac:dyDescent="0.25">
      <c r="A856" s="21" t="s">
        <v>3098</v>
      </c>
      <c r="B856" s="21">
        <f t="shared" si="65"/>
        <v>0</v>
      </c>
      <c r="C856" s="21" t="str">
        <f t="shared" si="66"/>
        <v>B</v>
      </c>
      <c r="D856" s="17">
        <f>IF($C856="B",VLOOKUP($A856,Bat!$A$4:$BF$2320,D$1,FALSE),VLOOKUP($A856,Pit!$A$4:$BA$1686,D$2,FALSE))</f>
        <v>14567</v>
      </c>
      <c r="E856" s="16" t="str">
        <f>IF($C856="B",VLOOKUP($A856,Bat!$A$4:$BF$2320,E$1,FALSE),VLOOKUP($A856,Pit!$A$4:$BA$1686,E$2,FALSE))</f>
        <v>1B</v>
      </c>
      <c r="F856" s="16" t="str">
        <f>IF($C856="B",VLOOKUP($A856,Bat!$A$4:$BF$2320,F$1,FALSE),VLOOKUP($A856,Pit!$A$4:$BA$1686,F$2,FALSE))</f>
        <v>José</v>
      </c>
      <c r="G856" s="16" t="str">
        <f>IF($C856="B",VLOOKUP($A856,Bat!$A$4:$BF$2320,G$1,FALSE),VLOOKUP($A856,Pit!$A$4:$BA$1686,G$2,FALSE))</f>
        <v>Alvarado</v>
      </c>
      <c r="H856" s="16">
        <f>IF($C856="B",VLOOKUP($A856,Bat!$A$4:$BF$2320,H$1,FALSE),VLOOKUP($A856,Pit!$A$4:$BA$1686,H$2,FALSE))</f>
        <v>21</v>
      </c>
      <c r="I856" s="16" t="str">
        <f>IF($C856="B",VLOOKUP($A856,Bat!$A$4:$BF$2320,I$1,FALSE),VLOOKUP($A856,Pit!$A$4:$BA$1686,I$2,FALSE))</f>
        <v>S</v>
      </c>
      <c r="J856" s="16" t="str">
        <f>IF($C856="B",VLOOKUP($A856,Bat!$A$4:$BF$2320,J$1,FALSE),VLOOKUP($A856,Pit!$A$4:$BA$1686,J$2,FALSE))</f>
        <v>R</v>
      </c>
      <c r="K856" s="16" t="str">
        <f>IF($C856="B",VLOOKUP($A856,Bat!$A$4:$BF$2320,K$1,FALSE),VLOOKUP($A856,Pit!$A$4:$BA$1686,K$2,FALSE))</f>
        <v>Normal</v>
      </c>
      <c r="L856" s="17" t="str">
        <f>IF($C856="B",VLOOKUP($A856,Bat!$A$4:$BF$2320,L$1,FALSE),VLOOKUP($A856,Pit!$A$4:$BA$1686,L$2,FALSE))</f>
        <v>Normal</v>
      </c>
      <c r="M856" s="16">
        <f>IF($C856="B",VLOOKUP($A856,Bat!$A$4:$BF$2320,M$1,FALSE),VLOOKUP($A856,Pit!$A$4:$BA$1686,M$2,FALSE))</f>
        <v>1</v>
      </c>
      <c r="N856" s="16">
        <f>IF($C856="B",VLOOKUP($A856,Bat!$A$4:$BF$2320,N$1,FALSE),VLOOKUP($A856,Pit!$A$4:$BA$1686,N$2,FALSE))</f>
        <v>5</v>
      </c>
      <c r="O856" s="16">
        <f>IF($C856="B",VLOOKUP($A856,Bat!$A$4:$BF$2320,O$1,FALSE),VLOOKUP($A856,Pit!$A$4:$BA$1686,O$2,FALSE))</f>
        <v>1</v>
      </c>
      <c r="P856" s="16">
        <f>IF($C856="B",VLOOKUP($A856,Bat!$A$4:$BF$2320,P$1,FALSE),VLOOKUP($A856,Pit!$A$4:$BA$1686,P$2,FALSE))</f>
        <v>8</v>
      </c>
      <c r="Q856" s="17">
        <f>IF($C856="B",VLOOKUP($A856,Bat!$A$4:$BF$2320,Q$1,FALSE),VLOOKUP($A856,Pit!$A$4:$BA$1686,Q$2,FALSE))</f>
        <v>1</v>
      </c>
      <c r="R856" s="18">
        <f>IF($C856="B",VLOOKUP($A856,Bat!$A$4:$BF$2320,R$1,FALSE),VLOOKUP($A856,Pit!$A$4:$BA$1686,R$2,FALSE))</f>
        <v>-5.2071652454081718</v>
      </c>
      <c r="S856" s="19">
        <f>IF($C856="B",VLOOKUP($A856,Bat!$A$4:$BF$2320,S$1,FALSE),VLOOKUP($A856,Pit!$A$4:$BA$1686,S$2,FALSE))</f>
        <v>-0.32776109832174594</v>
      </c>
      <c r="T856" s="20" t="str">
        <f>IF($C856="B",VLOOKUP($A856,Bat!$A$4:$BF$2320,T$1,FALSE),VLOOKUP($A856,Pit!$A$4:$BA$1686,T$2,FALSE))</f>
        <v>$170k</v>
      </c>
      <c r="U856" s="17" t="str">
        <f>VLOOKUP(IF($C856="B",VLOOKUP($A856,Bat!$A$4:$AU$2320,U$1,FALSE),VLOOKUP($A856,Pit!$A$4:$BE$1686,U$2,FALSE)),COND!$A$35:$B$41,2,FALSE)</f>
        <v>??</v>
      </c>
      <c r="V856" s="21">
        <f>IF($C856="B",VLOOKUP($A856,Bat!$A$4:$AT$2284,46,FALSE),VLOOKUP($A856,Pit!$A$4:$BD$1664,56,FALSE))</f>
        <v>455</v>
      </c>
      <c r="W856" s="16">
        <f t="shared" si="67"/>
        <v>999</v>
      </c>
      <c r="X856" s="16"/>
      <c r="Y856" s="22">
        <f t="shared" si="68"/>
        <v>950</v>
      </c>
      <c r="Z856" s="16" t="str">
        <f>IFERROR(VLOOKUP($D856,Results37!$F$3:$L$1396,Z$1,FALSE),"")</f>
        <v/>
      </c>
      <c r="AA856" s="47" t="str">
        <f>IF(ISERROR(VLOOKUP(D856,Results37!$F$3:$O$399,AA$1,FALSE)),"",IF(VLOOKUP(D856,Results37!$F$3:$O$399,AA$1+1,FALSE)=1,"S"&amp;VLOOKUP(D856,Results37!$F$3:$O$399,AA$1,FALSE),VLOOKUP(D856,Results37!$F$3:$O$399,AA$1,FALSE)))</f>
        <v/>
      </c>
      <c r="AB856" s="16" t="str">
        <f>IFERROR(VLOOKUP($D856,Results37!$F$3:$L$1396,AB$1,FALSE),"")</f>
        <v/>
      </c>
      <c r="AC856" s="16" t="str">
        <f>IFERROR(VLOOKUP($D856,Results37!$F$3:$L$1396,AC$1,FALSE),"")</f>
        <v/>
      </c>
      <c r="AD856" s="16" t="str">
        <f t="shared" si="69"/>
        <v/>
      </c>
      <c r="AE856" s="20" t="str">
        <f>IF(ISERROR(VLOOKUP($AC856&amp;"-"&amp;$F856&amp;" "&amp;G856,Bonuses!$B$1:$G$1006,4,FALSE)),"",INT(VLOOKUP($AC856&amp;"-"&amp;$F856&amp;" "&amp;$G856,Bonuses!$B$1:$G$1006,4,FALSE)))</f>
        <v/>
      </c>
      <c r="AF856" s="16" t="str">
        <f>IF(ISERROR(VLOOKUP($AC856&amp;"-"&amp;$F856,Bonuses!$B$1:$G$1006,5,FALSE)),"",IF(VLOOKUP($AC856&amp;"-"&amp;$F856,Bonuses!$B$1:$G$1006,5,FALSE)="","",VLOOKUP($AC856&amp;"-"&amp;$F856,Bonuses!$B$1:$G$1006,6,FALSE)&amp;" yrs, "&amp;VLOOKUP($AC856&amp;"-"&amp;$F856,Bonuses!$B$1:$G$1006,5,FALSE)))</f>
        <v/>
      </c>
    </row>
    <row r="857" spans="1:32" s="21" customFormat="1" x14ac:dyDescent="0.25">
      <c r="A857" s="21" t="s">
        <v>2513</v>
      </c>
      <c r="B857" s="21">
        <f t="shared" si="65"/>
        <v>0</v>
      </c>
      <c r="C857" s="21" t="str">
        <f t="shared" si="66"/>
        <v>P</v>
      </c>
      <c r="D857" s="17">
        <f>IF($C857="B",VLOOKUP($A857,Bat!$A$4:$BF$2320,D$1,FALSE),VLOOKUP($A857,Pit!$A$4:$BA$1686,D$2,FALSE))</f>
        <v>15226</v>
      </c>
      <c r="E857" s="16" t="str">
        <f>IF($C857="B",VLOOKUP($A857,Bat!$A$4:$BF$2320,E$1,FALSE),VLOOKUP($A857,Pit!$A$4:$BA$1686,E$2,FALSE))</f>
        <v>RP</v>
      </c>
      <c r="F857" s="16" t="str">
        <f>IF($C857="B",VLOOKUP($A857,Bat!$A$4:$BF$2320,F$1,FALSE),VLOOKUP($A857,Pit!$A$4:$BA$1686,F$2,FALSE))</f>
        <v>Tomás</v>
      </c>
      <c r="G857" s="16" t="str">
        <f>IF($C857="B",VLOOKUP($A857,Bat!$A$4:$BF$2320,G$1,FALSE),VLOOKUP($A857,Pit!$A$4:$BA$1686,G$2,FALSE))</f>
        <v>Reyes</v>
      </c>
      <c r="H857" s="16">
        <f>IF($C857="B",VLOOKUP($A857,Bat!$A$4:$BF$2320,H$1,FALSE),VLOOKUP($A857,Pit!$A$4:$BA$1686,H$2,FALSE))</f>
        <v>23</v>
      </c>
      <c r="I857" s="16" t="str">
        <f>IF($C857="B",VLOOKUP($A857,Bat!$A$4:$BF$2320,I$1,FALSE),VLOOKUP($A857,Pit!$A$4:$BA$1686,I$2,FALSE))</f>
        <v>L</v>
      </c>
      <c r="J857" s="16" t="str">
        <f>IF($C857="B",VLOOKUP($A857,Bat!$A$4:$BF$2320,J$1,FALSE),VLOOKUP($A857,Pit!$A$4:$BA$1686,J$2,FALSE))</f>
        <v>L</v>
      </c>
      <c r="K857" s="16" t="str">
        <f>IF($C857="B",VLOOKUP($A857,Bat!$A$4:$BF$2320,K$1,FALSE),VLOOKUP($A857,Pit!$A$4:$BA$1686,K$2,FALSE))</f>
        <v>Low</v>
      </c>
      <c r="L857" s="17" t="str">
        <f>IF($C857="B",VLOOKUP($A857,Bat!$A$4:$BF$2320,L$1,FALSE),VLOOKUP($A857,Pit!$A$4:$BA$1686,L$2,FALSE))</f>
        <v>High</v>
      </c>
      <c r="M857" s="16">
        <f>IF($C857="B",VLOOKUP($A857,Bat!$A$4:$BF$2320,M$1,FALSE),VLOOKUP($A857,Pit!$A$4:$BA$1686,M$2,FALSE))</f>
        <v>4</v>
      </c>
      <c r="N857" s="16">
        <f>IF($C857="B",VLOOKUP($A857,Bat!$A$4:$BF$2320,N$1,FALSE),VLOOKUP($A857,Pit!$A$4:$BA$1686,N$2,FALSE))</f>
        <v>2</v>
      </c>
      <c r="O857" s="16">
        <f>IF($C857="B",VLOOKUP($A857,Bat!$A$4:$BF$2320,O$1,FALSE),VLOOKUP($A857,Pit!$A$4:$BA$1686,O$2,FALSE))</f>
        <v>4</v>
      </c>
      <c r="P857" s="16" t="str">
        <f>IF($C857="B",VLOOKUP($A857,Bat!$A$4:$BF$2320,P$1,FALSE),VLOOKUP($A857,Pit!$A$4:$BA$1686,P$2,FALSE))</f>
        <v>88-90 Mph</v>
      </c>
      <c r="Q857" s="17">
        <f>IF($C857="B",VLOOKUP($A857,Bat!$A$4:$BF$2320,Q$1,FALSE),VLOOKUP($A857,Pit!$A$4:$BA$1686,Q$2,FALSE))</f>
        <v>5</v>
      </c>
      <c r="R857" s="18">
        <f>IF($C857="B",VLOOKUP($A857,Bat!$A$4:$BF$2320,R$1,FALSE),VLOOKUP($A857,Pit!$A$4:$BA$1686,R$2,FALSE))</f>
        <v>11.555943442201684</v>
      </c>
      <c r="S857" s="19">
        <f>IF($C857="B",VLOOKUP($A857,Bat!$A$4:$BF$2320,S$1,FALSE),VLOOKUP($A857,Pit!$A$4:$BA$1686,S$2,FALSE))</f>
        <v>-4.2363363183620904E-2</v>
      </c>
      <c r="T857" s="20" t="str">
        <f>IF($C857="B",VLOOKUP($A857,Bat!$A$4:$BF$2320,T$1,FALSE),VLOOKUP($A857,Pit!$A$4:$BA$1686,T$2,FALSE))</f>
        <v>-</v>
      </c>
      <c r="U857" s="17" t="str">
        <f>VLOOKUP(IF($C857="B",VLOOKUP($A857,Bat!$A$4:$AU$2320,U$1,FALSE),VLOOKUP($A857,Pit!$A$4:$BE$1686,U$2,FALSE)),COND!$A$35:$B$41,2,FALSE)</f>
        <v>??</v>
      </c>
      <c r="V857" s="21">
        <f>IF($C857="B",VLOOKUP($A857,Bat!$A$4:$AT$2284,46,FALSE),VLOOKUP($A857,Pit!$A$4:$BD$1664,56,FALSE))</f>
        <v>456</v>
      </c>
      <c r="W857" s="16">
        <f t="shared" si="67"/>
        <v>999</v>
      </c>
      <c r="X857" s="16"/>
      <c r="Y857" s="22">
        <f t="shared" si="68"/>
        <v>749</v>
      </c>
      <c r="Z857" s="16" t="str">
        <f>IFERROR(VLOOKUP($D857,Results37!$F$3:$L$1396,Z$1,FALSE),"")</f>
        <v/>
      </c>
      <c r="AA857" s="47" t="str">
        <f>IF(ISERROR(VLOOKUP(D857,Results37!$F$3:$O$399,AA$1,FALSE)),"",IF(VLOOKUP(D857,Results37!$F$3:$O$399,AA$1+1,FALSE)=1,"S"&amp;VLOOKUP(D857,Results37!$F$3:$O$399,AA$1,FALSE),VLOOKUP(D857,Results37!$F$3:$O$399,AA$1,FALSE)))</f>
        <v/>
      </c>
      <c r="AB857" s="16" t="str">
        <f>IFERROR(VLOOKUP($D857,Results37!$F$3:$L$1396,AB$1,FALSE),"")</f>
        <v/>
      </c>
      <c r="AC857" s="16" t="str">
        <f>IFERROR(VLOOKUP($D857,Results37!$F$3:$L$1396,AC$1,FALSE),"")</f>
        <v/>
      </c>
      <c r="AD857" s="16" t="str">
        <f t="shared" si="69"/>
        <v/>
      </c>
      <c r="AE857" s="20" t="str">
        <f>IF(ISERROR(VLOOKUP($AC857&amp;"-"&amp;$F857&amp;" "&amp;G857,Bonuses!$B$1:$G$1006,4,FALSE)),"",INT(VLOOKUP($AC857&amp;"-"&amp;$F857&amp;" "&amp;$G857,Bonuses!$B$1:$G$1006,4,FALSE)))</f>
        <v/>
      </c>
      <c r="AF857" s="16" t="str">
        <f>IF(ISERROR(VLOOKUP($AC857&amp;"-"&amp;$F857,Bonuses!$B$1:$G$1006,5,FALSE)),"",IF(VLOOKUP($AC857&amp;"-"&amp;$F857,Bonuses!$B$1:$G$1006,5,FALSE)="","",VLOOKUP($AC857&amp;"-"&amp;$F857,Bonuses!$B$1:$G$1006,6,FALSE)&amp;" yrs, "&amp;VLOOKUP($AC857&amp;"-"&amp;$F857,Bonuses!$B$1:$G$1006,5,FALSE)))</f>
        <v/>
      </c>
    </row>
    <row r="858" spans="1:32" s="21" customFormat="1" x14ac:dyDescent="0.25">
      <c r="A858" s="21" t="s">
        <v>2514</v>
      </c>
      <c r="B858" s="21">
        <f t="shared" si="65"/>
        <v>0</v>
      </c>
      <c r="C858" s="21" t="str">
        <f t="shared" si="66"/>
        <v>P</v>
      </c>
      <c r="D858" s="17">
        <f>IF($C858="B",VLOOKUP($A858,Bat!$A$4:$BF$2320,D$1,FALSE),VLOOKUP($A858,Pit!$A$4:$BA$1686,D$2,FALSE))</f>
        <v>4833</v>
      </c>
      <c r="E858" s="16" t="str">
        <f>IF($C858="B",VLOOKUP($A858,Bat!$A$4:$BF$2320,E$1,FALSE),VLOOKUP($A858,Pit!$A$4:$BA$1686,E$2,FALSE))</f>
        <v>RP</v>
      </c>
      <c r="F858" s="16" t="str">
        <f>IF($C858="B",VLOOKUP($A858,Bat!$A$4:$BF$2320,F$1,FALSE),VLOOKUP($A858,Pit!$A$4:$BA$1686,F$2,FALSE))</f>
        <v>Raymond</v>
      </c>
      <c r="G858" s="16" t="str">
        <f>IF($C858="B",VLOOKUP($A858,Bat!$A$4:$BF$2320,G$1,FALSE),VLOOKUP($A858,Pit!$A$4:$BA$1686,G$2,FALSE))</f>
        <v>Vaughan</v>
      </c>
      <c r="H858" s="16">
        <f>IF($C858="B",VLOOKUP($A858,Bat!$A$4:$BF$2320,H$1,FALSE),VLOOKUP($A858,Pit!$A$4:$BA$1686,H$2,FALSE))</f>
        <v>24</v>
      </c>
      <c r="I858" s="16" t="str">
        <f>IF($C858="B",VLOOKUP($A858,Bat!$A$4:$BF$2320,I$1,FALSE),VLOOKUP($A858,Pit!$A$4:$BA$1686,I$2,FALSE))</f>
        <v>R</v>
      </c>
      <c r="J858" s="16" t="str">
        <f>IF($C858="B",VLOOKUP($A858,Bat!$A$4:$BF$2320,J$1,FALSE),VLOOKUP($A858,Pit!$A$4:$BA$1686,J$2,FALSE))</f>
        <v>R</v>
      </c>
      <c r="K858" s="16" t="str">
        <f>IF($C858="B",VLOOKUP($A858,Bat!$A$4:$BF$2320,K$1,FALSE),VLOOKUP($A858,Pit!$A$4:$BA$1686,K$2,FALSE))</f>
        <v>Low</v>
      </c>
      <c r="L858" s="17" t="str">
        <f>IF($C858="B",VLOOKUP($A858,Bat!$A$4:$BF$2320,L$1,FALSE),VLOOKUP($A858,Pit!$A$4:$BA$1686,L$2,FALSE))</f>
        <v>Normal</v>
      </c>
      <c r="M858" s="16">
        <f>IF($C858="B",VLOOKUP($A858,Bat!$A$4:$BF$2320,M$1,FALSE),VLOOKUP($A858,Pit!$A$4:$BA$1686,M$2,FALSE))</f>
        <v>2</v>
      </c>
      <c r="N858" s="16">
        <f>IF($C858="B",VLOOKUP($A858,Bat!$A$4:$BF$2320,N$1,FALSE),VLOOKUP($A858,Pit!$A$4:$BA$1686,N$2,FALSE))</f>
        <v>2</v>
      </c>
      <c r="O858" s="16">
        <f>IF($C858="B",VLOOKUP($A858,Bat!$A$4:$BF$2320,O$1,FALSE),VLOOKUP($A858,Pit!$A$4:$BA$1686,O$2,FALSE))</f>
        <v>4</v>
      </c>
      <c r="P858" s="16" t="str">
        <f>IF($C858="B",VLOOKUP($A858,Bat!$A$4:$BF$2320,P$1,FALSE),VLOOKUP($A858,Pit!$A$4:$BA$1686,P$2,FALSE))</f>
        <v>86-88 Mph</v>
      </c>
      <c r="Q858" s="17">
        <f>IF($C858="B",VLOOKUP($A858,Bat!$A$4:$BF$2320,Q$1,FALSE),VLOOKUP($A858,Pit!$A$4:$BA$1686,Q$2,FALSE))</f>
        <v>6</v>
      </c>
      <c r="R858" s="18">
        <f>IF($C858="B",VLOOKUP($A858,Bat!$A$4:$BF$2320,R$1,FALSE),VLOOKUP($A858,Pit!$A$4:$BA$1686,R$2,FALSE))</f>
        <v>11.535604470688931</v>
      </c>
      <c r="S858" s="19">
        <f>IF($C858="B",VLOOKUP($A858,Bat!$A$4:$BF$2320,S$1,FALSE),VLOOKUP($A858,Pit!$A$4:$BA$1686,S$2,FALSE))</f>
        <v>-4.4150142749596902E-2</v>
      </c>
      <c r="T858" s="20" t="str">
        <f>IF($C858="B",VLOOKUP($A858,Bat!$A$4:$BF$2320,T$1,FALSE),VLOOKUP($A858,Pit!$A$4:$BA$1686,T$2,FALSE))</f>
        <v>Slot</v>
      </c>
      <c r="U858" s="17" t="str">
        <f>VLOOKUP(IF($C858="B",VLOOKUP($A858,Bat!$A$4:$AU$2320,U$1,FALSE),VLOOKUP($A858,Pit!$A$4:$BE$1686,U$2,FALSE)),COND!$A$35:$B$41,2,FALSE)</f>
        <v>??</v>
      </c>
      <c r="V858" s="21">
        <f>IF($C858="B",VLOOKUP($A858,Bat!$A$4:$AT$2284,46,FALSE),VLOOKUP($A858,Pit!$A$4:$BD$1664,56,FALSE))</f>
        <v>457</v>
      </c>
      <c r="W858" s="16">
        <f t="shared" si="67"/>
        <v>457</v>
      </c>
      <c r="X858" s="16"/>
      <c r="Y858" s="22">
        <f t="shared" si="68"/>
        <v>750</v>
      </c>
      <c r="Z858" s="16" t="str">
        <f>IFERROR(VLOOKUP($D858,Results37!$F$3:$L$1396,Z$1,FALSE),"")</f>
        <v/>
      </c>
      <c r="AA858" s="47" t="str">
        <f>IF(ISERROR(VLOOKUP(D858,Results37!$F$3:$O$399,AA$1,FALSE)),"",IF(VLOOKUP(D858,Results37!$F$3:$O$399,AA$1+1,FALSE)=1,"S"&amp;VLOOKUP(D858,Results37!$F$3:$O$399,AA$1,FALSE),VLOOKUP(D858,Results37!$F$3:$O$399,AA$1,FALSE)))</f>
        <v/>
      </c>
      <c r="AB858" s="16" t="str">
        <f>IFERROR(VLOOKUP($D858,Results37!$F$3:$L$1396,AB$1,FALSE),"")</f>
        <v/>
      </c>
      <c r="AC858" s="16" t="str">
        <f>IFERROR(VLOOKUP($D858,Results37!$F$3:$L$1396,AC$1,FALSE),"")</f>
        <v/>
      </c>
      <c r="AD858" s="16" t="str">
        <f t="shared" si="69"/>
        <v/>
      </c>
      <c r="AE858" s="20" t="str">
        <f>IF(ISERROR(VLOOKUP($AC858&amp;"-"&amp;$F858&amp;" "&amp;G858,Bonuses!$B$1:$G$1006,4,FALSE)),"",INT(VLOOKUP($AC858&amp;"-"&amp;$F858&amp;" "&amp;$G858,Bonuses!$B$1:$G$1006,4,FALSE)))</f>
        <v/>
      </c>
      <c r="AF858" s="16" t="str">
        <f>IF(ISERROR(VLOOKUP($AC858&amp;"-"&amp;$F858,Bonuses!$B$1:$G$1006,5,FALSE)),"",IF(VLOOKUP($AC858&amp;"-"&amp;$F858,Bonuses!$B$1:$G$1006,5,FALSE)="","",VLOOKUP($AC858&amp;"-"&amp;$F858,Bonuses!$B$1:$G$1006,6,FALSE)&amp;" yrs, "&amp;VLOOKUP($AC858&amp;"-"&amp;$F858,Bonuses!$B$1:$G$1006,5,FALSE)))</f>
        <v/>
      </c>
    </row>
    <row r="859" spans="1:32" s="21" customFormat="1" x14ac:dyDescent="0.25">
      <c r="A859" s="21" t="s">
        <v>2418</v>
      </c>
      <c r="B859" s="21">
        <f t="shared" si="65"/>
        <v>0</v>
      </c>
      <c r="C859" s="21" t="str">
        <f t="shared" si="66"/>
        <v>P</v>
      </c>
      <c r="D859" s="17">
        <f>IF($C859="B",VLOOKUP($A859,Bat!$A$4:$BF$2320,D$1,FALSE),VLOOKUP($A859,Pit!$A$4:$BA$1686,D$2,FALSE))</f>
        <v>10222</v>
      </c>
      <c r="E859" s="16" t="str">
        <f>IF($C859="B",VLOOKUP($A859,Bat!$A$4:$BF$2320,E$1,FALSE),VLOOKUP($A859,Pit!$A$4:$BA$1686,E$2,FALSE))</f>
        <v>CL</v>
      </c>
      <c r="F859" s="16" t="str">
        <f>IF($C859="B",VLOOKUP($A859,Bat!$A$4:$BF$2320,F$1,FALSE),VLOOKUP($A859,Pit!$A$4:$BA$1686,F$2,FALSE))</f>
        <v>Thomas</v>
      </c>
      <c r="G859" s="16" t="str">
        <f>IF($C859="B",VLOOKUP($A859,Bat!$A$4:$BF$2320,G$1,FALSE),VLOOKUP($A859,Pit!$A$4:$BA$1686,G$2,FALSE))</f>
        <v>Rinehart</v>
      </c>
      <c r="H859" s="16">
        <f>IF($C859="B",VLOOKUP($A859,Bat!$A$4:$BF$2320,H$1,FALSE),VLOOKUP($A859,Pit!$A$4:$BA$1686,H$2,FALSE))</f>
        <v>23</v>
      </c>
      <c r="I859" s="16" t="str">
        <f>IF($C859="B",VLOOKUP($A859,Bat!$A$4:$BF$2320,I$1,FALSE),VLOOKUP($A859,Pit!$A$4:$BA$1686,I$2,FALSE))</f>
        <v>S</v>
      </c>
      <c r="J859" s="16" t="str">
        <f>IF($C859="B",VLOOKUP($A859,Bat!$A$4:$BF$2320,J$1,FALSE),VLOOKUP($A859,Pit!$A$4:$BA$1686,J$2,FALSE))</f>
        <v>R</v>
      </c>
      <c r="K859" s="16" t="str">
        <f>IF($C859="B",VLOOKUP($A859,Bat!$A$4:$BF$2320,K$1,FALSE),VLOOKUP($A859,Pit!$A$4:$BA$1686,K$2,FALSE))</f>
        <v>Normal</v>
      </c>
      <c r="L859" s="17" t="str">
        <f>IF($C859="B",VLOOKUP($A859,Bat!$A$4:$BF$2320,L$1,FALSE),VLOOKUP($A859,Pit!$A$4:$BA$1686,L$2,FALSE))</f>
        <v>Low</v>
      </c>
      <c r="M859" s="16">
        <f>IF($C859="B",VLOOKUP($A859,Bat!$A$4:$BF$2320,M$1,FALSE),VLOOKUP($A859,Pit!$A$4:$BA$1686,M$2,FALSE))</f>
        <v>5</v>
      </c>
      <c r="N859" s="16">
        <f>IF($C859="B",VLOOKUP($A859,Bat!$A$4:$BF$2320,N$1,FALSE),VLOOKUP($A859,Pit!$A$4:$BA$1686,N$2,FALSE))</f>
        <v>2</v>
      </c>
      <c r="O859" s="16">
        <f>IF($C859="B",VLOOKUP($A859,Bat!$A$4:$BF$2320,O$1,FALSE),VLOOKUP($A859,Pit!$A$4:$BA$1686,O$2,FALSE))</f>
        <v>2</v>
      </c>
      <c r="P859" s="16" t="str">
        <f>IF($C859="B",VLOOKUP($A859,Bat!$A$4:$BF$2320,P$1,FALSE),VLOOKUP($A859,Pit!$A$4:$BA$1686,P$2,FALSE))</f>
        <v>87-89 Mph</v>
      </c>
      <c r="Q859" s="17">
        <f>IF($C859="B",VLOOKUP($A859,Bat!$A$4:$BF$2320,Q$1,FALSE),VLOOKUP($A859,Pit!$A$4:$BA$1686,Q$2,FALSE))</f>
        <v>1</v>
      </c>
      <c r="R859" s="18">
        <f>IF($C859="B",VLOOKUP($A859,Bat!$A$4:$BF$2320,R$1,FALSE),VLOOKUP($A859,Pit!$A$4:$BA$1686,R$2,FALSE))</f>
        <v>11.529625145080942</v>
      </c>
      <c r="S859" s="19">
        <f>IF($C859="B",VLOOKUP($A859,Bat!$A$4:$BF$2320,S$1,FALSE),VLOOKUP($A859,Pit!$A$4:$BA$1686,S$2,FALSE))</f>
        <v>-4.4675426774306394E-2</v>
      </c>
      <c r="T859" s="20" t="str">
        <f>IF($C859="B",VLOOKUP($A859,Bat!$A$4:$BF$2320,T$1,FALSE),VLOOKUP($A859,Pit!$A$4:$BA$1686,T$2,FALSE))</f>
        <v>Slot</v>
      </c>
      <c r="U859" s="17" t="str">
        <f>VLOOKUP(IF($C859="B",VLOOKUP($A859,Bat!$A$4:$AU$2320,U$1,FALSE),VLOOKUP($A859,Pit!$A$4:$BE$1686,U$2,FALSE)),COND!$A$35:$B$41,2,FALSE)</f>
        <v>??</v>
      </c>
      <c r="V859" s="21">
        <f>IF($C859="B",VLOOKUP($A859,Bat!$A$4:$AT$2284,46,FALSE),VLOOKUP($A859,Pit!$A$4:$BD$1664,56,FALSE))</f>
        <v>458</v>
      </c>
      <c r="W859" s="16">
        <f t="shared" si="67"/>
        <v>458</v>
      </c>
      <c r="X859" s="16"/>
      <c r="Y859" s="22">
        <f t="shared" si="68"/>
        <v>751</v>
      </c>
      <c r="Z859" s="16" t="str">
        <f>IFERROR(VLOOKUP($D859,Results37!$F$3:$L$1396,Z$1,FALSE),"")</f>
        <v/>
      </c>
      <c r="AA859" s="47" t="str">
        <f>IF(ISERROR(VLOOKUP(D859,Results37!$F$3:$O$399,AA$1,FALSE)),"",IF(VLOOKUP(D859,Results37!$F$3:$O$399,AA$1+1,FALSE)=1,"S"&amp;VLOOKUP(D859,Results37!$F$3:$O$399,AA$1,FALSE),VLOOKUP(D859,Results37!$F$3:$O$399,AA$1,FALSE)))</f>
        <v/>
      </c>
      <c r="AB859" s="16" t="str">
        <f>IFERROR(VLOOKUP($D859,Results37!$F$3:$L$1396,AB$1,FALSE),"")</f>
        <v/>
      </c>
      <c r="AC859" s="16" t="str">
        <f>IFERROR(VLOOKUP($D859,Results37!$F$3:$L$1396,AC$1,FALSE),"")</f>
        <v/>
      </c>
      <c r="AD859" s="16" t="str">
        <f t="shared" si="69"/>
        <v/>
      </c>
      <c r="AE859" s="20" t="str">
        <f>IF(ISERROR(VLOOKUP($AC859&amp;"-"&amp;$F859&amp;" "&amp;G859,Bonuses!$B$1:$G$1006,4,FALSE)),"",INT(VLOOKUP($AC859&amp;"-"&amp;$F859&amp;" "&amp;$G859,Bonuses!$B$1:$G$1006,4,FALSE)))</f>
        <v/>
      </c>
      <c r="AF859" s="16" t="str">
        <f>IF(ISERROR(VLOOKUP($AC859&amp;"-"&amp;$F859,Bonuses!$B$1:$G$1006,5,FALSE)),"",IF(VLOOKUP($AC859&amp;"-"&amp;$F859,Bonuses!$B$1:$G$1006,5,FALSE)="","",VLOOKUP($AC859&amp;"-"&amp;$F859,Bonuses!$B$1:$G$1006,6,FALSE)&amp;" yrs, "&amp;VLOOKUP($AC859&amp;"-"&amp;$F859,Bonuses!$B$1:$G$1006,5,FALSE)))</f>
        <v/>
      </c>
    </row>
    <row r="860" spans="1:32" s="21" customFormat="1" x14ac:dyDescent="0.25">
      <c r="A860" s="21" t="s">
        <v>2425</v>
      </c>
      <c r="B860" s="21">
        <f t="shared" si="65"/>
        <v>0</v>
      </c>
      <c r="C860" s="21" t="str">
        <f t="shared" si="66"/>
        <v>P</v>
      </c>
      <c r="D860" s="17">
        <f>IF($C860="B",VLOOKUP($A860,Bat!$A$4:$BF$2320,D$1,FALSE),VLOOKUP($A860,Pit!$A$4:$BA$1686,D$2,FALSE))</f>
        <v>1753</v>
      </c>
      <c r="E860" s="16" t="str">
        <f>IF($C860="B",VLOOKUP($A860,Bat!$A$4:$BF$2320,E$1,FALSE),VLOOKUP($A860,Pit!$A$4:$BA$1686,E$2,FALSE))</f>
        <v>SP</v>
      </c>
      <c r="F860" s="16" t="str">
        <f>IF($C860="B",VLOOKUP($A860,Bat!$A$4:$BF$2320,F$1,FALSE),VLOOKUP($A860,Pit!$A$4:$BA$1686,F$2,FALSE))</f>
        <v>Joe</v>
      </c>
      <c r="G860" s="16" t="str">
        <f>IF($C860="B",VLOOKUP($A860,Bat!$A$4:$BF$2320,G$1,FALSE),VLOOKUP($A860,Pit!$A$4:$BA$1686,G$2,FALSE))</f>
        <v>Myers</v>
      </c>
      <c r="H860" s="16">
        <f>IF($C860="B",VLOOKUP($A860,Bat!$A$4:$BF$2320,H$1,FALSE),VLOOKUP($A860,Pit!$A$4:$BA$1686,H$2,FALSE))</f>
        <v>22</v>
      </c>
      <c r="I860" s="16" t="str">
        <f>IF($C860="B",VLOOKUP($A860,Bat!$A$4:$BF$2320,I$1,FALSE),VLOOKUP($A860,Pit!$A$4:$BA$1686,I$2,FALSE))</f>
        <v>R</v>
      </c>
      <c r="J860" s="16" t="str">
        <f>IF($C860="B",VLOOKUP($A860,Bat!$A$4:$BF$2320,J$1,FALSE),VLOOKUP($A860,Pit!$A$4:$BA$1686,J$2,FALSE))</f>
        <v>R</v>
      </c>
      <c r="K860" s="16" t="str">
        <f>IF($C860="B",VLOOKUP($A860,Bat!$A$4:$BF$2320,K$1,FALSE),VLOOKUP($A860,Pit!$A$4:$BA$1686,K$2,FALSE))</f>
        <v>Normal</v>
      </c>
      <c r="L860" s="17" t="str">
        <f>IF($C860="B",VLOOKUP($A860,Bat!$A$4:$BF$2320,L$1,FALSE),VLOOKUP($A860,Pit!$A$4:$BA$1686,L$2,FALSE))</f>
        <v>Normal</v>
      </c>
      <c r="M860" s="16">
        <f>IF($C860="B",VLOOKUP($A860,Bat!$A$4:$BF$2320,M$1,FALSE),VLOOKUP($A860,Pit!$A$4:$BA$1686,M$2,FALSE))</f>
        <v>4</v>
      </c>
      <c r="N860" s="16">
        <f>IF($C860="B",VLOOKUP($A860,Bat!$A$4:$BF$2320,N$1,FALSE),VLOOKUP($A860,Pit!$A$4:$BA$1686,N$2,FALSE))</f>
        <v>1</v>
      </c>
      <c r="O860" s="16">
        <f>IF($C860="B",VLOOKUP($A860,Bat!$A$4:$BF$2320,O$1,FALSE),VLOOKUP($A860,Pit!$A$4:$BA$1686,O$2,FALSE))</f>
        <v>3</v>
      </c>
      <c r="P860" s="16" t="str">
        <f>IF($C860="B",VLOOKUP($A860,Bat!$A$4:$BF$2320,P$1,FALSE),VLOOKUP($A860,Pit!$A$4:$BA$1686,P$2,FALSE))</f>
        <v>92-94 Mph</v>
      </c>
      <c r="Q860" s="17">
        <f>IF($C860="B",VLOOKUP($A860,Bat!$A$4:$BF$2320,Q$1,FALSE),VLOOKUP($A860,Pit!$A$4:$BA$1686,Q$2,FALSE))</f>
        <v>7</v>
      </c>
      <c r="R860" s="18">
        <f>IF($C860="B",VLOOKUP($A860,Bat!$A$4:$BF$2320,R$1,FALSE),VLOOKUP($A860,Pit!$A$4:$BA$1686,R$2,FALSE))</f>
        <v>11.456030315216278</v>
      </c>
      <c r="S860" s="19">
        <f>IF($C860="B",VLOOKUP($A860,Bat!$A$4:$BF$2320,S$1,FALSE),VLOOKUP($A860,Pit!$A$4:$BA$1686,S$2,FALSE))</f>
        <v>-5.1140735901722495E-2</v>
      </c>
      <c r="T860" s="20" t="str">
        <f>IF($C860="B",VLOOKUP($A860,Bat!$A$4:$BF$2320,T$1,FALSE),VLOOKUP($A860,Pit!$A$4:$BA$1686,T$2,FALSE))</f>
        <v>-</v>
      </c>
      <c r="U860" s="17" t="str">
        <f>VLOOKUP(IF($C860="B",VLOOKUP($A860,Bat!$A$4:$AU$2320,U$1,FALSE),VLOOKUP($A860,Pit!$A$4:$BE$1686,U$2,FALSE)),COND!$A$35:$B$41,2,FALSE)</f>
        <v>??</v>
      </c>
      <c r="V860" s="21">
        <f>IF($C860="B",VLOOKUP($A860,Bat!$A$4:$AT$2284,46,FALSE),VLOOKUP($A860,Pit!$A$4:$BD$1664,56,FALSE))</f>
        <v>459</v>
      </c>
      <c r="W860" s="16">
        <f t="shared" si="67"/>
        <v>999</v>
      </c>
      <c r="X860" s="16"/>
      <c r="Y860" s="22">
        <f t="shared" si="68"/>
        <v>753</v>
      </c>
      <c r="Z860" s="16" t="str">
        <f>IFERROR(VLOOKUP($D860,Results37!$F$3:$L$1396,Z$1,FALSE),"")</f>
        <v/>
      </c>
      <c r="AA860" s="47" t="str">
        <f>IF(ISERROR(VLOOKUP(D860,Results37!$F$3:$O$399,AA$1,FALSE)),"",IF(VLOOKUP(D860,Results37!$F$3:$O$399,AA$1+1,FALSE)=1,"S"&amp;VLOOKUP(D860,Results37!$F$3:$O$399,AA$1,FALSE),VLOOKUP(D860,Results37!$F$3:$O$399,AA$1,FALSE)))</f>
        <v/>
      </c>
      <c r="AB860" s="16" t="str">
        <f>IFERROR(VLOOKUP($D860,Results37!$F$3:$L$1396,AB$1,FALSE),"")</f>
        <v/>
      </c>
      <c r="AC860" s="16" t="str">
        <f>IFERROR(VLOOKUP($D860,Results37!$F$3:$L$1396,AC$1,FALSE),"")</f>
        <v/>
      </c>
      <c r="AD860" s="16" t="str">
        <f t="shared" si="69"/>
        <v/>
      </c>
      <c r="AE860" s="20" t="str">
        <f>IF(ISERROR(VLOOKUP($AC860&amp;"-"&amp;$F860&amp;" "&amp;G860,Bonuses!$B$1:$G$1006,4,FALSE)),"",INT(VLOOKUP($AC860&amp;"-"&amp;$F860&amp;" "&amp;$G860,Bonuses!$B$1:$G$1006,4,FALSE)))</f>
        <v/>
      </c>
      <c r="AF860" s="16" t="str">
        <f>IF(ISERROR(VLOOKUP($AC860&amp;"-"&amp;$F860,Bonuses!$B$1:$G$1006,5,FALSE)),"",IF(VLOOKUP($AC860&amp;"-"&amp;$F860,Bonuses!$B$1:$G$1006,5,FALSE)="","",VLOOKUP($AC860&amp;"-"&amp;$F860,Bonuses!$B$1:$G$1006,6,FALSE)&amp;" yrs, "&amp;VLOOKUP($AC860&amp;"-"&amp;$F860,Bonuses!$B$1:$G$1006,5,FALSE)))</f>
        <v/>
      </c>
    </row>
    <row r="861" spans="1:32" s="21" customFormat="1" x14ac:dyDescent="0.25">
      <c r="A861" s="21" t="s">
        <v>2646</v>
      </c>
      <c r="B861" s="21">
        <f t="shared" si="65"/>
        <v>0</v>
      </c>
      <c r="C861" s="21" t="str">
        <f t="shared" si="66"/>
        <v>P</v>
      </c>
      <c r="D861" s="17">
        <f>IF($C861="B",VLOOKUP($A861,Bat!$A$4:$BF$2320,D$1,FALSE),VLOOKUP($A861,Pit!$A$4:$BA$1686,D$2,FALSE))</f>
        <v>10050</v>
      </c>
      <c r="E861" s="16" t="str">
        <f>IF($C861="B",VLOOKUP($A861,Bat!$A$4:$BF$2320,E$1,FALSE),VLOOKUP($A861,Pit!$A$4:$BA$1686,E$2,FALSE))</f>
        <v>RP</v>
      </c>
      <c r="F861" s="16" t="str">
        <f>IF($C861="B",VLOOKUP($A861,Bat!$A$4:$BF$2320,F$1,FALSE),VLOOKUP($A861,Pit!$A$4:$BA$1686,F$2,FALSE))</f>
        <v>Jeffery</v>
      </c>
      <c r="G861" s="16" t="str">
        <f>IF($C861="B",VLOOKUP($A861,Bat!$A$4:$BF$2320,G$1,FALSE),VLOOKUP($A861,Pit!$A$4:$BA$1686,G$2,FALSE))</f>
        <v>Miller</v>
      </c>
      <c r="H861" s="16">
        <f>IF($C861="B",VLOOKUP($A861,Bat!$A$4:$BF$2320,H$1,FALSE),VLOOKUP($A861,Pit!$A$4:$BA$1686,H$2,FALSE))</f>
        <v>23</v>
      </c>
      <c r="I861" s="16" t="str">
        <f>IF($C861="B",VLOOKUP($A861,Bat!$A$4:$BF$2320,I$1,FALSE),VLOOKUP($A861,Pit!$A$4:$BA$1686,I$2,FALSE))</f>
        <v>R</v>
      </c>
      <c r="J861" s="16" t="str">
        <f>IF($C861="B",VLOOKUP($A861,Bat!$A$4:$BF$2320,J$1,FALSE),VLOOKUP($A861,Pit!$A$4:$BA$1686,J$2,FALSE))</f>
        <v>R</v>
      </c>
      <c r="K861" s="16" t="str">
        <f>IF($C861="B",VLOOKUP($A861,Bat!$A$4:$BF$2320,K$1,FALSE),VLOOKUP($A861,Pit!$A$4:$BA$1686,K$2,FALSE))</f>
        <v>Normal</v>
      </c>
      <c r="L861" s="17" t="str">
        <f>IF($C861="B",VLOOKUP($A861,Bat!$A$4:$BF$2320,L$1,FALSE),VLOOKUP($A861,Pit!$A$4:$BA$1686,L$2,FALSE))</f>
        <v>Normal</v>
      </c>
      <c r="M861" s="16">
        <f>IF($C861="B",VLOOKUP($A861,Bat!$A$4:$BF$2320,M$1,FALSE),VLOOKUP($A861,Pit!$A$4:$BA$1686,M$2,FALSE))</f>
        <v>3</v>
      </c>
      <c r="N861" s="16">
        <f>IF($C861="B",VLOOKUP($A861,Bat!$A$4:$BF$2320,N$1,FALSE),VLOOKUP($A861,Pit!$A$4:$BA$1686,N$2,FALSE))</f>
        <v>1</v>
      </c>
      <c r="O861" s="16">
        <f>IF($C861="B",VLOOKUP($A861,Bat!$A$4:$BF$2320,O$1,FALSE),VLOOKUP($A861,Pit!$A$4:$BA$1686,O$2,FALSE))</f>
        <v>4</v>
      </c>
      <c r="P861" s="16" t="str">
        <f>IF($C861="B",VLOOKUP($A861,Bat!$A$4:$BF$2320,P$1,FALSE),VLOOKUP($A861,Pit!$A$4:$BA$1686,P$2,FALSE))</f>
        <v>85-87 Mph</v>
      </c>
      <c r="Q861" s="17">
        <f>IF($C861="B",VLOOKUP($A861,Bat!$A$4:$BF$2320,Q$1,FALSE),VLOOKUP($A861,Pit!$A$4:$BA$1686,Q$2,FALSE))</f>
        <v>7</v>
      </c>
      <c r="R861" s="18">
        <f>IF($C861="B",VLOOKUP($A861,Bat!$A$4:$BF$2320,R$1,FALSE),VLOOKUP($A861,Pit!$A$4:$BA$1686,R$2,FALSE))</f>
        <v>11.295451685495784</v>
      </c>
      <c r="S861" s="19">
        <f>IF($C861="B",VLOOKUP($A861,Bat!$A$4:$BF$2320,S$1,FALSE),VLOOKUP($A861,Pit!$A$4:$BA$1686,S$2,FALSE))</f>
        <v>-6.5247575774972311E-2</v>
      </c>
      <c r="T861" s="20" t="str">
        <f>IF($C861="B",VLOOKUP($A861,Bat!$A$4:$BF$2320,T$1,FALSE),VLOOKUP($A861,Pit!$A$4:$BA$1686,T$2,FALSE))</f>
        <v>Slot</v>
      </c>
      <c r="U861" s="17" t="str">
        <f>VLOOKUP(IF($C861="B",VLOOKUP($A861,Bat!$A$4:$AU$2320,U$1,FALSE),VLOOKUP($A861,Pit!$A$4:$BE$1686,U$2,FALSE)),COND!$A$35:$B$41,2,FALSE)</f>
        <v>??</v>
      </c>
      <c r="V861" s="21">
        <f>IF($C861="B",VLOOKUP($A861,Bat!$A$4:$AT$2284,46,FALSE),VLOOKUP($A861,Pit!$A$4:$BD$1664,56,FALSE))</f>
        <v>460</v>
      </c>
      <c r="W861" s="16">
        <f t="shared" si="67"/>
        <v>460</v>
      </c>
      <c r="X861" s="16"/>
      <c r="Y861" s="22">
        <f t="shared" si="68"/>
        <v>758</v>
      </c>
      <c r="Z861" s="16" t="str">
        <f>IFERROR(VLOOKUP($D861,Results37!$F$3:$L$1396,Z$1,FALSE),"")</f>
        <v/>
      </c>
      <c r="AA861" s="47" t="str">
        <f>IF(ISERROR(VLOOKUP(D861,Results37!$F$3:$O$399,AA$1,FALSE)),"",IF(VLOOKUP(D861,Results37!$F$3:$O$399,AA$1+1,FALSE)=1,"S"&amp;VLOOKUP(D861,Results37!$F$3:$O$399,AA$1,FALSE),VLOOKUP(D861,Results37!$F$3:$O$399,AA$1,FALSE)))</f>
        <v/>
      </c>
      <c r="AB861" s="16" t="str">
        <f>IFERROR(VLOOKUP($D861,Results37!$F$3:$L$1396,AB$1,FALSE),"")</f>
        <v/>
      </c>
      <c r="AC861" s="16" t="str">
        <f>IFERROR(VLOOKUP($D861,Results37!$F$3:$L$1396,AC$1,FALSE),"")</f>
        <v/>
      </c>
      <c r="AD861" s="16" t="str">
        <f t="shared" si="69"/>
        <v/>
      </c>
      <c r="AE861" s="20" t="str">
        <f>IF(ISERROR(VLOOKUP($AC861&amp;"-"&amp;$F861&amp;" "&amp;G861,Bonuses!$B$1:$G$1006,4,FALSE)),"",INT(VLOOKUP($AC861&amp;"-"&amp;$F861&amp;" "&amp;$G861,Bonuses!$B$1:$G$1006,4,FALSE)))</f>
        <v/>
      </c>
      <c r="AF861" s="16" t="str">
        <f>IF(ISERROR(VLOOKUP($AC861&amp;"-"&amp;$F861,Bonuses!$B$1:$G$1006,5,FALSE)),"",IF(VLOOKUP($AC861&amp;"-"&amp;$F861,Bonuses!$B$1:$G$1006,5,FALSE)="","",VLOOKUP($AC861&amp;"-"&amp;$F861,Bonuses!$B$1:$G$1006,6,FALSE)&amp;" yrs, "&amp;VLOOKUP($AC861&amp;"-"&amp;$F861,Bonuses!$B$1:$G$1006,5,FALSE)))</f>
        <v/>
      </c>
    </row>
    <row r="862" spans="1:32" s="21" customFormat="1" x14ac:dyDescent="0.25">
      <c r="A862" s="21" t="s">
        <v>2648</v>
      </c>
      <c r="B862" s="21">
        <f t="shared" si="65"/>
        <v>0</v>
      </c>
      <c r="C862" s="21" t="str">
        <f t="shared" si="66"/>
        <v>P</v>
      </c>
      <c r="D862" s="17">
        <f>IF($C862="B",VLOOKUP($A862,Bat!$A$4:$BF$2320,D$1,FALSE),VLOOKUP($A862,Pit!$A$4:$BA$1686,D$2,FALSE))</f>
        <v>5013</v>
      </c>
      <c r="E862" s="16" t="str">
        <f>IF($C862="B",VLOOKUP($A862,Bat!$A$4:$BF$2320,E$1,FALSE),VLOOKUP($A862,Pit!$A$4:$BA$1686,E$2,FALSE))</f>
        <v>RP</v>
      </c>
      <c r="F862" s="16" t="str">
        <f>IF($C862="B",VLOOKUP($A862,Bat!$A$4:$BF$2320,F$1,FALSE),VLOOKUP($A862,Pit!$A$4:$BA$1686,F$2,FALSE))</f>
        <v>Tomás</v>
      </c>
      <c r="G862" s="16" t="str">
        <f>IF($C862="B",VLOOKUP($A862,Bat!$A$4:$BF$2320,G$1,FALSE),VLOOKUP($A862,Pit!$A$4:$BA$1686,G$2,FALSE))</f>
        <v>Piniella</v>
      </c>
      <c r="H862" s="16">
        <f>IF($C862="B",VLOOKUP($A862,Bat!$A$4:$BF$2320,H$1,FALSE),VLOOKUP($A862,Pit!$A$4:$BA$1686,H$2,FALSE))</f>
        <v>24</v>
      </c>
      <c r="I862" s="16" t="str">
        <f>IF($C862="B",VLOOKUP($A862,Bat!$A$4:$BF$2320,I$1,FALSE),VLOOKUP($A862,Pit!$A$4:$BA$1686,I$2,FALSE))</f>
        <v>R</v>
      </c>
      <c r="J862" s="16" t="str">
        <f>IF($C862="B",VLOOKUP($A862,Bat!$A$4:$BF$2320,J$1,FALSE),VLOOKUP($A862,Pit!$A$4:$BA$1686,J$2,FALSE))</f>
        <v>L</v>
      </c>
      <c r="K862" s="16" t="str">
        <f>IF($C862="B",VLOOKUP($A862,Bat!$A$4:$BF$2320,K$1,FALSE),VLOOKUP($A862,Pit!$A$4:$BA$1686,K$2,FALSE))</f>
        <v>Low</v>
      </c>
      <c r="L862" s="17" t="str">
        <f>IF($C862="B",VLOOKUP($A862,Bat!$A$4:$BF$2320,L$1,FALSE),VLOOKUP($A862,Pit!$A$4:$BA$1686,L$2,FALSE))</f>
        <v>Normal</v>
      </c>
      <c r="M862" s="16">
        <f>IF($C862="B",VLOOKUP($A862,Bat!$A$4:$BF$2320,M$1,FALSE),VLOOKUP($A862,Pit!$A$4:$BA$1686,M$2,FALSE))</f>
        <v>4</v>
      </c>
      <c r="N862" s="16">
        <f>IF($C862="B",VLOOKUP($A862,Bat!$A$4:$BF$2320,N$1,FALSE),VLOOKUP($A862,Pit!$A$4:$BA$1686,N$2,FALSE))</f>
        <v>1</v>
      </c>
      <c r="O862" s="16">
        <f>IF($C862="B",VLOOKUP($A862,Bat!$A$4:$BF$2320,O$1,FALSE),VLOOKUP($A862,Pit!$A$4:$BA$1686,O$2,FALSE))</f>
        <v>3</v>
      </c>
      <c r="P862" s="16" t="str">
        <f>IF($C862="B",VLOOKUP($A862,Bat!$A$4:$BF$2320,P$1,FALSE),VLOOKUP($A862,Pit!$A$4:$BA$1686,P$2,FALSE))</f>
        <v>85-87 Mph</v>
      </c>
      <c r="Q862" s="17">
        <f>IF($C862="B",VLOOKUP($A862,Bat!$A$4:$BF$2320,Q$1,FALSE),VLOOKUP($A862,Pit!$A$4:$BA$1686,Q$2,FALSE))</f>
        <v>6</v>
      </c>
      <c r="R862" s="18">
        <f>IF($C862="B",VLOOKUP($A862,Bat!$A$4:$BF$2320,R$1,FALSE),VLOOKUP($A862,Pit!$A$4:$BA$1686,R$2,FALSE))</f>
        <v>11.129925261603756</v>
      </c>
      <c r="S862" s="19">
        <f>IF($C862="B",VLOOKUP($A862,Bat!$A$4:$BF$2320,S$1,FALSE),VLOOKUP($A862,Pit!$A$4:$BA$1686,S$2,FALSE))</f>
        <v>-7.9789079589651549E-2</v>
      </c>
      <c r="T862" s="20" t="str">
        <f>IF($C862="B",VLOOKUP($A862,Bat!$A$4:$BF$2320,T$1,FALSE),VLOOKUP($A862,Pit!$A$4:$BA$1686,T$2,FALSE))</f>
        <v>Slot</v>
      </c>
      <c r="U862" s="17" t="str">
        <f>VLOOKUP(IF($C862="B",VLOOKUP($A862,Bat!$A$4:$AU$2320,U$1,FALSE),VLOOKUP($A862,Pit!$A$4:$BE$1686,U$2,FALSE)),COND!$A$35:$B$41,2,FALSE)</f>
        <v>??</v>
      </c>
      <c r="V862" s="21">
        <f>IF($C862="B",VLOOKUP($A862,Bat!$A$4:$AT$2284,46,FALSE),VLOOKUP($A862,Pit!$A$4:$BD$1664,56,FALSE))</f>
        <v>461</v>
      </c>
      <c r="W862" s="16">
        <f t="shared" si="67"/>
        <v>461</v>
      </c>
      <c r="X862" s="16"/>
      <c r="Y862" s="22">
        <f t="shared" si="68"/>
        <v>763</v>
      </c>
      <c r="Z862" s="16" t="str">
        <f>IFERROR(VLOOKUP($D862,Results37!$F$3:$L$1396,Z$1,FALSE),"")</f>
        <v/>
      </c>
      <c r="AA862" s="47" t="str">
        <f>IF(ISERROR(VLOOKUP(D862,Results37!$F$3:$O$399,AA$1,FALSE)),"",IF(VLOOKUP(D862,Results37!$F$3:$O$399,AA$1+1,FALSE)=1,"S"&amp;VLOOKUP(D862,Results37!$F$3:$O$399,AA$1,FALSE),VLOOKUP(D862,Results37!$F$3:$O$399,AA$1,FALSE)))</f>
        <v/>
      </c>
      <c r="AB862" s="16" t="str">
        <f>IFERROR(VLOOKUP($D862,Results37!$F$3:$L$1396,AB$1,FALSE),"")</f>
        <v/>
      </c>
      <c r="AC862" s="16" t="str">
        <f>IFERROR(VLOOKUP($D862,Results37!$F$3:$L$1396,AC$1,FALSE),"")</f>
        <v/>
      </c>
      <c r="AD862" s="16" t="str">
        <f t="shared" si="69"/>
        <v/>
      </c>
      <c r="AE862" s="20" t="str">
        <f>IF(ISERROR(VLOOKUP($AC862&amp;"-"&amp;$F862&amp;" "&amp;G862,Bonuses!$B$1:$G$1006,4,FALSE)),"",INT(VLOOKUP($AC862&amp;"-"&amp;$F862&amp;" "&amp;$G862,Bonuses!$B$1:$G$1006,4,FALSE)))</f>
        <v/>
      </c>
      <c r="AF862" s="16" t="str">
        <f>IF(ISERROR(VLOOKUP($AC862&amp;"-"&amp;$F862,Bonuses!$B$1:$G$1006,5,FALSE)),"",IF(VLOOKUP($AC862&amp;"-"&amp;$F862,Bonuses!$B$1:$G$1006,5,FALSE)="","",VLOOKUP($AC862&amp;"-"&amp;$F862,Bonuses!$B$1:$G$1006,6,FALSE)&amp;" yrs, "&amp;VLOOKUP($AC862&amp;"-"&amp;$F862,Bonuses!$B$1:$G$1006,5,FALSE)))</f>
        <v/>
      </c>
    </row>
    <row r="863" spans="1:32" s="21" customFormat="1" x14ac:dyDescent="0.25">
      <c r="A863" s="21" t="s">
        <v>3007</v>
      </c>
      <c r="B863" s="21">
        <f t="shared" si="65"/>
        <v>0</v>
      </c>
      <c r="C863" s="21" t="str">
        <f t="shared" si="66"/>
        <v>P</v>
      </c>
      <c r="D863" s="17">
        <f>IF($C863="B",VLOOKUP($A863,Bat!$A$4:$BF$2320,D$1,FALSE),VLOOKUP($A863,Pit!$A$4:$BA$1686,D$2,FALSE))</f>
        <v>8904</v>
      </c>
      <c r="E863" s="16" t="str">
        <f>IF($C863="B",VLOOKUP($A863,Bat!$A$4:$BF$2320,E$1,FALSE),VLOOKUP($A863,Pit!$A$4:$BA$1686,E$2,FALSE))</f>
        <v>RP</v>
      </c>
      <c r="F863" s="16" t="str">
        <f>IF($C863="B",VLOOKUP($A863,Bat!$A$4:$BF$2320,F$1,FALSE),VLOOKUP($A863,Pit!$A$4:$BA$1686,F$2,FALSE))</f>
        <v>José</v>
      </c>
      <c r="G863" s="16" t="str">
        <f>IF($C863="B",VLOOKUP($A863,Bat!$A$4:$BF$2320,G$1,FALSE),VLOOKUP($A863,Pit!$A$4:$BA$1686,G$2,FALSE))</f>
        <v>Martínez</v>
      </c>
      <c r="H863" s="16">
        <f>IF($C863="B",VLOOKUP($A863,Bat!$A$4:$BF$2320,H$1,FALSE),VLOOKUP($A863,Pit!$A$4:$BA$1686,H$2,FALSE))</f>
        <v>22</v>
      </c>
      <c r="I863" s="16" t="str">
        <f>IF($C863="B",VLOOKUP($A863,Bat!$A$4:$BF$2320,I$1,FALSE),VLOOKUP($A863,Pit!$A$4:$BA$1686,I$2,FALSE))</f>
        <v>R</v>
      </c>
      <c r="J863" s="16" t="str">
        <f>IF($C863="B",VLOOKUP($A863,Bat!$A$4:$BF$2320,J$1,FALSE),VLOOKUP($A863,Pit!$A$4:$BA$1686,J$2,FALSE))</f>
        <v>R</v>
      </c>
      <c r="K863" s="16" t="str">
        <f>IF($C863="B",VLOOKUP($A863,Bat!$A$4:$BF$2320,K$1,FALSE),VLOOKUP($A863,Pit!$A$4:$BA$1686,K$2,FALSE))</f>
        <v>Normal</v>
      </c>
      <c r="L863" s="17" t="str">
        <f>IF($C863="B",VLOOKUP($A863,Bat!$A$4:$BF$2320,L$1,FALSE),VLOOKUP($A863,Pit!$A$4:$BA$1686,L$2,FALSE))</f>
        <v>Low</v>
      </c>
      <c r="M863" s="16">
        <f>IF($C863="B",VLOOKUP($A863,Bat!$A$4:$BF$2320,M$1,FALSE),VLOOKUP($A863,Pit!$A$4:$BA$1686,M$2,FALSE))</f>
        <v>5</v>
      </c>
      <c r="N863" s="16">
        <f>IF($C863="B",VLOOKUP($A863,Bat!$A$4:$BF$2320,N$1,FALSE),VLOOKUP($A863,Pit!$A$4:$BA$1686,N$2,FALSE))</f>
        <v>3</v>
      </c>
      <c r="O863" s="16">
        <f>IF($C863="B",VLOOKUP($A863,Bat!$A$4:$BF$2320,O$1,FALSE),VLOOKUP($A863,Pit!$A$4:$BA$1686,O$2,FALSE))</f>
        <v>1</v>
      </c>
      <c r="P863" s="16" t="str">
        <f>IF($C863="B",VLOOKUP($A863,Bat!$A$4:$BF$2320,P$1,FALSE),VLOOKUP($A863,Pit!$A$4:$BA$1686,P$2,FALSE))</f>
        <v>88-90 Mph</v>
      </c>
      <c r="Q863" s="17">
        <f>IF($C863="B",VLOOKUP($A863,Bat!$A$4:$BF$2320,Q$1,FALSE),VLOOKUP($A863,Pit!$A$4:$BA$1686,Q$2,FALSE))</f>
        <v>7</v>
      </c>
      <c r="R863" s="18">
        <f>IF($C863="B",VLOOKUP($A863,Bat!$A$4:$BF$2320,R$1,FALSE),VLOOKUP($A863,Pit!$A$4:$BA$1686,R$2,FALSE))</f>
        <v>11.127475507009574</v>
      </c>
      <c r="S863" s="19">
        <f>IF($C863="B",VLOOKUP($A863,Bat!$A$4:$BF$2320,S$1,FALSE),VLOOKUP($A863,Pit!$A$4:$BA$1686,S$2,FALSE))</f>
        <v>-8.0004290641390044E-2</v>
      </c>
      <c r="T863" s="20" t="str">
        <f>IF($C863="B",VLOOKUP($A863,Bat!$A$4:$BF$2320,T$1,FALSE),VLOOKUP($A863,Pit!$A$4:$BA$1686,T$2,FALSE))</f>
        <v>$190k</v>
      </c>
      <c r="U863" s="17" t="str">
        <f>VLOOKUP(IF($C863="B",VLOOKUP($A863,Bat!$A$4:$AU$2320,U$1,FALSE),VLOOKUP($A863,Pit!$A$4:$BE$1686,U$2,FALSE)),COND!$A$35:$B$41,2,FALSE)</f>
        <v>??</v>
      </c>
      <c r="V863" s="21">
        <f>IF($C863="B",VLOOKUP($A863,Bat!$A$4:$AT$2284,46,FALSE),VLOOKUP($A863,Pit!$A$4:$BD$1664,56,FALSE))</f>
        <v>462</v>
      </c>
      <c r="W863" s="16">
        <f t="shared" si="67"/>
        <v>999</v>
      </c>
      <c r="X863" s="16"/>
      <c r="Y863" s="22">
        <f t="shared" si="68"/>
        <v>764</v>
      </c>
      <c r="Z863" s="16" t="str">
        <f>IFERROR(VLOOKUP($D863,Results37!$F$3:$L$1396,Z$1,FALSE),"")</f>
        <v/>
      </c>
      <c r="AA863" s="47" t="str">
        <f>IF(ISERROR(VLOOKUP(D863,Results37!$F$3:$O$399,AA$1,FALSE)),"",IF(VLOOKUP(D863,Results37!$F$3:$O$399,AA$1+1,FALSE)=1,"S"&amp;VLOOKUP(D863,Results37!$F$3:$O$399,AA$1,FALSE),VLOOKUP(D863,Results37!$F$3:$O$399,AA$1,FALSE)))</f>
        <v/>
      </c>
      <c r="AB863" s="16" t="str">
        <f>IFERROR(VLOOKUP($D863,Results37!$F$3:$L$1396,AB$1,FALSE),"")</f>
        <v/>
      </c>
      <c r="AC863" s="16" t="str">
        <f>IFERROR(VLOOKUP($D863,Results37!$F$3:$L$1396,AC$1,FALSE),"")</f>
        <v/>
      </c>
      <c r="AD863" s="16" t="str">
        <f t="shared" si="69"/>
        <v/>
      </c>
      <c r="AE863" s="20" t="str">
        <f>IF(ISERROR(VLOOKUP($AC863&amp;"-"&amp;$F863&amp;" "&amp;G863,Bonuses!$B$1:$G$1006,4,FALSE)),"",INT(VLOOKUP($AC863&amp;"-"&amp;$F863&amp;" "&amp;$G863,Bonuses!$B$1:$G$1006,4,FALSE)))</f>
        <v/>
      </c>
      <c r="AF863" s="16" t="str">
        <f>IF(ISERROR(VLOOKUP($AC863&amp;"-"&amp;$F863,Bonuses!$B$1:$G$1006,5,FALSE)),"",IF(VLOOKUP($AC863&amp;"-"&amp;$F863,Bonuses!$B$1:$G$1006,5,FALSE)="","",VLOOKUP($AC863&amp;"-"&amp;$F863,Bonuses!$B$1:$G$1006,6,FALSE)&amp;" yrs, "&amp;VLOOKUP($AC863&amp;"-"&amp;$F863,Bonuses!$B$1:$G$1006,5,FALSE)))</f>
        <v/>
      </c>
    </row>
    <row r="864" spans="1:32" s="21" customFormat="1" x14ac:dyDescent="0.25">
      <c r="A864" s="21" t="s">
        <v>2639</v>
      </c>
      <c r="B864" s="21">
        <f t="shared" si="65"/>
        <v>0</v>
      </c>
      <c r="C864" s="21" t="str">
        <f t="shared" si="66"/>
        <v>P</v>
      </c>
      <c r="D864" s="17">
        <f>IF($C864="B",VLOOKUP($A864,Bat!$A$4:$BF$2320,D$1,FALSE),VLOOKUP($A864,Pit!$A$4:$BA$1686,D$2,FALSE))</f>
        <v>9583</v>
      </c>
      <c r="E864" s="16" t="str">
        <f>IF($C864="B",VLOOKUP($A864,Bat!$A$4:$BF$2320,E$1,FALSE),VLOOKUP($A864,Pit!$A$4:$BA$1686,E$2,FALSE))</f>
        <v>RP</v>
      </c>
      <c r="F864" s="16" t="str">
        <f>IF($C864="B",VLOOKUP($A864,Bat!$A$4:$BF$2320,F$1,FALSE),VLOOKUP($A864,Pit!$A$4:$BA$1686,F$2,FALSE))</f>
        <v>Luis</v>
      </c>
      <c r="G864" s="16" t="str">
        <f>IF($C864="B",VLOOKUP($A864,Bat!$A$4:$BF$2320,G$1,FALSE),VLOOKUP($A864,Pit!$A$4:$BA$1686,G$2,FALSE))</f>
        <v>Gallegos</v>
      </c>
      <c r="H864" s="16">
        <f>IF($C864="B",VLOOKUP($A864,Bat!$A$4:$BF$2320,H$1,FALSE),VLOOKUP($A864,Pit!$A$4:$BA$1686,H$2,FALSE))</f>
        <v>23</v>
      </c>
      <c r="I864" s="16" t="str">
        <f>IF($C864="B",VLOOKUP($A864,Bat!$A$4:$BF$2320,I$1,FALSE),VLOOKUP($A864,Pit!$A$4:$BA$1686,I$2,FALSE))</f>
        <v>L</v>
      </c>
      <c r="J864" s="16" t="str">
        <f>IF($C864="B",VLOOKUP($A864,Bat!$A$4:$BF$2320,J$1,FALSE),VLOOKUP($A864,Pit!$A$4:$BA$1686,J$2,FALSE))</f>
        <v>L</v>
      </c>
      <c r="K864" s="16" t="str">
        <f>IF($C864="B",VLOOKUP($A864,Bat!$A$4:$BF$2320,K$1,FALSE),VLOOKUP($A864,Pit!$A$4:$BA$1686,K$2,FALSE))</f>
        <v>Normal</v>
      </c>
      <c r="L864" s="17" t="str">
        <f>IF($C864="B",VLOOKUP($A864,Bat!$A$4:$BF$2320,L$1,FALSE),VLOOKUP($A864,Pit!$A$4:$BA$1686,L$2,FALSE))</f>
        <v>Normal</v>
      </c>
      <c r="M864" s="16">
        <f>IF($C864="B",VLOOKUP($A864,Bat!$A$4:$BF$2320,M$1,FALSE),VLOOKUP($A864,Pit!$A$4:$BA$1686,M$2,FALSE))</f>
        <v>4</v>
      </c>
      <c r="N864" s="16">
        <f>IF($C864="B",VLOOKUP($A864,Bat!$A$4:$BF$2320,N$1,FALSE),VLOOKUP($A864,Pit!$A$4:$BA$1686,N$2,FALSE))</f>
        <v>3</v>
      </c>
      <c r="O864" s="16">
        <f>IF($C864="B",VLOOKUP($A864,Bat!$A$4:$BF$2320,O$1,FALSE),VLOOKUP($A864,Pit!$A$4:$BA$1686,O$2,FALSE))</f>
        <v>3</v>
      </c>
      <c r="P864" s="16" t="str">
        <f>IF($C864="B",VLOOKUP($A864,Bat!$A$4:$BF$2320,P$1,FALSE),VLOOKUP($A864,Pit!$A$4:$BA$1686,P$2,FALSE))</f>
        <v>89-91 Mph</v>
      </c>
      <c r="Q864" s="17">
        <f>IF($C864="B",VLOOKUP($A864,Bat!$A$4:$BF$2320,Q$1,FALSE),VLOOKUP($A864,Pit!$A$4:$BA$1686,Q$2,FALSE))</f>
        <v>4</v>
      </c>
      <c r="R864" s="18">
        <f>IF($C864="B",VLOOKUP($A864,Bat!$A$4:$BF$2320,R$1,FALSE),VLOOKUP($A864,Pit!$A$4:$BA$1686,R$2,FALSE))</f>
        <v>11.055815605812825</v>
      </c>
      <c r="S864" s="19">
        <f>IF($C864="B",VLOOKUP($A864,Bat!$A$4:$BF$2320,S$1,FALSE),VLOOKUP($A864,Pit!$A$4:$BA$1686,S$2,FALSE))</f>
        <v>-8.6299616197941575E-2</v>
      </c>
      <c r="T864" s="20" t="str">
        <f>IF($C864="B",VLOOKUP($A864,Bat!$A$4:$BF$2320,T$1,FALSE),VLOOKUP($A864,Pit!$A$4:$BA$1686,T$2,FALSE))</f>
        <v>-</v>
      </c>
      <c r="U864" s="17" t="str">
        <f>VLOOKUP(IF($C864="B",VLOOKUP($A864,Bat!$A$4:$AU$2320,U$1,FALSE),VLOOKUP($A864,Pit!$A$4:$BE$1686,U$2,FALSE)),COND!$A$35:$B$41,2,FALSE)</f>
        <v>??</v>
      </c>
      <c r="V864" s="21">
        <f>IF($C864="B",VLOOKUP($A864,Bat!$A$4:$AT$2284,46,FALSE),VLOOKUP($A864,Pit!$A$4:$BD$1664,56,FALSE))</f>
        <v>463</v>
      </c>
      <c r="W864" s="16">
        <f t="shared" si="67"/>
        <v>999</v>
      </c>
      <c r="X864" s="16"/>
      <c r="Y864" s="22">
        <f t="shared" si="68"/>
        <v>768</v>
      </c>
      <c r="Z864" s="16" t="str">
        <f>IFERROR(VLOOKUP($D864,Results37!$F$3:$L$1396,Z$1,FALSE),"")</f>
        <v/>
      </c>
      <c r="AA864" s="47" t="str">
        <f>IF(ISERROR(VLOOKUP(D864,Results37!$F$3:$O$399,AA$1,FALSE)),"",IF(VLOOKUP(D864,Results37!$F$3:$O$399,AA$1+1,FALSE)=1,"S"&amp;VLOOKUP(D864,Results37!$F$3:$O$399,AA$1,FALSE),VLOOKUP(D864,Results37!$F$3:$O$399,AA$1,FALSE)))</f>
        <v/>
      </c>
      <c r="AB864" s="16" t="str">
        <f>IFERROR(VLOOKUP($D864,Results37!$F$3:$L$1396,AB$1,FALSE),"")</f>
        <v/>
      </c>
      <c r="AC864" s="16" t="str">
        <f>IFERROR(VLOOKUP($D864,Results37!$F$3:$L$1396,AC$1,FALSE),"")</f>
        <v/>
      </c>
      <c r="AD864" s="16" t="str">
        <f t="shared" si="69"/>
        <v/>
      </c>
      <c r="AE864" s="20" t="str">
        <f>IF(ISERROR(VLOOKUP($AC864&amp;"-"&amp;$F864&amp;" "&amp;G864,Bonuses!$B$1:$G$1006,4,FALSE)),"",INT(VLOOKUP($AC864&amp;"-"&amp;$F864&amp;" "&amp;$G864,Bonuses!$B$1:$G$1006,4,FALSE)))</f>
        <v/>
      </c>
      <c r="AF864" s="16" t="str">
        <f>IF(ISERROR(VLOOKUP($AC864&amp;"-"&amp;$F864,Bonuses!$B$1:$G$1006,5,FALSE)),"",IF(VLOOKUP($AC864&amp;"-"&amp;$F864,Bonuses!$B$1:$G$1006,5,FALSE)="","",VLOOKUP($AC864&amp;"-"&amp;$F864,Bonuses!$B$1:$G$1006,6,FALSE)&amp;" yrs, "&amp;VLOOKUP($AC864&amp;"-"&amp;$F864,Bonuses!$B$1:$G$1006,5,FALSE)))</f>
        <v/>
      </c>
    </row>
    <row r="865" spans="1:32" s="21" customFormat="1" x14ac:dyDescent="0.25">
      <c r="A865" s="21" t="s">
        <v>2521</v>
      </c>
      <c r="B865" s="21">
        <f t="shared" si="65"/>
        <v>0</v>
      </c>
      <c r="C865" s="21" t="str">
        <f t="shared" si="66"/>
        <v>P</v>
      </c>
      <c r="D865" s="17">
        <f>IF($C865="B",VLOOKUP($A865,Bat!$A$4:$BF$2320,D$1,FALSE),VLOOKUP($A865,Pit!$A$4:$BA$1686,D$2,FALSE))</f>
        <v>8543</v>
      </c>
      <c r="E865" s="16" t="str">
        <f>IF($C865="B",VLOOKUP($A865,Bat!$A$4:$BF$2320,E$1,FALSE),VLOOKUP($A865,Pit!$A$4:$BA$1686,E$2,FALSE))</f>
        <v>RP</v>
      </c>
      <c r="F865" s="16" t="str">
        <f>IF($C865="B",VLOOKUP($A865,Bat!$A$4:$BF$2320,F$1,FALSE),VLOOKUP($A865,Pit!$A$4:$BA$1686,F$2,FALSE))</f>
        <v>Alex</v>
      </c>
      <c r="G865" s="16" t="str">
        <f>IF($C865="B",VLOOKUP($A865,Bat!$A$4:$BF$2320,G$1,FALSE),VLOOKUP($A865,Pit!$A$4:$BA$1686,G$2,FALSE))</f>
        <v>Edwards</v>
      </c>
      <c r="H865" s="16">
        <f>IF($C865="B",VLOOKUP($A865,Bat!$A$4:$BF$2320,H$1,FALSE),VLOOKUP($A865,Pit!$A$4:$BA$1686,H$2,FALSE))</f>
        <v>23</v>
      </c>
      <c r="I865" s="16" t="str">
        <f>IF($C865="B",VLOOKUP($A865,Bat!$A$4:$BF$2320,I$1,FALSE),VLOOKUP($A865,Pit!$A$4:$BA$1686,I$2,FALSE))</f>
        <v>R</v>
      </c>
      <c r="J865" s="16" t="str">
        <f>IF($C865="B",VLOOKUP($A865,Bat!$A$4:$BF$2320,J$1,FALSE),VLOOKUP($A865,Pit!$A$4:$BA$1686,J$2,FALSE))</f>
        <v>R</v>
      </c>
      <c r="K865" s="16" t="str">
        <f>IF($C865="B",VLOOKUP($A865,Bat!$A$4:$BF$2320,K$1,FALSE),VLOOKUP($A865,Pit!$A$4:$BA$1686,K$2,FALSE))</f>
        <v>Low</v>
      </c>
      <c r="L865" s="17" t="str">
        <f>IF($C865="B",VLOOKUP($A865,Bat!$A$4:$BF$2320,L$1,FALSE),VLOOKUP($A865,Pit!$A$4:$BA$1686,L$2,FALSE))</f>
        <v>Normal</v>
      </c>
      <c r="M865" s="16">
        <f>IF($C865="B",VLOOKUP($A865,Bat!$A$4:$BF$2320,M$1,FALSE),VLOOKUP($A865,Pit!$A$4:$BA$1686,M$2,FALSE))</f>
        <v>3</v>
      </c>
      <c r="N865" s="16">
        <f>IF($C865="B",VLOOKUP($A865,Bat!$A$4:$BF$2320,N$1,FALSE),VLOOKUP($A865,Pit!$A$4:$BA$1686,N$2,FALSE))</f>
        <v>1</v>
      </c>
      <c r="O865" s="16">
        <f>IF($C865="B",VLOOKUP($A865,Bat!$A$4:$BF$2320,O$1,FALSE),VLOOKUP($A865,Pit!$A$4:$BA$1686,O$2,FALSE))</f>
        <v>4</v>
      </c>
      <c r="P865" s="16" t="str">
        <f>IF($C865="B",VLOOKUP($A865,Bat!$A$4:$BF$2320,P$1,FALSE),VLOOKUP($A865,Pit!$A$4:$BA$1686,P$2,FALSE))</f>
        <v>91-93 Mph</v>
      </c>
      <c r="Q865" s="17">
        <f>IF($C865="B",VLOOKUP($A865,Bat!$A$4:$BF$2320,Q$1,FALSE),VLOOKUP($A865,Pit!$A$4:$BA$1686,Q$2,FALSE))</f>
        <v>10</v>
      </c>
      <c r="R865" s="18">
        <f>IF($C865="B",VLOOKUP($A865,Bat!$A$4:$BF$2320,R$1,FALSE),VLOOKUP($A865,Pit!$A$4:$BA$1686,R$2,FALSE))</f>
        <v>10.993140994424007</v>
      </c>
      <c r="S865" s="19">
        <f>IF($C865="B",VLOOKUP($A865,Bat!$A$4:$BF$2320,S$1,FALSE),VLOOKUP($A865,Pit!$A$4:$BA$1686,S$2,FALSE))</f>
        <v>-9.1805583639058552E-2</v>
      </c>
      <c r="T865" s="20" t="str">
        <f>IF($C865="B",VLOOKUP($A865,Bat!$A$4:$BF$2320,T$1,FALSE),VLOOKUP($A865,Pit!$A$4:$BA$1686,T$2,FALSE))</f>
        <v>$200k</v>
      </c>
      <c r="U865" s="17" t="str">
        <f>VLOOKUP(IF($C865="B",VLOOKUP($A865,Bat!$A$4:$AU$2320,U$1,FALSE),VLOOKUP($A865,Pit!$A$4:$BE$1686,U$2,FALSE)),COND!$A$35:$B$41,2,FALSE)</f>
        <v>??</v>
      </c>
      <c r="V865" s="21">
        <f>IF($C865="B",VLOOKUP($A865,Bat!$A$4:$AT$2284,46,FALSE),VLOOKUP($A865,Pit!$A$4:$BD$1664,56,FALSE))</f>
        <v>464</v>
      </c>
      <c r="W865" s="16">
        <f t="shared" si="67"/>
        <v>999</v>
      </c>
      <c r="X865" s="16"/>
      <c r="Y865" s="22">
        <f t="shared" si="68"/>
        <v>772</v>
      </c>
      <c r="Z865" s="16" t="str">
        <f>IFERROR(VLOOKUP($D865,Results37!$F$3:$L$1396,Z$1,FALSE),"")</f>
        <v/>
      </c>
      <c r="AA865" s="47" t="str">
        <f>IF(ISERROR(VLOOKUP(D865,Results37!$F$3:$O$399,AA$1,FALSE)),"",IF(VLOOKUP(D865,Results37!$F$3:$O$399,AA$1+1,FALSE)=1,"S"&amp;VLOOKUP(D865,Results37!$F$3:$O$399,AA$1,FALSE),VLOOKUP(D865,Results37!$F$3:$O$399,AA$1,FALSE)))</f>
        <v/>
      </c>
      <c r="AB865" s="16" t="str">
        <f>IFERROR(VLOOKUP($D865,Results37!$F$3:$L$1396,AB$1,FALSE),"")</f>
        <v/>
      </c>
      <c r="AC865" s="16" t="str">
        <f>IFERROR(VLOOKUP($D865,Results37!$F$3:$L$1396,AC$1,FALSE),"")</f>
        <v/>
      </c>
      <c r="AD865" s="16" t="str">
        <f t="shared" si="69"/>
        <v/>
      </c>
      <c r="AE865" s="20" t="str">
        <f>IF(ISERROR(VLOOKUP($AC865&amp;"-"&amp;$F865&amp;" "&amp;G865,Bonuses!$B$1:$G$1006,4,FALSE)),"",INT(VLOOKUP($AC865&amp;"-"&amp;$F865&amp;" "&amp;$G865,Bonuses!$B$1:$G$1006,4,FALSE)))</f>
        <v/>
      </c>
      <c r="AF865" s="16" t="str">
        <f>IF(ISERROR(VLOOKUP($AC865&amp;"-"&amp;$F865,Bonuses!$B$1:$G$1006,5,FALSE)),"",IF(VLOOKUP($AC865&amp;"-"&amp;$F865,Bonuses!$B$1:$G$1006,5,FALSE)="","",VLOOKUP($AC865&amp;"-"&amp;$F865,Bonuses!$B$1:$G$1006,6,FALSE)&amp;" yrs, "&amp;VLOOKUP($AC865&amp;"-"&amp;$F865,Bonuses!$B$1:$G$1006,5,FALSE)))</f>
        <v/>
      </c>
    </row>
    <row r="866" spans="1:32" s="21" customFormat="1" x14ac:dyDescent="0.25">
      <c r="A866" s="21" t="s">
        <v>2522</v>
      </c>
      <c r="B866" s="21">
        <f t="shared" si="65"/>
        <v>0</v>
      </c>
      <c r="C866" s="21" t="str">
        <f t="shared" si="66"/>
        <v>P</v>
      </c>
      <c r="D866" s="17">
        <f>IF($C866="B",VLOOKUP($A866,Bat!$A$4:$BF$2320,D$1,FALSE),VLOOKUP($A866,Pit!$A$4:$BA$1686,D$2,FALSE))</f>
        <v>8621</v>
      </c>
      <c r="E866" s="16" t="str">
        <f>IF($C866="B",VLOOKUP($A866,Bat!$A$4:$BF$2320,E$1,FALSE),VLOOKUP($A866,Pit!$A$4:$BA$1686,E$2,FALSE))</f>
        <v>RP</v>
      </c>
      <c r="F866" s="16" t="str">
        <f>IF($C866="B",VLOOKUP($A866,Bat!$A$4:$BF$2320,F$1,FALSE),VLOOKUP($A866,Pit!$A$4:$BA$1686,F$2,FALSE))</f>
        <v>Larry</v>
      </c>
      <c r="G866" s="16" t="str">
        <f>IF($C866="B",VLOOKUP($A866,Bat!$A$4:$BF$2320,G$1,FALSE),VLOOKUP($A866,Pit!$A$4:$BA$1686,G$2,FALSE))</f>
        <v>Waters</v>
      </c>
      <c r="H866" s="16">
        <f>IF($C866="B",VLOOKUP($A866,Bat!$A$4:$BF$2320,H$1,FALSE),VLOOKUP($A866,Pit!$A$4:$BA$1686,H$2,FALSE))</f>
        <v>23</v>
      </c>
      <c r="I866" s="16" t="str">
        <f>IF($C866="B",VLOOKUP($A866,Bat!$A$4:$BF$2320,I$1,FALSE),VLOOKUP($A866,Pit!$A$4:$BA$1686,I$2,FALSE))</f>
        <v>R</v>
      </c>
      <c r="J866" s="16" t="str">
        <f>IF($C866="B",VLOOKUP($A866,Bat!$A$4:$BF$2320,J$1,FALSE),VLOOKUP($A866,Pit!$A$4:$BA$1686,J$2,FALSE))</f>
        <v>R</v>
      </c>
      <c r="K866" s="16" t="str">
        <f>IF($C866="B",VLOOKUP($A866,Bat!$A$4:$BF$2320,K$1,FALSE),VLOOKUP($A866,Pit!$A$4:$BA$1686,K$2,FALSE))</f>
        <v>Normal</v>
      </c>
      <c r="L866" s="17" t="str">
        <f>IF($C866="B",VLOOKUP($A866,Bat!$A$4:$BF$2320,L$1,FALSE),VLOOKUP($A866,Pit!$A$4:$BA$1686,L$2,FALSE))</f>
        <v>Normal</v>
      </c>
      <c r="M866" s="16">
        <f>IF($C866="B",VLOOKUP($A866,Bat!$A$4:$BF$2320,M$1,FALSE),VLOOKUP($A866,Pit!$A$4:$BA$1686,M$2,FALSE))</f>
        <v>3</v>
      </c>
      <c r="N866" s="16">
        <f>IF($C866="B",VLOOKUP($A866,Bat!$A$4:$BF$2320,N$1,FALSE),VLOOKUP($A866,Pit!$A$4:$BA$1686,N$2,FALSE))</f>
        <v>2</v>
      </c>
      <c r="O866" s="16">
        <f>IF($C866="B",VLOOKUP($A866,Bat!$A$4:$BF$2320,O$1,FALSE),VLOOKUP($A866,Pit!$A$4:$BA$1686,O$2,FALSE))</f>
        <v>3</v>
      </c>
      <c r="P866" s="16" t="str">
        <f>IF($C866="B",VLOOKUP($A866,Bat!$A$4:$BF$2320,P$1,FALSE),VLOOKUP($A866,Pit!$A$4:$BA$1686,P$2,FALSE))</f>
        <v>85-87 Mph</v>
      </c>
      <c r="Q866" s="17">
        <f>IF($C866="B",VLOOKUP($A866,Bat!$A$4:$BF$2320,Q$1,FALSE),VLOOKUP($A866,Pit!$A$4:$BA$1686,Q$2,FALSE))</f>
        <v>9</v>
      </c>
      <c r="R866" s="18">
        <f>IF($C866="B",VLOOKUP($A866,Bat!$A$4:$BF$2320,R$1,FALSE),VLOOKUP($A866,Pit!$A$4:$BA$1686,R$2,FALSE))</f>
        <v>10.953686920417194</v>
      </c>
      <c r="S866" s="19">
        <f>IF($C866="B",VLOOKUP($A866,Bat!$A$4:$BF$2320,S$1,FALSE),VLOOKUP($A866,Pit!$A$4:$BA$1686,S$2,FALSE))</f>
        <v>-9.5271625822443903E-2</v>
      </c>
      <c r="T866" s="20" t="str">
        <f>IF($C866="B",VLOOKUP($A866,Bat!$A$4:$BF$2320,T$1,FALSE),VLOOKUP($A866,Pit!$A$4:$BA$1686,T$2,FALSE))</f>
        <v>Slot</v>
      </c>
      <c r="U866" s="17" t="str">
        <f>VLOOKUP(IF($C866="B",VLOOKUP($A866,Bat!$A$4:$AU$2320,U$1,FALSE),VLOOKUP($A866,Pit!$A$4:$BE$1686,U$2,FALSE)),COND!$A$35:$B$41,2,FALSE)</f>
        <v>??</v>
      </c>
      <c r="V866" s="21">
        <f>IF($C866="B",VLOOKUP($A866,Bat!$A$4:$AT$2284,46,FALSE),VLOOKUP($A866,Pit!$A$4:$BD$1664,56,FALSE))</f>
        <v>465</v>
      </c>
      <c r="W866" s="16">
        <f t="shared" si="67"/>
        <v>465</v>
      </c>
      <c r="X866" s="16"/>
      <c r="Y866" s="22">
        <f t="shared" si="68"/>
        <v>776</v>
      </c>
      <c r="Z866" s="16" t="str">
        <f>IFERROR(VLOOKUP($D866,Results37!$F$3:$L$1396,Z$1,FALSE),"")</f>
        <v/>
      </c>
      <c r="AA866" s="47" t="str">
        <f>IF(ISERROR(VLOOKUP(D866,Results37!$F$3:$O$399,AA$1,FALSE)),"",IF(VLOOKUP(D866,Results37!$F$3:$O$399,AA$1+1,FALSE)=1,"S"&amp;VLOOKUP(D866,Results37!$F$3:$O$399,AA$1,FALSE),VLOOKUP(D866,Results37!$F$3:$O$399,AA$1,FALSE)))</f>
        <v/>
      </c>
      <c r="AB866" s="16" t="str">
        <f>IFERROR(VLOOKUP($D866,Results37!$F$3:$L$1396,AB$1,FALSE),"")</f>
        <v/>
      </c>
      <c r="AC866" s="16" t="str">
        <f>IFERROR(VLOOKUP($D866,Results37!$F$3:$L$1396,AC$1,FALSE),"")</f>
        <v/>
      </c>
      <c r="AD866" s="16" t="str">
        <f t="shared" si="69"/>
        <v/>
      </c>
      <c r="AE866" s="20" t="str">
        <f>IF(ISERROR(VLOOKUP($AC866&amp;"-"&amp;$F866&amp;" "&amp;G866,Bonuses!$B$1:$G$1006,4,FALSE)),"",INT(VLOOKUP($AC866&amp;"-"&amp;$F866&amp;" "&amp;$G866,Bonuses!$B$1:$G$1006,4,FALSE)))</f>
        <v/>
      </c>
      <c r="AF866" s="16" t="str">
        <f>IF(ISERROR(VLOOKUP($AC866&amp;"-"&amp;$F866,Bonuses!$B$1:$G$1006,5,FALSE)),"",IF(VLOOKUP($AC866&amp;"-"&amp;$F866,Bonuses!$B$1:$G$1006,5,FALSE)="","",VLOOKUP($AC866&amp;"-"&amp;$F866,Bonuses!$B$1:$G$1006,6,FALSE)&amp;" yrs, "&amp;VLOOKUP($AC866&amp;"-"&amp;$F866,Bonuses!$B$1:$G$1006,5,FALSE)))</f>
        <v/>
      </c>
    </row>
    <row r="867" spans="1:32" s="21" customFormat="1" x14ac:dyDescent="0.25">
      <c r="A867" s="21" t="s">
        <v>2527</v>
      </c>
      <c r="B867" s="21">
        <f t="shared" si="65"/>
        <v>0</v>
      </c>
      <c r="C867" s="21" t="str">
        <f t="shared" si="66"/>
        <v>P</v>
      </c>
      <c r="D867" s="17">
        <f>IF($C867="B",VLOOKUP($A867,Bat!$A$4:$BF$2320,D$1,FALSE),VLOOKUP($A867,Pit!$A$4:$BA$1686,D$2,FALSE))</f>
        <v>15148</v>
      </c>
      <c r="E867" s="16" t="str">
        <f>IF($C867="B",VLOOKUP($A867,Bat!$A$4:$BF$2320,E$1,FALSE),VLOOKUP($A867,Pit!$A$4:$BA$1686,E$2,FALSE))</f>
        <v>RP</v>
      </c>
      <c r="F867" s="16" t="str">
        <f>IF($C867="B",VLOOKUP($A867,Bat!$A$4:$BF$2320,F$1,FALSE),VLOOKUP($A867,Pit!$A$4:$BA$1686,F$2,FALSE))</f>
        <v>Álex</v>
      </c>
      <c r="G867" s="16" t="str">
        <f>IF($C867="B",VLOOKUP($A867,Bat!$A$4:$BF$2320,G$1,FALSE),VLOOKUP($A867,Pit!$A$4:$BA$1686,G$2,FALSE))</f>
        <v>Flores</v>
      </c>
      <c r="H867" s="16">
        <f>IF($C867="B",VLOOKUP($A867,Bat!$A$4:$BF$2320,H$1,FALSE),VLOOKUP($A867,Pit!$A$4:$BA$1686,H$2,FALSE))</f>
        <v>23</v>
      </c>
      <c r="I867" s="16" t="str">
        <f>IF($C867="B",VLOOKUP($A867,Bat!$A$4:$BF$2320,I$1,FALSE),VLOOKUP($A867,Pit!$A$4:$BA$1686,I$2,FALSE))</f>
        <v>L</v>
      </c>
      <c r="J867" s="16" t="str">
        <f>IF($C867="B",VLOOKUP($A867,Bat!$A$4:$BF$2320,J$1,FALSE),VLOOKUP($A867,Pit!$A$4:$BA$1686,J$2,FALSE))</f>
        <v>R</v>
      </c>
      <c r="K867" s="16" t="str">
        <f>IF($C867="B",VLOOKUP($A867,Bat!$A$4:$BF$2320,K$1,FALSE),VLOOKUP($A867,Pit!$A$4:$BA$1686,K$2,FALSE))</f>
        <v>Normal</v>
      </c>
      <c r="L867" s="17" t="str">
        <f>IF($C867="B",VLOOKUP($A867,Bat!$A$4:$BF$2320,L$1,FALSE),VLOOKUP($A867,Pit!$A$4:$BA$1686,L$2,FALSE))</f>
        <v>Normal</v>
      </c>
      <c r="M867" s="16">
        <f>IF($C867="B",VLOOKUP($A867,Bat!$A$4:$BF$2320,M$1,FALSE),VLOOKUP($A867,Pit!$A$4:$BA$1686,M$2,FALSE))</f>
        <v>4</v>
      </c>
      <c r="N867" s="16">
        <f>IF($C867="B",VLOOKUP($A867,Bat!$A$4:$BF$2320,N$1,FALSE),VLOOKUP($A867,Pit!$A$4:$BA$1686,N$2,FALSE))</f>
        <v>1</v>
      </c>
      <c r="O867" s="16">
        <f>IF($C867="B",VLOOKUP($A867,Bat!$A$4:$BF$2320,O$1,FALSE),VLOOKUP($A867,Pit!$A$4:$BA$1686,O$2,FALSE))</f>
        <v>3</v>
      </c>
      <c r="P867" s="16" t="str">
        <f>IF($C867="B",VLOOKUP($A867,Bat!$A$4:$BF$2320,P$1,FALSE),VLOOKUP($A867,Pit!$A$4:$BA$1686,P$2,FALSE))</f>
        <v>91-93 Mph</v>
      </c>
      <c r="Q867" s="17">
        <f>IF($C867="B",VLOOKUP($A867,Bat!$A$4:$BF$2320,Q$1,FALSE),VLOOKUP($A867,Pit!$A$4:$BA$1686,Q$2,FALSE))</f>
        <v>7</v>
      </c>
      <c r="R867" s="18">
        <f>IF($C867="B",VLOOKUP($A867,Bat!$A$4:$BF$2320,R$1,FALSE),VLOOKUP($A867,Pit!$A$4:$BA$1686,R$2,FALSE))</f>
        <v>10.792092050314444</v>
      </c>
      <c r="S867" s="19">
        <f>IF($C867="B",VLOOKUP($A867,Bat!$A$4:$BF$2320,S$1,FALSE),VLOOKUP($A867,Pit!$A$4:$BA$1686,S$2,FALSE))</f>
        <v>-0.10946774245917197</v>
      </c>
      <c r="T867" s="20" t="str">
        <f>IF($C867="B",VLOOKUP($A867,Bat!$A$4:$BF$2320,T$1,FALSE),VLOOKUP($A867,Pit!$A$4:$BA$1686,T$2,FALSE))</f>
        <v>-</v>
      </c>
      <c r="U867" s="17" t="str">
        <f>VLOOKUP(IF($C867="B",VLOOKUP($A867,Bat!$A$4:$AU$2320,U$1,FALSE),VLOOKUP($A867,Pit!$A$4:$BE$1686,U$2,FALSE)),COND!$A$35:$B$41,2,FALSE)</f>
        <v>??</v>
      </c>
      <c r="V867" s="21">
        <f>IF($C867="B",VLOOKUP($A867,Bat!$A$4:$AT$2284,46,FALSE),VLOOKUP($A867,Pit!$A$4:$BD$1664,56,FALSE))</f>
        <v>466</v>
      </c>
      <c r="W867" s="16">
        <f t="shared" si="67"/>
        <v>999</v>
      </c>
      <c r="X867" s="16"/>
      <c r="Y867" s="22">
        <f t="shared" si="68"/>
        <v>780</v>
      </c>
      <c r="Z867" s="16" t="str">
        <f>IFERROR(VLOOKUP($D867,Results37!$F$3:$L$1396,Z$1,FALSE),"")</f>
        <v/>
      </c>
      <c r="AA867" s="47" t="str">
        <f>IF(ISERROR(VLOOKUP(D867,Results37!$F$3:$O$399,AA$1,FALSE)),"",IF(VLOOKUP(D867,Results37!$F$3:$O$399,AA$1+1,FALSE)=1,"S"&amp;VLOOKUP(D867,Results37!$F$3:$O$399,AA$1,FALSE),VLOOKUP(D867,Results37!$F$3:$O$399,AA$1,FALSE)))</f>
        <v/>
      </c>
      <c r="AB867" s="16" t="str">
        <f>IFERROR(VLOOKUP($D867,Results37!$F$3:$L$1396,AB$1,FALSE),"")</f>
        <v/>
      </c>
      <c r="AC867" s="16" t="str">
        <f>IFERROR(VLOOKUP($D867,Results37!$F$3:$L$1396,AC$1,FALSE),"")</f>
        <v/>
      </c>
      <c r="AD867" s="16" t="str">
        <f t="shared" si="69"/>
        <v/>
      </c>
      <c r="AE867" s="20" t="str">
        <f>IF(ISERROR(VLOOKUP($AC867&amp;"-"&amp;$F867&amp;" "&amp;G867,Bonuses!$B$1:$G$1006,4,FALSE)),"",INT(VLOOKUP($AC867&amp;"-"&amp;$F867&amp;" "&amp;$G867,Bonuses!$B$1:$G$1006,4,FALSE)))</f>
        <v/>
      </c>
      <c r="AF867" s="16" t="str">
        <f>IF(ISERROR(VLOOKUP($AC867&amp;"-"&amp;$F867,Bonuses!$B$1:$G$1006,5,FALSE)),"",IF(VLOOKUP($AC867&amp;"-"&amp;$F867,Bonuses!$B$1:$G$1006,5,FALSE)="","",VLOOKUP($AC867&amp;"-"&amp;$F867,Bonuses!$B$1:$G$1006,6,FALSE)&amp;" yrs, "&amp;VLOOKUP($AC867&amp;"-"&amp;$F867,Bonuses!$B$1:$G$1006,5,FALSE)))</f>
        <v/>
      </c>
    </row>
    <row r="868" spans="1:32" s="21" customFormat="1" x14ac:dyDescent="0.25">
      <c r="A868" s="21" t="s">
        <v>3088</v>
      </c>
      <c r="B868" s="21">
        <f t="shared" si="65"/>
        <v>0</v>
      </c>
      <c r="C868" s="21" t="str">
        <f t="shared" si="66"/>
        <v>B</v>
      </c>
      <c r="D868" s="17">
        <f>IF($C868="B",VLOOKUP($A868,Bat!$A$4:$BF$2320,D$1,FALSE),VLOOKUP($A868,Pit!$A$4:$BA$1686,D$2,FALSE))</f>
        <v>11172</v>
      </c>
      <c r="E868" s="16" t="str">
        <f>IF($C868="B",VLOOKUP($A868,Bat!$A$4:$BF$2320,E$1,FALSE),VLOOKUP($A868,Pit!$A$4:$BA$1686,E$2,FALSE))</f>
        <v>2B</v>
      </c>
      <c r="F868" s="16" t="str">
        <f>IF($C868="B",VLOOKUP($A868,Bat!$A$4:$BF$2320,F$1,FALSE),VLOOKUP($A868,Pit!$A$4:$BA$1686,F$2,FALSE))</f>
        <v>Júlio</v>
      </c>
      <c r="G868" s="16" t="str">
        <f>IF($C868="B",VLOOKUP($A868,Bat!$A$4:$BF$2320,G$1,FALSE),VLOOKUP($A868,Pit!$A$4:$BA$1686,G$2,FALSE))</f>
        <v>Rivera</v>
      </c>
      <c r="H868" s="16">
        <f>IF($C868="B",VLOOKUP($A868,Bat!$A$4:$BF$2320,H$1,FALSE),VLOOKUP($A868,Pit!$A$4:$BA$1686,H$2,FALSE))</f>
        <v>22</v>
      </c>
      <c r="I868" s="16" t="str">
        <f>IF($C868="B",VLOOKUP($A868,Bat!$A$4:$BF$2320,I$1,FALSE),VLOOKUP($A868,Pit!$A$4:$BA$1686,I$2,FALSE))</f>
        <v>R</v>
      </c>
      <c r="J868" s="16" t="str">
        <f>IF($C868="B",VLOOKUP($A868,Bat!$A$4:$BF$2320,J$1,FALSE),VLOOKUP($A868,Pit!$A$4:$BA$1686,J$2,FALSE))</f>
        <v>R</v>
      </c>
      <c r="K868" s="16" t="str">
        <f>IF($C868="B",VLOOKUP($A868,Bat!$A$4:$BF$2320,K$1,FALSE),VLOOKUP($A868,Pit!$A$4:$BA$1686,K$2,FALSE))</f>
        <v>Low</v>
      </c>
      <c r="L868" s="17" t="str">
        <f>IF($C868="B",VLOOKUP($A868,Bat!$A$4:$BF$2320,L$1,FALSE),VLOOKUP($A868,Pit!$A$4:$BA$1686,L$2,FALSE))</f>
        <v>Normal</v>
      </c>
      <c r="M868" s="16">
        <f>IF($C868="B",VLOOKUP($A868,Bat!$A$4:$BF$2320,M$1,FALSE),VLOOKUP($A868,Pit!$A$4:$BA$1686,M$2,FALSE))</f>
        <v>2</v>
      </c>
      <c r="N868" s="16">
        <f>IF($C868="B",VLOOKUP($A868,Bat!$A$4:$BF$2320,N$1,FALSE),VLOOKUP($A868,Pit!$A$4:$BA$1686,N$2,FALSE))</f>
        <v>3</v>
      </c>
      <c r="O868" s="16">
        <f>IF($C868="B",VLOOKUP($A868,Bat!$A$4:$BF$2320,O$1,FALSE),VLOOKUP($A868,Pit!$A$4:$BA$1686,O$2,FALSE))</f>
        <v>1</v>
      </c>
      <c r="P868" s="16">
        <f>IF($C868="B",VLOOKUP($A868,Bat!$A$4:$BF$2320,P$1,FALSE),VLOOKUP($A868,Pit!$A$4:$BA$1686,P$2,FALSE))</f>
        <v>5</v>
      </c>
      <c r="Q868" s="17">
        <f>IF($C868="B",VLOOKUP($A868,Bat!$A$4:$BF$2320,Q$1,FALSE),VLOOKUP($A868,Pit!$A$4:$BA$1686,Q$2,FALSE))</f>
        <v>2</v>
      </c>
      <c r="R868" s="18">
        <f>IF($C868="B",VLOOKUP($A868,Bat!$A$4:$BF$2320,R$1,FALSE),VLOOKUP($A868,Pit!$A$4:$BA$1686,R$2,FALSE))</f>
        <v>-5.3777834398218261</v>
      </c>
      <c r="S868" s="19">
        <f>IF($C868="B",VLOOKUP($A868,Bat!$A$4:$BF$2320,S$1,FALSE),VLOOKUP($A868,Pit!$A$4:$BA$1686,S$2,FALSE))</f>
        <v>-0.3520872302120801</v>
      </c>
      <c r="T868" s="20" t="str">
        <f>IF($C868="B",VLOOKUP($A868,Bat!$A$4:$BF$2320,T$1,FALSE),VLOOKUP($A868,Pit!$A$4:$BA$1686,T$2,FALSE))</f>
        <v>-</v>
      </c>
      <c r="U868" s="17" t="str">
        <f>VLOOKUP(IF($C868="B",VLOOKUP($A868,Bat!$A$4:$AU$2320,U$1,FALSE),VLOOKUP($A868,Pit!$A$4:$BE$1686,U$2,FALSE)),COND!$A$35:$B$41,2,FALSE)</f>
        <v>??</v>
      </c>
      <c r="V868" s="21">
        <f>IF($C868="B",VLOOKUP($A868,Bat!$A$4:$AT$2284,46,FALSE),VLOOKUP($A868,Pit!$A$4:$BD$1664,56,FALSE))</f>
        <v>466</v>
      </c>
      <c r="W868" s="16">
        <f t="shared" si="67"/>
        <v>999</v>
      </c>
      <c r="X868" s="16"/>
      <c r="Y868" s="22">
        <f t="shared" si="68"/>
        <v>960</v>
      </c>
      <c r="Z868" s="16" t="str">
        <f>IFERROR(VLOOKUP($D868,Results37!$F$3:$L$1396,Z$1,FALSE),"")</f>
        <v/>
      </c>
      <c r="AA868" s="47" t="str">
        <f>IF(ISERROR(VLOOKUP(D868,Results37!$F$3:$O$399,AA$1,FALSE)),"",IF(VLOOKUP(D868,Results37!$F$3:$O$399,AA$1+1,FALSE)=1,"S"&amp;VLOOKUP(D868,Results37!$F$3:$O$399,AA$1,FALSE),VLOOKUP(D868,Results37!$F$3:$O$399,AA$1,FALSE)))</f>
        <v/>
      </c>
      <c r="AB868" s="16" t="str">
        <f>IFERROR(VLOOKUP($D868,Results37!$F$3:$L$1396,AB$1,FALSE),"")</f>
        <v/>
      </c>
      <c r="AC868" s="16" t="str">
        <f>IFERROR(VLOOKUP($D868,Results37!$F$3:$L$1396,AC$1,FALSE),"")</f>
        <v/>
      </c>
      <c r="AD868" s="16" t="str">
        <f t="shared" si="69"/>
        <v/>
      </c>
      <c r="AE868" s="20" t="str">
        <f>IF(ISERROR(VLOOKUP($AC868&amp;"-"&amp;$F868&amp;" "&amp;G868,Bonuses!$B$1:$G$1006,4,FALSE)),"",INT(VLOOKUP($AC868&amp;"-"&amp;$F868&amp;" "&amp;$G868,Bonuses!$B$1:$G$1006,4,FALSE)))</f>
        <v/>
      </c>
      <c r="AF868" s="16" t="str">
        <f>IF(ISERROR(VLOOKUP($AC868&amp;"-"&amp;$F868,Bonuses!$B$1:$G$1006,5,FALSE)),"",IF(VLOOKUP($AC868&amp;"-"&amp;$F868,Bonuses!$B$1:$G$1006,5,FALSE)="","",VLOOKUP($AC868&amp;"-"&amp;$F868,Bonuses!$B$1:$G$1006,6,FALSE)&amp;" yrs, "&amp;VLOOKUP($AC868&amp;"-"&amp;$F868,Bonuses!$B$1:$G$1006,5,FALSE)))</f>
        <v/>
      </c>
    </row>
    <row r="869" spans="1:32" s="21" customFormat="1" x14ac:dyDescent="0.25">
      <c r="A869" s="21" t="s">
        <v>2525</v>
      </c>
      <c r="B869" s="21">
        <f t="shared" si="65"/>
        <v>0</v>
      </c>
      <c r="C869" s="21" t="str">
        <f t="shared" si="66"/>
        <v>P</v>
      </c>
      <c r="D869" s="17">
        <f>IF($C869="B",VLOOKUP($A869,Bat!$A$4:$BF$2320,D$1,FALSE),VLOOKUP($A869,Pit!$A$4:$BA$1686,D$2,FALSE))</f>
        <v>7957</v>
      </c>
      <c r="E869" s="16" t="str">
        <f>IF($C869="B",VLOOKUP($A869,Bat!$A$4:$BF$2320,E$1,FALSE),VLOOKUP($A869,Pit!$A$4:$BA$1686,E$2,FALSE))</f>
        <v>RP</v>
      </c>
      <c r="F869" s="16" t="str">
        <f>IF($C869="B",VLOOKUP($A869,Bat!$A$4:$BF$2320,F$1,FALSE),VLOOKUP($A869,Pit!$A$4:$BA$1686,F$2,FALSE))</f>
        <v>Terry</v>
      </c>
      <c r="G869" s="16" t="str">
        <f>IF($C869="B",VLOOKUP($A869,Bat!$A$4:$BF$2320,G$1,FALSE),VLOOKUP($A869,Pit!$A$4:$BA$1686,G$2,FALSE))</f>
        <v>Lambe</v>
      </c>
      <c r="H869" s="16">
        <f>IF($C869="B",VLOOKUP($A869,Bat!$A$4:$BF$2320,H$1,FALSE),VLOOKUP($A869,Pit!$A$4:$BA$1686,H$2,FALSE))</f>
        <v>23</v>
      </c>
      <c r="I869" s="16" t="str">
        <f>IF($C869="B",VLOOKUP($A869,Bat!$A$4:$BF$2320,I$1,FALSE),VLOOKUP($A869,Pit!$A$4:$BA$1686,I$2,FALSE))</f>
        <v>R</v>
      </c>
      <c r="J869" s="16" t="str">
        <f>IF($C869="B",VLOOKUP($A869,Bat!$A$4:$BF$2320,J$1,FALSE),VLOOKUP($A869,Pit!$A$4:$BA$1686,J$2,FALSE))</f>
        <v>R</v>
      </c>
      <c r="K869" s="16" t="str">
        <f>IF($C869="B",VLOOKUP($A869,Bat!$A$4:$BF$2320,K$1,FALSE),VLOOKUP($A869,Pit!$A$4:$BA$1686,K$2,FALSE))</f>
        <v>Low</v>
      </c>
      <c r="L869" s="17" t="str">
        <f>IF($C869="B",VLOOKUP($A869,Bat!$A$4:$BF$2320,L$1,FALSE),VLOOKUP($A869,Pit!$A$4:$BA$1686,L$2,FALSE))</f>
        <v>Normal</v>
      </c>
      <c r="M869" s="16">
        <f>IF($C869="B",VLOOKUP($A869,Bat!$A$4:$BF$2320,M$1,FALSE),VLOOKUP($A869,Pit!$A$4:$BA$1686,M$2,FALSE))</f>
        <v>4</v>
      </c>
      <c r="N869" s="16">
        <f>IF($C869="B",VLOOKUP($A869,Bat!$A$4:$BF$2320,N$1,FALSE),VLOOKUP($A869,Pit!$A$4:$BA$1686,N$2,FALSE))</f>
        <v>1</v>
      </c>
      <c r="O869" s="16">
        <f>IF($C869="B",VLOOKUP($A869,Bat!$A$4:$BF$2320,O$1,FALSE),VLOOKUP($A869,Pit!$A$4:$BA$1686,O$2,FALSE))</f>
        <v>3</v>
      </c>
      <c r="P869" s="16" t="str">
        <f>IF($C869="B",VLOOKUP($A869,Bat!$A$4:$BF$2320,P$1,FALSE),VLOOKUP($A869,Pit!$A$4:$BA$1686,P$2,FALSE))</f>
        <v>87-89 Mph</v>
      </c>
      <c r="Q869" s="17">
        <f>IF($C869="B",VLOOKUP($A869,Bat!$A$4:$BF$2320,Q$1,FALSE),VLOOKUP($A869,Pit!$A$4:$BA$1686,Q$2,FALSE))</f>
        <v>6</v>
      </c>
      <c r="R869" s="18">
        <f>IF($C869="B",VLOOKUP($A869,Bat!$A$4:$BF$2320,R$1,FALSE),VLOOKUP($A869,Pit!$A$4:$BA$1686,R$2,FALSE))</f>
        <v>10.778539749056584</v>
      </c>
      <c r="S869" s="19">
        <f>IF($C869="B",VLOOKUP($A869,Bat!$A$4:$BF$2320,S$1,FALSE),VLOOKUP($A869,Pit!$A$4:$BA$1686,S$2,FALSE))</f>
        <v>-0.11065831273674533</v>
      </c>
      <c r="T869" s="20" t="str">
        <f>IF($C869="B",VLOOKUP($A869,Bat!$A$4:$BF$2320,T$1,FALSE),VLOOKUP($A869,Pit!$A$4:$BA$1686,T$2,FALSE))</f>
        <v>Slot</v>
      </c>
      <c r="U869" s="17" t="str">
        <f>VLOOKUP(IF($C869="B",VLOOKUP($A869,Bat!$A$4:$AU$2320,U$1,FALSE),VLOOKUP($A869,Pit!$A$4:$BE$1686,U$2,FALSE)),COND!$A$35:$B$41,2,FALSE)</f>
        <v>??</v>
      </c>
      <c r="V869" s="21">
        <f>IF($C869="B",VLOOKUP($A869,Bat!$A$4:$AT$2284,46,FALSE),VLOOKUP($A869,Pit!$A$4:$BD$1664,56,FALSE))</f>
        <v>467</v>
      </c>
      <c r="W869" s="16">
        <f t="shared" si="67"/>
        <v>467</v>
      </c>
      <c r="X869" s="16"/>
      <c r="Y869" s="22">
        <f t="shared" si="68"/>
        <v>782</v>
      </c>
      <c r="Z869" s="16" t="str">
        <f>IFERROR(VLOOKUP($D869,Results37!$F$3:$L$1396,Z$1,FALSE),"")</f>
        <v/>
      </c>
      <c r="AA869" s="47" t="str">
        <f>IF(ISERROR(VLOOKUP(D869,Results37!$F$3:$O$399,AA$1,FALSE)),"",IF(VLOOKUP(D869,Results37!$F$3:$O$399,AA$1+1,FALSE)=1,"S"&amp;VLOOKUP(D869,Results37!$F$3:$O$399,AA$1,FALSE),VLOOKUP(D869,Results37!$F$3:$O$399,AA$1,FALSE)))</f>
        <v/>
      </c>
      <c r="AB869" s="16" t="str">
        <f>IFERROR(VLOOKUP($D869,Results37!$F$3:$L$1396,AB$1,FALSE),"")</f>
        <v/>
      </c>
      <c r="AC869" s="16" t="str">
        <f>IFERROR(VLOOKUP($D869,Results37!$F$3:$L$1396,AC$1,FALSE),"")</f>
        <v/>
      </c>
      <c r="AD869" s="16" t="str">
        <f t="shared" si="69"/>
        <v/>
      </c>
      <c r="AE869" s="20" t="str">
        <f>IF(ISERROR(VLOOKUP($AC869&amp;"-"&amp;$F869&amp;" "&amp;G869,Bonuses!$B$1:$G$1006,4,FALSE)),"",INT(VLOOKUP($AC869&amp;"-"&amp;$F869&amp;" "&amp;$G869,Bonuses!$B$1:$G$1006,4,FALSE)))</f>
        <v/>
      </c>
      <c r="AF869" s="16" t="str">
        <f>IF(ISERROR(VLOOKUP($AC869&amp;"-"&amp;$F869,Bonuses!$B$1:$G$1006,5,FALSE)),"",IF(VLOOKUP($AC869&amp;"-"&amp;$F869,Bonuses!$B$1:$G$1006,5,FALSE)="","",VLOOKUP($AC869&amp;"-"&amp;$F869,Bonuses!$B$1:$G$1006,6,FALSE)&amp;" yrs, "&amp;VLOOKUP($AC869&amp;"-"&amp;$F869,Bonuses!$B$1:$G$1006,5,FALSE)))</f>
        <v/>
      </c>
    </row>
    <row r="870" spans="1:32" s="21" customFormat="1" x14ac:dyDescent="0.25">
      <c r="A870" s="21" t="s">
        <v>2528</v>
      </c>
      <c r="B870" s="21">
        <f t="shared" si="65"/>
        <v>0</v>
      </c>
      <c r="C870" s="21" t="str">
        <f t="shared" si="66"/>
        <v>P</v>
      </c>
      <c r="D870" s="17">
        <f>IF($C870="B",VLOOKUP($A870,Bat!$A$4:$BF$2320,D$1,FALSE),VLOOKUP($A870,Pit!$A$4:$BA$1686,D$2,FALSE))</f>
        <v>5707</v>
      </c>
      <c r="E870" s="16" t="str">
        <f>IF($C870="B",VLOOKUP($A870,Bat!$A$4:$BF$2320,E$1,FALSE),VLOOKUP($A870,Pit!$A$4:$BA$1686,E$2,FALSE))</f>
        <v>RP</v>
      </c>
      <c r="F870" s="16" t="str">
        <f>IF($C870="B",VLOOKUP($A870,Bat!$A$4:$BF$2320,F$1,FALSE),VLOOKUP($A870,Pit!$A$4:$BA$1686,F$2,FALSE))</f>
        <v>Curtis</v>
      </c>
      <c r="G870" s="16" t="str">
        <f>IF($C870="B",VLOOKUP($A870,Bat!$A$4:$BF$2320,G$1,FALSE),VLOOKUP($A870,Pit!$A$4:$BA$1686,G$2,FALSE))</f>
        <v>Brown</v>
      </c>
      <c r="H870" s="16">
        <f>IF($C870="B",VLOOKUP($A870,Bat!$A$4:$BF$2320,H$1,FALSE),VLOOKUP($A870,Pit!$A$4:$BA$1686,H$2,FALSE))</f>
        <v>24</v>
      </c>
      <c r="I870" s="16" t="str">
        <f>IF($C870="B",VLOOKUP($A870,Bat!$A$4:$BF$2320,I$1,FALSE),VLOOKUP($A870,Pit!$A$4:$BA$1686,I$2,FALSE))</f>
        <v>R</v>
      </c>
      <c r="J870" s="16" t="str">
        <f>IF($C870="B",VLOOKUP($A870,Bat!$A$4:$BF$2320,J$1,FALSE),VLOOKUP($A870,Pit!$A$4:$BA$1686,J$2,FALSE))</f>
        <v>R</v>
      </c>
      <c r="K870" s="16" t="str">
        <f>IF($C870="B",VLOOKUP($A870,Bat!$A$4:$BF$2320,K$1,FALSE),VLOOKUP($A870,Pit!$A$4:$BA$1686,K$2,FALSE))</f>
        <v>Normal</v>
      </c>
      <c r="L870" s="17" t="str">
        <f>IF($C870="B",VLOOKUP($A870,Bat!$A$4:$BF$2320,L$1,FALSE),VLOOKUP($A870,Pit!$A$4:$BA$1686,L$2,FALSE))</f>
        <v>High</v>
      </c>
      <c r="M870" s="16">
        <f>IF($C870="B",VLOOKUP($A870,Bat!$A$4:$BF$2320,M$1,FALSE),VLOOKUP($A870,Pit!$A$4:$BA$1686,M$2,FALSE))</f>
        <v>4</v>
      </c>
      <c r="N870" s="16">
        <f>IF($C870="B",VLOOKUP($A870,Bat!$A$4:$BF$2320,N$1,FALSE),VLOOKUP($A870,Pit!$A$4:$BA$1686,N$2,FALSE))</f>
        <v>1</v>
      </c>
      <c r="O870" s="16">
        <f>IF($C870="B",VLOOKUP($A870,Bat!$A$4:$BF$2320,O$1,FALSE),VLOOKUP($A870,Pit!$A$4:$BA$1686,O$2,FALSE))</f>
        <v>3</v>
      </c>
      <c r="P870" s="16" t="str">
        <f>IF($C870="B",VLOOKUP($A870,Bat!$A$4:$BF$2320,P$1,FALSE),VLOOKUP($A870,Pit!$A$4:$BA$1686,P$2,FALSE))</f>
        <v>89-91 Mph</v>
      </c>
      <c r="Q870" s="17">
        <f>IF($C870="B",VLOOKUP($A870,Bat!$A$4:$BF$2320,Q$1,FALSE),VLOOKUP($A870,Pit!$A$4:$BA$1686,Q$2,FALSE))</f>
        <v>7</v>
      </c>
      <c r="R870" s="18">
        <f>IF($C870="B",VLOOKUP($A870,Bat!$A$4:$BF$2320,R$1,FALSE),VLOOKUP($A870,Pit!$A$4:$BA$1686,R$2,FALSE))</f>
        <v>10.640556163525265</v>
      </c>
      <c r="S870" s="19">
        <f>IF($C870="B",VLOOKUP($A870,Bat!$A$4:$BF$2320,S$1,FALSE),VLOOKUP($A870,Pit!$A$4:$BA$1686,S$2,FALSE))</f>
        <v>-0.1227801769575033</v>
      </c>
      <c r="T870" s="20" t="str">
        <f>IF($C870="B",VLOOKUP($A870,Bat!$A$4:$BF$2320,T$1,FALSE),VLOOKUP($A870,Pit!$A$4:$BA$1686,T$2,FALSE))</f>
        <v>Slot</v>
      </c>
      <c r="U870" s="17" t="str">
        <f>VLOOKUP(IF($C870="B",VLOOKUP($A870,Bat!$A$4:$AU$2320,U$1,FALSE),VLOOKUP($A870,Pit!$A$4:$BE$1686,U$2,FALSE)),COND!$A$35:$B$41,2,FALSE)</f>
        <v>??</v>
      </c>
      <c r="V870" s="21">
        <f>IF($C870="B",VLOOKUP($A870,Bat!$A$4:$AT$2284,46,FALSE),VLOOKUP($A870,Pit!$A$4:$BD$1664,56,FALSE))</f>
        <v>468</v>
      </c>
      <c r="W870" s="16">
        <f t="shared" si="67"/>
        <v>468</v>
      </c>
      <c r="X870" s="16"/>
      <c r="Y870" s="22">
        <f t="shared" si="68"/>
        <v>788</v>
      </c>
      <c r="Z870" s="16" t="str">
        <f>IFERROR(VLOOKUP($D870,Results37!$F$3:$L$1396,Z$1,FALSE),"")</f>
        <v/>
      </c>
      <c r="AA870" s="47" t="str">
        <f>IF(ISERROR(VLOOKUP(D870,Results37!$F$3:$O$399,AA$1,FALSE)),"",IF(VLOOKUP(D870,Results37!$F$3:$O$399,AA$1+1,FALSE)=1,"S"&amp;VLOOKUP(D870,Results37!$F$3:$O$399,AA$1,FALSE),VLOOKUP(D870,Results37!$F$3:$O$399,AA$1,FALSE)))</f>
        <v/>
      </c>
      <c r="AB870" s="16" t="str">
        <f>IFERROR(VLOOKUP($D870,Results37!$F$3:$L$1396,AB$1,FALSE),"")</f>
        <v/>
      </c>
      <c r="AC870" s="16" t="str">
        <f>IFERROR(VLOOKUP($D870,Results37!$F$3:$L$1396,AC$1,FALSE),"")</f>
        <v/>
      </c>
      <c r="AD870" s="16" t="str">
        <f t="shared" si="69"/>
        <v/>
      </c>
      <c r="AE870" s="20" t="str">
        <f>IF(ISERROR(VLOOKUP($AC870&amp;"-"&amp;$F870&amp;" "&amp;G870,Bonuses!$B$1:$G$1006,4,FALSE)),"",INT(VLOOKUP($AC870&amp;"-"&amp;$F870&amp;" "&amp;$G870,Bonuses!$B$1:$G$1006,4,FALSE)))</f>
        <v/>
      </c>
      <c r="AF870" s="16" t="str">
        <f>IF(ISERROR(VLOOKUP($AC870&amp;"-"&amp;$F870,Bonuses!$B$1:$G$1006,5,FALSE)),"",IF(VLOOKUP($AC870&amp;"-"&amp;$F870,Bonuses!$B$1:$G$1006,5,FALSE)="","",VLOOKUP($AC870&amp;"-"&amp;$F870,Bonuses!$B$1:$G$1006,6,FALSE)&amp;" yrs, "&amp;VLOOKUP($AC870&amp;"-"&amp;$F870,Bonuses!$B$1:$G$1006,5,FALSE)))</f>
        <v/>
      </c>
    </row>
    <row r="871" spans="1:32" s="21" customFormat="1" x14ac:dyDescent="0.25">
      <c r="A871" s="21" t="s">
        <v>2577</v>
      </c>
      <c r="B871" s="21">
        <f t="shared" si="65"/>
        <v>0</v>
      </c>
      <c r="C871" s="21" t="str">
        <f t="shared" si="66"/>
        <v>P</v>
      </c>
      <c r="D871" s="17">
        <f>IF($C871="B",VLOOKUP($A871,Bat!$A$4:$BF$2320,D$1,FALSE),VLOOKUP($A871,Pit!$A$4:$BA$1686,D$2,FALSE))</f>
        <v>8397</v>
      </c>
      <c r="E871" s="16" t="str">
        <f>IF($C871="B",VLOOKUP($A871,Bat!$A$4:$BF$2320,E$1,FALSE),VLOOKUP($A871,Pit!$A$4:$BA$1686,E$2,FALSE))</f>
        <v>CL</v>
      </c>
      <c r="F871" s="16" t="str">
        <f>IF($C871="B",VLOOKUP($A871,Bat!$A$4:$BF$2320,F$1,FALSE),VLOOKUP($A871,Pit!$A$4:$BA$1686,F$2,FALSE))</f>
        <v>Raúl</v>
      </c>
      <c r="G871" s="16" t="str">
        <f>IF($C871="B",VLOOKUP($A871,Bat!$A$4:$BF$2320,G$1,FALSE),VLOOKUP($A871,Pit!$A$4:$BA$1686,G$2,FALSE))</f>
        <v>Villa</v>
      </c>
      <c r="H871" s="16">
        <f>IF($C871="B",VLOOKUP($A871,Bat!$A$4:$BF$2320,H$1,FALSE),VLOOKUP($A871,Pit!$A$4:$BA$1686,H$2,FALSE))</f>
        <v>22</v>
      </c>
      <c r="I871" s="16" t="str">
        <f>IF($C871="B",VLOOKUP($A871,Bat!$A$4:$BF$2320,I$1,FALSE),VLOOKUP($A871,Pit!$A$4:$BA$1686,I$2,FALSE))</f>
        <v>R</v>
      </c>
      <c r="J871" s="16" t="str">
        <f>IF($C871="B",VLOOKUP($A871,Bat!$A$4:$BF$2320,J$1,FALSE),VLOOKUP($A871,Pit!$A$4:$BA$1686,J$2,FALSE))</f>
        <v>R</v>
      </c>
      <c r="K871" s="16" t="str">
        <f>IF($C871="B",VLOOKUP($A871,Bat!$A$4:$BF$2320,K$1,FALSE),VLOOKUP($A871,Pit!$A$4:$BA$1686,K$2,FALSE))</f>
        <v>Normal</v>
      </c>
      <c r="L871" s="17" t="str">
        <f>IF($C871="B",VLOOKUP($A871,Bat!$A$4:$BF$2320,L$1,FALSE),VLOOKUP($A871,Pit!$A$4:$BA$1686,L$2,FALSE))</f>
        <v>Normal</v>
      </c>
      <c r="M871" s="16">
        <f>IF($C871="B",VLOOKUP($A871,Bat!$A$4:$BF$2320,M$1,FALSE),VLOOKUP($A871,Pit!$A$4:$BA$1686,M$2,FALSE))</f>
        <v>5</v>
      </c>
      <c r="N871" s="16">
        <f>IF($C871="B",VLOOKUP($A871,Bat!$A$4:$BF$2320,N$1,FALSE),VLOOKUP($A871,Pit!$A$4:$BA$1686,N$2,FALSE))</f>
        <v>1</v>
      </c>
      <c r="O871" s="16">
        <f>IF($C871="B",VLOOKUP($A871,Bat!$A$4:$BF$2320,O$1,FALSE),VLOOKUP($A871,Pit!$A$4:$BA$1686,O$2,FALSE))</f>
        <v>2</v>
      </c>
      <c r="P871" s="16" t="str">
        <f>IF($C871="B",VLOOKUP($A871,Bat!$A$4:$BF$2320,P$1,FALSE),VLOOKUP($A871,Pit!$A$4:$BA$1686,P$2,FALSE))</f>
        <v>91-93 Mph</v>
      </c>
      <c r="Q871" s="17">
        <f>IF($C871="B",VLOOKUP($A871,Bat!$A$4:$BF$2320,Q$1,FALSE),VLOOKUP($A871,Pit!$A$4:$BA$1686,Q$2,FALSE))</f>
        <v>5</v>
      </c>
      <c r="R871" s="18">
        <f>IF($C871="B",VLOOKUP($A871,Bat!$A$4:$BF$2320,R$1,FALSE),VLOOKUP($A871,Pit!$A$4:$BA$1686,R$2,FALSE))</f>
        <v>10.637269538930319</v>
      </c>
      <c r="S871" s="19">
        <f>IF($C871="B",VLOOKUP($A871,Bat!$A$4:$BF$2320,S$1,FALSE),VLOOKUP($A871,Pit!$A$4:$BA$1686,S$2,FALSE))</f>
        <v>-0.12306890707660499</v>
      </c>
      <c r="T871" s="20" t="str">
        <f>IF($C871="B",VLOOKUP($A871,Bat!$A$4:$BF$2320,T$1,FALSE),VLOOKUP($A871,Pit!$A$4:$BA$1686,T$2,FALSE))</f>
        <v>-</v>
      </c>
      <c r="U871" s="17" t="str">
        <f>VLOOKUP(IF($C871="B",VLOOKUP($A871,Bat!$A$4:$AU$2320,U$1,FALSE),VLOOKUP($A871,Pit!$A$4:$BE$1686,U$2,FALSE)),COND!$A$35:$B$41,2,FALSE)</f>
        <v>??</v>
      </c>
      <c r="V871" s="21">
        <f>IF($C871="B",VLOOKUP($A871,Bat!$A$4:$AT$2284,46,FALSE),VLOOKUP($A871,Pit!$A$4:$BD$1664,56,FALSE))</f>
        <v>469</v>
      </c>
      <c r="W871" s="16">
        <f t="shared" si="67"/>
        <v>999</v>
      </c>
      <c r="X871" s="16"/>
      <c r="Y871" s="22">
        <f t="shared" si="68"/>
        <v>789</v>
      </c>
      <c r="Z871" s="16" t="str">
        <f>IFERROR(VLOOKUP($D871,Results37!$F$3:$L$1396,Z$1,FALSE),"")</f>
        <v/>
      </c>
      <c r="AA871" s="47" t="str">
        <f>IF(ISERROR(VLOOKUP(D871,Results37!$F$3:$O$399,AA$1,FALSE)),"",IF(VLOOKUP(D871,Results37!$F$3:$O$399,AA$1+1,FALSE)=1,"S"&amp;VLOOKUP(D871,Results37!$F$3:$O$399,AA$1,FALSE),VLOOKUP(D871,Results37!$F$3:$O$399,AA$1,FALSE)))</f>
        <v/>
      </c>
      <c r="AB871" s="16" t="str">
        <f>IFERROR(VLOOKUP($D871,Results37!$F$3:$L$1396,AB$1,FALSE),"")</f>
        <v/>
      </c>
      <c r="AC871" s="16" t="str">
        <f>IFERROR(VLOOKUP($D871,Results37!$F$3:$L$1396,AC$1,FALSE),"")</f>
        <v/>
      </c>
      <c r="AD871" s="16" t="str">
        <f t="shared" si="69"/>
        <v/>
      </c>
      <c r="AE871" s="20" t="str">
        <f>IF(ISERROR(VLOOKUP($AC871&amp;"-"&amp;$F871&amp;" "&amp;G871,Bonuses!$B$1:$G$1006,4,FALSE)),"",INT(VLOOKUP($AC871&amp;"-"&amp;$F871&amp;" "&amp;$G871,Bonuses!$B$1:$G$1006,4,FALSE)))</f>
        <v/>
      </c>
      <c r="AF871" s="16" t="str">
        <f>IF(ISERROR(VLOOKUP($AC871&amp;"-"&amp;$F871,Bonuses!$B$1:$G$1006,5,FALSE)),"",IF(VLOOKUP($AC871&amp;"-"&amp;$F871,Bonuses!$B$1:$G$1006,5,FALSE)="","",VLOOKUP($AC871&amp;"-"&amp;$F871,Bonuses!$B$1:$G$1006,6,FALSE)&amp;" yrs, "&amp;VLOOKUP($AC871&amp;"-"&amp;$F871,Bonuses!$B$1:$G$1006,5,FALSE)))</f>
        <v/>
      </c>
    </row>
    <row r="872" spans="1:32" s="21" customFormat="1" x14ac:dyDescent="0.25">
      <c r="A872" s="21" t="s">
        <v>2529</v>
      </c>
      <c r="B872" s="21">
        <f t="shared" si="65"/>
        <v>0</v>
      </c>
      <c r="C872" s="21" t="str">
        <f t="shared" si="66"/>
        <v>P</v>
      </c>
      <c r="D872" s="17">
        <f>IF($C872="B",VLOOKUP($A872,Bat!$A$4:$BF$2320,D$1,FALSE),VLOOKUP($A872,Pit!$A$4:$BA$1686,D$2,FALSE))</f>
        <v>15143</v>
      </c>
      <c r="E872" s="16" t="str">
        <f>IF($C872="B",VLOOKUP($A872,Bat!$A$4:$BF$2320,E$1,FALSE),VLOOKUP($A872,Pit!$A$4:$BA$1686,E$2,FALSE))</f>
        <v>RP</v>
      </c>
      <c r="F872" s="16" t="str">
        <f>IF($C872="B",VLOOKUP($A872,Bat!$A$4:$BF$2320,F$1,FALSE),VLOOKUP($A872,Pit!$A$4:$BA$1686,F$2,FALSE))</f>
        <v>Junji</v>
      </c>
      <c r="G872" s="16" t="str">
        <f>IF($C872="B",VLOOKUP($A872,Bat!$A$4:$BF$2320,G$1,FALSE),VLOOKUP($A872,Pit!$A$4:$BA$1686,G$2,FALSE))</f>
        <v>Kono</v>
      </c>
      <c r="H872" s="16">
        <f>IF($C872="B",VLOOKUP($A872,Bat!$A$4:$BF$2320,H$1,FALSE),VLOOKUP($A872,Pit!$A$4:$BA$1686,H$2,FALSE))</f>
        <v>23</v>
      </c>
      <c r="I872" s="16" t="str">
        <f>IF($C872="B",VLOOKUP($A872,Bat!$A$4:$BF$2320,I$1,FALSE),VLOOKUP($A872,Pit!$A$4:$BA$1686,I$2,FALSE))</f>
        <v>R</v>
      </c>
      <c r="J872" s="16" t="str">
        <f>IF($C872="B",VLOOKUP($A872,Bat!$A$4:$BF$2320,J$1,FALSE),VLOOKUP($A872,Pit!$A$4:$BA$1686,J$2,FALSE))</f>
        <v>R</v>
      </c>
      <c r="K872" s="16" t="str">
        <f>IF($C872="B",VLOOKUP($A872,Bat!$A$4:$BF$2320,K$1,FALSE),VLOOKUP($A872,Pit!$A$4:$BA$1686,K$2,FALSE))</f>
        <v>Low</v>
      </c>
      <c r="L872" s="17" t="str">
        <f>IF($C872="B",VLOOKUP($A872,Bat!$A$4:$BF$2320,L$1,FALSE),VLOOKUP($A872,Pit!$A$4:$BA$1686,L$2,FALSE))</f>
        <v>Normal</v>
      </c>
      <c r="M872" s="16">
        <f>IF($C872="B",VLOOKUP($A872,Bat!$A$4:$BF$2320,M$1,FALSE),VLOOKUP($A872,Pit!$A$4:$BA$1686,M$2,FALSE))</f>
        <v>3</v>
      </c>
      <c r="N872" s="16">
        <f>IF($C872="B",VLOOKUP($A872,Bat!$A$4:$BF$2320,N$1,FALSE),VLOOKUP($A872,Pit!$A$4:$BA$1686,N$2,FALSE))</f>
        <v>1</v>
      </c>
      <c r="O872" s="16">
        <f>IF($C872="B",VLOOKUP($A872,Bat!$A$4:$BF$2320,O$1,FALSE),VLOOKUP($A872,Pit!$A$4:$BA$1686,O$2,FALSE))</f>
        <v>4</v>
      </c>
      <c r="P872" s="16" t="str">
        <f>IF($C872="B",VLOOKUP($A872,Bat!$A$4:$BF$2320,P$1,FALSE),VLOOKUP($A872,Pit!$A$4:$BA$1686,P$2,FALSE))</f>
        <v>90-92 Mph</v>
      </c>
      <c r="Q872" s="17">
        <f>IF($C872="B",VLOOKUP($A872,Bat!$A$4:$BF$2320,Q$1,FALSE),VLOOKUP($A872,Pit!$A$4:$BA$1686,Q$2,FALSE))</f>
        <v>5</v>
      </c>
      <c r="R872" s="18">
        <f>IF($C872="B",VLOOKUP($A872,Bat!$A$4:$BF$2320,R$1,FALSE),VLOOKUP($A872,Pit!$A$4:$BA$1686,R$2,FALSE))</f>
        <v>10.630317490324511</v>
      </c>
      <c r="S872" s="19">
        <f>IF($C872="B",VLOOKUP($A872,Bat!$A$4:$BF$2320,S$1,FALSE),VLOOKUP($A872,Pit!$A$4:$BA$1686,S$2,FALSE))</f>
        <v>-0.12367964486060451</v>
      </c>
      <c r="T872" s="20" t="str">
        <f>IF($C872="B",VLOOKUP($A872,Bat!$A$4:$BF$2320,T$1,FALSE),VLOOKUP($A872,Pit!$A$4:$BA$1686,T$2,FALSE))</f>
        <v>-</v>
      </c>
      <c r="U872" s="17" t="str">
        <f>VLOOKUP(IF($C872="B",VLOOKUP($A872,Bat!$A$4:$AU$2320,U$1,FALSE),VLOOKUP($A872,Pit!$A$4:$BE$1686,U$2,FALSE)),COND!$A$35:$B$41,2,FALSE)</f>
        <v>??</v>
      </c>
      <c r="V872" s="21">
        <f>IF($C872="B",VLOOKUP($A872,Bat!$A$4:$AT$2284,46,FALSE),VLOOKUP($A872,Pit!$A$4:$BD$1664,56,FALSE))</f>
        <v>470</v>
      </c>
      <c r="W872" s="16">
        <f t="shared" si="67"/>
        <v>999</v>
      </c>
      <c r="X872" s="16"/>
      <c r="Y872" s="22">
        <f t="shared" si="68"/>
        <v>790</v>
      </c>
      <c r="Z872" s="16" t="str">
        <f>IFERROR(VLOOKUP($D872,Results37!$F$3:$L$1396,Z$1,FALSE),"")</f>
        <v/>
      </c>
      <c r="AA872" s="47" t="str">
        <f>IF(ISERROR(VLOOKUP(D872,Results37!$F$3:$O$399,AA$1,FALSE)),"",IF(VLOOKUP(D872,Results37!$F$3:$O$399,AA$1+1,FALSE)=1,"S"&amp;VLOOKUP(D872,Results37!$F$3:$O$399,AA$1,FALSE),VLOOKUP(D872,Results37!$F$3:$O$399,AA$1,FALSE)))</f>
        <v/>
      </c>
      <c r="AB872" s="16" t="str">
        <f>IFERROR(VLOOKUP($D872,Results37!$F$3:$L$1396,AB$1,FALSE),"")</f>
        <v/>
      </c>
      <c r="AC872" s="16" t="str">
        <f>IFERROR(VLOOKUP($D872,Results37!$F$3:$L$1396,AC$1,FALSE),"")</f>
        <v/>
      </c>
      <c r="AD872" s="16" t="str">
        <f t="shared" si="69"/>
        <v/>
      </c>
      <c r="AE872" s="20" t="str">
        <f>IF(ISERROR(VLOOKUP($AC872&amp;"-"&amp;$F872&amp;" "&amp;G872,Bonuses!$B$1:$G$1006,4,FALSE)),"",INT(VLOOKUP($AC872&amp;"-"&amp;$F872&amp;" "&amp;$G872,Bonuses!$B$1:$G$1006,4,FALSE)))</f>
        <v/>
      </c>
      <c r="AF872" s="16" t="str">
        <f>IF(ISERROR(VLOOKUP($AC872&amp;"-"&amp;$F872,Bonuses!$B$1:$G$1006,5,FALSE)),"",IF(VLOOKUP($AC872&amp;"-"&amp;$F872,Bonuses!$B$1:$G$1006,5,FALSE)="","",VLOOKUP($AC872&amp;"-"&amp;$F872,Bonuses!$B$1:$G$1006,6,FALSE)&amp;" yrs, "&amp;VLOOKUP($AC872&amp;"-"&amp;$F872,Bonuses!$B$1:$G$1006,5,FALSE)))</f>
        <v/>
      </c>
    </row>
    <row r="873" spans="1:32" s="21" customFormat="1" x14ac:dyDescent="0.25">
      <c r="A873" s="21" t="s">
        <v>2660</v>
      </c>
      <c r="B873" s="21">
        <f t="shared" si="65"/>
        <v>0</v>
      </c>
      <c r="C873" s="21" t="str">
        <f t="shared" si="66"/>
        <v>P</v>
      </c>
      <c r="D873" s="17">
        <f>IF($C873="B",VLOOKUP($A873,Bat!$A$4:$BF$2320,D$1,FALSE),VLOOKUP($A873,Pit!$A$4:$BA$1686,D$2,FALSE))</f>
        <v>2671</v>
      </c>
      <c r="E873" s="16" t="str">
        <f>IF($C873="B",VLOOKUP($A873,Bat!$A$4:$BF$2320,E$1,FALSE),VLOOKUP($A873,Pit!$A$4:$BA$1686,E$2,FALSE))</f>
        <v>RP</v>
      </c>
      <c r="F873" s="16" t="str">
        <f>IF($C873="B",VLOOKUP($A873,Bat!$A$4:$BF$2320,F$1,FALSE),VLOOKUP($A873,Pit!$A$4:$BA$1686,F$2,FALSE))</f>
        <v>Mike</v>
      </c>
      <c r="G873" s="16" t="str">
        <f>IF($C873="B",VLOOKUP($A873,Bat!$A$4:$BF$2320,G$1,FALSE),VLOOKUP($A873,Pit!$A$4:$BA$1686,G$2,FALSE))</f>
        <v>Reed</v>
      </c>
      <c r="H873" s="16">
        <f>IF($C873="B",VLOOKUP($A873,Bat!$A$4:$BF$2320,H$1,FALSE),VLOOKUP($A873,Pit!$A$4:$BA$1686,H$2,FALSE))</f>
        <v>23</v>
      </c>
      <c r="I873" s="16" t="str">
        <f>IF($C873="B",VLOOKUP($A873,Bat!$A$4:$BF$2320,I$1,FALSE),VLOOKUP($A873,Pit!$A$4:$BA$1686,I$2,FALSE))</f>
        <v>R</v>
      </c>
      <c r="J873" s="16" t="str">
        <f>IF($C873="B",VLOOKUP($A873,Bat!$A$4:$BF$2320,J$1,FALSE),VLOOKUP($A873,Pit!$A$4:$BA$1686,J$2,FALSE))</f>
        <v>R</v>
      </c>
      <c r="K873" s="16" t="str">
        <f>IF($C873="B",VLOOKUP($A873,Bat!$A$4:$BF$2320,K$1,FALSE),VLOOKUP($A873,Pit!$A$4:$BA$1686,K$2,FALSE))</f>
        <v>Low</v>
      </c>
      <c r="L873" s="17" t="str">
        <f>IF($C873="B",VLOOKUP($A873,Bat!$A$4:$BF$2320,L$1,FALSE),VLOOKUP($A873,Pit!$A$4:$BA$1686,L$2,FALSE))</f>
        <v>Normal</v>
      </c>
      <c r="M873" s="16">
        <f>IF($C873="B",VLOOKUP($A873,Bat!$A$4:$BF$2320,M$1,FALSE),VLOOKUP($A873,Pit!$A$4:$BA$1686,M$2,FALSE))</f>
        <v>3</v>
      </c>
      <c r="N873" s="16">
        <f>IF($C873="B",VLOOKUP($A873,Bat!$A$4:$BF$2320,N$1,FALSE),VLOOKUP($A873,Pit!$A$4:$BA$1686,N$2,FALSE))</f>
        <v>1</v>
      </c>
      <c r="O873" s="16">
        <f>IF($C873="B",VLOOKUP($A873,Bat!$A$4:$BF$2320,O$1,FALSE),VLOOKUP($A873,Pit!$A$4:$BA$1686,O$2,FALSE))</f>
        <v>4</v>
      </c>
      <c r="P873" s="16" t="str">
        <f>IF($C873="B",VLOOKUP($A873,Bat!$A$4:$BF$2320,P$1,FALSE),VLOOKUP($A873,Pit!$A$4:$BA$1686,P$2,FALSE))</f>
        <v>85-87 Mph</v>
      </c>
      <c r="Q873" s="17">
        <f>IF($C873="B",VLOOKUP($A873,Bat!$A$4:$BF$2320,Q$1,FALSE),VLOOKUP($A873,Pit!$A$4:$BA$1686,Q$2,FALSE))</f>
        <v>4</v>
      </c>
      <c r="R873" s="18">
        <f>IF($C873="B",VLOOKUP($A873,Bat!$A$4:$BF$2320,R$1,FALSE),VLOOKUP($A873,Pit!$A$4:$BA$1686,R$2,FALSE))</f>
        <v>10.525667963393765</v>
      </c>
      <c r="S873" s="19">
        <f>IF($C873="B",VLOOKUP($A873,Bat!$A$4:$BF$2320,S$1,FALSE),VLOOKUP($A873,Pit!$A$4:$BA$1686,S$2,FALSE))</f>
        <v>-0.132873110527817</v>
      </c>
      <c r="T873" s="20" t="str">
        <f>IF($C873="B",VLOOKUP($A873,Bat!$A$4:$BF$2320,T$1,FALSE),VLOOKUP($A873,Pit!$A$4:$BA$1686,T$2,FALSE))</f>
        <v>Slot</v>
      </c>
      <c r="U873" s="17" t="str">
        <f>VLOOKUP(IF($C873="B",VLOOKUP($A873,Bat!$A$4:$AU$2320,U$1,FALSE),VLOOKUP($A873,Pit!$A$4:$BE$1686,U$2,FALSE)),COND!$A$35:$B$41,2,FALSE)</f>
        <v>??</v>
      </c>
      <c r="V873" s="21">
        <f>IF($C873="B",VLOOKUP($A873,Bat!$A$4:$AT$2284,46,FALSE),VLOOKUP($A873,Pit!$A$4:$BD$1664,56,FALSE))</f>
        <v>471</v>
      </c>
      <c r="W873" s="16">
        <f t="shared" si="67"/>
        <v>471</v>
      </c>
      <c r="X873" s="16"/>
      <c r="Y873" s="22">
        <f t="shared" si="68"/>
        <v>793</v>
      </c>
      <c r="Z873" s="16" t="str">
        <f>IFERROR(VLOOKUP($D873,Results37!$F$3:$L$1396,Z$1,FALSE),"")</f>
        <v/>
      </c>
      <c r="AA873" s="47" t="str">
        <f>IF(ISERROR(VLOOKUP(D873,Results37!$F$3:$O$399,AA$1,FALSE)),"",IF(VLOOKUP(D873,Results37!$F$3:$O$399,AA$1+1,FALSE)=1,"S"&amp;VLOOKUP(D873,Results37!$F$3:$O$399,AA$1,FALSE),VLOOKUP(D873,Results37!$F$3:$O$399,AA$1,FALSE)))</f>
        <v/>
      </c>
      <c r="AB873" s="16" t="str">
        <f>IFERROR(VLOOKUP($D873,Results37!$F$3:$L$1396,AB$1,FALSE),"")</f>
        <v/>
      </c>
      <c r="AC873" s="16" t="str">
        <f>IFERROR(VLOOKUP($D873,Results37!$F$3:$L$1396,AC$1,FALSE),"")</f>
        <v/>
      </c>
      <c r="AD873" s="16" t="str">
        <f t="shared" si="69"/>
        <v/>
      </c>
      <c r="AE873" s="20" t="str">
        <f>IF(ISERROR(VLOOKUP($AC873&amp;"-"&amp;$F873&amp;" "&amp;G873,Bonuses!$B$1:$G$1006,4,FALSE)),"",INT(VLOOKUP($AC873&amp;"-"&amp;$F873&amp;" "&amp;$G873,Bonuses!$B$1:$G$1006,4,FALSE)))</f>
        <v/>
      </c>
      <c r="AF873" s="16" t="str">
        <f>IF(ISERROR(VLOOKUP($AC873&amp;"-"&amp;$F873,Bonuses!$B$1:$G$1006,5,FALSE)),"",IF(VLOOKUP($AC873&amp;"-"&amp;$F873,Bonuses!$B$1:$G$1006,5,FALSE)="","",VLOOKUP($AC873&amp;"-"&amp;$F873,Bonuses!$B$1:$G$1006,6,FALSE)&amp;" yrs, "&amp;VLOOKUP($AC873&amp;"-"&amp;$F873,Bonuses!$B$1:$G$1006,5,FALSE)))</f>
        <v/>
      </c>
    </row>
    <row r="874" spans="1:32" s="21" customFormat="1" x14ac:dyDescent="0.25">
      <c r="A874" s="21" t="s">
        <v>2440</v>
      </c>
      <c r="B874" s="21">
        <f t="shared" si="65"/>
        <v>0</v>
      </c>
      <c r="C874" s="21" t="str">
        <f t="shared" si="66"/>
        <v>P</v>
      </c>
      <c r="D874" s="17">
        <f>IF($C874="B",VLOOKUP($A874,Bat!$A$4:$BF$2320,D$1,FALSE),VLOOKUP($A874,Pit!$A$4:$BA$1686,D$2,FALSE))</f>
        <v>10192</v>
      </c>
      <c r="E874" s="16" t="str">
        <f>IF($C874="B",VLOOKUP($A874,Bat!$A$4:$BF$2320,E$1,FALSE),VLOOKUP($A874,Pit!$A$4:$BA$1686,E$2,FALSE))</f>
        <v>RP</v>
      </c>
      <c r="F874" s="16" t="str">
        <f>IF($C874="B",VLOOKUP($A874,Bat!$A$4:$BF$2320,F$1,FALSE),VLOOKUP($A874,Pit!$A$4:$BA$1686,F$2,FALSE))</f>
        <v>Shannon</v>
      </c>
      <c r="G874" s="16" t="str">
        <f>IF($C874="B",VLOOKUP($A874,Bat!$A$4:$BF$2320,G$1,FALSE),VLOOKUP($A874,Pit!$A$4:$BA$1686,G$2,FALSE))</f>
        <v>Moore</v>
      </c>
      <c r="H874" s="16">
        <f>IF($C874="B",VLOOKUP($A874,Bat!$A$4:$BF$2320,H$1,FALSE),VLOOKUP($A874,Pit!$A$4:$BA$1686,H$2,FALSE))</f>
        <v>22</v>
      </c>
      <c r="I874" s="16" t="str">
        <f>IF($C874="B",VLOOKUP($A874,Bat!$A$4:$BF$2320,I$1,FALSE),VLOOKUP($A874,Pit!$A$4:$BA$1686,I$2,FALSE))</f>
        <v>S</v>
      </c>
      <c r="J874" s="16" t="str">
        <f>IF($C874="B",VLOOKUP($A874,Bat!$A$4:$BF$2320,J$1,FALSE),VLOOKUP($A874,Pit!$A$4:$BA$1686,J$2,FALSE))</f>
        <v>R</v>
      </c>
      <c r="K874" s="16" t="str">
        <f>IF($C874="B",VLOOKUP($A874,Bat!$A$4:$BF$2320,K$1,FALSE),VLOOKUP($A874,Pit!$A$4:$BA$1686,K$2,FALSE))</f>
        <v>Normal</v>
      </c>
      <c r="L874" s="17" t="str">
        <f>IF($C874="B",VLOOKUP($A874,Bat!$A$4:$BF$2320,L$1,FALSE),VLOOKUP($A874,Pit!$A$4:$BA$1686,L$2,FALSE))</f>
        <v>High</v>
      </c>
      <c r="M874" s="16">
        <f>IF($C874="B",VLOOKUP($A874,Bat!$A$4:$BF$2320,M$1,FALSE),VLOOKUP($A874,Pit!$A$4:$BA$1686,M$2,FALSE))</f>
        <v>4</v>
      </c>
      <c r="N874" s="16">
        <f>IF($C874="B",VLOOKUP($A874,Bat!$A$4:$BF$2320,N$1,FALSE),VLOOKUP($A874,Pit!$A$4:$BA$1686,N$2,FALSE))</f>
        <v>2</v>
      </c>
      <c r="O874" s="16">
        <f>IF($C874="B",VLOOKUP($A874,Bat!$A$4:$BF$2320,O$1,FALSE),VLOOKUP($A874,Pit!$A$4:$BA$1686,O$2,FALSE))</f>
        <v>2</v>
      </c>
      <c r="P874" s="16" t="str">
        <f>IF($C874="B",VLOOKUP($A874,Bat!$A$4:$BF$2320,P$1,FALSE),VLOOKUP($A874,Pit!$A$4:$BA$1686,P$2,FALSE))</f>
        <v>87-89 Mph</v>
      </c>
      <c r="Q874" s="17">
        <f>IF($C874="B",VLOOKUP($A874,Bat!$A$4:$BF$2320,Q$1,FALSE),VLOOKUP($A874,Pit!$A$4:$BA$1686,Q$2,FALSE))</f>
        <v>6</v>
      </c>
      <c r="R874" s="18">
        <f>IF($C874="B",VLOOKUP($A874,Bat!$A$4:$BF$2320,R$1,FALSE),VLOOKUP($A874,Pit!$A$4:$BA$1686,R$2,FALSE))</f>
        <v>10.502171989666806</v>
      </c>
      <c r="S874" s="19">
        <f>IF($C874="B",VLOOKUP($A874,Bat!$A$4:$BF$2320,S$1,FALSE),VLOOKUP($A874,Pit!$A$4:$BA$1686,S$2,FALSE))</f>
        <v>-0.13493723288089243</v>
      </c>
      <c r="T874" s="20" t="str">
        <f>IF($C874="B",VLOOKUP($A874,Bat!$A$4:$BF$2320,T$1,FALSE),VLOOKUP($A874,Pit!$A$4:$BA$1686,T$2,FALSE))</f>
        <v>$2.4m</v>
      </c>
      <c r="U874" s="17" t="str">
        <f>VLOOKUP(IF($C874="B",VLOOKUP($A874,Bat!$A$4:$AU$2320,U$1,FALSE),VLOOKUP($A874,Pit!$A$4:$BE$1686,U$2,FALSE)),COND!$A$35:$B$41,2,FALSE)</f>
        <v>??</v>
      </c>
      <c r="V874" s="21">
        <f>IF($C874="B",VLOOKUP($A874,Bat!$A$4:$AT$2284,46,FALSE),VLOOKUP($A874,Pit!$A$4:$BD$1664,56,FALSE))</f>
        <v>472</v>
      </c>
      <c r="W874" s="16">
        <f t="shared" si="67"/>
        <v>999</v>
      </c>
      <c r="X874" s="16"/>
      <c r="Y874" s="22">
        <f t="shared" si="68"/>
        <v>797</v>
      </c>
      <c r="Z874" s="16" t="str">
        <f>IFERROR(VLOOKUP($D874,Results37!$F$3:$L$1396,Z$1,FALSE),"")</f>
        <v/>
      </c>
      <c r="AA874" s="47" t="str">
        <f>IF(ISERROR(VLOOKUP(D874,Results37!$F$3:$O$399,AA$1,FALSE)),"",IF(VLOOKUP(D874,Results37!$F$3:$O$399,AA$1+1,FALSE)=1,"S"&amp;VLOOKUP(D874,Results37!$F$3:$O$399,AA$1,FALSE),VLOOKUP(D874,Results37!$F$3:$O$399,AA$1,FALSE)))</f>
        <v/>
      </c>
      <c r="AB874" s="16" t="str">
        <f>IFERROR(VLOOKUP($D874,Results37!$F$3:$L$1396,AB$1,FALSE),"")</f>
        <v/>
      </c>
      <c r="AC874" s="16" t="str">
        <f>IFERROR(VLOOKUP($D874,Results37!$F$3:$L$1396,AC$1,FALSE),"")</f>
        <v/>
      </c>
      <c r="AD874" s="16" t="str">
        <f t="shared" si="69"/>
        <v/>
      </c>
      <c r="AE874" s="20" t="str">
        <f>IF(ISERROR(VLOOKUP($AC874&amp;"-"&amp;$F874&amp;" "&amp;G874,Bonuses!$B$1:$G$1006,4,FALSE)),"",INT(VLOOKUP($AC874&amp;"-"&amp;$F874&amp;" "&amp;$G874,Bonuses!$B$1:$G$1006,4,FALSE)))</f>
        <v/>
      </c>
      <c r="AF874" s="16" t="str">
        <f>IF(ISERROR(VLOOKUP($AC874&amp;"-"&amp;$F874,Bonuses!$B$1:$G$1006,5,FALSE)),"",IF(VLOOKUP($AC874&amp;"-"&amp;$F874,Bonuses!$B$1:$G$1006,5,FALSE)="","",VLOOKUP($AC874&amp;"-"&amp;$F874,Bonuses!$B$1:$G$1006,6,FALSE)&amp;" yrs, "&amp;VLOOKUP($AC874&amp;"-"&amp;$F874,Bonuses!$B$1:$G$1006,5,FALSE)))</f>
        <v/>
      </c>
    </row>
    <row r="875" spans="1:32" s="21" customFormat="1" x14ac:dyDescent="0.25">
      <c r="A875" s="21" t="s">
        <v>2078</v>
      </c>
      <c r="B875" s="21">
        <f t="shared" si="65"/>
        <v>0</v>
      </c>
      <c r="C875" s="21" t="str">
        <f t="shared" si="66"/>
        <v>B</v>
      </c>
      <c r="D875" s="17">
        <f>IF($C875="B",VLOOKUP($A875,Bat!$A$4:$BF$2320,D$1,FALSE),VLOOKUP($A875,Pit!$A$4:$BA$1686,D$2,FALSE))</f>
        <v>14596</v>
      </c>
      <c r="E875" s="16" t="str">
        <f>IF($C875="B",VLOOKUP($A875,Bat!$A$4:$BF$2320,E$1,FALSE),VLOOKUP($A875,Pit!$A$4:$BA$1686,E$2,FALSE))</f>
        <v>1B</v>
      </c>
      <c r="F875" s="16" t="str">
        <f>IF($C875="B",VLOOKUP($A875,Bat!$A$4:$BF$2320,F$1,FALSE),VLOOKUP($A875,Pit!$A$4:$BA$1686,F$2,FALSE))</f>
        <v>Dan</v>
      </c>
      <c r="G875" s="16" t="str">
        <f>IF($C875="B",VLOOKUP($A875,Bat!$A$4:$BF$2320,G$1,FALSE),VLOOKUP($A875,Pit!$A$4:$BA$1686,G$2,FALSE))</f>
        <v>Murdock</v>
      </c>
      <c r="H875" s="16">
        <f>IF($C875="B",VLOOKUP($A875,Bat!$A$4:$BF$2320,H$1,FALSE),VLOOKUP($A875,Pit!$A$4:$BA$1686,H$2,FALSE))</f>
        <v>21</v>
      </c>
      <c r="I875" s="16" t="str">
        <f>IF($C875="B",VLOOKUP($A875,Bat!$A$4:$BF$2320,I$1,FALSE),VLOOKUP($A875,Pit!$A$4:$BA$1686,I$2,FALSE))</f>
        <v>R</v>
      </c>
      <c r="J875" s="16" t="str">
        <f>IF($C875="B",VLOOKUP($A875,Bat!$A$4:$BF$2320,J$1,FALSE),VLOOKUP($A875,Pit!$A$4:$BA$1686,J$2,FALSE))</f>
        <v>L</v>
      </c>
      <c r="K875" s="16" t="str">
        <f>IF($C875="B",VLOOKUP($A875,Bat!$A$4:$BF$2320,K$1,FALSE),VLOOKUP($A875,Pit!$A$4:$BA$1686,K$2,FALSE))</f>
        <v>Normal</v>
      </c>
      <c r="L875" s="17" t="str">
        <f>IF($C875="B",VLOOKUP($A875,Bat!$A$4:$BF$2320,L$1,FALSE),VLOOKUP($A875,Pit!$A$4:$BA$1686,L$2,FALSE))</f>
        <v>Low</v>
      </c>
      <c r="M875" s="16">
        <f>IF($C875="B",VLOOKUP($A875,Bat!$A$4:$BF$2320,M$1,FALSE),VLOOKUP($A875,Pit!$A$4:$BA$1686,M$2,FALSE))</f>
        <v>1</v>
      </c>
      <c r="N875" s="16">
        <f>IF($C875="B",VLOOKUP($A875,Bat!$A$4:$BF$2320,N$1,FALSE),VLOOKUP($A875,Pit!$A$4:$BA$1686,N$2,FALSE))</f>
        <v>2</v>
      </c>
      <c r="O875" s="16">
        <f>IF($C875="B",VLOOKUP($A875,Bat!$A$4:$BF$2320,O$1,FALSE),VLOOKUP($A875,Pit!$A$4:$BA$1686,O$2,FALSE))</f>
        <v>5</v>
      </c>
      <c r="P875" s="16">
        <f>IF($C875="B",VLOOKUP($A875,Bat!$A$4:$BF$2320,P$1,FALSE),VLOOKUP($A875,Pit!$A$4:$BA$1686,P$2,FALSE))</f>
        <v>5</v>
      </c>
      <c r="Q875" s="17">
        <f>IF($C875="B",VLOOKUP($A875,Bat!$A$4:$BF$2320,Q$1,FALSE),VLOOKUP($A875,Pit!$A$4:$BA$1686,Q$2,FALSE))</f>
        <v>3</v>
      </c>
      <c r="R875" s="18">
        <f>IF($C875="B",VLOOKUP($A875,Bat!$A$4:$BF$2320,R$1,FALSE),VLOOKUP($A875,Pit!$A$4:$BA$1686,R$2,FALSE))</f>
        <v>-5.4320506159067943</v>
      </c>
      <c r="S875" s="19">
        <f>IF($C875="B",VLOOKUP($A875,Bat!$A$4:$BF$2320,S$1,FALSE),VLOOKUP($A875,Pit!$A$4:$BA$1686,S$2,FALSE))</f>
        <v>-0.35982445007480118</v>
      </c>
      <c r="T875" s="20" t="str">
        <f>IF($C875="B",VLOOKUP($A875,Bat!$A$4:$BF$2320,T$1,FALSE),VLOOKUP($A875,Pit!$A$4:$BA$1686,T$2,FALSE))</f>
        <v>$200k</v>
      </c>
      <c r="U875" s="17" t="str">
        <f>VLOOKUP(IF($C875="B",VLOOKUP($A875,Bat!$A$4:$AU$2320,U$1,FALSE),VLOOKUP($A875,Pit!$A$4:$BE$1686,U$2,FALSE)),COND!$A$35:$B$41,2,FALSE)</f>
        <v>??</v>
      </c>
      <c r="V875" s="21">
        <f>IF($C875="B",VLOOKUP($A875,Bat!$A$4:$AT$2284,46,FALSE),VLOOKUP($A875,Pit!$A$4:$BD$1664,56,FALSE))</f>
        <v>472</v>
      </c>
      <c r="W875" s="16">
        <f t="shared" si="67"/>
        <v>999</v>
      </c>
      <c r="X875" s="16"/>
      <c r="Y875" s="22">
        <f t="shared" si="68"/>
        <v>967</v>
      </c>
      <c r="Z875" s="16" t="str">
        <f>IFERROR(VLOOKUP($D875,Results37!$F$3:$L$1396,Z$1,FALSE),"")</f>
        <v/>
      </c>
      <c r="AA875" s="47" t="str">
        <f>IF(ISERROR(VLOOKUP(D875,Results37!$F$3:$O$399,AA$1,FALSE)),"",IF(VLOOKUP(D875,Results37!$F$3:$O$399,AA$1+1,FALSE)=1,"S"&amp;VLOOKUP(D875,Results37!$F$3:$O$399,AA$1,FALSE),VLOOKUP(D875,Results37!$F$3:$O$399,AA$1,FALSE)))</f>
        <v/>
      </c>
      <c r="AB875" s="16" t="str">
        <f>IFERROR(VLOOKUP($D875,Results37!$F$3:$L$1396,AB$1,FALSE),"")</f>
        <v/>
      </c>
      <c r="AC875" s="16" t="str">
        <f>IFERROR(VLOOKUP($D875,Results37!$F$3:$L$1396,AC$1,FALSE),"")</f>
        <v/>
      </c>
      <c r="AD875" s="16" t="str">
        <f t="shared" si="69"/>
        <v/>
      </c>
      <c r="AE875" s="20" t="str">
        <f>IF(ISERROR(VLOOKUP($AC875&amp;"-"&amp;$F875&amp;" "&amp;G875,Bonuses!$B$1:$G$1006,4,FALSE)),"",INT(VLOOKUP($AC875&amp;"-"&amp;$F875&amp;" "&amp;$G875,Bonuses!$B$1:$G$1006,4,FALSE)))</f>
        <v/>
      </c>
      <c r="AF875" s="16" t="str">
        <f>IF(ISERROR(VLOOKUP($AC875&amp;"-"&amp;$F875,Bonuses!$B$1:$G$1006,5,FALSE)),"",IF(VLOOKUP($AC875&amp;"-"&amp;$F875,Bonuses!$B$1:$G$1006,5,FALSE)="","",VLOOKUP($AC875&amp;"-"&amp;$F875,Bonuses!$B$1:$G$1006,6,FALSE)&amp;" yrs, "&amp;VLOOKUP($AC875&amp;"-"&amp;$F875,Bonuses!$B$1:$G$1006,5,FALSE)))</f>
        <v/>
      </c>
    </row>
    <row r="876" spans="1:32" s="21" customFormat="1" x14ac:dyDescent="0.25">
      <c r="A876" s="21" t="s">
        <v>2667</v>
      </c>
      <c r="B876" s="21">
        <f t="shared" si="65"/>
        <v>0</v>
      </c>
      <c r="C876" s="21" t="str">
        <f t="shared" si="66"/>
        <v>P</v>
      </c>
      <c r="D876" s="17">
        <f>IF($C876="B",VLOOKUP($A876,Bat!$A$4:$BF$2320,D$1,FALSE),VLOOKUP($A876,Pit!$A$4:$BA$1686,D$2,FALSE))</f>
        <v>10314</v>
      </c>
      <c r="E876" s="16" t="str">
        <f>IF($C876="B",VLOOKUP($A876,Bat!$A$4:$BF$2320,E$1,FALSE),VLOOKUP($A876,Pit!$A$4:$BA$1686,E$2,FALSE))</f>
        <v>RP</v>
      </c>
      <c r="F876" s="16" t="str">
        <f>IF($C876="B",VLOOKUP($A876,Bat!$A$4:$BF$2320,F$1,FALSE),VLOOKUP($A876,Pit!$A$4:$BA$1686,F$2,FALSE))</f>
        <v>Phil</v>
      </c>
      <c r="G876" s="16" t="str">
        <f>IF($C876="B",VLOOKUP($A876,Bat!$A$4:$BF$2320,G$1,FALSE),VLOOKUP($A876,Pit!$A$4:$BA$1686,G$2,FALSE))</f>
        <v>Evershed</v>
      </c>
      <c r="H876" s="16">
        <f>IF($C876="B",VLOOKUP($A876,Bat!$A$4:$BF$2320,H$1,FALSE),VLOOKUP($A876,Pit!$A$4:$BA$1686,H$2,FALSE))</f>
        <v>23</v>
      </c>
      <c r="I876" s="16" t="str">
        <f>IF($C876="B",VLOOKUP($A876,Bat!$A$4:$BF$2320,I$1,FALSE),VLOOKUP($A876,Pit!$A$4:$BA$1686,I$2,FALSE))</f>
        <v>R</v>
      </c>
      <c r="J876" s="16" t="str">
        <f>IF($C876="B",VLOOKUP($A876,Bat!$A$4:$BF$2320,J$1,FALSE),VLOOKUP($A876,Pit!$A$4:$BA$1686,J$2,FALSE))</f>
        <v>R</v>
      </c>
      <c r="K876" s="16" t="str">
        <f>IF($C876="B",VLOOKUP($A876,Bat!$A$4:$BF$2320,K$1,FALSE),VLOOKUP($A876,Pit!$A$4:$BA$1686,K$2,FALSE))</f>
        <v>Normal</v>
      </c>
      <c r="L876" s="17" t="str">
        <f>IF($C876="B",VLOOKUP($A876,Bat!$A$4:$BF$2320,L$1,FALSE),VLOOKUP($A876,Pit!$A$4:$BA$1686,L$2,FALSE))</f>
        <v>Normal</v>
      </c>
      <c r="M876" s="16">
        <f>IF($C876="B",VLOOKUP($A876,Bat!$A$4:$BF$2320,M$1,FALSE),VLOOKUP($A876,Pit!$A$4:$BA$1686,M$2,FALSE))</f>
        <v>4</v>
      </c>
      <c r="N876" s="16">
        <f>IF($C876="B",VLOOKUP($A876,Bat!$A$4:$BF$2320,N$1,FALSE),VLOOKUP($A876,Pit!$A$4:$BA$1686,N$2,FALSE))</f>
        <v>1</v>
      </c>
      <c r="O876" s="16">
        <f>IF($C876="B",VLOOKUP($A876,Bat!$A$4:$BF$2320,O$1,FALSE),VLOOKUP($A876,Pit!$A$4:$BA$1686,O$2,FALSE))</f>
        <v>3</v>
      </c>
      <c r="P876" s="16" t="str">
        <f>IF($C876="B",VLOOKUP($A876,Bat!$A$4:$BF$2320,P$1,FALSE),VLOOKUP($A876,Pit!$A$4:$BA$1686,P$2,FALSE))</f>
        <v>91-93 Mph</v>
      </c>
      <c r="Q876" s="17">
        <f>IF($C876="B",VLOOKUP($A876,Bat!$A$4:$BF$2320,Q$1,FALSE),VLOOKUP($A876,Pit!$A$4:$BA$1686,Q$2,FALSE))</f>
        <v>6</v>
      </c>
      <c r="R876" s="18">
        <f>IF($C876="B",VLOOKUP($A876,Bat!$A$4:$BF$2320,R$1,FALSE),VLOOKUP($A876,Pit!$A$4:$BA$1686,R$2,FALSE))</f>
        <v>10.469164749056585</v>
      </c>
      <c r="S876" s="19">
        <f>IF($C876="B",VLOOKUP($A876,Bat!$A$4:$BF$2320,S$1,FALSE),VLOOKUP($A876,Pit!$A$4:$BA$1686,S$2,FALSE))</f>
        <v>-0.13783692045922524</v>
      </c>
      <c r="T876" s="20" t="str">
        <f>IF($C876="B",VLOOKUP($A876,Bat!$A$4:$BF$2320,T$1,FALSE),VLOOKUP($A876,Pit!$A$4:$BA$1686,T$2,FALSE))</f>
        <v>Slot</v>
      </c>
      <c r="U876" s="17" t="str">
        <f>VLOOKUP(IF($C876="B",VLOOKUP($A876,Bat!$A$4:$AU$2320,U$1,FALSE),VLOOKUP($A876,Pit!$A$4:$BE$1686,U$2,FALSE)),COND!$A$35:$B$41,2,FALSE)</f>
        <v>??</v>
      </c>
      <c r="V876" s="21">
        <f>IF($C876="B",VLOOKUP($A876,Bat!$A$4:$AT$2284,46,FALSE),VLOOKUP($A876,Pit!$A$4:$BD$1664,56,FALSE))</f>
        <v>473</v>
      </c>
      <c r="W876" s="16">
        <f t="shared" si="67"/>
        <v>473</v>
      </c>
      <c r="X876" s="16"/>
      <c r="Y876" s="22">
        <f t="shared" si="68"/>
        <v>799</v>
      </c>
      <c r="Z876" s="16" t="str">
        <f>IFERROR(VLOOKUP($D876,Results37!$F$3:$L$1396,Z$1,FALSE),"")</f>
        <v/>
      </c>
      <c r="AA876" s="47" t="str">
        <f>IF(ISERROR(VLOOKUP(D876,Results37!$F$3:$O$399,AA$1,FALSE)),"",IF(VLOOKUP(D876,Results37!$F$3:$O$399,AA$1+1,FALSE)=1,"S"&amp;VLOOKUP(D876,Results37!$F$3:$O$399,AA$1,FALSE),VLOOKUP(D876,Results37!$F$3:$O$399,AA$1,FALSE)))</f>
        <v/>
      </c>
      <c r="AB876" s="16" t="str">
        <f>IFERROR(VLOOKUP($D876,Results37!$F$3:$L$1396,AB$1,FALSE),"")</f>
        <v/>
      </c>
      <c r="AC876" s="16" t="str">
        <f>IFERROR(VLOOKUP($D876,Results37!$F$3:$L$1396,AC$1,FALSE),"")</f>
        <v/>
      </c>
      <c r="AD876" s="16" t="str">
        <f t="shared" si="69"/>
        <v/>
      </c>
      <c r="AE876" s="20" t="str">
        <f>IF(ISERROR(VLOOKUP($AC876&amp;"-"&amp;$F876&amp;" "&amp;G876,Bonuses!$B$1:$G$1006,4,FALSE)),"",INT(VLOOKUP($AC876&amp;"-"&amp;$F876&amp;" "&amp;$G876,Bonuses!$B$1:$G$1006,4,FALSE)))</f>
        <v/>
      </c>
      <c r="AF876" s="16" t="str">
        <f>IF(ISERROR(VLOOKUP($AC876&amp;"-"&amp;$F876,Bonuses!$B$1:$G$1006,5,FALSE)),"",IF(VLOOKUP($AC876&amp;"-"&amp;$F876,Bonuses!$B$1:$G$1006,5,FALSE)="","",VLOOKUP($AC876&amp;"-"&amp;$F876,Bonuses!$B$1:$G$1006,6,FALSE)&amp;" yrs, "&amp;VLOOKUP($AC876&amp;"-"&amp;$F876,Bonuses!$B$1:$G$1006,5,FALSE)))</f>
        <v/>
      </c>
    </row>
    <row r="877" spans="1:32" s="21" customFormat="1" x14ac:dyDescent="0.25">
      <c r="A877" s="21" t="s">
        <v>2530</v>
      </c>
      <c r="B877" s="21">
        <f t="shared" si="65"/>
        <v>0</v>
      </c>
      <c r="C877" s="21" t="str">
        <f t="shared" si="66"/>
        <v>P</v>
      </c>
      <c r="D877" s="17">
        <f>IF($C877="B",VLOOKUP($A877,Bat!$A$4:$BF$2320,D$1,FALSE),VLOOKUP($A877,Pit!$A$4:$BA$1686,D$2,FALSE))</f>
        <v>9337</v>
      </c>
      <c r="E877" s="16" t="str">
        <f>IF($C877="B",VLOOKUP($A877,Bat!$A$4:$BF$2320,E$1,FALSE),VLOOKUP($A877,Pit!$A$4:$BA$1686,E$2,FALSE))</f>
        <v>RP</v>
      </c>
      <c r="F877" s="16" t="str">
        <f>IF($C877="B",VLOOKUP($A877,Bat!$A$4:$BF$2320,F$1,FALSE),VLOOKUP($A877,Pit!$A$4:$BA$1686,F$2,FALSE))</f>
        <v>Kumanosuke</v>
      </c>
      <c r="G877" s="16" t="str">
        <f>IF($C877="B",VLOOKUP($A877,Bat!$A$4:$BF$2320,G$1,FALSE),VLOOKUP($A877,Pit!$A$4:$BA$1686,G$2,FALSE))</f>
        <v>Kouda</v>
      </c>
      <c r="H877" s="16">
        <f>IF($C877="B",VLOOKUP($A877,Bat!$A$4:$BF$2320,H$1,FALSE),VLOOKUP($A877,Pit!$A$4:$BA$1686,H$2,FALSE))</f>
        <v>24</v>
      </c>
      <c r="I877" s="16" t="str">
        <f>IF($C877="B",VLOOKUP($A877,Bat!$A$4:$BF$2320,I$1,FALSE),VLOOKUP($A877,Pit!$A$4:$BA$1686,I$2,FALSE))</f>
        <v>R</v>
      </c>
      <c r="J877" s="16" t="str">
        <f>IF($C877="B",VLOOKUP($A877,Bat!$A$4:$BF$2320,J$1,FALSE),VLOOKUP($A877,Pit!$A$4:$BA$1686,J$2,FALSE))</f>
        <v>R</v>
      </c>
      <c r="K877" s="16" t="str">
        <f>IF($C877="B",VLOOKUP($A877,Bat!$A$4:$BF$2320,K$1,FALSE),VLOOKUP($A877,Pit!$A$4:$BA$1686,K$2,FALSE))</f>
        <v>Low</v>
      </c>
      <c r="L877" s="17" t="str">
        <f>IF($C877="B",VLOOKUP($A877,Bat!$A$4:$BF$2320,L$1,FALSE),VLOOKUP($A877,Pit!$A$4:$BA$1686,L$2,FALSE))</f>
        <v>Normal</v>
      </c>
      <c r="M877" s="16">
        <f>IF($C877="B",VLOOKUP($A877,Bat!$A$4:$BF$2320,M$1,FALSE),VLOOKUP($A877,Pit!$A$4:$BA$1686,M$2,FALSE))</f>
        <v>4</v>
      </c>
      <c r="N877" s="16">
        <f>IF($C877="B",VLOOKUP($A877,Bat!$A$4:$BF$2320,N$1,FALSE),VLOOKUP($A877,Pit!$A$4:$BA$1686,N$2,FALSE))</f>
        <v>1</v>
      </c>
      <c r="O877" s="16">
        <f>IF($C877="B",VLOOKUP($A877,Bat!$A$4:$BF$2320,O$1,FALSE),VLOOKUP($A877,Pit!$A$4:$BA$1686,O$2,FALSE))</f>
        <v>3</v>
      </c>
      <c r="P877" s="16" t="str">
        <f>IF($C877="B",VLOOKUP($A877,Bat!$A$4:$BF$2320,P$1,FALSE),VLOOKUP($A877,Pit!$A$4:$BA$1686,P$2,FALSE))</f>
        <v>88-90 Mph</v>
      </c>
      <c r="Q877" s="17">
        <f>IF($C877="B",VLOOKUP($A877,Bat!$A$4:$BF$2320,Q$1,FALSE),VLOOKUP($A877,Pit!$A$4:$BA$1686,Q$2,FALSE))</f>
        <v>10</v>
      </c>
      <c r="R877" s="18">
        <f>IF($C877="B",VLOOKUP($A877,Bat!$A$4:$BF$2320,R$1,FALSE),VLOOKUP($A877,Pit!$A$4:$BA$1686,R$2,FALSE))</f>
        <v>10.453153785412606</v>
      </c>
      <c r="S877" s="19">
        <f>IF($C877="B",VLOOKUP($A877,Bat!$A$4:$BF$2320,S$1,FALSE),VLOOKUP($A877,Pit!$A$4:$BA$1686,S$2,FALSE))</f>
        <v>-0.13924348433846104</v>
      </c>
      <c r="T877" s="20" t="str">
        <f>IF($C877="B",VLOOKUP($A877,Bat!$A$4:$BF$2320,T$1,FALSE),VLOOKUP($A877,Pit!$A$4:$BA$1686,T$2,FALSE))</f>
        <v>Slot</v>
      </c>
      <c r="U877" s="17" t="str">
        <f>VLOOKUP(IF($C877="B",VLOOKUP($A877,Bat!$A$4:$AU$2320,U$1,FALSE),VLOOKUP($A877,Pit!$A$4:$BE$1686,U$2,FALSE)),COND!$A$35:$B$41,2,FALSE)</f>
        <v>??</v>
      </c>
      <c r="V877" s="21">
        <f>IF($C877="B",VLOOKUP($A877,Bat!$A$4:$AT$2284,46,FALSE),VLOOKUP($A877,Pit!$A$4:$BD$1664,56,FALSE))</f>
        <v>474</v>
      </c>
      <c r="W877" s="16">
        <f t="shared" si="67"/>
        <v>474</v>
      </c>
      <c r="X877" s="16"/>
      <c r="Y877" s="22">
        <f t="shared" si="68"/>
        <v>800</v>
      </c>
      <c r="Z877" s="16" t="str">
        <f>IFERROR(VLOOKUP($D877,Results37!$F$3:$L$1396,Z$1,FALSE),"")</f>
        <v/>
      </c>
      <c r="AA877" s="47" t="str">
        <f>IF(ISERROR(VLOOKUP(D877,Results37!$F$3:$O$399,AA$1,FALSE)),"",IF(VLOOKUP(D877,Results37!$F$3:$O$399,AA$1+1,FALSE)=1,"S"&amp;VLOOKUP(D877,Results37!$F$3:$O$399,AA$1,FALSE),VLOOKUP(D877,Results37!$F$3:$O$399,AA$1,FALSE)))</f>
        <v/>
      </c>
      <c r="AB877" s="16" t="str">
        <f>IFERROR(VLOOKUP($D877,Results37!$F$3:$L$1396,AB$1,FALSE),"")</f>
        <v/>
      </c>
      <c r="AC877" s="16" t="str">
        <f>IFERROR(VLOOKUP($D877,Results37!$F$3:$L$1396,AC$1,FALSE),"")</f>
        <v/>
      </c>
      <c r="AD877" s="16" t="str">
        <f t="shared" si="69"/>
        <v/>
      </c>
      <c r="AE877" s="20" t="str">
        <f>IF(ISERROR(VLOOKUP($AC877&amp;"-"&amp;$F877&amp;" "&amp;G877,Bonuses!$B$1:$G$1006,4,FALSE)),"",INT(VLOOKUP($AC877&amp;"-"&amp;$F877&amp;" "&amp;$G877,Bonuses!$B$1:$G$1006,4,FALSE)))</f>
        <v/>
      </c>
      <c r="AF877" s="16" t="str">
        <f>IF(ISERROR(VLOOKUP($AC877&amp;"-"&amp;$F877,Bonuses!$B$1:$G$1006,5,FALSE)),"",IF(VLOOKUP($AC877&amp;"-"&amp;$F877,Bonuses!$B$1:$G$1006,5,FALSE)="","",VLOOKUP($AC877&amp;"-"&amp;$F877,Bonuses!$B$1:$G$1006,6,FALSE)&amp;" yrs, "&amp;VLOOKUP($AC877&amp;"-"&amp;$F877,Bonuses!$B$1:$G$1006,5,FALSE)))</f>
        <v/>
      </c>
    </row>
    <row r="878" spans="1:32" s="21" customFormat="1" x14ac:dyDescent="0.25">
      <c r="A878" s="21" t="s">
        <v>2161</v>
      </c>
      <c r="B878" s="21">
        <f t="shared" si="65"/>
        <v>0</v>
      </c>
      <c r="C878" s="21" t="str">
        <f t="shared" si="66"/>
        <v>B</v>
      </c>
      <c r="D878" s="17">
        <f>IF($C878="B",VLOOKUP($A878,Bat!$A$4:$BF$2320,D$1,FALSE),VLOOKUP($A878,Pit!$A$4:$BA$1686,D$2,FALSE))</f>
        <v>2184</v>
      </c>
      <c r="E878" s="16" t="str">
        <f>IF($C878="B",VLOOKUP($A878,Bat!$A$4:$BF$2320,E$1,FALSE),VLOOKUP($A878,Pit!$A$4:$BA$1686,E$2,FALSE))</f>
        <v>RF</v>
      </c>
      <c r="F878" s="16" t="str">
        <f>IF($C878="B",VLOOKUP($A878,Bat!$A$4:$BF$2320,F$1,FALSE),VLOOKUP($A878,Pit!$A$4:$BA$1686,F$2,FALSE))</f>
        <v>Eric</v>
      </c>
      <c r="G878" s="16" t="str">
        <f>IF($C878="B",VLOOKUP($A878,Bat!$A$4:$BF$2320,G$1,FALSE),VLOOKUP($A878,Pit!$A$4:$BA$1686,G$2,FALSE))</f>
        <v>Allen</v>
      </c>
      <c r="H878" s="16">
        <f>IF($C878="B",VLOOKUP($A878,Bat!$A$4:$BF$2320,H$1,FALSE),VLOOKUP($A878,Pit!$A$4:$BA$1686,H$2,FALSE))</f>
        <v>18</v>
      </c>
      <c r="I878" s="16" t="str">
        <f>IF($C878="B",VLOOKUP($A878,Bat!$A$4:$BF$2320,I$1,FALSE),VLOOKUP($A878,Pit!$A$4:$BA$1686,I$2,FALSE))</f>
        <v>L</v>
      </c>
      <c r="J878" s="16" t="str">
        <f>IF($C878="B",VLOOKUP($A878,Bat!$A$4:$BF$2320,J$1,FALSE),VLOOKUP($A878,Pit!$A$4:$BA$1686,J$2,FALSE))</f>
        <v>L</v>
      </c>
      <c r="K878" s="16" t="str">
        <f>IF($C878="B",VLOOKUP($A878,Bat!$A$4:$BF$2320,K$1,FALSE),VLOOKUP($A878,Pit!$A$4:$BA$1686,K$2,FALSE))</f>
        <v>Low</v>
      </c>
      <c r="L878" s="17" t="str">
        <f>IF($C878="B",VLOOKUP($A878,Bat!$A$4:$BF$2320,L$1,FALSE),VLOOKUP($A878,Pit!$A$4:$BA$1686,L$2,FALSE))</f>
        <v>High</v>
      </c>
      <c r="M878" s="16">
        <f>IF($C878="B",VLOOKUP($A878,Bat!$A$4:$BF$2320,M$1,FALSE),VLOOKUP($A878,Pit!$A$4:$BA$1686,M$2,FALSE))</f>
        <v>2</v>
      </c>
      <c r="N878" s="16">
        <f>IF($C878="B",VLOOKUP($A878,Bat!$A$4:$BF$2320,N$1,FALSE),VLOOKUP($A878,Pit!$A$4:$BA$1686,N$2,FALSE))</f>
        <v>3</v>
      </c>
      <c r="O878" s="16">
        <f>IF($C878="B",VLOOKUP($A878,Bat!$A$4:$BF$2320,O$1,FALSE),VLOOKUP($A878,Pit!$A$4:$BA$1686,O$2,FALSE))</f>
        <v>1</v>
      </c>
      <c r="P878" s="16">
        <f>IF($C878="B",VLOOKUP($A878,Bat!$A$4:$BF$2320,P$1,FALSE),VLOOKUP($A878,Pit!$A$4:$BA$1686,P$2,FALSE))</f>
        <v>4</v>
      </c>
      <c r="Q878" s="17">
        <f>IF($C878="B",VLOOKUP($A878,Bat!$A$4:$BF$2320,Q$1,FALSE),VLOOKUP($A878,Pit!$A$4:$BA$1686,Q$2,FALSE))</f>
        <v>4</v>
      </c>
      <c r="R878" s="18">
        <f>IF($C878="B",VLOOKUP($A878,Bat!$A$4:$BF$2320,R$1,FALSE),VLOOKUP($A878,Pit!$A$4:$BA$1686,R$2,FALSE))</f>
        <v>-5.4402384109098954</v>
      </c>
      <c r="S878" s="19">
        <f>IF($C878="B",VLOOKUP($A878,Bat!$A$4:$BF$2320,S$1,FALSE),VLOOKUP($A878,Pit!$A$4:$BA$1686,S$2,FALSE))</f>
        <v>-0.36099183660014184</v>
      </c>
      <c r="T878" s="20" t="str">
        <f>IF($C878="B",VLOOKUP($A878,Bat!$A$4:$BF$2320,T$1,FALSE),VLOOKUP($A878,Pit!$A$4:$BA$1686,T$2,FALSE))</f>
        <v>$2.2m</v>
      </c>
      <c r="U878" s="17" t="str">
        <f>VLOOKUP(IF($C878="B",VLOOKUP($A878,Bat!$A$4:$AU$2320,U$1,FALSE),VLOOKUP($A878,Pit!$A$4:$BE$1686,U$2,FALSE)),COND!$A$35:$B$41,2,FALSE)</f>
        <v>??</v>
      </c>
      <c r="V878" s="21">
        <f>IF($C878="B",VLOOKUP($A878,Bat!$A$4:$AT$2284,46,FALSE),VLOOKUP($A878,Pit!$A$4:$BD$1664,56,FALSE))</f>
        <v>474</v>
      </c>
      <c r="W878" s="16">
        <f t="shared" si="67"/>
        <v>999</v>
      </c>
      <c r="X878" s="16"/>
      <c r="Y878" s="22">
        <f t="shared" si="68"/>
        <v>969</v>
      </c>
      <c r="Z878" s="16" t="str">
        <f>IFERROR(VLOOKUP($D878,Results37!$F$3:$L$1396,Z$1,FALSE),"")</f>
        <v/>
      </c>
      <c r="AA878" s="47" t="str">
        <f>IF(ISERROR(VLOOKUP(D878,Results37!$F$3:$O$399,AA$1,FALSE)),"",IF(VLOOKUP(D878,Results37!$F$3:$O$399,AA$1+1,FALSE)=1,"S"&amp;VLOOKUP(D878,Results37!$F$3:$O$399,AA$1,FALSE),VLOOKUP(D878,Results37!$F$3:$O$399,AA$1,FALSE)))</f>
        <v/>
      </c>
      <c r="AB878" s="16" t="str">
        <f>IFERROR(VLOOKUP($D878,Results37!$F$3:$L$1396,AB$1,FALSE),"")</f>
        <v/>
      </c>
      <c r="AC878" s="16" t="str">
        <f>IFERROR(VLOOKUP($D878,Results37!$F$3:$L$1396,AC$1,FALSE),"")</f>
        <v/>
      </c>
      <c r="AD878" s="16" t="str">
        <f t="shared" si="69"/>
        <v/>
      </c>
      <c r="AE878" s="20" t="str">
        <f>IF(ISERROR(VLOOKUP($AC878&amp;"-"&amp;$F878&amp;" "&amp;G878,Bonuses!$B$1:$G$1006,4,FALSE)),"",INT(VLOOKUP($AC878&amp;"-"&amp;$F878&amp;" "&amp;$G878,Bonuses!$B$1:$G$1006,4,FALSE)))</f>
        <v/>
      </c>
      <c r="AF878" s="16" t="str">
        <f>IF(ISERROR(VLOOKUP($AC878&amp;"-"&amp;$F878,Bonuses!$B$1:$G$1006,5,FALSE)),"",IF(VLOOKUP($AC878&amp;"-"&amp;$F878,Bonuses!$B$1:$G$1006,5,FALSE)="","",VLOOKUP($AC878&amp;"-"&amp;$F878,Bonuses!$B$1:$G$1006,6,FALSE)&amp;" yrs, "&amp;VLOOKUP($AC878&amp;"-"&amp;$F878,Bonuses!$B$1:$G$1006,5,FALSE)))</f>
        <v/>
      </c>
    </row>
    <row r="879" spans="1:32" s="21" customFormat="1" x14ac:dyDescent="0.25">
      <c r="A879" s="21" t="s">
        <v>2534</v>
      </c>
      <c r="B879" s="21">
        <f t="shared" si="65"/>
        <v>0</v>
      </c>
      <c r="C879" s="21" t="str">
        <f t="shared" si="66"/>
        <v>P</v>
      </c>
      <c r="D879" s="17">
        <f>IF($C879="B",VLOOKUP($A879,Bat!$A$4:$BF$2320,D$1,FALSE),VLOOKUP($A879,Pit!$A$4:$BA$1686,D$2,FALSE))</f>
        <v>7055</v>
      </c>
      <c r="E879" s="16" t="str">
        <f>IF($C879="B",VLOOKUP($A879,Bat!$A$4:$BF$2320,E$1,FALSE),VLOOKUP($A879,Pit!$A$4:$BA$1686,E$2,FALSE))</f>
        <v>RP</v>
      </c>
      <c r="F879" s="16" t="str">
        <f>IF($C879="B",VLOOKUP($A879,Bat!$A$4:$BF$2320,F$1,FALSE),VLOOKUP($A879,Pit!$A$4:$BA$1686,F$2,FALSE))</f>
        <v>Jason</v>
      </c>
      <c r="G879" s="16" t="str">
        <f>IF($C879="B",VLOOKUP($A879,Bat!$A$4:$BF$2320,G$1,FALSE),VLOOKUP($A879,Pit!$A$4:$BA$1686,G$2,FALSE))</f>
        <v>Castle</v>
      </c>
      <c r="H879" s="16">
        <f>IF($C879="B",VLOOKUP($A879,Bat!$A$4:$BF$2320,H$1,FALSE),VLOOKUP($A879,Pit!$A$4:$BA$1686,H$2,FALSE))</f>
        <v>22</v>
      </c>
      <c r="I879" s="16" t="str">
        <f>IF($C879="B",VLOOKUP($A879,Bat!$A$4:$BF$2320,I$1,FALSE),VLOOKUP($A879,Pit!$A$4:$BA$1686,I$2,FALSE))</f>
        <v>L</v>
      </c>
      <c r="J879" s="16" t="str">
        <f>IF($C879="B",VLOOKUP($A879,Bat!$A$4:$BF$2320,J$1,FALSE),VLOOKUP($A879,Pit!$A$4:$BA$1686,J$2,FALSE))</f>
        <v>L</v>
      </c>
      <c r="K879" s="16" t="str">
        <f>IF($C879="B",VLOOKUP($A879,Bat!$A$4:$BF$2320,K$1,FALSE),VLOOKUP($A879,Pit!$A$4:$BA$1686,K$2,FALSE))</f>
        <v>Normal</v>
      </c>
      <c r="L879" s="17" t="str">
        <f>IF($C879="B",VLOOKUP($A879,Bat!$A$4:$BF$2320,L$1,FALSE),VLOOKUP($A879,Pit!$A$4:$BA$1686,L$2,FALSE))</f>
        <v>Normal</v>
      </c>
      <c r="M879" s="16">
        <f>IF($C879="B",VLOOKUP($A879,Bat!$A$4:$BF$2320,M$1,FALSE),VLOOKUP($A879,Pit!$A$4:$BA$1686,M$2,FALSE))</f>
        <v>3</v>
      </c>
      <c r="N879" s="16">
        <f>IF($C879="B",VLOOKUP($A879,Bat!$A$4:$BF$2320,N$1,FALSE),VLOOKUP($A879,Pit!$A$4:$BA$1686,N$2,FALSE))</f>
        <v>2</v>
      </c>
      <c r="O879" s="16">
        <f>IF($C879="B",VLOOKUP($A879,Bat!$A$4:$BF$2320,O$1,FALSE),VLOOKUP($A879,Pit!$A$4:$BA$1686,O$2,FALSE))</f>
        <v>3</v>
      </c>
      <c r="P879" s="16" t="str">
        <f>IF($C879="B",VLOOKUP($A879,Bat!$A$4:$BF$2320,P$1,FALSE),VLOOKUP($A879,Pit!$A$4:$BA$1686,P$2,FALSE))</f>
        <v>89-91 Mph</v>
      </c>
      <c r="Q879" s="17">
        <f>IF($C879="B",VLOOKUP($A879,Bat!$A$4:$BF$2320,Q$1,FALSE),VLOOKUP($A879,Pit!$A$4:$BA$1686,Q$2,FALSE))</f>
        <v>6</v>
      </c>
      <c r="R879" s="18">
        <f>IF($C879="B",VLOOKUP($A879,Bat!$A$4:$BF$2320,R$1,FALSE),VLOOKUP($A879,Pit!$A$4:$BA$1686,R$2,FALSE))</f>
        <v>10.399836576217648</v>
      </c>
      <c r="S879" s="19">
        <f>IF($C879="B",VLOOKUP($A879,Bat!$A$4:$BF$2320,S$1,FALSE),VLOOKUP($A879,Pit!$A$4:$BA$1686,S$2,FALSE))</f>
        <v>-0.14392740357423373</v>
      </c>
      <c r="T879" s="20" t="str">
        <f>IF($C879="B",VLOOKUP($A879,Bat!$A$4:$BF$2320,T$1,FALSE),VLOOKUP($A879,Pit!$A$4:$BA$1686,T$2,FALSE))</f>
        <v>$180k</v>
      </c>
      <c r="U879" s="17" t="str">
        <f>VLOOKUP(IF($C879="B",VLOOKUP($A879,Bat!$A$4:$AU$2320,U$1,FALSE),VLOOKUP($A879,Pit!$A$4:$BE$1686,U$2,FALSE)),COND!$A$35:$B$41,2,FALSE)</f>
        <v>??</v>
      </c>
      <c r="V879" s="21">
        <f>IF($C879="B",VLOOKUP($A879,Bat!$A$4:$AT$2284,46,FALSE),VLOOKUP($A879,Pit!$A$4:$BD$1664,56,FALSE))</f>
        <v>475</v>
      </c>
      <c r="W879" s="16">
        <f t="shared" si="67"/>
        <v>999</v>
      </c>
      <c r="X879" s="16"/>
      <c r="Y879" s="22">
        <f t="shared" si="68"/>
        <v>801</v>
      </c>
      <c r="Z879" s="16" t="str">
        <f>IFERROR(VLOOKUP($D879,Results37!$F$3:$L$1396,Z$1,FALSE),"")</f>
        <v/>
      </c>
      <c r="AA879" s="47" t="str">
        <f>IF(ISERROR(VLOOKUP(D879,Results37!$F$3:$O$399,AA$1,FALSE)),"",IF(VLOOKUP(D879,Results37!$F$3:$O$399,AA$1+1,FALSE)=1,"S"&amp;VLOOKUP(D879,Results37!$F$3:$O$399,AA$1,FALSE),VLOOKUP(D879,Results37!$F$3:$O$399,AA$1,FALSE)))</f>
        <v/>
      </c>
      <c r="AB879" s="16" t="str">
        <f>IFERROR(VLOOKUP($D879,Results37!$F$3:$L$1396,AB$1,FALSE),"")</f>
        <v/>
      </c>
      <c r="AC879" s="16" t="str">
        <f>IFERROR(VLOOKUP($D879,Results37!$F$3:$L$1396,AC$1,FALSE),"")</f>
        <v/>
      </c>
      <c r="AD879" s="16" t="str">
        <f t="shared" si="69"/>
        <v/>
      </c>
      <c r="AE879" s="20" t="str">
        <f>IF(ISERROR(VLOOKUP($AC879&amp;"-"&amp;$F879&amp;" "&amp;G879,Bonuses!$B$1:$G$1006,4,FALSE)),"",INT(VLOOKUP($AC879&amp;"-"&amp;$F879&amp;" "&amp;$G879,Bonuses!$B$1:$G$1006,4,FALSE)))</f>
        <v/>
      </c>
      <c r="AF879" s="16" t="str">
        <f>IF(ISERROR(VLOOKUP($AC879&amp;"-"&amp;$F879,Bonuses!$B$1:$G$1006,5,FALSE)),"",IF(VLOOKUP($AC879&amp;"-"&amp;$F879,Bonuses!$B$1:$G$1006,5,FALSE)="","",VLOOKUP($AC879&amp;"-"&amp;$F879,Bonuses!$B$1:$G$1006,6,FALSE)&amp;" yrs, "&amp;VLOOKUP($AC879&amp;"-"&amp;$F879,Bonuses!$B$1:$G$1006,5,FALSE)))</f>
        <v/>
      </c>
    </row>
    <row r="880" spans="1:32" s="21" customFormat="1" x14ac:dyDescent="0.25">
      <c r="A880" s="21" t="s">
        <v>2162</v>
      </c>
      <c r="B880" s="21">
        <f t="shared" si="65"/>
        <v>0</v>
      </c>
      <c r="C880" s="21" t="str">
        <f t="shared" si="66"/>
        <v>B</v>
      </c>
      <c r="D880" s="17">
        <f>IF($C880="B",VLOOKUP($A880,Bat!$A$4:$BF$2320,D$1,FALSE),VLOOKUP($A880,Pit!$A$4:$BA$1686,D$2,FALSE))</f>
        <v>11471</v>
      </c>
      <c r="E880" s="16" t="str">
        <f>IF($C880="B",VLOOKUP($A880,Bat!$A$4:$BF$2320,E$1,FALSE),VLOOKUP($A880,Pit!$A$4:$BA$1686,E$2,FALSE))</f>
        <v>1B</v>
      </c>
      <c r="F880" s="16" t="str">
        <f>IF($C880="B",VLOOKUP($A880,Bat!$A$4:$BF$2320,F$1,FALSE),VLOOKUP($A880,Pit!$A$4:$BA$1686,F$2,FALSE))</f>
        <v>Nelson</v>
      </c>
      <c r="G880" s="16" t="str">
        <f>IF($C880="B",VLOOKUP($A880,Bat!$A$4:$BF$2320,G$1,FALSE),VLOOKUP($A880,Pit!$A$4:$BA$1686,G$2,FALSE))</f>
        <v>Gonzáles</v>
      </c>
      <c r="H880" s="16">
        <f>IF($C880="B",VLOOKUP($A880,Bat!$A$4:$BF$2320,H$1,FALSE),VLOOKUP($A880,Pit!$A$4:$BA$1686,H$2,FALSE))</f>
        <v>22</v>
      </c>
      <c r="I880" s="16" t="str">
        <f>IF($C880="B",VLOOKUP($A880,Bat!$A$4:$BF$2320,I$1,FALSE),VLOOKUP($A880,Pit!$A$4:$BA$1686,I$2,FALSE))</f>
        <v>R</v>
      </c>
      <c r="J880" s="16" t="str">
        <f>IF($C880="B",VLOOKUP($A880,Bat!$A$4:$BF$2320,J$1,FALSE),VLOOKUP($A880,Pit!$A$4:$BA$1686,J$2,FALSE))</f>
        <v>R</v>
      </c>
      <c r="K880" s="16" t="str">
        <f>IF($C880="B",VLOOKUP($A880,Bat!$A$4:$BF$2320,K$1,FALSE),VLOOKUP($A880,Pit!$A$4:$BA$1686,K$2,FALSE))</f>
        <v>Low</v>
      </c>
      <c r="L880" s="17" t="str">
        <f>IF($C880="B",VLOOKUP($A880,Bat!$A$4:$BF$2320,L$1,FALSE),VLOOKUP($A880,Pit!$A$4:$BA$1686,L$2,FALSE))</f>
        <v>Normal</v>
      </c>
      <c r="M880" s="16">
        <f>IF($C880="B",VLOOKUP($A880,Bat!$A$4:$BF$2320,M$1,FALSE),VLOOKUP($A880,Pit!$A$4:$BA$1686,M$2,FALSE))</f>
        <v>2</v>
      </c>
      <c r="N880" s="16">
        <f>IF($C880="B",VLOOKUP($A880,Bat!$A$4:$BF$2320,N$1,FALSE),VLOOKUP($A880,Pit!$A$4:$BA$1686,N$2,FALSE))</f>
        <v>3</v>
      </c>
      <c r="O880" s="16">
        <f>IF($C880="B",VLOOKUP($A880,Bat!$A$4:$BF$2320,O$1,FALSE),VLOOKUP($A880,Pit!$A$4:$BA$1686,O$2,FALSE))</f>
        <v>2</v>
      </c>
      <c r="P880" s="16">
        <f>IF($C880="B",VLOOKUP($A880,Bat!$A$4:$BF$2320,P$1,FALSE),VLOOKUP($A880,Pit!$A$4:$BA$1686,P$2,FALSE))</f>
        <v>4</v>
      </c>
      <c r="Q880" s="17">
        <f>IF($C880="B",VLOOKUP($A880,Bat!$A$4:$BF$2320,Q$1,FALSE),VLOOKUP($A880,Pit!$A$4:$BA$1686,Q$2,FALSE))</f>
        <v>2</v>
      </c>
      <c r="R880" s="18">
        <f>IF($C880="B",VLOOKUP($A880,Bat!$A$4:$BF$2320,R$1,FALSE),VLOOKUP($A880,Pit!$A$4:$BA$1686,R$2,FALSE))</f>
        <v>-5.4492539622475888</v>
      </c>
      <c r="S880" s="19">
        <f>IF($C880="B",VLOOKUP($A880,Bat!$A$4:$BF$2320,S$1,FALSE),VLOOKUP($A880,Pit!$A$4:$BA$1686,S$2,FALSE))</f>
        <v>-0.36227724166294012</v>
      </c>
      <c r="T880" s="20" t="str">
        <f>IF($C880="B",VLOOKUP($A880,Bat!$A$4:$BF$2320,T$1,FALSE),VLOOKUP($A880,Pit!$A$4:$BA$1686,T$2,FALSE))</f>
        <v>-</v>
      </c>
      <c r="U880" s="17" t="str">
        <f>VLOOKUP(IF($C880="B",VLOOKUP($A880,Bat!$A$4:$AU$2320,U$1,FALSE),VLOOKUP($A880,Pit!$A$4:$BE$1686,U$2,FALSE)),COND!$A$35:$B$41,2,FALSE)</f>
        <v>??</v>
      </c>
      <c r="V880" s="21">
        <f>IF($C880="B",VLOOKUP($A880,Bat!$A$4:$AT$2284,46,FALSE),VLOOKUP($A880,Pit!$A$4:$BD$1664,56,FALSE))</f>
        <v>475</v>
      </c>
      <c r="W880" s="16">
        <f t="shared" si="67"/>
        <v>999</v>
      </c>
      <c r="X880" s="16"/>
      <c r="Y880" s="22">
        <f t="shared" si="68"/>
        <v>970</v>
      </c>
      <c r="Z880" s="16" t="str">
        <f>IFERROR(VLOOKUP($D880,Results37!$F$3:$L$1396,Z$1,FALSE),"")</f>
        <v/>
      </c>
      <c r="AA880" s="47" t="str">
        <f>IF(ISERROR(VLOOKUP(D880,Results37!$F$3:$O$399,AA$1,FALSE)),"",IF(VLOOKUP(D880,Results37!$F$3:$O$399,AA$1+1,FALSE)=1,"S"&amp;VLOOKUP(D880,Results37!$F$3:$O$399,AA$1,FALSE),VLOOKUP(D880,Results37!$F$3:$O$399,AA$1,FALSE)))</f>
        <v/>
      </c>
      <c r="AB880" s="16" t="str">
        <f>IFERROR(VLOOKUP($D880,Results37!$F$3:$L$1396,AB$1,FALSE),"")</f>
        <v/>
      </c>
      <c r="AC880" s="16" t="str">
        <f>IFERROR(VLOOKUP($D880,Results37!$F$3:$L$1396,AC$1,FALSE),"")</f>
        <v/>
      </c>
      <c r="AD880" s="16" t="str">
        <f t="shared" si="69"/>
        <v/>
      </c>
      <c r="AE880" s="20" t="str">
        <f>IF(ISERROR(VLOOKUP($AC880&amp;"-"&amp;$F880&amp;" "&amp;G880,Bonuses!$B$1:$G$1006,4,FALSE)),"",INT(VLOOKUP($AC880&amp;"-"&amp;$F880&amp;" "&amp;$G880,Bonuses!$B$1:$G$1006,4,FALSE)))</f>
        <v/>
      </c>
      <c r="AF880" s="16" t="str">
        <f>IF(ISERROR(VLOOKUP($AC880&amp;"-"&amp;$F880,Bonuses!$B$1:$G$1006,5,FALSE)),"",IF(VLOOKUP($AC880&amp;"-"&amp;$F880,Bonuses!$B$1:$G$1006,5,FALSE)="","",VLOOKUP($AC880&amp;"-"&amp;$F880,Bonuses!$B$1:$G$1006,6,FALSE)&amp;" yrs, "&amp;VLOOKUP($AC880&amp;"-"&amp;$F880,Bonuses!$B$1:$G$1006,5,FALSE)))</f>
        <v/>
      </c>
    </row>
    <row r="881" spans="1:32" s="21" customFormat="1" x14ac:dyDescent="0.25">
      <c r="A881" s="21" t="s">
        <v>2673</v>
      </c>
      <c r="B881" s="21">
        <f t="shared" si="65"/>
        <v>0</v>
      </c>
      <c r="C881" s="21" t="str">
        <f t="shared" si="66"/>
        <v>P</v>
      </c>
      <c r="D881" s="17">
        <f>IF($C881="B",VLOOKUP($A881,Bat!$A$4:$BF$2320,D$1,FALSE),VLOOKUP($A881,Pit!$A$4:$BA$1686,D$2,FALSE))</f>
        <v>2854</v>
      </c>
      <c r="E881" s="16" t="str">
        <f>IF($C881="B",VLOOKUP($A881,Bat!$A$4:$BF$2320,E$1,FALSE),VLOOKUP($A881,Pit!$A$4:$BA$1686,E$2,FALSE))</f>
        <v>SP</v>
      </c>
      <c r="F881" s="16" t="str">
        <f>IF($C881="B",VLOOKUP($A881,Bat!$A$4:$BF$2320,F$1,FALSE),VLOOKUP($A881,Pit!$A$4:$BA$1686,F$2,FALSE))</f>
        <v>Gerald</v>
      </c>
      <c r="G881" s="16" t="str">
        <f>IF($C881="B",VLOOKUP($A881,Bat!$A$4:$BF$2320,G$1,FALSE),VLOOKUP($A881,Pit!$A$4:$BA$1686,G$2,FALSE))</f>
        <v>Rowe</v>
      </c>
      <c r="H881" s="16">
        <f>IF($C881="B",VLOOKUP($A881,Bat!$A$4:$BF$2320,H$1,FALSE),VLOOKUP($A881,Pit!$A$4:$BA$1686,H$2,FALSE))</f>
        <v>23</v>
      </c>
      <c r="I881" s="16" t="str">
        <f>IF($C881="B",VLOOKUP($A881,Bat!$A$4:$BF$2320,I$1,FALSE),VLOOKUP($A881,Pit!$A$4:$BA$1686,I$2,FALSE))</f>
        <v>L</v>
      </c>
      <c r="J881" s="16" t="str">
        <f>IF($C881="B",VLOOKUP($A881,Bat!$A$4:$BF$2320,J$1,FALSE),VLOOKUP($A881,Pit!$A$4:$BA$1686,J$2,FALSE))</f>
        <v>L</v>
      </c>
      <c r="K881" s="16" t="str">
        <f>IF($C881="B",VLOOKUP($A881,Bat!$A$4:$BF$2320,K$1,FALSE),VLOOKUP($A881,Pit!$A$4:$BA$1686,K$2,FALSE))</f>
        <v>Normal</v>
      </c>
      <c r="L881" s="17" t="str">
        <f>IF($C881="B",VLOOKUP($A881,Bat!$A$4:$BF$2320,L$1,FALSE),VLOOKUP($A881,Pit!$A$4:$BA$1686,L$2,FALSE))</f>
        <v>Low</v>
      </c>
      <c r="M881" s="16">
        <f>IF($C881="B",VLOOKUP($A881,Bat!$A$4:$BF$2320,M$1,FALSE),VLOOKUP($A881,Pit!$A$4:$BA$1686,M$2,FALSE))</f>
        <v>5</v>
      </c>
      <c r="N881" s="16">
        <f>IF($C881="B",VLOOKUP($A881,Bat!$A$4:$BF$2320,N$1,FALSE),VLOOKUP($A881,Pit!$A$4:$BA$1686,N$2,FALSE))</f>
        <v>1</v>
      </c>
      <c r="O881" s="16">
        <f>IF($C881="B",VLOOKUP($A881,Bat!$A$4:$BF$2320,O$1,FALSE),VLOOKUP($A881,Pit!$A$4:$BA$1686,O$2,FALSE))</f>
        <v>2</v>
      </c>
      <c r="P881" s="16" t="str">
        <f>IF($C881="B",VLOOKUP($A881,Bat!$A$4:$BF$2320,P$1,FALSE),VLOOKUP($A881,Pit!$A$4:$BA$1686,P$2,FALSE))</f>
        <v>93-95 Mph</v>
      </c>
      <c r="Q881" s="17">
        <f>IF($C881="B",VLOOKUP($A881,Bat!$A$4:$BF$2320,Q$1,FALSE),VLOOKUP($A881,Pit!$A$4:$BA$1686,Q$2,FALSE))</f>
        <v>4</v>
      </c>
      <c r="R881" s="18">
        <f>IF($C881="B",VLOOKUP($A881,Bat!$A$4:$BF$2320,R$1,FALSE),VLOOKUP($A881,Pit!$A$4:$BA$1686,R$2,FALSE))</f>
        <v>10.350073790354212</v>
      </c>
      <c r="S881" s="19">
        <f>IF($C881="B",VLOOKUP($A881,Bat!$A$4:$BF$2320,S$1,FALSE),VLOOKUP($A881,Pit!$A$4:$BA$1686,S$2,FALSE))</f>
        <v>-0.14829906655980171</v>
      </c>
      <c r="T881" s="20" t="str">
        <f>IF($C881="B",VLOOKUP($A881,Bat!$A$4:$BF$2320,T$1,FALSE),VLOOKUP($A881,Pit!$A$4:$BA$1686,T$2,FALSE))</f>
        <v>-</v>
      </c>
      <c r="U881" s="17" t="str">
        <f>VLOOKUP(IF($C881="B",VLOOKUP($A881,Bat!$A$4:$AU$2320,U$1,FALSE),VLOOKUP($A881,Pit!$A$4:$BE$1686,U$2,FALSE)),COND!$A$35:$B$41,2,FALSE)</f>
        <v>??</v>
      </c>
      <c r="V881" s="21">
        <f>IF($C881="B",VLOOKUP($A881,Bat!$A$4:$AT$2284,46,FALSE),VLOOKUP($A881,Pit!$A$4:$BD$1664,56,FALSE))</f>
        <v>476</v>
      </c>
      <c r="W881" s="16">
        <f t="shared" si="67"/>
        <v>999</v>
      </c>
      <c r="X881" s="16"/>
      <c r="Y881" s="22">
        <f t="shared" si="68"/>
        <v>805</v>
      </c>
      <c r="Z881" s="16" t="str">
        <f>IFERROR(VLOOKUP($D881,Results37!$F$3:$L$1396,Z$1,FALSE),"")</f>
        <v/>
      </c>
      <c r="AA881" s="47" t="str">
        <f>IF(ISERROR(VLOOKUP(D881,Results37!$F$3:$O$399,AA$1,FALSE)),"",IF(VLOOKUP(D881,Results37!$F$3:$O$399,AA$1+1,FALSE)=1,"S"&amp;VLOOKUP(D881,Results37!$F$3:$O$399,AA$1,FALSE),VLOOKUP(D881,Results37!$F$3:$O$399,AA$1,FALSE)))</f>
        <v/>
      </c>
      <c r="AB881" s="16" t="str">
        <f>IFERROR(VLOOKUP($D881,Results37!$F$3:$L$1396,AB$1,FALSE),"")</f>
        <v/>
      </c>
      <c r="AC881" s="16" t="str">
        <f>IFERROR(VLOOKUP($D881,Results37!$F$3:$L$1396,AC$1,FALSE),"")</f>
        <v/>
      </c>
      <c r="AD881" s="16" t="str">
        <f t="shared" si="69"/>
        <v/>
      </c>
      <c r="AE881" s="20" t="str">
        <f>IF(ISERROR(VLOOKUP($AC881&amp;"-"&amp;$F881&amp;" "&amp;G881,Bonuses!$B$1:$G$1006,4,FALSE)),"",INT(VLOOKUP($AC881&amp;"-"&amp;$F881&amp;" "&amp;$G881,Bonuses!$B$1:$G$1006,4,FALSE)))</f>
        <v/>
      </c>
      <c r="AF881" s="16" t="str">
        <f>IF(ISERROR(VLOOKUP($AC881&amp;"-"&amp;$F881,Bonuses!$B$1:$G$1006,5,FALSE)),"",IF(VLOOKUP($AC881&amp;"-"&amp;$F881,Bonuses!$B$1:$G$1006,5,FALSE)="","",VLOOKUP($AC881&amp;"-"&amp;$F881,Bonuses!$B$1:$G$1006,6,FALSE)&amp;" yrs, "&amp;VLOOKUP($AC881&amp;"-"&amp;$F881,Bonuses!$B$1:$G$1006,5,FALSE)))</f>
        <v/>
      </c>
    </row>
    <row r="882" spans="1:32" s="21" customFormat="1" x14ac:dyDescent="0.25">
      <c r="A882" s="21" t="s">
        <v>2536</v>
      </c>
      <c r="B882" s="21">
        <f t="shared" si="65"/>
        <v>0</v>
      </c>
      <c r="C882" s="21" t="str">
        <f t="shared" si="66"/>
        <v>P</v>
      </c>
      <c r="D882" s="17">
        <f>IF($C882="B",VLOOKUP($A882,Bat!$A$4:$BF$2320,D$1,FALSE),VLOOKUP($A882,Pit!$A$4:$BA$1686,D$2,FALSE))</f>
        <v>4896</v>
      </c>
      <c r="E882" s="16" t="str">
        <f>IF($C882="B",VLOOKUP($A882,Bat!$A$4:$BF$2320,E$1,FALSE),VLOOKUP($A882,Pit!$A$4:$BA$1686,E$2,FALSE))</f>
        <v>SP</v>
      </c>
      <c r="F882" s="16" t="str">
        <f>IF($C882="B",VLOOKUP($A882,Bat!$A$4:$BF$2320,F$1,FALSE),VLOOKUP($A882,Pit!$A$4:$BA$1686,F$2,FALSE))</f>
        <v>Hu</v>
      </c>
      <c r="G882" s="16" t="str">
        <f>IF($C882="B",VLOOKUP($A882,Bat!$A$4:$BF$2320,G$1,FALSE),VLOOKUP($A882,Pit!$A$4:$BA$1686,G$2,FALSE))</f>
        <v>Rang</v>
      </c>
      <c r="H882" s="16">
        <f>IF($C882="B",VLOOKUP($A882,Bat!$A$4:$BF$2320,H$1,FALSE),VLOOKUP($A882,Pit!$A$4:$BA$1686,H$2,FALSE))</f>
        <v>24</v>
      </c>
      <c r="I882" s="16" t="str">
        <f>IF($C882="B",VLOOKUP($A882,Bat!$A$4:$BF$2320,I$1,FALSE),VLOOKUP($A882,Pit!$A$4:$BA$1686,I$2,FALSE))</f>
        <v>L</v>
      </c>
      <c r="J882" s="16" t="str">
        <f>IF($C882="B",VLOOKUP($A882,Bat!$A$4:$BF$2320,J$1,FALSE),VLOOKUP($A882,Pit!$A$4:$BA$1686,J$2,FALSE))</f>
        <v>R</v>
      </c>
      <c r="K882" s="16" t="str">
        <f>IF($C882="B",VLOOKUP($A882,Bat!$A$4:$BF$2320,K$1,FALSE),VLOOKUP($A882,Pit!$A$4:$BA$1686,K$2,FALSE))</f>
        <v>Normal</v>
      </c>
      <c r="L882" s="17" t="str">
        <f>IF($C882="B",VLOOKUP($A882,Bat!$A$4:$BF$2320,L$1,FALSE),VLOOKUP($A882,Pit!$A$4:$BA$1686,L$2,FALSE))</f>
        <v>Normal</v>
      </c>
      <c r="M882" s="16">
        <f>IF($C882="B",VLOOKUP($A882,Bat!$A$4:$BF$2320,M$1,FALSE),VLOOKUP($A882,Pit!$A$4:$BA$1686,M$2,FALSE))</f>
        <v>4</v>
      </c>
      <c r="N882" s="16">
        <f>IF($C882="B",VLOOKUP($A882,Bat!$A$4:$BF$2320,N$1,FALSE),VLOOKUP($A882,Pit!$A$4:$BA$1686,N$2,FALSE))</f>
        <v>1</v>
      </c>
      <c r="O882" s="16">
        <f>IF($C882="B",VLOOKUP($A882,Bat!$A$4:$BF$2320,O$1,FALSE),VLOOKUP($A882,Pit!$A$4:$BA$1686,O$2,FALSE))</f>
        <v>3</v>
      </c>
      <c r="P882" s="16" t="str">
        <f>IF($C882="B",VLOOKUP($A882,Bat!$A$4:$BF$2320,P$1,FALSE),VLOOKUP($A882,Pit!$A$4:$BA$1686,P$2,FALSE))</f>
        <v>92-94 Mph</v>
      </c>
      <c r="Q882" s="17">
        <f>IF($C882="B",VLOOKUP($A882,Bat!$A$4:$BF$2320,Q$1,FALSE),VLOOKUP($A882,Pit!$A$4:$BA$1686,Q$2,FALSE))</f>
        <v>9</v>
      </c>
      <c r="R882" s="18">
        <f>IF($C882="B",VLOOKUP($A882,Bat!$A$4:$BF$2320,R$1,FALSE),VLOOKUP($A882,Pit!$A$4:$BA$1686,R$2,FALSE))</f>
        <v>10.292092050314444</v>
      </c>
      <c r="S882" s="19">
        <f>IF($C882="B",VLOOKUP($A882,Bat!$A$4:$BF$2320,S$1,FALSE),VLOOKUP($A882,Pit!$A$4:$BA$1686,S$2,FALSE))</f>
        <v>-0.15339276504095781</v>
      </c>
      <c r="T882" s="20" t="str">
        <f>IF($C882="B",VLOOKUP($A882,Bat!$A$4:$BF$2320,T$1,FALSE),VLOOKUP($A882,Pit!$A$4:$BA$1686,T$2,FALSE))</f>
        <v>Slot</v>
      </c>
      <c r="U882" s="17" t="str">
        <f>VLOOKUP(IF($C882="B",VLOOKUP($A882,Bat!$A$4:$AU$2320,U$1,FALSE),VLOOKUP($A882,Pit!$A$4:$BE$1686,U$2,FALSE)),COND!$A$35:$B$41,2,FALSE)</f>
        <v>??</v>
      </c>
      <c r="V882" s="21">
        <f>IF($C882="B",VLOOKUP($A882,Bat!$A$4:$AT$2284,46,FALSE),VLOOKUP($A882,Pit!$A$4:$BD$1664,56,FALSE))</f>
        <v>477</v>
      </c>
      <c r="W882" s="16">
        <f t="shared" si="67"/>
        <v>477</v>
      </c>
      <c r="X882" s="16"/>
      <c r="Y882" s="22">
        <f t="shared" si="68"/>
        <v>807</v>
      </c>
      <c r="Z882" s="16" t="str">
        <f>IFERROR(VLOOKUP($D882,Results37!$F$3:$L$1396,Z$1,FALSE),"")</f>
        <v/>
      </c>
      <c r="AA882" s="47" t="str">
        <f>IF(ISERROR(VLOOKUP(D882,Results37!$F$3:$O$399,AA$1,FALSE)),"",IF(VLOOKUP(D882,Results37!$F$3:$O$399,AA$1+1,FALSE)=1,"S"&amp;VLOOKUP(D882,Results37!$F$3:$O$399,AA$1,FALSE),VLOOKUP(D882,Results37!$F$3:$O$399,AA$1,FALSE)))</f>
        <v/>
      </c>
      <c r="AB882" s="16" t="str">
        <f>IFERROR(VLOOKUP($D882,Results37!$F$3:$L$1396,AB$1,FALSE),"")</f>
        <v/>
      </c>
      <c r="AC882" s="16" t="str">
        <f>IFERROR(VLOOKUP($D882,Results37!$F$3:$L$1396,AC$1,FALSE),"")</f>
        <v/>
      </c>
      <c r="AD882" s="16" t="str">
        <f t="shared" si="69"/>
        <v/>
      </c>
      <c r="AE882" s="20" t="str">
        <f>IF(ISERROR(VLOOKUP($AC882&amp;"-"&amp;$F882&amp;" "&amp;G882,Bonuses!$B$1:$G$1006,4,FALSE)),"",INT(VLOOKUP($AC882&amp;"-"&amp;$F882&amp;" "&amp;$G882,Bonuses!$B$1:$G$1006,4,FALSE)))</f>
        <v/>
      </c>
      <c r="AF882" s="16" t="str">
        <f>IF(ISERROR(VLOOKUP($AC882&amp;"-"&amp;$F882,Bonuses!$B$1:$G$1006,5,FALSE)),"",IF(VLOOKUP($AC882&amp;"-"&amp;$F882,Bonuses!$B$1:$G$1006,5,FALSE)="","",VLOOKUP($AC882&amp;"-"&amp;$F882,Bonuses!$B$1:$G$1006,6,FALSE)&amp;" yrs, "&amp;VLOOKUP($AC882&amp;"-"&amp;$F882,Bonuses!$B$1:$G$1006,5,FALSE)))</f>
        <v/>
      </c>
    </row>
    <row r="883" spans="1:32" s="21" customFormat="1" x14ac:dyDescent="0.25">
      <c r="A883" s="21" t="s">
        <v>2537</v>
      </c>
      <c r="B883" s="21">
        <f t="shared" si="65"/>
        <v>0</v>
      </c>
      <c r="C883" s="21" t="str">
        <f t="shared" si="66"/>
        <v>P</v>
      </c>
      <c r="D883" s="17">
        <f>IF($C883="B",VLOOKUP($A883,Bat!$A$4:$BF$2320,D$1,FALSE),VLOOKUP($A883,Pit!$A$4:$BA$1686,D$2,FALSE))</f>
        <v>10424</v>
      </c>
      <c r="E883" s="16" t="str">
        <f>IF($C883="B",VLOOKUP($A883,Bat!$A$4:$BF$2320,E$1,FALSE),VLOOKUP($A883,Pit!$A$4:$BA$1686,E$2,FALSE))</f>
        <v>RP</v>
      </c>
      <c r="F883" s="16" t="str">
        <f>IF($C883="B",VLOOKUP($A883,Bat!$A$4:$BF$2320,F$1,FALSE),VLOOKUP($A883,Pit!$A$4:$BA$1686,F$2,FALSE))</f>
        <v>Charlie</v>
      </c>
      <c r="G883" s="16" t="str">
        <f>IF($C883="B",VLOOKUP($A883,Bat!$A$4:$BF$2320,G$1,FALSE),VLOOKUP($A883,Pit!$A$4:$BA$1686,G$2,FALSE))</f>
        <v>Lee</v>
      </c>
      <c r="H883" s="16">
        <f>IF($C883="B",VLOOKUP($A883,Bat!$A$4:$BF$2320,H$1,FALSE),VLOOKUP($A883,Pit!$A$4:$BA$1686,H$2,FALSE))</f>
        <v>23</v>
      </c>
      <c r="I883" s="16" t="str">
        <f>IF($C883="B",VLOOKUP($A883,Bat!$A$4:$BF$2320,I$1,FALSE),VLOOKUP($A883,Pit!$A$4:$BA$1686,I$2,FALSE))</f>
        <v>L</v>
      </c>
      <c r="J883" s="16" t="str">
        <f>IF($C883="B",VLOOKUP($A883,Bat!$A$4:$BF$2320,J$1,FALSE),VLOOKUP($A883,Pit!$A$4:$BA$1686,J$2,FALSE))</f>
        <v>L</v>
      </c>
      <c r="K883" s="16" t="str">
        <f>IF($C883="B",VLOOKUP($A883,Bat!$A$4:$BF$2320,K$1,FALSE),VLOOKUP($A883,Pit!$A$4:$BA$1686,K$2,FALSE))</f>
        <v>Normal</v>
      </c>
      <c r="L883" s="17" t="str">
        <f>IF($C883="B",VLOOKUP($A883,Bat!$A$4:$BF$2320,L$1,FALSE),VLOOKUP($A883,Pit!$A$4:$BA$1686,L$2,FALSE))</f>
        <v>Normal</v>
      </c>
      <c r="M883" s="16">
        <f>IF($C883="B",VLOOKUP($A883,Bat!$A$4:$BF$2320,M$1,FALSE),VLOOKUP($A883,Pit!$A$4:$BA$1686,M$2,FALSE))</f>
        <v>5</v>
      </c>
      <c r="N883" s="16">
        <f>IF($C883="B",VLOOKUP($A883,Bat!$A$4:$BF$2320,N$1,FALSE),VLOOKUP($A883,Pit!$A$4:$BA$1686,N$2,FALSE))</f>
        <v>1</v>
      </c>
      <c r="O883" s="16">
        <f>IF($C883="B",VLOOKUP($A883,Bat!$A$4:$BF$2320,O$1,FALSE),VLOOKUP($A883,Pit!$A$4:$BA$1686,O$2,FALSE))</f>
        <v>2</v>
      </c>
      <c r="P883" s="16" t="str">
        <f>IF($C883="B",VLOOKUP($A883,Bat!$A$4:$BF$2320,P$1,FALSE),VLOOKUP($A883,Pit!$A$4:$BA$1686,P$2,FALSE))</f>
        <v>93-95 Mph</v>
      </c>
      <c r="Q883" s="17">
        <f>IF($C883="B",VLOOKUP($A883,Bat!$A$4:$BF$2320,Q$1,FALSE),VLOOKUP($A883,Pit!$A$4:$BA$1686,Q$2,FALSE))</f>
        <v>5</v>
      </c>
      <c r="R883" s="18">
        <f>IF($C883="B",VLOOKUP($A883,Bat!$A$4:$BF$2320,R$1,FALSE),VLOOKUP($A883,Pit!$A$4:$BA$1686,R$2,FALSE))</f>
        <v>10.26703708088985</v>
      </c>
      <c r="S883" s="19">
        <f>IF($C883="B",VLOOKUP($A883,Bat!$A$4:$BF$2320,S$1,FALSE),VLOOKUP($A883,Pit!$A$4:$BA$1686,S$2,FALSE))</f>
        <v>-0.15559384523648034</v>
      </c>
      <c r="T883" s="20" t="str">
        <f>IF($C883="B",VLOOKUP($A883,Bat!$A$4:$BF$2320,T$1,FALSE),VLOOKUP($A883,Pit!$A$4:$BA$1686,T$2,FALSE))</f>
        <v>Slot</v>
      </c>
      <c r="U883" s="17" t="str">
        <f>VLOOKUP(IF($C883="B",VLOOKUP($A883,Bat!$A$4:$AU$2320,U$1,FALSE),VLOOKUP($A883,Pit!$A$4:$BE$1686,U$2,FALSE)),COND!$A$35:$B$41,2,FALSE)</f>
        <v>??</v>
      </c>
      <c r="V883" s="21">
        <f>IF($C883="B",VLOOKUP($A883,Bat!$A$4:$AT$2284,46,FALSE),VLOOKUP($A883,Pit!$A$4:$BD$1664,56,FALSE))</f>
        <v>478</v>
      </c>
      <c r="W883" s="16">
        <f t="shared" si="67"/>
        <v>478</v>
      </c>
      <c r="X883" s="16"/>
      <c r="Y883" s="22">
        <f t="shared" si="68"/>
        <v>809</v>
      </c>
      <c r="Z883" s="16" t="str">
        <f>IFERROR(VLOOKUP($D883,Results37!$F$3:$L$1396,Z$1,FALSE),"")</f>
        <v/>
      </c>
      <c r="AA883" s="47" t="str">
        <f>IF(ISERROR(VLOOKUP(D883,Results37!$F$3:$O$399,AA$1,FALSE)),"",IF(VLOOKUP(D883,Results37!$F$3:$O$399,AA$1+1,FALSE)=1,"S"&amp;VLOOKUP(D883,Results37!$F$3:$O$399,AA$1,FALSE),VLOOKUP(D883,Results37!$F$3:$O$399,AA$1,FALSE)))</f>
        <v/>
      </c>
      <c r="AB883" s="16" t="str">
        <f>IFERROR(VLOOKUP($D883,Results37!$F$3:$L$1396,AB$1,FALSE),"")</f>
        <v/>
      </c>
      <c r="AC883" s="16" t="str">
        <f>IFERROR(VLOOKUP($D883,Results37!$F$3:$L$1396,AC$1,FALSE),"")</f>
        <v/>
      </c>
      <c r="AD883" s="16" t="str">
        <f t="shared" si="69"/>
        <v/>
      </c>
      <c r="AE883" s="20" t="str">
        <f>IF(ISERROR(VLOOKUP($AC883&amp;"-"&amp;$F883&amp;" "&amp;G883,Bonuses!$B$1:$G$1006,4,FALSE)),"",INT(VLOOKUP($AC883&amp;"-"&amp;$F883&amp;" "&amp;$G883,Bonuses!$B$1:$G$1006,4,FALSE)))</f>
        <v/>
      </c>
      <c r="AF883" s="16" t="str">
        <f>IF(ISERROR(VLOOKUP($AC883&amp;"-"&amp;$F883,Bonuses!$B$1:$G$1006,5,FALSE)),"",IF(VLOOKUP($AC883&amp;"-"&amp;$F883,Bonuses!$B$1:$G$1006,5,FALSE)="","",VLOOKUP($AC883&amp;"-"&amp;$F883,Bonuses!$B$1:$G$1006,6,FALSE)&amp;" yrs, "&amp;VLOOKUP($AC883&amp;"-"&amp;$F883,Bonuses!$B$1:$G$1006,5,FALSE)))</f>
        <v/>
      </c>
    </row>
    <row r="884" spans="1:32" s="21" customFormat="1" x14ac:dyDescent="0.25">
      <c r="A884" s="21" t="s">
        <v>2538</v>
      </c>
      <c r="B884" s="21">
        <f t="shared" si="65"/>
        <v>0</v>
      </c>
      <c r="C884" s="21" t="str">
        <f t="shared" si="66"/>
        <v>P</v>
      </c>
      <c r="D884" s="17">
        <f>IF($C884="B",VLOOKUP($A884,Bat!$A$4:$BF$2320,D$1,FALSE),VLOOKUP($A884,Pit!$A$4:$BA$1686,D$2,FALSE))</f>
        <v>4922</v>
      </c>
      <c r="E884" s="16" t="str">
        <f>IF($C884="B",VLOOKUP($A884,Bat!$A$4:$BF$2320,E$1,FALSE),VLOOKUP($A884,Pit!$A$4:$BA$1686,E$2,FALSE))</f>
        <v>SP</v>
      </c>
      <c r="F884" s="16" t="str">
        <f>IF($C884="B",VLOOKUP($A884,Bat!$A$4:$BF$2320,F$1,FALSE),VLOOKUP($A884,Pit!$A$4:$BA$1686,F$2,FALSE))</f>
        <v>George</v>
      </c>
      <c r="G884" s="16" t="str">
        <f>IF($C884="B",VLOOKUP($A884,Bat!$A$4:$BF$2320,G$1,FALSE),VLOOKUP($A884,Pit!$A$4:$BA$1686,G$2,FALSE))</f>
        <v>Jackson</v>
      </c>
      <c r="H884" s="16">
        <f>IF($C884="B",VLOOKUP($A884,Bat!$A$4:$BF$2320,H$1,FALSE),VLOOKUP($A884,Pit!$A$4:$BA$1686,H$2,FALSE))</f>
        <v>24</v>
      </c>
      <c r="I884" s="16" t="str">
        <f>IF($C884="B",VLOOKUP($A884,Bat!$A$4:$BF$2320,I$1,FALSE),VLOOKUP($A884,Pit!$A$4:$BA$1686,I$2,FALSE))</f>
        <v>L</v>
      </c>
      <c r="J884" s="16" t="str">
        <f>IF($C884="B",VLOOKUP($A884,Bat!$A$4:$BF$2320,J$1,FALSE),VLOOKUP($A884,Pit!$A$4:$BA$1686,J$2,FALSE))</f>
        <v>R</v>
      </c>
      <c r="K884" s="16" t="str">
        <f>IF($C884="B",VLOOKUP($A884,Bat!$A$4:$BF$2320,K$1,FALSE),VLOOKUP($A884,Pit!$A$4:$BA$1686,K$2,FALSE))</f>
        <v>Low</v>
      </c>
      <c r="L884" s="17" t="str">
        <f>IF($C884="B",VLOOKUP($A884,Bat!$A$4:$BF$2320,L$1,FALSE),VLOOKUP($A884,Pit!$A$4:$BA$1686,L$2,FALSE))</f>
        <v>High</v>
      </c>
      <c r="M884" s="16">
        <f>IF($C884="B",VLOOKUP($A884,Bat!$A$4:$BF$2320,M$1,FALSE),VLOOKUP($A884,Pit!$A$4:$BA$1686,M$2,FALSE))</f>
        <v>5</v>
      </c>
      <c r="N884" s="16">
        <f>IF($C884="B",VLOOKUP($A884,Bat!$A$4:$BF$2320,N$1,FALSE),VLOOKUP($A884,Pit!$A$4:$BA$1686,N$2,FALSE))</f>
        <v>1</v>
      </c>
      <c r="O884" s="16">
        <f>IF($C884="B",VLOOKUP($A884,Bat!$A$4:$BF$2320,O$1,FALSE),VLOOKUP($A884,Pit!$A$4:$BA$1686,O$2,FALSE))</f>
        <v>2</v>
      </c>
      <c r="P884" s="16" t="str">
        <f>IF($C884="B",VLOOKUP($A884,Bat!$A$4:$BF$2320,P$1,FALSE),VLOOKUP($A884,Pit!$A$4:$BA$1686,P$2,FALSE))</f>
        <v>95-97 Mph</v>
      </c>
      <c r="Q884" s="17">
        <f>IF($C884="B",VLOOKUP($A884,Bat!$A$4:$BF$2320,Q$1,FALSE),VLOOKUP($A884,Pit!$A$4:$BA$1686,Q$2,FALSE))</f>
        <v>6</v>
      </c>
      <c r="R884" s="18">
        <f>IF($C884="B",VLOOKUP($A884,Bat!$A$4:$BF$2320,R$1,FALSE),VLOOKUP($A884,Pit!$A$4:$BA$1686,R$2,FALSE))</f>
        <v>10.248839814570086</v>
      </c>
      <c r="S884" s="19">
        <f>IF($C884="B",VLOOKUP($A884,Bat!$A$4:$BF$2320,S$1,FALSE),VLOOKUP($A884,Pit!$A$4:$BA$1686,S$2,FALSE))</f>
        <v>-0.15719247590452509</v>
      </c>
      <c r="T884" s="20" t="str">
        <f>IF($C884="B",VLOOKUP($A884,Bat!$A$4:$BF$2320,T$1,FALSE),VLOOKUP($A884,Pit!$A$4:$BA$1686,T$2,FALSE))</f>
        <v>Slot</v>
      </c>
      <c r="U884" s="17" t="str">
        <f>VLOOKUP(IF($C884="B",VLOOKUP($A884,Bat!$A$4:$AU$2320,U$1,FALSE),VLOOKUP($A884,Pit!$A$4:$BE$1686,U$2,FALSE)),COND!$A$35:$B$41,2,FALSE)</f>
        <v>??</v>
      </c>
      <c r="V884" s="21">
        <f>IF($C884="B",VLOOKUP($A884,Bat!$A$4:$AT$2284,46,FALSE),VLOOKUP($A884,Pit!$A$4:$BD$1664,56,FALSE))</f>
        <v>479</v>
      </c>
      <c r="W884" s="16">
        <f t="shared" si="67"/>
        <v>479</v>
      </c>
      <c r="X884" s="16"/>
      <c r="Y884" s="22">
        <f t="shared" si="68"/>
        <v>810</v>
      </c>
      <c r="Z884" s="16" t="str">
        <f>IFERROR(VLOOKUP($D884,Results37!$F$3:$L$1396,Z$1,FALSE),"")</f>
        <v/>
      </c>
      <c r="AA884" s="47" t="str">
        <f>IF(ISERROR(VLOOKUP(D884,Results37!$F$3:$O$399,AA$1,FALSE)),"",IF(VLOOKUP(D884,Results37!$F$3:$O$399,AA$1+1,FALSE)=1,"S"&amp;VLOOKUP(D884,Results37!$F$3:$O$399,AA$1,FALSE),VLOOKUP(D884,Results37!$F$3:$O$399,AA$1,FALSE)))</f>
        <v/>
      </c>
      <c r="AB884" s="16" t="str">
        <f>IFERROR(VLOOKUP($D884,Results37!$F$3:$L$1396,AB$1,FALSE),"")</f>
        <v/>
      </c>
      <c r="AC884" s="16" t="str">
        <f>IFERROR(VLOOKUP($D884,Results37!$F$3:$L$1396,AC$1,FALSE),"")</f>
        <v/>
      </c>
      <c r="AD884" s="16" t="str">
        <f t="shared" si="69"/>
        <v/>
      </c>
      <c r="AE884" s="20" t="str">
        <f>IF(ISERROR(VLOOKUP($AC884&amp;"-"&amp;$F884&amp;" "&amp;G884,Bonuses!$B$1:$G$1006,4,FALSE)),"",INT(VLOOKUP($AC884&amp;"-"&amp;$F884&amp;" "&amp;$G884,Bonuses!$B$1:$G$1006,4,FALSE)))</f>
        <v/>
      </c>
      <c r="AF884" s="16" t="str">
        <f>IF(ISERROR(VLOOKUP($AC884&amp;"-"&amp;$F884,Bonuses!$B$1:$G$1006,5,FALSE)),"",IF(VLOOKUP($AC884&amp;"-"&amp;$F884,Bonuses!$B$1:$G$1006,5,FALSE)="","",VLOOKUP($AC884&amp;"-"&amp;$F884,Bonuses!$B$1:$G$1006,6,FALSE)&amp;" yrs, "&amp;VLOOKUP($AC884&amp;"-"&amp;$F884,Bonuses!$B$1:$G$1006,5,FALSE)))</f>
        <v/>
      </c>
    </row>
    <row r="885" spans="1:32" s="21" customFormat="1" x14ac:dyDescent="0.25">
      <c r="A885" s="21" t="s">
        <v>2133</v>
      </c>
      <c r="B885" s="21">
        <f t="shared" si="65"/>
        <v>0</v>
      </c>
      <c r="C885" s="21" t="str">
        <f t="shared" si="66"/>
        <v>B</v>
      </c>
      <c r="D885" s="17">
        <f>IF($C885="B",VLOOKUP($A885,Bat!$A$4:$BF$2320,D$1,FALSE),VLOOKUP($A885,Pit!$A$4:$BA$1686,D$2,FALSE))</f>
        <v>1593</v>
      </c>
      <c r="E885" s="16" t="str">
        <f>IF($C885="B",VLOOKUP($A885,Bat!$A$4:$BF$2320,E$1,FALSE),VLOOKUP($A885,Pit!$A$4:$BA$1686,E$2,FALSE))</f>
        <v>2B</v>
      </c>
      <c r="F885" s="16" t="str">
        <f>IF($C885="B",VLOOKUP($A885,Bat!$A$4:$BF$2320,F$1,FALSE),VLOOKUP($A885,Pit!$A$4:$BA$1686,F$2,FALSE))</f>
        <v>Jesús</v>
      </c>
      <c r="G885" s="16" t="str">
        <f>IF($C885="B",VLOOKUP($A885,Bat!$A$4:$BF$2320,G$1,FALSE),VLOOKUP($A885,Pit!$A$4:$BA$1686,G$2,FALSE))</f>
        <v>Colón</v>
      </c>
      <c r="H885" s="16">
        <f>IF($C885="B",VLOOKUP($A885,Bat!$A$4:$BF$2320,H$1,FALSE),VLOOKUP($A885,Pit!$A$4:$BA$1686,H$2,FALSE))</f>
        <v>21</v>
      </c>
      <c r="I885" s="16" t="str">
        <f>IF($C885="B",VLOOKUP($A885,Bat!$A$4:$BF$2320,I$1,FALSE),VLOOKUP($A885,Pit!$A$4:$BA$1686,I$2,FALSE))</f>
        <v>R</v>
      </c>
      <c r="J885" s="16" t="str">
        <f>IF($C885="B",VLOOKUP($A885,Bat!$A$4:$BF$2320,J$1,FALSE),VLOOKUP($A885,Pit!$A$4:$BA$1686,J$2,FALSE))</f>
        <v>R</v>
      </c>
      <c r="K885" s="16" t="str">
        <f>IF($C885="B",VLOOKUP($A885,Bat!$A$4:$BF$2320,K$1,FALSE),VLOOKUP($A885,Pit!$A$4:$BA$1686,K$2,FALSE))</f>
        <v>Normal</v>
      </c>
      <c r="L885" s="17" t="str">
        <f>IF($C885="B",VLOOKUP($A885,Bat!$A$4:$BF$2320,L$1,FALSE),VLOOKUP($A885,Pit!$A$4:$BA$1686,L$2,FALSE))</f>
        <v>Low</v>
      </c>
      <c r="M885" s="16">
        <f>IF($C885="B",VLOOKUP($A885,Bat!$A$4:$BF$2320,M$1,FALSE),VLOOKUP($A885,Pit!$A$4:$BA$1686,M$2,FALSE))</f>
        <v>2</v>
      </c>
      <c r="N885" s="16">
        <f>IF($C885="B",VLOOKUP($A885,Bat!$A$4:$BF$2320,N$1,FALSE),VLOOKUP($A885,Pit!$A$4:$BA$1686,N$2,FALSE))</f>
        <v>3</v>
      </c>
      <c r="O885" s="16">
        <f>IF($C885="B",VLOOKUP($A885,Bat!$A$4:$BF$2320,O$1,FALSE),VLOOKUP($A885,Pit!$A$4:$BA$1686,O$2,FALSE))</f>
        <v>1</v>
      </c>
      <c r="P885" s="16">
        <f>IF($C885="B",VLOOKUP($A885,Bat!$A$4:$BF$2320,P$1,FALSE),VLOOKUP($A885,Pit!$A$4:$BA$1686,P$2,FALSE))</f>
        <v>4</v>
      </c>
      <c r="Q885" s="17">
        <f>IF($C885="B",VLOOKUP($A885,Bat!$A$4:$BF$2320,Q$1,FALSE),VLOOKUP($A885,Pit!$A$4:$BA$1686,Q$2,FALSE))</f>
        <v>1</v>
      </c>
      <c r="R885" s="18">
        <f>IF($C885="B",VLOOKUP($A885,Bat!$A$4:$BF$2320,R$1,FALSE),VLOOKUP($A885,Pit!$A$4:$BA$1686,R$2,FALSE))</f>
        <v>-5.5101317394094274</v>
      </c>
      <c r="S885" s="19">
        <f>IF($C885="B",VLOOKUP($A885,Bat!$A$4:$BF$2320,S$1,FALSE),VLOOKUP($A885,Pit!$A$4:$BA$1686,S$2,FALSE))</f>
        <v>-0.37095697738232564</v>
      </c>
      <c r="T885" s="20" t="str">
        <f>IF($C885="B",VLOOKUP($A885,Bat!$A$4:$BF$2320,T$1,FALSE),VLOOKUP($A885,Pit!$A$4:$BA$1686,T$2,FALSE))</f>
        <v>$200k</v>
      </c>
      <c r="U885" s="17" t="str">
        <f>VLOOKUP(IF($C885="B",VLOOKUP($A885,Bat!$A$4:$AU$2320,U$1,FALSE),VLOOKUP($A885,Pit!$A$4:$BE$1686,U$2,FALSE)),COND!$A$35:$B$41,2,FALSE)</f>
        <v>??</v>
      </c>
      <c r="V885" s="21">
        <f>IF($C885="B",VLOOKUP($A885,Bat!$A$4:$AT$2284,46,FALSE),VLOOKUP($A885,Pit!$A$4:$BD$1664,56,FALSE))</f>
        <v>479</v>
      </c>
      <c r="W885" s="16">
        <f t="shared" si="67"/>
        <v>999</v>
      </c>
      <c r="X885" s="16"/>
      <c r="Y885" s="22">
        <f t="shared" si="68"/>
        <v>977</v>
      </c>
      <c r="Z885" s="16" t="str">
        <f>IFERROR(VLOOKUP($D885,Results37!$F$3:$L$1396,Z$1,FALSE),"")</f>
        <v/>
      </c>
      <c r="AA885" s="47" t="str">
        <f>IF(ISERROR(VLOOKUP(D885,Results37!$F$3:$O$399,AA$1,FALSE)),"",IF(VLOOKUP(D885,Results37!$F$3:$O$399,AA$1+1,FALSE)=1,"S"&amp;VLOOKUP(D885,Results37!$F$3:$O$399,AA$1,FALSE),VLOOKUP(D885,Results37!$F$3:$O$399,AA$1,FALSE)))</f>
        <v/>
      </c>
      <c r="AB885" s="16" t="str">
        <f>IFERROR(VLOOKUP($D885,Results37!$F$3:$L$1396,AB$1,FALSE),"")</f>
        <v/>
      </c>
      <c r="AC885" s="16" t="str">
        <f>IFERROR(VLOOKUP($D885,Results37!$F$3:$L$1396,AC$1,FALSE),"")</f>
        <v/>
      </c>
      <c r="AD885" s="16" t="str">
        <f t="shared" si="69"/>
        <v/>
      </c>
      <c r="AE885" s="20" t="str">
        <f>IF(ISERROR(VLOOKUP($AC885&amp;"-"&amp;$F885&amp;" "&amp;G885,Bonuses!$B$1:$G$1006,4,FALSE)),"",INT(VLOOKUP($AC885&amp;"-"&amp;$F885&amp;" "&amp;$G885,Bonuses!$B$1:$G$1006,4,FALSE)))</f>
        <v/>
      </c>
      <c r="AF885" s="16" t="str">
        <f>IF(ISERROR(VLOOKUP($AC885&amp;"-"&amp;$F885,Bonuses!$B$1:$G$1006,5,FALSE)),"",IF(VLOOKUP($AC885&amp;"-"&amp;$F885,Bonuses!$B$1:$G$1006,5,FALSE)="","",VLOOKUP($AC885&amp;"-"&amp;$F885,Bonuses!$B$1:$G$1006,6,FALSE)&amp;" yrs, "&amp;VLOOKUP($AC885&amp;"-"&amp;$F885,Bonuses!$B$1:$G$1006,5,FALSE)))</f>
        <v/>
      </c>
    </row>
    <row r="886" spans="1:32" s="21" customFormat="1" x14ac:dyDescent="0.25">
      <c r="A886" s="21" t="s">
        <v>2539</v>
      </c>
      <c r="B886" s="21">
        <f t="shared" si="65"/>
        <v>0</v>
      </c>
      <c r="C886" s="21" t="str">
        <f t="shared" si="66"/>
        <v>P</v>
      </c>
      <c r="D886" s="17">
        <f>IF($C886="B",VLOOKUP($A886,Bat!$A$4:$BF$2320,D$1,FALSE),VLOOKUP($A886,Pit!$A$4:$BA$1686,D$2,FALSE))</f>
        <v>13605</v>
      </c>
      <c r="E886" s="16" t="str">
        <f>IF($C886="B",VLOOKUP($A886,Bat!$A$4:$BF$2320,E$1,FALSE),VLOOKUP($A886,Pit!$A$4:$BA$1686,E$2,FALSE))</f>
        <v>RP</v>
      </c>
      <c r="F886" s="16" t="str">
        <f>IF($C886="B",VLOOKUP($A886,Bat!$A$4:$BF$2320,F$1,FALSE),VLOOKUP($A886,Pit!$A$4:$BA$1686,F$2,FALSE))</f>
        <v>Edgardo</v>
      </c>
      <c r="G886" s="16" t="str">
        <f>IF($C886="B",VLOOKUP($A886,Bat!$A$4:$BF$2320,G$1,FALSE),VLOOKUP($A886,Pit!$A$4:$BA$1686,G$2,FALSE))</f>
        <v>Pérez</v>
      </c>
      <c r="H886" s="16">
        <f>IF($C886="B",VLOOKUP($A886,Bat!$A$4:$BF$2320,H$1,FALSE),VLOOKUP($A886,Pit!$A$4:$BA$1686,H$2,FALSE))</f>
        <v>23</v>
      </c>
      <c r="I886" s="16" t="str">
        <f>IF($C886="B",VLOOKUP($A886,Bat!$A$4:$BF$2320,I$1,FALSE),VLOOKUP($A886,Pit!$A$4:$BA$1686,I$2,FALSE))</f>
        <v>S</v>
      </c>
      <c r="J886" s="16" t="str">
        <f>IF($C886="B",VLOOKUP($A886,Bat!$A$4:$BF$2320,J$1,FALSE),VLOOKUP($A886,Pit!$A$4:$BA$1686,J$2,FALSE))</f>
        <v>L</v>
      </c>
      <c r="K886" s="16" t="str">
        <f>IF($C886="B",VLOOKUP($A886,Bat!$A$4:$BF$2320,K$1,FALSE),VLOOKUP($A886,Pit!$A$4:$BA$1686,K$2,FALSE))</f>
        <v>Normal</v>
      </c>
      <c r="L886" s="17" t="str">
        <f>IF($C886="B",VLOOKUP($A886,Bat!$A$4:$BF$2320,L$1,FALSE),VLOOKUP($A886,Pit!$A$4:$BA$1686,L$2,FALSE))</f>
        <v>Normal</v>
      </c>
      <c r="M886" s="16">
        <f>IF($C886="B",VLOOKUP($A886,Bat!$A$4:$BF$2320,M$1,FALSE),VLOOKUP($A886,Pit!$A$4:$BA$1686,M$2,FALSE))</f>
        <v>3</v>
      </c>
      <c r="N886" s="16">
        <f>IF($C886="B",VLOOKUP($A886,Bat!$A$4:$BF$2320,N$1,FALSE),VLOOKUP($A886,Pit!$A$4:$BA$1686,N$2,FALSE))</f>
        <v>1</v>
      </c>
      <c r="O886" s="16">
        <f>IF($C886="B",VLOOKUP($A886,Bat!$A$4:$BF$2320,O$1,FALSE),VLOOKUP($A886,Pit!$A$4:$BA$1686,O$2,FALSE))</f>
        <v>4</v>
      </c>
      <c r="P886" s="16" t="str">
        <f>IF($C886="B",VLOOKUP($A886,Bat!$A$4:$BF$2320,P$1,FALSE),VLOOKUP($A886,Pit!$A$4:$BA$1686,P$2,FALSE))</f>
        <v>89-91 Mph</v>
      </c>
      <c r="Q886" s="17">
        <f>IF($C886="B",VLOOKUP($A886,Bat!$A$4:$BF$2320,Q$1,FALSE),VLOOKUP($A886,Pit!$A$4:$BA$1686,Q$2,FALSE))</f>
        <v>7</v>
      </c>
      <c r="R886" s="18">
        <f>IF($C886="B",VLOOKUP($A886,Bat!$A$4:$BF$2320,R$1,FALSE),VLOOKUP($A886,Pit!$A$4:$BA$1686,R$2,FALSE))</f>
        <v>10.21526446462034</v>
      </c>
      <c r="S886" s="19">
        <f>IF($C886="B",VLOOKUP($A886,Bat!$A$4:$BF$2320,S$1,FALSE),VLOOKUP($A886,Pit!$A$4:$BA$1686,S$2,FALSE))</f>
        <v>-0.16014207191399304</v>
      </c>
      <c r="T886" s="20" t="str">
        <f>IF($C886="B",VLOOKUP($A886,Bat!$A$4:$BF$2320,T$1,FALSE),VLOOKUP($A886,Pit!$A$4:$BA$1686,T$2,FALSE))</f>
        <v>Slot</v>
      </c>
      <c r="U886" s="17" t="str">
        <f>VLOOKUP(IF($C886="B",VLOOKUP($A886,Bat!$A$4:$AU$2320,U$1,FALSE),VLOOKUP($A886,Pit!$A$4:$BE$1686,U$2,FALSE)),COND!$A$35:$B$41,2,FALSE)</f>
        <v>??</v>
      </c>
      <c r="V886" s="21">
        <f>IF($C886="B",VLOOKUP($A886,Bat!$A$4:$AT$2284,46,FALSE),VLOOKUP($A886,Pit!$A$4:$BD$1664,56,FALSE))</f>
        <v>480</v>
      </c>
      <c r="W886" s="16">
        <f t="shared" si="67"/>
        <v>480</v>
      </c>
      <c r="X886" s="16"/>
      <c r="Y886" s="22">
        <f t="shared" si="68"/>
        <v>813</v>
      </c>
      <c r="Z886" s="16" t="str">
        <f>IFERROR(VLOOKUP($D886,Results37!$F$3:$L$1396,Z$1,FALSE),"")</f>
        <v/>
      </c>
      <c r="AA886" s="47" t="str">
        <f>IF(ISERROR(VLOOKUP(D886,Results37!$F$3:$O$399,AA$1,FALSE)),"",IF(VLOOKUP(D886,Results37!$F$3:$O$399,AA$1+1,FALSE)=1,"S"&amp;VLOOKUP(D886,Results37!$F$3:$O$399,AA$1,FALSE),VLOOKUP(D886,Results37!$F$3:$O$399,AA$1,FALSE)))</f>
        <v/>
      </c>
      <c r="AB886" s="16" t="str">
        <f>IFERROR(VLOOKUP($D886,Results37!$F$3:$L$1396,AB$1,FALSE),"")</f>
        <v/>
      </c>
      <c r="AC886" s="16" t="str">
        <f>IFERROR(VLOOKUP($D886,Results37!$F$3:$L$1396,AC$1,FALSE),"")</f>
        <v/>
      </c>
      <c r="AD886" s="16" t="str">
        <f t="shared" si="69"/>
        <v/>
      </c>
      <c r="AE886" s="20" t="str">
        <f>IF(ISERROR(VLOOKUP($AC886&amp;"-"&amp;$F886&amp;" "&amp;G886,Bonuses!$B$1:$G$1006,4,FALSE)),"",INT(VLOOKUP($AC886&amp;"-"&amp;$F886&amp;" "&amp;$G886,Bonuses!$B$1:$G$1006,4,FALSE)))</f>
        <v/>
      </c>
      <c r="AF886" s="16" t="str">
        <f>IF(ISERROR(VLOOKUP($AC886&amp;"-"&amp;$F886,Bonuses!$B$1:$G$1006,5,FALSE)),"",IF(VLOOKUP($AC886&amp;"-"&amp;$F886,Bonuses!$B$1:$G$1006,5,FALSE)="","",VLOOKUP($AC886&amp;"-"&amp;$F886,Bonuses!$B$1:$G$1006,6,FALSE)&amp;" yrs, "&amp;VLOOKUP($AC886&amp;"-"&amp;$F886,Bonuses!$B$1:$G$1006,5,FALSE)))</f>
        <v/>
      </c>
    </row>
    <row r="887" spans="1:32" s="21" customFormat="1" x14ac:dyDescent="0.25">
      <c r="A887" s="21" t="s">
        <v>2984</v>
      </c>
      <c r="B887" s="21">
        <f t="shared" si="65"/>
        <v>0</v>
      </c>
      <c r="C887" s="21" t="str">
        <f t="shared" si="66"/>
        <v>P</v>
      </c>
      <c r="D887" s="17">
        <f>IF($C887="B",VLOOKUP($A887,Bat!$A$4:$BF$2320,D$1,FALSE),VLOOKUP($A887,Pit!$A$4:$BA$1686,D$2,FALSE))</f>
        <v>6035</v>
      </c>
      <c r="E887" s="16" t="str">
        <f>IF($C887="B",VLOOKUP($A887,Bat!$A$4:$BF$2320,E$1,FALSE),VLOOKUP($A887,Pit!$A$4:$BA$1686,E$2,FALSE))</f>
        <v>RP</v>
      </c>
      <c r="F887" s="16" t="str">
        <f>IF($C887="B",VLOOKUP($A887,Bat!$A$4:$BF$2320,F$1,FALSE),VLOOKUP($A887,Pit!$A$4:$BA$1686,F$2,FALSE))</f>
        <v>Felipe</v>
      </c>
      <c r="G887" s="16" t="str">
        <f>IF($C887="B",VLOOKUP($A887,Bat!$A$4:$BF$2320,G$1,FALSE),VLOOKUP($A887,Pit!$A$4:$BA$1686,G$2,FALSE))</f>
        <v>Díaz</v>
      </c>
      <c r="H887" s="16">
        <f>IF($C887="B",VLOOKUP($A887,Bat!$A$4:$BF$2320,H$1,FALSE),VLOOKUP($A887,Pit!$A$4:$BA$1686,H$2,FALSE))</f>
        <v>23</v>
      </c>
      <c r="I887" s="16" t="str">
        <f>IF($C887="B",VLOOKUP($A887,Bat!$A$4:$BF$2320,I$1,FALSE),VLOOKUP($A887,Pit!$A$4:$BA$1686,I$2,FALSE))</f>
        <v>R</v>
      </c>
      <c r="J887" s="16" t="str">
        <f>IF($C887="B",VLOOKUP($A887,Bat!$A$4:$BF$2320,J$1,FALSE),VLOOKUP($A887,Pit!$A$4:$BA$1686,J$2,FALSE))</f>
        <v>L</v>
      </c>
      <c r="K887" s="16" t="str">
        <f>IF($C887="B",VLOOKUP($A887,Bat!$A$4:$BF$2320,K$1,FALSE),VLOOKUP($A887,Pit!$A$4:$BA$1686,K$2,FALSE))</f>
        <v>Normal</v>
      </c>
      <c r="L887" s="17" t="str">
        <f>IF($C887="B",VLOOKUP($A887,Bat!$A$4:$BF$2320,L$1,FALSE),VLOOKUP($A887,Pit!$A$4:$BA$1686,L$2,FALSE))</f>
        <v>Normal</v>
      </c>
      <c r="M887" s="16">
        <f>IF($C887="B",VLOOKUP($A887,Bat!$A$4:$BF$2320,M$1,FALSE),VLOOKUP($A887,Pit!$A$4:$BA$1686,M$2,FALSE))</f>
        <v>5</v>
      </c>
      <c r="N887" s="16">
        <f>IF($C887="B",VLOOKUP($A887,Bat!$A$4:$BF$2320,N$1,FALSE),VLOOKUP($A887,Pit!$A$4:$BA$1686,N$2,FALSE))</f>
        <v>1</v>
      </c>
      <c r="O887" s="16">
        <f>IF($C887="B",VLOOKUP($A887,Bat!$A$4:$BF$2320,O$1,FALSE),VLOOKUP($A887,Pit!$A$4:$BA$1686,O$2,FALSE))</f>
        <v>2</v>
      </c>
      <c r="P887" s="16" t="str">
        <f>IF($C887="B",VLOOKUP($A887,Bat!$A$4:$BF$2320,P$1,FALSE),VLOOKUP($A887,Pit!$A$4:$BA$1686,P$2,FALSE))</f>
        <v>89-91 Mph</v>
      </c>
      <c r="Q887" s="17">
        <f>IF($C887="B",VLOOKUP($A887,Bat!$A$4:$BF$2320,Q$1,FALSE),VLOOKUP($A887,Pit!$A$4:$BA$1686,Q$2,FALSE))</f>
        <v>6</v>
      </c>
      <c r="R887" s="18">
        <f>IF($C887="B",VLOOKUP($A887,Bat!$A$4:$BF$2320,R$1,FALSE),VLOOKUP($A887,Pit!$A$4:$BA$1686,R$2,FALSE))</f>
        <v>10.187734347209606</v>
      </c>
      <c r="S887" s="19">
        <f>IF($C887="B",VLOOKUP($A887,Bat!$A$4:$BF$2320,S$1,FALSE),VLOOKUP($A887,Pit!$A$4:$BA$1686,S$2,FALSE))</f>
        <v>-0.16256059397188447</v>
      </c>
      <c r="T887" s="20" t="str">
        <f>IF($C887="B",VLOOKUP($A887,Bat!$A$4:$BF$2320,T$1,FALSE),VLOOKUP($A887,Pit!$A$4:$BA$1686,T$2,FALSE))</f>
        <v>-</v>
      </c>
      <c r="U887" s="17" t="str">
        <f>VLOOKUP(IF($C887="B",VLOOKUP($A887,Bat!$A$4:$AU$2320,U$1,FALSE),VLOOKUP($A887,Pit!$A$4:$BE$1686,U$2,FALSE)),COND!$A$35:$B$41,2,FALSE)</f>
        <v>??</v>
      </c>
      <c r="V887" s="21">
        <f>IF($C887="B",VLOOKUP($A887,Bat!$A$4:$AT$2284,46,FALSE),VLOOKUP($A887,Pit!$A$4:$BD$1664,56,FALSE))</f>
        <v>481</v>
      </c>
      <c r="W887" s="16">
        <f t="shared" si="67"/>
        <v>999</v>
      </c>
      <c r="X887" s="16"/>
      <c r="Y887" s="22">
        <f t="shared" si="68"/>
        <v>814</v>
      </c>
      <c r="Z887" s="16" t="str">
        <f>IFERROR(VLOOKUP($D887,Results37!$F$3:$L$1396,Z$1,FALSE),"")</f>
        <v/>
      </c>
      <c r="AA887" s="47" t="str">
        <f>IF(ISERROR(VLOOKUP(D887,Results37!$F$3:$O$399,AA$1,FALSE)),"",IF(VLOOKUP(D887,Results37!$F$3:$O$399,AA$1+1,FALSE)=1,"S"&amp;VLOOKUP(D887,Results37!$F$3:$O$399,AA$1,FALSE),VLOOKUP(D887,Results37!$F$3:$O$399,AA$1,FALSE)))</f>
        <v/>
      </c>
      <c r="AB887" s="16" t="str">
        <f>IFERROR(VLOOKUP($D887,Results37!$F$3:$L$1396,AB$1,FALSE),"")</f>
        <v/>
      </c>
      <c r="AC887" s="16" t="str">
        <f>IFERROR(VLOOKUP($D887,Results37!$F$3:$L$1396,AC$1,FALSE),"")</f>
        <v/>
      </c>
      <c r="AD887" s="16" t="str">
        <f t="shared" si="69"/>
        <v/>
      </c>
      <c r="AE887" s="20" t="str">
        <f>IF(ISERROR(VLOOKUP($AC887&amp;"-"&amp;$F887&amp;" "&amp;G887,Bonuses!$B$1:$G$1006,4,FALSE)),"",INT(VLOOKUP($AC887&amp;"-"&amp;$F887&amp;" "&amp;$G887,Bonuses!$B$1:$G$1006,4,FALSE)))</f>
        <v/>
      </c>
      <c r="AF887" s="16" t="str">
        <f>IF(ISERROR(VLOOKUP($AC887&amp;"-"&amp;$F887,Bonuses!$B$1:$G$1006,5,FALSE)),"",IF(VLOOKUP($AC887&amp;"-"&amp;$F887,Bonuses!$B$1:$G$1006,5,FALSE)="","",VLOOKUP($AC887&amp;"-"&amp;$F887,Bonuses!$B$1:$G$1006,6,FALSE)&amp;" yrs, "&amp;VLOOKUP($AC887&amp;"-"&amp;$F887,Bonuses!$B$1:$G$1006,5,FALSE)))</f>
        <v/>
      </c>
    </row>
    <row r="888" spans="1:32" s="21" customFormat="1" x14ac:dyDescent="0.25">
      <c r="A888" s="21" t="s">
        <v>2985</v>
      </c>
      <c r="B888" s="21">
        <f t="shared" si="65"/>
        <v>0</v>
      </c>
      <c r="C888" s="21" t="str">
        <f t="shared" si="66"/>
        <v>P</v>
      </c>
      <c r="D888" s="17">
        <f>IF($C888="B",VLOOKUP($A888,Bat!$A$4:$BF$2320,D$1,FALSE),VLOOKUP($A888,Pit!$A$4:$BA$1686,D$2,FALSE))</f>
        <v>7757</v>
      </c>
      <c r="E888" s="16" t="str">
        <f>IF($C888="B",VLOOKUP($A888,Bat!$A$4:$BF$2320,E$1,FALSE),VLOOKUP($A888,Pit!$A$4:$BA$1686,E$2,FALSE))</f>
        <v>SP</v>
      </c>
      <c r="F888" s="16" t="str">
        <f>IF($C888="B",VLOOKUP($A888,Bat!$A$4:$BF$2320,F$1,FALSE),VLOOKUP($A888,Pit!$A$4:$BA$1686,F$2,FALSE))</f>
        <v>Pat</v>
      </c>
      <c r="G888" s="16" t="str">
        <f>IF($C888="B",VLOOKUP($A888,Bat!$A$4:$BF$2320,G$1,FALSE),VLOOKUP($A888,Pit!$A$4:$BA$1686,G$2,FALSE))</f>
        <v>Goodman</v>
      </c>
      <c r="H888" s="16">
        <f>IF($C888="B",VLOOKUP($A888,Bat!$A$4:$BF$2320,H$1,FALSE),VLOOKUP($A888,Pit!$A$4:$BA$1686,H$2,FALSE))</f>
        <v>22</v>
      </c>
      <c r="I888" s="16" t="str">
        <f>IF($C888="B",VLOOKUP($A888,Bat!$A$4:$BF$2320,I$1,FALSE),VLOOKUP($A888,Pit!$A$4:$BA$1686,I$2,FALSE))</f>
        <v>R</v>
      </c>
      <c r="J888" s="16" t="str">
        <f>IF($C888="B",VLOOKUP($A888,Bat!$A$4:$BF$2320,J$1,FALSE),VLOOKUP($A888,Pit!$A$4:$BA$1686,J$2,FALSE))</f>
        <v>R</v>
      </c>
      <c r="K888" s="16" t="str">
        <f>IF($C888="B",VLOOKUP($A888,Bat!$A$4:$BF$2320,K$1,FALSE),VLOOKUP($A888,Pit!$A$4:$BA$1686,K$2,FALSE))</f>
        <v>Normal</v>
      </c>
      <c r="L888" s="17" t="str">
        <f>IF($C888="B",VLOOKUP($A888,Bat!$A$4:$BF$2320,L$1,FALSE),VLOOKUP($A888,Pit!$A$4:$BA$1686,L$2,FALSE))</f>
        <v>Normal</v>
      </c>
      <c r="M888" s="16">
        <f>IF($C888="B",VLOOKUP($A888,Bat!$A$4:$BF$2320,M$1,FALSE),VLOOKUP($A888,Pit!$A$4:$BA$1686,M$2,FALSE))</f>
        <v>3</v>
      </c>
      <c r="N888" s="16">
        <f>IF($C888="B",VLOOKUP($A888,Bat!$A$4:$BF$2320,N$1,FALSE),VLOOKUP($A888,Pit!$A$4:$BA$1686,N$2,FALSE))</f>
        <v>3</v>
      </c>
      <c r="O888" s="16">
        <f>IF($C888="B",VLOOKUP($A888,Bat!$A$4:$BF$2320,O$1,FALSE),VLOOKUP($A888,Pit!$A$4:$BA$1686,O$2,FALSE))</f>
        <v>2</v>
      </c>
      <c r="P888" s="16" t="str">
        <f>IF($C888="B",VLOOKUP($A888,Bat!$A$4:$BF$2320,P$1,FALSE),VLOOKUP($A888,Pit!$A$4:$BA$1686,P$2,FALSE))</f>
        <v>93-95 Mph</v>
      </c>
      <c r="Q888" s="17">
        <f>IF($C888="B",VLOOKUP($A888,Bat!$A$4:$BF$2320,Q$1,FALSE),VLOOKUP($A888,Pit!$A$4:$BA$1686,Q$2,FALSE))</f>
        <v>6</v>
      </c>
      <c r="R888" s="18">
        <f>IF($C888="B",VLOOKUP($A888,Bat!$A$4:$BF$2320,R$1,FALSE),VLOOKUP($A888,Pit!$A$4:$BA$1686,R$2,FALSE))</f>
        <v>10.171860358762288</v>
      </c>
      <c r="S888" s="19">
        <f>IF($C888="B",VLOOKUP($A888,Bat!$A$4:$BF$2320,S$1,FALSE),VLOOKUP($A888,Pit!$A$4:$BA$1686,S$2,FALSE))</f>
        <v>-0.16395512457390735</v>
      </c>
      <c r="T888" s="20" t="str">
        <f>IF($C888="B",VLOOKUP($A888,Bat!$A$4:$BF$2320,T$1,FALSE),VLOOKUP($A888,Pit!$A$4:$BA$1686,T$2,FALSE))</f>
        <v>-</v>
      </c>
      <c r="U888" s="17" t="str">
        <f>VLOOKUP(IF($C888="B",VLOOKUP($A888,Bat!$A$4:$AU$2320,U$1,FALSE),VLOOKUP($A888,Pit!$A$4:$BE$1686,U$2,FALSE)),COND!$A$35:$B$41,2,FALSE)</f>
        <v>??</v>
      </c>
      <c r="V888" s="21">
        <f>IF($C888="B",VLOOKUP($A888,Bat!$A$4:$AT$2284,46,FALSE),VLOOKUP($A888,Pit!$A$4:$BD$1664,56,FALSE))</f>
        <v>482</v>
      </c>
      <c r="W888" s="16">
        <f t="shared" si="67"/>
        <v>999</v>
      </c>
      <c r="X888" s="16"/>
      <c r="Y888" s="22">
        <f t="shared" si="68"/>
        <v>817</v>
      </c>
      <c r="Z888" s="16" t="str">
        <f>IFERROR(VLOOKUP($D888,Results37!$F$3:$L$1396,Z$1,FALSE),"")</f>
        <v/>
      </c>
      <c r="AA888" s="47" t="str">
        <f>IF(ISERROR(VLOOKUP(D888,Results37!$F$3:$O$399,AA$1,FALSE)),"",IF(VLOOKUP(D888,Results37!$F$3:$O$399,AA$1+1,FALSE)=1,"S"&amp;VLOOKUP(D888,Results37!$F$3:$O$399,AA$1,FALSE),VLOOKUP(D888,Results37!$F$3:$O$399,AA$1,FALSE)))</f>
        <v/>
      </c>
      <c r="AB888" s="16" t="str">
        <f>IFERROR(VLOOKUP($D888,Results37!$F$3:$L$1396,AB$1,FALSE),"")</f>
        <v/>
      </c>
      <c r="AC888" s="16" t="str">
        <f>IFERROR(VLOOKUP($D888,Results37!$F$3:$L$1396,AC$1,FALSE),"")</f>
        <v/>
      </c>
      <c r="AD888" s="16" t="str">
        <f t="shared" si="69"/>
        <v/>
      </c>
      <c r="AE888" s="20" t="str">
        <f>IF(ISERROR(VLOOKUP($AC888&amp;"-"&amp;$F888&amp;" "&amp;G888,Bonuses!$B$1:$G$1006,4,FALSE)),"",INT(VLOOKUP($AC888&amp;"-"&amp;$F888&amp;" "&amp;$G888,Bonuses!$B$1:$G$1006,4,FALSE)))</f>
        <v/>
      </c>
      <c r="AF888" s="16" t="str">
        <f>IF(ISERROR(VLOOKUP($AC888&amp;"-"&amp;$F888,Bonuses!$B$1:$G$1006,5,FALSE)),"",IF(VLOOKUP($AC888&amp;"-"&amp;$F888,Bonuses!$B$1:$G$1006,5,FALSE)="","",VLOOKUP($AC888&amp;"-"&amp;$F888,Bonuses!$B$1:$G$1006,6,FALSE)&amp;" yrs, "&amp;VLOOKUP($AC888&amp;"-"&amp;$F888,Bonuses!$B$1:$G$1006,5,FALSE)))</f>
        <v/>
      </c>
    </row>
    <row r="889" spans="1:32" s="21" customFormat="1" x14ac:dyDescent="0.25">
      <c r="A889" s="21" t="s">
        <v>2690</v>
      </c>
      <c r="B889" s="21">
        <f t="shared" si="65"/>
        <v>0</v>
      </c>
      <c r="C889" s="21" t="str">
        <f t="shared" si="66"/>
        <v>P</v>
      </c>
      <c r="D889" s="17">
        <f>IF($C889="B",VLOOKUP($A889,Bat!$A$4:$BF$2320,D$1,FALSE),VLOOKUP($A889,Pit!$A$4:$BA$1686,D$2,FALSE))</f>
        <v>1152</v>
      </c>
      <c r="E889" s="16" t="str">
        <f>IF($C889="B",VLOOKUP($A889,Bat!$A$4:$BF$2320,E$1,FALSE),VLOOKUP($A889,Pit!$A$4:$BA$1686,E$2,FALSE))</f>
        <v>SP</v>
      </c>
      <c r="F889" s="16" t="str">
        <f>IF($C889="B",VLOOKUP($A889,Bat!$A$4:$BF$2320,F$1,FALSE),VLOOKUP($A889,Pit!$A$4:$BA$1686,F$2,FALSE))</f>
        <v>Corbin</v>
      </c>
      <c r="G889" s="16" t="str">
        <f>IF($C889="B",VLOOKUP($A889,Bat!$A$4:$BF$2320,G$1,FALSE),VLOOKUP($A889,Pit!$A$4:$BA$1686,G$2,FALSE))</f>
        <v>Jones</v>
      </c>
      <c r="H889" s="16">
        <f>IF($C889="B",VLOOKUP($A889,Bat!$A$4:$BF$2320,H$1,FALSE),VLOOKUP($A889,Pit!$A$4:$BA$1686,H$2,FALSE))</f>
        <v>23</v>
      </c>
      <c r="I889" s="16" t="str">
        <f>IF($C889="B",VLOOKUP($A889,Bat!$A$4:$BF$2320,I$1,FALSE),VLOOKUP($A889,Pit!$A$4:$BA$1686,I$2,FALSE))</f>
        <v>L</v>
      </c>
      <c r="J889" s="16" t="str">
        <f>IF($C889="B",VLOOKUP($A889,Bat!$A$4:$BF$2320,J$1,FALSE),VLOOKUP($A889,Pit!$A$4:$BA$1686,J$2,FALSE))</f>
        <v>L</v>
      </c>
      <c r="K889" s="16" t="str">
        <f>IF($C889="B",VLOOKUP($A889,Bat!$A$4:$BF$2320,K$1,FALSE),VLOOKUP($A889,Pit!$A$4:$BA$1686,K$2,FALSE))</f>
        <v>Low</v>
      </c>
      <c r="L889" s="17" t="str">
        <f>IF($C889="B",VLOOKUP($A889,Bat!$A$4:$BF$2320,L$1,FALSE),VLOOKUP($A889,Pit!$A$4:$BA$1686,L$2,FALSE))</f>
        <v>Normal</v>
      </c>
      <c r="M889" s="16">
        <f>IF($C889="B",VLOOKUP($A889,Bat!$A$4:$BF$2320,M$1,FALSE),VLOOKUP($A889,Pit!$A$4:$BA$1686,M$2,FALSE))</f>
        <v>4</v>
      </c>
      <c r="N889" s="16">
        <f>IF($C889="B",VLOOKUP($A889,Bat!$A$4:$BF$2320,N$1,FALSE),VLOOKUP($A889,Pit!$A$4:$BA$1686,N$2,FALSE))</f>
        <v>1</v>
      </c>
      <c r="O889" s="16">
        <f>IF($C889="B",VLOOKUP($A889,Bat!$A$4:$BF$2320,O$1,FALSE),VLOOKUP($A889,Pit!$A$4:$BA$1686,O$2,FALSE))</f>
        <v>3</v>
      </c>
      <c r="P889" s="16" t="str">
        <f>IF($C889="B",VLOOKUP($A889,Bat!$A$4:$BF$2320,P$1,FALSE),VLOOKUP($A889,Pit!$A$4:$BA$1686,P$2,FALSE))</f>
        <v>90-92 Mph</v>
      </c>
      <c r="Q889" s="17">
        <f>IF($C889="B",VLOOKUP($A889,Bat!$A$4:$BF$2320,Q$1,FALSE),VLOOKUP($A889,Pit!$A$4:$BA$1686,Q$2,FALSE))</f>
        <v>8</v>
      </c>
      <c r="R889" s="18">
        <f>IF($C889="B",VLOOKUP($A889,Bat!$A$4:$BF$2320,R$1,FALSE),VLOOKUP($A889,Pit!$A$4:$BA$1686,R$2,FALSE))</f>
        <v>10.117092050314444</v>
      </c>
      <c r="S889" s="19">
        <f>IF($C889="B",VLOOKUP($A889,Bat!$A$4:$BF$2320,S$1,FALSE),VLOOKUP($A889,Pit!$A$4:$BA$1686,S$2,FALSE))</f>
        <v>-0.16876652294458289</v>
      </c>
      <c r="T889" s="20" t="str">
        <f>IF($C889="B",VLOOKUP($A889,Bat!$A$4:$BF$2320,T$1,FALSE),VLOOKUP($A889,Pit!$A$4:$BA$1686,T$2,FALSE))</f>
        <v>-</v>
      </c>
      <c r="U889" s="17" t="str">
        <f>VLOOKUP(IF($C889="B",VLOOKUP($A889,Bat!$A$4:$AU$2320,U$1,FALSE),VLOOKUP($A889,Pit!$A$4:$BE$1686,U$2,FALSE)),COND!$A$35:$B$41,2,FALSE)</f>
        <v>??</v>
      </c>
      <c r="V889" s="21">
        <f>IF($C889="B",VLOOKUP($A889,Bat!$A$4:$AT$2284,46,FALSE),VLOOKUP($A889,Pit!$A$4:$BD$1664,56,FALSE))</f>
        <v>483</v>
      </c>
      <c r="W889" s="16">
        <f t="shared" si="67"/>
        <v>999</v>
      </c>
      <c r="X889" s="16"/>
      <c r="Y889" s="22">
        <f t="shared" si="68"/>
        <v>821</v>
      </c>
      <c r="Z889" s="16" t="str">
        <f>IFERROR(VLOOKUP($D889,Results37!$F$3:$L$1396,Z$1,FALSE),"")</f>
        <v/>
      </c>
      <c r="AA889" s="47" t="str">
        <f>IF(ISERROR(VLOOKUP(D889,Results37!$F$3:$O$399,AA$1,FALSE)),"",IF(VLOOKUP(D889,Results37!$F$3:$O$399,AA$1+1,FALSE)=1,"S"&amp;VLOOKUP(D889,Results37!$F$3:$O$399,AA$1,FALSE),VLOOKUP(D889,Results37!$F$3:$O$399,AA$1,FALSE)))</f>
        <v/>
      </c>
      <c r="AB889" s="16" t="str">
        <f>IFERROR(VLOOKUP($D889,Results37!$F$3:$L$1396,AB$1,FALSE),"")</f>
        <v/>
      </c>
      <c r="AC889" s="16" t="str">
        <f>IFERROR(VLOOKUP($D889,Results37!$F$3:$L$1396,AC$1,FALSE),"")</f>
        <v/>
      </c>
      <c r="AD889" s="16" t="str">
        <f t="shared" si="69"/>
        <v/>
      </c>
      <c r="AE889" s="20" t="str">
        <f>IF(ISERROR(VLOOKUP($AC889&amp;"-"&amp;$F889&amp;" "&amp;G889,Bonuses!$B$1:$G$1006,4,FALSE)),"",INT(VLOOKUP($AC889&amp;"-"&amp;$F889&amp;" "&amp;$G889,Bonuses!$B$1:$G$1006,4,FALSE)))</f>
        <v/>
      </c>
      <c r="AF889" s="16" t="str">
        <f>IF(ISERROR(VLOOKUP($AC889&amp;"-"&amp;$F889,Bonuses!$B$1:$G$1006,5,FALSE)),"",IF(VLOOKUP($AC889&amp;"-"&amp;$F889,Bonuses!$B$1:$G$1006,5,FALSE)="","",VLOOKUP($AC889&amp;"-"&amp;$F889,Bonuses!$B$1:$G$1006,6,FALSE)&amp;" yrs, "&amp;VLOOKUP($AC889&amp;"-"&amp;$F889,Bonuses!$B$1:$G$1006,5,FALSE)))</f>
        <v/>
      </c>
    </row>
    <row r="890" spans="1:32" s="21" customFormat="1" x14ac:dyDescent="0.25">
      <c r="A890" s="21" t="s">
        <v>2541</v>
      </c>
      <c r="B890" s="21">
        <f t="shared" si="65"/>
        <v>0</v>
      </c>
      <c r="C890" s="21" t="str">
        <f t="shared" si="66"/>
        <v>P</v>
      </c>
      <c r="D890" s="17">
        <f>IF($C890="B",VLOOKUP($A890,Bat!$A$4:$BF$2320,D$1,FALSE),VLOOKUP($A890,Pit!$A$4:$BA$1686,D$2,FALSE))</f>
        <v>13281</v>
      </c>
      <c r="E890" s="16" t="str">
        <f>IF($C890="B",VLOOKUP($A890,Bat!$A$4:$BF$2320,E$1,FALSE),VLOOKUP($A890,Pit!$A$4:$BA$1686,E$2,FALSE))</f>
        <v>RP</v>
      </c>
      <c r="F890" s="16" t="str">
        <f>IF($C890="B",VLOOKUP($A890,Bat!$A$4:$BF$2320,F$1,FALSE),VLOOKUP($A890,Pit!$A$4:$BA$1686,F$2,FALSE))</f>
        <v>Simon</v>
      </c>
      <c r="G890" s="16" t="str">
        <f>IF($C890="B",VLOOKUP($A890,Bat!$A$4:$BF$2320,G$1,FALSE),VLOOKUP($A890,Pit!$A$4:$BA$1686,G$2,FALSE))</f>
        <v>Wall</v>
      </c>
      <c r="H890" s="16">
        <f>IF($C890="B",VLOOKUP($A890,Bat!$A$4:$BF$2320,H$1,FALSE),VLOOKUP($A890,Pit!$A$4:$BA$1686,H$2,FALSE))</f>
        <v>23</v>
      </c>
      <c r="I890" s="16" t="str">
        <f>IF($C890="B",VLOOKUP($A890,Bat!$A$4:$BF$2320,I$1,FALSE),VLOOKUP($A890,Pit!$A$4:$BA$1686,I$2,FALSE))</f>
        <v>R</v>
      </c>
      <c r="J890" s="16" t="str">
        <f>IF($C890="B",VLOOKUP($A890,Bat!$A$4:$BF$2320,J$1,FALSE),VLOOKUP($A890,Pit!$A$4:$BA$1686,J$2,FALSE))</f>
        <v>R</v>
      </c>
      <c r="K890" s="16" t="str">
        <f>IF($C890="B",VLOOKUP($A890,Bat!$A$4:$BF$2320,K$1,FALSE),VLOOKUP($A890,Pit!$A$4:$BA$1686,K$2,FALSE))</f>
        <v>Low</v>
      </c>
      <c r="L890" s="17" t="str">
        <f>IF($C890="B",VLOOKUP($A890,Bat!$A$4:$BF$2320,L$1,FALSE),VLOOKUP($A890,Pit!$A$4:$BA$1686,L$2,FALSE))</f>
        <v>Normal</v>
      </c>
      <c r="M890" s="16">
        <f>IF($C890="B",VLOOKUP($A890,Bat!$A$4:$BF$2320,M$1,FALSE),VLOOKUP($A890,Pit!$A$4:$BA$1686,M$2,FALSE))</f>
        <v>4</v>
      </c>
      <c r="N890" s="16">
        <f>IF($C890="B",VLOOKUP($A890,Bat!$A$4:$BF$2320,N$1,FALSE),VLOOKUP($A890,Pit!$A$4:$BA$1686,N$2,FALSE))</f>
        <v>3</v>
      </c>
      <c r="O890" s="16">
        <f>IF($C890="B",VLOOKUP($A890,Bat!$A$4:$BF$2320,O$1,FALSE),VLOOKUP($A890,Pit!$A$4:$BA$1686,O$2,FALSE))</f>
        <v>3</v>
      </c>
      <c r="P890" s="16" t="str">
        <f>IF($C890="B",VLOOKUP($A890,Bat!$A$4:$BF$2320,P$1,FALSE),VLOOKUP($A890,Pit!$A$4:$BA$1686,P$2,FALSE))</f>
        <v>91-93 Mph</v>
      </c>
      <c r="Q890" s="17">
        <f>IF($C890="B",VLOOKUP($A890,Bat!$A$4:$BF$2320,Q$1,FALSE),VLOOKUP($A890,Pit!$A$4:$BA$1686,Q$2,FALSE))</f>
        <v>4</v>
      </c>
      <c r="R890" s="18">
        <f>IF($C890="B",VLOOKUP($A890,Bat!$A$4:$BF$2320,R$1,FALSE),VLOOKUP($A890,Pit!$A$4:$BA$1686,R$2,FALSE))</f>
        <v>10.11616537272751</v>
      </c>
      <c r="S890" s="19">
        <f>IF($C890="B",VLOOKUP($A890,Bat!$A$4:$BF$2320,S$1,FALSE),VLOOKUP($A890,Pit!$A$4:$BA$1686,S$2,FALSE))</f>
        <v>-0.1688479316124471</v>
      </c>
      <c r="T890" s="20" t="str">
        <f>IF($C890="B",VLOOKUP($A890,Bat!$A$4:$BF$2320,T$1,FALSE),VLOOKUP($A890,Pit!$A$4:$BA$1686,T$2,FALSE))</f>
        <v>Slot</v>
      </c>
      <c r="U890" s="17" t="str">
        <f>VLOOKUP(IF($C890="B",VLOOKUP($A890,Bat!$A$4:$AU$2320,U$1,FALSE),VLOOKUP($A890,Pit!$A$4:$BE$1686,U$2,FALSE)),COND!$A$35:$B$41,2,FALSE)</f>
        <v>??</v>
      </c>
      <c r="V890" s="21">
        <f>IF($C890="B",VLOOKUP($A890,Bat!$A$4:$AT$2284,46,FALSE),VLOOKUP($A890,Pit!$A$4:$BD$1664,56,FALSE))</f>
        <v>484</v>
      </c>
      <c r="W890" s="16">
        <f t="shared" si="67"/>
        <v>484</v>
      </c>
      <c r="X890" s="16"/>
      <c r="Y890" s="22">
        <f t="shared" si="68"/>
        <v>822</v>
      </c>
      <c r="Z890" s="16" t="str">
        <f>IFERROR(VLOOKUP($D890,Results37!$F$3:$L$1396,Z$1,FALSE),"")</f>
        <v/>
      </c>
      <c r="AA890" s="47" t="str">
        <f>IF(ISERROR(VLOOKUP(D890,Results37!$F$3:$O$399,AA$1,FALSE)),"",IF(VLOOKUP(D890,Results37!$F$3:$O$399,AA$1+1,FALSE)=1,"S"&amp;VLOOKUP(D890,Results37!$F$3:$O$399,AA$1,FALSE),VLOOKUP(D890,Results37!$F$3:$O$399,AA$1,FALSE)))</f>
        <v/>
      </c>
      <c r="AB890" s="16" t="str">
        <f>IFERROR(VLOOKUP($D890,Results37!$F$3:$L$1396,AB$1,FALSE),"")</f>
        <v/>
      </c>
      <c r="AC890" s="16" t="str">
        <f>IFERROR(VLOOKUP($D890,Results37!$F$3:$L$1396,AC$1,FALSE),"")</f>
        <v/>
      </c>
      <c r="AD890" s="16" t="str">
        <f t="shared" si="69"/>
        <v/>
      </c>
      <c r="AE890" s="20" t="str">
        <f>IF(ISERROR(VLOOKUP($AC890&amp;"-"&amp;$F890&amp;" "&amp;G890,Bonuses!$B$1:$G$1006,4,FALSE)),"",INT(VLOOKUP($AC890&amp;"-"&amp;$F890&amp;" "&amp;$G890,Bonuses!$B$1:$G$1006,4,FALSE)))</f>
        <v/>
      </c>
      <c r="AF890" s="16" t="str">
        <f>IF(ISERROR(VLOOKUP($AC890&amp;"-"&amp;$F890,Bonuses!$B$1:$G$1006,5,FALSE)),"",IF(VLOOKUP($AC890&amp;"-"&amp;$F890,Bonuses!$B$1:$G$1006,5,FALSE)="","",VLOOKUP($AC890&amp;"-"&amp;$F890,Bonuses!$B$1:$G$1006,6,FALSE)&amp;" yrs, "&amp;VLOOKUP($AC890&amp;"-"&amp;$F890,Bonuses!$B$1:$G$1006,5,FALSE)))</f>
        <v/>
      </c>
    </row>
    <row r="891" spans="1:32" s="21" customFormat="1" x14ac:dyDescent="0.25">
      <c r="A891" s="21" t="s">
        <v>2376</v>
      </c>
      <c r="B891" s="21">
        <f t="shared" si="65"/>
        <v>0</v>
      </c>
      <c r="C891" s="21" t="str">
        <f t="shared" si="66"/>
        <v>P</v>
      </c>
      <c r="D891" s="17">
        <f>IF($C891="B",VLOOKUP($A891,Bat!$A$4:$BF$2320,D$1,FALSE),VLOOKUP($A891,Pit!$A$4:$BA$1686,D$2,FALSE))</f>
        <v>9652</v>
      </c>
      <c r="E891" s="16" t="str">
        <f>IF($C891="B",VLOOKUP($A891,Bat!$A$4:$BF$2320,E$1,FALSE),VLOOKUP($A891,Pit!$A$4:$BA$1686,E$2,FALSE))</f>
        <v>RP</v>
      </c>
      <c r="F891" s="16" t="str">
        <f>IF($C891="B",VLOOKUP($A891,Bat!$A$4:$BF$2320,F$1,FALSE),VLOOKUP($A891,Pit!$A$4:$BA$1686,F$2,FALSE))</f>
        <v>Brandon</v>
      </c>
      <c r="G891" s="16" t="str">
        <f>IF($C891="B",VLOOKUP($A891,Bat!$A$4:$BF$2320,G$1,FALSE),VLOOKUP($A891,Pit!$A$4:$BA$1686,G$2,FALSE))</f>
        <v>Wilford</v>
      </c>
      <c r="H891" s="16">
        <f>IF($C891="B",VLOOKUP($A891,Bat!$A$4:$BF$2320,H$1,FALSE),VLOOKUP($A891,Pit!$A$4:$BA$1686,H$2,FALSE))</f>
        <v>24</v>
      </c>
      <c r="I891" s="16" t="str">
        <f>IF($C891="B",VLOOKUP($A891,Bat!$A$4:$BF$2320,I$1,FALSE),VLOOKUP($A891,Pit!$A$4:$BA$1686,I$2,FALSE))</f>
        <v>R</v>
      </c>
      <c r="J891" s="16" t="str">
        <f>IF($C891="B",VLOOKUP($A891,Bat!$A$4:$BF$2320,J$1,FALSE),VLOOKUP($A891,Pit!$A$4:$BA$1686,J$2,FALSE))</f>
        <v>R</v>
      </c>
      <c r="K891" s="16" t="str">
        <f>IF($C891="B",VLOOKUP($A891,Bat!$A$4:$BF$2320,K$1,FALSE),VLOOKUP($A891,Pit!$A$4:$BA$1686,K$2,FALSE))</f>
        <v>Low</v>
      </c>
      <c r="L891" s="17" t="str">
        <f>IF($C891="B",VLOOKUP($A891,Bat!$A$4:$BF$2320,L$1,FALSE),VLOOKUP($A891,Pit!$A$4:$BA$1686,L$2,FALSE))</f>
        <v>Low</v>
      </c>
      <c r="M891" s="16">
        <f>IF($C891="B",VLOOKUP($A891,Bat!$A$4:$BF$2320,M$1,FALSE),VLOOKUP($A891,Pit!$A$4:$BA$1686,M$2,FALSE))</f>
        <v>4</v>
      </c>
      <c r="N891" s="16">
        <f>IF($C891="B",VLOOKUP($A891,Bat!$A$4:$BF$2320,N$1,FALSE),VLOOKUP($A891,Pit!$A$4:$BA$1686,N$2,FALSE))</f>
        <v>1</v>
      </c>
      <c r="O891" s="16">
        <f>IF($C891="B",VLOOKUP($A891,Bat!$A$4:$BF$2320,O$1,FALSE),VLOOKUP($A891,Pit!$A$4:$BA$1686,O$2,FALSE))</f>
        <v>3</v>
      </c>
      <c r="P891" s="16" t="str">
        <f>IF($C891="B",VLOOKUP($A891,Bat!$A$4:$BF$2320,P$1,FALSE),VLOOKUP($A891,Pit!$A$4:$BA$1686,P$2,FALSE))</f>
        <v>91-93 Mph</v>
      </c>
      <c r="Q891" s="17">
        <f>IF($C891="B",VLOOKUP($A891,Bat!$A$4:$BF$2320,Q$1,FALSE),VLOOKUP($A891,Pit!$A$4:$BA$1686,Q$2,FALSE))</f>
        <v>10</v>
      </c>
      <c r="R891" s="18">
        <f>IF($C891="B",VLOOKUP($A891,Bat!$A$4:$BF$2320,R$1,FALSE),VLOOKUP($A891,Pit!$A$4:$BA$1686,R$2,FALSE))</f>
        <v>10.0294944284271</v>
      </c>
      <c r="S891" s="19">
        <f>IF($C891="B",VLOOKUP($A891,Bat!$A$4:$BF$2320,S$1,FALSE),VLOOKUP($A891,Pit!$A$4:$BA$1686,S$2,FALSE))</f>
        <v>-0.17646197798360752</v>
      </c>
      <c r="T891" s="20" t="str">
        <f>IF($C891="B",VLOOKUP($A891,Bat!$A$4:$BF$2320,T$1,FALSE),VLOOKUP($A891,Pit!$A$4:$BA$1686,T$2,FALSE))</f>
        <v>Slot</v>
      </c>
      <c r="U891" s="17" t="str">
        <f>VLOOKUP(IF($C891="B",VLOOKUP($A891,Bat!$A$4:$AU$2320,U$1,FALSE),VLOOKUP($A891,Pit!$A$4:$BE$1686,U$2,FALSE)),COND!$A$35:$B$41,2,FALSE)</f>
        <v>??</v>
      </c>
      <c r="V891" s="21">
        <f>IF($C891="B",VLOOKUP($A891,Bat!$A$4:$AT$2284,46,FALSE),VLOOKUP($A891,Pit!$A$4:$BD$1664,56,FALSE))</f>
        <v>485</v>
      </c>
      <c r="W891" s="16">
        <f t="shared" si="67"/>
        <v>485</v>
      </c>
      <c r="X891" s="16"/>
      <c r="Y891" s="22">
        <f t="shared" si="68"/>
        <v>824</v>
      </c>
      <c r="Z891" s="16" t="str">
        <f>IFERROR(VLOOKUP($D891,Results37!$F$3:$L$1396,Z$1,FALSE),"")</f>
        <v/>
      </c>
      <c r="AA891" s="47" t="str">
        <f>IF(ISERROR(VLOOKUP(D891,Results37!$F$3:$O$399,AA$1,FALSE)),"",IF(VLOOKUP(D891,Results37!$F$3:$O$399,AA$1+1,FALSE)=1,"S"&amp;VLOOKUP(D891,Results37!$F$3:$O$399,AA$1,FALSE),VLOOKUP(D891,Results37!$F$3:$O$399,AA$1,FALSE)))</f>
        <v/>
      </c>
      <c r="AB891" s="16" t="str">
        <f>IFERROR(VLOOKUP($D891,Results37!$F$3:$L$1396,AB$1,FALSE),"")</f>
        <v/>
      </c>
      <c r="AC891" s="16" t="str">
        <f>IFERROR(VLOOKUP($D891,Results37!$F$3:$L$1396,AC$1,FALSE),"")</f>
        <v/>
      </c>
      <c r="AD891" s="16" t="str">
        <f t="shared" si="69"/>
        <v/>
      </c>
      <c r="AE891" s="20" t="str">
        <f>IF(ISERROR(VLOOKUP($AC891&amp;"-"&amp;$F891&amp;" "&amp;G891,Bonuses!$B$1:$G$1006,4,FALSE)),"",INT(VLOOKUP($AC891&amp;"-"&amp;$F891&amp;" "&amp;$G891,Bonuses!$B$1:$G$1006,4,FALSE)))</f>
        <v/>
      </c>
      <c r="AF891" s="16" t="str">
        <f>IF(ISERROR(VLOOKUP($AC891&amp;"-"&amp;$F891,Bonuses!$B$1:$G$1006,5,FALSE)),"",IF(VLOOKUP($AC891&amp;"-"&amp;$F891,Bonuses!$B$1:$G$1006,5,FALSE)="","",VLOOKUP($AC891&amp;"-"&amp;$F891,Bonuses!$B$1:$G$1006,6,FALSE)&amp;" yrs, "&amp;VLOOKUP($AC891&amp;"-"&amp;$F891,Bonuses!$B$1:$G$1006,5,FALSE)))</f>
        <v/>
      </c>
    </row>
    <row r="892" spans="1:32" s="21" customFormat="1" x14ac:dyDescent="0.25">
      <c r="A892" s="21" t="s">
        <v>2701</v>
      </c>
      <c r="B892" s="21">
        <f t="shared" si="65"/>
        <v>0</v>
      </c>
      <c r="C892" s="21" t="str">
        <f t="shared" si="66"/>
        <v>P</v>
      </c>
      <c r="D892" s="17">
        <f>IF($C892="B",VLOOKUP($A892,Bat!$A$4:$BF$2320,D$1,FALSE),VLOOKUP($A892,Pit!$A$4:$BA$1686,D$2,FALSE))</f>
        <v>10307</v>
      </c>
      <c r="E892" s="16" t="str">
        <f>IF($C892="B",VLOOKUP($A892,Bat!$A$4:$BF$2320,E$1,FALSE),VLOOKUP($A892,Pit!$A$4:$BA$1686,E$2,FALSE))</f>
        <v>RP</v>
      </c>
      <c r="F892" s="16" t="str">
        <f>IF($C892="B",VLOOKUP($A892,Bat!$A$4:$BF$2320,F$1,FALSE),VLOOKUP($A892,Pit!$A$4:$BA$1686,F$2,FALSE))</f>
        <v>Phil</v>
      </c>
      <c r="G892" s="16" t="str">
        <f>IF($C892="B",VLOOKUP($A892,Bat!$A$4:$BF$2320,G$1,FALSE),VLOOKUP($A892,Pit!$A$4:$BA$1686,G$2,FALSE))</f>
        <v>Weller</v>
      </c>
      <c r="H892" s="16">
        <f>IF($C892="B",VLOOKUP($A892,Bat!$A$4:$BF$2320,H$1,FALSE),VLOOKUP($A892,Pit!$A$4:$BA$1686,H$2,FALSE))</f>
        <v>23</v>
      </c>
      <c r="I892" s="16" t="str">
        <f>IF($C892="B",VLOOKUP($A892,Bat!$A$4:$BF$2320,I$1,FALSE),VLOOKUP($A892,Pit!$A$4:$BA$1686,I$2,FALSE))</f>
        <v>L</v>
      </c>
      <c r="J892" s="16" t="str">
        <f>IF($C892="B",VLOOKUP($A892,Bat!$A$4:$BF$2320,J$1,FALSE),VLOOKUP($A892,Pit!$A$4:$BA$1686,J$2,FALSE))</f>
        <v>R</v>
      </c>
      <c r="K892" s="16" t="str">
        <f>IF($C892="B",VLOOKUP($A892,Bat!$A$4:$BF$2320,K$1,FALSE),VLOOKUP($A892,Pit!$A$4:$BA$1686,K$2,FALSE))</f>
        <v>High</v>
      </c>
      <c r="L892" s="17" t="str">
        <f>IF($C892="B",VLOOKUP($A892,Bat!$A$4:$BF$2320,L$1,FALSE),VLOOKUP($A892,Pit!$A$4:$BA$1686,L$2,FALSE))</f>
        <v>Normal</v>
      </c>
      <c r="M892" s="16">
        <f>IF($C892="B",VLOOKUP($A892,Bat!$A$4:$BF$2320,M$1,FALSE),VLOOKUP($A892,Pit!$A$4:$BA$1686,M$2,FALSE))</f>
        <v>5</v>
      </c>
      <c r="N892" s="16">
        <f>IF($C892="B",VLOOKUP($A892,Bat!$A$4:$BF$2320,N$1,FALSE),VLOOKUP($A892,Pit!$A$4:$BA$1686,N$2,FALSE))</f>
        <v>1</v>
      </c>
      <c r="O892" s="16">
        <f>IF($C892="B",VLOOKUP($A892,Bat!$A$4:$BF$2320,O$1,FALSE),VLOOKUP($A892,Pit!$A$4:$BA$1686,O$2,FALSE))</f>
        <v>2</v>
      </c>
      <c r="P892" s="16" t="str">
        <f>IF($C892="B",VLOOKUP($A892,Bat!$A$4:$BF$2320,P$1,FALSE),VLOOKUP($A892,Pit!$A$4:$BA$1686,P$2,FALSE))</f>
        <v>94-96 Mph</v>
      </c>
      <c r="Q892" s="17">
        <f>IF($C892="B",VLOOKUP($A892,Bat!$A$4:$BF$2320,Q$1,FALSE),VLOOKUP($A892,Pit!$A$4:$BA$1686,Q$2,FALSE))</f>
        <v>9</v>
      </c>
      <c r="R892" s="18">
        <f>IF($C892="B",VLOOKUP($A892,Bat!$A$4:$BF$2320,R$1,FALSE),VLOOKUP($A892,Pit!$A$4:$BA$1686,R$2,FALSE))</f>
        <v>10.009781621425486</v>
      </c>
      <c r="S892" s="19">
        <f>IF($C892="B",VLOOKUP($A892,Bat!$A$4:$BF$2320,S$1,FALSE),VLOOKUP($A892,Pit!$A$4:$BA$1686,S$2,FALSE))</f>
        <v>-0.17819374896900012</v>
      </c>
      <c r="T892" s="20" t="str">
        <f>IF($C892="B",VLOOKUP($A892,Bat!$A$4:$BF$2320,T$1,FALSE),VLOOKUP($A892,Pit!$A$4:$BA$1686,T$2,FALSE))</f>
        <v>Slot</v>
      </c>
      <c r="U892" s="17" t="str">
        <f>VLOOKUP(IF($C892="B",VLOOKUP($A892,Bat!$A$4:$AU$2320,U$1,FALSE),VLOOKUP($A892,Pit!$A$4:$BE$1686,U$2,FALSE)),COND!$A$35:$B$41,2,FALSE)</f>
        <v>??</v>
      </c>
      <c r="V892" s="21">
        <f>IF($C892="B",VLOOKUP($A892,Bat!$A$4:$AT$2284,46,FALSE),VLOOKUP($A892,Pit!$A$4:$BD$1664,56,FALSE))</f>
        <v>486</v>
      </c>
      <c r="W892" s="16">
        <f t="shared" si="67"/>
        <v>486</v>
      </c>
      <c r="X892" s="16"/>
      <c r="Y892" s="22">
        <f t="shared" si="68"/>
        <v>826</v>
      </c>
      <c r="Z892" s="16" t="str">
        <f>IFERROR(VLOOKUP($D892,Results37!$F$3:$L$1396,Z$1,FALSE),"")</f>
        <v/>
      </c>
      <c r="AA892" s="47" t="str">
        <f>IF(ISERROR(VLOOKUP(D892,Results37!$F$3:$O$399,AA$1,FALSE)),"",IF(VLOOKUP(D892,Results37!$F$3:$O$399,AA$1+1,FALSE)=1,"S"&amp;VLOOKUP(D892,Results37!$F$3:$O$399,AA$1,FALSE),VLOOKUP(D892,Results37!$F$3:$O$399,AA$1,FALSE)))</f>
        <v/>
      </c>
      <c r="AB892" s="16" t="str">
        <f>IFERROR(VLOOKUP($D892,Results37!$F$3:$L$1396,AB$1,FALSE),"")</f>
        <v/>
      </c>
      <c r="AC892" s="16" t="str">
        <f>IFERROR(VLOOKUP($D892,Results37!$F$3:$L$1396,AC$1,FALSE),"")</f>
        <v/>
      </c>
      <c r="AD892" s="16" t="str">
        <f t="shared" si="69"/>
        <v/>
      </c>
      <c r="AE892" s="20" t="str">
        <f>IF(ISERROR(VLOOKUP($AC892&amp;"-"&amp;$F892&amp;" "&amp;G892,Bonuses!$B$1:$G$1006,4,FALSE)),"",INT(VLOOKUP($AC892&amp;"-"&amp;$F892&amp;" "&amp;$G892,Bonuses!$B$1:$G$1006,4,FALSE)))</f>
        <v/>
      </c>
      <c r="AF892" s="16" t="str">
        <f>IF(ISERROR(VLOOKUP($AC892&amp;"-"&amp;$F892,Bonuses!$B$1:$G$1006,5,FALSE)),"",IF(VLOOKUP($AC892&amp;"-"&amp;$F892,Bonuses!$B$1:$G$1006,5,FALSE)="","",VLOOKUP($AC892&amp;"-"&amp;$F892,Bonuses!$B$1:$G$1006,6,FALSE)&amp;" yrs, "&amp;VLOOKUP($AC892&amp;"-"&amp;$F892,Bonuses!$B$1:$G$1006,5,FALSE)))</f>
        <v/>
      </c>
    </row>
    <row r="893" spans="1:32" s="21" customFormat="1" x14ac:dyDescent="0.25">
      <c r="A893" s="21" t="s">
        <v>2695</v>
      </c>
      <c r="B893" s="21">
        <f t="shared" si="65"/>
        <v>0</v>
      </c>
      <c r="C893" s="21" t="str">
        <f t="shared" si="66"/>
        <v>P</v>
      </c>
      <c r="D893" s="17">
        <f>IF($C893="B",VLOOKUP($A893,Bat!$A$4:$BF$2320,D$1,FALSE),VLOOKUP($A893,Pit!$A$4:$BA$1686,D$2,FALSE))</f>
        <v>2048</v>
      </c>
      <c r="E893" s="16" t="str">
        <f>IF($C893="B",VLOOKUP($A893,Bat!$A$4:$BF$2320,E$1,FALSE),VLOOKUP($A893,Pit!$A$4:$BA$1686,E$2,FALSE))</f>
        <v>RP</v>
      </c>
      <c r="F893" s="16" t="str">
        <f>IF($C893="B",VLOOKUP($A893,Bat!$A$4:$BF$2320,F$1,FALSE),VLOOKUP($A893,Pit!$A$4:$BA$1686,F$2,FALSE))</f>
        <v>Robbie</v>
      </c>
      <c r="G893" s="16" t="str">
        <f>IF($C893="B",VLOOKUP($A893,Bat!$A$4:$BF$2320,G$1,FALSE),VLOOKUP($A893,Pit!$A$4:$BA$1686,G$2,FALSE))</f>
        <v>Metcalf</v>
      </c>
      <c r="H893" s="16">
        <f>IF($C893="B",VLOOKUP($A893,Bat!$A$4:$BF$2320,H$1,FALSE),VLOOKUP($A893,Pit!$A$4:$BA$1686,H$2,FALSE))</f>
        <v>22</v>
      </c>
      <c r="I893" s="16" t="str">
        <f>IF($C893="B",VLOOKUP($A893,Bat!$A$4:$BF$2320,I$1,FALSE),VLOOKUP($A893,Pit!$A$4:$BA$1686,I$2,FALSE))</f>
        <v>R</v>
      </c>
      <c r="J893" s="16" t="str">
        <f>IF($C893="B",VLOOKUP($A893,Bat!$A$4:$BF$2320,J$1,FALSE),VLOOKUP($A893,Pit!$A$4:$BA$1686,J$2,FALSE))</f>
        <v>L</v>
      </c>
      <c r="K893" s="16" t="str">
        <f>IF($C893="B",VLOOKUP($A893,Bat!$A$4:$BF$2320,K$1,FALSE),VLOOKUP($A893,Pit!$A$4:$BA$1686,K$2,FALSE))</f>
        <v>Low</v>
      </c>
      <c r="L893" s="17" t="str">
        <f>IF($C893="B",VLOOKUP($A893,Bat!$A$4:$BF$2320,L$1,FALSE),VLOOKUP($A893,Pit!$A$4:$BA$1686,L$2,FALSE))</f>
        <v>Normal</v>
      </c>
      <c r="M893" s="16">
        <f>IF($C893="B",VLOOKUP($A893,Bat!$A$4:$BF$2320,M$1,FALSE),VLOOKUP($A893,Pit!$A$4:$BA$1686,M$2,FALSE))</f>
        <v>3</v>
      </c>
      <c r="N893" s="16">
        <f>IF($C893="B",VLOOKUP($A893,Bat!$A$4:$BF$2320,N$1,FALSE),VLOOKUP($A893,Pit!$A$4:$BA$1686,N$2,FALSE))</f>
        <v>1</v>
      </c>
      <c r="O893" s="16">
        <f>IF($C893="B",VLOOKUP($A893,Bat!$A$4:$BF$2320,O$1,FALSE),VLOOKUP($A893,Pit!$A$4:$BA$1686,O$2,FALSE))</f>
        <v>4</v>
      </c>
      <c r="P893" s="16" t="str">
        <f>IF($C893="B",VLOOKUP($A893,Bat!$A$4:$BF$2320,P$1,FALSE),VLOOKUP($A893,Pit!$A$4:$BA$1686,P$2,FALSE))</f>
        <v>89-91 Mph</v>
      </c>
      <c r="Q893" s="17">
        <f>IF($C893="B",VLOOKUP($A893,Bat!$A$4:$BF$2320,Q$1,FALSE),VLOOKUP($A893,Pit!$A$4:$BA$1686,Q$2,FALSE))</f>
        <v>8</v>
      </c>
      <c r="R893" s="18">
        <f>IF($C893="B",VLOOKUP($A893,Bat!$A$4:$BF$2320,R$1,FALSE),VLOOKUP($A893,Pit!$A$4:$BA$1686,R$2,FALSE))</f>
        <v>9.9542027295221729</v>
      </c>
      <c r="S893" s="19">
        <f>IF($C893="B",VLOOKUP($A893,Bat!$A$4:$BF$2320,S$1,FALSE),VLOOKUP($A893,Pit!$A$4:$BA$1686,S$2,FALSE))</f>
        <v>-0.18307635713284739</v>
      </c>
      <c r="T893" s="20" t="str">
        <f>IF($C893="B",VLOOKUP($A893,Bat!$A$4:$BF$2320,T$1,FALSE),VLOOKUP($A893,Pit!$A$4:$BA$1686,T$2,FALSE))</f>
        <v>-</v>
      </c>
      <c r="U893" s="17" t="str">
        <f>VLOOKUP(IF($C893="B",VLOOKUP($A893,Bat!$A$4:$AU$2320,U$1,FALSE),VLOOKUP($A893,Pit!$A$4:$BE$1686,U$2,FALSE)),COND!$A$35:$B$41,2,FALSE)</f>
        <v>??</v>
      </c>
      <c r="V893" s="21">
        <f>IF($C893="B",VLOOKUP($A893,Bat!$A$4:$AT$2284,46,FALSE),VLOOKUP($A893,Pit!$A$4:$BD$1664,56,FALSE))</f>
        <v>487</v>
      </c>
      <c r="W893" s="16">
        <f t="shared" si="67"/>
        <v>999</v>
      </c>
      <c r="X893" s="16"/>
      <c r="Y893" s="22">
        <f t="shared" si="68"/>
        <v>828</v>
      </c>
      <c r="Z893" s="16" t="str">
        <f>IFERROR(VLOOKUP($D893,Results37!$F$3:$L$1396,Z$1,FALSE),"")</f>
        <v/>
      </c>
      <c r="AA893" s="47" t="str">
        <f>IF(ISERROR(VLOOKUP(D893,Results37!$F$3:$O$399,AA$1,FALSE)),"",IF(VLOOKUP(D893,Results37!$F$3:$O$399,AA$1+1,FALSE)=1,"S"&amp;VLOOKUP(D893,Results37!$F$3:$O$399,AA$1,FALSE),VLOOKUP(D893,Results37!$F$3:$O$399,AA$1,FALSE)))</f>
        <v/>
      </c>
      <c r="AB893" s="16" t="str">
        <f>IFERROR(VLOOKUP($D893,Results37!$F$3:$L$1396,AB$1,FALSE),"")</f>
        <v/>
      </c>
      <c r="AC893" s="16" t="str">
        <f>IFERROR(VLOOKUP($D893,Results37!$F$3:$L$1396,AC$1,FALSE),"")</f>
        <v/>
      </c>
      <c r="AD893" s="16" t="str">
        <f t="shared" si="69"/>
        <v/>
      </c>
      <c r="AE893" s="20" t="str">
        <f>IF(ISERROR(VLOOKUP($AC893&amp;"-"&amp;$F893&amp;" "&amp;G893,Bonuses!$B$1:$G$1006,4,FALSE)),"",INT(VLOOKUP($AC893&amp;"-"&amp;$F893&amp;" "&amp;$G893,Bonuses!$B$1:$G$1006,4,FALSE)))</f>
        <v/>
      </c>
      <c r="AF893" s="16" t="str">
        <f>IF(ISERROR(VLOOKUP($AC893&amp;"-"&amp;$F893,Bonuses!$B$1:$G$1006,5,FALSE)),"",IF(VLOOKUP($AC893&amp;"-"&amp;$F893,Bonuses!$B$1:$G$1006,5,FALSE)="","",VLOOKUP($AC893&amp;"-"&amp;$F893,Bonuses!$B$1:$G$1006,6,FALSE)&amp;" yrs, "&amp;VLOOKUP($AC893&amp;"-"&amp;$F893,Bonuses!$B$1:$G$1006,5,FALSE)))</f>
        <v/>
      </c>
    </row>
    <row r="894" spans="1:32" s="21" customFormat="1" x14ac:dyDescent="0.25">
      <c r="A894" s="21" t="s">
        <v>2731</v>
      </c>
      <c r="B894" s="21">
        <f t="shared" si="65"/>
        <v>0</v>
      </c>
      <c r="C894" s="21" t="str">
        <f t="shared" si="66"/>
        <v>P</v>
      </c>
      <c r="D894" s="17">
        <f>IF($C894="B",VLOOKUP($A894,Bat!$A$4:$BF$2320,D$1,FALSE),VLOOKUP($A894,Pit!$A$4:$BA$1686,D$2,FALSE))</f>
        <v>10331</v>
      </c>
      <c r="E894" s="16" t="str">
        <f>IF($C894="B",VLOOKUP($A894,Bat!$A$4:$BF$2320,E$1,FALSE),VLOOKUP($A894,Pit!$A$4:$BA$1686,E$2,FALSE))</f>
        <v>SP</v>
      </c>
      <c r="F894" s="16" t="str">
        <f>IF($C894="B",VLOOKUP($A894,Bat!$A$4:$BF$2320,F$1,FALSE),VLOOKUP($A894,Pit!$A$4:$BA$1686,F$2,FALSE))</f>
        <v>Will</v>
      </c>
      <c r="G894" s="16" t="str">
        <f>IF($C894="B",VLOOKUP($A894,Bat!$A$4:$BF$2320,G$1,FALSE),VLOOKUP($A894,Pit!$A$4:$BA$1686,G$2,FALSE))</f>
        <v>Nabors</v>
      </c>
      <c r="H894" s="16">
        <f>IF($C894="B",VLOOKUP($A894,Bat!$A$4:$BF$2320,H$1,FALSE),VLOOKUP($A894,Pit!$A$4:$BA$1686,H$2,FALSE))</f>
        <v>23</v>
      </c>
      <c r="I894" s="16" t="str">
        <f>IF($C894="B",VLOOKUP($A894,Bat!$A$4:$BF$2320,I$1,FALSE),VLOOKUP($A894,Pit!$A$4:$BA$1686,I$2,FALSE))</f>
        <v>L</v>
      </c>
      <c r="J894" s="16" t="str">
        <f>IF($C894="B",VLOOKUP($A894,Bat!$A$4:$BF$2320,J$1,FALSE),VLOOKUP($A894,Pit!$A$4:$BA$1686,J$2,FALSE))</f>
        <v>L</v>
      </c>
      <c r="K894" s="16" t="str">
        <f>IF($C894="B",VLOOKUP($A894,Bat!$A$4:$BF$2320,K$1,FALSE),VLOOKUP($A894,Pit!$A$4:$BA$1686,K$2,FALSE))</f>
        <v>Normal</v>
      </c>
      <c r="L894" s="17" t="str">
        <f>IF($C894="B",VLOOKUP($A894,Bat!$A$4:$BF$2320,L$1,FALSE),VLOOKUP($A894,Pit!$A$4:$BA$1686,L$2,FALSE))</f>
        <v>Normal</v>
      </c>
      <c r="M894" s="16">
        <f>IF($C894="B",VLOOKUP($A894,Bat!$A$4:$BF$2320,M$1,FALSE),VLOOKUP($A894,Pit!$A$4:$BA$1686,M$2,FALSE))</f>
        <v>3</v>
      </c>
      <c r="N894" s="16">
        <f>IF($C894="B",VLOOKUP($A894,Bat!$A$4:$BF$2320,N$1,FALSE),VLOOKUP($A894,Pit!$A$4:$BA$1686,N$2,FALSE))</f>
        <v>2</v>
      </c>
      <c r="O894" s="16">
        <f>IF($C894="B",VLOOKUP($A894,Bat!$A$4:$BF$2320,O$1,FALSE),VLOOKUP($A894,Pit!$A$4:$BA$1686,O$2,FALSE))</f>
        <v>3</v>
      </c>
      <c r="P894" s="16" t="str">
        <f>IF($C894="B",VLOOKUP($A894,Bat!$A$4:$BF$2320,P$1,FALSE),VLOOKUP($A894,Pit!$A$4:$BA$1686,P$2,FALSE))</f>
        <v>91-93 Mph</v>
      </c>
      <c r="Q894" s="17">
        <f>IF($C894="B",VLOOKUP($A894,Bat!$A$4:$BF$2320,Q$1,FALSE),VLOOKUP($A894,Pit!$A$4:$BA$1686,Q$2,FALSE))</f>
        <v>5</v>
      </c>
      <c r="R894" s="18">
        <f>IF($C894="B",VLOOKUP($A894,Bat!$A$4:$BF$2320,R$1,FALSE),VLOOKUP($A894,Pit!$A$4:$BA$1686,R$2,FALSE))</f>
        <v>9.9216242783189124</v>
      </c>
      <c r="S894" s="19">
        <f>IF($C894="B",VLOOKUP($A894,Bat!$A$4:$BF$2320,S$1,FALSE),VLOOKUP($A894,Pit!$A$4:$BA$1686,S$2,FALSE))</f>
        <v>-0.18593837554241305</v>
      </c>
      <c r="T894" s="20" t="str">
        <f>IF($C894="B",VLOOKUP($A894,Bat!$A$4:$BF$2320,T$1,FALSE),VLOOKUP($A894,Pit!$A$4:$BA$1686,T$2,FALSE))</f>
        <v>Slot</v>
      </c>
      <c r="U894" s="17" t="str">
        <f>VLOOKUP(IF($C894="B",VLOOKUP($A894,Bat!$A$4:$AU$2320,U$1,FALSE),VLOOKUP($A894,Pit!$A$4:$BE$1686,U$2,FALSE)),COND!$A$35:$B$41,2,FALSE)</f>
        <v>??</v>
      </c>
      <c r="V894" s="21">
        <f>IF($C894="B",VLOOKUP($A894,Bat!$A$4:$AT$2284,46,FALSE),VLOOKUP($A894,Pit!$A$4:$BD$1664,56,FALSE))</f>
        <v>488</v>
      </c>
      <c r="W894" s="16">
        <f t="shared" si="67"/>
        <v>488</v>
      </c>
      <c r="X894" s="16"/>
      <c r="Y894" s="22">
        <f t="shared" si="68"/>
        <v>830</v>
      </c>
      <c r="Z894" s="16" t="str">
        <f>IFERROR(VLOOKUP($D894,Results37!$F$3:$L$1396,Z$1,FALSE),"")</f>
        <v/>
      </c>
      <c r="AA894" s="47" t="str">
        <f>IF(ISERROR(VLOOKUP(D894,Results37!$F$3:$O$399,AA$1,FALSE)),"",IF(VLOOKUP(D894,Results37!$F$3:$O$399,AA$1+1,FALSE)=1,"S"&amp;VLOOKUP(D894,Results37!$F$3:$O$399,AA$1,FALSE),VLOOKUP(D894,Results37!$F$3:$O$399,AA$1,FALSE)))</f>
        <v/>
      </c>
      <c r="AB894" s="16" t="str">
        <f>IFERROR(VLOOKUP($D894,Results37!$F$3:$L$1396,AB$1,FALSE),"")</f>
        <v/>
      </c>
      <c r="AC894" s="16" t="str">
        <f>IFERROR(VLOOKUP($D894,Results37!$F$3:$L$1396,AC$1,FALSE),"")</f>
        <v/>
      </c>
      <c r="AD894" s="16" t="str">
        <f t="shared" si="69"/>
        <v/>
      </c>
      <c r="AE894" s="20" t="str">
        <f>IF(ISERROR(VLOOKUP($AC894&amp;"-"&amp;$F894&amp;" "&amp;G894,Bonuses!$B$1:$G$1006,4,FALSE)),"",INT(VLOOKUP($AC894&amp;"-"&amp;$F894&amp;" "&amp;$G894,Bonuses!$B$1:$G$1006,4,FALSE)))</f>
        <v/>
      </c>
      <c r="AF894" s="16" t="str">
        <f>IF(ISERROR(VLOOKUP($AC894&amp;"-"&amp;$F894,Bonuses!$B$1:$G$1006,5,FALSE)),"",IF(VLOOKUP($AC894&amp;"-"&amp;$F894,Bonuses!$B$1:$G$1006,5,FALSE)="","",VLOOKUP($AC894&amp;"-"&amp;$F894,Bonuses!$B$1:$G$1006,6,FALSE)&amp;" yrs, "&amp;VLOOKUP($AC894&amp;"-"&amp;$F894,Bonuses!$B$1:$G$1006,5,FALSE)))</f>
        <v/>
      </c>
    </row>
    <row r="895" spans="1:32" s="21" customFormat="1" x14ac:dyDescent="0.25">
      <c r="A895" s="21" t="s">
        <v>2987</v>
      </c>
      <c r="B895" s="21">
        <f t="shared" si="65"/>
        <v>0</v>
      </c>
      <c r="C895" s="21" t="str">
        <f t="shared" si="66"/>
        <v>P</v>
      </c>
      <c r="D895" s="17">
        <f>IF($C895="B",VLOOKUP($A895,Bat!$A$4:$BF$2320,D$1,FALSE),VLOOKUP($A895,Pit!$A$4:$BA$1686,D$2,FALSE))</f>
        <v>15160</v>
      </c>
      <c r="E895" s="16" t="str">
        <f>IF($C895="B",VLOOKUP($A895,Bat!$A$4:$BF$2320,E$1,FALSE),VLOOKUP($A895,Pit!$A$4:$BA$1686,E$2,FALSE))</f>
        <v>RP</v>
      </c>
      <c r="F895" s="16" t="str">
        <f>IF($C895="B",VLOOKUP($A895,Bat!$A$4:$BF$2320,F$1,FALSE),VLOOKUP($A895,Pit!$A$4:$BA$1686,F$2,FALSE))</f>
        <v>Jay</v>
      </c>
      <c r="G895" s="16" t="str">
        <f>IF($C895="B",VLOOKUP($A895,Bat!$A$4:$BF$2320,G$1,FALSE),VLOOKUP($A895,Pit!$A$4:$BA$1686,G$2,FALSE))</f>
        <v>Nordahl</v>
      </c>
      <c r="H895" s="16">
        <f>IF($C895="B",VLOOKUP($A895,Bat!$A$4:$BF$2320,H$1,FALSE),VLOOKUP($A895,Pit!$A$4:$BA$1686,H$2,FALSE))</f>
        <v>23</v>
      </c>
      <c r="I895" s="16" t="str">
        <f>IF($C895="B",VLOOKUP($A895,Bat!$A$4:$BF$2320,I$1,FALSE),VLOOKUP($A895,Pit!$A$4:$BA$1686,I$2,FALSE))</f>
        <v>R</v>
      </c>
      <c r="J895" s="16" t="str">
        <f>IF($C895="B",VLOOKUP($A895,Bat!$A$4:$BF$2320,J$1,FALSE),VLOOKUP($A895,Pit!$A$4:$BA$1686,J$2,FALSE))</f>
        <v>R</v>
      </c>
      <c r="K895" s="16" t="str">
        <f>IF($C895="B",VLOOKUP($A895,Bat!$A$4:$BF$2320,K$1,FALSE),VLOOKUP($A895,Pit!$A$4:$BA$1686,K$2,FALSE))</f>
        <v>Normal</v>
      </c>
      <c r="L895" s="17" t="str">
        <f>IF($C895="B",VLOOKUP($A895,Bat!$A$4:$BF$2320,L$1,FALSE),VLOOKUP($A895,Pit!$A$4:$BA$1686,L$2,FALSE))</f>
        <v>Normal</v>
      </c>
      <c r="M895" s="16">
        <f>IF($C895="B",VLOOKUP($A895,Bat!$A$4:$BF$2320,M$1,FALSE),VLOOKUP($A895,Pit!$A$4:$BA$1686,M$2,FALSE))</f>
        <v>4</v>
      </c>
      <c r="N895" s="16">
        <f>IF($C895="B",VLOOKUP($A895,Bat!$A$4:$BF$2320,N$1,FALSE),VLOOKUP($A895,Pit!$A$4:$BA$1686,N$2,FALSE))</f>
        <v>1</v>
      </c>
      <c r="O895" s="16">
        <f>IF($C895="B",VLOOKUP($A895,Bat!$A$4:$BF$2320,O$1,FALSE),VLOOKUP($A895,Pit!$A$4:$BA$1686,O$2,FALSE))</f>
        <v>3</v>
      </c>
      <c r="P895" s="16" t="str">
        <f>IF($C895="B",VLOOKUP($A895,Bat!$A$4:$BF$2320,P$1,FALSE),VLOOKUP($A895,Pit!$A$4:$BA$1686,P$2,FALSE))</f>
        <v>90-92 Mph</v>
      </c>
      <c r="Q895" s="17">
        <f>IF($C895="B",VLOOKUP($A895,Bat!$A$4:$BF$2320,Q$1,FALSE),VLOOKUP($A895,Pit!$A$4:$BA$1686,Q$2,FALSE))</f>
        <v>8</v>
      </c>
      <c r="R895" s="18">
        <f>IF($C895="B",VLOOKUP($A895,Bat!$A$4:$BF$2320,R$1,FALSE),VLOOKUP($A895,Pit!$A$4:$BA$1686,R$2,FALSE))</f>
        <v>9.8890202767360869</v>
      </c>
      <c r="S895" s="19">
        <f>IF($C895="B",VLOOKUP($A895,Bat!$A$4:$BF$2320,S$1,FALSE),VLOOKUP($A895,Pit!$A$4:$BA$1686,S$2,FALSE))</f>
        <v>-0.18880263855397741</v>
      </c>
      <c r="T895" s="20" t="str">
        <f>IF($C895="B",VLOOKUP($A895,Bat!$A$4:$BF$2320,T$1,FALSE),VLOOKUP($A895,Pit!$A$4:$BA$1686,T$2,FALSE))</f>
        <v>-</v>
      </c>
      <c r="U895" s="17" t="str">
        <f>VLOOKUP(IF($C895="B",VLOOKUP($A895,Bat!$A$4:$AU$2320,U$1,FALSE),VLOOKUP($A895,Pit!$A$4:$BE$1686,U$2,FALSE)),COND!$A$35:$B$41,2,FALSE)</f>
        <v>??</v>
      </c>
      <c r="V895" s="21">
        <f>IF($C895="B",VLOOKUP($A895,Bat!$A$4:$AT$2284,46,FALSE),VLOOKUP($A895,Pit!$A$4:$BD$1664,56,FALSE))</f>
        <v>489</v>
      </c>
      <c r="W895" s="16">
        <f t="shared" si="67"/>
        <v>999</v>
      </c>
      <c r="X895" s="16"/>
      <c r="Y895" s="22">
        <f t="shared" si="68"/>
        <v>832</v>
      </c>
      <c r="Z895" s="16" t="str">
        <f>IFERROR(VLOOKUP($D895,Results37!$F$3:$L$1396,Z$1,FALSE),"")</f>
        <v/>
      </c>
      <c r="AA895" s="47" t="str">
        <f>IF(ISERROR(VLOOKUP(D895,Results37!$F$3:$O$399,AA$1,FALSE)),"",IF(VLOOKUP(D895,Results37!$F$3:$O$399,AA$1+1,FALSE)=1,"S"&amp;VLOOKUP(D895,Results37!$F$3:$O$399,AA$1,FALSE),VLOOKUP(D895,Results37!$F$3:$O$399,AA$1,FALSE)))</f>
        <v/>
      </c>
      <c r="AB895" s="16" t="str">
        <f>IFERROR(VLOOKUP($D895,Results37!$F$3:$L$1396,AB$1,FALSE),"")</f>
        <v/>
      </c>
      <c r="AC895" s="16" t="str">
        <f>IFERROR(VLOOKUP($D895,Results37!$F$3:$L$1396,AC$1,FALSE),"")</f>
        <v/>
      </c>
      <c r="AD895" s="16" t="str">
        <f t="shared" si="69"/>
        <v/>
      </c>
      <c r="AE895" s="20" t="str">
        <f>IF(ISERROR(VLOOKUP($AC895&amp;"-"&amp;$F895&amp;" "&amp;G895,Bonuses!$B$1:$G$1006,4,FALSE)),"",INT(VLOOKUP($AC895&amp;"-"&amp;$F895&amp;" "&amp;$G895,Bonuses!$B$1:$G$1006,4,FALSE)))</f>
        <v/>
      </c>
      <c r="AF895" s="16" t="str">
        <f>IF(ISERROR(VLOOKUP($AC895&amp;"-"&amp;$F895,Bonuses!$B$1:$G$1006,5,FALSE)),"",IF(VLOOKUP($AC895&amp;"-"&amp;$F895,Bonuses!$B$1:$G$1006,5,FALSE)="","",VLOOKUP($AC895&amp;"-"&amp;$F895,Bonuses!$B$1:$G$1006,6,FALSE)&amp;" yrs, "&amp;VLOOKUP($AC895&amp;"-"&amp;$F895,Bonuses!$B$1:$G$1006,5,FALSE)))</f>
        <v/>
      </c>
    </row>
    <row r="896" spans="1:32" s="21" customFormat="1" x14ac:dyDescent="0.25">
      <c r="A896" s="21" t="s">
        <v>2904</v>
      </c>
      <c r="B896" s="21">
        <f t="shared" si="65"/>
        <v>0</v>
      </c>
      <c r="C896" s="21" t="str">
        <f t="shared" si="66"/>
        <v>P</v>
      </c>
      <c r="D896" s="17">
        <f>IF($C896="B",VLOOKUP($A896,Bat!$A$4:$BF$2320,D$1,FALSE),VLOOKUP($A896,Pit!$A$4:$BA$1686,D$2,FALSE))</f>
        <v>13598</v>
      </c>
      <c r="E896" s="16" t="str">
        <f>IF($C896="B",VLOOKUP($A896,Bat!$A$4:$BF$2320,E$1,FALSE),VLOOKUP($A896,Pit!$A$4:$BA$1686,E$2,FALSE))</f>
        <v>RP</v>
      </c>
      <c r="F896" s="16" t="str">
        <f>IF($C896="B",VLOOKUP($A896,Bat!$A$4:$BF$2320,F$1,FALSE),VLOOKUP($A896,Pit!$A$4:$BA$1686,F$2,FALSE))</f>
        <v>Reggie</v>
      </c>
      <c r="G896" s="16" t="str">
        <f>IF($C896="B",VLOOKUP($A896,Bat!$A$4:$BF$2320,G$1,FALSE),VLOOKUP($A896,Pit!$A$4:$BA$1686,G$2,FALSE))</f>
        <v>Hulsbos</v>
      </c>
      <c r="H896" s="16">
        <f>IF($C896="B",VLOOKUP($A896,Bat!$A$4:$BF$2320,H$1,FALSE),VLOOKUP($A896,Pit!$A$4:$BA$1686,H$2,FALSE))</f>
        <v>23</v>
      </c>
      <c r="I896" s="16" t="str">
        <f>IF($C896="B",VLOOKUP($A896,Bat!$A$4:$BF$2320,I$1,FALSE),VLOOKUP($A896,Pit!$A$4:$BA$1686,I$2,FALSE))</f>
        <v>R</v>
      </c>
      <c r="J896" s="16" t="str">
        <f>IF($C896="B",VLOOKUP($A896,Bat!$A$4:$BF$2320,J$1,FALSE),VLOOKUP($A896,Pit!$A$4:$BA$1686,J$2,FALSE))</f>
        <v>R</v>
      </c>
      <c r="K896" s="16" t="str">
        <f>IF($C896="B",VLOOKUP($A896,Bat!$A$4:$BF$2320,K$1,FALSE),VLOOKUP($A896,Pit!$A$4:$BA$1686,K$2,FALSE))</f>
        <v>Low</v>
      </c>
      <c r="L896" s="17" t="str">
        <f>IF($C896="B",VLOOKUP($A896,Bat!$A$4:$BF$2320,L$1,FALSE),VLOOKUP($A896,Pit!$A$4:$BA$1686,L$2,FALSE))</f>
        <v>Low</v>
      </c>
      <c r="M896" s="16">
        <f>IF($C896="B",VLOOKUP($A896,Bat!$A$4:$BF$2320,M$1,FALSE),VLOOKUP($A896,Pit!$A$4:$BA$1686,M$2,FALSE))</f>
        <v>3</v>
      </c>
      <c r="N896" s="16">
        <f>IF($C896="B",VLOOKUP($A896,Bat!$A$4:$BF$2320,N$1,FALSE),VLOOKUP($A896,Pit!$A$4:$BA$1686,N$2,FALSE))</f>
        <v>2</v>
      </c>
      <c r="O896" s="16">
        <f>IF($C896="B",VLOOKUP($A896,Bat!$A$4:$BF$2320,O$1,FALSE),VLOOKUP($A896,Pit!$A$4:$BA$1686,O$2,FALSE))</f>
        <v>3</v>
      </c>
      <c r="P896" s="16" t="str">
        <f>IF($C896="B",VLOOKUP($A896,Bat!$A$4:$BF$2320,P$1,FALSE),VLOOKUP($A896,Pit!$A$4:$BA$1686,P$2,FALSE))</f>
        <v>86-88 Mph</v>
      </c>
      <c r="Q896" s="17">
        <f>IF($C896="B",VLOOKUP($A896,Bat!$A$4:$BF$2320,Q$1,FALSE),VLOOKUP($A896,Pit!$A$4:$BA$1686,Q$2,FALSE))</f>
        <v>8</v>
      </c>
      <c r="R896" s="18">
        <f>IF($C896="B",VLOOKUP($A896,Bat!$A$4:$BF$2320,R$1,FALSE),VLOOKUP($A896,Pit!$A$4:$BA$1686,R$2,FALSE))</f>
        <v>9.8877364763107316</v>
      </c>
      <c r="S896" s="19">
        <f>IF($C896="B",VLOOKUP($A896,Bat!$A$4:$BF$2320,S$1,FALSE),VLOOKUP($A896,Pit!$A$4:$BA$1686,S$2,FALSE))</f>
        <v>-0.18891542047932589</v>
      </c>
      <c r="T896" s="20" t="str">
        <f>IF($C896="B",VLOOKUP($A896,Bat!$A$4:$BF$2320,T$1,FALSE),VLOOKUP($A896,Pit!$A$4:$BA$1686,T$2,FALSE))</f>
        <v>$1.6m</v>
      </c>
      <c r="U896" s="17" t="str">
        <f>VLOOKUP(IF($C896="B",VLOOKUP($A896,Bat!$A$4:$AU$2320,U$1,FALSE),VLOOKUP($A896,Pit!$A$4:$BE$1686,U$2,FALSE)),COND!$A$35:$B$41,2,FALSE)</f>
        <v>??</v>
      </c>
      <c r="V896" s="21">
        <f>IF($C896="B",VLOOKUP($A896,Bat!$A$4:$AT$2284,46,FALSE),VLOOKUP($A896,Pit!$A$4:$BD$1664,56,FALSE))</f>
        <v>490</v>
      </c>
      <c r="W896" s="16">
        <f t="shared" si="67"/>
        <v>999</v>
      </c>
      <c r="X896" s="16"/>
      <c r="Y896" s="22">
        <f t="shared" si="68"/>
        <v>833</v>
      </c>
      <c r="Z896" s="16" t="str">
        <f>IFERROR(VLOOKUP($D896,Results37!$F$3:$L$1396,Z$1,FALSE),"")</f>
        <v/>
      </c>
      <c r="AA896" s="47" t="str">
        <f>IF(ISERROR(VLOOKUP(D896,Results37!$F$3:$O$399,AA$1,FALSE)),"",IF(VLOOKUP(D896,Results37!$F$3:$O$399,AA$1+1,FALSE)=1,"S"&amp;VLOOKUP(D896,Results37!$F$3:$O$399,AA$1,FALSE),VLOOKUP(D896,Results37!$F$3:$O$399,AA$1,FALSE)))</f>
        <v/>
      </c>
      <c r="AB896" s="16" t="str">
        <f>IFERROR(VLOOKUP($D896,Results37!$F$3:$L$1396,AB$1,FALSE),"")</f>
        <v/>
      </c>
      <c r="AC896" s="16" t="str">
        <f>IFERROR(VLOOKUP($D896,Results37!$F$3:$L$1396,AC$1,FALSE),"")</f>
        <v/>
      </c>
      <c r="AD896" s="16" t="str">
        <f t="shared" si="69"/>
        <v/>
      </c>
      <c r="AE896" s="20" t="str">
        <f>IF(ISERROR(VLOOKUP($AC896&amp;"-"&amp;$F896&amp;" "&amp;G896,Bonuses!$B$1:$G$1006,4,FALSE)),"",INT(VLOOKUP($AC896&amp;"-"&amp;$F896&amp;" "&amp;$G896,Bonuses!$B$1:$G$1006,4,FALSE)))</f>
        <v/>
      </c>
      <c r="AF896" s="16" t="str">
        <f>IF(ISERROR(VLOOKUP($AC896&amp;"-"&amp;$F896,Bonuses!$B$1:$G$1006,5,FALSE)),"",IF(VLOOKUP($AC896&amp;"-"&amp;$F896,Bonuses!$B$1:$G$1006,5,FALSE)="","",VLOOKUP($AC896&amp;"-"&amp;$F896,Bonuses!$B$1:$G$1006,6,FALSE)&amp;" yrs, "&amp;VLOOKUP($AC896&amp;"-"&amp;$F896,Bonuses!$B$1:$G$1006,5,FALSE)))</f>
        <v/>
      </c>
    </row>
    <row r="897" spans="1:32" s="21" customFormat="1" x14ac:dyDescent="0.25">
      <c r="A897" s="21" t="s">
        <v>2666</v>
      </c>
      <c r="B897" s="21">
        <f t="shared" si="65"/>
        <v>0</v>
      </c>
      <c r="C897" s="21" t="str">
        <f t="shared" si="66"/>
        <v>P</v>
      </c>
      <c r="D897" s="17">
        <f>IF($C897="B",VLOOKUP($A897,Bat!$A$4:$BF$2320,D$1,FALSE),VLOOKUP($A897,Pit!$A$4:$BA$1686,D$2,FALSE))</f>
        <v>9409</v>
      </c>
      <c r="E897" s="16" t="str">
        <f>IF($C897="B",VLOOKUP($A897,Bat!$A$4:$BF$2320,E$1,FALSE),VLOOKUP($A897,Pit!$A$4:$BA$1686,E$2,FALSE))</f>
        <v>RP</v>
      </c>
      <c r="F897" s="16" t="str">
        <f>IF($C897="B",VLOOKUP($A897,Bat!$A$4:$BF$2320,F$1,FALSE),VLOOKUP($A897,Pit!$A$4:$BA$1686,F$2,FALSE))</f>
        <v>José</v>
      </c>
      <c r="G897" s="16" t="str">
        <f>IF($C897="B",VLOOKUP($A897,Bat!$A$4:$BF$2320,G$1,FALSE),VLOOKUP($A897,Pit!$A$4:$BA$1686,G$2,FALSE))</f>
        <v>Barrón</v>
      </c>
      <c r="H897" s="16">
        <f>IF($C897="B",VLOOKUP($A897,Bat!$A$4:$BF$2320,H$1,FALSE),VLOOKUP($A897,Pit!$A$4:$BA$1686,H$2,FALSE))</f>
        <v>23</v>
      </c>
      <c r="I897" s="16" t="str">
        <f>IF($C897="B",VLOOKUP($A897,Bat!$A$4:$BF$2320,I$1,FALSE),VLOOKUP($A897,Pit!$A$4:$BA$1686,I$2,FALSE))</f>
        <v>R</v>
      </c>
      <c r="J897" s="16" t="str">
        <f>IF($C897="B",VLOOKUP($A897,Bat!$A$4:$BF$2320,J$1,FALSE),VLOOKUP($A897,Pit!$A$4:$BA$1686,J$2,FALSE))</f>
        <v>L</v>
      </c>
      <c r="K897" s="16" t="str">
        <f>IF($C897="B",VLOOKUP($A897,Bat!$A$4:$BF$2320,K$1,FALSE),VLOOKUP($A897,Pit!$A$4:$BA$1686,K$2,FALSE))</f>
        <v>Normal</v>
      </c>
      <c r="L897" s="17" t="str">
        <f>IF($C897="B",VLOOKUP($A897,Bat!$A$4:$BF$2320,L$1,FALSE),VLOOKUP($A897,Pit!$A$4:$BA$1686,L$2,FALSE))</f>
        <v>Normal</v>
      </c>
      <c r="M897" s="16">
        <f>IF($C897="B",VLOOKUP($A897,Bat!$A$4:$BF$2320,M$1,FALSE),VLOOKUP($A897,Pit!$A$4:$BA$1686,M$2,FALSE))</f>
        <v>3</v>
      </c>
      <c r="N897" s="16">
        <f>IF($C897="B",VLOOKUP($A897,Bat!$A$4:$BF$2320,N$1,FALSE),VLOOKUP($A897,Pit!$A$4:$BA$1686,N$2,FALSE))</f>
        <v>2</v>
      </c>
      <c r="O897" s="16">
        <f>IF($C897="B",VLOOKUP($A897,Bat!$A$4:$BF$2320,O$1,FALSE),VLOOKUP($A897,Pit!$A$4:$BA$1686,O$2,FALSE))</f>
        <v>3</v>
      </c>
      <c r="P897" s="16" t="str">
        <f>IF($C897="B",VLOOKUP($A897,Bat!$A$4:$BF$2320,P$1,FALSE),VLOOKUP($A897,Pit!$A$4:$BA$1686,P$2,FALSE))</f>
        <v>90-92 Mph</v>
      </c>
      <c r="Q897" s="17">
        <f>IF($C897="B",VLOOKUP($A897,Bat!$A$4:$BF$2320,Q$1,FALSE),VLOOKUP($A897,Pit!$A$4:$BA$1686,Q$2,FALSE))</f>
        <v>7</v>
      </c>
      <c r="R897" s="18">
        <f>IF($C897="B",VLOOKUP($A897,Bat!$A$4:$BF$2320,R$1,FALSE),VLOOKUP($A897,Pit!$A$4:$BA$1686,R$2,FALSE))</f>
        <v>9.8555120803270881</v>
      </c>
      <c r="S897" s="19">
        <f>IF($C897="B",VLOOKUP($A897,Bat!$A$4:$BF$2320,S$1,FALSE),VLOOKUP($A897,Pit!$A$4:$BA$1686,S$2,FALSE))</f>
        <v>-0.19174633512185779</v>
      </c>
      <c r="T897" s="20" t="str">
        <f>IF($C897="B",VLOOKUP($A897,Bat!$A$4:$BF$2320,T$1,FALSE),VLOOKUP($A897,Pit!$A$4:$BA$1686,T$2,FALSE))</f>
        <v>-</v>
      </c>
      <c r="U897" s="17" t="str">
        <f>VLOOKUP(IF($C897="B",VLOOKUP($A897,Bat!$A$4:$AU$2320,U$1,FALSE),VLOOKUP($A897,Pit!$A$4:$BE$1686,U$2,FALSE)),COND!$A$35:$B$41,2,FALSE)</f>
        <v>??</v>
      </c>
      <c r="V897" s="21">
        <f>IF($C897="B",VLOOKUP($A897,Bat!$A$4:$AT$2284,46,FALSE),VLOOKUP($A897,Pit!$A$4:$BD$1664,56,FALSE))</f>
        <v>492</v>
      </c>
      <c r="W897" s="16">
        <f t="shared" si="67"/>
        <v>999</v>
      </c>
      <c r="X897" s="16"/>
      <c r="Y897" s="22">
        <f t="shared" si="68"/>
        <v>836</v>
      </c>
      <c r="Z897" s="16" t="str">
        <f>IFERROR(VLOOKUP($D897,Results37!$F$3:$L$1396,Z$1,FALSE),"")</f>
        <v/>
      </c>
      <c r="AA897" s="47" t="str">
        <f>IF(ISERROR(VLOOKUP(D897,Results37!$F$3:$O$399,AA$1,FALSE)),"",IF(VLOOKUP(D897,Results37!$F$3:$O$399,AA$1+1,FALSE)=1,"S"&amp;VLOOKUP(D897,Results37!$F$3:$O$399,AA$1,FALSE),VLOOKUP(D897,Results37!$F$3:$O$399,AA$1,FALSE)))</f>
        <v/>
      </c>
      <c r="AB897" s="16" t="str">
        <f>IFERROR(VLOOKUP($D897,Results37!$F$3:$L$1396,AB$1,FALSE),"")</f>
        <v/>
      </c>
      <c r="AC897" s="16" t="str">
        <f>IFERROR(VLOOKUP($D897,Results37!$F$3:$L$1396,AC$1,FALSE),"")</f>
        <v/>
      </c>
      <c r="AD897" s="16" t="str">
        <f t="shared" si="69"/>
        <v/>
      </c>
      <c r="AE897" s="20" t="str">
        <f>IF(ISERROR(VLOOKUP($AC897&amp;"-"&amp;$F897&amp;" "&amp;G897,Bonuses!$B$1:$G$1006,4,FALSE)),"",INT(VLOOKUP($AC897&amp;"-"&amp;$F897&amp;" "&amp;$G897,Bonuses!$B$1:$G$1006,4,FALSE)))</f>
        <v/>
      </c>
      <c r="AF897" s="16" t="str">
        <f>IF(ISERROR(VLOOKUP($AC897&amp;"-"&amp;$F897,Bonuses!$B$1:$G$1006,5,FALSE)),"",IF(VLOOKUP($AC897&amp;"-"&amp;$F897,Bonuses!$B$1:$G$1006,5,FALSE)="","",VLOOKUP($AC897&amp;"-"&amp;$F897,Bonuses!$B$1:$G$1006,6,FALSE)&amp;" yrs, "&amp;VLOOKUP($AC897&amp;"-"&amp;$F897,Bonuses!$B$1:$G$1006,5,FALSE)))</f>
        <v/>
      </c>
    </row>
    <row r="898" spans="1:32" s="21" customFormat="1" x14ac:dyDescent="0.25">
      <c r="A898" s="21" t="s">
        <v>2551</v>
      </c>
      <c r="B898" s="21">
        <f t="shared" si="65"/>
        <v>0</v>
      </c>
      <c r="C898" s="21" t="str">
        <f t="shared" si="66"/>
        <v>P</v>
      </c>
      <c r="D898" s="17">
        <f>IF($C898="B",VLOOKUP($A898,Bat!$A$4:$BF$2320,D$1,FALSE),VLOOKUP($A898,Pit!$A$4:$BA$1686,D$2,FALSE))</f>
        <v>7949</v>
      </c>
      <c r="E898" s="16" t="str">
        <f>IF($C898="B",VLOOKUP($A898,Bat!$A$4:$BF$2320,E$1,FALSE),VLOOKUP($A898,Pit!$A$4:$BA$1686,E$2,FALSE))</f>
        <v>RP</v>
      </c>
      <c r="F898" s="16" t="str">
        <f>IF($C898="B",VLOOKUP($A898,Bat!$A$4:$BF$2320,F$1,FALSE),VLOOKUP($A898,Pit!$A$4:$BA$1686,F$2,FALSE))</f>
        <v>Ken</v>
      </c>
      <c r="G898" s="16" t="str">
        <f>IF($C898="B",VLOOKUP($A898,Bat!$A$4:$BF$2320,G$1,FALSE),VLOOKUP($A898,Pit!$A$4:$BA$1686,G$2,FALSE))</f>
        <v>Reid</v>
      </c>
      <c r="H898" s="16">
        <f>IF($C898="B",VLOOKUP($A898,Bat!$A$4:$BF$2320,H$1,FALSE),VLOOKUP($A898,Pit!$A$4:$BA$1686,H$2,FALSE))</f>
        <v>23</v>
      </c>
      <c r="I898" s="16" t="str">
        <f>IF($C898="B",VLOOKUP($A898,Bat!$A$4:$BF$2320,I$1,FALSE),VLOOKUP($A898,Pit!$A$4:$BA$1686,I$2,FALSE))</f>
        <v>L</v>
      </c>
      <c r="J898" s="16" t="str">
        <f>IF($C898="B",VLOOKUP($A898,Bat!$A$4:$BF$2320,J$1,FALSE),VLOOKUP($A898,Pit!$A$4:$BA$1686,J$2,FALSE))</f>
        <v>L</v>
      </c>
      <c r="K898" s="16" t="str">
        <f>IF($C898="B",VLOOKUP($A898,Bat!$A$4:$BF$2320,K$1,FALSE),VLOOKUP($A898,Pit!$A$4:$BA$1686,K$2,FALSE))</f>
        <v>Normal</v>
      </c>
      <c r="L898" s="17" t="str">
        <f>IF($C898="B",VLOOKUP($A898,Bat!$A$4:$BF$2320,L$1,FALSE),VLOOKUP($A898,Pit!$A$4:$BA$1686,L$2,FALSE))</f>
        <v>Low</v>
      </c>
      <c r="M898" s="16">
        <f>IF($C898="B",VLOOKUP($A898,Bat!$A$4:$BF$2320,M$1,FALSE),VLOOKUP($A898,Pit!$A$4:$BA$1686,M$2,FALSE))</f>
        <v>5</v>
      </c>
      <c r="N898" s="16">
        <f>IF($C898="B",VLOOKUP($A898,Bat!$A$4:$BF$2320,N$1,FALSE),VLOOKUP($A898,Pit!$A$4:$BA$1686,N$2,FALSE))</f>
        <v>1</v>
      </c>
      <c r="O898" s="16">
        <f>IF($C898="B",VLOOKUP($A898,Bat!$A$4:$BF$2320,O$1,FALSE),VLOOKUP($A898,Pit!$A$4:$BA$1686,O$2,FALSE))</f>
        <v>2</v>
      </c>
      <c r="P898" s="16" t="str">
        <f>IF($C898="B",VLOOKUP($A898,Bat!$A$4:$BF$2320,P$1,FALSE),VLOOKUP($A898,Pit!$A$4:$BA$1686,P$2,FALSE))</f>
        <v>89-91 Mph</v>
      </c>
      <c r="Q898" s="17">
        <f>IF($C898="B",VLOOKUP($A898,Bat!$A$4:$BF$2320,Q$1,FALSE),VLOOKUP($A898,Pit!$A$4:$BA$1686,Q$2,FALSE))</f>
        <v>6</v>
      </c>
      <c r="R898" s="18">
        <f>IF($C898="B",VLOOKUP($A898,Bat!$A$4:$BF$2320,R$1,FALSE),VLOOKUP($A898,Pit!$A$4:$BA$1686,R$2,FALSE))</f>
        <v>9.7658593472096058</v>
      </c>
      <c r="S898" s="19">
        <f>IF($C898="B",VLOOKUP($A898,Bat!$A$4:$BF$2320,S$1,FALSE),VLOOKUP($A898,Pit!$A$4:$BA$1686,S$2,FALSE))</f>
        <v>-0.19962233177526625</v>
      </c>
      <c r="T898" s="20" t="str">
        <f>IF($C898="B",VLOOKUP($A898,Bat!$A$4:$BF$2320,T$1,FALSE),VLOOKUP($A898,Pit!$A$4:$BA$1686,T$2,FALSE))</f>
        <v>-</v>
      </c>
      <c r="U898" s="17" t="str">
        <f>VLOOKUP(IF($C898="B",VLOOKUP($A898,Bat!$A$4:$AU$2320,U$1,FALSE),VLOOKUP($A898,Pit!$A$4:$BE$1686,U$2,FALSE)),COND!$A$35:$B$41,2,FALSE)</f>
        <v>??</v>
      </c>
      <c r="V898" s="21">
        <f>IF($C898="B",VLOOKUP($A898,Bat!$A$4:$AT$2284,46,FALSE),VLOOKUP($A898,Pit!$A$4:$BD$1664,56,FALSE))</f>
        <v>493</v>
      </c>
      <c r="W898" s="16">
        <f t="shared" si="67"/>
        <v>999</v>
      </c>
      <c r="X898" s="16"/>
      <c r="Y898" s="22">
        <f t="shared" si="68"/>
        <v>839</v>
      </c>
      <c r="Z898" s="16" t="str">
        <f>IFERROR(VLOOKUP($D898,Results37!$F$3:$L$1396,Z$1,FALSE),"")</f>
        <v/>
      </c>
      <c r="AA898" s="47" t="str">
        <f>IF(ISERROR(VLOOKUP(D898,Results37!$F$3:$O$399,AA$1,FALSE)),"",IF(VLOOKUP(D898,Results37!$F$3:$O$399,AA$1+1,FALSE)=1,"S"&amp;VLOOKUP(D898,Results37!$F$3:$O$399,AA$1,FALSE),VLOOKUP(D898,Results37!$F$3:$O$399,AA$1,FALSE)))</f>
        <v/>
      </c>
      <c r="AB898" s="16" t="str">
        <f>IFERROR(VLOOKUP($D898,Results37!$F$3:$L$1396,AB$1,FALSE),"")</f>
        <v/>
      </c>
      <c r="AC898" s="16" t="str">
        <f>IFERROR(VLOOKUP($D898,Results37!$F$3:$L$1396,AC$1,FALSE),"")</f>
        <v/>
      </c>
      <c r="AD898" s="16" t="str">
        <f t="shared" si="69"/>
        <v/>
      </c>
      <c r="AE898" s="20" t="str">
        <f>IF(ISERROR(VLOOKUP($AC898&amp;"-"&amp;$F898&amp;" "&amp;G898,Bonuses!$B$1:$G$1006,4,FALSE)),"",INT(VLOOKUP($AC898&amp;"-"&amp;$F898&amp;" "&amp;$G898,Bonuses!$B$1:$G$1006,4,FALSE)))</f>
        <v/>
      </c>
      <c r="AF898" s="16" t="str">
        <f>IF(ISERROR(VLOOKUP($AC898&amp;"-"&amp;$F898,Bonuses!$B$1:$G$1006,5,FALSE)),"",IF(VLOOKUP($AC898&amp;"-"&amp;$F898,Bonuses!$B$1:$G$1006,5,FALSE)="","",VLOOKUP($AC898&amp;"-"&amp;$F898,Bonuses!$B$1:$G$1006,6,FALSE)&amp;" yrs, "&amp;VLOOKUP($AC898&amp;"-"&amp;$F898,Bonuses!$B$1:$G$1006,5,FALSE)))</f>
        <v/>
      </c>
    </row>
    <row r="899" spans="1:32" s="21" customFormat="1" x14ac:dyDescent="0.25">
      <c r="A899" s="21" t="s">
        <v>2552</v>
      </c>
      <c r="B899" s="21">
        <f t="shared" si="65"/>
        <v>0</v>
      </c>
      <c r="C899" s="21" t="str">
        <f t="shared" si="66"/>
        <v>P</v>
      </c>
      <c r="D899" s="17">
        <f>IF($C899="B",VLOOKUP($A899,Bat!$A$4:$BF$2320,D$1,FALSE),VLOOKUP($A899,Pit!$A$4:$BA$1686,D$2,FALSE))</f>
        <v>2213</v>
      </c>
      <c r="E899" s="16" t="str">
        <f>IF($C899="B",VLOOKUP($A899,Bat!$A$4:$BF$2320,E$1,FALSE),VLOOKUP($A899,Pit!$A$4:$BA$1686,E$2,FALSE))</f>
        <v>RP</v>
      </c>
      <c r="F899" s="16" t="str">
        <f>IF($C899="B",VLOOKUP($A899,Bat!$A$4:$BF$2320,F$1,FALSE),VLOOKUP($A899,Pit!$A$4:$BA$1686,F$2,FALSE))</f>
        <v>Rob</v>
      </c>
      <c r="G899" s="16" t="str">
        <f>IF($C899="B",VLOOKUP($A899,Bat!$A$4:$BF$2320,G$1,FALSE),VLOOKUP($A899,Pit!$A$4:$BA$1686,G$2,FALSE))</f>
        <v>Cruz</v>
      </c>
      <c r="H899" s="16">
        <f>IF($C899="B",VLOOKUP($A899,Bat!$A$4:$BF$2320,H$1,FALSE),VLOOKUP($A899,Pit!$A$4:$BA$1686,H$2,FALSE))</f>
        <v>22</v>
      </c>
      <c r="I899" s="16" t="str">
        <f>IF($C899="B",VLOOKUP($A899,Bat!$A$4:$BF$2320,I$1,FALSE),VLOOKUP($A899,Pit!$A$4:$BA$1686,I$2,FALSE))</f>
        <v>L</v>
      </c>
      <c r="J899" s="16" t="str">
        <f>IF($C899="B",VLOOKUP($A899,Bat!$A$4:$BF$2320,J$1,FALSE),VLOOKUP($A899,Pit!$A$4:$BA$1686,J$2,FALSE))</f>
        <v>R</v>
      </c>
      <c r="K899" s="16" t="str">
        <f>IF($C899="B",VLOOKUP($A899,Bat!$A$4:$BF$2320,K$1,FALSE),VLOOKUP($A899,Pit!$A$4:$BA$1686,K$2,FALSE))</f>
        <v>Normal</v>
      </c>
      <c r="L899" s="17" t="str">
        <f>IF($C899="B",VLOOKUP($A899,Bat!$A$4:$BF$2320,L$1,FALSE),VLOOKUP($A899,Pit!$A$4:$BA$1686,L$2,FALSE))</f>
        <v>Normal</v>
      </c>
      <c r="M899" s="16">
        <f>IF($C899="B",VLOOKUP($A899,Bat!$A$4:$BF$2320,M$1,FALSE),VLOOKUP($A899,Pit!$A$4:$BA$1686,M$2,FALSE))</f>
        <v>4</v>
      </c>
      <c r="N899" s="16">
        <f>IF($C899="B",VLOOKUP($A899,Bat!$A$4:$BF$2320,N$1,FALSE),VLOOKUP($A899,Pit!$A$4:$BA$1686,N$2,FALSE))</f>
        <v>1</v>
      </c>
      <c r="O899" s="16">
        <f>IF($C899="B",VLOOKUP($A899,Bat!$A$4:$BF$2320,O$1,FALSE),VLOOKUP($A899,Pit!$A$4:$BA$1686,O$2,FALSE))</f>
        <v>3</v>
      </c>
      <c r="P899" s="16" t="str">
        <f>IF($C899="B",VLOOKUP($A899,Bat!$A$4:$BF$2320,P$1,FALSE),VLOOKUP($A899,Pit!$A$4:$BA$1686,P$2,FALSE))</f>
        <v>91-93 Mph</v>
      </c>
      <c r="Q899" s="17">
        <f>IF($C899="B",VLOOKUP($A899,Bat!$A$4:$BF$2320,Q$1,FALSE),VLOOKUP($A899,Pit!$A$4:$BA$1686,Q$2,FALSE))</f>
        <v>9</v>
      </c>
      <c r="R899" s="18">
        <f>IF($C899="B",VLOOKUP($A899,Bat!$A$4:$BF$2320,R$1,FALSE),VLOOKUP($A899,Pit!$A$4:$BA$1686,R$2,FALSE))</f>
        <v>9.7531537854126071</v>
      </c>
      <c r="S899" s="19">
        <f>IF($C899="B",VLOOKUP($A899,Bat!$A$4:$BF$2320,S$1,FALSE),VLOOKUP($A899,Pit!$A$4:$BA$1686,S$2,FALSE))</f>
        <v>-0.20073851595296113</v>
      </c>
      <c r="T899" s="20" t="str">
        <f>IF($C899="B",VLOOKUP($A899,Bat!$A$4:$BF$2320,T$1,FALSE),VLOOKUP($A899,Pit!$A$4:$BA$1686,T$2,FALSE))</f>
        <v>-</v>
      </c>
      <c r="U899" s="17" t="str">
        <f>VLOOKUP(IF($C899="B",VLOOKUP($A899,Bat!$A$4:$AU$2320,U$1,FALSE),VLOOKUP($A899,Pit!$A$4:$BE$1686,U$2,FALSE)),COND!$A$35:$B$41,2,FALSE)</f>
        <v>??</v>
      </c>
      <c r="V899" s="21">
        <f>IF($C899="B",VLOOKUP($A899,Bat!$A$4:$AT$2284,46,FALSE),VLOOKUP($A899,Pit!$A$4:$BD$1664,56,FALSE))</f>
        <v>494</v>
      </c>
      <c r="W899" s="16">
        <f t="shared" si="67"/>
        <v>999</v>
      </c>
      <c r="X899" s="16"/>
      <c r="Y899" s="22">
        <f t="shared" si="68"/>
        <v>840</v>
      </c>
      <c r="Z899" s="16" t="str">
        <f>IFERROR(VLOOKUP($D899,Results37!$F$3:$L$1396,Z$1,FALSE),"")</f>
        <v/>
      </c>
      <c r="AA899" s="47" t="str">
        <f>IF(ISERROR(VLOOKUP(D899,Results37!$F$3:$O$399,AA$1,FALSE)),"",IF(VLOOKUP(D899,Results37!$F$3:$O$399,AA$1+1,FALSE)=1,"S"&amp;VLOOKUP(D899,Results37!$F$3:$O$399,AA$1,FALSE),VLOOKUP(D899,Results37!$F$3:$O$399,AA$1,FALSE)))</f>
        <v/>
      </c>
      <c r="AB899" s="16" t="str">
        <f>IFERROR(VLOOKUP($D899,Results37!$F$3:$L$1396,AB$1,FALSE),"")</f>
        <v/>
      </c>
      <c r="AC899" s="16" t="str">
        <f>IFERROR(VLOOKUP($D899,Results37!$F$3:$L$1396,AC$1,FALSE),"")</f>
        <v/>
      </c>
      <c r="AD899" s="16" t="str">
        <f t="shared" si="69"/>
        <v/>
      </c>
      <c r="AE899" s="20" t="str">
        <f>IF(ISERROR(VLOOKUP($AC899&amp;"-"&amp;$F899&amp;" "&amp;G899,Bonuses!$B$1:$G$1006,4,FALSE)),"",INT(VLOOKUP($AC899&amp;"-"&amp;$F899&amp;" "&amp;$G899,Bonuses!$B$1:$G$1006,4,FALSE)))</f>
        <v/>
      </c>
      <c r="AF899" s="16" t="str">
        <f>IF(ISERROR(VLOOKUP($AC899&amp;"-"&amp;$F899,Bonuses!$B$1:$G$1006,5,FALSE)),"",IF(VLOOKUP($AC899&amp;"-"&amp;$F899,Bonuses!$B$1:$G$1006,5,FALSE)="","",VLOOKUP($AC899&amp;"-"&amp;$F899,Bonuses!$B$1:$G$1006,6,FALSE)&amp;" yrs, "&amp;VLOOKUP($AC899&amp;"-"&amp;$F899,Bonuses!$B$1:$G$1006,5,FALSE)))</f>
        <v/>
      </c>
    </row>
    <row r="900" spans="1:32" s="21" customFormat="1" x14ac:dyDescent="0.25">
      <c r="A900" s="21" t="s">
        <v>2553</v>
      </c>
      <c r="B900" s="21">
        <f t="shared" si="65"/>
        <v>0</v>
      </c>
      <c r="C900" s="21" t="str">
        <f t="shared" si="66"/>
        <v>P</v>
      </c>
      <c r="D900" s="17">
        <f>IF($C900="B",VLOOKUP($A900,Bat!$A$4:$BF$2320,D$1,FALSE),VLOOKUP($A900,Pit!$A$4:$BA$1686,D$2,FALSE))</f>
        <v>6538</v>
      </c>
      <c r="E900" s="16" t="str">
        <f>IF($C900="B",VLOOKUP($A900,Bat!$A$4:$BF$2320,E$1,FALSE),VLOOKUP($A900,Pit!$A$4:$BA$1686,E$2,FALSE))</f>
        <v>SP</v>
      </c>
      <c r="F900" s="16" t="str">
        <f>IF($C900="B",VLOOKUP($A900,Bat!$A$4:$BF$2320,F$1,FALSE),VLOOKUP($A900,Pit!$A$4:$BA$1686,F$2,FALSE))</f>
        <v>Arnold</v>
      </c>
      <c r="G900" s="16" t="str">
        <f>IF($C900="B",VLOOKUP($A900,Bat!$A$4:$BF$2320,G$1,FALSE),VLOOKUP($A900,Pit!$A$4:$BA$1686,G$2,FALSE))</f>
        <v>Bannatyne</v>
      </c>
      <c r="H900" s="16">
        <f>IF($C900="B",VLOOKUP($A900,Bat!$A$4:$BF$2320,H$1,FALSE),VLOOKUP($A900,Pit!$A$4:$BA$1686,H$2,FALSE))</f>
        <v>24</v>
      </c>
      <c r="I900" s="16" t="str">
        <f>IF($C900="B",VLOOKUP($A900,Bat!$A$4:$BF$2320,I$1,FALSE),VLOOKUP($A900,Pit!$A$4:$BA$1686,I$2,FALSE))</f>
        <v>R</v>
      </c>
      <c r="J900" s="16" t="str">
        <f>IF($C900="B",VLOOKUP($A900,Bat!$A$4:$BF$2320,J$1,FALSE),VLOOKUP($A900,Pit!$A$4:$BA$1686,J$2,FALSE))</f>
        <v>R</v>
      </c>
      <c r="K900" s="16" t="str">
        <f>IF($C900="B",VLOOKUP($A900,Bat!$A$4:$BF$2320,K$1,FALSE),VLOOKUP($A900,Pit!$A$4:$BA$1686,K$2,FALSE))</f>
        <v>Low</v>
      </c>
      <c r="L900" s="17" t="str">
        <f>IF($C900="B",VLOOKUP($A900,Bat!$A$4:$BF$2320,L$1,FALSE),VLOOKUP($A900,Pit!$A$4:$BA$1686,L$2,FALSE))</f>
        <v>Low</v>
      </c>
      <c r="M900" s="16">
        <f>IF($C900="B",VLOOKUP($A900,Bat!$A$4:$BF$2320,M$1,FALSE),VLOOKUP($A900,Pit!$A$4:$BA$1686,M$2,FALSE))</f>
        <v>2</v>
      </c>
      <c r="N900" s="16">
        <f>IF($C900="B",VLOOKUP($A900,Bat!$A$4:$BF$2320,N$1,FALSE),VLOOKUP($A900,Pit!$A$4:$BA$1686,N$2,FALSE))</f>
        <v>2</v>
      </c>
      <c r="O900" s="16">
        <f>IF($C900="B",VLOOKUP($A900,Bat!$A$4:$BF$2320,O$1,FALSE),VLOOKUP($A900,Pit!$A$4:$BA$1686,O$2,FALSE))</f>
        <v>4</v>
      </c>
      <c r="P900" s="16" t="str">
        <f>IF($C900="B",VLOOKUP($A900,Bat!$A$4:$BF$2320,P$1,FALSE),VLOOKUP($A900,Pit!$A$4:$BA$1686,P$2,FALSE))</f>
        <v>88-90 Mph</v>
      </c>
      <c r="Q900" s="17">
        <f>IF($C900="B",VLOOKUP($A900,Bat!$A$4:$BF$2320,Q$1,FALSE),VLOOKUP($A900,Pit!$A$4:$BA$1686,Q$2,FALSE))</f>
        <v>8</v>
      </c>
      <c r="R900" s="18">
        <f>IF($C900="B",VLOOKUP($A900,Bat!$A$4:$BF$2320,R$1,FALSE),VLOOKUP($A900,Pit!$A$4:$BA$1686,R$2,FALSE))</f>
        <v>9.7080969112258231</v>
      </c>
      <c r="S900" s="19">
        <f>IF($C900="B",VLOOKUP($A900,Bat!$A$4:$BF$2320,S$1,FALSE),VLOOKUP($A900,Pit!$A$4:$BA$1686,S$2,FALSE))</f>
        <v>-0.20469676438519949</v>
      </c>
      <c r="T900" s="20" t="str">
        <f>IF($C900="B",VLOOKUP($A900,Bat!$A$4:$BF$2320,T$1,FALSE),VLOOKUP($A900,Pit!$A$4:$BA$1686,T$2,FALSE))</f>
        <v>Slot</v>
      </c>
      <c r="U900" s="17" t="str">
        <f>VLOOKUP(IF($C900="B",VLOOKUP($A900,Bat!$A$4:$AU$2320,U$1,FALSE),VLOOKUP($A900,Pit!$A$4:$BE$1686,U$2,FALSE)),COND!$A$35:$B$41,2,FALSE)</f>
        <v>??</v>
      </c>
      <c r="V900" s="21">
        <f>IF($C900="B",VLOOKUP($A900,Bat!$A$4:$AT$2284,46,FALSE),VLOOKUP($A900,Pit!$A$4:$BD$1664,56,FALSE))</f>
        <v>495</v>
      </c>
      <c r="W900" s="16">
        <f t="shared" si="67"/>
        <v>495</v>
      </c>
      <c r="X900" s="16"/>
      <c r="Y900" s="22">
        <f t="shared" si="68"/>
        <v>842</v>
      </c>
      <c r="Z900" s="16" t="str">
        <f>IFERROR(VLOOKUP($D900,Results37!$F$3:$L$1396,Z$1,FALSE),"")</f>
        <v/>
      </c>
      <c r="AA900" s="47" t="str">
        <f>IF(ISERROR(VLOOKUP(D900,Results37!$F$3:$O$399,AA$1,FALSE)),"",IF(VLOOKUP(D900,Results37!$F$3:$O$399,AA$1+1,FALSE)=1,"S"&amp;VLOOKUP(D900,Results37!$F$3:$O$399,AA$1,FALSE),VLOOKUP(D900,Results37!$F$3:$O$399,AA$1,FALSE)))</f>
        <v/>
      </c>
      <c r="AB900" s="16" t="str">
        <f>IFERROR(VLOOKUP($D900,Results37!$F$3:$L$1396,AB$1,FALSE),"")</f>
        <v/>
      </c>
      <c r="AC900" s="16" t="str">
        <f>IFERROR(VLOOKUP($D900,Results37!$F$3:$L$1396,AC$1,FALSE),"")</f>
        <v/>
      </c>
      <c r="AD900" s="16" t="str">
        <f t="shared" si="69"/>
        <v/>
      </c>
      <c r="AE900" s="20" t="str">
        <f>IF(ISERROR(VLOOKUP($AC900&amp;"-"&amp;$F900&amp;" "&amp;G900,Bonuses!$B$1:$G$1006,4,FALSE)),"",INT(VLOOKUP($AC900&amp;"-"&amp;$F900&amp;" "&amp;$G900,Bonuses!$B$1:$G$1006,4,FALSE)))</f>
        <v/>
      </c>
      <c r="AF900" s="16" t="str">
        <f>IF(ISERROR(VLOOKUP($AC900&amp;"-"&amp;$F900,Bonuses!$B$1:$G$1006,5,FALSE)),"",IF(VLOOKUP($AC900&amp;"-"&amp;$F900,Bonuses!$B$1:$G$1006,5,FALSE)="","",VLOOKUP($AC900&amp;"-"&amp;$F900,Bonuses!$B$1:$G$1006,6,FALSE)&amp;" yrs, "&amp;VLOOKUP($AC900&amp;"-"&amp;$F900,Bonuses!$B$1:$G$1006,5,FALSE)))</f>
        <v/>
      </c>
    </row>
    <row r="901" spans="1:32" s="21" customFormat="1" x14ac:dyDescent="0.25">
      <c r="A901" s="21" t="s">
        <v>2092</v>
      </c>
      <c r="B901" s="21">
        <f t="shared" ref="B901:B964" si="70">COUNTIF($A$5:$A$598,A901)</f>
        <v>0</v>
      </c>
      <c r="C901" s="21" t="str">
        <f t="shared" ref="C901:C964" si="71">IF(OR(MID(A901,1,2)="SP",MID(A901,1,2)="MR",MID(A901,1,2)="CL",MID(A901,1,2)="RP"),"P","B")</f>
        <v>B</v>
      </c>
      <c r="D901" s="17">
        <f>IF($C901="B",VLOOKUP($A901,Bat!$A$4:$BF$2320,D$1,FALSE),VLOOKUP($A901,Pit!$A$4:$BA$1686,D$2,FALSE))</f>
        <v>7501</v>
      </c>
      <c r="E901" s="16" t="str">
        <f>IF($C901="B",VLOOKUP($A901,Bat!$A$4:$BF$2320,E$1,FALSE),VLOOKUP($A901,Pit!$A$4:$BA$1686,E$2,FALSE))</f>
        <v>C</v>
      </c>
      <c r="F901" s="16" t="str">
        <f>IF($C901="B",VLOOKUP($A901,Bat!$A$4:$BF$2320,F$1,FALSE),VLOOKUP($A901,Pit!$A$4:$BA$1686,F$2,FALSE))</f>
        <v>Willie</v>
      </c>
      <c r="G901" s="16" t="str">
        <f>IF($C901="B",VLOOKUP($A901,Bat!$A$4:$BF$2320,G$1,FALSE),VLOOKUP($A901,Pit!$A$4:$BA$1686,G$2,FALSE))</f>
        <v>Newman</v>
      </c>
      <c r="H901" s="16">
        <f>IF($C901="B",VLOOKUP($A901,Bat!$A$4:$BF$2320,H$1,FALSE),VLOOKUP($A901,Pit!$A$4:$BA$1686,H$2,FALSE))</f>
        <v>18</v>
      </c>
      <c r="I901" s="16" t="str">
        <f>IF($C901="B",VLOOKUP($A901,Bat!$A$4:$BF$2320,I$1,FALSE),VLOOKUP($A901,Pit!$A$4:$BA$1686,I$2,FALSE))</f>
        <v>S</v>
      </c>
      <c r="J901" s="16" t="str">
        <f>IF($C901="B",VLOOKUP($A901,Bat!$A$4:$BF$2320,J$1,FALSE),VLOOKUP($A901,Pit!$A$4:$BA$1686,J$2,FALSE))</f>
        <v>R</v>
      </c>
      <c r="K901" s="16" t="str">
        <f>IF($C901="B",VLOOKUP($A901,Bat!$A$4:$BF$2320,K$1,FALSE),VLOOKUP($A901,Pit!$A$4:$BA$1686,K$2,FALSE))</f>
        <v>Low</v>
      </c>
      <c r="L901" s="17" t="str">
        <f>IF($C901="B",VLOOKUP($A901,Bat!$A$4:$BF$2320,L$1,FALSE),VLOOKUP($A901,Pit!$A$4:$BA$1686,L$2,FALSE))</f>
        <v>Normal</v>
      </c>
      <c r="M901" s="16">
        <f>IF($C901="B",VLOOKUP($A901,Bat!$A$4:$BF$2320,M$1,FALSE),VLOOKUP($A901,Pit!$A$4:$BA$1686,M$2,FALSE))</f>
        <v>2</v>
      </c>
      <c r="N901" s="16">
        <f>IF($C901="B",VLOOKUP($A901,Bat!$A$4:$BF$2320,N$1,FALSE),VLOOKUP($A901,Pit!$A$4:$BA$1686,N$2,FALSE))</f>
        <v>2</v>
      </c>
      <c r="O901" s="16">
        <f>IF($C901="B",VLOOKUP($A901,Bat!$A$4:$BF$2320,O$1,FALSE),VLOOKUP($A901,Pit!$A$4:$BA$1686,O$2,FALSE))</f>
        <v>5</v>
      </c>
      <c r="P901" s="16">
        <f>IF($C901="B",VLOOKUP($A901,Bat!$A$4:$BF$2320,P$1,FALSE),VLOOKUP($A901,Pit!$A$4:$BA$1686,P$2,FALSE))</f>
        <v>1</v>
      </c>
      <c r="Q901" s="17">
        <f>IF($C901="B",VLOOKUP($A901,Bat!$A$4:$BF$2320,Q$1,FALSE),VLOOKUP($A901,Pit!$A$4:$BA$1686,Q$2,FALSE))</f>
        <v>3</v>
      </c>
      <c r="R901" s="18">
        <f>IF($C901="B",VLOOKUP($A901,Bat!$A$4:$BF$2320,R$1,FALSE),VLOOKUP($A901,Pit!$A$4:$BA$1686,R$2,FALSE))</f>
        <v>-5.8898220742998078</v>
      </c>
      <c r="S901" s="19">
        <f>IF($C901="B",VLOOKUP($A901,Bat!$A$4:$BF$2320,S$1,FALSE),VLOOKUP($A901,Pit!$A$4:$BA$1686,S$2,FALSE))</f>
        <v>-0.4250918672501402</v>
      </c>
      <c r="T901" s="20" t="str">
        <f>IF($C901="B",VLOOKUP($A901,Bat!$A$4:$BF$2320,T$1,FALSE),VLOOKUP($A901,Pit!$A$4:$BA$1686,T$2,FALSE))</f>
        <v>$90k</v>
      </c>
      <c r="U901" s="17" t="str">
        <f>VLOOKUP(IF($C901="B",VLOOKUP($A901,Bat!$A$4:$AU$2320,U$1,FALSE),VLOOKUP($A901,Pit!$A$4:$BE$1686,U$2,FALSE)),COND!$A$35:$B$41,2,FALSE)</f>
        <v>??</v>
      </c>
      <c r="V901" s="21">
        <f>IF($C901="B",VLOOKUP($A901,Bat!$A$4:$AT$2284,46,FALSE),VLOOKUP($A901,Pit!$A$4:$BD$1664,56,FALSE))</f>
        <v>496</v>
      </c>
      <c r="W901" s="16">
        <f t="shared" ref="W901:W964" si="72">IF(AND(T901&lt;&gt;"Slot",T901&gt;$T$3),999,V901)</f>
        <v>999</v>
      </c>
      <c r="X901" s="16"/>
      <c r="Y901" s="22">
        <f t="shared" ref="Y901:Y964" si="73">RANK(S901,$S$5:$S$1469)</f>
        <v>1000</v>
      </c>
      <c r="Z901" s="16" t="str">
        <f>IFERROR(VLOOKUP($D901,Results37!$F$3:$L$1396,Z$1,FALSE),"")</f>
        <v/>
      </c>
      <c r="AA901" s="47" t="str">
        <f>IF(ISERROR(VLOOKUP(D901,Results37!$F$3:$O$399,AA$1,FALSE)),"",IF(VLOOKUP(D901,Results37!$F$3:$O$399,AA$1+1,FALSE)=1,"S"&amp;VLOOKUP(D901,Results37!$F$3:$O$399,AA$1,FALSE),VLOOKUP(D901,Results37!$F$3:$O$399,AA$1,FALSE)))</f>
        <v/>
      </c>
      <c r="AB901" s="16" t="str">
        <f>IFERROR(VLOOKUP($D901,Results37!$F$3:$L$1396,AB$1,FALSE),"")</f>
        <v/>
      </c>
      <c r="AC901" s="16" t="str">
        <f>IFERROR(VLOOKUP($D901,Results37!$F$3:$L$1396,AC$1,FALSE),"")</f>
        <v/>
      </c>
      <c r="AD901" s="16" t="str">
        <f t="shared" ref="AD901:AD964" si="74">IF(X901="","",X901-Z901)</f>
        <v/>
      </c>
      <c r="AE901" s="20" t="str">
        <f>IF(ISERROR(VLOOKUP($AC901&amp;"-"&amp;$F901&amp;" "&amp;G901,Bonuses!$B$1:$G$1006,4,FALSE)),"",INT(VLOOKUP($AC901&amp;"-"&amp;$F901&amp;" "&amp;$G901,Bonuses!$B$1:$G$1006,4,FALSE)))</f>
        <v/>
      </c>
      <c r="AF901" s="16" t="str">
        <f>IF(ISERROR(VLOOKUP($AC901&amp;"-"&amp;$F901,Bonuses!$B$1:$G$1006,5,FALSE)),"",IF(VLOOKUP($AC901&amp;"-"&amp;$F901,Bonuses!$B$1:$G$1006,5,FALSE)="","",VLOOKUP($AC901&amp;"-"&amp;$F901,Bonuses!$B$1:$G$1006,6,FALSE)&amp;" yrs, "&amp;VLOOKUP($AC901&amp;"-"&amp;$F901,Bonuses!$B$1:$G$1006,5,FALSE)))</f>
        <v/>
      </c>
    </row>
    <row r="902" spans="1:32" s="21" customFormat="1" x14ac:dyDescent="0.25">
      <c r="A902" s="21" t="s">
        <v>2388</v>
      </c>
      <c r="B902" s="21">
        <f t="shared" si="70"/>
        <v>0</v>
      </c>
      <c r="C902" s="21" t="str">
        <f t="shared" si="71"/>
        <v>P</v>
      </c>
      <c r="D902" s="17">
        <f>IF($C902="B",VLOOKUP($A902,Bat!$A$4:$BF$2320,D$1,FALSE),VLOOKUP($A902,Pit!$A$4:$BA$1686,D$2,FALSE))</f>
        <v>13608</v>
      </c>
      <c r="E902" s="16" t="str">
        <f>IF($C902="B",VLOOKUP($A902,Bat!$A$4:$BF$2320,E$1,FALSE),VLOOKUP($A902,Pit!$A$4:$BA$1686,E$2,FALSE))</f>
        <v>RP</v>
      </c>
      <c r="F902" s="16" t="str">
        <f>IF($C902="B",VLOOKUP($A902,Bat!$A$4:$BF$2320,F$1,FALSE),VLOOKUP($A902,Pit!$A$4:$BA$1686,F$2,FALSE))</f>
        <v>Leo</v>
      </c>
      <c r="G902" s="16" t="str">
        <f>IF($C902="B",VLOOKUP($A902,Bat!$A$4:$BF$2320,G$1,FALSE),VLOOKUP($A902,Pit!$A$4:$BA$1686,G$2,FALSE))</f>
        <v>Blackwood</v>
      </c>
      <c r="H902" s="16">
        <f>IF($C902="B",VLOOKUP($A902,Bat!$A$4:$BF$2320,H$1,FALSE),VLOOKUP($A902,Pit!$A$4:$BA$1686,H$2,FALSE))</f>
        <v>23</v>
      </c>
      <c r="I902" s="16" t="str">
        <f>IF($C902="B",VLOOKUP($A902,Bat!$A$4:$BF$2320,I$1,FALSE),VLOOKUP($A902,Pit!$A$4:$BA$1686,I$2,FALSE))</f>
        <v>R</v>
      </c>
      <c r="J902" s="16" t="str">
        <f>IF($C902="B",VLOOKUP($A902,Bat!$A$4:$BF$2320,J$1,FALSE),VLOOKUP($A902,Pit!$A$4:$BA$1686,J$2,FALSE))</f>
        <v>R</v>
      </c>
      <c r="K902" s="16" t="str">
        <f>IF($C902="B",VLOOKUP($A902,Bat!$A$4:$BF$2320,K$1,FALSE),VLOOKUP($A902,Pit!$A$4:$BA$1686,K$2,FALSE))</f>
        <v>Normal</v>
      </c>
      <c r="L902" s="17" t="str">
        <f>IF($C902="B",VLOOKUP($A902,Bat!$A$4:$BF$2320,L$1,FALSE),VLOOKUP($A902,Pit!$A$4:$BA$1686,L$2,FALSE))</f>
        <v>High</v>
      </c>
      <c r="M902" s="16">
        <f>IF($C902="B",VLOOKUP($A902,Bat!$A$4:$BF$2320,M$1,FALSE),VLOOKUP($A902,Pit!$A$4:$BA$1686,M$2,FALSE))</f>
        <v>3</v>
      </c>
      <c r="N902" s="16">
        <f>IF($C902="B",VLOOKUP($A902,Bat!$A$4:$BF$2320,N$1,FALSE),VLOOKUP($A902,Pit!$A$4:$BA$1686,N$2,FALSE))</f>
        <v>2</v>
      </c>
      <c r="O902" s="16">
        <f>IF($C902="B",VLOOKUP($A902,Bat!$A$4:$BF$2320,O$1,FALSE),VLOOKUP($A902,Pit!$A$4:$BA$1686,O$2,FALSE))</f>
        <v>3</v>
      </c>
      <c r="P902" s="16" t="str">
        <f>IF($C902="B",VLOOKUP($A902,Bat!$A$4:$BF$2320,P$1,FALSE),VLOOKUP($A902,Pit!$A$4:$BA$1686,P$2,FALSE))</f>
        <v>88-90 Mph</v>
      </c>
      <c r="Q902" s="17">
        <f>IF($C902="B",VLOOKUP($A902,Bat!$A$4:$BF$2320,Q$1,FALSE),VLOOKUP($A902,Pit!$A$4:$BA$1686,Q$2,FALSE))</f>
        <v>7</v>
      </c>
      <c r="R902" s="18">
        <f>IF($C902="B",VLOOKUP($A902,Bat!$A$4:$BF$2320,R$1,FALSE),VLOOKUP($A902,Pit!$A$4:$BA$1686,R$2,FALSE))</f>
        <v>9.6555120803270889</v>
      </c>
      <c r="S902" s="19">
        <f>IF($C902="B",VLOOKUP($A902,Bat!$A$4:$BF$2320,S$1,FALSE),VLOOKUP($A902,Pit!$A$4:$BA$1686,S$2,FALSE))</f>
        <v>-0.20931634415457206</v>
      </c>
      <c r="T902" s="20" t="str">
        <f>IF($C902="B",VLOOKUP($A902,Bat!$A$4:$BF$2320,T$1,FALSE),VLOOKUP($A902,Pit!$A$4:$BA$1686,T$2,FALSE))</f>
        <v>Impossible</v>
      </c>
      <c r="U902" s="17" t="str">
        <f>VLOOKUP(IF($C902="B",VLOOKUP($A902,Bat!$A$4:$AU$2320,U$1,FALSE),VLOOKUP($A902,Pit!$A$4:$BE$1686,U$2,FALSE)),COND!$A$35:$B$41,2,FALSE)</f>
        <v>??</v>
      </c>
      <c r="V902" s="21">
        <f>IF($C902="B",VLOOKUP($A902,Bat!$A$4:$AT$2284,46,FALSE),VLOOKUP($A902,Pit!$A$4:$BD$1664,56,FALSE))</f>
        <v>497</v>
      </c>
      <c r="W902" s="16">
        <f t="shared" si="72"/>
        <v>999</v>
      </c>
      <c r="X902" s="16"/>
      <c r="Y902" s="22">
        <f t="shared" si="73"/>
        <v>846</v>
      </c>
      <c r="Z902" s="16" t="str">
        <f>IFERROR(VLOOKUP($D902,Results37!$F$3:$L$1396,Z$1,FALSE),"")</f>
        <v/>
      </c>
      <c r="AA902" s="47" t="str">
        <f>IF(ISERROR(VLOOKUP(D902,Results37!$F$3:$O$399,AA$1,FALSE)),"",IF(VLOOKUP(D902,Results37!$F$3:$O$399,AA$1+1,FALSE)=1,"S"&amp;VLOOKUP(D902,Results37!$F$3:$O$399,AA$1,FALSE),VLOOKUP(D902,Results37!$F$3:$O$399,AA$1,FALSE)))</f>
        <v/>
      </c>
      <c r="AB902" s="16" t="str">
        <f>IFERROR(VLOOKUP($D902,Results37!$F$3:$L$1396,AB$1,FALSE),"")</f>
        <v/>
      </c>
      <c r="AC902" s="16" t="str">
        <f>IFERROR(VLOOKUP($D902,Results37!$F$3:$L$1396,AC$1,FALSE),"")</f>
        <v/>
      </c>
      <c r="AD902" s="16" t="str">
        <f t="shared" si="74"/>
        <v/>
      </c>
      <c r="AE902" s="20" t="str">
        <f>IF(ISERROR(VLOOKUP($AC902&amp;"-"&amp;$F902&amp;" "&amp;G902,Bonuses!$B$1:$G$1006,4,FALSE)),"",INT(VLOOKUP($AC902&amp;"-"&amp;$F902&amp;" "&amp;$G902,Bonuses!$B$1:$G$1006,4,FALSE)))</f>
        <v/>
      </c>
      <c r="AF902" s="16" t="str">
        <f>IF(ISERROR(VLOOKUP($AC902&amp;"-"&amp;$F902,Bonuses!$B$1:$G$1006,5,FALSE)),"",IF(VLOOKUP($AC902&amp;"-"&amp;$F902,Bonuses!$B$1:$G$1006,5,FALSE)="","",VLOOKUP($AC902&amp;"-"&amp;$F902,Bonuses!$B$1:$G$1006,6,FALSE)&amp;" yrs, "&amp;VLOOKUP($AC902&amp;"-"&amp;$F902,Bonuses!$B$1:$G$1006,5,FALSE)))</f>
        <v/>
      </c>
    </row>
    <row r="903" spans="1:32" s="21" customFormat="1" x14ac:dyDescent="0.25">
      <c r="A903" s="21" t="s">
        <v>2558</v>
      </c>
      <c r="B903" s="21">
        <f t="shared" si="70"/>
        <v>0</v>
      </c>
      <c r="C903" s="21" t="str">
        <f t="shared" si="71"/>
        <v>P</v>
      </c>
      <c r="D903" s="17">
        <f>IF($C903="B",VLOOKUP($A903,Bat!$A$4:$BF$2320,D$1,FALSE),VLOOKUP($A903,Pit!$A$4:$BA$1686,D$2,FALSE))</f>
        <v>9274</v>
      </c>
      <c r="E903" s="16" t="str">
        <f>IF($C903="B",VLOOKUP($A903,Bat!$A$4:$BF$2320,E$1,FALSE),VLOOKUP($A903,Pit!$A$4:$BA$1686,E$2,FALSE))</f>
        <v>RP</v>
      </c>
      <c r="F903" s="16" t="str">
        <f>IF($C903="B",VLOOKUP($A903,Bat!$A$4:$BF$2320,F$1,FALSE),VLOOKUP($A903,Pit!$A$4:$BA$1686,F$2,FALSE))</f>
        <v>Mushanokoji</v>
      </c>
      <c r="G903" s="16" t="str">
        <f>IF($C903="B",VLOOKUP($A903,Bat!$A$4:$BF$2320,G$1,FALSE),VLOOKUP($A903,Pit!$A$4:$BA$1686,G$2,FALSE))</f>
        <v>Kichida</v>
      </c>
      <c r="H903" s="16">
        <f>IF($C903="B",VLOOKUP($A903,Bat!$A$4:$BF$2320,H$1,FALSE),VLOOKUP($A903,Pit!$A$4:$BA$1686,H$2,FALSE))</f>
        <v>24</v>
      </c>
      <c r="I903" s="16" t="str">
        <f>IF($C903="B",VLOOKUP($A903,Bat!$A$4:$BF$2320,I$1,FALSE),VLOOKUP($A903,Pit!$A$4:$BA$1686,I$2,FALSE))</f>
        <v>L</v>
      </c>
      <c r="J903" s="16" t="str">
        <f>IF($C903="B",VLOOKUP($A903,Bat!$A$4:$BF$2320,J$1,FALSE),VLOOKUP($A903,Pit!$A$4:$BA$1686,J$2,FALSE))</f>
        <v>R</v>
      </c>
      <c r="K903" s="16" t="str">
        <f>IF($C903="B",VLOOKUP($A903,Bat!$A$4:$BF$2320,K$1,FALSE),VLOOKUP($A903,Pit!$A$4:$BA$1686,K$2,FALSE))</f>
        <v>Low</v>
      </c>
      <c r="L903" s="17" t="str">
        <f>IF($C903="B",VLOOKUP($A903,Bat!$A$4:$BF$2320,L$1,FALSE),VLOOKUP($A903,Pit!$A$4:$BA$1686,L$2,FALSE))</f>
        <v>Normal</v>
      </c>
      <c r="M903" s="16">
        <f>IF($C903="B",VLOOKUP($A903,Bat!$A$4:$BF$2320,M$1,FALSE),VLOOKUP($A903,Pit!$A$4:$BA$1686,M$2,FALSE))</f>
        <v>2</v>
      </c>
      <c r="N903" s="16">
        <f>IF($C903="B",VLOOKUP($A903,Bat!$A$4:$BF$2320,N$1,FALSE),VLOOKUP($A903,Pit!$A$4:$BA$1686,N$2,FALSE))</f>
        <v>3</v>
      </c>
      <c r="O903" s="16">
        <f>IF($C903="B",VLOOKUP($A903,Bat!$A$4:$BF$2320,O$1,FALSE),VLOOKUP($A903,Pit!$A$4:$BA$1686,O$2,FALSE))</f>
        <v>3</v>
      </c>
      <c r="P903" s="16" t="str">
        <f>IF($C903="B",VLOOKUP($A903,Bat!$A$4:$BF$2320,P$1,FALSE),VLOOKUP($A903,Pit!$A$4:$BA$1686,P$2,FALSE))</f>
        <v>89-91 Mph</v>
      </c>
      <c r="Q903" s="17">
        <f>IF($C903="B",VLOOKUP($A903,Bat!$A$4:$BF$2320,Q$1,FALSE),VLOOKUP($A903,Pit!$A$4:$BA$1686,Q$2,FALSE))</f>
        <v>6</v>
      </c>
      <c r="R903" s="18">
        <f>IF($C903="B",VLOOKUP($A903,Bat!$A$4:$BF$2320,R$1,FALSE),VLOOKUP($A903,Pit!$A$4:$BA$1686,R$2,FALSE))</f>
        <v>9.6360619207761005</v>
      </c>
      <c r="S903" s="19">
        <f>IF($C903="B",VLOOKUP($A903,Bat!$A$4:$BF$2320,S$1,FALSE),VLOOKUP($A903,Pit!$A$4:$BA$1686,S$2,FALSE))</f>
        <v>-0.21102504154956506</v>
      </c>
      <c r="T903" s="20" t="str">
        <f>IF($C903="B",VLOOKUP($A903,Bat!$A$4:$BF$2320,T$1,FALSE),VLOOKUP($A903,Pit!$A$4:$BA$1686,T$2,FALSE))</f>
        <v>Slot</v>
      </c>
      <c r="U903" s="17" t="str">
        <f>VLOOKUP(IF($C903="B",VLOOKUP($A903,Bat!$A$4:$AU$2320,U$1,FALSE),VLOOKUP($A903,Pit!$A$4:$BE$1686,U$2,FALSE)),COND!$A$35:$B$41,2,FALSE)</f>
        <v>??</v>
      </c>
      <c r="V903" s="21">
        <f>IF($C903="B",VLOOKUP($A903,Bat!$A$4:$AT$2284,46,FALSE),VLOOKUP($A903,Pit!$A$4:$BD$1664,56,FALSE))</f>
        <v>498</v>
      </c>
      <c r="W903" s="16">
        <f t="shared" si="72"/>
        <v>498</v>
      </c>
      <c r="X903" s="16"/>
      <c r="Y903" s="22">
        <f t="shared" si="73"/>
        <v>848</v>
      </c>
      <c r="Z903" s="16" t="str">
        <f>IFERROR(VLOOKUP($D903,Results37!$F$3:$L$1396,Z$1,FALSE),"")</f>
        <v/>
      </c>
      <c r="AA903" s="47" t="str">
        <f>IF(ISERROR(VLOOKUP(D903,Results37!$F$3:$O$399,AA$1,FALSE)),"",IF(VLOOKUP(D903,Results37!$F$3:$O$399,AA$1+1,FALSE)=1,"S"&amp;VLOOKUP(D903,Results37!$F$3:$O$399,AA$1,FALSE),VLOOKUP(D903,Results37!$F$3:$O$399,AA$1,FALSE)))</f>
        <v/>
      </c>
      <c r="AB903" s="16" t="str">
        <f>IFERROR(VLOOKUP($D903,Results37!$F$3:$L$1396,AB$1,FALSE),"")</f>
        <v/>
      </c>
      <c r="AC903" s="16" t="str">
        <f>IFERROR(VLOOKUP($D903,Results37!$F$3:$L$1396,AC$1,FALSE),"")</f>
        <v/>
      </c>
      <c r="AD903" s="16" t="str">
        <f t="shared" si="74"/>
        <v/>
      </c>
      <c r="AE903" s="20" t="str">
        <f>IF(ISERROR(VLOOKUP($AC903&amp;"-"&amp;$F903&amp;" "&amp;G903,Bonuses!$B$1:$G$1006,4,FALSE)),"",INT(VLOOKUP($AC903&amp;"-"&amp;$F903&amp;" "&amp;$G903,Bonuses!$B$1:$G$1006,4,FALSE)))</f>
        <v/>
      </c>
      <c r="AF903" s="16" t="str">
        <f>IF(ISERROR(VLOOKUP($AC903&amp;"-"&amp;$F903,Bonuses!$B$1:$G$1006,5,FALSE)),"",IF(VLOOKUP($AC903&amp;"-"&amp;$F903,Bonuses!$B$1:$G$1006,5,FALSE)="","",VLOOKUP($AC903&amp;"-"&amp;$F903,Bonuses!$B$1:$G$1006,6,FALSE)&amp;" yrs, "&amp;VLOOKUP($AC903&amp;"-"&amp;$F903,Bonuses!$B$1:$G$1006,5,FALSE)))</f>
        <v/>
      </c>
    </row>
    <row r="904" spans="1:32" s="21" customFormat="1" x14ac:dyDescent="0.25">
      <c r="A904" s="21" t="s">
        <v>2602</v>
      </c>
      <c r="B904" s="21">
        <f t="shared" si="70"/>
        <v>0</v>
      </c>
      <c r="C904" s="21" t="str">
        <f t="shared" si="71"/>
        <v>P</v>
      </c>
      <c r="D904" s="17">
        <f>IF($C904="B",VLOOKUP($A904,Bat!$A$4:$BF$2320,D$1,FALSE),VLOOKUP($A904,Pit!$A$4:$BA$1686,D$2,FALSE))</f>
        <v>15666</v>
      </c>
      <c r="E904" s="16" t="str">
        <f>IF($C904="B",VLOOKUP($A904,Bat!$A$4:$BF$2320,E$1,FALSE),VLOOKUP($A904,Pit!$A$4:$BA$1686,E$2,FALSE))</f>
        <v>RP</v>
      </c>
      <c r="F904" s="16" t="str">
        <f>IF($C904="B",VLOOKUP($A904,Bat!$A$4:$BF$2320,F$1,FALSE),VLOOKUP($A904,Pit!$A$4:$BA$1686,F$2,FALSE))</f>
        <v>Jack</v>
      </c>
      <c r="G904" s="16" t="str">
        <f>IF($C904="B",VLOOKUP($A904,Bat!$A$4:$BF$2320,G$1,FALSE),VLOOKUP($A904,Pit!$A$4:$BA$1686,G$2,FALSE))</f>
        <v>Johnston</v>
      </c>
      <c r="H904" s="16">
        <f>IF($C904="B",VLOOKUP($A904,Bat!$A$4:$BF$2320,H$1,FALSE),VLOOKUP($A904,Pit!$A$4:$BA$1686,H$2,FALSE))</f>
        <v>22</v>
      </c>
      <c r="I904" s="16" t="str">
        <f>IF($C904="B",VLOOKUP($A904,Bat!$A$4:$BF$2320,I$1,FALSE),VLOOKUP($A904,Pit!$A$4:$BA$1686,I$2,FALSE))</f>
        <v>R</v>
      </c>
      <c r="J904" s="16" t="str">
        <f>IF($C904="B",VLOOKUP($A904,Bat!$A$4:$BF$2320,J$1,FALSE),VLOOKUP($A904,Pit!$A$4:$BA$1686,J$2,FALSE))</f>
        <v>R</v>
      </c>
      <c r="K904" s="16" t="str">
        <f>IF($C904="B",VLOOKUP($A904,Bat!$A$4:$BF$2320,K$1,FALSE),VLOOKUP($A904,Pit!$A$4:$BA$1686,K$2,FALSE))</f>
        <v>Low</v>
      </c>
      <c r="L904" s="17" t="str">
        <f>IF($C904="B",VLOOKUP($A904,Bat!$A$4:$BF$2320,L$1,FALSE),VLOOKUP($A904,Pit!$A$4:$BA$1686,L$2,FALSE))</f>
        <v>Normal</v>
      </c>
      <c r="M904" s="16">
        <f>IF($C904="B",VLOOKUP($A904,Bat!$A$4:$BF$2320,M$1,FALSE),VLOOKUP($A904,Pit!$A$4:$BA$1686,M$2,FALSE))</f>
        <v>4</v>
      </c>
      <c r="N904" s="16">
        <f>IF($C904="B",VLOOKUP($A904,Bat!$A$4:$BF$2320,N$1,FALSE),VLOOKUP($A904,Pit!$A$4:$BA$1686,N$2,FALSE))</f>
        <v>1</v>
      </c>
      <c r="O904" s="16">
        <f>IF($C904="B",VLOOKUP($A904,Bat!$A$4:$BF$2320,O$1,FALSE),VLOOKUP($A904,Pit!$A$4:$BA$1686,O$2,FALSE))</f>
        <v>3</v>
      </c>
      <c r="P904" s="16" t="str">
        <f>IF($C904="B",VLOOKUP($A904,Bat!$A$4:$BF$2320,P$1,FALSE),VLOOKUP($A904,Pit!$A$4:$BA$1686,P$2,FALSE))</f>
        <v>90-92 Mph</v>
      </c>
      <c r="Q904" s="17">
        <f>IF($C904="B",VLOOKUP($A904,Bat!$A$4:$BF$2320,Q$1,FALSE),VLOOKUP($A904,Pit!$A$4:$BA$1686,Q$2,FALSE))</f>
        <v>7</v>
      </c>
      <c r="R904" s="18">
        <f>IF($C904="B",VLOOKUP($A904,Bat!$A$4:$BF$2320,R$1,FALSE),VLOOKUP($A904,Pit!$A$4:$BA$1686,R$2,FALSE))</f>
        <v>9.6170920503144437</v>
      </c>
      <c r="S904" s="19">
        <f>IF($C904="B",VLOOKUP($A904,Bat!$A$4:$BF$2320,S$1,FALSE),VLOOKUP($A904,Pit!$A$4:$BA$1686,S$2,FALSE))</f>
        <v>-0.21269154552636871</v>
      </c>
      <c r="T904" s="20" t="str">
        <f>IF($C904="B",VLOOKUP($A904,Bat!$A$4:$BF$2320,T$1,FALSE),VLOOKUP($A904,Pit!$A$4:$BA$1686,T$2,FALSE))</f>
        <v>$2.0m</v>
      </c>
      <c r="U904" s="17" t="str">
        <f>VLOOKUP(IF($C904="B",VLOOKUP($A904,Bat!$A$4:$AU$2320,U$1,FALSE),VLOOKUP($A904,Pit!$A$4:$BE$1686,U$2,FALSE)),COND!$A$35:$B$41,2,FALSE)</f>
        <v>??</v>
      </c>
      <c r="V904" s="21">
        <f>IF($C904="B",VLOOKUP($A904,Bat!$A$4:$AT$2284,46,FALSE),VLOOKUP($A904,Pit!$A$4:$BD$1664,56,FALSE))</f>
        <v>499</v>
      </c>
      <c r="W904" s="16">
        <f t="shared" si="72"/>
        <v>999</v>
      </c>
      <c r="X904" s="16"/>
      <c r="Y904" s="22">
        <f t="shared" si="73"/>
        <v>849</v>
      </c>
      <c r="Z904" s="16" t="str">
        <f>IFERROR(VLOOKUP($D904,Results37!$F$3:$L$1396,Z$1,FALSE),"")</f>
        <v/>
      </c>
      <c r="AA904" s="47" t="str">
        <f>IF(ISERROR(VLOOKUP(D904,Results37!$F$3:$O$399,AA$1,FALSE)),"",IF(VLOOKUP(D904,Results37!$F$3:$O$399,AA$1+1,FALSE)=1,"S"&amp;VLOOKUP(D904,Results37!$F$3:$O$399,AA$1,FALSE),VLOOKUP(D904,Results37!$F$3:$O$399,AA$1,FALSE)))</f>
        <v/>
      </c>
      <c r="AB904" s="16" t="str">
        <f>IFERROR(VLOOKUP($D904,Results37!$F$3:$L$1396,AB$1,FALSE),"")</f>
        <v/>
      </c>
      <c r="AC904" s="16" t="str">
        <f>IFERROR(VLOOKUP($D904,Results37!$F$3:$L$1396,AC$1,FALSE),"")</f>
        <v/>
      </c>
      <c r="AD904" s="16" t="str">
        <f t="shared" si="74"/>
        <v/>
      </c>
      <c r="AE904" s="20" t="str">
        <f>IF(ISERROR(VLOOKUP($AC904&amp;"-"&amp;$F904&amp;" "&amp;G904,Bonuses!$B$1:$G$1006,4,FALSE)),"",INT(VLOOKUP($AC904&amp;"-"&amp;$F904&amp;" "&amp;$G904,Bonuses!$B$1:$G$1006,4,FALSE)))</f>
        <v/>
      </c>
      <c r="AF904" s="16" t="str">
        <f>IF(ISERROR(VLOOKUP($AC904&amp;"-"&amp;$F904,Bonuses!$B$1:$G$1006,5,FALSE)),"",IF(VLOOKUP($AC904&amp;"-"&amp;$F904,Bonuses!$B$1:$G$1006,5,FALSE)="","",VLOOKUP($AC904&amp;"-"&amp;$F904,Bonuses!$B$1:$G$1006,6,FALSE)&amp;" yrs, "&amp;VLOOKUP($AC904&amp;"-"&amp;$F904,Bonuses!$B$1:$G$1006,5,FALSE)))</f>
        <v/>
      </c>
    </row>
    <row r="905" spans="1:32" s="21" customFormat="1" x14ac:dyDescent="0.25">
      <c r="A905" s="21" t="s">
        <v>2560</v>
      </c>
      <c r="B905" s="21">
        <f t="shared" si="70"/>
        <v>0</v>
      </c>
      <c r="C905" s="21" t="str">
        <f t="shared" si="71"/>
        <v>P</v>
      </c>
      <c r="D905" s="17">
        <f>IF($C905="B",VLOOKUP($A905,Bat!$A$4:$BF$2320,D$1,FALSE),VLOOKUP($A905,Pit!$A$4:$BA$1686,D$2,FALSE))</f>
        <v>13711</v>
      </c>
      <c r="E905" s="16" t="str">
        <f>IF($C905="B",VLOOKUP($A905,Bat!$A$4:$BF$2320,E$1,FALSE),VLOOKUP($A905,Pit!$A$4:$BA$1686,E$2,FALSE))</f>
        <v>RP</v>
      </c>
      <c r="F905" s="16" t="str">
        <f>IF($C905="B",VLOOKUP($A905,Bat!$A$4:$BF$2320,F$1,FALSE),VLOOKUP($A905,Pit!$A$4:$BA$1686,F$2,FALSE))</f>
        <v>Orinosuke</v>
      </c>
      <c r="G905" s="16" t="str">
        <f>IF($C905="B",VLOOKUP($A905,Bat!$A$4:$BF$2320,G$1,FALSE),VLOOKUP($A905,Pit!$A$4:$BA$1686,G$2,FALSE))</f>
        <v>Kurota</v>
      </c>
      <c r="H905" s="16">
        <f>IF($C905="B",VLOOKUP($A905,Bat!$A$4:$BF$2320,H$1,FALSE),VLOOKUP($A905,Pit!$A$4:$BA$1686,H$2,FALSE))</f>
        <v>24</v>
      </c>
      <c r="I905" s="16" t="str">
        <f>IF($C905="B",VLOOKUP($A905,Bat!$A$4:$BF$2320,I$1,FALSE),VLOOKUP($A905,Pit!$A$4:$BA$1686,I$2,FALSE))</f>
        <v>R</v>
      </c>
      <c r="J905" s="16" t="str">
        <f>IF($C905="B",VLOOKUP($A905,Bat!$A$4:$BF$2320,J$1,FALSE),VLOOKUP($A905,Pit!$A$4:$BA$1686,J$2,FALSE))</f>
        <v>R</v>
      </c>
      <c r="K905" s="16" t="str">
        <f>IF($C905="B",VLOOKUP($A905,Bat!$A$4:$BF$2320,K$1,FALSE),VLOOKUP($A905,Pit!$A$4:$BA$1686,K$2,FALSE))</f>
        <v>Low</v>
      </c>
      <c r="L905" s="17" t="str">
        <f>IF($C905="B",VLOOKUP($A905,Bat!$A$4:$BF$2320,L$1,FALSE),VLOOKUP($A905,Pit!$A$4:$BA$1686,L$2,FALSE))</f>
        <v>Normal</v>
      </c>
      <c r="M905" s="16">
        <f>IF($C905="B",VLOOKUP($A905,Bat!$A$4:$BF$2320,M$1,FALSE),VLOOKUP($A905,Pit!$A$4:$BA$1686,M$2,FALSE))</f>
        <v>4</v>
      </c>
      <c r="N905" s="16">
        <f>IF($C905="B",VLOOKUP($A905,Bat!$A$4:$BF$2320,N$1,FALSE),VLOOKUP($A905,Pit!$A$4:$BA$1686,N$2,FALSE))</f>
        <v>1</v>
      </c>
      <c r="O905" s="16">
        <f>IF($C905="B",VLOOKUP($A905,Bat!$A$4:$BF$2320,O$1,FALSE),VLOOKUP($A905,Pit!$A$4:$BA$1686,O$2,FALSE))</f>
        <v>3</v>
      </c>
      <c r="P905" s="16" t="str">
        <f>IF($C905="B",VLOOKUP($A905,Bat!$A$4:$BF$2320,P$1,FALSE),VLOOKUP($A905,Pit!$A$4:$BA$1686,P$2,FALSE))</f>
        <v>91-93 Mph</v>
      </c>
      <c r="Q905" s="17">
        <f>IF($C905="B",VLOOKUP($A905,Bat!$A$4:$BF$2320,Q$1,FALSE),VLOOKUP($A905,Pit!$A$4:$BA$1686,Q$2,FALSE))</f>
        <v>7</v>
      </c>
      <c r="R905" s="18">
        <f>IF($C905="B",VLOOKUP($A905,Bat!$A$4:$BF$2320,R$1,FALSE),VLOOKUP($A905,Pit!$A$4:$BA$1686,R$2,FALSE))</f>
        <v>9.6170920503144437</v>
      </c>
      <c r="S905" s="19">
        <f>IF($C905="B",VLOOKUP($A905,Bat!$A$4:$BF$2320,S$1,FALSE),VLOOKUP($A905,Pit!$A$4:$BA$1686,S$2,FALSE))</f>
        <v>-0.21269154552636871</v>
      </c>
      <c r="T905" s="20" t="str">
        <f>IF($C905="B",VLOOKUP($A905,Bat!$A$4:$BF$2320,T$1,FALSE),VLOOKUP($A905,Pit!$A$4:$BA$1686,T$2,FALSE))</f>
        <v>Slot</v>
      </c>
      <c r="U905" s="17" t="str">
        <f>VLOOKUP(IF($C905="B",VLOOKUP($A905,Bat!$A$4:$AU$2320,U$1,FALSE),VLOOKUP($A905,Pit!$A$4:$BE$1686,U$2,FALSE)),COND!$A$35:$B$41,2,FALSE)</f>
        <v>??</v>
      </c>
      <c r="V905" s="21">
        <f>IF($C905="B",VLOOKUP($A905,Bat!$A$4:$AT$2284,46,FALSE),VLOOKUP($A905,Pit!$A$4:$BD$1664,56,FALSE))</f>
        <v>500</v>
      </c>
      <c r="W905" s="16">
        <f t="shared" si="72"/>
        <v>500</v>
      </c>
      <c r="X905" s="16"/>
      <c r="Y905" s="22">
        <f t="shared" si="73"/>
        <v>849</v>
      </c>
      <c r="Z905" s="16" t="str">
        <f>IFERROR(VLOOKUP($D905,Results37!$F$3:$L$1396,Z$1,FALSE),"")</f>
        <v/>
      </c>
      <c r="AA905" s="47" t="str">
        <f>IF(ISERROR(VLOOKUP(D905,Results37!$F$3:$O$399,AA$1,FALSE)),"",IF(VLOOKUP(D905,Results37!$F$3:$O$399,AA$1+1,FALSE)=1,"S"&amp;VLOOKUP(D905,Results37!$F$3:$O$399,AA$1,FALSE),VLOOKUP(D905,Results37!$F$3:$O$399,AA$1,FALSE)))</f>
        <v/>
      </c>
      <c r="AB905" s="16" t="str">
        <f>IFERROR(VLOOKUP($D905,Results37!$F$3:$L$1396,AB$1,FALSE),"")</f>
        <v/>
      </c>
      <c r="AC905" s="16" t="str">
        <f>IFERROR(VLOOKUP($D905,Results37!$F$3:$L$1396,AC$1,FALSE),"")</f>
        <v/>
      </c>
      <c r="AD905" s="16" t="str">
        <f t="shared" si="74"/>
        <v/>
      </c>
      <c r="AE905" s="20" t="str">
        <f>IF(ISERROR(VLOOKUP($AC905&amp;"-"&amp;$F905&amp;" "&amp;G905,Bonuses!$B$1:$G$1006,4,FALSE)),"",INT(VLOOKUP($AC905&amp;"-"&amp;$F905&amp;" "&amp;$G905,Bonuses!$B$1:$G$1006,4,FALSE)))</f>
        <v/>
      </c>
      <c r="AF905" s="16" t="str">
        <f>IF(ISERROR(VLOOKUP($AC905&amp;"-"&amp;$F905,Bonuses!$B$1:$G$1006,5,FALSE)),"",IF(VLOOKUP($AC905&amp;"-"&amp;$F905,Bonuses!$B$1:$G$1006,5,FALSE)="","",VLOOKUP($AC905&amp;"-"&amp;$F905,Bonuses!$B$1:$G$1006,6,FALSE)&amp;" yrs, "&amp;VLOOKUP($AC905&amp;"-"&amp;$F905,Bonuses!$B$1:$G$1006,5,FALSE)))</f>
        <v/>
      </c>
    </row>
    <row r="906" spans="1:32" s="21" customFormat="1" x14ac:dyDescent="0.25">
      <c r="A906" s="21" t="s">
        <v>2556</v>
      </c>
      <c r="B906" s="21">
        <f t="shared" si="70"/>
        <v>0</v>
      </c>
      <c r="C906" s="21" t="str">
        <f t="shared" si="71"/>
        <v>P</v>
      </c>
      <c r="D906" s="17">
        <f>IF($C906="B",VLOOKUP($A906,Bat!$A$4:$BF$2320,D$1,FALSE),VLOOKUP($A906,Pit!$A$4:$BA$1686,D$2,FALSE))</f>
        <v>6268</v>
      </c>
      <c r="E906" s="16" t="str">
        <f>IF($C906="B",VLOOKUP($A906,Bat!$A$4:$BF$2320,E$1,FALSE),VLOOKUP($A906,Pit!$A$4:$BA$1686,E$2,FALSE))</f>
        <v>RP</v>
      </c>
      <c r="F906" s="16" t="str">
        <f>IF($C906="B",VLOOKUP($A906,Bat!$A$4:$BF$2320,F$1,FALSE),VLOOKUP($A906,Pit!$A$4:$BA$1686,F$2,FALSE))</f>
        <v>Dudley</v>
      </c>
      <c r="G906" s="16" t="str">
        <f>IF($C906="B",VLOOKUP($A906,Bat!$A$4:$BF$2320,G$1,FALSE),VLOOKUP($A906,Pit!$A$4:$BA$1686,G$2,FALSE))</f>
        <v>Jackson</v>
      </c>
      <c r="H906" s="16">
        <f>IF($C906="B",VLOOKUP($A906,Bat!$A$4:$BF$2320,H$1,FALSE),VLOOKUP($A906,Pit!$A$4:$BA$1686,H$2,FALSE))</f>
        <v>23</v>
      </c>
      <c r="I906" s="16" t="str">
        <f>IF($C906="B",VLOOKUP($A906,Bat!$A$4:$BF$2320,I$1,FALSE),VLOOKUP($A906,Pit!$A$4:$BA$1686,I$2,FALSE))</f>
        <v>R</v>
      </c>
      <c r="J906" s="16" t="str">
        <f>IF($C906="B",VLOOKUP($A906,Bat!$A$4:$BF$2320,J$1,FALSE),VLOOKUP($A906,Pit!$A$4:$BA$1686,J$2,FALSE))</f>
        <v>R</v>
      </c>
      <c r="K906" s="16" t="str">
        <f>IF($C906="B",VLOOKUP($A906,Bat!$A$4:$BF$2320,K$1,FALSE),VLOOKUP($A906,Pit!$A$4:$BA$1686,K$2,FALSE))</f>
        <v>High</v>
      </c>
      <c r="L906" s="17" t="str">
        <f>IF($C906="B",VLOOKUP($A906,Bat!$A$4:$BF$2320,L$1,FALSE),VLOOKUP($A906,Pit!$A$4:$BA$1686,L$2,FALSE))</f>
        <v>Normal</v>
      </c>
      <c r="M906" s="16">
        <f>IF($C906="B",VLOOKUP($A906,Bat!$A$4:$BF$2320,M$1,FALSE),VLOOKUP($A906,Pit!$A$4:$BA$1686,M$2,FALSE))</f>
        <v>4</v>
      </c>
      <c r="N906" s="16">
        <f>IF($C906="B",VLOOKUP($A906,Bat!$A$4:$BF$2320,N$1,FALSE),VLOOKUP($A906,Pit!$A$4:$BA$1686,N$2,FALSE))</f>
        <v>1</v>
      </c>
      <c r="O906" s="16">
        <f>IF($C906="B",VLOOKUP($A906,Bat!$A$4:$BF$2320,O$1,FALSE),VLOOKUP($A906,Pit!$A$4:$BA$1686,O$2,FALSE))</f>
        <v>3</v>
      </c>
      <c r="P906" s="16" t="str">
        <f>IF($C906="B",VLOOKUP($A906,Bat!$A$4:$BF$2320,P$1,FALSE),VLOOKUP($A906,Pit!$A$4:$BA$1686,P$2,FALSE))</f>
        <v>89-91 Mph</v>
      </c>
      <c r="Q906" s="17">
        <f>IF($C906="B",VLOOKUP($A906,Bat!$A$4:$BF$2320,Q$1,FALSE),VLOOKUP($A906,Pit!$A$4:$BA$1686,Q$2,FALSE))</f>
        <v>8</v>
      </c>
      <c r="R906" s="18">
        <f>IF($C906="B",VLOOKUP($A906,Bat!$A$4:$BF$2320,R$1,FALSE),VLOOKUP($A906,Pit!$A$4:$BA$1686,R$2,FALSE))</f>
        <v>9.5920920503144451</v>
      </c>
      <c r="S906" s="19">
        <f>IF($C906="B",VLOOKUP($A906,Bat!$A$4:$BF$2320,S$1,FALSE),VLOOKUP($A906,Pit!$A$4:$BA$1686,S$2,FALSE))</f>
        <v>-0.21488779665545787</v>
      </c>
      <c r="T906" s="20" t="str">
        <f>IF($C906="B",VLOOKUP($A906,Bat!$A$4:$BF$2320,T$1,FALSE),VLOOKUP($A906,Pit!$A$4:$BA$1686,T$2,FALSE))</f>
        <v>$2.0m</v>
      </c>
      <c r="U906" s="17" t="str">
        <f>VLOOKUP(IF($C906="B",VLOOKUP($A906,Bat!$A$4:$AU$2320,U$1,FALSE),VLOOKUP($A906,Pit!$A$4:$BE$1686,U$2,FALSE)),COND!$A$35:$B$41,2,FALSE)</f>
        <v>??</v>
      </c>
      <c r="V906" s="21">
        <f>IF($C906="B",VLOOKUP($A906,Bat!$A$4:$AT$2284,46,FALSE),VLOOKUP($A906,Pit!$A$4:$BD$1664,56,FALSE))</f>
        <v>502</v>
      </c>
      <c r="W906" s="16">
        <f t="shared" si="72"/>
        <v>999</v>
      </c>
      <c r="X906" s="16"/>
      <c r="Y906" s="22">
        <f t="shared" si="73"/>
        <v>852</v>
      </c>
      <c r="Z906" s="16" t="str">
        <f>IFERROR(VLOOKUP($D906,Results37!$F$3:$L$1396,Z$1,FALSE),"")</f>
        <v/>
      </c>
      <c r="AA906" s="47" t="str">
        <f>IF(ISERROR(VLOOKUP(D906,Results37!$F$3:$O$399,AA$1,FALSE)),"",IF(VLOOKUP(D906,Results37!$F$3:$O$399,AA$1+1,FALSE)=1,"S"&amp;VLOOKUP(D906,Results37!$F$3:$O$399,AA$1,FALSE),VLOOKUP(D906,Results37!$F$3:$O$399,AA$1,FALSE)))</f>
        <v/>
      </c>
      <c r="AB906" s="16" t="str">
        <f>IFERROR(VLOOKUP($D906,Results37!$F$3:$L$1396,AB$1,FALSE),"")</f>
        <v/>
      </c>
      <c r="AC906" s="16" t="str">
        <f>IFERROR(VLOOKUP($D906,Results37!$F$3:$L$1396,AC$1,FALSE),"")</f>
        <v/>
      </c>
      <c r="AD906" s="16" t="str">
        <f t="shared" si="74"/>
        <v/>
      </c>
      <c r="AE906" s="20" t="str">
        <f>IF(ISERROR(VLOOKUP($AC906&amp;"-"&amp;$F906&amp;" "&amp;G906,Bonuses!$B$1:$G$1006,4,FALSE)),"",INT(VLOOKUP($AC906&amp;"-"&amp;$F906&amp;" "&amp;$G906,Bonuses!$B$1:$G$1006,4,FALSE)))</f>
        <v/>
      </c>
      <c r="AF906" s="16" t="str">
        <f>IF(ISERROR(VLOOKUP($AC906&amp;"-"&amp;$F906,Bonuses!$B$1:$G$1006,5,FALSE)),"",IF(VLOOKUP($AC906&amp;"-"&amp;$F906,Bonuses!$B$1:$G$1006,5,FALSE)="","",VLOOKUP($AC906&amp;"-"&amp;$F906,Bonuses!$B$1:$G$1006,6,FALSE)&amp;" yrs, "&amp;VLOOKUP($AC906&amp;"-"&amp;$F906,Bonuses!$B$1:$G$1006,5,FALSE)))</f>
        <v/>
      </c>
    </row>
    <row r="907" spans="1:32" s="21" customFormat="1" x14ac:dyDescent="0.25">
      <c r="A907" s="21" t="s">
        <v>2564</v>
      </c>
      <c r="B907" s="21">
        <f t="shared" si="70"/>
        <v>0</v>
      </c>
      <c r="C907" s="21" t="str">
        <f t="shared" si="71"/>
        <v>P</v>
      </c>
      <c r="D907" s="17">
        <f>IF($C907="B",VLOOKUP($A907,Bat!$A$4:$BF$2320,D$1,FALSE),VLOOKUP($A907,Pit!$A$4:$BA$1686,D$2,FALSE))</f>
        <v>9629</v>
      </c>
      <c r="E907" s="16" t="str">
        <f>IF($C907="B",VLOOKUP($A907,Bat!$A$4:$BF$2320,E$1,FALSE),VLOOKUP($A907,Pit!$A$4:$BA$1686,E$2,FALSE))</f>
        <v>SP</v>
      </c>
      <c r="F907" s="16" t="str">
        <f>IF($C907="B",VLOOKUP($A907,Bat!$A$4:$BF$2320,F$1,FALSE),VLOOKUP($A907,Pit!$A$4:$BA$1686,F$2,FALSE))</f>
        <v>Nelson</v>
      </c>
      <c r="G907" s="16" t="str">
        <f>IF($C907="B",VLOOKUP($A907,Bat!$A$4:$BF$2320,G$1,FALSE),VLOOKUP($A907,Pit!$A$4:$BA$1686,G$2,FALSE))</f>
        <v>Barrett</v>
      </c>
      <c r="H907" s="16">
        <f>IF($C907="B",VLOOKUP($A907,Bat!$A$4:$BF$2320,H$1,FALSE),VLOOKUP($A907,Pit!$A$4:$BA$1686,H$2,FALSE))</f>
        <v>23</v>
      </c>
      <c r="I907" s="16" t="str">
        <f>IF($C907="B",VLOOKUP($A907,Bat!$A$4:$BF$2320,I$1,FALSE),VLOOKUP($A907,Pit!$A$4:$BA$1686,I$2,FALSE))</f>
        <v>R</v>
      </c>
      <c r="J907" s="16" t="str">
        <f>IF($C907="B",VLOOKUP($A907,Bat!$A$4:$BF$2320,J$1,FALSE),VLOOKUP($A907,Pit!$A$4:$BA$1686,J$2,FALSE))</f>
        <v>R</v>
      </c>
      <c r="K907" s="16" t="str">
        <f>IF($C907="B",VLOOKUP($A907,Bat!$A$4:$BF$2320,K$1,FALSE),VLOOKUP($A907,Pit!$A$4:$BA$1686,K$2,FALSE))</f>
        <v>Normal</v>
      </c>
      <c r="L907" s="17" t="str">
        <f>IF($C907="B",VLOOKUP($A907,Bat!$A$4:$BF$2320,L$1,FALSE),VLOOKUP($A907,Pit!$A$4:$BA$1686,L$2,FALSE))</f>
        <v>High</v>
      </c>
      <c r="M907" s="16">
        <f>IF($C907="B",VLOOKUP($A907,Bat!$A$4:$BF$2320,M$1,FALSE),VLOOKUP($A907,Pit!$A$4:$BA$1686,M$2,FALSE))</f>
        <v>4</v>
      </c>
      <c r="N907" s="16">
        <f>IF($C907="B",VLOOKUP($A907,Bat!$A$4:$BF$2320,N$1,FALSE),VLOOKUP($A907,Pit!$A$4:$BA$1686,N$2,FALSE))</f>
        <v>2</v>
      </c>
      <c r="O907" s="16">
        <f>IF($C907="B",VLOOKUP($A907,Bat!$A$4:$BF$2320,O$1,FALSE),VLOOKUP($A907,Pit!$A$4:$BA$1686,O$2,FALSE))</f>
        <v>2</v>
      </c>
      <c r="P907" s="16" t="str">
        <f>IF($C907="B",VLOOKUP($A907,Bat!$A$4:$BF$2320,P$1,FALSE),VLOOKUP($A907,Pit!$A$4:$BA$1686,P$2,FALSE))</f>
        <v>95-97 Mph</v>
      </c>
      <c r="Q907" s="17">
        <f>IF($C907="B",VLOOKUP($A907,Bat!$A$4:$BF$2320,Q$1,FALSE),VLOOKUP($A907,Pit!$A$4:$BA$1686,Q$2,FALSE))</f>
        <v>7</v>
      </c>
      <c r="R907" s="18">
        <f>IF($C907="B",VLOOKUP($A907,Bat!$A$4:$BF$2320,R$1,FALSE),VLOOKUP($A907,Pit!$A$4:$BA$1686,R$2,FALSE))</f>
        <v>9.5227066493222559</v>
      </c>
      <c r="S907" s="19">
        <f>IF($C907="B",VLOOKUP($A907,Bat!$A$4:$BF$2320,S$1,FALSE),VLOOKUP($A907,Pit!$A$4:$BA$1686,S$2,FALSE))</f>
        <v>-0.22098330726631424</v>
      </c>
      <c r="T907" s="20" t="str">
        <f>IF($C907="B",VLOOKUP($A907,Bat!$A$4:$BF$2320,T$1,FALSE),VLOOKUP($A907,Pit!$A$4:$BA$1686,T$2,FALSE))</f>
        <v>-</v>
      </c>
      <c r="U907" s="17" t="str">
        <f>VLOOKUP(IF($C907="B",VLOOKUP($A907,Bat!$A$4:$AU$2320,U$1,FALSE),VLOOKUP($A907,Pit!$A$4:$BE$1686,U$2,FALSE)),COND!$A$35:$B$41,2,FALSE)</f>
        <v>??</v>
      </c>
      <c r="V907" s="21">
        <f>IF($C907="B",VLOOKUP($A907,Bat!$A$4:$AT$2284,46,FALSE),VLOOKUP($A907,Pit!$A$4:$BD$1664,56,FALSE))</f>
        <v>503</v>
      </c>
      <c r="W907" s="16">
        <f t="shared" si="72"/>
        <v>999</v>
      </c>
      <c r="X907" s="16"/>
      <c r="Y907" s="22">
        <f t="shared" si="73"/>
        <v>854</v>
      </c>
      <c r="Z907" s="16" t="str">
        <f>IFERROR(VLOOKUP($D907,Results37!$F$3:$L$1396,Z$1,FALSE),"")</f>
        <v/>
      </c>
      <c r="AA907" s="47" t="str">
        <f>IF(ISERROR(VLOOKUP(D907,Results37!$F$3:$O$399,AA$1,FALSE)),"",IF(VLOOKUP(D907,Results37!$F$3:$O$399,AA$1+1,FALSE)=1,"S"&amp;VLOOKUP(D907,Results37!$F$3:$O$399,AA$1,FALSE),VLOOKUP(D907,Results37!$F$3:$O$399,AA$1,FALSE)))</f>
        <v/>
      </c>
      <c r="AB907" s="16" t="str">
        <f>IFERROR(VLOOKUP($D907,Results37!$F$3:$L$1396,AB$1,FALSE),"")</f>
        <v/>
      </c>
      <c r="AC907" s="16" t="str">
        <f>IFERROR(VLOOKUP($D907,Results37!$F$3:$L$1396,AC$1,FALSE),"")</f>
        <v/>
      </c>
      <c r="AD907" s="16" t="str">
        <f t="shared" si="74"/>
        <v/>
      </c>
      <c r="AE907" s="20" t="str">
        <f>IF(ISERROR(VLOOKUP($AC907&amp;"-"&amp;$F907&amp;" "&amp;G907,Bonuses!$B$1:$G$1006,4,FALSE)),"",INT(VLOOKUP($AC907&amp;"-"&amp;$F907&amp;" "&amp;$G907,Bonuses!$B$1:$G$1006,4,FALSE)))</f>
        <v/>
      </c>
      <c r="AF907" s="16" t="str">
        <f>IF(ISERROR(VLOOKUP($AC907&amp;"-"&amp;$F907,Bonuses!$B$1:$G$1006,5,FALSE)),"",IF(VLOOKUP($AC907&amp;"-"&amp;$F907,Bonuses!$B$1:$G$1006,5,FALSE)="","",VLOOKUP($AC907&amp;"-"&amp;$F907,Bonuses!$B$1:$G$1006,6,FALSE)&amp;" yrs, "&amp;VLOOKUP($AC907&amp;"-"&amp;$F907,Bonuses!$B$1:$G$1006,5,FALSE)))</f>
        <v/>
      </c>
    </row>
    <row r="908" spans="1:32" s="21" customFormat="1" x14ac:dyDescent="0.25">
      <c r="A908" s="21" t="s">
        <v>2567</v>
      </c>
      <c r="B908" s="21">
        <f t="shared" si="70"/>
        <v>0</v>
      </c>
      <c r="C908" s="21" t="str">
        <f t="shared" si="71"/>
        <v>P</v>
      </c>
      <c r="D908" s="17">
        <f>IF($C908="B",VLOOKUP($A908,Bat!$A$4:$BF$2320,D$1,FALSE),VLOOKUP($A908,Pit!$A$4:$BA$1686,D$2,FALSE))</f>
        <v>15724</v>
      </c>
      <c r="E908" s="16" t="str">
        <f>IF($C908="B",VLOOKUP($A908,Bat!$A$4:$BF$2320,E$1,FALSE),VLOOKUP($A908,Pit!$A$4:$BA$1686,E$2,FALSE))</f>
        <v>RP</v>
      </c>
      <c r="F908" s="16" t="str">
        <f>IF($C908="B",VLOOKUP($A908,Bat!$A$4:$BF$2320,F$1,FALSE),VLOOKUP($A908,Pit!$A$4:$BA$1686,F$2,FALSE))</f>
        <v>Mark</v>
      </c>
      <c r="G908" s="16" t="str">
        <f>IF($C908="B",VLOOKUP($A908,Bat!$A$4:$BF$2320,G$1,FALSE),VLOOKUP($A908,Pit!$A$4:$BA$1686,G$2,FALSE))</f>
        <v>Cruz</v>
      </c>
      <c r="H908" s="16">
        <f>IF($C908="B",VLOOKUP($A908,Bat!$A$4:$BF$2320,H$1,FALSE),VLOOKUP($A908,Pit!$A$4:$BA$1686,H$2,FALSE))</f>
        <v>23</v>
      </c>
      <c r="I908" s="16" t="str">
        <f>IF($C908="B",VLOOKUP($A908,Bat!$A$4:$BF$2320,I$1,FALSE),VLOOKUP($A908,Pit!$A$4:$BA$1686,I$2,FALSE))</f>
        <v>L</v>
      </c>
      <c r="J908" s="16" t="str">
        <f>IF($C908="B",VLOOKUP($A908,Bat!$A$4:$BF$2320,J$1,FALSE),VLOOKUP($A908,Pit!$A$4:$BA$1686,J$2,FALSE))</f>
        <v>L</v>
      </c>
      <c r="K908" s="16" t="str">
        <f>IF($C908="B",VLOOKUP($A908,Bat!$A$4:$BF$2320,K$1,FALSE),VLOOKUP($A908,Pit!$A$4:$BA$1686,K$2,FALSE))</f>
        <v>Normal</v>
      </c>
      <c r="L908" s="17" t="str">
        <f>IF($C908="B",VLOOKUP($A908,Bat!$A$4:$BF$2320,L$1,FALSE),VLOOKUP($A908,Pit!$A$4:$BA$1686,L$2,FALSE))</f>
        <v>Normal</v>
      </c>
      <c r="M908" s="16">
        <f>IF($C908="B",VLOOKUP($A908,Bat!$A$4:$BF$2320,M$1,FALSE),VLOOKUP($A908,Pit!$A$4:$BA$1686,M$2,FALSE))</f>
        <v>4</v>
      </c>
      <c r="N908" s="16">
        <f>IF($C908="B",VLOOKUP($A908,Bat!$A$4:$BF$2320,N$1,FALSE),VLOOKUP($A908,Pit!$A$4:$BA$1686,N$2,FALSE))</f>
        <v>1</v>
      </c>
      <c r="O908" s="16">
        <f>IF($C908="B",VLOOKUP($A908,Bat!$A$4:$BF$2320,O$1,FALSE),VLOOKUP($A908,Pit!$A$4:$BA$1686,O$2,FALSE))</f>
        <v>3</v>
      </c>
      <c r="P908" s="16" t="str">
        <f>IF($C908="B",VLOOKUP($A908,Bat!$A$4:$BF$2320,P$1,FALSE),VLOOKUP($A908,Pit!$A$4:$BA$1686,P$2,FALSE))</f>
        <v>88-90 Mph</v>
      </c>
      <c r="Q908" s="17">
        <f>IF($C908="B",VLOOKUP($A908,Bat!$A$4:$BF$2320,Q$1,FALSE),VLOOKUP($A908,Pit!$A$4:$BA$1686,Q$2,FALSE))</f>
        <v>4</v>
      </c>
      <c r="R908" s="18">
        <f>IF($C908="B",VLOOKUP($A908,Bat!$A$4:$BF$2320,R$1,FALSE),VLOOKUP($A908,Pit!$A$4:$BA$1686,R$2,FALSE))</f>
        <v>9.4605197070057478</v>
      </c>
      <c r="S908" s="19">
        <f>IF($C908="B",VLOOKUP($A908,Bat!$A$4:$BF$2320,S$1,FALSE),VLOOKUP($A908,Pit!$A$4:$BA$1686,S$2,FALSE))</f>
        <v>-0.22644643295740388</v>
      </c>
      <c r="T908" s="20" t="str">
        <f>IF($C908="B",VLOOKUP($A908,Bat!$A$4:$BF$2320,T$1,FALSE),VLOOKUP($A908,Pit!$A$4:$BA$1686,T$2,FALSE))</f>
        <v>-</v>
      </c>
      <c r="U908" s="17" t="str">
        <f>VLOOKUP(IF($C908="B",VLOOKUP($A908,Bat!$A$4:$AU$2320,U$1,FALSE),VLOOKUP($A908,Pit!$A$4:$BE$1686,U$2,FALSE)),COND!$A$35:$B$41,2,FALSE)</f>
        <v>??</v>
      </c>
      <c r="V908" s="21">
        <f>IF($C908="B",VLOOKUP($A908,Bat!$A$4:$AT$2284,46,FALSE),VLOOKUP($A908,Pit!$A$4:$BD$1664,56,FALSE))</f>
        <v>504</v>
      </c>
      <c r="W908" s="16">
        <f t="shared" si="72"/>
        <v>999</v>
      </c>
      <c r="X908" s="16"/>
      <c r="Y908" s="22">
        <f t="shared" si="73"/>
        <v>856</v>
      </c>
      <c r="Z908" s="16" t="str">
        <f>IFERROR(VLOOKUP($D908,Results37!$F$3:$L$1396,Z$1,FALSE),"")</f>
        <v/>
      </c>
      <c r="AA908" s="47" t="str">
        <f>IF(ISERROR(VLOOKUP(D908,Results37!$F$3:$O$399,AA$1,FALSE)),"",IF(VLOOKUP(D908,Results37!$F$3:$O$399,AA$1+1,FALSE)=1,"S"&amp;VLOOKUP(D908,Results37!$F$3:$O$399,AA$1,FALSE),VLOOKUP(D908,Results37!$F$3:$O$399,AA$1,FALSE)))</f>
        <v/>
      </c>
      <c r="AB908" s="16" t="str">
        <f>IFERROR(VLOOKUP($D908,Results37!$F$3:$L$1396,AB$1,FALSE),"")</f>
        <v/>
      </c>
      <c r="AC908" s="16" t="str">
        <f>IFERROR(VLOOKUP($D908,Results37!$F$3:$L$1396,AC$1,FALSE),"")</f>
        <v/>
      </c>
      <c r="AD908" s="16" t="str">
        <f t="shared" si="74"/>
        <v/>
      </c>
      <c r="AE908" s="20" t="str">
        <f>IF(ISERROR(VLOOKUP($AC908&amp;"-"&amp;$F908&amp;" "&amp;G908,Bonuses!$B$1:$G$1006,4,FALSE)),"",INT(VLOOKUP($AC908&amp;"-"&amp;$F908&amp;" "&amp;$G908,Bonuses!$B$1:$G$1006,4,FALSE)))</f>
        <v/>
      </c>
      <c r="AF908" s="16" t="str">
        <f>IF(ISERROR(VLOOKUP($AC908&amp;"-"&amp;$F908,Bonuses!$B$1:$G$1006,5,FALSE)),"",IF(VLOOKUP($AC908&amp;"-"&amp;$F908,Bonuses!$B$1:$G$1006,5,FALSE)="","",VLOOKUP($AC908&amp;"-"&amp;$F908,Bonuses!$B$1:$G$1006,6,FALSE)&amp;" yrs, "&amp;VLOOKUP($AC908&amp;"-"&amp;$F908,Bonuses!$B$1:$G$1006,5,FALSE)))</f>
        <v/>
      </c>
    </row>
    <row r="909" spans="1:32" s="21" customFormat="1" x14ac:dyDescent="0.25">
      <c r="A909" s="21" t="s">
        <v>2569</v>
      </c>
      <c r="B909" s="21">
        <f t="shared" si="70"/>
        <v>0</v>
      </c>
      <c r="C909" s="21" t="str">
        <f t="shared" si="71"/>
        <v>P</v>
      </c>
      <c r="D909" s="17">
        <f>IF($C909="B",VLOOKUP($A909,Bat!$A$4:$BF$2320,D$1,FALSE),VLOOKUP($A909,Pit!$A$4:$BA$1686,D$2,FALSE))</f>
        <v>9372</v>
      </c>
      <c r="E909" s="16" t="str">
        <f>IF($C909="B",VLOOKUP($A909,Bat!$A$4:$BF$2320,E$1,FALSE),VLOOKUP($A909,Pit!$A$4:$BA$1686,E$2,FALSE))</f>
        <v>RP</v>
      </c>
      <c r="F909" s="16" t="str">
        <f>IF($C909="B",VLOOKUP($A909,Bat!$A$4:$BF$2320,F$1,FALSE),VLOOKUP($A909,Pit!$A$4:$BA$1686,F$2,FALSE))</f>
        <v>Matsuyo</v>
      </c>
      <c r="G909" s="16" t="str">
        <f>IF($C909="B",VLOOKUP($A909,Bat!$A$4:$BF$2320,G$1,FALSE),VLOOKUP($A909,Pit!$A$4:$BA$1686,G$2,FALSE))</f>
        <v>Kimura</v>
      </c>
      <c r="H909" s="16">
        <f>IF($C909="B",VLOOKUP($A909,Bat!$A$4:$BF$2320,H$1,FALSE),VLOOKUP($A909,Pit!$A$4:$BA$1686,H$2,FALSE))</f>
        <v>23</v>
      </c>
      <c r="I909" s="16" t="str">
        <f>IF($C909="B",VLOOKUP($A909,Bat!$A$4:$BF$2320,I$1,FALSE),VLOOKUP($A909,Pit!$A$4:$BA$1686,I$2,FALSE))</f>
        <v>L</v>
      </c>
      <c r="J909" s="16" t="str">
        <f>IF($C909="B",VLOOKUP($A909,Bat!$A$4:$BF$2320,J$1,FALSE),VLOOKUP($A909,Pit!$A$4:$BA$1686,J$2,FALSE))</f>
        <v>R</v>
      </c>
      <c r="K909" s="16" t="str">
        <f>IF($C909="B",VLOOKUP($A909,Bat!$A$4:$BF$2320,K$1,FALSE),VLOOKUP($A909,Pit!$A$4:$BA$1686,K$2,FALSE))</f>
        <v>Normal</v>
      </c>
      <c r="L909" s="17" t="str">
        <f>IF($C909="B",VLOOKUP($A909,Bat!$A$4:$BF$2320,L$1,FALSE),VLOOKUP($A909,Pit!$A$4:$BA$1686,L$2,FALSE))</f>
        <v>Normal</v>
      </c>
      <c r="M909" s="16">
        <f>IF($C909="B",VLOOKUP($A909,Bat!$A$4:$BF$2320,M$1,FALSE),VLOOKUP($A909,Pit!$A$4:$BA$1686,M$2,FALSE))</f>
        <v>3</v>
      </c>
      <c r="N909" s="16">
        <f>IF($C909="B",VLOOKUP($A909,Bat!$A$4:$BF$2320,N$1,FALSE),VLOOKUP($A909,Pit!$A$4:$BA$1686,N$2,FALSE))</f>
        <v>2</v>
      </c>
      <c r="O909" s="16">
        <f>IF($C909="B",VLOOKUP($A909,Bat!$A$4:$BF$2320,O$1,FALSE),VLOOKUP($A909,Pit!$A$4:$BA$1686,O$2,FALSE))</f>
        <v>3</v>
      </c>
      <c r="P909" s="16" t="str">
        <f>IF($C909="B",VLOOKUP($A909,Bat!$A$4:$BF$2320,P$1,FALSE),VLOOKUP($A909,Pit!$A$4:$BA$1686,P$2,FALSE))</f>
        <v>89-91 Mph</v>
      </c>
      <c r="Q909" s="17">
        <f>IF($C909="B",VLOOKUP($A909,Bat!$A$4:$BF$2320,Q$1,FALSE),VLOOKUP($A909,Pit!$A$4:$BA$1686,Q$2,FALSE))</f>
        <v>7</v>
      </c>
      <c r="R909" s="18">
        <f>IF($C909="B",VLOOKUP($A909,Bat!$A$4:$BF$2320,R$1,FALSE),VLOOKUP($A909,Pit!$A$4:$BA$1686,R$2,FALSE))</f>
        <v>9.3944503452289219</v>
      </c>
      <c r="S909" s="19">
        <f>IF($C909="B",VLOOKUP($A909,Bat!$A$4:$BF$2320,S$1,FALSE),VLOOKUP($A909,Pit!$A$4:$BA$1686,S$2,FALSE))</f>
        <v>-0.23225062937342639</v>
      </c>
      <c r="T909" s="20" t="str">
        <f>IF($C909="B",VLOOKUP($A909,Bat!$A$4:$BF$2320,T$1,FALSE),VLOOKUP($A909,Pit!$A$4:$BA$1686,T$2,FALSE))</f>
        <v>Slot</v>
      </c>
      <c r="U909" s="17" t="str">
        <f>VLOOKUP(IF($C909="B",VLOOKUP($A909,Bat!$A$4:$AU$2320,U$1,FALSE),VLOOKUP($A909,Pit!$A$4:$BE$1686,U$2,FALSE)),COND!$A$35:$B$41,2,FALSE)</f>
        <v>??</v>
      </c>
      <c r="V909" s="21">
        <f>IF($C909="B",VLOOKUP($A909,Bat!$A$4:$AT$2284,46,FALSE),VLOOKUP($A909,Pit!$A$4:$BD$1664,56,FALSE))</f>
        <v>505</v>
      </c>
      <c r="W909" s="16">
        <f t="shared" si="72"/>
        <v>505</v>
      </c>
      <c r="X909" s="16"/>
      <c r="Y909" s="22">
        <f t="shared" si="73"/>
        <v>857</v>
      </c>
      <c r="Z909" s="16" t="str">
        <f>IFERROR(VLOOKUP($D909,Results37!$F$3:$L$1396,Z$1,FALSE),"")</f>
        <v/>
      </c>
      <c r="AA909" s="47" t="str">
        <f>IF(ISERROR(VLOOKUP(D909,Results37!$F$3:$O$399,AA$1,FALSE)),"",IF(VLOOKUP(D909,Results37!$F$3:$O$399,AA$1+1,FALSE)=1,"S"&amp;VLOOKUP(D909,Results37!$F$3:$O$399,AA$1,FALSE),VLOOKUP(D909,Results37!$F$3:$O$399,AA$1,FALSE)))</f>
        <v/>
      </c>
      <c r="AB909" s="16" t="str">
        <f>IFERROR(VLOOKUP($D909,Results37!$F$3:$L$1396,AB$1,FALSE),"")</f>
        <v/>
      </c>
      <c r="AC909" s="16" t="str">
        <f>IFERROR(VLOOKUP($D909,Results37!$F$3:$L$1396,AC$1,FALSE),"")</f>
        <v/>
      </c>
      <c r="AD909" s="16" t="str">
        <f t="shared" si="74"/>
        <v/>
      </c>
      <c r="AE909" s="20" t="str">
        <f>IF(ISERROR(VLOOKUP($AC909&amp;"-"&amp;$F909&amp;" "&amp;G909,Bonuses!$B$1:$G$1006,4,FALSE)),"",INT(VLOOKUP($AC909&amp;"-"&amp;$F909&amp;" "&amp;$G909,Bonuses!$B$1:$G$1006,4,FALSE)))</f>
        <v/>
      </c>
      <c r="AF909" s="16" t="str">
        <f>IF(ISERROR(VLOOKUP($AC909&amp;"-"&amp;$F909,Bonuses!$B$1:$G$1006,5,FALSE)),"",IF(VLOOKUP($AC909&amp;"-"&amp;$F909,Bonuses!$B$1:$G$1006,5,FALSE)="","",VLOOKUP($AC909&amp;"-"&amp;$F909,Bonuses!$B$1:$G$1006,6,FALSE)&amp;" yrs, "&amp;VLOOKUP($AC909&amp;"-"&amp;$F909,Bonuses!$B$1:$G$1006,5,FALSE)))</f>
        <v/>
      </c>
    </row>
    <row r="910" spans="1:32" s="21" customFormat="1" x14ac:dyDescent="0.25">
      <c r="A910" s="21" t="s">
        <v>2725</v>
      </c>
      <c r="B910" s="21">
        <f t="shared" si="70"/>
        <v>0</v>
      </c>
      <c r="C910" s="21" t="str">
        <f t="shared" si="71"/>
        <v>P</v>
      </c>
      <c r="D910" s="17">
        <f>IF($C910="B",VLOOKUP($A910,Bat!$A$4:$BF$2320,D$1,FALSE),VLOOKUP($A910,Pit!$A$4:$BA$1686,D$2,FALSE))</f>
        <v>2073</v>
      </c>
      <c r="E910" s="16" t="str">
        <f>IF($C910="B",VLOOKUP($A910,Bat!$A$4:$BF$2320,E$1,FALSE),VLOOKUP($A910,Pit!$A$4:$BA$1686,E$2,FALSE))</f>
        <v>RP</v>
      </c>
      <c r="F910" s="16" t="str">
        <f>IF($C910="B",VLOOKUP($A910,Bat!$A$4:$BF$2320,F$1,FALSE),VLOOKUP($A910,Pit!$A$4:$BA$1686,F$2,FALSE))</f>
        <v>Jorge</v>
      </c>
      <c r="G910" s="16" t="str">
        <f>IF($C910="B",VLOOKUP($A910,Bat!$A$4:$BF$2320,G$1,FALSE),VLOOKUP($A910,Pit!$A$4:$BA$1686,G$2,FALSE))</f>
        <v>López</v>
      </c>
      <c r="H910" s="16">
        <f>IF($C910="B",VLOOKUP($A910,Bat!$A$4:$BF$2320,H$1,FALSE),VLOOKUP($A910,Pit!$A$4:$BA$1686,H$2,FALSE))</f>
        <v>24</v>
      </c>
      <c r="I910" s="16" t="str">
        <f>IF($C910="B",VLOOKUP($A910,Bat!$A$4:$BF$2320,I$1,FALSE),VLOOKUP($A910,Pit!$A$4:$BA$1686,I$2,FALSE))</f>
        <v>R</v>
      </c>
      <c r="J910" s="16" t="str">
        <f>IF($C910="B",VLOOKUP($A910,Bat!$A$4:$BF$2320,J$1,FALSE),VLOOKUP($A910,Pit!$A$4:$BA$1686,J$2,FALSE))</f>
        <v>R</v>
      </c>
      <c r="K910" s="16" t="str">
        <f>IF($C910="B",VLOOKUP($A910,Bat!$A$4:$BF$2320,K$1,FALSE),VLOOKUP($A910,Pit!$A$4:$BA$1686,K$2,FALSE))</f>
        <v>Low</v>
      </c>
      <c r="L910" s="17" t="str">
        <f>IF($C910="B",VLOOKUP($A910,Bat!$A$4:$BF$2320,L$1,FALSE),VLOOKUP($A910,Pit!$A$4:$BA$1686,L$2,FALSE))</f>
        <v>High</v>
      </c>
      <c r="M910" s="16">
        <f>IF($C910="B",VLOOKUP($A910,Bat!$A$4:$BF$2320,M$1,FALSE),VLOOKUP($A910,Pit!$A$4:$BA$1686,M$2,FALSE))</f>
        <v>3</v>
      </c>
      <c r="N910" s="16">
        <f>IF($C910="B",VLOOKUP($A910,Bat!$A$4:$BF$2320,N$1,FALSE),VLOOKUP($A910,Pit!$A$4:$BA$1686,N$2,FALSE))</f>
        <v>2</v>
      </c>
      <c r="O910" s="16">
        <f>IF($C910="B",VLOOKUP($A910,Bat!$A$4:$BF$2320,O$1,FALSE),VLOOKUP($A910,Pit!$A$4:$BA$1686,O$2,FALSE))</f>
        <v>3</v>
      </c>
      <c r="P910" s="16" t="str">
        <f>IF($C910="B",VLOOKUP($A910,Bat!$A$4:$BF$2320,P$1,FALSE),VLOOKUP($A910,Pit!$A$4:$BA$1686,P$2,FALSE))</f>
        <v>88-90 Mph</v>
      </c>
      <c r="Q910" s="17">
        <f>IF($C910="B",VLOOKUP($A910,Bat!$A$4:$BF$2320,Q$1,FALSE),VLOOKUP($A910,Pit!$A$4:$BA$1686,Q$2,FALSE))</f>
        <v>9</v>
      </c>
      <c r="R910" s="18">
        <f>IF($C910="B",VLOOKUP($A910,Bat!$A$4:$BF$2320,R$1,FALSE),VLOOKUP($A910,Pit!$A$4:$BA$1686,R$2,FALSE))</f>
        <v>9.3459862320180989</v>
      </c>
      <c r="S910" s="19">
        <f>IF($C910="B",VLOOKUP($A910,Bat!$A$4:$BF$2320,S$1,FALSE),VLOOKUP($A910,Pit!$A$4:$BA$1686,S$2,FALSE))</f>
        <v>-0.23650820390780963</v>
      </c>
      <c r="T910" s="20" t="str">
        <f>IF($C910="B",VLOOKUP($A910,Bat!$A$4:$BF$2320,T$1,FALSE),VLOOKUP($A910,Pit!$A$4:$BA$1686,T$2,FALSE))</f>
        <v>Slot</v>
      </c>
      <c r="U910" s="17" t="str">
        <f>VLOOKUP(IF($C910="B",VLOOKUP($A910,Bat!$A$4:$AU$2320,U$1,FALSE),VLOOKUP($A910,Pit!$A$4:$BE$1686,U$2,FALSE)),COND!$A$35:$B$41,2,FALSE)</f>
        <v>??</v>
      </c>
      <c r="V910" s="21">
        <f>IF($C910="B",VLOOKUP($A910,Bat!$A$4:$AT$2284,46,FALSE),VLOOKUP($A910,Pit!$A$4:$BD$1664,56,FALSE))</f>
        <v>506</v>
      </c>
      <c r="W910" s="16">
        <f t="shared" si="72"/>
        <v>506</v>
      </c>
      <c r="X910" s="16"/>
      <c r="Y910" s="22">
        <f t="shared" si="73"/>
        <v>858</v>
      </c>
      <c r="Z910" s="16" t="str">
        <f>IFERROR(VLOOKUP($D910,Results37!$F$3:$L$1396,Z$1,FALSE),"")</f>
        <v/>
      </c>
      <c r="AA910" s="47" t="str">
        <f>IF(ISERROR(VLOOKUP(D910,Results37!$F$3:$O$399,AA$1,FALSE)),"",IF(VLOOKUP(D910,Results37!$F$3:$O$399,AA$1+1,FALSE)=1,"S"&amp;VLOOKUP(D910,Results37!$F$3:$O$399,AA$1,FALSE),VLOOKUP(D910,Results37!$F$3:$O$399,AA$1,FALSE)))</f>
        <v/>
      </c>
      <c r="AB910" s="16" t="str">
        <f>IFERROR(VLOOKUP($D910,Results37!$F$3:$L$1396,AB$1,FALSE),"")</f>
        <v/>
      </c>
      <c r="AC910" s="16" t="str">
        <f>IFERROR(VLOOKUP($D910,Results37!$F$3:$L$1396,AC$1,FALSE),"")</f>
        <v/>
      </c>
      <c r="AD910" s="16" t="str">
        <f t="shared" si="74"/>
        <v/>
      </c>
      <c r="AE910" s="20" t="str">
        <f>IF(ISERROR(VLOOKUP($AC910&amp;"-"&amp;$F910&amp;" "&amp;G910,Bonuses!$B$1:$G$1006,4,FALSE)),"",INT(VLOOKUP($AC910&amp;"-"&amp;$F910&amp;" "&amp;$G910,Bonuses!$B$1:$G$1006,4,FALSE)))</f>
        <v/>
      </c>
      <c r="AF910" s="16" t="str">
        <f>IF(ISERROR(VLOOKUP($AC910&amp;"-"&amp;$F910,Bonuses!$B$1:$G$1006,5,FALSE)),"",IF(VLOOKUP($AC910&amp;"-"&amp;$F910,Bonuses!$B$1:$G$1006,5,FALSE)="","",VLOOKUP($AC910&amp;"-"&amp;$F910,Bonuses!$B$1:$G$1006,6,FALSE)&amp;" yrs, "&amp;VLOOKUP($AC910&amp;"-"&amp;$F910,Bonuses!$B$1:$G$1006,5,FALSE)))</f>
        <v/>
      </c>
    </row>
    <row r="911" spans="1:32" s="21" customFormat="1" x14ac:dyDescent="0.25">
      <c r="A911" s="21" t="s">
        <v>2572</v>
      </c>
      <c r="B911" s="21">
        <f t="shared" si="70"/>
        <v>0</v>
      </c>
      <c r="C911" s="21" t="str">
        <f t="shared" si="71"/>
        <v>P</v>
      </c>
      <c r="D911" s="17">
        <f>IF($C911="B",VLOOKUP($A911,Bat!$A$4:$BF$2320,D$1,FALSE),VLOOKUP($A911,Pit!$A$4:$BA$1686,D$2,FALSE))</f>
        <v>4938</v>
      </c>
      <c r="E911" s="16" t="str">
        <f>IF($C911="B",VLOOKUP($A911,Bat!$A$4:$BF$2320,E$1,FALSE),VLOOKUP($A911,Pit!$A$4:$BA$1686,E$2,FALSE))</f>
        <v>SP</v>
      </c>
      <c r="F911" s="16" t="str">
        <f>IF($C911="B",VLOOKUP($A911,Bat!$A$4:$BF$2320,F$1,FALSE),VLOOKUP($A911,Pit!$A$4:$BA$1686,F$2,FALSE))</f>
        <v>Ric</v>
      </c>
      <c r="G911" s="16" t="str">
        <f>IF($C911="B",VLOOKUP($A911,Bat!$A$4:$BF$2320,G$1,FALSE),VLOOKUP($A911,Pit!$A$4:$BA$1686,G$2,FALSE))</f>
        <v>Mayer</v>
      </c>
      <c r="H911" s="16">
        <f>IF($C911="B",VLOOKUP($A911,Bat!$A$4:$BF$2320,H$1,FALSE),VLOOKUP($A911,Pit!$A$4:$BA$1686,H$2,FALSE))</f>
        <v>24</v>
      </c>
      <c r="I911" s="16" t="str">
        <f>IF($C911="B",VLOOKUP($A911,Bat!$A$4:$BF$2320,I$1,FALSE),VLOOKUP($A911,Pit!$A$4:$BA$1686,I$2,FALSE))</f>
        <v>L</v>
      </c>
      <c r="J911" s="16" t="str">
        <f>IF($C911="B",VLOOKUP($A911,Bat!$A$4:$BF$2320,J$1,FALSE),VLOOKUP($A911,Pit!$A$4:$BA$1686,J$2,FALSE))</f>
        <v>L</v>
      </c>
      <c r="K911" s="16" t="str">
        <f>IF($C911="B",VLOOKUP($A911,Bat!$A$4:$BF$2320,K$1,FALSE),VLOOKUP($A911,Pit!$A$4:$BA$1686,K$2,FALSE))</f>
        <v>Low</v>
      </c>
      <c r="L911" s="17" t="str">
        <f>IF($C911="B",VLOOKUP($A911,Bat!$A$4:$BF$2320,L$1,FALSE),VLOOKUP($A911,Pit!$A$4:$BA$1686,L$2,FALSE))</f>
        <v>High</v>
      </c>
      <c r="M911" s="16">
        <f>IF($C911="B",VLOOKUP($A911,Bat!$A$4:$BF$2320,M$1,FALSE),VLOOKUP($A911,Pit!$A$4:$BA$1686,M$2,FALSE))</f>
        <v>3</v>
      </c>
      <c r="N911" s="16">
        <f>IF($C911="B",VLOOKUP($A911,Bat!$A$4:$BF$2320,N$1,FALSE),VLOOKUP($A911,Pit!$A$4:$BA$1686,N$2,FALSE))</f>
        <v>2</v>
      </c>
      <c r="O911" s="16">
        <f>IF($C911="B",VLOOKUP($A911,Bat!$A$4:$BF$2320,O$1,FALSE),VLOOKUP($A911,Pit!$A$4:$BA$1686,O$2,FALSE))</f>
        <v>3</v>
      </c>
      <c r="P911" s="16" t="str">
        <f>IF($C911="B",VLOOKUP($A911,Bat!$A$4:$BF$2320,P$1,FALSE),VLOOKUP($A911,Pit!$A$4:$BA$1686,P$2,FALSE))</f>
        <v>91-93 Mph</v>
      </c>
      <c r="Q911" s="17">
        <f>IF($C911="B",VLOOKUP($A911,Bat!$A$4:$BF$2320,Q$1,FALSE),VLOOKUP($A911,Pit!$A$4:$BA$1686,Q$2,FALSE))</f>
        <v>8</v>
      </c>
      <c r="R911" s="18">
        <f>IF($C911="B",VLOOKUP($A911,Bat!$A$4:$BF$2320,R$1,FALSE),VLOOKUP($A911,Pit!$A$4:$BA$1686,R$2,FALSE))</f>
        <v>9.3070479671162651</v>
      </c>
      <c r="S911" s="19">
        <f>IF($C911="B",VLOOKUP($A911,Bat!$A$4:$BF$2320,S$1,FALSE),VLOOKUP($A911,Pit!$A$4:$BA$1686,S$2,FALSE))</f>
        <v>-0.23992893223802686</v>
      </c>
      <c r="T911" s="20" t="str">
        <f>IF($C911="B",VLOOKUP($A911,Bat!$A$4:$BF$2320,T$1,FALSE),VLOOKUP($A911,Pit!$A$4:$BA$1686,T$2,FALSE))</f>
        <v>Slot</v>
      </c>
      <c r="U911" s="17" t="str">
        <f>VLOOKUP(IF($C911="B",VLOOKUP($A911,Bat!$A$4:$AU$2320,U$1,FALSE),VLOOKUP($A911,Pit!$A$4:$BE$1686,U$2,FALSE)),COND!$A$35:$B$41,2,FALSE)</f>
        <v>??</v>
      </c>
      <c r="V911" s="21">
        <f>IF($C911="B",VLOOKUP($A911,Bat!$A$4:$AT$2284,46,FALSE),VLOOKUP($A911,Pit!$A$4:$BD$1664,56,FALSE))</f>
        <v>507</v>
      </c>
      <c r="W911" s="16">
        <f t="shared" si="72"/>
        <v>507</v>
      </c>
      <c r="X911" s="16"/>
      <c r="Y911" s="22">
        <f t="shared" si="73"/>
        <v>862</v>
      </c>
      <c r="Z911" s="16" t="str">
        <f>IFERROR(VLOOKUP($D911,Results37!$F$3:$L$1396,Z$1,FALSE),"")</f>
        <v/>
      </c>
      <c r="AA911" s="47" t="str">
        <f>IF(ISERROR(VLOOKUP(D911,Results37!$F$3:$O$399,AA$1,FALSE)),"",IF(VLOOKUP(D911,Results37!$F$3:$O$399,AA$1+1,FALSE)=1,"S"&amp;VLOOKUP(D911,Results37!$F$3:$O$399,AA$1,FALSE),VLOOKUP(D911,Results37!$F$3:$O$399,AA$1,FALSE)))</f>
        <v/>
      </c>
      <c r="AB911" s="16" t="str">
        <f>IFERROR(VLOOKUP($D911,Results37!$F$3:$L$1396,AB$1,FALSE),"")</f>
        <v/>
      </c>
      <c r="AC911" s="16" t="str">
        <f>IFERROR(VLOOKUP($D911,Results37!$F$3:$L$1396,AC$1,FALSE),"")</f>
        <v/>
      </c>
      <c r="AD911" s="16" t="str">
        <f t="shared" si="74"/>
        <v/>
      </c>
      <c r="AE911" s="20" t="str">
        <f>IF(ISERROR(VLOOKUP($AC911&amp;"-"&amp;$F911&amp;" "&amp;G911,Bonuses!$B$1:$G$1006,4,FALSE)),"",INT(VLOOKUP($AC911&amp;"-"&amp;$F911&amp;" "&amp;$G911,Bonuses!$B$1:$G$1006,4,FALSE)))</f>
        <v/>
      </c>
      <c r="AF911" s="16" t="str">
        <f>IF(ISERROR(VLOOKUP($AC911&amp;"-"&amp;$F911,Bonuses!$B$1:$G$1006,5,FALSE)),"",IF(VLOOKUP($AC911&amp;"-"&amp;$F911,Bonuses!$B$1:$G$1006,5,FALSE)="","",VLOOKUP($AC911&amp;"-"&amp;$F911,Bonuses!$B$1:$G$1006,6,FALSE)&amp;" yrs, "&amp;VLOOKUP($AC911&amp;"-"&amp;$F911,Bonuses!$B$1:$G$1006,5,FALSE)))</f>
        <v/>
      </c>
    </row>
    <row r="912" spans="1:32" s="21" customFormat="1" x14ac:dyDescent="0.25">
      <c r="A912" s="21" t="s">
        <v>2174</v>
      </c>
      <c r="B912" s="21">
        <f t="shared" si="70"/>
        <v>0</v>
      </c>
      <c r="C912" s="21" t="str">
        <f t="shared" si="71"/>
        <v>B</v>
      </c>
      <c r="D912" s="17">
        <f>IF($C912="B",VLOOKUP($A912,Bat!$A$4:$BF$2320,D$1,FALSE),VLOOKUP($A912,Pit!$A$4:$BA$1686,D$2,FALSE))</f>
        <v>6054</v>
      </c>
      <c r="E912" s="16" t="str">
        <f>IF($C912="B",VLOOKUP($A912,Bat!$A$4:$BF$2320,E$1,FALSE),VLOOKUP($A912,Pit!$A$4:$BA$1686,E$2,FALSE))</f>
        <v>C</v>
      </c>
      <c r="F912" s="16" t="str">
        <f>IF($C912="B",VLOOKUP($A912,Bat!$A$4:$BF$2320,F$1,FALSE),VLOOKUP($A912,Pit!$A$4:$BA$1686,F$2,FALSE))</f>
        <v>Timothy</v>
      </c>
      <c r="G912" s="16" t="str">
        <f>IF($C912="B",VLOOKUP($A912,Bat!$A$4:$BF$2320,G$1,FALSE),VLOOKUP($A912,Pit!$A$4:$BA$1686,G$2,FALSE))</f>
        <v>Head</v>
      </c>
      <c r="H912" s="16">
        <f>IF($C912="B",VLOOKUP($A912,Bat!$A$4:$BF$2320,H$1,FALSE),VLOOKUP($A912,Pit!$A$4:$BA$1686,H$2,FALSE))</f>
        <v>22</v>
      </c>
      <c r="I912" s="16" t="str">
        <f>IF($C912="B",VLOOKUP($A912,Bat!$A$4:$BF$2320,I$1,FALSE),VLOOKUP($A912,Pit!$A$4:$BA$1686,I$2,FALSE))</f>
        <v>R</v>
      </c>
      <c r="J912" s="16" t="str">
        <f>IF($C912="B",VLOOKUP($A912,Bat!$A$4:$BF$2320,J$1,FALSE),VLOOKUP($A912,Pit!$A$4:$BA$1686,J$2,FALSE))</f>
        <v>R</v>
      </c>
      <c r="K912" s="16" t="str">
        <f>IF($C912="B",VLOOKUP($A912,Bat!$A$4:$BF$2320,K$1,FALSE),VLOOKUP($A912,Pit!$A$4:$BA$1686,K$2,FALSE))</f>
        <v>Low</v>
      </c>
      <c r="L912" s="17" t="str">
        <f>IF($C912="B",VLOOKUP($A912,Bat!$A$4:$BF$2320,L$1,FALSE),VLOOKUP($A912,Pit!$A$4:$BA$1686,L$2,FALSE))</f>
        <v>Normal</v>
      </c>
      <c r="M912" s="16">
        <f>IF($C912="B",VLOOKUP($A912,Bat!$A$4:$BF$2320,M$1,FALSE),VLOOKUP($A912,Pit!$A$4:$BA$1686,M$2,FALSE))</f>
        <v>2</v>
      </c>
      <c r="N912" s="16">
        <f>IF($C912="B",VLOOKUP($A912,Bat!$A$4:$BF$2320,N$1,FALSE),VLOOKUP($A912,Pit!$A$4:$BA$1686,N$2,FALSE))</f>
        <v>2</v>
      </c>
      <c r="O912" s="16">
        <f>IF($C912="B",VLOOKUP($A912,Bat!$A$4:$BF$2320,O$1,FALSE),VLOOKUP($A912,Pit!$A$4:$BA$1686,O$2,FALSE))</f>
        <v>1</v>
      </c>
      <c r="P912" s="16">
        <f>IF($C912="B",VLOOKUP($A912,Bat!$A$4:$BF$2320,P$1,FALSE),VLOOKUP($A912,Pit!$A$4:$BA$1686,P$2,FALSE))</f>
        <v>5</v>
      </c>
      <c r="Q912" s="17">
        <f>IF($C912="B",VLOOKUP($A912,Bat!$A$4:$BF$2320,Q$1,FALSE),VLOOKUP($A912,Pit!$A$4:$BA$1686,Q$2,FALSE))</f>
        <v>2</v>
      </c>
      <c r="R912" s="18">
        <f>IF($C912="B",VLOOKUP($A912,Bat!$A$4:$BF$2320,R$1,FALSE),VLOOKUP($A912,Pit!$A$4:$BA$1686,R$2,FALSE))</f>
        <v>-5.9916063492264318</v>
      </c>
      <c r="S912" s="19">
        <f>IF($C912="B",VLOOKUP($A912,Bat!$A$4:$BF$2320,S$1,FALSE),VLOOKUP($A912,Pit!$A$4:$BA$1686,S$2,FALSE))</f>
        <v>-0.43960390510598646</v>
      </c>
      <c r="T912" s="20" t="str">
        <f>IF($C912="B",VLOOKUP($A912,Bat!$A$4:$BF$2320,T$1,FALSE),VLOOKUP($A912,Pit!$A$4:$BA$1686,T$2,FALSE))</f>
        <v>$220k</v>
      </c>
      <c r="U912" s="17" t="str">
        <f>VLOOKUP(IF($C912="B",VLOOKUP($A912,Bat!$A$4:$AU$2320,U$1,FALSE),VLOOKUP($A912,Pit!$A$4:$BE$1686,U$2,FALSE)),COND!$A$35:$B$41,2,FALSE)</f>
        <v>??</v>
      </c>
      <c r="V912" s="21">
        <f>IF($C912="B",VLOOKUP($A912,Bat!$A$4:$AT$2284,46,FALSE),VLOOKUP($A912,Pit!$A$4:$BD$1664,56,FALSE))</f>
        <v>507</v>
      </c>
      <c r="W912" s="16">
        <f t="shared" si="72"/>
        <v>999</v>
      </c>
      <c r="X912" s="16"/>
      <c r="Y912" s="22">
        <f t="shared" si="73"/>
        <v>1009</v>
      </c>
      <c r="Z912" s="16" t="str">
        <f>IFERROR(VLOOKUP($D912,Results37!$F$3:$L$1396,Z$1,FALSE),"")</f>
        <v/>
      </c>
      <c r="AA912" s="47" t="str">
        <f>IF(ISERROR(VLOOKUP(D912,Results37!$F$3:$O$399,AA$1,FALSE)),"",IF(VLOOKUP(D912,Results37!$F$3:$O$399,AA$1+1,FALSE)=1,"S"&amp;VLOOKUP(D912,Results37!$F$3:$O$399,AA$1,FALSE),VLOOKUP(D912,Results37!$F$3:$O$399,AA$1,FALSE)))</f>
        <v/>
      </c>
      <c r="AB912" s="16" t="str">
        <f>IFERROR(VLOOKUP($D912,Results37!$F$3:$L$1396,AB$1,FALSE),"")</f>
        <v/>
      </c>
      <c r="AC912" s="16" t="str">
        <f>IFERROR(VLOOKUP($D912,Results37!$F$3:$L$1396,AC$1,FALSE),"")</f>
        <v/>
      </c>
      <c r="AD912" s="16" t="str">
        <f t="shared" si="74"/>
        <v/>
      </c>
      <c r="AE912" s="20" t="str">
        <f>IF(ISERROR(VLOOKUP($AC912&amp;"-"&amp;$F912&amp;" "&amp;G912,Bonuses!$B$1:$G$1006,4,FALSE)),"",INT(VLOOKUP($AC912&amp;"-"&amp;$F912&amp;" "&amp;$G912,Bonuses!$B$1:$G$1006,4,FALSE)))</f>
        <v/>
      </c>
      <c r="AF912" s="16" t="str">
        <f>IF(ISERROR(VLOOKUP($AC912&amp;"-"&amp;$F912,Bonuses!$B$1:$G$1006,5,FALSE)),"",IF(VLOOKUP($AC912&amp;"-"&amp;$F912,Bonuses!$B$1:$G$1006,5,FALSE)="","",VLOOKUP($AC912&amp;"-"&amp;$F912,Bonuses!$B$1:$G$1006,6,FALSE)&amp;" yrs, "&amp;VLOOKUP($AC912&amp;"-"&amp;$F912,Bonuses!$B$1:$G$1006,5,FALSE)))</f>
        <v/>
      </c>
    </row>
    <row r="913" spans="1:32" s="21" customFormat="1" x14ac:dyDescent="0.25">
      <c r="A913" s="21" t="s">
        <v>2573</v>
      </c>
      <c r="B913" s="21">
        <f t="shared" si="70"/>
        <v>0</v>
      </c>
      <c r="C913" s="21" t="str">
        <f t="shared" si="71"/>
        <v>P</v>
      </c>
      <c r="D913" s="17">
        <f>IF($C913="B",VLOOKUP($A913,Bat!$A$4:$BF$2320,D$1,FALSE),VLOOKUP($A913,Pit!$A$4:$BA$1686,D$2,FALSE))</f>
        <v>5848</v>
      </c>
      <c r="E913" s="16" t="str">
        <f>IF($C913="B",VLOOKUP($A913,Bat!$A$4:$BF$2320,E$1,FALSE),VLOOKUP($A913,Pit!$A$4:$BA$1686,E$2,FALSE))</f>
        <v>SP</v>
      </c>
      <c r="F913" s="16" t="str">
        <f>IF($C913="B",VLOOKUP($A913,Bat!$A$4:$BF$2320,F$1,FALSE),VLOOKUP($A913,Pit!$A$4:$BA$1686,F$2,FALSE))</f>
        <v>Tim</v>
      </c>
      <c r="G913" s="16" t="str">
        <f>IF($C913="B",VLOOKUP($A913,Bat!$A$4:$BF$2320,G$1,FALSE),VLOOKUP($A913,Pit!$A$4:$BA$1686,G$2,FALSE))</f>
        <v>Tobías</v>
      </c>
      <c r="H913" s="16">
        <f>IF($C913="B",VLOOKUP($A913,Bat!$A$4:$BF$2320,H$1,FALSE),VLOOKUP($A913,Pit!$A$4:$BA$1686,H$2,FALSE))</f>
        <v>22</v>
      </c>
      <c r="I913" s="16" t="str">
        <f>IF($C913="B",VLOOKUP($A913,Bat!$A$4:$BF$2320,I$1,FALSE),VLOOKUP($A913,Pit!$A$4:$BA$1686,I$2,FALSE))</f>
        <v>S</v>
      </c>
      <c r="J913" s="16" t="str">
        <f>IF($C913="B",VLOOKUP($A913,Bat!$A$4:$BF$2320,J$1,FALSE),VLOOKUP($A913,Pit!$A$4:$BA$1686,J$2,FALSE))</f>
        <v>R</v>
      </c>
      <c r="K913" s="16" t="str">
        <f>IF($C913="B",VLOOKUP($A913,Bat!$A$4:$BF$2320,K$1,FALSE),VLOOKUP($A913,Pit!$A$4:$BA$1686,K$2,FALSE))</f>
        <v>Low</v>
      </c>
      <c r="L913" s="17" t="str">
        <f>IF($C913="B",VLOOKUP($A913,Bat!$A$4:$BF$2320,L$1,FALSE),VLOOKUP($A913,Pit!$A$4:$BA$1686,L$2,FALSE))</f>
        <v>Normal</v>
      </c>
      <c r="M913" s="16">
        <f>IF($C913="B",VLOOKUP($A913,Bat!$A$4:$BF$2320,M$1,FALSE),VLOOKUP($A913,Pit!$A$4:$BA$1686,M$2,FALSE))</f>
        <v>4</v>
      </c>
      <c r="N913" s="16">
        <f>IF($C913="B",VLOOKUP($A913,Bat!$A$4:$BF$2320,N$1,FALSE),VLOOKUP($A913,Pit!$A$4:$BA$1686,N$2,FALSE))</f>
        <v>2</v>
      </c>
      <c r="O913" s="16">
        <f>IF($C913="B",VLOOKUP($A913,Bat!$A$4:$BF$2320,O$1,FALSE),VLOOKUP($A913,Pit!$A$4:$BA$1686,O$2,FALSE))</f>
        <v>2</v>
      </c>
      <c r="P913" s="16" t="str">
        <f>IF($C913="B",VLOOKUP($A913,Bat!$A$4:$BF$2320,P$1,FALSE),VLOOKUP($A913,Pit!$A$4:$BA$1686,P$2,FALSE))</f>
        <v>92-94 Mph</v>
      </c>
      <c r="Q913" s="17">
        <f>IF($C913="B",VLOOKUP($A913,Bat!$A$4:$BF$2320,Q$1,FALSE),VLOOKUP($A913,Pit!$A$4:$BA$1686,Q$2,FALSE))</f>
        <v>6</v>
      </c>
      <c r="R913" s="18">
        <f>IF($C913="B",VLOOKUP($A913,Bat!$A$4:$BF$2320,R$1,FALSE),VLOOKUP($A913,Pit!$A$4:$BA$1686,R$2,FALSE))</f>
        <v>9.3022290681926378</v>
      </c>
      <c r="S913" s="19">
        <f>IF($C913="B",VLOOKUP($A913,Bat!$A$4:$BF$2320,S$1,FALSE),VLOOKUP($A913,Pit!$A$4:$BA$1686,S$2,FALSE))</f>
        <v>-0.24035227272610621</v>
      </c>
      <c r="T913" s="20" t="str">
        <f>IF($C913="B",VLOOKUP($A913,Bat!$A$4:$BF$2320,T$1,FALSE),VLOOKUP($A913,Pit!$A$4:$BA$1686,T$2,FALSE))</f>
        <v>$170k</v>
      </c>
      <c r="U913" s="17" t="str">
        <f>VLOOKUP(IF($C913="B",VLOOKUP($A913,Bat!$A$4:$AU$2320,U$1,FALSE),VLOOKUP($A913,Pit!$A$4:$BE$1686,U$2,FALSE)),COND!$A$35:$B$41,2,FALSE)</f>
        <v>??</v>
      </c>
      <c r="V913" s="21">
        <f>IF($C913="B",VLOOKUP($A913,Bat!$A$4:$AT$2284,46,FALSE),VLOOKUP($A913,Pit!$A$4:$BD$1664,56,FALSE))</f>
        <v>508</v>
      </c>
      <c r="W913" s="16">
        <f t="shared" si="72"/>
        <v>999</v>
      </c>
      <c r="X913" s="16"/>
      <c r="Y913" s="22">
        <f t="shared" si="73"/>
        <v>863</v>
      </c>
      <c r="Z913" s="16" t="str">
        <f>IFERROR(VLOOKUP($D913,Results37!$F$3:$L$1396,Z$1,FALSE),"")</f>
        <v/>
      </c>
      <c r="AA913" s="47" t="str">
        <f>IF(ISERROR(VLOOKUP(D913,Results37!$F$3:$O$399,AA$1,FALSE)),"",IF(VLOOKUP(D913,Results37!$F$3:$O$399,AA$1+1,FALSE)=1,"S"&amp;VLOOKUP(D913,Results37!$F$3:$O$399,AA$1,FALSE),VLOOKUP(D913,Results37!$F$3:$O$399,AA$1,FALSE)))</f>
        <v/>
      </c>
      <c r="AB913" s="16" t="str">
        <f>IFERROR(VLOOKUP($D913,Results37!$F$3:$L$1396,AB$1,FALSE),"")</f>
        <v/>
      </c>
      <c r="AC913" s="16" t="str">
        <f>IFERROR(VLOOKUP($D913,Results37!$F$3:$L$1396,AC$1,FALSE),"")</f>
        <v/>
      </c>
      <c r="AD913" s="16" t="str">
        <f t="shared" si="74"/>
        <v/>
      </c>
      <c r="AE913" s="20" t="str">
        <f>IF(ISERROR(VLOOKUP($AC913&amp;"-"&amp;$F913&amp;" "&amp;G913,Bonuses!$B$1:$G$1006,4,FALSE)),"",INT(VLOOKUP($AC913&amp;"-"&amp;$F913&amp;" "&amp;$G913,Bonuses!$B$1:$G$1006,4,FALSE)))</f>
        <v/>
      </c>
      <c r="AF913" s="16" t="str">
        <f>IF(ISERROR(VLOOKUP($AC913&amp;"-"&amp;$F913,Bonuses!$B$1:$G$1006,5,FALSE)),"",IF(VLOOKUP($AC913&amp;"-"&amp;$F913,Bonuses!$B$1:$G$1006,5,FALSE)="","",VLOOKUP($AC913&amp;"-"&amp;$F913,Bonuses!$B$1:$G$1006,6,FALSE)&amp;" yrs, "&amp;VLOOKUP($AC913&amp;"-"&amp;$F913,Bonuses!$B$1:$G$1006,5,FALSE)))</f>
        <v/>
      </c>
    </row>
    <row r="914" spans="1:32" s="21" customFormat="1" x14ac:dyDescent="0.25">
      <c r="A914" s="21" t="s">
        <v>2549</v>
      </c>
      <c r="B914" s="21">
        <f t="shared" si="70"/>
        <v>0</v>
      </c>
      <c r="C914" s="21" t="str">
        <f t="shared" si="71"/>
        <v>P</v>
      </c>
      <c r="D914" s="17">
        <f>IF($C914="B",VLOOKUP($A914,Bat!$A$4:$BF$2320,D$1,FALSE),VLOOKUP($A914,Pit!$A$4:$BA$1686,D$2,FALSE))</f>
        <v>9236</v>
      </c>
      <c r="E914" s="16" t="str">
        <f>IF($C914="B",VLOOKUP($A914,Bat!$A$4:$BF$2320,E$1,FALSE),VLOOKUP($A914,Pit!$A$4:$BA$1686,E$2,FALSE))</f>
        <v>RP</v>
      </c>
      <c r="F914" s="16" t="str">
        <f>IF($C914="B",VLOOKUP($A914,Bat!$A$4:$BF$2320,F$1,FALSE),VLOOKUP($A914,Pit!$A$4:$BA$1686,F$2,FALSE))</f>
        <v>Noboru</v>
      </c>
      <c r="G914" s="16" t="str">
        <f>IF($C914="B",VLOOKUP($A914,Bat!$A$4:$BF$2320,G$1,FALSE),VLOOKUP($A914,Pit!$A$4:$BA$1686,G$2,FALSE))</f>
        <v>Hashimoto</v>
      </c>
      <c r="H914" s="16">
        <f>IF($C914="B",VLOOKUP($A914,Bat!$A$4:$BF$2320,H$1,FALSE),VLOOKUP($A914,Pit!$A$4:$BA$1686,H$2,FALSE))</f>
        <v>24</v>
      </c>
      <c r="I914" s="16" t="str">
        <f>IF($C914="B",VLOOKUP($A914,Bat!$A$4:$BF$2320,I$1,FALSE),VLOOKUP($A914,Pit!$A$4:$BA$1686,I$2,FALSE))</f>
        <v>L</v>
      </c>
      <c r="J914" s="16" t="str">
        <f>IF($C914="B",VLOOKUP($A914,Bat!$A$4:$BF$2320,J$1,FALSE),VLOOKUP($A914,Pit!$A$4:$BA$1686,J$2,FALSE))</f>
        <v>L</v>
      </c>
      <c r="K914" s="16" t="str">
        <f>IF($C914="B",VLOOKUP($A914,Bat!$A$4:$BF$2320,K$1,FALSE),VLOOKUP($A914,Pit!$A$4:$BA$1686,K$2,FALSE))</f>
        <v>Normal</v>
      </c>
      <c r="L914" s="17" t="str">
        <f>IF($C914="B",VLOOKUP($A914,Bat!$A$4:$BF$2320,L$1,FALSE),VLOOKUP($A914,Pit!$A$4:$BA$1686,L$2,FALSE))</f>
        <v>Normal</v>
      </c>
      <c r="M914" s="16">
        <f>IF($C914="B",VLOOKUP($A914,Bat!$A$4:$BF$2320,M$1,FALSE),VLOOKUP($A914,Pit!$A$4:$BA$1686,M$2,FALSE))</f>
        <v>4</v>
      </c>
      <c r="N914" s="16">
        <f>IF($C914="B",VLOOKUP($A914,Bat!$A$4:$BF$2320,N$1,FALSE),VLOOKUP($A914,Pit!$A$4:$BA$1686,N$2,FALSE))</f>
        <v>1</v>
      </c>
      <c r="O914" s="16">
        <f>IF($C914="B",VLOOKUP($A914,Bat!$A$4:$BF$2320,O$1,FALSE),VLOOKUP($A914,Pit!$A$4:$BA$1686,O$2,FALSE))</f>
        <v>3</v>
      </c>
      <c r="P914" s="16" t="str">
        <f>IF($C914="B",VLOOKUP($A914,Bat!$A$4:$BF$2320,P$1,FALSE),VLOOKUP($A914,Pit!$A$4:$BA$1686,P$2,FALSE))</f>
        <v>88-90 Mph</v>
      </c>
      <c r="Q914" s="17">
        <f>IF($C914="B",VLOOKUP($A914,Bat!$A$4:$BF$2320,Q$1,FALSE),VLOOKUP($A914,Pit!$A$4:$BA$1686,Q$2,FALSE))</f>
        <v>8</v>
      </c>
      <c r="R914" s="18">
        <f>IF($C914="B",VLOOKUP($A914,Bat!$A$4:$BF$2320,R$1,FALSE),VLOOKUP($A914,Pit!$A$4:$BA$1686,R$2,FALSE))</f>
        <v>9.3016178986234301</v>
      </c>
      <c r="S914" s="19">
        <f>IF($C914="B",VLOOKUP($A914,Bat!$A$4:$BF$2320,S$1,FALSE),VLOOKUP($A914,Pit!$A$4:$BA$1686,S$2,FALSE))</f>
        <v>-0.24040596400036371</v>
      </c>
      <c r="T914" s="20" t="str">
        <f>IF($C914="B",VLOOKUP($A914,Bat!$A$4:$BF$2320,T$1,FALSE),VLOOKUP($A914,Pit!$A$4:$BA$1686,T$2,FALSE))</f>
        <v>Slot</v>
      </c>
      <c r="U914" s="17" t="str">
        <f>VLOOKUP(IF($C914="B",VLOOKUP($A914,Bat!$A$4:$AU$2320,U$1,FALSE),VLOOKUP($A914,Pit!$A$4:$BE$1686,U$2,FALSE)),COND!$A$35:$B$41,2,FALSE)</f>
        <v>??</v>
      </c>
      <c r="V914" s="21">
        <f>IF($C914="B",VLOOKUP($A914,Bat!$A$4:$AT$2284,46,FALSE),VLOOKUP($A914,Pit!$A$4:$BD$1664,56,FALSE))</f>
        <v>509</v>
      </c>
      <c r="W914" s="16">
        <f t="shared" si="72"/>
        <v>509</v>
      </c>
      <c r="X914" s="16"/>
      <c r="Y914" s="22">
        <f t="shared" si="73"/>
        <v>864</v>
      </c>
      <c r="Z914" s="16" t="str">
        <f>IFERROR(VLOOKUP($D914,Results37!$F$3:$L$1396,Z$1,FALSE),"")</f>
        <v/>
      </c>
      <c r="AA914" s="47" t="str">
        <f>IF(ISERROR(VLOOKUP(D914,Results37!$F$3:$O$399,AA$1,FALSE)),"",IF(VLOOKUP(D914,Results37!$F$3:$O$399,AA$1+1,FALSE)=1,"S"&amp;VLOOKUP(D914,Results37!$F$3:$O$399,AA$1,FALSE),VLOOKUP(D914,Results37!$F$3:$O$399,AA$1,FALSE)))</f>
        <v/>
      </c>
      <c r="AB914" s="16" t="str">
        <f>IFERROR(VLOOKUP($D914,Results37!$F$3:$L$1396,AB$1,FALSE),"")</f>
        <v/>
      </c>
      <c r="AC914" s="16" t="str">
        <f>IFERROR(VLOOKUP($D914,Results37!$F$3:$L$1396,AC$1,FALSE),"")</f>
        <v/>
      </c>
      <c r="AD914" s="16" t="str">
        <f t="shared" si="74"/>
        <v/>
      </c>
      <c r="AE914" s="20" t="str">
        <f>IF(ISERROR(VLOOKUP($AC914&amp;"-"&amp;$F914&amp;" "&amp;G914,Bonuses!$B$1:$G$1006,4,FALSE)),"",INT(VLOOKUP($AC914&amp;"-"&amp;$F914&amp;" "&amp;$G914,Bonuses!$B$1:$G$1006,4,FALSE)))</f>
        <v/>
      </c>
      <c r="AF914" s="16" t="str">
        <f>IF(ISERROR(VLOOKUP($AC914&amp;"-"&amp;$F914,Bonuses!$B$1:$G$1006,5,FALSE)),"",IF(VLOOKUP($AC914&amp;"-"&amp;$F914,Bonuses!$B$1:$G$1006,5,FALSE)="","",VLOOKUP($AC914&amp;"-"&amp;$F914,Bonuses!$B$1:$G$1006,6,FALSE)&amp;" yrs, "&amp;VLOOKUP($AC914&amp;"-"&amp;$F914,Bonuses!$B$1:$G$1006,5,FALSE)))</f>
        <v/>
      </c>
    </row>
    <row r="915" spans="1:32" s="21" customFormat="1" x14ac:dyDescent="0.25">
      <c r="A915" s="21" t="s">
        <v>2446</v>
      </c>
      <c r="B915" s="21">
        <f t="shared" si="70"/>
        <v>0</v>
      </c>
      <c r="C915" s="21" t="str">
        <f t="shared" si="71"/>
        <v>P</v>
      </c>
      <c r="D915" s="17">
        <f>IF($C915="B",VLOOKUP($A915,Bat!$A$4:$BF$2320,D$1,FALSE),VLOOKUP($A915,Pit!$A$4:$BA$1686,D$2,FALSE))</f>
        <v>9268</v>
      </c>
      <c r="E915" s="16" t="str">
        <f>IF($C915="B",VLOOKUP($A915,Bat!$A$4:$BF$2320,E$1,FALSE),VLOOKUP($A915,Pit!$A$4:$BA$1686,E$2,FALSE))</f>
        <v>RP</v>
      </c>
      <c r="F915" s="16" t="str">
        <f>IF($C915="B",VLOOKUP($A915,Bat!$A$4:$BF$2320,F$1,FALSE),VLOOKUP($A915,Pit!$A$4:$BA$1686,F$2,FALSE))</f>
        <v>Arinori</v>
      </c>
      <c r="G915" s="16" t="str">
        <f>IF($C915="B",VLOOKUP($A915,Bat!$A$4:$BF$2320,G$1,FALSE),VLOOKUP($A915,Pit!$A$4:$BA$1686,G$2,FALSE))</f>
        <v>Sanu</v>
      </c>
      <c r="H915" s="16">
        <f>IF($C915="B",VLOOKUP($A915,Bat!$A$4:$BF$2320,H$1,FALSE),VLOOKUP($A915,Pit!$A$4:$BA$1686,H$2,FALSE))</f>
        <v>24</v>
      </c>
      <c r="I915" s="16" t="str">
        <f>IF($C915="B",VLOOKUP($A915,Bat!$A$4:$BF$2320,I$1,FALSE),VLOOKUP($A915,Pit!$A$4:$BA$1686,I$2,FALSE))</f>
        <v>S</v>
      </c>
      <c r="J915" s="16" t="str">
        <f>IF($C915="B",VLOOKUP($A915,Bat!$A$4:$BF$2320,J$1,FALSE),VLOOKUP($A915,Pit!$A$4:$BA$1686,J$2,FALSE))</f>
        <v>R</v>
      </c>
      <c r="K915" s="16" t="str">
        <f>IF($C915="B",VLOOKUP($A915,Bat!$A$4:$BF$2320,K$1,FALSE),VLOOKUP($A915,Pit!$A$4:$BA$1686,K$2,FALSE))</f>
        <v>Low</v>
      </c>
      <c r="L915" s="17" t="str">
        <f>IF($C915="B",VLOOKUP($A915,Bat!$A$4:$BF$2320,L$1,FALSE),VLOOKUP($A915,Pit!$A$4:$BA$1686,L$2,FALSE))</f>
        <v>Low</v>
      </c>
      <c r="M915" s="16">
        <f>IF($C915="B",VLOOKUP($A915,Bat!$A$4:$BF$2320,M$1,FALSE),VLOOKUP($A915,Pit!$A$4:$BA$1686,M$2,FALSE))</f>
        <v>4</v>
      </c>
      <c r="N915" s="16">
        <f>IF($C915="B",VLOOKUP($A915,Bat!$A$4:$BF$2320,N$1,FALSE),VLOOKUP($A915,Pit!$A$4:$BA$1686,N$2,FALSE))</f>
        <v>1</v>
      </c>
      <c r="O915" s="16">
        <f>IF($C915="B",VLOOKUP($A915,Bat!$A$4:$BF$2320,O$1,FALSE),VLOOKUP($A915,Pit!$A$4:$BA$1686,O$2,FALSE))</f>
        <v>3</v>
      </c>
      <c r="P915" s="16" t="str">
        <f>IF($C915="B",VLOOKUP($A915,Bat!$A$4:$BF$2320,P$1,FALSE),VLOOKUP($A915,Pit!$A$4:$BA$1686,P$2,FALSE))</f>
        <v>89-91 Mph</v>
      </c>
      <c r="Q915" s="17">
        <f>IF($C915="B",VLOOKUP($A915,Bat!$A$4:$BF$2320,Q$1,FALSE),VLOOKUP($A915,Pit!$A$4:$BA$1686,Q$2,FALSE))</f>
        <v>6</v>
      </c>
      <c r="R915" s="18">
        <f>IF($C915="B",VLOOKUP($A915,Bat!$A$4:$BF$2320,R$1,FALSE),VLOOKUP($A915,Pit!$A$4:$BA$1686,R$2,FALSE))</f>
        <v>9.2690774511578446</v>
      </c>
      <c r="S915" s="19">
        <f>IF($C915="B",VLOOKUP($A915,Bat!$A$4:$BF$2320,S$1,FALSE),VLOOKUP($A915,Pit!$A$4:$BA$1686,S$2,FALSE))</f>
        <v>-0.24326464377985821</v>
      </c>
      <c r="T915" s="20" t="str">
        <f>IF($C915="B",VLOOKUP($A915,Bat!$A$4:$BF$2320,T$1,FALSE),VLOOKUP($A915,Pit!$A$4:$BA$1686,T$2,FALSE))</f>
        <v>Slot</v>
      </c>
      <c r="U915" s="17" t="str">
        <f>VLOOKUP(IF($C915="B",VLOOKUP($A915,Bat!$A$4:$AU$2320,U$1,FALSE),VLOOKUP($A915,Pit!$A$4:$BE$1686,U$2,FALSE)),COND!$A$35:$B$41,2,FALSE)</f>
        <v>??</v>
      </c>
      <c r="V915" s="21">
        <f>IF($C915="B",VLOOKUP($A915,Bat!$A$4:$AT$2284,46,FALSE),VLOOKUP($A915,Pit!$A$4:$BD$1664,56,FALSE))</f>
        <v>510</v>
      </c>
      <c r="W915" s="16">
        <f t="shared" si="72"/>
        <v>510</v>
      </c>
      <c r="X915" s="16"/>
      <c r="Y915" s="22">
        <f t="shared" si="73"/>
        <v>869</v>
      </c>
      <c r="Z915" s="16" t="str">
        <f>IFERROR(VLOOKUP($D915,Results37!$F$3:$L$1396,Z$1,FALSE),"")</f>
        <v/>
      </c>
      <c r="AA915" s="47" t="str">
        <f>IF(ISERROR(VLOOKUP(D915,Results37!$F$3:$O$399,AA$1,FALSE)),"",IF(VLOOKUP(D915,Results37!$F$3:$O$399,AA$1+1,FALSE)=1,"S"&amp;VLOOKUP(D915,Results37!$F$3:$O$399,AA$1,FALSE),VLOOKUP(D915,Results37!$F$3:$O$399,AA$1,FALSE)))</f>
        <v/>
      </c>
      <c r="AB915" s="16" t="str">
        <f>IFERROR(VLOOKUP($D915,Results37!$F$3:$L$1396,AB$1,FALSE),"")</f>
        <v/>
      </c>
      <c r="AC915" s="16" t="str">
        <f>IFERROR(VLOOKUP($D915,Results37!$F$3:$L$1396,AC$1,FALSE),"")</f>
        <v/>
      </c>
      <c r="AD915" s="16" t="str">
        <f t="shared" si="74"/>
        <v/>
      </c>
      <c r="AE915" s="20" t="str">
        <f>IF(ISERROR(VLOOKUP($AC915&amp;"-"&amp;$F915&amp;" "&amp;G915,Bonuses!$B$1:$G$1006,4,FALSE)),"",INT(VLOOKUP($AC915&amp;"-"&amp;$F915&amp;" "&amp;$G915,Bonuses!$B$1:$G$1006,4,FALSE)))</f>
        <v/>
      </c>
      <c r="AF915" s="16" t="str">
        <f>IF(ISERROR(VLOOKUP($AC915&amp;"-"&amp;$F915,Bonuses!$B$1:$G$1006,5,FALSE)),"",IF(VLOOKUP($AC915&amp;"-"&amp;$F915,Bonuses!$B$1:$G$1006,5,FALSE)="","",VLOOKUP($AC915&amp;"-"&amp;$F915,Bonuses!$B$1:$G$1006,6,FALSE)&amp;" yrs, "&amp;VLOOKUP($AC915&amp;"-"&amp;$F915,Bonuses!$B$1:$G$1006,5,FALSE)))</f>
        <v/>
      </c>
    </row>
    <row r="916" spans="1:32" s="21" customFormat="1" x14ac:dyDescent="0.25">
      <c r="A916" s="21" t="s">
        <v>2576</v>
      </c>
      <c r="B916" s="21">
        <f t="shared" si="70"/>
        <v>0</v>
      </c>
      <c r="C916" s="21" t="str">
        <f t="shared" si="71"/>
        <v>P</v>
      </c>
      <c r="D916" s="17">
        <f>IF($C916="B",VLOOKUP($A916,Bat!$A$4:$BF$2320,D$1,FALSE),VLOOKUP($A916,Pit!$A$4:$BA$1686,D$2,FALSE))</f>
        <v>10998</v>
      </c>
      <c r="E916" s="16" t="str">
        <f>IF($C916="B",VLOOKUP($A916,Bat!$A$4:$BF$2320,E$1,FALSE),VLOOKUP($A916,Pit!$A$4:$BA$1686,E$2,FALSE))</f>
        <v>RP</v>
      </c>
      <c r="F916" s="16" t="str">
        <f>IF($C916="B",VLOOKUP($A916,Bat!$A$4:$BF$2320,F$1,FALSE),VLOOKUP($A916,Pit!$A$4:$BA$1686,F$2,FALSE))</f>
        <v>Bernard</v>
      </c>
      <c r="G916" s="16" t="str">
        <f>IF($C916="B",VLOOKUP($A916,Bat!$A$4:$BF$2320,G$1,FALSE),VLOOKUP($A916,Pit!$A$4:$BA$1686,G$2,FALSE))</f>
        <v>Vodden</v>
      </c>
      <c r="H916" s="16">
        <f>IF($C916="B",VLOOKUP($A916,Bat!$A$4:$BF$2320,H$1,FALSE),VLOOKUP($A916,Pit!$A$4:$BA$1686,H$2,FALSE))</f>
        <v>22</v>
      </c>
      <c r="I916" s="16" t="str">
        <f>IF($C916="B",VLOOKUP($A916,Bat!$A$4:$BF$2320,I$1,FALSE),VLOOKUP($A916,Pit!$A$4:$BA$1686,I$2,FALSE))</f>
        <v>R</v>
      </c>
      <c r="J916" s="16" t="str">
        <f>IF($C916="B",VLOOKUP($A916,Bat!$A$4:$BF$2320,J$1,FALSE),VLOOKUP($A916,Pit!$A$4:$BA$1686,J$2,FALSE))</f>
        <v>R</v>
      </c>
      <c r="K916" s="16" t="str">
        <f>IF($C916="B",VLOOKUP($A916,Bat!$A$4:$BF$2320,K$1,FALSE),VLOOKUP($A916,Pit!$A$4:$BA$1686,K$2,FALSE))</f>
        <v>Low</v>
      </c>
      <c r="L916" s="17" t="str">
        <f>IF($C916="B",VLOOKUP($A916,Bat!$A$4:$BF$2320,L$1,FALSE),VLOOKUP($A916,Pit!$A$4:$BA$1686,L$2,FALSE))</f>
        <v>Normal</v>
      </c>
      <c r="M916" s="16">
        <f>IF($C916="B",VLOOKUP($A916,Bat!$A$4:$BF$2320,M$1,FALSE),VLOOKUP($A916,Pit!$A$4:$BA$1686,M$2,FALSE))</f>
        <v>4</v>
      </c>
      <c r="N916" s="16">
        <f>IF($C916="B",VLOOKUP($A916,Bat!$A$4:$BF$2320,N$1,FALSE),VLOOKUP($A916,Pit!$A$4:$BA$1686,N$2,FALSE))</f>
        <v>2</v>
      </c>
      <c r="O916" s="16">
        <f>IF($C916="B",VLOOKUP($A916,Bat!$A$4:$BF$2320,O$1,FALSE),VLOOKUP($A916,Pit!$A$4:$BA$1686,O$2,FALSE))</f>
        <v>2</v>
      </c>
      <c r="P916" s="16" t="str">
        <f>IF($C916="B",VLOOKUP($A916,Bat!$A$4:$BF$2320,P$1,FALSE),VLOOKUP($A916,Pit!$A$4:$BA$1686,P$2,FALSE))</f>
        <v>90-92 Mph</v>
      </c>
      <c r="Q916" s="17">
        <f>IF($C916="B",VLOOKUP($A916,Bat!$A$4:$BF$2320,Q$1,FALSE),VLOOKUP($A916,Pit!$A$4:$BA$1686,Q$2,FALSE))</f>
        <v>6</v>
      </c>
      <c r="R916" s="18">
        <f>IF($C916="B",VLOOKUP($A916,Bat!$A$4:$BF$2320,R$1,FALSE),VLOOKUP($A916,Pit!$A$4:$BA$1686,R$2,FALSE))</f>
        <v>9.209031174370665</v>
      </c>
      <c r="S916" s="19">
        <f>IF($C916="B",VLOOKUP($A916,Bat!$A$4:$BF$2320,S$1,FALSE),VLOOKUP($A916,Pit!$A$4:$BA$1686,S$2,FALSE))</f>
        <v>-0.24853971190751628</v>
      </c>
      <c r="T916" s="20" t="str">
        <f>IF($C916="B",VLOOKUP($A916,Bat!$A$4:$BF$2320,T$1,FALSE),VLOOKUP($A916,Pit!$A$4:$BA$1686,T$2,FALSE))</f>
        <v>-</v>
      </c>
      <c r="U916" s="17" t="str">
        <f>VLOOKUP(IF($C916="B",VLOOKUP($A916,Bat!$A$4:$AU$2320,U$1,FALSE),VLOOKUP($A916,Pit!$A$4:$BE$1686,U$2,FALSE)),COND!$A$35:$B$41,2,FALSE)</f>
        <v>??</v>
      </c>
      <c r="V916" s="21">
        <f>IF($C916="B",VLOOKUP($A916,Bat!$A$4:$AT$2284,46,FALSE),VLOOKUP($A916,Pit!$A$4:$BD$1664,56,FALSE))</f>
        <v>511</v>
      </c>
      <c r="W916" s="16">
        <f t="shared" si="72"/>
        <v>999</v>
      </c>
      <c r="X916" s="16"/>
      <c r="Y916" s="22">
        <f t="shared" si="73"/>
        <v>871</v>
      </c>
      <c r="Z916" s="16" t="str">
        <f>IFERROR(VLOOKUP($D916,Results37!$F$3:$L$1396,Z$1,FALSE),"")</f>
        <v/>
      </c>
      <c r="AA916" s="47" t="str">
        <f>IF(ISERROR(VLOOKUP(D916,Results37!$F$3:$O$399,AA$1,FALSE)),"",IF(VLOOKUP(D916,Results37!$F$3:$O$399,AA$1+1,FALSE)=1,"S"&amp;VLOOKUP(D916,Results37!$F$3:$O$399,AA$1,FALSE),VLOOKUP(D916,Results37!$F$3:$O$399,AA$1,FALSE)))</f>
        <v/>
      </c>
      <c r="AB916" s="16" t="str">
        <f>IFERROR(VLOOKUP($D916,Results37!$F$3:$L$1396,AB$1,FALSE),"")</f>
        <v/>
      </c>
      <c r="AC916" s="16" t="str">
        <f>IFERROR(VLOOKUP($D916,Results37!$F$3:$L$1396,AC$1,FALSE),"")</f>
        <v/>
      </c>
      <c r="AD916" s="16" t="str">
        <f t="shared" si="74"/>
        <v/>
      </c>
      <c r="AE916" s="20" t="str">
        <f>IF(ISERROR(VLOOKUP($AC916&amp;"-"&amp;$F916&amp;" "&amp;G916,Bonuses!$B$1:$G$1006,4,FALSE)),"",INT(VLOOKUP($AC916&amp;"-"&amp;$F916&amp;" "&amp;$G916,Bonuses!$B$1:$G$1006,4,FALSE)))</f>
        <v/>
      </c>
      <c r="AF916" s="16" t="str">
        <f>IF(ISERROR(VLOOKUP($AC916&amp;"-"&amp;$F916,Bonuses!$B$1:$G$1006,5,FALSE)),"",IF(VLOOKUP($AC916&amp;"-"&amp;$F916,Bonuses!$B$1:$G$1006,5,FALSE)="","",VLOOKUP($AC916&amp;"-"&amp;$F916,Bonuses!$B$1:$G$1006,6,FALSE)&amp;" yrs, "&amp;VLOOKUP($AC916&amp;"-"&amp;$F916,Bonuses!$B$1:$G$1006,5,FALSE)))</f>
        <v/>
      </c>
    </row>
    <row r="917" spans="1:32" s="21" customFormat="1" x14ac:dyDescent="0.25">
      <c r="A917" s="21" t="s">
        <v>2578</v>
      </c>
      <c r="B917" s="21">
        <f t="shared" si="70"/>
        <v>0</v>
      </c>
      <c r="C917" s="21" t="str">
        <f t="shared" si="71"/>
        <v>P</v>
      </c>
      <c r="D917" s="17">
        <f>IF($C917="B",VLOOKUP($A917,Bat!$A$4:$BF$2320,D$1,FALSE),VLOOKUP($A917,Pit!$A$4:$BA$1686,D$2,FALSE))</f>
        <v>2679</v>
      </c>
      <c r="E917" s="16" t="str">
        <f>IF($C917="B",VLOOKUP($A917,Bat!$A$4:$BF$2320,E$1,FALSE),VLOOKUP($A917,Pit!$A$4:$BA$1686,E$2,FALSE))</f>
        <v>RP</v>
      </c>
      <c r="F917" s="16" t="str">
        <f>IF($C917="B",VLOOKUP($A917,Bat!$A$4:$BF$2320,F$1,FALSE),VLOOKUP($A917,Pit!$A$4:$BA$1686,F$2,FALSE))</f>
        <v>Ricardo</v>
      </c>
      <c r="G917" s="16" t="str">
        <f>IF($C917="B",VLOOKUP($A917,Bat!$A$4:$BF$2320,G$1,FALSE),VLOOKUP($A917,Pit!$A$4:$BA$1686,G$2,FALSE))</f>
        <v>Flores</v>
      </c>
      <c r="H917" s="16">
        <f>IF($C917="B",VLOOKUP($A917,Bat!$A$4:$BF$2320,H$1,FALSE),VLOOKUP($A917,Pit!$A$4:$BA$1686,H$2,FALSE))</f>
        <v>24</v>
      </c>
      <c r="I917" s="16" t="str">
        <f>IF($C917="B",VLOOKUP($A917,Bat!$A$4:$BF$2320,I$1,FALSE),VLOOKUP($A917,Pit!$A$4:$BA$1686,I$2,FALSE))</f>
        <v>L</v>
      </c>
      <c r="J917" s="16" t="str">
        <f>IF($C917="B",VLOOKUP($A917,Bat!$A$4:$BF$2320,J$1,FALSE),VLOOKUP($A917,Pit!$A$4:$BA$1686,J$2,FALSE))</f>
        <v>L</v>
      </c>
      <c r="K917" s="16" t="str">
        <f>IF($C917="B",VLOOKUP($A917,Bat!$A$4:$BF$2320,K$1,FALSE),VLOOKUP($A917,Pit!$A$4:$BA$1686,K$2,FALSE))</f>
        <v>Low</v>
      </c>
      <c r="L917" s="17" t="str">
        <f>IF($C917="B",VLOOKUP($A917,Bat!$A$4:$BF$2320,L$1,FALSE),VLOOKUP($A917,Pit!$A$4:$BA$1686,L$2,FALSE))</f>
        <v>Normal</v>
      </c>
      <c r="M917" s="16">
        <f>IF($C917="B",VLOOKUP($A917,Bat!$A$4:$BF$2320,M$1,FALSE),VLOOKUP($A917,Pit!$A$4:$BA$1686,M$2,FALSE))</f>
        <v>4</v>
      </c>
      <c r="N917" s="16">
        <f>IF($C917="B",VLOOKUP($A917,Bat!$A$4:$BF$2320,N$1,FALSE),VLOOKUP($A917,Pit!$A$4:$BA$1686,N$2,FALSE))</f>
        <v>2</v>
      </c>
      <c r="O917" s="16">
        <f>IF($C917="B",VLOOKUP($A917,Bat!$A$4:$BF$2320,O$1,FALSE),VLOOKUP($A917,Pit!$A$4:$BA$1686,O$2,FALSE))</f>
        <v>2</v>
      </c>
      <c r="P917" s="16" t="str">
        <f>IF($C917="B",VLOOKUP($A917,Bat!$A$4:$BF$2320,P$1,FALSE),VLOOKUP($A917,Pit!$A$4:$BA$1686,P$2,FALSE))</f>
        <v>92-94 Mph</v>
      </c>
      <c r="Q917" s="17">
        <f>IF($C917="B",VLOOKUP($A917,Bat!$A$4:$BF$2320,Q$1,FALSE),VLOOKUP($A917,Pit!$A$4:$BA$1686,Q$2,FALSE))</f>
        <v>6</v>
      </c>
      <c r="R917" s="18">
        <f>IF($C917="B",VLOOKUP($A917,Bat!$A$4:$BF$2320,R$1,FALSE),VLOOKUP($A917,Pit!$A$4:$BA$1686,R$2,FALSE))</f>
        <v>9.1710663660913738</v>
      </c>
      <c r="S917" s="19">
        <f>IF($C917="B",VLOOKUP($A917,Bat!$A$4:$BF$2320,S$1,FALSE),VLOOKUP($A917,Pit!$A$4:$BA$1686,S$2,FALSE))</f>
        <v>-0.25187492202947831</v>
      </c>
      <c r="T917" s="20" t="str">
        <f>IF($C917="B",VLOOKUP($A917,Bat!$A$4:$BF$2320,T$1,FALSE),VLOOKUP($A917,Pit!$A$4:$BA$1686,T$2,FALSE))</f>
        <v>Slot</v>
      </c>
      <c r="U917" s="17" t="str">
        <f>VLOOKUP(IF($C917="B",VLOOKUP($A917,Bat!$A$4:$AU$2320,U$1,FALSE),VLOOKUP($A917,Pit!$A$4:$BE$1686,U$2,FALSE)),COND!$A$35:$B$41,2,FALSE)</f>
        <v>??</v>
      </c>
      <c r="V917" s="21">
        <f>IF($C917="B",VLOOKUP($A917,Bat!$A$4:$AT$2284,46,FALSE),VLOOKUP($A917,Pit!$A$4:$BD$1664,56,FALSE))</f>
        <v>512</v>
      </c>
      <c r="W917" s="16">
        <f t="shared" si="72"/>
        <v>512</v>
      </c>
      <c r="X917" s="16"/>
      <c r="Y917" s="22">
        <f t="shared" si="73"/>
        <v>872</v>
      </c>
      <c r="Z917" s="16" t="str">
        <f>IFERROR(VLOOKUP($D917,Results37!$F$3:$L$1396,Z$1,FALSE),"")</f>
        <v/>
      </c>
      <c r="AA917" s="47" t="str">
        <f>IF(ISERROR(VLOOKUP(D917,Results37!$F$3:$O$399,AA$1,FALSE)),"",IF(VLOOKUP(D917,Results37!$F$3:$O$399,AA$1+1,FALSE)=1,"S"&amp;VLOOKUP(D917,Results37!$F$3:$O$399,AA$1,FALSE),VLOOKUP(D917,Results37!$F$3:$O$399,AA$1,FALSE)))</f>
        <v/>
      </c>
      <c r="AB917" s="16" t="str">
        <f>IFERROR(VLOOKUP($D917,Results37!$F$3:$L$1396,AB$1,FALSE),"")</f>
        <v/>
      </c>
      <c r="AC917" s="16" t="str">
        <f>IFERROR(VLOOKUP($D917,Results37!$F$3:$L$1396,AC$1,FALSE),"")</f>
        <v/>
      </c>
      <c r="AD917" s="16" t="str">
        <f t="shared" si="74"/>
        <v/>
      </c>
      <c r="AE917" s="20" t="str">
        <f>IF(ISERROR(VLOOKUP($AC917&amp;"-"&amp;$F917&amp;" "&amp;G917,Bonuses!$B$1:$G$1006,4,FALSE)),"",INT(VLOOKUP($AC917&amp;"-"&amp;$F917&amp;" "&amp;$G917,Bonuses!$B$1:$G$1006,4,FALSE)))</f>
        <v/>
      </c>
      <c r="AF917" s="16" t="str">
        <f>IF(ISERROR(VLOOKUP($AC917&amp;"-"&amp;$F917,Bonuses!$B$1:$G$1006,5,FALSE)),"",IF(VLOOKUP($AC917&amp;"-"&amp;$F917,Bonuses!$B$1:$G$1006,5,FALSE)="","",VLOOKUP($AC917&amp;"-"&amp;$F917,Bonuses!$B$1:$G$1006,6,FALSE)&amp;" yrs, "&amp;VLOOKUP($AC917&amp;"-"&amp;$F917,Bonuses!$B$1:$G$1006,5,FALSE)))</f>
        <v/>
      </c>
    </row>
    <row r="918" spans="1:32" s="21" customFormat="1" x14ac:dyDescent="0.25">
      <c r="A918" s="21" t="s">
        <v>2479</v>
      </c>
      <c r="B918" s="21">
        <f t="shared" si="70"/>
        <v>0</v>
      </c>
      <c r="C918" s="21" t="str">
        <f t="shared" si="71"/>
        <v>P</v>
      </c>
      <c r="D918" s="17">
        <f>IF($C918="B",VLOOKUP($A918,Bat!$A$4:$BF$2320,D$1,FALSE),VLOOKUP($A918,Pit!$A$4:$BA$1686,D$2,FALSE))</f>
        <v>15285</v>
      </c>
      <c r="E918" s="16" t="str">
        <f>IF($C918="B",VLOOKUP($A918,Bat!$A$4:$BF$2320,E$1,FALSE),VLOOKUP($A918,Pit!$A$4:$BA$1686,E$2,FALSE))</f>
        <v>RP</v>
      </c>
      <c r="F918" s="16" t="str">
        <f>IF($C918="B",VLOOKUP($A918,Bat!$A$4:$BF$2320,F$1,FALSE),VLOOKUP($A918,Pit!$A$4:$BA$1686,F$2,FALSE))</f>
        <v>Vicente</v>
      </c>
      <c r="G918" s="16" t="str">
        <f>IF($C918="B",VLOOKUP($A918,Bat!$A$4:$BF$2320,G$1,FALSE),VLOOKUP($A918,Pit!$A$4:$BA$1686,G$2,FALSE))</f>
        <v>Guzmán</v>
      </c>
      <c r="H918" s="16">
        <f>IF($C918="B",VLOOKUP($A918,Bat!$A$4:$BF$2320,H$1,FALSE),VLOOKUP($A918,Pit!$A$4:$BA$1686,H$2,FALSE))</f>
        <v>23</v>
      </c>
      <c r="I918" s="16" t="str">
        <f>IF($C918="B",VLOOKUP($A918,Bat!$A$4:$BF$2320,I$1,FALSE),VLOOKUP($A918,Pit!$A$4:$BA$1686,I$2,FALSE))</f>
        <v>R</v>
      </c>
      <c r="J918" s="16" t="str">
        <f>IF($C918="B",VLOOKUP($A918,Bat!$A$4:$BF$2320,J$1,FALSE),VLOOKUP($A918,Pit!$A$4:$BA$1686,J$2,FALSE))</f>
        <v>R</v>
      </c>
      <c r="K918" s="16" t="str">
        <f>IF($C918="B",VLOOKUP($A918,Bat!$A$4:$BF$2320,K$1,FALSE),VLOOKUP($A918,Pit!$A$4:$BA$1686,K$2,FALSE))</f>
        <v>Normal</v>
      </c>
      <c r="L918" s="17" t="str">
        <f>IF($C918="B",VLOOKUP($A918,Bat!$A$4:$BF$2320,L$1,FALSE),VLOOKUP($A918,Pit!$A$4:$BA$1686,L$2,FALSE))</f>
        <v>Normal</v>
      </c>
      <c r="M918" s="16">
        <f>IF($C918="B",VLOOKUP($A918,Bat!$A$4:$BF$2320,M$1,FALSE),VLOOKUP($A918,Pit!$A$4:$BA$1686,M$2,FALSE))</f>
        <v>5</v>
      </c>
      <c r="N918" s="16">
        <f>IF($C918="B",VLOOKUP($A918,Bat!$A$4:$BF$2320,N$1,FALSE),VLOOKUP($A918,Pit!$A$4:$BA$1686,N$2,FALSE))</f>
        <v>2</v>
      </c>
      <c r="O918" s="16">
        <f>IF($C918="B",VLOOKUP($A918,Bat!$A$4:$BF$2320,O$1,FALSE),VLOOKUP($A918,Pit!$A$4:$BA$1686,O$2,FALSE))</f>
        <v>1</v>
      </c>
      <c r="P918" s="16" t="str">
        <f>IF($C918="B",VLOOKUP($A918,Bat!$A$4:$BF$2320,P$1,FALSE),VLOOKUP($A918,Pit!$A$4:$BA$1686,P$2,FALSE))</f>
        <v>92-94 Mph</v>
      </c>
      <c r="Q918" s="17">
        <f>IF($C918="B",VLOOKUP($A918,Bat!$A$4:$BF$2320,Q$1,FALSE),VLOOKUP($A918,Pit!$A$4:$BA$1686,Q$2,FALSE))</f>
        <v>6</v>
      </c>
      <c r="R918" s="18">
        <f>IF($C918="B",VLOOKUP($A918,Bat!$A$4:$BF$2320,R$1,FALSE),VLOOKUP($A918,Pit!$A$4:$BA$1686,R$2,FALSE))</f>
        <v>9.1516711559651043</v>
      </c>
      <c r="S918" s="19">
        <f>IF($C918="B",VLOOKUP($A918,Bat!$A$4:$BF$2320,S$1,FALSE),VLOOKUP($A918,Pit!$A$4:$BA$1686,S$2,FALSE))</f>
        <v>-0.2535787921150281</v>
      </c>
      <c r="T918" s="20" t="str">
        <f>IF($C918="B",VLOOKUP($A918,Bat!$A$4:$BF$2320,T$1,FALSE),VLOOKUP($A918,Pit!$A$4:$BA$1686,T$2,FALSE))</f>
        <v>-</v>
      </c>
      <c r="U918" s="17" t="str">
        <f>VLOOKUP(IF($C918="B",VLOOKUP($A918,Bat!$A$4:$AU$2320,U$1,FALSE),VLOOKUP($A918,Pit!$A$4:$BE$1686,U$2,FALSE)),COND!$A$35:$B$41,2,FALSE)</f>
        <v>??</v>
      </c>
      <c r="V918" s="21">
        <f>IF($C918="B",VLOOKUP($A918,Bat!$A$4:$AT$2284,46,FALSE),VLOOKUP($A918,Pit!$A$4:$BD$1664,56,FALSE))</f>
        <v>513</v>
      </c>
      <c r="W918" s="16">
        <f t="shared" si="72"/>
        <v>999</v>
      </c>
      <c r="X918" s="16"/>
      <c r="Y918" s="22">
        <f t="shared" si="73"/>
        <v>873</v>
      </c>
      <c r="Z918" s="16" t="str">
        <f>IFERROR(VLOOKUP($D918,Results37!$F$3:$L$1396,Z$1,FALSE),"")</f>
        <v/>
      </c>
      <c r="AA918" s="47" t="str">
        <f>IF(ISERROR(VLOOKUP(D918,Results37!$F$3:$O$399,AA$1,FALSE)),"",IF(VLOOKUP(D918,Results37!$F$3:$O$399,AA$1+1,FALSE)=1,"S"&amp;VLOOKUP(D918,Results37!$F$3:$O$399,AA$1,FALSE),VLOOKUP(D918,Results37!$F$3:$O$399,AA$1,FALSE)))</f>
        <v/>
      </c>
      <c r="AB918" s="16" t="str">
        <f>IFERROR(VLOOKUP($D918,Results37!$F$3:$L$1396,AB$1,FALSE),"")</f>
        <v/>
      </c>
      <c r="AC918" s="16" t="str">
        <f>IFERROR(VLOOKUP($D918,Results37!$F$3:$L$1396,AC$1,FALSE),"")</f>
        <v/>
      </c>
      <c r="AD918" s="16" t="str">
        <f t="shared" si="74"/>
        <v/>
      </c>
      <c r="AE918" s="20" t="str">
        <f>IF(ISERROR(VLOOKUP($AC918&amp;"-"&amp;$F918&amp;" "&amp;G918,Bonuses!$B$1:$G$1006,4,FALSE)),"",INT(VLOOKUP($AC918&amp;"-"&amp;$F918&amp;" "&amp;$G918,Bonuses!$B$1:$G$1006,4,FALSE)))</f>
        <v/>
      </c>
      <c r="AF918" s="16" t="str">
        <f>IF(ISERROR(VLOOKUP($AC918&amp;"-"&amp;$F918,Bonuses!$B$1:$G$1006,5,FALSE)),"",IF(VLOOKUP($AC918&amp;"-"&amp;$F918,Bonuses!$B$1:$G$1006,5,FALSE)="","",VLOOKUP($AC918&amp;"-"&amp;$F918,Bonuses!$B$1:$G$1006,6,FALSE)&amp;" yrs, "&amp;VLOOKUP($AC918&amp;"-"&amp;$F918,Bonuses!$B$1:$G$1006,5,FALSE)))</f>
        <v/>
      </c>
    </row>
    <row r="919" spans="1:32" s="21" customFormat="1" x14ac:dyDescent="0.25">
      <c r="A919" s="21" t="s">
        <v>2228</v>
      </c>
      <c r="B919" s="21">
        <f t="shared" si="70"/>
        <v>0</v>
      </c>
      <c r="C919" s="21" t="str">
        <f t="shared" si="71"/>
        <v>B</v>
      </c>
      <c r="D919" s="17">
        <f>IF($C919="B",VLOOKUP($A919,Bat!$A$4:$BF$2320,D$1,FALSE),VLOOKUP($A919,Pit!$A$4:$BA$1686,D$2,FALSE))</f>
        <v>9739</v>
      </c>
      <c r="E919" s="16" t="str">
        <f>IF($C919="B",VLOOKUP($A919,Bat!$A$4:$BF$2320,E$1,FALSE),VLOOKUP($A919,Pit!$A$4:$BA$1686,E$2,FALSE))</f>
        <v>2B</v>
      </c>
      <c r="F919" s="16" t="str">
        <f>IF($C919="B",VLOOKUP($A919,Bat!$A$4:$BF$2320,F$1,FALSE),VLOOKUP($A919,Pit!$A$4:$BA$1686,F$2,FALSE))</f>
        <v>Mike</v>
      </c>
      <c r="G919" s="16" t="str">
        <f>IF($C919="B",VLOOKUP($A919,Bat!$A$4:$BF$2320,G$1,FALSE),VLOOKUP($A919,Pit!$A$4:$BA$1686,G$2,FALSE))</f>
        <v>Chaney</v>
      </c>
      <c r="H919" s="16">
        <f>IF($C919="B",VLOOKUP($A919,Bat!$A$4:$BF$2320,H$1,FALSE),VLOOKUP($A919,Pit!$A$4:$BA$1686,H$2,FALSE))</f>
        <v>21</v>
      </c>
      <c r="I919" s="16" t="str">
        <f>IF($C919="B",VLOOKUP($A919,Bat!$A$4:$BF$2320,I$1,FALSE),VLOOKUP($A919,Pit!$A$4:$BA$1686,I$2,FALSE))</f>
        <v>R</v>
      </c>
      <c r="J919" s="16" t="str">
        <f>IF($C919="B",VLOOKUP($A919,Bat!$A$4:$BF$2320,J$1,FALSE),VLOOKUP($A919,Pit!$A$4:$BA$1686,J$2,FALSE))</f>
        <v>R</v>
      </c>
      <c r="K919" s="16" t="str">
        <f>IF($C919="B",VLOOKUP($A919,Bat!$A$4:$BF$2320,K$1,FALSE),VLOOKUP($A919,Pit!$A$4:$BA$1686,K$2,FALSE))</f>
        <v>Normal</v>
      </c>
      <c r="L919" s="17" t="str">
        <f>IF($C919="B",VLOOKUP($A919,Bat!$A$4:$BF$2320,L$1,FALSE),VLOOKUP($A919,Pit!$A$4:$BA$1686,L$2,FALSE))</f>
        <v>Normal</v>
      </c>
      <c r="M919" s="16">
        <f>IF($C919="B",VLOOKUP($A919,Bat!$A$4:$BF$2320,M$1,FALSE),VLOOKUP($A919,Pit!$A$4:$BA$1686,M$2,FALSE))</f>
        <v>2</v>
      </c>
      <c r="N919" s="16">
        <f>IF($C919="B",VLOOKUP($A919,Bat!$A$4:$BF$2320,N$1,FALSE),VLOOKUP($A919,Pit!$A$4:$BA$1686,N$2,FALSE))</f>
        <v>3</v>
      </c>
      <c r="O919" s="16">
        <f>IF($C919="B",VLOOKUP($A919,Bat!$A$4:$BF$2320,O$1,FALSE),VLOOKUP($A919,Pit!$A$4:$BA$1686,O$2,FALSE))</f>
        <v>1</v>
      </c>
      <c r="P919" s="16">
        <f>IF($C919="B",VLOOKUP($A919,Bat!$A$4:$BF$2320,P$1,FALSE),VLOOKUP($A919,Pit!$A$4:$BA$1686,P$2,FALSE))</f>
        <v>3</v>
      </c>
      <c r="Q919" s="17">
        <f>IF($C919="B",VLOOKUP($A919,Bat!$A$4:$BF$2320,Q$1,FALSE),VLOOKUP($A919,Pit!$A$4:$BA$1686,Q$2,FALSE))</f>
        <v>3</v>
      </c>
      <c r="R919" s="18">
        <f>IF($C919="B",VLOOKUP($A919,Bat!$A$4:$BF$2320,R$1,FALSE),VLOOKUP($A919,Pit!$A$4:$BA$1686,R$2,FALSE))</f>
        <v>-6.0585097675346624</v>
      </c>
      <c r="S919" s="19">
        <f>IF($C919="B",VLOOKUP($A919,Bat!$A$4:$BF$2320,S$1,FALSE),VLOOKUP($A919,Pit!$A$4:$BA$1686,S$2,FALSE))</f>
        <v>-0.44914275518744046</v>
      </c>
      <c r="T919" s="20" t="str">
        <f>IF($C919="B",VLOOKUP($A919,Bat!$A$4:$BF$2320,T$1,FALSE),VLOOKUP($A919,Pit!$A$4:$BA$1686,T$2,FALSE))</f>
        <v>$190k</v>
      </c>
      <c r="U919" s="17" t="str">
        <f>VLOOKUP(IF($C919="B",VLOOKUP($A919,Bat!$A$4:$AU$2320,U$1,FALSE),VLOOKUP($A919,Pit!$A$4:$BE$1686,U$2,FALSE)),COND!$A$35:$B$41,2,FALSE)</f>
        <v>??</v>
      </c>
      <c r="V919" s="21">
        <f>IF($C919="B",VLOOKUP($A919,Bat!$A$4:$AT$2284,46,FALSE),VLOOKUP($A919,Pit!$A$4:$BD$1664,56,FALSE))</f>
        <v>513</v>
      </c>
      <c r="W919" s="16">
        <f t="shared" si="72"/>
        <v>999</v>
      </c>
      <c r="X919" s="16"/>
      <c r="Y919" s="22">
        <f t="shared" si="73"/>
        <v>1012</v>
      </c>
      <c r="Z919" s="16" t="str">
        <f>IFERROR(VLOOKUP($D919,Results37!$F$3:$L$1396,Z$1,FALSE),"")</f>
        <v/>
      </c>
      <c r="AA919" s="47" t="str">
        <f>IF(ISERROR(VLOOKUP(D919,Results37!$F$3:$O$399,AA$1,FALSE)),"",IF(VLOOKUP(D919,Results37!$F$3:$O$399,AA$1+1,FALSE)=1,"S"&amp;VLOOKUP(D919,Results37!$F$3:$O$399,AA$1,FALSE),VLOOKUP(D919,Results37!$F$3:$O$399,AA$1,FALSE)))</f>
        <v/>
      </c>
      <c r="AB919" s="16" t="str">
        <f>IFERROR(VLOOKUP($D919,Results37!$F$3:$L$1396,AB$1,FALSE),"")</f>
        <v/>
      </c>
      <c r="AC919" s="16" t="str">
        <f>IFERROR(VLOOKUP($D919,Results37!$F$3:$L$1396,AC$1,FALSE),"")</f>
        <v/>
      </c>
      <c r="AD919" s="16" t="str">
        <f t="shared" si="74"/>
        <v/>
      </c>
      <c r="AE919" s="20" t="str">
        <f>IF(ISERROR(VLOOKUP($AC919&amp;"-"&amp;$F919&amp;" "&amp;G919,Bonuses!$B$1:$G$1006,4,FALSE)),"",INT(VLOOKUP($AC919&amp;"-"&amp;$F919&amp;" "&amp;$G919,Bonuses!$B$1:$G$1006,4,FALSE)))</f>
        <v/>
      </c>
      <c r="AF919" s="16" t="str">
        <f>IF(ISERROR(VLOOKUP($AC919&amp;"-"&amp;$F919,Bonuses!$B$1:$G$1006,5,FALSE)),"",IF(VLOOKUP($AC919&amp;"-"&amp;$F919,Bonuses!$B$1:$G$1006,5,FALSE)="","",VLOOKUP($AC919&amp;"-"&amp;$F919,Bonuses!$B$1:$G$1006,6,FALSE)&amp;" yrs, "&amp;VLOOKUP($AC919&amp;"-"&amp;$F919,Bonuses!$B$1:$G$1006,5,FALSE)))</f>
        <v/>
      </c>
    </row>
    <row r="920" spans="1:32" s="21" customFormat="1" x14ac:dyDescent="0.25">
      <c r="A920" s="21" t="s">
        <v>2444</v>
      </c>
      <c r="B920" s="21">
        <f t="shared" si="70"/>
        <v>0</v>
      </c>
      <c r="C920" s="21" t="str">
        <f t="shared" si="71"/>
        <v>P</v>
      </c>
      <c r="D920" s="17">
        <f>IF($C920="B",VLOOKUP($A920,Bat!$A$4:$BF$2320,D$1,FALSE),VLOOKUP($A920,Pit!$A$4:$BA$1686,D$2,FALSE))</f>
        <v>15550</v>
      </c>
      <c r="E920" s="16" t="str">
        <f>IF($C920="B",VLOOKUP($A920,Bat!$A$4:$BF$2320,E$1,FALSE),VLOOKUP($A920,Pit!$A$4:$BA$1686,E$2,FALSE))</f>
        <v>RP</v>
      </c>
      <c r="F920" s="16" t="str">
        <f>IF($C920="B",VLOOKUP($A920,Bat!$A$4:$BF$2320,F$1,FALSE),VLOOKUP($A920,Pit!$A$4:$BA$1686,F$2,FALSE))</f>
        <v>Tom</v>
      </c>
      <c r="G920" s="16" t="str">
        <f>IF($C920="B",VLOOKUP($A920,Bat!$A$4:$BF$2320,G$1,FALSE),VLOOKUP($A920,Pit!$A$4:$BA$1686,G$2,FALSE))</f>
        <v>Bywaters</v>
      </c>
      <c r="H920" s="16">
        <f>IF($C920="B",VLOOKUP($A920,Bat!$A$4:$BF$2320,H$1,FALSE),VLOOKUP($A920,Pit!$A$4:$BA$1686,H$2,FALSE))</f>
        <v>22</v>
      </c>
      <c r="I920" s="16" t="str">
        <f>IF($C920="B",VLOOKUP($A920,Bat!$A$4:$BF$2320,I$1,FALSE),VLOOKUP($A920,Pit!$A$4:$BA$1686,I$2,FALSE))</f>
        <v>R</v>
      </c>
      <c r="J920" s="16" t="str">
        <f>IF($C920="B",VLOOKUP($A920,Bat!$A$4:$BF$2320,J$1,FALSE),VLOOKUP($A920,Pit!$A$4:$BA$1686,J$2,FALSE))</f>
        <v>L</v>
      </c>
      <c r="K920" s="16" t="str">
        <f>IF($C920="B",VLOOKUP($A920,Bat!$A$4:$BF$2320,K$1,FALSE),VLOOKUP($A920,Pit!$A$4:$BA$1686,K$2,FALSE))</f>
        <v>Normal</v>
      </c>
      <c r="L920" s="17" t="str">
        <f>IF($C920="B",VLOOKUP($A920,Bat!$A$4:$BF$2320,L$1,FALSE),VLOOKUP($A920,Pit!$A$4:$BA$1686,L$2,FALSE))</f>
        <v>Normal</v>
      </c>
      <c r="M920" s="16">
        <f>IF($C920="B",VLOOKUP($A920,Bat!$A$4:$BF$2320,M$1,FALSE),VLOOKUP($A920,Pit!$A$4:$BA$1686,M$2,FALSE))</f>
        <v>3</v>
      </c>
      <c r="N920" s="16">
        <f>IF($C920="B",VLOOKUP($A920,Bat!$A$4:$BF$2320,N$1,FALSE),VLOOKUP($A920,Pit!$A$4:$BA$1686,N$2,FALSE))</f>
        <v>3</v>
      </c>
      <c r="O920" s="16">
        <f>IF($C920="B",VLOOKUP($A920,Bat!$A$4:$BF$2320,O$1,FALSE),VLOOKUP($A920,Pit!$A$4:$BA$1686,O$2,FALSE))</f>
        <v>2</v>
      </c>
      <c r="P920" s="16" t="str">
        <f>IF($C920="B",VLOOKUP($A920,Bat!$A$4:$BF$2320,P$1,FALSE),VLOOKUP($A920,Pit!$A$4:$BA$1686,P$2,FALSE))</f>
        <v>94-96 Mph</v>
      </c>
      <c r="Q920" s="17">
        <f>IF($C920="B",VLOOKUP($A920,Bat!$A$4:$BF$2320,Q$1,FALSE),VLOOKUP($A920,Pit!$A$4:$BA$1686,Q$2,FALSE))</f>
        <v>9</v>
      </c>
      <c r="R920" s="18">
        <f>IF($C920="B",VLOOKUP($A920,Bat!$A$4:$BF$2320,R$1,FALSE),VLOOKUP($A920,Pit!$A$4:$BA$1686,R$2,FALSE))</f>
        <v>9.1493401865665192</v>
      </c>
      <c r="S920" s="19">
        <f>IF($C920="B",VLOOKUP($A920,Bat!$A$4:$BF$2320,S$1,FALSE),VLOOKUP($A920,Pit!$A$4:$BA$1686,S$2,FALSE))</f>
        <v>-0.25378356788196871</v>
      </c>
      <c r="T920" s="20" t="str">
        <f>IF($C920="B",VLOOKUP($A920,Bat!$A$4:$BF$2320,T$1,FALSE),VLOOKUP($A920,Pit!$A$4:$BA$1686,T$2,FALSE))</f>
        <v>$180k</v>
      </c>
      <c r="U920" s="17" t="str">
        <f>VLOOKUP(IF($C920="B",VLOOKUP($A920,Bat!$A$4:$AU$2320,U$1,FALSE),VLOOKUP($A920,Pit!$A$4:$BE$1686,U$2,FALSE)),COND!$A$35:$B$41,2,FALSE)</f>
        <v>??</v>
      </c>
      <c r="V920" s="21">
        <f>IF($C920="B",VLOOKUP($A920,Bat!$A$4:$AT$2284,46,FALSE),VLOOKUP($A920,Pit!$A$4:$BD$1664,56,FALSE))</f>
        <v>514</v>
      </c>
      <c r="W920" s="16">
        <f t="shared" si="72"/>
        <v>999</v>
      </c>
      <c r="X920" s="16"/>
      <c r="Y920" s="22">
        <f t="shared" si="73"/>
        <v>875</v>
      </c>
      <c r="Z920" s="16" t="str">
        <f>IFERROR(VLOOKUP($D920,Results37!$F$3:$L$1396,Z$1,FALSE),"")</f>
        <v/>
      </c>
      <c r="AA920" s="47" t="str">
        <f>IF(ISERROR(VLOOKUP(D920,Results37!$F$3:$O$399,AA$1,FALSE)),"",IF(VLOOKUP(D920,Results37!$F$3:$O$399,AA$1+1,FALSE)=1,"S"&amp;VLOOKUP(D920,Results37!$F$3:$O$399,AA$1,FALSE),VLOOKUP(D920,Results37!$F$3:$O$399,AA$1,FALSE)))</f>
        <v/>
      </c>
      <c r="AB920" s="16" t="str">
        <f>IFERROR(VLOOKUP($D920,Results37!$F$3:$L$1396,AB$1,FALSE),"")</f>
        <v/>
      </c>
      <c r="AC920" s="16" t="str">
        <f>IFERROR(VLOOKUP($D920,Results37!$F$3:$L$1396,AC$1,FALSE),"")</f>
        <v/>
      </c>
      <c r="AD920" s="16" t="str">
        <f t="shared" si="74"/>
        <v/>
      </c>
      <c r="AE920" s="20" t="str">
        <f>IF(ISERROR(VLOOKUP($AC920&amp;"-"&amp;$F920&amp;" "&amp;G920,Bonuses!$B$1:$G$1006,4,FALSE)),"",INT(VLOOKUP($AC920&amp;"-"&amp;$F920&amp;" "&amp;$G920,Bonuses!$B$1:$G$1006,4,FALSE)))</f>
        <v/>
      </c>
      <c r="AF920" s="16" t="str">
        <f>IF(ISERROR(VLOOKUP($AC920&amp;"-"&amp;$F920,Bonuses!$B$1:$G$1006,5,FALSE)),"",IF(VLOOKUP($AC920&amp;"-"&amp;$F920,Bonuses!$B$1:$G$1006,5,FALSE)="","",VLOOKUP($AC920&amp;"-"&amp;$F920,Bonuses!$B$1:$G$1006,6,FALSE)&amp;" yrs, "&amp;VLOOKUP($AC920&amp;"-"&amp;$F920,Bonuses!$B$1:$G$1006,5,FALSE)))</f>
        <v/>
      </c>
    </row>
    <row r="921" spans="1:32" s="21" customFormat="1" x14ac:dyDescent="0.25">
      <c r="A921" s="21" t="s">
        <v>2170</v>
      </c>
      <c r="B921" s="21">
        <f t="shared" si="70"/>
        <v>0</v>
      </c>
      <c r="C921" s="21" t="str">
        <f t="shared" si="71"/>
        <v>B</v>
      </c>
      <c r="D921" s="17">
        <f>IF($C921="B",VLOOKUP($A921,Bat!$A$4:$BF$2320,D$1,FALSE),VLOOKUP($A921,Pit!$A$4:$BA$1686,D$2,FALSE))</f>
        <v>11174</v>
      </c>
      <c r="E921" s="16" t="str">
        <f>IF($C921="B",VLOOKUP($A921,Bat!$A$4:$BF$2320,E$1,FALSE),VLOOKUP($A921,Pit!$A$4:$BA$1686,E$2,FALSE))</f>
        <v>1B</v>
      </c>
      <c r="F921" s="16" t="str">
        <f>IF($C921="B",VLOOKUP($A921,Bat!$A$4:$BF$2320,F$1,FALSE),VLOOKUP($A921,Pit!$A$4:$BA$1686,F$2,FALSE))</f>
        <v>Steve</v>
      </c>
      <c r="G921" s="16" t="str">
        <f>IF($C921="B",VLOOKUP($A921,Bat!$A$4:$BF$2320,G$1,FALSE),VLOOKUP($A921,Pit!$A$4:$BA$1686,G$2,FALSE))</f>
        <v>Kattenberg</v>
      </c>
      <c r="H921" s="16">
        <f>IF($C921="B",VLOOKUP($A921,Bat!$A$4:$BF$2320,H$1,FALSE),VLOOKUP($A921,Pit!$A$4:$BA$1686,H$2,FALSE))</f>
        <v>21</v>
      </c>
      <c r="I921" s="16" t="str">
        <f>IF($C921="B",VLOOKUP($A921,Bat!$A$4:$BF$2320,I$1,FALSE),VLOOKUP($A921,Pit!$A$4:$BA$1686,I$2,FALSE))</f>
        <v>S</v>
      </c>
      <c r="J921" s="16" t="str">
        <f>IF($C921="B",VLOOKUP($A921,Bat!$A$4:$BF$2320,J$1,FALSE),VLOOKUP($A921,Pit!$A$4:$BA$1686,J$2,FALSE))</f>
        <v>R</v>
      </c>
      <c r="K921" s="16" t="str">
        <f>IF($C921="B",VLOOKUP($A921,Bat!$A$4:$BF$2320,K$1,FALSE),VLOOKUP($A921,Pit!$A$4:$BA$1686,K$2,FALSE))</f>
        <v>Low</v>
      </c>
      <c r="L921" s="17" t="str">
        <f>IF($C921="B",VLOOKUP($A921,Bat!$A$4:$BF$2320,L$1,FALSE),VLOOKUP($A921,Pit!$A$4:$BA$1686,L$2,FALSE))</f>
        <v>Normal</v>
      </c>
      <c r="M921" s="16">
        <f>IF($C921="B",VLOOKUP($A921,Bat!$A$4:$BF$2320,M$1,FALSE),VLOOKUP($A921,Pit!$A$4:$BA$1686,M$2,FALSE))</f>
        <v>2</v>
      </c>
      <c r="N921" s="16">
        <f>IF($C921="B",VLOOKUP($A921,Bat!$A$4:$BF$2320,N$1,FALSE),VLOOKUP($A921,Pit!$A$4:$BA$1686,N$2,FALSE))</f>
        <v>3</v>
      </c>
      <c r="O921" s="16">
        <f>IF($C921="B",VLOOKUP($A921,Bat!$A$4:$BF$2320,O$1,FALSE),VLOOKUP($A921,Pit!$A$4:$BA$1686,O$2,FALSE))</f>
        <v>1</v>
      </c>
      <c r="P921" s="16">
        <f>IF($C921="B",VLOOKUP($A921,Bat!$A$4:$BF$2320,P$1,FALSE),VLOOKUP($A921,Pit!$A$4:$BA$1686,P$2,FALSE))</f>
        <v>3</v>
      </c>
      <c r="Q921" s="17">
        <f>IF($C921="B",VLOOKUP($A921,Bat!$A$4:$BF$2320,Q$1,FALSE),VLOOKUP($A921,Pit!$A$4:$BA$1686,Q$2,FALSE))</f>
        <v>3</v>
      </c>
      <c r="R921" s="18">
        <f>IF($C921="B",VLOOKUP($A921,Bat!$A$4:$BF$2320,R$1,FALSE),VLOOKUP($A921,Pit!$A$4:$BA$1686,R$2,FALSE))</f>
        <v>-6.0606918712278901</v>
      </c>
      <c r="S921" s="19">
        <f>IF($C921="B",VLOOKUP($A921,Bat!$A$4:$BF$2320,S$1,FALSE),VLOOKUP($A921,Pit!$A$4:$BA$1686,S$2,FALSE))</f>
        <v>-0.44945387172704671</v>
      </c>
      <c r="T921" s="20" t="str">
        <f>IF($C921="B",VLOOKUP($A921,Bat!$A$4:$BF$2320,T$1,FALSE),VLOOKUP($A921,Pit!$A$4:$BA$1686,T$2,FALSE))</f>
        <v>$180k</v>
      </c>
      <c r="U921" s="17" t="str">
        <f>VLOOKUP(IF($C921="B",VLOOKUP($A921,Bat!$A$4:$AU$2320,U$1,FALSE),VLOOKUP($A921,Pit!$A$4:$BE$1686,U$2,FALSE)),COND!$A$35:$B$41,2,FALSE)</f>
        <v>??</v>
      </c>
      <c r="V921" s="21">
        <f>IF($C921="B",VLOOKUP($A921,Bat!$A$4:$AT$2284,46,FALSE),VLOOKUP($A921,Pit!$A$4:$BD$1664,56,FALSE))</f>
        <v>514</v>
      </c>
      <c r="W921" s="16">
        <f t="shared" si="72"/>
        <v>999</v>
      </c>
      <c r="X921" s="16"/>
      <c r="Y921" s="22">
        <f t="shared" si="73"/>
        <v>1013</v>
      </c>
      <c r="Z921" s="16" t="str">
        <f>IFERROR(VLOOKUP($D921,Results37!$F$3:$L$1396,Z$1,FALSE),"")</f>
        <v/>
      </c>
      <c r="AA921" s="47" t="str">
        <f>IF(ISERROR(VLOOKUP(D921,Results37!$F$3:$O$399,AA$1,FALSE)),"",IF(VLOOKUP(D921,Results37!$F$3:$O$399,AA$1+1,FALSE)=1,"S"&amp;VLOOKUP(D921,Results37!$F$3:$O$399,AA$1,FALSE),VLOOKUP(D921,Results37!$F$3:$O$399,AA$1,FALSE)))</f>
        <v/>
      </c>
      <c r="AB921" s="16" t="str">
        <f>IFERROR(VLOOKUP($D921,Results37!$F$3:$L$1396,AB$1,FALSE),"")</f>
        <v/>
      </c>
      <c r="AC921" s="16" t="str">
        <f>IFERROR(VLOOKUP($D921,Results37!$F$3:$L$1396,AC$1,FALSE),"")</f>
        <v/>
      </c>
      <c r="AD921" s="16" t="str">
        <f t="shared" si="74"/>
        <v/>
      </c>
      <c r="AE921" s="20" t="str">
        <f>IF(ISERROR(VLOOKUP($AC921&amp;"-"&amp;$F921&amp;" "&amp;G921,Bonuses!$B$1:$G$1006,4,FALSE)),"",INT(VLOOKUP($AC921&amp;"-"&amp;$F921&amp;" "&amp;$G921,Bonuses!$B$1:$G$1006,4,FALSE)))</f>
        <v/>
      </c>
      <c r="AF921" s="16" t="str">
        <f>IF(ISERROR(VLOOKUP($AC921&amp;"-"&amp;$F921,Bonuses!$B$1:$G$1006,5,FALSE)),"",IF(VLOOKUP($AC921&amp;"-"&amp;$F921,Bonuses!$B$1:$G$1006,5,FALSE)="","",VLOOKUP($AC921&amp;"-"&amp;$F921,Bonuses!$B$1:$G$1006,6,FALSE)&amp;" yrs, "&amp;VLOOKUP($AC921&amp;"-"&amp;$F921,Bonuses!$B$1:$G$1006,5,FALSE)))</f>
        <v/>
      </c>
    </row>
    <row r="922" spans="1:32" s="21" customFormat="1" x14ac:dyDescent="0.25">
      <c r="A922" s="21" t="s">
        <v>2973</v>
      </c>
      <c r="B922" s="21">
        <f t="shared" si="70"/>
        <v>0</v>
      </c>
      <c r="C922" s="21" t="str">
        <f t="shared" si="71"/>
        <v>P</v>
      </c>
      <c r="D922" s="17">
        <f>IF($C922="B",VLOOKUP($A922,Bat!$A$4:$BF$2320,D$1,FALSE),VLOOKUP($A922,Pit!$A$4:$BA$1686,D$2,FALSE))</f>
        <v>13614</v>
      </c>
      <c r="E922" s="16" t="str">
        <f>IF($C922="B",VLOOKUP($A922,Bat!$A$4:$BF$2320,E$1,FALSE),VLOOKUP($A922,Pit!$A$4:$BA$1686,E$2,FALSE))</f>
        <v>RP</v>
      </c>
      <c r="F922" s="16" t="str">
        <f>IF($C922="B",VLOOKUP($A922,Bat!$A$4:$BF$2320,F$1,FALSE),VLOOKUP($A922,Pit!$A$4:$BA$1686,F$2,FALSE))</f>
        <v>Edmond</v>
      </c>
      <c r="G922" s="16" t="str">
        <f>IF($C922="B",VLOOKUP($A922,Bat!$A$4:$BF$2320,G$1,FALSE),VLOOKUP($A922,Pit!$A$4:$BA$1686,G$2,FALSE))</f>
        <v>Gates</v>
      </c>
      <c r="H922" s="16">
        <f>IF($C922="B",VLOOKUP($A922,Bat!$A$4:$BF$2320,H$1,FALSE),VLOOKUP($A922,Pit!$A$4:$BA$1686,H$2,FALSE))</f>
        <v>23</v>
      </c>
      <c r="I922" s="16" t="str">
        <f>IF($C922="B",VLOOKUP($A922,Bat!$A$4:$BF$2320,I$1,FALSE),VLOOKUP($A922,Pit!$A$4:$BA$1686,I$2,FALSE))</f>
        <v>R</v>
      </c>
      <c r="J922" s="16" t="str">
        <f>IF($C922="B",VLOOKUP($A922,Bat!$A$4:$BF$2320,J$1,FALSE),VLOOKUP($A922,Pit!$A$4:$BA$1686,J$2,FALSE))</f>
        <v>R</v>
      </c>
      <c r="K922" s="16" t="str">
        <f>IF($C922="B",VLOOKUP($A922,Bat!$A$4:$BF$2320,K$1,FALSE),VLOOKUP($A922,Pit!$A$4:$BA$1686,K$2,FALSE))</f>
        <v>Low</v>
      </c>
      <c r="L922" s="17" t="str">
        <f>IF($C922="B",VLOOKUP($A922,Bat!$A$4:$BF$2320,L$1,FALSE),VLOOKUP($A922,Pit!$A$4:$BA$1686,L$2,FALSE))</f>
        <v>Normal</v>
      </c>
      <c r="M922" s="16">
        <f>IF($C922="B",VLOOKUP($A922,Bat!$A$4:$BF$2320,M$1,FALSE),VLOOKUP($A922,Pit!$A$4:$BA$1686,M$2,FALSE))</f>
        <v>3</v>
      </c>
      <c r="N922" s="16">
        <f>IF($C922="B",VLOOKUP($A922,Bat!$A$4:$BF$2320,N$1,FALSE),VLOOKUP($A922,Pit!$A$4:$BA$1686,N$2,FALSE))</f>
        <v>2</v>
      </c>
      <c r="O922" s="16">
        <f>IF($C922="B",VLOOKUP($A922,Bat!$A$4:$BF$2320,O$1,FALSE),VLOOKUP($A922,Pit!$A$4:$BA$1686,O$2,FALSE))</f>
        <v>3</v>
      </c>
      <c r="P922" s="16" t="str">
        <f>IF($C922="B",VLOOKUP($A922,Bat!$A$4:$BF$2320,P$1,FALSE),VLOOKUP($A922,Pit!$A$4:$BA$1686,P$2,FALSE))</f>
        <v>87-89 Mph</v>
      </c>
      <c r="Q922" s="17">
        <f>IF($C922="B",VLOOKUP($A922,Bat!$A$4:$BF$2320,Q$1,FALSE),VLOOKUP($A922,Pit!$A$4:$BA$1686,Q$2,FALSE))</f>
        <v>9</v>
      </c>
      <c r="R922" s="18">
        <f>IF($C922="B",VLOOKUP($A922,Bat!$A$4:$BF$2320,R$1,FALSE),VLOOKUP($A922,Pit!$A$4:$BA$1686,R$2,FALSE))</f>
        <v>9.1039761935379104</v>
      </c>
      <c r="S922" s="19">
        <f>IF($C922="B",VLOOKUP($A922,Bat!$A$4:$BF$2320,S$1,FALSE),VLOOKUP($A922,Pit!$A$4:$BA$1686,S$2,FALSE))</f>
        <v>-0.25776879671833192</v>
      </c>
      <c r="T922" s="20" t="str">
        <f>IF($C922="B",VLOOKUP($A922,Bat!$A$4:$BF$2320,T$1,FALSE),VLOOKUP($A922,Pit!$A$4:$BA$1686,T$2,FALSE))</f>
        <v>$180k</v>
      </c>
      <c r="U922" s="17" t="str">
        <f>VLOOKUP(IF($C922="B",VLOOKUP($A922,Bat!$A$4:$AU$2320,U$1,FALSE),VLOOKUP($A922,Pit!$A$4:$BE$1686,U$2,FALSE)),COND!$A$35:$B$41,2,FALSE)</f>
        <v>??</v>
      </c>
      <c r="V922" s="21">
        <f>IF($C922="B",VLOOKUP($A922,Bat!$A$4:$AT$2284,46,FALSE),VLOOKUP($A922,Pit!$A$4:$BD$1664,56,FALSE))</f>
        <v>515</v>
      </c>
      <c r="W922" s="16">
        <f t="shared" si="72"/>
        <v>999</v>
      </c>
      <c r="X922" s="16"/>
      <c r="Y922" s="22">
        <f t="shared" si="73"/>
        <v>876</v>
      </c>
      <c r="Z922" s="16" t="str">
        <f>IFERROR(VLOOKUP($D922,Results37!$F$3:$L$1396,Z$1,FALSE),"")</f>
        <v/>
      </c>
      <c r="AA922" s="47" t="str">
        <f>IF(ISERROR(VLOOKUP(D922,Results37!$F$3:$O$399,AA$1,FALSE)),"",IF(VLOOKUP(D922,Results37!$F$3:$O$399,AA$1+1,FALSE)=1,"S"&amp;VLOOKUP(D922,Results37!$F$3:$O$399,AA$1,FALSE),VLOOKUP(D922,Results37!$F$3:$O$399,AA$1,FALSE)))</f>
        <v/>
      </c>
      <c r="AB922" s="16" t="str">
        <f>IFERROR(VLOOKUP($D922,Results37!$F$3:$L$1396,AB$1,FALSE),"")</f>
        <v/>
      </c>
      <c r="AC922" s="16" t="str">
        <f>IFERROR(VLOOKUP($D922,Results37!$F$3:$L$1396,AC$1,FALSE),"")</f>
        <v/>
      </c>
      <c r="AD922" s="16" t="str">
        <f t="shared" si="74"/>
        <v/>
      </c>
      <c r="AE922" s="20" t="str">
        <f>IF(ISERROR(VLOOKUP($AC922&amp;"-"&amp;$F922&amp;" "&amp;G922,Bonuses!$B$1:$G$1006,4,FALSE)),"",INT(VLOOKUP($AC922&amp;"-"&amp;$F922&amp;" "&amp;$G922,Bonuses!$B$1:$G$1006,4,FALSE)))</f>
        <v/>
      </c>
      <c r="AF922" s="16" t="str">
        <f>IF(ISERROR(VLOOKUP($AC922&amp;"-"&amp;$F922,Bonuses!$B$1:$G$1006,5,FALSE)),"",IF(VLOOKUP($AC922&amp;"-"&amp;$F922,Bonuses!$B$1:$G$1006,5,FALSE)="","",VLOOKUP($AC922&amp;"-"&amp;$F922,Bonuses!$B$1:$G$1006,6,FALSE)&amp;" yrs, "&amp;VLOOKUP($AC922&amp;"-"&amp;$F922,Bonuses!$B$1:$G$1006,5,FALSE)))</f>
        <v/>
      </c>
    </row>
    <row r="923" spans="1:32" s="21" customFormat="1" x14ac:dyDescent="0.25">
      <c r="A923" s="21" t="s">
        <v>2166</v>
      </c>
      <c r="B923" s="21">
        <f t="shared" si="70"/>
        <v>0</v>
      </c>
      <c r="C923" s="21" t="str">
        <f t="shared" si="71"/>
        <v>B</v>
      </c>
      <c r="D923" s="17">
        <f>IF($C923="B",VLOOKUP($A923,Bat!$A$4:$BF$2320,D$1,FALSE),VLOOKUP($A923,Pit!$A$4:$BA$1686,D$2,FALSE))</f>
        <v>14530</v>
      </c>
      <c r="E923" s="16" t="str">
        <f>IF($C923="B",VLOOKUP($A923,Bat!$A$4:$BF$2320,E$1,FALSE),VLOOKUP($A923,Pit!$A$4:$BA$1686,E$2,FALSE))</f>
        <v>SS</v>
      </c>
      <c r="F923" s="16" t="str">
        <f>IF($C923="B",VLOOKUP($A923,Bat!$A$4:$BF$2320,F$1,FALSE),VLOOKUP($A923,Pit!$A$4:$BA$1686,F$2,FALSE))</f>
        <v>Ernest</v>
      </c>
      <c r="G923" s="16" t="str">
        <f>IF($C923="B",VLOOKUP($A923,Bat!$A$4:$BF$2320,G$1,FALSE),VLOOKUP($A923,Pit!$A$4:$BA$1686,G$2,FALSE))</f>
        <v>Goff</v>
      </c>
      <c r="H923" s="16">
        <f>IF($C923="B",VLOOKUP($A923,Bat!$A$4:$BF$2320,H$1,FALSE),VLOOKUP($A923,Pit!$A$4:$BA$1686,H$2,FALSE))</f>
        <v>21</v>
      </c>
      <c r="I923" s="16" t="str">
        <f>IF($C923="B",VLOOKUP($A923,Bat!$A$4:$BF$2320,I$1,FALSE),VLOOKUP($A923,Pit!$A$4:$BA$1686,I$2,FALSE))</f>
        <v>R</v>
      </c>
      <c r="J923" s="16" t="str">
        <f>IF($C923="B",VLOOKUP($A923,Bat!$A$4:$BF$2320,J$1,FALSE),VLOOKUP($A923,Pit!$A$4:$BA$1686,J$2,FALSE))</f>
        <v>R</v>
      </c>
      <c r="K923" s="16" t="str">
        <f>IF($C923="B",VLOOKUP($A923,Bat!$A$4:$BF$2320,K$1,FALSE),VLOOKUP($A923,Pit!$A$4:$BA$1686,K$2,FALSE))</f>
        <v>Low</v>
      </c>
      <c r="L923" s="17" t="str">
        <f>IF($C923="B",VLOOKUP($A923,Bat!$A$4:$BF$2320,L$1,FALSE),VLOOKUP($A923,Pit!$A$4:$BA$1686,L$2,FALSE))</f>
        <v>High</v>
      </c>
      <c r="M923" s="16">
        <f>IF($C923="B",VLOOKUP($A923,Bat!$A$4:$BF$2320,M$1,FALSE),VLOOKUP($A923,Pit!$A$4:$BA$1686,M$2,FALSE))</f>
        <v>1</v>
      </c>
      <c r="N923" s="16">
        <f>IF($C923="B",VLOOKUP($A923,Bat!$A$4:$BF$2320,N$1,FALSE),VLOOKUP($A923,Pit!$A$4:$BA$1686,N$2,FALSE))</f>
        <v>1</v>
      </c>
      <c r="O923" s="16">
        <f>IF($C923="B",VLOOKUP($A923,Bat!$A$4:$BF$2320,O$1,FALSE),VLOOKUP($A923,Pit!$A$4:$BA$1686,O$2,FALSE))</f>
        <v>3</v>
      </c>
      <c r="P923" s="16">
        <f>IF($C923="B",VLOOKUP($A923,Bat!$A$4:$BF$2320,P$1,FALSE),VLOOKUP($A923,Pit!$A$4:$BA$1686,P$2,FALSE))</f>
        <v>7</v>
      </c>
      <c r="Q923" s="17">
        <f>IF($C923="B",VLOOKUP($A923,Bat!$A$4:$BF$2320,Q$1,FALSE),VLOOKUP($A923,Pit!$A$4:$BA$1686,Q$2,FALSE))</f>
        <v>1</v>
      </c>
      <c r="R923" s="18">
        <f>IF($C923="B",VLOOKUP($A923,Bat!$A$4:$BF$2320,R$1,FALSE),VLOOKUP($A923,Pit!$A$4:$BA$1686,R$2,FALSE))</f>
        <v>-6.0750763495791809</v>
      </c>
      <c r="S923" s="19">
        <f>IF($C923="B",VLOOKUP($A923,Bat!$A$4:$BF$2320,S$1,FALSE),VLOOKUP($A923,Pit!$A$4:$BA$1686,S$2,FALSE))</f>
        <v>-0.45150475919980237</v>
      </c>
      <c r="T923" s="20" t="str">
        <f>IF($C923="B",VLOOKUP($A923,Bat!$A$4:$BF$2320,T$1,FALSE),VLOOKUP($A923,Pit!$A$4:$BA$1686,T$2,FALSE))</f>
        <v>$2.0m</v>
      </c>
      <c r="U923" s="17" t="str">
        <f>VLOOKUP(IF($C923="B",VLOOKUP($A923,Bat!$A$4:$AU$2320,U$1,FALSE),VLOOKUP($A923,Pit!$A$4:$BE$1686,U$2,FALSE)),COND!$A$35:$B$41,2,FALSE)</f>
        <v>??</v>
      </c>
      <c r="V923" s="21">
        <f>IF($C923="B",VLOOKUP($A923,Bat!$A$4:$AT$2284,46,FALSE),VLOOKUP($A923,Pit!$A$4:$BD$1664,56,FALSE))</f>
        <v>516</v>
      </c>
      <c r="W923" s="16">
        <f t="shared" si="72"/>
        <v>999</v>
      </c>
      <c r="X923" s="16"/>
      <c r="Y923" s="22">
        <f t="shared" si="73"/>
        <v>1015</v>
      </c>
      <c r="Z923" s="16" t="str">
        <f>IFERROR(VLOOKUP($D923,Results37!$F$3:$L$1396,Z$1,FALSE),"")</f>
        <v/>
      </c>
      <c r="AA923" s="47" t="str">
        <f>IF(ISERROR(VLOOKUP(D923,Results37!$F$3:$O$399,AA$1,FALSE)),"",IF(VLOOKUP(D923,Results37!$F$3:$O$399,AA$1+1,FALSE)=1,"S"&amp;VLOOKUP(D923,Results37!$F$3:$O$399,AA$1,FALSE),VLOOKUP(D923,Results37!$F$3:$O$399,AA$1,FALSE)))</f>
        <v/>
      </c>
      <c r="AB923" s="16" t="str">
        <f>IFERROR(VLOOKUP($D923,Results37!$F$3:$L$1396,AB$1,FALSE),"")</f>
        <v/>
      </c>
      <c r="AC923" s="16" t="str">
        <f>IFERROR(VLOOKUP($D923,Results37!$F$3:$L$1396,AC$1,FALSE),"")</f>
        <v/>
      </c>
      <c r="AD923" s="16" t="str">
        <f t="shared" si="74"/>
        <v/>
      </c>
      <c r="AE923" s="20" t="str">
        <f>IF(ISERROR(VLOOKUP($AC923&amp;"-"&amp;$F923&amp;" "&amp;G923,Bonuses!$B$1:$G$1006,4,FALSE)),"",INT(VLOOKUP($AC923&amp;"-"&amp;$F923&amp;" "&amp;$G923,Bonuses!$B$1:$G$1006,4,FALSE)))</f>
        <v/>
      </c>
      <c r="AF923" s="16" t="str">
        <f>IF(ISERROR(VLOOKUP($AC923&amp;"-"&amp;$F923,Bonuses!$B$1:$G$1006,5,FALSE)),"",IF(VLOOKUP($AC923&amp;"-"&amp;$F923,Bonuses!$B$1:$G$1006,5,FALSE)="","",VLOOKUP($AC923&amp;"-"&amp;$F923,Bonuses!$B$1:$G$1006,6,FALSE)&amp;" yrs, "&amp;VLOOKUP($AC923&amp;"-"&amp;$F923,Bonuses!$B$1:$G$1006,5,FALSE)))</f>
        <v/>
      </c>
    </row>
    <row r="924" spans="1:32" s="21" customFormat="1" x14ac:dyDescent="0.25">
      <c r="A924" s="21" t="s">
        <v>2581</v>
      </c>
      <c r="B924" s="21">
        <f t="shared" si="70"/>
        <v>0</v>
      </c>
      <c r="C924" s="21" t="str">
        <f t="shared" si="71"/>
        <v>P</v>
      </c>
      <c r="D924" s="17">
        <f>IF($C924="B",VLOOKUP($A924,Bat!$A$4:$BF$2320,D$1,FALSE),VLOOKUP($A924,Pit!$A$4:$BA$1686,D$2,FALSE))</f>
        <v>15162</v>
      </c>
      <c r="E924" s="16" t="str">
        <f>IF($C924="B",VLOOKUP($A924,Bat!$A$4:$BF$2320,E$1,FALSE),VLOOKUP($A924,Pit!$A$4:$BA$1686,E$2,FALSE))</f>
        <v>RP</v>
      </c>
      <c r="F924" s="16" t="str">
        <f>IF($C924="B",VLOOKUP($A924,Bat!$A$4:$BF$2320,F$1,FALSE),VLOOKUP($A924,Pit!$A$4:$BA$1686,F$2,FALSE))</f>
        <v>Gerard</v>
      </c>
      <c r="G924" s="16" t="str">
        <f>IF($C924="B",VLOOKUP($A924,Bat!$A$4:$BF$2320,G$1,FALSE),VLOOKUP($A924,Pit!$A$4:$BA$1686,G$2,FALSE))</f>
        <v>Musialowski</v>
      </c>
      <c r="H924" s="16">
        <f>IF($C924="B",VLOOKUP($A924,Bat!$A$4:$BF$2320,H$1,FALSE),VLOOKUP($A924,Pit!$A$4:$BA$1686,H$2,FALSE))</f>
        <v>23</v>
      </c>
      <c r="I924" s="16" t="str">
        <f>IF($C924="B",VLOOKUP($A924,Bat!$A$4:$BF$2320,I$1,FALSE),VLOOKUP($A924,Pit!$A$4:$BA$1686,I$2,FALSE))</f>
        <v>R</v>
      </c>
      <c r="J924" s="16" t="str">
        <f>IF($C924="B",VLOOKUP($A924,Bat!$A$4:$BF$2320,J$1,FALSE),VLOOKUP($A924,Pit!$A$4:$BA$1686,J$2,FALSE))</f>
        <v>R</v>
      </c>
      <c r="K924" s="16" t="str">
        <f>IF($C924="B",VLOOKUP($A924,Bat!$A$4:$BF$2320,K$1,FALSE),VLOOKUP($A924,Pit!$A$4:$BA$1686,K$2,FALSE))</f>
        <v>Low</v>
      </c>
      <c r="L924" s="17" t="str">
        <f>IF($C924="B",VLOOKUP($A924,Bat!$A$4:$BF$2320,L$1,FALSE),VLOOKUP($A924,Pit!$A$4:$BA$1686,L$2,FALSE))</f>
        <v>Normal</v>
      </c>
      <c r="M924" s="16">
        <f>IF($C924="B",VLOOKUP($A924,Bat!$A$4:$BF$2320,M$1,FALSE),VLOOKUP($A924,Pit!$A$4:$BA$1686,M$2,FALSE))</f>
        <v>4</v>
      </c>
      <c r="N924" s="16">
        <f>IF($C924="B",VLOOKUP($A924,Bat!$A$4:$BF$2320,N$1,FALSE),VLOOKUP($A924,Pit!$A$4:$BA$1686,N$2,FALSE))</f>
        <v>1</v>
      </c>
      <c r="O924" s="16">
        <f>IF($C924="B",VLOOKUP($A924,Bat!$A$4:$BF$2320,O$1,FALSE),VLOOKUP($A924,Pit!$A$4:$BA$1686,O$2,FALSE))</f>
        <v>3</v>
      </c>
      <c r="P924" s="16" t="str">
        <f>IF($C924="B",VLOOKUP($A924,Bat!$A$4:$BF$2320,P$1,FALSE),VLOOKUP($A924,Pit!$A$4:$BA$1686,P$2,FALSE))</f>
        <v>89-91 Mph</v>
      </c>
      <c r="Q924" s="17">
        <f>IF($C924="B",VLOOKUP($A924,Bat!$A$4:$BF$2320,Q$1,FALSE),VLOOKUP($A924,Pit!$A$4:$BA$1686,Q$2,FALSE))</f>
        <v>10</v>
      </c>
      <c r="R924" s="18">
        <f>IF($C924="B",VLOOKUP($A924,Bat!$A$4:$BF$2320,R$1,FALSE),VLOOKUP($A924,Pit!$A$4:$BA$1686,R$2,FALSE))</f>
        <v>9.0794944284271004</v>
      </c>
      <c r="S924" s="19">
        <f>IF($C924="B",VLOOKUP($A924,Bat!$A$4:$BF$2320,S$1,FALSE),VLOOKUP($A924,Pit!$A$4:$BA$1686,S$2,FALSE))</f>
        <v>-0.2599195208890005</v>
      </c>
      <c r="T924" s="20" t="str">
        <f>IF($C924="B",VLOOKUP($A924,Bat!$A$4:$BF$2320,T$1,FALSE),VLOOKUP($A924,Pit!$A$4:$BA$1686,T$2,FALSE))</f>
        <v>-</v>
      </c>
      <c r="U924" s="17" t="str">
        <f>VLOOKUP(IF($C924="B",VLOOKUP($A924,Bat!$A$4:$AU$2320,U$1,FALSE),VLOOKUP($A924,Pit!$A$4:$BE$1686,U$2,FALSE)),COND!$A$35:$B$41,2,FALSE)</f>
        <v>??</v>
      </c>
      <c r="V924" s="21">
        <f>IF($C924="B",VLOOKUP($A924,Bat!$A$4:$AT$2284,46,FALSE),VLOOKUP($A924,Pit!$A$4:$BD$1664,56,FALSE))</f>
        <v>517</v>
      </c>
      <c r="W924" s="16">
        <f t="shared" si="72"/>
        <v>999</v>
      </c>
      <c r="X924" s="16"/>
      <c r="Y924" s="22">
        <f t="shared" si="73"/>
        <v>880</v>
      </c>
      <c r="Z924" s="16" t="str">
        <f>IFERROR(VLOOKUP($D924,Results37!$F$3:$L$1396,Z$1,FALSE),"")</f>
        <v/>
      </c>
      <c r="AA924" s="47" t="str">
        <f>IF(ISERROR(VLOOKUP(D924,Results37!$F$3:$O$399,AA$1,FALSE)),"",IF(VLOOKUP(D924,Results37!$F$3:$O$399,AA$1+1,FALSE)=1,"S"&amp;VLOOKUP(D924,Results37!$F$3:$O$399,AA$1,FALSE),VLOOKUP(D924,Results37!$F$3:$O$399,AA$1,FALSE)))</f>
        <v/>
      </c>
      <c r="AB924" s="16" t="str">
        <f>IFERROR(VLOOKUP($D924,Results37!$F$3:$L$1396,AB$1,FALSE),"")</f>
        <v/>
      </c>
      <c r="AC924" s="16" t="str">
        <f>IFERROR(VLOOKUP($D924,Results37!$F$3:$L$1396,AC$1,FALSE),"")</f>
        <v/>
      </c>
      <c r="AD924" s="16" t="str">
        <f t="shared" si="74"/>
        <v/>
      </c>
      <c r="AE924" s="20" t="str">
        <f>IF(ISERROR(VLOOKUP($AC924&amp;"-"&amp;$F924&amp;" "&amp;G924,Bonuses!$B$1:$G$1006,4,FALSE)),"",INT(VLOOKUP($AC924&amp;"-"&amp;$F924&amp;" "&amp;$G924,Bonuses!$B$1:$G$1006,4,FALSE)))</f>
        <v/>
      </c>
      <c r="AF924" s="16" t="str">
        <f>IF(ISERROR(VLOOKUP($AC924&amp;"-"&amp;$F924,Bonuses!$B$1:$G$1006,5,FALSE)),"",IF(VLOOKUP($AC924&amp;"-"&amp;$F924,Bonuses!$B$1:$G$1006,5,FALSE)="","",VLOOKUP($AC924&amp;"-"&amp;$F924,Bonuses!$B$1:$G$1006,6,FALSE)&amp;" yrs, "&amp;VLOOKUP($AC924&amp;"-"&amp;$F924,Bonuses!$B$1:$G$1006,5,FALSE)))</f>
        <v/>
      </c>
    </row>
    <row r="925" spans="1:32" s="21" customFormat="1" x14ac:dyDescent="0.25">
      <c r="A925" s="21" t="s">
        <v>2193</v>
      </c>
      <c r="B925" s="21">
        <f t="shared" si="70"/>
        <v>0</v>
      </c>
      <c r="C925" s="21" t="str">
        <f t="shared" si="71"/>
        <v>B</v>
      </c>
      <c r="D925" s="17">
        <f>IF($C925="B",VLOOKUP($A925,Bat!$A$4:$BF$2320,D$1,FALSE),VLOOKUP($A925,Pit!$A$4:$BA$1686,D$2,FALSE))</f>
        <v>10074</v>
      </c>
      <c r="E925" s="16" t="str">
        <f>IF($C925="B",VLOOKUP($A925,Bat!$A$4:$BF$2320,E$1,FALSE),VLOOKUP($A925,Pit!$A$4:$BA$1686,E$2,FALSE))</f>
        <v>RF</v>
      </c>
      <c r="F925" s="16" t="str">
        <f>IF($C925="B",VLOOKUP($A925,Bat!$A$4:$BF$2320,F$1,FALSE),VLOOKUP($A925,Pit!$A$4:$BA$1686,F$2,FALSE))</f>
        <v>Zack</v>
      </c>
      <c r="G925" s="16" t="str">
        <f>IF($C925="B",VLOOKUP($A925,Bat!$A$4:$BF$2320,G$1,FALSE),VLOOKUP($A925,Pit!$A$4:$BA$1686,G$2,FALSE))</f>
        <v>Sweet</v>
      </c>
      <c r="H925" s="16">
        <f>IF($C925="B",VLOOKUP($A925,Bat!$A$4:$BF$2320,H$1,FALSE),VLOOKUP($A925,Pit!$A$4:$BA$1686,H$2,FALSE))</f>
        <v>21</v>
      </c>
      <c r="I925" s="16" t="str">
        <f>IF($C925="B",VLOOKUP($A925,Bat!$A$4:$BF$2320,I$1,FALSE),VLOOKUP($A925,Pit!$A$4:$BA$1686,I$2,FALSE))</f>
        <v>L</v>
      </c>
      <c r="J925" s="16" t="str">
        <f>IF($C925="B",VLOOKUP($A925,Bat!$A$4:$BF$2320,J$1,FALSE),VLOOKUP($A925,Pit!$A$4:$BA$1686,J$2,FALSE))</f>
        <v>R</v>
      </c>
      <c r="K925" s="16" t="str">
        <f>IF($C925="B",VLOOKUP($A925,Bat!$A$4:$BF$2320,K$1,FALSE),VLOOKUP($A925,Pit!$A$4:$BA$1686,K$2,FALSE))</f>
        <v>Low</v>
      </c>
      <c r="L925" s="17" t="str">
        <f>IF($C925="B",VLOOKUP($A925,Bat!$A$4:$BF$2320,L$1,FALSE),VLOOKUP($A925,Pit!$A$4:$BA$1686,L$2,FALSE))</f>
        <v>Normal</v>
      </c>
      <c r="M925" s="16">
        <f>IF($C925="B",VLOOKUP($A925,Bat!$A$4:$BF$2320,M$1,FALSE),VLOOKUP($A925,Pit!$A$4:$BA$1686,M$2,FALSE))</f>
        <v>1</v>
      </c>
      <c r="N925" s="16">
        <f>IF($C925="B",VLOOKUP($A925,Bat!$A$4:$BF$2320,N$1,FALSE),VLOOKUP($A925,Pit!$A$4:$BA$1686,N$2,FALSE))</f>
        <v>5</v>
      </c>
      <c r="O925" s="16">
        <f>IF($C925="B",VLOOKUP($A925,Bat!$A$4:$BF$2320,O$1,FALSE),VLOOKUP($A925,Pit!$A$4:$BA$1686,O$2,FALSE))</f>
        <v>2</v>
      </c>
      <c r="P925" s="16">
        <f>IF($C925="B",VLOOKUP($A925,Bat!$A$4:$BF$2320,P$1,FALSE),VLOOKUP($A925,Pit!$A$4:$BA$1686,P$2,FALSE))</f>
        <v>5</v>
      </c>
      <c r="Q925" s="17">
        <f>IF($C925="B",VLOOKUP($A925,Bat!$A$4:$BF$2320,Q$1,FALSE),VLOOKUP($A925,Pit!$A$4:$BA$1686,Q$2,FALSE))</f>
        <v>4</v>
      </c>
      <c r="R925" s="18">
        <f>IF($C925="B",VLOOKUP($A925,Bat!$A$4:$BF$2320,R$1,FALSE),VLOOKUP($A925,Pit!$A$4:$BA$1686,R$2,FALSE))</f>
        <v>-6.0839282532230357</v>
      </c>
      <c r="S925" s="19">
        <f>IF($C925="B",VLOOKUP($A925,Bat!$A$4:$BF$2320,S$1,FALSE),VLOOKUP($A925,Pit!$A$4:$BA$1686,S$2,FALSE))</f>
        <v>-0.45276683195975015</v>
      </c>
      <c r="T925" s="20" t="str">
        <f>IF($C925="B",VLOOKUP($A925,Bat!$A$4:$BF$2320,T$1,FALSE),VLOOKUP($A925,Pit!$A$4:$BA$1686,T$2,FALSE))</f>
        <v>$130k</v>
      </c>
      <c r="U925" s="17" t="str">
        <f>VLOOKUP(IF($C925="B",VLOOKUP($A925,Bat!$A$4:$AU$2320,U$1,FALSE),VLOOKUP($A925,Pit!$A$4:$BE$1686,U$2,FALSE)),COND!$A$35:$B$41,2,FALSE)</f>
        <v>??</v>
      </c>
      <c r="V925" s="21">
        <f>IF($C925="B",VLOOKUP($A925,Bat!$A$4:$AT$2284,46,FALSE),VLOOKUP($A925,Pit!$A$4:$BD$1664,56,FALSE))</f>
        <v>517</v>
      </c>
      <c r="W925" s="16">
        <f t="shared" si="72"/>
        <v>999</v>
      </c>
      <c r="X925" s="16"/>
      <c r="Y925" s="22">
        <f t="shared" si="73"/>
        <v>1016</v>
      </c>
      <c r="Z925" s="16" t="str">
        <f>IFERROR(VLOOKUP($D925,Results37!$F$3:$L$1396,Z$1,FALSE),"")</f>
        <v/>
      </c>
      <c r="AA925" s="47" t="str">
        <f>IF(ISERROR(VLOOKUP(D925,Results37!$F$3:$O$399,AA$1,FALSE)),"",IF(VLOOKUP(D925,Results37!$F$3:$O$399,AA$1+1,FALSE)=1,"S"&amp;VLOOKUP(D925,Results37!$F$3:$O$399,AA$1,FALSE),VLOOKUP(D925,Results37!$F$3:$O$399,AA$1,FALSE)))</f>
        <v/>
      </c>
      <c r="AB925" s="16" t="str">
        <f>IFERROR(VLOOKUP($D925,Results37!$F$3:$L$1396,AB$1,FALSE),"")</f>
        <v/>
      </c>
      <c r="AC925" s="16" t="str">
        <f>IFERROR(VLOOKUP($D925,Results37!$F$3:$L$1396,AC$1,FALSE),"")</f>
        <v/>
      </c>
      <c r="AD925" s="16" t="str">
        <f t="shared" si="74"/>
        <v/>
      </c>
      <c r="AE925" s="20" t="str">
        <f>IF(ISERROR(VLOOKUP($AC925&amp;"-"&amp;$F925&amp;" "&amp;G925,Bonuses!$B$1:$G$1006,4,FALSE)),"",INT(VLOOKUP($AC925&amp;"-"&amp;$F925&amp;" "&amp;$G925,Bonuses!$B$1:$G$1006,4,FALSE)))</f>
        <v/>
      </c>
      <c r="AF925" s="16" t="str">
        <f>IF(ISERROR(VLOOKUP($AC925&amp;"-"&amp;$F925,Bonuses!$B$1:$G$1006,5,FALSE)),"",IF(VLOOKUP($AC925&amp;"-"&amp;$F925,Bonuses!$B$1:$G$1006,5,FALSE)="","",VLOOKUP($AC925&amp;"-"&amp;$F925,Bonuses!$B$1:$G$1006,6,FALSE)&amp;" yrs, "&amp;VLOOKUP($AC925&amp;"-"&amp;$F925,Bonuses!$B$1:$G$1006,5,FALSE)))</f>
        <v/>
      </c>
    </row>
    <row r="926" spans="1:32" s="21" customFormat="1" x14ac:dyDescent="0.25">
      <c r="A926" s="21" t="s">
        <v>2696</v>
      </c>
      <c r="B926" s="21">
        <f t="shared" si="70"/>
        <v>0</v>
      </c>
      <c r="C926" s="21" t="str">
        <f t="shared" si="71"/>
        <v>P</v>
      </c>
      <c r="D926" s="17">
        <f>IF($C926="B",VLOOKUP($A926,Bat!$A$4:$BF$2320,D$1,FALSE),VLOOKUP($A926,Pit!$A$4:$BA$1686,D$2,FALSE))</f>
        <v>8359</v>
      </c>
      <c r="E926" s="16" t="str">
        <f>IF($C926="B",VLOOKUP($A926,Bat!$A$4:$BF$2320,E$1,FALSE),VLOOKUP($A926,Pit!$A$4:$BA$1686,E$2,FALSE))</f>
        <v>RP</v>
      </c>
      <c r="F926" s="16" t="str">
        <f>IF($C926="B",VLOOKUP($A926,Bat!$A$4:$BF$2320,F$1,FALSE),VLOOKUP($A926,Pit!$A$4:$BA$1686,F$2,FALSE))</f>
        <v>Jonathan</v>
      </c>
      <c r="G926" s="16" t="str">
        <f>IF($C926="B",VLOOKUP($A926,Bat!$A$4:$BF$2320,G$1,FALSE),VLOOKUP($A926,Pit!$A$4:$BA$1686,G$2,FALSE))</f>
        <v>Navarro</v>
      </c>
      <c r="H926" s="16">
        <f>IF($C926="B",VLOOKUP($A926,Bat!$A$4:$BF$2320,H$1,FALSE),VLOOKUP($A926,Pit!$A$4:$BA$1686,H$2,FALSE))</f>
        <v>22</v>
      </c>
      <c r="I926" s="16" t="str">
        <f>IF($C926="B",VLOOKUP($A926,Bat!$A$4:$BF$2320,I$1,FALSE),VLOOKUP($A926,Pit!$A$4:$BA$1686,I$2,FALSE))</f>
        <v>R</v>
      </c>
      <c r="J926" s="16" t="str">
        <f>IF($C926="B",VLOOKUP($A926,Bat!$A$4:$BF$2320,J$1,FALSE),VLOOKUP($A926,Pit!$A$4:$BA$1686,J$2,FALSE))</f>
        <v>R</v>
      </c>
      <c r="K926" s="16" t="str">
        <f>IF($C926="B",VLOOKUP($A926,Bat!$A$4:$BF$2320,K$1,FALSE),VLOOKUP($A926,Pit!$A$4:$BA$1686,K$2,FALSE))</f>
        <v>Low</v>
      </c>
      <c r="L926" s="17" t="str">
        <f>IF($C926="B",VLOOKUP($A926,Bat!$A$4:$BF$2320,L$1,FALSE),VLOOKUP($A926,Pit!$A$4:$BA$1686,L$2,FALSE))</f>
        <v>Normal</v>
      </c>
      <c r="M926" s="16">
        <f>IF($C926="B",VLOOKUP($A926,Bat!$A$4:$BF$2320,M$1,FALSE),VLOOKUP($A926,Pit!$A$4:$BA$1686,M$2,FALSE))</f>
        <v>4</v>
      </c>
      <c r="N926" s="16">
        <f>IF($C926="B",VLOOKUP($A926,Bat!$A$4:$BF$2320,N$1,FALSE),VLOOKUP($A926,Pit!$A$4:$BA$1686,N$2,FALSE))</f>
        <v>1</v>
      </c>
      <c r="O926" s="16">
        <f>IF($C926="B",VLOOKUP($A926,Bat!$A$4:$BF$2320,O$1,FALSE),VLOOKUP($A926,Pit!$A$4:$BA$1686,O$2,FALSE))</f>
        <v>3</v>
      </c>
      <c r="P926" s="16" t="str">
        <f>IF($C926="B",VLOOKUP($A926,Bat!$A$4:$BF$2320,P$1,FALSE),VLOOKUP($A926,Pit!$A$4:$BA$1686,P$2,FALSE))</f>
        <v>92-94 Mph</v>
      </c>
      <c r="Q926" s="17">
        <f>IF($C926="B",VLOOKUP($A926,Bat!$A$4:$BF$2320,Q$1,FALSE),VLOOKUP($A926,Pit!$A$4:$BA$1686,Q$2,FALSE))</f>
        <v>9</v>
      </c>
      <c r="R926" s="18">
        <f>IF($C926="B",VLOOKUP($A926,Bat!$A$4:$BF$2320,R$1,FALSE),VLOOKUP($A926,Pit!$A$4:$BA$1686,R$2,FALSE))</f>
        <v>9.0405561635252631</v>
      </c>
      <c r="S926" s="19">
        <f>IF($C926="B",VLOOKUP($A926,Bat!$A$4:$BF$2320,S$1,FALSE),VLOOKUP($A926,Pit!$A$4:$BA$1686,S$2,FALSE))</f>
        <v>-0.26334024921921806</v>
      </c>
      <c r="T926" s="20" t="str">
        <f>IF($C926="B",VLOOKUP($A926,Bat!$A$4:$BF$2320,T$1,FALSE),VLOOKUP($A926,Pit!$A$4:$BA$1686,T$2,FALSE))</f>
        <v>-</v>
      </c>
      <c r="U926" s="17" t="str">
        <f>VLOOKUP(IF($C926="B",VLOOKUP($A926,Bat!$A$4:$AU$2320,U$1,FALSE),VLOOKUP($A926,Pit!$A$4:$BE$1686,U$2,FALSE)),COND!$A$35:$B$41,2,FALSE)</f>
        <v>??</v>
      </c>
      <c r="V926" s="21">
        <f>IF($C926="B",VLOOKUP($A926,Bat!$A$4:$AT$2284,46,FALSE),VLOOKUP($A926,Pit!$A$4:$BD$1664,56,FALSE))</f>
        <v>518</v>
      </c>
      <c r="W926" s="16">
        <f t="shared" si="72"/>
        <v>999</v>
      </c>
      <c r="X926" s="16"/>
      <c r="Y926" s="22">
        <f t="shared" si="73"/>
        <v>883</v>
      </c>
      <c r="Z926" s="16" t="str">
        <f>IFERROR(VLOOKUP($D926,Results37!$F$3:$L$1396,Z$1,FALSE),"")</f>
        <v/>
      </c>
      <c r="AA926" s="47" t="str">
        <f>IF(ISERROR(VLOOKUP(D926,Results37!$F$3:$O$399,AA$1,FALSE)),"",IF(VLOOKUP(D926,Results37!$F$3:$O$399,AA$1+1,FALSE)=1,"S"&amp;VLOOKUP(D926,Results37!$F$3:$O$399,AA$1,FALSE),VLOOKUP(D926,Results37!$F$3:$O$399,AA$1,FALSE)))</f>
        <v/>
      </c>
      <c r="AB926" s="16" t="str">
        <f>IFERROR(VLOOKUP($D926,Results37!$F$3:$L$1396,AB$1,FALSE),"")</f>
        <v/>
      </c>
      <c r="AC926" s="16" t="str">
        <f>IFERROR(VLOOKUP($D926,Results37!$F$3:$L$1396,AC$1,FALSE),"")</f>
        <v/>
      </c>
      <c r="AD926" s="16" t="str">
        <f t="shared" si="74"/>
        <v/>
      </c>
      <c r="AE926" s="20" t="str">
        <f>IF(ISERROR(VLOOKUP($AC926&amp;"-"&amp;$F926&amp;" "&amp;G926,Bonuses!$B$1:$G$1006,4,FALSE)),"",INT(VLOOKUP($AC926&amp;"-"&amp;$F926&amp;" "&amp;$G926,Bonuses!$B$1:$G$1006,4,FALSE)))</f>
        <v/>
      </c>
      <c r="AF926" s="16" t="str">
        <f>IF(ISERROR(VLOOKUP($AC926&amp;"-"&amp;$F926,Bonuses!$B$1:$G$1006,5,FALSE)),"",IF(VLOOKUP($AC926&amp;"-"&amp;$F926,Bonuses!$B$1:$G$1006,5,FALSE)="","",VLOOKUP($AC926&amp;"-"&amp;$F926,Bonuses!$B$1:$G$1006,6,FALSE)&amp;" yrs, "&amp;VLOOKUP($AC926&amp;"-"&amp;$F926,Bonuses!$B$1:$G$1006,5,FALSE)))</f>
        <v/>
      </c>
    </row>
    <row r="927" spans="1:32" s="21" customFormat="1" x14ac:dyDescent="0.25">
      <c r="A927" s="21" t="s">
        <v>2766</v>
      </c>
      <c r="B927" s="21">
        <f t="shared" si="70"/>
        <v>0</v>
      </c>
      <c r="C927" s="21" t="str">
        <f t="shared" si="71"/>
        <v>P</v>
      </c>
      <c r="D927" s="17">
        <f>IF($C927="B",VLOOKUP($A927,Bat!$A$4:$BF$2320,D$1,FALSE),VLOOKUP($A927,Pit!$A$4:$BA$1686,D$2,FALSE))</f>
        <v>7203</v>
      </c>
      <c r="E927" s="16" t="str">
        <f>IF($C927="B",VLOOKUP($A927,Bat!$A$4:$BF$2320,E$1,FALSE),VLOOKUP($A927,Pit!$A$4:$BA$1686,E$2,FALSE))</f>
        <v>CL</v>
      </c>
      <c r="F927" s="16" t="str">
        <f>IF($C927="B",VLOOKUP($A927,Bat!$A$4:$BF$2320,F$1,FALSE),VLOOKUP($A927,Pit!$A$4:$BA$1686,F$2,FALSE))</f>
        <v>Jeff</v>
      </c>
      <c r="G927" s="16" t="str">
        <f>IF($C927="B",VLOOKUP($A927,Bat!$A$4:$BF$2320,G$1,FALSE),VLOOKUP($A927,Pit!$A$4:$BA$1686,G$2,FALSE))</f>
        <v>Roy</v>
      </c>
      <c r="H927" s="16">
        <f>IF($C927="B",VLOOKUP($A927,Bat!$A$4:$BF$2320,H$1,FALSE),VLOOKUP($A927,Pit!$A$4:$BA$1686,H$2,FALSE))</f>
        <v>22</v>
      </c>
      <c r="I927" s="16" t="str">
        <f>IF($C927="B",VLOOKUP($A927,Bat!$A$4:$BF$2320,I$1,FALSE),VLOOKUP($A927,Pit!$A$4:$BA$1686,I$2,FALSE))</f>
        <v>L</v>
      </c>
      <c r="J927" s="16" t="str">
        <f>IF($C927="B",VLOOKUP($A927,Bat!$A$4:$BF$2320,J$1,FALSE),VLOOKUP($A927,Pit!$A$4:$BA$1686,J$2,FALSE))</f>
        <v>L</v>
      </c>
      <c r="K927" s="16" t="str">
        <f>IF($C927="B",VLOOKUP($A927,Bat!$A$4:$BF$2320,K$1,FALSE),VLOOKUP($A927,Pit!$A$4:$BA$1686,K$2,FALSE))</f>
        <v>Low</v>
      </c>
      <c r="L927" s="17" t="str">
        <f>IF($C927="B",VLOOKUP($A927,Bat!$A$4:$BF$2320,L$1,FALSE),VLOOKUP($A927,Pit!$A$4:$BA$1686,L$2,FALSE))</f>
        <v>Low</v>
      </c>
      <c r="M927" s="16">
        <f>IF($C927="B",VLOOKUP($A927,Bat!$A$4:$BF$2320,M$1,FALSE),VLOOKUP($A927,Pit!$A$4:$BA$1686,M$2,FALSE))</f>
        <v>4</v>
      </c>
      <c r="N927" s="16">
        <f>IF($C927="B",VLOOKUP($A927,Bat!$A$4:$BF$2320,N$1,FALSE),VLOOKUP($A927,Pit!$A$4:$BA$1686,N$2,FALSE))</f>
        <v>2</v>
      </c>
      <c r="O927" s="16">
        <f>IF($C927="B",VLOOKUP($A927,Bat!$A$4:$BF$2320,O$1,FALSE),VLOOKUP($A927,Pit!$A$4:$BA$1686,O$2,FALSE))</f>
        <v>2</v>
      </c>
      <c r="P927" s="16" t="str">
        <f>IF($C927="B",VLOOKUP($A927,Bat!$A$4:$BF$2320,P$1,FALSE),VLOOKUP($A927,Pit!$A$4:$BA$1686,P$2,FALSE))</f>
        <v>93-95 Mph</v>
      </c>
      <c r="Q927" s="17">
        <f>IF($C927="B",VLOOKUP($A927,Bat!$A$4:$BF$2320,Q$1,FALSE),VLOOKUP($A927,Pit!$A$4:$BA$1686,Q$2,FALSE))</f>
        <v>9</v>
      </c>
      <c r="R927" s="18">
        <f>IF($C927="B",VLOOKUP($A927,Bat!$A$4:$BF$2320,R$1,FALSE),VLOOKUP($A927,Pit!$A$4:$BA$1686,R$2,FALSE))</f>
        <v>9.0368981576717253</v>
      </c>
      <c r="S927" s="19">
        <f>IF($C927="B",VLOOKUP($A927,Bat!$A$4:$BF$2320,S$1,FALSE),VLOOKUP($A927,Pit!$A$4:$BA$1686,S$2,FALSE))</f>
        <v>-0.26366160519865994</v>
      </c>
      <c r="T927" s="20" t="str">
        <f>IF($C927="B",VLOOKUP($A927,Bat!$A$4:$BF$2320,T$1,FALSE),VLOOKUP($A927,Pit!$A$4:$BA$1686,T$2,FALSE))</f>
        <v>-</v>
      </c>
      <c r="U927" s="17" t="str">
        <f>VLOOKUP(IF($C927="B",VLOOKUP($A927,Bat!$A$4:$AU$2320,U$1,FALSE),VLOOKUP($A927,Pit!$A$4:$BE$1686,U$2,FALSE)),COND!$A$35:$B$41,2,FALSE)</f>
        <v>??</v>
      </c>
      <c r="V927" s="21">
        <f>IF($C927="B",VLOOKUP($A927,Bat!$A$4:$AT$2284,46,FALSE),VLOOKUP($A927,Pit!$A$4:$BD$1664,56,FALSE))</f>
        <v>519</v>
      </c>
      <c r="W927" s="16">
        <f t="shared" si="72"/>
        <v>999</v>
      </c>
      <c r="X927" s="16"/>
      <c r="Y927" s="22">
        <f t="shared" si="73"/>
        <v>884</v>
      </c>
      <c r="Z927" s="16" t="str">
        <f>IFERROR(VLOOKUP($D927,Results37!$F$3:$L$1396,Z$1,FALSE),"")</f>
        <v/>
      </c>
      <c r="AA927" s="47" t="str">
        <f>IF(ISERROR(VLOOKUP(D927,Results37!$F$3:$O$399,AA$1,FALSE)),"",IF(VLOOKUP(D927,Results37!$F$3:$O$399,AA$1+1,FALSE)=1,"S"&amp;VLOOKUP(D927,Results37!$F$3:$O$399,AA$1,FALSE),VLOOKUP(D927,Results37!$F$3:$O$399,AA$1,FALSE)))</f>
        <v/>
      </c>
      <c r="AB927" s="16" t="str">
        <f>IFERROR(VLOOKUP($D927,Results37!$F$3:$L$1396,AB$1,FALSE),"")</f>
        <v/>
      </c>
      <c r="AC927" s="16" t="str">
        <f>IFERROR(VLOOKUP($D927,Results37!$F$3:$L$1396,AC$1,FALSE),"")</f>
        <v/>
      </c>
      <c r="AD927" s="16" t="str">
        <f t="shared" si="74"/>
        <v/>
      </c>
      <c r="AE927" s="20" t="str">
        <f>IF(ISERROR(VLOOKUP($AC927&amp;"-"&amp;$F927&amp;" "&amp;G927,Bonuses!$B$1:$G$1006,4,FALSE)),"",INT(VLOOKUP($AC927&amp;"-"&amp;$F927&amp;" "&amp;$G927,Bonuses!$B$1:$G$1006,4,FALSE)))</f>
        <v/>
      </c>
      <c r="AF927" s="16" t="str">
        <f>IF(ISERROR(VLOOKUP($AC927&amp;"-"&amp;$F927,Bonuses!$B$1:$G$1006,5,FALSE)),"",IF(VLOOKUP($AC927&amp;"-"&amp;$F927,Bonuses!$B$1:$G$1006,5,FALSE)="","",VLOOKUP($AC927&amp;"-"&amp;$F927,Bonuses!$B$1:$G$1006,6,FALSE)&amp;" yrs, "&amp;VLOOKUP($AC927&amp;"-"&amp;$F927,Bonuses!$B$1:$G$1006,5,FALSE)))</f>
        <v/>
      </c>
    </row>
    <row r="928" spans="1:32" s="21" customFormat="1" x14ac:dyDescent="0.25">
      <c r="A928" s="21" t="s">
        <v>3132</v>
      </c>
      <c r="B928" s="21">
        <f t="shared" si="70"/>
        <v>0</v>
      </c>
      <c r="C928" s="21" t="str">
        <f t="shared" si="71"/>
        <v>P</v>
      </c>
      <c r="D928" s="17">
        <f>IF($C928="B",VLOOKUP($A928,Bat!$A$4:$BF$2320,D$1,FALSE),VLOOKUP($A928,Pit!$A$4:$BA$1686,D$2,FALSE))</f>
        <v>8551</v>
      </c>
      <c r="E928" s="16" t="str">
        <f>IF($C928="B",VLOOKUP($A928,Bat!$A$4:$BF$2320,E$1,FALSE),VLOOKUP($A928,Pit!$A$4:$BA$1686,E$2,FALSE))</f>
        <v>RP</v>
      </c>
      <c r="F928" s="16" t="str">
        <f>IF($C928="B",VLOOKUP($A928,Bat!$A$4:$BF$2320,F$1,FALSE),VLOOKUP($A928,Pit!$A$4:$BA$1686,F$2,FALSE))</f>
        <v>Rafael</v>
      </c>
      <c r="G928" s="16" t="str">
        <f>IF($C928="B",VLOOKUP($A928,Bat!$A$4:$BF$2320,G$1,FALSE),VLOOKUP($A928,Pit!$A$4:$BA$1686,G$2,FALSE))</f>
        <v>García</v>
      </c>
      <c r="H928" s="16">
        <f>IF($C928="B",VLOOKUP($A928,Bat!$A$4:$BF$2320,H$1,FALSE),VLOOKUP($A928,Pit!$A$4:$BA$1686,H$2,FALSE))</f>
        <v>23</v>
      </c>
      <c r="I928" s="16" t="str">
        <f>IF($C928="B",VLOOKUP($A928,Bat!$A$4:$BF$2320,I$1,FALSE),VLOOKUP($A928,Pit!$A$4:$BA$1686,I$2,FALSE))</f>
        <v>R</v>
      </c>
      <c r="J928" s="16" t="str">
        <f>IF($C928="B",VLOOKUP($A928,Bat!$A$4:$BF$2320,J$1,FALSE),VLOOKUP($A928,Pit!$A$4:$BA$1686,J$2,FALSE))</f>
        <v>R</v>
      </c>
      <c r="K928" s="16" t="str">
        <f>IF($C928="B",VLOOKUP($A928,Bat!$A$4:$BF$2320,K$1,FALSE),VLOOKUP($A928,Pit!$A$4:$BA$1686,K$2,FALSE))</f>
        <v>Low</v>
      </c>
      <c r="L928" s="17" t="str">
        <f>IF($C928="B",VLOOKUP($A928,Bat!$A$4:$BF$2320,L$1,FALSE),VLOOKUP($A928,Pit!$A$4:$BA$1686,L$2,FALSE))</f>
        <v>Low</v>
      </c>
      <c r="M928" s="16">
        <f>IF($C928="B",VLOOKUP($A928,Bat!$A$4:$BF$2320,M$1,FALSE),VLOOKUP($A928,Pit!$A$4:$BA$1686,M$2,FALSE))</f>
        <v>4</v>
      </c>
      <c r="N928" s="16">
        <f>IF($C928="B",VLOOKUP($A928,Bat!$A$4:$BF$2320,N$1,FALSE),VLOOKUP($A928,Pit!$A$4:$BA$1686,N$2,FALSE))</f>
        <v>2</v>
      </c>
      <c r="O928" s="16">
        <f>IF($C928="B",VLOOKUP($A928,Bat!$A$4:$BF$2320,O$1,FALSE),VLOOKUP($A928,Pit!$A$4:$BA$1686,O$2,FALSE))</f>
        <v>2</v>
      </c>
      <c r="P928" s="16" t="str">
        <f>IF($C928="B",VLOOKUP($A928,Bat!$A$4:$BF$2320,P$1,FALSE),VLOOKUP($A928,Pit!$A$4:$BA$1686,P$2,FALSE))</f>
        <v>91-93 Mph</v>
      </c>
      <c r="Q928" s="17">
        <f>IF($C928="B",VLOOKUP($A928,Bat!$A$4:$BF$2320,Q$1,FALSE),VLOOKUP($A928,Pit!$A$4:$BA$1686,Q$2,FALSE))</f>
        <v>6</v>
      </c>
      <c r="R928" s="18">
        <f>IF($C928="B",VLOOKUP($A928,Bat!$A$4:$BF$2320,R$1,FALSE),VLOOKUP($A928,Pit!$A$4:$BA$1686,R$2,FALSE))</f>
        <v>9.0309061743706671</v>
      </c>
      <c r="S928" s="19">
        <f>IF($C928="B",VLOOKUP($A928,Bat!$A$4:$BF$2320,S$1,FALSE),VLOOKUP($A928,Pit!$A$4:$BA$1686,S$2,FALSE))</f>
        <v>-0.26418800120227726</v>
      </c>
      <c r="T928" s="20" t="str">
        <f>IF($C928="B",VLOOKUP($A928,Bat!$A$4:$BF$2320,T$1,FALSE),VLOOKUP($A928,Pit!$A$4:$BA$1686,T$2,FALSE))</f>
        <v>-</v>
      </c>
      <c r="U928" s="17" t="str">
        <f>VLOOKUP(IF($C928="B",VLOOKUP($A928,Bat!$A$4:$AU$2320,U$1,FALSE),VLOOKUP($A928,Pit!$A$4:$BE$1686,U$2,FALSE)),COND!$A$35:$B$41,2,FALSE)</f>
        <v>??</v>
      </c>
      <c r="V928" s="21">
        <f>IF($C928="B",VLOOKUP($A928,Bat!$A$4:$AT$2284,46,FALSE),VLOOKUP($A928,Pit!$A$4:$BD$1664,56,FALSE))</f>
        <v>520</v>
      </c>
      <c r="W928" s="16">
        <f t="shared" si="72"/>
        <v>999</v>
      </c>
      <c r="X928" s="16"/>
      <c r="Y928" s="22">
        <f t="shared" si="73"/>
        <v>885</v>
      </c>
      <c r="Z928" s="16" t="str">
        <f>IFERROR(VLOOKUP($D928,Results37!$F$3:$L$1396,Z$1,FALSE),"")</f>
        <v/>
      </c>
      <c r="AA928" s="47" t="str">
        <f>IF(ISERROR(VLOOKUP(D928,Results37!$F$3:$O$399,AA$1,FALSE)),"",IF(VLOOKUP(D928,Results37!$F$3:$O$399,AA$1+1,FALSE)=1,"S"&amp;VLOOKUP(D928,Results37!$F$3:$O$399,AA$1,FALSE),VLOOKUP(D928,Results37!$F$3:$O$399,AA$1,FALSE)))</f>
        <v/>
      </c>
      <c r="AB928" s="16" t="str">
        <f>IFERROR(VLOOKUP($D928,Results37!$F$3:$L$1396,AB$1,FALSE),"")</f>
        <v/>
      </c>
      <c r="AC928" s="16" t="str">
        <f>IFERROR(VLOOKUP($D928,Results37!$F$3:$L$1396,AC$1,FALSE),"")</f>
        <v/>
      </c>
      <c r="AD928" s="16" t="str">
        <f t="shared" si="74"/>
        <v/>
      </c>
      <c r="AE928" s="20" t="str">
        <f>IF(ISERROR(VLOOKUP($AC928&amp;"-"&amp;$F928&amp;" "&amp;G928,Bonuses!$B$1:$G$1006,4,FALSE)),"",INT(VLOOKUP($AC928&amp;"-"&amp;$F928&amp;" "&amp;$G928,Bonuses!$B$1:$G$1006,4,FALSE)))</f>
        <v/>
      </c>
      <c r="AF928" s="16" t="str">
        <f>IF(ISERROR(VLOOKUP($AC928&amp;"-"&amp;$F928,Bonuses!$B$1:$G$1006,5,FALSE)),"",IF(VLOOKUP($AC928&amp;"-"&amp;$F928,Bonuses!$B$1:$G$1006,5,FALSE)="","",VLOOKUP($AC928&amp;"-"&amp;$F928,Bonuses!$B$1:$G$1006,6,FALSE)&amp;" yrs, "&amp;VLOOKUP($AC928&amp;"-"&amp;$F928,Bonuses!$B$1:$G$1006,5,FALSE)))</f>
        <v/>
      </c>
    </row>
    <row r="929" spans="1:32" s="21" customFormat="1" x14ac:dyDescent="0.25">
      <c r="A929" s="21" t="s">
        <v>2712</v>
      </c>
      <c r="B929" s="21">
        <f t="shared" si="70"/>
        <v>0</v>
      </c>
      <c r="C929" s="21" t="str">
        <f t="shared" si="71"/>
        <v>P</v>
      </c>
      <c r="D929" s="17">
        <f>IF($C929="B",VLOOKUP($A929,Bat!$A$4:$BF$2320,D$1,FALSE),VLOOKUP($A929,Pit!$A$4:$BA$1686,D$2,FALSE))</f>
        <v>9143</v>
      </c>
      <c r="E929" s="16" t="str">
        <f>IF($C929="B",VLOOKUP($A929,Bat!$A$4:$BF$2320,E$1,FALSE),VLOOKUP($A929,Pit!$A$4:$BA$1686,E$2,FALSE))</f>
        <v>RP</v>
      </c>
      <c r="F929" s="16" t="str">
        <f>IF($C929="B",VLOOKUP($A929,Bat!$A$4:$BF$2320,F$1,FALSE),VLOOKUP($A929,Pit!$A$4:$BA$1686,F$2,FALSE))</f>
        <v>Yorikane</v>
      </c>
      <c r="G929" s="16" t="str">
        <f>IF($C929="B",VLOOKUP($A929,Bat!$A$4:$BF$2320,G$1,FALSE),VLOOKUP($A929,Pit!$A$4:$BA$1686,G$2,FALSE))</f>
        <v>Ishihara</v>
      </c>
      <c r="H929" s="16">
        <f>IF($C929="B",VLOOKUP($A929,Bat!$A$4:$BF$2320,H$1,FALSE),VLOOKUP($A929,Pit!$A$4:$BA$1686,H$2,FALSE))</f>
        <v>24</v>
      </c>
      <c r="I929" s="16" t="str">
        <f>IF($C929="B",VLOOKUP($A929,Bat!$A$4:$BF$2320,I$1,FALSE),VLOOKUP($A929,Pit!$A$4:$BA$1686,I$2,FALSE))</f>
        <v>R</v>
      </c>
      <c r="J929" s="16" t="str">
        <f>IF($C929="B",VLOOKUP($A929,Bat!$A$4:$BF$2320,J$1,FALSE),VLOOKUP($A929,Pit!$A$4:$BA$1686,J$2,FALSE))</f>
        <v>L</v>
      </c>
      <c r="K929" s="16" t="str">
        <f>IF($C929="B",VLOOKUP($A929,Bat!$A$4:$BF$2320,K$1,FALSE),VLOOKUP($A929,Pit!$A$4:$BA$1686,K$2,FALSE))</f>
        <v>Normal</v>
      </c>
      <c r="L929" s="17" t="str">
        <f>IF($C929="B",VLOOKUP($A929,Bat!$A$4:$BF$2320,L$1,FALSE),VLOOKUP($A929,Pit!$A$4:$BA$1686,L$2,FALSE))</f>
        <v>Low</v>
      </c>
      <c r="M929" s="16">
        <f>IF($C929="B",VLOOKUP($A929,Bat!$A$4:$BF$2320,M$1,FALSE),VLOOKUP($A929,Pit!$A$4:$BA$1686,M$2,FALSE))</f>
        <v>3</v>
      </c>
      <c r="N929" s="16">
        <f>IF($C929="B",VLOOKUP($A929,Bat!$A$4:$BF$2320,N$1,FALSE),VLOOKUP($A929,Pit!$A$4:$BA$1686,N$2,FALSE))</f>
        <v>2</v>
      </c>
      <c r="O929" s="16">
        <f>IF($C929="B",VLOOKUP($A929,Bat!$A$4:$BF$2320,O$1,FALSE),VLOOKUP($A929,Pit!$A$4:$BA$1686,O$2,FALSE))</f>
        <v>3</v>
      </c>
      <c r="P929" s="16" t="str">
        <f>IF($C929="B",VLOOKUP($A929,Bat!$A$4:$BF$2320,P$1,FALSE),VLOOKUP($A929,Pit!$A$4:$BA$1686,P$2,FALSE))</f>
        <v>88-90 Mph</v>
      </c>
      <c r="Q929" s="17">
        <f>IF($C929="B",VLOOKUP($A929,Bat!$A$4:$BF$2320,Q$1,FALSE),VLOOKUP($A929,Pit!$A$4:$BA$1686,Q$2,FALSE))</f>
        <v>7</v>
      </c>
      <c r="R929" s="18">
        <f>IF($C929="B",VLOOKUP($A929,Bat!$A$4:$BF$2320,R$1,FALSE),VLOOKUP($A929,Pit!$A$4:$BA$1686,R$2,FALSE))</f>
        <v>9.0164257370410752</v>
      </c>
      <c r="S929" s="19">
        <f>IF($C929="B",VLOOKUP($A929,Bat!$A$4:$BF$2320,S$1,FALSE),VLOOKUP($A929,Pit!$A$4:$BA$1686,S$2,FALSE))</f>
        <v>-0.26546010827567018</v>
      </c>
      <c r="T929" s="20" t="str">
        <f>IF($C929="B",VLOOKUP($A929,Bat!$A$4:$BF$2320,T$1,FALSE),VLOOKUP($A929,Pit!$A$4:$BA$1686,T$2,FALSE))</f>
        <v>Slot</v>
      </c>
      <c r="U929" s="17" t="str">
        <f>VLOOKUP(IF($C929="B",VLOOKUP($A929,Bat!$A$4:$AU$2320,U$1,FALSE),VLOOKUP($A929,Pit!$A$4:$BE$1686,U$2,FALSE)),COND!$A$35:$B$41,2,FALSE)</f>
        <v>??</v>
      </c>
      <c r="V929" s="21">
        <f>IF($C929="B",VLOOKUP($A929,Bat!$A$4:$AT$2284,46,FALSE),VLOOKUP($A929,Pit!$A$4:$BD$1664,56,FALSE))</f>
        <v>521</v>
      </c>
      <c r="W929" s="16">
        <f t="shared" si="72"/>
        <v>521</v>
      </c>
      <c r="X929" s="16"/>
      <c r="Y929" s="22">
        <f t="shared" si="73"/>
        <v>886</v>
      </c>
      <c r="Z929" s="16" t="str">
        <f>IFERROR(VLOOKUP($D929,Results37!$F$3:$L$1396,Z$1,FALSE),"")</f>
        <v/>
      </c>
      <c r="AA929" s="47" t="str">
        <f>IF(ISERROR(VLOOKUP(D929,Results37!$F$3:$O$399,AA$1,FALSE)),"",IF(VLOOKUP(D929,Results37!$F$3:$O$399,AA$1+1,FALSE)=1,"S"&amp;VLOOKUP(D929,Results37!$F$3:$O$399,AA$1,FALSE),VLOOKUP(D929,Results37!$F$3:$O$399,AA$1,FALSE)))</f>
        <v/>
      </c>
      <c r="AB929" s="16" t="str">
        <f>IFERROR(VLOOKUP($D929,Results37!$F$3:$L$1396,AB$1,FALSE),"")</f>
        <v/>
      </c>
      <c r="AC929" s="16" t="str">
        <f>IFERROR(VLOOKUP($D929,Results37!$F$3:$L$1396,AC$1,FALSE),"")</f>
        <v/>
      </c>
      <c r="AD929" s="16" t="str">
        <f t="shared" si="74"/>
        <v/>
      </c>
      <c r="AE929" s="20" t="str">
        <f>IF(ISERROR(VLOOKUP($AC929&amp;"-"&amp;$F929&amp;" "&amp;G929,Bonuses!$B$1:$G$1006,4,FALSE)),"",INT(VLOOKUP($AC929&amp;"-"&amp;$F929&amp;" "&amp;$G929,Bonuses!$B$1:$G$1006,4,FALSE)))</f>
        <v/>
      </c>
      <c r="AF929" s="16" t="str">
        <f>IF(ISERROR(VLOOKUP($AC929&amp;"-"&amp;$F929,Bonuses!$B$1:$G$1006,5,FALSE)),"",IF(VLOOKUP($AC929&amp;"-"&amp;$F929,Bonuses!$B$1:$G$1006,5,FALSE)="","",VLOOKUP($AC929&amp;"-"&amp;$F929,Bonuses!$B$1:$G$1006,6,FALSE)&amp;" yrs, "&amp;VLOOKUP($AC929&amp;"-"&amp;$F929,Bonuses!$B$1:$G$1006,5,FALSE)))</f>
        <v/>
      </c>
    </row>
    <row r="930" spans="1:32" s="21" customFormat="1" x14ac:dyDescent="0.25">
      <c r="A930" s="21" t="s">
        <v>2218</v>
      </c>
      <c r="B930" s="21">
        <f t="shared" si="70"/>
        <v>0</v>
      </c>
      <c r="C930" s="21" t="str">
        <f t="shared" si="71"/>
        <v>B</v>
      </c>
      <c r="D930" s="17">
        <f>IF($C930="B",VLOOKUP($A930,Bat!$A$4:$BF$2320,D$1,FALSE),VLOOKUP($A930,Pit!$A$4:$BA$1686,D$2,FALSE))</f>
        <v>11115</v>
      </c>
      <c r="E930" s="16" t="str">
        <f>IF($C930="B",VLOOKUP($A930,Bat!$A$4:$BF$2320,E$1,FALSE),VLOOKUP($A930,Pit!$A$4:$BA$1686,E$2,FALSE))</f>
        <v>C</v>
      </c>
      <c r="F930" s="16" t="str">
        <f>IF($C930="B",VLOOKUP($A930,Bat!$A$4:$BF$2320,F$1,FALSE),VLOOKUP($A930,Pit!$A$4:$BA$1686,F$2,FALSE))</f>
        <v>Roberto</v>
      </c>
      <c r="G930" s="16" t="str">
        <f>IF($C930="B",VLOOKUP($A930,Bat!$A$4:$BF$2320,G$1,FALSE),VLOOKUP($A930,Pit!$A$4:$BA$1686,G$2,FALSE))</f>
        <v>Velasco</v>
      </c>
      <c r="H930" s="16">
        <f>IF($C930="B",VLOOKUP($A930,Bat!$A$4:$BF$2320,H$1,FALSE),VLOOKUP($A930,Pit!$A$4:$BA$1686,H$2,FALSE))</f>
        <v>22</v>
      </c>
      <c r="I930" s="16" t="str">
        <f>IF($C930="B",VLOOKUP($A930,Bat!$A$4:$BF$2320,I$1,FALSE),VLOOKUP($A930,Pit!$A$4:$BA$1686,I$2,FALSE))</f>
        <v>R</v>
      </c>
      <c r="J930" s="16" t="str">
        <f>IF($C930="B",VLOOKUP($A930,Bat!$A$4:$BF$2320,J$1,FALSE),VLOOKUP($A930,Pit!$A$4:$BA$1686,J$2,FALSE))</f>
        <v>R</v>
      </c>
      <c r="K930" s="16" t="str">
        <f>IF($C930="B",VLOOKUP($A930,Bat!$A$4:$BF$2320,K$1,FALSE),VLOOKUP($A930,Pit!$A$4:$BA$1686,K$2,FALSE))</f>
        <v>Low</v>
      </c>
      <c r="L930" s="17" t="str">
        <f>IF($C930="B",VLOOKUP($A930,Bat!$A$4:$BF$2320,L$1,FALSE),VLOOKUP($A930,Pit!$A$4:$BA$1686,L$2,FALSE))</f>
        <v>Normal</v>
      </c>
      <c r="M930" s="16">
        <f>IF($C930="B",VLOOKUP($A930,Bat!$A$4:$BF$2320,M$1,FALSE),VLOOKUP($A930,Pit!$A$4:$BA$1686,M$2,FALSE))</f>
        <v>2</v>
      </c>
      <c r="N930" s="16">
        <f>IF($C930="B",VLOOKUP($A930,Bat!$A$4:$BF$2320,N$1,FALSE),VLOOKUP($A930,Pit!$A$4:$BA$1686,N$2,FALSE))</f>
        <v>3</v>
      </c>
      <c r="O930" s="16">
        <f>IF($C930="B",VLOOKUP($A930,Bat!$A$4:$BF$2320,O$1,FALSE),VLOOKUP($A930,Pit!$A$4:$BA$1686,O$2,FALSE))</f>
        <v>2</v>
      </c>
      <c r="P930" s="16">
        <f>IF($C930="B",VLOOKUP($A930,Bat!$A$4:$BF$2320,P$1,FALSE),VLOOKUP($A930,Pit!$A$4:$BA$1686,P$2,FALSE))</f>
        <v>2</v>
      </c>
      <c r="Q930" s="17">
        <f>IF($C930="B",VLOOKUP($A930,Bat!$A$4:$BF$2320,Q$1,FALSE),VLOOKUP($A930,Pit!$A$4:$BA$1686,Q$2,FALSE))</f>
        <v>3</v>
      </c>
      <c r="R930" s="18">
        <f>IF($C930="B",VLOOKUP($A930,Bat!$A$4:$BF$2320,R$1,FALSE),VLOOKUP($A930,Pit!$A$4:$BA$1686,R$2,FALSE))</f>
        <v>-6.1310580396734924</v>
      </c>
      <c r="S930" s="19">
        <f>IF($C930="B",VLOOKUP($A930,Bat!$A$4:$BF$2320,S$1,FALSE),VLOOKUP($A930,Pit!$A$4:$BA$1686,S$2,FALSE))</f>
        <v>-0.45948642833748171</v>
      </c>
      <c r="T930" s="20" t="str">
        <f>IF($C930="B",VLOOKUP($A930,Bat!$A$4:$BF$2320,T$1,FALSE),VLOOKUP($A930,Pit!$A$4:$BA$1686,T$2,FALSE))</f>
        <v>-</v>
      </c>
      <c r="U930" s="17" t="str">
        <f>VLOOKUP(IF($C930="B",VLOOKUP($A930,Bat!$A$4:$AU$2320,U$1,FALSE),VLOOKUP($A930,Pit!$A$4:$BE$1686,U$2,FALSE)),COND!$A$35:$B$41,2,FALSE)</f>
        <v>??</v>
      </c>
      <c r="V930" s="21">
        <f>IF($C930="B",VLOOKUP($A930,Bat!$A$4:$AT$2284,46,FALSE),VLOOKUP($A930,Pit!$A$4:$BD$1664,56,FALSE))</f>
        <v>522</v>
      </c>
      <c r="W930" s="16">
        <f t="shared" si="72"/>
        <v>999</v>
      </c>
      <c r="X930" s="16"/>
      <c r="Y930" s="22">
        <f t="shared" si="73"/>
        <v>1018</v>
      </c>
      <c r="Z930" s="16" t="str">
        <f>IFERROR(VLOOKUP($D930,Results37!$F$3:$L$1396,Z$1,FALSE),"")</f>
        <v/>
      </c>
      <c r="AA930" s="47" t="str">
        <f>IF(ISERROR(VLOOKUP(D930,Results37!$F$3:$O$399,AA$1,FALSE)),"",IF(VLOOKUP(D930,Results37!$F$3:$O$399,AA$1+1,FALSE)=1,"S"&amp;VLOOKUP(D930,Results37!$F$3:$O$399,AA$1,FALSE),VLOOKUP(D930,Results37!$F$3:$O$399,AA$1,FALSE)))</f>
        <v/>
      </c>
      <c r="AB930" s="16" t="str">
        <f>IFERROR(VLOOKUP($D930,Results37!$F$3:$L$1396,AB$1,FALSE),"")</f>
        <v/>
      </c>
      <c r="AC930" s="16" t="str">
        <f>IFERROR(VLOOKUP($D930,Results37!$F$3:$L$1396,AC$1,FALSE),"")</f>
        <v/>
      </c>
      <c r="AD930" s="16" t="str">
        <f t="shared" si="74"/>
        <v/>
      </c>
      <c r="AE930" s="20" t="str">
        <f>IF(ISERROR(VLOOKUP($AC930&amp;"-"&amp;$F930&amp;" "&amp;G930,Bonuses!$B$1:$G$1006,4,FALSE)),"",INT(VLOOKUP($AC930&amp;"-"&amp;$F930&amp;" "&amp;$G930,Bonuses!$B$1:$G$1006,4,FALSE)))</f>
        <v/>
      </c>
      <c r="AF930" s="16" t="str">
        <f>IF(ISERROR(VLOOKUP($AC930&amp;"-"&amp;$F930,Bonuses!$B$1:$G$1006,5,FALSE)),"",IF(VLOOKUP($AC930&amp;"-"&amp;$F930,Bonuses!$B$1:$G$1006,5,FALSE)="","",VLOOKUP($AC930&amp;"-"&amp;$F930,Bonuses!$B$1:$G$1006,6,FALSE)&amp;" yrs, "&amp;VLOOKUP($AC930&amp;"-"&amp;$F930,Bonuses!$B$1:$G$1006,5,FALSE)))</f>
        <v/>
      </c>
    </row>
    <row r="931" spans="1:32" s="21" customFormat="1" x14ac:dyDescent="0.25">
      <c r="A931" s="21" t="s">
        <v>2739</v>
      </c>
      <c r="B931" s="21">
        <f t="shared" si="70"/>
        <v>0</v>
      </c>
      <c r="C931" s="21" t="str">
        <f t="shared" si="71"/>
        <v>P</v>
      </c>
      <c r="D931" s="17">
        <f>IF($C931="B",VLOOKUP($A931,Bat!$A$4:$BF$2320,D$1,FALSE),VLOOKUP($A931,Pit!$A$4:$BA$1686,D$2,FALSE))</f>
        <v>15729</v>
      </c>
      <c r="E931" s="16" t="str">
        <f>IF($C931="B",VLOOKUP($A931,Bat!$A$4:$BF$2320,E$1,FALSE),VLOOKUP($A931,Pit!$A$4:$BA$1686,E$2,FALSE))</f>
        <v>RP</v>
      </c>
      <c r="F931" s="16" t="str">
        <f>IF($C931="B",VLOOKUP($A931,Bat!$A$4:$BF$2320,F$1,FALSE),VLOOKUP($A931,Pit!$A$4:$BA$1686,F$2,FALSE))</f>
        <v>Luis</v>
      </c>
      <c r="G931" s="16" t="str">
        <f>IF($C931="B",VLOOKUP($A931,Bat!$A$4:$BF$2320,G$1,FALSE),VLOOKUP($A931,Pit!$A$4:$BA$1686,G$2,FALSE))</f>
        <v>Cordero</v>
      </c>
      <c r="H931" s="16">
        <f>IF($C931="B",VLOOKUP($A931,Bat!$A$4:$BF$2320,H$1,FALSE),VLOOKUP($A931,Pit!$A$4:$BA$1686,H$2,FALSE))</f>
        <v>22</v>
      </c>
      <c r="I931" s="16" t="str">
        <f>IF($C931="B",VLOOKUP($A931,Bat!$A$4:$BF$2320,I$1,FALSE),VLOOKUP($A931,Pit!$A$4:$BA$1686,I$2,FALSE))</f>
        <v>L</v>
      </c>
      <c r="J931" s="16" t="str">
        <f>IF($C931="B",VLOOKUP($A931,Bat!$A$4:$BF$2320,J$1,FALSE),VLOOKUP($A931,Pit!$A$4:$BA$1686,J$2,FALSE))</f>
        <v>L</v>
      </c>
      <c r="K931" s="16" t="str">
        <f>IF($C931="B",VLOOKUP($A931,Bat!$A$4:$BF$2320,K$1,FALSE),VLOOKUP($A931,Pit!$A$4:$BA$1686,K$2,FALSE))</f>
        <v>Low</v>
      </c>
      <c r="L931" s="17" t="str">
        <f>IF($C931="B",VLOOKUP($A931,Bat!$A$4:$BF$2320,L$1,FALSE),VLOOKUP($A931,Pit!$A$4:$BA$1686,L$2,FALSE))</f>
        <v>Normal</v>
      </c>
      <c r="M931" s="16">
        <f>IF($C931="B",VLOOKUP($A931,Bat!$A$4:$BF$2320,M$1,FALSE),VLOOKUP($A931,Pit!$A$4:$BA$1686,M$2,FALSE))</f>
        <v>3</v>
      </c>
      <c r="N931" s="16">
        <f>IF($C931="B",VLOOKUP($A931,Bat!$A$4:$BF$2320,N$1,FALSE),VLOOKUP($A931,Pit!$A$4:$BA$1686,N$2,FALSE))</f>
        <v>2</v>
      </c>
      <c r="O931" s="16">
        <f>IF($C931="B",VLOOKUP($A931,Bat!$A$4:$BF$2320,O$1,FALSE),VLOOKUP($A931,Pit!$A$4:$BA$1686,O$2,FALSE))</f>
        <v>3</v>
      </c>
      <c r="P931" s="16" t="str">
        <f>IF($C931="B",VLOOKUP($A931,Bat!$A$4:$BF$2320,P$1,FALSE),VLOOKUP($A931,Pit!$A$4:$BA$1686,P$2,FALSE))</f>
        <v>88-90 Mph</v>
      </c>
      <c r="Q931" s="17">
        <f>IF($C931="B",VLOOKUP($A931,Bat!$A$4:$BF$2320,Q$1,FALSE),VLOOKUP($A931,Pit!$A$4:$BA$1686,Q$2,FALSE))</f>
        <v>9</v>
      </c>
      <c r="R931" s="18">
        <f>IF($C931="B",VLOOKUP($A931,Bat!$A$4:$BF$2320,R$1,FALSE),VLOOKUP($A931,Pit!$A$4:$BA$1686,R$2,FALSE))</f>
        <v>9.0070479671162644</v>
      </c>
      <c r="S931" s="19">
        <f>IF($C931="B",VLOOKUP($A931,Bat!$A$4:$BF$2320,S$1,FALSE),VLOOKUP($A931,Pit!$A$4:$BA$1686,S$2,FALSE))</f>
        <v>-0.26628394578709841</v>
      </c>
      <c r="T931" s="20" t="str">
        <f>IF($C931="B",VLOOKUP($A931,Bat!$A$4:$BF$2320,T$1,FALSE),VLOOKUP($A931,Pit!$A$4:$BA$1686,T$2,FALSE))</f>
        <v>-</v>
      </c>
      <c r="U931" s="17" t="str">
        <f>VLOOKUP(IF($C931="B",VLOOKUP($A931,Bat!$A$4:$AU$2320,U$1,FALSE),VLOOKUP($A931,Pit!$A$4:$BE$1686,U$2,FALSE)),COND!$A$35:$B$41,2,FALSE)</f>
        <v>??</v>
      </c>
      <c r="V931" s="21">
        <f>IF($C931="B",VLOOKUP($A931,Bat!$A$4:$AT$2284,46,FALSE),VLOOKUP($A931,Pit!$A$4:$BD$1664,56,FALSE))</f>
        <v>523</v>
      </c>
      <c r="W931" s="16">
        <f t="shared" si="72"/>
        <v>999</v>
      </c>
      <c r="X931" s="16"/>
      <c r="Y931" s="22">
        <f t="shared" si="73"/>
        <v>888</v>
      </c>
      <c r="Z931" s="16" t="str">
        <f>IFERROR(VLOOKUP($D931,Results37!$F$3:$L$1396,Z$1,FALSE),"")</f>
        <v/>
      </c>
      <c r="AA931" s="47" t="str">
        <f>IF(ISERROR(VLOOKUP(D931,Results37!$F$3:$O$399,AA$1,FALSE)),"",IF(VLOOKUP(D931,Results37!$F$3:$O$399,AA$1+1,FALSE)=1,"S"&amp;VLOOKUP(D931,Results37!$F$3:$O$399,AA$1,FALSE),VLOOKUP(D931,Results37!$F$3:$O$399,AA$1,FALSE)))</f>
        <v/>
      </c>
      <c r="AB931" s="16" t="str">
        <f>IFERROR(VLOOKUP($D931,Results37!$F$3:$L$1396,AB$1,FALSE),"")</f>
        <v/>
      </c>
      <c r="AC931" s="16" t="str">
        <f>IFERROR(VLOOKUP($D931,Results37!$F$3:$L$1396,AC$1,FALSE),"")</f>
        <v/>
      </c>
      <c r="AD931" s="16" t="str">
        <f t="shared" si="74"/>
        <v/>
      </c>
      <c r="AE931" s="20" t="str">
        <f>IF(ISERROR(VLOOKUP($AC931&amp;"-"&amp;$F931&amp;" "&amp;G931,Bonuses!$B$1:$G$1006,4,FALSE)),"",INT(VLOOKUP($AC931&amp;"-"&amp;$F931&amp;" "&amp;$G931,Bonuses!$B$1:$G$1006,4,FALSE)))</f>
        <v/>
      </c>
      <c r="AF931" s="16" t="str">
        <f>IF(ISERROR(VLOOKUP($AC931&amp;"-"&amp;$F931,Bonuses!$B$1:$G$1006,5,FALSE)),"",IF(VLOOKUP($AC931&amp;"-"&amp;$F931,Bonuses!$B$1:$G$1006,5,FALSE)="","",VLOOKUP($AC931&amp;"-"&amp;$F931,Bonuses!$B$1:$G$1006,6,FALSE)&amp;" yrs, "&amp;VLOOKUP($AC931&amp;"-"&amp;$F931,Bonuses!$B$1:$G$1006,5,FALSE)))</f>
        <v/>
      </c>
    </row>
    <row r="932" spans="1:32" s="21" customFormat="1" x14ac:dyDescent="0.25">
      <c r="A932" s="21" t="s">
        <v>2582</v>
      </c>
      <c r="B932" s="21">
        <f t="shared" si="70"/>
        <v>0</v>
      </c>
      <c r="C932" s="21" t="str">
        <f t="shared" si="71"/>
        <v>P</v>
      </c>
      <c r="D932" s="17">
        <f>IF($C932="B",VLOOKUP($A932,Bat!$A$4:$BF$2320,D$1,FALSE),VLOOKUP($A932,Pit!$A$4:$BA$1686,D$2,FALSE))</f>
        <v>13607</v>
      </c>
      <c r="E932" s="16" t="str">
        <f>IF($C932="B",VLOOKUP($A932,Bat!$A$4:$BF$2320,E$1,FALSE),VLOOKUP($A932,Pit!$A$4:$BA$1686,E$2,FALSE))</f>
        <v>RP</v>
      </c>
      <c r="F932" s="16" t="str">
        <f>IF($C932="B",VLOOKUP($A932,Bat!$A$4:$BF$2320,F$1,FALSE),VLOOKUP($A932,Pit!$A$4:$BA$1686,F$2,FALSE))</f>
        <v>Sandro</v>
      </c>
      <c r="G932" s="16" t="str">
        <f>IF($C932="B",VLOOKUP($A932,Bat!$A$4:$BF$2320,G$1,FALSE),VLOOKUP($A932,Pit!$A$4:$BA$1686,G$2,FALSE))</f>
        <v>Ramírez</v>
      </c>
      <c r="H932" s="16">
        <f>IF($C932="B",VLOOKUP($A932,Bat!$A$4:$BF$2320,H$1,FALSE),VLOOKUP($A932,Pit!$A$4:$BA$1686,H$2,FALSE))</f>
        <v>23</v>
      </c>
      <c r="I932" s="16" t="str">
        <f>IF($C932="B",VLOOKUP($A932,Bat!$A$4:$BF$2320,I$1,FALSE),VLOOKUP($A932,Pit!$A$4:$BA$1686,I$2,FALSE))</f>
        <v>S</v>
      </c>
      <c r="J932" s="16" t="str">
        <f>IF($C932="B",VLOOKUP($A932,Bat!$A$4:$BF$2320,J$1,FALSE),VLOOKUP($A932,Pit!$A$4:$BA$1686,J$2,FALSE))</f>
        <v>R</v>
      </c>
      <c r="K932" s="16" t="str">
        <f>IF($C932="B",VLOOKUP($A932,Bat!$A$4:$BF$2320,K$1,FALSE),VLOOKUP($A932,Pit!$A$4:$BA$1686,K$2,FALSE))</f>
        <v>Normal</v>
      </c>
      <c r="L932" s="17" t="str">
        <f>IF($C932="B",VLOOKUP($A932,Bat!$A$4:$BF$2320,L$1,FALSE),VLOOKUP($A932,Pit!$A$4:$BA$1686,L$2,FALSE))</f>
        <v>Low</v>
      </c>
      <c r="M932" s="16">
        <f>IF($C932="B",VLOOKUP($A932,Bat!$A$4:$BF$2320,M$1,FALSE),VLOOKUP($A932,Pit!$A$4:$BA$1686,M$2,FALSE))</f>
        <v>3</v>
      </c>
      <c r="N932" s="16">
        <f>IF($C932="B",VLOOKUP($A932,Bat!$A$4:$BF$2320,N$1,FALSE),VLOOKUP($A932,Pit!$A$4:$BA$1686,N$2,FALSE))</f>
        <v>2</v>
      </c>
      <c r="O932" s="16">
        <f>IF($C932="B",VLOOKUP($A932,Bat!$A$4:$BF$2320,O$1,FALSE),VLOOKUP($A932,Pit!$A$4:$BA$1686,O$2,FALSE))</f>
        <v>3</v>
      </c>
      <c r="P932" s="16" t="str">
        <f>IF($C932="B",VLOOKUP($A932,Bat!$A$4:$BF$2320,P$1,FALSE),VLOOKUP($A932,Pit!$A$4:$BA$1686,P$2,FALSE))</f>
        <v>87-89 Mph</v>
      </c>
      <c r="Q932" s="17">
        <f>IF($C932="B",VLOOKUP($A932,Bat!$A$4:$BF$2320,Q$1,FALSE),VLOOKUP($A932,Pit!$A$4:$BA$1686,Q$2,FALSE))</f>
        <v>7</v>
      </c>
      <c r="R932" s="18">
        <f>IF($C932="B",VLOOKUP($A932,Bat!$A$4:$BF$2320,R$1,FALSE),VLOOKUP($A932,Pit!$A$4:$BA$1686,R$2,FALSE))</f>
        <v>9.0070479671162644</v>
      </c>
      <c r="S932" s="19">
        <f>IF($C932="B",VLOOKUP($A932,Bat!$A$4:$BF$2320,S$1,FALSE),VLOOKUP($A932,Pit!$A$4:$BA$1686,S$2,FALSE))</f>
        <v>-0.26628394578709841</v>
      </c>
      <c r="T932" s="20" t="str">
        <f>IF($C932="B",VLOOKUP($A932,Bat!$A$4:$BF$2320,T$1,FALSE),VLOOKUP($A932,Pit!$A$4:$BA$1686,T$2,FALSE))</f>
        <v>Impossible</v>
      </c>
      <c r="U932" s="17" t="str">
        <f>VLOOKUP(IF($C932="B",VLOOKUP($A932,Bat!$A$4:$AU$2320,U$1,FALSE),VLOOKUP($A932,Pit!$A$4:$BE$1686,U$2,FALSE)),COND!$A$35:$B$41,2,FALSE)</f>
        <v>??</v>
      </c>
      <c r="V932" s="21">
        <f>IF($C932="B",VLOOKUP($A932,Bat!$A$4:$AT$2284,46,FALSE),VLOOKUP($A932,Pit!$A$4:$BD$1664,56,FALSE))</f>
        <v>524</v>
      </c>
      <c r="W932" s="16">
        <f t="shared" si="72"/>
        <v>999</v>
      </c>
      <c r="X932" s="16"/>
      <c r="Y932" s="22">
        <f t="shared" si="73"/>
        <v>888</v>
      </c>
      <c r="Z932" s="16" t="str">
        <f>IFERROR(VLOOKUP($D932,Results37!$F$3:$L$1396,Z$1,FALSE),"")</f>
        <v/>
      </c>
      <c r="AA932" s="47" t="str">
        <f>IF(ISERROR(VLOOKUP(D932,Results37!$F$3:$O$399,AA$1,FALSE)),"",IF(VLOOKUP(D932,Results37!$F$3:$O$399,AA$1+1,FALSE)=1,"S"&amp;VLOOKUP(D932,Results37!$F$3:$O$399,AA$1,FALSE),VLOOKUP(D932,Results37!$F$3:$O$399,AA$1,FALSE)))</f>
        <v/>
      </c>
      <c r="AB932" s="16" t="str">
        <f>IFERROR(VLOOKUP($D932,Results37!$F$3:$L$1396,AB$1,FALSE),"")</f>
        <v/>
      </c>
      <c r="AC932" s="16" t="str">
        <f>IFERROR(VLOOKUP($D932,Results37!$F$3:$L$1396,AC$1,FALSE),"")</f>
        <v/>
      </c>
      <c r="AD932" s="16" t="str">
        <f t="shared" si="74"/>
        <v/>
      </c>
      <c r="AE932" s="20" t="str">
        <f>IF(ISERROR(VLOOKUP($AC932&amp;"-"&amp;$F932&amp;" "&amp;G932,Bonuses!$B$1:$G$1006,4,FALSE)),"",INT(VLOOKUP($AC932&amp;"-"&amp;$F932&amp;" "&amp;$G932,Bonuses!$B$1:$G$1006,4,FALSE)))</f>
        <v/>
      </c>
      <c r="AF932" s="16" t="str">
        <f>IF(ISERROR(VLOOKUP($AC932&amp;"-"&amp;$F932,Bonuses!$B$1:$G$1006,5,FALSE)),"",IF(VLOOKUP($AC932&amp;"-"&amp;$F932,Bonuses!$B$1:$G$1006,5,FALSE)="","",VLOOKUP($AC932&amp;"-"&amp;$F932,Bonuses!$B$1:$G$1006,6,FALSE)&amp;" yrs, "&amp;VLOOKUP($AC932&amp;"-"&amp;$F932,Bonuses!$B$1:$G$1006,5,FALSE)))</f>
        <v/>
      </c>
    </row>
    <row r="933" spans="1:32" s="21" customFormat="1" x14ac:dyDescent="0.25">
      <c r="A933" s="21" t="s">
        <v>2127</v>
      </c>
      <c r="B933" s="21">
        <f t="shared" si="70"/>
        <v>0</v>
      </c>
      <c r="C933" s="21" t="str">
        <f t="shared" si="71"/>
        <v>B</v>
      </c>
      <c r="D933" s="17">
        <f>IF($C933="B",VLOOKUP($A933,Bat!$A$4:$BF$2320,D$1,FALSE),VLOOKUP($A933,Pit!$A$4:$BA$1686,D$2,FALSE))</f>
        <v>6510</v>
      </c>
      <c r="E933" s="16" t="str">
        <f>IF($C933="B",VLOOKUP($A933,Bat!$A$4:$BF$2320,E$1,FALSE),VLOOKUP($A933,Pit!$A$4:$BA$1686,E$2,FALSE))</f>
        <v>C</v>
      </c>
      <c r="F933" s="16" t="str">
        <f>IF($C933="B",VLOOKUP($A933,Bat!$A$4:$BF$2320,F$1,FALSE),VLOOKUP($A933,Pit!$A$4:$BA$1686,F$2,FALSE))</f>
        <v>Mark</v>
      </c>
      <c r="G933" s="16" t="str">
        <f>IF($C933="B",VLOOKUP($A933,Bat!$A$4:$BF$2320,G$1,FALSE),VLOOKUP($A933,Pit!$A$4:$BA$1686,G$2,FALSE))</f>
        <v>Serrano</v>
      </c>
      <c r="H933" s="16">
        <f>IF($C933="B",VLOOKUP($A933,Bat!$A$4:$BF$2320,H$1,FALSE),VLOOKUP($A933,Pit!$A$4:$BA$1686,H$2,FALSE))</f>
        <v>18</v>
      </c>
      <c r="I933" s="16" t="str">
        <f>IF($C933="B",VLOOKUP($A933,Bat!$A$4:$BF$2320,I$1,FALSE),VLOOKUP($A933,Pit!$A$4:$BA$1686,I$2,FALSE))</f>
        <v>R</v>
      </c>
      <c r="J933" s="16" t="str">
        <f>IF($C933="B",VLOOKUP($A933,Bat!$A$4:$BF$2320,J$1,FALSE),VLOOKUP($A933,Pit!$A$4:$BA$1686,J$2,FALSE))</f>
        <v>R</v>
      </c>
      <c r="K933" s="16" t="str">
        <f>IF($C933="B",VLOOKUP($A933,Bat!$A$4:$BF$2320,K$1,FALSE),VLOOKUP($A933,Pit!$A$4:$BA$1686,K$2,FALSE))</f>
        <v>Low</v>
      </c>
      <c r="L933" s="17" t="str">
        <f>IF($C933="B",VLOOKUP($A933,Bat!$A$4:$BF$2320,L$1,FALSE),VLOOKUP($A933,Pit!$A$4:$BA$1686,L$2,FALSE))</f>
        <v>Normal</v>
      </c>
      <c r="M933" s="16">
        <f>IF($C933="B",VLOOKUP($A933,Bat!$A$4:$BF$2320,M$1,FALSE),VLOOKUP($A933,Pit!$A$4:$BA$1686,M$2,FALSE))</f>
        <v>1</v>
      </c>
      <c r="N933" s="16">
        <f>IF($C933="B",VLOOKUP($A933,Bat!$A$4:$BF$2320,N$1,FALSE),VLOOKUP($A933,Pit!$A$4:$BA$1686,N$2,FALSE))</f>
        <v>4</v>
      </c>
      <c r="O933" s="16">
        <f>IF($C933="B",VLOOKUP($A933,Bat!$A$4:$BF$2320,O$1,FALSE),VLOOKUP($A933,Pit!$A$4:$BA$1686,O$2,FALSE))</f>
        <v>4</v>
      </c>
      <c r="P933" s="16">
        <f>IF($C933="B",VLOOKUP($A933,Bat!$A$4:$BF$2320,P$1,FALSE),VLOOKUP($A933,Pit!$A$4:$BA$1686,P$2,FALSE))</f>
        <v>5</v>
      </c>
      <c r="Q933" s="17">
        <f>IF($C933="B",VLOOKUP($A933,Bat!$A$4:$BF$2320,Q$1,FALSE),VLOOKUP($A933,Pit!$A$4:$BA$1686,Q$2,FALSE))</f>
        <v>1</v>
      </c>
      <c r="R933" s="18">
        <f>IF($C933="B",VLOOKUP($A933,Bat!$A$4:$BF$2320,R$1,FALSE),VLOOKUP($A933,Pit!$A$4:$BA$1686,R$2,FALSE))</f>
        <v>-6.1771557263189916</v>
      </c>
      <c r="S933" s="19">
        <f>IF($C933="B",VLOOKUP($A933,Bat!$A$4:$BF$2320,S$1,FALSE),VLOOKUP($A933,Pit!$A$4:$BA$1686,S$2,FALSE))</f>
        <v>-0.46605887161664916</v>
      </c>
      <c r="T933" s="20" t="str">
        <f>IF($C933="B",VLOOKUP($A933,Bat!$A$4:$BF$2320,T$1,FALSE),VLOOKUP($A933,Pit!$A$4:$BA$1686,T$2,FALSE))</f>
        <v>$180k</v>
      </c>
      <c r="U933" s="17" t="str">
        <f>VLOOKUP(IF($C933="B",VLOOKUP($A933,Bat!$A$4:$AU$2320,U$1,FALSE),VLOOKUP($A933,Pit!$A$4:$BE$1686,U$2,FALSE)),COND!$A$35:$B$41,2,FALSE)</f>
        <v>??</v>
      </c>
      <c r="V933" s="21">
        <f>IF($C933="B",VLOOKUP($A933,Bat!$A$4:$AT$2284,46,FALSE),VLOOKUP($A933,Pit!$A$4:$BD$1664,56,FALSE))</f>
        <v>524</v>
      </c>
      <c r="W933" s="16">
        <f t="shared" si="72"/>
        <v>999</v>
      </c>
      <c r="X933" s="16"/>
      <c r="Y933" s="22">
        <f t="shared" si="73"/>
        <v>1022</v>
      </c>
      <c r="Z933" s="16" t="str">
        <f>IFERROR(VLOOKUP($D933,Results37!$F$3:$L$1396,Z$1,FALSE),"")</f>
        <v/>
      </c>
      <c r="AA933" s="47" t="str">
        <f>IF(ISERROR(VLOOKUP(D933,Results37!$F$3:$O$399,AA$1,FALSE)),"",IF(VLOOKUP(D933,Results37!$F$3:$O$399,AA$1+1,FALSE)=1,"S"&amp;VLOOKUP(D933,Results37!$F$3:$O$399,AA$1,FALSE),VLOOKUP(D933,Results37!$F$3:$O$399,AA$1,FALSE)))</f>
        <v/>
      </c>
      <c r="AB933" s="16" t="str">
        <f>IFERROR(VLOOKUP($D933,Results37!$F$3:$L$1396,AB$1,FALSE),"")</f>
        <v/>
      </c>
      <c r="AC933" s="16" t="str">
        <f>IFERROR(VLOOKUP($D933,Results37!$F$3:$L$1396,AC$1,FALSE),"")</f>
        <v/>
      </c>
      <c r="AD933" s="16" t="str">
        <f t="shared" si="74"/>
        <v/>
      </c>
      <c r="AE933" s="20" t="str">
        <f>IF(ISERROR(VLOOKUP($AC933&amp;"-"&amp;$F933&amp;" "&amp;G933,Bonuses!$B$1:$G$1006,4,FALSE)),"",INT(VLOOKUP($AC933&amp;"-"&amp;$F933&amp;" "&amp;$G933,Bonuses!$B$1:$G$1006,4,FALSE)))</f>
        <v/>
      </c>
      <c r="AF933" s="16" t="str">
        <f>IF(ISERROR(VLOOKUP($AC933&amp;"-"&amp;$F933,Bonuses!$B$1:$G$1006,5,FALSE)),"",IF(VLOOKUP($AC933&amp;"-"&amp;$F933,Bonuses!$B$1:$G$1006,5,FALSE)="","",VLOOKUP($AC933&amp;"-"&amp;$F933,Bonuses!$B$1:$G$1006,6,FALSE)&amp;" yrs, "&amp;VLOOKUP($AC933&amp;"-"&amp;$F933,Bonuses!$B$1:$G$1006,5,FALSE)))</f>
        <v/>
      </c>
    </row>
    <row r="934" spans="1:32" s="21" customFormat="1" x14ac:dyDescent="0.25">
      <c r="A934" s="21" t="s">
        <v>2586</v>
      </c>
      <c r="B934" s="21">
        <f t="shared" si="70"/>
        <v>0</v>
      </c>
      <c r="C934" s="21" t="str">
        <f t="shared" si="71"/>
        <v>P</v>
      </c>
      <c r="D934" s="17">
        <f>IF($C934="B",VLOOKUP($A934,Bat!$A$4:$BF$2320,D$1,FALSE),VLOOKUP($A934,Pit!$A$4:$BA$1686,D$2,FALSE))</f>
        <v>15728</v>
      </c>
      <c r="E934" s="16" t="str">
        <f>IF($C934="B",VLOOKUP($A934,Bat!$A$4:$BF$2320,E$1,FALSE),VLOOKUP($A934,Pit!$A$4:$BA$1686,E$2,FALSE))</f>
        <v>RP</v>
      </c>
      <c r="F934" s="16" t="str">
        <f>IF($C934="B",VLOOKUP($A934,Bat!$A$4:$BF$2320,F$1,FALSE),VLOOKUP($A934,Pit!$A$4:$BA$1686,F$2,FALSE))</f>
        <v>Steven</v>
      </c>
      <c r="G934" s="16" t="str">
        <f>IF($C934="B",VLOOKUP($A934,Bat!$A$4:$BF$2320,G$1,FALSE),VLOOKUP($A934,Pit!$A$4:$BA$1686,G$2,FALSE))</f>
        <v>Phillips</v>
      </c>
      <c r="H934" s="16">
        <f>IF($C934="B",VLOOKUP($A934,Bat!$A$4:$BF$2320,H$1,FALSE),VLOOKUP($A934,Pit!$A$4:$BA$1686,H$2,FALSE))</f>
        <v>24</v>
      </c>
      <c r="I934" s="16" t="str">
        <f>IF($C934="B",VLOOKUP($A934,Bat!$A$4:$BF$2320,I$1,FALSE),VLOOKUP($A934,Pit!$A$4:$BA$1686,I$2,FALSE))</f>
        <v>R</v>
      </c>
      <c r="J934" s="16" t="str">
        <f>IF($C934="B",VLOOKUP($A934,Bat!$A$4:$BF$2320,J$1,FALSE),VLOOKUP($A934,Pit!$A$4:$BA$1686,J$2,FALSE))</f>
        <v>R</v>
      </c>
      <c r="K934" s="16" t="str">
        <f>IF($C934="B",VLOOKUP($A934,Bat!$A$4:$BF$2320,K$1,FALSE),VLOOKUP($A934,Pit!$A$4:$BA$1686,K$2,FALSE))</f>
        <v>Normal</v>
      </c>
      <c r="L934" s="17" t="str">
        <f>IF($C934="B",VLOOKUP($A934,Bat!$A$4:$BF$2320,L$1,FALSE),VLOOKUP($A934,Pit!$A$4:$BA$1686,L$2,FALSE))</f>
        <v>Normal</v>
      </c>
      <c r="M934" s="16">
        <f>IF($C934="B",VLOOKUP($A934,Bat!$A$4:$BF$2320,M$1,FALSE),VLOOKUP($A934,Pit!$A$4:$BA$1686,M$2,FALSE))</f>
        <v>5</v>
      </c>
      <c r="N934" s="16">
        <f>IF($C934="B",VLOOKUP($A934,Bat!$A$4:$BF$2320,N$1,FALSE),VLOOKUP($A934,Pit!$A$4:$BA$1686,N$2,FALSE))</f>
        <v>1</v>
      </c>
      <c r="O934" s="16">
        <f>IF($C934="B",VLOOKUP($A934,Bat!$A$4:$BF$2320,O$1,FALSE),VLOOKUP($A934,Pit!$A$4:$BA$1686,O$2,FALSE))</f>
        <v>2</v>
      </c>
      <c r="P934" s="16" t="str">
        <f>IF($C934="B",VLOOKUP($A934,Bat!$A$4:$BF$2320,P$1,FALSE),VLOOKUP($A934,Pit!$A$4:$BA$1686,P$2,FALSE))</f>
        <v>89-91 Mph</v>
      </c>
      <c r="Q934" s="17">
        <f>IF($C934="B",VLOOKUP($A934,Bat!$A$4:$BF$2320,Q$1,FALSE),VLOOKUP($A934,Pit!$A$4:$BA$1686,Q$2,FALSE))</f>
        <v>7</v>
      </c>
      <c r="R934" s="18">
        <f>IF($C934="B",VLOOKUP($A934,Bat!$A$4:$BF$2320,R$1,FALSE),VLOOKUP($A934,Pit!$A$4:$BA$1686,R$2,FALSE))</f>
        <v>9.0034454843175453</v>
      </c>
      <c r="S934" s="19">
        <f>IF($C934="B",VLOOKUP($A934,Bat!$A$4:$BF$2320,S$1,FALSE),VLOOKUP($A934,Pit!$A$4:$BA$1686,S$2,FALSE))</f>
        <v>-0.26660042406366685</v>
      </c>
      <c r="T934" s="20" t="str">
        <f>IF($C934="B",VLOOKUP($A934,Bat!$A$4:$BF$2320,T$1,FALSE),VLOOKUP($A934,Pit!$A$4:$BA$1686,T$2,FALSE))</f>
        <v>Slot</v>
      </c>
      <c r="U934" s="17" t="str">
        <f>VLOOKUP(IF($C934="B",VLOOKUP($A934,Bat!$A$4:$AU$2320,U$1,FALSE),VLOOKUP($A934,Pit!$A$4:$BE$1686,U$2,FALSE)),COND!$A$35:$B$41,2,FALSE)</f>
        <v>??</v>
      </c>
      <c r="V934" s="21">
        <f>IF($C934="B",VLOOKUP($A934,Bat!$A$4:$AT$2284,46,FALSE),VLOOKUP($A934,Pit!$A$4:$BD$1664,56,FALSE))</f>
        <v>525</v>
      </c>
      <c r="W934" s="16">
        <f t="shared" si="72"/>
        <v>525</v>
      </c>
      <c r="X934" s="16"/>
      <c r="Y934" s="22">
        <f t="shared" si="73"/>
        <v>890</v>
      </c>
      <c r="Z934" s="16" t="str">
        <f>IFERROR(VLOOKUP($D934,Results37!$F$3:$L$1396,Z$1,FALSE),"")</f>
        <v/>
      </c>
      <c r="AA934" s="47" t="str">
        <f>IF(ISERROR(VLOOKUP(D934,Results37!$F$3:$O$399,AA$1,FALSE)),"",IF(VLOOKUP(D934,Results37!$F$3:$O$399,AA$1+1,FALSE)=1,"S"&amp;VLOOKUP(D934,Results37!$F$3:$O$399,AA$1,FALSE),VLOOKUP(D934,Results37!$F$3:$O$399,AA$1,FALSE)))</f>
        <v/>
      </c>
      <c r="AB934" s="16" t="str">
        <f>IFERROR(VLOOKUP($D934,Results37!$F$3:$L$1396,AB$1,FALSE),"")</f>
        <v/>
      </c>
      <c r="AC934" s="16" t="str">
        <f>IFERROR(VLOOKUP($D934,Results37!$F$3:$L$1396,AC$1,FALSE),"")</f>
        <v/>
      </c>
      <c r="AD934" s="16" t="str">
        <f t="shared" si="74"/>
        <v/>
      </c>
      <c r="AE934" s="20" t="str">
        <f>IF(ISERROR(VLOOKUP($AC934&amp;"-"&amp;$F934&amp;" "&amp;G934,Bonuses!$B$1:$G$1006,4,FALSE)),"",INT(VLOOKUP($AC934&amp;"-"&amp;$F934&amp;" "&amp;$G934,Bonuses!$B$1:$G$1006,4,FALSE)))</f>
        <v/>
      </c>
      <c r="AF934" s="16" t="str">
        <f>IF(ISERROR(VLOOKUP($AC934&amp;"-"&amp;$F934,Bonuses!$B$1:$G$1006,5,FALSE)),"",IF(VLOOKUP($AC934&amp;"-"&amp;$F934,Bonuses!$B$1:$G$1006,5,FALSE)="","",VLOOKUP($AC934&amp;"-"&amp;$F934,Bonuses!$B$1:$G$1006,6,FALSE)&amp;" yrs, "&amp;VLOOKUP($AC934&amp;"-"&amp;$F934,Bonuses!$B$1:$G$1006,5,FALSE)))</f>
        <v/>
      </c>
    </row>
    <row r="935" spans="1:32" s="21" customFormat="1" x14ac:dyDescent="0.25">
      <c r="A935" s="21" t="s">
        <v>2689</v>
      </c>
      <c r="B935" s="21">
        <f t="shared" si="70"/>
        <v>0</v>
      </c>
      <c r="C935" s="21" t="str">
        <f t="shared" si="71"/>
        <v>P</v>
      </c>
      <c r="D935" s="17">
        <f>IF($C935="B",VLOOKUP($A935,Bat!$A$4:$BF$2320,D$1,FALSE),VLOOKUP($A935,Pit!$A$4:$BA$1686,D$2,FALSE))</f>
        <v>5362</v>
      </c>
      <c r="E935" s="16" t="str">
        <f>IF($C935="B",VLOOKUP($A935,Bat!$A$4:$BF$2320,E$1,FALSE),VLOOKUP($A935,Pit!$A$4:$BA$1686,E$2,FALSE))</f>
        <v>RP</v>
      </c>
      <c r="F935" s="16" t="str">
        <f>IF($C935="B",VLOOKUP($A935,Bat!$A$4:$BF$2320,F$1,FALSE),VLOOKUP($A935,Pit!$A$4:$BA$1686,F$2,FALSE))</f>
        <v>Chip</v>
      </c>
      <c r="G935" s="16" t="str">
        <f>IF($C935="B",VLOOKUP($A935,Bat!$A$4:$BF$2320,G$1,FALSE),VLOOKUP($A935,Pit!$A$4:$BA$1686,G$2,FALSE))</f>
        <v>Robinson</v>
      </c>
      <c r="H935" s="16">
        <f>IF($C935="B",VLOOKUP($A935,Bat!$A$4:$BF$2320,H$1,FALSE),VLOOKUP($A935,Pit!$A$4:$BA$1686,H$2,FALSE))</f>
        <v>23</v>
      </c>
      <c r="I935" s="16" t="str">
        <f>IF($C935="B",VLOOKUP($A935,Bat!$A$4:$BF$2320,I$1,FALSE),VLOOKUP($A935,Pit!$A$4:$BA$1686,I$2,FALSE))</f>
        <v>S</v>
      </c>
      <c r="J935" s="16" t="str">
        <f>IF($C935="B",VLOOKUP($A935,Bat!$A$4:$BF$2320,J$1,FALSE),VLOOKUP($A935,Pit!$A$4:$BA$1686,J$2,FALSE))</f>
        <v>R</v>
      </c>
      <c r="K935" s="16" t="str">
        <f>IF($C935="B",VLOOKUP($A935,Bat!$A$4:$BF$2320,K$1,FALSE),VLOOKUP($A935,Pit!$A$4:$BA$1686,K$2,FALSE))</f>
        <v>Normal</v>
      </c>
      <c r="L935" s="17" t="str">
        <f>IF($C935="B",VLOOKUP($A935,Bat!$A$4:$BF$2320,L$1,FALSE),VLOOKUP($A935,Pit!$A$4:$BA$1686,L$2,FALSE))</f>
        <v>Normal</v>
      </c>
      <c r="M935" s="16">
        <f>IF($C935="B",VLOOKUP($A935,Bat!$A$4:$BF$2320,M$1,FALSE),VLOOKUP($A935,Pit!$A$4:$BA$1686,M$2,FALSE))</f>
        <v>4</v>
      </c>
      <c r="N935" s="16">
        <f>IF($C935="B",VLOOKUP($A935,Bat!$A$4:$BF$2320,N$1,FALSE),VLOOKUP($A935,Pit!$A$4:$BA$1686,N$2,FALSE))</f>
        <v>2</v>
      </c>
      <c r="O935" s="16">
        <f>IF($C935="B",VLOOKUP($A935,Bat!$A$4:$BF$2320,O$1,FALSE),VLOOKUP($A935,Pit!$A$4:$BA$1686,O$2,FALSE))</f>
        <v>2</v>
      </c>
      <c r="P935" s="16" t="str">
        <f>IF($C935="B",VLOOKUP($A935,Bat!$A$4:$BF$2320,P$1,FALSE),VLOOKUP($A935,Pit!$A$4:$BA$1686,P$2,FALSE))</f>
        <v>88-90 Mph</v>
      </c>
      <c r="Q935" s="17">
        <f>IF($C935="B",VLOOKUP($A935,Bat!$A$4:$BF$2320,Q$1,FALSE),VLOOKUP($A935,Pit!$A$4:$BA$1686,Q$2,FALSE))</f>
        <v>4</v>
      </c>
      <c r="R935" s="18">
        <f>IF($C935="B",VLOOKUP($A935,Bat!$A$4:$BF$2320,R$1,FALSE),VLOOKUP($A935,Pit!$A$4:$BA$1686,R$2,FALSE))</f>
        <v>8.998731331063393</v>
      </c>
      <c r="S935" s="19">
        <f>IF($C935="B",VLOOKUP($A935,Bat!$A$4:$BF$2320,S$1,FALSE),VLOOKUP($A935,Pit!$A$4:$BA$1686,S$2,FALSE))</f>
        <v>-0.26701456263995216</v>
      </c>
      <c r="T935" s="20" t="str">
        <f>IF($C935="B",VLOOKUP($A935,Bat!$A$4:$BF$2320,T$1,FALSE),VLOOKUP($A935,Pit!$A$4:$BA$1686,T$2,FALSE))</f>
        <v>-</v>
      </c>
      <c r="U935" s="17" t="str">
        <f>VLOOKUP(IF($C935="B",VLOOKUP($A935,Bat!$A$4:$AU$2320,U$1,FALSE),VLOOKUP($A935,Pit!$A$4:$BE$1686,U$2,FALSE)),COND!$A$35:$B$41,2,FALSE)</f>
        <v>??</v>
      </c>
      <c r="V935" s="21">
        <f>IF($C935="B",VLOOKUP($A935,Bat!$A$4:$AT$2284,46,FALSE),VLOOKUP($A935,Pit!$A$4:$BD$1664,56,FALSE))</f>
        <v>526</v>
      </c>
      <c r="W935" s="16">
        <f t="shared" si="72"/>
        <v>999</v>
      </c>
      <c r="X935" s="16"/>
      <c r="Y935" s="22">
        <f t="shared" si="73"/>
        <v>891</v>
      </c>
      <c r="Z935" s="16" t="str">
        <f>IFERROR(VLOOKUP($D935,Results37!$F$3:$L$1396,Z$1,FALSE),"")</f>
        <v/>
      </c>
      <c r="AA935" s="47" t="str">
        <f>IF(ISERROR(VLOOKUP(D935,Results37!$F$3:$O$399,AA$1,FALSE)),"",IF(VLOOKUP(D935,Results37!$F$3:$O$399,AA$1+1,FALSE)=1,"S"&amp;VLOOKUP(D935,Results37!$F$3:$O$399,AA$1,FALSE),VLOOKUP(D935,Results37!$F$3:$O$399,AA$1,FALSE)))</f>
        <v/>
      </c>
      <c r="AB935" s="16" t="str">
        <f>IFERROR(VLOOKUP($D935,Results37!$F$3:$L$1396,AB$1,FALSE),"")</f>
        <v/>
      </c>
      <c r="AC935" s="16" t="str">
        <f>IFERROR(VLOOKUP($D935,Results37!$F$3:$L$1396,AC$1,FALSE),"")</f>
        <v/>
      </c>
      <c r="AD935" s="16" t="str">
        <f t="shared" si="74"/>
        <v/>
      </c>
      <c r="AE935" s="20" t="str">
        <f>IF(ISERROR(VLOOKUP($AC935&amp;"-"&amp;$F935&amp;" "&amp;G935,Bonuses!$B$1:$G$1006,4,FALSE)),"",INT(VLOOKUP($AC935&amp;"-"&amp;$F935&amp;" "&amp;$G935,Bonuses!$B$1:$G$1006,4,FALSE)))</f>
        <v/>
      </c>
      <c r="AF935" s="16" t="str">
        <f>IF(ISERROR(VLOOKUP($AC935&amp;"-"&amp;$F935,Bonuses!$B$1:$G$1006,5,FALSE)),"",IF(VLOOKUP($AC935&amp;"-"&amp;$F935,Bonuses!$B$1:$G$1006,5,FALSE)="","",VLOOKUP($AC935&amp;"-"&amp;$F935,Bonuses!$B$1:$G$1006,6,FALSE)&amp;" yrs, "&amp;VLOOKUP($AC935&amp;"-"&amp;$F935,Bonuses!$B$1:$G$1006,5,FALSE)))</f>
        <v/>
      </c>
    </row>
    <row r="936" spans="1:32" s="21" customFormat="1" x14ac:dyDescent="0.25">
      <c r="A936" s="21" t="s">
        <v>2465</v>
      </c>
      <c r="B936" s="21">
        <f t="shared" si="70"/>
        <v>0</v>
      </c>
      <c r="C936" s="21" t="str">
        <f t="shared" si="71"/>
        <v>P</v>
      </c>
      <c r="D936" s="17">
        <f>IF($C936="B",VLOOKUP($A936,Bat!$A$4:$BF$2320,D$1,FALSE),VLOOKUP($A936,Pit!$A$4:$BA$1686,D$2,FALSE))</f>
        <v>5431</v>
      </c>
      <c r="E936" s="16" t="str">
        <f>IF($C936="B",VLOOKUP($A936,Bat!$A$4:$BF$2320,E$1,FALSE),VLOOKUP($A936,Pit!$A$4:$BA$1686,E$2,FALSE))</f>
        <v>RP</v>
      </c>
      <c r="F936" s="16" t="str">
        <f>IF($C936="B",VLOOKUP($A936,Bat!$A$4:$BF$2320,F$1,FALSE),VLOOKUP($A936,Pit!$A$4:$BA$1686,F$2,FALSE))</f>
        <v>Dave</v>
      </c>
      <c r="G936" s="16" t="str">
        <f>IF($C936="B",VLOOKUP($A936,Bat!$A$4:$BF$2320,G$1,FALSE),VLOOKUP($A936,Pit!$A$4:$BA$1686,G$2,FALSE))</f>
        <v>Robinson</v>
      </c>
      <c r="H936" s="16">
        <f>IF($C936="B",VLOOKUP($A936,Bat!$A$4:$BF$2320,H$1,FALSE),VLOOKUP($A936,Pit!$A$4:$BA$1686,H$2,FALSE))</f>
        <v>24</v>
      </c>
      <c r="I936" s="16" t="str">
        <f>IF($C936="B",VLOOKUP($A936,Bat!$A$4:$BF$2320,I$1,FALSE),VLOOKUP($A936,Pit!$A$4:$BA$1686,I$2,FALSE))</f>
        <v>L</v>
      </c>
      <c r="J936" s="16" t="str">
        <f>IF($C936="B",VLOOKUP($A936,Bat!$A$4:$BF$2320,J$1,FALSE),VLOOKUP($A936,Pit!$A$4:$BA$1686,J$2,FALSE))</f>
        <v>L</v>
      </c>
      <c r="K936" s="16" t="str">
        <f>IF($C936="B",VLOOKUP($A936,Bat!$A$4:$BF$2320,K$1,FALSE),VLOOKUP($A936,Pit!$A$4:$BA$1686,K$2,FALSE))</f>
        <v>Normal</v>
      </c>
      <c r="L936" s="17" t="str">
        <f>IF($C936="B",VLOOKUP($A936,Bat!$A$4:$BF$2320,L$1,FALSE),VLOOKUP($A936,Pit!$A$4:$BA$1686,L$2,FALSE))</f>
        <v>Normal</v>
      </c>
      <c r="M936" s="16">
        <f>IF($C936="B",VLOOKUP($A936,Bat!$A$4:$BF$2320,M$1,FALSE),VLOOKUP($A936,Pit!$A$4:$BA$1686,M$2,FALSE))</f>
        <v>4</v>
      </c>
      <c r="N936" s="16">
        <f>IF($C936="B",VLOOKUP($A936,Bat!$A$4:$BF$2320,N$1,FALSE),VLOOKUP($A936,Pit!$A$4:$BA$1686,N$2,FALSE))</f>
        <v>1</v>
      </c>
      <c r="O936" s="16">
        <f>IF($C936="B",VLOOKUP($A936,Bat!$A$4:$BF$2320,O$1,FALSE),VLOOKUP($A936,Pit!$A$4:$BA$1686,O$2,FALSE))</f>
        <v>3</v>
      </c>
      <c r="P936" s="16" t="str">
        <f>IF($C936="B",VLOOKUP($A936,Bat!$A$4:$BF$2320,P$1,FALSE),VLOOKUP($A936,Pit!$A$4:$BA$1686,P$2,FALSE))</f>
        <v>90-92 Mph</v>
      </c>
      <c r="Q936" s="17">
        <f>IF($C936="B",VLOOKUP($A936,Bat!$A$4:$BF$2320,Q$1,FALSE),VLOOKUP($A936,Pit!$A$4:$BA$1686,Q$2,FALSE))</f>
        <v>4</v>
      </c>
      <c r="R936" s="18">
        <f>IF($C936="B",VLOOKUP($A936,Bat!$A$4:$BF$2320,R$1,FALSE),VLOOKUP($A936,Pit!$A$4:$BA$1686,R$2,FALSE))</f>
        <v>8.994569262899283</v>
      </c>
      <c r="S936" s="19">
        <f>IF($C936="B",VLOOKUP($A936,Bat!$A$4:$BF$2320,S$1,FALSE),VLOOKUP($A936,Pit!$A$4:$BA$1686,S$2,FALSE))</f>
        <v>-0.26738020051614309</v>
      </c>
      <c r="T936" s="20" t="str">
        <f>IF($C936="B",VLOOKUP($A936,Bat!$A$4:$BF$2320,T$1,FALSE),VLOOKUP($A936,Pit!$A$4:$BA$1686,T$2,FALSE))</f>
        <v>Slot</v>
      </c>
      <c r="U936" s="17" t="str">
        <f>VLOOKUP(IF($C936="B",VLOOKUP($A936,Bat!$A$4:$AU$2320,U$1,FALSE),VLOOKUP($A936,Pit!$A$4:$BE$1686,U$2,FALSE)),COND!$A$35:$B$41,2,FALSE)</f>
        <v>??</v>
      </c>
      <c r="V936" s="21">
        <f>IF($C936="B",VLOOKUP($A936,Bat!$A$4:$AT$2284,46,FALSE),VLOOKUP($A936,Pit!$A$4:$BD$1664,56,FALSE))</f>
        <v>527</v>
      </c>
      <c r="W936" s="16">
        <f t="shared" si="72"/>
        <v>527</v>
      </c>
      <c r="X936" s="16"/>
      <c r="Y936" s="22">
        <f t="shared" si="73"/>
        <v>892</v>
      </c>
      <c r="Z936" s="16" t="str">
        <f>IFERROR(VLOOKUP($D936,Results37!$F$3:$L$1396,Z$1,FALSE),"")</f>
        <v/>
      </c>
      <c r="AA936" s="47" t="str">
        <f>IF(ISERROR(VLOOKUP(D936,Results37!$F$3:$O$399,AA$1,FALSE)),"",IF(VLOOKUP(D936,Results37!$F$3:$O$399,AA$1+1,FALSE)=1,"S"&amp;VLOOKUP(D936,Results37!$F$3:$O$399,AA$1,FALSE),VLOOKUP(D936,Results37!$F$3:$O$399,AA$1,FALSE)))</f>
        <v/>
      </c>
      <c r="AB936" s="16" t="str">
        <f>IFERROR(VLOOKUP($D936,Results37!$F$3:$L$1396,AB$1,FALSE),"")</f>
        <v/>
      </c>
      <c r="AC936" s="16" t="str">
        <f>IFERROR(VLOOKUP($D936,Results37!$F$3:$L$1396,AC$1,FALSE),"")</f>
        <v/>
      </c>
      <c r="AD936" s="16" t="str">
        <f t="shared" si="74"/>
        <v/>
      </c>
      <c r="AE936" s="20" t="str">
        <f>IF(ISERROR(VLOOKUP($AC936&amp;"-"&amp;$F936&amp;" "&amp;G936,Bonuses!$B$1:$G$1006,4,FALSE)),"",INT(VLOOKUP($AC936&amp;"-"&amp;$F936&amp;" "&amp;$G936,Bonuses!$B$1:$G$1006,4,FALSE)))</f>
        <v/>
      </c>
      <c r="AF936" s="16" t="str">
        <f>IF(ISERROR(VLOOKUP($AC936&amp;"-"&amp;$F936,Bonuses!$B$1:$G$1006,5,FALSE)),"",IF(VLOOKUP($AC936&amp;"-"&amp;$F936,Bonuses!$B$1:$G$1006,5,FALSE)="","",VLOOKUP($AC936&amp;"-"&amp;$F936,Bonuses!$B$1:$G$1006,6,FALSE)&amp;" yrs, "&amp;VLOOKUP($AC936&amp;"-"&amp;$F936,Bonuses!$B$1:$G$1006,5,FALSE)))</f>
        <v/>
      </c>
    </row>
    <row r="937" spans="1:32" s="21" customFormat="1" x14ac:dyDescent="0.25">
      <c r="A937" s="21" t="s">
        <v>3130</v>
      </c>
      <c r="B937" s="21">
        <f t="shared" si="70"/>
        <v>0</v>
      </c>
      <c r="C937" s="21" t="str">
        <f t="shared" si="71"/>
        <v>B</v>
      </c>
      <c r="D937" s="17">
        <f>IF($C937="B",VLOOKUP($A937,Bat!$A$4:$BF$2320,D$1,FALSE),VLOOKUP($A937,Pit!$A$4:$BA$1686,D$2,FALSE))</f>
        <v>13255</v>
      </c>
      <c r="E937" s="16" t="str">
        <f>IF($C937="B",VLOOKUP($A937,Bat!$A$4:$BF$2320,E$1,FALSE),VLOOKUP($A937,Pit!$A$4:$BA$1686,E$2,FALSE))</f>
        <v>LF</v>
      </c>
      <c r="F937" s="16" t="str">
        <f>IF($C937="B",VLOOKUP($A937,Bat!$A$4:$BF$2320,F$1,FALSE),VLOOKUP($A937,Pit!$A$4:$BA$1686,F$2,FALSE))</f>
        <v>Mac</v>
      </c>
      <c r="G937" s="16" t="str">
        <f>IF($C937="B",VLOOKUP($A937,Bat!$A$4:$BF$2320,G$1,FALSE),VLOOKUP($A937,Pit!$A$4:$BA$1686,G$2,FALSE))</f>
        <v>Basile</v>
      </c>
      <c r="H937" s="16">
        <f>IF($C937="B",VLOOKUP($A937,Bat!$A$4:$BF$2320,H$1,FALSE),VLOOKUP($A937,Pit!$A$4:$BA$1686,H$2,FALSE))</f>
        <v>22</v>
      </c>
      <c r="I937" s="16" t="str">
        <f>IF($C937="B",VLOOKUP($A937,Bat!$A$4:$BF$2320,I$1,FALSE),VLOOKUP($A937,Pit!$A$4:$BA$1686,I$2,FALSE))</f>
        <v>R</v>
      </c>
      <c r="J937" s="16" t="str">
        <f>IF($C937="B",VLOOKUP($A937,Bat!$A$4:$BF$2320,J$1,FALSE),VLOOKUP($A937,Pit!$A$4:$BA$1686,J$2,FALSE))</f>
        <v>L</v>
      </c>
      <c r="K937" s="16" t="str">
        <f>IF($C937="B",VLOOKUP($A937,Bat!$A$4:$BF$2320,K$1,FALSE),VLOOKUP($A937,Pit!$A$4:$BA$1686,K$2,FALSE))</f>
        <v>Normal</v>
      </c>
      <c r="L937" s="17" t="str">
        <f>IF($C937="B",VLOOKUP($A937,Bat!$A$4:$BF$2320,L$1,FALSE),VLOOKUP($A937,Pit!$A$4:$BA$1686,L$2,FALSE))</f>
        <v>Normal</v>
      </c>
      <c r="M937" s="16">
        <f>IF($C937="B",VLOOKUP($A937,Bat!$A$4:$BF$2320,M$1,FALSE),VLOOKUP($A937,Pit!$A$4:$BA$1686,M$2,FALSE))</f>
        <v>1</v>
      </c>
      <c r="N937" s="16">
        <f>IF($C937="B",VLOOKUP($A937,Bat!$A$4:$BF$2320,N$1,FALSE),VLOOKUP($A937,Pit!$A$4:$BA$1686,N$2,FALSE))</f>
        <v>2</v>
      </c>
      <c r="O937" s="16">
        <f>IF($C937="B",VLOOKUP($A937,Bat!$A$4:$BF$2320,O$1,FALSE),VLOOKUP($A937,Pit!$A$4:$BA$1686,O$2,FALSE))</f>
        <v>2</v>
      </c>
      <c r="P937" s="16">
        <f>IF($C937="B",VLOOKUP($A937,Bat!$A$4:$BF$2320,P$1,FALSE),VLOOKUP($A937,Pit!$A$4:$BA$1686,P$2,FALSE))</f>
        <v>6</v>
      </c>
      <c r="Q937" s="17">
        <f>IF($C937="B",VLOOKUP($A937,Bat!$A$4:$BF$2320,Q$1,FALSE),VLOOKUP($A937,Pit!$A$4:$BA$1686,Q$2,FALSE))</f>
        <v>3</v>
      </c>
      <c r="R937" s="18">
        <f>IF($C937="B",VLOOKUP($A937,Bat!$A$4:$BF$2320,R$1,FALSE),VLOOKUP($A937,Pit!$A$4:$BA$1686,R$2,FALSE))</f>
        <v>-6.2321124060710424</v>
      </c>
      <c r="S937" s="19">
        <f>IF($C937="B",VLOOKUP($A937,Bat!$A$4:$BF$2320,S$1,FALSE),VLOOKUP($A937,Pit!$A$4:$BA$1686,S$2,FALSE))</f>
        <v>-0.47389439844599807</v>
      </c>
      <c r="T937" s="20" t="str">
        <f>IF($C937="B",VLOOKUP($A937,Bat!$A$4:$BF$2320,T$1,FALSE),VLOOKUP($A937,Pit!$A$4:$BA$1686,T$2,FALSE))</f>
        <v>$210k</v>
      </c>
      <c r="U937" s="17" t="str">
        <f>VLOOKUP(IF($C937="B",VLOOKUP($A937,Bat!$A$4:$AU$2320,U$1,FALSE),VLOOKUP($A937,Pit!$A$4:$BE$1686,U$2,FALSE)),COND!$A$35:$B$41,2,FALSE)</f>
        <v>??</v>
      </c>
      <c r="V937" s="21">
        <f>IF($C937="B",VLOOKUP($A937,Bat!$A$4:$AT$2284,46,FALSE),VLOOKUP($A937,Pit!$A$4:$BD$1664,56,FALSE))</f>
        <v>528</v>
      </c>
      <c r="W937" s="16">
        <f t="shared" si="72"/>
        <v>999</v>
      </c>
      <c r="X937" s="16"/>
      <c r="Y937" s="22">
        <f t="shared" si="73"/>
        <v>1028</v>
      </c>
      <c r="Z937" s="16" t="str">
        <f>IFERROR(VLOOKUP($D937,Results37!$F$3:$L$1396,Z$1,FALSE),"")</f>
        <v/>
      </c>
      <c r="AA937" s="47" t="str">
        <f>IF(ISERROR(VLOOKUP(D937,Results37!$F$3:$O$399,AA$1,FALSE)),"",IF(VLOOKUP(D937,Results37!$F$3:$O$399,AA$1+1,FALSE)=1,"S"&amp;VLOOKUP(D937,Results37!$F$3:$O$399,AA$1,FALSE),VLOOKUP(D937,Results37!$F$3:$O$399,AA$1,FALSE)))</f>
        <v/>
      </c>
      <c r="AB937" s="16" t="str">
        <f>IFERROR(VLOOKUP($D937,Results37!$F$3:$L$1396,AB$1,FALSE),"")</f>
        <v/>
      </c>
      <c r="AC937" s="16" t="str">
        <f>IFERROR(VLOOKUP($D937,Results37!$F$3:$L$1396,AC$1,FALSE),"")</f>
        <v/>
      </c>
      <c r="AD937" s="16" t="str">
        <f t="shared" si="74"/>
        <v/>
      </c>
      <c r="AE937" s="20" t="str">
        <f>IF(ISERROR(VLOOKUP($AC937&amp;"-"&amp;$F937&amp;" "&amp;G937,Bonuses!$B$1:$G$1006,4,FALSE)),"",INT(VLOOKUP($AC937&amp;"-"&amp;$F937&amp;" "&amp;$G937,Bonuses!$B$1:$G$1006,4,FALSE)))</f>
        <v/>
      </c>
      <c r="AF937" s="16" t="str">
        <f>IF(ISERROR(VLOOKUP($AC937&amp;"-"&amp;$F937,Bonuses!$B$1:$G$1006,5,FALSE)),"",IF(VLOOKUP($AC937&amp;"-"&amp;$F937,Bonuses!$B$1:$G$1006,5,FALSE)="","",VLOOKUP($AC937&amp;"-"&amp;$F937,Bonuses!$B$1:$G$1006,6,FALSE)&amp;" yrs, "&amp;VLOOKUP($AC937&amp;"-"&amp;$F937,Bonuses!$B$1:$G$1006,5,FALSE)))</f>
        <v/>
      </c>
    </row>
    <row r="938" spans="1:32" s="21" customFormat="1" x14ac:dyDescent="0.25">
      <c r="A938" s="21" t="s">
        <v>2822</v>
      </c>
      <c r="B938" s="21">
        <f t="shared" si="70"/>
        <v>0</v>
      </c>
      <c r="C938" s="21" t="str">
        <f t="shared" si="71"/>
        <v>P</v>
      </c>
      <c r="D938" s="17">
        <f>IF($C938="B",VLOOKUP($A938,Bat!$A$4:$BF$2320,D$1,FALSE),VLOOKUP($A938,Pit!$A$4:$BA$1686,D$2,FALSE))</f>
        <v>6166</v>
      </c>
      <c r="E938" s="16" t="str">
        <f>IF($C938="B",VLOOKUP($A938,Bat!$A$4:$BF$2320,E$1,FALSE),VLOOKUP($A938,Pit!$A$4:$BA$1686,E$2,FALSE))</f>
        <v>RP</v>
      </c>
      <c r="F938" s="16" t="str">
        <f>IF($C938="B",VLOOKUP($A938,Bat!$A$4:$BF$2320,F$1,FALSE),VLOOKUP($A938,Pit!$A$4:$BA$1686,F$2,FALSE))</f>
        <v>Tomás</v>
      </c>
      <c r="G938" s="16" t="str">
        <f>IF($C938="B",VLOOKUP($A938,Bat!$A$4:$BF$2320,G$1,FALSE),VLOOKUP($A938,Pit!$A$4:$BA$1686,G$2,FALSE))</f>
        <v>Rivera</v>
      </c>
      <c r="H938" s="16">
        <f>IF($C938="B",VLOOKUP($A938,Bat!$A$4:$BF$2320,H$1,FALSE),VLOOKUP($A938,Pit!$A$4:$BA$1686,H$2,FALSE))</f>
        <v>22</v>
      </c>
      <c r="I938" s="16" t="str">
        <f>IF($C938="B",VLOOKUP($A938,Bat!$A$4:$BF$2320,I$1,FALSE),VLOOKUP($A938,Pit!$A$4:$BA$1686,I$2,FALSE))</f>
        <v>R</v>
      </c>
      <c r="J938" s="16" t="str">
        <f>IF($C938="B",VLOOKUP($A938,Bat!$A$4:$BF$2320,J$1,FALSE),VLOOKUP($A938,Pit!$A$4:$BA$1686,J$2,FALSE))</f>
        <v>R</v>
      </c>
      <c r="K938" s="16" t="str">
        <f>IF($C938="B",VLOOKUP($A938,Bat!$A$4:$BF$2320,K$1,FALSE),VLOOKUP($A938,Pit!$A$4:$BA$1686,K$2,FALSE))</f>
        <v>Normal</v>
      </c>
      <c r="L938" s="17" t="str">
        <f>IF($C938="B",VLOOKUP($A938,Bat!$A$4:$BF$2320,L$1,FALSE),VLOOKUP($A938,Pit!$A$4:$BA$1686,L$2,FALSE))</f>
        <v>Normal</v>
      </c>
      <c r="M938" s="16">
        <f>IF($C938="B",VLOOKUP($A938,Bat!$A$4:$BF$2320,M$1,FALSE),VLOOKUP($A938,Pit!$A$4:$BA$1686,M$2,FALSE))</f>
        <v>4</v>
      </c>
      <c r="N938" s="16">
        <f>IF($C938="B",VLOOKUP($A938,Bat!$A$4:$BF$2320,N$1,FALSE),VLOOKUP($A938,Pit!$A$4:$BA$1686,N$2,FALSE))</f>
        <v>2</v>
      </c>
      <c r="O938" s="16">
        <f>IF($C938="B",VLOOKUP($A938,Bat!$A$4:$BF$2320,O$1,FALSE),VLOOKUP($A938,Pit!$A$4:$BA$1686,O$2,FALSE))</f>
        <v>2</v>
      </c>
      <c r="P938" s="16" t="str">
        <f>IF($C938="B",VLOOKUP($A938,Bat!$A$4:$BF$2320,P$1,FALSE),VLOOKUP($A938,Pit!$A$4:$BA$1686,P$2,FALSE))</f>
        <v>89-91 Mph</v>
      </c>
      <c r="Q938" s="17">
        <f>IF($C938="B",VLOOKUP($A938,Bat!$A$4:$BF$2320,Q$1,FALSE),VLOOKUP($A938,Pit!$A$4:$BA$1686,Q$2,FALSE))</f>
        <v>7</v>
      </c>
      <c r="R938" s="18">
        <f>IF($C938="B",VLOOKUP($A938,Bat!$A$4:$BF$2320,R$1,FALSE),VLOOKUP($A938,Pit!$A$4:$BA$1686,R$2,FALSE))</f>
        <v>8.940376792931513</v>
      </c>
      <c r="S938" s="19">
        <f>IF($C938="B",VLOOKUP($A938,Bat!$A$4:$BF$2320,S$1,FALSE),VLOOKUP($A938,Pit!$A$4:$BA$1686,S$2,FALSE))</f>
        <v>-0.2721410114503372</v>
      </c>
      <c r="T938" s="20" t="str">
        <f>IF($C938="B",VLOOKUP($A938,Bat!$A$4:$BF$2320,T$1,FALSE),VLOOKUP($A938,Pit!$A$4:$BA$1686,T$2,FALSE))</f>
        <v>-</v>
      </c>
      <c r="U938" s="17" t="str">
        <f>VLOOKUP(IF($C938="B",VLOOKUP($A938,Bat!$A$4:$AU$2320,U$1,FALSE),VLOOKUP($A938,Pit!$A$4:$BE$1686,U$2,FALSE)),COND!$A$35:$B$41,2,FALSE)</f>
        <v>??</v>
      </c>
      <c r="V938" s="21">
        <f>IF($C938="B",VLOOKUP($A938,Bat!$A$4:$AT$2284,46,FALSE),VLOOKUP($A938,Pit!$A$4:$BD$1664,56,FALSE))</f>
        <v>530</v>
      </c>
      <c r="W938" s="16">
        <f t="shared" si="72"/>
        <v>999</v>
      </c>
      <c r="X938" s="16"/>
      <c r="Y938" s="22">
        <f t="shared" si="73"/>
        <v>896</v>
      </c>
      <c r="Z938" s="16" t="str">
        <f>IFERROR(VLOOKUP($D938,Results37!$F$3:$L$1396,Z$1,FALSE),"")</f>
        <v/>
      </c>
      <c r="AA938" s="47" t="str">
        <f>IF(ISERROR(VLOOKUP(D938,Results37!$F$3:$O$399,AA$1,FALSE)),"",IF(VLOOKUP(D938,Results37!$F$3:$O$399,AA$1+1,FALSE)=1,"S"&amp;VLOOKUP(D938,Results37!$F$3:$O$399,AA$1,FALSE),VLOOKUP(D938,Results37!$F$3:$O$399,AA$1,FALSE)))</f>
        <v/>
      </c>
      <c r="AB938" s="16" t="str">
        <f>IFERROR(VLOOKUP($D938,Results37!$F$3:$L$1396,AB$1,FALSE),"")</f>
        <v/>
      </c>
      <c r="AC938" s="16" t="str">
        <f>IFERROR(VLOOKUP($D938,Results37!$F$3:$L$1396,AC$1,FALSE),"")</f>
        <v/>
      </c>
      <c r="AD938" s="16" t="str">
        <f t="shared" si="74"/>
        <v/>
      </c>
      <c r="AE938" s="20" t="str">
        <f>IF(ISERROR(VLOOKUP($AC938&amp;"-"&amp;$F938&amp;" "&amp;G938,Bonuses!$B$1:$G$1006,4,FALSE)),"",INT(VLOOKUP($AC938&amp;"-"&amp;$F938&amp;" "&amp;$G938,Bonuses!$B$1:$G$1006,4,FALSE)))</f>
        <v/>
      </c>
      <c r="AF938" s="16" t="str">
        <f>IF(ISERROR(VLOOKUP($AC938&amp;"-"&amp;$F938,Bonuses!$B$1:$G$1006,5,FALSE)),"",IF(VLOOKUP($AC938&amp;"-"&amp;$F938,Bonuses!$B$1:$G$1006,5,FALSE)="","",VLOOKUP($AC938&amp;"-"&amp;$F938,Bonuses!$B$1:$G$1006,6,FALSE)&amp;" yrs, "&amp;VLOOKUP($AC938&amp;"-"&amp;$F938,Bonuses!$B$1:$G$1006,5,FALSE)))</f>
        <v/>
      </c>
    </row>
    <row r="939" spans="1:32" s="21" customFormat="1" x14ac:dyDescent="0.25">
      <c r="A939" s="21" t="s">
        <v>2588</v>
      </c>
      <c r="B939" s="21">
        <f t="shared" si="70"/>
        <v>0</v>
      </c>
      <c r="C939" s="21" t="str">
        <f t="shared" si="71"/>
        <v>P</v>
      </c>
      <c r="D939" s="17">
        <f>IF($C939="B",VLOOKUP($A939,Bat!$A$4:$BF$2320,D$1,FALSE),VLOOKUP($A939,Pit!$A$4:$BA$1686,D$2,FALSE))</f>
        <v>14494</v>
      </c>
      <c r="E939" s="16" t="str">
        <f>IF($C939="B",VLOOKUP($A939,Bat!$A$4:$BF$2320,E$1,FALSE),VLOOKUP($A939,Pit!$A$4:$BA$1686,E$2,FALSE))</f>
        <v>RP</v>
      </c>
      <c r="F939" s="16" t="str">
        <f>IF($C939="B",VLOOKUP($A939,Bat!$A$4:$BF$2320,F$1,FALSE),VLOOKUP($A939,Pit!$A$4:$BA$1686,F$2,FALSE))</f>
        <v>Charles</v>
      </c>
      <c r="G939" s="16" t="str">
        <f>IF($C939="B",VLOOKUP($A939,Bat!$A$4:$BF$2320,G$1,FALSE),VLOOKUP($A939,Pit!$A$4:$BA$1686,G$2,FALSE))</f>
        <v>Moore</v>
      </c>
      <c r="H939" s="16">
        <f>IF($C939="B",VLOOKUP($A939,Bat!$A$4:$BF$2320,H$1,FALSE),VLOOKUP($A939,Pit!$A$4:$BA$1686,H$2,FALSE))</f>
        <v>24</v>
      </c>
      <c r="I939" s="16" t="str">
        <f>IF($C939="B",VLOOKUP($A939,Bat!$A$4:$BF$2320,I$1,FALSE),VLOOKUP($A939,Pit!$A$4:$BA$1686,I$2,FALSE))</f>
        <v>R</v>
      </c>
      <c r="J939" s="16" t="str">
        <f>IF($C939="B",VLOOKUP($A939,Bat!$A$4:$BF$2320,J$1,FALSE),VLOOKUP($A939,Pit!$A$4:$BA$1686,J$2,FALSE))</f>
        <v>L</v>
      </c>
      <c r="K939" s="16" t="str">
        <f>IF($C939="B",VLOOKUP($A939,Bat!$A$4:$BF$2320,K$1,FALSE),VLOOKUP($A939,Pit!$A$4:$BA$1686,K$2,FALSE))</f>
        <v>Normal</v>
      </c>
      <c r="L939" s="17" t="str">
        <f>IF($C939="B",VLOOKUP($A939,Bat!$A$4:$BF$2320,L$1,FALSE),VLOOKUP($A939,Pit!$A$4:$BA$1686,L$2,FALSE))</f>
        <v>Normal</v>
      </c>
      <c r="M939" s="16">
        <f>IF($C939="B",VLOOKUP($A939,Bat!$A$4:$BF$2320,M$1,FALSE),VLOOKUP($A939,Pit!$A$4:$BA$1686,M$2,FALSE))</f>
        <v>4</v>
      </c>
      <c r="N939" s="16">
        <f>IF($C939="B",VLOOKUP($A939,Bat!$A$4:$BF$2320,N$1,FALSE),VLOOKUP($A939,Pit!$A$4:$BA$1686,N$2,FALSE))</f>
        <v>2</v>
      </c>
      <c r="O939" s="16">
        <f>IF($C939="B",VLOOKUP($A939,Bat!$A$4:$BF$2320,O$1,FALSE),VLOOKUP($A939,Pit!$A$4:$BA$1686,O$2,FALSE))</f>
        <v>2</v>
      </c>
      <c r="P939" s="16" t="str">
        <f>IF($C939="B",VLOOKUP($A939,Bat!$A$4:$BF$2320,P$1,FALSE),VLOOKUP($A939,Pit!$A$4:$BA$1686,P$2,FALSE))</f>
        <v>91-93 Mph</v>
      </c>
      <c r="Q939" s="17">
        <f>IF($C939="B",VLOOKUP($A939,Bat!$A$4:$BF$2320,Q$1,FALSE),VLOOKUP($A939,Pit!$A$4:$BA$1686,Q$2,FALSE))</f>
        <v>8</v>
      </c>
      <c r="R939" s="18">
        <f>IF($C939="B",VLOOKUP($A939,Bat!$A$4:$BF$2320,R$1,FALSE),VLOOKUP($A939,Pit!$A$4:$BA$1686,R$2,FALSE))</f>
        <v>8.9323396660211962</v>
      </c>
      <c r="S939" s="19">
        <f>IF($C939="B",VLOOKUP($A939,Bat!$A$4:$BF$2320,S$1,FALSE),VLOOKUP($A939,Pit!$A$4:$BA$1686,S$2,FALSE))</f>
        <v>-0.27284707341239384</v>
      </c>
      <c r="T939" s="20" t="str">
        <f>IF($C939="B",VLOOKUP($A939,Bat!$A$4:$BF$2320,T$1,FALSE),VLOOKUP($A939,Pit!$A$4:$BA$1686,T$2,FALSE))</f>
        <v>Slot</v>
      </c>
      <c r="U939" s="17" t="str">
        <f>VLOOKUP(IF($C939="B",VLOOKUP($A939,Bat!$A$4:$AU$2320,U$1,FALSE),VLOOKUP($A939,Pit!$A$4:$BE$1686,U$2,FALSE)),COND!$A$35:$B$41,2,FALSE)</f>
        <v>??</v>
      </c>
      <c r="V939" s="21">
        <f>IF($C939="B",VLOOKUP($A939,Bat!$A$4:$AT$2284,46,FALSE),VLOOKUP($A939,Pit!$A$4:$BD$1664,56,FALSE))</f>
        <v>531</v>
      </c>
      <c r="W939" s="16">
        <f t="shared" si="72"/>
        <v>531</v>
      </c>
      <c r="X939" s="16"/>
      <c r="Y939" s="22">
        <f t="shared" si="73"/>
        <v>898</v>
      </c>
      <c r="Z939" s="16" t="str">
        <f>IFERROR(VLOOKUP($D939,Results37!$F$3:$L$1396,Z$1,FALSE),"")</f>
        <v/>
      </c>
      <c r="AA939" s="47" t="str">
        <f>IF(ISERROR(VLOOKUP(D939,Results37!$F$3:$O$399,AA$1,FALSE)),"",IF(VLOOKUP(D939,Results37!$F$3:$O$399,AA$1+1,FALSE)=1,"S"&amp;VLOOKUP(D939,Results37!$F$3:$O$399,AA$1,FALSE),VLOOKUP(D939,Results37!$F$3:$O$399,AA$1,FALSE)))</f>
        <v/>
      </c>
      <c r="AB939" s="16" t="str">
        <f>IFERROR(VLOOKUP($D939,Results37!$F$3:$L$1396,AB$1,FALSE),"")</f>
        <v/>
      </c>
      <c r="AC939" s="16" t="str">
        <f>IFERROR(VLOOKUP($D939,Results37!$F$3:$L$1396,AC$1,FALSE),"")</f>
        <v/>
      </c>
      <c r="AD939" s="16" t="str">
        <f t="shared" si="74"/>
        <v/>
      </c>
      <c r="AE939" s="20" t="str">
        <f>IF(ISERROR(VLOOKUP($AC939&amp;"-"&amp;$F939&amp;" "&amp;G939,Bonuses!$B$1:$G$1006,4,FALSE)),"",INT(VLOOKUP($AC939&amp;"-"&amp;$F939&amp;" "&amp;$G939,Bonuses!$B$1:$G$1006,4,FALSE)))</f>
        <v/>
      </c>
      <c r="AF939" s="16" t="str">
        <f>IF(ISERROR(VLOOKUP($AC939&amp;"-"&amp;$F939,Bonuses!$B$1:$G$1006,5,FALSE)),"",IF(VLOOKUP($AC939&amp;"-"&amp;$F939,Bonuses!$B$1:$G$1006,5,FALSE)="","",VLOOKUP($AC939&amp;"-"&amp;$F939,Bonuses!$B$1:$G$1006,6,FALSE)&amp;" yrs, "&amp;VLOOKUP($AC939&amp;"-"&amp;$F939,Bonuses!$B$1:$G$1006,5,FALSE)))</f>
        <v/>
      </c>
    </row>
    <row r="940" spans="1:32" s="21" customFormat="1" x14ac:dyDescent="0.25">
      <c r="A940" s="21" t="s">
        <v>2171</v>
      </c>
      <c r="B940" s="21">
        <f t="shared" si="70"/>
        <v>0</v>
      </c>
      <c r="C940" s="21" t="str">
        <f t="shared" si="71"/>
        <v>B</v>
      </c>
      <c r="D940" s="17">
        <f>IF($C940="B",VLOOKUP($A940,Bat!$A$4:$BF$2320,D$1,FALSE),VLOOKUP($A940,Pit!$A$4:$BA$1686,D$2,FALSE))</f>
        <v>1870</v>
      </c>
      <c r="E940" s="16" t="str">
        <f>IF($C940="B",VLOOKUP($A940,Bat!$A$4:$BF$2320,E$1,FALSE),VLOOKUP($A940,Pit!$A$4:$BA$1686,E$2,FALSE))</f>
        <v>C</v>
      </c>
      <c r="F940" s="16" t="str">
        <f>IF($C940="B",VLOOKUP($A940,Bat!$A$4:$BF$2320,F$1,FALSE),VLOOKUP($A940,Pit!$A$4:$BA$1686,F$2,FALSE))</f>
        <v>Gary</v>
      </c>
      <c r="G940" s="16" t="str">
        <f>IF($C940="B",VLOOKUP($A940,Bat!$A$4:$BF$2320,G$1,FALSE),VLOOKUP($A940,Pit!$A$4:$BA$1686,G$2,FALSE))</f>
        <v>Jones</v>
      </c>
      <c r="H940" s="16">
        <f>IF($C940="B",VLOOKUP($A940,Bat!$A$4:$BF$2320,H$1,FALSE),VLOOKUP($A940,Pit!$A$4:$BA$1686,H$2,FALSE))</f>
        <v>18</v>
      </c>
      <c r="I940" s="16" t="str">
        <f>IF($C940="B",VLOOKUP($A940,Bat!$A$4:$BF$2320,I$1,FALSE),VLOOKUP($A940,Pit!$A$4:$BA$1686,I$2,FALSE))</f>
        <v>S</v>
      </c>
      <c r="J940" s="16" t="str">
        <f>IF($C940="B",VLOOKUP($A940,Bat!$A$4:$BF$2320,J$1,FALSE),VLOOKUP($A940,Pit!$A$4:$BA$1686,J$2,FALSE))</f>
        <v>R</v>
      </c>
      <c r="K940" s="16" t="str">
        <f>IF($C940="B",VLOOKUP($A940,Bat!$A$4:$BF$2320,K$1,FALSE),VLOOKUP($A940,Pit!$A$4:$BA$1686,K$2,FALSE))</f>
        <v>Low</v>
      </c>
      <c r="L940" s="17" t="str">
        <f>IF($C940="B",VLOOKUP($A940,Bat!$A$4:$BF$2320,L$1,FALSE),VLOOKUP($A940,Pit!$A$4:$BA$1686,L$2,FALSE))</f>
        <v>Normal</v>
      </c>
      <c r="M940" s="16">
        <f>IF($C940="B",VLOOKUP($A940,Bat!$A$4:$BF$2320,M$1,FALSE),VLOOKUP($A940,Pit!$A$4:$BA$1686,M$2,FALSE))</f>
        <v>1</v>
      </c>
      <c r="N940" s="16">
        <f>IF($C940="B",VLOOKUP($A940,Bat!$A$4:$BF$2320,N$1,FALSE),VLOOKUP($A940,Pit!$A$4:$BA$1686,N$2,FALSE))</f>
        <v>4</v>
      </c>
      <c r="O940" s="16">
        <f>IF($C940="B",VLOOKUP($A940,Bat!$A$4:$BF$2320,O$1,FALSE),VLOOKUP($A940,Pit!$A$4:$BA$1686,O$2,FALSE))</f>
        <v>4</v>
      </c>
      <c r="P940" s="16">
        <f>IF($C940="B",VLOOKUP($A940,Bat!$A$4:$BF$2320,P$1,FALSE),VLOOKUP($A940,Pit!$A$4:$BA$1686,P$2,FALSE))</f>
        <v>4</v>
      </c>
      <c r="Q940" s="17">
        <f>IF($C940="B",VLOOKUP($A940,Bat!$A$4:$BF$2320,Q$1,FALSE),VLOOKUP($A940,Pit!$A$4:$BA$1686,Q$2,FALSE))</f>
        <v>3</v>
      </c>
      <c r="R940" s="18">
        <f>IF($C940="B",VLOOKUP($A940,Bat!$A$4:$BF$2320,R$1,FALSE),VLOOKUP($A940,Pit!$A$4:$BA$1686,R$2,FALSE))</f>
        <v>-6.280530839058267</v>
      </c>
      <c r="S940" s="19">
        <f>IF($C940="B",VLOOKUP($A940,Bat!$A$4:$BF$2320,S$1,FALSE),VLOOKUP($A940,Pit!$A$4:$BA$1686,S$2,FALSE))</f>
        <v>-0.48079772543769589</v>
      </c>
      <c r="T940" s="20" t="str">
        <f>IF($C940="B",VLOOKUP($A940,Bat!$A$4:$BF$2320,T$1,FALSE),VLOOKUP($A940,Pit!$A$4:$BA$1686,T$2,FALSE))</f>
        <v>$2.0m</v>
      </c>
      <c r="U940" s="17" t="str">
        <f>VLOOKUP(IF($C940="B",VLOOKUP($A940,Bat!$A$4:$AU$2320,U$1,FALSE),VLOOKUP($A940,Pit!$A$4:$BE$1686,U$2,FALSE)),COND!$A$35:$B$41,2,FALSE)</f>
        <v>??</v>
      </c>
      <c r="V940" s="21">
        <f>IF($C940="B",VLOOKUP($A940,Bat!$A$4:$AT$2284,46,FALSE),VLOOKUP($A940,Pit!$A$4:$BD$1664,56,FALSE))</f>
        <v>531</v>
      </c>
      <c r="W940" s="16">
        <f t="shared" si="72"/>
        <v>999</v>
      </c>
      <c r="X940" s="16"/>
      <c r="Y940" s="22">
        <f t="shared" si="73"/>
        <v>1030</v>
      </c>
      <c r="Z940" s="16" t="str">
        <f>IFERROR(VLOOKUP($D940,Results37!$F$3:$L$1396,Z$1,FALSE),"")</f>
        <v/>
      </c>
      <c r="AA940" s="47" t="str">
        <f>IF(ISERROR(VLOOKUP(D940,Results37!$F$3:$O$399,AA$1,FALSE)),"",IF(VLOOKUP(D940,Results37!$F$3:$O$399,AA$1+1,FALSE)=1,"S"&amp;VLOOKUP(D940,Results37!$F$3:$O$399,AA$1,FALSE),VLOOKUP(D940,Results37!$F$3:$O$399,AA$1,FALSE)))</f>
        <v/>
      </c>
      <c r="AB940" s="16" t="str">
        <f>IFERROR(VLOOKUP($D940,Results37!$F$3:$L$1396,AB$1,FALSE),"")</f>
        <v/>
      </c>
      <c r="AC940" s="16" t="str">
        <f>IFERROR(VLOOKUP($D940,Results37!$F$3:$L$1396,AC$1,FALSE),"")</f>
        <v/>
      </c>
      <c r="AD940" s="16" t="str">
        <f t="shared" si="74"/>
        <v/>
      </c>
      <c r="AE940" s="20" t="str">
        <f>IF(ISERROR(VLOOKUP($AC940&amp;"-"&amp;$F940&amp;" "&amp;G940,Bonuses!$B$1:$G$1006,4,FALSE)),"",INT(VLOOKUP($AC940&amp;"-"&amp;$F940&amp;" "&amp;$G940,Bonuses!$B$1:$G$1006,4,FALSE)))</f>
        <v/>
      </c>
      <c r="AF940" s="16" t="str">
        <f>IF(ISERROR(VLOOKUP($AC940&amp;"-"&amp;$F940,Bonuses!$B$1:$G$1006,5,FALSE)),"",IF(VLOOKUP($AC940&amp;"-"&amp;$F940,Bonuses!$B$1:$G$1006,5,FALSE)="","",VLOOKUP($AC940&amp;"-"&amp;$F940,Bonuses!$B$1:$G$1006,6,FALSE)&amp;" yrs, "&amp;VLOOKUP($AC940&amp;"-"&amp;$F940,Bonuses!$B$1:$G$1006,5,FALSE)))</f>
        <v/>
      </c>
    </row>
    <row r="941" spans="1:32" s="21" customFormat="1" x14ac:dyDescent="0.25">
      <c r="A941" s="21" t="s">
        <v>2589</v>
      </c>
      <c r="B941" s="21">
        <f t="shared" si="70"/>
        <v>0</v>
      </c>
      <c r="C941" s="21" t="str">
        <f t="shared" si="71"/>
        <v>P</v>
      </c>
      <c r="D941" s="17">
        <f>IF($C941="B",VLOOKUP($A941,Bat!$A$4:$BF$2320,D$1,FALSE),VLOOKUP($A941,Pit!$A$4:$BA$1686,D$2,FALSE))</f>
        <v>11020</v>
      </c>
      <c r="E941" s="16" t="str">
        <f>IF($C941="B",VLOOKUP($A941,Bat!$A$4:$BF$2320,E$1,FALSE),VLOOKUP($A941,Pit!$A$4:$BA$1686,E$2,FALSE))</f>
        <v>RP</v>
      </c>
      <c r="F941" s="16" t="str">
        <f>IF($C941="B",VLOOKUP($A941,Bat!$A$4:$BF$2320,F$1,FALSE),VLOOKUP($A941,Pit!$A$4:$BA$1686,F$2,FALSE))</f>
        <v>Yosai</v>
      </c>
      <c r="G941" s="16" t="str">
        <f>IF($C941="B",VLOOKUP($A941,Bat!$A$4:$BF$2320,G$1,FALSE),VLOOKUP($A941,Pit!$A$4:$BA$1686,G$2,FALSE))</f>
        <v>Miyajima</v>
      </c>
      <c r="H941" s="16">
        <f>IF($C941="B",VLOOKUP($A941,Bat!$A$4:$BF$2320,H$1,FALSE),VLOOKUP($A941,Pit!$A$4:$BA$1686,H$2,FALSE))</f>
        <v>24</v>
      </c>
      <c r="I941" s="16" t="str">
        <f>IF($C941="B",VLOOKUP($A941,Bat!$A$4:$BF$2320,I$1,FALSE),VLOOKUP($A941,Pit!$A$4:$BA$1686,I$2,FALSE))</f>
        <v>R</v>
      </c>
      <c r="J941" s="16" t="str">
        <f>IF($C941="B",VLOOKUP($A941,Bat!$A$4:$BF$2320,J$1,FALSE),VLOOKUP($A941,Pit!$A$4:$BA$1686,J$2,FALSE))</f>
        <v>R</v>
      </c>
      <c r="K941" s="16" t="str">
        <f>IF($C941="B",VLOOKUP($A941,Bat!$A$4:$BF$2320,K$1,FALSE),VLOOKUP($A941,Pit!$A$4:$BA$1686,K$2,FALSE))</f>
        <v>Low</v>
      </c>
      <c r="L941" s="17" t="str">
        <f>IF($C941="B",VLOOKUP($A941,Bat!$A$4:$BF$2320,L$1,FALSE),VLOOKUP($A941,Pit!$A$4:$BA$1686,L$2,FALSE))</f>
        <v>Normal</v>
      </c>
      <c r="M941" s="16">
        <f>IF($C941="B",VLOOKUP($A941,Bat!$A$4:$BF$2320,M$1,FALSE),VLOOKUP($A941,Pit!$A$4:$BA$1686,M$2,FALSE))</f>
        <v>5</v>
      </c>
      <c r="N941" s="16">
        <f>IF($C941="B",VLOOKUP($A941,Bat!$A$4:$BF$2320,N$1,FALSE),VLOOKUP($A941,Pit!$A$4:$BA$1686,N$2,FALSE))</f>
        <v>2</v>
      </c>
      <c r="O941" s="16">
        <f>IF($C941="B",VLOOKUP($A941,Bat!$A$4:$BF$2320,O$1,FALSE),VLOOKUP($A941,Pit!$A$4:$BA$1686,O$2,FALSE))</f>
        <v>1</v>
      </c>
      <c r="P941" s="16" t="str">
        <f>IF($C941="B",VLOOKUP($A941,Bat!$A$4:$BF$2320,P$1,FALSE),VLOOKUP($A941,Pit!$A$4:$BA$1686,P$2,FALSE))</f>
        <v>87-89 Mph</v>
      </c>
      <c r="Q941" s="17">
        <f>IF($C941="B",VLOOKUP($A941,Bat!$A$4:$BF$2320,Q$1,FALSE),VLOOKUP($A941,Pit!$A$4:$BA$1686,Q$2,FALSE))</f>
        <v>8</v>
      </c>
      <c r="R941" s="18">
        <f>IF($C941="B",VLOOKUP($A941,Bat!$A$4:$BF$2320,R$1,FALSE),VLOOKUP($A941,Pit!$A$4:$BA$1686,R$2,FALSE))</f>
        <v>8.9297548351224556</v>
      </c>
      <c r="S941" s="19">
        <f>IF($C941="B",VLOOKUP($A941,Bat!$A$4:$BF$2320,S$1,FALSE),VLOOKUP($A941,Pit!$A$4:$BA$1686,S$2,FALSE))</f>
        <v>-0.27307415092358844</v>
      </c>
      <c r="T941" s="20" t="str">
        <f>IF($C941="B",VLOOKUP($A941,Bat!$A$4:$BF$2320,T$1,FALSE),VLOOKUP($A941,Pit!$A$4:$BA$1686,T$2,FALSE))</f>
        <v>Slot</v>
      </c>
      <c r="U941" s="17" t="str">
        <f>VLOOKUP(IF($C941="B",VLOOKUP($A941,Bat!$A$4:$AU$2320,U$1,FALSE),VLOOKUP($A941,Pit!$A$4:$BE$1686,U$2,FALSE)),COND!$A$35:$B$41,2,FALSE)</f>
        <v>??</v>
      </c>
      <c r="V941" s="21">
        <f>IF($C941="B",VLOOKUP($A941,Bat!$A$4:$AT$2284,46,FALSE),VLOOKUP($A941,Pit!$A$4:$BD$1664,56,FALSE))</f>
        <v>532</v>
      </c>
      <c r="W941" s="16">
        <f t="shared" si="72"/>
        <v>532</v>
      </c>
      <c r="X941" s="16"/>
      <c r="Y941" s="22">
        <f t="shared" si="73"/>
        <v>899</v>
      </c>
      <c r="Z941" s="16" t="str">
        <f>IFERROR(VLOOKUP($D941,Results37!$F$3:$L$1396,Z$1,FALSE),"")</f>
        <v/>
      </c>
      <c r="AA941" s="47" t="str">
        <f>IF(ISERROR(VLOOKUP(D941,Results37!$F$3:$O$399,AA$1,FALSE)),"",IF(VLOOKUP(D941,Results37!$F$3:$O$399,AA$1+1,FALSE)=1,"S"&amp;VLOOKUP(D941,Results37!$F$3:$O$399,AA$1,FALSE),VLOOKUP(D941,Results37!$F$3:$O$399,AA$1,FALSE)))</f>
        <v/>
      </c>
      <c r="AB941" s="16" t="str">
        <f>IFERROR(VLOOKUP($D941,Results37!$F$3:$L$1396,AB$1,FALSE),"")</f>
        <v/>
      </c>
      <c r="AC941" s="16" t="str">
        <f>IFERROR(VLOOKUP($D941,Results37!$F$3:$L$1396,AC$1,FALSE),"")</f>
        <v/>
      </c>
      <c r="AD941" s="16" t="str">
        <f t="shared" si="74"/>
        <v/>
      </c>
      <c r="AE941" s="20" t="str">
        <f>IF(ISERROR(VLOOKUP($AC941&amp;"-"&amp;$F941&amp;" "&amp;G941,Bonuses!$B$1:$G$1006,4,FALSE)),"",INT(VLOOKUP($AC941&amp;"-"&amp;$F941&amp;" "&amp;$G941,Bonuses!$B$1:$G$1006,4,FALSE)))</f>
        <v/>
      </c>
      <c r="AF941" s="16" t="str">
        <f>IF(ISERROR(VLOOKUP($AC941&amp;"-"&amp;$F941,Bonuses!$B$1:$G$1006,5,FALSE)),"",IF(VLOOKUP($AC941&amp;"-"&amp;$F941,Bonuses!$B$1:$G$1006,5,FALSE)="","",VLOOKUP($AC941&amp;"-"&amp;$F941,Bonuses!$B$1:$G$1006,6,FALSE)&amp;" yrs, "&amp;VLOOKUP($AC941&amp;"-"&amp;$F941,Bonuses!$B$1:$G$1006,5,FALSE)))</f>
        <v/>
      </c>
    </row>
    <row r="942" spans="1:32" s="21" customFormat="1" x14ac:dyDescent="0.25">
      <c r="A942" s="21" t="s">
        <v>2590</v>
      </c>
      <c r="B942" s="21">
        <f t="shared" si="70"/>
        <v>0</v>
      </c>
      <c r="C942" s="21" t="str">
        <f t="shared" si="71"/>
        <v>P</v>
      </c>
      <c r="D942" s="17">
        <f>IF($C942="B",VLOOKUP($A942,Bat!$A$4:$BF$2320,D$1,FALSE),VLOOKUP($A942,Pit!$A$4:$BA$1686,D$2,FALSE))</f>
        <v>2058</v>
      </c>
      <c r="E942" s="16" t="str">
        <f>IF($C942="B",VLOOKUP($A942,Bat!$A$4:$BF$2320,E$1,FALSE),VLOOKUP($A942,Pit!$A$4:$BA$1686,E$2,FALSE))</f>
        <v>CL</v>
      </c>
      <c r="F942" s="16" t="str">
        <f>IF($C942="B",VLOOKUP($A942,Bat!$A$4:$BF$2320,F$1,FALSE),VLOOKUP($A942,Pit!$A$4:$BA$1686,F$2,FALSE))</f>
        <v>Jeff</v>
      </c>
      <c r="G942" s="16" t="str">
        <f>IF($C942="B",VLOOKUP($A942,Bat!$A$4:$BF$2320,G$1,FALSE),VLOOKUP($A942,Pit!$A$4:$BA$1686,G$2,FALSE))</f>
        <v>May</v>
      </c>
      <c r="H942" s="16">
        <f>IF($C942="B",VLOOKUP($A942,Bat!$A$4:$BF$2320,H$1,FALSE),VLOOKUP($A942,Pit!$A$4:$BA$1686,H$2,FALSE))</f>
        <v>22</v>
      </c>
      <c r="I942" s="16" t="str">
        <f>IF($C942="B",VLOOKUP($A942,Bat!$A$4:$BF$2320,I$1,FALSE),VLOOKUP($A942,Pit!$A$4:$BA$1686,I$2,FALSE))</f>
        <v>R</v>
      </c>
      <c r="J942" s="16" t="str">
        <f>IF($C942="B",VLOOKUP($A942,Bat!$A$4:$BF$2320,J$1,FALSE),VLOOKUP($A942,Pit!$A$4:$BA$1686,J$2,FALSE))</f>
        <v>R</v>
      </c>
      <c r="K942" s="16" t="str">
        <f>IF($C942="B",VLOOKUP($A942,Bat!$A$4:$BF$2320,K$1,FALSE),VLOOKUP($A942,Pit!$A$4:$BA$1686,K$2,FALSE))</f>
        <v>Normal</v>
      </c>
      <c r="L942" s="17" t="str">
        <f>IF($C942="B",VLOOKUP($A942,Bat!$A$4:$BF$2320,L$1,FALSE),VLOOKUP($A942,Pit!$A$4:$BA$1686,L$2,FALSE))</f>
        <v>Normal</v>
      </c>
      <c r="M942" s="16">
        <f>IF($C942="B",VLOOKUP($A942,Bat!$A$4:$BF$2320,M$1,FALSE),VLOOKUP($A942,Pit!$A$4:$BA$1686,M$2,FALSE))</f>
        <v>4</v>
      </c>
      <c r="N942" s="16">
        <f>IF($C942="B",VLOOKUP($A942,Bat!$A$4:$BF$2320,N$1,FALSE),VLOOKUP($A942,Pit!$A$4:$BA$1686,N$2,FALSE))</f>
        <v>1</v>
      </c>
      <c r="O942" s="16">
        <f>IF($C942="B",VLOOKUP($A942,Bat!$A$4:$BF$2320,O$1,FALSE),VLOOKUP($A942,Pit!$A$4:$BA$1686,O$2,FALSE))</f>
        <v>3</v>
      </c>
      <c r="P942" s="16" t="str">
        <f>IF($C942="B",VLOOKUP($A942,Bat!$A$4:$BF$2320,P$1,FALSE),VLOOKUP($A942,Pit!$A$4:$BA$1686,P$2,FALSE))</f>
        <v>91-93 Mph</v>
      </c>
      <c r="Q942" s="17">
        <f>IF($C942="B",VLOOKUP($A942,Bat!$A$4:$BF$2320,Q$1,FALSE),VLOOKUP($A942,Pit!$A$4:$BA$1686,Q$2,FALSE))</f>
        <v>4</v>
      </c>
      <c r="R942" s="18">
        <f>IF($C942="B",VLOOKUP($A942,Bat!$A$4:$BF$2320,R$1,FALSE),VLOOKUP($A942,Pit!$A$4:$BA$1686,R$2,FALSE))</f>
        <v>8.9024874477987233</v>
      </c>
      <c r="S942" s="19">
        <f>IF($C942="B",VLOOKUP($A942,Bat!$A$4:$BF$2320,S$1,FALSE),VLOOKUP($A942,Pit!$A$4:$BA$1686,S$2,FALSE))</f>
        <v>-0.27546959213147093</v>
      </c>
      <c r="T942" s="20" t="str">
        <f>IF($C942="B",VLOOKUP($A942,Bat!$A$4:$BF$2320,T$1,FALSE),VLOOKUP($A942,Pit!$A$4:$BA$1686,T$2,FALSE))</f>
        <v>-</v>
      </c>
      <c r="U942" s="17" t="str">
        <f>VLOOKUP(IF($C942="B",VLOOKUP($A942,Bat!$A$4:$AU$2320,U$1,FALSE),VLOOKUP($A942,Pit!$A$4:$BE$1686,U$2,FALSE)),COND!$A$35:$B$41,2,FALSE)</f>
        <v>??</v>
      </c>
      <c r="V942" s="21">
        <f>IF($C942="B",VLOOKUP($A942,Bat!$A$4:$AT$2284,46,FALSE),VLOOKUP($A942,Pit!$A$4:$BD$1664,56,FALSE))</f>
        <v>533</v>
      </c>
      <c r="W942" s="16">
        <f t="shared" si="72"/>
        <v>999</v>
      </c>
      <c r="X942" s="16"/>
      <c r="Y942" s="22">
        <f t="shared" si="73"/>
        <v>902</v>
      </c>
      <c r="Z942" s="16" t="str">
        <f>IFERROR(VLOOKUP($D942,Results37!$F$3:$L$1396,Z$1,FALSE),"")</f>
        <v/>
      </c>
      <c r="AA942" s="47" t="str">
        <f>IF(ISERROR(VLOOKUP(D942,Results37!$F$3:$O$399,AA$1,FALSE)),"",IF(VLOOKUP(D942,Results37!$F$3:$O$399,AA$1+1,FALSE)=1,"S"&amp;VLOOKUP(D942,Results37!$F$3:$O$399,AA$1,FALSE),VLOOKUP(D942,Results37!$F$3:$O$399,AA$1,FALSE)))</f>
        <v/>
      </c>
      <c r="AB942" s="16" t="str">
        <f>IFERROR(VLOOKUP($D942,Results37!$F$3:$L$1396,AB$1,FALSE),"")</f>
        <v/>
      </c>
      <c r="AC942" s="16" t="str">
        <f>IFERROR(VLOOKUP($D942,Results37!$F$3:$L$1396,AC$1,FALSE),"")</f>
        <v/>
      </c>
      <c r="AD942" s="16" t="str">
        <f t="shared" si="74"/>
        <v/>
      </c>
      <c r="AE942" s="20" t="str">
        <f>IF(ISERROR(VLOOKUP($AC942&amp;"-"&amp;$F942&amp;" "&amp;G942,Bonuses!$B$1:$G$1006,4,FALSE)),"",INT(VLOOKUP($AC942&amp;"-"&amp;$F942&amp;" "&amp;$G942,Bonuses!$B$1:$G$1006,4,FALSE)))</f>
        <v/>
      </c>
      <c r="AF942" s="16" t="str">
        <f>IF(ISERROR(VLOOKUP($AC942&amp;"-"&amp;$F942,Bonuses!$B$1:$G$1006,5,FALSE)),"",IF(VLOOKUP($AC942&amp;"-"&amp;$F942,Bonuses!$B$1:$G$1006,5,FALSE)="","",VLOOKUP($AC942&amp;"-"&amp;$F942,Bonuses!$B$1:$G$1006,6,FALSE)&amp;" yrs, "&amp;VLOOKUP($AC942&amp;"-"&amp;$F942,Bonuses!$B$1:$G$1006,5,FALSE)))</f>
        <v/>
      </c>
    </row>
    <row r="943" spans="1:32" s="21" customFormat="1" x14ac:dyDescent="0.25">
      <c r="A943" s="21" t="s">
        <v>2592</v>
      </c>
      <c r="B943" s="21">
        <f t="shared" si="70"/>
        <v>0</v>
      </c>
      <c r="C943" s="21" t="str">
        <f t="shared" si="71"/>
        <v>P</v>
      </c>
      <c r="D943" s="17">
        <f>IF($C943="B",VLOOKUP($A943,Bat!$A$4:$BF$2320,D$1,FALSE),VLOOKUP($A943,Pit!$A$4:$BA$1686,D$2,FALSE))</f>
        <v>4979</v>
      </c>
      <c r="E943" s="16" t="str">
        <f>IF($C943="B",VLOOKUP($A943,Bat!$A$4:$BF$2320,E$1,FALSE),VLOOKUP($A943,Pit!$A$4:$BA$1686,E$2,FALSE))</f>
        <v>RP</v>
      </c>
      <c r="F943" s="16" t="str">
        <f>IF($C943="B",VLOOKUP($A943,Bat!$A$4:$BF$2320,F$1,FALSE),VLOOKUP($A943,Pit!$A$4:$BA$1686,F$2,FALSE))</f>
        <v>Doug</v>
      </c>
      <c r="G943" s="16" t="str">
        <f>IF($C943="B",VLOOKUP($A943,Bat!$A$4:$BF$2320,G$1,FALSE),VLOOKUP($A943,Pit!$A$4:$BA$1686,G$2,FALSE))</f>
        <v>Bean</v>
      </c>
      <c r="H943" s="16">
        <f>IF($C943="B",VLOOKUP($A943,Bat!$A$4:$BF$2320,H$1,FALSE),VLOOKUP($A943,Pit!$A$4:$BA$1686,H$2,FALSE))</f>
        <v>24</v>
      </c>
      <c r="I943" s="16" t="str">
        <f>IF($C943="B",VLOOKUP($A943,Bat!$A$4:$BF$2320,I$1,FALSE),VLOOKUP($A943,Pit!$A$4:$BA$1686,I$2,FALSE))</f>
        <v>R</v>
      </c>
      <c r="J943" s="16" t="str">
        <f>IF($C943="B",VLOOKUP($A943,Bat!$A$4:$BF$2320,J$1,FALSE),VLOOKUP($A943,Pit!$A$4:$BA$1686,J$2,FALSE))</f>
        <v>L</v>
      </c>
      <c r="K943" s="16" t="str">
        <f>IF($C943="B",VLOOKUP($A943,Bat!$A$4:$BF$2320,K$1,FALSE),VLOOKUP($A943,Pit!$A$4:$BA$1686,K$2,FALSE))</f>
        <v>Normal</v>
      </c>
      <c r="L943" s="17" t="str">
        <f>IF($C943="B",VLOOKUP($A943,Bat!$A$4:$BF$2320,L$1,FALSE),VLOOKUP($A943,Pit!$A$4:$BA$1686,L$2,FALSE))</f>
        <v>Normal</v>
      </c>
      <c r="M943" s="16">
        <f>IF($C943="B",VLOOKUP($A943,Bat!$A$4:$BF$2320,M$1,FALSE),VLOOKUP($A943,Pit!$A$4:$BA$1686,M$2,FALSE))</f>
        <v>4</v>
      </c>
      <c r="N943" s="16">
        <f>IF($C943="B",VLOOKUP($A943,Bat!$A$4:$BF$2320,N$1,FALSE),VLOOKUP($A943,Pit!$A$4:$BA$1686,N$2,FALSE))</f>
        <v>2</v>
      </c>
      <c r="O943" s="16">
        <f>IF($C943="B",VLOOKUP($A943,Bat!$A$4:$BF$2320,O$1,FALSE),VLOOKUP($A943,Pit!$A$4:$BA$1686,O$2,FALSE))</f>
        <v>2</v>
      </c>
      <c r="P943" s="16" t="str">
        <f>IF($C943="B",VLOOKUP($A943,Bat!$A$4:$BF$2320,P$1,FALSE),VLOOKUP($A943,Pit!$A$4:$BA$1686,P$2,FALSE))</f>
        <v>92-94 Mph</v>
      </c>
      <c r="Q943" s="17">
        <f>IF($C943="B",VLOOKUP($A943,Bat!$A$4:$BF$2320,Q$1,FALSE),VLOOKUP($A943,Pit!$A$4:$BA$1686,Q$2,FALSE))</f>
        <v>9</v>
      </c>
      <c r="R943" s="18">
        <f>IF($C943="B",VLOOKUP($A943,Bat!$A$4:$BF$2320,R$1,FALSE),VLOOKUP($A943,Pit!$A$4:$BA$1686,R$2,FALSE))</f>
        <v>8.893401401119359</v>
      </c>
      <c r="S943" s="19">
        <f>IF($C943="B",VLOOKUP($A943,Bat!$A$4:$BF$2320,S$1,FALSE),VLOOKUP($A943,Pit!$A$4:$BA$1686,S$2,FALSE))</f>
        <v>-0.2762678017426114</v>
      </c>
      <c r="T943" s="20" t="str">
        <f>IF($C943="B",VLOOKUP($A943,Bat!$A$4:$BF$2320,T$1,FALSE),VLOOKUP($A943,Pit!$A$4:$BA$1686,T$2,FALSE))</f>
        <v>Slot</v>
      </c>
      <c r="U943" s="17" t="str">
        <f>VLOOKUP(IF($C943="B",VLOOKUP($A943,Bat!$A$4:$AU$2320,U$1,FALSE),VLOOKUP($A943,Pit!$A$4:$BE$1686,U$2,FALSE)),COND!$A$35:$B$41,2,FALSE)</f>
        <v>??</v>
      </c>
      <c r="V943" s="21">
        <f>IF($C943="B",VLOOKUP($A943,Bat!$A$4:$AT$2284,46,FALSE),VLOOKUP($A943,Pit!$A$4:$BD$1664,56,FALSE))</f>
        <v>534</v>
      </c>
      <c r="W943" s="16">
        <f t="shared" si="72"/>
        <v>534</v>
      </c>
      <c r="X943" s="16"/>
      <c r="Y943" s="22">
        <f t="shared" si="73"/>
        <v>903</v>
      </c>
      <c r="Z943" s="16" t="str">
        <f>IFERROR(VLOOKUP($D943,Results37!$F$3:$L$1396,Z$1,FALSE),"")</f>
        <v/>
      </c>
      <c r="AA943" s="47" t="str">
        <f>IF(ISERROR(VLOOKUP(D943,Results37!$F$3:$O$399,AA$1,FALSE)),"",IF(VLOOKUP(D943,Results37!$F$3:$O$399,AA$1+1,FALSE)=1,"S"&amp;VLOOKUP(D943,Results37!$F$3:$O$399,AA$1,FALSE),VLOOKUP(D943,Results37!$F$3:$O$399,AA$1,FALSE)))</f>
        <v/>
      </c>
      <c r="AB943" s="16" t="str">
        <f>IFERROR(VLOOKUP($D943,Results37!$F$3:$L$1396,AB$1,FALSE),"")</f>
        <v/>
      </c>
      <c r="AC943" s="16" t="str">
        <f>IFERROR(VLOOKUP($D943,Results37!$F$3:$L$1396,AC$1,FALSE),"")</f>
        <v/>
      </c>
      <c r="AD943" s="16" t="str">
        <f t="shared" si="74"/>
        <v/>
      </c>
      <c r="AE943" s="20" t="str">
        <f>IF(ISERROR(VLOOKUP($AC943&amp;"-"&amp;$F943&amp;" "&amp;G943,Bonuses!$B$1:$G$1006,4,FALSE)),"",INT(VLOOKUP($AC943&amp;"-"&amp;$F943&amp;" "&amp;$G943,Bonuses!$B$1:$G$1006,4,FALSE)))</f>
        <v/>
      </c>
      <c r="AF943" s="16" t="str">
        <f>IF(ISERROR(VLOOKUP($AC943&amp;"-"&amp;$F943,Bonuses!$B$1:$G$1006,5,FALSE)),"",IF(VLOOKUP($AC943&amp;"-"&amp;$F943,Bonuses!$B$1:$G$1006,5,FALSE)="","",VLOOKUP($AC943&amp;"-"&amp;$F943,Bonuses!$B$1:$G$1006,6,FALSE)&amp;" yrs, "&amp;VLOOKUP($AC943&amp;"-"&amp;$F943,Bonuses!$B$1:$G$1006,5,FALSE)))</f>
        <v/>
      </c>
    </row>
    <row r="944" spans="1:32" s="21" customFormat="1" x14ac:dyDescent="0.25">
      <c r="A944" s="21" t="s">
        <v>2462</v>
      </c>
      <c r="B944" s="21">
        <f t="shared" si="70"/>
        <v>0</v>
      </c>
      <c r="C944" s="21" t="str">
        <f t="shared" si="71"/>
        <v>P</v>
      </c>
      <c r="D944" s="17">
        <f>IF($C944="B",VLOOKUP($A944,Bat!$A$4:$BF$2320,D$1,FALSE),VLOOKUP($A944,Pit!$A$4:$BA$1686,D$2,FALSE))</f>
        <v>805</v>
      </c>
      <c r="E944" s="16" t="str">
        <f>IF($C944="B",VLOOKUP($A944,Bat!$A$4:$BF$2320,E$1,FALSE),VLOOKUP($A944,Pit!$A$4:$BA$1686,E$2,FALSE))</f>
        <v>RP</v>
      </c>
      <c r="F944" s="16" t="str">
        <f>IF($C944="B",VLOOKUP($A944,Bat!$A$4:$BF$2320,F$1,FALSE),VLOOKUP($A944,Pit!$A$4:$BA$1686,F$2,FALSE))</f>
        <v>Mark</v>
      </c>
      <c r="G944" s="16" t="str">
        <f>IF($C944="B",VLOOKUP($A944,Bat!$A$4:$BF$2320,G$1,FALSE),VLOOKUP($A944,Pit!$A$4:$BA$1686,G$2,FALSE))</f>
        <v>Kelley</v>
      </c>
      <c r="H944" s="16">
        <f>IF($C944="B",VLOOKUP($A944,Bat!$A$4:$BF$2320,H$1,FALSE),VLOOKUP($A944,Pit!$A$4:$BA$1686,H$2,FALSE))</f>
        <v>24</v>
      </c>
      <c r="I944" s="16" t="str">
        <f>IF($C944="B",VLOOKUP($A944,Bat!$A$4:$BF$2320,I$1,FALSE),VLOOKUP($A944,Pit!$A$4:$BA$1686,I$2,FALSE))</f>
        <v>R</v>
      </c>
      <c r="J944" s="16" t="str">
        <f>IF($C944="B",VLOOKUP($A944,Bat!$A$4:$BF$2320,J$1,FALSE),VLOOKUP($A944,Pit!$A$4:$BA$1686,J$2,FALSE))</f>
        <v>R</v>
      </c>
      <c r="K944" s="16" t="str">
        <f>IF($C944="B",VLOOKUP($A944,Bat!$A$4:$BF$2320,K$1,FALSE),VLOOKUP($A944,Pit!$A$4:$BA$1686,K$2,FALSE))</f>
        <v>Normal</v>
      </c>
      <c r="L944" s="17" t="str">
        <f>IF($C944="B",VLOOKUP($A944,Bat!$A$4:$BF$2320,L$1,FALSE),VLOOKUP($A944,Pit!$A$4:$BA$1686,L$2,FALSE))</f>
        <v>Normal</v>
      </c>
      <c r="M944" s="16">
        <f>IF($C944="B",VLOOKUP($A944,Bat!$A$4:$BF$2320,M$1,FALSE),VLOOKUP($A944,Pit!$A$4:$BA$1686,M$2,FALSE))</f>
        <v>4</v>
      </c>
      <c r="N944" s="16">
        <f>IF($C944="B",VLOOKUP($A944,Bat!$A$4:$BF$2320,N$1,FALSE),VLOOKUP($A944,Pit!$A$4:$BA$1686,N$2,FALSE))</f>
        <v>2</v>
      </c>
      <c r="O944" s="16">
        <f>IF($C944="B",VLOOKUP($A944,Bat!$A$4:$BF$2320,O$1,FALSE),VLOOKUP($A944,Pit!$A$4:$BA$1686,O$2,FALSE))</f>
        <v>2</v>
      </c>
      <c r="P944" s="16" t="str">
        <f>IF($C944="B",VLOOKUP($A944,Bat!$A$4:$BF$2320,P$1,FALSE),VLOOKUP($A944,Pit!$A$4:$BA$1686,P$2,FALSE))</f>
        <v>90-92 Mph</v>
      </c>
      <c r="Q944" s="17">
        <f>IF($C944="B",VLOOKUP($A944,Bat!$A$4:$BF$2320,Q$1,FALSE),VLOOKUP($A944,Pit!$A$4:$BA$1686,Q$2,FALSE))</f>
        <v>7</v>
      </c>
      <c r="R944" s="18">
        <f>IF($C944="B",VLOOKUP($A944,Bat!$A$4:$BF$2320,R$1,FALSE),VLOOKUP($A944,Pit!$A$4:$BA$1686,R$2,FALSE))</f>
        <v>8.8544631362175252</v>
      </c>
      <c r="S944" s="19">
        <f>IF($C944="B",VLOOKUP($A944,Bat!$A$4:$BF$2320,S$1,FALSE),VLOOKUP($A944,Pit!$A$4:$BA$1686,S$2,FALSE))</f>
        <v>-0.27968853007282857</v>
      </c>
      <c r="T944" s="20" t="str">
        <f>IF($C944="B",VLOOKUP($A944,Bat!$A$4:$BF$2320,T$1,FALSE),VLOOKUP($A944,Pit!$A$4:$BA$1686,T$2,FALSE))</f>
        <v>Slot</v>
      </c>
      <c r="U944" s="17" t="str">
        <f>VLOOKUP(IF($C944="B",VLOOKUP($A944,Bat!$A$4:$AU$2320,U$1,FALSE),VLOOKUP($A944,Pit!$A$4:$BE$1686,U$2,FALSE)),COND!$A$35:$B$41,2,FALSE)</f>
        <v>??</v>
      </c>
      <c r="V944" s="21">
        <f>IF($C944="B",VLOOKUP($A944,Bat!$A$4:$AT$2284,46,FALSE),VLOOKUP($A944,Pit!$A$4:$BD$1664,56,FALSE))</f>
        <v>535</v>
      </c>
      <c r="W944" s="16">
        <f t="shared" si="72"/>
        <v>535</v>
      </c>
      <c r="X944" s="16"/>
      <c r="Y944" s="22">
        <f t="shared" si="73"/>
        <v>907</v>
      </c>
      <c r="Z944" s="16" t="str">
        <f>IFERROR(VLOOKUP($D944,Results37!$F$3:$L$1396,Z$1,FALSE),"")</f>
        <v/>
      </c>
      <c r="AA944" s="47" t="str">
        <f>IF(ISERROR(VLOOKUP(D944,Results37!$F$3:$O$399,AA$1,FALSE)),"",IF(VLOOKUP(D944,Results37!$F$3:$O$399,AA$1+1,FALSE)=1,"S"&amp;VLOOKUP(D944,Results37!$F$3:$O$399,AA$1,FALSE),VLOOKUP(D944,Results37!$F$3:$O$399,AA$1,FALSE)))</f>
        <v/>
      </c>
      <c r="AB944" s="16" t="str">
        <f>IFERROR(VLOOKUP($D944,Results37!$F$3:$L$1396,AB$1,FALSE),"")</f>
        <v/>
      </c>
      <c r="AC944" s="16" t="str">
        <f>IFERROR(VLOOKUP($D944,Results37!$F$3:$L$1396,AC$1,FALSE),"")</f>
        <v/>
      </c>
      <c r="AD944" s="16" t="str">
        <f t="shared" si="74"/>
        <v/>
      </c>
      <c r="AE944" s="20" t="str">
        <f>IF(ISERROR(VLOOKUP($AC944&amp;"-"&amp;$F944&amp;" "&amp;G944,Bonuses!$B$1:$G$1006,4,FALSE)),"",INT(VLOOKUP($AC944&amp;"-"&amp;$F944&amp;" "&amp;$G944,Bonuses!$B$1:$G$1006,4,FALSE)))</f>
        <v/>
      </c>
      <c r="AF944" s="16" t="str">
        <f>IF(ISERROR(VLOOKUP($AC944&amp;"-"&amp;$F944,Bonuses!$B$1:$G$1006,5,FALSE)),"",IF(VLOOKUP($AC944&amp;"-"&amp;$F944,Bonuses!$B$1:$G$1006,5,FALSE)="","",VLOOKUP($AC944&amp;"-"&amp;$F944,Bonuses!$B$1:$G$1006,6,FALSE)&amp;" yrs, "&amp;VLOOKUP($AC944&amp;"-"&amp;$F944,Bonuses!$B$1:$G$1006,5,FALSE)))</f>
        <v/>
      </c>
    </row>
    <row r="945" spans="1:32" s="21" customFormat="1" x14ac:dyDescent="0.25">
      <c r="A945" s="21" t="s">
        <v>2996</v>
      </c>
      <c r="B945" s="21">
        <f t="shared" si="70"/>
        <v>0</v>
      </c>
      <c r="C945" s="21" t="str">
        <f t="shared" si="71"/>
        <v>P</v>
      </c>
      <c r="D945" s="17">
        <f>IF($C945="B",VLOOKUP($A945,Bat!$A$4:$BF$2320,D$1,FALSE),VLOOKUP($A945,Pit!$A$4:$BA$1686,D$2,FALSE))</f>
        <v>5992</v>
      </c>
      <c r="E945" s="16" t="str">
        <f>IF($C945="B",VLOOKUP($A945,Bat!$A$4:$BF$2320,E$1,FALSE),VLOOKUP($A945,Pit!$A$4:$BA$1686,E$2,FALSE))</f>
        <v>RP</v>
      </c>
      <c r="F945" s="16" t="str">
        <f>IF($C945="B",VLOOKUP($A945,Bat!$A$4:$BF$2320,F$1,FALSE),VLOOKUP($A945,Pit!$A$4:$BA$1686,F$2,FALSE))</f>
        <v>Bill</v>
      </c>
      <c r="G945" s="16" t="str">
        <f>IF($C945="B",VLOOKUP($A945,Bat!$A$4:$BF$2320,G$1,FALSE),VLOOKUP($A945,Pit!$A$4:$BA$1686,G$2,FALSE))</f>
        <v>Gruer</v>
      </c>
      <c r="H945" s="16">
        <f>IF($C945="B",VLOOKUP($A945,Bat!$A$4:$BF$2320,H$1,FALSE),VLOOKUP($A945,Pit!$A$4:$BA$1686,H$2,FALSE))</f>
        <v>22</v>
      </c>
      <c r="I945" s="16" t="str">
        <f>IF($C945="B",VLOOKUP($A945,Bat!$A$4:$BF$2320,I$1,FALSE),VLOOKUP($A945,Pit!$A$4:$BA$1686,I$2,FALSE))</f>
        <v>R</v>
      </c>
      <c r="J945" s="16" t="str">
        <f>IF($C945="B",VLOOKUP($A945,Bat!$A$4:$BF$2320,J$1,FALSE),VLOOKUP($A945,Pit!$A$4:$BA$1686,J$2,FALSE))</f>
        <v>R</v>
      </c>
      <c r="K945" s="16" t="str">
        <f>IF($C945="B",VLOOKUP($A945,Bat!$A$4:$BF$2320,K$1,FALSE),VLOOKUP($A945,Pit!$A$4:$BA$1686,K$2,FALSE))</f>
        <v>Normal</v>
      </c>
      <c r="L945" s="17" t="str">
        <f>IF($C945="B",VLOOKUP($A945,Bat!$A$4:$BF$2320,L$1,FALSE),VLOOKUP($A945,Pit!$A$4:$BA$1686,L$2,FALSE))</f>
        <v>Normal</v>
      </c>
      <c r="M945" s="16">
        <f>IF($C945="B",VLOOKUP($A945,Bat!$A$4:$BF$2320,M$1,FALSE),VLOOKUP($A945,Pit!$A$4:$BA$1686,M$2,FALSE))</f>
        <v>4</v>
      </c>
      <c r="N945" s="16">
        <f>IF($C945="B",VLOOKUP($A945,Bat!$A$4:$BF$2320,N$1,FALSE),VLOOKUP($A945,Pit!$A$4:$BA$1686,N$2,FALSE))</f>
        <v>2</v>
      </c>
      <c r="O945" s="16">
        <f>IF($C945="B",VLOOKUP($A945,Bat!$A$4:$BF$2320,O$1,FALSE),VLOOKUP($A945,Pit!$A$4:$BA$1686,O$2,FALSE))</f>
        <v>2</v>
      </c>
      <c r="P945" s="16" t="str">
        <f>IF($C945="B",VLOOKUP($A945,Bat!$A$4:$BF$2320,P$1,FALSE),VLOOKUP($A945,Pit!$A$4:$BA$1686,P$2,FALSE))</f>
        <v>91-93 Mph</v>
      </c>
      <c r="Q945" s="17">
        <f>IF($C945="B",VLOOKUP($A945,Bat!$A$4:$BF$2320,Q$1,FALSE),VLOOKUP($A945,Pit!$A$4:$BA$1686,Q$2,FALSE))</f>
        <v>10</v>
      </c>
      <c r="R945" s="18">
        <f>IF($C945="B",VLOOKUP($A945,Bat!$A$4:$BF$2320,R$1,FALSE),VLOOKUP($A945,Pit!$A$4:$BA$1686,R$2,FALSE))</f>
        <v>8.8155248713156915</v>
      </c>
      <c r="S945" s="19">
        <f>IF($C945="B",VLOOKUP($A945,Bat!$A$4:$BF$2320,S$1,FALSE),VLOOKUP($A945,Pit!$A$4:$BA$1686,S$2,FALSE))</f>
        <v>-0.28310925840304579</v>
      </c>
      <c r="T945" s="20" t="str">
        <f>IF($C945="B",VLOOKUP($A945,Bat!$A$4:$BF$2320,T$1,FALSE),VLOOKUP($A945,Pit!$A$4:$BA$1686,T$2,FALSE))</f>
        <v>-</v>
      </c>
      <c r="U945" s="17" t="str">
        <f>VLOOKUP(IF($C945="B",VLOOKUP($A945,Bat!$A$4:$AU$2320,U$1,FALSE),VLOOKUP($A945,Pit!$A$4:$BE$1686,U$2,FALSE)),COND!$A$35:$B$41,2,FALSE)</f>
        <v>??</v>
      </c>
      <c r="V945" s="21">
        <f>IF($C945="B",VLOOKUP($A945,Bat!$A$4:$AT$2284,46,FALSE),VLOOKUP($A945,Pit!$A$4:$BD$1664,56,FALSE))</f>
        <v>536</v>
      </c>
      <c r="W945" s="16">
        <f t="shared" si="72"/>
        <v>999</v>
      </c>
      <c r="X945" s="16"/>
      <c r="Y945" s="22">
        <f t="shared" si="73"/>
        <v>911</v>
      </c>
      <c r="Z945" s="16" t="str">
        <f>IFERROR(VLOOKUP($D945,Results37!$F$3:$L$1396,Z$1,FALSE),"")</f>
        <v/>
      </c>
      <c r="AA945" s="47" t="str">
        <f>IF(ISERROR(VLOOKUP(D945,Results37!$F$3:$O$399,AA$1,FALSE)),"",IF(VLOOKUP(D945,Results37!$F$3:$O$399,AA$1+1,FALSE)=1,"S"&amp;VLOOKUP(D945,Results37!$F$3:$O$399,AA$1,FALSE),VLOOKUP(D945,Results37!$F$3:$O$399,AA$1,FALSE)))</f>
        <v/>
      </c>
      <c r="AB945" s="16" t="str">
        <f>IFERROR(VLOOKUP($D945,Results37!$F$3:$L$1396,AB$1,FALSE),"")</f>
        <v/>
      </c>
      <c r="AC945" s="16" t="str">
        <f>IFERROR(VLOOKUP($D945,Results37!$F$3:$L$1396,AC$1,FALSE),"")</f>
        <v/>
      </c>
      <c r="AD945" s="16" t="str">
        <f t="shared" si="74"/>
        <v/>
      </c>
      <c r="AE945" s="20" t="str">
        <f>IF(ISERROR(VLOOKUP($AC945&amp;"-"&amp;$F945&amp;" "&amp;G945,Bonuses!$B$1:$G$1006,4,FALSE)),"",INT(VLOOKUP($AC945&amp;"-"&amp;$F945&amp;" "&amp;$G945,Bonuses!$B$1:$G$1006,4,FALSE)))</f>
        <v/>
      </c>
      <c r="AF945" s="16" t="str">
        <f>IF(ISERROR(VLOOKUP($AC945&amp;"-"&amp;$F945,Bonuses!$B$1:$G$1006,5,FALSE)),"",IF(VLOOKUP($AC945&amp;"-"&amp;$F945,Bonuses!$B$1:$G$1006,5,FALSE)="","",VLOOKUP($AC945&amp;"-"&amp;$F945,Bonuses!$B$1:$G$1006,6,FALSE)&amp;" yrs, "&amp;VLOOKUP($AC945&amp;"-"&amp;$F945,Bonuses!$B$1:$G$1006,5,FALSE)))</f>
        <v/>
      </c>
    </row>
    <row r="946" spans="1:32" s="21" customFormat="1" x14ac:dyDescent="0.25">
      <c r="A946" s="21" t="s">
        <v>2173</v>
      </c>
      <c r="B946" s="21">
        <f t="shared" si="70"/>
        <v>0</v>
      </c>
      <c r="C946" s="21" t="str">
        <f t="shared" si="71"/>
        <v>B</v>
      </c>
      <c r="D946" s="17">
        <f>IF($C946="B",VLOOKUP($A946,Bat!$A$4:$BF$2320,D$1,FALSE),VLOOKUP($A946,Pit!$A$4:$BA$1686,D$2,FALSE))</f>
        <v>14545</v>
      </c>
      <c r="E946" s="16" t="str">
        <f>IF($C946="B",VLOOKUP($A946,Bat!$A$4:$BF$2320,E$1,FALSE),VLOOKUP($A946,Pit!$A$4:$BA$1686,E$2,FALSE))</f>
        <v>1B</v>
      </c>
      <c r="F946" s="16" t="str">
        <f>IF($C946="B",VLOOKUP($A946,Bat!$A$4:$BF$2320,F$1,FALSE),VLOOKUP($A946,Pit!$A$4:$BA$1686,F$2,FALSE))</f>
        <v>Donald</v>
      </c>
      <c r="G946" s="16" t="str">
        <f>IF($C946="B",VLOOKUP($A946,Bat!$A$4:$BF$2320,G$1,FALSE),VLOOKUP($A946,Pit!$A$4:$BA$1686,G$2,FALSE))</f>
        <v>Edwards</v>
      </c>
      <c r="H946" s="16">
        <f>IF($C946="B",VLOOKUP($A946,Bat!$A$4:$BF$2320,H$1,FALSE),VLOOKUP($A946,Pit!$A$4:$BA$1686,H$2,FALSE))</f>
        <v>21</v>
      </c>
      <c r="I946" s="16" t="str">
        <f>IF($C946="B",VLOOKUP($A946,Bat!$A$4:$BF$2320,I$1,FALSE),VLOOKUP($A946,Pit!$A$4:$BA$1686,I$2,FALSE))</f>
        <v>L</v>
      </c>
      <c r="J946" s="16" t="str">
        <f>IF($C946="B",VLOOKUP($A946,Bat!$A$4:$BF$2320,J$1,FALSE),VLOOKUP($A946,Pit!$A$4:$BA$1686,J$2,FALSE))</f>
        <v>L</v>
      </c>
      <c r="K946" s="16" t="str">
        <f>IF($C946="B",VLOOKUP($A946,Bat!$A$4:$BF$2320,K$1,FALSE),VLOOKUP($A946,Pit!$A$4:$BA$1686,K$2,FALSE))</f>
        <v>Normal</v>
      </c>
      <c r="L946" s="17" t="str">
        <f>IF($C946="B",VLOOKUP($A946,Bat!$A$4:$BF$2320,L$1,FALSE),VLOOKUP($A946,Pit!$A$4:$BA$1686,L$2,FALSE))</f>
        <v>Normal</v>
      </c>
      <c r="M946" s="16">
        <f>IF($C946="B",VLOOKUP($A946,Bat!$A$4:$BF$2320,M$1,FALSE),VLOOKUP($A946,Pit!$A$4:$BA$1686,M$2,FALSE))</f>
        <v>1</v>
      </c>
      <c r="N946" s="16">
        <f>IF($C946="B",VLOOKUP($A946,Bat!$A$4:$BF$2320,N$1,FALSE),VLOOKUP($A946,Pit!$A$4:$BA$1686,N$2,FALSE))</f>
        <v>5</v>
      </c>
      <c r="O946" s="16">
        <f>IF($C946="B",VLOOKUP($A946,Bat!$A$4:$BF$2320,O$1,FALSE),VLOOKUP($A946,Pit!$A$4:$BA$1686,O$2,FALSE))</f>
        <v>1</v>
      </c>
      <c r="P946" s="16">
        <f>IF($C946="B",VLOOKUP($A946,Bat!$A$4:$BF$2320,P$1,FALSE),VLOOKUP($A946,Pit!$A$4:$BA$1686,P$2,FALSE))</f>
        <v>6</v>
      </c>
      <c r="Q946" s="17">
        <f>IF($C946="B",VLOOKUP($A946,Bat!$A$4:$BF$2320,Q$1,FALSE),VLOOKUP($A946,Pit!$A$4:$BA$1686,Q$2,FALSE))</f>
        <v>3</v>
      </c>
      <c r="R946" s="18">
        <f>IF($C946="B",VLOOKUP($A946,Bat!$A$4:$BF$2320,R$1,FALSE),VLOOKUP($A946,Pit!$A$4:$BA$1686,R$2,FALSE))</f>
        <v>-6.4216091670691142</v>
      </c>
      <c r="S946" s="19">
        <f>IF($C946="B",VLOOKUP($A946,Bat!$A$4:$BF$2320,S$1,FALSE),VLOOKUP($A946,Pit!$A$4:$BA$1686,S$2,FALSE))</f>
        <v>-0.50091216883485945</v>
      </c>
      <c r="T946" s="20" t="str">
        <f>IF($C946="B",VLOOKUP($A946,Bat!$A$4:$BF$2320,T$1,FALSE),VLOOKUP($A946,Pit!$A$4:$BA$1686,T$2,FALSE))</f>
        <v>$220k</v>
      </c>
      <c r="U946" s="17" t="str">
        <f>VLOOKUP(IF($C946="B",VLOOKUP($A946,Bat!$A$4:$AU$2320,U$1,FALSE),VLOOKUP($A946,Pit!$A$4:$BE$1686,U$2,FALSE)),COND!$A$35:$B$41,2,FALSE)</f>
        <v>??</v>
      </c>
      <c r="V946" s="21">
        <f>IF($C946="B",VLOOKUP($A946,Bat!$A$4:$AT$2284,46,FALSE),VLOOKUP($A946,Pit!$A$4:$BD$1664,56,FALSE))</f>
        <v>536</v>
      </c>
      <c r="W946" s="16">
        <f t="shared" si="72"/>
        <v>999</v>
      </c>
      <c r="X946" s="16"/>
      <c r="Y946" s="22">
        <f t="shared" si="73"/>
        <v>1036</v>
      </c>
      <c r="Z946" s="16" t="str">
        <f>IFERROR(VLOOKUP($D946,Results37!$F$3:$L$1396,Z$1,FALSE),"")</f>
        <v/>
      </c>
      <c r="AA946" s="47" t="str">
        <f>IF(ISERROR(VLOOKUP(D946,Results37!$F$3:$O$399,AA$1,FALSE)),"",IF(VLOOKUP(D946,Results37!$F$3:$O$399,AA$1+1,FALSE)=1,"S"&amp;VLOOKUP(D946,Results37!$F$3:$O$399,AA$1,FALSE),VLOOKUP(D946,Results37!$F$3:$O$399,AA$1,FALSE)))</f>
        <v/>
      </c>
      <c r="AB946" s="16" t="str">
        <f>IFERROR(VLOOKUP($D946,Results37!$F$3:$L$1396,AB$1,FALSE),"")</f>
        <v/>
      </c>
      <c r="AC946" s="16" t="str">
        <f>IFERROR(VLOOKUP($D946,Results37!$F$3:$L$1396,AC$1,FALSE),"")</f>
        <v/>
      </c>
      <c r="AD946" s="16" t="str">
        <f t="shared" si="74"/>
        <v/>
      </c>
      <c r="AE946" s="20" t="str">
        <f>IF(ISERROR(VLOOKUP($AC946&amp;"-"&amp;$F946&amp;" "&amp;G946,Bonuses!$B$1:$G$1006,4,FALSE)),"",INT(VLOOKUP($AC946&amp;"-"&amp;$F946&amp;" "&amp;$G946,Bonuses!$B$1:$G$1006,4,FALSE)))</f>
        <v/>
      </c>
      <c r="AF946" s="16" t="str">
        <f>IF(ISERROR(VLOOKUP($AC946&amp;"-"&amp;$F946,Bonuses!$B$1:$G$1006,5,FALSE)),"",IF(VLOOKUP($AC946&amp;"-"&amp;$F946,Bonuses!$B$1:$G$1006,5,FALSE)="","",VLOOKUP($AC946&amp;"-"&amp;$F946,Bonuses!$B$1:$G$1006,6,FALSE)&amp;" yrs, "&amp;VLOOKUP($AC946&amp;"-"&amp;$F946,Bonuses!$B$1:$G$1006,5,FALSE)))</f>
        <v/>
      </c>
    </row>
    <row r="947" spans="1:32" s="21" customFormat="1" x14ac:dyDescent="0.25">
      <c r="A947" s="21" t="s">
        <v>2597</v>
      </c>
      <c r="B947" s="21">
        <f t="shared" si="70"/>
        <v>0</v>
      </c>
      <c r="C947" s="21" t="str">
        <f t="shared" si="71"/>
        <v>P</v>
      </c>
      <c r="D947" s="17">
        <f>IF($C947="B",VLOOKUP($A947,Bat!$A$4:$BF$2320,D$1,FALSE),VLOOKUP($A947,Pit!$A$4:$BA$1686,D$2,FALSE))</f>
        <v>6976</v>
      </c>
      <c r="E947" s="16" t="str">
        <f>IF($C947="B",VLOOKUP($A947,Bat!$A$4:$BF$2320,E$1,FALSE),VLOOKUP($A947,Pit!$A$4:$BA$1686,E$2,FALSE))</f>
        <v>RP</v>
      </c>
      <c r="F947" s="16" t="str">
        <f>IF($C947="B",VLOOKUP($A947,Bat!$A$4:$BF$2320,F$1,FALSE),VLOOKUP($A947,Pit!$A$4:$BA$1686,F$2,FALSE))</f>
        <v>Gary</v>
      </c>
      <c r="G947" s="16" t="str">
        <f>IF($C947="B",VLOOKUP($A947,Bat!$A$4:$BF$2320,G$1,FALSE),VLOOKUP($A947,Pit!$A$4:$BA$1686,G$2,FALSE))</f>
        <v>Lewis</v>
      </c>
      <c r="H947" s="16">
        <f>IF($C947="B",VLOOKUP($A947,Bat!$A$4:$BF$2320,H$1,FALSE),VLOOKUP($A947,Pit!$A$4:$BA$1686,H$2,FALSE))</f>
        <v>22</v>
      </c>
      <c r="I947" s="16" t="str">
        <f>IF($C947="B",VLOOKUP($A947,Bat!$A$4:$BF$2320,I$1,FALSE),VLOOKUP($A947,Pit!$A$4:$BA$1686,I$2,FALSE))</f>
        <v>R</v>
      </c>
      <c r="J947" s="16" t="str">
        <f>IF($C947="B",VLOOKUP($A947,Bat!$A$4:$BF$2320,J$1,FALSE),VLOOKUP($A947,Pit!$A$4:$BA$1686,J$2,FALSE))</f>
        <v>R</v>
      </c>
      <c r="K947" s="16" t="str">
        <f>IF($C947="B",VLOOKUP($A947,Bat!$A$4:$BF$2320,K$1,FALSE),VLOOKUP($A947,Pit!$A$4:$BA$1686,K$2,FALSE))</f>
        <v>Low</v>
      </c>
      <c r="L947" s="17" t="str">
        <f>IF($C947="B",VLOOKUP($A947,Bat!$A$4:$BF$2320,L$1,FALSE),VLOOKUP($A947,Pit!$A$4:$BA$1686,L$2,FALSE))</f>
        <v>Low</v>
      </c>
      <c r="M947" s="16">
        <f>IF($C947="B",VLOOKUP($A947,Bat!$A$4:$BF$2320,M$1,FALSE),VLOOKUP($A947,Pit!$A$4:$BA$1686,M$2,FALSE))</f>
        <v>3</v>
      </c>
      <c r="N947" s="16">
        <f>IF($C947="B",VLOOKUP($A947,Bat!$A$4:$BF$2320,N$1,FALSE),VLOOKUP($A947,Pit!$A$4:$BA$1686,N$2,FALSE))</f>
        <v>2</v>
      </c>
      <c r="O947" s="16">
        <f>IF($C947="B",VLOOKUP($A947,Bat!$A$4:$BF$2320,O$1,FALSE),VLOOKUP($A947,Pit!$A$4:$BA$1686,O$2,FALSE))</f>
        <v>3</v>
      </c>
      <c r="P947" s="16" t="str">
        <f>IF($C947="B",VLOOKUP($A947,Bat!$A$4:$BF$2320,P$1,FALSE),VLOOKUP($A947,Pit!$A$4:$BA$1686,P$2,FALSE))</f>
        <v>88-90 Mph</v>
      </c>
      <c r="Q947" s="17">
        <f>IF($C947="B",VLOOKUP($A947,Bat!$A$4:$BF$2320,Q$1,FALSE),VLOOKUP($A947,Pit!$A$4:$BA$1686,Q$2,FALSE))</f>
        <v>7</v>
      </c>
      <c r="R947" s="18">
        <f>IF($C947="B",VLOOKUP($A947,Bat!$A$4:$BF$2320,R$1,FALSE),VLOOKUP($A947,Pit!$A$4:$BA$1686,R$2,FALSE))</f>
        <v>8.7555120803270867</v>
      </c>
      <c r="S947" s="19">
        <f>IF($C947="B",VLOOKUP($A947,Bat!$A$4:$BF$2320,S$1,FALSE),VLOOKUP($A947,Pit!$A$4:$BA$1686,S$2,FALSE))</f>
        <v>-0.28838138480178671</v>
      </c>
      <c r="T947" s="20" t="str">
        <f>IF($C947="B",VLOOKUP($A947,Bat!$A$4:$BF$2320,T$1,FALSE),VLOOKUP($A947,Pit!$A$4:$BA$1686,T$2,FALSE))</f>
        <v>-</v>
      </c>
      <c r="U947" s="17" t="str">
        <f>VLOOKUP(IF($C947="B",VLOOKUP($A947,Bat!$A$4:$AU$2320,U$1,FALSE),VLOOKUP($A947,Pit!$A$4:$BE$1686,U$2,FALSE)),COND!$A$35:$B$41,2,FALSE)</f>
        <v>??</v>
      </c>
      <c r="V947" s="21">
        <f>IF($C947="B",VLOOKUP($A947,Bat!$A$4:$AT$2284,46,FALSE),VLOOKUP($A947,Pit!$A$4:$BD$1664,56,FALSE))</f>
        <v>537</v>
      </c>
      <c r="W947" s="16">
        <f t="shared" si="72"/>
        <v>999</v>
      </c>
      <c r="X947" s="16"/>
      <c r="Y947" s="22">
        <f t="shared" si="73"/>
        <v>915</v>
      </c>
      <c r="Z947" s="16" t="str">
        <f>IFERROR(VLOOKUP($D947,Results37!$F$3:$L$1396,Z$1,FALSE),"")</f>
        <v/>
      </c>
      <c r="AA947" s="47" t="str">
        <f>IF(ISERROR(VLOOKUP(D947,Results37!$F$3:$O$399,AA$1,FALSE)),"",IF(VLOOKUP(D947,Results37!$F$3:$O$399,AA$1+1,FALSE)=1,"S"&amp;VLOOKUP(D947,Results37!$F$3:$O$399,AA$1,FALSE),VLOOKUP(D947,Results37!$F$3:$O$399,AA$1,FALSE)))</f>
        <v/>
      </c>
      <c r="AB947" s="16" t="str">
        <f>IFERROR(VLOOKUP($D947,Results37!$F$3:$L$1396,AB$1,FALSE),"")</f>
        <v/>
      </c>
      <c r="AC947" s="16" t="str">
        <f>IFERROR(VLOOKUP($D947,Results37!$F$3:$L$1396,AC$1,FALSE),"")</f>
        <v/>
      </c>
      <c r="AD947" s="16" t="str">
        <f t="shared" si="74"/>
        <v/>
      </c>
      <c r="AE947" s="20" t="str">
        <f>IF(ISERROR(VLOOKUP($AC947&amp;"-"&amp;$F947&amp;" "&amp;G947,Bonuses!$B$1:$G$1006,4,FALSE)),"",INT(VLOOKUP($AC947&amp;"-"&amp;$F947&amp;" "&amp;$G947,Bonuses!$B$1:$G$1006,4,FALSE)))</f>
        <v/>
      </c>
      <c r="AF947" s="16" t="str">
        <f>IF(ISERROR(VLOOKUP($AC947&amp;"-"&amp;$F947,Bonuses!$B$1:$G$1006,5,FALSE)),"",IF(VLOOKUP($AC947&amp;"-"&amp;$F947,Bonuses!$B$1:$G$1006,5,FALSE)="","",VLOOKUP($AC947&amp;"-"&amp;$F947,Bonuses!$B$1:$G$1006,6,FALSE)&amp;" yrs, "&amp;VLOOKUP($AC947&amp;"-"&amp;$F947,Bonuses!$B$1:$G$1006,5,FALSE)))</f>
        <v/>
      </c>
    </row>
    <row r="948" spans="1:32" s="21" customFormat="1" x14ac:dyDescent="0.25">
      <c r="A948" s="21" t="s">
        <v>2601</v>
      </c>
      <c r="B948" s="21">
        <f t="shared" si="70"/>
        <v>0</v>
      </c>
      <c r="C948" s="21" t="str">
        <f t="shared" si="71"/>
        <v>P</v>
      </c>
      <c r="D948" s="17">
        <f>IF($C948="B",VLOOKUP($A948,Bat!$A$4:$BF$2320,D$1,FALSE),VLOOKUP($A948,Pit!$A$4:$BA$1686,D$2,FALSE))</f>
        <v>15122</v>
      </c>
      <c r="E948" s="16" t="str">
        <f>IF($C948="B",VLOOKUP($A948,Bat!$A$4:$BF$2320,E$1,FALSE),VLOOKUP($A948,Pit!$A$4:$BA$1686,E$2,FALSE))</f>
        <v>RP</v>
      </c>
      <c r="F948" s="16" t="str">
        <f>IF($C948="B",VLOOKUP($A948,Bat!$A$4:$BF$2320,F$1,FALSE),VLOOKUP($A948,Pit!$A$4:$BA$1686,F$2,FALSE))</f>
        <v>Roberto</v>
      </c>
      <c r="G948" s="16" t="str">
        <f>IF($C948="B",VLOOKUP($A948,Bat!$A$4:$BF$2320,G$1,FALSE),VLOOKUP($A948,Pit!$A$4:$BA$1686,G$2,FALSE))</f>
        <v>Madrid</v>
      </c>
      <c r="H948" s="16">
        <f>IF($C948="B",VLOOKUP($A948,Bat!$A$4:$BF$2320,H$1,FALSE),VLOOKUP($A948,Pit!$A$4:$BA$1686,H$2,FALSE))</f>
        <v>23</v>
      </c>
      <c r="I948" s="16" t="str">
        <f>IF($C948="B",VLOOKUP($A948,Bat!$A$4:$BF$2320,I$1,FALSE),VLOOKUP($A948,Pit!$A$4:$BA$1686,I$2,FALSE))</f>
        <v>L</v>
      </c>
      <c r="J948" s="16" t="str">
        <f>IF($C948="B",VLOOKUP($A948,Bat!$A$4:$BF$2320,J$1,FALSE),VLOOKUP($A948,Pit!$A$4:$BA$1686,J$2,FALSE))</f>
        <v>L</v>
      </c>
      <c r="K948" s="16" t="str">
        <f>IF($C948="B",VLOOKUP($A948,Bat!$A$4:$BF$2320,K$1,FALSE),VLOOKUP($A948,Pit!$A$4:$BA$1686,K$2,FALSE))</f>
        <v>Low</v>
      </c>
      <c r="L948" s="17" t="str">
        <f>IF($C948="B",VLOOKUP($A948,Bat!$A$4:$BF$2320,L$1,FALSE),VLOOKUP($A948,Pit!$A$4:$BA$1686,L$2,FALSE))</f>
        <v>Normal</v>
      </c>
      <c r="M948" s="16">
        <f>IF($C948="B",VLOOKUP($A948,Bat!$A$4:$BF$2320,M$1,FALSE),VLOOKUP($A948,Pit!$A$4:$BA$1686,M$2,FALSE))</f>
        <v>3</v>
      </c>
      <c r="N948" s="16">
        <f>IF($C948="B",VLOOKUP($A948,Bat!$A$4:$BF$2320,N$1,FALSE),VLOOKUP($A948,Pit!$A$4:$BA$1686,N$2,FALSE))</f>
        <v>2</v>
      </c>
      <c r="O948" s="16">
        <f>IF($C948="B",VLOOKUP($A948,Bat!$A$4:$BF$2320,O$1,FALSE),VLOOKUP($A948,Pit!$A$4:$BA$1686,O$2,FALSE))</f>
        <v>3</v>
      </c>
      <c r="P948" s="16" t="str">
        <f>IF($C948="B",VLOOKUP($A948,Bat!$A$4:$BF$2320,P$1,FALSE),VLOOKUP($A948,Pit!$A$4:$BA$1686,P$2,FALSE))</f>
        <v>90-92 Mph</v>
      </c>
      <c r="Q948" s="17">
        <f>IF($C948="B",VLOOKUP($A948,Bat!$A$4:$BF$2320,Q$1,FALSE),VLOOKUP($A948,Pit!$A$4:$BA$1686,Q$2,FALSE))</f>
        <v>4</v>
      </c>
      <c r="R948" s="18">
        <f>IF($C948="B",VLOOKUP($A948,Bat!$A$4:$BF$2320,R$1,FALSE),VLOOKUP($A948,Pit!$A$4:$BA$1686,R$2,FALSE))</f>
        <v>8.7457687355177569</v>
      </c>
      <c r="S948" s="19">
        <f>IF($C948="B",VLOOKUP($A948,Bat!$A$4:$BF$2320,S$1,FALSE),VLOOKUP($A948,Pit!$A$4:$BA$1686,S$2,FALSE))</f>
        <v>-0.28923733808333058</v>
      </c>
      <c r="T948" s="20" t="str">
        <f>IF($C948="B",VLOOKUP($A948,Bat!$A$4:$BF$2320,T$1,FALSE),VLOOKUP($A948,Pit!$A$4:$BA$1686,T$2,FALSE))</f>
        <v>-</v>
      </c>
      <c r="U948" s="17" t="str">
        <f>VLOOKUP(IF($C948="B",VLOOKUP($A948,Bat!$A$4:$AU$2320,U$1,FALSE),VLOOKUP($A948,Pit!$A$4:$BE$1686,U$2,FALSE)),COND!$A$35:$B$41,2,FALSE)</f>
        <v>??</v>
      </c>
      <c r="V948" s="21">
        <f>IF($C948="B",VLOOKUP($A948,Bat!$A$4:$AT$2284,46,FALSE),VLOOKUP($A948,Pit!$A$4:$BD$1664,56,FALSE))</f>
        <v>538</v>
      </c>
      <c r="W948" s="16">
        <f t="shared" si="72"/>
        <v>999</v>
      </c>
      <c r="X948" s="16"/>
      <c r="Y948" s="22">
        <f t="shared" si="73"/>
        <v>918</v>
      </c>
      <c r="Z948" s="16" t="str">
        <f>IFERROR(VLOOKUP($D948,Results37!$F$3:$L$1396,Z$1,FALSE),"")</f>
        <v/>
      </c>
      <c r="AA948" s="47" t="str">
        <f>IF(ISERROR(VLOOKUP(D948,Results37!$F$3:$O$399,AA$1,FALSE)),"",IF(VLOOKUP(D948,Results37!$F$3:$O$399,AA$1+1,FALSE)=1,"S"&amp;VLOOKUP(D948,Results37!$F$3:$O$399,AA$1,FALSE),VLOOKUP(D948,Results37!$F$3:$O$399,AA$1,FALSE)))</f>
        <v/>
      </c>
      <c r="AB948" s="16" t="str">
        <f>IFERROR(VLOOKUP($D948,Results37!$F$3:$L$1396,AB$1,FALSE),"")</f>
        <v/>
      </c>
      <c r="AC948" s="16" t="str">
        <f>IFERROR(VLOOKUP($D948,Results37!$F$3:$L$1396,AC$1,FALSE),"")</f>
        <v/>
      </c>
      <c r="AD948" s="16" t="str">
        <f t="shared" si="74"/>
        <v/>
      </c>
      <c r="AE948" s="20" t="str">
        <f>IF(ISERROR(VLOOKUP($AC948&amp;"-"&amp;$F948&amp;" "&amp;G948,Bonuses!$B$1:$G$1006,4,FALSE)),"",INT(VLOOKUP($AC948&amp;"-"&amp;$F948&amp;" "&amp;$G948,Bonuses!$B$1:$G$1006,4,FALSE)))</f>
        <v/>
      </c>
      <c r="AF948" s="16" t="str">
        <f>IF(ISERROR(VLOOKUP($AC948&amp;"-"&amp;$F948,Bonuses!$B$1:$G$1006,5,FALSE)),"",IF(VLOOKUP($AC948&amp;"-"&amp;$F948,Bonuses!$B$1:$G$1006,5,FALSE)="","",VLOOKUP($AC948&amp;"-"&amp;$F948,Bonuses!$B$1:$G$1006,6,FALSE)&amp;" yrs, "&amp;VLOOKUP($AC948&amp;"-"&amp;$F948,Bonuses!$B$1:$G$1006,5,FALSE)))</f>
        <v/>
      </c>
    </row>
    <row r="949" spans="1:32" s="21" customFormat="1" x14ac:dyDescent="0.25">
      <c r="A949" s="21" t="s">
        <v>2600</v>
      </c>
      <c r="B949" s="21">
        <f t="shared" si="70"/>
        <v>0</v>
      </c>
      <c r="C949" s="21" t="str">
        <f t="shared" si="71"/>
        <v>P</v>
      </c>
      <c r="D949" s="17">
        <f>IF($C949="B",VLOOKUP($A949,Bat!$A$4:$BF$2320,D$1,FALSE),VLOOKUP($A949,Pit!$A$4:$BA$1686,D$2,FALSE))</f>
        <v>13451</v>
      </c>
      <c r="E949" s="16" t="str">
        <f>IF($C949="B",VLOOKUP($A949,Bat!$A$4:$BF$2320,E$1,FALSE),VLOOKUP($A949,Pit!$A$4:$BA$1686,E$2,FALSE))</f>
        <v>RP</v>
      </c>
      <c r="F949" s="16" t="str">
        <f>IF($C949="B",VLOOKUP($A949,Bat!$A$4:$BF$2320,F$1,FALSE),VLOOKUP($A949,Pit!$A$4:$BA$1686,F$2,FALSE))</f>
        <v>Dave</v>
      </c>
      <c r="G949" s="16" t="str">
        <f>IF($C949="B",VLOOKUP($A949,Bat!$A$4:$BF$2320,G$1,FALSE),VLOOKUP($A949,Pit!$A$4:$BA$1686,G$2,FALSE))</f>
        <v>Little</v>
      </c>
      <c r="H949" s="16">
        <f>IF($C949="B",VLOOKUP($A949,Bat!$A$4:$BF$2320,H$1,FALSE),VLOOKUP($A949,Pit!$A$4:$BA$1686,H$2,FALSE))</f>
        <v>22</v>
      </c>
      <c r="I949" s="16" t="str">
        <f>IF($C949="B",VLOOKUP($A949,Bat!$A$4:$BF$2320,I$1,FALSE),VLOOKUP($A949,Pit!$A$4:$BA$1686,I$2,FALSE))</f>
        <v>L</v>
      </c>
      <c r="J949" s="16" t="str">
        <f>IF($C949="B",VLOOKUP($A949,Bat!$A$4:$BF$2320,J$1,FALSE),VLOOKUP($A949,Pit!$A$4:$BA$1686,J$2,FALSE))</f>
        <v>R</v>
      </c>
      <c r="K949" s="16" t="str">
        <f>IF($C949="B",VLOOKUP($A949,Bat!$A$4:$BF$2320,K$1,FALSE),VLOOKUP($A949,Pit!$A$4:$BA$1686,K$2,FALSE))</f>
        <v>Low</v>
      </c>
      <c r="L949" s="17" t="str">
        <f>IF($C949="B",VLOOKUP($A949,Bat!$A$4:$BF$2320,L$1,FALSE),VLOOKUP($A949,Pit!$A$4:$BA$1686,L$2,FALSE))</f>
        <v>Low</v>
      </c>
      <c r="M949" s="16">
        <f>IF($C949="B",VLOOKUP($A949,Bat!$A$4:$BF$2320,M$1,FALSE),VLOOKUP($A949,Pit!$A$4:$BA$1686,M$2,FALSE))</f>
        <v>4</v>
      </c>
      <c r="N949" s="16">
        <f>IF($C949="B",VLOOKUP($A949,Bat!$A$4:$BF$2320,N$1,FALSE),VLOOKUP($A949,Pit!$A$4:$BA$1686,N$2,FALSE))</f>
        <v>1</v>
      </c>
      <c r="O949" s="16">
        <f>IF($C949="B",VLOOKUP($A949,Bat!$A$4:$BF$2320,O$1,FALSE),VLOOKUP($A949,Pit!$A$4:$BA$1686,O$2,FALSE))</f>
        <v>3</v>
      </c>
      <c r="P949" s="16" t="str">
        <f>IF($C949="B",VLOOKUP($A949,Bat!$A$4:$BF$2320,P$1,FALSE),VLOOKUP($A949,Pit!$A$4:$BA$1686,P$2,FALSE))</f>
        <v>91-93 Mph</v>
      </c>
      <c r="Q949" s="17">
        <f>IF($C949="B",VLOOKUP($A949,Bat!$A$4:$BF$2320,Q$1,FALSE),VLOOKUP($A949,Pit!$A$4:$BA$1686,Q$2,FALSE))</f>
        <v>7</v>
      </c>
      <c r="R949" s="18">
        <f>IF($C949="B",VLOOKUP($A949,Bat!$A$4:$BF$2320,R$1,FALSE),VLOOKUP($A949,Pit!$A$4:$BA$1686,R$2,FALSE))</f>
        <v>8.7405561635252624</v>
      </c>
      <c r="S949" s="19">
        <f>IF($C949="B",VLOOKUP($A949,Bat!$A$4:$BF$2320,S$1,FALSE),VLOOKUP($A949,Pit!$A$4:$BA$1686,S$2,FALSE))</f>
        <v>-0.28969526276828961</v>
      </c>
      <c r="T949" s="20" t="str">
        <f>IF($C949="B",VLOOKUP($A949,Bat!$A$4:$BF$2320,T$1,FALSE),VLOOKUP($A949,Pit!$A$4:$BA$1686,T$2,FALSE))</f>
        <v>$190k</v>
      </c>
      <c r="U949" s="17" t="str">
        <f>VLOOKUP(IF($C949="B",VLOOKUP($A949,Bat!$A$4:$AU$2320,U$1,FALSE),VLOOKUP($A949,Pit!$A$4:$BE$1686,U$2,FALSE)),COND!$A$35:$B$41,2,FALSE)</f>
        <v>??</v>
      </c>
      <c r="V949" s="21">
        <f>IF($C949="B",VLOOKUP($A949,Bat!$A$4:$AT$2284,46,FALSE),VLOOKUP($A949,Pit!$A$4:$BD$1664,56,FALSE))</f>
        <v>539</v>
      </c>
      <c r="W949" s="16">
        <f t="shared" si="72"/>
        <v>999</v>
      </c>
      <c r="X949" s="16"/>
      <c r="Y949" s="22">
        <f t="shared" si="73"/>
        <v>920</v>
      </c>
      <c r="Z949" s="16" t="str">
        <f>IFERROR(VLOOKUP($D949,Results37!$F$3:$L$1396,Z$1,FALSE),"")</f>
        <v/>
      </c>
      <c r="AA949" s="47" t="str">
        <f>IF(ISERROR(VLOOKUP(D949,Results37!$F$3:$O$399,AA$1,FALSE)),"",IF(VLOOKUP(D949,Results37!$F$3:$O$399,AA$1+1,FALSE)=1,"S"&amp;VLOOKUP(D949,Results37!$F$3:$O$399,AA$1,FALSE),VLOOKUP(D949,Results37!$F$3:$O$399,AA$1,FALSE)))</f>
        <v/>
      </c>
      <c r="AB949" s="16" t="str">
        <f>IFERROR(VLOOKUP($D949,Results37!$F$3:$L$1396,AB$1,FALSE),"")</f>
        <v/>
      </c>
      <c r="AC949" s="16" t="str">
        <f>IFERROR(VLOOKUP($D949,Results37!$F$3:$L$1396,AC$1,FALSE),"")</f>
        <v/>
      </c>
      <c r="AD949" s="16" t="str">
        <f t="shared" si="74"/>
        <v/>
      </c>
      <c r="AE949" s="20" t="str">
        <f>IF(ISERROR(VLOOKUP($AC949&amp;"-"&amp;$F949&amp;" "&amp;G949,Bonuses!$B$1:$G$1006,4,FALSE)),"",INT(VLOOKUP($AC949&amp;"-"&amp;$F949&amp;" "&amp;$G949,Bonuses!$B$1:$G$1006,4,FALSE)))</f>
        <v/>
      </c>
      <c r="AF949" s="16" t="str">
        <f>IF(ISERROR(VLOOKUP($AC949&amp;"-"&amp;$F949,Bonuses!$B$1:$G$1006,5,FALSE)),"",IF(VLOOKUP($AC949&amp;"-"&amp;$F949,Bonuses!$B$1:$G$1006,5,FALSE)="","",VLOOKUP($AC949&amp;"-"&amp;$F949,Bonuses!$B$1:$G$1006,6,FALSE)&amp;" yrs, "&amp;VLOOKUP($AC949&amp;"-"&amp;$F949,Bonuses!$B$1:$G$1006,5,FALSE)))</f>
        <v/>
      </c>
    </row>
    <row r="950" spans="1:32" s="21" customFormat="1" x14ac:dyDescent="0.25">
      <c r="A950" s="21" t="s">
        <v>2603</v>
      </c>
      <c r="B950" s="21">
        <f t="shared" si="70"/>
        <v>0</v>
      </c>
      <c r="C950" s="21" t="str">
        <f t="shared" si="71"/>
        <v>P</v>
      </c>
      <c r="D950" s="17">
        <f>IF($C950="B",VLOOKUP($A950,Bat!$A$4:$BF$2320,D$1,FALSE),VLOOKUP($A950,Pit!$A$4:$BA$1686,D$2,FALSE))</f>
        <v>8523</v>
      </c>
      <c r="E950" s="16" t="str">
        <f>IF($C950="B",VLOOKUP($A950,Bat!$A$4:$BF$2320,E$1,FALSE),VLOOKUP($A950,Pit!$A$4:$BA$1686,E$2,FALSE))</f>
        <v>RP</v>
      </c>
      <c r="F950" s="16" t="str">
        <f>IF($C950="B",VLOOKUP($A950,Bat!$A$4:$BF$2320,F$1,FALSE),VLOOKUP($A950,Pit!$A$4:$BA$1686,F$2,FALSE))</f>
        <v>Robbie</v>
      </c>
      <c r="G950" s="16" t="str">
        <f>IF($C950="B",VLOOKUP($A950,Bat!$A$4:$BF$2320,G$1,FALSE),VLOOKUP($A950,Pit!$A$4:$BA$1686,G$2,FALSE))</f>
        <v>Cross</v>
      </c>
      <c r="H950" s="16">
        <f>IF($C950="B",VLOOKUP($A950,Bat!$A$4:$BF$2320,H$1,FALSE),VLOOKUP($A950,Pit!$A$4:$BA$1686,H$2,FALSE))</f>
        <v>23</v>
      </c>
      <c r="I950" s="16" t="str">
        <f>IF($C950="B",VLOOKUP($A950,Bat!$A$4:$BF$2320,I$1,FALSE),VLOOKUP($A950,Pit!$A$4:$BA$1686,I$2,FALSE))</f>
        <v>R</v>
      </c>
      <c r="J950" s="16" t="str">
        <f>IF($C950="B",VLOOKUP($A950,Bat!$A$4:$BF$2320,J$1,FALSE),VLOOKUP($A950,Pit!$A$4:$BA$1686,J$2,FALSE))</f>
        <v>L</v>
      </c>
      <c r="K950" s="16" t="str">
        <f>IF($C950="B",VLOOKUP($A950,Bat!$A$4:$BF$2320,K$1,FALSE),VLOOKUP($A950,Pit!$A$4:$BA$1686,K$2,FALSE))</f>
        <v>Low</v>
      </c>
      <c r="L950" s="17" t="str">
        <f>IF($C950="B",VLOOKUP($A950,Bat!$A$4:$BF$2320,L$1,FALSE),VLOOKUP($A950,Pit!$A$4:$BA$1686,L$2,FALSE))</f>
        <v>Low</v>
      </c>
      <c r="M950" s="16">
        <f>IF($C950="B",VLOOKUP($A950,Bat!$A$4:$BF$2320,M$1,FALSE),VLOOKUP($A950,Pit!$A$4:$BA$1686,M$2,FALSE))</f>
        <v>5</v>
      </c>
      <c r="N950" s="16">
        <f>IF($C950="B",VLOOKUP($A950,Bat!$A$4:$BF$2320,N$1,FALSE),VLOOKUP($A950,Pit!$A$4:$BA$1686,N$2,FALSE))</f>
        <v>2</v>
      </c>
      <c r="O950" s="16">
        <f>IF($C950="B",VLOOKUP($A950,Bat!$A$4:$BF$2320,O$1,FALSE),VLOOKUP($A950,Pit!$A$4:$BA$1686,O$2,FALSE))</f>
        <v>1</v>
      </c>
      <c r="P950" s="16" t="str">
        <f>IF($C950="B",VLOOKUP($A950,Bat!$A$4:$BF$2320,P$1,FALSE),VLOOKUP($A950,Pit!$A$4:$BA$1686,P$2,FALSE))</f>
        <v>91-93 Mph</v>
      </c>
      <c r="Q950" s="17">
        <f>IF($C950="B",VLOOKUP($A950,Bat!$A$4:$BF$2320,Q$1,FALSE),VLOOKUP($A950,Pit!$A$4:$BA$1686,Q$2,FALSE))</f>
        <v>9</v>
      </c>
      <c r="R950" s="18">
        <f>IF($C950="B",VLOOKUP($A950,Bat!$A$4:$BF$2320,R$1,FALSE),VLOOKUP($A950,Pit!$A$4:$BA$1686,R$2,FALSE))</f>
        <v>8.7156684918364427</v>
      </c>
      <c r="S950" s="19">
        <f>IF($C950="B",VLOOKUP($A950,Bat!$A$4:$BF$2320,S$1,FALSE),VLOOKUP($A950,Pit!$A$4:$BA$1686,S$2,FALSE))</f>
        <v>-0.29188164585016857</v>
      </c>
      <c r="T950" s="20" t="str">
        <f>IF($C950="B",VLOOKUP($A950,Bat!$A$4:$BF$2320,T$1,FALSE),VLOOKUP($A950,Pit!$A$4:$BA$1686,T$2,FALSE))</f>
        <v>$180k</v>
      </c>
      <c r="U950" s="17" t="str">
        <f>VLOOKUP(IF($C950="B",VLOOKUP($A950,Bat!$A$4:$AU$2320,U$1,FALSE),VLOOKUP($A950,Pit!$A$4:$BE$1686,U$2,FALSE)),COND!$A$35:$B$41,2,FALSE)</f>
        <v>??</v>
      </c>
      <c r="V950" s="21">
        <f>IF($C950="B",VLOOKUP($A950,Bat!$A$4:$AT$2284,46,FALSE),VLOOKUP($A950,Pit!$A$4:$BD$1664,56,FALSE))</f>
        <v>540</v>
      </c>
      <c r="W950" s="16">
        <f t="shared" si="72"/>
        <v>999</v>
      </c>
      <c r="X950" s="16"/>
      <c r="Y950" s="22">
        <f t="shared" si="73"/>
        <v>922</v>
      </c>
      <c r="Z950" s="16" t="str">
        <f>IFERROR(VLOOKUP($D950,Results37!$F$3:$L$1396,Z$1,FALSE),"")</f>
        <v/>
      </c>
      <c r="AA950" s="47" t="str">
        <f>IF(ISERROR(VLOOKUP(D950,Results37!$F$3:$O$399,AA$1,FALSE)),"",IF(VLOOKUP(D950,Results37!$F$3:$O$399,AA$1+1,FALSE)=1,"S"&amp;VLOOKUP(D950,Results37!$F$3:$O$399,AA$1,FALSE),VLOOKUP(D950,Results37!$F$3:$O$399,AA$1,FALSE)))</f>
        <v/>
      </c>
      <c r="AB950" s="16" t="str">
        <f>IFERROR(VLOOKUP($D950,Results37!$F$3:$L$1396,AB$1,FALSE),"")</f>
        <v/>
      </c>
      <c r="AC950" s="16" t="str">
        <f>IFERROR(VLOOKUP($D950,Results37!$F$3:$L$1396,AC$1,FALSE),"")</f>
        <v/>
      </c>
      <c r="AD950" s="16" t="str">
        <f t="shared" si="74"/>
        <v/>
      </c>
      <c r="AE950" s="20" t="str">
        <f>IF(ISERROR(VLOOKUP($AC950&amp;"-"&amp;$F950&amp;" "&amp;G950,Bonuses!$B$1:$G$1006,4,FALSE)),"",INT(VLOOKUP($AC950&amp;"-"&amp;$F950&amp;" "&amp;$G950,Bonuses!$B$1:$G$1006,4,FALSE)))</f>
        <v/>
      </c>
      <c r="AF950" s="16" t="str">
        <f>IF(ISERROR(VLOOKUP($AC950&amp;"-"&amp;$F950,Bonuses!$B$1:$G$1006,5,FALSE)),"",IF(VLOOKUP($AC950&amp;"-"&amp;$F950,Bonuses!$B$1:$G$1006,5,FALSE)="","",VLOOKUP($AC950&amp;"-"&amp;$F950,Bonuses!$B$1:$G$1006,6,FALSE)&amp;" yrs, "&amp;VLOOKUP($AC950&amp;"-"&amp;$F950,Bonuses!$B$1:$G$1006,5,FALSE)))</f>
        <v/>
      </c>
    </row>
    <row r="951" spans="1:32" s="21" customFormat="1" x14ac:dyDescent="0.25">
      <c r="A951" s="21" t="s">
        <v>2604</v>
      </c>
      <c r="B951" s="21">
        <f t="shared" si="70"/>
        <v>0</v>
      </c>
      <c r="C951" s="21" t="str">
        <f t="shared" si="71"/>
        <v>P</v>
      </c>
      <c r="D951" s="17">
        <f>IF($C951="B",VLOOKUP($A951,Bat!$A$4:$BF$2320,D$1,FALSE),VLOOKUP($A951,Pit!$A$4:$BA$1686,D$2,FALSE))</f>
        <v>6593</v>
      </c>
      <c r="E951" s="16" t="str">
        <f>IF($C951="B",VLOOKUP($A951,Bat!$A$4:$BF$2320,E$1,FALSE),VLOOKUP($A951,Pit!$A$4:$BA$1686,E$2,FALSE))</f>
        <v>RP</v>
      </c>
      <c r="F951" s="16" t="str">
        <f>IF($C951="B",VLOOKUP($A951,Bat!$A$4:$BF$2320,F$1,FALSE),VLOOKUP($A951,Pit!$A$4:$BA$1686,F$2,FALSE))</f>
        <v>Roberto</v>
      </c>
      <c r="G951" s="16" t="str">
        <f>IF($C951="B",VLOOKUP($A951,Bat!$A$4:$BF$2320,G$1,FALSE),VLOOKUP($A951,Pit!$A$4:$BA$1686,G$2,FALSE))</f>
        <v>Muñíz</v>
      </c>
      <c r="H951" s="16">
        <f>IF($C951="B",VLOOKUP($A951,Bat!$A$4:$BF$2320,H$1,FALSE),VLOOKUP($A951,Pit!$A$4:$BA$1686,H$2,FALSE))</f>
        <v>24</v>
      </c>
      <c r="I951" s="16" t="str">
        <f>IF($C951="B",VLOOKUP($A951,Bat!$A$4:$BF$2320,I$1,FALSE),VLOOKUP($A951,Pit!$A$4:$BA$1686,I$2,FALSE))</f>
        <v>R</v>
      </c>
      <c r="J951" s="16" t="str">
        <f>IF($C951="B",VLOOKUP($A951,Bat!$A$4:$BF$2320,J$1,FALSE),VLOOKUP($A951,Pit!$A$4:$BA$1686,J$2,FALSE))</f>
        <v>R</v>
      </c>
      <c r="K951" s="16" t="str">
        <f>IF($C951="B",VLOOKUP($A951,Bat!$A$4:$BF$2320,K$1,FALSE),VLOOKUP($A951,Pit!$A$4:$BA$1686,K$2,FALSE))</f>
        <v>Low</v>
      </c>
      <c r="L951" s="17" t="str">
        <f>IF($C951="B",VLOOKUP($A951,Bat!$A$4:$BF$2320,L$1,FALSE),VLOOKUP($A951,Pit!$A$4:$BA$1686,L$2,FALSE))</f>
        <v>Low</v>
      </c>
      <c r="M951" s="16">
        <f>IF($C951="B",VLOOKUP($A951,Bat!$A$4:$BF$2320,M$1,FALSE),VLOOKUP($A951,Pit!$A$4:$BA$1686,M$2,FALSE))</f>
        <v>5</v>
      </c>
      <c r="N951" s="16">
        <f>IF($C951="B",VLOOKUP($A951,Bat!$A$4:$BF$2320,N$1,FALSE),VLOOKUP($A951,Pit!$A$4:$BA$1686,N$2,FALSE))</f>
        <v>2</v>
      </c>
      <c r="O951" s="16">
        <f>IF($C951="B",VLOOKUP($A951,Bat!$A$4:$BF$2320,O$1,FALSE),VLOOKUP($A951,Pit!$A$4:$BA$1686,O$2,FALSE))</f>
        <v>1</v>
      </c>
      <c r="P951" s="16" t="str">
        <f>IF($C951="B",VLOOKUP($A951,Bat!$A$4:$BF$2320,P$1,FALSE),VLOOKUP($A951,Pit!$A$4:$BA$1686,P$2,FALSE))</f>
        <v>89-91 Mph</v>
      </c>
      <c r="Q951" s="17">
        <f>IF($C951="B",VLOOKUP($A951,Bat!$A$4:$BF$2320,Q$1,FALSE),VLOOKUP($A951,Pit!$A$4:$BA$1686,Q$2,FALSE))</f>
        <v>6</v>
      </c>
      <c r="R951" s="18">
        <f>IF($C951="B",VLOOKUP($A951,Bat!$A$4:$BF$2320,R$1,FALSE),VLOOKUP($A951,Pit!$A$4:$BA$1686,R$2,FALSE))</f>
        <v>8.6735461559651021</v>
      </c>
      <c r="S951" s="19">
        <f>IF($C951="B",VLOOKUP($A951,Bat!$A$4:$BF$2320,S$1,FALSE),VLOOKUP($A951,Pit!$A$4:$BA$1686,S$2,FALSE))</f>
        <v>-0.29558209495886095</v>
      </c>
      <c r="T951" s="20" t="str">
        <f>IF($C951="B",VLOOKUP($A951,Bat!$A$4:$BF$2320,T$1,FALSE),VLOOKUP($A951,Pit!$A$4:$BA$1686,T$2,FALSE))</f>
        <v>Slot</v>
      </c>
      <c r="U951" s="17" t="str">
        <f>VLOOKUP(IF($C951="B",VLOOKUP($A951,Bat!$A$4:$AU$2320,U$1,FALSE),VLOOKUP($A951,Pit!$A$4:$BE$1686,U$2,FALSE)),COND!$A$35:$B$41,2,FALSE)</f>
        <v>??</v>
      </c>
      <c r="V951" s="21">
        <f>IF($C951="B",VLOOKUP($A951,Bat!$A$4:$AT$2284,46,FALSE),VLOOKUP($A951,Pit!$A$4:$BD$1664,56,FALSE))</f>
        <v>542</v>
      </c>
      <c r="W951" s="16">
        <f t="shared" si="72"/>
        <v>542</v>
      </c>
      <c r="X951" s="16"/>
      <c r="Y951" s="22">
        <f t="shared" si="73"/>
        <v>926</v>
      </c>
      <c r="Z951" s="16" t="str">
        <f>IFERROR(VLOOKUP($D951,Results37!$F$3:$L$1396,Z$1,FALSE),"")</f>
        <v/>
      </c>
      <c r="AA951" s="47" t="str">
        <f>IF(ISERROR(VLOOKUP(D951,Results37!$F$3:$O$399,AA$1,FALSE)),"",IF(VLOOKUP(D951,Results37!$F$3:$O$399,AA$1+1,FALSE)=1,"S"&amp;VLOOKUP(D951,Results37!$F$3:$O$399,AA$1,FALSE),VLOOKUP(D951,Results37!$F$3:$O$399,AA$1,FALSE)))</f>
        <v/>
      </c>
      <c r="AB951" s="16" t="str">
        <f>IFERROR(VLOOKUP($D951,Results37!$F$3:$L$1396,AB$1,FALSE),"")</f>
        <v/>
      </c>
      <c r="AC951" s="16" t="str">
        <f>IFERROR(VLOOKUP($D951,Results37!$F$3:$L$1396,AC$1,FALSE),"")</f>
        <v/>
      </c>
      <c r="AD951" s="16" t="str">
        <f t="shared" si="74"/>
        <v/>
      </c>
      <c r="AE951" s="20" t="str">
        <f>IF(ISERROR(VLOOKUP($AC951&amp;"-"&amp;$F951&amp;" "&amp;G951,Bonuses!$B$1:$G$1006,4,FALSE)),"",INT(VLOOKUP($AC951&amp;"-"&amp;$F951&amp;" "&amp;$G951,Bonuses!$B$1:$G$1006,4,FALSE)))</f>
        <v/>
      </c>
      <c r="AF951" s="16" t="str">
        <f>IF(ISERROR(VLOOKUP($AC951&amp;"-"&amp;$F951,Bonuses!$B$1:$G$1006,5,FALSE)),"",IF(VLOOKUP($AC951&amp;"-"&amp;$F951,Bonuses!$B$1:$G$1006,5,FALSE)="","",VLOOKUP($AC951&amp;"-"&amp;$F951,Bonuses!$B$1:$G$1006,6,FALSE)&amp;" yrs, "&amp;VLOOKUP($AC951&amp;"-"&amp;$F951,Bonuses!$B$1:$G$1006,5,FALSE)))</f>
        <v/>
      </c>
    </row>
    <row r="952" spans="1:32" s="21" customFormat="1" x14ac:dyDescent="0.25">
      <c r="A952" s="21" t="s">
        <v>2470</v>
      </c>
      <c r="B952" s="21">
        <f t="shared" si="70"/>
        <v>0</v>
      </c>
      <c r="C952" s="21" t="str">
        <f t="shared" si="71"/>
        <v>P</v>
      </c>
      <c r="D952" s="17">
        <f>IF($C952="B",VLOOKUP($A952,Bat!$A$4:$BF$2320,D$1,FALSE),VLOOKUP($A952,Pit!$A$4:$BA$1686,D$2,FALSE))</f>
        <v>9094</v>
      </c>
      <c r="E952" s="16" t="str">
        <f>IF($C952="B",VLOOKUP($A952,Bat!$A$4:$BF$2320,E$1,FALSE),VLOOKUP($A952,Pit!$A$4:$BA$1686,E$2,FALSE))</f>
        <v>RP</v>
      </c>
      <c r="F952" s="16" t="str">
        <f>IF($C952="B",VLOOKUP($A952,Bat!$A$4:$BF$2320,F$1,FALSE),VLOOKUP($A952,Pit!$A$4:$BA$1686,F$2,FALSE))</f>
        <v>José</v>
      </c>
      <c r="G952" s="16" t="str">
        <f>IF($C952="B",VLOOKUP($A952,Bat!$A$4:$BF$2320,G$1,FALSE),VLOOKUP($A952,Pit!$A$4:$BA$1686,G$2,FALSE))</f>
        <v>Vega</v>
      </c>
      <c r="H952" s="16">
        <f>IF($C952="B",VLOOKUP($A952,Bat!$A$4:$BF$2320,H$1,FALSE),VLOOKUP($A952,Pit!$A$4:$BA$1686,H$2,FALSE))</f>
        <v>23</v>
      </c>
      <c r="I952" s="16" t="str">
        <f>IF($C952="B",VLOOKUP($A952,Bat!$A$4:$BF$2320,I$1,FALSE),VLOOKUP($A952,Pit!$A$4:$BA$1686,I$2,FALSE))</f>
        <v>R</v>
      </c>
      <c r="J952" s="16" t="str">
        <f>IF($C952="B",VLOOKUP($A952,Bat!$A$4:$BF$2320,J$1,FALSE),VLOOKUP($A952,Pit!$A$4:$BA$1686,J$2,FALSE))</f>
        <v>L</v>
      </c>
      <c r="K952" s="16" t="str">
        <f>IF($C952="B",VLOOKUP($A952,Bat!$A$4:$BF$2320,K$1,FALSE),VLOOKUP($A952,Pit!$A$4:$BA$1686,K$2,FALSE))</f>
        <v>Normal</v>
      </c>
      <c r="L952" s="17" t="str">
        <f>IF($C952="B",VLOOKUP($A952,Bat!$A$4:$BF$2320,L$1,FALSE),VLOOKUP($A952,Pit!$A$4:$BA$1686,L$2,FALSE))</f>
        <v>Low</v>
      </c>
      <c r="M952" s="16">
        <f>IF($C952="B",VLOOKUP($A952,Bat!$A$4:$BF$2320,M$1,FALSE),VLOOKUP($A952,Pit!$A$4:$BA$1686,M$2,FALSE))</f>
        <v>5</v>
      </c>
      <c r="N952" s="16">
        <f>IF($C952="B",VLOOKUP($A952,Bat!$A$4:$BF$2320,N$1,FALSE),VLOOKUP($A952,Pit!$A$4:$BA$1686,N$2,FALSE))</f>
        <v>1</v>
      </c>
      <c r="O952" s="16">
        <f>IF($C952="B",VLOOKUP($A952,Bat!$A$4:$BF$2320,O$1,FALSE),VLOOKUP($A952,Pit!$A$4:$BA$1686,O$2,FALSE))</f>
        <v>2</v>
      </c>
      <c r="P952" s="16" t="str">
        <f>IF($C952="B",VLOOKUP($A952,Bat!$A$4:$BF$2320,P$1,FALSE),VLOOKUP($A952,Pit!$A$4:$BA$1686,P$2,FALSE))</f>
        <v>87-89 Mph</v>
      </c>
      <c r="Q952" s="17">
        <f>IF($C952="B",VLOOKUP($A952,Bat!$A$4:$BF$2320,Q$1,FALSE),VLOOKUP($A952,Pit!$A$4:$BA$1686,Q$2,FALSE))</f>
        <v>8</v>
      </c>
      <c r="R952" s="18">
        <f>IF($C952="B",VLOOKUP($A952,Bat!$A$4:$BF$2320,R$1,FALSE),VLOOKUP($A952,Pit!$A$4:$BA$1686,R$2,FALSE))</f>
        <v>8.6645072194157109</v>
      </c>
      <c r="S952" s="19">
        <f>IF($C952="B",VLOOKUP($A952,Bat!$A$4:$BF$2320,S$1,FALSE),VLOOKUP($A952,Pit!$A$4:$BA$1686,S$2,FALSE))</f>
        <v>-0.29637616594295563</v>
      </c>
      <c r="T952" s="20" t="str">
        <f>IF($C952="B",VLOOKUP($A952,Bat!$A$4:$BF$2320,T$1,FALSE),VLOOKUP($A952,Pit!$A$4:$BA$1686,T$2,FALSE))</f>
        <v>Impossible</v>
      </c>
      <c r="U952" s="17" t="str">
        <f>VLOOKUP(IF($C952="B",VLOOKUP($A952,Bat!$A$4:$AU$2320,U$1,FALSE),VLOOKUP($A952,Pit!$A$4:$BE$1686,U$2,FALSE)),COND!$A$35:$B$41,2,FALSE)</f>
        <v>??</v>
      </c>
      <c r="V952" s="21">
        <f>IF($C952="B",VLOOKUP($A952,Bat!$A$4:$AT$2284,46,FALSE),VLOOKUP($A952,Pit!$A$4:$BD$1664,56,FALSE))</f>
        <v>543</v>
      </c>
      <c r="W952" s="16">
        <f t="shared" si="72"/>
        <v>999</v>
      </c>
      <c r="X952" s="16"/>
      <c r="Y952" s="22">
        <f t="shared" si="73"/>
        <v>927</v>
      </c>
      <c r="Z952" s="16" t="str">
        <f>IFERROR(VLOOKUP($D952,Results37!$F$3:$L$1396,Z$1,FALSE),"")</f>
        <v/>
      </c>
      <c r="AA952" s="47" t="str">
        <f>IF(ISERROR(VLOOKUP(D952,Results37!$F$3:$O$399,AA$1,FALSE)),"",IF(VLOOKUP(D952,Results37!$F$3:$O$399,AA$1+1,FALSE)=1,"S"&amp;VLOOKUP(D952,Results37!$F$3:$O$399,AA$1,FALSE),VLOOKUP(D952,Results37!$F$3:$O$399,AA$1,FALSE)))</f>
        <v/>
      </c>
      <c r="AB952" s="16" t="str">
        <f>IFERROR(VLOOKUP($D952,Results37!$F$3:$L$1396,AB$1,FALSE),"")</f>
        <v/>
      </c>
      <c r="AC952" s="16" t="str">
        <f>IFERROR(VLOOKUP($D952,Results37!$F$3:$L$1396,AC$1,FALSE),"")</f>
        <v/>
      </c>
      <c r="AD952" s="16" t="str">
        <f t="shared" si="74"/>
        <v/>
      </c>
      <c r="AE952" s="20" t="str">
        <f>IF(ISERROR(VLOOKUP($AC952&amp;"-"&amp;$F952&amp;" "&amp;G952,Bonuses!$B$1:$G$1006,4,FALSE)),"",INT(VLOOKUP($AC952&amp;"-"&amp;$F952&amp;" "&amp;$G952,Bonuses!$B$1:$G$1006,4,FALSE)))</f>
        <v/>
      </c>
      <c r="AF952" s="16" t="str">
        <f>IF(ISERROR(VLOOKUP($AC952&amp;"-"&amp;$F952,Bonuses!$B$1:$G$1006,5,FALSE)),"",IF(VLOOKUP($AC952&amp;"-"&amp;$F952,Bonuses!$B$1:$G$1006,5,FALSE)="","",VLOOKUP($AC952&amp;"-"&amp;$F952,Bonuses!$B$1:$G$1006,6,FALSE)&amp;" yrs, "&amp;VLOOKUP($AC952&amp;"-"&amp;$F952,Bonuses!$B$1:$G$1006,5,FALSE)))</f>
        <v/>
      </c>
    </row>
    <row r="953" spans="1:32" s="21" customFormat="1" x14ac:dyDescent="0.25">
      <c r="A953" s="21" t="s">
        <v>2507</v>
      </c>
      <c r="B953" s="21">
        <f t="shared" si="70"/>
        <v>0</v>
      </c>
      <c r="C953" s="21" t="str">
        <f t="shared" si="71"/>
        <v>P</v>
      </c>
      <c r="D953" s="17">
        <f>IF($C953="B",VLOOKUP($A953,Bat!$A$4:$BF$2320,D$1,FALSE),VLOOKUP($A953,Pit!$A$4:$BA$1686,D$2,FALSE))</f>
        <v>10422</v>
      </c>
      <c r="E953" s="16" t="str">
        <f>IF($C953="B",VLOOKUP($A953,Bat!$A$4:$BF$2320,E$1,FALSE),VLOOKUP($A953,Pit!$A$4:$BA$1686,E$2,FALSE))</f>
        <v>CL</v>
      </c>
      <c r="F953" s="16" t="str">
        <f>IF($C953="B",VLOOKUP($A953,Bat!$A$4:$BF$2320,F$1,FALSE),VLOOKUP($A953,Pit!$A$4:$BA$1686,F$2,FALSE))</f>
        <v>Charles</v>
      </c>
      <c r="G953" s="16" t="str">
        <f>IF($C953="B",VLOOKUP($A953,Bat!$A$4:$BF$2320,G$1,FALSE),VLOOKUP($A953,Pit!$A$4:$BA$1686,G$2,FALSE))</f>
        <v>Preston</v>
      </c>
      <c r="H953" s="16">
        <f>IF($C953="B",VLOOKUP($A953,Bat!$A$4:$BF$2320,H$1,FALSE),VLOOKUP($A953,Pit!$A$4:$BA$1686,H$2,FALSE))</f>
        <v>23</v>
      </c>
      <c r="I953" s="16" t="str">
        <f>IF($C953="B",VLOOKUP($A953,Bat!$A$4:$BF$2320,I$1,FALSE),VLOOKUP($A953,Pit!$A$4:$BA$1686,I$2,FALSE))</f>
        <v>R</v>
      </c>
      <c r="J953" s="16" t="str">
        <f>IF($C953="B",VLOOKUP($A953,Bat!$A$4:$BF$2320,J$1,FALSE),VLOOKUP($A953,Pit!$A$4:$BA$1686,J$2,FALSE))</f>
        <v>R</v>
      </c>
      <c r="K953" s="16" t="str">
        <f>IF($C953="B",VLOOKUP($A953,Bat!$A$4:$BF$2320,K$1,FALSE),VLOOKUP($A953,Pit!$A$4:$BA$1686,K$2,FALSE))</f>
        <v>Low</v>
      </c>
      <c r="L953" s="17" t="str">
        <f>IF($C953="B",VLOOKUP($A953,Bat!$A$4:$BF$2320,L$1,FALSE),VLOOKUP($A953,Pit!$A$4:$BA$1686,L$2,FALSE))</f>
        <v>Normal</v>
      </c>
      <c r="M953" s="16">
        <f>IF($C953="B",VLOOKUP($A953,Bat!$A$4:$BF$2320,M$1,FALSE),VLOOKUP($A953,Pit!$A$4:$BA$1686,M$2,FALSE))</f>
        <v>3</v>
      </c>
      <c r="N953" s="16">
        <f>IF($C953="B",VLOOKUP($A953,Bat!$A$4:$BF$2320,N$1,FALSE),VLOOKUP($A953,Pit!$A$4:$BA$1686,N$2,FALSE))</f>
        <v>2</v>
      </c>
      <c r="O953" s="16">
        <f>IF($C953="B",VLOOKUP($A953,Bat!$A$4:$BF$2320,O$1,FALSE),VLOOKUP($A953,Pit!$A$4:$BA$1686,O$2,FALSE))</f>
        <v>3</v>
      </c>
      <c r="P953" s="16" t="str">
        <f>IF($C953="B",VLOOKUP($A953,Bat!$A$4:$BF$2320,P$1,FALSE),VLOOKUP($A953,Pit!$A$4:$BA$1686,P$2,FALSE))</f>
        <v>88-90 Mph</v>
      </c>
      <c r="Q953" s="17">
        <f>IF($C953="B",VLOOKUP($A953,Bat!$A$4:$BF$2320,Q$1,FALSE),VLOOKUP($A953,Pit!$A$4:$BA$1686,Q$2,FALSE))</f>
        <v>3</v>
      </c>
      <c r="R953" s="18">
        <f>IF($C953="B",VLOOKUP($A953,Bat!$A$4:$BF$2320,R$1,FALSE),VLOOKUP($A953,Pit!$A$4:$BA$1686,R$2,FALSE))</f>
        <v>8.6627364763107337</v>
      </c>
      <c r="S953" s="19">
        <f>IF($C953="B",VLOOKUP($A953,Bat!$A$4:$BF$2320,S$1,FALSE),VLOOKUP($A953,Pit!$A$4:$BA$1686,S$2,FALSE))</f>
        <v>-0.29653172580470094</v>
      </c>
      <c r="T953" s="20" t="str">
        <f>IF($C953="B",VLOOKUP($A953,Bat!$A$4:$BF$2320,T$1,FALSE),VLOOKUP($A953,Pit!$A$4:$BA$1686,T$2,FALSE))</f>
        <v>Slot</v>
      </c>
      <c r="U953" s="17" t="str">
        <f>VLOOKUP(IF($C953="B",VLOOKUP($A953,Bat!$A$4:$AU$2320,U$1,FALSE),VLOOKUP($A953,Pit!$A$4:$BE$1686,U$2,FALSE)),COND!$A$35:$B$41,2,FALSE)</f>
        <v>??</v>
      </c>
      <c r="V953" s="21">
        <f>IF($C953="B",VLOOKUP($A953,Bat!$A$4:$AT$2284,46,FALSE),VLOOKUP($A953,Pit!$A$4:$BD$1664,56,FALSE))</f>
        <v>544</v>
      </c>
      <c r="W953" s="16">
        <f t="shared" si="72"/>
        <v>544</v>
      </c>
      <c r="X953" s="16"/>
      <c r="Y953" s="22">
        <f t="shared" si="73"/>
        <v>928</v>
      </c>
      <c r="Z953" s="16" t="str">
        <f>IFERROR(VLOOKUP($D953,Results37!$F$3:$L$1396,Z$1,FALSE),"")</f>
        <v/>
      </c>
      <c r="AA953" s="47" t="str">
        <f>IF(ISERROR(VLOOKUP(D953,Results37!$F$3:$O$399,AA$1,FALSE)),"",IF(VLOOKUP(D953,Results37!$F$3:$O$399,AA$1+1,FALSE)=1,"S"&amp;VLOOKUP(D953,Results37!$F$3:$O$399,AA$1,FALSE),VLOOKUP(D953,Results37!$F$3:$O$399,AA$1,FALSE)))</f>
        <v/>
      </c>
      <c r="AB953" s="16" t="str">
        <f>IFERROR(VLOOKUP($D953,Results37!$F$3:$L$1396,AB$1,FALSE),"")</f>
        <v/>
      </c>
      <c r="AC953" s="16" t="str">
        <f>IFERROR(VLOOKUP($D953,Results37!$F$3:$L$1396,AC$1,FALSE),"")</f>
        <v/>
      </c>
      <c r="AD953" s="16" t="str">
        <f t="shared" si="74"/>
        <v/>
      </c>
      <c r="AE953" s="20" t="str">
        <f>IF(ISERROR(VLOOKUP($AC953&amp;"-"&amp;$F953&amp;" "&amp;G953,Bonuses!$B$1:$G$1006,4,FALSE)),"",INT(VLOOKUP($AC953&amp;"-"&amp;$F953&amp;" "&amp;$G953,Bonuses!$B$1:$G$1006,4,FALSE)))</f>
        <v/>
      </c>
      <c r="AF953" s="16" t="str">
        <f>IF(ISERROR(VLOOKUP($AC953&amp;"-"&amp;$F953,Bonuses!$B$1:$G$1006,5,FALSE)),"",IF(VLOOKUP($AC953&amp;"-"&amp;$F953,Bonuses!$B$1:$G$1006,5,FALSE)="","",VLOOKUP($AC953&amp;"-"&amp;$F953,Bonuses!$B$1:$G$1006,6,FALSE)&amp;" yrs, "&amp;VLOOKUP($AC953&amp;"-"&amp;$F953,Bonuses!$B$1:$G$1006,5,FALSE)))</f>
        <v/>
      </c>
    </row>
    <row r="954" spans="1:32" s="21" customFormat="1" x14ac:dyDescent="0.25">
      <c r="A954" s="21" t="s">
        <v>2610</v>
      </c>
      <c r="B954" s="21">
        <f t="shared" si="70"/>
        <v>0</v>
      </c>
      <c r="C954" s="21" t="str">
        <f t="shared" si="71"/>
        <v>P</v>
      </c>
      <c r="D954" s="17">
        <f>IF($C954="B",VLOOKUP($A954,Bat!$A$4:$BF$2320,D$1,FALSE),VLOOKUP($A954,Pit!$A$4:$BA$1686,D$2,FALSE))</f>
        <v>15648</v>
      </c>
      <c r="E954" s="16" t="str">
        <f>IF($C954="B",VLOOKUP($A954,Bat!$A$4:$BF$2320,E$1,FALSE),VLOOKUP($A954,Pit!$A$4:$BA$1686,E$2,FALSE))</f>
        <v>RP</v>
      </c>
      <c r="F954" s="16" t="str">
        <f>IF($C954="B",VLOOKUP($A954,Bat!$A$4:$BF$2320,F$1,FALSE),VLOOKUP($A954,Pit!$A$4:$BA$1686,F$2,FALSE))</f>
        <v>Sergio</v>
      </c>
      <c r="G954" s="16" t="str">
        <f>IF($C954="B",VLOOKUP($A954,Bat!$A$4:$BF$2320,G$1,FALSE),VLOOKUP($A954,Pit!$A$4:$BA$1686,G$2,FALSE))</f>
        <v>García</v>
      </c>
      <c r="H954" s="16">
        <f>IF($C954="B",VLOOKUP($A954,Bat!$A$4:$BF$2320,H$1,FALSE),VLOOKUP($A954,Pit!$A$4:$BA$1686,H$2,FALSE))</f>
        <v>23</v>
      </c>
      <c r="I954" s="16" t="str">
        <f>IF($C954="B",VLOOKUP($A954,Bat!$A$4:$BF$2320,I$1,FALSE),VLOOKUP($A954,Pit!$A$4:$BA$1686,I$2,FALSE))</f>
        <v>R</v>
      </c>
      <c r="J954" s="16" t="str">
        <f>IF($C954="B",VLOOKUP($A954,Bat!$A$4:$BF$2320,J$1,FALSE),VLOOKUP($A954,Pit!$A$4:$BA$1686,J$2,FALSE))</f>
        <v>R</v>
      </c>
      <c r="K954" s="16" t="str">
        <f>IF($C954="B",VLOOKUP($A954,Bat!$A$4:$BF$2320,K$1,FALSE),VLOOKUP($A954,Pit!$A$4:$BA$1686,K$2,FALSE))</f>
        <v>Low</v>
      </c>
      <c r="L954" s="17" t="str">
        <f>IF($C954="B",VLOOKUP($A954,Bat!$A$4:$BF$2320,L$1,FALSE),VLOOKUP($A954,Pit!$A$4:$BA$1686,L$2,FALSE))</f>
        <v>Normal</v>
      </c>
      <c r="M954" s="16">
        <f>IF($C954="B",VLOOKUP($A954,Bat!$A$4:$BF$2320,M$1,FALSE),VLOOKUP($A954,Pit!$A$4:$BA$1686,M$2,FALSE))</f>
        <v>4</v>
      </c>
      <c r="N954" s="16">
        <f>IF($C954="B",VLOOKUP($A954,Bat!$A$4:$BF$2320,N$1,FALSE),VLOOKUP($A954,Pit!$A$4:$BA$1686,N$2,FALSE))</f>
        <v>1</v>
      </c>
      <c r="O954" s="16">
        <f>IF($C954="B",VLOOKUP($A954,Bat!$A$4:$BF$2320,O$1,FALSE),VLOOKUP($A954,Pit!$A$4:$BA$1686,O$2,FALSE))</f>
        <v>3</v>
      </c>
      <c r="P954" s="16" t="str">
        <f>IF($C954="B",VLOOKUP($A954,Bat!$A$4:$BF$2320,P$1,FALSE),VLOOKUP($A954,Pit!$A$4:$BA$1686,P$2,FALSE))</f>
        <v>87-89 Mph</v>
      </c>
      <c r="Q954" s="17">
        <f>IF($C954="B",VLOOKUP($A954,Bat!$A$4:$BF$2320,Q$1,FALSE),VLOOKUP($A954,Pit!$A$4:$BA$1686,Q$2,FALSE))</f>
        <v>4</v>
      </c>
      <c r="R954" s="18">
        <f>IF($C954="B",VLOOKUP($A954,Bat!$A$4:$BF$2320,R$1,FALSE),VLOOKUP($A954,Pit!$A$4:$BA$1686,R$2,FALSE))</f>
        <v>8.6485283553490007</v>
      </c>
      <c r="S954" s="19">
        <f>IF($C954="B",VLOOKUP($A954,Bat!$A$4:$BF$2320,S$1,FALSE),VLOOKUP($A954,Pit!$A$4:$BA$1686,S$2,FALSE))</f>
        <v>-0.29777990987287872</v>
      </c>
      <c r="T954" s="20" t="str">
        <f>IF($C954="B",VLOOKUP($A954,Bat!$A$4:$BF$2320,T$1,FALSE),VLOOKUP($A954,Pit!$A$4:$BA$1686,T$2,FALSE))</f>
        <v>Slot</v>
      </c>
      <c r="U954" s="17" t="str">
        <f>VLOOKUP(IF($C954="B",VLOOKUP($A954,Bat!$A$4:$AU$2320,U$1,FALSE),VLOOKUP($A954,Pit!$A$4:$BE$1686,U$2,FALSE)),COND!$A$35:$B$41,2,FALSE)</f>
        <v>??</v>
      </c>
      <c r="V954" s="21">
        <f>IF($C954="B",VLOOKUP($A954,Bat!$A$4:$AT$2284,46,FALSE),VLOOKUP($A954,Pit!$A$4:$BD$1664,56,FALSE))</f>
        <v>545</v>
      </c>
      <c r="W954" s="16">
        <f t="shared" si="72"/>
        <v>545</v>
      </c>
      <c r="X954" s="16"/>
      <c r="Y954" s="22">
        <f t="shared" si="73"/>
        <v>930</v>
      </c>
      <c r="Z954" s="16" t="str">
        <f>IFERROR(VLOOKUP($D954,Results37!$F$3:$L$1396,Z$1,FALSE),"")</f>
        <v/>
      </c>
      <c r="AA954" s="47" t="str">
        <f>IF(ISERROR(VLOOKUP(D954,Results37!$F$3:$O$399,AA$1,FALSE)),"",IF(VLOOKUP(D954,Results37!$F$3:$O$399,AA$1+1,FALSE)=1,"S"&amp;VLOOKUP(D954,Results37!$F$3:$O$399,AA$1,FALSE),VLOOKUP(D954,Results37!$F$3:$O$399,AA$1,FALSE)))</f>
        <v/>
      </c>
      <c r="AB954" s="16" t="str">
        <f>IFERROR(VLOOKUP($D954,Results37!$F$3:$L$1396,AB$1,FALSE),"")</f>
        <v/>
      </c>
      <c r="AC954" s="16" t="str">
        <f>IFERROR(VLOOKUP($D954,Results37!$F$3:$L$1396,AC$1,FALSE),"")</f>
        <v/>
      </c>
      <c r="AD954" s="16" t="str">
        <f t="shared" si="74"/>
        <v/>
      </c>
      <c r="AE954" s="20" t="str">
        <f>IF(ISERROR(VLOOKUP($AC954&amp;"-"&amp;$F954&amp;" "&amp;G954,Bonuses!$B$1:$G$1006,4,FALSE)),"",INT(VLOOKUP($AC954&amp;"-"&amp;$F954&amp;" "&amp;$G954,Bonuses!$B$1:$G$1006,4,FALSE)))</f>
        <v/>
      </c>
      <c r="AF954" s="16" t="str">
        <f>IF(ISERROR(VLOOKUP($AC954&amp;"-"&amp;$F954,Bonuses!$B$1:$G$1006,5,FALSE)),"",IF(VLOOKUP($AC954&amp;"-"&amp;$F954,Bonuses!$B$1:$G$1006,5,FALSE)="","",VLOOKUP($AC954&amp;"-"&amp;$F954,Bonuses!$B$1:$G$1006,6,FALSE)&amp;" yrs, "&amp;VLOOKUP($AC954&amp;"-"&amp;$F954,Bonuses!$B$1:$G$1006,5,FALSE)))</f>
        <v/>
      </c>
    </row>
    <row r="955" spans="1:32" s="21" customFormat="1" x14ac:dyDescent="0.25">
      <c r="A955" s="21" t="s">
        <v>2606</v>
      </c>
      <c r="B955" s="21">
        <f t="shared" si="70"/>
        <v>0</v>
      </c>
      <c r="C955" s="21" t="str">
        <f t="shared" si="71"/>
        <v>P</v>
      </c>
      <c r="D955" s="17">
        <f>IF($C955="B",VLOOKUP($A955,Bat!$A$4:$BF$2320,D$1,FALSE),VLOOKUP($A955,Pit!$A$4:$BA$1686,D$2,FALSE))</f>
        <v>13428</v>
      </c>
      <c r="E955" s="16" t="str">
        <f>IF($C955="B",VLOOKUP($A955,Bat!$A$4:$BF$2320,E$1,FALSE),VLOOKUP($A955,Pit!$A$4:$BA$1686,E$2,FALSE))</f>
        <v>RP</v>
      </c>
      <c r="F955" s="16" t="str">
        <f>IF($C955="B",VLOOKUP($A955,Bat!$A$4:$BF$2320,F$1,FALSE),VLOOKUP($A955,Pit!$A$4:$BA$1686,F$2,FALSE))</f>
        <v>Mike</v>
      </c>
      <c r="G955" s="16" t="str">
        <f>IF($C955="B",VLOOKUP($A955,Bat!$A$4:$BF$2320,G$1,FALSE),VLOOKUP($A955,Pit!$A$4:$BA$1686,G$2,FALSE))</f>
        <v>Thomas</v>
      </c>
      <c r="H955" s="16">
        <f>IF($C955="B",VLOOKUP($A955,Bat!$A$4:$BF$2320,H$1,FALSE),VLOOKUP($A955,Pit!$A$4:$BA$1686,H$2,FALSE))</f>
        <v>22</v>
      </c>
      <c r="I955" s="16" t="str">
        <f>IF($C955="B",VLOOKUP($A955,Bat!$A$4:$BF$2320,I$1,FALSE),VLOOKUP($A955,Pit!$A$4:$BA$1686,I$2,FALSE))</f>
        <v>L</v>
      </c>
      <c r="J955" s="16" t="str">
        <f>IF($C955="B",VLOOKUP($A955,Bat!$A$4:$BF$2320,J$1,FALSE),VLOOKUP($A955,Pit!$A$4:$BA$1686,J$2,FALSE))</f>
        <v>L</v>
      </c>
      <c r="K955" s="16" t="str">
        <f>IF($C955="B",VLOOKUP($A955,Bat!$A$4:$BF$2320,K$1,FALSE),VLOOKUP($A955,Pit!$A$4:$BA$1686,K$2,FALSE))</f>
        <v>Low</v>
      </c>
      <c r="L955" s="17" t="str">
        <f>IF($C955="B",VLOOKUP($A955,Bat!$A$4:$BF$2320,L$1,FALSE),VLOOKUP($A955,Pit!$A$4:$BA$1686,L$2,FALSE))</f>
        <v>Normal</v>
      </c>
      <c r="M955" s="16">
        <f>IF($C955="B",VLOOKUP($A955,Bat!$A$4:$BF$2320,M$1,FALSE),VLOOKUP($A955,Pit!$A$4:$BA$1686,M$2,FALSE))</f>
        <v>4</v>
      </c>
      <c r="N955" s="16">
        <f>IF($C955="B",VLOOKUP($A955,Bat!$A$4:$BF$2320,N$1,FALSE),VLOOKUP($A955,Pit!$A$4:$BA$1686,N$2,FALSE))</f>
        <v>2</v>
      </c>
      <c r="O955" s="16">
        <f>IF($C955="B",VLOOKUP($A955,Bat!$A$4:$BF$2320,O$1,FALSE),VLOOKUP($A955,Pit!$A$4:$BA$1686,O$2,FALSE))</f>
        <v>2</v>
      </c>
      <c r="P955" s="16" t="str">
        <f>IF($C955="B",VLOOKUP($A955,Bat!$A$4:$BF$2320,P$1,FALSE),VLOOKUP($A955,Pit!$A$4:$BA$1686,P$2,FALSE))</f>
        <v>93-95 Mph</v>
      </c>
      <c r="Q955" s="17">
        <f>IF($C955="B",VLOOKUP($A955,Bat!$A$4:$BF$2320,Q$1,FALSE),VLOOKUP($A955,Pit!$A$4:$BA$1686,Q$2,FALSE))</f>
        <v>5</v>
      </c>
      <c r="R955" s="18">
        <f>IF($C955="B",VLOOKUP($A955,Bat!$A$4:$BF$2320,R$1,FALSE),VLOOKUP($A955,Pit!$A$4:$BA$1686,R$2,FALSE))</f>
        <v>8.646756953729934</v>
      </c>
      <c r="S955" s="19">
        <f>IF($C955="B",VLOOKUP($A955,Bat!$A$4:$BF$2320,S$1,FALSE),VLOOKUP($A955,Pit!$A$4:$BA$1686,S$2,FALSE))</f>
        <v>-0.29793552758511654</v>
      </c>
      <c r="T955" s="20" t="str">
        <f>IF($C955="B",VLOOKUP($A955,Bat!$A$4:$BF$2320,T$1,FALSE),VLOOKUP($A955,Pit!$A$4:$BA$1686,T$2,FALSE))</f>
        <v>$2.2m</v>
      </c>
      <c r="U955" s="17" t="str">
        <f>VLOOKUP(IF($C955="B",VLOOKUP($A955,Bat!$A$4:$AU$2320,U$1,FALSE),VLOOKUP($A955,Pit!$A$4:$BE$1686,U$2,FALSE)),COND!$A$35:$B$41,2,FALSE)</f>
        <v>??</v>
      </c>
      <c r="V955" s="21">
        <f>IF($C955="B",VLOOKUP($A955,Bat!$A$4:$AT$2284,46,FALSE),VLOOKUP($A955,Pit!$A$4:$BD$1664,56,FALSE))</f>
        <v>546</v>
      </c>
      <c r="W955" s="16">
        <f t="shared" si="72"/>
        <v>999</v>
      </c>
      <c r="X955" s="16"/>
      <c r="Y955" s="22">
        <f t="shared" si="73"/>
        <v>932</v>
      </c>
      <c r="Z955" s="16" t="str">
        <f>IFERROR(VLOOKUP($D955,Results37!$F$3:$L$1396,Z$1,FALSE),"")</f>
        <v/>
      </c>
      <c r="AA955" s="47" t="str">
        <f>IF(ISERROR(VLOOKUP(D955,Results37!$F$3:$O$399,AA$1,FALSE)),"",IF(VLOOKUP(D955,Results37!$F$3:$O$399,AA$1+1,FALSE)=1,"S"&amp;VLOOKUP(D955,Results37!$F$3:$O$399,AA$1,FALSE),VLOOKUP(D955,Results37!$F$3:$O$399,AA$1,FALSE)))</f>
        <v/>
      </c>
      <c r="AB955" s="16" t="str">
        <f>IFERROR(VLOOKUP($D955,Results37!$F$3:$L$1396,AB$1,FALSE),"")</f>
        <v/>
      </c>
      <c r="AC955" s="16" t="str">
        <f>IFERROR(VLOOKUP($D955,Results37!$F$3:$L$1396,AC$1,FALSE),"")</f>
        <v/>
      </c>
      <c r="AD955" s="16" t="str">
        <f t="shared" si="74"/>
        <v/>
      </c>
      <c r="AE955" s="20" t="str">
        <f>IF(ISERROR(VLOOKUP($AC955&amp;"-"&amp;$F955&amp;" "&amp;G955,Bonuses!$B$1:$G$1006,4,FALSE)),"",INT(VLOOKUP($AC955&amp;"-"&amp;$F955&amp;" "&amp;$G955,Bonuses!$B$1:$G$1006,4,FALSE)))</f>
        <v/>
      </c>
      <c r="AF955" s="16" t="str">
        <f>IF(ISERROR(VLOOKUP($AC955&amp;"-"&amp;$F955,Bonuses!$B$1:$G$1006,5,FALSE)),"",IF(VLOOKUP($AC955&amp;"-"&amp;$F955,Bonuses!$B$1:$G$1006,5,FALSE)="","",VLOOKUP($AC955&amp;"-"&amp;$F955,Bonuses!$B$1:$G$1006,6,FALSE)&amp;" yrs, "&amp;VLOOKUP($AC955&amp;"-"&amp;$F955,Bonuses!$B$1:$G$1006,5,FALSE)))</f>
        <v/>
      </c>
    </row>
    <row r="956" spans="1:32" s="21" customFormat="1" x14ac:dyDescent="0.25">
      <c r="A956" s="21" t="s">
        <v>2607</v>
      </c>
      <c r="B956" s="21">
        <f t="shared" si="70"/>
        <v>0</v>
      </c>
      <c r="C956" s="21" t="str">
        <f t="shared" si="71"/>
        <v>P</v>
      </c>
      <c r="D956" s="17">
        <f>IF($C956="B",VLOOKUP($A956,Bat!$A$4:$BF$2320,D$1,FALSE),VLOOKUP($A956,Pit!$A$4:$BA$1686,D$2,FALSE))</f>
        <v>10254</v>
      </c>
      <c r="E956" s="16" t="str">
        <f>IF($C956="B",VLOOKUP($A956,Bat!$A$4:$BF$2320,E$1,FALSE),VLOOKUP($A956,Pit!$A$4:$BA$1686,E$2,FALSE))</f>
        <v>RP</v>
      </c>
      <c r="F956" s="16" t="str">
        <f>IF($C956="B",VLOOKUP($A956,Bat!$A$4:$BF$2320,F$1,FALSE),VLOOKUP($A956,Pit!$A$4:$BA$1686,F$2,FALSE))</f>
        <v>Tony</v>
      </c>
      <c r="G956" s="16" t="str">
        <f>IF($C956="B",VLOOKUP($A956,Bat!$A$4:$BF$2320,G$1,FALSE),VLOOKUP($A956,Pit!$A$4:$BA$1686,G$2,FALSE))</f>
        <v>Garza</v>
      </c>
      <c r="H956" s="16">
        <f>IF($C956="B",VLOOKUP($A956,Bat!$A$4:$BF$2320,H$1,FALSE),VLOOKUP($A956,Pit!$A$4:$BA$1686,H$2,FALSE))</f>
        <v>23</v>
      </c>
      <c r="I956" s="16" t="str">
        <f>IF($C956="B",VLOOKUP($A956,Bat!$A$4:$BF$2320,I$1,FALSE),VLOOKUP($A956,Pit!$A$4:$BA$1686,I$2,FALSE))</f>
        <v>L</v>
      </c>
      <c r="J956" s="16" t="str">
        <f>IF($C956="B",VLOOKUP($A956,Bat!$A$4:$BF$2320,J$1,FALSE),VLOOKUP($A956,Pit!$A$4:$BA$1686,J$2,FALSE))</f>
        <v>R</v>
      </c>
      <c r="K956" s="16" t="str">
        <f>IF($C956="B",VLOOKUP($A956,Bat!$A$4:$BF$2320,K$1,FALSE),VLOOKUP($A956,Pit!$A$4:$BA$1686,K$2,FALSE))</f>
        <v>Low</v>
      </c>
      <c r="L956" s="17" t="str">
        <f>IF($C956="B",VLOOKUP($A956,Bat!$A$4:$BF$2320,L$1,FALSE),VLOOKUP($A956,Pit!$A$4:$BA$1686,L$2,FALSE))</f>
        <v>Normal</v>
      </c>
      <c r="M956" s="16">
        <f>IF($C956="B",VLOOKUP($A956,Bat!$A$4:$BF$2320,M$1,FALSE),VLOOKUP($A956,Pit!$A$4:$BA$1686,M$2,FALSE))</f>
        <v>4</v>
      </c>
      <c r="N956" s="16">
        <f>IF($C956="B",VLOOKUP($A956,Bat!$A$4:$BF$2320,N$1,FALSE),VLOOKUP($A956,Pit!$A$4:$BA$1686,N$2,FALSE))</f>
        <v>2</v>
      </c>
      <c r="O956" s="16">
        <f>IF($C956="B",VLOOKUP($A956,Bat!$A$4:$BF$2320,O$1,FALSE),VLOOKUP($A956,Pit!$A$4:$BA$1686,O$2,FALSE))</f>
        <v>2</v>
      </c>
      <c r="P956" s="16" t="str">
        <f>IF($C956="B",VLOOKUP($A956,Bat!$A$4:$BF$2320,P$1,FALSE),VLOOKUP($A956,Pit!$A$4:$BA$1686,P$2,FALSE))</f>
        <v>91-93 Mph</v>
      </c>
      <c r="Q956" s="17">
        <f>IF($C956="B",VLOOKUP($A956,Bat!$A$4:$BF$2320,Q$1,FALSE),VLOOKUP($A956,Pit!$A$4:$BA$1686,Q$2,FALSE))</f>
        <v>6</v>
      </c>
      <c r="R956" s="18">
        <f>IF($C956="B",VLOOKUP($A956,Bat!$A$4:$BF$2320,R$1,FALSE),VLOOKUP($A956,Pit!$A$4:$BA$1686,R$2,FALSE))</f>
        <v>8.645457181387517</v>
      </c>
      <c r="S956" s="19">
        <f>IF($C956="B",VLOOKUP($A956,Bat!$A$4:$BF$2320,S$1,FALSE),VLOOKUP($A956,Pit!$A$4:$BA$1686,S$2,FALSE))</f>
        <v>-0.29804971264410024</v>
      </c>
      <c r="T956" s="20" t="str">
        <f>IF($C956="B",VLOOKUP($A956,Bat!$A$4:$BF$2320,T$1,FALSE),VLOOKUP($A956,Pit!$A$4:$BA$1686,T$2,FALSE))</f>
        <v>Slot</v>
      </c>
      <c r="U956" s="17" t="str">
        <f>VLOOKUP(IF($C956="B",VLOOKUP($A956,Bat!$A$4:$AU$2320,U$1,FALSE),VLOOKUP($A956,Pit!$A$4:$BE$1686,U$2,FALSE)),COND!$A$35:$B$41,2,FALSE)</f>
        <v>??</v>
      </c>
      <c r="V956" s="21">
        <f>IF($C956="B",VLOOKUP($A956,Bat!$A$4:$AT$2284,46,FALSE),VLOOKUP($A956,Pit!$A$4:$BD$1664,56,FALSE))</f>
        <v>547</v>
      </c>
      <c r="W956" s="16">
        <f t="shared" si="72"/>
        <v>547</v>
      </c>
      <c r="X956" s="16"/>
      <c r="Y956" s="22">
        <f t="shared" si="73"/>
        <v>933</v>
      </c>
      <c r="Z956" s="16" t="str">
        <f>IFERROR(VLOOKUP($D956,Results37!$F$3:$L$1396,Z$1,FALSE),"")</f>
        <v/>
      </c>
      <c r="AA956" s="47" t="str">
        <f>IF(ISERROR(VLOOKUP(D956,Results37!$F$3:$O$399,AA$1,FALSE)),"",IF(VLOOKUP(D956,Results37!$F$3:$O$399,AA$1+1,FALSE)=1,"S"&amp;VLOOKUP(D956,Results37!$F$3:$O$399,AA$1,FALSE),VLOOKUP(D956,Results37!$F$3:$O$399,AA$1,FALSE)))</f>
        <v/>
      </c>
      <c r="AB956" s="16" t="str">
        <f>IFERROR(VLOOKUP($D956,Results37!$F$3:$L$1396,AB$1,FALSE),"")</f>
        <v/>
      </c>
      <c r="AC956" s="16" t="str">
        <f>IFERROR(VLOOKUP($D956,Results37!$F$3:$L$1396,AC$1,FALSE),"")</f>
        <v/>
      </c>
      <c r="AD956" s="16" t="str">
        <f t="shared" si="74"/>
        <v/>
      </c>
      <c r="AE956" s="20" t="str">
        <f>IF(ISERROR(VLOOKUP($AC956&amp;"-"&amp;$F956&amp;" "&amp;G956,Bonuses!$B$1:$G$1006,4,FALSE)),"",INT(VLOOKUP($AC956&amp;"-"&amp;$F956&amp;" "&amp;$G956,Bonuses!$B$1:$G$1006,4,FALSE)))</f>
        <v/>
      </c>
      <c r="AF956" s="16" t="str">
        <f>IF(ISERROR(VLOOKUP($AC956&amp;"-"&amp;$F956,Bonuses!$B$1:$G$1006,5,FALSE)),"",IF(VLOOKUP($AC956&amp;"-"&amp;$F956,Bonuses!$B$1:$G$1006,5,FALSE)="","",VLOOKUP($AC956&amp;"-"&amp;$F956,Bonuses!$B$1:$G$1006,6,FALSE)&amp;" yrs, "&amp;VLOOKUP($AC956&amp;"-"&amp;$F956,Bonuses!$B$1:$G$1006,5,FALSE)))</f>
        <v/>
      </c>
    </row>
    <row r="957" spans="1:32" s="21" customFormat="1" x14ac:dyDescent="0.25">
      <c r="A957" s="21" t="s">
        <v>2719</v>
      </c>
      <c r="B957" s="21">
        <f t="shared" si="70"/>
        <v>0</v>
      </c>
      <c r="C957" s="21" t="str">
        <f t="shared" si="71"/>
        <v>P</v>
      </c>
      <c r="D957" s="17">
        <f>IF($C957="B",VLOOKUP($A957,Bat!$A$4:$BF$2320,D$1,FALSE),VLOOKUP($A957,Pit!$A$4:$BA$1686,D$2,FALSE))</f>
        <v>8099</v>
      </c>
      <c r="E957" s="16" t="str">
        <f>IF($C957="B",VLOOKUP($A957,Bat!$A$4:$BF$2320,E$1,FALSE),VLOOKUP($A957,Pit!$A$4:$BA$1686,E$2,FALSE))</f>
        <v>RP</v>
      </c>
      <c r="F957" s="16" t="str">
        <f>IF($C957="B",VLOOKUP($A957,Bat!$A$4:$BF$2320,F$1,FALSE),VLOOKUP($A957,Pit!$A$4:$BA$1686,F$2,FALSE))</f>
        <v>Doug</v>
      </c>
      <c r="G957" s="16" t="str">
        <f>IF($C957="B",VLOOKUP($A957,Bat!$A$4:$BF$2320,G$1,FALSE),VLOOKUP($A957,Pit!$A$4:$BA$1686,G$2,FALSE))</f>
        <v>Hinton</v>
      </c>
      <c r="H957" s="16">
        <f>IF($C957="B",VLOOKUP($A957,Bat!$A$4:$BF$2320,H$1,FALSE),VLOOKUP($A957,Pit!$A$4:$BA$1686,H$2,FALSE))</f>
        <v>22</v>
      </c>
      <c r="I957" s="16" t="str">
        <f>IF($C957="B",VLOOKUP($A957,Bat!$A$4:$BF$2320,I$1,FALSE),VLOOKUP($A957,Pit!$A$4:$BA$1686,I$2,FALSE))</f>
        <v>R</v>
      </c>
      <c r="J957" s="16" t="str">
        <f>IF($C957="B",VLOOKUP($A957,Bat!$A$4:$BF$2320,J$1,FALSE),VLOOKUP($A957,Pit!$A$4:$BA$1686,J$2,FALSE))</f>
        <v>R</v>
      </c>
      <c r="K957" s="16" t="str">
        <f>IF($C957="B",VLOOKUP($A957,Bat!$A$4:$BF$2320,K$1,FALSE),VLOOKUP($A957,Pit!$A$4:$BA$1686,K$2,FALSE))</f>
        <v>Low</v>
      </c>
      <c r="L957" s="17" t="str">
        <f>IF($C957="B",VLOOKUP($A957,Bat!$A$4:$BF$2320,L$1,FALSE),VLOOKUP($A957,Pit!$A$4:$BA$1686,L$2,FALSE))</f>
        <v>Normal</v>
      </c>
      <c r="M957" s="16">
        <f>IF($C957="B",VLOOKUP($A957,Bat!$A$4:$BF$2320,M$1,FALSE),VLOOKUP($A957,Pit!$A$4:$BA$1686,M$2,FALSE))</f>
        <v>3</v>
      </c>
      <c r="N957" s="16">
        <f>IF($C957="B",VLOOKUP($A957,Bat!$A$4:$BF$2320,N$1,FALSE),VLOOKUP($A957,Pit!$A$4:$BA$1686,N$2,FALSE))</f>
        <v>3</v>
      </c>
      <c r="O957" s="16">
        <f>IF($C957="B",VLOOKUP($A957,Bat!$A$4:$BF$2320,O$1,FALSE),VLOOKUP($A957,Pit!$A$4:$BA$1686,O$2,FALSE))</f>
        <v>2</v>
      </c>
      <c r="P957" s="16" t="str">
        <f>IF($C957="B",VLOOKUP($A957,Bat!$A$4:$BF$2320,P$1,FALSE),VLOOKUP($A957,Pit!$A$4:$BA$1686,P$2,FALSE))</f>
        <v>87-89 Mph</v>
      </c>
      <c r="Q957" s="17">
        <f>IF($C957="B",VLOOKUP($A957,Bat!$A$4:$BF$2320,Q$1,FALSE),VLOOKUP($A957,Pit!$A$4:$BA$1686,Q$2,FALSE))</f>
        <v>7</v>
      </c>
      <c r="R957" s="18">
        <f>IF($C957="B",VLOOKUP($A957,Bat!$A$4:$BF$2320,R$1,FALSE),VLOOKUP($A957,Pit!$A$4:$BA$1686,R$2,FALSE))</f>
        <v>8.5303327097333295</v>
      </c>
      <c r="S957" s="19">
        <f>IF($C957="B",VLOOKUP($A957,Bat!$A$4:$BF$2320,S$1,FALSE),VLOOKUP($A957,Pit!$A$4:$BA$1686,S$2,FALSE))</f>
        <v>-0.3081634026783529</v>
      </c>
      <c r="T957" s="20" t="str">
        <f>IF($C957="B",VLOOKUP($A957,Bat!$A$4:$BF$2320,T$1,FALSE),VLOOKUP($A957,Pit!$A$4:$BA$1686,T$2,FALSE))</f>
        <v>-</v>
      </c>
      <c r="U957" s="17" t="str">
        <f>VLOOKUP(IF($C957="B",VLOOKUP($A957,Bat!$A$4:$AU$2320,U$1,FALSE),VLOOKUP($A957,Pit!$A$4:$BE$1686,U$2,FALSE)),COND!$A$35:$B$41,2,FALSE)</f>
        <v>??</v>
      </c>
      <c r="V957" s="21">
        <f>IF($C957="B",VLOOKUP($A957,Bat!$A$4:$AT$2284,46,FALSE),VLOOKUP($A957,Pit!$A$4:$BD$1664,56,FALSE))</f>
        <v>549</v>
      </c>
      <c r="W957" s="16">
        <f t="shared" si="72"/>
        <v>999</v>
      </c>
      <c r="X957" s="16"/>
      <c r="Y957" s="22">
        <f t="shared" si="73"/>
        <v>937</v>
      </c>
      <c r="Z957" s="16" t="str">
        <f>IFERROR(VLOOKUP($D957,Results37!$F$3:$L$1396,Z$1,FALSE),"")</f>
        <v/>
      </c>
      <c r="AA957" s="47" t="str">
        <f>IF(ISERROR(VLOOKUP(D957,Results37!$F$3:$O$399,AA$1,FALSE)),"",IF(VLOOKUP(D957,Results37!$F$3:$O$399,AA$1+1,FALSE)=1,"S"&amp;VLOOKUP(D957,Results37!$F$3:$O$399,AA$1,FALSE),VLOOKUP(D957,Results37!$F$3:$O$399,AA$1,FALSE)))</f>
        <v/>
      </c>
      <c r="AB957" s="16" t="str">
        <f>IFERROR(VLOOKUP($D957,Results37!$F$3:$L$1396,AB$1,FALSE),"")</f>
        <v/>
      </c>
      <c r="AC957" s="16" t="str">
        <f>IFERROR(VLOOKUP($D957,Results37!$F$3:$L$1396,AC$1,FALSE),"")</f>
        <v/>
      </c>
      <c r="AD957" s="16" t="str">
        <f t="shared" si="74"/>
        <v/>
      </c>
      <c r="AE957" s="20" t="str">
        <f>IF(ISERROR(VLOOKUP($AC957&amp;"-"&amp;$F957&amp;" "&amp;G957,Bonuses!$B$1:$G$1006,4,FALSE)),"",INT(VLOOKUP($AC957&amp;"-"&amp;$F957&amp;" "&amp;$G957,Bonuses!$B$1:$G$1006,4,FALSE)))</f>
        <v/>
      </c>
      <c r="AF957" s="16" t="str">
        <f>IF(ISERROR(VLOOKUP($AC957&amp;"-"&amp;$F957,Bonuses!$B$1:$G$1006,5,FALSE)),"",IF(VLOOKUP($AC957&amp;"-"&amp;$F957,Bonuses!$B$1:$G$1006,5,FALSE)="","",VLOOKUP($AC957&amp;"-"&amp;$F957,Bonuses!$B$1:$G$1006,6,FALSE)&amp;" yrs, "&amp;VLOOKUP($AC957&amp;"-"&amp;$F957,Bonuses!$B$1:$G$1006,5,FALSE)))</f>
        <v/>
      </c>
    </row>
    <row r="958" spans="1:32" s="21" customFormat="1" x14ac:dyDescent="0.25">
      <c r="A958" s="21" t="s">
        <v>3141</v>
      </c>
      <c r="B958" s="21">
        <f t="shared" si="70"/>
        <v>0</v>
      </c>
      <c r="C958" s="21" t="str">
        <f t="shared" si="71"/>
        <v>P</v>
      </c>
      <c r="D958" s="17">
        <f>IF($C958="B",VLOOKUP($A958,Bat!$A$4:$BF$2320,D$1,FALSE),VLOOKUP($A958,Pit!$A$4:$BA$1686,D$2,FALSE))</f>
        <v>6167</v>
      </c>
      <c r="E958" s="16" t="str">
        <f>IF($C958="B",VLOOKUP($A958,Bat!$A$4:$BF$2320,E$1,FALSE),VLOOKUP($A958,Pit!$A$4:$BA$1686,E$2,FALSE))</f>
        <v>RP</v>
      </c>
      <c r="F958" s="16" t="str">
        <f>IF($C958="B",VLOOKUP($A958,Bat!$A$4:$BF$2320,F$1,FALSE),VLOOKUP($A958,Pit!$A$4:$BA$1686,F$2,FALSE))</f>
        <v>Mike</v>
      </c>
      <c r="G958" s="16" t="str">
        <f>IF($C958="B",VLOOKUP($A958,Bat!$A$4:$BF$2320,G$1,FALSE),VLOOKUP($A958,Pit!$A$4:$BA$1686,G$2,FALSE))</f>
        <v>Nelson</v>
      </c>
      <c r="H958" s="16">
        <f>IF($C958="B",VLOOKUP($A958,Bat!$A$4:$BF$2320,H$1,FALSE),VLOOKUP($A958,Pit!$A$4:$BA$1686,H$2,FALSE))</f>
        <v>22</v>
      </c>
      <c r="I958" s="16" t="str">
        <f>IF($C958="B",VLOOKUP($A958,Bat!$A$4:$BF$2320,I$1,FALSE),VLOOKUP($A958,Pit!$A$4:$BA$1686,I$2,FALSE))</f>
        <v>R</v>
      </c>
      <c r="J958" s="16" t="str">
        <f>IF($C958="B",VLOOKUP($A958,Bat!$A$4:$BF$2320,J$1,FALSE),VLOOKUP($A958,Pit!$A$4:$BA$1686,J$2,FALSE))</f>
        <v>R</v>
      </c>
      <c r="K958" s="16" t="str">
        <f>IF($C958="B",VLOOKUP($A958,Bat!$A$4:$BF$2320,K$1,FALSE),VLOOKUP($A958,Pit!$A$4:$BA$1686,K$2,FALSE))</f>
        <v>Normal</v>
      </c>
      <c r="L958" s="17" t="str">
        <f>IF($C958="B",VLOOKUP($A958,Bat!$A$4:$BF$2320,L$1,FALSE),VLOOKUP($A958,Pit!$A$4:$BA$1686,L$2,FALSE))</f>
        <v>Normal</v>
      </c>
      <c r="M958" s="16">
        <f>IF($C958="B",VLOOKUP($A958,Bat!$A$4:$BF$2320,M$1,FALSE),VLOOKUP($A958,Pit!$A$4:$BA$1686,M$2,FALSE))</f>
        <v>4</v>
      </c>
      <c r="N958" s="16">
        <f>IF($C958="B",VLOOKUP($A958,Bat!$A$4:$BF$2320,N$1,FALSE),VLOOKUP($A958,Pit!$A$4:$BA$1686,N$2,FALSE))</f>
        <v>1</v>
      </c>
      <c r="O958" s="16">
        <f>IF($C958="B",VLOOKUP($A958,Bat!$A$4:$BF$2320,O$1,FALSE),VLOOKUP($A958,Pit!$A$4:$BA$1686,O$2,FALSE))</f>
        <v>3</v>
      </c>
      <c r="P958" s="16" t="str">
        <f>IF($C958="B",VLOOKUP($A958,Bat!$A$4:$BF$2320,P$1,FALSE),VLOOKUP($A958,Pit!$A$4:$BA$1686,P$2,FALSE))</f>
        <v>91-93 Mph</v>
      </c>
      <c r="Q958" s="17">
        <f>IF($C958="B",VLOOKUP($A958,Bat!$A$4:$BF$2320,Q$1,FALSE),VLOOKUP($A958,Pit!$A$4:$BA$1686,Q$2,FALSE))</f>
        <v>4</v>
      </c>
      <c r="R958" s="18">
        <f>IF($C958="B",VLOOKUP($A958,Bat!$A$4:$BF$2320,R$1,FALSE),VLOOKUP($A958,Pit!$A$4:$BA$1686,R$2,FALSE))</f>
        <v>8.4644787994554669</v>
      </c>
      <c r="S958" s="19">
        <f>IF($C958="B",VLOOKUP($A958,Bat!$A$4:$BF$2320,S$1,FALSE),VLOOKUP($A958,Pit!$A$4:$BA$1686,S$2,FALSE))</f>
        <v>-0.31394867167046092</v>
      </c>
      <c r="T958" s="20" t="str">
        <f>IF($C958="B",VLOOKUP($A958,Bat!$A$4:$BF$2320,T$1,FALSE),VLOOKUP($A958,Pit!$A$4:$BA$1686,T$2,FALSE))</f>
        <v>$170k</v>
      </c>
      <c r="U958" s="17" t="str">
        <f>VLOOKUP(IF($C958="B",VLOOKUP($A958,Bat!$A$4:$AU$2320,U$1,FALSE),VLOOKUP($A958,Pit!$A$4:$BE$1686,U$2,FALSE)),COND!$A$35:$B$41,2,FALSE)</f>
        <v>??</v>
      </c>
      <c r="V958" s="21">
        <f>IF($C958="B",VLOOKUP($A958,Bat!$A$4:$AT$2284,46,FALSE),VLOOKUP($A958,Pit!$A$4:$BD$1664,56,FALSE))</f>
        <v>550</v>
      </c>
      <c r="W958" s="16">
        <f t="shared" si="72"/>
        <v>999</v>
      </c>
      <c r="X958" s="16"/>
      <c r="Y958" s="22">
        <f t="shared" si="73"/>
        <v>941</v>
      </c>
      <c r="Z958" s="16" t="str">
        <f>IFERROR(VLOOKUP($D958,Results37!$F$3:$L$1396,Z$1,FALSE),"")</f>
        <v/>
      </c>
      <c r="AA958" s="47" t="str">
        <f>IF(ISERROR(VLOOKUP(D958,Results37!$F$3:$O$399,AA$1,FALSE)),"",IF(VLOOKUP(D958,Results37!$F$3:$O$399,AA$1+1,FALSE)=1,"S"&amp;VLOOKUP(D958,Results37!$F$3:$O$399,AA$1,FALSE),VLOOKUP(D958,Results37!$F$3:$O$399,AA$1,FALSE)))</f>
        <v/>
      </c>
      <c r="AB958" s="16" t="str">
        <f>IFERROR(VLOOKUP($D958,Results37!$F$3:$L$1396,AB$1,FALSE),"")</f>
        <v/>
      </c>
      <c r="AC958" s="16" t="str">
        <f>IFERROR(VLOOKUP($D958,Results37!$F$3:$L$1396,AC$1,FALSE),"")</f>
        <v/>
      </c>
      <c r="AD958" s="16" t="str">
        <f t="shared" si="74"/>
        <v/>
      </c>
      <c r="AE958" s="20" t="str">
        <f>IF(ISERROR(VLOOKUP($AC958&amp;"-"&amp;$F958&amp;" "&amp;G958,Bonuses!$B$1:$G$1006,4,FALSE)),"",INT(VLOOKUP($AC958&amp;"-"&amp;$F958&amp;" "&amp;$G958,Bonuses!$B$1:$G$1006,4,FALSE)))</f>
        <v/>
      </c>
      <c r="AF958" s="16" t="str">
        <f>IF(ISERROR(VLOOKUP($AC958&amp;"-"&amp;$F958,Bonuses!$B$1:$G$1006,5,FALSE)),"",IF(VLOOKUP($AC958&amp;"-"&amp;$F958,Bonuses!$B$1:$G$1006,5,FALSE)="","",VLOOKUP($AC958&amp;"-"&amp;$F958,Bonuses!$B$1:$G$1006,6,FALSE)&amp;" yrs, "&amp;VLOOKUP($AC958&amp;"-"&amp;$F958,Bonuses!$B$1:$G$1006,5,FALSE)))</f>
        <v/>
      </c>
    </row>
    <row r="959" spans="1:32" s="21" customFormat="1" x14ac:dyDescent="0.25">
      <c r="A959" s="21" t="s">
        <v>2613</v>
      </c>
      <c r="B959" s="21">
        <f t="shared" si="70"/>
        <v>0</v>
      </c>
      <c r="C959" s="21" t="str">
        <f t="shared" si="71"/>
        <v>P</v>
      </c>
      <c r="D959" s="17">
        <f>IF($C959="B",VLOOKUP($A959,Bat!$A$4:$BF$2320,D$1,FALSE),VLOOKUP($A959,Pit!$A$4:$BA$1686,D$2,FALSE))</f>
        <v>10642</v>
      </c>
      <c r="E959" s="16" t="str">
        <f>IF($C959="B",VLOOKUP($A959,Bat!$A$4:$BF$2320,E$1,FALSE),VLOOKUP($A959,Pit!$A$4:$BA$1686,E$2,FALSE))</f>
        <v>RP</v>
      </c>
      <c r="F959" s="16" t="str">
        <f>IF($C959="B",VLOOKUP($A959,Bat!$A$4:$BF$2320,F$1,FALSE),VLOOKUP($A959,Pit!$A$4:$BA$1686,F$2,FALSE))</f>
        <v>David</v>
      </c>
      <c r="G959" s="16" t="str">
        <f>IF($C959="B",VLOOKUP($A959,Bat!$A$4:$BF$2320,G$1,FALSE),VLOOKUP($A959,Pit!$A$4:$BA$1686,G$2,FALSE))</f>
        <v>Williams</v>
      </c>
      <c r="H959" s="16">
        <f>IF($C959="B",VLOOKUP($A959,Bat!$A$4:$BF$2320,H$1,FALSE),VLOOKUP($A959,Pit!$A$4:$BA$1686,H$2,FALSE))</f>
        <v>23</v>
      </c>
      <c r="I959" s="16" t="str">
        <f>IF($C959="B",VLOOKUP($A959,Bat!$A$4:$BF$2320,I$1,FALSE),VLOOKUP($A959,Pit!$A$4:$BA$1686,I$2,FALSE))</f>
        <v>R</v>
      </c>
      <c r="J959" s="16" t="str">
        <f>IF($C959="B",VLOOKUP($A959,Bat!$A$4:$BF$2320,J$1,FALSE),VLOOKUP($A959,Pit!$A$4:$BA$1686,J$2,FALSE))</f>
        <v>R</v>
      </c>
      <c r="K959" s="16" t="str">
        <f>IF($C959="B",VLOOKUP($A959,Bat!$A$4:$BF$2320,K$1,FALSE),VLOOKUP($A959,Pit!$A$4:$BA$1686,K$2,FALSE))</f>
        <v>Low</v>
      </c>
      <c r="L959" s="17" t="str">
        <f>IF($C959="B",VLOOKUP($A959,Bat!$A$4:$BF$2320,L$1,FALSE),VLOOKUP($A959,Pit!$A$4:$BA$1686,L$2,FALSE))</f>
        <v>High</v>
      </c>
      <c r="M959" s="16">
        <f>IF($C959="B",VLOOKUP($A959,Bat!$A$4:$BF$2320,M$1,FALSE),VLOOKUP($A959,Pit!$A$4:$BA$1686,M$2,FALSE))</f>
        <v>4</v>
      </c>
      <c r="N959" s="16">
        <f>IF($C959="B",VLOOKUP($A959,Bat!$A$4:$BF$2320,N$1,FALSE),VLOOKUP($A959,Pit!$A$4:$BA$1686,N$2,FALSE))</f>
        <v>1</v>
      </c>
      <c r="O959" s="16">
        <f>IF($C959="B",VLOOKUP($A959,Bat!$A$4:$BF$2320,O$1,FALSE),VLOOKUP($A959,Pit!$A$4:$BA$1686,O$2,FALSE))</f>
        <v>3</v>
      </c>
      <c r="P959" s="16" t="str">
        <f>IF($C959="B",VLOOKUP($A959,Bat!$A$4:$BF$2320,P$1,FALSE),VLOOKUP($A959,Pit!$A$4:$BA$1686,P$2,FALSE))</f>
        <v>89-91 Mph</v>
      </c>
      <c r="Q959" s="17">
        <f>IF($C959="B",VLOOKUP($A959,Bat!$A$4:$BF$2320,Q$1,FALSE),VLOOKUP($A959,Pit!$A$4:$BA$1686,Q$2,FALSE))</f>
        <v>3</v>
      </c>
      <c r="R959" s="18">
        <f>IF($C959="B",VLOOKUP($A959,Bat!$A$4:$BF$2320,R$1,FALSE),VLOOKUP($A959,Pit!$A$4:$BA$1686,R$2,FALSE))</f>
        <v>8.4274874477987218</v>
      </c>
      <c r="S959" s="19">
        <f>IF($C959="B",VLOOKUP($A959,Bat!$A$4:$BF$2320,S$1,FALSE),VLOOKUP($A959,Pit!$A$4:$BA$1686,S$2,FALSE))</f>
        <v>-0.31719836358416753</v>
      </c>
      <c r="T959" s="20" t="str">
        <f>IF($C959="B",VLOOKUP($A959,Bat!$A$4:$BF$2320,T$1,FALSE),VLOOKUP($A959,Pit!$A$4:$BA$1686,T$2,FALSE))</f>
        <v>Slot</v>
      </c>
      <c r="U959" s="17" t="str">
        <f>VLOOKUP(IF($C959="B",VLOOKUP($A959,Bat!$A$4:$AU$2320,U$1,FALSE),VLOOKUP($A959,Pit!$A$4:$BE$1686,U$2,FALSE)),COND!$A$35:$B$41,2,FALSE)</f>
        <v>??</v>
      </c>
      <c r="V959" s="21">
        <f>IF($C959="B",VLOOKUP($A959,Bat!$A$4:$AT$2284,46,FALSE),VLOOKUP($A959,Pit!$A$4:$BD$1664,56,FALSE))</f>
        <v>551</v>
      </c>
      <c r="W959" s="16">
        <f t="shared" si="72"/>
        <v>551</v>
      </c>
      <c r="X959" s="16"/>
      <c r="Y959" s="22">
        <f t="shared" si="73"/>
        <v>943</v>
      </c>
      <c r="Z959" s="16" t="str">
        <f>IFERROR(VLOOKUP($D959,Results37!$F$3:$L$1396,Z$1,FALSE),"")</f>
        <v/>
      </c>
      <c r="AA959" s="47" t="str">
        <f>IF(ISERROR(VLOOKUP(D959,Results37!$F$3:$O$399,AA$1,FALSE)),"",IF(VLOOKUP(D959,Results37!$F$3:$O$399,AA$1+1,FALSE)=1,"S"&amp;VLOOKUP(D959,Results37!$F$3:$O$399,AA$1,FALSE),VLOOKUP(D959,Results37!$F$3:$O$399,AA$1,FALSE)))</f>
        <v/>
      </c>
      <c r="AB959" s="16" t="str">
        <f>IFERROR(VLOOKUP($D959,Results37!$F$3:$L$1396,AB$1,FALSE),"")</f>
        <v/>
      </c>
      <c r="AC959" s="16" t="str">
        <f>IFERROR(VLOOKUP($D959,Results37!$F$3:$L$1396,AC$1,FALSE),"")</f>
        <v/>
      </c>
      <c r="AD959" s="16" t="str">
        <f t="shared" si="74"/>
        <v/>
      </c>
      <c r="AE959" s="20" t="str">
        <f>IF(ISERROR(VLOOKUP($AC959&amp;"-"&amp;$F959&amp;" "&amp;G959,Bonuses!$B$1:$G$1006,4,FALSE)),"",INT(VLOOKUP($AC959&amp;"-"&amp;$F959&amp;" "&amp;$G959,Bonuses!$B$1:$G$1006,4,FALSE)))</f>
        <v/>
      </c>
      <c r="AF959" s="16" t="str">
        <f>IF(ISERROR(VLOOKUP($AC959&amp;"-"&amp;$F959,Bonuses!$B$1:$G$1006,5,FALSE)),"",IF(VLOOKUP($AC959&amp;"-"&amp;$F959,Bonuses!$B$1:$G$1006,5,FALSE)="","",VLOOKUP($AC959&amp;"-"&amp;$F959,Bonuses!$B$1:$G$1006,6,FALSE)&amp;" yrs, "&amp;VLOOKUP($AC959&amp;"-"&amp;$F959,Bonuses!$B$1:$G$1006,5,FALSE)))</f>
        <v/>
      </c>
    </row>
    <row r="960" spans="1:32" s="21" customFormat="1" x14ac:dyDescent="0.25">
      <c r="A960" s="21" t="s">
        <v>2481</v>
      </c>
      <c r="B960" s="21">
        <f t="shared" si="70"/>
        <v>0</v>
      </c>
      <c r="C960" s="21" t="str">
        <f t="shared" si="71"/>
        <v>P</v>
      </c>
      <c r="D960" s="17">
        <f>IF($C960="B",VLOOKUP($A960,Bat!$A$4:$BF$2320,D$1,FALSE),VLOOKUP($A960,Pit!$A$4:$BA$1686,D$2,FALSE))</f>
        <v>8990</v>
      </c>
      <c r="E960" s="16" t="str">
        <f>IF($C960="B",VLOOKUP($A960,Bat!$A$4:$BF$2320,E$1,FALSE),VLOOKUP($A960,Pit!$A$4:$BA$1686,E$2,FALSE))</f>
        <v>RP</v>
      </c>
      <c r="F960" s="16" t="str">
        <f>IF($C960="B",VLOOKUP($A960,Bat!$A$4:$BF$2320,F$1,FALSE),VLOOKUP($A960,Pit!$A$4:$BA$1686,F$2,FALSE))</f>
        <v>Ethan</v>
      </c>
      <c r="G960" s="16" t="str">
        <f>IF($C960="B",VLOOKUP($A960,Bat!$A$4:$BF$2320,G$1,FALSE),VLOOKUP($A960,Pit!$A$4:$BA$1686,G$2,FALSE))</f>
        <v>Bass</v>
      </c>
      <c r="H960" s="16">
        <f>IF($C960="B",VLOOKUP($A960,Bat!$A$4:$BF$2320,H$1,FALSE),VLOOKUP($A960,Pit!$A$4:$BA$1686,H$2,FALSE))</f>
        <v>23</v>
      </c>
      <c r="I960" s="16" t="str">
        <f>IF($C960="B",VLOOKUP($A960,Bat!$A$4:$BF$2320,I$1,FALSE),VLOOKUP($A960,Pit!$A$4:$BA$1686,I$2,FALSE))</f>
        <v>L</v>
      </c>
      <c r="J960" s="16" t="str">
        <f>IF($C960="B",VLOOKUP($A960,Bat!$A$4:$BF$2320,J$1,FALSE),VLOOKUP($A960,Pit!$A$4:$BA$1686,J$2,FALSE))</f>
        <v>L</v>
      </c>
      <c r="K960" s="16" t="str">
        <f>IF($C960="B",VLOOKUP($A960,Bat!$A$4:$BF$2320,K$1,FALSE),VLOOKUP($A960,Pit!$A$4:$BA$1686,K$2,FALSE))</f>
        <v>Low</v>
      </c>
      <c r="L960" s="17" t="str">
        <f>IF($C960="B",VLOOKUP($A960,Bat!$A$4:$BF$2320,L$1,FALSE),VLOOKUP($A960,Pit!$A$4:$BA$1686,L$2,FALSE))</f>
        <v>High</v>
      </c>
      <c r="M960" s="16">
        <f>IF($C960="B",VLOOKUP($A960,Bat!$A$4:$BF$2320,M$1,FALSE),VLOOKUP($A960,Pit!$A$4:$BA$1686,M$2,FALSE))</f>
        <v>4</v>
      </c>
      <c r="N960" s="16">
        <f>IF($C960="B",VLOOKUP($A960,Bat!$A$4:$BF$2320,N$1,FALSE),VLOOKUP($A960,Pit!$A$4:$BA$1686,N$2,FALSE))</f>
        <v>2</v>
      </c>
      <c r="O960" s="16">
        <f>IF($C960="B",VLOOKUP($A960,Bat!$A$4:$BF$2320,O$1,FALSE),VLOOKUP($A960,Pit!$A$4:$BA$1686,O$2,FALSE))</f>
        <v>2</v>
      </c>
      <c r="P960" s="16" t="str">
        <f>IF($C960="B",VLOOKUP($A960,Bat!$A$4:$BF$2320,P$1,FALSE),VLOOKUP($A960,Pit!$A$4:$BA$1686,P$2,FALSE))</f>
        <v>89-91 Mph</v>
      </c>
      <c r="Q960" s="17">
        <f>IF($C960="B",VLOOKUP($A960,Bat!$A$4:$BF$2320,Q$1,FALSE),VLOOKUP($A960,Pit!$A$4:$BA$1686,Q$2,FALSE))</f>
        <v>7</v>
      </c>
      <c r="R960" s="18">
        <f>IF($C960="B",VLOOKUP($A960,Bat!$A$4:$BF$2320,R$1,FALSE),VLOOKUP($A960,Pit!$A$4:$BA$1686,R$2,FALSE))</f>
        <v>8.4029272494283482</v>
      </c>
      <c r="S960" s="19">
        <f>IF($C960="B",VLOOKUP($A960,Bat!$A$4:$BF$2320,S$1,FALSE),VLOOKUP($A960,Pit!$A$4:$BA$1686,S$2,FALSE))</f>
        <v>-0.31935597812023114</v>
      </c>
      <c r="T960" s="20" t="str">
        <f>IF($C960="B",VLOOKUP($A960,Bat!$A$4:$BF$2320,T$1,FALSE),VLOOKUP($A960,Pit!$A$4:$BA$1686,T$2,FALSE))</f>
        <v>-</v>
      </c>
      <c r="U960" s="17" t="str">
        <f>VLOOKUP(IF($C960="B",VLOOKUP($A960,Bat!$A$4:$AU$2320,U$1,FALSE),VLOOKUP($A960,Pit!$A$4:$BE$1686,U$2,FALSE)),COND!$A$35:$B$41,2,FALSE)</f>
        <v>??</v>
      </c>
      <c r="V960" s="21">
        <f>IF($C960="B",VLOOKUP($A960,Bat!$A$4:$AT$2284,46,FALSE),VLOOKUP($A960,Pit!$A$4:$BD$1664,56,FALSE))</f>
        <v>552</v>
      </c>
      <c r="W960" s="16">
        <f t="shared" si="72"/>
        <v>999</v>
      </c>
      <c r="X960" s="16"/>
      <c r="Y960" s="22">
        <f t="shared" si="73"/>
        <v>945</v>
      </c>
      <c r="Z960" s="16" t="str">
        <f>IFERROR(VLOOKUP($D960,Results37!$F$3:$L$1396,Z$1,FALSE),"")</f>
        <v/>
      </c>
      <c r="AA960" s="47" t="str">
        <f>IF(ISERROR(VLOOKUP(D960,Results37!$F$3:$O$399,AA$1,FALSE)),"",IF(VLOOKUP(D960,Results37!$F$3:$O$399,AA$1+1,FALSE)=1,"S"&amp;VLOOKUP(D960,Results37!$F$3:$O$399,AA$1,FALSE),VLOOKUP(D960,Results37!$F$3:$O$399,AA$1,FALSE)))</f>
        <v/>
      </c>
      <c r="AB960" s="16" t="str">
        <f>IFERROR(VLOOKUP($D960,Results37!$F$3:$L$1396,AB$1,FALSE),"")</f>
        <v/>
      </c>
      <c r="AC960" s="16" t="str">
        <f>IFERROR(VLOOKUP($D960,Results37!$F$3:$L$1396,AC$1,FALSE),"")</f>
        <v/>
      </c>
      <c r="AD960" s="16" t="str">
        <f t="shared" si="74"/>
        <v/>
      </c>
      <c r="AE960" s="20" t="str">
        <f>IF(ISERROR(VLOOKUP($AC960&amp;"-"&amp;$F960&amp;" "&amp;G960,Bonuses!$B$1:$G$1006,4,FALSE)),"",INT(VLOOKUP($AC960&amp;"-"&amp;$F960&amp;" "&amp;$G960,Bonuses!$B$1:$G$1006,4,FALSE)))</f>
        <v/>
      </c>
      <c r="AF960" s="16" t="str">
        <f>IF(ISERROR(VLOOKUP($AC960&amp;"-"&amp;$F960,Bonuses!$B$1:$G$1006,5,FALSE)),"",IF(VLOOKUP($AC960&amp;"-"&amp;$F960,Bonuses!$B$1:$G$1006,5,FALSE)="","",VLOOKUP($AC960&amp;"-"&amp;$F960,Bonuses!$B$1:$G$1006,6,FALSE)&amp;" yrs, "&amp;VLOOKUP($AC960&amp;"-"&amp;$F960,Bonuses!$B$1:$G$1006,5,FALSE)))</f>
        <v/>
      </c>
    </row>
    <row r="961" spans="1:32" s="21" customFormat="1" x14ac:dyDescent="0.25">
      <c r="A961" s="21" t="s">
        <v>2783</v>
      </c>
      <c r="B961" s="21">
        <f t="shared" si="70"/>
        <v>0</v>
      </c>
      <c r="C961" s="21" t="str">
        <f t="shared" si="71"/>
        <v>P</v>
      </c>
      <c r="D961" s="17">
        <f>IF($C961="B",VLOOKUP($A961,Bat!$A$4:$BF$2320,D$1,FALSE),VLOOKUP($A961,Pit!$A$4:$BA$1686,D$2,FALSE))</f>
        <v>7736</v>
      </c>
      <c r="E961" s="16" t="str">
        <f>IF($C961="B",VLOOKUP($A961,Bat!$A$4:$BF$2320,E$1,FALSE),VLOOKUP($A961,Pit!$A$4:$BA$1686,E$2,FALSE))</f>
        <v>RP</v>
      </c>
      <c r="F961" s="16" t="str">
        <f>IF($C961="B",VLOOKUP($A961,Bat!$A$4:$BF$2320,F$1,FALSE),VLOOKUP($A961,Pit!$A$4:$BA$1686,F$2,FALSE))</f>
        <v>Felipe</v>
      </c>
      <c r="G961" s="16" t="str">
        <f>IF($C961="B",VLOOKUP($A961,Bat!$A$4:$BF$2320,G$1,FALSE),VLOOKUP($A961,Pit!$A$4:$BA$1686,G$2,FALSE))</f>
        <v>Altagracia</v>
      </c>
      <c r="H961" s="16">
        <f>IF($C961="B",VLOOKUP($A961,Bat!$A$4:$BF$2320,H$1,FALSE),VLOOKUP($A961,Pit!$A$4:$BA$1686,H$2,FALSE))</f>
        <v>23</v>
      </c>
      <c r="I961" s="16" t="str">
        <f>IF($C961="B",VLOOKUP($A961,Bat!$A$4:$BF$2320,I$1,FALSE),VLOOKUP($A961,Pit!$A$4:$BA$1686,I$2,FALSE))</f>
        <v>R</v>
      </c>
      <c r="J961" s="16" t="str">
        <f>IF($C961="B",VLOOKUP($A961,Bat!$A$4:$BF$2320,J$1,FALSE),VLOOKUP($A961,Pit!$A$4:$BA$1686,J$2,FALSE))</f>
        <v>R</v>
      </c>
      <c r="K961" s="16" t="str">
        <f>IF($C961="B",VLOOKUP($A961,Bat!$A$4:$BF$2320,K$1,FALSE),VLOOKUP($A961,Pit!$A$4:$BA$1686,K$2,FALSE))</f>
        <v>Low</v>
      </c>
      <c r="L961" s="17" t="str">
        <f>IF($C961="B",VLOOKUP($A961,Bat!$A$4:$BF$2320,L$1,FALSE),VLOOKUP($A961,Pit!$A$4:$BA$1686,L$2,FALSE))</f>
        <v>Normal</v>
      </c>
      <c r="M961" s="16">
        <f>IF($C961="B",VLOOKUP($A961,Bat!$A$4:$BF$2320,M$1,FALSE),VLOOKUP($A961,Pit!$A$4:$BA$1686,M$2,FALSE))</f>
        <v>5</v>
      </c>
      <c r="N961" s="16">
        <f>IF($C961="B",VLOOKUP($A961,Bat!$A$4:$BF$2320,N$1,FALSE),VLOOKUP($A961,Pit!$A$4:$BA$1686,N$2,FALSE))</f>
        <v>2</v>
      </c>
      <c r="O961" s="16">
        <f>IF($C961="B",VLOOKUP($A961,Bat!$A$4:$BF$2320,O$1,FALSE),VLOOKUP($A961,Pit!$A$4:$BA$1686,O$2,FALSE))</f>
        <v>1</v>
      </c>
      <c r="P961" s="16" t="str">
        <f>IF($C961="B",VLOOKUP($A961,Bat!$A$4:$BF$2320,P$1,FALSE),VLOOKUP($A961,Pit!$A$4:$BA$1686,P$2,FALSE))</f>
        <v>91-93 Mph</v>
      </c>
      <c r="Q961" s="17">
        <f>IF($C961="B",VLOOKUP($A961,Bat!$A$4:$BF$2320,Q$1,FALSE),VLOOKUP($A961,Pit!$A$4:$BA$1686,Q$2,FALSE))</f>
        <v>4</v>
      </c>
      <c r="R961" s="18">
        <f>IF($C961="B",VLOOKUP($A961,Bat!$A$4:$BF$2320,R$1,FALSE),VLOOKUP($A961,Pit!$A$4:$BA$1686,R$2,FALSE))</f>
        <v>8.3503937155878809</v>
      </c>
      <c r="S961" s="19">
        <f>IF($C961="B",VLOOKUP($A961,Bat!$A$4:$BF$2320,S$1,FALSE),VLOOKUP($A961,Pit!$A$4:$BA$1686,S$2,FALSE))</f>
        <v>-0.32397105144071825</v>
      </c>
      <c r="T961" s="20" t="str">
        <f>IF($C961="B",VLOOKUP($A961,Bat!$A$4:$BF$2320,T$1,FALSE),VLOOKUP($A961,Pit!$A$4:$BA$1686,T$2,FALSE))</f>
        <v>-</v>
      </c>
      <c r="U961" s="17" t="str">
        <f>VLOOKUP(IF($C961="B",VLOOKUP($A961,Bat!$A$4:$AU$2320,U$1,FALSE),VLOOKUP($A961,Pit!$A$4:$BE$1686,U$2,FALSE)),COND!$A$35:$B$41,2,FALSE)</f>
        <v>??</v>
      </c>
      <c r="V961" s="21">
        <f>IF($C961="B",VLOOKUP($A961,Bat!$A$4:$AT$2284,46,FALSE),VLOOKUP($A961,Pit!$A$4:$BD$1664,56,FALSE))</f>
        <v>553</v>
      </c>
      <c r="W961" s="16">
        <f t="shared" si="72"/>
        <v>999</v>
      </c>
      <c r="X961" s="16"/>
      <c r="Y961" s="22">
        <f t="shared" si="73"/>
        <v>948</v>
      </c>
      <c r="Z961" s="16" t="str">
        <f>IFERROR(VLOOKUP($D961,Results37!$F$3:$L$1396,Z$1,FALSE),"")</f>
        <v/>
      </c>
      <c r="AA961" s="47" t="str">
        <f>IF(ISERROR(VLOOKUP(D961,Results37!$F$3:$O$399,AA$1,FALSE)),"",IF(VLOOKUP(D961,Results37!$F$3:$O$399,AA$1+1,FALSE)=1,"S"&amp;VLOOKUP(D961,Results37!$F$3:$O$399,AA$1,FALSE),VLOOKUP(D961,Results37!$F$3:$O$399,AA$1,FALSE)))</f>
        <v/>
      </c>
      <c r="AB961" s="16" t="str">
        <f>IFERROR(VLOOKUP($D961,Results37!$F$3:$L$1396,AB$1,FALSE),"")</f>
        <v/>
      </c>
      <c r="AC961" s="16" t="str">
        <f>IFERROR(VLOOKUP($D961,Results37!$F$3:$L$1396,AC$1,FALSE),"")</f>
        <v/>
      </c>
      <c r="AD961" s="16" t="str">
        <f t="shared" si="74"/>
        <v/>
      </c>
      <c r="AE961" s="20" t="str">
        <f>IF(ISERROR(VLOOKUP($AC961&amp;"-"&amp;$F961&amp;" "&amp;G961,Bonuses!$B$1:$G$1006,4,FALSE)),"",INT(VLOOKUP($AC961&amp;"-"&amp;$F961&amp;" "&amp;$G961,Bonuses!$B$1:$G$1006,4,FALSE)))</f>
        <v/>
      </c>
      <c r="AF961" s="16" t="str">
        <f>IF(ISERROR(VLOOKUP($AC961&amp;"-"&amp;$F961,Bonuses!$B$1:$G$1006,5,FALSE)),"",IF(VLOOKUP($AC961&amp;"-"&amp;$F961,Bonuses!$B$1:$G$1006,5,FALSE)="","",VLOOKUP($AC961&amp;"-"&amp;$F961,Bonuses!$B$1:$G$1006,6,FALSE)&amp;" yrs, "&amp;VLOOKUP($AC961&amp;"-"&amp;$F961,Bonuses!$B$1:$G$1006,5,FALSE)))</f>
        <v/>
      </c>
    </row>
    <row r="962" spans="1:32" s="21" customFormat="1" x14ac:dyDescent="0.25">
      <c r="A962" s="21" t="s">
        <v>2672</v>
      </c>
      <c r="B962" s="21">
        <f t="shared" si="70"/>
        <v>0</v>
      </c>
      <c r="C962" s="21" t="str">
        <f t="shared" si="71"/>
        <v>P</v>
      </c>
      <c r="D962" s="17">
        <f>IF($C962="B",VLOOKUP($A962,Bat!$A$4:$BF$2320,D$1,FALSE),VLOOKUP($A962,Pit!$A$4:$BA$1686,D$2,FALSE))</f>
        <v>13638</v>
      </c>
      <c r="E962" s="16" t="str">
        <f>IF($C962="B",VLOOKUP($A962,Bat!$A$4:$BF$2320,E$1,FALSE),VLOOKUP($A962,Pit!$A$4:$BA$1686,E$2,FALSE))</f>
        <v>RP</v>
      </c>
      <c r="F962" s="16" t="str">
        <f>IF($C962="B",VLOOKUP($A962,Bat!$A$4:$BF$2320,F$1,FALSE),VLOOKUP($A962,Pit!$A$4:$BA$1686,F$2,FALSE))</f>
        <v>Joe</v>
      </c>
      <c r="G962" s="16" t="str">
        <f>IF($C962="B",VLOOKUP($A962,Bat!$A$4:$BF$2320,G$1,FALSE),VLOOKUP($A962,Pit!$A$4:$BA$1686,G$2,FALSE))</f>
        <v>Batty</v>
      </c>
      <c r="H962" s="16">
        <f>IF($C962="B",VLOOKUP($A962,Bat!$A$4:$BF$2320,H$1,FALSE),VLOOKUP($A962,Pit!$A$4:$BA$1686,H$2,FALSE))</f>
        <v>23</v>
      </c>
      <c r="I962" s="16" t="str">
        <f>IF($C962="B",VLOOKUP($A962,Bat!$A$4:$BF$2320,I$1,FALSE),VLOOKUP($A962,Pit!$A$4:$BA$1686,I$2,FALSE))</f>
        <v>L</v>
      </c>
      <c r="J962" s="16" t="str">
        <f>IF($C962="B",VLOOKUP($A962,Bat!$A$4:$BF$2320,J$1,FALSE),VLOOKUP($A962,Pit!$A$4:$BA$1686,J$2,FALSE))</f>
        <v>L</v>
      </c>
      <c r="K962" s="16" t="str">
        <f>IF($C962="B",VLOOKUP($A962,Bat!$A$4:$BF$2320,K$1,FALSE),VLOOKUP($A962,Pit!$A$4:$BA$1686,K$2,FALSE))</f>
        <v>Normal</v>
      </c>
      <c r="L962" s="17" t="str">
        <f>IF($C962="B",VLOOKUP($A962,Bat!$A$4:$BF$2320,L$1,FALSE),VLOOKUP($A962,Pit!$A$4:$BA$1686,L$2,FALSE))</f>
        <v>Normal</v>
      </c>
      <c r="M962" s="16">
        <f>IF($C962="B",VLOOKUP($A962,Bat!$A$4:$BF$2320,M$1,FALSE),VLOOKUP($A962,Pit!$A$4:$BA$1686,M$2,FALSE))</f>
        <v>5</v>
      </c>
      <c r="N962" s="16">
        <f>IF($C962="B",VLOOKUP($A962,Bat!$A$4:$BF$2320,N$1,FALSE),VLOOKUP($A962,Pit!$A$4:$BA$1686,N$2,FALSE))</f>
        <v>2</v>
      </c>
      <c r="O962" s="16">
        <f>IF($C962="B",VLOOKUP($A962,Bat!$A$4:$BF$2320,O$1,FALSE),VLOOKUP($A962,Pit!$A$4:$BA$1686,O$2,FALSE))</f>
        <v>2</v>
      </c>
      <c r="P962" s="16" t="str">
        <f>IF($C962="B",VLOOKUP($A962,Bat!$A$4:$BF$2320,P$1,FALSE),VLOOKUP($A962,Pit!$A$4:$BA$1686,P$2,FALSE))</f>
        <v>93-95 Mph</v>
      </c>
      <c r="Q962" s="17">
        <f>IF($C962="B",VLOOKUP($A962,Bat!$A$4:$BF$2320,Q$1,FALSE),VLOOKUP($A962,Pit!$A$4:$BA$1686,Q$2,FALSE))</f>
        <v>8</v>
      </c>
      <c r="R962" s="18">
        <f>IF($C962="B",VLOOKUP($A962,Bat!$A$4:$BF$2320,R$1,FALSE),VLOOKUP($A962,Pit!$A$4:$BA$1686,R$2,FALSE))</f>
        <v>8.2933710261508722</v>
      </c>
      <c r="S962" s="19">
        <f>IF($C962="B",VLOOKUP($A962,Bat!$A$4:$BF$2320,S$1,FALSE),VLOOKUP($A962,Pit!$A$4:$BA$1686,S$2,FALSE))</f>
        <v>-0.32898049728310774</v>
      </c>
      <c r="T962" s="20" t="str">
        <f>IF($C962="B",VLOOKUP($A962,Bat!$A$4:$BF$2320,T$1,FALSE),VLOOKUP($A962,Pit!$A$4:$BA$1686,T$2,FALSE))</f>
        <v>Slot</v>
      </c>
      <c r="U962" s="17" t="str">
        <f>VLOOKUP(IF($C962="B",VLOOKUP($A962,Bat!$A$4:$AU$2320,U$1,FALSE),VLOOKUP($A962,Pit!$A$4:$BE$1686,U$2,FALSE)),COND!$A$35:$B$41,2,FALSE)</f>
        <v>??</v>
      </c>
      <c r="V962" s="21">
        <f>IF($C962="B",VLOOKUP($A962,Bat!$A$4:$AT$2284,46,FALSE),VLOOKUP($A962,Pit!$A$4:$BD$1664,56,FALSE))</f>
        <v>554</v>
      </c>
      <c r="W962" s="16">
        <f t="shared" si="72"/>
        <v>554</v>
      </c>
      <c r="X962" s="16"/>
      <c r="Y962" s="22">
        <f t="shared" si="73"/>
        <v>951</v>
      </c>
      <c r="Z962" s="16" t="str">
        <f>IFERROR(VLOOKUP($D962,Results37!$F$3:$L$1396,Z$1,FALSE),"")</f>
        <v/>
      </c>
      <c r="AA962" s="47" t="str">
        <f>IF(ISERROR(VLOOKUP(D962,Results37!$F$3:$O$399,AA$1,FALSE)),"",IF(VLOOKUP(D962,Results37!$F$3:$O$399,AA$1+1,FALSE)=1,"S"&amp;VLOOKUP(D962,Results37!$F$3:$O$399,AA$1,FALSE),VLOOKUP(D962,Results37!$F$3:$O$399,AA$1,FALSE)))</f>
        <v/>
      </c>
      <c r="AB962" s="16" t="str">
        <f>IFERROR(VLOOKUP($D962,Results37!$F$3:$L$1396,AB$1,FALSE),"")</f>
        <v/>
      </c>
      <c r="AC962" s="16" t="str">
        <f>IFERROR(VLOOKUP($D962,Results37!$F$3:$L$1396,AC$1,FALSE),"")</f>
        <v/>
      </c>
      <c r="AD962" s="16" t="str">
        <f t="shared" si="74"/>
        <v/>
      </c>
      <c r="AE962" s="20" t="str">
        <f>IF(ISERROR(VLOOKUP($AC962&amp;"-"&amp;$F962&amp;" "&amp;G962,Bonuses!$B$1:$G$1006,4,FALSE)),"",INT(VLOOKUP($AC962&amp;"-"&amp;$F962&amp;" "&amp;$G962,Bonuses!$B$1:$G$1006,4,FALSE)))</f>
        <v/>
      </c>
      <c r="AF962" s="16" t="str">
        <f>IF(ISERROR(VLOOKUP($AC962&amp;"-"&amp;$F962,Bonuses!$B$1:$G$1006,5,FALSE)),"",IF(VLOOKUP($AC962&amp;"-"&amp;$F962,Bonuses!$B$1:$G$1006,5,FALSE)="","",VLOOKUP($AC962&amp;"-"&amp;$F962,Bonuses!$B$1:$G$1006,6,FALSE)&amp;" yrs, "&amp;VLOOKUP($AC962&amp;"-"&amp;$F962,Bonuses!$B$1:$G$1006,5,FALSE)))</f>
        <v/>
      </c>
    </row>
    <row r="963" spans="1:32" s="21" customFormat="1" x14ac:dyDescent="0.25">
      <c r="A963" s="21" t="s">
        <v>2617</v>
      </c>
      <c r="B963" s="21">
        <f t="shared" si="70"/>
        <v>0</v>
      </c>
      <c r="C963" s="21" t="str">
        <f t="shared" si="71"/>
        <v>P</v>
      </c>
      <c r="D963" s="17">
        <f>IF($C963="B",VLOOKUP($A963,Bat!$A$4:$BF$2320,D$1,FALSE),VLOOKUP($A963,Pit!$A$4:$BA$1686,D$2,FALSE))</f>
        <v>8627</v>
      </c>
      <c r="E963" s="16" t="str">
        <f>IF($C963="B",VLOOKUP($A963,Bat!$A$4:$BF$2320,E$1,FALSE),VLOOKUP($A963,Pit!$A$4:$BA$1686,E$2,FALSE))</f>
        <v>RP</v>
      </c>
      <c r="F963" s="16" t="str">
        <f>IF($C963="B",VLOOKUP($A963,Bat!$A$4:$BF$2320,F$1,FALSE),VLOOKUP($A963,Pit!$A$4:$BA$1686,F$2,FALSE))</f>
        <v>Yasuhiro</v>
      </c>
      <c r="G963" s="16" t="str">
        <f>IF($C963="B",VLOOKUP($A963,Bat!$A$4:$BF$2320,G$1,FALSE),VLOOKUP($A963,Pit!$A$4:$BA$1686,G$2,FALSE))</f>
        <v>Hagiwara</v>
      </c>
      <c r="H963" s="16">
        <f>IF($C963="B",VLOOKUP($A963,Bat!$A$4:$BF$2320,H$1,FALSE),VLOOKUP($A963,Pit!$A$4:$BA$1686,H$2,FALSE))</f>
        <v>24</v>
      </c>
      <c r="I963" s="16" t="str">
        <f>IF($C963="B",VLOOKUP($A963,Bat!$A$4:$BF$2320,I$1,FALSE),VLOOKUP($A963,Pit!$A$4:$BA$1686,I$2,FALSE))</f>
        <v>L</v>
      </c>
      <c r="J963" s="16" t="str">
        <f>IF($C963="B",VLOOKUP($A963,Bat!$A$4:$BF$2320,J$1,FALSE),VLOOKUP($A963,Pit!$A$4:$BA$1686,J$2,FALSE))</f>
        <v>L</v>
      </c>
      <c r="K963" s="16" t="str">
        <f>IF($C963="B",VLOOKUP($A963,Bat!$A$4:$BF$2320,K$1,FALSE),VLOOKUP($A963,Pit!$A$4:$BA$1686,K$2,FALSE))</f>
        <v>Normal</v>
      </c>
      <c r="L963" s="17" t="str">
        <f>IF($C963="B",VLOOKUP($A963,Bat!$A$4:$BF$2320,L$1,FALSE),VLOOKUP($A963,Pit!$A$4:$BA$1686,L$2,FALSE))</f>
        <v>Normal</v>
      </c>
      <c r="M963" s="16">
        <f>IF($C963="B",VLOOKUP($A963,Bat!$A$4:$BF$2320,M$1,FALSE),VLOOKUP($A963,Pit!$A$4:$BA$1686,M$2,FALSE))</f>
        <v>4</v>
      </c>
      <c r="N963" s="16">
        <f>IF($C963="B",VLOOKUP($A963,Bat!$A$4:$BF$2320,N$1,FALSE),VLOOKUP($A963,Pit!$A$4:$BA$1686,N$2,FALSE))</f>
        <v>2</v>
      </c>
      <c r="O963" s="16">
        <f>IF($C963="B",VLOOKUP($A963,Bat!$A$4:$BF$2320,O$1,FALSE),VLOOKUP($A963,Pit!$A$4:$BA$1686,O$2,FALSE))</f>
        <v>2</v>
      </c>
      <c r="P963" s="16" t="str">
        <f>IF($C963="B",VLOOKUP($A963,Bat!$A$4:$BF$2320,P$1,FALSE),VLOOKUP($A963,Pit!$A$4:$BA$1686,P$2,FALSE))</f>
        <v>91-93 Mph</v>
      </c>
      <c r="Q963" s="17">
        <f>IF($C963="B",VLOOKUP($A963,Bat!$A$4:$BF$2320,Q$1,FALSE),VLOOKUP($A963,Pit!$A$4:$BA$1686,Q$2,FALSE))</f>
        <v>3</v>
      </c>
      <c r="R963" s="18">
        <f>IF($C963="B",VLOOKUP($A963,Bat!$A$4:$BF$2320,R$1,FALSE),VLOOKUP($A963,Pit!$A$4:$BA$1686,R$2,FALSE))</f>
        <v>8.2044726827201373</v>
      </c>
      <c r="S963" s="19">
        <f>IF($C963="B",VLOOKUP($A963,Bat!$A$4:$BF$2320,S$1,FALSE),VLOOKUP($A963,Pit!$A$4:$BA$1686,S$2,FALSE))</f>
        <v>-0.33679022076846454</v>
      </c>
      <c r="T963" s="20" t="str">
        <f>IF($C963="B",VLOOKUP($A963,Bat!$A$4:$BF$2320,T$1,FALSE),VLOOKUP($A963,Pit!$A$4:$BA$1686,T$2,FALSE))</f>
        <v>Slot</v>
      </c>
      <c r="U963" s="17" t="str">
        <f>VLOOKUP(IF($C963="B",VLOOKUP($A963,Bat!$A$4:$AU$2320,U$1,FALSE),VLOOKUP($A963,Pit!$A$4:$BE$1686,U$2,FALSE)),COND!$A$35:$B$41,2,FALSE)</f>
        <v>??</v>
      </c>
      <c r="V963" s="21">
        <f>IF($C963="B",VLOOKUP($A963,Bat!$A$4:$AT$2284,46,FALSE),VLOOKUP($A963,Pit!$A$4:$BD$1664,56,FALSE))</f>
        <v>555</v>
      </c>
      <c r="W963" s="16">
        <f t="shared" si="72"/>
        <v>555</v>
      </c>
      <c r="X963" s="16"/>
      <c r="Y963" s="22">
        <f t="shared" si="73"/>
        <v>954</v>
      </c>
      <c r="Z963" s="16" t="str">
        <f>IFERROR(VLOOKUP($D963,Results37!$F$3:$L$1396,Z$1,FALSE),"")</f>
        <v/>
      </c>
      <c r="AA963" s="47" t="str">
        <f>IF(ISERROR(VLOOKUP(D963,Results37!$F$3:$O$399,AA$1,FALSE)),"",IF(VLOOKUP(D963,Results37!$F$3:$O$399,AA$1+1,FALSE)=1,"S"&amp;VLOOKUP(D963,Results37!$F$3:$O$399,AA$1,FALSE),VLOOKUP(D963,Results37!$F$3:$O$399,AA$1,FALSE)))</f>
        <v/>
      </c>
      <c r="AB963" s="16" t="str">
        <f>IFERROR(VLOOKUP($D963,Results37!$F$3:$L$1396,AB$1,FALSE),"")</f>
        <v/>
      </c>
      <c r="AC963" s="16" t="str">
        <f>IFERROR(VLOOKUP($D963,Results37!$F$3:$L$1396,AC$1,FALSE),"")</f>
        <v/>
      </c>
      <c r="AD963" s="16" t="str">
        <f t="shared" si="74"/>
        <v/>
      </c>
      <c r="AE963" s="20" t="str">
        <f>IF(ISERROR(VLOOKUP($AC963&amp;"-"&amp;$F963&amp;" "&amp;G963,Bonuses!$B$1:$G$1006,4,FALSE)),"",INT(VLOOKUP($AC963&amp;"-"&amp;$F963&amp;" "&amp;$G963,Bonuses!$B$1:$G$1006,4,FALSE)))</f>
        <v/>
      </c>
      <c r="AF963" s="16" t="str">
        <f>IF(ISERROR(VLOOKUP($AC963&amp;"-"&amp;$F963,Bonuses!$B$1:$G$1006,5,FALSE)),"",IF(VLOOKUP($AC963&amp;"-"&amp;$F963,Bonuses!$B$1:$G$1006,5,FALSE)="","",VLOOKUP($AC963&amp;"-"&amp;$F963,Bonuses!$B$1:$G$1006,6,FALSE)&amp;" yrs, "&amp;VLOOKUP($AC963&amp;"-"&amp;$F963,Bonuses!$B$1:$G$1006,5,FALSE)))</f>
        <v/>
      </c>
    </row>
    <row r="964" spans="1:32" s="21" customFormat="1" x14ac:dyDescent="0.25">
      <c r="A964" s="21" t="s">
        <v>3002</v>
      </c>
      <c r="B964" s="21">
        <f t="shared" si="70"/>
        <v>0</v>
      </c>
      <c r="C964" s="21" t="str">
        <f t="shared" si="71"/>
        <v>P</v>
      </c>
      <c r="D964" s="17">
        <f>IF($C964="B",VLOOKUP($A964,Bat!$A$4:$BF$2320,D$1,FALSE),VLOOKUP($A964,Pit!$A$4:$BA$1686,D$2,FALSE))</f>
        <v>8656</v>
      </c>
      <c r="E964" s="16" t="str">
        <f>IF($C964="B",VLOOKUP($A964,Bat!$A$4:$BF$2320,E$1,FALSE),VLOOKUP($A964,Pit!$A$4:$BA$1686,E$2,FALSE))</f>
        <v>CL</v>
      </c>
      <c r="F964" s="16" t="str">
        <f>IF($C964="B",VLOOKUP($A964,Bat!$A$4:$BF$2320,F$1,FALSE),VLOOKUP($A964,Pit!$A$4:$BA$1686,F$2,FALSE))</f>
        <v>Yodo</v>
      </c>
      <c r="G964" s="16" t="str">
        <f>IF($C964="B",VLOOKUP($A964,Bat!$A$4:$BF$2320,G$1,FALSE),VLOOKUP($A964,Pit!$A$4:$BA$1686,G$2,FALSE))</f>
        <v>Kato</v>
      </c>
      <c r="H964" s="16">
        <f>IF($C964="B",VLOOKUP($A964,Bat!$A$4:$BF$2320,H$1,FALSE),VLOOKUP($A964,Pit!$A$4:$BA$1686,H$2,FALSE))</f>
        <v>24</v>
      </c>
      <c r="I964" s="16" t="str">
        <f>IF($C964="B",VLOOKUP($A964,Bat!$A$4:$BF$2320,I$1,FALSE),VLOOKUP($A964,Pit!$A$4:$BA$1686,I$2,FALSE))</f>
        <v>R</v>
      </c>
      <c r="J964" s="16" t="str">
        <f>IF($C964="B",VLOOKUP($A964,Bat!$A$4:$BF$2320,J$1,FALSE),VLOOKUP($A964,Pit!$A$4:$BA$1686,J$2,FALSE))</f>
        <v>R</v>
      </c>
      <c r="K964" s="16" t="str">
        <f>IF($C964="B",VLOOKUP($A964,Bat!$A$4:$BF$2320,K$1,FALSE),VLOOKUP($A964,Pit!$A$4:$BA$1686,K$2,FALSE))</f>
        <v>Low</v>
      </c>
      <c r="L964" s="17" t="str">
        <f>IF($C964="B",VLOOKUP($A964,Bat!$A$4:$BF$2320,L$1,FALSE),VLOOKUP($A964,Pit!$A$4:$BA$1686,L$2,FALSE))</f>
        <v>Normal</v>
      </c>
      <c r="M964" s="16">
        <f>IF($C964="B",VLOOKUP($A964,Bat!$A$4:$BF$2320,M$1,FALSE),VLOOKUP($A964,Pit!$A$4:$BA$1686,M$2,FALSE))</f>
        <v>4</v>
      </c>
      <c r="N964" s="16">
        <f>IF($C964="B",VLOOKUP($A964,Bat!$A$4:$BF$2320,N$1,FALSE),VLOOKUP($A964,Pit!$A$4:$BA$1686,N$2,FALSE))</f>
        <v>2</v>
      </c>
      <c r="O964" s="16">
        <f>IF($C964="B",VLOOKUP($A964,Bat!$A$4:$BF$2320,O$1,FALSE),VLOOKUP($A964,Pit!$A$4:$BA$1686,O$2,FALSE))</f>
        <v>2</v>
      </c>
      <c r="P964" s="16" t="str">
        <f>IF($C964="B",VLOOKUP($A964,Bat!$A$4:$BF$2320,P$1,FALSE),VLOOKUP($A964,Pit!$A$4:$BA$1686,P$2,FALSE))</f>
        <v>88-90 Mph</v>
      </c>
      <c r="Q964" s="17">
        <f>IF($C964="B",VLOOKUP($A964,Bat!$A$4:$BF$2320,Q$1,FALSE),VLOOKUP($A964,Pit!$A$4:$BA$1686,Q$2,FALSE))</f>
        <v>7</v>
      </c>
      <c r="R964" s="18">
        <f>IF($C964="B",VLOOKUP($A964,Bat!$A$4:$BF$2320,R$1,FALSE),VLOOKUP($A964,Pit!$A$4:$BA$1686,R$2,FALSE))</f>
        <v>8.1027791710441726</v>
      </c>
      <c r="S964" s="19">
        <f>IF($C964="B",VLOOKUP($A964,Bat!$A$4:$BF$2320,S$1,FALSE),VLOOKUP($A964,Pit!$A$4:$BA$1686,S$2,FALSE))</f>
        <v>-0.34572400036204021</v>
      </c>
      <c r="T964" s="20" t="str">
        <f>IF($C964="B",VLOOKUP($A964,Bat!$A$4:$BF$2320,T$1,FALSE),VLOOKUP($A964,Pit!$A$4:$BA$1686,T$2,FALSE))</f>
        <v>Slot</v>
      </c>
      <c r="U964" s="17" t="str">
        <f>VLOOKUP(IF($C964="B",VLOOKUP($A964,Bat!$A$4:$AU$2320,U$1,FALSE),VLOOKUP($A964,Pit!$A$4:$BE$1686,U$2,FALSE)),COND!$A$35:$B$41,2,FALSE)</f>
        <v>??</v>
      </c>
      <c r="V964" s="21">
        <f>IF($C964="B",VLOOKUP($A964,Bat!$A$4:$AT$2284,46,FALSE),VLOOKUP($A964,Pit!$A$4:$BD$1664,56,FALSE))</f>
        <v>556</v>
      </c>
      <c r="W964" s="16">
        <f t="shared" si="72"/>
        <v>556</v>
      </c>
      <c r="X964" s="16"/>
      <c r="Y964" s="22">
        <f t="shared" si="73"/>
        <v>958</v>
      </c>
      <c r="Z964" s="16" t="str">
        <f>IFERROR(VLOOKUP($D964,Results37!$F$3:$L$1396,Z$1,FALSE),"")</f>
        <v/>
      </c>
      <c r="AA964" s="47" t="str">
        <f>IF(ISERROR(VLOOKUP(D964,Results37!$F$3:$O$399,AA$1,FALSE)),"",IF(VLOOKUP(D964,Results37!$F$3:$O$399,AA$1+1,FALSE)=1,"S"&amp;VLOOKUP(D964,Results37!$F$3:$O$399,AA$1,FALSE),VLOOKUP(D964,Results37!$F$3:$O$399,AA$1,FALSE)))</f>
        <v/>
      </c>
      <c r="AB964" s="16" t="str">
        <f>IFERROR(VLOOKUP($D964,Results37!$F$3:$L$1396,AB$1,FALSE),"")</f>
        <v/>
      </c>
      <c r="AC964" s="16" t="str">
        <f>IFERROR(VLOOKUP($D964,Results37!$F$3:$L$1396,AC$1,FALSE),"")</f>
        <v/>
      </c>
      <c r="AD964" s="16" t="str">
        <f t="shared" si="74"/>
        <v/>
      </c>
      <c r="AE964" s="20" t="str">
        <f>IF(ISERROR(VLOOKUP($AC964&amp;"-"&amp;$F964&amp;" "&amp;G964,Bonuses!$B$1:$G$1006,4,FALSE)),"",INT(VLOOKUP($AC964&amp;"-"&amp;$F964&amp;" "&amp;$G964,Bonuses!$B$1:$G$1006,4,FALSE)))</f>
        <v/>
      </c>
      <c r="AF964" s="16" t="str">
        <f>IF(ISERROR(VLOOKUP($AC964&amp;"-"&amp;$F964,Bonuses!$B$1:$G$1006,5,FALSE)),"",IF(VLOOKUP($AC964&amp;"-"&amp;$F964,Bonuses!$B$1:$G$1006,5,FALSE)="","",VLOOKUP($AC964&amp;"-"&amp;$F964,Bonuses!$B$1:$G$1006,6,FALSE)&amp;" yrs, "&amp;VLOOKUP($AC964&amp;"-"&amp;$F964,Bonuses!$B$1:$G$1006,5,FALSE)))</f>
        <v/>
      </c>
    </row>
    <row r="965" spans="1:32" s="21" customFormat="1" x14ac:dyDescent="0.25">
      <c r="A965" s="21" t="s">
        <v>2625</v>
      </c>
      <c r="B965" s="21">
        <f t="shared" ref="B965:B1028" si="75">COUNTIF($A$5:$A$598,A965)</f>
        <v>0</v>
      </c>
      <c r="C965" s="21" t="str">
        <f t="shared" ref="C965:C1028" si="76">IF(OR(MID(A965,1,2)="SP",MID(A965,1,2)="MR",MID(A965,1,2)="CL",MID(A965,1,2)="RP"),"P","B")</f>
        <v>P</v>
      </c>
      <c r="D965" s="17">
        <f>IF($C965="B",VLOOKUP($A965,Bat!$A$4:$BF$2320,D$1,FALSE),VLOOKUP($A965,Pit!$A$4:$BA$1686,D$2,FALSE))</f>
        <v>9821</v>
      </c>
      <c r="E965" s="16" t="str">
        <f>IF($C965="B",VLOOKUP($A965,Bat!$A$4:$BF$2320,E$1,FALSE),VLOOKUP($A965,Pit!$A$4:$BA$1686,E$2,FALSE))</f>
        <v>RP</v>
      </c>
      <c r="F965" s="16" t="str">
        <f>IF($C965="B",VLOOKUP($A965,Bat!$A$4:$BF$2320,F$1,FALSE),VLOOKUP($A965,Pit!$A$4:$BA$1686,F$2,FALSE))</f>
        <v>Kelton</v>
      </c>
      <c r="G965" s="16" t="str">
        <f>IF($C965="B",VLOOKUP($A965,Bat!$A$4:$BF$2320,G$1,FALSE),VLOOKUP($A965,Pit!$A$4:$BA$1686,G$2,FALSE))</f>
        <v>Render</v>
      </c>
      <c r="H965" s="16">
        <f>IF($C965="B",VLOOKUP($A965,Bat!$A$4:$BF$2320,H$1,FALSE),VLOOKUP($A965,Pit!$A$4:$BA$1686,H$2,FALSE))</f>
        <v>24</v>
      </c>
      <c r="I965" s="16" t="str">
        <f>IF($C965="B",VLOOKUP($A965,Bat!$A$4:$BF$2320,I$1,FALSE),VLOOKUP($A965,Pit!$A$4:$BA$1686,I$2,FALSE))</f>
        <v>L</v>
      </c>
      <c r="J965" s="16" t="str">
        <f>IF($C965="B",VLOOKUP($A965,Bat!$A$4:$BF$2320,J$1,FALSE),VLOOKUP($A965,Pit!$A$4:$BA$1686,J$2,FALSE))</f>
        <v>L</v>
      </c>
      <c r="K965" s="16" t="str">
        <f>IF($C965="B",VLOOKUP($A965,Bat!$A$4:$BF$2320,K$1,FALSE),VLOOKUP($A965,Pit!$A$4:$BA$1686,K$2,FALSE))</f>
        <v>Normal</v>
      </c>
      <c r="L965" s="17" t="str">
        <f>IF($C965="B",VLOOKUP($A965,Bat!$A$4:$BF$2320,L$1,FALSE),VLOOKUP($A965,Pit!$A$4:$BA$1686,L$2,FALSE))</f>
        <v>Normal</v>
      </c>
      <c r="M965" s="16">
        <f>IF($C965="B",VLOOKUP($A965,Bat!$A$4:$BF$2320,M$1,FALSE),VLOOKUP($A965,Pit!$A$4:$BA$1686,M$2,FALSE))</f>
        <v>4</v>
      </c>
      <c r="N965" s="16">
        <f>IF($C965="B",VLOOKUP($A965,Bat!$A$4:$BF$2320,N$1,FALSE),VLOOKUP($A965,Pit!$A$4:$BA$1686,N$2,FALSE))</f>
        <v>2</v>
      </c>
      <c r="O965" s="16">
        <f>IF($C965="B",VLOOKUP($A965,Bat!$A$4:$BF$2320,O$1,FALSE),VLOOKUP($A965,Pit!$A$4:$BA$1686,O$2,FALSE))</f>
        <v>2</v>
      </c>
      <c r="P965" s="16" t="str">
        <f>IF($C965="B",VLOOKUP($A965,Bat!$A$4:$BF$2320,P$1,FALSE),VLOOKUP($A965,Pit!$A$4:$BA$1686,P$2,FALSE))</f>
        <v>94-96 Mph</v>
      </c>
      <c r="Q965" s="17">
        <f>IF($C965="B",VLOOKUP($A965,Bat!$A$4:$BF$2320,Q$1,FALSE),VLOOKUP($A965,Pit!$A$4:$BA$1686,Q$2,FALSE))</f>
        <v>3</v>
      </c>
      <c r="R965" s="18">
        <f>IF($C965="B",VLOOKUP($A965,Bat!$A$4:$BF$2320,R$1,FALSE),VLOOKUP($A965,Pit!$A$4:$BA$1686,R$2,FALSE))</f>
        <v>8.024740749788144</v>
      </c>
      <c r="S965" s="19">
        <f>IF($C965="B",VLOOKUP($A965,Bat!$A$4:$BF$2320,S$1,FALSE),VLOOKUP($A965,Pit!$A$4:$BA$1686,S$2,FALSE))</f>
        <v>-0.35257967919387617</v>
      </c>
      <c r="T965" s="20" t="str">
        <f>IF($C965="B",VLOOKUP($A965,Bat!$A$4:$BF$2320,T$1,FALSE),VLOOKUP($A965,Pit!$A$4:$BA$1686,T$2,FALSE))</f>
        <v>Slot</v>
      </c>
      <c r="U965" s="17" t="str">
        <f>VLOOKUP(IF($C965="B",VLOOKUP($A965,Bat!$A$4:$AU$2320,U$1,FALSE),VLOOKUP($A965,Pit!$A$4:$BE$1686,U$2,FALSE)),COND!$A$35:$B$41,2,FALSE)</f>
        <v>??</v>
      </c>
      <c r="V965" s="21">
        <f>IF($C965="B",VLOOKUP($A965,Bat!$A$4:$AT$2284,46,FALSE),VLOOKUP($A965,Pit!$A$4:$BD$1664,56,FALSE))</f>
        <v>557</v>
      </c>
      <c r="W965" s="16">
        <f t="shared" ref="W965:W1028" si="77">IF(AND(T965&lt;&gt;"Slot",T965&gt;$T$3),999,V965)</f>
        <v>557</v>
      </c>
      <c r="X965" s="16"/>
      <c r="Y965" s="22">
        <f t="shared" ref="Y965:Y1028" si="78">RANK(S965,$S$5:$S$1469)</f>
        <v>962</v>
      </c>
      <c r="Z965" s="16" t="str">
        <f>IFERROR(VLOOKUP($D965,Results37!$F$3:$L$1396,Z$1,FALSE),"")</f>
        <v/>
      </c>
      <c r="AA965" s="47" t="str">
        <f>IF(ISERROR(VLOOKUP(D965,Results37!$F$3:$O$399,AA$1,FALSE)),"",IF(VLOOKUP(D965,Results37!$F$3:$O$399,AA$1+1,FALSE)=1,"S"&amp;VLOOKUP(D965,Results37!$F$3:$O$399,AA$1,FALSE),VLOOKUP(D965,Results37!$F$3:$O$399,AA$1,FALSE)))</f>
        <v/>
      </c>
      <c r="AB965" s="16" t="str">
        <f>IFERROR(VLOOKUP($D965,Results37!$F$3:$L$1396,AB$1,FALSE),"")</f>
        <v/>
      </c>
      <c r="AC965" s="16" t="str">
        <f>IFERROR(VLOOKUP($D965,Results37!$F$3:$L$1396,AC$1,FALSE),"")</f>
        <v/>
      </c>
      <c r="AD965" s="16" t="str">
        <f t="shared" ref="AD965:AD1028" si="79">IF(X965="","",X965-Z965)</f>
        <v/>
      </c>
      <c r="AE965" s="20" t="str">
        <f>IF(ISERROR(VLOOKUP($AC965&amp;"-"&amp;$F965&amp;" "&amp;G965,Bonuses!$B$1:$G$1006,4,FALSE)),"",INT(VLOOKUP($AC965&amp;"-"&amp;$F965&amp;" "&amp;$G965,Bonuses!$B$1:$G$1006,4,FALSE)))</f>
        <v/>
      </c>
      <c r="AF965" s="16" t="str">
        <f>IF(ISERROR(VLOOKUP($AC965&amp;"-"&amp;$F965,Bonuses!$B$1:$G$1006,5,FALSE)),"",IF(VLOOKUP($AC965&amp;"-"&amp;$F965,Bonuses!$B$1:$G$1006,5,FALSE)="","",VLOOKUP($AC965&amp;"-"&amp;$F965,Bonuses!$B$1:$G$1006,6,FALSE)&amp;" yrs, "&amp;VLOOKUP($AC965&amp;"-"&amp;$F965,Bonuses!$B$1:$G$1006,5,FALSE)))</f>
        <v/>
      </c>
    </row>
    <row r="966" spans="1:32" s="21" customFormat="1" x14ac:dyDescent="0.25">
      <c r="A966" s="21" t="s">
        <v>2506</v>
      </c>
      <c r="B966" s="21">
        <f t="shared" si="75"/>
        <v>0</v>
      </c>
      <c r="C966" s="21" t="str">
        <f t="shared" si="76"/>
        <v>P</v>
      </c>
      <c r="D966" s="17">
        <f>IF($C966="B",VLOOKUP($A966,Bat!$A$4:$BF$2320,D$1,FALSE),VLOOKUP($A966,Pit!$A$4:$BA$1686,D$2,FALSE))</f>
        <v>9413</v>
      </c>
      <c r="E966" s="16" t="str">
        <f>IF($C966="B",VLOOKUP($A966,Bat!$A$4:$BF$2320,E$1,FALSE),VLOOKUP($A966,Pit!$A$4:$BA$1686,E$2,FALSE))</f>
        <v>RP</v>
      </c>
      <c r="F966" s="16" t="str">
        <f>IF($C966="B",VLOOKUP($A966,Bat!$A$4:$BF$2320,F$1,FALSE),VLOOKUP($A966,Pit!$A$4:$BA$1686,F$2,FALSE))</f>
        <v>Mike</v>
      </c>
      <c r="G966" s="16" t="str">
        <f>IF($C966="B",VLOOKUP($A966,Bat!$A$4:$BF$2320,G$1,FALSE),VLOOKUP($A966,Pit!$A$4:$BA$1686,G$2,FALSE))</f>
        <v>Bradley</v>
      </c>
      <c r="H966" s="16">
        <f>IF($C966="B",VLOOKUP($A966,Bat!$A$4:$BF$2320,H$1,FALSE),VLOOKUP($A966,Pit!$A$4:$BA$1686,H$2,FALSE))</f>
        <v>23</v>
      </c>
      <c r="I966" s="16" t="str">
        <f>IF($C966="B",VLOOKUP($A966,Bat!$A$4:$BF$2320,I$1,FALSE),VLOOKUP($A966,Pit!$A$4:$BA$1686,I$2,FALSE))</f>
        <v>L</v>
      </c>
      <c r="J966" s="16" t="str">
        <f>IF($C966="B",VLOOKUP($A966,Bat!$A$4:$BF$2320,J$1,FALSE),VLOOKUP($A966,Pit!$A$4:$BA$1686,J$2,FALSE))</f>
        <v>R</v>
      </c>
      <c r="K966" s="16" t="str">
        <f>IF($C966="B",VLOOKUP($A966,Bat!$A$4:$BF$2320,K$1,FALSE),VLOOKUP($A966,Pit!$A$4:$BA$1686,K$2,FALSE))</f>
        <v>Normal</v>
      </c>
      <c r="L966" s="17" t="str">
        <f>IF($C966="B",VLOOKUP($A966,Bat!$A$4:$BF$2320,L$1,FALSE),VLOOKUP($A966,Pit!$A$4:$BA$1686,L$2,FALSE))</f>
        <v>High</v>
      </c>
      <c r="M966" s="16">
        <f>IF($C966="B",VLOOKUP($A966,Bat!$A$4:$BF$2320,M$1,FALSE),VLOOKUP($A966,Pit!$A$4:$BA$1686,M$2,FALSE))</f>
        <v>3</v>
      </c>
      <c r="N966" s="16">
        <f>IF($C966="B",VLOOKUP($A966,Bat!$A$4:$BF$2320,N$1,FALSE),VLOOKUP($A966,Pit!$A$4:$BA$1686,N$2,FALSE))</f>
        <v>3</v>
      </c>
      <c r="O966" s="16">
        <f>IF($C966="B",VLOOKUP($A966,Bat!$A$4:$BF$2320,O$1,FALSE),VLOOKUP($A966,Pit!$A$4:$BA$1686,O$2,FALSE))</f>
        <v>2</v>
      </c>
      <c r="P966" s="16" t="str">
        <f>IF($C966="B",VLOOKUP($A966,Bat!$A$4:$BF$2320,P$1,FALSE),VLOOKUP($A966,Pit!$A$4:$BA$1686,P$2,FALSE))</f>
        <v>88-90 Mph</v>
      </c>
      <c r="Q966" s="17">
        <f>IF($C966="B",VLOOKUP($A966,Bat!$A$4:$BF$2320,Q$1,FALSE),VLOOKUP($A966,Pit!$A$4:$BA$1686,Q$2,FALSE))</f>
        <v>4</v>
      </c>
      <c r="R966" s="18">
        <f>IF($C966="B",VLOOKUP($A966,Bat!$A$4:$BF$2320,R$1,FALSE),VLOOKUP($A966,Pit!$A$4:$BA$1686,R$2,FALSE))</f>
        <v>7.8508074259034082</v>
      </c>
      <c r="S966" s="19">
        <f>IF($C966="B",VLOOKUP($A966,Bat!$A$4:$BF$2320,S$1,FALSE),VLOOKUP($A966,Pit!$A$4:$BA$1686,S$2,FALSE))</f>
        <v>-0.36785972955260032</v>
      </c>
      <c r="T966" s="20" t="str">
        <f>IF($C966="B",VLOOKUP($A966,Bat!$A$4:$BF$2320,T$1,FALSE),VLOOKUP($A966,Pit!$A$4:$BA$1686,T$2,FALSE))</f>
        <v>Impossible</v>
      </c>
      <c r="U966" s="17" t="str">
        <f>VLOOKUP(IF($C966="B",VLOOKUP($A966,Bat!$A$4:$AU$2320,U$1,FALSE),VLOOKUP($A966,Pit!$A$4:$BE$1686,U$2,FALSE)),COND!$A$35:$B$41,2,FALSE)</f>
        <v>??</v>
      </c>
      <c r="V966" s="21">
        <f>IF($C966="B",VLOOKUP($A966,Bat!$A$4:$AT$2284,46,FALSE),VLOOKUP($A966,Pit!$A$4:$BD$1664,56,FALSE))</f>
        <v>558</v>
      </c>
      <c r="W966" s="16">
        <f t="shared" si="77"/>
        <v>999</v>
      </c>
      <c r="X966" s="16"/>
      <c r="Y966" s="22">
        <f t="shared" si="78"/>
        <v>972</v>
      </c>
      <c r="Z966" s="16" t="str">
        <f>IFERROR(VLOOKUP($D966,Results37!$F$3:$L$1396,Z$1,FALSE),"")</f>
        <v/>
      </c>
      <c r="AA966" s="47" t="str">
        <f>IF(ISERROR(VLOOKUP(D966,Results37!$F$3:$O$399,AA$1,FALSE)),"",IF(VLOOKUP(D966,Results37!$F$3:$O$399,AA$1+1,FALSE)=1,"S"&amp;VLOOKUP(D966,Results37!$F$3:$O$399,AA$1,FALSE),VLOOKUP(D966,Results37!$F$3:$O$399,AA$1,FALSE)))</f>
        <v/>
      </c>
      <c r="AB966" s="16" t="str">
        <f>IFERROR(VLOOKUP($D966,Results37!$F$3:$L$1396,AB$1,FALSE),"")</f>
        <v/>
      </c>
      <c r="AC966" s="16" t="str">
        <f>IFERROR(VLOOKUP($D966,Results37!$F$3:$L$1396,AC$1,FALSE),"")</f>
        <v/>
      </c>
      <c r="AD966" s="16" t="str">
        <f t="shared" si="79"/>
        <v/>
      </c>
      <c r="AE966" s="20" t="str">
        <f>IF(ISERROR(VLOOKUP($AC966&amp;"-"&amp;$F966&amp;" "&amp;G966,Bonuses!$B$1:$G$1006,4,FALSE)),"",INT(VLOOKUP($AC966&amp;"-"&amp;$F966&amp;" "&amp;$G966,Bonuses!$B$1:$G$1006,4,FALSE)))</f>
        <v/>
      </c>
      <c r="AF966" s="16" t="str">
        <f>IF(ISERROR(VLOOKUP($AC966&amp;"-"&amp;$F966,Bonuses!$B$1:$G$1006,5,FALSE)),"",IF(VLOOKUP($AC966&amp;"-"&amp;$F966,Bonuses!$B$1:$G$1006,5,FALSE)="","",VLOOKUP($AC966&amp;"-"&amp;$F966,Bonuses!$B$1:$G$1006,6,FALSE)&amp;" yrs, "&amp;VLOOKUP($AC966&amp;"-"&amp;$F966,Bonuses!$B$1:$G$1006,5,FALSE)))</f>
        <v/>
      </c>
    </row>
    <row r="967" spans="1:32" s="21" customFormat="1" x14ac:dyDescent="0.25">
      <c r="A967" s="21" t="s">
        <v>2975</v>
      </c>
      <c r="B967" s="21">
        <f t="shared" si="75"/>
        <v>0</v>
      </c>
      <c r="C967" s="21" t="str">
        <f t="shared" si="76"/>
        <v>P</v>
      </c>
      <c r="D967" s="17">
        <f>IF($C967="B",VLOOKUP($A967,Bat!$A$4:$BF$2320,D$1,FALSE),VLOOKUP($A967,Pit!$A$4:$BA$1686,D$2,FALSE))</f>
        <v>4717</v>
      </c>
      <c r="E967" s="16" t="str">
        <f>IF($C967="B",VLOOKUP($A967,Bat!$A$4:$BF$2320,E$1,FALSE),VLOOKUP($A967,Pit!$A$4:$BA$1686,E$2,FALSE))</f>
        <v>CL</v>
      </c>
      <c r="F967" s="16" t="str">
        <f>IF($C967="B",VLOOKUP($A967,Bat!$A$4:$BF$2320,F$1,FALSE),VLOOKUP($A967,Pit!$A$4:$BA$1686,F$2,FALSE))</f>
        <v>Jorge</v>
      </c>
      <c r="G967" s="16" t="str">
        <f>IF($C967="B",VLOOKUP($A967,Bat!$A$4:$BF$2320,G$1,FALSE),VLOOKUP($A967,Pit!$A$4:$BA$1686,G$2,FALSE))</f>
        <v>Asquabal</v>
      </c>
      <c r="H967" s="16">
        <f>IF($C967="B",VLOOKUP($A967,Bat!$A$4:$BF$2320,H$1,FALSE),VLOOKUP($A967,Pit!$A$4:$BA$1686,H$2,FALSE))</f>
        <v>24</v>
      </c>
      <c r="I967" s="16" t="str">
        <f>IF($C967="B",VLOOKUP($A967,Bat!$A$4:$BF$2320,I$1,FALSE),VLOOKUP($A967,Pit!$A$4:$BA$1686,I$2,FALSE))</f>
        <v>S</v>
      </c>
      <c r="J967" s="16" t="str">
        <f>IF($C967="B",VLOOKUP($A967,Bat!$A$4:$BF$2320,J$1,FALSE),VLOOKUP($A967,Pit!$A$4:$BA$1686,J$2,FALSE))</f>
        <v>R</v>
      </c>
      <c r="K967" s="16" t="str">
        <f>IF($C967="B",VLOOKUP($A967,Bat!$A$4:$BF$2320,K$1,FALSE),VLOOKUP($A967,Pit!$A$4:$BA$1686,K$2,FALSE))</f>
        <v>Low</v>
      </c>
      <c r="L967" s="17" t="str">
        <f>IF($C967="B",VLOOKUP($A967,Bat!$A$4:$BF$2320,L$1,FALSE),VLOOKUP($A967,Pit!$A$4:$BA$1686,L$2,FALSE))</f>
        <v>Low</v>
      </c>
      <c r="M967" s="16">
        <f>IF($C967="B",VLOOKUP($A967,Bat!$A$4:$BF$2320,M$1,FALSE),VLOOKUP($A967,Pit!$A$4:$BA$1686,M$2,FALSE))</f>
        <v>4</v>
      </c>
      <c r="N967" s="16">
        <f>IF($C967="B",VLOOKUP($A967,Bat!$A$4:$BF$2320,N$1,FALSE),VLOOKUP($A967,Pit!$A$4:$BA$1686,N$2,FALSE))</f>
        <v>2</v>
      </c>
      <c r="O967" s="16">
        <f>IF($C967="B",VLOOKUP($A967,Bat!$A$4:$BF$2320,O$1,FALSE),VLOOKUP($A967,Pit!$A$4:$BA$1686,O$2,FALSE))</f>
        <v>2</v>
      </c>
      <c r="P967" s="16" t="str">
        <f>IF($C967="B",VLOOKUP($A967,Bat!$A$4:$BF$2320,P$1,FALSE),VLOOKUP($A967,Pit!$A$4:$BA$1686,P$2,FALSE))</f>
        <v>91-93 Mph</v>
      </c>
      <c r="Q967" s="17">
        <f>IF($C967="B",VLOOKUP($A967,Bat!$A$4:$BF$2320,Q$1,FALSE),VLOOKUP($A967,Pit!$A$4:$BA$1686,Q$2,FALSE))</f>
        <v>7</v>
      </c>
      <c r="R967" s="18">
        <f>IF($C967="B",VLOOKUP($A967,Bat!$A$4:$BF$2320,R$1,FALSE),VLOOKUP($A967,Pit!$A$4:$BA$1686,R$2,FALSE))</f>
        <v>7.8323396660211948</v>
      </c>
      <c r="S967" s="19">
        <f>IF($C967="B",VLOOKUP($A967,Bat!$A$4:$BF$2320,S$1,FALSE),VLOOKUP($A967,Pit!$A$4:$BA$1686,S$2,FALSE))</f>
        <v>-0.36948212309232276</v>
      </c>
      <c r="T967" s="20" t="str">
        <f>IF($C967="B",VLOOKUP($A967,Bat!$A$4:$BF$2320,T$1,FALSE),VLOOKUP($A967,Pit!$A$4:$BA$1686,T$2,FALSE))</f>
        <v>Slot</v>
      </c>
      <c r="U967" s="17" t="str">
        <f>VLOOKUP(IF($C967="B",VLOOKUP($A967,Bat!$A$4:$AU$2320,U$1,FALSE),VLOOKUP($A967,Pit!$A$4:$BE$1686,U$2,FALSE)),COND!$A$35:$B$41,2,FALSE)</f>
        <v>??</v>
      </c>
      <c r="V967" s="21">
        <f>IF($C967="B",VLOOKUP($A967,Bat!$A$4:$AT$2284,46,FALSE),VLOOKUP($A967,Pit!$A$4:$BD$1664,56,FALSE))</f>
        <v>559</v>
      </c>
      <c r="W967" s="16">
        <f t="shared" si="77"/>
        <v>559</v>
      </c>
      <c r="X967" s="16"/>
      <c r="Y967" s="22">
        <f t="shared" si="78"/>
        <v>975</v>
      </c>
      <c r="Z967" s="16" t="str">
        <f>IFERROR(VLOOKUP($D967,Results37!$F$3:$L$1396,Z$1,FALSE),"")</f>
        <v/>
      </c>
      <c r="AA967" s="47" t="str">
        <f>IF(ISERROR(VLOOKUP(D967,Results37!$F$3:$O$399,AA$1,FALSE)),"",IF(VLOOKUP(D967,Results37!$F$3:$O$399,AA$1+1,FALSE)=1,"S"&amp;VLOOKUP(D967,Results37!$F$3:$O$399,AA$1,FALSE),VLOOKUP(D967,Results37!$F$3:$O$399,AA$1,FALSE)))</f>
        <v/>
      </c>
      <c r="AB967" s="16" t="str">
        <f>IFERROR(VLOOKUP($D967,Results37!$F$3:$L$1396,AB$1,FALSE),"")</f>
        <v/>
      </c>
      <c r="AC967" s="16" t="str">
        <f>IFERROR(VLOOKUP($D967,Results37!$F$3:$L$1396,AC$1,FALSE),"")</f>
        <v/>
      </c>
      <c r="AD967" s="16" t="str">
        <f t="shared" si="79"/>
        <v/>
      </c>
      <c r="AE967" s="20" t="str">
        <f>IF(ISERROR(VLOOKUP($AC967&amp;"-"&amp;$F967&amp;" "&amp;G967,Bonuses!$B$1:$G$1006,4,FALSE)),"",INT(VLOOKUP($AC967&amp;"-"&amp;$F967&amp;" "&amp;$G967,Bonuses!$B$1:$G$1006,4,FALSE)))</f>
        <v/>
      </c>
      <c r="AF967" s="16" t="str">
        <f>IF(ISERROR(VLOOKUP($AC967&amp;"-"&amp;$F967,Bonuses!$B$1:$G$1006,5,FALSE)),"",IF(VLOOKUP($AC967&amp;"-"&amp;$F967,Bonuses!$B$1:$G$1006,5,FALSE)="","",VLOOKUP($AC967&amp;"-"&amp;$F967,Bonuses!$B$1:$G$1006,6,FALSE)&amp;" yrs, "&amp;VLOOKUP($AC967&amp;"-"&amp;$F967,Bonuses!$B$1:$G$1006,5,FALSE)))</f>
        <v/>
      </c>
    </row>
    <row r="968" spans="1:32" s="21" customFormat="1" x14ac:dyDescent="0.25">
      <c r="A968" s="21" t="s">
        <v>2180</v>
      </c>
      <c r="B968" s="21">
        <f t="shared" si="75"/>
        <v>0</v>
      </c>
      <c r="C968" s="21" t="str">
        <f t="shared" si="76"/>
        <v>B</v>
      </c>
      <c r="D968" s="17">
        <f>IF($C968="B",VLOOKUP($A968,Bat!$A$4:$BF$2320,D$1,FALSE),VLOOKUP($A968,Pit!$A$4:$BA$1686,D$2,FALSE))</f>
        <v>3331</v>
      </c>
      <c r="E968" s="16" t="str">
        <f>IF($C968="B",VLOOKUP($A968,Bat!$A$4:$BF$2320,E$1,FALSE),VLOOKUP($A968,Pit!$A$4:$BA$1686,E$2,FALSE))</f>
        <v>2B</v>
      </c>
      <c r="F968" s="16" t="str">
        <f>IF($C968="B",VLOOKUP($A968,Bat!$A$4:$BF$2320,F$1,FALSE),VLOOKUP($A968,Pit!$A$4:$BA$1686,F$2,FALSE))</f>
        <v>Tristan</v>
      </c>
      <c r="G968" s="16" t="str">
        <f>IF($C968="B",VLOOKUP($A968,Bat!$A$4:$BF$2320,G$1,FALSE),VLOOKUP($A968,Pit!$A$4:$BA$1686,G$2,FALSE))</f>
        <v>Frazier</v>
      </c>
      <c r="H968" s="16">
        <f>IF($C968="B",VLOOKUP($A968,Bat!$A$4:$BF$2320,H$1,FALSE),VLOOKUP($A968,Pit!$A$4:$BA$1686,H$2,FALSE))</f>
        <v>21</v>
      </c>
      <c r="I968" s="16" t="str">
        <f>IF($C968="B",VLOOKUP($A968,Bat!$A$4:$BF$2320,I$1,FALSE),VLOOKUP($A968,Pit!$A$4:$BA$1686,I$2,FALSE))</f>
        <v>R</v>
      </c>
      <c r="J968" s="16" t="str">
        <f>IF($C968="B",VLOOKUP($A968,Bat!$A$4:$BF$2320,J$1,FALSE),VLOOKUP($A968,Pit!$A$4:$BA$1686,J$2,FALSE))</f>
        <v>R</v>
      </c>
      <c r="K968" s="16" t="str">
        <f>IF($C968="B",VLOOKUP($A968,Bat!$A$4:$BF$2320,K$1,FALSE),VLOOKUP($A968,Pit!$A$4:$BA$1686,K$2,FALSE))</f>
        <v>Normal</v>
      </c>
      <c r="L968" s="17" t="str">
        <f>IF($C968="B",VLOOKUP($A968,Bat!$A$4:$BF$2320,L$1,FALSE),VLOOKUP($A968,Pit!$A$4:$BA$1686,L$2,FALSE))</f>
        <v>Normal</v>
      </c>
      <c r="M968" s="16">
        <f>IF($C968="B",VLOOKUP($A968,Bat!$A$4:$BF$2320,M$1,FALSE),VLOOKUP($A968,Pit!$A$4:$BA$1686,M$2,FALSE))</f>
        <v>2</v>
      </c>
      <c r="N968" s="16">
        <f>IF($C968="B",VLOOKUP($A968,Bat!$A$4:$BF$2320,N$1,FALSE),VLOOKUP($A968,Pit!$A$4:$BA$1686,N$2,FALSE))</f>
        <v>2</v>
      </c>
      <c r="O968" s="16">
        <f>IF($C968="B",VLOOKUP($A968,Bat!$A$4:$BF$2320,O$1,FALSE),VLOOKUP($A968,Pit!$A$4:$BA$1686,O$2,FALSE))</f>
        <v>2</v>
      </c>
      <c r="P968" s="16">
        <f>IF($C968="B",VLOOKUP($A968,Bat!$A$4:$BF$2320,P$1,FALSE),VLOOKUP($A968,Pit!$A$4:$BA$1686,P$2,FALSE))</f>
        <v>2</v>
      </c>
      <c r="Q968" s="17">
        <f>IF($C968="B",VLOOKUP($A968,Bat!$A$4:$BF$2320,Q$1,FALSE),VLOOKUP($A968,Pit!$A$4:$BA$1686,Q$2,FALSE))</f>
        <v>5</v>
      </c>
      <c r="R968" s="18">
        <f>IF($C968="B",VLOOKUP($A968,Bat!$A$4:$BF$2320,R$1,FALSE),VLOOKUP($A968,Pit!$A$4:$BA$1686,R$2,FALSE))</f>
        <v>-6.6927949428704849</v>
      </c>
      <c r="S968" s="19">
        <f>IF($C968="B",VLOOKUP($A968,Bat!$A$4:$BF$2320,S$1,FALSE),VLOOKUP($A968,Pit!$A$4:$BA$1686,S$2,FALSE))</f>
        <v>-0.5395768667681462</v>
      </c>
      <c r="T968" s="20" t="str">
        <f>IF($C968="B",VLOOKUP($A968,Bat!$A$4:$BF$2320,T$1,FALSE),VLOOKUP($A968,Pit!$A$4:$BA$1686,T$2,FALSE))</f>
        <v>$210k</v>
      </c>
      <c r="U968" s="17" t="str">
        <f>VLOOKUP(IF($C968="B",VLOOKUP($A968,Bat!$A$4:$AU$2320,U$1,FALSE),VLOOKUP($A968,Pit!$A$4:$BE$1686,U$2,FALSE)),COND!$A$35:$B$41,2,FALSE)</f>
        <v>??</v>
      </c>
      <c r="V968" s="21">
        <f>IF($C968="B",VLOOKUP($A968,Bat!$A$4:$AT$2284,46,FALSE),VLOOKUP($A968,Pit!$A$4:$BD$1664,56,FALSE))</f>
        <v>559</v>
      </c>
      <c r="W968" s="16">
        <f t="shared" si="77"/>
        <v>999</v>
      </c>
      <c r="X968" s="16"/>
      <c r="Y968" s="22">
        <f t="shared" si="78"/>
        <v>1046</v>
      </c>
      <c r="Z968" s="16" t="str">
        <f>IFERROR(VLOOKUP($D968,Results37!$F$3:$L$1396,Z$1,FALSE),"")</f>
        <v/>
      </c>
      <c r="AA968" s="47" t="str">
        <f>IF(ISERROR(VLOOKUP(D968,Results37!$F$3:$O$399,AA$1,FALSE)),"",IF(VLOOKUP(D968,Results37!$F$3:$O$399,AA$1+1,FALSE)=1,"S"&amp;VLOOKUP(D968,Results37!$F$3:$O$399,AA$1,FALSE),VLOOKUP(D968,Results37!$F$3:$O$399,AA$1,FALSE)))</f>
        <v/>
      </c>
      <c r="AB968" s="16" t="str">
        <f>IFERROR(VLOOKUP($D968,Results37!$F$3:$L$1396,AB$1,FALSE),"")</f>
        <v/>
      </c>
      <c r="AC968" s="16" t="str">
        <f>IFERROR(VLOOKUP($D968,Results37!$F$3:$L$1396,AC$1,FALSE),"")</f>
        <v/>
      </c>
      <c r="AD968" s="16" t="str">
        <f t="shared" si="79"/>
        <v/>
      </c>
      <c r="AE968" s="20" t="str">
        <f>IF(ISERROR(VLOOKUP($AC968&amp;"-"&amp;$F968&amp;" "&amp;G968,Bonuses!$B$1:$G$1006,4,FALSE)),"",INT(VLOOKUP($AC968&amp;"-"&amp;$F968&amp;" "&amp;$G968,Bonuses!$B$1:$G$1006,4,FALSE)))</f>
        <v/>
      </c>
      <c r="AF968" s="16" t="str">
        <f>IF(ISERROR(VLOOKUP($AC968&amp;"-"&amp;$F968,Bonuses!$B$1:$G$1006,5,FALSE)),"",IF(VLOOKUP($AC968&amp;"-"&amp;$F968,Bonuses!$B$1:$G$1006,5,FALSE)="","",VLOOKUP($AC968&amp;"-"&amp;$F968,Bonuses!$B$1:$G$1006,6,FALSE)&amp;" yrs, "&amp;VLOOKUP($AC968&amp;"-"&amp;$F968,Bonuses!$B$1:$G$1006,5,FALSE)))</f>
        <v/>
      </c>
    </row>
    <row r="969" spans="1:32" s="21" customFormat="1" x14ac:dyDescent="0.25">
      <c r="A969" s="21" t="s">
        <v>2999</v>
      </c>
      <c r="B969" s="21">
        <f t="shared" si="75"/>
        <v>0</v>
      </c>
      <c r="C969" s="21" t="str">
        <f t="shared" si="76"/>
        <v>P</v>
      </c>
      <c r="D969" s="17">
        <f>IF($C969="B",VLOOKUP($A969,Bat!$A$4:$BF$2320,D$1,FALSE),VLOOKUP($A969,Pit!$A$4:$BA$1686,D$2,FALSE))</f>
        <v>3351</v>
      </c>
      <c r="E969" s="16" t="str">
        <f>IF($C969="B",VLOOKUP($A969,Bat!$A$4:$BF$2320,E$1,FALSE),VLOOKUP($A969,Pit!$A$4:$BA$1686,E$2,FALSE))</f>
        <v>RP</v>
      </c>
      <c r="F969" s="16" t="str">
        <f>IF($C969="B",VLOOKUP($A969,Bat!$A$4:$BF$2320,F$1,FALSE),VLOOKUP($A969,Pit!$A$4:$BA$1686,F$2,FALSE))</f>
        <v>Fernando</v>
      </c>
      <c r="G969" s="16" t="str">
        <f>IF($C969="B",VLOOKUP($A969,Bat!$A$4:$BF$2320,G$1,FALSE),VLOOKUP($A969,Pit!$A$4:$BA$1686,G$2,FALSE))</f>
        <v>Villegas</v>
      </c>
      <c r="H969" s="16">
        <f>IF($C969="B",VLOOKUP($A969,Bat!$A$4:$BF$2320,H$1,FALSE),VLOOKUP($A969,Pit!$A$4:$BA$1686,H$2,FALSE))</f>
        <v>22</v>
      </c>
      <c r="I969" s="16" t="str">
        <f>IF($C969="B",VLOOKUP($A969,Bat!$A$4:$BF$2320,I$1,FALSE),VLOOKUP($A969,Pit!$A$4:$BA$1686,I$2,FALSE))</f>
        <v>L</v>
      </c>
      <c r="J969" s="16" t="str">
        <f>IF($C969="B",VLOOKUP($A969,Bat!$A$4:$BF$2320,J$1,FALSE),VLOOKUP($A969,Pit!$A$4:$BA$1686,J$2,FALSE))</f>
        <v>L</v>
      </c>
      <c r="K969" s="16" t="str">
        <f>IF($C969="B",VLOOKUP($A969,Bat!$A$4:$BF$2320,K$1,FALSE),VLOOKUP($A969,Pit!$A$4:$BA$1686,K$2,FALSE))</f>
        <v>Low</v>
      </c>
      <c r="L969" s="17" t="str">
        <f>IF($C969="B",VLOOKUP($A969,Bat!$A$4:$BF$2320,L$1,FALSE),VLOOKUP($A969,Pit!$A$4:$BA$1686,L$2,FALSE))</f>
        <v>Normal</v>
      </c>
      <c r="M969" s="16">
        <f>IF($C969="B",VLOOKUP($A969,Bat!$A$4:$BF$2320,M$1,FALSE),VLOOKUP($A969,Pit!$A$4:$BA$1686,M$2,FALSE))</f>
        <v>4</v>
      </c>
      <c r="N969" s="16">
        <f>IF($C969="B",VLOOKUP($A969,Bat!$A$4:$BF$2320,N$1,FALSE),VLOOKUP($A969,Pit!$A$4:$BA$1686,N$2,FALSE))</f>
        <v>2</v>
      </c>
      <c r="O969" s="16">
        <f>IF($C969="B",VLOOKUP($A969,Bat!$A$4:$BF$2320,O$1,FALSE),VLOOKUP($A969,Pit!$A$4:$BA$1686,O$2,FALSE))</f>
        <v>2</v>
      </c>
      <c r="P969" s="16" t="str">
        <f>IF($C969="B",VLOOKUP($A969,Bat!$A$4:$BF$2320,P$1,FALSE),VLOOKUP($A969,Pit!$A$4:$BA$1686,P$2,FALSE))</f>
        <v>90-92 Mph</v>
      </c>
      <c r="Q969" s="17">
        <f>IF($C969="B",VLOOKUP($A969,Bat!$A$4:$BF$2320,Q$1,FALSE),VLOOKUP($A969,Pit!$A$4:$BA$1686,Q$2,FALSE))</f>
        <v>3</v>
      </c>
      <c r="R969" s="18">
        <f>IF($C969="B",VLOOKUP($A969,Bat!$A$4:$BF$2320,R$1,FALSE),VLOOKUP($A969,Pit!$A$4:$BA$1686,R$2,FALSE))</f>
        <v>7.7947722386136746</v>
      </c>
      <c r="S969" s="19">
        <f>IF($C969="B",VLOOKUP($A969,Bat!$A$4:$BF$2320,S$1,FALSE),VLOOKUP($A969,Pit!$A$4:$BA$1686,S$2,FALSE))</f>
        <v>-0.37278242328675265</v>
      </c>
      <c r="T969" s="20" t="str">
        <f>IF($C969="B",VLOOKUP($A969,Bat!$A$4:$BF$2320,T$1,FALSE),VLOOKUP($A969,Pit!$A$4:$BA$1686,T$2,FALSE))</f>
        <v>-</v>
      </c>
      <c r="U969" s="17" t="str">
        <f>VLOOKUP(IF($C969="B",VLOOKUP($A969,Bat!$A$4:$AU$2320,U$1,FALSE),VLOOKUP($A969,Pit!$A$4:$BE$1686,U$2,FALSE)),COND!$A$35:$B$41,2,FALSE)</f>
        <v>??</v>
      </c>
      <c r="V969" s="21">
        <f>IF($C969="B",VLOOKUP($A969,Bat!$A$4:$AT$2284,46,FALSE),VLOOKUP($A969,Pit!$A$4:$BD$1664,56,FALSE))</f>
        <v>560</v>
      </c>
      <c r="W969" s="16">
        <f t="shared" si="77"/>
        <v>999</v>
      </c>
      <c r="X969" s="16"/>
      <c r="Y969" s="22">
        <f t="shared" si="78"/>
        <v>978</v>
      </c>
      <c r="Z969" s="16" t="str">
        <f>IFERROR(VLOOKUP($D969,Results37!$F$3:$L$1396,Z$1,FALSE),"")</f>
        <v/>
      </c>
      <c r="AA969" s="47" t="str">
        <f>IF(ISERROR(VLOOKUP(D969,Results37!$F$3:$O$399,AA$1,FALSE)),"",IF(VLOOKUP(D969,Results37!$F$3:$O$399,AA$1+1,FALSE)=1,"S"&amp;VLOOKUP(D969,Results37!$F$3:$O$399,AA$1,FALSE),VLOOKUP(D969,Results37!$F$3:$O$399,AA$1,FALSE)))</f>
        <v/>
      </c>
      <c r="AB969" s="16" t="str">
        <f>IFERROR(VLOOKUP($D969,Results37!$F$3:$L$1396,AB$1,FALSE),"")</f>
        <v/>
      </c>
      <c r="AC969" s="16" t="str">
        <f>IFERROR(VLOOKUP($D969,Results37!$F$3:$L$1396,AC$1,FALSE),"")</f>
        <v/>
      </c>
      <c r="AD969" s="16" t="str">
        <f t="shared" si="79"/>
        <v/>
      </c>
      <c r="AE969" s="20" t="str">
        <f>IF(ISERROR(VLOOKUP($AC969&amp;"-"&amp;$F969&amp;" "&amp;G969,Bonuses!$B$1:$G$1006,4,FALSE)),"",INT(VLOOKUP($AC969&amp;"-"&amp;$F969&amp;" "&amp;$G969,Bonuses!$B$1:$G$1006,4,FALSE)))</f>
        <v/>
      </c>
      <c r="AF969" s="16" t="str">
        <f>IF(ISERROR(VLOOKUP($AC969&amp;"-"&amp;$F969,Bonuses!$B$1:$G$1006,5,FALSE)),"",IF(VLOOKUP($AC969&amp;"-"&amp;$F969,Bonuses!$B$1:$G$1006,5,FALSE)="","",VLOOKUP($AC969&amp;"-"&amp;$F969,Bonuses!$B$1:$G$1006,6,FALSE)&amp;" yrs, "&amp;VLOOKUP($AC969&amp;"-"&amp;$F969,Bonuses!$B$1:$G$1006,5,FALSE)))</f>
        <v/>
      </c>
    </row>
    <row r="970" spans="1:32" s="21" customFormat="1" x14ac:dyDescent="0.25">
      <c r="A970" s="21" t="s">
        <v>2620</v>
      </c>
      <c r="B970" s="21">
        <f t="shared" si="75"/>
        <v>0</v>
      </c>
      <c r="C970" s="21" t="str">
        <f t="shared" si="76"/>
        <v>P</v>
      </c>
      <c r="D970" s="17">
        <f>IF($C970="B",VLOOKUP($A970,Bat!$A$4:$BF$2320,D$1,FALSE),VLOOKUP($A970,Pit!$A$4:$BA$1686,D$2,FALSE))</f>
        <v>11152</v>
      </c>
      <c r="E970" s="16" t="str">
        <f>IF($C970="B",VLOOKUP($A970,Bat!$A$4:$BF$2320,E$1,FALSE),VLOOKUP($A970,Pit!$A$4:$BA$1686,E$2,FALSE))</f>
        <v>RP</v>
      </c>
      <c r="F970" s="16" t="str">
        <f>IF($C970="B",VLOOKUP($A970,Bat!$A$4:$BF$2320,F$1,FALSE),VLOOKUP($A970,Pit!$A$4:$BA$1686,F$2,FALSE))</f>
        <v>Shamus</v>
      </c>
      <c r="G970" s="16" t="str">
        <f>IF($C970="B",VLOOKUP($A970,Bat!$A$4:$BF$2320,G$1,FALSE),VLOOKUP($A970,Pit!$A$4:$BA$1686,G$2,FALSE))</f>
        <v>Raven</v>
      </c>
      <c r="H970" s="16">
        <f>IF($C970="B",VLOOKUP($A970,Bat!$A$4:$BF$2320,H$1,FALSE),VLOOKUP($A970,Pit!$A$4:$BA$1686,H$2,FALSE))</f>
        <v>22</v>
      </c>
      <c r="I970" s="16" t="str">
        <f>IF($C970="B",VLOOKUP($A970,Bat!$A$4:$BF$2320,I$1,FALSE),VLOOKUP($A970,Pit!$A$4:$BA$1686,I$2,FALSE))</f>
        <v>L</v>
      </c>
      <c r="J970" s="16" t="str">
        <f>IF($C970="B",VLOOKUP($A970,Bat!$A$4:$BF$2320,J$1,FALSE),VLOOKUP($A970,Pit!$A$4:$BA$1686,J$2,FALSE))</f>
        <v>L</v>
      </c>
      <c r="K970" s="16" t="str">
        <f>IF($C970="B",VLOOKUP($A970,Bat!$A$4:$BF$2320,K$1,FALSE),VLOOKUP($A970,Pit!$A$4:$BA$1686,K$2,FALSE))</f>
        <v>Normal</v>
      </c>
      <c r="L970" s="17" t="str">
        <f>IF($C970="B",VLOOKUP($A970,Bat!$A$4:$BF$2320,L$1,FALSE),VLOOKUP($A970,Pit!$A$4:$BA$1686,L$2,FALSE))</f>
        <v>Normal</v>
      </c>
      <c r="M970" s="16">
        <f>IF($C970="B",VLOOKUP($A970,Bat!$A$4:$BF$2320,M$1,FALSE),VLOOKUP($A970,Pit!$A$4:$BA$1686,M$2,FALSE))</f>
        <v>5</v>
      </c>
      <c r="N970" s="16">
        <f>IF($C970="B",VLOOKUP($A970,Bat!$A$4:$BF$2320,N$1,FALSE),VLOOKUP($A970,Pit!$A$4:$BA$1686,N$2,FALSE))</f>
        <v>2</v>
      </c>
      <c r="O970" s="16">
        <f>IF($C970="B",VLOOKUP($A970,Bat!$A$4:$BF$2320,O$1,FALSE),VLOOKUP($A970,Pit!$A$4:$BA$1686,O$2,FALSE))</f>
        <v>1</v>
      </c>
      <c r="P970" s="16" t="str">
        <f>IF($C970="B",VLOOKUP($A970,Bat!$A$4:$BF$2320,P$1,FALSE),VLOOKUP($A970,Pit!$A$4:$BA$1686,P$2,FALSE))</f>
        <v>93-95 Mph</v>
      </c>
      <c r="Q970" s="17">
        <f>IF($C970="B",VLOOKUP($A970,Bat!$A$4:$BF$2320,Q$1,FALSE),VLOOKUP($A970,Pit!$A$4:$BA$1686,Q$2,FALSE))</f>
        <v>4</v>
      </c>
      <c r="R970" s="18">
        <f>IF($C970="B",VLOOKUP($A970,Bat!$A$4:$BF$2320,R$1,FALSE),VLOOKUP($A970,Pit!$A$4:$BA$1686,R$2,FALSE))</f>
        <v>7.7895576352523328</v>
      </c>
      <c r="S970" s="19">
        <f>IF($C970="B",VLOOKUP($A970,Bat!$A$4:$BF$2320,S$1,FALSE),VLOOKUP($A970,Pit!$A$4:$BA$1686,S$2,FALSE))</f>
        <v>-0.37324052642755662</v>
      </c>
      <c r="T970" s="20" t="str">
        <f>IF($C970="B",VLOOKUP($A970,Bat!$A$4:$BF$2320,T$1,FALSE),VLOOKUP($A970,Pit!$A$4:$BA$1686,T$2,FALSE))</f>
        <v>-</v>
      </c>
      <c r="U970" s="17" t="str">
        <f>VLOOKUP(IF($C970="B",VLOOKUP($A970,Bat!$A$4:$AU$2320,U$1,FALSE),VLOOKUP($A970,Pit!$A$4:$BE$1686,U$2,FALSE)),COND!$A$35:$B$41,2,FALSE)</f>
        <v>??</v>
      </c>
      <c r="V970" s="21">
        <f>IF($C970="B",VLOOKUP($A970,Bat!$A$4:$AT$2284,46,FALSE),VLOOKUP($A970,Pit!$A$4:$BD$1664,56,FALSE))</f>
        <v>561</v>
      </c>
      <c r="W970" s="16">
        <f t="shared" si="77"/>
        <v>999</v>
      </c>
      <c r="X970" s="16"/>
      <c r="Y970" s="22">
        <f t="shared" si="78"/>
        <v>979</v>
      </c>
      <c r="Z970" s="16" t="str">
        <f>IFERROR(VLOOKUP($D970,Results37!$F$3:$L$1396,Z$1,FALSE),"")</f>
        <v/>
      </c>
      <c r="AA970" s="47" t="str">
        <f>IF(ISERROR(VLOOKUP(D970,Results37!$F$3:$O$399,AA$1,FALSE)),"",IF(VLOOKUP(D970,Results37!$F$3:$O$399,AA$1+1,FALSE)=1,"S"&amp;VLOOKUP(D970,Results37!$F$3:$O$399,AA$1,FALSE),VLOOKUP(D970,Results37!$F$3:$O$399,AA$1,FALSE)))</f>
        <v/>
      </c>
      <c r="AB970" s="16" t="str">
        <f>IFERROR(VLOOKUP($D970,Results37!$F$3:$L$1396,AB$1,FALSE),"")</f>
        <v/>
      </c>
      <c r="AC970" s="16" t="str">
        <f>IFERROR(VLOOKUP($D970,Results37!$F$3:$L$1396,AC$1,FALSE),"")</f>
        <v/>
      </c>
      <c r="AD970" s="16" t="str">
        <f t="shared" si="79"/>
        <v/>
      </c>
      <c r="AE970" s="20" t="str">
        <f>IF(ISERROR(VLOOKUP($AC970&amp;"-"&amp;$F970&amp;" "&amp;G970,Bonuses!$B$1:$G$1006,4,FALSE)),"",INT(VLOOKUP($AC970&amp;"-"&amp;$F970&amp;" "&amp;$G970,Bonuses!$B$1:$G$1006,4,FALSE)))</f>
        <v/>
      </c>
      <c r="AF970" s="16" t="str">
        <f>IF(ISERROR(VLOOKUP($AC970&amp;"-"&amp;$F970,Bonuses!$B$1:$G$1006,5,FALSE)),"",IF(VLOOKUP($AC970&amp;"-"&amp;$F970,Bonuses!$B$1:$G$1006,5,FALSE)="","",VLOOKUP($AC970&amp;"-"&amp;$F970,Bonuses!$B$1:$G$1006,6,FALSE)&amp;" yrs, "&amp;VLOOKUP($AC970&amp;"-"&amp;$F970,Bonuses!$B$1:$G$1006,5,FALSE)))</f>
        <v/>
      </c>
    </row>
    <row r="971" spans="1:32" s="21" customFormat="1" x14ac:dyDescent="0.25">
      <c r="A971" s="21" t="s">
        <v>2631</v>
      </c>
      <c r="B971" s="21">
        <f t="shared" si="75"/>
        <v>0</v>
      </c>
      <c r="C971" s="21" t="str">
        <f t="shared" si="76"/>
        <v>P</v>
      </c>
      <c r="D971" s="17">
        <f>IF($C971="B",VLOOKUP($A971,Bat!$A$4:$BF$2320,D$1,FALSE),VLOOKUP($A971,Pit!$A$4:$BA$1686,D$2,FALSE))</f>
        <v>3249</v>
      </c>
      <c r="E971" s="16" t="str">
        <f>IF($C971="B",VLOOKUP($A971,Bat!$A$4:$BF$2320,E$1,FALSE),VLOOKUP($A971,Pit!$A$4:$BA$1686,E$2,FALSE))</f>
        <v>RP</v>
      </c>
      <c r="F971" s="16" t="str">
        <f>IF($C971="B",VLOOKUP($A971,Bat!$A$4:$BF$2320,F$1,FALSE),VLOOKUP($A971,Pit!$A$4:$BA$1686,F$2,FALSE))</f>
        <v>Nelson</v>
      </c>
      <c r="G971" s="16" t="str">
        <f>IF($C971="B",VLOOKUP($A971,Bat!$A$4:$BF$2320,G$1,FALSE),VLOOKUP($A971,Pit!$A$4:$BA$1686,G$2,FALSE))</f>
        <v>Sánchez</v>
      </c>
      <c r="H971" s="16">
        <f>IF($C971="B",VLOOKUP($A971,Bat!$A$4:$BF$2320,H$1,FALSE),VLOOKUP($A971,Pit!$A$4:$BA$1686,H$2,FALSE))</f>
        <v>23</v>
      </c>
      <c r="I971" s="16" t="str">
        <f>IF($C971="B",VLOOKUP($A971,Bat!$A$4:$BF$2320,I$1,FALSE),VLOOKUP($A971,Pit!$A$4:$BA$1686,I$2,FALSE))</f>
        <v>R</v>
      </c>
      <c r="J971" s="16" t="str">
        <f>IF($C971="B",VLOOKUP($A971,Bat!$A$4:$BF$2320,J$1,FALSE),VLOOKUP($A971,Pit!$A$4:$BA$1686,J$2,FALSE))</f>
        <v>R</v>
      </c>
      <c r="K971" s="16" t="str">
        <f>IF($C971="B",VLOOKUP($A971,Bat!$A$4:$BF$2320,K$1,FALSE),VLOOKUP($A971,Pit!$A$4:$BA$1686,K$2,FALSE))</f>
        <v>Normal</v>
      </c>
      <c r="L971" s="17" t="str">
        <f>IF($C971="B",VLOOKUP($A971,Bat!$A$4:$BF$2320,L$1,FALSE),VLOOKUP($A971,Pit!$A$4:$BA$1686,L$2,FALSE))</f>
        <v>Low</v>
      </c>
      <c r="M971" s="16">
        <f>IF($C971="B",VLOOKUP($A971,Bat!$A$4:$BF$2320,M$1,FALSE),VLOOKUP($A971,Pit!$A$4:$BA$1686,M$2,FALSE))</f>
        <v>4</v>
      </c>
      <c r="N971" s="16">
        <f>IF($C971="B",VLOOKUP($A971,Bat!$A$4:$BF$2320,N$1,FALSE),VLOOKUP($A971,Pit!$A$4:$BA$1686,N$2,FALSE))</f>
        <v>2</v>
      </c>
      <c r="O971" s="16">
        <f>IF($C971="B",VLOOKUP($A971,Bat!$A$4:$BF$2320,O$1,FALSE),VLOOKUP($A971,Pit!$A$4:$BA$1686,O$2,FALSE))</f>
        <v>2</v>
      </c>
      <c r="P971" s="16" t="str">
        <f>IF($C971="B",VLOOKUP($A971,Bat!$A$4:$BF$2320,P$1,FALSE),VLOOKUP($A971,Pit!$A$4:$BA$1686,P$2,FALSE))</f>
        <v>91-93 Mph</v>
      </c>
      <c r="Q971" s="17">
        <f>IF($C971="B",VLOOKUP($A971,Bat!$A$4:$BF$2320,Q$1,FALSE),VLOOKUP($A971,Pit!$A$4:$BA$1686,Q$2,FALSE))</f>
        <v>4</v>
      </c>
      <c r="R971" s="18">
        <f>IF($C971="B",VLOOKUP($A971,Bat!$A$4:$BF$2320,R$1,FALSE),VLOOKUP($A971,Pit!$A$4:$BA$1686,R$2,FALSE))</f>
        <v>7.7485906565984237</v>
      </c>
      <c r="S971" s="19">
        <f>IF($C971="B",VLOOKUP($A971,Bat!$A$4:$BF$2320,S$1,FALSE),VLOOKUP($A971,Pit!$A$4:$BA$1686,S$2,FALSE))</f>
        <v>-0.3768394773525176</v>
      </c>
      <c r="T971" s="20" t="str">
        <f>IF($C971="B",VLOOKUP($A971,Bat!$A$4:$BF$2320,T$1,FALSE),VLOOKUP($A971,Pit!$A$4:$BA$1686,T$2,FALSE))</f>
        <v>-</v>
      </c>
      <c r="U971" s="17" t="str">
        <f>VLOOKUP(IF($C971="B",VLOOKUP($A971,Bat!$A$4:$AU$2320,U$1,FALSE),VLOOKUP($A971,Pit!$A$4:$BE$1686,U$2,FALSE)),COND!$A$35:$B$41,2,FALSE)</f>
        <v>??</v>
      </c>
      <c r="V971" s="21">
        <f>IF($C971="B",VLOOKUP($A971,Bat!$A$4:$AT$2284,46,FALSE),VLOOKUP($A971,Pit!$A$4:$BD$1664,56,FALSE))</f>
        <v>562</v>
      </c>
      <c r="W971" s="16">
        <f t="shared" si="77"/>
        <v>999</v>
      </c>
      <c r="X971" s="16"/>
      <c r="Y971" s="22">
        <f t="shared" si="78"/>
        <v>980</v>
      </c>
      <c r="Z971" s="16" t="str">
        <f>IFERROR(VLOOKUP($D971,Results37!$F$3:$L$1396,Z$1,FALSE),"")</f>
        <v/>
      </c>
      <c r="AA971" s="47" t="str">
        <f>IF(ISERROR(VLOOKUP(D971,Results37!$F$3:$O$399,AA$1,FALSE)),"",IF(VLOOKUP(D971,Results37!$F$3:$O$399,AA$1+1,FALSE)=1,"S"&amp;VLOOKUP(D971,Results37!$F$3:$O$399,AA$1,FALSE),VLOOKUP(D971,Results37!$F$3:$O$399,AA$1,FALSE)))</f>
        <v/>
      </c>
      <c r="AB971" s="16" t="str">
        <f>IFERROR(VLOOKUP($D971,Results37!$F$3:$L$1396,AB$1,FALSE),"")</f>
        <v/>
      </c>
      <c r="AC971" s="16" t="str">
        <f>IFERROR(VLOOKUP($D971,Results37!$F$3:$L$1396,AC$1,FALSE),"")</f>
        <v/>
      </c>
      <c r="AD971" s="16" t="str">
        <f t="shared" si="79"/>
        <v/>
      </c>
      <c r="AE971" s="20" t="str">
        <f>IF(ISERROR(VLOOKUP($AC971&amp;"-"&amp;$F971&amp;" "&amp;G971,Bonuses!$B$1:$G$1006,4,FALSE)),"",INT(VLOOKUP($AC971&amp;"-"&amp;$F971&amp;" "&amp;$G971,Bonuses!$B$1:$G$1006,4,FALSE)))</f>
        <v/>
      </c>
      <c r="AF971" s="16" t="str">
        <f>IF(ISERROR(VLOOKUP($AC971&amp;"-"&amp;$F971,Bonuses!$B$1:$G$1006,5,FALSE)),"",IF(VLOOKUP($AC971&amp;"-"&amp;$F971,Bonuses!$B$1:$G$1006,5,FALSE)="","",VLOOKUP($AC971&amp;"-"&amp;$F971,Bonuses!$B$1:$G$1006,6,FALSE)&amp;" yrs, "&amp;VLOOKUP($AC971&amp;"-"&amp;$F971,Bonuses!$B$1:$G$1006,5,FALSE)))</f>
        <v/>
      </c>
    </row>
    <row r="972" spans="1:32" s="21" customFormat="1" x14ac:dyDescent="0.25">
      <c r="A972" s="21" t="s">
        <v>2502</v>
      </c>
      <c r="B972" s="21">
        <f t="shared" si="75"/>
        <v>0</v>
      </c>
      <c r="C972" s="21" t="str">
        <f t="shared" si="76"/>
        <v>P</v>
      </c>
      <c r="D972" s="17">
        <f>IF($C972="B",VLOOKUP($A972,Bat!$A$4:$BF$2320,D$1,FALSE),VLOOKUP($A972,Pit!$A$4:$BA$1686,D$2,FALSE))</f>
        <v>15149</v>
      </c>
      <c r="E972" s="16" t="str">
        <f>IF($C972="B",VLOOKUP($A972,Bat!$A$4:$BF$2320,E$1,FALSE),VLOOKUP($A972,Pit!$A$4:$BA$1686,E$2,FALSE))</f>
        <v>RP</v>
      </c>
      <c r="F972" s="16" t="str">
        <f>IF($C972="B",VLOOKUP($A972,Bat!$A$4:$BF$2320,F$1,FALSE),VLOOKUP($A972,Pit!$A$4:$BA$1686,F$2,FALSE))</f>
        <v>Seiichi</v>
      </c>
      <c r="G972" s="16" t="str">
        <f>IF($C972="B",VLOOKUP($A972,Bat!$A$4:$BF$2320,G$1,FALSE),VLOOKUP($A972,Pit!$A$4:$BA$1686,G$2,FALSE))</f>
        <v>Yamamoto</v>
      </c>
      <c r="H972" s="16">
        <f>IF($C972="B",VLOOKUP($A972,Bat!$A$4:$BF$2320,H$1,FALSE),VLOOKUP($A972,Pit!$A$4:$BA$1686,H$2,FALSE))</f>
        <v>23</v>
      </c>
      <c r="I972" s="16" t="str">
        <f>IF($C972="B",VLOOKUP($A972,Bat!$A$4:$BF$2320,I$1,FALSE),VLOOKUP($A972,Pit!$A$4:$BA$1686,I$2,FALSE))</f>
        <v>R</v>
      </c>
      <c r="J972" s="16" t="str">
        <f>IF($C972="B",VLOOKUP($A972,Bat!$A$4:$BF$2320,J$1,FALSE),VLOOKUP($A972,Pit!$A$4:$BA$1686,J$2,FALSE))</f>
        <v>R</v>
      </c>
      <c r="K972" s="16" t="str">
        <f>IF($C972="B",VLOOKUP($A972,Bat!$A$4:$BF$2320,K$1,FALSE),VLOOKUP($A972,Pit!$A$4:$BA$1686,K$2,FALSE))</f>
        <v>Low</v>
      </c>
      <c r="L972" s="17" t="str">
        <f>IF($C972="B",VLOOKUP($A972,Bat!$A$4:$BF$2320,L$1,FALSE),VLOOKUP($A972,Pit!$A$4:$BA$1686,L$2,FALSE))</f>
        <v>Normal</v>
      </c>
      <c r="M972" s="16">
        <f>IF($C972="B",VLOOKUP($A972,Bat!$A$4:$BF$2320,M$1,FALSE),VLOOKUP($A972,Pit!$A$4:$BA$1686,M$2,FALSE))</f>
        <v>4</v>
      </c>
      <c r="N972" s="16">
        <f>IF($C972="B",VLOOKUP($A972,Bat!$A$4:$BF$2320,N$1,FALSE),VLOOKUP($A972,Pit!$A$4:$BA$1686,N$2,FALSE))</f>
        <v>3</v>
      </c>
      <c r="O972" s="16">
        <f>IF($C972="B",VLOOKUP($A972,Bat!$A$4:$BF$2320,O$1,FALSE),VLOOKUP($A972,Pit!$A$4:$BA$1686,O$2,FALSE))</f>
        <v>1</v>
      </c>
      <c r="P972" s="16" t="str">
        <f>IF($C972="B",VLOOKUP($A972,Bat!$A$4:$BF$2320,P$1,FALSE),VLOOKUP($A972,Pit!$A$4:$BA$1686,P$2,FALSE))</f>
        <v>91-93 Mph</v>
      </c>
      <c r="Q972" s="17">
        <f>IF($C972="B",VLOOKUP($A972,Bat!$A$4:$BF$2320,Q$1,FALSE),VLOOKUP($A972,Pit!$A$4:$BA$1686,Q$2,FALSE))</f>
        <v>9</v>
      </c>
      <c r="R972" s="18">
        <f>IF($C972="B",VLOOKUP($A972,Bat!$A$4:$BF$2320,R$1,FALSE),VLOOKUP($A972,Pit!$A$4:$BA$1686,R$2,FALSE))</f>
        <v>7.6556244086382605</v>
      </c>
      <c r="S972" s="19">
        <f>IF($C972="B",VLOOKUP($A972,Bat!$A$4:$BF$2320,S$1,FALSE),VLOOKUP($A972,Pit!$A$4:$BA$1686,S$2,FALSE))</f>
        <v>-0.38500656643450576</v>
      </c>
      <c r="T972" s="20" t="str">
        <f>IF($C972="B",VLOOKUP($A972,Bat!$A$4:$BF$2320,T$1,FALSE),VLOOKUP($A972,Pit!$A$4:$BA$1686,T$2,FALSE))</f>
        <v>-</v>
      </c>
      <c r="U972" s="17" t="str">
        <f>VLOOKUP(IF($C972="B",VLOOKUP($A972,Bat!$A$4:$AU$2320,U$1,FALSE),VLOOKUP($A972,Pit!$A$4:$BE$1686,U$2,FALSE)),COND!$A$35:$B$41,2,FALSE)</f>
        <v>??</v>
      </c>
      <c r="V972" s="21">
        <f>IF($C972="B",VLOOKUP($A972,Bat!$A$4:$AT$2284,46,FALSE),VLOOKUP($A972,Pit!$A$4:$BD$1664,56,FALSE))</f>
        <v>563</v>
      </c>
      <c r="W972" s="16">
        <f t="shared" si="77"/>
        <v>999</v>
      </c>
      <c r="X972" s="16"/>
      <c r="Y972" s="22">
        <f t="shared" si="78"/>
        <v>984</v>
      </c>
      <c r="Z972" s="16" t="str">
        <f>IFERROR(VLOOKUP($D972,Results37!$F$3:$L$1396,Z$1,FALSE),"")</f>
        <v/>
      </c>
      <c r="AA972" s="47" t="str">
        <f>IF(ISERROR(VLOOKUP(D972,Results37!$F$3:$O$399,AA$1,FALSE)),"",IF(VLOOKUP(D972,Results37!$F$3:$O$399,AA$1+1,FALSE)=1,"S"&amp;VLOOKUP(D972,Results37!$F$3:$O$399,AA$1,FALSE),VLOOKUP(D972,Results37!$F$3:$O$399,AA$1,FALSE)))</f>
        <v/>
      </c>
      <c r="AB972" s="16" t="str">
        <f>IFERROR(VLOOKUP($D972,Results37!$F$3:$L$1396,AB$1,FALSE),"")</f>
        <v/>
      </c>
      <c r="AC972" s="16" t="str">
        <f>IFERROR(VLOOKUP($D972,Results37!$F$3:$L$1396,AC$1,FALSE),"")</f>
        <v/>
      </c>
      <c r="AD972" s="16" t="str">
        <f t="shared" si="79"/>
        <v/>
      </c>
      <c r="AE972" s="20" t="str">
        <f>IF(ISERROR(VLOOKUP($AC972&amp;"-"&amp;$F972&amp;" "&amp;G972,Bonuses!$B$1:$G$1006,4,FALSE)),"",INT(VLOOKUP($AC972&amp;"-"&amp;$F972&amp;" "&amp;$G972,Bonuses!$B$1:$G$1006,4,FALSE)))</f>
        <v/>
      </c>
      <c r="AF972" s="16" t="str">
        <f>IF(ISERROR(VLOOKUP($AC972&amp;"-"&amp;$F972,Bonuses!$B$1:$G$1006,5,FALSE)),"",IF(VLOOKUP($AC972&amp;"-"&amp;$F972,Bonuses!$B$1:$G$1006,5,FALSE)="","",VLOOKUP($AC972&amp;"-"&amp;$F972,Bonuses!$B$1:$G$1006,6,FALSE)&amp;" yrs, "&amp;VLOOKUP($AC972&amp;"-"&amp;$F972,Bonuses!$B$1:$G$1006,5,FALSE)))</f>
        <v/>
      </c>
    </row>
    <row r="973" spans="1:32" s="21" customFormat="1" x14ac:dyDescent="0.25">
      <c r="A973" s="21" t="s">
        <v>2516</v>
      </c>
      <c r="B973" s="21">
        <f t="shared" si="75"/>
        <v>0</v>
      </c>
      <c r="C973" s="21" t="str">
        <f t="shared" si="76"/>
        <v>P</v>
      </c>
      <c r="D973" s="17">
        <f>IF($C973="B",VLOOKUP($A973,Bat!$A$4:$BF$2320,D$1,FALSE),VLOOKUP($A973,Pit!$A$4:$BA$1686,D$2,FALSE))</f>
        <v>8517</v>
      </c>
      <c r="E973" s="16" t="str">
        <f>IF($C973="B",VLOOKUP($A973,Bat!$A$4:$BF$2320,E$1,FALSE),VLOOKUP($A973,Pit!$A$4:$BA$1686,E$2,FALSE))</f>
        <v>RP</v>
      </c>
      <c r="F973" s="16" t="str">
        <f>IF($C973="B",VLOOKUP($A973,Bat!$A$4:$BF$2320,F$1,FALSE),VLOOKUP($A973,Pit!$A$4:$BA$1686,F$2,FALSE))</f>
        <v>Dan</v>
      </c>
      <c r="G973" s="16" t="str">
        <f>IF($C973="B",VLOOKUP($A973,Bat!$A$4:$BF$2320,G$1,FALSE),VLOOKUP($A973,Pit!$A$4:$BA$1686,G$2,FALSE))</f>
        <v>Peck</v>
      </c>
      <c r="H973" s="16">
        <f>IF($C973="B",VLOOKUP($A973,Bat!$A$4:$BF$2320,H$1,FALSE),VLOOKUP($A973,Pit!$A$4:$BA$1686,H$2,FALSE))</f>
        <v>24</v>
      </c>
      <c r="I973" s="16" t="str">
        <f>IF($C973="B",VLOOKUP($A973,Bat!$A$4:$BF$2320,I$1,FALSE),VLOOKUP($A973,Pit!$A$4:$BA$1686,I$2,FALSE))</f>
        <v>L</v>
      </c>
      <c r="J973" s="16" t="str">
        <f>IF($C973="B",VLOOKUP($A973,Bat!$A$4:$BF$2320,J$1,FALSE),VLOOKUP($A973,Pit!$A$4:$BA$1686,J$2,FALSE))</f>
        <v>L</v>
      </c>
      <c r="K973" s="16" t="str">
        <f>IF($C973="B",VLOOKUP($A973,Bat!$A$4:$BF$2320,K$1,FALSE),VLOOKUP($A973,Pit!$A$4:$BA$1686,K$2,FALSE))</f>
        <v>Normal</v>
      </c>
      <c r="L973" s="17" t="str">
        <f>IF($C973="B",VLOOKUP($A973,Bat!$A$4:$BF$2320,L$1,FALSE),VLOOKUP($A973,Pit!$A$4:$BA$1686,L$2,FALSE))</f>
        <v>Normal</v>
      </c>
      <c r="M973" s="16">
        <f>IF($C973="B",VLOOKUP($A973,Bat!$A$4:$BF$2320,M$1,FALSE),VLOOKUP($A973,Pit!$A$4:$BA$1686,M$2,FALSE))</f>
        <v>3</v>
      </c>
      <c r="N973" s="16">
        <f>IF($C973="B",VLOOKUP($A973,Bat!$A$4:$BF$2320,N$1,FALSE),VLOOKUP($A973,Pit!$A$4:$BA$1686,N$2,FALSE))</f>
        <v>3</v>
      </c>
      <c r="O973" s="16">
        <f>IF($C973="B",VLOOKUP($A973,Bat!$A$4:$BF$2320,O$1,FALSE),VLOOKUP($A973,Pit!$A$4:$BA$1686,O$2,FALSE))</f>
        <v>2</v>
      </c>
      <c r="P973" s="16" t="str">
        <f>IF($C973="B",VLOOKUP($A973,Bat!$A$4:$BF$2320,P$1,FALSE),VLOOKUP($A973,Pit!$A$4:$BA$1686,P$2,FALSE))</f>
        <v>90-92 Mph</v>
      </c>
      <c r="Q973" s="17">
        <f>IF($C973="B",VLOOKUP($A973,Bat!$A$4:$BF$2320,Q$1,FALSE),VLOOKUP($A973,Pit!$A$4:$BA$1686,Q$2,FALSE))</f>
        <v>3</v>
      </c>
      <c r="R973" s="18">
        <f>IF($C973="B",VLOOKUP($A973,Bat!$A$4:$BF$2320,R$1,FALSE),VLOOKUP($A973,Pit!$A$4:$BA$1686,R$2,FALSE))</f>
        <v>7.6249308036818597</v>
      </c>
      <c r="S973" s="19">
        <f>IF($C973="B",VLOOKUP($A973,Bat!$A$4:$BF$2320,S$1,FALSE),VLOOKUP($A973,Pit!$A$4:$BA$1686,S$2,FALSE))</f>
        <v>-0.3877030010161584</v>
      </c>
      <c r="T973" s="20" t="str">
        <f>IF($C973="B",VLOOKUP($A973,Bat!$A$4:$BF$2320,T$1,FALSE),VLOOKUP($A973,Pit!$A$4:$BA$1686,T$2,FALSE))</f>
        <v>Slot</v>
      </c>
      <c r="U973" s="17" t="str">
        <f>VLOOKUP(IF($C973="B",VLOOKUP($A973,Bat!$A$4:$AU$2320,U$1,FALSE),VLOOKUP($A973,Pit!$A$4:$BE$1686,U$2,FALSE)),COND!$A$35:$B$41,2,FALSE)</f>
        <v>??</v>
      </c>
      <c r="V973" s="21">
        <f>IF($C973="B",VLOOKUP($A973,Bat!$A$4:$AT$2284,46,FALSE),VLOOKUP($A973,Pit!$A$4:$BD$1664,56,FALSE))</f>
        <v>564</v>
      </c>
      <c r="W973" s="16">
        <f t="shared" si="77"/>
        <v>564</v>
      </c>
      <c r="X973" s="16"/>
      <c r="Y973" s="22">
        <f t="shared" si="78"/>
        <v>985</v>
      </c>
      <c r="Z973" s="16" t="str">
        <f>IFERROR(VLOOKUP($D973,Results37!$F$3:$L$1396,Z$1,FALSE),"")</f>
        <v/>
      </c>
      <c r="AA973" s="47" t="str">
        <f>IF(ISERROR(VLOOKUP(D973,Results37!$F$3:$O$399,AA$1,FALSE)),"",IF(VLOOKUP(D973,Results37!$F$3:$O$399,AA$1+1,FALSE)=1,"S"&amp;VLOOKUP(D973,Results37!$F$3:$O$399,AA$1,FALSE),VLOOKUP(D973,Results37!$F$3:$O$399,AA$1,FALSE)))</f>
        <v/>
      </c>
      <c r="AB973" s="16" t="str">
        <f>IFERROR(VLOOKUP($D973,Results37!$F$3:$L$1396,AB$1,FALSE),"")</f>
        <v/>
      </c>
      <c r="AC973" s="16" t="str">
        <f>IFERROR(VLOOKUP($D973,Results37!$F$3:$L$1396,AC$1,FALSE),"")</f>
        <v/>
      </c>
      <c r="AD973" s="16" t="str">
        <f t="shared" si="79"/>
        <v/>
      </c>
      <c r="AE973" s="20" t="str">
        <f>IF(ISERROR(VLOOKUP($AC973&amp;"-"&amp;$F973&amp;" "&amp;G973,Bonuses!$B$1:$G$1006,4,FALSE)),"",INT(VLOOKUP($AC973&amp;"-"&amp;$F973&amp;" "&amp;$G973,Bonuses!$B$1:$G$1006,4,FALSE)))</f>
        <v/>
      </c>
      <c r="AF973" s="16" t="str">
        <f>IF(ISERROR(VLOOKUP($AC973&amp;"-"&amp;$F973,Bonuses!$B$1:$G$1006,5,FALSE)),"",IF(VLOOKUP($AC973&amp;"-"&amp;$F973,Bonuses!$B$1:$G$1006,5,FALSE)="","",VLOOKUP($AC973&amp;"-"&amp;$F973,Bonuses!$B$1:$G$1006,6,FALSE)&amp;" yrs, "&amp;VLOOKUP($AC973&amp;"-"&amp;$F973,Bonuses!$B$1:$G$1006,5,FALSE)))</f>
        <v/>
      </c>
    </row>
    <row r="974" spans="1:32" s="21" customFormat="1" x14ac:dyDescent="0.25">
      <c r="A974" s="21" t="s">
        <v>2632</v>
      </c>
      <c r="B974" s="21">
        <f t="shared" si="75"/>
        <v>0</v>
      </c>
      <c r="C974" s="21" t="str">
        <f t="shared" si="76"/>
        <v>P</v>
      </c>
      <c r="D974" s="17">
        <f>IF($C974="B",VLOOKUP($A974,Bat!$A$4:$BF$2320,D$1,FALSE),VLOOKUP($A974,Pit!$A$4:$BA$1686,D$2,FALSE))</f>
        <v>4901</v>
      </c>
      <c r="E974" s="16" t="str">
        <f>IF($C974="B",VLOOKUP($A974,Bat!$A$4:$BF$2320,E$1,FALSE),VLOOKUP($A974,Pit!$A$4:$BA$1686,E$2,FALSE))</f>
        <v>SP</v>
      </c>
      <c r="F974" s="16" t="str">
        <f>IF($C974="B",VLOOKUP($A974,Bat!$A$4:$BF$2320,F$1,FALSE),VLOOKUP($A974,Pit!$A$4:$BA$1686,F$2,FALSE))</f>
        <v>Ed</v>
      </c>
      <c r="G974" s="16" t="str">
        <f>IF($C974="B",VLOOKUP($A974,Bat!$A$4:$BF$2320,G$1,FALSE),VLOOKUP($A974,Pit!$A$4:$BA$1686,G$2,FALSE))</f>
        <v>Williams</v>
      </c>
      <c r="H974" s="16">
        <f>IF($C974="B",VLOOKUP($A974,Bat!$A$4:$BF$2320,H$1,FALSE),VLOOKUP($A974,Pit!$A$4:$BA$1686,H$2,FALSE))</f>
        <v>24</v>
      </c>
      <c r="I974" s="16" t="str">
        <f>IF($C974="B",VLOOKUP($A974,Bat!$A$4:$BF$2320,I$1,FALSE),VLOOKUP($A974,Pit!$A$4:$BA$1686,I$2,FALSE))</f>
        <v>L</v>
      </c>
      <c r="J974" s="16" t="str">
        <f>IF($C974="B",VLOOKUP($A974,Bat!$A$4:$BF$2320,J$1,FALSE),VLOOKUP($A974,Pit!$A$4:$BA$1686,J$2,FALSE))</f>
        <v>R</v>
      </c>
      <c r="K974" s="16" t="str">
        <f>IF($C974="B",VLOOKUP($A974,Bat!$A$4:$BF$2320,K$1,FALSE),VLOOKUP($A974,Pit!$A$4:$BA$1686,K$2,FALSE))</f>
        <v>Normal</v>
      </c>
      <c r="L974" s="17" t="str">
        <f>IF($C974="B",VLOOKUP($A974,Bat!$A$4:$BF$2320,L$1,FALSE),VLOOKUP($A974,Pit!$A$4:$BA$1686,L$2,FALSE))</f>
        <v>Normal</v>
      </c>
      <c r="M974" s="16">
        <f>IF($C974="B",VLOOKUP($A974,Bat!$A$4:$BF$2320,M$1,FALSE),VLOOKUP($A974,Pit!$A$4:$BA$1686,M$2,FALSE))</f>
        <v>3</v>
      </c>
      <c r="N974" s="16">
        <f>IF($C974="B",VLOOKUP($A974,Bat!$A$4:$BF$2320,N$1,FALSE),VLOOKUP($A974,Pit!$A$4:$BA$1686,N$2,FALSE))</f>
        <v>3</v>
      </c>
      <c r="O974" s="16">
        <f>IF($C974="B",VLOOKUP($A974,Bat!$A$4:$BF$2320,O$1,FALSE),VLOOKUP($A974,Pit!$A$4:$BA$1686,O$2,FALSE))</f>
        <v>2</v>
      </c>
      <c r="P974" s="16" t="str">
        <f>IF($C974="B",VLOOKUP($A974,Bat!$A$4:$BF$2320,P$1,FALSE),VLOOKUP($A974,Pit!$A$4:$BA$1686,P$2,FALSE))</f>
        <v>93-95 Mph</v>
      </c>
      <c r="Q974" s="17">
        <f>IF($C974="B",VLOOKUP($A974,Bat!$A$4:$BF$2320,Q$1,FALSE),VLOOKUP($A974,Pit!$A$4:$BA$1686,Q$2,FALSE))</f>
        <v>4</v>
      </c>
      <c r="R974" s="18">
        <f>IF($C974="B",VLOOKUP($A974,Bat!$A$4:$BF$2320,R$1,FALSE),VLOOKUP($A974,Pit!$A$4:$BA$1686,R$2,FALSE))</f>
        <v>7.598171361550996</v>
      </c>
      <c r="S974" s="19">
        <f>IF($C974="B",VLOOKUP($A974,Bat!$A$4:$BF$2320,S$1,FALSE),VLOOKUP($A974,Pit!$A$4:$BA$1686,S$2,FALSE))</f>
        <v>-0.39005381921590676</v>
      </c>
      <c r="T974" s="20" t="str">
        <f>IF($C974="B",VLOOKUP($A974,Bat!$A$4:$BF$2320,T$1,FALSE),VLOOKUP($A974,Pit!$A$4:$BA$1686,T$2,FALSE))</f>
        <v>Slot</v>
      </c>
      <c r="U974" s="17" t="str">
        <f>VLOOKUP(IF($C974="B",VLOOKUP($A974,Bat!$A$4:$AU$2320,U$1,FALSE),VLOOKUP($A974,Pit!$A$4:$BE$1686,U$2,FALSE)),COND!$A$35:$B$41,2,FALSE)</f>
        <v>??</v>
      </c>
      <c r="V974" s="21">
        <f>IF($C974="B",VLOOKUP($A974,Bat!$A$4:$AT$2284,46,FALSE),VLOOKUP($A974,Pit!$A$4:$BD$1664,56,FALSE))</f>
        <v>565</v>
      </c>
      <c r="W974" s="16">
        <f t="shared" si="77"/>
        <v>565</v>
      </c>
      <c r="X974" s="16"/>
      <c r="Y974" s="22">
        <f t="shared" si="78"/>
        <v>986</v>
      </c>
      <c r="Z974" s="16" t="str">
        <f>IFERROR(VLOOKUP($D974,Results37!$F$3:$L$1396,Z$1,FALSE),"")</f>
        <v/>
      </c>
      <c r="AA974" s="47" t="str">
        <f>IF(ISERROR(VLOOKUP(D974,Results37!$F$3:$O$399,AA$1,FALSE)),"",IF(VLOOKUP(D974,Results37!$F$3:$O$399,AA$1+1,FALSE)=1,"S"&amp;VLOOKUP(D974,Results37!$F$3:$O$399,AA$1,FALSE),VLOOKUP(D974,Results37!$F$3:$O$399,AA$1,FALSE)))</f>
        <v/>
      </c>
      <c r="AB974" s="16" t="str">
        <f>IFERROR(VLOOKUP($D974,Results37!$F$3:$L$1396,AB$1,FALSE),"")</f>
        <v/>
      </c>
      <c r="AC974" s="16" t="str">
        <f>IFERROR(VLOOKUP($D974,Results37!$F$3:$L$1396,AC$1,FALSE),"")</f>
        <v/>
      </c>
      <c r="AD974" s="16" t="str">
        <f t="shared" si="79"/>
        <v/>
      </c>
      <c r="AE974" s="20" t="str">
        <f>IF(ISERROR(VLOOKUP($AC974&amp;"-"&amp;$F974&amp;" "&amp;G974,Bonuses!$B$1:$G$1006,4,FALSE)),"",INT(VLOOKUP($AC974&amp;"-"&amp;$F974&amp;" "&amp;$G974,Bonuses!$B$1:$G$1006,4,FALSE)))</f>
        <v/>
      </c>
      <c r="AF974" s="16" t="str">
        <f>IF(ISERROR(VLOOKUP($AC974&amp;"-"&amp;$F974,Bonuses!$B$1:$G$1006,5,FALSE)),"",IF(VLOOKUP($AC974&amp;"-"&amp;$F974,Bonuses!$B$1:$G$1006,5,FALSE)="","",VLOOKUP($AC974&amp;"-"&amp;$F974,Bonuses!$B$1:$G$1006,6,FALSE)&amp;" yrs, "&amp;VLOOKUP($AC974&amp;"-"&amp;$F974,Bonuses!$B$1:$G$1006,5,FALSE)))</f>
        <v/>
      </c>
    </row>
    <row r="975" spans="1:32" s="21" customFormat="1" x14ac:dyDescent="0.25">
      <c r="A975" s="21" t="s">
        <v>2517</v>
      </c>
      <c r="B975" s="21">
        <f t="shared" si="75"/>
        <v>0</v>
      </c>
      <c r="C975" s="21" t="str">
        <f t="shared" si="76"/>
        <v>P</v>
      </c>
      <c r="D975" s="17">
        <f>IF($C975="B",VLOOKUP($A975,Bat!$A$4:$BF$2320,D$1,FALSE),VLOOKUP($A975,Pit!$A$4:$BA$1686,D$2,FALSE))</f>
        <v>16552</v>
      </c>
      <c r="E975" s="16" t="str">
        <f>IF($C975="B",VLOOKUP($A975,Bat!$A$4:$BF$2320,E$1,FALSE),VLOOKUP($A975,Pit!$A$4:$BA$1686,E$2,FALSE))</f>
        <v>RP</v>
      </c>
      <c r="F975" s="16" t="str">
        <f>IF($C975="B",VLOOKUP($A975,Bat!$A$4:$BF$2320,F$1,FALSE),VLOOKUP($A975,Pit!$A$4:$BA$1686,F$2,FALSE))</f>
        <v>John</v>
      </c>
      <c r="G975" s="16" t="str">
        <f>IF($C975="B",VLOOKUP($A975,Bat!$A$4:$BF$2320,G$1,FALSE),VLOOKUP($A975,Pit!$A$4:$BA$1686,G$2,FALSE))</f>
        <v>Gallegos</v>
      </c>
      <c r="H975" s="16">
        <f>IF($C975="B",VLOOKUP($A975,Bat!$A$4:$BF$2320,H$1,FALSE),VLOOKUP($A975,Pit!$A$4:$BA$1686,H$2,FALSE))</f>
        <v>24</v>
      </c>
      <c r="I975" s="16" t="str">
        <f>IF($C975="B",VLOOKUP($A975,Bat!$A$4:$BF$2320,I$1,FALSE),VLOOKUP($A975,Pit!$A$4:$BA$1686,I$2,FALSE))</f>
        <v>R</v>
      </c>
      <c r="J975" s="16" t="str">
        <f>IF($C975="B",VLOOKUP($A975,Bat!$A$4:$BF$2320,J$1,FALSE),VLOOKUP($A975,Pit!$A$4:$BA$1686,J$2,FALSE))</f>
        <v>R</v>
      </c>
      <c r="K975" s="16" t="str">
        <f>IF($C975="B",VLOOKUP($A975,Bat!$A$4:$BF$2320,K$1,FALSE),VLOOKUP($A975,Pit!$A$4:$BA$1686,K$2,FALSE))</f>
        <v>Low</v>
      </c>
      <c r="L975" s="17" t="str">
        <f>IF($C975="B",VLOOKUP($A975,Bat!$A$4:$BF$2320,L$1,FALSE),VLOOKUP($A975,Pit!$A$4:$BA$1686,L$2,FALSE))</f>
        <v>Low</v>
      </c>
      <c r="M975" s="16">
        <f>IF($C975="B",VLOOKUP($A975,Bat!$A$4:$BF$2320,M$1,FALSE),VLOOKUP($A975,Pit!$A$4:$BA$1686,M$2,FALSE))</f>
        <v>4</v>
      </c>
      <c r="N975" s="16">
        <f>IF($C975="B",VLOOKUP($A975,Bat!$A$4:$BF$2320,N$1,FALSE),VLOOKUP($A975,Pit!$A$4:$BA$1686,N$2,FALSE))</f>
        <v>2</v>
      </c>
      <c r="O975" s="16">
        <f>IF($C975="B",VLOOKUP($A975,Bat!$A$4:$BF$2320,O$1,FALSE),VLOOKUP($A975,Pit!$A$4:$BA$1686,O$2,FALSE))</f>
        <v>2</v>
      </c>
      <c r="P975" s="16" t="str">
        <f>IF($C975="B",VLOOKUP($A975,Bat!$A$4:$BF$2320,P$1,FALSE),VLOOKUP($A975,Pit!$A$4:$BA$1686,P$2,FALSE))</f>
        <v>90-92 Mph</v>
      </c>
      <c r="Q975" s="17">
        <f>IF($C975="B",VLOOKUP($A975,Bat!$A$4:$BF$2320,Q$1,FALSE),VLOOKUP($A975,Pit!$A$4:$BA$1686,Q$2,FALSE))</f>
        <v>4</v>
      </c>
      <c r="R975" s="18">
        <f>IF($C975="B",VLOOKUP($A975,Bat!$A$4:$BF$2320,R$1,FALSE),VLOOKUP($A975,Pit!$A$4:$BA$1686,R$2,FALSE))</f>
        <v>7.5674813310633908</v>
      </c>
      <c r="S975" s="19">
        <f>IF($C975="B",VLOOKUP($A975,Bat!$A$4:$BF$2320,S$1,FALSE),VLOOKUP($A975,Pit!$A$4:$BA$1686,S$2,FALSE))</f>
        <v>-0.39274993978031425</v>
      </c>
      <c r="T975" s="20" t="str">
        <f>IF($C975="B",VLOOKUP($A975,Bat!$A$4:$BF$2320,T$1,FALSE),VLOOKUP($A975,Pit!$A$4:$BA$1686,T$2,FALSE))</f>
        <v>Slot</v>
      </c>
      <c r="U975" s="17" t="str">
        <f>VLOOKUP(IF($C975="B",VLOOKUP($A975,Bat!$A$4:$AU$2320,U$1,FALSE),VLOOKUP($A975,Pit!$A$4:$BE$1686,U$2,FALSE)),COND!$A$35:$B$41,2,FALSE)</f>
        <v>??</v>
      </c>
      <c r="V975" s="21">
        <f>IF($C975="B",VLOOKUP($A975,Bat!$A$4:$AT$2284,46,FALSE),VLOOKUP($A975,Pit!$A$4:$BD$1664,56,FALSE))</f>
        <v>566</v>
      </c>
      <c r="W975" s="16">
        <f t="shared" si="77"/>
        <v>566</v>
      </c>
      <c r="X975" s="16"/>
      <c r="Y975" s="22">
        <f t="shared" si="78"/>
        <v>988</v>
      </c>
      <c r="Z975" s="16" t="str">
        <f>IFERROR(VLOOKUP($D975,Results37!$F$3:$L$1396,Z$1,FALSE),"")</f>
        <v/>
      </c>
      <c r="AA975" s="47" t="str">
        <f>IF(ISERROR(VLOOKUP(D975,Results37!$F$3:$O$399,AA$1,FALSE)),"",IF(VLOOKUP(D975,Results37!$F$3:$O$399,AA$1+1,FALSE)=1,"S"&amp;VLOOKUP(D975,Results37!$F$3:$O$399,AA$1,FALSE),VLOOKUP(D975,Results37!$F$3:$O$399,AA$1,FALSE)))</f>
        <v/>
      </c>
      <c r="AB975" s="16" t="str">
        <f>IFERROR(VLOOKUP($D975,Results37!$F$3:$L$1396,AB$1,FALSE),"")</f>
        <v/>
      </c>
      <c r="AC975" s="16" t="str">
        <f>IFERROR(VLOOKUP($D975,Results37!$F$3:$L$1396,AC$1,FALSE),"")</f>
        <v/>
      </c>
      <c r="AD975" s="16" t="str">
        <f t="shared" si="79"/>
        <v/>
      </c>
      <c r="AE975" s="20" t="str">
        <f>IF(ISERROR(VLOOKUP($AC975&amp;"-"&amp;$F975&amp;" "&amp;G975,Bonuses!$B$1:$G$1006,4,FALSE)),"",INT(VLOOKUP($AC975&amp;"-"&amp;$F975&amp;" "&amp;$G975,Bonuses!$B$1:$G$1006,4,FALSE)))</f>
        <v/>
      </c>
      <c r="AF975" s="16" t="str">
        <f>IF(ISERROR(VLOOKUP($AC975&amp;"-"&amp;$F975,Bonuses!$B$1:$G$1006,5,FALSE)),"",IF(VLOOKUP($AC975&amp;"-"&amp;$F975,Bonuses!$B$1:$G$1006,5,FALSE)="","",VLOOKUP($AC975&amp;"-"&amp;$F975,Bonuses!$B$1:$G$1006,6,FALSE)&amp;" yrs, "&amp;VLOOKUP($AC975&amp;"-"&amp;$F975,Bonuses!$B$1:$G$1006,5,FALSE)))</f>
        <v/>
      </c>
    </row>
    <row r="976" spans="1:32" s="21" customFormat="1" x14ac:dyDescent="0.25">
      <c r="A976" s="21" t="s">
        <v>2644</v>
      </c>
      <c r="B976" s="21">
        <f t="shared" si="75"/>
        <v>0</v>
      </c>
      <c r="C976" s="21" t="str">
        <f t="shared" si="76"/>
        <v>P</v>
      </c>
      <c r="D976" s="17">
        <f>IF($C976="B",VLOOKUP($A976,Bat!$A$4:$BF$2320,D$1,FALSE),VLOOKUP($A976,Pit!$A$4:$BA$1686,D$2,FALSE))</f>
        <v>4863</v>
      </c>
      <c r="E976" s="16" t="str">
        <f>IF($C976="B",VLOOKUP($A976,Bat!$A$4:$BF$2320,E$1,FALSE),VLOOKUP($A976,Pit!$A$4:$BA$1686,E$2,FALSE))</f>
        <v>RP</v>
      </c>
      <c r="F976" s="16" t="str">
        <f>IF($C976="B",VLOOKUP($A976,Bat!$A$4:$BF$2320,F$1,FALSE),VLOOKUP($A976,Pit!$A$4:$BA$1686,F$2,FALSE))</f>
        <v>Tom</v>
      </c>
      <c r="G976" s="16" t="str">
        <f>IF($C976="B",VLOOKUP($A976,Bat!$A$4:$BF$2320,G$1,FALSE),VLOOKUP($A976,Pit!$A$4:$BA$1686,G$2,FALSE))</f>
        <v>Willis</v>
      </c>
      <c r="H976" s="16">
        <f>IF($C976="B",VLOOKUP($A976,Bat!$A$4:$BF$2320,H$1,FALSE),VLOOKUP($A976,Pit!$A$4:$BA$1686,H$2,FALSE))</f>
        <v>24</v>
      </c>
      <c r="I976" s="16" t="str">
        <f>IF($C976="B",VLOOKUP($A976,Bat!$A$4:$BF$2320,I$1,FALSE),VLOOKUP($A976,Pit!$A$4:$BA$1686,I$2,FALSE))</f>
        <v>L</v>
      </c>
      <c r="J976" s="16" t="str">
        <f>IF($C976="B",VLOOKUP($A976,Bat!$A$4:$BF$2320,J$1,FALSE),VLOOKUP($A976,Pit!$A$4:$BA$1686,J$2,FALSE))</f>
        <v>L</v>
      </c>
      <c r="K976" s="16" t="str">
        <f>IF($C976="B",VLOOKUP($A976,Bat!$A$4:$BF$2320,K$1,FALSE),VLOOKUP($A976,Pit!$A$4:$BA$1686,K$2,FALSE))</f>
        <v>Normal</v>
      </c>
      <c r="L976" s="17" t="str">
        <f>IF($C976="B",VLOOKUP($A976,Bat!$A$4:$BF$2320,L$1,FALSE),VLOOKUP($A976,Pit!$A$4:$BA$1686,L$2,FALSE))</f>
        <v>Normal</v>
      </c>
      <c r="M976" s="16">
        <f>IF($C976="B",VLOOKUP($A976,Bat!$A$4:$BF$2320,M$1,FALSE),VLOOKUP($A976,Pit!$A$4:$BA$1686,M$2,FALSE))</f>
        <v>3</v>
      </c>
      <c r="N976" s="16">
        <f>IF($C976="B",VLOOKUP($A976,Bat!$A$4:$BF$2320,N$1,FALSE),VLOOKUP($A976,Pit!$A$4:$BA$1686,N$2,FALSE))</f>
        <v>1</v>
      </c>
      <c r="O976" s="16">
        <f>IF($C976="B",VLOOKUP($A976,Bat!$A$4:$BF$2320,O$1,FALSE),VLOOKUP($A976,Pit!$A$4:$BA$1686,O$2,FALSE))</f>
        <v>3</v>
      </c>
      <c r="P976" s="16" t="str">
        <f>IF($C976="B",VLOOKUP($A976,Bat!$A$4:$BF$2320,P$1,FALSE),VLOOKUP($A976,Pit!$A$4:$BA$1686,P$2,FALSE))</f>
        <v>94-96 Mph</v>
      </c>
      <c r="Q976" s="17">
        <f>IF($C976="B",VLOOKUP($A976,Bat!$A$4:$BF$2320,Q$1,FALSE),VLOOKUP($A976,Pit!$A$4:$BA$1686,Q$2,FALSE))</f>
        <v>6</v>
      </c>
      <c r="R976" s="18">
        <f>IF($C976="B",VLOOKUP($A976,Bat!$A$4:$BF$2320,R$1,FALSE),VLOOKUP($A976,Pit!$A$4:$BA$1686,R$2,FALSE))</f>
        <v>7.5385635191559039</v>
      </c>
      <c r="S976" s="19">
        <f>IF($C976="B",VLOOKUP($A976,Bat!$A$4:$BF$2320,S$1,FALSE),VLOOKUP($A976,Pit!$A$4:$BA$1686,S$2,FALSE))</f>
        <v>-0.39529037086241864</v>
      </c>
      <c r="T976" s="20" t="str">
        <f>IF($C976="B",VLOOKUP($A976,Bat!$A$4:$BF$2320,T$1,FALSE),VLOOKUP($A976,Pit!$A$4:$BA$1686,T$2,FALSE))</f>
        <v>Slot</v>
      </c>
      <c r="U976" s="17" t="str">
        <f>VLOOKUP(IF($C976="B",VLOOKUP($A976,Bat!$A$4:$AU$2320,U$1,FALSE),VLOOKUP($A976,Pit!$A$4:$BE$1686,U$2,FALSE)),COND!$A$35:$B$41,2,FALSE)</f>
        <v>??</v>
      </c>
      <c r="V976" s="21">
        <f>IF($C976="B",VLOOKUP($A976,Bat!$A$4:$AT$2284,46,FALSE),VLOOKUP($A976,Pit!$A$4:$BD$1664,56,FALSE))</f>
        <v>567</v>
      </c>
      <c r="W976" s="16">
        <f t="shared" si="77"/>
        <v>567</v>
      </c>
      <c r="X976" s="16"/>
      <c r="Y976" s="22">
        <f t="shared" si="78"/>
        <v>990</v>
      </c>
      <c r="Z976" s="16" t="str">
        <f>IFERROR(VLOOKUP($D976,Results37!$F$3:$L$1396,Z$1,FALSE),"")</f>
        <v/>
      </c>
      <c r="AA976" s="47" t="str">
        <f>IF(ISERROR(VLOOKUP(D976,Results37!$F$3:$O$399,AA$1,FALSE)),"",IF(VLOOKUP(D976,Results37!$F$3:$O$399,AA$1+1,FALSE)=1,"S"&amp;VLOOKUP(D976,Results37!$F$3:$O$399,AA$1,FALSE),VLOOKUP(D976,Results37!$F$3:$O$399,AA$1,FALSE)))</f>
        <v/>
      </c>
      <c r="AB976" s="16" t="str">
        <f>IFERROR(VLOOKUP($D976,Results37!$F$3:$L$1396,AB$1,FALSE),"")</f>
        <v/>
      </c>
      <c r="AC976" s="16" t="str">
        <f>IFERROR(VLOOKUP($D976,Results37!$F$3:$L$1396,AC$1,FALSE),"")</f>
        <v/>
      </c>
      <c r="AD976" s="16" t="str">
        <f t="shared" si="79"/>
        <v/>
      </c>
      <c r="AE976" s="20" t="str">
        <f>IF(ISERROR(VLOOKUP($AC976&amp;"-"&amp;$F976&amp;" "&amp;G976,Bonuses!$B$1:$G$1006,4,FALSE)),"",INT(VLOOKUP($AC976&amp;"-"&amp;$F976&amp;" "&amp;$G976,Bonuses!$B$1:$G$1006,4,FALSE)))</f>
        <v/>
      </c>
      <c r="AF976" s="16" t="str">
        <f>IF(ISERROR(VLOOKUP($AC976&amp;"-"&amp;$F976,Bonuses!$B$1:$G$1006,5,FALSE)),"",IF(VLOOKUP($AC976&amp;"-"&amp;$F976,Bonuses!$B$1:$G$1006,5,FALSE)="","",VLOOKUP($AC976&amp;"-"&amp;$F976,Bonuses!$B$1:$G$1006,6,FALSE)&amp;" yrs, "&amp;VLOOKUP($AC976&amp;"-"&amp;$F976,Bonuses!$B$1:$G$1006,5,FALSE)))</f>
        <v/>
      </c>
    </row>
    <row r="977" spans="1:32" s="21" customFormat="1" x14ac:dyDescent="0.25">
      <c r="A977" s="21" t="s">
        <v>2612</v>
      </c>
      <c r="B977" s="21">
        <f t="shared" si="75"/>
        <v>0</v>
      </c>
      <c r="C977" s="21" t="str">
        <f t="shared" si="76"/>
        <v>P</v>
      </c>
      <c r="D977" s="17">
        <f>IF($C977="B",VLOOKUP($A977,Bat!$A$4:$BF$2320,D$1,FALSE),VLOOKUP($A977,Pit!$A$4:$BA$1686,D$2,FALSE))</f>
        <v>5144</v>
      </c>
      <c r="E977" s="16" t="str">
        <f>IF($C977="B",VLOOKUP($A977,Bat!$A$4:$BF$2320,E$1,FALSE),VLOOKUP($A977,Pit!$A$4:$BA$1686,E$2,FALSE))</f>
        <v>RP</v>
      </c>
      <c r="F977" s="16" t="str">
        <f>IF($C977="B",VLOOKUP($A977,Bat!$A$4:$BF$2320,F$1,FALSE),VLOOKUP($A977,Pit!$A$4:$BA$1686,F$2,FALSE))</f>
        <v>Martín</v>
      </c>
      <c r="G977" s="16" t="str">
        <f>IF($C977="B",VLOOKUP($A977,Bat!$A$4:$BF$2320,G$1,FALSE),VLOOKUP($A977,Pit!$A$4:$BA$1686,G$2,FALSE))</f>
        <v>Morales</v>
      </c>
      <c r="H977" s="16">
        <f>IF($C977="B",VLOOKUP($A977,Bat!$A$4:$BF$2320,H$1,FALSE),VLOOKUP($A977,Pit!$A$4:$BA$1686,H$2,FALSE))</f>
        <v>23</v>
      </c>
      <c r="I977" s="16" t="str">
        <f>IF($C977="B",VLOOKUP($A977,Bat!$A$4:$BF$2320,I$1,FALSE),VLOOKUP($A977,Pit!$A$4:$BA$1686,I$2,FALSE))</f>
        <v>R</v>
      </c>
      <c r="J977" s="16" t="str">
        <f>IF($C977="B",VLOOKUP($A977,Bat!$A$4:$BF$2320,J$1,FALSE),VLOOKUP($A977,Pit!$A$4:$BA$1686,J$2,FALSE))</f>
        <v>R</v>
      </c>
      <c r="K977" s="16" t="str">
        <f>IF($C977="B",VLOOKUP($A977,Bat!$A$4:$BF$2320,K$1,FALSE),VLOOKUP($A977,Pit!$A$4:$BA$1686,K$2,FALSE))</f>
        <v>Normal</v>
      </c>
      <c r="L977" s="17" t="str">
        <f>IF($C977="B",VLOOKUP($A977,Bat!$A$4:$BF$2320,L$1,FALSE),VLOOKUP($A977,Pit!$A$4:$BA$1686,L$2,FALSE))</f>
        <v>Normal</v>
      </c>
      <c r="M977" s="16">
        <f>IF($C977="B",VLOOKUP($A977,Bat!$A$4:$BF$2320,M$1,FALSE),VLOOKUP($A977,Pit!$A$4:$BA$1686,M$2,FALSE))</f>
        <v>4</v>
      </c>
      <c r="N977" s="16">
        <f>IF($C977="B",VLOOKUP($A977,Bat!$A$4:$BF$2320,N$1,FALSE),VLOOKUP($A977,Pit!$A$4:$BA$1686,N$2,FALSE))</f>
        <v>3</v>
      </c>
      <c r="O977" s="16">
        <f>IF($C977="B",VLOOKUP($A977,Bat!$A$4:$BF$2320,O$1,FALSE),VLOOKUP($A977,Pit!$A$4:$BA$1686,O$2,FALSE))</f>
        <v>1</v>
      </c>
      <c r="P977" s="16" t="str">
        <f>IF($C977="B",VLOOKUP($A977,Bat!$A$4:$BF$2320,P$1,FALSE),VLOOKUP($A977,Pit!$A$4:$BA$1686,P$2,FALSE))</f>
        <v>87-89 Mph</v>
      </c>
      <c r="Q977" s="17">
        <f>IF($C977="B",VLOOKUP($A977,Bat!$A$4:$BF$2320,Q$1,FALSE),VLOOKUP($A977,Pit!$A$4:$BA$1686,Q$2,FALSE))</f>
        <v>7</v>
      </c>
      <c r="R977" s="18">
        <f>IF($C977="B",VLOOKUP($A977,Bat!$A$4:$BF$2320,R$1,FALSE),VLOOKUP($A977,Pit!$A$4:$BA$1686,R$2,FALSE))</f>
        <v>7.4947107519242735</v>
      </c>
      <c r="S977" s="19">
        <f>IF($C977="B",VLOOKUP($A977,Bat!$A$4:$BF$2320,S$1,FALSE),VLOOKUP($A977,Pit!$A$4:$BA$1686,S$2,FALSE))</f>
        <v>-0.39914283844426496</v>
      </c>
      <c r="T977" s="20" t="str">
        <f>IF($C977="B",VLOOKUP($A977,Bat!$A$4:$BF$2320,T$1,FALSE),VLOOKUP($A977,Pit!$A$4:$BA$1686,T$2,FALSE))</f>
        <v>-</v>
      </c>
      <c r="U977" s="17" t="str">
        <f>VLOOKUP(IF($C977="B",VLOOKUP($A977,Bat!$A$4:$AU$2320,U$1,FALSE),VLOOKUP($A977,Pit!$A$4:$BE$1686,U$2,FALSE)),COND!$A$35:$B$41,2,FALSE)</f>
        <v>??</v>
      </c>
      <c r="V977" s="21">
        <f>IF($C977="B",VLOOKUP($A977,Bat!$A$4:$AT$2284,46,FALSE),VLOOKUP($A977,Pit!$A$4:$BD$1664,56,FALSE))</f>
        <v>568</v>
      </c>
      <c r="W977" s="16">
        <f t="shared" si="77"/>
        <v>999</v>
      </c>
      <c r="X977" s="16"/>
      <c r="Y977" s="22">
        <f t="shared" si="78"/>
        <v>992</v>
      </c>
      <c r="Z977" s="16" t="str">
        <f>IFERROR(VLOOKUP($D977,Results37!$F$3:$L$1396,Z$1,FALSE),"")</f>
        <v/>
      </c>
      <c r="AA977" s="47" t="str">
        <f>IF(ISERROR(VLOOKUP(D977,Results37!$F$3:$O$399,AA$1,FALSE)),"",IF(VLOOKUP(D977,Results37!$F$3:$O$399,AA$1+1,FALSE)=1,"S"&amp;VLOOKUP(D977,Results37!$F$3:$O$399,AA$1,FALSE),VLOOKUP(D977,Results37!$F$3:$O$399,AA$1,FALSE)))</f>
        <v/>
      </c>
      <c r="AB977" s="16" t="str">
        <f>IFERROR(VLOOKUP($D977,Results37!$F$3:$L$1396,AB$1,FALSE),"")</f>
        <v/>
      </c>
      <c r="AC977" s="16" t="str">
        <f>IFERROR(VLOOKUP($D977,Results37!$F$3:$L$1396,AC$1,FALSE),"")</f>
        <v/>
      </c>
      <c r="AD977" s="16" t="str">
        <f t="shared" si="79"/>
        <v/>
      </c>
      <c r="AE977" s="20" t="str">
        <f>IF(ISERROR(VLOOKUP($AC977&amp;"-"&amp;$F977&amp;" "&amp;G977,Bonuses!$B$1:$G$1006,4,FALSE)),"",INT(VLOOKUP($AC977&amp;"-"&amp;$F977&amp;" "&amp;$G977,Bonuses!$B$1:$G$1006,4,FALSE)))</f>
        <v/>
      </c>
      <c r="AF977" s="16" t="str">
        <f>IF(ISERROR(VLOOKUP($AC977&amp;"-"&amp;$F977,Bonuses!$B$1:$G$1006,5,FALSE)),"",IF(VLOOKUP($AC977&amp;"-"&amp;$F977,Bonuses!$B$1:$G$1006,5,FALSE)="","",VLOOKUP($AC977&amp;"-"&amp;$F977,Bonuses!$B$1:$G$1006,6,FALSE)&amp;" yrs, "&amp;VLOOKUP($AC977&amp;"-"&amp;$F977,Bonuses!$B$1:$G$1006,5,FALSE)))</f>
        <v/>
      </c>
    </row>
    <row r="978" spans="1:32" s="21" customFormat="1" x14ac:dyDescent="0.25">
      <c r="A978" s="21" t="s">
        <v>2637</v>
      </c>
      <c r="B978" s="21">
        <f t="shared" si="75"/>
        <v>0</v>
      </c>
      <c r="C978" s="21" t="str">
        <f t="shared" si="76"/>
        <v>P</v>
      </c>
      <c r="D978" s="17">
        <f>IF($C978="B",VLOOKUP($A978,Bat!$A$4:$BF$2320,D$1,FALSE),VLOOKUP($A978,Pit!$A$4:$BA$1686,D$2,FALSE))</f>
        <v>9746</v>
      </c>
      <c r="E978" s="16" t="str">
        <f>IF($C978="B",VLOOKUP($A978,Bat!$A$4:$BF$2320,E$1,FALSE),VLOOKUP($A978,Pit!$A$4:$BA$1686,E$2,FALSE))</f>
        <v>RP</v>
      </c>
      <c r="F978" s="16" t="str">
        <f>IF($C978="B",VLOOKUP($A978,Bat!$A$4:$BF$2320,F$1,FALSE),VLOOKUP($A978,Pit!$A$4:$BA$1686,F$2,FALSE))</f>
        <v>Daniel</v>
      </c>
      <c r="G978" s="16" t="str">
        <f>IF($C978="B",VLOOKUP($A978,Bat!$A$4:$BF$2320,G$1,FALSE),VLOOKUP($A978,Pit!$A$4:$BA$1686,G$2,FALSE))</f>
        <v>López</v>
      </c>
      <c r="H978" s="16">
        <f>IF($C978="B",VLOOKUP($A978,Bat!$A$4:$BF$2320,H$1,FALSE),VLOOKUP($A978,Pit!$A$4:$BA$1686,H$2,FALSE))</f>
        <v>24</v>
      </c>
      <c r="I978" s="16" t="str">
        <f>IF($C978="B",VLOOKUP($A978,Bat!$A$4:$BF$2320,I$1,FALSE),VLOOKUP($A978,Pit!$A$4:$BA$1686,I$2,FALSE))</f>
        <v>R</v>
      </c>
      <c r="J978" s="16" t="str">
        <f>IF($C978="B",VLOOKUP($A978,Bat!$A$4:$BF$2320,J$1,FALSE),VLOOKUP($A978,Pit!$A$4:$BA$1686,J$2,FALSE))</f>
        <v>R</v>
      </c>
      <c r="K978" s="16" t="str">
        <f>IF($C978="B",VLOOKUP($A978,Bat!$A$4:$BF$2320,K$1,FALSE),VLOOKUP($A978,Pit!$A$4:$BA$1686,K$2,FALSE))</f>
        <v>Low</v>
      </c>
      <c r="L978" s="17" t="str">
        <f>IF($C978="B",VLOOKUP($A978,Bat!$A$4:$BF$2320,L$1,FALSE),VLOOKUP($A978,Pit!$A$4:$BA$1686,L$2,FALSE))</f>
        <v>Normal</v>
      </c>
      <c r="M978" s="16">
        <f>IF($C978="B",VLOOKUP($A978,Bat!$A$4:$BF$2320,M$1,FALSE),VLOOKUP($A978,Pit!$A$4:$BA$1686,M$2,FALSE))</f>
        <v>3</v>
      </c>
      <c r="N978" s="16">
        <f>IF($C978="B",VLOOKUP($A978,Bat!$A$4:$BF$2320,N$1,FALSE),VLOOKUP($A978,Pit!$A$4:$BA$1686,N$2,FALSE))</f>
        <v>3</v>
      </c>
      <c r="O978" s="16">
        <f>IF($C978="B",VLOOKUP($A978,Bat!$A$4:$BF$2320,O$1,FALSE),VLOOKUP($A978,Pit!$A$4:$BA$1686,O$2,FALSE))</f>
        <v>2</v>
      </c>
      <c r="P978" s="16" t="str">
        <f>IF($C978="B",VLOOKUP($A978,Bat!$A$4:$BF$2320,P$1,FALSE),VLOOKUP($A978,Pit!$A$4:$BA$1686,P$2,FALSE))</f>
        <v>90-92 Mph</v>
      </c>
      <c r="Q978" s="17">
        <f>IF($C978="B",VLOOKUP($A978,Bat!$A$4:$BF$2320,Q$1,FALSE),VLOOKUP($A978,Pit!$A$4:$BA$1686,Q$2,FALSE))</f>
        <v>4</v>
      </c>
      <c r="R978" s="18">
        <f>IF($C978="B",VLOOKUP($A978,Bat!$A$4:$BF$2320,R$1,FALSE),VLOOKUP($A978,Pit!$A$4:$BA$1686,R$2,FALSE))</f>
        <v>7.3709717112321407</v>
      </c>
      <c r="S978" s="19">
        <f>IF($C978="B",VLOOKUP($A978,Bat!$A$4:$BF$2320,S$1,FALSE),VLOOKUP($A978,Pit!$A$4:$BA$1686,S$2,FALSE))</f>
        <v>-0.41001331875756586</v>
      </c>
      <c r="T978" s="20" t="str">
        <f>IF($C978="B",VLOOKUP($A978,Bat!$A$4:$BF$2320,T$1,FALSE),VLOOKUP($A978,Pit!$A$4:$BA$1686,T$2,FALSE))</f>
        <v>Slot</v>
      </c>
      <c r="U978" s="17" t="str">
        <f>VLOOKUP(IF($C978="B",VLOOKUP($A978,Bat!$A$4:$AU$2320,U$1,FALSE),VLOOKUP($A978,Pit!$A$4:$BE$1686,U$2,FALSE)),COND!$A$35:$B$41,2,FALSE)</f>
        <v>??</v>
      </c>
      <c r="V978" s="21">
        <f>IF($C978="B",VLOOKUP($A978,Bat!$A$4:$AT$2284,46,FALSE),VLOOKUP($A978,Pit!$A$4:$BD$1664,56,FALSE))</f>
        <v>569</v>
      </c>
      <c r="W978" s="16">
        <f t="shared" si="77"/>
        <v>569</v>
      </c>
      <c r="X978" s="16"/>
      <c r="Y978" s="22">
        <f t="shared" si="78"/>
        <v>993</v>
      </c>
      <c r="Z978" s="16" t="str">
        <f>IFERROR(VLOOKUP($D978,Results37!$F$3:$L$1396,Z$1,FALSE),"")</f>
        <v/>
      </c>
      <c r="AA978" s="47" t="str">
        <f>IF(ISERROR(VLOOKUP(D978,Results37!$F$3:$O$399,AA$1,FALSE)),"",IF(VLOOKUP(D978,Results37!$F$3:$O$399,AA$1+1,FALSE)=1,"S"&amp;VLOOKUP(D978,Results37!$F$3:$O$399,AA$1,FALSE),VLOOKUP(D978,Results37!$F$3:$O$399,AA$1,FALSE)))</f>
        <v/>
      </c>
      <c r="AB978" s="16" t="str">
        <f>IFERROR(VLOOKUP($D978,Results37!$F$3:$L$1396,AB$1,FALSE),"")</f>
        <v/>
      </c>
      <c r="AC978" s="16" t="str">
        <f>IFERROR(VLOOKUP($D978,Results37!$F$3:$L$1396,AC$1,FALSE),"")</f>
        <v/>
      </c>
      <c r="AD978" s="16" t="str">
        <f t="shared" si="79"/>
        <v/>
      </c>
      <c r="AE978" s="20" t="str">
        <f>IF(ISERROR(VLOOKUP($AC978&amp;"-"&amp;$F978&amp;" "&amp;G978,Bonuses!$B$1:$G$1006,4,FALSE)),"",INT(VLOOKUP($AC978&amp;"-"&amp;$F978&amp;" "&amp;$G978,Bonuses!$B$1:$G$1006,4,FALSE)))</f>
        <v/>
      </c>
      <c r="AF978" s="16" t="str">
        <f>IF(ISERROR(VLOOKUP($AC978&amp;"-"&amp;$F978,Bonuses!$B$1:$G$1006,5,FALSE)),"",IF(VLOOKUP($AC978&amp;"-"&amp;$F978,Bonuses!$B$1:$G$1006,5,FALSE)="","",VLOOKUP($AC978&amp;"-"&amp;$F978,Bonuses!$B$1:$G$1006,6,FALSE)&amp;" yrs, "&amp;VLOOKUP($AC978&amp;"-"&amp;$F978,Bonuses!$B$1:$G$1006,5,FALSE)))</f>
        <v/>
      </c>
    </row>
    <row r="979" spans="1:32" s="21" customFormat="1" x14ac:dyDescent="0.25">
      <c r="A979" s="21" t="s">
        <v>2758</v>
      </c>
      <c r="B979" s="21">
        <f t="shared" si="75"/>
        <v>0</v>
      </c>
      <c r="C979" s="21" t="str">
        <f t="shared" si="76"/>
        <v>P</v>
      </c>
      <c r="D979" s="17">
        <f>IF($C979="B",VLOOKUP($A979,Bat!$A$4:$BF$2320,D$1,FALSE),VLOOKUP($A979,Pit!$A$4:$BA$1686,D$2,FALSE))</f>
        <v>8909</v>
      </c>
      <c r="E979" s="16" t="str">
        <f>IF($C979="B",VLOOKUP($A979,Bat!$A$4:$BF$2320,E$1,FALSE),VLOOKUP($A979,Pit!$A$4:$BA$1686,E$2,FALSE))</f>
        <v>RP</v>
      </c>
      <c r="F979" s="16" t="str">
        <f>IF($C979="B",VLOOKUP($A979,Bat!$A$4:$BF$2320,F$1,FALSE),VLOOKUP($A979,Pit!$A$4:$BA$1686,F$2,FALSE))</f>
        <v>Bill</v>
      </c>
      <c r="G979" s="16" t="str">
        <f>IF($C979="B",VLOOKUP($A979,Bat!$A$4:$BF$2320,G$1,FALSE),VLOOKUP($A979,Pit!$A$4:$BA$1686,G$2,FALSE))</f>
        <v>Loucks</v>
      </c>
      <c r="H979" s="16">
        <f>IF($C979="B",VLOOKUP($A979,Bat!$A$4:$BF$2320,H$1,FALSE),VLOOKUP($A979,Pit!$A$4:$BA$1686,H$2,FALSE))</f>
        <v>22</v>
      </c>
      <c r="I979" s="16" t="str">
        <f>IF($C979="B",VLOOKUP($A979,Bat!$A$4:$BF$2320,I$1,FALSE),VLOOKUP($A979,Pit!$A$4:$BA$1686,I$2,FALSE))</f>
        <v>L</v>
      </c>
      <c r="J979" s="16" t="str">
        <f>IF($C979="B",VLOOKUP($A979,Bat!$A$4:$BF$2320,J$1,FALSE),VLOOKUP($A979,Pit!$A$4:$BA$1686,J$2,FALSE))</f>
        <v>L</v>
      </c>
      <c r="K979" s="16" t="str">
        <f>IF($C979="B",VLOOKUP($A979,Bat!$A$4:$BF$2320,K$1,FALSE),VLOOKUP($A979,Pit!$A$4:$BA$1686,K$2,FALSE))</f>
        <v>Low</v>
      </c>
      <c r="L979" s="17" t="str">
        <f>IF($C979="B",VLOOKUP($A979,Bat!$A$4:$BF$2320,L$1,FALSE),VLOOKUP($A979,Pit!$A$4:$BA$1686,L$2,FALSE))</f>
        <v>Normal</v>
      </c>
      <c r="M979" s="16">
        <f>IF($C979="B",VLOOKUP($A979,Bat!$A$4:$BF$2320,M$1,FALSE),VLOOKUP($A979,Pit!$A$4:$BA$1686,M$2,FALSE))</f>
        <v>4</v>
      </c>
      <c r="N979" s="16">
        <f>IF($C979="B",VLOOKUP($A979,Bat!$A$4:$BF$2320,N$1,FALSE),VLOOKUP($A979,Pit!$A$4:$BA$1686,N$2,FALSE))</f>
        <v>2</v>
      </c>
      <c r="O979" s="16">
        <f>IF($C979="B",VLOOKUP($A979,Bat!$A$4:$BF$2320,O$1,FALSE),VLOOKUP($A979,Pit!$A$4:$BA$1686,O$2,FALSE))</f>
        <v>2</v>
      </c>
      <c r="P979" s="16" t="str">
        <f>IF($C979="B",VLOOKUP($A979,Bat!$A$4:$BF$2320,P$1,FALSE),VLOOKUP($A979,Pit!$A$4:$BA$1686,P$2,FALSE))</f>
        <v>87-89 Mph</v>
      </c>
      <c r="Q979" s="17">
        <f>IF($C979="B",VLOOKUP($A979,Bat!$A$4:$BF$2320,Q$1,FALSE),VLOOKUP($A979,Pit!$A$4:$BA$1686,Q$2,FALSE))</f>
        <v>3</v>
      </c>
      <c r="R979" s="18">
        <f>IF($C979="B",VLOOKUP($A979,Bat!$A$4:$BF$2320,R$1,FALSE),VLOOKUP($A979,Pit!$A$4:$BA$1686,R$2,FALSE))</f>
        <v>7.2365993049416844</v>
      </c>
      <c r="S979" s="19">
        <f>IF($C979="B",VLOOKUP($A979,Bat!$A$4:$BF$2320,S$1,FALSE),VLOOKUP($A979,Pit!$A$4:$BA$1686,S$2,FALSE))</f>
        <v>-0.42181794071892026</v>
      </c>
      <c r="T979" s="20" t="str">
        <f>IF($C979="B",VLOOKUP($A979,Bat!$A$4:$BF$2320,T$1,FALSE),VLOOKUP($A979,Pit!$A$4:$BA$1686,T$2,FALSE))</f>
        <v>$200k</v>
      </c>
      <c r="U979" s="17" t="str">
        <f>VLOOKUP(IF($C979="B",VLOOKUP($A979,Bat!$A$4:$AU$2320,U$1,FALSE),VLOOKUP($A979,Pit!$A$4:$BE$1686,U$2,FALSE)),COND!$A$35:$B$41,2,FALSE)</f>
        <v>??</v>
      </c>
      <c r="V979" s="21">
        <f>IF($C979="B",VLOOKUP($A979,Bat!$A$4:$AT$2284,46,FALSE),VLOOKUP($A979,Pit!$A$4:$BD$1664,56,FALSE))</f>
        <v>570</v>
      </c>
      <c r="W979" s="16">
        <f t="shared" si="77"/>
        <v>999</v>
      </c>
      <c r="X979" s="16"/>
      <c r="Y979" s="22">
        <f t="shared" si="78"/>
        <v>996</v>
      </c>
      <c r="Z979" s="16" t="str">
        <f>IFERROR(VLOOKUP($D979,Results37!$F$3:$L$1396,Z$1,FALSE),"")</f>
        <v/>
      </c>
      <c r="AA979" s="47" t="str">
        <f>IF(ISERROR(VLOOKUP(D979,Results37!$F$3:$O$399,AA$1,FALSE)),"",IF(VLOOKUP(D979,Results37!$F$3:$O$399,AA$1+1,FALSE)=1,"S"&amp;VLOOKUP(D979,Results37!$F$3:$O$399,AA$1,FALSE),VLOOKUP(D979,Results37!$F$3:$O$399,AA$1,FALSE)))</f>
        <v/>
      </c>
      <c r="AB979" s="16" t="str">
        <f>IFERROR(VLOOKUP($D979,Results37!$F$3:$L$1396,AB$1,FALSE),"")</f>
        <v/>
      </c>
      <c r="AC979" s="16" t="str">
        <f>IFERROR(VLOOKUP($D979,Results37!$F$3:$L$1396,AC$1,FALSE),"")</f>
        <v/>
      </c>
      <c r="AD979" s="16" t="str">
        <f t="shared" si="79"/>
        <v/>
      </c>
      <c r="AE979" s="20" t="str">
        <f>IF(ISERROR(VLOOKUP($AC979&amp;"-"&amp;$F979&amp;" "&amp;G979,Bonuses!$B$1:$G$1006,4,FALSE)),"",INT(VLOOKUP($AC979&amp;"-"&amp;$F979&amp;" "&amp;$G979,Bonuses!$B$1:$G$1006,4,FALSE)))</f>
        <v/>
      </c>
      <c r="AF979" s="16" t="str">
        <f>IF(ISERROR(VLOOKUP($AC979&amp;"-"&amp;$F979,Bonuses!$B$1:$G$1006,5,FALSE)),"",IF(VLOOKUP($AC979&amp;"-"&amp;$F979,Bonuses!$B$1:$G$1006,5,FALSE)="","",VLOOKUP($AC979&amp;"-"&amp;$F979,Bonuses!$B$1:$G$1006,6,FALSE)&amp;" yrs, "&amp;VLOOKUP($AC979&amp;"-"&amp;$F979,Bonuses!$B$1:$G$1006,5,FALSE)))</f>
        <v/>
      </c>
    </row>
    <row r="980" spans="1:32" s="21" customFormat="1" x14ac:dyDescent="0.25">
      <c r="A980" s="21" t="s">
        <v>2640</v>
      </c>
      <c r="B980" s="21">
        <f t="shared" si="75"/>
        <v>0</v>
      </c>
      <c r="C980" s="21" t="str">
        <f t="shared" si="76"/>
        <v>P</v>
      </c>
      <c r="D980" s="17">
        <f>IF($C980="B",VLOOKUP($A980,Bat!$A$4:$BF$2320,D$1,FALSE),VLOOKUP($A980,Pit!$A$4:$BA$1686,D$2,FALSE))</f>
        <v>8067</v>
      </c>
      <c r="E980" s="16" t="str">
        <f>IF($C980="B",VLOOKUP($A980,Bat!$A$4:$BF$2320,E$1,FALSE),VLOOKUP($A980,Pit!$A$4:$BA$1686,E$2,FALSE))</f>
        <v>RP</v>
      </c>
      <c r="F980" s="16" t="str">
        <f>IF($C980="B",VLOOKUP($A980,Bat!$A$4:$BF$2320,F$1,FALSE),VLOOKUP($A980,Pit!$A$4:$BA$1686,F$2,FALSE))</f>
        <v>Gary</v>
      </c>
      <c r="G980" s="16" t="str">
        <f>IF($C980="B",VLOOKUP($A980,Bat!$A$4:$BF$2320,G$1,FALSE),VLOOKUP($A980,Pit!$A$4:$BA$1686,G$2,FALSE))</f>
        <v>Wright</v>
      </c>
      <c r="H980" s="16">
        <f>IF($C980="B",VLOOKUP($A980,Bat!$A$4:$BF$2320,H$1,FALSE),VLOOKUP($A980,Pit!$A$4:$BA$1686,H$2,FALSE))</f>
        <v>24</v>
      </c>
      <c r="I980" s="16" t="str">
        <f>IF($C980="B",VLOOKUP($A980,Bat!$A$4:$BF$2320,I$1,FALSE),VLOOKUP($A980,Pit!$A$4:$BA$1686,I$2,FALSE))</f>
        <v>R</v>
      </c>
      <c r="J980" s="16" t="str">
        <f>IF($C980="B",VLOOKUP($A980,Bat!$A$4:$BF$2320,J$1,FALSE),VLOOKUP($A980,Pit!$A$4:$BA$1686,J$2,FALSE))</f>
        <v>R</v>
      </c>
      <c r="K980" s="16" t="str">
        <f>IF($C980="B",VLOOKUP($A980,Bat!$A$4:$BF$2320,K$1,FALSE),VLOOKUP($A980,Pit!$A$4:$BA$1686,K$2,FALSE))</f>
        <v>Low</v>
      </c>
      <c r="L980" s="17" t="str">
        <f>IF($C980="B",VLOOKUP($A980,Bat!$A$4:$BF$2320,L$1,FALSE),VLOOKUP($A980,Pit!$A$4:$BA$1686,L$2,FALSE))</f>
        <v>Normal</v>
      </c>
      <c r="M980" s="16">
        <f>IF($C980="B",VLOOKUP($A980,Bat!$A$4:$BF$2320,M$1,FALSE),VLOOKUP($A980,Pit!$A$4:$BA$1686,M$2,FALSE))</f>
        <v>4</v>
      </c>
      <c r="N980" s="16">
        <f>IF($C980="B",VLOOKUP($A980,Bat!$A$4:$BF$2320,N$1,FALSE),VLOOKUP($A980,Pit!$A$4:$BA$1686,N$2,FALSE))</f>
        <v>2</v>
      </c>
      <c r="O980" s="16">
        <f>IF($C980="B",VLOOKUP($A980,Bat!$A$4:$BF$2320,O$1,FALSE),VLOOKUP($A980,Pit!$A$4:$BA$1686,O$2,FALSE))</f>
        <v>2</v>
      </c>
      <c r="P980" s="16" t="str">
        <f>IF($C980="B",VLOOKUP($A980,Bat!$A$4:$BF$2320,P$1,FALSE),VLOOKUP($A980,Pit!$A$4:$BA$1686,P$2,FALSE))</f>
        <v>88-90 Mph</v>
      </c>
      <c r="Q980" s="17">
        <f>IF($C980="B",VLOOKUP($A980,Bat!$A$4:$BF$2320,Q$1,FALSE),VLOOKUP($A980,Pit!$A$4:$BA$1686,Q$2,FALSE))</f>
        <v>3</v>
      </c>
      <c r="R980" s="18">
        <f>IF($C980="B",VLOOKUP($A980,Bat!$A$4:$BF$2320,R$1,FALSE),VLOOKUP($A980,Pit!$A$4:$BA$1686,R$2,FALSE))</f>
        <v>7.2365993049416844</v>
      </c>
      <c r="S980" s="19">
        <f>IF($C980="B",VLOOKUP($A980,Bat!$A$4:$BF$2320,S$1,FALSE),VLOOKUP($A980,Pit!$A$4:$BA$1686,S$2,FALSE))</f>
        <v>-0.42181794071892026</v>
      </c>
      <c r="T980" s="20" t="str">
        <f>IF($C980="B",VLOOKUP($A980,Bat!$A$4:$BF$2320,T$1,FALSE),VLOOKUP($A980,Pit!$A$4:$BA$1686,T$2,FALSE))</f>
        <v>Slot</v>
      </c>
      <c r="U980" s="17" t="str">
        <f>VLOOKUP(IF($C980="B",VLOOKUP($A980,Bat!$A$4:$AU$2320,U$1,FALSE),VLOOKUP($A980,Pit!$A$4:$BE$1686,U$2,FALSE)),COND!$A$35:$B$41,2,FALSE)</f>
        <v>??</v>
      </c>
      <c r="V980" s="21">
        <f>IF($C980="B",VLOOKUP($A980,Bat!$A$4:$AT$2284,46,FALSE),VLOOKUP($A980,Pit!$A$4:$BD$1664,56,FALSE))</f>
        <v>571</v>
      </c>
      <c r="W980" s="16">
        <f t="shared" si="77"/>
        <v>571</v>
      </c>
      <c r="X980" s="16"/>
      <c r="Y980" s="22">
        <f t="shared" si="78"/>
        <v>996</v>
      </c>
      <c r="Z980" s="16" t="str">
        <f>IFERROR(VLOOKUP($D980,Results37!$F$3:$L$1396,Z$1,FALSE),"")</f>
        <v/>
      </c>
      <c r="AA980" s="47" t="str">
        <f>IF(ISERROR(VLOOKUP(D980,Results37!$F$3:$O$399,AA$1,FALSE)),"",IF(VLOOKUP(D980,Results37!$F$3:$O$399,AA$1+1,FALSE)=1,"S"&amp;VLOOKUP(D980,Results37!$F$3:$O$399,AA$1,FALSE),VLOOKUP(D980,Results37!$F$3:$O$399,AA$1,FALSE)))</f>
        <v/>
      </c>
      <c r="AB980" s="16" t="str">
        <f>IFERROR(VLOOKUP($D980,Results37!$F$3:$L$1396,AB$1,FALSE),"")</f>
        <v/>
      </c>
      <c r="AC980" s="16" t="str">
        <f>IFERROR(VLOOKUP($D980,Results37!$F$3:$L$1396,AC$1,FALSE),"")</f>
        <v/>
      </c>
      <c r="AD980" s="16" t="str">
        <f t="shared" si="79"/>
        <v/>
      </c>
      <c r="AE980" s="20" t="str">
        <f>IF(ISERROR(VLOOKUP($AC980&amp;"-"&amp;$F980&amp;" "&amp;G980,Bonuses!$B$1:$G$1006,4,FALSE)),"",INT(VLOOKUP($AC980&amp;"-"&amp;$F980&amp;" "&amp;$G980,Bonuses!$B$1:$G$1006,4,FALSE)))</f>
        <v/>
      </c>
      <c r="AF980" s="16" t="str">
        <f>IF(ISERROR(VLOOKUP($AC980&amp;"-"&amp;$F980,Bonuses!$B$1:$G$1006,5,FALSE)),"",IF(VLOOKUP($AC980&amp;"-"&amp;$F980,Bonuses!$B$1:$G$1006,5,FALSE)="","",VLOOKUP($AC980&amp;"-"&amp;$F980,Bonuses!$B$1:$G$1006,6,FALSE)&amp;" yrs, "&amp;VLOOKUP($AC980&amp;"-"&amp;$F980,Bonuses!$B$1:$G$1006,5,FALSE)))</f>
        <v/>
      </c>
    </row>
    <row r="981" spans="1:32" s="21" customFormat="1" x14ac:dyDescent="0.25">
      <c r="A981" s="21" t="s">
        <v>2629</v>
      </c>
      <c r="B981" s="21">
        <f t="shared" si="75"/>
        <v>0</v>
      </c>
      <c r="C981" s="21" t="str">
        <f t="shared" si="76"/>
        <v>P</v>
      </c>
      <c r="D981" s="17">
        <f>IF($C981="B",VLOOKUP($A981,Bat!$A$4:$BF$2320,D$1,FALSE),VLOOKUP($A981,Pit!$A$4:$BA$1686,D$2,FALSE))</f>
        <v>4788</v>
      </c>
      <c r="E981" s="16" t="str">
        <f>IF($C981="B",VLOOKUP($A981,Bat!$A$4:$BF$2320,E$1,FALSE),VLOOKUP($A981,Pit!$A$4:$BA$1686,E$2,FALSE))</f>
        <v>RP</v>
      </c>
      <c r="F981" s="16" t="str">
        <f>IF($C981="B",VLOOKUP($A981,Bat!$A$4:$BF$2320,F$1,FALSE),VLOOKUP($A981,Pit!$A$4:$BA$1686,F$2,FALSE))</f>
        <v>William</v>
      </c>
      <c r="G981" s="16" t="str">
        <f>IF($C981="B",VLOOKUP($A981,Bat!$A$4:$BF$2320,G$1,FALSE),VLOOKUP($A981,Pit!$A$4:$BA$1686,G$2,FALSE))</f>
        <v>Holdom</v>
      </c>
      <c r="H981" s="16">
        <f>IF($C981="B",VLOOKUP($A981,Bat!$A$4:$BF$2320,H$1,FALSE),VLOOKUP($A981,Pit!$A$4:$BA$1686,H$2,FALSE))</f>
        <v>24</v>
      </c>
      <c r="I981" s="16" t="str">
        <f>IF($C981="B",VLOOKUP($A981,Bat!$A$4:$BF$2320,I$1,FALSE),VLOOKUP($A981,Pit!$A$4:$BA$1686,I$2,FALSE))</f>
        <v>S</v>
      </c>
      <c r="J981" s="16" t="str">
        <f>IF($C981="B",VLOOKUP($A981,Bat!$A$4:$BF$2320,J$1,FALSE),VLOOKUP($A981,Pit!$A$4:$BA$1686,J$2,FALSE))</f>
        <v>R</v>
      </c>
      <c r="K981" s="16" t="str">
        <f>IF($C981="B",VLOOKUP($A981,Bat!$A$4:$BF$2320,K$1,FALSE),VLOOKUP($A981,Pit!$A$4:$BA$1686,K$2,FALSE))</f>
        <v>Low</v>
      </c>
      <c r="L981" s="17" t="str">
        <f>IF($C981="B",VLOOKUP($A981,Bat!$A$4:$BF$2320,L$1,FALSE),VLOOKUP($A981,Pit!$A$4:$BA$1686,L$2,FALSE))</f>
        <v>Normal</v>
      </c>
      <c r="M981" s="16">
        <f>IF($C981="B",VLOOKUP($A981,Bat!$A$4:$BF$2320,M$1,FALSE),VLOOKUP($A981,Pit!$A$4:$BA$1686,M$2,FALSE))</f>
        <v>4</v>
      </c>
      <c r="N981" s="16">
        <f>IF($C981="B",VLOOKUP($A981,Bat!$A$4:$BF$2320,N$1,FALSE),VLOOKUP($A981,Pit!$A$4:$BA$1686,N$2,FALSE))</f>
        <v>2</v>
      </c>
      <c r="O981" s="16">
        <f>IF($C981="B",VLOOKUP($A981,Bat!$A$4:$BF$2320,O$1,FALSE),VLOOKUP($A981,Pit!$A$4:$BA$1686,O$2,FALSE))</f>
        <v>2</v>
      </c>
      <c r="P981" s="16" t="str">
        <f>IF($C981="B",VLOOKUP($A981,Bat!$A$4:$BF$2320,P$1,FALSE),VLOOKUP($A981,Pit!$A$4:$BA$1686,P$2,FALSE))</f>
        <v>89-91 Mph</v>
      </c>
      <c r="Q981" s="17">
        <f>IF($C981="B",VLOOKUP($A981,Bat!$A$4:$BF$2320,Q$1,FALSE),VLOOKUP($A981,Pit!$A$4:$BA$1686,Q$2,FALSE))</f>
        <v>3</v>
      </c>
      <c r="R981" s="18">
        <f>IF($C981="B",VLOOKUP($A981,Bat!$A$4:$BF$2320,R$1,FALSE),VLOOKUP($A981,Pit!$A$4:$BA$1686,R$2,FALSE))</f>
        <v>7.2365993049416844</v>
      </c>
      <c r="S981" s="19">
        <f>IF($C981="B",VLOOKUP($A981,Bat!$A$4:$BF$2320,S$1,FALSE),VLOOKUP($A981,Pit!$A$4:$BA$1686,S$2,FALSE))</f>
        <v>-0.42181794071892026</v>
      </c>
      <c r="T981" s="20" t="str">
        <f>IF($C981="B",VLOOKUP($A981,Bat!$A$4:$BF$2320,T$1,FALSE),VLOOKUP($A981,Pit!$A$4:$BA$1686,T$2,FALSE))</f>
        <v>Slot</v>
      </c>
      <c r="U981" s="17" t="str">
        <f>VLOOKUP(IF($C981="B",VLOOKUP($A981,Bat!$A$4:$AU$2320,U$1,FALSE),VLOOKUP($A981,Pit!$A$4:$BE$1686,U$2,FALSE)),COND!$A$35:$B$41,2,FALSE)</f>
        <v>??</v>
      </c>
      <c r="V981" s="21">
        <f>IF($C981="B",VLOOKUP($A981,Bat!$A$4:$AT$2284,46,FALSE),VLOOKUP($A981,Pit!$A$4:$BD$1664,56,FALSE))</f>
        <v>572</v>
      </c>
      <c r="W981" s="16">
        <f t="shared" si="77"/>
        <v>572</v>
      </c>
      <c r="X981" s="16"/>
      <c r="Y981" s="22">
        <f t="shared" si="78"/>
        <v>996</v>
      </c>
      <c r="Z981" s="16" t="str">
        <f>IFERROR(VLOOKUP($D981,Results37!$F$3:$L$1396,Z$1,FALSE),"")</f>
        <v/>
      </c>
      <c r="AA981" s="47" t="str">
        <f>IF(ISERROR(VLOOKUP(D981,Results37!$F$3:$O$399,AA$1,FALSE)),"",IF(VLOOKUP(D981,Results37!$F$3:$O$399,AA$1+1,FALSE)=1,"S"&amp;VLOOKUP(D981,Results37!$F$3:$O$399,AA$1,FALSE),VLOOKUP(D981,Results37!$F$3:$O$399,AA$1,FALSE)))</f>
        <v/>
      </c>
      <c r="AB981" s="16" t="str">
        <f>IFERROR(VLOOKUP($D981,Results37!$F$3:$L$1396,AB$1,FALSE),"")</f>
        <v/>
      </c>
      <c r="AC981" s="16" t="str">
        <f>IFERROR(VLOOKUP($D981,Results37!$F$3:$L$1396,AC$1,FALSE),"")</f>
        <v/>
      </c>
      <c r="AD981" s="16" t="str">
        <f t="shared" si="79"/>
        <v/>
      </c>
      <c r="AE981" s="20" t="str">
        <f>IF(ISERROR(VLOOKUP($AC981&amp;"-"&amp;$F981&amp;" "&amp;G981,Bonuses!$B$1:$G$1006,4,FALSE)),"",INT(VLOOKUP($AC981&amp;"-"&amp;$F981&amp;" "&amp;$G981,Bonuses!$B$1:$G$1006,4,FALSE)))</f>
        <v/>
      </c>
      <c r="AF981" s="16" t="str">
        <f>IF(ISERROR(VLOOKUP($AC981&amp;"-"&amp;$F981,Bonuses!$B$1:$G$1006,5,FALSE)),"",IF(VLOOKUP($AC981&amp;"-"&amp;$F981,Bonuses!$B$1:$G$1006,5,FALSE)="","",VLOOKUP($AC981&amp;"-"&amp;$F981,Bonuses!$B$1:$G$1006,6,FALSE)&amp;" yrs, "&amp;VLOOKUP($AC981&amp;"-"&amp;$F981,Bonuses!$B$1:$G$1006,5,FALSE)))</f>
        <v/>
      </c>
    </row>
    <row r="982" spans="1:32" s="21" customFormat="1" x14ac:dyDescent="0.25">
      <c r="A982" s="21" t="s">
        <v>2642</v>
      </c>
      <c r="B982" s="21">
        <f t="shared" si="75"/>
        <v>0</v>
      </c>
      <c r="C982" s="21" t="str">
        <f t="shared" si="76"/>
        <v>P</v>
      </c>
      <c r="D982" s="17">
        <f>IF($C982="B",VLOOKUP($A982,Bat!$A$4:$BF$2320,D$1,FALSE),VLOOKUP($A982,Pit!$A$4:$BA$1686,D$2,FALSE))</f>
        <v>9412</v>
      </c>
      <c r="E982" s="16" t="str">
        <f>IF($C982="B",VLOOKUP($A982,Bat!$A$4:$BF$2320,E$1,FALSE),VLOOKUP($A982,Pit!$A$4:$BA$1686,E$2,FALSE))</f>
        <v>RP</v>
      </c>
      <c r="F982" s="16" t="str">
        <f>IF($C982="B",VLOOKUP($A982,Bat!$A$4:$BF$2320,F$1,FALSE),VLOOKUP($A982,Pit!$A$4:$BA$1686,F$2,FALSE))</f>
        <v>Eddie</v>
      </c>
      <c r="G982" s="16" t="str">
        <f>IF($C982="B",VLOOKUP($A982,Bat!$A$4:$BF$2320,G$1,FALSE),VLOOKUP($A982,Pit!$A$4:$BA$1686,G$2,FALSE))</f>
        <v>Roberts</v>
      </c>
      <c r="H982" s="16">
        <f>IF($C982="B",VLOOKUP($A982,Bat!$A$4:$BF$2320,H$1,FALSE),VLOOKUP($A982,Pit!$A$4:$BA$1686,H$2,FALSE))</f>
        <v>23</v>
      </c>
      <c r="I982" s="16" t="str">
        <f>IF($C982="B",VLOOKUP($A982,Bat!$A$4:$BF$2320,I$1,FALSE),VLOOKUP($A982,Pit!$A$4:$BA$1686,I$2,FALSE))</f>
        <v>R</v>
      </c>
      <c r="J982" s="16" t="str">
        <f>IF($C982="B",VLOOKUP($A982,Bat!$A$4:$BF$2320,J$1,FALSE),VLOOKUP($A982,Pit!$A$4:$BA$1686,J$2,FALSE))</f>
        <v>R</v>
      </c>
      <c r="K982" s="16" t="str">
        <f>IF($C982="B",VLOOKUP($A982,Bat!$A$4:$BF$2320,K$1,FALSE),VLOOKUP($A982,Pit!$A$4:$BA$1686,K$2,FALSE))</f>
        <v>Normal</v>
      </c>
      <c r="L982" s="17" t="str">
        <f>IF($C982="B",VLOOKUP($A982,Bat!$A$4:$BF$2320,L$1,FALSE),VLOOKUP($A982,Pit!$A$4:$BA$1686,L$2,FALSE))</f>
        <v>Low</v>
      </c>
      <c r="M982" s="16">
        <f>IF($C982="B",VLOOKUP($A982,Bat!$A$4:$BF$2320,M$1,FALSE),VLOOKUP($A982,Pit!$A$4:$BA$1686,M$2,FALSE))</f>
        <v>4</v>
      </c>
      <c r="N982" s="16">
        <f>IF($C982="B",VLOOKUP($A982,Bat!$A$4:$BF$2320,N$1,FALSE),VLOOKUP($A982,Pit!$A$4:$BA$1686,N$2,FALSE))</f>
        <v>3</v>
      </c>
      <c r="O982" s="16">
        <f>IF($C982="B",VLOOKUP($A982,Bat!$A$4:$BF$2320,O$1,FALSE),VLOOKUP($A982,Pit!$A$4:$BA$1686,O$2,FALSE))</f>
        <v>1</v>
      </c>
      <c r="P982" s="16" t="str">
        <f>IF($C982="B",VLOOKUP($A982,Bat!$A$4:$BF$2320,P$1,FALSE),VLOOKUP($A982,Pit!$A$4:$BA$1686,P$2,FALSE))</f>
        <v>91-93 Mph</v>
      </c>
      <c r="Q982" s="17">
        <f>IF($C982="B",VLOOKUP($A982,Bat!$A$4:$BF$2320,Q$1,FALSE),VLOOKUP($A982,Pit!$A$4:$BA$1686,Q$2,FALSE))</f>
        <v>7</v>
      </c>
      <c r="R982" s="18">
        <f>IF($C982="B",VLOOKUP($A982,Bat!$A$4:$BF$2320,R$1,FALSE),VLOOKUP($A982,Pit!$A$4:$BA$1686,R$2,FALSE))</f>
        <v>7.1556244086382605</v>
      </c>
      <c r="S982" s="19">
        <f>IF($C982="B",VLOOKUP($A982,Bat!$A$4:$BF$2320,S$1,FALSE),VLOOKUP($A982,Pit!$A$4:$BA$1686,S$2,FALSE))</f>
        <v>-0.42893158901629158</v>
      </c>
      <c r="T982" s="20" t="str">
        <f>IF($C982="B",VLOOKUP($A982,Bat!$A$4:$BF$2320,T$1,FALSE),VLOOKUP($A982,Pit!$A$4:$BA$1686,T$2,FALSE))</f>
        <v>Slot</v>
      </c>
      <c r="U982" s="17" t="str">
        <f>VLOOKUP(IF($C982="B",VLOOKUP($A982,Bat!$A$4:$AU$2320,U$1,FALSE),VLOOKUP($A982,Pit!$A$4:$BE$1686,U$2,FALSE)),COND!$A$35:$B$41,2,FALSE)</f>
        <v>??</v>
      </c>
      <c r="V982" s="21">
        <f>IF($C982="B",VLOOKUP($A982,Bat!$A$4:$AT$2284,46,FALSE),VLOOKUP($A982,Pit!$A$4:$BD$1664,56,FALSE))</f>
        <v>573</v>
      </c>
      <c r="W982" s="16">
        <f t="shared" si="77"/>
        <v>573</v>
      </c>
      <c r="X982" s="16"/>
      <c r="Y982" s="22">
        <f t="shared" si="78"/>
        <v>1002</v>
      </c>
      <c r="Z982" s="16" t="str">
        <f>IFERROR(VLOOKUP($D982,Results37!$F$3:$L$1396,Z$1,FALSE),"")</f>
        <v/>
      </c>
      <c r="AA982" s="47" t="str">
        <f>IF(ISERROR(VLOOKUP(D982,Results37!$F$3:$O$399,AA$1,FALSE)),"",IF(VLOOKUP(D982,Results37!$F$3:$O$399,AA$1+1,FALSE)=1,"S"&amp;VLOOKUP(D982,Results37!$F$3:$O$399,AA$1,FALSE),VLOOKUP(D982,Results37!$F$3:$O$399,AA$1,FALSE)))</f>
        <v/>
      </c>
      <c r="AB982" s="16" t="str">
        <f>IFERROR(VLOOKUP($D982,Results37!$F$3:$L$1396,AB$1,FALSE),"")</f>
        <v/>
      </c>
      <c r="AC982" s="16" t="str">
        <f>IFERROR(VLOOKUP($D982,Results37!$F$3:$L$1396,AC$1,FALSE),"")</f>
        <v/>
      </c>
      <c r="AD982" s="16" t="str">
        <f t="shared" si="79"/>
        <v/>
      </c>
      <c r="AE982" s="20" t="str">
        <f>IF(ISERROR(VLOOKUP($AC982&amp;"-"&amp;$F982&amp;" "&amp;G982,Bonuses!$B$1:$G$1006,4,FALSE)),"",INT(VLOOKUP($AC982&amp;"-"&amp;$F982&amp;" "&amp;$G982,Bonuses!$B$1:$G$1006,4,FALSE)))</f>
        <v/>
      </c>
      <c r="AF982" s="16" t="str">
        <f>IF(ISERROR(VLOOKUP($AC982&amp;"-"&amp;$F982,Bonuses!$B$1:$G$1006,5,FALSE)),"",IF(VLOOKUP($AC982&amp;"-"&amp;$F982,Bonuses!$B$1:$G$1006,5,FALSE)="","",VLOOKUP($AC982&amp;"-"&amp;$F982,Bonuses!$B$1:$G$1006,6,FALSE)&amp;" yrs, "&amp;VLOOKUP($AC982&amp;"-"&amp;$F982,Bonuses!$B$1:$G$1006,5,FALSE)))</f>
        <v/>
      </c>
    </row>
    <row r="983" spans="1:32" s="21" customFormat="1" x14ac:dyDescent="0.25">
      <c r="A983" s="21" t="s">
        <v>2773</v>
      </c>
      <c r="B983" s="21">
        <f t="shared" si="75"/>
        <v>0</v>
      </c>
      <c r="C983" s="21" t="str">
        <f t="shared" si="76"/>
        <v>P</v>
      </c>
      <c r="D983" s="17">
        <f>IF($C983="B",VLOOKUP($A983,Bat!$A$4:$BF$2320,D$1,FALSE),VLOOKUP($A983,Pit!$A$4:$BA$1686,D$2,FALSE))</f>
        <v>13286</v>
      </c>
      <c r="E983" s="16" t="str">
        <f>IF($C983="B",VLOOKUP($A983,Bat!$A$4:$BF$2320,E$1,FALSE),VLOOKUP($A983,Pit!$A$4:$BA$1686,E$2,FALSE))</f>
        <v>RP</v>
      </c>
      <c r="F983" s="16" t="str">
        <f>IF($C983="B",VLOOKUP($A983,Bat!$A$4:$BF$2320,F$1,FALSE),VLOOKUP($A983,Pit!$A$4:$BA$1686,F$2,FALSE))</f>
        <v>Mike</v>
      </c>
      <c r="G983" s="16" t="str">
        <f>IF($C983="B",VLOOKUP($A983,Bat!$A$4:$BF$2320,G$1,FALSE),VLOOKUP($A983,Pit!$A$4:$BA$1686,G$2,FALSE))</f>
        <v>MacNeill</v>
      </c>
      <c r="H983" s="16">
        <f>IF($C983="B",VLOOKUP($A983,Bat!$A$4:$BF$2320,H$1,FALSE),VLOOKUP($A983,Pit!$A$4:$BA$1686,H$2,FALSE))</f>
        <v>23</v>
      </c>
      <c r="I983" s="16" t="str">
        <f>IF($C983="B",VLOOKUP($A983,Bat!$A$4:$BF$2320,I$1,FALSE),VLOOKUP($A983,Pit!$A$4:$BA$1686,I$2,FALSE))</f>
        <v>L</v>
      </c>
      <c r="J983" s="16" t="str">
        <f>IF($C983="B",VLOOKUP($A983,Bat!$A$4:$BF$2320,J$1,FALSE),VLOOKUP($A983,Pit!$A$4:$BA$1686,J$2,FALSE))</f>
        <v>L</v>
      </c>
      <c r="K983" s="16" t="str">
        <f>IF($C983="B",VLOOKUP($A983,Bat!$A$4:$BF$2320,K$1,FALSE),VLOOKUP($A983,Pit!$A$4:$BA$1686,K$2,FALSE))</f>
        <v>Low</v>
      </c>
      <c r="L983" s="17" t="str">
        <f>IF($C983="B",VLOOKUP($A983,Bat!$A$4:$BF$2320,L$1,FALSE),VLOOKUP($A983,Pit!$A$4:$BA$1686,L$2,FALSE))</f>
        <v>Normal</v>
      </c>
      <c r="M983" s="16">
        <f>IF($C983="B",VLOOKUP($A983,Bat!$A$4:$BF$2320,M$1,FALSE),VLOOKUP($A983,Pit!$A$4:$BA$1686,M$2,FALSE))</f>
        <v>4</v>
      </c>
      <c r="N983" s="16">
        <f>IF($C983="B",VLOOKUP($A983,Bat!$A$4:$BF$2320,N$1,FALSE),VLOOKUP($A983,Pit!$A$4:$BA$1686,N$2,FALSE))</f>
        <v>3</v>
      </c>
      <c r="O983" s="16">
        <f>IF($C983="B",VLOOKUP($A983,Bat!$A$4:$BF$2320,O$1,FALSE),VLOOKUP($A983,Pit!$A$4:$BA$1686,O$2,FALSE))</f>
        <v>1</v>
      </c>
      <c r="P983" s="16" t="str">
        <f>IF($C983="B",VLOOKUP($A983,Bat!$A$4:$BF$2320,P$1,FALSE),VLOOKUP($A983,Pit!$A$4:$BA$1686,P$2,FALSE))</f>
        <v>87-89 Mph</v>
      </c>
      <c r="Q983" s="17">
        <f>IF($C983="B",VLOOKUP($A983,Bat!$A$4:$BF$2320,Q$1,FALSE),VLOOKUP($A983,Pit!$A$4:$BA$1686,Q$2,FALSE))</f>
        <v>7</v>
      </c>
      <c r="R983" s="18">
        <f>IF($C983="B",VLOOKUP($A983,Bat!$A$4:$BF$2320,R$1,FALSE),VLOOKUP($A983,Pit!$A$4:$BA$1686,R$2,FALSE))</f>
        <v>7.1166861437364268</v>
      </c>
      <c r="S983" s="19">
        <f>IF($C983="B",VLOOKUP($A983,Bat!$A$4:$BF$2320,S$1,FALSE),VLOOKUP($A983,Pit!$A$4:$BA$1686,S$2,FALSE))</f>
        <v>-0.43235231734650875</v>
      </c>
      <c r="T983" s="20" t="str">
        <f>IF($C983="B",VLOOKUP($A983,Bat!$A$4:$BF$2320,T$1,FALSE),VLOOKUP($A983,Pit!$A$4:$BA$1686,T$2,FALSE))</f>
        <v>Slot</v>
      </c>
      <c r="U983" s="17" t="str">
        <f>VLOOKUP(IF($C983="B",VLOOKUP($A983,Bat!$A$4:$AU$2320,U$1,FALSE),VLOOKUP($A983,Pit!$A$4:$BE$1686,U$2,FALSE)),COND!$A$35:$B$41,2,FALSE)</f>
        <v>??</v>
      </c>
      <c r="V983" s="21">
        <f>IF($C983="B",VLOOKUP($A983,Bat!$A$4:$AT$2284,46,FALSE),VLOOKUP($A983,Pit!$A$4:$BD$1664,56,FALSE))</f>
        <v>574</v>
      </c>
      <c r="W983" s="16">
        <f t="shared" si="77"/>
        <v>574</v>
      </c>
      <c r="X983" s="16"/>
      <c r="Y983" s="22">
        <f t="shared" si="78"/>
        <v>1004</v>
      </c>
      <c r="Z983" s="16" t="str">
        <f>IFERROR(VLOOKUP($D983,Results37!$F$3:$L$1396,Z$1,FALSE),"")</f>
        <v/>
      </c>
      <c r="AA983" s="47" t="str">
        <f>IF(ISERROR(VLOOKUP(D983,Results37!$F$3:$O$399,AA$1,FALSE)),"",IF(VLOOKUP(D983,Results37!$F$3:$O$399,AA$1+1,FALSE)=1,"S"&amp;VLOOKUP(D983,Results37!$F$3:$O$399,AA$1,FALSE),VLOOKUP(D983,Results37!$F$3:$O$399,AA$1,FALSE)))</f>
        <v/>
      </c>
      <c r="AB983" s="16" t="str">
        <f>IFERROR(VLOOKUP($D983,Results37!$F$3:$L$1396,AB$1,FALSE),"")</f>
        <v/>
      </c>
      <c r="AC983" s="16" t="str">
        <f>IFERROR(VLOOKUP($D983,Results37!$F$3:$L$1396,AC$1,FALSE),"")</f>
        <v/>
      </c>
      <c r="AD983" s="16" t="str">
        <f t="shared" si="79"/>
        <v/>
      </c>
      <c r="AE983" s="20" t="str">
        <f>IF(ISERROR(VLOOKUP($AC983&amp;"-"&amp;$F983&amp;" "&amp;G983,Bonuses!$B$1:$G$1006,4,FALSE)),"",INT(VLOOKUP($AC983&amp;"-"&amp;$F983&amp;" "&amp;$G983,Bonuses!$B$1:$G$1006,4,FALSE)))</f>
        <v/>
      </c>
      <c r="AF983" s="16" t="str">
        <f>IF(ISERROR(VLOOKUP($AC983&amp;"-"&amp;$F983,Bonuses!$B$1:$G$1006,5,FALSE)),"",IF(VLOOKUP($AC983&amp;"-"&amp;$F983,Bonuses!$B$1:$G$1006,5,FALSE)="","",VLOOKUP($AC983&amp;"-"&amp;$F983,Bonuses!$B$1:$G$1006,6,FALSE)&amp;" yrs, "&amp;VLOOKUP($AC983&amp;"-"&amp;$F983,Bonuses!$B$1:$G$1006,5,FALSE)))</f>
        <v/>
      </c>
    </row>
    <row r="984" spans="1:32" s="21" customFormat="1" x14ac:dyDescent="0.25">
      <c r="A984" s="21" t="s">
        <v>3008</v>
      </c>
      <c r="B984" s="21">
        <f t="shared" si="75"/>
        <v>0</v>
      </c>
      <c r="C984" s="21" t="str">
        <f t="shared" si="76"/>
        <v>P</v>
      </c>
      <c r="D984" s="17">
        <f>IF($C984="B",VLOOKUP($A984,Bat!$A$4:$BF$2320,D$1,FALSE),VLOOKUP($A984,Pit!$A$4:$BA$1686,D$2,FALSE))</f>
        <v>13265</v>
      </c>
      <c r="E984" s="16" t="str">
        <f>IF($C984="B",VLOOKUP($A984,Bat!$A$4:$BF$2320,E$1,FALSE),VLOOKUP($A984,Pit!$A$4:$BA$1686,E$2,FALSE))</f>
        <v>RP</v>
      </c>
      <c r="F984" s="16" t="str">
        <f>IF($C984="B",VLOOKUP($A984,Bat!$A$4:$BF$2320,F$1,FALSE),VLOOKUP($A984,Pit!$A$4:$BA$1686,F$2,FALSE))</f>
        <v>Ronnie</v>
      </c>
      <c r="G984" s="16" t="str">
        <f>IF($C984="B",VLOOKUP($A984,Bat!$A$4:$BF$2320,G$1,FALSE),VLOOKUP($A984,Pit!$A$4:$BA$1686,G$2,FALSE))</f>
        <v>Franklin</v>
      </c>
      <c r="H984" s="16">
        <f>IF($C984="B",VLOOKUP($A984,Bat!$A$4:$BF$2320,H$1,FALSE),VLOOKUP($A984,Pit!$A$4:$BA$1686,H$2,FALSE))</f>
        <v>24</v>
      </c>
      <c r="I984" s="16" t="str">
        <f>IF($C984="B",VLOOKUP($A984,Bat!$A$4:$BF$2320,I$1,FALSE),VLOOKUP($A984,Pit!$A$4:$BA$1686,I$2,FALSE))</f>
        <v>R</v>
      </c>
      <c r="J984" s="16" t="str">
        <f>IF($C984="B",VLOOKUP($A984,Bat!$A$4:$BF$2320,J$1,FALSE),VLOOKUP($A984,Pit!$A$4:$BA$1686,J$2,FALSE))</f>
        <v>R</v>
      </c>
      <c r="K984" s="16" t="str">
        <f>IF($C984="B",VLOOKUP($A984,Bat!$A$4:$BF$2320,K$1,FALSE),VLOOKUP($A984,Pit!$A$4:$BA$1686,K$2,FALSE))</f>
        <v>Normal</v>
      </c>
      <c r="L984" s="17" t="str">
        <f>IF($C984="B",VLOOKUP($A984,Bat!$A$4:$BF$2320,L$1,FALSE),VLOOKUP($A984,Pit!$A$4:$BA$1686,L$2,FALSE))</f>
        <v>High</v>
      </c>
      <c r="M984" s="16">
        <f>IF($C984="B",VLOOKUP($A984,Bat!$A$4:$BF$2320,M$1,FALSE),VLOOKUP($A984,Pit!$A$4:$BA$1686,M$2,FALSE))</f>
        <v>3</v>
      </c>
      <c r="N984" s="16">
        <f>IF($C984="B",VLOOKUP($A984,Bat!$A$4:$BF$2320,N$1,FALSE),VLOOKUP($A984,Pit!$A$4:$BA$1686,N$2,FALSE))</f>
        <v>2</v>
      </c>
      <c r="O984" s="16">
        <f>IF($C984="B",VLOOKUP($A984,Bat!$A$4:$BF$2320,O$1,FALSE),VLOOKUP($A984,Pit!$A$4:$BA$1686,O$2,FALSE))</f>
        <v>2</v>
      </c>
      <c r="P984" s="16" t="str">
        <f>IF($C984="B",VLOOKUP($A984,Bat!$A$4:$BF$2320,P$1,FALSE),VLOOKUP($A984,Pit!$A$4:$BA$1686,P$2,FALSE))</f>
        <v>86-88 Mph</v>
      </c>
      <c r="Q984" s="17">
        <f>IF($C984="B",VLOOKUP($A984,Bat!$A$4:$BF$2320,Q$1,FALSE),VLOOKUP($A984,Pit!$A$4:$BA$1686,Q$2,FALSE))</f>
        <v>6</v>
      </c>
      <c r="R984" s="18">
        <f>IF($C984="B",VLOOKUP($A984,Bat!$A$4:$BF$2320,R$1,FALSE),VLOOKUP($A984,Pit!$A$4:$BA$1686,R$2,FALSE))</f>
        <v>6.7916646933890483</v>
      </c>
      <c r="S984" s="19">
        <f>IF($C984="B",VLOOKUP($A984,Bat!$A$4:$BF$2320,S$1,FALSE),VLOOKUP($A984,Pit!$A$4:$BA$1686,S$2,FALSE))</f>
        <v>-0.46090546643865554</v>
      </c>
      <c r="T984" s="20" t="str">
        <f>IF($C984="B",VLOOKUP($A984,Bat!$A$4:$BF$2320,T$1,FALSE),VLOOKUP($A984,Pit!$A$4:$BA$1686,T$2,FALSE))</f>
        <v>Slot</v>
      </c>
      <c r="U984" s="17" t="str">
        <f>VLOOKUP(IF($C984="B",VLOOKUP($A984,Bat!$A$4:$AU$2320,U$1,FALSE),VLOOKUP($A984,Pit!$A$4:$BE$1686,U$2,FALSE)),COND!$A$35:$B$41,2,FALSE)</f>
        <v>??</v>
      </c>
      <c r="V984" s="21">
        <f>IF($C984="B",VLOOKUP($A984,Bat!$A$4:$AT$2284,46,FALSE),VLOOKUP($A984,Pit!$A$4:$BD$1664,56,FALSE))</f>
        <v>575</v>
      </c>
      <c r="W984" s="16">
        <f t="shared" si="77"/>
        <v>575</v>
      </c>
      <c r="X984" s="16"/>
      <c r="Y984" s="22">
        <f t="shared" si="78"/>
        <v>1019</v>
      </c>
      <c r="Z984" s="16" t="str">
        <f>IFERROR(VLOOKUP($D984,Results37!$F$3:$L$1396,Z$1,FALSE),"")</f>
        <v/>
      </c>
      <c r="AA984" s="47" t="str">
        <f>IF(ISERROR(VLOOKUP(D984,Results37!$F$3:$O$399,AA$1,FALSE)),"",IF(VLOOKUP(D984,Results37!$F$3:$O$399,AA$1+1,FALSE)=1,"S"&amp;VLOOKUP(D984,Results37!$F$3:$O$399,AA$1,FALSE),VLOOKUP(D984,Results37!$F$3:$O$399,AA$1,FALSE)))</f>
        <v/>
      </c>
      <c r="AB984" s="16" t="str">
        <f>IFERROR(VLOOKUP($D984,Results37!$F$3:$L$1396,AB$1,FALSE),"")</f>
        <v/>
      </c>
      <c r="AC984" s="16" t="str">
        <f>IFERROR(VLOOKUP($D984,Results37!$F$3:$L$1396,AC$1,FALSE),"")</f>
        <v/>
      </c>
      <c r="AD984" s="16" t="str">
        <f t="shared" si="79"/>
        <v/>
      </c>
      <c r="AE984" s="20" t="str">
        <f>IF(ISERROR(VLOOKUP($AC984&amp;"-"&amp;$F984&amp;" "&amp;G984,Bonuses!$B$1:$G$1006,4,FALSE)),"",INT(VLOOKUP($AC984&amp;"-"&amp;$F984&amp;" "&amp;$G984,Bonuses!$B$1:$G$1006,4,FALSE)))</f>
        <v/>
      </c>
      <c r="AF984" s="16" t="str">
        <f>IF(ISERROR(VLOOKUP($AC984&amp;"-"&amp;$F984,Bonuses!$B$1:$G$1006,5,FALSE)),"",IF(VLOOKUP($AC984&amp;"-"&amp;$F984,Bonuses!$B$1:$G$1006,5,FALSE)="","",VLOOKUP($AC984&amp;"-"&amp;$F984,Bonuses!$B$1:$G$1006,6,FALSE)&amp;" yrs, "&amp;VLOOKUP($AC984&amp;"-"&amp;$F984,Bonuses!$B$1:$G$1006,5,FALSE)))</f>
        <v/>
      </c>
    </row>
    <row r="985" spans="1:32" s="21" customFormat="1" x14ac:dyDescent="0.25">
      <c r="A985" s="21" t="s">
        <v>2645</v>
      </c>
      <c r="B985" s="21">
        <f t="shared" si="75"/>
        <v>0</v>
      </c>
      <c r="C985" s="21" t="str">
        <f t="shared" si="76"/>
        <v>P</v>
      </c>
      <c r="D985" s="17">
        <f>IF($C985="B",VLOOKUP($A985,Bat!$A$4:$BF$2320,D$1,FALSE),VLOOKUP($A985,Pit!$A$4:$BA$1686,D$2,FALSE))</f>
        <v>9084</v>
      </c>
      <c r="E985" s="16" t="str">
        <f>IF($C985="B",VLOOKUP($A985,Bat!$A$4:$BF$2320,E$1,FALSE),VLOOKUP($A985,Pit!$A$4:$BA$1686,E$2,FALSE))</f>
        <v>RP</v>
      </c>
      <c r="F985" s="16" t="str">
        <f>IF($C985="B",VLOOKUP($A985,Bat!$A$4:$BF$2320,F$1,FALSE),VLOOKUP($A985,Pit!$A$4:$BA$1686,F$2,FALSE))</f>
        <v>Dave</v>
      </c>
      <c r="G985" s="16" t="str">
        <f>IF($C985="B",VLOOKUP($A985,Bat!$A$4:$BF$2320,G$1,FALSE),VLOOKUP($A985,Pit!$A$4:$BA$1686,G$2,FALSE))</f>
        <v>Abrams</v>
      </c>
      <c r="H985" s="16">
        <f>IF($C985="B",VLOOKUP($A985,Bat!$A$4:$BF$2320,H$1,FALSE),VLOOKUP($A985,Pit!$A$4:$BA$1686,H$2,FALSE))</f>
        <v>23</v>
      </c>
      <c r="I985" s="16" t="str">
        <f>IF($C985="B",VLOOKUP($A985,Bat!$A$4:$BF$2320,I$1,FALSE),VLOOKUP($A985,Pit!$A$4:$BA$1686,I$2,FALSE))</f>
        <v>L</v>
      </c>
      <c r="J985" s="16" t="str">
        <f>IF($C985="B",VLOOKUP($A985,Bat!$A$4:$BF$2320,J$1,FALSE),VLOOKUP($A985,Pit!$A$4:$BA$1686,J$2,FALSE))</f>
        <v>L</v>
      </c>
      <c r="K985" s="16" t="str">
        <f>IF($C985="B",VLOOKUP($A985,Bat!$A$4:$BF$2320,K$1,FALSE),VLOOKUP($A985,Pit!$A$4:$BA$1686,K$2,FALSE))</f>
        <v>Normal</v>
      </c>
      <c r="L985" s="17" t="str">
        <f>IF($C985="B",VLOOKUP($A985,Bat!$A$4:$BF$2320,L$1,FALSE),VLOOKUP($A985,Pit!$A$4:$BA$1686,L$2,FALSE))</f>
        <v>Normal</v>
      </c>
      <c r="M985" s="16">
        <f>IF($C985="B",VLOOKUP($A985,Bat!$A$4:$BF$2320,M$1,FALSE),VLOOKUP($A985,Pit!$A$4:$BA$1686,M$2,FALSE))</f>
        <v>2</v>
      </c>
      <c r="N985" s="16">
        <f>IF($C985="B",VLOOKUP($A985,Bat!$A$4:$BF$2320,N$1,FALSE),VLOOKUP($A985,Pit!$A$4:$BA$1686,N$2,FALSE))</f>
        <v>2</v>
      </c>
      <c r="O985" s="16">
        <f>IF($C985="B",VLOOKUP($A985,Bat!$A$4:$BF$2320,O$1,FALSE),VLOOKUP($A985,Pit!$A$4:$BA$1686,O$2,FALSE))</f>
        <v>3</v>
      </c>
      <c r="P985" s="16" t="str">
        <f>IF($C985="B",VLOOKUP($A985,Bat!$A$4:$BF$2320,P$1,FALSE),VLOOKUP($A985,Pit!$A$4:$BA$1686,P$2,FALSE))</f>
        <v>86-88 Mph</v>
      </c>
      <c r="Q985" s="17">
        <f>IF($C985="B",VLOOKUP($A985,Bat!$A$4:$BF$2320,Q$1,FALSE),VLOOKUP($A985,Pit!$A$4:$BA$1686,Q$2,FALSE))</f>
        <v>7</v>
      </c>
      <c r="R985" s="18">
        <f>IF($C985="B",VLOOKUP($A985,Bat!$A$4:$BF$2320,R$1,FALSE),VLOOKUP($A985,Pit!$A$4:$BA$1686,R$2,FALSE))</f>
        <v>6.7886013106364373</v>
      </c>
      <c r="S985" s="19">
        <f>IF($C985="B",VLOOKUP($A985,Bat!$A$4:$BF$2320,S$1,FALSE),VLOOKUP($A985,Pit!$A$4:$BA$1686,S$2,FALSE))</f>
        <v>-0.46117458475182571</v>
      </c>
      <c r="T985" s="20" t="str">
        <f>IF($C985="B",VLOOKUP($A985,Bat!$A$4:$BF$2320,T$1,FALSE),VLOOKUP($A985,Pit!$A$4:$BA$1686,T$2,FALSE))</f>
        <v>Slot</v>
      </c>
      <c r="U985" s="17" t="str">
        <f>VLOOKUP(IF($C985="B",VLOOKUP($A985,Bat!$A$4:$AU$2320,U$1,FALSE),VLOOKUP($A985,Pit!$A$4:$BE$1686,U$2,FALSE)),COND!$A$35:$B$41,2,FALSE)</f>
        <v>??</v>
      </c>
      <c r="V985" s="21">
        <f>IF($C985="B",VLOOKUP($A985,Bat!$A$4:$AT$2284,46,FALSE),VLOOKUP($A985,Pit!$A$4:$BD$1664,56,FALSE))</f>
        <v>576</v>
      </c>
      <c r="W985" s="16">
        <f t="shared" si="77"/>
        <v>576</v>
      </c>
      <c r="X985" s="16"/>
      <c r="Y985" s="22">
        <f t="shared" si="78"/>
        <v>1020</v>
      </c>
      <c r="Z985" s="16" t="str">
        <f>IFERROR(VLOOKUP($D985,Results37!$F$3:$L$1396,Z$1,FALSE),"")</f>
        <v/>
      </c>
      <c r="AA985" s="47" t="str">
        <f>IF(ISERROR(VLOOKUP(D985,Results37!$F$3:$O$399,AA$1,FALSE)),"",IF(VLOOKUP(D985,Results37!$F$3:$O$399,AA$1+1,FALSE)=1,"S"&amp;VLOOKUP(D985,Results37!$F$3:$O$399,AA$1,FALSE),VLOOKUP(D985,Results37!$F$3:$O$399,AA$1,FALSE)))</f>
        <v/>
      </c>
      <c r="AB985" s="16" t="str">
        <f>IFERROR(VLOOKUP($D985,Results37!$F$3:$L$1396,AB$1,FALSE),"")</f>
        <v/>
      </c>
      <c r="AC985" s="16" t="str">
        <f>IFERROR(VLOOKUP($D985,Results37!$F$3:$L$1396,AC$1,FALSE),"")</f>
        <v/>
      </c>
      <c r="AD985" s="16" t="str">
        <f t="shared" si="79"/>
        <v/>
      </c>
      <c r="AE985" s="20" t="str">
        <f>IF(ISERROR(VLOOKUP($AC985&amp;"-"&amp;$F985&amp;" "&amp;G985,Bonuses!$B$1:$G$1006,4,FALSE)),"",INT(VLOOKUP($AC985&amp;"-"&amp;$F985&amp;" "&amp;$G985,Bonuses!$B$1:$G$1006,4,FALSE)))</f>
        <v/>
      </c>
      <c r="AF985" s="16" t="str">
        <f>IF(ISERROR(VLOOKUP($AC985&amp;"-"&amp;$F985,Bonuses!$B$1:$G$1006,5,FALSE)),"",IF(VLOOKUP($AC985&amp;"-"&amp;$F985,Bonuses!$B$1:$G$1006,5,FALSE)="","",VLOOKUP($AC985&amp;"-"&amp;$F985,Bonuses!$B$1:$G$1006,6,FALSE)&amp;" yrs, "&amp;VLOOKUP($AC985&amp;"-"&amp;$F985,Bonuses!$B$1:$G$1006,5,FALSE)))</f>
        <v/>
      </c>
    </row>
    <row r="986" spans="1:32" s="21" customFormat="1" x14ac:dyDescent="0.25">
      <c r="A986" s="21" t="s">
        <v>2532</v>
      </c>
      <c r="B986" s="21">
        <f t="shared" si="75"/>
        <v>0</v>
      </c>
      <c r="C986" s="21" t="str">
        <f t="shared" si="76"/>
        <v>P</v>
      </c>
      <c r="D986" s="17">
        <f>IF($C986="B",VLOOKUP($A986,Bat!$A$4:$BF$2320,D$1,FALSE),VLOOKUP($A986,Pit!$A$4:$BA$1686,D$2,FALSE))</f>
        <v>1885</v>
      </c>
      <c r="E986" s="16" t="str">
        <f>IF($C986="B",VLOOKUP($A986,Bat!$A$4:$BF$2320,E$1,FALSE),VLOOKUP($A986,Pit!$A$4:$BA$1686,E$2,FALSE))</f>
        <v>RP</v>
      </c>
      <c r="F986" s="16" t="str">
        <f>IF($C986="B",VLOOKUP($A986,Bat!$A$4:$BF$2320,F$1,FALSE),VLOOKUP($A986,Pit!$A$4:$BA$1686,F$2,FALSE))</f>
        <v>Chris</v>
      </c>
      <c r="G986" s="16" t="str">
        <f>IF($C986="B",VLOOKUP($A986,Bat!$A$4:$BF$2320,G$1,FALSE),VLOOKUP($A986,Pit!$A$4:$BA$1686,G$2,FALSE))</f>
        <v>Harden</v>
      </c>
      <c r="H986" s="16">
        <f>IF($C986="B",VLOOKUP($A986,Bat!$A$4:$BF$2320,H$1,FALSE),VLOOKUP($A986,Pit!$A$4:$BA$1686,H$2,FALSE))</f>
        <v>23</v>
      </c>
      <c r="I986" s="16" t="str">
        <f>IF($C986="B",VLOOKUP($A986,Bat!$A$4:$BF$2320,I$1,FALSE),VLOOKUP($A986,Pit!$A$4:$BA$1686,I$2,FALSE))</f>
        <v>L</v>
      </c>
      <c r="J986" s="16" t="str">
        <f>IF($C986="B",VLOOKUP($A986,Bat!$A$4:$BF$2320,J$1,FALSE),VLOOKUP($A986,Pit!$A$4:$BA$1686,J$2,FALSE))</f>
        <v>L</v>
      </c>
      <c r="K986" s="16" t="str">
        <f>IF($C986="B",VLOOKUP($A986,Bat!$A$4:$BF$2320,K$1,FALSE),VLOOKUP($A986,Pit!$A$4:$BA$1686,K$2,FALSE))</f>
        <v>Normal</v>
      </c>
      <c r="L986" s="17" t="str">
        <f>IF($C986="B",VLOOKUP($A986,Bat!$A$4:$BF$2320,L$1,FALSE),VLOOKUP($A986,Pit!$A$4:$BA$1686,L$2,FALSE))</f>
        <v>Normal</v>
      </c>
      <c r="M986" s="16">
        <f>IF($C986="B",VLOOKUP($A986,Bat!$A$4:$BF$2320,M$1,FALSE),VLOOKUP($A986,Pit!$A$4:$BA$1686,M$2,FALSE))</f>
        <v>3</v>
      </c>
      <c r="N986" s="16">
        <f>IF($C986="B",VLOOKUP($A986,Bat!$A$4:$BF$2320,N$1,FALSE),VLOOKUP($A986,Pit!$A$4:$BA$1686,N$2,FALSE))</f>
        <v>4</v>
      </c>
      <c r="O986" s="16">
        <f>IF($C986="B",VLOOKUP($A986,Bat!$A$4:$BF$2320,O$1,FALSE),VLOOKUP($A986,Pit!$A$4:$BA$1686,O$2,FALSE))</f>
        <v>1</v>
      </c>
      <c r="P986" s="16" t="str">
        <f>IF($C986="B",VLOOKUP($A986,Bat!$A$4:$BF$2320,P$1,FALSE),VLOOKUP($A986,Pit!$A$4:$BA$1686,P$2,FALSE))</f>
        <v>87-89 Mph</v>
      </c>
      <c r="Q986" s="17">
        <f>IF($C986="B",VLOOKUP($A986,Bat!$A$4:$BF$2320,Q$1,FALSE),VLOOKUP($A986,Pit!$A$4:$BA$1686,Q$2,FALSE))</f>
        <v>4</v>
      </c>
      <c r="R986" s="18">
        <f>IF($C986="B",VLOOKUP($A986,Bat!$A$4:$BF$2320,R$1,FALSE),VLOOKUP($A986,Pit!$A$4:$BA$1686,R$2,FALSE))</f>
        <v>6.7340426608248158</v>
      </c>
      <c r="S986" s="19">
        <f>IF($C986="B",VLOOKUP($A986,Bat!$A$4:$BF$2320,S$1,FALSE),VLOOKUP($A986,Pit!$A$4:$BA$1686,S$2,FALSE))</f>
        <v>-0.46596756460184013</v>
      </c>
      <c r="T986" s="20" t="str">
        <f>IF($C986="B",VLOOKUP($A986,Bat!$A$4:$BF$2320,T$1,FALSE),VLOOKUP($A986,Pit!$A$4:$BA$1686,T$2,FALSE))</f>
        <v>-</v>
      </c>
      <c r="U986" s="17" t="str">
        <f>VLOOKUP(IF($C986="B",VLOOKUP($A986,Bat!$A$4:$AU$2320,U$1,FALSE),VLOOKUP($A986,Pit!$A$4:$BE$1686,U$2,FALSE)),COND!$A$35:$B$41,2,FALSE)</f>
        <v>??</v>
      </c>
      <c r="V986" s="21">
        <f>IF($C986="B",VLOOKUP($A986,Bat!$A$4:$AT$2284,46,FALSE),VLOOKUP($A986,Pit!$A$4:$BD$1664,56,FALSE))</f>
        <v>577</v>
      </c>
      <c r="W986" s="16">
        <f t="shared" si="77"/>
        <v>999</v>
      </c>
      <c r="X986" s="16"/>
      <c r="Y986" s="22">
        <f t="shared" si="78"/>
        <v>1021</v>
      </c>
      <c r="Z986" s="16" t="str">
        <f>IFERROR(VLOOKUP($D986,Results37!$F$3:$L$1396,Z$1,FALSE),"")</f>
        <v/>
      </c>
      <c r="AA986" s="47" t="str">
        <f>IF(ISERROR(VLOOKUP(D986,Results37!$F$3:$O$399,AA$1,FALSE)),"",IF(VLOOKUP(D986,Results37!$F$3:$O$399,AA$1+1,FALSE)=1,"S"&amp;VLOOKUP(D986,Results37!$F$3:$O$399,AA$1,FALSE),VLOOKUP(D986,Results37!$F$3:$O$399,AA$1,FALSE)))</f>
        <v/>
      </c>
      <c r="AB986" s="16" t="str">
        <f>IFERROR(VLOOKUP($D986,Results37!$F$3:$L$1396,AB$1,FALSE),"")</f>
        <v/>
      </c>
      <c r="AC986" s="16" t="str">
        <f>IFERROR(VLOOKUP($D986,Results37!$F$3:$L$1396,AC$1,FALSE),"")</f>
        <v/>
      </c>
      <c r="AD986" s="16" t="str">
        <f t="shared" si="79"/>
        <v/>
      </c>
      <c r="AE986" s="20" t="str">
        <f>IF(ISERROR(VLOOKUP($AC986&amp;"-"&amp;$F986&amp;" "&amp;G986,Bonuses!$B$1:$G$1006,4,FALSE)),"",INT(VLOOKUP($AC986&amp;"-"&amp;$F986&amp;" "&amp;$G986,Bonuses!$B$1:$G$1006,4,FALSE)))</f>
        <v/>
      </c>
      <c r="AF986" s="16" t="str">
        <f>IF(ISERROR(VLOOKUP($AC986&amp;"-"&amp;$F986,Bonuses!$B$1:$G$1006,5,FALSE)),"",IF(VLOOKUP($AC986&amp;"-"&amp;$F986,Bonuses!$B$1:$G$1006,5,FALSE)="","",VLOOKUP($AC986&amp;"-"&amp;$F986,Bonuses!$B$1:$G$1006,6,FALSE)&amp;" yrs, "&amp;VLOOKUP($AC986&amp;"-"&amp;$F986,Bonuses!$B$1:$G$1006,5,FALSE)))</f>
        <v/>
      </c>
    </row>
    <row r="987" spans="1:32" s="21" customFormat="1" x14ac:dyDescent="0.25">
      <c r="A987" s="21" t="s">
        <v>3026</v>
      </c>
      <c r="B987" s="21">
        <f t="shared" si="75"/>
        <v>0</v>
      </c>
      <c r="C987" s="21" t="str">
        <f t="shared" si="76"/>
        <v>P</v>
      </c>
      <c r="D987" s="17">
        <f>IF($C987="B",VLOOKUP($A987,Bat!$A$4:$BF$2320,D$1,FALSE),VLOOKUP($A987,Pit!$A$4:$BA$1686,D$2,FALSE))</f>
        <v>4995</v>
      </c>
      <c r="E987" s="16" t="str">
        <f>IF($C987="B",VLOOKUP($A987,Bat!$A$4:$BF$2320,E$1,FALSE),VLOOKUP($A987,Pit!$A$4:$BA$1686,E$2,FALSE))</f>
        <v>CL</v>
      </c>
      <c r="F987" s="16" t="str">
        <f>IF($C987="B",VLOOKUP($A987,Bat!$A$4:$BF$2320,F$1,FALSE),VLOOKUP($A987,Pit!$A$4:$BA$1686,F$2,FALSE))</f>
        <v>Kent</v>
      </c>
      <c r="G987" s="16" t="str">
        <f>IF($C987="B",VLOOKUP($A987,Bat!$A$4:$BF$2320,G$1,FALSE),VLOOKUP($A987,Pit!$A$4:$BA$1686,G$2,FALSE))</f>
        <v>Beach</v>
      </c>
      <c r="H987" s="16">
        <f>IF($C987="B",VLOOKUP($A987,Bat!$A$4:$BF$2320,H$1,FALSE),VLOOKUP($A987,Pit!$A$4:$BA$1686,H$2,FALSE))</f>
        <v>24</v>
      </c>
      <c r="I987" s="16" t="str">
        <f>IF($C987="B",VLOOKUP($A987,Bat!$A$4:$BF$2320,I$1,FALSE),VLOOKUP($A987,Pit!$A$4:$BA$1686,I$2,FALSE))</f>
        <v>L</v>
      </c>
      <c r="J987" s="16" t="str">
        <f>IF($C987="B",VLOOKUP($A987,Bat!$A$4:$BF$2320,J$1,FALSE),VLOOKUP($A987,Pit!$A$4:$BA$1686,J$2,FALSE))</f>
        <v>L</v>
      </c>
      <c r="K987" s="16" t="str">
        <f>IF($C987="B",VLOOKUP($A987,Bat!$A$4:$BF$2320,K$1,FALSE),VLOOKUP($A987,Pit!$A$4:$BA$1686,K$2,FALSE))</f>
        <v>High</v>
      </c>
      <c r="L987" s="17" t="str">
        <f>IF($C987="B",VLOOKUP($A987,Bat!$A$4:$BF$2320,L$1,FALSE),VLOOKUP($A987,Pit!$A$4:$BA$1686,L$2,FALSE))</f>
        <v>Low</v>
      </c>
      <c r="M987" s="16">
        <f>IF($C987="B",VLOOKUP($A987,Bat!$A$4:$BF$2320,M$1,FALSE),VLOOKUP($A987,Pit!$A$4:$BA$1686,M$2,FALSE))</f>
        <v>3</v>
      </c>
      <c r="N987" s="16">
        <f>IF($C987="B",VLOOKUP($A987,Bat!$A$4:$BF$2320,N$1,FALSE),VLOOKUP($A987,Pit!$A$4:$BA$1686,N$2,FALSE))</f>
        <v>3</v>
      </c>
      <c r="O987" s="16">
        <f>IF($C987="B",VLOOKUP($A987,Bat!$A$4:$BF$2320,O$1,FALSE),VLOOKUP($A987,Pit!$A$4:$BA$1686,O$2,FALSE))</f>
        <v>3</v>
      </c>
      <c r="P987" s="16" t="str">
        <f>IF($C987="B",VLOOKUP($A987,Bat!$A$4:$BF$2320,P$1,FALSE),VLOOKUP($A987,Pit!$A$4:$BA$1686,P$2,FALSE))</f>
        <v>89-91 Mph</v>
      </c>
      <c r="Q987" s="17">
        <f>IF($C987="B",VLOOKUP($A987,Bat!$A$4:$BF$2320,Q$1,FALSE),VLOOKUP($A987,Pit!$A$4:$BA$1686,Q$2,FALSE))</f>
        <v>1</v>
      </c>
      <c r="R987" s="18">
        <f>IF($C987="B",VLOOKUP($A987,Bat!$A$4:$BF$2320,R$1,FALSE),VLOOKUP($A987,Pit!$A$4:$BA$1686,R$2,FALSE))</f>
        <v>6.7170302070532166</v>
      </c>
      <c r="S987" s="19">
        <f>IF($C987="B",VLOOKUP($A987,Bat!$A$4:$BF$2320,S$1,FALSE),VLOOKUP($A987,Pit!$A$4:$BA$1686,S$2,FALSE))</f>
        <v>-0.46746210943401828</v>
      </c>
      <c r="T987" s="20" t="str">
        <f>IF($C987="B",VLOOKUP($A987,Bat!$A$4:$BF$2320,T$1,FALSE),VLOOKUP($A987,Pit!$A$4:$BA$1686,T$2,FALSE))</f>
        <v>Slot</v>
      </c>
      <c r="U987" s="17" t="str">
        <f>VLOOKUP(IF($C987="B",VLOOKUP($A987,Bat!$A$4:$AU$2320,U$1,FALSE),VLOOKUP($A987,Pit!$A$4:$BE$1686,U$2,FALSE)),COND!$A$35:$B$41,2,FALSE)</f>
        <v>??</v>
      </c>
      <c r="V987" s="21">
        <f>IF($C987="B",VLOOKUP($A987,Bat!$A$4:$AT$2284,46,FALSE),VLOOKUP($A987,Pit!$A$4:$BD$1664,56,FALSE))</f>
        <v>578</v>
      </c>
      <c r="W987" s="16">
        <f t="shared" si="77"/>
        <v>578</v>
      </c>
      <c r="X987" s="16"/>
      <c r="Y987" s="22">
        <f t="shared" si="78"/>
        <v>1024</v>
      </c>
      <c r="Z987" s="16" t="str">
        <f>IFERROR(VLOOKUP($D987,Results37!$F$3:$L$1396,Z$1,FALSE),"")</f>
        <v/>
      </c>
      <c r="AA987" s="47" t="str">
        <f>IF(ISERROR(VLOOKUP(D987,Results37!$F$3:$O$399,AA$1,FALSE)),"",IF(VLOOKUP(D987,Results37!$F$3:$O$399,AA$1+1,FALSE)=1,"S"&amp;VLOOKUP(D987,Results37!$F$3:$O$399,AA$1,FALSE),VLOOKUP(D987,Results37!$F$3:$O$399,AA$1,FALSE)))</f>
        <v/>
      </c>
      <c r="AB987" s="16" t="str">
        <f>IFERROR(VLOOKUP($D987,Results37!$F$3:$L$1396,AB$1,FALSE),"")</f>
        <v/>
      </c>
      <c r="AC987" s="16" t="str">
        <f>IFERROR(VLOOKUP($D987,Results37!$F$3:$L$1396,AC$1,FALSE),"")</f>
        <v/>
      </c>
      <c r="AD987" s="16" t="str">
        <f t="shared" si="79"/>
        <v/>
      </c>
      <c r="AE987" s="20" t="str">
        <f>IF(ISERROR(VLOOKUP($AC987&amp;"-"&amp;$F987&amp;" "&amp;G987,Bonuses!$B$1:$G$1006,4,FALSE)),"",INT(VLOOKUP($AC987&amp;"-"&amp;$F987&amp;" "&amp;$G987,Bonuses!$B$1:$G$1006,4,FALSE)))</f>
        <v/>
      </c>
      <c r="AF987" s="16" t="str">
        <f>IF(ISERROR(VLOOKUP($AC987&amp;"-"&amp;$F987,Bonuses!$B$1:$G$1006,5,FALSE)),"",IF(VLOOKUP($AC987&amp;"-"&amp;$F987,Bonuses!$B$1:$G$1006,5,FALSE)="","",VLOOKUP($AC987&amp;"-"&amp;$F987,Bonuses!$B$1:$G$1006,6,FALSE)&amp;" yrs, "&amp;VLOOKUP($AC987&amp;"-"&amp;$F987,Bonuses!$B$1:$G$1006,5,FALSE)))</f>
        <v/>
      </c>
    </row>
    <row r="988" spans="1:32" s="21" customFormat="1" x14ac:dyDescent="0.25">
      <c r="A988" s="21" t="s">
        <v>2515</v>
      </c>
      <c r="B988" s="21">
        <f t="shared" si="75"/>
        <v>0</v>
      </c>
      <c r="C988" s="21" t="str">
        <f t="shared" si="76"/>
        <v>P</v>
      </c>
      <c r="D988" s="17">
        <f>IF($C988="B",VLOOKUP($A988,Bat!$A$4:$BF$2320,D$1,FALSE),VLOOKUP($A988,Pit!$A$4:$BA$1686,D$2,FALSE))</f>
        <v>4703</v>
      </c>
      <c r="E988" s="16" t="str">
        <f>IF($C988="B",VLOOKUP($A988,Bat!$A$4:$BF$2320,E$1,FALSE),VLOOKUP($A988,Pit!$A$4:$BA$1686,E$2,FALSE))</f>
        <v>RP</v>
      </c>
      <c r="F988" s="16" t="str">
        <f>IF($C988="B",VLOOKUP($A988,Bat!$A$4:$BF$2320,F$1,FALSE),VLOOKUP($A988,Pit!$A$4:$BA$1686,F$2,FALSE))</f>
        <v>Lorenzo</v>
      </c>
      <c r="G988" s="16" t="str">
        <f>IF($C988="B",VLOOKUP($A988,Bat!$A$4:$BF$2320,G$1,FALSE),VLOOKUP($A988,Pit!$A$4:$BA$1686,G$2,FALSE))</f>
        <v>Lorenzo</v>
      </c>
      <c r="H988" s="16">
        <f>IF($C988="B",VLOOKUP($A988,Bat!$A$4:$BF$2320,H$1,FALSE),VLOOKUP($A988,Pit!$A$4:$BA$1686,H$2,FALSE))</f>
        <v>24</v>
      </c>
      <c r="I988" s="16" t="str">
        <f>IF($C988="B",VLOOKUP($A988,Bat!$A$4:$BF$2320,I$1,FALSE),VLOOKUP($A988,Pit!$A$4:$BA$1686,I$2,FALSE))</f>
        <v>R</v>
      </c>
      <c r="J988" s="16" t="str">
        <f>IF($C988="B",VLOOKUP($A988,Bat!$A$4:$BF$2320,J$1,FALSE),VLOOKUP($A988,Pit!$A$4:$BA$1686,J$2,FALSE))</f>
        <v>R</v>
      </c>
      <c r="K988" s="16" t="str">
        <f>IF($C988="B",VLOOKUP($A988,Bat!$A$4:$BF$2320,K$1,FALSE),VLOOKUP($A988,Pit!$A$4:$BA$1686,K$2,FALSE))</f>
        <v>Normal</v>
      </c>
      <c r="L988" s="17" t="str">
        <f>IF($C988="B",VLOOKUP($A988,Bat!$A$4:$BF$2320,L$1,FALSE),VLOOKUP($A988,Pit!$A$4:$BA$1686,L$2,FALSE))</f>
        <v>Normal</v>
      </c>
      <c r="M988" s="16">
        <f>IF($C988="B",VLOOKUP($A988,Bat!$A$4:$BF$2320,M$1,FALSE),VLOOKUP($A988,Pit!$A$4:$BA$1686,M$2,FALSE))</f>
        <v>2</v>
      </c>
      <c r="N988" s="16">
        <f>IF($C988="B",VLOOKUP($A988,Bat!$A$4:$BF$2320,N$1,FALSE),VLOOKUP($A988,Pit!$A$4:$BA$1686,N$2,FALSE))</f>
        <v>3</v>
      </c>
      <c r="O988" s="16">
        <f>IF($C988="B",VLOOKUP($A988,Bat!$A$4:$BF$2320,O$1,FALSE),VLOOKUP($A988,Pit!$A$4:$BA$1686,O$2,FALSE))</f>
        <v>2</v>
      </c>
      <c r="P988" s="16" t="str">
        <f>IF($C988="B",VLOOKUP($A988,Bat!$A$4:$BF$2320,P$1,FALSE),VLOOKUP($A988,Pit!$A$4:$BA$1686,P$2,FALSE))</f>
        <v>88-90 Mph</v>
      </c>
      <c r="Q988" s="17">
        <f>IF($C988="B",VLOOKUP($A988,Bat!$A$4:$BF$2320,Q$1,FALSE),VLOOKUP($A988,Pit!$A$4:$BA$1686,Q$2,FALSE))</f>
        <v>6</v>
      </c>
      <c r="R988" s="18">
        <f>IF($C988="B",VLOOKUP($A988,Bat!$A$4:$BF$2320,R$1,FALSE),VLOOKUP($A988,Pit!$A$4:$BA$1686,R$2,FALSE))</f>
        <v>6.6734552591455198</v>
      </c>
      <c r="S988" s="19">
        <f>IF($C988="B",VLOOKUP($A988,Bat!$A$4:$BF$2320,S$1,FALSE),VLOOKUP($A988,Pit!$A$4:$BA$1686,S$2,FALSE))</f>
        <v>-0.47129017057570977</v>
      </c>
      <c r="T988" s="20" t="str">
        <f>IF($C988="B",VLOOKUP($A988,Bat!$A$4:$BF$2320,T$1,FALSE),VLOOKUP($A988,Pit!$A$4:$BA$1686,T$2,FALSE))</f>
        <v>Slot</v>
      </c>
      <c r="U988" s="17" t="str">
        <f>VLOOKUP(IF($C988="B",VLOOKUP($A988,Bat!$A$4:$AU$2320,U$1,FALSE),VLOOKUP($A988,Pit!$A$4:$BE$1686,U$2,FALSE)),COND!$A$35:$B$41,2,FALSE)</f>
        <v>??</v>
      </c>
      <c r="V988" s="21">
        <f>IF($C988="B",VLOOKUP($A988,Bat!$A$4:$AT$2284,46,FALSE),VLOOKUP($A988,Pit!$A$4:$BD$1664,56,FALSE))</f>
        <v>579</v>
      </c>
      <c r="W988" s="16">
        <f t="shared" si="77"/>
        <v>579</v>
      </c>
      <c r="X988" s="16"/>
      <c r="Y988" s="22">
        <f t="shared" si="78"/>
        <v>1026</v>
      </c>
      <c r="Z988" s="16" t="str">
        <f>IFERROR(VLOOKUP($D988,Results37!$F$3:$L$1396,Z$1,FALSE),"")</f>
        <v/>
      </c>
      <c r="AA988" s="47" t="str">
        <f>IF(ISERROR(VLOOKUP(D988,Results37!$F$3:$O$399,AA$1,FALSE)),"",IF(VLOOKUP(D988,Results37!$F$3:$O$399,AA$1+1,FALSE)=1,"S"&amp;VLOOKUP(D988,Results37!$F$3:$O$399,AA$1,FALSE),VLOOKUP(D988,Results37!$F$3:$O$399,AA$1,FALSE)))</f>
        <v/>
      </c>
      <c r="AB988" s="16" t="str">
        <f>IFERROR(VLOOKUP($D988,Results37!$F$3:$L$1396,AB$1,FALSE),"")</f>
        <v/>
      </c>
      <c r="AC988" s="16" t="str">
        <f>IFERROR(VLOOKUP($D988,Results37!$F$3:$L$1396,AC$1,FALSE),"")</f>
        <v/>
      </c>
      <c r="AD988" s="16" t="str">
        <f t="shared" si="79"/>
        <v/>
      </c>
      <c r="AE988" s="20" t="str">
        <f>IF(ISERROR(VLOOKUP($AC988&amp;"-"&amp;$F988&amp;" "&amp;G988,Bonuses!$B$1:$G$1006,4,FALSE)),"",INT(VLOOKUP($AC988&amp;"-"&amp;$F988&amp;" "&amp;$G988,Bonuses!$B$1:$G$1006,4,FALSE)))</f>
        <v/>
      </c>
      <c r="AF988" s="16" t="str">
        <f>IF(ISERROR(VLOOKUP($AC988&amp;"-"&amp;$F988,Bonuses!$B$1:$G$1006,5,FALSE)),"",IF(VLOOKUP($AC988&amp;"-"&amp;$F988,Bonuses!$B$1:$G$1006,5,FALSE)="","",VLOOKUP($AC988&amp;"-"&amp;$F988,Bonuses!$B$1:$G$1006,6,FALSE)&amp;" yrs, "&amp;VLOOKUP($AC988&amp;"-"&amp;$F988,Bonuses!$B$1:$G$1006,5,FALSE)))</f>
        <v/>
      </c>
    </row>
    <row r="989" spans="1:32" s="21" customFormat="1" x14ac:dyDescent="0.25">
      <c r="A989" s="21" t="s">
        <v>2650</v>
      </c>
      <c r="B989" s="21">
        <f t="shared" si="75"/>
        <v>0</v>
      </c>
      <c r="C989" s="21" t="str">
        <f t="shared" si="76"/>
        <v>P</v>
      </c>
      <c r="D989" s="17">
        <f>IF($C989="B",VLOOKUP($A989,Bat!$A$4:$BF$2320,D$1,FALSE),VLOOKUP($A989,Pit!$A$4:$BA$1686,D$2,FALSE))</f>
        <v>15133</v>
      </c>
      <c r="E989" s="16" t="str">
        <f>IF($C989="B",VLOOKUP($A989,Bat!$A$4:$BF$2320,E$1,FALSE),VLOOKUP($A989,Pit!$A$4:$BA$1686,E$2,FALSE))</f>
        <v>RP</v>
      </c>
      <c r="F989" s="16" t="str">
        <f>IF($C989="B",VLOOKUP($A989,Bat!$A$4:$BF$2320,F$1,FALSE),VLOOKUP($A989,Pit!$A$4:$BA$1686,F$2,FALSE))</f>
        <v>Connor</v>
      </c>
      <c r="G989" s="16" t="str">
        <f>IF($C989="B",VLOOKUP($A989,Bat!$A$4:$BF$2320,G$1,FALSE),VLOOKUP($A989,Pit!$A$4:$BA$1686,G$2,FALSE))</f>
        <v>Gidley</v>
      </c>
      <c r="H989" s="16">
        <f>IF($C989="B",VLOOKUP($A989,Bat!$A$4:$BF$2320,H$1,FALSE),VLOOKUP($A989,Pit!$A$4:$BA$1686,H$2,FALSE))</f>
        <v>23</v>
      </c>
      <c r="I989" s="16" t="str">
        <f>IF($C989="B",VLOOKUP($A989,Bat!$A$4:$BF$2320,I$1,FALSE),VLOOKUP($A989,Pit!$A$4:$BA$1686,I$2,FALSE))</f>
        <v>L</v>
      </c>
      <c r="J989" s="16" t="str">
        <f>IF($C989="B",VLOOKUP($A989,Bat!$A$4:$BF$2320,J$1,FALSE),VLOOKUP($A989,Pit!$A$4:$BA$1686,J$2,FALSE))</f>
        <v>L</v>
      </c>
      <c r="K989" s="16" t="str">
        <f>IF($C989="B",VLOOKUP($A989,Bat!$A$4:$BF$2320,K$1,FALSE),VLOOKUP($A989,Pit!$A$4:$BA$1686,K$2,FALSE))</f>
        <v>Low</v>
      </c>
      <c r="L989" s="17" t="str">
        <f>IF($C989="B",VLOOKUP($A989,Bat!$A$4:$BF$2320,L$1,FALSE),VLOOKUP($A989,Pit!$A$4:$BA$1686,L$2,FALSE))</f>
        <v>Normal</v>
      </c>
      <c r="M989" s="16">
        <f>IF($C989="B",VLOOKUP($A989,Bat!$A$4:$BF$2320,M$1,FALSE),VLOOKUP($A989,Pit!$A$4:$BA$1686,M$2,FALSE))</f>
        <v>6</v>
      </c>
      <c r="N989" s="16">
        <f>IF($C989="B",VLOOKUP($A989,Bat!$A$4:$BF$2320,N$1,FALSE),VLOOKUP($A989,Pit!$A$4:$BA$1686,N$2,FALSE))</f>
        <v>2</v>
      </c>
      <c r="O989" s="16">
        <f>IF($C989="B",VLOOKUP($A989,Bat!$A$4:$BF$2320,O$1,FALSE),VLOOKUP($A989,Pit!$A$4:$BA$1686,O$2,FALSE))</f>
        <v>1</v>
      </c>
      <c r="P989" s="16" t="str">
        <f>IF($C989="B",VLOOKUP($A989,Bat!$A$4:$BF$2320,P$1,FALSE),VLOOKUP($A989,Pit!$A$4:$BA$1686,P$2,FALSE))</f>
        <v>92-94 Mph</v>
      </c>
      <c r="Q989" s="17">
        <f>IF($C989="B",VLOOKUP($A989,Bat!$A$4:$BF$2320,Q$1,FALSE),VLOOKUP($A989,Pit!$A$4:$BA$1686,Q$2,FALSE))</f>
        <v>6</v>
      </c>
      <c r="R989" s="18">
        <f>IF($C989="B",VLOOKUP($A989,Bat!$A$4:$BF$2320,R$1,FALSE),VLOOKUP($A989,Pit!$A$4:$BA$1686,R$2,FALSE))</f>
        <v>6.5772066004525662</v>
      </c>
      <c r="S989" s="19">
        <f>IF($C989="B",VLOOKUP($A989,Bat!$A$4:$BF$2320,S$1,FALSE),VLOOKUP($A989,Pit!$A$4:$BA$1686,S$2,FALSE))</f>
        <v>-0.47974561958881889</v>
      </c>
      <c r="T989" s="20" t="str">
        <f>IF($C989="B",VLOOKUP($A989,Bat!$A$4:$BF$2320,T$1,FALSE),VLOOKUP($A989,Pit!$A$4:$BA$1686,T$2,FALSE))</f>
        <v>-</v>
      </c>
      <c r="U989" s="17" t="str">
        <f>VLOOKUP(IF($C989="B",VLOOKUP($A989,Bat!$A$4:$AU$2320,U$1,FALSE),VLOOKUP($A989,Pit!$A$4:$BE$1686,U$2,FALSE)),COND!$A$35:$B$41,2,FALSE)</f>
        <v>??</v>
      </c>
      <c r="V989" s="21">
        <f>IF($C989="B",VLOOKUP($A989,Bat!$A$4:$AT$2284,46,FALSE),VLOOKUP($A989,Pit!$A$4:$BD$1664,56,FALSE))</f>
        <v>580</v>
      </c>
      <c r="W989" s="16">
        <f t="shared" si="77"/>
        <v>999</v>
      </c>
      <c r="X989" s="16"/>
      <c r="Y989" s="22">
        <f t="shared" si="78"/>
        <v>1029</v>
      </c>
      <c r="Z989" s="16" t="str">
        <f>IFERROR(VLOOKUP($D989,Results37!$F$3:$L$1396,Z$1,FALSE),"")</f>
        <v/>
      </c>
      <c r="AA989" s="47" t="str">
        <f>IF(ISERROR(VLOOKUP(D989,Results37!$F$3:$O$399,AA$1,FALSE)),"",IF(VLOOKUP(D989,Results37!$F$3:$O$399,AA$1+1,FALSE)=1,"S"&amp;VLOOKUP(D989,Results37!$F$3:$O$399,AA$1,FALSE),VLOOKUP(D989,Results37!$F$3:$O$399,AA$1,FALSE)))</f>
        <v/>
      </c>
      <c r="AB989" s="16" t="str">
        <f>IFERROR(VLOOKUP($D989,Results37!$F$3:$L$1396,AB$1,FALSE),"")</f>
        <v/>
      </c>
      <c r="AC989" s="16" t="str">
        <f>IFERROR(VLOOKUP($D989,Results37!$F$3:$L$1396,AC$1,FALSE),"")</f>
        <v/>
      </c>
      <c r="AD989" s="16" t="str">
        <f t="shared" si="79"/>
        <v/>
      </c>
      <c r="AE989" s="20" t="str">
        <f>IF(ISERROR(VLOOKUP($AC989&amp;"-"&amp;$F989&amp;" "&amp;G989,Bonuses!$B$1:$G$1006,4,FALSE)),"",INT(VLOOKUP($AC989&amp;"-"&amp;$F989&amp;" "&amp;$G989,Bonuses!$B$1:$G$1006,4,FALSE)))</f>
        <v/>
      </c>
      <c r="AF989" s="16" t="str">
        <f>IF(ISERROR(VLOOKUP($AC989&amp;"-"&amp;$F989,Bonuses!$B$1:$G$1006,5,FALSE)),"",IF(VLOOKUP($AC989&amp;"-"&amp;$F989,Bonuses!$B$1:$G$1006,5,FALSE)="","",VLOOKUP($AC989&amp;"-"&amp;$F989,Bonuses!$B$1:$G$1006,6,FALSE)&amp;" yrs, "&amp;VLOOKUP($AC989&amp;"-"&amp;$F989,Bonuses!$B$1:$G$1006,5,FALSE)))</f>
        <v/>
      </c>
    </row>
    <row r="990" spans="1:32" s="21" customFormat="1" x14ac:dyDescent="0.25">
      <c r="A990" s="21" t="s">
        <v>2201</v>
      </c>
      <c r="B990" s="21">
        <f t="shared" si="75"/>
        <v>0</v>
      </c>
      <c r="C990" s="21" t="str">
        <f t="shared" si="76"/>
        <v>B</v>
      </c>
      <c r="D990" s="17">
        <f>IF($C990="B",VLOOKUP($A990,Bat!$A$4:$BF$2320,D$1,FALSE),VLOOKUP($A990,Pit!$A$4:$BA$1686,D$2,FALSE))</f>
        <v>13256</v>
      </c>
      <c r="E990" s="16" t="str">
        <f>IF($C990="B",VLOOKUP($A990,Bat!$A$4:$BF$2320,E$1,FALSE),VLOOKUP($A990,Pit!$A$4:$BA$1686,E$2,FALSE))</f>
        <v>1B</v>
      </c>
      <c r="F990" s="16" t="str">
        <f>IF($C990="B",VLOOKUP($A990,Bat!$A$4:$BF$2320,F$1,FALSE),VLOOKUP($A990,Pit!$A$4:$BA$1686,F$2,FALSE))</f>
        <v>Eddie</v>
      </c>
      <c r="G990" s="16" t="str">
        <f>IF($C990="B",VLOOKUP($A990,Bat!$A$4:$BF$2320,G$1,FALSE),VLOOKUP($A990,Pit!$A$4:$BA$1686,G$2,FALSE))</f>
        <v>Terry</v>
      </c>
      <c r="H990" s="16">
        <f>IF($C990="B",VLOOKUP($A990,Bat!$A$4:$BF$2320,H$1,FALSE),VLOOKUP($A990,Pit!$A$4:$BA$1686,H$2,FALSE))</f>
        <v>22</v>
      </c>
      <c r="I990" s="16" t="str">
        <f>IF($C990="B",VLOOKUP($A990,Bat!$A$4:$BF$2320,I$1,FALSE),VLOOKUP($A990,Pit!$A$4:$BA$1686,I$2,FALSE))</f>
        <v>R</v>
      </c>
      <c r="J990" s="16" t="str">
        <f>IF($C990="B",VLOOKUP($A990,Bat!$A$4:$BF$2320,J$1,FALSE),VLOOKUP($A990,Pit!$A$4:$BA$1686,J$2,FALSE))</f>
        <v>R</v>
      </c>
      <c r="K990" s="16" t="str">
        <f>IF($C990="B",VLOOKUP($A990,Bat!$A$4:$BF$2320,K$1,FALSE),VLOOKUP($A990,Pit!$A$4:$BA$1686,K$2,FALSE))</f>
        <v>Low</v>
      </c>
      <c r="L990" s="17" t="str">
        <f>IF($C990="B",VLOOKUP($A990,Bat!$A$4:$BF$2320,L$1,FALSE),VLOOKUP($A990,Pit!$A$4:$BA$1686,L$2,FALSE))</f>
        <v>High</v>
      </c>
      <c r="M990" s="16">
        <f>IF($C990="B",VLOOKUP($A990,Bat!$A$4:$BF$2320,M$1,FALSE),VLOOKUP($A990,Pit!$A$4:$BA$1686,M$2,FALSE))</f>
        <v>1</v>
      </c>
      <c r="N990" s="16">
        <f>IF($C990="B",VLOOKUP($A990,Bat!$A$4:$BF$2320,N$1,FALSE),VLOOKUP($A990,Pit!$A$4:$BA$1686,N$2,FALSE))</f>
        <v>3</v>
      </c>
      <c r="O990" s="16">
        <f>IF($C990="B",VLOOKUP($A990,Bat!$A$4:$BF$2320,O$1,FALSE),VLOOKUP($A990,Pit!$A$4:$BA$1686,O$2,FALSE))</f>
        <v>1</v>
      </c>
      <c r="P990" s="16">
        <f>IF($C990="B",VLOOKUP($A990,Bat!$A$4:$BF$2320,P$1,FALSE),VLOOKUP($A990,Pit!$A$4:$BA$1686,P$2,FALSE))</f>
        <v>6</v>
      </c>
      <c r="Q990" s="17">
        <f>IF($C990="B",VLOOKUP($A990,Bat!$A$4:$BF$2320,Q$1,FALSE),VLOOKUP($A990,Pit!$A$4:$BA$1686,Q$2,FALSE))</f>
        <v>3</v>
      </c>
      <c r="R990" s="18">
        <f>IF($C990="B",VLOOKUP($A990,Bat!$A$4:$BF$2320,R$1,FALSE),VLOOKUP($A990,Pit!$A$4:$BA$1686,R$2,FALSE))</f>
        <v>-7.1199967459725073</v>
      </c>
      <c r="S990" s="19">
        <f>IF($C990="B",VLOOKUP($A990,Bat!$A$4:$BF$2320,S$1,FALSE),VLOOKUP($A990,Pit!$A$4:$BA$1686,S$2,FALSE))</f>
        <v>-0.60048577183399843</v>
      </c>
      <c r="T990" s="20" t="str">
        <f>IF($C990="B",VLOOKUP($A990,Bat!$A$4:$BF$2320,T$1,FALSE),VLOOKUP($A990,Pit!$A$4:$BA$1686,T$2,FALSE))</f>
        <v>$1.7m</v>
      </c>
      <c r="U990" s="17" t="str">
        <f>VLOOKUP(IF($C990="B",VLOOKUP($A990,Bat!$A$4:$AU$2320,U$1,FALSE),VLOOKUP($A990,Pit!$A$4:$BE$1686,U$2,FALSE)),COND!$A$35:$B$41,2,FALSE)</f>
        <v>??</v>
      </c>
      <c r="V990" s="21">
        <f>IF($C990="B",VLOOKUP($A990,Bat!$A$4:$AT$2284,46,FALSE),VLOOKUP($A990,Pit!$A$4:$BD$1664,56,FALSE))</f>
        <v>580</v>
      </c>
      <c r="W990" s="16">
        <f t="shared" si="77"/>
        <v>999</v>
      </c>
      <c r="X990" s="16"/>
      <c r="Y990" s="22">
        <f t="shared" si="78"/>
        <v>1076</v>
      </c>
      <c r="Z990" s="16" t="str">
        <f>IFERROR(VLOOKUP($D990,Results37!$F$3:$L$1396,Z$1,FALSE),"")</f>
        <v/>
      </c>
      <c r="AA990" s="47" t="str">
        <f>IF(ISERROR(VLOOKUP(D990,Results37!$F$3:$O$399,AA$1,FALSE)),"",IF(VLOOKUP(D990,Results37!$F$3:$O$399,AA$1+1,FALSE)=1,"S"&amp;VLOOKUP(D990,Results37!$F$3:$O$399,AA$1,FALSE),VLOOKUP(D990,Results37!$F$3:$O$399,AA$1,FALSE)))</f>
        <v/>
      </c>
      <c r="AB990" s="16" t="str">
        <f>IFERROR(VLOOKUP($D990,Results37!$F$3:$L$1396,AB$1,FALSE),"")</f>
        <v/>
      </c>
      <c r="AC990" s="16" t="str">
        <f>IFERROR(VLOOKUP($D990,Results37!$F$3:$L$1396,AC$1,FALSE),"")</f>
        <v/>
      </c>
      <c r="AD990" s="16" t="str">
        <f t="shared" si="79"/>
        <v/>
      </c>
      <c r="AE990" s="20" t="str">
        <f>IF(ISERROR(VLOOKUP($AC990&amp;"-"&amp;$F990&amp;" "&amp;G990,Bonuses!$B$1:$G$1006,4,FALSE)),"",INT(VLOOKUP($AC990&amp;"-"&amp;$F990&amp;" "&amp;$G990,Bonuses!$B$1:$G$1006,4,FALSE)))</f>
        <v/>
      </c>
      <c r="AF990" s="16" t="str">
        <f>IF(ISERROR(VLOOKUP($AC990&amp;"-"&amp;$F990,Bonuses!$B$1:$G$1006,5,FALSE)),"",IF(VLOOKUP($AC990&amp;"-"&amp;$F990,Bonuses!$B$1:$G$1006,5,FALSE)="","",VLOOKUP($AC990&amp;"-"&amp;$F990,Bonuses!$B$1:$G$1006,6,FALSE)&amp;" yrs, "&amp;VLOOKUP($AC990&amp;"-"&amp;$F990,Bonuses!$B$1:$G$1006,5,FALSE)))</f>
        <v/>
      </c>
    </row>
    <row r="991" spans="1:32" s="21" customFormat="1" x14ac:dyDescent="0.25">
      <c r="A991" s="21" t="s">
        <v>2787</v>
      </c>
      <c r="B991" s="21">
        <f t="shared" si="75"/>
        <v>0</v>
      </c>
      <c r="C991" s="21" t="str">
        <f t="shared" si="76"/>
        <v>P</v>
      </c>
      <c r="D991" s="17">
        <f>IF($C991="B",VLOOKUP($A991,Bat!$A$4:$BF$2320,D$1,FALSE),VLOOKUP($A991,Pit!$A$4:$BA$1686,D$2,FALSE))</f>
        <v>10093</v>
      </c>
      <c r="E991" s="16" t="str">
        <f>IF($C991="B",VLOOKUP($A991,Bat!$A$4:$BF$2320,E$1,FALSE),VLOOKUP($A991,Pit!$A$4:$BA$1686,E$2,FALSE))</f>
        <v>RP</v>
      </c>
      <c r="F991" s="16" t="str">
        <f>IF($C991="B",VLOOKUP($A991,Bat!$A$4:$BF$2320,F$1,FALSE),VLOOKUP($A991,Pit!$A$4:$BA$1686,F$2,FALSE))</f>
        <v>Lloyd</v>
      </c>
      <c r="G991" s="16" t="str">
        <f>IF($C991="B",VLOOKUP($A991,Bat!$A$4:$BF$2320,G$1,FALSE),VLOOKUP($A991,Pit!$A$4:$BA$1686,G$2,FALSE))</f>
        <v>Sheeran</v>
      </c>
      <c r="H991" s="16">
        <f>IF($C991="B",VLOOKUP($A991,Bat!$A$4:$BF$2320,H$1,FALSE),VLOOKUP($A991,Pit!$A$4:$BA$1686,H$2,FALSE))</f>
        <v>23</v>
      </c>
      <c r="I991" s="16" t="str">
        <f>IF($C991="B",VLOOKUP($A991,Bat!$A$4:$BF$2320,I$1,FALSE),VLOOKUP($A991,Pit!$A$4:$BA$1686,I$2,FALSE))</f>
        <v>L</v>
      </c>
      <c r="J991" s="16" t="str">
        <f>IF($C991="B",VLOOKUP($A991,Bat!$A$4:$BF$2320,J$1,FALSE),VLOOKUP($A991,Pit!$A$4:$BA$1686,J$2,FALSE))</f>
        <v>L</v>
      </c>
      <c r="K991" s="16" t="str">
        <f>IF($C991="B",VLOOKUP($A991,Bat!$A$4:$BF$2320,K$1,FALSE),VLOOKUP($A991,Pit!$A$4:$BA$1686,K$2,FALSE))</f>
        <v>Low</v>
      </c>
      <c r="L991" s="17" t="str">
        <f>IF($C991="B",VLOOKUP($A991,Bat!$A$4:$BF$2320,L$1,FALSE),VLOOKUP($A991,Pit!$A$4:$BA$1686,L$2,FALSE))</f>
        <v>Normal</v>
      </c>
      <c r="M991" s="16">
        <f>IF($C991="B",VLOOKUP($A991,Bat!$A$4:$BF$2320,M$1,FALSE),VLOOKUP($A991,Pit!$A$4:$BA$1686,M$2,FALSE))</f>
        <v>2</v>
      </c>
      <c r="N991" s="16">
        <f>IF($C991="B",VLOOKUP($A991,Bat!$A$4:$BF$2320,N$1,FALSE),VLOOKUP($A991,Pit!$A$4:$BA$1686,N$2,FALSE))</f>
        <v>2</v>
      </c>
      <c r="O991" s="16">
        <f>IF($C991="B",VLOOKUP($A991,Bat!$A$4:$BF$2320,O$1,FALSE),VLOOKUP($A991,Pit!$A$4:$BA$1686,O$2,FALSE))</f>
        <v>3</v>
      </c>
      <c r="P991" s="16" t="str">
        <f>IF($C991="B",VLOOKUP($A991,Bat!$A$4:$BF$2320,P$1,FALSE),VLOOKUP($A991,Pit!$A$4:$BA$1686,P$2,FALSE))</f>
        <v>86-88 Mph</v>
      </c>
      <c r="Q991" s="17">
        <f>IF($C991="B",VLOOKUP($A991,Bat!$A$4:$BF$2320,Q$1,FALSE),VLOOKUP($A991,Pit!$A$4:$BA$1686,Q$2,FALSE))</f>
        <v>8</v>
      </c>
      <c r="R991" s="18">
        <f>IF($C991="B",VLOOKUP($A991,Bat!$A$4:$BF$2320,R$1,FALSE),VLOOKUP($A991,Pit!$A$4:$BA$1686,R$2,FALSE))</f>
        <v>6.442560403086155</v>
      </c>
      <c r="S991" s="19">
        <f>IF($C991="B",VLOOKUP($A991,Bat!$A$4:$BF$2320,S$1,FALSE),VLOOKUP($A991,Pit!$A$4:$BA$1686,S$2,FALSE))</f>
        <v>-0.49157429410856135</v>
      </c>
      <c r="T991" s="20" t="str">
        <f>IF($C991="B",VLOOKUP($A991,Bat!$A$4:$BF$2320,T$1,FALSE),VLOOKUP($A991,Pit!$A$4:$BA$1686,T$2,FALSE))</f>
        <v>-</v>
      </c>
      <c r="U991" s="17" t="str">
        <f>VLOOKUP(IF($C991="B",VLOOKUP($A991,Bat!$A$4:$AU$2320,U$1,FALSE),VLOOKUP($A991,Pit!$A$4:$BE$1686,U$2,FALSE)),COND!$A$35:$B$41,2,FALSE)</f>
        <v>??</v>
      </c>
      <c r="V991" s="21">
        <f>IF($C991="B",VLOOKUP($A991,Bat!$A$4:$AT$2284,46,FALSE),VLOOKUP($A991,Pit!$A$4:$BD$1664,56,FALSE))</f>
        <v>581</v>
      </c>
      <c r="W991" s="16">
        <f t="shared" si="77"/>
        <v>999</v>
      </c>
      <c r="X991" s="16"/>
      <c r="Y991" s="22">
        <f t="shared" si="78"/>
        <v>1032</v>
      </c>
      <c r="Z991" s="16" t="str">
        <f>IFERROR(VLOOKUP($D991,Results37!$F$3:$L$1396,Z$1,FALSE),"")</f>
        <v/>
      </c>
      <c r="AA991" s="47" t="str">
        <f>IF(ISERROR(VLOOKUP(D991,Results37!$F$3:$O$399,AA$1,FALSE)),"",IF(VLOOKUP(D991,Results37!$F$3:$O$399,AA$1+1,FALSE)=1,"S"&amp;VLOOKUP(D991,Results37!$F$3:$O$399,AA$1,FALSE),VLOOKUP(D991,Results37!$F$3:$O$399,AA$1,FALSE)))</f>
        <v/>
      </c>
      <c r="AB991" s="16" t="str">
        <f>IFERROR(VLOOKUP($D991,Results37!$F$3:$L$1396,AB$1,FALSE),"")</f>
        <v/>
      </c>
      <c r="AC991" s="16" t="str">
        <f>IFERROR(VLOOKUP($D991,Results37!$F$3:$L$1396,AC$1,FALSE),"")</f>
        <v/>
      </c>
      <c r="AD991" s="16" t="str">
        <f t="shared" si="79"/>
        <v/>
      </c>
      <c r="AE991" s="20" t="str">
        <f>IF(ISERROR(VLOOKUP($AC991&amp;"-"&amp;$F991&amp;" "&amp;G991,Bonuses!$B$1:$G$1006,4,FALSE)),"",INT(VLOOKUP($AC991&amp;"-"&amp;$F991&amp;" "&amp;$G991,Bonuses!$B$1:$G$1006,4,FALSE)))</f>
        <v/>
      </c>
      <c r="AF991" s="16" t="str">
        <f>IF(ISERROR(VLOOKUP($AC991&amp;"-"&amp;$F991,Bonuses!$B$1:$G$1006,5,FALSE)),"",IF(VLOOKUP($AC991&amp;"-"&amp;$F991,Bonuses!$B$1:$G$1006,5,FALSE)="","",VLOOKUP($AC991&amp;"-"&amp;$F991,Bonuses!$B$1:$G$1006,6,FALSE)&amp;" yrs, "&amp;VLOOKUP($AC991&amp;"-"&amp;$F991,Bonuses!$B$1:$G$1006,5,FALSE)))</f>
        <v/>
      </c>
    </row>
    <row r="992" spans="1:32" s="21" customFormat="1" x14ac:dyDescent="0.25">
      <c r="A992" s="21" t="s">
        <v>2655</v>
      </c>
      <c r="B992" s="21">
        <f t="shared" si="75"/>
        <v>0</v>
      </c>
      <c r="C992" s="21" t="str">
        <f t="shared" si="76"/>
        <v>P</v>
      </c>
      <c r="D992" s="17">
        <f>IF($C992="B",VLOOKUP($A992,Bat!$A$4:$BF$2320,D$1,FALSE),VLOOKUP($A992,Pit!$A$4:$BA$1686,D$2,FALSE))</f>
        <v>5119</v>
      </c>
      <c r="E992" s="16" t="str">
        <f>IF($C992="B",VLOOKUP($A992,Bat!$A$4:$BF$2320,E$1,FALSE),VLOOKUP($A992,Pit!$A$4:$BA$1686,E$2,FALSE))</f>
        <v>RP</v>
      </c>
      <c r="F992" s="16" t="str">
        <f>IF($C992="B",VLOOKUP($A992,Bat!$A$4:$BF$2320,F$1,FALSE),VLOOKUP($A992,Pit!$A$4:$BA$1686,F$2,FALSE))</f>
        <v>Walt</v>
      </c>
      <c r="G992" s="16" t="str">
        <f>IF($C992="B",VLOOKUP($A992,Bat!$A$4:$BF$2320,G$1,FALSE),VLOOKUP($A992,Pit!$A$4:$BA$1686,G$2,FALSE))</f>
        <v>MacCormick</v>
      </c>
      <c r="H992" s="16">
        <f>IF($C992="B",VLOOKUP($A992,Bat!$A$4:$BF$2320,H$1,FALSE),VLOOKUP($A992,Pit!$A$4:$BA$1686,H$2,FALSE))</f>
        <v>23</v>
      </c>
      <c r="I992" s="16" t="str">
        <f>IF($C992="B",VLOOKUP($A992,Bat!$A$4:$BF$2320,I$1,FALSE),VLOOKUP($A992,Pit!$A$4:$BA$1686,I$2,FALSE))</f>
        <v>L</v>
      </c>
      <c r="J992" s="16" t="str">
        <f>IF($C992="B",VLOOKUP($A992,Bat!$A$4:$BF$2320,J$1,FALSE),VLOOKUP($A992,Pit!$A$4:$BA$1686,J$2,FALSE))</f>
        <v>L</v>
      </c>
      <c r="K992" s="16" t="str">
        <f>IF($C992="B",VLOOKUP($A992,Bat!$A$4:$BF$2320,K$1,FALSE),VLOOKUP($A992,Pit!$A$4:$BA$1686,K$2,FALSE))</f>
        <v>Normal</v>
      </c>
      <c r="L992" s="17" t="str">
        <f>IF($C992="B",VLOOKUP($A992,Bat!$A$4:$BF$2320,L$1,FALSE),VLOOKUP($A992,Pit!$A$4:$BA$1686,L$2,FALSE))</f>
        <v>Low</v>
      </c>
      <c r="M992" s="16">
        <f>IF($C992="B",VLOOKUP($A992,Bat!$A$4:$BF$2320,M$1,FALSE),VLOOKUP($A992,Pit!$A$4:$BA$1686,M$2,FALSE))</f>
        <v>4</v>
      </c>
      <c r="N992" s="16">
        <f>IF($C992="B",VLOOKUP($A992,Bat!$A$4:$BF$2320,N$1,FALSE),VLOOKUP($A992,Pit!$A$4:$BA$1686,N$2,FALSE))</f>
        <v>1</v>
      </c>
      <c r="O992" s="16">
        <f>IF($C992="B",VLOOKUP($A992,Bat!$A$4:$BF$2320,O$1,FALSE),VLOOKUP($A992,Pit!$A$4:$BA$1686,O$2,FALSE))</f>
        <v>2</v>
      </c>
      <c r="P992" s="16" t="str">
        <f>IF($C992="B",VLOOKUP($A992,Bat!$A$4:$BF$2320,P$1,FALSE),VLOOKUP($A992,Pit!$A$4:$BA$1686,P$2,FALSE))</f>
        <v>89-91 Mph</v>
      </c>
      <c r="Q992" s="17">
        <f>IF($C992="B",VLOOKUP($A992,Bat!$A$4:$BF$2320,Q$1,FALSE),VLOOKUP($A992,Pit!$A$4:$BA$1686,Q$2,FALSE))</f>
        <v>6</v>
      </c>
      <c r="R992" s="18">
        <f>IF($C992="B",VLOOKUP($A992,Bat!$A$4:$BF$2320,R$1,FALSE),VLOOKUP($A992,Pit!$A$4:$BA$1686,R$2,FALSE))</f>
        <v>6.3350035192807184</v>
      </c>
      <c r="S992" s="19">
        <f>IF($C992="B",VLOOKUP($A992,Bat!$A$4:$BF$2320,S$1,FALSE),VLOOKUP($A992,Pit!$A$4:$BA$1686,S$2,FALSE))</f>
        <v>-0.50102317120852191</v>
      </c>
      <c r="T992" s="20" t="str">
        <f>IF($C992="B",VLOOKUP($A992,Bat!$A$4:$BF$2320,T$1,FALSE),VLOOKUP($A992,Pit!$A$4:$BA$1686,T$2,FALSE))</f>
        <v>-</v>
      </c>
      <c r="U992" s="17" t="str">
        <f>VLOOKUP(IF($C992="B",VLOOKUP($A992,Bat!$A$4:$AU$2320,U$1,FALSE),VLOOKUP($A992,Pit!$A$4:$BE$1686,U$2,FALSE)),COND!$A$35:$B$41,2,FALSE)</f>
        <v>??</v>
      </c>
      <c r="V992" s="21">
        <f>IF($C992="B",VLOOKUP($A992,Bat!$A$4:$AT$2284,46,FALSE),VLOOKUP($A992,Pit!$A$4:$BD$1664,56,FALSE))</f>
        <v>582</v>
      </c>
      <c r="W992" s="16">
        <f t="shared" si="77"/>
        <v>999</v>
      </c>
      <c r="X992" s="16"/>
      <c r="Y992" s="22">
        <f t="shared" si="78"/>
        <v>1037</v>
      </c>
      <c r="Z992" s="16" t="str">
        <f>IFERROR(VLOOKUP($D992,Results37!$F$3:$L$1396,Z$1,FALSE),"")</f>
        <v/>
      </c>
      <c r="AA992" s="47" t="str">
        <f>IF(ISERROR(VLOOKUP(D992,Results37!$F$3:$O$399,AA$1,FALSE)),"",IF(VLOOKUP(D992,Results37!$F$3:$O$399,AA$1+1,FALSE)=1,"S"&amp;VLOOKUP(D992,Results37!$F$3:$O$399,AA$1,FALSE),VLOOKUP(D992,Results37!$F$3:$O$399,AA$1,FALSE)))</f>
        <v/>
      </c>
      <c r="AB992" s="16" t="str">
        <f>IFERROR(VLOOKUP($D992,Results37!$F$3:$L$1396,AB$1,FALSE),"")</f>
        <v/>
      </c>
      <c r="AC992" s="16" t="str">
        <f>IFERROR(VLOOKUP($D992,Results37!$F$3:$L$1396,AC$1,FALSE),"")</f>
        <v/>
      </c>
      <c r="AD992" s="16" t="str">
        <f t="shared" si="79"/>
        <v/>
      </c>
      <c r="AE992" s="20" t="str">
        <f>IF(ISERROR(VLOOKUP($AC992&amp;"-"&amp;$F992&amp;" "&amp;G992,Bonuses!$B$1:$G$1006,4,FALSE)),"",INT(VLOOKUP($AC992&amp;"-"&amp;$F992&amp;" "&amp;$G992,Bonuses!$B$1:$G$1006,4,FALSE)))</f>
        <v/>
      </c>
      <c r="AF992" s="16" t="str">
        <f>IF(ISERROR(VLOOKUP($AC992&amp;"-"&amp;$F992,Bonuses!$B$1:$G$1006,5,FALSE)),"",IF(VLOOKUP($AC992&amp;"-"&amp;$F992,Bonuses!$B$1:$G$1006,5,FALSE)="","",VLOOKUP($AC992&amp;"-"&amp;$F992,Bonuses!$B$1:$G$1006,6,FALSE)&amp;" yrs, "&amp;VLOOKUP($AC992&amp;"-"&amp;$F992,Bonuses!$B$1:$G$1006,5,FALSE)))</f>
        <v/>
      </c>
    </row>
    <row r="993" spans="1:32" s="21" customFormat="1" x14ac:dyDescent="0.25">
      <c r="A993" s="21" t="s">
        <v>2658</v>
      </c>
      <c r="B993" s="21">
        <f t="shared" si="75"/>
        <v>0</v>
      </c>
      <c r="C993" s="21" t="str">
        <f t="shared" si="76"/>
        <v>P</v>
      </c>
      <c r="D993" s="17">
        <f>IF($C993="B",VLOOKUP($A993,Bat!$A$4:$BF$2320,D$1,FALSE),VLOOKUP($A993,Pit!$A$4:$BA$1686,D$2,FALSE))</f>
        <v>13656</v>
      </c>
      <c r="E993" s="16" t="str">
        <f>IF($C993="B",VLOOKUP($A993,Bat!$A$4:$BF$2320,E$1,FALSE),VLOOKUP($A993,Pit!$A$4:$BA$1686,E$2,FALSE))</f>
        <v>RP</v>
      </c>
      <c r="F993" s="16" t="str">
        <f>IF($C993="B",VLOOKUP($A993,Bat!$A$4:$BF$2320,F$1,FALSE),VLOOKUP($A993,Pit!$A$4:$BA$1686,F$2,FALSE))</f>
        <v>Katsumi</v>
      </c>
      <c r="G993" s="16" t="str">
        <f>IF($C993="B",VLOOKUP($A993,Bat!$A$4:$BF$2320,G$1,FALSE),VLOOKUP($A993,Pit!$A$4:$BA$1686,G$2,FALSE))</f>
        <v>Yamada</v>
      </c>
      <c r="H993" s="16">
        <f>IF($C993="B",VLOOKUP($A993,Bat!$A$4:$BF$2320,H$1,FALSE),VLOOKUP($A993,Pit!$A$4:$BA$1686,H$2,FALSE))</f>
        <v>23</v>
      </c>
      <c r="I993" s="16" t="str">
        <f>IF($C993="B",VLOOKUP($A993,Bat!$A$4:$BF$2320,I$1,FALSE),VLOOKUP($A993,Pit!$A$4:$BA$1686,I$2,FALSE))</f>
        <v>R</v>
      </c>
      <c r="J993" s="16" t="str">
        <f>IF($C993="B",VLOOKUP($A993,Bat!$A$4:$BF$2320,J$1,FALSE),VLOOKUP($A993,Pit!$A$4:$BA$1686,J$2,FALSE))</f>
        <v>R</v>
      </c>
      <c r="K993" s="16" t="str">
        <f>IF($C993="B",VLOOKUP($A993,Bat!$A$4:$BF$2320,K$1,FALSE),VLOOKUP($A993,Pit!$A$4:$BA$1686,K$2,FALSE))</f>
        <v>Low</v>
      </c>
      <c r="L993" s="17" t="str">
        <f>IF($C993="B",VLOOKUP($A993,Bat!$A$4:$BF$2320,L$1,FALSE),VLOOKUP($A993,Pit!$A$4:$BA$1686,L$2,FALSE))</f>
        <v>Normal</v>
      </c>
      <c r="M993" s="16">
        <f>IF($C993="B",VLOOKUP($A993,Bat!$A$4:$BF$2320,M$1,FALSE),VLOOKUP($A993,Pit!$A$4:$BA$1686,M$2,FALSE))</f>
        <v>3</v>
      </c>
      <c r="N993" s="16">
        <f>IF($C993="B",VLOOKUP($A993,Bat!$A$4:$BF$2320,N$1,FALSE),VLOOKUP($A993,Pit!$A$4:$BA$1686,N$2,FALSE))</f>
        <v>2</v>
      </c>
      <c r="O993" s="16">
        <f>IF($C993="B",VLOOKUP($A993,Bat!$A$4:$BF$2320,O$1,FALSE),VLOOKUP($A993,Pit!$A$4:$BA$1686,O$2,FALSE))</f>
        <v>2</v>
      </c>
      <c r="P993" s="16" t="str">
        <f>IF($C993="B",VLOOKUP($A993,Bat!$A$4:$BF$2320,P$1,FALSE),VLOOKUP($A993,Pit!$A$4:$BA$1686,P$2,FALSE))</f>
        <v>85-87 Mph</v>
      </c>
      <c r="Q993" s="17">
        <f>IF($C993="B",VLOOKUP($A993,Bat!$A$4:$BF$2320,Q$1,FALSE),VLOOKUP($A993,Pit!$A$4:$BA$1686,Q$2,FALSE))</f>
        <v>6</v>
      </c>
      <c r="R993" s="18">
        <f>IF($C993="B",VLOOKUP($A993,Bat!$A$4:$BF$2320,R$1,FALSE),VLOOKUP($A993,Pit!$A$4:$BA$1686,R$2,FALSE))</f>
        <v>6.1916646933890469</v>
      </c>
      <c r="S993" s="19">
        <f>IF($C993="B",VLOOKUP($A993,Bat!$A$4:$BF$2320,S$1,FALSE),VLOOKUP($A993,Pit!$A$4:$BA$1686,S$2,FALSE))</f>
        <v>-0.51361549353679858</v>
      </c>
      <c r="T993" s="20" t="str">
        <f>IF($C993="B",VLOOKUP($A993,Bat!$A$4:$BF$2320,T$1,FALSE),VLOOKUP($A993,Pit!$A$4:$BA$1686,T$2,FALSE))</f>
        <v>Slot</v>
      </c>
      <c r="U993" s="17" t="str">
        <f>VLOOKUP(IF($C993="B",VLOOKUP($A993,Bat!$A$4:$AU$2320,U$1,FALSE),VLOOKUP($A993,Pit!$A$4:$BE$1686,U$2,FALSE)),COND!$A$35:$B$41,2,FALSE)</f>
        <v>??</v>
      </c>
      <c r="V993" s="21">
        <f>IF($C993="B",VLOOKUP($A993,Bat!$A$4:$AT$2284,46,FALSE),VLOOKUP($A993,Pit!$A$4:$BD$1664,56,FALSE))</f>
        <v>583</v>
      </c>
      <c r="W993" s="16">
        <f t="shared" si="77"/>
        <v>583</v>
      </c>
      <c r="X993" s="16"/>
      <c r="Y993" s="22">
        <f t="shared" si="78"/>
        <v>1038</v>
      </c>
      <c r="Z993" s="16" t="str">
        <f>IFERROR(VLOOKUP($D993,Results37!$F$3:$L$1396,Z$1,FALSE),"")</f>
        <v/>
      </c>
      <c r="AA993" s="47" t="str">
        <f>IF(ISERROR(VLOOKUP(D993,Results37!$F$3:$O$399,AA$1,FALSE)),"",IF(VLOOKUP(D993,Results37!$F$3:$O$399,AA$1+1,FALSE)=1,"S"&amp;VLOOKUP(D993,Results37!$F$3:$O$399,AA$1,FALSE),VLOOKUP(D993,Results37!$F$3:$O$399,AA$1,FALSE)))</f>
        <v/>
      </c>
      <c r="AB993" s="16" t="str">
        <f>IFERROR(VLOOKUP($D993,Results37!$F$3:$L$1396,AB$1,FALSE),"")</f>
        <v/>
      </c>
      <c r="AC993" s="16" t="str">
        <f>IFERROR(VLOOKUP($D993,Results37!$F$3:$L$1396,AC$1,FALSE),"")</f>
        <v/>
      </c>
      <c r="AD993" s="16" t="str">
        <f t="shared" si="79"/>
        <v/>
      </c>
      <c r="AE993" s="20" t="str">
        <f>IF(ISERROR(VLOOKUP($AC993&amp;"-"&amp;$F993&amp;" "&amp;G993,Bonuses!$B$1:$G$1006,4,FALSE)),"",INT(VLOOKUP($AC993&amp;"-"&amp;$F993&amp;" "&amp;$G993,Bonuses!$B$1:$G$1006,4,FALSE)))</f>
        <v/>
      </c>
      <c r="AF993" s="16" t="str">
        <f>IF(ISERROR(VLOOKUP($AC993&amp;"-"&amp;$F993,Bonuses!$B$1:$G$1006,5,FALSE)),"",IF(VLOOKUP($AC993&amp;"-"&amp;$F993,Bonuses!$B$1:$G$1006,5,FALSE)="","",VLOOKUP($AC993&amp;"-"&amp;$F993,Bonuses!$B$1:$G$1006,6,FALSE)&amp;" yrs, "&amp;VLOOKUP($AC993&amp;"-"&amp;$F993,Bonuses!$B$1:$G$1006,5,FALSE)))</f>
        <v/>
      </c>
    </row>
    <row r="994" spans="1:32" s="21" customFormat="1" x14ac:dyDescent="0.25">
      <c r="A994" s="21" t="s">
        <v>2659</v>
      </c>
      <c r="B994" s="21">
        <f t="shared" si="75"/>
        <v>0</v>
      </c>
      <c r="C994" s="21" t="str">
        <f t="shared" si="76"/>
        <v>P</v>
      </c>
      <c r="D994" s="17">
        <f>IF($C994="B",VLOOKUP($A994,Bat!$A$4:$BF$2320,D$1,FALSE),VLOOKUP($A994,Pit!$A$4:$BA$1686,D$2,FALSE))</f>
        <v>15303</v>
      </c>
      <c r="E994" s="16" t="str">
        <f>IF($C994="B",VLOOKUP($A994,Bat!$A$4:$BF$2320,E$1,FALSE),VLOOKUP($A994,Pit!$A$4:$BA$1686,E$2,FALSE))</f>
        <v>RP</v>
      </c>
      <c r="F994" s="16" t="str">
        <f>IF($C994="B",VLOOKUP($A994,Bat!$A$4:$BF$2320,F$1,FALSE),VLOOKUP($A994,Pit!$A$4:$BA$1686,F$2,FALSE))</f>
        <v>Jeremy</v>
      </c>
      <c r="G994" s="16" t="str">
        <f>IF($C994="B",VLOOKUP($A994,Bat!$A$4:$BF$2320,G$1,FALSE),VLOOKUP($A994,Pit!$A$4:$BA$1686,G$2,FALSE))</f>
        <v>McClain</v>
      </c>
      <c r="H994" s="16">
        <f>IF($C994="B",VLOOKUP($A994,Bat!$A$4:$BF$2320,H$1,FALSE),VLOOKUP($A994,Pit!$A$4:$BA$1686,H$2,FALSE))</f>
        <v>24</v>
      </c>
      <c r="I994" s="16" t="str">
        <f>IF($C994="B",VLOOKUP($A994,Bat!$A$4:$BF$2320,I$1,FALSE),VLOOKUP($A994,Pit!$A$4:$BA$1686,I$2,FALSE))</f>
        <v>R</v>
      </c>
      <c r="J994" s="16" t="str">
        <f>IF($C994="B",VLOOKUP($A994,Bat!$A$4:$BF$2320,J$1,FALSE),VLOOKUP($A994,Pit!$A$4:$BA$1686,J$2,FALSE))</f>
        <v>L</v>
      </c>
      <c r="K994" s="16" t="str">
        <f>IF($C994="B",VLOOKUP($A994,Bat!$A$4:$BF$2320,K$1,FALSE),VLOOKUP($A994,Pit!$A$4:$BA$1686,K$2,FALSE))</f>
        <v>Low</v>
      </c>
      <c r="L994" s="17" t="str">
        <f>IF($C994="B",VLOOKUP($A994,Bat!$A$4:$BF$2320,L$1,FALSE),VLOOKUP($A994,Pit!$A$4:$BA$1686,L$2,FALSE))</f>
        <v>High</v>
      </c>
      <c r="M994" s="16">
        <f>IF($C994="B",VLOOKUP($A994,Bat!$A$4:$BF$2320,M$1,FALSE),VLOOKUP($A994,Pit!$A$4:$BA$1686,M$2,FALSE))</f>
        <v>3</v>
      </c>
      <c r="N994" s="16">
        <f>IF($C994="B",VLOOKUP($A994,Bat!$A$4:$BF$2320,N$1,FALSE),VLOOKUP($A994,Pit!$A$4:$BA$1686,N$2,FALSE))</f>
        <v>2</v>
      </c>
      <c r="O994" s="16">
        <f>IF($C994="B",VLOOKUP($A994,Bat!$A$4:$BF$2320,O$1,FALSE),VLOOKUP($A994,Pit!$A$4:$BA$1686,O$2,FALSE))</f>
        <v>2</v>
      </c>
      <c r="P994" s="16" t="str">
        <f>IF($C994="B",VLOOKUP($A994,Bat!$A$4:$BF$2320,P$1,FALSE),VLOOKUP($A994,Pit!$A$4:$BA$1686,P$2,FALSE))</f>
        <v>88-90 Mph</v>
      </c>
      <c r="Q994" s="17">
        <f>IF($C994="B",VLOOKUP($A994,Bat!$A$4:$BF$2320,Q$1,FALSE),VLOOKUP($A994,Pit!$A$4:$BA$1686,Q$2,FALSE))</f>
        <v>6</v>
      </c>
      <c r="R994" s="18">
        <f>IF($C994="B",VLOOKUP($A994,Bat!$A$4:$BF$2320,R$1,FALSE),VLOOKUP($A994,Pit!$A$4:$BA$1686,R$2,FALSE))</f>
        <v>6.1713732402637582</v>
      </c>
      <c r="S994" s="19">
        <f>IF($C994="B",VLOOKUP($A994,Bat!$A$4:$BF$2320,S$1,FALSE),VLOOKUP($A994,Pit!$A$4:$BA$1686,S$2,FALSE))</f>
        <v>-0.51539809861028973</v>
      </c>
      <c r="T994" s="20" t="str">
        <f>IF($C994="B",VLOOKUP($A994,Bat!$A$4:$BF$2320,T$1,FALSE),VLOOKUP($A994,Pit!$A$4:$BA$1686,T$2,FALSE))</f>
        <v>Slot</v>
      </c>
      <c r="U994" s="17" t="str">
        <f>VLOOKUP(IF($C994="B",VLOOKUP($A994,Bat!$A$4:$AU$2320,U$1,FALSE),VLOOKUP($A994,Pit!$A$4:$BE$1686,U$2,FALSE)),COND!$A$35:$B$41,2,FALSE)</f>
        <v>??</v>
      </c>
      <c r="V994" s="21">
        <f>IF($C994="B",VLOOKUP($A994,Bat!$A$4:$AT$2284,46,FALSE),VLOOKUP($A994,Pit!$A$4:$BD$1664,56,FALSE))</f>
        <v>584</v>
      </c>
      <c r="W994" s="16">
        <f t="shared" si="77"/>
        <v>584</v>
      </c>
      <c r="X994" s="16"/>
      <c r="Y994" s="22">
        <f t="shared" si="78"/>
        <v>1039</v>
      </c>
      <c r="Z994" s="16" t="str">
        <f>IFERROR(VLOOKUP($D994,Results37!$F$3:$L$1396,Z$1,FALSE),"")</f>
        <v/>
      </c>
      <c r="AA994" s="47" t="str">
        <f>IF(ISERROR(VLOOKUP(D994,Results37!$F$3:$O$399,AA$1,FALSE)),"",IF(VLOOKUP(D994,Results37!$F$3:$O$399,AA$1+1,FALSE)=1,"S"&amp;VLOOKUP(D994,Results37!$F$3:$O$399,AA$1,FALSE),VLOOKUP(D994,Results37!$F$3:$O$399,AA$1,FALSE)))</f>
        <v/>
      </c>
      <c r="AB994" s="16" t="str">
        <f>IFERROR(VLOOKUP($D994,Results37!$F$3:$L$1396,AB$1,FALSE),"")</f>
        <v/>
      </c>
      <c r="AC994" s="16" t="str">
        <f>IFERROR(VLOOKUP($D994,Results37!$F$3:$L$1396,AC$1,FALSE),"")</f>
        <v/>
      </c>
      <c r="AD994" s="16" t="str">
        <f t="shared" si="79"/>
        <v/>
      </c>
      <c r="AE994" s="20" t="str">
        <f>IF(ISERROR(VLOOKUP($AC994&amp;"-"&amp;$F994&amp;" "&amp;G994,Bonuses!$B$1:$G$1006,4,FALSE)),"",INT(VLOOKUP($AC994&amp;"-"&amp;$F994&amp;" "&amp;$G994,Bonuses!$B$1:$G$1006,4,FALSE)))</f>
        <v/>
      </c>
      <c r="AF994" s="16" t="str">
        <f>IF(ISERROR(VLOOKUP($AC994&amp;"-"&amp;$F994,Bonuses!$B$1:$G$1006,5,FALSE)),"",IF(VLOOKUP($AC994&amp;"-"&amp;$F994,Bonuses!$B$1:$G$1006,5,FALSE)="","",VLOOKUP($AC994&amp;"-"&amp;$F994,Bonuses!$B$1:$G$1006,6,FALSE)&amp;" yrs, "&amp;VLOOKUP($AC994&amp;"-"&amp;$F994,Bonuses!$B$1:$G$1006,5,FALSE)))</f>
        <v/>
      </c>
    </row>
    <row r="995" spans="1:32" s="21" customFormat="1" x14ac:dyDescent="0.25">
      <c r="A995" s="21" t="s">
        <v>2657</v>
      </c>
      <c r="B995" s="21">
        <f t="shared" si="75"/>
        <v>0</v>
      </c>
      <c r="C995" s="21" t="str">
        <f t="shared" si="76"/>
        <v>P</v>
      </c>
      <c r="D995" s="17">
        <f>IF($C995="B",VLOOKUP($A995,Bat!$A$4:$BF$2320,D$1,FALSE),VLOOKUP($A995,Pit!$A$4:$BA$1686,D$2,FALSE))</f>
        <v>5673</v>
      </c>
      <c r="E995" s="16" t="str">
        <f>IF($C995="B",VLOOKUP($A995,Bat!$A$4:$BF$2320,E$1,FALSE),VLOOKUP($A995,Pit!$A$4:$BA$1686,E$2,FALSE))</f>
        <v>RP</v>
      </c>
      <c r="F995" s="16" t="str">
        <f>IF($C995="B",VLOOKUP($A995,Bat!$A$4:$BF$2320,F$1,FALSE),VLOOKUP($A995,Pit!$A$4:$BA$1686,F$2,FALSE))</f>
        <v>Eugene</v>
      </c>
      <c r="G995" s="16" t="str">
        <f>IF($C995="B",VLOOKUP($A995,Bat!$A$4:$BF$2320,G$1,FALSE),VLOOKUP($A995,Pit!$A$4:$BA$1686,G$2,FALSE))</f>
        <v>Curtis</v>
      </c>
      <c r="H995" s="16">
        <f>IF($C995="B",VLOOKUP($A995,Bat!$A$4:$BF$2320,H$1,FALSE),VLOOKUP($A995,Pit!$A$4:$BA$1686,H$2,FALSE))</f>
        <v>23</v>
      </c>
      <c r="I995" s="16" t="str">
        <f>IF($C995="B",VLOOKUP($A995,Bat!$A$4:$BF$2320,I$1,FALSE),VLOOKUP($A995,Pit!$A$4:$BA$1686,I$2,FALSE))</f>
        <v>R</v>
      </c>
      <c r="J995" s="16" t="str">
        <f>IF($C995="B",VLOOKUP($A995,Bat!$A$4:$BF$2320,J$1,FALSE),VLOOKUP($A995,Pit!$A$4:$BA$1686,J$2,FALSE))</f>
        <v>R</v>
      </c>
      <c r="K995" s="16" t="str">
        <f>IF($C995="B",VLOOKUP($A995,Bat!$A$4:$BF$2320,K$1,FALSE),VLOOKUP($A995,Pit!$A$4:$BA$1686,K$2,FALSE))</f>
        <v>Low</v>
      </c>
      <c r="L995" s="17" t="str">
        <f>IF($C995="B",VLOOKUP($A995,Bat!$A$4:$BF$2320,L$1,FALSE),VLOOKUP($A995,Pit!$A$4:$BA$1686,L$2,FALSE))</f>
        <v>Normal</v>
      </c>
      <c r="M995" s="16">
        <f>IF($C995="B",VLOOKUP($A995,Bat!$A$4:$BF$2320,M$1,FALSE),VLOOKUP($A995,Pit!$A$4:$BA$1686,M$2,FALSE))</f>
        <v>3</v>
      </c>
      <c r="N995" s="16">
        <f>IF($C995="B",VLOOKUP($A995,Bat!$A$4:$BF$2320,N$1,FALSE),VLOOKUP($A995,Pit!$A$4:$BA$1686,N$2,FALSE))</f>
        <v>1</v>
      </c>
      <c r="O995" s="16">
        <f>IF($C995="B",VLOOKUP($A995,Bat!$A$4:$BF$2320,O$1,FALSE),VLOOKUP($A995,Pit!$A$4:$BA$1686,O$2,FALSE))</f>
        <v>3</v>
      </c>
      <c r="P995" s="16" t="str">
        <f>IF($C995="B",VLOOKUP($A995,Bat!$A$4:$BF$2320,P$1,FALSE),VLOOKUP($A995,Pit!$A$4:$BA$1686,P$2,FALSE))</f>
        <v>90-92 Mph</v>
      </c>
      <c r="Q995" s="17">
        <f>IF($C995="B",VLOOKUP($A995,Bat!$A$4:$BF$2320,Q$1,FALSE),VLOOKUP($A995,Pit!$A$4:$BA$1686,Q$2,FALSE))</f>
        <v>10</v>
      </c>
      <c r="R995" s="18">
        <f>IF($C995="B",VLOOKUP($A995,Bat!$A$4:$BF$2320,R$1,FALSE),VLOOKUP($A995,Pit!$A$4:$BA$1686,R$2,FALSE))</f>
        <v>6.1562555216507882</v>
      </c>
      <c r="S995" s="19">
        <f>IF($C995="B",VLOOKUP($A995,Bat!$A$4:$BF$2320,S$1,FALSE),VLOOKUP($A995,Pit!$A$4:$BA$1686,S$2,FALSE))</f>
        <v>-0.51672619087320937</v>
      </c>
      <c r="T995" s="20" t="str">
        <f>IF($C995="B",VLOOKUP($A995,Bat!$A$4:$BF$2320,T$1,FALSE),VLOOKUP($A995,Pit!$A$4:$BA$1686,T$2,FALSE))</f>
        <v>-</v>
      </c>
      <c r="U995" s="17" t="str">
        <f>VLOOKUP(IF($C995="B",VLOOKUP($A995,Bat!$A$4:$AU$2320,U$1,FALSE),VLOOKUP($A995,Pit!$A$4:$BE$1686,U$2,FALSE)),COND!$A$35:$B$41,2,FALSE)</f>
        <v>??</v>
      </c>
      <c r="V995" s="21">
        <f>IF($C995="B",VLOOKUP($A995,Bat!$A$4:$AT$2284,46,FALSE),VLOOKUP($A995,Pit!$A$4:$BD$1664,56,FALSE))</f>
        <v>585</v>
      </c>
      <c r="W995" s="16">
        <f t="shared" si="77"/>
        <v>999</v>
      </c>
      <c r="X995" s="16"/>
      <c r="Y995" s="22">
        <f t="shared" si="78"/>
        <v>1040</v>
      </c>
      <c r="Z995" s="16" t="str">
        <f>IFERROR(VLOOKUP($D995,Results37!$F$3:$L$1396,Z$1,FALSE),"")</f>
        <v/>
      </c>
      <c r="AA995" s="47" t="str">
        <f>IF(ISERROR(VLOOKUP(D995,Results37!$F$3:$O$399,AA$1,FALSE)),"",IF(VLOOKUP(D995,Results37!$F$3:$O$399,AA$1+1,FALSE)=1,"S"&amp;VLOOKUP(D995,Results37!$F$3:$O$399,AA$1,FALSE),VLOOKUP(D995,Results37!$F$3:$O$399,AA$1,FALSE)))</f>
        <v/>
      </c>
      <c r="AB995" s="16" t="str">
        <f>IFERROR(VLOOKUP($D995,Results37!$F$3:$L$1396,AB$1,FALSE),"")</f>
        <v/>
      </c>
      <c r="AC995" s="16" t="str">
        <f>IFERROR(VLOOKUP($D995,Results37!$F$3:$L$1396,AC$1,FALSE),"")</f>
        <v/>
      </c>
      <c r="AD995" s="16" t="str">
        <f t="shared" si="79"/>
        <v/>
      </c>
      <c r="AE995" s="20" t="str">
        <f>IF(ISERROR(VLOOKUP($AC995&amp;"-"&amp;$F995&amp;" "&amp;G995,Bonuses!$B$1:$G$1006,4,FALSE)),"",INT(VLOOKUP($AC995&amp;"-"&amp;$F995&amp;" "&amp;$G995,Bonuses!$B$1:$G$1006,4,FALSE)))</f>
        <v/>
      </c>
      <c r="AF995" s="16" t="str">
        <f>IF(ISERROR(VLOOKUP($AC995&amp;"-"&amp;$F995,Bonuses!$B$1:$G$1006,5,FALSE)),"",IF(VLOOKUP($AC995&amp;"-"&amp;$F995,Bonuses!$B$1:$G$1006,5,FALSE)="","",VLOOKUP($AC995&amp;"-"&amp;$F995,Bonuses!$B$1:$G$1006,6,FALSE)&amp;" yrs, "&amp;VLOOKUP($AC995&amp;"-"&amp;$F995,Bonuses!$B$1:$G$1006,5,FALSE)))</f>
        <v/>
      </c>
    </row>
    <row r="996" spans="1:32" s="21" customFormat="1" x14ac:dyDescent="0.25">
      <c r="A996" s="21" t="s">
        <v>2548</v>
      </c>
      <c r="B996" s="21">
        <f t="shared" si="75"/>
        <v>0</v>
      </c>
      <c r="C996" s="21" t="str">
        <f t="shared" si="76"/>
        <v>P</v>
      </c>
      <c r="D996" s="17">
        <f>IF($C996="B",VLOOKUP($A996,Bat!$A$4:$BF$2320,D$1,FALSE),VLOOKUP($A996,Pit!$A$4:$BA$1686,D$2,FALSE))</f>
        <v>15725</v>
      </c>
      <c r="E996" s="16" t="str">
        <f>IF($C996="B",VLOOKUP($A996,Bat!$A$4:$BF$2320,E$1,FALSE),VLOOKUP($A996,Pit!$A$4:$BA$1686,E$2,FALSE))</f>
        <v>RP</v>
      </c>
      <c r="F996" s="16" t="str">
        <f>IF($C996="B",VLOOKUP($A996,Bat!$A$4:$BF$2320,F$1,FALSE),VLOOKUP($A996,Pit!$A$4:$BA$1686,F$2,FALSE))</f>
        <v>Allen</v>
      </c>
      <c r="G996" s="16" t="str">
        <f>IF($C996="B",VLOOKUP($A996,Bat!$A$4:$BF$2320,G$1,FALSE),VLOOKUP($A996,Pit!$A$4:$BA$1686,G$2,FALSE))</f>
        <v>Statler</v>
      </c>
      <c r="H996" s="16">
        <f>IF($C996="B",VLOOKUP($A996,Bat!$A$4:$BF$2320,H$1,FALSE),VLOOKUP($A996,Pit!$A$4:$BA$1686,H$2,FALSE))</f>
        <v>23</v>
      </c>
      <c r="I996" s="16" t="str">
        <f>IF($C996="B",VLOOKUP($A996,Bat!$A$4:$BF$2320,I$1,FALSE),VLOOKUP($A996,Pit!$A$4:$BA$1686,I$2,FALSE))</f>
        <v>R</v>
      </c>
      <c r="J996" s="16" t="str">
        <f>IF($C996="B",VLOOKUP($A996,Bat!$A$4:$BF$2320,J$1,FALSE),VLOOKUP($A996,Pit!$A$4:$BA$1686,J$2,FALSE))</f>
        <v>R</v>
      </c>
      <c r="K996" s="16" t="str">
        <f>IF($C996="B",VLOOKUP($A996,Bat!$A$4:$BF$2320,K$1,FALSE),VLOOKUP($A996,Pit!$A$4:$BA$1686,K$2,FALSE))</f>
        <v>Low</v>
      </c>
      <c r="L996" s="17" t="str">
        <f>IF($C996="B",VLOOKUP($A996,Bat!$A$4:$BF$2320,L$1,FALSE),VLOOKUP($A996,Pit!$A$4:$BA$1686,L$2,FALSE))</f>
        <v>Normal</v>
      </c>
      <c r="M996" s="16">
        <f>IF($C996="B",VLOOKUP($A996,Bat!$A$4:$BF$2320,M$1,FALSE),VLOOKUP($A996,Pit!$A$4:$BA$1686,M$2,FALSE))</f>
        <v>3</v>
      </c>
      <c r="N996" s="16">
        <f>IF($C996="B",VLOOKUP($A996,Bat!$A$4:$BF$2320,N$1,FALSE),VLOOKUP($A996,Pit!$A$4:$BA$1686,N$2,FALSE))</f>
        <v>1</v>
      </c>
      <c r="O996" s="16">
        <f>IF($C996="B",VLOOKUP($A996,Bat!$A$4:$BF$2320,O$1,FALSE),VLOOKUP($A996,Pit!$A$4:$BA$1686,O$2,FALSE))</f>
        <v>3</v>
      </c>
      <c r="P996" s="16" t="str">
        <f>IF($C996="B",VLOOKUP($A996,Bat!$A$4:$BF$2320,P$1,FALSE),VLOOKUP($A996,Pit!$A$4:$BA$1686,P$2,FALSE))</f>
        <v>89-91 Mph</v>
      </c>
      <c r="Q996" s="17">
        <f>IF($C996="B",VLOOKUP($A996,Bat!$A$4:$BF$2320,Q$1,FALSE),VLOOKUP($A996,Pit!$A$4:$BA$1686,Q$2,FALSE))</f>
        <v>9</v>
      </c>
      <c r="R996" s="18">
        <f>IF($C996="B",VLOOKUP($A996,Bat!$A$4:$BF$2320,R$1,FALSE),VLOOKUP($A996,Pit!$A$4:$BA$1686,R$2,FALSE))</f>
        <v>6.0982655601309794</v>
      </c>
      <c r="S996" s="19">
        <f>IF($C996="B",VLOOKUP($A996,Bat!$A$4:$BF$2320,S$1,FALSE),VLOOKUP($A996,Pit!$A$4:$BA$1686,S$2,FALSE))</f>
        <v>-0.5218206116117583</v>
      </c>
      <c r="T996" s="20" t="str">
        <f>IF($C996="B",VLOOKUP($A996,Bat!$A$4:$BF$2320,T$1,FALSE),VLOOKUP($A996,Pit!$A$4:$BA$1686,T$2,FALSE))</f>
        <v>-</v>
      </c>
      <c r="U996" s="17" t="str">
        <f>VLOOKUP(IF($C996="B",VLOOKUP($A996,Bat!$A$4:$AU$2320,U$1,FALSE),VLOOKUP($A996,Pit!$A$4:$BE$1686,U$2,FALSE)),COND!$A$35:$B$41,2,FALSE)</f>
        <v>??</v>
      </c>
      <c r="V996" s="21">
        <f>IF($C996="B",VLOOKUP($A996,Bat!$A$4:$AT$2284,46,FALSE),VLOOKUP($A996,Pit!$A$4:$BD$1664,56,FALSE))</f>
        <v>586</v>
      </c>
      <c r="W996" s="16">
        <f t="shared" si="77"/>
        <v>999</v>
      </c>
      <c r="X996" s="16"/>
      <c r="Y996" s="22">
        <f t="shared" si="78"/>
        <v>1042</v>
      </c>
      <c r="Z996" s="16" t="str">
        <f>IFERROR(VLOOKUP($D996,Results37!$F$3:$L$1396,Z$1,FALSE),"")</f>
        <v/>
      </c>
      <c r="AA996" s="47" t="str">
        <f>IF(ISERROR(VLOOKUP(D996,Results37!$F$3:$O$399,AA$1,FALSE)),"",IF(VLOOKUP(D996,Results37!$F$3:$O$399,AA$1+1,FALSE)=1,"S"&amp;VLOOKUP(D996,Results37!$F$3:$O$399,AA$1,FALSE),VLOOKUP(D996,Results37!$F$3:$O$399,AA$1,FALSE)))</f>
        <v/>
      </c>
      <c r="AB996" s="16" t="str">
        <f>IFERROR(VLOOKUP($D996,Results37!$F$3:$L$1396,AB$1,FALSE),"")</f>
        <v/>
      </c>
      <c r="AC996" s="16" t="str">
        <f>IFERROR(VLOOKUP($D996,Results37!$F$3:$L$1396,AC$1,FALSE),"")</f>
        <v/>
      </c>
      <c r="AD996" s="16" t="str">
        <f t="shared" si="79"/>
        <v/>
      </c>
      <c r="AE996" s="20" t="str">
        <f>IF(ISERROR(VLOOKUP($AC996&amp;"-"&amp;$F996&amp;" "&amp;G996,Bonuses!$B$1:$G$1006,4,FALSE)),"",INT(VLOOKUP($AC996&amp;"-"&amp;$F996&amp;" "&amp;$G996,Bonuses!$B$1:$G$1006,4,FALSE)))</f>
        <v/>
      </c>
      <c r="AF996" s="16" t="str">
        <f>IF(ISERROR(VLOOKUP($AC996&amp;"-"&amp;$F996,Bonuses!$B$1:$G$1006,5,FALSE)),"",IF(VLOOKUP($AC996&amp;"-"&amp;$F996,Bonuses!$B$1:$G$1006,5,FALSE)="","",VLOOKUP($AC996&amp;"-"&amp;$F996,Bonuses!$B$1:$G$1006,6,FALSE)&amp;" yrs, "&amp;VLOOKUP($AC996&amp;"-"&amp;$F996,Bonuses!$B$1:$G$1006,5,FALSE)))</f>
        <v/>
      </c>
    </row>
    <row r="997" spans="1:32" s="21" customFormat="1" x14ac:dyDescent="0.25">
      <c r="A997" s="21" t="s">
        <v>2794</v>
      </c>
      <c r="B997" s="21">
        <f t="shared" si="75"/>
        <v>0</v>
      </c>
      <c r="C997" s="21" t="str">
        <f t="shared" si="76"/>
        <v>P</v>
      </c>
      <c r="D997" s="17">
        <f>IF($C997="B",VLOOKUP($A997,Bat!$A$4:$BF$2320,D$1,FALSE),VLOOKUP($A997,Pit!$A$4:$BA$1686,D$2,FALSE))</f>
        <v>15664</v>
      </c>
      <c r="E997" s="16" t="str">
        <f>IF($C997="B",VLOOKUP($A997,Bat!$A$4:$BF$2320,E$1,FALSE),VLOOKUP($A997,Pit!$A$4:$BA$1686,E$2,FALSE))</f>
        <v>RP</v>
      </c>
      <c r="F997" s="16" t="str">
        <f>IF($C997="B",VLOOKUP($A997,Bat!$A$4:$BF$2320,F$1,FALSE),VLOOKUP($A997,Pit!$A$4:$BA$1686,F$2,FALSE))</f>
        <v>Roy</v>
      </c>
      <c r="G997" s="16" t="str">
        <f>IF($C997="B",VLOOKUP($A997,Bat!$A$4:$BF$2320,G$1,FALSE),VLOOKUP($A997,Pit!$A$4:$BA$1686,G$2,FALSE))</f>
        <v>Webster</v>
      </c>
      <c r="H997" s="16">
        <f>IF($C997="B",VLOOKUP($A997,Bat!$A$4:$BF$2320,H$1,FALSE),VLOOKUP($A997,Pit!$A$4:$BA$1686,H$2,FALSE))</f>
        <v>22</v>
      </c>
      <c r="I997" s="16" t="str">
        <f>IF($C997="B",VLOOKUP($A997,Bat!$A$4:$BF$2320,I$1,FALSE),VLOOKUP($A997,Pit!$A$4:$BA$1686,I$2,FALSE))</f>
        <v>R</v>
      </c>
      <c r="J997" s="16" t="str">
        <f>IF($C997="B",VLOOKUP($A997,Bat!$A$4:$BF$2320,J$1,FALSE),VLOOKUP($A997,Pit!$A$4:$BA$1686,J$2,FALSE))</f>
        <v>R</v>
      </c>
      <c r="K997" s="16" t="str">
        <f>IF($C997="B",VLOOKUP($A997,Bat!$A$4:$BF$2320,K$1,FALSE),VLOOKUP($A997,Pit!$A$4:$BA$1686,K$2,FALSE))</f>
        <v>Normal</v>
      </c>
      <c r="L997" s="17" t="str">
        <f>IF($C997="B",VLOOKUP($A997,Bat!$A$4:$BF$2320,L$1,FALSE),VLOOKUP($A997,Pit!$A$4:$BA$1686,L$2,FALSE))</f>
        <v>Normal</v>
      </c>
      <c r="M997" s="16">
        <f>IF($C997="B",VLOOKUP($A997,Bat!$A$4:$BF$2320,M$1,FALSE),VLOOKUP($A997,Pit!$A$4:$BA$1686,M$2,FALSE))</f>
        <v>3</v>
      </c>
      <c r="N997" s="16">
        <f>IF($C997="B",VLOOKUP($A997,Bat!$A$4:$BF$2320,N$1,FALSE),VLOOKUP($A997,Pit!$A$4:$BA$1686,N$2,FALSE))</f>
        <v>1</v>
      </c>
      <c r="O997" s="16">
        <f>IF($C997="B",VLOOKUP($A997,Bat!$A$4:$BF$2320,O$1,FALSE),VLOOKUP($A997,Pit!$A$4:$BA$1686,O$2,FALSE))</f>
        <v>3</v>
      </c>
      <c r="P997" s="16" t="str">
        <f>IF($C997="B",VLOOKUP($A997,Bat!$A$4:$BF$2320,P$1,FALSE),VLOOKUP($A997,Pit!$A$4:$BA$1686,P$2,FALSE))</f>
        <v>88-90 Mph</v>
      </c>
      <c r="Q997" s="17">
        <f>IF($C997="B",VLOOKUP($A997,Bat!$A$4:$BF$2320,Q$1,FALSE),VLOOKUP($A997,Pit!$A$4:$BA$1686,Q$2,FALSE))</f>
        <v>5</v>
      </c>
      <c r="R997" s="18">
        <f>IF($C997="B",VLOOKUP($A997,Bat!$A$4:$BF$2320,R$1,FALSE),VLOOKUP($A997,Pit!$A$4:$BA$1686,R$2,FALSE))</f>
        <v>6.0725966232289679</v>
      </c>
      <c r="S997" s="19">
        <f>IF($C997="B",VLOOKUP($A997,Bat!$A$4:$BF$2320,S$1,FALSE),VLOOKUP($A997,Pit!$A$4:$BA$1686,S$2,FALSE))</f>
        <v>-0.52407562887790093</v>
      </c>
      <c r="T997" s="20" t="str">
        <f>IF($C997="B",VLOOKUP($A997,Bat!$A$4:$BF$2320,T$1,FALSE),VLOOKUP($A997,Pit!$A$4:$BA$1686,T$2,FALSE))</f>
        <v>$210k</v>
      </c>
      <c r="U997" s="17" t="str">
        <f>VLOOKUP(IF($C997="B",VLOOKUP($A997,Bat!$A$4:$AU$2320,U$1,FALSE),VLOOKUP($A997,Pit!$A$4:$BE$1686,U$2,FALSE)),COND!$A$35:$B$41,2,FALSE)</f>
        <v>??</v>
      </c>
      <c r="V997" s="21">
        <f>IF($C997="B",VLOOKUP($A997,Bat!$A$4:$AT$2284,46,FALSE),VLOOKUP($A997,Pit!$A$4:$BD$1664,56,FALSE))</f>
        <v>587</v>
      </c>
      <c r="W997" s="16">
        <f t="shared" si="77"/>
        <v>999</v>
      </c>
      <c r="X997" s="16"/>
      <c r="Y997" s="22">
        <f t="shared" si="78"/>
        <v>1043</v>
      </c>
      <c r="Z997" s="16" t="str">
        <f>IFERROR(VLOOKUP($D997,Results37!$F$3:$L$1396,Z$1,FALSE),"")</f>
        <v/>
      </c>
      <c r="AA997" s="47" t="str">
        <f>IF(ISERROR(VLOOKUP(D997,Results37!$F$3:$O$399,AA$1,FALSE)),"",IF(VLOOKUP(D997,Results37!$F$3:$O$399,AA$1+1,FALSE)=1,"S"&amp;VLOOKUP(D997,Results37!$F$3:$O$399,AA$1,FALSE),VLOOKUP(D997,Results37!$F$3:$O$399,AA$1,FALSE)))</f>
        <v/>
      </c>
      <c r="AB997" s="16" t="str">
        <f>IFERROR(VLOOKUP($D997,Results37!$F$3:$L$1396,AB$1,FALSE),"")</f>
        <v/>
      </c>
      <c r="AC997" s="16" t="str">
        <f>IFERROR(VLOOKUP($D997,Results37!$F$3:$L$1396,AC$1,FALSE),"")</f>
        <v/>
      </c>
      <c r="AD997" s="16" t="str">
        <f t="shared" si="79"/>
        <v/>
      </c>
      <c r="AE997" s="20" t="str">
        <f>IF(ISERROR(VLOOKUP($AC997&amp;"-"&amp;$F997&amp;" "&amp;G997,Bonuses!$B$1:$G$1006,4,FALSE)),"",INT(VLOOKUP($AC997&amp;"-"&amp;$F997&amp;" "&amp;$G997,Bonuses!$B$1:$G$1006,4,FALSE)))</f>
        <v/>
      </c>
      <c r="AF997" s="16" t="str">
        <f>IF(ISERROR(VLOOKUP($AC997&amp;"-"&amp;$F997,Bonuses!$B$1:$G$1006,5,FALSE)),"",IF(VLOOKUP($AC997&amp;"-"&amp;$F997,Bonuses!$B$1:$G$1006,5,FALSE)="","",VLOOKUP($AC997&amp;"-"&amp;$F997,Bonuses!$B$1:$G$1006,6,FALSE)&amp;" yrs, "&amp;VLOOKUP($AC997&amp;"-"&amp;$F997,Bonuses!$B$1:$G$1006,5,FALSE)))</f>
        <v/>
      </c>
    </row>
    <row r="998" spans="1:32" s="21" customFormat="1" x14ac:dyDescent="0.25">
      <c r="A998" s="21" t="s">
        <v>2664</v>
      </c>
      <c r="B998" s="21">
        <f t="shared" si="75"/>
        <v>0</v>
      </c>
      <c r="C998" s="21" t="str">
        <f t="shared" si="76"/>
        <v>P</v>
      </c>
      <c r="D998" s="17">
        <f>IF($C998="B",VLOOKUP($A998,Bat!$A$4:$BF$2320,D$1,FALSE),VLOOKUP($A998,Pit!$A$4:$BA$1686,D$2,FALSE))</f>
        <v>1649</v>
      </c>
      <c r="E998" s="16" t="str">
        <f>IF($C998="B",VLOOKUP($A998,Bat!$A$4:$BF$2320,E$1,FALSE),VLOOKUP($A998,Pit!$A$4:$BA$1686,E$2,FALSE))</f>
        <v>RP</v>
      </c>
      <c r="F998" s="16" t="str">
        <f>IF($C998="B",VLOOKUP($A998,Bat!$A$4:$BF$2320,F$1,FALSE),VLOOKUP($A998,Pit!$A$4:$BA$1686,F$2,FALSE))</f>
        <v>Gary</v>
      </c>
      <c r="G998" s="16" t="str">
        <f>IF($C998="B",VLOOKUP($A998,Bat!$A$4:$BF$2320,G$1,FALSE),VLOOKUP($A998,Pit!$A$4:$BA$1686,G$2,FALSE))</f>
        <v>Jordan</v>
      </c>
      <c r="H998" s="16">
        <f>IF($C998="B",VLOOKUP($A998,Bat!$A$4:$BF$2320,H$1,FALSE),VLOOKUP($A998,Pit!$A$4:$BA$1686,H$2,FALSE))</f>
        <v>22</v>
      </c>
      <c r="I998" s="16" t="str">
        <f>IF($C998="B",VLOOKUP($A998,Bat!$A$4:$BF$2320,I$1,FALSE),VLOOKUP($A998,Pit!$A$4:$BA$1686,I$2,FALSE))</f>
        <v>R</v>
      </c>
      <c r="J998" s="16" t="str">
        <f>IF($C998="B",VLOOKUP($A998,Bat!$A$4:$BF$2320,J$1,FALSE),VLOOKUP($A998,Pit!$A$4:$BA$1686,J$2,FALSE))</f>
        <v>L</v>
      </c>
      <c r="K998" s="16" t="str">
        <f>IF($C998="B",VLOOKUP($A998,Bat!$A$4:$BF$2320,K$1,FALSE),VLOOKUP($A998,Pit!$A$4:$BA$1686,K$2,FALSE))</f>
        <v>Normal</v>
      </c>
      <c r="L998" s="17" t="str">
        <f>IF($C998="B",VLOOKUP($A998,Bat!$A$4:$BF$2320,L$1,FALSE),VLOOKUP($A998,Pit!$A$4:$BA$1686,L$2,FALSE))</f>
        <v>High</v>
      </c>
      <c r="M998" s="16">
        <f>IF($C998="B",VLOOKUP($A998,Bat!$A$4:$BF$2320,M$1,FALSE),VLOOKUP($A998,Pit!$A$4:$BA$1686,M$2,FALSE))</f>
        <v>2</v>
      </c>
      <c r="N998" s="16">
        <f>IF($C998="B",VLOOKUP($A998,Bat!$A$4:$BF$2320,N$1,FALSE),VLOOKUP($A998,Pit!$A$4:$BA$1686,N$2,FALSE))</f>
        <v>2</v>
      </c>
      <c r="O998" s="16">
        <f>IF($C998="B",VLOOKUP($A998,Bat!$A$4:$BF$2320,O$1,FALSE),VLOOKUP($A998,Pit!$A$4:$BA$1686,O$2,FALSE))</f>
        <v>3</v>
      </c>
      <c r="P998" s="16" t="str">
        <f>IF($C998="B",VLOOKUP($A998,Bat!$A$4:$BF$2320,P$1,FALSE),VLOOKUP($A998,Pit!$A$4:$BA$1686,P$2,FALSE))</f>
        <v>87-89 Mph</v>
      </c>
      <c r="Q998" s="17">
        <f>IF($C998="B",VLOOKUP($A998,Bat!$A$4:$BF$2320,Q$1,FALSE),VLOOKUP($A998,Pit!$A$4:$BA$1686,Q$2,FALSE))</f>
        <v>3</v>
      </c>
      <c r="R998" s="18">
        <f>IF($C998="B",VLOOKUP($A998,Bat!$A$4:$BF$2320,R$1,FALSE),VLOOKUP($A998,Pit!$A$4:$BA$1686,R$2,FALSE))</f>
        <v>6.0386013106364373</v>
      </c>
      <c r="S998" s="19">
        <f>IF($C998="B",VLOOKUP($A998,Bat!$A$4:$BF$2320,S$1,FALSE),VLOOKUP($A998,Pit!$A$4:$BA$1686,S$2,FALSE))</f>
        <v>-0.52706211862450447</v>
      </c>
      <c r="T998" s="20" t="str">
        <f>IF($C998="B",VLOOKUP($A998,Bat!$A$4:$BF$2320,T$1,FALSE),VLOOKUP($A998,Pit!$A$4:$BA$1686,T$2,FALSE))</f>
        <v>-</v>
      </c>
      <c r="U998" s="17" t="str">
        <f>VLOOKUP(IF($C998="B",VLOOKUP($A998,Bat!$A$4:$AU$2320,U$1,FALSE),VLOOKUP($A998,Pit!$A$4:$BE$1686,U$2,FALSE)),COND!$A$35:$B$41,2,FALSE)</f>
        <v>??</v>
      </c>
      <c r="V998" s="21">
        <f>IF($C998="B",VLOOKUP($A998,Bat!$A$4:$AT$2284,46,FALSE),VLOOKUP($A998,Pit!$A$4:$BD$1664,56,FALSE))</f>
        <v>588</v>
      </c>
      <c r="W998" s="16">
        <f t="shared" si="77"/>
        <v>999</v>
      </c>
      <c r="X998" s="16"/>
      <c r="Y998" s="22">
        <f t="shared" si="78"/>
        <v>1045</v>
      </c>
      <c r="Z998" s="16" t="str">
        <f>IFERROR(VLOOKUP($D998,Results37!$F$3:$L$1396,Z$1,FALSE),"")</f>
        <v/>
      </c>
      <c r="AA998" s="47" t="str">
        <f>IF(ISERROR(VLOOKUP(D998,Results37!$F$3:$O$399,AA$1,FALSE)),"",IF(VLOOKUP(D998,Results37!$F$3:$O$399,AA$1+1,FALSE)=1,"S"&amp;VLOOKUP(D998,Results37!$F$3:$O$399,AA$1,FALSE),VLOOKUP(D998,Results37!$F$3:$O$399,AA$1,FALSE)))</f>
        <v/>
      </c>
      <c r="AB998" s="16" t="str">
        <f>IFERROR(VLOOKUP($D998,Results37!$F$3:$L$1396,AB$1,FALSE),"")</f>
        <v/>
      </c>
      <c r="AC998" s="16" t="str">
        <f>IFERROR(VLOOKUP($D998,Results37!$F$3:$L$1396,AC$1,FALSE),"")</f>
        <v/>
      </c>
      <c r="AD998" s="16" t="str">
        <f t="shared" si="79"/>
        <v/>
      </c>
      <c r="AE998" s="20" t="str">
        <f>IF(ISERROR(VLOOKUP($AC998&amp;"-"&amp;$F998&amp;" "&amp;G998,Bonuses!$B$1:$G$1006,4,FALSE)),"",INT(VLOOKUP($AC998&amp;"-"&amp;$F998&amp;" "&amp;$G998,Bonuses!$B$1:$G$1006,4,FALSE)))</f>
        <v/>
      </c>
      <c r="AF998" s="16" t="str">
        <f>IF(ISERROR(VLOOKUP($AC998&amp;"-"&amp;$F998,Bonuses!$B$1:$G$1006,5,FALSE)),"",IF(VLOOKUP($AC998&amp;"-"&amp;$F998,Bonuses!$B$1:$G$1006,5,FALSE)="","",VLOOKUP($AC998&amp;"-"&amp;$F998,Bonuses!$B$1:$G$1006,6,FALSE)&amp;" yrs, "&amp;VLOOKUP($AC998&amp;"-"&amp;$F998,Bonuses!$B$1:$G$1006,5,FALSE)))</f>
        <v/>
      </c>
    </row>
    <row r="999" spans="1:32" s="21" customFormat="1" x14ac:dyDescent="0.25">
      <c r="A999" s="21" t="s">
        <v>3011</v>
      </c>
      <c r="B999" s="21">
        <f t="shared" si="75"/>
        <v>0</v>
      </c>
      <c r="C999" s="21" t="str">
        <f t="shared" si="76"/>
        <v>P</v>
      </c>
      <c r="D999" s="17">
        <f>IF($C999="B",VLOOKUP($A999,Bat!$A$4:$BF$2320,D$1,FALSE),VLOOKUP($A999,Pit!$A$4:$BA$1686,D$2,FALSE))</f>
        <v>9738</v>
      </c>
      <c r="E999" s="16" t="str">
        <f>IF($C999="B",VLOOKUP($A999,Bat!$A$4:$BF$2320,E$1,FALSE),VLOOKUP($A999,Pit!$A$4:$BA$1686,E$2,FALSE))</f>
        <v>RP</v>
      </c>
      <c r="F999" s="16" t="str">
        <f>IF($C999="B",VLOOKUP($A999,Bat!$A$4:$BF$2320,F$1,FALSE),VLOOKUP($A999,Pit!$A$4:$BA$1686,F$2,FALSE))</f>
        <v>Shihi</v>
      </c>
      <c r="G999" s="16" t="str">
        <f>IF($C999="B",VLOOKUP($A999,Bat!$A$4:$BF$2320,G$1,FALSE),VLOOKUP($A999,Pit!$A$4:$BA$1686,G$2,FALSE))</f>
        <v>Ishii</v>
      </c>
      <c r="H999" s="16">
        <f>IF($C999="B",VLOOKUP($A999,Bat!$A$4:$BF$2320,H$1,FALSE),VLOOKUP($A999,Pit!$A$4:$BA$1686,H$2,FALSE))</f>
        <v>23</v>
      </c>
      <c r="I999" s="16" t="str">
        <f>IF($C999="B",VLOOKUP($A999,Bat!$A$4:$BF$2320,I$1,FALSE),VLOOKUP($A999,Pit!$A$4:$BA$1686,I$2,FALSE))</f>
        <v>R</v>
      </c>
      <c r="J999" s="16" t="str">
        <f>IF($C999="B",VLOOKUP($A999,Bat!$A$4:$BF$2320,J$1,FALSE),VLOOKUP($A999,Pit!$A$4:$BA$1686,J$2,FALSE))</f>
        <v>R</v>
      </c>
      <c r="K999" s="16" t="str">
        <f>IF($C999="B",VLOOKUP($A999,Bat!$A$4:$BF$2320,K$1,FALSE),VLOOKUP($A999,Pit!$A$4:$BA$1686,K$2,FALSE))</f>
        <v>Low</v>
      </c>
      <c r="L999" s="17" t="str">
        <f>IF($C999="B",VLOOKUP($A999,Bat!$A$4:$BF$2320,L$1,FALSE),VLOOKUP($A999,Pit!$A$4:$BA$1686,L$2,FALSE))</f>
        <v>Normal</v>
      </c>
      <c r="M999" s="16">
        <f>IF($C999="B",VLOOKUP($A999,Bat!$A$4:$BF$2320,M$1,FALSE),VLOOKUP($A999,Pit!$A$4:$BA$1686,M$2,FALSE))</f>
        <v>4</v>
      </c>
      <c r="N999" s="16">
        <f>IF($C999="B",VLOOKUP($A999,Bat!$A$4:$BF$2320,N$1,FALSE),VLOOKUP($A999,Pit!$A$4:$BA$1686,N$2,FALSE))</f>
        <v>1</v>
      </c>
      <c r="O999" s="16">
        <f>IF($C999="B",VLOOKUP($A999,Bat!$A$4:$BF$2320,O$1,FALSE),VLOOKUP($A999,Pit!$A$4:$BA$1686,O$2,FALSE))</f>
        <v>2</v>
      </c>
      <c r="P999" s="16" t="str">
        <f>IF($C999="B",VLOOKUP($A999,Bat!$A$4:$BF$2320,P$1,FALSE),VLOOKUP($A999,Pit!$A$4:$BA$1686,P$2,FALSE))</f>
        <v>92-94 Mph</v>
      </c>
      <c r="Q999" s="17">
        <f>IF($C999="B",VLOOKUP($A999,Bat!$A$4:$BF$2320,Q$1,FALSE),VLOOKUP($A999,Pit!$A$4:$BA$1686,Q$2,FALSE))</f>
        <v>6</v>
      </c>
      <c r="R999" s="18">
        <f>IF($C999="B",VLOOKUP($A999,Bat!$A$4:$BF$2320,R$1,FALSE),VLOOKUP($A999,Pit!$A$4:$BA$1686,R$2,FALSE))</f>
        <v>5.8475035192807177</v>
      </c>
      <c r="S999" s="19">
        <f>IF($C999="B",VLOOKUP($A999,Bat!$A$4:$BF$2320,S$1,FALSE),VLOOKUP($A999,Pit!$A$4:$BA$1686,S$2,FALSE))</f>
        <v>-0.54385006822576321</v>
      </c>
      <c r="T999" s="20" t="str">
        <f>IF($C999="B",VLOOKUP($A999,Bat!$A$4:$BF$2320,T$1,FALSE),VLOOKUP($A999,Pit!$A$4:$BA$1686,T$2,FALSE))</f>
        <v>-</v>
      </c>
      <c r="U999" s="17" t="str">
        <f>VLOOKUP(IF($C999="B",VLOOKUP($A999,Bat!$A$4:$AU$2320,U$1,FALSE),VLOOKUP($A999,Pit!$A$4:$BE$1686,U$2,FALSE)),COND!$A$35:$B$41,2,FALSE)</f>
        <v>??</v>
      </c>
      <c r="V999" s="21">
        <f>IF($C999="B",VLOOKUP($A999,Bat!$A$4:$AT$2284,46,FALSE),VLOOKUP($A999,Pit!$A$4:$BD$1664,56,FALSE))</f>
        <v>589</v>
      </c>
      <c r="W999" s="16">
        <f t="shared" si="77"/>
        <v>999</v>
      </c>
      <c r="X999" s="16"/>
      <c r="Y999" s="22">
        <f t="shared" si="78"/>
        <v>1047</v>
      </c>
      <c r="Z999" s="16" t="str">
        <f>IFERROR(VLOOKUP($D999,Results37!$F$3:$L$1396,Z$1,FALSE),"")</f>
        <v/>
      </c>
      <c r="AA999" s="47" t="str">
        <f>IF(ISERROR(VLOOKUP(D999,Results37!$F$3:$O$399,AA$1,FALSE)),"",IF(VLOOKUP(D999,Results37!$F$3:$O$399,AA$1+1,FALSE)=1,"S"&amp;VLOOKUP(D999,Results37!$F$3:$O$399,AA$1,FALSE),VLOOKUP(D999,Results37!$F$3:$O$399,AA$1,FALSE)))</f>
        <v/>
      </c>
      <c r="AB999" s="16" t="str">
        <f>IFERROR(VLOOKUP($D999,Results37!$F$3:$L$1396,AB$1,FALSE),"")</f>
        <v/>
      </c>
      <c r="AC999" s="16" t="str">
        <f>IFERROR(VLOOKUP($D999,Results37!$F$3:$L$1396,AC$1,FALSE),"")</f>
        <v/>
      </c>
      <c r="AD999" s="16" t="str">
        <f t="shared" si="79"/>
        <v/>
      </c>
      <c r="AE999" s="20" t="str">
        <f>IF(ISERROR(VLOOKUP($AC999&amp;"-"&amp;$F999&amp;" "&amp;G999,Bonuses!$B$1:$G$1006,4,FALSE)),"",INT(VLOOKUP($AC999&amp;"-"&amp;$F999&amp;" "&amp;$G999,Bonuses!$B$1:$G$1006,4,FALSE)))</f>
        <v/>
      </c>
      <c r="AF999" s="16" t="str">
        <f>IF(ISERROR(VLOOKUP($AC999&amp;"-"&amp;$F999,Bonuses!$B$1:$G$1006,5,FALSE)),"",IF(VLOOKUP($AC999&amp;"-"&amp;$F999,Bonuses!$B$1:$G$1006,5,FALSE)="","",VLOOKUP($AC999&amp;"-"&amp;$F999,Bonuses!$B$1:$G$1006,6,FALSE)&amp;" yrs, "&amp;VLOOKUP($AC999&amp;"-"&amp;$F999,Bonuses!$B$1:$G$1006,5,FALSE)))</f>
        <v/>
      </c>
    </row>
    <row r="1000" spans="1:32" s="21" customFormat="1" x14ac:dyDescent="0.25">
      <c r="A1000" s="21" t="s">
        <v>2699</v>
      </c>
      <c r="B1000" s="21">
        <f t="shared" si="75"/>
        <v>0</v>
      </c>
      <c r="C1000" s="21" t="str">
        <f t="shared" si="76"/>
        <v>P</v>
      </c>
      <c r="D1000" s="17">
        <f>IF($C1000="B",VLOOKUP($A1000,Bat!$A$4:$BF$2320,D$1,FALSE),VLOOKUP($A1000,Pit!$A$4:$BA$1686,D$2,FALSE))</f>
        <v>10345</v>
      </c>
      <c r="E1000" s="16" t="str">
        <f>IF($C1000="B",VLOOKUP($A1000,Bat!$A$4:$BF$2320,E$1,FALSE),VLOOKUP($A1000,Pit!$A$4:$BA$1686,E$2,FALSE))</f>
        <v>RP</v>
      </c>
      <c r="F1000" s="16" t="str">
        <f>IF($C1000="B",VLOOKUP($A1000,Bat!$A$4:$BF$2320,F$1,FALSE),VLOOKUP($A1000,Pit!$A$4:$BA$1686,F$2,FALSE))</f>
        <v>Steve</v>
      </c>
      <c r="G1000" s="16" t="str">
        <f>IF($C1000="B",VLOOKUP($A1000,Bat!$A$4:$BF$2320,G$1,FALSE),VLOOKUP($A1000,Pit!$A$4:$BA$1686,G$2,FALSE))</f>
        <v>Bennett</v>
      </c>
      <c r="H1000" s="16">
        <f>IF($C1000="B",VLOOKUP($A1000,Bat!$A$4:$BF$2320,H$1,FALSE),VLOOKUP($A1000,Pit!$A$4:$BA$1686,H$2,FALSE))</f>
        <v>23</v>
      </c>
      <c r="I1000" s="16" t="str">
        <f>IF($C1000="B",VLOOKUP($A1000,Bat!$A$4:$BF$2320,I$1,FALSE),VLOOKUP($A1000,Pit!$A$4:$BA$1686,I$2,FALSE))</f>
        <v>L</v>
      </c>
      <c r="J1000" s="16" t="str">
        <f>IF($C1000="B",VLOOKUP($A1000,Bat!$A$4:$BF$2320,J$1,FALSE),VLOOKUP($A1000,Pit!$A$4:$BA$1686,J$2,FALSE))</f>
        <v>L</v>
      </c>
      <c r="K1000" s="16" t="str">
        <f>IF($C1000="B",VLOOKUP($A1000,Bat!$A$4:$BF$2320,K$1,FALSE),VLOOKUP($A1000,Pit!$A$4:$BA$1686,K$2,FALSE))</f>
        <v>Low</v>
      </c>
      <c r="L1000" s="17" t="str">
        <f>IF($C1000="B",VLOOKUP($A1000,Bat!$A$4:$BF$2320,L$1,FALSE),VLOOKUP($A1000,Pit!$A$4:$BA$1686,L$2,FALSE))</f>
        <v>Normal</v>
      </c>
      <c r="M1000" s="16">
        <f>IF($C1000="B",VLOOKUP($A1000,Bat!$A$4:$BF$2320,M$1,FALSE),VLOOKUP($A1000,Pit!$A$4:$BA$1686,M$2,FALSE))</f>
        <v>3</v>
      </c>
      <c r="N1000" s="16">
        <f>IF($C1000="B",VLOOKUP($A1000,Bat!$A$4:$BF$2320,N$1,FALSE),VLOOKUP($A1000,Pit!$A$4:$BA$1686,N$2,FALSE))</f>
        <v>1</v>
      </c>
      <c r="O1000" s="16">
        <f>IF($C1000="B",VLOOKUP($A1000,Bat!$A$4:$BF$2320,O$1,FALSE),VLOOKUP($A1000,Pit!$A$4:$BA$1686,O$2,FALSE))</f>
        <v>3</v>
      </c>
      <c r="P1000" s="16" t="str">
        <f>IF($C1000="B",VLOOKUP($A1000,Bat!$A$4:$BF$2320,P$1,FALSE),VLOOKUP($A1000,Pit!$A$4:$BA$1686,P$2,FALSE))</f>
        <v>89-91 Mph</v>
      </c>
      <c r="Q1000" s="17">
        <f>IF($C1000="B",VLOOKUP($A1000,Bat!$A$4:$BF$2320,Q$1,FALSE),VLOOKUP($A1000,Pit!$A$4:$BA$1686,Q$2,FALSE))</f>
        <v>6</v>
      </c>
      <c r="R1000" s="18">
        <f>IF($C1000="B",VLOOKUP($A1000,Bat!$A$4:$BF$2320,R$1,FALSE),VLOOKUP($A1000,Pit!$A$4:$BA$1686,R$2,FALSE))</f>
        <v>5.763308921127706</v>
      </c>
      <c r="S1000" s="19">
        <f>IF($C1000="B",VLOOKUP($A1000,Bat!$A$4:$BF$2320,S$1,FALSE),VLOOKUP($A1000,Pit!$A$4:$BA$1686,S$2,FALSE))</f>
        <v>-0.55124656747603407</v>
      </c>
      <c r="T1000" s="20" t="str">
        <f>IF($C1000="B",VLOOKUP($A1000,Bat!$A$4:$BF$2320,T$1,FALSE),VLOOKUP($A1000,Pit!$A$4:$BA$1686,T$2,FALSE))</f>
        <v>$180k</v>
      </c>
      <c r="U1000" s="17" t="str">
        <f>VLOOKUP(IF($C1000="B",VLOOKUP($A1000,Bat!$A$4:$AU$2320,U$1,FALSE),VLOOKUP($A1000,Pit!$A$4:$BE$1686,U$2,FALSE)),COND!$A$35:$B$41,2,FALSE)</f>
        <v>??</v>
      </c>
      <c r="V1000" s="21">
        <f>IF($C1000="B",VLOOKUP($A1000,Bat!$A$4:$AT$2284,46,FALSE),VLOOKUP($A1000,Pit!$A$4:$BD$1664,56,FALSE))</f>
        <v>590</v>
      </c>
      <c r="W1000" s="16">
        <f t="shared" si="77"/>
        <v>999</v>
      </c>
      <c r="X1000" s="16"/>
      <c r="Y1000" s="22">
        <f t="shared" si="78"/>
        <v>1049</v>
      </c>
      <c r="Z1000" s="16" t="str">
        <f>IFERROR(VLOOKUP($D1000,Results37!$F$3:$L$1396,Z$1,FALSE),"")</f>
        <v/>
      </c>
      <c r="AA1000" s="47" t="str">
        <f>IF(ISERROR(VLOOKUP(D1000,Results37!$F$3:$O$399,AA$1,FALSE)),"",IF(VLOOKUP(D1000,Results37!$F$3:$O$399,AA$1+1,FALSE)=1,"S"&amp;VLOOKUP(D1000,Results37!$F$3:$O$399,AA$1,FALSE),VLOOKUP(D1000,Results37!$F$3:$O$399,AA$1,FALSE)))</f>
        <v/>
      </c>
      <c r="AB1000" s="16" t="str">
        <f>IFERROR(VLOOKUP($D1000,Results37!$F$3:$L$1396,AB$1,FALSE),"")</f>
        <v/>
      </c>
      <c r="AC1000" s="16" t="str">
        <f>IFERROR(VLOOKUP($D1000,Results37!$F$3:$L$1396,AC$1,FALSE),"")</f>
        <v/>
      </c>
      <c r="AD1000" s="16" t="str">
        <f t="shared" si="79"/>
        <v/>
      </c>
      <c r="AE1000" s="20" t="str">
        <f>IF(ISERROR(VLOOKUP($AC1000&amp;"-"&amp;$F1000&amp;" "&amp;G1000,Bonuses!$B$1:$G$1006,4,FALSE)),"",INT(VLOOKUP($AC1000&amp;"-"&amp;$F1000&amp;" "&amp;$G1000,Bonuses!$B$1:$G$1006,4,FALSE)))</f>
        <v/>
      </c>
      <c r="AF1000" s="16" t="str">
        <f>IF(ISERROR(VLOOKUP($AC1000&amp;"-"&amp;$F1000,Bonuses!$B$1:$G$1006,5,FALSE)),"",IF(VLOOKUP($AC1000&amp;"-"&amp;$F1000,Bonuses!$B$1:$G$1006,5,FALSE)="","",VLOOKUP($AC1000&amp;"-"&amp;$F1000,Bonuses!$B$1:$G$1006,6,FALSE)&amp;" yrs, "&amp;VLOOKUP($AC1000&amp;"-"&amp;$F1000,Bonuses!$B$1:$G$1006,5,FALSE)))</f>
        <v/>
      </c>
    </row>
    <row r="1001" spans="1:32" s="21" customFormat="1" x14ac:dyDescent="0.25">
      <c r="A1001" s="21" t="s">
        <v>2554</v>
      </c>
      <c r="B1001" s="21">
        <f t="shared" si="75"/>
        <v>0</v>
      </c>
      <c r="C1001" s="21" t="str">
        <f t="shared" si="76"/>
        <v>P</v>
      </c>
      <c r="D1001" s="17">
        <f>IF($C1001="B",VLOOKUP($A1001,Bat!$A$4:$BF$2320,D$1,FALSE),VLOOKUP($A1001,Pit!$A$4:$BA$1686,D$2,FALSE))</f>
        <v>4709</v>
      </c>
      <c r="E1001" s="16" t="str">
        <f>IF($C1001="B",VLOOKUP($A1001,Bat!$A$4:$BF$2320,E$1,FALSE),VLOOKUP($A1001,Pit!$A$4:$BA$1686,E$2,FALSE))</f>
        <v>SP</v>
      </c>
      <c r="F1001" s="16" t="str">
        <f>IF($C1001="B",VLOOKUP($A1001,Bat!$A$4:$BF$2320,F$1,FALSE),VLOOKUP($A1001,Pit!$A$4:$BA$1686,F$2,FALSE))</f>
        <v>Tomás</v>
      </c>
      <c r="G1001" s="16" t="str">
        <f>IF($C1001="B",VLOOKUP($A1001,Bat!$A$4:$BF$2320,G$1,FALSE),VLOOKUP($A1001,Pit!$A$4:$BA$1686,G$2,FALSE))</f>
        <v>Silva</v>
      </c>
      <c r="H1001" s="16">
        <f>IF($C1001="B",VLOOKUP($A1001,Bat!$A$4:$BF$2320,H$1,FALSE),VLOOKUP($A1001,Pit!$A$4:$BA$1686,H$2,FALSE))</f>
        <v>24</v>
      </c>
      <c r="I1001" s="16" t="str">
        <f>IF($C1001="B",VLOOKUP($A1001,Bat!$A$4:$BF$2320,I$1,FALSE),VLOOKUP($A1001,Pit!$A$4:$BA$1686,I$2,FALSE))</f>
        <v>R</v>
      </c>
      <c r="J1001" s="16" t="str">
        <f>IF($C1001="B",VLOOKUP($A1001,Bat!$A$4:$BF$2320,J$1,FALSE),VLOOKUP($A1001,Pit!$A$4:$BA$1686,J$2,FALSE))</f>
        <v>R</v>
      </c>
      <c r="K1001" s="16" t="str">
        <f>IF($C1001="B",VLOOKUP($A1001,Bat!$A$4:$BF$2320,K$1,FALSE),VLOOKUP($A1001,Pit!$A$4:$BA$1686,K$2,FALSE))</f>
        <v>Normal</v>
      </c>
      <c r="L1001" s="17" t="str">
        <f>IF($C1001="B",VLOOKUP($A1001,Bat!$A$4:$BF$2320,L$1,FALSE),VLOOKUP($A1001,Pit!$A$4:$BA$1686,L$2,FALSE))</f>
        <v>High</v>
      </c>
      <c r="M1001" s="16">
        <f>IF($C1001="B",VLOOKUP($A1001,Bat!$A$4:$BF$2320,M$1,FALSE),VLOOKUP($A1001,Pit!$A$4:$BA$1686,M$2,FALSE))</f>
        <v>2</v>
      </c>
      <c r="N1001" s="16">
        <f>IF($C1001="B",VLOOKUP($A1001,Bat!$A$4:$BF$2320,N$1,FALSE),VLOOKUP($A1001,Pit!$A$4:$BA$1686,N$2,FALSE))</f>
        <v>2</v>
      </c>
      <c r="O1001" s="16">
        <f>IF($C1001="B",VLOOKUP($A1001,Bat!$A$4:$BF$2320,O$1,FALSE),VLOOKUP($A1001,Pit!$A$4:$BA$1686,O$2,FALSE))</f>
        <v>3</v>
      </c>
      <c r="P1001" s="16" t="str">
        <f>IF($C1001="B",VLOOKUP($A1001,Bat!$A$4:$BF$2320,P$1,FALSE),VLOOKUP($A1001,Pit!$A$4:$BA$1686,P$2,FALSE))</f>
        <v>92-94 Mph</v>
      </c>
      <c r="Q1001" s="17">
        <f>IF($C1001="B",VLOOKUP($A1001,Bat!$A$4:$BF$2320,Q$1,FALSE),VLOOKUP($A1001,Pit!$A$4:$BA$1686,Q$2,FALSE))</f>
        <v>8</v>
      </c>
      <c r="R1001" s="18">
        <f>IF($C1001="B",VLOOKUP($A1001,Bat!$A$4:$BF$2320,R$1,FALSE),VLOOKUP($A1001,Pit!$A$4:$BA$1686,R$2,FALSE))</f>
        <v>5.7616855901436175</v>
      </c>
      <c r="S1001" s="19">
        <f>IF($C1001="B",VLOOKUP($A1001,Bat!$A$4:$BF$2320,S$1,FALSE),VLOOKUP($A1001,Pit!$A$4:$BA$1686,S$2,FALSE))</f>
        <v>-0.55138917717630165</v>
      </c>
      <c r="T1001" s="20" t="str">
        <f>IF($C1001="B",VLOOKUP($A1001,Bat!$A$4:$BF$2320,T$1,FALSE),VLOOKUP($A1001,Pit!$A$4:$BA$1686,T$2,FALSE))</f>
        <v>Slot</v>
      </c>
      <c r="U1001" s="17" t="str">
        <f>VLOOKUP(IF($C1001="B",VLOOKUP($A1001,Bat!$A$4:$AU$2320,U$1,FALSE),VLOOKUP($A1001,Pit!$A$4:$BE$1686,U$2,FALSE)),COND!$A$35:$B$41,2,FALSE)</f>
        <v>??</v>
      </c>
      <c r="V1001" s="21">
        <f>IF($C1001="B",VLOOKUP($A1001,Bat!$A$4:$AT$2284,46,FALSE),VLOOKUP($A1001,Pit!$A$4:$BD$1664,56,FALSE))</f>
        <v>591</v>
      </c>
      <c r="W1001" s="16">
        <f t="shared" si="77"/>
        <v>591</v>
      </c>
      <c r="X1001" s="16"/>
      <c r="Y1001" s="22">
        <f t="shared" si="78"/>
        <v>1050</v>
      </c>
      <c r="Z1001" s="16" t="str">
        <f>IFERROR(VLOOKUP($D1001,Results37!$F$3:$L$1396,Z$1,FALSE),"")</f>
        <v/>
      </c>
      <c r="AA1001" s="47" t="str">
        <f>IF(ISERROR(VLOOKUP(D1001,Results37!$F$3:$O$399,AA$1,FALSE)),"",IF(VLOOKUP(D1001,Results37!$F$3:$O$399,AA$1+1,FALSE)=1,"S"&amp;VLOOKUP(D1001,Results37!$F$3:$O$399,AA$1,FALSE),VLOOKUP(D1001,Results37!$F$3:$O$399,AA$1,FALSE)))</f>
        <v/>
      </c>
      <c r="AB1001" s="16" t="str">
        <f>IFERROR(VLOOKUP($D1001,Results37!$F$3:$L$1396,AB$1,FALSE),"")</f>
        <v/>
      </c>
      <c r="AC1001" s="16" t="str">
        <f>IFERROR(VLOOKUP($D1001,Results37!$F$3:$L$1396,AC$1,FALSE),"")</f>
        <v/>
      </c>
      <c r="AD1001" s="16" t="str">
        <f t="shared" si="79"/>
        <v/>
      </c>
      <c r="AE1001" s="20" t="str">
        <f>IF(ISERROR(VLOOKUP($AC1001&amp;"-"&amp;$F1001&amp;" "&amp;G1001,Bonuses!$B$1:$G$1006,4,FALSE)),"",INT(VLOOKUP($AC1001&amp;"-"&amp;$F1001&amp;" "&amp;$G1001,Bonuses!$B$1:$G$1006,4,FALSE)))</f>
        <v/>
      </c>
      <c r="AF1001" s="16" t="str">
        <f>IF(ISERROR(VLOOKUP($AC1001&amp;"-"&amp;$F1001,Bonuses!$B$1:$G$1006,5,FALSE)),"",IF(VLOOKUP($AC1001&amp;"-"&amp;$F1001,Bonuses!$B$1:$G$1006,5,FALSE)="","",VLOOKUP($AC1001&amp;"-"&amp;$F1001,Bonuses!$B$1:$G$1006,6,FALSE)&amp;" yrs, "&amp;VLOOKUP($AC1001&amp;"-"&amp;$F1001,Bonuses!$B$1:$G$1006,5,FALSE)))</f>
        <v/>
      </c>
    </row>
    <row r="1002" spans="1:32" s="21" customFormat="1" x14ac:dyDescent="0.25">
      <c r="A1002" s="21" t="s">
        <v>2670</v>
      </c>
      <c r="B1002" s="21">
        <f t="shared" si="75"/>
        <v>0</v>
      </c>
      <c r="C1002" s="21" t="str">
        <f t="shared" si="76"/>
        <v>P</v>
      </c>
      <c r="D1002" s="17">
        <f>IF($C1002="B",VLOOKUP($A1002,Bat!$A$4:$BF$2320,D$1,FALSE),VLOOKUP($A1002,Pit!$A$4:$BA$1686,D$2,FALSE))</f>
        <v>9366</v>
      </c>
      <c r="E1002" s="16" t="str">
        <f>IF($C1002="B",VLOOKUP($A1002,Bat!$A$4:$BF$2320,E$1,FALSE),VLOOKUP($A1002,Pit!$A$4:$BA$1686,E$2,FALSE))</f>
        <v>RP</v>
      </c>
      <c r="F1002" s="16" t="str">
        <f>IF($C1002="B",VLOOKUP($A1002,Bat!$A$4:$BF$2320,F$1,FALSE),VLOOKUP($A1002,Pit!$A$4:$BA$1686,F$2,FALSE))</f>
        <v>Tadasu</v>
      </c>
      <c r="G1002" s="16" t="str">
        <f>IF($C1002="B",VLOOKUP($A1002,Bat!$A$4:$BF$2320,G$1,FALSE),VLOOKUP($A1002,Pit!$A$4:$BA$1686,G$2,FALSE))</f>
        <v>Miura</v>
      </c>
      <c r="H1002" s="16">
        <f>IF($C1002="B",VLOOKUP($A1002,Bat!$A$4:$BF$2320,H$1,FALSE),VLOOKUP($A1002,Pit!$A$4:$BA$1686,H$2,FALSE))</f>
        <v>24</v>
      </c>
      <c r="I1002" s="16" t="str">
        <f>IF($C1002="B",VLOOKUP($A1002,Bat!$A$4:$BF$2320,I$1,FALSE),VLOOKUP($A1002,Pit!$A$4:$BA$1686,I$2,FALSE))</f>
        <v>R</v>
      </c>
      <c r="J1002" s="16" t="str">
        <f>IF($C1002="B",VLOOKUP($A1002,Bat!$A$4:$BF$2320,J$1,FALSE),VLOOKUP($A1002,Pit!$A$4:$BA$1686,J$2,FALSE))</f>
        <v>R</v>
      </c>
      <c r="K1002" s="16" t="str">
        <f>IF($C1002="B",VLOOKUP($A1002,Bat!$A$4:$BF$2320,K$1,FALSE),VLOOKUP($A1002,Pit!$A$4:$BA$1686,K$2,FALSE))</f>
        <v>Low</v>
      </c>
      <c r="L1002" s="17" t="str">
        <f>IF($C1002="B",VLOOKUP($A1002,Bat!$A$4:$BF$2320,L$1,FALSE),VLOOKUP($A1002,Pit!$A$4:$BA$1686,L$2,FALSE))</f>
        <v>Normal</v>
      </c>
      <c r="M1002" s="16">
        <f>IF($C1002="B",VLOOKUP($A1002,Bat!$A$4:$BF$2320,M$1,FALSE),VLOOKUP($A1002,Pit!$A$4:$BA$1686,M$2,FALSE))</f>
        <v>3</v>
      </c>
      <c r="N1002" s="16">
        <f>IF($C1002="B",VLOOKUP($A1002,Bat!$A$4:$BF$2320,N$1,FALSE),VLOOKUP($A1002,Pit!$A$4:$BA$1686,N$2,FALSE))</f>
        <v>1</v>
      </c>
      <c r="O1002" s="16">
        <f>IF($C1002="B",VLOOKUP($A1002,Bat!$A$4:$BF$2320,O$1,FALSE),VLOOKUP($A1002,Pit!$A$4:$BA$1686,O$2,FALSE))</f>
        <v>3</v>
      </c>
      <c r="P1002" s="16" t="str">
        <f>IF($C1002="B",VLOOKUP($A1002,Bat!$A$4:$BF$2320,P$1,FALSE),VLOOKUP($A1002,Pit!$A$4:$BA$1686,P$2,FALSE))</f>
        <v>87-89 Mph</v>
      </c>
      <c r="Q1002" s="17">
        <f>IF($C1002="B",VLOOKUP($A1002,Bat!$A$4:$BF$2320,Q$1,FALSE),VLOOKUP($A1002,Pit!$A$4:$BA$1686,Q$2,FALSE))</f>
        <v>6</v>
      </c>
      <c r="R1002" s="18">
        <f>IF($C1002="B",VLOOKUP($A1002,Bat!$A$4:$BF$2320,R$1,FALSE),VLOOKUP($A1002,Pit!$A$4:$BA$1686,R$2,FALSE))</f>
        <v>5.7253441128484148</v>
      </c>
      <c r="S1002" s="19">
        <f>IF($C1002="B",VLOOKUP($A1002,Bat!$A$4:$BF$2320,S$1,FALSE),VLOOKUP($A1002,Pit!$A$4:$BA$1686,S$2,FALSE))</f>
        <v>-0.5545817775979961</v>
      </c>
      <c r="T1002" s="20" t="str">
        <f>IF($C1002="B",VLOOKUP($A1002,Bat!$A$4:$BF$2320,T$1,FALSE),VLOOKUP($A1002,Pit!$A$4:$BA$1686,T$2,FALSE))</f>
        <v>Slot</v>
      </c>
      <c r="U1002" s="17" t="str">
        <f>VLOOKUP(IF($C1002="B",VLOOKUP($A1002,Bat!$A$4:$AU$2320,U$1,FALSE),VLOOKUP($A1002,Pit!$A$4:$BE$1686,U$2,FALSE)),COND!$A$35:$B$41,2,FALSE)</f>
        <v>??</v>
      </c>
      <c r="V1002" s="21">
        <f>IF($C1002="B",VLOOKUP($A1002,Bat!$A$4:$AT$2284,46,FALSE),VLOOKUP($A1002,Pit!$A$4:$BD$1664,56,FALSE))</f>
        <v>592</v>
      </c>
      <c r="W1002" s="16">
        <f t="shared" si="77"/>
        <v>592</v>
      </c>
      <c r="X1002" s="16"/>
      <c r="Y1002" s="22">
        <f t="shared" si="78"/>
        <v>1053</v>
      </c>
      <c r="Z1002" s="16" t="str">
        <f>IFERROR(VLOOKUP($D1002,Results37!$F$3:$L$1396,Z$1,FALSE),"")</f>
        <v/>
      </c>
      <c r="AA1002" s="47" t="str">
        <f>IF(ISERROR(VLOOKUP(D1002,Results37!$F$3:$O$399,AA$1,FALSE)),"",IF(VLOOKUP(D1002,Results37!$F$3:$O$399,AA$1+1,FALSE)=1,"S"&amp;VLOOKUP(D1002,Results37!$F$3:$O$399,AA$1,FALSE),VLOOKUP(D1002,Results37!$F$3:$O$399,AA$1,FALSE)))</f>
        <v/>
      </c>
      <c r="AB1002" s="16" t="str">
        <f>IFERROR(VLOOKUP($D1002,Results37!$F$3:$L$1396,AB$1,FALSE),"")</f>
        <v/>
      </c>
      <c r="AC1002" s="16" t="str">
        <f>IFERROR(VLOOKUP($D1002,Results37!$F$3:$L$1396,AC$1,FALSE),"")</f>
        <v/>
      </c>
      <c r="AD1002" s="16" t="str">
        <f t="shared" si="79"/>
        <v/>
      </c>
      <c r="AE1002" s="20" t="str">
        <f>IF(ISERROR(VLOOKUP($AC1002&amp;"-"&amp;$F1002&amp;" "&amp;G1002,Bonuses!$B$1:$G$1006,4,FALSE)),"",INT(VLOOKUP($AC1002&amp;"-"&amp;$F1002&amp;" "&amp;$G1002,Bonuses!$B$1:$G$1006,4,FALSE)))</f>
        <v/>
      </c>
      <c r="AF1002" s="16" t="str">
        <f>IF(ISERROR(VLOOKUP($AC1002&amp;"-"&amp;$F1002,Bonuses!$B$1:$G$1006,5,FALSE)),"",IF(VLOOKUP($AC1002&amp;"-"&amp;$F1002,Bonuses!$B$1:$G$1006,5,FALSE)="","",VLOOKUP($AC1002&amp;"-"&amp;$F1002,Bonuses!$B$1:$G$1006,6,FALSE)&amp;" yrs, "&amp;VLOOKUP($AC1002&amp;"-"&amp;$F1002,Bonuses!$B$1:$G$1006,5,FALSE)))</f>
        <v/>
      </c>
    </row>
    <row r="1003" spans="1:32" s="21" customFormat="1" x14ac:dyDescent="0.25">
      <c r="A1003" s="21" t="s">
        <v>2543</v>
      </c>
      <c r="B1003" s="21">
        <f t="shared" si="75"/>
        <v>0</v>
      </c>
      <c r="C1003" s="21" t="str">
        <f t="shared" si="76"/>
        <v>P</v>
      </c>
      <c r="D1003" s="17">
        <f>IF($C1003="B",VLOOKUP($A1003,Bat!$A$4:$BF$2320,D$1,FALSE),VLOOKUP($A1003,Pit!$A$4:$BA$1686,D$2,FALSE))</f>
        <v>11153</v>
      </c>
      <c r="E1003" s="16" t="str">
        <f>IF($C1003="B",VLOOKUP($A1003,Bat!$A$4:$BF$2320,E$1,FALSE),VLOOKUP($A1003,Pit!$A$4:$BA$1686,E$2,FALSE))</f>
        <v>RP</v>
      </c>
      <c r="F1003" s="16" t="str">
        <f>IF($C1003="B",VLOOKUP($A1003,Bat!$A$4:$BF$2320,F$1,FALSE),VLOOKUP($A1003,Pit!$A$4:$BA$1686,F$2,FALSE))</f>
        <v>Alex</v>
      </c>
      <c r="G1003" s="16" t="str">
        <f>IF($C1003="B",VLOOKUP($A1003,Bat!$A$4:$BF$2320,G$1,FALSE),VLOOKUP($A1003,Pit!$A$4:$BA$1686,G$2,FALSE))</f>
        <v>Keys</v>
      </c>
      <c r="H1003" s="16">
        <f>IF($C1003="B",VLOOKUP($A1003,Bat!$A$4:$BF$2320,H$1,FALSE),VLOOKUP($A1003,Pit!$A$4:$BA$1686,H$2,FALSE))</f>
        <v>22</v>
      </c>
      <c r="I1003" s="16" t="str">
        <f>IF($C1003="B",VLOOKUP($A1003,Bat!$A$4:$BF$2320,I$1,FALSE),VLOOKUP($A1003,Pit!$A$4:$BA$1686,I$2,FALSE))</f>
        <v>L</v>
      </c>
      <c r="J1003" s="16" t="str">
        <f>IF($C1003="B",VLOOKUP($A1003,Bat!$A$4:$BF$2320,J$1,FALSE),VLOOKUP($A1003,Pit!$A$4:$BA$1686,J$2,FALSE))</f>
        <v>L</v>
      </c>
      <c r="K1003" s="16" t="str">
        <f>IF($C1003="B",VLOOKUP($A1003,Bat!$A$4:$BF$2320,K$1,FALSE),VLOOKUP($A1003,Pit!$A$4:$BA$1686,K$2,FALSE))</f>
        <v>Normal</v>
      </c>
      <c r="L1003" s="17" t="str">
        <f>IF($C1003="B",VLOOKUP($A1003,Bat!$A$4:$BF$2320,L$1,FALSE),VLOOKUP($A1003,Pit!$A$4:$BA$1686,L$2,FALSE))</f>
        <v>Normal</v>
      </c>
      <c r="M1003" s="16">
        <f>IF($C1003="B",VLOOKUP($A1003,Bat!$A$4:$BF$2320,M$1,FALSE),VLOOKUP($A1003,Pit!$A$4:$BA$1686,M$2,FALSE))</f>
        <v>4</v>
      </c>
      <c r="N1003" s="16">
        <f>IF($C1003="B",VLOOKUP($A1003,Bat!$A$4:$BF$2320,N$1,FALSE),VLOOKUP($A1003,Pit!$A$4:$BA$1686,N$2,FALSE))</f>
        <v>1</v>
      </c>
      <c r="O1003" s="16">
        <f>IF($C1003="B",VLOOKUP($A1003,Bat!$A$4:$BF$2320,O$1,FALSE),VLOOKUP($A1003,Pit!$A$4:$BA$1686,O$2,FALSE))</f>
        <v>2</v>
      </c>
      <c r="P1003" s="16" t="str">
        <f>IF($C1003="B",VLOOKUP($A1003,Bat!$A$4:$BF$2320,P$1,FALSE),VLOOKUP($A1003,Pit!$A$4:$BA$1686,P$2,FALSE))</f>
        <v>88-90 Mph</v>
      </c>
      <c r="Q1003" s="17">
        <f>IF($C1003="B",VLOOKUP($A1003,Bat!$A$4:$BF$2320,Q$1,FALSE),VLOOKUP($A1003,Pit!$A$4:$BA$1686,Q$2,FALSE))</f>
        <v>6</v>
      </c>
      <c r="R1003" s="18">
        <f>IF($C1003="B",VLOOKUP($A1003,Bat!$A$4:$BF$2320,R$1,FALSE),VLOOKUP($A1003,Pit!$A$4:$BA$1686,R$2,FALSE))</f>
        <v>5.62203871100143</v>
      </c>
      <c r="S1003" s="19">
        <f>IF($C1003="B",VLOOKUP($A1003,Bat!$A$4:$BF$2320,S$1,FALSE),VLOOKUP($A1003,Pit!$A$4:$BA$1686,S$2,FALSE))</f>
        <v>-0.56365716181589465</v>
      </c>
      <c r="T1003" s="20" t="str">
        <f>IF($C1003="B",VLOOKUP($A1003,Bat!$A$4:$BF$2320,T$1,FALSE),VLOOKUP($A1003,Pit!$A$4:$BA$1686,T$2,FALSE))</f>
        <v>-</v>
      </c>
      <c r="U1003" s="17" t="str">
        <f>VLOOKUP(IF($C1003="B",VLOOKUP($A1003,Bat!$A$4:$AU$2320,U$1,FALSE),VLOOKUP($A1003,Pit!$A$4:$BE$1686,U$2,FALSE)),COND!$A$35:$B$41,2,FALSE)</f>
        <v>??</v>
      </c>
      <c r="V1003" s="21">
        <f>IF($C1003="B",VLOOKUP($A1003,Bat!$A$4:$AT$2284,46,FALSE),VLOOKUP($A1003,Pit!$A$4:$BD$1664,56,FALSE))</f>
        <v>593</v>
      </c>
      <c r="W1003" s="16">
        <f t="shared" si="77"/>
        <v>999</v>
      </c>
      <c r="X1003" s="16"/>
      <c r="Y1003" s="22">
        <f t="shared" si="78"/>
        <v>1056</v>
      </c>
      <c r="Z1003" s="16" t="str">
        <f>IFERROR(VLOOKUP($D1003,Results37!$F$3:$L$1396,Z$1,FALSE),"")</f>
        <v/>
      </c>
      <c r="AA1003" s="47" t="str">
        <f>IF(ISERROR(VLOOKUP(D1003,Results37!$F$3:$O$399,AA$1,FALSE)),"",IF(VLOOKUP(D1003,Results37!$F$3:$O$399,AA$1+1,FALSE)=1,"S"&amp;VLOOKUP(D1003,Results37!$F$3:$O$399,AA$1,FALSE),VLOOKUP(D1003,Results37!$F$3:$O$399,AA$1,FALSE)))</f>
        <v/>
      </c>
      <c r="AB1003" s="16" t="str">
        <f>IFERROR(VLOOKUP($D1003,Results37!$F$3:$L$1396,AB$1,FALSE),"")</f>
        <v/>
      </c>
      <c r="AC1003" s="16" t="str">
        <f>IFERROR(VLOOKUP($D1003,Results37!$F$3:$L$1396,AC$1,FALSE),"")</f>
        <v/>
      </c>
      <c r="AD1003" s="16" t="str">
        <f t="shared" si="79"/>
        <v/>
      </c>
      <c r="AE1003" s="20" t="str">
        <f>IF(ISERROR(VLOOKUP($AC1003&amp;"-"&amp;$F1003&amp;" "&amp;G1003,Bonuses!$B$1:$G$1006,4,FALSE)),"",INT(VLOOKUP($AC1003&amp;"-"&amp;$F1003&amp;" "&amp;$G1003,Bonuses!$B$1:$G$1006,4,FALSE)))</f>
        <v/>
      </c>
      <c r="AF1003" s="16" t="str">
        <f>IF(ISERROR(VLOOKUP($AC1003&amp;"-"&amp;$F1003,Bonuses!$B$1:$G$1006,5,FALSE)),"",IF(VLOOKUP($AC1003&amp;"-"&amp;$F1003,Bonuses!$B$1:$G$1006,5,FALSE)="","",VLOOKUP($AC1003&amp;"-"&amp;$F1003,Bonuses!$B$1:$G$1006,6,FALSE)&amp;" yrs, "&amp;VLOOKUP($AC1003&amp;"-"&amp;$F1003,Bonuses!$B$1:$G$1006,5,FALSE)))</f>
        <v/>
      </c>
    </row>
    <row r="1004" spans="1:32" s="21" customFormat="1" x14ac:dyDescent="0.25">
      <c r="A1004" s="21" t="s">
        <v>3099</v>
      </c>
      <c r="B1004" s="21">
        <f t="shared" si="75"/>
        <v>0</v>
      </c>
      <c r="C1004" s="21" t="str">
        <f t="shared" si="76"/>
        <v>B</v>
      </c>
      <c r="D1004" s="17">
        <f>IF($C1004="B",VLOOKUP($A1004,Bat!$A$4:$BF$2320,D$1,FALSE),VLOOKUP($A1004,Pit!$A$4:$BA$1686,D$2,FALSE))</f>
        <v>8188</v>
      </c>
      <c r="E1004" s="16" t="str">
        <f>IF($C1004="B",VLOOKUP($A1004,Bat!$A$4:$BF$2320,E$1,FALSE),VLOOKUP($A1004,Pit!$A$4:$BA$1686,E$2,FALSE))</f>
        <v>LF</v>
      </c>
      <c r="F1004" s="16" t="str">
        <f>IF($C1004="B",VLOOKUP($A1004,Bat!$A$4:$BF$2320,F$1,FALSE),VLOOKUP($A1004,Pit!$A$4:$BA$1686,F$2,FALSE))</f>
        <v>Ken</v>
      </c>
      <c r="G1004" s="16" t="str">
        <f>IF($C1004="B",VLOOKUP($A1004,Bat!$A$4:$BF$2320,G$1,FALSE),VLOOKUP($A1004,Pit!$A$4:$BA$1686,G$2,FALSE))</f>
        <v>Thompson</v>
      </c>
      <c r="H1004" s="16">
        <f>IF($C1004="B",VLOOKUP($A1004,Bat!$A$4:$BF$2320,H$1,FALSE),VLOOKUP($A1004,Pit!$A$4:$BA$1686,H$2,FALSE))</f>
        <v>22</v>
      </c>
      <c r="I1004" s="16" t="str">
        <f>IF($C1004="B",VLOOKUP($A1004,Bat!$A$4:$BF$2320,I$1,FALSE),VLOOKUP($A1004,Pit!$A$4:$BA$1686,I$2,FALSE))</f>
        <v>R</v>
      </c>
      <c r="J1004" s="16" t="str">
        <f>IF($C1004="B",VLOOKUP($A1004,Bat!$A$4:$BF$2320,J$1,FALSE),VLOOKUP($A1004,Pit!$A$4:$BA$1686,J$2,FALSE))</f>
        <v>R</v>
      </c>
      <c r="K1004" s="16" t="str">
        <f>IF($C1004="B",VLOOKUP($A1004,Bat!$A$4:$BF$2320,K$1,FALSE),VLOOKUP($A1004,Pit!$A$4:$BA$1686,K$2,FALSE))</f>
        <v>Low</v>
      </c>
      <c r="L1004" s="17" t="str">
        <f>IF($C1004="B",VLOOKUP($A1004,Bat!$A$4:$BF$2320,L$1,FALSE),VLOOKUP($A1004,Pit!$A$4:$BA$1686,L$2,FALSE))</f>
        <v>High</v>
      </c>
      <c r="M1004" s="16">
        <f>IF($C1004="B",VLOOKUP($A1004,Bat!$A$4:$BF$2320,M$1,FALSE),VLOOKUP($A1004,Pit!$A$4:$BA$1686,M$2,FALSE))</f>
        <v>1</v>
      </c>
      <c r="N1004" s="16">
        <f>IF($C1004="B",VLOOKUP($A1004,Bat!$A$4:$BF$2320,N$1,FALSE),VLOOKUP($A1004,Pit!$A$4:$BA$1686,N$2,FALSE))</f>
        <v>3</v>
      </c>
      <c r="O1004" s="16">
        <f>IF($C1004="B",VLOOKUP($A1004,Bat!$A$4:$BF$2320,O$1,FALSE),VLOOKUP($A1004,Pit!$A$4:$BA$1686,O$2,FALSE))</f>
        <v>4</v>
      </c>
      <c r="P1004" s="16">
        <f>IF($C1004="B",VLOOKUP($A1004,Bat!$A$4:$BF$2320,P$1,FALSE),VLOOKUP($A1004,Pit!$A$4:$BA$1686,P$2,FALSE))</f>
        <v>4</v>
      </c>
      <c r="Q1004" s="17">
        <f>IF($C1004="B",VLOOKUP($A1004,Bat!$A$4:$BF$2320,Q$1,FALSE),VLOOKUP($A1004,Pit!$A$4:$BA$1686,Q$2,FALSE))</f>
        <v>2</v>
      </c>
      <c r="R1004" s="18">
        <f>IF($C1004="B",VLOOKUP($A1004,Bat!$A$4:$BF$2320,R$1,FALSE),VLOOKUP($A1004,Pit!$A$4:$BA$1686,R$2,FALSE))</f>
        <v>-7.2593685293248846</v>
      </c>
      <c r="S1004" s="19">
        <f>IF($C1004="B",VLOOKUP($A1004,Bat!$A$4:$BF$2320,S$1,FALSE),VLOOKUP($A1004,Pit!$A$4:$BA$1686,S$2,FALSE))</f>
        <v>-0.62035690219774642</v>
      </c>
      <c r="T1004" s="20" t="str">
        <f>IF($C1004="B",VLOOKUP($A1004,Bat!$A$4:$BF$2320,T$1,FALSE),VLOOKUP($A1004,Pit!$A$4:$BA$1686,T$2,FALSE))</f>
        <v>-</v>
      </c>
      <c r="U1004" s="17" t="str">
        <f>VLOOKUP(IF($C1004="B",VLOOKUP($A1004,Bat!$A$4:$AU$2320,U$1,FALSE),VLOOKUP($A1004,Pit!$A$4:$BE$1686,U$2,FALSE)),COND!$A$35:$B$41,2,FALSE)</f>
        <v>??</v>
      </c>
      <c r="V1004" s="21">
        <f>IF($C1004="B",VLOOKUP($A1004,Bat!$A$4:$AT$2284,46,FALSE),VLOOKUP($A1004,Pit!$A$4:$BD$1664,56,FALSE))</f>
        <v>593</v>
      </c>
      <c r="W1004" s="16">
        <f t="shared" si="77"/>
        <v>999</v>
      </c>
      <c r="X1004" s="16"/>
      <c r="Y1004" s="22">
        <f t="shared" si="78"/>
        <v>1092</v>
      </c>
      <c r="Z1004" s="16" t="str">
        <f>IFERROR(VLOOKUP($D1004,Results37!$F$3:$L$1396,Z$1,FALSE),"")</f>
        <v/>
      </c>
      <c r="AA1004" s="47" t="str">
        <f>IF(ISERROR(VLOOKUP(D1004,Results37!$F$3:$O$399,AA$1,FALSE)),"",IF(VLOOKUP(D1004,Results37!$F$3:$O$399,AA$1+1,FALSE)=1,"S"&amp;VLOOKUP(D1004,Results37!$F$3:$O$399,AA$1,FALSE),VLOOKUP(D1004,Results37!$F$3:$O$399,AA$1,FALSE)))</f>
        <v/>
      </c>
      <c r="AB1004" s="16" t="str">
        <f>IFERROR(VLOOKUP($D1004,Results37!$F$3:$L$1396,AB$1,FALSE),"")</f>
        <v/>
      </c>
      <c r="AC1004" s="16" t="str">
        <f>IFERROR(VLOOKUP($D1004,Results37!$F$3:$L$1396,AC$1,FALSE),"")</f>
        <v/>
      </c>
      <c r="AD1004" s="16" t="str">
        <f t="shared" si="79"/>
        <v/>
      </c>
      <c r="AE1004" s="20" t="str">
        <f>IF(ISERROR(VLOOKUP($AC1004&amp;"-"&amp;$F1004&amp;" "&amp;G1004,Bonuses!$B$1:$G$1006,4,FALSE)),"",INT(VLOOKUP($AC1004&amp;"-"&amp;$F1004&amp;" "&amp;$G1004,Bonuses!$B$1:$G$1006,4,FALSE)))</f>
        <v/>
      </c>
      <c r="AF1004" s="16" t="str">
        <f>IF(ISERROR(VLOOKUP($AC1004&amp;"-"&amp;$F1004,Bonuses!$B$1:$G$1006,5,FALSE)),"",IF(VLOOKUP($AC1004&amp;"-"&amp;$F1004,Bonuses!$B$1:$G$1006,5,FALSE)="","",VLOOKUP($AC1004&amp;"-"&amp;$F1004,Bonuses!$B$1:$G$1006,6,FALSE)&amp;" yrs, "&amp;VLOOKUP($AC1004&amp;"-"&amp;$F1004,Bonuses!$B$1:$G$1006,5,FALSE)))</f>
        <v/>
      </c>
    </row>
    <row r="1005" spans="1:32" s="21" customFormat="1" x14ac:dyDescent="0.25">
      <c r="A1005" s="21" t="s">
        <v>2675</v>
      </c>
      <c r="B1005" s="21">
        <f t="shared" si="75"/>
        <v>0</v>
      </c>
      <c r="C1005" s="21" t="str">
        <f t="shared" si="76"/>
        <v>P</v>
      </c>
      <c r="D1005" s="17">
        <f>IF($C1005="B",VLOOKUP($A1005,Bat!$A$4:$BF$2320,D$1,FALSE),VLOOKUP($A1005,Pit!$A$4:$BA$1686,D$2,FALSE))</f>
        <v>7817</v>
      </c>
      <c r="E1005" s="16" t="str">
        <f>IF($C1005="B",VLOOKUP($A1005,Bat!$A$4:$BF$2320,E$1,FALSE),VLOOKUP($A1005,Pit!$A$4:$BA$1686,E$2,FALSE))</f>
        <v>RP</v>
      </c>
      <c r="F1005" s="16" t="str">
        <f>IF($C1005="B",VLOOKUP($A1005,Bat!$A$4:$BF$2320,F$1,FALSE),VLOOKUP($A1005,Pit!$A$4:$BA$1686,F$2,FALSE))</f>
        <v>Javier</v>
      </c>
      <c r="G1005" s="16" t="str">
        <f>IF($C1005="B",VLOOKUP($A1005,Bat!$A$4:$BF$2320,G$1,FALSE),VLOOKUP($A1005,Pit!$A$4:$BA$1686,G$2,FALSE))</f>
        <v>Olivas</v>
      </c>
      <c r="H1005" s="16">
        <f>IF($C1005="B",VLOOKUP($A1005,Bat!$A$4:$BF$2320,H$1,FALSE),VLOOKUP($A1005,Pit!$A$4:$BA$1686,H$2,FALSE))</f>
        <v>22</v>
      </c>
      <c r="I1005" s="16" t="str">
        <f>IF($C1005="B",VLOOKUP($A1005,Bat!$A$4:$BF$2320,I$1,FALSE),VLOOKUP($A1005,Pit!$A$4:$BA$1686,I$2,FALSE))</f>
        <v>R</v>
      </c>
      <c r="J1005" s="16" t="str">
        <f>IF($C1005="B",VLOOKUP($A1005,Bat!$A$4:$BF$2320,J$1,FALSE),VLOOKUP($A1005,Pit!$A$4:$BA$1686,J$2,FALSE))</f>
        <v>R</v>
      </c>
      <c r="K1005" s="16" t="str">
        <f>IF($C1005="B",VLOOKUP($A1005,Bat!$A$4:$BF$2320,K$1,FALSE),VLOOKUP($A1005,Pit!$A$4:$BA$1686,K$2,FALSE))</f>
        <v>Normal</v>
      </c>
      <c r="L1005" s="17" t="str">
        <f>IF($C1005="B",VLOOKUP($A1005,Bat!$A$4:$BF$2320,L$1,FALSE),VLOOKUP($A1005,Pit!$A$4:$BA$1686,L$2,FALSE))</f>
        <v>Normal</v>
      </c>
      <c r="M1005" s="16">
        <f>IF($C1005="B",VLOOKUP($A1005,Bat!$A$4:$BF$2320,M$1,FALSE),VLOOKUP($A1005,Pit!$A$4:$BA$1686,M$2,FALSE))</f>
        <v>4</v>
      </c>
      <c r="N1005" s="16">
        <f>IF($C1005="B",VLOOKUP($A1005,Bat!$A$4:$BF$2320,N$1,FALSE),VLOOKUP($A1005,Pit!$A$4:$BA$1686,N$2,FALSE))</f>
        <v>1</v>
      </c>
      <c r="O1005" s="16">
        <f>IF($C1005="B",VLOOKUP($A1005,Bat!$A$4:$BF$2320,O$1,FALSE),VLOOKUP($A1005,Pit!$A$4:$BA$1686,O$2,FALSE))</f>
        <v>2</v>
      </c>
      <c r="P1005" s="16" t="str">
        <f>IF($C1005="B",VLOOKUP($A1005,Bat!$A$4:$BF$2320,P$1,FALSE),VLOOKUP($A1005,Pit!$A$4:$BA$1686,P$2,FALSE))</f>
        <v>91-93 Mph</v>
      </c>
      <c r="Q1005" s="17">
        <f>IF($C1005="B",VLOOKUP($A1005,Bat!$A$4:$BF$2320,Q$1,FALSE),VLOOKUP($A1005,Pit!$A$4:$BA$1686,Q$2,FALSE))</f>
        <v>6</v>
      </c>
      <c r="R1005" s="18">
        <f>IF($C1005="B",VLOOKUP($A1005,Bat!$A$4:$BF$2320,R$1,FALSE),VLOOKUP($A1005,Pit!$A$4:$BA$1686,R$2,FALSE))</f>
        <v>5.5840739027221389</v>
      </c>
      <c r="S1005" s="19">
        <f>IF($C1005="B",VLOOKUP($A1005,Bat!$A$4:$BF$2320,S$1,FALSE),VLOOKUP($A1005,Pit!$A$4:$BA$1686,S$2,FALSE))</f>
        <v>-0.56699237193785668</v>
      </c>
      <c r="T1005" s="20" t="str">
        <f>IF($C1005="B",VLOOKUP($A1005,Bat!$A$4:$BF$2320,T$1,FALSE),VLOOKUP($A1005,Pit!$A$4:$BA$1686,T$2,FALSE))</f>
        <v>-</v>
      </c>
      <c r="U1005" s="17" t="str">
        <f>VLOOKUP(IF($C1005="B",VLOOKUP($A1005,Bat!$A$4:$AU$2320,U$1,FALSE),VLOOKUP($A1005,Pit!$A$4:$BE$1686,U$2,FALSE)),COND!$A$35:$B$41,2,FALSE)</f>
        <v>??</v>
      </c>
      <c r="V1005" s="21">
        <f>IF($C1005="B",VLOOKUP($A1005,Bat!$A$4:$AT$2284,46,FALSE),VLOOKUP($A1005,Pit!$A$4:$BD$1664,56,FALSE))</f>
        <v>594</v>
      </c>
      <c r="W1005" s="16">
        <f t="shared" si="77"/>
        <v>999</v>
      </c>
      <c r="X1005" s="16"/>
      <c r="Y1005" s="22">
        <f t="shared" si="78"/>
        <v>1058</v>
      </c>
      <c r="Z1005" s="16" t="str">
        <f>IFERROR(VLOOKUP($D1005,Results37!$F$3:$L$1396,Z$1,FALSE),"")</f>
        <v/>
      </c>
      <c r="AA1005" s="47" t="str">
        <f>IF(ISERROR(VLOOKUP(D1005,Results37!$F$3:$O$399,AA$1,FALSE)),"",IF(VLOOKUP(D1005,Results37!$F$3:$O$399,AA$1+1,FALSE)=1,"S"&amp;VLOOKUP(D1005,Results37!$F$3:$O$399,AA$1,FALSE),VLOOKUP(D1005,Results37!$F$3:$O$399,AA$1,FALSE)))</f>
        <v/>
      </c>
      <c r="AB1005" s="16" t="str">
        <f>IFERROR(VLOOKUP($D1005,Results37!$F$3:$L$1396,AB$1,FALSE),"")</f>
        <v/>
      </c>
      <c r="AC1005" s="16" t="str">
        <f>IFERROR(VLOOKUP($D1005,Results37!$F$3:$L$1396,AC$1,FALSE),"")</f>
        <v/>
      </c>
      <c r="AD1005" s="16" t="str">
        <f t="shared" si="79"/>
        <v/>
      </c>
      <c r="AE1005" s="20" t="str">
        <f>IF(ISERROR(VLOOKUP($AC1005&amp;"-"&amp;$F1005&amp;" "&amp;G1005,Bonuses!$B$1:$G$1006,4,FALSE)),"",INT(VLOOKUP($AC1005&amp;"-"&amp;$F1005&amp;" "&amp;$G1005,Bonuses!$B$1:$G$1006,4,FALSE)))</f>
        <v/>
      </c>
      <c r="AF1005" s="16" t="str">
        <f>IF(ISERROR(VLOOKUP($AC1005&amp;"-"&amp;$F1005,Bonuses!$B$1:$G$1006,5,FALSE)),"",IF(VLOOKUP($AC1005&amp;"-"&amp;$F1005,Bonuses!$B$1:$G$1006,5,FALSE)="","",VLOOKUP($AC1005&amp;"-"&amp;$F1005,Bonuses!$B$1:$G$1006,6,FALSE)&amp;" yrs, "&amp;VLOOKUP($AC1005&amp;"-"&amp;$F1005,Bonuses!$B$1:$G$1006,5,FALSE)))</f>
        <v/>
      </c>
    </row>
    <row r="1006" spans="1:32" s="21" customFormat="1" x14ac:dyDescent="0.25">
      <c r="A1006" s="21" t="s">
        <v>2807</v>
      </c>
      <c r="B1006" s="21">
        <f t="shared" si="75"/>
        <v>0</v>
      </c>
      <c r="C1006" s="21" t="str">
        <f t="shared" si="76"/>
        <v>P</v>
      </c>
      <c r="D1006" s="17">
        <f>IF($C1006="B",VLOOKUP($A1006,Bat!$A$4:$BF$2320,D$1,FALSE),VLOOKUP($A1006,Pit!$A$4:$BA$1686,D$2,FALSE))</f>
        <v>7680</v>
      </c>
      <c r="E1006" s="16" t="str">
        <f>IF($C1006="B",VLOOKUP($A1006,Bat!$A$4:$BF$2320,E$1,FALSE),VLOOKUP($A1006,Pit!$A$4:$BA$1686,E$2,FALSE))</f>
        <v>SP</v>
      </c>
      <c r="F1006" s="16" t="str">
        <f>IF($C1006="B",VLOOKUP($A1006,Bat!$A$4:$BF$2320,F$1,FALSE),VLOOKUP($A1006,Pit!$A$4:$BA$1686,F$2,FALSE))</f>
        <v>Leroy</v>
      </c>
      <c r="G1006" s="16" t="str">
        <f>IF($C1006="B",VLOOKUP($A1006,Bat!$A$4:$BF$2320,G$1,FALSE),VLOOKUP($A1006,Pit!$A$4:$BA$1686,G$2,FALSE))</f>
        <v>Strickland</v>
      </c>
      <c r="H1006" s="16">
        <f>IF($C1006="B",VLOOKUP($A1006,Bat!$A$4:$BF$2320,H$1,FALSE),VLOOKUP($A1006,Pit!$A$4:$BA$1686,H$2,FALSE))</f>
        <v>22</v>
      </c>
      <c r="I1006" s="16" t="str">
        <f>IF($C1006="B",VLOOKUP($A1006,Bat!$A$4:$BF$2320,I$1,FALSE),VLOOKUP($A1006,Pit!$A$4:$BA$1686,I$2,FALSE))</f>
        <v>L</v>
      </c>
      <c r="J1006" s="16" t="str">
        <f>IF($C1006="B",VLOOKUP($A1006,Bat!$A$4:$BF$2320,J$1,FALSE),VLOOKUP($A1006,Pit!$A$4:$BA$1686,J$2,FALSE))</f>
        <v>L</v>
      </c>
      <c r="K1006" s="16" t="str">
        <f>IF($C1006="B",VLOOKUP($A1006,Bat!$A$4:$BF$2320,K$1,FALSE),VLOOKUP($A1006,Pit!$A$4:$BA$1686,K$2,FALSE))</f>
        <v>Low</v>
      </c>
      <c r="L1006" s="17" t="str">
        <f>IF($C1006="B",VLOOKUP($A1006,Bat!$A$4:$BF$2320,L$1,FALSE),VLOOKUP($A1006,Pit!$A$4:$BA$1686,L$2,FALSE))</f>
        <v>Normal</v>
      </c>
      <c r="M1006" s="16">
        <f>IF($C1006="B",VLOOKUP($A1006,Bat!$A$4:$BF$2320,M$1,FALSE),VLOOKUP($A1006,Pit!$A$4:$BA$1686,M$2,FALSE))</f>
        <v>3</v>
      </c>
      <c r="N1006" s="16">
        <f>IF($C1006="B",VLOOKUP($A1006,Bat!$A$4:$BF$2320,N$1,FALSE),VLOOKUP($A1006,Pit!$A$4:$BA$1686,N$2,FALSE))</f>
        <v>1</v>
      </c>
      <c r="O1006" s="16">
        <f>IF($C1006="B",VLOOKUP($A1006,Bat!$A$4:$BF$2320,O$1,FALSE),VLOOKUP($A1006,Pit!$A$4:$BA$1686,O$2,FALSE))</f>
        <v>3</v>
      </c>
      <c r="P1006" s="16" t="str">
        <f>IF($C1006="B",VLOOKUP($A1006,Bat!$A$4:$BF$2320,P$1,FALSE),VLOOKUP($A1006,Pit!$A$4:$BA$1686,P$2,FALSE))</f>
        <v>89-91 Mph</v>
      </c>
      <c r="Q1006" s="17">
        <f>IF($C1006="B",VLOOKUP($A1006,Bat!$A$4:$BF$2320,Q$1,FALSE),VLOOKUP($A1006,Pit!$A$4:$BA$1686,Q$2,FALSE))</f>
        <v>8</v>
      </c>
      <c r="R1006" s="18">
        <f>IF($C1006="B",VLOOKUP($A1006,Bat!$A$4:$BF$2320,R$1,FALSE),VLOOKUP($A1006,Pit!$A$4:$BA$1686,R$2,FALSE))</f>
        <v>5.5593272952291422</v>
      </c>
      <c r="S1006" s="19">
        <f>IF($C1006="B",VLOOKUP($A1006,Bat!$A$4:$BF$2320,S$1,FALSE),VLOOKUP($A1006,Pit!$A$4:$BA$1686,S$2,FALSE))</f>
        <v>-0.56916636252376163</v>
      </c>
      <c r="T1006" s="20" t="str">
        <f>IF($C1006="B",VLOOKUP($A1006,Bat!$A$4:$BF$2320,T$1,FALSE),VLOOKUP($A1006,Pit!$A$4:$BA$1686,T$2,FALSE))</f>
        <v>-</v>
      </c>
      <c r="U1006" s="17" t="str">
        <f>VLOOKUP(IF($C1006="B",VLOOKUP($A1006,Bat!$A$4:$AU$2320,U$1,FALSE),VLOOKUP($A1006,Pit!$A$4:$BE$1686,U$2,FALSE)),COND!$A$35:$B$41,2,FALSE)</f>
        <v>??</v>
      </c>
      <c r="V1006" s="21">
        <f>IF($C1006="B",VLOOKUP($A1006,Bat!$A$4:$AT$2284,46,FALSE),VLOOKUP($A1006,Pit!$A$4:$BD$1664,56,FALSE))</f>
        <v>595</v>
      </c>
      <c r="W1006" s="16">
        <f t="shared" si="77"/>
        <v>999</v>
      </c>
      <c r="X1006" s="16"/>
      <c r="Y1006" s="22">
        <f t="shared" si="78"/>
        <v>1060</v>
      </c>
      <c r="Z1006" s="16" t="str">
        <f>IFERROR(VLOOKUP($D1006,Results37!$F$3:$L$1396,Z$1,FALSE),"")</f>
        <v/>
      </c>
      <c r="AA1006" s="47" t="str">
        <f>IF(ISERROR(VLOOKUP(D1006,Results37!$F$3:$O$399,AA$1,FALSE)),"",IF(VLOOKUP(D1006,Results37!$F$3:$O$399,AA$1+1,FALSE)=1,"S"&amp;VLOOKUP(D1006,Results37!$F$3:$O$399,AA$1,FALSE),VLOOKUP(D1006,Results37!$F$3:$O$399,AA$1,FALSE)))</f>
        <v/>
      </c>
      <c r="AB1006" s="16" t="str">
        <f>IFERROR(VLOOKUP($D1006,Results37!$F$3:$L$1396,AB$1,FALSE),"")</f>
        <v/>
      </c>
      <c r="AC1006" s="16" t="str">
        <f>IFERROR(VLOOKUP($D1006,Results37!$F$3:$L$1396,AC$1,FALSE),"")</f>
        <v/>
      </c>
      <c r="AD1006" s="16" t="str">
        <f t="shared" si="79"/>
        <v/>
      </c>
      <c r="AE1006" s="20" t="str">
        <f>IF(ISERROR(VLOOKUP($AC1006&amp;"-"&amp;$F1006&amp;" "&amp;G1006,Bonuses!$B$1:$G$1006,4,FALSE)),"",INT(VLOOKUP($AC1006&amp;"-"&amp;$F1006&amp;" "&amp;$G1006,Bonuses!$B$1:$G$1006,4,FALSE)))</f>
        <v/>
      </c>
      <c r="AF1006" s="16" t="str">
        <f>IF(ISERROR(VLOOKUP($AC1006&amp;"-"&amp;$F1006,Bonuses!$B$1:$G$1006,5,FALSE)),"",IF(VLOOKUP($AC1006&amp;"-"&amp;$F1006,Bonuses!$B$1:$G$1006,5,FALSE)="","",VLOOKUP($AC1006&amp;"-"&amp;$F1006,Bonuses!$B$1:$G$1006,6,FALSE)&amp;" yrs, "&amp;VLOOKUP($AC1006&amp;"-"&amp;$F1006,Bonuses!$B$1:$G$1006,5,FALSE)))</f>
        <v/>
      </c>
    </row>
    <row r="1007" spans="1:32" s="21" customFormat="1" x14ac:dyDescent="0.25">
      <c r="A1007" s="21" t="s">
        <v>2678</v>
      </c>
      <c r="B1007" s="21">
        <f t="shared" si="75"/>
        <v>0</v>
      </c>
      <c r="C1007" s="21" t="str">
        <f t="shared" si="76"/>
        <v>P</v>
      </c>
      <c r="D1007" s="17">
        <f>IF($C1007="B",VLOOKUP($A1007,Bat!$A$4:$BF$2320,D$1,FALSE),VLOOKUP($A1007,Pit!$A$4:$BA$1686,D$2,FALSE))</f>
        <v>9149</v>
      </c>
      <c r="E1007" s="16" t="str">
        <f>IF($C1007="B",VLOOKUP($A1007,Bat!$A$4:$BF$2320,E$1,FALSE),VLOOKUP($A1007,Pit!$A$4:$BA$1686,E$2,FALSE))</f>
        <v>RP</v>
      </c>
      <c r="F1007" s="16" t="str">
        <f>IF($C1007="B",VLOOKUP($A1007,Bat!$A$4:$BF$2320,F$1,FALSE),VLOOKUP($A1007,Pit!$A$4:$BA$1686,F$2,FALSE))</f>
        <v>Momoru</v>
      </c>
      <c r="G1007" s="16" t="str">
        <f>IF($C1007="B",VLOOKUP($A1007,Bat!$A$4:$BF$2320,G$1,FALSE),VLOOKUP($A1007,Pit!$A$4:$BA$1686,G$2,FALSE))</f>
        <v>Ishikawa</v>
      </c>
      <c r="H1007" s="16">
        <f>IF($C1007="B",VLOOKUP($A1007,Bat!$A$4:$BF$2320,H$1,FALSE),VLOOKUP($A1007,Pit!$A$4:$BA$1686,H$2,FALSE))</f>
        <v>24</v>
      </c>
      <c r="I1007" s="16" t="str">
        <f>IF($C1007="B",VLOOKUP($A1007,Bat!$A$4:$BF$2320,I$1,FALSE),VLOOKUP($A1007,Pit!$A$4:$BA$1686,I$2,FALSE))</f>
        <v>R</v>
      </c>
      <c r="J1007" s="16" t="str">
        <f>IF($C1007="B",VLOOKUP($A1007,Bat!$A$4:$BF$2320,J$1,FALSE),VLOOKUP($A1007,Pit!$A$4:$BA$1686,J$2,FALSE))</f>
        <v>R</v>
      </c>
      <c r="K1007" s="16" t="str">
        <f>IF($C1007="B",VLOOKUP($A1007,Bat!$A$4:$BF$2320,K$1,FALSE),VLOOKUP($A1007,Pit!$A$4:$BA$1686,K$2,FALSE))</f>
        <v>Normal</v>
      </c>
      <c r="L1007" s="17" t="str">
        <f>IF($C1007="B",VLOOKUP($A1007,Bat!$A$4:$BF$2320,L$1,FALSE),VLOOKUP($A1007,Pit!$A$4:$BA$1686,L$2,FALSE))</f>
        <v>Normal</v>
      </c>
      <c r="M1007" s="16">
        <f>IF($C1007="B",VLOOKUP($A1007,Bat!$A$4:$BF$2320,M$1,FALSE),VLOOKUP($A1007,Pit!$A$4:$BA$1686,M$2,FALSE))</f>
        <v>2</v>
      </c>
      <c r="N1007" s="16">
        <f>IF($C1007="B",VLOOKUP($A1007,Bat!$A$4:$BF$2320,N$1,FALSE),VLOOKUP($A1007,Pit!$A$4:$BA$1686,N$2,FALSE))</f>
        <v>3</v>
      </c>
      <c r="O1007" s="16">
        <f>IF($C1007="B",VLOOKUP($A1007,Bat!$A$4:$BF$2320,O$1,FALSE),VLOOKUP($A1007,Pit!$A$4:$BA$1686,O$2,FALSE))</f>
        <v>2</v>
      </c>
      <c r="P1007" s="16" t="str">
        <f>IF($C1007="B",VLOOKUP($A1007,Bat!$A$4:$BF$2320,P$1,FALSE),VLOOKUP($A1007,Pit!$A$4:$BA$1686,P$2,FALSE))</f>
        <v>88-90 Mph</v>
      </c>
      <c r="Q1007" s="17">
        <f>IF($C1007="B",VLOOKUP($A1007,Bat!$A$4:$BF$2320,Q$1,FALSE),VLOOKUP($A1007,Pit!$A$4:$BA$1686,Q$2,FALSE))</f>
        <v>10</v>
      </c>
      <c r="R1007" s="18">
        <f>IF($C1007="B",VLOOKUP($A1007,Bat!$A$4:$BF$2320,R$1,FALSE),VLOOKUP($A1007,Pit!$A$4:$BA$1686,R$2,FALSE))</f>
        <v>5.5145308277377012</v>
      </c>
      <c r="S1007" s="19">
        <f>IF($C1007="B",VLOOKUP($A1007,Bat!$A$4:$BF$2320,S$1,FALSE),VLOOKUP($A1007,Pit!$A$4:$BA$1686,S$2,FALSE))</f>
        <v>-0.57310173421605315</v>
      </c>
      <c r="T1007" s="20" t="str">
        <f>IF($C1007="B",VLOOKUP($A1007,Bat!$A$4:$BF$2320,T$1,FALSE),VLOOKUP($A1007,Pit!$A$4:$BA$1686,T$2,FALSE))</f>
        <v>$2.6m</v>
      </c>
      <c r="U1007" s="17" t="str">
        <f>VLOOKUP(IF($C1007="B",VLOOKUP($A1007,Bat!$A$4:$AU$2320,U$1,FALSE),VLOOKUP($A1007,Pit!$A$4:$BE$1686,U$2,FALSE)),COND!$A$35:$B$41,2,FALSE)</f>
        <v>??</v>
      </c>
      <c r="V1007" s="21">
        <f>IF($C1007="B",VLOOKUP($A1007,Bat!$A$4:$AT$2284,46,FALSE),VLOOKUP($A1007,Pit!$A$4:$BD$1664,56,FALSE))</f>
        <v>596</v>
      </c>
      <c r="W1007" s="16">
        <f t="shared" si="77"/>
        <v>999</v>
      </c>
      <c r="X1007" s="16"/>
      <c r="Y1007" s="22">
        <f t="shared" si="78"/>
        <v>1062</v>
      </c>
      <c r="Z1007" s="16" t="str">
        <f>IFERROR(VLOOKUP($D1007,Results37!$F$3:$L$1396,Z$1,FALSE),"")</f>
        <v/>
      </c>
      <c r="AA1007" s="47" t="str">
        <f>IF(ISERROR(VLOOKUP(D1007,Results37!$F$3:$O$399,AA$1,FALSE)),"",IF(VLOOKUP(D1007,Results37!$F$3:$O$399,AA$1+1,FALSE)=1,"S"&amp;VLOOKUP(D1007,Results37!$F$3:$O$399,AA$1,FALSE),VLOOKUP(D1007,Results37!$F$3:$O$399,AA$1,FALSE)))</f>
        <v/>
      </c>
      <c r="AB1007" s="16" t="str">
        <f>IFERROR(VLOOKUP($D1007,Results37!$F$3:$L$1396,AB$1,FALSE),"")</f>
        <v/>
      </c>
      <c r="AC1007" s="16" t="str">
        <f>IFERROR(VLOOKUP($D1007,Results37!$F$3:$L$1396,AC$1,FALSE),"")</f>
        <v/>
      </c>
      <c r="AD1007" s="16" t="str">
        <f t="shared" si="79"/>
        <v/>
      </c>
      <c r="AE1007" s="20" t="str">
        <f>IF(ISERROR(VLOOKUP($AC1007&amp;"-"&amp;$F1007&amp;" "&amp;G1007,Bonuses!$B$1:$G$1006,4,FALSE)),"",INT(VLOOKUP($AC1007&amp;"-"&amp;$F1007&amp;" "&amp;$G1007,Bonuses!$B$1:$G$1006,4,FALSE)))</f>
        <v/>
      </c>
      <c r="AF1007" s="16" t="str">
        <f>IF(ISERROR(VLOOKUP($AC1007&amp;"-"&amp;$F1007,Bonuses!$B$1:$G$1006,5,FALSE)),"",IF(VLOOKUP($AC1007&amp;"-"&amp;$F1007,Bonuses!$B$1:$G$1006,5,FALSE)="","",VLOOKUP($AC1007&amp;"-"&amp;$F1007,Bonuses!$B$1:$G$1006,6,FALSE)&amp;" yrs, "&amp;VLOOKUP($AC1007&amp;"-"&amp;$F1007,Bonuses!$B$1:$G$1006,5,FALSE)))</f>
        <v/>
      </c>
    </row>
    <row r="1008" spans="1:32" s="21" customFormat="1" x14ac:dyDescent="0.25">
      <c r="A1008" s="21" t="s">
        <v>2682</v>
      </c>
      <c r="B1008" s="21">
        <f t="shared" si="75"/>
        <v>0</v>
      </c>
      <c r="C1008" s="21" t="str">
        <f t="shared" si="76"/>
        <v>P</v>
      </c>
      <c r="D1008" s="17">
        <f>IF($C1008="B",VLOOKUP($A1008,Bat!$A$4:$BF$2320,D$1,FALSE),VLOOKUP($A1008,Pit!$A$4:$BA$1686,D$2,FALSE))</f>
        <v>10398</v>
      </c>
      <c r="E1008" s="16" t="str">
        <f>IF($C1008="B",VLOOKUP($A1008,Bat!$A$4:$BF$2320,E$1,FALSE),VLOOKUP($A1008,Pit!$A$4:$BA$1686,E$2,FALSE))</f>
        <v>RP</v>
      </c>
      <c r="F1008" s="16" t="str">
        <f>IF($C1008="B",VLOOKUP($A1008,Bat!$A$4:$BF$2320,F$1,FALSE),VLOOKUP($A1008,Pit!$A$4:$BA$1686,F$2,FALSE))</f>
        <v>Mike</v>
      </c>
      <c r="G1008" s="16" t="str">
        <f>IF($C1008="B",VLOOKUP($A1008,Bat!$A$4:$BF$2320,G$1,FALSE),VLOOKUP($A1008,Pit!$A$4:$BA$1686,G$2,FALSE))</f>
        <v>Springer</v>
      </c>
      <c r="H1008" s="16">
        <f>IF($C1008="B",VLOOKUP($A1008,Bat!$A$4:$BF$2320,H$1,FALSE),VLOOKUP($A1008,Pit!$A$4:$BA$1686,H$2,FALSE))</f>
        <v>23</v>
      </c>
      <c r="I1008" s="16" t="str">
        <f>IF($C1008="B",VLOOKUP($A1008,Bat!$A$4:$BF$2320,I$1,FALSE),VLOOKUP($A1008,Pit!$A$4:$BA$1686,I$2,FALSE))</f>
        <v>R</v>
      </c>
      <c r="J1008" s="16" t="str">
        <f>IF($C1008="B",VLOOKUP($A1008,Bat!$A$4:$BF$2320,J$1,FALSE),VLOOKUP($A1008,Pit!$A$4:$BA$1686,J$2,FALSE))</f>
        <v>R</v>
      </c>
      <c r="K1008" s="16" t="str">
        <f>IF($C1008="B",VLOOKUP($A1008,Bat!$A$4:$BF$2320,K$1,FALSE),VLOOKUP($A1008,Pit!$A$4:$BA$1686,K$2,FALSE))</f>
        <v>Normal</v>
      </c>
      <c r="L1008" s="17" t="str">
        <f>IF($C1008="B",VLOOKUP($A1008,Bat!$A$4:$BF$2320,L$1,FALSE),VLOOKUP($A1008,Pit!$A$4:$BA$1686,L$2,FALSE))</f>
        <v>Normal</v>
      </c>
      <c r="M1008" s="16">
        <f>IF($C1008="B",VLOOKUP($A1008,Bat!$A$4:$BF$2320,M$1,FALSE),VLOOKUP($A1008,Pit!$A$4:$BA$1686,M$2,FALSE))</f>
        <v>3</v>
      </c>
      <c r="N1008" s="16">
        <f>IF($C1008="B",VLOOKUP($A1008,Bat!$A$4:$BF$2320,N$1,FALSE),VLOOKUP($A1008,Pit!$A$4:$BA$1686,N$2,FALSE))</f>
        <v>1</v>
      </c>
      <c r="O1008" s="16">
        <f>IF($C1008="B",VLOOKUP($A1008,Bat!$A$4:$BF$2320,O$1,FALSE),VLOOKUP($A1008,Pit!$A$4:$BA$1686,O$2,FALSE))</f>
        <v>3</v>
      </c>
      <c r="P1008" s="16" t="str">
        <f>IF($C1008="B",VLOOKUP($A1008,Bat!$A$4:$BF$2320,P$1,FALSE),VLOOKUP($A1008,Pit!$A$4:$BA$1686,P$2,FALSE))</f>
        <v>89-91 Mph</v>
      </c>
      <c r="Q1008" s="17">
        <f>IF($C1008="B",VLOOKUP($A1008,Bat!$A$4:$BF$2320,Q$1,FALSE),VLOOKUP($A1008,Pit!$A$4:$BA$1686,Q$2,FALSE))</f>
        <v>8</v>
      </c>
      <c r="R1008" s="18">
        <f>IF($C1008="B",VLOOKUP($A1008,Bat!$A$4:$BF$2320,R$1,FALSE),VLOOKUP($A1008,Pit!$A$4:$BA$1686,R$2,FALSE))</f>
        <v>5.3982655601309801</v>
      </c>
      <c r="S1008" s="19">
        <f>IF($C1008="B",VLOOKUP($A1008,Bat!$A$4:$BF$2320,S$1,FALSE),VLOOKUP($A1008,Pit!$A$4:$BA$1686,S$2,FALSE))</f>
        <v>-0.5833156432262584</v>
      </c>
      <c r="T1008" s="20" t="str">
        <f>IF($C1008="B",VLOOKUP($A1008,Bat!$A$4:$BF$2320,T$1,FALSE),VLOOKUP($A1008,Pit!$A$4:$BA$1686,T$2,FALSE))</f>
        <v>$2.2m</v>
      </c>
      <c r="U1008" s="17" t="str">
        <f>VLOOKUP(IF($C1008="B",VLOOKUP($A1008,Bat!$A$4:$AU$2320,U$1,FALSE),VLOOKUP($A1008,Pit!$A$4:$BE$1686,U$2,FALSE)),COND!$A$35:$B$41,2,FALSE)</f>
        <v>??</v>
      </c>
      <c r="V1008" s="21">
        <f>IF($C1008="B",VLOOKUP($A1008,Bat!$A$4:$AT$2284,46,FALSE),VLOOKUP($A1008,Pit!$A$4:$BD$1664,56,FALSE))</f>
        <v>598</v>
      </c>
      <c r="W1008" s="16">
        <f t="shared" si="77"/>
        <v>999</v>
      </c>
      <c r="X1008" s="16"/>
      <c r="Y1008" s="22">
        <f t="shared" si="78"/>
        <v>1065</v>
      </c>
      <c r="Z1008" s="16" t="str">
        <f>IFERROR(VLOOKUP($D1008,Results37!$F$3:$L$1396,Z$1,FALSE),"")</f>
        <v/>
      </c>
      <c r="AA1008" s="47" t="str">
        <f>IF(ISERROR(VLOOKUP(D1008,Results37!$F$3:$O$399,AA$1,FALSE)),"",IF(VLOOKUP(D1008,Results37!$F$3:$O$399,AA$1+1,FALSE)=1,"S"&amp;VLOOKUP(D1008,Results37!$F$3:$O$399,AA$1,FALSE),VLOOKUP(D1008,Results37!$F$3:$O$399,AA$1,FALSE)))</f>
        <v/>
      </c>
      <c r="AB1008" s="16" t="str">
        <f>IFERROR(VLOOKUP($D1008,Results37!$F$3:$L$1396,AB$1,FALSE),"")</f>
        <v/>
      </c>
      <c r="AC1008" s="16" t="str">
        <f>IFERROR(VLOOKUP($D1008,Results37!$F$3:$L$1396,AC$1,FALSE),"")</f>
        <v/>
      </c>
      <c r="AD1008" s="16" t="str">
        <f t="shared" si="79"/>
        <v/>
      </c>
      <c r="AE1008" s="20" t="str">
        <f>IF(ISERROR(VLOOKUP($AC1008&amp;"-"&amp;$F1008&amp;" "&amp;G1008,Bonuses!$B$1:$G$1006,4,FALSE)),"",INT(VLOOKUP($AC1008&amp;"-"&amp;$F1008&amp;" "&amp;$G1008,Bonuses!$B$1:$G$1006,4,FALSE)))</f>
        <v/>
      </c>
      <c r="AF1008" s="16" t="str">
        <f>IF(ISERROR(VLOOKUP($AC1008&amp;"-"&amp;$F1008,Bonuses!$B$1:$G$1006,5,FALSE)),"",IF(VLOOKUP($AC1008&amp;"-"&amp;$F1008,Bonuses!$B$1:$G$1006,5,FALSE)="","",VLOOKUP($AC1008&amp;"-"&amp;$F1008,Bonuses!$B$1:$G$1006,6,FALSE)&amp;" yrs, "&amp;VLOOKUP($AC1008&amp;"-"&amp;$F1008,Bonuses!$B$1:$G$1006,5,FALSE)))</f>
        <v/>
      </c>
    </row>
    <row r="1009" spans="1:32" s="21" customFormat="1" x14ac:dyDescent="0.25">
      <c r="A1009" s="21" t="s">
        <v>2683</v>
      </c>
      <c r="B1009" s="21">
        <f t="shared" si="75"/>
        <v>0</v>
      </c>
      <c r="C1009" s="21" t="str">
        <f t="shared" si="76"/>
        <v>P</v>
      </c>
      <c r="D1009" s="17">
        <f>IF($C1009="B",VLOOKUP($A1009,Bat!$A$4:$BF$2320,D$1,FALSE),VLOOKUP($A1009,Pit!$A$4:$BA$1686,D$2,FALSE))</f>
        <v>4079</v>
      </c>
      <c r="E1009" s="16" t="str">
        <f>IF($C1009="B",VLOOKUP($A1009,Bat!$A$4:$BF$2320,E$1,FALSE),VLOOKUP($A1009,Pit!$A$4:$BA$1686,E$2,FALSE))</f>
        <v>RP</v>
      </c>
      <c r="F1009" s="16" t="str">
        <f>IF($C1009="B",VLOOKUP($A1009,Bat!$A$4:$BF$2320,F$1,FALSE),VLOOKUP($A1009,Pit!$A$4:$BA$1686,F$2,FALSE))</f>
        <v>Tatsui</v>
      </c>
      <c r="G1009" s="16" t="str">
        <f>IF($C1009="B",VLOOKUP($A1009,Bat!$A$4:$BF$2320,G$1,FALSE),VLOOKUP($A1009,Pit!$A$4:$BA$1686,G$2,FALSE))</f>
        <v>Morishita</v>
      </c>
      <c r="H1009" s="16">
        <f>IF($C1009="B",VLOOKUP($A1009,Bat!$A$4:$BF$2320,H$1,FALSE),VLOOKUP($A1009,Pit!$A$4:$BA$1686,H$2,FALSE))</f>
        <v>22</v>
      </c>
      <c r="I1009" s="16" t="str">
        <f>IF($C1009="B",VLOOKUP($A1009,Bat!$A$4:$BF$2320,I$1,FALSE),VLOOKUP($A1009,Pit!$A$4:$BA$1686,I$2,FALSE))</f>
        <v>R</v>
      </c>
      <c r="J1009" s="16" t="str">
        <f>IF($C1009="B",VLOOKUP($A1009,Bat!$A$4:$BF$2320,J$1,FALSE),VLOOKUP($A1009,Pit!$A$4:$BA$1686,J$2,FALSE))</f>
        <v>R</v>
      </c>
      <c r="K1009" s="16" t="str">
        <f>IF($C1009="B",VLOOKUP($A1009,Bat!$A$4:$BF$2320,K$1,FALSE),VLOOKUP($A1009,Pit!$A$4:$BA$1686,K$2,FALSE))</f>
        <v>Normal</v>
      </c>
      <c r="L1009" s="17" t="str">
        <f>IF($C1009="B",VLOOKUP($A1009,Bat!$A$4:$BF$2320,L$1,FALSE),VLOOKUP($A1009,Pit!$A$4:$BA$1686,L$2,FALSE))</f>
        <v>Normal</v>
      </c>
      <c r="M1009" s="16">
        <f>IF($C1009="B",VLOOKUP($A1009,Bat!$A$4:$BF$2320,M$1,FALSE),VLOOKUP($A1009,Pit!$A$4:$BA$1686,M$2,FALSE))</f>
        <v>3</v>
      </c>
      <c r="N1009" s="16">
        <f>IF($C1009="B",VLOOKUP($A1009,Bat!$A$4:$BF$2320,N$1,FALSE),VLOOKUP($A1009,Pit!$A$4:$BA$1686,N$2,FALSE))</f>
        <v>1</v>
      </c>
      <c r="O1009" s="16">
        <f>IF($C1009="B",VLOOKUP($A1009,Bat!$A$4:$BF$2320,O$1,FALSE),VLOOKUP($A1009,Pit!$A$4:$BA$1686,O$2,FALSE))</f>
        <v>3</v>
      </c>
      <c r="P1009" s="16" t="str">
        <f>IF($C1009="B",VLOOKUP($A1009,Bat!$A$4:$BF$2320,P$1,FALSE),VLOOKUP($A1009,Pit!$A$4:$BA$1686,P$2,FALSE))</f>
        <v>92-94 Mph</v>
      </c>
      <c r="Q1009" s="17">
        <f>IF($C1009="B",VLOOKUP($A1009,Bat!$A$4:$BF$2320,Q$1,FALSE),VLOOKUP($A1009,Pit!$A$4:$BA$1686,Q$2,FALSE))</f>
        <v>7</v>
      </c>
      <c r="R1009" s="18">
        <f>IF($C1009="B",VLOOKUP($A1009,Bat!$A$4:$BF$2320,R$1,FALSE),VLOOKUP($A1009,Pit!$A$4:$BA$1686,R$2,FALSE))</f>
        <v>5.3982655601309801</v>
      </c>
      <c r="S1009" s="19">
        <f>IF($C1009="B",VLOOKUP($A1009,Bat!$A$4:$BF$2320,S$1,FALSE),VLOOKUP($A1009,Pit!$A$4:$BA$1686,S$2,FALSE))</f>
        <v>-0.5833156432262584</v>
      </c>
      <c r="T1009" s="20" t="str">
        <f>IF($C1009="B",VLOOKUP($A1009,Bat!$A$4:$BF$2320,T$1,FALSE),VLOOKUP($A1009,Pit!$A$4:$BA$1686,T$2,FALSE))</f>
        <v>-</v>
      </c>
      <c r="U1009" s="17" t="str">
        <f>VLOOKUP(IF($C1009="B",VLOOKUP($A1009,Bat!$A$4:$AU$2320,U$1,FALSE),VLOOKUP($A1009,Pit!$A$4:$BE$1686,U$2,FALSE)),COND!$A$35:$B$41,2,FALSE)</f>
        <v>??</v>
      </c>
      <c r="V1009" s="21">
        <f>IF($C1009="B",VLOOKUP($A1009,Bat!$A$4:$AT$2284,46,FALSE),VLOOKUP($A1009,Pit!$A$4:$BD$1664,56,FALSE))</f>
        <v>599</v>
      </c>
      <c r="W1009" s="16">
        <f t="shared" si="77"/>
        <v>999</v>
      </c>
      <c r="X1009" s="16"/>
      <c r="Y1009" s="22">
        <f t="shared" si="78"/>
        <v>1065</v>
      </c>
      <c r="Z1009" s="16" t="str">
        <f>IFERROR(VLOOKUP($D1009,Results37!$F$3:$L$1396,Z$1,FALSE),"")</f>
        <v/>
      </c>
      <c r="AA1009" s="47" t="str">
        <f>IF(ISERROR(VLOOKUP(D1009,Results37!$F$3:$O$399,AA$1,FALSE)),"",IF(VLOOKUP(D1009,Results37!$F$3:$O$399,AA$1+1,FALSE)=1,"S"&amp;VLOOKUP(D1009,Results37!$F$3:$O$399,AA$1,FALSE),VLOOKUP(D1009,Results37!$F$3:$O$399,AA$1,FALSE)))</f>
        <v/>
      </c>
      <c r="AB1009" s="16" t="str">
        <f>IFERROR(VLOOKUP($D1009,Results37!$F$3:$L$1396,AB$1,FALSE),"")</f>
        <v/>
      </c>
      <c r="AC1009" s="16" t="str">
        <f>IFERROR(VLOOKUP($D1009,Results37!$F$3:$L$1396,AC$1,FALSE),"")</f>
        <v/>
      </c>
      <c r="AD1009" s="16" t="str">
        <f t="shared" si="79"/>
        <v/>
      </c>
      <c r="AE1009" s="20" t="str">
        <f>IF(ISERROR(VLOOKUP($AC1009&amp;"-"&amp;$F1009&amp;" "&amp;G1009,Bonuses!$B$1:$G$1006,4,FALSE)),"",INT(VLOOKUP($AC1009&amp;"-"&amp;$F1009&amp;" "&amp;$G1009,Bonuses!$B$1:$G$1006,4,FALSE)))</f>
        <v/>
      </c>
      <c r="AF1009" s="16" t="str">
        <f>IF(ISERROR(VLOOKUP($AC1009&amp;"-"&amp;$F1009,Bonuses!$B$1:$G$1006,5,FALSE)),"",IF(VLOOKUP($AC1009&amp;"-"&amp;$F1009,Bonuses!$B$1:$G$1006,5,FALSE)="","",VLOOKUP($AC1009&amp;"-"&amp;$F1009,Bonuses!$B$1:$G$1006,6,FALSE)&amp;" yrs, "&amp;VLOOKUP($AC1009&amp;"-"&amp;$F1009,Bonuses!$B$1:$G$1006,5,FALSE)))</f>
        <v/>
      </c>
    </row>
    <row r="1010" spans="1:32" s="21" customFormat="1" x14ac:dyDescent="0.25">
      <c r="A1010" s="21" t="s">
        <v>2680</v>
      </c>
      <c r="B1010" s="21">
        <f t="shared" si="75"/>
        <v>0</v>
      </c>
      <c r="C1010" s="21" t="str">
        <f t="shared" si="76"/>
        <v>P</v>
      </c>
      <c r="D1010" s="17">
        <f>IF($C1010="B",VLOOKUP($A1010,Bat!$A$4:$BF$2320,D$1,FALSE),VLOOKUP($A1010,Pit!$A$4:$BA$1686,D$2,FALSE))</f>
        <v>5852</v>
      </c>
      <c r="E1010" s="16" t="str">
        <f>IF($C1010="B",VLOOKUP($A1010,Bat!$A$4:$BF$2320,E$1,FALSE),VLOOKUP($A1010,Pit!$A$4:$BA$1686,E$2,FALSE))</f>
        <v>RP</v>
      </c>
      <c r="F1010" s="16" t="str">
        <f>IF($C1010="B",VLOOKUP($A1010,Bat!$A$4:$BF$2320,F$1,FALSE),VLOOKUP($A1010,Pit!$A$4:$BA$1686,F$2,FALSE))</f>
        <v>Juan</v>
      </c>
      <c r="G1010" s="16" t="str">
        <f>IF($C1010="B",VLOOKUP($A1010,Bat!$A$4:$BF$2320,G$1,FALSE),VLOOKUP($A1010,Pit!$A$4:$BA$1686,G$2,FALSE))</f>
        <v>Ortíz</v>
      </c>
      <c r="H1010" s="16">
        <f>IF($C1010="B",VLOOKUP($A1010,Bat!$A$4:$BF$2320,H$1,FALSE),VLOOKUP($A1010,Pit!$A$4:$BA$1686,H$2,FALSE))</f>
        <v>23</v>
      </c>
      <c r="I1010" s="16" t="str">
        <f>IF($C1010="B",VLOOKUP($A1010,Bat!$A$4:$BF$2320,I$1,FALSE),VLOOKUP($A1010,Pit!$A$4:$BA$1686,I$2,FALSE))</f>
        <v>R</v>
      </c>
      <c r="J1010" s="16" t="str">
        <f>IF($C1010="B",VLOOKUP($A1010,Bat!$A$4:$BF$2320,J$1,FALSE),VLOOKUP($A1010,Pit!$A$4:$BA$1686,J$2,FALSE))</f>
        <v>R</v>
      </c>
      <c r="K1010" s="16" t="str">
        <f>IF($C1010="B",VLOOKUP($A1010,Bat!$A$4:$BF$2320,K$1,FALSE),VLOOKUP($A1010,Pit!$A$4:$BA$1686,K$2,FALSE))</f>
        <v>Normal</v>
      </c>
      <c r="L1010" s="17" t="str">
        <f>IF($C1010="B",VLOOKUP($A1010,Bat!$A$4:$BF$2320,L$1,FALSE),VLOOKUP($A1010,Pit!$A$4:$BA$1686,L$2,FALSE))</f>
        <v>Normal</v>
      </c>
      <c r="M1010" s="16">
        <f>IF($C1010="B",VLOOKUP($A1010,Bat!$A$4:$BF$2320,M$1,FALSE),VLOOKUP($A1010,Pit!$A$4:$BA$1686,M$2,FALSE))</f>
        <v>2</v>
      </c>
      <c r="N1010" s="16">
        <f>IF($C1010="B",VLOOKUP($A1010,Bat!$A$4:$BF$2320,N$1,FALSE),VLOOKUP($A1010,Pit!$A$4:$BA$1686,N$2,FALSE))</f>
        <v>2</v>
      </c>
      <c r="O1010" s="16">
        <f>IF($C1010="B",VLOOKUP($A1010,Bat!$A$4:$BF$2320,O$1,FALSE),VLOOKUP($A1010,Pit!$A$4:$BA$1686,O$2,FALSE))</f>
        <v>3</v>
      </c>
      <c r="P1010" s="16" t="str">
        <f>IF($C1010="B",VLOOKUP($A1010,Bat!$A$4:$BF$2320,P$1,FALSE),VLOOKUP($A1010,Pit!$A$4:$BA$1686,P$2,FALSE))</f>
        <v>91-93 Mph</v>
      </c>
      <c r="Q1010" s="17">
        <f>IF($C1010="B",VLOOKUP($A1010,Bat!$A$4:$BF$2320,Q$1,FALSE),VLOOKUP($A1010,Pit!$A$4:$BA$1686,Q$2,FALSE))</f>
        <v>7</v>
      </c>
      <c r="R1010" s="18">
        <f>IF($C1010="B",VLOOKUP($A1010,Bat!$A$4:$BF$2320,R$1,FALSE),VLOOKUP($A1010,Pit!$A$4:$BA$1686,R$2,FALSE))</f>
        <v>5.3741351336467815</v>
      </c>
      <c r="S1010" s="19">
        <f>IF($C1010="B",VLOOKUP($A1010,Bat!$A$4:$BF$2320,S$1,FALSE),VLOOKUP($A1010,Pit!$A$4:$BA$1686,S$2,FALSE))</f>
        <v>-0.58543550228271146</v>
      </c>
      <c r="T1010" s="20" t="str">
        <f>IF($C1010="B",VLOOKUP($A1010,Bat!$A$4:$BF$2320,T$1,FALSE),VLOOKUP($A1010,Pit!$A$4:$BA$1686,T$2,FALSE))</f>
        <v>Slot</v>
      </c>
      <c r="U1010" s="17" t="str">
        <f>VLOOKUP(IF($C1010="B",VLOOKUP($A1010,Bat!$A$4:$AU$2320,U$1,FALSE),VLOOKUP($A1010,Pit!$A$4:$BE$1686,U$2,FALSE)),COND!$A$35:$B$41,2,FALSE)</f>
        <v>??</v>
      </c>
      <c r="V1010" s="21">
        <f>IF($C1010="B",VLOOKUP($A1010,Bat!$A$4:$AT$2284,46,FALSE),VLOOKUP($A1010,Pit!$A$4:$BD$1664,56,FALSE))</f>
        <v>600</v>
      </c>
      <c r="W1010" s="16">
        <f t="shared" si="77"/>
        <v>600</v>
      </c>
      <c r="X1010" s="16"/>
      <c r="Y1010" s="22">
        <f t="shared" si="78"/>
        <v>1067</v>
      </c>
      <c r="Z1010" s="16" t="str">
        <f>IFERROR(VLOOKUP($D1010,Results37!$F$3:$L$1396,Z$1,FALSE),"")</f>
        <v/>
      </c>
      <c r="AA1010" s="47" t="str">
        <f>IF(ISERROR(VLOOKUP(D1010,Results37!$F$3:$O$399,AA$1,FALSE)),"",IF(VLOOKUP(D1010,Results37!$F$3:$O$399,AA$1+1,FALSE)=1,"S"&amp;VLOOKUP(D1010,Results37!$F$3:$O$399,AA$1,FALSE),VLOOKUP(D1010,Results37!$F$3:$O$399,AA$1,FALSE)))</f>
        <v/>
      </c>
      <c r="AB1010" s="16" t="str">
        <f>IFERROR(VLOOKUP($D1010,Results37!$F$3:$L$1396,AB$1,FALSE),"")</f>
        <v/>
      </c>
      <c r="AC1010" s="16" t="str">
        <f>IFERROR(VLOOKUP($D1010,Results37!$F$3:$L$1396,AC$1,FALSE),"")</f>
        <v/>
      </c>
      <c r="AD1010" s="16" t="str">
        <f t="shared" si="79"/>
        <v/>
      </c>
      <c r="AE1010" s="20" t="str">
        <f>IF(ISERROR(VLOOKUP($AC1010&amp;"-"&amp;$F1010&amp;" "&amp;G1010,Bonuses!$B$1:$G$1006,4,FALSE)),"",INT(VLOOKUP($AC1010&amp;"-"&amp;$F1010&amp;" "&amp;$G1010,Bonuses!$B$1:$G$1006,4,FALSE)))</f>
        <v/>
      </c>
      <c r="AF1010" s="16" t="str">
        <f>IF(ISERROR(VLOOKUP($AC1010&amp;"-"&amp;$F1010,Bonuses!$B$1:$G$1006,5,FALSE)),"",IF(VLOOKUP($AC1010&amp;"-"&amp;$F1010,Bonuses!$B$1:$G$1006,5,FALSE)="","",VLOOKUP($AC1010&amp;"-"&amp;$F1010,Bonuses!$B$1:$G$1006,6,FALSE)&amp;" yrs, "&amp;VLOOKUP($AC1010&amp;"-"&amp;$F1010,Bonuses!$B$1:$G$1006,5,FALSE)))</f>
        <v/>
      </c>
    </row>
    <row r="1011" spans="1:32" s="21" customFormat="1" x14ac:dyDescent="0.25">
      <c r="A1011" s="21" t="s">
        <v>2686</v>
      </c>
      <c r="B1011" s="21">
        <f t="shared" si="75"/>
        <v>0</v>
      </c>
      <c r="C1011" s="21" t="str">
        <f t="shared" si="76"/>
        <v>P</v>
      </c>
      <c r="D1011" s="17">
        <f>IF($C1011="B",VLOOKUP($A1011,Bat!$A$4:$BF$2320,D$1,FALSE),VLOOKUP($A1011,Pit!$A$4:$BA$1686,D$2,FALSE))</f>
        <v>10425</v>
      </c>
      <c r="E1011" s="16" t="str">
        <f>IF($C1011="B",VLOOKUP($A1011,Bat!$A$4:$BF$2320,E$1,FALSE),VLOOKUP($A1011,Pit!$A$4:$BA$1686,E$2,FALSE))</f>
        <v>SP</v>
      </c>
      <c r="F1011" s="16" t="str">
        <f>IF($C1011="B",VLOOKUP($A1011,Bat!$A$4:$BF$2320,F$1,FALSE),VLOOKUP($A1011,Pit!$A$4:$BA$1686,F$2,FALSE))</f>
        <v>Perry</v>
      </c>
      <c r="G1011" s="16" t="str">
        <f>IF($C1011="B",VLOOKUP($A1011,Bat!$A$4:$BF$2320,G$1,FALSE),VLOOKUP($A1011,Pit!$A$4:$BA$1686,G$2,FALSE))</f>
        <v>Bradley</v>
      </c>
      <c r="H1011" s="16">
        <f>IF($C1011="B",VLOOKUP($A1011,Bat!$A$4:$BF$2320,H$1,FALSE),VLOOKUP($A1011,Pit!$A$4:$BA$1686,H$2,FALSE))</f>
        <v>23</v>
      </c>
      <c r="I1011" s="16" t="str">
        <f>IF($C1011="B",VLOOKUP($A1011,Bat!$A$4:$BF$2320,I$1,FALSE),VLOOKUP($A1011,Pit!$A$4:$BA$1686,I$2,FALSE))</f>
        <v>R</v>
      </c>
      <c r="J1011" s="16" t="str">
        <f>IF($C1011="B",VLOOKUP($A1011,Bat!$A$4:$BF$2320,J$1,FALSE),VLOOKUP($A1011,Pit!$A$4:$BA$1686,J$2,FALSE))</f>
        <v>L</v>
      </c>
      <c r="K1011" s="16" t="str">
        <f>IF($C1011="B",VLOOKUP($A1011,Bat!$A$4:$BF$2320,K$1,FALSE),VLOOKUP($A1011,Pit!$A$4:$BA$1686,K$2,FALSE))</f>
        <v>Normal</v>
      </c>
      <c r="L1011" s="17" t="str">
        <f>IF($C1011="B",VLOOKUP($A1011,Bat!$A$4:$BF$2320,L$1,FALSE),VLOOKUP($A1011,Pit!$A$4:$BA$1686,L$2,FALSE))</f>
        <v>Normal</v>
      </c>
      <c r="M1011" s="16">
        <f>IF($C1011="B",VLOOKUP($A1011,Bat!$A$4:$BF$2320,M$1,FALSE),VLOOKUP($A1011,Pit!$A$4:$BA$1686,M$2,FALSE))</f>
        <v>3</v>
      </c>
      <c r="N1011" s="16">
        <f>IF($C1011="B",VLOOKUP($A1011,Bat!$A$4:$BF$2320,N$1,FALSE),VLOOKUP($A1011,Pit!$A$4:$BA$1686,N$2,FALSE))</f>
        <v>1</v>
      </c>
      <c r="O1011" s="16">
        <f>IF($C1011="B",VLOOKUP($A1011,Bat!$A$4:$BF$2320,O$1,FALSE),VLOOKUP($A1011,Pit!$A$4:$BA$1686,O$2,FALSE))</f>
        <v>3</v>
      </c>
      <c r="P1011" s="16" t="str">
        <f>IF($C1011="B",VLOOKUP($A1011,Bat!$A$4:$BF$2320,P$1,FALSE),VLOOKUP($A1011,Pit!$A$4:$BA$1686,P$2,FALSE))</f>
        <v>89-91 Mph</v>
      </c>
      <c r="Q1011" s="17">
        <f>IF($C1011="B",VLOOKUP($A1011,Bat!$A$4:$BF$2320,Q$1,FALSE),VLOOKUP($A1011,Pit!$A$4:$BA$1686,Q$2,FALSE))</f>
        <v>10</v>
      </c>
      <c r="R1011" s="18">
        <f>IF($C1011="B",VLOOKUP($A1011,Bat!$A$4:$BF$2320,R$1,FALSE),VLOOKUP($A1011,Pit!$A$4:$BA$1686,R$2,FALSE))</f>
        <v>5.3593272952291429</v>
      </c>
      <c r="S1011" s="19">
        <f>IF($C1011="B",VLOOKUP($A1011,Bat!$A$4:$BF$2320,S$1,FALSE),VLOOKUP($A1011,Pit!$A$4:$BA$1686,S$2,FALSE))</f>
        <v>-0.58673637155647596</v>
      </c>
      <c r="T1011" s="20" t="str">
        <f>IF($C1011="B",VLOOKUP($A1011,Bat!$A$4:$BF$2320,T$1,FALSE),VLOOKUP($A1011,Pit!$A$4:$BA$1686,T$2,FALSE))</f>
        <v>Impossible</v>
      </c>
      <c r="U1011" s="17" t="str">
        <f>VLOOKUP(IF($C1011="B",VLOOKUP($A1011,Bat!$A$4:$AU$2320,U$1,FALSE),VLOOKUP($A1011,Pit!$A$4:$BE$1686,U$2,FALSE)),COND!$A$35:$B$41,2,FALSE)</f>
        <v>??</v>
      </c>
      <c r="V1011" s="21">
        <f>IF($C1011="B",VLOOKUP($A1011,Bat!$A$4:$AT$2284,46,FALSE),VLOOKUP($A1011,Pit!$A$4:$BD$1664,56,FALSE))</f>
        <v>601</v>
      </c>
      <c r="W1011" s="16">
        <f t="shared" si="77"/>
        <v>999</v>
      </c>
      <c r="X1011" s="16"/>
      <c r="Y1011" s="22">
        <f t="shared" si="78"/>
        <v>1068</v>
      </c>
      <c r="Z1011" s="16" t="str">
        <f>IFERROR(VLOOKUP($D1011,Results37!$F$3:$L$1396,Z$1,FALSE),"")</f>
        <v/>
      </c>
      <c r="AA1011" s="47" t="str">
        <f>IF(ISERROR(VLOOKUP(D1011,Results37!$F$3:$O$399,AA$1,FALSE)),"",IF(VLOOKUP(D1011,Results37!$F$3:$O$399,AA$1+1,FALSE)=1,"S"&amp;VLOOKUP(D1011,Results37!$F$3:$O$399,AA$1,FALSE),VLOOKUP(D1011,Results37!$F$3:$O$399,AA$1,FALSE)))</f>
        <v/>
      </c>
      <c r="AB1011" s="16" t="str">
        <f>IFERROR(VLOOKUP($D1011,Results37!$F$3:$L$1396,AB$1,FALSE),"")</f>
        <v/>
      </c>
      <c r="AC1011" s="16" t="str">
        <f>IFERROR(VLOOKUP($D1011,Results37!$F$3:$L$1396,AC$1,FALSE),"")</f>
        <v/>
      </c>
      <c r="AD1011" s="16" t="str">
        <f t="shared" si="79"/>
        <v/>
      </c>
      <c r="AE1011" s="20" t="str">
        <f>IF(ISERROR(VLOOKUP($AC1011&amp;"-"&amp;$F1011&amp;" "&amp;G1011,Bonuses!$B$1:$G$1006,4,FALSE)),"",INT(VLOOKUP($AC1011&amp;"-"&amp;$F1011&amp;" "&amp;$G1011,Bonuses!$B$1:$G$1006,4,FALSE)))</f>
        <v/>
      </c>
      <c r="AF1011" s="16" t="str">
        <f>IF(ISERROR(VLOOKUP($AC1011&amp;"-"&amp;$F1011,Bonuses!$B$1:$G$1006,5,FALSE)),"",IF(VLOOKUP($AC1011&amp;"-"&amp;$F1011,Bonuses!$B$1:$G$1006,5,FALSE)="","",VLOOKUP($AC1011&amp;"-"&amp;$F1011,Bonuses!$B$1:$G$1006,6,FALSE)&amp;" yrs, "&amp;VLOOKUP($AC1011&amp;"-"&amp;$F1011,Bonuses!$B$1:$G$1006,5,FALSE)))</f>
        <v/>
      </c>
    </row>
    <row r="1012" spans="1:32" s="21" customFormat="1" x14ac:dyDescent="0.25">
      <c r="A1012" s="21" t="s">
        <v>2571</v>
      </c>
      <c r="B1012" s="21">
        <f t="shared" si="75"/>
        <v>0</v>
      </c>
      <c r="C1012" s="21" t="str">
        <f t="shared" si="76"/>
        <v>P</v>
      </c>
      <c r="D1012" s="17">
        <f>IF($C1012="B",VLOOKUP($A1012,Bat!$A$4:$BF$2320,D$1,FALSE),VLOOKUP($A1012,Pit!$A$4:$BA$1686,D$2,FALSE))</f>
        <v>9781</v>
      </c>
      <c r="E1012" s="16" t="str">
        <f>IF($C1012="B",VLOOKUP($A1012,Bat!$A$4:$BF$2320,E$1,FALSE),VLOOKUP($A1012,Pit!$A$4:$BA$1686,E$2,FALSE))</f>
        <v>RP</v>
      </c>
      <c r="F1012" s="16" t="str">
        <f>IF($C1012="B",VLOOKUP($A1012,Bat!$A$4:$BF$2320,F$1,FALSE),VLOOKUP($A1012,Pit!$A$4:$BA$1686,F$2,FALSE))</f>
        <v>Kei</v>
      </c>
      <c r="G1012" s="16" t="str">
        <f>IF($C1012="B",VLOOKUP($A1012,Bat!$A$4:$BF$2320,G$1,FALSE),VLOOKUP($A1012,Pit!$A$4:$BA$1686,G$2,FALSE))</f>
        <v>Osawa</v>
      </c>
      <c r="H1012" s="16">
        <f>IF($C1012="B",VLOOKUP($A1012,Bat!$A$4:$BF$2320,H$1,FALSE),VLOOKUP($A1012,Pit!$A$4:$BA$1686,H$2,FALSE))</f>
        <v>24</v>
      </c>
      <c r="I1012" s="16" t="str">
        <f>IF($C1012="B",VLOOKUP($A1012,Bat!$A$4:$BF$2320,I$1,FALSE),VLOOKUP($A1012,Pit!$A$4:$BA$1686,I$2,FALSE))</f>
        <v>R</v>
      </c>
      <c r="J1012" s="16" t="str">
        <f>IF($C1012="B",VLOOKUP($A1012,Bat!$A$4:$BF$2320,J$1,FALSE),VLOOKUP($A1012,Pit!$A$4:$BA$1686,J$2,FALSE))</f>
        <v>R</v>
      </c>
      <c r="K1012" s="16" t="str">
        <f>IF($C1012="B",VLOOKUP($A1012,Bat!$A$4:$BF$2320,K$1,FALSE),VLOOKUP($A1012,Pit!$A$4:$BA$1686,K$2,FALSE))</f>
        <v>Low</v>
      </c>
      <c r="L1012" s="17" t="str">
        <f>IF($C1012="B",VLOOKUP($A1012,Bat!$A$4:$BF$2320,L$1,FALSE),VLOOKUP($A1012,Pit!$A$4:$BA$1686,L$2,FALSE))</f>
        <v>Normal</v>
      </c>
      <c r="M1012" s="16">
        <f>IF($C1012="B",VLOOKUP($A1012,Bat!$A$4:$BF$2320,M$1,FALSE),VLOOKUP($A1012,Pit!$A$4:$BA$1686,M$2,FALSE))</f>
        <v>4</v>
      </c>
      <c r="N1012" s="16">
        <f>IF($C1012="B",VLOOKUP($A1012,Bat!$A$4:$BF$2320,N$1,FALSE),VLOOKUP($A1012,Pit!$A$4:$BA$1686,N$2,FALSE))</f>
        <v>1</v>
      </c>
      <c r="O1012" s="16">
        <f>IF($C1012="B",VLOOKUP($A1012,Bat!$A$4:$BF$2320,O$1,FALSE),VLOOKUP($A1012,Pit!$A$4:$BA$1686,O$2,FALSE))</f>
        <v>2</v>
      </c>
      <c r="P1012" s="16" t="str">
        <f>IF($C1012="B",VLOOKUP($A1012,Bat!$A$4:$BF$2320,P$1,FALSE),VLOOKUP($A1012,Pit!$A$4:$BA$1686,P$2,FALSE))</f>
        <v>94-96 Mph</v>
      </c>
      <c r="Q1012" s="17">
        <f>IF($C1012="B",VLOOKUP($A1012,Bat!$A$4:$BF$2320,Q$1,FALSE),VLOOKUP($A1012,Pit!$A$4:$BA$1686,Q$2,FALSE))</f>
        <v>8</v>
      </c>
      <c r="R1012" s="18">
        <f>IF($C1012="B",VLOOKUP($A1012,Bat!$A$4:$BF$2320,R$1,FALSE),VLOOKUP($A1012,Pit!$A$4:$BA$1686,R$2,FALSE))</f>
        <v>5.3401601850285161</v>
      </c>
      <c r="S1012" s="19">
        <f>IF($C1012="B",VLOOKUP($A1012,Bat!$A$4:$BF$2320,S$1,FALSE),VLOOKUP($A1012,Pit!$A$4:$BA$1686,S$2,FALSE))</f>
        <v>-0.58842020305325615</v>
      </c>
      <c r="T1012" s="20" t="str">
        <f>IF($C1012="B",VLOOKUP($A1012,Bat!$A$4:$BF$2320,T$1,FALSE),VLOOKUP($A1012,Pit!$A$4:$BA$1686,T$2,FALSE))</f>
        <v>Slot</v>
      </c>
      <c r="U1012" s="17" t="str">
        <f>VLOOKUP(IF($C1012="B",VLOOKUP($A1012,Bat!$A$4:$AU$2320,U$1,FALSE),VLOOKUP($A1012,Pit!$A$4:$BE$1686,U$2,FALSE)),COND!$A$35:$B$41,2,FALSE)</f>
        <v>??</v>
      </c>
      <c r="V1012" s="21">
        <f>IF($C1012="B",VLOOKUP($A1012,Bat!$A$4:$AT$2284,46,FALSE),VLOOKUP($A1012,Pit!$A$4:$BD$1664,56,FALSE))</f>
        <v>602</v>
      </c>
      <c r="W1012" s="16">
        <f t="shared" si="77"/>
        <v>602</v>
      </c>
      <c r="X1012" s="16"/>
      <c r="Y1012" s="22">
        <f t="shared" si="78"/>
        <v>1069</v>
      </c>
      <c r="Z1012" s="16" t="str">
        <f>IFERROR(VLOOKUP($D1012,Results37!$F$3:$L$1396,Z$1,FALSE),"")</f>
        <v/>
      </c>
      <c r="AA1012" s="47" t="str">
        <f>IF(ISERROR(VLOOKUP(D1012,Results37!$F$3:$O$399,AA$1,FALSE)),"",IF(VLOOKUP(D1012,Results37!$F$3:$O$399,AA$1+1,FALSE)=1,"S"&amp;VLOOKUP(D1012,Results37!$F$3:$O$399,AA$1,FALSE),VLOOKUP(D1012,Results37!$F$3:$O$399,AA$1,FALSE)))</f>
        <v/>
      </c>
      <c r="AB1012" s="16" t="str">
        <f>IFERROR(VLOOKUP($D1012,Results37!$F$3:$L$1396,AB$1,FALSE),"")</f>
        <v/>
      </c>
      <c r="AC1012" s="16" t="str">
        <f>IFERROR(VLOOKUP($D1012,Results37!$F$3:$L$1396,AC$1,FALSE),"")</f>
        <v/>
      </c>
      <c r="AD1012" s="16" t="str">
        <f t="shared" si="79"/>
        <v/>
      </c>
      <c r="AE1012" s="20" t="str">
        <f>IF(ISERROR(VLOOKUP($AC1012&amp;"-"&amp;$F1012&amp;" "&amp;G1012,Bonuses!$B$1:$G$1006,4,FALSE)),"",INT(VLOOKUP($AC1012&amp;"-"&amp;$F1012&amp;" "&amp;$G1012,Bonuses!$B$1:$G$1006,4,FALSE)))</f>
        <v/>
      </c>
      <c r="AF1012" s="16" t="str">
        <f>IF(ISERROR(VLOOKUP($AC1012&amp;"-"&amp;$F1012,Bonuses!$B$1:$G$1006,5,FALSE)),"",IF(VLOOKUP($AC1012&amp;"-"&amp;$F1012,Bonuses!$B$1:$G$1006,5,FALSE)="","",VLOOKUP($AC1012&amp;"-"&amp;$F1012,Bonuses!$B$1:$G$1006,6,FALSE)&amp;" yrs, "&amp;VLOOKUP($AC1012&amp;"-"&amp;$F1012,Bonuses!$B$1:$G$1006,5,FALSE)))</f>
        <v/>
      </c>
    </row>
    <row r="1013" spans="1:32" s="21" customFormat="1" x14ac:dyDescent="0.25">
      <c r="A1013" s="21" t="s">
        <v>2656</v>
      </c>
      <c r="B1013" s="21">
        <f t="shared" si="75"/>
        <v>0</v>
      </c>
      <c r="C1013" s="21" t="str">
        <f t="shared" si="76"/>
        <v>P</v>
      </c>
      <c r="D1013" s="17">
        <f>IF($C1013="B",VLOOKUP($A1013,Bat!$A$4:$BF$2320,D$1,FALSE),VLOOKUP($A1013,Pit!$A$4:$BA$1686,D$2,FALSE))</f>
        <v>1810</v>
      </c>
      <c r="E1013" s="16" t="str">
        <f>IF($C1013="B",VLOOKUP($A1013,Bat!$A$4:$BF$2320,E$1,FALSE),VLOOKUP($A1013,Pit!$A$4:$BA$1686,E$2,FALSE))</f>
        <v>RP</v>
      </c>
      <c r="F1013" s="16" t="str">
        <f>IF($C1013="B",VLOOKUP($A1013,Bat!$A$4:$BF$2320,F$1,FALSE),VLOOKUP($A1013,Pit!$A$4:$BA$1686,F$2,FALSE))</f>
        <v>Dewitt</v>
      </c>
      <c r="G1013" s="16" t="str">
        <f>IF($C1013="B",VLOOKUP($A1013,Bat!$A$4:$BF$2320,G$1,FALSE),VLOOKUP($A1013,Pit!$A$4:$BA$1686,G$2,FALSE))</f>
        <v>Ware</v>
      </c>
      <c r="H1013" s="16">
        <f>IF($C1013="B",VLOOKUP($A1013,Bat!$A$4:$BF$2320,H$1,FALSE),VLOOKUP($A1013,Pit!$A$4:$BA$1686,H$2,FALSE))</f>
        <v>22</v>
      </c>
      <c r="I1013" s="16" t="str">
        <f>IF($C1013="B",VLOOKUP($A1013,Bat!$A$4:$BF$2320,I$1,FALSE),VLOOKUP($A1013,Pit!$A$4:$BA$1686,I$2,FALSE))</f>
        <v>R</v>
      </c>
      <c r="J1013" s="16" t="str">
        <f>IF($C1013="B",VLOOKUP($A1013,Bat!$A$4:$BF$2320,J$1,FALSE),VLOOKUP($A1013,Pit!$A$4:$BA$1686,J$2,FALSE))</f>
        <v>R</v>
      </c>
      <c r="K1013" s="16" t="str">
        <f>IF($C1013="B",VLOOKUP($A1013,Bat!$A$4:$BF$2320,K$1,FALSE),VLOOKUP($A1013,Pit!$A$4:$BA$1686,K$2,FALSE))</f>
        <v>Low</v>
      </c>
      <c r="L1013" s="17" t="str">
        <f>IF($C1013="B",VLOOKUP($A1013,Bat!$A$4:$BF$2320,L$1,FALSE),VLOOKUP($A1013,Pit!$A$4:$BA$1686,L$2,FALSE))</f>
        <v>Normal</v>
      </c>
      <c r="M1013" s="16">
        <f>IF($C1013="B",VLOOKUP($A1013,Bat!$A$4:$BF$2320,M$1,FALSE),VLOOKUP($A1013,Pit!$A$4:$BA$1686,M$2,FALSE))</f>
        <v>3</v>
      </c>
      <c r="N1013" s="16">
        <f>IF($C1013="B",VLOOKUP($A1013,Bat!$A$4:$BF$2320,N$1,FALSE),VLOOKUP($A1013,Pit!$A$4:$BA$1686,N$2,FALSE))</f>
        <v>2</v>
      </c>
      <c r="O1013" s="16">
        <f>IF($C1013="B",VLOOKUP($A1013,Bat!$A$4:$BF$2320,O$1,FALSE),VLOOKUP($A1013,Pit!$A$4:$BA$1686,O$2,FALSE))</f>
        <v>2</v>
      </c>
      <c r="P1013" s="16" t="str">
        <f>IF($C1013="B",VLOOKUP($A1013,Bat!$A$4:$BF$2320,P$1,FALSE),VLOOKUP($A1013,Pit!$A$4:$BA$1686,P$2,FALSE))</f>
        <v>88-90 Mph</v>
      </c>
      <c r="Q1013" s="17">
        <f>IF($C1013="B",VLOOKUP($A1013,Bat!$A$4:$BF$2320,Q$1,FALSE),VLOOKUP($A1013,Pit!$A$4:$BA$1686,Q$2,FALSE))</f>
        <v>6</v>
      </c>
      <c r="R1013" s="18">
        <f>IF($C1013="B",VLOOKUP($A1013,Bat!$A$4:$BF$2320,R$1,FALSE),VLOOKUP($A1013,Pit!$A$4:$BA$1686,R$2,FALSE))</f>
        <v>5.3366207298832045</v>
      </c>
      <c r="S1013" s="19">
        <f>IF($C1013="B",VLOOKUP($A1013,Bat!$A$4:$BF$2320,S$1,FALSE),VLOOKUP($A1013,Pit!$A$4:$BA$1686,S$2,FALSE))</f>
        <v>-0.58873114434762619</v>
      </c>
      <c r="T1013" s="20" t="str">
        <f>IF($C1013="B",VLOOKUP($A1013,Bat!$A$4:$BF$2320,T$1,FALSE),VLOOKUP($A1013,Pit!$A$4:$BA$1686,T$2,FALSE))</f>
        <v>-</v>
      </c>
      <c r="U1013" s="17" t="str">
        <f>VLOOKUP(IF($C1013="B",VLOOKUP($A1013,Bat!$A$4:$AU$2320,U$1,FALSE),VLOOKUP($A1013,Pit!$A$4:$BE$1686,U$2,FALSE)),COND!$A$35:$B$41,2,FALSE)</f>
        <v>??</v>
      </c>
      <c r="V1013" s="21">
        <f>IF($C1013="B",VLOOKUP($A1013,Bat!$A$4:$AT$2284,46,FALSE),VLOOKUP($A1013,Pit!$A$4:$BD$1664,56,FALSE))</f>
        <v>603</v>
      </c>
      <c r="W1013" s="16">
        <f t="shared" si="77"/>
        <v>999</v>
      </c>
      <c r="X1013" s="16"/>
      <c r="Y1013" s="22">
        <f t="shared" si="78"/>
        <v>1070</v>
      </c>
      <c r="Z1013" s="16" t="str">
        <f>IFERROR(VLOOKUP($D1013,Results37!$F$3:$L$1396,Z$1,FALSE),"")</f>
        <v/>
      </c>
      <c r="AA1013" s="47" t="str">
        <f>IF(ISERROR(VLOOKUP(D1013,Results37!$F$3:$O$399,AA$1,FALSE)),"",IF(VLOOKUP(D1013,Results37!$F$3:$O$399,AA$1+1,FALSE)=1,"S"&amp;VLOOKUP(D1013,Results37!$F$3:$O$399,AA$1,FALSE),VLOOKUP(D1013,Results37!$F$3:$O$399,AA$1,FALSE)))</f>
        <v/>
      </c>
      <c r="AB1013" s="16" t="str">
        <f>IFERROR(VLOOKUP($D1013,Results37!$F$3:$L$1396,AB$1,FALSE),"")</f>
        <v/>
      </c>
      <c r="AC1013" s="16" t="str">
        <f>IFERROR(VLOOKUP($D1013,Results37!$F$3:$L$1396,AC$1,FALSE),"")</f>
        <v/>
      </c>
      <c r="AD1013" s="16" t="str">
        <f t="shared" si="79"/>
        <v/>
      </c>
      <c r="AE1013" s="20" t="str">
        <f>IF(ISERROR(VLOOKUP($AC1013&amp;"-"&amp;$F1013&amp;" "&amp;G1013,Bonuses!$B$1:$G$1006,4,FALSE)),"",INT(VLOOKUP($AC1013&amp;"-"&amp;$F1013&amp;" "&amp;$G1013,Bonuses!$B$1:$G$1006,4,FALSE)))</f>
        <v/>
      </c>
      <c r="AF1013" s="16" t="str">
        <f>IF(ISERROR(VLOOKUP($AC1013&amp;"-"&amp;$F1013,Bonuses!$B$1:$G$1006,5,FALSE)),"",IF(VLOOKUP($AC1013&amp;"-"&amp;$F1013,Bonuses!$B$1:$G$1006,5,FALSE)="","",VLOOKUP($AC1013&amp;"-"&amp;$F1013,Bonuses!$B$1:$G$1006,6,FALSE)&amp;" yrs, "&amp;VLOOKUP($AC1013&amp;"-"&amp;$F1013,Bonuses!$B$1:$G$1006,5,FALSE)))</f>
        <v/>
      </c>
    </row>
    <row r="1014" spans="1:32" s="21" customFormat="1" x14ac:dyDescent="0.25">
      <c r="A1014" s="21" t="s">
        <v>2211</v>
      </c>
      <c r="B1014" s="21">
        <f t="shared" si="75"/>
        <v>0</v>
      </c>
      <c r="C1014" s="21" t="str">
        <f t="shared" si="76"/>
        <v>B</v>
      </c>
      <c r="D1014" s="17">
        <f>IF($C1014="B",VLOOKUP($A1014,Bat!$A$4:$BF$2320,D$1,FALSE),VLOOKUP($A1014,Pit!$A$4:$BA$1686,D$2,FALSE))</f>
        <v>9911</v>
      </c>
      <c r="E1014" s="16" t="str">
        <f>IF($C1014="B",VLOOKUP($A1014,Bat!$A$4:$BF$2320,E$1,FALSE),VLOOKUP($A1014,Pit!$A$4:$BA$1686,E$2,FALSE))</f>
        <v>1B</v>
      </c>
      <c r="F1014" s="16" t="str">
        <f>IF($C1014="B",VLOOKUP($A1014,Bat!$A$4:$BF$2320,F$1,FALSE),VLOOKUP($A1014,Pit!$A$4:$BA$1686,F$2,FALSE))</f>
        <v>Raúl</v>
      </c>
      <c r="G1014" s="16" t="str">
        <f>IF($C1014="B",VLOOKUP($A1014,Bat!$A$4:$BF$2320,G$1,FALSE),VLOOKUP($A1014,Pit!$A$4:$BA$1686,G$2,FALSE))</f>
        <v>Peña</v>
      </c>
      <c r="H1014" s="16">
        <f>IF($C1014="B",VLOOKUP($A1014,Bat!$A$4:$BF$2320,H$1,FALSE),VLOOKUP($A1014,Pit!$A$4:$BA$1686,H$2,FALSE))</f>
        <v>21</v>
      </c>
      <c r="I1014" s="16" t="str">
        <f>IF($C1014="B",VLOOKUP($A1014,Bat!$A$4:$BF$2320,I$1,FALSE),VLOOKUP($A1014,Pit!$A$4:$BA$1686,I$2,FALSE))</f>
        <v>R</v>
      </c>
      <c r="J1014" s="16" t="str">
        <f>IF($C1014="B",VLOOKUP($A1014,Bat!$A$4:$BF$2320,J$1,FALSE),VLOOKUP($A1014,Pit!$A$4:$BA$1686,J$2,FALSE))</f>
        <v>R</v>
      </c>
      <c r="K1014" s="16" t="str">
        <f>IF($C1014="B",VLOOKUP($A1014,Bat!$A$4:$BF$2320,K$1,FALSE),VLOOKUP($A1014,Pit!$A$4:$BA$1686,K$2,FALSE))</f>
        <v>Normal</v>
      </c>
      <c r="L1014" s="17" t="str">
        <f>IF($C1014="B",VLOOKUP($A1014,Bat!$A$4:$BF$2320,L$1,FALSE),VLOOKUP($A1014,Pit!$A$4:$BA$1686,L$2,FALSE))</f>
        <v>Normal</v>
      </c>
      <c r="M1014" s="16">
        <f>IF($C1014="B",VLOOKUP($A1014,Bat!$A$4:$BF$2320,M$1,FALSE),VLOOKUP($A1014,Pit!$A$4:$BA$1686,M$2,FALSE))</f>
        <v>1</v>
      </c>
      <c r="N1014" s="16">
        <f>IF($C1014="B",VLOOKUP($A1014,Bat!$A$4:$BF$2320,N$1,FALSE),VLOOKUP($A1014,Pit!$A$4:$BA$1686,N$2,FALSE))</f>
        <v>4</v>
      </c>
      <c r="O1014" s="16">
        <f>IF($C1014="B",VLOOKUP($A1014,Bat!$A$4:$BF$2320,O$1,FALSE),VLOOKUP($A1014,Pit!$A$4:$BA$1686,O$2,FALSE))</f>
        <v>4</v>
      </c>
      <c r="P1014" s="16">
        <f>IF($C1014="B",VLOOKUP($A1014,Bat!$A$4:$BF$2320,P$1,FALSE),VLOOKUP($A1014,Pit!$A$4:$BA$1686,P$2,FALSE))</f>
        <v>2</v>
      </c>
      <c r="Q1014" s="17">
        <f>IF($C1014="B",VLOOKUP($A1014,Bat!$A$4:$BF$2320,Q$1,FALSE),VLOOKUP($A1014,Pit!$A$4:$BA$1686,Q$2,FALSE))</f>
        <v>5</v>
      </c>
      <c r="R1014" s="18">
        <f>IF($C1014="B",VLOOKUP($A1014,Bat!$A$4:$BF$2320,R$1,FALSE),VLOOKUP($A1014,Pit!$A$4:$BA$1686,R$2,FALSE))</f>
        <v>-7.3865800210424695</v>
      </c>
      <c r="S1014" s="19">
        <f>IF($C1014="B",VLOOKUP($A1014,Bat!$A$4:$BF$2320,S$1,FALSE),VLOOKUP($A1014,Pit!$A$4:$BA$1686,S$2,FALSE))</f>
        <v>-0.63849426167527978</v>
      </c>
      <c r="T1014" s="20" t="str">
        <f>IF($C1014="B",VLOOKUP($A1014,Bat!$A$4:$BF$2320,T$1,FALSE),VLOOKUP($A1014,Pit!$A$4:$BA$1686,T$2,FALSE))</f>
        <v>$190k</v>
      </c>
      <c r="U1014" s="17" t="str">
        <f>VLOOKUP(IF($C1014="B",VLOOKUP($A1014,Bat!$A$4:$AU$2320,U$1,FALSE),VLOOKUP($A1014,Pit!$A$4:$BE$1686,U$2,FALSE)),COND!$A$35:$B$41,2,FALSE)</f>
        <v>??</v>
      </c>
      <c r="V1014" s="21">
        <f>IF($C1014="B",VLOOKUP($A1014,Bat!$A$4:$AT$2284,46,FALSE),VLOOKUP($A1014,Pit!$A$4:$BD$1664,56,FALSE))</f>
        <v>603</v>
      </c>
      <c r="W1014" s="16">
        <f t="shared" si="77"/>
        <v>999</v>
      </c>
      <c r="X1014" s="16"/>
      <c r="Y1014" s="22">
        <f t="shared" si="78"/>
        <v>1107</v>
      </c>
      <c r="Z1014" s="16" t="str">
        <f>IFERROR(VLOOKUP($D1014,Results37!$F$3:$L$1396,Z$1,FALSE),"")</f>
        <v/>
      </c>
      <c r="AA1014" s="47" t="str">
        <f>IF(ISERROR(VLOOKUP(D1014,Results37!$F$3:$O$399,AA$1,FALSE)),"",IF(VLOOKUP(D1014,Results37!$F$3:$O$399,AA$1+1,FALSE)=1,"S"&amp;VLOOKUP(D1014,Results37!$F$3:$O$399,AA$1,FALSE),VLOOKUP(D1014,Results37!$F$3:$O$399,AA$1,FALSE)))</f>
        <v/>
      </c>
      <c r="AB1014" s="16" t="str">
        <f>IFERROR(VLOOKUP($D1014,Results37!$F$3:$L$1396,AB$1,FALSE),"")</f>
        <v/>
      </c>
      <c r="AC1014" s="16" t="str">
        <f>IFERROR(VLOOKUP($D1014,Results37!$F$3:$L$1396,AC$1,FALSE),"")</f>
        <v/>
      </c>
      <c r="AD1014" s="16" t="str">
        <f t="shared" si="79"/>
        <v/>
      </c>
      <c r="AE1014" s="20" t="str">
        <f>IF(ISERROR(VLOOKUP($AC1014&amp;"-"&amp;$F1014&amp;" "&amp;G1014,Bonuses!$B$1:$G$1006,4,FALSE)),"",INT(VLOOKUP($AC1014&amp;"-"&amp;$F1014&amp;" "&amp;$G1014,Bonuses!$B$1:$G$1006,4,FALSE)))</f>
        <v/>
      </c>
      <c r="AF1014" s="16" t="str">
        <f>IF(ISERROR(VLOOKUP($AC1014&amp;"-"&amp;$F1014,Bonuses!$B$1:$G$1006,5,FALSE)),"",IF(VLOOKUP($AC1014&amp;"-"&amp;$F1014,Bonuses!$B$1:$G$1006,5,FALSE)="","",VLOOKUP($AC1014&amp;"-"&amp;$F1014,Bonuses!$B$1:$G$1006,6,FALSE)&amp;" yrs, "&amp;VLOOKUP($AC1014&amp;"-"&amp;$F1014,Bonuses!$B$1:$G$1006,5,FALSE)))</f>
        <v/>
      </c>
    </row>
    <row r="1015" spans="1:32" s="21" customFormat="1" x14ac:dyDescent="0.25">
      <c r="A1015" s="21" t="s">
        <v>2685</v>
      </c>
      <c r="B1015" s="21">
        <f t="shared" si="75"/>
        <v>0</v>
      </c>
      <c r="C1015" s="21" t="str">
        <f t="shared" si="76"/>
        <v>P</v>
      </c>
      <c r="D1015" s="17">
        <f>IF($C1015="B",VLOOKUP($A1015,Bat!$A$4:$BF$2320,D$1,FALSE),VLOOKUP($A1015,Pit!$A$4:$BA$1686,D$2,FALSE))</f>
        <v>13575</v>
      </c>
      <c r="E1015" s="16" t="str">
        <f>IF($C1015="B",VLOOKUP($A1015,Bat!$A$4:$BF$2320,E$1,FALSE),VLOOKUP($A1015,Pit!$A$4:$BA$1686,E$2,FALSE))</f>
        <v>RP</v>
      </c>
      <c r="F1015" s="16" t="str">
        <f>IF($C1015="B",VLOOKUP($A1015,Bat!$A$4:$BF$2320,F$1,FALSE),VLOOKUP($A1015,Pit!$A$4:$BA$1686,F$2,FALSE))</f>
        <v>Dylan</v>
      </c>
      <c r="G1015" s="16" t="str">
        <f>IF($C1015="B",VLOOKUP($A1015,Bat!$A$4:$BF$2320,G$1,FALSE),VLOOKUP($A1015,Pit!$A$4:$BA$1686,G$2,FALSE))</f>
        <v>O'brien</v>
      </c>
      <c r="H1015" s="16">
        <f>IF($C1015="B",VLOOKUP($A1015,Bat!$A$4:$BF$2320,H$1,FALSE),VLOOKUP($A1015,Pit!$A$4:$BA$1686,H$2,FALSE))</f>
        <v>23</v>
      </c>
      <c r="I1015" s="16" t="str">
        <f>IF($C1015="B",VLOOKUP($A1015,Bat!$A$4:$BF$2320,I$1,FALSE),VLOOKUP($A1015,Pit!$A$4:$BA$1686,I$2,FALSE))</f>
        <v>R</v>
      </c>
      <c r="J1015" s="16" t="str">
        <f>IF($C1015="B",VLOOKUP($A1015,Bat!$A$4:$BF$2320,J$1,FALSE),VLOOKUP($A1015,Pit!$A$4:$BA$1686,J$2,FALSE))</f>
        <v>R</v>
      </c>
      <c r="K1015" s="16" t="str">
        <f>IF($C1015="B",VLOOKUP($A1015,Bat!$A$4:$BF$2320,K$1,FALSE),VLOOKUP($A1015,Pit!$A$4:$BA$1686,K$2,FALSE))</f>
        <v>Normal</v>
      </c>
      <c r="L1015" s="17" t="str">
        <f>IF($C1015="B",VLOOKUP($A1015,Bat!$A$4:$BF$2320,L$1,FALSE),VLOOKUP($A1015,Pit!$A$4:$BA$1686,L$2,FALSE))</f>
        <v>Low</v>
      </c>
      <c r="M1015" s="16">
        <f>IF($C1015="B",VLOOKUP($A1015,Bat!$A$4:$BF$2320,M$1,FALSE),VLOOKUP($A1015,Pit!$A$4:$BA$1686,M$2,FALSE))</f>
        <v>3</v>
      </c>
      <c r="N1015" s="16">
        <f>IF($C1015="B",VLOOKUP($A1015,Bat!$A$4:$BF$2320,N$1,FALSE),VLOOKUP($A1015,Pit!$A$4:$BA$1686,N$2,FALSE))</f>
        <v>2</v>
      </c>
      <c r="O1015" s="16">
        <f>IF($C1015="B",VLOOKUP($A1015,Bat!$A$4:$BF$2320,O$1,FALSE),VLOOKUP($A1015,Pit!$A$4:$BA$1686,O$2,FALSE))</f>
        <v>2</v>
      </c>
      <c r="P1015" s="16" t="str">
        <f>IF($C1015="B",VLOOKUP($A1015,Bat!$A$4:$BF$2320,P$1,FALSE),VLOOKUP($A1015,Pit!$A$4:$BA$1686,P$2,FALSE))</f>
        <v>89-91 Mph</v>
      </c>
      <c r="Q1015" s="17">
        <f>IF($C1015="B",VLOOKUP($A1015,Bat!$A$4:$BF$2320,Q$1,FALSE),VLOOKUP($A1015,Pit!$A$4:$BA$1686,Q$2,FALSE))</f>
        <v>5</v>
      </c>
      <c r="R1015" s="18">
        <f>IF($C1015="B",VLOOKUP($A1015,Bat!$A$4:$BF$2320,R$1,FALSE),VLOOKUP($A1015,Pit!$A$4:$BA$1686,R$2,FALSE))</f>
        <v>5.3366207298832045</v>
      </c>
      <c r="S1015" s="19">
        <f>IF($C1015="B",VLOOKUP($A1015,Bat!$A$4:$BF$2320,S$1,FALSE),VLOOKUP($A1015,Pit!$A$4:$BA$1686,S$2,FALSE))</f>
        <v>-0.58873114434762619</v>
      </c>
      <c r="T1015" s="20" t="str">
        <f>IF($C1015="B",VLOOKUP($A1015,Bat!$A$4:$BF$2320,T$1,FALSE),VLOOKUP($A1015,Pit!$A$4:$BA$1686,T$2,FALSE))</f>
        <v>Slot</v>
      </c>
      <c r="U1015" s="17" t="str">
        <f>VLOOKUP(IF($C1015="B",VLOOKUP($A1015,Bat!$A$4:$AU$2320,U$1,FALSE),VLOOKUP($A1015,Pit!$A$4:$BE$1686,U$2,FALSE)),COND!$A$35:$B$41,2,FALSE)</f>
        <v>??</v>
      </c>
      <c r="V1015" s="21">
        <f>IF($C1015="B",VLOOKUP($A1015,Bat!$A$4:$AT$2284,46,FALSE),VLOOKUP($A1015,Pit!$A$4:$BD$1664,56,FALSE))</f>
        <v>604</v>
      </c>
      <c r="W1015" s="16">
        <f t="shared" si="77"/>
        <v>604</v>
      </c>
      <c r="X1015" s="16"/>
      <c r="Y1015" s="22">
        <f t="shared" si="78"/>
        <v>1070</v>
      </c>
      <c r="Z1015" s="16" t="str">
        <f>IFERROR(VLOOKUP($D1015,Results37!$F$3:$L$1396,Z$1,FALSE),"")</f>
        <v/>
      </c>
      <c r="AA1015" s="47" t="str">
        <f>IF(ISERROR(VLOOKUP(D1015,Results37!$F$3:$O$399,AA$1,FALSE)),"",IF(VLOOKUP(D1015,Results37!$F$3:$O$399,AA$1+1,FALSE)=1,"S"&amp;VLOOKUP(D1015,Results37!$F$3:$O$399,AA$1,FALSE),VLOOKUP(D1015,Results37!$F$3:$O$399,AA$1,FALSE)))</f>
        <v/>
      </c>
      <c r="AB1015" s="16" t="str">
        <f>IFERROR(VLOOKUP($D1015,Results37!$F$3:$L$1396,AB$1,FALSE),"")</f>
        <v/>
      </c>
      <c r="AC1015" s="16" t="str">
        <f>IFERROR(VLOOKUP($D1015,Results37!$F$3:$L$1396,AC$1,FALSE),"")</f>
        <v/>
      </c>
      <c r="AD1015" s="16" t="str">
        <f t="shared" si="79"/>
        <v/>
      </c>
      <c r="AE1015" s="20" t="str">
        <f>IF(ISERROR(VLOOKUP($AC1015&amp;"-"&amp;$F1015&amp;" "&amp;G1015,Bonuses!$B$1:$G$1006,4,FALSE)),"",INT(VLOOKUP($AC1015&amp;"-"&amp;$F1015&amp;" "&amp;$G1015,Bonuses!$B$1:$G$1006,4,FALSE)))</f>
        <v/>
      </c>
      <c r="AF1015" s="16" t="str">
        <f>IF(ISERROR(VLOOKUP($AC1015&amp;"-"&amp;$F1015,Bonuses!$B$1:$G$1006,5,FALSE)),"",IF(VLOOKUP($AC1015&amp;"-"&amp;$F1015,Bonuses!$B$1:$G$1006,5,FALSE)="","",VLOOKUP($AC1015&amp;"-"&amp;$F1015,Bonuses!$B$1:$G$1006,6,FALSE)&amp;" yrs, "&amp;VLOOKUP($AC1015&amp;"-"&amp;$F1015,Bonuses!$B$1:$G$1006,5,FALSE)))</f>
        <v/>
      </c>
    </row>
    <row r="1016" spans="1:32" s="21" customFormat="1" x14ac:dyDescent="0.25">
      <c r="A1016" s="21" t="s">
        <v>2688</v>
      </c>
      <c r="B1016" s="21">
        <f t="shared" si="75"/>
        <v>0</v>
      </c>
      <c r="C1016" s="21" t="str">
        <f t="shared" si="76"/>
        <v>P</v>
      </c>
      <c r="D1016" s="17">
        <f>IF($C1016="B",VLOOKUP($A1016,Bat!$A$4:$BF$2320,D$1,FALSE),VLOOKUP($A1016,Pit!$A$4:$BA$1686,D$2,FALSE))</f>
        <v>15307</v>
      </c>
      <c r="E1016" s="16" t="str">
        <f>IF($C1016="B",VLOOKUP($A1016,Bat!$A$4:$BF$2320,E$1,FALSE),VLOOKUP($A1016,Pit!$A$4:$BA$1686,E$2,FALSE))</f>
        <v>RP</v>
      </c>
      <c r="F1016" s="16" t="str">
        <f>IF($C1016="B",VLOOKUP($A1016,Bat!$A$4:$BF$2320,F$1,FALSE),VLOOKUP($A1016,Pit!$A$4:$BA$1686,F$2,FALSE))</f>
        <v>Carlos</v>
      </c>
      <c r="G1016" s="16" t="str">
        <f>IF($C1016="B",VLOOKUP($A1016,Bat!$A$4:$BF$2320,G$1,FALSE),VLOOKUP($A1016,Pit!$A$4:$BA$1686,G$2,FALSE))</f>
        <v>Téllez</v>
      </c>
      <c r="H1016" s="16">
        <f>IF($C1016="B",VLOOKUP($A1016,Bat!$A$4:$BF$2320,H$1,FALSE),VLOOKUP($A1016,Pit!$A$4:$BA$1686,H$2,FALSE))</f>
        <v>24</v>
      </c>
      <c r="I1016" s="16" t="str">
        <f>IF($C1016="B",VLOOKUP($A1016,Bat!$A$4:$BF$2320,I$1,FALSE),VLOOKUP($A1016,Pit!$A$4:$BA$1686,I$2,FALSE))</f>
        <v>R</v>
      </c>
      <c r="J1016" s="16" t="str">
        <f>IF($C1016="B",VLOOKUP($A1016,Bat!$A$4:$BF$2320,J$1,FALSE),VLOOKUP($A1016,Pit!$A$4:$BA$1686,J$2,FALSE))</f>
        <v>R</v>
      </c>
      <c r="K1016" s="16" t="str">
        <f>IF($C1016="B",VLOOKUP($A1016,Bat!$A$4:$BF$2320,K$1,FALSE),VLOOKUP($A1016,Pit!$A$4:$BA$1686,K$2,FALSE))</f>
        <v>Low</v>
      </c>
      <c r="L1016" s="17" t="str">
        <f>IF($C1016="B",VLOOKUP($A1016,Bat!$A$4:$BF$2320,L$1,FALSE),VLOOKUP($A1016,Pit!$A$4:$BA$1686,L$2,FALSE))</f>
        <v>Low</v>
      </c>
      <c r="M1016" s="16">
        <f>IF($C1016="B",VLOOKUP($A1016,Bat!$A$4:$BF$2320,M$1,FALSE),VLOOKUP($A1016,Pit!$A$4:$BA$1686,M$2,FALSE))</f>
        <v>2</v>
      </c>
      <c r="N1016" s="16">
        <f>IF($C1016="B",VLOOKUP($A1016,Bat!$A$4:$BF$2320,N$1,FALSE),VLOOKUP($A1016,Pit!$A$4:$BA$1686,N$2,FALSE))</f>
        <v>2</v>
      </c>
      <c r="O1016" s="16">
        <f>IF($C1016="B",VLOOKUP($A1016,Bat!$A$4:$BF$2320,O$1,FALSE),VLOOKUP($A1016,Pit!$A$4:$BA$1686,O$2,FALSE))</f>
        <v>3</v>
      </c>
      <c r="P1016" s="16" t="str">
        <f>IF($C1016="B",VLOOKUP($A1016,Bat!$A$4:$BF$2320,P$1,FALSE),VLOOKUP($A1016,Pit!$A$4:$BA$1686,P$2,FALSE))</f>
        <v>87-89 Mph</v>
      </c>
      <c r="Q1016" s="17">
        <f>IF($C1016="B",VLOOKUP($A1016,Bat!$A$4:$BF$2320,Q$1,FALSE),VLOOKUP($A1016,Pit!$A$4:$BA$1686,Q$2,FALSE))</f>
        <v>7</v>
      </c>
      <c r="R1016" s="18">
        <f>IF($C1016="B",VLOOKUP($A1016,Bat!$A$4:$BF$2320,R$1,FALSE),VLOOKUP($A1016,Pit!$A$4:$BA$1686,R$2,FALSE))</f>
        <v>5.3132214769327923</v>
      </c>
      <c r="S1016" s="19">
        <f>IF($C1016="B",VLOOKUP($A1016,Bat!$A$4:$BF$2320,S$1,FALSE),VLOOKUP($A1016,Pit!$A$4:$BA$1686,S$2,FALSE))</f>
        <v>-0.59078676977611377</v>
      </c>
      <c r="T1016" s="20" t="str">
        <f>IF($C1016="B",VLOOKUP($A1016,Bat!$A$4:$BF$2320,T$1,FALSE),VLOOKUP($A1016,Pit!$A$4:$BA$1686,T$2,FALSE))</f>
        <v>Slot</v>
      </c>
      <c r="U1016" s="17" t="str">
        <f>VLOOKUP(IF($C1016="B",VLOOKUP($A1016,Bat!$A$4:$AU$2320,U$1,FALSE),VLOOKUP($A1016,Pit!$A$4:$BE$1686,U$2,FALSE)),COND!$A$35:$B$41,2,FALSE)</f>
        <v>??</v>
      </c>
      <c r="V1016" s="21">
        <f>IF($C1016="B",VLOOKUP($A1016,Bat!$A$4:$AT$2284,46,FALSE),VLOOKUP($A1016,Pit!$A$4:$BD$1664,56,FALSE))</f>
        <v>605</v>
      </c>
      <c r="W1016" s="16">
        <f t="shared" si="77"/>
        <v>605</v>
      </c>
      <c r="X1016" s="16"/>
      <c r="Y1016" s="22">
        <f t="shared" si="78"/>
        <v>1072</v>
      </c>
      <c r="Z1016" s="16" t="str">
        <f>IFERROR(VLOOKUP($D1016,Results37!$F$3:$L$1396,Z$1,FALSE),"")</f>
        <v/>
      </c>
      <c r="AA1016" s="47" t="str">
        <f>IF(ISERROR(VLOOKUP(D1016,Results37!$F$3:$O$399,AA$1,FALSE)),"",IF(VLOOKUP(D1016,Results37!$F$3:$O$399,AA$1+1,FALSE)=1,"S"&amp;VLOOKUP(D1016,Results37!$F$3:$O$399,AA$1,FALSE),VLOOKUP(D1016,Results37!$F$3:$O$399,AA$1,FALSE)))</f>
        <v/>
      </c>
      <c r="AB1016" s="16" t="str">
        <f>IFERROR(VLOOKUP($D1016,Results37!$F$3:$L$1396,AB$1,FALSE),"")</f>
        <v/>
      </c>
      <c r="AC1016" s="16" t="str">
        <f>IFERROR(VLOOKUP($D1016,Results37!$F$3:$L$1396,AC$1,FALSE),"")</f>
        <v/>
      </c>
      <c r="AD1016" s="16" t="str">
        <f t="shared" si="79"/>
        <v/>
      </c>
      <c r="AE1016" s="20" t="str">
        <f>IF(ISERROR(VLOOKUP($AC1016&amp;"-"&amp;$F1016&amp;" "&amp;G1016,Bonuses!$B$1:$G$1006,4,FALSE)),"",INT(VLOOKUP($AC1016&amp;"-"&amp;$F1016&amp;" "&amp;$G1016,Bonuses!$B$1:$G$1006,4,FALSE)))</f>
        <v/>
      </c>
      <c r="AF1016" s="16" t="str">
        <f>IF(ISERROR(VLOOKUP($AC1016&amp;"-"&amp;$F1016,Bonuses!$B$1:$G$1006,5,FALSE)),"",IF(VLOOKUP($AC1016&amp;"-"&amp;$F1016,Bonuses!$B$1:$G$1006,5,FALSE)="","",VLOOKUP($AC1016&amp;"-"&amp;$F1016,Bonuses!$B$1:$G$1006,6,FALSE)&amp;" yrs, "&amp;VLOOKUP($AC1016&amp;"-"&amp;$F1016,Bonuses!$B$1:$G$1006,5,FALSE)))</f>
        <v/>
      </c>
    </row>
    <row r="1017" spans="1:32" s="21" customFormat="1" x14ac:dyDescent="0.25">
      <c r="A1017" s="21" t="s">
        <v>1790</v>
      </c>
      <c r="B1017" s="21">
        <f t="shared" si="75"/>
        <v>0</v>
      </c>
      <c r="C1017" s="21" t="str">
        <f t="shared" si="76"/>
        <v>B</v>
      </c>
      <c r="D1017" s="17">
        <f>IF($C1017="B",VLOOKUP($A1017,Bat!$A$4:$BF$2320,D$1,FALSE),VLOOKUP($A1017,Pit!$A$4:$BA$1686,D$2,FALSE))</f>
        <v>14748</v>
      </c>
      <c r="E1017" s="16" t="str">
        <f>IF($C1017="B",VLOOKUP($A1017,Bat!$A$4:$BF$2320,E$1,FALSE),VLOOKUP($A1017,Pit!$A$4:$BA$1686,E$2,FALSE))</f>
        <v>1B</v>
      </c>
      <c r="F1017" s="16" t="str">
        <f>IF($C1017="B",VLOOKUP($A1017,Bat!$A$4:$BF$2320,F$1,FALSE),VLOOKUP($A1017,Pit!$A$4:$BA$1686,F$2,FALSE))</f>
        <v>Ken</v>
      </c>
      <c r="G1017" s="16" t="str">
        <f>IF($C1017="B",VLOOKUP($A1017,Bat!$A$4:$BF$2320,G$1,FALSE),VLOOKUP($A1017,Pit!$A$4:$BA$1686,G$2,FALSE))</f>
        <v>Gardner</v>
      </c>
      <c r="H1017" s="16">
        <f>IF($C1017="B",VLOOKUP($A1017,Bat!$A$4:$BF$2320,H$1,FALSE),VLOOKUP($A1017,Pit!$A$4:$BA$1686,H$2,FALSE))</f>
        <v>21</v>
      </c>
      <c r="I1017" s="16" t="str">
        <f>IF($C1017="B",VLOOKUP($A1017,Bat!$A$4:$BF$2320,I$1,FALSE),VLOOKUP($A1017,Pit!$A$4:$BA$1686,I$2,FALSE))</f>
        <v>L</v>
      </c>
      <c r="J1017" s="16" t="str">
        <f>IF($C1017="B",VLOOKUP($A1017,Bat!$A$4:$BF$2320,J$1,FALSE),VLOOKUP($A1017,Pit!$A$4:$BA$1686,J$2,FALSE))</f>
        <v>L</v>
      </c>
      <c r="K1017" s="16" t="str">
        <f>IF($C1017="B",VLOOKUP($A1017,Bat!$A$4:$BF$2320,K$1,FALSE),VLOOKUP($A1017,Pit!$A$4:$BA$1686,K$2,FALSE))</f>
        <v>Low</v>
      </c>
      <c r="L1017" s="17" t="str">
        <f>IF($C1017="B",VLOOKUP($A1017,Bat!$A$4:$BF$2320,L$1,FALSE),VLOOKUP($A1017,Pit!$A$4:$BA$1686,L$2,FALSE))</f>
        <v>Normal</v>
      </c>
      <c r="M1017" s="16">
        <f>IF($C1017="B",VLOOKUP($A1017,Bat!$A$4:$BF$2320,M$1,FALSE),VLOOKUP($A1017,Pit!$A$4:$BA$1686,M$2,FALSE))</f>
        <v>1</v>
      </c>
      <c r="N1017" s="16">
        <f>IF($C1017="B",VLOOKUP($A1017,Bat!$A$4:$BF$2320,N$1,FALSE),VLOOKUP($A1017,Pit!$A$4:$BA$1686,N$2,FALSE))</f>
        <v>3</v>
      </c>
      <c r="O1017" s="16">
        <f>IF($C1017="B",VLOOKUP($A1017,Bat!$A$4:$BF$2320,O$1,FALSE),VLOOKUP($A1017,Pit!$A$4:$BA$1686,O$2,FALSE))</f>
        <v>3</v>
      </c>
      <c r="P1017" s="16">
        <f>IF($C1017="B",VLOOKUP($A1017,Bat!$A$4:$BF$2320,P$1,FALSE),VLOOKUP($A1017,Pit!$A$4:$BA$1686,P$2,FALSE))</f>
        <v>4</v>
      </c>
      <c r="Q1017" s="17">
        <f>IF($C1017="B",VLOOKUP($A1017,Bat!$A$4:$BF$2320,Q$1,FALSE),VLOOKUP($A1017,Pit!$A$4:$BA$1686,Q$2,FALSE))</f>
        <v>4</v>
      </c>
      <c r="R1017" s="18">
        <f>IF($C1017="B",VLOOKUP($A1017,Bat!$A$4:$BF$2320,R$1,FALSE),VLOOKUP($A1017,Pit!$A$4:$BA$1686,R$2,FALSE))</f>
        <v>-7.4123266008064821</v>
      </c>
      <c r="S1017" s="19">
        <f>IF($C1017="B",VLOOKUP($A1017,Bat!$A$4:$BF$2320,S$1,FALSE),VLOOKUP($A1017,Pit!$A$4:$BA$1686,S$2,FALSE))</f>
        <v>-0.64216511692736333</v>
      </c>
      <c r="T1017" s="20" t="str">
        <f>IF($C1017="B",VLOOKUP($A1017,Bat!$A$4:$BF$2320,T$1,FALSE),VLOOKUP($A1017,Pit!$A$4:$BA$1686,T$2,FALSE))</f>
        <v>$200k</v>
      </c>
      <c r="U1017" s="17" t="str">
        <f>VLOOKUP(IF($C1017="B",VLOOKUP($A1017,Bat!$A$4:$AU$2320,U$1,FALSE),VLOOKUP($A1017,Pit!$A$4:$BE$1686,U$2,FALSE)),COND!$A$35:$B$41,2,FALSE)</f>
        <v>??</v>
      </c>
      <c r="V1017" s="21">
        <f>IF($C1017="B",VLOOKUP($A1017,Bat!$A$4:$AT$2284,46,FALSE),VLOOKUP($A1017,Pit!$A$4:$BD$1664,56,FALSE))</f>
        <v>605</v>
      </c>
      <c r="W1017" s="16">
        <f t="shared" si="77"/>
        <v>999</v>
      </c>
      <c r="X1017" s="16"/>
      <c r="Y1017" s="22">
        <f t="shared" si="78"/>
        <v>1111</v>
      </c>
      <c r="Z1017" s="16" t="str">
        <f>IFERROR(VLOOKUP($D1017,Results37!$F$3:$L$1396,Z$1,FALSE),"")</f>
        <v/>
      </c>
      <c r="AA1017" s="47" t="str">
        <f>IF(ISERROR(VLOOKUP(D1017,Results37!$F$3:$O$399,AA$1,FALSE)),"",IF(VLOOKUP(D1017,Results37!$F$3:$O$399,AA$1+1,FALSE)=1,"S"&amp;VLOOKUP(D1017,Results37!$F$3:$O$399,AA$1,FALSE),VLOOKUP(D1017,Results37!$F$3:$O$399,AA$1,FALSE)))</f>
        <v/>
      </c>
      <c r="AB1017" s="16" t="str">
        <f>IFERROR(VLOOKUP($D1017,Results37!$F$3:$L$1396,AB$1,FALSE),"")</f>
        <v/>
      </c>
      <c r="AC1017" s="16" t="str">
        <f>IFERROR(VLOOKUP($D1017,Results37!$F$3:$L$1396,AC$1,FALSE),"")</f>
        <v/>
      </c>
      <c r="AD1017" s="16" t="str">
        <f t="shared" si="79"/>
        <v/>
      </c>
      <c r="AE1017" s="20" t="str">
        <f>IF(ISERROR(VLOOKUP($AC1017&amp;"-"&amp;$F1017&amp;" "&amp;G1017,Bonuses!$B$1:$G$1006,4,FALSE)),"",INT(VLOOKUP($AC1017&amp;"-"&amp;$F1017&amp;" "&amp;$G1017,Bonuses!$B$1:$G$1006,4,FALSE)))</f>
        <v/>
      </c>
      <c r="AF1017" s="16" t="str">
        <f>IF(ISERROR(VLOOKUP($AC1017&amp;"-"&amp;$F1017,Bonuses!$B$1:$G$1006,5,FALSE)),"",IF(VLOOKUP($AC1017&amp;"-"&amp;$F1017,Bonuses!$B$1:$G$1006,5,FALSE)="","",VLOOKUP($AC1017&amp;"-"&amp;$F1017,Bonuses!$B$1:$G$1006,6,FALSE)&amp;" yrs, "&amp;VLOOKUP($AC1017&amp;"-"&amp;$F1017,Bonuses!$B$1:$G$1006,5,FALSE)))</f>
        <v/>
      </c>
    </row>
    <row r="1018" spans="1:32" s="21" customFormat="1" x14ac:dyDescent="0.25">
      <c r="A1018" s="21" t="s">
        <v>3009</v>
      </c>
      <c r="B1018" s="21">
        <f t="shared" si="75"/>
        <v>0</v>
      </c>
      <c r="C1018" s="21" t="str">
        <f t="shared" si="76"/>
        <v>P</v>
      </c>
      <c r="D1018" s="17">
        <f>IF($C1018="B",VLOOKUP($A1018,Bat!$A$4:$BF$2320,D$1,FALSE),VLOOKUP($A1018,Pit!$A$4:$BA$1686,D$2,FALSE))</f>
        <v>2115</v>
      </c>
      <c r="E1018" s="16" t="str">
        <f>IF($C1018="B",VLOOKUP($A1018,Bat!$A$4:$BF$2320,E$1,FALSE),VLOOKUP($A1018,Pit!$A$4:$BA$1686,E$2,FALSE))</f>
        <v>RP</v>
      </c>
      <c r="F1018" s="16" t="str">
        <f>IF($C1018="B",VLOOKUP($A1018,Bat!$A$4:$BF$2320,F$1,FALSE),VLOOKUP($A1018,Pit!$A$4:$BA$1686,F$2,FALSE))</f>
        <v>Sean</v>
      </c>
      <c r="G1018" s="16" t="str">
        <f>IF($C1018="B",VLOOKUP($A1018,Bat!$A$4:$BF$2320,G$1,FALSE),VLOOKUP($A1018,Pit!$A$4:$BA$1686,G$2,FALSE))</f>
        <v>Reyes</v>
      </c>
      <c r="H1018" s="16">
        <f>IF($C1018="B",VLOOKUP($A1018,Bat!$A$4:$BF$2320,H$1,FALSE),VLOOKUP($A1018,Pit!$A$4:$BA$1686,H$2,FALSE))</f>
        <v>22</v>
      </c>
      <c r="I1018" s="16" t="str">
        <f>IF($C1018="B",VLOOKUP($A1018,Bat!$A$4:$BF$2320,I$1,FALSE),VLOOKUP($A1018,Pit!$A$4:$BA$1686,I$2,FALSE))</f>
        <v>R</v>
      </c>
      <c r="J1018" s="16" t="str">
        <f>IF($C1018="B",VLOOKUP($A1018,Bat!$A$4:$BF$2320,J$1,FALSE),VLOOKUP($A1018,Pit!$A$4:$BA$1686,J$2,FALSE))</f>
        <v>R</v>
      </c>
      <c r="K1018" s="16" t="str">
        <f>IF($C1018="B",VLOOKUP($A1018,Bat!$A$4:$BF$2320,K$1,FALSE),VLOOKUP($A1018,Pit!$A$4:$BA$1686,K$2,FALSE))</f>
        <v>Normal</v>
      </c>
      <c r="L1018" s="17" t="str">
        <f>IF($C1018="B",VLOOKUP($A1018,Bat!$A$4:$BF$2320,L$1,FALSE),VLOOKUP($A1018,Pit!$A$4:$BA$1686,L$2,FALSE))</f>
        <v>Low</v>
      </c>
      <c r="M1018" s="16">
        <f>IF($C1018="B",VLOOKUP($A1018,Bat!$A$4:$BF$2320,M$1,FALSE),VLOOKUP($A1018,Pit!$A$4:$BA$1686,M$2,FALSE))</f>
        <v>4</v>
      </c>
      <c r="N1018" s="16">
        <f>IF($C1018="B",VLOOKUP($A1018,Bat!$A$4:$BF$2320,N$1,FALSE),VLOOKUP($A1018,Pit!$A$4:$BA$1686,N$2,FALSE))</f>
        <v>1</v>
      </c>
      <c r="O1018" s="16">
        <f>IF($C1018="B",VLOOKUP($A1018,Bat!$A$4:$BF$2320,O$1,FALSE),VLOOKUP($A1018,Pit!$A$4:$BA$1686,O$2,FALSE))</f>
        <v>2</v>
      </c>
      <c r="P1018" s="16" t="str">
        <f>IF($C1018="B",VLOOKUP($A1018,Bat!$A$4:$BF$2320,P$1,FALSE),VLOOKUP($A1018,Pit!$A$4:$BA$1686,P$2,FALSE))</f>
        <v>92-94 Mph</v>
      </c>
      <c r="Q1018" s="17">
        <f>IF($C1018="B",VLOOKUP($A1018,Bat!$A$4:$BF$2320,Q$1,FALSE),VLOOKUP($A1018,Pit!$A$4:$BA$1686,Q$2,FALSE))</f>
        <v>7</v>
      </c>
      <c r="R1018" s="18">
        <f>IF($C1018="B",VLOOKUP($A1018,Bat!$A$4:$BF$2320,R$1,FALSE),VLOOKUP($A1018,Pit!$A$4:$BA$1686,R$2,FALSE))</f>
        <v>5.3096189941340697</v>
      </c>
      <c r="S1018" s="19">
        <f>IF($C1018="B",VLOOKUP($A1018,Bat!$A$4:$BF$2320,S$1,FALSE),VLOOKUP($A1018,Pit!$A$4:$BA$1686,S$2,FALSE))</f>
        <v>-0.59110324805268255</v>
      </c>
      <c r="T1018" s="20" t="str">
        <f>IF($C1018="B",VLOOKUP($A1018,Bat!$A$4:$BF$2320,T$1,FALSE),VLOOKUP($A1018,Pit!$A$4:$BA$1686,T$2,FALSE))</f>
        <v>-</v>
      </c>
      <c r="U1018" s="17" t="str">
        <f>VLOOKUP(IF($C1018="B",VLOOKUP($A1018,Bat!$A$4:$AU$2320,U$1,FALSE),VLOOKUP($A1018,Pit!$A$4:$BE$1686,U$2,FALSE)),COND!$A$35:$B$41,2,FALSE)</f>
        <v>??</v>
      </c>
      <c r="V1018" s="21">
        <f>IF($C1018="B",VLOOKUP($A1018,Bat!$A$4:$AT$2284,46,FALSE),VLOOKUP($A1018,Pit!$A$4:$BD$1664,56,FALSE))</f>
        <v>606</v>
      </c>
      <c r="W1018" s="16">
        <f t="shared" si="77"/>
        <v>999</v>
      </c>
      <c r="X1018" s="16"/>
      <c r="Y1018" s="22">
        <f t="shared" si="78"/>
        <v>1073</v>
      </c>
      <c r="Z1018" s="16" t="str">
        <f>IFERROR(VLOOKUP($D1018,Results37!$F$3:$L$1396,Z$1,FALSE),"")</f>
        <v/>
      </c>
      <c r="AA1018" s="47" t="str">
        <f>IF(ISERROR(VLOOKUP(D1018,Results37!$F$3:$O$399,AA$1,FALSE)),"",IF(VLOOKUP(D1018,Results37!$F$3:$O$399,AA$1+1,FALSE)=1,"S"&amp;VLOOKUP(D1018,Results37!$F$3:$O$399,AA$1,FALSE),VLOOKUP(D1018,Results37!$F$3:$O$399,AA$1,FALSE)))</f>
        <v/>
      </c>
      <c r="AB1018" s="16" t="str">
        <f>IFERROR(VLOOKUP($D1018,Results37!$F$3:$L$1396,AB$1,FALSE),"")</f>
        <v/>
      </c>
      <c r="AC1018" s="16" t="str">
        <f>IFERROR(VLOOKUP($D1018,Results37!$F$3:$L$1396,AC$1,FALSE),"")</f>
        <v/>
      </c>
      <c r="AD1018" s="16" t="str">
        <f t="shared" si="79"/>
        <v/>
      </c>
      <c r="AE1018" s="20" t="str">
        <f>IF(ISERROR(VLOOKUP($AC1018&amp;"-"&amp;$F1018&amp;" "&amp;G1018,Bonuses!$B$1:$G$1006,4,FALSE)),"",INT(VLOOKUP($AC1018&amp;"-"&amp;$F1018&amp;" "&amp;$G1018,Bonuses!$B$1:$G$1006,4,FALSE)))</f>
        <v/>
      </c>
      <c r="AF1018" s="16" t="str">
        <f>IF(ISERROR(VLOOKUP($AC1018&amp;"-"&amp;$F1018,Bonuses!$B$1:$G$1006,5,FALSE)),"",IF(VLOOKUP($AC1018&amp;"-"&amp;$F1018,Bonuses!$B$1:$G$1006,5,FALSE)="","",VLOOKUP($AC1018&amp;"-"&amp;$F1018,Bonuses!$B$1:$G$1006,6,FALSE)&amp;" yrs, "&amp;VLOOKUP($AC1018&amp;"-"&amp;$F1018,Bonuses!$B$1:$G$1006,5,FALSE)))</f>
        <v/>
      </c>
    </row>
    <row r="1019" spans="1:32" s="21" customFormat="1" x14ac:dyDescent="0.25">
      <c r="A1019" s="21" t="s">
        <v>2693</v>
      </c>
      <c r="B1019" s="21">
        <f t="shared" si="75"/>
        <v>0</v>
      </c>
      <c r="C1019" s="21" t="str">
        <f t="shared" si="76"/>
        <v>P</v>
      </c>
      <c r="D1019" s="17">
        <f>IF($C1019="B",VLOOKUP($A1019,Bat!$A$4:$BF$2320,D$1,FALSE),VLOOKUP($A1019,Pit!$A$4:$BA$1686,D$2,FALSE))</f>
        <v>11228</v>
      </c>
      <c r="E1019" s="16" t="str">
        <f>IF($C1019="B",VLOOKUP($A1019,Bat!$A$4:$BF$2320,E$1,FALSE),VLOOKUP($A1019,Pit!$A$4:$BA$1686,E$2,FALSE))</f>
        <v>SP</v>
      </c>
      <c r="F1019" s="16" t="str">
        <f>IF($C1019="B",VLOOKUP($A1019,Bat!$A$4:$BF$2320,F$1,FALSE),VLOOKUP($A1019,Pit!$A$4:$BA$1686,F$2,FALSE))</f>
        <v>Carlos</v>
      </c>
      <c r="G1019" s="16" t="str">
        <f>IF($C1019="B",VLOOKUP($A1019,Bat!$A$4:$BF$2320,G$1,FALSE),VLOOKUP($A1019,Pit!$A$4:$BA$1686,G$2,FALSE))</f>
        <v>León</v>
      </c>
      <c r="H1019" s="16">
        <f>IF($C1019="B",VLOOKUP($A1019,Bat!$A$4:$BF$2320,H$1,FALSE),VLOOKUP($A1019,Pit!$A$4:$BA$1686,H$2,FALSE))</f>
        <v>22</v>
      </c>
      <c r="I1019" s="16" t="str">
        <f>IF($C1019="B",VLOOKUP($A1019,Bat!$A$4:$BF$2320,I$1,FALSE),VLOOKUP($A1019,Pit!$A$4:$BA$1686,I$2,FALSE))</f>
        <v>L</v>
      </c>
      <c r="J1019" s="16" t="str">
        <f>IF($C1019="B",VLOOKUP($A1019,Bat!$A$4:$BF$2320,J$1,FALSE),VLOOKUP($A1019,Pit!$A$4:$BA$1686,J$2,FALSE))</f>
        <v>L</v>
      </c>
      <c r="K1019" s="16" t="str">
        <f>IF($C1019="B",VLOOKUP($A1019,Bat!$A$4:$BF$2320,K$1,FALSE),VLOOKUP($A1019,Pit!$A$4:$BA$1686,K$2,FALSE))</f>
        <v>Normal</v>
      </c>
      <c r="L1019" s="17" t="str">
        <f>IF($C1019="B",VLOOKUP($A1019,Bat!$A$4:$BF$2320,L$1,FALSE),VLOOKUP($A1019,Pit!$A$4:$BA$1686,L$2,FALSE))</f>
        <v>Normal</v>
      </c>
      <c r="M1019" s="16">
        <f>IF($C1019="B",VLOOKUP($A1019,Bat!$A$4:$BF$2320,M$1,FALSE),VLOOKUP($A1019,Pit!$A$4:$BA$1686,M$2,FALSE))</f>
        <v>3</v>
      </c>
      <c r="N1019" s="16">
        <f>IF($C1019="B",VLOOKUP($A1019,Bat!$A$4:$BF$2320,N$1,FALSE),VLOOKUP($A1019,Pit!$A$4:$BA$1686,N$2,FALSE))</f>
        <v>2</v>
      </c>
      <c r="O1019" s="16">
        <f>IF($C1019="B",VLOOKUP($A1019,Bat!$A$4:$BF$2320,O$1,FALSE),VLOOKUP($A1019,Pit!$A$4:$BA$1686,O$2,FALSE))</f>
        <v>2</v>
      </c>
      <c r="P1019" s="16" t="str">
        <f>IF($C1019="B",VLOOKUP($A1019,Bat!$A$4:$BF$2320,P$1,FALSE),VLOOKUP($A1019,Pit!$A$4:$BA$1686,P$2,FALSE))</f>
        <v>91-93 Mph</v>
      </c>
      <c r="Q1019" s="17">
        <f>IF($C1019="B",VLOOKUP($A1019,Bat!$A$4:$BF$2320,Q$1,FALSE),VLOOKUP($A1019,Pit!$A$4:$BA$1686,Q$2,FALSE))</f>
        <v>5</v>
      </c>
      <c r="R1019" s="18">
        <f>IF($C1019="B",VLOOKUP($A1019,Bat!$A$4:$BF$2320,R$1,FALSE),VLOOKUP($A1019,Pit!$A$4:$BA$1686,R$2,FALSE))</f>
        <v>5.1870855381624956</v>
      </c>
      <c r="S1019" s="19">
        <f>IF($C1019="B",VLOOKUP($A1019,Bat!$A$4:$BF$2320,S$1,FALSE),VLOOKUP($A1019,Pit!$A$4:$BA$1686,S$2,FALSE))</f>
        <v>-0.6018678176938338</v>
      </c>
      <c r="T1019" s="20" t="str">
        <f>IF($C1019="B",VLOOKUP($A1019,Bat!$A$4:$BF$2320,T$1,FALSE),VLOOKUP($A1019,Pit!$A$4:$BA$1686,T$2,FALSE))</f>
        <v>-</v>
      </c>
      <c r="U1019" s="17" t="str">
        <f>VLOOKUP(IF($C1019="B",VLOOKUP($A1019,Bat!$A$4:$AU$2320,U$1,FALSE),VLOOKUP($A1019,Pit!$A$4:$BE$1686,U$2,FALSE)),COND!$A$35:$B$41,2,FALSE)</f>
        <v>??</v>
      </c>
      <c r="V1019" s="21">
        <f>IF($C1019="B",VLOOKUP($A1019,Bat!$A$4:$AT$2284,46,FALSE),VLOOKUP($A1019,Pit!$A$4:$BD$1664,56,FALSE))</f>
        <v>607</v>
      </c>
      <c r="W1019" s="16">
        <f t="shared" si="77"/>
        <v>999</v>
      </c>
      <c r="X1019" s="16"/>
      <c r="Y1019" s="22">
        <f t="shared" si="78"/>
        <v>1078</v>
      </c>
      <c r="Z1019" s="16" t="str">
        <f>IFERROR(VLOOKUP($D1019,Results37!$F$3:$L$1396,Z$1,FALSE),"")</f>
        <v/>
      </c>
      <c r="AA1019" s="47" t="str">
        <f>IF(ISERROR(VLOOKUP(D1019,Results37!$F$3:$O$399,AA$1,FALSE)),"",IF(VLOOKUP(D1019,Results37!$F$3:$O$399,AA$1+1,FALSE)=1,"S"&amp;VLOOKUP(D1019,Results37!$F$3:$O$399,AA$1,FALSE),VLOOKUP(D1019,Results37!$F$3:$O$399,AA$1,FALSE)))</f>
        <v/>
      </c>
      <c r="AB1019" s="16" t="str">
        <f>IFERROR(VLOOKUP($D1019,Results37!$F$3:$L$1396,AB$1,FALSE),"")</f>
        <v/>
      </c>
      <c r="AC1019" s="16" t="str">
        <f>IFERROR(VLOOKUP($D1019,Results37!$F$3:$L$1396,AC$1,FALSE),"")</f>
        <v/>
      </c>
      <c r="AD1019" s="16" t="str">
        <f t="shared" si="79"/>
        <v/>
      </c>
      <c r="AE1019" s="20" t="str">
        <f>IF(ISERROR(VLOOKUP($AC1019&amp;"-"&amp;$F1019&amp;" "&amp;G1019,Bonuses!$B$1:$G$1006,4,FALSE)),"",INT(VLOOKUP($AC1019&amp;"-"&amp;$F1019&amp;" "&amp;$G1019,Bonuses!$B$1:$G$1006,4,FALSE)))</f>
        <v/>
      </c>
      <c r="AF1019" s="16" t="str">
        <f>IF(ISERROR(VLOOKUP($AC1019&amp;"-"&amp;$F1019,Bonuses!$B$1:$G$1006,5,FALSE)),"",IF(VLOOKUP($AC1019&amp;"-"&amp;$F1019,Bonuses!$B$1:$G$1006,5,FALSE)="","",VLOOKUP($AC1019&amp;"-"&amp;$F1019,Bonuses!$B$1:$G$1006,6,FALSE)&amp;" yrs, "&amp;VLOOKUP($AC1019&amp;"-"&amp;$F1019,Bonuses!$B$1:$G$1006,5,FALSE)))</f>
        <v/>
      </c>
    </row>
    <row r="1020" spans="1:32" s="21" customFormat="1" x14ac:dyDescent="0.25">
      <c r="A1020" s="21" t="s">
        <v>2546</v>
      </c>
      <c r="B1020" s="21">
        <f t="shared" si="75"/>
        <v>0</v>
      </c>
      <c r="C1020" s="21" t="str">
        <f t="shared" si="76"/>
        <v>P</v>
      </c>
      <c r="D1020" s="17">
        <f>IF($C1020="B",VLOOKUP($A1020,Bat!$A$4:$BF$2320,D$1,FALSE),VLOOKUP($A1020,Pit!$A$4:$BA$1686,D$2,FALSE))</f>
        <v>1992</v>
      </c>
      <c r="E1020" s="16" t="str">
        <f>IF($C1020="B",VLOOKUP($A1020,Bat!$A$4:$BF$2320,E$1,FALSE),VLOOKUP($A1020,Pit!$A$4:$BA$1686,E$2,FALSE))</f>
        <v>RP</v>
      </c>
      <c r="F1020" s="16" t="str">
        <f>IF($C1020="B",VLOOKUP($A1020,Bat!$A$4:$BF$2320,F$1,FALSE),VLOOKUP($A1020,Pit!$A$4:$BA$1686,F$2,FALSE))</f>
        <v>Forrest</v>
      </c>
      <c r="G1020" s="16" t="str">
        <f>IF($C1020="B",VLOOKUP($A1020,Bat!$A$4:$BF$2320,G$1,FALSE),VLOOKUP($A1020,Pit!$A$4:$BA$1686,G$2,FALSE))</f>
        <v>Davis</v>
      </c>
      <c r="H1020" s="16">
        <f>IF($C1020="B",VLOOKUP($A1020,Bat!$A$4:$BF$2320,H$1,FALSE),VLOOKUP($A1020,Pit!$A$4:$BA$1686,H$2,FALSE))</f>
        <v>22</v>
      </c>
      <c r="I1020" s="16" t="str">
        <f>IF($C1020="B",VLOOKUP($A1020,Bat!$A$4:$BF$2320,I$1,FALSE),VLOOKUP($A1020,Pit!$A$4:$BA$1686,I$2,FALSE))</f>
        <v>L</v>
      </c>
      <c r="J1020" s="16" t="str">
        <f>IF($C1020="B",VLOOKUP($A1020,Bat!$A$4:$BF$2320,J$1,FALSE),VLOOKUP($A1020,Pit!$A$4:$BA$1686,J$2,FALSE))</f>
        <v>L</v>
      </c>
      <c r="K1020" s="16" t="str">
        <f>IF($C1020="B",VLOOKUP($A1020,Bat!$A$4:$BF$2320,K$1,FALSE),VLOOKUP($A1020,Pit!$A$4:$BA$1686,K$2,FALSE))</f>
        <v>Normal</v>
      </c>
      <c r="L1020" s="17" t="str">
        <f>IF($C1020="B",VLOOKUP($A1020,Bat!$A$4:$BF$2320,L$1,FALSE),VLOOKUP($A1020,Pit!$A$4:$BA$1686,L$2,FALSE))</f>
        <v>Low</v>
      </c>
      <c r="M1020" s="16">
        <f>IF($C1020="B",VLOOKUP($A1020,Bat!$A$4:$BF$2320,M$1,FALSE),VLOOKUP($A1020,Pit!$A$4:$BA$1686,M$2,FALSE))</f>
        <v>3</v>
      </c>
      <c r="N1020" s="16">
        <f>IF($C1020="B",VLOOKUP($A1020,Bat!$A$4:$BF$2320,N$1,FALSE),VLOOKUP($A1020,Pit!$A$4:$BA$1686,N$2,FALSE))</f>
        <v>2</v>
      </c>
      <c r="O1020" s="16">
        <f>IF($C1020="B",VLOOKUP($A1020,Bat!$A$4:$BF$2320,O$1,FALSE),VLOOKUP($A1020,Pit!$A$4:$BA$1686,O$2,FALSE))</f>
        <v>2</v>
      </c>
      <c r="P1020" s="16" t="str">
        <f>IF($C1020="B",VLOOKUP($A1020,Bat!$A$4:$BF$2320,P$1,FALSE),VLOOKUP($A1020,Pit!$A$4:$BA$1686,P$2,FALSE))</f>
        <v>91-93 Mph</v>
      </c>
      <c r="Q1020" s="17">
        <f>IF($C1020="B",VLOOKUP($A1020,Bat!$A$4:$BF$2320,Q$1,FALSE),VLOOKUP($A1020,Pit!$A$4:$BA$1686,Q$2,FALSE))</f>
        <v>9</v>
      </c>
      <c r="R1020" s="18">
        <f>IF($C1020="B",VLOOKUP($A1020,Bat!$A$4:$BF$2320,R$1,FALSE),VLOOKUP($A1020,Pit!$A$4:$BA$1686,R$2,FALSE))</f>
        <v>5.1606366460340567</v>
      </c>
      <c r="S1020" s="19">
        <f>IF($C1020="B",VLOOKUP($A1020,Bat!$A$4:$BF$2320,S$1,FALSE),VLOOKUP($A1020,Pit!$A$4:$BA$1686,S$2,FALSE))</f>
        <v>-0.60419135406184354</v>
      </c>
      <c r="T1020" s="20" t="str">
        <f>IF($C1020="B",VLOOKUP($A1020,Bat!$A$4:$BF$2320,T$1,FALSE),VLOOKUP($A1020,Pit!$A$4:$BA$1686,T$2,FALSE))</f>
        <v>-</v>
      </c>
      <c r="U1020" s="17" t="str">
        <f>VLOOKUP(IF($C1020="B",VLOOKUP($A1020,Bat!$A$4:$AU$2320,U$1,FALSE),VLOOKUP($A1020,Pit!$A$4:$BE$1686,U$2,FALSE)),COND!$A$35:$B$41,2,FALSE)</f>
        <v>??</v>
      </c>
      <c r="V1020" s="21">
        <f>IF($C1020="B",VLOOKUP($A1020,Bat!$A$4:$AT$2284,46,FALSE),VLOOKUP($A1020,Pit!$A$4:$BD$1664,56,FALSE))</f>
        <v>608</v>
      </c>
      <c r="W1020" s="16">
        <f t="shared" si="77"/>
        <v>999</v>
      </c>
      <c r="X1020" s="16"/>
      <c r="Y1020" s="22">
        <f t="shared" si="78"/>
        <v>1079</v>
      </c>
      <c r="Z1020" s="16" t="str">
        <f>IFERROR(VLOOKUP($D1020,Results37!$F$3:$L$1396,Z$1,FALSE),"")</f>
        <v/>
      </c>
      <c r="AA1020" s="47" t="str">
        <f>IF(ISERROR(VLOOKUP(D1020,Results37!$F$3:$O$399,AA$1,FALSE)),"",IF(VLOOKUP(D1020,Results37!$F$3:$O$399,AA$1+1,FALSE)=1,"S"&amp;VLOOKUP(D1020,Results37!$F$3:$O$399,AA$1,FALSE),VLOOKUP(D1020,Results37!$F$3:$O$399,AA$1,FALSE)))</f>
        <v/>
      </c>
      <c r="AB1020" s="16" t="str">
        <f>IFERROR(VLOOKUP($D1020,Results37!$F$3:$L$1396,AB$1,FALSE),"")</f>
        <v/>
      </c>
      <c r="AC1020" s="16" t="str">
        <f>IFERROR(VLOOKUP($D1020,Results37!$F$3:$L$1396,AC$1,FALSE),"")</f>
        <v/>
      </c>
      <c r="AD1020" s="16" t="str">
        <f t="shared" si="79"/>
        <v/>
      </c>
      <c r="AE1020" s="20" t="str">
        <f>IF(ISERROR(VLOOKUP($AC1020&amp;"-"&amp;$F1020&amp;" "&amp;G1020,Bonuses!$B$1:$G$1006,4,FALSE)),"",INT(VLOOKUP($AC1020&amp;"-"&amp;$F1020&amp;" "&amp;$G1020,Bonuses!$B$1:$G$1006,4,FALSE)))</f>
        <v/>
      </c>
      <c r="AF1020" s="16" t="str">
        <f>IF(ISERROR(VLOOKUP($AC1020&amp;"-"&amp;$F1020,Bonuses!$B$1:$G$1006,5,FALSE)),"",IF(VLOOKUP($AC1020&amp;"-"&amp;$F1020,Bonuses!$B$1:$G$1006,5,FALSE)="","",VLOOKUP($AC1020&amp;"-"&amp;$F1020,Bonuses!$B$1:$G$1006,6,FALSE)&amp;" yrs, "&amp;VLOOKUP($AC1020&amp;"-"&amp;$F1020,Bonuses!$B$1:$G$1006,5,FALSE)))</f>
        <v/>
      </c>
    </row>
    <row r="1021" spans="1:32" s="21" customFormat="1" x14ac:dyDescent="0.25">
      <c r="A1021" s="21" t="s">
        <v>2793</v>
      </c>
      <c r="B1021" s="21">
        <f t="shared" si="75"/>
        <v>0</v>
      </c>
      <c r="C1021" s="21" t="str">
        <f t="shared" si="76"/>
        <v>P</v>
      </c>
      <c r="D1021" s="17">
        <f>IF($C1021="B",VLOOKUP($A1021,Bat!$A$4:$BF$2320,D$1,FALSE),VLOOKUP($A1021,Pit!$A$4:$BA$1686,D$2,FALSE))</f>
        <v>2817</v>
      </c>
      <c r="E1021" s="16" t="str">
        <f>IF($C1021="B",VLOOKUP($A1021,Bat!$A$4:$BF$2320,E$1,FALSE),VLOOKUP($A1021,Pit!$A$4:$BA$1686,E$2,FALSE))</f>
        <v>RP</v>
      </c>
      <c r="F1021" s="16" t="str">
        <f>IF($C1021="B",VLOOKUP($A1021,Bat!$A$4:$BF$2320,F$1,FALSE),VLOOKUP($A1021,Pit!$A$4:$BA$1686,F$2,FALSE))</f>
        <v>Charles</v>
      </c>
      <c r="G1021" s="16" t="str">
        <f>IF($C1021="B",VLOOKUP($A1021,Bat!$A$4:$BF$2320,G$1,FALSE),VLOOKUP($A1021,Pit!$A$4:$BA$1686,G$2,FALSE))</f>
        <v>Richards</v>
      </c>
      <c r="H1021" s="16">
        <f>IF($C1021="B",VLOOKUP($A1021,Bat!$A$4:$BF$2320,H$1,FALSE),VLOOKUP($A1021,Pit!$A$4:$BA$1686,H$2,FALSE))</f>
        <v>24</v>
      </c>
      <c r="I1021" s="16" t="str">
        <f>IF($C1021="B",VLOOKUP($A1021,Bat!$A$4:$BF$2320,I$1,FALSE),VLOOKUP($A1021,Pit!$A$4:$BA$1686,I$2,FALSE))</f>
        <v>R</v>
      </c>
      <c r="J1021" s="16" t="str">
        <f>IF($C1021="B",VLOOKUP($A1021,Bat!$A$4:$BF$2320,J$1,FALSE),VLOOKUP($A1021,Pit!$A$4:$BA$1686,J$2,FALSE))</f>
        <v>R</v>
      </c>
      <c r="K1021" s="16" t="str">
        <f>IF($C1021="B",VLOOKUP($A1021,Bat!$A$4:$BF$2320,K$1,FALSE),VLOOKUP($A1021,Pit!$A$4:$BA$1686,K$2,FALSE))</f>
        <v>Normal</v>
      </c>
      <c r="L1021" s="17" t="str">
        <f>IF($C1021="B",VLOOKUP($A1021,Bat!$A$4:$BF$2320,L$1,FALSE),VLOOKUP($A1021,Pit!$A$4:$BA$1686,L$2,FALSE))</f>
        <v>Normal</v>
      </c>
      <c r="M1021" s="16">
        <f>IF($C1021="B",VLOOKUP($A1021,Bat!$A$4:$BF$2320,M$1,FALSE),VLOOKUP($A1021,Pit!$A$4:$BA$1686,M$2,FALSE))</f>
        <v>3</v>
      </c>
      <c r="N1021" s="16">
        <f>IF($C1021="B",VLOOKUP($A1021,Bat!$A$4:$BF$2320,N$1,FALSE),VLOOKUP($A1021,Pit!$A$4:$BA$1686,N$2,FALSE))</f>
        <v>2</v>
      </c>
      <c r="O1021" s="16">
        <f>IF($C1021="B",VLOOKUP($A1021,Bat!$A$4:$BF$2320,O$1,FALSE),VLOOKUP($A1021,Pit!$A$4:$BA$1686,O$2,FALSE))</f>
        <v>2</v>
      </c>
      <c r="P1021" s="16" t="str">
        <f>IF($C1021="B",VLOOKUP($A1021,Bat!$A$4:$BF$2320,P$1,FALSE),VLOOKUP($A1021,Pit!$A$4:$BA$1686,P$2,FALSE))</f>
        <v>91-93 Mph</v>
      </c>
      <c r="Q1021" s="17">
        <f>IF($C1021="B",VLOOKUP($A1021,Bat!$A$4:$BF$2320,Q$1,FALSE),VLOOKUP($A1021,Pit!$A$4:$BA$1686,Q$2,FALSE))</f>
        <v>6</v>
      </c>
      <c r="R1021" s="18">
        <f>IF($C1021="B",VLOOKUP($A1021,Bat!$A$4:$BF$2320,R$1,FALSE),VLOOKUP($A1021,Pit!$A$4:$BA$1686,R$2,FALSE))</f>
        <v>5.149120729883208</v>
      </c>
      <c r="S1021" s="19">
        <f>IF($C1021="B",VLOOKUP($A1021,Bat!$A$4:$BF$2320,S$1,FALSE),VLOOKUP($A1021,Pit!$A$4:$BA$1686,S$2,FALSE))</f>
        <v>-0.6052030278157956</v>
      </c>
      <c r="T1021" s="20" t="str">
        <f>IF($C1021="B",VLOOKUP($A1021,Bat!$A$4:$BF$2320,T$1,FALSE),VLOOKUP($A1021,Pit!$A$4:$BA$1686,T$2,FALSE))</f>
        <v>Slot</v>
      </c>
      <c r="U1021" s="17" t="str">
        <f>VLOOKUP(IF($C1021="B",VLOOKUP($A1021,Bat!$A$4:$AU$2320,U$1,FALSE),VLOOKUP($A1021,Pit!$A$4:$BE$1686,U$2,FALSE)),COND!$A$35:$B$41,2,FALSE)</f>
        <v>??</v>
      </c>
      <c r="V1021" s="21">
        <f>IF($C1021="B",VLOOKUP($A1021,Bat!$A$4:$AT$2284,46,FALSE),VLOOKUP($A1021,Pit!$A$4:$BD$1664,56,FALSE))</f>
        <v>609</v>
      </c>
      <c r="W1021" s="16">
        <f t="shared" si="77"/>
        <v>609</v>
      </c>
      <c r="X1021" s="16"/>
      <c r="Y1021" s="22">
        <f t="shared" si="78"/>
        <v>1080</v>
      </c>
      <c r="Z1021" s="16" t="str">
        <f>IFERROR(VLOOKUP($D1021,Results37!$F$3:$L$1396,Z$1,FALSE),"")</f>
        <v/>
      </c>
      <c r="AA1021" s="47" t="str">
        <f>IF(ISERROR(VLOOKUP(D1021,Results37!$F$3:$O$399,AA$1,FALSE)),"",IF(VLOOKUP(D1021,Results37!$F$3:$O$399,AA$1+1,FALSE)=1,"S"&amp;VLOOKUP(D1021,Results37!$F$3:$O$399,AA$1,FALSE),VLOOKUP(D1021,Results37!$F$3:$O$399,AA$1,FALSE)))</f>
        <v/>
      </c>
      <c r="AB1021" s="16" t="str">
        <f>IFERROR(VLOOKUP($D1021,Results37!$F$3:$L$1396,AB$1,FALSE),"")</f>
        <v/>
      </c>
      <c r="AC1021" s="16" t="str">
        <f>IFERROR(VLOOKUP($D1021,Results37!$F$3:$L$1396,AC$1,FALSE),"")</f>
        <v/>
      </c>
      <c r="AD1021" s="16" t="str">
        <f t="shared" si="79"/>
        <v/>
      </c>
      <c r="AE1021" s="20" t="str">
        <f>IF(ISERROR(VLOOKUP($AC1021&amp;"-"&amp;$F1021&amp;" "&amp;G1021,Bonuses!$B$1:$G$1006,4,FALSE)),"",INT(VLOOKUP($AC1021&amp;"-"&amp;$F1021&amp;" "&amp;$G1021,Bonuses!$B$1:$G$1006,4,FALSE)))</f>
        <v/>
      </c>
      <c r="AF1021" s="16" t="str">
        <f>IF(ISERROR(VLOOKUP($AC1021&amp;"-"&amp;$F1021,Bonuses!$B$1:$G$1006,5,FALSE)),"",IF(VLOOKUP($AC1021&amp;"-"&amp;$F1021,Bonuses!$B$1:$G$1006,5,FALSE)="","",VLOOKUP($AC1021&amp;"-"&amp;$F1021,Bonuses!$B$1:$G$1006,6,FALSE)&amp;" yrs, "&amp;VLOOKUP($AC1021&amp;"-"&amp;$F1021,Bonuses!$B$1:$G$1006,5,FALSE)))</f>
        <v/>
      </c>
    </row>
    <row r="1022" spans="1:32" s="21" customFormat="1" x14ac:dyDescent="0.25">
      <c r="A1022" s="21" t="s">
        <v>2813</v>
      </c>
      <c r="B1022" s="21">
        <f t="shared" si="75"/>
        <v>0</v>
      </c>
      <c r="C1022" s="21" t="str">
        <f t="shared" si="76"/>
        <v>P</v>
      </c>
      <c r="D1022" s="17">
        <f>IF($C1022="B",VLOOKUP($A1022,Bat!$A$4:$BF$2320,D$1,FALSE),VLOOKUP($A1022,Pit!$A$4:$BA$1686,D$2,FALSE))</f>
        <v>14749</v>
      </c>
      <c r="E1022" s="16" t="str">
        <f>IF($C1022="B",VLOOKUP($A1022,Bat!$A$4:$BF$2320,E$1,FALSE),VLOOKUP($A1022,Pit!$A$4:$BA$1686,E$2,FALSE))</f>
        <v>RP</v>
      </c>
      <c r="F1022" s="16" t="str">
        <f>IF($C1022="B",VLOOKUP($A1022,Bat!$A$4:$BF$2320,F$1,FALSE),VLOOKUP($A1022,Pit!$A$4:$BA$1686,F$2,FALSE))</f>
        <v>Felipe</v>
      </c>
      <c r="G1022" s="16" t="str">
        <f>IF($C1022="B",VLOOKUP($A1022,Bat!$A$4:$BF$2320,G$1,FALSE),VLOOKUP($A1022,Pit!$A$4:$BA$1686,G$2,FALSE))</f>
        <v>Martínez</v>
      </c>
      <c r="H1022" s="16">
        <f>IF($C1022="B",VLOOKUP($A1022,Bat!$A$4:$BF$2320,H$1,FALSE),VLOOKUP($A1022,Pit!$A$4:$BA$1686,H$2,FALSE))</f>
        <v>23</v>
      </c>
      <c r="I1022" s="16" t="str">
        <f>IF($C1022="B",VLOOKUP($A1022,Bat!$A$4:$BF$2320,I$1,FALSE),VLOOKUP($A1022,Pit!$A$4:$BA$1686,I$2,FALSE))</f>
        <v>S</v>
      </c>
      <c r="J1022" s="16" t="str">
        <f>IF($C1022="B",VLOOKUP($A1022,Bat!$A$4:$BF$2320,J$1,FALSE),VLOOKUP($A1022,Pit!$A$4:$BA$1686,J$2,FALSE))</f>
        <v>R</v>
      </c>
      <c r="K1022" s="16" t="str">
        <f>IF($C1022="B",VLOOKUP($A1022,Bat!$A$4:$BF$2320,K$1,FALSE),VLOOKUP($A1022,Pit!$A$4:$BA$1686,K$2,FALSE))</f>
        <v>Low</v>
      </c>
      <c r="L1022" s="17" t="str">
        <f>IF($C1022="B",VLOOKUP($A1022,Bat!$A$4:$BF$2320,L$1,FALSE),VLOOKUP($A1022,Pit!$A$4:$BA$1686,L$2,FALSE))</f>
        <v>High</v>
      </c>
      <c r="M1022" s="16">
        <f>IF($C1022="B",VLOOKUP($A1022,Bat!$A$4:$BF$2320,M$1,FALSE),VLOOKUP($A1022,Pit!$A$4:$BA$1686,M$2,FALSE))</f>
        <v>3</v>
      </c>
      <c r="N1022" s="16">
        <f>IF($C1022="B",VLOOKUP($A1022,Bat!$A$4:$BF$2320,N$1,FALSE),VLOOKUP($A1022,Pit!$A$4:$BA$1686,N$2,FALSE))</f>
        <v>2</v>
      </c>
      <c r="O1022" s="16">
        <f>IF($C1022="B",VLOOKUP($A1022,Bat!$A$4:$BF$2320,O$1,FALSE),VLOOKUP($A1022,Pit!$A$4:$BA$1686,O$2,FALSE))</f>
        <v>2</v>
      </c>
      <c r="P1022" s="16" t="str">
        <f>IF($C1022="B",VLOOKUP($A1022,Bat!$A$4:$BF$2320,P$1,FALSE),VLOOKUP($A1022,Pit!$A$4:$BA$1686,P$2,FALSE))</f>
        <v>90-92 Mph</v>
      </c>
      <c r="Q1022" s="17">
        <f>IF($C1022="B",VLOOKUP($A1022,Bat!$A$4:$BF$2320,Q$1,FALSE),VLOOKUP($A1022,Pit!$A$4:$BA$1686,Q$2,FALSE))</f>
        <v>5</v>
      </c>
      <c r="R1022" s="18">
        <f>IF($C1022="B",VLOOKUP($A1022,Bat!$A$4:$BF$2320,R$1,FALSE),VLOOKUP($A1022,Pit!$A$4:$BA$1686,R$2,FALSE))</f>
        <v>5.149120729883208</v>
      </c>
      <c r="S1022" s="19">
        <f>IF($C1022="B",VLOOKUP($A1022,Bat!$A$4:$BF$2320,S$1,FALSE),VLOOKUP($A1022,Pit!$A$4:$BA$1686,S$2,FALSE))</f>
        <v>-0.6052030278157956</v>
      </c>
      <c r="T1022" s="20" t="str">
        <f>IF($C1022="B",VLOOKUP($A1022,Bat!$A$4:$BF$2320,T$1,FALSE),VLOOKUP($A1022,Pit!$A$4:$BA$1686,T$2,FALSE))</f>
        <v>-</v>
      </c>
      <c r="U1022" s="17" t="str">
        <f>VLOOKUP(IF($C1022="B",VLOOKUP($A1022,Bat!$A$4:$AU$2320,U$1,FALSE),VLOOKUP($A1022,Pit!$A$4:$BE$1686,U$2,FALSE)),COND!$A$35:$B$41,2,FALSE)</f>
        <v>??</v>
      </c>
      <c r="V1022" s="21">
        <f>IF($C1022="B",VLOOKUP($A1022,Bat!$A$4:$AT$2284,46,FALSE),VLOOKUP($A1022,Pit!$A$4:$BD$1664,56,FALSE))</f>
        <v>610</v>
      </c>
      <c r="W1022" s="16">
        <f t="shared" si="77"/>
        <v>999</v>
      </c>
      <c r="X1022" s="16"/>
      <c r="Y1022" s="22">
        <f t="shared" si="78"/>
        <v>1080</v>
      </c>
      <c r="Z1022" s="16" t="str">
        <f>IFERROR(VLOOKUP($D1022,Results37!$F$3:$L$1396,Z$1,FALSE),"")</f>
        <v/>
      </c>
      <c r="AA1022" s="47" t="str">
        <f>IF(ISERROR(VLOOKUP(D1022,Results37!$F$3:$O$399,AA$1,FALSE)),"",IF(VLOOKUP(D1022,Results37!$F$3:$O$399,AA$1+1,FALSE)=1,"S"&amp;VLOOKUP(D1022,Results37!$F$3:$O$399,AA$1,FALSE),VLOOKUP(D1022,Results37!$F$3:$O$399,AA$1,FALSE)))</f>
        <v/>
      </c>
      <c r="AB1022" s="16" t="str">
        <f>IFERROR(VLOOKUP($D1022,Results37!$F$3:$L$1396,AB$1,FALSE),"")</f>
        <v/>
      </c>
      <c r="AC1022" s="16" t="str">
        <f>IFERROR(VLOOKUP($D1022,Results37!$F$3:$L$1396,AC$1,FALSE),"")</f>
        <v/>
      </c>
      <c r="AD1022" s="16" t="str">
        <f t="shared" si="79"/>
        <v/>
      </c>
      <c r="AE1022" s="20" t="str">
        <f>IF(ISERROR(VLOOKUP($AC1022&amp;"-"&amp;$F1022&amp;" "&amp;G1022,Bonuses!$B$1:$G$1006,4,FALSE)),"",INT(VLOOKUP($AC1022&amp;"-"&amp;$F1022&amp;" "&amp;$G1022,Bonuses!$B$1:$G$1006,4,FALSE)))</f>
        <v/>
      </c>
      <c r="AF1022" s="16" t="str">
        <f>IF(ISERROR(VLOOKUP($AC1022&amp;"-"&amp;$F1022,Bonuses!$B$1:$G$1006,5,FALSE)),"",IF(VLOOKUP($AC1022&amp;"-"&amp;$F1022,Bonuses!$B$1:$G$1006,5,FALSE)="","",VLOOKUP($AC1022&amp;"-"&amp;$F1022,Bonuses!$B$1:$G$1006,6,FALSE)&amp;" yrs, "&amp;VLOOKUP($AC1022&amp;"-"&amp;$F1022,Bonuses!$B$1:$G$1006,5,FALSE)))</f>
        <v/>
      </c>
    </row>
    <row r="1023" spans="1:32" s="21" customFormat="1" x14ac:dyDescent="0.25">
      <c r="A1023" s="21" t="s">
        <v>2988</v>
      </c>
      <c r="B1023" s="21">
        <f t="shared" si="75"/>
        <v>0</v>
      </c>
      <c r="C1023" s="21" t="str">
        <f t="shared" si="76"/>
        <v>P</v>
      </c>
      <c r="D1023" s="17">
        <f>IF($C1023="B",VLOOKUP($A1023,Bat!$A$4:$BF$2320,D$1,FALSE),VLOOKUP($A1023,Pit!$A$4:$BA$1686,D$2,FALSE))</f>
        <v>9024</v>
      </c>
      <c r="E1023" s="16" t="str">
        <f>IF($C1023="B",VLOOKUP($A1023,Bat!$A$4:$BF$2320,E$1,FALSE),VLOOKUP($A1023,Pit!$A$4:$BA$1686,E$2,FALSE))</f>
        <v>RP</v>
      </c>
      <c r="F1023" s="16" t="str">
        <f>IF($C1023="B",VLOOKUP($A1023,Bat!$A$4:$BF$2320,F$1,FALSE),VLOOKUP($A1023,Pit!$A$4:$BA$1686,F$2,FALSE))</f>
        <v>José</v>
      </c>
      <c r="G1023" s="16" t="str">
        <f>IF($C1023="B",VLOOKUP($A1023,Bat!$A$4:$BF$2320,G$1,FALSE),VLOOKUP($A1023,Pit!$A$4:$BA$1686,G$2,FALSE))</f>
        <v>Arroyo</v>
      </c>
      <c r="H1023" s="16">
        <f>IF($C1023="B",VLOOKUP($A1023,Bat!$A$4:$BF$2320,H$1,FALSE),VLOOKUP($A1023,Pit!$A$4:$BA$1686,H$2,FALSE))</f>
        <v>23</v>
      </c>
      <c r="I1023" s="16" t="str">
        <f>IF($C1023="B",VLOOKUP($A1023,Bat!$A$4:$BF$2320,I$1,FALSE),VLOOKUP($A1023,Pit!$A$4:$BA$1686,I$2,FALSE))</f>
        <v>L</v>
      </c>
      <c r="J1023" s="16" t="str">
        <f>IF($C1023="B",VLOOKUP($A1023,Bat!$A$4:$BF$2320,J$1,FALSE),VLOOKUP($A1023,Pit!$A$4:$BA$1686,J$2,FALSE))</f>
        <v>L</v>
      </c>
      <c r="K1023" s="16" t="str">
        <f>IF($C1023="B",VLOOKUP($A1023,Bat!$A$4:$BF$2320,K$1,FALSE),VLOOKUP($A1023,Pit!$A$4:$BA$1686,K$2,FALSE))</f>
        <v>Low</v>
      </c>
      <c r="L1023" s="17" t="str">
        <f>IF($C1023="B",VLOOKUP($A1023,Bat!$A$4:$BF$2320,L$1,FALSE),VLOOKUP($A1023,Pit!$A$4:$BA$1686,L$2,FALSE))</f>
        <v>High</v>
      </c>
      <c r="M1023" s="16">
        <f>IF($C1023="B",VLOOKUP($A1023,Bat!$A$4:$BF$2320,M$1,FALSE),VLOOKUP($A1023,Pit!$A$4:$BA$1686,M$2,FALSE))</f>
        <v>3</v>
      </c>
      <c r="N1023" s="16">
        <f>IF($C1023="B",VLOOKUP($A1023,Bat!$A$4:$BF$2320,N$1,FALSE),VLOOKUP($A1023,Pit!$A$4:$BA$1686,N$2,FALSE))</f>
        <v>2</v>
      </c>
      <c r="O1023" s="16">
        <f>IF($C1023="B",VLOOKUP($A1023,Bat!$A$4:$BF$2320,O$1,FALSE),VLOOKUP($A1023,Pit!$A$4:$BA$1686,O$2,FALSE))</f>
        <v>2</v>
      </c>
      <c r="P1023" s="16" t="str">
        <f>IF($C1023="B",VLOOKUP($A1023,Bat!$A$4:$BF$2320,P$1,FALSE),VLOOKUP($A1023,Pit!$A$4:$BA$1686,P$2,FALSE))</f>
        <v>88-90 Mph</v>
      </c>
      <c r="Q1023" s="17">
        <f>IF($C1023="B",VLOOKUP($A1023,Bat!$A$4:$BF$2320,Q$1,FALSE),VLOOKUP($A1023,Pit!$A$4:$BA$1686,Q$2,FALSE))</f>
        <v>6</v>
      </c>
      <c r="R1023" s="18">
        <f>IF($C1023="B",VLOOKUP($A1023,Bat!$A$4:$BF$2320,R$1,FALSE),VLOOKUP($A1023,Pit!$A$4:$BA$1686,R$2,FALSE))</f>
        <v>5.149120729883208</v>
      </c>
      <c r="S1023" s="19">
        <f>IF($C1023="B",VLOOKUP($A1023,Bat!$A$4:$BF$2320,S$1,FALSE),VLOOKUP($A1023,Pit!$A$4:$BA$1686,S$2,FALSE))</f>
        <v>-0.6052030278157956</v>
      </c>
      <c r="T1023" s="20" t="str">
        <f>IF($C1023="B",VLOOKUP($A1023,Bat!$A$4:$BF$2320,T$1,FALSE),VLOOKUP($A1023,Pit!$A$4:$BA$1686,T$2,FALSE))</f>
        <v>-</v>
      </c>
      <c r="U1023" s="17" t="str">
        <f>VLOOKUP(IF($C1023="B",VLOOKUP($A1023,Bat!$A$4:$AU$2320,U$1,FALSE),VLOOKUP($A1023,Pit!$A$4:$BE$1686,U$2,FALSE)),COND!$A$35:$B$41,2,FALSE)</f>
        <v>??</v>
      </c>
      <c r="V1023" s="21">
        <f>IF($C1023="B",VLOOKUP($A1023,Bat!$A$4:$AT$2284,46,FALSE),VLOOKUP($A1023,Pit!$A$4:$BD$1664,56,FALSE))</f>
        <v>611</v>
      </c>
      <c r="W1023" s="16">
        <f t="shared" si="77"/>
        <v>999</v>
      </c>
      <c r="X1023" s="16"/>
      <c r="Y1023" s="22">
        <f t="shared" si="78"/>
        <v>1080</v>
      </c>
      <c r="Z1023" s="16" t="str">
        <f>IFERROR(VLOOKUP($D1023,Results37!$F$3:$L$1396,Z$1,FALSE),"")</f>
        <v/>
      </c>
      <c r="AA1023" s="47" t="str">
        <f>IF(ISERROR(VLOOKUP(D1023,Results37!$F$3:$O$399,AA$1,FALSE)),"",IF(VLOOKUP(D1023,Results37!$F$3:$O$399,AA$1+1,FALSE)=1,"S"&amp;VLOOKUP(D1023,Results37!$F$3:$O$399,AA$1,FALSE),VLOOKUP(D1023,Results37!$F$3:$O$399,AA$1,FALSE)))</f>
        <v/>
      </c>
      <c r="AB1023" s="16" t="str">
        <f>IFERROR(VLOOKUP($D1023,Results37!$F$3:$L$1396,AB$1,FALSE),"")</f>
        <v/>
      </c>
      <c r="AC1023" s="16" t="str">
        <f>IFERROR(VLOOKUP($D1023,Results37!$F$3:$L$1396,AC$1,FALSE),"")</f>
        <v/>
      </c>
      <c r="AD1023" s="16" t="str">
        <f t="shared" si="79"/>
        <v/>
      </c>
      <c r="AE1023" s="20" t="str">
        <f>IF(ISERROR(VLOOKUP($AC1023&amp;"-"&amp;$F1023&amp;" "&amp;G1023,Bonuses!$B$1:$G$1006,4,FALSE)),"",INT(VLOOKUP($AC1023&amp;"-"&amp;$F1023&amp;" "&amp;$G1023,Bonuses!$B$1:$G$1006,4,FALSE)))</f>
        <v/>
      </c>
      <c r="AF1023" s="16" t="str">
        <f>IF(ISERROR(VLOOKUP($AC1023&amp;"-"&amp;$F1023,Bonuses!$B$1:$G$1006,5,FALSE)),"",IF(VLOOKUP($AC1023&amp;"-"&amp;$F1023,Bonuses!$B$1:$G$1006,5,FALSE)="","",VLOOKUP($AC1023&amp;"-"&amp;$F1023,Bonuses!$B$1:$G$1006,6,FALSE)&amp;" yrs, "&amp;VLOOKUP($AC1023&amp;"-"&amp;$F1023,Bonuses!$B$1:$G$1006,5,FALSE)))</f>
        <v/>
      </c>
    </row>
    <row r="1024" spans="1:32" s="21" customFormat="1" x14ac:dyDescent="0.25">
      <c r="A1024" s="21" t="s">
        <v>2452</v>
      </c>
      <c r="B1024" s="21">
        <f t="shared" si="75"/>
        <v>0</v>
      </c>
      <c r="C1024" s="21" t="str">
        <f t="shared" si="76"/>
        <v>P</v>
      </c>
      <c r="D1024" s="17">
        <f>IF($C1024="B",VLOOKUP($A1024,Bat!$A$4:$BF$2320,D$1,FALSE),VLOOKUP($A1024,Pit!$A$4:$BA$1686,D$2,FALSE))</f>
        <v>7814</v>
      </c>
      <c r="E1024" s="16" t="str">
        <f>IF($C1024="B",VLOOKUP($A1024,Bat!$A$4:$BF$2320,E$1,FALSE),VLOOKUP($A1024,Pit!$A$4:$BA$1686,E$2,FALSE))</f>
        <v>RP</v>
      </c>
      <c r="F1024" s="16" t="str">
        <f>IF($C1024="B",VLOOKUP($A1024,Bat!$A$4:$BF$2320,F$1,FALSE),VLOOKUP($A1024,Pit!$A$4:$BA$1686,F$2,FALSE))</f>
        <v>Dennis</v>
      </c>
      <c r="G1024" s="16" t="str">
        <f>IF($C1024="B",VLOOKUP($A1024,Bat!$A$4:$BF$2320,G$1,FALSE),VLOOKUP($A1024,Pit!$A$4:$BA$1686,G$2,FALSE))</f>
        <v>Ashe</v>
      </c>
      <c r="H1024" s="16">
        <f>IF($C1024="B",VLOOKUP($A1024,Bat!$A$4:$BF$2320,H$1,FALSE),VLOOKUP($A1024,Pit!$A$4:$BA$1686,H$2,FALSE))</f>
        <v>23</v>
      </c>
      <c r="I1024" s="16" t="str">
        <f>IF($C1024="B",VLOOKUP($A1024,Bat!$A$4:$BF$2320,I$1,FALSE),VLOOKUP($A1024,Pit!$A$4:$BA$1686,I$2,FALSE))</f>
        <v>R</v>
      </c>
      <c r="J1024" s="16" t="str">
        <f>IF($C1024="B",VLOOKUP($A1024,Bat!$A$4:$BF$2320,J$1,FALSE),VLOOKUP($A1024,Pit!$A$4:$BA$1686,J$2,FALSE))</f>
        <v>R</v>
      </c>
      <c r="K1024" s="16" t="str">
        <f>IF($C1024="B",VLOOKUP($A1024,Bat!$A$4:$BF$2320,K$1,FALSE),VLOOKUP($A1024,Pit!$A$4:$BA$1686,K$2,FALSE))</f>
        <v>Low</v>
      </c>
      <c r="L1024" s="17" t="str">
        <f>IF($C1024="B",VLOOKUP($A1024,Bat!$A$4:$BF$2320,L$1,FALSE),VLOOKUP($A1024,Pit!$A$4:$BA$1686,L$2,FALSE))</f>
        <v>Normal</v>
      </c>
      <c r="M1024" s="16">
        <f>IF($C1024="B",VLOOKUP($A1024,Bat!$A$4:$BF$2320,M$1,FALSE),VLOOKUP($A1024,Pit!$A$4:$BA$1686,M$2,FALSE))</f>
        <v>2</v>
      </c>
      <c r="N1024" s="16">
        <f>IF($C1024="B",VLOOKUP($A1024,Bat!$A$4:$BF$2320,N$1,FALSE),VLOOKUP($A1024,Pit!$A$4:$BA$1686,N$2,FALSE))</f>
        <v>2</v>
      </c>
      <c r="O1024" s="16">
        <f>IF($C1024="B",VLOOKUP($A1024,Bat!$A$4:$BF$2320,O$1,FALSE),VLOOKUP($A1024,Pit!$A$4:$BA$1686,O$2,FALSE))</f>
        <v>3</v>
      </c>
      <c r="P1024" s="16" t="str">
        <f>IF($C1024="B",VLOOKUP($A1024,Bat!$A$4:$BF$2320,P$1,FALSE),VLOOKUP($A1024,Pit!$A$4:$BA$1686,P$2,FALSE))</f>
        <v>88-90 Mph</v>
      </c>
      <c r="Q1024" s="17">
        <f>IF($C1024="B",VLOOKUP($A1024,Bat!$A$4:$BF$2320,Q$1,FALSE),VLOOKUP($A1024,Pit!$A$4:$BA$1686,Q$2,FALSE))</f>
        <v>10</v>
      </c>
      <c r="R1024" s="18">
        <f>IF($C1024="B",VLOOKUP($A1024,Bat!$A$4:$BF$2320,R$1,FALSE),VLOOKUP($A1024,Pit!$A$4:$BA$1686,R$2,FALSE))</f>
        <v>5.1132214769327931</v>
      </c>
      <c r="S1024" s="19">
        <f>IF($C1024="B",VLOOKUP($A1024,Bat!$A$4:$BF$2320,S$1,FALSE),VLOOKUP($A1024,Pit!$A$4:$BA$1686,S$2,FALSE))</f>
        <v>-0.60835677880882799</v>
      </c>
      <c r="T1024" s="20" t="str">
        <f>IF($C1024="B",VLOOKUP($A1024,Bat!$A$4:$BF$2320,T$1,FALSE),VLOOKUP($A1024,Pit!$A$4:$BA$1686,T$2,FALSE))</f>
        <v>Slot</v>
      </c>
      <c r="U1024" s="17" t="str">
        <f>VLOOKUP(IF($C1024="B",VLOOKUP($A1024,Bat!$A$4:$AU$2320,U$1,FALSE),VLOOKUP($A1024,Pit!$A$4:$BE$1686,U$2,FALSE)),COND!$A$35:$B$41,2,FALSE)</f>
        <v>??</v>
      </c>
      <c r="V1024" s="21">
        <f>IF($C1024="B",VLOOKUP($A1024,Bat!$A$4:$AT$2284,46,FALSE),VLOOKUP($A1024,Pit!$A$4:$BD$1664,56,FALSE))</f>
        <v>612</v>
      </c>
      <c r="W1024" s="16">
        <f t="shared" si="77"/>
        <v>612</v>
      </c>
      <c r="X1024" s="16"/>
      <c r="Y1024" s="22">
        <f t="shared" si="78"/>
        <v>1084</v>
      </c>
      <c r="Z1024" s="16" t="str">
        <f>IFERROR(VLOOKUP($D1024,Results37!$F$3:$L$1396,Z$1,FALSE),"")</f>
        <v/>
      </c>
      <c r="AA1024" s="47" t="str">
        <f>IF(ISERROR(VLOOKUP(D1024,Results37!$F$3:$O$399,AA$1,FALSE)),"",IF(VLOOKUP(D1024,Results37!$F$3:$O$399,AA$1+1,FALSE)=1,"S"&amp;VLOOKUP(D1024,Results37!$F$3:$O$399,AA$1,FALSE),VLOOKUP(D1024,Results37!$F$3:$O$399,AA$1,FALSE)))</f>
        <v/>
      </c>
      <c r="AB1024" s="16" t="str">
        <f>IFERROR(VLOOKUP($D1024,Results37!$F$3:$L$1396,AB$1,FALSE),"")</f>
        <v/>
      </c>
      <c r="AC1024" s="16" t="str">
        <f>IFERROR(VLOOKUP($D1024,Results37!$F$3:$L$1396,AC$1,FALSE),"")</f>
        <v/>
      </c>
      <c r="AD1024" s="16" t="str">
        <f t="shared" si="79"/>
        <v/>
      </c>
      <c r="AE1024" s="20" t="str">
        <f>IF(ISERROR(VLOOKUP($AC1024&amp;"-"&amp;$F1024&amp;" "&amp;G1024,Bonuses!$B$1:$G$1006,4,FALSE)),"",INT(VLOOKUP($AC1024&amp;"-"&amp;$F1024&amp;" "&amp;$G1024,Bonuses!$B$1:$G$1006,4,FALSE)))</f>
        <v/>
      </c>
      <c r="AF1024" s="16" t="str">
        <f>IF(ISERROR(VLOOKUP($AC1024&amp;"-"&amp;$F1024,Bonuses!$B$1:$G$1006,5,FALSE)),"",IF(VLOOKUP($AC1024&amp;"-"&amp;$F1024,Bonuses!$B$1:$G$1006,5,FALSE)="","",VLOOKUP($AC1024&amp;"-"&amp;$F1024,Bonuses!$B$1:$G$1006,6,FALSE)&amp;" yrs, "&amp;VLOOKUP($AC1024&amp;"-"&amp;$F1024,Bonuses!$B$1:$G$1006,5,FALSE)))</f>
        <v/>
      </c>
    </row>
    <row r="1025" spans="1:32" s="21" customFormat="1" x14ac:dyDescent="0.25">
      <c r="A1025" s="21" t="s">
        <v>2697</v>
      </c>
      <c r="B1025" s="21">
        <f t="shared" si="75"/>
        <v>0</v>
      </c>
      <c r="C1025" s="21" t="str">
        <f t="shared" si="76"/>
        <v>P</v>
      </c>
      <c r="D1025" s="17">
        <f>IF($C1025="B",VLOOKUP($A1025,Bat!$A$4:$BF$2320,D$1,FALSE),VLOOKUP($A1025,Pit!$A$4:$BA$1686,D$2,FALSE))</f>
        <v>10346</v>
      </c>
      <c r="E1025" s="16" t="str">
        <f>IF($C1025="B",VLOOKUP($A1025,Bat!$A$4:$BF$2320,E$1,FALSE),VLOOKUP($A1025,Pit!$A$4:$BA$1686,E$2,FALSE))</f>
        <v>SP</v>
      </c>
      <c r="F1025" s="16" t="str">
        <f>IF($C1025="B",VLOOKUP($A1025,Bat!$A$4:$BF$2320,F$1,FALSE),VLOOKUP($A1025,Pit!$A$4:$BA$1686,F$2,FALSE))</f>
        <v>Doug</v>
      </c>
      <c r="G1025" s="16" t="str">
        <f>IF($C1025="B",VLOOKUP($A1025,Bat!$A$4:$BF$2320,G$1,FALSE),VLOOKUP($A1025,Pit!$A$4:$BA$1686,G$2,FALSE))</f>
        <v>Norris</v>
      </c>
      <c r="H1025" s="16">
        <f>IF($C1025="B",VLOOKUP($A1025,Bat!$A$4:$BF$2320,H$1,FALSE),VLOOKUP($A1025,Pit!$A$4:$BA$1686,H$2,FALSE))</f>
        <v>23</v>
      </c>
      <c r="I1025" s="16" t="str">
        <f>IF($C1025="B",VLOOKUP($A1025,Bat!$A$4:$BF$2320,I$1,FALSE),VLOOKUP($A1025,Pit!$A$4:$BA$1686,I$2,FALSE))</f>
        <v>R</v>
      </c>
      <c r="J1025" s="16" t="str">
        <f>IF($C1025="B",VLOOKUP($A1025,Bat!$A$4:$BF$2320,J$1,FALSE),VLOOKUP($A1025,Pit!$A$4:$BA$1686,J$2,FALSE))</f>
        <v>R</v>
      </c>
      <c r="K1025" s="16" t="str">
        <f>IF($C1025="B",VLOOKUP($A1025,Bat!$A$4:$BF$2320,K$1,FALSE),VLOOKUP($A1025,Pit!$A$4:$BA$1686,K$2,FALSE))</f>
        <v>Normal</v>
      </c>
      <c r="L1025" s="17" t="str">
        <f>IF($C1025="B",VLOOKUP($A1025,Bat!$A$4:$BF$2320,L$1,FALSE),VLOOKUP($A1025,Pit!$A$4:$BA$1686,L$2,FALSE))</f>
        <v>Normal</v>
      </c>
      <c r="M1025" s="16">
        <f>IF($C1025="B",VLOOKUP($A1025,Bat!$A$4:$BF$2320,M$1,FALSE),VLOOKUP($A1025,Pit!$A$4:$BA$1686,M$2,FALSE))</f>
        <v>3</v>
      </c>
      <c r="N1025" s="16">
        <f>IF($C1025="B",VLOOKUP($A1025,Bat!$A$4:$BF$2320,N$1,FALSE),VLOOKUP($A1025,Pit!$A$4:$BA$1686,N$2,FALSE))</f>
        <v>2</v>
      </c>
      <c r="O1025" s="16">
        <f>IF($C1025="B",VLOOKUP($A1025,Bat!$A$4:$BF$2320,O$1,FALSE),VLOOKUP($A1025,Pit!$A$4:$BA$1686,O$2,FALSE))</f>
        <v>2</v>
      </c>
      <c r="P1025" s="16" t="str">
        <f>IF($C1025="B",VLOOKUP($A1025,Bat!$A$4:$BF$2320,P$1,FALSE),VLOOKUP($A1025,Pit!$A$4:$BA$1686,P$2,FALSE))</f>
        <v>90-92 Mph</v>
      </c>
      <c r="Q1025" s="17">
        <f>IF($C1025="B",VLOOKUP($A1025,Bat!$A$4:$BF$2320,Q$1,FALSE),VLOOKUP($A1025,Pit!$A$4:$BA$1686,Q$2,FALSE))</f>
        <v>7</v>
      </c>
      <c r="R1025" s="18">
        <f>IF($C1025="B",VLOOKUP($A1025,Bat!$A$4:$BF$2320,R$1,FALSE),VLOOKUP($A1025,Pit!$A$4:$BA$1686,R$2,FALSE))</f>
        <v>5.0856366460340574</v>
      </c>
      <c r="S1025" s="19">
        <f>IF($C1025="B",VLOOKUP($A1025,Bat!$A$4:$BF$2320,S$1,FALSE),VLOOKUP($A1025,Pit!$A$4:$BA$1686,S$2,FALSE))</f>
        <v>-0.61078010744911138</v>
      </c>
      <c r="T1025" s="20" t="str">
        <f>IF($C1025="B",VLOOKUP($A1025,Bat!$A$4:$BF$2320,T$1,FALSE),VLOOKUP($A1025,Pit!$A$4:$BA$1686,T$2,FALSE))</f>
        <v>Slot</v>
      </c>
      <c r="U1025" s="17" t="str">
        <f>VLOOKUP(IF($C1025="B",VLOOKUP($A1025,Bat!$A$4:$AU$2320,U$1,FALSE),VLOOKUP($A1025,Pit!$A$4:$BE$1686,U$2,FALSE)),COND!$A$35:$B$41,2,FALSE)</f>
        <v>??</v>
      </c>
      <c r="V1025" s="21">
        <f>IF($C1025="B",VLOOKUP($A1025,Bat!$A$4:$AT$2284,46,FALSE),VLOOKUP($A1025,Pit!$A$4:$BD$1664,56,FALSE))</f>
        <v>613</v>
      </c>
      <c r="W1025" s="16">
        <f t="shared" si="77"/>
        <v>613</v>
      </c>
      <c r="X1025" s="16"/>
      <c r="Y1025" s="22">
        <f t="shared" si="78"/>
        <v>1085</v>
      </c>
      <c r="Z1025" s="16" t="str">
        <f>IFERROR(VLOOKUP($D1025,Results37!$F$3:$L$1396,Z$1,FALSE),"")</f>
        <v/>
      </c>
      <c r="AA1025" s="47" t="str">
        <f>IF(ISERROR(VLOOKUP(D1025,Results37!$F$3:$O$399,AA$1,FALSE)),"",IF(VLOOKUP(D1025,Results37!$F$3:$O$399,AA$1+1,FALSE)=1,"S"&amp;VLOOKUP(D1025,Results37!$F$3:$O$399,AA$1,FALSE),VLOOKUP(D1025,Results37!$F$3:$O$399,AA$1,FALSE)))</f>
        <v/>
      </c>
      <c r="AB1025" s="16" t="str">
        <f>IFERROR(VLOOKUP($D1025,Results37!$F$3:$L$1396,AB$1,FALSE),"")</f>
        <v/>
      </c>
      <c r="AC1025" s="16" t="str">
        <f>IFERROR(VLOOKUP($D1025,Results37!$F$3:$L$1396,AC$1,FALSE),"")</f>
        <v/>
      </c>
      <c r="AD1025" s="16" t="str">
        <f t="shared" si="79"/>
        <v/>
      </c>
      <c r="AE1025" s="20" t="str">
        <f>IF(ISERROR(VLOOKUP($AC1025&amp;"-"&amp;$F1025&amp;" "&amp;G1025,Bonuses!$B$1:$G$1006,4,FALSE)),"",INT(VLOOKUP($AC1025&amp;"-"&amp;$F1025&amp;" "&amp;$G1025,Bonuses!$B$1:$G$1006,4,FALSE)))</f>
        <v/>
      </c>
      <c r="AF1025" s="16" t="str">
        <f>IF(ISERROR(VLOOKUP($AC1025&amp;"-"&amp;$F1025,Bonuses!$B$1:$G$1006,5,FALSE)),"",IF(VLOOKUP($AC1025&amp;"-"&amp;$F1025,Bonuses!$B$1:$G$1006,5,FALSE)="","",VLOOKUP($AC1025&amp;"-"&amp;$F1025,Bonuses!$B$1:$G$1006,6,FALSE)&amp;" yrs, "&amp;VLOOKUP($AC1025&amp;"-"&amp;$F1025,Bonuses!$B$1:$G$1006,5,FALSE)))</f>
        <v/>
      </c>
    </row>
    <row r="1026" spans="1:32" s="21" customFormat="1" x14ac:dyDescent="0.25">
      <c r="A1026" s="21" t="s">
        <v>2818</v>
      </c>
      <c r="B1026" s="21">
        <f t="shared" si="75"/>
        <v>0</v>
      </c>
      <c r="C1026" s="21" t="str">
        <f t="shared" si="76"/>
        <v>P</v>
      </c>
      <c r="D1026" s="17">
        <f>IF($C1026="B",VLOOKUP($A1026,Bat!$A$4:$BF$2320,D$1,FALSE),VLOOKUP($A1026,Pit!$A$4:$BA$1686,D$2,FALSE))</f>
        <v>15322</v>
      </c>
      <c r="E1026" s="16" t="str">
        <f>IF($C1026="B",VLOOKUP($A1026,Bat!$A$4:$BF$2320,E$1,FALSE),VLOOKUP($A1026,Pit!$A$4:$BA$1686,E$2,FALSE))</f>
        <v>RP</v>
      </c>
      <c r="F1026" s="16" t="str">
        <f>IF($C1026="B",VLOOKUP($A1026,Bat!$A$4:$BF$2320,F$1,FALSE),VLOOKUP($A1026,Pit!$A$4:$BA$1686,F$2,FALSE))</f>
        <v>Héctor</v>
      </c>
      <c r="G1026" s="16" t="str">
        <f>IF($C1026="B",VLOOKUP($A1026,Bat!$A$4:$BF$2320,G$1,FALSE),VLOOKUP($A1026,Pit!$A$4:$BA$1686,G$2,FALSE))</f>
        <v>Rodríguez</v>
      </c>
      <c r="H1026" s="16">
        <f>IF($C1026="B",VLOOKUP($A1026,Bat!$A$4:$BF$2320,H$1,FALSE),VLOOKUP($A1026,Pit!$A$4:$BA$1686,H$2,FALSE))</f>
        <v>24</v>
      </c>
      <c r="I1026" s="16" t="str">
        <f>IF($C1026="B",VLOOKUP($A1026,Bat!$A$4:$BF$2320,I$1,FALSE),VLOOKUP($A1026,Pit!$A$4:$BA$1686,I$2,FALSE))</f>
        <v>R</v>
      </c>
      <c r="J1026" s="16" t="str">
        <f>IF($C1026="B",VLOOKUP($A1026,Bat!$A$4:$BF$2320,J$1,FALSE),VLOOKUP($A1026,Pit!$A$4:$BA$1686,J$2,FALSE))</f>
        <v>L</v>
      </c>
      <c r="K1026" s="16" t="str">
        <f>IF($C1026="B",VLOOKUP($A1026,Bat!$A$4:$BF$2320,K$1,FALSE),VLOOKUP($A1026,Pit!$A$4:$BA$1686,K$2,FALSE))</f>
        <v>Low</v>
      </c>
      <c r="L1026" s="17" t="str">
        <f>IF($C1026="B",VLOOKUP($A1026,Bat!$A$4:$BF$2320,L$1,FALSE),VLOOKUP($A1026,Pit!$A$4:$BA$1686,L$2,FALSE))</f>
        <v>Low</v>
      </c>
      <c r="M1026" s="16">
        <f>IF($C1026="B",VLOOKUP($A1026,Bat!$A$4:$BF$2320,M$1,FALSE),VLOOKUP($A1026,Pit!$A$4:$BA$1686,M$2,FALSE))</f>
        <v>3</v>
      </c>
      <c r="N1026" s="16">
        <f>IF($C1026="B",VLOOKUP($A1026,Bat!$A$4:$BF$2320,N$1,FALSE),VLOOKUP($A1026,Pit!$A$4:$BA$1686,N$2,FALSE))</f>
        <v>2</v>
      </c>
      <c r="O1026" s="16">
        <f>IF($C1026="B",VLOOKUP($A1026,Bat!$A$4:$BF$2320,O$1,FALSE),VLOOKUP($A1026,Pit!$A$4:$BA$1686,O$2,FALSE))</f>
        <v>2</v>
      </c>
      <c r="P1026" s="16" t="str">
        <f>IF($C1026="B",VLOOKUP($A1026,Bat!$A$4:$BF$2320,P$1,FALSE),VLOOKUP($A1026,Pit!$A$4:$BA$1686,P$2,FALSE))</f>
        <v>92-94 Mph</v>
      </c>
      <c r="Q1026" s="17">
        <f>IF($C1026="B",VLOOKUP($A1026,Bat!$A$4:$BF$2320,Q$1,FALSE),VLOOKUP($A1026,Pit!$A$4:$BA$1686,Q$2,FALSE))</f>
        <v>5</v>
      </c>
      <c r="R1026" s="18">
        <f>IF($C1026="B",VLOOKUP($A1026,Bat!$A$4:$BF$2320,R$1,FALSE),VLOOKUP($A1026,Pit!$A$4:$BA$1686,R$2,FALSE))</f>
        <v>5.0745855381624914</v>
      </c>
      <c r="S1026" s="19">
        <f>IF($C1026="B",VLOOKUP($A1026,Bat!$A$4:$BF$2320,S$1,FALSE),VLOOKUP($A1026,Pit!$A$4:$BA$1686,S$2,FALSE))</f>
        <v>-0.61175094777473593</v>
      </c>
      <c r="T1026" s="20" t="str">
        <f>IF($C1026="B",VLOOKUP($A1026,Bat!$A$4:$BF$2320,T$1,FALSE),VLOOKUP($A1026,Pit!$A$4:$BA$1686,T$2,FALSE))</f>
        <v>Slot</v>
      </c>
      <c r="U1026" s="17" t="str">
        <f>VLOOKUP(IF($C1026="B",VLOOKUP($A1026,Bat!$A$4:$AU$2320,U$1,FALSE),VLOOKUP($A1026,Pit!$A$4:$BE$1686,U$2,FALSE)),COND!$A$35:$B$41,2,FALSE)</f>
        <v>??</v>
      </c>
      <c r="V1026" s="21">
        <f>IF($C1026="B",VLOOKUP($A1026,Bat!$A$4:$AT$2284,46,FALSE),VLOOKUP($A1026,Pit!$A$4:$BD$1664,56,FALSE))</f>
        <v>614</v>
      </c>
      <c r="W1026" s="16">
        <f t="shared" si="77"/>
        <v>614</v>
      </c>
      <c r="X1026" s="16"/>
      <c r="Y1026" s="22">
        <f t="shared" si="78"/>
        <v>1086</v>
      </c>
      <c r="Z1026" s="16" t="str">
        <f>IFERROR(VLOOKUP($D1026,Results37!$F$3:$L$1396,Z$1,FALSE),"")</f>
        <v/>
      </c>
      <c r="AA1026" s="47" t="str">
        <f>IF(ISERROR(VLOOKUP(D1026,Results37!$F$3:$O$399,AA$1,FALSE)),"",IF(VLOOKUP(D1026,Results37!$F$3:$O$399,AA$1+1,FALSE)=1,"S"&amp;VLOOKUP(D1026,Results37!$F$3:$O$399,AA$1,FALSE),VLOOKUP(D1026,Results37!$F$3:$O$399,AA$1,FALSE)))</f>
        <v/>
      </c>
      <c r="AB1026" s="16" t="str">
        <f>IFERROR(VLOOKUP($D1026,Results37!$F$3:$L$1396,AB$1,FALSE),"")</f>
        <v/>
      </c>
      <c r="AC1026" s="16" t="str">
        <f>IFERROR(VLOOKUP($D1026,Results37!$F$3:$L$1396,AC$1,FALSE),"")</f>
        <v/>
      </c>
      <c r="AD1026" s="16" t="str">
        <f t="shared" si="79"/>
        <v/>
      </c>
      <c r="AE1026" s="20" t="str">
        <f>IF(ISERROR(VLOOKUP($AC1026&amp;"-"&amp;$F1026&amp;" "&amp;G1026,Bonuses!$B$1:$G$1006,4,FALSE)),"",INT(VLOOKUP($AC1026&amp;"-"&amp;$F1026&amp;" "&amp;$G1026,Bonuses!$B$1:$G$1006,4,FALSE)))</f>
        <v/>
      </c>
      <c r="AF1026" s="16" t="str">
        <f>IF(ISERROR(VLOOKUP($AC1026&amp;"-"&amp;$F1026,Bonuses!$B$1:$G$1006,5,FALSE)),"",IF(VLOOKUP($AC1026&amp;"-"&amp;$F1026,Bonuses!$B$1:$G$1006,5,FALSE)="","",VLOOKUP($AC1026&amp;"-"&amp;$F1026,Bonuses!$B$1:$G$1006,6,FALSE)&amp;" yrs, "&amp;VLOOKUP($AC1026&amp;"-"&amp;$F1026,Bonuses!$B$1:$G$1006,5,FALSE)))</f>
        <v/>
      </c>
    </row>
    <row r="1027" spans="1:32" s="21" customFormat="1" x14ac:dyDescent="0.25">
      <c r="A1027" s="21" t="s">
        <v>2986</v>
      </c>
      <c r="B1027" s="21">
        <f t="shared" si="75"/>
        <v>0</v>
      </c>
      <c r="C1027" s="21" t="str">
        <f t="shared" si="76"/>
        <v>P</v>
      </c>
      <c r="D1027" s="17">
        <f>IF($C1027="B",VLOOKUP($A1027,Bat!$A$4:$BF$2320,D$1,FALSE),VLOOKUP($A1027,Pit!$A$4:$BA$1686,D$2,FALSE))</f>
        <v>10381</v>
      </c>
      <c r="E1027" s="16" t="str">
        <f>IF($C1027="B",VLOOKUP($A1027,Bat!$A$4:$BF$2320,E$1,FALSE),VLOOKUP($A1027,Pit!$A$4:$BA$1686,E$2,FALSE))</f>
        <v>RP</v>
      </c>
      <c r="F1027" s="16" t="str">
        <f>IF($C1027="B",VLOOKUP($A1027,Bat!$A$4:$BF$2320,F$1,FALSE),VLOOKUP($A1027,Pit!$A$4:$BA$1686,F$2,FALSE))</f>
        <v>Rick</v>
      </c>
      <c r="G1027" s="16" t="str">
        <f>IF($C1027="B",VLOOKUP($A1027,Bat!$A$4:$BF$2320,G$1,FALSE),VLOOKUP($A1027,Pit!$A$4:$BA$1686,G$2,FALSE))</f>
        <v>Allen</v>
      </c>
      <c r="H1027" s="16">
        <f>IF($C1027="B",VLOOKUP($A1027,Bat!$A$4:$BF$2320,H$1,FALSE),VLOOKUP($A1027,Pit!$A$4:$BA$1686,H$2,FALSE))</f>
        <v>23</v>
      </c>
      <c r="I1027" s="16" t="str">
        <f>IF($C1027="B",VLOOKUP($A1027,Bat!$A$4:$BF$2320,I$1,FALSE),VLOOKUP($A1027,Pit!$A$4:$BA$1686,I$2,FALSE))</f>
        <v>R</v>
      </c>
      <c r="J1027" s="16" t="str">
        <f>IF($C1027="B",VLOOKUP($A1027,Bat!$A$4:$BF$2320,J$1,FALSE),VLOOKUP($A1027,Pit!$A$4:$BA$1686,J$2,FALSE))</f>
        <v>R</v>
      </c>
      <c r="K1027" s="16" t="str">
        <f>IF($C1027="B",VLOOKUP($A1027,Bat!$A$4:$BF$2320,K$1,FALSE),VLOOKUP($A1027,Pit!$A$4:$BA$1686,K$2,FALSE))</f>
        <v>Low</v>
      </c>
      <c r="L1027" s="17" t="str">
        <f>IF($C1027="B",VLOOKUP($A1027,Bat!$A$4:$BF$2320,L$1,FALSE),VLOOKUP($A1027,Pit!$A$4:$BA$1686,L$2,FALSE))</f>
        <v>Normal</v>
      </c>
      <c r="M1027" s="16">
        <f>IF($C1027="B",VLOOKUP($A1027,Bat!$A$4:$BF$2320,M$1,FALSE),VLOOKUP($A1027,Pit!$A$4:$BA$1686,M$2,FALSE))</f>
        <v>2</v>
      </c>
      <c r="N1027" s="16">
        <f>IF($C1027="B",VLOOKUP($A1027,Bat!$A$4:$BF$2320,N$1,FALSE),VLOOKUP($A1027,Pit!$A$4:$BA$1686,N$2,FALSE))</f>
        <v>2</v>
      </c>
      <c r="O1027" s="16">
        <f>IF($C1027="B",VLOOKUP($A1027,Bat!$A$4:$BF$2320,O$1,FALSE),VLOOKUP($A1027,Pit!$A$4:$BA$1686,O$2,FALSE))</f>
        <v>3</v>
      </c>
      <c r="P1027" s="16" t="str">
        <f>IF($C1027="B",VLOOKUP($A1027,Bat!$A$4:$BF$2320,P$1,FALSE),VLOOKUP($A1027,Pit!$A$4:$BA$1686,P$2,FALSE))</f>
        <v>89-91 Mph</v>
      </c>
      <c r="Q1027" s="17">
        <f>IF($C1027="B",VLOOKUP($A1027,Bat!$A$4:$BF$2320,Q$1,FALSE),VLOOKUP($A1027,Pit!$A$4:$BA$1686,Q$2,FALSE))</f>
        <v>9</v>
      </c>
      <c r="R1027" s="18">
        <f>IF($C1027="B",VLOOKUP($A1027,Bat!$A$4:$BF$2320,R$1,FALSE),VLOOKUP($A1027,Pit!$A$4:$BA$1686,R$2,FALSE))</f>
        <v>5.0742832120309593</v>
      </c>
      <c r="S1027" s="19">
        <f>IF($C1027="B",VLOOKUP($A1027,Bat!$A$4:$BF$2320,S$1,FALSE),VLOOKUP($A1027,Pit!$A$4:$BA$1686,S$2,FALSE))</f>
        <v>-0.61177750713904522</v>
      </c>
      <c r="T1027" s="20" t="str">
        <f>IF($C1027="B",VLOOKUP($A1027,Bat!$A$4:$BF$2320,T$1,FALSE),VLOOKUP($A1027,Pit!$A$4:$BA$1686,T$2,FALSE))</f>
        <v>Slot</v>
      </c>
      <c r="U1027" s="17" t="str">
        <f>VLOOKUP(IF($C1027="B",VLOOKUP($A1027,Bat!$A$4:$AU$2320,U$1,FALSE),VLOOKUP($A1027,Pit!$A$4:$BE$1686,U$2,FALSE)),COND!$A$35:$B$41,2,FALSE)</f>
        <v>??</v>
      </c>
      <c r="V1027" s="21">
        <f>IF($C1027="B",VLOOKUP($A1027,Bat!$A$4:$AT$2284,46,FALSE),VLOOKUP($A1027,Pit!$A$4:$BD$1664,56,FALSE))</f>
        <v>615</v>
      </c>
      <c r="W1027" s="16">
        <f t="shared" si="77"/>
        <v>615</v>
      </c>
      <c r="X1027" s="16"/>
      <c r="Y1027" s="22">
        <f t="shared" si="78"/>
        <v>1087</v>
      </c>
      <c r="Z1027" s="16" t="str">
        <f>IFERROR(VLOOKUP($D1027,Results37!$F$3:$L$1396,Z$1,FALSE),"")</f>
        <v/>
      </c>
      <c r="AA1027" s="47" t="str">
        <f>IF(ISERROR(VLOOKUP(D1027,Results37!$F$3:$O$399,AA$1,FALSE)),"",IF(VLOOKUP(D1027,Results37!$F$3:$O$399,AA$1+1,FALSE)=1,"S"&amp;VLOOKUP(D1027,Results37!$F$3:$O$399,AA$1,FALSE),VLOOKUP(D1027,Results37!$F$3:$O$399,AA$1,FALSE)))</f>
        <v/>
      </c>
      <c r="AB1027" s="16" t="str">
        <f>IFERROR(VLOOKUP($D1027,Results37!$F$3:$L$1396,AB$1,FALSE),"")</f>
        <v/>
      </c>
      <c r="AC1027" s="16" t="str">
        <f>IFERROR(VLOOKUP($D1027,Results37!$F$3:$L$1396,AC$1,FALSE),"")</f>
        <v/>
      </c>
      <c r="AD1027" s="16" t="str">
        <f t="shared" si="79"/>
        <v/>
      </c>
      <c r="AE1027" s="20" t="str">
        <f>IF(ISERROR(VLOOKUP($AC1027&amp;"-"&amp;$F1027&amp;" "&amp;G1027,Bonuses!$B$1:$G$1006,4,FALSE)),"",INT(VLOOKUP($AC1027&amp;"-"&amp;$F1027&amp;" "&amp;$G1027,Bonuses!$B$1:$G$1006,4,FALSE)))</f>
        <v/>
      </c>
      <c r="AF1027" s="16" t="str">
        <f>IF(ISERROR(VLOOKUP($AC1027&amp;"-"&amp;$F1027,Bonuses!$B$1:$G$1006,5,FALSE)),"",IF(VLOOKUP($AC1027&amp;"-"&amp;$F1027,Bonuses!$B$1:$G$1006,5,FALSE)="","",VLOOKUP($AC1027&amp;"-"&amp;$F1027,Bonuses!$B$1:$G$1006,6,FALSE)&amp;" yrs, "&amp;VLOOKUP($AC1027&amp;"-"&amp;$F1027,Bonuses!$B$1:$G$1006,5,FALSE)))</f>
        <v/>
      </c>
    </row>
    <row r="1028" spans="1:32" s="21" customFormat="1" x14ac:dyDescent="0.25">
      <c r="A1028" s="21" t="s">
        <v>2700</v>
      </c>
      <c r="B1028" s="21">
        <f t="shared" si="75"/>
        <v>0</v>
      </c>
      <c r="C1028" s="21" t="str">
        <f t="shared" si="76"/>
        <v>P</v>
      </c>
      <c r="D1028" s="17">
        <f>IF($C1028="B",VLOOKUP($A1028,Bat!$A$4:$BF$2320,D$1,FALSE),VLOOKUP($A1028,Pit!$A$4:$BA$1686,D$2,FALSE))</f>
        <v>5481</v>
      </c>
      <c r="E1028" s="16" t="str">
        <f>IF($C1028="B",VLOOKUP($A1028,Bat!$A$4:$BF$2320,E$1,FALSE),VLOOKUP($A1028,Pit!$A$4:$BA$1686,E$2,FALSE))</f>
        <v>RP</v>
      </c>
      <c r="F1028" s="16" t="str">
        <f>IF($C1028="B",VLOOKUP($A1028,Bat!$A$4:$BF$2320,F$1,FALSE),VLOOKUP($A1028,Pit!$A$4:$BA$1686,F$2,FALSE))</f>
        <v>Mabuchi</v>
      </c>
      <c r="G1028" s="16" t="str">
        <f>IF($C1028="B",VLOOKUP($A1028,Bat!$A$4:$BF$2320,G$1,FALSE),VLOOKUP($A1028,Pit!$A$4:$BA$1686,G$2,FALSE))</f>
        <v>Naito</v>
      </c>
      <c r="H1028" s="16">
        <f>IF($C1028="B",VLOOKUP($A1028,Bat!$A$4:$BF$2320,H$1,FALSE),VLOOKUP($A1028,Pit!$A$4:$BA$1686,H$2,FALSE))</f>
        <v>24</v>
      </c>
      <c r="I1028" s="16" t="str">
        <f>IF($C1028="B",VLOOKUP($A1028,Bat!$A$4:$BF$2320,I$1,FALSE),VLOOKUP($A1028,Pit!$A$4:$BA$1686,I$2,FALSE))</f>
        <v>R</v>
      </c>
      <c r="J1028" s="16" t="str">
        <f>IF($C1028="B",VLOOKUP($A1028,Bat!$A$4:$BF$2320,J$1,FALSE),VLOOKUP($A1028,Pit!$A$4:$BA$1686,J$2,FALSE))</f>
        <v>R</v>
      </c>
      <c r="K1028" s="16" t="str">
        <f>IF($C1028="B",VLOOKUP($A1028,Bat!$A$4:$BF$2320,K$1,FALSE),VLOOKUP($A1028,Pit!$A$4:$BA$1686,K$2,FALSE))</f>
        <v>Low</v>
      </c>
      <c r="L1028" s="17" t="str">
        <f>IF($C1028="B",VLOOKUP($A1028,Bat!$A$4:$BF$2320,L$1,FALSE),VLOOKUP($A1028,Pit!$A$4:$BA$1686,L$2,FALSE))</f>
        <v>Low</v>
      </c>
      <c r="M1028" s="16">
        <f>IF($C1028="B",VLOOKUP($A1028,Bat!$A$4:$BF$2320,M$1,FALSE),VLOOKUP($A1028,Pit!$A$4:$BA$1686,M$2,FALSE))</f>
        <v>3</v>
      </c>
      <c r="N1028" s="16">
        <f>IF($C1028="B",VLOOKUP($A1028,Bat!$A$4:$BF$2320,N$1,FALSE),VLOOKUP($A1028,Pit!$A$4:$BA$1686,N$2,FALSE))</f>
        <v>3</v>
      </c>
      <c r="O1028" s="16">
        <f>IF($C1028="B",VLOOKUP($A1028,Bat!$A$4:$BF$2320,O$1,FALSE),VLOOKUP($A1028,Pit!$A$4:$BA$1686,O$2,FALSE))</f>
        <v>1</v>
      </c>
      <c r="P1028" s="16" t="str">
        <f>IF($C1028="B",VLOOKUP($A1028,Bat!$A$4:$BF$2320,P$1,FALSE),VLOOKUP($A1028,Pit!$A$4:$BA$1686,P$2,FALSE))</f>
        <v>86-88 Mph</v>
      </c>
      <c r="Q1028" s="17">
        <f>IF($C1028="B",VLOOKUP($A1028,Bat!$A$4:$BF$2320,Q$1,FALSE),VLOOKUP($A1028,Pit!$A$4:$BA$1686,Q$2,FALSE))</f>
        <v>6</v>
      </c>
      <c r="R1028" s="18">
        <f>IF($C1028="B",VLOOKUP($A1028,Bat!$A$4:$BF$2320,R$1,FALSE),VLOOKUP($A1028,Pit!$A$4:$BA$1686,R$2,FALSE))</f>
        <v>5.0592524795720983</v>
      </c>
      <c r="S1028" s="19">
        <f>IF($C1028="B",VLOOKUP($A1028,Bat!$A$4:$BF$2320,S$1,FALSE),VLOOKUP($A1028,Pit!$A$4:$BA$1686,S$2,FALSE))</f>
        <v>-0.61309795766439767</v>
      </c>
      <c r="T1028" s="20" t="str">
        <f>IF($C1028="B",VLOOKUP($A1028,Bat!$A$4:$BF$2320,T$1,FALSE),VLOOKUP($A1028,Pit!$A$4:$BA$1686,T$2,FALSE))</f>
        <v>Slot</v>
      </c>
      <c r="U1028" s="17" t="str">
        <f>VLOOKUP(IF($C1028="B",VLOOKUP($A1028,Bat!$A$4:$AU$2320,U$1,FALSE),VLOOKUP($A1028,Pit!$A$4:$BE$1686,U$2,FALSE)),COND!$A$35:$B$41,2,FALSE)</f>
        <v>??</v>
      </c>
      <c r="V1028" s="21">
        <f>IF($C1028="B",VLOOKUP($A1028,Bat!$A$4:$AT$2284,46,FALSE),VLOOKUP($A1028,Pit!$A$4:$BD$1664,56,FALSE))</f>
        <v>616</v>
      </c>
      <c r="W1028" s="16">
        <f t="shared" si="77"/>
        <v>616</v>
      </c>
      <c r="X1028" s="16"/>
      <c r="Y1028" s="22">
        <f t="shared" si="78"/>
        <v>1088</v>
      </c>
      <c r="Z1028" s="16" t="str">
        <f>IFERROR(VLOOKUP($D1028,Results37!$F$3:$L$1396,Z$1,FALSE),"")</f>
        <v/>
      </c>
      <c r="AA1028" s="47" t="str">
        <f>IF(ISERROR(VLOOKUP(D1028,Results37!$F$3:$O$399,AA$1,FALSE)),"",IF(VLOOKUP(D1028,Results37!$F$3:$O$399,AA$1+1,FALSE)=1,"S"&amp;VLOOKUP(D1028,Results37!$F$3:$O$399,AA$1,FALSE),VLOOKUP(D1028,Results37!$F$3:$O$399,AA$1,FALSE)))</f>
        <v/>
      </c>
      <c r="AB1028" s="16" t="str">
        <f>IFERROR(VLOOKUP($D1028,Results37!$F$3:$L$1396,AB$1,FALSE),"")</f>
        <v/>
      </c>
      <c r="AC1028" s="16" t="str">
        <f>IFERROR(VLOOKUP($D1028,Results37!$F$3:$L$1396,AC$1,FALSE),"")</f>
        <v/>
      </c>
      <c r="AD1028" s="16" t="str">
        <f t="shared" si="79"/>
        <v/>
      </c>
      <c r="AE1028" s="20" t="str">
        <f>IF(ISERROR(VLOOKUP($AC1028&amp;"-"&amp;$F1028&amp;" "&amp;G1028,Bonuses!$B$1:$G$1006,4,FALSE)),"",INT(VLOOKUP($AC1028&amp;"-"&amp;$F1028&amp;" "&amp;$G1028,Bonuses!$B$1:$G$1006,4,FALSE)))</f>
        <v/>
      </c>
      <c r="AF1028" s="16" t="str">
        <f>IF(ISERROR(VLOOKUP($AC1028&amp;"-"&amp;$F1028,Bonuses!$B$1:$G$1006,5,FALSE)),"",IF(VLOOKUP($AC1028&amp;"-"&amp;$F1028,Bonuses!$B$1:$G$1006,5,FALSE)="","",VLOOKUP($AC1028&amp;"-"&amp;$F1028,Bonuses!$B$1:$G$1006,6,FALSE)&amp;" yrs, "&amp;VLOOKUP($AC1028&amp;"-"&amp;$F1028,Bonuses!$B$1:$G$1006,5,FALSE)))</f>
        <v/>
      </c>
    </row>
    <row r="1029" spans="1:32" s="21" customFormat="1" x14ac:dyDescent="0.25">
      <c r="A1029" s="21" t="s">
        <v>2702</v>
      </c>
      <c r="B1029" s="21">
        <f t="shared" ref="B1029:B1092" si="80">COUNTIF($A$5:$A$598,A1029)</f>
        <v>0</v>
      </c>
      <c r="C1029" s="21" t="str">
        <f t="shared" ref="C1029:C1092" si="81">IF(OR(MID(A1029,1,2)="SP",MID(A1029,1,2)="MR",MID(A1029,1,2)="CL",MID(A1029,1,2)="RP"),"P","B")</f>
        <v>P</v>
      </c>
      <c r="D1029" s="17">
        <f>IF($C1029="B",VLOOKUP($A1029,Bat!$A$4:$BF$2320,D$1,FALSE),VLOOKUP($A1029,Pit!$A$4:$BA$1686,D$2,FALSE))</f>
        <v>6907</v>
      </c>
      <c r="E1029" s="16" t="str">
        <f>IF($C1029="B",VLOOKUP($A1029,Bat!$A$4:$BF$2320,E$1,FALSE),VLOOKUP($A1029,Pit!$A$4:$BA$1686,E$2,FALSE))</f>
        <v>CL</v>
      </c>
      <c r="F1029" s="16" t="str">
        <f>IF($C1029="B",VLOOKUP($A1029,Bat!$A$4:$BF$2320,F$1,FALSE),VLOOKUP($A1029,Pit!$A$4:$BA$1686,F$2,FALSE))</f>
        <v>Otaru</v>
      </c>
      <c r="G1029" s="16" t="str">
        <f>IF($C1029="B",VLOOKUP($A1029,Bat!$A$4:$BF$2320,G$1,FALSE),VLOOKUP($A1029,Pit!$A$4:$BA$1686,G$2,FALSE))</f>
        <v>Matsui</v>
      </c>
      <c r="H1029" s="16">
        <f>IF($C1029="B",VLOOKUP($A1029,Bat!$A$4:$BF$2320,H$1,FALSE),VLOOKUP($A1029,Pit!$A$4:$BA$1686,H$2,FALSE))</f>
        <v>23</v>
      </c>
      <c r="I1029" s="16" t="str">
        <f>IF($C1029="B",VLOOKUP($A1029,Bat!$A$4:$BF$2320,I$1,FALSE),VLOOKUP($A1029,Pit!$A$4:$BA$1686,I$2,FALSE))</f>
        <v>R</v>
      </c>
      <c r="J1029" s="16" t="str">
        <f>IF($C1029="B",VLOOKUP($A1029,Bat!$A$4:$BF$2320,J$1,FALSE),VLOOKUP($A1029,Pit!$A$4:$BA$1686,J$2,FALSE))</f>
        <v>R</v>
      </c>
      <c r="K1029" s="16" t="str">
        <f>IF($C1029="B",VLOOKUP($A1029,Bat!$A$4:$BF$2320,K$1,FALSE),VLOOKUP($A1029,Pit!$A$4:$BA$1686,K$2,FALSE))</f>
        <v>Normal</v>
      </c>
      <c r="L1029" s="17" t="str">
        <f>IF($C1029="B",VLOOKUP($A1029,Bat!$A$4:$BF$2320,L$1,FALSE),VLOOKUP($A1029,Pit!$A$4:$BA$1686,L$2,FALSE))</f>
        <v>Normal</v>
      </c>
      <c r="M1029" s="16">
        <f>IF($C1029="B",VLOOKUP($A1029,Bat!$A$4:$BF$2320,M$1,FALSE),VLOOKUP($A1029,Pit!$A$4:$BA$1686,M$2,FALSE))</f>
        <v>2</v>
      </c>
      <c r="N1029" s="16">
        <f>IF($C1029="B",VLOOKUP($A1029,Bat!$A$4:$BF$2320,N$1,FALSE),VLOOKUP($A1029,Pit!$A$4:$BA$1686,N$2,FALSE))</f>
        <v>3</v>
      </c>
      <c r="O1029" s="16">
        <f>IF($C1029="B",VLOOKUP($A1029,Bat!$A$4:$BF$2320,O$1,FALSE),VLOOKUP($A1029,Pit!$A$4:$BA$1686,O$2,FALSE))</f>
        <v>2</v>
      </c>
      <c r="P1029" s="16" t="str">
        <f>IF($C1029="B",VLOOKUP($A1029,Bat!$A$4:$BF$2320,P$1,FALSE),VLOOKUP($A1029,Pit!$A$4:$BA$1686,P$2,FALSE))</f>
        <v>90-92 Mph</v>
      </c>
      <c r="Q1029" s="17">
        <f>IF($C1029="B",VLOOKUP($A1029,Bat!$A$4:$BF$2320,Q$1,FALSE),VLOOKUP($A1029,Pit!$A$4:$BA$1686,Q$2,FALSE))</f>
        <v>7</v>
      </c>
      <c r="R1029" s="18">
        <f>IF($C1029="B",VLOOKUP($A1029,Bat!$A$4:$BF$2320,R$1,FALSE),VLOOKUP($A1029,Pit!$A$4:$BA$1686,R$2,FALSE))</f>
        <v>5.0145308277377012</v>
      </c>
      <c r="S1029" s="19">
        <f>IF($C1029="B",VLOOKUP($A1029,Bat!$A$4:$BF$2320,S$1,FALSE),VLOOKUP($A1029,Pit!$A$4:$BA$1686,S$2,FALSE))</f>
        <v>-0.61702675679783903</v>
      </c>
      <c r="T1029" s="20" t="str">
        <f>IF($C1029="B",VLOOKUP($A1029,Bat!$A$4:$BF$2320,T$1,FALSE),VLOOKUP($A1029,Pit!$A$4:$BA$1686,T$2,FALSE))</f>
        <v>Slot</v>
      </c>
      <c r="U1029" s="17" t="str">
        <f>VLOOKUP(IF($C1029="B",VLOOKUP($A1029,Bat!$A$4:$AU$2320,U$1,FALSE),VLOOKUP($A1029,Pit!$A$4:$BE$1686,U$2,FALSE)),COND!$A$35:$B$41,2,FALSE)</f>
        <v>??</v>
      </c>
      <c r="V1029" s="21">
        <f>IF($C1029="B",VLOOKUP($A1029,Bat!$A$4:$AT$2284,46,FALSE),VLOOKUP($A1029,Pit!$A$4:$BD$1664,56,FALSE))</f>
        <v>617</v>
      </c>
      <c r="W1029" s="16">
        <f t="shared" ref="W1029:W1092" si="82">IF(AND(T1029&lt;&gt;"Slot",T1029&gt;$T$3),999,V1029)</f>
        <v>617</v>
      </c>
      <c r="X1029" s="16"/>
      <c r="Y1029" s="22">
        <f t="shared" ref="Y1029:Y1092" si="83">RANK(S1029,$S$5:$S$1469)</f>
        <v>1089</v>
      </c>
      <c r="Z1029" s="16" t="str">
        <f>IFERROR(VLOOKUP($D1029,Results37!$F$3:$L$1396,Z$1,FALSE),"")</f>
        <v/>
      </c>
      <c r="AA1029" s="47" t="str">
        <f>IF(ISERROR(VLOOKUP(D1029,Results37!$F$3:$O$399,AA$1,FALSE)),"",IF(VLOOKUP(D1029,Results37!$F$3:$O$399,AA$1+1,FALSE)=1,"S"&amp;VLOOKUP(D1029,Results37!$F$3:$O$399,AA$1,FALSE),VLOOKUP(D1029,Results37!$F$3:$O$399,AA$1,FALSE)))</f>
        <v/>
      </c>
      <c r="AB1029" s="16" t="str">
        <f>IFERROR(VLOOKUP($D1029,Results37!$F$3:$L$1396,AB$1,FALSE),"")</f>
        <v/>
      </c>
      <c r="AC1029" s="16" t="str">
        <f>IFERROR(VLOOKUP($D1029,Results37!$F$3:$L$1396,AC$1,FALSE),"")</f>
        <v/>
      </c>
      <c r="AD1029" s="16" t="str">
        <f t="shared" ref="AD1029:AD1092" si="84">IF(X1029="","",X1029-Z1029)</f>
        <v/>
      </c>
      <c r="AE1029" s="20" t="str">
        <f>IF(ISERROR(VLOOKUP($AC1029&amp;"-"&amp;$F1029&amp;" "&amp;G1029,Bonuses!$B$1:$G$1006,4,FALSE)),"",INT(VLOOKUP($AC1029&amp;"-"&amp;$F1029&amp;" "&amp;$G1029,Bonuses!$B$1:$G$1006,4,FALSE)))</f>
        <v/>
      </c>
      <c r="AF1029" s="16" t="str">
        <f>IF(ISERROR(VLOOKUP($AC1029&amp;"-"&amp;$F1029,Bonuses!$B$1:$G$1006,5,FALSE)),"",IF(VLOOKUP($AC1029&amp;"-"&amp;$F1029,Bonuses!$B$1:$G$1006,5,FALSE)="","",VLOOKUP($AC1029&amp;"-"&amp;$F1029,Bonuses!$B$1:$G$1006,6,FALSE)&amp;" yrs, "&amp;VLOOKUP($AC1029&amp;"-"&amp;$F1029,Bonuses!$B$1:$G$1006,5,FALSE)))</f>
        <v/>
      </c>
    </row>
    <row r="1030" spans="1:32" s="21" customFormat="1" x14ac:dyDescent="0.25">
      <c r="A1030" s="21" t="s">
        <v>3012</v>
      </c>
      <c r="B1030" s="21">
        <f t="shared" si="80"/>
        <v>0</v>
      </c>
      <c r="C1030" s="21" t="str">
        <f t="shared" si="81"/>
        <v>P</v>
      </c>
      <c r="D1030" s="17">
        <f>IF($C1030="B",VLOOKUP($A1030,Bat!$A$4:$BF$2320,D$1,FALSE),VLOOKUP($A1030,Pit!$A$4:$BA$1686,D$2,FALSE))</f>
        <v>9110</v>
      </c>
      <c r="E1030" s="16" t="str">
        <f>IF($C1030="B",VLOOKUP($A1030,Bat!$A$4:$BF$2320,E$1,FALSE),VLOOKUP($A1030,Pit!$A$4:$BA$1686,E$2,FALSE))</f>
        <v>RP</v>
      </c>
      <c r="F1030" s="16" t="str">
        <f>IF($C1030="B",VLOOKUP($A1030,Bat!$A$4:$BF$2320,F$1,FALSE),VLOOKUP($A1030,Pit!$A$4:$BA$1686,F$2,FALSE))</f>
        <v>Larry</v>
      </c>
      <c r="G1030" s="16" t="str">
        <f>IF($C1030="B",VLOOKUP($A1030,Bat!$A$4:$BF$2320,G$1,FALSE),VLOOKUP($A1030,Pit!$A$4:$BA$1686,G$2,FALSE))</f>
        <v>Anderson</v>
      </c>
      <c r="H1030" s="16">
        <f>IF($C1030="B",VLOOKUP($A1030,Bat!$A$4:$BF$2320,H$1,FALSE),VLOOKUP($A1030,Pit!$A$4:$BA$1686,H$2,FALSE))</f>
        <v>23</v>
      </c>
      <c r="I1030" s="16" t="str">
        <f>IF($C1030="B",VLOOKUP($A1030,Bat!$A$4:$BF$2320,I$1,FALSE),VLOOKUP($A1030,Pit!$A$4:$BA$1686,I$2,FALSE))</f>
        <v>R</v>
      </c>
      <c r="J1030" s="16" t="str">
        <f>IF($C1030="B",VLOOKUP($A1030,Bat!$A$4:$BF$2320,J$1,FALSE),VLOOKUP($A1030,Pit!$A$4:$BA$1686,J$2,FALSE))</f>
        <v>R</v>
      </c>
      <c r="K1030" s="16" t="str">
        <f>IF($C1030="B",VLOOKUP($A1030,Bat!$A$4:$BF$2320,K$1,FALSE),VLOOKUP($A1030,Pit!$A$4:$BA$1686,K$2,FALSE))</f>
        <v>Low</v>
      </c>
      <c r="L1030" s="17" t="str">
        <f>IF($C1030="B",VLOOKUP($A1030,Bat!$A$4:$BF$2320,L$1,FALSE),VLOOKUP($A1030,Pit!$A$4:$BA$1686,L$2,FALSE))</f>
        <v>High</v>
      </c>
      <c r="M1030" s="16">
        <f>IF($C1030="B",VLOOKUP($A1030,Bat!$A$4:$BF$2320,M$1,FALSE),VLOOKUP($A1030,Pit!$A$4:$BA$1686,M$2,FALSE))</f>
        <v>3</v>
      </c>
      <c r="N1030" s="16">
        <f>IF($C1030="B",VLOOKUP($A1030,Bat!$A$4:$BF$2320,N$1,FALSE),VLOOKUP($A1030,Pit!$A$4:$BA$1686,N$2,FALSE))</f>
        <v>2</v>
      </c>
      <c r="O1030" s="16">
        <f>IF($C1030="B",VLOOKUP($A1030,Bat!$A$4:$BF$2320,O$1,FALSE),VLOOKUP($A1030,Pit!$A$4:$BA$1686,O$2,FALSE))</f>
        <v>2</v>
      </c>
      <c r="P1030" s="16" t="str">
        <f>IF($C1030="B",VLOOKUP($A1030,Bat!$A$4:$BF$2320,P$1,FALSE),VLOOKUP($A1030,Pit!$A$4:$BA$1686,P$2,FALSE))</f>
        <v>92-94 Mph</v>
      </c>
      <c r="Q1030" s="17">
        <f>IF($C1030="B",VLOOKUP($A1030,Bat!$A$4:$BF$2320,Q$1,FALSE),VLOOKUP($A1030,Pit!$A$4:$BA$1686,Q$2,FALSE))</f>
        <v>7</v>
      </c>
      <c r="R1030" s="18">
        <f>IF($C1030="B",VLOOKUP($A1030,Bat!$A$4:$BF$2320,R$1,FALSE),VLOOKUP($A1030,Pit!$A$4:$BA$1686,R$2,FALSE))</f>
        <v>5.0091007592448804</v>
      </c>
      <c r="S1030" s="19">
        <f>IF($C1030="B",VLOOKUP($A1030,Bat!$A$4:$BF$2320,S$1,FALSE),VLOOKUP($A1030,Pit!$A$4:$BA$1686,S$2,FALSE))</f>
        <v>-0.61750378856017463</v>
      </c>
      <c r="T1030" s="20" t="str">
        <f>IF($C1030="B",VLOOKUP($A1030,Bat!$A$4:$BF$2320,T$1,FALSE),VLOOKUP($A1030,Pit!$A$4:$BA$1686,T$2,FALSE))</f>
        <v>-</v>
      </c>
      <c r="U1030" s="17" t="str">
        <f>VLOOKUP(IF($C1030="B",VLOOKUP($A1030,Bat!$A$4:$AU$2320,U$1,FALSE),VLOOKUP($A1030,Pit!$A$4:$BE$1686,U$2,FALSE)),COND!$A$35:$B$41,2,FALSE)</f>
        <v>??</v>
      </c>
      <c r="V1030" s="21">
        <f>IF($C1030="B",VLOOKUP($A1030,Bat!$A$4:$AT$2284,46,FALSE),VLOOKUP($A1030,Pit!$A$4:$BD$1664,56,FALSE))</f>
        <v>618</v>
      </c>
      <c r="W1030" s="16">
        <f t="shared" si="82"/>
        <v>999</v>
      </c>
      <c r="X1030" s="16"/>
      <c r="Y1030" s="22">
        <f t="shared" si="83"/>
        <v>1090</v>
      </c>
      <c r="Z1030" s="16" t="str">
        <f>IFERROR(VLOOKUP($D1030,Results37!$F$3:$L$1396,Z$1,FALSE),"")</f>
        <v/>
      </c>
      <c r="AA1030" s="47" t="str">
        <f>IF(ISERROR(VLOOKUP(D1030,Results37!$F$3:$O$399,AA$1,FALSE)),"",IF(VLOOKUP(D1030,Results37!$F$3:$O$399,AA$1+1,FALSE)=1,"S"&amp;VLOOKUP(D1030,Results37!$F$3:$O$399,AA$1,FALSE),VLOOKUP(D1030,Results37!$F$3:$O$399,AA$1,FALSE)))</f>
        <v/>
      </c>
      <c r="AB1030" s="16" t="str">
        <f>IFERROR(VLOOKUP($D1030,Results37!$F$3:$L$1396,AB$1,FALSE),"")</f>
        <v/>
      </c>
      <c r="AC1030" s="16" t="str">
        <f>IFERROR(VLOOKUP($D1030,Results37!$F$3:$L$1396,AC$1,FALSE),"")</f>
        <v/>
      </c>
      <c r="AD1030" s="16" t="str">
        <f t="shared" si="84"/>
        <v/>
      </c>
      <c r="AE1030" s="20" t="str">
        <f>IF(ISERROR(VLOOKUP($AC1030&amp;"-"&amp;$F1030&amp;" "&amp;G1030,Bonuses!$B$1:$G$1006,4,FALSE)),"",INT(VLOOKUP($AC1030&amp;"-"&amp;$F1030&amp;" "&amp;$G1030,Bonuses!$B$1:$G$1006,4,FALSE)))</f>
        <v/>
      </c>
      <c r="AF1030" s="16" t="str">
        <f>IF(ISERROR(VLOOKUP($AC1030&amp;"-"&amp;$F1030,Bonuses!$B$1:$G$1006,5,FALSE)),"",IF(VLOOKUP($AC1030&amp;"-"&amp;$F1030,Bonuses!$B$1:$G$1006,5,FALSE)="","",VLOOKUP($AC1030&amp;"-"&amp;$F1030,Bonuses!$B$1:$G$1006,6,FALSE)&amp;" yrs, "&amp;VLOOKUP($AC1030&amp;"-"&amp;$F1030,Bonuses!$B$1:$G$1006,5,FALSE)))</f>
        <v/>
      </c>
    </row>
    <row r="1031" spans="1:32" s="21" customFormat="1" x14ac:dyDescent="0.25">
      <c r="A1031" s="21" t="s">
        <v>2703</v>
      </c>
      <c r="B1031" s="21">
        <f t="shared" si="80"/>
        <v>0</v>
      </c>
      <c r="C1031" s="21" t="str">
        <f t="shared" si="81"/>
        <v>P</v>
      </c>
      <c r="D1031" s="17">
        <f>IF($C1031="B",VLOOKUP($A1031,Bat!$A$4:$BF$2320,D$1,FALSE),VLOOKUP($A1031,Pit!$A$4:$BA$1686,D$2,FALSE))</f>
        <v>8076</v>
      </c>
      <c r="E1031" s="16" t="str">
        <f>IF($C1031="B",VLOOKUP($A1031,Bat!$A$4:$BF$2320,E$1,FALSE),VLOOKUP($A1031,Pit!$A$4:$BA$1686,E$2,FALSE))</f>
        <v>RP</v>
      </c>
      <c r="F1031" s="16" t="str">
        <f>IF($C1031="B",VLOOKUP($A1031,Bat!$A$4:$BF$2320,F$1,FALSE),VLOOKUP($A1031,Pit!$A$4:$BA$1686,F$2,FALSE))</f>
        <v>Sergio</v>
      </c>
      <c r="G1031" s="16" t="str">
        <f>IF($C1031="B",VLOOKUP($A1031,Bat!$A$4:$BF$2320,G$1,FALSE),VLOOKUP($A1031,Pit!$A$4:$BA$1686,G$2,FALSE))</f>
        <v>Valadez</v>
      </c>
      <c r="H1031" s="16">
        <f>IF($C1031="B",VLOOKUP($A1031,Bat!$A$4:$BF$2320,H$1,FALSE),VLOOKUP($A1031,Pit!$A$4:$BA$1686,H$2,FALSE))</f>
        <v>22</v>
      </c>
      <c r="I1031" s="16" t="str">
        <f>IF($C1031="B",VLOOKUP($A1031,Bat!$A$4:$BF$2320,I$1,FALSE),VLOOKUP($A1031,Pit!$A$4:$BA$1686,I$2,FALSE))</f>
        <v>R</v>
      </c>
      <c r="J1031" s="16" t="str">
        <f>IF($C1031="B",VLOOKUP($A1031,Bat!$A$4:$BF$2320,J$1,FALSE),VLOOKUP($A1031,Pit!$A$4:$BA$1686,J$2,FALSE))</f>
        <v>R</v>
      </c>
      <c r="K1031" s="16" t="str">
        <f>IF($C1031="B",VLOOKUP($A1031,Bat!$A$4:$BF$2320,K$1,FALSE),VLOOKUP($A1031,Pit!$A$4:$BA$1686,K$2,FALSE))</f>
        <v>Low</v>
      </c>
      <c r="L1031" s="17" t="str">
        <f>IF($C1031="B",VLOOKUP($A1031,Bat!$A$4:$BF$2320,L$1,FALSE),VLOOKUP($A1031,Pit!$A$4:$BA$1686,L$2,FALSE))</f>
        <v>Normal</v>
      </c>
      <c r="M1031" s="16">
        <f>IF($C1031="B",VLOOKUP($A1031,Bat!$A$4:$BF$2320,M$1,FALSE),VLOOKUP($A1031,Pit!$A$4:$BA$1686,M$2,FALSE))</f>
        <v>4</v>
      </c>
      <c r="N1031" s="16">
        <f>IF($C1031="B",VLOOKUP($A1031,Bat!$A$4:$BF$2320,N$1,FALSE),VLOOKUP($A1031,Pit!$A$4:$BA$1686,N$2,FALSE))</f>
        <v>1</v>
      </c>
      <c r="O1031" s="16">
        <f>IF($C1031="B",VLOOKUP($A1031,Bat!$A$4:$BF$2320,O$1,FALSE),VLOOKUP($A1031,Pit!$A$4:$BA$1686,O$2,FALSE))</f>
        <v>2</v>
      </c>
      <c r="P1031" s="16" t="str">
        <f>IF($C1031="B",VLOOKUP($A1031,Bat!$A$4:$BF$2320,P$1,FALSE),VLOOKUP($A1031,Pit!$A$4:$BA$1686,P$2,FALSE))</f>
        <v>89-91 Mph</v>
      </c>
      <c r="Q1031" s="17">
        <f>IF($C1031="B",VLOOKUP($A1031,Bat!$A$4:$BF$2320,Q$1,FALSE),VLOOKUP($A1031,Pit!$A$4:$BA$1686,Q$2,FALSE))</f>
        <v>4</v>
      </c>
      <c r="R1031" s="18">
        <f>IF($C1031="B",VLOOKUP($A1031,Bat!$A$4:$BF$2320,R$1,FALSE),VLOOKUP($A1031,Pit!$A$4:$BA$1686,R$2,FALSE))</f>
        <v>4.985388044427367</v>
      </c>
      <c r="S1031" s="19">
        <f>IF($C1031="B",VLOOKUP($A1031,Bat!$A$4:$BF$2320,S$1,FALSE),VLOOKUP($A1031,Pit!$A$4:$BA$1686,S$2,FALSE))</f>
        <v>-0.61958695162784405</v>
      </c>
      <c r="T1031" s="20" t="str">
        <f>IF($C1031="B",VLOOKUP($A1031,Bat!$A$4:$BF$2320,T$1,FALSE),VLOOKUP($A1031,Pit!$A$4:$BA$1686,T$2,FALSE))</f>
        <v>-</v>
      </c>
      <c r="U1031" s="17" t="str">
        <f>VLOOKUP(IF($C1031="B",VLOOKUP($A1031,Bat!$A$4:$AU$2320,U$1,FALSE),VLOOKUP($A1031,Pit!$A$4:$BE$1686,U$2,FALSE)),COND!$A$35:$B$41,2,FALSE)</f>
        <v>??</v>
      </c>
      <c r="V1031" s="21">
        <f>IF($C1031="B",VLOOKUP($A1031,Bat!$A$4:$AT$2284,46,FALSE),VLOOKUP($A1031,Pit!$A$4:$BD$1664,56,FALSE))</f>
        <v>619</v>
      </c>
      <c r="W1031" s="16">
        <f t="shared" si="82"/>
        <v>999</v>
      </c>
      <c r="X1031" s="16"/>
      <c r="Y1031" s="22">
        <f t="shared" si="83"/>
        <v>1091</v>
      </c>
      <c r="Z1031" s="16" t="str">
        <f>IFERROR(VLOOKUP($D1031,Results37!$F$3:$L$1396,Z$1,FALSE),"")</f>
        <v/>
      </c>
      <c r="AA1031" s="47" t="str">
        <f>IF(ISERROR(VLOOKUP(D1031,Results37!$F$3:$O$399,AA$1,FALSE)),"",IF(VLOOKUP(D1031,Results37!$F$3:$O$399,AA$1+1,FALSE)=1,"S"&amp;VLOOKUP(D1031,Results37!$F$3:$O$399,AA$1,FALSE),VLOOKUP(D1031,Results37!$F$3:$O$399,AA$1,FALSE)))</f>
        <v/>
      </c>
      <c r="AB1031" s="16" t="str">
        <f>IFERROR(VLOOKUP($D1031,Results37!$F$3:$L$1396,AB$1,FALSE),"")</f>
        <v/>
      </c>
      <c r="AC1031" s="16" t="str">
        <f>IFERROR(VLOOKUP($D1031,Results37!$F$3:$L$1396,AC$1,FALSE),"")</f>
        <v/>
      </c>
      <c r="AD1031" s="16" t="str">
        <f t="shared" si="84"/>
        <v/>
      </c>
      <c r="AE1031" s="20" t="str">
        <f>IF(ISERROR(VLOOKUP($AC1031&amp;"-"&amp;$F1031&amp;" "&amp;G1031,Bonuses!$B$1:$G$1006,4,FALSE)),"",INT(VLOOKUP($AC1031&amp;"-"&amp;$F1031&amp;" "&amp;$G1031,Bonuses!$B$1:$G$1006,4,FALSE)))</f>
        <v/>
      </c>
      <c r="AF1031" s="16" t="str">
        <f>IF(ISERROR(VLOOKUP($AC1031&amp;"-"&amp;$F1031,Bonuses!$B$1:$G$1006,5,FALSE)),"",IF(VLOOKUP($AC1031&amp;"-"&amp;$F1031,Bonuses!$B$1:$G$1006,5,FALSE)="","",VLOOKUP($AC1031&amp;"-"&amp;$F1031,Bonuses!$B$1:$G$1006,6,FALSE)&amp;" yrs, "&amp;VLOOKUP($AC1031&amp;"-"&amp;$F1031,Bonuses!$B$1:$G$1006,5,FALSE)))</f>
        <v/>
      </c>
    </row>
    <row r="1032" spans="1:32" s="21" customFormat="1" x14ac:dyDescent="0.25">
      <c r="A1032" s="21" t="s">
        <v>3031</v>
      </c>
      <c r="B1032" s="21">
        <f t="shared" si="80"/>
        <v>0</v>
      </c>
      <c r="C1032" s="21" t="str">
        <f t="shared" si="81"/>
        <v>P</v>
      </c>
      <c r="D1032" s="17">
        <f>IF($C1032="B",VLOOKUP($A1032,Bat!$A$4:$BF$2320,D$1,FALSE),VLOOKUP($A1032,Pit!$A$4:$BA$1686,D$2,FALSE))</f>
        <v>1257</v>
      </c>
      <c r="E1032" s="16" t="str">
        <f>IF($C1032="B",VLOOKUP($A1032,Bat!$A$4:$BF$2320,E$1,FALSE),VLOOKUP($A1032,Pit!$A$4:$BA$1686,E$2,FALSE))</f>
        <v>RP</v>
      </c>
      <c r="F1032" s="16" t="str">
        <f>IF($C1032="B",VLOOKUP($A1032,Bat!$A$4:$BF$2320,F$1,FALSE),VLOOKUP($A1032,Pit!$A$4:$BA$1686,F$2,FALSE))</f>
        <v>Larry</v>
      </c>
      <c r="G1032" s="16" t="str">
        <f>IF($C1032="B",VLOOKUP($A1032,Bat!$A$4:$BF$2320,G$1,FALSE),VLOOKUP($A1032,Pit!$A$4:$BA$1686,G$2,FALSE))</f>
        <v>Greenspan</v>
      </c>
      <c r="H1032" s="16">
        <f>IF($C1032="B",VLOOKUP($A1032,Bat!$A$4:$BF$2320,H$1,FALSE),VLOOKUP($A1032,Pit!$A$4:$BA$1686,H$2,FALSE))</f>
        <v>23</v>
      </c>
      <c r="I1032" s="16" t="str">
        <f>IF($C1032="B",VLOOKUP($A1032,Bat!$A$4:$BF$2320,I$1,FALSE),VLOOKUP($A1032,Pit!$A$4:$BA$1686,I$2,FALSE))</f>
        <v>R</v>
      </c>
      <c r="J1032" s="16" t="str">
        <f>IF($C1032="B",VLOOKUP($A1032,Bat!$A$4:$BF$2320,J$1,FALSE),VLOOKUP($A1032,Pit!$A$4:$BA$1686,J$2,FALSE))</f>
        <v>R</v>
      </c>
      <c r="K1032" s="16" t="str">
        <f>IF($C1032="B",VLOOKUP($A1032,Bat!$A$4:$BF$2320,K$1,FALSE),VLOOKUP($A1032,Pit!$A$4:$BA$1686,K$2,FALSE))</f>
        <v>Normal</v>
      </c>
      <c r="L1032" s="17" t="str">
        <f>IF($C1032="B",VLOOKUP($A1032,Bat!$A$4:$BF$2320,L$1,FALSE),VLOOKUP($A1032,Pit!$A$4:$BA$1686,L$2,FALSE))</f>
        <v>Normal</v>
      </c>
      <c r="M1032" s="16">
        <f>IF($C1032="B",VLOOKUP($A1032,Bat!$A$4:$BF$2320,M$1,FALSE),VLOOKUP($A1032,Pit!$A$4:$BA$1686,M$2,FALSE))</f>
        <v>2</v>
      </c>
      <c r="N1032" s="16">
        <f>IF($C1032="B",VLOOKUP($A1032,Bat!$A$4:$BF$2320,N$1,FALSE),VLOOKUP($A1032,Pit!$A$4:$BA$1686,N$2,FALSE))</f>
        <v>3</v>
      </c>
      <c r="O1032" s="16">
        <f>IF($C1032="B",VLOOKUP($A1032,Bat!$A$4:$BF$2320,O$1,FALSE),VLOOKUP($A1032,Pit!$A$4:$BA$1686,O$2,FALSE))</f>
        <v>2</v>
      </c>
      <c r="P1032" s="16" t="str">
        <f>IF($C1032="B",VLOOKUP($A1032,Bat!$A$4:$BF$2320,P$1,FALSE),VLOOKUP($A1032,Pit!$A$4:$BA$1686,P$2,FALSE))</f>
        <v>88-90 Mph</v>
      </c>
      <c r="Q1032" s="17">
        <f>IF($C1032="B",VLOOKUP($A1032,Bat!$A$4:$BF$2320,Q$1,FALSE),VLOOKUP($A1032,Pit!$A$4:$BA$1686,Q$2,FALSE))</f>
        <v>7</v>
      </c>
      <c r="R1032" s="18">
        <f>IF($C1032="B",VLOOKUP($A1032,Bat!$A$4:$BF$2320,R$1,FALSE),VLOOKUP($A1032,Pit!$A$4:$BA$1686,R$2,FALSE))</f>
        <v>4.975444484451689</v>
      </c>
      <c r="S1032" s="19">
        <f>IF($C1032="B",VLOOKUP($A1032,Bat!$A$4:$BF$2320,S$1,FALSE),VLOOKUP($A1032,Pit!$A$4:$BA$1686,S$2,FALSE))</f>
        <v>-0.62046049382079405</v>
      </c>
      <c r="T1032" s="20" t="str">
        <f>IF($C1032="B",VLOOKUP($A1032,Bat!$A$4:$BF$2320,T$1,FALSE),VLOOKUP($A1032,Pit!$A$4:$BA$1686,T$2,FALSE))</f>
        <v>-</v>
      </c>
      <c r="U1032" s="17" t="str">
        <f>VLOOKUP(IF($C1032="B",VLOOKUP($A1032,Bat!$A$4:$AU$2320,U$1,FALSE),VLOOKUP($A1032,Pit!$A$4:$BE$1686,U$2,FALSE)),COND!$A$35:$B$41,2,FALSE)</f>
        <v>??</v>
      </c>
      <c r="V1032" s="21">
        <f>IF($C1032="B",VLOOKUP($A1032,Bat!$A$4:$AT$2284,46,FALSE),VLOOKUP($A1032,Pit!$A$4:$BD$1664,56,FALSE))</f>
        <v>620</v>
      </c>
      <c r="W1032" s="16">
        <f t="shared" si="82"/>
        <v>999</v>
      </c>
      <c r="X1032" s="16"/>
      <c r="Y1032" s="22">
        <f t="shared" si="83"/>
        <v>1093</v>
      </c>
      <c r="Z1032" s="16" t="str">
        <f>IFERROR(VLOOKUP($D1032,Results37!$F$3:$L$1396,Z$1,FALSE),"")</f>
        <v/>
      </c>
      <c r="AA1032" s="47" t="str">
        <f>IF(ISERROR(VLOOKUP(D1032,Results37!$F$3:$O$399,AA$1,FALSE)),"",IF(VLOOKUP(D1032,Results37!$F$3:$O$399,AA$1+1,FALSE)=1,"S"&amp;VLOOKUP(D1032,Results37!$F$3:$O$399,AA$1,FALSE),VLOOKUP(D1032,Results37!$F$3:$O$399,AA$1,FALSE)))</f>
        <v/>
      </c>
      <c r="AB1032" s="16" t="str">
        <f>IFERROR(VLOOKUP($D1032,Results37!$F$3:$L$1396,AB$1,FALSE),"")</f>
        <v/>
      </c>
      <c r="AC1032" s="16" t="str">
        <f>IFERROR(VLOOKUP($D1032,Results37!$F$3:$L$1396,AC$1,FALSE),"")</f>
        <v/>
      </c>
      <c r="AD1032" s="16" t="str">
        <f t="shared" si="84"/>
        <v/>
      </c>
      <c r="AE1032" s="20" t="str">
        <f>IF(ISERROR(VLOOKUP($AC1032&amp;"-"&amp;$F1032&amp;" "&amp;G1032,Bonuses!$B$1:$G$1006,4,FALSE)),"",INT(VLOOKUP($AC1032&amp;"-"&amp;$F1032&amp;" "&amp;$G1032,Bonuses!$B$1:$G$1006,4,FALSE)))</f>
        <v/>
      </c>
      <c r="AF1032" s="16" t="str">
        <f>IF(ISERROR(VLOOKUP($AC1032&amp;"-"&amp;$F1032,Bonuses!$B$1:$G$1006,5,FALSE)),"",IF(VLOOKUP($AC1032&amp;"-"&amp;$F1032,Bonuses!$B$1:$G$1006,5,FALSE)="","",VLOOKUP($AC1032&amp;"-"&amp;$F1032,Bonuses!$B$1:$G$1006,6,FALSE)&amp;" yrs, "&amp;VLOOKUP($AC1032&amp;"-"&amp;$F1032,Bonuses!$B$1:$G$1006,5,FALSE)))</f>
        <v/>
      </c>
    </row>
    <row r="1033" spans="1:32" s="21" customFormat="1" x14ac:dyDescent="0.25">
      <c r="A1033" s="21" t="s">
        <v>2705</v>
      </c>
      <c r="B1033" s="21">
        <f t="shared" si="80"/>
        <v>0</v>
      </c>
      <c r="C1033" s="21" t="str">
        <f t="shared" si="81"/>
        <v>P</v>
      </c>
      <c r="D1033" s="17">
        <f>IF($C1033="B",VLOOKUP($A1033,Bat!$A$4:$BF$2320,D$1,FALSE),VLOOKUP($A1033,Pit!$A$4:$BA$1686,D$2,FALSE))</f>
        <v>9209</v>
      </c>
      <c r="E1033" s="16" t="str">
        <f>IF($C1033="B",VLOOKUP($A1033,Bat!$A$4:$BF$2320,E$1,FALSE),VLOOKUP($A1033,Pit!$A$4:$BA$1686,E$2,FALSE))</f>
        <v>RP</v>
      </c>
      <c r="F1033" s="16" t="str">
        <f>IF($C1033="B",VLOOKUP($A1033,Bat!$A$4:$BF$2320,F$1,FALSE),VLOOKUP($A1033,Pit!$A$4:$BA$1686,F$2,FALSE))</f>
        <v>Hiroya</v>
      </c>
      <c r="G1033" s="16" t="str">
        <f>IF($C1033="B",VLOOKUP($A1033,Bat!$A$4:$BF$2320,G$1,FALSE),VLOOKUP($A1033,Pit!$A$4:$BA$1686,G$2,FALSE))</f>
        <v>Takata</v>
      </c>
      <c r="H1033" s="16">
        <f>IF($C1033="B",VLOOKUP($A1033,Bat!$A$4:$BF$2320,H$1,FALSE),VLOOKUP($A1033,Pit!$A$4:$BA$1686,H$2,FALSE))</f>
        <v>23</v>
      </c>
      <c r="I1033" s="16" t="str">
        <f>IF($C1033="B",VLOOKUP($A1033,Bat!$A$4:$BF$2320,I$1,FALSE),VLOOKUP($A1033,Pit!$A$4:$BA$1686,I$2,FALSE))</f>
        <v>L</v>
      </c>
      <c r="J1033" s="16" t="str">
        <f>IF($C1033="B",VLOOKUP($A1033,Bat!$A$4:$BF$2320,J$1,FALSE),VLOOKUP($A1033,Pit!$A$4:$BA$1686,J$2,FALSE))</f>
        <v>R</v>
      </c>
      <c r="K1033" s="16" t="str">
        <f>IF($C1033="B",VLOOKUP($A1033,Bat!$A$4:$BF$2320,K$1,FALSE),VLOOKUP($A1033,Pit!$A$4:$BA$1686,K$2,FALSE))</f>
        <v>Low</v>
      </c>
      <c r="L1033" s="17" t="str">
        <f>IF($C1033="B",VLOOKUP($A1033,Bat!$A$4:$BF$2320,L$1,FALSE),VLOOKUP($A1033,Pit!$A$4:$BA$1686,L$2,FALSE))</f>
        <v>High</v>
      </c>
      <c r="M1033" s="16">
        <f>IF($C1033="B",VLOOKUP($A1033,Bat!$A$4:$BF$2320,M$1,FALSE),VLOOKUP($A1033,Pit!$A$4:$BA$1686,M$2,FALSE))</f>
        <v>3</v>
      </c>
      <c r="N1033" s="16">
        <f>IF($C1033="B",VLOOKUP($A1033,Bat!$A$4:$BF$2320,N$1,FALSE),VLOOKUP($A1033,Pit!$A$4:$BA$1686,N$2,FALSE))</f>
        <v>2</v>
      </c>
      <c r="O1033" s="16">
        <f>IF($C1033="B",VLOOKUP($A1033,Bat!$A$4:$BF$2320,O$1,FALSE),VLOOKUP($A1033,Pit!$A$4:$BA$1686,O$2,FALSE))</f>
        <v>2</v>
      </c>
      <c r="P1033" s="16" t="str">
        <f>IF($C1033="B",VLOOKUP($A1033,Bat!$A$4:$BF$2320,P$1,FALSE),VLOOKUP($A1033,Pit!$A$4:$BA$1686,P$2,FALSE))</f>
        <v>90-92 Mph</v>
      </c>
      <c r="Q1033" s="17">
        <f>IF($C1033="B",VLOOKUP($A1033,Bat!$A$4:$BF$2320,Q$1,FALSE),VLOOKUP($A1033,Pit!$A$4:$BA$1686,Q$2,FALSE))</f>
        <v>7</v>
      </c>
      <c r="R1033" s="18">
        <f>IF($C1033="B",VLOOKUP($A1033,Bat!$A$4:$BF$2320,R$1,FALSE),VLOOKUP($A1033,Pit!$A$4:$BA$1686,R$2,FALSE))</f>
        <v>4.9606366460340574</v>
      </c>
      <c r="S1033" s="19">
        <f>IF($C1033="B",VLOOKUP($A1033,Bat!$A$4:$BF$2320,S$1,FALSE),VLOOKUP($A1033,Pit!$A$4:$BA$1686,S$2,FALSE))</f>
        <v>-0.62176136309455787</v>
      </c>
      <c r="T1033" s="20" t="str">
        <f>IF($C1033="B",VLOOKUP($A1033,Bat!$A$4:$BF$2320,T$1,FALSE),VLOOKUP($A1033,Pit!$A$4:$BA$1686,T$2,FALSE))</f>
        <v>Impossible</v>
      </c>
      <c r="U1033" s="17" t="str">
        <f>VLOOKUP(IF($C1033="B",VLOOKUP($A1033,Bat!$A$4:$AU$2320,U$1,FALSE),VLOOKUP($A1033,Pit!$A$4:$BE$1686,U$2,FALSE)),COND!$A$35:$B$41,2,FALSE)</f>
        <v>??</v>
      </c>
      <c r="V1033" s="21">
        <f>IF($C1033="B",VLOOKUP($A1033,Bat!$A$4:$AT$2284,46,FALSE),VLOOKUP($A1033,Pit!$A$4:$BD$1664,56,FALSE))</f>
        <v>621</v>
      </c>
      <c r="W1033" s="16">
        <f t="shared" si="82"/>
        <v>999</v>
      </c>
      <c r="X1033" s="16"/>
      <c r="Y1033" s="22">
        <f t="shared" si="83"/>
        <v>1095</v>
      </c>
      <c r="Z1033" s="16" t="str">
        <f>IFERROR(VLOOKUP($D1033,Results37!$F$3:$L$1396,Z$1,FALSE),"")</f>
        <v/>
      </c>
      <c r="AA1033" s="47" t="str">
        <f>IF(ISERROR(VLOOKUP(D1033,Results37!$F$3:$O$399,AA$1,FALSE)),"",IF(VLOOKUP(D1033,Results37!$F$3:$O$399,AA$1+1,FALSE)=1,"S"&amp;VLOOKUP(D1033,Results37!$F$3:$O$399,AA$1,FALSE),VLOOKUP(D1033,Results37!$F$3:$O$399,AA$1,FALSE)))</f>
        <v/>
      </c>
      <c r="AB1033" s="16" t="str">
        <f>IFERROR(VLOOKUP($D1033,Results37!$F$3:$L$1396,AB$1,FALSE),"")</f>
        <v/>
      </c>
      <c r="AC1033" s="16" t="str">
        <f>IFERROR(VLOOKUP($D1033,Results37!$F$3:$L$1396,AC$1,FALSE),"")</f>
        <v/>
      </c>
      <c r="AD1033" s="16" t="str">
        <f t="shared" si="84"/>
        <v/>
      </c>
      <c r="AE1033" s="20" t="str">
        <f>IF(ISERROR(VLOOKUP($AC1033&amp;"-"&amp;$F1033&amp;" "&amp;G1033,Bonuses!$B$1:$G$1006,4,FALSE)),"",INT(VLOOKUP($AC1033&amp;"-"&amp;$F1033&amp;" "&amp;$G1033,Bonuses!$B$1:$G$1006,4,FALSE)))</f>
        <v/>
      </c>
      <c r="AF1033" s="16" t="str">
        <f>IF(ISERROR(VLOOKUP($AC1033&amp;"-"&amp;$F1033,Bonuses!$B$1:$G$1006,5,FALSE)),"",IF(VLOOKUP($AC1033&amp;"-"&amp;$F1033,Bonuses!$B$1:$G$1006,5,FALSE)="","",VLOOKUP($AC1033&amp;"-"&amp;$F1033,Bonuses!$B$1:$G$1006,6,FALSE)&amp;" yrs, "&amp;VLOOKUP($AC1033&amp;"-"&amp;$F1033,Bonuses!$B$1:$G$1006,5,FALSE)))</f>
        <v/>
      </c>
    </row>
    <row r="1034" spans="1:32" s="21" customFormat="1" x14ac:dyDescent="0.25">
      <c r="A1034" s="21" t="s">
        <v>3013</v>
      </c>
      <c r="B1034" s="21">
        <f t="shared" si="80"/>
        <v>0</v>
      </c>
      <c r="C1034" s="21" t="str">
        <f t="shared" si="81"/>
        <v>P</v>
      </c>
      <c r="D1034" s="17">
        <f>IF($C1034="B",VLOOKUP($A1034,Bat!$A$4:$BF$2320,D$1,FALSE),VLOOKUP($A1034,Pit!$A$4:$BA$1686,D$2,FALSE))</f>
        <v>9813</v>
      </c>
      <c r="E1034" s="16" t="str">
        <f>IF($C1034="B",VLOOKUP($A1034,Bat!$A$4:$BF$2320,E$1,FALSE),VLOOKUP($A1034,Pit!$A$4:$BA$1686,E$2,FALSE))</f>
        <v>RP</v>
      </c>
      <c r="F1034" s="16" t="str">
        <f>IF($C1034="B",VLOOKUP($A1034,Bat!$A$4:$BF$2320,F$1,FALSE),VLOOKUP($A1034,Pit!$A$4:$BA$1686,F$2,FALSE))</f>
        <v>Toby</v>
      </c>
      <c r="G1034" s="16" t="str">
        <f>IF($C1034="B",VLOOKUP($A1034,Bat!$A$4:$BF$2320,G$1,FALSE),VLOOKUP($A1034,Pit!$A$4:$BA$1686,G$2,FALSE))</f>
        <v>Watkins</v>
      </c>
      <c r="H1034" s="16">
        <f>IF($C1034="B",VLOOKUP($A1034,Bat!$A$4:$BF$2320,H$1,FALSE),VLOOKUP($A1034,Pit!$A$4:$BA$1686,H$2,FALSE))</f>
        <v>24</v>
      </c>
      <c r="I1034" s="16" t="str">
        <f>IF($C1034="B",VLOOKUP($A1034,Bat!$A$4:$BF$2320,I$1,FALSE),VLOOKUP($A1034,Pit!$A$4:$BA$1686,I$2,FALSE))</f>
        <v>L</v>
      </c>
      <c r="J1034" s="16" t="str">
        <f>IF($C1034="B",VLOOKUP($A1034,Bat!$A$4:$BF$2320,J$1,FALSE),VLOOKUP($A1034,Pit!$A$4:$BA$1686,J$2,FALSE))</f>
        <v>L</v>
      </c>
      <c r="K1034" s="16" t="str">
        <f>IF($C1034="B",VLOOKUP($A1034,Bat!$A$4:$BF$2320,K$1,FALSE),VLOOKUP($A1034,Pit!$A$4:$BA$1686,K$2,FALSE))</f>
        <v>Low</v>
      </c>
      <c r="L1034" s="17" t="str">
        <f>IF($C1034="B",VLOOKUP($A1034,Bat!$A$4:$BF$2320,L$1,FALSE),VLOOKUP($A1034,Pit!$A$4:$BA$1686,L$2,FALSE))</f>
        <v>High</v>
      </c>
      <c r="M1034" s="16">
        <f>IF($C1034="B",VLOOKUP($A1034,Bat!$A$4:$BF$2320,M$1,FALSE),VLOOKUP($A1034,Pit!$A$4:$BA$1686,M$2,FALSE))</f>
        <v>3</v>
      </c>
      <c r="N1034" s="16">
        <f>IF($C1034="B",VLOOKUP($A1034,Bat!$A$4:$BF$2320,N$1,FALSE),VLOOKUP($A1034,Pit!$A$4:$BA$1686,N$2,FALSE))</f>
        <v>2</v>
      </c>
      <c r="O1034" s="16">
        <f>IF($C1034="B",VLOOKUP($A1034,Bat!$A$4:$BF$2320,O$1,FALSE),VLOOKUP($A1034,Pit!$A$4:$BA$1686,O$2,FALSE))</f>
        <v>2</v>
      </c>
      <c r="P1034" s="16" t="str">
        <f>IF($C1034="B",VLOOKUP($A1034,Bat!$A$4:$BF$2320,P$1,FALSE),VLOOKUP($A1034,Pit!$A$4:$BA$1686,P$2,FALSE))</f>
        <v>90-92 Mph</v>
      </c>
      <c r="Q1034" s="17">
        <f>IF($C1034="B",VLOOKUP($A1034,Bat!$A$4:$BF$2320,Q$1,FALSE),VLOOKUP($A1034,Pit!$A$4:$BA$1686,Q$2,FALSE))</f>
        <v>7</v>
      </c>
      <c r="R1034" s="18">
        <f>IF($C1034="B",VLOOKUP($A1034,Bat!$A$4:$BF$2320,R$1,FALSE),VLOOKUP($A1034,Pit!$A$4:$BA$1686,R$2,FALSE))</f>
        <v>4.9606366460340574</v>
      </c>
      <c r="S1034" s="19">
        <f>IF($C1034="B",VLOOKUP($A1034,Bat!$A$4:$BF$2320,S$1,FALSE),VLOOKUP($A1034,Pit!$A$4:$BA$1686,S$2,FALSE))</f>
        <v>-0.62176136309455787</v>
      </c>
      <c r="T1034" s="20" t="str">
        <f>IF($C1034="B",VLOOKUP($A1034,Bat!$A$4:$BF$2320,T$1,FALSE),VLOOKUP($A1034,Pit!$A$4:$BA$1686,T$2,FALSE))</f>
        <v>Slot</v>
      </c>
      <c r="U1034" s="17" t="str">
        <f>VLOOKUP(IF($C1034="B",VLOOKUP($A1034,Bat!$A$4:$AU$2320,U$1,FALSE),VLOOKUP($A1034,Pit!$A$4:$BE$1686,U$2,FALSE)),COND!$A$35:$B$41,2,FALSE)</f>
        <v>??</v>
      </c>
      <c r="V1034" s="21">
        <f>IF($C1034="B",VLOOKUP($A1034,Bat!$A$4:$AT$2284,46,FALSE),VLOOKUP($A1034,Pit!$A$4:$BD$1664,56,FALSE))</f>
        <v>622</v>
      </c>
      <c r="W1034" s="16">
        <f t="shared" si="82"/>
        <v>622</v>
      </c>
      <c r="X1034" s="16"/>
      <c r="Y1034" s="22">
        <f t="shared" si="83"/>
        <v>1095</v>
      </c>
      <c r="Z1034" s="16" t="str">
        <f>IFERROR(VLOOKUP($D1034,Results37!$F$3:$L$1396,Z$1,FALSE),"")</f>
        <v/>
      </c>
      <c r="AA1034" s="47" t="str">
        <f>IF(ISERROR(VLOOKUP(D1034,Results37!$F$3:$O$399,AA$1,FALSE)),"",IF(VLOOKUP(D1034,Results37!$F$3:$O$399,AA$1+1,FALSE)=1,"S"&amp;VLOOKUP(D1034,Results37!$F$3:$O$399,AA$1,FALSE),VLOOKUP(D1034,Results37!$F$3:$O$399,AA$1,FALSE)))</f>
        <v/>
      </c>
      <c r="AB1034" s="16" t="str">
        <f>IFERROR(VLOOKUP($D1034,Results37!$F$3:$L$1396,AB$1,FALSE),"")</f>
        <v/>
      </c>
      <c r="AC1034" s="16" t="str">
        <f>IFERROR(VLOOKUP($D1034,Results37!$F$3:$L$1396,AC$1,FALSE),"")</f>
        <v/>
      </c>
      <c r="AD1034" s="16" t="str">
        <f t="shared" si="84"/>
        <v/>
      </c>
      <c r="AE1034" s="20" t="str">
        <f>IF(ISERROR(VLOOKUP($AC1034&amp;"-"&amp;$F1034&amp;" "&amp;G1034,Bonuses!$B$1:$G$1006,4,FALSE)),"",INT(VLOOKUP($AC1034&amp;"-"&amp;$F1034&amp;" "&amp;$G1034,Bonuses!$B$1:$G$1006,4,FALSE)))</f>
        <v/>
      </c>
      <c r="AF1034" s="16" t="str">
        <f>IF(ISERROR(VLOOKUP($AC1034&amp;"-"&amp;$F1034,Bonuses!$B$1:$G$1006,5,FALSE)),"",IF(VLOOKUP($AC1034&amp;"-"&amp;$F1034,Bonuses!$B$1:$G$1006,5,FALSE)="","",VLOOKUP($AC1034&amp;"-"&amp;$F1034,Bonuses!$B$1:$G$1006,6,FALSE)&amp;" yrs, "&amp;VLOOKUP($AC1034&amp;"-"&amp;$F1034,Bonuses!$B$1:$G$1006,5,FALSE)))</f>
        <v/>
      </c>
    </row>
    <row r="1035" spans="1:32" s="21" customFormat="1" x14ac:dyDescent="0.25">
      <c r="A1035" s="21" t="s">
        <v>2706</v>
      </c>
      <c r="B1035" s="21">
        <f t="shared" si="80"/>
        <v>0</v>
      </c>
      <c r="C1035" s="21" t="str">
        <f t="shared" si="81"/>
        <v>P</v>
      </c>
      <c r="D1035" s="17">
        <f>IF($C1035="B",VLOOKUP($A1035,Bat!$A$4:$BF$2320,D$1,FALSE),VLOOKUP($A1035,Pit!$A$4:$BA$1686,D$2,FALSE))</f>
        <v>9008</v>
      </c>
      <c r="E1035" s="16" t="str">
        <f>IF($C1035="B",VLOOKUP($A1035,Bat!$A$4:$BF$2320,E$1,FALSE),VLOOKUP($A1035,Pit!$A$4:$BA$1686,E$2,FALSE))</f>
        <v>RP</v>
      </c>
      <c r="F1035" s="16" t="str">
        <f>IF($C1035="B",VLOOKUP($A1035,Bat!$A$4:$BF$2320,F$1,FALSE),VLOOKUP($A1035,Pit!$A$4:$BA$1686,F$2,FALSE))</f>
        <v>Lou</v>
      </c>
      <c r="G1035" s="16" t="str">
        <f>IF($C1035="B",VLOOKUP($A1035,Bat!$A$4:$BF$2320,G$1,FALSE),VLOOKUP($A1035,Pit!$A$4:$BA$1686,G$2,FALSE))</f>
        <v>Taylor</v>
      </c>
      <c r="H1035" s="16">
        <f>IF($C1035="B",VLOOKUP($A1035,Bat!$A$4:$BF$2320,H$1,FALSE),VLOOKUP($A1035,Pit!$A$4:$BA$1686,H$2,FALSE))</f>
        <v>23</v>
      </c>
      <c r="I1035" s="16" t="str">
        <f>IF($C1035="B",VLOOKUP($A1035,Bat!$A$4:$BF$2320,I$1,FALSE),VLOOKUP($A1035,Pit!$A$4:$BA$1686,I$2,FALSE))</f>
        <v>R</v>
      </c>
      <c r="J1035" s="16" t="str">
        <f>IF($C1035="B",VLOOKUP($A1035,Bat!$A$4:$BF$2320,J$1,FALSE),VLOOKUP($A1035,Pit!$A$4:$BA$1686,J$2,FALSE))</f>
        <v>R</v>
      </c>
      <c r="K1035" s="16" t="str">
        <f>IF($C1035="B",VLOOKUP($A1035,Bat!$A$4:$BF$2320,K$1,FALSE),VLOOKUP($A1035,Pit!$A$4:$BA$1686,K$2,FALSE))</f>
        <v>High</v>
      </c>
      <c r="L1035" s="17" t="str">
        <f>IF($C1035="B",VLOOKUP($A1035,Bat!$A$4:$BF$2320,L$1,FALSE),VLOOKUP($A1035,Pit!$A$4:$BA$1686,L$2,FALSE))</f>
        <v>Low</v>
      </c>
      <c r="M1035" s="16">
        <f>IF($C1035="B",VLOOKUP($A1035,Bat!$A$4:$BF$2320,M$1,FALSE),VLOOKUP($A1035,Pit!$A$4:$BA$1686,M$2,FALSE))</f>
        <v>4</v>
      </c>
      <c r="N1035" s="16">
        <f>IF($C1035="B",VLOOKUP($A1035,Bat!$A$4:$BF$2320,N$1,FALSE),VLOOKUP($A1035,Pit!$A$4:$BA$1686,N$2,FALSE))</f>
        <v>1</v>
      </c>
      <c r="O1035" s="16">
        <f>IF($C1035="B",VLOOKUP($A1035,Bat!$A$4:$BF$2320,O$1,FALSE),VLOOKUP($A1035,Pit!$A$4:$BA$1686,O$2,FALSE))</f>
        <v>2</v>
      </c>
      <c r="P1035" s="16" t="str">
        <f>IF($C1035="B",VLOOKUP($A1035,Bat!$A$4:$BF$2320,P$1,FALSE),VLOOKUP($A1035,Pit!$A$4:$BA$1686,P$2,FALSE))</f>
        <v>91-93 Mph</v>
      </c>
      <c r="Q1035" s="17">
        <f>IF($C1035="B",VLOOKUP($A1035,Bat!$A$4:$BF$2320,Q$1,FALSE),VLOOKUP($A1035,Pit!$A$4:$BA$1686,Q$2,FALSE))</f>
        <v>8</v>
      </c>
      <c r="R1035" s="18">
        <f>IF($C1035="B",VLOOKUP($A1035,Bat!$A$4:$BF$2320,R$1,FALSE),VLOOKUP($A1035,Pit!$A$4:$BA$1686,R$2,FALSE))</f>
        <v>4.9456807292322367</v>
      </c>
      <c r="S1035" s="19">
        <f>IF($C1035="B",VLOOKUP($A1035,Bat!$A$4:$BF$2320,S$1,FALSE),VLOOKUP($A1035,Pit!$A$4:$BA$1686,S$2,FALSE))</f>
        <v>-0.62307524106106038</v>
      </c>
      <c r="T1035" s="20" t="str">
        <f>IF($C1035="B",VLOOKUP($A1035,Bat!$A$4:$BF$2320,T$1,FALSE),VLOOKUP($A1035,Pit!$A$4:$BA$1686,T$2,FALSE))</f>
        <v>Slot</v>
      </c>
      <c r="U1035" s="17" t="str">
        <f>VLOOKUP(IF($C1035="B",VLOOKUP($A1035,Bat!$A$4:$AU$2320,U$1,FALSE),VLOOKUP($A1035,Pit!$A$4:$BE$1686,U$2,FALSE)),COND!$A$35:$B$41,2,FALSE)</f>
        <v>??</v>
      </c>
      <c r="V1035" s="21">
        <f>IF($C1035="B",VLOOKUP($A1035,Bat!$A$4:$AT$2284,46,FALSE),VLOOKUP($A1035,Pit!$A$4:$BD$1664,56,FALSE))</f>
        <v>623</v>
      </c>
      <c r="W1035" s="16">
        <f t="shared" si="82"/>
        <v>623</v>
      </c>
      <c r="X1035" s="16"/>
      <c r="Y1035" s="22">
        <f t="shared" si="83"/>
        <v>1097</v>
      </c>
      <c r="Z1035" s="16" t="str">
        <f>IFERROR(VLOOKUP($D1035,Results37!$F$3:$L$1396,Z$1,FALSE),"")</f>
        <v/>
      </c>
      <c r="AA1035" s="47" t="str">
        <f>IF(ISERROR(VLOOKUP(D1035,Results37!$F$3:$O$399,AA$1,FALSE)),"",IF(VLOOKUP(D1035,Results37!$F$3:$O$399,AA$1+1,FALSE)=1,"S"&amp;VLOOKUP(D1035,Results37!$F$3:$O$399,AA$1,FALSE),VLOOKUP(D1035,Results37!$F$3:$O$399,AA$1,FALSE)))</f>
        <v/>
      </c>
      <c r="AB1035" s="16" t="str">
        <f>IFERROR(VLOOKUP($D1035,Results37!$F$3:$L$1396,AB$1,FALSE),"")</f>
        <v/>
      </c>
      <c r="AC1035" s="16" t="str">
        <f>IFERROR(VLOOKUP($D1035,Results37!$F$3:$L$1396,AC$1,FALSE),"")</f>
        <v/>
      </c>
      <c r="AD1035" s="16" t="str">
        <f t="shared" si="84"/>
        <v/>
      </c>
      <c r="AE1035" s="20" t="str">
        <f>IF(ISERROR(VLOOKUP($AC1035&amp;"-"&amp;$F1035&amp;" "&amp;G1035,Bonuses!$B$1:$G$1006,4,FALSE)),"",INT(VLOOKUP($AC1035&amp;"-"&amp;$F1035&amp;" "&amp;$G1035,Bonuses!$B$1:$G$1006,4,FALSE)))</f>
        <v/>
      </c>
      <c r="AF1035" s="16" t="str">
        <f>IF(ISERROR(VLOOKUP($AC1035&amp;"-"&amp;$F1035,Bonuses!$B$1:$G$1006,5,FALSE)),"",IF(VLOOKUP($AC1035&amp;"-"&amp;$F1035,Bonuses!$B$1:$G$1006,5,FALSE)="","",VLOOKUP($AC1035&amp;"-"&amp;$F1035,Bonuses!$B$1:$G$1006,6,FALSE)&amp;" yrs, "&amp;VLOOKUP($AC1035&amp;"-"&amp;$F1035,Bonuses!$B$1:$G$1006,5,FALSE)))</f>
        <v/>
      </c>
    </row>
    <row r="1036" spans="1:32" s="21" customFormat="1" x14ac:dyDescent="0.25">
      <c r="A1036" s="21" t="s">
        <v>2707</v>
      </c>
      <c r="B1036" s="21">
        <f t="shared" si="80"/>
        <v>0</v>
      </c>
      <c r="C1036" s="21" t="str">
        <f t="shared" si="81"/>
        <v>P</v>
      </c>
      <c r="D1036" s="17">
        <f>IF($C1036="B",VLOOKUP($A1036,Bat!$A$4:$BF$2320,D$1,FALSE),VLOOKUP($A1036,Pit!$A$4:$BA$1686,D$2,FALSE))</f>
        <v>5150</v>
      </c>
      <c r="E1036" s="16" t="str">
        <f>IF($C1036="B",VLOOKUP($A1036,Bat!$A$4:$BF$2320,E$1,FALSE),VLOOKUP($A1036,Pit!$A$4:$BA$1686,E$2,FALSE))</f>
        <v>RP</v>
      </c>
      <c r="F1036" s="16" t="str">
        <f>IF($C1036="B",VLOOKUP($A1036,Bat!$A$4:$BF$2320,F$1,FALSE),VLOOKUP($A1036,Pit!$A$4:$BA$1686,F$2,FALSE))</f>
        <v>Morris</v>
      </c>
      <c r="G1036" s="16" t="str">
        <f>IF($C1036="B",VLOOKUP($A1036,Bat!$A$4:$BF$2320,G$1,FALSE),VLOOKUP($A1036,Pit!$A$4:$BA$1686,G$2,FALSE))</f>
        <v>Smith</v>
      </c>
      <c r="H1036" s="16">
        <f>IF($C1036="B",VLOOKUP($A1036,Bat!$A$4:$BF$2320,H$1,FALSE),VLOOKUP($A1036,Pit!$A$4:$BA$1686,H$2,FALSE))</f>
        <v>24</v>
      </c>
      <c r="I1036" s="16" t="str">
        <f>IF($C1036="B",VLOOKUP($A1036,Bat!$A$4:$BF$2320,I$1,FALSE),VLOOKUP($A1036,Pit!$A$4:$BA$1686,I$2,FALSE))</f>
        <v>S</v>
      </c>
      <c r="J1036" s="16" t="str">
        <f>IF($C1036="B",VLOOKUP($A1036,Bat!$A$4:$BF$2320,J$1,FALSE),VLOOKUP($A1036,Pit!$A$4:$BA$1686,J$2,FALSE))</f>
        <v>L</v>
      </c>
      <c r="K1036" s="16" t="str">
        <f>IF($C1036="B",VLOOKUP($A1036,Bat!$A$4:$BF$2320,K$1,FALSE),VLOOKUP($A1036,Pit!$A$4:$BA$1686,K$2,FALSE))</f>
        <v>High</v>
      </c>
      <c r="L1036" s="17" t="str">
        <f>IF($C1036="B",VLOOKUP($A1036,Bat!$A$4:$BF$2320,L$1,FALSE),VLOOKUP($A1036,Pit!$A$4:$BA$1686,L$2,FALSE))</f>
        <v>High</v>
      </c>
      <c r="M1036" s="16">
        <f>IF($C1036="B",VLOOKUP($A1036,Bat!$A$4:$BF$2320,M$1,FALSE),VLOOKUP($A1036,Pit!$A$4:$BA$1686,M$2,FALSE))</f>
        <v>3</v>
      </c>
      <c r="N1036" s="16">
        <f>IF($C1036="B",VLOOKUP($A1036,Bat!$A$4:$BF$2320,N$1,FALSE),VLOOKUP($A1036,Pit!$A$4:$BA$1686,N$2,FALSE))</f>
        <v>2</v>
      </c>
      <c r="O1036" s="16">
        <f>IF($C1036="B",VLOOKUP($A1036,Bat!$A$4:$BF$2320,O$1,FALSE),VLOOKUP($A1036,Pit!$A$4:$BA$1686,O$2,FALSE))</f>
        <v>2</v>
      </c>
      <c r="P1036" s="16" t="str">
        <f>IF($C1036="B",VLOOKUP($A1036,Bat!$A$4:$BF$2320,P$1,FALSE),VLOOKUP($A1036,Pit!$A$4:$BA$1686,P$2,FALSE))</f>
        <v>87-89 Mph</v>
      </c>
      <c r="Q1036" s="17">
        <f>IF($C1036="B",VLOOKUP($A1036,Bat!$A$4:$BF$2320,Q$1,FALSE),VLOOKUP($A1036,Pit!$A$4:$BA$1686,Q$2,FALSE))</f>
        <v>4</v>
      </c>
      <c r="R1036" s="18">
        <f>IF($C1036="B",VLOOKUP($A1036,Bat!$A$4:$BF$2320,R$1,FALSE),VLOOKUP($A1036,Pit!$A$4:$BA$1686,R$2,FALSE))</f>
        <v>4.9126048137323579</v>
      </c>
      <c r="S1036" s="19">
        <f>IF($C1036="B",VLOOKUP($A1036,Bat!$A$4:$BF$2320,S$1,FALSE),VLOOKUP($A1036,Pit!$A$4:$BA$1686,S$2,FALSE))</f>
        <v>-0.62598096173155127</v>
      </c>
      <c r="T1036" s="20" t="str">
        <f>IF($C1036="B",VLOOKUP($A1036,Bat!$A$4:$BF$2320,T$1,FALSE),VLOOKUP($A1036,Pit!$A$4:$BA$1686,T$2,FALSE))</f>
        <v>Slot</v>
      </c>
      <c r="U1036" s="17" t="str">
        <f>VLOOKUP(IF($C1036="B",VLOOKUP($A1036,Bat!$A$4:$AU$2320,U$1,FALSE),VLOOKUP($A1036,Pit!$A$4:$BE$1686,U$2,FALSE)),COND!$A$35:$B$41,2,FALSE)</f>
        <v>??</v>
      </c>
      <c r="V1036" s="21">
        <f>IF($C1036="B",VLOOKUP($A1036,Bat!$A$4:$AT$2284,46,FALSE),VLOOKUP($A1036,Pit!$A$4:$BD$1664,56,FALSE))</f>
        <v>624</v>
      </c>
      <c r="W1036" s="16">
        <f t="shared" si="82"/>
        <v>624</v>
      </c>
      <c r="X1036" s="16"/>
      <c r="Y1036" s="22">
        <f t="shared" si="83"/>
        <v>1098</v>
      </c>
      <c r="Z1036" s="16" t="str">
        <f>IFERROR(VLOOKUP($D1036,Results37!$F$3:$L$1396,Z$1,FALSE),"")</f>
        <v/>
      </c>
      <c r="AA1036" s="47" t="str">
        <f>IF(ISERROR(VLOOKUP(D1036,Results37!$F$3:$O$399,AA$1,FALSE)),"",IF(VLOOKUP(D1036,Results37!$F$3:$O$399,AA$1+1,FALSE)=1,"S"&amp;VLOOKUP(D1036,Results37!$F$3:$O$399,AA$1,FALSE),VLOOKUP(D1036,Results37!$F$3:$O$399,AA$1,FALSE)))</f>
        <v/>
      </c>
      <c r="AB1036" s="16" t="str">
        <f>IFERROR(VLOOKUP($D1036,Results37!$F$3:$L$1396,AB$1,FALSE),"")</f>
        <v/>
      </c>
      <c r="AC1036" s="16" t="str">
        <f>IFERROR(VLOOKUP($D1036,Results37!$F$3:$L$1396,AC$1,FALSE),"")</f>
        <v/>
      </c>
      <c r="AD1036" s="16" t="str">
        <f t="shared" si="84"/>
        <v/>
      </c>
      <c r="AE1036" s="20" t="str">
        <f>IF(ISERROR(VLOOKUP($AC1036&amp;"-"&amp;$F1036&amp;" "&amp;G1036,Bonuses!$B$1:$G$1006,4,FALSE)),"",INT(VLOOKUP($AC1036&amp;"-"&amp;$F1036&amp;" "&amp;$G1036,Bonuses!$B$1:$G$1006,4,FALSE)))</f>
        <v/>
      </c>
      <c r="AF1036" s="16" t="str">
        <f>IF(ISERROR(VLOOKUP($AC1036&amp;"-"&amp;$F1036,Bonuses!$B$1:$G$1006,5,FALSE)),"",IF(VLOOKUP($AC1036&amp;"-"&amp;$F1036,Bonuses!$B$1:$G$1006,5,FALSE)="","",VLOOKUP($AC1036&amp;"-"&amp;$F1036,Bonuses!$B$1:$G$1006,6,FALSE)&amp;" yrs, "&amp;VLOOKUP($AC1036&amp;"-"&amp;$F1036,Bonuses!$B$1:$G$1006,5,FALSE)))</f>
        <v/>
      </c>
    </row>
    <row r="1037" spans="1:32" s="21" customFormat="1" x14ac:dyDescent="0.25">
      <c r="A1037" s="21" t="s">
        <v>2067</v>
      </c>
      <c r="B1037" s="21">
        <f t="shared" si="80"/>
        <v>0</v>
      </c>
      <c r="C1037" s="21" t="str">
        <f t="shared" si="81"/>
        <v>B</v>
      </c>
      <c r="D1037" s="17">
        <f>IF($C1037="B",VLOOKUP($A1037,Bat!$A$4:$BF$2320,D$1,FALSE),VLOOKUP($A1037,Pit!$A$4:$BA$1686,D$2,FALSE))</f>
        <v>6419</v>
      </c>
      <c r="E1037" s="16" t="str">
        <f>IF($C1037="B",VLOOKUP($A1037,Bat!$A$4:$BF$2320,E$1,FALSE),VLOOKUP($A1037,Pit!$A$4:$BA$1686,E$2,FALSE))</f>
        <v>1B</v>
      </c>
      <c r="F1037" s="16" t="str">
        <f>IF($C1037="B",VLOOKUP($A1037,Bat!$A$4:$BF$2320,F$1,FALSE),VLOOKUP($A1037,Pit!$A$4:$BA$1686,F$2,FALSE))</f>
        <v>Bob</v>
      </c>
      <c r="G1037" s="16" t="str">
        <f>IF($C1037="B",VLOOKUP($A1037,Bat!$A$4:$BF$2320,G$1,FALSE),VLOOKUP($A1037,Pit!$A$4:$BA$1686,G$2,FALSE))</f>
        <v>Buchanan</v>
      </c>
      <c r="H1037" s="16">
        <f>IF($C1037="B",VLOOKUP($A1037,Bat!$A$4:$BF$2320,H$1,FALSE),VLOOKUP($A1037,Pit!$A$4:$BA$1686,H$2,FALSE))</f>
        <v>18</v>
      </c>
      <c r="I1037" s="16" t="str">
        <f>IF($C1037="B",VLOOKUP($A1037,Bat!$A$4:$BF$2320,I$1,FALSE),VLOOKUP($A1037,Pit!$A$4:$BA$1686,I$2,FALSE))</f>
        <v>R</v>
      </c>
      <c r="J1037" s="16" t="str">
        <f>IF($C1037="B",VLOOKUP($A1037,Bat!$A$4:$BF$2320,J$1,FALSE),VLOOKUP($A1037,Pit!$A$4:$BA$1686,J$2,FALSE))</f>
        <v>R</v>
      </c>
      <c r="K1037" s="16" t="str">
        <f>IF($C1037="B",VLOOKUP($A1037,Bat!$A$4:$BF$2320,K$1,FALSE),VLOOKUP($A1037,Pit!$A$4:$BA$1686,K$2,FALSE))</f>
        <v>Low</v>
      </c>
      <c r="L1037" s="17" t="str">
        <f>IF($C1037="B",VLOOKUP($A1037,Bat!$A$4:$BF$2320,L$1,FALSE),VLOOKUP($A1037,Pit!$A$4:$BA$1686,L$2,FALSE))</f>
        <v>Normal</v>
      </c>
      <c r="M1037" s="16">
        <f>IF($C1037="B",VLOOKUP($A1037,Bat!$A$4:$BF$2320,M$1,FALSE),VLOOKUP($A1037,Pit!$A$4:$BA$1686,M$2,FALSE))</f>
        <v>1</v>
      </c>
      <c r="N1037" s="16">
        <f>IF($C1037="B",VLOOKUP($A1037,Bat!$A$4:$BF$2320,N$1,FALSE),VLOOKUP($A1037,Pit!$A$4:$BA$1686,N$2,FALSE))</f>
        <v>1</v>
      </c>
      <c r="O1037" s="16">
        <f>IF($C1037="B",VLOOKUP($A1037,Bat!$A$4:$BF$2320,O$1,FALSE),VLOOKUP($A1037,Pit!$A$4:$BA$1686,O$2,FALSE))</f>
        <v>5</v>
      </c>
      <c r="P1037" s="16">
        <f>IF($C1037="B",VLOOKUP($A1037,Bat!$A$4:$BF$2320,P$1,FALSE),VLOOKUP($A1037,Pit!$A$4:$BA$1686,P$2,FALSE))</f>
        <v>3</v>
      </c>
      <c r="Q1037" s="17">
        <f>IF($C1037="B",VLOOKUP($A1037,Bat!$A$4:$BF$2320,Q$1,FALSE),VLOOKUP($A1037,Pit!$A$4:$BA$1686,Q$2,FALSE))</f>
        <v>4</v>
      </c>
      <c r="R1037" s="18">
        <f>IF($C1037="B",VLOOKUP($A1037,Bat!$A$4:$BF$2320,R$1,FALSE),VLOOKUP($A1037,Pit!$A$4:$BA$1686,R$2,FALSE))</f>
        <v>-7.7399853861213987</v>
      </c>
      <c r="S1037" s="19">
        <f>IF($C1037="B",VLOOKUP($A1037,Bat!$A$4:$BF$2320,S$1,FALSE),VLOOKUP($A1037,Pit!$A$4:$BA$1686,S$2,FALSE))</f>
        <v>-0.68888153456376677</v>
      </c>
      <c r="T1037" s="20" t="str">
        <f>IF($C1037="B",VLOOKUP($A1037,Bat!$A$4:$BF$2320,T$1,FALSE),VLOOKUP($A1037,Pit!$A$4:$BA$1686,T$2,FALSE))</f>
        <v>$210k</v>
      </c>
      <c r="U1037" s="17" t="str">
        <f>VLOOKUP(IF($C1037="B",VLOOKUP($A1037,Bat!$A$4:$AU$2320,U$1,FALSE),VLOOKUP($A1037,Pit!$A$4:$BE$1686,U$2,FALSE)),COND!$A$35:$B$41,2,FALSE)</f>
        <v>??</v>
      </c>
      <c r="V1037" s="21">
        <f>IF($C1037="B",VLOOKUP($A1037,Bat!$A$4:$AT$2284,46,FALSE),VLOOKUP($A1037,Pit!$A$4:$BD$1664,56,FALSE))</f>
        <v>624</v>
      </c>
      <c r="W1037" s="16">
        <f t="shared" si="82"/>
        <v>999</v>
      </c>
      <c r="X1037" s="16"/>
      <c r="Y1037" s="22">
        <f t="shared" si="83"/>
        <v>1138</v>
      </c>
      <c r="Z1037" s="16" t="str">
        <f>IFERROR(VLOOKUP($D1037,Results37!$F$3:$L$1396,Z$1,FALSE),"")</f>
        <v/>
      </c>
      <c r="AA1037" s="47" t="str">
        <f>IF(ISERROR(VLOOKUP(D1037,Results37!$F$3:$O$399,AA$1,FALSE)),"",IF(VLOOKUP(D1037,Results37!$F$3:$O$399,AA$1+1,FALSE)=1,"S"&amp;VLOOKUP(D1037,Results37!$F$3:$O$399,AA$1,FALSE),VLOOKUP(D1037,Results37!$F$3:$O$399,AA$1,FALSE)))</f>
        <v/>
      </c>
      <c r="AB1037" s="16" t="str">
        <f>IFERROR(VLOOKUP($D1037,Results37!$F$3:$L$1396,AB$1,FALSE),"")</f>
        <v/>
      </c>
      <c r="AC1037" s="16" t="str">
        <f>IFERROR(VLOOKUP($D1037,Results37!$F$3:$L$1396,AC$1,FALSE),"")</f>
        <v/>
      </c>
      <c r="AD1037" s="16" t="str">
        <f t="shared" si="84"/>
        <v/>
      </c>
      <c r="AE1037" s="20" t="str">
        <f>IF(ISERROR(VLOOKUP($AC1037&amp;"-"&amp;$F1037&amp;" "&amp;G1037,Bonuses!$B$1:$G$1006,4,FALSE)),"",INT(VLOOKUP($AC1037&amp;"-"&amp;$F1037&amp;" "&amp;$G1037,Bonuses!$B$1:$G$1006,4,FALSE)))</f>
        <v/>
      </c>
      <c r="AF1037" s="16" t="str">
        <f>IF(ISERROR(VLOOKUP($AC1037&amp;"-"&amp;$F1037,Bonuses!$B$1:$G$1006,5,FALSE)),"",IF(VLOOKUP($AC1037&amp;"-"&amp;$F1037,Bonuses!$B$1:$G$1006,5,FALSE)="","",VLOOKUP($AC1037&amp;"-"&amp;$F1037,Bonuses!$B$1:$G$1006,6,FALSE)&amp;" yrs, "&amp;VLOOKUP($AC1037&amp;"-"&amp;$F1037,Bonuses!$B$1:$G$1006,5,FALSE)))</f>
        <v/>
      </c>
    </row>
    <row r="1038" spans="1:32" s="21" customFormat="1" x14ac:dyDescent="0.25">
      <c r="A1038" s="21" t="s">
        <v>2709</v>
      </c>
      <c r="B1038" s="21">
        <f t="shared" si="80"/>
        <v>0</v>
      </c>
      <c r="C1038" s="21" t="str">
        <f t="shared" si="81"/>
        <v>P</v>
      </c>
      <c r="D1038" s="17">
        <f>IF($C1038="B",VLOOKUP($A1038,Bat!$A$4:$BF$2320,D$1,FALSE),VLOOKUP($A1038,Pit!$A$4:$BA$1686,D$2,FALSE))</f>
        <v>13107</v>
      </c>
      <c r="E1038" s="16" t="str">
        <f>IF($C1038="B",VLOOKUP($A1038,Bat!$A$4:$BF$2320,E$1,FALSE),VLOOKUP($A1038,Pit!$A$4:$BA$1686,E$2,FALSE))</f>
        <v>RP</v>
      </c>
      <c r="F1038" s="16" t="str">
        <f>IF($C1038="B",VLOOKUP($A1038,Bat!$A$4:$BF$2320,F$1,FALSE),VLOOKUP($A1038,Pit!$A$4:$BA$1686,F$2,FALSE))</f>
        <v>Troy</v>
      </c>
      <c r="G1038" s="16" t="str">
        <f>IF($C1038="B",VLOOKUP($A1038,Bat!$A$4:$BF$2320,G$1,FALSE),VLOOKUP($A1038,Pit!$A$4:$BA$1686,G$2,FALSE))</f>
        <v>Berry</v>
      </c>
      <c r="H1038" s="16">
        <f>IF($C1038="B",VLOOKUP($A1038,Bat!$A$4:$BF$2320,H$1,FALSE),VLOOKUP($A1038,Pit!$A$4:$BA$1686,H$2,FALSE))</f>
        <v>24</v>
      </c>
      <c r="I1038" s="16" t="str">
        <f>IF($C1038="B",VLOOKUP($A1038,Bat!$A$4:$BF$2320,I$1,FALSE),VLOOKUP($A1038,Pit!$A$4:$BA$1686,I$2,FALSE))</f>
        <v>L</v>
      </c>
      <c r="J1038" s="16" t="str">
        <f>IF($C1038="B",VLOOKUP($A1038,Bat!$A$4:$BF$2320,J$1,FALSE),VLOOKUP($A1038,Pit!$A$4:$BA$1686,J$2,FALSE))</f>
        <v>L</v>
      </c>
      <c r="K1038" s="16" t="str">
        <f>IF($C1038="B",VLOOKUP($A1038,Bat!$A$4:$BF$2320,K$1,FALSE),VLOOKUP($A1038,Pit!$A$4:$BA$1686,K$2,FALSE))</f>
        <v>Low</v>
      </c>
      <c r="L1038" s="17" t="str">
        <f>IF($C1038="B",VLOOKUP($A1038,Bat!$A$4:$BF$2320,L$1,FALSE),VLOOKUP($A1038,Pit!$A$4:$BA$1686,L$2,FALSE))</f>
        <v>Normal</v>
      </c>
      <c r="M1038" s="16">
        <f>IF($C1038="B",VLOOKUP($A1038,Bat!$A$4:$BF$2320,M$1,FALSE),VLOOKUP($A1038,Pit!$A$4:$BA$1686,M$2,FALSE))</f>
        <v>3</v>
      </c>
      <c r="N1038" s="16">
        <f>IF($C1038="B",VLOOKUP($A1038,Bat!$A$4:$BF$2320,N$1,FALSE),VLOOKUP($A1038,Pit!$A$4:$BA$1686,N$2,FALSE))</f>
        <v>2</v>
      </c>
      <c r="O1038" s="16">
        <f>IF($C1038="B",VLOOKUP($A1038,Bat!$A$4:$BF$2320,O$1,FALSE),VLOOKUP($A1038,Pit!$A$4:$BA$1686,O$2,FALSE))</f>
        <v>2</v>
      </c>
      <c r="P1038" s="16" t="str">
        <f>IF($C1038="B",VLOOKUP($A1038,Bat!$A$4:$BF$2320,P$1,FALSE),VLOOKUP($A1038,Pit!$A$4:$BA$1686,P$2,FALSE))</f>
        <v>96-98 Mph</v>
      </c>
      <c r="Q1038" s="17">
        <f>IF($C1038="B",VLOOKUP($A1038,Bat!$A$4:$BF$2320,Q$1,FALSE),VLOOKUP($A1038,Pit!$A$4:$BA$1686,Q$2,FALSE))</f>
        <v>6</v>
      </c>
      <c r="R1038" s="18">
        <f>IF($C1038="B",VLOOKUP($A1038,Bat!$A$4:$BF$2320,R$1,FALSE),VLOOKUP($A1038,Pit!$A$4:$BA$1686,R$2,FALSE))</f>
        <v>4.875742450970197</v>
      </c>
      <c r="S1038" s="19">
        <f>IF($C1038="B",VLOOKUP($A1038,Bat!$A$4:$BF$2320,S$1,FALSE),VLOOKUP($A1038,Pit!$A$4:$BA$1686,S$2,FALSE))</f>
        <v>-0.62921932196504304</v>
      </c>
      <c r="T1038" s="20" t="str">
        <f>IF($C1038="B",VLOOKUP($A1038,Bat!$A$4:$BF$2320,T$1,FALSE),VLOOKUP($A1038,Pit!$A$4:$BA$1686,T$2,FALSE))</f>
        <v>Slot</v>
      </c>
      <c r="U1038" s="17" t="str">
        <f>VLOOKUP(IF($C1038="B",VLOOKUP($A1038,Bat!$A$4:$AU$2320,U$1,FALSE),VLOOKUP($A1038,Pit!$A$4:$BE$1686,U$2,FALSE)),COND!$A$35:$B$41,2,FALSE)</f>
        <v>??</v>
      </c>
      <c r="V1038" s="21">
        <f>IF($C1038="B",VLOOKUP($A1038,Bat!$A$4:$AT$2284,46,FALSE),VLOOKUP($A1038,Pit!$A$4:$BD$1664,56,FALSE))</f>
        <v>625</v>
      </c>
      <c r="W1038" s="16">
        <f t="shared" si="82"/>
        <v>625</v>
      </c>
      <c r="X1038" s="16"/>
      <c r="Y1038" s="22">
        <f t="shared" si="83"/>
        <v>1100</v>
      </c>
      <c r="Z1038" s="16" t="str">
        <f>IFERROR(VLOOKUP($D1038,Results37!$F$3:$L$1396,Z$1,FALSE),"")</f>
        <v/>
      </c>
      <c r="AA1038" s="47" t="str">
        <f>IF(ISERROR(VLOOKUP(D1038,Results37!$F$3:$O$399,AA$1,FALSE)),"",IF(VLOOKUP(D1038,Results37!$F$3:$O$399,AA$1+1,FALSE)=1,"S"&amp;VLOOKUP(D1038,Results37!$F$3:$O$399,AA$1,FALSE),VLOOKUP(D1038,Results37!$F$3:$O$399,AA$1,FALSE)))</f>
        <v/>
      </c>
      <c r="AB1038" s="16" t="str">
        <f>IFERROR(VLOOKUP($D1038,Results37!$F$3:$L$1396,AB$1,FALSE),"")</f>
        <v/>
      </c>
      <c r="AC1038" s="16" t="str">
        <f>IFERROR(VLOOKUP($D1038,Results37!$F$3:$L$1396,AC$1,FALSE),"")</f>
        <v/>
      </c>
      <c r="AD1038" s="16" t="str">
        <f t="shared" si="84"/>
        <v/>
      </c>
      <c r="AE1038" s="20" t="str">
        <f>IF(ISERROR(VLOOKUP($AC1038&amp;"-"&amp;$F1038&amp;" "&amp;G1038,Bonuses!$B$1:$G$1006,4,FALSE)),"",INT(VLOOKUP($AC1038&amp;"-"&amp;$F1038&amp;" "&amp;$G1038,Bonuses!$B$1:$G$1006,4,FALSE)))</f>
        <v/>
      </c>
      <c r="AF1038" s="16" t="str">
        <f>IF(ISERROR(VLOOKUP($AC1038&amp;"-"&amp;$F1038,Bonuses!$B$1:$G$1006,5,FALSE)),"",IF(VLOOKUP($AC1038&amp;"-"&amp;$F1038,Bonuses!$B$1:$G$1006,5,FALSE)="","",VLOOKUP($AC1038&amp;"-"&amp;$F1038,Bonuses!$B$1:$G$1006,6,FALSE)&amp;" yrs, "&amp;VLOOKUP($AC1038&amp;"-"&amp;$F1038,Bonuses!$B$1:$G$1006,5,FALSE)))</f>
        <v/>
      </c>
    </row>
    <row r="1039" spans="1:32" s="21" customFormat="1" x14ac:dyDescent="0.25">
      <c r="A1039" s="21" t="s">
        <v>2710</v>
      </c>
      <c r="B1039" s="21">
        <f t="shared" si="80"/>
        <v>0</v>
      </c>
      <c r="C1039" s="21" t="str">
        <f t="shared" si="81"/>
        <v>P</v>
      </c>
      <c r="D1039" s="17">
        <f>IF($C1039="B",VLOOKUP($A1039,Bat!$A$4:$BF$2320,D$1,FALSE),VLOOKUP($A1039,Pit!$A$4:$BA$1686,D$2,FALSE))</f>
        <v>13624</v>
      </c>
      <c r="E1039" s="16" t="str">
        <f>IF($C1039="B",VLOOKUP($A1039,Bat!$A$4:$BF$2320,E$1,FALSE),VLOOKUP($A1039,Pit!$A$4:$BA$1686,E$2,FALSE))</f>
        <v>RP</v>
      </c>
      <c r="F1039" s="16" t="str">
        <f>IF($C1039="B",VLOOKUP($A1039,Bat!$A$4:$BF$2320,F$1,FALSE),VLOOKUP($A1039,Pit!$A$4:$BA$1686,F$2,FALSE))</f>
        <v>Avery</v>
      </c>
      <c r="G1039" s="16" t="str">
        <f>IF($C1039="B",VLOOKUP($A1039,Bat!$A$4:$BF$2320,G$1,FALSE),VLOOKUP($A1039,Pit!$A$4:$BA$1686,G$2,FALSE))</f>
        <v>Douglas</v>
      </c>
      <c r="H1039" s="16">
        <f>IF($C1039="B",VLOOKUP($A1039,Bat!$A$4:$BF$2320,H$1,FALSE),VLOOKUP($A1039,Pit!$A$4:$BA$1686,H$2,FALSE))</f>
        <v>23</v>
      </c>
      <c r="I1039" s="16" t="str">
        <f>IF($C1039="B",VLOOKUP($A1039,Bat!$A$4:$BF$2320,I$1,FALSE),VLOOKUP($A1039,Pit!$A$4:$BA$1686,I$2,FALSE))</f>
        <v>L</v>
      </c>
      <c r="J1039" s="16" t="str">
        <f>IF($C1039="B",VLOOKUP($A1039,Bat!$A$4:$BF$2320,J$1,FALSE),VLOOKUP($A1039,Pit!$A$4:$BA$1686,J$2,FALSE))</f>
        <v>R</v>
      </c>
      <c r="K1039" s="16" t="str">
        <f>IF($C1039="B",VLOOKUP($A1039,Bat!$A$4:$BF$2320,K$1,FALSE),VLOOKUP($A1039,Pit!$A$4:$BA$1686,K$2,FALSE))</f>
        <v>Low</v>
      </c>
      <c r="L1039" s="17" t="str">
        <f>IF($C1039="B",VLOOKUP($A1039,Bat!$A$4:$BF$2320,L$1,FALSE),VLOOKUP($A1039,Pit!$A$4:$BA$1686,L$2,FALSE))</f>
        <v>Normal</v>
      </c>
      <c r="M1039" s="16">
        <f>IF($C1039="B",VLOOKUP($A1039,Bat!$A$4:$BF$2320,M$1,FALSE),VLOOKUP($A1039,Pit!$A$4:$BA$1686,M$2,FALSE))</f>
        <v>2</v>
      </c>
      <c r="N1039" s="16">
        <f>IF($C1039="B",VLOOKUP($A1039,Bat!$A$4:$BF$2320,N$1,FALSE),VLOOKUP($A1039,Pit!$A$4:$BA$1686,N$2,FALSE))</f>
        <v>1</v>
      </c>
      <c r="O1039" s="16">
        <f>IF($C1039="B",VLOOKUP($A1039,Bat!$A$4:$BF$2320,O$1,FALSE),VLOOKUP($A1039,Pit!$A$4:$BA$1686,O$2,FALSE))</f>
        <v>3</v>
      </c>
      <c r="P1039" s="16" t="str">
        <f>IF($C1039="B",VLOOKUP($A1039,Bat!$A$4:$BF$2320,P$1,FALSE),VLOOKUP($A1039,Pit!$A$4:$BA$1686,P$2,FALSE))</f>
        <v>83-85 Mph</v>
      </c>
      <c r="Q1039" s="17">
        <f>IF($C1039="B",VLOOKUP($A1039,Bat!$A$4:$BF$2320,Q$1,FALSE),VLOOKUP($A1039,Pit!$A$4:$BA$1686,Q$2,FALSE))</f>
        <v>5</v>
      </c>
      <c r="R1039" s="18">
        <f>IF($C1039="B",VLOOKUP($A1039,Bat!$A$4:$BF$2320,R$1,FALSE),VLOOKUP($A1039,Pit!$A$4:$BA$1686,R$2,FALSE))</f>
        <v>4.8718086289762148</v>
      </c>
      <c r="S1039" s="19">
        <f>IF($C1039="B",VLOOKUP($A1039,Bat!$A$4:$BF$2320,S$1,FALSE),VLOOKUP($A1039,Pit!$A$4:$BA$1686,S$2,FALSE))</f>
        <v>-0.62956490840487989</v>
      </c>
      <c r="T1039" s="20" t="str">
        <f>IF($C1039="B",VLOOKUP($A1039,Bat!$A$4:$BF$2320,T$1,FALSE),VLOOKUP($A1039,Pit!$A$4:$BA$1686,T$2,FALSE))</f>
        <v>Slot</v>
      </c>
      <c r="U1039" s="17" t="str">
        <f>VLOOKUP(IF($C1039="B",VLOOKUP($A1039,Bat!$A$4:$AU$2320,U$1,FALSE),VLOOKUP($A1039,Pit!$A$4:$BE$1686,U$2,FALSE)),COND!$A$35:$B$41,2,FALSE)</f>
        <v>??</v>
      </c>
      <c r="V1039" s="21">
        <f>IF($C1039="B",VLOOKUP($A1039,Bat!$A$4:$AT$2284,46,FALSE),VLOOKUP($A1039,Pit!$A$4:$BD$1664,56,FALSE))</f>
        <v>626</v>
      </c>
      <c r="W1039" s="16">
        <f t="shared" si="82"/>
        <v>626</v>
      </c>
      <c r="X1039" s="16"/>
      <c r="Y1039" s="22">
        <f t="shared" si="83"/>
        <v>1101</v>
      </c>
      <c r="Z1039" s="16" t="str">
        <f>IFERROR(VLOOKUP($D1039,Results37!$F$3:$L$1396,Z$1,FALSE),"")</f>
        <v/>
      </c>
      <c r="AA1039" s="47" t="str">
        <f>IF(ISERROR(VLOOKUP(D1039,Results37!$F$3:$O$399,AA$1,FALSE)),"",IF(VLOOKUP(D1039,Results37!$F$3:$O$399,AA$1+1,FALSE)=1,"S"&amp;VLOOKUP(D1039,Results37!$F$3:$O$399,AA$1,FALSE),VLOOKUP(D1039,Results37!$F$3:$O$399,AA$1,FALSE)))</f>
        <v/>
      </c>
      <c r="AB1039" s="16" t="str">
        <f>IFERROR(VLOOKUP($D1039,Results37!$F$3:$L$1396,AB$1,FALSE),"")</f>
        <v/>
      </c>
      <c r="AC1039" s="16" t="str">
        <f>IFERROR(VLOOKUP($D1039,Results37!$F$3:$L$1396,AC$1,FALSE),"")</f>
        <v/>
      </c>
      <c r="AD1039" s="16" t="str">
        <f t="shared" si="84"/>
        <v/>
      </c>
      <c r="AE1039" s="20" t="str">
        <f>IF(ISERROR(VLOOKUP($AC1039&amp;"-"&amp;$F1039&amp;" "&amp;G1039,Bonuses!$B$1:$G$1006,4,FALSE)),"",INT(VLOOKUP($AC1039&amp;"-"&amp;$F1039&amp;" "&amp;$G1039,Bonuses!$B$1:$G$1006,4,FALSE)))</f>
        <v/>
      </c>
      <c r="AF1039" s="16" t="str">
        <f>IF(ISERROR(VLOOKUP($AC1039&amp;"-"&amp;$F1039,Bonuses!$B$1:$G$1006,5,FALSE)),"",IF(VLOOKUP($AC1039&amp;"-"&amp;$F1039,Bonuses!$B$1:$G$1006,5,FALSE)="","",VLOOKUP($AC1039&amp;"-"&amp;$F1039,Bonuses!$B$1:$G$1006,6,FALSE)&amp;" yrs, "&amp;VLOOKUP($AC1039&amp;"-"&amp;$F1039,Bonuses!$B$1:$G$1006,5,FALSE)))</f>
        <v/>
      </c>
    </row>
    <row r="1040" spans="1:32" s="21" customFormat="1" x14ac:dyDescent="0.25">
      <c r="A1040" s="21" t="s">
        <v>2711</v>
      </c>
      <c r="B1040" s="21">
        <f t="shared" si="80"/>
        <v>0</v>
      </c>
      <c r="C1040" s="21" t="str">
        <f t="shared" si="81"/>
        <v>P</v>
      </c>
      <c r="D1040" s="17">
        <f>IF($C1040="B",VLOOKUP($A1040,Bat!$A$4:$BF$2320,D$1,FALSE),VLOOKUP($A1040,Pit!$A$4:$BA$1686,D$2,FALSE))</f>
        <v>3450</v>
      </c>
      <c r="E1040" s="16" t="str">
        <f>IF($C1040="B",VLOOKUP($A1040,Bat!$A$4:$BF$2320,E$1,FALSE),VLOOKUP($A1040,Pit!$A$4:$BA$1686,E$2,FALSE))</f>
        <v>RP</v>
      </c>
      <c r="F1040" s="16" t="str">
        <f>IF($C1040="B",VLOOKUP($A1040,Bat!$A$4:$BF$2320,F$1,FALSE),VLOOKUP($A1040,Pit!$A$4:$BA$1686,F$2,FALSE))</f>
        <v>Roberto</v>
      </c>
      <c r="G1040" s="16" t="str">
        <f>IF($C1040="B",VLOOKUP($A1040,Bat!$A$4:$BF$2320,G$1,FALSE),VLOOKUP($A1040,Pit!$A$4:$BA$1686,G$2,FALSE))</f>
        <v>Nerí</v>
      </c>
      <c r="H1040" s="16">
        <f>IF($C1040="B",VLOOKUP($A1040,Bat!$A$4:$BF$2320,H$1,FALSE),VLOOKUP($A1040,Pit!$A$4:$BA$1686,H$2,FALSE))</f>
        <v>24</v>
      </c>
      <c r="I1040" s="16" t="str">
        <f>IF($C1040="B",VLOOKUP($A1040,Bat!$A$4:$BF$2320,I$1,FALSE),VLOOKUP($A1040,Pit!$A$4:$BA$1686,I$2,FALSE))</f>
        <v>R</v>
      </c>
      <c r="J1040" s="16" t="str">
        <f>IF($C1040="B",VLOOKUP($A1040,Bat!$A$4:$BF$2320,J$1,FALSE),VLOOKUP($A1040,Pit!$A$4:$BA$1686,J$2,FALSE))</f>
        <v>R</v>
      </c>
      <c r="K1040" s="16" t="str">
        <f>IF($C1040="B",VLOOKUP($A1040,Bat!$A$4:$BF$2320,K$1,FALSE),VLOOKUP($A1040,Pit!$A$4:$BA$1686,K$2,FALSE))</f>
        <v>Low</v>
      </c>
      <c r="L1040" s="17" t="str">
        <f>IF($C1040="B",VLOOKUP($A1040,Bat!$A$4:$BF$2320,L$1,FALSE),VLOOKUP($A1040,Pit!$A$4:$BA$1686,L$2,FALSE))</f>
        <v>Normal</v>
      </c>
      <c r="M1040" s="16">
        <f>IF($C1040="B",VLOOKUP($A1040,Bat!$A$4:$BF$2320,M$1,FALSE),VLOOKUP($A1040,Pit!$A$4:$BA$1686,M$2,FALSE))</f>
        <v>3</v>
      </c>
      <c r="N1040" s="16">
        <f>IF($C1040="B",VLOOKUP($A1040,Bat!$A$4:$BF$2320,N$1,FALSE),VLOOKUP($A1040,Pit!$A$4:$BA$1686,N$2,FALSE))</f>
        <v>1</v>
      </c>
      <c r="O1040" s="16">
        <f>IF($C1040="B",VLOOKUP($A1040,Bat!$A$4:$BF$2320,O$1,FALSE),VLOOKUP($A1040,Pit!$A$4:$BA$1686,O$2,FALSE))</f>
        <v>3</v>
      </c>
      <c r="P1040" s="16" t="str">
        <f>IF($C1040="B",VLOOKUP($A1040,Bat!$A$4:$BF$2320,P$1,FALSE),VLOOKUP($A1040,Pit!$A$4:$BA$1686,P$2,FALSE))</f>
        <v>88-90 Mph</v>
      </c>
      <c r="Q1040" s="17">
        <f>IF($C1040="B",VLOOKUP($A1040,Bat!$A$4:$BF$2320,Q$1,FALSE),VLOOKUP($A1040,Pit!$A$4:$BA$1686,Q$2,FALSE))</f>
        <v>4</v>
      </c>
      <c r="R1040" s="18">
        <f>IF($C1040="B",VLOOKUP($A1040,Bat!$A$4:$BF$2320,R$1,FALSE),VLOOKUP($A1040,Pit!$A$4:$BA$1686,R$2,FALSE))</f>
        <v>4.8663609304676854</v>
      </c>
      <c r="S1040" s="19">
        <f>IF($C1040="B",VLOOKUP($A1040,Bat!$A$4:$BF$2320,S$1,FALSE),VLOOKUP($A1040,Pit!$A$4:$BA$1686,S$2,FALSE))</f>
        <v>-0.63004348896489171</v>
      </c>
      <c r="T1040" s="20" t="str">
        <f>IF($C1040="B",VLOOKUP($A1040,Bat!$A$4:$BF$2320,T$1,FALSE),VLOOKUP($A1040,Pit!$A$4:$BA$1686,T$2,FALSE))</f>
        <v>Slot</v>
      </c>
      <c r="U1040" s="17" t="str">
        <f>VLOOKUP(IF($C1040="B",VLOOKUP($A1040,Bat!$A$4:$AU$2320,U$1,FALSE),VLOOKUP($A1040,Pit!$A$4:$BE$1686,U$2,FALSE)),COND!$A$35:$B$41,2,FALSE)</f>
        <v>??</v>
      </c>
      <c r="V1040" s="21">
        <f>IF($C1040="B",VLOOKUP($A1040,Bat!$A$4:$AT$2284,46,FALSE),VLOOKUP($A1040,Pit!$A$4:$BD$1664,56,FALSE))</f>
        <v>627</v>
      </c>
      <c r="W1040" s="16">
        <f t="shared" si="82"/>
        <v>627</v>
      </c>
      <c r="X1040" s="16"/>
      <c r="Y1040" s="22">
        <f t="shared" si="83"/>
        <v>1102</v>
      </c>
      <c r="Z1040" s="16" t="str">
        <f>IFERROR(VLOOKUP($D1040,Results37!$F$3:$L$1396,Z$1,FALSE),"")</f>
        <v/>
      </c>
      <c r="AA1040" s="47" t="str">
        <f>IF(ISERROR(VLOOKUP(D1040,Results37!$F$3:$O$399,AA$1,FALSE)),"",IF(VLOOKUP(D1040,Results37!$F$3:$O$399,AA$1+1,FALSE)=1,"S"&amp;VLOOKUP(D1040,Results37!$F$3:$O$399,AA$1,FALSE),VLOOKUP(D1040,Results37!$F$3:$O$399,AA$1,FALSE)))</f>
        <v/>
      </c>
      <c r="AB1040" s="16" t="str">
        <f>IFERROR(VLOOKUP($D1040,Results37!$F$3:$L$1396,AB$1,FALSE),"")</f>
        <v/>
      </c>
      <c r="AC1040" s="16" t="str">
        <f>IFERROR(VLOOKUP($D1040,Results37!$F$3:$L$1396,AC$1,FALSE),"")</f>
        <v/>
      </c>
      <c r="AD1040" s="16" t="str">
        <f t="shared" si="84"/>
        <v/>
      </c>
      <c r="AE1040" s="20" t="str">
        <f>IF(ISERROR(VLOOKUP($AC1040&amp;"-"&amp;$F1040&amp;" "&amp;G1040,Bonuses!$B$1:$G$1006,4,FALSE)),"",INT(VLOOKUP($AC1040&amp;"-"&amp;$F1040&amp;" "&amp;$G1040,Bonuses!$B$1:$G$1006,4,FALSE)))</f>
        <v/>
      </c>
      <c r="AF1040" s="16" t="str">
        <f>IF(ISERROR(VLOOKUP($AC1040&amp;"-"&amp;$F1040,Bonuses!$B$1:$G$1006,5,FALSE)),"",IF(VLOOKUP($AC1040&amp;"-"&amp;$F1040,Bonuses!$B$1:$G$1006,5,FALSE)="","",VLOOKUP($AC1040&amp;"-"&amp;$F1040,Bonuses!$B$1:$G$1006,6,FALSE)&amp;" yrs, "&amp;VLOOKUP($AC1040&amp;"-"&amp;$F1040,Bonuses!$B$1:$G$1006,5,FALSE)))</f>
        <v/>
      </c>
    </row>
    <row r="1041" spans="1:32" s="21" customFormat="1" x14ac:dyDescent="0.25">
      <c r="A1041" s="21" t="s">
        <v>2713</v>
      </c>
      <c r="B1041" s="21">
        <f t="shared" si="80"/>
        <v>0</v>
      </c>
      <c r="C1041" s="21" t="str">
        <f t="shared" si="81"/>
        <v>P</v>
      </c>
      <c r="D1041" s="17">
        <f>IF($C1041="B",VLOOKUP($A1041,Bat!$A$4:$BF$2320,D$1,FALSE),VLOOKUP($A1041,Pit!$A$4:$BA$1686,D$2,FALSE))</f>
        <v>1376</v>
      </c>
      <c r="E1041" s="16" t="str">
        <f>IF($C1041="B",VLOOKUP($A1041,Bat!$A$4:$BF$2320,E$1,FALSE),VLOOKUP($A1041,Pit!$A$4:$BA$1686,E$2,FALSE))</f>
        <v>RP</v>
      </c>
      <c r="F1041" s="16" t="str">
        <f>IF($C1041="B",VLOOKUP($A1041,Bat!$A$4:$BF$2320,F$1,FALSE),VLOOKUP($A1041,Pit!$A$4:$BA$1686,F$2,FALSE))</f>
        <v>Jeff</v>
      </c>
      <c r="G1041" s="16" t="str">
        <f>IF($C1041="B",VLOOKUP($A1041,Bat!$A$4:$BF$2320,G$1,FALSE),VLOOKUP($A1041,Pit!$A$4:$BA$1686,G$2,FALSE))</f>
        <v>Simmons</v>
      </c>
      <c r="H1041" s="16">
        <f>IF($C1041="B",VLOOKUP($A1041,Bat!$A$4:$BF$2320,H$1,FALSE),VLOOKUP($A1041,Pit!$A$4:$BA$1686,H$2,FALSE))</f>
        <v>24</v>
      </c>
      <c r="I1041" s="16" t="str">
        <f>IF($C1041="B",VLOOKUP($A1041,Bat!$A$4:$BF$2320,I$1,FALSE),VLOOKUP($A1041,Pit!$A$4:$BA$1686,I$2,FALSE))</f>
        <v>R</v>
      </c>
      <c r="J1041" s="16" t="str">
        <f>IF($C1041="B",VLOOKUP($A1041,Bat!$A$4:$BF$2320,J$1,FALSE),VLOOKUP($A1041,Pit!$A$4:$BA$1686,J$2,FALSE))</f>
        <v>R</v>
      </c>
      <c r="K1041" s="16" t="str">
        <f>IF($C1041="B",VLOOKUP($A1041,Bat!$A$4:$BF$2320,K$1,FALSE),VLOOKUP($A1041,Pit!$A$4:$BA$1686,K$2,FALSE))</f>
        <v>Low</v>
      </c>
      <c r="L1041" s="17" t="str">
        <f>IF($C1041="B",VLOOKUP($A1041,Bat!$A$4:$BF$2320,L$1,FALSE),VLOOKUP($A1041,Pit!$A$4:$BA$1686,L$2,FALSE))</f>
        <v>High</v>
      </c>
      <c r="M1041" s="16">
        <f>IF($C1041="B",VLOOKUP($A1041,Bat!$A$4:$BF$2320,M$1,FALSE),VLOOKUP($A1041,Pit!$A$4:$BA$1686,M$2,FALSE))</f>
        <v>2</v>
      </c>
      <c r="N1041" s="16">
        <f>IF($C1041="B",VLOOKUP($A1041,Bat!$A$4:$BF$2320,N$1,FALSE),VLOOKUP($A1041,Pit!$A$4:$BA$1686,N$2,FALSE))</f>
        <v>3</v>
      </c>
      <c r="O1041" s="16">
        <f>IF($C1041="B",VLOOKUP($A1041,Bat!$A$4:$BF$2320,O$1,FALSE),VLOOKUP($A1041,Pit!$A$4:$BA$1686,O$2,FALSE))</f>
        <v>2</v>
      </c>
      <c r="P1041" s="16" t="str">
        <f>IF($C1041="B",VLOOKUP($A1041,Bat!$A$4:$BF$2320,P$1,FALSE),VLOOKUP($A1041,Pit!$A$4:$BA$1686,P$2,FALSE))</f>
        <v>92-94 Mph</v>
      </c>
      <c r="Q1041" s="17">
        <f>IF($C1041="B",VLOOKUP($A1041,Bat!$A$4:$BF$2320,Q$1,FALSE),VLOOKUP($A1041,Pit!$A$4:$BA$1686,Q$2,FALSE))</f>
        <v>3</v>
      </c>
      <c r="R1041" s="18">
        <f>IF($C1041="B",VLOOKUP($A1041,Bat!$A$4:$BF$2320,R$1,FALSE),VLOOKUP($A1041,Pit!$A$4:$BA$1686,R$2,FALSE))</f>
        <v>4.8388042863508183</v>
      </c>
      <c r="S1041" s="19">
        <f>IF($C1041="B",VLOOKUP($A1041,Bat!$A$4:$BF$2320,S$1,FALSE),VLOOKUP($A1041,Pit!$A$4:$BA$1686,S$2,FALSE))</f>
        <v>-0.63246434139511487</v>
      </c>
      <c r="T1041" s="20" t="str">
        <f>IF($C1041="B",VLOOKUP($A1041,Bat!$A$4:$BF$2320,T$1,FALSE),VLOOKUP($A1041,Pit!$A$4:$BA$1686,T$2,FALSE))</f>
        <v>Slot</v>
      </c>
      <c r="U1041" s="17" t="str">
        <f>VLOOKUP(IF($C1041="B",VLOOKUP($A1041,Bat!$A$4:$AU$2320,U$1,FALSE),VLOOKUP($A1041,Pit!$A$4:$BE$1686,U$2,FALSE)),COND!$A$35:$B$41,2,FALSE)</f>
        <v>??</v>
      </c>
      <c r="V1041" s="21">
        <f>IF($C1041="B",VLOOKUP($A1041,Bat!$A$4:$AT$2284,46,FALSE),VLOOKUP($A1041,Pit!$A$4:$BD$1664,56,FALSE))</f>
        <v>628</v>
      </c>
      <c r="W1041" s="16">
        <f t="shared" si="82"/>
        <v>628</v>
      </c>
      <c r="X1041" s="16"/>
      <c r="Y1041" s="22">
        <f t="shared" si="83"/>
        <v>1103</v>
      </c>
      <c r="Z1041" s="16" t="str">
        <f>IFERROR(VLOOKUP($D1041,Results37!$F$3:$L$1396,Z$1,FALSE),"")</f>
        <v/>
      </c>
      <c r="AA1041" s="47" t="str">
        <f>IF(ISERROR(VLOOKUP(D1041,Results37!$F$3:$O$399,AA$1,FALSE)),"",IF(VLOOKUP(D1041,Results37!$F$3:$O$399,AA$1+1,FALSE)=1,"S"&amp;VLOOKUP(D1041,Results37!$F$3:$O$399,AA$1,FALSE),VLOOKUP(D1041,Results37!$F$3:$O$399,AA$1,FALSE)))</f>
        <v/>
      </c>
      <c r="AB1041" s="16" t="str">
        <f>IFERROR(VLOOKUP($D1041,Results37!$F$3:$L$1396,AB$1,FALSE),"")</f>
        <v/>
      </c>
      <c r="AC1041" s="16" t="str">
        <f>IFERROR(VLOOKUP($D1041,Results37!$F$3:$L$1396,AC$1,FALSE),"")</f>
        <v/>
      </c>
      <c r="AD1041" s="16" t="str">
        <f t="shared" si="84"/>
        <v/>
      </c>
      <c r="AE1041" s="20" t="str">
        <f>IF(ISERROR(VLOOKUP($AC1041&amp;"-"&amp;$F1041&amp;" "&amp;G1041,Bonuses!$B$1:$G$1006,4,FALSE)),"",INT(VLOOKUP($AC1041&amp;"-"&amp;$F1041&amp;" "&amp;$G1041,Bonuses!$B$1:$G$1006,4,FALSE)))</f>
        <v/>
      </c>
      <c r="AF1041" s="16" t="str">
        <f>IF(ISERROR(VLOOKUP($AC1041&amp;"-"&amp;$F1041,Bonuses!$B$1:$G$1006,5,FALSE)),"",IF(VLOOKUP($AC1041&amp;"-"&amp;$F1041,Bonuses!$B$1:$G$1006,5,FALSE)="","",VLOOKUP($AC1041&amp;"-"&amp;$F1041,Bonuses!$B$1:$G$1006,6,FALSE)&amp;" yrs, "&amp;VLOOKUP($AC1041&amp;"-"&amp;$F1041,Bonuses!$B$1:$G$1006,5,FALSE)))</f>
        <v/>
      </c>
    </row>
    <row r="1042" spans="1:32" s="21" customFormat="1" x14ac:dyDescent="0.25">
      <c r="A1042" s="21" t="s">
        <v>2563</v>
      </c>
      <c r="B1042" s="21">
        <f t="shared" si="80"/>
        <v>0</v>
      </c>
      <c r="C1042" s="21" t="str">
        <f t="shared" si="81"/>
        <v>P</v>
      </c>
      <c r="D1042" s="17">
        <f>IF($C1042="B",VLOOKUP($A1042,Bat!$A$4:$BF$2320,D$1,FALSE),VLOOKUP($A1042,Pit!$A$4:$BA$1686,D$2,FALSE))</f>
        <v>7708</v>
      </c>
      <c r="E1042" s="16" t="str">
        <f>IF($C1042="B",VLOOKUP($A1042,Bat!$A$4:$BF$2320,E$1,FALSE),VLOOKUP($A1042,Pit!$A$4:$BA$1686,E$2,FALSE))</f>
        <v>RP</v>
      </c>
      <c r="F1042" s="16" t="str">
        <f>IF($C1042="B",VLOOKUP($A1042,Bat!$A$4:$BF$2320,F$1,FALSE),VLOOKUP($A1042,Pit!$A$4:$BA$1686,F$2,FALSE))</f>
        <v>Ed</v>
      </c>
      <c r="G1042" s="16" t="str">
        <f>IF($C1042="B",VLOOKUP($A1042,Bat!$A$4:$BF$2320,G$1,FALSE),VLOOKUP($A1042,Pit!$A$4:$BA$1686,G$2,FALSE))</f>
        <v>Miller</v>
      </c>
      <c r="H1042" s="16">
        <f>IF($C1042="B",VLOOKUP($A1042,Bat!$A$4:$BF$2320,H$1,FALSE),VLOOKUP($A1042,Pit!$A$4:$BA$1686,H$2,FALSE))</f>
        <v>22</v>
      </c>
      <c r="I1042" s="16" t="str">
        <f>IF($C1042="B",VLOOKUP($A1042,Bat!$A$4:$BF$2320,I$1,FALSE),VLOOKUP($A1042,Pit!$A$4:$BA$1686,I$2,FALSE))</f>
        <v>R</v>
      </c>
      <c r="J1042" s="16" t="str">
        <f>IF($C1042="B",VLOOKUP($A1042,Bat!$A$4:$BF$2320,J$1,FALSE),VLOOKUP($A1042,Pit!$A$4:$BA$1686,J$2,FALSE))</f>
        <v>R</v>
      </c>
      <c r="K1042" s="16" t="str">
        <f>IF($C1042="B",VLOOKUP($A1042,Bat!$A$4:$BF$2320,K$1,FALSE),VLOOKUP($A1042,Pit!$A$4:$BA$1686,K$2,FALSE))</f>
        <v>Normal</v>
      </c>
      <c r="L1042" s="17" t="str">
        <f>IF($C1042="B",VLOOKUP($A1042,Bat!$A$4:$BF$2320,L$1,FALSE),VLOOKUP($A1042,Pit!$A$4:$BA$1686,L$2,FALSE))</f>
        <v>Normal</v>
      </c>
      <c r="M1042" s="16">
        <f>IF($C1042="B",VLOOKUP($A1042,Bat!$A$4:$BF$2320,M$1,FALSE),VLOOKUP($A1042,Pit!$A$4:$BA$1686,M$2,FALSE))</f>
        <v>5</v>
      </c>
      <c r="N1042" s="16">
        <f>IF($C1042="B",VLOOKUP($A1042,Bat!$A$4:$BF$2320,N$1,FALSE),VLOOKUP($A1042,Pit!$A$4:$BA$1686,N$2,FALSE))</f>
        <v>1</v>
      </c>
      <c r="O1042" s="16">
        <f>IF($C1042="B",VLOOKUP($A1042,Bat!$A$4:$BF$2320,O$1,FALSE),VLOOKUP($A1042,Pit!$A$4:$BA$1686,O$2,FALSE))</f>
        <v>1</v>
      </c>
      <c r="P1042" s="16" t="str">
        <f>IF($C1042="B",VLOOKUP($A1042,Bat!$A$4:$BF$2320,P$1,FALSE),VLOOKUP($A1042,Pit!$A$4:$BA$1686,P$2,FALSE))</f>
        <v>87-89 Mph</v>
      </c>
      <c r="Q1042" s="17">
        <f>IF($C1042="B",VLOOKUP($A1042,Bat!$A$4:$BF$2320,Q$1,FALSE),VLOOKUP($A1042,Pit!$A$4:$BA$1686,Q$2,FALSE))</f>
        <v>6</v>
      </c>
      <c r="R1042" s="18">
        <f>IF($C1042="B",VLOOKUP($A1042,Bat!$A$4:$BF$2320,R$1,FALSE),VLOOKUP($A1042,Pit!$A$4:$BA$1686,R$2,FALSE))</f>
        <v>4.8151435008751697</v>
      </c>
      <c r="S1042" s="19">
        <f>IF($C1042="B",VLOOKUP($A1042,Bat!$A$4:$BF$2320,S$1,FALSE),VLOOKUP($A1042,Pit!$A$4:$BA$1686,S$2,FALSE))</f>
        <v>-0.63454294246775622</v>
      </c>
      <c r="T1042" s="20" t="str">
        <f>IF($C1042="B",VLOOKUP($A1042,Bat!$A$4:$BF$2320,T$1,FALSE),VLOOKUP($A1042,Pit!$A$4:$BA$1686,T$2,FALSE))</f>
        <v>-</v>
      </c>
      <c r="U1042" s="17" t="str">
        <f>VLOOKUP(IF($C1042="B",VLOOKUP($A1042,Bat!$A$4:$AU$2320,U$1,FALSE),VLOOKUP($A1042,Pit!$A$4:$BE$1686,U$2,FALSE)),COND!$A$35:$B$41,2,FALSE)</f>
        <v>??</v>
      </c>
      <c r="V1042" s="21">
        <f>IF($C1042="B",VLOOKUP($A1042,Bat!$A$4:$AT$2284,46,FALSE),VLOOKUP($A1042,Pit!$A$4:$BD$1664,56,FALSE))</f>
        <v>629</v>
      </c>
      <c r="W1042" s="16">
        <f t="shared" si="82"/>
        <v>999</v>
      </c>
      <c r="X1042" s="16"/>
      <c r="Y1042" s="22">
        <f t="shared" si="83"/>
        <v>1104</v>
      </c>
      <c r="Z1042" s="16" t="str">
        <f>IFERROR(VLOOKUP($D1042,Results37!$F$3:$L$1396,Z$1,FALSE),"")</f>
        <v/>
      </c>
      <c r="AA1042" s="47" t="str">
        <f>IF(ISERROR(VLOOKUP(D1042,Results37!$F$3:$O$399,AA$1,FALSE)),"",IF(VLOOKUP(D1042,Results37!$F$3:$O$399,AA$1+1,FALSE)=1,"S"&amp;VLOOKUP(D1042,Results37!$F$3:$O$399,AA$1,FALSE),VLOOKUP(D1042,Results37!$F$3:$O$399,AA$1,FALSE)))</f>
        <v/>
      </c>
      <c r="AB1042" s="16" t="str">
        <f>IFERROR(VLOOKUP($D1042,Results37!$F$3:$L$1396,AB$1,FALSE),"")</f>
        <v/>
      </c>
      <c r="AC1042" s="16" t="str">
        <f>IFERROR(VLOOKUP($D1042,Results37!$F$3:$L$1396,AC$1,FALSE),"")</f>
        <v/>
      </c>
      <c r="AD1042" s="16" t="str">
        <f t="shared" si="84"/>
        <v/>
      </c>
      <c r="AE1042" s="20" t="str">
        <f>IF(ISERROR(VLOOKUP($AC1042&amp;"-"&amp;$F1042&amp;" "&amp;G1042,Bonuses!$B$1:$G$1006,4,FALSE)),"",INT(VLOOKUP($AC1042&amp;"-"&amp;$F1042&amp;" "&amp;$G1042,Bonuses!$B$1:$G$1006,4,FALSE)))</f>
        <v/>
      </c>
      <c r="AF1042" s="16" t="str">
        <f>IF(ISERROR(VLOOKUP($AC1042&amp;"-"&amp;$F1042,Bonuses!$B$1:$G$1006,5,FALSE)),"",IF(VLOOKUP($AC1042&amp;"-"&amp;$F1042,Bonuses!$B$1:$G$1006,5,FALSE)="","",VLOOKUP($AC1042&amp;"-"&amp;$F1042,Bonuses!$B$1:$G$1006,6,FALSE)&amp;" yrs, "&amp;VLOOKUP($AC1042&amp;"-"&amp;$F1042,Bonuses!$B$1:$G$1006,5,FALSE)))</f>
        <v/>
      </c>
    </row>
    <row r="1043" spans="1:32" s="21" customFormat="1" x14ac:dyDescent="0.25">
      <c r="A1043" s="21" t="s">
        <v>3014</v>
      </c>
      <c r="B1043" s="21">
        <f t="shared" si="80"/>
        <v>0</v>
      </c>
      <c r="C1043" s="21" t="str">
        <f t="shared" si="81"/>
        <v>P</v>
      </c>
      <c r="D1043" s="17">
        <f>IF($C1043="B",VLOOKUP($A1043,Bat!$A$4:$BF$2320,D$1,FALSE),VLOOKUP($A1043,Pit!$A$4:$BA$1686,D$2,FALSE))</f>
        <v>6611</v>
      </c>
      <c r="E1043" s="16" t="str">
        <f>IF($C1043="B",VLOOKUP($A1043,Bat!$A$4:$BF$2320,E$1,FALSE),VLOOKUP($A1043,Pit!$A$4:$BA$1686,E$2,FALSE))</f>
        <v>RP</v>
      </c>
      <c r="F1043" s="16" t="str">
        <f>IF($C1043="B",VLOOKUP($A1043,Bat!$A$4:$BF$2320,F$1,FALSE),VLOOKUP($A1043,Pit!$A$4:$BA$1686,F$2,FALSE))</f>
        <v>Derek</v>
      </c>
      <c r="G1043" s="16" t="str">
        <f>IF($C1043="B",VLOOKUP($A1043,Bat!$A$4:$BF$2320,G$1,FALSE),VLOOKUP($A1043,Pit!$A$4:$BA$1686,G$2,FALSE))</f>
        <v>Wilcox</v>
      </c>
      <c r="H1043" s="16">
        <f>IF($C1043="B",VLOOKUP($A1043,Bat!$A$4:$BF$2320,H$1,FALSE),VLOOKUP($A1043,Pit!$A$4:$BA$1686,H$2,FALSE))</f>
        <v>24</v>
      </c>
      <c r="I1043" s="16" t="str">
        <f>IF($C1043="B",VLOOKUP($A1043,Bat!$A$4:$BF$2320,I$1,FALSE),VLOOKUP($A1043,Pit!$A$4:$BA$1686,I$2,FALSE))</f>
        <v>R</v>
      </c>
      <c r="J1043" s="16" t="str">
        <f>IF($C1043="B",VLOOKUP($A1043,Bat!$A$4:$BF$2320,J$1,FALSE),VLOOKUP($A1043,Pit!$A$4:$BA$1686,J$2,FALSE))</f>
        <v>R</v>
      </c>
      <c r="K1043" s="16" t="str">
        <f>IF($C1043="B",VLOOKUP($A1043,Bat!$A$4:$BF$2320,K$1,FALSE),VLOOKUP($A1043,Pit!$A$4:$BA$1686,K$2,FALSE))</f>
        <v>Normal</v>
      </c>
      <c r="L1043" s="17" t="str">
        <f>IF($C1043="B",VLOOKUP($A1043,Bat!$A$4:$BF$2320,L$1,FALSE),VLOOKUP($A1043,Pit!$A$4:$BA$1686,L$2,FALSE))</f>
        <v>High</v>
      </c>
      <c r="M1043" s="16">
        <f>IF($C1043="B",VLOOKUP($A1043,Bat!$A$4:$BF$2320,M$1,FALSE),VLOOKUP($A1043,Pit!$A$4:$BA$1686,M$2,FALSE))</f>
        <v>3</v>
      </c>
      <c r="N1043" s="16">
        <f>IF($C1043="B",VLOOKUP($A1043,Bat!$A$4:$BF$2320,N$1,FALSE),VLOOKUP($A1043,Pit!$A$4:$BA$1686,N$2,FALSE))</f>
        <v>2</v>
      </c>
      <c r="O1043" s="16">
        <f>IF($C1043="B",VLOOKUP($A1043,Bat!$A$4:$BF$2320,O$1,FALSE),VLOOKUP($A1043,Pit!$A$4:$BA$1686,O$2,FALSE))</f>
        <v>2</v>
      </c>
      <c r="P1043" s="16" t="str">
        <f>IF($C1043="B",VLOOKUP($A1043,Bat!$A$4:$BF$2320,P$1,FALSE),VLOOKUP($A1043,Pit!$A$4:$BA$1686,P$2,FALSE))</f>
        <v>89-91 Mph</v>
      </c>
      <c r="Q1043" s="17">
        <f>IF($C1043="B",VLOOKUP($A1043,Bat!$A$4:$BF$2320,Q$1,FALSE),VLOOKUP($A1043,Pit!$A$4:$BA$1686,Q$2,FALSE))</f>
        <v>7</v>
      </c>
      <c r="R1043" s="18">
        <f>IF($C1043="B",VLOOKUP($A1043,Bat!$A$4:$BF$2320,R$1,FALSE),VLOOKUP($A1043,Pit!$A$4:$BA$1686,R$2,FALSE))</f>
        <v>4.7995749109358918</v>
      </c>
      <c r="S1043" s="19">
        <f>IF($C1043="B",VLOOKUP($A1043,Bat!$A$4:$BF$2320,S$1,FALSE),VLOOKUP($A1043,Pit!$A$4:$BA$1686,S$2,FALSE))</f>
        <v>-0.63591064379705486</v>
      </c>
      <c r="T1043" s="20" t="str">
        <f>IF($C1043="B",VLOOKUP($A1043,Bat!$A$4:$BF$2320,T$1,FALSE),VLOOKUP($A1043,Pit!$A$4:$BA$1686,T$2,FALSE))</f>
        <v>Slot</v>
      </c>
      <c r="U1043" s="17" t="str">
        <f>VLOOKUP(IF($C1043="B",VLOOKUP($A1043,Bat!$A$4:$AU$2320,U$1,FALSE),VLOOKUP($A1043,Pit!$A$4:$BE$1686,U$2,FALSE)),COND!$A$35:$B$41,2,FALSE)</f>
        <v>??</v>
      </c>
      <c r="V1043" s="21">
        <f>IF($C1043="B",VLOOKUP($A1043,Bat!$A$4:$AT$2284,46,FALSE),VLOOKUP($A1043,Pit!$A$4:$BD$1664,56,FALSE))</f>
        <v>630</v>
      </c>
      <c r="W1043" s="16">
        <f t="shared" si="82"/>
        <v>630</v>
      </c>
      <c r="X1043" s="16"/>
      <c r="Y1043" s="22">
        <f t="shared" si="83"/>
        <v>1106</v>
      </c>
      <c r="Z1043" s="16" t="str">
        <f>IFERROR(VLOOKUP($D1043,Results37!$F$3:$L$1396,Z$1,FALSE),"")</f>
        <v/>
      </c>
      <c r="AA1043" s="47" t="str">
        <f>IF(ISERROR(VLOOKUP(D1043,Results37!$F$3:$O$399,AA$1,FALSE)),"",IF(VLOOKUP(D1043,Results37!$F$3:$O$399,AA$1+1,FALSE)=1,"S"&amp;VLOOKUP(D1043,Results37!$F$3:$O$399,AA$1,FALSE),VLOOKUP(D1043,Results37!$F$3:$O$399,AA$1,FALSE)))</f>
        <v/>
      </c>
      <c r="AB1043" s="16" t="str">
        <f>IFERROR(VLOOKUP($D1043,Results37!$F$3:$L$1396,AB$1,FALSE),"")</f>
        <v/>
      </c>
      <c r="AC1043" s="16" t="str">
        <f>IFERROR(VLOOKUP($D1043,Results37!$F$3:$L$1396,AC$1,FALSE),"")</f>
        <v/>
      </c>
      <c r="AD1043" s="16" t="str">
        <f t="shared" si="84"/>
        <v/>
      </c>
      <c r="AE1043" s="20" t="str">
        <f>IF(ISERROR(VLOOKUP($AC1043&amp;"-"&amp;$F1043&amp;" "&amp;G1043,Bonuses!$B$1:$G$1006,4,FALSE)),"",INT(VLOOKUP($AC1043&amp;"-"&amp;$F1043&amp;" "&amp;$G1043,Bonuses!$B$1:$G$1006,4,FALSE)))</f>
        <v/>
      </c>
      <c r="AF1043" s="16" t="str">
        <f>IF(ISERROR(VLOOKUP($AC1043&amp;"-"&amp;$F1043,Bonuses!$B$1:$G$1006,5,FALSE)),"",IF(VLOOKUP($AC1043&amp;"-"&amp;$F1043,Bonuses!$B$1:$G$1006,5,FALSE)="","",VLOOKUP($AC1043&amp;"-"&amp;$F1043,Bonuses!$B$1:$G$1006,6,FALSE)&amp;" yrs, "&amp;VLOOKUP($AC1043&amp;"-"&amp;$F1043,Bonuses!$B$1:$G$1006,5,FALSE)))</f>
        <v/>
      </c>
    </row>
    <row r="1044" spans="1:32" s="21" customFormat="1" x14ac:dyDescent="0.25">
      <c r="A1044" s="21" t="s">
        <v>2209</v>
      </c>
      <c r="B1044" s="21">
        <f t="shared" si="80"/>
        <v>0</v>
      </c>
      <c r="C1044" s="21" t="str">
        <f t="shared" si="81"/>
        <v>B</v>
      </c>
      <c r="D1044" s="17">
        <f>IF($C1044="B",VLOOKUP($A1044,Bat!$A$4:$BF$2320,D$1,FALSE),VLOOKUP($A1044,Pit!$A$4:$BA$1686,D$2,FALSE))</f>
        <v>11421</v>
      </c>
      <c r="E1044" s="16" t="str">
        <f>IF($C1044="B",VLOOKUP($A1044,Bat!$A$4:$BF$2320,E$1,FALSE),VLOOKUP($A1044,Pit!$A$4:$BA$1686,E$2,FALSE))</f>
        <v>1B</v>
      </c>
      <c r="F1044" s="16" t="str">
        <f>IF($C1044="B",VLOOKUP($A1044,Bat!$A$4:$BF$2320,F$1,FALSE),VLOOKUP($A1044,Pit!$A$4:$BA$1686,F$2,FALSE))</f>
        <v>Yasuyuki</v>
      </c>
      <c r="G1044" s="16" t="str">
        <f>IF($C1044="B",VLOOKUP($A1044,Bat!$A$4:$BF$2320,G$1,FALSE),VLOOKUP($A1044,Pit!$A$4:$BA$1686,G$2,FALSE))</f>
        <v>Kawamura</v>
      </c>
      <c r="H1044" s="16">
        <f>IF($C1044="B",VLOOKUP($A1044,Bat!$A$4:$BF$2320,H$1,FALSE),VLOOKUP($A1044,Pit!$A$4:$BA$1686,H$2,FALSE))</f>
        <v>21</v>
      </c>
      <c r="I1044" s="16" t="str">
        <f>IF($C1044="B",VLOOKUP($A1044,Bat!$A$4:$BF$2320,I$1,FALSE),VLOOKUP($A1044,Pit!$A$4:$BA$1686,I$2,FALSE))</f>
        <v>L</v>
      </c>
      <c r="J1044" s="16" t="str">
        <f>IF($C1044="B",VLOOKUP($A1044,Bat!$A$4:$BF$2320,J$1,FALSE),VLOOKUP($A1044,Pit!$A$4:$BA$1686,J$2,FALSE))</f>
        <v>L</v>
      </c>
      <c r="K1044" s="16" t="str">
        <f>IF($C1044="B",VLOOKUP($A1044,Bat!$A$4:$BF$2320,K$1,FALSE),VLOOKUP($A1044,Pit!$A$4:$BA$1686,K$2,FALSE))</f>
        <v>Low</v>
      </c>
      <c r="L1044" s="17" t="str">
        <f>IF($C1044="B",VLOOKUP($A1044,Bat!$A$4:$BF$2320,L$1,FALSE),VLOOKUP($A1044,Pit!$A$4:$BA$1686,L$2,FALSE))</f>
        <v>Normal</v>
      </c>
      <c r="M1044" s="16">
        <f>IF($C1044="B",VLOOKUP($A1044,Bat!$A$4:$BF$2320,M$1,FALSE),VLOOKUP($A1044,Pit!$A$4:$BA$1686,M$2,FALSE))</f>
        <v>2</v>
      </c>
      <c r="N1044" s="16">
        <f>IF($C1044="B",VLOOKUP($A1044,Bat!$A$4:$BF$2320,N$1,FALSE),VLOOKUP($A1044,Pit!$A$4:$BA$1686,N$2,FALSE))</f>
        <v>3</v>
      </c>
      <c r="O1044" s="16">
        <f>IF($C1044="B",VLOOKUP($A1044,Bat!$A$4:$BF$2320,O$1,FALSE),VLOOKUP($A1044,Pit!$A$4:$BA$1686,O$2,FALSE))</f>
        <v>1</v>
      </c>
      <c r="P1044" s="16">
        <f>IF($C1044="B",VLOOKUP($A1044,Bat!$A$4:$BF$2320,P$1,FALSE),VLOOKUP($A1044,Pit!$A$4:$BA$1686,P$2,FALSE))</f>
        <v>1</v>
      </c>
      <c r="Q1044" s="17">
        <f>IF($C1044="B",VLOOKUP($A1044,Bat!$A$4:$BF$2320,Q$1,FALSE),VLOOKUP($A1044,Pit!$A$4:$BA$1686,Q$2,FALSE))</f>
        <v>6</v>
      </c>
      <c r="R1044" s="18">
        <f>IF($C1044="B",VLOOKUP($A1044,Bat!$A$4:$BF$2320,R$1,FALSE),VLOOKUP($A1044,Pit!$A$4:$BA$1686,R$2,FALSE))</f>
        <v>-7.7741005250803727</v>
      </c>
      <c r="S1044" s="19">
        <f>IF($C1044="B",VLOOKUP($A1044,Bat!$A$4:$BF$2320,S$1,FALSE),VLOOKUP($A1044,Pit!$A$4:$BA$1686,S$2,FALSE))</f>
        <v>-0.69374554905310704</v>
      </c>
      <c r="T1044" s="20" t="str">
        <f>IF($C1044="B",VLOOKUP($A1044,Bat!$A$4:$BF$2320,T$1,FALSE),VLOOKUP($A1044,Pit!$A$4:$BA$1686,T$2,FALSE))</f>
        <v>$170k</v>
      </c>
      <c r="U1044" s="17" t="str">
        <f>VLOOKUP(IF($C1044="B",VLOOKUP($A1044,Bat!$A$4:$AU$2320,U$1,FALSE),VLOOKUP($A1044,Pit!$A$4:$BE$1686,U$2,FALSE)),COND!$A$35:$B$41,2,FALSE)</f>
        <v>??</v>
      </c>
      <c r="V1044" s="21">
        <f>IF($C1044="B",VLOOKUP($A1044,Bat!$A$4:$AT$2284,46,FALSE),VLOOKUP($A1044,Pit!$A$4:$BD$1664,56,FALSE))</f>
        <v>630</v>
      </c>
      <c r="W1044" s="16">
        <f t="shared" si="82"/>
        <v>999</v>
      </c>
      <c r="X1044" s="16"/>
      <c r="Y1044" s="22">
        <f t="shared" si="83"/>
        <v>1143</v>
      </c>
      <c r="Z1044" s="16" t="str">
        <f>IFERROR(VLOOKUP($D1044,Results37!$F$3:$L$1396,Z$1,FALSE),"")</f>
        <v/>
      </c>
      <c r="AA1044" s="47" t="str">
        <f>IF(ISERROR(VLOOKUP(D1044,Results37!$F$3:$O$399,AA$1,FALSE)),"",IF(VLOOKUP(D1044,Results37!$F$3:$O$399,AA$1+1,FALSE)=1,"S"&amp;VLOOKUP(D1044,Results37!$F$3:$O$399,AA$1,FALSE),VLOOKUP(D1044,Results37!$F$3:$O$399,AA$1,FALSE)))</f>
        <v/>
      </c>
      <c r="AB1044" s="16" t="str">
        <f>IFERROR(VLOOKUP($D1044,Results37!$F$3:$L$1396,AB$1,FALSE),"")</f>
        <v/>
      </c>
      <c r="AC1044" s="16" t="str">
        <f>IFERROR(VLOOKUP($D1044,Results37!$F$3:$L$1396,AC$1,FALSE),"")</f>
        <v/>
      </c>
      <c r="AD1044" s="16" t="str">
        <f t="shared" si="84"/>
        <v/>
      </c>
      <c r="AE1044" s="20" t="str">
        <f>IF(ISERROR(VLOOKUP($AC1044&amp;"-"&amp;$F1044&amp;" "&amp;G1044,Bonuses!$B$1:$G$1006,4,FALSE)),"",INT(VLOOKUP($AC1044&amp;"-"&amp;$F1044&amp;" "&amp;$G1044,Bonuses!$B$1:$G$1006,4,FALSE)))</f>
        <v/>
      </c>
      <c r="AF1044" s="16" t="str">
        <f>IF(ISERROR(VLOOKUP($AC1044&amp;"-"&amp;$F1044,Bonuses!$B$1:$G$1006,5,FALSE)),"",IF(VLOOKUP($AC1044&amp;"-"&amp;$F1044,Bonuses!$B$1:$G$1006,5,FALSE)="","",VLOOKUP($AC1044&amp;"-"&amp;$F1044,Bonuses!$B$1:$G$1006,6,FALSE)&amp;" yrs, "&amp;VLOOKUP($AC1044&amp;"-"&amp;$F1044,Bonuses!$B$1:$G$1006,5,FALSE)))</f>
        <v/>
      </c>
    </row>
    <row r="1045" spans="1:32" s="21" customFormat="1" x14ac:dyDescent="0.25">
      <c r="A1045" s="21" t="s">
        <v>2714</v>
      </c>
      <c r="B1045" s="21">
        <f t="shared" si="80"/>
        <v>0</v>
      </c>
      <c r="C1045" s="21" t="str">
        <f t="shared" si="81"/>
        <v>P</v>
      </c>
      <c r="D1045" s="17">
        <f>IF($C1045="B",VLOOKUP($A1045,Bat!$A$4:$BF$2320,D$1,FALSE),VLOOKUP($A1045,Pit!$A$4:$BA$1686,D$2,FALSE))</f>
        <v>2057</v>
      </c>
      <c r="E1045" s="16" t="str">
        <f>IF($C1045="B",VLOOKUP($A1045,Bat!$A$4:$BF$2320,E$1,FALSE),VLOOKUP($A1045,Pit!$A$4:$BA$1686,E$2,FALSE))</f>
        <v>RP</v>
      </c>
      <c r="F1045" s="16" t="str">
        <f>IF($C1045="B",VLOOKUP($A1045,Bat!$A$4:$BF$2320,F$1,FALSE),VLOOKUP($A1045,Pit!$A$4:$BA$1686,F$2,FALSE))</f>
        <v>Claudio</v>
      </c>
      <c r="G1045" s="16" t="str">
        <f>IF($C1045="B",VLOOKUP($A1045,Bat!$A$4:$BF$2320,G$1,FALSE),VLOOKUP($A1045,Pit!$A$4:$BA$1686,G$2,FALSE))</f>
        <v>Rodríguez</v>
      </c>
      <c r="H1045" s="16">
        <f>IF($C1045="B",VLOOKUP($A1045,Bat!$A$4:$BF$2320,H$1,FALSE),VLOOKUP($A1045,Pit!$A$4:$BA$1686,H$2,FALSE))</f>
        <v>24</v>
      </c>
      <c r="I1045" s="16" t="str">
        <f>IF($C1045="B",VLOOKUP($A1045,Bat!$A$4:$BF$2320,I$1,FALSE),VLOOKUP($A1045,Pit!$A$4:$BA$1686,I$2,FALSE))</f>
        <v>R</v>
      </c>
      <c r="J1045" s="16" t="str">
        <f>IF($C1045="B",VLOOKUP($A1045,Bat!$A$4:$BF$2320,J$1,FALSE),VLOOKUP($A1045,Pit!$A$4:$BA$1686,J$2,FALSE))</f>
        <v>R</v>
      </c>
      <c r="K1045" s="16" t="str">
        <f>IF($C1045="B",VLOOKUP($A1045,Bat!$A$4:$BF$2320,K$1,FALSE),VLOOKUP($A1045,Pit!$A$4:$BA$1686,K$2,FALSE))</f>
        <v>Low</v>
      </c>
      <c r="L1045" s="17" t="str">
        <f>IF($C1045="B",VLOOKUP($A1045,Bat!$A$4:$BF$2320,L$1,FALSE),VLOOKUP($A1045,Pit!$A$4:$BA$1686,L$2,FALSE))</f>
        <v>High</v>
      </c>
      <c r="M1045" s="16">
        <f>IF($C1045="B",VLOOKUP($A1045,Bat!$A$4:$BF$2320,M$1,FALSE),VLOOKUP($A1045,Pit!$A$4:$BA$1686,M$2,FALSE))</f>
        <v>2</v>
      </c>
      <c r="N1045" s="16">
        <f>IF($C1045="B",VLOOKUP($A1045,Bat!$A$4:$BF$2320,N$1,FALSE),VLOOKUP($A1045,Pit!$A$4:$BA$1686,N$2,FALSE))</f>
        <v>2</v>
      </c>
      <c r="O1045" s="16">
        <f>IF($C1045="B",VLOOKUP($A1045,Bat!$A$4:$BF$2320,O$1,FALSE),VLOOKUP($A1045,Pit!$A$4:$BA$1686,O$2,FALSE))</f>
        <v>3</v>
      </c>
      <c r="P1045" s="16" t="str">
        <f>IF($C1045="B",VLOOKUP($A1045,Bat!$A$4:$BF$2320,P$1,FALSE),VLOOKUP($A1045,Pit!$A$4:$BA$1686,P$2,FALSE))</f>
        <v>94-96 Mph</v>
      </c>
      <c r="Q1045" s="17">
        <f>IF($C1045="B",VLOOKUP($A1045,Bat!$A$4:$BF$2320,Q$1,FALSE),VLOOKUP($A1045,Pit!$A$4:$BA$1686,Q$2,FALSE))</f>
        <v>7</v>
      </c>
      <c r="R1045" s="18">
        <f>IF($C1045="B",VLOOKUP($A1045,Bat!$A$4:$BF$2320,R$1,FALSE),VLOOKUP($A1045,Pit!$A$4:$BA$1686,R$2,FALSE))</f>
        <v>4.7485520138561164</v>
      </c>
      <c r="S1045" s="19">
        <f>IF($C1045="B",VLOOKUP($A1045,Bat!$A$4:$BF$2320,S$1,FALSE),VLOOKUP($A1045,Pit!$A$4:$BA$1686,S$2,FALSE))</f>
        <v>-0.64039300760988949</v>
      </c>
      <c r="T1045" s="20" t="str">
        <f>IF($C1045="B",VLOOKUP($A1045,Bat!$A$4:$BF$2320,T$1,FALSE),VLOOKUP($A1045,Pit!$A$4:$BA$1686,T$2,FALSE))</f>
        <v>Slot</v>
      </c>
      <c r="U1045" s="17" t="str">
        <f>VLOOKUP(IF($C1045="B",VLOOKUP($A1045,Bat!$A$4:$AU$2320,U$1,FALSE),VLOOKUP($A1045,Pit!$A$4:$BE$1686,U$2,FALSE)),COND!$A$35:$B$41,2,FALSE)</f>
        <v>??</v>
      </c>
      <c r="V1045" s="21">
        <f>IF($C1045="B",VLOOKUP($A1045,Bat!$A$4:$AT$2284,46,FALSE),VLOOKUP($A1045,Pit!$A$4:$BD$1664,56,FALSE))</f>
        <v>631</v>
      </c>
      <c r="W1045" s="16">
        <f t="shared" si="82"/>
        <v>631</v>
      </c>
      <c r="X1045" s="16"/>
      <c r="Y1045" s="22">
        <f t="shared" si="83"/>
        <v>1108</v>
      </c>
      <c r="Z1045" s="16" t="str">
        <f>IFERROR(VLOOKUP($D1045,Results37!$F$3:$L$1396,Z$1,FALSE),"")</f>
        <v/>
      </c>
      <c r="AA1045" s="47" t="str">
        <f>IF(ISERROR(VLOOKUP(D1045,Results37!$F$3:$O$399,AA$1,FALSE)),"",IF(VLOOKUP(D1045,Results37!$F$3:$O$399,AA$1+1,FALSE)=1,"S"&amp;VLOOKUP(D1045,Results37!$F$3:$O$399,AA$1,FALSE),VLOOKUP(D1045,Results37!$F$3:$O$399,AA$1,FALSE)))</f>
        <v/>
      </c>
      <c r="AB1045" s="16" t="str">
        <f>IFERROR(VLOOKUP($D1045,Results37!$F$3:$L$1396,AB$1,FALSE),"")</f>
        <v/>
      </c>
      <c r="AC1045" s="16" t="str">
        <f>IFERROR(VLOOKUP($D1045,Results37!$F$3:$L$1396,AC$1,FALSE),"")</f>
        <v/>
      </c>
      <c r="AD1045" s="16" t="str">
        <f t="shared" si="84"/>
        <v/>
      </c>
      <c r="AE1045" s="20" t="str">
        <f>IF(ISERROR(VLOOKUP($AC1045&amp;"-"&amp;$F1045&amp;" "&amp;G1045,Bonuses!$B$1:$G$1006,4,FALSE)),"",INT(VLOOKUP($AC1045&amp;"-"&amp;$F1045&amp;" "&amp;$G1045,Bonuses!$B$1:$G$1006,4,FALSE)))</f>
        <v/>
      </c>
      <c r="AF1045" s="16" t="str">
        <f>IF(ISERROR(VLOOKUP($AC1045&amp;"-"&amp;$F1045,Bonuses!$B$1:$G$1006,5,FALSE)),"",IF(VLOOKUP($AC1045&amp;"-"&amp;$F1045,Bonuses!$B$1:$G$1006,5,FALSE)="","",VLOOKUP($AC1045&amp;"-"&amp;$F1045,Bonuses!$B$1:$G$1006,6,FALSE)&amp;" yrs, "&amp;VLOOKUP($AC1045&amp;"-"&amp;$F1045,Bonuses!$B$1:$G$1006,5,FALSE)))</f>
        <v/>
      </c>
    </row>
    <row r="1046" spans="1:32" s="21" customFormat="1" x14ac:dyDescent="0.25">
      <c r="A1046" s="21" t="s">
        <v>2715</v>
      </c>
      <c r="B1046" s="21">
        <f t="shared" si="80"/>
        <v>0</v>
      </c>
      <c r="C1046" s="21" t="str">
        <f t="shared" si="81"/>
        <v>P</v>
      </c>
      <c r="D1046" s="17">
        <f>IF($C1046="B",VLOOKUP($A1046,Bat!$A$4:$BF$2320,D$1,FALSE),VLOOKUP($A1046,Pit!$A$4:$BA$1686,D$2,FALSE))</f>
        <v>5028</v>
      </c>
      <c r="E1046" s="16" t="str">
        <f>IF($C1046="B",VLOOKUP($A1046,Bat!$A$4:$BF$2320,E$1,FALSE),VLOOKUP($A1046,Pit!$A$4:$BA$1686,E$2,FALSE))</f>
        <v>RP</v>
      </c>
      <c r="F1046" s="16" t="str">
        <f>IF($C1046="B",VLOOKUP($A1046,Bat!$A$4:$BF$2320,F$1,FALSE),VLOOKUP($A1046,Pit!$A$4:$BA$1686,F$2,FALSE))</f>
        <v>Fernando</v>
      </c>
      <c r="G1046" s="16" t="str">
        <f>IF($C1046="B",VLOOKUP($A1046,Bat!$A$4:$BF$2320,G$1,FALSE),VLOOKUP($A1046,Pit!$A$4:$BA$1686,G$2,FALSE))</f>
        <v>Lucero</v>
      </c>
      <c r="H1046" s="16">
        <f>IF($C1046="B",VLOOKUP($A1046,Bat!$A$4:$BF$2320,H$1,FALSE),VLOOKUP($A1046,Pit!$A$4:$BA$1686,H$2,FALSE))</f>
        <v>24</v>
      </c>
      <c r="I1046" s="16" t="str">
        <f>IF($C1046="B",VLOOKUP($A1046,Bat!$A$4:$BF$2320,I$1,FALSE),VLOOKUP($A1046,Pit!$A$4:$BA$1686,I$2,FALSE))</f>
        <v>L</v>
      </c>
      <c r="J1046" s="16" t="str">
        <f>IF($C1046="B",VLOOKUP($A1046,Bat!$A$4:$BF$2320,J$1,FALSE),VLOOKUP($A1046,Pit!$A$4:$BA$1686,J$2,FALSE))</f>
        <v>L</v>
      </c>
      <c r="K1046" s="16" t="str">
        <f>IF($C1046="B",VLOOKUP($A1046,Bat!$A$4:$BF$2320,K$1,FALSE),VLOOKUP($A1046,Pit!$A$4:$BA$1686,K$2,FALSE))</f>
        <v>Normal</v>
      </c>
      <c r="L1046" s="17" t="str">
        <f>IF($C1046="B",VLOOKUP($A1046,Bat!$A$4:$BF$2320,L$1,FALSE),VLOOKUP($A1046,Pit!$A$4:$BA$1686,L$2,FALSE))</f>
        <v>Normal</v>
      </c>
      <c r="M1046" s="16">
        <f>IF($C1046="B",VLOOKUP($A1046,Bat!$A$4:$BF$2320,M$1,FALSE),VLOOKUP($A1046,Pit!$A$4:$BA$1686,M$2,FALSE))</f>
        <v>4</v>
      </c>
      <c r="N1046" s="16">
        <f>IF($C1046="B",VLOOKUP($A1046,Bat!$A$4:$BF$2320,N$1,FALSE),VLOOKUP($A1046,Pit!$A$4:$BA$1686,N$2,FALSE))</f>
        <v>2</v>
      </c>
      <c r="O1046" s="16">
        <f>IF($C1046="B",VLOOKUP($A1046,Bat!$A$4:$BF$2320,O$1,FALSE),VLOOKUP($A1046,Pit!$A$4:$BA$1686,O$2,FALSE))</f>
        <v>1</v>
      </c>
      <c r="P1046" s="16" t="str">
        <f>IF($C1046="B",VLOOKUP($A1046,Bat!$A$4:$BF$2320,P$1,FALSE),VLOOKUP($A1046,Pit!$A$4:$BA$1686,P$2,FALSE))</f>
        <v>90-92 Mph</v>
      </c>
      <c r="Q1046" s="17">
        <f>IF($C1046="B",VLOOKUP($A1046,Bat!$A$4:$BF$2320,Q$1,FALSE),VLOOKUP($A1046,Pit!$A$4:$BA$1686,Q$2,FALSE))</f>
        <v>6</v>
      </c>
      <c r="R1046" s="18">
        <f>IF($C1046="B",VLOOKUP($A1046,Bat!$A$4:$BF$2320,R$1,FALSE),VLOOKUP($A1046,Pit!$A$4:$BA$1686,R$2,FALSE))</f>
        <v>4.7458153280362261</v>
      </c>
      <c r="S1046" s="19">
        <f>IF($C1046="B",VLOOKUP($A1046,Bat!$A$4:$BF$2320,S$1,FALSE),VLOOKUP($A1046,Pit!$A$4:$BA$1686,S$2,FALSE))</f>
        <v>-0.64063342558276537</v>
      </c>
      <c r="T1046" s="20" t="str">
        <f>IF($C1046="B",VLOOKUP($A1046,Bat!$A$4:$BF$2320,T$1,FALSE),VLOOKUP($A1046,Pit!$A$4:$BA$1686,T$2,FALSE))</f>
        <v>Slot</v>
      </c>
      <c r="U1046" s="17" t="str">
        <f>VLOOKUP(IF($C1046="B",VLOOKUP($A1046,Bat!$A$4:$AU$2320,U$1,FALSE),VLOOKUP($A1046,Pit!$A$4:$BE$1686,U$2,FALSE)),COND!$A$35:$B$41,2,FALSE)</f>
        <v>??</v>
      </c>
      <c r="V1046" s="21">
        <f>IF($C1046="B",VLOOKUP($A1046,Bat!$A$4:$AT$2284,46,FALSE),VLOOKUP($A1046,Pit!$A$4:$BD$1664,56,FALSE))</f>
        <v>632</v>
      </c>
      <c r="W1046" s="16">
        <f t="shared" si="82"/>
        <v>632</v>
      </c>
      <c r="X1046" s="16"/>
      <c r="Y1046" s="22">
        <f t="shared" si="83"/>
        <v>1109</v>
      </c>
      <c r="Z1046" s="16" t="str">
        <f>IFERROR(VLOOKUP($D1046,Results37!$F$3:$L$1396,Z$1,FALSE),"")</f>
        <v/>
      </c>
      <c r="AA1046" s="47" t="str">
        <f>IF(ISERROR(VLOOKUP(D1046,Results37!$F$3:$O$399,AA$1,FALSE)),"",IF(VLOOKUP(D1046,Results37!$F$3:$O$399,AA$1+1,FALSE)=1,"S"&amp;VLOOKUP(D1046,Results37!$F$3:$O$399,AA$1,FALSE),VLOOKUP(D1046,Results37!$F$3:$O$399,AA$1,FALSE)))</f>
        <v/>
      </c>
      <c r="AB1046" s="16" t="str">
        <f>IFERROR(VLOOKUP($D1046,Results37!$F$3:$L$1396,AB$1,FALSE),"")</f>
        <v/>
      </c>
      <c r="AC1046" s="16" t="str">
        <f>IFERROR(VLOOKUP($D1046,Results37!$F$3:$L$1396,AC$1,FALSE),"")</f>
        <v/>
      </c>
      <c r="AD1046" s="16" t="str">
        <f t="shared" si="84"/>
        <v/>
      </c>
      <c r="AE1046" s="20" t="str">
        <f>IF(ISERROR(VLOOKUP($AC1046&amp;"-"&amp;$F1046&amp;" "&amp;G1046,Bonuses!$B$1:$G$1006,4,FALSE)),"",INT(VLOOKUP($AC1046&amp;"-"&amp;$F1046&amp;" "&amp;$G1046,Bonuses!$B$1:$G$1006,4,FALSE)))</f>
        <v/>
      </c>
      <c r="AF1046" s="16" t="str">
        <f>IF(ISERROR(VLOOKUP($AC1046&amp;"-"&amp;$F1046,Bonuses!$B$1:$G$1006,5,FALSE)),"",IF(VLOOKUP($AC1046&amp;"-"&amp;$F1046,Bonuses!$B$1:$G$1006,5,FALSE)="","",VLOOKUP($AC1046&amp;"-"&amp;$F1046,Bonuses!$B$1:$G$1006,6,FALSE)&amp;" yrs, "&amp;VLOOKUP($AC1046&amp;"-"&amp;$F1046,Bonuses!$B$1:$G$1006,5,FALSE)))</f>
        <v/>
      </c>
    </row>
    <row r="1047" spans="1:32" s="21" customFormat="1" x14ac:dyDescent="0.25">
      <c r="A1047" s="21" t="s">
        <v>2716</v>
      </c>
      <c r="B1047" s="21">
        <f t="shared" si="80"/>
        <v>0</v>
      </c>
      <c r="C1047" s="21" t="str">
        <f t="shared" si="81"/>
        <v>P</v>
      </c>
      <c r="D1047" s="17">
        <f>IF($C1047="B",VLOOKUP($A1047,Bat!$A$4:$BF$2320,D$1,FALSE),VLOOKUP($A1047,Pit!$A$4:$BA$1686,D$2,FALSE))</f>
        <v>4797</v>
      </c>
      <c r="E1047" s="16" t="str">
        <f>IF($C1047="B",VLOOKUP($A1047,Bat!$A$4:$BF$2320,E$1,FALSE),VLOOKUP($A1047,Pit!$A$4:$BA$1686,E$2,FALSE))</f>
        <v>RP</v>
      </c>
      <c r="F1047" s="16" t="str">
        <f>IF($C1047="B",VLOOKUP($A1047,Bat!$A$4:$BF$2320,F$1,FALSE),VLOOKUP($A1047,Pit!$A$4:$BA$1686,F$2,FALSE))</f>
        <v>Rafael</v>
      </c>
      <c r="G1047" s="16" t="str">
        <f>IF($C1047="B",VLOOKUP($A1047,Bat!$A$4:$BF$2320,G$1,FALSE),VLOOKUP($A1047,Pit!$A$4:$BA$1686,G$2,FALSE))</f>
        <v>Delgado</v>
      </c>
      <c r="H1047" s="16">
        <f>IF($C1047="B",VLOOKUP($A1047,Bat!$A$4:$BF$2320,H$1,FALSE),VLOOKUP($A1047,Pit!$A$4:$BA$1686,H$2,FALSE))</f>
        <v>24</v>
      </c>
      <c r="I1047" s="16" t="str">
        <f>IF($C1047="B",VLOOKUP($A1047,Bat!$A$4:$BF$2320,I$1,FALSE),VLOOKUP($A1047,Pit!$A$4:$BA$1686,I$2,FALSE))</f>
        <v>R</v>
      </c>
      <c r="J1047" s="16" t="str">
        <f>IF($C1047="B",VLOOKUP($A1047,Bat!$A$4:$BF$2320,J$1,FALSE),VLOOKUP($A1047,Pit!$A$4:$BA$1686,J$2,FALSE))</f>
        <v>R</v>
      </c>
      <c r="K1047" s="16" t="str">
        <f>IF($C1047="B",VLOOKUP($A1047,Bat!$A$4:$BF$2320,K$1,FALSE),VLOOKUP($A1047,Pit!$A$4:$BA$1686,K$2,FALSE))</f>
        <v>Low</v>
      </c>
      <c r="L1047" s="17" t="str">
        <f>IF($C1047="B",VLOOKUP($A1047,Bat!$A$4:$BF$2320,L$1,FALSE),VLOOKUP($A1047,Pit!$A$4:$BA$1686,L$2,FALSE))</f>
        <v>High</v>
      </c>
      <c r="M1047" s="16">
        <f>IF($C1047="B",VLOOKUP($A1047,Bat!$A$4:$BF$2320,M$1,FALSE),VLOOKUP($A1047,Pit!$A$4:$BA$1686,M$2,FALSE))</f>
        <v>2</v>
      </c>
      <c r="N1047" s="16">
        <f>IF($C1047="B",VLOOKUP($A1047,Bat!$A$4:$BF$2320,N$1,FALSE),VLOOKUP($A1047,Pit!$A$4:$BA$1686,N$2,FALSE))</f>
        <v>2</v>
      </c>
      <c r="O1047" s="16">
        <f>IF($C1047="B",VLOOKUP($A1047,Bat!$A$4:$BF$2320,O$1,FALSE),VLOOKUP($A1047,Pit!$A$4:$BA$1686,O$2,FALSE))</f>
        <v>3</v>
      </c>
      <c r="P1047" s="16" t="str">
        <f>IF($C1047="B",VLOOKUP($A1047,Bat!$A$4:$BF$2320,P$1,FALSE),VLOOKUP($A1047,Pit!$A$4:$BA$1686,P$2,FALSE))</f>
        <v>90-92 Mph</v>
      </c>
      <c r="Q1047" s="17">
        <f>IF($C1047="B",VLOOKUP($A1047,Bat!$A$4:$BF$2320,Q$1,FALSE),VLOOKUP($A1047,Pit!$A$4:$BA$1686,Q$2,FALSE))</f>
        <v>3</v>
      </c>
      <c r="R1047" s="18">
        <f>IF($C1047="B",VLOOKUP($A1047,Bat!$A$4:$BF$2320,R$1,FALSE),VLOOKUP($A1047,Pit!$A$4:$BA$1686,R$2,FALSE))</f>
        <v>4.7425604030861557</v>
      </c>
      <c r="S1047" s="19">
        <f>IF($C1047="B",VLOOKUP($A1047,Bat!$A$4:$BF$2320,S$1,FALSE),VLOOKUP($A1047,Pit!$A$4:$BA$1686,S$2,FALSE))</f>
        <v>-0.64091937088663309</v>
      </c>
      <c r="T1047" s="20" t="str">
        <f>IF($C1047="B",VLOOKUP($A1047,Bat!$A$4:$BF$2320,T$1,FALSE),VLOOKUP($A1047,Pit!$A$4:$BA$1686,T$2,FALSE))</f>
        <v>Slot</v>
      </c>
      <c r="U1047" s="17" t="str">
        <f>VLOOKUP(IF($C1047="B",VLOOKUP($A1047,Bat!$A$4:$AU$2320,U$1,FALSE),VLOOKUP($A1047,Pit!$A$4:$BE$1686,U$2,FALSE)),COND!$A$35:$B$41,2,FALSE)</f>
        <v>??</v>
      </c>
      <c r="V1047" s="21">
        <f>IF($C1047="B",VLOOKUP($A1047,Bat!$A$4:$AT$2284,46,FALSE),VLOOKUP($A1047,Pit!$A$4:$BD$1664,56,FALSE))</f>
        <v>633</v>
      </c>
      <c r="W1047" s="16">
        <f t="shared" si="82"/>
        <v>633</v>
      </c>
      <c r="X1047" s="16"/>
      <c r="Y1047" s="22">
        <f t="shared" si="83"/>
        <v>1110</v>
      </c>
      <c r="Z1047" s="16" t="str">
        <f>IFERROR(VLOOKUP($D1047,Results37!$F$3:$L$1396,Z$1,FALSE),"")</f>
        <v/>
      </c>
      <c r="AA1047" s="47" t="str">
        <f>IF(ISERROR(VLOOKUP(D1047,Results37!$F$3:$O$399,AA$1,FALSE)),"",IF(VLOOKUP(D1047,Results37!$F$3:$O$399,AA$1+1,FALSE)=1,"S"&amp;VLOOKUP(D1047,Results37!$F$3:$O$399,AA$1,FALSE),VLOOKUP(D1047,Results37!$F$3:$O$399,AA$1,FALSE)))</f>
        <v/>
      </c>
      <c r="AB1047" s="16" t="str">
        <f>IFERROR(VLOOKUP($D1047,Results37!$F$3:$L$1396,AB$1,FALSE),"")</f>
        <v/>
      </c>
      <c r="AC1047" s="16" t="str">
        <f>IFERROR(VLOOKUP($D1047,Results37!$F$3:$L$1396,AC$1,FALSE),"")</f>
        <v/>
      </c>
      <c r="AD1047" s="16" t="str">
        <f t="shared" si="84"/>
        <v/>
      </c>
      <c r="AE1047" s="20" t="str">
        <f>IF(ISERROR(VLOOKUP($AC1047&amp;"-"&amp;$F1047&amp;" "&amp;G1047,Bonuses!$B$1:$G$1006,4,FALSE)),"",INT(VLOOKUP($AC1047&amp;"-"&amp;$F1047&amp;" "&amp;$G1047,Bonuses!$B$1:$G$1006,4,FALSE)))</f>
        <v/>
      </c>
      <c r="AF1047" s="16" t="str">
        <f>IF(ISERROR(VLOOKUP($AC1047&amp;"-"&amp;$F1047,Bonuses!$B$1:$G$1006,5,FALSE)),"",IF(VLOOKUP($AC1047&amp;"-"&amp;$F1047,Bonuses!$B$1:$G$1006,5,FALSE)="","",VLOOKUP($AC1047&amp;"-"&amp;$F1047,Bonuses!$B$1:$G$1006,6,FALSE)&amp;" yrs, "&amp;VLOOKUP($AC1047&amp;"-"&amp;$F1047,Bonuses!$B$1:$G$1006,5,FALSE)))</f>
        <v/>
      </c>
    </row>
    <row r="1048" spans="1:32" s="21" customFormat="1" x14ac:dyDescent="0.25">
      <c r="A1048" s="21" t="s">
        <v>2828</v>
      </c>
      <c r="B1048" s="21">
        <f t="shared" si="80"/>
        <v>0</v>
      </c>
      <c r="C1048" s="21" t="str">
        <f t="shared" si="81"/>
        <v>P</v>
      </c>
      <c r="D1048" s="17">
        <f>IF($C1048="B",VLOOKUP($A1048,Bat!$A$4:$BF$2320,D$1,FALSE),VLOOKUP($A1048,Pit!$A$4:$BA$1686,D$2,FALSE))</f>
        <v>13695</v>
      </c>
      <c r="E1048" s="16" t="str">
        <f>IF($C1048="B",VLOOKUP($A1048,Bat!$A$4:$BF$2320,E$1,FALSE),VLOOKUP($A1048,Pit!$A$4:$BA$1686,E$2,FALSE))</f>
        <v>RP</v>
      </c>
      <c r="F1048" s="16" t="str">
        <f>IF($C1048="B",VLOOKUP($A1048,Bat!$A$4:$BF$2320,F$1,FALSE),VLOOKUP($A1048,Pit!$A$4:$BA$1686,F$2,FALSE))</f>
        <v>Joji</v>
      </c>
      <c r="G1048" s="16" t="str">
        <f>IF($C1048="B",VLOOKUP($A1048,Bat!$A$4:$BF$2320,G$1,FALSE),VLOOKUP($A1048,Pit!$A$4:$BA$1686,G$2,FALSE))</f>
        <v>Ito</v>
      </c>
      <c r="H1048" s="16">
        <f>IF($C1048="B",VLOOKUP($A1048,Bat!$A$4:$BF$2320,H$1,FALSE),VLOOKUP($A1048,Pit!$A$4:$BA$1686,H$2,FALSE))</f>
        <v>24</v>
      </c>
      <c r="I1048" s="16" t="str">
        <f>IF($C1048="B",VLOOKUP($A1048,Bat!$A$4:$BF$2320,I$1,FALSE),VLOOKUP($A1048,Pit!$A$4:$BA$1686,I$2,FALSE))</f>
        <v>S</v>
      </c>
      <c r="J1048" s="16" t="str">
        <f>IF($C1048="B",VLOOKUP($A1048,Bat!$A$4:$BF$2320,J$1,FALSE),VLOOKUP($A1048,Pit!$A$4:$BA$1686,J$2,FALSE))</f>
        <v>R</v>
      </c>
      <c r="K1048" s="16" t="str">
        <f>IF($C1048="B",VLOOKUP($A1048,Bat!$A$4:$BF$2320,K$1,FALSE),VLOOKUP($A1048,Pit!$A$4:$BA$1686,K$2,FALSE))</f>
        <v>High</v>
      </c>
      <c r="L1048" s="17" t="str">
        <f>IF($C1048="B",VLOOKUP($A1048,Bat!$A$4:$BF$2320,L$1,FALSE),VLOOKUP($A1048,Pit!$A$4:$BA$1686,L$2,FALSE))</f>
        <v>Normal</v>
      </c>
      <c r="M1048" s="16">
        <f>IF($C1048="B",VLOOKUP($A1048,Bat!$A$4:$BF$2320,M$1,FALSE),VLOOKUP($A1048,Pit!$A$4:$BA$1686,M$2,FALSE))</f>
        <v>4</v>
      </c>
      <c r="N1048" s="16">
        <f>IF($C1048="B",VLOOKUP($A1048,Bat!$A$4:$BF$2320,N$1,FALSE),VLOOKUP($A1048,Pit!$A$4:$BA$1686,N$2,FALSE))</f>
        <v>1</v>
      </c>
      <c r="O1048" s="16">
        <f>IF($C1048="B",VLOOKUP($A1048,Bat!$A$4:$BF$2320,O$1,FALSE),VLOOKUP($A1048,Pit!$A$4:$BA$1686,O$2,FALSE))</f>
        <v>2</v>
      </c>
      <c r="P1048" s="16" t="str">
        <f>IF($C1048="B",VLOOKUP($A1048,Bat!$A$4:$BF$2320,P$1,FALSE),VLOOKUP($A1048,Pit!$A$4:$BA$1686,P$2,FALSE))</f>
        <v>89-91 Mph</v>
      </c>
      <c r="Q1048" s="17">
        <f>IF($C1048="B",VLOOKUP($A1048,Bat!$A$4:$BF$2320,Q$1,FALSE),VLOOKUP($A1048,Pit!$A$4:$BA$1686,Q$2,FALSE))</f>
        <v>3</v>
      </c>
      <c r="R1048" s="18">
        <f>IF($C1048="B",VLOOKUP($A1048,Bat!$A$4:$BF$2320,R$1,FALSE),VLOOKUP($A1048,Pit!$A$4:$BA$1686,R$2,FALSE))</f>
        <v>4.7171466927706263</v>
      </c>
      <c r="S1048" s="19">
        <f>IF($C1048="B",VLOOKUP($A1048,Bat!$A$4:$BF$2320,S$1,FALSE),VLOOKUP($A1048,Pit!$A$4:$BA$1686,S$2,FALSE))</f>
        <v>-0.64315196648562623</v>
      </c>
      <c r="T1048" s="20" t="str">
        <f>IF($C1048="B",VLOOKUP($A1048,Bat!$A$4:$BF$2320,T$1,FALSE),VLOOKUP($A1048,Pit!$A$4:$BA$1686,T$2,FALSE))</f>
        <v>Slot</v>
      </c>
      <c r="U1048" s="17" t="str">
        <f>VLOOKUP(IF($C1048="B",VLOOKUP($A1048,Bat!$A$4:$AU$2320,U$1,FALSE),VLOOKUP($A1048,Pit!$A$4:$BE$1686,U$2,FALSE)),COND!$A$35:$B$41,2,FALSE)</f>
        <v>??</v>
      </c>
      <c r="V1048" s="21">
        <f>IF($C1048="B",VLOOKUP($A1048,Bat!$A$4:$AT$2284,46,FALSE),VLOOKUP($A1048,Pit!$A$4:$BD$1664,56,FALSE))</f>
        <v>634</v>
      </c>
      <c r="W1048" s="16">
        <f t="shared" si="82"/>
        <v>634</v>
      </c>
      <c r="X1048" s="16"/>
      <c r="Y1048" s="22">
        <f t="shared" si="83"/>
        <v>1112</v>
      </c>
      <c r="Z1048" s="16" t="str">
        <f>IFERROR(VLOOKUP($D1048,Results37!$F$3:$L$1396,Z$1,FALSE),"")</f>
        <v/>
      </c>
      <c r="AA1048" s="47" t="str">
        <f>IF(ISERROR(VLOOKUP(D1048,Results37!$F$3:$O$399,AA$1,FALSE)),"",IF(VLOOKUP(D1048,Results37!$F$3:$O$399,AA$1+1,FALSE)=1,"S"&amp;VLOOKUP(D1048,Results37!$F$3:$O$399,AA$1,FALSE),VLOOKUP(D1048,Results37!$F$3:$O$399,AA$1,FALSE)))</f>
        <v/>
      </c>
      <c r="AB1048" s="16" t="str">
        <f>IFERROR(VLOOKUP($D1048,Results37!$F$3:$L$1396,AB$1,FALSE),"")</f>
        <v/>
      </c>
      <c r="AC1048" s="16" t="str">
        <f>IFERROR(VLOOKUP($D1048,Results37!$F$3:$L$1396,AC$1,FALSE),"")</f>
        <v/>
      </c>
      <c r="AD1048" s="16" t="str">
        <f t="shared" si="84"/>
        <v/>
      </c>
      <c r="AE1048" s="20" t="str">
        <f>IF(ISERROR(VLOOKUP($AC1048&amp;"-"&amp;$F1048&amp;" "&amp;G1048,Bonuses!$B$1:$G$1006,4,FALSE)),"",INT(VLOOKUP($AC1048&amp;"-"&amp;$F1048&amp;" "&amp;$G1048,Bonuses!$B$1:$G$1006,4,FALSE)))</f>
        <v/>
      </c>
      <c r="AF1048" s="16" t="str">
        <f>IF(ISERROR(VLOOKUP($AC1048&amp;"-"&amp;$F1048,Bonuses!$B$1:$G$1006,5,FALSE)),"",IF(VLOOKUP($AC1048&amp;"-"&amp;$F1048,Bonuses!$B$1:$G$1006,5,FALSE)="","",VLOOKUP($AC1048&amp;"-"&amp;$F1048,Bonuses!$B$1:$G$1006,6,FALSE)&amp;" yrs, "&amp;VLOOKUP($AC1048&amp;"-"&amp;$F1048,Bonuses!$B$1:$G$1006,5,FALSE)))</f>
        <v/>
      </c>
    </row>
    <row r="1049" spans="1:32" s="21" customFormat="1" x14ac:dyDescent="0.25">
      <c r="A1049" s="21" t="s">
        <v>2721</v>
      </c>
      <c r="B1049" s="21">
        <f t="shared" si="80"/>
        <v>0</v>
      </c>
      <c r="C1049" s="21" t="str">
        <f t="shared" si="81"/>
        <v>P</v>
      </c>
      <c r="D1049" s="17">
        <f>IF($C1049="B",VLOOKUP($A1049,Bat!$A$4:$BF$2320,D$1,FALSE),VLOOKUP($A1049,Pit!$A$4:$BA$1686,D$2,FALSE))</f>
        <v>5758</v>
      </c>
      <c r="E1049" s="16" t="str">
        <f>IF($C1049="B",VLOOKUP($A1049,Bat!$A$4:$BF$2320,E$1,FALSE),VLOOKUP($A1049,Pit!$A$4:$BA$1686,E$2,FALSE))</f>
        <v>RP</v>
      </c>
      <c r="F1049" s="16" t="str">
        <f>IF($C1049="B",VLOOKUP($A1049,Bat!$A$4:$BF$2320,F$1,FALSE),VLOOKUP($A1049,Pit!$A$4:$BA$1686,F$2,FALSE))</f>
        <v>Paul</v>
      </c>
      <c r="G1049" s="16" t="str">
        <f>IF($C1049="B",VLOOKUP($A1049,Bat!$A$4:$BF$2320,G$1,FALSE),VLOOKUP($A1049,Pit!$A$4:$BA$1686,G$2,FALSE))</f>
        <v>Towns</v>
      </c>
      <c r="H1049" s="16">
        <f>IF($C1049="B",VLOOKUP($A1049,Bat!$A$4:$BF$2320,H$1,FALSE),VLOOKUP($A1049,Pit!$A$4:$BA$1686,H$2,FALSE))</f>
        <v>23</v>
      </c>
      <c r="I1049" s="16" t="str">
        <f>IF($C1049="B",VLOOKUP($A1049,Bat!$A$4:$BF$2320,I$1,FALSE),VLOOKUP($A1049,Pit!$A$4:$BA$1686,I$2,FALSE))</f>
        <v>S</v>
      </c>
      <c r="J1049" s="16" t="str">
        <f>IF($C1049="B",VLOOKUP($A1049,Bat!$A$4:$BF$2320,J$1,FALSE),VLOOKUP($A1049,Pit!$A$4:$BA$1686,J$2,FALSE))</f>
        <v>L</v>
      </c>
      <c r="K1049" s="16" t="str">
        <f>IF($C1049="B",VLOOKUP($A1049,Bat!$A$4:$BF$2320,K$1,FALSE),VLOOKUP($A1049,Pit!$A$4:$BA$1686,K$2,FALSE))</f>
        <v>Normal</v>
      </c>
      <c r="L1049" s="17" t="str">
        <f>IF($C1049="B",VLOOKUP($A1049,Bat!$A$4:$BF$2320,L$1,FALSE),VLOOKUP($A1049,Pit!$A$4:$BA$1686,L$2,FALSE))</f>
        <v>High</v>
      </c>
      <c r="M1049" s="16">
        <f>IF($C1049="B",VLOOKUP($A1049,Bat!$A$4:$BF$2320,M$1,FALSE),VLOOKUP($A1049,Pit!$A$4:$BA$1686,M$2,FALSE))</f>
        <v>3</v>
      </c>
      <c r="N1049" s="16">
        <f>IF($C1049="B",VLOOKUP($A1049,Bat!$A$4:$BF$2320,N$1,FALSE),VLOOKUP($A1049,Pit!$A$4:$BA$1686,N$2,FALSE))</f>
        <v>2</v>
      </c>
      <c r="O1049" s="16">
        <f>IF($C1049="B",VLOOKUP($A1049,Bat!$A$4:$BF$2320,O$1,FALSE),VLOOKUP($A1049,Pit!$A$4:$BA$1686,O$2,FALSE))</f>
        <v>2</v>
      </c>
      <c r="P1049" s="16" t="str">
        <f>IF($C1049="B",VLOOKUP($A1049,Bat!$A$4:$BF$2320,P$1,FALSE),VLOOKUP($A1049,Pit!$A$4:$BA$1686,P$2,FALSE))</f>
        <v>89-91 Mph</v>
      </c>
      <c r="Q1049" s="17">
        <f>IF($C1049="B",VLOOKUP($A1049,Bat!$A$4:$BF$2320,Q$1,FALSE),VLOOKUP($A1049,Pit!$A$4:$BA$1686,Q$2,FALSE))</f>
        <v>4</v>
      </c>
      <c r="R1049" s="18">
        <f>IF($C1049="B",VLOOKUP($A1049,Bat!$A$4:$BF$2320,R$1,FALSE),VLOOKUP($A1049,Pit!$A$4:$BA$1686,R$2,FALSE))</f>
        <v>4.6126048137323572</v>
      </c>
      <c r="S1049" s="19">
        <f>IF($C1049="B",VLOOKUP($A1049,Bat!$A$4:$BF$2320,S$1,FALSE),VLOOKUP($A1049,Pit!$A$4:$BA$1686,S$2,FALSE))</f>
        <v>-0.65233597528062282</v>
      </c>
      <c r="T1049" s="20" t="str">
        <f>IF($C1049="B",VLOOKUP($A1049,Bat!$A$4:$BF$2320,T$1,FALSE),VLOOKUP($A1049,Pit!$A$4:$BA$1686,T$2,FALSE))</f>
        <v>Impossible</v>
      </c>
      <c r="U1049" s="17" t="str">
        <f>VLOOKUP(IF($C1049="B",VLOOKUP($A1049,Bat!$A$4:$AU$2320,U$1,FALSE),VLOOKUP($A1049,Pit!$A$4:$BE$1686,U$2,FALSE)),COND!$A$35:$B$41,2,FALSE)</f>
        <v>??</v>
      </c>
      <c r="V1049" s="21">
        <f>IF($C1049="B",VLOOKUP($A1049,Bat!$A$4:$AT$2284,46,FALSE),VLOOKUP($A1049,Pit!$A$4:$BD$1664,56,FALSE))</f>
        <v>635</v>
      </c>
      <c r="W1049" s="16">
        <f t="shared" si="82"/>
        <v>999</v>
      </c>
      <c r="X1049" s="16"/>
      <c r="Y1049" s="22">
        <f t="shared" si="83"/>
        <v>1114</v>
      </c>
      <c r="Z1049" s="16" t="str">
        <f>IFERROR(VLOOKUP($D1049,Results37!$F$3:$L$1396,Z$1,FALSE),"")</f>
        <v/>
      </c>
      <c r="AA1049" s="47" t="str">
        <f>IF(ISERROR(VLOOKUP(D1049,Results37!$F$3:$O$399,AA$1,FALSE)),"",IF(VLOOKUP(D1049,Results37!$F$3:$O$399,AA$1+1,FALSE)=1,"S"&amp;VLOOKUP(D1049,Results37!$F$3:$O$399,AA$1,FALSE),VLOOKUP(D1049,Results37!$F$3:$O$399,AA$1,FALSE)))</f>
        <v/>
      </c>
      <c r="AB1049" s="16" t="str">
        <f>IFERROR(VLOOKUP($D1049,Results37!$F$3:$L$1396,AB$1,FALSE),"")</f>
        <v/>
      </c>
      <c r="AC1049" s="16" t="str">
        <f>IFERROR(VLOOKUP($D1049,Results37!$F$3:$L$1396,AC$1,FALSE),"")</f>
        <v/>
      </c>
      <c r="AD1049" s="16" t="str">
        <f t="shared" si="84"/>
        <v/>
      </c>
      <c r="AE1049" s="20" t="str">
        <f>IF(ISERROR(VLOOKUP($AC1049&amp;"-"&amp;$F1049&amp;" "&amp;G1049,Bonuses!$B$1:$G$1006,4,FALSE)),"",INT(VLOOKUP($AC1049&amp;"-"&amp;$F1049&amp;" "&amp;$G1049,Bonuses!$B$1:$G$1006,4,FALSE)))</f>
        <v/>
      </c>
      <c r="AF1049" s="16" t="str">
        <f>IF(ISERROR(VLOOKUP($AC1049&amp;"-"&amp;$F1049,Bonuses!$B$1:$G$1006,5,FALSE)),"",IF(VLOOKUP($AC1049&amp;"-"&amp;$F1049,Bonuses!$B$1:$G$1006,5,FALSE)="","",VLOOKUP($AC1049&amp;"-"&amp;$F1049,Bonuses!$B$1:$G$1006,6,FALSE)&amp;" yrs, "&amp;VLOOKUP($AC1049&amp;"-"&amp;$F1049,Bonuses!$B$1:$G$1006,5,FALSE)))</f>
        <v/>
      </c>
    </row>
    <row r="1050" spans="1:32" s="21" customFormat="1" x14ac:dyDescent="0.25">
      <c r="A1050" s="21" t="s">
        <v>2570</v>
      </c>
      <c r="B1050" s="21">
        <f t="shared" si="80"/>
        <v>0</v>
      </c>
      <c r="C1050" s="21" t="str">
        <f t="shared" si="81"/>
        <v>P</v>
      </c>
      <c r="D1050" s="17">
        <f>IF($C1050="B",VLOOKUP($A1050,Bat!$A$4:$BF$2320,D$1,FALSE),VLOOKUP($A1050,Pit!$A$4:$BA$1686,D$2,FALSE))</f>
        <v>2067</v>
      </c>
      <c r="E1050" s="16" t="str">
        <f>IF($C1050="B",VLOOKUP($A1050,Bat!$A$4:$BF$2320,E$1,FALSE),VLOOKUP($A1050,Pit!$A$4:$BA$1686,E$2,FALSE))</f>
        <v>RP</v>
      </c>
      <c r="F1050" s="16" t="str">
        <f>IF($C1050="B",VLOOKUP($A1050,Bat!$A$4:$BF$2320,F$1,FALSE),VLOOKUP($A1050,Pit!$A$4:$BA$1686,F$2,FALSE))</f>
        <v>Joaquín</v>
      </c>
      <c r="G1050" s="16" t="str">
        <f>IF($C1050="B",VLOOKUP($A1050,Bat!$A$4:$BF$2320,G$1,FALSE),VLOOKUP($A1050,Pit!$A$4:$BA$1686,G$2,FALSE))</f>
        <v>Esquivel</v>
      </c>
      <c r="H1050" s="16">
        <f>IF($C1050="B",VLOOKUP($A1050,Bat!$A$4:$BF$2320,H$1,FALSE),VLOOKUP($A1050,Pit!$A$4:$BA$1686,H$2,FALSE))</f>
        <v>22</v>
      </c>
      <c r="I1050" s="16" t="str">
        <f>IF($C1050="B",VLOOKUP($A1050,Bat!$A$4:$BF$2320,I$1,FALSE),VLOOKUP($A1050,Pit!$A$4:$BA$1686,I$2,FALSE))</f>
        <v>R</v>
      </c>
      <c r="J1050" s="16" t="str">
        <f>IF($C1050="B",VLOOKUP($A1050,Bat!$A$4:$BF$2320,J$1,FALSE),VLOOKUP($A1050,Pit!$A$4:$BA$1686,J$2,FALSE))</f>
        <v>R</v>
      </c>
      <c r="K1050" s="16" t="str">
        <f>IF($C1050="B",VLOOKUP($A1050,Bat!$A$4:$BF$2320,K$1,FALSE),VLOOKUP($A1050,Pit!$A$4:$BA$1686,K$2,FALSE))</f>
        <v>Normal</v>
      </c>
      <c r="L1050" s="17" t="str">
        <f>IF($C1050="B",VLOOKUP($A1050,Bat!$A$4:$BF$2320,L$1,FALSE),VLOOKUP($A1050,Pit!$A$4:$BA$1686,L$2,FALSE))</f>
        <v>Normal</v>
      </c>
      <c r="M1050" s="16">
        <f>IF($C1050="B",VLOOKUP($A1050,Bat!$A$4:$BF$2320,M$1,FALSE),VLOOKUP($A1050,Pit!$A$4:$BA$1686,M$2,FALSE))</f>
        <v>3</v>
      </c>
      <c r="N1050" s="16">
        <f>IF($C1050="B",VLOOKUP($A1050,Bat!$A$4:$BF$2320,N$1,FALSE),VLOOKUP($A1050,Pit!$A$4:$BA$1686,N$2,FALSE))</f>
        <v>2</v>
      </c>
      <c r="O1050" s="16">
        <f>IF($C1050="B",VLOOKUP($A1050,Bat!$A$4:$BF$2320,O$1,FALSE),VLOOKUP($A1050,Pit!$A$4:$BA$1686,O$2,FALSE))</f>
        <v>2</v>
      </c>
      <c r="P1050" s="16" t="str">
        <f>IF($C1050="B",VLOOKUP($A1050,Bat!$A$4:$BF$2320,P$1,FALSE),VLOOKUP($A1050,Pit!$A$4:$BA$1686,P$2,FALSE))</f>
        <v>92-94 Mph</v>
      </c>
      <c r="Q1050" s="17">
        <f>IF($C1050="B",VLOOKUP($A1050,Bat!$A$4:$BF$2320,Q$1,FALSE),VLOOKUP($A1050,Pit!$A$4:$BA$1686,Q$2,FALSE))</f>
        <v>7</v>
      </c>
      <c r="R1050" s="18">
        <f>IF($C1050="B",VLOOKUP($A1050,Bat!$A$4:$BF$2320,R$1,FALSE),VLOOKUP($A1050,Pit!$A$4:$BA$1686,R$2,FALSE))</f>
        <v>4.4995749109358911</v>
      </c>
      <c r="S1050" s="19">
        <f>IF($C1050="B",VLOOKUP($A1050,Bat!$A$4:$BF$2320,S$1,FALSE),VLOOKUP($A1050,Pit!$A$4:$BA$1686,S$2,FALSE))</f>
        <v>-0.66226565734612641</v>
      </c>
      <c r="T1050" s="20" t="str">
        <f>IF($C1050="B",VLOOKUP($A1050,Bat!$A$4:$BF$2320,T$1,FALSE),VLOOKUP($A1050,Pit!$A$4:$BA$1686,T$2,FALSE))</f>
        <v>-</v>
      </c>
      <c r="U1050" s="17" t="str">
        <f>VLOOKUP(IF($C1050="B",VLOOKUP($A1050,Bat!$A$4:$AU$2320,U$1,FALSE),VLOOKUP($A1050,Pit!$A$4:$BE$1686,U$2,FALSE)),COND!$A$35:$B$41,2,FALSE)</f>
        <v>??</v>
      </c>
      <c r="V1050" s="21">
        <f>IF($C1050="B",VLOOKUP($A1050,Bat!$A$4:$AT$2284,46,FALSE),VLOOKUP($A1050,Pit!$A$4:$BD$1664,56,FALSE))</f>
        <v>636</v>
      </c>
      <c r="W1050" s="16">
        <f t="shared" si="82"/>
        <v>999</v>
      </c>
      <c r="X1050" s="16"/>
      <c r="Y1050" s="22">
        <f t="shared" si="83"/>
        <v>1117</v>
      </c>
      <c r="Z1050" s="16" t="str">
        <f>IFERROR(VLOOKUP($D1050,Results37!$F$3:$L$1396,Z$1,FALSE),"")</f>
        <v/>
      </c>
      <c r="AA1050" s="47" t="str">
        <f>IF(ISERROR(VLOOKUP(D1050,Results37!$F$3:$O$399,AA$1,FALSE)),"",IF(VLOOKUP(D1050,Results37!$F$3:$O$399,AA$1+1,FALSE)=1,"S"&amp;VLOOKUP(D1050,Results37!$F$3:$O$399,AA$1,FALSE),VLOOKUP(D1050,Results37!$F$3:$O$399,AA$1,FALSE)))</f>
        <v/>
      </c>
      <c r="AB1050" s="16" t="str">
        <f>IFERROR(VLOOKUP($D1050,Results37!$F$3:$L$1396,AB$1,FALSE),"")</f>
        <v/>
      </c>
      <c r="AC1050" s="16" t="str">
        <f>IFERROR(VLOOKUP($D1050,Results37!$F$3:$L$1396,AC$1,FALSE),"")</f>
        <v/>
      </c>
      <c r="AD1050" s="16" t="str">
        <f t="shared" si="84"/>
        <v/>
      </c>
      <c r="AE1050" s="20" t="str">
        <f>IF(ISERROR(VLOOKUP($AC1050&amp;"-"&amp;$F1050&amp;" "&amp;G1050,Bonuses!$B$1:$G$1006,4,FALSE)),"",INT(VLOOKUP($AC1050&amp;"-"&amp;$F1050&amp;" "&amp;$G1050,Bonuses!$B$1:$G$1006,4,FALSE)))</f>
        <v/>
      </c>
      <c r="AF1050" s="16" t="str">
        <f>IF(ISERROR(VLOOKUP($AC1050&amp;"-"&amp;$F1050,Bonuses!$B$1:$G$1006,5,FALSE)),"",IF(VLOOKUP($AC1050&amp;"-"&amp;$F1050,Bonuses!$B$1:$G$1006,5,FALSE)="","",VLOOKUP($AC1050&amp;"-"&amp;$F1050,Bonuses!$B$1:$G$1006,6,FALSE)&amp;" yrs, "&amp;VLOOKUP($AC1050&amp;"-"&amp;$F1050,Bonuses!$B$1:$G$1006,5,FALSE)))</f>
        <v/>
      </c>
    </row>
    <row r="1051" spans="1:32" s="21" customFormat="1" x14ac:dyDescent="0.25">
      <c r="A1051" s="21" t="s">
        <v>2845</v>
      </c>
      <c r="B1051" s="21">
        <f t="shared" si="80"/>
        <v>0</v>
      </c>
      <c r="C1051" s="21" t="str">
        <f t="shared" si="81"/>
        <v>P</v>
      </c>
      <c r="D1051" s="17">
        <f>IF($C1051="B",VLOOKUP($A1051,Bat!$A$4:$BF$2320,D$1,FALSE),VLOOKUP($A1051,Pit!$A$4:$BA$1686,D$2,FALSE))</f>
        <v>5465</v>
      </c>
      <c r="E1051" s="16" t="str">
        <f>IF($C1051="B",VLOOKUP($A1051,Bat!$A$4:$BF$2320,E$1,FALSE),VLOOKUP($A1051,Pit!$A$4:$BA$1686,E$2,FALSE))</f>
        <v>RP</v>
      </c>
      <c r="F1051" s="16" t="str">
        <f>IF($C1051="B",VLOOKUP($A1051,Bat!$A$4:$BF$2320,F$1,FALSE),VLOOKUP($A1051,Pit!$A$4:$BA$1686,F$2,FALSE))</f>
        <v>Willie</v>
      </c>
      <c r="G1051" s="16" t="str">
        <f>IF($C1051="B",VLOOKUP($A1051,Bat!$A$4:$BF$2320,G$1,FALSE),VLOOKUP($A1051,Pit!$A$4:$BA$1686,G$2,FALSE))</f>
        <v>Ward</v>
      </c>
      <c r="H1051" s="16">
        <f>IF($C1051="B",VLOOKUP($A1051,Bat!$A$4:$BF$2320,H$1,FALSE),VLOOKUP($A1051,Pit!$A$4:$BA$1686,H$2,FALSE))</f>
        <v>24</v>
      </c>
      <c r="I1051" s="16" t="str">
        <f>IF($C1051="B",VLOOKUP($A1051,Bat!$A$4:$BF$2320,I$1,FALSE),VLOOKUP($A1051,Pit!$A$4:$BA$1686,I$2,FALSE))</f>
        <v>S</v>
      </c>
      <c r="J1051" s="16" t="str">
        <f>IF($C1051="B",VLOOKUP($A1051,Bat!$A$4:$BF$2320,J$1,FALSE),VLOOKUP($A1051,Pit!$A$4:$BA$1686,J$2,FALSE))</f>
        <v>R</v>
      </c>
      <c r="K1051" s="16" t="str">
        <f>IF($C1051="B",VLOOKUP($A1051,Bat!$A$4:$BF$2320,K$1,FALSE),VLOOKUP($A1051,Pit!$A$4:$BA$1686,K$2,FALSE))</f>
        <v>Low</v>
      </c>
      <c r="L1051" s="17" t="str">
        <f>IF($C1051="B",VLOOKUP($A1051,Bat!$A$4:$BF$2320,L$1,FALSE),VLOOKUP($A1051,Pit!$A$4:$BA$1686,L$2,FALSE))</f>
        <v>High</v>
      </c>
      <c r="M1051" s="16">
        <f>IF($C1051="B",VLOOKUP($A1051,Bat!$A$4:$BF$2320,M$1,FALSE),VLOOKUP($A1051,Pit!$A$4:$BA$1686,M$2,FALSE))</f>
        <v>3</v>
      </c>
      <c r="N1051" s="16">
        <f>IF($C1051="B",VLOOKUP($A1051,Bat!$A$4:$BF$2320,N$1,FALSE),VLOOKUP($A1051,Pit!$A$4:$BA$1686,N$2,FALSE))</f>
        <v>2</v>
      </c>
      <c r="O1051" s="16">
        <f>IF($C1051="B",VLOOKUP($A1051,Bat!$A$4:$BF$2320,O$1,FALSE),VLOOKUP($A1051,Pit!$A$4:$BA$1686,O$2,FALSE))</f>
        <v>2</v>
      </c>
      <c r="P1051" s="16" t="str">
        <f>IF($C1051="B",VLOOKUP($A1051,Bat!$A$4:$BF$2320,P$1,FALSE),VLOOKUP($A1051,Pit!$A$4:$BA$1686,P$2,FALSE))</f>
        <v>92-94 Mph</v>
      </c>
      <c r="Q1051" s="17">
        <f>IF($C1051="B",VLOOKUP($A1051,Bat!$A$4:$BF$2320,Q$1,FALSE),VLOOKUP($A1051,Pit!$A$4:$BA$1686,Q$2,FALSE))</f>
        <v>7</v>
      </c>
      <c r="R1051" s="18">
        <f>IF($C1051="B",VLOOKUP($A1051,Bat!$A$4:$BF$2320,R$1,FALSE),VLOOKUP($A1051,Pit!$A$4:$BA$1686,R$2,FALSE))</f>
        <v>4.4995749109358911</v>
      </c>
      <c r="S1051" s="19">
        <f>IF($C1051="B",VLOOKUP($A1051,Bat!$A$4:$BF$2320,S$1,FALSE),VLOOKUP($A1051,Pit!$A$4:$BA$1686,S$2,FALSE))</f>
        <v>-0.66226565734612641</v>
      </c>
      <c r="T1051" s="20" t="str">
        <f>IF($C1051="B",VLOOKUP($A1051,Bat!$A$4:$BF$2320,T$1,FALSE),VLOOKUP($A1051,Pit!$A$4:$BA$1686,T$2,FALSE))</f>
        <v>Slot</v>
      </c>
      <c r="U1051" s="17" t="str">
        <f>VLOOKUP(IF($C1051="B",VLOOKUP($A1051,Bat!$A$4:$AU$2320,U$1,FALSE),VLOOKUP($A1051,Pit!$A$4:$BE$1686,U$2,FALSE)),COND!$A$35:$B$41,2,FALSE)</f>
        <v>??</v>
      </c>
      <c r="V1051" s="21">
        <f>IF($C1051="B",VLOOKUP($A1051,Bat!$A$4:$AT$2284,46,FALSE),VLOOKUP($A1051,Pit!$A$4:$BD$1664,56,FALSE))</f>
        <v>637</v>
      </c>
      <c r="W1051" s="16">
        <f t="shared" si="82"/>
        <v>637</v>
      </c>
      <c r="X1051" s="16"/>
      <c r="Y1051" s="22">
        <f t="shared" si="83"/>
        <v>1117</v>
      </c>
      <c r="Z1051" s="16" t="str">
        <f>IFERROR(VLOOKUP($D1051,Results37!$F$3:$L$1396,Z$1,FALSE),"")</f>
        <v/>
      </c>
      <c r="AA1051" s="47" t="str">
        <f>IF(ISERROR(VLOOKUP(D1051,Results37!$F$3:$O$399,AA$1,FALSE)),"",IF(VLOOKUP(D1051,Results37!$F$3:$O$399,AA$1+1,FALSE)=1,"S"&amp;VLOOKUP(D1051,Results37!$F$3:$O$399,AA$1,FALSE),VLOOKUP(D1051,Results37!$F$3:$O$399,AA$1,FALSE)))</f>
        <v/>
      </c>
      <c r="AB1051" s="16" t="str">
        <f>IFERROR(VLOOKUP($D1051,Results37!$F$3:$L$1396,AB$1,FALSE),"")</f>
        <v/>
      </c>
      <c r="AC1051" s="16" t="str">
        <f>IFERROR(VLOOKUP($D1051,Results37!$F$3:$L$1396,AC$1,FALSE),"")</f>
        <v/>
      </c>
      <c r="AD1051" s="16" t="str">
        <f t="shared" si="84"/>
        <v/>
      </c>
      <c r="AE1051" s="20" t="str">
        <f>IF(ISERROR(VLOOKUP($AC1051&amp;"-"&amp;$F1051&amp;" "&amp;G1051,Bonuses!$B$1:$G$1006,4,FALSE)),"",INT(VLOOKUP($AC1051&amp;"-"&amp;$F1051&amp;" "&amp;$G1051,Bonuses!$B$1:$G$1006,4,FALSE)))</f>
        <v/>
      </c>
      <c r="AF1051" s="16" t="str">
        <f>IF(ISERROR(VLOOKUP($AC1051&amp;"-"&amp;$F1051,Bonuses!$B$1:$G$1006,5,FALSE)),"",IF(VLOOKUP($AC1051&amp;"-"&amp;$F1051,Bonuses!$B$1:$G$1006,5,FALSE)="","",VLOOKUP($AC1051&amp;"-"&amp;$F1051,Bonuses!$B$1:$G$1006,6,FALSE)&amp;" yrs, "&amp;VLOOKUP($AC1051&amp;"-"&amp;$F1051,Bonuses!$B$1:$G$1006,5,FALSE)))</f>
        <v/>
      </c>
    </row>
    <row r="1052" spans="1:32" s="21" customFormat="1" x14ac:dyDescent="0.25">
      <c r="A1052" s="21" t="s">
        <v>3016</v>
      </c>
      <c r="B1052" s="21">
        <f t="shared" si="80"/>
        <v>0</v>
      </c>
      <c r="C1052" s="21" t="str">
        <f t="shared" si="81"/>
        <v>P</v>
      </c>
      <c r="D1052" s="17">
        <f>IF($C1052="B",VLOOKUP($A1052,Bat!$A$4:$BF$2320,D$1,FALSE),VLOOKUP($A1052,Pit!$A$4:$BA$1686,D$2,FALSE))</f>
        <v>9371</v>
      </c>
      <c r="E1052" s="16" t="str">
        <f>IF($C1052="B",VLOOKUP($A1052,Bat!$A$4:$BF$2320,E$1,FALSE),VLOOKUP($A1052,Pit!$A$4:$BA$1686,E$2,FALSE))</f>
        <v>RP</v>
      </c>
      <c r="F1052" s="16" t="str">
        <f>IF($C1052="B",VLOOKUP($A1052,Bat!$A$4:$BF$2320,F$1,FALSE),VLOOKUP($A1052,Pit!$A$4:$BA$1686,F$2,FALSE))</f>
        <v>Kiminobu</v>
      </c>
      <c r="G1052" s="16" t="str">
        <f>IF($C1052="B",VLOOKUP($A1052,Bat!$A$4:$BF$2320,G$1,FALSE),VLOOKUP($A1052,Pit!$A$4:$BA$1686,G$2,FALSE))</f>
        <v>Uchiyama</v>
      </c>
      <c r="H1052" s="16">
        <f>IF($C1052="B",VLOOKUP($A1052,Bat!$A$4:$BF$2320,H$1,FALSE),VLOOKUP($A1052,Pit!$A$4:$BA$1686,H$2,FALSE))</f>
        <v>24</v>
      </c>
      <c r="I1052" s="16" t="str">
        <f>IF($C1052="B",VLOOKUP($A1052,Bat!$A$4:$BF$2320,I$1,FALSE),VLOOKUP($A1052,Pit!$A$4:$BA$1686,I$2,FALSE))</f>
        <v>L</v>
      </c>
      <c r="J1052" s="16" t="str">
        <f>IF($C1052="B",VLOOKUP($A1052,Bat!$A$4:$BF$2320,J$1,FALSE),VLOOKUP($A1052,Pit!$A$4:$BA$1686,J$2,FALSE))</f>
        <v>L</v>
      </c>
      <c r="K1052" s="16" t="str">
        <f>IF($C1052="B",VLOOKUP($A1052,Bat!$A$4:$BF$2320,K$1,FALSE),VLOOKUP($A1052,Pit!$A$4:$BA$1686,K$2,FALSE))</f>
        <v>Normal</v>
      </c>
      <c r="L1052" s="17" t="str">
        <f>IF($C1052="B",VLOOKUP($A1052,Bat!$A$4:$BF$2320,L$1,FALSE),VLOOKUP($A1052,Pit!$A$4:$BA$1686,L$2,FALSE))</f>
        <v>Normal</v>
      </c>
      <c r="M1052" s="16">
        <f>IF($C1052="B",VLOOKUP($A1052,Bat!$A$4:$BF$2320,M$1,FALSE),VLOOKUP($A1052,Pit!$A$4:$BA$1686,M$2,FALSE))</f>
        <v>3</v>
      </c>
      <c r="N1052" s="16">
        <f>IF($C1052="B",VLOOKUP($A1052,Bat!$A$4:$BF$2320,N$1,FALSE),VLOOKUP($A1052,Pit!$A$4:$BA$1686,N$2,FALSE))</f>
        <v>2</v>
      </c>
      <c r="O1052" s="16">
        <f>IF($C1052="B",VLOOKUP($A1052,Bat!$A$4:$BF$2320,O$1,FALSE),VLOOKUP($A1052,Pit!$A$4:$BA$1686,O$2,FALSE))</f>
        <v>2</v>
      </c>
      <c r="P1052" s="16" t="str">
        <f>IF($C1052="B",VLOOKUP($A1052,Bat!$A$4:$BF$2320,P$1,FALSE),VLOOKUP($A1052,Pit!$A$4:$BA$1686,P$2,FALSE))</f>
        <v>90-92 Mph</v>
      </c>
      <c r="Q1052" s="17">
        <f>IF($C1052="B",VLOOKUP($A1052,Bat!$A$4:$BF$2320,Q$1,FALSE),VLOOKUP($A1052,Pit!$A$4:$BA$1686,Q$2,FALSE))</f>
        <v>7</v>
      </c>
      <c r="R1052" s="18">
        <f>IF($C1052="B",VLOOKUP($A1052,Bat!$A$4:$BF$2320,R$1,FALSE),VLOOKUP($A1052,Pit!$A$4:$BA$1686,R$2,FALSE))</f>
        <v>4.4606366460340574</v>
      </c>
      <c r="S1052" s="19">
        <f>IF($C1052="B",VLOOKUP($A1052,Bat!$A$4:$BF$2320,S$1,FALSE),VLOOKUP($A1052,Pit!$A$4:$BA$1686,S$2,FALSE))</f>
        <v>-0.66568638567634364</v>
      </c>
      <c r="T1052" s="20" t="str">
        <f>IF($C1052="B",VLOOKUP($A1052,Bat!$A$4:$BF$2320,T$1,FALSE),VLOOKUP($A1052,Pit!$A$4:$BA$1686,T$2,FALSE))</f>
        <v>Slot</v>
      </c>
      <c r="U1052" s="17" t="str">
        <f>VLOOKUP(IF($C1052="B",VLOOKUP($A1052,Bat!$A$4:$AU$2320,U$1,FALSE),VLOOKUP($A1052,Pit!$A$4:$BE$1686,U$2,FALSE)),COND!$A$35:$B$41,2,FALSE)</f>
        <v>??</v>
      </c>
      <c r="V1052" s="21">
        <f>IF($C1052="B",VLOOKUP($A1052,Bat!$A$4:$AT$2284,46,FALSE),VLOOKUP($A1052,Pit!$A$4:$BD$1664,56,FALSE))</f>
        <v>638</v>
      </c>
      <c r="W1052" s="16">
        <f t="shared" si="82"/>
        <v>638</v>
      </c>
      <c r="X1052" s="16"/>
      <c r="Y1052" s="22">
        <f t="shared" si="83"/>
        <v>1121</v>
      </c>
      <c r="Z1052" s="16" t="str">
        <f>IFERROR(VLOOKUP($D1052,Results37!$F$3:$L$1396,Z$1,FALSE),"")</f>
        <v/>
      </c>
      <c r="AA1052" s="47" t="str">
        <f>IF(ISERROR(VLOOKUP(D1052,Results37!$F$3:$O$399,AA$1,FALSE)),"",IF(VLOOKUP(D1052,Results37!$F$3:$O$399,AA$1+1,FALSE)=1,"S"&amp;VLOOKUP(D1052,Results37!$F$3:$O$399,AA$1,FALSE),VLOOKUP(D1052,Results37!$F$3:$O$399,AA$1,FALSE)))</f>
        <v/>
      </c>
      <c r="AB1052" s="16" t="str">
        <f>IFERROR(VLOOKUP($D1052,Results37!$F$3:$L$1396,AB$1,FALSE),"")</f>
        <v/>
      </c>
      <c r="AC1052" s="16" t="str">
        <f>IFERROR(VLOOKUP($D1052,Results37!$F$3:$L$1396,AC$1,FALSE),"")</f>
        <v/>
      </c>
      <c r="AD1052" s="16" t="str">
        <f t="shared" si="84"/>
        <v/>
      </c>
      <c r="AE1052" s="20" t="str">
        <f>IF(ISERROR(VLOOKUP($AC1052&amp;"-"&amp;$F1052&amp;" "&amp;G1052,Bonuses!$B$1:$G$1006,4,FALSE)),"",INT(VLOOKUP($AC1052&amp;"-"&amp;$F1052&amp;" "&amp;$G1052,Bonuses!$B$1:$G$1006,4,FALSE)))</f>
        <v/>
      </c>
      <c r="AF1052" s="16" t="str">
        <f>IF(ISERROR(VLOOKUP($AC1052&amp;"-"&amp;$F1052,Bonuses!$B$1:$G$1006,5,FALSE)),"",IF(VLOOKUP($AC1052&amp;"-"&amp;$F1052,Bonuses!$B$1:$G$1006,5,FALSE)="","",VLOOKUP($AC1052&amp;"-"&amp;$F1052,Bonuses!$B$1:$G$1006,6,FALSE)&amp;" yrs, "&amp;VLOOKUP($AC1052&amp;"-"&amp;$F1052,Bonuses!$B$1:$G$1006,5,FALSE)))</f>
        <v/>
      </c>
    </row>
    <row r="1053" spans="1:32" s="21" customFormat="1" x14ac:dyDescent="0.25">
      <c r="A1053" s="21" t="s">
        <v>2205</v>
      </c>
      <c r="B1053" s="21">
        <f t="shared" si="80"/>
        <v>0</v>
      </c>
      <c r="C1053" s="21" t="str">
        <f t="shared" si="81"/>
        <v>B</v>
      </c>
      <c r="D1053" s="17">
        <f>IF($C1053="B",VLOOKUP($A1053,Bat!$A$4:$BF$2320,D$1,FALSE),VLOOKUP($A1053,Pit!$A$4:$BA$1686,D$2,FALSE))</f>
        <v>13420</v>
      </c>
      <c r="E1053" s="16" t="str">
        <f>IF($C1053="B",VLOOKUP($A1053,Bat!$A$4:$BF$2320,E$1,FALSE),VLOOKUP($A1053,Pit!$A$4:$BA$1686,E$2,FALSE))</f>
        <v>1B</v>
      </c>
      <c r="F1053" s="16" t="str">
        <f>IF($C1053="B",VLOOKUP($A1053,Bat!$A$4:$BF$2320,F$1,FALSE),VLOOKUP($A1053,Pit!$A$4:$BA$1686,F$2,FALSE))</f>
        <v>Derek</v>
      </c>
      <c r="G1053" s="16" t="str">
        <f>IF($C1053="B",VLOOKUP($A1053,Bat!$A$4:$BF$2320,G$1,FALSE),VLOOKUP($A1053,Pit!$A$4:$BA$1686,G$2,FALSE))</f>
        <v>Moreno</v>
      </c>
      <c r="H1053" s="16">
        <f>IF($C1053="B",VLOOKUP($A1053,Bat!$A$4:$BF$2320,H$1,FALSE),VLOOKUP($A1053,Pit!$A$4:$BA$1686,H$2,FALSE))</f>
        <v>22</v>
      </c>
      <c r="I1053" s="16" t="str">
        <f>IF($C1053="B",VLOOKUP($A1053,Bat!$A$4:$BF$2320,I$1,FALSE),VLOOKUP($A1053,Pit!$A$4:$BA$1686,I$2,FALSE))</f>
        <v>R</v>
      </c>
      <c r="J1053" s="16" t="str">
        <f>IF($C1053="B",VLOOKUP($A1053,Bat!$A$4:$BF$2320,J$1,FALSE),VLOOKUP($A1053,Pit!$A$4:$BA$1686,J$2,FALSE))</f>
        <v>R</v>
      </c>
      <c r="K1053" s="16" t="str">
        <f>IF($C1053="B",VLOOKUP($A1053,Bat!$A$4:$BF$2320,K$1,FALSE),VLOOKUP($A1053,Pit!$A$4:$BA$1686,K$2,FALSE))</f>
        <v>Low</v>
      </c>
      <c r="L1053" s="17" t="str">
        <f>IF($C1053="B",VLOOKUP($A1053,Bat!$A$4:$BF$2320,L$1,FALSE),VLOOKUP($A1053,Pit!$A$4:$BA$1686,L$2,FALSE))</f>
        <v>Normal</v>
      </c>
      <c r="M1053" s="16">
        <f>IF($C1053="B",VLOOKUP($A1053,Bat!$A$4:$BF$2320,M$1,FALSE),VLOOKUP($A1053,Pit!$A$4:$BA$1686,M$2,FALSE))</f>
        <v>1</v>
      </c>
      <c r="N1053" s="16">
        <f>IF($C1053="B",VLOOKUP($A1053,Bat!$A$4:$BF$2320,N$1,FALSE),VLOOKUP($A1053,Pit!$A$4:$BA$1686,N$2,FALSE))</f>
        <v>1</v>
      </c>
      <c r="O1053" s="16">
        <f>IF($C1053="B",VLOOKUP($A1053,Bat!$A$4:$BF$2320,O$1,FALSE),VLOOKUP($A1053,Pit!$A$4:$BA$1686,O$2,FALSE))</f>
        <v>3</v>
      </c>
      <c r="P1053" s="16">
        <f>IF($C1053="B",VLOOKUP($A1053,Bat!$A$4:$BF$2320,P$1,FALSE),VLOOKUP($A1053,Pit!$A$4:$BA$1686,P$2,FALSE))</f>
        <v>6</v>
      </c>
      <c r="Q1053" s="17">
        <f>IF($C1053="B",VLOOKUP($A1053,Bat!$A$4:$BF$2320,Q$1,FALSE),VLOOKUP($A1053,Pit!$A$4:$BA$1686,Q$2,FALSE))</f>
        <v>1</v>
      </c>
      <c r="R1053" s="18">
        <f>IF($C1053="B",VLOOKUP($A1053,Bat!$A$4:$BF$2320,R$1,FALSE),VLOOKUP($A1053,Pit!$A$4:$BA$1686,R$2,FALSE))</f>
        <v>-7.9355347207641653</v>
      </c>
      <c r="S1053" s="19">
        <f>IF($C1053="B",VLOOKUP($A1053,Bat!$A$4:$BF$2320,S$1,FALSE),VLOOKUP($A1053,Pit!$A$4:$BA$1686,S$2,FALSE))</f>
        <v>-0.71676225925397219</v>
      </c>
      <c r="T1053" s="20" t="str">
        <f>IF($C1053="B",VLOOKUP($A1053,Bat!$A$4:$BF$2320,T$1,FALSE),VLOOKUP($A1053,Pit!$A$4:$BA$1686,T$2,FALSE))</f>
        <v>$200k</v>
      </c>
      <c r="U1053" s="17" t="str">
        <f>VLOOKUP(IF($C1053="B",VLOOKUP($A1053,Bat!$A$4:$AU$2320,U$1,FALSE),VLOOKUP($A1053,Pit!$A$4:$BE$1686,U$2,FALSE)),COND!$A$35:$B$41,2,FALSE)</f>
        <v>??</v>
      </c>
      <c r="V1053" s="21">
        <f>IF($C1053="B",VLOOKUP($A1053,Bat!$A$4:$AT$2284,46,FALSE),VLOOKUP($A1053,Pit!$A$4:$BD$1664,56,FALSE))</f>
        <v>638</v>
      </c>
      <c r="W1053" s="16">
        <f t="shared" si="82"/>
        <v>999</v>
      </c>
      <c r="X1053" s="16"/>
      <c r="Y1053" s="22">
        <f t="shared" si="83"/>
        <v>1160</v>
      </c>
      <c r="Z1053" s="16" t="str">
        <f>IFERROR(VLOOKUP($D1053,Results37!$F$3:$L$1396,Z$1,FALSE),"")</f>
        <v/>
      </c>
      <c r="AA1053" s="47" t="str">
        <f>IF(ISERROR(VLOOKUP(D1053,Results37!$F$3:$O$399,AA$1,FALSE)),"",IF(VLOOKUP(D1053,Results37!$F$3:$O$399,AA$1+1,FALSE)=1,"S"&amp;VLOOKUP(D1053,Results37!$F$3:$O$399,AA$1,FALSE),VLOOKUP(D1053,Results37!$F$3:$O$399,AA$1,FALSE)))</f>
        <v/>
      </c>
      <c r="AB1053" s="16" t="str">
        <f>IFERROR(VLOOKUP($D1053,Results37!$F$3:$L$1396,AB$1,FALSE),"")</f>
        <v/>
      </c>
      <c r="AC1053" s="16" t="str">
        <f>IFERROR(VLOOKUP($D1053,Results37!$F$3:$L$1396,AC$1,FALSE),"")</f>
        <v/>
      </c>
      <c r="AD1053" s="16" t="str">
        <f t="shared" si="84"/>
        <v/>
      </c>
      <c r="AE1053" s="20" t="str">
        <f>IF(ISERROR(VLOOKUP($AC1053&amp;"-"&amp;$F1053&amp;" "&amp;G1053,Bonuses!$B$1:$G$1006,4,FALSE)),"",INT(VLOOKUP($AC1053&amp;"-"&amp;$F1053&amp;" "&amp;$G1053,Bonuses!$B$1:$G$1006,4,FALSE)))</f>
        <v/>
      </c>
      <c r="AF1053" s="16" t="str">
        <f>IF(ISERROR(VLOOKUP($AC1053&amp;"-"&amp;$F1053,Bonuses!$B$1:$G$1006,5,FALSE)),"",IF(VLOOKUP($AC1053&amp;"-"&amp;$F1053,Bonuses!$B$1:$G$1006,5,FALSE)="","",VLOOKUP($AC1053&amp;"-"&amp;$F1053,Bonuses!$B$1:$G$1006,6,FALSE)&amp;" yrs, "&amp;VLOOKUP($AC1053&amp;"-"&amp;$F1053,Bonuses!$B$1:$G$1006,5,FALSE)))</f>
        <v/>
      </c>
    </row>
    <row r="1054" spans="1:32" s="21" customFormat="1" x14ac:dyDescent="0.25">
      <c r="A1054" s="21" t="s">
        <v>2694</v>
      </c>
      <c r="B1054" s="21">
        <f t="shared" si="80"/>
        <v>0</v>
      </c>
      <c r="C1054" s="21" t="str">
        <f t="shared" si="81"/>
        <v>P</v>
      </c>
      <c r="D1054" s="17">
        <f>IF($C1054="B",VLOOKUP($A1054,Bat!$A$4:$BF$2320,D$1,FALSE),VLOOKUP($A1054,Pit!$A$4:$BA$1686,D$2,FALSE))</f>
        <v>6091</v>
      </c>
      <c r="E1054" s="16" t="str">
        <f>IF($C1054="B",VLOOKUP($A1054,Bat!$A$4:$BF$2320,E$1,FALSE),VLOOKUP($A1054,Pit!$A$4:$BA$1686,E$2,FALSE))</f>
        <v>RP</v>
      </c>
      <c r="F1054" s="16" t="str">
        <f>IF($C1054="B",VLOOKUP($A1054,Bat!$A$4:$BF$2320,F$1,FALSE),VLOOKUP($A1054,Pit!$A$4:$BA$1686,F$2,FALSE))</f>
        <v>Dirck</v>
      </c>
      <c r="G1054" s="16" t="str">
        <f>IF($C1054="B",VLOOKUP($A1054,Bat!$A$4:$BF$2320,G$1,FALSE),VLOOKUP($A1054,Pit!$A$4:$BA$1686,G$2,FALSE))</f>
        <v>Stapel</v>
      </c>
      <c r="H1054" s="16">
        <f>IF($C1054="B",VLOOKUP($A1054,Bat!$A$4:$BF$2320,H$1,FALSE),VLOOKUP($A1054,Pit!$A$4:$BA$1686,H$2,FALSE))</f>
        <v>24</v>
      </c>
      <c r="I1054" s="16" t="str">
        <f>IF($C1054="B",VLOOKUP($A1054,Bat!$A$4:$BF$2320,I$1,FALSE),VLOOKUP($A1054,Pit!$A$4:$BA$1686,I$2,FALSE))</f>
        <v>L</v>
      </c>
      <c r="J1054" s="16" t="str">
        <f>IF($C1054="B",VLOOKUP($A1054,Bat!$A$4:$BF$2320,J$1,FALSE),VLOOKUP($A1054,Pit!$A$4:$BA$1686,J$2,FALSE))</f>
        <v>R</v>
      </c>
      <c r="K1054" s="16" t="str">
        <f>IF($C1054="B",VLOOKUP($A1054,Bat!$A$4:$BF$2320,K$1,FALSE),VLOOKUP($A1054,Pit!$A$4:$BA$1686,K$2,FALSE))</f>
        <v>Normal</v>
      </c>
      <c r="L1054" s="17" t="str">
        <f>IF($C1054="B",VLOOKUP($A1054,Bat!$A$4:$BF$2320,L$1,FALSE),VLOOKUP($A1054,Pit!$A$4:$BA$1686,L$2,FALSE))</f>
        <v>Normal</v>
      </c>
      <c r="M1054" s="16">
        <f>IF($C1054="B",VLOOKUP($A1054,Bat!$A$4:$BF$2320,M$1,FALSE),VLOOKUP($A1054,Pit!$A$4:$BA$1686,M$2,FALSE))</f>
        <v>4</v>
      </c>
      <c r="N1054" s="16">
        <f>IF($C1054="B",VLOOKUP($A1054,Bat!$A$4:$BF$2320,N$1,FALSE),VLOOKUP($A1054,Pit!$A$4:$BA$1686,N$2,FALSE))</f>
        <v>1</v>
      </c>
      <c r="O1054" s="16">
        <f>IF($C1054="B",VLOOKUP($A1054,Bat!$A$4:$BF$2320,O$1,FALSE),VLOOKUP($A1054,Pit!$A$4:$BA$1686,O$2,FALSE))</f>
        <v>2</v>
      </c>
      <c r="P1054" s="16" t="str">
        <f>IF($C1054="B",VLOOKUP($A1054,Bat!$A$4:$BF$2320,P$1,FALSE),VLOOKUP($A1054,Pit!$A$4:$BA$1686,P$2,FALSE))</f>
        <v>89-91 Mph</v>
      </c>
      <c r="Q1054" s="17">
        <f>IF($C1054="B",VLOOKUP($A1054,Bat!$A$4:$BF$2320,Q$1,FALSE),VLOOKUP($A1054,Pit!$A$4:$BA$1686,Q$2,FALSE))</f>
        <v>7</v>
      </c>
      <c r="R1054" s="18">
        <f>IF($C1054="B",VLOOKUP($A1054,Bat!$A$4:$BF$2320,R$1,FALSE),VLOOKUP($A1054,Pit!$A$4:$BA$1686,R$2,FALSE))</f>
        <v>4.4456807292322367</v>
      </c>
      <c r="S1054" s="19">
        <f>IF($C1054="B",VLOOKUP($A1054,Bat!$A$4:$BF$2320,S$1,FALSE),VLOOKUP($A1054,Pit!$A$4:$BA$1686,S$2,FALSE))</f>
        <v>-0.66700026364284626</v>
      </c>
      <c r="T1054" s="20" t="str">
        <f>IF($C1054="B",VLOOKUP($A1054,Bat!$A$4:$BF$2320,T$1,FALSE),VLOOKUP($A1054,Pit!$A$4:$BA$1686,T$2,FALSE))</f>
        <v>Slot</v>
      </c>
      <c r="U1054" s="17" t="str">
        <f>VLOOKUP(IF($C1054="B",VLOOKUP($A1054,Bat!$A$4:$AU$2320,U$1,FALSE),VLOOKUP($A1054,Pit!$A$4:$BE$1686,U$2,FALSE)),COND!$A$35:$B$41,2,FALSE)</f>
        <v>??</v>
      </c>
      <c r="V1054" s="21">
        <f>IF($C1054="B",VLOOKUP($A1054,Bat!$A$4:$AT$2284,46,FALSE),VLOOKUP($A1054,Pit!$A$4:$BD$1664,56,FALSE))</f>
        <v>639</v>
      </c>
      <c r="W1054" s="16">
        <f t="shared" si="82"/>
        <v>639</v>
      </c>
      <c r="X1054" s="16"/>
      <c r="Y1054" s="22">
        <f t="shared" si="83"/>
        <v>1122</v>
      </c>
      <c r="Z1054" s="16" t="str">
        <f>IFERROR(VLOOKUP($D1054,Results37!$F$3:$L$1396,Z$1,FALSE),"")</f>
        <v/>
      </c>
      <c r="AA1054" s="47" t="str">
        <f>IF(ISERROR(VLOOKUP(D1054,Results37!$F$3:$O$399,AA$1,FALSE)),"",IF(VLOOKUP(D1054,Results37!$F$3:$O$399,AA$1+1,FALSE)=1,"S"&amp;VLOOKUP(D1054,Results37!$F$3:$O$399,AA$1,FALSE),VLOOKUP(D1054,Results37!$F$3:$O$399,AA$1,FALSE)))</f>
        <v/>
      </c>
      <c r="AB1054" s="16" t="str">
        <f>IFERROR(VLOOKUP($D1054,Results37!$F$3:$L$1396,AB$1,FALSE),"")</f>
        <v/>
      </c>
      <c r="AC1054" s="16" t="str">
        <f>IFERROR(VLOOKUP($D1054,Results37!$F$3:$L$1396,AC$1,FALSE),"")</f>
        <v/>
      </c>
      <c r="AD1054" s="16" t="str">
        <f t="shared" si="84"/>
        <v/>
      </c>
      <c r="AE1054" s="20" t="str">
        <f>IF(ISERROR(VLOOKUP($AC1054&amp;"-"&amp;$F1054&amp;" "&amp;G1054,Bonuses!$B$1:$G$1006,4,FALSE)),"",INT(VLOOKUP($AC1054&amp;"-"&amp;$F1054&amp;" "&amp;$G1054,Bonuses!$B$1:$G$1006,4,FALSE)))</f>
        <v/>
      </c>
      <c r="AF1054" s="16" t="str">
        <f>IF(ISERROR(VLOOKUP($AC1054&amp;"-"&amp;$F1054,Bonuses!$B$1:$G$1006,5,FALSE)),"",IF(VLOOKUP($AC1054&amp;"-"&amp;$F1054,Bonuses!$B$1:$G$1006,5,FALSE)="","",VLOOKUP($AC1054&amp;"-"&amp;$F1054,Bonuses!$B$1:$G$1006,6,FALSE)&amp;" yrs, "&amp;VLOOKUP($AC1054&amp;"-"&amp;$F1054,Bonuses!$B$1:$G$1006,5,FALSE)))</f>
        <v/>
      </c>
    </row>
    <row r="1055" spans="1:32" s="21" customFormat="1" x14ac:dyDescent="0.25">
      <c r="A1055" s="21" t="s">
        <v>2698</v>
      </c>
      <c r="B1055" s="21">
        <f t="shared" si="80"/>
        <v>0</v>
      </c>
      <c r="C1055" s="21" t="str">
        <f t="shared" si="81"/>
        <v>P</v>
      </c>
      <c r="D1055" s="17">
        <f>IF($C1055="B",VLOOKUP($A1055,Bat!$A$4:$BF$2320,D$1,FALSE),VLOOKUP($A1055,Pit!$A$4:$BA$1686,D$2,FALSE))</f>
        <v>9333</v>
      </c>
      <c r="E1055" s="16" t="str">
        <f>IF($C1055="B",VLOOKUP($A1055,Bat!$A$4:$BF$2320,E$1,FALSE),VLOOKUP($A1055,Pit!$A$4:$BA$1686,E$2,FALSE))</f>
        <v>RP</v>
      </c>
      <c r="F1055" s="16" t="str">
        <f>IF($C1055="B",VLOOKUP($A1055,Bat!$A$4:$BF$2320,F$1,FALSE),VLOOKUP($A1055,Pit!$A$4:$BA$1686,F$2,FALSE))</f>
        <v>Shichirobei</v>
      </c>
      <c r="G1055" s="16" t="str">
        <f>IF($C1055="B",VLOOKUP($A1055,Bat!$A$4:$BF$2320,G$1,FALSE),VLOOKUP($A1055,Pit!$A$4:$BA$1686,G$2,FALSE))</f>
        <v>Kumagai</v>
      </c>
      <c r="H1055" s="16">
        <f>IF($C1055="B",VLOOKUP($A1055,Bat!$A$4:$BF$2320,H$1,FALSE),VLOOKUP($A1055,Pit!$A$4:$BA$1686,H$2,FALSE))</f>
        <v>24</v>
      </c>
      <c r="I1055" s="16" t="str">
        <f>IF($C1055="B",VLOOKUP($A1055,Bat!$A$4:$BF$2320,I$1,FALSE),VLOOKUP($A1055,Pit!$A$4:$BA$1686,I$2,FALSE))</f>
        <v>R</v>
      </c>
      <c r="J1055" s="16" t="str">
        <f>IF($C1055="B",VLOOKUP($A1055,Bat!$A$4:$BF$2320,J$1,FALSE),VLOOKUP($A1055,Pit!$A$4:$BA$1686,J$2,FALSE))</f>
        <v>R</v>
      </c>
      <c r="K1055" s="16" t="str">
        <f>IF($C1055="B",VLOOKUP($A1055,Bat!$A$4:$BF$2320,K$1,FALSE),VLOOKUP($A1055,Pit!$A$4:$BA$1686,K$2,FALSE))</f>
        <v>Low</v>
      </c>
      <c r="L1055" s="17" t="str">
        <f>IF($C1055="B",VLOOKUP($A1055,Bat!$A$4:$BF$2320,L$1,FALSE),VLOOKUP($A1055,Pit!$A$4:$BA$1686,L$2,FALSE))</f>
        <v>High</v>
      </c>
      <c r="M1055" s="16">
        <f>IF($C1055="B",VLOOKUP($A1055,Bat!$A$4:$BF$2320,M$1,FALSE),VLOOKUP($A1055,Pit!$A$4:$BA$1686,M$2,FALSE))</f>
        <v>4</v>
      </c>
      <c r="N1055" s="16">
        <f>IF($C1055="B",VLOOKUP($A1055,Bat!$A$4:$BF$2320,N$1,FALSE),VLOOKUP($A1055,Pit!$A$4:$BA$1686,N$2,FALSE))</f>
        <v>1</v>
      </c>
      <c r="O1055" s="16">
        <f>IF($C1055="B",VLOOKUP($A1055,Bat!$A$4:$BF$2320,O$1,FALSE),VLOOKUP($A1055,Pit!$A$4:$BA$1686,O$2,FALSE))</f>
        <v>2</v>
      </c>
      <c r="P1055" s="16" t="str">
        <f>IF($C1055="B",VLOOKUP($A1055,Bat!$A$4:$BF$2320,P$1,FALSE),VLOOKUP($A1055,Pit!$A$4:$BA$1686,P$2,FALSE))</f>
        <v>91-93 Mph</v>
      </c>
      <c r="Q1055" s="17">
        <f>IF($C1055="B",VLOOKUP($A1055,Bat!$A$4:$BF$2320,Q$1,FALSE),VLOOKUP($A1055,Pit!$A$4:$BA$1686,Q$2,FALSE))</f>
        <v>7</v>
      </c>
      <c r="R1055" s="18">
        <f>IF($C1055="B",VLOOKUP($A1055,Bat!$A$4:$BF$2320,R$1,FALSE),VLOOKUP($A1055,Pit!$A$4:$BA$1686,R$2,FALSE))</f>
        <v>4.4456807292322367</v>
      </c>
      <c r="S1055" s="19">
        <f>IF($C1055="B",VLOOKUP($A1055,Bat!$A$4:$BF$2320,S$1,FALSE),VLOOKUP($A1055,Pit!$A$4:$BA$1686,S$2,FALSE))</f>
        <v>-0.66700026364284626</v>
      </c>
      <c r="T1055" s="20" t="str">
        <f>IF($C1055="B",VLOOKUP($A1055,Bat!$A$4:$BF$2320,T$1,FALSE),VLOOKUP($A1055,Pit!$A$4:$BA$1686,T$2,FALSE))</f>
        <v>Slot</v>
      </c>
      <c r="U1055" s="17" t="str">
        <f>VLOOKUP(IF($C1055="B",VLOOKUP($A1055,Bat!$A$4:$AU$2320,U$1,FALSE),VLOOKUP($A1055,Pit!$A$4:$BE$1686,U$2,FALSE)),COND!$A$35:$B$41,2,FALSE)</f>
        <v>??</v>
      </c>
      <c r="V1055" s="21">
        <f>IF($C1055="B",VLOOKUP($A1055,Bat!$A$4:$AT$2284,46,FALSE),VLOOKUP($A1055,Pit!$A$4:$BD$1664,56,FALSE))</f>
        <v>640</v>
      </c>
      <c r="W1055" s="16">
        <f t="shared" si="82"/>
        <v>640</v>
      </c>
      <c r="X1055" s="16"/>
      <c r="Y1055" s="22">
        <f t="shared" si="83"/>
        <v>1122</v>
      </c>
      <c r="Z1055" s="16" t="str">
        <f>IFERROR(VLOOKUP($D1055,Results37!$F$3:$L$1396,Z$1,FALSE),"")</f>
        <v/>
      </c>
      <c r="AA1055" s="47" t="str">
        <f>IF(ISERROR(VLOOKUP(D1055,Results37!$F$3:$O$399,AA$1,FALSE)),"",IF(VLOOKUP(D1055,Results37!$F$3:$O$399,AA$1+1,FALSE)=1,"S"&amp;VLOOKUP(D1055,Results37!$F$3:$O$399,AA$1,FALSE),VLOOKUP(D1055,Results37!$F$3:$O$399,AA$1,FALSE)))</f>
        <v/>
      </c>
      <c r="AB1055" s="16" t="str">
        <f>IFERROR(VLOOKUP($D1055,Results37!$F$3:$L$1396,AB$1,FALSE),"")</f>
        <v/>
      </c>
      <c r="AC1055" s="16" t="str">
        <f>IFERROR(VLOOKUP($D1055,Results37!$F$3:$L$1396,AC$1,FALSE),"")</f>
        <v/>
      </c>
      <c r="AD1055" s="16" t="str">
        <f t="shared" si="84"/>
        <v/>
      </c>
      <c r="AE1055" s="20" t="str">
        <f>IF(ISERROR(VLOOKUP($AC1055&amp;"-"&amp;$F1055&amp;" "&amp;G1055,Bonuses!$B$1:$G$1006,4,FALSE)),"",INT(VLOOKUP($AC1055&amp;"-"&amp;$F1055&amp;" "&amp;$G1055,Bonuses!$B$1:$G$1006,4,FALSE)))</f>
        <v/>
      </c>
      <c r="AF1055" s="16" t="str">
        <f>IF(ISERROR(VLOOKUP($AC1055&amp;"-"&amp;$F1055,Bonuses!$B$1:$G$1006,5,FALSE)),"",IF(VLOOKUP($AC1055&amp;"-"&amp;$F1055,Bonuses!$B$1:$G$1006,5,FALSE)="","",VLOOKUP($AC1055&amp;"-"&amp;$F1055,Bonuses!$B$1:$G$1006,6,FALSE)&amp;" yrs, "&amp;VLOOKUP($AC1055&amp;"-"&amp;$F1055,Bonuses!$B$1:$G$1006,5,FALSE)))</f>
        <v/>
      </c>
    </row>
    <row r="1056" spans="1:32" s="21" customFormat="1" x14ac:dyDescent="0.25">
      <c r="A1056" s="21" t="s">
        <v>2727</v>
      </c>
      <c r="B1056" s="21">
        <f t="shared" si="80"/>
        <v>0</v>
      </c>
      <c r="C1056" s="21" t="str">
        <f t="shared" si="81"/>
        <v>P</v>
      </c>
      <c r="D1056" s="17">
        <f>IF($C1056="B",VLOOKUP($A1056,Bat!$A$4:$BF$2320,D$1,FALSE),VLOOKUP($A1056,Pit!$A$4:$BA$1686,D$2,FALSE))</f>
        <v>13282</v>
      </c>
      <c r="E1056" s="16" t="str">
        <f>IF($C1056="B",VLOOKUP($A1056,Bat!$A$4:$BF$2320,E$1,FALSE),VLOOKUP($A1056,Pit!$A$4:$BA$1686,E$2,FALSE))</f>
        <v>RP</v>
      </c>
      <c r="F1056" s="16" t="str">
        <f>IF($C1056="B",VLOOKUP($A1056,Bat!$A$4:$BF$2320,F$1,FALSE),VLOOKUP($A1056,Pit!$A$4:$BA$1686,F$2,FALSE))</f>
        <v>Tony</v>
      </c>
      <c r="G1056" s="16" t="str">
        <f>IF($C1056="B",VLOOKUP($A1056,Bat!$A$4:$BF$2320,G$1,FALSE),VLOOKUP($A1056,Pit!$A$4:$BA$1686,G$2,FALSE))</f>
        <v>Albright</v>
      </c>
      <c r="H1056" s="16">
        <f>IF($C1056="B",VLOOKUP($A1056,Bat!$A$4:$BF$2320,H$1,FALSE),VLOOKUP($A1056,Pit!$A$4:$BA$1686,H$2,FALSE))</f>
        <v>24</v>
      </c>
      <c r="I1056" s="16" t="str">
        <f>IF($C1056="B",VLOOKUP($A1056,Bat!$A$4:$BF$2320,I$1,FALSE),VLOOKUP($A1056,Pit!$A$4:$BA$1686,I$2,FALSE))</f>
        <v>R</v>
      </c>
      <c r="J1056" s="16" t="str">
        <f>IF($C1056="B",VLOOKUP($A1056,Bat!$A$4:$BF$2320,J$1,FALSE),VLOOKUP($A1056,Pit!$A$4:$BA$1686,J$2,FALSE))</f>
        <v>R</v>
      </c>
      <c r="K1056" s="16" t="str">
        <f>IF($C1056="B",VLOOKUP($A1056,Bat!$A$4:$BF$2320,K$1,FALSE),VLOOKUP($A1056,Pit!$A$4:$BA$1686,K$2,FALSE))</f>
        <v>Low</v>
      </c>
      <c r="L1056" s="17" t="str">
        <f>IF($C1056="B",VLOOKUP($A1056,Bat!$A$4:$BF$2320,L$1,FALSE),VLOOKUP($A1056,Pit!$A$4:$BA$1686,L$2,FALSE))</f>
        <v>Normal</v>
      </c>
      <c r="M1056" s="16">
        <f>IF($C1056="B",VLOOKUP($A1056,Bat!$A$4:$BF$2320,M$1,FALSE),VLOOKUP($A1056,Pit!$A$4:$BA$1686,M$2,FALSE))</f>
        <v>2</v>
      </c>
      <c r="N1056" s="16">
        <f>IF($C1056="B",VLOOKUP($A1056,Bat!$A$4:$BF$2320,N$1,FALSE),VLOOKUP($A1056,Pit!$A$4:$BA$1686,N$2,FALSE))</f>
        <v>2</v>
      </c>
      <c r="O1056" s="16">
        <f>IF($C1056="B",VLOOKUP($A1056,Bat!$A$4:$BF$2320,O$1,FALSE),VLOOKUP($A1056,Pit!$A$4:$BA$1686,O$2,FALSE))</f>
        <v>3</v>
      </c>
      <c r="P1056" s="16" t="str">
        <f>IF($C1056="B",VLOOKUP($A1056,Bat!$A$4:$BF$2320,P$1,FALSE),VLOOKUP($A1056,Pit!$A$4:$BA$1686,P$2,FALSE))</f>
        <v>88-90 Mph</v>
      </c>
      <c r="Q1056" s="17">
        <f>IF($C1056="B",VLOOKUP($A1056,Bat!$A$4:$BF$2320,Q$1,FALSE),VLOOKUP($A1056,Pit!$A$4:$BA$1686,Q$2,FALSE))</f>
        <v>3</v>
      </c>
      <c r="R1056" s="18">
        <f>IF($C1056="B",VLOOKUP($A1056,Bat!$A$4:$BF$2320,R$1,FALSE),VLOOKUP($A1056,Pit!$A$4:$BA$1686,R$2,FALSE))</f>
        <v>4.442560403086155</v>
      </c>
      <c r="S1056" s="19">
        <f>IF($C1056="B",VLOOKUP($A1056,Bat!$A$4:$BF$2320,S$1,FALSE),VLOOKUP($A1056,Pit!$A$4:$BA$1686,S$2,FALSE))</f>
        <v>-0.66727438443570464</v>
      </c>
      <c r="T1056" s="20" t="str">
        <f>IF($C1056="B",VLOOKUP($A1056,Bat!$A$4:$BF$2320,T$1,FALSE),VLOOKUP($A1056,Pit!$A$4:$BA$1686,T$2,FALSE))</f>
        <v>Slot</v>
      </c>
      <c r="U1056" s="17" t="str">
        <f>VLOOKUP(IF($C1056="B",VLOOKUP($A1056,Bat!$A$4:$AU$2320,U$1,FALSE),VLOOKUP($A1056,Pit!$A$4:$BE$1686,U$2,FALSE)),COND!$A$35:$B$41,2,FALSE)</f>
        <v>??</v>
      </c>
      <c r="V1056" s="21">
        <f>IF($C1056="B",VLOOKUP($A1056,Bat!$A$4:$AT$2284,46,FALSE),VLOOKUP($A1056,Pit!$A$4:$BD$1664,56,FALSE))</f>
        <v>641</v>
      </c>
      <c r="W1056" s="16">
        <f t="shared" si="82"/>
        <v>641</v>
      </c>
      <c r="X1056" s="16"/>
      <c r="Y1056" s="22">
        <f t="shared" si="83"/>
        <v>1124</v>
      </c>
      <c r="Z1056" s="16" t="str">
        <f>IFERROR(VLOOKUP($D1056,Results37!$F$3:$L$1396,Z$1,FALSE),"")</f>
        <v/>
      </c>
      <c r="AA1056" s="47" t="str">
        <f>IF(ISERROR(VLOOKUP(D1056,Results37!$F$3:$O$399,AA$1,FALSE)),"",IF(VLOOKUP(D1056,Results37!$F$3:$O$399,AA$1+1,FALSE)=1,"S"&amp;VLOOKUP(D1056,Results37!$F$3:$O$399,AA$1,FALSE),VLOOKUP(D1056,Results37!$F$3:$O$399,AA$1,FALSE)))</f>
        <v/>
      </c>
      <c r="AB1056" s="16" t="str">
        <f>IFERROR(VLOOKUP($D1056,Results37!$F$3:$L$1396,AB$1,FALSE),"")</f>
        <v/>
      </c>
      <c r="AC1056" s="16" t="str">
        <f>IFERROR(VLOOKUP($D1056,Results37!$F$3:$L$1396,AC$1,FALSE),"")</f>
        <v/>
      </c>
      <c r="AD1056" s="16" t="str">
        <f t="shared" si="84"/>
        <v/>
      </c>
      <c r="AE1056" s="20" t="str">
        <f>IF(ISERROR(VLOOKUP($AC1056&amp;"-"&amp;$F1056&amp;" "&amp;G1056,Bonuses!$B$1:$G$1006,4,FALSE)),"",INT(VLOOKUP($AC1056&amp;"-"&amp;$F1056&amp;" "&amp;$G1056,Bonuses!$B$1:$G$1006,4,FALSE)))</f>
        <v/>
      </c>
      <c r="AF1056" s="16" t="str">
        <f>IF(ISERROR(VLOOKUP($AC1056&amp;"-"&amp;$F1056,Bonuses!$B$1:$G$1006,5,FALSE)),"",IF(VLOOKUP($AC1056&amp;"-"&amp;$F1056,Bonuses!$B$1:$G$1006,5,FALSE)="","",VLOOKUP($AC1056&amp;"-"&amp;$F1056,Bonuses!$B$1:$G$1006,6,FALSE)&amp;" yrs, "&amp;VLOOKUP($AC1056&amp;"-"&amp;$F1056,Bonuses!$B$1:$G$1006,5,FALSE)))</f>
        <v/>
      </c>
    </row>
    <row r="1057" spans="1:32" s="21" customFormat="1" x14ac:dyDescent="0.25">
      <c r="A1057" s="21" t="s">
        <v>2728</v>
      </c>
      <c r="B1057" s="21">
        <f t="shared" si="80"/>
        <v>0</v>
      </c>
      <c r="C1057" s="21" t="str">
        <f t="shared" si="81"/>
        <v>P</v>
      </c>
      <c r="D1057" s="17">
        <f>IF($C1057="B",VLOOKUP($A1057,Bat!$A$4:$BF$2320,D$1,FALSE),VLOOKUP($A1057,Pit!$A$4:$BA$1686,D$2,FALSE))</f>
        <v>10309</v>
      </c>
      <c r="E1057" s="16" t="str">
        <f>IF($C1057="B",VLOOKUP($A1057,Bat!$A$4:$BF$2320,E$1,FALSE),VLOOKUP($A1057,Pit!$A$4:$BA$1686,E$2,FALSE))</f>
        <v>RP</v>
      </c>
      <c r="F1057" s="16" t="str">
        <f>IF($C1057="B",VLOOKUP($A1057,Bat!$A$4:$BF$2320,F$1,FALSE),VLOOKUP($A1057,Pit!$A$4:$BA$1686,F$2,FALSE))</f>
        <v>Rob</v>
      </c>
      <c r="G1057" s="16" t="str">
        <f>IF($C1057="B",VLOOKUP($A1057,Bat!$A$4:$BF$2320,G$1,FALSE),VLOOKUP($A1057,Pit!$A$4:$BA$1686,G$2,FALSE))</f>
        <v>Moody</v>
      </c>
      <c r="H1057" s="16">
        <f>IF($C1057="B",VLOOKUP($A1057,Bat!$A$4:$BF$2320,H$1,FALSE),VLOOKUP($A1057,Pit!$A$4:$BA$1686,H$2,FALSE))</f>
        <v>23</v>
      </c>
      <c r="I1057" s="16" t="str">
        <f>IF($C1057="B",VLOOKUP($A1057,Bat!$A$4:$BF$2320,I$1,FALSE),VLOOKUP($A1057,Pit!$A$4:$BA$1686,I$2,FALSE))</f>
        <v>R</v>
      </c>
      <c r="J1057" s="16" t="str">
        <f>IF($C1057="B",VLOOKUP($A1057,Bat!$A$4:$BF$2320,J$1,FALSE),VLOOKUP($A1057,Pit!$A$4:$BA$1686,J$2,FALSE))</f>
        <v>R</v>
      </c>
      <c r="K1057" s="16" t="str">
        <f>IF($C1057="B",VLOOKUP($A1057,Bat!$A$4:$BF$2320,K$1,FALSE),VLOOKUP($A1057,Pit!$A$4:$BA$1686,K$2,FALSE))</f>
        <v>Normal</v>
      </c>
      <c r="L1057" s="17" t="str">
        <f>IF($C1057="B",VLOOKUP($A1057,Bat!$A$4:$BF$2320,L$1,FALSE),VLOOKUP($A1057,Pit!$A$4:$BA$1686,L$2,FALSE))</f>
        <v>Normal</v>
      </c>
      <c r="M1057" s="16">
        <f>IF($C1057="B",VLOOKUP($A1057,Bat!$A$4:$BF$2320,M$1,FALSE),VLOOKUP($A1057,Pit!$A$4:$BA$1686,M$2,FALSE))</f>
        <v>4</v>
      </c>
      <c r="N1057" s="16">
        <f>IF($C1057="B",VLOOKUP($A1057,Bat!$A$4:$BF$2320,N$1,FALSE),VLOOKUP($A1057,Pit!$A$4:$BA$1686,N$2,FALSE))</f>
        <v>1</v>
      </c>
      <c r="O1057" s="16">
        <f>IF($C1057="B",VLOOKUP($A1057,Bat!$A$4:$BF$2320,O$1,FALSE),VLOOKUP($A1057,Pit!$A$4:$BA$1686,O$2,FALSE))</f>
        <v>2</v>
      </c>
      <c r="P1057" s="16" t="str">
        <f>IF($C1057="B",VLOOKUP($A1057,Bat!$A$4:$BF$2320,P$1,FALSE),VLOOKUP($A1057,Pit!$A$4:$BA$1686,P$2,FALSE))</f>
        <v>89-91 Mph</v>
      </c>
      <c r="Q1057" s="17">
        <f>IF($C1057="B",VLOOKUP($A1057,Bat!$A$4:$BF$2320,Q$1,FALSE),VLOOKUP($A1057,Pit!$A$4:$BA$1686,Q$2,FALSE))</f>
        <v>8</v>
      </c>
      <c r="R1057" s="18">
        <f>IF($C1057="B",VLOOKUP($A1057,Bat!$A$4:$BF$2320,R$1,FALSE),VLOOKUP($A1057,Pit!$A$4:$BA$1686,R$2,FALSE))</f>
        <v>4.4067424643303994</v>
      </c>
      <c r="S1057" s="19">
        <f>IF($C1057="B",VLOOKUP($A1057,Bat!$A$4:$BF$2320,S$1,FALSE),VLOOKUP($A1057,Pit!$A$4:$BA$1686,S$2,FALSE))</f>
        <v>-0.67042099197306371</v>
      </c>
      <c r="T1057" s="20" t="str">
        <f>IF($C1057="B",VLOOKUP($A1057,Bat!$A$4:$BF$2320,T$1,FALSE),VLOOKUP($A1057,Pit!$A$4:$BA$1686,T$2,FALSE))</f>
        <v>$190k</v>
      </c>
      <c r="U1057" s="17" t="str">
        <f>VLOOKUP(IF($C1057="B",VLOOKUP($A1057,Bat!$A$4:$AU$2320,U$1,FALSE),VLOOKUP($A1057,Pit!$A$4:$BE$1686,U$2,FALSE)),COND!$A$35:$B$41,2,FALSE)</f>
        <v>??</v>
      </c>
      <c r="V1057" s="21">
        <f>IF($C1057="B",VLOOKUP($A1057,Bat!$A$4:$AT$2284,46,FALSE),VLOOKUP($A1057,Pit!$A$4:$BD$1664,56,FALSE))</f>
        <v>642</v>
      </c>
      <c r="W1057" s="16">
        <f t="shared" si="82"/>
        <v>999</v>
      </c>
      <c r="X1057" s="16"/>
      <c r="Y1057" s="22">
        <f t="shared" si="83"/>
        <v>1125</v>
      </c>
      <c r="Z1057" s="16" t="str">
        <f>IFERROR(VLOOKUP($D1057,Results37!$F$3:$L$1396,Z$1,FALSE),"")</f>
        <v/>
      </c>
      <c r="AA1057" s="47" t="str">
        <f>IF(ISERROR(VLOOKUP(D1057,Results37!$F$3:$O$399,AA$1,FALSE)),"",IF(VLOOKUP(D1057,Results37!$F$3:$O$399,AA$1+1,FALSE)=1,"S"&amp;VLOOKUP(D1057,Results37!$F$3:$O$399,AA$1,FALSE),VLOOKUP(D1057,Results37!$F$3:$O$399,AA$1,FALSE)))</f>
        <v/>
      </c>
      <c r="AB1057" s="16" t="str">
        <f>IFERROR(VLOOKUP($D1057,Results37!$F$3:$L$1396,AB$1,FALSE),"")</f>
        <v/>
      </c>
      <c r="AC1057" s="16" t="str">
        <f>IFERROR(VLOOKUP($D1057,Results37!$F$3:$L$1396,AC$1,FALSE),"")</f>
        <v/>
      </c>
      <c r="AD1057" s="16" t="str">
        <f t="shared" si="84"/>
        <v/>
      </c>
      <c r="AE1057" s="20" t="str">
        <f>IF(ISERROR(VLOOKUP($AC1057&amp;"-"&amp;$F1057&amp;" "&amp;G1057,Bonuses!$B$1:$G$1006,4,FALSE)),"",INT(VLOOKUP($AC1057&amp;"-"&amp;$F1057&amp;" "&amp;$G1057,Bonuses!$B$1:$G$1006,4,FALSE)))</f>
        <v/>
      </c>
      <c r="AF1057" s="16" t="str">
        <f>IF(ISERROR(VLOOKUP($AC1057&amp;"-"&amp;$F1057,Bonuses!$B$1:$G$1006,5,FALSE)),"",IF(VLOOKUP($AC1057&amp;"-"&amp;$F1057,Bonuses!$B$1:$G$1006,5,FALSE)="","",VLOOKUP($AC1057&amp;"-"&amp;$F1057,Bonuses!$B$1:$G$1006,6,FALSE)&amp;" yrs, "&amp;VLOOKUP($AC1057&amp;"-"&amp;$F1057,Bonuses!$B$1:$G$1006,5,FALSE)))</f>
        <v/>
      </c>
    </row>
    <row r="1058" spans="1:32" s="21" customFormat="1" x14ac:dyDescent="0.25">
      <c r="A1058" s="21" t="s">
        <v>2729</v>
      </c>
      <c r="B1058" s="21">
        <f t="shared" si="80"/>
        <v>0</v>
      </c>
      <c r="C1058" s="21" t="str">
        <f t="shared" si="81"/>
        <v>P</v>
      </c>
      <c r="D1058" s="17">
        <f>IF($C1058="B",VLOOKUP($A1058,Bat!$A$4:$BF$2320,D$1,FALSE),VLOOKUP($A1058,Pit!$A$4:$BA$1686,D$2,FALSE))</f>
        <v>2155</v>
      </c>
      <c r="E1058" s="16" t="str">
        <f>IF($C1058="B",VLOOKUP($A1058,Bat!$A$4:$BF$2320,E$1,FALSE),VLOOKUP($A1058,Pit!$A$4:$BA$1686,E$2,FALSE))</f>
        <v>SP</v>
      </c>
      <c r="F1058" s="16" t="str">
        <f>IF($C1058="B",VLOOKUP($A1058,Bat!$A$4:$BF$2320,F$1,FALSE),VLOOKUP($A1058,Pit!$A$4:$BA$1686,F$2,FALSE))</f>
        <v>Ken</v>
      </c>
      <c r="G1058" s="16" t="str">
        <f>IF($C1058="B",VLOOKUP($A1058,Bat!$A$4:$BF$2320,G$1,FALSE),VLOOKUP($A1058,Pit!$A$4:$BA$1686,G$2,FALSE))</f>
        <v>Moore</v>
      </c>
      <c r="H1058" s="16">
        <f>IF($C1058="B",VLOOKUP($A1058,Bat!$A$4:$BF$2320,H$1,FALSE),VLOOKUP($A1058,Pit!$A$4:$BA$1686,H$2,FALSE))</f>
        <v>23</v>
      </c>
      <c r="I1058" s="16" t="str">
        <f>IF($C1058="B",VLOOKUP($A1058,Bat!$A$4:$BF$2320,I$1,FALSE),VLOOKUP($A1058,Pit!$A$4:$BA$1686,I$2,FALSE))</f>
        <v>R</v>
      </c>
      <c r="J1058" s="16" t="str">
        <f>IF($C1058="B",VLOOKUP($A1058,Bat!$A$4:$BF$2320,J$1,FALSE),VLOOKUP($A1058,Pit!$A$4:$BA$1686,J$2,FALSE))</f>
        <v>R</v>
      </c>
      <c r="K1058" s="16" t="str">
        <f>IF($C1058="B",VLOOKUP($A1058,Bat!$A$4:$BF$2320,K$1,FALSE),VLOOKUP($A1058,Pit!$A$4:$BA$1686,K$2,FALSE))</f>
        <v>Low</v>
      </c>
      <c r="L1058" s="17" t="str">
        <f>IF($C1058="B",VLOOKUP($A1058,Bat!$A$4:$BF$2320,L$1,FALSE),VLOOKUP($A1058,Pit!$A$4:$BA$1686,L$2,FALSE))</f>
        <v>Low</v>
      </c>
      <c r="M1058" s="16">
        <f>IF($C1058="B",VLOOKUP($A1058,Bat!$A$4:$BF$2320,M$1,FALSE),VLOOKUP($A1058,Pit!$A$4:$BA$1686,M$2,FALSE))</f>
        <v>4</v>
      </c>
      <c r="N1058" s="16">
        <f>IF($C1058="B",VLOOKUP($A1058,Bat!$A$4:$BF$2320,N$1,FALSE),VLOOKUP($A1058,Pit!$A$4:$BA$1686,N$2,FALSE))</f>
        <v>1</v>
      </c>
      <c r="O1058" s="16">
        <f>IF($C1058="B",VLOOKUP($A1058,Bat!$A$4:$BF$2320,O$1,FALSE),VLOOKUP($A1058,Pit!$A$4:$BA$1686,O$2,FALSE))</f>
        <v>2</v>
      </c>
      <c r="P1058" s="16" t="str">
        <f>IF($C1058="B",VLOOKUP($A1058,Bat!$A$4:$BF$2320,P$1,FALSE),VLOOKUP($A1058,Pit!$A$4:$BA$1686,P$2,FALSE))</f>
        <v>89-91 Mph</v>
      </c>
      <c r="Q1058" s="17">
        <f>IF($C1058="B",VLOOKUP($A1058,Bat!$A$4:$BF$2320,Q$1,FALSE),VLOOKUP($A1058,Pit!$A$4:$BA$1686,Q$2,FALSE))</f>
        <v>10</v>
      </c>
      <c r="R1058" s="18">
        <f>IF($C1058="B",VLOOKUP($A1058,Bat!$A$4:$BF$2320,R$1,FALSE),VLOOKUP($A1058,Pit!$A$4:$BA$1686,R$2,FALSE))</f>
        <v>4.3456807292322353</v>
      </c>
      <c r="S1058" s="19">
        <f>IF($C1058="B",VLOOKUP($A1058,Bat!$A$4:$BF$2320,S$1,FALSE),VLOOKUP($A1058,Pit!$A$4:$BA$1686,S$2,FALSE))</f>
        <v>-0.67578526815920348</v>
      </c>
      <c r="T1058" s="20" t="str">
        <f>IF($C1058="B",VLOOKUP($A1058,Bat!$A$4:$BF$2320,T$1,FALSE),VLOOKUP($A1058,Pit!$A$4:$BA$1686,T$2,FALSE))</f>
        <v>-</v>
      </c>
      <c r="U1058" s="17" t="str">
        <f>VLOOKUP(IF($C1058="B",VLOOKUP($A1058,Bat!$A$4:$AU$2320,U$1,FALSE),VLOOKUP($A1058,Pit!$A$4:$BE$1686,U$2,FALSE)),COND!$A$35:$B$41,2,FALSE)</f>
        <v>??</v>
      </c>
      <c r="V1058" s="21">
        <f>IF($C1058="B",VLOOKUP($A1058,Bat!$A$4:$AT$2284,46,FALSE),VLOOKUP($A1058,Pit!$A$4:$BD$1664,56,FALSE))</f>
        <v>643</v>
      </c>
      <c r="W1058" s="16">
        <f t="shared" si="82"/>
        <v>999</v>
      </c>
      <c r="X1058" s="16"/>
      <c r="Y1058" s="22">
        <f t="shared" si="83"/>
        <v>1126</v>
      </c>
      <c r="Z1058" s="16" t="str">
        <f>IFERROR(VLOOKUP($D1058,Results37!$F$3:$L$1396,Z$1,FALSE),"")</f>
        <v/>
      </c>
      <c r="AA1058" s="47" t="str">
        <f>IF(ISERROR(VLOOKUP(D1058,Results37!$F$3:$O$399,AA$1,FALSE)),"",IF(VLOOKUP(D1058,Results37!$F$3:$O$399,AA$1+1,FALSE)=1,"S"&amp;VLOOKUP(D1058,Results37!$F$3:$O$399,AA$1,FALSE),VLOOKUP(D1058,Results37!$F$3:$O$399,AA$1,FALSE)))</f>
        <v/>
      </c>
      <c r="AB1058" s="16" t="str">
        <f>IFERROR(VLOOKUP($D1058,Results37!$F$3:$L$1396,AB$1,FALSE),"")</f>
        <v/>
      </c>
      <c r="AC1058" s="16" t="str">
        <f>IFERROR(VLOOKUP($D1058,Results37!$F$3:$L$1396,AC$1,FALSE),"")</f>
        <v/>
      </c>
      <c r="AD1058" s="16" t="str">
        <f t="shared" si="84"/>
        <v/>
      </c>
      <c r="AE1058" s="20" t="str">
        <f>IF(ISERROR(VLOOKUP($AC1058&amp;"-"&amp;$F1058&amp;" "&amp;G1058,Bonuses!$B$1:$G$1006,4,FALSE)),"",INT(VLOOKUP($AC1058&amp;"-"&amp;$F1058&amp;" "&amp;$G1058,Bonuses!$B$1:$G$1006,4,FALSE)))</f>
        <v/>
      </c>
      <c r="AF1058" s="16" t="str">
        <f>IF(ISERROR(VLOOKUP($AC1058&amp;"-"&amp;$F1058,Bonuses!$B$1:$G$1006,5,FALSE)),"",IF(VLOOKUP($AC1058&amp;"-"&amp;$F1058,Bonuses!$B$1:$G$1006,5,FALSE)="","",VLOOKUP($AC1058&amp;"-"&amp;$F1058,Bonuses!$B$1:$G$1006,6,FALSE)&amp;" yrs, "&amp;VLOOKUP($AC1058&amp;"-"&amp;$F1058,Bonuses!$B$1:$G$1006,5,FALSE)))</f>
        <v/>
      </c>
    </row>
    <row r="1059" spans="1:32" s="21" customFormat="1" x14ac:dyDescent="0.25">
      <c r="A1059" s="21" t="s">
        <v>2995</v>
      </c>
      <c r="B1059" s="21">
        <f t="shared" si="80"/>
        <v>0</v>
      </c>
      <c r="C1059" s="21" t="str">
        <f t="shared" si="81"/>
        <v>P</v>
      </c>
      <c r="D1059" s="17">
        <f>IF($C1059="B",VLOOKUP($A1059,Bat!$A$4:$BF$2320,D$1,FALSE),VLOOKUP($A1059,Pit!$A$4:$BA$1686,D$2,FALSE))</f>
        <v>374</v>
      </c>
      <c r="E1059" s="16" t="str">
        <f>IF($C1059="B",VLOOKUP($A1059,Bat!$A$4:$BF$2320,E$1,FALSE),VLOOKUP($A1059,Pit!$A$4:$BA$1686,E$2,FALSE))</f>
        <v>RP</v>
      </c>
      <c r="F1059" s="16" t="str">
        <f>IF($C1059="B",VLOOKUP($A1059,Bat!$A$4:$BF$2320,F$1,FALSE),VLOOKUP($A1059,Pit!$A$4:$BA$1686,F$2,FALSE))</f>
        <v>Sergio</v>
      </c>
      <c r="G1059" s="16" t="str">
        <f>IF($C1059="B",VLOOKUP($A1059,Bat!$A$4:$BF$2320,G$1,FALSE),VLOOKUP($A1059,Pit!$A$4:$BA$1686,G$2,FALSE))</f>
        <v>González</v>
      </c>
      <c r="H1059" s="16">
        <f>IF($C1059="B",VLOOKUP($A1059,Bat!$A$4:$BF$2320,H$1,FALSE),VLOOKUP($A1059,Pit!$A$4:$BA$1686,H$2,FALSE))</f>
        <v>24</v>
      </c>
      <c r="I1059" s="16" t="str">
        <f>IF($C1059="B",VLOOKUP($A1059,Bat!$A$4:$BF$2320,I$1,FALSE),VLOOKUP($A1059,Pit!$A$4:$BA$1686,I$2,FALSE))</f>
        <v>R</v>
      </c>
      <c r="J1059" s="16" t="str">
        <f>IF($C1059="B",VLOOKUP($A1059,Bat!$A$4:$BF$2320,J$1,FALSE),VLOOKUP($A1059,Pit!$A$4:$BA$1686,J$2,FALSE))</f>
        <v>R</v>
      </c>
      <c r="K1059" s="16" t="str">
        <f>IF($C1059="B",VLOOKUP($A1059,Bat!$A$4:$BF$2320,K$1,FALSE),VLOOKUP($A1059,Pit!$A$4:$BA$1686,K$2,FALSE))</f>
        <v>Low</v>
      </c>
      <c r="L1059" s="17" t="str">
        <f>IF($C1059="B",VLOOKUP($A1059,Bat!$A$4:$BF$2320,L$1,FALSE),VLOOKUP($A1059,Pit!$A$4:$BA$1686,L$2,FALSE))</f>
        <v>Normal</v>
      </c>
      <c r="M1059" s="16">
        <f>IF($C1059="B",VLOOKUP($A1059,Bat!$A$4:$BF$2320,M$1,FALSE),VLOOKUP($A1059,Pit!$A$4:$BA$1686,M$2,FALSE))</f>
        <v>3</v>
      </c>
      <c r="N1059" s="16">
        <f>IF($C1059="B",VLOOKUP($A1059,Bat!$A$4:$BF$2320,N$1,FALSE),VLOOKUP($A1059,Pit!$A$4:$BA$1686,N$2,FALSE))</f>
        <v>2</v>
      </c>
      <c r="O1059" s="16">
        <f>IF($C1059="B",VLOOKUP($A1059,Bat!$A$4:$BF$2320,O$1,FALSE),VLOOKUP($A1059,Pit!$A$4:$BA$1686,O$2,FALSE))</f>
        <v>2</v>
      </c>
      <c r="P1059" s="16" t="str">
        <f>IF($C1059="B",VLOOKUP($A1059,Bat!$A$4:$BF$2320,P$1,FALSE),VLOOKUP($A1059,Pit!$A$4:$BA$1686,P$2,FALSE))</f>
        <v>93-95 Mph</v>
      </c>
      <c r="Q1059" s="17">
        <f>IF($C1059="B",VLOOKUP($A1059,Bat!$A$4:$BF$2320,Q$1,FALSE),VLOOKUP($A1059,Pit!$A$4:$BA$1686,Q$2,FALSE))</f>
        <v>6</v>
      </c>
      <c r="R1059" s="18">
        <f>IF($C1059="B",VLOOKUP($A1059,Bat!$A$4:$BF$2320,R$1,FALSE),VLOOKUP($A1059,Pit!$A$4:$BA$1686,R$2,FALSE))</f>
        <v>4.2651964997566232</v>
      </c>
      <c r="S1059" s="19">
        <f>IF($C1059="B",VLOOKUP($A1059,Bat!$A$4:$BF$2320,S$1,FALSE),VLOOKUP($A1059,Pit!$A$4:$BA$1686,S$2,FALSE))</f>
        <v>-0.6828558113535913</v>
      </c>
      <c r="T1059" s="20" t="str">
        <f>IF($C1059="B",VLOOKUP($A1059,Bat!$A$4:$BF$2320,T$1,FALSE),VLOOKUP($A1059,Pit!$A$4:$BA$1686,T$2,FALSE))</f>
        <v>Slot</v>
      </c>
      <c r="U1059" s="17" t="str">
        <f>VLOOKUP(IF($C1059="B",VLOOKUP($A1059,Bat!$A$4:$AU$2320,U$1,FALSE),VLOOKUP($A1059,Pit!$A$4:$BE$1686,U$2,FALSE)),COND!$A$35:$B$41,2,FALSE)</f>
        <v>??</v>
      </c>
      <c r="V1059" s="21">
        <f>IF($C1059="B",VLOOKUP($A1059,Bat!$A$4:$AT$2284,46,FALSE),VLOOKUP($A1059,Pit!$A$4:$BD$1664,56,FALSE))</f>
        <v>644</v>
      </c>
      <c r="W1059" s="16">
        <f t="shared" si="82"/>
        <v>644</v>
      </c>
      <c r="X1059" s="16"/>
      <c r="Y1059" s="22">
        <f t="shared" si="83"/>
        <v>1129</v>
      </c>
      <c r="Z1059" s="16" t="str">
        <f>IFERROR(VLOOKUP($D1059,Results37!$F$3:$L$1396,Z$1,FALSE),"")</f>
        <v/>
      </c>
      <c r="AA1059" s="47" t="str">
        <f>IF(ISERROR(VLOOKUP(D1059,Results37!$F$3:$O$399,AA$1,FALSE)),"",IF(VLOOKUP(D1059,Results37!$F$3:$O$399,AA$1+1,FALSE)=1,"S"&amp;VLOOKUP(D1059,Results37!$F$3:$O$399,AA$1,FALSE),VLOOKUP(D1059,Results37!$F$3:$O$399,AA$1,FALSE)))</f>
        <v/>
      </c>
      <c r="AB1059" s="16" t="str">
        <f>IFERROR(VLOOKUP($D1059,Results37!$F$3:$L$1396,AB$1,FALSE),"")</f>
        <v/>
      </c>
      <c r="AC1059" s="16" t="str">
        <f>IFERROR(VLOOKUP($D1059,Results37!$F$3:$L$1396,AC$1,FALSE),"")</f>
        <v/>
      </c>
      <c r="AD1059" s="16" t="str">
        <f t="shared" si="84"/>
        <v/>
      </c>
      <c r="AE1059" s="20" t="str">
        <f>IF(ISERROR(VLOOKUP($AC1059&amp;"-"&amp;$F1059&amp;" "&amp;G1059,Bonuses!$B$1:$G$1006,4,FALSE)),"",INT(VLOOKUP($AC1059&amp;"-"&amp;$F1059&amp;" "&amp;$G1059,Bonuses!$B$1:$G$1006,4,FALSE)))</f>
        <v/>
      </c>
      <c r="AF1059" s="16" t="str">
        <f>IF(ISERROR(VLOOKUP($AC1059&amp;"-"&amp;$F1059,Bonuses!$B$1:$G$1006,5,FALSE)),"",IF(VLOOKUP($AC1059&amp;"-"&amp;$F1059,Bonuses!$B$1:$G$1006,5,FALSE)="","",VLOOKUP($AC1059&amp;"-"&amp;$F1059,Bonuses!$B$1:$G$1006,6,FALSE)&amp;" yrs, "&amp;VLOOKUP($AC1059&amp;"-"&amp;$F1059,Bonuses!$B$1:$G$1006,5,FALSE)))</f>
        <v/>
      </c>
    </row>
    <row r="1060" spans="1:32" s="21" customFormat="1" x14ac:dyDescent="0.25">
      <c r="A1060" s="21" t="s">
        <v>2733</v>
      </c>
      <c r="B1060" s="21">
        <f t="shared" si="80"/>
        <v>0</v>
      </c>
      <c r="C1060" s="21" t="str">
        <f t="shared" si="81"/>
        <v>P</v>
      </c>
      <c r="D1060" s="17">
        <f>IF($C1060="B",VLOOKUP($A1060,Bat!$A$4:$BF$2320,D$1,FALSE),VLOOKUP($A1060,Pit!$A$4:$BA$1686,D$2,FALSE))</f>
        <v>9272</v>
      </c>
      <c r="E1060" s="16" t="str">
        <f>IF($C1060="B",VLOOKUP($A1060,Bat!$A$4:$BF$2320,E$1,FALSE),VLOOKUP($A1060,Pit!$A$4:$BA$1686,E$2,FALSE))</f>
        <v>RP</v>
      </c>
      <c r="F1060" s="16" t="str">
        <f>IF($C1060="B",VLOOKUP($A1060,Bat!$A$4:$BF$2320,F$1,FALSE),VLOOKUP($A1060,Pit!$A$4:$BA$1686,F$2,FALSE))</f>
        <v>Isao</v>
      </c>
      <c r="G1060" s="16" t="str">
        <f>IF($C1060="B",VLOOKUP($A1060,Bat!$A$4:$BF$2320,G$1,FALSE),VLOOKUP($A1060,Pit!$A$4:$BA$1686,G$2,FALSE))</f>
        <v>Ogawa</v>
      </c>
      <c r="H1060" s="16">
        <f>IF($C1060="B",VLOOKUP($A1060,Bat!$A$4:$BF$2320,H$1,FALSE),VLOOKUP($A1060,Pit!$A$4:$BA$1686,H$2,FALSE))</f>
        <v>24</v>
      </c>
      <c r="I1060" s="16" t="str">
        <f>IF($C1060="B",VLOOKUP($A1060,Bat!$A$4:$BF$2320,I$1,FALSE),VLOOKUP($A1060,Pit!$A$4:$BA$1686,I$2,FALSE))</f>
        <v>L</v>
      </c>
      <c r="J1060" s="16" t="str">
        <f>IF($C1060="B",VLOOKUP($A1060,Bat!$A$4:$BF$2320,J$1,FALSE),VLOOKUP($A1060,Pit!$A$4:$BA$1686,J$2,FALSE))</f>
        <v>L</v>
      </c>
      <c r="K1060" s="16" t="str">
        <f>IF($C1060="B",VLOOKUP($A1060,Bat!$A$4:$BF$2320,K$1,FALSE),VLOOKUP($A1060,Pit!$A$4:$BA$1686,K$2,FALSE))</f>
        <v>Low</v>
      </c>
      <c r="L1060" s="17" t="str">
        <f>IF($C1060="B",VLOOKUP($A1060,Bat!$A$4:$BF$2320,L$1,FALSE),VLOOKUP($A1060,Pit!$A$4:$BA$1686,L$2,FALSE))</f>
        <v>Normal</v>
      </c>
      <c r="M1060" s="16">
        <f>IF($C1060="B",VLOOKUP($A1060,Bat!$A$4:$BF$2320,M$1,FALSE),VLOOKUP($A1060,Pit!$A$4:$BA$1686,M$2,FALSE))</f>
        <v>3</v>
      </c>
      <c r="N1060" s="16">
        <f>IF($C1060="B",VLOOKUP($A1060,Bat!$A$4:$BF$2320,N$1,FALSE),VLOOKUP($A1060,Pit!$A$4:$BA$1686,N$2,FALSE))</f>
        <v>2</v>
      </c>
      <c r="O1060" s="16">
        <f>IF($C1060="B",VLOOKUP($A1060,Bat!$A$4:$BF$2320,O$1,FALSE),VLOOKUP($A1060,Pit!$A$4:$BA$1686,O$2,FALSE))</f>
        <v>2</v>
      </c>
      <c r="P1060" s="16" t="str">
        <f>IF($C1060="B",VLOOKUP($A1060,Bat!$A$4:$BF$2320,P$1,FALSE),VLOOKUP($A1060,Pit!$A$4:$BA$1686,P$2,FALSE))</f>
        <v>90-92 Mph</v>
      </c>
      <c r="Q1060" s="17">
        <f>IF($C1060="B",VLOOKUP($A1060,Bat!$A$4:$BF$2320,Q$1,FALSE),VLOOKUP($A1060,Pit!$A$4:$BA$1686,Q$2,FALSE))</f>
        <v>7</v>
      </c>
      <c r="R1060" s="18">
        <f>IF($C1060="B",VLOOKUP($A1060,Bat!$A$4:$BF$2320,R$1,FALSE),VLOOKUP($A1060,Pit!$A$4:$BA$1686,R$2,FALSE))</f>
        <v>4.2480390241467134</v>
      </c>
      <c r="S1060" s="19">
        <f>IF($C1060="B",VLOOKUP($A1060,Bat!$A$4:$BF$2320,S$1,FALSE),VLOOKUP($A1060,Pit!$A$4:$BA$1686,S$2,FALSE))</f>
        <v>-0.68436309636081472</v>
      </c>
      <c r="T1060" s="20" t="str">
        <f>IF($C1060="B",VLOOKUP($A1060,Bat!$A$4:$BF$2320,T$1,FALSE),VLOOKUP($A1060,Pit!$A$4:$BA$1686,T$2,FALSE))</f>
        <v>Slot</v>
      </c>
      <c r="U1060" s="17" t="str">
        <f>VLOOKUP(IF($C1060="B",VLOOKUP($A1060,Bat!$A$4:$AU$2320,U$1,FALSE),VLOOKUP($A1060,Pit!$A$4:$BE$1686,U$2,FALSE)),COND!$A$35:$B$41,2,FALSE)</f>
        <v>??</v>
      </c>
      <c r="V1060" s="21">
        <f>IF($C1060="B",VLOOKUP($A1060,Bat!$A$4:$AT$2284,46,FALSE),VLOOKUP($A1060,Pit!$A$4:$BD$1664,56,FALSE))</f>
        <v>645</v>
      </c>
      <c r="W1060" s="16">
        <f t="shared" si="82"/>
        <v>645</v>
      </c>
      <c r="X1060" s="16"/>
      <c r="Y1060" s="22">
        <f t="shared" si="83"/>
        <v>1132</v>
      </c>
      <c r="Z1060" s="16" t="str">
        <f>IFERROR(VLOOKUP($D1060,Results37!$F$3:$L$1396,Z$1,FALSE),"")</f>
        <v/>
      </c>
      <c r="AA1060" s="47" t="str">
        <f>IF(ISERROR(VLOOKUP(D1060,Results37!$F$3:$O$399,AA$1,FALSE)),"",IF(VLOOKUP(D1060,Results37!$F$3:$O$399,AA$1+1,FALSE)=1,"S"&amp;VLOOKUP(D1060,Results37!$F$3:$O$399,AA$1,FALSE),VLOOKUP(D1060,Results37!$F$3:$O$399,AA$1,FALSE)))</f>
        <v/>
      </c>
      <c r="AB1060" s="16" t="str">
        <f>IFERROR(VLOOKUP($D1060,Results37!$F$3:$L$1396,AB$1,FALSE),"")</f>
        <v/>
      </c>
      <c r="AC1060" s="16" t="str">
        <f>IFERROR(VLOOKUP($D1060,Results37!$F$3:$L$1396,AC$1,FALSE),"")</f>
        <v/>
      </c>
      <c r="AD1060" s="16" t="str">
        <f t="shared" si="84"/>
        <v/>
      </c>
      <c r="AE1060" s="20" t="str">
        <f>IF(ISERROR(VLOOKUP($AC1060&amp;"-"&amp;$F1060&amp;" "&amp;G1060,Bonuses!$B$1:$G$1006,4,FALSE)),"",INT(VLOOKUP($AC1060&amp;"-"&amp;$F1060&amp;" "&amp;$G1060,Bonuses!$B$1:$G$1006,4,FALSE)))</f>
        <v/>
      </c>
      <c r="AF1060" s="16" t="str">
        <f>IF(ISERROR(VLOOKUP($AC1060&amp;"-"&amp;$F1060,Bonuses!$B$1:$G$1006,5,FALSE)),"",IF(VLOOKUP($AC1060&amp;"-"&amp;$F1060,Bonuses!$B$1:$G$1006,5,FALSE)="","",VLOOKUP($AC1060&amp;"-"&amp;$F1060,Bonuses!$B$1:$G$1006,6,FALSE)&amp;" yrs, "&amp;VLOOKUP($AC1060&amp;"-"&amp;$F1060,Bonuses!$B$1:$G$1006,5,FALSE)))</f>
        <v/>
      </c>
    </row>
    <row r="1061" spans="1:32" s="21" customFormat="1" x14ac:dyDescent="0.25">
      <c r="A1061" s="21" t="s">
        <v>3019</v>
      </c>
      <c r="B1061" s="21">
        <f t="shared" si="80"/>
        <v>0</v>
      </c>
      <c r="C1061" s="21" t="str">
        <f t="shared" si="81"/>
        <v>P</v>
      </c>
      <c r="D1061" s="17">
        <f>IF($C1061="B",VLOOKUP($A1061,Bat!$A$4:$BF$2320,D$1,FALSE),VLOOKUP($A1061,Pit!$A$4:$BA$1686,D$2,FALSE))</f>
        <v>2070</v>
      </c>
      <c r="E1061" s="16" t="str">
        <f>IF($C1061="B",VLOOKUP($A1061,Bat!$A$4:$BF$2320,E$1,FALSE),VLOOKUP($A1061,Pit!$A$4:$BA$1686,E$2,FALSE))</f>
        <v>SP</v>
      </c>
      <c r="F1061" s="16" t="str">
        <f>IF($C1061="B",VLOOKUP($A1061,Bat!$A$4:$BF$2320,F$1,FALSE),VLOOKUP($A1061,Pit!$A$4:$BA$1686,F$2,FALSE))</f>
        <v>Jeremy</v>
      </c>
      <c r="G1061" s="16" t="str">
        <f>IF($C1061="B",VLOOKUP($A1061,Bat!$A$4:$BF$2320,G$1,FALSE),VLOOKUP($A1061,Pit!$A$4:$BA$1686,G$2,FALSE))</f>
        <v>Murray</v>
      </c>
      <c r="H1061" s="16">
        <f>IF($C1061="B",VLOOKUP($A1061,Bat!$A$4:$BF$2320,H$1,FALSE),VLOOKUP($A1061,Pit!$A$4:$BA$1686,H$2,FALSE))</f>
        <v>23</v>
      </c>
      <c r="I1061" s="16" t="str">
        <f>IF($C1061="B",VLOOKUP($A1061,Bat!$A$4:$BF$2320,I$1,FALSE),VLOOKUP($A1061,Pit!$A$4:$BA$1686,I$2,FALSE))</f>
        <v>L</v>
      </c>
      <c r="J1061" s="16" t="str">
        <f>IF($C1061="B",VLOOKUP($A1061,Bat!$A$4:$BF$2320,J$1,FALSE),VLOOKUP($A1061,Pit!$A$4:$BA$1686,J$2,FALSE))</f>
        <v>L</v>
      </c>
      <c r="K1061" s="16" t="str">
        <f>IF($C1061="B",VLOOKUP($A1061,Bat!$A$4:$BF$2320,K$1,FALSE),VLOOKUP($A1061,Pit!$A$4:$BA$1686,K$2,FALSE))</f>
        <v>Normal</v>
      </c>
      <c r="L1061" s="17" t="str">
        <f>IF($C1061="B",VLOOKUP($A1061,Bat!$A$4:$BF$2320,L$1,FALSE),VLOOKUP($A1061,Pit!$A$4:$BA$1686,L$2,FALSE))</f>
        <v>Normal</v>
      </c>
      <c r="M1061" s="16">
        <f>IF($C1061="B",VLOOKUP($A1061,Bat!$A$4:$BF$2320,M$1,FALSE),VLOOKUP($A1061,Pit!$A$4:$BA$1686,M$2,FALSE))</f>
        <v>4</v>
      </c>
      <c r="N1061" s="16">
        <f>IF($C1061="B",VLOOKUP($A1061,Bat!$A$4:$BF$2320,N$1,FALSE),VLOOKUP($A1061,Pit!$A$4:$BA$1686,N$2,FALSE))</f>
        <v>2</v>
      </c>
      <c r="O1061" s="16">
        <f>IF($C1061="B",VLOOKUP($A1061,Bat!$A$4:$BF$2320,O$1,FALSE),VLOOKUP($A1061,Pit!$A$4:$BA$1686,O$2,FALSE))</f>
        <v>1</v>
      </c>
      <c r="P1061" s="16" t="str">
        <f>IF($C1061="B",VLOOKUP($A1061,Bat!$A$4:$BF$2320,P$1,FALSE),VLOOKUP($A1061,Pit!$A$4:$BA$1686,P$2,FALSE))</f>
        <v>94-96 Mph</v>
      </c>
      <c r="Q1061" s="17">
        <f>IF($C1061="B",VLOOKUP($A1061,Bat!$A$4:$BF$2320,Q$1,FALSE),VLOOKUP($A1061,Pit!$A$4:$BA$1686,Q$2,FALSE))</f>
        <v>6</v>
      </c>
      <c r="R1061" s="18">
        <f>IF($C1061="B",VLOOKUP($A1061,Bat!$A$4:$BF$2320,R$1,FALSE),VLOOKUP($A1061,Pit!$A$4:$BA$1686,R$2,FALSE))</f>
        <v>4.2282965147234073</v>
      </c>
      <c r="S1061" s="19">
        <f>IF($C1061="B",VLOOKUP($A1061,Bat!$A$4:$BF$2320,S$1,FALSE),VLOOKUP($A1061,Pit!$A$4:$BA$1686,S$2,FALSE))</f>
        <v>-0.68609747670529442</v>
      </c>
      <c r="T1061" s="20" t="str">
        <f>IF($C1061="B",VLOOKUP($A1061,Bat!$A$4:$BF$2320,T$1,FALSE),VLOOKUP($A1061,Pit!$A$4:$BA$1686,T$2,FALSE))</f>
        <v>-</v>
      </c>
      <c r="U1061" s="17" t="str">
        <f>VLOOKUP(IF($C1061="B",VLOOKUP($A1061,Bat!$A$4:$AU$2320,U$1,FALSE),VLOOKUP($A1061,Pit!$A$4:$BE$1686,U$2,FALSE)),COND!$A$35:$B$41,2,FALSE)</f>
        <v>??</v>
      </c>
      <c r="V1061" s="21">
        <f>IF($C1061="B",VLOOKUP($A1061,Bat!$A$4:$AT$2284,46,FALSE),VLOOKUP($A1061,Pit!$A$4:$BD$1664,56,FALSE))</f>
        <v>646</v>
      </c>
      <c r="W1061" s="16">
        <f t="shared" si="82"/>
        <v>999</v>
      </c>
      <c r="X1061" s="16"/>
      <c r="Y1061" s="22">
        <f t="shared" si="83"/>
        <v>1133</v>
      </c>
      <c r="Z1061" s="16" t="str">
        <f>IFERROR(VLOOKUP($D1061,Results37!$F$3:$L$1396,Z$1,FALSE),"")</f>
        <v/>
      </c>
      <c r="AA1061" s="47" t="str">
        <f>IF(ISERROR(VLOOKUP(D1061,Results37!$F$3:$O$399,AA$1,FALSE)),"",IF(VLOOKUP(D1061,Results37!$F$3:$O$399,AA$1+1,FALSE)=1,"S"&amp;VLOOKUP(D1061,Results37!$F$3:$O$399,AA$1,FALSE),VLOOKUP(D1061,Results37!$F$3:$O$399,AA$1,FALSE)))</f>
        <v/>
      </c>
      <c r="AB1061" s="16" t="str">
        <f>IFERROR(VLOOKUP($D1061,Results37!$F$3:$L$1396,AB$1,FALSE),"")</f>
        <v/>
      </c>
      <c r="AC1061" s="16" t="str">
        <f>IFERROR(VLOOKUP($D1061,Results37!$F$3:$L$1396,AC$1,FALSE),"")</f>
        <v/>
      </c>
      <c r="AD1061" s="16" t="str">
        <f t="shared" si="84"/>
        <v/>
      </c>
      <c r="AE1061" s="20" t="str">
        <f>IF(ISERROR(VLOOKUP($AC1061&amp;"-"&amp;$F1061&amp;" "&amp;G1061,Bonuses!$B$1:$G$1006,4,FALSE)),"",INT(VLOOKUP($AC1061&amp;"-"&amp;$F1061&amp;" "&amp;$G1061,Bonuses!$B$1:$G$1006,4,FALSE)))</f>
        <v/>
      </c>
      <c r="AF1061" s="16" t="str">
        <f>IF(ISERROR(VLOOKUP($AC1061&amp;"-"&amp;$F1061,Bonuses!$B$1:$G$1006,5,FALSE)),"",IF(VLOOKUP($AC1061&amp;"-"&amp;$F1061,Bonuses!$B$1:$G$1006,5,FALSE)="","",VLOOKUP($AC1061&amp;"-"&amp;$F1061,Bonuses!$B$1:$G$1006,6,FALSE)&amp;" yrs, "&amp;VLOOKUP($AC1061&amp;"-"&amp;$F1061,Bonuses!$B$1:$G$1006,5,FALSE)))</f>
        <v/>
      </c>
    </row>
    <row r="1062" spans="1:32" s="21" customFormat="1" x14ac:dyDescent="0.25">
      <c r="A1062" s="21" t="s">
        <v>2735</v>
      </c>
      <c r="B1062" s="21">
        <f t="shared" si="80"/>
        <v>0</v>
      </c>
      <c r="C1062" s="21" t="str">
        <f t="shared" si="81"/>
        <v>P</v>
      </c>
      <c r="D1062" s="17">
        <f>IF($C1062="B",VLOOKUP($A1062,Bat!$A$4:$BF$2320,D$1,FALSE),VLOOKUP($A1062,Pit!$A$4:$BA$1686,D$2,FALSE))</f>
        <v>4714</v>
      </c>
      <c r="E1062" s="16" t="str">
        <f>IF($C1062="B",VLOOKUP($A1062,Bat!$A$4:$BF$2320,E$1,FALSE),VLOOKUP($A1062,Pit!$A$4:$BA$1686,E$2,FALSE))</f>
        <v>SP</v>
      </c>
      <c r="F1062" s="16" t="str">
        <f>IF($C1062="B",VLOOKUP($A1062,Bat!$A$4:$BF$2320,F$1,FALSE),VLOOKUP($A1062,Pit!$A$4:$BA$1686,F$2,FALSE))</f>
        <v>Iván</v>
      </c>
      <c r="G1062" s="16" t="str">
        <f>IF($C1062="B",VLOOKUP($A1062,Bat!$A$4:$BF$2320,G$1,FALSE),VLOOKUP($A1062,Pit!$A$4:$BA$1686,G$2,FALSE))</f>
        <v>Pérez</v>
      </c>
      <c r="H1062" s="16">
        <f>IF($C1062="B",VLOOKUP($A1062,Bat!$A$4:$BF$2320,H$1,FALSE),VLOOKUP($A1062,Pit!$A$4:$BA$1686,H$2,FALSE))</f>
        <v>24</v>
      </c>
      <c r="I1062" s="16" t="str">
        <f>IF($C1062="B",VLOOKUP($A1062,Bat!$A$4:$BF$2320,I$1,FALSE),VLOOKUP($A1062,Pit!$A$4:$BA$1686,I$2,FALSE))</f>
        <v>L</v>
      </c>
      <c r="J1062" s="16" t="str">
        <f>IF($C1062="B",VLOOKUP($A1062,Bat!$A$4:$BF$2320,J$1,FALSE),VLOOKUP($A1062,Pit!$A$4:$BA$1686,J$2,FALSE))</f>
        <v>L</v>
      </c>
      <c r="K1062" s="16" t="str">
        <f>IF($C1062="B",VLOOKUP($A1062,Bat!$A$4:$BF$2320,K$1,FALSE),VLOOKUP($A1062,Pit!$A$4:$BA$1686,K$2,FALSE))</f>
        <v>Low</v>
      </c>
      <c r="L1062" s="17" t="str">
        <f>IF($C1062="B",VLOOKUP($A1062,Bat!$A$4:$BF$2320,L$1,FALSE),VLOOKUP($A1062,Pit!$A$4:$BA$1686,L$2,FALSE))</f>
        <v>Normal</v>
      </c>
      <c r="M1062" s="16">
        <f>IF($C1062="B",VLOOKUP($A1062,Bat!$A$4:$BF$2320,M$1,FALSE),VLOOKUP($A1062,Pit!$A$4:$BA$1686,M$2,FALSE))</f>
        <v>3</v>
      </c>
      <c r="N1062" s="16">
        <f>IF($C1062="B",VLOOKUP($A1062,Bat!$A$4:$BF$2320,N$1,FALSE),VLOOKUP($A1062,Pit!$A$4:$BA$1686,N$2,FALSE))</f>
        <v>2</v>
      </c>
      <c r="O1062" s="16">
        <f>IF($C1062="B",VLOOKUP($A1062,Bat!$A$4:$BF$2320,O$1,FALSE),VLOOKUP($A1062,Pit!$A$4:$BA$1686,O$2,FALSE))</f>
        <v>2</v>
      </c>
      <c r="P1062" s="16" t="str">
        <f>IF($C1062="B",VLOOKUP($A1062,Bat!$A$4:$BF$2320,P$1,FALSE),VLOOKUP($A1062,Pit!$A$4:$BA$1686,P$2,FALSE))</f>
        <v>92-94 Mph</v>
      </c>
      <c r="Q1062" s="17">
        <f>IF($C1062="B",VLOOKUP($A1062,Bat!$A$4:$BF$2320,Q$1,FALSE),VLOOKUP($A1062,Pit!$A$4:$BA$1686,Q$2,FALSE))</f>
        <v>9</v>
      </c>
      <c r="R1062" s="18">
        <f>IF($C1062="B",VLOOKUP($A1062,Bat!$A$4:$BF$2320,R$1,FALSE),VLOOKUP($A1062,Pit!$A$4:$BA$1686,R$2,FALSE))</f>
        <v>4.2091007592448797</v>
      </c>
      <c r="S1062" s="19">
        <f>IF($C1062="B",VLOOKUP($A1062,Bat!$A$4:$BF$2320,S$1,FALSE),VLOOKUP($A1062,Pit!$A$4:$BA$1686,S$2,FALSE))</f>
        <v>-0.68778382469103194</v>
      </c>
      <c r="T1062" s="20" t="str">
        <f>IF($C1062="B",VLOOKUP($A1062,Bat!$A$4:$BF$2320,T$1,FALSE),VLOOKUP($A1062,Pit!$A$4:$BA$1686,T$2,FALSE))</f>
        <v>Slot</v>
      </c>
      <c r="U1062" s="17" t="str">
        <f>VLOOKUP(IF($C1062="B",VLOOKUP($A1062,Bat!$A$4:$AU$2320,U$1,FALSE),VLOOKUP($A1062,Pit!$A$4:$BE$1686,U$2,FALSE)),COND!$A$35:$B$41,2,FALSE)</f>
        <v>??</v>
      </c>
      <c r="V1062" s="21">
        <f>IF($C1062="B",VLOOKUP($A1062,Bat!$A$4:$AT$2284,46,FALSE),VLOOKUP($A1062,Pit!$A$4:$BD$1664,56,FALSE))</f>
        <v>647</v>
      </c>
      <c r="W1062" s="16">
        <f t="shared" si="82"/>
        <v>647</v>
      </c>
      <c r="X1062" s="16"/>
      <c r="Y1062" s="22">
        <f t="shared" si="83"/>
        <v>1134</v>
      </c>
      <c r="Z1062" s="16" t="str">
        <f>IFERROR(VLOOKUP($D1062,Results37!$F$3:$L$1396,Z$1,FALSE),"")</f>
        <v/>
      </c>
      <c r="AA1062" s="47" t="str">
        <f>IF(ISERROR(VLOOKUP(D1062,Results37!$F$3:$O$399,AA$1,FALSE)),"",IF(VLOOKUP(D1062,Results37!$F$3:$O$399,AA$1+1,FALSE)=1,"S"&amp;VLOOKUP(D1062,Results37!$F$3:$O$399,AA$1,FALSE),VLOOKUP(D1062,Results37!$F$3:$O$399,AA$1,FALSE)))</f>
        <v/>
      </c>
      <c r="AB1062" s="16" t="str">
        <f>IFERROR(VLOOKUP($D1062,Results37!$F$3:$L$1396,AB$1,FALSE),"")</f>
        <v/>
      </c>
      <c r="AC1062" s="16" t="str">
        <f>IFERROR(VLOOKUP($D1062,Results37!$F$3:$L$1396,AC$1,FALSE),"")</f>
        <v/>
      </c>
      <c r="AD1062" s="16" t="str">
        <f t="shared" si="84"/>
        <v/>
      </c>
      <c r="AE1062" s="20" t="str">
        <f>IF(ISERROR(VLOOKUP($AC1062&amp;"-"&amp;$F1062&amp;" "&amp;G1062,Bonuses!$B$1:$G$1006,4,FALSE)),"",INT(VLOOKUP($AC1062&amp;"-"&amp;$F1062&amp;" "&amp;$G1062,Bonuses!$B$1:$G$1006,4,FALSE)))</f>
        <v/>
      </c>
      <c r="AF1062" s="16" t="str">
        <f>IF(ISERROR(VLOOKUP($AC1062&amp;"-"&amp;$F1062,Bonuses!$B$1:$G$1006,5,FALSE)),"",IF(VLOOKUP($AC1062&amp;"-"&amp;$F1062,Bonuses!$B$1:$G$1006,5,FALSE)="","",VLOOKUP($AC1062&amp;"-"&amp;$F1062,Bonuses!$B$1:$G$1006,6,FALSE)&amp;" yrs, "&amp;VLOOKUP($AC1062&amp;"-"&amp;$F1062,Bonuses!$B$1:$G$1006,5,FALSE)))</f>
        <v/>
      </c>
    </row>
    <row r="1063" spans="1:32" s="21" customFormat="1" x14ac:dyDescent="0.25">
      <c r="A1063" s="21" t="s">
        <v>1784</v>
      </c>
      <c r="B1063" s="21">
        <f t="shared" si="80"/>
        <v>0</v>
      </c>
      <c r="C1063" s="21" t="str">
        <f t="shared" si="81"/>
        <v>B</v>
      </c>
      <c r="D1063" s="17">
        <f>IF($C1063="B",VLOOKUP($A1063,Bat!$A$4:$BF$2320,D$1,FALSE),VLOOKUP($A1063,Pit!$A$4:$BA$1686,D$2,FALSE))</f>
        <v>14505</v>
      </c>
      <c r="E1063" s="16" t="str">
        <f>IF($C1063="B",VLOOKUP($A1063,Bat!$A$4:$BF$2320,E$1,FALSE),VLOOKUP($A1063,Pit!$A$4:$BA$1686,E$2,FALSE))</f>
        <v>1B</v>
      </c>
      <c r="F1063" s="16" t="str">
        <f>IF($C1063="B",VLOOKUP($A1063,Bat!$A$4:$BF$2320,F$1,FALSE),VLOOKUP($A1063,Pit!$A$4:$BA$1686,F$2,FALSE))</f>
        <v>John</v>
      </c>
      <c r="G1063" s="16" t="str">
        <f>IF($C1063="B",VLOOKUP($A1063,Bat!$A$4:$BF$2320,G$1,FALSE),VLOOKUP($A1063,Pit!$A$4:$BA$1686,G$2,FALSE))</f>
        <v>Erickson</v>
      </c>
      <c r="H1063" s="16">
        <f>IF($C1063="B",VLOOKUP($A1063,Bat!$A$4:$BF$2320,H$1,FALSE),VLOOKUP($A1063,Pit!$A$4:$BA$1686,H$2,FALSE))</f>
        <v>21</v>
      </c>
      <c r="I1063" s="16" t="str">
        <f>IF($C1063="B",VLOOKUP($A1063,Bat!$A$4:$BF$2320,I$1,FALSE),VLOOKUP($A1063,Pit!$A$4:$BA$1686,I$2,FALSE))</f>
        <v>L</v>
      </c>
      <c r="J1063" s="16" t="str">
        <f>IF($C1063="B",VLOOKUP($A1063,Bat!$A$4:$BF$2320,J$1,FALSE),VLOOKUP($A1063,Pit!$A$4:$BA$1686,J$2,FALSE))</f>
        <v>L</v>
      </c>
      <c r="K1063" s="16" t="str">
        <f>IF($C1063="B",VLOOKUP($A1063,Bat!$A$4:$BF$2320,K$1,FALSE),VLOOKUP($A1063,Pit!$A$4:$BA$1686,K$2,FALSE))</f>
        <v>Low</v>
      </c>
      <c r="L1063" s="17" t="str">
        <f>IF($C1063="B",VLOOKUP($A1063,Bat!$A$4:$BF$2320,L$1,FALSE),VLOOKUP($A1063,Pit!$A$4:$BA$1686,L$2,FALSE))</f>
        <v>High</v>
      </c>
      <c r="M1063" s="16">
        <f>IF($C1063="B",VLOOKUP($A1063,Bat!$A$4:$BF$2320,M$1,FALSE),VLOOKUP($A1063,Pit!$A$4:$BA$1686,M$2,FALSE))</f>
        <v>2</v>
      </c>
      <c r="N1063" s="16">
        <f>IF($C1063="B",VLOOKUP($A1063,Bat!$A$4:$BF$2320,N$1,FALSE),VLOOKUP($A1063,Pit!$A$4:$BA$1686,N$2,FALSE))</f>
        <v>1</v>
      </c>
      <c r="O1063" s="16">
        <f>IF($C1063="B",VLOOKUP($A1063,Bat!$A$4:$BF$2320,O$1,FALSE),VLOOKUP($A1063,Pit!$A$4:$BA$1686,O$2,FALSE))</f>
        <v>1</v>
      </c>
      <c r="P1063" s="16">
        <f>IF($C1063="B",VLOOKUP($A1063,Bat!$A$4:$BF$2320,P$1,FALSE),VLOOKUP($A1063,Pit!$A$4:$BA$1686,P$2,FALSE))</f>
        <v>4</v>
      </c>
      <c r="Q1063" s="17">
        <f>IF($C1063="B",VLOOKUP($A1063,Bat!$A$4:$BF$2320,Q$1,FALSE),VLOOKUP($A1063,Pit!$A$4:$BA$1686,Q$2,FALSE))</f>
        <v>1</v>
      </c>
      <c r="R1063" s="18">
        <f>IF($C1063="B",VLOOKUP($A1063,Bat!$A$4:$BF$2320,R$1,FALSE),VLOOKUP($A1063,Pit!$A$4:$BA$1686,R$2,FALSE))</f>
        <v>-8.0701432045144266</v>
      </c>
      <c r="S1063" s="19">
        <f>IF($C1063="B",VLOOKUP($A1063,Bat!$A$4:$BF$2320,S$1,FALSE),VLOOKUP($A1063,Pit!$A$4:$BA$1686,S$2,FALSE))</f>
        <v>-0.73595425539787651</v>
      </c>
      <c r="T1063" s="20" t="str">
        <f>IF($C1063="B",VLOOKUP($A1063,Bat!$A$4:$BF$2320,T$1,FALSE),VLOOKUP($A1063,Pit!$A$4:$BA$1686,T$2,FALSE))</f>
        <v>$2.4m</v>
      </c>
      <c r="U1063" s="17" t="str">
        <f>VLOOKUP(IF($C1063="B",VLOOKUP($A1063,Bat!$A$4:$AU$2320,U$1,FALSE),VLOOKUP($A1063,Pit!$A$4:$BE$1686,U$2,FALSE)),COND!$A$35:$B$41,2,FALSE)</f>
        <v>??</v>
      </c>
      <c r="V1063" s="21">
        <f>IF($C1063="B",VLOOKUP($A1063,Bat!$A$4:$AT$2284,46,FALSE),VLOOKUP($A1063,Pit!$A$4:$BD$1664,56,FALSE))</f>
        <v>647</v>
      </c>
      <c r="W1063" s="16">
        <f t="shared" si="82"/>
        <v>999</v>
      </c>
      <c r="X1063" s="16"/>
      <c r="Y1063" s="22">
        <f t="shared" si="83"/>
        <v>1170</v>
      </c>
      <c r="Z1063" s="16" t="str">
        <f>IFERROR(VLOOKUP($D1063,Results37!$F$3:$L$1396,Z$1,FALSE),"")</f>
        <v/>
      </c>
      <c r="AA1063" s="47" t="str">
        <f>IF(ISERROR(VLOOKUP(D1063,Results37!$F$3:$O$399,AA$1,FALSE)),"",IF(VLOOKUP(D1063,Results37!$F$3:$O$399,AA$1+1,FALSE)=1,"S"&amp;VLOOKUP(D1063,Results37!$F$3:$O$399,AA$1,FALSE),VLOOKUP(D1063,Results37!$F$3:$O$399,AA$1,FALSE)))</f>
        <v/>
      </c>
      <c r="AB1063" s="16" t="str">
        <f>IFERROR(VLOOKUP($D1063,Results37!$F$3:$L$1396,AB$1,FALSE),"")</f>
        <v/>
      </c>
      <c r="AC1063" s="16" t="str">
        <f>IFERROR(VLOOKUP($D1063,Results37!$F$3:$L$1396,AC$1,FALSE),"")</f>
        <v/>
      </c>
      <c r="AD1063" s="16" t="str">
        <f t="shared" si="84"/>
        <v/>
      </c>
      <c r="AE1063" s="20" t="str">
        <f>IF(ISERROR(VLOOKUP($AC1063&amp;"-"&amp;$F1063&amp;" "&amp;G1063,Bonuses!$B$1:$G$1006,4,FALSE)),"",INT(VLOOKUP($AC1063&amp;"-"&amp;$F1063&amp;" "&amp;$G1063,Bonuses!$B$1:$G$1006,4,FALSE)))</f>
        <v/>
      </c>
      <c r="AF1063" s="16" t="str">
        <f>IF(ISERROR(VLOOKUP($AC1063&amp;"-"&amp;$F1063,Bonuses!$B$1:$G$1006,5,FALSE)),"",IF(VLOOKUP($AC1063&amp;"-"&amp;$F1063,Bonuses!$B$1:$G$1006,5,FALSE)="","",VLOOKUP($AC1063&amp;"-"&amp;$F1063,Bonuses!$B$1:$G$1006,6,FALSE)&amp;" yrs, "&amp;VLOOKUP($AC1063&amp;"-"&amp;$F1063,Bonuses!$B$1:$G$1006,5,FALSE)))</f>
        <v/>
      </c>
    </row>
    <row r="1064" spans="1:32" s="21" customFormat="1" x14ac:dyDescent="0.25">
      <c r="A1064" s="21" t="s">
        <v>2736</v>
      </c>
      <c r="B1064" s="21">
        <f t="shared" si="80"/>
        <v>0</v>
      </c>
      <c r="C1064" s="21" t="str">
        <f t="shared" si="81"/>
        <v>P</v>
      </c>
      <c r="D1064" s="17">
        <f>IF($C1064="B",VLOOKUP($A1064,Bat!$A$4:$BF$2320,D$1,FALSE),VLOOKUP($A1064,Pit!$A$4:$BA$1686,D$2,FALSE))</f>
        <v>4885</v>
      </c>
      <c r="E1064" s="16" t="str">
        <f>IF($C1064="B",VLOOKUP($A1064,Bat!$A$4:$BF$2320,E$1,FALSE),VLOOKUP($A1064,Pit!$A$4:$BA$1686,E$2,FALSE))</f>
        <v>RP</v>
      </c>
      <c r="F1064" s="16" t="str">
        <f>IF($C1064="B",VLOOKUP($A1064,Bat!$A$4:$BF$2320,F$1,FALSE),VLOOKUP($A1064,Pit!$A$4:$BA$1686,F$2,FALSE))</f>
        <v>Mike</v>
      </c>
      <c r="G1064" s="16" t="str">
        <f>IF($C1064="B",VLOOKUP($A1064,Bat!$A$4:$BF$2320,G$1,FALSE),VLOOKUP($A1064,Pit!$A$4:$BA$1686,G$2,FALSE))</f>
        <v>Daugherty</v>
      </c>
      <c r="H1064" s="16">
        <f>IF($C1064="B",VLOOKUP($A1064,Bat!$A$4:$BF$2320,H$1,FALSE),VLOOKUP($A1064,Pit!$A$4:$BA$1686,H$2,FALSE))</f>
        <v>24</v>
      </c>
      <c r="I1064" s="16" t="str">
        <f>IF($C1064="B",VLOOKUP($A1064,Bat!$A$4:$BF$2320,I$1,FALSE),VLOOKUP($A1064,Pit!$A$4:$BA$1686,I$2,FALSE))</f>
        <v>L</v>
      </c>
      <c r="J1064" s="16" t="str">
        <f>IF($C1064="B",VLOOKUP($A1064,Bat!$A$4:$BF$2320,J$1,FALSE),VLOOKUP($A1064,Pit!$A$4:$BA$1686,J$2,FALSE))</f>
        <v>R</v>
      </c>
      <c r="K1064" s="16" t="str">
        <f>IF($C1064="B",VLOOKUP($A1064,Bat!$A$4:$BF$2320,K$1,FALSE),VLOOKUP($A1064,Pit!$A$4:$BA$1686,K$2,FALSE))</f>
        <v>Low</v>
      </c>
      <c r="L1064" s="17" t="str">
        <f>IF($C1064="B",VLOOKUP($A1064,Bat!$A$4:$BF$2320,L$1,FALSE),VLOOKUP($A1064,Pit!$A$4:$BA$1686,L$2,FALSE))</f>
        <v>Normal</v>
      </c>
      <c r="M1064" s="16">
        <f>IF($C1064="B",VLOOKUP($A1064,Bat!$A$4:$BF$2320,M$1,FALSE),VLOOKUP($A1064,Pit!$A$4:$BA$1686,M$2,FALSE))</f>
        <v>4</v>
      </c>
      <c r="N1064" s="16">
        <f>IF($C1064="B",VLOOKUP($A1064,Bat!$A$4:$BF$2320,N$1,FALSE),VLOOKUP($A1064,Pit!$A$4:$BA$1686,N$2,FALSE))</f>
        <v>2</v>
      </c>
      <c r="O1064" s="16">
        <f>IF($C1064="B",VLOOKUP($A1064,Bat!$A$4:$BF$2320,O$1,FALSE),VLOOKUP($A1064,Pit!$A$4:$BA$1686,O$2,FALSE))</f>
        <v>1</v>
      </c>
      <c r="P1064" s="16" t="str">
        <f>IF($C1064="B",VLOOKUP($A1064,Bat!$A$4:$BF$2320,P$1,FALSE),VLOOKUP($A1064,Pit!$A$4:$BA$1686,P$2,FALSE))</f>
        <v>90-92 Mph</v>
      </c>
      <c r="Q1064" s="17">
        <f>IF($C1064="B",VLOOKUP($A1064,Bat!$A$4:$BF$2320,Q$1,FALSE),VLOOKUP($A1064,Pit!$A$4:$BA$1686,Q$2,FALSE))</f>
        <v>9</v>
      </c>
      <c r="R1064" s="18">
        <f>IF($C1064="B",VLOOKUP($A1064,Bat!$A$4:$BF$2320,R$1,FALSE),VLOOKUP($A1064,Pit!$A$4:$BA$1686,R$2,FALSE))</f>
        <v>4.2079037367511454</v>
      </c>
      <c r="S1064" s="19">
        <f>IF($C1064="B",VLOOKUP($A1064,Bat!$A$4:$BF$2320,S$1,FALSE),VLOOKUP($A1064,Pit!$A$4:$BA$1686,S$2,FALSE))</f>
        <v>-0.68788898317116831</v>
      </c>
      <c r="T1064" s="20" t="str">
        <f>IF($C1064="B",VLOOKUP($A1064,Bat!$A$4:$BF$2320,T$1,FALSE),VLOOKUP($A1064,Pit!$A$4:$BA$1686,T$2,FALSE))</f>
        <v>Slot</v>
      </c>
      <c r="U1064" s="17" t="str">
        <f>VLOOKUP(IF($C1064="B",VLOOKUP($A1064,Bat!$A$4:$AU$2320,U$1,FALSE),VLOOKUP($A1064,Pit!$A$4:$BE$1686,U$2,FALSE)),COND!$A$35:$B$41,2,FALSE)</f>
        <v>??</v>
      </c>
      <c r="V1064" s="21">
        <f>IF($C1064="B",VLOOKUP($A1064,Bat!$A$4:$AT$2284,46,FALSE),VLOOKUP($A1064,Pit!$A$4:$BD$1664,56,FALSE))</f>
        <v>648</v>
      </c>
      <c r="W1064" s="16">
        <f t="shared" si="82"/>
        <v>648</v>
      </c>
      <c r="X1064" s="16"/>
      <c r="Y1064" s="22">
        <f t="shared" si="83"/>
        <v>1135</v>
      </c>
      <c r="Z1064" s="16" t="str">
        <f>IFERROR(VLOOKUP($D1064,Results37!$F$3:$L$1396,Z$1,FALSE),"")</f>
        <v/>
      </c>
      <c r="AA1064" s="47" t="str">
        <f>IF(ISERROR(VLOOKUP(D1064,Results37!$F$3:$O$399,AA$1,FALSE)),"",IF(VLOOKUP(D1064,Results37!$F$3:$O$399,AA$1+1,FALSE)=1,"S"&amp;VLOOKUP(D1064,Results37!$F$3:$O$399,AA$1,FALSE),VLOOKUP(D1064,Results37!$F$3:$O$399,AA$1,FALSE)))</f>
        <v/>
      </c>
      <c r="AB1064" s="16" t="str">
        <f>IFERROR(VLOOKUP($D1064,Results37!$F$3:$L$1396,AB$1,FALSE),"")</f>
        <v/>
      </c>
      <c r="AC1064" s="16" t="str">
        <f>IFERROR(VLOOKUP($D1064,Results37!$F$3:$L$1396,AC$1,FALSE),"")</f>
        <v/>
      </c>
      <c r="AD1064" s="16" t="str">
        <f t="shared" si="84"/>
        <v/>
      </c>
      <c r="AE1064" s="20" t="str">
        <f>IF(ISERROR(VLOOKUP($AC1064&amp;"-"&amp;$F1064&amp;" "&amp;G1064,Bonuses!$B$1:$G$1006,4,FALSE)),"",INT(VLOOKUP($AC1064&amp;"-"&amp;$F1064&amp;" "&amp;$G1064,Bonuses!$B$1:$G$1006,4,FALSE)))</f>
        <v/>
      </c>
      <c r="AF1064" s="16" t="str">
        <f>IF(ISERROR(VLOOKUP($AC1064&amp;"-"&amp;$F1064,Bonuses!$B$1:$G$1006,5,FALSE)),"",IF(VLOOKUP($AC1064&amp;"-"&amp;$F1064,Bonuses!$B$1:$G$1006,5,FALSE)="","",VLOOKUP($AC1064&amp;"-"&amp;$F1064,Bonuses!$B$1:$G$1006,6,FALSE)&amp;" yrs, "&amp;VLOOKUP($AC1064&amp;"-"&amp;$F1064,Bonuses!$B$1:$G$1006,5,FALSE)))</f>
        <v/>
      </c>
    </row>
    <row r="1065" spans="1:32" s="21" customFormat="1" x14ac:dyDescent="0.25">
      <c r="A1065" s="21" t="s">
        <v>2737</v>
      </c>
      <c r="B1065" s="21">
        <f t="shared" si="80"/>
        <v>0</v>
      </c>
      <c r="C1065" s="21" t="str">
        <f t="shared" si="81"/>
        <v>P</v>
      </c>
      <c r="D1065" s="17">
        <f>IF($C1065="B",VLOOKUP($A1065,Bat!$A$4:$BF$2320,D$1,FALSE),VLOOKUP($A1065,Pit!$A$4:$BA$1686,D$2,FALSE))</f>
        <v>9347</v>
      </c>
      <c r="E1065" s="16" t="str">
        <f>IF($C1065="B",VLOOKUP($A1065,Bat!$A$4:$BF$2320,E$1,FALSE),VLOOKUP($A1065,Pit!$A$4:$BA$1686,E$2,FALSE))</f>
        <v>RP</v>
      </c>
      <c r="F1065" s="16" t="str">
        <f>IF($C1065="B",VLOOKUP($A1065,Bat!$A$4:$BF$2320,F$1,FALSE),VLOOKUP($A1065,Pit!$A$4:$BA$1686,F$2,FALSE))</f>
        <v>Shino</v>
      </c>
      <c r="G1065" s="16" t="str">
        <f>IF($C1065="B",VLOOKUP($A1065,Bat!$A$4:$BF$2320,G$1,FALSE),VLOOKUP($A1065,Pit!$A$4:$BA$1686,G$2,FALSE))</f>
        <v>Takahashi</v>
      </c>
      <c r="H1065" s="16">
        <f>IF($C1065="B",VLOOKUP($A1065,Bat!$A$4:$BF$2320,H$1,FALSE),VLOOKUP($A1065,Pit!$A$4:$BA$1686,H$2,FALSE))</f>
        <v>24</v>
      </c>
      <c r="I1065" s="16" t="str">
        <f>IF($C1065="B",VLOOKUP($A1065,Bat!$A$4:$BF$2320,I$1,FALSE),VLOOKUP($A1065,Pit!$A$4:$BA$1686,I$2,FALSE))</f>
        <v>L</v>
      </c>
      <c r="J1065" s="16" t="str">
        <f>IF($C1065="B",VLOOKUP($A1065,Bat!$A$4:$BF$2320,J$1,FALSE),VLOOKUP($A1065,Pit!$A$4:$BA$1686,J$2,FALSE))</f>
        <v>L</v>
      </c>
      <c r="K1065" s="16" t="str">
        <f>IF($C1065="B",VLOOKUP($A1065,Bat!$A$4:$BF$2320,K$1,FALSE),VLOOKUP($A1065,Pit!$A$4:$BA$1686,K$2,FALSE))</f>
        <v>Low</v>
      </c>
      <c r="L1065" s="17" t="str">
        <f>IF($C1065="B",VLOOKUP($A1065,Bat!$A$4:$BF$2320,L$1,FALSE),VLOOKUP($A1065,Pit!$A$4:$BA$1686,L$2,FALSE))</f>
        <v>Normal</v>
      </c>
      <c r="M1065" s="16">
        <f>IF($C1065="B",VLOOKUP($A1065,Bat!$A$4:$BF$2320,M$1,FALSE),VLOOKUP($A1065,Pit!$A$4:$BA$1686,M$2,FALSE))</f>
        <v>3</v>
      </c>
      <c r="N1065" s="16">
        <f>IF($C1065="B",VLOOKUP($A1065,Bat!$A$4:$BF$2320,N$1,FALSE),VLOOKUP($A1065,Pit!$A$4:$BA$1686,N$2,FALSE))</f>
        <v>2</v>
      </c>
      <c r="O1065" s="16">
        <f>IF($C1065="B",VLOOKUP($A1065,Bat!$A$4:$BF$2320,O$1,FALSE),VLOOKUP($A1065,Pit!$A$4:$BA$1686,O$2,FALSE))</f>
        <v>2</v>
      </c>
      <c r="P1065" s="16" t="str">
        <f>IF($C1065="B",VLOOKUP($A1065,Bat!$A$4:$BF$2320,P$1,FALSE),VLOOKUP($A1065,Pit!$A$4:$BA$1686,P$2,FALSE))</f>
        <v>88-90 Mph</v>
      </c>
      <c r="Q1065" s="17">
        <f>IF($C1065="B",VLOOKUP($A1065,Bat!$A$4:$BF$2320,Q$1,FALSE),VLOOKUP($A1065,Pit!$A$4:$BA$1686,Q$2,FALSE))</f>
        <v>7</v>
      </c>
      <c r="R1065" s="18">
        <f>IF($C1065="B",VLOOKUP($A1065,Bat!$A$4:$BF$2320,R$1,FALSE),VLOOKUP($A1065,Pit!$A$4:$BA$1686,R$2,FALSE))</f>
        <v>4.1995749109358904</v>
      </c>
      <c r="S1065" s="19">
        <f>IF($C1065="B",VLOOKUP($A1065,Bat!$A$4:$BF$2320,S$1,FALSE),VLOOKUP($A1065,Pit!$A$4:$BA$1686,S$2,FALSE))</f>
        <v>-0.68862067089519796</v>
      </c>
      <c r="T1065" s="20" t="str">
        <f>IF($C1065="B",VLOOKUP($A1065,Bat!$A$4:$BF$2320,T$1,FALSE),VLOOKUP($A1065,Pit!$A$4:$BA$1686,T$2,FALSE))</f>
        <v>Slot</v>
      </c>
      <c r="U1065" s="17" t="str">
        <f>VLOOKUP(IF($C1065="B",VLOOKUP($A1065,Bat!$A$4:$AU$2320,U$1,FALSE),VLOOKUP($A1065,Pit!$A$4:$BE$1686,U$2,FALSE)),COND!$A$35:$B$41,2,FALSE)</f>
        <v>??</v>
      </c>
      <c r="V1065" s="21">
        <f>IF($C1065="B",VLOOKUP($A1065,Bat!$A$4:$AT$2284,46,FALSE),VLOOKUP($A1065,Pit!$A$4:$BD$1664,56,FALSE))</f>
        <v>649</v>
      </c>
      <c r="W1065" s="16">
        <f t="shared" si="82"/>
        <v>649</v>
      </c>
      <c r="X1065" s="16"/>
      <c r="Y1065" s="22">
        <f t="shared" si="83"/>
        <v>1136</v>
      </c>
      <c r="Z1065" s="16" t="str">
        <f>IFERROR(VLOOKUP($D1065,Results37!$F$3:$L$1396,Z$1,FALSE),"")</f>
        <v/>
      </c>
      <c r="AA1065" s="47" t="str">
        <f>IF(ISERROR(VLOOKUP(D1065,Results37!$F$3:$O$399,AA$1,FALSE)),"",IF(VLOOKUP(D1065,Results37!$F$3:$O$399,AA$1+1,FALSE)=1,"S"&amp;VLOOKUP(D1065,Results37!$F$3:$O$399,AA$1,FALSE),VLOOKUP(D1065,Results37!$F$3:$O$399,AA$1,FALSE)))</f>
        <v/>
      </c>
      <c r="AB1065" s="16" t="str">
        <f>IFERROR(VLOOKUP($D1065,Results37!$F$3:$L$1396,AB$1,FALSE),"")</f>
        <v/>
      </c>
      <c r="AC1065" s="16" t="str">
        <f>IFERROR(VLOOKUP($D1065,Results37!$F$3:$L$1396,AC$1,FALSE),"")</f>
        <v/>
      </c>
      <c r="AD1065" s="16" t="str">
        <f t="shared" si="84"/>
        <v/>
      </c>
      <c r="AE1065" s="20" t="str">
        <f>IF(ISERROR(VLOOKUP($AC1065&amp;"-"&amp;$F1065&amp;" "&amp;G1065,Bonuses!$B$1:$G$1006,4,FALSE)),"",INT(VLOOKUP($AC1065&amp;"-"&amp;$F1065&amp;" "&amp;$G1065,Bonuses!$B$1:$G$1006,4,FALSE)))</f>
        <v/>
      </c>
      <c r="AF1065" s="16" t="str">
        <f>IF(ISERROR(VLOOKUP($AC1065&amp;"-"&amp;$F1065,Bonuses!$B$1:$G$1006,5,FALSE)),"",IF(VLOOKUP($AC1065&amp;"-"&amp;$F1065,Bonuses!$B$1:$G$1006,5,FALSE)="","",VLOOKUP($AC1065&amp;"-"&amp;$F1065,Bonuses!$B$1:$G$1006,6,FALSE)&amp;" yrs, "&amp;VLOOKUP($AC1065&amp;"-"&amp;$F1065,Bonuses!$B$1:$G$1006,5,FALSE)))</f>
        <v/>
      </c>
    </row>
    <row r="1066" spans="1:32" s="21" customFormat="1" x14ac:dyDescent="0.25">
      <c r="A1066" s="21" t="s">
        <v>2734</v>
      </c>
      <c r="B1066" s="21">
        <f t="shared" si="80"/>
        <v>0</v>
      </c>
      <c r="C1066" s="21" t="str">
        <f t="shared" si="81"/>
        <v>P</v>
      </c>
      <c r="D1066" s="17">
        <f>IF($C1066="B",VLOOKUP($A1066,Bat!$A$4:$BF$2320,D$1,FALSE),VLOOKUP($A1066,Pit!$A$4:$BA$1686,D$2,FALSE))</f>
        <v>13612</v>
      </c>
      <c r="E1066" s="16" t="str">
        <f>IF($C1066="B",VLOOKUP($A1066,Bat!$A$4:$BF$2320,E$1,FALSE),VLOOKUP($A1066,Pit!$A$4:$BA$1686,E$2,FALSE))</f>
        <v>RP</v>
      </c>
      <c r="F1066" s="16" t="str">
        <f>IF($C1066="B",VLOOKUP($A1066,Bat!$A$4:$BF$2320,F$1,FALSE),VLOOKUP($A1066,Pit!$A$4:$BA$1686,F$2,FALSE))</f>
        <v>Douglas</v>
      </c>
      <c r="G1066" s="16" t="str">
        <f>IF($C1066="B",VLOOKUP($A1066,Bat!$A$4:$BF$2320,G$1,FALSE),VLOOKUP($A1066,Pit!$A$4:$BA$1686,G$2,FALSE))</f>
        <v>Keijzer</v>
      </c>
      <c r="H1066" s="16">
        <f>IF($C1066="B",VLOOKUP($A1066,Bat!$A$4:$BF$2320,H$1,FALSE),VLOOKUP($A1066,Pit!$A$4:$BA$1686,H$2,FALSE))</f>
        <v>23</v>
      </c>
      <c r="I1066" s="16" t="str">
        <f>IF($C1066="B",VLOOKUP($A1066,Bat!$A$4:$BF$2320,I$1,FALSE),VLOOKUP($A1066,Pit!$A$4:$BA$1686,I$2,FALSE))</f>
        <v>R</v>
      </c>
      <c r="J1066" s="16" t="str">
        <f>IF($C1066="B",VLOOKUP($A1066,Bat!$A$4:$BF$2320,J$1,FALSE),VLOOKUP($A1066,Pit!$A$4:$BA$1686,J$2,FALSE))</f>
        <v>R</v>
      </c>
      <c r="K1066" s="16" t="str">
        <f>IF($C1066="B",VLOOKUP($A1066,Bat!$A$4:$BF$2320,K$1,FALSE),VLOOKUP($A1066,Pit!$A$4:$BA$1686,K$2,FALSE))</f>
        <v>High</v>
      </c>
      <c r="L1066" s="17" t="str">
        <f>IF($C1066="B",VLOOKUP($A1066,Bat!$A$4:$BF$2320,L$1,FALSE),VLOOKUP($A1066,Pit!$A$4:$BA$1686,L$2,FALSE))</f>
        <v>Normal</v>
      </c>
      <c r="M1066" s="16">
        <f>IF($C1066="B",VLOOKUP($A1066,Bat!$A$4:$BF$2320,M$1,FALSE),VLOOKUP($A1066,Pit!$A$4:$BA$1686,M$2,FALSE))</f>
        <v>4</v>
      </c>
      <c r="N1066" s="16">
        <f>IF($C1066="B",VLOOKUP($A1066,Bat!$A$4:$BF$2320,N$1,FALSE),VLOOKUP($A1066,Pit!$A$4:$BA$1686,N$2,FALSE))</f>
        <v>2</v>
      </c>
      <c r="O1066" s="16">
        <f>IF($C1066="B",VLOOKUP($A1066,Bat!$A$4:$BF$2320,O$1,FALSE),VLOOKUP($A1066,Pit!$A$4:$BA$1686,O$2,FALSE))</f>
        <v>1</v>
      </c>
      <c r="P1066" s="16" t="str">
        <f>IF($C1066="B",VLOOKUP($A1066,Bat!$A$4:$BF$2320,P$1,FALSE),VLOOKUP($A1066,Pit!$A$4:$BA$1686,P$2,FALSE))</f>
        <v>91-93 Mph</v>
      </c>
      <c r="Q1066" s="17">
        <f>IF($C1066="B",VLOOKUP($A1066,Bat!$A$4:$BF$2320,Q$1,FALSE),VLOOKUP($A1066,Pit!$A$4:$BA$1686,Q$2,FALSE))</f>
        <v>4</v>
      </c>
      <c r="R1066" s="18">
        <f>IF($C1066="B",VLOOKUP($A1066,Bat!$A$4:$BF$2320,R$1,FALSE),VLOOKUP($A1066,Pit!$A$4:$BA$1686,R$2,FALSE))</f>
        <v>4.182649224378558</v>
      </c>
      <c r="S1066" s="19">
        <f>IF($C1066="B",VLOOKUP($A1066,Bat!$A$4:$BF$2320,S$1,FALSE),VLOOKUP($A1066,Pit!$A$4:$BA$1686,S$2,FALSE))</f>
        <v>-0.69010759322368409</v>
      </c>
      <c r="T1066" s="20" t="str">
        <f>IF($C1066="B",VLOOKUP($A1066,Bat!$A$4:$BF$2320,T$1,FALSE),VLOOKUP($A1066,Pit!$A$4:$BA$1686,T$2,FALSE))</f>
        <v>Slot</v>
      </c>
      <c r="U1066" s="17" t="str">
        <f>VLOOKUP(IF($C1066="B",VLOOKUP($A1066,Bat!$A$4:$AU$2320,U$1,FALSE),VLOOKUP($A1066,Pit!$A$4:$BE$1686,U$2,FALSE)),COND!$A$35:$B$41,2,FALSE)</f>
        <v>??</v>
      </c>
      <c r="V1066" s="21">
        <f>IF($C1066="B",VLOOKUP($A1066,Bat!$A$4:$AT$2284,46,FALSE),VLOOKUP($A1066,Pit!$A$4:$BD$1664,56,FALSE))</f>
        <v>650</v>
      </c>
      <c r="W1066" s="16">
        <f t="shared" si="82"/>
        <v>650</v>
      </c>
      <c r="X1066" s="16"/>
      <c r="Y1066" s="22">
        <f t="shared" si="83"/>
        <v>1139</v>
      </c>
      <c r="Z1066" s="16" t="str">
        <f>IFERROR(VLOOKUP($D1066,Results37!$F$3:$L$1396,Z$1,FALSE),"")</f>
        <v/>
      </c>
      <c r="AA1066" s="47" t="str">
        <f>IF(ISERROR(VLOOKUP(D1066,Results37!$F$3:$O$399,AA$1,FALSE)),"",IF(VLOOKUP(D1066,Results37!$F$3:$O$399,AA$1+1,FALSE)=1,"S"&amp;VLOOKUP(D1066,Results37!$F$3:$O$399,AA$1,FALSE),VLOOKUP(D1066,Results37!$F$3:$O$399,AA$1,FALSE)))</f>
        <v/>
      </c>
      <c r="AB1066" s="16" t="str">
        <f>IFERROR(VLOOKUP($D1066,Results37!$F$3:$L$1396,AB$1,FALSE),"")</f>
        <v/>
      </c>
      <c r="AC1066" s="16" t="str">
        <f>IFERROR(VLOOKUP($D1066,Results37!$F$3:$L$1396,AC$1,FALSE),"")</f>
        <v/>
      </c>
      <c r="AD1066" s="16" t="str">
        <f t="shared" si="84"/>
        <v/>
      </c>
      <c r="AE1066" s="20" t="str">
        <f>IF(ISERROR(VLOOKUP($AC1066&amp;"-"&amp;$F1066&amp;" "&amp;G1066,Bonuses!$B$1:$G$1006,4,FALSE)),"",INT(VLOOKUP($AC1066&amp;"-"&amp;$F1066&amp;" "&amp;$G1066,Bonuses!$B$1:$G$1006,4,FALSE)))</f>
        <v/>
      </c>
      <c r="AF1066" s="16" t="str">
        <f>IF(ISERROR(VLOOKUP($AC1066&amp;"-"&amp;$F1066,Bonuses!$B$1:$G$1006,5,FALSE)),"",IF(VLOOKUP($AC1066&amp;"-"&amp;$F1066,Bonuses!$B$1:$G$1006,5,FALSE)="","",VLOOKUP($AC1066&amp;"-"&amp;$F1066,Bonuses!$B$1:$G$1006,6,FALSE)&amp;" yrs, "&amp;VLOOKUP($AC1066&amp;"-"&amp;$F1066,Bonuses!$B$1:$G$1006,5,FALSE)))</f>
        <v/>
      </c>
    </row>
    <row r="1067" spans="1:32" s="21" customFormat="1" x14ac:dyDescent="0.25">
      <c r="A1067" s="21" t="s">
        <v>2583</v>
      </c>
      <c r="B1067" s="21">
        <f t="shared" si="80"/>
        <v>0</v>
      </c>
      <c r="C1067" s="21" t="str">
        <f t="shared" si="81"/>
        <v>P</v>
      </c>
      <c r="D1067" s="17">
        <f>IF($C1067="B",VLOOKUP($A1067,Bat!$A$4:$BF$2320,D$1,FALSE),VLOOKUP($A1067,Pit!$A$4:$BA$1686,D$2,FALSE))</f>
        <v>10399</v>
      </c>
      <c r="E1067" s="16" t="str">
        <f>IF($C1067="B",VLOOKUP($A1067,Bat!$A$4:$BF$2320,E$1,FALSE),VLOOKUP($A1067,Pit!$A$4:$BA$1686,E$2,FALSE))</f>
        <v>RP</v>
      </c>
      <c r="F1067" s="16" t="str">
        <f>IF($C1067="B",VLOOKUP($A1067,Bat!$A$4:$BF$2320,F$1,FALSE),VLOOKUP($A1067,Pit!$A$4:$BA$1686,F$2,FALSE))</f>
        <v>Vaughan</v>
      </c>
      <c r="G1067" s="16" t="str">
        <f>IF($C1067="B",VLOOKUP($A1067,Bat!$A$4:$BF$2320,G$1,FALSE),VLOOKUP($A1067,Pit!$A$4:$BA$1686,G$2,FALSE))</f>
        <v>Wells</v>
      </c>
      <c r="H1067" s="16">
        <f>IF($C1067="B",VLOOKUP($A1067,Bat!$A$4:$BF$2320,H$1,FALSE),VLOOKUP($A1067,Pit!$A$4:$BA$1686,H$2,FALSE))</f>
        <v>23</v>
      </c>
      <c r="I1067" s="16" t="str">
        <f>IF($C1067="B",VLOOKUP($A1067,Bat!$A$4:$BF$2320,I$1,FALSE),VLOOKUP($A1067,Pit!$A$4:$BA$1686,I$2,FALSE))</f>
        <v>L</v>
      </c>
      <c r="J1067" s="16" t="str">
        <f>IF($C1067="B",VLOOKUP($A1067,Bat!$A$4:$BF$2320,J$1,FALSE),VLOOKUP($A1067,Pit!$A$4:$BA$1686,J$2,FALSE))</f>
        <v>R</v>
      </c>
      <c r="K1067" s="16" t="str">
        <f>IF($C1067="B",VLOOKUP($A1067,Bat!$A$4:$BF$2320,K$1,FALSE),VLOOKUP($A1067,Pit!$A$4:$BA$1686,K$2,FALSE))</f>
        <v>Low</v>
      </c>
      <c r="L1067" s="17" t="str">
        <f>IF($C1067="B",VLOOKUP($A1067,Bat!$A$4:$BF$2320,L$1,FALSE),VLOOKUP($A1067,Pit!$A$4:$BA$1686,L$2,FALSE))</f>
        <v>Low</v>
      </c>
      <c r="M1067" s="16">
        <f>IF($C1067="B",VLOOKUP($A1067,Bat!$A$4:$BF$2320,M$1,FALSE),VLOOKUP($A1067,Pit!$A$4:$BA$1686,M$2,FALSE))</f>
        <v>5</v>
      </c>
      <c r="N1067" s="16">
        <f>IF($C1067="B",VLOOKUP($A1067,Bat!$A$4:$BF$2320,N$1,FALSE),VLOOKUP($A1067,Pit!$A$4:$BA$1686,N$2,FALSE))</f>
        <v>1</v>
      </c>
      <c r="O1067" s="16">
        <f>IF($C1067="B",VLOOKUP($A1067,Bat!$A$4:$BF$2320,O$1,FALSE),VLOOKUP($A1067,Pit!$A$4:$BA$1686,O$2,FALSE))</f>
        <v>1</v>
      </c>
      <c r="P1067" s="16" t="str">
        <f>IF($C1067="B",VLOOKUP($A1067,Bat!$A$4:$BF$2320,P$1,FALSE),VLOOKUP($A1067,Pit!$A$4:$BA$1686,P$2,FALSE))</f>
        <v>92-94 Mph</v>
      </c>
      <c r="Q1067" s="17">
        <f>IF($C1067="B",VLOOKUP($A1067,Bat!$A$4:$BF$2320,Q$1,FALSE),VLOOKUP($A1067,Pit!$A$4:$BA$1686,Q$2,FALSE))</f>
        <v>7</v>
      </c>
      <c r="R1067" s="18">
        <f>IF($C1067="B",VLOOKUP($A1067,Bat!$A$4:$BF$2320,R$1,FALSE),VLOOKUP($A1067,Pit!$A$4:$BA$1686,R$2,FALSE))</f>
        <v>4.1820341632353397</v>
      </c>
      <c r="S1067" s="19">
        <f>IF($C1067="B",VLOOKUP($A1067,Bat!$A$4:$BF$2320,S$1,FALSE),VLOOKUP($A1067,Pit!$A$4:$BA$1686,S$2,FALSE))</f>
        <v>-0.69016162637289424</v>
      </c>
      <c r="T1067" s="20" t="str">
        <f>IF($C1067="B",VLOOKUP($A1067,Bat!$A$4:$BF$2320,T$1,FALSE),VLOOKUP($A1067,Pit!$A$4:$BA$1686,T$2,FALSE))</f>
        <v>$190k</v>
      </c>
      <c r="U1067" s="17" t="str">
        <f>VLOOKUP(IF($C1067="B",VLOOKUP($A1067,Bat!$A$4:$AU$2320,U$1,FALSE),VLOOKUP($A1067,Pit!$A$4:$BE$1686,U$2,FALSE)),COND!$A$35:$B$41,2,FALSE)</f>
        <v>??</v>
      </c>
      <c r="V1067" s="21">
        <f>IF($C1067="B",VLOOKUP($A1067,Bat!$A$4:$AT$2284,46,FALSE),VLOOKUP($A1067,Pit!$A$4:$BD$1664,56,FALSE))</f>
        <v>651</v>
      </c>
      <c r="W1067" s="16">
        <f t="shared" si="82"/>
        <v>999</v>
      </c>
      <c r="X1067" s="16"/>
      <c r="Y1067" s="22">
        <f t="shared" si="83"/>
        <v>1140</v>
      </c>
      <c r="Z1067" s="16" t="str">
        <f>IFERROR(VLOOKUP($D1067,Results37!$F$3:$L$1396,Z$1,FALSE),"")</f>
        <v/>
      </c>
      <c r="AA1067" s="47" t="str">
        <f>IF(ISERROR(VLOOKUP(D1067,Results37!$F$3:$O$399,AA$1,FALSE)),"",IF(VLOOKUP(D1067,Results37!$F$3:$O$399,AA$1+1,FALSE)=1,"S"&amp;VLOOKUP(D1067,Results37!$F$3:$O$399,AA$1,FALSE),VLOOKUP(D1067,Results37!$F$3:$O$399,AA$1,FALSE)))</f>
        <v/>
      </c>
      <c r="AB1067" s="16" t="str">
        <f>IFERROR(VLOOKUP($D1067,Results37!$F$3:$L$1396,AB$1,FALSE),"")</f>
        <v/>
      </c>
      <c r="AC1067" s="16" t="str">
        <f>IFERROR(VLOOKUP($D1067,Results37!$F$3:$L$1396,AC$1,FALSE),"")</f>
        <v/>
      </c>
      <c r="AD1067" s="16" t="str">
        <f t="shared" si="84"/>
        <v/>
      </c>
      <c r="AE1067" s="20" t="str">
        <f>IF(ISERROR(VLOOKUP($AC1067&amp;"-"&amp;$F1067&amp;" "&amp;G1067,Bonuses!$B$1:$G$1006,4,FALSE)),"",INT(VLOOKUP($AC1067&amp;"-"&amp;$F1067&amp;" "&amp;$G1067,Bonuses!$B$1:$G$1006,4,FALSE)))</f>
        <v/>
      </c>
      <c r="AF1067" s="16" t="str">
        <f>IF(ISERROR(VLOOKUP($AC1067&amp;"-"&amp;$F1067,Bonuses!$B$1:$G$1006,5,FALSE)),"",IF(VLOOKUP($AC1067&amp;"-"&amp;$F1067,Bonuses!$B$1:$G$1006,5,FALSE)="","",VLOOKUP($AC1067&amp;"-"&amp;$F1067,Bonuses!$B$1:$G$1006,6,FALSE)&amp;" yrs, "&amp;VLOOKUP($AC1067&amp;"-"&amp;$F1067,Bonuses!$B$1:$G$1006,5,FALSE)))</f>
        <v/>
      </c>
    </row>
    <row r="1068" spans="1:32" s="21" customFormat="1" x14ac:dyDescent="0.25">
      <c r="A1068" s="21" t="s">
        <v>2738</v>
      </c>
      <c r="B1068" s="21">
        <f t="shared" si="80"/>
        <v>0</v>
      </c>
      <c r="C1068" s="21" t="str">
        <f t="shared" si="81"/>
        <v>P</v>
      </c>
      <c r="D1068" s="17">
        <f>IF($C1068="B",VLOOKUP($A1068,Bat!$A$4:$BF$2320,D$1,FALSE),VLOOKUP($A1068,Pit!$A$4:$BA$1686,D$2,FALSE))</f>
        <v>4878</v>
      </c>
      <c r="E1068" s="16" t="str">
        <f>IF($C1068="B",VLOOKUP($A1068,Bat!$A$4:$BF$2320,E$1,FALSE),VLOOKUP($A1068,Pit!$A$4:$BA$1686,E$2,FALSE))</f>
        <v>RP</v>
      </c>
      <c r="F1068" s="16" t="str">
        <f>IF($C1068="B",VLOOKUP($A1068,Bat!$A$4:$BF$2320,F$1,FALSE),VLOOKUP($A1068,Pit!$A$4:$BA$1686,F$2,FALSE))</f>
        <v>Don</v>
      </c>
      <c r="G1068" s="16" t="str">
        <f>IF($C1068="B",VLOOKUP($A1068,Bat!$A$4:$BF$2320,G$1,FALSE),VLOOKUP($A1068,Pit!$A$4:$BA$1686,G$2,FALSE))</f>
        <v>Lee</v>
      </c>
      <c r="H1068" s="16">
        <f>IF($C1068="B",VLOOKUP($A1068,Bat!$A$4:$BF$2320,H$1,FALSE),VLOOKUP($A1068,Pit!$A$4:$BA$1686,H$2,FALSE))</f>
        <v>24</v>
      </c>
      <c r="I1068" s="16" t="str">
        <f>IF($C1068="B",VLOOKUP($A1068,Bat!$A$4:$BF$2320,I$1,FALSE),VLOOKUP($A1068,Pit!$A$4:$BA$1686,I$2,FALSE))</f>
        <v>L</v>
      </c>
      <c r="J1068" s="16" t="str">
        <f>IF($C1068="B",VLOOKUP($A1068,Bat!$A$4:$BF$2320,J$1,FALSE),VLOOKUP($A1068,Pit!$A$4:$BA$1686,J$2,FALSE))</f>
        <v>L</v>
      </c>
      <c r="K1068" s="16" t="str">
        <f>IF($C1068="B",VLOOKUP($A1068,Bat!$A$4:$BF$2320,K$1,FALSE),VLOOKUP($A1068,Pit!$A$4:$BA$1686,K$2,FALSE))</f>
        <v>Low</v>
      </c>
      <c r="L1068" s="17" t="str">
        <f>IF($C1068="B",VLOOKUP($A1068,Bat!$A$4:$BF$2320,L$1,FALSE),VLOOKUP($A1068,Pit!$A$4:$BA$1686,L$2,FALSE))</f>
        <v>High</v>
      </c>
      <c r="M1068" s="16">
        <f>IF($C1068="B",VLOOKUP($A1068,Bat!$A$4:$BF$2320,M$1,FALSE),VLOOKUP($A1068,Pit!$A$4:$BA$1686,M$2,FALSE))</f>
        <v>5</v>
      </c>
      <c r="N1068" s="16">
        <f>IF($C1068="B",VLOOKUP($A1068,Bat!$A$4:$BF$2320,N$1,FALSE),VLOOKUP($A1068,Pit!$A$4:$BA$1686,N$2,FALSE))</f>
        <v>1</v>
      </c>
      <c r="O1068" s="16">
        <f>IF($C1068="B",VLOOKUP($A1068,Bat!$A$4:$BF$2320,O$1,FALSE),VLOOKUP($A1068,Pit!$A$4:$BA$1686,O$2,FALSE))</f>
        <v>1</v>
      </c>
      <c r="P1068" s="16" t="str">
        <f>IF($C1068="B",VLOOKUP($A1068,Bat!$A$4:$BF$2320,P$1,FALSE),VLOOKUP($A1068,Pit!$A$4:$BA$1686,P$2,FALSE))</f>
        <v>93-95 Mph</v>
      </c>
      <c r="Q1068" s="17">
        <f>IF($C1068="B",VLOOKUP($A1068,Bat!$A$4:$BF$2320,Q$1,FALSE),VLOOKUP($A1068,Pit!$A$4:$BA$1686,Q$2,FALSE))</f>
        <v>6</v>
      </c>
      <c r="R1068" s="18">
        <f>IF($C1068="B",VLOOKUP($A1068,Bat!$A$4:$BF$2320,R$1,FALSE),VLOOKUP($A1068,Pit!$A$4:$BA$1686,R$2,FALSE))</f>
        <v>4.1744360168833232</v>
      </c>
      <c r="S1068" s="19">
        <f>IF($C1068="B",VLOOKUP($A1068,Bat!$A$4:$BF$2320,S$1,FALSE),VLOOKUP($A1068,Pit!$A$4:$BA$1686,S$2,FALSE))</f>
        <v>-0.69082912387307827</v>
      </c>
      <c r="T1068" s="20" t="str">
        <f>IF($C1068="B",VLOOKUP($A1068,Bat!$A$4:$BF$2320,T$1,FALSE),VLOOKUP($A1068,Pit!$A$4:$BA$1686,T$2,FALSE))</f>
        <v>Slot</v>
      </c>
      <c r="U1068" s="17" t="str">
        <f>VLOOKUP(IF($C1068="B",VLOOKUP($A1068,Bat!$A$4:$AU$2320,U$1,FALSE),VLOOKUP($A1068,Pit!$A$4:$BE$1686,U$2,FALSE)),COND!$A$35:$B$41,2,FALSE)</f>
        <v>??</v>
      </c>
      <c r="V1068" s="21">
        <f>IF($C1068="B",VLOOKUP($A1068,Bat!$A$4:$AT$2284,46,FALSE),VLOOKUP($A1068,Pit!$A$4:$BD$1664,56,FALSE))</f>
        <v>652</v>
      </c>
      <c r="W1068" s="16">
        <f t="shared" si="82"/>
        <v>652</v>
      </c>
      <c r="X1068" s="16"/>
      <c r="Y1068" s="22">
        <f t="shared" si="83"/>
        <v>1141</v>
      </c>
      <c r="Z1068" s="16" t="str">
        <f>IFERROR(VLOOKUP($D1068,Results37!$F$3:$L$1396,Z$1,FALSE),"")</f>
        <v/>
      </c>
      <c r="AA1068" s="47" t="str">
        <f>IF(ISERROR(VLOOKUP(D1068,Results37!$F$3:$O$399,AA$1,FALSE)),"",IF(VLOOKUP(D1068,Results37!$F$3:$O$399,AA$1+1,FALSE)=1,"S"&amp;VLOOKUP(D1068,Results37!$F$3:$O$399,AA$1,FALSE),VLOOKUP(D1068,Results37!$F$3:$O$399,AA$1,FALSE)))</f>
        <v/>
      </c>
      <c r="AB1068" s="16" t="str">
        <f>IFERROR(VLOOKUP($D1068,Results37!$F$3:$L$1396,AB$1,FALSE),"")</f>
        <v/>
      </c>
      <c r="AC1068" s="16" t="str">
        <f>IFERROR(VLOOKUP($D1068,Results37!$F$3:$L$1396,AC$1,FALSE),"")</f>
        <v/>
      </c>
      <c r="AD1068" s="16" t="str">
        <f t="shared" si="84"/>
        <v/>
      </c>
      <c r="AE1068" s="20" t="str">
        <f>IF(ISERROR(VLOOKUP($AC1068&amp;"-"&amp;$F1068&amp;" "&amp;G1068,Bonuses!$B$1:$G$1006,4,FALSE)),"",INT(VLOOKUP($AC1068&amp;"-"&amp;$F1068&amp;" "&amp;$G1068,Bonuses!$B$1:$G$1006,4,FALSE)))</f>
        <v/>
      </c>
      <c r="AF1068" s="16" t="str">
        <f>IF(ISERROR(VLOOKUP($AC1068&amp;"-"&amp;$F1068,Bonuses!$B$1:$G$1006,5,FALSE)),"",IF(VLOOKUP($AC1068&amp;"-"&amp;$F1068,Bonuses!$B$1:$G$1006,5,FALSE)="","",VLOOKUP($AC1068&amp;"-"&amp;$F1068,Bonuses!$B$1:$G$1006,6,FALSE)&amp;" yrs, "&amp;VLOOKUP($AC1068&amp;"-"&amp;$F1068,Bonuses!$B$1:$G$1006,5,FALSE)))</f>
        <v/>
      </c>
    </row>
    <row r="1069" spans="1:32" s="21" customFormat="1" x14ac:dyDescent="0.25">
      <c r="A1069" s="21" t="s">
        <v>3091</v>
      </c>
      <c r="B1069" s="21">
        <f t="shared" si="80"/>
        <v>0</v>
      </c>
      <c r="C1069" s="21" t="str">
        <f t="shared" si="81"/>
        <v>B</v>
      </c>
      <c r="D1069" s="17">
        <f>IF($C1069="B",VLOOKUP($A1069,Bat!$A$4:$BF$2320,D$1,FALSE),VLOOKUP($A1069,Pit!$A$4:$BA$1686,D$2,FALSE))</f>
        <v>9116</v>
      </c>
      <c r="E1069" s="16" t="str">
        <f>IF($C1069="B",VLOOKUP($A1069,Bat!$A$4:$BF$2320,E$1,FALSE),VLOOKUP($A1069,Pit!$A$4:$BA$1686,E$2,FALSE))</f>
        <v>3B</v>
      </c>
      <c r="F1069" s="16" t="str">
        <f>IF($C1069="B",VLOOKUP($A1069,Bat!$A$4:$BF$2320,F$1,FALSE),VLOOKUP($A1069,Pit!$A$4:$BA$1686,F$2,FALSE))</f>
        <v>Ryan</v>
      </c>
      <c r="G1069" s="16" t="str">
        <f>IF($C1069="B",VLOOKUP($A1069,Bat!$A$4:$BF$2320,G$1,FALSE),VLOOKUP($A1069,Pit!$A$4:$BA$1686,G$2,FALSE))</f>
        <v>Shannon</v>
      </c>
      <c r="H1069" s="16">
        <f>IF($C1069="B",VLOOKUP($A1069,Bat!$A$4:$BF$2320,H$1,FALSE),VLOOKUP($A1069,Pit!$A$4:$BA$1686,H$2,FALSE))</f>
        <v>21</v>
      </c>
      <c r="I1069" s="16" t="str">
        <f>IF($C1069="B",VLOOKUP($A1069,Bat!$A$4:$BF$2320,I$1,FALSE),VLOOKUP($A1069,Pit!$A$4:$BA$1686,I$2,FALSE))</f>
        <v>S</v>
      </c>
      <c r="J1069" s="16" t="str">
        <f>IF($C1069="B",VLOOKUP($A1069,Bat!$A$4:$BF$2320,J$1,FALSE),VLOOKUP($A1069,Pit!$A$4:$BA$1686,J$2,FALSE))</f>
        <v>R</v>
      </c>
      <c r="K1069" s="16" t="str">
        <f>IF($C1069="B",VLOOKUP($A1069,Bat!$A$4:$BF$2320,K$1,FALSE),VLOOKUP($A1069,Pit!$A$4:$BA$1686,K$2,FALSE))</f>
        <v>Low</v>
      </c>
      <c r="L1069" s="17" t="str">
        <f>IF($C1069="B",VLOOKUP($A1069,Bat!$A$4:$BF$2320,L$1,FALSE),VLOOKUP($A1069,Pit!$A$4:$BA$1686,L$2,FALSE))</f>
        <v>Normal</v>
      </c>
      <c r="M1069" s="16">
        <f>IF($C1069="B",VLOOKUP($A1069,Bat!$A$4:$BF$2320,M$1,FALSE),VLOOKUP($A1069,Pit!$A$4:$BA$1686,M$2,FALSE))</f>
        <v>2</v>
      </c>
      <c r="N1069" s="16">
        <f>IF($C1069="B",VLOOKUP($A1069,Bat!$A$4:$BF$2320,N$1,FALSE),VLOOKUP($A1069,Pit!$A$4:$BA$1686,N$2,FALSE))</f>
        <v>3</v>
      </c>
      <c r="O1069" s="16">
        <f>IF($C1069="B",VLOOKUP($A1069,Bat!$A$4:$BF$2320,O$1,FALSE),VLOOKUP($A1069,Pit!$A$4:$BA$1686,O$2,FALSE))</f>
        <v>2</v>
      </c>
      <c r="P1069" s="16">
        <f>IF($C1069="B",VLOOKUP($A1069,Bat!$A$4:$BF$2320,P$1,FALSE),VLOOKUP($A1069,Pit!$A$4:$BA$1686,P$2,FALSE))</f>
        <v>2</v>
      </c>
      <c r="Q1069" s="17">
        <f>IF($C1069="B",VLOOKUP($A1069,Bat!$A$4:$BF$2320,Q$1,FALSE),VLOOKUP($A1069,Pit!$A$4:$BA$1686,Q$2,FALSE))</f>
        <v>1</v>
      </c>
      <c r="R1069" s="18">
        <f>IF($C1069="B",VLOOKUP($A1069,Bat!$A$4:$BF$2320,R$1,FALSE),VLOOKUP($A1069,Pit!$A$4:$BA$1686,R$2,FALSE))</f>
        <v>-8.1428887098284637</v>
      </c>
      <c r="S1069" s="19">
        <f>IF($C1069="B",VLOOKUP($A1069,Bat!$A$4:$BF$2320,S$1,FALSE),VLOOKUP($A1069,Pit!$A$4:$BA$1686,S$2,FALSE))</f>
        <v>-0.74632604934857283</v>
      </c>
      <c r="T1069" s="20" t="str">
        <f>IF($C1069="B",VLOOKUP($A1069,Bat!$A$4:$BF$2320,T$1,FALSE),VLOOKUP($A1069,Pit!$A$4:$BA$1686,T$2,FALSE))</f>
        <v>$180k</v>
      </c>
      <c r="U1069" s="17" t="str">
        <f>VLOOKUP(IF($C1069="B",VLOOKUP($A1069,Bat!$A$4:$AU$2320,U$1,FALSE),VLOOKUP($A1069,Pit!$A$4:$BE$1686,U$2,FALSE)),COND!$A$35:$B$41,2,FALSE)</f>
        <v>??</v>
      </c>
      <c r="V1069" s="21">
        <f>IF($C1069="B",VLOOKUP($A1069,Bat!$A$4:$AT$2284,46,FALSE),VLOOKUP($A1069,Pit!$A$4:$BD$1664,56,FALSE))</f>
        <v>652</v>
      </c>
      <c r="W1069" s="16">
        <f t="shared" si="82"/>
        <v>999</v>
      </c>
      <c r="X1069" s="16"/>
      <c r="Y1069" s="22">
        <f t="shared" si="83"/>
        <v>1173</v>
      </c>
      <c r="Z1069" s="16" t="str">
        <f>IFERROR(VLOOKUP($D1069,Results37!$F$3:$L$1396,Z$1,FALSE),"")</f>
        <v/>
      </c>
      <c r="AA1069" s="47" t="str">
        <f>IF(ISERROR(VLOOKUP(D1069,Results37!$F$3:$O$399,AA$1,FALSE)),"",IF(VLOOKUP(D1069,Results37!$F$3:$O$399,AA$1+1,FALSE)=1,"S"&amp;VLOOKUP(D1069,Results37!$F$3:$O$399,AA$1,FALSE),VLOOKUP(D1069,Results37!$F$3:$O$399,AA$1,FALSE)))</f>
        <v/>
      </c>
      <c r="AB1069" s="16" t="str">
        <f>IFERROR(VLOOKUP($D1069,Results37!$F$3:$L$1396,AB$1,FALSE),"")</f>
        <v/>
      </c>
      <c r="AC1069" s="16" t="str">
        <f>IFERROR(VLOOKUP($D1069,Results37!$F$3:$L$1396,AC$1,FALSE),"")</f>
        <v/>
      </c>
      <c r="AD1069" s="16" t="str">
        <f t="shared" si="84"/>
        <v/>
      </c>
      <c r="AE1069" s="20" t="str">
        <f>IF(ISERROR(VLOOKUP($AC1069&amp;"-"&amp;$F1069&amp;" "&amp;G1069,Bonuses!$B$1:$G$1006,4,FALSE)),"",INT(VLOOKUP($AC1069&amp;"-"&amp;$F1069&amp;" "&amp;$G1069,Bonuses!$B$1:$G$1006,4,FALSE)))</f>
        <v/>
      </c>
      <c r="AF1069" s="16" t="str">
        <f>IF(ISERROR(VLOOKUP($AC1069&amp;"-"&amp;$F1069,Bonuses!$B$1:$G$1006,5,FALSE)),"",IF(VLOOKUP($AC1069&amp;"-"&amp;$F1069,Bonuses!$B$1:$G$1006,5,FALSE)="","",VLOOKUP($AC1069&amp;"-"&amp;$F1069,Bonuses!$B$1:$G$1006,6,FALSE)&amp;" yrs, "&amp;VLOOKUP($AC1069&amp;"-"&amp;$F1069,Bonuses!$B$1:$G$1006,5,FALSE)))</f>
        <v/>
      </c>
    </row>
    <row r="1070" spans="1:32" s="21" customFormat="1" x14ac:dyDescent="0.25">
      <c r="A1070" s="21" t="s">
        <v>2740</v>
      </c>
      <c r="B1070" s="21">
        <f t="shared" si="80"/>
        <v>0</v>
      </c>
      <c r="C1070" s="21" t="str">
        <f t="shared" si="81"/>
        <v>P</v>
      </c>
      <c r="D1070" s="17">
        <f>IF($C1070="B",VLOOKUP($A1070,Bat!$A$4:$BF$2320,D$1,FALSE),VLOOKUP($A1070,Pit!$A$4:$BA$1686,D$2,FALSE))</f>
        <v>5281</v>
      </c>
      <c r="E1070" s="16" t="str">
        <f>IF($C1070="B",VLOOKUP($A1070,Bat!$A$4:$BF$2320,E$1,FALSE),VLOOKUP($A1070,Pit!$A$4:$BA$1686,E$2,FALSE))</f>
        <v>RP</v>
      </c>
      <c r="F1070" s="16" t="str">
        <f>IF($C1070="B",VLOOKUP($A1070,Bat!$A$4:$BF$2320,F$1,FALSE),VLOOKUP($A1070,Pit!$A$4:$BA$1686,F$2,FALSE))</f>
        <v>B.J.</v>
      </c>
      <c r="G1070" s="16" t="str">
        <f>IF($C1070="B",VLOOKUP($A1070,Bat!$A$4:$BF$2320,G$1,FALSE),VLOOKUP($A1070,Pit!$A$4:$BA$1686,G$2,FALSE))</f>
        <v>Patterson</v>
      </c>
      <c r="H1070" s="16">
        <f>IF($C1070="B",VLOOKUP($A1070,Bat!$A$4:$BF$2320,H$1,FALSE),VLOOKUP($A1070,Pit!$A$4:$BA$1686,H$2,FALSE))</f>
        <v>24</v>
      </c>
      <c r="I1070" s="16" t="str">
        <f>IF($C1070="B",VLOOKUP($A1070,Bat!$A$4:$BF$2320,I$1,FALSE),VLOOKUP($A1070,Pit!$A$4:$BA$1686,I$2,FALSE))</f>
        <v>R</v>
      </c>
      <c r="J1070" s="16" t="str">
        <f>IF($C1070="B",VLOOKUP($A1070,Bat!$A$4:$BF$2320,J$1,FALSE),VLOOKUP($A1070,Pit!$A$4:$BA$1686,J$2,FALSE))</f>
        <v>R</v>
      </c>
      <c r="K1070" s="16" t="str">
        <f>IF($C1070="B",VLOOKUP($A1070,Bat!$A$4:$BF$2320,K$1,FALSE),VLOOKUP($A1070,Pit!$A$4:$BA$1686,K$2,FALSE))</f>
        <v>Low</v>
      </c>
      <c r="L1070" s="17" t="str">
        <f>IF($C1070="B",VLOOKUP($A1070,Bat!$A$4:$BF$2320,L$1,FALSE),VLOOKUP($A1070,Pit!$A$4:$BA$1686,L$2,FALSE))</f>
        <v>Normal</v>
      </c>
      <c r="M1070" s="16">
        <f>IF($C1070="B",VLOOKUP($A1070,Bat!$A$4:$BF$2320,M$1,FALSE),VLOOKUP($A1070,Pit!$A$4:$BA$1686,M$2,FALSE))</f>
        <v>4</v>
      </c>
      <c r="N1070" s="16">
        <f>IF($C1070="B",VLOOKUP($A1070,Bat!$A$4:$BF$2320,N$1,FALSE),VLOOKUP($A1070,Pit!$A$4:$BA$1686,N$2,FALSE))</f>
        <v>1</v>
      </c>
      <c r="O1070" s="16">
        <f>IF($C1070="B",VLOOKUP($A1070,Bat!$A$4:$BF$2320,O$1,FALSE),VLOOKUP($A1070,Pit!$A$4:$BA$1686,O$2,FALSE))</f>
        <v>2</v>
      </c>
      <c r="P1070" s="16" t="str">
        <f>IF($C1070="B",VLOOKUP($A1070,Bat!$A$4:$BF$2320,P$1,FALSE),VLOOKUP($A1070,Pit!$A$4:$BA$1686,P$2,FALSE))</f>
        <v>89-91 Mph</v>
      </c>
      <c r="Q1070" s="17">
        <f>IF($C1070="B",VLOOKUP($A1070,Bat!$A$4:$BF$2320,Q$1,FALSE),VLOOKUP($A1070,Pit!$A$4:$BA$1686,Q$2,FALSE))</f>
        <v>7</v>
      </c>
      <c r="R1070" s="18">
        <f>IF($C1070="B",VLOOKUP($A1070,Bat!$A$4:$BF$2320,R$1,FALSE),VLOOKUP($A1070,Pit!$A$4:$BA$1686,R$2,FALSE))</f>
        <v>4.145680729232236</v>
      </c>
      <c r="S1070" s="19">
        <f>IF($C1070="B",VLOOKUP($A1070,Bat!$A$4:$BF$2320,S$1,FALSE),VLOOKUP($A1070,Pit!$A$4:$BA$1686,S$2,FALSE))</f>
        <v>-0.69335527719191781</v>
      </c>
      <c r="T1070" s="20" t="str">
        <f>IF($C1070="B",VLOOKUP($A1070,Bat!$A$4:$BF$2320,T$1,FALSE),VLOOKUP($A1070,Pit!$A$4:$BA$1686,T$2,FALSE))</f>
        <v>Slot</v>
      </c>
      <c r="U1070" s="17" t="str">
        <f>VLOOKUP(IF($C1070="B",VLOOKUP($A1070,Bat!$A$4:$AU$2320,U$1,FALSE),VLOOKUP($A1070,Pit!$A$4:$BE$1686,U$2,FALSE)),COND!$A$35:$B$41,2,FALSE)</f>
        <v>??</v>
      </c>
      <c r="V1070" s="21">
        <f>IF($C1070="B",VLOOKUP($A1070,Bat!$A$4:$AT$2284,46,FALSE),VLOOKUP($A1070,Pit!$A$4:$BD$1664,56,FALSE))</f>
        <v>653</v>
      </c>
      <c r="W1070" s="16">
        <f t="shared" si="82"/>
        <v>653</v>
      </c>
      <c r="X1070" s="16"/>
      <c r="Y1070" s="22">
        <f t="shared" si="83"/>
        <v>1142</v>
      </c>
      <c r="Z1070" s="16" t="str">
        <f>IFERROR(VLOOKUP($D1070,Results37!$F$3:$L$1396,Z$1,FALSE),"")</f>
        <v/>
      </c>
      <c r="AA1070" s="47" t="str">
        <f>IF(ISERROR(VLOOKUP(D1070,Results37!$F$3:$O$399,AA$1,FALSE)),"",IF(VLOOKUP(D1070,Results37!$F$3:$O$399,AA$1+1,FALSE)=1,"S"&amp;VLOOKUP(D1070,Results37!$F$3:$O$399,AA$1,FALSE),VLOOKUP(D1070,Results37!$F$3:$O$399,AA$1,FALSE)))</f>
        <v/>
      </c>
      <c r="AB1070" s="16" t="str">
        <f>IFERROR(VLOOKUP($D1070,Results37!$F$3:$L$1396,AB$1,FALSE),"")</f>
        <v/>
      </c>
      <c r="AC1070" s="16" t="str">
        <f>IFERROR(VLOOKUP($D1070,Results37!$F$3:$L$1396,AC$1,FALSE),"")</f>
        <v/>
      </c>
      <c r="AD1070" s="16" t="str">
        <f t="shared" si="84"/>
        <v/>
      </c>
      <c r="AE1070" s="20" t="str">
        <f>IF(ISERROR(VLOOKUP($AC1070&amp;"-"&amp;$F1070&amp;" "&amp;G1070,Bonuses!$B$1:$G$1006,4,FALSE)),"",INT(VLOOKUP($AC1070&amp;"-"&amp;$F1070&amp;" "&amp;$G1070,Bonuses!$B$1:$G$1006,4,FALSE)))</f>
        <v/>
      </c>
      <c r="AF1070" s="16" t="str">
        <f>IF(ISERROR(VLOOKUP($AC1070&amp;"-"&amp;$F1070,Bonuses!$B$1:$G$1006,5,FALSE)),"",IF(VLOOKUP($AC1070&amp;"-"&amp;$F1070,Bonuses!$B$1:$G$1006,5,FALSE)="","",VLOOKUP($AC1070&amp;"-"&amp;$F1070,Bonuses!$B$1:$G$1006,6,FALSE)&amp;" yrs, "&amp;VLOOKUP($AC1070&amp;"-"&amp;$F1070,Bonuses!$B$1:$G$1006,5,FALSE)))</f>
        <v/>
      </c>
    </row>
    <row r="1071" spans="1:32" s="21" customFormat="1" x14ac:dyDescent="0.25">
      <c r="A1071" s="21" t="s">
        <v>2742</v>
      </c>
      <c r="B1071" s="21">
        <f t="shared" si="80"/>
        <v>0</v>
      </c>
      <c r="C1071" s="21" t="str">
        <f t="shared" si="81"/>
        <v>P</v>
      </c>
      <c r="D1071" s="17">
        <f>IF($C1071="B",VLOOKUP($A1071,Bat!$A$4:$BF$2320,D$1,FALSE),VLOOKUP($A1071,Pit!$A$4:$BA$1686,D$2,FALSE))</f>
        <v>10350</v>
      </c>
      <c r="E1071" s="16" t="str">
        <f>IF($C1071="B",VLOOKUP($A1071,Bat!$A$4:$BF$2320,E$1,FALSE),VLOOKUP($A1071,Pit!$A$4:$BA$1686,E$2,FALSE))</f>
        <v>RP</v>
      </c>
      <c r="F1071" s="16" t="str">
        <f>IF($C1071="B",VLOOKUP($A1071,Bat!$A$4:$BF$2320,F$1,FALSE),VLOOKUP($A1071,Pit!$A$4:$BA$1686,F$2,FALSE))</f>
        <v>Ezra</v>
      </c>
      <c r="G1071" s="16" t="str">
        <f>IF($C1071="B",VLOOKUP($A1071,Bat!$A$4:$BF$2320,G$1,FALSE),VLOOKUP($A1071,Pit!$A$4:$BA$1686,G$2,FALSE))</f>
        <v>Moon</v>
      </c>
      <c r="H1071" s="16">
        <f>IF($C1071="B",VLOOKUP($A1071,Bat!$A$4:$BF$2320,H$1,FALSE),VLOOKUP($A1071,Pit!$A$4:$BA$1686,H$2,FALSE))</f>
        <v>23</v>
      </c>
      <c r="I1071" s="16" t="str">
        <f>IF($C1071="B",VLOOKUP($A1071,Bat!$A$4:$BF$2320,I$1,FALSE),VLOOKUP($A1071,Pit!$A$4:$BA$1686,I$2,FALSE))</f>
        <v>L</v>
      </c>
      <c r="J1071" s="16" t="str">
        <f>IF($C1071="B",VLOOKUP($A1071,Bat!$A$4:$BF$2320,J$1,FALSE),VLOOKUP($A1071,Pit!$A$4:$BA$1686,J$2,FALSE))</f>
        <v>R</v>
      </c>
      <c r="K1071" s="16" t="str">
        <f>IF($C1071="B",VLOOKUP($A1071,Bat!$A$4:$BF$2320,K$1,FALSE),VLOOKUP($A1071,Pit!$A$4:$BA$1686,K$2,FALSE))</f>
        <v>High</v>
      </c>
      <c r="L1071" s="17" t="str">
        <f>IF($C1071="B",VLOOKUP($A1071,Bat!$A$4:$BF$2320,L$1,FALSE),VLOOKUP($A1071,Pit!$A$4:$BA$1686,L$2,FALSE))</f>
        <v>Normal</v>
      </c>
      <c r="M1071" s="16">
        <f>IF($C1071="B",VLOOKUP($A1071,Bat!$A$4:$BF$2320,M$1,FALSE),VLOOKUP($A1071,Pit!$A$4:$BA$1686,M$2,FALSE))</f>
        <v>4</v>
      </c>
      <c r="N1071" s="16">
        <f>IF($C1071="B",VLOOKUP($A1071,Bat!$A$4:$BF$2320,N$1,FALSE),VLOOKUP($A1071,Pit!$A$4:$BA$1686,N$2,FALSE))</f>
        <v>1</v>
      </c>
      <c r="O1071" s="16">
        <f>IF($C1071="B",VLOOKUP($A1071,Bat!$A$4:$BF$2320,O$1,FALSE),VLOOKUP($A1071,Pit!$A$4:$BA$1686,O$2,FALSE))</f>
        <v>2</v>
      </c>
      <c r="P1071" s="16" t="str">
        <f>IF($C1071="B",VLOOKUP($A1071,Bat!$A$4:$BF$2320,P$1,FALSE),VLOOKUP($A1071,Pit!$A$4:$BA$1686,P$2,FALSE))</f>
        <v>90-92 Mph</v>
      </c>
      <c r="Q1071" s="17">
        <f>IF($C1071="B",VLOOKUP($A1071,Bat!$A$4:$BF$2320,Q$1,FALSE),VLOOKUP($A1071,Pit!$A$4:$BA$1686,Q$2,FALSE))</f>
        <v>4</v>
      </c>
      <c r="R1071" s="18">
        <f>IF($C1071="B",VLOOKUP($A1071,Bat!$A$4:$BF$2320,R$1,FALSE),VLOOKUP($A1071,Pit!$A$4:$BA$1686,R$2,FALSE))</f>
        <v>4.1324462486641629</v>
      </c>
      <c r="S1071" s="19">
        <f>IF($C1071="B",VLOOKUP($A1071,Bat!$A$4:$BF$2320,S$1,FALSE),VLOOKUP($A1071,Pit!$A$4:$BA$1686,S$2,FALSE))</f>
        <v>-0.69451792690753944</v>
      </c>
      <c r="T1071" s="20" t="str">
        <f>IF($C1071="B",VLOOKUP($A1071,Bat!$A$4:$BF$2320,T$1,FALSE),VLOOKUP($A1071,Pit!$A$4:$BA$1686,T$2,FALSE))</f>
        <v>Slot</v>
      </c>
      <c r="U1071" s="17" t="str">
        <f>VLOOKUP(IF($C1071="B",VLOOKUP($A1071,Bat!$A$4:$AU$2320,U$1,FALSE),VLOOKUP($A1071,Pit!$A$4:$BE$1686,U$2,FALSE)),COND!$A$35:$B$41,2,FALSE)</f>
        <v>??</v>
      </c>
      <c r="V1071" s="21">
        <f>IF($C1071="B",VLOOKUP($A1071,Bat!$A$4:$AT$2284,46,FALSE),VLOOKUP($A1071,Pit!$A$4:$BD$1664,56,FALSE))</f>
        <v>654</v>
      </c>
      <c r="W1071" s="16">
        <f t="shared" si="82"/>
        <v>654</v>
      </c>
      <c r="X1071" s="16"/>
      <c r="Y1071" s="22">
        <f t="shared" si="83"/>
        <v>1144</v>
      </c>
      <c r="Z1071" s="16" t="str">
        <f>IFERROR(VLOOKUP($D1071,Results37!$F$3:$L$1396,Z$1,FALSE),"")</f>
        <v/>
      </c>
      <c r="AA1071" s="47" t="str">
        <f>IF(ISERROR(VLOOKUP(D1071,Results37!$F$3:$O$399,AA$1,FALSE)),"",IF(VLOOKUP(D1071,Results37!$F$3:$O$399,AA$1+1,FALSE)=1,"S"&amp;VLOOKUP(D1071,Results37!$F$3:$O$399,AA$1,FALSE),VLOOKUP(D1071,Results37!$F$3:$O$399,AA$1,FALSE)))</f>
        <v/>
      </c>
      <c r="AB1071" s="16" t="str">
        <f>IFERROR(VLOOKUP($D1071,Results37!$F$3:$L$1396,AB$1,FALSE),"")</f>
        <v/>
      </c>
      <c r="AC1071" s="16" t="str">
        <f>IFERROR(VLOOKUP($D1071,Results37!$F$3:$L$1396,AC$1,FALSE),"")</f>
        <v/>
      </c>
      <c r="AD1071" s="16" t="str">
        <f t="shared" si="84"/>
        <v/>
      </c>
      <c r="AE1071" s="20" t="str">
        <f>IF(ISERROR(VLOOKUP($AC1071&amp;"-"&amp;$F1071&amp;" "&amp;G1071,Bonuses!$B$1:$G$1006,4,FALSE)),"",INT(VLOOKUP($AC1071&amp;"-"&amp;$F1071&amp;" "&amp;$G1071,Bonuses!$B$1:$G$1006,4,FALSE)))</f>
        <v/>
      </c>
      <c r="AF1071" s="16" t="str">
        <f>IF(ISERROR(VLOOKUP($AC1071&amp;"-"&amp;$F1071,Bonuses!$B$1:$G$1006,5,FALSE)),"",IF(VLOOKUP($AC1071&amp;"-"&amp;$F1071,Bonuses!$B$1:$G$1006,5,FALSE)="","",VLOOKUP($AC1071&amp;"-"&amp;$F1071,Bonuses!$B$1:$G$1006,6,FALSE)&amp;" yrs, "&amp;VLOOKUP($AC1071&amp;"-"&amp;$F1071,Bonuses!$B$1:$G$1006,5,FALSE)))</f>
        <v/>
      </c>
    </row>
    <row r="1072" spans="1:32" s="21" customFormat="1" x14ac:dyDescent="0.25">
      <c r="A1072" s="21" t="s">
        <v>3020</v>
      </c>
      <c r="B1072" s="21">
        <f t="shared" si="80"/>
        <v>0</v>
      </c>
      <c r="C1072" s="21" t="str">
        <f t="shared" si="81"/>
        <v>P</v>
      </c>
      <c r="D1072" s="17">
        <f>IF($C1072="B",VLOOKUP($A1072,Bat!$A$4:$BF$2320,D$1,FALSE),VLOOKUP($A1072,Pit!$A$4:$BA$1686,D$2,FALSE))</f>
        <v>15128</v>
      </c>
      <c r="E1072" s="16" t="str">
        <f>IF($C1072="B",VLOOKUP($A1072,Bat!$A$4:$BF$2320,E$1,FALSE),VLOOKUP($A1072,Pit!$A$4:$BA$1686,E$2,FALSE))</f>
        <v>RP</v>
      </c>
      <c r="F1072" s="16" t="str">
        <f>IF($C1072="B",VLOOKUP($A1072,Bat!$A$4:$BF$2320,F$1,FALSE),VLOOKUP($A1072,Pit!$A$4:$BA$1686,F$2,FALSE))</f>
        <v>Lee</v>
      </c>
      <c r="G1072" s="16" t="str">
        <f>IF($C1072="B",VLOOKUP($A1072,Bat!$A$4:$BF$2320,G$1,FALSE),VLOOKUP($A1072,Pit!$A$4:$BA$1686,G$2,FALSE))</f>
        <v>Fraser</v>
      </c>
      <c r="H1072" s="16">
        <f>IF($C1072="B",VLOOKUP($A1072,Bat!$A$4:$BF$2320,H$1,FALSE),VLOOKUP($A1072,Pit!$A$4:$BA$1686,H$2,FALSE))</f>
        <v>23</v>
      </c>
      <c r="I1072" s="16" t="str">
        <f>IF($C1072="B",VLOOKUP($A1072,Bat!$A$4:$BF$2320,I$1,FALSE),VLOOKUP($A1072,Pit!$A$4:$BA$1686,I$2,FALSE))</f>
        <v>R</v>
      </c>
      <c r="J1072" s="16" t="str">
        <f>IF($C1072="B",VLOOKUP($A1072,Bat!$A$4:$BF$2320,J$1,FALSE),VLOOKUP($A1072,Pit!$A$4:$BA$1686,J$2,FALSE))</f>
        <v>R</v>
      </c>
      <c r="K1072" s="16" t="str">
        <f>IF($C1072="B",VLOOKUP($A1072,Bat!$A$4:$BF$2320,K$1,FALSE),VLOOKUP($A1072,Pit!$A$4:$BA$1686,K$2,FALSE))</f>
        <v>Low</v>
      </c>
      <c r="L1072" s="17" t="str">
        <f>IF($C1072="B",VLOOKUP($A1072,Bat!$A$4:$BF$2320,L$1,FALSE),VLOOKUP($A1072,Pit!$A$4:$BA$1686,L$2,FALSE))</f>
        <v>Normal</v>
      </c>
      <c r="M1072" s="16">
        <f>IF($C1072="B",VLOOKUP($A1072,Bat!$A$4:$BF$2320,M$1,FALSE),VLOOKUP($A1072,Pit!$A$4:$BA$1686,M$2,FALSE))</f>
        <v>3</v>
      </c>
      <c r="N1072" s="16">
        <f>IF($C1072="B",VLOOKUP($A1072,Bat!$A$4:$BF$2320,N$1,FALSE),VLOOKUP($A1072,Pit!$A$4:$BA$1686,N$2,FALSE))</f>
        <v>2</v>
      </c>
      <c r="O1072" s="16">
        <f>IF($C1072="B",VLOOKUP($A1072,Bat!$A$4:$BF$2320,O$1,FALSE),VLOOKUP($A1072,Pit!$A$4:$BA$1686,O$2,FALSE))</f>
        <v>2</v>
      </c>
      <c r="P1072" s="16" t="str">
        <f>IF($C1072="B",VLOOKUP($A1072,Bat!$A$4:$BF$2320,P$1,FALSE),VLOOKUP($A1072,Pit!$A$4:$BA$1686,P$2,FALSE))</f>
        <v>91-93 Mph</v>
      </c>
      <c r="Q1072" s="17">
        <f>IF($C1072="B",VLOOKUP($A1072,Bat!$A$4:$BF$2320,Q$1,FALSE),VLOOKUP($A1072,Pit!$A$4:$BA$1686,Q$2,FALSE))</f>
        <v>4</v>
      </c>
      <c r="R1072" s="18">
        <f>IF($C1072="B",VLOOKUP($A1072,Bat!$A$4:$BF$2320,R$1,FALSE),VLOOKUP($A1072,Pit!$A$4:$BA$1686,R$2,FALSE))</f>
        <v>4.095637072939379</v>
      </c>
      <c r="S1072" s="19">
        <f>IF($C1072="B",VLOOKUP($A1072,Bat!$A$4:$BF$2320,S$1,FALSE),VLOOKUP($A1072,Pit!$A$4:$BA$1686,S$2,FALSE))</f>
        <v>-0.69775161465739555</v>
      </c>
      <c r="T1072" s="20" t="str">
        <f>IF($C1072="B",VLOOKUP($A1072,Bat!$A$4:$BF$2320,T$1,FALSE),VLOOKUP($A1072,Pit!$A$4:$BA$1686,T$2,FALSE))</f>
        <v>-</v>
      </c>
      <c r="U1072" s="17" t="str">
        <f>VLOOKUP(IF($C1072="B",VLOOKUP($A1072,Bat!$A$4:$AU$2320,U$1,FALSE),VLOOKUP($A1072,Pit!$A$4:$BE$1686,U$2,FALSE)),COND!$A$35:$B$41,2,FALSE)</f>
        <v>??</v>
      </c>
      <c r="V1072" s="21">
        <f>IF($C1072="B",VLOOKUP($A1072,Bat!$A$4:$AT$2284,46,FALSE),VLOOKUP($A1072,Pit!$A$4:$BD$1664,56,FALSE))</f>
        <v>655</v>
      </c>
      <c r="W1072" s="16">
        <f t="shared" si="82"/>
        <v>999</v>
      </c>
      <c r="X1072" s="16"/>
      <c r="Y1072" s="22">
        <f t="shared" si="83"/>
        <v>1145</v>
      </c>
      <c r="Z1072" s="16" t="str">
        <f>IFERROR(VLOOKUP($D1072,Results37!$F$3:$L$1396,Z$1,FALSE),"")</f>
        <v/>
      </c>
      <c r="AA1072" s="47" t="str">
        <f>IF(ISERROR(VLOOKUP(D1072,Results37!$F$3:$O$399,AA$1,FALSE)),"",IF(VLOOKUP(D1072,Results37!$F$3:$O$399,AA$1+1,FALSE)=1,"S"&amp;VLOOKUP(D1072,Results37!$F$3:$O$399,AA$1,FALSE),VLOOKUP(D1072,Results37!$F$3:$O$399,AA$1,FALSE)))</f>
        <v/>
      </c>
      <c r="AB1072" s="16" t="str">
        <f>IFERROR(VLOOKUP($D1072,Results37!$F$3:$L$1396,AB$1,FALSE),"")</f>
        <v/>
      </c>
      <c r="AC1072" s="16" t="str">
        <f>IFERROR(VLOOKUP($D1072,Results37!$F$3:$L$1396,AC$1,FALSE),"")</f>
        <v/>
      </c>
      <c r="AD1072" s="16" t="str">
        <f t="shared" si="84"/>
        <v/>
      </c>
      <c r="AE1072" s="20" t="str">
        <f>IF(ISERROR(VLOOKUP($AC1072&amp;"-"&amp;$F1072&amp;" "&amp;G1072,Bonuses!$B$1:$G$1006,4,FALSE)),"",INT(VLOOKUP($AC1072&amp;"-"&amp;$F1072&amp;" "&amp;$G1072,Bonuses!$B$1:$G$1006,4,FALSE)))</f>
        <v/>
      </c>
      <c r="AF1072" s="16" t="str">
        <f>IF(ISERROR(VLOOKUP($AC1072&amp;"-"&amp;$F1072,Bonuses!$B$1:$G$1006,5,FALSE)),"",IF(VLOOKUP($AC1072&amp;"-"&amp;$F1072,Bonuses!$B$1:$G$1006,5,FALSE)="","",VLOOKUP($AC1072&amp;"-"&amp;$F1072,Bonuses!$B$1:$G$1006,6,FALSE)&amp;" yrs, "&amp;VLOOKUP($AC1072&amp;"-"&amp;$F1072,Bonuses!$B$1:$G$1006,5,FALSE)))</f>
        <v/>
      </c>
    </row>
    <row r="1073" spans="1:32" s="21" customFormat="1" x14ac:dyDescent="0.25">
      <c r="A1073" s="21" t="s">
        <v>2824</v>
      </c>
      <c r="B1073" s="21">
        <f t="shared" si="80"/>
        <v>0</v>
      </c>
      <c r="C1073" s="21" t="str">
        <f t="shared" si="81"/>
        <v>P</v>
      </c>
      <c r="D1073" s="17">
        <f>IF($C1073="B",VLOOKUP($A1073,Bat!$A$4:$BF$2320,D$1,FALSE),VLOOKUP($A1073,Pit!$A$4:$BA$1686,D$2,FALSE))</f>
        <v>15726</v>
      </c>
      <c r="E1073" s="16" t="str">
        <f>IF($C1073="B",VLOOKUP($A1073,Bat!$A$4:$BF$2320,E$1,FALSE),VLOOKUP($A1073,Pit!$A$4:$BA$1686,E$2,FALSE))</f>
        <v>RP</v>
      </c>
      <c r="F1073" s="16" t="str">
        <f>IF($C1073="B",VLOOKUP($A1073,Bat!$A$4:$BF$2320,F$1,FALSE),VLOOKUP($A1073,Pit!$A$4:$BA$1686,F$2,FALSE))</f>
        <v>Júlio</v>
      </c>
      <c r="G1073" s="16" t="str">
        <f>IF($C1073="B",VLOOKUP($A1073,Bat!$A$4:$BF$2320,G$1,FALSE),VLOOKUP($A1073,Pit!$A$4:$BA$1686,G$2,FALSE))</f>
        <v>Fito</v>
      </c>
      <c r="H1073" s="16">
        <f>IF($C1073="B",VLOOKUP($A1073,Bat!$A$4:$BF$2320,H$1,FALSE),VLOOKUP($A1073,Pit!$A$4:$BA$1686,H$2,FALSE))</f>
        <v>22</v>
      </c>
      <c r="I1073" s="16" t="str">
        <f>IF($C1073="B",VLOOKUP($A1073,Bat!$A$4:$BF$2320,I$1,FALSE),VLOOKUP($A1073,Pit!$A$4:$BA$1686,I$2,FALSE))</f>
        <v>R</v>
      </c>
      <c r="J1073" s="16" t="str">
        <f>IF($C1073="B",VLOOKUP($A1073,Bat!$A$4:$BF$2320,J$1,FALSE),VLOOKUP($A1073,Pit!$A$4:$BA$1686,J$2,FALSE))</f>
        <v>R</v>
      </c>
      <c r="K1073" s="16" t="str">
        <f>IF($C1073="B",VLOOKUP($A1073,Bat!$A$4:$BF$2320,K$1,FALSE),VLOOKUP($A1073,Pit!$A$4:$BA$1686,K$2,FALSE))</f>
        <v>Normal</v>
      </c>
      <c r="L1073" s="17" t="str">
        <f>IF($C1073="B",VLOOKUP($A1073,Bat!$A$4:$BF$2320,L$1,FALSE),VLOOKUP($A1073,Pit!$A$4:$BA$1686,L$2,FALSE))</f>
        <v>Normal</v>
      </c>
      <c r="M1073" s="16">
        <f>IF($C1073="B",VLOOKUP($A1073,Bat!$A$4:$BF$2320,M$1,FALSE),VLOOKUP($A1073,Pit!$A$4:$BA$1686,M$2,FALSE))</f>
        <v>3</v>
      </c>
      <c r="N1073" s="16">
        <f>IF($C1073="B",VLOOKUP($A1073,Bat!$A$4:$BF$2320,N$1,FALSE),VLOOKUP($A1073,Pit!$A$4:$BA$1686,N$2,FALSE))</f>
        <v>3</v>
      </c>
      <c r="O1073" s="16">
        <f>IF($C1073="B",VLOOKUP($A1073,Bat!$A$4:$BF$2320,O$1,FALSE),VLOOKUP($A1073,Pit!$A$4:$BA$1686,O$2,FALSE))</f>
        <v>1</v>
      </c>
      <c r="P1073" s="16" t="str">
        <f>IF($C1073="B",VLOOKUP($A1073,Bat!$A$4:$BF$2320,P$1,FALSE),VLOOKUP($A1073,Pit!$A$4:$BA$1686,P$2,FALSE))</f>
        <v>90-92 Mph</v>
      </c>
      <c r="Q1073" s="17">
        <f>IF($C1073="B",VLOOKUP($A1073,Bat!$A$4:$BF$2320,Q$1,FALSE),VLOOKUP($A1073,Pit!$A$4:$BA$1686,Q$2,FALSE))</f>
        <v>9</v>
      </c>
      <c r="R1073" s="18">
        <f>IF($C1073="B",VLOOKUP($A1073,Bat!$A$4:$BF$2320,R$1,FALSE),VLOOKUP($A1073,Pit!$A$4:$BA$1686,R$2,FALSE))</f>
        <v>4.0617979184547934</v>
      </c>
      <c r="S1073" s="19">
        <f>IF($C1073="B",VLOOKUP($A1073,Bat!$A$4:$BF$2320,S$1,FALSE),VLOOKUP($A1073,Pit!$A$4:$BA$1686,S$2,FALSE))</f>
        <v>-0.70072438590716346</v>
      </c>
      <c r="T1073" s="20" t="str">
        <f>IF($C1073="B",VLOOKUP($A1073,Bat!$A$4:$BF$2320,T$1,FALSE),VLOOKUP($A1073,Pit!$A$4:$BA$1686,T$2,FALSE))</f>
        <v>-</v>
      </c>
      <c r="U1073" s="17" t="str">
        <f>VLOOKUP(IF($C1073="B",VLOOKUP($A1073,Bat!$A$4:$AU$2320,U$1,FALSE),VLOOKUP($A1073,Pit!$A$4:$BE$1686,U$2,FALSE)),COND!$A$35:$B$41,2,FALSE)</f>
        <v>??</v>
      </c>
      <c r="V1073" s="21">
        <f>IF($C1073="B",VLOOKUP($A1073,Bat!$A$4:$AT$2284,46,FALSE),VLOOKUP($A1073,Pit!$A$4:$BD$1664,56,FALSE))</f>
        <v>656</v>
      </c>
      <c r="W1073" s="16">
        <f t="shared" si="82"/>
        <v>999</v>
      </c>
      <c r="X1073" s="16"/>
      <c r="Y1073" s="22">
        <f t="shared" si="83"/>
        <v>1147</v>
      </c>
      <c r="Z1073" s="16" t="str">
        <f>IFERROR(VLOOKUP($D1073,Results37!$F$3:$L$1396,Z$1,FALSE),"")</f>
        <v/>
      </c>
      <c r="AA1073" s="47" t="str">
        <f>IF(ISERROR(VLOOKUP(D1073,Results37!$F$3:$O$399,AA$1,FALSE)),"",IF(VLOOKUP(D1073,Results37!$F$3:$O$399,AA$1+1,FALSE)=1,"S"&amp;VLOOKUP(D1073,Results37!$F$3:$O$399,AA$1,FALSE),VLOOKUP(D1073,Results37!$F$3:$O$399,AA$1,FALSE)))</f>
        <v/>
      </c>
      <c r="AB1073" s="16" t="str">
        <f>IFERROR(VLOOKUP($D1073,Results37!$F$3:$L$1396,AB$1,FALSE),"")</f>
        <v/>
      </c>
      <c r="AC1073" s="16" t="str">
        <f>IFERROR(VLOOKUP($D1073,Results37!$F$3:$L$1396,AC$1,FALSE),"")</f>
        <v/>
      </c>
      <c r="AD1073" s="16" t="str">
        <f t="shared" si="84"/>
        <v/>
      </c>
      <c r="AE1073" s="20" t="str">
        <f>IF(ISERROR(VLOOKUP($AC1073&amp;"-"&amp;$F1073&amp;" "&amp;G1073,Bonuses!$B$1:$G$1006,4,FALSE)),"",INT(VLOOKUP($AC1073&amp;"-"&amp;$F1073&amp;" "&amp;$G1073,Bonuses!$B$1:$G$1006,4,FALSE)))</f>
        <v/>
      </c>
      <c r="AF1073" s="16" t="str">
        <f>IF(ISERROR(VLOOKUP($AC1073&amp;"-"&amp;$F1073,Bonuses!$B$1:$G$1006,5,FALSE)),"",IF(VLOOKUP($AC1073&amp;"-"&amp;$F1073,Bonuses!$B$1:$G$1006,5,FALSE)="","",VLOOKUP($AC1073&amp;"-"&amp;$F1073,Bonuses!$B$1:$G$1006,6,FALSE)&amp;" yrs, "&amp;VLOOKUP($AC1073&amp;"-"&amp;$F1073,Bonuses!$B$1:$G$1006,5,FALSE)))</f>
        <v/>
      </c>
    </row>
    <row r="1074" spans="1:32" s="21" customFormat="1" x14ac:dyDescent="0.25">
      <c r="A1074" s="21" t="s">
        <v>2746</v>
      </c>
      <c r="B1074" s="21">
        <f t="shared" si="80"/>
        <v>0</v>
      </c>
      <c r="C1074" s="21" t="str">
        <f t="shared" si="81"/>
        <v>P</v>
      </c>
      <c r="D1074" s="17">
        <f>IF($C1074="B",VLOOKUP($A1074,Bat!$A$4:$BF$2320,D$1,FALSE),VLOOKUP($A1074,Pit!$A$4:$BA$1686,D$2,FALSE))</f>
        <v>8475</v>
      </c>
      <c r="E1074" s="16" t="str">
        <f>IF($C1074="B",VLOOKUP($A1074,Bat!$A$4:$BF$2320,E$1,FALSE),VLOOKUP($A1074,Pit!$A$4:$BA$1686,E$2,FALSE))</f>
        <v>RP</v>
      </c>
      <c r="F1074" s="16" t="str">
        <f>IF($C1074="B",VLOOKUP($A1074,Bat!$A$4:$BF$2320,F$1,FALSE),VLOOKUP($A1074,Pit!$A$4:$BA$1686,F$2,FALSE))</f>
        <v>Rory</v>
      </c>
      <c r="G1074" s="16" t="str">
        <f>IF($C1074="B",VLOOKUP($A1074,Bat!$A$4:$BF$2320,G$1,FALSE),VLOOKUP($A1074,Pit!$A$4:$BA$1686,G$2,FALSE))</f>
        <v>Poole</v>
      </c>
      <c r="H1074" s="16">
        <f>IF($C1074="B",VLOOKUP($A1074,Bat!$A$4:$BF$2320,H$1,FALSE),VLOOKUP($A1074,Pit!$A$4:$BA$1686,H$2,FALSE))</f>
        <v>22</v>
      </c>
      <c r="I1074" s="16" t="str">
        <f>IF($C1074="B",VLOOKUP($A1074,Bat!$A$4:$BF$2320,I$1,FALSE),VLOOKUP($A1074,Pit!$A$4:$BA$1686,I$2,FALSE))</f>
        <v>R</v>
      </c>
      <c r="J1074" s="16" t="str">
        <f>IF($C1074="B",VLOOKUP($A1074,Bat!$A$4:$BF$2320,J$1,FALSE),VLOOKUP($A1074,Pit!$A$4:$BA$1686,J$2,FALSE))</f>
        <v>R</v>
      </c>
      <c r="K1074" s="16" t="str">
        <f>IF($C1074="B",VLOOKUP($A1074,Bat!$A$4:$BF$2320,K$1,FALSE),VLOOKUP($A1074,Pit!$A$4:$BA$1686,K$2,FALSE))</f>
        <v>Normal</v>
      </c>
      <c r="L1074" s="17" t="str">
        <f>IF($C1074="B",VLOOKUP($A1074,Bat!$A$4:$BF$2320,L$1,FALSE),VLOOKUP($A1074,Pit!$A$4:$BA$1686,L$2,FALSE))</f>
        <v>Normal</v>
      </c>
      <c r="M1074" s="16">
        <f>IF($C1074="B",VLOOKUP($A1074,Bat!$A$4:$BF$2320,M$1,FALSE),VLOOKUP($A1074,Pit!$A$4:$BA$1686,M$2,FALSE))</f>
        <v>4</v>
      </c>
      <c r="N1074" s="16">
        <f>IF($C1074="B",VLOOKUP($A1074,Bat!$A$4:$BF$2320,N$1,FALSE),VLOOKUP($A1074,Pit!$A$4:$BA$1686,N$2,FALSE))</f>
        <v>2</v>
      </c>
      <c r="O1074" s="16">
        <f>IF($C1074="B",VLOOKUP($A1074,Bat!$A$4:$BF$2320,O$1,FALSE),VLOOKUP($A1074,Pit!$A$4:$BA$1686,O$2,FALSE))</f>
        <v>1</v>
      </c>
      <c r="P1074" s="16" t="str">
        <f>IF($C1074="B",VLOOKUP($A1074,Bat!$A$4:$BF$2320,P$1,FALSE),VLOOKUP($A1074,Pit!$A$4:$BA$1686,P$2,FALSE))</f>
        <v>89-91 Mph</v>
      </c>
      <c r="Q1074" s="17">
        <f>IF($C1074="B",VLOOKUP($A1074,Bat!$A$4:$BF$2320,Q$1,FALSE),VLOOKUP($A1074,Pit!$A$4:$BA$1686,Q$2,FALSE))</f>
        <v>8</v>
      </c>
      <c r="R1074" s="18">
        <f>IF($C1074="B",VLOOKUP($A1074,Bat!$A$4:$BF$2320,R$1,FALSE),VLOOKUP($A1074,Pit!$A$4:$BA$1686,R$2,FALSE))</f>
        <v>4.0469900800371548</v>
      </c>
      <c r="S1074" s="19">
        <f>IF($C1074="B",VLOOKUP($A1074,Bat!$A$4:$BF$2320,S$1,FALSE),VLOOKUP($A1074,Pit!$A$4:$BA$1686,S$2,FALSE))</f>
        <v>-0.70202525518092784</v>
      </c>
      <c r="T1074" s="20" t="str">
        <f>IF($C1074="B",VLOOKUP($A1074,Bat!$A$4:$BF$2320,T$1,FALSE),VLOOKUP($A1074,Pit!$A$4:$BA$1686,T$2,FALSE))</f>
        <v>$180k</v>
      </c>
      <c r="U1074" s="17" t="str">
        <f>VLOOKUP(IF($C1074="B",VLOOKUP($A1074,Bat!$A$4:$AU$2320,U$1,FALSE),VLOOKUP($A1074,Pit!$A$4:$BE$1686,U$2,FALSE)),COND!$A$35:$B$41,2,FALSE)</f>
        <v>??</v>
      </c>
      <c r="V1074" s="21">
        <f>IF($C1074="B",VLOOKUP($A1074,Bat!$A$4:$AT$2284,46,FALSE),VLOOKUP($A1074,Pit!$A$4:$BD$1664,56,FALSE))</f>
        <v>657</v>
      </c>
      <c r="W1074" s="16">
        <f t="shared" si="82"/>
        <v>999</v>
      </c>
      <c r="X1074" s="16"/>
      <c r="Y1074" s="22">
        <f t="shared" si="83"/>
        <v>1148</v>
      </c>
      <c r="Z1074" s="16" t="str">
        <f>IFERROR(VLOOKUP($D1074,Results37!$F$3:$L$1396,Z$1,FALSE),"")</f>
        <v/>
      </c>
      <c r="AA1074" s="47" t="str">
        <f>IF(ISERROR(VLOOKUP(D1074,Results37!$F$3:$O$399,AA$1,FALSE)),"",IF(VLOOKUP(D1074,Results37!$F$3:$O$399,AA$1+1,FALSE)=1,"S"&amp;VLOOKUP(D1074,Results37!$F$3:$O$399,AA$1,FALSE),VLOOKUP(D1074,Results37!$F$3:$O$399,AA$1,FALSE)))</f>
        <v/>
      </c>
      <c r="AB1074" s="16" t="str">
        <f>IFERROR(VLOOKUP($D1074,Results37!$F$3:$L$1396,AB$1,FALSE),"")</f>
        <v/>
      </c>
      <c r="AC1074" s="16" t="str">
        <f>IFERROR(VLOOKUP($D1074,Results37!$F$3:$L$1396,AC$1,FALSE),"")</f>
        <v/>
      </c>
      <c r="AD1074" s="16" t="str">
        <f t="shared" si="84"/>
        <v/>
      </c>
      <c r="AE1074" s="20" t="str">
        <f>IF(ISERROR(VLOOKUP($AC1074&amp;"-"&amp;$F1074&amp;" "&amp;G1074,Bonuses!$B$1:$G$1006,4,FALSE)),"",INT(VLOOKUP($AC1074&amp;"-"&amp;$F1074&amp;" "&amp;$G1074,Bonuses!$B$1:$G$1006,4,FALSE)))</f>
        <v/>
      </c>
      <c r="AF1074" s="16" t="str">
        <f>IF(ISERROR(VLOOKUP($AC1074&amp;"-"&amp;$F1074,Bonuses!$B$1:$G$1006,5,FALSE)),"",IF(VLOOKUP($AC1074&amp;"-"&amp;$F1074,Bonuses!$B$1:$G$1006,5,FALSE)="","",VLOOKUP($AC1074&amp;"-"&amp;$F1074,Bonuses!$B$1:$G$1006,6,FALSE)&amp;" yrs, "&amp;VLOOKUP($AC1074&amp;"-"&amp;$F1074,Bonuses!$B$1:$G$1006,5,FALSE)))</f>
        <v/>
      </c>
    </row>
    <row r="1075" spans="1:32" s="21" customFormat="1" x14ac:dyDescent="0.25">
      <c r="A1075" s="21" t="s">
        <v>2745</v>
      </c>
      <c r="B1075" s="21">
        <f t="shared" si="80"/>
        <v>0</v>
      </c>
      <c r="C1075" s="21" t="str">
        <f t="shared" si="81"/>
        <v>P</v>
      </c>
      <c r="D1075" s="17">
        <f>IF($C1075="B",VLOOKUP($A1075,Bat!$A$4:$BF$2320,D$1,FALSE),VLOOKUP($A1075,Pit!$A$4:$BA$1686,D$2,FALSE))</f>
        <v>7434</v>
      </c>
      <c r="E1075" s="16" t="str">
        <f>IF($C1075="B",VLOOKUP($A1075,Bat!$A$4:$BF$2320,E$1,FALSE),VLOOKUP($A1075,Pit!$A$4:$BA$1686,E$2,FALSE))</f>
        <v>RP</v>
      </c>
      <c r="F1075" s="16" t="str">
        <f>IF($C1075="B",VLOOKUP($A1075,Bat!$A$4:$BF$2320,F$1,FALSE),VLOOKUP($A1075,Pit!$A$4:$BA$1686,F$2,FALSE))</f>
        <v>Gilbert</v>
      </c>
      <c r="G1075" s="16" t="str">
        <f>IF($C1075="B",VLOOKUP($A1075,Bat!$A$4:$BF$2320,G$1,FALSE),VLOOKUP($A1075,Pit!$A$4:$BA$1686,G$2,FALSE))</f>
        <v>Ramírez</v>
      </c>
      <c r="H1075" s="16">
        <f>IF($C1075="B",VLOOKUP($A1075,Bat!$A$4:$BF$2320,H$1,FALSE),VLOOKUP($A1075,Pit!$A$4:$BA$1686,H$2,FALSE))</f>
        <v>22</v>
      </c>
      <c r="I1075" s="16" t="str">
        <f>IF($C1075="B",VLOOKUP($A1075,Bat!$A$4:$BF$2320,I$1,FALSE),VLOOKUP($A1075,Pit!$A$4:$BA$1686,I$2,FALSE))</f>
        <v>R</v>
      </c>
      <c r="J1075" s="16" t="str">
        <f>IF($C1075="B",VLOOKUP($A1075,Bat!$A$4:$BF$2320,J$1,FALSE),VLOOKUP($A1075,Pit!$A$4:$BA$1686,J$2,FALSE))</f>
        <v>R</v>
      </c>
      <c r="K1075" s="16" t="str">
        <f>IF($C1075="B",VLOOKUP($A1075,Bat!$A$4:$BF$2320,K$1,FALSE),VLOOKUP($A1075,Pit!$A$4:$BA$1686,K$2,FALSE))</f>
        <v>Low</v>
      </c>
      <c r="L1075" s="17" t="str">
        <f>IF($C1075="B",VLOOKUP($A1075,Bat!$A$4:$BF$2320,L$1,FALSE),VLOOKUP($A1075,Pit!$A$4:$BA$1686,L$2,FALSE))</f>
        <v>Normal</v>
      </c>
      <c r="M1075" s="16">
        <f>IF($C1075="B",VLOOKUP($A1075,Bat!$A$4:$BF$2320,M$1,FALSE),VLOOKUP($A1075,Pit!$A$4:$BA$1686,M$2,FALSE))</f>
        <v>2</v>
      </c>
      <c r="N1075" s="16">
        <f>IF($C1075="B",VLOOKUP($A1075,Bat!$A$4:$BF$2320,N$1,FALSE),VLOOKUP($A1075,Pit!$A$4:$BA$1686,N$2,FALSE))</f>
        <v>3</v>
      </c>
      <c r="O1075" s="16">
        <f>IF($C1075="B",VLOOKUP($A1075,Bat!$A$4:$BF$2320,O$1,FALSE),VLOOKUP($A1075,Pit!$A$4:$BA$1686,O$2,FALSE))</f>
        <v>2</v>
      </c>
      <c r="P1075" s="16" t="str">
        <f>IF($C1075="B",VLOOKUP($A1075,Bat!$A$4:$BF$2320,P$1,FALSE),VLOOKUP($A1075,Pit!$A$4:$BA$1686,P$2,FALSE))</f>
        <v>92-94 Mph</v>
      </c>
      <c r="Q1075" s="17">
        <f>IF($C1075="B",VLOOKUP($A1075,Bat!$A$4:$BF$2320,Q$1,FALSE),VLOOKUP($A1075,Pit!$A$4:$BA$1686,Q$2,FALSE))</f>
        <v>4</v>
      </c>
      <c r="R1075" s="18">
        <f>IF($C1075="B",VLOOKUP($A1075,Bat!$A$4:$BF$2320,R$1,FALSE),VLOOKUP($A1075,Pit!$A$4:$BA$1686,R$2,FALSE))</f>
        <v>4.0266722602291054</v>
      </c>
      <c r="S1075" s="19">
        <f>IF($C1075="B",VLOOKUP($A1075,Bat!$A$4:$BF$2320,S$1,FALSE),VLOOKUP($A1075,Pit!$A$4:$BA$1686,S$2,FALSE))</f>
        <v>-0.70381017656869038</v>
      </c>
      <c r="T1075" s="20" t="str">
        <f>IF($C1075="B",VLOOKUP($A1075,Bat!$A$4:$BF$2320,T$1,FALSE),VLOOKUP($A1075,Pit!$A$4:$BA$1686,T$2,FALSE))</f>
        <v>-</v>
      </c>
      <c r="U1075" s="17" t="str">
        <f>VLOOKUP(IF($C1075="B",VLOOKUP($A1075,Bat!$A$4:$AU$2320,U$1,FALSE),VLOOKUP($A1075,Pit!$A$4:$BE$1686,U$2,FALSE)),COND!$A$35:$B$41,2,FALSE)</f>
        <v>??</v>
      </c>
      <c r="V1075" s="21">
        <f>IF($C1075="B",VLOOKUP($A1075,Bat!$A$4:$AT$2284,46,FALSE),VLOOKUP($A1075,Pit!$A$4:$BD$1664,56,FALSE))</f>
        <v>658</v>
      </c>
      <c r="W1075" s="16">
        <f t="shared" si="82"/>
        <v>999</v>
      </c>
      <c r="X1075" s="16"/>
      <c r="Y1075" s="22">
        <f t="shared" si="83"/>
        <v>1150</v>
      </c>
      <c r="Z1075" s="16" t="str">
        <f>IFERROR(VLOOKUP($D1075,Results37!$F$3:$L$1396,Z$1,FALSE),"")</f>
        <v/>
      </c>
      <c r="AA1075" s="47" t="str">
        <f>IF(ISERROR(VLOOKUP(D1075,Results37!$F$3:$O$399,AA$1,FALSE)),"",IF(VLOOKUP(D1075,Results37!$F$3:$O$399,AA$1+1,FALSE)=1,"S"&amp;VLOOKUP(D1075,Results37!$F$3:$O$399,AA$1,FALSE),VLOOKUP(D1075,Results37!$F$3:$O$399,AA$1,FALSE)))</f>
        <v/>
      </c>
      <c r="AB1075" s="16" t="str">
        <f>IFERROR(VLOOKUP($D1075,Results37!$F$3:$L$1396,AB$1,FALSE),"")</f>
        <v/>
      </c>
      <c r="AC1075" s="16" t="str">
        <f>IFERROR(VLOOKUP($D1075,Results37!$F$3:$L$1396,AC$1,FALSE),"")</f>
        <v/>
      </c>
      <c r="AD1075" s="16" t="str">
        <f t="shared" si="84"/>
        <v/>
      </c>
      <c r="AE1075" s="20" t="str">
        <f>IF(ISERROR(VLOOKUP($AC1075&amp;"-"&amp;$F1075&amp;" "&amp;G1075,Bonuses!$B$1:$G$1006,4,FALSE)),"",INT(VLOOKUP($AC1075&amp;"-"&amp;$F1075&amp;" "&amp;$G1075,Bonuses!$B$1:$G$1006,4,FALSE)))</f>
        <v/>
      </c>
      <c r="AF1075" s="16" t="str">
        <f>IF(ISERROR(VLOOKUP($AC1075&amp;"-"&amp;$F1075,Bonuses!$B$1:$G$1006,5,FALSE)),"",IF(VLOOKUP($AC1075&amp;"-"&amp;$F1075,Bonuses!$B$1:$G$1006,5,FALSE)="","",VLOOKUP($AC1075&amp;"-"&amp;$F1075,Bonuses!$B$1:$G$1006,6,FALSE)&amp;" yrs, "&amp;VLOOKUP($AC1075&amp;"-"&amp;$F1075,Bonuses!$B$1:$G$1006,5,FALSE)))</f>
        <v/>
      </c>
    </row>
    <row r="1076" spans="1:32" s="21" customFormat="1" x14ac:dyDescent="0.25">
      <c r="A1076" s="21" t="s">
        <v>2744</v>
      </c>
      <c r="B1076" s="21">
        <f t="shared" si="80"/>
        <v>0</v>
      </c>
      <c r="C1076" s="21" t="str">
        <f t="shared" si="81"/>
        <v>P</v>
      </c>
      <c r="D1076" s="17">
        <f>IF($C1076="B",VLOOKUP($A1076,Bat!$A$4:$BF$2320,D$1,FALSE),VLOOKUP($A1076,Pit!$A$4:$BA$1686,D$2,FALSE))</f>
        <v>4522</v>
      </c>
      <c r="E1076" s="16" t="str">
        <f>IF($C1076="B",VLOOKUP($A1076,Bat!$A$4:$BF$2320,E$1,FALSE),VLOOKUP($A1076,Pit!$A$4:$BA$1686,E$2,FALSE))</f>
        <v>RP</v>
      </c>
      <c r="F1076" s="16" t="str">
        <f>IF($C1076="B",VLOOKUP($A1076,Bat!$A$4:$BF$2320,F$1,FALSE),VLOOKUP($A1076,Pit!$A$4:$BA$1686,F$2,FALSE))</f>
        <v>Pedro</v>
      </c>
      <c r="G1076" s="16" t="str">
        <f>IF($C1076="B",VLOOKUP($A1076,Bat!$A$4:$BF$2320,G$1,FALSE),VLOOKUP($A1076,Pit!$A$4:$BA$1686,G$2,FALSE))</f>
        <v>Maldonado</v>
      </c>
      <c r="H1076" s="16">
        <f>IF($C1076="B",VLOOKUP($A1076,Bat!$A$4:$BF$2320,H$1,FALSE),VLOOKUP($A1076,Pit!$A$4:$BA$1686,H$2,FALSE))</f>
        <v>24</v>
      </c>
      <c r="I1076" s="16" t="str">
        <f>IF($C1076="B",VLOOKUP($A1076,Bat!$A$4:$BF$2320,I$1,FALSE),VLOOKUP($A1076,Pit!$A$4:$BA$1686,I$2,FALSE))</f>
        <v>R</v>
      </c>
      <c r="J1076" s="16" t="str">
        <f>IF($C1076="B",VLOOKUP($A1076,Bat!$A$4:$BF$2320,J$1,FALSE),VLOOKUP($A1076,Pit!$A$4:$BA$1686,J$2,FALSE))</f>
        <v>R</v>
      </c>
      <c r="K1076" s="16" t="str">
        <f>IF($C1076="B",VLOOKUP($A1076,Bat!$A$4:$BF$2320,K$1,FALSE),VLOOKUP($A1076,Pit!$A$4:$BA$1686,K$2,FALSE))</f>
        <v>Low</v>
      </c>
      <c r="L1076" s="17" t="str">
        <f>IF($C1076="B",VLOOKUP($A1076,Bat!$A$4:$BF$2320,L$1,FALSE),VLOOKUP($A1076,Pit!$A$4:$BA$1686,L$2,FALSE))</f>
        <v>Normal</v>
      </c>
      <c r="M1076" s="16">
        <f>IF($C1076="B",VLOOKUP($A1076,Bat!$A$4:$BF$2320,M$1,FALSE),VLOOKUP($A1076,Pit!$A$4:$BA$1686,M$2,FALSE))</f>
        <v>3</v>
      </c>
      <c r="N1076" s="16">
        <f>IF($C1076="B",VLOOKUP($A1076,Bat!$A$4:$BF$2320,N$1,FALSE),VLOOKUP($A1076,Pit!$A$4:$BA$1686,N$2,FALSE))</f>
        <v>2</v>
      </c>
      <c r="O1076" s="16">
        <f>IF($C1076="B",VLOOKUP($A1076,Bat!$A$4:$BF$2320,O$1,FALSE),VLOOKUP($A1076,Pit!$A$4:$BA$1686,O$2,FALSE))</f>
        <v>2</v>
      </c>
      <c r="P1076" s="16" t="str">
        <f>IF($C1076="B",VLOOKUP($A1076,Bat!$A$4:$BF$2320,P$1,FALSE),VLOOKUP($A1076,Pit!$A$4:$BA$1686,P$2,FALSE))</f>
        <v>90-92 Mph</v>
      </c>
      <c r="Q1076" s="17">
        <f>IF($C1076="B",VLOOKUP($A1076,Bat!$A$4:$BF$2320,Q$1,FALSE),VLOOKUP($A1076,Pit!$A$4:$BA$1686,Q$2,FALSE))</f>
        <v>3</v>
      </c>
      <c r="R1076" s="18">
        <f>IF($C1076="B",VLOOKUP($A1076,Bat!$A$4:$BF$2320,R$1,FALSE),VLOOKUP($A1076,Pit!$A$4:$BA$1686,R$2,FALSE))</f>
        <v>4.0126048137323558</v>
      </c>
      <c r="S1076" s="19">
        <f>IF($C1076="B",VLOOKUP($A1076,Bat!$A$4:$BF$2320,S$1,FALSE),VLOOKUP($A1076,Pit!$A$4:$BA$1686,S$2,FALSE))</f>
        <v>-0.70504600237876591</v>
      </c>
      <c r="T1076" s="20" t="str">
        <f>IF($C1076="B",VLOOKUP($A1076,Bat!$A$4:$BF$2320,T$1,FALSE),VLOOKUP($A1076,Pit!$A$4:$BA$1686,T$2,FALSE))</f>
        <v>Slot</v>
      </c>
      <c r="U1076" s="17" t="str">
        <f>VLOOKUP(IF($C1076="B",VLOOKUP($A1076,Bat!$A$4:$AU$2320,U$1,FALSE),VLOOKUP($A1076,Pit!$A$4:$BE$1686,U$2,FALSE)),COND!$A$35:$B$41,2,FALSE)</f>
        <v>??</v>
      </c>
      <c r="V1076" s="21">
        <f>IF($C1076="B",VLOOKUP($A1076,Bat!$A$4:$AT$2284,46,FALSE),VLOOKUP($A1076,Pit!$A$4:$BD$1664,56,FALSE))</f>
        <v>659</v>
      </c>
      <c r="W1076" s="16">
        <f t="shared" si="82"/>
        <v>659</v>
      </c>
      <c r="X1076" s="16"/>
      <c r="Y1076" s="22">
        <f t="shared" si="83"/>
        <v>1151</v>
      </c>
      <c r="Z1076" s="16" t="str">
        <f>IFERROR(VLOOKUP($D1076,Results37!$F$3:$L$1396,Z$1,FALSE),"")</f>
        <v/>
      </c>
      <c r="AA1076" s="47" t="str">
        <f>IF(ISERROR(VLOOKUP(D1076,Results37!$F$3:$O$399,AA$1,FALSE)),"",IF(VLOOKUP(D1076,Results37!$F$3:$O$399,AA$1+1,FALSE)=1,"S"&amp;VLOOKUP(D1076,Results37!$F$3:$O$399,AA$1,FALSE),VLOOKUP(D1076,Results37!$F$3:$O$399,AA$1,FALSE)))</f>
        <v/>
      </c>
      <c r="AB1076" s="16" t="str">
        <f>IFERROR(VLOOKUP($D1076,Results37!$F$3:$L$1396,AB$1,FALSE),"")</f>
        <v/>
      </c>
      <c r="AC1076" s="16" t="str">
        <f>IFERROR(VLOOKUP($D1076,Results37!$F$3:$L$1396,AC$1,FALSE),"")</f>
        <v/>
      </c>
      <c r="AD1076" s="16" t="str">
        <f t="shared" si="84"/>
        <v/>
      </c>
      <c r="AE1076" s="20" t="str">
        <f>IF(ISERROR(VLOOKUP($AC1076&amp;"-"&amp;$F1076&amp;" "&amp;G1076,Bonuses!$B$1:$G$1006,4,FALSE)),"",INT(VLOOKUP($AC1076&amp;"-"&amp;$F1076&amp;" "&amp;$G1076,Bonuses!$B$1:$G$1006,4,FALSE)))</f>
        <v/>
      </c>
      <c r="AF1076" s="16" t="str">
        <f>IF(ISERROR(VLOOKUP($AC1076&amp;"-"&amp;$F1076,Bonuses!$B$1:$G$1006,5,FALSE)),"",IF(VLOOKUP($AC1076&amp;"-"&amp;$F1076,Bonuses!$B$1:$G$1006,5,FALSE)="","",VLOOKUP($AC1076&amp;"-"&amp;$F1076,Bonuses!$B$1:$G$1006,6,FALSE)&amp;" yrs, "&amp;VLOOKUP($AC1076&amp;"-"&amp;$F1076,Bonuses!$B$1:$G$1006,5,FALSE)))</f>
        <v/>
      </c>
    </row>
    <row r="1077" spans="1:32" s="21" customFormat="1" x14ac:dyDescent="0.25">
      <c r="A1077" s="21" t="s">
        <v>2747</v>
      </c>
      <c r="B1077" s="21">
        <f t="shared" si="80"/>
        <v>0</v>
      </c>
      <c r="C1077" s="21" t="str">
        <f t="shared" si="81"/>
        <v>P</v>
      </c>
      <c r="D1077" s="17">
        <f>IF($C1077="B",VLOOKUP($A1077,Bat!$A$4:$BF$2320,D$1,FALSE),VLOOKUP($A1077,Pit!$A$4:$BA$1686,D$2,FALSE))</f>
        <v>4908</v>
      </c>
      <c r="E1077" s="16" t="str">
        <f>IF($C1077="B",VLOOKUP($A1077,Bat!$A$4:$BF$2320,E$1,FALSE),VLOOKUP($A1077,Pit!$A$4:$BA$1686,E$2,FALSE))</f>
        <v>RP</v>
      </c>
      <c r="F1077" s="16" t="str">
        <f>IF($C1077="B",VLOOKUP($A1077,Bat!$A$4:$BF$2320,F$1,FALSE),VLOOKUP($A1077,Pit!$A$4:$BA$1686,F$2,FALSE))</f>
        <v>Juan</v>
      </c>
      <c r="G1077" s="16" t="str">
        <f>IF($C1077="B",VLOOKUP($A1077,Bat!$A$4:$BF$2320,G$1,FALSE),VLOOKUP($A1077,Pit!$A$4:$BA$1686,G$2,FALSE))</f>
        <v>Ávila</v>
      </c>
      <c r="H1077" s="16">
        <f>IF($C1077="B",VLOOKUP($A1077,Bat!$A$4:$BF$2320,H$1,FALSE),VLOOKUP($A1077,Pit!$A$4:$BA$1686,H$2,FALSE))</f>
        <v>24</v>
      </c>
      <c r="I1077" s="16" t="str">
        <f>IF($C1077="B",VLOOKUP($A1077,Bat!$A$4:$BF$2320,I$1,FALSE),VLOOKUP($A1077,Pit!$A$4:$BA$1686,I$2,FALSE))</f>
        <v>R</v>
      </c>
      <c r="J1077" s="16" t="str">
        <f>IF($C1077="B",VLOOKUP($A1077,Bat!$A$4:$BF$2320,J$1,FALSE),VLOOKUP($A1077,Pit!$A$4:$BA$1686,J$2,FALSE))</f>
        <v>R</v>
      </c>
      <c r="K1077" s="16" t="str">
        <f>IF($C1077="B",VLOOKUP($A1077,Bat!$A$4:$BF$2320,K$1,FALSE),VLOOKUP($A1077,Pit!$A$4:$BA$1686,K$2,FALSE))</f>
        <v>Normal</v>
      </c>
      <c r="L1077" s="17" t="str">
        <f>IF($C1077="B",VLOOKUP($A1077,Bat!$A$4:$BF$2320,L$1,FALSE),VLOOKUP($A1077,Pit!$A$4:$BA$1686,L$2,FALSE))</f>
        <v>Normal</v>
      </c>
      <c r="M1077" s="16">
        <f>IF($C1077="B",VLOOKUP($A1077,Bat!$A$4:$BF$2320,M$1,FALSE),VLOOKUP($A1077,Pit!$A$4:$BA$1686,M$2,FALSE))</f>
        <v>4</v>
      </c>
      <c r="N1077" s="16">
        <f>IF($C1077="B",VLOOKUP($A1077,Bat!$A$4:$BF$2320,N$1,FALSE),VLOOKUP($A1077,Pit!$A$4:$BA$1686,N$2,FALSE))</f>
        <v>2</v>
      </c>
      <c r="O1077" s="16">
        <f>IF($C1077="B",VLOOKUP($A1077,Bat!$A$4:$BF$2320,O$1,FALSE),VLOOKUP($A1077,Pit!$A$4:$BA$1686,O$2,FALSE))</f>
        <v>1</v>
      </c>
      <c r="P1077" s="16" t="str">
        <f>IF($C1077="B",VLOOKUP($A1077,Bat!$A$4:$BF$2320,P$1,FALSE),VLOOKUP($A1077,Pit!$A$4:$BA$1686,P$2,FALSE))</f>
        <v>93-95 Mph</v>
      </c>
      <c r="Q1077" s="17">
        <f>IF($C1077="B",VLOOKUP($A1077,Bat!$A$4:$BF$2320,Q$1,FALSE),VLOOKUP($A1077,Pit!$A$4:$BA$1686,Q$2,FALSE))</f>
        <v>9</v>
      </c>
      <c r="R1077" s="18">
        <f>IF($C1077="B",VLOOKUP($A1077,Bat!$A$4:$BF$2320,R$1,FALSE),VLOOKUP($A1077,Pit!$A$4:$BA$1686,R$2,FALSE))</f>
        <v>3.988789832038087</v>
      </c>
      <c r="S1077" s="19">
        <f>IF($C1077="B",VLOOKUP($A1077,Bat!$A$4:$BF$2320,S$1,FALSE),VLOOKUP($A1077,Pit!$A$4:$BA$1686,S$2,FALSE))</f>
        <v>-0.70713814959617705</v>
      </c>
      <c r="T1077" s="20" t="str">
        <f>IF($C1077="B",VLOOKUP($A1077,Bat!$A$4:$BF$2320,T$1,FALSE),VLOOKUP($A1077,Pit!$A$4:$BA$1686,T$2,FALSE))</f>
        <v>Slot</v>
      </c>
      <c r="U1077" s="17" t="str">
        <f>VLOOKUP(IF($C1077="B",VLOOKUP($A1077,Bat!$A$4:$AU$2320,U$1,FALSE),VLOOKUP($A1077,Pit!$A$4:$BE$1686,U$2,FALSE)),COND!$A$35:$B$41,2,FALSE)</f>
        <v>??</v>
      </c>
      <c r="V1077" s="21">
        <f>IF($C1077="B",VLOOKUP($A1077,Bat!$A$4:$AT$2284,46,FALSE),VLOOKUP($A1077,Pit!$A$4:$BD$1664,56,FALSE))</f>
        <v>660</v>
      </c>
      <c r="W1077" s="16">
        <f t="shared" si="82"/>
        <v>660</v>
      </c>
      <c r="X1077" s="16"/>
      <c r="Y1077" s="22">
        <f t="shared" si="83"/>
        <v>1152</v>
      </c>
      <c r="Z1077" s="16" t="str">
        <f>IFERROR(VLOOKUP($D1077,Results37!$F$3:$L$1396,Z$1,FALSE),"")</f>
        <v/>
      </c>
      <c r="AA1077" s="47" t="str">
        <f>IF(ISERROR(VLOOKUP(D1077,Results37!$F$3:$O$399,AA$1,FALSE)),"",IF(VLOOKUP(D1077,Results37!$F$3:$O$399,AA$1+1,FALSE)=1,"S"&amp;VLOOKUP(D1077,Results37!$F$3:$O$399,AA$1,FALSE),VLOOKUP(D1077,Results37!$F$3:$O$399,AA$1,FALSE)))</f>
        <v/>
      </c>
      <c r="AB1077" s="16" t="str">
        <f>IFERROR(VLOOKUP($D1077,Results37!$F$3:$L$1396,AB$1,FALSE),"")</f>
        <v/>
      </c>
      <c r="AC1077" s="16" t="str">
        <f>IFERROR(VLOOKUP($D1077,Results37!$F$3:$L$1396,AC$1,FALSE),"")</f>
        <v/>
      </c>
      <c r="AD1077" s="16" t="str">
        <f t="shared" si="84"/>
        <v/>
      </c>
      <c r="AE1077" s="20" t="str">
        <f>IF(ISERROR(VLOOKUP($AC1077&amp;"-"&amp;$F1077&amp;" "&amp;G1077,Bonuses!$B$1:$G$1006,4,FALSE)),"",INT(VLOOKUP($AC1077&amp;"-"&amp;$F1077&amp;" "&amp;$G1077,Bonuses!$B$1:$G$1006,4,FALSE)))</f>
        <v/>
      </c>
      <c r="AF1077" s="16" t="str">
        <f>IF(ISERROR(VLOOKUP($AC1077&amp;"-"&amp;$F1077,Bonuses!$B$1:$G$1006,5,FALSE)),"",IF(VLOOKUP($AC1077&amp;"-"&amp;$F1077,Bonuses!$B$1:$G$1006,5,FALSE)="","",VLOOKUP($AC1077&amp;"-"&amp;$F1077,Bonuses!$B$1:$G$1006,6,FALSE)&amp;" yrs, "&amp;VLOOKUP($AC1077&amp;"-"&amp;$F1077,Bonuses!$B$1:$G$1006,5,FALSE)))</f>
        <v/>
      </c>
    </row>
    <row r="1078" spans="1:32" s="21" customFormat="1" x14ac:dyDescent="0.25">
      <c r="A1078" s="21" t="s">
        <v>2748</v>
      </c>
      <c r="B1078" s="21">
        <f t="shared" si="80"/>
        <v>0</v>
      </c>
      <c r="C1078" s="21" t="str">
        <f t="shared" si="81"/>
        <v>P</v>
      </c>
      <c r="D1078" s="17">
        <f>IF($C1078="B",VLOOKUP($A1078,Bat!$A$4:$BF$2320,D$1,FALSE),VLOOKUP($A1078,Pit!$A$4:$BA$1686,D$2,FALSE))</f>
        <v>3475</v>
      </c>
      <c r="E1078" s="16" t="str">
        <f>IF($C1078="B",VLOOKUP($A1078,Bat!$A$4:$BF$2320,E$1,FALSE),VLOOKUP($A1078,Pit!$A$4:$BA$1686,E$2,FALSE))</f>
        <v>RP</v>
      </c>
      <c r="F1078" s="16" t="str">
        <f>IF($C1078="B",VLOOKUP($A1078,Bat!$A$4:$BF$2320,F$1,FALSE),VLOOKUP($A1078,Pit!$A$4:$BA$1686,F$2,FALSE))</f>
        <v>Greg</v>
      </c>
      <c r="G1078" s="16" t="str">
        <f>IF($C1078="B",VLOOKUP($A1078,Bat!$A$4:$BF$2320,G$1,FALSE),VLOOKUP($A1078,Pit!$A$4:$BA$1686,G$2,FALSE))</f>
        <v>Moore</v>
      </c>
      <c r="H1078" s="16">
        <f>IF($C1078="B",VLOOKUP($A1078,Bat!$A$4:$BF$2320,H$1,FALSE),VLOOKUP($A1078,Pit!$A$4:$BA$1686,H$2,FALSE))</f>
        <v>23</v>
      </c>
      <c r="I1078" s="16" t="str">
        <f>IF($C1078="B",VLOOKUP($A1078,Bat!$A$4:$BF$2320,I$1,FALSE),VLOOKUP($A1078,Pit!$A$4:$BA$1686,I$2,FALSE))</f>
        <v>R</v>
      </c>
      <c r="J1078" s="16" t="str">
        <f>IF($C1078="B",VLOOKUP($A1078,Bat!$A$4:$BF$2320,J$1,FALSE),VLOOKUP($A1078,Pit!$A$4:$BA$1686,J$2,FALSE))</f>
        <v>R</v>
      </c>
      <c r="K1078" s="16" t="str">
        <f>IF($C1078="B",VLOOKUP($A1078,Bat!$A$4:$BF$2320,K$1,FALSE),VLOOKUP($A1078,Pit!$A$4:$BA$1686,K$2,FALSE))</f>
        <v>Normal</v>
      </c>
      <c r="L1078" s="17" t="str">
        <f>IF($C1078="B",VLOOKUP($A1078,Bat!$A$4:$BF$2320,L$1,FALSE),VLOOKUP($A1078,Pit!$A$4:$BA$1686,L$2,FALSE))</f>
        <v>Normal</v>
      </c>
      <c r="M1078" s="16">
        <f>IF($C1078="B",VLOOKUP($A1078,Bat!$A$4:$BF$2320,M$1,FALSE),VLOOKUP($A1078,Pit!$A$4:$BA$1686,M$2,FALSE))</f>
        <v>5</v>
      </c>
      <c r="N1078" s="16">
        <f>IF($C1078="B",VLOOKUP($A1078,Bat!$A$4:$BF$2320,N$1,FALSE),VLOOKUP($A1078,Pit!$A$4:$BA$1686,N$2,FALSE))</f>
        <v>1</v>
      </c>
      <c r="O1078" s="16">
        <f>IF($C1078="B",VLOOKUP($A1078,Bat!$A$4:$BF$2320,O$1,FALSE),VLOOKUP($A1078,Pit!$A$4:$BA$1686,O$2,FALSE))</f>
        <v>1</v>
      </c>
      <c r="P1078" s="16" t="str">
        <f>IF($C1078="B",VLOOKUP($A1078,Bat!$A$4:$BF$2320,P$1,FALSE),VLOOKUP($A1078,Pit!$A$4:$BA$1686,P$2,FALSE))</f>
        <v>89-91 Mph</v>
      </c>
      <c r="Q1078" s="17">
        <f>IF($C1078="B",VLOOKUP($A1078,Bat!$A$4:$BF$2320,Q$1,FALSE),VLOOKUP($A1078,Pit!$A$4:$BA$1686,Q$2,FALSE))</f>
        <v>3</v>
      </c>
      <c r="R1078" s="18">
        <f>IF($C1078="B",VLOOKUP($A1078,Bat!$A$4:$BF$2320,R$1,FALSE),VLOOKUP($A1078,Pit!$A$4:$BA$1686,R$2,FALSE))</f>
        <v>3.9871911034168335</v>
      </c>
      <c r="S1078" s="19">
        <f>IF($C1078="B",VLOOKUP($A1078,Bat!$A$4:$BF$2320,S$1,FALSE),VLOOKUP($A1078,Pit!$A$4:$BA$1686,S$2,FALSE))</f>
        <v>-0.70727859797775849</v>
      </c>
      <c r="T1078" s="20" t="str">
        <f>IF($C1078="B",VLOOKUP($A1078,Bat!$A$4:$BF$2320,T$1,FALSE),VLOOKUP($A1078,Pit!$A$4:$BA$1686,T$2,FALSE))</f>
        <v>-</v>
      </c>
      <c r="U1078" s="17" t="str">
        <f>VLOOKUP(IF($C1078="B",VLOOKUP($A1078,Bat!$A$4:$AU$2320,U$1,FALSE),VLOOKUP($A1078,Pit!$A$4:$BE$1686,U$2,FALSE)),COND!$A$35:$B$41,2,FALSE)</f>
        <v>??</v>
      </c>
      <c r="V1078" s="21">
        <f>IF($C1078="B",VLOOKUP($A1078,Bat!$A$4:$AT$2284,46,FALSE),VLOOKUP($A1078,Pit!$A$4:$BD$1664,56,FALSE))</f>
        <v>661</v>
      </c>
      <c r="W1078" s="16">
        <f t="shared" si="82"/>
        <v>999</v>
      </c>
      <c r="X1078" s="16"/>
      <c r="Y1078" s="22">
        <f t="shared" si="83"/>
        <v>1153</v>
      </c>
      <c r="Z1078" s="16" t="str">
        <f>IFERROR(VLOOKUP($D1078,Results37!$F$3:$L$1396,Z$1,FALSE),"")</f>
        <v/>
      </c>
      <c r="AA1078" s="47" t="str">
        <f>IF(ISERROR(VLOOKUP(D1078,Results37!$F$3:$O$399,AA$1,FALSE)),"",IF(VLOOKUP(D1078,Results37!$F$3:$O$399,AA$1+1,FALSE)=1,"S"&amp;VLOOKUP(D1078,Results37!$F$3:$O$399,AA$1,FALSE),VLOOKUP(D1078,Results37!$F$3:$O$399,AA$1,FALSE)))</f>
        <v/>
      </c>
      <c r="AB1078" s="16" t="str">
        <f>IFERROR(VLOOKUP($D1078,Results37!$F$3:$L$1396,AB$1,FALSE),"")</f>
        <v/>
      </c>
      <c r="AC1078" s="16" t="str">
        <f>IFERROR(VLOOKUP($D1078,Results37!$F$3:$L$1396,AC$1,FALSE),"")</f>
        <v/>
      </c>
      <c r="AD1078" s="16" t="str">
        <f t="shared" si="84"/>
        <v/>
      </c>
      <c r="AE1078" s="20" t="str">
        <f>IF(ISERROR(VLOOKUP($AC1078&amp;"-"&amp;$F1078&amp;" "&amp;G1078,Bonuses!$B$1:$G$1006,4,FALSE)),"",INT(VLOOKUP($AC1078&amp;"-"&amp;$F1078&amp;" "&amp;$G1078,Bonuses!$B$1:$G$1006,4,FALSE)))</f>
        <v/>
      </c>
      <c r="AF1078" s="16" t="str">
        <f>IF(ISERROR(VLOOKUP($AC1078&amp;"-"&amp;$F1078,Bonuses!$B$1:$G$1006,5,FALSE)),"",IF(VLOOKUP($AC1078&amp;"-"&amp;$F1078,Bonuses!$B$1:$G$1006,5,FALSE)="","",VLOOKUP($AC1078&amp;"-"&amp;$F1078,Bonuses!$B$1:$G$1006,6,FALSE)&amp;" yrs, "&amp;VLOOKUP($AC1078&amp;"-"&amp;$F1078,Bonuses!$B$1:$G$1006,5,FALSE)))</f>
        <v/>
      </c>
    </row>
    <row r="1079" spans="1:32" s="21" customFormat="1" x14ac:dyDescent="0.25">
      <c r="A1079" s="21" t="s">
        <v>2750</v>
      </c>
      <c r="B1079" s="21">
        <f t="shared" si="80"/>
        <v>0</v>
      </c>
      <c r="C1079" s="21" t="str">
        <f t="shared" si="81"/>
        <v>P</v>
      </c>
      <c r="D1079" s="17">
        <f>IF($C1079="B",VLOOKUP($A1079,Bat!$A$4:$BF$2320,D$1,FALSE),VLOOKUP($A1079,Pit!$A$4:$BA$1686,D$2,FALSE))</f>
        <v>4712</v>
      </c>
      <c r="E1079" s="16" t="str">
        <f>IF($C1079="B",VLOOKUP($A1079,Bat!$A$4:$BF$2320,E$1,FALSE),VLOOKUP($A1079,Pit!$A$4:$BA$1686,E$2,FALSE))</f>
        <v>RP</v>
      </c>
      <c r="F1079" s="16" t="str">
        <f>IF($C1079="B",VLOOKUP($A1079,Bat!$A$4:$BF$2320,F$1,FALSE),VLOOKUP($A1079,Pit!$A$4:$BA$1686,F$2,FALSE))</f>
        <v>Pat</v>
      </c>
      <c r="G1079" s="16" t="str">
        <f>IF($C1079="B",VLOOKUP($A1079,Bat!$A$4:$BF$2320,G$1,FALSE),VLOOKUP($A1079,Pit!$A$4:$BA$1686,G$2,FALSE))</f>
        <v>Moore</v>
      </c>
      <c r="H1079" s="16">
        <f>IF($C1079="B",VLOOKUP($A1079,Bat!$A$4:$BF$2320,H$1,FALSE),VLOOKUP($A1079,Pit!$A$4:$BA$1686,H$2,FALSE))</f>
        <v>24</v>
      </c>
      <c r="I1079" s="16" t="str">
        <f>IF($C1079="B",VLOOKUP($A1079,Bat!$A$4:$BF$2320,I$1,FALSE),VLOOKUP($A1079,Pit!$A$4:$BA$1686,I$2,FALSE))</f>
        <v>R</v>
      </c>
      <c r="J1079" s="16" t="str">
        <f>IF($C1079="B",VLOOKUP($A1079,Bat!$A$4:$BF$2320,J$1,FALSE),VLOOKUP($A1079,Pit!$A$4:$BA$1686,J$2,FALSE))</f>
        <v>R</v>
      </c>
      <c r="K1079" s="16" t="str">
        <f>IF($C1079="B",VLOOKUP($A1079,Bat!$A$4:$BF$2320,K$1,FALSE),VLOOKUP($A1079,Pit!$A$4:$BA$1686,K$2,FALSE))</f>
        <v>Low</v>
      </c>
      <c r="L1079" s="17" t="str">
        <f>IF($C1079="B",VLOOKUP($A1079,Bat!$A$4:$BF$2320,L$1,FALSE),VLOOKUP($A1079,Pit!$A$4:$BA$1686,L$2,FALSE))</f>
        <v>Low</v>
      </c>
      <c r="M1079" s="16">
        <f>IF($C1079="B",VLOOKUP($A1079,Bat!$A$4:$BF$2320,M$1,FALSE),VLOOKUP($A1079,Pit!$A$4:$BA$1686,M$2,FALSE))</f>
        <v>3</v>
      </c>
      <c r="N1079" s="16">
        <f>IF($C1079="B",VLOOKUP($A1079,Bat!$A$4:$BF$2320,N$1,FALSE),VLOOKUP($A1079,Pit!$A$4:$BA$1686,N$2,FALSE))</f>
        <v>3</v>
      </c>
      <c r="O1079" s="16">
        <f>IF($C1079="B",VLOOKUP($A1079,Bat!$A$4:$BF$2320,O$1,FALSE),VLOOKUP($A1079,Pit!$A$4:$BA$1686,O$2,FALSE))</f>
        <v>1</v>
      </c>
      <c r="P1079" s="16" t="str">
        <f>IF($C1079="B",VLOOKUP($A1079,Bat!$A$4:$BF$2320,P$1,FALSE),VLOOKUP($A1079,Pit!$A$4:$BA$1686,P$2,FALSE))</f>
        <v>88-90 Mph</v>
      </c>
      <c r="Q1079" s="17">
        <f>IF($C1079="B",VLOOKUP($A1079,Bat!$A$4:$BF$2320,Q$1,FALSE),VLOOKUP($A1079,Pit!$A$4:$BA$1686,Q$2,FALSE))</f>
        <v>9</v>
      </c>
      <c r="R1079" s="18">
        <f>IF($C1079="B",VLOOKUP($A1079,Bat!$A$4:$BF$2320,R$1,FALSE),VLOOKUP($A1079,Pit!$A$4:$BA$1686,R$2,FALSE))</f>
        <v>3.9619459968389705</v>
      </c>
      <c r="S1079" s="19">
        <f>IF($C1079="B",VLOOKUP($A1079,Bat!$A$4:$BF$2320,S$1,FALSE),VLOOKUP($A1079,Pit!$A$4:$BA$1686,S$2,FALSE))</f>
        <v>-0.70949638173078289</v>
      </c>
      <c r="T1079" s="20" t="str">
        <f>IF($C1079="B",VLOOKUP($A1079,Bat!$A$4:$BF$2320,T$1,FALSE),VLOOKUP($A1079,Pit!$A$4:$BA$1686,T$2,FALSE))</f>
        <v>Slot</v>
      </c>
      <c r="U1079" s="17" t="str">
        <f>VLOOKUP(IF($C1079="B",VLOOKUP($A1079,Bat!$A$4:$AU$2320,U$1,FALSE),VLOOKUP($A1079,Pit!$A$4:$BE$1686,U$2,FALSE)),COND!$A$35:$B$41,2,FALSE)</f>
        <v>??</v>
      </c>
      <c r="V1079" s="21">
        <f>IF($C1079="B",VLOOKUP($A1079,Bat!$A$4:$AT$2284,46,FALSE),VLOOKUP($A1079,Pit!$A$4:$BD$1664,56,FALSE))</f>
        <v>662</v>
      </c>
      <c r="W1079" s="16">
        <f t="shared" si="82"/>
        <v>662</v>
      </c>
      <c r="X1079" s="16"/>
      <c r="Y1079" s="22">
        <f t="shared" si="83"/>
        <v>1155</v>
      </c>
      <c r="Z1079" s="16" t="str">
        <f>IFERROR(VLOOKUP($D1079,Results37!$F$3:$L$1396,Z$1,FALSE),"")</f>
        <v/>
      </c>
      <c r="AA1079" s="47" t="str">
        <f>IF(ISERROR(VLOOKUP(D1079,Results37!$F$3:$O$399,AA$1,FALSE)),"",IF(VLOOKUP(D1079,Results37!$F$3:$O$399,AA$1+1,FALSE)=1,"S"&amp;VLOOKUP(D1079,Results37!$F$3:$O$399,AA$1,FALSE),VLOOKUP(D1079,Results37!$F$3:$O$399,AA$1,FALSE)))</f>
        <v/>
      </c>
      <c r="AB1079" s="16" t="str">
        <f>IFERROR(VLOOKUP($D1079,Results37!$F$3:$L$1396,AB$1,FALSE),"")</f>
        <v/>
      </c>
      <c r="AC1079" s="16" t="str">
        <f>IFERROR(VLOOKUP($D1079,Results37!$F$3:$L$1396,AC$1,FALSE),"")</f>
        <v/>
      </c>
      <c r="AD1079" s="16" t="str">
        <f t="shared" si="84"/>
        <v/>
      </c>
      <c r="AE1079" s="20" t="str">
        <f>IF(ISERROR(VLOOKUP($AC1079&amp;"-"&amp;$F1079&amp;" "&amp;G1079,Bonuses!$B$1:$G$1006,4,FALSE)),"",INT(VLOOKUP($AC1079&amp;"-"&amp;$F1079&amp;" "&amp;$G1079,Bonuses!$B$1:$G$1006,4,FALSE)))</f>
        <v/>
      </c>
      <c r="AF1079" s="16" t="str">
        <f>IF(ISERROR(VLOOKUP($AC1079&amp;"-"&amp;$F1079,Bonuses!$B$1:$G$1006,5,FALSE)),"",IF(VLOOKUP($AC1079&amp;"-"&amp;$F1079,Bonuses!$B$1:$G$1006,5,FALSE)="","",VLOOKUP($AC1079&amp;"-"&amp;$F1079,Bonuses!$B$1:$G$1006,6,FALSE)&amp;" yrs, "&amp;VLOOKUP($AC1079&amp;"-"&amp;$F1079,Bonuses!$B$1:$G$1006,5,FALSE)))</f>
        <v/>
      </c>
    </row>
    <row r="1080" spans="1:32" s="21" customFormat="1" x14ac:dyDescent="0.25">
      <c r="A1080" s="21" t="s">
        <v>2208</v>
      </c>
      <c r="B1080" s="21">
        <f t="shared" si="80"/>
        <v>0</v>
      </c>
      <c r="C1080" s="21" t="str">
        <f t="shared" si="81"/>
        <v>B</v>
      </c>
      <c r="D1080" s="17">
        <f>IF($C1080="B",VLOOKUP($A1080,Bat!$A$4:$BF$2320,D$1,FALSE),VLOOKUP($A1080,Pit!$A$4:$BA$1686,D$2,FALSE))</f>
        <v>6949</v>
      </c>
      <c r="E1080" s="16" t="str">
        <f>IF($C1080="B",VLOOKUP($A1080,Bat!$A$4:$BF$2320,E$1,FALSE),VLOOKUP($A1080,Pit!$A$4:$BA$1686,E$2,FALSE))</f>
        <v>3B</v>
      </c>
      <c r="F1080" s="16" t="str">
        <f>IF($C1080="B",VLOOKUP($A1080,Bat!$A$4:$BF$2320,F$1,FALSE),VLOOKUP($A1080,Pit!$A$4:$BA$1686,F$2,FALSE))</f>
        <v>Bruce</v>
      </c>
      <c r="G1080" s="16" t="str">
        <f>IF($C1080="B",VLOOKUP($A1080,Bat!$A$4:$BF$2320,G$1,FALSE),VLOOKUP($A1080,Pit!$A$4:$BA$1686,G$2,FALSE))</f>
        <v>Mueller</v>
      </c>
      <c r="H1080" s="16">
        <f>IF($C1080="B",VLOOKUP($A1080,Bat!$A$4:$BF$2320,H$1,FALSE),VLOOKUP($A1080,Pit!$A$4:$BA$1686,H$2,FALSE))</f>
        <v>18</v>
      </c>
      <c r="I1080" s="16" t="str">
        <f>IF($C1080="B",VLOOKUP($A1080,Bat!$A$4:$BF$2320,I$1,FALSE),VLOOKUP($A1080,Pit!$A$4:$BA$1686,I$2,FALSE))</f>
        <v>R</v>
      </c>
      <c r="J1080" s="16" t="str">
        <f>IF($C1080="B",VLOOKUP($A1080,Bat!$A$4:$BF$2320,J$1,FALSE),VLOOKUP($A1080,Pit!$A$4:$BA$1686,J$2,FALSE))</f>
        <v>R</v>
      </c>
      <c r="K1080" s="16" t="str">
        <f>IF($C1080="B",VLOOKUP($A1080,Bat!$A$4:$BF$2320,K$1,FALSE),VLOOKUP($A1080,Pit!$A$4:$BA$1686,K$2,FALSE))</f>
        <v>Normal</v>
      </c>
      <c r="L1080" s="17" t="str">
        <f>IF($C1080="B",VLOOKUP($A1080,Bat!$A$4:$BF$2320,L$1,FALSE),VLOOKUP($A1080,Pit!$A$4:$BA$1686,L$2,FALSE))</f>
        <v>Normal</v>
      </c>
      <c r="M1080" s="16">
        <f>IF($C1080="B",VLOOKUP($A1080,Bat!$A$4:$BF$2320,M$1,FALSE),VLOOKUP($A1080,Pit!$A$4:$BA$1686,M$2,FALSE))</f>
        <v>1</v>
      </c>
      <c r="N1080" s="16">
        <f>IF($C1080="B",VLOOKUP($A1080,Bat!$A$4:$BF$2320,N$1,FALSE),VLOOKUP($A1080,Pit!$A$4:$BA$1686,N$2,FALSE))</f>
        <v>5</v>
      </c>
      <c r="O1080" s="16">
        <f>IF($C1080="B",VLOOKUP($A1080,Bat!$A$4:$BF$2320,O$1,FALSE),VLOOKUP($A1080,Pit!$A$4:$BA$1686,O$2,FALSE))</f>
        <v>4</v>
      </c>
      <c r="P1080" s="16">
        <f>IF($C1080="B",VLOOKUP($A1080,Bat!$A$4:$BF$2320,P$1,FALSE),VLOOKUP($A1080,Pit!$A$4:$BA$1686,P$2,FALSE))</f>
        <v>2</v>
      </c>
      <c r="Q1080" s="17">
        <f>IF($C1080="B",VLOOKUP($A1080,Bat!$A$4:$BF$2320,Q$1,FALSE),VLOOKUP($A1080,Pit!$A$4:$BA$1686,Q$2,FALSE))</f>
        <v>2</v>
      </c>
      <c r="R1080" s="18">
        <f>IF($C1080="B",VLOOKUP($A1080,Bat!$A$4:$BF$2320,R$1,FALSE),VLOOKUP($A1080,Pit!$A$4:$BA$1686,R$2,FALSE))</f>
        <v>-8.2227558484354226</v>
      </c>
      <c r="S1080" s="19">
        <f>IF($C1080="B",VLOOKUP($A1080,Bat!$A$4:$BF$2320,S$1,FALSE),VLOOKUP($A1080,Pit!$A$4:$BA$1686,S$2,FALSE))</f>
        <v>-0.75771322030143229</v>
      </c>
      <c r="T1080" s="20" t="str">
        <f>IF($C1080="B",VLOOKUP($A1080,Bat!$A$4:$BF$2320,T$1,FALSE),VLOOKUP($A1080,Pit!$A$4:$BA$1686,T$2,FALSE))</f>
        <v>$1.5m</v>
      </c>
      <c r="U1080" s="17" t="str">
        <f>VLOOKUP(IF($C1080="B",VLOOKUP($A1080,Bat!$A$4:$AU$2320,U$1,FALSE),VLOOKUP($A1080,Pit!$A$4:$BE$1686,U$2,FALSE)),COND!$A$35:$B$41,2,FALSE)</f>
        <v>??</v>
      </c>
      <c r="V1080" s="21">
        <f>IF($C1080="B",VLOOKUP($A1080,Bat!$A$4:$AT$2284,46,FALSE),VLOOKUP($A1080,Pit!$A$4:$BD$1664,56,FALSE))</f>
        <v>662</v>
      </c>
      <c r="W1080" s="16">
        <f t="shared" si="82"/>
        <v>999</v>
      </c>
      <c r="X1080" s="16"/>
      <c r="Y1080" s="22">
        <f t="shared" si="83"/>
        <v>1182</v>
      </c>
      <c r="Z1080" s="16" t="str">
        <f>IFERROR(VLOOKUP($D1080,Results37!$F$3:$L$1396,Z$1,FALSE),"")</f>
        <v/>
      </c>
      <c r="AA1080" s="47" t="str">
        <f>IF(ISERROR(VLOOKUP(D1080,Results37!$F$3:$O$399,AA$1,FALSE)),"",IF(VLOOKUP(D1080,Results37!$F$3:$O$399,AA$1+1,FALSE)=1,"S"&amp;VLOOKUP(D1080,Results37!$F$3:$O$399,AA$1,FALSE),VLOOKUP(D1080,Results37!$F$3:$O$399,AA$1,FALSE)))</f>
        <v/>
      </c>
      <c r="AB1080" s="16" t="str">
        <f>IFERROR(VLOOKUP($D1080,Results37!$F$3:$L$1396,AB$1,FALSE),"")</f>
        <v/>
      </c>
      <c r="AC1080" s="16" t="str">
        <f>IFERROR(VLOOKUP($D1080,Results37!$F$3:$L$1396,AC$1,FALSE),"")</f>
        <v/>
      </c>
      <c r="AD1080" s="16" t="str">
        <f t="shared" si="84"/>
        <v/>
      </c>
      <c r="AE1080" s="20" t="str">
        <f>IF(ISERROR(VLOOKUP($AC1080&amp;"-"&amp;$F1080&amp;" "&amp;G1080,Bonuses!$B$1:$G$1006,4,FALSE)),"",INT(VLOOKUP($AC1080&amp;"-"&amp;$F1080&amp;" "&amp;$G1080,Bonuses!$B$1:$G$1006,4,FALSE)))</f>
        <v/>
      </c>
      <c r="AF1080" s="16" t="str">
        <f>IF(ISERROR(VLOOKUP($AC1080&amp;"-"&amp;$F1080,Bonuses!$B$1:$G$1006,5,FALSE)),"",IF(VLOOKUP($AC1080&amp;"-"&amp;$F1080,Bonuses!$B$1:$G$1006,5,FALSE)="","",VLOOKUP($AC1080&amp;"-"&amp;$F1080,Bonuses!$B$1:$G$1006,6,FALSE)&amp;" yrs, "&amp;VLOOKUP($AC1080&amp;"-"&amp;$F1080,Bonuses!$B$1:$G$1006,5,FALSE)))</f>
        <v/>
      </c>
    </row>
    <row r="1081" spans="1:32" s="21" customFormat="1" x14ac:dyDescent="0.25">
      <c r="A1081" s="21" t="s">
        <v>2751</v>
      </c>
      <c r="B1081" s="21">
        <f t="shared" si="80"/>
        <v>0</v>
      </c>
      <c r="C1081" s="21" t="str">
        <f t="shared" si="81"/>
        <v>P</v>
      </c>
      <c r="D1081" s="17">
        <f>IF($C1081="B",VLOOKUP($A1081,Bat!$A$4:$BF$2320,D$1,FALSE),VLOOKUP($A1081,Pit!$A$4:$BA$1686,D$2,FALSE))</f>
        <v>7748</v>
      </c>
      <c r="E1081" s="16" t="str">
        <f>IF($C1081="B",VLOOKUP($A1081,Bat!$A$4:$BF$2320,E$1,FALSE),VLOOKUP($A1081,Pit!$A$4:$BA$1686,E$2,FALSE))</f>
        <v>RP</v>
      </c>
      <c r="F1081" s="16" t="str">
        <f>IF($C1081="B",VLOOKUP($A1081,Bat!$A$4:$BF$2320,F$1,FALSE),VLOOKUP($A1081,Pit!$A$4:$BA$1686,F$2,FALSE))</f>
        <v>Francisco</v>
      </c>
      <c r="G1081" s="16" t="str">
        <f>IF($C1081="B",VLOOKUP($A1081,Bat!$A$4:$BF$2320,G$1,FALSE),VLOOKUP($A1081,Pit!$A$4:$BA$1686,G$2,FALSE))</f>
        <v>Gonzáles</v>
      </c>
      <c r="H1081" s="16">
        <f>IF($C1081="B",VLOOKUP($A1081,Bat!$A$4:$BF$2320,H$1,FALSE),VLOOKUP($A1081,Pit!$A$4:$BA$1686,H$2,FALSE))</f>
        <v>24</v>
      </c>
      <c r="I1081" s="16" t="str">
        <f>IF($C1081="B",VLOOKUP($A1081,Bat!$A$4:$BF$2320,I$1,FALSE),VLOOKUP($A1081,Pit!$A$4:$BA$1686,I$2,FALSE))</f>
        <v>L</v>
      </c>
      <c r="J1081" s="16" t="str">
        <f>IF($C1081="B",VLOOKUP($A1081,Bat!$A$4:$BF$2320,J$1,FALSE),VLOOKUP($A1081,Pit!$A$4:$BA$1686,J$2,FALSE))</f>
        <v>R</v>
      </c>
      <c r="K1081" s="16" t="str">
        <f>IF($C1081="B",VLOOKUP($A1081,Bat!$A$4:$BF$2320,K$1,FALSE),VLOOKUP($A1081,Pit!$A$4:$BA$1686,K$2,FALSE))</f>
        <v>Low</v>
      </c>
      <c r="L1081" s="17" t="str">
        <f>IF($C1081="B",VLOOKUP($A1081,Bat!$A$4:$BF$2320,L$1,FALSE),VLOOKUP($A1081,Pit!$A$4:$BA$1686,L$2,FALSE))</f>
        <v>Normal</v>
      </c>
      <c r="M1081" s="16">
        <f>IF($C1081="B",VLOOKUP($A1081,Bat!$A$4:$BF$2320,M$1,FALSE),VLOOKUP($A1081,Pit!$A$4:$BA$1686,M$2,FALSE))</f>
        <v>4</v>
      </c>
      <c r="N1081" s="16">
        <f>IF($C1081="B",VLOOKUP($A1081,Bat!$A$4:$BF$2320,N$1,FALSE),VLOOKUP($A1081,Pit!$A$4:$BA$1686,N$2,FALSE))</f>
        <v>2</v>
      </c>
      <c r="O1081" s="16">
        <f>IF($C1081="B",VLOOKUP($A1081,Bat!$A$4:$BF$2320,O$1,FALSE),VLOOKUP($A1081,Pit!$A$4:$BA$1686,O$2,FALSE))</f>
        <v>1</v>
      </c>
      <c r="P1081" s="16" t="str">
        <f>IF($C1081="B",VLOOKUP($A1081,Bat!$A$4:$BF$2320,P$1,FALSE),VLOOKUP($A1081,Pit!$A$4:$BA$1686,P$2,FALSE))</f>
        <v>89-91 Mph</v>
      </c>
      <c r="Q1081" s="17">
        <f>IF($C1081="B",VLOOKUP($A1081,Bat!$A$4:$BF$2320,Q$1,FALSE),VLOOKUP($A1081,Pit!$A$4:$BA$1686,Q$2,FALSE))</f>
        <v>6</v>
      </c>
      <c r="R1081" s="18">
        <f>IF($C1081="B",VLOOKUP($A1081,Bat!$A$4:$BF$2320,R$1,FALSE),VLOOKUP($A1081,Pit!$A$4:$BA$1686,R$2,FALSE))</f>
        <v>3.9583153280362247</v>
      </c>
      <c r="S1081" s="19">
        <f>IF($C1081="B",VLOOKUP($A1081,Bat!$A$4:$BF$2320,S$1,FALSE),VLOOKUP($A1081,Pit!$A$4:$BA$1686,S$2,FALSE))</f>
        <v>-0.7098153361490781</v>
      </c>
      <c r="T1081" s="20" t="str">
        <f>IF($C1081="B",VLOOKUP($A1081,Bat!$A$4:$BF$2320,T$1,FALSE),VLOOKUP($A1081,Pit!$A$4:$BA$1686,T$2,FALSE))</f>
        <v>Slot</v>
      </c>
      <c r="U1081" s="17" t="str">
        <f>VLOOKUP(IF($C1081="B",VLOOKUP($A1081,Bat!$A$4:$AU$2320,U$1,FALSE),VLOOKUP($A1081,Pit!$A$4:$BE$1686,U$2,FALSE)),COND!$A$35:$B$41,2,FALSE)</f>
        <v>??</v>
      </c>
      <c r="V1081" s="21">
        <f>IF($C1081="B",VLOOKUP($A1081,Bat!$A$4:$AT$2284,46,FALSE),VLOOKUP($A1081,Pit!$A$4:$BD$1664,56,FALSE))</f>
        <v>663</v>
      </c>
      <c r="W1081" s="16">
        <f t="shared" si="82"/>
        <v>663</v>
      </c>
      <c r="X1081" s="16"/>
      <c r="Y1081" s="22">
        <f t="shared" si="83"/>
        <v>1156</v>
      </c>
      <c r="Z1081" s="16" t="str">
        <f>IFERROR(VLOOKUP($D1081,Results37!$F$3:$L$1396,Z$1,FALSE),"")</f>
        <v/>
      </c>
      <c r="AA1081" s="47" t="str">
        <f>IF(ISERROR(VLOOKUP(D1081,Results37!$F$3:$O$399,AA$1,FALSE)),"",IF(VLOOKUP(D1081,Results37!$F$3:$O$399,AA$1+1,FALSE)=1,"S"&amp;VLOOKUP(D1081,Results37!$F$3:$O$399,AA$1,FALSE),VLOOKUP(D1081,Results37!$F$3:$O$399,AA$1,FALSE)))</f>
        <v/>
      </c>
      <c r="AB1081" s="16" t="str">
        <f>IFERROR(VLOOKUP($D1081,Results37!$F$3:$L$1396,AB$1,FALSE),"")</f>
        <v/>
      </c>
      <c r="AC1081" s="16" t="str">
        <f>IFERROR(VLOOKUP($D1081,Results37!$F$3:$L$1396,AC$1,FALSE),"")</f>
        <v/>
      </c>
      <c r="AD1081" s="16" t="str">
        <f t="shared" si="84"/>
        <v/>
      </c>
      <c r="AE1081" s="20" t="str">
        <f>IF(ISERROR(VLOOKUP($AC1081&amp;"-"&amp;$F1081&amp;" "&amp;G1081,Bonuses!$B$1:$G$1006,4,FALSE)),"",INT(VLOOKUP($AC1081&amp;"-"&amp;$F1081&amp;" "&amp;$G1081,Bonuses!$B$1:$G$1006,4,FALSE)))</f>
        <v/>
      </c>
      <c r="AF1081" s="16" t="str">
        <f>IF(ISERROR(VLOOKUP($AC1081&amp;"-"&amp;$F1081,Bonuses!$B$1:$G$1006,5,FALSE)),"",IF(VLOOKUP($AC1081&amp;"-"&amp;$F1081,Bonuses!$B$1:$G$1006,5,FALSE)="","",VLOOKUP($AC1081&amp;"-"&amp;$F1081,Bonuses!$B$1:$G$1006,6,FALSE)&amp;" yrs, "&amp;VLOOKUP($AC1081&amp;"-"&amp;$F1081,Bonuses!$B$1:$G$1006,5,FALSE)))</f>
        <v/>
      </c>
    </row>
    <row r="1082" spans="1:32" s="21" customFormat="1" x14ac:dyDescent="0.25">
      <c r="A1082" s="21" t="s">
        <v>2752</v>
      </c>
      <c r="B1082" s="21">
        <f t="shared" si="80"/>
        <v>0</v>
      </c>
      <c r="C1082" s="21" t="str">
        <f t="shared" si="81"/>
        <v>P</v>
      </c>
      <c r="D1082" s="17">
        <f>IF($C1082="B",VLOOKUP($A1082,Bat!$A$4:$BF$2320,D$1,FALSE),VLOOKUP($A1082,Pit!$A$4:$BA$1686,D$2,FALSE))</f>
        <v>4832</v>
      </c>
      <c r="E1082" s="16" t="str">
        <f>IF($C1082="B",VLOOKUP($A1082,Bat!$A$4:$BF$2320,E$1,FALSE),VLOOKUP($A1082,Pit!$A$4:$BA$1686,E$2,FALSE))</f>
        <v>RP</v>
      </c>
      <c r="F1082" s="16" t="str">
        <f>IF($C1082="B",VLOOKUP($A1082,Bat!$A$4:$BF$2320,F$1,FALSE),VLOOKUP($A1082,Pit!$A$4:$BA$1686,F$2,FALSE))</f>
        <v>George</v>
      </c>
      <c r="G1082" s="16" t="str">
        <f>IF($C1082="B",VLOOKUP($A1082,Bat!$A$4:$BF$2320,G$1,FALSE),VLOOKUP($A1082,Pit!$A$4:$BA$1686,G$2,FALSE))</f>
        <v>Wilson</v>
      </c>
      <c r="H1082" s="16">
        <f>IF($C1082="B",VLOOKUP($A1082,Bat!$A$4:$BF$2320,H$1,FALSE),VLOOKUP($A1082,Pit!$A$4:$BA$1686,H$2,FALSE))</f>
        <v>24</v>
      </c>
      <c r="I1082" s="16" t="str">
        <f>IF($C1082="B",VLOOKUP($A1082,Bat!$A$4:$BF$2320,I$1,FALSE),VLOOKUP($A1082,Pit!$A$4:$BA$1686,I$2,FALSE))</f>
        <v>R</v>
      </c>
      <c r="J1082" s="16" t="str">
        <f>IF($C1082="B",VLOOKUP($A1082,Bat!$A$4:$BF$2320,J$1,FALSE),VLOOKUP($A1082,Pit!$A$4:$BA$1686,J$2,FALSE))</f>
        <v>R</v>
      </c>
      <c r="K1082" s="16" t="str">
        <f>IF($C1082="B",VLOOKUP($A1082,Bat!$A$4:$BF$2320,K$1,FALSE),VLOOKUP($A1082,Pit!$A$4:$BA$1686,K$2,FALSE))</f>
        <v>Low</v>
      </c>
      <c r="L1082" s="17" t="str">
        <f>IF($C1082="B",VLOOKUP($A1082,Bat!$A$4:$BF$2320,L$1,FALSE),VLOOKUP($A1082,Pit!$A$4:$BA$1686,L$2,FALSE))</f>
        <v>High</v>
      </c>
      <c r="M1082" s="16">
        <f>IF($C1082="B",VLOOKUP($A1082,Bat!$A$4:$BF$2320,M$1,FALSE),VLOOKUP($A1082,Pit!$A$4:$BA$1686,M$2,FALSE))</f>
        <v>4</v>
      </c>
      <c r="N1082" s="16">
        <f>IF($C1082="B",VLOOKUP($A1082,Bat!$A$4:$BF$2320,N$1,FALSE),VLOOKUP($A1082,Pit!$A$4:$BA$1686,N$2,FALSE))</f>
        <v>2</v>
      </c>
      <c r="O1082" s="16">
        <f>IF($C1082="B",VLOOKUP($A1082,Bat!$A$4:$BF$2320,O$1,FALSE),VLOOKUP($A1082,Pit!$A$4:$BA$1686,O$2,FALSE))</f>
        <v>1</v>
      </c>
      <c r="P1082" s="16" t="str">
        <f>IF($C1082="B",VLOOKUP($A1082,Bat!$A$4:$BF$2320,P$1,FALSE),VLOOKUP($A1082,Pit!$A$4:$BA$1686,P$2,FALSE))</f>
        <v>93-95 Mph</v>
      </c>
      <c r="Q1082" s="17">
        <f>IF($C1082="B",VLOOKUP($A1082,Bat!$A$4:$BF$2320,Q$1,FALSE),VLOOKUP($A1082,Pit!$A$4:$BA$1686,Q$2,FALSE))</f>
        <v>9</v>
      </c>
      <c r="R1082" s="18">
        <f>IF($C1082="B",VLOOKUP($A1082,Bat!$A$4:$BF$2320,R$1,FALSE),VLOOKUP($A1082,Pit!$A$4:$BA$1686,R$2,FALSE))</f>
        <v>3.9487263301699258</v>
      </c>
      <c r="S1082" s="19">
        <f>IF($C1082="B",VLOOKUP($A1082,Bat!$A$4:$BF$2320,S$1,FALSE),VLOOKUP($A1082,Pit!$A$4:$BA$1686,S$2,FALSE))</f>
        <v>-0.71065773004470589</v>
      </c>
      <c r="T1082" s="20" t="str">
        <f>IF($C1082="B",VLOOKUP($A1082,Bat!$A$4:$BF$2320,T$1,FALSE),VLOOKUP($A1082,Pit!$A$4:$BA$1686,T$2,FALSE))</f>
        <v>Slot</v>
      </c>
      <c r="U1082" s="17" t="str">
        <f>VLOOKUP(IF($C1082="B",VLOOKUP($A1082,Bat!$A$4:$AU$2320,U$1,FALSE),VLOOKUP($A1082,Pit!$A$4:$BE$1686,U$2,FALSE)),COND!$A$35:$B$41,2,FALSE)</f>
        <v>??</v>
      </c>
      <c r="V1082" s="21">
        <f>IF($C1082="B",VLOOKUP($A1082,Bat!$A$4:$AT$2284,46,FALSE),VLOOKUP($A1082,Pit!$A$4:$BD$1664,56,FALSE))</f>
        <v>664</v>
      </c>
      <c r="W1082" s="16">
        <f t="shared" si="82"/>
        <v>664</v>
      </c>
      <c r="X1082" s="16"/>
      <c r="Y1082" s="22">
        <f t="shared" si="83"/>
        <v>1157</v>
      </c>
      <c r="Z1082" s="16" t="str">
        <f>IFERROR(VLOOKUP($D1082,Results37!$F$3:$L$1396,Z$1,FALSE),"")</f>
        <v/>
      </c>
      <c r="AA1082" s="47" t="str">
        <f>IF(ISERROR(VLOOKUP(D1082,Results37!$F$3:$O$399,AA$1,FALSE)),"",IF(VLOOKUP(D1082,Results37!$F$3:$O$399,AA$1+1,FALSE)=1,"S"&amp;VLOOKUP(D1082,Results37!$F$3:$O$399,AA$1,FALSE),VLOOKUP(D1082,Results37!$F$3:$O$399,AA$1,FALSE)))</f>
        <v/>
      </c>
      <c r="AB1082" s="16" t="str">
        <f>IFERROR(VLOOKUP($D1082,Results37!$F$3:$L$1396,AB$1,FALSE),"")</f>
        <v/>
      </c>
      <c r="AC1082" s="16" t="str">
        <f>IFERROR(VLOOKUP($D1082,Results37!$F$3:$L$1396,AC$1,FALSE),"")</f>
        <v/>
      </c>
      <c r="AD1082" s="16" t="str">
        <f t="shared" si="84"/>
        <v/>
      </c>
      <c r="AE1082" s="20" t="str">
        <f>IF(ISERROR(VLOOKUP($AC1082&amp;"-"&amp;$F1082&amp;" "&amp;G1082,Bonuses!$B$1:$G$1006,4,FALSE)),"",INT(VLOOKUP($AC1082&amp;"-"&amp;$F1082&amp;" "&amp;$G1082,Bonuses!$B$1:$G$1006,4,FALSE)))</f>
        <v/>
      </c>
      <c r="AF1082" s="16" t="str">
        <f>IF(ISERROR(VLOOKUP($AC1082&amp;"-"&amp;$F1082,Bonuses!$B$1:$G$1006,5,FALSE)),"",IF(VLOOKUP($AC1082&amp;"-"&amp;$F1082,Bonuses!$B$1:$G$1006,5,FALSE)="","",VLOOKUP($AC1082&amp;"-"&amp;$F1082,Bonuses!$B$1:$G$1006,6,FALSE)&amp;" yrs, "&amp;VLOOKUP($AC1082&amp;"-"&amp;$F1082,Bonuses!$B$1:$G$1006,5,FALSE)))</f>
        <v/>
      </c>
    </row>
    <row r="1083" spans="1:32" s="21" customFormat="1" x14ac:dyDescent="0.25">
      <c r="A1083" s="21" t="s">
        <v>2622</v>
      </c>
      <c r="B1083" s="21">
        <f t="shared" si="80"/>
        <v>0</v>
      </c>
      <c r="C1083" s="21" t="str">
        <f t="shared" si="81"/>
        <v>P</v>
      </c>
      <c r="D1083" s="17">
        <f>IF($C1083="B",VLOOKUP($A1083,Bat!$A$4:$BF$2320,D$1,FALSE),VLOOKUP($A1083,Pit!$A$4:$BA$1686,D$2,FALSE))</f>
        <v>13590</v>
      </c>
      <c r="E1083" s="16" t="str">
        <f>IF($C1083="B",VLOOKUP($A1083,Bat!$A$4:$BF$2320,E$1,FALSE),VLOOKUP($A1083,Pit!$A$4:$BA$1686,E$2,FALSE))</f>
        <v>RP</v>
      </c>
      <c r="F1083" s="16" t="str">
        <f>IF($C1083="B",VLOOKUP($A1083,Bat!$A$4:$BF$2320,F$1,FALSE),VLOOKUP($A1083,Pit!$A$4:$BA$1686,F$2,FALSE))</f>
        <v>Otis</v>
      </c>
      <c r="G1083" s="16" t="str">
        <f>IF($C1083="B",VLOOKUP($A1083,Bat!$A$4:$BF$2320,G$1,FALSE),VLOOKUP($A1083,Pit!$A$4:$BA$1686,G$2,FALSE))</f>
        <v>Sauriol</v>
      </c>
      <c r="H1083" s="16">
        <f>IF($C1083="B",VLOOKUP($A1083,Bat!$A$4:$BF$2320,H$1,FALSE),VLOOKUP($A1083,Pit!$A$4:$BA$1686,H$2,FALSE))</f>
        <v>23</v>
      </c>
      <c r="I1083" s="16" t="str">
        <f>IF($C1083="B",VLOOKUP($A1083,Bat!$A$4:$BF$2320,I$1,FALSE),VLOOKUP($A1083,Pit!$A$4:$BA$1686,I$2,FALSE))</f>
        <v>R</v>
      </c>
      <c r="J1083" s="16" t="str">
        <f>IF($C1083="B",VLOOKUP($A1083,Bat!$A$4:$BF$2320,J$1,FALSE),VLOOKUP($A1083,Pit!$A$4:$BA$1686,J$2,FALSE))</f>
        <v>R</v>
      </c>
      <c r="K1083" s="16" t="str">
        <f>IF($C1083="B",VLOOKUP($A1083,Bat!$A$4:$BF$2320,K$1,FALSE),VLOOKUP($A1083,Pit!$A$4:$BA$1686,K$2,FALSE))</f>
        <v>Low</v>
      </c>
      <c r="L1083" s="17" t="str">
        <f>IF($C1083="B",VLOOKUP($A1083,Bat!$A$4:$BF$2320,L$1,FALSE),VLOOKUP($A1083,Pit!$A$4:$BA$1686,L$2,FALSE))</f>
        <v>Normal</v>
      </c>
      <c r="M1083" s="16">
        <f>IF($C1083="B",VLOOKUP($A1083,Bat!$A$4:$BF$2320,M$1,FALSE),VLOOKUP($A1083,Pit!$A$4:$BA$1686,M$2,FALSE))</f>
        <v>4</v>
      </c>
      <c r="N1083" s="16">
        <f>IF($C1083="B",VLOOKUP($A1083,Bat!$A$4:$BF$2320,N$1,FALSE),VLOOKUP($A1083,Pit!$A$4:$BA$1686,N$2,FALSE))</f>
        <v>2</v>
      </c>
      <c r="O1083" s="16">
        <f>IF($C1083="B",VLOOKUP($A1083,Bat!$A$4:$BF$2320,O$1,FALSE),VLOOKUP($A1083,Pit!$A$4:$BA$1686,O$2,FALSE))</f>
        <v>1</v>
      </c>
      <c r="P1083" s="16" t="str">
        <f>IF($C1083="B",VLOOKUP($A1083,Bat!$A$4:$BF$2320,P$1,FALSE),VLOOKUP($A1083,Pit!$A$4:$BA$1686,P$2,FALSE))</f>
        <v>89-91 Mph</v>
      </c>
      <c r="Q1083" s="17">
        <f>IF($C1083="B",VLOOKUP($A1083,Bat!$A$4:$BF$2320,Q$1,FALSE),VLOOKUP($A1083,Pit!$A$4:$BA$1686,Q$2,FALSE))</f>
        <v>8</v>
      </c>
      <c r="R1083" s="18">
        <f>IF($C1083="B",VLOOKUP($A1083,Bat!$A$4:$BF$2320,R$1,FALSE),VLOOKUP($A1083,Pit!$A$4:$BA$1686,R$2,FALSE))</f>
        <v>3.8719900800371541</v>
      </c>
      <c r="S1083" s="19">
        <f>IF($C1083="B",VLOOKUP($A1083,Bat!$A$4:$BF$2320,S$1,FALSE),VLOOKUP($A1083,Pit!$A$4:$BA$1686,S$2,FALSE))</f>
        <v>-0.71739901308455301</v>
      </c>
      <c r="T1083" s="20" t="str">
        <f>IF($C1083="B",VLOOKUP($A1083,Bat!$A$4:$BF$2320,T$1,FALSE),VLOOKUP($A1083,Pit!$A$4:$BA$1686,T$2,FALSE))</f>
        <v>Slot</v>
      </c>
      <c r="U1083" s="17" t="str">
        <f>VLOOKUP(IF($C1083="B",VLOOKUP($A1083,Bat!$A$4:$AU$2320,U$1,FALSE),VLOOKUP($A1083,Pit!$A$4:$BE$1686,U$2,FALSE)),COND!$A$35:$B$41,2,FALSE)</f>
        <v>??</v>
      </c>
      <c r="V1083" s="21">
        <f>IF($C1083="B",VLOOKUP($A1083,Bat!$A$4:$AT$2284,46,FALSE),VLOOKUP($A1083,Pit!$A$4:$BD$1664,56,FALSE))</f>
        <v>665</v>
      </c>
      <c r="W1083" s="16">
        <f t="shared" si="82"/>
        <v>665</v>
      </c>
      <c r="X1083" s="16"/>
      <c r="Y1083" s="22">
        <f t="shared" si="83"/>
        <v>1161</v>
      </c>
      <c r="Z1083" s="16" t="str">
        <f>IFERROR(VLOOKUP($D1083,Results37!$F$3:$L$1396,Z$1,FALSE),"")</f>
        <v/>
      </c>
      <c r="AA1083" s="47" t="str">
        <f>IF(ISERROR(VLOOKUP(D1083,Results37!$F$3:$O$399,AA$1,FALSE)),"",IF(VLOOKUP(D1083,Results37!$F$3:$O$399,AA$1+1,FALSE)=1,"S"&amp;VLOOKUP(D1083,Results37!$F$3:$O$399,AA$1,FALSE),VLOOKUP(D1083,Results37!$F$3:$O$399,AA$1,FALSE)))</f>
        <v/>
      </c>
      <c r="AB1083" s="16" t="str">
        <f>IFERROR(VLOOKUP($D1083,Results37!$F$3:$L$1396,AB$1,FALSE),"")</f>
        <v/>
      </c>
      <c r="AC1083" s="16" t="str">
        <f>IFERROR(VLOOKUP($D1083,Results37!$F$3:$L$1396,AC$1,FALSE),"")</f>
        <v/>
      </c>
      <c r="AD1083" s="16" t="str">
        <f t="shared" si="84"/>
        <v/>
      </c>
      <c r="AE1083" s="20" t="str">
        <f>IF(ISERROR(VLOOKUP($AC1083&amp;"-"&amp;$F1083&amp;" "&amp;G1083,Bonuses!$B$1:$G$1006,4,FALSE)),"",INT(VLOOKUP($AC1083&amp;"-"&amp;$F1083&amp;" "&amp;$G1083,Bonuses!$B$1:$G$1006,4,FALSE)))</f>
        <v/>
      </c>
      <c r="AF1083" s="16" t="str">
        <f>IF(ISERROR(VLOOKUP($AC1083&amp;"-"&amp;$F1083,Bonuses!$B$1:$G$1006,5,FALSE)),"",IF(VLOOKUP($AC1083&amp;"-"&amp;$F1083,Bonuses!$B$1:$G$1006,5,FALSE)="","",VLOOKUP($AC1083&amp;"-"&amp;$F1083,Bonuses!$B$1:$G$1006,6,FALSE)&amp;" yrs, "&amp;VLOOKUP($AC1083&amp;"-"&amp;$F1083,Bonuses!$B$1:$G$1006,5,FALSE)))</f>
        <v/>
      </c>
    </row>
    <row r="1084" spans="1:32" s="21" customFormat="1" x14ac:dyDescent="0.25">
      <c r="A1084" s="21" t="s">
        <v>2753</v>
      </c>
      <c r="B1084" s="21">
        <f t="shared" si="80"/>
        <v>0</v>
      </c>
      <c r="C1084" s="21" t="str">
        <f t="shared" si="81"/>
        <v>P</v>
      </c>
      <c r="D1084" s="17">
        <f>IF($C1084="B",VLOOKUP($A1084,Bat!$A$4:$BF$2320,D$1,FALSE),VLOOKUP($A1084,Pit!$A$4:$BA$1686,D$2,FALSE))</f>
        <v>5301</v>
      </c>
      <c r="E1084" s="16" t="str">
        <f>IF($C1084="B",VLOOKUP($A1084,Bat!$A$4:$BF$2320,E$1,FALSE),VLOOKUP($A1084,Pit!$A$4:$BA$1686,E$2,FALSE))</f>
        <v>RP</v>
      </c>
      <c r="F1084" s="16" t="str">
        <f>IF($C1084="B",VLOOKUP($A1084,Bat!$A$4:$BF$2320,F$1,FALSE),VLOOKUP($A1084,Pit!$A$4:$BA$1686,F$2,FALSE))</f>
        <v>Luz</v>
      </c>
      <c r="G1084" s="16" t="str">
        <f>IF($C1084="B",VLOOKUP($A1084,Bat!$A$4:$BF$2320,G$1,FALSE),VLOOKUP($A1084,Pit!$A$4:$BA$1686,G$2,FALSE))</f>
        <v>Zamora</v>
      </c>
      <c r="H1084" s="16">
        <f>IF($C1084="B",VLOOKUP($A1084,Bat!$A$4:$BF$2320,H$1,FALSE),VLOOKUP($A1084,Pit!$A$4:$BA$1686,H$2,FALSE))</f>
        <v>24</v>
      </c>
      <c r="I1084" s="16" t="str">
        <f>IF($C1084="B",VLOOKUP($A1084,Bat!$A$4:$BF$2320,I$1,FALSE),VLOOKUP($A1084,Pit!$A$4:$BA$1686,I$2,FALSE))</f>
        <v>R</v>
      </c>
      <c r="J1084" s="16" t="str">
        <f>IF($C1084="B",VLOOKUP($A1084,Bat!$A$4:$BF$2320,J$1,FALSE),VLOOKUP($A1084,Pit!$A$4:$BA$1686,J$2,FALSE))</f>
        <v>R</v>
      </c>
      <c r="K1084" s="16" t="str">
        <f>IF($C1084="B",VLOOKUP($A1084,Bat!$A$4:$BF$2320,K$1,FALSE),VLOOKUP($A1084,Pit!$A$4:$BA$1686,K$2,FALSE))</f>
        <v>High</v>
      </c>
      <c r="L1084" s="17" t="str">
        <f>IF($C1084="B",VLOOKUP($A1084,Bat!$A$4:$BF$2320,L$1,FALSE),VLOOKUP($A1084,Pit!$A$4:$BA$1686,L$2,FALSE))</f>
        <v>Low</v>
      </c>
      <c r="M1084" s="16">
        <f>IF($C1084="B",VLOOKUP($A1084,Bat!$A$4:$BF$2320,M$1,FALSE),VLOOKUP($A1084,Pit!$A$4:$BA$1686,M$2,FALSE))</f>
        <v>4</v>
      </c>
      <c r="N1084" s="16">
        <f>IF($C1084="B",VLOOKUP($A1084,Bat!$A$4:$BF$2320,N$1,FALSE),VLOOKUP($A1084,Pit!$A$4:$BA$1686,N$2,FALSE))</f>
        <v>1</v>
      </c>
      <c r="O1084" s="16">
        <f>IF($C1084="B",VLOOKUP($A1084,Bat!$A$4:$BF$2320,O$1,FALSE),VLOOKUP($A1084,Pit!$A$4:$BA$1686,O$2,FALSE))</f>
        <v>2</v>
      </c>
      <c r="P1084" s="16" t="str">
        <f>IF($C1084="B",VLOOKUP($A1084,Bat!$A$4:$BF$2320,P$1,FALSE),VLOOKUP($A1084,Pit!$A$4:$BA$1686,P$2,FALSE))</f>
        <v>89-91 Mph</v>
      </c>
      <c r="Q1084" s="17">
        <f>IF($C1084="B",VLOOKUP($A1084,Bat!$A$4:$BF$2320,Q$1,FALSE),VLOOKUP($A1084,Pit!$A$4:$BA$1686,Q$2,FALSE))</f>
        <v>3</v>
      </c>
      <c r="R1084" s="18">
        <f>IF($C1084="B",VLOOKUP($A1084,Bat!$A$4:$BF$2320,R$1,FALSE),VLOOKUP($A1084,Pit!$A$4:$BA$1686,R$2,FALSE))</f>
        <v>3.8694376003209037</v>
      </c>
      <c r="S1084" s="19">
        <f>IF($C1084="B",VLOOKUP($A1084,Bat!$A$4:$BF$2320,S$1,FALSE),VLOOKUP($A1084,Pit!$A$4:$BA$1686,S$2,FALSE))</f>
        <v>-0.71762324854290471</v>
      </c>
      <c r="T1084" s="20" t="str">
        <f>IF($C1084="B",VLOOKUP($A1084,Bat!$A$4:$BF$2320,T$1,FALSE),VLOOKUP($A1084,Pit!$A$4:$BA$1686,T$2,FALSE))</f>
        <v>Slot</v>
      </c>
      <c r="U1084" s="17" t="str">
        <f>VLOOKUP(IF($C1084="B",VLOOKUP($A1084,Bat!$A$4:$AU$2320,U$1,FALSE),VLOOKUP($A1084,Pit!$A$4:$BE$1686,U$2,FALSE)),COND!$A$35:$B$41,2,FALSE)</f>
        <v>??</v>
      </c>
      <c r="V1084" s="21">
        <f>IF($C1084="B",VLOOKUP($A1084,Bat!$A$4:$AT$2284,46,FALSE),VLOOKUP($A1084,Pit!$A$4:$BD$1664,56,FALSE))</f>
        <v>666</v>
      </c>
      <c r="W1084" s="16">
        <f t="shared" si="82"/>
        <v>666</v>
      </c>
      <c r="X1084" s="16"/>
      <c r="Y1084" s="22">
        <f t="shared" si="83"/>
        <v>1162</v>
      </c>
      <c r="Z1084" s="16" t="str">
        <f>IFERROR(VLOOKUP($D1084,Results37!$F$3:$L$1396,Z$1,FALSE),"")</f>
        <v/>
      </c>
      <c r="AA1084" s="47" t="str">
        <f>IF(ISERROR(VLOOKUP(D1084,Results37!$F$3:$O$399,AA$1,FALSE)),"",IF(VLOOKUP(D1084,Results37!$F$3:$O$399,AA$1+1,FALSE)=1,"S"&amp;VLOOKUP(D1084,Results37!$F$3:$O$399,AA$1,FALSE),VLOOKUP(D1084,Results37!$F$3:$O$399,AA$1,FALSE)))</f>
        <v/>
      </c>
      <c r="AB1084" s="16" t="str">
        <f>IFERROR(VLOOKUP($D1084,Results37!$F$3:$L$1396,AB$1,FALSE),"")</f>
        <v/>
      </c>
      <c r="AC1084" s="16" t="str">
        <f>IFERROR(VLOOKUP($D1084,Results37!$F$3:$L$1396,AC$1,FALSE),"")</f>
        <v/>
      </c>
      <c r="AD1084" s="16" t="str">
        <f t="shared" si="84"/>
        <v/>
      </c>
      <c r="AE1084" s="20" t="str">
        <f>IF(ISERROR(VLOOKUP($AC1084&amp;"-"&amp;$F1084&amp;" "&amp;G1084,Bonuses!$B$1:$G$1006,4,FALSE)),"",INT(VLOOKUP($AC1084&amp;"-"&amp;$F1084&amp;" "&amp;$G1084,Bonuses!$B$1:$G$1006,4,FALSE)))</f>
        <v/>
      </c>
      <c r="AF1084" s="16" t="str">
        <f>IF(ISERROR(VLOOKUP($AC1084&amp;"-"&amp;$F1084,Bonuses!$B$1:$G$1006,5,FALSE)),"",IF(VLOOKUP($AC1084&amp;"-"&amp;$F1084,Bonuses!$B$1:$G$1006,5,FALSE)="","",VLOOKUP($AC1084&amp;"-"&amp;$F1084,Bonuses!$B$1:$G$1006,6,FALSE)&amp;" yrs, "&amp;VLOOKUP($AC1084&amp;"-"&amp;$F1084,Bonuses!$B$1:$G$1006,5,FALSE)))</f>
        <v/>
      </c>
    </row>
    <row r="1085" spans="1:32" s="21" customFormat="1" x14ac:dyDescent="0.25">
      <c r="A1085" s="21" t="s">
        <v>2635</v>
      </c>
      <c r="B1085" s="21">
        <f t="shared" si="80"/>
        <v>0</v>
      </c>
      <c r="C1085" s="21" t="str">
        <f t="shared" si="81"/>
        <v>P</v>
      </c>
      <c r="D1085" s="17">
        <f>IF($C1085="B",VLOOKUP($A1085,Bat!$A$4:$BF$2320,D$1,FALSE),VLOOKUP($A1085,Pit!$A$4:$BA$1686,D$2,FALSE))</f>
        <v>5032</v>
      </c>
      <c r="E1085" s="16" t="str">
        <f>IF($C1085="B",VLOOKUP($A1085,Bat!$A$4:$BF$2320,E$1,FALSE),VLOOKUP($A1085,Pit!$A$4:$BA$1686,E$2,FALSE))</f>
        <v>RP</v>
      </c>
      <c r="F1085" s="16" t="str">
        <f>IF($C1085="B",VLOOKUP($A1085,Bat!$A$4:$BF$2320,F$1,FALSE),VLOOKUP($A1085,Pit!$A$4:$BA$1686,F$2,FALSE))</f>
        <v>Terry</v>
      </c>
      <c r="G1085" s="16" t="str">
        <f>IF($C1085="B",VLOOKUP($A1085,Bat!$A$4:$BF$2320,G$1,FALSE),VLOOKUP($A1085,Pit!$A$4:$BA$1686,G$2,FALSE))</f>
        <v>Anderson</v>
      </c>
      <c r="H1085" s="16">
        <f>IF($C1085="B",VLOOKUP($A1085,Bat!$A$4:$BF$2320,H$1,FALSE),VLOOKUP($A1085,Pit!$A$4:$BA$1686,H$2,FALSE))</f>
        <v>24</v>
      </c>
      <c r="I1085" s="16" t="str">
        <f>IF($C1085="B",VLOOKUP($A1085,Bat!$A$4:$BF$2320,I$1,FALSE),VLOOKUP($A1085,Pit!$A$4:$BA$1686,I$2,FALSE))</f>
        <v>R</v>
      </c>
      <c r="J1085" s="16" t="str">
        <f>IF($C1085="B",VLOOKUP($A1085,Bat!$A$4:$BF$2320,J$1,FALSE),VLOOKUP($A1085,Pit!$A$4:$BA$1686,J$2,FALSE))</f>
        <v>R</v>
      </c>
      <c r="K1085" s="16" t="str">
        <f>IF($C1085="B",VLOOKUP($A1085,Bat!$A$4:$BF$2320,K$1,FALSE),VLOOKUP($A1085,Pit!$A$4:$BA$1686,K$2,FALSE))</f>
        <v>Low</v>
      </c>
      <c r="L1085" s="17" t="str">
        <f>IF($C1085="B",VLOOKUP($A1085,Bat!$A$4:$BF$2320,L$1,FALSE),VLOOKUP($A1085,Pit!$A$4:$BA$1686,L$2,FALSE))</f>
        <v>Low</v>
      </c>
      <c r="M1085" s="16">
        <f>IF($C1085="B",VLOOKUP($A1085,Bat!$A$4:$BF$2320,M$1,FALSE),VLOOKUP($A1085,Pit!$A$4:$BA$1686,M$2,FALSE))</f>
        <v>2</v>
      </c>
      <c r="N1085" s="16">
        <f>IF($C1085="B",VLOOKUP($A1085,Bat!$A$4:$BF$2320,N$1,FALSE),VLOOKUP($A1085,Pit!$A$4:$BA$1686,N$2,FALSE))</f>
        <v>3</v>
      </c>
      <c r="O1085" s="16">
        <f>IF($C1085="B",VLOOKUP($A1085,Bat!$A$4:$BF$2320,O$1,FALSE),VLOOKUP($A1085,Pit!$A$4:$BA$1686,O$2,FALSE))</f>
        <v>2</v>
      </c>
      <c r="P1085" s="16" t="str">
        <f>IF($C1085="B",VLOOKUP($A1085,Bat!$A$4:$BF$2320,P$1,FALSE),VLOOKUP($A1085,Pit!$A$4:$BA$1686,P$2,FALSE))</f>
        <v>91-93 Mph</v>
      </c>
      <c r="Q1085" s="17">
        <f>IF($C1085="B",VLOOKUP($A1085,Bat!$A$4:$BF$2320,Q$1,FALSE),VLOOKUP($A1085,Pit!$A$4:$BA$1686,Q$2,FALSE))</f>
        <v>3</v>
      </c>
      <c r="R1085" s="18">
        <f>IF($C1085="B",VLOOKUP($A1085,Bat!$A$4:$BF$2320,R$1,FALSE),VLOOKUP($A1085,Pit!$A$4:$BA$1686,R$2,FALSE))</f>
        <v>3.7638042863508154</v>
      </c>
      <c r="S1085" s="19">
        <f>IF($C1085="B",VLOOKUP($A1085,Bat!$A$4:$BF$2320,S$1,FALSE),VLOOKUP($A1085,Pit!$A$4:$BA$1686,S$2,FALSE))</f>
        <v>-0.72690313994595468</v>
      </c>
      <c r="T1085" s="20" t="str">
        <f>IF($C1085="B",VLOOKUP($A1085,Bat!$A$4:$BF$2320,T$1,FALSE),VLOOKUP($A1085,Pit!$A$4:$BA$1686,T$2,FALSE))</f>
        <v>Slot</v>
      </c>
      <c r="U1085" s="17" t="str">
        <f>VLOOKUP(IF($C1085="B",VLOOKUP($A1085,Bat!$A$4:$AU$2320,U$1,FALSE),VLOOKUP($A1085,Pit!$A$4:$BE$1686,U$2,FALSE)),COND!$A$35:$B$41,2,FALSE)</f>
        <v>??</v>
      </c>
      <c r="V1085" s="21">
        <f>IF($C1085="B",VLOOKUP($A1085,Bat!$A$4:$AT$2284,46,FALSE),VLOOKUP($A1085,Pit!$A$4:$BD$1664,56,FALSE))</f>
        <v>667</v>
      </c>
      <c r="W1085" s="16">
        <f t="shared" si="82"/>
        <v>667</v>
      </c>
      <c r="X1085" s="16"/>
      <c r="Y1085" s="22">
        <f t="shared" si="83"/>
        <v>1163</v>
      </c>
      <c r="Z1085" s="16" t="str">
        <f>IFERROR(VLOOKUP($D1085,Results37!$F$3:$L$1396,Z$1,FALSE),"")</f>
        <v/>
      </c>
      <c r="AA1085" s="47" t="str">
        <f>IF(ISERROR(VLOOKUP(D1085,Results37!$F$3:$O$399,AA$1,FALSE)),"",IF(VLOOKUP(D1085,Results37!$F$3:$O$399,AA$1+1,FALSE)=1,"S"&amp;VLOOKUP(D1085,Results37!$F$3:$O$399,AA$1,FALSE),VLOOKUP(D1085,Results37!$F$3:$O$399,AA$1,FALSE)))</f>
        <v/>
      </c>
      <c r="AB1085" s="16" t="str">
        <f>IFERROR(VLOOKUP($D1085,Results37!$F$3:$L$1396,AB$1,FALSE),"")</f>
        <v/>
      </c>
      <c r="AC1085" s="16" t="str">
        <f>IFERROR(VLOOKUP($D1085,Results37!$F$3:$L$1396,AC$1,FALSE),"")</f>
        <v/>
      </c>
      <c r="AD1085" s="16" t="str">
        <f t="shared" si="84"/>
        <v/>
      </c>
      <c r="AE1085" s="20" t="str">
        <f>IF(ISERROR(VLOOKUP($AC1085&amp;"-"&amp;$F1085&amp;" "&amp;G1085,Bonuses!$B$1:$G$1006,4,FALSE)),"",INT(VLOOKUP($AC1085&amp;"-"&amp;$F1085&amp;" "&amp;$G1085,Bonuses!$B$1:$G$1006,4,FALSE)))</f>
        <v/>
      </c>
      <c r="AF1085" s="16" t="str">
        <f>IF(ISERROR(VLOOKUP($AC1085&amp;"-"&amp;$F1085,Bonuses!$B$1:$G$1006,5,FALSE)),"",IF(VLOOKUP($AC1085&amp;"-"&amp;$F1085,Bonuses!$B$1:$G$1006,5,FALSE)="","",VLOOKUP($AC1085&amp;"-"&amp;$F1085,Bonuses!$B$1:$G$1006,6,FALSE)&amp;" yrs, "&amp;VLOOKUP($AC1085&amp;"-"&amp;$F1085,Bonuses!$B$1:$G$1006,5,FALSE)))</f>
        <v/>
      </c>
    </row>
    <row r="1086" spans="1:32" s="21" customFormat="1" x14ac:dyDescent="0.25">
      <c r="A1086" s="21" t="s">
        <v>3022</v>
      </c>
      <c r="B1086" s="21">
        <f t="shared" si="80"/>
        <v>0</v>
      </c>
      <c r="C1086" s="21" t="str">
        <f t="shared" si="81"/>
        <v>P</v>
      </c>
      <c r="D1086" s="17">
        <f>IF($C1086="B",VLOOKUP($A1086,Bat!$A$4:$BF$2320,D$1,FALSE),VLOOKUP($A1086,Pit!$A$4:$BA$1686,D$2,FALSE))</f>
        <v>8978</v>
      </c>
      <c r="E1086" s="16" t="str">
        <f>IF($C1086="B",VLOOKUP($A1086,Bat!$A$4:$BF$2320,E$1,FALSE),VLOOKUP($A1086,Pit!$A$4:$BA$1686,E$2,FALSE))</f>
        <v>CL</v>
      </c>
      <c r="F1086" s="16" t="str">
        <f>IF($C1086="B",VLOOKUP($A1086,Bat!$A$4:$BF$2320,F$1,FALSE),VLOOKUP($A1086,Pit!$A$4:$BA$1686,F$2,FALSE))</f>
        <v>Bill</v>
      </c>
      <c r="G1086" s="16" t="str">
        <f>IF($C1086="B",VLOOKUP($A1086,Bat!$A$4:$BF$2320,G$1,FALSE),VLOOKUP($A1086,Pit!$A$4:$BA$1686,G$2,FALSE))</f>
        <v>Ramírez</v>
      </c>
      <c r="H1086" s="16">
        <f>IF($C1086="B",VLOOKUP($A1086,Bat!$A$4:$BF$2320,H$1,FALSE),VLOOKUP($A1086,Pit!$A$4:$BA$1686,H$2,FALSE))</f>
        <v>22</v>
      </c>
      <c r="I1086" s="16" t="str">
        <f>IF($C1086="B",VLOOKUP($A1086,Bat!$A$4:$BF$2320,I$1,FALSE),VLOOKUP($A1086,Pit!$A$4:$BA$1686,I$2,FALSE))</f>
        <v>L</v>
      </c>
      <c r="J1086" s="16" t="str">
        <f>IF($C1086="B",VLOOKUP($A1086,Bat!$A$4:$BF$2320,J$1,FALSE),VLOOKUP($A1086,Pit!$A$4:$BA$1686,J$2,FALSE))</f>
        <v>L</v>
      </c>
      <c r="K1086" s="16" t="str">
        <f>IF($C1086="B",VLOOKUP($A1086,Bat!$A$4:$BF$2320,K$1,FALSE),VLOOKUP($A1086,Pit!$A$4:$BA$1686,K$2,FALSE))</f>
        <v>Low</v>
      </c>
      <c r="L1086" s="17" t="str">
        <f>IF($C1086="B",VLOOKUP($A1086,Bat!$A$4:$BF$2320,L$1,FALSE),VLOOKUP($A1086,Pit!$A$4:$BA$1686,L$2,FALSE))</f>
        <v>Low</v>
      </c>
      <c r="M1086" s="16">
        <f>IF($C1086="B",VLOOKUP($A1086,Bat!$A$4:$BF$2320,M$1,FALSE),VLOOKUP($A1086,Pit!$A$4:$BA$1686,M$2,FALSE))</f>
        <v>3</v>
      </c>
      <c r="N1086" s="16">
        <f>IF($C1086="B",VLOOKUP($A1086,Bat!$A$4:$BF$2320,N$1,FALSE),VLOOKUP($A1086,Pit!$A$4:$BA$1686,N$2,FALSE))</f>
        <v>3</v>
      </c>
      <c r="O1086" s="16">
        <f>IF($C1086="B",VLOOKUP($A1086,Bat!$A$4:$BF$2320,O$1,FALSE),VLOOKUP($A1086,Pit!$A$4:$BA$1686,O$2,FALSE))</f>
        <v>1</v>
      </c>
      <c r="P1086" s="16" t="str">
        <f>IF($C1086="B",VLOOKUP($A1086,Bat!$A$4:$BF$2320,P$1,FALSE),VLOOKUP($A1086,Pit!$A$4:$BA$1686,P$2,FALSE))</f>
        <v>88-90 Mph</v>
      </c>
      <c r="Q1086" s="17">
        <f>IF($C1086="B",VLOOKUP($A1086,Bat!$A$4:$BF$2320,Q$1,FALSE),VLOOKUP($A1086,Pit!$A$4:$BA$1686,Q$2,FALSE))</f>
        <v>6</v>
      </c>
      <c r="R1086" s="18">
        <f>IF($C1086="B",VLOOKUP($A1086,Bat!$A$4:$BF$2320,R$1,FALSE),VLOOKUP($A1086,Pit!$A$4:$BA$1686,R$2,FALSE))</f>
        <v>3.7108621551972831</v>
      </c>
      <c r="S1086" s="19">
        <f>IF($C1086="B",VLOOKUP($A1086,Bat!$A$4:$BF$2320,S$1,FALSE),VLOOKUP($A1086,Pit!$A$4:$BA$1686,S$2,FALSE))</f>
        <v>-0.73155410855884817</v>
      </c>
      <c r="T1086" s="20" t="str">
        <f>IF($C1086="B",VLOOKUP($A1086,Bat!$A$4:$BF$2320,T$1,FALSE),VLOOKUP($A1086,Pit!$A$4:$BA$1686,T$2,FALSE))</f>
        <v>$170k</v>
      </c>
      <c r="U1086" s="17" t="str">
        <f>VLOOKUP(IF($C1086="B",VLOOKUP($A1086,Bat!$A$4:$AU$2320,U$1,FALSE),VLOOKUP($A1086,Pit!$A$4:$BE$1686,U$2,FALSE)),COND!$A$35:$B$41,2,FALSE)</f>
        <v>??</v>
      </c>
      <c r="V1086" s="21">
        <f>IF($C1086="B",VLOOKUP($A1086,Bat!$A$4:$AT$2284,46,FALSE),VLOOKUP($A1086,Pit!$A$4:$BD$1664,56,FALSE))</f>
        <v>668</v>
      </c>
      <c r="W1086" s="16">
        <f t="shared" si="82"/>
        <v>999</v>
      </c>
      <c r="X1086" s="16"/>
      <c r="Y1086" s="22">
        <f t="shared" si="83"/>
        <v>1168</v>
      </c>
      <c r="Z1086" s="16" t="str">
        <f>IFERROR(VLOOKUP($D1086,Results37!$F$3:$L$1396,Z$1,FALSE),"")</f>
        <v/>
      </c>
      <c r="AA1086" s="47" t="str">
        <f>IF(ISERROR(VLOOKUP(D1086,Results37!$F$3:$O$399,AA$1,FALSE)),"",IF(VLOOKUP(D1086,Results37!$F$3:$O$399,AA$1+1,FALSE)=1,"S"&amp;VLOOKUP(D1086,Results37!$F$3:$O$399,AA$1,FALSE),VLOOKUP(D1086,Results37!$F$3:$O$399,AA$1,FALSE)))</f>
        <v/>
      </c>
      <c r="AB1086" s="16" t="str">
        <f>IFERROR(VLOOKUP($D1086,Results37!$F$3:$L$1396,AB$1,FALSE),"")</f>
        <v/>
      </c>
      <c r="AC1086" s="16" t="str">
        <f>IFERROR(VLOOKUP($D1086,Results37!$F$3:$L$1396,AC$1,FALSE),"")</f>
        <v/>
      </c>
      <c r="AD1086" s="16" t="str">
        <f t="shared" si="84"/>
        <v/>
      </c>
      <c r="AE1086" s="20" t="str">
        <f>IF(ISERROR(VLOOKUP($AC1086&amp;"-"&amp;$F1086&amp;" "&amp;G1086,Bonuses!$B$1:$G$1006,4,FALSE)),"",INT(VLOOKUP($AC1086&amp;"-"&amp;$F1086&amp;" "&amp;$G1086,Bonuses!$B$1:$G$1006,4,FALSE)))</f>
        <v/>
      </c>
      <c r="AF1086" s="16" t="str">
        <f>IF(ISERROR(VLOOKUP($AC1086&amp;"-"&amp;$F1086,Bonuses!$B$1:$G$1006,5,FALSE)),"",IF(VLOOKUP($AC1086&amp;"-"&amp;$F1086,Bonuses!$B$1:$G$1006,5,FALSE)="","",VLOOKUP($AC1086&amp;"-"&amp;$F1086,Bonuses!$B$1:$G$1006,6,FALSE)&amp;" yrs, "&amp;VLOOKUP($AC1086&amp;"-"&amp;$F1086,Bonuses!$B$1:$G$1006,5,FALSE)))</f>
        <v/>
      </c>
    </row>
    <row r="1087" spans="1:32" s="21" customFormat="1" x14ac:dyDescent="0.25">
      <c r="A1087" s="21" t="s">
        <v>2611</v>
      </c>
      <c r="B1087" s="21">
        <f t="shared" si="80"/>
        <v>0</v>
      </c>
      <c r="C1087" s="21" t="str">
        <f t="shared" si="81"/>
        <v>P</v>
      </c>
      <c r="D1087" s="17">
        <f>IF($C1087="B",VLOOKUP($A1087,Bat!$A$4:$BF$2320,D$1,FALSE),VLOOKUP($A1087,Pit!$A$4:$BA$1686,D$2,FALSE))</f>
        <v>15286</v>
      </c>
      <c r="E1087" s="16" t="str">
        <f>IF($C1087="B",VLOOKUP($A1087,Bat!$A$4:$BF$2320,E$1,FALSE),VLOOKUP($A1087,Pit!$A$4:$BA$1686,E$2,FALSE))</f>
        <v>RP</v>
      </c>
      <c r="F1087" s="16" t="str">
        <f>IF($C1087="B",VLOOKUP($A1087,Bat!$A$4:$BF$2320,F$1,FALSE),VLOOKUP($A1087,Pit!$A$4:$BA$1686,F$2,FALSE))</f>
        <v>Michael</v>
      </c>
      <c r="G1087" s="16" t="str">
        <f>IF($C1087="B",VLOOKUP($A1087,Bat!$A$4:$BF$2320,G$1,FALSE),VLOOKUP($A1087,Pit!$A$4:$BA$1686,G$2,FALSE))</f>
        <v>Whittier</v>
      </c>
      <c r="H1087" s="16">
        <f>IF($C1087="B",VLOOKUP($A1087,Bat!$A$4:$BF$2320,H$1,FALSE),VLOOKUP($A1087,Pit!$A$4:$BA$1686,H$2,FALSE))</f>
        <v>23</v>
      </c>
      <c r="I1087" s="16" t="str">
        <f>IF($C1087="B",VLOOKUP($A1087,Bat!$A$4:$BF$2320,I$1,FALSE),VLOOKUP($A1087,Pit!$A$4:$BA$1686,I$2,FALSE))</f>
        <v>R</v>
      </c>
      <c r="J1087" s="16" t="str">
        <f>IF($C1087="B",VLOOKUP($A1087,Bat!$A$4:$BF$2320,J$1,FALSE),VLOOKUP($A1087,Pit!$A$4:$BA$1686,J$2,FALSE))</f>
        <v>R</v>
      </c>
      <c r="K1087" s="16" t="str">
        <f>IF($C1087="B",VLOOKUP($A1087,Bat!$A$4:$BF$2320,K$1,FALSE),VLOOKUP($A1087,Pit!$A$4:$BA$1686,K$2,FALSE))</f>
        <v>Low</v>
      </c>
      <c r="L1087" s="17" t="str">
        <f>IF($C1087="B",VLOOKUP($A1087,Bat!$A$4:$BF$2320,L$1,FALSE),VLOOKUP($A1087,Pit!$A$4:$BA$1686,L$2,FALSE))</f>
        <v>Normal</v>
      </c>
      <c r="M1087" s="16">
        <f>IF($C1087="B",VLOOKUP($A1087,Bat!$A$4:$BF$2320,M$1,FALSE),VLOOKUP($A1087,Pit!$A$4:$BA$1686,M$2,FALSE))</f>
        <v>4</v>
      </c>
      <c r="N1087" s="16">
        <f>IF($C1087="B",VLOOKUP($A1087,Bat!$A$4:$BF$2320,N$1,FALSE),VLOOKUP($A1087,Pit!$A$4:$BA$1686,N$2,FALSE))</f>
        <v>2</v>
      </c>
      <c r="O1087" s="16">
        <f>IF($C1087="B",VLOOKUP($A1087,Bat!$A$4:$BF$2320,O$1,FALSE),VLOOKUP($A1087,Pit!$A$4:$BA$1686,O$2,FALSE))</f>
        <v>1</v>
      </c>
      <c r="P1087" s="16" t="str">
        <f>IF($C1087="B",VLOOKUP($A1087,Bat!$A$4:$BF$2320,P$1,FALSE),VLOOKUP($A1087,Pit!$A$4:$BA$1686,P$2,FALSE))</f>
        <v>89-91 Mph</v>
      </c>
      <c r="Q1087" s="17">
        <f>IF($C1087="B",VLOOKUP($A1087,Bat!$A$4:$BF$2320,Q$1,FALSE),VLOOKUP($A1087,Pit!$A$4:$BA$1686,Q$2,FALSE))</f>
        <v>8</v>
      </c>
      <c r="R1087" s="18">
        <f>IF($C1087="B",VLOOKUP($A1087,Bat!$A$4:$BF$2320,R$1,FALSE),VLOOKUP($A1087,Pit!$A$4:$BA$1686,R$2,FALSE))</f>
        <v>3.7080518151353203</v>
      </c>
      <c r="S1087" s="19">
        <f>IF($C1087="B",VLOOKUP($A1087,Bat!$A$4:$BF$2320,S$1,FALSE),VLOOKUP($A1087,Pit!$A$4:$BA$1686,S$2,FALSE))</f>
        <v>-0.73180099706021662</v>
      </c>
      <c r="T1087" s="20" t="str">
        <f>IF($C1087="B",VLOOKUP($A1087,Bat!$A$4:$BF$2320,T$1,FALSE),VLOOKUP($A1087,Pit!$A$4:$BA$1686,T$2,FALSE))</f>
        <v>-</v>
      </c>
      <c r="U1087" s="17" t="str">
        <f>VLOOKUP(IF($C1087="B",VLOOKUP($A1087,Bat!$A$4:$AU$2320,U$1,FALSE),VLOOKUP($A1087,Pit!$A$4:$BE$1686,U$2,FALSE)),COND!$A$35:$B$41,2,FALSE)</f>
        <v>??</v>
      </c>
      <c r="V1087" s="21">
        <f>IF($C1087="B",VLOOKUP($A1087,Bat!$A$4:$AT$2284,46,FALSE),VLOOKUP($A1087,Pit!$A$4:$BD$1664,56,FALSE))</f>
        <v>669</v>
      </c>
      <c r="W1087" s="16">
        <f t="shared" si="82"/>
        <v>999</v>
      </c>
      <c r="X1087" s="16"/>
      <c r="Y1087" s="22">
        <f t="shared" si="83"/>
        <v>1169</v>
      </c>
      <c r="Z1087" s="16" t="str">
        <f>IFERROR(VLOOKUP($D1087,Results37!$F$3:$L$1396,Z$1,FALSE),"")</f>
        <v/>
      </c>
      <c r="AA1087" s="47" t="str">
        <f>IF(ISERROR(VLOOKUP(D1087,Results37!$F$3:$O$399,AA$1,FALSE)),"",IF(VLOOKUP(D1087,Results37!$F$3:$O$399,AA$1+1,FALSE)=1,"S"&amp;VLOOKUP(D1087,Results37!$F$3:$O$399,AA$1,FALSE),VLOOKUP(D1087,Results37!$F$3:$O$399,AA$1,FALSE)))</f>
        <v/>
      </c>
      <c r="AB1087" s="16" t="str">
        <f>IFERROR(VLOOKUP($D1087,Results37!$F$3:$L$1396,AB$1,FALSE),"")</f>
        <v/>
      </c>
      <c r="AC1087" s="16" t="str">
        <f>IFERROR(VLOOKUP($D1087,Results37!$F$3:$L$1396,AC$1,FALSE),"")</f>
        <v/>
      </c>
      <c r="AD1087" s="16" t="str">
        <f t="shared" si="84"/>
        <v/>
      </c>
      <c r="AE1087" s="20" t="str">
        <f>IF(ISERROR(VLOOKUP($AC1087&amp;"-"&amp;$F1087&amp;" "&amp;G1087,Bonuses!$B$1:$G$1006,4,FALSE)),"",INT(VLOOKUP($AC1087&amp;"-"&amp;$F1087&amp;" "&amp;$G1087,Bonuses!$B$1:$G$1006,4,FALSE)))</f>
        <v/>
      </c>
      <c r="AF1087" s="16" t="str">
        <f>IF(ISERROR(VLOOKUP($AC1087&amp;"-"&amp;$F1087,Bonuses!$B$1:$G$1006,5,FALSE)),"",IF(VLOOKUP($AC1087&amp;"-"&amp;$F1087,Bonuses!$B$1:$G$1006,5,FALSE)="","",VLOOKUP($AC1087&amp;"-"&amp;$F1087,Bonuses!$B$1:$G$1006,6,FALSE)&amp;" yrs, "&amp;VLOOKUP($AC1087&amp;"-"&amp;$F1087,Bonuses!$B$1:$G$1006,5,FALSE)))</f>
        <v/>
      </c>
    </row>
    <row r="1088" spans="1:32" s="21" customFormat="1" x14ac:dyDescent="0.25">
      <c r="A1088" s="21" t="s">
        <v>2757</v>
      </c>
      <c r="B1088" s="21">
        <f t="shared" si="80"/>
        <v>0</v>
      </c>
      <c r="C1088" s="21" t="str">
        <f t="shared" si="81"/>
        <v>P</v>
      </c>
      <c r="D1088" s="17">
        <f>IF($C1088="B",VLOOKUP($A1088,Bat!$A$4:$BF$2320,D$1,FALSE),VLOOKUP($A1088,Pit!$A$4:$BA$1686,D$2,FALSE))</f>
        <v>8968</v>
      </c>
      <c r="E1088" s="16" t="str">
        <f>IF($C1088="B",VLOOKUP($A1088,Bat!$A$4:$BF$2320,E$1,FALSE),VLOOKUP($A1088,Pit!$A$4:$BA$1686,E$2,FALSE))</f>
        <v>RP</v>
      </c>
      <c r="F1088" s="16" t="str">
        <f>IF($C1088="B",VLOOKUP($A1088,Bat!$A$4:$BF$2320,F$1,FALSE),VLOOKUP($A1088,Pit!$A$4:$BA$1686,F$2,FALSE))</f>
        <v>Gerald</v>
      </c>
      <c r="G1088" s="16" t="str">
        <f>IF($C1088="B",VLOOKUP($A1088,Bat!$A$4:$BF$2320,G$1,FALSE),VLOOKUP($A1088,Pit!$A$4:$BA$1686,G$2,FALSE))</f>
        <v>Jones</v>
      </c>
      <c r="H1088" s="16">
        <f>IF($C1088="B",VLOOKUP($A1088,Bat!$A$4:$BF$2320,H$1,FALSE),VLOOKUP($A1088,Pit!$A$4:$BA$1686,H$2,FALSE))</f>
        <v>22</v>
      </c>
      <c r="I1088" s="16" t="str">
        <f>IF($C1088="B",VLOOKUP($A1088,Bat!$A$4:$BF$2320,I$1,FALSE),VLOOKUP($A1088,Pit!$A$4:$BA$1686,I$2,FALSE))</f>
        <v>R</v>
      </c>
      <c r="J1088" s="16" t="str">
        <f>IF($C1088="B",VLOOKUP($A1088,Bat!$A$4:$BF$2320,J$1,FALSE),VLOOKUP($A1088,Pit!$A$4:$BA$1686,J$2,FALSE))</f>
        <v>R</v>
      </c>
      <c r="K1088" s="16" t="str">
        <f>IF($C1088="B",VLOOKUP($A1088,Bat!$A$4:$BF$2320,K$1,FALSE),VLOOKUP($A1088,Pit!$A$4:$BA$1686,K$2,FALSE))</f>
        <v>Normal</v>
      </c>
      <c r="L1088" s="17" t="str">
        <f>IF($C1088="B",VLOOKUP($A1088,Bat!$A$4:$BF$2320,L$1,FALSE),VLOOKUP($A1088,Pit!$A$4:$BA$1686,L$2,FALSE))</f>
        <v>Normal</v>
      </c>
      <c r="M1088" s="16">
        <f>IF($C1088="B",VLOOKUP($A1088,Bat!$A$4:$BF$2320,M$1,FALSE),VLOOKUP($A1088,Pit!$A$4:$BA$1686,M$2,FALSE))</f>
        <v>4</v>
      </c>
      <c r="N1088" s="16">
        <f>IF($C1088="B",VLOOKUP($A1088,Bat!$A$4:$BF$2320,N$1,FALSE),VLOOKUP($A1088,Pit!$A$4:$BA$1686,N$2,FALSE))</f>
        <v>2</v>
      </c>
      <c r="O1088" s="16">
        <f>IF($C1088="B",VLOOKUP($A1088,Bat!$A$4:$BF$2320,O$1,FALSE),VLOOKUP($A1088,Pit!$A$4:$BA$1686,O$2,FALSE))</f>
        <v>1</v>
      </c>
      <c r="P1088" s="16" t="str">
        <f>IF($C1088="B",VLOOKUP($A1088,Bat!$A$4:$BF$2320,P$1,FALSE),VLOOKUP($A1088,Pit!$A$4:$BA$1686,P$2,FALSE))</f>
        <v>90-92 Mph</v>
      </c>
      <c r="Q1088" s="17">
        <f>IF($C1088="B",VLOOKUP($A1088,Bat!$A$4:$BF$2320,Q$1,FALSE),VLOOKUP($A1088,Pit!$A$4:$BA$1686,Q$2,FALSE))</f>
        <v>9</v>
      </c>
      <c r="R1088" s="18">
        <f>IF($C1088="B",VLOOKUP($A1088,Bat!$A$4:$BF$2320,R$1,FALSE),VLOOKUP($A1088,Pit!$A$4:$BA$1686,R$2,FALSE))</f>
        <v>3.5469900800371548</v>
      </c>
      <c r="S1088" s="19">
        <f>IF($C1088="B",VLOOKUP($A1088,Bat!$A$4:$BF$2320,S$1,FALSE),VLOOKUP($A1088,Pit!$A$4:$BA$1686,S$2,FALSE))</f>
        <v>-0.74595027776271372</v>
      </c>
      <c r="T1088" s="20" t="str">
        <f>IF($C1088="B",VLOOKUP($A1088,Bat!$A$4:$BF$2320,T$1,FALSE),VLOOKUP($A1088,Pit!$A$4:$BA$1686,T$2,FALSE))</f>
        <v>$200k</v>
      </c>
      <c r="U1088" s="17" t="str">
        <f>VLOOKUP(IF($C1088="B",VLOOKUP($A1088,Bat!$A$4:$AU$2320,U$1,FALSE),VLOOKUP($A1088,Pit!$A$4:$BE$1686,U$2,FALSE)),COND!$A$35:$B$41,2,FALSE)</f>
        <v>??</v>
      </c>
      <c r="V1088" s="21">
        <f>IF($C1088="B",VLOOKUP($A1088,Bat!$A$4:$AT$2284,46,FALSE),VLOOKUP($A1088,Pit!$A$4:$BD$1664,56,FALSE))</f>
        <v>670</v>
      </c>
      <c r="W1088" s="16">
        <f t="shared" si="82"/>
        <v>999</v>
      </c>
      <c r="X1088" s="16"/>
      <c r="Y1088" s="22">
        <f t="shared" si="83"/>
        <v>1171</v>
      </c>
      <c r="Z1088" s="16" t="str">
        <f>IFERROR(VLOOKUP($D1088,Results37!$F$3:$L$1396,Z$1,FALSE),"")</f>
        <v/>
      </c>
      <c r="AA1088" s="47" t="str">
        <f>IF(ISERROR(VLOOKUP(D1088,Results37!$F$3:$O$399,AA$1,FALSE)),"",IF(VLOOKUP(D1088,Results37!$F$3:$O$399,AA$1+1,FALSE)=1,"S"&amp;VLOOKUP(D1088,Results37!$F$3:$O$399,AA$1,FALSE),VLOOKUP(D1088,Results37!$F$3:$O$399,AA$1,FALSE)))</f>
        <v/>
      </c>
      <c r="AB1088" s="16" t="str">
        <f>IFERROR(VLOOKUP($D1088,Results37!$F$3:$L$1396,AB$1,FALSE),"")</f>
        <v/>
      </c>
      <c r="AC1088" s="16" t="str">
        <f>IFERROR(VLOOKUP($D1088,Results37!$F$3:$L$1396,AC$1,FALSE),"")</f>
        <v/>
      </c>
      <c r="AD1088" s="16" t="str">
        <f t="shared" si="84"/>
        <v/>
      </c>
      <c r="AE1088" s="20" t="str">
        <f>IF(ISERROR(VLOOKUP($AC1088&amp;"-"&amp;$F1088&amp;" "&amp;G1088,Bonuses!$B$1:$G$1006,4,FALSE)),"",INT(VLOOKUP($AC1088&amp;"-"&amp;$F1088&amp;" "&amp;$G1088,Bonuses!$B$1:$G$1006,4,FALSE)))</f>
        <v/>
      </c>
      <c r="AF1088" s="16" t="str">
        <f>IF(ISERROR(VLOOKUP($AC1088&amp;"-"&amp;$F1088,Bonuses!$B$1:$G$1006,5,FALSE)),"",IF(VLOOKUP($AC1088&amp;"-"&amp;$F1088,Bonuses!$B$1:$G$1006,5,FALSE)="","",VLOOKUP($AC1088&amp;"-"&amp;$F1088,Bonuses!$B$1:$G$1006,6,FALSE)&amp;" yrs, "&amp;VLOOKUP($AC1088&amp;"-"&amp;$F1088,Bonuses!$B$1:$G$1006,5,FALSE)))</f>
        <v/>
      </c>
    </row>
    <row r="1089" spans="1:32" s="21" customFormat="1" x14ac:dyDescent="0.25">
      <c r="A1089" s="21" t="s">
        <v>2636</v>
      </c>
      <c r="B1089" s="21">
        <f t="shared" si="80"/>
        <v>0</v>
      </c>
      <c r="C1089" s="21" t="str">
        <f t="shared" si="81"/>
        <v>P</v>
      </c>
      <c r="D1089" s="17">
        <f>IF($C1089="B",VLOOKUP($A1089,Bat!$A$4:$BF$2320,D$1,FALSE),VLOOKUP($A1089,Pit!$A$4:$BA$1686,D$2,FALSE))</f>
        <v>13589</v>
      </c>
      <c r="E1089" s="16" t="str">
        <f>IF($C1089="B",VLOOKUP($A1089,Bat!$A$4:$BF$2320,E$1,FALSE),VLOOKUP($A1089,Pit!$A$4:$BA$1686,E$2,FALSE))</f>
        <v>RP</v>
      </c>
      <c r="F1089" s="16" t="str">
        <f>IF($C1089="B",VLOOKUP($A1089,Bat!$A$4:$BF$2320,F$1,FALSE),VLOOKUP($A1089,Pit!$A$4:$BA$1686,F$2,FALSE))</f>
        <v>Tanzan</v>
      </c>
      <c r="G1089" s="16" t="str">
        <f>IF($C1089="B",VLOOKUP($A1089,Bat!$A$4:$BF$2320,G$1,FALSE),VLOOKUP($A1089,Pit!$A$4:$BA$1686,G$2,FALSE))</f>
        <v>Noguchi</v>
      </c>
      <c r="H1089" s="16">
        <f>IF($C1089="B",VLOOKUP($A1089,Bat!$A$4:$BF$2320,H$1,FALSE),VLOOKUP($A1089,Pit!$A$4:$BA$1686,H$2,FALSE))</f>
        <v>23</v>
      </c>
      <c r="I1089" s="16" t="str">
        <f>IF($C1089="B",VLOOKUP($A1089,Bat!$A$4:$BF$2320,I$1,FALSE),VLOOKUP($A1089,Pit!$A$4:$BA$1686,I$2,FALSE))</f>
        <v>L</v>
      </c>
      <c r="J1089" s="16" t="str">
        <f>IF($C1089="B",VLOOKUP($A1089,Bat!$A$4:$BF$2320,J$1,FALSE),VLOOKUP($A1089,Pit!$A$4:$BA$1686,J$2,FALSE))</f>
        <v>R</v>
      </c>
      <c r="K1089" s="16" t="str">
        <f>IF($C1089="B",VLOOKUP($A1089,Bat!$A$4:$BF$2320,K$1,FALSE),VLOOKUP($A1089,Pit!$A$4:$BA$1686,K$2,FALSE))</f>
        <v>Normal</v>
      </c>
      <c r="L1089" s="17" t="str">
        <f>IF($C1089="B",VLOOKUP($A1089,Bat!$A$4:$BF$2320,L$1,FALSE),VLOOKUP($A1089,Pit!$A$4:$BA$1686,L$2,FALSE))</f>
        <v>Normal</v>
      </c>
      <c r="M1089" s="16">
        <f>IF($C1089="B",VLOOKUP($A1089,Bat!$A$4:$BF$2320,M$1,FALSE),VLOOKUP($A1089,Pit!$A$4:$BA$1686,M$2,FALSE))</f>
        <v>4</v>
      </c>
      <c r="N1089" s="16">
        <f>IF($C1089="B",VLOOKUP($A1089,Bat!$A$4:$BF$2320,N$1,FALSE),VLOOKUP($A1089,Pit!$A$4:$BA$1686,N$2,FALSE))</f>
        <v>2</v>
      </c>
      <c r="O1089" s="16">
        <f>IF($C1089="B",VLOOKUP($A1089,Bat!$A$4:$BF$2320,O$1,FALSE),VLOOKUP($A1089,Pit!$A$4:$BA$1686,O$2,FALSE))</f>
        <v>1</v>
      </c>
      <c r="P1089" s="16" t="str">
        <f>IF($C1089="B",VLOOKUP($A1089,Bat!$A$4:$BF$2320,P$1,FALSE),VLOOKUP($A1089,Pit!$A$4:$BA$1686,P$2,FALSE))</f>
        <v>91-93 Mph</v>
      </c>
      <c r="Q1089" s="17">
        <f>IF($C1089="B",VLOOKUP($A1089,Bat!$A$4:$BF$2320,Q$1,FALSE),VLOOKUP($A1089,Pit!$A$4:$BA$1686,Q$2,FALSE))</f>
        <v>7</v>
      </c>
      <c r="R1089" s="18">
        <f>IF($C1089="B",VLOOKUP($A1089,Bat!$A$4:$BF$2320,R$1,FALSE),VLOOKUP($A1089,Pit!$A$4:$BA$1686,R$2,FALSE))</f>
        <v>3.5469900800371548</v>
      </c>
      <c r="S1089" s="19">
        <f>IF($C1089="B",VLOOKUP($A1089,Bat!$A$4:$BF$2320,S$1,FALSE),VLOOKUP($A1089,Pit!$A$4:$BA$1686,S$2,FALSE))</f>
        <v>-0.74595027776271372</v>
      </c>
      <c r="T1089" s="20" t="str">
        <f>IF($C1089="B",VLOOKUP($A1089,Bat!$A$4:$BF$2320,T$1,FALSE),VLOOKUP($A1089,Pit!$A$4:$BA$1686,T$2,FALSE))</f>
        <v>Slot</v>
      </c>
      <c r="U1089" s="17" t="str">
        <f>VLOOKUP(IF($C1089="B",VLOOKUP($A1089,Bat!$A$4:$AU$2320,U$1,FALSE),VLOOKUP($A1089,Pit!$A$4:$BE$1686,U$2,FALSE)),COND!$A$35:$B$41,2,FALSE)</f>
        <v>??</v>
      </c>
      <c r="V1089" s="21">
        <f>IF($C1089="B",VLOOKUP($A1089,Bat!$A$4:$AT$2284,46,FALSE),VLOOKUP($A1089,Pit!$A$4:$BD$1664,56,FALSE))</f>
        <v>671</v>
      </c>
      <c r="W1089" s="16">
        <f t="shared" si="82"/>
        <v>671</v>
      </c>
      <c r="X1089" s="16"/>
      <c r="Y1089" s="22">
        <f t="shared" si="83"/>
        <v>1171</v>
      </c>
      <c r="Z1089" s="16" t="str">
        <f>IFERROR(VLOOKUP($D1089,Results37!$F$3:$L$1396,Z$1,FALSE),"")</f>
        <v/>
      </c>
      <c r="AA1089" s="47" t="str">
        <f>IF(ISERROR(VLOOKUP(D1089,Results37!$F$3:$O$399,AA$1,FALSE)),"",IF(VLOOKUP(D1089,Results37!$F$3:$O$399,AA$1+1,FALSE)=1,"S"&amp;VLOOKUP(D1089,Results37!$F$3:$O$399,AA$1,FALSE),VLOOKUP(D1089,Results37!$F$3:$O$399,AA$1,FALSE)))</f>
        <v/>
      </c>
      <c r="AB1089" s="16" t="str">
        <f>IFERROR(VLOOKUP($D1089,Results37!$F$3:$L$1396,AB$1,FALSE),"")</f>
        <v/>
      </c>
      <c r="AC1089" s="16" t="str">
        <f>IFERROR(VLOOKUP($D1089,Results37!$F$3:$L$1396,AC$1,FALSE),"")</f>
        <v/>
      </c>
      <c r="AD1089" s="16" t="str">
        <f t="shared" si="84"/>
        <v/>
      </c>
      <c r="AE1089" s="20" t="str">
        <f>IF(ISERROR(VLOOKUP($AC1089&amp;"-"&amp;$F1089&amp;" "&amp;G1089,Bonuses!$B$1:$G$1006,4,FALSE)),"",INT(VLOOKUP($AC1089&amp;"-"&amp;$F1089&amp;" "&amp;$G1089,Bonuses!$B$1:$G$1006,4,FALSE)))</f>
        <v/>
      </c>
      <c r="AF1089" s="16" t="str">
        <f>IF(ISERROR(VLOOKUP($AC1089&amp;"-"&amp;$F1089,Bonuses!$B$1:$G$1006,5,FALSE)),"",IF(VLOOKUP($AC1089&amp;"-"&amp;$F1089,Bonuses!$B$1:$G$1006,5,FALSE)="","",VLOOKUP($AC1089&amp;"-"&amp;$F1089,Bonuses!$B$1:$G$1006,6,FALSE)&amp;" yrs, "&amp;VLOOKUP($AC1089&amp;"-"&amp;$F1089,Bonuses!$B$1:$G$1006,5,FALSE)))</f>
        <v/>
      </c>
    </row>
    <row r="1090" spans="1:32" s="21" customFormat="1" x14ac:dyDescent="0.25">
      <c r="A1090" s="21" t="s">
        <v>2761</v>
      </c>
      <c r="B1090" s="21">
        <f t="shared" si="80"/>
        <v>0</v>
      </c>
      <c r="C1090" s="21" t="str">
        <f t="shared" si="81"/>
        <v>P</v>
      </c>
      <c r="D1090" s="17">
        <f>IF($C1090="B",VLOOKUP($A1090,Bat!$A$4:$BF$2320,D$1,FALSE),VLOOKUP($A1090,Pit!$A$4:$BA$1686,D$2,FALSE))</f>
        <v>10317</v>
      </c>
      <c r="E1090" s="16" t="str">
        <f>IF($C1090="B",VLOOKUP($A1090,Bat!$A$4:$BF$2320,E$1,FALSE),VLOOKUP($A1090,Pit!$A$4:$BA$1686,E$2,FALSE))</f>
        <v>RP</v>
      </c>
      <c r="F1090" s="16" t="str">
        <f>IF($C1090="B",VLOOKUP($A1090,Bat!$A$4:$BF$2320,F$1,FALSE),VLOOKUP($A1090,Pit!$A$4:$BA$1686,F$2,FALSE))</f>
        <v>Thomas</v>
      </c>
      <c r="G1090" s="16" t="str">
        <f>IF($C1090="B",VLOOKUP($A1090,Bat!$A$4:$BF$2320,G$1,FALSE),VLOOKUP($A1090,Pit!$A$4:$BA$1686,G$2,FALSE))</f>
        <v>Leiker</v>
      </c>
      <c r="H1090" s="16">
        <f>IF($C1090="B",VLOOKUP($A1090,Bat!$A$4:$BF$2320,H$1,FALSE),VLOOKUP($A1090,Pit!$A$4:$BA$1686,H$2,FALSE))</f>
        <v>23</v>
      </c>
      <c r="I1090" s="16" t="str">
        <f>IF($C1090="B",VLOOKUP($A1090,Bat!$A$4:$BF$2320,I$1,FALSE),VLOOKUP($A1090,Pit!$A$4:$BA$1686,I$2,FALSE))</f>
        <v>L</v>
      </c>
      <c r="J1090" s="16" t="str">
        <f>IF($C1090="B",VLOOKUP($A1090,Bat!$A$4:$BF$2320,J$1,FALSE),VLOOKUP($A1090,Pit!$A$4:$BA$1686,J$2,FALSE))</f>
        <v>R</v>
      </c>
      <c r="K1090" s="16" t="str">
        <f>IF($C1090="B",VLOOKUP($A1090,Bat!$A$4:$BF$2320,K$1,FALSE),VLOOKUP($A1090,Pit!$A$4:$BA$1686,K$2,FALSE))</f>
        <v>Normal</v>
      </c>
      <c r="L1090" s="17" t="str">
        <f>IF($C1090="B",VLOOKUP($A1090,Bat!$A$4:$BF$2320,L$1,FALSE),VLOOKUP($A1090,Pit!$A$4:$BA$1686,L$2,FALSE))</f>
        <v>Normal</v>
      </c>
      <c r="M1090" s="16">
        <f>IF($C1090="B",VLOOKUP($A1090,Bat!$A$4:$BF$2320,M$1,FALSE),VLOOKUP($A1090,Pit!$A$4:$BA$1686,M$2,FALSE))</f>
        <v>4</v>
      </c>
      <c r="N1090" s="16">
        <f>IF($C1090="B",VLOOKUP($A1090,Bat!$A$4:$BF$2320,N$1,FALSE),VLOOKUP($A1090,Pit!$A$4:$BA$1686,N$2,FALSE))</f>
        <v>2</v>
      </c>
      <c r="O1090" s="16">
        <f>IF($C1090="B",VLOOKUP($A1090,Bat!$A$4:$BF$2320,O$1,FALSE),VLOOKUP($A1090,Pit!$A$4:$BA$1686,O$2,FALSE))</f>
        <v>1</v>
      </c>
      <c r="P1090" s="16" t="str">
        <f>IF($C1090="B",VLOOKUP($A1090,Bat!$A$4:$BF$2320,P$1,FALSE),VLOOKUP($A1090,Pit!$A$4:$BA$1686,P$2,FALSE))</f>
        <v>87-89 Mph</v>
      </c>
      <c r="Q1090" s="17">
        <f>IF($C1090="B",VLOOKUP($A1090,Bat!$A$4:$BF$2320,Q$1,FALSE),VLOOKUP($A1090,Pit!$A$4:$BA$1686,Q$2,FALSE))</f>
        <v>4</v>
      </c>
      <c r="R1090" s="18">
        <f>IF($C1090="B",VLOOKUP($A1090,Bat!$A$4:$BF$2320,R$1,FALSE),VLOOKUP($A1090,Pit!$A$4:$BA$1686,R$2,FALSE))</f>
        <v>3.4892671982568437</v>
      </c>
      <c r="S1090" s="19">
        <f>IF($C1090="B",VLOOKUP($A1090,Bat!$A$4:$BF$2320,S$1,FALSE),VLOOKUP($A1090,Pit!$A$4:$BA$1686,S$2,FALSE))</f>
        <v>-0.75102123553408551</v>
      </c>
      <c r="T1090" s="20" t="str">
        <f>IF($C1090="B",VLOOKUP($A1090,Bat!$A$4:$BF$2320,T$1,FALSE),VLOOKUP($A1090,Pit!$A$4:$BA$1686,T$2,FALSE))</f>
        <v>Slot</v>
      </c>
      <c r="U1090" s="17" t="str">
        <f>VLOOKUP(IF($C1090="B",VLOOKUP($A1090,Bat!$A$4:$AU$2320,U$1,FALSE),VLOOKUP($A1090,Pit!$A$4:$BE$1686,U$2,FALSE)),COND!$A$35:$B$41,2,FALSE)</f>
        <v>??</v>
      </c>
      <c r="V1090" s="21">
        <f>IF($C1090="B",VLOOKUP($A1090,Bat!$A$4:$AT$2284,46,FALSE),VLOOKUP($A1090,Pit!$A$4:$BD$1664,56,FALSE))</f>
        <v>673</v>
      </c>
      <c r="W1090" s="16">
        <f t="shared" si="82"/>
        <v>673</v>
      </c>
      <c r="X1090" s="16"/>
      <c r="Y1090" s="22">
        <f t="shared" si="83"/>
        <v>1176</v>
      </c>
      <c r="Z1090" s="16" t="str">
        <f>IFERROR(VLOOKUP($D1090,Results37!$F$3:$L$1396,Z$1,FALSE),"")</f>
        <v/>
      </c>
      <c r="AA1090" s="47" t="str">
        <f>IF(ISERROR(VLOOKUP(D1090,Results37!$F$3:$O$399,AA$1,FALSE)),"",IF(VLOOKUP(D1090,Results37!$F$3:$O$399,AA$1+1,FALSE)=1,"S"&amp;VLOOKUP(D1090,Results37!$F$3:$O$399,AA$1,FALSE),VLOOKUP(D1090,Results37!$F$3:$O$399,AA$1,FALSE)))</f>
        <v/>
      </c>
      <c r="AB1090" s="16" t="str">
        <f>IFERROR(VLOOKUP($D1090,Results37!$F$3:$L$1396,AB$1,FALSE),"")</f>
        <v/>
      </c>
      <c r="AC1090" s="16" t="str">
        <f>IFERROR(VLOOKUP($D1090,Results37!$F$3:$L$1396,AC$1,FALSE),"")</f>
        <v/>
      </c>
      <c r="AD1090" s="16" t="str">
        <f t="shared" si="84"/>
        <v/>
      </c>
      <c r="AE1090" s="20" t="str">
        <f>IF(ISERROR(VLOOKUP($AC1090&amp;"-"&amp;$F1090&amp;" "&amp;G1090,Bonuses!$B$1:$G$1006,4,FALSE)),"",INT(VLOOKUP($AC1090&amp;"-"&amp;$F1090&amp;" "&amp;$G1090,Bonuses!$B$1:$G$1006,4,FALSE)))</f>
        <v/>
      </c>
      <c r="AF1090" s="16" t="str">
        <f>IF(ISERROR(VLOOKUP($AC1090&amp;"-"&amp;$F1090,Bonuses!$B$1:$G$1006,5,FALSE)),"",IF(VLOOKUP($AC1090&amp;"-"&amp;$F1090,Bonuses!$B$1:$G$1006,5,FALSE)="","",VLOOKUP($AC1090&amp;"-"&amp;$F1090,Bonuses!$B$1:$G$1006,6,FALSE)&amp;" yrs, "&amp;VLOOKUP($AC1090&amp;"-"&amp;$F1090,Bonuses!$B$1:$G$1006,5,FALSE)))</f>
        <v/>
      </c>
    </row>
    <row r="1091" spans="1:32" s="21" customFormat="1" x14ac:dyDescent="0.25">
      <c r="A1091" s="21" t="s">
        <v>2726</v>
      </c>
      <c r="B1091" s="21">
        <f t="shared" si="80"/>
        <v>0</v>
      </c>
      <c r="C1091" s="21" t="str">
        <f t="shared" si="81"/>
        <v>P</v>
      </c>
      <c r="D1091" s="17">
        <f>IF($C1091="B",VLOOKUP($A1091,Bat!$A$4:$BF$2320,D$1,FALSE),VLOOKUP($A1091,Pit!$A$4:$BA$1686,D$2,FALSE))</f>
        <v>3292</v>
      </c>
      <c r="E1091" s="16" t="str">
        <f>IF($C1091="B",VLOOKUP($A1091,Bat!$A$4:$BF$2320,E$1,FALSE),VLOOKUP($A1091,Pit!$A$4:$BA$1686,E$2,FALSE))</f>
        <v>RP</v>
      </c>
      <c r="F1091" s="16" t="str">
        <f>IF($C1091="B",VLOOKUP($A1091,Bat!$A$4:$BF$2320,F$1,FALSE),VLOOKUP($A1091,Pit!$A$4:$BA$1686,F$2,FALSE))</f>
        <v>Miguel</v>
      </c>
      <c r="G1091" s="16" t="str">
        <f>IF($C1091="B",VLOOKUP($A1091,Bat!$A$4:$BF$2320,G$1,FALSE),VLOOKUP($A1091,Pit!$A$4:$BA$1686,G$2,FALSE))</f>
        <v>Peña</v>
      </c>
      <c r="H1091" s="16">
        <f>IF($C1091="B",VLOOKUP($A1091,Bat!$A$4:$BF$2320,H$1,FALSE),VLOOKUP($A1091,Pit!$A$4:$BA$1686,H$2,FALSE))</f>
        <v>24</v>
      </c>
      <c r="I1091" s="16" t="str">
        <f>IF($C1091="B",VLOOKUP($A1091,Bat!$A$4:$BF$2320,I$1,FALSE),VLOOKUP($A1091,Pit!$A$4:$BA$1686,I$2,FALSE))</f>
        <v>R</v>
      </c>
      <c r="J1091" s="16" t="str">
        <f>IF($C1091="B",VLOOKUP($A1091,Bat!$A$4:$BF$2320,J$1,FALSE),VLOOKUP($A1091,Pit!$A$4:$BA$1686,J$2,FALSE))</f>
        <v>R</v>
      </c>
      <c r="K1091" s="16" t="str">
        <f>IF($C1091="B",VLOOKUP($A1091,Bat!$A$4:$BF$2320,K$1,FALSE),VLOOKUP($A1091,Pit!$A$4:$BA$1686,K$2,FALSE))</f>
        <v>Normal</v>
      </c>
      <c r="L1091" s="17" t="str">
        <f>IF($C1091="B",VLOOKUP($A1091,Bat!$A$4:$BF$2320,L$1,FALSE),VLOOKUP($A1091,Pit!$A$4:$BA$1686,L$2,FALSE))</f>
        <v>Low</v>
      </c>
      <c r="M1091" s="16">
        <f>IF($C1091="B",VLOOKUP($A1091,Bat!$A$4:$BF$2320,M$1,FALSE),VLOOKUP($A1091,Pit!$A$4:$BA$1686,M$2,FALSE))</f>
        <v>3</v>
      </c>
      <c r="N1091" s="16">
        <f>IF($C1091="B",VLOOKUP($A1091,Bat!$A$4:$BF$2320,N$1,FALSE),VLOOKUP($A1091,Pit!$A$4:$BA$1686,N$2,FALSE))</f>
        <v>2</v>
      </c>
      <c r="O1091" s="16">
        <f>IF($C1091="B",VLOOKUP($A1091,Bat!$A$4:$BF$2320,O$1,FALSE),VLOOKUP($A1091,Pit!$A$4:$BA$1686,O$2,FALSE))</f>
        <v>2</v>
      </c>
      <c r="P1091" s="16" t="str">
        <f>IF($C1091="B",VLOOKUP($A1091,Bat!$A$4:$BF$2320,P$1,FALSE),VLOOKUP($A1091,Pit!$A$4:$BA$1686,P$2,FALSE))</f>
        <v>93-95 Mph</v>
      </c>
      <c r="Q1091" s="17">
        <f>IF($C1091="B",VLOOKUP($A1091,Bat!$A$4:$BF$2320,Q$1,FALSE),VLOOKUP($A1091,Pit!$A$4:$BA$1686,Q$2,FALSE))</f>
        <v>10</v>
      </c>
      <c r="R1091" s="18">
        <f>IF($C1091="B",VLOOKUP($A1091,Bat!$A$4:$BF$2320,R$1,FALSE),VLOOKUP($A1091,Pit!$A$4:$BA$1686,R$2,FALSE))</f>
        <v>3.4817647763578421</v>
      </c>
      <c r="S1091" s="19">
        <f>IF($C1091="B",VLOOKUP($A1091,Bat!$A$4:$BF$2320,S$1,FALSE),VLOOKUP($A1091,Pit!$A$4:$BA$1686,S$2,FALSE))</f>
        <v>-0.75168032363674897</v>
      </c>
      <c r="T1091" s="20" t="str">
        <f>IF($C1091="B",VLOOKUP($A1091,Bat!$A$4:$BF$2320,T$1,FALSE),VLOOKUP($A1091,Pit!$A$4:$BA$1686,T$2,FALSE))</f>
        <v>Slot</v>
      </c>
      <c r="U1091" s="17" t="str">
        <f>VLOOKUP(IF($C1091="B",VLOOKUP($A1091,Bat!$A$4:$AU$2320,U$1,FALSE),VLOOKUP($A1091,Pit!$A$4:$BE$1686,U$2,FALSE)),COND!$A$35:$B$41,2,FALSE)</f>
        <v>??</v>
      </c>
      <c r="V1091" s="21">
        <f>IF($C1091="B",VLOOKUP($A1091,Bat!$A$4:$AT$2284,46,FALSE),VLOOKUP($A1091,Pit!$A$4:$BD$1664,56,FALSE))</f>
        <v>674</v>
      </c>
      <c r="W1091" s="16">
        <f t="shared" si="82"/>
        <v>674</v>
      </c>
      <c r="X1091" s="16"/>
      <c r="Y1091" s="22">
        <f t="shared" si="83"/>
        <v>1177</v>
      </c>
      <c r="Z1091" s="16" t="str">
        <f>IFERROR(VLOOKUP($D1091,Results37!$F$3:$L$1396,Z$1,FALSE),"")</f>
        <v/>
      </c>
      <c r="AA1091" s="47" t="str">
        <f>IF(ISERROR(VLOOKUP(D1091,Results37!$F$3:$O$399,AA$1,FALSE)),"",IF(VLOOKUP(D1091,Results37!$F$3:$O$399,AA$1+1,FALSE)=1,"S"&amp;VLOOKUP(D1091,Results37!$F$3:$O$399,AA$1,FALSE),VLOOKUP(D1091,Results37!$F$3:$O$399,AA$1,FALSE)))</f>
        <v/>
      </c>
      <c r="AB1091" s="16" t="str">
        <f>IFERROR(VLOOKUP($D1091,Results37!$F$3:$L$1396,AB$1,FALSE),"")</f>
        <v/>
      </c>
      <c r="AC1091" s="16" t="str">
        <f>IFERROR(VLOOKUP($D1091,Results37!$F$3:$L$1396,AC$1,FALSE),"")</f>
        <v/>
      </c>
      <c r="AD1091" s="16" t="str">
        <f t="shared" si="84"/>
        <v/>
      </c>
      <c r="AE1091" s="20" t="str">
        <f>IF(ISERROR(VLOOKUP($AC1091&amp;"-"&amp;$F1091&amp;" "&amp;G1091,Bonuses!$B$1:$G$1006,4,FALSE)),"",INT(VLOOKUP($AC1091&amp;"-"&amp;$F1091&amp;" "&amp;$G1091,Bonuses!$B$1:$G$1006,4,FALSE)))</f>
        <v/>
      </c>
      <c r="AF1091" s="16" t="str">
        <f>IF(ISERROR(VLOOKUP($AC1091&amp;"-"&amp;$F1091,Bonuses!$B$1:$G$1006,5,FALSE)),"",IF(VLOOKUP($AC1091&amp;"-"&amp;$F1091,Bonuses!$B$1:$G$1006,5,FALSE)="","",VLOOKUP($AC1091&amp;"-"&amp;$F1091,Bonuses!$B$1:$G$1006,6,FALSE)&amp;" yrs, "&amp;VLOOKUP($AC1091&amp;"-"&amp;$F1091,Bonuses!$B$1:$G$1006,5,FALSE)))</f>
        <v/>
      </c>
    </row>
    <row r="1092" spans="1:32" s="21" customFormat="1" x14ac:dyDescent="0.25">
      <c r="A1092" s="21" t="s">
        <v>3023</v>
      </c>
      <c r="B1092" s="21">
        <f t="shared" si="80"/>
        <v>0</v>
      </c>
      <c r="C1092" s="21" t="str">
        <f t="shared" si="81"/>
        <v>P</v>
      </c>
      <c r="D1092" s="17">
        <f>IF($C1092="B",VLOOKUP($A1092,Bat!$A$4:$BF$2320,D$1,FALSE),VLOOKUP($A1092,Pit!$A$4:$BA$1686,D$2,FALSE))</f>
        <v>10403</v>
      </c>
      <c r="E1092" s="16" t="str">
        <f>IF($C1092="B",VLOOKUP($A1092,Bat!$A$4:$BF$2320,E$1,FALSE),VLOOKUP($A1092,Pit!$A$4:$BA$1686,E$2,FALSE))</f>
        <v>RP</v>
      </c>
      <c r="F1092" s="16" t="str">
        <f>IF($C1092="B",VLOOKUP($A1092,Bat!$A$4:$BF$2320,F$1,FALSE),VLOOKUP($A1092,Pit!$A$4:$BA$1686,F$2,FALSE))</f>
        <v>Ernesto</v>
      </c>
      <c r="G1092" s="16" t="str">
        <f>IF($C1092="B",VLOOKUP($A1092,Bat!$A$4:$BF$2320,G$1,FALSE),VLOOKUP($A1092,Pit!$A$4:$BA$1686,G$2,FALSE))</f>
        <v>González</v>
      </c>
      <c r="H1092" s="16">
        <f>IF($C1092="B",VLOOKUP($A1092,Bat!$A$4:$BF$2320,H$1,FALSE),VLOOKUP($A1092,Pit!$A$4:$BA$1686,H$2,FALSE))</f>
        <v>23</v>
      </c>
      <c r="I1092" s="16" t="str">
        <f>IF($C1092="B",VLOOKUP($A1092,Bat!$A$4:$BF$2320,I$1,FALSE),VLOOKUP($A1092,Pit!$A$4:$BA$1686,I$2,FALSE))</f>
        <v>R</v>
      </c>
      <c r="J1092" s="16" t="str">
        <f>IF($C1092="B",VLOOKUP($A1092,Bat!$A$4:$BF$2320,J$1,FALSE),VLOOKUP($A1092,Pit!$A$4:$BA$1686,J$2,FALSE))</f>
        <v>R</v>
      </c>
      <c r="K1092" s="16" t="str">
        <f>IF($C1092="B",VLOOKUP($A1092,Bat!$A$4:$BF$2320,K$1,FALSE),VLOOKUP($A1092,Pit!$A$4:$BA$1686,K$2,FALSE))</f>
        <v>Normal</v>
      </c>
      <c r="L1092" s="17" t="str">
        <f>IF($C1092="B",VLOOKUP($A1092,Bat!$A$4:$BF$2320,L$1,FALSE),VLOOKUP($A1092,Pit!$A$4:$BA$1686,L$2,FALSE))</f>
        <v>Normal</v>
      </c>
      <c r="M1092" s="16">
        <f>IF($C1092="B",VLOOKUP($A1092,Bat!$A$4:$BF$2320,M$1,FALSE),VLOOKUP($A1092,Pit!$A$4:$BA$1686,M$2,FALSE))</f>
        <v>5</v>
      </c>
      <c r="N1092" s="16">
        <f>IF($C1092="B",VLOOKUP($A1092,Bat!$A$4:$BF$2320,N$1,FALSE),VLOOKUP($A1092,Pit!$A$4:$BA$1686,N$2,FALSE))</f>
        <v>1</v>
      </c>
      <c r="O1092" s="16">
        <f>IF($C1092="B",VLOOKUP($A1092,Bat!$A$4:$BF$2320,O$1,FALSE),VLOOKUP($A1092,Pit!$A$4:$BA$1686,O$2,FALSE))</f>
        <v>1</v>
      </c>
      <c r="P1092" s="16" t="str">
        <f>IF($C1092="B",VLOOKUP($A1092,Bat!$A$4:$BF$2320,P$1,FALSE),VLOOKUP($A1092,Pit!$A$4:$BA$1686,P$2,FALSE))</f>
        <v>95-97 Mph</v>
      </c>
      <c r="Q1092" s="17">
        <f>IF($C1092="B",VLOOKUP($A1092,Bat!$A$4:$BF$2320,Q$1,FALSE),VLOOKUP($A1092,Pit!$A$4:$BA$1686,Q$2,FALSE))</f>
        <v>8</v>
      </c>
      <c r="R1092" s="18">
        <f>IF($C1092="B",VLOOKUP($A1092,Bat!$A$4:$BF$2320,R$1,FALSE),VLOOKUP($A1092,Pit!$A$4:$BA$1686,R$2,FALSE))</f>
        <v>3.4211358713971087</v>
      </c>
      <c r="S1092" s="19">
        <f>IF($C1092="B",VLOOKUP($A1092,Bat!$A$4:$BF$2320,S$1,FALSE),VLOOKUP($A1092,Pit!$A$4:$BA$1686,S$2,FALSE))</f>
        <v>-0.75700657567576735</v>
      </c>
      <c r="T1092" s="20" t="str">
        <f>IF($C1092="B",VLOOKUP($A1092,Bat!$A$4:$BF$2320,T$1,FALSE),VLOOKUP($A1092,Pit!$A$4:$BA$1686,T$2,FALSE))</f>
        <v>$200k</v>
      </c>
      <c r="U1092" s="17" t="str">
        <f>VLOOKUP(IF($C1092="B",VLOOKUP($A1092,Bat!$A$4:$AU$2320,U$1,FALSE),VLOOKUP($A1092,Pit!$A$4:$BE$1686,U$2,FALSE)),COND!$A$35:$B$41,2,FALSE)</f>
        <v>??</v>
      </c>
      <c r="V1092" s="21">
        <f>IF($C1092="B",VLOOKUP($A1092,Bat!$A$4:$AT$2284,46,FALSE),VLOOKUP($A1092,Pit!$A$4:$BD$1664,56,FALSE))</f>
        <v>675</v>
      </c>
      <c r="W1092" s="16">
        <f t="shared" si="82"/>
        <v>999</v>
      </c>
      <c r="X1092" s="16"/>
      <c r="Y1092" s="22">
        <f t="shared" si="83"/>
        <v>1181</v>
      </c>
      <c r="Z1092" s="16" t="str">
        <f>IFERROR(VLOOKUP($D1092,Results37!$F$3:$L$1396,Z$1,FALSE),"")</f>
        <v/>
      </c>
      <c r="AA1092" s="47" t="str">
        <f>IF(ISERROR(VLOOKUP(D1092,Results37!$F$3:$O$399,AA$1,FALSE)),"",IF(VLOOKUP(D1092,Results37!$F$3:$O$399,AA$1+1,FALSE)=1,"S"&amp;VLOOKUP(D1092,Results37!$F$3:$O$399,AA$1,FALSE),VLOOKUP(D1092,Results37!$F$3:$O$399,AA$1,FALSE)))</f>
        <v/>
      </c>
      <c r="AB1092" s="16" t="str">
        <f>IFERROR(VLOOKUP($D1092,Results37!$F$3:$L$1396,AB$1,FALSE),"")</f>
        <v/>
      </c>
      <c r="AC1092" s="16" t="str">
        <f>IFERROR(VLOOKUP($D1092,Results37!$F$3:$L$1396,AC$1,FALSE),"")</f>
        <v/>
      </c>
      <c r="AD1092" s="16" t="str">
        <f t="shared" si="84"/>
        <v/>
      </c>
      <c r="AE1092" s="20" t="str">
        <f>IF(ISERROR(VLOOKUP($AC1092&amp;"-"&amp;$F1092&amp;" "&amp;G1092,Bonuses!$B$1:$G$1006,4,FALSE)),"",INT(VLOOKUP($AC1092&amp;"-"&amp;$F1092&amp;" "&amp;$G1092,Bonuses!$B$1:$G$1006,4,FALSE)))</f>
        <v/>
      </c>
      <c r="AF1092" s="16" t="str">
        <f>IF(ISERROR(VLOOKUP($AC1092&amp;"-"&amp;$F1092,Bonuses!$B$1:$G$1006,5,FALSE)),"",IF(VLOOKUP($AC1092&amp;"-"&amp;$F1092,Bonuses!$B$1:$G$1006,5,FALSE)="","",VLOOKUP($AC1092&amp;"-"&amp;$F1092,Bonuses!$B$1:$G$1006,6,FALSE)&amp;" yrs, "&amp;VLOOKUP($AC1092&amp;"-"&amp;$F1092,Bonuses!$B$1:$G$1006,5,FALSE)))</f>
        <v/>
      </c>
    </row>
    <row r="1093" spans="1:32" s="21" customFormat="1" x14ac:dyDescent="0.25">
      <c r="A1093" s="21" t="s">
        <v>2765</v>
      </c>
      <c r="B1093" s="21">
        <f t="shared" ref="B1093:B1156" si="85">COUNTIF($A$5:$A$598,A1093)</f>
        <v>0</v>
      </c>
      <c r="C1093" s="21" t="str">
        <f t="shared" ref="C1093:C1156" si="86">IF(OR(MID(A1093,1,2)="SP",MID(A1093,1,2)="MR",MID(A1093,1,2)="CL",MID(A1093,1,2)="RP"),"P","B")</f>
        <v>P</v>
      </c>
      <c r="D1093" s="17">
        <f>IF($C1093="B",VLOOKUP($A1093,Bat!$A$4:$BF$2320,D$1,FALSE),VLOOKUP($A1093,Pit!$A$4:$BA$1686,D$2,FALSE))</f>
        <v>15618</v>
      </c>
      <c r="E1093" s="16" t="str">
        <f>IF($C1093="B",VLOOKUP($A1093,Bat!$A$4:$BF$2320,E$1,FALSE),VLOOKUP($A1093,Pit!$A$4:$BA$1686,E$2,FALSE))</f>
        <v>CL</v>
      </c>
      <c r="F1093" s="16" t="str">
        <f>IF($C1093="B",VLOOKUP($A1093,Bat!$A$4:$BF$2320,F$1,FALSE),VLOOKUP($A1093,Pit!$A$4:$BA$1686,F$2,FALSE))</f>
        <v>Theodore</v>
      </c>
      <c r="G1093" s="16" t="str">
        <f>IF($C1093="B",VLOOKUP($A1093,Bat!$A$4:$BF$2320,G$1,FALSE),VLOOKUP($A1093,Pit!$A$4:$BA$1686,G$2,FALSE))</f>
        <v>Meredith</v>
      </c>
      <c r="H1093" s="16">
        <f>IF($C1093="B",VLOOKUP($A1093,Bat!$A$4:$BF$2320,H$1,FALSE),VLOOKUP($A1093,Pit!$A$4:$BA$1686,H$2,FALSE))</f>
        <v>23</v>
      </c>
      <c r="I1093" s="16" t="str">
        <f>IF($C1093="B",VLOOKUP($A1093,Bat!$A$4:$BF$2320,I$1,FALSE),VLOOKUP($A1093,Pit!$A$4:$BA$1686,I$2,FALSE))</f>
        <v>R</v>
      </c>
      <c r="J1093" s="16" t="str">
        <f>IF($C1093="B",VLOOKUP($A1093,Bat!$A$4:$BF$2320,J$1,FALSE),VLOOKUP($A1093,Pit!$A$4:$BA$1686,J$2,FALSE))</f>
        <v>R</v>
      </c>
      <c r="K1093" s="16" t="str">
        <f>IF($C1093="B",VLOOKUP($A1093,Bat!$A$4:$BF$2320,K$1,FALSE),VLOOKUP($A1093,Pit!$A$4:$BA$1686,K$2,FALSE))</f>
        <v>Normal</v>
      </c>
      <c r="L1093" s="17" t="str">
        <f>IF($C1093="B",VLOOKUP($A1093,Bat!$A$4:$BF$2320,L$1,FALSE),VLOOKUP($A1093,Pit!$A$4:$BA$1686,L$2,FALSE))</f>
        <v>Normal</v>
      </c>
      <c r="M1093" s="16">
        <f>IF($C1093="B",VLOOKUP($A1093,Bat!$A$4:$BF$2320,M$1,FALSE),VLOOKUP($A1093,Pit!$A$4:$BA$1686,M$2,FALSE))</f>
        <v>4</v>
      </c>
      <c r="N1093" s="16">
        <f>IF($C1093="B",VLOOKUP($A1093,Bat!$A$4:$BF$2320,N$1,FALSE),VLOOKUP($A1093,Pit!$A$4:$BA$1686,N$2,FALSE))</f>
        <v>2</v>
      </c>
      <c r="O1093" s="16">
        <f>IF($C1093="B",VLOOKUP($A1093,Bat!$A$4:$BF$2320,O$1,FALSE),VLOOKUP($A1093,Pit!$A$4:$BA$1686,O$2,FALSE))</f>
        <v>1</v>
      </c>
      <c r="P1093" s="16" t="str">
        <f>IF($C1093="B",VLOOKUP($A1093,Bat!$A$4:$BF$2320,P$1,FALSE),VLOOKUP($A1093,Pit!$A$4:$BA$1686,P$2,FALSE))</f>
        <v>89-91 Mph</v>
      </c>
      <c r="Q1093" s="17">
        <f>IF($C1093="B",VLOOKUP($A1093,Bat!$A$4:$BF$2320,Q$1,FALSE),VLOOKUP($A1093,Pit!$A$4:$BA$1686,Q$2,FALSE))</f>
        <v>4</v>
      </c>
      <c r="R1093" s="18">
        <f>IF($C1093="B",VLOOKUP($A1093,Bat!$A$4:$BF$2320,R$1,FALSE),VLOOKUP($A1093,Pit!$A$4:$BA$1686,R$2,FALSE))</f>
        <v>3.4076492243785559</v>
      </c>
      <c r="S1093" s="19">
        <f>IF($C1093="B",VLOOKUP($A1093,Bat!$A$4:$BF$2320,S$1,FALSE),VLOOKUP($A1093,Pit!$A$4:$BA$1686,S$2,FALSE))</f>
        <v>-0.75819137822545235</v>
      </c>
      <c r="T1093" s="20" t="str">
        <f>IF($C1093="B",VLOOKUP($A1093,Bat!$A$4:$BF$2320,T$1,FALSE),VLOOKUP($A1093,Pit!$A$4:$BA$1686,T$2,FALSE))</f>
        <v>Slot</v>
      </c>
      <c r="U1093" s="17" t="str">
        <f>VLOOKUP(IF($C1093="B",VLOOKUP($A1093,Bat!$A$4:$AU$2320,U$1,FALSE),VLOOKUP($A1093,Pit!$A$4:$BE$1686,U$2,FALSE)),COND!$A$35:$B$41,2,FALSE)</f>
        <v>??</v>
      </c>
      <c r="V1093" s="21">
        <f>IF($C1093="B",VLOOKUP($A1093,Bat!$A$4:$AT$2284,46,FALSE),VLOOKUP($A1093,Pit!$A$4:$BD$1664,56,FALSE))</f>
        <v>676</v>
      </c>
      <c r="W1093" s="16">
        <f t="shared" ref="W1093:W1156" si="87">IF(AND(T1093&lt;&gt;"Slot",T1093&gt;$T$3),999,V1093)</f>
        <v>676</v>
      </c>
      <c r="X1093" s="16"/>
      <c r="Y1093" s="22">
        <f t="shared" ref="Y1093:Y1156" si="88">RANK(S1093,$S$5:$S$1469)</f>
        <v>1183</v>
      </c>
      <c r="Z1093" s="16" t="str">
        <f>IFERROR(VLOOKUP($D1093,Results37!$F$3:$L$1396,Z$1,FALSE),"")</f>
        <v/>
      </c>
      <c r="AA1093" s="47" t="str">
        <f>IF(ISERROR(VLOOKUP(D1093,Results37!$F$3:$O$399,AA$1,FALSE)),"",IF(VLOOKUP(D1093,Results37!$F$3:$O$399,AA$1+1,FALSE)=1,"S"&amp;VLOOKUP(D1093,Results37!$F$3:$O$399,AA$1,FALSE),VLOOKUP(D1093,Results37!$F$3:$O$399,AA$1,FALSE)))</f>
        <v/>
      </c>
      <c r="AB1093" s="16" t="str">
        <f>IFERROR(VLOOKUP($D1093,Results37!$F$3:$L$1396,AB$1,FALSE),"")</f>
        <v/>
      </c>
      <c r="AC1093" s="16" t="str">
        <f>IFERROR(VLOOKUP($D1093,Results37!$F$3:$L$1396,AC$1,FALSE),"")</f>
        <v/>
      </c>
      <c r="AD1093" s="16" t="str">
        <f t="shared" ref="AD1093:AD1156" si="89">IF(X1093="","",X1093-Z1093)</f>
        <v/>
      </c>
      <c r="AE1093" s="20" t="str">
        <f>IF(ISERROR(VLOOKUP($AC1093&amp;"-"&amp;$F1093&amp;" "&amp;G1093,Bonuses!$B$1:$G$1006,4,FALSE)),"",INT(VLOOKUP($AC1093&amp;"-"&amp;$F1093&amp;" "&amp;$G1093,Bonuses!$B$1:$G$1006,4,FALSE)))</f>
        <v/>
      </c>
      <c r="AF1093" s="16" t="str">
        <f>IF(ISERROR(VLOOKUP($AC1093&amp;"-"&amp;$F1093,Bonuses!$B$1:$G$1006,5,FALSE)),"",IF(VLOOKUP($AC1093&amp;"-"&amp;$F1093,Bonuses!$B$1:$G$1006,5,FALSE)="","",VLOOKUP($AC1093&amp;"-"&amp;$F1093,Bonuses!$B$1:$G$1006,6,FALSE)&amp;" yrs, "&amp;VLOOKUP($AC1093&amp;"-"&amp;$F1093,Bonuses!$B$1:$G$1006,5,FALSE)))</f>
        <v/>
      </c>
    </row>
    <row r="1094" spans="1:32" s="21" customFormat="1" x14ac:dyDescent="0.25">
      <c r="A1094" s="21" t="s">
        <v>2778</v>
      </c>
      <c r="B1094" s="21">
        <f t="shared" si="85"/>
        <v>0</v>
      </c>
      <c r="C1094" s="21" t="str">
        <f t="shared" si="86"/>
        <v>P</v>
      </c>
      <c r="D1094" s="17">
        <f>IF($C1094="B",VLOOKUP($A1094,Bat!$A$4:$BF$2320,D$1,FALSE),VLOOKUP($A1094,Pit!$A$4:$BA$1686,D$2,FALSE))</f>
        <v>1724</v>
      </c>
      <c r="E1094" s="16" t="str">
        <f>IF($C1094="B",VLOOKUP($A1094,Bat!$A$4:$BF$2320,E$1,FALSE),VLOOKUP($A1094,Pit!$A$4:$BA$1686,E$2,FALSE))</f>
        <v>RP</v>
      </c>
      <c r="F1094" s="16" t="str">
        <f>IF($C1094="B",VLOOKUP($A1094,Bat!$A$4:$BF$2320,F$1,FALSE),VLOOKUP($A1094,Pit!$A$4:$BA$1686,F$2,FALSE))</f>
        <v>Joe</v>
      </c>
      <c r="G1094" s="16" t="str">
        <f>IF($C1094="B",VLOOKUP($A1094,Bat!$A$4:$BF$2320,G$1,FALSE),VLOOKUP($A1094,Pit!$A$4:$BA$1686,G$2,FALSE))</f>
        <v>Brown</v>
      </c>
      <c r="H1094" s="16">
        <f>IF($C1094="B",VLOOKUP($A1094,Bat!$A$4:$BF$2320,H$1,FALSE),VLOOKUP($A1094,Pit!$A$4:$BA$1686,H$2,FALSE))</f>
        <v>22</v>
      </c>
      <c r="I1094" s="16" t="str">
        <f>IF($C1094="B",VLOOKUP($A1094,Bat!$A$4:$BF$2320,I$1,FALSE),VLOOKUP($A1094,Pit!$A$4:$BA$1686,I$2,FALSE))</f>
        <v>R</v>
      </c>
      <c r="J1094" s="16" t="str">
        <f>IF($C1094="B",VLOOKUP($A1094,Bat!$A$4:$BF$2320,J$1,FALSE),VLOOKUP($A1094,Pit!$A$4:$BA$1686,J$2,FALSE))</f>
        <v>L</v>
      </c>
      <c r="K1094" s="16" t="str">
        <f>IF($C1094="B",VLOOKUP($A1094,Bat!$A$4:$BF$2320,K$1,FALSE),VLOOKUP($A1094,Pit!$A$4:$BA$1686,K$2,FALSE))</f>
        <v>Low</v>
      </c>
      <c r="L1094" s="17" t="str">
        <f>IF($C1094="B",VLOOKUP($A1094,Bat!$A$4:$BF$2320,L$1,FALSE),VLOOKUP($A1094,Pit!$A$4:$BA$1686,L$2,FALSE))</f>
        <v>Normal</v>
      </c>
      <c r="M1094" s="16">
        <f>IF($C1094="B",VLOOKUP($A1094,Bat!$A$4:$BF$2320,M$1,FALSE),VLOOKUP($A1094,Pit!$A$4:$BA$1686,M$2,FALSE))</f>
        <v>4</v>
      </c>
      <c r="N1094" s="16">
        <f>IF($C1094="B",VLOOKUP($A1094,Bat!$A$4:$BF$2320,N$1,FALSE),VLOOKUP($A1094,Pit!$A$4:$BA$1686,N$2,FALSE))</f>
        <v>2</v>
      </c>
      <c r="O1094" s="16">
        <f>IF($C1094="B",VLOOKUP($A1094,Bat!$A$4:$BF$2320,O$1,FALSE),VLOOKUP($A1094,Pit!$A$4:$BA$1686,O$2,FALSE))</f>
        <v>1</v>
      </c>
      <c r="P1094" s="16" t="str">
        <f>IF($C1094="B",VLOOKUP($A1094,Bat!$A$4:$BF$2320,P$1,FALSE),VLOOKUP($A1094,Pit!$A$4:$BA$1686,P$2,FALSE))</f>
        <v>91-93 Mph</v>
      </c>
      <c r="Q1094" s="17">
        <f>IF($C1094="B",VLOOKUP($A1094,Bat!$A$4:$BF$2320,Q$1,FALSE),VLOOKUP($A1094,Pit!$A$4:$BA$1686,Q$2,FALSE))</f>
        <v>3</v>
      </c>
      <c r="R1094" s="18">
        <f>IF($C1094="B",VLOOKUP($A1094,Bat!$A$4:$BF$2320,R$1,FALSE),VLOOKUP($A1094,Pit!$A$4:$BA$1686,R$2,FALSE))</f>
        <v>3.3003819276920439</v>
      </c>
      <c r="S1094" s="19">
        <f>IF($C1094="B",VLOOKUP($A1094,Bat!$A$4:$BF$2320,S$1,FALSE),VLOOKUP($A1094,Pit!$A$4:$BA$1686,S$2,FALSE))</f>
        <v>-0.7676148150839367</v>
      </c>
      <c r="T1094" s="20" t="str">
        <f>IF($C1094="B",VLOOKUP($A1094,Bat!$A$4:$BF$2320,T$1,FALSE),VLOOKUP($A1094,Pit!$A$4:$BA$1686,T$2,FALSE))</f>
        <v>-</v>
      </c>
      <c r="U1094" s="17" t="str">
        <f>VLOOKUP(IF($C1094="B",VLOOKUP($A1094,Bat!$A$4:$AU$2320,U$1,FALSE),VLOOKUP($A1094,Pit!$A$4:$BE$1686,U$2,FALSE)),COND!$A$35:$B$41,2,FALSE)</f>
        <v>??</v>
      </c>
      <c r="V1094" s="21">
        <f>IF($C1094="B",VLOOKUP($A1094,Bat!$A$4:$AT$2284,46,FALSE),VLOOKUP($A1094,Pit!$A$4:$BD$1664,56,FALSE))</f>
        <v>677</v>
      </c>
      <c r="W1094" s="16">
        <f t="shared" si="87"/>
        <v>999</v>
      </c>
      <c r="X1094" s="16"/>
      <c r="Y1094" s="22">
        <f t="shared" si="88"/>
        <v>1186</v>
      </c>
      <c r="Z1094" s="16" t="str">
        <f>IFERROR(VLOOKUP($D1094,Results37!$F$3:$L$1396,Z$1,FALSE),"")</f>
        <v/>
      </c>
      <c r="AA1094" s="47" t="str">
        <f>IF(ISERROR(VLOOKUP(D1094,Results37!$F$3:$O$399,AA$1,FALSE)),"",IF(VLOOKUP(D1094,Results37!$F$3:$O$399,AA$1+1,FALSE)=1,"S"&amp;VLOOKUP(D1094,Results37!$F$3:$O$399,AA$1,FALSE),VLOOKUP(D1094,Results37!$F$3:$O$399,AA$1,FALSE)))</f>
        <v/>
      </c>
      <c r="AB1094" s="16" t="str">
        <f>IFERROR(VLOOKUP($D1094,Results37!$F$3:$L$1396,AB$1,FALSE),"")</f>
        <v/>
      </c>
      <c r="AC1094" s="16" t="str">
        <f>IFERROR(VLOOKUP($D1094,Results37!$F$3:$L$1396,AC$1,FALSE),"")</f>
        <v/>
      </c>
      <c r="AD1094" s="16" t="str">
        <f t="shared" si="89"/>
        <v/>
      </c>
      <c r="AE1094" s="20" t="str">
        <f>IF(ISERROR(VLOOKUP($AC1094&amp;"-"&amp;$F1094&amp;" "&amp;G1094,Bonuses!$B$1:$G$1006,4,FALSE)),"",INT(VLOOKUP($AC1094&amp;"-"&amp;$F1094&amp;" "&amp;$G1094,Bonuses!$B$1:$G$1006,4,FALSE)))</f>
        <v/>
      </c>
      <c r="AF1094" s="16" t="str">
        <f>IF(ISERROR(VLOOKUP($AC1094&amp;"-"&amp;$F1094,Bonuses!$B$1:$G$1006,5,FALSE)),"",IF(VLOOKUP($AC1094&amp;"-"&amp;$F1094,Bonuses!$B$1:$G$1006,5,FALSE)="","",VLOOKUP($AC1094&amp;"-"&amp;$F1094,Bonuses!$B$1:$G$1006,6,FALSE)&amp;" yrs, "&amp;VLOOKUP($AC1094&amp;"-"&amp;$F1094,Bonuses!$B$1:$G$1006,5,FALSE)))</f>
        <v/>
      </c>
    </row>
    <row r="1095" spans="1:32" s="21" customFormat="1" x14ac:dyDescent="0.25">
      <c r="A1095" s="21" t="s">
        <v>2196</v>
      </c>
      <c r="B1095" s="21">
        <f t="shared" si="85"/>
        <v>0</v>
      </c>
      <c r="C1095" s="21" t="str">
        <f t="shared" si="86"/>
        <v>B</v>
      </c>
      <c r="D1095" s="17">
        <f>IF($C1095="B",VLOOKUP($A1095,Bat!$A$4:$BF$2320,D$1,FALSE),VLOOKUP($A1095,Pit!$A$4:$BA$1686,D$2,FALSE))</f>
        <v>7810</v>
      </c>
      <c r="E1095" s="16" t="str">
        <f>IF($C1095="B",VLOOKUP($A1095,Bat!$A$4:$BF$2320,E$1,FALSE),VLOOKUP($A1095,Pit!$A$4:$BA$1686,E$2,FALSE))</f>
        <v>C</v>
      </c>
      <c r="F1095" s="16" t="str">
        <f>IF($C1095="B",VLOOKUP($A1095,Bat!$A$4:$BF$2320,F$1,FALSE),VLOOKUP($A1095,Pit!$A$4:$BA$1686,F$2,FALSE))</f>
        <v>Leslie</v>
      </c>
      <c r="G1095" s="16" t="str">
        <f>IF($C1095="B",VLOOKUP($A1095,Bat!$A$4:$BF$2320,G$1,FALSE),VLOOKUP($A1095,Pit!$A$4:$BA$1686,G$2,FALSE))</f>
        <v>Johnson</v>
      </c>
      <c r="H1095" s="16">
        <f>IF($C1095="B",VLOOKUP($A1095,Bat!$A$4:$BF$2320,H$1,FALSE),VLOOKUP($A1095,Pit!$A$4:$BA$1686,H$2,FALSE))</f>
        <v>22</v>
      </c>
      <c r="I1095" s="16" t="str">
        <f>IF($C1095="B",VLOOKUP($A1095,Bat!$A$4:$BF$2320,I$1,FALSE),VLOOKUP($A1095,Pit!$A$4:$BA$1686,I$2,FALSE))</f>
        <v>R</v>
      </c>
      <c r="J1095" s="16" t="str">
        <f>IF($C1095="B",VLOOKUP($A1095,Bat!$A$4:$BF$2320,J$1,FALSE),VLOOKUP($A1095,Pit!$A$4:$BA$1686,J$2,FALSE))</f>
        <v>R</v>
      </c>
      <c r="K1095" s="16" t="str">
        <f>IF($C1095="B",VLOOKUP($A1095,Bat!$A$4:$BF$2320,K$1,FALSE),VLOOKUP($A1095,Pit!$A$4:$BA$1686,K$2,FALSE))</f>
        <v>Normal</v>
      </c>
      <c r="L1095" s="17" t="str">
        <f>IF($C1095="B",VLOOKUP($A1095,Bat!$A$4:$BF$2320,L$1,FALSE),VLOOKUP($A1095,Pit!$A$4:$BA$1686,L$2,FALSE))</f>
        <v>Low</v>
      </c>
      <c r="M1095" s="16">
        <f>IF($C1095="B",VLOOKUP($A1095,Bat!$A$4:$BF$2320,M$1,FALSE),VLOOKUP($A1095,Pit!$A$4:$BA$1686,M$2,FALSE))</f>
        <v>1</v>
      </c>
      <c r="N1095" s="16">
        <f>IF($C1095="B",VLOOKUP($A1095,Bat!$A$4:$BF$2320,N$1,FALSE),VLOOKUP($A1095,Pit!$A$4:$BA$1686,N$2,FALSE))</f>
        <v>3</v>
      </c>
      <c r="O1095" s="16">
        <f>IF($C1095="B",VLOOKUP($A1095,Bat!$A$4:$BF$2320,O$1,FALSE),VLOOKUP($A1095,Pit!$A$4:$BA$1686,O$2,FALSE))</f>
        <v>3</v>
      </c>
      <c r="P1095" s="16">
        <f>IF($C1095="B",VLOOKUP($A1095,Bat!$A$4:$BF$2320,P$1,FALSE),VLOOKUP($A1095,Pit!$A$4:$BA$1686,P$2,FALSE))</f>
        <v>3</v>
      </c>
      <c r="Q1095" s="17">
        <f>IF($C1095="B",VLOOKUP($A1095,Bat!$A$4:$BF$2320,Q$1,FALSE),VLOOKUP($A1095,Pit!$A$4:$BA$1686,Q$2,FALSE))</f>
        <v>1</v>
      </c>
      <c r="R1095" s="18">
        <f>IF($C1095="B",VLOOKUP($A1095,Bat!$A$4:$BF$2320,R$1,FALSE),VLOOKUP($A1095,Pit!$A$4:$BA$1686,R$2,FALSE))</f>
        <v>-8.4211232849340671</v>
      </c>
      <c r="S1095" s="19">
        <f>IF($C1095="B",VLOOKUP($A1095,Bat!$A$4:$BF$2320,S$1,FALSE),VLOOKUP($A1095,Pit!$A$4:$BA$1686,S$2,FALSE))</f>
        <v>-0.78599573987442883</v>
      </c>
      <c r="T1095" s="20" t="str">
        <f>IF($C1095="B",VLOOKUP($A1095,Bat!$A$4:$BF$2320,T$1,FALSE),VLOOKUP($A1095,Pit!$A$4:$BA$1686,T$2,FALSE))</f>
        <v>-</v>
      </c>
      <c r="U1095" s="17" t="str">
        <f>VLOOKUP(IF($C1095="B",VLOOKUP($A1095,Bat!$A$4:$AU$2320,U$1,FALSE),VLOOKUP($A1095,Pit!$A$4:$BE$1686,U$2,FALSE)),COND!$A$35:$B$41,2,FALSE)</f>
        <v>??</v>
      </c>
      <c r="V1095" s="21">
        <f>IF($C1095="B",VLOOKUP($A1095,Bat!$A$4:$AT$2284,46,FALSE),VLOOKUP($A1095,Pit!$A$4:$BD$1664,56,FALSE))</f>
        <v>677</v>
      </c>
      <c r="W1095" s="16">
        <f t="shared" si="87"/>
        <v>999</v>
      </c>
      <c r="X1095" s="16"/>
      <c r="Y1095" s="22">
        <f t="shared" si="88"/>
        <v>1198</v>
      </c>
      <c r="Z1095" s="16" t="str">
        <f>IFERROR(VLOOKUP($D1095,Results37!$F$3:$L$1396,Z$1,FALSE),"")</f>
        <v/>
      </c>
      <c r="AA1095" s="47" t="str">
        <f>IF(ISERROR(VLOOKUP(D1095,Results37!$F$3:$O$399,AA$1,FALSE)),"",IF(VLOOKUP(D1095,Results37!$F$3:$O$399,AA$1+1,FALSE)=1,"S"&amp;VLOOKUP(D1095,Results37!$F$3:$O$399,AA$1,FALSE),VLOOKUP(D1095,Results37!$F$3:$O$399,AA$1,FALSE)))</f>
        <v/>
      </c>
      <c r="AB1095" s="16" t="str">
        <f>IFERROR(VLOOKUP($D1095,Results37!$F$3:$L$1396,AB$1,FALSE),"")</f>
        <v/>
      </c>
      <c r="AC1095" s="16" t="str">
        <f>IFERROR(VLOOKUP($D1095,Results37!$F$3:$L$1396,AC$1,FALSE),"")</f>
        <v/>
      </c>
      <c r="AD1095" s="16" t="str">
        <f t="shared" si="89"/>
        <v/>
      </c>
      <c r="AE1095" s="20" t="str">
        <f>IF(ISERROR(VLOOKUP($AC1095&amp;"-"&amp;$F1095&amp;" "&amp;G1095,Bonuses!$B$1:$G$1006,4,FALSE)),"",INT(VLOOKUP($AC1095&amp;"-"&amp;$F1095&amp;" "&amp;$G1095,Bonuses!$B$1:$G$1006,4,FALSE)))</f>
        <v/>
      </c>
      <c r="AF1095" s="16" t="str">
        <f>IF(ISERROR(VLOOKUP($AC1095&amp;"-"&amp;$F1095,Bonuses!$B$1:$G$1006,5,FALSE)),"",IF(VLOOKUP($AC1095&amp;"-"&amp;$F1095,Bonuses!$B$1:$G$1006,5,FALSE)="","",VLOOKUP($AC1095&amp;"-"&amp;$F1095,Bonuses!$B$1:$G$1006,6,FALSE)&amp;" yrs, "&amp;VLOOKUP($AC1095&amp;"-"&amp;$F1095,Bonuses!$B$1:$G$1006,5,FALSE)))</f>
        <v/>
      </c>
    </row>
    <row r="1096" spans="1:32" s="21" customFormat="1" x14ac:dyDescent="0.25">
      <c r="A1096" s="21" t="s">
        <v>3001</v>
      </c>
      <c r="B1096" s="21">
        <f t="shared" si="85"/>
        <v>0</v>
      </c>
      <c r="C1096" s="21" t="str">
        <f t="shared" si="86"/>
        <v>P</v>
      </c>
      <c r="D1096" s="17">
        <f>IF($C1096="B",VLOOKUP($A1096,Bat!$A$4:$BF$2320,D$1,FALSE),VLOOKUP($A1096,Pit!$A$4:$BA$1686,D$2,FALSE))</f>
        <v>5259</v>
      </c>
      <c r="E1096" s="16" t="str">
        <f>IF($C1096="B",VLOOKUP($A1096,Bat!$A$4:$BF$2320,E$1,FALSE),VLOOKUP($A1096,Pit!$A$4:$BA$1686,E$2,FALSE))</f>
        <v>RP</v>
      </c>
      <c r="F1096" s="16" t="str">
        <f>IF($C1096="B",VLOOKUP($A1096,Bat!$A$4:$BF$2320,F$1,FALSE),VLOOKUP($A1096,Pit!$A$4:$BA$1686,F$2,FALSE))</f>
        <v>Aurelio</v>
      </c>
      <c r="G1096" s="16" t="str">
        <f>IF($C1096="B",VLOOKUP($A1096,Bat!$A$4:$BF$2320,G$1,FALSE),VLOOKUP($A1096,Pit!$A$4:$BA$1686,G$2,FALSE))</f>
        <v>Reyes</v>
      </c>
      <c r="H1096" s="16">
        <f>IF($C1096="B",VLOOKUP($A1096,Bat!$A$4:$BF$2320,H$1,FALSE),VLOOKUP($A1096,Pit!$A$4:$BA$1686,H$2,FALSE))</f>
        <v>23</v>
      </c>
      <c r="I1096" s="16" t="str">
        <f>IF($C1096="B",VLOOKUP($A1096,Bat!$A$4:$BF$2320,I$1,FALSE),VLOOKUP($A1096,Pit!$A$4:$BA$1686,I$2,FALSE))</f>
        <v>L</v>
      </c>
      <c r="J1096" s="16" t="str">
        <f>IF($C1096="B",VLOOKUP($A1096,Bat!$A$4:$BF$2320,J$1,FALSE),VLOOKUP($A1096,Pit!$A$4:$BA$1686,J$2,FALSE))</f>
        <v>L</v>
      </c>
      <c r="K1096" s="16" t="str">
        <f>IF($C1096="B",VLOOKUP($A1096,Bat!$A$4:$BF$2320,K$1,FALSE),VLOOKUP($A1096,Pit!$A$4:$BA$1686,K$2,FALSE))</f>
        <v>Low</v>
      </c>
      <c r="L1096" s="17" t="str">
        <f>IF($C1096="B",VLOOKUP($A1096,Bat!$A$4:$BF$2320,L$1,FALSE),VLOOKUP($A1096,Pit!$A$4:$BA$1686,L$2,FALSE))</f>
        <v>Normal</v>
      </c>
      <c r="M1096" s="16">
        <f>IF($C1096="B",VLOOKUP($A1096,Bat!$A$4:$BF$2320,M$1,FALSE),VLOOKUP($A1096,Pit!$A$4:$BA$1686,M$2,FALSE))</f>
        <v>4</v>
      </c>
      <c r="N1096" s="16">
        <f>IF($C1096="B",VLOOKUP($A1096,Bat!$A$4:$BF$2320,N$1,FALSE),VLOOKUP($A1096,Pit!$A$4:$BA$1686,N$2,FALSE))</f>
        <v>2</v>
      </c>
      <c r="O1096" s="16">
        <f>IF($C1096="B",VLOOKUP($A1096,Bat!$A$4:$BF$2320,O$1,FALSE),VLOOKUP($A1096,Pit!$A$4:$BA$1686,O$2,FALSE))</f>
        <v>1</v>
      </c>
      <c r="P1096" s="16" t="str">
        <f>IF($C1096="B",VLOOKUP($A1096,Bat!$A$4:$BF$2320,P$1,FALSE),VLOOKUP($A1096,Pit!$A$4:$BA$1686,P$2,FALSE))</f>
        <v>90-92 Mph</v>
      </c>
      <c r="Q1096" s="17">
        <f>IF($C1096="B",VLOOKUP($A1096,Bat!$A$4:$BF$2320,Q$1,FALSE),VLOOKUP($A1096,Pit!$A$4:$BA$1686,Q$2,FALSE))</f>
        <v>7</v>
      </c>
      <c r="R1096" s="18">
        <f>IF($C1096="B",VLOOKUP($A1096,Bat!$A$4:$BF$2320,R$1,FALSE),VLOOKUP($A1096,Pit!$A$4:$BA$1686,R$2,FALSE))</f>
        <v>3.2859283449389913</v>
      </c>
      <c r="S1096" s="19">
        <f>IF($C1096="B",VLOOKUP($A1096,Bat!$A$4:$BF$2320,S$1,FALSE),VLOOKUP($A1096,Pit!$A$4:$BA$1686,S$2,FALSE))</f>
        <v>-0.76888456298156771</v>
      </c>
      <c r="T1096" s="20" t="str">
        <f>IF($C1096="B",VLOOKUP($A1096,Bat!$A$4:$BF$2320,T$1,FALSE),VLOOKUP($A1096,Pit!$A$4:$BA$1686,T$2,FALSE))</f>
        <v>-</v>
      </c>
      <c r="U1096" s="17" t="str">
        <f>VLOOKUP(IF($C1096="B",VLOOKUP($A1096,Bat!$A$4:$AU$2320,U$1,FALSE),VLOOKUP($A1096,Pit!$A$4:$BE$1686,U$2,FALSE)),COND!$A$35:$B$41,2,FALSE)</f>
        <v>??</v>
      </c>
      <c r="V1096" s="21">
        <f>IF($C1096="B",VLOOKUP($A1096,Bat!$A$4:$AT$2284,46,FALSE),VLOOKUP($A1096,Pit!$A$4:$BD$1664,56,FALSE))</f>
        <v>678</v>
      </c>
      <c r="W1096" s="16">
        <f t="shared" si="87"/>
        <v>999</v>
      </c>
      <c r="X1096" s="16"/>
      <c r="Y1096" s="22">
        <f t="shared" si="88"/>
        <v>1187</v>
      </c>
      <c r="Z1096" s="16" t="str">
        <f>IFERROR(VLOOKUP($D1096,Results37!$F$3:$L$1396,Z$1,FALSE),"")</f>
        <v/>
      </c>
      <c r="AA1096" s="47" t="str">
        <f>IF(ISERROR(VLOOKUP(D1096,Results37!$F$3:$O$399,AA$1,FALSE)),"",IF(VLOOKUP(D1096,Results37!$F$3:$O$399,AA$1+1,FALSE)=1,"S"&amp;VLOOKUP(D1096,Results37!$F$3:$O$399,AA$1,FALSE),VLOOKUP(D1096,Results37!$F$3:$O$399,AA$1,FALSE)))</f>
        <v/>
      </c>
      <c r="AB1096" s="16" t="str">
        <f>IFERROR(VLOOKUP($D1096,Results37!$F$3:$L$1396,AB$1,FALSE),"")</f>
        <v/>
      </c>
      <c r="AC1096" s="16" t="str">
        <f>IFERROR(VLOOKUP($D1096,Results37!$F$3:$L$1396,AC$1,FALSE),"")</f>
        <v/>
      </c>
      <c r="AD1096" s="16" t="str">
        <f t="shared" si="89"/>
        <v/>
      </c>
      <c r="AE1096" s="20" t="str">
        <f>IF(ISERROR(VLOOKUP($AC1096&amp;"-"&amp;$F1096&amp;" "&amp;G1096,Bonuses!$B$1:$G$1006,4,FALSE)),"",INT(VLOOKUP($AC1096&amp;"-"&amp;$F1096&amp;" "&amp;$G1096,Bonuses!$B$1:$G$1006,4,FALSE)))</f>
        <v/>
      </c>
      <c r="AF1096" s="16" t="str">
        <f>IF(ISERROR(VLOOKUP($AC1096&amp;"-"&amp;$F1096,Bonuses!$B$1:$G$1006,5,FALSE)),"",IF(VLOOKUP($AC1096&amp;"-"&amp;$F1096,Bonuses!$B$1:$G$1006,5,FALSE)="","",VLOOKUP($AC1096&amp;"-"&amp;$F1096,Bonuses!$B$1:$G$1006,6,FALSE)&amp;" yrs, "&amp;VLOOKUP($AC1096&amp;"-"&amp;$F1096,Bonuses!$B$1:$G$1006,5,FALSE)))</f>
        <v/>
      </c>
    </row>
    <row r="1097" spans="1:32" s="21" customFormat="1" x14ac:dyDescent="0.25">
      <c r="A1097" s="21" t="s">
        <v>2768</v>
      </c>
      <c r="B1097" s="21">
        <f t="shared" si="85"/>
        <v>0</v>
      </c>
      <c r="C1097" s="21" t="str">
        <f t="shared" si="86"/>
        <v>P</v>
      </c>
      <c r="D1097" s="17">
        <f>IF($C1097="B",VLOOKUP($A1097,Bat!$A$4:$BF$2320,D$1,FALSE),VLOOKUP($A1097,Pit!$A$4:$BA$1686,D$2,FALSE))</f>
        <v>1859</v>
      </c>
      <c r="E1097" s="16" t="str">
        <f>IF($C1097="B",VLOOKUP($A1097,Bat!$A$4:$BF$2320,E$1,FALSE),VLOOKUP($A1097,Pit!$A$4:$BA$1686,E$2,FALSE))</f>
        <v>RP</v>
      </c>
      <c r="F1097" s="16" t="str">
        <f>IF($C1097="B",VLOOKUP($A1097,Bat!$A$4:$BF$2320,F$1,FALSE),VLOOKUP($A1097,Pit!$A$4:$BA$1686,F$2,FALSE))</f>
        <v>Bruce</v>
      </c>
      <c r="G1097" s="16" t="str">
        <f>IF($C1097="B",VLOOKUP($A1097,Bat!$A$4:$BF$2320,G$1,FALSE),VLOOKUP($A1097,Pit!$A$4:$BA$1686,G$2,FALSE))</f>
        <v>French</v>
      </c>
      <c r="H1097" s="16">
        <f>IF($C1097="B",VLOOKUP($A1097,Bat!$A$4:$BF$2320,H$1,FALSE),VLOOKUP($A1097,Pit!$A$4:$BA$1686,H$2,FALSE))</f>
        <v>24</v>
      </c>
      <c r="I1097" s="16" t="str">
        <f>IF($C1097="B",VLOOKUP($A1097,Bat!$A$4:$BF$2320,I$1,FALSE),VLOOKUP($A1097,Pit!$A$4:$BA$1686,I$2,FALSE))</f>
        <v>L</v>
      </c>
      <c r="J1097" s="16" t="str">
        <f>IF($C1097="B",VLOOKUP($A1097,Bat!$A$4:$BF$2320,J$1,FALSE),VLOOKUP($A1097,Pit!$A$4:$BA$1686,J$2,FALSE))</f>
        <v>L</v>
      </c>
      <c r="K1097" s="16" t="str">
        <f>IF($C1097="B",VLOOKUP($A1097,Bat!$A$4:$BF$2320,K$1,FALSE),VLOOKUP($A1097,Pit!$A$4:$BA$1686,K$2,FALSE))</f>
        <v>Low</v>
      </c>
      <c r="L1097" s="17" t="str">
        <f>IF($C1097="B",VLOOKUP($A1097,Bat!$A$4:$BF$2320,L$1,FALSE),VLOOKUP($A1097,Pit!$A$4:$BA$1686,L$2,FALSE))</f>
        <v>Low</v>
      </c>
      <c r="M1097" s="16">
        <f>IF($C1097="B",VLOOKUP($A1097,Bat!$A$4:$BF$2320,M$1,FALSE),VLOOKUP($A1097,Pit!$A$4:$BA$1686,M$2,FALSE))</f>
        <v>3</v>
      </c>
      <c r="N1097" s="16">
        <f>IF($C1097="B",VLOOKUP($A1097,Bat!$A$4:$BF$2320,N$1,FALSE),VLOOKUP($A1097,Pit!$A$4:$BA$1686,N$2,FALSE))</f>
        <v>2</v>
      </c>
      <c r="O1097" s="16">
        <f>IF($C1097="B",VLOOKUP($A1097,Bat!$A$4:$BF$2320,O$1,FALSE),VLOOKUP($A1097,Pit!$A$4:$BA$1686,O$2,FALSE))</f>
        <v>2</v>
      </c>
      <c r="P1097" s="16" t="str">
        <f>IF($C1097="B",VLOOKUP($A1097,Bat!$A$4:$BF$2320,P$1,FALSE),VLOOKUP($A1097,Pit!$A$4:$BA$1686,P$2,FALSE))</f>
        <v>90-92 Mph</v>
      </c>
      <c r="Q1097" s="17">
        <f>IF($C1097="B",VLOOKUP($A1097,Bat!$A$4:$BF$2320,Q$1,FALSE),VLOOKUP($A1097,Pit!$A$4:$BA$1686,Q$2,FALSE))</f>
        <v>4</v>
      </c>
      <c r="R1097" s="18">
        <f>IF($C1097="B",VLOOKUP($A1097,Bat!$A$4:$BF$2320,R$1,FALSE),VLOOKUP($A1097,Pit!$A$4:$BA$1686,R$2,FALSE))</f>
        <v>3.2745961653890951</v>
      </c>
      <c r="S1097" s="19">
        <f>IF($C1097="B",VLOOKUP($A1097,Bat!$A$4:$BF$2320,S$1,FALSE),VLOOKUP($A1097,Pit!$A$4:$BA$1686,S$2,FALSE))</f>
        <v>-0.76988009546682779</v>
      </c>
      <c r="T1097" s="20" t="str">
        <f>IF($C1097="B",VLOOKUP($A1097,Bat!$A$4:$BF$2320,T$1,FALSE),VLOOKUP($A1097,Pit!$A$4:$BA$1686,T$2,FALSE))</f>
        <v>Slot</v>
      </c>
      <c r="U1097" s="17" t="str">
        <f>VLOOKUP(IF($C1097="B",VLOOKUP($A1097,Bat!$A$4:$AU$2320,U$1,FALSE),VLOOKUP($A1097,Pit!$A$4:$BE$1686,U$2,FALSE)),COND!$A$35:$B$41,2,FALSE)</f>
        <v>??</v>
      </c>
      <c r="V1097" s="21">
        <f>IF($C1097="B",VLOOKUP($A1097,Bat!$A$4:$AT$2284,46,FALSE),VLOOKUP($A1097,Pit!$A$4:$BD$1664,56,FALSE))</f>
        <v>679</v>
      </c>
      <c r="W1097" s="16">
        <f t="shared" si="87"/>
        <v>679</v>
      </c>
      <c r="X1097" s="16"/>
      <c r="Y1097" s="22">
        <f t="shared" si="88"/>
        <v>1188</v>
      </c>
      <c r="Z1097" s="16" t="str">
        <f>IFERROR(VLOOKUP($D1097,Results37!$F$3:$L$1396,Z$1,FALSE),"")</f>
        <v/>
      </c>
      <c r="AA1097" s="47" t="str">
        <f>IF(ISERROR(VLOOKUP(D1097,Results37!$F$3:$O$399,AA$1,FALSE)),"",IF(VLOOKUP(D1097,Results37!$F$3:$O$399,AA$1+1,FALSE)=1,"S"&amp;VLOOKUP(D1097,Results37!$F$3:$O$399,AA$1,FALSE),VLOOKUP(D1097,Results37!$F$3:$O$399,AA$1,FALSE)))</f>
        <v/>
      </c>
      <c r="AB1097" s="16" t="str">
        <f>IFERROR(VLOOKUP($D1097,Results37!$F$3:$L$1396,AB$1,FALSE),"")</f>
        <v/>
      </c>
      <c r="AC1097" s="16" t="str">
        <f>IFERROR(VLOOKUP($D1097,Results37!$F$3:$L$1396,AC$1,FALSE),"")</f>
        <v/>
      </c>
      <c r="AD1097" s="16" t="str">
        <f t="shared" si="89"/>
        <v/>
      </c>
      <c r="AE1097" s="20" t="str">
        <f>IF(ISERROR(VLOOKUP($AC1097&amp;"-"&amp;$F1097&amp;" "&amp;G1097,Bonuses!$B$1:$G$1006,4,FALSE)),"",INT(VLOOKUP($AC1097&amp;"-"&amp;$F1097&amp;" "&amp;$G1097,Bonuses!$B$1:$G$1006,4,FALSE)))</f>
        <v/>
      </c>
      <c r="AF1097" s="16" t="str">
        <f>IF(ISERROR(VLOOKUP($AC1097&amp;"-"&amp;$F1097,Bonuses!$B$1:$G$1006,5,FALSE)),"",IF(VLOOKUP($AC1097&amp;"-"&amp;$F1097,Bonuses!$B$1:$G$1006,5,FALSE)="","",VLOOKUP($AC1097&amp;"-"&amp;$F1097,Bonuses!$B$1:$G$1006,6,FALSE)&amp;" yrs, "&amp;VLOOKUP($AC1097&amp;"-"&amp;$F1097,Bonuses!$B$1:$G$1006,5,FALSE)))</f>
        <v/>
      </c>
    </row>
    <row r="1098" spans="1:32" s="21" customFormat="1" x14ac:dyDescent="0.25">
      <c r="A1098" s="21" t="s">
        <v>2767</v>
      </c>
      <c r="B1098" s="21">
        <f t="shared" si="85"/>
        <v>0</v>
      </c>
      <c r="C1098" s="21" t="str">
        <f t="shared" si="86"/>
        <v>P</v>
      </c>
      <c r="D1098" s="17">
        <f>IF($C1098="B",VLOOKUP($A1098,Bat!$A$4:$BF$2320,D$1,FALSE),VLOOKUP($A1098,Pit!$A$4:$BA$1686,D$2,FALSE))</f>
        <v>5539</v>
      </c>
      <c r="E1098" s="16" t="str">
        <f>IF($C1098="B",VLOOKUP($A1098,Bat!$A$4:$BF$2320,E$1,FALSE),VLOOKUP($A1098,Pit!$A$4:$BA$1686,E$2,FALSE))</f>
        <v>RP</v>
      </c>
      <c r="F1098" s="16" t="str">
        <f>IF($C1098="B",VLOOKUP($A1098,Bat!$A$4:$BF$2320,F$1,FALSE),VLOOKUP($A1098,Pit!$A$4:$BA$1686,F$2,FALSE))</f>
        <v>Bobby</v>
      </c>
      <c r="G1098" s="16" t="str">
        <f>IF($C1098="B",VLOOKUP($A1098,Bat!$A$4:$BF$2320,G$1,FALSE),VLOOKUP($A1098,Pit!$A$4:$BA$1686,G$2,FALSE))</f>
        <v>Brown</v>
      </c>
      <c r="H1098" s="16">
        <f>IF($C1098="B",VLOOKUP($A1098,Bat!$A$4:$BF$2320,H$1,FALSE),VLOOKUP($A1098,Pit!$A$4:$BA$1686,H$2,FALSE))</f>
        <v>24</v>
      </c>
      <c r="I1098" s="16" t="str">
        <f>IF($C1098="B",VLOOKUP($A1098,Bat!$A$4:$BF$2320,I$1,FALSE),VLOOKUP($A1098,Pit!$A$4:$BA$1686,I$2,FALSE))</f>
        <v>L</v>
      </c>
      <c r="J1098" s="16" t="str">
        <f>IF($C1098="B",VLOOKUP($A1098,Bat!$A$4:$BF$2320,J$1,FALSE),VLOOKUP($A1098,Pit!$A$4:$BA$1686,J$2,FALSE))</f>
        <v>L</v>
      </c>
      <c r="K1098" s="16" t="str">
        <f>IF($C1098="B",VLOOKUP($A1098,Bat!$A$4:$BF$2320,K$1,FALSE),VLOOKUP($A1098,Pit!$A$4:$BA$1686,K$2,FALSE))</f>
        <v>Normal</v>
      </c>
      <c r="L1098" s="17" t="str">
        <f>IF($C1098="B",VLOOKUP($A1098,Bat!$A$4:$BF$2320,L$1,FALSE),VLOOKUP($A1098,Pit!$A$4:$BA$1686,L$2,FALSE))</f>
        <v>Low</v>
      </c>
      <c r="M1098" s="16">
        <f>IF($C1098="B",VLOOKUP($A1098,Bat!$A$4:$BF$2320,M$1,FALSE),VLOOKUP($A1098,Pit!$A$4:$BA$1686,M$2,FALSE))</f>
        <v>4</v>
      </c>
      <c r="N1098" s="16">
        <f>IF($C1098="B",VLOOKUP($A1098,Bat!$A$4:$BF$2320,N$1,FALSE),VLOOKUP($A1098,Pit!$A$4:$BA$1686,N$2,FALSE))</f>
        <v>2</v>
      </c>
      <c r="O1098" s="16">
        <f>IF($C1098="B",VLOOKUP($A1098,Bat!$A$4:$BF$2320,O$1,FALSE),VLOOKUP($A1098,Pit!$A$4:$BA$1686,O$2,FALSE))</f>
        <v>1</v>
      </c>
      <c r="P1098" s="16" t="str">
        <f>IF($C1098="B",VLOOKUP($A1098,Bat!$A$4:$BF$2320,P$1,FALSE),VLOOKUP($A1098,Pit!$A$4:$BA$1686,P$2,FALSE))</f>
        <v>91-93 Mph</v>
      </c>
      <c r="Q1098" s="17">
        <f>IF($C1098="B",VLOOKUP($A1098,Bat!$A$4:$BF$2320,Q$1,FALSE),VLOOKUP($A1098,Pit!$A$4:$BA$1686,Q$2,FALSE))</f>
        <v>8</v>
      </c>
      <c r="R1098" s="18">
        <f>IF($C1098="B",VLOOKUP($A1098,Bat!$A$4:$BF$2320,R$1,FALSE),VLOOKUP($A1098,Pit!$A$4:$BA$1686,R$2,FALSE))</f>
        <v>3.2469900800371541</v>
      </c>
      <c r="S1098" s="19">
        <f>IF($C1098="B",VLOOKUP($A1098,Bat!$A$4:$BF$2320,S$1,FALSE),VLOOKUP($A1098,Pit!$A$4:$BA$1686,S$2,FALSE))</f>
        <v>-0.77230529131178527</v>
      </c>
      <c r="T1098" s="20" t="str">
        <f>IF($C1098="B",VLOOKUP($A1098,Bat!$A$4:$BF$2320,T$1,FALSE),VLOOKUP($A1098,Pit!$A$4:$BA$1686,T$2,FALSE))</f>
        <v>Slot</v>
      </c>
      <c r="U1098" s="17" t="str">
        <f>VLOOKUP(IF($C1098="B",VLOOKUP($A1098,Bat!$A$4:$AU$2320,U$1,FALSE),VLOOKUP($A1098,Pit!$A$4:$BE$1686,U$2,FALSE)),COND!$A$35:$B$41,2,FALSE)</f>
        <v>??</v>
      </c>
      <c r="V1098" s="21">
        <f>IF($C1098="B",VLOOKUP($A1098,Bat!$A$4:$AT$2284,46,FALSE),VLOOKUP($A1098,Pit!$A$4:$BD$1664,56,FALSE))</f>
        <v>680</v>
      </c>
      <c r="W1098" s="16">
        <f t="shared" si="87"/>
        <v>680</v>
      </c>
      <c r="X1098" s="16"/>
      <c r="Y1098" s="22">
        <f t="shared" si="88"/>
        <v>1190</v>
      </c>
      <c r="Z1098" s="16" t="str">
        <f>IFERROR(VLOOKUP($D1098,Results37!$F$3:$L$1396,Z$1,FALSE),"")</f>
        <v/>
      </c>
      <c r="AA1098" s="47" t="str">
        <f>IF(ISERROR(VLOOKUP(D1098,Results37!$F$3:$O$399,AA$1,FALSE)),"",IF(VLOOKUP(D1098,Results37!$F$3:$O$399,AA$1+1,FALSE)=1,"S"&amp;VLOOKUP(D1098,Results37!$F$3:$O$399,AA$1,FALSE),VLOOKUP(D1098,Results37!$F$3:$O$399,AA$1,FALSE)))</f>
        <v/>
      </c>
      <c r="AB1098" s="16" t="str">
        <f>IFERROR(VLOOKUP($D1098,Results37!$F$3:$L$1396,AB$1,FALSE),"")</f>
        <v/>
      </c>
      <c r="AC1098" s="16" t="str">
        <f>IFERROR(VLOOKUP($D1098,Results37!$F$3:$L$1396,AC$1,FALSE),"")</f>
        <v/>
      </c>
      <c r="AD1098" s="16" t="str">
        <f t="shared" si="89"/>
        <v/>
      </c>
      <c r="AE1098" s="20" t="str">
        <f>IF(ISERROR(VLOOKUP($AC1098&amp;"-"&amp;$F1098&amp;" "&amp;G1098,Bonuses!$B$1:$G$1006,4,FALSE)),"",INT(VLOOKUP($AC1098&amp;"-"&amp;$F1098&amp;" "&amp;$G1098,Bonuses!$B$1:$G$1006,4,FALSE)))</f>
        <v/>
      </c>
      <c r="AF1098" s="16" t="str">
        <f>IF(ISERROR(VLOOKUP($AC1098&amp;"-"&amp;$F1098,Bonuses!$B$1:$G$1006,5,FALSE)),"",IF(VLOOKUP($AC1098&amp;"-"&amp;$F1098,Bonuses!$B$1:$G$1006,5,FALSE)="","",VLOOKUP($AC1098&amp;"-"&amp;$F1098,Bonuses!$B$1:$G$1006,6,FALSE)&amp;" yrs, "&amp;VLOOKUP($AC1098&amp;"-"&amp;$F1098,Bonuses!$B$1:$G$1006,5,FALSE)))</f>
        <v/>
      </c>
    </row>
    <row r="1099" spans="1:32" s="21" customFormat="1" x14ac:dyDescent="0.25">
      <c r="A1099" s="21" t="s">
        <v>2219</v>
      </c>
      <c r="B1099" s="21">
        <f t="shared" si="85"/>
        <v>0</v>
      </c>
      <c r="C1099" s="21" t="str">
        <f t="shared" si="86"/>
        <v>B</v>
      </c>
      <c r="D1099" s="17">
        <f>IF($C1099="B",VLOOKUP($A1099,Bat!$A$4:$BF$2320,D$1,FALSE),VLOOKUP($A1099,Pit!$A$4:$BA$1686,D$2,FALSE))</f>
        <v>6361</v>
      </c>
      <c r="E1099" s="16" t="str">
        <f>IF($C1099="B",VLOOKUP($A1099,Bat!$A$4:$BF$2320,E$1,FALSE),VLOOKUP($A1099,Pit!$A$4:$BA$1686,E$2,FALSE))</f>
        <v>2B</v>
      </c>
      <c r="F1099" s="16" t="str">
        <f>IF($C1099="B",VLOOKUP($A1099,Bat!$A$4:$BF$2320,F$1,FALSE),VLOOKUP($A1099,Pit!$A$4:$BA$1686,F$2,FALSE))</f>
        <v>George</v>
      </c>
      <c r="G1099" s="16" t="str">
        <f>IF($C1099="B",VLOOKUP($A1099,Bat!$A$4:$BF$2320,G$1,FALSE),VLOOKUP($A1099,Pit!$A$4:$BA$1686,G$2,FALSE))</f>
        <v>Cole</v>
      </c>
      <c r="H1099" s="16">
        <f>IF($C1099="B",VLOOKUP($A1099,Bat!$A$4:$BF$2320,H$1,FALSE),VLOOKUP($A1099,Pit!$A$4:$BA$1686,H$2,FALSE))</f>
        <v>18</v>
      </c>
      <c r="I1099" s="16" t="str">
        <f>IF($C1099="B",VLOOKUP($A1099,Bat!$A$4:$BF$2320,I$1,FALSE),VLOOKUP($A1099,Pit!$A$4:$BA$1686,I$2,FALSE))</f>
        <v>R</v>
      </c>
      <c r="J1099" s="16" t="str">
        <f>IF($C1099="B",VLOOKUP($A1099,Bat!$A$4:$BF$2320,J$1,FALSE),VLOOKUP($A1099,Pit!$A$4:$BA$1686,J$2,FALSE))</f>
        <v>R</v>
      </c>
      <c r="K1099" s="16" t="str">
        <f>IF($C1099="B",VLOOKUP($A1099,Bat!$A$4:$BF$2320,K$1,FALSE),VLOOKUP($A1099,Pit!$A$4:$BA$1686,K$2,FALSE))</f>
        <v>Low</v>
      </c>
      <c r="L1099" s="17" t="str">
        <f>IF($C1099="B",VLOOKUP($A1099,Bat!$A$4:$BF$2320,L$1,FALSE),VLOOKUP($A1099,Pit!$A$4:$BA$1686,L$2,FALSE))</f>
        <v>Normal</v>
      </c>
      <c r="M1099" s="16">
        <f>IF($C1099="B",VLOOKUP($A1099,Bat!$A$4:$BF$2320,M$1,FALSE),VLOOKUP($A1099,Pit!$A$4:$BA$1686,M$2,FALSE))</f>
        <v>1</v>
      </c>
      <c r="N1099" s="16">
        <f>IF($C1099="B",VLOOKUP($A1099,Bat!$A$4:$BF$2320,N$1,FALSE),VLOOKUP($A1099,Pit!$A$4:$BA$1686,N$2,FALSE))</f>
        <v>3</v>
      </c>
      <c r="O1099" s="16">
        <f>IF($C1099="B",VLOOKUP($A1099,Bat!$A$4:$BF$2320,O$1,FALSE),VLOOKUP($A1099,Pit!$A$4:$BA$1686,O$2,FALSE))</f>
        <v>4</v>
      </c>
      <c r="P1099" s="16">
        <f>IF($C1099="B",VLOOKUP($A1099,Bat!$A$4:$BF$2320,P$1,FALSE),VLOOKUP($A1099,Pit!$A$4:$BA$1686,P$2,FALSE))</f>
        <v>1</v>
      </c>
      <c r="Q1099" s="17">
        <f>IF($C1099="B",VLOOKUP($A1099,Bat!$A$4:$BF$2320,Q$1,FALSE),VLOOKUP($A1099,Pit!$A$4:$BA$1686,Q$2,FALSE))</f>
        <v>6</v>
      </c>
      <c r="R1099" s="18">
        <f>IF($C1099="B",VLOOKUP($A1099,Bat!$A$4:$BF$2320,R$1,FALSE),VLOOKUP($A1099,Pit!$A$4:$BA$1686,R$2,FALSE))</f>
        <v>-8.5372565815126062</v>
      </c>
      <c r="S1099" s="19">
        <f>IF($C1099="B",VLOOKUP($A1099,Bat!$A$4:$BF$2320,S$1,FALSE),VLOOKUP($A1099,Pit!$A$4:$BA$1686,S$2,FALSE))</f>
        <v>-0.80255360991365576</v>
      </c>
      <c r="T1099" s="20" t="str">
        <f>IF($C1099="B",VLOOKUP($A1099,Bat!$A$4:$BF$2320,T$1,FALSE),VLOOKUP($A1099,Pit!$A$4:$BA$1686,T$2,FALSE))</f>
        <v>$180k</v>
      </c>
      <c r="U1099" s="17" t="str">
        <f>VLOOKUP(IF($C1099="B",VLOOKUP($A1099,Bat!$A$4:$AU$2320,U$1,FALSE),VLOOKUP($A1099,Pit!$A$4:$BE$1686,U$2,FALSE)),COND!$A$35:$B$41,2,FALSE)</f>
        <v>??</v>
      </c>
      <c r="V1099" s="21">
        <f>IF($C1099="B",VLOOKUP($A1099,Bat!$A$4:$AT$2284,46,FALSE),VLOOKUP($A1099,Pit!$A$4:$BD$1664,56,FALSE))</f>
        <v>680</v>
      </c>
      <c r="W1099" s="16">
        <f t="shared" si="87"/>
        <v>999</v>
      </c>
      <c r="X1099" s="16"/>
      <c r="Y1099" s="22">
        <f t="shared" si="88"/>
        <v>1204</v>
      </c>
      <c r="Z1099" s="16" t="str">
        <f>IFERROR(VLOOKUP($D1099,Results37!$F$3:$L$1396,Z$1,FALSE),"")</f>
        <v/>
      </c>
      <c r="AA1099" s="47" t="str">
        <f>IF(ISERROR(VLOOKUP(D1099,Results37!$F$3:$O$399,AA$1,FALSE)),"",IF(VLOOKUP(D1099,Results37!$F$3:$O$399,AA$1+1,FALSE)=1,"S"&amp;VLOOKUP(D1099,Results37!$F$3:$O$399,AA$1,FALSE),VLOOKUP(D1099,Results37!$F$3:$O$399,AA$1,FALSE)))</f>
        <v/>
      </c>
      <c r="AB1099" s="16" t="str">
        <f>IFERROR(VLOOKUP($D1099,Results37!$F$3:$L$1396,AB$1,FALSE),"")</f>
        <v/>
      </c>
      <c r="AC1099" s="16" t="str">
        <f>IFERROR(VLOOKUP($D1099,Results37!$F$3:$L$1396,AC$1,FALSE),"")</f>
        <v/>
      </c>
      <c r="AD1099" s="16" t="str">
        <f t="shared" si="89"/>
        <v/>
      </c>
      <c r="AE1099" s="20" t="str">
        <f>IF(ISERROR(VLOOKUP($AC1099&amp;"-"&amp;$F1099&amp;" "&amp;G1099,Bonuses!$B$1:$G$1006,4,FALSE)),"",INT(VLOOKUP($AC1099&amp;"-"&amp;$F1099&amp;" "&amp;$G1099,Bonuses!$B$1:$G$1006,4,FALSE)))</f>
        <v/>
      </c>
      <c r="AF1099" s="16" t="str">
        <f>IF(ISERROR(VLOOKUP($AC1099&amp;"-"&amp;$F1099,Bonuses!$B$1:$G$1006,5,FALSE)),"",IF(VLOOKUP($AC1099&amp;"-"&amp;$F1099,Bonuses!$B$1:$G$1006,5,FALSE)="","",VLOOKUP($AC1099&amp;"-"&amp;$F1099,Bonuses!$B$1:$G$1006,6,FALSE)&amp;" yrs, "&amp;VLOOKUP($AC1099&amp;"-"&amp;$F1099,Bonuses!$B$1:$G$1006,5,FALSE)))</f>
        <v/>
      </c>
    </row>
    <row r="1100" spans="1:32" s="21" customFormat="1" x14ac:dyDescent="0.25">
      <c r="A1100" s="21" t="s">
        <v>2621</v>
      </c>
      <c r="B1100" s="21">
        <f t="shared" si="85"/>
        <v>0</v>
      </c>
      <c r="C1100" s="21" t="str">
        <f t="shared" si="86"/>
        <v>P</v>
      </c>
      <c r="D1100" s="17">
        <f>IF($C1100="B",VLOOKUP($A1100,Bat!$A$4:$BF$2320,D$1,FALSE),VLOOKUP($A1100,Pit!$A$4:$BA$1686,D$2,FALSE))</f>
        <v>9260</v>
      </c>
      <c r="E1100" s="16" t="str">
        <f>IF($C1100="B",VLOOKUP($A1100,Bat!$A$4:$BF$2320,E$1,FALSE),VLOOKUP($A1100,Pit!$A$4:$BA$1686,E$2,FALSE))</f>
        <v>RP</v>
      </c>
      <c r="F1100" s="16" t="str">
        <f>IF($C1100="B",VLOOKUP($A1100,Bat!$A$4:$BF$2320,F$1,FALSE),VLOOKUP($A1100,Pit!$A$4:$BA$1686,F$2,FALSE))</f>
        <v>Masamune</v>
      </c>
      <c r="G1100" s="16" t="str">
        <f>IF($C1100="B",VLOOKUP($A1100,Bat!$A$4:$BF$2320,G$1,FALSE),VLOOKUP($A1100,Pit!$A$4:$BA$1686,G$2,FALSE))</f>
        <v>Motsuzuki</v>
      </c>
      <c r="H1100" s="16">
        <f>IF($C1100="B",VLOOKUP($A1100,Bat!$A$4:$BF$2320,H$1,FALSE),VLOOKUP($A1100,Pit!$A$4:$BA$1686,H$2,FALSE))</f>
        <v>24</v>
      </c>
      <c r="I1100" s="16" t="str">
        <f>IF($C1100="B",VLOOKUP($A1100,Bat!$A$4:$BF$2320,I$1,FALSE),VLOOKUP($A1100,Pit!$A$4:$BA$1686,I$2,FALSE))</f>
        <v>S</v>
      </c>
      <c r="J1100" s="16" t="str">
        <f>IF($C1100="B",VLOOKUP($A1100,Bat!$A$4:$BF$2320,J$1,FALSE),VLOOKUP($A1100,Pit!$A$4:$BA$1686,J$2,FALSE))</f>
        <v>R</v>
      </c>
      <c r="K1100" s="16" t="str">
        <f>IF($C1100="B",VLOOKUP($A1100,Bat!$A$4:$BF$2320,K$1,FALSE),VLOOKUP($A1100,Pit!$A$4:$BA$1686,K$2,FALSE))</f>
        <v>Low</v>
      </c>
      <c r="L1100" s="17" t="str">
        <f>IF($C1100="B",VLOOKUP($A1100,Bat!$A$4:$BF$2320,L$1,FALSE),VLOOKUP($A1100,Pit!$A$4:$BA$1686,L$2,FALSE))</f>
        <v>Normal</v>
      </c>
      <c r="M1100" s="16">
        <f>IF($C1100="B",VLOOKUP($A1100,Bat!$A$4:$BF$2320,M$1,FALSE),VLOOKUP($A1100,Pit!$A$4:$BA$1686,M$2,FALSE))</f>
        <v>4</v>
      </c>
      <c r="N1100" s="16">
        <f>IF($C1100="B",VLOOKUP($A1100,Bat!$A$4:$BF$2320,N$1,FALSE),VLOOKUP($A1100,Pit!$A$4:$BA$1686,N$2,FALSE))</f>
        <v>2</v>
      </c>
      <c r="O1100" s="16">
        <f>IF($C1100="B",VLOOKUP($A1100,Bat!$A$4:$BF$2320,O$1,FALSE),VLOOKUP($A1100,Pit!$A$4:$BA$1686,O$2,FALSE))</f>
        <v>1</v>
      </c>
      <c r="P1100" s="16" t="str">
        <f>IF($C1100="B",VLOOKUP($A1100,Bat!$A$4:$BF$2320,P$1,FALSE),VLOOKUP($A1100,Pit!$A$4:$BA$1686,P$2,FALSE))</f>
        <v>92-94 Mph</v>
      </c>
      <c r="Q1100" s="17">
        <f>IF($C1100="B",VLOOKUP($A1100,Bat!$A$4:$BF$2320,Q$1,FALSE),VLOOKUP($A1100,Pit!$A$4:$BA$1686,Q$2,FALSE))</f>
        <v>7</v>
      </c>
      <c r="R1100" s="18">
        <f>IF($C1100="B",VLOOKUP($A1100,Bat!$A$4:$BF$2320,R$1,FALSE),VLOOKUP($A1100,Pit!$A$4:$BA$1686,R$2,FALSE))</f>
        <v>3.2469900800371541</v>
      </c>
      <c r="S1100" s="19">
        <f>IF($C1100="B",VLOOKUP($A1100,Bat!$A$4:$BF$2320,S$1,FALSE),VLOOKUP($A1100,Pit!$A$4:$BA$1686,S$2,FALSE))</f>
        <v>-0.77230529131178527</v>
      </c>
      <c r="T1100" s="20" t="str">
        <f>IF($C1100="B",VLOOKUP($A1100,Bat!$A$4:$BF$2320,T$1,FALSE),VLOOKUP($A1100,Pit!$A$4:$BA$1686,T$2,FALSE))</f>
        <v>Slot</v>
      </c>
      <c r="U1100" s="17" t="str">
        <f>VLOOKUP(IF($C1100="B",VLOOKUP($A1100,Bat!$A$4:$AU$2320,U$1,FALSE),VLOOKUP($A1100,Pit!$A$4:$BE$1686,U$2,FALSE)),COND!$A$35:$B$41,2,FALSE)</f>
        <v>??</v>
      </c>
      <c r="V1100" s="21">
        <f>IF($C1100="B",VLOOKUP($A1100,Bat!$A$4:$AT$2284,46,FALSE),VLOOKUP($A1100,Pit!$A$4:$BD$1664,56,FALSE))</f>
        <v>681</v>
      </c>
      <c r="W1100" s="16">
        <f t="shared" si="87"/>
        <v>681</v>
      </c>
      <c r="X1100" s="16"/>
      <c r="Y1100" s="22">
        <f t="shared" si="88"/>
        <v>1190</v>
      </c>
      <c r="Z1100" s="16" t="str">
        <f>IFERROR(VLOOKUP($D1100,Results37!$F$3:$L$1396,Z$1,FALSE),"")</f>
        <v/>
      </c>
      <c r="AA1100" s="47" t="str">
        <f>IF(ISERROR(VLOOKUP(D1100,Results37!$F$3:$O$399,AA$1,FALSE)),"",IF(VLOOKUP(D1100,Results37!$F$3:$O$399,AA$1+1,FALSE)=1,"S"&amp;VLOOKUP(D1100,Results37!$F$3:$O$399,AA$1,FALSE),VLOOKUP(D1100,Results37!$F$3:$O$399,AA$1,FALSE)))</f>
        <v/>
      </c>
      <c r="AB1100" s="16" t="str">
        <f>IFERROR(VLOOKUP($D1100,Results37!$F$3:$L$1396,AB$1,FALSE),"")</f>
        <v/>
      </c>
      <c r="AC1100" s="16" t="str">
        <f>IFERROR(VLOOKUP($D1100,Results37!$F$3:$L$1396,AC$1,FALSE),"")</f>
        <v/>
      </c>
      <c r="AD1100" s="16" t="str">
        <f t="shared" si="89"/>
        <v/>
      </c>
      <c r="AE1100" s="20" t="str">
        <f>IF(ISERROR(VLOOKUP($AC1100&amp;"-"&amp;$F1100&amp;" "&amp;G1100,Bonuses!$B$1:$G$1006,4,FALSE)),"",INT(VLOOKUP($AC1100&amp;"-"&amp;$F1100&amp;" "&amp;$G1100,Bonuses!$B$1:$G$1006,4,FALSE)))</f>
        <v/>
      </c>
      <c r="AF1100" s="16" t="str">
        <f>IF(ISERROR(VLOOKUP($AC1100&amp;"-"&amp;$F1100,Bonuses!$B$1:$G$1006,5,FALSE)),"",IF(VLOOKUP($AC1100&amp;"-"&amp;$F1100,Bonuses!$B$1:$G$1006,5,FALSE)="","",VLOOKUP($AC1100&amp;"-"&amp;$F1100,Bonuses!$B$1:$G$1006,6,FALSE)&amp;" yrs, "&amp;VLOOKUP($AC1100&amp;"-"&amp;$F1100,Bonuses!$B$1:$G$1006,5,FALSE)))</f>
        <v/>
      </c>
    </row>
    <row r="1101" spans="1:32" s="21" customFormat="1" x14ac:dyDescent="0.25">
      <c r="A1101" s="21" t="s">
        <v>2771</v>
      </c>
      <c r="B1101" s="21">
        <f t="shared" si="85"/>
        <v>0</v>
      </c>
      <c r="C1101" s="21" t="str">
        <f t="shared" si="86"/>
        <v>P</v>
      </c>
      <c r="D1101" s="17">
        <f>IF($C1101="B",VLOOKUP($A1101,Bat!$A$4:$BF$2320,D$1,FALSE),VLOOKUP($A1101,Pit!$A$4:$BA$1686,D$2,FALSE))</f>
        <v>13587</v>
      </c>
      <c r="E1101" s="16" t="str">
        <f>IF($C1101="B",VLOOKUP($A1101,Bat!$A$4:$BF$2320,E$1,FALSE),VLOOKUP($A1101,Pit!$A$4:$BA$1686,E$2,FALSE))</f>
        <v>RP</v>
      </c>
      <c r="F1101" s="16" t="str">
        <f>IF($C1101="B",VLOOKUP($A1101,Bat!$A$4:$BF$2320,F$1,FALSE),VLOOKUP($A1101,Pit!$A$4:$BA$1686,F$2,FALSE))</f>
        <v>Marcus</v>
      </c>
      <c r="G1101" s="16" t="str">
        <f>IF($C1101="B",VLOOKUP($A1101,Bat!$A$4:$BF$2320,G$1,FALSE),VLOOKUP($A1101,Pit!$A$4:$BA$1686,G$2,FALSE))</f>
        <v>Sproston</v>
      </c>
      <c r="H1101" s="16">
        <f>IF($C1101="B",VLOOKUP($A1101,Bat!$A$4:$BF$2320,H$1,FALSE),VLOOKUP($A1101,Pit!$A$4:$BA$1686,H$2,FALSE))</f>
        <v>23</v>
      </c>
      <c r="I1101" s="16" t="str">
        <f>IF($C1101="B",VLOOKUP($A1101,Bat!$A$4:$BF$2320,I$1,FALSE),VLOOKUP($A1101,Pit!$A$4:$BA$1686,I$2,FALSE))</f>
        <v>R</v>
      </c>
      <c r="J1101" s="16" t="str">
        <f>IF($C1101="B",VLOOKUP($A1101,Bat!$A$4:$BF$2320,J$1,FALSE),VLOOKUP($A1101,Pit!$A$4:$BA$1686,J$2,FALSE))</f>
        <v>R</v>
      </c>
      <c r="K1101" s="16" t="str">
        <f>IF($C1101="B",VLOOKUP($A1101,Bat!$A$4:$BF$2320,K$1,FALSE),VLOOKUP($A1101,Pit!$A$4:$BA$1686,K$2,FALSE))</f>
        <v>Low</v>
      </c>
      <c r="L1101" s="17" t="str">
        <f>IF($C1101="B",VLOOKUP($A1101,Bat!$A$4:$BF$2320,L$1,FALSE),VLOOKUP($A1101,Pit!$A$4:$BA$1686,L$2,FALSE))</f>
        <v>Normal</v>
      </c>
      <c r="M1101" s="16">
        <f>IF($C1101="B",VLOOKUP($A1101,Bat!$A$4:$BF$2320,M$1,FALSE),VLOOKUP($A1101,Pit!$A$4:$BA$1686,M$2,FALSE))</f>
        <v>4</v>
      </c>
      <c r="N1101" s="16">
        <f>IF($C1101="B",VLOOKUP($A1101,Bat!$A$4:$BF$2320,N$1,FALSE),VLOOKUP($A1101,Pit!$A$4:$BA$1686,N$2,FALSE))</f>
        <v>2</v>
      </c>
      <c r="O1101" s="16">
        <f>IF($C1101="B",VLOOKUP($A1101,Bat!$A$4:$BF$2320,O$1,FALSE),VLOOKUP($A1101,Pit!$A$4:$BA$1686,O$2,FALSE))</f>
        <v>1</v>
      </c>
      <c r="P1101" s="16" t="str">
        <f>IF($C1101="B",VLOOKUP($A1101,Bat!$A$4:$BF$2320,P$1,FALSE),VLOOKUP($A1101,Pit!$A$4:$BA$1686,P$2,FALSE))</f>
        <v>87-89 Mph</v>
      </c>
      <c r="Q1101" s="17">
        <f>IF($C1101="B",VLOOKUP($A1101,Bat!$A$4:$BF$2320,Q$1,FALSE),VLOOKUP($A1101,Pit!$A$4:$BA$1686,Q$2,FALSE))</f>
        <v>3</v>
      </c>
      <c r="R1101" s="18">
        <f>IF($C1101="B",VLOOKUP($A1101,Bat!$A$4:$BF$2320,R$1,FALSE),VLOOKUP($A1101,Pit!$A$4:$BA$1686,R$2,FALSE))</f>
        <v>3.2263992243785538</v>
      </c>
      <c r="S1101" s="19">
        <f>IF($C1101="B",VLOOKUP($A1101,Bat!$A$4:$BF$2320,S$1,FALSE),VLOOKUP($A1101,Pit!$A$4:$BA$1686,S$2,FALSE))</f>
        <v>-0.77411419891134992</v>
      </c>
      <c r="T1101" s="20" t="str">
        <f>IF($C1101="B",VLOOKUP($A1101,Bat!$A$4:$BF$2320,T$1,FALSE),VLOOKUP($A1101,Pit!$A$4:$BA$1686,T$2,FALSE))</f>
        <v>$200k</v>
      </c>
      <c r="U1101" s="17" t="str">
        <f>VLOOKUP(IF($C1101="B",VLOOKUP($A1101,Bat!$A$4:$AU$2320,U$1,FALSE),VLOOKUP($A1101,Pit!$A$4:$BE$1686,U$2,FALSE)),COND!$A$35:$B$41,2,FALSE)</f>
        <v>??</v>
      </c>
      <c r="V1101" s="21">
        <f>IF($C1101="B",VLOOKUP($A1101,Bat!$A$4:$AT$2284,46,FALSE),VLOOKUP($A1101,Pit!$A$4:$BD$1664,56,FALSE))</f>
        <v>682</v>
      </c>
      <c r="W1101" s="16">
        <f t="shared" si="87"/>
        <v>999</v>
      </c>
      <c r="X1101" s="16"/>
      <c r="Y1101" s="22">
        <f t="shared" si="88"/>
        <v>1193</v>
      </c>
      <c r="Z1101" s="16" t="str">
        <f>IFERROR(VLOOKUP($D1101,Results37!$F$3:$L$1396,Z$1,FALSE),"")</f>
        <v/>
      </c>
      <c r="AA1101" s="47" t="str">
        <f>IF(ISERROR(VLOOKUP(D1101,Results37!$F$3:$O$399,AA$1,FALSE)),"",IF(VLOOKUP(D1101,Results37!$F$3:$O$399,AA$1+1,FALSE)=1,"S"&amp;VLOOKUP(D1101,Results37!$F$3:$O$399,AA$1,FALSE),VLOOKUP(D1101,Results37!$F$3:$O$399,AA$1,FALSE)))</f>
        <v/>
      </c>
      <c r="AB1101" s="16" t="str">
        <f>IFERROR(VLOOKUP($D1101,Results37!$F$3:$L$1396,AB$1,FALSE),"")</f>
        <v/>
      </c>
      <c r="AC1101" s="16" t="str">
        <f>IFERROR(VLOOKUP($D1101,Results37!$F$3:$L$1396,AC$1,FALSE),"")</f>
        <v/>
      </c>
      <c r="AD1101" s="16" t="str">
        <f t="shared" si="89"/>
        <v/>
      </c>
      <c r="AE1101" s="20" t="str">
        <f>IF(ISERROR(VLOOKUP($AC1101&amp;"-"&amp;$F1101&amp;" "&amp;G1101,Bonuses!$B$1:$G$1006,4,FALSE)),"",INT(VLOOKUP($AC1101&amp;"-"&amp;$F1101&amp;" "&amp;$G1101,Bonuses!$B$1:$G$1006,4,FALSE)))</f>
        <v/>
      </c>
      <c r="AF1101" s="16" t="str">
        <f>IF(ISERROR(VLOOKUP($AC1101&amp;"-"&amp;$F1101,Bonuses!$B$1:$G$1006,5,FALSE)),"",IF(VLOOKUP($AC1101&amp;"-"&amp;$F1101,Bonuses!$B$1:$G$1006,5,FALSE)="","",VLOOKUP($AC1101&amp;"-"&amp;$F1101,Bonuses!$B$1:$G$1006,6,FALSE)&amp;" yrs, "&amp;VLOOKUP($AC1101&amp;"-"&amp;$F1101,Bonuses!$B$1:$G$1006,5,FALSE)))</f>
        <v/>
      </c>
    </row>
    <row r="1102" spans="1:32" s="21" customFormat="1" x14ac:dyDescent="0.25">
      <c r="A1102" s="21" t="s">
        <v>2774</v>
      </c>
      <c r="B1102" s="21">
        <f t="shared" si="85"/>
        <v>0</v>
      </c>
      <c r="C1102" s="21" t="str">
        <f t="shared" si="86"/>
        <v>P</v>
      </c>
      <c r="D1102" s="17">
        <f>IF($C1102="B",VLOOKUP($A1102,Bat!$A$4:$BF$2320,D$1,FALSE),VLOOKUP($A1102,Pit!$A$4:$BA$1686,D$2,FALSE))</f>
        <v>7885</v>
      </c>
      <c r="E1102" s="16" t="str">
        <f>IF($C1102="B",VLOOKUP($A1102,Bat!$A$4:$BF$2320,E$1,FALSE),VLOOKUP($A1102,Pit!$A$4:$BA$1686,E$2,FALSE))</f>
        <v>RP</v>
      </c>
      <c r="F1102" s="16" t="str">
        <f>IF($C1102="B",VLOOKUP($A1102,Bat!$A$4:$BF$2320,F$1,FALSE),VLOOKUP($A1102,Pit!$A$4:$BA$1686,F$2,FALSE))</f>
        <v>Ieyasu</v>
      </c>
      <c r="G1102" s="16" t="str">
        <f>IF($C1102="B",VLOOKUP($A1102,Bat!$A$4:$BF$2320,G$1,FALSE),VLOOKUP($A1102,Pit!$A$4:$BA$1686,G$2,FALSE))</f>
        <v>Kimura</v>
      </c>
      <c r="H1102" s="16">
        <f>IF($C1102="B",VLOOKUP($A1102,Bat!$A$4:$BF$2320,H$1,FALSE),VLOOKUP($A1102,Pit!$A$4:$BA$1686,H$2,FALSE))</f>
        <v>24</v>
      </c>
      <c r="I1102" s="16" t="str">
        <f>IF($C1102="B",VLOOKUP($A1102,Bat!$A$4:$BF$2320,I$1,FALSE),VLOOKUP($A1102,Pit!$A$4:$BA$1686,I$2,FALSE))</f>
        <v>L</v>
      </c>
      <c r="J1102" s="16" t="str">
        <f>IF($C1102="B",VLOOKUP($A1102,Bat!$A$4:$BF$2320,J$1,FALSE),VLOOKUP($A1102,Pit!$A$4:$BA$1686,J$2,FALSE))</f>
        <v>L</v>
      </c>
      <c r="K1102" s="16" t="str">
        <f>IF($C1102="B",VLOOKUP($A1102,Bat!$A$4:$BF$2320,K$1,FALSE),VLOOKUP($A1102,Pit!$A$4:$BA$1686,K$2,FALSE))</f>
        <v>Normal</v>
      </c>
      <c r="L1102" s="17" t="str">
        <f>IF($C1102="B",VLOOKUP($A1102,Bat!$A$4:$BF$2320,L$1,FALSE),VLOOKUP($A1102,Pit!$A$4:$BA$1686,L$2,FALSE))</f>
        <v>Low</v>
      </c>
      <c r="M1102" s="16">
        <f>IF($C1102="B",VLOOKUP($A1102,Bat!$A$4:$BF$2320,M$1,FALSE),VLOOKUP($A1102,Pit!$A$4:$BA$1686,M$2,FALSE))</f>
        <v>4</v>
      </c>
      <c r="N1102" s="16">
        <f>IF($C1102="B",VLOOKUP($A1102,Bat!$A$4:$BF$2320,N$1,FALSE),VLOOKUP($A1102,Pit!$A$4:$BA$1686,N$2,FALSE))</f>
        <v>2</v>
      </c>
      <c r="O1102" s="16">
        <f>IF($C1102="B",VLOOKUP($A1102,Bat!$A$4:$BF$2320,O$1,FALSE),VLOOKUP($A1102,Pit!$A$4:$BA$1686,O$2,FALSE))</f>
        <v>1</v>
      </c>
      <c r="P1102" s="16" t="str">
        <f>IF($C1102="B",VLOOKUP($A1102,Bat!$A$4:$BF$2320,P$1,FALSE),VLOOKUP($A1102,Pit!$A$4:$BA$1686,P$2,FALSE))</f>
        <v>91-93 Mph</v>
      </c>
      <c r="Q1102" s="17">
        <f>IF($C1102="B",VLOOKUP($A1102,Bat!$A$4:$BF$2320,Q$1,FALSE),VLOOKUP($A1102,Pit!$A$4:$BA$1686,Q$2,FALSE))</f>
        <v>3</v>
      </c>
      <c r="R1102" s="18">
        <f>IF($C1102="B",VLOOKUP($A1102,Bat!$A$4:$BF$2320,R$1,FALSE),VLOOKUP($A1102,Pit!$A$4:$BA$1686,R$2,FALSE))</f>
        <v>3.1816319276920417</v>
      </c>
      <c r="S1102" s="19">
        <f>IF($C1102="B",VLOOKUP($A1102,Bat!$A$4:$BF$2320,S$1,FALSE),VLOOKUP($A1102,Pit!$A$4:$BA$1686,S$2,FALSE))</f>
        <v>-0.77804700794711101</v>
      </c>
      <c r="T1102" s="20" t="str">
        <f>IF($C1102="B",VLOOKUP($A1102,Bat!$A$4:$BF$2320,T$1,FALSE),VLOOKUP($A1102,Pit!$A$4:$BA$1686,T$2,FALSE))</f>
        <v>Slot</v>
      </c>
      <c r="U1102" s="17" t="str">
        <f>VLOOKUP(IF($C1102="B",VLOOKUP($A1102,Bat!$A$4:$AU$2320,U$1,FALSE),VLOOKUP($A1102,Pit!$A$4:$BE$1686,U$2,FALSE)),COND!$A$35:$B$41,2,FALSE)</f>
        <v>??</v>
      </c>
      <c r="V1102" s="21">
        <f>IF($C1102="B",VLOOKUP($A1102,Bat!$A$4:$AT$2284,46,FALSE),VLOOKUP($A1102,Pit!$A$4:$BD$1664,56,FALSE))</f>
        <v>683</v>
      </c>
      <c r="W1102" s="16">
        <f t="shared" si="87"/>
        <v>683</v>
      </c>
      <c r="X1102" s="16"/>
      <c r="Y1102" s="22">
        <f t="shared" si="88"/>
        <v>1195</v>
      </c>
      <c r="Z1102" s="16" t="str">
        <f>IFERROR(VLOOKUP($D1102,Results37!$F$3:$L$1396,Z$1,FALSE),"")</f>
        <v/>
      </c>
      <c r="AA1102" s="47" t="str">
        <f>IF(ISERROR(VLOOKUP(D1102,Results37!$F$3:$O$399,AA$1,FALSE)),"",IF(VLOOKUP(D1102,Results37!$F$3:$O$399,AA$1+1,FALSE)=1,"S"&amp;VLOOKUP(D1102,Results37!$F$3:$O$399,AA$1,FALSE),VLOOKUP(D1102,Results37!$F$3:$O$399,AA$1,FALSE)))</f>
        <v/>
      </c>
      <c r="AB1102" s="16" t="str">
        <f>IFERROR(VLOOKUP($D1102,Results37!$F$3:$L$1396,AB$1,FALSE),"")</f>
        <v/>
      </c>
      <c r="AC1102" s="16" t="str">
        <f>IFERROR(VLOOKUP($D1102,Results37!$F$3:$L$1396,AC$1,FALSE),"")</f>
        <v/>
      </c>
      <c r="AD1102" s="16" t="str">
        <f t="shared" si="89"/>
        <v/>
      </c>
      <c r="AE1102" s="20" t="str">
        <f>IF(ISERROR(VLOOKUP($AC1102&amp;"-"&amp;$F1102&amp;" "&amp;G1102,Bonuses!$B$1:$G$1006,4,FALSE)),"",INT(VLOOKUP($AC1102&amp;"-"&amp;$F1102&amp;" "&amp;$G1102,Bonuses!$B$1:$G$1006,4,FALSE)))</f>
        <v/>
      </c>
      <c r="AF1102" s="16" t="str">
        <f>IF(ISERROR(VLOOKUP($AC1102&amp;"-"&amp;$F1102,Bonuses!$B$1:$G$1006,5,FALSE)),"",IF(VLOOKUP($AC1102&amp;"-"&amp;$F1102,Bonuses!$B$1:$G$1006,5,FALSE)="","",VLOOKUP($AC1102&amp;"-"&amp;$F1102,Bonuses!$B$1:$G$1006,6,FALSE)&amp;" yrs, "&amp;VLOOKUP($AC1102&amp;"-"&amp;$F1102,Bonuses!$B$1:$G$1006,5,FALSE)))</f>
        <v/>
      </c>
    </row>
    <row r="1103" spans="1:32" s="21" customFormat="1" x14ac:dyDescent="0.25">
      <c r="A1103" s="21" t="s">
        <v>3136</v>
      </c>
      <c r="B1103" s="21">
        <f t="shared" si="85"/>
        <v>0</v>
      </c>
      <c r="C1103" s="21" t="str">
        <f t="shared" si="86"/>
        <v>P</v>
      </c>
      <c r="D1103" s="17">
        <f>IF($C1103="B",VLOOKUP($A1103,Bat!$A$4:$BF$2320,D$1,FALSE),VLOOKUP($A1103,Pit!$A$4:$BA$1686,D$2,FALSE))</f>
        <v>4985</v>
      </c>
      <c r="E1103" s="16" t="str">
        <f>IF($C1103="B",VLOOKUP($A1103,Bat!$A$4:$BF$2320,E$1,FALSE),VLOOKUP($A1103,Pit!$A$4:$BA$1686,E$2,FALSE))</f>
        <v>RP</v>
      </c>
      <c r="F1103" s="16" t="str">
        <f>IF($C1103="B",VLOOKUP($A1103,Bat!$A$4:$BF$2320,F$1,FALSE),VLOOKUP($A1103,Pit!$A$4:$BA$1686,F$2,FALSE))</f>
        <v>Frederick</v>
      </c>
      <c r="G1103" s="16" t="str">
        <f>IF($C1103="B",VLOOKUP($A1103,Bat!$A$4:$BF$2320,G$1,FALSE),VLOOKUP($A1103,Pit!$A$4:$BA$1686,G$2,FALSE))</f>
        <v>Hoffman</v>
      </c>
      <c r="H1103" s="16">
        <f>IF($C1103="B",VLOOKUP($A1103,Bat!$A$4:$BF$2320,H$1,FALSE),VLOOKUP($A1103,Pit!$A$4:$BA$1686,H$2,FALSE))</f>
        <v>24</v>
      </c>
      <c r="I1103" s="16" t="str">
        <f>IF($C1103="B",VLOOKUP($A1103,Bat!$A$4:$BF$2320,I$1,FALSE),VLOOKUP($A1103,Pit!$A$4:$BA$1686,I$2,FALSE))</f>
        <v>R</v>
      </c>
      <c r="J1103" s="16" t="str">
        <f>IF($C1103="B",VLOOKUP($A1103,Bat!$A$4:$BF$2320,J$1,FALSE),VLOOKUP($A1103,Pit!$A$4:$BA$1686,J$2,FALSE))</f>
        <v>R</v>
      </c>
      <c r="K1103" s="16" t="str">
        <f>IF($C1103="B",VLOOKUP($A1103,Bat!$A$4:$BF$2320,K$1,FALSE),VLOOKUP($A1103,Pit!$A$4:$BA$1686,K$2,FALSE))</f>
        <v>Normal</v>
      </c>
      <c r="L1103" s="17" t="str">
        <f>IF($C1103="B",VLOOKUP($A1103,Bat!$A$4:$BF$2320,L$1,FALSE),VLOOKUP($A1103,Pit!$A$4:$BA$1686,L$2,FALSE))</f>
        <v>Low</v>
      </c>
      <c r="M1103" s="16">
        <f>IF($C1103="B",VLOOKUP($A1103,Bat!$A$4:$BF$2320,M$1,FALSE),VLOOKUP($A1103,Pit!$A$4:$BA$1686,M$2,FALSE))</f>
        <v>5</v>
      </c>
      <c r="N1103" s="16">
        <f>IF($C1103="B",VLOOKUP($A1103,Bat!$A$4:$BF$2320,N$1,FALSE),VLOOKUP($A1103,Pit!$A$4:$BA$1686,N$2,FALSE))</f>
        <v>1</v>
      </c>
      <c r="O1103" s="16">
        <f>IF($C1103="B",VLOOKUP($A1103,Bat!$A$4:$BF$2320,O$1,FALSE),VLOOKUP($A1103,Pit!$A$4:$BA$1686,O$2,FALSE))</f>
        <v>1</v>
      </c>
      <c r="P1103" s="16" t="str">
        <f>IF($C1103="B",VLOOKUP($A1103,Bat!$A$4:$BF$2320,P$1,FALSE),VLOOKUP($A1103,Pit!$A$4:$BA$1686,P$2,FALSE))</f>
        <v>94-96 Mph</v>
      </c>
      <c r="Q1103" s="17">
        <f>IF($C1103="B",VLOOKUP($A1103,Bat!$A$4:$BF$2320,Q$1,FALSE),VLOOKUP($A1103,Pit!$A$4:$BA$1686,Q$2,FALSE))</f>
        <v>2</v>
      </c>
      <c r="R1103" s="18">
        <f>IF($C1103="B",VLOOKUP($A1103,Bat!$A$4:$BF$2320,R$1,FALSE),VLOOKUP($A1103,Pit!$A$4:$BA$1686,R$2,FALSE))</f>
        <v>3.0368708810022547</v>
      </c>
      <c r="S1103" s="19">
        <f>IF($C1103="B",VLOOKUP($A1103,Bat!$A$4:$BF$2320,S$1,FALSE),VLOOKUP($A1103,Pit!$A$4:$BA$1686,S$2,FALSE))</f>
        <v>-0.79076427243673464</v>
      </c>
      <c r="T1103" s="20" t="str">
        <f>IF($C1103="B",VLOOKUP($A1103,Bat!$A$4:$BF$2320,T$1,FALSE),VLOOKUP($A1103,Pit!$A$4:$BA$1686,T$2,FALSE))</f>
        <v>Slot</v>
      </c>
      <c r="U1103" s="17" t="str">
        <f>VLOOKUP(IF($C1103="B",VLOOKUP($A1103,Bat!$A$4:$AU$2320,U$1,FALSE),VLOOKUP($A1103,Pit!$A$4:$BE$1686,U$2,FALSE)),COND!$A$35:$B$41,2,FALSE)</f>
        <v>??</v>
      </c>
      <c r="V1103" s="21">
        <f>IF($C1103="B",VLOOKUP($A1103,Bat!$A$4:$AT$2284,46,FALSE),VLOOKUP($A1103,Pit!$A$4:$BD$1664,56,FALSE))</f>
        <v>684</v>
      </c>
      <c r="W1103" s="16">
        <f t="shared" si="87"/>
        <v>684</v>
      </c>
      <c r="X1103" s="16"/>
      <c r="Y1103" s="22">
        <f t="shared" si="88"/>
        <v>1199</v>
      </c>
      <c r="Z1103" s="16" t="str">
        <f>IFERROR(VLOOKUP($D1103,Results37!$F$3:$L$1396,Z$1,FALSE),"")</f>
        <v/>
      </c>
      <c r="AA1103" s="47" t="str">
        <f>IF(ISERROR(VLOOKUP(D1103,Results37!$F$3:$O$399,AA$1,FALSE)),"",IF(VLOOKUP(D1103,Results37!$F$3:$O$399,AA$1+1,FALSE)=1,"S"&amp;VLOOKUP(D1103,Results37!$F$3:$O$399,AA$1,FALSE),VLOOKUP(D1103,Results37!$F$3:$O$399,AA$1,FALSE)))</f>
        <v/>
      </c>
      <c r="AB1103" s="16" t="str">
        <f>IFERROR(VLOOKUP($D1103,Results37!$F$3:$L$1396,AB$1,FALSE),"")</f>
        <v/>
      </c>
      <c r="AC1103" s="16" t="str">
        <f>IFERROR(VLOOKUP($D1103,Results37!$F$3:$L$1396,AC$1,FALSE),"")</f>
        <v/>
      </c>
      <c r="AD1103" s="16" t="str">
        <f t="shared" si="89"/>
        <v/>
      </c>
      <c r="AE1103" s="20" t="str">
        <f>IF(ISERROR(VLOOKUP($AC1103&amp;"-"&amp;$F1103&amp;" "&amp;G1103,Bonuses!$B$1:$G$1006,4,FALSE)),"",INT(VLOOKUP($AC1103&amp;"-"&amp;$F1103&amp;" "&amp;$G1103,Bonuses!$B$1:$G$1006,4,FALSE)))</f>
        <v/>
      </c>
      <c r="AF1103" s="16" t="str">
        <f>IF(ISERROR(VLOOKUP($AC1103&amp;"-"&amp;$F1103,Bonuses!$B$1:$G$1006,5,FALSE)),"",IF(VLOOKUP($AC1103&amp;"-"&amp;$F1103,Bonuses!$B$1:$G$1006,5,FALSE)="","",VLOOKUP($AC1103&amp;"-"&amp;$F1103,Bonuses!$B$1:$G$1006,6,FALSE)&amp;" yrs, "&amp;VLOOKUP($AC1103&amp;"-"&amp;$F1103,Bonuses!$B$1:$G$1006,5,FALSE)))</f>
        <v/>
      </c>
    </row>
    <row r="1104" spans="1:32" s="21" customFormat="1" x14ac:dyDescent="0.25">
      <c r="A1104" s="21" t="s">
        <v>2214</v>
      </c>
      <c r="B1104" s="21">
        <f t="shared" si="85"/>
        <v>0</v>
      </c>
      <c r="C1104" s="21" t="str">
        <f t="shared" si="86"/>
        <v>B</v>
      </c>
      <c r="D1104" s="17">
        <f>IF($C1104="B",VLOOKUP($A1104,Bat!$A$4:$BF$2320,D$1,FALSE),VLOOKUP($A1104,Pit!$A$4:$BA$1686,D$2,FALSE))</f>
        <v>6490</v>
      </c>
      <c r="E1104" s="16" t="str">
        <f>IF($C1104="B",VLOOKUP($A1104,Bat!$A$4:$BF$2320,E$1,FALSE),VLOOKUP($A1104,Pit!$A$4:$BA$1686,E$2,FALSE))</f>
        <v>RF</v>
      </c>
      <c r="F1104" s="16" t="str">
        <f>IF($C1104="B",VLOOKUP($A1104,Bat!$A$4:$BF$2320,F$1,FALSE),VLOOKUP($A1104,Pit!$A$4:$BA$1686,F$2,FALSE))</f>
        <v>Carlos</v>
      </c>
      <c r="G1104" s="16" t="str">
        <f>IF($C1104="B",VLOOKUP($A1104,Bat!$A$4:$BF$2320,G$1,FALSE),VLOOKUP($A1104,Pit!$A$4:$BA$1686,G$2,FALSE))</f>
        <v>Vásquez</v>
      </c>
      <c r="H1104" s="16">
        <f>IF($C1104="B",VLOOKUP($A1104,Bat!$A$4:$BF$2320,H$1,FALSE),VLOOKUP($A1104,Pit!$A$4:$BA$1686,H$2,FALSE))</f>
        <v>18</v>
      </c>
      <c r="I1104" s="16" t="str">
        <f>IF($C1104="B",VLOOKUP($A1104,Bat!$A$4:$BF$2320,I$1,FALSE),VLOOKUP($A1104,Pit!$A$4:$BA$1686,I$2,FALSE))</f>
        <v>L</v>
      </c>
      <c r="J1104" s="16" t="str">
        <f>IF($C1104="B",VLOOKUP($A1104,Bat!$A$4:$BF$2320,J$1,FALSE),VLOOKUP($A1104,Pit!$A$4:$BA$1686,J$2,FALSE))</f>
        <v>L</v>
      </c>
      <c r="K1104" s="16" t="str">
        <f>IF($C1104="B",VLOOKUP($A1104,Bat!$A$4:$BF$2320,K$1,FALSE),VLOOKUP($A1104,Pit!$A$4:$BA$1686,K$2,FALSE))</f>
        <v>Low</v>
      </c>
      <c r="L1104" s="17" t="str">
        <f>IF($C1104="B",VLOOKUP($A1104,Bat!$A$4:$BF$2320,L$1,FALSE),VLOOKUP($A1104,Pit!$A$4:$BA$1686,L$2,FALSE))</f>
        <v>Normal</v>
      </c>
      <c r="M1104" s="16">
        <f>IF($C1104="B",VLOOKUP($A1104,Bat!$A$4:$BF$2320,M$1,FALSE),VLOOKUP($A1104,Pit!$A$4:$BA$1686,M$2,FALSE))</f>
        <v>1</v>
      </c>
      <c r="N1104" s="16">
        <f>IF($C1104="B",VLOOKUP($A1104,Bat!$A$4:$BF$2320,N$1,FALSE),VLOOKUP($A1104,Pit!$A$4:$BA$1686,N$2,FALSE))</f>
        <v>4</v>
      </c>
      <c r="O1104" s="16">
        <f>IF($C1104="B",VLOOKUP($A1104,Bat!$A$4:$BF$2320,O$1,FALSE),VLOOKUP($A1104,Pit!$A$4:$BA$1686,O$2,FALSE))</f>
        <v>2</v>
      </c>
      <c r="P1104" s="16">
        <f>IF($C1104="B",VLOOKUP($A1104,Bat!$A$4:$BF$2320,P$1,FALSE),VLOOKUP($A1104,Pit!$A$4:$BA$1686,P$2,FALSE))</f>
        <v>4</v>
      </c>
      <c r="Q1104" s="17">
        <f>IF($C1104="B",VLOOKUP($A1104,Bat!$A$4:$BF$2320,Q$1,FALSE),VLOOKUP($A1104,Pit!$A$4:$BA$1686,Q$2,FALSE))</f>
        <v>2</v>
      </c>
      <c r="R1104" s="18">
        <f>IF($C1104="B",VLOOKUP($A1104,Bat!$A$4:$BF$2320,R$1,FALSE),VLOOKUP($A1104,Pit!$A$4:$BA$1686,R$2,FALSE))</f>
        <v>-8.6092543935368919</v>
      </c>
      <c r="S1104" s="19">
        <f>IF($C1104="B",VLOOKUP($A1104,Bat!$A$4:$BF$2320,S$1,FALSE),VLOOKUP($A1104,Pit!$A$4:$BA$1686,S$2,FALSE))</f>
        <v>-0.81281880042945753</v>
      </c>
      <c r="T1104" s="20" t="str">
        <f>IF($C1104="B",VLOOKUP($A1104,Bat!$A$4:$BF$2320,T$1,FALSE),VLOOKUP($A1104,Pit!$A$4:$BA$1686,T$2,FALSE))</f>
        <v>$170k</v>
      </c>
      <c r="U1104" s="17" t="str">
        <f>VLOOKUP(IF($C1104="B",VLOOKUP($A1104,Bat!$A$4:$AU$2320,U$1,FALSE),VLOOKUP($A1104,Pit!$A$4:$BE$1686,U$2,FALSE)),COND!$A$35:$B$41,2,FALSE)</f>
        <v>??</v>
      </c>
      <c r="V1104" s="21">
        <f>IF($C1104="B",VLOOKUP($A1104,Bat!$A$4:$AT$2284,46,FALSE),VLOOKUP($A1104,Pit!$A$4:$BD$1664,56,FALSE))</f>
        <v>684</v>
      </c>
      <c r="W1104" s="16">
        <f t="shared" si="87"/>
        <v>999</v>
      </c>
      <c r="X1104" s="16"/>
      <c r="Y1104" s="22">
        <f t="shared" si="88"/>
        <v>1206</v>
      </c>
      <c r="Z1104" s="16" t="str">
        <f>IFERROR(VLOOKUP($D1104,Results37!$F$3:$L$1396,Z$1,FALSE),"")</f>
        <v/>
      </c>
      <c r="AA1104" s="47" t="str">
        <f>IF(ISERROR(VLOOKUP(D1104,Results37!$F$3:$O$399,AA$1,FALSE)),"",IF(VLOOKUP(D1104,Results37!$F$3:$O$399,AA$1+1,FALSE)=1,"S"&amp;VLOOKUP(D1104,Results37!$F$3:$O$399,AA$1,FALSE),VLOOKUP(D1104,Results37!$F$3:$O$399,AA$1,FALSE)))</f>
        <v/>
      </c>
      <c r="AB1104" s="16" t="str">
        <f>IFERROR(VLOOKUP($D1104,Results37!$F$3:$L$1396,AB$1,FALSE),"")</f>
        <v/>
      </c>
      <c r="AC1104" s="16" t="str">
        <f>IFERROR(VLOOKUP($D1104,Results37!$F$3:$L$1396,AC$1,FALSE),"")</f>
        <v/>
      </c>
      <c r="AD1104" s="16" t="str">
        <f t="shared" si="89"/>
        <v/>
      </c>
      <c r="AE1104" s="20" t="str">
        <f>IF(ISERROR(VLOOKUP($AC1104&amp;"-"&amp;$F1104&amp;" "&amp;G1104,Bonuses!$B$1:$G$1006,4,FALSE)),"",INT(VLOOKUP($AC1104&amp;"-"&amp;$F1104&amp;" "&amp;$G1104,Bonuses!$B$1:$G$1006,4,FALSE)))</f>
        <v/>
      </c>
      <c r="AF1104" s="16" t="str">
        <f>IF(ISERROR(VLOOKUP($AC1104&amp;"-"&amp;$F1104,Bonuses!$B$1:$G$1006,5,FALSE)),"",IF(VLOOKUP($AC1104&amp;"-"&amp;$F1104,Bonuses!$B$1:$G$1006,5,FALSE)="","",VLOOKUP($AC1104&amp;"-"&amp;$F1104,Bonuses!$B$1:$G$1006,6,FALSE)&amp;" yrs, "&amp;VLOOKUP($AC1104&amp;"-"&amp;$F1104,Bonuses!$B$1:$G$1006,5,FALSE)))</f>
        <v/>
      </c>
    </row>
    <row r="1105" spans="1:32" s="21" customFormat="1" x14ac:dyDescent="0.25">
      <c r="A1105" s="21" t="s">
        <v>2776</v>
      </c>
      <c r="B1105" s="21">
        <f t="shared" si="85"/>
        <v>0</v>
      </c>
      <c r="C1105" s="21" t="str">
        <f t="shared" si="86"/>
        <v>P</v>
      </c>
      <c r="D1105" s="17">
        <f>IF($C1105="B",VLOOKUP($A1105,Bat!$A$4:$BF$2320,D$1,FALSE),VLOOKUP($A1105,Pit!$A$4:$BA$1686,D$2,FALSE))</f>
        <v>5946</v>
      </c>
      <c r="E1105" s="16" t="str">
        <f>IF($C1105="B",VLOOKUP($A1105,Bat!$A$4:$BF$2320,E$1,FALSE),VLOOKUP($A1105,Pit!$A$4:$BA$1686,E$2,FALSE))</f>
        <v>CL</v>
      </c>
      <c r="F1105" s="16" t="str">
        <f>IF($C1105="B",VLOOKUP($A1105,Bat!$A$4:$BF$2320,F$1,FALSE),VLOOKUP($A1105,Pit!$A$4:$BA$1686,F$2,FALSE))</f>
        <v>Will</v>
      </c>
      <c r="G1105" s="16" t="str">
        <f>IF($C1105="B",VLOOKUP($A1105,Bat!$A$4:$BF$2320,G$1,FALSE),VLOOKUP($A1105,Pit!$A$4:$BA$1686,G$2,FALSE))</f>
        <v>Yates</v>
      </c>
      <c r="H1105" s="16">
        <f>IF($C1105="B",VLOOKUP($A1105,Bat!$A$4:$BF$2320,H$1,FALSE),VLOOKUP($A1105,Pit!$A$4:$BA$1686,H$2,FALSE))</f>
        <v>24</v>
      </c>
      <c r="I1105" s="16" t="str">
        <f>IF($C1105="B",VLOOKUP($A1105,Bat!$A$4:$BF$2320,I$1,FALSE),VLOOKUP($A1105,Pit!$A$4:$BA$1686,I$2,FALSE))</f>
        <v>R</v>
      </c>
      <c r="J1105" s="16" t="str">
        <f>IF($C1105="B",VLOOKUP($A1105,Bat!$A$4:$BF$2320,J$1,FALSE),VLOOKUP($A1105,Pit!$A$4:$BA$1686,J$2,FALSE))</f>
        <v>R</v>
      </c>
      <c r="K1105" s="16" t="str">
        <f>IF($C1105="B",VLOOKUP($A1105,Bat!$A$4:$BF$2320,K$1,FALSE),VLOOKUP($A1105,Pit!$A$4:$BA$1686,K$2,FALSE))</f>
        <v>Normal</v>
      </c>
      <c r="L1105" s="17" t="str">
        <f>IF($C1105="B",VLOOKUP($A1105,Bat!$A$4:$BF$2320,L$1,FALSE),VLOOKUP($A1105,Pit!$A$4:$BA$1686,L$2,FALSE))</f>
        <v>Normal</v>
      </c>
      <c r="M1105" s="16">
        <f>IF($C1105="B",VLOOKUP($A1105,Bat!$A$4:$BF$2320,M$1,FALSE),VLOOKUP($A1105,Pit!$A$4:$BA$1686,M$2,FALSE))</f>
        <v>4</v>
      </c>
      <c r="N1105" s="16">
        <f>IF($C1105="B",VLOOKUP($A1105,Bat!$A$4:$BF$2320,N$1,FALSE),VLOOKUP($A1105,Pit!$A$4:$BA$1686,N$2,FALSE))</f>
        <v>2</v>
      </c>
      <c r="O1105" s="16">
        <f>IF($C1105="B",VLOOKUP($A1105,Bat!$A$4:$BF$2320,O$1,FALSE),VLOOKUP($A1105,Pit!$A$4:$BA$1686,O$2,FALSE))</f>
        <v>1</v>
      </c>
      <c r="P1105" s="16" t="str">
        <f>IF($C1105="B",VLOOKUP($A1105,Bat!$A$4:$BF$2320,P$1,FALSE),VLOOKUP($A1105,Pit!$A$4:$BA$1686,P$2,FALSE))</f>
        <v>91-93 Mph</v>
      </c>
      <c r="Q1105" s="17">
        <f>IF($C1105="B",VLOOKUP($A1105,Bat!$A$4:$BF$2320,Q$1,FALSE),VLOOKUP($A1105,Pit!$A$4:$BA$1686,Q$2,FALSE))</f>
        <v>4</v>
      </c>
      <c r="R1105" s="18">
        <f>IF($C1105="B",VLOOKUP($A1105,Bat!$A$4:$BF$2320,R$1,FALSE),VLOOKUP($A1105,Pit!$A$4:$BA$1686,R$2,FALSE))</f>
        <v>2.9696405760352995</v>
      </c>
      <c r="S1105" s="19">
        <f>IF($C1105="B",VLOOKUP($A1105,Bat!$A$4:$BF$2320,S$1,FALSE),VLOOKUP($A1105,Pit!$A$4:$BA$1686,S$2,FALSE))</f>
        <v>-0.79667045776444234</v>
      </c>
      <c r="T1105" s="20" t="str">
        <f>IF($C1105="B",VLOOKUP($A1105,Bat!$A$4:$BF$2320,T$1,FALSE),VLOOKUP($A1105,Pit!$A$4:$BA$1686,T$2,FALSE))</f>
        <v>Slot</v>
      </c>
      <c r="U1105" s="17" t="str">
        <f>VLOOKUP(IF($C1105="B",VLOOKUP($A1105,Bat!$A$4:$AU$2320,U$1,FALSE),VLOOKUP($A1105,Pit!$A$4:$BE$1686,U$2,FALSE)),COND!$A$35:$B$41,2,FALSE)</f>
        <v>??</v>
      </c>
      <c r="V1105" s="21">
        <f>IF($C1105="B",VLOOKUP($A1105,Bat!$A$4:$AT$2284,46,FALSE),VLOOKUP($A1105,Pit!$A$4:$BD$1664,56,FALSE))</f>
        <v>685</v>
      </c>
      <c r="W1105" s="16">
        <f t="shared" si="87"/>
        <v>685</v>
      </c>
      <c r="X1105" s="16"/>
      <c r="Y1105" s="22">
        <f t="shared" si="88"/>
        <v>1202</v>
      </c>
      <c r="Z1105" s="16" t="str">
        <f>IFERROR(VLOOKUP($D1105,Results37!$F$3:$L$1396,Z$1,FALSE),"")</f>
        <v/>
      </c>
      <c r="AA1105" s="47" t="str">
        <f>IF(ISERROR(VLOOKUP(D1105,Results37!$F$3:$O$399,AA$1,FALSE)),"",IF(VLOOKUP(D1105,Results37!$F$3:$O$399,AA$1+1,FALSE)=1,"S"&amp;VLOOKUP(D1105,Results37!$F$3:$O$399,AA$1,FALSE),VLOOKUP(D1105,Results37!$F$3:$O$399,AA$1,FALSE)))</f>
        <v/>
      </c>
      <c r="AB1105" s="16" t="str">
        <f>IFERROR(VLOOKUP($D1105,Results37!$F$3:$L$1396,AB$1,FALSE),"")</f>
        <v/>
      </c>
      <c r="AC1105" s="16" t="str">
        <f>IFERROR(VLOOKUP($D1105,Results37!$F$3:$L$1396,AC$1,FALSE),"")</f>
        <v/>
      </c>
      <c r="AD1105" s="16" t="str">
        <f t="shared" si="89"/>
        <v/>
      </c>
      <c r="AE1105" s="20" t="str">
        <f>IF(ISERROR(VLOOKUP($AC1105&amp;"-"&amp;$F1105&amp;" "&amp;G1105,Bonuses!$B$1:$G$1006,4,FALSE)),"",INT(VLOOKUP($AC1105&amp;"-"&amp;$F1105&amp;" "&amp;$G1105,Bonuses!$B$1:$G$1006,4,FALSE)))</f>
        <v/>
      </c>
      <c r="AF1105" s="16" t="str">
        <f>IF(ISERROR(VLOOKUP($AC1105&amp;"-"&amp;$F1105,Bonuses!$B$1:$G$1006,5,FALSE)),"",IF(VLOOKUP($AC1105&amp;"-"&amp;$F1105,Bonuses!$B$1:$G$1006,5,FALSE)="","",VLOOKUP($AC1105&amp;"-"&amp;$F1105,Bonuses!$B$1:$G$1006,6,FALSE)&amp;" yrs, "&amp;VLOOKUP($AC1105&amp;"-"&amp;$F1105,Bonuses!$B$1:$G$1006,5,FALSE)))</f>
        <v/>
      </c>
    </row>
    <row r="1106" spans="1:32" s="21" customFormat="1" x14ac:dyDescent="0.25">
      <c r="A1106" s="21" t="s">
        <v>2754</v>
      </c>
      <c r="B1106" s="21">
        <f t="shared" si="85"/>
        <v>0</v>
      </c>
      <c r="C1106" s="21" t="str">
        <f t="shared" si="86"/>
        <v>P</v>
      </c>
      <c r="D1106" s="17">
        <f>IF($C1106="B",VLOOKUP($A1106,Bat!$A$4:$BF$2320,D$1,FALSE),VLOOKUP($A1106,Pit!$A$4:$BA$1686,D$2,FALSE))</f>
        <v>1884</v>
      </c>
      <c r="E1106" s="16" t="str">
        <f>IF($C1106="B",VLOOKUP($A1106,Bat!$A$4:$BF$2320,E$1,FALSE),VLOOKUP($A1106,Pit!$A$4:$BA$1686,E$2,FALSE))</f>
        <v>RP</v>
      </c>
      <c r="F1106" s="16" t="str">
        <f>IF($C1106="B",VLOOKUP($A1106,Bat!$A$4:$BF$2320,F$1,FALSE),VLOOKUP($A1106,Pit!$A$4:$BA$1686,F$2,FALSE))</f>
        <v>Dave</v>
      </c>
      <c r="G1106" s="16" t="str">
        <f>IF($C1106="B",VLOOKUP($A1106,Bat!$A$4:$BF$2320,G$1,FALSE),VLOOKUP($A1106,Pit!$A$4:$BA$1686,G$2,FALSE))</f>
        <v>Williamson</v>
      </c>
      <c r="H1106" s="16">
        <f>IF($C1106="B",VLOOKUP($A1106,Bat!$A$4:$BF$2320,H$1,FALSE),VLOOKUP($A1106,Pit!$A$4:$BA$1686,H$2,FALSE))</f>
        <v>24</v>
      </c>
      <c r="I1106" s="16" t="str">
        <f>IF($C1106="B",VLOOKUP($A1106,Bat!$A$4:$BF$2320,I$1,FALSE),VLOOKUP($A1106,Pit!$A$4:$BA$1686,I$2,FALSE))</f>
        <v>L</v>
      </c>
      <c r="J1106" s="16" t="str">
        <f>IF($C1106="B",VLOOKUP($A1106,Bat!$A$4:$BF$2320,J$1,FALSE),VLOOKUP($A1106,Pit!$A$4:$BA$1686,J$2,FALSE))</f>
        <v>L</v>
      </c>
      <c r="K1106" s="16" t="str">
        <f>IF($C1106="B",VLOOKUP($A1106,Bat!$A$4:$BF$2320,K$1,FALSE),VLOOKUP($A1106,Pit!$A$4:$BA$1686,K$2,FALSE))</f>
        <v>Low</v>
      </c>
      <c r="L1106" s="17" t="str">
        <f>IF($C1106="B",VLOOKUP($A1106,Bat!$A$4:$BF$2320,L$1,FALSE),VLOOKUP($A1106,Pit!$A$4:$BA$1686,L$2,FALSE))</f>
        <v>Low</v>
      </c>
      <c r="M1106" s="16">
        <f>IF($C1106="B",VLOOKUP($A1106,Bat!$A$4:$BF$2320,M$1,FALSE),VLOOKUP($A1106,Pit!$A$4:$BA$1686,M$2,FALSE))</f>
        <v>3</v>
      </c>
      <c r="N1106" s="16">
        <f>IF($C1106="B",VLOOKUP($A1106,Bat!$A$4:$BF$2320,N$1,FALSE),VLOOKUP($A1106,Pit!$A$4:$BA$1686,N$2,FALSE))</f>
        <v>3</v>
      </c>
      <c r="O1106" s="16">
        <f>IF($C1106="B",VLOOKUP($A1106,Bat!$A$4:$BF$2320,O$1,FALSE),VLOOKUP($A1106,Pit!$A$4:$BA$1686,O$2,FALSE))</f>
        <v>1</v>
      </c>
      <c r="P1106" s="16" t="str">
        <f>IF($C1106="B",VLOOKUP($A1106,Bat!$A$4:$BF$2320,P$1,FALSE),VLOOKUP($A1106,Pit!$A$4:$BA$1686,P$2,FALSE))</f>
        <v>88-90 Mph</v>
      </c>
      <c r="Q1106" s="17">
        <f>IF($C1106="B",VLOOKUP($A1106,Bat!$A$4:$BF$2320,Q$1,FALSE),VLOOKUP($A1106,Pit!$A$4:$BA$1686,Q$2,FALSE))</f>
        <v>7</v>
      </c>
      <c r="R1106" s="18">
        <f>IF($C1106="B",VLOOKUP($A1106,Bat!$A$4:$BF$2320,R$1,FALSE),VLOOKUP($A1106,Pit!$A$4:$BA$1686,R$2,FALSE))</f>
        <v>2.9228596535529583</v>
      </c>
      <c r="S1106" s="19">
        <f>IF($C1106="B",VLOOKUP($A1106,Bat!$A$4:$BF$2320,S$1,FALSE),VLOOKUP($A1106,Pit!$A$4:$BA$1686,S$2,FALSE))</f>
        <v>-0.80078016391730955</v>
      </c>
      <c r="T1106" s="20" t="str">
        <f>IF($C1106="B",VLOOKUP($A1106,Bat!$A$4:$BF$2320,T$1,FALSE),VLOOKUP($A1106,Pit!$A$4:$BA$1686,T$2,FALSE))</f>
        <v>Slot</v>
      </c>
      <c r="U1106" s="17" t="str">
        <f>VLOOKUP(IF($C1106="B",VLOOKUP($A1106,Bat!$A$4:$AU$2320,U$1,FALSE),VLOOKUP($A1106,Pit!$A$4:$BE$1686,U$2,FALSE)),COND!$A$35:$B$41,2,FALSE)</f>
        <v>??</v>
      </c>
      <c r="V1106" s="21">
        <f>IF($C1106="B",VLOOKUP($A1106,Bat!$A$4:$AT$2284,46,FALSE),VLOOKUP($A1106,Pit!$A$4:$BD$1664,56,FALSE))</f>
        <v>686</v>
      </c>
      <c r="W1106" s="16">
        <f t="shared" si="87"/>
        <v>686</v>
      </c>
      <c r="X1106" s="16"/>
      <c r="Y1106" s="22">
        <f t="shared" si="88"/>
        <v>1203</v>
      </c>
      <c r="Z1106" s="16" t="str">
        <f>IFERROR(VLOOKUP($D1106,Results37!$F$3:$L$1396,Z$1,FALSE),"")</f>
        <v/>
      </c>
      <c r="AA1106" s="47" t="str">
        <f>IF(ISERROR(VLOOKUP(D1106,Results37!$F$3:$O$399,AA$1,FALSE)),"",IF(VLOOKUP(D1106,Results37!$F$3:$O$399,AA$1+1,FALSE)=1,"S"&amp;VLOOKUP(D1106,Results37!$F$3:$O$399,AA$1,FALSE),VLOOKUP(D1106,Results37!$F$3:$O$399,AA$1,FALSE)))</f>
        <v/>
      </c>
      <c r="AB1106" s="16" t="str">
        <f>IFERROR(VLOOKUP($D1106,Results37!$F$3:$L$1396,AB$1,FALSE),"")</f>
        <v/>
      </c>
      <c r="AC1106" s="16" t="str">
        <f>IFERROR(VLOOKUP($D1106,Results37!$F$3:$L$1396,AC$1,FALSE),"")</f>
        <v/>
      </c>
      <c r="AD1106" s="16" t="str">
        <f t="shared" si="89"/>
        <v/>
      </c>
      <c r="AE1106" s="20" t="str">
        <f>IF(ISERROR(VLOOKUP($AC1106&amp;"-"&amp;$F1106&amp;" "&amp;G1106,Bonuses!$B$1:$G$1006,4,FALSE)),"",INT(VLOOKUP($AC1106&amp;"-"&amp;$F1106&amp;" "&amp;$G1106,Bonuses!$B$1:$G$1006,4,FALSE)))</f>
        <v/>
      </c>
      <c r="AF1106" s="16" t="str">
        <f>IF(ISERROR(VLOOKUP($AC1106&amp;"-"&amp;$F1106,Bonuses!$B$1:$G$1006,5,FALSE)),"",IF(VLOOKUP($AC1106&amp;"-"&amp;$F1106,Bonuses!$B$1:$G$1006,5,FALSE)="","",VLOOKUP($AC1106&amp;"-"&amp;$F1106,Bonuses!$B$1:$G$1006,6,FALSE)&amp;" yrs, "&amp;VLOOKUP($AC1106&amp;"-"&amp;$F1106,Bonuses!$B$1:$G$1006,5,FALSE)))</f>
        <v/>
      </c>
    </row>
    <row r="1107" spans="1:32" s="21" customFormat="1" x14ac:dyDescent="0.25">
      <c r="A1107" s="21" t="s">
        <v>2777</v>
      </c>
      <c r="B1107" s="21">
        <f t="shared" si="85"/>
        <v>0</v>
      </c>
      <c r="C1107" s="21" t="str">
        <f t="shared" si="86"/>
        <v>P</v>
      </c>
      <c r="D1107" s="17">
        <f>IF($C1107="B",VLOOKUP($A1107,Bat!$A$4:$BF$2320,D$1,FALSE),VLOOKUP($A1107,Pit!$A$4:$BA$1686,D$2,FALSE))</f>
        <v>13453</v>
      </c>
      <c r="E1107" s="16" t="str">
        <f>IF($C1107="B",VLOOKUP($A1107,Bat!$A$4:$BF$2320,E$1,FALSE),VLOOKUP($A1107,Pit!$A$4:$BA$1686,E$2,FALSE))</f>
        <v>RP</v>
      </c>
      <c r="F1107" s="16" t="str">
        <f>IF($C1107="B",VLOOKUP($A1107,Bat!$A$4:$BF$2320,F$1,FALSE),VLOOKUP($A1107,Pit!$A$4:$BA$1686,F$2,FALSE))</f>
        <v>Ed</v>
      </c>
      <c r="G1107" s="16" t="str">
        <f>IF($C1107="B",VLOOKUP($A1107,Bat!$A$4:$BF$2320,G$1,FALSE),VLOOKUP($A1107,Pit!$A$4:$BA$1686,G$2,FALSE))</f>
        <v>Cruz</v>
      </c>
      <c r="H1107" s="16">
        <f>IF($C1107="B",VLOOKUP($A1107,Bat!$A$4:$BF$2320,H$1,FALSE),VLOOKUP($A1107,Pit!$A$4:$BA$1686,H$2,FALSE))</f>
        <v>22</v>
      </c>
      <c r="I1107" s="16" t="str">
        <f>IF($C1107="B",VLOOKUP($A1107,Bat!$A$4:$BF$2320,I$1,FALSE),VLOOKUP($A1107,Pit!$A$4:$BA$1686,I$2,FALSE))</f>
        <v>R</v>
      </c>
      <c r="J1107" s="16" t="str">
        <f>IF($C1107="B",VLOOKUP($A1107,Bat!$A$4:$BF$2320,J$1,FALSE),VLOOKUP($A1107,Pit!$A$4:$BA$1686,J$2,FALSE))</f>
        <v>R</v>
      </c>
      <c r="K1107" s="16" t="str">
        <f>IF($C1107="B",VLOOKUP($A1107,Bat!$A$4:$BF$2320,K$1,FALSE),VLOOKUP($A1107,Pit!$A$4:$BA$1686,K$2,FALSE))</f>
        <v>Normal</v>
      </c>
      <c r="L1107" s="17" t="str">
        <f>IF($C1107="B",VLOOKUP($A1107,Bat!$A$4:$BF$2320,L$1,FALSE),VLOOKUP($A1107,Pit!$A$4:$BA$1686,L$2,FALSE))</f>
        <v>Normal</v>
      </c>
      <c r="M1107" s="16">
        <f>IF($C1107="B",VLOOKUP($A1107,Bat!$A$4:$BF$2320,M$1,FALSE),VLOOKUP($A1107,Pit!$A$4:$BA$1686,M$2,FALSE))</f>
        <v>4</v>
      </c>
      <c r="N1107" s="16">
        <f>IF($C1107="B",VLOOKUP($A1107,Bat!$A$4:$BF$2320,N$1,FALSE),VLOOKUP($A1107,Pit!$A$4:$BA$1686,N$2,FALSE))</f>
        <v>2</v>
      </c>
      <c r="O1107" s="16">
        <f>IF($C1107="B",VLOOKUP($A1107,Bat!$A$4:$BF$2320,O$1,FALSE),VLOOKUP($A1107,Pit!$A$4:$BA$1686,O$2,FALSE))</f>
        <v>1</v>
      </c>
      <c r="P1107" s="16" t="str">
        <f>IF($C1107="B",VLOOKUP($A1107,Bat!$A$4:$BF$2320,P$1,FALSE),VLOOKUP($A1107,Pit!$A$4:$BA$1686,P$2,FALSE))</f>
        <v>93-95 Mph</v>
      </c>
      <c r="Q1107" s="17">
        <f>IF($C1107="B",VLOOKUP($A1107,Bat!$A$4:$BF$2320,Q$1,FALSE),VLOOKUP($A1107,Pit!$A$4:$BA$1686,Q$2,FALSE))</f>
        <v>7</v>
      </c>
      <c r="R1107" s="18">
        <f>IF($C1107="B",VLOOKUP($A1107,Bat!$A$4:$BF$2320,R$1,FALSE),VLOOKUP($A1107,Pit!$A$4:$BA$1686,R$2,FALSE))</f>
        <v>2.8755765535624711</v>
      </c>
      <c r="S1107" s="19">
        <f>IF($C1107="B",VLOOKUP($A1107,Bat!$A$4:$BF$2320,S$1,FALSE),VLOOKUP($A1107,Pit!$A$4:$BA$1686,S$2,FALSE))</f>
        <v>-0.80493398638694758</v>
      </c>
      <c r="T1107" s="20" t="str">
        <f>IF($C1107="B",VLOOKUP($A1107,Bat!$A$4:$BF$2320,T$1,FALSE),VLOOKUP($A1107,Pit!$A$4:$BA$1686,T$2,FALSE))</f>
        <v>$210k</v>
      </c>
      <c r="U1107" s="17" t="str">
        <f>VLOOKUP(IF($C1107="B",VLOOKUP($A1107,Bat!$A$4:$AU$2320,U$1,FALSE),VLOOKUP($A1107,Pit!$A$4:$BE$1686,U$2,FALSE)),COND!$A$35:$B$41,2,FALSE)</f>
        <v>??</v>
      </c>
      <c r="V1107" s="21">
        <f>IF($C1107="B",VLOOKUP($A1107,Bat!$A$4:$AT$2284,46,FALSE),VLOOKUP($A1107,Pit!$A$4:$BD$1664,56,FALSE))</f>
        <v>687</v>
      </c>
      <c r="W1107" s="16">
        <f t="shared" si="87"/>
        <v>999</v>
      </c>
      <c r="X1107" s="16"/>
      <c r="Y1107" s="22">
        <f t="shared" si="88"/>
        <v>1205</v>
      </c>
      <c r="Z1107" s="16" t="str">
        <f>IFERROR(VLOOKUP($D1107,Results37!$F$3:$L$1396,Z$1,FALSE),"")</f>
        <v/>
      </c>
      <c r="AA1107" s="47" t="str">
        <f>IF(ISERROR(VLOOKUP(D1107,Results37!$F$3:$O$399,AA$1,FALSE)),"",IF(VLOOKUP(D1107,Results37!$F$3:$O$399,AA$1+1,FALSE)=1,"S"&amp;VLOOKUP(D1107,Results37!$F$3:$O$399,AA$1,FALSE),VLOOKUP(D1107,Results37!$F$3:$O$399,AA$1,FALSE)))</f>
        <v/>
      </c>
      <c r="AB1107" s="16" t="str">
        <f>IFERROR(VLOOKUP($D1107,Results37!$F$3:$L$1396,AB$1,FALSE),"")</f>
        <v/>
      </c>
      <c r="AC1107" s="16" t="str">
        <f>IFERROR(VLOOKUP($D1107,Results37!$F$3:$L$1396,AC$1,FALSE),"")</f>
        <v/>
      </c>
      <c r="AD1107" s="16" t="str">
        <f t="shared" si="89"/>
        <v/>
      </c>
      <c r="AE1107" s="20" t="str">
        <f>IF(ISERROR(VLOOKUP($AC1107&amp;"-"&amp;$F1107&amp;" "&amp;G1107,Bonuses!$B$1:$G$1006,4,FALSE)),"",INT(VLOOKUP($AC1107&amp;"-"&amp;$F1107&amp;" "&amp;$G1107,Bonuses!$B$1:$G$1006,4,FALSE)))</f>
        <v/>
      </c>
      <c r="AF1107" s="16" t="str">
        <f>IF(ISERROR(VLOOKUP($AC1107&amp;"-"&amp;$F1107,Bonuses!$B$1:$G$1006,5,FALSE)),"",IF(VLOOKUP($AC1107&amp;"-"&amp;$F1107,Bonuses!$B$1:$G$1006,5,FALSE)="","",VLOOKUP($AC1107&amp;"-"&amp;$F1107,Bonuses!$B$1:$G$1006,6,FALSE)&amp;" yrs, "&amp;VLOOKUP($AC1107&amp;"-"&amp;$F1107,Bonuses!$B$1:$G$1006,5,FALSE)))</f>
        <v/>
      </c>
    </row>
    <row r="1108" spans="1:32" s="21" customFormat="1" x14ac:dyDescent="0.25">
      <c r="A1108" s="21" t="s">
        <v>2649</v>
      </c>
      <c r="B1108" s="21">
        <f t="shared" si="85"/>
        <v>0</v>
      </c>
      <c r="C1108" s="21" t="str">
        <f t="shared" si="86"/>
        <v>P</v>
      </c>
      <c r="D1108" s="17">
        <f>IF($C1108="B",VLOOKUP($A1108,Bat!$A$4:$BF$2320,D$1,FALSE),VLOOKUP($A1108,Pit!$A$4:$BA$1686,D$2,FALSE))</f>
        <v>8107</v>
      </c>
      <c r="E1108" s="16" t="str">
        <f>IF($C1108="B",VLOOKUP($A1108,Bat!$A$4:$BF$2320,E$1,FALSE),VLOOKUP($A1108,Pit!$A$4:$BA$1686,E$2,FALSE))</f>
        <v>CL</v>
      </c>
      <c r="F1108" s="16" t="str">
        <f>IF($C1108="B",VLOOKUP($A1108,Bat!$A$4:$BF$2320,F$1,FALSE),VLOOKUP($A1108,Pit!$A$4:$BA$1686,F$2,FALSE))</f>
        <v>Edgar</v>
      </c>
      <c r="G1108" s="16" t="str">
        <f>IF($C1108="B",VLOOKUP($A1108,Bat!$A$4:$BF$2320,G$1,FALSE),VLOOKUP($A1108,Pit!$A$4:$BA$1686,G$2,FALSE))</f>
        <v>Rijo</v>
      </c>
      <c r="H1108" s="16">
        <f>IF($C1108="B",VLOOKUP($A1108,Bat!$A$4:$BF$2320,H$1,FALSE),VLOOKUP($A1108,Pit!$A$4:$BA$1686,H$2,FALSE))</f>
        <v>22</v>
      </c>
      <c r="I1108" s="16" t="str">
        <f>IF($C1108="B",VLOOKUP($A1108,Bat!$A$4:$BF$2320,I$1,FALSE),VLOOKUP($A1108,Pit!$A$4:$BA$1686,I$2,FALSE))</f>
        <v>R</v>
      </c>
      <c r="J1108" s="16" t="str">
        <f>IF($C1108="B",VLOOKUP($A1108,Bat!$A$4:$BF$2320,J$1,FALSE),VLOOKUP($A1108,Pit!$A$4:$BA$1686,J$2,FALSE))</f>
        <v>R</v>
      </c>
      <c r="K1108" s="16" t="str">
        <f>IF($C1108="B",VLOOKUP($A1108,Bat!$A$4:$BF$2320,K$1,FALSE),VLOOKUP($A1108,Pit!$A$4:$BA$1686,K$2,FALSE))</f>
        <v>Low</v>
      </c>
      <c r="L1108" s="17" t="str">
        <f>IF($C1108="B",VLOOKUP($A1108,Bat!$A$4:$BF$2320,L$1,FALSE),VLOOKUP($A1108,Pit!$A$4:$BA$1686,L$2,FALSE))</f>
        <v>High</v>
      </c>
      <c r="M1108" s="16">
        <f>IF($C1108="B",VLOOKUP($A1108,Bat!$A$4:$BF$2320,M$1,FALSE),VLOOKUP($A1108,Pit!$A$4:$BA$1686,M$2,FALSE))</f>
        <v>2</v>
      </c>
      <c r="N1108" s="16">
        <f>IF($C1108="B",VLOOKUP($A1108,Bat!$A$4:$BF$2320,N$1,FALSE),VLOOKUP($A1108,Pit!$A$4:$BA$1686,N$2,FALSE))</f>
        <v>1</v>
      </c>
      <c r="O1108" s="16">
        <f>IF($C1108="B",VLOOKUP($A1108,Bat!$A$4:$BF$2320,O$1,FALSE),VLOOKUP($A1108,Pit!$A$4:$BA$1686,O$2,FALSE))</f>
        <v>3</v>
      </c>
      <c r="P1108" s="16" t="str">
        <f>IF($C1108="B",VLOOKUP($A1108,Bat!$A$4:$BF$2320,P$1,FALSE),VLOOKUP($A1108,Pit!$A$4:$BA$1686,P$2,FALSE))</f>
        <v>87-89 Mph</v>
      </c>
      <c r="Q1108" s="17">
        <f>IF($C1108="B",VLOOKUP($A1108,Bat!$A$4:$BF$2320,Q$1,FALSE),VLOOKUP($A1108,Pit!$A$4:$BA$1686,Q$2,FALSE))</f>
        <v>6</v>
      </c>
      <c r="R1108" s="18">
        <f>IF($C1108="B",VLOOKUP($A1108,Bat!$A$4:$BF$2320,R$1,FALSE),VLOOKUP($A1108,Pit!$A$4:$BA$1686,R$2,FALSE))</f>
        <v>2.7636157953000797</v>
      </c>
      <c r="S1108" s="19">
        <f>IF($C1108="B",VLOOKUP($A1108,Bat!$A$4:$BF$2320,S$1,FALSE),VLOOKUP($A1108,Pit!$A$4:$BA$1686,S$2,FALSE))</f>
        <v>-0.81476974405684632</v>
      </c>
      <c r="T1108" s="20" t="str">
        <f>IF($C1108="B",VLOOKUP($A1108,Bat!$A$4:$BF$2320,T$1,FALSE),VLOOKUP($A1108,Pit!$A$4:$BA$1686,T$2,FALSE))</f>
        <v>-</v>
      </c>
      <c r="U1108" s="17" t="str">
        <f>VLOOKUP(IF($C1108="B",VLOOKUP($A1108,Bat!$A$4:$AU$2320,U$1,FALSE),VLOOKUP($A1108,Pit!$A$4:$BE$1686,U$2,FALSE)),COND!$A$35:$B$41,2,FALSE)</f>
        <v>??</v>
      </c>
      <c r="V1108" s="21">
        <f>IF($C1108="B",VLOOKUP($A1108,Bat!$A$4:$AT$2284,46,FALSE),VLOOKUP($A1108,Pit!$A$4:$BD$1664,56,FALSE))</f>
        <v>688</v>
      </c>
      <c r="W1108" s="16">
        <f t="shared" si="87"/>
        <v>999</v>
      </c>
      <c r="X1108" s="16"/>
      <c r="Y1108" s="22">
        <f t="shared" si="88"/>
        <v>1207</v>
      </c>
      <c r="Z1108" s="16" t="str">
        <f>IFERROR(VLOOKUP($D1108,Results37!$F$3:$L$1396,Z$1,FALSE),"")</f>
        <v/>
      </c>
      <c r="AA1108" s="47" t="str">
        <f>IF(ISERROR(VLOOKUP(D1108,Results37!$F$3:$O$399,AA$1,FALSE)),"",IF(VLOOKUP(D1108,Results37!$F$3:$O$399,AA$1+1,FALSE)=1,"S"&amp;VLOOKUP(D1108,Results37!$F$3:$O$399,AA$1,FALSE),VLOOKUP(D1108,Results37!$F$3:$O$399,AA$1,FALSE)))</f>
        <v/>
      </c>
      <c r="AB1108" s="16" t="str">
        <f>IFERROR(VLOOKUP($D1108,Results37!$F$3:$L$1396,AB$1,FALSE),"")</f>
        <v/>
      </c>
      <c r="AC1108" s="16" t="str">
        <f>IFERROR(VLOOKUP($D1108,Results37!$F$3:$L$1396,AC$1,FALSE),"")</f>
        <v/>
      </c>
      <c r="AD1108" s="16" t="str">
        <f t="shared" si="89"/>
        <v/>
      </c>
      <c r="AE1108" s="20" t="str">
        <f>IF(ISERROR(VLOOKUP($AC1108&amp;"-"&amp;$F1108&amp;" "&amp;G1108,Bonuses!$B$1:$G$1006,4,FALSE)),"",INT(VLOOKUP($AC1108&amp;"-"&amp;$F1108&amp;" "&amp;$G1108,Bonuses!$B$1:$G$1006,4,FALSE)))</f>
        <v/>
      </c>
      <c r="AF1108" s="16" t="str">
        <f>IF(ISERROR(VLOOKUP($AC1108&amp;"-"&amp;$F1108,Bonuses!$B$1:$G$1006,5,FALSE)),"",IF(VLOOKUP($AC1108&amp;"-"&amp;$F1108,Bonuses!$B$1:$G$1006,5,FALSE)="","",VLOOKUP($AC1108&amp;"-"&amp;$F1108,Bonuses!$B$1:$G$1006,6,FALSE)&amp;" yrs, "&amp;VLOOKUP($AC1108&amp;"-"&amp;$F1108,Bonuses!$B$1:$G$1006,5,FALSE)))</f>
        <v/>
      </c>
    </row>
    <row r="1109" spans="1:32" s="21" customFormat="1" x14ac:dyDescent="0.25">
      <c r="A1109" s="21" t="s">
        <v>2779</v>
      </c>
      <c r="B1109" s="21">
        <f t="shared" si="85"/>
        <v>0</v>
      </c>
      <c r="C1109" s="21" t="str">
        <f t="shared" si="86"/>
        <v>P</v>
      </c>
      <c r="D1109" s="17">
        <f>IF($C1109="B",VLOOKUP($A1109,Bat!$A$4:$BF$2320,D$1,FALSE),VLOOKUP($A1109,Pit!$A$4:$BA$1686,D$2,FALSE))</f>
        <v>5111</v>
      </c>
      <c r="E1109" s="16" t="str">
        <f>IF($C1109="B",VLOOKUP($A1109,Bat!$A$4:$BF$2320,E$1,FALSE),VLOOKUP($A1109,Pit!$A$4:$BA$1686,E$2,FALSE))</f>
        <v>SP</v>
      </c>
      <c r="F1109" s="16" t="str">
        <f>IF($C1109="B",VLOOKUP($A1109,Bat!$A$4:$BF$2320,F$1,FALSE),VLOOKUP($A1109,Pit!$A$4:$BA$1686,F$2,FALSE))</f>
        <v>Billy</v>
      </c>
      <c r="G1109" s="16" t="str">
        <f>IF($C1109="B",VLOOKUP($A1109,Bat!$A$4:$BF$2320,G$1,FALSE),VLOOKUP($A1109,Pit!$A$4:$BA$1686,G$2,FALSE))</f>
        <v>Morgan</v>
      </c>
      <c r="H1109" s="16">
        <f>IF($C1109="B",VLOOKUP($A1109,Bat!$A$4:$BF$2320,H$1,FALSE),VLOOKUP($A1109,Pit!$A$4:$BA$1686,H$2,FALSE))</f>
        <v>23</v>
      </c>
      <c r="I1109" s="16" t="str">
        <f>IF($C1109="B",VLOOKUP($A1109,Bat!$A$4:$BF$2320,I$1,FALSE),VLOOKUP($A1109,Pit!$A$4:$BA$1686,I$2,FALSE))</f>
        <v>R</v>
      </c>
      <c r="J1109" s="16" t="str">
        <f>IF($C1109="B",VLOOKUP($A1109,Bat!$A$4:$BF$2320,J$1,FALSE),VLOOKUP($A1109,Pit!$A$4:$BA$1686,J$2,FALSE))</f>
        <v>R</v>
      </c>
      <c r="K1109" s="16" t="str">
        <f>IF($C1109="B",VLOOKUP($A1109,Bat!$A$4:$BF$2320,K$1,FALSE),VLOOKUP($A1109,Pit!$A$4:$BA$1686,K$2,FALSE))</f>
        <v>Normal</v>
      </c>
      <c r="L1109" s="17" t="str">
        <f>IF($C1109="B",VLOOKUP($A1109,Bat!$A$4:$BF$2320,L$1,FALSE),VLOOKUP($A1109,Pit!$A$4:$BA$1686,L$2,FALSE))</f>
        <v>High</v>
      </c>
      <c r="M1109" s="16">
        <f>IF($C1109="B",VLOOKUP($A1109,Bat!$A$4:$BF$2320,M$1,FALSE),VLOOKUP($A1109,Pit!$A$4:$BA$1686,M$2,FALSE))</f>
        <v>4</v>
      </c>
      <c r="N1109" s="16">
        <f>IF($C1109="B",VLOOKUP($A1109,Bat!$A$4:$BF$2320,N$1,FALSE),VLOOKUP($A1109,Pit!$A$4:$BA$1686,N$2,FALSE))</f>
        <v>3</v>
      </c>
      <c r="O1109" s="16">
        <f>IF($C1109="B",VLOOKUP($A1109,Bat!$A$4:$BF$2320,O$1,FALSE),VLOOKUP($A1109,Pit!$A$4:$BA$1686,O$2,FALSE))</f>
        <v>1</v>
      </c>
      <c r="P1109" s="16" t="str">
        <f>IF($C1109="B",VLOOKUP($A1109,Bat!$A$4:$BF$2320,P$1,FALSE),VLOOKUP($A1109,Pit!$A$4:$BA$1686,P$2,FALSE))</f>
        <v>92-94 Mph</v>
      </c>
      <c r="Q1109" s="17">
        <f>IF($C1109="B",VLOOKUP($A1109,Bat!$A$4:$BF$2320,Q$1,FALSE),VLOOKUP($A1109,Pit!$A$4:$BA$1686,Q$2,FALSE))</f>
        <v>4</v>
      </c>
      <c r="R1109" s="18">
        <f>IF($C1109="B",VLOOKUP($A1109,Bat!$A$4:$BF$2320,R$1,FALSE),VLOOKUP($A1109,Pit!$A$4:$BA$1686,R$2,FALSE))</f>
        <v>2.6954838626713205</v>
      </c>
      <c r="S1109" s="19">
        <f>IF($C1109="B",VLOOKUP($A1109,Bat!$A$4:$BF$2320,S$1,FALSE),VLOOKUP($A1109,Pit!$A$4:$BA$1686,S$2,FALSE))</f>
        <v>-0.82075513741536432</v>
      </c>
      <c r="T1109" s="20" t="str">
        <f>IF($C1109="B",VLOOKUP($A1109,Bat!$A$4:$BF$2320,T$1,FALSE),VLOOKUP($A1109,Pit!$A$4:$BA$1686,T$2,FALSE))</f>
        <v>-</v>
      </c>
      <c r="U1109" s="17" t="str">
        <f>VLOOKUP(IF($C1109="B",VLOOKUP($A1109,Bat!$A$4:$AU$2320,U$1,FALSE),VLOOKUP($A1109,Pit!$A$4:$BE$1686,U$2,FALSE)),COND!$A$35:$B$41,2,FALSE)</f>
        <v>??</v>
      </c>
      <c r="V1109" s="21">
        <f>IF($C1109="B",VLOOKUP($A1109,Bat!$A$4:$AT$2284,46,FALSE),VLOOKUP($A1109,Pit!$A$4:$BD$1664,56,FALSE))</f>
        <v>689</v>
      </c>
      <c r="W1109" s="16">
        <f t="shared" si="87"/>
        <v>999</v>
      </c>
      <c r="X1109" s="16"/>
      <c r="Y1109" s="22">
        <f t="shared" si="88"/>
        <v>1208</v>
      </c>
      <c r="Z1109" s="16" t="str">
        <f>IFERROR(VLOOKUP($D1109,Results37!$F$3:$L$1396,Z$1,FALSE),"")</f>
        <v/>
      </c>
      <c r="AA1109" s="47" t="str">
        <f>IF(ISERROR(VLOOKUP(D1109,Results37!$F$3:$O$399,AA$1,FALSE)),"",IF(VLOOKUP(D1109,Results37!$F$3:$O$399,AA$1+1,FALSE)=1,"S"&amp;VLOOKUP(D1109,Results37!$F$3:$O$399,AA$1,FALSE),VLOOKUP(D1109,Results37!$F$3:$O$399,AA$1,FALSE)))</f>
        <v/>
      </c>
      <c r="AB1109" s="16" t="str">
        <f>IFERROR(VLOOKUP($D1109,Results37!$F$3:$L$1396,AB$1,FALSE),"")</f>
        <v/>
      </c>
      <c r="AC1109" s="16" t="str">
        <f>IFERROR(VLOOKUP($D1109,Results37!$F$3:$L$1396,AC$1,FALSE),"")</f>
        <v/>
      </c>
      <c r="AD1109" s="16" t="str">
        <f t="shared" si="89"/>
        <v/>
      </c>
      <c r="AE1109" s="20" t="str">
        <f>IF(ISERROR(VLOOKUP($AC1109&amp;"-"&amp;$F1109&amp;" "&amp;G1109,Bonuses!$B$1:$G$1006,4,FALSE)),"",INT(VLOOKUP($AC1109&amp;"-"&amp;$F1109&amp;" "&amp;$G1109,Bonuses!$B$1:$G$1006,4,FALSE)))</f>
        <v/>
      </c>
      <c r="AF1109" s="16" t="str">
        <f>IF(ISERROR(VLOOKUP($AC1109&amp;"-"&amp;$F1109,Bonuses!$B$1:$G$1006,5,FALSE)),"",IF(VLOOKUP($AC1109&amp;"-"&amp;$F1109,Bonuses!$B$1:$G$1006,5,FALSE)="","",VLOOKUP($AC1109&amp;"-"&amp;$F1109,Bonuses!$B$1:$G$1006,6,FALSE)&amp;" yrs, "&amp;VLOOKUP($AC1109&amp;"-"&amp;$F1109,Bonuses!$B$1:$G$1006,5,FALSE)))</f>
        <v/>
      </c>
    </row>
    <row r="1110" spans="1:32" s="21" customFormat="1" x14ac:dyDescent="0.25">
      <c r="A1110" s="21" t="s">
        <v>2661</v>
      </c>
      <c r="B1110" s="21">
        <f t="shared" si="85"/>
        <v>0</v>
      </c>
      <c r="C1110" s="21" t="str">
        <f t="shared" si="86"/>
        <v>P</v>
      </c>
      <c r="D1110" s="17">
        <f>IF($C1110="B",VLOOKUP($A1110,Bat!$A$4:$BF$2320,D$1,FALSE),VLOOKUP($A1110,Pit!$A$4:$BA$1686,D$2,FALSE))</f>
        <v>9155</v>
      </c>
      <c r="E1110" s="16" t="str">
        <f>IF($C1110="B",VLOOKUP($A1110,Bat!$A$4:$BF$2320,E$1,FALSE),VLOOKUP($A1110,Pit!$A$4:$BA$1686,E$2,FALSE))</f>
        <v>RP</v>
      </c>
      <c r="F1110" s="16" t="str">
        <f>IF($C1110="B",VLOOKUP($A1110,Bat!$A$4:$BF$2320,F$1,FALSE),VLOOKUP($A1110,Pit!$A$4:$BA$1686,F$2,FALSE))</f>
        <v>Tsuneyo</v>
      </c>
      <c r="G1110" s="16" t="str">
        <f>IF($C1110="B",VLOOKUP($A1110,Bat!$A$4:$BF$2320,G$1,FALSE),VLOOKUP($A1110,Pit!$A$4:$BA$1686,G$2,FALSE))</f>
        <v>Kokawa</v>
      </c>
      <c r="H1110" s="16">
        <f>IF($C1110="B",VLOOKUP($A1110,Bat!$A$4:$BF$2320,H$1,FALSE),VLOOKUP($A1110,Pit!$A$4:$BA$1686,H$2,FALSE))</f>
        <v>24</v>
      </c>
      <c r="I1110" s="16" t="str">
        <f>IF($C1110="B",VLOOKUP($A1110,Bat!$A$4:$BF$2320,I$1,FALSE),VLOOKUP($A1110,Pit!$A$4:$BA$1686,I$2,FALSE))</f>
        <v>L</v>
      </c>
      <c r="J1110" s="16" t="str">
        <f>IF($C1110="B",VLOOKUP($A1110,Bat!$A$4:$BF$2320,J$1,FALSE),VLOOKUP($A1110,Pit!$A$4:$BA$1686,J$2,FALSE))</f>
        <v>L</v>
      </c>
      <c r="K1110" s="16" t="str">
        <f>IF($C1110="B",VLOOKUP($A1110,Bat!$A$4:$BF$2320,K$1,FALSE),VLOOKUP($A1110,Pit!$A$4:$BA$1686,K$2,FALSE))</f>
        <v>Normal</v>
      </c>
      <c r="L1110" s="17" t="str">
        <f>IF($C1110="B",VLOOKUP($A1110,Bat!$A$4:$BF$2320,L$1,FALSE),VLOOKUP($A1110,Pit!$A$4:$BA$1686,L$2,FALSE))</f>
        <v>High</v>
      </c>
      <c r="M1110" s="16">
        <f>IF($C1110="B",VLOOKUP($A1110,Bat!$A$4:$BF$2320,M$1,FALSE),VLOOKUP($A1110,Pit!$A$4:$BA$1686,M$2,FALSE))</f>
        <v>3</v>
      </c>
      <c r="N1110" s="16">
        <f>IF($C1110="B",VLOOKUP($A1110,Bat!$A$4:$BF$2320,N$1,FALSE),VLOOKUP($A1110,Pit!$A$4:$BA$1686,N$2,FALSE))</f>
        <v>1</v>
      </c>
      <c r="O1110" s="16">
        <f>IF($C1110="B",VLOOKUP($A1110,Bat!$A$4:$BF$2320,O$1,FALSE),VLOOKUP($A1110,Pit!$A$4:$BA$1686,O$2,FALSE))</f>
        <v>2</v>
      </c>
      <c r="P1110" s="16" t="str">
        <f>IF($C1110="B",VLOOKUP($A1110,Bat!$A$4:$BF$2320,P$1,FALSE),VLOOKUP($A1110,Pit!$A$4:$BA$1686,P$2,FALSE))</f>
        <v>86-88 Mph</v>
      </c>
      <c r="Q1110" s="17">
        <f>IF($C1110="B",VLOOKUP($A1110,Bat!$A$4:$BF$2320,Q$1,FALSE),VLOOKUP($A1110,Pit!$A$4:$BA$1686,Q$2,FALSE))</f>
        <v>8</v>
      </c>
      <c r="R1110" s="18">
        <f>IF($C1110="B",VLOOKUP($A1110,Bat!$A$4:$BF$2320,R$1,FALSE),VLOOKUP($A1110,Pit!$A$4:$BA$1686,R$2,FALSE))</f>
        <v>2.387270175439582</v>
      </c>
      <c r="S1110" s="19">
        <f>IF($C1110="B",VLOOKUP($A1110,Bat!$A$4:$BF$2320,S$1,FALSE),VLOOKUP($A1110,Pit!$A$4:$BA$1686,S$2,FALSE))</f>
        <v>-0.84783172375870341</v>
      </c>
      <c r="T1110" s="20" t="str">
        <f>IF($C1110="B",VLOOKUP($A1110,Bat!$A$4:$BF$2320,T$1,FALSE),VLOOKUP($A1110,Pit!$A$4:$BA$1686,T$2,FALSE))</f>
        <v>Slot</v>
      </c>
      <c r="U1110" s="17" t="str">
        <f>VLOOKUP(IF($C1110="B",VLOOKUP($A1110,Bat!$A$4:$AU$2320,U$1,FALSE),VLOOKUP($A1110,Pit!$A$4:$BE$1686,U$2,FALSE)),COND!$A$35:$B$41,2,FALSE)</f>
        <v>??</v>
      </c>
      <c r="V1110" s="21">
        <f>IF($C1110="B",VLOOKUP($A1110,Bat!$A$4:$AT$2284,46,FALSE),VLOOKUP($A1110,Pit!$A$4:$BD$1664,56,FALSE))</f>
        <v>690</v>
      </c>
      <c r="W1110" s="16">
        <f t="shared" si="87"/>
        <v>690</v>
      </c>
      <c r="X1110" s="16"/>
      <c r="Y1110" s="22">
        <f t="shared" si="88"/>
        <v>1213</v>
      </c>
      <c r="Z1110" s="16" t="str">
        <f>IFERROR(VLOOKUP($D1110,Results37!$F$3:$L$1396,Z$1,FALSE),"")</f>
        <v/>
      </c>
      <c r="AA1110" s="47" t="str">
        <f>IF(ISERROR(VLOOKUP(D1110,Results37!$F$3:$O$399,AA$1,FALSE)),"",IF(VLOOKUP(D1110,Results37!$F$3:$O$399,AA$1+1,FALSE)=1,"S"&amp;VLOOKUP(D1110,Results37!$F$3:$O$399,AA$1,FALSE),VLOOKUP(D1110,Results37!$F$3:$O$399,AA$1,FALSE)))</f>
        <v/>
      </c>
      <c r="AB1110" s="16" t="str">
        <f>IFERROR(VLOOKUP($D1110,Results37!$F$3:$L$1396,AB$1,FALSE),"")</f>
        <v/>
      </c>
      <c r="AC1110" s="16" t="str">
        <f>IFERROR(VLOOKUP($D1110,Results37!$F$3:$L$1396,AC$1,FALSE),"")</f>
        <v/>
      </c>
      <c r="AD1110" s="16" t="str">
        <f t="shared" si="89"/>
        <v/>
      </c>
      <c r="AE1110" s="20" t="str">
        <f>IF(ISERROR(VLOOKUP($AC1110&amp;"-"&amp;$F1110&amp;" "&amp;G1110,Bonuses!$B$1:$G$1006,4,FALSE)),"",INT(VLOOKUP($AC1110&amp;"-"&amp;$F1110&amp;" "&amp;$G1110,Bonuses!$B$1:$G$1006,4,FALSE)))</f>
        <v/>
      </c>
      <c r="AF1110" s="16" t="str">
        <f>IF(ISERROR(VLOOKUP($AC1110&amp;"-"&amp;$F1110,Bonuses!$B$1:$G$1006,5,FALSE)),"",IF(VLOOKUP($AC1110&amp;"-"&amp;$F1110,Bonuses!$B$1:$G$1006,5,FALSE)="","",VLOOKUP($AC1110&amp;"-"&amp;$F1110,Bonuses!$B$1:$G$1006,6,FALSE)&amp;" yrs, "&amp;VLOOKUP($AC1110&amp;"-"&amp;$F1110,Bonuses!$B$1:$G$1006,5,FALSE)))</f>
        <v/>
      </c>
    </row>
    <row r="1111" spans="1:32" s="21" customFormat="1" x14ac:dyDescent="0.25">
      <c r="A1111" s="21" t="s">
        <v>2782</v>
      </c>
      <c r="B1111" s="21">
        <f t="shared" si="85"/>
        <v>0</v>
      </c>
      <c r="C1111" s="21" t="str">
        <f t="shared" si="86"/>
        <v>P</v>
      </c>
      <c r="D1111" s="17">
        <f>IF($C1111="B",VLOOKUP($A1111,Bat!$A$4:$BF$2320,D$1,FALSE),VLOOKUP($A1111,Pit!$A$4:$BA$1686,D$2,FALSE))</f>
        <v>7707</v>
      </c>
      <c r="E1111" s="16" t="str">
        <f>IF($C1111="B",VLOOKUP($A1111,Bat!$A$4:$BF$2320,E$1,FALSE),VLOOKUP($A1111,Pit!$A$4:$BA$1686,E$2,FALSE))</f>
        <v>RP</v>
      </c>
      <c r="F1111" s="16" t="str">
        <f>IF($C1111="B",VLOOKUP($A1111,Bat!$A$4:$BF$2320,F$1,FALSE),VLOOKUP($A1111,Pit!$A$4:$BA$1686,F$2,FALSE))</f>
        <v>Joe</v>
      </c>
      <c r="G1111" s="16" t="str">
        <f>IF($C1111="B",VLOOKUP($A1111,Bat!$A$4:$BF$2320,G$1,FALSE),VLOOKUP($A1111,Pit!$A$4:$BA$1686,G$2,FALSE))</f>
        <v>López</v>
      </c>
      <c r="H1111" s="16">
        <f>IF($C1111="B",VLOOKUP($A1111,Bat!$A$4:$BF$2320,H$1,FALSE),VLOOKUP($A1111,Pit!$A$4:$BA$1686,H$2,FALSE))</f>
        <v>23</v>
      </c>
      <c r="I1111" s="16" t="str">
        <f>IF($C1111="B",VLOOKUP($A1111,Bat!$A$4:$BF$2320,I$1,FALSE),VLOOKUP($A1111,Pit!$A$4:$BA$1686,I$2,FALSE))</f>
        <v>L</v>
      </c>
      <c r="J1111" s="16" t="str">
        <f>IF($C1111="B",VLOOKUP($A1111,Bat!$A$4:$BF$2320,J$1,FALSE),VLOOKUP($A1111,Pit!$A$4:$BA$1686,J$2,FALSE))</f>
        <v>R</v>
      </c>
      <c r="K1111" s="16" t="str">
        <f>IF($C1111="B",VLOOKUP($A1111,Bat!$A$4:$BF$2320,K$1,FALSE),VLOOKUP($A1111,Pit!$A$4:$BA$1686,K$2,FALSE))</f>
        <v>Normal</v>
      </c>
      <c r="L1111" s="17" t="str">
        <f>IF($C1111="B",VLOOKUP($A1111,Bat!$A$4:$BF$2320,L$1,FALSE),VLOOKUP($A1111,Pit!$A$4:$BA$1686,L$2,FALSE))</f>
        <v>Normal</v>
      </c>
      <c r="M1111" s="16">
        <f>IF($C1111="B",VLOOKUP($A1111,Bat!$A$4:$BF$2320,M$1,FALSE),VLOOKUP($A1111,Pit!$A$4:$BA$1686,M$2,FALSE))</f>
        <v>3</v>
      </c>
      <c r="N1111" s="16">
        <f>IF($C1111="B",VLOOKUP($A1111,Bat!$A$4:$BF$2320,N$1,FALSE),VLOOKUP($A1111,Pit!$A$4:$BA$1686,N$2,FALSE))</f>
        <v>1</v>
      </c>
      <c r="O1111" s="16">
        <f>IF($C1111="B",VLOOKUP($A1111,Bat!$A$4:$BF$2320,O$1,FALSE),VLOOKUP($A1111,Pit!$A$4:$BA$1686,O$2,FALSE))</f>
        <v>2</v>
      </c>
      <c r="P1111" s="16" t="str">
        <f>IF($C1111="B",VLOOKUP($A1111,Bat!$A$4:$BF$2320,P$1,FALSE),VLOOKUP($A1111,Pit!$A$4:$BA$1686,P$2,FALSE))</f>
        <v>88-90 Mph</v>
      </c>
      <c r="Q1111" s="17">
        <f>IF($C1111="B",VLOOKUP($A1111,Bat!$A$4:$BF$2320,Q$1,FALSE),VLOOKUP($A1111,Pit!$A$4:$BA$1686,Q$2,FALSE))</f>
        <v>6</v>
      </c>
      <c r="R1111" s="18">
        <f>IF($C1111="B",VLOOKUP($A1111,Bat!$A$4:$BF$2320,R$1,FALSE),VLOOKUP($A1111,Pit!$A$4:$BA$1686,R$2,FALSE))</f>
        <v>2.3130578830725455</v>
      </c>
      <c r="S1111" s="19">
        <f>IF($C1111="B",VLOOKUP($A1111,Bat!$A$4:$BF$2320,S$1,FALSE),VLOOKUP($A1111,Pit!$A$4:$BA$1686,S$2,FALSE))</f>
        <v>-0.85435127699483981</v>
      </c>
      <c r="T1111" s="20" t="str">
        <f>IF($C1111="B",VLOOKUP($A1111,Bat!$A$4:$BF$2320,T$1,FALSE),VLOOKUP($A1111,Pit!$A$4:$BA$1686,T$2,FALSE))</f>
        <v>Impossible</v>
      </c>
      <c r="U1111" s="17" t="str">
        <f>VLOOKUP(IF($C1111="B",VLOOKUP($A1111,Bat!$A$4:$AU$2320,U$1,FALSE),VLOOKUP($A1111,Pit!$A$4:$BE$1686,U$2,FALSE)),COND!$A$35:$B$41,2,FALSE)</f>
        <v>??</v>
      </c>
      <c r="V1111" s="21">
        <f>IF($C1111="B",VLOOKUP($A1111,Bat!$A$4:$AT$2284,46,FALSE),VLOOKUP($A1111,Pit!$A$4:$BD$1664,56,FALSE))</f>
        <v>691</v>
      </c>
      <c r="W1111" s="16">
        <f t="shared" si="87"/>
        <v>999</v>
      </c>
      <c r="X1111" s="16"/>
      <c r="Y1111" s="22">
        <f t="shared" si="88"/>
        <v>1214</v>
      </c>
      <c r="Z1111" s="16" t="str">
        <f>IFERROR(VLOOKUP($D1111,Results37!$F$3:$L$1396,Z$1,FALSE),"")</f>
        <v/>
      </c>
      <c r="AA1111" s="47" t="str">
        <f>IF(ISERROR(VLOOKUP(D1111,Results37!$F$3:$O$399,AA$1,FALSE)),"",IF(VLOOKUP(D1111,Results37!$F$3:$O$399,AA$1+1,FALSE)=1,"S"&amp;VLOOKUP(D1111,Results37!$F$3:$O$399,AA$1,FALSE),VLOOKUP(D1111,Results37!$F$3:$O$399,AA$1,FALSE)))</f>
        <v/>
      </c>
      <c r="AB1111" s="16" t="str">
        <f>IFERROR(VLOOKUP($D1111,Results37!$F$3:$L$1396,AB$1,FALSE),"")</f>
        <v/>
      </c>
      <c r="AC1111" s="16" t="str">
        <f>IFERROR(VLOOKUP($D1111,Results37!$F$3:$L$1396,AC$1,FALSE),"")</f>
        <v/>
      </c>
      <c r="AD1111" s="16" t="str">
        <f t="shared" si="89"/>
        <v/>
      </c>
      <c r="AE1111" s="20" t="str">
        <f>IF(ISERROR(VLOOKUP($AC1111&amp;"-"&amp;$F1111&amp;" "&amp;G1111,Bonuses!$B$1:$G$1006,4,FALSE)),"",INT(VLOOKUP($AC1111&amp;"-"&amp;$F1111&amp;" "&amp;$G1111,Bonuses!$B$1:$G$1006,4,FALSE)))</f>
        <v/>
      </c>
      <c r="AF1111" s="16" t="str">
        <f>IF(ISERROR(VLOOKUP($AC1111&amp;"-"&amp;$F1111,Bonuses!$B$1:$G$1006,5,FALSE)),"",IF(VLOOKUP($AC1111&amp;"-"&amp;$F1111,Bonuses!$B$1:$G$1006,5,FALSE)="","",VLOOKUP($AC1111&amp;"-"&amp;$F1111,Bonuses!$B$1:$G$1006,6,FALSE)&amp;" yrs, "&amp;VLOOKUP($AC1111&amp;"-"&amp;$F1111,Bonuses!$B$1:$G$1006,5,FALSE)))</f>
        <v/>
      </c>
    </row>
    <row r="1112" spans="1:32" s="21" customFormat="1" x14ac:dyDescent="0.25">
      <c r="A1112" s="21" t="s">
        <v>3024</v>
      </c>
      <c r="B1112" s="21">
        <f t="shared" si="85"/>
        <v>0</v>
      </c>
      <c r="C1112" s="21" t="str">
        <f t="shared" si="86"/>
        <v>P</v>
      </c>
      <c r="D1112" s="17">
        <f>IF($C1112="B",VLOOKUP($A1112,Bat!$A$4:$BF$2320,D$1,FALSE),VLOOKUP($A1112,Pit!$A$4:$BA$1686,D$2,FALSE))</f>
        <v>4799</v>
      </c>
      <c r="E1112" s="16" t="str">
        <f>IF($C1112="B",VLOOKUP($A1112,Bat!$A$4:$BF$2320,E$1,FALSE),VLOOKUP($A1112,Pit!$A$4:$BA$1686,E$2,FALSE))</f>
        <v>RP</v>
      </c>
      <c r="F1112" s="16" t="str">
        <f>IF($C1112="B",VLOOKUP($A1112,Bat!$A$4:$BF$2320,F$1,FALSE),VLOOKUP($A1112,Pit!$A$4:$BA$1686,F$2,FALSE))</f>
        <v>Carlos</v>
      </c>
      <c r="G1112" s="16" t="str">
        <f>IF($C1112="B",VLOOKUP($A1112,Bat!$A$4:$BF$2320,G$1,FALSE),VLOOKUP($A1112,Pit!$A$4:$BA$1686,G$2,FALSE))</f>
        <v>Madraso</v>
      </c>
      <c r="H1112" s="16">
        <f>IF($C1112="B",VLOOKUP($A1112,Bat!$A$4:$BF$2320,H$1,FALSE),VLOOKUP($A1112,Pit!$A$4:$BA$1686,H$2,FALSE))</f>
        <v>24</v>
      </c>
      <c r="I1112" s="16" t="str">
        <f>IF($C1112="B",VLOOKUP($A1112,Bat!$A$4:$BF$2320,I$1,FALSE),VLOOKUP($A1112,Pit!$A$4:$BA$1686,I$2,FALSE))</f>
        <v>L</v>
      </c>
      <c r="J1112" s="16" t="str">
        <f>IF($C1112="B",VLOOKUP($A1112,Bat!$A$4:$BF$2320,J$1,FALSE),VLOOKUP($A1112,Pit!$A$4:$BA$1686,J$2,FALSE))</f>
        <v>L</v>
      </c>
      <c r="K1112" s="16" t="str">
        <f>IF($C1112="B",VLOOKUP($A1112,Bat!$A$4:$BF$2320,K$1,FALSE),VLOOKUP($A1112,Pit!$A$4:$BA$1686,K$2,FALSE))</f>
        <v>Normal</v>
      </c>
      <c r="L1112" s="17" t="str">
        <f>IF($C1112="B",VLOOKUP($A1112,Bat!$A$4:$BF$2320,L$1,FALSE),VLOOKUP($A1112,Pit!$A$4:$BA$1686,L$2,FALSE))</f>
        <v>Normal</v>
      </c>
      <c r="M1112" s="16">
        <f>IF($C1112="B",VLOOKUP($A1112,Bat!$A$4:$BF$2320,M$1,FALSE),VLOOKUP($A1112,Pit!$A$4:$BA$1686,M$2,FALSE))</f>
        <v>3</v>
      </c>
      <c r="N1112" s="16">
        <f>IF($C1112="B",VLOOKUP($A1112,Bat!$A$4:$BF$2320,N$1,FALSE),VLOOKUP($A1112,Pit!$A$4:$BA$1686,N$2,FALSE))</f>
        <v>3</v>
      </c>
      <c r="O1112" s="16">
        <f>IF($C1112="B",VLOOKUP($A1112,Bat!$A$4:$BF$2320,O$1,FALSE),VLOOKUP($A1112,Pit!$A$4:$BA$1686,O$2,FALSE))</f>
        <v>1</v>
      </c>
      <c r="P1112" s="16" t="str">
        <f>IF($C1112="B",VLOOKUP($A1112,Bat!$A$4:$BF$2320,P$1,FALSE),VLOOKUP($A1112,Pit!$A$4:$BA$1686,P$2,FALSE))</f>
        <v>93-95 Mph</v>
      </c>
      <c r="Q1112" s="17">
        <f>IF($C1112="B",VLOOKUP($A1112,Bat!$A$4:$BF$2320,Q$1,FALSE),VLOOKUP($A1112,Pit!$A$4:$BA$1686,Q$2,FALSE))</f>
        <v>3</v>
      </c>
      <c r="R1112" s="18">
        <f>IF($C1112="B",VLOOKUP($A1112,Bat!$A$4:$BF$2320,R$1,FALSE),VLOOKUP($A1112,Pit!$A$4:$BA$1686,R$2,FALSE))</f>
        <v>2.3084449144219548</v>
      </c>
      <c r="S1112" s="19">
        <f>IF($C1112="B",VLOOKUP($A1112,Bat!$A$4:$BF$2320,S$1,FALSE),VLOOKUP($A1112,Pit!$A$4:$BA$1686,S$2,FALSE))</f>
        <v>-0.85475652649913236</v>
      </c>
      <c r="T1112" s="20" t="str">
        <f>IF($C1112="B",VLOOKUP($A1112,Bat!$A$4:$BF$2320,T$1,FALSE),VLOOKUP($A1112,Pit!$A$4:$BA$1686,T$2,FALSE))</f>
        <v>Slot</v>
      </c>
      <c r="U1112" s="17" t="str">
        <f>VLOOKUP(IF($C1112="B",VLOOKUP($A1112,Bat!$A$4:$AU$2320,U$1,FALSE),VLOOKUP($A1112,Pit!$A$4:$BE$1686,U$2,FALSE)),COND!$A$35:$B$41,2,FALSE)</f>
        <v>??</v>
      </c>
      <c r="V1112" s="21">
        <f>IF($C1112="B",VLOOKUP($A1112,Bat!$A$4:$AT$2284,46,FALSE),VLOOKUP($A1112,Pit!$A$4:$BD$1664,56,FALSE))</f>
        <v>692</v>
      </c>
      <c r="W1112" s="16">
        <f t="shared" si="87"/>
        <v>692</v>
      </c>
      <c r="X1112" s="16"/>
      <c r="Y1112" s="22">
        <f t="shared" si="88"/>
        <v>1215</v>
      </c>
      <c r="Z1112" s="16" t="str">
        <f>IFERROR(VLOOKUP($D1112,Results37!$F$3:$L$1396,Z$1,FALSE),"")</f>
        <v/>
      </c>
      <c r="AA1112" s="47" t="str">
        <f>IF(ISERROR(VLOOKUP(D1112,Results37!$F$3:$O$399,AA$1,FALSE)),"",IF(VLOOKUP(D1112,Results37!$F$3:$O$399,AA$1+1,FALSE)=1,"S"&amp;VLOOKUP(D1112,Results37!$F$3:$O$399,AA$1,FALSE),VLOOKUP(D1112,Results37!$F$3:$O$399,AA$1,FALSE)))</f>
        <v/>
      </c>
      <c r="AB1112" s="16" t="str">
        <f>IFERROR(VLOOKUP($D1112,Results37!$F$3:$L$1396,AB$1,FALSE),"")</f>
        <v/>
      </c>
      <c r="AC1112" s="16" t="str">
        <f>IFERROR(VLOOKUP($D1112,Results37!$F$3:$L$1396,AC$1,FALSE),"")</f>
        <v/>
      </c>
      <c r="AD1112" s="16" t="str">
        <f t="shared" si="89"/>
        <v/>
      </c>
      <c r="AE1112" s="20" t="str">
        <f>IF(ISERROR(VLOOKUP($AC1112&amp;"-"&amp;$F1112&amp;" "&amp;G1112,Bonuses!$B$1:$G$1006,4,FALSE)),"",INT(VLOOKUP($AC1112&amp;"-"&amp;$F1112&amp;" "&amp;$G1112,Bonuses!$B$1:$G$1006,4,FALSE)))</f>
        <v/>
      </c>
      <c r="AF1112" s="16" t="str">
        <f>IF(ISERROR(VLOOKUP($AC1112&amp;"-"&amp;$F1112,Bonuses!$B$1:$G$1006,5,FALSE)),"",IF(VLOOKUP($AC1112&amp;"-"&amp;$F1112,Bonuses!$B$1:$G$1006,5,FALSE)="","",VLOOKUP($AC1112&amp;"-"&amp;$F1112,Bonuses!$B$1:$G$1006,6,FALSE)&amp;" yrs, "&amp;VLOOKUP($AC1112&amp;"-"&amp;$F1112,Bonuses!$B$1:$G$1006,5,FALSE)))</f>
        <v/>
      </c>
    </row>
    <row r="1113" spans="1:32" s="21" customFormat="1" x14ac:dyDescent="0.25">
      <c r="A1113" s="21" t="s">
        <v>2663</v>
      </c>
      <c r="B1113" s="21">
        <f t="shared" si="85"/>
        <v>0</v>
      </c>
      <c r="C1113" s="21" t="str">
        <f t="shared" si="86"/>
        <v>P</v>
      </c>
      <c r="D1113" s="17">
        <f>IF($C1113="B",VLOOKUP($A1113,Bat!$A$4:$BF$2320,D$1,FALSE),VLOOKUP($A1113,Pit!$A$4:$BA$1686,D$2,FALSE))</f>
        <v>13596</v>
      </c>
      <c r="E1113" s="16" t="str">
        <f>IF($C1113="B",VLOOKUP($A1113,Bat!$A$4:$BF$2320,E$1,FALSE),VLOOKUP($A1113,Pit!$A$4:$BA$1686,E$2,FALSE))</f>
        <v>RP</v>
      </c>
      <c r="F1113" s="16" t="str">
        <f>IF($C1113="B",VLOOKUP($A1113,Bat!$A$4:$BF$2320,F$1,FALSE),VLOOKUP($A1113,Pit!$A$4:$BA$1686,F$2,FALSE))</f>
        <v>Wilfried</v>
      </c>
      <c r="G1113" s="16" t="str">
        <f>IF($C1113="B",VLOOKUP($A1113,Bat!$A$4:$BF$2320,G$1,FALSE),VLOOKUP($A1113,Pit!$A$4:$BA$1686,G$2,FALSE))</f>
        <v>Valstar</v>
      </c>
      <c r="H1113" s="16">
        <f>IF($C1113="B",VLOOKUP($A1113,Bat!$A$4:$BF$2320,H$1,FALSE),VLOOKUP($A1113,Pit!$A$4:$BA$1686,H$2,FALSE))</f>
        <v>23</v>
      </c>
      <c r="I1113" s="16" t="str">
        <f>IF($C1113="B",VLOOKUP($A1113,Bat!$A$4:$BF$2320,I$1,FALSE),VLOOKUP($A1113,Pit!$A$4:$BA$1686,I$2,FALSE))</f>
        <v>R</v>
      </c>
      <c r="J1113" s="16" t="str">
        <f>IF($C1113="B",VLOOKUP($A1113,Bat!$A$4:$BF$2320,J$1,FALSE),VLOOKUP($A1113,Pit!$A$4:$BA$1686,J$2,FALSE))</f>
        <v>R</v>
      </c>
      <c r="K1113" s="16" t="str">
        <f>IF($C1113="B",VLOOKUP($A1113,Bat!$A$4:$BF$2320,K$1,FALSE),VLOOKUP($A1113,Pit!$A$4:$BA$1686,K$2,FALSE))</f>
        <v>Low</v>
      </c>
      <c r="L1113" s="17" t="str">
        <f>IF($C1113="B",VLOOKUP($A1113,Bat!$A$4:$BF$2320,L$1,FALSE),VLOOKUP($A1113,Pit!$A$4:$BA$1686,L$2,FALSE))</f>
        <v>Low</v>
      </c>
      <c r="M1113" s="16">
        <f>IF($C1113="B",VLOOKUP($A1113,Bat!$A$4:$BF$2320,M$1,FALSE),VLOOKUP($A1113,Pit!$A$4:$BA$1686,M$2,FALSE))</f>
        <v>2</v>
      </c>
      <c r="N1113" s="16">
        <f>IF($C1113="B",VLOOKUP($A1113,Bat!$A$4:$BF$2320,N$1,FALSE),VLOOKUP($A1113,Pit!$A$4:$BA$1686,N$2,FALSE))</f>
        <v>2</v>
      </c>
      <c r="O1113" s="16">
        <f>IF($C1113="B",VLOOKUP($A1113,Bat!$A$4:$BF$2320,O$1,FALSE),VLOOKUP($A1113,Pit!$A$4:$BA$1686,O$2,FALSE))</f>
        <v>2</v>
      </c>
      <c r="P1113" s="16" t="str">
        <f>IF($C1113="B",VLOOKUP($A1113,Bat!$A$4:$BF$2320,P$1,FALSE),VLOOKUP($A1113,Pit!$A$4:$BA$1686,P$2,FALSE))</f>
        <v>87-89 Mph</v>
      </c>
      <c r="Q1113" s="17">
        <f>IF($C1113="B",VLOOKUP($A1113,Bat!$A$4:$BF$2320,Q$1,FALSE),VLOOKUP($A1113,Pit!$A$4:$BA$1686,Q$2,FALSE))</f>
        <v>6</v>
      </c>
      <c r="R1113" s="18">
        <f>IF($C1113="B",VLOOKUP($A1113,Bat!$A$4:$BF$2320,R$1,FALSE),VLOOKUP($A1113,Pit!$A$4:$BA$1686,R$2,FALSE))</f>
        <v>2.2623924123348722</v>
      </c>
      <c r="S1113" s="19">
        <f>IF($C1113="B",VLOOKUP($A1113,Bat!$A$4:$BF$2320,S$1,FALSE),VLOOKUP($A1113,Pit!$A$4:$BA$1686,S$2,FALSE))</f>
        <v>-0.858802240887378</v>
      </c>
      <c r="T1113" s="20" t="str">
        <f>IF($C1113="B",VLOOKUP($A1113,Bat!$A$4:$BF$2320,T$1,FALSE),VLOOKUP($A1113,Pit!$A$4:$BA$1686,T$2,FALSE))</f>
        <v>Slot</v>
      </c>
      <c r="U1113" s="17" t="str">
        <f>VLOOKUP(IF($C1113="B",VLOOKUP($A1113,Bat!$A$4:$AU$2320,U$1,FALSE),VLOOKUP($A1113,Pit!$A$4:$BE$1686,U$2,FALSE)),COND!$A$35:$B$41,2,FALSE)</f>
        <v>??</v>
      </c>
      <c r="V1113" s="21">
        <f>IF($C1113="B",VLOOKUP($A1113,Bat!$A$4:$AT$2284,46,FALSE),VLOOKUP($A1113,Pit!$A$4:$BD$1664,56,FALSE))</f>
        <v>693</v>
      </c>
      <c r="W1113" s="16">
        <f t="shared" si="87"/>
        <v>693</v>
      </c>
      <c r="X1113" s="16"/>
      <c r="Y1113" s="22">
        <f t="shared" si="88"/>
        <v>1217</v>
      </c>
      <c r="Z1113" s="16" t="str">
        <f>IFERROR(VLOOKUP($D1113,Results37!$F$3:$L$1396,Z$1,FALSE),"")</f>
        <v/>
      </c>
      <c r="AA1113" s="47" t="str">
        <f>IF(ISERROR(VLOOKUP(D1113,Results37!$F$3:$O$399,AA$1,FALSE)),"",IF(VLOOKUP(D1113,Results37!$F$3:$O$399,AA$1+1,FALSE)=1,"S"&amp;VLOOKUP(D1113,Results37!$F$3:$O$399,AA$1,FALSE),VLOOKUP(D1113,Results37!$F$3:$O$399,AA$1,FALSE)))</f>
        <v/>
      </c>
      <c r="AB1113" s="16" t="str">
        <f>IFERROR(VLOOKUP($D1113,Results37!$F$3:$L$1396,AB$1,FALSE),"")</f>
        <v/>
      </c>
      <c r="AC1113" s="16" t="str">
        <f>IFERROR(VLOOKUP($D1113,Results37!$F$3:$L$1396,AC$1,FALSE),"")</f>
        <v/>
      </c>
      <c r="AD1113" s="16" t="str">
        <f t="shared" si="89"/>
        <v/>
      </c>
      <c r="AE1113" s="20" t="str">
        <f>IF(ISERROR(VLOOKUP($AC1113&amp;"-"&amp;$F1113&amp;" "&amp;G1113,Bonuses!$B$1:$G$1006,4,FALSE)),"",INT(VLOOKUP($AC1113&amp;"-"&amp;$F1113&amp;" "&amp;$G1113,Bonuses!$B$1:$G$1006,4,FALSE)))</f>
        <v/>
      </c>
      <c r="AF1113" s="16" t="str">
        <f>IF(ISERROR(VLOOKUP($AC1113&amp;"-"&amp;$F1113,Bonuses!$B$1:$G$1006,5,FALSE)),"",IF(VLOOKUP($AC1113&amp;"-"&amp;$F1113,Bonuses!$B$1:$G$1006,5,FALSE)="","",VLOOKUP($AC1113&amp;"-"&amp;$F1113,Bonuses!$B$1:$G$1006,6,FALSE)&amp;" yrs, "&amp;VLOOKUP($AC1113&amp;"-"&amp;$F1113,Bonuses!$B$1:$G$1006,5,FALSE)))</f>
        <v/>
      </c>
    </row>
    <row r="1114" spans="1:32" s="21" customFormat="1" x14ac:dyDescent="0.25">
      <c r="A1114" s="21" t="s">
        <v>3027</v>
      </c>
      <c r="B1114" s="21">
        <f t="shared" si="85"/>
        <v>0</v>
      </c>
      <c r="C1114" s="21" t="str">
        <f t="shared" si="86"/>
        <v>P</v>
      </c>
      <c r="D1114" s="17">
        <f>IF($C1114="B",VLOOKUP($A1114,Bat!$A$4:$BF$2320,D$1,FALSE),VLOOKUP($A1114,Pit!$A$4:$BA$1686,D$2,FALSE))</f>
        <v>2662</v>
      </c>
      <c r="E1114" s="16" t="str">
        <f>IF($C1114="B",VLOOKUP($A1114,Bat!$A$4:$BF$2320,E$1,FALSE),VLOOKUP($A1114,Pit!$A$4:$BA$1686,E$2,FALSE))</f>
        <v>RP</v>
      </c>
      <c r="F1114" s="16" t="str">
        <f>IF($C1114="B",VLOOKUP($A1114,Bat!$A$4:$BF$2320,F$1,FALSE),VLOOKUP($A1114,Pit!$A$4:$BA$1686,F$2,FALSE))</f>
        <v>Kenny</v>
      </c>
      <c r="G1114" s="16" t="str">
        <f>IF($C1114="B",VLOOKUP($A1114,Bat!$A$4:$BF$2320,G$1,FALSE),VLOOKUP($A1114,Pit!$A$4:$BA$1686,G$2,FALSE))</f>
        <v>Perry</v>
      </c>
      <c r="H1114" s="16">
        <f>IF($C1114="B",VLOOKUP($A1114,Bat!$A$4:$BF$2320,H$1,FALSE),VLOOKUP($A1114,Pit!$A$4:$BA$1686,H$2,FALSE))</f>
        <v>24</v>
      </c>
      <c r="I1114" s="16" t="str">
        <f>IF($C1114="B",VLOOKUP($A1114,Bat!$A$4:$BF$2320,I$1,FALSE),VLOOKUP($A1114,Pit!$A$4:$BA$1686,I$2,FALSE))</f>
        <v>L</v>
      </c>
      <c r="J1114" s="16" t="str">
        <f>IF($C1114="B",VLOOKUP($A1114,Bat!$A$4:$BF$2320,J$1,FALSE),VLOOKUP($A1114,Pit!$A$4:$BA$1686,J$2,FALSE))</f>
        <v>R</v>
      </c>
      <c r="K1114" s="16" t="str">
        <f>IF($C1114="B",VLOOKUP($A1114,Bat!$A$4:$BF$2320,K$1,FALSE),VLOOKUP($A1114,Pit!$A$4:$BA$1686,K$2,FALSE))</f>
        <v>Low</v>
      </c>
      <c r="L1114" s="17" t="str">
        <f>IF($C1114="B",VLOOKUP($A1114,Bat!$A$4:$BF$2320,L$1,FALSE),VLOOKUP($A1114,Pit!$A$4:$BA$1686,L$2,FALSE))</f>
        <v>High</v>
      </c>
      <c r="M1114" s="16">
        <f>IF($C1114="B",VLOOKUP($A1114,Bat!$A$4:$BF$2320,M$1,FALSE),VLOOKUP($A1114,Pit!$A$4:$BA$1686,M$2,FALSE))</f>
        <v>2</v>
      </c>
      <c r="N1114" s="16">
        <f>IF($C1114="B",VLOOKUP($A1114,Bat!$A$4:$BF$2320,N$1,FALSE),VLOOKUP($A1114,Pit!$A$4:$BA$1686,N$2,FALSE))</f>
        <v>2</v>
      </c>
      <c r="O1114" s="16">
        <f>IF($C1114="B",VLOOKUP($A1114,Bat!$A$4:$BF$2320,O$1,FALSE),VLOOKUP($A1114,Pit!$A$4:$BA$1686,O$2,FALSE))</f>
        <v>2</v>
      </c>
      <c r="P1114" s="16" t="str">
        <f>IF($C1114="B",VLOOKUP($A1114,Bat!$A$4:$BF$2320,P$1,FALSE),VLOOKUP($A1114,Pit!$A$4:$BA$1686,P$2,FALSE))</f>
        <v>89-91 Mph</v>
      </c>
      <c r="Q1114" s="17">
        <f>IF($C1114="B",VLOOKUP($A1114,Bat!$A$4:$BF$2320,Q$1,FALSE),VLOOKUP($A1114,Pit!$A$4:$BA$1686,Q$2,FALSE))</f>
        <v>6</v>
      </c>
      <c r="R1114" s="18">
        <f>IF($C1114="B",VLOOKUP($A1114,Bat!$A$4:$BF$2320,R$1,FALSE),VLOOKUP($A1114,Pit!$A$4:$BA$1686,R$2,FALSE))</f>
        <v>1.840139901954327</v>
      </c>
      <c r="S1114" s="19">
        <f>IF($C1114="B",VLOOKUP($A1114,Bat!$A$4:$BF$2320,S$1,FALSE),VLOOKUP($A1114,Pit!$A$4:$BA$1686,S$2,FALSE))</f>
        <v>-0.89589714299474044</v>
      </c>
      <c r="T1114" s="20" t="str">
        <f>IF($C1114="B",VLOOKUP($A1114,Bat!$A$4:$BF$2320,T$1,FALSE),VLOOKUP($A1114,Pit!$A$4:$BA$1686,T$2,FALSE))</f>
        <v>Slot</v>
      </c>
      <c r="U1114" s="17" t="str">
        <f>VLOOKUP(IF($C1114="B",VLOOKUP($A1114,Bat!$A$4:$AU$2320,U$1,FALSE),VLOOKUP($A1114,Pit!$A$4:$BE$1686,U$2,FALSE)),COND!$A$35:$B$41,2,FALSE)</f>
        <v>??</v>
      </c>
      <c r="V1114" s="21">
        <f>IF($C1114="B",VLOOKUP($A1114,Bat!$A$4:$AT$2284,46,FALSE),VLOOKUP($A1114,Pit!$A$4:$BD$1664,56,FALSE))</f>
        <v>694</v>
      </c>
      <c r="W1114" s="16">
        <f t="shared" si="87"/>
        <v>694</v>
      </c>
      <c r="X1114" s="16"/>
      <c r="Y1114" s="22">
        <f t="shared" si="88"/>
        <v>1218</v>
      </c>
      <c r="Z1114" s="16" t="str">
        <f>IFERROR(VLOOKUP($D1114,Results37!$F$3:$L$1396,Z$1,FALSE),"")</f>
        <v/>
      </c>
      <c r="AA1114" s="47" t="str">
        <f>IF(ISERROR(VLOOKUP(D1114,Results37!$F$3:$O$399,AA$1,FALSE)),"",IF(VLOOKUP(D1114,Results37!$F$3:$O$399,AA$1+1,FALSE)=1,"S"&amp;VLOOKUP(D1114,Results37!$F$3:$O$399,AA$1,FALSE),VLOOKUP(D1114,Results37!$F$3:$O$399,AA$1,FALSE)))</f>
        <v/>
      </c>
      <c r="AB1114" s="16" t="str">
        <f>IFERROR(VLOOKUP($D1114,Results37!$F$3:$L$1396,AB$1,FALSE),"")</f>
        <v/>
      </c>
      <c r="AC1114" s="16" t="str">
        <f>IFERROR(VLOOKUP($D1114,Results37!$F$3:$L$1396,AC$1,FALSE),"")</f>
        <v/>
      </c>
      <c r="AD1114" s="16" t="str">
        <f t="shared" si="89"/>
        <v/>
      </c>
      <c r="AE1114" s="20" t="str">
        <f>IF(ISERROR(VLOOKUP($AC1114&amp;"-"&amp;$F1114&amp;" "&amp;G1114,Bonuses!$B$1:$G$1006,4,FALSE)),"",INT(VLOOKUP($AC1114&amp;"-"&amp;$F1114&amp;" "&amp;$G1114,Bonuses!$B$1:$G$1006,4,FALSE)))</f>
        <v/>
      </c>
      <c r="AF1114" s="16" t="str">
        <f>IF(ISERROR(VLOOKUP($AC1114&amp;"-"&amp;$F1114,Bonuses!$B$1:$G$1006,5,FALSE)),"",IF(VLOOKUP($AC1114&amp;"-"&amp;$F1114,Bonuses!$B$1:$G$1006,5,FALSE)="","",VLOOKUP($AC1114&amp;"-"&amp;$F1114,Bonuses!$B$1:$G$1006,6,FALSE)&amp;" yrs, "&amp;VLOOKUP($AC1114&amp;"-"&amp;$F1114,Bonuses!$B$1:$G$1006,5,FALSE)))</f>
        <v/>
      </c>
    </row>
    <row r="1115" spans="1:32" s="21" customFormat="1" x14ac:dyDescent="0.25">
      <c r="A1115" s="21" t="s">
        <v>2788</v>
      </c>
      <c r="B1115" s="21">
        <f t="shared" si="85"/>
        <v>0</v>
      </c>
      <c r="C1115" s="21" t="str">
        <f t="shared" si="86"/>
        <v>P</v>
      </c>
      <c r="D1115" s="17">
        <f>IF($C1115="B",VLOOKUP($A1115,Bat!$A$4:$BF$2320,D$1,FALSE),VLOOKUP($A1115,Pit!$A$4:$BA$1686,D$2,FALSE))</f>
        <v>11403</v>
      </c>
      <c r="E1115" s="16" t="str">
        <f>IF($C1115="B",VLOOKUP($A1115,Bat!$A$4:$BF$2320,E$1,FALSE),VLOOKUP($A1115,Pit!$A$4:$BA$1686,E$2,FALSE))</f>
        <v>RP</v>
      </c>
      <c r="F1115" s="16" t="str">
        <f>IF($C1115="B",VLOOKUP($A1115,Bat!$A$4:$BF$2320,F$1,FALSE),VLOOKUP($A1115,Pit!$A$4:$BA$1686,F$2,FALSE))</f>
        <v>Mitsuo</v>
      </c>
      <c r="G1115" s="16" t="str">
        <f>IF($C1115="B",VLOOKUP($A1115,Bat!$A$4:$BF$2320,G$1,FALSE),VLOOKUP($A1115,Pit!$A$4:$BA$1686,G$2,FALSE))</f>
        <v>Ito</v>
      </c>
      <c r="H1115" s="16">
        <f>IF($C1115="B",VLOOKUP($A1115,Bat!$A$4:$BF$2320,H$1,FALSE),VLOOKUP($A1115,Pit!$A$4:$BA$1686,H$2,FALSE))</f>
        <v>22</v>
      </c>
      <c r="I1115" s="16" t="str">
        <f>IF($C1115="B",VLOOKUP($A1115,Bat!$A$4:$BF$2320,I$1,FALSE),VLOOKUP($A1115,Pit!$A$4:$BA$1686,I$2,FALSE))</f>
        <v>R</v>
      </c>
      <c r="J1115" s="16" t="str">
        <f>IF($C1115="B",VLOOKUP($A1115,Bat!$A$4:$BF$2320,J$1,FALSE),VLOOKUP($A1115,Pit!$A$4:$BA$1686,J$2,FALSE))</f>
        <v>R</v>
      </c>
      <c r="K1115" s="16" t="str">
        <f>IF($C1115="B",VLOOKUP($A1115,Bat!$A$4:$BF$2320,K$1,FALSE),VLOOKUP($A1115,Pit!$A$4:$BA$1686,K$2,FALSE))</f>
        <v>Low</v>
      </c>
      <c r="L1115" s="17" t="str">
        <f>IF($C1115="B",VLOOKUP($A1115,Bat!$A$4:$BF$2320,L$1,FALSE),VLOOKUP($A1115,Pit!$A$4:$BA$1686,L$2,FALSE))</f>
        <v>Normal</v>
      </c>
      <c r="M1115" s="16">
        <f>IF($C1115="B",VLOOKUP($A1115,Bat!$A$4:$BF$2320,M$1,FALSE),VLOOKUP($A1115,Pit!$A$4:$BA$1686,M$2,FALSE))</f>
        <v>2</v>
      </c>
      <c r="N1115" s="16">
        <f>IF($C1115="B",VLOOKUP($A1115,Bat!$A$4:$BF$2320,N$1,FALSE),VLOOKUP($A1115,Pit!$A$4:$BA$1686,N$2,FALSE))</f>
        <v>2</v>
      </c>
      <c r="O1115" s="16">
        <f>IF($C1115="B",VLOOKUP($A1115,Bat!$A$4:$BF$2320,O$1,FALSE),VLOOKUP($A1115,Pit!$A$4:$BA$1686,O$2,FALSE))</f>
        <v>2</v>
      </c>
      <c r="P1115" s="16" t="str">
        <f>IF($C1115="B",VLOOKUP($A1115,Bat!$A$4:$BF$2320,P$1,FALSE),VLOOKUP($A1115,Pit!$A$4:$BA$1686,P$2,FALSE))</f>
        <v>86-88 Mph</v>
      </c>
      <c r="Q1115" s="17">
        <f>IF($C1115="B",VLOOKUP($A1115,Bat!$A$4:$BF$2320,Q$1,FALSE),VLOOKUP($A1115,Pit!$A$4:$BA$1686,Q$2,FALSE))</f>
        <v>3</v>
      </c>
      <c r="R1115" s="18">
        <f>IF($C1115="B",VLOOKUP($A1115,Bat!$A$4:$BF$2320,R$1,FALSE),VLOOKUP($A1115,Pit!$A$4:$BA$1686,R$2,FALSE))</f>
        <v>1.8265350278279229</v>
      </c>
      <c r="S1115" s="19">
        <f>IF($C1115="B",VLOOKUP($A1115,Bat!$A$4:$BF$2320,S$1,FALSE),VLOOKUP($A1115,Pit!$A$4:$BA$1686,S$2,FALSE))</f>
        <v>-0.89709233180118975</v>
      </c>
      <c r="T1115" s="20" t="str">
        <f>IF($C1115="B",VLOOKUP($A1115,Bat!$A$4:$BF$2320,T$1,FALSE),VLOOKUP($A1115,Pit!$A$4:$BA$1686,T$2,FALSE))</f>
        <v>-</v>
      </c>
      <c r="U1115" s="17" t="str">
        <f>VLOOKUP(IF($C1115="B",VLOOKUP($A1115,Bat!$A$4:$AU$2320,U$1,FALSE),VLOOKUP($A1115,Pit!$A$4:$BE$1686,U$2,FALSE)),COND!$A$35:$B$41,2,FALSE)</f>
        <v>??</v>
      </c>
      <c r="V1115" s="21">
        <f>IF($C1115="B",VLOOKUP($A1115,Bat!$A$4:$AT$2284,46,FALSE),VLOOKUP($A1115,Pit!$A$4:$BD$1664,56,FALSE))</f>
        <v>695</v>
      </c>
      <c r="W1115" s="16">
        <f t="shared" si="87"/>
        <v>999</v>
      </c>
      <c r="X1115" s="16"/>
      <c r="Y1115" s="22">
        <f t="shared" si="88"/>
        <v>1219</v>
      </c>
      <c r="Z1115" s="16" t="str">
        <f>IFERROR(VLOOKUP($D1115,Results37!$F$3:$L$1396,Z$1,FALSE),"")</f>
        <v/>
      </c>
      <c r="AA1115" s="47" t="str">
        <f>IF(ISERROR(VLOOKUP(D1115,Results37!$F$3:$O$399,AA$1,FALSE)),"",IF(VLOOKUP(D1115,Results37!$F$3:$O$399,AA$1+1,FALSE)=1,"S"&amp;VLOOKUP(D1115,Results37!$F$3:$O$399,AA$1,FALSE),VLOOKUP(D1115,Results37!$F$3:$O$399,AA$1,FALSE)))</f>
        <v/>
      </c>
      <c r="AB1115" s="16" t="str">
        <f>IFERROR(VLOOKUP($D1115,Results37!$F$3:$L$1396,AB$1,FALSE),"")</f>
        <v/>
      </c>
      <c r="AC1115" s="16" t="str">
        <f>IFERROR(VLOOKUP($D1115,Results37!$F$3:$L$1396,AC$1,FALSE),"")</f>
        <v/>
      </c>
      <c r="AD1115" s="16" t="str">
        <f t="shared" si="89"/>
        <v/>
      </c>
      <c r="AE1115" s="20" t="str">
        <f>IF(ISERROR(VLOOKUP($AC1115&amp;"-"&amp;$F1115&amp;" "&amp;G1115,Bonuses!$B$1:$G$1006,4,FALSE)),"",INT(VLOOKUP($AC1115&amp;"-"&amp;$F1115&amp;" "&amp;$G1115,Bonuses!$B$1:$G$1006,4,FALSE)))</f>
        <v/>
      </c>
      <c r="AF1115" s="16" t="str">
        <f>IF(ISERROR(VLOOKUP($AC1115&amp;"-"&amp;$F1115,Bonuses!$B$1:$G$1006,5,FALSE)),"",IF(VLOOKUP($AC1115&amp;"-"&amp;$F1115,Bonuses!$B$1:$G$1006,5,FALSE)="","",VLOOKUP($AC1115&amp;"-"&amp;$F1115,Bonuses!$B$1:$G$1006,6,FALSE)&amp;" yrs, "&amp;VLOOKUP($AC1115&amp;"-"&amp;$F1115,Bonuses!$B$1:$G$1006,5,FALSE)))</f>
        <v/>
      </c>
    </row>
    <row r="1116" spans="1:32" s="21" customFormat="1" x14ac:dyDescent="0.25">
      <c r="A1116" s="21" t="s">
        <v>2789</v>
      </c>
      <c r="B1116" s="21">
        <f t="shared" si="85"/>
        <v>0</v>
      </c>
      <c r="C1116" s="21" t="str">
        <f t="shared" si="86"/>
        <v>P</v>
      </c>
      <c r="D1116" s="17">
        <f>IF($C1116="B",VLOOKUP($A1116,Bat!$A$4:$BF$2320,D$1,FALSE),VLOOKUP($A1116,Pit!$A$4:$BA$1686,D$2,FALSE))</f>
        <v>1989</v>
      </c>
      <c r="E1116" s="16" t="str">
        <f>IF($C1116="B",VLOOKUP($A1116,Bat!$A$4:$BF$2320,E$1,FALSE),VLOOKUP($A1116,Pit!$A$4:$BA$1686,E$2,FALSE))</f>
        <v>RP</v>
      </c>
      <c r="F1116" s="16" t="str">
        <f>IF($C1116="B",VLOOKUP($A1116,Bat!$A$4:$BF$2320,F$1,FALSE),VLOOKUP($A1116,Pit!$A$4:$BA$1686,F$2,FALSE))</f>
        <v>Kane</v>
      </c>
      <c r="G1116" s="16" t="str">
        <f>IF($C1116="B",VLOOKUP($A1116,Bat!$A$4:$BF$2320,G$1,FALSE),VLOOKUP($A1116,Pit!$A$4:$BA$1686,G$2,FALSE))</f>
        <v>Miller</v>
      </c>
      <c r="H1116" s="16">
        <f>IF($C1116="B",VLOOKUP($A1116,Bat!$A$4:$BF$2320,H$1,FALSE),VLOOKUP($A1116,Pit!$A$4:$BA$1686,H$2,FALSE))</f>
        <v>23</v>
      </c>
      <c r="I1116" s="16" t="str">
        <f>IF($C1116="B",VLOOKUP($A1116,Bat!$A$4:$BF$2320,I$1,FALSE),VLOOKUP($A1116,Pit!$A$4:$BA$1686,I$2,FALSE))</f>
        <v>L</v>
      </c>
      <c r="J1116" s="16" t="str">
        <f>IF($C1116="B",VLOOKUP($A1116,Bat!$A$4:$BF$2320,J$1,FALSE),VLOOKUP($A1116,Pit!$A$4:$BA$1686,J$2,FALSE))</f>
        <v>L</v>
      </c>
      <c r="K1116" s="16" t="str">
        <f>IF($C1116="B",VLOOKUP($A1116,Bat!$A$4:$BF$2320,K$1,FALSE),VLOOKUP($A1116,Pit!$A$4:$BA$1686,K$2,FALSE))</f>
        <v>Normal</v>
      </c>
      <c r="L1116" s="17" t="str">
        <f>IF($C1116="B",VLOOKUP($A1116,Bat!$A$4:$BF$2320,L$1,FALSE),VLOOKUP($A1116,Pit!$A$4:$BA$1686,L$2,FALSE))</f>
        <v>Normal</v>
      </c>
      <c r="M1116" s="16">
        <f>IF($C1116="B",VLOOKUP($A1116,Bat!$A$4:$BF$2320,M$1,FALSE),VLOOKUP($A1116,Pit!$A$4:$BA$1686,M$2,FALSE))</f>
        <v>3</v>
      </c>
      <c r="N1116" s="16">
        <f>IF($C1116="B",VLOOKUP($A1116,Bat!$A$4:$BF$2320,N$1,FALSE),VLOOKUP($A1116,Pit!$A$4:$BA$1686,N$2,FALSE))</f>
        <v>1</v>
      </c>
      <c r="O1116" s="16">
        <f>IF($C1116="B",VLOOKUP($A1116,Bat!$A$4:$BF$2320,O$1,FALSE),VLOOKUP($A1116,Pit!$A$4:$BA$1686,O$2,FALSE))</f>
        <v>2</v>
      </c>
      <c r="P1116" s="16" t="str">
        <f>IF($C1116="B",VLOOKUP($A1116,Bat!$A$4:$BF$2320,P$1,FALSE),VLOOKUP($A1116,Pit!$A$4:$BA$1686,P$2,FALSE))</f>
        <v>92-94 Mph</v>
      </c>
      <c r="Q1116" s="17">
        <f>IF($C1116="B",VLOOKUP($A1116,Bat!$A$4:$BF$2320,Q$1,FALSE),VLOOKUP($A1116,Pit!$A$4:$BA$1686,Q$2,FALSE))</f>
        <v>6</v>
      </c>
      <c r="R1116" s="18">
        <f>IF($C1116="B",VLOOKUP($A1116,Bat!$A$4:$BF$2320,R$1,FALSE),VLOOKUP($A1116,Pit!$A$4:$BA$1686,R$2,FALSE))</f>
        <v>1.8255578830725483</v>
      </c>
      <c r="S1116" s="19">
        <f>IF($C1116="B",VLOOKUP($A1116,Bat!$A$4:$BF$2320,S$1,FALSE),VLOOKUP($A1116,Pit!$A$4:$BA$1686,S$2,FALSE))</f>
        <v>-0.89717817401208066</v>
      </c>
      <c r="T1116" s="20" t="str">
        <f>IF($C1116="B",VLOOKUP($A1116,Bat!$A$4:$BF$2320,T$1,FALSE),VLOOKUP($A1116,Pit!$A$4:$BA$1686,T$2,FALSE))</f>
        <v>-</v>
      </c>
      <c r="U1116" s="17" t="str">
        <f>VLOOKUP(IF($C1116="B",VLOOKUP($A1116,Bat!$A$4:$AU$2320,U$1,FALSE),VLOOKUP($A1116,Pit!$A$4:$BE$1686,U$2,FALSE)),COND!$A$35:$B$41,2,FALSE)</f>
        <v>??</v>
      </c>
      <c r="V1116" s="21">
        <f>IF($C1116="B",VLOOKUP($A1116,Bat!$A$4:$AT$2284,46,FALSE),VLOOKUP($A1116,Pit!$A$4:$BD$1664,56,FALSE))</f>
        <v>696</v>
      </c>
      <c r="W1116" s="16">
        <f t="shared" si="87"/>
        <v>999</v>
      </c>
      <c r="X1116" s="16"/>
      <c r="Y1116" s="22">
        <f t="shared" si="88"/>
        <v>1220</v>
      </c>
      <c r="Z1116" s="16" t="str">
        <f>IFERROR(VLOOKUP($D1116,Results37!$F$3:$L$1396,Z$1,FALSE),"")</f>
        <v/>
      </c>
      <c r="AA1116" s="47" t="str">
        <f>IF(ISERROR(VLOOKUP(D1116,Results37!$F$3:$O$399,AA$1,FALSE)),"",IF(VLOOKUP(D1116,Results37!$F$3:$O$399,AA$1+1,FALSE)=1,"S"&amp;VLOOKUP(D1116,Results37!$F$3:$O$399,AA$1,FALSE),VLOOKUP(D1116,Results37!$F$3:$O$399,AA$1,FALSE)))</f>
        <v/>
      </c>
      <c r="AB1116" s="16" t="str">
        <f>IFERROR(VLOOKUP($D1116,Results37!$F$3:$L$1396,AB$1,FALSE),"")</f>
        <v/>
      </c>
      <c r="AC1116" s="16" t="str">
        <f>IFERROR(VLOOKUP($D1116,Results37!$F$3:$L$1396,AC$1,FALSE),"")</f>
        <v/>
      </c>
      <c r="AD1116" s="16" t="str">
        <f t="shared" si="89"/>
        <v/>
      </c>
      <c r="AE1116" s="20" t="str">
        <f>IF(ISERROR(VLOOKUP($AC1116&amp;"-"&amp;$F1116&amp;" "&amp;G1116,Bonuses!$B$1:$G$1006,4,FALSE)),"",INT(VLOOKUP($AC1116&amp;"-"&amp;$F1116&amp;" "&amp;$G1116,Bonuses!$B$1:$G$1006,4,FALSE)))</f>
        <v/>
      </c>
      <c r="AF1116" s="16" t="str">
        <f>IF(ISERROR(VLOOKUP($AC1116&amp;"-"&amp;$F1116,Bonuses!$B$1:$G$1006,5,FALSE)),"",IF(VLOOKUP($AC1116&amp;"-"&amp;$F1116,Bonuses!$B$1:$G$1006,5,FALSE)="","",VLOOKUP($AC1116&amp;"-"&amp;$F1116,Bonuses!$B$1:$G$1006,6,FALSE)&amp;" yrs, "&amp;VLOOKUP($AC1116&amp;"-"&amp;$F1116,Bonuses!$B$1:$G$1006,5,FALSE)))</f>
        <v/>
      </c>
    </row>
    <row r="1117" spans="1:32" s="21" customFormat="1" x14ac:dyDescent="0.25">
      <c r="A1117" s="21" t="s">
        <v>2869</v>
      </c>
      <c r="B1117" s="21">
        <f t="shared" si="85"/>
        <v>0</v>
      </c>
      <c r="C1117" s="21" t="str">
        <f t="shared" si="86"/>
        <v>P</v>
      </c>
      <c r="D1117" s="17">
        <f>IF($C1117="B",VLOOKUP($A1117,Bat!$A$4:$BF$2320,D$1,FALSE),VLOOKUP($A1117,Pit!$A$4:$BA$1686,D$2,FALSE))</f>
        <v>11206</v>
      </c>
      <c r="E1117" s="16" t="str">
        <f>IF($C1117="B",VLOOKUP($A1117,Bat!$A$4:$BF$2320,E$1,FALSE),VLOOKUP($A1117,Pit!$A$4:$BA$1686,E$2,FALSE))</f>
        <v>RP</v>
      </c>
      <c r="F1117" s="16" t="str">
        <f>IF($C1117="B",VLOOKUP($A1117,Bat!$A$4:$BF$2320,F$1,FALSE),VLOOKUP($A1117,Pit!$A$4:$BA$1686,F$2,FALSE))</f>
        <v>Teddy</v>
      </c>
      <c r="G1117" s="16" t="str">
        <f>IF($C1117="B",VLOOKUP($A1117,Bat!$A$4:$BF$2320,G$1,FALSE),VLOOKUP($A1117,Pit!$A$4:$BA$1686,G$2,FALSE))</f>
        <v>Vader</v>
      </c>
      <c r="H1117" s="16">
        <f>IF($C1117="B",VLOOKUP($A1117,Bat!$A$4:$BF$2320,H$1,FALSE),VLOOKUP($A1117,Pit!$A$4:$BA$1686,H$2,FALSE))</f>
        <v>22</v>
      </c>
      <c r="I1117" s="16" t="str">
        <f>IF($C1117="B",VLOOKUP($A1117,Bat!$A$4:$BF$2320,I$1,FALSE),VLOOKUP($A1117,Pit!$A$4:$BA$1686,I$2,FALSE))</f>
        <v>L</v>
      </c>
      <c r="J1117" s="16" t="str">
        <f>IF($C1117="B",VLOOKUP($A1117,Bat!$A$4:$BF$2320,J$1,FALSE),VLOOKUP($A1117,Pit!$A$4:$BA$1686,J$2,FALSE))</f>
        <v>L</v>
      </c>
      <c r="K1117" s="16" t="str">
        <f>IF($C1117="B",VLOOKUP($A1117,Bat!$A$4:$BF$2320,K$1,FALSE),VLOOKUP($A1117,Pit!$A$4:$BA$1686,K$2,FALSE))</f>
        <v>Low</v>
      </c>
      <c r="L1117" s="17" t="str">
        <f>IF($C1117="B",VLOOKUP($A1117,Bat!$A$4:$BF$2320,L$1,FALSE),VLOOKUP($A1117,Pit!$A$4:$BA$1686,L$2,FALSE))</f>
        <v>Normal</v>
      </c>
      <c r="M1117" s="16">
        <f>IF($C1117="B",VLOOKUP($A1117,Bat!$A$4:$BF$2320,M$1,FALSE),VLOOKUP($A1117,Pit!$A$4:$BA$1686,M$2,FALSE))</f>
        <v>3</v>
      </c>
      <c r="N1117" s="16">
        <f>IF($C1117="B",VLOOKUP($A1117,Bat!$A$4:$BF$2320,N$1,FALSE),VLOOKUP($A1117,Pit!$A$4:$BA$1686,N$2,FALSE))</f>
        <v>1</v>
      </c>
      <c r="O1117" s="16">
        <f>IF($C1117="B",VLOOKUP($A1117,Bat!$A$4:$BF$2320,O$1,FALSE),VLOOKUP($A1117,Pit!$A$4:$BA$1686,O$2,FALSE))</f>
        <v>2</v>
      </c>
      <c r="P1117" s="16" t="str">
        <f>IF($C1117="B",VLOOKUP($A1117,Bat!$A$4:$BF$2320,P$1,FALSE),VLOOKUP($A1117,Pit!$A$4:$BA$1686,P$2,FALSE))</f>
        <v>91-93 Mph</v>
      </c>
      <c r="Q1117" s="17">
        <f>IF($C1117="B",VLOOKUP($A1117,Bat!$A$4:$BF$2320,Q$1,FALSE),VLOOKUP($A1117,Pit!$A$4:$BA$1686,Q$2,FALSE))</f>
        <v>7</v>
      </c>
      <c r="R1117" s="18">
        <f>IF($C1117="B",VLOOKUP($A1117,Bat!$A$4:$BF$2320,R$1,FALSE),VLOOKUP($A1117,Pit!$A$4:$BA$1686,R$2,FALSE))</f>
        <v>1.7518542390487646</v>
      </c>
      <c r="S1117" s="19">
        <f>IF($C1117="B",VLOOKUP($A1117,Bat!$A$4:$BF$2320,S$1,FALSE),VLOOKUP($A1117,Pit!$A$4:$BA$1686,S$2,FALSE))</f>
        <v>-0.90365304246828992</v>
      </c>
      <c r="T1117" s="20" t="str">
        <f>IF($C1117="B",VLOOKUP($A1117,Bat!$A$4:$BF$2320,T$1,FALSE),VLOOKUP($A1117,Pit!$A$4:$BA$1686,T$2,FALSE))</f>
        <v>-</v>
      </c>
      <c r="U1117" s="17" t="str">
        <f>VLOOKUP(IF($C1117="B",VLOOKUP($A1117,Bat!$A$4:$AU$2320,U$1,FALSE),VLOOKUP($A1117,Pit!$A$4:$BE$1686,U$2,FALSE)),COND!$A$35:$B$41,2,FALSE)</f>
        <v>??</v>
      </c>
      <c r="V1117" s="21">
        <f>IF($C1117="B",VLOOKUP($A1117,Bat!$A$4:$AT$2284,46,FALSE),VLOOKUP($A1117,Pit!$A$4:$BD$1664,56,FALSE))</f>
        <v>697</v>
      </c>
      <c r="W1117" s="16">
        <f t="shared" si="87"/>
        <v>999</v>
      </c>
      <c r="X1117" s="16"/>
      <c r="Y1117" s="22">
        <f t="shared" si="88"/>
        <v>1222</v>
      </c>
      <c r="Z1117" s="16" t="str">
        <f>IFERROR(VLOOKUP($D1117,Results37!$F$3:$L$1396,Z$1,FALSE),"")</f>
        <v/>
      </c>
      <c r="AA1117" s="47" t="str">
        <f>IF(ISERROR(VLOOKUP(D1117,Results37!$F$3:$O$399,AA$1,FALSE)),"",IF(VLOOKUP(D1117,Results37!$F$3:$O$399,AA$1+1,FALSE)=1,"S"&amp;VLOOKUP(D1117,Results37!$F$3:$O$399,AA$1,FALSE),VLOOKUP(D1117,Results37!$F$3:$O$399,AA$1,FALSE)))</f>
        <v/>
      </c>
      <c r="AB1117" s="16" t="str">
        <f>IFERROR(VLOOKUP($D1117,Results37!$F$3:$L$1396,AB$1,FALSE),"")</f>
        <v/>
      </c>
      <c r="AC1117" s="16" t="str">
        <f>IFERROR(VLOOKUP($D1117,Results37!$F$3:$L$1396,AC$1,FALSE),"")</f>
        <v/>
      </c>
      <c r="AD1117" s="16" t="str">
        <f t="shared" si="89"/>
        <v/>
      </c>
      <c r="AE1117" s="20" t="str">
        <f>IF(ISERROR(VLOOKUP($AC1117&amp;"-"&amp;$F1117&amp;" "&amp;G1117,Bonuses!$B$1:$G$1006,4,FALSE)),"",INT(VLOOKUP($AC1117&amp;"-"&amp;$F1117&amp;" "&amp;$G1117,Bonuses!$B$1:$G$1006,4,FALSE)))</f>
        <v/>
      </c>
      <c r="AF1117" s="16" t="str">
        <f>IF(ISERROR(VLOOKUP($AC1117&amp;"-"&amp;$F1117,Bonuses!$B$1:$G$1006,5,FALSE)),"",IF(VLOOKUP($AC1117&amp;"-"&amp;$F1117,Bonuses!$B$1:$G$1006,5,FALSE)="","",VLOOKUP($AC1117&amp;"-"&amp;$F1117,Bonuses!$B$1:$G$1006,6,FALSE)&amp;" yrs, "&amp;VLOOKUP($AC1117&amp;"-"&amp;$F1117,Bonuses!$B$1:$G$1006,5,FALSE)))</f>
        <v/>
      </c>
    </row>
    <row r="1118" spans="1:32" s="21" customFormat="1" x14ac:dyDescent="0.25">
      <c r="A1118" s="21" t="s">
        <v>2870</v>
      </c>
      <c r="B1118" s="21">
        <f t="shared" si="85"/>
        <v>0</v>
      </c>
      <c r="C1118" s="21" t="str">
        <f t="shared" si="86"/>
        <v>P</v>
      </c>
      <c r="D1118" s="17">
        <f>IF($C1118="B",VLOOKUP($A1118,Bat!$A$4:$BF$2320,D$1,FALSE),VLOOKUP($A1118,Pit!$A$4:$BA$1686,D$2,FALSE))</f>
        <v>15145</v>
      </c>
      <c r="E1118" s="16" t="str">
        <f>IF($C1118="B",VLOOKUP($A1118,Bat!$A$4:$BF$2320,E$1,FALSE),VLOOKUP($A1118,Pit!$A$4:$BA$1686,E$2,FALSE))</f>
        <v>SP</v>
      </c>
      <c r="F1118" s="16" t="str">
        <f>IF($C1118="B",VLOOKUP($A1118,Bat!$A$4:$BF$2320,F$1,FALSE),VLOOKUP($A1118,Pit!$A$4:$BA$1686,F$2,FALSE))</f>
        <v>Donovan</v>
      </c>
      <c r="G1118" s="16" t="str">
        <f>IF($C1118="B",VLOOKUP($A1118,Bat!$A$4:$BF$2320,G$1,FALSE),VLOOKUP($A1118,Pit!$A$4:$BA$1686,G$2,FALSE))</f>
        <v>Rietbergen</v>
      </c>
      <c r="H1118" s="16">
        <f>IF($C1118="B",VLOOKUP($A1118,Bat!$A$4:$BF$2320,H$1,FALSE),VLOOKUP($A1118,Pit!$A$4:$BA$1686,H$2,FALSE))</f>
        <v>23</v>
      </c>
      <c r="I1118" s="16" t="str">
        <f>IF($C1118="B",VLOOKUP($A1118,Bat!$A$4:$BF$2320,I$1,FALSE),VLOOKUP($A1118,Pit!$A$4:$BA$1686,I$2,FALSE))</f>
        <v>L</v>
      </c>
      <c r="J1118" s="16" t="str">
        <f>IF($C1118="B",VLOOKUP($A1118,Bat!$A$4:$BF$2320,J$1,FALSE),VLOOKUP($A1118,Pit!$A$4:$BA$1686,J$2,FALSE))</f>
        <v>L</v>
      </c>
      <c r="K1118" s="16" t="str">
        <f>IF($C1118="B",VLOOKUP($A1118,Bat!$A$4:$BF$2320,K$1,FALSE),VLOOKUP($A1118,Pit!$A$4:$BA$1686,K$2,FALSE))</f>
        <v>Low</v>
      </c>
      <c r="L1118" s="17" t="str">
        <f>IF($C1118="B",VLOOKUP($A1118,Bat!$A$4:$BF$2320,L$1,FALSE),VLOOKUP($A1118,Pit!$A$4:$BA$1686,L$2,FALSE))</f>
        <v>Normal</v>
      </c>
      <c r="M1118" s="16">
        <f>IF($C1118="B",VLOOKUP($A1118,Bat!$A$4:$BF$2320,M$1,FALSE),VLOOKUP($A1118,Pit!$A$4:$BA$1686,M$2,FALSE))</f>
        <v>3</v>
      </c>
      <c r="N1118" s="16">
        <f>IF($C1118="B",VLOOKUP($A1118,Bat!$A$4:$BF$2320,N$1,FALSE),VLOOKUP($A1118,Pit!$A$4:$BA$1686,N$2,FALSE))</f>
        <v>1</v>
      </c>
      <c r="O1118" s="16">
        <f>IF($C1118="B",VLOOKUP($A1118,Bat!$A$4:$BF$2320,O$1,FALSE),VLOOKUP($A1118,Pit!$A$4:$BA$1686,O$2,FALSE))</f>
        <v>2</v>
      </c>
      <c r="P1118" s="16" t="str">
        <f>IF($C1118="B",VLOOKUP($A1118,Bat!$A$4:$BF$2320,P$1,FALSE),VLOOKUP($A1118,Pit!$A$4:$BA$1686,P$2,FALSE))</f>
        <v>90-92 Mph</v>
      </c>
      <c r="Q1118" s="17">
        <f>IF($C1118="B",VLOOKUP($A1118,Bat!$A$4:$BF$2320,Q$1,FALSE),VLOOKUP($A1118,Pit!$A$4:$BA$1686,Q$2,FALSE))</f>
        <v>6</v>
      </c>
      <c r="R1118" s="18">
        <f>IF($C1118="B",VLOOKUP($A1118,Bat!$A$4:$BF$2320,R$1,FALSE),VLOOKUP($A1118,Pit!$A$4:$BA$1686,R$2,FALSE))</f>
        <v>1.5728103934530964</v>
      </c>
      <c r="S1118" s="19">
        <f>IF($C1118="B",VLOOKUP($A1118,Bat!$A$4:$BF$2320,S$1,FALSE),VLOOKUP($A1118,Pit!$A$4:$BA$1686,S$2,FALSE))</f>
        <v>-0.91938205239012893</v>
      </c>
      <c r="T1118" s="20" t="str">
        <f>IF($C1118="B",VLOOKUP($A1118,Bat!$A$4:$BF$2320,T$1,FALSE),VLOOKUP($A1118,Pit!$A$4:$BA$1686,T$2,FALSE))</f>
        <v>-</v>
      </c>
      <c r="U1118" s="17" t="str">
        <f>VLOOKUP(IF($C1118="B",VLOOKUP($A1118,Bat!$A$4:$AU$2320,U$1,FALSE),VLOOKUP($A1118,Pit!$A$4:$BE$1686,U$2,FALSE)),COND!$A$35:$B$41,2,FALSE)</f>
        <v>??</v>
      </c>
      <c r="V1118" s="21">
        <f>IF($C1118="B",VLOOKUP($A1118,Bat!$A$4:$AT$2284,46,FALSE),VLOOKUP($A1118,Pit!$A$4:$BD$1664,56,FALSE))</f>
        <v>698</v>
      </c>
      <c r="W1118" s="16">
        <f t="shared" si="87"/>
        <v>999</v>
      </c>
      <c r="X1118" s="16"/>
      <c r="Y1118" s="22">
        <f t="shared" si="88"/>
        <v>1228</v>
      </c>
      <c r="Z1118" s="16" t="str">
        <f>IFERROR(VLOOKUP($D1118,Results37!$F$3:$L$1396,Z$1,FALSE),"")</f>
        <v/>
      </c>
      <c r="AA1118" s="47" t="str">
        <f>IF(ISERROR(VLOOKUP(D1118,Results37!$F$3:$O$399,AA$1,FALSE)),"",IF(VLOOKUP(D1118,Results37!$F$3:$O$399,AA$1+1,FALSE)=1,"S"&amp;VLOOKUP(D1118,Results37!$F$3:$O$399,AA$1,FALSE),VLOOKUP(D1118,Results37!$F$3:$O$399,AA$1,FALSE)))</f>
        <v/>
      </c>
      <c r="AB1118" s="16" t="str">
        <f>IFERROR(VLOOKUP($D1118,Results37!$F$3:$L$1396,AB$1,FALSE),"")</f>
        <v/>
      </c>
      <c r="AC1118" s="16" t="str">
        <f>IFERROR(VLOOKUP($D1118,Results37!$F$3:$L$1396,AC$1,FALSE),"")</f>
        <v/>
      </c>
      <c r="AD1118" s="16" t="str">
        <f t="shared" si="89"/>
        <v/>
      </c>
      <c r="AE1118" s="20" t="str">
        <f>IF(ISERROR(VLOOKUP($AC1118&amp;"-"&amp;$F1118&amp;" "&amp;G1118,Bonuses!$B$1:$G$1006,4,FALSE)),"",INT(VLOOKUP($AC1118&amp;"-"&amp;$F1118&amp;" "&amp;$G1118,Bonuses!$B$1:$G$1006,4,FALSE)))</f>
        <v/>
      </c>
      <c r="AF1118" s="16" t="str">
        <f>IF(ISERROR(VLOOKUP($AC1118&amp;"-"&amp;$F1118,Bonuses!$B$1:$G$1006,5,FALSE)),"",IF(VLOOKUP($AC1118&amp;"-"&amp;$F1118,Bonuses!$B$1:$G$1006,5,FALSE)="","",VLOOKUP($AC1118&amp;"-"&amp;$F1118,Bonuses!$B$1:$G$1006,6,FALSE)&amp;" yrs, "&amp;VLOOKUP($AC1118&amp;"-"&amp;$F1118,Bonuses!$B$1:$G$1006,5,FALSE)))</f>
        <v/>
      </c>
    </row>
    <row r="1119" spans="1:32" s="21" customFormat="1" x14ac:dyDescent="0.25">
      <c r="A1119" s="21" t="s">
        <v>2652</v>
      </c>
      <c r="B1119" s="21">
        <f t="shared" si="85"/>
        <v>0</v>
      </c>
      <c r="C1119" s="21" t="str">
        <f t="shared" si="86"/>
        <v>P</v>
      </c>
      <c r="D1119" s="17">
        <f>IF($C1119="B",VLOOKUP($A1119,Bat!$A$4:$BF$2320,D$1,FALSE),VLOOKUP($A1119,Pit!$A$4:$BA$1686,D$2,FALSE))</f>
        <v>10290</v>
      </c>
      <c r="E1119" s="16" t="str">
        <f>IF($C1119="B",VLOOKUP($A1119,Bat!$A$4:$BF$2320,E$1,FALSE),VLOOKUP($A1119,Pit!$A$4:$BA$1686,E$2,FALSE))</f>
        <v>RP</v>
      </c>
      <c r="F1119" s="16" t="str">
        <f>IF($C1119="B",VLOOKUP($A1119,Bat!$A$4:$BF$2320,F$1,FALSE),VLOOKUP($A1119,Pit!$A$4:$BA$1686,F$2,FALSE))</f>
        <v>Jon</v>
      </c>
      <c r="G1119" s="16" t="str">
        <f>IF($C1119="B",VLOOKUP($A1119,Bat!$A$4:$BF$2320,G$1,FALSE),VLOOKUP($A1119,Pit!$A$4:$BA$1686,G$2,FALSE))</f>
        <v>Smith</v>
      </c>
      <c r="H1119" s="16">
        <f>IF($C1119="B",VLOOKUP($A1119,Bat!$A$4:$BF$2320,H$1,FALSE),VLOOKUP($A1119,Pit!$A$4:$BA$1686,H$2,FALSE))</f>
        <v>23</v>
      </c>
      <c r="I1119" s="16" t="str">
        <f>IF($C1119="B",VLOOKUP($A1119,Bat!$A$4:$BF$2320,I$1,FALSE),VLOOKUP($A1119,Pit!$A$4:$BA$1686,I$2,FALSE))</f>
        <v>L</v>
      </c>
      <c r="J1119" s="16" t="str">
        <f>IF($C1119="B",VLOOKUP($A1119,Bat!$A$4:$BF$2320,J$1,FALSE),VLOOKUP($A1119,Pit!$A$4:$BA$1686,J$2,FALSE))</f>
        <v>L</v>
      </c>
      <c r="K1119" s="16" t="str">
        <f>IF($C1119="B",VLOOKUP($A1119,Bat!$A$4:$BF$2320,K$1,FALSE),VLOOKUP($A1119,Pit!$A$4:$BA$1686,K$2,FALSE))</f>
        <v>Low</v>
      </c>
      <c r="L1119" s="17" t="str">
        <f>IF($C1119="B",VLOOKUP($A1119,Bat!$A$4:$BF$2320,L$1,FALSE),VLOOKUP($A1119,Pit!$A$4:$BA$1686,L$2,FALSE))</f>
        <v>High</v>
      </c>
      <c r="M1119" s="16">
        <f>IF($C1119="B",VLOOKUP($A1119,Bat!$A$4:$BF$2320,M$1,FALSE),VLOOKUP($A1119,Pit!$A$4:$BA$1686,M$2,FALSE))</f>
        <v>2</v>
      </c>
      <c r="N1119" s="16">
        <f>IF($C1119="B",VLOOKUP($A1119,Bat!$A$4:$BF$2320,N$1,FALSE),VLOOKUP($A1119,Pit!$A$4:$BA$1686,N$2,FALSE))</f>
        <v>2</v>
      </c>
      <c r="O1119" s="16">
        <f>IF($C1119="B",VLOOKUP($A1119,Bat!$A$4:$BF$2320,O$1,FALSE),VLOOKUP($A1119,Pit!$A$4:$BA$1686,O$2,FALSE))</f>
        <v>2</v>
      </c>
      <c r="P1119" s="16" t="str">
        <f>IF($C1119="B",VLOOKUP($A1119,Bat!$A$4:$BF$2320,P$1,FALSE),VLOOKUP($A1119,Pit!$A$4:$BA$1686,P$2,FALSE))</f>
        <v>90-92 Mph</v>
      </c>
      <c r="Q1119" s="17">
        <f>IF($C1119="B",VLOOKUP($A1119,Bat!$A$4:$BF$2320,Q$1,FALSE),VLOOKUP($A1119,Pit!$A$4:$BA$1686,Q$2,FALSE))</f>
        <v>10</v>
      </c>
      <c r="R1119" s="18">
        <f>IF($C1119="B",VLOOKUP($A1119,Bat!$A$4:$BF$2320,R$1,FALSE),VLOOKUP($A1119,Pit!$A$4:$BA$1686,R$2,FALSE))</f>
        <v>1.5668101558505896</v>
      </c>
      <c r="S1119" s="19">
        <f>IF($C1119="B",VLOOKUP($A1119,Bat!$A$4:$BF$2320,S$1,FALSE),VLOOKUP($A1119,Pit!$A$4:$BA$1686,S$2,FALSE))</f>
        <v>-0.9199091735345013</v>
      </c>
      <c r="T1119" s="20" t="str">
        <f>IF($C1119="B",VLOOKUP($A1119,Bat!$A$4:$BF$2320,T$1,FALSE),VLOOKUP($A1119,Pit!$A$4:$BA$1686,T$2,FALSE))</f>
        <v>Impossible</v>
      </c>
      <c r="U1119" s="17" t="str">
        <f>VLOOKUP(IF($C1119="B",VLOOKUP($A1119,Bat!$A$4:$AU$2320,U$1,FALSE),VLOOKUP($A1119,Pit!$A$4:$BE$1686,U$2,FALSE)),COND!$A$35:$B$41,2,FALSE)</f>
        <v>??</v>
      </c>
      <c r="V1119" s="21">
        <f>IF($C1119="B",VLOOKUP($A1119,Bat!$A$4:$AT$2284,46,FALSE),VLOOKUP($A1119,Pit!$A$4:$BD$1664,56,FALSE))</f>
        <v>699</v>
      </c>
      <c r="W1119" s="16">
        <f t="shared" si="87"/>
        <v>999</v>
      </c>
      <c r="X1119" s="16"/>
      <c r="Y1119" s="22">
        <f t="shared" si="88"/>
        <v>1229</v>
      </c>
      <c r="Z1119" s="16" t="str">
        <f>IFERROR(VLOOKUP($D1119,Results37!$F$3:$L$1396,Z$1,FALSE),"")</f>
        <v/>
      </c>
      <c r="AA1119" s="47" t="str">
        <f>IF(ISERROR(VLOOKUP(D1119,Results37!$F$3:$O$399,AA$1,FALSE)),"",IF(VLOOKUP(D1119,Results37!$F$3:$O$399,AA$1+1,FALSE)=1,"S"&amp;VLOOKUP(D1119,Results37!$F$3:$O$399,AA$1,FALSE),VLOOKUP(D1119,Results37!$F$3:$O$399,AA$1,FALSE)))</f>
        <v/>
      </c>
      <c r="AB1119" s="16" t="str">
        <f>IFERROR(VLOOKUP($D1119,Results37!$F$3:$L$1396,AB$1,FALSE),"")</f>
        <v/>
      </c>
      <c r="AC1119" s="16" t="str">
        <f>IFERROR(VLOOKUP($D1119,Results37!$F$3:$L$1396,AC$1,FALSE),"")</f>
        <v/>
      </c>
      <c r="AD1119" s="16" t="str">
        <f t="shared" si="89"/>
        <v/>
      </c>
      <c r="AE1119" s="20" t="str">
        <f>IF(ISERROR(VLOOKUP($AC1119&amp;"-"&amp;$F1119&amp;" "&amp;G1119,Bonuses!$B$1:$G$1006,4,FALSE)),"",INT(VLOOKUP($AC1119&amp;"-"&amp;$F1119&amp;" "&amp;$G1119,Bonuses!$B$1:$G$1006,4,FALSE)))</f>
        <v/>
      </c>
      <c r="AF1119" s="16" t="str">
        <f>IF(ISERROR(VLOOKUP($AC1119&amp;"-"&amp;$F1119,Bonuses!$B$1:$G$1006,5,FALSE)),"",IF(VLOOKUP($AC1119&amp;"-"&amp;$F1119,Bonuses!$B$1:$G$1006,5,FALSE)="","",VLOOKUP($AC1119&amp;"-"&amp;$F1119,Bonuses!$B$1:$G$1006,6,FALSE)&amp;" yrs, "&amp;VLOOKUP($AC1119&amp;"-"&amp;$F1119,Bonuses!$B$1:$G$1006,5,FALSE)))</f>
        <v/>
      </c>
    </row>
    <row r="1120" spans="1:32" s="21" customFormat="1" x14ac:dyDescent="0.25">
      <c r="A1120" s="21" t="s">
        <v>3100</v>
      </c>
      <c r="B1120" s="21">
        <f t="shared" si="85"/>
        <v>0</v>
      </c>
      <c r="C1120" s="21" t="str">
        <f t="shared" si="86"/>
        <v>B</v>
      </c>
      <c r="D1120" s="17">
        <f>IF($C1120="B",VLOOKUP($A1120,Bat!$A$4:$BF$2320,D$1,FALSE),VLOOKUP($A1120,Pit!$A$4:$BA$1686,D$2,FALSE))</f>
        <v>7195</v>
      </c>
      <c r="E1120" s="16" t="str">
        <f>IF($C1120="B",VLOOKUP($A1120,Bat!$A$4:$BF$2320,E$1,FALSE),VLOOKUP($A1120,Pit!$A$4:$BA$1686,E$2,FALSE))</f>
        <v>1B</v>
      </c>
      <c r="F1120" s="16" t="str">
        <f>IF($C1120="B",VLOOKUP($A1120,Bat!$A$4:$BF$2320,F$1,FALSE),VLOOKUP($A1120,Pit!$A$4:$BA$1686,F$2,FALSE))</f>
        <v>Kade</v>
      </c>
      <c r="G1120" s="16" t="str">
        <f>IF($C1120="B",VLOOKUP($A1120,Bat!$A$4:$BF$2320,G$1,FALSE),VLOOKUP($A1120,Pit!$A$4:$BA$1686,G$2,FALSE))</f>
        <v>Fontenot</v>
      </c>
      <c r="H1120" s="16">
        <f>IF($C1120="B",VLOOKUP($A1120,Bat!$A$4:$BF$2320,H$1,FALSE),VLOOKUP($A1120,Pit!$A$4:$BA$1686,H$2,FALSE))</f>
        <v>22</v>
      </c>
      <c r="I1120" s="16" t="str">
        <f>IF($C1120="B",VLOOKUP($A1120,Bat!$A$4:$BF$2320,I$1,FALSE),VLOOKUP($A1120,Pit!$A$4:$BA$1686,I$2,FALSE))</f>
        <v>R</v>
      </c>
      <c r="J1120" s="16" t="str">
        <f>IF($C1120="B",VLOOKUP($A1120,Bat!$A$4:$BF$2320,J$1,FALSE),VLOOKUP($A1120,Pit!$A$4:$BA$1686,J$2,FALSE))</f>
        <v>R</v>
      </c>
      <c r="K1120" s="16" t="str">
        <f>IF($C1120="B",VLOOKUP($A1120,Bat!$A$4:$BF$2320,K$1,FALSE),VLOOKUP($A1120,Pit!$A$4:$BA$1686,K$2,FALSE))</f>
        <v>Low</v>
      </c>
      <c r="L1120" s="17" t="str">
        <f>IF($C1120="B",VLOOKUP($A1120,Bat!$A$4:$BF$2320,L$1,FALSE),VLOOKUP($A1120,Pit!$A$4:$BA$1686,L$2,FALSE))</f>
        <v>Normal</v>
      </c>
      <c r="M1120" s="16">
        <f>IF($C1120="B",VLOOKUP($A1120,Bat!$A$4:$BF$2320,M$1,FALSE),VLOOKUP($A1120,Pit!$A$4:$BA$1686,M$2,FALSE))</f>
        <v>1</v>
      </c>
      <c r="N1120" s="16">
        <f>IF($C1120="B",VLOOKUP($A1120,Bat!$A$4:$BF$2320,N$1,FALSE),VLOOKUP($A1120,Pit!$A$4:$BA$1686,N$2,FALSE))</f>
        <v>4</v>
      </c>
      <c r="O1120" s="16">
        <f>IF($C1120="B",VLOOKUP($A1120,Bat!$A$4:$BF$2320,O$1,FALSE),VLOOKUP($A1120,Pit!$A$4:$BA$1686,O$2,FALSE))</f>
        <v>2</v>
      </c>
      <c r="P1120" s="16">
        <f>IF($C1120="B",VLOOKUP($A1120,Bat!$A$4:$BF$2320,P$1,FALSE),VLOOKUP($A1120,Pit!$A$4:$BA$1686,P$2,FALSE))</f>
        <v>4</v>
      </c>
      <c r="Q1120" s="17">
        <f>IF($C1120="B",VLOOKUP($A1120,Bat!$A$4:$BF$2320,Q$1,FALSE),VLOOKUP($A1120,Pit!$A$4:$BA$1686,Q$2,FALSE))</f>
        <v>2</v>
      </c>
      <c r="R1120" s="18">
        <f>IF($C1120="B",VLOOKUP($A1120,Bat!$A$4:$BF$2320,R$1,FALSE),VLOOKUP($A1120,Pit!$A$4:$BA$1686,R$2,FALSE))</f>
        <v>-8.7354593908938032</v>
      </c>
      <c r="S1120" s="19">
        <f>IF($C1120="B",VLOOKUP($A1120,Bat!$A$4:$BF$2320,S$1,FALSE),VLOOKUP($A1120,Pit!$A$4:$BA$1686,S$2,FALSE))</f>
        <v>-0.83081265754108691</v>
      </c>
      <c r="T1120" s="20" t="str">
        <f>IF($C1120="B",VLOOKUP($A1120,Bat!$A$4:$BF$2320,T$1,FALSE),VLOOKUP($A1120,Pit!$A$4:$BA$1686,T$2,FALSE))</f>
        <v>-</v>
      </c>
      <c r="U1120" s="17" t="str">
        <f>VLOOKUP(IF($C1120="B",VLOOKUP($A1120,Bat!$A$4:$AU$2320,U$1,FALSE),VLOOKUP($A1120,Pit!$A$4:$BE$1686,U$2,FALSE)),COND!$A$35:$B$41,2,FALSE)</f>
        <v>??</v>
      </c>
      <c r="V1120" s="21">
        <f>IF($C1120="B",VLOOKUP($A1120,Bat!$A$4:$AT$2284,46,FALSE),VLOOKUP($A1120,Pit!$A$4:$BD$1664,56,FALSE))</f>
        <v>700</v>
      </c>
      <c r="W1120" s="16">
        <f t="shared" si="87"/>
        <v>999</v>
      </c>
      <c r="X1120" s="16"/>
      <c r="Y1120" s="22">
        <f t="shared" si="88"/>
        <v>1211</v>
      </c>
      <c r="Z1120" s="16" t="str">
        <f>IFERROR(VLOOKUP($D1120,Results37!$F$3:$L$1396,Z$1,FALSE),"")</f>
        <v/>
      </c>
      <c r="AA1120" s="47" t="str">
        <f>IF(ISERROR(VLOOKUP(D1120,Results37!$F$3:$O$399,AA$1,FALSE)),"",IF(VLOOKUP(D1120,Results37!$F$3:$O$399,AA$1+1,FALSE)=1,"S"&amp;VLOOKUP(D1120,Results37!$F$3:$O$399,AA$1,FALSE),VLOOKUP(D1120,Results37!$F$3:$O$399,AA$1,FALSE)))</f>
        <v/>
      </c>
      <c r="AB1120" s="16" t="str">
        <f>IFERROR(VLOOKUP($D1120,Results37!$F$3:$L$1396,AB$1,FALSE),"")</f>
        <v/>
      </c>
      <c r="AC1120" s="16" t="str">
        <f>IFERROR(VLOOKUP($D1120,Results37!$F$3:$L$1396,AC$1,FALSE),"")</f>
        <v/>
      </c>
      <c r="AD1120" s="16" t="str">
        <f t="shared" si="89"/>
        <v/>
      </c>
      <c r="AE1120" s="20" t="str">
        <f>IF(ISERROR(VLOOKUP($AC1120&amp;"-"&amp;$F1120&amp;" "&amp;G1120,Bonuses!$B$1:$G$1006,4,FALSE)),"",INT(VLOOKUP($AC1120&amp;"-"&amp;$F1120&amp;" "&amp;$G1120,Bonuses!$B$1:$G$1006,4,FALSE)))</f>
        <v/>
      </c>
      <c r="AF1120" s="16" t="str">
        <f>IF(ISERROR(VLOOKUP($AC1120&amp;"-"&amp;$F1120,Bonuses!$B$1:$G$1006,5,FALSE)),"",IF(VLOOKUP($AC1120&amp;"-"&amp;$F1120,Bonuses!$B$1:$G$1006,5,FALSE)="","",VLOOKUP($AC1120&amp;"-"&amp;$F1120,Bonuses!$B$1:$G$1006,6,FALSE)&amp;" yrs, "&amp;VLOOKUP($AC1120&amp;"-"&amp;$F1120,Bonuses!$B$1:$G$1006,5,FALSE)))</f>
        <v/>
      </c>
    </row>
    <row r="1121" spans="1:32" s="21" customFormat="1" x14ac:dyDescent="0.25">
      <c r="A1121" s="21" t="s">
        <v>2687</v>
      </c>
      <c r="B1121" s="21">
        <f t="shared" si="85"/>
        <v>0</v>
      </c>
      <c r="C1121" s="21" t="str">
        <f t="shared" si="86"/>
        <v>P</v>
      </c>
      <c r="D1121" s="17">
        <f>IF($C1121="B",VLOOKUP($A1121,Bat!$A$4:$BF$2320,D$1,FALSE),VLOOKUP($A1121,Pit!$A$4:$BA$1686,D$2,FALSE))</f>
        <v>1142</v>
      </c>
      <c r="E1121" s="16" t="str">
        <f>IF($C1121="B",VLOOKUP($A1121,Bat!$A$4:$BF$2320,E$1,FALSE),VLOOKUP($A1121,Pit!$A$4:$BA$1686,E$2,FALSE))</f>
        <v>RP</v>
      </c>
      <c r="F1121" s="16" t="str">
        <f>IF($C1121="B",VLOOKUP($A1121,Bat!$A$4:$BF$2320,F$1,FALSE),VLOOKUP($A1121,Pit!$A$4:$BA$1686,F$2,FALSE))</f>
        <v>Carlos</v>
      </c>
      <c r="G1121" s="16" t="str">
        <f>IF($C1121="B",VLOOKUP($A1121,Bat!$A$4:$BF$2320,G$1,FALSE),VLOOKUP($A1121,Pit!$A$4:$BA$1686,G$2,FALSE))</f>
        <v>Rivera</v>
      </c>
      <c r="H1121" s="16">
        <f>IF($C1121="B",VLOOKUP($A1121,Bat!$A$4:$BF$2320,H$1,FALSE),VLOOKUP($A1121,Pit!$A$4:$BA$1686,H$2,FALSE))</f>
        <v>24</v>
      </c>
      <c r="I1121" s="16" t="str">
        <f>IF($C1121="B",VLOOKUP($A1121,Bat!$A$4:$BF$2320,I$1,FALSE),VLOOKUP($A1121,Pit!$A$4:$BA$1686,I$2,FALSE))</f>
        <v>L</v>
      </c>
      <c r="J1121" s="16" t="str">
        <f>IF($C1121="B",VLOOKUP($A1121,Bat!$A$4:$BF$2320,J$1,FALSE),VLOOKUP($A1121,Pit!$A$4:$BA$1686,J$2,FALSE))</f>
        <v>L</v>
      </c>
      <c r="K1121" s="16" t="str">
        <f>IF($C1121="B",VLOOKUP($A1121,Bat!$A$4:$BF$2320,K$1,FALSE),VLOOKUP($A1121,Pit!$A$4:$BA$1686,K$2,FALSE))</f>
        <v>Low</v>
      </c>
      <c r="L1121" s="17" t="str">
        <f>IF($C1121="B",VLOOKUP($A1121,Bat!$A$4:$BF$2320,L$1,FALSE),VLOOKUP($A1121,Pit!$A$4:$BA$1686,L$2,FALSE))</f>
        <v>Normal</v>
      </c>
      <c r="M1121" s="16">
        <f>IF($C1121="B",VLOOKUP($A1121,Bat!$A$4:$BF$2320,M$1,FALSE),VLOOKUP($A1121,Pit!$A$4:$BA$1686,M$2,FALSE))</f>
        <v>2</v>
      </c>
      <c r="N1121" s="16">
        <f>IF($C1121="B",VLOOKUP($A1121,Bat!$A$4:$BF$2320,N$1,FALSE),VLOOKUP($A1121,Pit!$A$4:$BA$1686,N$2,FALSE))</f>
        <v>2</v>
      </c>
      <c r="O1121" s="16">
        <f>IF($C1121="B",VLOOKUP($A1121,Bat!$A$4:$BF$2320,O$1,FALSE),VLOOKUP($A1121,Pit!$A$4:$BA$1686,O$2,FALSE))</f>
        <v>2</v>
      </c>
      <c r="P1121" s="16" t="str">
        <f>IF($C1121="B",VLOOKUP($A1121,Bat!$A$4:$BF$2320,P$1,FALSE),VLOOKUP($A1121,Pit!$A$4:$BA$1686,P$2,FALSE))</f>
        <v>87-89 Mph</v>
      </c>
      <c r="Q1121" s="17">
        <f>IF($C1121="B",VLOOKUP($A1121,Bat!$A$4:$BF$2320,Q$1,FALSE),VLOOKUP($A1121,Pit!$A$4:$BA$1686,Q$2,FALSE))</f>
        <v>5</v>
      </c>
      <c r="R1121" s="18">
        <f>IF($C1121="B",VLOOKUP($A1121,Bat!$A$4:$BF$2320,R$1,FALSE),VLOOKUP($A1121,Pit!$A$4:$BA$1686,R$2,FALSE))</f>
        <v>1.5401399019543263</v>
      </c>
      <c r="S1121" s="19">
        <f>IF($C1121="B",VLOOKUP($A1121,Bat!$A$4:$BF$2320,S$1,FALSE),VLOOKUP($A1121,Pit!$A$4:$BA$1686,S$2,FALSE))</f>
        <v>-0.92225215654381199</v>
      </c>
      <c r="T1121" s="20" t="str">
        <f>IF($C1121="B",VLOOKUP($A1121,Bat!$A$4:$BF$2320,T$1,FALSE),VLOOKUP($A1121,Pit!$A$4:$BA$1686,T$2,FALSE))</f>
        <v>Slot</v>
      </c>
      <c r="U1121" s="17" t="str">
        <f>VLOOKUP(IF($C1121="B",VLOOKUP($A1121,Bat!$A$4:$AU$2320,U$1,FALSE),VLOOKUP($A1121,Pit!$A$4:$BE$1686,U$2,FALSE)),COND!$A$35:$B$41,2,FALSE)</f>
        <v>??</v>
      </c>
      <c r="V1121" s="21">
        <f>IF($C1121="B",VLOOKUP($A1121,Bat!$A$4:$AT$2284,46,FALSE),VLOOKUP($A1121,Pit!$A$4:$BD$1664,56,FALSE))</f>
        <v>700</v>
      </c>
      <c r="W1121" s="16">
        <f t="shared" si="87"/>
        <v>700</v>
      </c>
      <c r="X1121" s="16"/>
      <c r="Y1121" s="22">
        <f t="shared" si="88"/>
        <v>1230</v>
      </c>
      <c r="Z1121" s="16" t="str">
        <f>IFERROR(VLOOKUP($D1121,Results37!$F$3:$L$1396,Z$1,FALSE),"")</f>
        <v/>
      </c>
      <c r="AA1121" s="47" t="str">
        <f>IF(ISERROR(VLOOKUP(D1121,Results37!$F$3:$O$399,AA$1,FALSE)),"",IF(VLOOKUP(D1121,Results37!$F$3:$O$399,AA$1+1,FALSE)=1,"S"&amp;VLOOKUP(D1121,Results37!$F$3:$O$399,AA$1,FALSE),VLOOKUP(D1121,Results37!$F$3:$O$399,AA$1,FALSE)))</f>
        <v/>
      </c>
      <c r="AB1121" s="16" t="str">
        <f>IFERROR(VLOOKUP($D1121,Results37!$F$3:$L$1396,AB$1,FALSE),"")</f>
        <v/>
      </c>
      <c r="AC1121" s="16" t="str">
        <f>IFERROR(VLOOKUP($D1121,Results37!$F$3:$L$1396,AC$1,FALSE),"")</f>
        <v/>
      </c>
      <c r="AD1121" s="16" t="str">
        <f t="shared" si="89"/>
        <v/>
      </c>
      <c r="AE1121" s="20" t="str">
        <f>IF(ISERROR(VLOOKUP($AC1121&amp;"-"&amp;$F1121&amp;" "&amp;G1121,Bonuses!$B$1:$G$1006,4,FALSE)),"",INT(VLOOKUP($AC1121&amp;"-"&amp;$F1121&amp;" "&amp;$G1121,Bonuses!$B$1:$G$1006,4,FALSE)))</f>
        <v/>
      </c>
      <c r="AF1121" s="16" t="str">
        <f>IF(ISERROR(VLOOKUP($AC1121&amp;"-"&amp;$F1121,Bonuses!$B$1:$G$1006,5,FALSE)),"",IF(VLOOKUP($AC1121&amp;"-"&amp;$F1121,Bonuses!$B$1:$G$1006,5,FALSE)="","",VLOOKUP($AC1121&amp;"-"&amp;$F1121,Bonuses!$B$1:$G$1006,6,FALSE)&amp;" yrs, "&amp;VLOOKUP($AC1121&amp;"-"&amp;$F1121,Bonuses!$B$1:$G$1006,5,FALSE)))</f>
        <v/>
      </c>
    </row>
    <row r="1122" spans="1:32" s="21" customFormat="1" x14ac:dyDescent="0.25">
      <c r="A1122" s="21" t="s">
        <v>2790</v>
      </c>
      <c r="B1122" s="21">
        <f t="shared" si="85"/>
        <v>0</v>
      </c>
      <c r="C1122" s="21" t="str">
        <f t="shared" si="86"/>
        <v>P</v>
      </c>
      <c r="D1122" s="17">
        <f>IF($C1122="B",VLOOKUP($A1122,Bat!$A$4:$BF$2320,D$1,FALSE),VLOOKUP($A1122,Pit!$A$4:$BA$1686,D$2,FALSE))</f>
        <v>3482</v>
      </c>
      <c r="E1122" s="16" t="str">
        <f>IF($C1122="B",VLOOKUP($A1122,Bat!$A$4:$BF$2320,E$1,FALSE),VLOOKUP($A1122,Pit!$A$4:$BA$1686,E$2,FALSE))</f>
        <v>RP</v>
      </c>
      <c r="F1122" s="16" t="str">
        <f>IF($C1122="B",VLOOKUP($A1122,Bat!$A$4:$BF$2320,F$1,FALSE),VLOOKUP($A1122,Pit!$A$4:$BA$1686,F$2,FALSE))</f>
        <v>Todd</v>
      </c>
      <c r="G1122" s="16" t="str">
        <f>IF($C1122="B",VLOOKUP($A1122,Bat!$A$4:$BF$2320,G$1,FALSE),VLOOKUP($A1122,Pit!$A$4:$BA$1686,G$2,FALSE))</f>
        <v>Sherman</v>
      </c>
      <c r="H1122" s="16">
        <f>IF($C1122="B",VLOOKUP($A1122,Bat!$A$4:$BF$2320,H$1,FALSE),VLOOKUP($A1122,Pit!$A$4:$BA$1686,H$2,FALSE))</f>
        <v>24</v>
      </c>
      <c r="I1122" s="16" t="str">
        <f>IF($C1122="B",VLOOKUP($A1122,Bat!$A$4:$BF$2320,I$1,FALSE),VLOOKUP($A1122,Pit!$A$4:$BA$1686,I$2,FALSE))</f>
        <v>L</v>
      </c>
      <c r="J1122" s="16" t="str">
        <f>IF($C1122="B",VLOOKUP($A1122,Bat!$A$4:$BF$2320,J$1,FALSE),VLOOKUP($A1122,Pit!$A$4:$BA$1686,J$2,FALSE))</f>
        <v>L</v>
      </c>
      <c r="K1122" s="16" t="str">
        <f>IF($C1122="B",VLOOKUP($A1122,Bat!$A$4:$BF$2320,K$1,FALSE),VLOOKUP($A1122,Pit!$A$4:$BA$1686,K$2,FALSE))</f>
        <v>Low</v>
      </c>
      <c r="L1122" s="17" t="str">
        <f>IF($C1122="B",VLOOKUP($A1122,Bat!$A$4:$BF$2320,L$1,FALSE),VLOOKUP($A1122,Pit!$A$4:$BA$1686,L$2,FALSE))</f>
        <v>Normal</v>
      </c>
      <c r="M1122" s="16">
        <f>IF($C1122="B",VLOOKUP($A1122,Bat!$A$4:$BF$2320,M$1,FALSE),VLOOKUP($A1122,Pit!$A$4:$BA$1686,M$2,FALSE))</f>
        <v>3</v>
      </c>
      <c r="N1122" s="16">
        <f>IF($C1122="B",VLOOKUP($A1122,Bat!$A$4:$BF$2320,N$1,FALSE),VLOOKUP($A1122,Pit!$A$4:$BA$1686,N$2,FALSE))</f>
        <v>1</v>
      </c>
      <c r="O1122" s="16">
        <f>IF($C1122="B",VLOOKUP($A1122,Bat!$A$4:$BF$2320,O$1,FALSE),VLOOKUP($A1122,Pit!$A$4:$BA$1686,O$2,FALSE))</f>
        <v>2</v>
      </c>
      <c r="P1122" s="16" t="str">
        <f>IF($C1122="B",VLOOKUP($A1122,Bat!$A$4:$BF$2320,P$1,FALSE),VLOOKUP($A1122,Pit!$A$4:$BA$1686,P$2,FALSE))</f>
        <v>89-91 Mph</v>
      </c>
      <c r="Q1122" s="17">
        <f>IF($C1122="B",VLOOKUP($A1122,Bat!$A$4:$BF$2320,Q$1,FALSE),VLOOKUP($A1122,Pit!$A$4:$BA$1686,Q$2,FALSE))</f>
        <v>6</v>
      </c>
      <c r="R1122" s="18">
        <f>IF($C1122="B",VLOOKUP($A1122,Bat!$A$4:$BF$2320,R$1,FALSE),VLOOKUP($A1122,Pit!$A$4:$BA$1686,R$2,FALSE))</f>
        <v>1.5255578830725476</v>
      </c>
      <c r="S1122" s="19">
        <f>IF($C1122="B",VLOOKUP($A1122,Bat!$A$4:$BF$2320,S$1,FALSE),VLOOKUP($A1122,Pit!$A$4:$BA$1686,S$2,FALSE))</f>
        <v>-0.92353318756115221</v>
      </c>
      <c r="T1122" s="20" t="str">
        <f>IF($C1122="B",VLOOKUP($A1122,Bat!$A$4:$BF$2320,T$1,FALSE),VLOOKUP($A1122,Pit!$A$4:$BA$1686,T$2,FALSE))</f>
        <v>Slot</v>
      </c>
      <c r="U1122" s="17" t="str">
        <f>VLOOKUP(IF($C1122="B",VLOOKUP($A1122,Bat!$A$4:$AU$2320,U$1,FALSE),VLOOKUP($A1122,Pit!$A$4:$BE$1686,U$2,FALSE)),COND!$A$35:$B$41,2,FALSE)</f>
        <v>??</v>
      </c>
      <c r="V1122" s="21">
        <f>IF($C1122="B",VLOOKUP($A1122,Bat!$A$4:$AT$2284,46,FALSE),VLOOKUP($A1122,Pit!$A$4:$BD$1664,56,FALSE))</f>
        <v>701</v>
      </c>
      <c r="W1122" s="16">
        <f t="shared" si="87"/>
        <v>701</v>
      </c>
      <c r="X1122" s="16"/>
      <c r="Y1122" s="22">
        <f t="shared" si="88"/>
        <v>1231</v>
      </c>
      <c r="Z1122" s="16" t="str">
        <f>IFERROR(VLOOKUP($D1122,Results37!$F$3:$L$1396,Z$1,FALSE),"")</f>
        <v/>
      </c>
      <c r="AA1122" s="47" t="str">
        <f>IF(ISERROR(VLOOKUP(D1122,Results37!$F$3:$O$399,AA$1,FALSE)),"",IF(VLOOKUP(D1122,Results37!$F$3:$O$399,AA$1+1,FALSE)=1,"S"&amp;VLOOKUP(D1122,Results37!$F$3:$O$399,AA$1,FALSE),VLOOKUP(D1122,Results37!$F$3:$O$399,AA$1,FALSE)))</f>
        <v/>
      </c>
      <c r="AB1122" s="16" t="str">
        <f>IFERROR(VLOOKUP($D1122,Results37!$F$3:$L$1396,AB$1,FALSE),"")</f>
        <v/>
      </c>
      <c r="AC1122" s="16" t="str">
        <f>IFERROR(VLOOKUP($D1122,Results37!$F$3:$L$1396,AC$1,FALSE),"")</f>
        <v/>
      </c>
      <c r="AD1122" s="16" t="str">
        <f t="shared" si="89"/>
        <v/>
      </c>
      <c r="AE1122" s="20" t="str">
        <f>IF(ISERROR(VLOOKUP($AC1122&amp;"-"&amp;$F1122&amp;" "&amp;G1122,Bonuses!$B$1:$G$1006,4,FALSE)),"",INT(VLOOKUP($AC1122&amp;"-"&amp;$F1122&amp;" "&amp;$G1122,Bonuses!$B$1:$G$1006,4,FALSE)))</f>
        <v/>
      </c>
      <c r="AF1122" s="16" t="str">
        <f>IF(ISERROR(VLOOKUP($AC1122&amp;"-"&amp;$F1122,Bonuses!$B$1:$G$1006,5,FALSE)),"",IF(VLOOKUP($AC1122&amp;"-"&amp;$F1122,Bonuses!$B$1:$G$1006,5,FALSE)="","",VLOOKUP($AC1122&amp;"-"&amp;$F1122,Bonuses!$B$1:$G$1006,6,FALSE)&amp;" yrs, "&amp;VLOOKUP($AC1122&amp;"-"&amp;$F1122,Bonuses!$B$1:$G$1006,5,FALSE)))</f>
        <v/>
      </c>
    </row>
    <row r="1123" spans="1:32" s="21" customFormat="1" x14ac:dyDescent="0.25">
      <c r="A1123" s="21" t="s">
        <v>2791</v>
      </c>
      <c r="B1123" s="21">
        <f t="shared" si="85"/>
        <v>0</v>
      </c>
      <c r="C1123" s="21" t="str">
        <f t="shared" si="86"/>
        <v>P</v>
      </c>
      <c r="D1123" s="17">
        <f>IF($C1123="B",VLOOKUP($A1123,Bat!$A$4:$BF$2320,D$1,FALSE),VLOOKUP($A1123,Pit!$A$4:$BA$1686,D$2,FALSE))</f>
        <v>3471</v>
      </c>
      <c r="E1123" s="16" t="str">
        <f>IF($C1123="B",VLOOKUP($A1123,Bat!$A$4:$BF$2320,E$1,FALSE),VLOOKUP($A1123,Pit!$A$4:$BA$1686,E$2,FALSE))</f>
        <v>RP</v>
      </c>
      <c r="F1123" s="16" t="str">
        <f>IF($C1123="B",VLOOKUP($A1123,Bat!$A$4:$BF$2320,F$1,FALSE),VLOOKUP($A1123,Pit!$A$4:$BA$1686,F$2,FALSE))</f>
        <v>Iván</v>
      </c>
      <c r="G1123" s="16" t="str">
        <f>IF($C1123="B",VLOOKUP($A1123,Bat!$A$4:$BF$2320,G$1,FALSE),VLOOKUP($A1123,Pit!$A$4:$BA$1686,G$2,FALSE))</f>
        <v>Torres</v>
      </c>
      <c r="H1123" s="16">
        <f>IF($C1123="B",VLOOKUP($A1123,Bat!$A$4:$BF$2320,H$1,FALSE),VLOOKUP($A1123,Pit!$A$4:$BA$1686,H$2,FALSE))</f>
        <v>24</v>
      </c>
      <c r="I1123" s="16" t="str">
        <f>IF($C1123="B",VLOOKUP($A1123,Bat!$A$4:$BF$2320,I$1,FALSE),VLOOKUP($A1123,Pit!$A$4:$BA$1686,I$2,FALSE))</f>
        <v>S</v>
      </c>
      <c r="J1123" s="16" t="str">
        <f>IF($C1123="B",VLOOKUP($A1123,Bat!$A$4:$BF$2320,J$1,FALSE),VLOOKUP($A1123,Pit!$A$4:$BA$1686,J$2,FALSE))</f>
        <v>R</v>
      </c>
      <c r="K1123" s="16" t="str">
        <f>IF($C1123="B",VLOOKUP($A1123,Bat!$A$4:$BF$2320,K$1,FALSE),VLOOKUP($A1123,Pit!$A$4:$BA$1686,K$2,FALSE))</f>
        <v>Normal</v>
      </c>
      <c r="L1123" s="17" t="str">
        <f>IF($C1123="B",VLOOKUP($A1123,Bat!$A$4:$BF$2320,L$1,FALSE),VLOOKUP($A1123,Pit!$A$4:$BA$1686,L$2,FALSE))</f>
        <v>Normal</v>
      </c>
      <c r="M1123" s="16">
        <f>IF($C1123="B",VLOOKUP($A1123,Bat!$A$4:$BF$2320,M$1,FALSE),VLOOKUP($A1123,Pit!$A$4:$BA$1686,M$2,FALSE))</f>
        <v>3</v>
      </c>
      <c r="N1123" s="16">
        <f>IF($C1123="B",VLOOKUP($A1123,Bat!$A$4:$BF$2320,N$1,FALSE),VLOOKUP($A1123,Pit!$A$4:$BA$1686,N$2,FALSE))</f>
        <v>3</v>
      </c>
      <c r="O1123" s="16">
        <f>IF($C1123="B",VLOOKUP($A1123,Bat!$A$4:$BF$2320,O$1,FALSE),VLOOKUP($A1123,Pit!$A$4:$BA$1686,O$2,FALSE))</f>
        <v>2</v>
      </c>
      <c r="P1123" s="16" t="str">
        <f>IF($C1123="B",VLOOKUP($A1123,Bat!$A$4:$BF$2320,P$1,FALSE),VLOOKUP($A1123,Pit!$A$4:$BA$1686,P$2,FALSE))</f>
        <v>90-92 Mph</v>
      </c>
      <c r="Q1123" s="17">
        <f>IF($C1123="B",VLOOKUP($A1123,Bat!$A$4:$BF$2320,Q$1,FALSE),VLOOKUP($A1123,Pit!$A$4:$BA$1686,Q$2,FALSE))</f>
        <v>6</v>
      </c>
      <c r="R1123" s="18">
        <f>IF($C1123="B",VLOOKUP($A1123,Bat!$A$4:$BF$2320,R$1,FALSE),VLOOKUP($A1123,Pit!$A$4:$BA$1686,R$2,FALSE))</f>
        <v>1.5197917106498373</v>
      </c>
      <c r="S1123" s="19">
        <f>IF($C1123="B",VLOOKUP($A1123,Bat!$A$4:$BF$2320,S$1,FALSE),VLOOKUP($A1123,Pit!$A$4:$BA$1686,S$2,FALSE))</f>
        <v>-0.92403974606890826</v>
      </c>
      <c r="T1123" s="20" t="str">
        <f>IF($C1123="B",VLOOKUP($A1123,Bat!$A$4:$BF$2320,T$1,FALSE),VLOOKUP($A1123,Pit!$A$4:$BA$1686,T$2,FALSE))</f>
        <v>Slot</v>
      </c>
      <c r="U1123" s="17" t="str">
        <f>VLOOKUP(IF($C1123="B",VLOOKUP($A1123,Bat!$A$4:$AU$2320,U$1,FALSE),VLOOKUP($A1123,Pit!$A$4:$BE$1686,U$2,FALSE)),COND!$A$35:$B$41,2,FALSE)</f>
        <v>??</v>
      </c>
      <c r="V1123" s="21">
        <f>IF($C1123="B",VLOOKUP($A1123,Bat!$A$4:$AT$2284,46,FALSE),VLOOKUP($A1123,Pit!$A$4:$BD$1664,56,FALSE))</f>
        <v>702</v>
      </c>
      <c r="W1123" s="16">
        <f t="shared" si="87"/>
        <v>702</v>
      </c>
      <c r="X1123" s="16"/>
      <c r="Y1123" s="22">
        <f t="shared" si="88"/>
        <v>1232</v>
      </c>
      <c r="Z1123" s="16" t="str">
        <f>IFERROR(VLOOKUP($D1123,Results37!$F$3:$L$1396,Z$1,FALSE),"")</f>
        <v/>
      </c>
      <c r="AA1123" s="47" t="str">
        <f>IF(ISERROR(VLOOKUP(D1123,Results37!$F$3:$O$399,AA$1,FALSE)),"",IF(VLOOKUP(D1123,Results37!$F$3:$O$399,AA$1+1,FALSE)=1,"S"&amp;VLOOKUP(D1123,Results37!$F$3:$O$399,AA$1,FALSE),VLOOKUP(D1123,Results37!$F$3:$O$399,AA$1,FALSE)))</f>
        <v/>
      </c>
      <c r="AB1123" s="16" t="str">
        <f>IFERROR(VLOOKUP($D1123,Results37!$F$3:$L$1396,AB$1,FALSE),"")</f>
        <v/>
      </c>
      <c r="AC1123" s="16" t="str">
        <f>IFERROR(VLOOKUP($D1123,Results37!$F$3:$L$1396,AC$1,FALSE),"")</f>
        <v/>
      </c>
      <c r="AD1123" s="16" t="str">
        <f t="shared" si="89"/>
        <v/>
      </c>
      <c r="AE1123" s="20" t="str">
        <f>IF(ISERROR(VLOOKUP($AC1123&amp;"-"&amp;$F1123&amp;" "&amp;G1123,Bonuses!$B$1:$G$1006,4,FALSE)),"",INT(VLOOKUP($AC1123&amp;"-"&amp;$F1123&amp;" "&amp;$G1123,Bonuses!$B$1:$G$1006,4,FALSE)))</f>
        <v/>
      </c>
      <c r="AF1123" s="16" t="str">
        <f>IF(ISERROR(VLOOKUP($AC1123&amp;"-"&amp;$F1123,Bonuses!$B$1:$G$1006,5,FALSE)),"",IF(VLOOKUP($AC1123&amp;"-"&amp;$F1123,Bonuses!$B$1:$G$1006,5,FALSE)="","",VLOOKUP($AC1123&amp;"-"&amp;$F1123,Bonuses!$B$1:$G$1006,6,FALSE)&amp;" yrs, "&amp;VLOOKUP($AC1123&amp;"-"&amp;$F1123,Bonuses!$B$1:$G$1006,5,FALSE)))</f>
        <v/>
      </c>
    </row>
    <row r="1124" spans="1:32" s="21" customFormat="1" x14ac:dyDescent="0.25">
      <c r="A1124" s="21" t="s">
        <v>2724</v>
      </c>
      <c r="B1124" s="21">
        <f t="shared" si="85"/>
        <v>0</v>
      </c>
      <c r="C1124" s="21" t="str">
        <f t="shared" si="86"/>
        <v>P</v>
      </c>
      <c r="D1124" s="17">
        <f>IF($C1124="B",VLOOKUP($A1124,Bat!$A$4:$BF$2320,D$1,FALSE),VLOOKUP($A1124,Pit!$A$4:$BA$1686,D$2,FALSE))</f>
        <v>13591</v>
      </c>
      <c r="E1124" s="16" t="str">
        <f>IF($C1124="B",VLOOKUP($A1124,Bat!$A$4:$BF$2320,E$1,FALSE),VLOOKUP($A1124,Pit!$A$4:$BA$1686,E$2,FALSE))</f>
        <v>RP</v>
      </c>
      <c r="F1124" s="16" t="str">
        <f>IF($C1124="B",VLOOKUP($A1124,Bat!$A$4:$BF$2320,F$1,FALSE),VLOOKUP($A1124,Pit!$A$4:$BA$1686,F$2,FALSE))</f>
        <v>Javier</v>
      </c>
      <c r="G1124" s="16" t="str">
        <f>IF($C1124="B",VLOOKUP($A1124,Bat!$A$4:$BF$2320,G$1,FALSE),VLOOKUP($A1124,Pit!$A$4:$BA$1686,G$2,FALSE))</f>
        <v>Zamora</v>
      </c>
      <c r="H1124" s="16">
        <f>IF($C1124="B",VLOOKUP($A1124,Bat!$A$4:$BF$2320,H$1,FALSE),VLOOKUP($A1124,Pit!$A$4:$BA$1686,H$2,FALSE))</f>
        <v>23</v>
      </c>
      <c r="I1124" s="16" t="str">
        <f>IF($C1124="B",VLOOKUP($A1124,Bat!$A$4:$BF$2320,I$1,FALSE),VLOOKUP($A1124,Pit!$A$4:$BA$1686,I$2,FALSE))</f>
        <v>R</v>
      </c>
      <c r="J1124" s="16" t="str">
        <f>IF($C1124="B",VLOOKUP($A1124,Bat!$A$4:$BF$2320,J$1,FALSE),VLOOKUP($A1124,Pit!$A$4:$BA$1686,J$2,FALSE))</f>
        <v>R</v>
      </c>
      <c r="K1124" s="16" t="str">
        <f>IF($C1124="B",VLOOKUP($A1124,Bat!$A$4:$BF$2320,K$1,FALSE),VLOOKUP($A1124,Pit!$A$4:$BA$1686,K$2,FALSE))</f>
        <v>Normal</v>
      </c>
      <c r="L1124" s="17" t="str">
        <f>IF($C1124="B",VLOOKUP($A1124,Bat!$A$4:$BF$2320,L$1,FALSE),VLOOKUP($A1124,Pit!$A$4:$BA$1686,L$2,FALSE))</f>
        <v>Normal</v>
      </c>
      <c r="M1124" s="16">
        <f>IF($C1124="B",VLOOKUP($A1124,Bat!$A$4:$BF$2320,M$1,FALSE),VLOOKUP($A1124,Pit!$A$4:$BA$1686,M$2,FALSE))</f>
        <v>2</v>
      </c>
      <c r="N1124" s="16">
        <f>IF($C1124="B",VLOOKUP($A1124,Bat!$A$4:$BF$2320,N$1,FALSE),VLOOKUP($A1124,Pit!$A$4:$BA$1686,N$2,FALSE))</f>
        <v>2</v>
      </c>
      <c r="O1124" s="16">
        <f>IF($C1124="B",VLOOKUP($A1124,Bat!$A$4:$BF$2320,O$1,FALSE),VLOOKUP($A1124,Pit!$A$4:$BA$1686,O$2,FALSE))</f>
        <v>2</v>
      </c>
      <c r="P1124" s="16" t="str">
        <f>IF($C1124="B",VLOOKUP($A1124,Bat!$A$4:$BF$2320,P$1,FALSE),VLOOKUP($A1124,Pit!$A$4:$BA$1686,P$2,FALSE))</f>
        <v>89-91 Mph</v>
      </c>
      <c r="Q1124" s="17">
        <f>IF($C1124="B",VLOOKUP($A1124,Bat!$A$4:$BF$2320,Q$1,FALSE),VLOOKUP($A1124,Pit!$A$4:$BA$1686,Q$2,FALSE))</f>
        <v>5</v>
      </c>
      <c r="R1124" s="18">
        <f>IF($C1124="B",VLOOKUP($A1124,Bat!$A$4:$BF$2320,R$1,FALSE),VLOOKUP($A1124,Pit!$A$4:$BA$1686,R$2,FALSE))</f>
        <v>1.3145307172504594</v>
      </c>
      <c r="S1124" s="19">
        <f>IF($C1124="B",VLOOKUP($A1124,Bat!$A$4:$BF$2320,S$1,FALSE),VLOOKUP($A1124,Pit!$A$4:$BA$1686,S$2,FALSE))</f>
        <v>-0.94207193360936325</v>
      </c>
      <c r="T1124" s="20" t="str">
        <f>IF($C1124="B",VLOOKUP($A1124,Bat!$A$4:$BF$2320,T$1,FALSE),VLOOKUP($A1124,Pit!$A$4:$BA$1686,T$2,FALSE))</f>
        <v>Slot</v>
      </c>
      <c r="U1124" s="17" t="str">
        <f>VLOOKUP(IF($C1124="B",VLOOKUP($A1124,Bat!$A$4:$AU$2320,U$1,FALSE),VLOOKUP($A1124,Pit!$A$4:$BE$1686,U$2,FALSE)),COND!$A$35:$B$41,2,FALSE)</f>
        <v>??</v>
      </c>
      <c r="V1124" s="21">
        <f>IF($C1124="B",VLOOKUP($A1124,Bat!$A$4:$AT$2284,46,FALSE),VLOOKUP($A1124,Pit!$A$4:$BD$1664,56,FALSE))</f>
        <v>703</v>
      </c>
      <c r="W1124" s="16">
        <f t="shared" si="87"/>
        <v>703</v>
      </c>
      <c r="X1124" s="16"/>
      <c r="Y1124" s="22">
        <f t="shared" si="88"/>
        <v>1237</v>
      </c>
      <c r="Z1124" s="16" t="str">
        <f>IFERROR(VLOOKUP($D1124,Results37!$F$3:$L$1396,Z$1,FALSE),"")</f>
        <v/>
      </c>
      <c r="AA1124" s="47" t="str">
        <f>IF(ISERROR(VLOOKUP(D1124,Results37!$F$3:$O$399,AA$1,FALSE)),"",IF(VLOOKUP(D1124,Results37!$F$3:$O$399,AA$1+1,FALSE)=1,"S"&amp;VLOOKUP(D1124,Results37!$F$3:$O$399,AA$1,FALSE),VLOOKUP(D1124,Results37!$F$3:$O$399,AA$1,FALSE)))</f>
        <v/>
      </c>
      <c r="AB1124" s="16" t="str">
        <f>IFERROR(VLOOKUP($D1124,Results37!$F$3:$L$1396,AB$1,FALSE),"")</f>
        <v/>
      </c>
      <c r="AC1124" s="16" t="str">
        <f>IFERROR(VLOOKUP($D1124,Results37!$F$3:$L$1396,AC$1,FALSE),"")</f>
        <v/>
      </c>
      <c r="AD1124" s="16" t="str">
        <f t="shared" si="89"/>
        <v/>
      </c>
      <c r="AE1124" s="20" t="str">
        <f>IF(ISERROR(VLOOKUP($AC1124&amp;"-"&amp;$F1124&amp;" "&amp;G1124,Bonuses!$B$1:$G$1006,4,FALSE)),"",INT(VLOOKUP($AC1124&amp;"-"&amp;$F1124&amp;" "&amp;$G1124,Bonuses!$B$1:$G$1006,4,FALSE)))</f>
        <v/>
      </c>
      <c r="AF1124" s="16" t="str">
        <f>IF(ISERROR(VLOOKUP($AC1124&amp;"-"&amp;$F1124,Bonuses!$B$1:$G$1006,5,FALSE)),"",IF(VLOOKUP($AC1124&amp;"-"&amp;$F1124,Bonuses!$B$1:$G$1006,5,FALSE)="","",VLOOKUP($AC1124&amp;"-"&amp;$F1124,Bonuses!$B$1:$G$1006,6,FALSE)&amp;" yrs, "&amp;VLOOKUP($AC1124&amp;"-"&amp;$F1124,Bonuses!$B$1:$G$1006,5,FALSE)))</f>
        <v/>
      </c>
    </row>
    <row r="1125" spans="1:32" s="21" customFormat="1" x14ac:dyDescent="0.25">
      <c r="A1125" s="21" t="s">
        <v>2796</v>
      </c>
      <c r="B1125" s="21">
        <f t="shared" si="85"/>
        <v>0</v>
      </c>
      <c r="C1125" s="21" t="str">
        <f t="shared" si="86"/>
        <v>P</v>
      </c>
      <c r="D1125" s="17">
        <f>IF($C1125="B",VLOOKUP($A1125,Bat!$A$4:$BF$2320,D$1,FALSE),VLOOKUP($A1125,Pit!$A$4:$BA$1686,D$2,FALSE))</f>
        <v>13634</v>
      </c>
      <c r="E1125" s="16" t="str">
        <f>IF($C1125="B",VLOOKUP($A1125,Bat!$A$4:$BF$2320,E$1,FALSE),VLOOKUP($A1125,Pit!$A$4:$BA$1686,E$2,FALSE))</f>
        <v>RP</v>
      </c>
      <c r="F1125" s="16" t="str">
        <f>IF($C1125="B",VLOOKUP($A1125,Bat!$A$4:$BF$2320,F$1,FALSE),VLOOKUP($A1125,Pit!$A$4:$BA$1686,F$2,FALSE))</f>
        <v>Charles</v>
      </c>
      <c r="G1125" s="16" t="str">
        <f>IF($C1125="B",VLOOKUP($A1125,Bat!$A$4:$BF$2320,G$1,FALSE),VLOOKUP($A1125,Pit!$A$4:$BA$1686,G$2,FALSE))</f>
        <v>MacMaster</v>
      </c>
      <c r="H1125" s="16">
        <f>IF($C1125="B",VLOOKUP($A1125,Bat!$A$4:$BF$2320,H$1,FALSE),VLOOKUP($A1125,Pit!$A$4:$BA$1686,H$2,FALSE))</f>
        <v>23</v>
      </c>
      <c r="I1125" s="16" t="str">
        <f>IF($C1125="B",VLOOKUP($A1125,Bat!$A$4:$BF$2320,I$1,FALSE),VLOOKUP($A1125,Pit!$A$4:$BA$1686,I$2,FALSE))</f>
        <v>R</v>
      </c>
      <c r="J1125" s="16" t="str">
        <f>IF($C1125="B",VLOOKUP($A1125,Bat!$A$4:$BF$2320,J$1,FALSE),VLOOKUP($A1125,Pit!$A$4:$BA$1686,J$2,FALSE))</f>
        <v>R</v>
      </c>
      <c r="K1125" s="16" t="str">
        <f>IF($C1125="B",VLOOKUP($A1125,Bat!$A$4:$BF$2320,K$1,FALSE),VLOOKUP($A1125,Pit!$A$4:$BA$1686,K$2,FALSE))</f>
        <v>Low</v>
      </c>
      <c r="L1125" s="17" t="str">
        <f>IF($C1125="B",VLOOKUP($A1125,Bat!$A$4:$BF$2320,L$1,FALSE),VLOOKUP($A1125,Pit!$A$4:$BA$1686,L$2,FALSE))</f>
        <v>Normal</v>
      </c>
      <c r="M1125" s="16">
        <f>IF($C1125="B",VLOOKUP($A1125,Bat!$A$4:$BF$2320,M$1,FALSE),VLOOKUP($A1125,Pit!$A$4:$BA$1686,M$2,FALSE))</f>
        <v>3</v>
      </c>
      <c r="N1125" s="16">
        <f>IF($C1125="B",VLOOKUP($A1125,Bat!$A$4:$BF$2320,N$1,FALSE),VLOOKUP($A1125,Pit!$A$4:$BA$1686,N$2,FALSE))</f>
        <v>1</v>
      </c>
      <c r="O1125" s="16">
        <f>IF($C1125="B",VLOOKUP($A1125,Bat!$A$4:$BF$2320,O$1,FALSE),VLOOKUP($A1125,Pit!$A$4:$BA$1686,O$2,FALSE))</f>
        <v>2</v>
      </c>
      <c r="P1125" s="16" t="str">
        <f>IF($C1125="B",VLOOKUP($A1125,Bat!$A$4:$BF$2320,P$1,FALSE),VLOOKUP($A1125,Pit!$A$4:$BA$1686,P$2,FALSE))</f>
        <v>88-90 Mph</v>
      </c>
      <c r="Q1125" s="17">
        <f>IF($C1125="B",VLOOKUP($A1125,Bat!$A$4:$BF$2320,Q$1,FALSE),VLOOKUP($A1125,Pit!$A$4:$BA$1686,Q$2,FALSE))</f>
        <v>7</v>
      </c>
      <c r="R1125" s="18">
        <f>IF($C1125="B",VLOOKUP($A1125,Bat!$A$4:$BF$2320,R$1,FALSE),VLOOKUP($A1125,Pit!$A$4:$BA$1686,R$2,FALSE))</f>
        <v>1.2613800873577539</v>
      </c>
      <c r="S1125" s="19">
        <f>IF($C1125="B",VLOOKUP($A1125,Bat!$A$4:$BF$2320,S$1,FALSE),VLOOKUP($A1125,Pit!$A$4:$BA$1686,S$2,FALSE))</f>
        <v>-0.94674121884590967</v>
      </c>
      <c r="T1125" s="20" t="str">
        <f>IF($C1125="B",VLOOKUP($A1125,Bat!$A$4:$BF$2320,T$1,FALSE),VLOOKUP($A1125,Pit!$A$4:$BA$1686,T$2,FALSE))</f>
        <v>Slot</v>
      </c>
      <c r="U1125" s="17" t="str">
        <f>VLOOKUP(IF($C1125="B",VLOOKUP($A1125,Bat!$A$4:$AU$2320,U$1,FALSE),VLOOKUP($A1125,Pit!$A$4:$BE$1686,U$2,FALSE)),COND!$A$35:$B$41,2,FALSE)</f>
        <v>??</v>
      </c>
      <c r="V1125" s="21">
        <f>IF($C1125="B",VLOOKUP($A1125,Bat!$A$4:$AT$2284,46,FALSE),VLOOKUP($A1125,Pit!$A$4:$BD$1664,56,FALSE))</f>
        <v>704</v>
      </c>
      <c r="W1125" s="16">
        <f t="shared" si="87"/>
        <v>704</v>
      </c>
      <c r="X1125" s="16"/>
      <c r="Y1125" s="22">
        <f t="shared" si="88"/>
        <v>1238</v>
      </c>
      <c r="Z1125" s="16" t="str">
        <f>IFERROR(VLOOKUP($D1125,Results37!$F$3:$L$1396,Z$1,FALSE),"")</f>
        <v/>
      </c>
      <c r="AA1125" s="47" t="str">
        <f>IF(ISERROR(VLOOKUP(D1125,Results37!$F$3:$O$399,AA$1,FALSE)),"",IF(VLOOKUP(D1125,Results37!$F$3:$O$399,AA$1+1,FALSE)=1,"S"&amp;VLOOKUP(D1125,Results37!$F$3:$O$399,AA$1,FALSE),VLOOKUP(D1125,Results37!$F$3:$O$399,AA$1,FALSE)))</f>
        <v/>
      </c>
      <c r="AB1125" s="16" t="str">
        <f>IFERROR(VLOOKUP($D1125,Results37!$F$3:$L$1396,AB$1,FALSE),"")</f>
        <v/>
      </c>
      <c r="AC1125" s="16" t="str">
        <f>IFERROR(VLOOKUP($D1125,Results37!$F$3:$L$1396,AC$1,FALSE),"")</f>
        <v/>
      </c>
      <c r="AD1125" s="16" t="str">
        <f t="shared" si="89"/>
        <v/>
      </c>
      <c r="AE1125" s="20" t="str">
        <f>IF(ISERROR(VLOOKUP($AC1125&amp;"-"&amp;$F1125&amp;" "&amp;G1125,Bonuses!$B$1:$G$1006,4,FALSE)),"",INT(VLOOKUP($AC1125&amp;"-"&amp;$F1125&amp;" "&amp;$G1125,Bonuses!$B$1:$G$1006,4,FALSE)))</f>
        <v/>
      </c>
      <c r="AF1125" s="16" t="str">
        <f>IF(ISERROR(VLOOKUP($AC1125&amp;"-"&amp;$F1125,Bonuses!$B$1:$G$1006,5,FALSE)),"",IF(VLOOKUP($AC1125&amp;"-"&amp;$F1125,Bonuses!$B$1:$G$1006,5,FALSE)="","",VLOOKUP($AC1125&amp;"-"&amp;$F1125,Bonuses!$B$1:$G$1006,6,FALSE)&amp;" yrs, "&amp;VLOOKUP($AC1125&amp;"-"&amp;$F1125,Bonuses!$B$1:$G$1006,5,FALSE)))</f>
        <v/>
      </c>
    </row>
    <row r="1126" spans="1:32" s="21" customFormat="1" x14ac:dyDescent="0.25">
      <c r="A1126" s="21" t="s">
        <v>2795</v>
      </c>
      <c r="B1126" s="21">
        <f t="shared" si="85"/>
        <v>0</v>
      </c>
      <c r="C1126" s="21" t="str">
        <f t="shared" si="86"/>
        <v>P</v>
      </c>
      <c r="D1126" s="17">
        <f>IF($C1126="B",VLOOKUP($A1126,Bat!$A$4:$BF$2320,D$1,FALSE),VLOOKUP($A1126,Pit!$A$4:$BA$1686,D$2,FALSE))</f>
        <v>955</v>
      </c>
      <c r="E1126" s="16" t="str">
        <f>IF($C1126="B",VLOOKUP($A1126,Bat!$A$4:$BF$2320,E$1,FALSE),VLOOKUP($A1126,Pit!$A$4:$BA$1686,E$2,FALSE))</f>
        <v>RP</v>
      </c>
      <c r="F1126" s="16" t="str">
        <f>IF($C1126="B",VLOOKUP($A1126,Bat!$A$4:$BF$2320,F$1,FALSE),VLOOKUP($A1126,Pit!$A$4:$BA$1686,F$2,FALSE))</f>
        <v>Carlos</v>
      </c>
      <c r="G1126" s="16" t="str">
        <f>IF($C1126="B",VLOOKUP($A1126,Bat!$A$4:$BF$2320,G$1,FALSE),VLOOKUP($A1126,Pit!$A$4:$BA$1686,G$2,FALSE))</f>
        <v>Quintana</v>
      </c>
      <c r="H1126" s="16">
        <f>IF($C1126="B",VLOOKUP($A1126,Bat!$A$4:$BF$2320,H$1,FALSE),VLOOKUP($A1126,Pit!$A$4:$BA$1686,H$2,FALSE))</f>
        <v>24</v>
      </c>
      <c r="I1126" s="16" t="str">
        <f>IF($C1126="B",VLOOKUP($A1126,Bat!$A$4:$BF$2320,I$1,FALSE),VLOOKUP($A1126,Pit!$A$4:$BA$1686,I$2,FALSE))</f>
        <v>R</v>
      </c>
      <c r="J1126" s="16" t="str">
        <f>IF($C1126="B",VLOOKUP($A1126,Bat!$A$4:$BF$2320,J$1,FALSE),VLOOKUP($A1126,Pit!$A$4:$BA$1686,J$2,FALSE))</f>
        <v>R</v>
      </c>
      <c r="K1126" s="16" t="str">
        <f>IF($C1126="B",VLOOKUP($A1126,Bat!$A$4:$BF$2320,K$1,FALSE),VLOOKUP($A1126,Pit!$A$4:$BA$1686,K$2,FALSE))</f>
        <v>High</v>
      </c>
      <c r="L1126" s="17" t="str">
        <f>IF($C1126="B",VLOOKUP($A1126,Bat!$A$4:$BF$2320,L$1,FALSE),VLOOKUP($A1126,Pit!$A$4:$BA$1686,L$2,FALSE))</f>
        <v>High</v>
      </c>
      <c r="M1126" s="16">
        <f>IF($C1126="B",VLOOKUP($A1126,Bat!$A$4:$BF$2320,M$1,FALSE),VLOOKUP($A1126,Pit!$A$4:$BA$1686,M$2,FALSE))</f>
        <v>3</v>
      </c>
      <c r="N1126" s="16">
        <f>IF($C1126="B",VLOOKUP($A1126,Bat!$A$4:$BF$2320,N$1,FALSE),VLOOKUP($A1126,Pit!$A$4:$BA$1686,N$2,FALSE))</f>
        <v>2</v>
      </c>
      <c r="O1126" s="16">
        <f>IF($C1126="B",VLOOKUP($A1126,Bat!$A$4:$BF$2320,O$1,FALSE),VLOOKUP($A1126,Pit!$A$4:$BA$1686,O$2,FALSE))</f>
        <v>1</v>
      </c>
      <c r="P1126" s="16" t="str">
        <f>IF($C1126="B",VLOOKUP($A1126,Bat!$A$4:$BF$2320,P$1,FALSE),VLOOKUP($A1126,Pit!$A$4:$BA$1686,P$2,FALSE))</f>
        <v>89-91 Mph</v>
      </c>
      <c r="Q1126" s="17">
        <f>IF($C1126="B",VLOOKUP($A1126,Bat!$A$4:$BF$2320,Q$1,FALSE),VLOOKUP($A1126,Pit!$A$4:$BA$1686,Q$2,FALSE))</f>
        <v>10</v>
      </c>
      <c r="R1126" s="18">
        <f>IF($C1126="B",VLOOKUP($A1126,Bat!$A$4:$BF$2320,R$1,FALSE),VLOOKUP($A1126,Pit!$A$4:$BA$1686,R$2,FALSE))</f>
        <v>1.2142253249518546</v>
      </c>
      <c r="S1126" s="19">
        <f>IF($C1126="B",VLOOKUP($A1126,Bat!$A$4:$BF$2320,S$1,FALSE),VLOOKUP($A1126,Pit!$A$4:$BA$1686,S$2,FALSE))</f>
        <v>-0.9508837668529454</v>
      </c>
      <c r="T1126" s="20" t="str">
        <f>IF($C1126="B",VLOOKUP($A1126,Bat!$A$4:$BF$2320,T$1,FALSE),VLOOKUP($A1126,Pit!$A$4:$BA$1686,T$2,FALSE))</f>
        <v>Slot</v>
      </c>
      <c r="U1126" s="17" t="str">
        <f>VLOOKUP(IF($C1126="B",VLOOKUP($A1126,Bat!$A$4:$AU$2320,U$1,FALSE),VLOOKUP($A1126,Pit!$A$4:$BE$1686,U$2,FALSE)),COND!$A$35:$B$41,2,FALSE)</f>
        <v>??</v>
      </c>
      <c r="V1126" s="21">
        <f>IF($C1126="B",VLOOKUP($A1126,Bat!$A$4:$AT$2284,46,FALSE),VLOOKUP($A1126,Pit!$A$4:$BD$1664,56,FALSE))</f>
        <v>705</v>
      </c>
      <c r="W1126" s="16">
        <f t="shared" si="87"/>
        <v>705</v>
      </c>
      <c r="X1126" s="16"/>
      <c r="Y1126" s="22">
        <f t="shared" si="88"/>
        <v>1239</v>
      </c>
      <c r="Z1126" s="16" t="str">
        <f>IFERROR(VLOOKUP($D1126,Results37!$F$3:$L$1396,Z$1,FALSE),"")</f>
        <v/>
      </c>
      <c r="AA1126" s="47" t="str">
        <f>IF(ISERROR(VLOOKUP(D1126,Results37!$F$3:$O$399,AA$1,FALSE)),"",IF(VLOOKUP(D1126,Results37!$F$3:$O$399,AA$1+1,FALSE)=1,"S"&amp;VLOOKUP(D1126,Results37!$F$3:$O$399,AA$1,FALSE),VLOOKUP(D1126,Results37!$F$3:$O$399,AA$1,FALSE)))</f>
        <v/>
      </c>
      <c r="AB1126" s="16" t="str">
        <f>IFERROR(VLOOKUP($D1126,Results37!$F$3:$L$1396,AB$1,FALSE),"")</f>
        <v/>
      </c>
      <c r="AC1126" s="16" t="str">
        <f>IFERROR(VLOOKUP($D1126,Results37!$F$3:$L$1396,AC$1,FALSE),"")</f>
        <v/>
      </c>
      <c r="AD1126" s="16" t="str">
        <f t="shared" si="89"/>
        <v/>
      </c>
      <c r="AE1126" s="20" t="str">
        <f>IF(ISERROR(VLOOKUP($AC1126&amp;"-"&amp;$F1126&amp;" "&amp;G1126,Bonuses!$B$1:$G$1006,4,FALSE)),"",INT(VLOOKUP($AC1126&amp;"-"&amp;$F1126&amp;" "&amp;$G1126,Bonuses!$B$1:$G$1006,4,FALSE)))</f>
        <v/>
      </c>
      <c r="AF1126" s="16" t="str">
        <f>IF(ISERROR(VLOOKUP($AC1126&amp;"-"&amp;$F1126,Bonuses!$B$1:$G$1006,5,FALSE)),"",IF(VLOOKUP($AC1126&amp;"-"&amp;$F1126,Bonuses!$B$1:$G$1006,5,FALSE)="","",VLOOKUP($AC1126&amp;"-"&amp;$F1126,Bonuses!$B$1:$G$1006,6,FALSE)&amp;" yrs, "&amp;VLOOKUP($AC1126&amp;"-"&amp;$F1126,Bonuses!$B$1:$G$1006,5,FALSE)))</f>
        <v/>
      </c>
    </row>
    <row r="1127" spans="1:32" s="21" customFormat="1" x14ac:dyDescent="0.25">
      <c r="A1127" s="21" t="s">
        <v>2665</v>
      </c>
      <c r="B1127" s="21">
        <f t="shared" si="85"/>
        <v>0</v>
      </c>
      <c r="C1127" s="21" t="str">
        <f t="shared" si="86"/>
        <v>P</v>
      </c>
      <c r="D1127" s="17">
        <f>IF($C1127="B",VLOOKUP($A1127,Bat!$A$4:$BF$2320,D$1,FALSE),VLOOKUP($A1127,Pit!$A$4:$BA$1686,D$2,FALSE))</f>
        <v>9261</v>
      </c>
      <c r="E1127" s="16" t="str">
        <f>IF($C1127="B",VLOOKUP($A1127,Bat!$A$4:$BF$2320,E$1,FALSE),VLOOKUP($A1127,Pit!$A$4:$BA$1686,E$2,FALSE))</f>
        <v>RP</v>
      </c>
      <c r="F1127" s="16" t="str">
        <f>IF($C1127="B",VLOOKUP($A1127,Bat!$A$4:$BF$2320,F$1,FALSE),VLOOKUP($A1127,Pit!$A$4:$BA$1686,F$2,FALSE))</f>
        <v>Tomomi</v>
      </c>
      <c r="G1127" s="16" t="str">
        <f>IF($C1127="B",VLOOKUP($A1127,Bat!$A$4:$BF$2320,G$1,FALSE),VLOOKUP($A1127,Pit!$A$4:$BA$1686,G$2,FALSE))</f>
        <v>Kato</v>
      </c>
      <c r="H1127" s="16">
        <f>IF($C1127="B",VLOOKUP($A1127,Bat!$A$4:$BF$2320,H$1,FALSE),VLOOKUP($A1127,Pit!$A$4:$BA$1686,H$2,FALSE))</f>
        <v>24</v>
      </c>
      <c r="I1127" s="16" t="str">
        <f>IF($C1127="B",VLOOKUP($A1127,Bat!$A$4:$BF$2320,I$1,FALSE),VLOOKUP($A1127,Pit!$A$4:$BA$1686,I$2,FALSE))</f>
        <v>R</v>
      </c>
      <c r="J1127" s="16" t="str">
        <f>IF($C1127="B",VLOOKUP($A1127,Bat!$A$4:$BF$2320,J$1,FALSE),VLOOKUP($A1127,Pit!$A$4:$BA$1686,J$2,FALSE))</f>
        <v>R</v>
      </c>
      <c r="K1127" s="16" t="str">
        <f>IF($C1127="B",VLOOKUP($A1127,Bat!$A$4:$BF$2320,K$1,FALSE),VLOOKUP($A1127,Pit!$A$4:$BA$1686,K$2,FALSE))</f>
        <v>Low</v>
      </c>
      <c r="L1127" s="17" t="str">
        <f>IF($C1127="B",VLOOKUP($A1127,Bat!$A$4:$BF$2320,L$1,FALSE),VLOOKUP($A1127,Pit!$A$4:$BA$1686,L$2,FALSE))</f>
        <v>High</v>
      </c>
      <c r="M1127" s="16">
        <f>IF($C1127="B",VLOOKUP($A1127,Bat!$A$4:$BF$2320,M$1,FALSE),VLOOKUP($A1127,Pit!$A$4:$BA$1686,M$2,FALSE))</f>
        <v>3</v>
      </c>
      <c r="N1127" s="16">
        <f>IF($C1127="B",VLOOKUP($A1127,Bat!$A$4:$BF$2320,N$1,FALSE),VLOOKUP($A1127,Pit!$A$4:$BA$1686,N$2,FALSE))</f>
        <v>1</v>
      </c>
      <c r="O1127" s="16">
        <f>IF($C1127="B",VLOOKUP($A1127,Bat!$A$4:$BF$2320,O$1,FALSE),VLOOKUP($A1127,Pit!$A$4:$BA$1686,O$2,FALSE))</f>
        <v>2</v>
      </c>
      <c r="P1127" s="16" t="str">
        <f>IF($C1127="B",VLOOKUP($A1127,Bat!$A$4:$BF$2320,P$1,FALSE),VLOOKUP($A1127,Pit!$A$4:$BA$1686,P$2,FALSE))</f>
        <v>90-92 Mph</v>
      </c>
      <c r="Q1127" s="17">
        <f>IF($C1127="B",VLOOKUP($A1127,Bat!$A$4:$BF$2320,Q$1,FALSE),VLOOKUP($A1127,Pit!$A$4:$BA$1686,Q$2,FALSE))</f>
        <v>9</v>
      </c>
      <c r="R1127" s="18">
        <f>IF($C1127="B",VLOOKUP($A1127,Bat!$A$4:$BF$2320,R$1,FALSE),VLOOKUP($A1127,Pit!$A$4:$BA$1686,R$2,FALSE))</f>
        <v>1.1003183522595847</v>
      </c>
      <c r="S1127" s="19">
        <f>IF($C1127="B",VLOOKUP($A1127,Bat!$A$4:$BF$2320,S$1,FALSE),VLOOKUP($A1127,Pit!$A$4:$BA$1686,S$2,FALSE))</f>
        <v>-0.96089049954840711</v>
      </c>
      <c r="T1127" s="20" t="str">
        <f>IF($C1127="B",VLOOKUP($A1127,Bat!$A$4:$BF$2320,T$1,FALSE),VLOOKUP($A1127,Pit!$A$4:$BA$1686,T$2,FALSE))</f>
        <v>Slot</v>
      </c>
      <c r="U1127" s="17" t="str">
        <f>VLOOKUP(IF($C1127="B",VLOOKUP($A1127,Bat!$A$4:$AU$2320,U$1,FALSE),VLOOKUP($A1127,Pit!$A$4:$BE$1686,U$2,FALSE)),COND!$A$35:$B$41,2,FALSE)</f>
        <v>??</v>
      </c>
      <c r="V1127" s="21">
        <f>IF($C1127="B",VLOOKUP($A1127,Bat!$A$4:$AT$2284,46,FALSE),VLOOKUP($A1127,Pit!$A$4:$BD$1664,56,FALSE))</f>
        <v>706</v>
      </c>
      <c r="W1127" s="16">
        <f t="shared" si="87"/>
        <v>706</v>
      </c>
      <c r="X1127" s="16"/>
      <c r="Y1127" s="22">
        <f t="shared" si="88"/>
        <v>1241</v>
      </c>
      <c r="Z1127" s="16" t="str">
        <f>IFERROR(VLOOKUP($D1127,Results37!$F$3:$L$1396,Z$1,FALSE),"")</f>
        <v/>
      </c>
      <c r="AA1127" s="47" t="str">
        <f>IF(ISERROR(VLOOKUP(D1127,Results37!$F$3:$O$399,AA$1,FALSE)),"",IF(VLOOKUP(D1127,Results37!$F$3:$O$399,AA$1+1,FALSE)=1,"S"&amp;VLOOKUP(D1127,Results37!$F$3:$O$399,AA$1,FALSE),VLOOKUP(D1127,Results37!$F$3:$O$399,AA$1,FALSE)))</f>
        <v/>
      </c>
      <c r="AB1127" s="16" t="str">
        <f>IFERROR(VLOOKUP($D1127,Results37!$F$3:$L$1396,AB$1,FALSE),"")</f>
        <v/>
      </c>
      <c r="AC1127" s="16" t="str">
        <f>IFERROR(VLOOKUP($D1127,Results37!$F$3:$L$1396,AC$1,FALSE),"")</f>
        <v/>
      </c>
      <c r="AD1127" s="16" t="str">
        <f t="shared" si="89"/>
        <v/>
      </c>
      <c r="AE1127" s="20" t="str">
        <f>IF(ISERROR(VLOOKUP($AC1127&amp;"-"&amp;$F1127&amp;" "&amp;G1127,Bonuses!$B$1:$G$1006,4,FALSE)),"",INT(VLOOKUP($AC1127&amp;"-"&amp;$F1127&amp;" "&amp;$G1127,Bonuses!$B$1:$G$1006,4,FALSE)))</f>
        <v/>
      </c>
      <c r="AF1127" s="16" t="str">
        <f>IF(ISERROR(VLOOKUP($AC1127&amp;"-"&amp;$F1127,Bonuses!$B$1:$G$1006,5,FALSE)),"",IF(VLOOKUP($AC1127&amp;"-"&amp;$F1127,Bonuses!$B$1:$G$1006,5,FALSE)="","",VLOOKUP($AC1127&amp;"-"&amp;$F1127,Bonuses!$B$1:$G$1006,6,FALSE)&amp;" yrs, "&amp;VLOOKUP($AC1127&amp;"-"&amp;$F1127,Bonuses!$B$1:$G$1006,5,FALSE)))</f>
        <v/>
      </c>
    </row>
    <row r="1128" spans="1:32" s="21" customFormat="1" x14ac:dyDescent="0.25">
      <c r="A1128" s="21" t="s">
        <v>2217</v>
      </c>
      <c r="B1128" s="21">
        <f t="shared" si="85"/>
        <v>0</v>
      </c>
      <c r="C1128" s="21" t="str">
        <f t="shared" si="86"/>
        <v>B</v>
      </c>
      <c r="D1128" s="17">
        <f>IF($C1128="B",VLOOKUP($A1128,Bat!$A$4:$BF$2320,D$1,FALSE),VLOOKUP($A1128,Pit!$A$4:$BA$1686,D$2,FALSE))</f>
        <v>6029</v>
      </c>
      <c r="E1128" s="16" t="str">
        <f>IF($C1128="B",VLOOKUP($A1128,Bat!$A$4:$BF$2320,E$1,FALSE),VLOOKUP($A1128,Pit!$A$4:$BA$1686,E$2,FALSE))</f>
        <v>1B</v>
      </c>
      <c r="F1128" s="16" t="str">
        <f>IF($C1128="B",VLOOKUP($A1128,Bat!$A$4:$BF$2320,F$1,FALSE),VLOOKUP($A1128,Pit!$A$4:$BA$1686,F$2,FALSE))</f>
        <v>Marcos</v>
      </c>
      <c r="G1128" s="16" t="str">
        <f>IF($C1128="B",VLOOKUP($A1128,Bat!$A$4:$BF$2320,G$1,FALSE),VLOOKUP($A1128,Pit!$A$4:$BA$1686,G$2,FALSE))</f>
        <v>Vigil</v>
      </c>
      <c r="H1128" s="16">
        <f>IF($C1128="B",VLOOKUP($A1128,Bat!$A$4:$BF$2320,H$1,FALSE),VLOOKUP($A1128,Pit!$A$4:$BA$1686,H$2,FALSE))</f>
        <v>21</v>
      </c>
      <c r="I1128" s="16" t="str">
        <f>IF($C1128="B",VLOOKUP($A1128,Bat!$A$4:$BF$2320,I$1,FALSE),VLOOKUP($A1128,Pit!$A$4:$BA$1686,I$2,FALSE))</f>
        <v>L</v>
      </c>
      <c r="J1128" s="16" t="str">
        <f>IF($C1128="B",VLOOKUP($A1128,Bat!$A$4:$BF$2320,J$1,FALSE),VLOOKUP($A1128,Pit!$A$4:$BA$1686,J$2,FALSE))</f>
        <v>L</v>
      </c>
      <c r="K1128" s="16" t="str">
        <f>IF($C1128="B",VLOOKUP($A1128,Bat!$A$4:$BF$2320,K$1,FALSE),VLOOKUP($A1128,Pit!$A$4:$BA$1686,K$2,FALSE))</f>
        <v>Low</v>
      </c>
      <c r="L1128" s="17" t="str">
        <f>IF($C1128="B",VLOOKUP($A1128,Bat!$A$4:$BF$2320,L$1,FALSE),VLOOKUP($A1128,Pit!$A$4:$BA$1686,L$2,FALSE))</f>
        <v>Normal</v>
      </c>
      <c r="M1128" s="16">
        <f>IF($C1128="B",VLOOKUP($A1128,Bat!$A$4:$BF$2320,M$1,FALSE),VLOOKUP($A1128,Pit!$A$4:$BA$1686,M$2,FALSE))</f>
        <v>1</v>
      </c>
      <c r="N1128" s="16">
        <f>IF($C1128="B",VLOOKUP($A1128,Bat!$A$4:$BF$2320,N$1,FALSE),VLOOKUP($A1128,Pit!$A$4:$BA$1686,N$2,FALSE))</f>
        <v>1</v>
      </c>
      <c r="O1128" s="16">
        <f>IF($C1128="B",VLOOKUP($A1128,Bat!$A$4:$BF$2320,O$1,FALSE),VLOOKUP($A1128,Pit!$A$4:$BA$1686,O$2,FALSE))</f>
        <v>1</v>
      </c>
      <c r="P1128" s="16">
        <f>IF($C1128="B",VLOOKUP($A1128,Bat!$A$4:$BF$2320,P$1,FALSE),VLOOKUP($A1128,Pit!$A$4:$BA$1686,P$2,FALSE))</f>
        <v>7</v>
      </c>
      <c r="Q1128" s="17">
        <f>IF($C1128="B",VLOOKUP($A1128,Bat!$A$4:$BF$2320,Q$1,FALSE),VLOOKUP($A1128,Pit!$A$4:$BA$1686,Q$2,FALSE))</f>
        <v>1</v>
      </c>
      <c r="R1128" s="18">
        <f>IF($C1128="B",VLOOKUP($A1128,Bat!$A$4:$BF$2320,R$1,FALSE),VLOOKUP($A1128,Pit!$A$4:$BA$1686,R$2,FALSE))</f>
        <v>-8.8345540672209122</v>
      </c>
      <c r="S1128" s="19">
        <f>IF($C1128="B",VLOOKUP($A1128,Bat!$A$4:$BF$2320,S$1,FALSE),VLOOKUP($A1128,Pit!$A$4:$BA$1686,S$2,FALSE))</f>
        <v>-0.84494122204880229</v>
      </c>
      <c r="T1128" s="20" t="str">
        <f>IF($C1128="B",VLOOKUP($A1128,Bat!$A$4:$BF$2320,T$1,FALSE),VLOOKUP($A1128,Pit!$A$4:$BA$1686,T$2,FALSE))</f>
        <v>$170k</v>
      </c>
      <c r="U1128" s="17" t="str">
        <f>VLOOKUP(IF($C1128="B",VLOOKUP($A1128,Bat!$A$4:$AU$2320,U$1,FALSE),VLOOKUP($A1128,Pit!$A$4:$BE$1686,U$2,FALSE)),COND!$A$35:$B$41,2,FALSE)</f>
        <v>??</v>
      </c>
      <c r="V1128" s="21">
        <f>IF($C1128="B",VLOOKUP($A1128,Bat!$A$4:$AT$2284,46,FALSE),VLOOKUP($A1128,Pit!$A$4:$BD$1664,56,FALSE))</f>
        <v>707</v>
      </c>
      <c r="W1128" s="16">
        <f t="shared" si="87"/>
        <v>999</v>
      </c>
      <c r="X1128" s="16"/>
      <c r="Y1128" s="22">
        <f t="shared" si="88"/>
        <v>1212</v>
      </c>
      <c r="Z1128" s="16" t="str">
        <f>IFERROR(VLOOKUP($D1128,Results37!$F$3:$L$1396,Z$1,FALSE),"")</f>
        <v/>
      </c>
      <c r="AA1128" s="47" t="str">
        <f>IF(ISERROR(VLOOKUP(D1128,Results37!$F$3:$O$399,AA$1,FALSE)),"",IF(VLOOKUP(D1128,Results37!$F$3:$O$399,AA$1+1,FALSE)=1,"S"&amp;VLOOKUP(D1128,Results37!$F$3:$O$399,AA$1,FALSE),VLOOKUP(D1128,Results37!$F$3:$O$399,AA$1,FALSE)))</f>
        <v/>
      </c>
      <c r="AB1128" s="16" t="str">
        <f>IFERROR(VLOOKUP($D1128,Results37!$F$3:$L$1396,AB$1,FALSE),"")</f>
        <v/>
      </c>
      <c r="AC1128" s="16" t="str">
        <f>IFERROR(VLOOKUP($D1128,Results37!$F$3:$L$1396,AC$1,FALSE),"")</f>
        <v/>
      </c>
      <c r="AD1128" s="16" t="str">
        <f t="shared" si="89"/>
        <v/>
      </c>
      <c r="AE1128" s="20" t="str">
        <f>IF(ISERROR(VLOOKUP($AC1128&amp;"-"&amp;$F1128&amp;" "&amp;G1128,Bonuses!$B$1:$G$1006,4,FALSE)),"",INT(VLOOKUP($AC1128&amp;"-"&amp;$F1128&amp;" "&amp;$G1128,Bonuses!$B$1:$G$1006,4,FALSE)))</f>
        <v/>
      </c>
      <c r="AF1128" s="16" t="str">
        <f>IF(ISERROR(VLOOKUP($AC1128&amp;"-"&amp;$F1128,Bonuses!$B$1:$G$1006,5,FALSE)),"",IF(VLOOKUP($AC1128&amp;"-"&amp;$F1128,Bonuses!$B$1:$G$1006,5,FALSE)="","",VLOOKUP($AC1128&amp;"-"&amp;$F1128,Bonuses!$B$1:$G$1006,6,FALSE)&amp;" yrs, "&amp;VLOOKUP($AC1128&amp;"-"&amp;$F1128,Bonuses!$B$1:$G$1006,5,FALSE)))</f>
        <v/>
      </c>
    </row>
    <row r="1129" spans="1:32" s="21" customFormat="1" x14ac:dyDescent="0.25">
      <c r="A1129" s="21" t="s">
        <v>2797</v>
      </c>
      <c r="B1129" s="21">
        <f t="shared" si="85"/>
        <v>0</v>
      </c>
      <c r="C1129" s="21" t="str">
        <f t="shared" si="86"/>
        <v>P</v>
      </c>
      <c r="D1129" s="17">
        <f>IF($C1129="B",VLOOKUP($A1129,Bat!$A$4:$BF$2320,D$1,FALSE),VLOOKUP($A1129,Pit!$A$4:$BA$1686,D$2,FALSE))</f>
        <v>10289</v>
      </c>
      <c r="E1129" s="16" t="str">
        <f>IF($C1129="B",VLOOKUP($A1129,Bat!$A$4:$BF$2320,E$1,FALSE),VLOOKUP($A1129,Pit!$A$4:$BA$1686,E$2,FALSE))</f>
        <v>RP</v>
      </c>
      <c r="F1129" s="16" t="str">
        <f>IF($C1129="B",VLOOKUP($A1129,Bat!$A$4:$BF$2320,F$1,FALSE),VLOOKUP($A1129,Pit!$A$4:$BA$1686,F$2,FALSE))</f>
        <v>Curt</v>
      </c>
      <c r="G1129" s="16" t="str">
        <f>IF($C1129="B",VLOOKUP($A1129,Bat!$A$4:$BF$2320,G$1,FALSE),VLOOKUP($A1129,Pit!$A$4:$BA$1686,G$2,FALSE))</f>
        <v>Miller</v>
      </c>
      <c r="H1129" s="16">
        <f>IF($C1129="B",VLOOKUP($A1129,Bat!$A$4:$BF$2320,H$1,FALSE),VLOOKUP($A1129,Pit!$A$4:$BA$1686,H$2,FALSE))</f>
        <v>23</v>
      </c>
      <c r="I1129" s="16" t="str">
        <f>IF($C1129="B",VLOOKUP($A1129,Bat!$A$4:$BF$2320,I$1,FALSE),VLOOKUP($A1129,Pit!$A$4:$BA$1686,I$2,FALSE))</f>
        <v>S</v>
      </c>
      <c r="J1129" s="16" t="str">
        <f>IF($C1129="B",VLOOKUP($A1129,Bat!$A$4:$BF$2320,J$1,FALSE),VLOOKUP($A1129,Pit!$A$4:$BA$1686,J$2,FALSE))</f>
        <v>R</v>
      </c>
      <c r="K1129" s="16" t="str">
        <f>IF($C1129="B",VLOOKUP($A1129,Bat!$A$4:$BF$2320,K$1,FALSE),VLOOKUP($A1129,Pit!$A$4:$BA$1686,K$2,FALSE))</f>
        <v>Low</v>
      </c>
      <c r="L1129" s="17" t="str">
        <f>IF($C1129="B",VLOOKUP($A1129,Bat!$A$4:$BF$2320,L$1,FALSE),VLOOKUP($A1129,Pit!$A$4:$BA$1686,L$2,FALSE))</f>
        <v>Normal</v>
      </c>
      <c r="M1129" s="16">
        <f>IF($C1129="B",VLOOKUP($A1129,Bat!$A$4:$BF$2320,M$1,FALSE),VLOOKUP($A1129,Pit!$A$4:$BA$1686,M$2,FALSE))</f>
        <v>2</v>
      </c>
      <c r="N1129" s="16">
        <f>IF($C1129="B",VLOOKUP($A1129,Bat!$A$4:$BF$2320,N$1,FALSE),VLOOKUP($A1129,Pit!$A$4:$BA$1686,N$2,FALSE))</f>
        <v>2</v>
      </c>
      <c r="O1129" s="16">
        <f>IF($C1129="B",VLOOKUP($A1129,Bat!$A$4:$BF$2320,O$1,FALSE),VLOOKUP($A1129,Pit!$A$4:$BA$1686,O$2,FALSE))</f>
        <v>2</v>
      </c>
      <c r="P1129" s="16" t="str">
        <f>IF($C1129="B",VLOOKUP($A1129,Bat!$A$4:$BF$2320,P$1,FALSE),VLOOKUP($A1129,Pit!$A$4:$BA$1686,P$2,FALSE))</f>
        <v>88-90 Mph</v>
      </c>
      <c r="Q1129" s="17">
        <f>IF($C1129="B",VLOOKUP($A1129,Bat!$A$4:$BF$2320,Q$1,FALSE),VLOOKUP($A1129,Pit!$A$4:$BA$1686,Q$2,FALSE))</f>
        <v>5</v>
      </c>
      <c r="R1129" s="18">
        <f>IF($C1129="B",VLOOKUP($A1129,Bat!$A$4:$BF$2320,R$1,FALSE),VLOOKUP($A1129,Pit!$A$4:$BA$1686,R$2,FALSE))</f>
        <v>1.0998924123348743</v>
      </c>
      <c r="S1129" s="19">
        <f>IF($C1129="B",VLOOKUP($A1129,Bat!$A$4:$BF$2320,S$1,FALSE),VLOOKUP($A1129,Pit!$A$4:$BA$1686,S$2,FALSE))</f>
        <v>-0.96092791839002989</v>
      </c>
      <c r="T1129" s="20" t="str">
        <f>IF($C1129="B",VLOOKUP($A1129,Bat!$A$4:$BF$2320,T$1,FALSE),VLOOKUP($A1129,Pit!$A$4:$BA$1686,T$2,FALSE))</f>
        <v>Slot</v>
      </c>
      <c r="U1129" s="17" t="str">
        <f>VLOOKUP(IF($C1129="B",VLOOKUP($A1129,Bat!$A$4:$AU$2320,U$1,FALSE),VLOOKUP($A1129,Pit!$A$4:$BE$1686,U$2,FALSE)),COND!$A$35:$B$41,2,FALSE)</f>
        <v>??</v>
      </c>
      <c r="V1129" s="21">
        <f>IF($C1129="B",VLOOKUP($A1129,Bat!$A$4:$AT$2284,46,FALSE),VLOOKUP($A1129,Pit!$A$4:$BD$1664,56,FALSE))</f>
        <v>707</v>
      </c>
      <c r="W1129" s="16">
        <f t="shared" si="87"/>
        <v>707</v>
      </c>
      <c r="X1129" s="16"/>
      <c r="Y1129" s="22">
        <f t="shared" si="88"/>
        <v>1242</v>
      </c>
      <c r="Z1129" s="16" t="str">
        <f>IFERROR(VLOOKUP($D1129,Results37!$F$3:$L$1396,Z$1,FALSE),"")</f>
        <v/>
      </c>
      <c r="AA1129" s="47" t="str">
        <f>IF(ISERROR(VLOOKUP(D1129,Results37!$F$3:$O$399,AA$1,FALSE)),"",IF(VLOOKUP(D1129,Results37!$F$3:$O$399,AA$1+1,FALSE)=1,"S"&amp;VLOOKUP(D1129,Results37!$F$3:$O$399,AA$1,FALSE),VLOOKUP(D1129,Results37!$F$3:$O$399,AA$1,FALSE)))</f>
        <v/>
      </c>
      <c r="AB1129" s="16" t="str">
        <f>IFERROR(VLOOKUP($D1129,Results37!$F$3:$L$1396,AB$1,FALSE),"")</f>
        <v/>
      </c>
      <c r="AC1129" s="16" t="str">
        <f>IFERROR(VLOOKUP($D1129,Results37!$F$3:$L$1396,AC$1,FALSE),"")</f>
        <v/>
      </c>
      <c r="AD1129" s="16" t="str">
        <f t="shared" si="89"/>
        <v/>
      </c>
      <c r="AE1129" s="20" t="str">
        <f>IF(ISERROR(VLOOKUP($AC1129&amp;"-"&amp;$F1129&amp;" "&amp;G1129,Bonuses!$B$1:$G$1006,4,FALSE)),"",INT(VLOOKUP($AC1129&amp;"-"&amp;$F1129&amp;" "&amp;$G1129,Bonuses!$B$1:$G$1006,4,FALSE)))</f>
        <v/>
      </c>
      <c r="AF1129" s="16" t="str">
        <f>IF(ISERROR(VLOOKUP($AC1129&amp;"-"&amp;$F1129,Bonuses!$B$1:$G$1006,5,FALSE)),"",IF(VLOOKUP($AC1129&amp;"-"&amp;$F1129,Bonuses!$B$1:$G$1006,5,FALSE)="","",VLOOKUP($AC1129&amp;"-"&amp;$F1129,Bonuses!$B$1:$G$1006,6,FALSE)&amp;" yrs, "&amp;VLOOKUP($AC1129&amp;"-"&amp;$F1129,Bonuses!$B$1:$G$1006,5,FALSE)))</f>
        <v/>
      </c>
    </row>
    <row r="1130" spans="1:32" s="21" customFormat="1" x14ac:dyDescent="0.25">
      <c r="A1130" s="21" t="s">
        <v>2798</v>
      </c>
      <c r="B1130" s="21">
        <f t="shared" si="85"/>
        <v>0</v>
      </c>
      <c r="C1130" s="21" t="str">
        <f t="shared" si="86"/>
        <v>P</v>
      </c>
      <c r="D1130" s="17">
        <f>IF($C1130="B",VLOOKUP($A1130,Bat!$A$4:$BF$2320,D$1,FALSE),VLOOKUP($A1130,Pit!$A$4:$BA$1686,D$2,FALSE))</f>
        <v>10444</v>
      </c>
      <c r="E1130" s="16" t="str">
        <f>IF($C1130="B",VLOOKUP($A1130,Bat!$A$4:$BF$2320,E$1,FALSE),VLOOKUP($A1130,Pit!$A$4:$BA$1686,E$2,FALSE))</f>
        <v>RP</v>
      </c>
      <c r="F1130" s="16" t="str">
        <f>IF($C1130="B",VLOOKUP($A1130,Bat!$A$4:$BF$2320,F$1,FALSE),VLOOKUP($A1130,Pit!$A$4:$BA$1686,F$2,FALSE))</f>
        <v>Fred</v>
      </c>
      <c r="G1130" s="16" t="str">
        <f>IF($C1130="B",VLOOKUP($A1130,Bat!$A$4:$BF$2320,G$1,FALSE),VLOOKUP($A1130,Pit!$A$4:$BA$1686,G$2,FALSE))</f>
        <v>Carter</v>
      </c>
      <c r="H1130" s="16">
        <f>IF($C1130="B",VLOOKUP($A1130,Bat!$A$4:$BF$2320,H$1,FALSE),VLOOKUP($A1130,Pit!$A$4:$BA$1686,H$2,FALSE))</f>
        <v>23</v>
      </c>
      <c r="I1130" s="16" t="str">
        <f>IF($C1130="B",VLOOKUP($A1130,Bat!$A$4:$BF$2320,I$1,FALSE),VLOOKUP($A1130,Pit!$A$4:$BA$1686,I$2,FALSE))</f>
        <v>R</v>
      </c>
      <c r="J1130" s="16" t="str">
        <f>IF($C1130="B",VLOOKUP($A1130,Bat!$A$4:$BF$2320,J$1,FALSE),VLOOKUP($A1130,Pit!$A$4:$BA$1686,J$2,FALSE))</f>
        <v>R</v>
      </c>
      <c r="K1130" s="16" t="str">
        <f>IF($C1130="B",VLOOKUP($A1130,Bat!$A$4:$BF$2320,K$1,FALSE),VLOOKUP($A1130,Pit!$A$4:$BA$1686,K$2,FALSE))</f>
        <v>Low</v>
      </c>
      <c r="L1130" s="17" t="str">
        <f>IF($C1130="B",VLOOKUP($A1130,Bat!$A$4:$BF$2320,L$1,FALSE),VLOOKUP($A1130,Pit!$A$4:$BA$1686,L$2,FALSE))</f>
        <v>Normal</v>
      </c>
      <c r="M1130" s="16">
        <f>IF($C1130="B",VLOOKUP($A1130,Bat!$A$4:$BF$2320,M$1,FALSE),VLOOKUP($A1130,Pit!$A$4:$BA$1686,M$2,FALSE))</f>
        <v>2</v>
      </c>
      <c r="N1130" s="16">
        <f>IF($C1130="B",VLOOKUP($A1130,Bat!$A$4:$BF$2320,N$1,FALSE),VLOOKUP($A1130,Pit!$A$4:$BA$1686,N$2,FALSE))</f>
        <v>2</v>
      </c>
      <c r="O1130" s="16">
        <f>IF($C1130="B",VLOOKUP($A1130,Bat!$A$4:$BF$2320,O$1,FALSE),VLOOKUP($A1130,Pit!$A$4:$BA$1686,O$2,FALSE))</f>
        <v>2</v>
      </c>
      <c r="P1130" s="16" t="str">
        <f>IF($C1130="B",VLOOKUP($A1130,Bat!$A$4:$BF$2320,P$1,FALSE),VLOOKUP($A1130,Pit!$A$4:$BA$1686,P$2,FALSE))</f>
        <v>89-91 Mph</v>
      </c>
      <c r="Q1130" s="17">
        <f>IF($C1130="B",VLOOKUP($A1130,Bat!$A$4:$BF$2320,Q$1,FALSE),VLOOKUP($A1130,Pit!$A$4:$BA$1686,Q$2,FALSE))</f>
        <v>5</v>
      </c>
      <c r="R1130" s="18">
        <f>IF($C1130="B",VLOOKUP($A1130,Bat!$A$4:$BF$2320,R$1,FALSE),VLOOKUP($A1130,Pit!$A$4:$BA$1686,R$2,FALSE))</f>
        <v>1.0526399019543256</v>
      </c>
      <c r="S1130" s="19">
        <f>IF($C1130="B",VLOOKUP($A1130,Bat!$A$4:$BF$2320,S$1,FALSE),VLOOKUP($A1130,Pit!$A$4:$BA$1686,S$2,FALSE))</f>
        <v>-0.96507905356105317</v>
      </c>
      <c r="T1130" s="20" t="str">
        <f>IF($C1130="B",VLOOKUP($A1130,Bat!$A$4:$BF$2320,T$1,FALSE),VLOOKUP($A1130,Pit!$A$4:$BA$1686,T$2,FALSE))</f>
        <v>Slot</v>
      </c>
      <c r="U1130" s="17" t="str">
        <f>VLOOKUP(IF($C1130="B",VLOOKUP($A1130,Bat!$A$4:$AU$2320,U$1,FALSE),VLOOKUP($A1130,Pit!$A$4:$BE$1686,U$2,FALSE)),COND!$A$35:$B$41,2,FALSE)</f>
        <v>??</v>
      </c>
      <c r="V1130" s="21">
        <f>IF($C1130="B",VLOOKUP($A1130,Bat!$A$4:$AT$2284,46,FALSE),VLOOKUP($A1130,Pit!$A$4:$BD$1664,56,FALSE))</f>
        <v>708</v>
      </c>
      <c r="W1130" s="16">
        <f t="shared" si="87"/>
        <v>708</v>
      </c>
      <c r="X1130" s="16"/>
      <c r="Y1130" s="22">
        <f t="shared" si="88"/>
        <v>1243</v>
      </c>
      <c r="Z1130" s="16" t="str">
        <f>IFERROR(VLOOKUP($D1130,Results37!$F$3:$L$1396,Z$1,FALSE),"")</f>
        <v/>
      </c>
      <c r="AA1130" s="47" t="str">
        <f>IF(ISERROR(VLOOKUP(D1130,Results37!$F$3:$O$399,AA$1,FALSE)),"",IF(VLOOKUP(D1130,Results37!$F$3:$O$399,AA$1+1,FALSE)=1,"S"&amp;VLOOKUP(D1130,Results37!$F$3:$O$399,AA$1,FALSE),VLOOKUP(D1130,Results37!$F$3:$O$399,AA$1,FALSE)))</f>
        <v/>
      </c>
      <c r="AB1130" s="16" t="str">
        <f>IFERROR(VLOOKUP($D1130,Results37!$F$3:$L$1396,AB$1,FALSE),"")</f>
        <v/>
      </c>
      <c r="AC1130" s="16" t="str">
        <f>IFERROR(VLOOKUP($D1130,Results37!$F$3:$L$1396,AC$1,FALSE),"")</f>
        <v/>
      </c>
      <c r="AD1130" s="16" t="str">
        <f t="shared" si="89"/>
        <v/>
      </c>
      <c r="AE1130" s="20" t="str">
        <f>IF(ISERROR(VLOOKUP($AC1130&amp;"-"&amp;$F1130&amp;" "&amp;G1130,Bonuses!$B$1:$G$1006,4,FALSE)),"",INT(VLOOKUP($AC1130&amp;"-"&amp;$F1130&amp;" "&amp;$G1130,Bonuses!$B$1:$G$1006,4,FALSE)))</f>
        <v/>
      </c>
      <c r="AF1130" s="16" t="str">
        <f>IF(ISERROR(VLOOKUP($AC1130&amp;"-"&amp;$F1130,Bonuses!$B$1:$G$1006,5,FALSE)),"",IF(VLOOKUP($AC1130&amp;"-"&amp;$F1130,Bonuses!$B$1:$G$1006,5,FALSE)="","",VLOOKUP($AC1130&amp;"-"&amp;$F1130,Bonuses!$B$1:$G$1006,6,FALSE)&amp;" yrs, "&amp;VLOOKUP($AC1130&amp;"-"&amp;$F1130,Bonuses!$B$1:$G$1006,5,FALSE)))</f>
        <v/>
      </c>
    </row>
    <row r="1131" spans="1:32" s="21" customFormat="1" x14ac:dyDescent="0.25">
      <c r="A1131" s="21" t="s">
        <v>2799</v>
      </c>
      <c r="B1131" s="21">
        <f t="shared" si="85"/>
        <v>0</v>
      </c>
      <c r="C1131" s="21" t="str">
        <f t="shared" si="86"/>
        <v>P</v>
      </c>
      <c r="D1131" s="17">
        <f>IF($C1131="B",VLOOKUP($A1131,Bat!$A$4:$BF$2320,D$1,FALSE),VLOOKUP($A1131,Pit!$A$4:$BA$1686,D$2,FALSE))</f>
        <v>5597</v>
      </c>
      <c r="E1131" s="16" t="str">
        <f>IF($C1131="B",VLOOKUP($A1131,Bat!$A$4:$BF$2320,E$1,FALSE),VLOOKUP($A1131,Pit!$A$4:$BA$1686,E$2,FALSE))</f>
        <v>RP</v>
      </c>
      <c r="F1131" s="16" t="str">
        <f>IF($C1131="B",VLOOKUP($A1131,Bat!$A$4:$BF$2320,F$1,FALSE),VLOOKUP($A1131,Pit!$A$4:$BA$1686,F$2,FALSE))</f>
        <v>Henry</v>
      </c>
      <c r="G1131" s="16" t="str">
        <f>IF($C1131="B",VLOOKUP($A1131,Bat!$A$4:$BF$2320,G$1,FALSE),VLOOKUP($A1131,Pit!$A$4:$BA$1686,G$2,FALSE))</f>
        <v>Monroe</v>
      </c>
      <c r="H1131" s="16">
        <f>IF($C1131="B",VLOOKUP($A1131,Bat!$A$4:$BF$2320,H$1,FALSE),VLOOKUP($A1131,Pit!$A$4:$BA$1686,H$2,FALSE))</f>
        <v>24</v>
      </c>
      <c r="I1131" s="16" t="str">
        <f>IF($C1131="B",VLOOKUP($A1131,Bat!$A$4:$BF$2320,I$1,FALSE),VLOOKUP($A1131,Pit!$A$4:$BA$1686,I$2,FALSE))</f>
        <v>R</v>
      </c>
      <c r="J1131" s="16" t="str">
        <f>IF($C1131="B",VLOOKUP($A1131,Bat!$A$4:$BF$2320,J$1,FALSE),VLOOKUP($A1131,Pit!$A$4:$BA$1686,J$2,FALSE))</f>
        <v>R</v>
      </c>
      <c r="K1131" s="16" t="str">
        <f>IF($C1131="B",VLOOKUP($A1131,Bat!$A$4:$BF$2320,K$1,FALSE),VLOOKUP($A1131,Pit!$A$4:$BA$1686,K$2,FALSE))</f>
        <v>Normal</v>
      </c>
      <c r="L1131" s="17" t="str">
        <f>IF($C1131="B",VLOOKUP($A1131,Bat!$A$4:$BF$2320,L$1,FALSE),VLOOKUP($A1131,Pit!$A$4:$BA$1686,L$2,FALSE))</f>
        <v>Normal</v>
      </c>
      <c r="M1131" s="16">
        <f>IF($C1131="B",VLOOKUP($A1131,Bat!$A$4:$BF$2320,M$1,FALSE),VLOOKUP($A1131,Pit!$A$4:$BA$1686,M$2,FALSE))</f>
        <v>4</v>
      </c>
      <c r="N1131" s="16">
        <f>IF($C1131="B",VLOOKUP($A1131,Bat!$A$4:$BF$2320,N$1,FALSE),VLOOKUP($A1131,Pit!$A$4:$BA$1686,N$2,FALSE))</f>
        <v>1</v>
      </c>
      <c r="O1131" s="16">
        <f>IF($C1131="B",VLOOKUP($A1131,Bat!$A$4:$BF$2320,O$1,FALSE),VLOOKUP($A1131,Pit!$A$4:$BA$1686,O$2,FALSE))</f>
        <v>1</v>
      </c>
      <c r="P1131" s="16" t="str">
        <f>IF($C1131="B",VLOOKUP($A1131,Bat!$A$4:$BF$2320,P$1,FALSE),VLOOKUP($A1131,Pit!$A$4:$BA$1686,P$2,FALSE))</f>
        <v>87-89 Mph</v>
      </c>
      <c r="Q1131" s="17">
        <f>IF($C1131="B",VLOOKUP($A1131,Bat!$A$4:$BF$2320,Q$1,FALSE),VLOOKUP($A1131,Pit!$A$4:$BA$1686,Q$2,FALSE))</f>
        <v>6</v>
      </c>
      <c r="R1131" s="18">
        <f>IF($C1131="B",VLOOKUP($A1131,Bat!$A$4:$BF$2320,R$1,FALSE),VLOOKUP($A1131,Pit!$A$4:$BA$1686,R$2,FALSE))</f>
        <v>1.0186626729462773</v>
      </c>
      <c r="S1131" s="19">
        <f>IF($C1131="B",VLOOKUP($A1131,Bat!$A$4:$BF$2320,S$1,FALSE),VLOOKUP($A1131,Pit!$A$4:$BA$1686,S$2,FALSE))</f>
        <v>-0.96806395466394324</v>
      </c>
      <c r="T1131" s="20" t="str">
        <f>IF($C1131="B",VLOOKUP($A1131,Bat!$A$4:$BF$2320,T$1,FALSE),VLOOKUP($A1131,Pit!$A$4:$BA$1686,T$2,FALSE))</f>
        <v>Slot</v>
      </c>
      <c r="U1131" s="17" t="str">
        <f>VLOOKUP(IF($C1131="B",VLOOKUP($A1131,Bat!$A$4:$AU$2320,U$1,FALSE),VLOOKUP($A1131,Pit!$A$4:$BE$1686,U$2,FALSE)),COND!$A$35:$B$41,2,FALSE)</f>
        <v>??</v>
      </c>
      <c r="V1131" s="21">
        <f>IF($C1131="B",VLOOKUP($A1131,Bat!$A$4:$AT$2284,46,FALSE),VLOOKUP($A1131,Pit!$A$4:$BD$1664,56,FALSE))</f>
        <v>709</v>
      </c>
      <c r="W1131" s="16">
        <f t="shared" si="87"/>
        <v>709</v>
      </c>
      <c r="X1131" s="16"/>
      <c r="Y1131" s="22">
        <f t="shared" si="88"/>
        <v>1245</v>
      </c>
      <c r="Z1131" s="16" t="str">
        <f>IFERROR(VLOOKUP($D1131,Results37!$F$3:$L$1396,Z$1,FALSE),"")</f>
        <v/>
      </c>
      <c r="AA1131" s="47" t="str">
        <f>IF(ISERROR(VLOOKUP(D1131,Results37!$F$3:$O$399,AA$1,FALSE)),"",IF(VLOOKUP(D1131,Results37!$F$3:$O$399,AA$1+1,FALSE)=1,"S"&amp;VLOOKUP(D1131,Results37!$F$3:$O$399,AA$1,FALSE),VLOOKUP(D1131,Results37!$F$3:$O$399,AA$1,FALSE)))</f>
        <v/>
      </c>
      <c r="AB1131" s="16" t="str">
        <f>IFERROR(VLOOKUP($D1131,Results37!$F$3:$L$1396,AB$1,FALSE),"")</f>
        <v/>
      </c>
      <c r="AC1131" s="16" t="str">
        <f>IFERROR(VLOOKUP($D1131,Results37!$F$3:$L$1396,AC$1,FALSE),"")</f>
        <v/>
      </c>
      <c r="AD1131" s="16" t="str">
        <f t="shared" si="89"/>
        <v/>
      </c>
      <c r="AE1131" s="20" t="str">
        <f>IF(ISERROR(VLOOKUP($AC1131&amp;"-"&amp;$F1131&amp;" "&amp;G1131,Bonuses!$B$1:$G$1006,4,FALSE)),"",INT(VLOOKUP($AC1131&amp;"-"&amp;$F1131&amp;" "&amp;$G1131,Bonuses!$B$1:$G$1006,4,FALSE)))</f>
        <v/>
      </c>
      <c r="AF1131" s="16" t="str">
        <f>IF(ISERROR(VLOOKUP($AC1131&amp;"-"&amp;$F1131,Bonuses!$B$1:$G$1006,5,FALSE)),"",IF(VLOOKUP($AC1131&amp;"-"&amp;$F1131,Bonuses!$B$1:$G$1006,5,FALSE)="","",VLOOKUP($AC1131&amp;"-"&amp;$F1131,Bonuses!$B$1:$G$1006,6,FALSE)&amp;" yrs, "&amp;VLOOKUP($AC1131&amp;"-"&amp;$F1131,Bonuses!$B$1:$G$1006,5,FALSE)))</f>
        <v/>
      </c>
    </row>
    <row r="1132" spans="1:32" s="21" customFormat="1" x14ac:dyDescent="0.25">
      <c r="A1132" s="21" t="s">
        <v>2800</v>
      </c>
      <c r="B1132" s="21">
        <f t="shared" si="85"/>
        <v>0</v>
      </c>
      <c r="C1132" s="21" t="str">
        <f t="shared" si="86"/>
        <v>P</v>
      </c>
      <c r="D1132" s="17">
        <f>IF($C1132="B",VLOOKUP($A1132,Bat!$A$4:$BF$2320,D$1,FALSE),VLOOKUP($A1132,Pit!$A$4:$BA$1686,D$2,FALSE))</f>
        <v>3024</v>
      </c>
      <c r="E1132" s="16" t="str">
        <f>IF($C1132="B",VLOOKUP($A1132,Bat!$A$4:$BF$2320,E$1,FALSE),VLOOKUP($A1132,Pit!$A$4:$BA$1686,E$2,FALSE))</f>
        <v>RP</v>
      </c>
      <c r="F1132" s="16" t="str">
        <f>IF($C1132="B",VLOOKUP($A1132,Bat!$A$4:$BF$2320,F$1,FALSE),VLOOKUP($A1132,Pit!$A$4:$BA$1686,F$2,FALSE))</f>
        <v>Fernando</v>
      </c>
      <c r="G1132" s="16" t="str">
        <f>IF($C1132="B",VLOOKUP($A1132,Bat!$A$4:$BF$2320,G$1,FALSE),VLOOKUP($A1132,Pit!$A$4:$BA$1686,G$2,FALSE))</f>
        <v>Lluea</v>
      </c>
      <c r="H1132" s="16">
        <f>IF($C1132="B",VLOOKUP($A1132,Bat!$A$4:$BF$2320,H$1,FALSE),VLOOKUP($A1132,Pit!$A$4:$BA$1686,H$2,FALSE))</f>
        <v>23</v>
      </c>
      <c r="I1132" s="16" t="str">
        <f>IF($C1132="B",VLOOKUP($A1132,Bat!$A$4:$BF$2320,I$1,FALSE),VLOOKUP($A1132,Pit!$A$4:$BA$1686,I$2,FALSE))</f>
        <v>L</v>
      </c>
      <c r="J1132" s="16" t="str">
        <f>IF($C1132="B",VLOOKUP($A1132,Bat!$A$4:$BF$2320,J$1,FALSE),VLOOKUP($A1132,Pit!$A$4:$BA$1686,J$2,FALSE))</f>
        <v>L</v>
      </c>
      <c r="K1132" s="16" t="str">
        <f>IF($C1132="B",VLOOKUP($A1132,Bat!$A$4:$BF$2320,K$1,FALSE),VLOOKUP($A1132,Pit!$A$4:$BA$1686,K$2,FALSE))</f>
        <v>Normal</v>
      </c>
      <c r="L1132" s="17" t="str">
        <f>IF($C1132="B",VLOOKUP($A1132,Bat!$A$4:$BF$2320,L$1,FALSE),VLOOKUP($A1132,Pit!$A$4:$BA$1686,L$2,FALSE))</f>
        <v>Normal</v>
      </c>
      <c r="M1132" s="16">
        <f>IF($C1132="B",VLOOKUP($A1132,Bat!$A$4:$BF$2320,M$1,FALSE),VLOOKUP($A1132,Pit!$A$4:$BA$1686,M$2,FALSE))</f>
        <v>3</v>
      </c>
      <c r="N1132" s="16">
        <f>IF($C1132="B",VLOOKUP($A1132,Bat!$A$4:$BF$2320,N$1,FALSE),VLOOKUP($A1132,Pit!$A$4:$BA$1686,N$2,FALSE))</f>
        <v>1</v>
      </c>
      <c r="O1132" s="16">
        <f>IF($C1132="B",VLOOKUP($A1132,Bat!$A$4:$BF$2320,O$1,FALSE),VLOOKUP($A1132,Pit!$A$4:$BA$1686,O$2,FALSE))</f>
        <v>2</v>
      </c>
      <c r="P1132" s="16" t="str">
        <f>IF($C1132="B",VLOOKUP($A1132,Bat!$A$4:$BF$2320,P$1,FALSE),VLOOKUP($A1132,Pit!$A$4:$BA$1686,P$2,FALSE))</f>
        <v>89-91 Mph</v>
      </c>
      <c r="Q1132" s="17">
        <f>IF($C1132="B",VLOOKUP($A1132,Bat!$A$4:$BF$2320,Q$1,FALSE),VLOOKUP($A1132,Pit!$A$4:$BA$1686,Q$2,FALSE))</f>
        <v>9</v>
      </c>
      <c r="R1132" s="18">
        <f>IF($C1132="B",VLOOKUP($A1132,Bat!$A$4:$BF$2320,R$1,FALSE),VLOOKUP($A1132,Pit!$A$4:$BA$1686,R$2,FALSE))</f>
        <v>1.012915974146928</v>
      </c>
      <c r="S1132" s="19">
        <f>IF($C1132="B",VLOOKUP($A1132,Bat!$A$4:$BF$2320,S$1,FALSE),VLOOKUP($A1132,Pit!$A$4:$BA$1686,S$2,FALSE))</f>
        <v>-0.96856880241300747</v>
      </c>
      <c r="T1132" s="20" t="str">
        <f>IF($C1132="B",VLOOKUP($A1132,Bat!$A$4:$BF$2320,T$1,FALSE),VLOOKUP($A1132,Pit!$A$4:$BA$1686,T$2,FALSE))</f>
        <v>-</v>
      </c>
      <c r="U1132" s="17" t="str">
        <f>VLOOKUP(IF($C1132="B",VLOOKUP($A1132,Bat!$A$4:$AU$2320,U$1,FALSE),VLOOKUP($A1132,Pit!$A$4:$BE$1686,U$2,FALSE)),COND!$A$35:$B$41,2,FALSE)</f>
        <v>??</v>
      </c>
      <c r="V1132" s="21">
        <f>IF($C1132="B",VLOOKUP($A1132,Bat!$A$4:$AT$2284,46,FALSE),VLOOKUP($A1132,Pit!$A$4:$BD$1664,56,FALSE))</f>
        <v>710</v>
      </c>
      <c r="W1132" s="16">
        <f t="shared" si="87"/>
        <v>999</v>
      </c>
      <c r="X1132" s="16"/>
      <c r="Y1132" s="22">
        <f t="shared" si="88"/>
        <v>1246</v>
      </c>
      <c r="Z1132" s="16" t="str">
        <f>IFERROR(VLOOKUP($D1132,Results37!$F$3:$L$1396,Z$1,FALSE),"")</f>
        <v/>
      </c>
      <c r="AA1132" s="47" t="str">
        <f>IF(ISERROR(VLOOKUP(D1132,Results37!$F$3:$O$399,AA$1,FALSE)),"",IF(VLOOKUP(D1132,Results37!$F$3:$O$399,AA$1+1,FALSE)=1,"S"&amp;VLOOKUP(D1132,Results37!$F$3:$O$399,AA$1,FALSE),VLOOKUP(D1132,Results37!$F$3:$O$399,AA$1,FALSE)))</f>
        <v/>
      </c>
      <c r="AB1132" s="16" t="str">
        <f>IFERROR(VLOOKUP($D1132,Results37!$F$3:$L$1396,AB$1,FALSE),"")</f>
        <v/>
      </c>
      <c r="AC1132" s="16" t="str">
        <f>IFERROR(VLOOKUP($D1132,Results37!$F$3:$L$1396,AC$1,FALSE),"")</f>
        <v/>
      </c>
      <c r="AD1132" s="16" t="str">
        <f t="shared" si="89"/>
        <v/>
      </c>
      <c r="AE1132" s="20" t="str">
        <f>IF(ISERROR(VLOOKUP($AC1132&amp;"-"&amp;$F1132&amp;" "&amp;G1132,Bonuses!$B$1:$G$1006,4,FALSE)),"",INT(VLOOKUP($AC1132&amp;"-"&amp;$F1132&amp;" "&amp;$G1132,Bonuses!$B$1:$G$1006,4,FALSE)))</f>
        <v/>
      </c>
      <c r="AF1132" s="16" t="str">
        <f>IF(ISERROR(VLOOKUP($AC1132&amp;"-"&amp;$F1132,Bonuses!$B$1:$G$1006,5,FALSE)),"",IF(VLOOKUP($AC1132&amp;"-"&amp;$F1132,Bonuses!$B$1:$G$1006,5,FALSE)="","",VLOOKUP($AC1132&amp;"-"&amp;$F1132,Bonuses!$B$1:$G$1006,6,FALSE)&amp;" yrs, "&amp;VLOOKUP($AC1132&amp;"-"&amp;$F1132,Bonuses!$B$1:$G$1006,5,FALSE)))</f>
        <v/>
      </c>
    </row>
    <row r="1133" spans="1:32" s="21" customFormat="1" x14ac:dyDescent="0.25">
      <c r="A1133" s="21" t="s">
        <v>2801</v>
      </c>
      <c r="B1133" s="21">
        <f t="shared" si="85"/>
        <v>0</v>
      </c>
      <c r="C1133" s="21" t="str">
        <f t="shared" si="86"/>
        <v>P</v>
      </c>
      <c r="D1133" s="17">
        <f>IF($C1133="B",VLOOKUP($A1133,Bat!$A$4:$BF$2320,D$1,FALSE),VLOOKUP($A1133,Pit!$A$4:$BA$1686,D$2,FALSE))</f>
        <v>7302</v>
      </c>
      <c r="E1133" s="16" t="str">
        <f>IF($C1133="B",VLOOKUP($A1133,Bat!$A$4:$BF$2320,E$1,FALSE),VLOOKUP($A1133,Pit!$A$4:$BA$1686,E$2,FALSE))</f>
        <v>RP</v>
      </c>
      <c r="F1133" s="16" t="str">
        <f>IF($C1133="B",VLOOKUP($A1133,Bat!$A$4:$BF$2320,F$1,FALSE),VLOOKUP($A1133,Pit!$A$4:$BA$1686,F$2,FALSE))</f>
        <v>Chris</v>
      </c>
      <c r="G1133" s="16" t="str">
        <f>IF($C1133="B",VLOOKUP($A1133,Bat!$A$4:$BF$2320,G$1,FALSE),VLOOKUP($A1133,Pit!$A$4:$BA$1686,G$2,FALSE))</f>
        <v>Crockett</v>
      </c>
      <c r="H1133" s="16">
        <f>IF($C1133="B",VLOOKUP($A1133,Bat!$A$4:$BF$2320,H$1,FALSE),VLOOKUP($A1133,Pit!$A$4:$BA$1686,H$2,FALSE))</f>
        <v>22</v>
      </c>
      <c r="I1133" s="16" t="str">
        <f>IF($C1133="B",VLOOKUP($A1133,Bat!$A$4:$BF$2320,I$1,FALSE),VLOOKUP($A1133,Pit!$A$4:$BA$1686,I$2,FALSE))</f>
        <v>R</v>
      </c>
      <c r="J1133" s="16" t="str">
        <f>IF($C1133="B",VLOOKUP($A1133,Bat!$A$4:$BF$2320,J$1,FALSE),VLOOKUP($A1133,Pit!$A$4:$BA$1686,J$2,FALSE))</f>
        <v>R</v>
      </c>
      <c r="K1133" s="16" t="str">
        <f>IF($C1133="B",VLOOKUP($A1133,Bat!$A$4:$BF$2320,K$1,FALSE),VLOOKUP($A1133,Pit!$A$4:$BA$1686,K$2,FALSE))</f>
        <v>Normal</v>
      </c>
      <c r="L1133" s="17" t="str">
        <f>IF($C1133="B",VLOOKUP($A1133,Bat!$A$4:$BF$2320,L$1,FALSE),VLOOKUP($A1133,Pit!$A$4:$BA$1686,L$2,FALSE))</f>
        <v>Normal</v>
      </c>
      <c r="M1133" s="16">
        <f>IF($C1133="B",VLOOKUP($A1133,Bat!$A$4:$BF$2320,M$1,FALSE),VLOOKUP($A1133,Pit!$A$4:$BA$1686,M$2,FALSE))</f>
        <v>4</v>
      </c>
      <c r="N1133" s="16">
        <f>IF($C1133="B",VLOOKUP($A1133,Bat!$A$4:$BF$2320,N$1,FALSE),VLOOKUP($A1133,Pit!$A$4:$BA$1686,N$2,FALSE))</f>
        <v>1</v>
      </c>
      <c r="O1133" s="16">
        <f>IF($C1133="B",VLOOKUP($A1133,Bat!$A$4:$BF$2320,O$1,FALSE),VLOOKUP($A1133,Pit!$A$4:$BA$1686,O$2,FALSE))</f>
        <v>1</v>
      </c>
      <c r="P1133" s="16" t="str">
        <f>IF($C1133="B",VLOOKUP($A1133,Bat!$A$4:$BF$2320,P$1,FALSE),VLOOKUP($A1133,Pit!$A$4:$BA$1686,P$2,FALSE))</f>
        <v>87-89 Mph</v>
      </c>
      <c r="Q1133" s="17">
        <f>IF($C1133="B",VLOOKUP($A1133,Bat!$A$4:$BF$2320,Q$1,FALSE),VLOOKUP($A1133,Pit!$A$4:$BA$1686,Q$2,FALSE))</f>
        <v>6</v>
      </c>
      <c r="R1133" s="18">
        <f>IF($C1133="B",VLOOKUP($A1133,Bat!$A$4:$BF$2320,R$1,FALSE),VLOOKUP($A1133,Pit!$A$4:$BA$1686,R$2,FALSE))</f>
        <v>0.98069786466698616</v>
      </c>
      <c r="S1133" s="19">
        <f>IF($C1133="B",VLOOKUP($A1133,Bat!$A$4:$BF$2320,S$1,FALSE),VLOOKUP($A1133,Pit!$A$4:$BA$1686,S$2,FALSE))</f>
        <v>-0.97139916478590527</v>
      </c>
      <c r="T1133" s="20" t="str">
        <f>IF($C1133="B",VLOOKUP($A1133,Bat!$A$4:$BF$2320,T$1,FALSE),VLOOKUP($A1133,Pit!$A$4:$BA$1686,T$2,FALSE))</f>
        <v>-</v>
      </c>
      <c r="U1133" s="17" t="str">
        <f>VLOOKUP(IF($C1133="B",VLOOKUP($A1133,Bat!$A$4:$AU$2320,U$1,FALSE),VLOOKUP($A1133,Pit!$A$4:$BE$1686,U$2,FALSE)),COND!$A$35:$B$41,2,FALSE)</f>
        <v>??</v>
      </c>
      <c r="V1133" s="21">
        <f>IF($C1133="B",VLOOKUP($A1133,Bat!$A$4:$AT$2284,46,FALSE),VLOOKUP($A1133,Pit!$A$4:$BD$1664,56,FALSE))</f>
        <v>711</v>
      </c>
      <c r="W1133" s="16">
        <f t="shared" si="87"/>
        <v>999</v>
      </c>
      <c r="X1133" s="16"/>
      <c r="Y1133" s="22">
        <f t="shared" si="88"/>
        <v>1247</v>
      </c>
      <c r="Z1133" s="16" t="str">
        <f>IFERROR(VLOOKUP($D1133,Results37!$F$3:$L$1396,Z$1,FALSE),"")</f>
        <v/>
      </c>
      <c r="AA1133" s="47" t="str">
        <f>IF(ISERROR(VLOOKUP(D1133,Results37!$F$3:$O$399,AA$1,FALSE)),"",IF(VLOOKUP(D1133,Results37!$F$3:$O$399,AA$1+1,FALSE)=1,"S"&amp;VLOOKUP(D1133,Results37!$F$3:$O$399,AA$1,FALSE),VLOOKUP(D1133,Results37!$F$3:$O$399,AA$1,FALSE)))</f>
        <v/>
      </c>
      <c r="AB1133" s="16" t="str">
        <f>IFERROR(VLOOKUP($D1133,Results37!$F$3:$L$1396,AB$1,FALSE),"")</f>
        <v/>
      </c>
      <c r="AC1133" s="16" t="str">
        <f>IFERROR(VLOOKUP($D1133,Results37!$F$3:$L$1396,AC$1,FALSE),"")</f>
        <v/>
      </c>
      <c r="AD1133" s="16" t="str">
        <f t="shared" si="89"/>
        <v/>
      </c>
      <c r="AE1133" s="20" t="str">
        <f>IF(ISERROR(VLOOKUP($AC1133&amp;"-"&amp;$F1133&amp;" "&amp;G1133,Bonuses!$B$1:$G$1006,4,FALSE)),"",INT(VLOOKUP($AC1133&amp;"-"&amp;$F1133&amp;" "&amp;$G1133,Bonuses!$B$1:$G$1006,4,FALSE)))</f>
        <v/>
      </c>
      <c r="AF1133" s="16" t="str">
        <f>IF(ISERROR(VLOOKUP($AC1133&amp;"-"&amp;$F1133,Bonuses!$B$1:$G$1006,5,FALSE)),"",IF(VLOOKUP($AC1133&amp;"-"&amp;$F1133,Bonuses!$B$1:$G$1006,5,FALSE)="","",VLOOKUP($AC1133&amp;"-"&amp;$F1133,Bonuses!$B$1:$G$1006,6,FALSE)&amp;" yrs, "&amp;VLOOKUP($AC1133&amp;"-"&amp;$F1133,Bonuses!$B$1:$G$1006,5,FALSE)))</f>
        <v/>
      </c>
    </row>
    <row r="1134" spans="1:32" s="21" customFormat="1" x14ac:dyDescent="0.25">
      <c r="A1134" s="21" t="s">
        <v>3028</v>
      </c>
      <c r="B1134" s="21">
        <f t="shared" si="85"/>
        <v>0</v>
      </c>
      <c r="C1134" s="21" t="str">
        <f t="shared" si="86"/>
        <v>P</v>
      </c>
      <c r="D1134" s="17">
        <f>IF($C1134="B",VLOOKUP($A1134,Bat!$A$4:$BF$2320,D$1,FALSE),VLOOKUP($A1134,Pit!$A$4:$BA$1686,D$2,FALSE))</f>
        <v>6140</v>
      </c>
      <c r="E1134" s="16" t="str">
        <f>IF($C1134="B",VLOOKUP($A1134,Bat!$A$4:$BF$2320,E$1,FALSE),VLOOKUP($A1134,Pit!$A$4:$BA$1686,E$2,FALSE))</f>
        <v>SP</v>
      </c>
      <c r="F1134" s="16" t="str">
        <f>IF($C1134="B",VLOOKUP($A1134,Bat!$A$4:$BF$2320,F$1,FALSE),VLOOKUP($A1134,Pit!$A$4:$BA$1686,F$2,FALSE))</f>
        <v>Mike</v>
      </c>
      <c r="G1134" s="16" t="str">
        <f>IF($C1134="B",VLOOKUP($A1134,Bat!$A$4:$BF$2320,G$1,FALSE),VLOOKUP($A1134,Pit!$A$4:$BA$1686,G$2,FALSE))</f>
        <v>Welch</v>
      </c>
      <c r="H1134" s="16">
        <f>IF($C1134="B",VLOOKUP($A1134,Bat!$A$4:$BF$2320,H$1,FALSE),VLOOKUP($A1134,Pit!$A$4:$BA$1686,H$2,FALSE))</f>
        <v>24</v>
      </c>
      <c r="I1134" s="16" t="str">
        <f>IF($C1134="B",VLOOKUP($A1134,Bat!$A$4:$BF$2320,I$1,FALSE),VLOOKUP($A1134,Pit!$A$4:$BA$1686,I$2,FALSE))</f>
        <v>S</v>
      </c>
      <c r="J1134" s="16" t="str">
        <f>IF($C1134="B",VLOOKUP($A1134,Bat!$A$4:$BF$2320,J$1,FALSE),VLOOKUP($A1134,Pit!$A$4:$BA$1686,J$2,FALSE))</f>
        <v>R</v>
      </c>
      <c r="K1134" s="16" t="str">
        <f>IF($C1134="B",VLOOKUP($A1134,Bat!$A$4:$BF$2320,K$1,FALSE),VLOOKUP($A1134,Pit!$A$4:$BA$1686,K$2,FALSE))</f>
        <v>Low</v>
      </c>
      <c r="L1134" s="17" t="str">
        <f>IF($C1134="B",VLOOKUP($A1134,Bat!$A$4:$BF$2320,L$1,FALSE),VLOOKUP($A1134,Pit!$A$4:$BA$1686,L$2,FALSE))</f>
        <v>High</v>
      </c>
      <c r="M1134" s="16">
        <f>IF($C1134="B",VLOOKUP($A1134,Bat!$A$4:$BF$2320,M$1,FALSE),VLOOKUP($A1134,Pit!$A$4:$BA$1686,M$2,FALSE))</f>
        <v>3</v>
      </c>
      <c r="N1134" s="16">
        <f>IF($C1134="B",VLOOKUP($A1134,Bat!$A$4:$BF$2320,N$1,FALSE),VLOOKUP($A1134,Pit!$A$4:$BA$1686,N$2,FALSE))</f>
        <v>1</v>
      </c>
      <c r="O1134" s="16">
        <f>IF($C1134="B",VLOOKUP($A1134,Bat!$A$4:$BF$2320,O$1,FALSE),VLOOKUP($A1134,Pit!$A$4:$BA$1686,O$2,FALSE))</f>
        <v>2</v>
      </c>
      <c r="P1134" s="16" t="str">
        <f>IF($C1134="B",VLOOKUP($A1134,Bat!$A$4:$BF$2320,P$1,FALSE),VLOOKUP($A1134,Pit!$A$4:$BA$1686,P$2,FALSE))</f>
        <v>90-92 Mph</v>
      </c>
      <c r="Q1134" s="17">
        <f>IF($C1134="B",VLOOKUP($A1134,Bat!$A$4:$BF$2320,Q$1,FALSE),VLOOKUP($A1134,Pit!$A$4:$BA$1686,Q$2,FALSE))</f>
        <v>10</v>
      </c>
      <c r="R1134" s="18">
        <f>IF($C1134="B",VLOOKUP($A1134,Bat!$A$4:$BF$2320,R$1,FALSE),VLOOKUP($A1134,Pit!$A$4:$BA$1686,R$2,FALSE))</f>
        <v>0.97397770924509786</v>
      </c>
      <c r="S1134" s="19">
        <f>IF($C1134="B",VLOOKUP($A1134,Bat!$A$4:$BF$2320,S$1,FALSE),VLOOKUP($A1134,Pit!$A$4:$BA$1686,S$2,FALSE))</f>
        <v>-0.97198953074322447</v>
      </c>
      <c r="T1134" s="20" t="str">
        <f>IF($C1134="B",VLOOKUP($A1134,Bat!$A$4:$BF$2320,T$1,FALSE),VLOOKUP($A1134,Pit!$A$4:$BA$1686,T$2,FALSE))</f>
        <v>Slot</v>
      </c>
      <c r="U1134" s="17" t="str">
        <f>VLOOKUP(IF($C1134="B",VLOOKUP($A1134,Bat!$A$4:$AU$2320,U$1,FALSE),VLOOKUP($A1134,Pit!$A$4:$BE$1686,U$2,FALSE)),COND!$A$35:$B$41,2,FALSE)</f>
        <v>??</v>
      </c>
      <c r="V1134" s="21">
        <f>IF($C1134="B",VLOOKUP($A1134,Bat!$A$4:$AT$2284,46,FALSE),VLOOKUP($A1134,Pit!$A$4:$BD$1664,56,FALSE))</f>
        <v>712</v>
      </c>
      <c r="W1134" s="16">
        <f t="shared" si="87"/>
        <v>712</v>
      </c>
      <c r="X1134" s="16"/>
      <c r="Y1134" s="22">
        <f t="shared" si="88"/>
        <v>1248</v>
      </c>
      <c r="Z1134" s="16" t="str">
        <f>IFERROR(VLOOKUP($D1134,Results37!$F$3:$L$1396,Z$1,FALSE),"")</f>
        <v/>
      </c>
      <c r="AA1134" s="47" t="str">
        <f>IF(ISERROR(VLOOKUP(D1134,Results37!$F$3:$O$399,AA$1,FALSE)),"",IF(VLOOKUP(D1134,Results37!$F$3:$O$399,AA$1+1,FALSE)=1,"S"&amp;VLOOKUP(D1134,Results37!$F$3:$O$399,AA$1,FALSE),VLOOKUP(D1134,Results37!$F$3:$O$399,AA$1,FALSE)))</f>
        <v/>
      </c>
      <c r="AB1134" s="16" t="str">
        <f>IFERROR(VLOOKUP($D1134,Results37!$F$3:$L$1396,AB$1,FALSE),"")</f>
        <v/>
      </c>
      <c r="AC1134" s="16" t="str">
        <f>IFERROR(VLOOKUP($D1134,Results37!$F$3:$L$1396,AC$1,FALSE),"")</f>
        <v/>
      </c>
      <c r="AD1134" s="16" t="str">
        <f t="shared" si="89"/>
        <v/>
      </c>
      <c r="AE1134" s="20" t="str">
        <f>IF(ISERROR(VLOOKUP($AC1134&amp;"-"&amp;$F1134&amp;" "&amp;G1134,Bonuses!$B$1:$G$1006,4,FALSE)),"",INT(VLOOKUP($AC1134&amp;"-"&amp;$F1134&amp;" "&amp;$G1134,Bonuses!$B$1:$G$1006,4,FALSE)))</f>
        <v/>
      </c>
      <c r="AF1134" s="16" t="str">
        <f>IF(ISERROR(VLOOKUP($AC1134&amp;"-"&amp;$F1134,Bonuses!$B$1:$G$1006,5,FALSE)),"",IF(VLOOKUP($AC1134&amp;"-"&amp;$F1134,Bonuses!$B$1:$G$1006,5,FALSE)="","",VLOOKUP($AC1134&amp;"-"&amp;$F1134,Bonuses!$B$1:$G$1006,6,FALSE)&amp;" yrs, "&amp;VLOOKUP($AC1134&amp;"-"&amp;$F1134,Bonuses!$B$1:$G$1006,5,FALSE)))</f>
        <v/>
      </c>
    </row>
    <row r="1135" spans="1:32" s="21" customFormat="1" x14ac:dyDescent="0.25">
      <c r="A1135" s="21" t="s">
        <v>2802</v>
      </c>
      <c r="B1135" s="21">
        <f t="shared" si="85"/>
        <v>0</v>
      </c>
      <c r="C1135" s="21" t="str">
        <f t="shared" si="86"/>
        <v>P</v>
      </c>
      <c r="D1135" s="17">
        <f>IF($C1135="B",VLOOKUP($A1135,Bat!$A$4:$BF$2320,D$1,FALSE),VLOOKUP($A1135,Pit!$A$4:$BA$1686,D$2,FALSE))</f>
        <v>4808</v>
      </c>
      <c r="E1135" s="16" t="str">
        <f>IF($C1135="B",VLOOKUP($A1135,Bat!$A$4:$BF$2320,E$1,FALSE),VLOOKUP($A1135,Pit!$A$4:$BA$1686,E$2,FALSE))</f>
        <v>RP</v>
      </c>
      <c r="F1135" s="16" t="str">
        <f>IF($C1135="B",VLOOKUP($A1135,Bat!$A$4:$BF$2320,F$1,FALSE),VLOOKUP($A1135,Pit!$A$4:$BA$1686,F$2,FALSE))</f>
        <v>Alex</v>
      </c>
      <c r="G1135" s="16" t="str">
        <f>IF($C1135="B",VLOOKUP($A1135,Bat!$A$4:$BF$2320,G$1,FALSE),VLOOKUP($A1135,Pit!$A$4:$BA$1686,G$2,FALSE))</f>
        <v>McCauley</v>
      </c>
      <c r="H1135" s="16">
        <f>IF($C1135="B",VLOOKUP($A1135,Bat!$A$4:$BF$2320,H$1,FALSE),VLOOKUP($A1135,Pit!$A$4:$BA$1686,H$2,FALSE))</f>
        <v>24</v>
      </c>
      <c r="I1135" s="16" t="str">
        <f>IF($C1135="B",VLOOKUP($A1135,Bat!$A$4:$BF$2320,I$1,FALSE),VLOOKUP($A1135,Pit!$A$4:$BA$1686,I$2,FALSE))</f>
        <v>R</v>
      </c>
      <c r="J1135" s="16" t="str">
        <f>IF($C1135="B",VLOOKUP($A1135,Bat!$A$4:$BF$2320,J$1,FALSE),VLOOKUP($A1135,Pit!$A$4:$BA$1686,J$2,FALSE))</f>
        <v>R</v>
      </c>
      <c r="K1135" s="16" t="str">
        <f>IF($C1135="B",VLOOKUP($A1135,Bat!$A$4:$BF$2320,K$1,FALSE),VLOOKUP($A1135,Pit!$A$4:$BA$1686,K$2,FALSE))</f>
        <v>High</v>
      </c>
      <c r="L1135" s="17" t="str">
        <f>IF($C1135="B",VLOOKUP($A1135,Bat!$A$4:$BF$2320,L$1,FALSE),VLOOKUP($A1135,Pit!$A$4:$BA$1686,L$2,FALSE))</f>
        <v>Low</v>
      </c>
      <c r="M1135" s="16">
        <f>IF($C1135="B",VLOOKUP($A1135,Bat!$A$4:$BF$2320,M$1,FALSE),VLOOKUP($A1135,Pit!$A$4:$BA$1686,M$2,FALSE))</f>
        <v>3</v>
      </c>
      <c r="N1135" s="16">
        <f>IF($C1135="B",VLOOKUP($A1135,Bat!$A$4:$BF$2320,N$1,FALSE),VLOOKUP($A1135,Pit!$A$4:$BA$1686,N$2,FALSE))</f>
        <v>2</v>
      </c>
      <c r="O1135" s="16">
        <f>IF($C1135="B",VLOOKUP($A1135,Bat!$A$4:$BF$2320,O$1,FALSE),VLOOKUP($A1135,Pit!$A$4:$BA$1686,O$2,FALSE))</f>
        <v>1</v>
      </c>
      <c r="P1135" s="16" t="str">
        <f>IF($C1135="B",VLOOKUP($A1135,Bat!$A$4:$BF$2320,P$1,FALSE),VLOOKUP($A1135,Pit!$A$4:$BA$1686,P$2,FALSE))</f>
        <v>91-93 Mph</v>
      </c>
      <c r="Q1135" s="17">
        <f>IF($C1135="B",VLOOKUP($A1135,Bat!$A$4:$BF$2320,Q$1,FALSE),VLOOKUP($A1135,Pit!$A$4:$BA$1686,Q$2,FALSE))</f>
        <v>6</v>
      </c>
      <c r="R1135" s="18">
        <f>IF($C1135="B",VLOOKUP($A1135,Bat!$A$4:$BF$2320,R$1,FALSE),VLOOKUP($A1135,Pit!$A$4:$BA$1686,R$2,FALSE))</f>
        <v>0.91136969182805672</v>
      </c>
      <c r="S1135" s="19">
        <f>IF($C1135="B",VLOOKUP($A1135,Bat!$A$4:$BF$2320,S$1,FALSE),VLOOKUP($A1135,Pit!$A$4:$BA$1686,S$2,FALSE))</f>
        <v>-0.97748964790091319</v>
      </c>
      <c r="T1135" s="20" t="str">
        <f>IF($C1135="B",VLOOKUP($A1135,Bat!$A$4:$BF$2320,T$1,FALSE),VLOOKUP($A1135,Pit!$A$4:$BA$1686,T$2,FALSE))</f>
        <v>Slot</v>
      </c>
      <c r="U1135" s="17" t="str">
        <f>VLOOKUP(IF($C1135="B",VLOOKUP($A1135,Bat!$A$4:$AU$2320,U$1,FALSE),VLOOKUP($A1135,Pit!$A$4:$BE$1686,U$2,FALSE)),COND!$A$35:$B$41,2,FALSE)</f>
        <v>??</v>
      </c>
      <c r="V1135" s="21">
        <f>IF($C1135="B",VLOOKUP($A1135,Bat!$A$4:$AT$2284,46,FALSE),VLOOKUP($A1135,Pit!$A$4:$BD$1664,56,FALSE))</f>
        <v>713</v>
      </c>
      <c r="W1135" s="16">
        <f t="shared" si="87"/>
        <v>713</v>
      </c>
      <c r="X1135" s="16"/>
      <c r="Y1135" s="22">
        <f t="shared" si="88"/>
        <v>1250</v>
      </c>
      <c r="Z1135" s="16" t="str">
        <f>IFERROR(VLOOKUP($D1135,Results37!$F$3:$L$1396,Z$1,FALSE),"")</f>
        <v/>
      </c>
      <c r="AA1135" s="47" t="str">
        <f>IF(ISERROR(VLOOKUP(D1135,Results37!$F$3:$O$399,AA$1,FALSE)),"",IF(VLOOKUP(D1135,Results37!$F$3:$O$399,AA$1+1,FALSE)=1,"S"&amp;VLOOKUP(D1135,Results37!$F$3:$O$399,AA$1,FALSE),VLOOKUP(D1135,Results37!$F$3:$O$399,AA$1,FALSE)))</f>
        <v/>
      </c>
      <c r="AB1135" s="16" t="str">
        <f>IFERROR(VLOOKUP($D1135,Results37!$F$3:$L$1396,AB$1,FALSE),"")</f>
        <v/>
      </c>
      <c r="AC1135" s="16" t="str">
        <f>IFERROR(VLOOKUP($D1135,Results37!$F$3:$L$1396,AC$1,FALSE),"")</f>
        <v/>
      </c>
      <c r="AD1135" s="16" t="str">
        <f t="shared" si="89"/>
        <v/>
      </c>
      <c r="AE1135" s="20" t="str">
        <f>IF(ISERROR(VLOOKUP($AC1135&amp;"-"&amp;$F1135&amp;" "&amp;G1135,Bonuses!$B$1:$G$1006,4,FALSE)),"",INT(VLOOKUP($AC1135&amp;"-"&amp;$F1135&amp;" "&amp;$G1135,Bonuses!$B$1:$G$1006,4,FALSE)))</f>
        <v/>
      </c>
      <c r="AF1135" s="16" t="str">
        <f>IF(ISERROR(VLOOKUP($AC1135&amp;"-"&amp;$F1135,Bonuses!$B$1:$G$1006,5,FALSE)),"",IF(VLOOKUP($AC1135&amp;"-"&amp;$F1135,Bonuses!$B$1:$G$1006,5,FALSE)="","",VLOOKUP($AC1135&amp;"-"&amp;$F1135,Bonuses!$B$1:$G$1006,6,FALSE)&amp;" yrs, "&amp;VLOOKUP($AC1135&amp;"-"&amp;$F1135,Bonuses!$B$1:$G$1006,5,FALSE)))</f>
        <v/>
      </c>
    </row>
    <row r="1136" spans="1:32" s="21" customFormat="1" x14ac:dyDescent="0.25">
      <c r="A1136" s="21" t="s">
        <v>2717</v>
      </c>
      <c r="B1136" s="21">
        <f t="shared" si="85"/>
        <v>0</v>
      </c>
      <c r="C1136" s="21" t="str">
        <f t="shared" si="86"/>
        <v>P</v>
      </c>
      <c r="D1136" s="17">
        <f>IF($C1136="B",VLOOKUP($A1136,Bat!$A$4:$BF$2320,D$1,FALSE),VLOOKUP($A1136,Pit!$A$4:$BA$1686,D$2,FALSE))</f>
        <v>10538</v>
      </c>
      <c r="E1136" s="16" t="str">
        <f>IF($C1136="B",VLOOKUP($A1136,Bat!$A$4:$BF$2320,E$1,FALSE),VLOOKUP($A1136,Pit!$A$4:$BA$1686,E$2,FALSE))</f>
        <v>RP</v>
      </c>
      <c r="F1136" s="16" t="str">
        <f>IF($C1136="B",VLOOKUP($A1136,Bat!$A$4:$BF$2320,F$1,FALSE),VLOOKUP($A1136,Pit!$A$4:$BA$1686,F$2,FALSE))</f>
        <v>Lee</v>
      </c>
      <c r="G1136" s="16" t="str">
        <f>IF($C1136="B",VLOOKUP($A1136,Bat!$A$4:$BF$2320,G$1,FALSE),VLOOKUP($A1136,Pit!$A$4:$BA$1686,G$2,FALSE))</f>
        <v>Harris</v>
      </c>
      <c r="H1136" s="16">
        <f>IF($C1136="B",VLOOKUP($A1136,Bat!$A$4:$BF$2320,H$1,FALSE),VLOOKUP($A1136,Pit!$A$4:$BA$1686,H$2,FALSE))</f>
        <v>23</v>
      </c>
      <c r="I1136" s="16" t="str">
        <f>IF($C1136="B",VLOOKUP($A1136,Bat!$A$4:$BF$2320,I$1,FALSE),VLOOKUP($A1136,Pit!$A$4:$BA$1686,I$2,FALSE))</f>
        <v>R</v>
      </c>
      <c r="J1136" s="16" t="str">
        <f>IF($C1136="B",VLOOKUP($A1136,Bat!$A$4:$BF$2320,J$1,FALSE),VLOOKUP($A1136,Pit!$A$4:$BA$1686,J$2,FALSE))</f>
        <v>R</v>
      </c>
      <c r="K1136" s="16" t="str">
        <f>IF($C1136="B",VLOOKUP($A1136,Bat!$A$4:$BF$2320,K$1,FALSE),VLOOKUP($A1136,Pit!$A$4:$BA$1686,K$2,FALSE))</f>
        <v>Normal</v>
      </c>
      <c r="L1136" s="17" t="str">
        <f>IF($C1136="B",VLOOKUP($A1136,Bat!$A$4:$BF$2320,L$1,FALSE),VLOOKUP($A1136,Pit!$A$4:$BA$1686,L$2,FALSE))</f>
        <v>Normal</v>
      </c>
      <c r="M1136" s="16">
        <f>IF($C1136="B",VLOOKUP($A1136,Bat!$A$4:$BF$2320,M$1,FALSE),VLOOKUP($A1136,Pit!$A$4:$BA$1686,M$2,FALSE))</f>
        <v>3</v>
      </c>
      <c r="N1136" s="16">
        <f>IF($C1136="B",VLOOKUP($A1136,Bat!$A$4:$BF$2320,N$1,FALSE),VLOOKUP($A1136,Pit!$A$4:$BA$1686,N$2,FALSE))</f>
        <v>2</v>
      </c>
      <c r="O1136" s="16">
        <f>IF($C1136="B",VLOOKUP($A1136,Bat!$A$4:$BF$2320,O$1,FALSE),VLOOKUP($A1136,Pit!$A$4:$BA$1686,O$2,FALSE))</f>
        <v>1</v>
      </c>
      <c r="P1136" s="16" t="str">
        <f>IF($C1136="B",VLOOKUP($A1136,Bat!$A$4:$BF$2320,P$1,FALSE),VLOOKUP($A1136,Pit!$A$4:$BA$1686,P$2,FALSE))</f>
        <v>87-89 Mph</v>
      </c>
      <c r="Q1136" s="17">
        <f>IF($C1136="B",VLOOKUP($A1136,Bat!$A$4:$BF$2320,Q$1,FALSE),VLOOKUP($A1136,Pit!$A$4:$BA$1686,Q$2,FALSE))</f>
        <v>6</v>
      </c>
      <c r="R1136" s="18">
        <f>IF($C1136="B",VLOOKUP($A1136,Bat!$A$4:$BF$2320,R$1,FALSE),VLOOKUP($A1136,Pit!$A$4:$BA$1686,R$2,FALSE))</f>
        <v>0.91136969182805672</v>
      </c>
      <c r="S1136" s="19">
        <f>IF($C1136="B",VLOOKUP($A1136,Bat!$A$4:$BF$2320,S$1,FALSE),VLOOKUP($A1136,Pit!$A$4:$BA$1686,S$2,FALSE))</f>
        <v>-0.97748964790091319</v>
      </c>
      <c r="T1136" s="20" t="str">
        <f>IF($C1136="B",VLOOKUP($A1136,Bat!$A$4:$BF$2320,T$1,FALSE),VLOOKUP($A1136,Pit!$A$4:$BA$1686,T$2,FALSE))</f>
        <v>Slot</v>
      </c>
      <c r="U1136" s="17" t="str">
        <f>VLOOKUP(IF($C1136="B",VLOOKUP($A1136,Bat!$A$4:$AU$2320,U$1,FALSE),VLOOKUP($A1136,Pit!$A$4:$BE$1686,U$2,FALSE)),COND!$A$35:$B$41,2,FALSE)</f>
        <v>??</v>
      </c>
      <c r="V1136" s="21">
        <f>IF($C1136="B",VLOOKUP($A1136,Bat!$A$4:$AT$2284,46,FALSE),VLOOKUP($A1136,Pit!$A$4:$BD$1664,56,FALSE))</f>
        <v>714</v>
      </c>
      <c r="W1136" s="16">
        <f t="shared" si="87"/>
        <v>714</v>
      </c>
      <c r="X1136" s="16"/>
      <c r="Y1136" s="22">
        <f t="shared" si="88"/>
        <v>1250</v>
      </c>
      <c r="Z1136" s="16" t="str">
        <f>IFERROR(VLOOKUP($D1136,Results37!$F$3:$L$1396,Z$1,FALSE),"")</f>
        <v/>
      </c>
      <c r="AA1136" s="47" t="str">
        <f>IF(ISERROR(VLOOKUP(D1136,Results37!$F$3:$O$399,AA$1,FALSE)),"",IF(VLOOKUP(D1136,Results37!$F$3:$O$399,AA$1+1,FALSE)=1,"S"&amp;VLOOKUP(D1136,Results37!$F$3:$O$399,AA$1,FALSE),VLOOKUP(D1136,Results37!$F$3:$O$399,AA$1,FALSE)))</f>
        <v/>
      </c>
      <c r="AB1136" s="16" t="str">
        <f>IFERROR(VLOOKUP($D1136,Results37!$F$3:$L$1396,AB$1,FALSE),"")</f>
        <v/>
      </c>
      <c r="AC1136" s="16" t="str">
        <f>IFERROR(VLOOKUP($D1136,Results37!$F$3:$L$1396,AC$1,FALSE),"")</f>
        <v/>
      </c>
      <c r="AD1136" s="16" t="str">
        <f t="shared" si="89"/>
        <v/>
      </c>
      <c r="AE1136" s="20" t="str">
        <f>IF(ISERROR(VLOOKUP($AC1136&amp;"-"&amp;$F1136&amp;" "&amp;G1136,Bonuses!$B$1:$G$1006,4,FALSE)),"",INT(VLOOKUP($AC1136&amp;"-"&amp;$F1136&amp;" "&amp;$G1136,Bonuses!$B$1:$G$1006,4,FALSE)))</f>
        <v/>
      </c>
      <c r="AF1136" s="16" t="str">
        <f>IF(ISERROR(VLOOKUP($AC1136&amp;"-"&amp;$F1136,Bonuses!$B$1:$G$1006,5,FALSE)),"",IF(VLOOKUP($AC1136&amp;"-"&amp;$F1136,Bonuses!$B$1:$G$1006,5,FALSE)="","",VLOOKUP($AC1136&amp;"-"&amp;$F1136,Bonuses!$B$1:$G$1006,6,FALSE)&amp;" yrs, "&amp;VLOOKUP($AC1136&amp;"-"&amp;$F1136,Bonuses!$B$1:$G$1006,5,FALSE)))</f>
        <v/>
      </c>
    </row>
    <row r="1137" spans="1:32" s="21" customFormat="1" x14ac:dyDescent="0.25">
      <c r="A1137" s="21" t="s">
        <v>3134</v>
      </c>
      <c r="B1137" s="21">
        <f t="shared" si="85"/>
        <v>0</v>
      </c>
      <c r="C1137" s="21" t="str">
        <f t="shared" si="86"/>
        <v>P</v>
      </c>
      <c r="D1137" s="17">
        <f>IF($C1137="B",VLOOKUP($A1137,Bat!$A$4:$BF$2320,D$1,FALSE),VLOOKUP($A1137,Pit!$A$4:$BA$1686,D$2,FALSE))</f>
        <v>13623</v>
      </c>
      <c r="E1137" s="16" t="str">
        <f>IF($C1137="B",VLOOKUP($A1137,Bat!$A$4:$BF$2320,E$1,FALSE),VLOOKUP($A1137,Pit!$A$4:$BA$1686,E$2,FALSE))</f>
        <v>RP</v>
      </c>
      <c r="F1137" s="16" t="str">
        <f>IF($C1137="B",VLOOKUP($A1137,Bat!$A$4:$BF$2320,F$1,FALSE),VLOOKUP($A1137,Pit!$A$4:$BA$1686,F$2,FALSE))</f>
        <v>Kai</v>
      </c>
      <c r="G1137" s="16" t="str">
        <f>IF($C1137="B",VLOOKUP($A1137,Bat!$A$4:$BF$2320,G$1,FALSE),VLOOKUP($A1137,Pit!$A$4:$BA$1686,G$2,FALSE))</f>
        <v>MacCall</v>
      </c>
      <c r="H1137" s="16">
        <f>IF($C1137="B",VLOOKUP($A1137,Bat!$A$4:$BF$2320,H$1,FALSE),VLOOKUP($A1137,Pit!$A$4:$BA$1686,H$2,FALSE))</f>
        <v>23</v>
      </c>
      <c r="I1137" s="16" t="str">
        <f>IF($C1137="B",VLOOKUP($A1137,Bat!$A$4:$BF$2320,I$1,FALSE),VLOOKUP($A1137,Pit!$A$4:$BA$1686,I$2,FALSE))</f>
        <v>R</v>
      </c>
      <c r="J1137" s="16" t="str">
        <f>IF($C1137="B",VLOOKUP($A1137,Bat!$A$4:$BF$2320,J$1,FALSE),VLOOKUP($A1137,Pit!$A$4:$BA$1686,J$2,FALSE))</f>
        <v>R</v>
      </c>
      <c r="K1137" s="16" t="str">
        <f>IF($C1137="B",VLOOKUP($A1137,Bat!$A$4:$BF$2320,K$1,FALSE),VLOOKUP($A1137,Pit!$A$4:$BA$1686,K$2,FALSE))</f>
        <v>Low</v>
      </c>
      <c r="L1137" s="17" t="str">
        <f>IF($C1137="B",VLOOKUP($A1137,Bat!$A$4:$BF$2320,L$1,FALSE),VLOOKUP($A1137,Pit!$A$4:$BA$1686,L$2,FALSE))</f>
        <v>Normal</v>
      </c>
      <c r="M1137" s="16">
        <f>IF($C1137="B",VLOOKUP($A1137,Bat!$A$4:$BF$2320,M$1,FALSE),VLOOKUP($A1137,Pit!$A$4:$BA$1686,M$2,FALSE))</f>
        <v>3</v>
      </c>
      <c r="N1137" s="16">
        <f>IF($C1137="B",VLOOKUP($A1137,Bat!$A$4:$BF$2320,N$1,FALSE),VLOOKUP($A1137,Pit!$A$4:$BA$1686,N$2,FALSE))</f>
        <v>2</v>
      </c>
      <c r="O1137" s="16">
        <f>IF($C1137="B",VLOOKUP($A1137,Bat!$A$4:$BF$2320,O$1,FALSE),VLOOKUP($A1137,Pit!$A$4:$BA$1686,O$2,FALSE))</f>
        <v>1</v>
      </c>
      <c r="P1137" s="16" t="str">
        <f>IF($C1137="B",VLOOKUP($A1137,Bat!$A$4:$BF$2320,P$1,FALSE),VLOOKUP($A1137,Pit!$A$4:$BA$1686,P$2,FALSE))</f>
        <v>86-88 Mph</v>
      </c>
      <c r="Q1137" s="17">
        <f>IF($C1137="B",VLOOKUP($A1137,Bat!$A$4:$BF$2320,Q$1,FALSE),VLOOKUP($A1137,Pit!$A$4:$BA$1686,Q$2,FALSE))</f>
        <v>9</v>
      </c>
      <c r="R1137" s="18">
        <f>IF($C1137="B",VLOOKUP($A1137,Bat!$A$4:$BF$2320,R$1,FALSE),VLOOKUP($A1137,Pit!$A$4:$BA$1686,R$2,FALSE))</f>
        <v>0.89652270704751658</v>
      </c>
      <c r="S1137" s="19">
        <f>IF($C1137="B",VLOOKUP($A1137,Bat!$A$4:$BF$2320,S$1,FALSE),VLOOKUP($A1137,Pit!$A$4:$BA$1686,S$2,FALSE))</f>
        <v>-0.97879395618442644</v>
      </c>
      <c r="T1137" s="20" t="str">
        <f>IF($C1137="B",VLOOKUP($A1137,Bat!$A$4:$BF$2320,T$1,FALSE),VLOOKUP($A1137,Pit!$A$4:$BA$1686,T$2,FALSE))</f>
        <v>Slot</v>
      </c>
      <c r="U1137" s="17" t="str">
        <f>VLOOKUP(IF($C1137="B",VLOOKUP($A1137,Bat!$A$4:$AU$2320,U$1,FALSE),VLOOKUP($A1137,Pit!$A$4:$BE$1686,U$2,FALSE)),COND!$A$35:$B$41,2,FALSE)</f>
        <v>??</v>
      </c>
      <c r="V1137" s="21">
        <f>IF($C1137="B",VLOOKUP($A1137,Bat!$A$4:$AT$2284,46,FALSE),VLOOKUP($A1137,Pit!$A$4:$BD$1664,56,FALSE))</f>
        <v>715</v>
      </c>
      <c r="W1137" s="16">
        <f t="shared" si="87"/>
        <v>715</v>
      </c>
      <c r="X1137" s="16"/>
      <c r="Y1137" s="22">
        <f t="shared" si="88"/>
        <v>1252</v>
      </c>
      <c r="Z1137" s="16" t="str">
        <f>IFERROR(VLOOKUP($D1137,Results37!$F$3:$L$1396,Z$1,FALSE),"")</f>
        <v/>
      </c>
      <c r="AA1137" s="47" t="str">
        <f>IF(ISERROR(VLOOKUP(D1137,Results37!$F$3:$O$399,AA$1,FALSE)),"",IF(VLOOKUP(D1137,Results37!$F$3:$O$399,AA$1+1,FALSE)=1,"S"&amp;VLOOKUP(D1137,Results37!$F$3:$O$399,AA$1,FALSE),VLOOKUP(D1137,Results37!$F$3:$O$399,AA$1,FALSE)))</f>
        <v/>
      </c>
      <c r="AB1137" s="16" t="str">
        <f>IFERROR(VLOOKUP($D1137,Results37!$F$3:$L$1396,AB$1,FALSE),"")</f>
        <v/>
      </c>
      <c r="AC1137" s="16" t="str">
        <f>IFERROR(VLOOKUP($D1137,Results37!$F$3:$L$1396,AC$1,FALSE),"")</f>
        <v/>
      </c>
      <c r="AD1137" s="16" t="str">
        <f t="shared" si="89"/>
        <v/>
      </c>
      <c r="AE1137" s="20" t="str">
        <f>IF(ISERROR(VLOOKUP($AC1137&amp;"-"&amp;$F1137&amp;" "&amp;G1137,Bonuses!$B$1:$G$1006,4,FALSE)),"",INT(VLOOKUP($AC1137&amp;"-"&amp;$F1137&amp;" "&amp;$G1137,Bonuses!$B$1:$G$1006,4,FALSE)))</f>
        <v/>
      </c>
      <c r="AF1137" s="16" t="str">
        <f>IF(ISERROR(VLOOKUP($AC1137&amp;"-"&amp;$F1137,Bonuses!$B$1:$G$1006,5,FALSE)),"",IF(VLOOKUP($AC1137&amp;"-"&amp;$F1137,Bonuses!$B$1:$G$1006,5,FALSE)="","",VLOOKUP($AC1137&amp;"-"&amp;$F1137,Bonuses!$B$1:$G$1006,6,FALSE)&amp;" yrs, "&amp;VLOOKUP($AC1137&amp;"-"&amp;$F1137,Bonuses!$B$1:$G$1006,5,FALSE)))</f>
        <v/>
      </c>
    </row>
    <row r="1138" spans="1:32" s="21" customFormat="1" x14ac:dyDescent="0.25">
      <c r="A1138" s="21" t="s">
        <v>2722</v>
      </c>
      <c r="B1138" s="21">
        <f t="shared" si="85"/>
        <v>0</v>
      </c>
      <c r="C1138" s="21" t="str">
        <f t="shared" si="86"/>
        <v>P</v>
      </c>
      <c r="D1138" s="17">
        <f>IF($C1138="B",VLOOKUP($A1138,Bat!$A$4:$BF$2320,D$1,FALSE),VLOOKUP($A1138,Pit!$A$4:$BA$1686,D$2,FALSE))</f>
        <v>9349</v>
      </c>
      <c r="E1138" s="16" t="str">
        <f>IF($C1138="B",VLOOKUP($A1138,Bat!$A$4:$BF$2320,E$1,FALSE),VLOOKUP($A1138,Pit!$A$4:$BA$1686,E$2,FALSE))</f>
        <v>RP</v>
      </c>
      <c r="F1138" s="16" t="str">
        <f>IF($C1138="B",VLOOKUP($A1138,Bat!$A$4:$BF$2320,F$1,FALSE),VLOOKUP($A1138,Pit!$A$4:$BA$1686,F$2,FALSE))</f>
        <v>Kyoichi</v>
      </c>
      <c r="G1138" s="16" t="str">
        <f>IF($C1138="B",VLOOKUP($A1138,Bat!$A$4:$BF$2320,G$1,FALSE),VLOOKUP($A1138,Pit!$A$4:$BA$1686,G$2,FALSE))</f>
        <v>Minobe</v>
      </c>
      <c r="H1138" s="16">
        <f>IF($C1138="B",VLOOKUP($A1138,Bat!$A$4:$BF$2320,H$1,FALSE),VLOOKUP($A1138,Pit!$A$4:$BA$1686,H$2,FALSE))</f>
        <v>24</v>
      </c>
      <c r="I1138" s="16" t="str">
        <f>IF($C1138="B",VLOOKUP($A1138,Bat!$A$4:$BF$2320,I$1,FALSE),VLOOKUP($A1138,Pit!$A$4:$BA$1686,I$2,FALSE))</f>
        <v>L</v>
      </c>
      <c r="J1138" s="16" t="str">
        <f>IF($C1138="B",VLOOKUP($A1138,Bat!$A$4:$BF$2320,J$1,FALSE),VLOOKUP($A1138,Pit!$A$4:$BA$1686,J$2,FALSE))</f>
        <v>L</v>
      </c>
      <c r="K1138" s="16" t="str">
        <f>IF($C1138="B",VLOOKUP($A1138,Bat!$A$4:$BF$2320,K$1,FALSE),VLOOKUP($A1138,Pit!$A$4:$BA$1686,K$2,FALSE))</f>
        <v>High</v>
      </c>
      <c r="L1138" s="17" t="str">
        <f>IF($C1138="B",VLOOKUP($A1138,Bat!$A$4:$BF$2320,L$1,FALSE),VLOOKUP($A1138,Pit!$A$4:$BA$1686,L$2,FALSE))</f>
        <v>Normal</v>
      </c>
      <c r="M1138" s="16">
        <f>IF($C1138="B",VLOOKUP($A1138,Bat!$A$4:$BF$2320,M$1,FALSE),VLOOKUP($A1138,Pit!$A$4:$BA$1686,M$2,FALSE))</f>
        <v>3</v>
      </c>
      <c r="N1138" s="16">
        <f>IF($C1138="B",VLOOKUP($A1138,Bat!$A$4:$BF$2320,N$1,FALSE),VLOOKUP($A1138,Pit!$A$4:$BA$1686,N$2,FALSE))</f>
        <v>1</v>
      </c>
      <c r="O1138" s="16">
        <f>IF($C1138="B",VLOOKUP($A1138,Bat!$A$4:$BF$2320,O$1,FALSE),VLOOKUP($A1138,Pit!$A$4:$BA$1686,O$2,FALSE))</f>
        <v>2</v>
      </c>
      <c r="P1138" s="16" t="str">
        <f>IF($C1138="B",VLOOKUP($A1138,Bat!$A$4:$BF$2320,P$1,FALSE),VLOOKUP($A1138,Pit!$A$4:$BA$1686,P$2,FALSE))</f>
        <v>87-89 Mph</v>
      </c>
      <c r="Q1138" s="17">
        <f>IF($C1138="B",VLOOKUP($A1138,Bat!$A$4:$BF$2320,Q$1,FALSE),VLOOKUP($A1138,Pit!$A$4:$BA$1686,Q$2,FALSE))</f>
        <v>2</v>
      </c>
      <c r="R1138" s="18">
        <f>IF($C1138="B",VLOOKUP($A1138,Bat!$A$4:$BF$2320,R$1,FALSE),VLOOKUP($A1138,Pit!$A$4:$BA$1686,R$2,FALSE))</f>
        <v>0.8622701754395834</v>
      </c>
      <c r="S1138" s="19">
        <f>IF($C1138="B",VLOOKUP($A1138,Bat!$A$4:$BF$2320,S$1,FALSE),VLOOKUP($A1138,Pit!$A$4:$BA$1686,S$2,FALSE))</f>
        <v>-0.9818030426331501</v>
      </c>
      <c r="T1138" s="20" t="str">
        <f>IF($C1138="B",VLOOKUP($A1138,Bat!$A$4:$BF$2320,T$1,FALSE),VLOOKUP($A1138,Pit!$A$4:$BA$1686,T$2,FALSE))</f>
        <v>Slot</v>
      </c>
      <c r="U1138" s="17" t="str">
        <f>VLOOKUP(IF($C1138="B",VLOOKUP($A1138,Bat!$A$4:$AU$2320,U$1,FALSE),VLOOKUP($A1138,Pit!$A$4:$BE$1686,U$2,FALSE)),COND!$A$35:$B$41,2,FALSE)</f>
        <v>??</v>
      </c>
      <c r="V1138" s="21">
        <f>IF($C1138="B",VLOOKUP($A1138,Bat!$A$4:$AT$2284,46,FALSE),VLOOKUP($A1138,Pit!$A$4:$BD$1664,56,FALSE))</f>
        <v>716</v>
      </c>
      <c r="W1138" s="16">
        <f t="shared" si="87"/>
        <v>716</v>
      </c>
      <c r="X1138" s="16"/>
      <c r="Y1138" s="22">
        <f t="shared" si="88"/>
        <v>1253</v>
      </c>
      <c r="Z1138" s="16" t="str">
        <f>IFERROR(VLOOKUP($D1138,Results37!$F$3:$L$1396,Z$1,FALSE),"")</f>
        <v/>
      </c>
      <c r="AA1138" s="47" t="str">
        <f>IF(ISERROR(VLOOKUP(D1138,Results37!$F$3:$O$399,AA$1,FALSE)),"",IF(VLOOKUP(D1138,Results37!$F$3:$O$399,AA$1+1,FALSE)=1,"S"&amp;VLOOKUP(D1138,Results37!$F$3:$O$399,AA$1,FALSE),VLOOKUP(D1138,Results37!$F$3:$O$399,AA$1,FALSE)))</f>
        <v/>
      </c>
      <c r="AB1138" s="16" t="str">
        <f>IFERROR(VLOOKUP($D1138,Results37!$F$3:$L$1396,AB$1,FALSE),"")</f>
        <v/>
      </c>
      <c r="AC1138" s="16" t="str">
        <f>IFERROR(VLOOKUP($D1138,Results37!$F$3:$L$1396,AC$1,FALSE),"")</f>
        <v/>
      </c>
      <c r="AD1138" s="16" t="str">
        <f t="shared" si="89"/>
        <v/>
      </c>
      <c r="AE1138" s="20" t="str">
        <f>IF(ISERROR(VLOOKUP($AC1138&amp;"-"&amp;$F1138&amp;" "&amp;G1138,Bonuses!$B$1:$G$1006,4,FALSE)),"",INT(VLOOKUP($AC1138&amp;"-"&amp;$F1138&amp;" "&amp;$G1138,Bonuses!$B$1:$G$1006,4,FALSE)))</f>
        <v/>
      </c>
      <c r="AF1138" s="16" t="str">
        <f>IF(ISERROR(VLOOKUP($AC1138&amp;"-"&amp;$F1138,Bonuses!$B$1:$G$1006,5,FALSE)),"",IF(VLOOKUP($AC1138&amp;"-"&amp;$F1138,Bonuses!$B$1:$G$1006,5,FALSE)="","",VLOOKUP($AC1138&amp;"-"&amp;$F1138,Bonuses!$B$1:$G$1006,6,FALSE)&amp;" yrs, "&amp;VLOOKUP($AC1138&amp;"-"&amp;$F1138,Bonuses!$B$1:$G$1006,5,FALSE)))</f>
        <v/>
      </c>
    </row>
    <row r="1139" spans="1:32" s="21" customFormat="1" x14ac:dyDescent="0.25">
      <c r="A1139" s="21" t="s">
        <v>2805</v>
      </c>
      <c r="B1139" s="21">
        <f t="shared" si="85"/>
        <v>0</v>
      </c>
      <c r="C1139" s="21" t="str">
        <f t="shared" si="86"/>
        <v>P</v>
      </c>
      <c r="D1139" s="17">
        <f>IF($C1139="B",VLOOKUP($A1139,Bat!$A$4:$BF$2320,D$1,FALSE),VLOOKUP($A1139,Pit!$A$4:$BA$1686,D$2,FALSE))</f>
        <v>10379</v>
      </c>
      <c r="E1139" s="16" t="str">
        <f>IF($C1139="B",VLOOKUP($A1139,Bat!$A$4:$BF$2320,E$1,FALSE),VLOOKUP($A1139,Pit!$A$4:$BA$1686,E$2,FALSE))</f>
        <v>RP</v>
      </c>
      <c r="F1139" s="16" t="str">
        <f>IF($C1139="B",VLOOKUP($A1139,Bat!$A$4:$BF$2320,F$1,FALSE),VLOOKUP($A1139,Pit!$A$4:$BA$1686,F$2,FALSE))</f>
        <v>Ronaldo</v>
      </c>
      <c r="G1139" s="16" t="str">
        <f>IF($C1139="B",VLOOKUP($A1139,Bat!$A$4:$BF$2320,G$1,FALSE),VLOOKUP($A1139,Pit!$A$4:$BA$1686,G$2,FALSE))</f>
        <v>Blanco</v>
      </c>
      <c r="H1139" s="16">
        <f>IF($C1139="B",VLOOKUP($A1139,Bat!$A$4:$BF$2320,H$1,FALSE),VLOOKUP($A1139,Pit!$A$4:$BA$1686,H$2,FALSE))</f>
        <v>23</v>
      </c>
      <c r="I1139" s="16" t="str">
        <f>IF($C1139="B",VLOOKUP($A1139,Bat!$A$4:$BF$2320,I$1,FALSE),VLOOKUP($A1139,Pit!$A$4:$BA$1686,I$2,FALSE))</f>
        <v>R</v>
      </c>
      <c r="J1139" s="16" t="str">
        <f>IF($C1139="B",VLOOKUP($A1139,Bat!$A$4:$BF$2320,J$1,FALSE),VLOOKUP($A1139,Pit!$A$4:$BA$1686,J$2,FALSE))</f>
        <v>R</v>
      </c>
      <c r="K1139" s="16" t="str">
        <f>IF($C1139="B",VLOOKUP($A1139,Bat!$A$4:$BF$2320,K$1,FALSE),VLOOKUP($A1139,Pit!$A$4:$BA$1686,K$2,FALSE))</f>
        <v>High</v>
      </c>
      <c r="L1139" s="17" t="str">
        <f>IF($C1139="B",VLOOKUP($A1139,Bat!$A$4:$BF$2320,L$1,FALSE),VLOOKUP($A1139,Pit!$A$4:$BA$1686,L$2,FALSE))</f>
        <v>Normal</v>
      </c>
      <c r="M1139" s="16">
        <f>IF($C1139="B",VLOOKUP($A1139,Bat!$A$4:$BF$2320,M$1,FALSE),VLOOKUP($A1139,Pit!$A$4:$BA$1686,M$2,FALSE))</f>
        <v>3</v>
      </c>
      <c r="N1139" s="16">
        <f>IF($C1139="B",VLOOKUP($A1139,Bat!$A$4:$BF$2320,N$1,FALSE),VLOOKUP($A1139,Pit!$A$4:$BA$1686,N$2,FALSE))</f>
        <v>2</v>
      </c>
      <c r="O1139" s="16">
        <f>IF($C1139="B",VLOOKUP($A1139,Bat!$A$4:$BF$2320,O$1,FALSE),VLOOKUP($A1139,Pit!$A$4:$BA$1686,O$2,FALSE))</f>
        <v>1</v>
      </c>
      <c r="P1139" s="16" t="str">
        <f>IF($C1139="B",VLOOKUP($A1139,Bat!$A$4:$BF$2320,P$1,FALSE),VLOOKUP($A1139,Pit!$A$4:$BA$1686,P$2,FALSE))</f>
        <v>92-94 Mph</v>
      </c>
      <c r="Q1139" s="17">
        <f>IF($C1139="B",VLOOKUP($A1139,Bat!$A$4:$BF$2320,Q$1,FALSE),VLOOKUP($A1139,Pit!$A$4:$BA$1686,Q$2,FALSE))</f>
        <v>6</v>
      </c>
      <c r="R1139" s="18">
        <f>IF($C1139="B",VLOOKUP($A1139,Bat!$A$4:$BF$2320,R$1,FALSE),VLOOKUP($A1139,Pit!$A$4:$BA$1686,R$2,FALSE))</f>
        <v>0.76183450010734433</v>
      </c>
      <c r="S1139" s="19">
        <f>IF($C1139="B",VLOOKUP($A1139,Bat!$A$4:$BF$2320,S$1,FALSE),VLOOKUP($A1139,Pit!$A$4:$BA$1686,S$2,FALSE))</f>
        <v>-0.99062632124712113</v>
      </c>
      <c r="T1139" s="20" t="str">
        <f>IF($C1139="B",VLOOKUP($A1139,Bat!$A$4:$BF$2320,T$1,FALSE),VLOOKUP($A1139,Pit!$A$4:$BA$1686,T$2,FALSE))</f>
        <v>Impossible</v>
      </c>
      <c r="U1139" s="17" t="str">
        <f>VLOOKUP(IF($C1139="B",VLOOKUP($A1139,Bat!$A$4:$AU$2320,U$1,FALSE),VLOOKUP($A1139,Pit!$A$4:$BE$1686,U$2,FALSE)),COND!$A$35:$B$41,2,FALSE)</f>
        <v>??</v>
      </c>
      <c r="V1139" s="21">
        <f>IF($C1139="B",VLOOKUP($A1139,Bat!$A$4:$AT$2284,46,FALSE),VLOOKUP($A1139,Pit!$A$4:$BD$1664,56,FALSE))</f>
        <v>717</v>
      </c>
      <c r="W1139" s="16">
        <f t="shared" si="87"/>
        <v>999</v>
      </c>
      <c r="X1139" s="16"/>
      <c r="Y1139" s="22">
        <f t="shared" si="88"/>
        <v>1254</v>
      </c>
      <c r="Z1139" s="16" t="str">
        <f>IFERROR(VLOOKUP($D1139,Results37!$F$3:$L$1396,Z$1,FALSE),"")</f>
        <v/>
      </c>
      <c r="AA1139" s="47" t="str">
        <f>IF(ISERROR(VLOOKUP(D1139,Results37!$F$3:$O$399,AA$1,FALSE)),"",IF(VLOOKUP(D1139,Results37!$F$3:$O$399,AA$1+1,FALSE)=1,"S"&amp;VLOOKUP(D1139,Results37!$F$3:$O$399,AA$1,FALSE),VLOOKUP(D1139,Results37!$F$3:$O$399,AA$1,FALSE)))</f>
        <v/>
      </c>
      <c r="AB1139" s="16" t="str">
        <f>IFERROR(VLOOKUP($D1139,Results37!$F$3:$L$1396,AB$1,FALSE),"")</f>
        <v/>
      </c>
      <c r="AC1139" s="16" t="str">
        <f>IFERROR(VLOOKUP($D1139,Results37!$F$3:$L$1396,AC$1,FALSE),"")</f>
        <v/>
      </c>
      <c r="AD1139" s="16" t="str">
        <f t="shared" si="89"/>
        <v/>
      </c>
      <c r="AE1139" s="20" t="str">
        <f>IF(ISERROR(VLOOKUP($AC1139&amp;"-"&amp;$F1139&amp;" "&amp;G1139,Bonuses!$B$1:$G$1006,4,FALSE)),"",INT(VLOOKUP($AC1139&amp;"-"&amp;$F1139&amp;" "&amp;$G1139,Bonuses!$B$1:$G$1006,4,FALSE)))</f>
        <v/>
      </c>
      <c r="AF1139" s="16" t="str">
        <f>IF(ISERROR(VLOOKUP($AC1139&amp;"-"&amp;$F1139,Bonuses!$B$1:$G$1006,5,FALSE)),"",IF(VLOOKUP($AC1139&amp;"-"&amp;$F1139,Bonuses!$B$1:$G$1006,5,FALSE)="","",VLOOKUP($AC1139&amp;"-"&amp;$F1139,Bonuses!$B$1:$G$1006,6,FALSE)&amp;" yrs, "&amp;VLOOKUP($AC1139&amp;"-"&amp;$F1139,Bonuses!$B$1:$G$1006,5,FALSE)))</f>
        <v/>
      </c>
    </row>
    <row r="1140" spans="1:32" s="21" customFormat="1" x14ac:dyDescent="0.25">
      <c r="A1140" s="21" t="s">
        <v>2806</v>
      </c>
      <c r="B1140" s="21">
        <f t="shared" si="85"/>
        <v>0</v>
      </c>
      <c r="C1140" s="21" t="str">
        <f t="shared" si="86"/>
        <v>P</v>
      </c>
      <c r="D1140" s="17">
        <f>IF($C1140="B",VLOOKUP($A1140,Bat!$A$4:$BF$2320,D$1,FALSE),VLOOKUP($A1140,Pit!$A$4:$BA$1686,D$2,FALSE))</f>
        <v>9306</v>
      </c>
      <c r="E1140" s="16" t="str">
        <f>IF($C1140="B",VLOOKUP($A1140,Bat!$A$4:$BF$2320,E$1,FALSE),VLOOKUP($A1140,Pit!$A$4:$BA$1686,E$2,FALSE))</f>
        <v>RP</v>
      </c>
      <c r="F1140" s="16" t="str">
        <f>IF($C1140="B",VLOOKUP($A1140,Bat!$A$4:$BF$2320,F$1,FALSE),VLOOKUP($A1140,Pit!$A$4:$BA$1686,F$2,FALSE))</f>
        <v>Yasutoki</v>
      </c>
      <c r="G1140" s="16" t="str">
        <f>IF($C1140="B",VLOOKUP($A1140,Bat!$A$4:$BF$2320,G$1,FALSE),VLOOKUP($A1140,Pit!$A$4:$BA$1686,G$2,FALSE))</f>
        <v>Ogawa</v>
      </c>
      <c r="H1140" s="16">
        <f>IF($C1140="B",VLOOKUP($A1140,Bat!$A$4:$BF$2320,H$1,FALSE),VLOOKUP($A1140,Pit!$A$4:$BA$1686,H$2,FALSE))</f>
        <v>24</v>
      </c>
      <c r="I1140" s="16" t="str">
        <f>IF($C1140="B",VLOOKUP($A1140,Bat!$A$4:$BF$2320,I$1,FALSE),VLOOKUP($A1140,Pit!$A$4:$BA$1686,I$2,FALSE))</f>
        <v>R</v>
      </c>
      <c r="J1140" s="16" t="str">
        <f>IF($C1140="B",VLOOKUP($A1140,Bat!$A$4:$BF$2320,J$1,FALSE),VLOOKUP($A1140,Pit!$A$4:$BA$1686,J$2,FALSE))</f>
        <v>R</v>
      </c>
      <c r="K1140" s="16" t="str">
        <f>IF($C1140="B",VLOOKUP($A1140,Bat!$A$4:$BF$2320,K$1,FALSE),VLOOKUP($A1140,Pit!$A$4:$BA$1686,K$2,FALSE))</f>
        <v>Low</v>
      </c>
      <c r="L1140" s="17" t="str">
        <f>IF($C1140="B",VLOOKUP($A1140,Bat!$A$4:$BF$2320,L$1,FALSE),VLOOKUP($A1140,Pit!$A$4:$BA$1686,L$2,FALSE))</f>
        <v>Normal</v>
      </c>
      <c r="M1140" s="16">
        <f>IF($C1140="B",VLOOKUP($A1140,Bat!$A$4:$BF$2320,M$1,FALSE),VLOOKUP($A1140,Pit!$A$4:$BA$1686,M$2,FALSE))</f>
        <v>2</v>
      </c>
      <c r="N1140" s="16">
        <f>IF($C1140="B",VLOOKUP($A1140,Bat!$A$4:$BF$2320,N$1,FALSE),VLOOKUP($A1140,Pit!$A$4:$BA$1686,N$2,FALSE))</f>
        <v>2</v>
      </c>
      <c r="O1140" s="16">
        <f>IF($C1140="B",VLOOKUP($A1140,Bat!$A$4:$BF$2320,O$1,FALSE),VLOOKUP($A1140,Pit!$A$4:$BA$1686,O$2,FALSE))</f>
        <v>2</v>
      </c>
      <c r="P1140" s="16" t="str">
        <f>IF($C1140="B",VLOOKUP($A1140,Bat!$A$4:$BF$2320,P$1,FALSE),VLOOKUP($A1140,Pit!$A$4:$BA$1686,P$2,FALSE))</f>
        <v>88-90 Mph</v>
      </c>
      <c r="Q1140" s="17">
        <f>IF($C1140="B",VLOOKUP($A1140,Bat!$A$4:$BF$2320,Q$1,FALSE),VLOOKUP($A1140,Pit!$A$4:$BA$1686,Q$2,FALSE))</f>
        <v>9</v>
      </c>
      <c r="R1140" s="18">
        <f>IF($C1140="B",VLOOKUP($A1140,Bat!$A$4:$BF$2320,R$1,FALSE),VLOOKUP($A1140,Pit!$A$4:$BA$1686,R$2,FALSE))</f>
        <v>0.72772381256457308</v>
      </c>
      <c r="S1140" s="19">
        <f>IF($C1140="B",VLOOKUP($A1140,Bat!$A$4:$BF$2320,S$1,FALSE),VLOOKUP($A1140,Pit!$A$4:$BA$1686,S$2,FALSE))</f>
        <v>-0.99362294668831397</v>
      </c>
      <c r="T1140" s="20" t="str">
        <f>IF($C1140="B",VLOOKUP($A1140,Bat!$A$4:$BF$2320,T$1,FALSE),VLOOKUP($A1140,Pit!$A$4:$BA$1686,T$2,FALSE))</f>
        <v>Slot</v>
      </c>
      <c r="U1140" s="17" t="str">
        <f>VLOOKUP(IF($C1140="B",VLOOKUP($A1140,Bat!$A$4:$AU$2320,U$1,FALSE),VLOOKUP($A1140,Pit!$A$4:$BE$1686,U$2,FALSE)),COND!$A$35:$B$41,2,FALSE)</f>
        <v>??</v>
      </c>
      <c r="V1140" s="21">
        <f>IF($C1140="B",VLOOKUP($A1140,Bat!$A$4:$AT$2284,46,FALSE),VLOOKUP($A1140,Pit!$A$4:$BD$1664,56,FALSE))</f>
        <v>718</v>
      </c>
      <c r="W1140" s="16">
        <f t="shared" si="87"/>
        <v>718</v>
      </c>
      <c r="X1140" s="16"/>
      <c r="Y1140" s="22">
        <f t="shared" si="88"/>
        <v>1255</v>
      </c>
      <c r="Z1140" s="16" t="str">
        <f>IFERROR(VLOOKUP($D1140,Results37!$F$3:$L$1396,Z$1,FALSE),"")</f>
        <v/>
      </c>
      <c r="AA1140" s="47" t="str">
        <f>IF(ISERROR(VLOOKUP(D1140,Results37!$F$3:$O$399,AA$1,FALSE)),"",IF(VLOOKUP(D1140,Results37!$F$3:$O$399,AA$1+1,FALSE)=1,"S"&amp;VLOOKUP(D1140,Results37!$F$3:$O$399,AA$1,FALSE),VLOOKUP(D1140,Results37!$F$3:$O$399,AA$1,FALSE)))</f>
        <v/>
      </c>
      <c r="AB1140" s="16" t="str">
        <f>IFERROR(VLOOKUP($D1140,Results37!$F$3:$L$1396,AB$1,FALSE),"")</f>
        <v/>
      </c>
      <c r="AC1140" s="16" t="str">
        <f>IFERROR(VLOOKUP($D1140,Results37!$F$3:$L$1396,AC$1,FALSE),"")</f>
        <v/>
      </c>
      <c r="AD1140" s="16" t="str">
        <f t="shared" si="89"/>
        <v/>
      </c>
      <c r="AE1140" s="20" t="str">
        <f>IF(ISERROR(VLOOKUP($AC1140&amp;"-"&amp;$F1140&amp;" "&amp;G1140,Bonuses!$B$1:$G$1006,4,FALSE)),"",INT(VLOOKUP($AC1140&amp;"-"&amp;$F1140&amp;" "&amp;$G1140,Bonuses!$B$1:$G$1006,4,FALSE)))</f>
        <v/>
      </c>
      <c r="AF1140" s="16" t="str">
        <f>IF(ISERROR(VLOOKUP($AC1140&amp;"-"&amp;$F1140,Bonuses!$B$1:$G$1006,5,FALSE)),"",IF(VLOOKUP($AC1140&amp;"-"&amp;$F1140,Bonuses!$B$1:$G$1006,5,FALSE)="","",VLOOKUP($AC1140&amp;"-"&amp;$F1140,Bonuses!$B$1:$G$1006,6,FALSE)&amp;" yrs, "&amp;VLOOKUP($AC1140&amp;"-"&amp;$F1140,Bonuses!$B$1:$G$1006,5,FALSE)))</f>
        <v/>
      </c>
    </row>
    <row r="1141" spans="1:32" s="21" customFormat="1" x14ac:dyDescent="0.25">
      <c r="A1141" s="21" t="s">
        <v>2720</v>
      </c>
      <c r="B1141" s="21">
        <f t="shared" si="85"/>
        <v>0</v>
      </c>
      <c r="C1141" s="21" t="str">
        <f t="shared" si="86"/>
        <v>P</v>
      </c>
      <c r="D1141" s="17">
        <f>IF($C1141="B",VLOOKUP($A1141,Bat!$A$4:$BF$2320,D$1,FALSE),VLOOKUP($A1141,Pit!$A$4:$BA$1686,D$2,FALSE))</f>
        <v>2225</v>
      </c>
      <c r="E1141" s="16" t="str">
        <f>IF($C1141="B",VLOOKUP($A1141,Bat!$A$4:$BF$2320,E$1,FALSE),VLOOKUP($A1141,Pit!$A$4:$BA$1686,E$2,FALSE))</f>
        <v>RP</v>
      </c>
      <c r="F1141" s="16" t="str">
        <f>IF($C1141="B",VLOOKUP($A1141,Bat!$A$4:$BF$2320,F$1,FALSE),VLOOKUP($A1141,Pit!$A$4:$BA$1686,F$2,FALSE))</f>
        <v>Eric</v>
      </c>
      <c r="G1141" s="16" t="str">
        <f>IF($C1141="B",VLOOKUP($A1141,Bat!$A$4:$BF$2320,G$1,FALSE),VLOOKUP($A1141,Pit!$A$4:$BA$1686,G$2,FALSE))</f>
        <v>Young</v>
      </c>
      <c r="H1141" s="16">
        <f>IF($C1141="B",VLOOKUP($A1141,Bat!$A$4:$BF$2320,H$1,FALSE),VLOOKUP($A1141,Pit!$A$4:$BA$1686,H$2,FALSE))</f>
        <v>24</v>
      </c>
      <c r="I1141" s="16" t="str">
        <f>IF($C1141="B",VLOOKUP($A1141,Bat!$A$4:$BF$2320,I$1,FALSE),VLOOKUP($A1141,Pit!$A$4:$BA$1686,I$2,FALSE))</f>
        <v>S</v>
      </c>
      <c r="J1141" s="16" t="str">
        <f>IF($C1141="B",VLOOKUP($A1141,Bat!$A$4:$BF$2320,J$1,FALSE),VLOOKUP($A1141,Pit!$A$4:$BA$1686,J$2,FALSE))</f>
        <v>R</v>
      </c>
      <c r="K1141" s="16" t="str">
        <f>IF($C1141="B",VLOOKUP($A1141,Bat!$A$4:$BF$2320,K$1,FALSE),VLOOKUP($A1141,Pit!$A$4:$BA$1686,K$2,FALSE))</f>
        <v>Low</v>
      </c>
      <c r="L1141" s="17" t="str">
        <f>IF($C1141="B",VLOOKUP($A1141,Bat!$A$4:$BF$2320,L$1,FALSE),VLOOKUP($A1141,Pit!$A$4:$BA$1686,L$2,FALSE))</f>
        <v>Normal</v>
      </c>
      <c r="M1141" s="16">
        <f>IF($C1141="B",VLOOKUP($A1141,Bat!$A$4:$BF$2320,M$1,FALSE),VLOOKUP($A1141,Pit!$A$4:$BA$1686,M$2,FALSE))</f>
        <v>3</v>
      </c>
      <c r="N1141" s="16">
        <f>IF($C1141="B",VLOOKUP($A1141,Bat!$A$4:$BF$2320,N$1,FALSE),VLOOKUP($A1141,Pit!$A$4:$BA$1686,N$2,FALSE))</f>
        <v>1</v>
      </c>
      <c r="O1141" s="16">
        <f>IF($C1141="B",VLOOKUP($A1141,Bat!$A$4:$BF$2320,O$1,FALSE),VLOOKUP($A1141,Pit!$A$4:$BA$1686,O$2,FALSE))</f>
        <v>2</v>
      </c>
      <c r="P1141" s="16" t="str">
        <f>IF($C1141="B",VLOOKUP($A1141,Bat!$A$4:$BF$2320,P$1,FALSE),VLOOKUP($A1141,Pit!$A$4:$BA$1686,P$2,FALSE))</f>
        <v>88-90 Mph</v>
      </c>
      <c r="Q1141" s="17">
        <f>IF($C1141="B",VLOOKUP($A1141,Bat!$A$4:$BF$2320,Q$1,FALSE),VLOOKUP($A1141,Pit!$A$4:$BA$1686,Q$2,FALSE))</f>
        <v>8</v>
      </c>
      <c r="R1141" s="18">
        <f>IF($C1141="B",VLOOKUP($A1141,Bat!$A$4:$BF$2320,R$1,FALSE),VLOOKUP($A1141,Pit!$A$4:$BA$1686,R$2,FALSE))</f>
        <v>0.71291597414692731</v>
      </c>
      <c r="S1141" s="19">
        <f>IF($C1141="B",VLOOKUP($A1141,Bat!$A$4:$BF$2320,S$1,FALSE),VLOOKUP($A1141,Pit!$A$4:$BA$1686,S$2,FALSE))</f>
        <v>-0.99492381596207913</v>
      </c>
      <c r="T1141" s="20" t="str">
        <f>IF($C1141="B",VLOOKUP($A1141,Bat!$A$4:$BF$2320,T$1,FALSE),VLOOKUP($A1141,Pit!$A$4:$BA$1686,T$2,FALSE))</f>
        <v>Slot</v>
      </c>
      <c r="U1141" s="17" t="str">
        <f>VLOOKUP(IF($C1141="B",VLOOKUP($A1141,Bat!$A$4:$AU$2320,U$1,FALSE),VLOOKUP($A1141,Pit!$A$4:$BE$1686,U$2,FALSE)),COND!$A$35:$B$41,2,FALSE)</f>
        <v>??</v>
      </c>
      <c r="V1141" s="21">
        <f>IF($C1141="B",VLOOKUP($A1141,Bat!$A$4:$AT$2284,46,FALSE),VLOOKUP($A1141,Pit!$A$4:$BD$1664,56,FALSE))</f>
        <v>719</v>
      </c>
      <c r="W1141" s="16">
        <f t="shared" si="87"/>
        <v>719</v>
      </c>
      <c r="X1141" s="16"/>
      <c r="Y1141" s="22">
        <f t="shared" si="88"/>
        <v>1256</v>
      </c>
      <c r="Z1141" s="16" t="str">
        <f>IFERROR(VLOOKUP($D1141,Results37!$F$3:$L$1396,Z$1,FALSE),"")</f>
        <v/>
      </c>
      <c r="AA1141" s="47" t="str">
        <f>IF(ISERROR(VLOOKUP(D1141,Results37!$F$3:$O$399,AA$1,FALSE)),"",IF(VLOOKUP(D1141,Results37!$F$3:$O$399,AA$1+1,FALSE)=1,"S"&amp;VLOOKUP(D1141,Results37!$F$3:$O$399,AA$1,FALSE),VLOOKUP(D1141,Results37!$F$3:$O$399,AA$1,FALSE)))</f>
        <v/>
      </c>
      <c r="AB1141" s="16" t="str">
        <f>IFERROR(VLOOKUP($D1141,Results37!$F$3:$L$1396,AB$1,FALSE),"")</f>
        <v/>
      </c>
      <c r="AC1141" s="16" t="str">
        <f>IFERROR(VLOOKUP($D1141,Results37!$F$3:$L$1396,AC$1,FALSE),"")</f>
        <v/>
      </c>
      <c r="AD1141" s="16" t="str">
        <f t="shared" si="89"/>
        <v/>
      </c>
      <c r="AE1141" s="20" t="str">
        <f>IF(ISERROR(VLOOKUP($AC1141&amp;"-"&amp;$F1141&amp;" "&amp;G1141,Bonuses!$B$1:$G$1006,4,FALSE)),"",INT(VLOOKUP($AC1141&amp;"-"&amp;$F1141&amp;" "&amp;$G1141,Bonuses!$B$1:$G$1006,4,FALSE)))</f>
        <v/>
      </c>
      <c r="AF1141" s="16" t="str">
        <f>IF(ISERROR(VLOOKUP($AC1141&amp;"-"&amp;$F1141,Bonuses!$B$1:$G$1006,5,FALSE)),"",IF(VLOOKUP($AC1141&amp;"-"&amp;$F1141,Bonuses!$B$1:$G$1006,5,FALSE)="","",VLOOKUP($AC1141&amp;"-"&amp;$F1141,Bonuses!$B$1:$G$1006,6,FALSE)&amp;" yrs, "&amp;VLOOKUP($AC1141&amp;"-"&amp;$F1141,Bonuses!$B$1:$G$1006,5,FALSE)))</f>
        <v/>
      </c>
    </row>
    <row r="1142" spans="1:32" s="21" customFormat="1" x14ac:dyDescent="0.25">
      <c r="A1142" s="21" t="s">
        <v>2808</v>
      </c>
      <c r="B1142" s="21">
        <f t="shared" si="85"/>
        <v>0</v>
      </c>
      <c r="C1142" s="21" t="str">
        <f t="shared" si="86"/>
        <v>P</v>
      </c>
      <c r="D1142" s="17">
        <f>IF($C1142="B",VLOOKUP($A1142,Bat!$A$4:$BF$2320,D$1,FALSE),VLOOKUP($A1142,Pit!$A$4:$BA$1686,D$2,FALSE))</f>
        <v>14629</v>
      </c>
      <c r="E1142" s="16" t="str">
        <f>IF($C1142="B",VLOOKUP($A1142,Bat!$A$4:$BF$2320,E$1,FALSE),VLOOKUP($A1142,Pit!$A$4:$BA$1686,E$2,FALSE))</f>
        <v>RP</v>
      </c>
      <c r="F1142" s="16" t="str">
        <f>IF($C1142="B",VLOOKUP($A1142,Bat!$A$4:$BF$2320,F$1,FALSE),VLOOKUP($A1142,Pit!$A$4:$BA$1686,F$2,FALSE))</f>
        <v>Dany</v>
      </c>
      <c r="G1142" s="16" t="str">
        <f>IF($C1142="B",VLOOKUP($A1142,Bat!$A$4:$BF$2320,G$1,FALSE),VLOOKUP($A1142,Pit!$A$4:$BA$1686,G$2,FALSE))</f>
        <v>Gougeon</v>
      </c>
      <c r="H1142" s="16">
        <f>IF($C1142="B",VLOOKUP($A1142,Bat!$A$4:$BF$2320,H$1,FALSE),VLOOKUP($A1142,Pit!$A$4:$BA$1686,H$2,FALSE))</f>
        <v>24</v>
      </c>
      <c r="I1142" s="16" t="str">
        <f>IF($C1142="B",VLOOKUP($A1142,Bat!$A$4:$BF$2320,I$1,FALSE),VLOOKUP($A1142,Pit!$A$4:$BA$1686,I$2,FALSE))</f>
        <v>R</v>
      </c>
      <c r="J1142" s="16" t="str">
        <f>IF($C1142="B",VLOOKUP($A1142,Bat!$A$4:$BF$2320,J$1,FALSE),VLOOKUP($A1142,Pit!$A$4:$BA$1686,J$2,FALSE))</f>
        <v>R</v>
      </c>
      <c r="K1142" s="16" t="str">
        <f>IF($C1142="B",VLOOKUP($A1142,Bat!$A$4:$BF$2320,K$1,FALSE),VLOOKUP($A1142,Pit!$A$4:$BA$1686,K$2,FALSE))</f>
        <v>Low</v>
      </c>
      <c r="L1142" s="17" t="str">
        <f>IF($C1142="B",VLOOKUP($A1142,Bat!$A$4:$BF$2320,L$1,FALSE),VLOOKUP($A1142,Pit!$A$4:$BA$1686,L$2,FALSE))</f>
        <v>High</v>
      </c>
      <c r="M1142" s="16">
        <f>IF($C1142="B",VLOOKUP($A1142,Bat!$A$4:$BF$2320,M$1,FALSE),VLOOKUP($A1142,Pit!$A$4:$BA$1686,M$2,FALSE))</f>
        <v>3</v>
      </c>
      <c r="N1142" s="16">
        <f>IF($C1142="B",VLOOKUP($A1142,Bat!$A$4:$BF$2320,N$1,FALSE),VLOOKUP($A1142,Pit!$A$4:$BA$1686,N$2,FALSE))</f>
        <v>1</v>
      </c>
      <c r="O1142" s="16">
        <f>IF($C1142="B",VLOOKUP($A1142,Bat!$A$4:$BF$2320,O$1,FALSE),VLOOKUP($A1142,Pit!$A$4:$BA$1686,O$2,FALSE))</f>
        <v>2</v>
      </c>
      <c r="P1142" s="16" t="str">
        <f>IF($C1142="B",VLOOKUP($A1142,Bat!$A$4:$BF$2320,P$1,FALSE),VLOOKUP($A1142,Pit!$A$4:$BA$1686,P$2,FALSE))</f>
        <v>94-96 Mph</v>
      </c>
      <c r="Q1142" s="17">
        <f>IF($C1142="B",VLOOKUP($A1142,Bat!$A$4:$BF$2320,Q$1,FALSE),VLOOKUP($A1142,Pit!$A$4:$BA$1686,Q$2,FALSE))</f>
        <v>6</v>
      </c>
      <c r="R1142" s="18">
        <f>IF($C1142="B",VLOOKUP($A1142,Bat!$A$4:$BF$2320,R$1,FALSE),VLOOKUP($A1142,Pit!$A$4:$BA$1686,R$2,FALSE))</f>
        <v>0.61994315328943017</v>
      </c>
      <c r="S1142" s="19">
        <f>IF($C1142="B",VLOOKUP($A1142,Bat!$A$4:$BF$2320,S$1,FALSE),VLOOKUP($A1142,Pit!$A$4:$BA$1686,S$2,FALSE))</f>
        <v>-1.0030914824733947</v>
      </c>
      <c r="T1142" s="20" t="str">
        <f>IF($C1142="B",VLOOKUP($A1142,Bat!$A$4:$BF$2320,T$1,FALSE),VLOOKUP($A1142,Pit!$A$4:$BA$1686,T$2,FALSE))</f>
        <v>Slot</v>
      </c>
      <c r="U1142" s="17" t="str">
        <f>VLOOKUP(IF($C1142="B",VLOOKUP($A1142,Bat!$A$4:$AU$2320,U$1,FALSE),VLOOKUP($A1142,Pit!$A$4:$BE$1686,U$2,FALSE)),COND!$A$35:$B$41,2,FALSE)</f>
        <v>??</v>
      </c>
      <c r="V1142" s="21">
        <f>IF($C1142="B",VLOOKUP($A1142,Bat!$A$4:$AT$2284,46,FALSE),VLOOKUP($A1142,Pit!$A$4:$BD$1664,56,FALSE))</f>
        <v>720</v>
      </c>
      <c r="W1142" s="16">
        <f t="shared" si="87"/>
        <v>720</v>
      </c>
      <c r="X1142" s="16"/>
      <c r="Y1142" s="22">
        <f t="shared" si="88"/>
        <v>1259</v>
      </c>
      <c r="Z1142" s="16" t="str">
        <f>IFERROR(VLOOKUP($D1142,Results37!$F$3:$L$1396,Z$1,FALSE),"")</f>
        <v/>
      </c>
      <c r="AA1142" s="47" t="str">
        <f>IF(ISERROR(VLOOKUP(D1142,Results37!$F$3:$O$399,AA$1,FALSE)),"",IF(VLOOKUP(D1142,Results37!$F$3:$O$399,AA$1+1,FALSE)=1,"S"&amp;VLOOKUP(D1142,Results37!$F$3:$O$399,AA$1,FALSE),VLOOKUP(D1142,Results37!$F$3:$O$399,AA$1,FALSE)))</f>
        <v/>
      </c>
      <c r="AB1142" s="16" t="str">
        <f>IFERROR(VLOOKUP($D1142,Results37!$F$3:$L$1396,AB$1,FALSE),"")</f>
        <v/>
      </c>
      <c r="AC1142" s="16" t="str">
        <f>IFERROR(VLOOKUP($D1142,Results37!$F$3:$L$1396,AC$1,FALSE),"")</f>
        <v/>
      </c>
      <c r="AD1142" s="16" t="str">
        <f t="shared" si="89"/>
        <v/>
      </c>
      <c r="AE1142" s="20" t="str">
        <f>IF(ISERROR(VLOOKUP($AC1142&amp;"-"&amp;$F1142&amp;" "&amp;G1142,Bonuses!$B$1:$G$1006,4,FALSE)),"",INT(VLOOKUP($AC1142&amp;"-"&amp;$F1142&amp;" "&amp;$G1142,Bonuses!$B$1:$G$1006,4,FALSE)))</f>
        <v/>
      </c>
      <c r="AF1142" s="16" t="str">
        <f>IF(ISERROR(VLOOKUP($AC1142&amp;"-"&amp;$F1142,Bonuses!$B$1:$G$1006,5,FALSE)),"",IF(VLOOKUP($AC1142&amp;"-"&amp;$F1142,Bonuses!$B$1:$G$1006,5,FALSE)="","",VLOOKUP($AC1142&amp;"-"&amp;$F1142,Bonuses!$B$1:$G$1006,6,FALSE)&amp;" yrs, "&amp;VLOOKUP($AC1142&amp;"-"&amp;$F1142,Bonuses!$B$1:$G$1006,5,FALSE)))</f>
        <v/>
      </c>
    </row>
    <row r="1143" spans="1:32" s="21" customFormat="1" x14ac:dyDescent="0.25">
      <c r="A1143" s="21" t="s">
        <v>2843</v>
      </c>
      <c r="B1143" s="21">
        <f t="shared" si="85"/>
        <v>0</v>
      </c>
      <c r="C1143" s="21" t="str">
        <f t="shared" si="86"/>
        <v>P</v>
      </c>
      <c r="D1143" s="17">
        <f>IF($C1143="B",VLOOKUP($A1143,Bat!$A$4:$BF$2320,D$1,FALSE),VLOOKUP($A1143,Pit!$A$4:$BA$1686,D$2,FALSE))</f>
        <v>15039</v>
      </c>
      <c r="E1143" s="16" t="str">
        <f>IF($C1143="B",VLOOKUP($A1143,Bat!$A$4:$BF$2320,E$1,FALSE),VLOOKUP($A1143,Pit!$A$4:$BA$1686,E$2,FALSE))</f>
        <v>RP</v>
      </c>
      <c r="F1143" s="16" t="str">
        <f>IF($C1143="B",VLOOKUP($A1143,Bat!$A$4:$BF$2320,F$1,FALSE),VLOOKUP($A1143,Pit!$A$4:$BA$1686,F$2,FALSE))</f>
        <v>Yunosuke</v>
      </c>
      <c r="G1143" s="16" t="str">
        <f>IF($C1143="B",VLOOKUP($A1143,Bat!$A$4:$BF$2320,G$1,FALSE),VLOOKUP($A1143,Pit!$A$4:$BA$1686,G$2,FALSE))</f>
        <v>Asada</v>
      </c>
      <c r="H1143" s="16">
        <f>IF($C1143="B",VLOOKUP($A1143,Bat!$A$4:$BF$2320,H$1,FALSE),VLOOKUP($A1143,Pit!$A$4:$BA$1686,H$2,FALSE))</f>
        <v>23</v>
      </c>
      <c r="I1143" s="16" t="str">
        <f>IF($C1143="B",VLOOKUP($A1143,Bat!$A$4:$BF$2320,I$1,FALSE),VLOOKUP($A1143,Pit!$A$4:$BA$1686,I$2,FALSE))</f>
        <v>R</v>
      </c>
      <c r="J1143" s="16" t="str">
        <f>IF($C1143="B",VLOOKUP($A1143,Bat!$A$4:$BF$2320,J$1,FALSE),VLOOKUP($A1143,Pit!$A$4:$BA$1686,J$2,FALSE))</f>
        <v>R</v>
      </c>
      <c r="K1143" s="16" t="str">
        <f>IF($C1143="B",VLOOKUP($A1143,Bat!$A$4:$BF$2320,K$1,FALSE),VLOOKUP($A1143,Pit!$A$4:$BA$1686,K$2,FALSE))</f>
        <v>Normal</v>
      </c>
      <c r="L1143" s="17" t="str">
        <f>IF($C1143="B",VLOOKUP($A1143,Bat!$A$4:$BF$2320,L$1,FALSE),VLOOKUP($A1143,Pit!$A$4:$BA$1686,L$2,FALSE))</f>
        <v>Normal</v>
      </c>
      <c r="M1143" s="16">
        <f>IF($C1143="B",VLOOKUP($A1143,Bat!$A$4:$BF$2320,M$1,FALSE),VLOOKUP($A1143,Pit!$A$4:$BA$1686,M$2,FALSE))</f>
        <v>3</v>
      </c>
      <c r="N1143" s="16">
        <f>IF($C1143="B",VLOOKUP($A1143,Bat!$A$4:$BF$2320,N$1,FALSE),VLOOKUP($A1143,Pit!$A$4:$BA$1686,N$2,FALSE))</f>
        <v>1</v>
      </c>
      <c r="O1143" s="16">
        <f>IF($C1143="B",VLOOKUP($A1143,Bat!$A$4:$BF$2320,O$1,FALSE),VLOOKUP($A1143,Pit!$A$4:$BA$1686,O$2,FALSE))</f>
        <v>2</v>
      </c>
      <c r="P1143" s="16" t="str">
        <f>IF($C1143="B",VLOOKUP($A1143,Bat!$A$4:$BF$2320,P$1,FALSE),VLOOKUP($A1143,Pit!$A$4:$BA$1686,P$2,FALSE))</f>
        <v>89-91 Mph</v>
      </c>
      <c r="Q1143" s="17">
        <f>IF($C1143="B",VLOOKUP($A1143,Bat!$A$4:$BF$2320,Q$1,FALSE),VLOOKUP($A1143,Pit!$A$4:$BA$1686,Q$2,FALSE))</f>
        <v>3</v>
      </c>
      <c r="R1143" s="18">
        <f>IF($C1143="B",VLOOKUP($A1143,Bat!$A$4:$BF$2320,R$1,FALSE),VLOOKUP($A1143,Pit!$A$4:$BA$1686,R$2,FALSE))</f>
        <v>0.59926152709632774</v>
      </c>
      <c r="S1143" s="19">
        <f>IF($C1143="B",VLOOKUP($A1143,Bat!$A$4:$BF$2320,S$1,FALSE),VLOOKUP($A1143,Pit!$A$4:$BA$1686,S$2,FALSE))</f>
        <v>-1.004908364268515</v>
      </c>
      <c r="T1143" s="20" t="str">
        <f>IF($C1143="B",VLOOKUP($A1143,Bat!$A$4:$BF$2320,T$1,FALSE),VLOOKUP($A1143,Pit!$A$4:$BA$1686,T$2,FALSE))</f>
        <v>Slot</v>
      </c>
      <c r="U1143" s="17" t="str">
        <f>VLOOKUP(IF($C1143="B",VLOOKUP($A1143,Bat!$A$4:$AU$2320,U$1,FALSE),VLOOKUP($A1143,Pit!$A$4:$BE$1686,U$2,FALSE)),COND!$A$35:$B$41,2,FALSE)</f>
        <v>??</v>
      </c>
      <c r="V1143" s="21">
        <f>IF($C1143="B",VLOOKUP($A1143,Bat!$A$4:$AT$2284,46,FALSE),VLOOKUP($A1143,Pit!$A$4:$BD$1664,56,FALSE))</f>
        <v>721</v>
      </c>
      <c r="W1143" s="16">
        <f t="shared" si="87"/>
        <v>721</v>
      </c>
      <c r="X1143" s="16"/>
      <c r="Y1143" s="22">
        <f t="shared" si="88"/>
        <v>1260</v>
      </c>
      <c r="Z1143" s="16" t="str">
        <f>IFERROR(VLOOKUP($D1143,Results37!$F$3:$L$1396,Z$1,FALSE),"")</f>
        <v/>
      </c>
      <c r="AA1143" s="47" t="str">
        <f>IF(ISERROR(VLOOKUP(D1143,Results37!$F$3:$O$399,AA$1,FALSE)),"",IF(VLOOKUP(D1143,Results37!$F$3:$O$399,AA$1+1,FALSE)=1,"S"&amp;VLOOKUP(D1143,Results37!$F$3:$O$399,AA$1,FALSE),VLOOKUP(D1143,Results37!$F$3:$O$399,AA$1,FALSE)))</f>
        <v/>
      </c>
      <c r="AB1143" s="16" t="str">
        <f>IFERROR(VLOOKUP($D1143,Results37!$F$3:$L$1396,AB$1,FALSE),"")</f>
        <v/>
      </c>
      <c r="AC1143" s="16" t="str">
        <f>IFERROR(VLOOKUP($D1143,Results37!$F$3:$L$1396,AC$1,FALSE),"")</f>
        <v/>
      </c>
      <c r="AD1143" s="16" t="str">
        <f t="shared" si="89"/>
        <v/>
      </c>
      <c r="AE1143" s="20" t="str">
        <f>IF(ISERROR(VLOOKUP($AC1143&amp;"-"&amp;$F1143&amp;" "&amp;G1143,Bonuses!$B$1:$G$1006,4,FALSE)),"",INT(VLOOKUP($AC1143&amp;"-"&amp;$F1143&amp;" "&amp;$G1143,Bonuses!$B$1:$G$1006,4,FALSE)))</f>
        <v/>
      </c>
      <c r="AF1143" s="16" t="str">
        <f>IF(ISERROR(VLOOKUP($AC1143&amp;"-"&amp;$F1143,Bonuses!$B$1:$G$1006,5,FALSE)),"",IF(VLOOKUP($AC1143&amp;"-"&amp;$F1143,Bonuses!$B$1:$G$1006,5,FALSE)="","",VLOOKUP($AC1143&amp;"-"&amp;$F1143,Bonuses!$B$1:$G$1006,6,FALSE)&amp;" yrs, "&amp;VLOOKUP($AC1143&amp;"-"&amp;$F1143,Bonuses!$B$1:$G$1006,5,FALSE)))</f>
        <v/>
      </c>
    </row>
    <row r="1144" spans="1:32" s="21" customFormat="1" x14ac:dyDescent="0.25">
      <c r="A1144" s="21" t="s">
        <v>2809</v>
      </c>
      <c r="B1144" s="21">
        <f t="shared" si="85"/>
        <v>0</v>
      </c>
      <c r="C1144" s="21" t="str">
        <f t="shared" si="86"/>
        <v>P</v>
      </c>
      <c r="D1144" s="17">
        <f>IF($C1144="B",VLOOKUP($A1144,Bat!$A$4:$BF$2320,D$1,FALSE),VLOOKUP($A1144,Pit!$A$4:$BA$1686,D$2,FALSE))</f>
        <v>7185</v>
      </c>
      <c r="E1144" s="16" t="str">
        <f>IF($C1144="B",VLOOKUP($A1144,Bat!$A$4:$BF$2320,E$1,FALSE),VLOOKUP($A1144,Pit!$A$4:$BA$1686,E$2,FALSE))</f>
        <v>RP</v>
      </c>
      <c r="F1144" s="16" t="str">
        <f>IF($C1144="B",VLOOKUP($A1144,Bat!$A$4:$BF$2320,F$1,FALSE),VLOOKUP($A1144,Pit!$A$4:$BA$1686,F$2,FALSE))</f>
        <v>Ed</v>
      </c>
      <c r="G1144" s="16" t="str">
        <f>IF($C1144="B",VLOOKUP($A1144,Bat!$A$4:$BF$2320,G$1,FALSE),VLOOKUP($A1144,Pit!$A$4:$BA$1686,G$2,FALSE))</f>
        <v>Fox</v>
      </c>
      <c r="H1144" s="16">
        <f>IF($C1144="B",VLOOKUP($A1144,Bat!$A$4:$BF$2320,H$1,FALSE),VLOOKUP($A1144,Pit!$A$4:$BA$1686,H$2,FALSE))</f>
        <v>23</v>
      </c>
      <c r="I1144" s="16" t="str">
        <f>IF($C1144="B",VLOOKUP($A1144,Bat!$A$4:$BF$2320,I$1,FALSE),VLOOKUP($A1144,Pit!$A$4:$BA$1686,I$2,FALSE))</f>
        <v>R</v>
      </c>
      <c r="J1144" s="16" t="str">
        <f>IF($C1144="B",VLOOKUP($A1144,Bat!$A$4:$BF$2320,J$1,FALSE),VLOOKUP($A1144,Pit!$A$4:$BA$1686,J$2,FALSE))</f>
        <v>R</v>
      </c>
      <c r="K1144" s="16" t="str">
        <f>IF($C1144="B",VLOOKUP($A1144,Bat!$A$4:$BF$2320,K$1,FALSE),VLOOKUP($A1144,Pit!$A$4:$BA$1686,K$2,FALSE))</f>
        <v>Low</v>
      </c>
      <c r="L1144" s="17" t="str">
        <f>IF($C1144="B",VLOOKUP($A1144,Bat!$A$4:$BF$2320,L$1,FALSE),VLOOKUP($A1144,Pit!$A$4:$BA$1686,L$2,FALSE))</f>
        <v>High</v>
      </c>
      <c r="M1144" s="16">
        <f>IF($C1144="B",VLOOKUP($A1144,Bat!$A$4:$BF$2320,M$1,FALSE),VLOOKUP($A1144,Pit!$A$4:$BA$1686,M$2,FALSE))</f>
        <v>3</v>
      </c>
      <c r="N1144" s="16">
        <f>IF($C1144="B",VLOOKUP($A1144,Bat!$A$4:$BF$2320,N$1,FALSE),VLOOKUP($A1144,Pit!$A$4:$BA$1686,N$2,FALSE))</f>
        <v>1</v>
      </c>
      <c r="O1144" s="16">
        <f>IF($C1144="B",VLOOKUP($A1144,Bat!$A$4:$BF$2320,O$1,FALSE),VLOOKUP($A1144,Pit!$A$4:$BA$1686,O$2,FALSE))</f>
        <v>2</v>
      </c>
      <c r="P1144" s="16" t="str">
        <f>IF($C1144="B",VLOOKUP($A1144,Bat!$A$4:$BF$2320,P$1,FALSE),VLOOKUP($A1144,Pit!$A$4:$BA$1686,P$2,FALSE))</f>
        <v>91-93 Mph</v>
      </c>
      <c r="Q1144" s="17">
        <f>IF($C1144="B",VLOOKUP($A1144,Bat!$A$4:$BF$2320,Q$1,FALSE),VLOOKUP($A1144,Pit!$A$4:$BA$1686,Q$2,FALSE))</f>
        <v>8</v>
      </c>
      <c r="R1144" s="18">
        <f>IF($C1144="B",VLOOKUP($A1144,Bat!$A$4:$BF$2320,R$1,FALSE),VLOOKUP($A1144,Pit!$A$4:$BA$1686,R$2,FALSE))</f>
        <v>0.55185423904876529</v>
      </c>
      <c r="S1144" s="19">
        <f>IF($C1144="B",VLOOKUP($A1144,Bat!$A$4:$BF$2320,S$1,FALSE),VLOOKUP($A1144,Pit!$A$4:$BA$1686,S$2,FALSE))</f>
        <v>-1.0090730966645758</v>
      </c>
      <c r="T1144" s="20" t="str">
        <f>IF($C1144="B",VLOOKUP($A1144,Bat!$A$4:$BF$2320,T$1,FALSE),VLOOKUP($A1144,Pit!$A$4:$BA$1686,T$2,FALSE))</f>
        <v>Impossible</v>
      </c>
      <c r="U1144" s="17" t="str">
        <f>VLOOKUP(IF($C1144="B",VLOOKUP($A1144,Bat!$A$4:$AU$2320,U$1,FALSE),VLOOKUP($A1144,Pit!$A$4:$BE$1686,U$2,FALSE)),COND!$A$35:$B$41,2,FALSE)</f>
        <v>??</v>
      </c>
      <c r="V1144" s="21">
        <f>IF($C1144="B",VLOOKUP($A1144,Bat!$A$4:$AT$2284,46,FALSE),VLOOKUP($A1144,Pit!$A$4:$BD$1664,56,FALSE))</f>
        <v>722</v>
      </c>
      <c r="W1144" s="16">
        <f t="shared" si="87"/>
        <v>999</v>
      </c>
      <c r="X1144" s="16"/>
      <c r="Y1144" s="22">
        <f t="shared" si="88"/>
        <v>1262</v>
      </c>
      <c r="Z1144" s="16" t="str">
        <f>IFERROR(VLOOKUP($D1144,Results37!$F$3:$L$1396,Z$1,FALSE),"")</f>
        <v/>
      </c>
      <c r="AA1144" s="47" t="str">
        <f>IF(ISERROR(VLOOKUP(D1144,Results37!$F$3:$O$399,AA$1,FALSE)),"",IF(VLOOKUP(D1144,Results37!$F$3:$O$399,AA$1+1,FALSE)=1,"S"&amp;VLOOKUP(D1144,Results37!$F$3:$O$399,AA$1,FALSE),VLOOKUP(D1144,Results37!$F$3:$O$399,AA$1,FALSE)))</f>
        <v/>
      </c>
      <c r="AB1144" s="16" t="str">
        <f>IFERROR(VLOOKUP($D1144,Results37!$F$3:$L$1396,AB$1,FALSE),"")</f>
        <v/>
      </c>
      <c r="AC1144" s="16" t="str">
        <f>IFERROR(VLOOKUP($D1144,Results37!$F$3:$L$1396,AC$1,FALSE),"")</f>
        <v/>
      </c>
      <c r="AD1144" s="16" t="str">
        <f t="shared" si="89"/>
        <v/>
      </c>
      <c r="AE1144" s="20" t="str">
        <f>IF(ISERROR(VLOOKUP($AC1144&amp;"-"&amp;$F1144&amp;" "&amp;G1144,Bonuses!$B$1:$G$1006,4,FALSE)),"",INT(VLOOKUP($AC1144&amp;"-"&amp;$F1144&amp;" "&amp;$G1144,Bonuses!$B$1:$G$1006,4,FALSE)))</f>
        <v/>
      </c>
      <c r="AF1144" s="16" t="str">
        <f>IF(ISERROR(VLOOKUP($AC1144&amp;"-"&amp;$F1144,Bonuses!$B$1:$G$1006,5,FALSE)),"",IF(VLOOKUP($AC1144&amp;"-"&amp;$F1144,Bonuses!$B$1:$G$1006,5,FALSE)="","",VLOOKUP($AC1144&amp;"-"&amp;$F1144,Bonuses!$B$1:$G$1006,6,FALSE)&amp;" yrs, "&amp;VLOOKUP($AC1144&amp;"-"&amp;$F1144,Bonuses!$B$1:$G$1006,5,FALSE)))</f>
        <v/>
      </c>
    </row>
    <row r="1145" spans="1:32" s="21" customFormat="1" x14ac:dyDescent="0.25">
      <c r="A1145" s="21" t="s">
        <v>2811</v>
      </c>
      <c r="B1145" s="21">
        <f t="shared" si="85"/>
        <v>0</v>
      </c>
      <c r="C1145" s="21" t="str">
        <f t="shared" si="86"/>
        <v>P</v>
      </c>
      <c r="D1145" s="17">
        <f>IF($C1145="B",VLOOKUP($A1145,Bat!$A$4:$BF$2320,D$1,FALSE),VLOOKUP($A1145,Pit!$A$4:$BA$1686,D$2,FALSE))</f>
        <v>7187</v>
      </c>
      <c r="E1145" s="16" t="str">
        <f>IF($C1145="B",VLOOKUP($A1145,Bat!$A$4:$BF$2320,E$1,FALSE),VLOOKUP($A1145,Pit!$A$4:$BA$1686,E$2,FALSE))</f>
        <v>RP</v>
      </c>
      <c r="F1145" s="16" t="str">
        <f>IF($C1145="B",VLOOKUP($A1145,Bat!$A$4:$BF$2320,F$1,FALSE),VLOOKUP($A1145,Pit!$A$4:$BA$1686,F$2,FALSE))</f>
        <v>Tony</v>
      </c>
      <c r="G1145" s="16" t="str">
        <f>IF($C1145="B",VLOOKUP($A1145,Bat!$A$4:$BF$2320,G$1,FALSE),VLOOKUP($A1145,Pit!$A$4:$BA$1686,G$2,FALSE))</f>
        <v>Castillo</v>
      </c>
      <c r="H1145" s="16">
        <f>IF($C1145="B",VLOOKUP($A1145,Bat!$A$4:$BF$2320,H$1,FALSE),VLOOKUP($A1145,Pit!$A$4:$BA$1686,H$2,FALSE))</f>
        <v>23</v>
      </c>
      <c r="I1145" s="16" t="str">
        <f>IF($C1145="B",VLOOKUP($A1145,Bat!$A$4:$BF$2320,I$1,FALSE),VLOOKUP($A1145,Pit!$A$4:$BA$1686,I$2,FALSE))</f>
        <v>L</v>
      </c>
      <c r="J1145" s="16" t="str">
        <f>IF($C1145="B",VLOOKUP($A1145,Bat!$A$4:$BF$2320,J$1,FALSE),VLOOKUP($A1145,Pit!$A$4:$BA$1686,J$2,FALSE))</f>
        <v>L</v>
      </c>
      <c r="K1145" s="16" t="str">
        <f>IF($C1145="B",VLOOKUP($A1145,Bat!$A$4:$BF$2320,K$1,FALSE),VLOOKUP($A1145,Pit!$A$4:$BA$1686,K$2,FALSE))</f>
        <v>Low</v>
      </c>
      <c r="L1145" s="17" t="str">
        <f>IF($C1145="B",VLOOKUP($A1145,Bat!$A$4:$BF$2320,L$1,FALSE),VLOOKUP($A1145,Pit!$A$4:$BA$1686,L$2,FALSE))</f>
        <v>Normal</v>
      </c>
      <c r="M1145" s="16">
        <f>IF($C1145="B",VLOOKUP($A1145,Bat!$A$4:$BF$2320,M$1,FALSE),VLOOKUP($A1145,Pit!$A$4:$BA$1686,M$2,FALSE))</f>
        <v>3</v>
      </c>
      <c r="N1145" s="16">
        <f>IF($C1145="B",VLOOKUP($A1145,Bat!$A$4:$BF$2320,N$1,FALSE),VLOOKUP($A1145,Pit!$A$4:$BA$1686,N$2,FALSE))</f>
        <v>2</v>
      </c>
      <c r="O1145" s="16">
        <f>IF($C1145="B",VLOOKUP($A1145,Bat!$A$4:$BF$2320,O$1,FALSE),VLOOKUP($A1145,Pit!$A$4:$BA$1686,O$2,FALSE))</f>
        <v>1</v>
      </c>
      <c r="P1145" s="16" t="str">
        <f>IF($C1145="B",VLOOKUP($A1145,Bat!$A$4:$BF$2320,P$1,FALSE),VLOOKUP($A1145,Pit!$A$4:$BA$1686,P$2,FALSE))</f>
        <v>85-87 Mph</v>
      </c>
      <c r="Q1145" s="17">
        <f>IF($C1145="B",VLOOKUP($A1145,Bat!$A$4:$BF$2320,Q$1,FALSE),VLOOKUP($A1145,Pit!$A$4:$BA$1686,Q$2,FALSE))</f>
        <v>3</v>
      </c>
      <c r="R1145" s="18">
        <f>IF($C1145="B",VLOOKUP($A1145,Bat!$A$4:$BF$2320,R$1,FALSE),VLOOKUP($A1145,Pit!$A$4:$BA$1686,R$2,FALSE))</f>
        <v>0.47183835576905153</v>
      </c>
      <c r="S1145" s="19">
        <f>IF($C1145="B",VLOOKUP($A1145,Bat!$A$4:$BF$2320,S$1,FALSE),VLOOKUP($A1145,Pit!$A$4:$BA$1686,S$2,FALSE))</f>
        <v>-1.0161024956245017</v>
      </c>
      <c r="T1145" s="20" t="str">
        <f>IF($C1145="B",VLOOKUP($A1145,Bat!$A$4:$BF$2320,T$1,FALSE),VLOOKUP($A1145,Pit!$A$4:$BA$1686,T$2,FALSE))</f>
        <v>Slot</v>
      </c>
      <c r="U1145" s="17" t="str">
        <f>VLOOKUP(IF($C1145="B",VLOOKUP($A1145,Bat!$A$4:$AU$2320,U$1,FALSE),VLOOKUP($A1145,Pit!$A$4:$BE$1686,U$2,FALSE)),COND!$A$35:$B$41,2,FALSE)</f>
        <v>??</v>
      </c>
      <c r="V1145" s="21">
        <f>IF($C1145="B",VLOOKUP($A1145,Bat!$A$4:$AT$2284,46,FALSE),VLOOKUP($A1145,Pit!$A$4:$BD$1664,56,FALSE))</f>
        <v>723</v>
      </c>
      <c r="W1145" s="16">
        <f t="shared" si="87"/>
        <v>723</v>
      </c>
      <c r="X1145" s="16"/>
      <c r="Y1145" s="22">
        <f t="shared" si="88"/>
        <v>1266</v>
      </c>
      <c r="Z1145" s="16" t="str">
        <f>IFERROR(VLOOKUP($D1145,Results37!$F$3:$L$1396,Z$1,FALSE),"")</f>
        <v/>
      </c>
      <c r="AA1145" s="47" t="str">
        <f>IF(ISERROR(VLOOKUP(D1145,Results37!$F$3:$O$399,AA$1,FALSE)),"",IF(VLOOKUP(D1145,Results37!$F$3:$O$399,AA$1+1,FALSE)=1,"S"&amp;VLOOKUP(D1145,Results37!$F$3:$O$399,AA$1,FALSE),VLOOKUP(D1145,Results37!$F$3:$O$399,AA$1,FALSE)))</f>
        <v/>
      </c>
      <c r="AB1145" s="16" t="str">
        <f>IFERROR(VLOOKUP($D1145,Results37!$F$3:$L$1396,AB$1,FALSE),"")</f>
        <v/>
      </c>
      <c r="AC1145" s="16" t="str">
        <f>IFERROR(VLOOKUP($D1145,Results37!$F$3:$L$1396,AC$1,FALSE),"")</f>
        <v/>
      </c>
      <c r="AD1145" s="16" t="str">
        <f t="shared" si="89"/>
        <v/>
      </c>
      <c r="AE1145" s="20" t="str">
        <f>IF(ISERROR(VLOOKUP($AC1145&amp;"-"&amp;$F1145&amp;" "&amp;G1145,Bonuses!$B$1:$G$1006,4,FALSE)),"",INT(VLOOKUP($AC1145&amp;"-"&amp;$F1145&amp;" "&amp;$G1145,Bonuses!$B$1:$G$1006,4,FALSE)))</f>
        <v/>
      </c>
      <c r="AF1145" s="16" t="str">
        <f>IF(ISERROR(VLOOKUP($AC1145&amp;"-"&amp;$F1145,Bonuses!$B$1:$G$1006,5,FALSE)),"",IF(VLOOKUP($AC1145&amp;"-"&amp;$F1145,Bonuses!$B$1:$G$1006,5,FALSE)="","",VLOOKUP($AC1145&amp;"-"&amp;$F1145,Bonuses!$B$1:$G$1006,6,FALSE)&amp;" yrs, "&amp;VLOOKUP($AC1145&amp;"-"&amp;$F1145,Bonuses!$B$1:$G$1006,5,FALSE)))</f>
        <v/>
      </c>
    </row>
    <row r="1146" spans="1:32" s="21" customFormat="1" x14ac:dyDescent="0.25">
      <c r="A1146" s="21" t="s">
        <v>2872</v>
      </c>
      <c r="B1146" s="21">
        <f t="shared" si="85"/>
        <v>0</v>
      </c>
      <c r="C1146" s="21" t="str">
        <f t="shared" si="86"/>
        <v>P</v>
      </c>
      <c r="D1146" s="17">
        <f>IF($C1146="B",VLOOKUP($A1146,Bat!$A$4:$BF$2320,D$1,FALSE),VLOOKUP($A1146,Pit!$A$4:$BA$1686,D$2,FALSE))</f>
        <v>5035</v>
      </c>
      <c r="E1146" s="16" t="str">
        <f>IF($C1146="B",VLOOKUP($A1146,Bat!$A$4:$BF$2320,E$1,FALSE),VLOOKUP($A1146,Pit!$A$4:$BA$1686,E$2,FALSE))</f>
        <v>RP</v>
      </c>
      <c r="F1146" s="16" t="str">
        <f>IF($C1146="B",VLOOKUP($A1146,Bat!$A$4:$BF$2320,F$1,FALSE),VLOOKUP($A1146,Pit!$A$4:$BA$1686,F$2,FALSE))</f>
        <v>Joe</v>
      </c>
      <c r="G1146" s="16" t="str">
        <f>IF($C1146="B",VLOOKUP($A1146,Bat!$A$4:$BF$2320,G$1,FALSE),VLOOKUP($A1146,Pit!$A$4:$BA$1686,G$2,FALSE))</f>
        <v>Ingram</v>
      </c>
      <c r="H1146" s="16">
        <f>IF($C1146="B",VLOOKUP($A1146,Bat!$A$4:$BF$2320,H$1,FALSE),VLOOKUP($A1146,Pit!$A$4:$BA$1686,H$2,FALSE))</f>
        <v>24</v>
      </c>
      <c r="I1146" s="16" t="str">
        <f>IF($C1146="B",VLOOKUP($A1146,Bat!$A$4:$BF$2320,I$1,FALSE),VLOOKUP($A1146,Pit!$A$4:$BA$1686,I$2,FALSE))</f>
        <v>R</v>
      </c>
      <c r="J1146" s="16" t="str">
        <f>IF($C1146="B",VLOOKUP($A1146,Bat!$A$4:$BF$2320,J$1,FALSE),VLOOKUP($A1146,Pit!$A$4:$BA$1686,J$2,FALSE))</f>
        <v>R</v>
      </c>
      <c r="K1146" s="16" t="str">
        <f>IF($C1146="B",VLOOKUP($A1146,Bat!$A$4:$BF$2320,K$1,FALSE),VLOOKUP($A1146,Pit!$A$4:$BA$1686,K$2,FALSE))</f>
        <v>Low</v>
      </c>
      <c r="L1146" s="17" t="str">
        <f>IF($C1146="B",VLOOKUP($A1146,Bat!$A$4:$BF$2320,L$1,FALSE),VLOOKUP($A1146,Pit!$A$4:$BA$1686,L$2,FALSE))</f>
        <v>High</v>
      </c>
      <c r="M1146" s="16">
        <f>IF($C1146="B",VLOOKUP($A1146,Bat!$A$4:$BF$2320,M$1,FALSE),VLOOKUP($A1146,Pit!$A$4:$BA$1686,M$2,FALSE))</f>
        <v>5</v>
      </c>
      <c r="N1146" s="16">
        <f>IF($C1146="B",VLOOKUP($A1146,Bat!$A$4:$BF$2320,N$1,FALSE),VLOOKUP($A1146,Pit!$A$4:$BA$1686,N$2,FALSE))</f>
        <v>1</v>
      </c>
      <c r="O1146" s="16">
        <f>IF($C1146="B",VLOOKUP($A1146,Bat!$A$4:$BF$2320,O$1,FALSE),VLOOKUP($A1146,Pit!$A$4:$BA$1686,O$2,FALSE))</f>
        <v>2</v>
      </c>
      <c r="P1146" s="16" t="str">
        <f>IF($C1146="B",VLOOKUP($A1146,Bat!$A$4:$BF$2320,P$1,FALSE),VLOOKUP($A1146,Pit!$A$4:$BA$1686,P$2,FALSE))</f>
        <v>98-100 Mph</v>
      </c>
      <c r="Q1146" s="17">
        <f>IF($C1146="B",VLOOKUP($A1146,Bat!$A$4:$BF$2320,Q$1,FALSE),VLOOKUP($A1146,Pit!$A$4:$BA$1686,Q$2,FALSE))</f>
        <v>7</v>
      </c>
      <c r="R1146" s="18">
        <f>IF($C1146="B",VLOOKUP($A1146,Bat!$A$4:$BF$2320,R$1,FALSE),VLOOKUP($A1146,Pit!$A$4:$BA$1686,R$2,FALSE))</f>
        <v>0.45493753041083451</v>
      </c>
      <c r="S1146" s="19">
        <f>IF($C1146="B",VLOOKUP($A1146,Bat!$A$4:$BF$2320,S$1,FALSE),VLOOKUP($A1146,Pit!$A$4:$BA$1686,S$2,FALSE))</f>
        <v>-1.0175872338955227</v>
      </c>
      <c r="T1146" s="20" t="str">
        <f>IF($C1146="B",VLOOKUP($A1146,Bat!$A$4:$BF$2320,T$1,FALSE),VLOOKUP($A1146,Pit!$A$4:$BA$1686,T$2,FALSE))</f>
        <v>Slot</v>
      </c>
      <c r="U1146" s="17" t="str">
        <f>VLOOKUP(IF($C1146="B",VLOOKUP($A1146,Bat!$A$4:$AU$2320,U$1,FALSE),VLOOKUP($A1146,Pit!$A$4:$BE$1686,U$2,FALSE)),COND!$A$35:$B$41,2,FALSE)</f>
        <v>??</v>
      </c>
      <c r="V1146" s="21">
        <f>IF($C1146="B",VLOOKUP($A1146,Bat!$A$4:$AT$2284,46,FALSE),VLOOKUP($A1146,Pit!$A$4:$BD$1664,56,FALSE))</f>
        <v>724</v>
      </c>
      <c r="W1146" s="16">
        <f t="shared" si="87"/>
        <v>724</v>
      </c>
      <c r="X1146" s="16"/>
      <c r="Y1146" s="22">
        <f t="shared" si="88"/>
        <v>1268</v>
      </c>
      <c r="Z1146" s="16" t="str">
        <f>IFERROR(VLOOKUP($D1146,Results37!$F$3:$L$1396,Z$1,FALSE),"")</f>
        <v/>
      </c>
      <c r="AA1146" s="47" t="str">
        <f>IF(ISERROR(VLOOKUP(D1146,Results37!$F$3:$O$399,AA$1,FALSE)),"",IF(VLOOKUP(D1146,Results37!$F$3:$O$399,AA$1+1,FALSE)=1,"S"&amp;VLOOKUP(D1146,Results37!$F$3:$O$399,AA$1,FALSE),VLOOKUP(D1146,Results37!$F$3:$O$399,AA$1,FALSE)))</f>
        <v/>
      </c>
      <c r="AB1146" s="16" t="str">
        <f>IFERROR(VLOOKUP($D1146,Results37!$F$3:$L$1396,AB$1,FALSE),"")</f>
        <v/>
      </c>
      <c r="AC1146" s="16" t="str">
        <f>IFERROR(VLOOKUP($D1146,Results37!$F$3:$L$1396,AC$1,FALSE),"")</f>
        <v/>
      </c>
      <c r="AD1146" s="16" t="str">
        <f t="shared" si="89"/>
        <v/>
      </c>
      <c r="AE1146" s="20" t="str">
        <f>IF(ISERROR(VLOOKUP($AC1146&amp;"-"&amp;$F1146&amp;" "&amp;G1146,Bonuses!$B$1:$G$1006,4,FALSE)),"",INT(VLOOKUP($AC1146&amp;"-"&amp;$F1146&amp;" "&amp;$G1146,Bonuses!$B$1:$G$1006,4,FALSE)))</f>
        <v/>
      </c>
      <c r="AF1146" s="16" t="str">
        <f>IF(ISERROR(VLOOKUP($AC1146&amp;"-"&amp;$F1146,Bonuses!$B$1:$G$1006,5,FALSE)),"",IF(VLOOKUP($AC1146&amp;"-"&amp;$F1146,Bonuses!$B$1:$G$1006,5,FALSE)="","",VLOOKUP($AC1146&amp;"-"&amp;$F1146,Bonuses!$B$1:$G$1006,6,FALSE)&amp;" yrs, "&amp;VLOOKUP($AC1146&amp;"-"&amp;$F1146,Bonuses!$B$1:$G$1006,5,FALSE)))</f>
        <v/>
      </c>
    </row>
    <row r="1147" spans="1:32" s="21" customFormat="1" x14ac:dyDescent="0.25">
      <c r="A1147" s="21" t="s">
        <v>2814</v>
      </c>
      <c r="B1147" s="21">
        <f t="shared" si="85"/>
        <v>0</v>
      </c>
      <c r="C1147" s="21" t="str">
        <f t="shared" si="86"/>
        <v>P</v>
      </c>
      <c r="D1147" s="17">
        <f>IF($C1147="B",VLOOKUP($A1147,Bat!$A$4:$BF$2320,D$1,FALSE),VLOOKUP($A1147,Pit!$A$4:$BA$1686,D$2,FALSE))</f>
        <v>3530</v>
      </c>
      <c r="E1147" s="16" t="str">
        <f>IF($C1147="B",VLOOKUP($A1147,Bat!$A$4:$BF$2320,E$1,FALSE),VLOOKUP($A1147,Pit!$A$4:$BA$1686,E$2,FALSE))</f>
        <v>RP</v>
      </c>
      <c r="F1147" s="16" t="str">
        <f>IF($C1147="B",VLOOKUP($A1147,Bat!$A$4:$BF$2320,F$1,FALSE),VLOOKUP($A1147,Pit!$A$4:$BA$1686,F$2,FALSE))</f>
        <v>Dale</v>
      </c>
      <c r="G1147" s="16" t="str">
        <f>IF($C1147="B",VLOOKUP($A1147,Bat!$A$4:$BF$2320,G$1,FALSE),VLOOKUP($A1147,Pit!$A$4:$BA$1686,G$2,FALSE))</f>
        <v>Fisher</v>
      </c>
      <c r="H1147" s="16">
        <f>IF($C1147="B",VLOOKUP($A1147,Bat!$A$4:$BF$2320,H$1,FALSE),VLOOKUP($A1147,Pit!$A$4:$BA$1686,H$2,FALSE))</f>
        <v>24</v>
      </c>
      <c r="I1147" s="16" t="str">
        <f>IF($C1147="B",VLOOKUP($A1147,Bat!$A$4:$BF$2320,I$1,FALSE),VLOOKUP($A1147,Pit!$A$4:$BA$1686,I$2,FALSE))</f>
        <v>R</v>
      </c>
      <c r="J1147" s="16" t="str">
        <f>IF($C1147="B",VLOOKUP($A1147,Bat!$A$4:$BF$2320,J$1,FALSE),VLOOKUP($A1147,Pit!$A$4:$BA$1686,J$2,FALSE))</f>
        <v>R</v>
      </c>
      <c r="K1147" s="16" t="str">
        <f>IF($C1147="B",VLOOKUP($A1147,Bat!$A$4:$BF$2320,K$1,FALSE),VLOOKUP($A1147,Pit!$A$4:$BA$1686,K$2,FALSE))</f>
        <v>High</v>
      </c>
      <c r="L1147" s="17" t="str">
        <f>IF($C1147="B",VLOOKUP($A1147,Bat!$A$4:$BF$2320,L$1,FALSE),VLOOKUP($A1147,Pit!$A$4:$BA$1686,L$2,FALSE))</f>
        <v>Normal</v>
      </c>
      <c r="M1147" s="16">
        <f>IF($C1147="B",VLOOKUP($A1147,Bat!$A$4:$BF$2320,M$1,FALSE),VLOOKUP($A1147,Pit!$A$4:$BA$1686,M$2,FALSE))</f>
        <v>3</v>
      </c>
      <c r="N1147" s="16">
        <f>IF($C1147="B",VLOOKUP($A1147,Bat!$A$4:$BF$2320,N$1,FALSE),VLOOKUP($A1147,Pit!$A$4:$BA$1686,N$2,FALSE))</f>
        <v>2</v>
      </c>
      <c r="O1147" s="16">
        <f>IF($C1147="B",VLOOKUP($A1147,Bat!$A$4:$BF$2320,O$1,FALSE),VLOOKUP($A1147,Pit!$A$4:$BA$1686,O$2,FALSE))</f>
        <v>1</v>
      </c>
      <c r="P1147" s="16" t="str">
        <f>IF($C1147="B",VLOOKUP($A1147,Bat!$A$4:$BF$2320,P$1,FALSE),VLOOKUP($A1147,Pit!$A$4:$BA$1686,P$2,FALSE))</f>
        <v>92-94 Mph</v>
      </c>
      <c r="Q1147" s="17">
        <f>IF($C1147="B",VLOOKUP($A1147,Bat!$A$4:$BF$2320,Q$1,FALSE),VLOOKUP($A1147,Pit!$A$4:$BA$1686,Q$2,FALSE))</f>
        <v>8</v>
      </c>
      <c r="R1147" s="18">
        <f>IF($C1147="B",VLOOKUP($A1147,Bat!$A$4:$BF$2320,R$1,FALSE),VLOOKUP($A1147,Pit!$A$4:$BA$1686,R$2,FALSE))</f>
        <v>0.4531635898536841</v>
      </c>
      <c r="S1147" s="19">
        <f>IF($C1147="B",VLOOKUP($A1147,Bat!$A$4:$BF$2320,S$1,FALSE),VLOOKUP($A1147,Pit!$A$4:$BA$1686,S$2,FALSE))</f>
        <v>-1.0177430746535858</v>
      </c>
      <c r="T1147" s="20" t="str">
        <f>IF($C1147="B",VLOOKUP($A1147,Bat!$A$4:$BF$2320,T$1,FALSE),VLOOKUP($A1147,Pit!$A$4:$BA$1686,T$2,FALSE))</f>
        <v>Slot</v>
      </c>
      <c r="U1147" s="17" t="str">
        <f>VLOOKUP(IF($C1147="B",VLOOKUP($A1147,Bat!$A$4:$AU$2320,U$1,FALSE),VLOOKUP($A1147,Pit!$A$4:$BE$1686,U$2,FALSE)),COND!$A$35:$B$41,2,FALSE)</f>
        <v>??</v>
      </c>
      <c r="V1147" s="21">
        <f>IF($C1147="B",VLOOKUP($A1147,Bat!$A$4:$AT$2284,46,FALSE),VLOOKUP($A1147,Pit!$A$4:$BD$1664,56,FALSE))</f>
        <v>725</v>
      </c>
      <c r="W1147" s="16">
        <f t="shared" si="87"/>
        <v>725</v>
      </c>
      <c r="X1147" s="16"/>
      <c r="Y1147" s="22">
        <f t="shared" si="88"/>
        <v>1269</v>
      </c>
      <c r="Z1147" s="16" t="str">
        <f>IFERROR(VLOOKUP($D1147,Results37!$F$3:$L$1396,Z$1,FALSE),"")</f>
        <v/>
      </c>
      <c r="AA1147" s="47" t="str">
        <f>IF(ISERROR(VLOOKUP(D1147,Results37!$F$3:$O$399,AA$1,FALSE)),"",IF(VLOOKUP(D1147,Results37!$F$3:$O$399,AA$1+1,FALSE)=1,"S"&amp;VLOOKUP(D1147,Results37!$F$3:$O$399,AA$1,FALSE),VLOOKUP(D1147,Results37!$F$3:$O$399,AA$1,FALSE)))</f>
        <v/>
      </c>
      <c r="AB1147" s="16" t="str">
        <f>IFERROR(VLOOKUP($D1147,Results37!$F$3:$L$1396,AB$1,FALSE),"")</f>
        <v/>
      </c>
      <c r="AC1147" s="16" t="str">
        <f>IFERROR(VLOOKUP($D1147,Results37!$F$3:$L$1396,AC$1,FALSE),"")</f>
        <v/>
      </c>
      <c r="AD1147" s="16" t="str">
        <f t="shared" si="89"/>
        <v/>
      </c>
      <c r="AE1147" s="20" t="str">
        <f>IF(ISERROR(VLOOKUP($AC1147&amp;"-"&amp;$F1147&amp;" "&amp;G1147,Bonuses!$B$1:$G$1006,4,FALSE)),"",INT(VLOOKUP($AC1147&amp;"-"&amp;$F1147&amp;" "&amp;$G1147,Bonuses!$B$1:$G$1006,4,FALSE)))</f>
        <v/>
      </c>
      <c r="AF1147" s="16" t="str">
        <f>IF(ISERROR(VLOOKUP($AC1147&amp;"-"&amp;$F1147,Bonuses!$B$1:$G$1006,5,FALSE)),"",IF(VLOOKUP($AC1147&amp;"-"&amp;$F1147,Bonuses!$B$1:$G$1006,5,FALSE)="","",VLOOKUP($AC1147&amp;"-"&amp;$F1147,Bonuses!$B$1:$G$1006,6,FALSE)&amp;" yrs, "&amp;VLOOKUP($AC1147&amp;"-"&amp;$F1147,Bonuses!$B$1:$G$1006,5,FALSE)))</f>
        <v/>
      </c>
    </row>
    <row r="1148" spans="1:32" s="21" customFormat="1" x14ac:dyDescent="0.25">
      <c r="A1148" s="21" t="s">
        <v>2815</v>
      </c>
      <c r="B1148" s="21">
        <f t="shared" si="85"/>
        <v>0</v>
      </c>
      <c r="C1148" s="21" t="str">
        <f t="shared" si="86"/>
        <v>P</v>
      </c>
      <c r="D1148" s="17">
        <f>IF($C1148="B",VLOOKUP($A1148,Bat!$A$4:$BF$2320,D$1,FALSE),VLOOKUP($A1148,Pit!$A$4:$BA$1686,D$2,FALSE))</f>
        <v>15314</v>
      </c>
      <c r="E1148" s="16" t="str">
        <f>IF($C1148="B",VLOOKUP($A1148,Bat!$A$4:$BF$2320,E$1,FALSE),VLOOKUP($A1148,Pit!$A$4:$BA$1686,E$2,FALSE))</f>
        <v>RP</v>
      </c>
      <c r="F1148" s="16" t="str">
        <f>IF($C1148="B",VLOOKUP($A1148,Bat!$A$4:$BF$2320,F$1,FALSE),VLOOKUP($A1148,Pit!$A$4:$BA$1686,F$2,FALSE))</f>
        <v>Richie</v>
      </c>
      <c r="G1148" s="16" t="str">
        <f>IF($C1148="B",VLOOKUP($A1148,Bat!$A$4:$BF$2320,G$1,FALSE),VLOOKUP($A1148,Pit!$A$4:$BA$1686,G$2,FALSE))</f>
        <v>Collins</v>
      </c>
      <c r="H1148" s="16">
        <f>IF($C1148="B",VLOOKUP($A1148,Bat!$A$4:$BF$2320,H$1,FALSE),VLOOKUP($A1148,Pit!$A$4:$BA$1686,H$2,FALSE))</f>
        <v>24</v>
      </c>
      <c r="I1148" s="16" t="str">
        <f>IF($C1148="B",VLOOKUP($A1148,Bat!$A$4:$BF$2320,I$1,FALSE),VLOOKUP($A1148,Pit!$A$4:$BA$1686,I$2,FALSE))</f>
        <v>L</v>
      </c>
      <c r="J1148" s="16" t="str">
        <f>IF($C1148="B",VLOOKUP($A1148,Bat!$A$4:$BF$2320,J$1,FALSE),VLOOKUP($A1148,Pit!$A$4:$BA$1686,J$2,FALSE))</f>
        <v>L</v>
      </c>
      <c r="K1148" s="16" t="str">
        <f>IF($C1148="B",VLOOKUP($A1148,Bat!$A$4:$BF$2320,K$1,FALSE),VLOOKUP($A1148,Pit!$A$4:$BA$1686,K$2,FALSE))</f>
        <v>Low</v>
      </c>
      <c r="L1148" s="17" t="str">
        <f>IF($C1148="B",VLOOKUP($A1148,Bat!$A$4:$BF$2320,L$1,FALSE),VLOOKUP($A1148,Pit!$A$4:$BA$1686,L$2,FALSE))</f>
        <v>Low</v>
      </c>
      <c r="M1148" s="16">
        <f>IF($C1148="B",VLOOKUP($A1148,Bat!$A$4:$BF$2320,M$1,FALSE),VLOOKUP($A1148,Pit!$A$4:$BA$1686,M$2,FALSE))</f>
        <v>2</v>
      </c>
      <c r="N1148" s="16">
        <f>IF($C1148="B",VLOOKUP($A1148,Bat!$A$4:$BF$2320,N$1,FALSE),VLOOKUP($A1148,Pit!$A$4:$BA$1686,N$2,FALSE))</f>
        <v>2</v>
      </c>
      <c r="O1148" s="16">
        <f>IF($C1148="B",VLOOKUP($A1148,Bat!$A$4:$BF$2320,O$1,FALSE),VLOOKUP($A1148,Pit!$A$4:$BA$1686,O$2,FALSE))</f>
        <v>2</v>
      </c>
      <c r="P1148" s="16" t="str">
        <f>IF($C1148="B",VLOOKUP($A1148,Bat!$A$4:$BF$2320,P$1,FALSE),VLOOKUP($A1148,Pit!$A$4:$BA$1686,P$2,FALSE))</f>
        <v>88-90 Mph</v>
      </c>
      <c r="Q1148" s="17">
        <f>IF($C1148="B",VLOOKUP($A1148,Bat!$A$4:$BF$2320,Q$1,FALSE),VLOOKUP($A1148,Pit!$A$4:$BA$1686,Q$2,FALSE))</f>
        <v>8</v>
      </c>
      <c r="R1148" s="18">
        <f>IF($C1148="B",VLOOKUP($A1148,Bat!$A$4:$BF$2320,R$1,FALSE),VLOOKUP($A1148,Pit!$A$4:$BA$1686,R$2,FALSE))</f>
        <v>0.42787189094875089</v>
      </c>
      <c r="S1148" s="19">
        <f>IF($C1148="B",VLOOKUP($A1148,Bat!$A$4:$BF$2320,S$1,FALSE),VLOOKUP($A1148,Pit!$A$4:$BA$1686,S$2,FALSE))</f>
        <v>-1.0199649515446478</v>
      </c>
      <c r="T1148" s="20" t="str">
        <f>IF($C1148="B",VLOOKUP($A1148,Bat!$A$4:$BF$2320,T$1,FALSE),VLOOKUP($A1148,Pit!$A$4:$BA$1686,T$2,FALSE))</f>
        <v>Slot</v>
      </c>
      <c r="U1148" s="17" t="str">
        <f>VLOOKUP(IF($C1148="B",VLOOKUP($A1148,Bat!$A$4:$AU$2320,U$1,FALSE),VLOOKUP($A1148,Pit!$A$4:$BE$1686,U$2,FALSE)),COND!$A$35:$B$41,2,FALSE)</f>
        <v>??</v>
      </c>
      <c r="V1148" s="21">
        <f>IF($C1148="B",VLOOKUP($A1148,Bat!$A$4:$AT$2284,46,FALSE),VLOOKUP($A1148,Pit!$A$4:$BD$1664,56,FALSE))</f>
        <v>726</v>
      </c>
      <c r="W1148" s="16">
        <f t="shared" si="87"/>
        <v>726</v>
      </c>
      <c r="X1148" s="16"/>
      <c r="Y1148" s="22">
        <f t="shared" si="88"/>
        <v>1271</v>
      </c>
      <c r="Z1148" s="16" t="str">
        <f>IFERROR(VLOOKUP($D1148,Results37!$F$3:$L$1396,Z$1,FALSE),"")</f>
        <v/>
      </c>
      <c r="AA1148" s="47" t="str">
        <f>IF(ISERROR(VLOOKUP(D1148,Results37!$F$3:$O$399,AA$1,FALSE)),"",IF(VLOOKUP(D1148,Results37!$F$3:$O$399,AA$1+1,FALSE)=1,"S"&amp;VLOOKUP(D1148,Results37!$F$3:$O$399,AA$1,FALSE),VLOOKUP(D1148,Results37!$F$3:$O$399,AA$1,FALSE)))</f>
        <v/>
      </c>
      <c r="AB1148" s="16" t="str">
        <f>IFERROR(VLOOKUP($D1148,Results37!$F$3:$L$1396,AB$1,FALSE),"")</f>
        <v/>
      </c>
      <c r="AC1148" s="16" t="str">
        <f>IFERROR(VLOOKUP($D1148,Results37!$F$3:$L$1396,AC$1,FALSE),"")</f>
        <v/>
      </c>
      <c r="AD1148" s="16" t="str">
        <f t="shared" si="89"/>
        <v/>
      </c>
      <c r="AE1148" s="20" t="str">
        <f>IF(ISERROR(VLOOKUP($AC1148&amp;"-"&amp;$F1148&amp;" "&amp;G1148,Bonuses!$B$1:$G$1006,4,FALSE)),"",INT(VLOOKUP($AC1148&amp;"-"&amp;$F1148&amp;" "&amp;$G1148,Bonuses!$B$1:$G$1006,4,FALSE)))</f>
        <v/>
      </c>
      <c r="AF1148" s="16" t="str">
        <f>IF(ISERROR(VLOOKUP($AC1148&amp;"-"&amp;$F1148,Bonuses!$B$1:$G$1006,5,FALSE)),"",IF(VLOOKUP($AC1148&amp;"-"&amp;$F1148,Bonuses!$B$1:$G$1006,5,FALSE)="","",VLOOKUP($AC1148&amp;"-"&amp;$F1148,Bonuses!$B$1:$G$1006,6,FALSE)&amp;" yrs, "&amp;VLOOKUP($AC1148&amp;"-"&amp;$F1148,Bonuses!$B$1:$G$1006,5,FALSE)))</f>
        <v/>
      </c>
    </row>
    <row r="1149" spans="1:32" s="21" customFormat="1" x14ac:dyDescent="0.25">
      <c r="A1149" s="21" t="s">
        <v>2220</v>
      </c>
      <c r="B1149" s="21">
        <f t="shared" si="85"/>
        <v>0</v>
      </c>
      <c r="C1149" s="21" t="str">
        <f t="shared" si="86"/>
        <v>B</v>
      </c>
      <c r="D1149" s="17">
        <f>IF($C1149="B",VLOOKUP($A1149,Bat!$A$4:$BF$2320,D$1,FALSE),VLOOKUP($A1149,Pit!$A$4:$BA$1686,D$2,FALSE))</f>
        <v>1518</v>
      </c>
      <c r="E1149" s="16" t="str">
        <f>IF($C1149="B",VLOOKUP($A1149,Bat!$A$4:$BF$2320,E$1,FALSE),VLOOKUP($A1149,Pit!$A$4:$BA$1686,E$2,FALSE))</f>
        <v>C</v>
      </c>
      <c r="F1149" s="16" t="str">
        <f>IF($C1149="B",VLOOKUP($A1149,Bat!$A$4:$BF$2320,F$1,FALSE),VLOOKUP($A1149,Pit!$A$4:$BA$1686,F$2,FALSE))</f>
        <v>Tom</v>
      </c>
      <c r="G1149" s="16" t="str">
        <f>IF($C1149="B",VLOOKUP($A1149,Bat!$A$4:$BF$2320,G$1,FALSE),VLOOKUP($A1149,Pit!$A$4:$BA$1686,G$2,FALSE))</f>
        <v>Morris</v>
      </c>
      <c r="H1149" s="16">
        <f>IF($C1149="B",VLOOKUP($A1149,Bat!$A$4:$BF$2320,H$1,FALSE),VLOOKUP($A1149,Pit!$A$4:$BA$1686,H$2,FALSE))</f>
        <v>22</v>
      </c>
      <c r="I1149" s="16" t="str">
        <f>IF($C1149="B",VLOOKUP($A1149,Bat!$A$4:$BF$2320,I$1,FALSE),VLOOKUP($A1149,Pit!$A$4:$BA$1686,I$2,FALSE))</f>
        <v>R</v>
      </c>
      <c r="J1149" s="16" t="str">
        <f>IF($C1149="B",VLOOKUP($A1149,Bat!$A$4:$BF$2320,J$1,FALSE),VLOOKUP($A1149,Pit!$A$4:$BA$1686,J$2,FALSE))</f>
        <v>R</v>
      </c>
      <c r="K1149" s="16" t="str">
        <f>IF($C1149="B",VLOOKUP($A1149,Bat!$A$4:$BF$2320,K$1,FALSE),VLOOKUP($A1149,Pit!$A$4:$BA$1686,K$2,FALSE))</f>
        <v>Low</v>
      </c>
      <c r="L1149" s="17" t="str">
        <f>IF($C1149="B",VLOOKUP($A1149,Bat!$A$4:$BF$2320,L$1,FALSE),VLOOKUP($A1149,Pit!$A$4:$BA$1686,L$2,FALSE))</f>
        <v>Normal</v>
      </c>
      <c r="M1149" s="16">
        <f>IF($C1149="B",VLOOKUP($A1149,Bat!$A$4:$BF$2320,M$1,FALSE),VLOOKUP($A1149,Pit!$A$4:$BA$1686,M$2,FALSE))</f>
        <v>1</v>
      </c>
      <c r="N1149" s="16">
        <f>IF($C1149="B",VLOOKUP($A1149,Bat!$A$4:$BF$2320,N$1,FALSE),VLOOKUP($A1149,Pit!$A$4:$BA$1686,N$2,FALSE))</f>
        <v>1</v>
      </c>
      <c r="O1149" s="16">
        <f>IF($C1149="B",VLOOKUP($A1149,Bat!$A$4:$BF$2320,O$1,FALSE),VLOOKUP($A1149,Pit!$A$4:$BA$1686,O$2,FALSE))</f>
        <v>3</v>
      </c>
      <c r="P1149" s="16">
        <f>IF($C1149="B",VLOOKUP($A1149,Bat!$A$4:$BF$2320,P$1,FALSE),VLOOKUP($A1149,Pit!$A$4:$BA$1686,P$2,FALSE))</f>
        <v>3</v>
      </c>
      <c r="Q1149" s="17">
        <f>IF($C1149="B",VLOOKUP($A1149,Bat!$A$4:$BF$2320,Q$1,FALSE),VLOOKUP($A1149,Pit!$A$4:$BA$1686,Q$2,FALSE))</f>
        <v>3</v>
      </c>
      <c r="R1149" s="18">
        <f>IF($C1149="B",VLOOKUP($A1149,Bat!$A$4:$BF$2320,R$1,FALSE),VLOOKUP($A1149,Pit!$A$4:$BA$1686,R$2,FALSE))</f>
        <v>-9.2053511710976519</v>
      </c>
      <c r="S1149" s="19">
        <f>IF($C1149="B",VLOOKUP($A1149,Bat!$A$4:$BF$2320,S$1,FALSE),VLOOKUP($A1149,Pit!$A$4:$BA$1686,S$2,FALSE))</f>
        <v>-0.89780814684810517</v>
      </c>
      <c r="T1149" s="20" t="str">
        <f>IF($C1149="B",VLOOKUP($A1149,Bat!$A$4:$BF$2320,T$1,FALSE),VLOOKUP($A1149,Pit!$A$4:$BA$1686,T$2,FALSE))</f>
        <v>-</v>
      </c>
      <c r="U1149" s="17" t="str">
        <f>VLOOKUP(IF($C1149="B",VLOOKUP($A1149,Bat!$A$4:$AU$2320,U$1,FALSE),VLOOKUP($A1149,Pit!$A$4:$BE$1686,U$2,FALSE)),COND!$A$35:$B$41,2,FALSE)</f>
        <v>??</v>
      </c>
      <c r="V1149" s="21">
        <f>IF($C1149="B",VLOOKUP($A1149,Bat!$A$4:$AT$2284,46,FALSE),VLOOKUP($A1149,Pit!$A$4:$BD$1664,56,FALSE))</f>
        <v>727</v>
      </c>
      <c r="W1149" s="16">
        <f t="shared" si="87"/>
        <v>999</v>
      </c>
      <c r="X1149" s="16"/>
      <c r="Y1149" s="22">
        <f t="shared" si="88"/>
        <v>1221</v>
      </c>
      <c r="Z1149" s="16" t="str">
        <f>IFERROR(VLOOKUP($D1149,Results37!$F$3:$L$1396,Z$1,FALSE),"")</f>
        <v/>
      </c>
      <c r="AA1149" s="47" t="str">
        <f>IF(ISERROR(VLOOKUP(D1149,Results37!$F$3:$O$399,AA$1,FALSE)),"",IF(VLOOKUP(D1149,Results37!$F$3:$O$399,AA$1+1,FALSE)=1,"S"&amp;VLOOKUP(D1149,Results37!$F$3:$O$399,AA$1,FALSE),VLOOKUP(D1149,Results37!$F$3:$O$399,AA$1,FALSE)))</f>
        <v/>
      </c>
      <c r="AB1149" s="16" t="str">
        <f>IFERROR(VLOOKUP($D1149,Results37!$F$3:$L$1396,AB$1,FALSE),"")</f>
        <v/>
      </c>
      <c r="AC1149" s="16" t="str">
        <f>IFERROR(VLOOKUP($D1149,Results37!$F$3:$L$1396,AC$1,FALSE),"")</f>
        <v/>
      </c>
      <c r="AD1149" s="16" t="str">
        <f t="shared" si="89"/>
        <v/>
      </c>
      <c r="AE1149" s="20" t="str">
        <f>IF(ISERROR(VLOOKUP($AC1149&amp;"-"&amp;$F1149&amp;" "&amp;G1149,Bonuses!$B$1:$G$1006,4,FALSE)),"",INT(VLOOKUP($AC1149&amp;"-"&amp;$F1149&amp;" "&amp;$G1149,Bonuses!$B$1:$G$1006,4,FALSE)))</f>
        <v/>
      </c>
      <c r="AF1149" s="16" t="str">
        <f>IF(ISERROR(VLOOKUP($AC1149&amp;"-"&amp;$F1149,Bonuses!$B$1:$G$1006,5,FALSE)),"",IF(VLOOKUP($AC1149&amp;"-"&amp;$F1149,Bonuses!$B$1:$G$1006,5,FALSE)="","",VLOOKUP($AC1149&amp;"-"&amp;$F1149,Bonuses!$B$1:$G$1006,6,FALSE)&amp;" yrs, "&amp;VLOOKUP($AC1149&amp;"-"&amp;$F1149,Bonuses!$B$1:$G$1006,5,FALSE)))</f>
        <v/>
      </c>
    </row>
    <row r="1150" spans="1:32" s="21" customFormat="1" x14ac:dyDescent="0.25">
      <c r="A1150" s="21" t="s">
        <v>2816</v>
      </c>
      <c r="B1150" s="21">
        <f t="shared" si="85"/>
        <v>0</v>
      </c>
      <c r="C1150" s="21" t="str">
        <f t="shared" si="86"/>
        <v>P</v>
      </c>
      <c r="D1150" s="17">
        <f>IF($C1150="B",VLOOKUP($A1150,Bat!$A$4:$BF$2320,D$1,FALSE),VLOOKUP($A1150,Pit!$A$4:$BA$1686,D$2,FALSE))</f>
        <v>10465</v>
      </c>
      <c r="E1150" s="16" t="str">
        <f>IF($C1150="B",VLOOKUP($A1150,Bat!$A$4:$BF$2320,E$1,FALSE),VLOOKUP($A1150,Pit!$A$4:$BA$1686,E$2,FALSE))</f>
        <v>RP</v>
      </c>
      <c r="F1150" s="16" t="str">
        <f>IF($C1150="B",VLOOKUP($A1150,Bat!$A$4:$BF$2320,F$1,FALSE),VLOOKUP($A1150,Pit!$A$4:$BA$1686,F$2,FALSE))</f>
        <v>Warren</v>
      </c>
      <c r="G1150" s="16" t="str">
        <f>IF($C1150="B",VLOOKUP($A1150,Bat!$A$4:$BF$2320,G$1,FALSE),VLOOKUP($A1150,Pit!$A$4:$BA$1686,G$2,FALSE))</f>
        <v>Miller</v>
      </c>
      <c r="H1150" s="16">
        <f>IF($C1150="B",VLOOKUP($A1150,Bat!$A$4:$BF$2320,H$1,FALSE),VLOOKUP($A1150,Pit!$A$4:$BA$1686,H$2,FALSE))</f>
        <v>23</v>
      </c>
      <c r="I1150" s="16" t="str">
        <f>IF($C1150="B",VLOOKUP($A1150,Bat!$A$4:$BF$2320,I$1,FALSE),VLOOKUP($A1150,Pit!$A$4:$BA$1686,I$2,FALSE))</f>
        <v>S</v>
      </c>
      <c r="J1150" s="16" t="str">
        <f>IF($C1150="B",VLOOKUP($A1150,Bat!$A$4:$BF$2320,J$1,FALSE),VLOOKUP($A1150,Pit!$A$4:$BA$1686,J$2,FALSE))</f>
        <v>R</v>
      </c>
      <c r="K1150" s="16" t="str">
        <f>IF($C1150="B",VLOOKUP($A1150,Bat!$A$4:$BF$2320,K$1,FALSE),VLOOKUP($A1150,Pit!$A$4:$BA$1686,K$2,FALSE))</f>
        <v>Normal</v>
      </c>
      <c r="L1150" s="17" t="str">
        <f>IF($C1150="B",VLOOKUP($A1150,Bat!$A$4:$BF$2320,L$1,FALSE),VLOOKUP($A1150,Pit!$A$4:$BA$1686,L$2,FALSE))</f>
        <v>Normal</v>
      </c>
      <c r="M1150" s="16">
        <f>IF($C1150="B",VLOOKUP($A1150,Bat!$A$4:$BF$2320,M$1,FALSE),VLOOKUP($A1150,Pit!$A$4:$BA$1686,M$2,FALSE))</f>
        <v>3</v>
      </c>
      <c r="N1150" s="16">
        <f>IF($C1150="B",VLOOKUP($A1150,Bat!$A$4:$BF$2320,N$1,FALSE),VLOOKUP($A1150,Pit!$A$4:$BA$1686,N$2,FALSE))</f>
        <v>2</v>
      </c>
      <c r="O1150" s="16">
        <f>IF($C1150="B",VLOOKUP($A1150,Bat!$A$4:$BF$2320,O$1,FALSE),VLOOKUP($A1150,Pit!$A$4:$BA$1686,O$2,FALSE))</f>
        <v>1</v>
      </c>
      <c r="P1150" s="16" t="str">
        <f>IF($C1150="B",VLOOKUP($A1150,Bat!$A$4:$BF$2320,P$1,FALSE),VLOOKUP($A1150,Pit!$A$4:$BA$1686,P$2,FALSE))</f>
        <v>87-89 Mph</v>
      </c>
      <c r="Q1150" s="17">
        <f>IF($C1150="B",VLOOKUP($A1150,Bat!$A$4:$BF$2320,Q$1,FALSE),VLOOKUP($A1150,Pit!$A$4:$BA$1686,Q$2,FALSE))</f>
        <v>6</v>
      </c>
      <c r="R1150" s="18">
        <f>IF($C1150="B",VLOOKUP($A1150,Bat!$A$4:$BF$2320,R$1,FALSE),VLOOKUP($A1150,Pit!$A$4:$BA$1686,R$2,FALSE))</f>
        <v>0.4237253154034839</v>
      </c>
      <c r="S1150" s="19">
        <f>IF($C1150="B",VLOOKUP($A1150,Bat!$A$4:$BF$2320,S$1,FALSE),VLOOKUP($A1150,Pit!$A$4:$BA$1686,S$2,FALSE))</f>
        <v>-1.0203292283935737</v>
      </c>
      <c r="T1150" s="20" t="str">
        <f>IF($C1150="B",VLOOKUP($A1150,Bat!$A$4:$BF$2320,T$1,FALSE),VLOOKUP($A1150,Pit!$A$4:$BA$1686,T$2,FALSE))</f>
        <v>Slot</v>
      </c>
      <c r="U1150" s="17" t="str">
        <f>VLOOKUP(IF($C1150="B",VLOOKUP($A1150,Bat!$A$4:$AU$2320,U$1,FALSE),VLOOKUP($A1150,Pit!$A$4:$BE$1686,U$2,FALSE)),COND!$A$35:$B$41,2,FALSE)</f>
        <v>??</v>
      </c>
      <c r="V1150" s="21">
        <f>IF($C1150="B",VLOOKUP($A1150,Bat!$A$4:$AT$2284,46,FALSE),VLOOKUP($A1150,Pit!$A$4:$BD$1664,56,FALSE))</f>
        <v>727</v>
      </c>
      <c r="W1150" s="16">
        <f t="shared" si="87"/>
        <v>727</v>
      </c>
      <c r="X1150" s="16"/>
      <c r="Y1150" s="22">
        <f t="shared" si="88"/>
        <v>1272</v>
      </c>
      <c r="Z1150" s="16" t="str">
        <f>IFERROR(VLOOKUP($D1150,Results37!$F$3:$L$1396,Z$1,FALSE),"")</f>
        <v/>
      </c>
      <c r="AA1150" s="47" t="str">
        <f>IF(ISERROR(VLOOKUP(D1150,Results37!$F$3:$O$399,AA$1,FALSE)),"",IF(VLOOKUP(D1150,Results37!$F$3:$O$399,AA$1+1,FALSE)=1,"S"&amp;VLOOKUP(D1150,Results37!$F$3:$O$399,AA$1,FALSE),VLOOKUP(D1150,Results37!$F$3:$O$399,AA$1,FALSE)))</f>
        <v/>
      </c>
      <c r="AB1150" s="16" t="str">
        <f>IFERROR(VLOOKUP($D1150,Results37!$F$3:$L$1396,AB$1,FALSE),"")</f>
        <v/>
      </c>
      <c r="AC1150" s="16" t="str">
        <f>IFERROR(VLOOKUP($D1150,Results37!$F$3:$L$1396,AC$1,FALSE),"")</f>
        <v/>
      </c>
      <c r="AD1150" s="16" t="str">
        <f t="shared" si="89"/>
        <v/>
      </c>
      <c r="AE1150" s="20" t="str">
        <f>IF(ISERROR(VLOOKUP($AC1150&amp;"-"&amp;$F1150&amp;" "&amp;G1150,Bonuses!$B$1:$G$1006,4,FALSE)),"",INT(VLOOKUP($AC1150&amp;"-"&amp;$F1150&amp;" "&amp;$G1150,Bonuses!$B$1:$G$1006,4,FALSE)))</f>
        <v/>
      </c>
      <c r="AF1150" s="16" t="str">
        <f>IF(ISERROR(VLOOKUP($AC1150&amp;"-"&amp;$F1150,Bonuses!$B$1:$G$1006,5,FALSE)),"",IF(VLOOKUP($AC1150&amp;"-"&amp;$F1150,Bonuses!$B$1:$G$1006,5,FALSE)="","",VLOOKUP($AC1150&amp;"-"&amp;$F1150,Bonuses!$B$1:$G$1006,6,FALSE)&amp;" yrs, "&amp;VLOOKUP($AC1150&amp;"-"&amp;$F1150,Bonuses!$B$1:$G$1006,5,FALSE)))</f>
        <v/>
      </c>
    </row>
    <row r="1151" spans="1:32" s="21" customFormat="1" x14ac:dyDescent="0.25">
      <c r="A1151" s="21" t="s">
        <v>2817</v>
      </c>
      <c r="B1151" s="21">
        <f t="shared" si="85"/>
        <v>0</v>
      </c>
      <c r="C1151" s="21" t="str">
        <f t="shared" si="86"/>
        <v>P</v>
      </c>
      <c r="D1151" s="17">
        <f>IF($C1151="B",VLOOKUP($A1151,Bat!$A$4:$BF$2320,D$1,FALSE),VLOOKUP($A1151,Pit!$A$4:$BA$1686,D$2,FALSE))</f>
        <v>10288</v>
      </c>
      <c r="E1151" s="16" t="str">
        <f>IF($C1151="B",VLOOKUP($A1151,Bat!$A$4:$BF$2320,E$1,FALSE),VLOOKUP($A1151,Pit!$A$4:$BA$1686,E$2,FALSE))</f>
        <v>SP</v>
      </c>
      <c r="F1151" s="16" t="str">
        <f>IF($C1151="B",VLOOKUP($A1151,Bat!$A$4:$BF$2320,F$1,FALSE),VLOOKUP($A1151,Pit!$A$4:$BA$1686,F$2,FALSE))</f>
        <v>Sergio</v>
      </c>
      <c r="G1151" s="16" t="str">
        <f>IF($C1151="B",VLOOKUP($A1151,Bat!$A$4:$BF$2320,G$1,FALSE),VLOOKUP($A1151,Pit!$A$4:$BA$1686,G$2,FALSE))</f>
        <v>Cordero</v>
      </c>
      <c r="H1151" s="16">
        <f>IF($C1151="B",VLOOKUP($A1151,Bat!$A$4:$BF$2320,H$1,FALSE),VLOOKUP($A1151,Pit!$A$4:$BA$1686,H$2,FALSE))</f>
        <v>23</v>
      </c>
      <c r="I1151" s="16" t="str">
        <f>IF($C1151="B",VLOOKUP($A1151,Bat!$A$4:$BF$2320,I$1,FALSE),VLOOKUP($A1151,Pit!$A$4:$BA$1686,I$2,FALSE))</f>
        <v>R</v>
      </c>
      <c r="J1151" s="16" t="str">
        <f>IF($C1151="B",VLOOKUP($A1151,Bat!$A$4:$BF$2320,J$1,FALSE),VLOOKUP($A1151,Pit!$A$4:$BA$1686,J$2,FALSE))</f>
        <v>R</v>
      </c>
      <c r="K1151" s="16" t="str">
        <f>IF($C1151="B",VLOOKUP($A1151,Bat!$A$4:$BF$2320,K$1,FALSE),VLOOKUP($A1151,Pit!$A$4:$BA$1686,K$2,FALSE))</f>
        <v>Low</v>
      </c>
      <c r="L1151" s="17" t="str">
        <f>IF($C1151="B",VLOOKUP($A1151,Bat!$A$4:$BF$2320,L$1,FALSE),VLOOKUP($A1151,Pit!$A$4:$BA$1686,L$2,FALSE))</f>
        <v>High</v>
      </c>
      <c r="M1151" s="16">
        <f>IF($C1151="B",VLOOKUP($A1151,Bat!$A$4:$BF$2320,M$1,FALSE),VLOOKUP($A1151,Pit!$A$4:$BA$1686,M$2,FALSE))</f>
        <v>4</v>
      </c>
      <c r="N1151" s="16">
        <f>IF($C1151="B",VLOOKUP($A1151,Bat!$A$4:$BF$2320,N$1,FALSE),VLOOKUP($A1151,Pit!$A$4:$BA$1686,N$2,FALSE))</f>
        <v>1</v>
      </c>
      <c r="O1151" s="16">
        <f>IF($C1151="B",VLOOKUP($A1151,Bat!$A$4:$BF$2320,O$1,FALSE),VLOOKUP($A1151,Pit!$A$4:$BA$1686,O$2,FALSE))</f>
        <v>1</v>
      </c>
      <c r="P1151" s="16" t="str">
        <f>IF($C1151="B",VLOOKUP($A1151,Bat!$A$4:$BF$2320,P$1,FALSE),VLOOKUP($A1151,Pit!$A$4:$BA$1686,P$2,FALSE))</f>
        <v>89-91 Mph</v>
      </c>
      <c r="Q1151" s="17">
        <f>IF($C1151="B",VLOOKUP($A1151,Bat!$A$4:$BF$2320,Q$1,FALSE),VLOOKUP($A1151,Pit!$A$4:$BA$1686,Q$2,FALSE))</f>
        <v>6</v>
      </c>
      <c r="R1151" s="18">
        <f>IF($C1151="B",VLOOKUP($A1151,Bat!$A$4:$BF$2320,R$1,FALSE),VLOOKUP($A1151,Pit!$A$4:$BA$1686,R$2,FALSE))</f>
        <v>0.37132286466698616</v>
      </c>
      <c r="S1151" s="19">
        <f>IF($C1151="B",VLOOKUP($A1151,Bat!$A$4:$BF$2320,S$1,FALSE),VLOOKUP($A1151,Pit!$A$4:$BA$1686,S$2,FALSE))</f>
        <v>-1.0249327860574569</v>
      </c>
      <c r="T1151" s="20" t="str">
        <f>IF($C1151="B",VLOOKUP($A1151,Bat!$A$4:$BF$2320,T$1,FALSE),VLOOKUP($A1151,Pit!$A$4:$BA$1686,T$2,FALSE))</f>
        <v>$170k</v>
      </c>
      <c r="U1151" s="17" t="str">
        <f>VLOOKUP(IF($C1151="B",VLOOKUP($A1151,Bat!$A$4:$AU$2320,U$1,FALSE),VLOOKUP($A1151,Pit!$A$4:$BE$1686,U$2,FALSE)),COND!$A$35:$B$41,2,FALSE)</f>
        <v>??</v>
      </c>
      <c r="V1151" s="21">
        <f>IF($C1151="B",VLOOKUP($A1151,Bat!$A$4:$AT$2284,46,FALSE),VLOOKUP($A1151,Pit!$A$4:$BD$1664,56,FALSE))</f>
        <v>728</v>
      </c>
      <c r="W1151" s="16">
        <f t="shared" si="87"/>
        <v>999</v>
      </c>
      <c r="X1151" s="16"/>
      <c r="Y1151" s="22">
        <f t="shared" si="88"/>
        <v>1273</v>
      </c>
      <c r="Z1151" s="16" t="str">
        <f>IFERROR(VLOOKUP($D1151,Results37!$F$3:$L$1396,Z$1,FALSE),"")</f>
        <v/>
      </c>
      <c r="AA1151" s="47" t="str">
        <f>IF(ISERROR(VLOOKUP(D1151,Results37!$F$3:$O$399,AA$1,FALSE)),"",IF(VLOOKUP(D1151,Results37!$F$3:$O$399,AA$1+1,FALSE)=1,"S"&amp;VLOOKUP(D1151,Results37!$F$3:$O$399,AA$1,FALSE),VLOOKUP(D1151,Results37!$F$3:$O$399,AA$1,FALSE)))</f>
        <v/>
      </c>
      <c r="AB1151" s="16" t="str">
        <f>IFERROR(VLOOKUP($D1151,Results37!$F$3:$L$1396,AB$1,FALSE),"")</f>
        <v/>
      </c>
      <c r="AC1151" s="16" t="str">
        <f>IFERROR(VLOOKUP($D1151,Results37!$F$3:$L$1396,AC$1,FALSE),"")</f>
        <v/>
      </c>
      <c r="AD1151" s="16" t="str">
        <f t="shared" si="89"/>
        <v/>
      </c>
      <c r="AE1151" s="20" t="str">
        <f>IF(ISERROR(VLOOKUP($AC1151&amp;"-"&amp;$F1151&amp;" "&amp;G1151,Bonuses!$B$1:$G$1006,4,FALSE)),"",INT(VLOOKUP($AC1151&amp;"-"&amp;$F1151&amp;" "&amp;$G1151,Bonuses!$B$1:$G$1006,4,FALSE)))</f>
        <v/>
      </c>
      <c r="AF1151" s="16" t="str">
        <f>IF(ISERROR(VLOOKUP($AC1151&amp;"-"&amp;$F1151,Bonuses!$B$1:$G$1006,5,FALSE)),"",IF(VLOOKUP($AC1151&amp;"-"&amp;$F1151,Bonuses!$B$1:$G$1006,5,FALSE)="","",VLOOKUP($AC1151&amp;"-"&amp;$F1151,Bonuses!$B$1:$G$1006,6,FALSE)&amp;" yrs, "&amp;VLOOKUP($AC1151&amp;"-"&amp;$F1151,Bonuses!$B$1:$G$1006,5,FALSE)))</f>
        <v/>
      </c>
    </row>
    <row r="1152" spans="1:32" s="21" customFormat="1" x14ac:dyDescent="0.25">
      <c r="A1152" s="21" t="s">
        <v>2821</v>
      </c>
      <c r="B1152" s="21">
        <f t="shared" si="85"/>
        <v>0</v>
      </c>
      <c r="C1152" s="21" t="str">
        <f t="shared" si="86"/>
        <v>P</v>
      </c>
      <c r="D1152" s="17">
        <f>IF($C1152="B",VLOOKUP($A1152,Bat!$A$4:$BF$2320,D$1,FALSE),VLOOKUP($A1152,Pit!$A$4:$BA$1686,D$2,FALSE))</f>
        <v>5611</v>
      </c>
      <c r="E1152" s="16" t="str">
        <f>IF($C1152="B",VLOOKUP($A1152,Bat!$A$4:$BF$2320,E$1,FALSE),VLOOKUP($A1152,Pit!$A$4:$BA$1686,E$2,FALSE))</f>
        <v>RP</v>
      </c>
      <c r="F1152" s="16" t="str">
        <f>IF($C1152="B",VLOOKUP($A1152,Bat!$A$4:$BF$2320,F$1,FALSE),VLOOKUP($A1152,Pit!$A$4:$BA$1686,F$2,FALSE))</f>
        <v>John</v>
      </c>
      <c r="G1152" s="16" t="str">
        <f>IF($C1152="B",VLOOKUP($A1152,Bat!$A$4:$BF$2320,G$1,FALSE),VLOOKUP($A1152,Pit!$A$4:$BA$1686,G$2,FALSE))</f>
        <v>Saunders</v>
      </c>
      <c r="H1152" s="16">
        <f>IF($C1152="B",VLOOKUP($A1152,Bat!$A$4:$BF$2320,H$1,FALSE),VLOOKUP($A1152,Pit!$A$4:$BA$1686,H$2,FALSE))</f>
        <v>23</v>
      </c>
      <c r="I1152" s="16" t="str">
        <f>IF($C1152="B",VLOOKUP($A1152,Bat!$A$4:$BF$2320,I$1,FALSE),VLOOKUP($A1152,Pit!$A$4:$BA$1686,I$2,FALSE))</f>
        <v>L</v>
      </c>
      <c r="J1152" s="16" t="str">
        <f>IF($C1152="B",VLOOKUP($A1152,Bat!$A$4:$BF$2320,J$1,FALSE),VLOOKUP($A1152,Pit!$A$4:$BA$1686,J$2,FALSE))</f>
        <v>L</v>
      </c>
      <c r="K1152" s="16" t="str">
        <f>IF($C1152="B",VLOOKUP($A1152,Bat!$A$4:$BF$2320,K$1,FALSE),VLOOKUP($A1152,Pit!$A$4:$BA$1686,K$2,FALSE))</f>
        <v>Normal</v>
      </c>
      <c r="L1152" s="17" t="str">
        <f>IF($C1152="B",VLOOKUP($A1152,Bat!$A$4:$BF$2320,L$1,FALSE),VLOOKUP($A1152,Pit!$A$4:$BA$1686,L$2,FALSE))</f>
        <v>Low</v>
      </c>
      <c r="M1152" s="16">
        <f>IF($C1152="B",VLOOKUP($A1152,Bat!$A$4:$BF$2320,M$1,FALSE),VLOOKUP($A1152,Pit!$A$4:$BA$1686,M$2,FALSE))</f>
        <v>3</v>
      </c>
      <c r="N1152" s="16">
        <f>IF($C1152="B",VLOOKUP($A1152,Bat!$A$4:$BF$2320,N$1,FALSE),VLOOKUP($A1152,Pit!$A$4:$BA$1686,N$2,FALSE))</f>
        <v>1</v>
      </c>
      <c r="O1152" s="16">
        <f>IF($C1152="B",VLOOKUP($A1152,Bat!$A$4:$BF$2320,O$1,FALSE),VLOOKUP($A1152,Pit!$A$4:$BA$1686,O$2,FALSE))</f>
        <v>2</v>
      </c>
      <c r="P1152" s="16" t="str">
        <f>IF($C1152="B",VLOOKUP($A1152,Bat!$A$4:$BF$2320,P$1,FALSE),VLOOKUP($A1152,Pit!$A$4:$BA$1686,P$2,FALSE))</f>
        <v>91-93 Mph</v>
      </c>
      <c r="Q1152" s="17">
        <f>IF($C1152="B",VLOOKUP($A1152,Bat!$A$4:$BF$2320,Q$1,FALSE),VLOOKUP($A1152,Pit!$A$4:$BA$1686,Q$2,FALSE))</f>
        <v>9</v>
      </c>
      <c r="R1152" s="18">
        <f>IF($C1152="B",VLOOKUP($A1152,Bat!$A$4:$BF$2320,R$1,FALSE),VLOOKUP($A1152,Pit!$A$4:$BA$1686,R$2,FALSE))</f>
        <v>0.25185423904876458</v>
      </c>
      <c r="S1152" s="19">
        <f>IF($C1152="B",VLOOKUP($A1152,Bat!$A$4:$BF$2320,S$1,FALSE),VLOOKUP($A1152,Pit!$A$4:$BA$1686,S$2,FALSE))</f>
        <v>-1.0354281102136473</v>
      </c>
      <c r="T1152" s="20" t="str">
        <f>IF($C1152="B",VLOOKUP($A1152,Bat!$A$4:$BF$2320,T$1,FALSE),VLOOKUP($A1152,Pit!$A$4:$BA$1686,T$2,FALSE))</f>
        <v>-</v>
      </c>
      <c r="U1152" s="17" t="str">
        <f>VLOOKUP(IF($C1152="B",VLOOKUP($A1152,Bat!$A$4:$AU$2320,U$1,FALSE),VLOOKUP($A1152,Pit!$A$4:$BE$1686,U$2,FALSE)),COND!$A$35:$B$41,2,FALSE)</f>
        <v>??</v>
      </c>
      <c r="V1152" s="21">
        <f>IF($C1152="B",VLOOKUP($A1152,Bat!$A$4:$AT$2284,46,FALSE),VLOOKUP($A1152,Pit!$A$4:$BD$1664,56,FALSE))</f>
        <v>729</v>
      </c>
      <c r="W1152" s="16">
        <f t="shared" si="87"/>
        <v>999</v>
      </c>
      <c r="X1152" s="16"/>
      <c r="Y1152" s="22">
        <f t="shared" si="88"/>
        <v>1276</v>
      </c>
      <c r="Z1152" s="16" t="str">
        <f>IFERROR(VLOOKUP($D1152,Results37!$F$3:$L$1396,Z$1,FALSE),"")</f>
        <v/>
      </c>
      <c r="AA1152" s="47" t="str">
        <f>IF(ISERROR(VLOOKUP(D1152,Results37!$F$3:$O$399,AA$1,FALSE)),"",IF(VLOOKUP(D1152,Results37!$F$3:$O$399,AA$1+1,FALSE)=1,"S"&amp;VLOOKUP(D1152,Results37!$F$3:$O$399,AA$1,FALSE),VLOOKUP(D1152,Results37!$F$3:$O$399,AA$1,FALSE)))</f>
        <v/>
      </c>
      <c r="AB1152" s="16" t="str">
        <f>IFERROR(VLOOKUP($D1152,Results37!$F$3:$L$1396,AB$1,FALSE),"")</f>
        <v/>
      </c>
      <c r="AC1152" s="16" t="str">
        <f>IFERROR(VLOOKUP($D1152,Results37!$F$3:$L$1396,AC$1,FALSE),"")</f>
        <v/>
      </c>
      <c r="AD1152" s="16" t="str">
        <f t="shared" si="89"/>
        <v/>
      </c>
      <c r="AE1152" s="20" t="str">
        <f>IF(ISERROR(VLOOKUP($AC1152&amp;"-"&amp;$F1152&amp;" "&amp;G1152,Bonuses!$B$1:$G$1006,4,FALSE)),"",INT(VLOOKUP($AC1152&amp;"-"&amp;$F1152&amp;" "&amp;$G1152,Bonuses!$B$1:$G$1006,4,FALSE)))</f>
        <v/>
      </c>
      <c r="AF1152" s="16" t="str">
        <f>IF(ISERROR(VLOOKUP($AC1152&amp;"-"&amp;$F1152,Bonuses!$B$1:$G$1006,5,FALSE)),"",IF(VLOOKUP($AC1152&amp;"-"&amp;$F1152,Bonuses!$B$1:$G$1006,5,FALSE)="","",VLOOKUP($AC1152&amp;"-"&amp;$F1152,Bonuses!$B$1:$G$1006,6,FALSE)&amp;" yrs, "&amp;VLOOKUP($AC1152&amp;"-"&amp;$F1152,Bonuses!$B$1:$G$1006,5,FALSE)))</f>
        <v/>
      </c>
    </row>
    <row r="1153" spans="1:32" s="21" customFormat="1" x14ac:dyDescent="0.25">
      <c r="A1153" s="21" t="s">
        <v>3030</v>
      </c>
      <c r="B1153" s="21">
        <f t="shared" si="85"/>
        <v>0</v>
      </c>
      <c r="C1153" s="21" t="str">
        <f t="shared" si="86"/>
        <v>P</v>
      </c>
      <c r="D1153" s="17">
        <f>IF($C1153="B",VLOOKUP($A1153,Bat!$A$4:$BF$2320,D$1,FALSE),VLOOKUP($A1153,Pit!$A$4:$BA$1686,D$2,FALSE))</f>
        <v>8556</v>
      </c>
      <c r="E1153" s="16" t="str">
        <f>IF($C1153="B",VLOOKUP($A1153,Bat!$A$4:$BF$2320,E$1,FALSE),VLOOKUP($A1153,Pit!$A$4:$BA$1686,E$2,FALSE))</f>
        <v>RP</v>
      </c>
      <c r="F1153" s="16" t="str">
        <f>IF($C1153="B",VLOOKUP($A1153,Bat!$A$4:$BF$2320,F$1,FALSE),VLOOKUP($A1153,Pit!$A$4:$BA$1686,F$2,FALSE))</f>
        <v>Desmond</v>
      </c>
      <c r="G1153" s="16" t="str">
        <f>IF($C1153="B",VLOOKUP($A1153,Bat!$A$4:$BF$2320,G$1,FALSE),VLOOKUP($A1153,Pit!$A$4:$BA$1686,G$2,FALSE))</f>
        <v>Jordan</v>
      </c>
      <c r="H1153" s="16">
        <f>IF($C1153="B",VLOOKUP($A1153,Bat!$A$4:$BF$2320,H$1,FALSE),VLOOKUP($A1153,Pit!$A$4:$BA$1686,H$2,FALSE))</f>
        <v>24</v>
      </c>
      <c r="I1153" s="16" t="str">
        <f>IF($C1153="B",VLOOKUP($A1153,Bat!$A$4:$BF$2320,I$1,FALSE),VLOOKUP($A1153,Pit!$A$4:$BA$1686,I$2,FALSE))</f>
        <v>L</v>
      </c>
      <c r="J1153" s="16" t="str">
        <f>IF($C1153="B",VLOOKUP($A1153,Bat!$A$4:$BF$2320,J$1,FALSE),VLOOKUP($A1153,Pit!$A$4:$BA$1686,J$2,FALSE))</f>
        <v>L</v>
      </c>
      <c r="K1153" s="16" t="str">
        <f>IF($C1153="B",VLOOKUP($A1153,Bat!$A$4:$BF$2320,K$1,FALSE),VLOOKUP($A1153,Pit!$A$4:$BA$1686,K$2,FALSE))</f>
        <v>Low</v>
      </c>
      <c r="L1153" s="17" t="str">
        <f>IF($C1153="B",VLOOKUP($A1153,Bat!$A$4:$BF$2320,L$1,FALSE),VLOOKUP($A1153,Pit!$A$4:$BA$1686,L$2,FALSE))</f>
        <v>High</v>
      </c>
      <c r="M1153" s="16">
        <f>IF($C1153="B",VLOOKUP($A1153,Bat!$A$4:$BF$2320,M$1,FALSE),VLOOKUP($A1153,Pit!$A$4:$BA$1686,M$2,FALSE))</f>
        <v>2</v>
      </c>
      <c r="N1153" s="16">
        <f>IF($C1153="B",VLOOKUP($A1153,Bat!$A$4:$BF$2320,N$1,FALSE),VLOOKUP($A1153,Pit!$A$4:$BA$1686,N$2,FALSE))</f>
        <v>2</v>
      </c>
      <c r="O1153" s="16">
        <f>IF($C1153="B",VLOOKUP($A1153,Bat!$A$4:$BF$2320,O$1,FALSE),VLOOKUP($A1153,Pit!$A$4:$BA$1686,O$2,FALSE))</f>
        <v>2</v>
      </c>
      <c r="P1153" s="16" t="str">
        <f>IF($C1153="B",VLOOKUP($A1153,Bat!$A$4:$BF$2320,P$1,FALSE),VLOOKUP($A1153,Pit!$A$4:$BA$1686,P$2,FALSE))</f>
        <v>89-91 Mph</v>
      </c>
      <c r="Q1153" s="17">
        <f>IF($C1153="B",VLOOKUP($A1153,Bat!$A$4:$BF$2320,Q$1,FALSE),VLOOKUP($A1153,Pit!$A$4:$BA$1686,Q$2,FALSE))</f>
        <v>3</v>
      </c>
      <c r="R1153" s="18">
        <f>IF($C1153="B",VLOOKUP($A1153,Bat!$A$4:$BF$2320,R$1,FALSE),VLOOKUP($A1153,Pit!$A$4:$BA$1686,R$2,FALSE))</f>
        <v>0.18451055560834106</v>
      </c>
      <c r="S1153" s="19">
        <f>IF($C1153="B",VLOOKUP($A1153,Bat!$A$4:$BF$2320,S$1,FALSE),VLOOKUP($A1153,Pit!$A$4:$BA$1686,S$2,FALSE))</f>
        <v>-1.0413442558453698</v>
      </c>
      <c r="T1153" s="20" t="str">
        <f>IF($C1153="B",VLOOKUP($A1153,Bat!$A$4:$BF$2320,T$1,FALSE),VLOOKUP($A1153,Pit!$A$4:$BA$1686,T$2,FALSE))</f>
        <v>Slot</v>
      </c>
      <c r="U1153" s="17" t="str">
        <f>VLOOKUP(IF($C1153="B",VLOOKUP($A1153,Bat!$A$4:$AU$2320,U$1,FALSE),VLOOKUP($A1153,Pit!$A$4:$BE$1686,U$2,FALSE)),COND!$A$35:$B$41,2,FALSE)</f>
        <v>??</v>
      </c>
      <c r="V1153" s="21">
        <f>IF($C1153="B",VLOOKUP($A1153,Bat!$A$4:$AT$2284,46,FALSE),VLOOKUP($A1153,Pit!$A$4:$BD$1664,56,FALSE))</f>
        <v>730</v>
      </c>
      <c r="W1153" s="16">
        <f t="shared" si="87"/>
        <v>730</v>
      </c>
      <c r="X1153" s="16"/>
      <c r="Y1153" s="22">
        <f t="shared" si="88"/>
        <v>1277</v>
      </c>
      <c r="Z1153" s="16" t="str">
        <f>IFERROR(VLOOKUP($D1153,Results37!$F$3:$L$1396,Z$1,FALSE),"")</f>
        <v/>
      </c>
      <c r="AA1153" s="47" t="str">
        <f>IF(ISERROR(VLOOKUP(D1153,Results37!$F$3:$O$399,AA$1,FALSE)),"",IF(VLOOKUP(D1153,Results37!$F$3:$O$399,AA$1+1,FALSE)=1,"S"&amp;VLOOKUP(D1153,Results37!$F$3:$O$399,AA$1,FALSE),VLOOKUP(D1153,Results37!$F$3:$O$399,AA$1,FALSE)))</f>
        <v/>
      </c>
      <c r="AB1153" s="16" t="str">
        <f>IFERROR(VLOOKUP($D1153,Results37!$F$3:$L$1396,AB$1,FALSE),"")</f>
        <v/>
      </c>
      <c r="AC1153" s="16" t="str">
        <f>IFERROR(VLOOKUP($D1153,Results37!$F$3:$L$1396,AC$1,FALSE),"")</f>
        <v/>
      </c>
      <c r="AD1153" s="16" t="str">
        <f t="shared" si="89"/>
        <v/>
      </c>
      <c r="AE1153" s="20" t="str">
        <f>IF(ISERROR(VLOOKUP($AC1153&amp;"-"&amp;$F1153&amp;" "&amp;G1153,Bonuses!$B$1:$G$1006,4,FALSE)),"",INT(VLOOKUP($AC1153&amp;"-"&amp;$F1153&amp;" "&amp;$G1153,Bonuses!$B$1:$G$1006,4,FALSE)))</f>
        <v/>
      </c>
      <c r="AF1153" s="16" t="str">
        <f>IF(ISERROR(VLOOKUP($AC1153&amp;"-"&amp;$F1153,Bonuses!$B$1:$G$1006,5,FALSE)),"",IF(VLOOKUP($AC1153&amp;"-"&amp;$F1153,Bonuses!$B$1:$G$1006,5,FALSE)="","",VLOOKUP($AC1153&amp;"-"&amp;$F1153,Bonuses!$B$1:$G$1006,6,FALSE)&amp;" yrs, "&amp;VLOOKUP($AC1153&amp;"-"&amp;$F1153,Bonuses!$B$1:$G$1006,5,FALSE)))</f>
        <v/>
      </c>
    </row>
    <row r="1154" spans="1:32" s="21" customFormat="1" x14ac:dyDescent="0.25">
      <c r="A1154" s="21" t="s">
        <v>2823</v>
      </c>
      <c r="B1154" s="21">
        <f t="shared" si="85"/>
        <v>0</v>
      </c>
      <c r="C1154" s="21" t="str">
        <f t="shared" si="86"/>
        <v>P</v>
      </c>
      <c r="D1154" s="17">
        <f>IF($C1154="B",VLOOKUP($A1154,Bat!$A$4:$BF$2320,D$1,FALSE),VLOOKUP($A1154,Pit!$A$4:$BA$1686,D$2,FALSE))</f>
        <v>13693</v>
      </c>
      <c r="E1154" s="16" t="str">
        <f>IF($C1154="B",VLOOKUP($A1154,Bat!$A$4:$BF$2320,E$1,FALSE),VLOOKUP($A1154,Pit!$A$4:$BA$1686,E$2,FALSE))</f>
        <v>RP</v>
      </c>
      <c r="F1154" s="16" t="str">
        <f>IF($C1154="B",VLOOKUP($A1154,Bat!$A$4:$BF$2320,F$1,FALSE),VLOOKUP($A1154,Pit!$A$4:$BA$1686,F$2,FALSE))</f>
        <v>Dwayne</v>
      </c>
      <c r="G1154" s="16" t="str">
        <f>IF($C1154="B",VLOOKUP($A1154,Bat!$A$4:$BF$2320,G$1,FALSE),VLOOKUP($A1154,Pit!$A$4:$BA$1686,G$2,FALSE))</f>
        <v>Taunton</v>
      </c>
      <c r="H1154" s="16">
        <f>IF($C1154="B",VLOOKUP($A1154,Bat!$A$4:$BF$2320,H$1,FALSE),VLOOKUP($A1154,Pit!$A$4:$BA$1686,H$2,FALSE))</f>
        <v>24</v>
      </c>
      <c r="I1154" s="16" t="str">
        <f>IF($C1154="B",VLOOKUP($A1154,Bat!$A$4:$BF$2320,I$1,FALSE),VLOOKUP($A1154,Pit!$A$4:$BA$1686,I$2,FALSE))</f>
        <v>R</v>
      </c>
      <c r="J1154" s="16" t="str">
        <f>IF($C1154="B",VLOOKUP($A1154,Bat!$A$4:$BF$2320,J$1,FALSE),VLOOKUP($A1154,Pit!$A$4:$BA$1686,J$2,FALSE))</f>
        <v>R</v>
      </c>
      <c r="K1154" s="16" t="str">
        <f>IF($C1154="B",VLOOKUP($A1154,Bat!$A$4:$BF$2320,K$1,FALSE),VLOOKUP($A1154,Pit!$A$4:$BA$1686,K$2,FALSE))</f>
        <v>Normal</v>
      </c>
      <c r="L1154" s="17" t="str">
        <f>IF($C1154="B",VLOOKUP($A1154,Bat!$A$4:$BF$2320,L$1,FALSE),VLOOKUP($A1154,Pit!$A$4:$BA$1686,L$2,FALSE))</f>
        <v>Normal</v>
      </c>
      <c r="M1154" s="16">
        <f>IF($C1154="B",VLOOKUP($A1154,Bat!$A$4:$BF$2320,M$1,FALSE),VLOOKUP($A1154,Pit!$A$4:$BA$1686,M$2,FALSE))</f>
        <v>3</v>
      </c>
      <c r="N1154" s="16">
        <f>IF($C1154="B",VLOOKUP($A1154,Bat!$A$4:$BF$2320,N$1,FALSE),VLOOKUP($A1154,Pit!$A$4:$BA$1686,N$2,FALSE))</f>
        <v>1</v>
      </c>
      <c r="O1154" s="16">
        <f>IF($C1154="B",VLOOKUP($A1154,Bat!$A$4:$BF$2320,O$1,FALSE),VLOOKUP($A1154,Pit!$A$4:$BA$1686,O$2,FALSE))</f>
        <v>2</v>
      </c>
      <c r="P1154" s="16" t="str">
        <f>IF($C1154="B",VLOOKUP($A1154,Bat!$A$4:$BF$2320,P$1,FALSE),VLOOKUP($A1154,Pit!$A$4:$BA$1686,P$2,FALSE))</f>
        <v>91-93 Mph</v>
      </c>
      <c r="Q1154" s="17">
        <f>IF($C1154="B",VLOOKUP($A1154,Bat!$A$4:$BF$2320,Q$1,FALSE),VLOOKUP($A1154,Pit!$A$4:$BA$1686,Q$2,FALSE))</f>
        <v>3</v>
      </c>
      <c r="R1154" s="18">
        <f>IF($C1154="B",VLOOKUP($A1154,Bat!$A$4:$BF$2320,R$1,FALSE),VLOOKUP($A1154,Pit!$A$4:$BA$1686,R$2,FALSE))</f>
        <v>0.17030243464660799</v>
      </c>
      <c r="S1154" s="19">
        <f>IF($C1154="B",VLOOKUP($A1154,Bat!$A$4:$BF$2320,S$1,FALSE),VLOOKUP($A1154,Pit!$A$4:$BA$1686,S$2,FALSE))</f>
        <v>-1.0425924399135476</v>
      </c>
      <c r="T1154" s="20" t="str">
        <f>IF($C1154="B",VLOOKUP($A1154,Bat!$A$4:$BF$2320,T$1,FALSE),VLOOKUP($A1154,Pit!$A$4:$BA$1686,T$2,FALSE))</f>
        <v>Slot</v>
      </c>
      <c r="U1154" s="17" t="str">
        <f>VLOOKUP(IF($C1154="B",VLOOKUP($A1154,Bat!$A$4:$AU$2320,U$1,FALSE),VLOOKUP($A1154,Pit!$A$4:$BE$1686,U$2,FALSE)),COND!$A$35:$B$41,2,FALSE)</f>
        <v>??</v>
      </c>
      <c r="V1154" s="21">
        <f>IF($C1154="B",VLOOKUP($A1154,Bat!$A$4:$AT$2284,46,FALSE),VLOOKUP($A1154,Pit!$A$4:$BD$1664,56,FALSE))</f>
        <v>731</v>
      </c>
      <c r="W1154" s="16">
        <f t="shared" si="87"/>
        <v>731</v>
      </c>
      <c r="X1154" s="16"/>
      <c r="Y1154" s="22">
        <f t="shared" si="88"/>
        <v>1278</v>
      </c>
      <c r="Z1154" s="16" t="str">
        <f>IFERROR(VLOOKUP($D1154,Results37!$F$3:$L$1396,Z$1,FALSE),"")</f>
        <v/>
      </c>
      <c r="AA1154" s="47" t="str">
        <f>IF(ISERROR(VLOOKUP(D1154,Results37!$F$3:$O$399,AA$1,FALSE)),"",IF(VLOOKUP(D1154,Results37!$F$3:$O$399,AA$1+1,FALSE)=1,"S"&amp;VLOOKUP(D1154,Results37!$F$3:$O$399,AA$1,FALSE),VLOOKUP(D1154,Results37!$F$3:$O$399,AA$1,FALSE)))</f>
        <v/>
      </c>
      <c r="AB1154" s="16" t="str">
        <f>IFERROR(VLOOKUP($D1154,Results37!$F$3:$L$1396,AB$1,FALSE),"")</f>
        <v/>
      </c>
      <c r="AC1154" s="16" t="str">
        <f>IFERROR(VLOOKUP($D1154,Results37!$F$3:$L$1396,AC$1,FALSE),"")</f>
        <v/>
      </c>
      <c r="AD1154" s="16" t="str">
        <f t="shared" si="89"/>
        <v/>
      </c>
      <c r="AE1154" s="20" t="str">
        <f>IF(ISERROR(VLOOKUP($AC1154&amp;"-"&amp;$F1154&amp;" "&amp;G1154,Bonuses!$B$1:$G$1006,4,FALSE)),"",INT(VLOOKUP($AC1154&amp;"-"&amp;$F1154&amp;" "&amp;$G1154,Bonuses!$B$1:$G$1006,4,FALSE)))</f>
        <v/>
      </c>
      <c r="AF1154" s="16" t="str">
        <f>IF(ISERROR(VLOOKUP($AC1154&amp;"-"&amp;$F1154,Bonuses!$B$1:$G$1006,5,FALSE)),"",IF(VLOOKUP($AC1154&amp;"-"&amp;$F1154,Bonuses!$B$1:$G$1006,5,FALSE)="","",VLOOKUP($AC1154&amp;"-"&amp;$F1154,Bonuses!$B$1:$G$1006,6,FALSE)&amp;" yrs, "&amp;VLOOKUP($AC1154&amp;"-"&amp;$F1154,Bonuses!$B$1:$G$1006,5,FALSE)))</f>
        <v/>
      </c>
    </row>
    <row r="1155" spans="1:32" s="21" customFormat="1" x14ac:dyDescent="0.25">
      <c r="A1155" s="21" t="s">
        <v>2883</v>
      </c>
      <c r="B1155" s="21">
        <f t="shared" si="85"/>
        <v>0</v>
      </c>
      <c r="C1155" s="21" t="str">
        <f t="shared" si="86"/>
        <v>P</v>
      </c>
      <c r="D1155" s="17">
        <f>IF($C1155="B",VLOOKUP($A1155,Bat!$A$4:$BF$2320,D$1,FALSE),VLOOKUP($A1155,Pit!$A$4:$BA$1686,D$2,FALSE))</f>
        <v>1648</v>
      </c>
      <c r="E1155" s="16" t="str">
        <f>IF($C1155="B",VLOOKUP($A1155,Bat!$A$4:$BF$2320,E$1,FALSE),VLOOKUP($A1155,Pit!$A$4:$BA$1686,E$2,FALSE))</f>
        <v>RP</v>
      </c>
      <c r="F1155" s="16" t="str">
        <f>IF($C1155="B",VLOOKUP($A1155,Bat!$A$4:$BF$2320,F$1,FALSE),VLOOKUP($A1155,Pit!$A$4:$BA$1686,F$2,FALSE))</f>
        <v>Mike</v>
      </c>
      <c r="G1155" s="16" t="str">
        <f>IF($C1155="B",VLOOKUP($A1155,Bat!$A$4:$BF$2320,G$1,FALSE),VLOOKUP($A1155,Pit!$A$4:$BA$1686,G$2,FALSE))</f>
        <v>McCoy</v>
      </c>
      <c r="H1155" s="16">
        <f>IF($C1155="B",VLOOKUP($A1155,Bat!$A$4:$BF$2320,H$1,FALSE),VLOOKUP($A1155,Pit!$A$4:$BA$1686,H$2,FALSE))</f>
        <v>24</v>
      </c>
      <c r="I1155" s="16" t="str">
        <f>IF($C1155="B",VLOOKUP($A1155,Bat!$A$4:$BF$2320,I$1,FALSE),VLOOKUP($A1155,Pit!$A$4:$BA$1686,I$2,FALSE))</f>
        <v>L</v>
      </c>
      <c r="J1155" s="16" t="str">
        <f>IF($C1155="B",VLOOKUP($A1155,Bat!$A$4:$BF$2320,J$1,FALSE),VLOOKUP($A1155,Pit!$A$4:$BA$1686,J$2,FALSE))</f>
        <v>R</v>
      </c>
      <c r="K1155" s="16" t="str">
        <f>IF($C1155="B",VLOOKUP($A1155,Bat!$A$4:$BF$2320,K$1,FALSE),VLOOKUP($A1155,Pit!$A$4:$BA$1686,K$2,FALSE))</f>
        <v>Normal</v>
      </c>
      <c r="L1155" s="17" t="str">
        <f>IF($C1155="B",VLOOKUP($A1155,Bat!$A$4:$BF$2320,L$1,FALSE),VLOOKUP($A1155,Pit!$A$4:$BA$1686,L$2,FALSE))</f>
        <v>Normal</v>
      </c>
      <c r="M1155" s="16">
        <f>IF($C1155="B",VLOOKUP($A1155,Bat!$A$4:$BF$2320,M$1,FALSE),VLOOKUP($A1155,Pit!$A$4:$BA$1686,M$2,FALSE))</f>
        <v>3</v>
      </c>
      <c r="N1155" s="16">
        <f>IF($C1155="B",VLOOKUP($A1155,Bat!$A$4:$BF$2320,N$1,FALSE),VLOOKUP($A1155,Pit!$A$4:$BA$1686,N$2,FALSE))</f>
        <v>1</v>
      </c>
      <c r="O1155" s="16">
        <f>IF($C1155="B",VLOOKUP($A1155,Bat!$A$4:$BF$2320,O$1,FALSE),VLOOKUP($A1155,Pit!$A$4:$BA$1686,O$2,FALSE))</f>
        <v>2</v>
      </c>
      <c r="P1155" s="16" t="str">
        <f>IF($C1155="B",VLOOKUP($A1155,Bat!$A$4:$BF$2320,P$1,FALSE),VLOOKUP($A1155,Pit!$A$4:$BA$1686,P$2,FALSE))</f>
        <v>89-91 Mph</v>
      </c>
      <c r="Q1155" s="17">
        <f>IF($C1155="B",VLOOKUP($A1155,Bat!$A$4:$BF$2320,Q$1,FALSE),VLOOKUP($A1155,Pit!$A$4:$BA$1686,Q$2,FALSE))</f>
        <v>4</v>
      </c>
      <c r="R1155" s="18">
        <f>IF($C1155="B",VLOOKUP($A1155,Bat!$A$4:$BF$2320,R$1,FALSE),VLOOKUP($A1155,Pit!$A$4:$BA$1686,R$2,FALSE))</f>
        <v>0.12426152709632987</v>
      </c>
      <c r="S1155" s="19">
        <f>IF($C1155="B",VLOOKUP($A1155,Bat!$A$4:$BF$2320,S$1,FALSE),VLOOKUP($A1155,Pit!$A$4:$BA$1686,S$2,FALSE))</f>
        <v>-1.0466371357212114</v>
      </c>
      <c r="T1155" s="20" t="str">
        <f>IF($C1155="B",VLOOKUP($A1155,Bat!$A$4:$BF$2320,T$1,FALSE),VLOOKUP($A1155,Pit!$A$4:$BA$1686,T$2,FALSE))</f>
        <v>Slot</v>
      </c>
      <c r="U1155" s="17" t="str">
        <f>VLOOKUP(IF($C1155="B",VLOOKUP($A1155,Bat!$A$4:$AU$2320,U$1,FALSE),VLOOKUP($A1155,Pit!$A$4:$BE$1686,U$2,FALSE)),COND!$A$35:$B$41,2,FALSE)</f>
        <v>??</v>
      </c>
      <c r="V1155" s="21">
        <f>IF($C1155="B",VLOOKUP($A1155,Bat!$A$4:$AT$2284,46,FALSE),VLOOKUP($A1155,Pit!$A$4:$BD$1664,56,FALSE))</f>
        <v>732</v>
      </c>
      <c r="W1155" s="16">
        <f t="shared" si="87"/>
        <v>732</v>
      </c>
      <c r="X1155" s="16"/>
      <c r="Y1155" s="22">
        <f t="shared" si="88"/>
        <v>1279</v>
      </c>
      <c r="Z1155" s="16" t="str">
        <f>IFERROR(VLOOKUP($D1155,Results37!$F$3:$L$1396,Z$1,FALSE),"")</f>
        <v/>
      </c>
      <c r="AA1155" s="47" t="str">
        <f>IF(ISERROR(VLOOKUP(D1155,Results37!$F$3:$O$399,AA$1,FALSE)),"",IF(VLOOKUP(D1155,Results37!$F$3:$O$399,AA$1+1,FALSE)=1,"S"&amp;VLOOKUP(D1155,Results37!$F$3:$O$399,AA$1,FALSE),VLOOKUP(D1155,Results37!$F$3:$O$399,AA$1,FALSE)))</f>
        <v/>
      </c>
      <c r="AB1155" s="16" t="str">
        <f>IFERROR(VLOOKUP($D1155,Results37!$F$3:$L$1396,AB$1,FALSE),"")</f>
        <v/>
      </c>
      <c r="AC1155" s="16" t="str">
        <f>IFERROR(VLOOKUP($D1155,Results37!$F$3:$L$1396,AC$1,FALSE),"")</f>
        <v/>
      </c>
      <c r="AD1155" s="16" t="str">
        <f t="shared" si="89"/>
        <v/>
      </c>
      <c r="AE1155" s="20" t="str">
        <f>IF(ISERROR(VLOOKUP($AC1155&amp;"-"&amp;$F1155&amp;" "&amp;G1155,Bonuses!$B$1:$G$1006,4,FALSE)),"",INT(VLOOKUP($AC1155&amp;"-"&amp;$F1155&amp;" "&amp;$G1155,Bonuses!$B$1:$G$1006,4,FALSE)))</f>
        <v/>
      </c>
      <c r="AF1155" s="16" t="str">
        <f>IF(ISERROR(VLOOKUP($AC1155&amp;"-"&amp;$F1155,Bonuses!$B$1:$G$1006,5,FALSE)),"",IF(VLOOKUP($AC1155&amp;"-"&amp;$F1155,Bonuses!$B$1:$G$1006,5,FALSE)="","",VLOOKUP($AC1155&amp;"-"&amp;$F1155,Bonuses!$B$1:$G$1006,6,FALSE)&amp;" yrs, "&amp;VLOOKUP($AC1155&amp;"-"&amp;$F1155,Bonuses!$B$1:$G$1006,5,FALSE)))</f>
        <v/>
      </c>
    </row>
    <row r="1156" spans="1:32" s="21" customFormat="1" x14ac:dyDescent="0.25">
      <c r="A1156" s="21" t="s">
        <v>3102</v>
      </c>
      <c r="B1156" s="21">
        <f t="shared" si="85"/>
        <v>0</v>
      </c>
      <c r="C1156" s="21" t="str">
        <f t="shared" si="86"/>
        <v>B</v>
      </c>
      <c r="D1156" s="17">
        <f>IF($C1156="B",VLOOKUP($A1156,Bat!$A$4:$BF$2320,D$1,FALSE),VLOOKUP($A1156,Pit!$A$4:$BA$1686,D$2,FALSE))</f>
        <v>6940</v>
      </c>
      <c r="E1156" s="16" t="str">
        <f>IF($C1156="B",VLOOKUP($A1156,Bat!$A$4:$BF$2320,E$1,FALSE),VLOOKUP($A1156,Pit!$A$4:$BA$1686,E$2,FALSE))</f>
        <v>CF</v>
      </c>
      <c r="F1156" s="16" t="str">
        <f>IF($C1156="B",VLOOKUP($A1156,Bat!$A$4:$BF$2320,F$1,FALSE),VLOOKUP($A1156,Pit!$A$4:$BA$1686,F$2,FALSE))</f>
        <v>Rex</v>
      </c>
      <c r="G1156" s="16" t="str">
        <f>IF($C1156="B",VLOOKUP($A1156,Bat!$A$4:$BF$2320,G$1,FALSE),VLOOKUP($A1156,Pit!$A$4:$BA$1686,G$2,FALSE))</f>
        <v>Reynolds</v>
      </c>
      <c r="H1156" s="16">
        <f>IF($C1156="B",VLOOKUP($A1156,Bat!$A$4:$BF$2320,H$1,FALSE),VLOOKUP($A1156,Pit!$A$4:$BA$1686,H$2,FALSE))</f>
        <v>18</v>
      </c>
      <c r="I1156" s="16" t="str">
        <f>IF($C1156="B",VLOOKUP($A1156,Bat!$A$4:$BF$2320,I$1,FALSE),VLOOKUP($A1156,Pit!$A$4:$BA$1686,I$2,FALSE))</f>
        <v>R</v>
      </c>
      <c r="J1156" s="16" t="str">
        <f>IF($C1156="B",VLOOKUP($A1156,Bat!$A$4:$BF$2320,J$1,FALSE),VLOOKUP($A1156,Pit!$A$4:$BA$1686,J$2,FALSE))</f>
        <v>R</v>
      </c>
      <c r="K1156" s="16" t="str">
        <f>IF($C1156="B",VLOOKUP($A1156,Bat!$A$4:$BF$2320,K$1,FALSE),VLOOKUP($A1156,Pit!$A$4:$BA$1686,K$2,FALSE))</f>
        <v>Low</v>
      </c>
      <c r="L1156" s="17" t="str">
        <f>IF($C1156="B",VLOOKUP($A1156,Bat!$A$4:$BF$2320,L$1,FALSE),VLOOKUP($A1156,Pit!$A$4:$BA$1686,L$2,FALSE))</f>
        <v>Normal</v>
      </c>
      <c r="M1156" s="16">
        <f>IF($C1156="B",VLOOKUP($A1156,Bat!$A$4:$BF$2320,M$1,FALSE),VLOOKUP($A1156,Pit!$A$4:$BA$1686,M$2,FALSE))</f>
        <v>2</v>
      </c>
      <c r="N1156" s="16">
        <f>IF($C1156="B",VLOOKUP($A1156,Bat!$A$4:$BF$2320,N$1,FALSE),VLOOKUP($A1156,Pit!$A$4:$BA$1686,N$2,FALSE))</f>
        <v>2</v>
      </c>
      <c r="O1156" s="16">
        <f>IF($C1156="B",VLOOKUP($A1156,Bat!$A$4:$BF$2320,O$1,FALSE),VLOOKUP($A1156,Pit!$A$4:$BA$1686,O$2,FALSE))</f>
        <v>1</v>
      </c>
      <c r="P1156" s="16">
        <f>IF($C1156="B",VLOOKUP($A1156,Bat!$A$4:$BF$2320,P$1,FALSE),VLOOKUP($A1156,Pit!$A$4:$BA$1686,P$2,FALSE))</f>
        <v>1</v>
      </c>
      <c r="Q1156" s="17">
        <f>IF($C1156="B",VLOOKUP($A1156,Bat!$A$4:$BF$2320,Q$1,FALSE),VLOOKUP($A1156,Pit!$A$4:$BA$1686,Q$2,FALSE))</f>
        <v>2</v>
      </c>
      <c r="R1156" s="18">
        <f>IF($C1156="B",VLOOKUP($A1156,Bat!$A$4:$BF$2320,R$1,FALSE),VLOOKUP($A1156,Pit!$A$4:$BA$1686,R$2,FALSE))</f>
        <v>-9.2736365319187524</v>
      </c>
      <c r="S1156" s="19">
        <f>IF($C1156="B",VLOOKUP($A1156,Bat!$A$4:$BF$2320,S$1,FALSE),VLOOKUP($A1156,Pit!$A$4:$BA$1686,S$2,FALSE))</f>
        <v>-0.90754402935009593</v>
      </c>
      <c r="T1156" s="20" t="str">
        <f>IF($C1156="B",VLOOKUP($A1156,Bat!$A$4:$BF$2320,T$1,FALSE),VLOOKUP($A1156,Pit!$A$4:$BA$1686,T$2,FALSE))</f>
        <v>$210k</v>
      </c>
      <c r="U1156" s="17" t="str">
        <f>VLOOKUP(IF($C1156="B",VLOOKUP($A1156,Bat!$A$4:$AU$2320,U$1,FALSE),VLOOKUP($A1156,Pit!$A$4:$BE$1686,U$2,FALSE)),COND!$A$35:$B$41,2,FALSE)</f>
        <v>??</v>
      </c>
      <c r="V1156" s="21">
        <f>IF($C1156="B",VLOOKUP($A1156,Bat!$A$4:$AT$2284,46,FALSE),VLOOKUP($A1156,Pit!$A$4:$BD$1664,56,FALSE))</f>
        <v>733</v>
      </c>
      <c r="W1156" s="16">
        <f t="shared" si="87"/>
        <v>999</v>
      </c>
      <c r="X1156" s="16"/>
      <c r="Y1156" s="22">
        <f t="shared" si="88"/>
        <v>1225</v>
      </c>
      <c r="Z1156" s="16" t="str">
        <f>IFERROR(VLOOKUP($D1156,Results37!$F$3:$L$1396,Z$1,FALSE),"")</f>
        <v/>
      </c>
      <c r="AA1156" s="47" t="str">
        <f>IF(ISERROR(VLOOKUP(D1156,Results37!$F$3:$O$399,AA$1,FALSE)),"",IF(VLOOKUP(D1156,Results37!$F$3:$O$399,AA$1+1,FALSE)=1,"S"&amp;VLOOKUP(D1156,Results37!$F$3:$O$399,AA$1,FALSE),VLOOKUP(D1156,Results37!$F$3:$O$399,AA$1,FALSE)))</f>
        <v/>
      </c>
      <c r="AB1156" s="16" t="str">
        <f>IFERROR(VLOOKUP($D1156,Results37!$F$3:$L$1396,AB$1,FALSE),"")</f>
        <v/>
      </c>
      <c r="AC1156" s="16" t="str">
        <f>IFERROR(VLOOKUP($D1156,Results37!$F$3:$L$1396,AC$1,FALSE),"")</f>
        <v/>
      </c>
      <c r="AD1156" s="16" t="str">
        <f t="shared" si="89"/>
        <v/>
      </c>
      <c r="AE1156" s="20" t="str">
        <f>IF(ISERROR(VLOOKUP($AC1156&amp;"-"&amp;$F1156&amp;" "&amp;G1156,Bonuses!$B$1:$G$1006,4,FALSE)),"",INT(VLOOKUP($AC1156&amp;"-"&amp;$F1156&amp;" "&amp;$G1156,Bonuses!$B$1:$G$1006,4,FALSE)))</f>
        <v/>
      </c>
      <c r="AF1156" s="16" t="str">
        <f>IF(ISERROR(VLOOKUP($AC1156&amp;"-"&amp;$F1156,Bonuses!$B$1:$G$1006,5,FALSE)),"",IF(VLOOKUP($AC1156&amp;"-"&amp;$F1156,Bonuses!$B$1:$G$1006,5,FALSE)="","",VLOOKUP($AC1156&amp;"-"&amp;$F1156,Bonuses!$B$1:$G$1006,6,FALSE)&amp;" yrs, "&amp;VLOOKUP($AC1156&amp;"-"&amp;$F1156,Bonuses!$B$1:$G$1006,5,FALSE)))</f>
        <v/>
      </c>
    </row>
    <row r="1157" spans="1:32" s="21" customFormat="1" x14ac:dyDescent="0.25">
      <c r="A1157" s="21" t="s">
        <v>2827</v>
      </c>
      <c r="B1157" s="21">
        <f t="shared" ref="B1157:B1220" si="90">COUNTIF($A$5:$A$598,A1157)</f>
        <v>0</v>
      </c>
      <c r="C1157" s="21" t="str">
        <f t="shared" ref="C1157:C1220" si="91">IF(OR(MID(A1157,1,2)="SP",MID(A1157,1,2)="MR",MID(A1157,1,2)="CL",MID(A1157,1,2)="RP"),"P","B")</f>
        <v>P</v>
      </c>
      <c r="D1157" s="17">
        <f>IF($C1157="B",VLOOKUP($A1157,Bat!$A$4:$BF$2320,D$1,FALSE),VLOOKUP($A1157,Pit!$A$4:$BA$1686,D$2,FALSE))</f>
        <v>3527</v>
      </c>
      <c r="E1157" s="16" t="str">
        <f>IF($C1157="B",VLOOKUP($A1157,Bat!$A$4:$BF$2320,E$1,FALSE),VLOOKUP($A1157,Pit!$A$4:$BA$1686,E$2,FALSE))</f>
        <v>RP</v>
      </c>
      <c r="F1157" s="16" t="str">
        <f>IF($C1157="B",VLOOKUP($A1157,Bat!$A$4:$BF$2320,F$1,FALSE),VLOOKUP($A1157,Pit!$A$4:$BA$1686,F$2,FALSE))</f>
        <v>Diego</v>
      </c>
      <c r="G1157" s="16" t="str">
        <f>IF($C1157="B",VLOOKUP($A1157,Bat!$A$4:$BF$2320,G$1,FALSE),VLOOKUP($A1157,Pit!$A$4:$BA$1686,G$2,FALSE))</f>
        <v>García</v>
      </c>
      <c r="H1157" s="16">
        <f>IF($C1157="B",VLOOKUP($A1157,Bat!$A$4:$BF$2320,H$1,FALSE),VLOOKUP($A1157,Pit!$A$4:$BA$1686,H$2,FALSE))</f>
        <v>24</v>
      </c>
      <c r="I1157" s="16" t="str">
        <f>IF($C1157="B",VLOOKUP($A1157,Bat!$A$4:$BF$2320,I$1,FALSE),VLOOKUP($A1157,Pit!$A$4:$BA$1686,I$2,FALSE))</f>
        <v>S</v>
      </c>
      <c r="J1157" s="16" t="str">
        <f>IF($C1157="B",VLOOKUP($A1157,Bat!$A$4:$BF$2320,J$1,FALSE),VLOOKUP($A1157,Pit!$A$4:$BA$1686,J$2,FALSE))</f>
        <v>L</v>
      </c>
      <c r="K1157" s="16" t="str">
        <f>IF($C1157="B",VLOOKUP($A1157,Bat!$A$4:$BF$2320,K$1,FALSE),VLOOKUP($A1157,Pit!$A$4:$BA$1686,K$2,FALSE))</f>
        <v>Low</v>
      </c>
      <c r="L1157" s="17" t="str">
        <f>IF($C1157="B",VLOOKUP($A1157,Bat!$A$4:$BF$2320,L$1,FALSE),VLOOKUP($A1157,Pit!$A$4:$BA$1686,L$2,FALSE))</f>
        <v>Normal</v>
      </c>
      <c r="M1157" s="16">
        <f>IF($C1157="B",VLOOKUP($A1157,Bat!$A$4:$BF$2320,M$1,FALSE),VLOOKUP($A1157,Pit!$A$4:$BA$1686,M$2,FALSE))</f>
        <v>3</v>
      </c>
      <c r="N1157" s="16">
        <f>IF($C1157="B",VLOOKUP($A1157,Bat!$A$4:$BF$2320,N$1,FALSE),VLOOKUP($A1157,Pit!$A$4:$BA$1686,N$2,FALSE))</f>
        <v>2</v>
      </c>
      <c r="O1157" s="16">
        <f>IF($C1157="B",VLOOKUP($A1157,Bat!$A$4:$BF$2320,O$1,FALSE),VLOOKUP($A1157,Pit!$A$4:$BA$1686,O$2,FALSE))</f>
        <v>1</v>
      </c>
      <c r="P1157" s="16" t="str">
        <f>IF($C1157="B",VLOOKUP($A1157,Bat!$A$4:$BF$2320,P$1,FALSE),VLOOKUP($A1157,Pit!$A$4:$BA$1686,P$2,FALSE))</f>
        <v>92-94 Mph</v>
      </c>
      <c r="Q1157" s="17">
        <f>IF($C1157="B",VLOOKUP($A1157,Bat!$A$4:$BF$2320,Q$1,FALSE),VLOOKUP($A1157,Pit!$A$4:$BA$1686,Q$2,FALSE))</f>
        <v>5</v>
      </c>
      <c r="R1157" s="18">
        <f>IF($C1157="B",VLOOKUP($A1157,Bat!$A$4:$BF$2320,R$1,FALSE),VLOOKUP($A1157,Pit!$A$4:$BA$1686,R$2,FALSE))</f>
        <v>0.12386969182805529</v>
      </c>
      <c r="S1157" s="19">
        <f>IF($C1157="B",VLOOKUP($A1157,Bat!$A$4:$BF$2320,S$1,FALSE),VLOOKUP($A1157,Pit!$A$4:$BA$1686,S$2,FALSE))</f>
        <v>-1.0466715584672259</v>
      </c>
      <c r="T1157" s="20" t="str">
        <f>IF($C1157="B",VLOOKUP($A1157,Bat!$A$4:$BF$2320,T$1,FALSE),VLOOKUP($A1157,Pit!$A$4:$BA$1686,T$2,FALSE))</f>
        <v>Slot</v>
      </c>
      <c r="U1157" s="17" t="str">
        <f>VLOOKUP(IF($C1157="B",VLOOKUP($A1157,Bat!$A$4:$AU$2320,U$1,FALSE),VLOOKUP($A1157,Pit!$A$4:$BE$1686,U$2,FALSE)),COND!$A$35:$B$41,2,FALSE)</f>
        <v>??</v>
      </c>
      <c r="V1157" s="21">
        <f>IF($C1157="B",VLOOKUP($A1157,Bat!$A$4:$AT$2284,46,FALSE),VLOOKUP($A1157,Pit!$A$4:$BD$1664,56,FALSE))</f>
        <v>733</v>
      </c>
      <c r="W1157" s="16">
        <f t="shared" ref="W1157:W1220" si="92">IF(AND(T1157&lt;&gt;"Slot",T1157&gt;$T$3),999,V1157)</f>
        <v>733</v>
      </c>
      <c r="X1157" s="16"/>
      <c r="Y1157" s="22">
        <f t="shared" ref="Y1157:Y1220" si="93">RANK(S1157,$S$5:$S$1469)</f>
        <v>1280</v>
      </c>
      <c r="Z1157" s="16" t="str">
        <f>IFERROR(VLOOKUP($D1157,Results37!$F$3:$L$1396,Z$1,FALSE),"")</f>
        <v/>
      </c>
      <c r="AA1157" s="47" t="str">
        <f>IF(ISERROR(VLOOKUP(D1157,Results37!$F$3:$O$399,AA$1,FALSE)),"",IF(VLOOKUP(D1157,Results37!$F$3:$O$399,AA$1+1,FALSE)=1,"S"&amp;VLOOKUP(D1157,Results37!$F$3:$O$399,AA$1,FALSE),VLOOKUP(D1157,Results37!$F$3:$O$399,AA$1,FALSE)))</f>
        <v/>
      </c>
      <c r="AB1157" s="16" t="str">
        <f>IFERROR(VLOOKUP($D1157,Results37!$F$3:$L$1396,AB$1,FALSE),"")</f>
        <v/>
      </c>
      <c r="AC1157" s="16" t="str">
        <f>IFERROR(VLOOKUP($D1157,Results37!$F$3:$L$1396,AC$1,FALSE),"")</f>
        <v/>
      </c>
      <c r="AD1157" s="16" t="str">
        <f t="shared" ref="AD1157:AD1220" si="94">IF(X1157="","",X1157-Z1157)</f>
        <v/>
      </c>
      <c r="AE1157" s="20" t="str">
        <f>IF(ISERROR(VLOOKUP($AC1157&amp;"-"&amp;$F1157&amp;" "&amp;G1157,Bonuses!$B$1:$G$1006,4,FALSE)),"",INT(VLOOKUP($AC1157&amp;"-"&amp;$F1157&amp;" "&amp;$G1157,Bonuses!$B$1:$G$1006,4,FALSE)))</f>
        <v/>
      </c>
      <c r="AF1157" s="16" t="str">
        <f>IF(ISERROR(VLOOKUP($AC1157&amp;"-"&amp;$F1157,Bonuses!$B$1:$G$1006,5,FALSE)),"",IF(VLOOKUP($AC1157&amp;"-"&amp;$F1157,Bonuses!$B$1:$G$1006,5,FALSE)="","",VLOOKUP($AC1157&amp;"-"&amp;$F1157,Bonuses!$B$1:$G$1006,6,FALSE)&amp;" yrs, "&amp;VLOOKUP($AC1157&amp;"-"&amp;$F1157,Bonuses!$B$1:$G$1006,5,FALSE)))</f>
        <v/>
      </c>
    </row>
    <row r="1158" spans="1:32" s="21" customFormat="1" x14ac:dyDescent="0.25">
      <c r="A1158" s="21" t="s">
        <v>2826</v>
      </c>
      <c r="B1158" s="21">
        <f t="shared" si="90"/>
        <v>0</v>
      </c>
      <c r="C1158" s="21" t="str">
        <f t="shared" si="91"/>
        <v>P</v>
      </c>
      <c r="D1158" s="17">
        <f>IF($C1158="B",VLOOKUP($A1158,Bat!$A$4:$BF$2320,D$1,FALSE),VLOOKUP($A1158,Pit!$A$4:$BA$1686,D$2,FALSE))</f>
        <v>10305</v>
      </c>
      <c r="E1158" s="16" t="str">
        <f>IF($C1158="B",VLOOKUP($A1158,Bat!$A$4:$BF$2320,E$1,FALSE),VLOOKUP($A1158,Pit!$A$4:$BA$1686,E$2,FALSE))</f>
        <v>RP</v>
      </c>
      <c r="F1158" s="16" t="str">
        <f>IF($C1158="B",VLOOKUP($A1158,Bat!$A$4:$BF$2320,F$1,FALSE),VLOOKUP($A1158,Pit!$A$4:$BA$1686,F$2,FALSE))</f>
        <v>Fred</v>
      </c>
      <c r="G1158" s="16" t="str">
        <f>IF($C1158="B",VLOOKUP($A1158,Bat!$A$4:$BF$2320,G$1,FALSE),VLOOKUP($A1158,Pit!$A$4:$BA$1686,G$2,FALSE))</f>
        <v>Boyer</v>
      </c>
      <c r="H1158" s="16">
        <f>IF($C1158="B",VLOOKUP($A1158,Bat!$A$4:$BF$2320,H$1,FALSE),VLOOKUP($A1158,Pit!$A$4:$BA$1686,H$2,FALSE))</f>
        <v>23</v>
      </c>
      <c r="I1158" s="16" t="str">
        <f>IF($C1158="B",VLOOKUP($A1158,Bat!$A$4:$BF$2320,I$1,FALSE),VLOOKUP($A1158,Pit!$A$4:$BA$1686,I$2,FALSE))</f>
        <v>R</v>
      </c>
      <c r="J1158" s="16" t="str">
        <f>IF($C1158="B",VLOOKUP($A1158,Bat!$A$4:$BF$2320,J$1,FALSE),VLOOKUP($A1158,Pit!$A$4:$BA$1686,J$2,FALSE))</f>
        <v>R</v>
      </c>
      <c r="K1158" s="16" t="str">
        <f>IF($C1158="B",VLOOKUP($A1158,Bat!$A$4:$BF$2320,K$1,FALSE),VLOOKUP($A1158,Pit!$A$4:$BA$1686,K$2,FALSE))</f>
        <v>Low</v>
      </c>
      <c r="L1158" s="17" t="str">
        <f>IF($C1158="B",VLOOKUP($A1158,Bat!$A$4:$BF$2320,L$1,FALSE),VLOOKUP($A1158,Pit!$A$4:$BA$1686,L$2,FALSE))</f>
        <v>Normal</v>
      </c>
      <c r="M1158" s="16">
        <f>IF($C1158="B",VLOOKUP($A1158,Bat!$A$4:$BF$2320,M$1,FALSE),VLOOKUP($A1158,Pit!$A$4:$BA$1686,M$2,FALSE))</f>
        <v>3</v>
      </c>
      <c r="N1158" s="16">
        <f>IF($C1158="B",VLOOKUP($A1158,Bat!$A$4:$BF$2320,N$1,FALSE),VLOOKUP($A1158,Pit!$A$4:$BA$1686,N$2,FALSE))</f>
        <v>2</v>
      </c>
      <c r="O1158" s="16">
        <f>IF($C1158="B",VLOOKUP($A1158,Bat!$A$4:$BF$2320,O$1,FALSE),VLOOKUP($A1158,Pit!$A$4:$BA$1686,O$2,FALSE))</f>
        <v>1</v>
      </c>
      <c r="P1158" s="16" t="str">
        <f>IF($C1158="B",VLOOKUP($A1158,Bat!$A$4:$BF$2320,P$1,FALSE),VLOOKUP($A1158,Pit!$A$4:$BA$1686,P$2,FALSE))</f>
        <v>90-92 Mph</v>
      </c>
      <c r="Q1158" s="17">
        <f>IF($C1158="B",VLOOKUP($A1158,Bat!$A$4:$BF$2320,Q$1,FALSE),VLOOKUP($A1158,Pit!$A$4:$BA$1686,Q$2,FALSE))</f>
        <v>6</v>
      </c>
      <c r="R1158" s="18">
        <f>IF($C1158="B",VLOOKUP($A1158,Bat!$A$4:$BF$2320,R$1,FALSE),VLOOKUP($A1158,Pit!$A$4:$BA$1686,R$2,FALSE))</f>
        <v>0.12386969182805529</v>
      </c>
      <c r="S1158" s="19">
        <f>IF($C1158="B",VLOOKUP($A1158,Bat!$A$4:$BF$2320,S$1,FALSE),VLOOKUP($A1158,Pit!$A$4:$BA$1686,S$2,FALSE))</f>
        <v>-1.0466715584672259</v>
      </c>
      <c r="T1158" s="20" t="str">
        <f>IF($C1158="B",VLOOKUP($A1158,Bat!$A$4:$BF$2320,T$1,FALSE),VLOOKUP($A1158,Pit!$A$4:$BA$1686,T$2,FALSE))</f>
        <v>$180k</v>
      </c>
      <c r="U1158" s="17" t="str">
        <f>VLOOKUP(IF($C1158="B",VLOOKUP($A1158,Bat!$A$4:$AU$2320,U$1,FALSE),VLOOKUP($A1158,Pit!$A$4:$BE$1686,U$2,FALSE)),COND!$A$35:$B$41,2,FALSE)</f>
        <v>??</v>
      </c>
      <c r="V1158" s="21">
        <f>IF($C1158="B",VLOOKUP($A1158,Bat!$A$4:$AT$2284,46,FALSE),VLOOKUP($A1158,Pit!$A$4:$BD$1664,56,FALSE))</f>
        <v>734</v>
      </c>
      <c r="W1158" s="16">
        <f t="shared" si="92"/>
        <v>999</v>
      </c>
      <c r="X1158" s="16"/>
      <c r="Y1158" s="22">
        <f t="shared" si="93"/>
        <v>1280</v>
      </c>
      <c r="Z1158" s="16" t="str">
        <f>IFERROR(VLOOKUP($D1158,Results37!$F$3:$L$1396,Z$1,FALSE),"")</f>
        <v/>
      </c>
      <c r="AA1158" s="47" t="str">
        <f>IF(ISERROR(VLOOKUP(D1158,Results37!$F$3:$O$399,AA$1,FALSE)),"",IF(VLOOKUP(D1158,Results37!$F$3:$O$399,AA$1+1,FALSE)=1,"S"&amp;VLOOKUP(D1158,Results37!$F$3:$O$399,AA$1,FALSE),VLOOKUP(D1158,Results37!$F$3:$O$399,AA$1,FALSE)))</f>
        <v/>
      </c>
      <c r="AB1158" s="16" t="str">
        <f>IFERROR(VLOOKUP($D1158,Results37!$F$3:$L$1396,AB$1,FALSE),"")</f>
        <v/>
      </c>
      <c r="AC1158" s="16" t="str">
        <f>IFERROR(VLOOKUP($D1158,Results37!$F$3:$L$1396,AC$1,FALSE),"")</f>
        <v/>
      </c>
      <c r="AD1158" s="16" t="str">
        <f t="shared" si="94"/>
        <v/>
      </c>
      <c r="AE1158" s="20" t="str">
        <f>IF(ISERROR(VLOOKUP($AC1158&amp;"-"&amp;$F1158&amp;" "&amp;G1158,Bonuses!$B$1:$G$1006,4,FALSE)),"",INT(VLOOKUP($AC1158&amp;"-"&amp;$F1158&amp;" "&amp;$G1158,Bonuses!$B$1:$G$1006,4,FALSE)))</f>
        <v/>
      </c>
      <c r="AF1158" s="16" t="str">
        <f>IF(ISERROR(VLOOKUP($AC1158&amp;"-"&amp;$F1158,Bonuses!$B$1:$G$1006,5,FALSE)),"",IF(VLOOKUP($AC1158&amp;"-"&amp;$F1158,Bonuses!$B$1:$G$1006,5,FALSE)="","",VLOOKUP($AC1158&amp;"-"&amp;$F1158,Bonuses!$B$1:$G$1006,6,FALSE)&amp;" yrs, "&amp;VLOOKUP($AC1158&amp;"-"&amp;$F1158,Bonuses!$B$1:$G$1006,5,FALSE)))</f>
        <v/>
      </c>
    </row>
    <row r="1159" spans="1:32" s="21" customFormat="1" x14ac:dyDescent="0.25">
      <c r="A1159" s="21" t="s">
        <v>2831</v>
      </c>
      <c r="B1159" s="21">
        <f t="shared" si="90"/>
        <v>0</v>
      </c>
      <c r="C1159" s="21" t="str">
        <f t="shared" si="91"/>
        <v>P</v>
      </c>
      <c r="D1159" s="17">
        <f>IF($C1159="B",VLOOKUP($A1159,Bat!$A$4:$BF$2320,D$1,FALSE),VLOOKUP($A1159,Pit!$A$4:$BA$1686,D$2,FALSE))</f>
        <v>13679</v>
      </c>
      <c r="E1159" s="16" t="str">
        <f>IF($C1159="B",VLOOKUP($A1159,Bat!$A$4:$BF$2320,E$1,FALSE),VLOOKUP($A1159,Pit!$A$4:$BA$1686,E$2,FALSE))</f>
        <v>RP</v>
      </c>
      <c r="F1159" s="16" t="str">
        <f>IF($C1159="B",VLOOKUP($A1159,Bat!$A$4:$BF$2320,F$1,FALSE),VLOOKUP($A1159,Pit!$A$4:$BA$1686,F$2,FALSE))</f>
        <v>Archie</v>
      </c>
      <c r="G1159" s="16" t="str">
        <f>IF($C1159="B",VLOOKUP($A1159,Bat!$A$4:$BF$2320,G$1,FALSE),VLOOKUP($A1159,Pit!$A$4:$BA$1686,G$2,FALSE))</f>
        <v>Tassell</v>
      </c>
      <c r="H1159" s="16">
        <f>IF($C1159="B",VLOOKUP($A1159,Bat!$A$4:$BF$2320,H$1,FALSE),VLOOKUP($A1159,Pit!$A$4:$BA$1686,H$2,FALSE))</f>
        <v>24</v>
      </c>
      <c r="I1159" s="16" t="str">
        <f>IF($C1159="B",VLOOKUP($A1159,Bat!$A$4:$BF$2320,I$1,FALSE),VLOOKUP($A1159,Pit!$A$4:$BA$1686,I$2,FALSE))</f>
        <v>L</v>
      </c>
      <c r="J1159" s="16" t="str">
        <f>IF($C1159="B",VLOOKUP($A1159,Bat!$A$4:$BF$2320,J$1,FALSE),VLOOKUP($A1159,Pit!$A$4:$BA$1686,J$2,FALSE))</f>
        <v>R</v>
      </c>
      <c r="K1159" s="16" t="str">
        <f>IF($C1159="B",VLOOKUP($A1159,Bat!$A$4:$BF$2320,K$1,FALSE),VLOOKUP($A1159,Pit!$A$4:$BA$1686,K$2,FALSE))</f>
        <v>Normal</v>
      </c>
      <c r="L1159" s="17" t="str">
        <f>IF($C1159="B",VLOOKUP($A1159,Bat!$A$4:$BF$2320,L$1,FALSE),VLOOKUP($A1159,Pit!$A$4:$BA$1686,L$2,FALSE))</f>
        <v>High</v>
      </c>
      <c r="M1159" s="16">
        <f>IF($C1159="B",VLOOKUP($A1159,Bat!$A$4:$BF$2320,M$1,FALSE),VLOOKUP($A1159,Pit!$A$4:$BA$1686,M$2,FALSE))</f>
        <v>3</v>
      </c>
      <c r="N1159" s="16">
        <f>IF($C1159="B",VLOOKUP($A1159,Bat!$A$4:$BF$2320,N$1,FALSE),VLOOKUP($A1159,Pit!$A$4:$BA$1686,N$2,FALSE))</f>
        <v>2</v>
      </c>
      <c r="O1159" s="16">
        <f>IF($C1159="B",VLOOKUP($A1159,Bat!$A$4:$BF$2320,O$1,FALSE),VLOOKUP($A1159,Pit!$A$4:$BA$1686,O$2,FALSE))</f>
        <v>1</v>
      </c>
      <c r="P1159" s="16" t="str">
        <f>IF($C1159="B",VLOOKUP($A1159,Bat!$A$4:$BF$2320,P$1,FALSE),VLOOKUP($A1159,Pit!$A$4:$BA$1686,P$2,FALSE))</f>
        <v>90-92 Mph</v>
      </c>
      <c r="Q1159" s="17">
        <f>IF($C1159="B",VLOOKUP($A1159,Bat!$A$4:$BF$2320,Q$1,FALSE),VLOOKUP($A1159,Pit!$A$4:$BA$1686,Q$2,FALSE))</f>
        <v>3</v>
      </c>
      <c r="R1159" s="18">
        <f>IF($C1159="B",VLOOKUP($A1159,Bat!$A$4:$BF$2320,R$1,FALSE),VLOOKUP($A1159,Pit!$A$4:$BA$1686,R$2,FALSE))</f>
        <v>8.5140587042609184E-3</v>
      </c>
      <c r="S1159" s="19">
        <f>IF($C1159="B",VLOOKUP($A1159,Bat!$A$4:$BF$2320,S$1,FALSE),VLOOKUP($A1159,Pit!$A$4:$BA$1686,S$2,FALSE))</f>
        <v>-1.0568055560470238</v>
      </c>
      <c r="T1159" s="20" t="str">
        <f>IF($C1159="B",VLOOKUP($A1159,Bat!$A$4:$BF$2320,T$1,FALSE),VLOOKUP($A1159,Pit!$A$4:$BA$1686,T$2,FALSE))</f>
        <v>Slot</v>
      </c>
      <c r="U1159" s="17" t="str">
        <f>VLOOKUP(IF($C1159="B",VLOOKUP($A1159,Bat!$A$4:$AU$2320,U$1,FALSE),VLOOKUP($A1159,Pit!$A$4:$BE$1686,U$2,FALSE)),COND!$A$35:$B$41,2,FALSE)</f>
        <v>??</v>
      </c>
      <c r="V1159" s="21">
        <f>IF($C1159="B",VLOOKUP($A1159,Bat!$A$4:$AT$2284,46,FALSE),VLOOKUP($A1159,Pit!$A$4:$BD$1664,56,FALSE))</f>
        <v>735</v>
      </c>
      <c r="W1159" s="16">
        <f t="shared" si="92"/>
        <v>735</v>
      </c>
      <c r="X1159" s="16"/>
      <c r="Y1159" s="22">
        <f t="shared" si="93"/>
        <v>1283</v>
      </c>
      <c r="Z1159" s="16" t="str">
        <f>IFERROR(VLOOKUP($D1159,Results37!$F$3:$L$1396,Z$1,FALSE),"")</f>
        <v/>
      </c>
      <c r="AA1159" s="47" t="str">
        <f>IF(ISERROR(VLOOKUP(D1159,Results37!$F$3:$O$399,AA$1,FALSE)),"",IF(VLOOKUP(D1159,Results37!$F$3:$O$399,AA$1+1,FALSE)=1,"S"&amp;VLOOKUP(D1159,Results37!$F$3:$O$399,AA$1,FALSE),VLOOKUP(D1159,Results37!$F$3:$O$399,AA$1,FALSE)))</f>
        <v/>
      </c>
      <c r="AB1159" s="16" t="str">
        <f>IFERROR(VLOOKUP($D1159,Results37!$F$3:$L$1396,AB$1,FALSE),"")</f>
        <v/>
      </c>
      <c r="AC1159" s="16" t="str">
        <f>IFERROR(VLOOKUP($D1159,Results37!$F$3:$L$1396,AC$1,FALSE),"")</f>
        <v/>
      </c>
      <c r="AD1159" s="16" t="str">
        <f t="shared" si="94"/>
        <v/>
      </c>
      <c r="AE1159" s="20" t="str">
        <f>IF(ISERROR(VLOOKUP($AC1159&amp;"-"&amp;$F1159&amp;" "&amp;G1159,Bonuses!$B$1:$G$1006,4,FALSE)),"",INT(VLOOKUP($AC1159&amp;"-"&amp;$F1159&amp;" "&amp;$G1159,Bonuses!$B$1:$G$1006,4,FALSE)))</f>
        <v/>
      </c>
      <c r="AF1159" s="16" t="str">
        <f>IF(ISERROR(VLOOKUP($AC1159&amp;"-"&amp;$F1159,Bonuses!$B$1:$G$1006,5,FALSE)),"",IF(VLOOKUP($AC1159&amp;"-"&amp;$F1159,Bonuses!$B$1:$G$1006,5,FALSE)="","",VLOOKUP($AC1159&amp;"-"&amp;$F1159,Bonuses!$B$1:$G$1006,6,FALSE)&amp;" yrs, "&amp;VLOOKUP($AC1159&amp;"-"&amp;$F1159,Bonuses!$B$1:$G$1006,5,FALSE)))</f>
        <v/>
      </c>
    </row>
    <row r="1160" spans="1:32" s="21" customFormat="1" x14ac:dyDescent="0.25">
      <c r="A1160" s="21" t="s">
        <v>2830</v>
      </c>
      <c r="B1160" s="21">
        <f t="shared" si="90"/>
        <v>0</v>
      </c>
      <c r="C1160" s="21" t="str">
        <f t="shared" si="91"/>
        <v>P</v>
      </c>
      <c r="D1160" s="17">
        <f>IF($C1160="B",VLOOKUP($A1160,Bat!$A$4:$BF$2320,D$1,FALSE),VLOOKUP($A1160,Pit!$A$4:$BA$1686,D$2,FALSE))</f>
        <v>4767</v>
      </c>
      <c r="E1160" s="16" t="str">
        <f>IF($C1160="B",VLOOKUP($A1160,Bat!$A$4:$BF$2320,E$1,FALSE),VLOOKUP($A1160,Pit!$A$4:$BA$1686,E$2,FALSE))</f>
        <v>RP</v>
      </c>
      <c r="F1160" s="16" t="str">
        <f>IF($C1160="B",VLOOKUP($A1160,Bat!$A$4:$BF$2320,F$1,FALSE),VLOOKUP($A1160,Pit!$A$4:$BA$1686,F$2,FALSE))</f>
        <v>Jeffery</v>
      </c>
      <c r="G1160" s="16" t="str">
        <f>IF($C1160="B",VLOOKUP($A1160,Bat!$A$4:$BF$2320,G$1,FALSE),VLOOKUP($A1160,Pit!$A$4:$BA$1686,G$2,FALSE))</f>
        <v>Coleman</v>
      </c>
      <c r="H1160" s="16">
        <f>IF($C1160="B",VLOOKUP($A1160,Bat!$A$4:$BF$2320,H$1,FALSE),VLOOKUP($A1160,Pit!$A$4:$BA$1686,H$2,FALSE))</f>
        <v>24</v>
      </c>
      <c r="I1160" s="16" t="str">
        <f>IF($C1160="B",VLOOKUP($A1160,Bat!$A$4:$BF$2320,I$1,FALSE),VLOOKUP($A1160,Pit!$A$4:$BA$1686,I$2,FALSE))</f>
        <v>L</v>
      </c>
      <c r="J1160" s="16" t="str">
        <f>IF($C1160="B",VLOOKUP($A1160,Bat!$A$4:$BF$2320,J$1,FALSE),VLOOKUP($A1160,Pit!$A$4:$BA$1686,J$2,FALSE))</f>
        <v>R</v>
      </c>
      <c r="K1160" s="16" t="str">
        <f>IF($C1160="B",VLOOKUP($A1160,Bat!$A$4:$BF$2320,K$1,FALSE),VLOOKUP($A1160,Pit!$A$4:$BA$1686,K$2,FALSE))</f>
        <v>High</v>
      </c>
      <c r="L1160" s="17" t="str">
        <f>IF($C1160="B",VLOOKUP($A1160,Bat!$A$4:$BF$2320,L$1,FALSE),VLOOKUP($A1160,Pit!$A$4:$BA$1686,L$2,FALSE))</f>
        <v>Normal</v>
      </c>
      <c r="M1160" s="16">
        <f>IF($C1160="B",VLOOKUP($A1160,Bat!$A$4:$BF$2320,M$1,FALSE),VLOOKUP($A1160,Pit!$A$4:$BA$1686,M$2,FALSE))</f>
        <v>3</v>
      </c>
      <c r="N1160" s="16">
        <f>IF($C1160="B",VLOOKUP($A1160,Bat!$A$4:$BF$2320,N$1,FALSE),VLOOKUP($A1160,Pit!$A$4:$BA$1686,N$2,FALSE))</f>
        <v>2</v>
      </c>
      <c r="O1160" s="16">
        <f>IF($C1160="B",VLOOKUP($A1160,Bat!$A$4:$BF$2320,O$1,FALSE),VLOOKUP($A1160,Pit!$A$4:$BA$1686,O$2,FALSE))</f>
        <v>1</v>
      </c>
      <c r="P1160" s="16" t="str">
        <f>IF($C1160="B",VLOOKUP($A1160,Bat!$A$4:$BF$2320,P$1,FALSE),VLOOKUP($A1160,Pit!$A$4:$BA$1686,P$2,FALSE))</f>
        <v>91-93 Mph</v>
      </c>
      <c r="Q1160" s="17">
        <f>IF($C1160="B",VLOOKUP($A1160,Bat!$A$4:$BF$2320,Q$1,FALSE),VLOOKUP($A1160,Pit!$A$4:$BA$1686,Q$2,FALSE))</f>
        <v>3</v>
      </c>
      <c r="R1160" s="18">
        <f>IF($C1160="B",VLOOKUP($A1160,Bat!$A$4:$BF$2320,R$1,FALSE),VLOOKUP($A1160,Pit!$A$4:$BA$1686,R$2,FALSE))</f>
        <v>8.5140587042609184E-3</v>
      </c>
      <c r="S1160" s="19">
        <f>IF($C1160="B",VLOOKUP($A1160,Bat!$A$4:$BF$2320,S$1,FALSE),VLOOKUP($A1160,Pit!$A$4:$BA$1686,S$2,FALSE))</f>
        <v>-1.0568055560470238</v>
      </c>
      <c r="T1160" s="20" t="str">
        <f>IF($C1160="B",VLOOKUP($A1160,Bat!$A$4:$BF$2320,T$1,FALSE),VLOOKUP($A1160,Pit!$A$4:$BA$1686,T$2,FALSE))</f>
        <v>Slot</v>
      </c>
      <c r="U1160" s="17" t="str">
        <f>VLOOKUP(IF($C1160="B",VLOOKUP($A1160,Bat!$A$4:$AU$2320,U$1,FALSE),VLOOKUP($A1160,Pit!$A$4:$BE$1686,U$2,FALSE)),COND!$A$35:$B$41,2,FALSE)</f>
        <v>??</v>
      </c>
      <c r="V1160" s="21">
        <f>IF($C1160="B",VLOOKUP($A1160,Bat!$A$4:$AT$2284,46,FALSE),VLOOKUP($A1160,Pit!$A$4:$BD$1664,56,FALSE))</f>
        <v>736</v>
      </c>
      <c r="W1160" s="16">
        <f t="shared" si="92"/>
        <v>736</v>
      </c>
      <c r="X1160" s="16"/>
      <c r="Y1160" s="22">
        <f t="shared" si="93"/>
        <v>1283</v>
      </c>
      <c r="Z1160" s="16" t="str">
        <f>IFERROR(VLOOKUP($D1160,Results37!$F$3:$L$1396,Z$1,FALSE),"")</f>
        <v/>
      </c>
      <c r="AA1160" s="47" t="str">
        <f>IF(ISERROR(VLOOKUP(D1160,Results37!$F$3:$O$399,AA$1,FALSE)),"",IF(VLOOKUP(D1160,Results37!$F$3:$O$399,AA$1+1,FALSE)=1,"S"&amp;VLOOKUP(D1160,Results37!$F$3:$O$399,AA$1,FALSE),VLOOKUP(D1160,Results37!$F$3:$O$399,AA$1,FALSE)))</f>
        <v/>
      </c>
      <c r="AB1160" s="16" t="str">
        <f>IFERROR(VLOOKUP($D1160,Results37!$F$3:$L$1396,AB$1,FALSE),"")</f>
        <v/>
      </c>
      <c r="AC1160" s="16" t="str">
        <f>IFERROR(VLOOKUP($D1160,Results37!$F$3:$L$1396,AC$1,FALSE),"")</f>
        <v/>
      </c>
      <c r="AD1160" s="16" t="str">
        <f t="shared" si="94"/>
        <v/>
      </c>
      <c r="AE1160" s="20" t="str">
        <f>IF(ISERROR(VLOOKUP($AC1160&amp;"-"&amp;$F1160&amp;" "&amp;G1160,Bonuses!$B$1:$G$1006,4,FALSE)),"",INT(VLOOKUP($AC1160&amp;"-"&amp;$F1160&amp;" "&amp;$G1160,Bonuses!$B$1:$G$1006,4,FALSE)))</f>
        <v/>
      </c>
      <c r="AF1160" s="16" t="str">
        <f>IF(ISERROR(VLOOKUP($AC1160&amp;"-"&amp;$F1160,Bonuses!$B$1:$G$1006,5,FALSE)),"",IF(VLOOKUP($AC1160&amp;"-"&amp;$F1160,Bonuses!$B$1:$G$1006,5,FALSE)="","",VLOOKUP($AC1160&amp;"-"&amp;$F1160,Bonuses!$B$1:$G$1006,6,FALSE)&amp;" yrs, "&amp;VLOOKUP($AC1160&amp;"-"&amp;$F1160,Bonuses!$B$1:$G$1006,5,FALSE)))</f>
        <v/>
      </c>
    </row>
    <row r="1161" spans="1:32" s="21" customFormat="1" x14ac:dyDescent="0.25">
      <c r="A1161" s="21" t="s">
        <v>2832</v>
      </c>
      <c r="B1161" s="21">
        <f t="shared" si="90"/>
        <v>0</v>
      </c>
      <c r="C1161" s="21" t="str">
        <f t="shared" si="91"/>
        <v>P</v>
      </c>
      <c r="D1161" s="17">
        <f>IF($C1161="B",VLOOKUP($A1161,Bat!$A$4:$BF$2320,D$1,FALSE),VLOOKUP($A1161,Pit!$A$4:$BA$1686,D$2,FALSE))</f>
        <v>13611</v>
      </c>
      <c r="E1161" s="16" t="str">
        <f>IF($C1161="B",VLOOKUP($A1161,Bat!$A$4:$BF$2320,E$1,FALSE),VLOOKUP($A1161,Pit!$A$4:$BA$1686,E$2,FALSE))</f>
        <v>RP</v>
      </c>
      <c r="F1161" s="16" t="str">
        <f>IF($C1161="B",VLOOKUP($A1161,Bat!$A$4:$BF$2320,F$1,FALSE),VLOOKUP($A1161,Pit!$A$4:$BA$1686,F$2,FALSE))</f>
        <v>Masamune</v>
      </c>
      <c r="G1161" s="16" t="str">
        <f>IF($C1161="B",VLOOKUP($A1161,Bat!$A$4:$BF$2320,G$1,FALSE),VLOOKUP($A1161,Pit!$A$4:$BA$1686,G$2,FALSE))</f>
        <v>Kono</v>
      </c>
      <c r="H1161" s="16">
        <f>IF($C1161="B",VLOOKUP($A1161,Bat!$A$4:$BF$2320,H$1,FALSE),VLOOKUP($A1161,Pit!$A$4:$BA$1686,H$2,FALSE))</f>
        <v>23</v>
      </c>
      <c r="I1161" s="16" t="str">
        <f>IF($C1161="B",VLOOKUP($A1161,Bat!$A$4:$BF$2320,I$1,FALSE),VLOOKUP($A1161,Pit!$A$4:$BA$1686,I$2,FALSE))</f>
        <v>L</v>
      </c>
      <c r="J1161" s="16" t="str">
        <f>IF($C1161="B",VLOOKUP($A1161,Bat!$A$4:$BF$2320,J$1,FALSE),VLOOKUP($A1161,Pit!$A$4:$BA$1686,J$2,FALSE))</f>
        <v>R</v>
      </c>
      <c r="K1161" s="16" t="str">
        <f>IF($C1161="B",VLOOKUP($A1161,Bat!$A$4:$BF$2320,K$1,FALSE),VLOOKUP($A1161,Pit!$A$4:$BA$1686,K$2,FALSE))</f>
        <v>Low</v>
      </c>
      <c r="L1161" s="17" t="str">
        <f>IF($C1161="B",VLOOKUP($A1161,Bat!$A$4:$BF$2320,L$1,FALSE),VLOOKUP($A1161,Pit!$A$4:$BA$1686,L$2,FALSE))</f>
        <v>Low</v>
      </c>
      <c r="M1161" s="16">
        <f>IF($C1161="B",VLOOKUP($A1161,Bat!$A$4:$BF$2320,M$1,FALSE),VLOOKUP($A1161,Pit!$A$4:$BA$1686,M$2,FALSE))</f>
        <v>3</v>
      </c>
      <c r="N1161" s="16">
        <f>IF($C1161="B",VLOOKUP($A1161,Bat!$A$4:$BF$2320,N$1,FALSE),VLOOKUP($A1161,Pit!$A$4:$BA$1686,N$2,FALSE))</f>
        <v>1</v>
      </c>
      <c r="O1161" s="16">
        <f>IF($C1161="B",VLOOKUP($A1161,Bat!$A$4:$BF$2320,O$1,FALSE),VLOOKUP($A1161,Pit!$A$4:$BA$1686,O$2,FALSE))</f>
        <v>2</v>
      </c>
      <c r="P1161" s="16" t="str">
        <f>IF($C1161="B",VLOOKUP($A1161,Bat!$A$4:$BF$2320,P$1,FALSE),VLOOKUP($A1161,Pit!$A$4:$BA$1686,P$2,FALSE))</f>
        <v>88-90 Mph</v>
      </c>
      <c r="Q1161" s="17">
        <f>IF($C1161="B",VLOOKUP($A1161,Bat!$A$4:$BF$2320,Q$1,FALSE),VLOOKUP($A1161,Pit!$A$4:$BA$1686,Q$2,FALSE))</f>
        <v>4</v>
      </c>
      <c r="R1161" s="18">
        <f>IF($C1161="B",VLOOKUP($A1161,Bat!$A$4:$BF$2320,R$1,FALSE),VLOOKUP($A1161,Pit!$A$4:$BA$1686,R$2,FALSE))</f>
        <v>8.3110829898664917E-3</v>
      </c>
      <c r="S1161" s="19">
        <f>IF($C1161="B",VLOOKUP($A1161,Bat!$A$4:$BF$2320,S$1,FALSE),VLOOKUP($A1161,Pit!$A$4:$BA$1686,S$2,FALSE))</f>
        <v>-1.0568233874727004</v>
      </c>
      <c r="T1161" s="20" t="str">
        <f>IF($C1161="B",VLOOKUP($A1161,Bat!$A$4:$BF$2320,T$1,FALSE),VLOOKUP($A1161,Pit!$A$4:$BA$1686,T$2,FALSE))</f>
        <v>Slot</v>
      </c>
      <c r="U1161" s="17" t="str">
        <f>VLOOKUP(IF($C1161="B",VLOOKUP($A1161,Bat!$A$4:$AU$2320,U$1,FALSE),VLOOKUP($A1161,Pit!$A$4:$BE$1686,U$2,FALSE)),COND!$A$35:$B$41,2,FALSE)</f>
        <v>??</v>
      </c>
      <c r="V1161" s="21">
        <f>IF($C1161="B",VLOOKUP($A1161,Bat!$A$4:$AT$2284,46,FALSE),VLOOKUP($A1161,Pit!$A$4:$BD$1664,56,FALSE))</f>
        <v>737</v>
      </c>
      <c r="W1161" s="16">
        <f t="shared" si="92"/>
        <v>737</v>
      </c>
      <c r="X1161" s="16"/>
      <c r="Y1161" s="22">
        <f t="shared" si="93"/>
        <v>1285</v>
      </c>
      <c r="Z1161" s="16" t="str">
        <f>IFERROR(VLOOKUP($D1161,Results37!$F$3:$L$1396,Z$1,FALSE),"")</f>
        <v/>
      </c>
      <c r="AA1161" s="47" t="str">
        <f>IF(ISERROR(VLOOKUP(D1161,Results37!$F$3:$O$399,AA$1,FALSE)),"",IF(VLOOKUP(D1161,Results37!$F$3:$O$399,AA$1+1,FALSE)=1,"S"&amp;VLOOKUP(D1161,Results37!$F$3:$O$399,AA$1,FALSE),VLOOKUP(D1161,Results37!$F$3:$O$399,AA$1,FALSE)))</f>
        <v/>
      </c>
      <c r="AB1161" s="16" t="str">
        <f>IFERROR(VLOOKUP($D1161,Results37!$F$3:$L$1396,AB$1,FALSE),"")</f>
        <v/>
      </c>
      <c r="AC1161" s="16" t="str">
        <f>IFERROR(VLOOKUP($D1161,Results37!$F$3:$L$1396,AC$1,FALSE),"")</f>
        <v/>
      </c>
      <c r="AD1161" s="16" t="str">
        <f t="shared" si="94"/>
        <v/>
      </c>
      <c r="AE1161" s="20" t="str">
        <f>IF(ISERROR(VLOOKUP($AC1161&amp;"-"&amp;$F1161&amp;" "&amp;G1161,Bonuses!$B$1:$G$1006,4,FALSE)),"",INT(VLOOKUP($AC1161&amp;"-"&amp;$F1161&amp;" "&amp;$G1161,Bonuses!$B$1:$G$1006,4,FALSE)))</f>
        <v/>
      </c>
      <c r="AF1161" s="16" t="str">
        <f>IF(ISERROR(VLOOKUP($AC1161&amp;"-"&amp;$F1161,Bonuses!$B$1:$G$1006,5,FALSE)),"",IF(VLOOKUP($AC1161&amp;"-"&amp;$F1161,Bonuses!$B$1:$G$1006,5,FALSE)="","",VLOOKUP($AC1161&amp;"-"&amp;$F1161,Bonuses!$B$1:$G$1006,6,FALSE)&amp;" yrs, "&amp;VLOOKUP($AC1161&amp;"-"&amp;$F1161,Bonuses!$B$1:$G$1006,5,FALSE)))</f>
        <v/>
      </c>
    </row>
    <row r="1162" spans="1:32" s="21" customFormat="1" x14ac:dyDescent="0.25">
      <c r="A1162" s="21" t="s">
        <v>2223</v>
      </c>
      <c r="B1162" s="21">
        <f t="shared" si="90"/>
        <v>0</v>
      </c>
      <c r="C1162" s="21" t="str">
        <f t="shared" si="91"/>
        <v>B</v>
      </c>
      <c r="D1162" s="17">
        <f>IF($C1162="B",VLOOKUP($A1162,Bat!$A$4:$BF$2320,D$1,FALSE),VLOOKUP($A1162,Pit!$A$4:$BA$1686,D$2,FALSE))</f>
        <v>13278</v>
      </c>
      <c r="E1162" s="16" t="str">
        <f>IF($C1162="B",VLOOKUP($A1162,Bat!$A$4:$BF$2320,E$1,FALSE),VLOOKUP($A1162,Pit!$A$4:$BA$1686,E$2,FALSE))</f>
        <v>1B</v>
      </c>
      <c r="F1162" s="16" t="str">
        <f>IF($C1162="B",VLOOKUP($A1162,Bat!$A$4:$BF$2320,F$1,FALSE),VLOOKUP($A1162,Pit!$A$4:$BA$1686,F$2,FALSE))</f>
        <v>William</v>
      </c>
      <c r="G1162" s="16" t="str">
        <f>IF($C1162="B",VLOOKUP($A1162,Bat!$A$4:$BF$2320,G$1,FALSE),VLOOKUP($A1162,Pit!$A$4:$BA$1686,G$2,FALSE))</f>
        <v>Coates</v>
      </c>
      <c r="H1162" s="16">
        <f>IF($C1162="B",VLOOKUP($A1162,Bat!$A$4:$BF$2320,H$1,FALSE),VLOOKUP($A1162,Pit!$A$4:$BA$1686,H$2,FALSE))</f>
        <v>22</v>
      </c>
      <c r="I1162" s="16" t="str">
        <f>IF($C1162="B",VLOOKUP($A1162,Bat!$A$4:$BF$2320,I$1,FALSE),VLOOKUP($A1162,Pit!$A$4:$BA$1686,I$2,FALSE))</f>
        <v>R</v>
      </c>
      <c r="J1162" s="16" t="str">
        <f>IF($C1162="B",VLOOKUP($A1162,Bat!$A$4:$BF$2320,J$1,FALSE),VLOOKUP($A1162,Pit!$A$4:$BA$1686,J$2,FALSE))</f>
        <v>R</v>
      </c>
      <c r="K1162" s="16" t="str">
        <f>IF($C1162="B",VLOOKUP($A1162,Bat!$A$4:$BF$2320,K$1,FALSE),VLOOKUP($A1162,Pit!$A$4:$BA$1686,K$2,FALSE))</f>
        <v>Normal</v>
      </c>
      <c r="L1162" s="17" t="str">
        <f>IF($C1162="B",VLOOKUP($A1162,Bat!$A$4:$BF$2320,L$1,FALSE),VLOOKUP($A1162,Pit!$A$4:$BA$1686,L$2,FALSE))</f>
        <v>Normal</v>
      </c>
      <c r="M1162" s="16">
        <f>IF($C1162="B",VLOOKUP($A1162,Bat!$A$4:$BF$2320,M$1,FALSE),VLOOKUP($A1162,Pit!$A$4:$BA$1686,M$2,FALSE))</f>
        <v>1</v>
      </c>
      <c r="N1162" s="16">
        <f>IF($C1162="B",VLOOKUP($A1162,Bat!$A$4:$BF$2320,N$1,FALSE),VLOOKUP($A1162,Pit!$A$4:$BA$1686,N$2,FALSE))</f>
        <v>1</v>
      </c>
      <c r="O1162" s="16">
        <f>IF($C1162="B",VLOOKUP($A1162,Bat!$A$4:$BF$2320,O$1,FALSE),VLOOKUP($A1162,Pit!$A$4:$BA$1686,O$2,FALSE))</f>
        <v>1</v>
      </c>
      <c r="P1162" s="16">
        <f>IF($C1162="B",VLOOKUP($A1162,Bat!$A$4:$BF$2320,P$1,FALSE),VLOOKUP($A1162,Pit!$A$4:$BA$1686,P$2,FALSE))</f>
        <v>6</v>
      </c>
      <c r="Q1162" s="17">
        <f>IF($C1162="B",VLOOKUP($A1162,Bat!$A$4:$BF$2320,Q$1,FALSE),VLOOKUP($A1162,Pit!$A$4:$BA$1686,Q$2,FALSE))</f>
        <v>2</v>
      </c>
      <c r="R1162" s="18">
        <f>IF($C1162="B",VLOOKUP($A1162,Bat!$A$4:$BF$2320,R$1,FALSE),VLOOKUP($A1162,Pit!$A$4:$BA$1686,R$2,FALSE))</f>
        <v>-9.3358419105501333</v>
      </c>
      <c r="S1162" s="19">
        <f>IF($C1162="B",VLOOKUP($A1162,Bat!$A$4:$BF$2320,S$1,FALSE),VLOOKUP($A1162,Pit!$A$4:$BA$1686,S$2,FALSE))</f>
        <v>-0.9164130497384283</v>
      </c>
      <c r="T1162" s="20" t="str">
        <f>IF($C1162="B",VLOOKUP($A1162,Bat!$A$4:$BF$2320,T$1,FALSE),VLOOKUP($A1162,Pit!$A$4:$BA$1686,T$2,FALSE))</f>
        <v>$100k</v>
      </c>
      <c r="U1162" s="17" t="str">
        <f>VLOOKUP(IF($C1162="B",VLOOKUP($A1162,Bat!$A$4:$AU$2320,U$1,FALSE),VLOOKUP($A1162,Pit!$A$4:$BE$1686,U$2,FALSE)),COND!$A$35:$B$41,2,FALSE)</f>
        <v>??</v>
      </c>
      <c r="V1162" s="21">
        <f>IF($C1162="B",VLOOKUP($A1162,Bat!$A$4:$AT$2284,46,FALSE),VLOOKUP($A1162,Pit!$A$4:$BD$1664,56,FALSE))</f>
        <v>738</v>
      </c>
      <c r="W1162" s="16">
        <f t="shared" si="92"/>
        <v>999</v>
      </c>
      <c r="X1162" s="16"/>
      <c r="Y1162" s="22">
        <f t="shared" si="93"/>
        <v>1226</v>
      </c>
      <c r="Z1162" s="16" t="str">
        <f>IFERROR(VLOOKUP($D1162,Results37!$F$3:$L$1396,Z$1,FALSE),"")</f>
        <v/>
      </c>
      <c r="AA1162" s="47" t="str">
        <f>IF(ISERROR(VLOOKUP(D1162,Results37!$F$3:$O$399,AA$1,FALSE)),"",IF(VLOOKUP(D1162,Results37!$F$3:$O$399,AA$1+1,FALSE)=1,"S"&amp;VLOOKUP(D1162,Results37!$F$3:$O$399,AA$1,FALSE),VLOOKUP(D1162,Results37!$F$3:$O$399,AA$1,FALSE)))</f>
        <v/>
      </c>
      <c r="AB1162" s="16" t="str">
        <f>IFERROR(VLOOKUP($D1162,Results37!$F$3:$L$1396,AB$1,FALSE),"")</f>
        <v/>
      </c>
      <c r="AC1162" s="16" t="str">
        <f>IFERROR(VLOOKUP($D1162,Results37!$F$3:$L$1396,AC$1,FALSE),"")</f>
        <v/>
      </c>
      <c r="AD1162" s="16" t="str">
        <f t="shared" si="94"/>
        <v/>
      </c>
      <c r="AE1162" s="20" t="str">
        <f>IF(ISERROR(VLOOKUP($AC1162&amp;"-"&amp;$F1162&amp;" "&amp;G1162,Bonuses!$B$1:$G$1006,4,FALSE)),"",INT(VLOOKUP($AC1162&amp;"-"&amp;$F1162&amp;" "&amp;$G1162,Bonuses!$B$1:$G$1006,4,FALSE)))</f>
        <v/>
      </c>
      <c r="AF1162" s="16" t="str">
        <f>IF(ISERROR(VLOOKUP($AC1162&amp;"-"&amp;$F1162,Bonuses!$B$1:$G$1006,5,FALSE)),"",IF(VLOOKUP($AC1162&amp;"-"&amp;$F1162,Bonuses!$B$1:$G$1006,5,FALSE)="","",VLOOKUP($AC1162&amp;"-"&amp;$F1162,Bonuses!$B$1:$G$1006,6,FALSE)&amp;" yrs, "&amp;VLOOKUP($AC1162&amp;"-"&amp;$F1162,Bonuses!$B$1:$G$1006,5,FALSE)))</f>
        <v/>
      </c>
    </row>
    <row r="1163" spans="1:32" s="21" customFormat="1" x14ac:dyDescent="0.25">
      <c r="A1163" s="21" t="s">
        <v>2833</v>
      </c>
      <c r="B1163" s="21">
        <f t="shared" si="90"/>
        <v>0</v>
      </c>
      <c r="C1163" s="21" t="str">
        <f t="shared" si="91"/>
        <v>P</v>
      </c>
      <c r="D1163" s="17">
        <f>IF($C1163="B",VLOOKUP($A1163,Bat!$A$4:$BF$2320,D$1,FALSE),VLOOKUP($A1163,Pit!$A$4:$BA$1686,D$2,FALSE))</f>
        <v>1559</v>
      </c>
      <c r="E1163" s="16" t="str">
        <f>IF($C1163="B",VLOOKUP($A1163,Bat!$A$4:$BF$2320,E$1,FALSE),VLOOKUP($A1163,Pit!$A$4:$BA$1686,E$2,FALSE))</f>
        <v>RP</v>
      </c>
      <c r="F1163" s="16" t="str">
        <f>IF($C1163="B",VLOOKUP($A1163,Bat!$A$4:$BF$2320,F$1,FALSE),VLOOKUP($A1163,Pit!$A$4:$BA$1686,F$2,FALSE))</f>
        <v>Marv</v>
      </c>
      <c r="G1163" s="16" t="str">
        <f>IF($C1163="B",VLOOKUP($A1163,Bat!$A$4:$BF$2320,G$1,FALSE),VLOOKUP($A1163,Pit!$A$4:$BA$1686,G$2,FALSE))</f>
        <v>Knox</v>
      </c>
      <c r="H1163" s="16">
        <f>IF($C1163="B",VLOOKUP($A1163,Bat!$A$4:$BF$2320,H$1,FALSE),VLOOKUP($A1163,Pit!$A$4:$BA$1686,H$2,FALSE))</f>
        <v>24</v>
      </c>
      <c r="I1163" s="16" t="str">
        <f>IF($C1163="B",VLOOKUP($A1163,Bat!$A$4:$BF$2320,I$1,FALSE),VLOOKUP($A1163,Pit!$A$4:$BA$1686,I$2,FALSE))</f>
        <v>R</v>
      </c>
      <c r="J1163" s="16" t="str">
        <f>IF($C1163="B",VLOOKUP($A1163,Bat!$A$4:$BF$2320,J$1,FALSE),VLOOKUP($A1163,Pit!$A$4:$BA$1686,J$2,FALSE))</f>
        <v>R</v>
      </c>
      <c r="K1163" s="16" t="str">
        <f>IF($C1163="B",VLOOKUP($A1163,Bat!$A$4:$BF$2320,K$1,FALSE),VLOOKUP($A1163,Pit!$A$4:$BA$1686,K$2,FALSE))</f>
        <v>Low</v>
      </c>
      <c r="L1163" s="17" t="str">
        <f>IF($C1163="B",VLOOKUP($A1163,Bat!$A$4:$BF$2320,L$1,FALSE),VLOOKUP($A1163,Pit!$A$4:$BA$1686,L$2,FALSE))</f>
        <v>Low</v>
      </c>
      <c r="M1163" s="16">
        <f>IF($C1163="B",VLOOKUP($A1163,Bat!$A$4:$BF$2320,M$1,FALSE),VLOOKUP($A1163,Pit!$A$4:$BA$1686,M$2,FALSE))</f>
        <v>4</v>
      </c>
      <c r="N1163" s="16">
        <f>IF($C1163="B",VLOOKUP($A1163,Bat!$A$4:$BF$2320,N$1,FALSE),VLOOKUP($A1163,Pit!$A$4:$BA$1686,N$2,FALSE))</f>
        <v>1</v>
      </c>
      <c r="O1163" s="16">
        <f>IF($C1163="B",VLOOKUP($A1163,Bat!$A$4:$BF$2320,O$1,FALSE),VLOOKUP($A1163,Pit!$A$4:$BA$1686,O$2,FALSE))</f>
        <v>1</v>
      </c>
      <c r="P1163" s="16" t="str">
        <f>IF($C1163="B",VLOOKUP($A1163,Bat!$A$4:$BF$2320,P$1,FALSE),VLOOKUP($A1163,Pit!$A$4:$BA$1686,P$2,FALSE))</f>
        <v>92-94 Mph</v>
      </c>
      <c r="Q1163" s="17">
        <f>IF($C1163="B",VLOOKUP($A1163,Bat!$A$4:$BF$2320,Q$1,FALSE),VLOOKUP($A1163,Pit!$A$4:$BA$1686,Q$2,FALSE))</f>
        <v>7</v>
      </c>
      <c r="R1163" s="18">
        <f>IF($C1163="B",VLOOKUP($A1163,Bat!$A$4:$BF$2320,R$1,FALSE),VLOOKUP($A1163,Pit!$A$4:$BA$1686,R$2,FALSE))</f>
        <v>-7.3059184997248394E-4</v>
      </c>
      <c r="S1163" s="19">
        <f>IF($C1163="B",VLOOKUP($A1163,Bat!$A$4:$BF$2320,S$1,FALSE),VLOOKUP($A1163,Pit!$A$4:$BA$1686,S$2,FALSE))</f>
        <v>-1.0576176990157344</v>
      </c>
      <c r="T1163" s="20" t="str">
        <f>IF($C1163="B",VLOOKUP($A1163,Bat!$A$4:$BF$2320,T$1,FALSE),VLOOKUP($A1163,Pit!$A$4:$BA$1686,T$2,FALSE))</f>
        <v>Slot</v>
      </c>
      <c r="U1163" s="17" t="str">
        <f>VLOOKUP(IF($C1163="B",VLOOKUP($A1163,Bat!$A$4:$AU$2320,U$1,FALSE),VLOOKUP($A1163,Pit!$A$4:$BE$1686,U$2,FALSE)),COND!$A$35:$B$41,2,FALSE)</f>
        <v>??</v>
      </c>
      <c r="V1163" s="21">
        <f>IF($C1163="B",VLOOKUP($A1163,Bat!$A$4:$AT$2284,46,FALSE),VLOOKUP($A1163,Pit!$A$4:$BD$1664,56,FALSE))</f>
        <v>738</v>
      </c>
      <c r="W1163" s="16">
        <f t="shared" si="92"/>
        <v>738</v>
      </c>
      <c r="X1163" s="16"/>
      <c r="Y1163" s="22">
        <f t="shared" si="93"/>
        <v>1286</v>
      </c>
      <c r="Z1163" s="16" t="str">
        <f>IFERROR(VLOOKUP($D1163,Results37!$F$3:$L$1396,Z$1,FALSE),"")</f>
        <v/>
      </c>
      <c r="AA1163" s="47" t="str">
        <f>IF(ISERROR(VLOOKUP(D1163,Results37!$F$3:$O$399,AA$1,FALSE)),"",IF(VLOOKUP(D1163,Results37!$F$3:$O$399,AA$1+1,FALSE)=1,"S"&amp;VLOOKUP(D1163,Results37!$F$3:$O$399,AA$1,FALSE),VLOOKUP(D1163,Results37!$F$3:$O$399,AA$1,FALSE)))</f>
        <v/>
      </c>
      <c r="AB1163" s="16" t="str">
        <f>IFERROR(VLOOKUP($D1163,Results37!$F$3:$L$1396,AB$1,FALSE),"")</f>
        <v/>
      </c>
      <c r="AC1163" s="16" t="str">
        <f>IFERROR(VLOOKUP($D1163,Results37!$F$3:$L$1396,AC$1,FALSE),"")</f>
        <v/>
      </c>
      <c r="AD1163" s="16" t="str">
        <f t="shared" si="94"/>
        <v/>
      </c>
      <c r="AE1163" s="20" t="str">
        <f>IF(ISERROR(VLOOKUP($AC1163&amp;"-"&amp;$F1163&amp;" "&amp;G1163,Bonuses!$B$1:$G$1006,4,FALSE)),"",INT(VLOOKUP($AC1163&amp;"-"&amp;$F1163&amp;" "&amp;$G1163,Bonuses!$B$1:$G$1006,4,FALSE)))</f>
        <v/>
      </c>
      <c r="AF1163" s="16" t="str">
        <f>IF(ISERROR(VLOOKUP($AC1163&amp;"-"&amp;$F1163,Bonuses!$B$1:$G$1006,5,FALSE)),"",IF(VLOOKUP($AC1163&amp;"-"&amp;$F1163,Bonuses!$B$1:$G$1006,5,FALSE)="","",VLOOKUP($AC1163&amp;"-"&amp;$F1163,Bonuses!$B$1:$G$1006,6,FALSE)&amp;" yrs, "&amp;VLOOKUP($AC1163&amp;"-"&amp;$F1163,Bonuses!$B$1:$G$1006,5,FALSE)))</f>
        <v/>
      </c>
    </row>
    <row r="1164" spans="1:32" s="21" customFormat="1" x14ac:dyDescent="0.25">
      <c r="A1164" s="21" t="s">
        <v>3017</v>
      </c>
      <c r="B1164" s="21">
        <f t="shared" si="90"/>
        <v>0</v>
      </c>
      <c r="C1164" s="21" t="str">
        <f t="shared" si="91"/>
        <v>P</v>
      </c>
      <c r="D1164" s="17">
        <f>IF($C1164="B",VLOOKUP($A1164,Bat!$A$4:$BF$2320,D$1,FALSE),VLOOKUP($A1164,Pit!$A$4:$BA$1686,D$2,FALSE))</f>
        <v>4997</v>
      </c>
      <c r="E1164" s="16" t="str">
        <f>IF($C1164="B",VLOOKUP($A1164,Bat!$A$4:$BF$2320,E$1,FALSE),VLOOKUP($A1164,Pit!$A$4:$BA$1686,E$2,FALSE))</f>
        <v>RP</v>
      </c>
      <c r="F1164" s="16" t="str">
        <f>IF($C1164="B",VLOOKUP($A1164,Bat!$A$4:$BF$2320,F$1,FALSE),VLOOKUP($A1164,Pit!$A$4:$BA$1686,F$2,FALSE))</f>
        <v>Daniel</v>
      </c>
      <c r="G1164" s="16" t="str">
        <f>IF($C1164="B",VLOOKUP($A1164,Bat!$A$4:$BF$2320,G$1,FALSE),VLOOKUP($A1164,Pit!$A$4:$BA$1686,G$2,FALSE))</f>
        <v>Tatum</v>
      </c>
      <c r="H1164" s="16">
        <f>IF($C1164="B",VLOOKUP($A1164,Bat!$A$4:$BF$2320,H$1,FALSE),VLOOKUP($A1164,Pit!$A$4:$BA$1686,H$2,FALSE))</f>
        <v>24</v>
      </c>
      <c r="I1164" s="16" t="str">
        <f>IF($C1164="B",VLOOKUP($A1164,Bat!$A$4:$BF$2320,I$1,FALSE),VLOOKUP($A1164,Pit!$A$4:$BA$1686,I$2,FALSE))</f>
        <v>R</v>
      </c>
      <c r="J1164" s="16" t="str">
        <f>IF($C1164="B",VLOOKUP($A1164,Bat!$A$4:$BF$2320,J$1,FALSE),VLOOKUP($A1164,Pit!$A$4:$BA$1686,J$2,FALSE))</f>
        <v>R</v>
      </c>
      <c r="K1164" s="16" t="str">
        <f>IF($C1164="B",VLOOKUP($A1164,Bat!$A$4:$BF$2320,K$1,FALSE),VLOOKUP($A1164,Pit!$A$4:$BA$1686,K$2,FALSE))</f>
        <v>High</v>
      </c>
      <c r="L1164" s="17" t="str">
        <f>IF($C1164="B",VLOOKUP($A1164,Bat!$A$4:$BF$2320,L$1,FALSE),VLOOKUP($A1164,Pit!$A$4:$BA$1686,L$2,FALSE))</f>
        <v>Normal</v>
      </c>
      <c r="M1164" s="16">
        <f>IF($C1164="B",VLOOKUP($A1164,Bat!$A$4:$BF$2320,M$1,FALSE),VLOOKUP($A1164,Pit!$A$4:$BA$1686,M$2,FALSE))</f>
        <v>2</v>
      </c>
      <c r="N1164" s="16">
        <f>IF($C1164="B",VLOOKUP($A1164,Bat!$A$4:$BF$2320,N$1,FALSE),VLOOKUP($A1164,Pit!$A$4:$BA$1686,N$2,FALSE))</f>
        <v>1</v>
      </c>
      <c r="O1164" s="16">
        <f>IF($C1164="B",VLOOKUP($A1164,Bat!$A$4:$BF$2320,O$1,FALSE),VLOOKUP($A1164,Pit!$A$4:$BA$1686,O$2,FALSE))</f>
        <v>2</v>
      </c>
      <c r="P1164" s="16" t="str">
        <f>IF($C1164="B",VLOOKUP($A1164,Bat!$A$4:$BF$2320,P$1,FALSE),VLOOKUP($A1164,Pit!$A$4:$BA$1686,P$2,FALSE))</f>
        <v>86-88 Mph</v>
      </c>
      <c r="Q1164" s="17">
        <f>IF($C1164="B",VLOOKUP($A1164,Bat!$A$4:$BF$2320,Q$1,FALSE),VLOOKUP($A1164,Pit!$A$4:$BA$1686,Q$2,FALSE))</f>
        <v>6</v>
      </c>
      <c r="R1164" s="18">
        <f>IF($C1164="B",VLOOKUP($A1164,Bat!$A$4:$BF$2320,R$1,FALSE),VLOOKUP($A1164,Pit!$A$4:$BA$1686,R$2,FALSE))</f>
        <v>-4.4509933344155428E-2</v>
      </c>
      <c r="S1164" s="19">
        <f>IF($C1164="B",VLOOKUP($A1164,Bat!$A$4:$BF$2320,S$1,FALSE),VLOOKUP($A1164,Pit!$A$4:$BA$1686,S$2,FALSE))</f>
        <v>-1.0614637161432299</v>
      </c>
      <c r="T1164" s="20" t="str">
        <f>IF($C1164="B",VLOOKUP($A1164,Bat!$A$4:$BF$2320,T$1,FALSE),VLOOKUP($A1164,Pit!$A$4:$BA$1686,T$2,FALSE))</f>
        <v>Slot</v>
      </c>
      <c r="U1164" s="17" t="str">
        <f>VLOOKUP(IF($C1164="B",VLOOKUP($A1164,Bat!$A$4:$AU$2320,U$1,FALSE),VLOOKUP($A1164,Pit!$A$4:$BE$1686,U$2,FALSE)),COND!$A$35:$B$41,2,FALSE)</f>
        <v>??</v>
      </c>
      <c r="V1164" s="21">
        <f>IF($C1164="B",VLOOKUP($A1164,Bat!$A$4:$AT$2284,46,FALSE),VLOOKUP($A1164,Pit!$A$4:$BD$1664,56,FALSE))</f>
        <v>739</v>
      </c>
      <c r="W1164" s="16">
        <f t="shared" si="92"/>
        <v>739</v>
      </c>
      <c r="X1164" s="16"/>
      <c r="Y1164" s="22">
        <f t="shared" si="93"/>
        <v>1288</v>
      </c>
      <c r="Z1164" s="16" t="str">
        <f>IFERROR(VLOOKUP($D1164,Results37!$F$3:$L$1396,Z$1,FALSE),"")</f>
        <v/>
      </c>
      <c r="AA1164" s="47" t="str">
        <f>IF(ISERROR(VLOOKUP(D1164,Results37!$F$3:$O$399,AA$1,FALSE)),"",IF(VLOOKUP(D1164,Results37!$F$3:$O$399,AA$1+1,FALSE)=1,"S"&amp;VLOOKUP(D1164,Results37!$F$3:$O$399,AA$1,FALSE),VLOOKUP(D1164,Results37!$F$3:$O$399,AA$1,FALSE)))</f>
        <v/>
      </c>
      <c r="AB1164" s="16" t="str">
        <f>IFERROR(VLOOKUP($D1164,Results37!$F$3:$L$1396,AB$1,FALSE),"")</f>
        <v/>
      </c>
      <c r="AC1164" s="16" t="str">
        <f>IFERROR(VLOOKUP($D1164,Results37!$F$3:$L$1396,AC$1,FALSE),"")</f>
        <v/>
      </c>
      <c r="AD1164" s="16" t="str">
        <f t="shared" si="94"/>
        <v/>
      </c>
      <c r="AE1164" s="20" t="str">
        <f>IF(ISERROR(VLOOKUP($AC1164&amp;"-"&amp;$F1164&amp;" "&amp;G1164,Bonuses!$B$1:$G$1006,4,FALSE)),"",INT(VLOOKUP($AC1164&amp;"-"&amp;$F1164&amp;" "&amp;$G1164,Bonuses!$B$1:$G$1006,4,FALSE)))</f>
        <v/>
      </c>
      <c r="AF1164" s="16" t="str">
        <f>IF(ISERROR(VLOOKUP($AC1164&amp;"-"&amp;$F1164,Bonuses!$B$1:$G$1006,5,FALSE)),"",IF(VLOOKUP($AC1164&amp;"-"&amp;$F1164,Bonuses!$B$1:$G$1006,5,FALSE)="","",VLOOKUP($AC1164&amp;"-"&amp;$F1164,Bonuses!$B$1:$G$1006,6,FALSE)&amp;" yrs, "&amp;VLOOKUP($AC1164&amp;"-"&amp;$F1164,Bonuses!$B$1:$G$1006,5,FALSE)))</f>
        <v/>
      </c>
    </row>
    <row r="1165" spans="1:32" s="21" customFormat="1" x14ac:dyDescent="0.25">
      <c r="A1165" s="21" t="s">
        <v>2708</v>
      </c>
      <c r="B1165" s="21">
        <f t="shared" si="90"/>
        <v>0</v>
      </c>
      <c r="C1165" s="21" t="str">
        <f t="shared" si="91"/>
        <v>P</v>
      </c>
      <c r="D1165" s="17">
        <f>IF($C1165="B",VLOOKUP($A1165,Bat!$A$4:$BF$2320,D$1,FALSE),VLOOKUP($A1165,Pit!$A$4:$BA$1686,D$2,FALSE))</f>
        <v>2423</v>
      </c>
      <c r="E1165" s="16" t="str">
        <f>IF($C1165="B",VLOOKUP($A1165,Bat!$A$4:$BF$2320,E$1,FALSE),VLOOKUP($A1165,Pit!$A$4:$BA$1686,E$2,FALSE))</f>
        <v>CL</v>
      </c>
      <c r="F1165" s="16" t="str">
        <f>IF($C1165="B",VLOOKUP($A1165,Bat!$A$4:$BF$2320,F$1,FALSE),VLOOKUP($A1165,Pit!$A$4:$BA$1686,F$2,FALSE))</f>
        <v>Ryan</v>
      </c>
      <c r="G1165" s="16" t="str">
        <f>IF($C1165="B",VLOOKUP($A1165,Bat!$A$4:$BF$2320,G$1,FALSE),VLOOKUP($A1165,Pit!$A$4:$BA$1686,G$2,FALSE))</f>
        <v>Brown</v>
      </c>
      <c r="H1165" s="16">
        <f>IF($C1165="B",VLOOKUP($A1165,Bat!$A$4:$BF$2320,H$1,FALSE),VLOOKUP($A1165,Pit!$A$4:$BA$1686,H$2,FALSE))</f>
        <v>23</v>
      </c>
      <c r="I1165" s="16" t="str">
        <f>IF($C1165="B",VLOOKUP($A1165,Bat!$A$4:$BF$2320,I$1,FALSE),VLOOKUP($A1165,Pit!$A$4:$BA$1686,I$2,FALSE))</f>
        <v>R</v>
      </c>
      <c r="J1165" s="16" t="str">
        <f>IF($C1165="B",VLOOKUP($A1165,Bat!$A$4:$BF$2320,J$1,FALSE),VLOOKUP($A1165,Pit!$A$4:$BA$1686,J$2,FALSE))</f>
        <v>R</v>
      </c>
      <c r="K1165" s="16" t="str">
        <f>IF($C1165="B",VLOOKUP($A1165,Bat!$A$4:$BF$2320,K$1,FALSE),VLOOKUP($A1165,Pit!$A$4:$BA$1686,K$2,FALSE))</f>
        <v>Normal</v>
      </c>
      <c r="L1165" s="17" t="str">
        <f>IF($C1165="B",VLOOKUP($A1165,Bat!$A$4:$BF$2320,L$1,FALSE),VLOOKUP($A1165,Pit!$A$4:$BA$1686,L$2,FALSE))</f>
        <v>Normal</v>
      </c>
      <c r="M1165" s="16">
        <f>IF($C1165="B",VLOOKUP($A1165,Bat!$A$4:$BF$2320,M$1,FALSE),VLOOKUP($A1165,Pit!$A$4:$BA$1686,M$2,FALSE))</f>
        <v>4</v>
      </c>
      <c r="N1165" s="16">
        <f>IF($C1165="B",VLOOKUP($A1165,Bat!$A$4:$BF$2320,N$1,FALSE),VLOOKUP($A1165,Pit!$A$4:$BA$1686,N$2,FALSE))</f>
        <v>1</v>
      </c>
      <c r="O1165" s="16">
        <f>IF($C1165="B",VLOOKUP($A1165,Bat!$A$4:$BF$2320,O$1,FALSE),VLOOKUP($A1165,Pit!$A$4:$BA$1686,O$2,FALSE))</f>
        <v>1</v>
      </c>
      <c r="P1165" s="16" t="str">
        <f>IF($C1165="B",VLOOKUP($A1165,Bat!$A$4:$BF$2320,P$1,FALSE),VLOOKUP($A1165,Pit!$A$4:$BA$1686,P$2,FALSE))</f>
        <v>93-95 Mph</v>
      </c>
      <c r="Q1165" s="17">
        <f>IF($C1165="B",VLOOKUP($A1165,Bat!$A$4:$BF$2320,Q$1,FALSE),VLOOKUP($A1165,Pit!$A$4:$BA$1686,Q$2,FALSE))</f>
        <v>8</v>
      </c>
      <c r="R1165" s="18">
        <f>IF($C1165="B",VLOOKUP($A1165,Bat!$A$4:$BF$2320,R$1,FALSE),VLOOKUP($A1165,Pit!$A$4:$BA$1686,R$2,FALSE))</f>
        <v>-5.7623856646216609E-2</v>
      </c>
      <c r="S1165" s="19">
        <f>IF($C1165="B",VLOOKUP($A1165,Bat!$A$4:$BF$2320,S$1,FALSE),VLOOKUP($A1165,Pit!$A$4:$BA$1686,S$2,FALSE))</f>
        <v>-1.0626157748975875</v>
      </c>
      <c r="T1165" s="20" t="str">
        <f>IF($C1165="B",VLOOKUP($A1165,Bat!$A$4:$BF$2320,T$1,FALSE),VLOOKUP($A1165,Pit!$A$4:$BA$1686,T$2,FALSE))</f>
        <v>-</v>
      </c>
      <c r="U1165" s="17" t="str">
        <f>VLOOKUP(IF($C1165="B",VLOOKUP($A1165,Bat!$A$4:$AU$2320,U$1,FALSE),VLOOKUP($A1165,Pit!$A$4:$BE$1686,U$2,FALSE)),COND!$A$35:$B$41,2,FALSE)</f>
        <v>??</v>
      </c>
      <c r="V1165" s="21">
        <f>IF($C1165="B",VLOOKUP($A1165,Bat!$A$4:$AT$2284,46,FALSE),VLOOKUP($A1165,Pit!$A$4:$BD$1664,56,FALSE))</f>
        <v>740</v>
      </c>
      <c r="W1165" s="16">
        <f t="shared" si="92"/>
        <v>999</v>
      </c>
      <c r="X1165" s="16"/>
      <c r="Y1165" s="22">
        <f t="shared" si="93"/>
        <v>1289</v>
      </c>
      <c r="Z1165" s="16" t="str">
        <f>IFERROR(VLOOKUP($D1165,Results37!$F$3:$L$1396,Z$1,FALSE),"")</f>
        <v/>
      </c>
      <c r="AA1165" s="47" t="str">
        <f>IF(ISERROR(VLOOKUP(D1165,Results37!$F$3:$O$399,AA$1,FALSE)),"",IF(VLOOKUP(D1165,Results37!$F$3:$O$399,AA$1+1,FALSE)=1,"S"&amp;VLOOKUP(D1165,Results37!$F$3:$O$399,AA$1,FALSE),VLOOKUP(D1165,Results37!$F$3:$O$399,AA$1,FALSE)))</f>
        <v/>
      </c>
      <c r="AB1165" s="16" t="str">
        <f>IFERROR(VLOOKUP($D1165,Results37!$F$3:$L$1396,AB$1,FALSE),"")</f>
        <v/>
      </c>
      <c r="AC1165" s="16" t="str">
        <f>IFERROR(VLOOKUP($D1165,Results37!$F$3:$L$1396,AC$1,FALSE),"")</f>
        <v/>
      </c>
      <c r="AD1165" s="16" t="str">
        <f t="shared" si="94"/>
        <v/>
      </c>
      <c r="AE1165" s="20" t="str">
        <f>IF(ISERROR(VLOOKUP($AC1165&amp;"-"&amp;$F1165&amp;" "&amp;G1165,Bonuses!$B$1:$G$1006,4,FALSE)),"",INT(VLOOKUP($AC1165&amp;"-"&amp;$F1165&amp;" "&amp;$G1165,Bonuses!$B$1:$G$1006,4,FALSE)))</f>
        <v/>
      </c>
      <c r="AF1165" s="16" t="str">
        <f>IF(ISERROR(VLOOKUP($AC1165&amp;"-"&amp;$F1165,Bonuses!$B$1:$G$1006,5,FALSE)),"",IF(VLOOKUP($AC1165&amp;"-"&amp;$F1165,Bonuses!$B$1:$G$1006,5,FALSE)="","",VLOOKUP($AC1165&amp;"-"&amp;$F1165,Bonuses!$B$1:$G$1006,6,FALSE)&amp;" yrs, "&amp;VLOOKUP($AC1165&amp;"-"&amp;$F1165,Bonuses!$B$1:$G$1006,5,FALSE)))</f>
        <v/>
      </c>
    </row>
    <row r="1166" spans="1:32" s="21" customFormat="1" x14ac:dyDescent="0.25">
      <c r="A1166" s="21" t="s">
        <v>2755</v>
      </c>
      <c r="B1166" s="21">
        <f t="shared" si="90"/>
        <v>0</v>
      </c>
      <c r="C1166" s="21" t="str">
        <f t="shared" si="91"/>
        <v>P</v>
      </c>
      <c r="D1166" s="17">
        <f>IF($C1166="B",VLOOKUP($A1166,Bat!$A$4:$BF$2320,D$1,FALSE),VLOOKUP($A1166,Pit!$A$4:$BA$1686,D$2,FALSE))</f>
        <v>13601</v>
      </c>
      <c r="E1166" s="16" t="str">
        <f>IF($C1166="B",VLOOKUP($A1166,Bat!$A$4:$BF$2320,E$1,FALSE),VLOOKUP($A1166,Pit!$A$4:$BA$1686,E$2,FALSE))</f>
        <v>RP</v>
      </c>
      <c r="F1166" s="16" t="str">
        <f>IF($C1166="B",VLOOKUP($A1166,Bat!$A$4:$BF$2320,F$1,FALSE),VLOOKUP($A1166,Pit!$A$4:$BA$1686,F$2,FALSE))</f>
        <v>Takuro</v>
      </c>
      <c r="G1166" s="16" t="str">
        <f>IF($C1166="B",VLOOKUP($A1166,Bat!$A$4:$BF$2320,G$1,FALSE),VLOOKUP($A1166,Pit!$A$4:$BA$1686,G$2,FALSE))</f>
        <v>Goto</v>
      </c>
      <c r="H1166" s="16">
        <f>IF($C1166="B",VLOOKUP($A1166,Bat!$A$4:$BF$2320,H$1,FALSE),VLOOKUP($A1166,Pit!$A$4:$BA$1686,H$2,FALSE))</f>
        <v>23</v>
      </c>
      <c r="I1166" s="16" t="str">
        <f>IF($C1166="B",VLOOKUP($A1166,Bat!$A$4:$BF$2320,I$1,FALSE),VLOOKUP($A1166,Pit!$A$4:$BA$1686,I$2,FALSE))</f>
        <v>R</v>
      </c>
      <c r="J1166" s="16" t="str">
        <f>IF($C1166="B",VLOOKUP($A1166,Bat!$A$4:$BF$2320,J$1,FALSE),VLOOKUP($A1166,Pit!$A$4:$BA$1686,J$2,FALSE))</f>
        <v>R</v>
      </c>
      <c r="K1166" s="16" t="str">
        <f>IF($C1166="B",VLOOKUP($A1166,Bat!$A$4:$BF$2320,K$1,FALSE),VLOOKUP($A1166,Pit!$A$4:$BA$1686,K$2,FALSE))</f>
        <v>High</v>
      </c>
      <c r="L1166" s="17" t="str">
        <f>IF($C1166="B",VLOOKUP($A1166,Bat!$A$4:$BF$2320,L$1,FALSE),VLOOKUP($A1166,Pit!$A$4:$BA$1686,L$2,FALSE))</f>
        <v>Normal</v>
      </c>
      <c r="M1166" s="16">
        <f>IF($C1166="B",VLOOKUP($A1166,Bat!$A$4:$BF$2320,M$1,FALSE),VLOOKUP($A1166,Pit!$A$4:$BA$1686,M$2,FALSE))</f>
        <v>4</v>
      </c>
      <c r="N1166" s="16">
        <f>IF($C1166="B",VLOOKUP($A1166,Bat!$A$4:$BF$2320,N$1,FALSE),VLOOKUP($A1166,Pit!$A$4:$BA$1686,N$2,FALSE))</f>
        <v>1</v>
      </c>
      <c r="O1166" s="16">
        <f>IF($C1166="B",VLOOKUP($A1166,Bat!$A$4:$BF$2320,O$1,FALSE),VLOOKUP($A1166,Pit!$A$4:$BA$1686,O$2,FALSE))</f>
        <v>1</v>
      </c>
      <c r="P1166" s="16" t="str">
        <f>IF($C1166="B",VLOOKUP($A1166,Bat!$A$4:$BF$2320,P$1,FALSE),VLOOKUP($A1166,Pit!$A$4:$BA$1686,P$2,FALSE))</f>
        <v>92-94 Mph</v>
      </c>
      <c r="Q1166" s="17">
        <f>IF($C1166="B",VLOOKUP($A1166,Bat!$A$4:$BF$2320,Q$1,FALSE),VLOOKUP($A1166,Pit!$A$4:$BA$1686,Q$2,FALSE))</f>
        <v>7</v>
      </c>
      <c r="R1166" s="18">
        <f>IF($C1166="B",VLOOKUP($A1166,Bat!$A$4:$BF$2320,R$1,FALSE),VLOOKUP($A1166,Pit!$A$4:$BA$1686,R$2,FALSE))</f>
        <v>-0.10073059184997035</v>
      </c>
      <c r="S1166" s="19">
        <f>IF($C1166="B",VLOOKUP($A1166,Bat!$A$4:$BF$2320,S$1,FALSE),VLOOKUP($A1166,Pit!$A$4:$BA$1686,S$2,FALSE))</f>
        <v>-1.0664027035320915</v>
      </c>
      <c r="T1166" s="20" t="str">
        <f>IF($C1166="B",VLOOKUP($A1166,Bat!$A$4:$BF$2320,T$1,FALSE),VLOOKUP($A1166,Pit!$A$4:$BA$1686,T$2,FALSE))</f>
        <v>Impossible</v>
      </c>
      <c r="U1166" s="17" t="str">
        <f>VLOOKUP(IF($C1166="B",VLOOKUP($A1166,Bat!$A$4:$AU$2320,U$1,FALSE),VLOOKUP($A1166,Pit!$A$4:$BE$1686,U$2,FALSE)),COND!$A$35:$B$41,2,FALSE)</f>
        <v>??</v>
      </c>
      <c r="V1166" s="21">
        <f>IF($C1166="B",VLOOKUP($A1166,Bat!$A$4:$AT$2284,46,FALSE),VLOOKUP($A1166,Pit!$A$4:$BD$1664,56,FALSE))</f>
        <v>741</v>
      </c>
      <c r="W1166" s="16">
        <f t="shared" si="92"/>
        <v>999</v>
      </c>
      <c r="X1166" s="16"/>
      <c r="Y1166" s="22">
        <f t="shared" si="93"/>
        <v>1290</v>
      </c>
      <c r="Z1166" s="16" t="str">
        <f>IFERROR(VLOOKUP($D1166,Results37!$F$3:$L$1396,Z$1,FALSE),"")</f>
        <v/>
      </c>
      <c r="AA1166" s="47" t="str">
        <f>IF(ISERROR(VLOOKUP(D1166,Results37!$F$3:$O$399,AA$1,FALSE)),"",IF(VLOOKUP(D1166,Results37!$F$3:$O$399,AA$1+1,FALSE)=1,"S"&amp;VLOOKUP(D1166,Results37!$F$3:$O$399,AA$1,FALSE),VLOOKUP(D1166,Results37!$F$3:$O$399,AA$1,FALSE)))</f>
        <v/>
      </c>
      <c r="AB1166" s="16" t="str">
        <f>IFERROR(VLOOKUP($D1166,Results37!$F$3:$L$1396,AB$1,FALSE),"")</f>
        <v/>
      </c>
      <c r="AC1166" s="16" t="str">
        <f>IFERROR(VLOOKUP($D1166,Results37!$F$3:$L$1396,AC$1,FALSE),"")</f>
        <v/>
      </c>
      <c r="AD1166" s="16" t="str">
        <f t="shared" si="94"/>
        <v/>
      </c>
      <c r="AE1166" s="20" t="str">
        <f>IF(ISERROR(VLOOKUP($AC1166&amp;"-"&amp;$F1166&amp;" "&amp;G1166,Bonuses!$B$1:$G$1006,4,FALSE)),"",INT(VLOOKUP($AC1166&amp;"-"&amp;$F1166&amp;" "&amp;$G1166,Bonuses!$B$1:$G$1006,4,FALSE)))</f>
        <v/>
      </c>
      <c r="AF1166" s="16" t="str">
        <f>IF(ISERROR(VLOOKUP($AC1166&amp;"-"&amp;$F1166,Bonuses!$B$1:$G$1006,5,FALSE)),"",IF(VLOOKUP($AC1166&amp;"-"&amp;$F1166,Bonuses!$B$1:$G$1006,5,FALSE)="","",VLOOKUP($AC1166&amp;"-"&amp;$F1166,Bonuses!$B$1:$G$1006,6,FALSE)&amp;" yrs, "&amp;VLOOKUP($AC1166&amp;"-"&amp;$F1166,Bonuses!$B$1:$G$1006,5,FALSE)))</f>
        <v/>
      </c>
    </row>
    <row r="1167" spans="1:32" s="21" customFormat="1" x14ac:dyDescent="0.25">
      <c r="A1167" s="21" t="s">
        <v>3142</v>
      </c>
      <c r="B1167" s="21">
        <f t="shared" si="90"/>
        <v>0</v>
      </c>
      <c r="C1167" s="21" t="str">
        <f t="shared" si="91"/>
        <v>P</v>
      </c>
      <c r="D1167" s="17">
        <f>IF($C1167="B",VLOOKUP($A1167,Bat!$A$4:$BF$2320,D$1,FALSE),VLOOKUP($A1167,Pit!$A$4:$BA$1686,D$2,FALSE))</f>
        <v>1424</v>
      </c>
      <c r="E1167" s="16" t="str">
        <f>IF($C1167="B",VLOOKUP($A1167,Bat!$A$4:$BF$2320,E$1,FALSE),VLOOKUP($A1167,Pit!$A$4:$BA$1686,E$2,FALSE))</f>
        <v>SP</v>
      </c>
      <c r="F1167" s="16" t="str">
        <f>IF($C1167="B",VLOOKUP($A1167,Bat!$A$4:$BF$2320,F$1,FALSE),VLOOKUP($A1167,Pit!$A$4:$BA$1686,F$2,FALSE))</f>
        <v>Dave</v>
      </c>
      <c r="G1167" s="16" t="str">
        <f>IF($C1167="B",VLOOKUP($A1167,Bat!$A$4:$BF$2320,G$1,FALSE),VLOOKUP($A1167,Pit!$A$4:$BA$1686,G$2,FALSE))</f>
        <v>Easterling</v>
      </c>
      <c r="H1167" s="16">
        <f>IF($C1167="B",VLOOKUP($A1167,Bat!$A$4:$BF$2320,H$1,FALSE),VLOOKUP($A1167,Pit!$A$4:$BA$1686,H$2,FALSE))</f>
        <v>22</v>
      </c>
      <c r="I1167" s="16" t="str">
        <f>IF($C1167="B",VLOOKUP($A1167,Bat!$A$4:$BF$2320,I$1,FALSE),VLOOKUP($A1167,Pit!$A$4:$BA$1686,I$2,FALSE))</f>
        <v>L</v>
      </c>
      <c r="J1167" s="16" t="str">
        <f>IF($C1167="B",VLOOKUP($A1167,Bat!$A$4:$BF$2320,J$1,FALSE),VLOOKUP($A1167,Pit!$A$4:$BA$1686,J$2,FALSE))</f>
        <v>L</v>
      </c>
      <c r="K1167" s="16" t="str">
        <f>IF($C1167="B",VLOOKUP($A1167,Bat!$A$4:$BF$2320,K$1,FALSE),VLOOKUP($A1167,Pit!$A$4:$BA$1686,K$2,FALSE))</f>
        <v>Low</v>
      </c>
      <c r="L1167" s="17" t="str">
        <f>IF($C1167="B",VLOOKUP($A1167,Bat!$A$4:$BF$2320,L$1,FALSE),VLOOKUP($A1167,Pit!$A$4:$BA$1686,L$2,FALSE))</f>
        <v>Normal</v>
      </c>
      <c r="M1167" s="16">
        <f>IF($C1167="B",VLOOKUP($A1167,Bat!$A$4:$BF$2320,M$1,FALSE),VLOOKUP($A1167,Pit!$A$4:$BA$1686,M$2,FALSE))</f>
        <v>4</v>
      </c>
      <c r="N1167" s="16">
        <f>IF($C1167="B",VLOOKUP($A1167,Bat!$A$4:$BF$2320,N$1,FALSE),VLOOKUP($A1167,Pit!$A$4:$BA$1686,N$2,FALSE))</f>
        <v>1</v>
      </c>
      <c r="O1167" s="16">
        <f>IF($C1167="B",VLOOKUP($A1167,Bat!$A$4:$BF$2320,O$1,FALSE),VLOOKUP($A1167,Pit!$A$4:$BA$1686,O$2,FALSE))</f>
        <v>1</v>
      </c>
      <c r="P1167" s="16" t="str">
        <f>IF($C1167="B",VLOOKUP($A1167,Bat!$A$4:$BF$2320,P$1,FALSE),VLOOKUP($A1167,Pit!$A$4:$BA$1686,P$2,FALSE))</f>
        <v>91-93 Mph</v>
      </c>
      <c r="Q1167" s="17">
        <f>IF($C1167="B",VLOOKUP($A1167,Bat!$A$4:$BF$2320,Q$1,FALSE),VLOOKUP($A1167,Pit!$A$4:$BA$1686,Q$2,FALSE))</f>
        <v>7</v>
      </c>
      <c r="R1167" s="18">
        <f>IF($C1167="B",VLOOKUP($A1167,Bat!$A$4:$BF$2320,R$1,FALSE),VLOOKUP($A1167,Pit!$A$4:$BA$1686,R$2,FALSE))</f>
        <v>-0.11466885675180905</v>
      </c>
      <c r="S1167" s="19">
        <f>IF($C1167="B",VLOOKUP($A1167,Bat!$A$4:$BF$2320,S$1,FALSE),VLOOKUP($A1167,Pit!$A$4:$BA$1686,S$2,FALSE))</f>
        <v>-1.0676271807332198</v>
      </c>
      <c r="T1167" s="20" t="str">
        <f>IF($C1167="B",VLOOKUP($A1167,Bat!$A$4:$BF$2320,T$1,FALSE),VLOOKUP($A1167,Pit!$A$4:$BA$1686,T$2,FALSE))</f>
        <v>-</v>
      </c>
      <c r="U1167" s="17" t="str">
        <f>VLOOKUP(IF($C1167="B",VLOOKUP($A1167,Bat!$A$4:$AU$2320,U$1,FALSE),VLOOKUP($A1167,Pit!$A$4:$BE$1686,U$2,FALSE)),COND!$A$35:$B$41,2,FALSE)</f>
        <v>??</v>
      </c>
      <c r="V1167" s="21">
        <f>IF($C1167="B",VLOOKUP($A1167,Bat!$A$4:$AT$2284,46,FALSE),VLOOKUP($A1167,Pit!$A$4:$BD$1664,56,FALSE))</f>
        <v>742</v>
      </c>
      <c r="W1167" s="16">
        <f t="shared" si="92"/>
        <v>999</v>
      </c>
      <c r="X1167" s="16"/>
      <c r="Y1167" s="22">
        <f t="shared" si="93"/>
        <v>1291</v>
      </c>
      <c r="Z1167" s="16" t="str">
        <f>IFERROR(VLOOKUP($D1167,Results37!$F$3:$L$1396,Z$1,FALSE),"")</f>
        <v/>
      </c>
      <c r="AA1167" s="47" t="str">
        <f>IF(ISERROR(VLOOKUP(D1167,Results37!$F$3:$O$399,AA$1,FALSE)),"",IF(VLOOKUP(D1167,Results37!$F$3:$O$399,AA$1+1,FALSE)=1,"S"&amp;VLOOKUP(D1167,Results37!$F$3:$O$399,AA$1,FALSE),VLOOKUP(D1167,Results37!$F$3:$O$399,AA$1,FALSE)))</f>
        <v/>
      </c>
      <c r="AB1167" s="16" t="str">
        <f>IFERROR(VLOOKUP($D1167,Results37!$F$3:$L$1396,AB$1,FALSE),"")</f>
        <v/>
      </c>
      <c r="AC1167" s="16" t="str">
        <f>IFERROR(VLOOKUP($D1167,Results37!$F$3:$L$1396,AC$1,FALSE),"")</f>
        <v/>
      </c>
      <c r="AD1167" s="16" t="str">
        <f t="shared" si="94"/>
        <v/>
      </c>
      <c r="AE1167" s="20" t="str">
        <f>IF(ISERROR(VLOOKUP($AC1167&amp;"-"&amp;$F1167&amp;" "&amp;G1167,Bonuses!$B$1:$G$1006,4,FALSE)),"",INT(VLOOKUP($AC1167&amp;"-"&amp;$F1167&amp;" "&amp;$G1167,Bonuses!$B$1:$G$1006,4,FALSE)))</f>
        <v/>
      </c>
      <c r="AF1167" s="16" t="str">
        <f>IF(ISERROR(VLOOKUP($AC1167&amp;"-"&amp;$F1167,Bonuses!$B$1:$G$1006,5,FALSE)),"",IF(VLOOKUP($AC1167&amp;"-"&amp;$F1167,Bonuses!$B$1:$G$1006,5,FALSE)="","",VLOOKUP($AC1167&amp;"-"&amp;$F1167,Bonuses!$B$1:$G$1006,6,FALSE)&amp;" yrs, "&amp;VLOOKUP($AC1167&amp;"-"&amp;$F1167,Bonuses!$B$1:$G$1006,5,FALSE)))</f>
        <v/>
      </c>
    </row>
    <row r="1168" spans="1:32" s="21" customFormat="1" x14ac:dyDescent="0.25">
      <c r="A1168" s="21" t="s">
        <v>2231</v>
      </c>
      <c r="B1168" s="21">
        <f t="shared" si="90"/>
        <v>0</v>
      </c>
      <c r="C1168" s="21" t="str">
        <f t="shared" si="91"/>
        <v>B</v>
      </c>
      <c r="D1168" s="17">
        <f>IF($C1168="B",VLOOKUP($A1168,Bat!$A$4:$BF$2320,D$1,FALSE),VLOOKUP($A1168,Pit!$A$4:$BA$1686,D$2,FALSE))</f>
        <v>9063</v>
      </c>
      <c r="E1168" s="16" t="str">
        <f>IF($C1168="B",VLOOKUP($A1168,Bat!$A$4:$BF$2320,E$1,FALSE),VLOOKUP($A1168,Pit!$A$4:$BA$1686,E$2,FALSE))</f>
        <v>LF</v>
      </c>
      <c r="F1168" s="16" t="str">
        <f>IF($C1168="B",VLOOKUP($A1168,Bat!$A$4:$BF$2320,F$1,FALSE),VLOOKUP($A1168,Pit!$A$4:$BA$1686,F$2,FALSE))</f>
        <v>Tyler</v>
      </c>
      <c r="G1168" s="16" t="str">
        <f>IF($C1168="B",VLOOKUP($A1168,Bat!$A$4:$BF$2320,G$1,FALSE),VLOOKUP($A1168,Pit!$A$4:$BA$1686,G$2,FALSE))</f>
        <v>Hughes</v>
      </c>
      <c r="H1168" s="16">
        <f>IF($C1168="B",VLOOKUP($A1168,Bat!$A$4:$BF$2320,H$1,FALSE),VLOOKUP($A1168,Pit!$A$4:$BA$1686,H$2,FALSE))</f>
        <v>21</v>
      </c>
      <c r="I1168" s="16" t="str">
        <f>IF($C1168="B",VLOOKUP($A1168,Bat!$A$4:$BF$2320,I$1,FALSE),VLOOKUP($A1168,Pit!$A$4:$BA$1686,I$2,FALSE))</f>
        <v>L</v>
      </c>
      <c r="J1168" s="16" t="str">
        <f>IF($C1168="B",VLOOKUP($A1168,Bat!$A$4:$BF$2320,J$1,FALSE),VLOOKUP($A1168,Pit!$A$4:$BA$1686,J$2,FALSE))</f>
        <v>L</v>
      </c>
      <c r="K1168" s="16" t="str">
        <f>IF($C1168="B",VLOOKUP($A1168,Bat!$A$4:$BF$2320,K$1,FALSE),VLOOKUP($A1168,Pit!$A$4:$BA$1686,K$2,FALSE))</f>
        <v>Normal</v>
      </c>
      <c r="L1168" s="17" t="str">
        <f>IF($C1168="B",VLOOKUP($A1168,Bat!$A$4:$BF$2320,L$1,FALSE),VLOOKUP($A1168,Pit!$A$4:$BA$1686,L$2,FALSE))</f>
        <v>Normal</v>
      </c>
      <c r="M1168" s="16">
        <f>IF($C1168="B",VLOOKUP($A1168,Bat!$A$4:$BF$2320,M$1,FALSE),VLOOKUP($A1168,Pit!$A$4:$BA$1686,M$2,FALSE))</f>
        <v>1</v>
      </c>
      <c r="N1168" s="16">
        <f>IF($C1168="B",VLOOKUP($A1168,Bat!$A$4:$BF$2320,N$1,FALSE),VLOOKUP($A1168,Pit!$A$4:$BA$1686,N$2,FALSE))</f>
        <v>2</v>
      </c>
      <c r="O1168" s="16">
        <f>IF($C1168="B",VLOOKUP($A1168,Bat!$A$4:$BF$2320,O$1,FALSE),VLOOKUP($A1168,Pit!$A$4:$BA$1686,O$2,FALSE))</f>
        <v>3</v>
      </c>
      <c r="P1168" s="16">
        <f>IF($C1168="B",VLOOKUP($A1168,Bat!$A$4:$BF$2320,P$1,FALSE),VLOOKUP($A1168,Pit!$A$4:$BA$1686,P$2,FALSE))</f>
        <v>3</v>
      </c>
      <c r="Q1168" s="17">
        <f>IF($C1168="B",VLOOKUP($A1168,Bat!$A$4:$BF$2320,Q$1,FALSE),VLOOKUP($A1168,Pit!$A$4:$BA$1686,Q$2,FALSE))</f>
        <v>1</v>
      </c>
      <c r="R1168" s="18">
        <f>IF($C1168="B",VLOOKUP($A1168,Bat!$A$4:$BF$2320,R$1,FALSE),VLOOKUP($A1168,Pit!$A$4:$BA$1686,R$2,FALSE))</f>
        <v>-9.4306416789179863</v>
      </c>
      <c r="S1168" s="19">
        <f>IF($C1168="B",VLOOKUP($A1168,Bat!$A$4:$BF$2320,S$1,FALSE),VLOOKUP($A1168,Pit!$A$4:$BA$1686,S$2,FALSE))</f>
        <v>-0.92992926163139022</v>
      </c>
      <c r="T1168" s="20" t="str">
        <f>IF($C1168="B",VLOOKUP($A1168,Bat!$A$4:$BF$2320,T$1,FALSE),VLOOKUP($A1168,Pit!$A$4:$BA$1686,T$2,FALSE))</f>
        <v>$200k</v>
      </c>
      <c r="U1168" s="17" t="str">
        <f>VLOOKUP(IF($C1168="B",VLOOKUP($A1168,Bat!$A$4:$AU$2320,U$1,FALSE),VLOOKUP($A1168,Pit!$A$4:$BE$1686,U$2,FALSE)),COND!$A$35:$B$41,2,FALSE)</f>
        <v>??</v>
      </c>
      <c r="V1168" s="21">
        <f>IF($C1168="B",VLOOKUP($A1168,Bat!$A$4:$AT$2284,46,FALSE),VLOOKUP($A1168,Pit!$A$4:$BD$1664,56,FALSE))</f>
        <v>743</v>
      </c>
      <c r="W1168" s="16">
        <f t="shared" si="92"/>
        <v>999</v>
      </c>
      <c r="X1168" s="16"/>
      <c r="Y1168" s="22">
        <f t="shared" si="93"/>
        <v>1235</v>
      </c>
      <c r="Z1168" s="16" t="str">
        <f>IFERROR(VLOOKUP($D1168,Results37!$F$3:$L$1396,Z$1,FALSE),"")</f>
        <v/>
      </c>
      <c r="AA1168" s="47" t="str">
        <f>IF(ISERROR(VLOOKUP(D1168,Results37!$F$3:$O$399,AA$1,FALSE)),"",IF(VLOOKUP(D1168,Results37!$F$3:$O$399,AA$1+1,FALSE)=1,"S"&amp;VLOOKUP(D1168,Results37!$F$3:$O$399,AA$1,FALSE),VLOOKUP(D1168,Results37!$F$3:$O$399,AA$1,FALSE)))</f>
        <v/>
      </c>
      <c r="AB1168" s="16" t="str">
        <f>IFERROR(VLOOKUP($D1168,Results37!$F$3:$L$1396,AB$1,FALSE),"")</f>
        <v/>
      </c>
      <c r="AC1168" s="16" t="str">
        <f>IFERROR(VLOOKUP($D1168,Results37!$F$3:$L$1396,AC$1,FALSE),"")</f>
        <v/>
      </c>
      <c r="AD1168" s="16" t="str">
        <f t="shared" si="94"/>
        <v/>
      </c>
      <c r="AE1168" s="20" t="str">
        <f>IF(ISERROR(VLOOKUP($AC1168&amp;"-"&amp;$F1168&amp;" "&amp;G1168,Bonuses!$B$1:$G$1006,4,FALSE)),"",INT(VLOOKUP($AC1168&amp;"-"&amp;$F1168&amp;" "&amp;$G1168,Bonuses!$B$1:$G$1006,4,FALSE)))</f>
        <v/>
      </c>
      <c r="AF1168" s="16" t="str">
        <f>IF(ISERROR(VLOOKUP($AC1168&amp;"-"&amp;$F1168,Bonuses!$B$1:$G$1006,5,FALSE)),"",IF(VLOOKUP($AC1168&amp;"-"&amp;$F1168,Bonuses!$B$1:$G$1006,5,FALSE)="","",VLOOKUP($AC1168&amp;"-"&amp;$F1168,Bonuses!$B$1:$G$1006,6,FALSE)&amp;" yrs, "&amp;VLOOKUP($AC1168&amp;"-"&amp;$F1168,Bonuses!$B$1:$G$1006,5,FALSE)))</f>
        <v/>
      </c>
    </row>
    <row r="1169" spans="1:32" s="21" customFormat="1" x14ac:dyDescent="0.25">
      <c r="A1169" s="21" t="s">
        <v>2834</v>
      </c>
      <c r="B1169" s="21">
        <f t="shared" si="90"/>
        <v>0</v>
      </c>
      <c r="C1169" s="21" t="str">
        <f t="shared" si="91"/>
        <v>P</v>
      </c>
      <c r="D1169" s="17">
        <f>IF($C1169="B",VLOOKUP($A1169,Bat!$A$4:$BF$2320,D$1,FALSE),VLOOKUP($A1169,Pit!$A$4:$BA$1686,D$2,FALSE))</f>
        <v>3289</v>
      </c>
      <c r="E1169" s="16" t="str">
        <f>IF($C1169="B",VLOOKUP($A1169,Bat!$A$4:$BF$2320,E$1,FALSE),VLOOKUP($A1169,Pit!$A$4:$BA$1686,E$2,FALSE))</f>
        <v>RP</v>
      </c>
      <c r="F1169" s="16" t="str">
        <f>IF($C1169="B",VLOOKUP($A1169,Bat!$A$4:$BF$2320,F$1,FALSE),VLOOKUP($A1169,Pit!$A$4:$BA$1686,F$2,FALSE))</f>
        <v>José</v>
      </c>
      <c r="G1169" s="16" t="str">
        <f>IF($C1169="B",VLOOKUP($A1169,Bat!$A$4:$BF$2320,G$1,FALSE),VLOOKUP($A1169,Pit!$A$4:$BA$1686,G$2,FALSE))</f>
        <v>Arroyo</v>
      </c>
      <c r="H1169" s="16">
        <f>IF($C1169="B",VLOOKUP($A1169,Bat!$A$4:$BF$2320,H$1,FALSE),VLOOKUP($A1169,Pit!$A$4:$BA$1686,H$2,FALSE))</f>
        <v>24</v>
      </c>
      <c r="I1169" s="16" t="str">
        <f>IF($C1169="B",VLOOKUP($A1169,Bat!$A$4:$BF$2320,I$1,FALSE),VLOOKUP($A1169,Pit!$A$4:$BA$1686,I$2,FALSE))</f>
        <v>L</v>
      </c>
      <c r="J1169" s="16" t="str">
        <f>IF($C1169="B",VLOOKUP($A1169,Bat!$A$4:$BF$2320,J$1,FALSE),VLOOKUP($A1169,Pit!$A$4:$BA$1686,J$2,FALSE))</f>
        <v>L</v>
      </c>
      <c r="K1169" s="16" t="str">
        <f>IF($C1169="B",VLOOKUP($A1169,Bat!$A$4:$BF$2320,K$1,FALSE),VLOOKUP($A1169,Pit!$A$4:$BA$1686,K$2,FALSE))</f>
        <v>Low</v>
      </c>
      <c r="L1169" s="17" t="str">
        <f>IF($C1169="B",VLOOKUP($A1169,Bat!$A$4:$BF$2320,L$1,FALSE),VLOOKUP($A1169,Pit!$A$4:$BA$1686,L$2,FALSE))</f>
        <v>Normal</v>
      </c>
      <c r="M1169" s="16">
        <f>IF($C1169="B",VLOOKUP($A1169,Bat!$A$4:$BF$2320,M$1,FALSE),VLOOKUP($A1169,Pit!$A$4:$BA$1686,M$2,FALSE))</f>
        <v>3</v>
      </c>
      <c r="N1169" s="16">
        <f>IF($C1169="B",VLOOKUP($A1169,Bat!$A$4:$BF$2320,N$1,FALSE),VLOOKUP($A1169,Pit!$A$4:$BA$1686,N$2,FALSE))</f>
        <v>2</v>
      </c>
      <c r="O1169" s="16">
        <f>IF($C1169="B",VLOOKUP($A1169,Bat!$A$4:$BF$2320,O$1,FALSE),VLOOKUP($A1169,Pit!$A$4:$BA$1686,O$2,FALSE))</f>
        <v>1</v>
      </c>
      <c r="P1169" s="16" t="str">
        <f>IF($C1169="B",VLOOKUP($A1169,Bat!$A$4:$BF$2320,P$1,FALSE),VLOOKUP($A1169,Pit!$A$4:$BA$1686,P$2,FALSE))</f>
        <v>87-89 Mph</v>
      </c>
      <c r="Q1169" s="17">
        <f>IF($C1169="B",VLOOKUP($A1169,Bat!$A$4:$BF$2320,Q$1,FALSE),VLOOKUP($A1169,Pit!$A$4:$BA$1686,Q$2,FALSE))</f>
        <v>2</v>
      </c>
      <c r="R1169" s="18">
        <f>IF($C1169="B",VLOOKUP($A1169,Bat!$A$4:$BF$2320,R$1,FALSE),VLOOKUP($A1169,Pit!$A$4:$BA$1686,R$2,FALSE))</f>
        <v>-0.11648594129573908</v>
      </c>
      <c r="S1169" s="19">
        <f>IF($C1169="B",VLOOKUP($A1169,Bat!$A$4:$BF$2320,S$1,FALSE),VLOOKUP($A1169,Pit!$A$4:$BA$1686,S$2,FALSE))</f>
        <v>-1.06778681169247</v>
      </c>
      <c r="T1169" s="20" t="str">
        <f>IF($C1169="B",VLOOKUP($A1169,Bat!$A$4:$BF$2320,T$1,FALSE),VLOOKUP($A1169,Pit!$A$4:$BA$1686,T$2,FALSE))</f>
        <v>Slot</v>
      </c>
      <c r="U1169" s="17" t="str">
        <f>VLOOKUP(IF($C1169="B",VLOOKUP($A1169,Bat!$A$4:$AU$2320,U$1,FALSE),VLOOKUP($A1169,Pit!$A$4:$BE$1686,U$2,FALSE)),COND!$A$35:$B$41,2,FALSE)</f>
        <v>??</v>
      </c>
      <c r="V1169" s="21">
        <f>IF($C1169="B",VLOOKUP($A1169,Bat!$A$4:$AT$2284,46,FALSE),VLOOKUP($A1169,Pit!$A$4:$BD$1664,56,FALSE))</f>
        <v>743</v>
      </c>
      <c r="W1169" s="16">
        <f t="shared" si="92"/>
        <v>743</v>
      </c>
      <c r="X1169" s="16"/>
      <c r="Y1169" s="22">
        <f t="shared" si="93"/>
        <v>1292</v>
      </c>
      <c r="Z1169" s="16" t="str">
        <f>IFERROR(VLOOKUP($D1169,Results37!$F$3:$L$1396,Z$1,FALSE),"")</f>
        <v/>
      </c>
      <c r="AA1169" s="47" t="str">
        <f>IF(ISERROR(VLOOKUP(D1169,Results37!$F$3:$O$399,AA$1,FALSE)),"",IF(VLOOKUP(D1169,Results37!$F$3:$O$399,AA$1+1,FALSE)=1,"S"&amp;VLOOKUP(D1169,Results37!$F$3:$O$399,AA$1,FALSE),VLOOKUP(D1169,Results37!$F$3:$O$399,AA$1,FALSE)))</f>
        <v/>
      </c>
      <c r="AB1169" s="16" t="str">
        <f>IFERROR(VLOOKUP($D1169,Results37!$F$3:$L$1396,AB$1,FALSE),"")</f>
        <v/>
      </c>
      <c r="AC1169" s="16" t="str">
        <f>IFERROR(VLOOKUP($D1169,Results37!$F$3:$L$1396,AC$1,FALSE),"")</f>
        <v/>
      </c>
      <c r="AD1169" s="16" t="str">
        <f t="shared" si="94"/>
        <v/>
      </c>
      <c r="AE1169" s="20" t="str">
        <f>IF(ISERROR(VLOOKUP($AC1169&amp;"-"&amp;$F1169&amp;" "&amp;G1169,Bonuses!$B$1:$G$1006,4,FALSE)),"",INT(VLOOKUP($AC1169&amp;"-"&amp;$F1169&amp;" "&amp;$G1169,Bonuses!$B$1:$G$1006,4,FALSE)))</f>
        <v/>
      </c>
      <c r="AF1169" s="16" t="str">
        <f>IF(ISERROR(VLOOKUP($AC1169&amp;"-"&amp;$F1169,Bonuses!$B$1:$G$1006,5,FALSE)),"",IF(VLOOKUP($AC1169&amp;"-"&amp;$F1169,Bonuses!$B$1:$G$1006,5,FALSE)="","",VLOOKUP($AC1169&amp;"-"&amp;$F1169,Bonuses!$B$1:$G$1006,6,FALSE)&amp;" yrs, "&amp;VLOOKUP($AC1169&amp;"-"&amp;$F1169,Bonuses!$B$1:$G$1006,5,FALSE)))</f>
        <v/>
      </c>
    </row>
    <row r="1170" spans="1:32" s="21" customFormat="1" x14ac:dyDescent="0.25">
      <c r="A1170" s="21" t="s">
        <v>2835</v>
      </c>
      <c r="B1170" s="21">
        <f t="shared" si="90"/>
        <v>0</v>
      </c>
      <c r="C1170" s="21" t="str">
        <f t="shared" si="91"/>
        <v>P</v>
      </c>
      <c r="D1170" s="17">
        <f>IF($C1170="B",VLOOKUP($A1170,Bat!$A$4:$BF$2320,D$1,FALSE),VLOOKUP($A1170,Pit!$A$4:$BA$1686,D$2,FALSE))</f>
        <v>10368</v>
      </c>
      <c r="E1170" s="16" t="str">
        <f>IF($C1170="B",VLOOKUP($A1170,Bat!$A$4:$BF$2320,E$1,FALSE),VLOOKUP($A1170,Pit!$A$4:$BA$1686,E$2,FALSE))</f>
        <v>RP</v>
      </c>
      <c r="F1170" s="16" t="str">
        <f>IF($C1170="B",VLOOKUP($A1170,Bat!$A$4:$BF$2320,F$1,FALSE),VLOOKUP($A1170,Pit!$A$4:$BA$1686,F$2,FALSE))</f>
        <v>Bernardo</v>
      </c>
      <c r="G1170" s="16" t="str">
        <f>IF($C1170="B",VLOOKUP($A1170,Bat!$A$4:$BF$2320,G$1,FALSE),VLOOKUP($A1170,Pit!$A$4:$BA$1686,G$2,FALSE))</f>
        <v>Feliciano</v>
      </c>
      <c r="H1170" s="16">
        <f>IF($C1170="B",VLOOKUP($A1170,Bat!$A$4:$BF$2320,H$1,FALSE),VLOOKUP($A1170,Pit!$A$4:$BA$1686,H$2,FALSE))</f>
        <v>23</v>
      </c>
      <c r="I1170" s="16" t="str">
        <f>IF($C1170="B",VLOOKUP($A1170,Bat!$A$4:$BF$2320,I$1,FALSE),VLOOKUP($A1170,Pit!$A$4:$BA$1686,I$2,FALSE))</f>
        <v>L</v>
      </c>
      <c r="J1170" s="16" t="str">
        <f>IF($C1170="B",VLOOKUP($A1170,Bat!$A$4:$BF$2320,J$1,FALSE),VLOOKUP($A1170,Pit!$A$4:$BA$1686,J$2,FALSE))</f>
        <v>L</v>
      </c>
      <c r="K1170" s="16" t="str">
        <f>IF($C1170="B",VLOOKUP($A1170,Bat!$A$4:$BF$2320,K$1,FALSE),VLOOKUP($A1170,Pit!$A$4:$BA$1686,K$2,FALSE))</f>
        <v>Normal</v>
      </c>
      <c r="L1170" s="17" t="str">
        <f>IF($C1170="B",VLOOKUP($A1170,Bat!$A$4:$BF$2320,L$1,FALSE),VLOOKUP($A1170,Pit!$A$4:$BA$1686,L$2,FALSE))</f>
        <v>Normal</v>
      </c>
      <c r="M1170" s="16">
        <f>IF($C1170="B",VLOOKUP($A1170,Bat!$A$4:$BF$2320,M$1,FALSE),VLOOKUP($A1170,Pit!$A$4:$BA$1686,M$2,FALSE))</f>
        <v>3</v>
      </c>
      <c r="N1170" s="16">
        <f>IF($C1170="B",VLOOKUP($A1170,Bat!$A$4:$BF$2320,N$1,FALSE),VLOOKUP($A1170,Pit!$A$4:$BA$1686,N$2,FALSE))</f>
        <v>1</v>
      </c>
      <c r="O1170" s="16">
        <f>IF($C1170="B",VLOOKUP($A1170,Bat!$A$4:$BF$2320,O$1,FALSE),VLOOKUP($A1170,Pit!$A$4:$BA$1686,O$2,FALSE))</f>
        <v>2</v>
      </c>
      <c r="P1170" s="16" t="str">
        <f>IF($C1170="B",VLOOKUP($A1170,Bat!$A$4:$BF$2320,P$1,FALSE),VLOOKUP($A1170,Pit!$A$4:$BA$1686,P$2,FALSE))</f>
        <v>94-96 Mph</v>
      </c>
      <c r="Q1170" s="17">
        <f>IF($C1170="B",VLOOKUP($A1170,Bat!$A$4:$BF$2320,Q$1,FALSE),VLOOKUP($A1170,Pit!$A$4:$BA$1686,Q$2,FALSE))</f>
        <v>4</v>
      </c>
      <c r="R1170" s="18">
        <f>IF($C1170="B",VLOOKUP($A1170,Bat!$A$4:$BF$2320,R$1,FALSE),VLOOKUP($A1170,Pit!$A$4:$BA$1686,R$2,FALSE))</f>
        <v>-0.17367307017442712</v>
      </c>
      <c r="S1170" s="19">
        <f>IF($C1170="B",VLOOKUP($A1170,Bat!$A$4:$BF$2320,S$1,FALSE),VLOOKUP($A1170,Pit!$A$4:$BA$1686,S$2,FALSE))</f>
        <v>-1.0728107035472378</v>
      </c>
      <c r="T1170" s="20" t="str">
        <f>IF($C1170="B",VLOOKUP($A1170,Bat!$A$4:$BF$2320,T$1,FALSE),VLOOKUP($A1170,Pit!$A$4:$BA$1686,T$2,FALSE))</f>
        <v>Impossible</v>
      </c>
      <c r="U1170" s="17" t="str">
        <f>VLOOKUP(IF($C1170="B",VLOOKUP($A1170,Bat!$A$4:$AU$2320,U$1,FALSE),VLOOKUP($A1170,Pit!$A$4:$BE$1686,U$2,FALSE)),COND!$A$35:$B$41,2,FALSE)</f>
        <v>??</v>
      </c>
      <c r="V1170" s="21">
        <f>IF($C1170="B",VLOOKUP($A1170,Bat!$A$4:$AT$2284,46,FALSE),VLOOKUP($A1170,Pit!$A$4:$BD$1664,56,FALSE))</f>
        <v>744</v>
      </c>
      <c r="W1170" s="16">
        <f t="shared" si="92"/>
        <v>999</v>
      </c>
      <c r="X1170" s="16"/>
      <c r="Y1170" s="22">
        <f t="shared" si="93"/>
        <v>1293</v>
      </c>
      <c r="Z1170" s="16" t="str">
        <f>IFERROR(VLOOKUP($D1170,Results37!$F$3:$L$1396,Z$1,FALSE),"")</f>
        <v/>
      </c>
      <c r="AA1170" s="47" t="str">
        <f>IF(ISERROR(VLOOKUP(D1170,Results37!$F$3:$O$399,AA$1,FALSE)),"",IF(VLOOKUP(D1170,Results37!$F$3:$O$399,AA$1+1,FALSE)=1,"S"&amp;VLOOKUP(D1170,Results37!$F$3:$O$399,AA$1,FALSE),VLOOKUP(D1170,Results37!$F$3:$O$399,AA$1,FALSE)))</f>
        <v/>
      </c>
      <c r="AB1170" s="16" t="str">
        <f>IFERROR(VLOOKUP($D1170,Results37!$F$3:$L$1396,AB$1,FALSE),"")</f>
        <v/>
      </c>
      <c r="AC1170" s="16" t="str">
        <f>IFERROR(VLOOKUP($D1170,Results37!$F$3:$L$1396,AC$1,FALSE),"")</f>
        <v/>
      </c>
      <c r="AD1170" s="16" t="str">
        <f t="shared" si="94"/>
        <v/>
      </c>
      <c r="AE1170" s="20" t="str">
        <f>IF(ISERROR(VLOOKUP($AC1170&amp;"-"&amp;$F1170&amp;" "&amp;G1170,Bonuses!$B$1:$G$1006,4,FALSE)),"",INT(VLOOKUP($AC1170&amp;"-"&amp;$F1170&amp;" "&amp;$G1170,Bonuses!$B$1:$G$1006,4,FALSE)))</f>
        <v/>
      </c>
      <c r="AF1170" s="16" t="str">
        <f>IF(ISERROR(VLOOKUP($AC1170&amp;"-"&amp;$F1170,Bonuses!$B$1:$G$1006,5,FALSE)),"",IF(VLOOKUP($AC1170&amp;"-"&amp;$F1170,Bonuses!$B$1:$G$1006,5,FALSE)="","",VLOOKUP($AC1170&amp;"-"&amp;$F1170,Bonuses!$B$1:$G$1006,6,FALSE)&amp;" yrs, "&amp;VLOOKUP($AC1170&amp;"-"&amp;$F1170,Bonuses!$B$1:$G$1006,5,FALSE)))</f>
        <v/>
      </c>
    </row>
    <row r="1171" spans="1:32" s="21" customFormat="1" x14ac:dyDescent="0.25">
      <c r="A1171" s="21" t="s">
        <v>2837</v>
      </c>
      <c r="B1171" s="21">
        <f t="shared" si="90"/>
        <v>0</v>
      </c>
      <c r="C1171" s="21" t="str">
        <f t="shared" si="91"/>
        <v>P</v>
      </c>
      <c r="D1171" s="17">
        <f>IF($C1171="B",VLOOKUP($A1171,Bat!$A$4:$BF$2320,D$1,FALSE),VLOOKUP($A1171,Pit!$A$4:$BA$1686,D$2,FALSE))</f>
        <v>9356</v>
      </c>
      <c r="E1171" s="16" t="str">
        <f>IF($C1171="B",VLOOKUP($A1171,Bat!$A$4:$BF$2320,E$1,FALSE),VLOOKUP($A1171,Pit!$A$4:$BA$1686,E$2,FALSE))</f>
        <v>CL</v>
      </c>
      <c r="F1171" s="16" t="str">
        <f>IF($C1171="B",VLOOKUP($A1171,Bat!$A$4:$BF$2320,F$1,FALSE),VLOOKUP($A1171,Pit!$A$4:$BA$1686,F$2,FALSE))</f>
        <v>Kawanari</v>
      </c>
      <c r="G1171" s="16" t="str">
        <f>IF($C1171="B",VLOOKUP($A1171,Bat!$A$4:$BF$2320,G$1,FALSE),VLOOKUP($A1171,Pit!$A$4:$BA$1686,G$2,FALSE))</f>
        <v>Sato</v>
      </c>
      <c r="H1171" s="16">
        <f>IF($C1171="B",VLOOKUP($A1171,Bat!$A$4:$BF$2320,H$1,FALSE),VLOOKUP($A1171,Pit!$A$4:$BA$1686,H$2,FALSE))</f>
        <v>24</v>
      </c>
      <c r="I1171" s="16" t="str">
        <f>IF($C1171="B",VLOOKUP($A1171,Bat!$A$4:$BF$2320,I$1,FALSE),VLOOKUP($A1171,Pit!$A$4:$BA$1686,I$2,FALSE))</f>
        <v>R</v>
      </c>
      <c r="J1171" s="16" t="str">
        <f>IF($C1171="B",VLOOKUP($A1171,Bat!$A$4:$BF$2320,J$1,FALSE),VLOOKUP($A1171,Pit!$A$4:$BA$1686,J$2,FALSE))</f>
        <v>R</v>
      </c>
      <c r="K1171" s="16" t="str">
        <f>IF($C1171="B",VLOOKUP($A1171,Bat!$A$4:$BF$2320,K$1,FALSE),VLOOKUP($A1171,Pit!$A$4:$BA$1686,K$2,FALSE))</f>
        <v>Normal</v>
      </c>
      <c r="L1171" s="17" t="str">
        <f>IF($C1171="B",VLOOKUP($A1171,Bat!$A$4:$BF$2320,L$1,FALSE),VLOOKUP($A1171,Pit!$A$4:$BA$1686,L$2,FALSE))</f>
        <v>Low</v>
      </c>
      <c r="M1171" s="16">
        <f>IF($C1171="B",VLOOKUP($A1171,Bat!$A$4:$BF$2320,M$1,FALSE),VLOOKUP($A1171,Pit!$A$4:$BA$1686,M$2,FALSE))</f>
        <v>3</v>
      </c>
      <c r="N1171" s="16">
        <f>IF($C1171="B",VLOOKUP($A1171,Bat!$A$4:$BF$2320,N$1,FALSE),VLOOKUP($A1171,Pit!$A$4:$BA$1686,N$2,FALSE))</f>
        <v>1</v>
      </c>
      <c r="O1171" s="16">
        <f>IF($C1171="B",VLOOKUP($A1171,Bat!$A$4:$BF$2320,O$1,FALSE),VLOOKUP($A1171,Pit!$A$4:$BA$1686,O$2,FALSE))</f>
        <v>2</v>
      </c>
      <c r="P1171" s="16" t="str">
        <f>IF($C1171="B",VLOOKUP($A1171,Bat!$A$4:$BF$2320,P$1,FALSE),VLOOKUP($A1171,Pit!$A$4:$BA$1686,P$2,FALSE))</f>
        <v>92-94 Mph</v>
      </c>
      <c r="Q1171" s="17">
        <f>IF($C1171="B",VLOOKUP($A1171,Bat!$A$4:$BF$2320,Q$1,FALSE),VLOOKUP($A1171,Pit!$A$4:$BA$1686,Q$2,FALSE))</f>
        <v>2</v>
      </c>
      <c r="R1171" s="18">
        <f>IF($C1171="B",VLOOKUP($A1171,Bat!$A$4:$BF$2320,R$1,FALSE),VLOOKUP($A1171,Pit!$A$4:$BA$1686,R$2,FALSE))</f>
        <v>-0.17573847290367084</v>
      </c>
      <c r="S1171" s="19">
        <f>IF($C1171="B",VLOOKUP($A1171,Bat!$A$4:$BF$2320,S$1,FALSE),VLOOKUP($A1171,Pit!$A$4:$BA$1686,S$2,FALSE))</f>
        <v>-1.072992149270283</v>
      </c>
      <c r="T1171" s="20" t="str">
        <f>IF($C1171="B",VLOOKUP($A1171,Bat!$A$4:$BF$2320,T$1,FALSE),VLOOKUP($A1171,Pit!$A$4:$BA$1686,T$2,FALSE))</f>
        <v>Slot</v>
      </c>
      <c r="U1171" s="17" t="str">
        <f>VLOOKUP(IF($C1171="B",VLOOKUP($A1171,Bat!$A$4:$AU$2320,U$1,FALSE),VLOOKUP($A1171,Pit!$A$4:$BE$1686,U$2,FALSE)),COND!$A$35:$B$41,2,FALSE)</f>
        <v>??</v>
      </c>
      <c r="V1171" s="21">
        <f>IF($C1171="B",VLOOKUP($A1171,Bat!$A$4:$AT$2284,46,FALSE),VLOOKUP($A1171,Pit!$A$4:$BD$1664,56,FALSE))</f>
        <v>745</v>
      </c>
      <c r="W1171" s="16">
        <f t="shared" si="92"/>
        <v>745</v>
      </c>
      <c r="X1171" s="16"/>
      <c r="Y1171" s="22">
        <f t="shared" si="93"/>
        <v>1294</v>
      </c>
      <c r="Z1171" s="16" t="str">
        <f>IFERROR(VLOOKUP($D1171,Results37!$F$3:$L$1396,Z$1,FALSE),"")</f>
        <v/>
      </c>
      <c r="AA1171" s="47" t="str">
        <f>IF(ISERROR(VLOOKUP(D1171,Results37!$F$3:$O$399,AA$1,FALSE)),"",IF(VLOOKUP(D1171,Results37!$F$3:$O$399,AA$1+1,FALSE)=1,"S"&amp;VLOOKUP(D1171,Results37!$F$3:$O$399,AA$1,FALSE),VLOOKUP(D1171,Results37!$F$3:$O$399,AA$1,FALSE)))</f>
        <v/>
      </c>
      <c r="AB1171" s="16" t="str">
        <f>IFERROR(VLOOKUP($D1171,Results37!$F$3:$L$1396,AB$1,FALSE),"")</f>
        <v/>
      </c>
      <c r="AC1171" s="16" t="str">
        <f>IFERROR(VLOOKUP($D1171,Results37!$F$3:$L$1396,AC$1,FALSE),"")</f>
        <v/>
      </c>
      <c r="AD1171" s="16" t="str">
        <f t="shared" si="94"/>
        <v/>
      </c>
      <c r="AE1171" s="20" t="str">
        <f>IF(ISERROR(VLOOKUP($AC1171&amp;"-"&amp;$F1171&amp;" "&amp;G1171,Bonuses!$B$1:$G$1006,4,FALSE)),"",INT(VLOOKUP($AC1171&amp;"-"&amp;$F1171&amp;" "&amp;$G1171,Bonuses!$B$1:$G$1006,4,FALSE)))</f>
        <v/>
      </c>
      <c r="AF1171" s="16" t="str">
        <f>IF(ISERROR(VLOOKUP($AC1171&amp;"-"&amp;$F1171,Bonuses!$B$1:$G$1006,5,FALSE)),"",IF(VLOOKUP($AC1171&amp;"-"&amp;$F1171,Bonuses!$B$1:$G$1006,5,FALSE)="","",VLOOKUP($AC1171&amp;"-"&amp;$F1171,Bonuses!$B$1:$G$1006,6,FALSE)&amp;" yrs, "&amp;VLOOKUP($AC1171&amp;"-"&amp;$F1171,Bonuses!$B$1:$G$1006,5,FALSE)))</f>
        <v/>
      </c>
    </row>
    <row r="1172" spans="1:32" s="21" customFormat="1" x14ac:dyDescent="0.25">
      <c r="A1172" s="21" t="s">
        <v>3032</v>
      </c>
      <c r="B1172" s="21">
        <f t="shared" si="90"/>
        <v>0</v>
      </c>
      <c r="C1172" s="21" t="str">
        <f t="shared" si="91"/>
        <v>P</v>
      </c>
      <c r="D1172" s="17">
        <f>IF($C1172="B",VLOOKUP($A1172,Bat!$A$4:$BF$2320,D$1,FALSE),VLOOKUP($A1172,Pit!$A$4:$BA$1686,D$2,FALSE))</f>
        <v>4341</v>
      </c>
      <c r="E1172" s="16" t="str">
        <f>IF($C1172="B",VLOOKUP($A1172,Bat!$A$4:$BF$2320,E$1,FALSE),VLOOKUP($A1172,Pit!$A$4:$BA$1686,E$2,FALSE))</f>
        <v>RP</v>
      </c>
      <c r="F1172" s="16" t="str">
        <f>IF($C1172="B",VLOOKUP($A1172,Bat!$A$4:$BF$2320,F$1,FALSE),VLOOKUP($A1172,Pit!$A$4:$BA$1686,F$2,FALSE))</f>
        <v>Alejandro</v>
      </c>
      <c r="G1172" s="16" t="str">
        <f>IF($C1172="B",VLOOKUP($A1172,Bat!$A$4:$BF$2320,G$1,FALSE),VLOOKUP($A1172,Pit!$A$4:$BA$1686,G$2,FALSE))</f>
        <v>Dantes</v>
      </c>
      <c r="H1172" s="16">
        <f>IF($C1172="B",VLOOKUP($A1172,Bat!$A$4:$BF$2320,H$1,FALSE),VLOOKUP($A1172,Pit!$A$4:$BA$1686,H$2,FALSE))</f>
        <v>24</v>
      </c>
      <c r="I1172" s="16" t="str">
        <f>IF($C1172="B",VLOOKUP($A1172,Bat!$A$4:$BF$2320,I$1,FALSE),VLOOKUP($A1172,Pit!$A$4:$BA$1686,I$2,FALSE))</f>
        <v>R</v>
      </c>
      <c r="J1172" s="16" t="str">
        <f>IF($C1172="B",VLOOKUP($A1172,Bat!$A$4:$BF$2320,J$1,FALSE),VLOOKUP($A1172,Pit!$A$4:$BA$1686,J$2,FALSE))</f>
        <v>L</v>
      </c>
      <c r="K1172" s="16" t="str">
        <f>IF($C1172="B",VLOOKUP($A1172,Bat!$A$4:$BF$2320,K$1,FALSE),VLOOKUP($A1172,Pit!$A$4:$BA$1686,K$2,FALSE))</f>
        <v>Low</v>
      </c>
      <c r="L1172" s="17" t="str">
        <f>IF($C1172="B",VLOOKUP($A1172,Bat!$A$4:$BF$2320,L$1,FALSE),VLOOKUP($A1172,Pit!$A$4:$BA$1686,L$2,FALSE))</f>
        <v>Low</v>
      </c>
      <c r="M1172" s="16">
        <f>IF($C1172="B",VLOOKUP($A1172,Bat!$A$4:$BF$2320,M$1,FALSE),VLOOKUP($A1172,Pit!$A$4:$BA$1686,M$2,FALSE))</f>
        <v>3</v>
      </c>
      <c r="N1172" s="16">
        <f>IF($C1172="B",VLOOKUP($A1172,Bat!$A$4:$BF$2320,N$1,FALSE),VLOOKUP($A1172,Pit!$A$4:$BA$1686,N$2,FALSE))</f>
        <v>2</v>
      </c>
      <c r="O1172" s="16">
        <f>IF($C1172="B",VLOOKUP($A1172,Bat!$A$4:$BF$2320,O$1,FALSE),VLOOKUP($A1172,Pit!$A$4:$BA$1686,O$2,FALSE))</f>
        <v>1</v>
      </c>
      <c r="P1172" s="16" t="str">
        <f>IF($C1172="B",VLOOKUP($A1172,Bat!$A$4:$BF$2320,P$1,FALSE),VLOOKUP($A1172,Pit!$A$4:$BA$1686,P$2,FALSE))</f>
        <v>90-92 Mph</v>
      </c>
      <c r="Q1172" s="17">
        <f>IF($C1172="B",VLOOKUP($A1172,Bat!$A$4:$BF$2320,Q$1,FALSE),VLOOKUP($A1172,Pit!$A$4:$BA$1686,Q$2,FALSE))</f>
        <v>5</v>
      </c>
      <c r="R1172" s="18">
        <f>IF($C1172="B",VLOOKUP($A1172,Bat!$A$4:$BF$2320,R$1,FALSE),VLOOKUP($A1172,Pit!$A$4:$BA$1686,R$2,FALSE))</f>
        <v>-0.17613030817194542</v>
      </c>
      <c r="S1172" s="19">
        <f>IF($C1172="B",VLOOKUP($A1172,Bat!$A$4:$BF$2320,S$1,FALSE),VLOOKUP($A1172,Pit!$A$4:$BA$1686,S$2,FALSE))</f>
        <v>-1.0730265720162975</v>
      </c>
      <c r="T1172" s="20" t="str">
        <f>IF($C1172="B",VLOOKUP($A1172,Bat!$A$4:$BF$2320,T$1,FALSE),VLOOKUP($A1172,Pit!$A$4:$BA$1686,T$2,FALSE))</f>
        <v>Slot</v>
      </c>
      <c r="U1172" s="17" t="str">
        <f>VLOOKUP(IF($C1172="B",VLOOKUP($A1172,Bat!$A$4:$AU$2320,U$1,FALSE),VLOOKUP($A1172,Pit!$A$4:$BE$1686,U$2,FALSE)),COND!$A$35:$B$41,2,FALSE)</f>
        <v>??</v>
      </c>
      <c r="V1172" s="21">
        <f>IF($C1172="B",VLOOKUP($A1172,Bat!$A$4:$AT$2284,46,FALSE),VLOOKUP($A1172,Pit!$A$4:$BD$1664,56,FALSE))</f>
        <v>746</v>
      </c>
      <c r="W1172" s="16">
        <f t="shared" si="92"/>
        <v>746</v>
      </c>
      <c r="X1172" s="16"/>
      <c r="Y1172" s="22">
        <f t="shared" si="93"/>
        <v>1295</v>
      </c>
      <c r="Z1172" s="16" t="str">
        <f>IFERROR(VLOOKUP($D1172,Results37!$F$3:$L$1396,Z$1,FALSE),"")</f>
        <v/>
      </c>
      <c r="AA1172" s="47" t="str">
        <f>IF(ISERROR(VLOOKUP(D1172,Results37!$F$3:$O$399,AA$1,FALSE)),"",IF(VLOOKUP(D1172,Results37!$F$3:$O$399,AA$1+1,FALSE)=1,"S"&amp;VLOOKUP(D1172,Results37!$F$3:$O$399,AA$1,FALSE),VLOOKUP(D1172,Results37!$F$3:$O$399,AA$1,FALSE)))</f>
        <v/>
      </c>
      <c r="AB1172" s="16" t="str">
        <f>IFERROR(VLOOKUP($D1172,Results37!$F$3:$L$1396,AB$1,FALSE),"")</f>
        <v/>
      </c>
      <c r="AC1172" s="16" t="str">
        <f>IFERROR(VLOOKUP($D1172,Results37!$F$3:$L$1396,AC$1,FALSE),"")</f>
        <v/>
      </c>
      <c r="AD1172" s="16" t="str">
        <f t="shared" si="94"/>
        <v/>
      </c>
      <c r="AE1172" s="20" t="str">
        <f>IF(ISERROR(VLOOKUP($AC1172&amp;"-"&amp;$F1172&amp;" "&amp;G1172,Bonuses!$B$1:$G$1006,4,FALSE)),"",INT(VLOOKUP($AC1172&amp;"-"&amp;$F1172&amp;" "&amp;$G1172,Bonuses!$B$1:$G$1006,4,FALSE)))</f>
        <v/>
      </c>
      <c r="AF1172" s="16" t="str">
        <f>IF(ISERROR(VLOOKUP($AC1172&amp;"-"&amp;$F1172,Bonuses!$B$1:$G$1006,5,FALSE)),"",IF(VLOOKUP($AC1172&amp;"-"&amp;$F1172,Bonuses!$B$1:$G$1006,5,FALSE)="","",VLOOKUP($AC1172&amp;"-"&amp;$F1172,Bonuses!$B$1:$G$1006,6,FALSE)&amp;" yrs, "&amp;VLOOKUP($AC1172&amp;"-"&amp;$F1172,Bonuses!$B$1:$G$1006,5,FALSE)))</f>
        <v/>
      </c>
    </row>
    <row r="1173" spans="1:32" s="21" customFormat="1" x14ac:dyDescent="0.25">
      <c r="A1173" s="21" t="s">
        <v>2838</v>
      </c>
      <c r="B1173" s="21">
        <f t="shared" si="90"/>
        <v>0</v>
      </c>
      <c r="C1173" s="21" t="str">
        <f t="shared" si="91"/>
        <v>P</v>
      </c>
      <c r="D1173" s="17">
        <f>IF($C1173="B",VLOOKUP($A1173,Bat!$A$4:$BF$2320,D$1,FALSE),VLOOKUP($A1173,Pit!$A$4:$BA$1686,D$2,FALSE))</f>
        <v>14902</v>
      </c>
      <c r="E1173" s="16" t="str">
        <f>IF($C1173="B",VLOOKUP($A1173,Bat!$A$4:$BF$2320,E$1,FALSE),VLOOKUP($A1173,Pit!$A$4:$BA$1686,E$2,FALSE))</f>
        <v>RP</v>
      </c>
      <c r="F1173" s="16" t="str">
        <f>IF($C1173="B",VLOOKUP($A1173,Bat!$A$4:$BF$2320,F$1,FALSE),VLOOKUP($A1173,Pit!$A$4:$BA$1686,F$2,FALSE))</f>
        <v>Miguel</v>
      </c>
      <c r="G1173" s="16" t="str">
        <f>IF($C1173="B",VLOOKUP($A1173,Bat!$A$4:$BF$2320,G$1,FALSE),VLOOKUP($A1173,Pit!$A$4:$BA$1686,G$2,FALSE))</f>
        <v>Muñóz</v>
      </c>
      <c r="H1173" s="16">
        <f>IF($C1173="B",VLOOKUP($A1173,Bat!$A$4:$BF$2320,H$1,FALSE),VLOOKUP($A1173,Pit!$A$4:$BA$1686,H$2,FALSE))</f>
        <v>23</v>
      </c>
      <c r="I1173" s="16" t="str">
        <f>IF($C1173="B",VLOOKUP($A1173,Bat!$A$4:$BF$2320,I$1,FALSE),VLOOKUP($A1173,Pit!$A$4:$BA$1686,I$2,FALSE))</f>
        <v>R</v>
      </c>
      <c r="J1173" s="16" t="str">
        <f>IF($C1173="B",VLOOKUP($A1173,Bat!$A$4:$BF$2320,J$1,FALSE),VLOOKUP($A1173,Pit!$A$4:$BA$1686,J$2,FALSE))</f>
        <v>R</v>
      </c>
      <c r="K1173" s="16" t="str">
        <f>IF($C1173="B",VLOOKUP($A1173,Bat!$A$4:$BF$2320,K$1,FALSE),VLOOKUP($A1173,Pit!$A$4:$BA$1686,K$2,FALSE))</f>
        <v>Low</v>
      </c>
      <c r="L1173" s="17" t="str">
        <f>IF($C1173="B",VLOOKUP($A1173,Bat!$A$4:$BF$2320,L$1,FALSE),VLOOKUP($A1173,Pit!$A$4:$BA$1686,L$2,FALSE))</f>
        <v>Normal</v>
      </c>
      <c r="M1173" s="16">
        <f>IF($C1173="B",VLOOKUP($A1173,Bat!$A$4:$BF$2320,M$1,FALSE),VLOOKUP($A1173,Pit!$A$4:$BA$1686,M$2,FALSE))</f>
        <v>4</v>
      </c>
      <c r="N1173" s="16">
        <f>IF($C1173="B",VLOOKUP($A1173,Bat!$A$4:$BF$2320,N$1,FALSE),VLOOKUP($A1173,Pit!$A$4:$BA$1686,N$2,FALSE))</f>
        <v>1</v>
      </c>
      <c r="O1173" s="16">
        <f>IF($C1173="B",VLOOKUP($A1173,Bat!$A$4:$BF$2320,O$1,FALSE),VLOOKUP($A1173,Pit!$A$4:$BA$1686,O$2,FALSE))</f>
        <v>1</v>
      </c>
      <c r="P1173" s="16" t="str">
        <f>IF($C1173="B",VLOOKUP($A1173,Bat!$A$4:$BF$2320,P$1,FALSE),VLOOKUP($A1173,Pit!$A$4:$BA$1686,P$2,FALSE))</f>
        <v>93-95 Mph</v>
      </c>
      <c r="Q1173" s="17">
        <f>IF($C1173="B",VLOOKUP($A1173,Bat!$A$4:$BF$2320,Q$1,FALSE),VLOOKUP($A1173,Pit!$A$4:$BA$1686,Q$2,FALSE))</f>
        <v>6</v>
      </c>
      <c r="R1173" s="18">
        <f>IF($C1173="B",VLOOKUP($A1173,Bat!$A$4:$BF$2320,R$1,FALSE),VLOOKUP($A1173,Pit!$A$4:$BA$1686,R$2,FALSE))</f>
        <v>-0.18079263523006261</v>
      </c>
      <c r="S1173" s="19">
        <f>IF($C1173="B",VLOOKUP($A1173,Bat!$A$4:$BF$2320,S$1,FALSE),VLOOKUP($A1173,Pit!$A$4:$BA$1686,S$2,FALSE))</f>
        <v>-1.0734361576589204</v>
      </c>
      <c r="T1173" s="20" t="str">
        <f>IF($C1173="B",VLOOKUP($A1173,Bat!$A$4:$BF$2320,T$1,FALSE),VLOOKUP($A1173,Pit!$A$4:$BA$1686,T$2,FALSE))</f>
        <v>Slot</v>
      </c>
      <c r="U1173" s="17" t="str">
        <f>VLOOKUP(IF($C1173="B",VLOOKUP($A1173,Bat!$A$4:$AU$2320,U$1,FALSE),VLOOKUP($A1173,Pit!$A$4:$BE$1686,U$2,FALSE)),COND!$A$35:$B$41,2,FALSE)</f>
        <v>??</v>
      </c>
      <c r="V1173" s="21">
        <f>IF($C1173="B",VLOOKUP($A1173,Bat!$A$4:$AT$2284,46,FALSE),VLOOKUP($A1173,Pit!$A$4:$BD$1664,56,FALSE))</f>
        <v>747</v>
      </c>
      <c r="W1173" s="16">
        <f t="shared" si="92"/>
        <v>747</v>
      </c>
      <c r="X1173" s="16"/>
      <c r="Y1173" s="22">
        <f t="shared" si="93"/>
        <v>1296</v>
      </c>
      <c r="Z1173" s="16" t="str">
        <f>IFERROR(VLOOKUP($D1173,Results37!$F$3:$L$1396,Z$1,FALSE),"")</f>
        <v/>
      </c>
      <c r="AA1173" s="47" t="str">
        <f>IF(ISERROR(VLOOKUP(D1173,Results37!$F$3:$O$399,AA$1,FALSE)),"",IF(VLOOKUP(D1173,Results37!$F$3:$O$399,AA$1+1,FALSE)=1,"S"&amp;VLOOKUP(D1173,Results37!$F$3:$O$399,AA$1,FALSE),VLOOKUP(D1173,Results37!$F$3:$O$399,AA$1,FALSE)))</f>
        <v/>
      </c>
      <c r="AB1173" s="16" t="str">
        <f>IFERROR(VLOOKUP($D1173,Results37!$F$3:$L$1396,AB$1,FALSE),"")</f>
        <v/>
      </c>
      <c r="AC1173" s="16" t="str">
        <f>IFERROR(VLOOKUP($D1173,Results37!$F$3:$L$1396,AC$1,FALSE),"")</f>
        <v/>
      </c>
      <c r="AD1173" s="16" t="str">
        <f t="shared" si="94"/>
        <v/>
      </c>
      <c r="AE1173" s="20" t="str">
        <f>IF(ISERROR(VLOOKUP($AC1173&amp;"-"&amp;$F1173&amp;" "&amp;G1173,Bonuses!$B$1:$G$1006,4,FALSE)),"",INT(VLOOKUP($AC1173&amp;"-"&amp;$F1173&amp;" "&amp;$G1173,Bonuses!$B$1:$G$1006,4,FALSE)))</f>
        <v/>
      </c>
      <c r="AF1173" s="16" t="str">
        <f>IF(ISERROR(VLOOKUP($AC1173&amp;"-"&amp;$F1173,Bonuses!$B$1:$G$1006,5,FALSE)),"",IF(VLOOKUP($AC1173&amp;"-"&amp;$F1173,Bonuses!$B$1:$G$1006,5,FALSE)="","",VLOOKUP($AC1173&amp;"-"&amp;$F1173,Bonuses!$B$1:$G$1006,6,FALSE)&amp;" yrs, "&amp;VLOOKUP($AC1173&amp;"-"&amp;$F1173,Bonuses!$B$1:$G$1006,5,FALSE)))</f>
        <v/>
      </c>
    </row>
    <row r="1174" spans="1:32" s="21" customFormat="1" x14ac:dyDescent="0.25">
      <c r="A1174" s="21" t="s">
        <v>2840</v>
      </c>
      <c r="B1174" s="21">
        <f t="shared" si="90"/>
        <v>0</v>
      </c>
      <c r="C1174" s="21" t="str">
        <f t="shared" si="91"/>
        <v>P</v>
      </c>
      <c r="D1174" s="17">
        <f>IF($C1174="B",VLOOKUP($A1174,Bat!$A$4:$BF$2320,D$1,FALSE),VLOOKUP($A1174,Pit!$A$4:$BA$1686,D$2,FALSE))</f>
        <v>9373</v>
      </c>
      <c r="E1174" s="16" t="str">
        <f>IF($C1174="B",VLOOKUP($A1174,Bat!$A$4:$BF$2320,E$1,FALSE),VLOOKUP($A1174,Pit!$A$4:$BA$1686,E$2,FALSE))</f>
        <v>RP</v>
      </c>
      <c r="F1174" s="16" t="str">
        <f>IF($C1174="B",VLOOKUP($A1174,Bat!$A$4:$BF$2320,F$1,FALSE),VLOOKUP($A1174,Pit!$A$4:$BA$1686,F$2,FALSE))</f>
        <v>Tsurayaki</v>
      </c>
      <c r="G1174" s="16" t="str">
        <f>IF($C1174="B",VLOOKUP($A1174,Bat!$A$4:$BF$2320,G$1,FALSE),VLOOKUP($A1174,Pit!$A$4:$BA$1686,G$2,FALSE))</f>
        <v>Takeda</v>
      </c>
      <c r="H1174" s="16">
        <f>IF($C1174="B",VLOOKUP($A1174,Bat!$A$4:$BF$2320,H$1,FALSE),VLOOKUP($A1174,Pit!$A$4:$BA$1686,H$2,FALSE))</f>
        <v>24</v>
      </c>
      <c r="I1174" s="16" t="str">
        <f>IF($C1174="B",VLOOKUP($A1174,Bat!$A$4:$BF$2320,I$1,FALSE),VLOOKUP($A1174,Pit!$A$4:$BA$1686,I$2,FALSE))</f>
        <v>L</v>
      </c>
      <c r="J1174" s="16" t="str">
        <f>IF($C1174="B",VLOOKUP($A1174,Bat!$A$4:$BF$2320,J$1,FALSE),VLOOKUP($A1174,Pit!$A$4:$BA$1686,J$2,FALSE))</f>
        <v>L</v>
      </c>
      <c r="K1174" s="16" t="str">
        <f>IF($C1174="B",VLOOKUP($A1174,Bat!$A$4:$BF$2320,K$1,FALSE),VLOOKUP($A1174,Pit!$A$4:$BA$1686,K$2,FALSE))</f>
        <v>Low</v>
      </c>
      <c r="L1174" s="17" t="str">
        <f>IF($C1174="B",VLOOKUP($A1174,Bat!$A$4:$BF$2320,L$1,FALSE),VLOOKUP($A1174,Pit!$A$4:$BA$1686,L$2,FALSE))</f>
        <v>Normal</v>
      </c>
      <c r="M1174" s="16">
        <f>IF($C1174="B",VLOOKUP($A1174,Bat!$A$4:$BF$2320,M$1,FALSE),VLOOKUP($A1174,Pit!$A$4:$BA$1686,M$2,FALSE))</f>
        <v>3</v>
      </c>
      <c r="N1174" s="16">
        <f>IF($C1174="B",VLOOKUP($A1174,Bat!$A$4:$BF$2320,N$1,FALSE),VLOOKUP($A1174,Pit!$A$4:$BA$1686,N$2,FALSE))</f>
        <v>1</v>
      </c>
      <c r="O1174" s="16">
        <f>IF($C1174="B",VLOOKUP($A1174,Bat!$A$4:$BF$2320,O$1,FALSE),VLOOKUP($A1174,Pit!$A$4:$BA$1686,O$2,FALSE))</f>
        <v>2</v>
      </c>
      <c r="P1174" s="16" t="str">
        <f>IF($C1174="B",VLOOKUP($A1174,Bat!$A$4:$BF$2320,P$1,FALSE),VLOOKUP($A1174,Pit!$A$4:$BA$1686,P$2,FALSE))</f>
        <v>89-91 Mph</v>
      </c>
      <c r="Q1174" s="17">
        <f>IF($C1174="B",VLOOKUP($A1174,Bat!$A$4:$BF$2320,Q$1,FALSE),VLOOKUP($A1174,Pit!$A$4:$BA$1686,Q$2,FALSE))</f>
        <v>4</v>
      </c>
      <c r="R1174" s="18">
        <f>IF($C1174="B",VLOOKUP($A1174,Bat!$A$4:$BF$2320,R$1,FALSE),VLOOKUP($A1174,Pit!$A$4:$BA$1686,R$2,FALSE))</f>
        <v>-0.20368026866687927</v>
      </c>
      <c r="S1174" s="19">
        <f>IF($C1174="B",VLOOKUP($A1174,Bat!$A$4:$BF$2320,S$1,FALSE),VLOOKUP($A1174,Pit!$A$4:$BA$1686,S$2,FALSE))</f>
        <v>-1.0754468372900321</v>
      </c>
      <c r="T1174" s="20" t="str">
        <f>IF($C1174="B",VLOOKUP($A1174,Bat!$A$4:$BF$2320,T$1,FALSE),VLOOKUP($A1174,Pit!$A$4:$BA$1686,T$2,FALSE))</f>
        <v>Slot</v>
      </c>
      <c r="U1174" s="17" t="str">
        <f>VLOOKUP(IF($C1174="B",VLOOKUP($A1174,Bat!$A$4:$AU$2320,U$1,FALSE),VLOOKUP($A1174,Pit!$A$4:$BE$1686,U$2,FALSE)),COND!$A$35:$B$41,2,FALSE)</f>
        <v>??</v>
      </c>
      <c r="V1174" s="21">
        <f>IF($C1174="B",VLOOKUP($A1174,Bat!$A$4:$AT$2284,46,FALSE),VLOOKUP($A1174,Pit!$A$4:$BD$1664,56,FALSE))</f>
        <v>748</v>
      </c>
      <c r="W1174" s="16">
        <f t="shared" si="92"/>
        <v>748</v>
      </c>
      <c r="X1174" s="16"/>
      <c r="Y1174" s="22">
        <f t="shared" si="93"/>
        <v>1298</v>
      </c>
      <c r="Z1174" s="16" t="str">
        <f>IFERROR(VLOOKUP($D1174,Results37!$F$3:$L$1396,Z$1,FALSE),"")</f>
        <v/>
      </c>
      <c r="AA1174" s="47" t="str">
        <f>IF(ISERROR(VLOOKUP(D1174,Results37!$F$3:$O$399,AA$1,FALSE)),"",IF(VLOOKUP(D1174,Results37!$F$3:$O$399,AA$1+1,FALSE)=1,"S"&amp;VLOOKUP(D1174,Results37!$F$3:$O$399,AA$1,FALSE),VLOOKUP(D1174,Results37!$F$3:$O$399,AA$1,FALSE)))</f>
        <v/>
      </c>
      <c r="AB1174" s="16" t="str">
        <f>IFERROR(VLOOKUP($D1174,Results37!$F$3:$L$1396,AB$1,FALSE),"")</f>
        <v/>
      </c>
      <c r="AC1174" s="16" t="str">
        <f>IFERROR(VLOOKUP($D1174,Results37!$F$3:$L$1396,AC$1,FALSE),"")</f>
        <v/>
      </c>
      <c r="AD1174" s="16" t="str">
        <f t="shared" si="94"/>
        <v/>
      </c>
      <c r="AE1174" s="20" t="str">
        <f>IF(ISERROR(VLOOKUP($AC1174&amp;"-"&amp;$F1174&amp;" "&amp;G1174,Bonuses!$B$1:$G$1006,4,FALSE)),"",INT(VLOOKUP($AC1174&amp;"-"&amp;$F1174&amp;" "&amp;$G1174,Bonuses!$B$1:$G$1006,4,FALSE)))</f>
        <v/>
      </c>
      <c r="AF1174" s="16" t="str">
        <f>IF(ISERROR(VLOOKUP($AC1174&amp;"-"&amp;$F1174,Bonuses!$B$1:$G$1006,5,FALSE)),"",IF(VLOOKUP($AC1174&amp;"-"&amp;$F1174,Bonuses!$B$1:$G$1006,5,FALSE)="","",VLOOKUP($AC1174&amp;"-"&amp;$F1174,Bonuses!$B$1:$G$1006,6,FALSE)&amp;" yrs, "&amp;VLOOKUP($AC1174&amp;"-"&amp;$F1174,Bonuses!$B$1:$G$1006,5,FALSE)))</f>
        <v/>
      </c>
    </row>
    <row r="1175" spans="1:32" s="21" customFormat="1" x14ac:dyDescent="0.25">
      <c r="A1175" s="21" t="s">
        <v>2841</v>
      </c>
      <c r="B1175" s="21">
        <f t="shared" si="90"/>
        <v>0</v>
      </c>
      <c r="C1175" s="21" t="str">
        <f t="shared" si="91"/>
        <v>P</v>
      </c>
      <c r="D1175" s="17">
        <f>IF($C1175="B",VLOOKUP($A1175,Bat!$A$4:$BF$2320,D$1,FALSE),VLOOKUP($A1175,Pit!$A$4:$BA$1686,D$2,FALSE))</f>
        <v>5149</v>
      </c>
      <c r="E1175" s="16" t="str">
        <f>IF($C1175="B",VLOOKUP($A1175,Bat!$A$4:$BF$2320,E$1,FALSE),VLOOKUP($A1175,Pit!$A$4:$BA$1686,E$2,FALSE))</f>
        <v>RP</v>
      </c>
      <c r="F1175" s="16" t="str">
        <f>IF($C1175="B",VLOOKUP($A1175,Bat!$A$4:$BF$2320,F$1,FALSE),VLOOKUP($A1175,Pit!$A$4:$BA$1686,F$2,FALSE))</f>
        <v>Ángelo</v>
      </c>
      <c r="G1175" s="16" t="str">
        <f>IF($C1175="B",VLOOKUP($A1175,Bat!$A$4:$BF$2320,G$1,FALSE),VLOOKUP($A1175,Pit!$A$4:$BA$1686,G$2,FALSE))</f>
        <v>Medrano</v>
      </c>
      <c r="H1175" s="16">
        <f>IF($C1175="B",VLOOKUP($A1175,Bat!$A$4:$BF$2320,H$1,FALSE),VLOOKUP($A1175,Pit!$A$4:$BA$1686,H$2,FALSE))</f>
        <v>24</v>
      </c>
      <c r="I1175" s="16" t="str">
        <f>IF($C1175="B",VLOOKUP($A1175,Bat!$A$4:$BF$2320,I$1,FALSE),VLOOKUP($A1175,Pit!$A$4:$BA$1686,I$2,FALSE))</f>
        <v>R</v>
      </c>
      <c r="J1175" s="16" t="str">
        <f>IF($C1175="B",VLOOKUP($A1175,Bat!$A$4:$BF$2320,J$1,FALSE),VLOOKUP($A1175,Pit!$A$4:$BA$1686,J$2,FALSE))</f>
        <v>R</v>
      </c>
      <c r="K1175" s="16" t="str">
        <f>IF($C1175="B",VLOOKUP($A1175,Bat!$A$4:$BF$2320,K$1,FALSE),VLOOKUP($A1175,Pit!$A$4:$BA$1686,K$2,FALSE))</f>
        <v>Normal</v>
      </c>
      <c r="L1175" s="17" t="str">
        <f>IF($C1175="B",VLOOKUP($A1175,Bat!$A$4:$BF$2320,L$1,FALSE),VLOOKUP($A1175,Pit!$A$4:$BA$1686,L$2,FALSE))</f>
        <v>Normal</v>
      </c>
      <c r="M1175" s="16">
        <f>IF($C1175="B",VLOOKUP($A1175,Bat!$A$4:$BF$2320,M$1,FALSE),VLOOKUP($A1175,Pit!$A$4:$BA$1686,M$2,FALSE))</f>
        <v>3</v>
      </c>
      <c r="N1175" s="16">
        <f>IF($C1175="B",VLOOKUP($A1175,Bat!$A$4:$BF$2320,N$1,FALSE),VLOOKUP($A1175,Pit!$A$4:$BA$1686,N$2,FALSE))</f>
        <v>1</v>
      </c>
      <c r="O1175" s="16">
        <f>IF($C1175="B",VLOOKUP($A1175,Bat!$A$4:$BF$2320,O$1,FALSE),VLOOKUP($A1175,Pit!$A$4:$BA$1686,O$2,FALSE))</f>
        <v>1</v>
      </c>
      <c r="P1175" s="16" t="str">
        <f>IF($C1175="B",VLOOKUP($A1175,Bat!$A$4:$BF$2320,P$1,FALSE),VLOOKUP($A1175,Pit!$A$4:$BA$1686,P$2,FALSE))</f>
        <v>86-88 Mph</v>
      </c>
      <c r="Q1175" s="17">
        <f>IF($C1175="B",VLOOKUP($A1175,Bat!$A$4:$BF$2320,Q$1,FALSE),VLOOKUP($A1175,Pit!$A$4:$BA$1686,Q$2,FALSE))</f>
        <v>6</v>
      </c>
      <c r="R1175" s="18">
        <f>IF($C1175="B",VLOOKUP($A1175,Bat!$A$4:$BF$2320,R$1,FALSE),VLOOKUP($A1175,Pit!$A$4:$BA$1686,R$2,FALSE))</f>
        <v>-0.2645250650987947</v>
      </c>
      <c r="S1175" s="19">
        <f>IF($C1175="B",VLOOKUP($A1175,Bat!$A$4:$BF$2320,S$1,FALSE),VLOOKUP($A1175,Pit!$A$4:$BA$1686,S$2,FALSE))</f>
        <v>-1.080792055404544</v>
      </c>
      <c r="T1175" s="20" t="str">
        <f>IF($C1175="B",VLOOKUP($A1175,Bat!$A$4:$BF$2320,T$1,FALSE),VLOOKUP($A1175,Pit!$A$4:$BA$1686,T$2,FALSE))</f>
        <v>Slot</v>
      </c>
      <c r="U1175" s="17" t="str">
        <f>VLOOKUP(IF($C1175="B",VLOOKUP($A1175,Bat!$A$4:$AU$2320,U$1,FALSE),VLOOKUP($A1175,Pit!$A$4:$BE$1686,U$2,FALSE)),COND!$A$35:$B$41,2,FALSE)</f>
        <v>??</v>
      </c>
      <c r="V1175" s="21">
        <f>IF($C1175="B",VLOOKUP($A1175,Bat!$A$4:$AT$2284,46,FALSE),VLOOKUP($A1175,Pit!$A$4:$BD$1664,56,FALSE))</f>
        <v>749</v>
      </c>
      <c r="W1175" s="16">
        <f t="shared" si="92"/>
        <v>749</v>
      </c>
      <c r="X1175" s="16"/>
      <c r="Y1175" s="22">
        <f t="shared" si="93"/>
        <v>1299</v>
      </c>
      <c r="Z1175" s="16" t="str">
        <f>IFERROR(VLOOKUP($D1175,Results37!$F$3:$L$1396,Z$1,FALSE),"")</f>
        <v/>
      </c>
      <c r="AA1175" s="47" t="str">
        <f>IF(ISERROR(VLOOKUP(D1175,Results37!$F$3:$O$399,AA$1,FALSE)),"",IF(VLOOKUP(D1175,Results37!$F$3:$O$399,AA$1+1,FALSE)=1,"S"&amp;VLOOKUP(D1175,Results37!$F$3:$O$399,AA$1,FALSE),VLOOKUP(D1175,Results37!$F$3:$O$399,AA$1,FALSE)))</f>
        <v/>
      </c>
      <c r="AB1175" s="16" t="str">
        <f>IFERROR(VLOOKUP($D1175,Results37!$F$3:$L$1396,AB$1,FALSE),"")</f>
        <v/>
      </c>
      <c r="AC1175" s="16" t="str">
        <f>IFERROR(VLOOKUP($D1175,Results37!$F$3:$L$1396,AC$1,FALSE),"")</f>
        <v/>
      </c>
      <c r="AD1175" s="16" t="str">
        <f t="shared" si="94"/>
        <v/>
      </c>
      <c r="AE1175" s="20" t="str">
        <f>IF(ISERROR(VLOOKUP($AC1175&amp;"-"&amp;$F1175&amp;" "&amp;G1175,Bonuses!$B$1:$G$1006,4,FALSE)),"",INT(VLOOKUP($AC1175&amp;"-"&amp;$F1175&amp;" "&amp;$G1175,Bonuses!$B$1:$G$1006,4,FALSE)))</f>
        <v/>
      </c>
      <c r="AF1175" s="16" t="str">
        <f>IF(ISERROR(VLOOKUP($AC1175&amp;"-"&amp;$F1175,Bonuses!$B$1:$G$1006,5,FALSE)),"",IF(VLOOKUP($AC1175&amp;"-"&amp;$F1175,Bonuses!$B$1:$G$1006,5,FALSE)="","",VLOOKUP($AC1175&amp;"-"&amp;$F1175,Bonuses!$B$1:$G$1006,6,FALSE)&amp;" yrs, "&amp;VLOOKUP($AC1175&amp;"-"&amp;$F1175,Bonuses!$B$1:$G$1006,5,FALSE)))</f>
        <v/>
      </c>
    </row>
    <row r="1176" spans="1:32" s="21" customFormat="1" x14ac:dyDescent="0.25">
      <c r="A1176" s="21" t="s">
        <v>2227</v>
      </c>
      <c r="B1176" s="21">
        <f t="shared" si="90"/>
        <v>0</v>
      </c>
      <c r="C1176" s="21" t="str">
        <f t="shared" si="91"/>
        <v>B</v>
      </c>
      <c r="D1176" s="17">
        <f>IF($C1176="B",VLOOKUP($A1176,Bat!$A$4:$BF$2320,D$1,FALSE),VLOOKUP($A1176,Pit!$A$4:$BA$1686,D$2,FALSE))</f>
        <v>13232</v>
      </c>
      <c r="E1176" s="16" t="str">
        <f>IF($C1176="B",VLOOKUP($A1176,Bat!$A$4:$BF$2320,E$1,FALSE),VLOOKUP($A1176,Pit!$A$4:$BA$1686,E$2,FALSE))</f>
        <v>C</v>
      </c>
      <c r="F1176" s="16" t="str">
        <f>IF($C1176="B",VLOOKUP($A1176,Bat!$A$4:$BF$2320,F$1,FALSE),VLOOKUP($A1176,Pit!$A$4:$BA$1686,F$2,FALSE))</f>
        <v>Todd</v>
      </c>
      <c r="G1176" s="16" t="str">
        <f>IF($C1176="B",VLOOKUP($A1176,Bat!$A$4:$BF$2320,G$1,FALSE),VLOOKUP($A1176,Pit!$A$4:$BA$1686,G$2,FALSE))</f>
        <v>Moran</v>
      </c>
      <c r="H1176" s="16">
        <f>IF($C1176="B",VLOOKUP($A1176,Bat!$A$4:$BF$2320,H$1,FALSE),VLOOKUP($A1176,Pit!$A$4:$BA$1686,H$2,FALSE))</f>
        <v>22</v>
      </c>
      <c r="I1176" s="16" t="str">
        <f>IF($C1176="B",VLOOKUP($A1176,Bat!$A$4:$BF$2320,I$1,FALSE),VLOOKUP($A1176,Pit!$A$4:$BA$1686,I$2,FALSE))</f>
        <v>L</v>
      </c>
      <c r="J1176" s="16" t="str">
        <f>IF($C1176="B",VLOOKUP($A1176,Bat!$A$4:$BF$2320,J$1,FALSE),VLOOKUP($A1176,Pit!$A$4:$BA$1686,J$2,FALSE))</f>
        <v>R</v>
      </c>
      <c r="K1176" s="16" t="str">
        <f>IF($C1176="B",VLOOKUP($A1176,Bat!$A$4:$BF$2320,K$1,FALSE),VLOOKUP($A1176,Pit!$A$4:$BA$1686,K$2,FALSE))</f>
        <v>Low</v>
      </c>
      <c r="L1176" s="17" t="str">
        <f>IF($C1176="B",VLOOKUP($A1176,Bat!$A$4:$BF$2320,L$1,FALSE),VLOOKUP($A1176,Pit!$A$4:$BA$1686,L$2,FALSE))</f>
        <v>Normal</v>
      </c>
      <c r="M1176" s="16">
        <f>IF($C1176="B",VLOOKUP($A1176,Bat!$A$4:$BF$2320,M$1,FALSE),VLOOKUP($A1176,Pit!$A$4:$BA$1686,M$2,FALSE))</f>
        <v>1</v>
      </c>
      <c r="N1176" s="16">
        <f>IF($C1176="B",VLOOKUP($A1176,Bat!$A$4:$BF$2320,N$1,FALSE),VLOOKUP($A1176,Pit!$A$4:$BA$1686,N$2,FALSE))</f>
        <v>1</v>
      </c>
      <c r="O1176" s="16">
        <f>IF($C1176="B",VLOOKUP($A1176,Bat!$A$4:$BF$2320,O$1,FALSE),VLOOKUP($A1176,Pit!$A$4:$BA$1686,O$2,FALSE))</f>
        <v>2</v>
      </c>
      <c r="P1176" s="16">
        <f>IF($C1176="B",VLOOKUP($A1176,Bat!$A$4:$BF$2320,P$1,FALSE),VLOOKUP($A1176,Pit!$A$4:$BA$1686,P$2,FALSE))</f>
        <v>4</v>
      </c>
      <c r="Q1176" s="17">
        <f>IF($C1176="B",VLOOKUP($A1176,Bat!$A$4:$BF$2320,Q$1,FALSE),VLOOKUP($A1176,Pit!$A$4:$BA$1686,Q$2,FALSE))</f>
        <v>2</v>
      </c>
      <c r="R1176" s="18">
        <f>IF($C1176="B",VLOOKUP($A1176,Bat!$A$4:$BF$2320,R$1,FALSE),VLOOKUP($A1176,Pit!$A$4:$BA$1686,R$2,FALSE))</f>
        <v>-9.5967996220735383</v>
      </c>
      <c r="S1176" s="19">
        <f>IF($C1176="B",VLOOKUP($A1176,Bat!$A$4:$BF$2320,S$1,FALSE),VLOOKUP($A1176,Pit!$A$4:$BA$1686,S$2,FALSE))</f>
        <v>-0.95361946685082333</v>
      </c>
      <c r="T1176" s="20" t="str">
        <f>IF($C1176="B",VLOOKUP($A1176,Bat!$A$4:$BF$2320,T$1,FALSE),VLOOKUP($A1176,Pit!$A$4:$BA$1686,T$2,FALSE))</f>
        <v>$200k</v>
      </c>
      <c r="U1176" s="17" t="str">
        <f>VLOOKUP(IF($C1176="B",VLOOKUP($A1176,Bat!$A$4:$AU$2320,U$1,FALSE),VLOOKUP($A1176,Pit!$A$4:$BE$1686,U$2,FALSE)),COND!$A$35:$B$41,2,FALSE)</f>
        <v>??</v>
      </c>
      <c r="V1176" s="21">
        <f>IF($C1176="B",VLOOKUP($A1176,Bat!$A$4:$AT$2284,46,FALSE),VLOOKUP($A1176,Pit!$A$4:$BD$1664,56,FALSE))</f>
        <v>750</v>
      </c>
      <c r="W1176" s="16">
        <f t="shared" si="92"/>
        <v>999</v>
      </c>
      <c r="X1176" s="16"/>
      <c r="Y1176" s="22">
        <f t="shared" si="93"/>
        <v>1240</v>
      </c>
      <c r="Z1176" s="16" t="str">
        <f>IFERROR(VLOOKUP($D1176,Results37!$F$3:$L$1396,Z$1,FALSE),"")</f>
        <v/>
      </c>
      <c r="AA1176" s="47" t="str">
        <f>IF(ISERROR(VLOOKUP(D1176,Results37!$F$3:$O$399,AA$1,FALSE)),"",IF(VLOOKUP(D1176,Results37!$F$3:$O$399,AA$1+1,FALSE)=1,"S"&amp;VLOOKUP(D1176,Results37!$F$3:$O$399,AA$1,FALSE),VLOOKUP(D1176,Results37!$F$3:$O$399,AA$1,FALSE)))</f>
        <v/>
      </c>
      <c r="AB1176" s="16" t="str">
        <f>IFERROR(VLOOKUP($D1176,Results37!$F$3:$L$1396,AB$1,FALSE),"")</f>
        <v/>
      </c>
      <c r="AC1176" s="16" t="str">
        <f>IFERROR(VLOOKUP($D1176,Results37!$F$3:$L$1396,AC$1,FALSE),"")</f>
        <v/>
      </c>
      <c r="AD1176" s="16" t="str">
        <f t="shared" si="94"/>
        <v/>
      </c>
      <c r="AE1176" s="20" t="str">
        <f>IF(ISERROR(VLOOKUP($AC1176&amp;"-"&amp;$F1176&amp;" "&amp;G1176,Bonuses!$B$1:$G$1006,4,FALSE)),"",INT(VLOOKUP($AC1176&amp;"-"&amp;$F1176&amp;" "&amp;$G1176,Bonuses!$B$1:$G$1006,4,FALSE)))</f>
        <v/>
      </c>
      <c r="AF1176" s="16" t="str">
        <f>IF(ISERROR(VLOOKUP($AC1176&amp;"-"&amp;$F1176,Bonuses!$B$1:$G$1006,5,FALSE)),"",IF(VLOOKUP($AC1176&amp;"-"&amp;$F1176,Bonuses!$B$1:$G$1006,5,FALSE)="","",VLOOKUP($AC1176&amp;"-"&amp;$F1176,Bonuses!$B$1:$G$1006,6,FALSE)&amp;" yrs, "&amp;VLOOKUP($AC1176&amp;"-"&amp;$F1176,Bonuses!$B$1:$G$1006,5,FALSE)))</f>
        <v/>
      </c>
    </row>
    <row r="1177" spans="1:32" s="21" customFormat="1" x14ac:dyDescent="0.25">
      <c r="A1177" s="21" t="s">
        <v>2842</v>
      </c>
      <c r="B1177" s="21">
        <f t="shared" si="90"/>
        <v>0</v>
      </c>
      <c r="C1177" s="21" t="str">
        <f t="shared" si="91"/>
        <v>P</v>
      </c>
      <c r="D1177" s="17">
        <f>IF($C1177="B",VLOOKUP($A1177,Bat!$A$4:$BF$2320,D$1,FALSE),VLOOKUP($A1177,Pit!$A$4:$BA$1686,D$2,FALSE))</f>
        <v>13678</v>
      </c>
      <c r="E1177" s="16" t="str">
        <f>IF($C1177="B",VLOOKUP($A1177,Bat!$A$4:$BF$2320,E$1,FALSE),VLOOKUP($A1177,Pit!$A$4:$BA$1686,E$2,FALSE))</f>
        <v>RP</v>
      </c>
      <c r="F1177" s="16" t="str">
        <f>IF($C1177="B",VLOOKUP($A1177,Bat!$A$4:$BF$2320,F$1,FALSE),VLOOKUP($A1177,Pit!$A$4:$BA$1686,F$2,FALSE))</f>
        <v>César</v>
      </c>
      <c r="G1177" s="16" t="str">
        <f>IF($C1177="B",VLOOKUP($A1177,Bat!$A$4:$BF$2320,G$1,FALSE),VLOOKUP($A1177,Pit!$A$4:$BA$1686,G$2,FALSE))</f>
        <v>Castillo</v>
      </c>
      <c r="H1177" s="16">
        <f>IF($C1177="B",VLOOKUP($A1177,Bat!$A$4:$BF$2320,H$1,FALSE),VLOOKUP($A1177,Pit!$A$4:$BA$1686,H$2,FALSE))</f>
        <v>23</v>
      </c>
      <c r="I1177" s="16" t="str">
        <f>IF($C1177="B",VLOOKUP($A1177,Bat!$A$4:$BF$2320,I$1,FALSE),VLOOKUP($A1177,Pit!$A$4:$BA$1686,I$2,FALSE))</f>
        <v>R</v>
      </c>
      <c r="J1177" s="16" t="str">
        <f>IF($C1177="B",VLOOKUP($A1177,Bat!$A$4:$BF$2320,J$1,FALSE),VLOOKUP($A1177,Pit!$A$4:$BA$1686,J$2,FALSE))</f>
        <v>R</v>
      </c>
      <c r="K1177" s="16" t="str">
        <f>IF($C1177="B",VLOOKUP($A1177,Bat!$A$4:$BF$2320,K$1,FALSE),VLOOKUP($A1177,Pit!$A$4:$BA$1686,K$2,FALSE))</f>
        <v>Normal</v>
      </c>
      <c r="L1177" s="17" t="str">
        <f>IF($C1177="B",VLOOKUP($A1177,Bat!$A$4:$BF$2320,L$1,FALSE),VLOOKUP($A1177,Pit!$A$4:$BA$1686,L$2,FALSE))</f>
        <v>High</v>
      </c>
      <c r="M1177" s="16">
        <f>IF($C1177="B",VLOOKUP($A1177,Bat!$A$4:$BF$2320,M$1,FALSE),VLOOKUP($A1177,Pit!$A$4:$BA$1686,M$2,FALSE))</f>
        <v>2</v>
      </c>
      <c r="N1177" s="16">
        <f>IF($C1177="B",VLOOKUP($A1177,Bat!$A$4:$BF$2320,N$1,FALSE),VLOOKUP($A1177,Pit!$A$4:$BA$1686,N$2,FALSE))</f>
        <v>2</v>
      </c>
      <c r="O1177" s="16">
        <f>IF($C1177="B",VLOOKUP($A1177,Bat!$A$4:$BF$2320,O$1,FALSE),VLOOKUP($A1177,Pit!$A$4:$BA$1686,O$2,FALSE))</f>
        <v>1</v>
      </c>
      <c r="P1177" s="16" t="str">
        <f>IF($C1177="B",VLOOKUP($A1177,Bat!$A$4:$BF$2320,P$1,FALSE),VLOOKUP($A1177,Pit!$A$4:$BA$1686,P$2,FALSE))</f>
        <v>84-86 Mph</v>
      </c>
      <c r="Q1177" s="17">
        <f>IF($C1177="B",VLOOKUP($A1177,Bat!$A$4:$BF$2320,Q$1,FALSE),VLOOKUP($A1177,Pit!$A$4:$BA$1686,Q$2,FALSE))</f>
        <v>4</v>
      </c>
      <c r="R1177" s="18">
        <f>IF($C1177="B",VLOOKUP($A1177,Bat!$A$4:$BF$2320,R$1,FALSE),VLOOKUP($A1177,Pit!$A$4:$BA$1686,R$2,FALSE))</f>
        <v>-0.29155899627303583</v>
      </c>
      <c r="S1177" s="19">
        <f>IF($C1177="B",VLOOKUP($A1177,Bat!$A$4:$BF$2320,S$1,FALSE),VLOOKUP($A1177,Pit!$A$4:$BA$1686,S$2,FALSE))</f>
        <v>-1.0831669874791501</v>
      </c>
      <c r="T1177" s="20" t="str">
        <f>IF($C1177="B",VLOOKUP($A1177,Bat!$A$4:$BF$2320,T$1,FALSE),VLOOKUP($A1177,Pit!$A$4:$BA$1686,T$2,FALSE))</f>
        <v>-</v>
      </c>
      <c r="U1177" s="17" t="str">
        <f>VLOOKUP(IF($C1177="B",VLOOKUP($A1177,Bat!$A$4:$AU$2320,U$1,FALSE),VLOOKUP($A1177,Pit!$A$4:$BE$1686,U$2,FALSE)),COND!$A$35:$B$41,2,FALSE)</f>
        <v>??</v>
      </c>
      <c r="V1177" s="21">
        <f>IF($C1177="B",VLOOKUP($A1177,Bat!$A$4:$AT$2284,46,FALSE),VLOOKUP($A1177,Pit!$A$4:$BD$1664,56,FALSE))</f>
        <v>750</v>
      </c>
      <c r="W1177" s="16">
        <f t="shared" si="92"/>
        <v>999</v>
      </c>
      <c r="X1177" s="16"/>
      <c r="Y1177" s="22">
        <f t="shared" si="93"/>
        <v>1300</v>
      </c>
      <c r="Z1177" s="16" t="str">
        <f>IFERROR(VLOOKUP($D1177,Results37!$F$3:$L$1396,Z$1,FALSE),"")</f>
        <v/>
      </c>
      <c r="AA1177" s="47" t="str">
        <f>IF(ISERROR(VLOOKUP(D1177,Results37!$F$3:$O$399,AA$1,FALSE)),"",IF(VLOOKUP(D1177,Results37!$F$3:$O$399,AA$1+1,FALSE)=1,"S"&amp;VLOOKUP(D1177,Results37!$F$3:$O$399,AA$1,FALSE),VLOOKUP(D1177,Results37!$F$3:$O$399,AA$1,FALSE)))</f>
        <v/>
      </c>
      <c r="AB1177" s="16" t="str">
        <f>IFERROR(VLOOKUP($D1177,Results37!$F$3:$L$1396,AB$1,FALSE),"")</f>
        <v/>
      </c>
      <c r="AC1177" s="16" t="str">
        <f>IFERROR(VLOOKUP($D1177,Results37!$F$3:$L$1396,AC$1,FALSE),"")</f>
        <v/>
      </c>
      <c r="AD1177" s="16" t="str">
        <f t="shared" si="94"/>
        <v/>
      </c>
      <c r="AE1177" s="20" t="str">
        <f>IF(ISERROR(VLOOKUP($AC1177&amp;"-"&amp;$F1177&amp;" "&amp;G1177,Bonuses!$B$1:$G$1006,4,FALSE)),"",INT(VLOOKUP($AC1177&amp;"-"&amp;$F1177&amp;" "&amp;$G1177,Bonuses!$B$1:$G$1006,4,FALSE)))</f>
        <v/>
      </c>
      <c r="AF1177" s="16" t="str">
        <f>IF(ISERROR(VLOOKUP($AC1177&amp;"-"&amp;$F1177,Bonuses!$B$1:$G$1006,5,FALSE)),"",IF(VLOOKUP($AC1177&amp;"-"&amp;$F1177,Bonuses!$B$1:$G$1006,5,FALSE)="","",VLOOKUP($AC1177&amp;"-"&amp;$F1177,Bonuses!$B$1:$G$1006,6,FALSE)&amp;" yrs, "&amp;VLOOKUP($AC1177&amp;"-"&amp;$F1177,Bonuses!$B$1:$G$1006,5,FALSE)))</f>
        <v/>
      </c>
    </row>
    <row r="1178" spans="1:32" s="21" customFormat="1" x14ac:dyDescent="0.25">
      <c r="A1178" s="21" t="s">
        <v>2853</v>
      </c>
      <c r="B1178" s="21">
        <f t="shared" si="90"/>
        <v>0</v>
      </c>
      <c r="C1178" s="21" t="str">
        <f t="shared" si="91"/>
        <v>P</v>
      </c>
      <c r="D1178" s="17">
        <f>IF($C1178="B",VLOOKUP($A1178,Bat!$A$4:$BF$2320,D$1,FALSE),VLOOKUP($A1178,Pit!$A$4:$BA$1686,D$2,FALSE))</f>
        <v>13561</v>
      </c>
      <c r="E1178" s="16" t="str">
        <f>IF($C1178="B",VLOOKUP($A1178,Bat!$A$4:$BF$2320,E$1,FALSE),VLOOKUP($A1178,Pit!$A$4:$BA$1686,E$2,FALSE))</f>
        <v>SP</v>
      </c>
      <c r="F1178" s="16" t="str">
        <f>IF($C1178="B",VLOOKUP($A1178,Bat!$A$4:$BF$2320,F$1,FALSE),VLOOKUP($A1178,Pit!$A$4:$BA$1686,F$2,FALSE))</f>
        <v>Anselmo</v>
      </c>
      <c r="G1178" s="16" t="str">
        <f>IF($C1178="B",VLOOKUP($A1178,Bat!$A$4:$BF$2320,G$1,FALSE),VLOOKUP($A1178,Pit!$A$4:$BA$1686,G$2,FALSE))</f>
        <v>Correa</v>
      </c>
      <c r="H1178" s="16">
        <f>IF($C1178="B",VLOOKUP($A1178,Bat!$A$4:$BF$2320,H$1,FALSE),VLOOKUP($A1178,Pit!$A$4:$BA$1686,H$2,FALSE))</f>
        <v>23</v>
      </c>
      <c r="I1178" s="16" t="str">
        <f>IF($C1178="B",VLOOKUP($A1178,Bat!$A$4:$BF$2320,I$1,FALSE),VLOOKUP($A1178,Pit!$A$4:$BA$1686,I$2,FALSE))</f>
        <v>R</v>
      </c>
      <c r="J1178" s="16" t="str">
        <f>IF($C1178="B",VLOOKUP($A1178,Bat!$A$4:$BF$2320,J$1,FALSE),VLOOKUP($A1178,Pit!$A$4:$BA$1686,J$2,FALSE))</f>
        <v>R</v>
      </c>
      <c r="K1178" s="16" t="str">
        <f>IF($C1178="B",VLOOKUP($A1178,Bat!$A$4:$BF$2320,K$1,FALSE),VLOOKUP($A1178,Pit!$A$4:$BA$1686,K$2,FALSE))</f>
        <v>Normal</v>
      </c>
      <c r="L1178" s="17" t="str">
        <f>IF($C1178="B",VLOOKUP($A1178,Bat!$A$4:$BF$2320,L$1,FALSE),VLOOKUP($A1178,Pit!$A$4:$BA$1686,L$2,FALSE))</f>
        <v>Low</v>
      </c>
      <c r="M1178" s="16">
        <f>IF($C1178="B",VLOOKUP($A1178,Bat!$A$4:$BF$2320,M$1,FALSE),VLOOKUP($A1178,Pit!$A$4:$BA$1686,M$2,FALSE))</f>
        <v>4</v>
      </c>
      <c r="N1178" s="16">
        <f>IF($C1178="B",VLOOKUP($A1178,Bat!$A$4:$BF$2320,N$1,FALSE),VLOOKUP($A1178,Pit!$A$4:$BA$1686,N$2,FALSE))</f>
        <v>1</v>
      </c>
      <c r="O1178" s="16">
        <f>IF($C1178="B",VLOOKUP($A1178,Bat!$A$4:$BF$2320,O$1,FALSE),VLOOKUP($A1178,Pit!$A$4:$BA$1686,O$2,FALSE))</f>
        <v>1</v>
      </c>
      <c r="P1178" s="16" t="str">
        <f>IF($C1178="B",VLOOKUP($A1178,Bat!$A$4:$BF$2320,P$1,FALSE),VLOOKUP($A1178,Pit!$A$4:$BA$1686,P$2,FALSE))</f>
        <v>93-95 Mph</v>
      </c>
      <c r="Q1178" s="17">
        <f>IF($C1178="B",VLOOKUP($A1178,Bat!$A$4:$BF$2320,Q$1,FALSE),VLOOKUP($A1178,Pit!$A$4:$BA$1686,Q$2,FALSE))</f>
        <v>8</v>
      </c>
      <c r="R1178" s="18">
        <f>IF($C1178="B",VLOOKUP($A1178,Bat!$A$4:$BF$2320,R$1,FALSE),VLOOKUP($A1178,Pit!$A$4:$BA$1686,R$2,FALSE))</f>
        <v>-0.35762385664621732</v>
      </c>
      <c r="S1178" s="19">
        <f>IF($C1178="B",VLOOKUP($A1178,Bat!$A$4:$BF$2320,S$1,FALSE),VLOOKUP($A1178,Pit!$A$4:$BA$1686,S$2,FALSE))</f>
        <v>-1.0889707884466591</v>
      </c>
      <c r="T1178" s="20" t="str">
        <f>IF($C1178="B",VLOOKUP($A1178,Bat!$A$4:$BF$2320,T$1,FALSE),VLOOKUP($A1178,Pit!$A$4:$BA$1686,T$2,FALSE))</f>
        <v>-</v>
      </c>
      <c r="U1178" s="17" t="str">
        <f>VLOOKUP(IF($C1178="B",VLOOKUP($A1178,Bat!$A$4:$AU$2320,U$1,FALSE),VLOOKUP($A1178,Pit!$A$4:$BE$1686,U$2,FALSE)),COND!$A$35:$B$41,2,FALSE)</f>
        <v>??</v>
      </c>
      <c r="V1178" s="21">
        <f>IF($C1178="B",VLOOKUP($A1178,Bat!$A$4:$AT$2284,46,FALSE),VLOOKUP($A1178,Pit!$A$4:$BD$1664,56,FALSE))</f>
        <v>751</v>
      </c>
      <c r="W1178" s="16">
        <f t="shared" si="92"/>
        <v>999</v>
      </c>
      <c r="X1178" s="16"/>
      <c r="Y1178" s="22">
        <f t="shared" si="93"/>
        <v>1301</v>
      </c>
      <c r="Z1178" s="16" t="str">
        <f>IFERROR(VLOOKUP($D1178,Results37!$F$3:$L$1396,Z$1,FALSE),"")</f>
        <v/>
      </c>
      <c r="AA1178" s="47" t="str">
        <f>IF(ISERROR(VLOOKUP(D1178,Results37!$F$3:$O$399,AA$1,FALSE)),"",IF(VLOOKUP(D1178,Results37!$F$3:$O$399,AA$1+1,FALSE)=1,"S"&amp;VLOOKUP(D1178,Results37!$F$3:$O$399,AA$1,FALSE),VLOOKUP(D1178,Results37!$F$3:$O$399,AA$1,FALSE)))</f>
        <v/>
      </c>
      <c r="AB1178" s="16" t="str">
        <f>IFERROR(VLOOKUP($D1178,Results37!$F$3:$L$1396,AB$1,FALSE),"")</f>
        <v/>
      </c>
      <c r="AC1178" s="16" t="str">
        <f>IFERROR(VLOOKUP($D1178,Results37!$F$3:$L$1396,AC$1,FALSE),"")</f>
        <v/>
      </c>
      <c r="AD1178" s="16" t="str">
        <f t="shared" si="94"/>
        <v/>
      </c>
      <c r="AE1178" s="20" t="str">
        <f>IF(ISERROR(VLOOKUP($AC1178&amp;"-"&amp;$F1178&amp;" "&amp;G1178,Bonuses!$B$1:$G$1006,4,FALSE)),"",INT(VLOOKUP($AC1178&amp;"-"&amp;$F1178&amp;" "&amp;$G1178,Bonuses!$B$1:$G$1006,4,FALSE)))</f>
        <v/>
      </c>
      <c r="AF1178" s="16" t="str">
        <f>IF(ISERROR(VLOOKUP($AC1178&amp;"-"&amp;$F1178,Bonuses!$B$1:$G$1006,5,FALSE)),"",IF(VLOOKUP($AC1178&amp;"-"&amp;$F1178,Bonuses!$B$1:$G$1006,5,FALSE)="","",VLOOKUP($AC1178&amp;"-"&amp;$F1178,Bonuses!$B$1:$G$1006,6,FALSE)&amp;" yrs, "&amp;VLOOKUP($AC1178&amp;"-"&amp;$F1178,Bonuses!$B$1:$G$1006,5,FALSE)))</f>
        <v/>
      </c>
    </row>
    <row r="1179" spans="1:32" s="21" customFormat="1" x14ac:dyDescent="0.25">
      <c r="A1179" s="21" t="s">
        <v>3126</v>
      </c>
      <c r="B1179" s="21">
        <f t="shared" si="90"/>
        <v>0</v>
      </c>
      <c r="C1179" s="21" t="str">
        <f t="shared" si="91"/>
        <v>P</v>
      </c>
      <c r="D1179" s="17">
        <f>IF($C1179="B",VLOOKUP($A1179,Bat!$A$4:$BF$2320,D$1,FALSE),VLOOKUP($A1179,Pit!$A$4:$BA$1686,D$2,FALSE))</f>
        <v>10298</v>
      </c>
      <c r="E1179" s="16" t="str">
        <f>IF($C1179="B",VLOOKUP($A1179,Bat!$A$4:$BF$2320,E$1,FALSE),VLOOKUP($A1179,Pit!$A$4:$BA$1686,E$2,FALSE))</f>
        <v>RP</v>
      </c>
      <c r="F1179" s="16" t="str">
        <f>IF($C1179="B",VLOOKUP($A1179,Bat!$A$4:$BF$2320,F$1,FALSE),VLOOKUP($A1179,Pit!$A$4:$BA$1686,F$2,FALSE))</f>
        <v>Mark</v>
      </c>
      <c r="G1179" s="16" t="str">
        <f>IF($C1179="B",VLOOKUP($A1179,Bat!$A$4:$BF$2320,G$1,FALSE),VLOOKUP($A1179,Pit!$A$4:$BA$1686,G$2,FALSE))</f>
        <v>Dixon</v>
      </c>
      <c r="H1179" s="16">
        <f>IF($C1179="B",VLOOKUP($A1179,Bat!$A$4:$BF$2320,H$1,FALSE),VLOOKUP($A1179,Pit!$A$4:$BA$1686,H$2,FALSE))</f>
        <v>23</v>
      </c>
      <c r="I1179" s="16" t="str">
        <f>IF($C1179="B",VLOOKUP($A1179,Bat!$A$4:$BF$2320,I$1,FALSE),VLOOKUP($A1179,Pit!$A$4:$BA$1686,I$2,FALSE))</f>
        <v>R</v>
      </c>
      <c r="J1179" s="16" t="str">
        <f>IF($C1179="B",VLOOKUP($A1179,Bat!$A$4:$BF$2320,J$1,FALSE),VLOOKUP($A1179,Pit!$A$4:$BA$1686,J$2,FALSE))</f>
        <v>R</v>
      </c>
      <c r="K1179" s="16" t="str">
        <f>IF($C1179="B",VLOOKUP($A1179,Bat!$A$4:$BF$2320,K$1,FALSE),VLOOKUP($A1179,Pit!$A$4:$BA$1686,K$2,FALSE))</f>
        <v>Low</v>
      </c>
      <c r="L1179" s="17" t="str">
        <f>IF($C1179="B",VLOOKUP($A1179,Bat!$A$4:$BF$2320,L$1,FALSE),VLOOKUP($A1179,Pit!$A$4:$BA$1686,L$2,FALSE))</f>
        <v>High</v>
      </c>
      <c r="M1179" s="16">
        <f>IF($C1179="B",VLOOKUP($A1179,Bat!$A$4:$BF$2320,M$1,FALSE),VLOOKUP($A1179,Pit!$A$4:$BA$1686,M$2,FALSE))</f>
        <v>4</v>
      </c>
      <c r="N1179" s="16">
        <f>IF($C1179="B",VLOOKUP($A1179,Bat!$A$4:$BF$2320,N$1,FALSE),VLOOKUP($A1179,Pit!$A$4:$BA$1686,N$2,FALSE))</f>
        <v>1</v>
      </c>
      <c r="O1179" s="16">
        <f>IF($C1179="B",VLOOKUP($A1179,Bat!$A$4:$BF$2320,O$1,FALSE),VLOOKUP($A1179,Pit!$A$4:$BA$1686,O$2,FALSE))</f>
        <v>1</v>
      </c>
      <c r="P1179" s="16" t="str">
        <f>IF($C1179="B",VLOOKUP($A1179,Bat!$A$4:$BF$2320,P$1,FALSE),VLOOKUP($A1179,Pit!$A$4:$BA$1686,P$2,FALSE))</f>
        <v>92-94 Mph</v>
      </c>
      <c r="Q1179" s="17">
        <f>IF($C1179="B",VLOOKUP($A1179,Bat!$A$4:$BF$2320,Q$1,FALSE),VLOOKUP($A1179,Pit!$A$4:$BA$1686,Q$2,FALSE))</f>
        <v>10</v>
      </c>
      <c r="R1179" s="18">
        <f>IF($C1179="B",VLOOKUP($A1179,Bat!$A$4:$BF$2320,R$1,FALSE),VLOOKUP($A1179,Pit!$A$4:$BA$1686,R$2,FALSE))</f>
        <v>-0.40073059184997106</v>
      </c>
      <c r="S1179" s="19">
        <f>IF($C1179="B",VLOOKUP($A1179,Bat!$A$4:$BF$2320,S$1,FALSE),VLOOKUP($A1179,Pit!$A$4:$BA$1686,S$2,FALSE))</f>
        <v>-1.0927577170811631</v>
      </c>
      <c r="T1179" s="20" t="str">
        <f>IF($C1179="B",VLOOKUP($A1179,Bat!$A$4:$BF$2320,T$1,FALSE),VLOOKUP($A1179,Pit!$A$4:$BA$1686,T$2,FALSE))</f>
        <v>$1.7m</v>
      </c>
      <c r="U1179" s="17" t="str">
        <f>VLOOKUP(IF($C1179="B",VLOOKUP($A1179,Bat!$A$4:$AU$2320,U$1,FALSE),VLOOKUP($A1179,Pit!$A$4:$BE$1686,U$2,FALSE)),COND!$A$35:$B$41,2,FALSE)</f>
        <v>??</v>
      </c>
      <c r="V1179" s="21">
        <f>IF($C1179="B",VLOOKUP($A1179,Bat!$A$4:$AT$2284,46,FALSE),VLOOKUP($A1179,Pit!$A$4:$BD$1664,56,FALSE))</f>
        <v>752</v>
      </c>
      <c r="W1179" s="16">
        <f t="shared" si="92"/>
        <v>999</v>
      </c>
      <c r="X1179" s="16"/>
      <c r="Y1179" s="22">
        <f t="shared" si="93"/>
        <v>1302</v>
      </c>
      <c r="Z1179" s="16" t="str">
        <f>IFERROR(VLOOKUP($D1179,Results37!$F$3:$L$1396,Z$1,FALSE),"")</f>
        <v/>
      </c>
      <c r="AA1179" s="47" t="str">
        <f>IF(ISERROR(VLOOKUP(D1179,Results37!$F$3:$O$399,AA$1,FALSE)),"",IF(VLOOKUP(D1179,Results37!$F$3:$O$399,AA$1+1,FALSE)=1,"S"&amp;VLOOKUP(D1179,Results37!$F$3:$O$399,AA$1,FALSE),VLOOKUP(D1179,Results37!$F$3:$O$399,AA$1,FALSE)))</f>
        <v/>
      </c>
      <c r="AB1179" s="16" t="str">
        <f>IFERROR(VLOOKUP($D1179,Results37!$F$3:$L$1396,AB$1,FALSE),"")</f>
        <v/>
      </c>
      <c r="AC1179" s="16" t="str">
        <f>IFERROR(VLOOKUP($D1179,Results37!$F$3:$L$1396,AC$1,FALSE),"")</f>
        <v/>
      </c>
      <c r="AD1179" s="16" t="str">
        <f t="shared" si="94"/>
        <v/>
      </c>
      <c r="AE1179" s="20" t="str">
        <f>IF(ISERROR(VLOOKUP($AC1179&amp;"-"&amp;$F1179&amp;" "&amp;G1179,Bonuses!$B$1:$G$1006,4,FALSE)),"",INT(VLOOKUP($AC1179&amp;"-"&amp;$F1179&amp;" "&amp;$G1179,Bonuses!$B$1:$G$1006,4,FALSE)))</f>
        <v/>
      </c>
      <c r="AF1179" s="16" t="str">
        <f>IF(ISERROR(VLOOKUP($AC1179&amp;"-"&amp;$F1179,Bonuses!$B$1:$G$1006,5,FALSE)),"",IF(VLOOKUP($AC1179&amp;"-"&amp;$F1179,Bonuses!$B$1:$G$1006,5,FALSE)="","",VLOOKUP($AC1179&amp;"-"&amp;$F1179,Bonuses!$B$1:$G$1006,6,FALSE)&amp;" yrs, "&amp;VLOOKUP($AC1179&amp;"-"&amp;$F1179,Bonuses!$B$1:$G$1006,5,FALSE)))</f>
        <v/>
      </c>
    </row>
    <row r="1180" spans="1:32" s="21" customFormat="1" x14ac:dyDescent="0.25">
      <c r="A1180" s="21" t="s">
        <v>3018</v>
      </c>
      <c r="B1180" s="21">
        <f t="shared" si="90"/>
        <v>0</v>
      </c>
      <c r="C1180" s="21" t="str">
        <f t="shared" si="91"/>
        <v>P</v>
      </c>
      <c r="D1180" s="17">
        <f>IF($C1180="B",VLOOKUP($A1180,Bat!$A$4:$BF$2320,D$1,FALSE),VLOOKUP($A1180,Pit!$A$4:$BA$1686,D$2,FALSE))</f>
        <v>6729</v>
      </c>
      <c r="E1180" s="16" t="str">
        <f>IF($C1180="B",VLOOKUP($A1180,Bat!$A$4:$BF$2320,E$1,FALSE),VLOOKUP($A1180,Pit!$A$4:$BA$1686,E$2,FALSE))</f>
        <v>RP</v>
      </c>
      <c r="F1180" s="16" t="str">
        <f>IF($C1180="B",VLOOKUP($A1180,Bat!$A$4:$BF$2320,F$1,FALSE),VLOOKUP($A1180,Pit!$A$4:$BA$1686,F$2,FALSE))</f>
        <v>Jack</v>
      </c>
      <c r="G1180" s="16" t="str">
        <f>IF($C1180="B",VLOOKUP($A1180,Bat!$A$4:$BF$2320,G$1,FALSE),VLOOKUP($A1180,Pit!$A$4:$BA$1686,G$2,FALSE))</f>
        <v>Ramey</v>
      </c>
      <c r="H1180" s="16">
        <f>IF($C1180="B",VLOOKUP($A1180,Bat!$A$4:$BF$2320,H$1,FALSE),VLOOKUP($A1180,Pit!$A$4:$BA$1686,H$2,FALSE))</f>
        <v>24</v>
      </c>
      <c r="I1180" s="16" t="str">
        <f>IF($C1180="B",VLOOKUP($A1180,Bat!$A$4:$BF$2320,I$1,FALSE),VLOOKUP($A1180,Pit!$A$4:$BA$1686,I$2,FALSE))</f>
        <v>R</v>
      </c>
      <c r="J1180" s="16" t="str">
        <f>IF($C1180="B",VLOOKUP($A1180,Bat!$A$4:$BF$2320,J$1,FALSE),VLOOKUP($A1180,Pit!$A$4:$BA$1686,J$2,FALSE))</f>
        <v>R</v>
      </c>
      <c r="K1180" s="16" t="str">
        <f>IF($C1180="B",VLOOKUP($A1180,Bat!$A$4:$BF$2320,K$1,FALSE),VLOOKUP($A1180,Pit!$A$4:$BA$1686,K$2,FALSE))</f>
        <v>Normal</v>
      </c>
      <c r="L1180" s="17" t="str">
        <f>IF($C1180="B",VLOOKUP($A1180,Bat!$A$4:$BF$2320,L$1,FALSE),VLOOKUP($A1180,Pit!$A$4:$BA$1686,L$2,FALSE))</f>
        <v>Normal</v>
      </c>
      <c r="M1180" s="16">
        <f>IF($C1180="B",VLOOKUP($A1180,Bat!$A$4:$BF$2320,M$1,FALSE),VLOOKUP($A1180,Pit!$A$4:$BA$1686,M$2,FALSE))</f>
        <v>3</v>
      </c>
      <c r="N1180" s="16">
        <f>IF($C1180="B",VLOOKUP($A1180,Bat!$A$4:$BF$2320,N$1,FALSE),VLOOKUP($A1180,Pit!$A$4:$BA$1686,N$2,FALSE))</f>
        <v>2</v>
      </c>
      <c r="O1180" s="16">
        <f>IF($C1180="B",VLOOKUP($A1180,Bat!$A$4:$BF$2320,O$1,FALSE),VLOOKUP($A1180,Pit!$A$4:$BA$1686,O$2,FALSE))</f>
        <v>1</v>
      </c>
      <c r="P1180" s="16" t="str">
        <f>IF($C1180="B",VLOOKUP($A1180,Bat!$A$4:$BF$2320,P$1,FALSE),VLOOKUP($A1180,Pit!$A$4:$BA$1686,P$2,FALSE))</f>
        <v>91-93 Mph</v>
      </c>
      <c r="Q1180" s="17">
        <f>IF($C1180="B",VLOOKUP($A1180,Bat!$A$4:$BF$2320,Q$1,FALSE),VLOOKUP($A1180,Pit!$A$4:$BA$1686,Q$2,FALSE))</f>
        <v>8</v>
      </c>
      <c r="R1180" s="18">
        <f>IF($C1180="B",VLOOKUP($A1180,Bat!$A$4:$BF$2320,R$1,FALSE),VLOOKUP($A1180,Pit!$A$4:$BA$1686,R$2,FALSE))</f>
        <v>-0.42486101833416257</v>
      </c>
      <c r="S1180" s="19">
        <f>IF($C1180="B",VLOOKUP($A1180,Bat!$A$4:$BF$2320,S$1,FALSE),VLOOKUP($A1180,Pit!$A$4:$BA$1686,S$2,FALSE))</f>
        <v>-1.0948775761376155</v>
      </c>
      <c r="T1180" s="20" t="str">
        <f>IF($C1180="B",VLOOKUP($A1180,Bat!$A$4:$BF$2320,T$1,FALSE),VLOOKUP($A1180,Pit!$A$4:$BA$1686,T$2,FALSE))</f>
        <v>Slot</v>
      </c>
      <c r="U1180" s="17" t="str">
        <f>VLOOKUP(IF($C1180="B",VLOOKUP($A1180,Bat!$A$4:$AU$2320,U$1,FALSE),VLOOKUP($A1180,Pit!$A$4:$BE$1686,U$2,FALSE)),COND!$A$35:$B$41,2,FALSE)</f>
        <v>??</v>
      </c>
      <c r="V1180" s="21">
        <f>IF($C1180="B",VLOOKUP($A1180,Bat!$A$4:$AT$2284,46,FALSE),VLOOKUP($A1180,Pit!$A$4:$BD$1664,56,FALSE))</f>
        <v>753</v>
      </c>
      <c r="W1180" s="16">
        <f t="shared" si="92"/>
        <v>753</v>
      </c>
      <c r="X1180" s="16"/>
      <c r="Y1180" s="22">
        <f t="shared" si="93"/>
        <v>1303</v>
      </c>
      <c r="Z1180" s="16" t="str">
        <f>IFERROR(VLOOKUP($D1180,Results37!$F$3:$L$1396,Z$1,FALSE),"")</f>
        <v/>
      </c>
      <c r="AA1180" s="47" t="str">
        <f>IF(ISERROR(VLOOKUP(D1180,Results37!$F$3:$O$399,AA$1,FALSE)),"",IF(VLOOKUP(D1180,Results37!$F$3:$O$399,AA$1+1,FALSE)=1,"S"&amp;VLOOKUP(D1180,Results37!$F$3:$O$399,AA$1,FALSE),VLOOKUP(D1180,Results37!$F$3:$O$399,AA$1,FALSE)))</f>
        <v/>
      </c>
      <c r="AB1180" s="16" t="str">
        <f>IFERROR(VLOOKUP($D1180,Results37!$F$3:$L$1396,AB$1,FALSE),"")</f>
        <v/>
      </c>
      <c r="AC1180" s="16" t="str">
        <f>IFERROR(VLOOKUP($D1180,Results37!$F$3:$L$1396,AC$1,FALSE),"")</f>
        <v/>
      </c>
      <c r="AD1180" s="16" t="str">
        <f t="shared" si="94"/>
        <v/>
      </c>
      <c r="AE1180" s="20" t="str">
        <f>IF(ISERROR(VLOOKUP($AC1180&amp;"-"&amp;$F1180&amp;" "&amp;G1180,Bonuses!$B$1:$G$1006,4,FALSE)),"",INT(VLOOKUP($AC1180&amp;"-"&amp;$F1180&amp;" "&amp;$G1180,Bonuses!$B$1:$G$1006,4,FALSE)))</f>
        <v/>
      </c>
      <c r="AF1180" s="16" t="str">
        <f>IF(ISERROR(VLOOKUP($AC1180&amp;"-"&amp;$F1180,Bonuses!$B$1:$G$1006,5,FALSE)),"",IF(VLOOKUP($AC1180&amp;"-"&amp;$F1180,Bonuses!$B$1:$G$1006,5,FALSE)="","",VLOOKUP($AC1180&amp;"-"&amp;$F1180,Bonuses!$B$1:$G$1006,6,FALSE)&amp;" yrs, "&amp;VLOOKUP($AC1180&amp;"-"&amp;$F1180,Bonuses!$B$1:$G$1006,5,FALSE)))</f>
        <v/>
      </c>
    </row>
    <row r="1181" spans="1:32" s="21" customFormat="1" x14ac:dyDescent="0.25">
      <c r="A1181" s="21" t="s">
        <v>3033</v>
      </c>
      <c r="B1181" s="21">
        <f t="shared" si="90"/>
        <v>0</v>
      </c>
      <c r="C1181" s="21" t="str">
        <f t="shared" si="91"/>
        <v>P</v>
      </c>
      <c r="D1181" s="17">
        <f>IF($C1181="B",VLOOKUP($A1181,Bat!$A$4:$BF$2320,D$1,FALSE),VLOOKUP($A1181,Pit!$A$4:$BA$1686,D$2,FALSE))</f>
        <v>10077</v>
      </c>
      <c r="E1181" s="16" t="str">
        <f>IF($C1181="B",VLOOKUP($A1181,Bat!$A$4:$BF$2320,E$1,FALSE),VLOOKUP($A1181,Pit!$A$4:$BA$1686,E$2,FALSE))</f>
        <v>RP</v>
      </c>
      <c r="F1181" s="16" t="str">
        <f>IF($C1181="B",VLOOKUP($A1181,Bat!$A$4:$BF$2320,F$1,FALSE),VLOOKUP($A1181,Pit!$A$4:$BA$1686,F$2,FALSE))</f>
        <v>Joe</v>
      </c>
      <c r="G1181" s="16" t="str">
        <f>IF($C1181="B",VLOOKUP($A1181,Bat!$A$4:$BF$2320,G$1,FALSE),VLOOKUP($A1181,Pit!$A$4:$BA$1686,G$2,FALSE))</f>
        <v>Hicks</v>
      </c>
      <c r="H1181" s="16">
        <f>IF($C1181="B",VLOOKUP($A1181,Bat!$A$4:$BF$2320,H$1,FALSE),VLOOKUP($A1181,Pit!$A$4:$BA$1686,H$2,FALSE))</f>
        <v>22</v>
      </c>
      <c r="I1181" s="16" t="str">
        <f>IF($C1181="B",VLOOKUP($A1181,Bat!$A$4:$BF$2320,I$1,FALSE),VLOOKUP($A1181,Pit!$A$4:$BA$1686,I$2,FALSE))</f>
        <v>L</v>
      </c>
      <c r="J1181" s="16" t="str">
        <f>IF($C1181="B",VLOOKUP($A1181,Bat!$A$4:$BF$2320,J$1,FALSE),VLOOKUP($A1181,Pit!$A$4:$BA$1686,J$2,FALSE))</f>
        <v>L</v>
      </c>
      <c r="K1181" s="16" t="str">
        <f>IF($C1181="B",VLOOKUP($A1181,Bat!$A$4:$BF$2320,K$1,FALSE),VLOOKUP($A1181,Pit!$A$4:$BA$1686,K$2,FALSE))</f>
        <v>Normal</v>
      </c>
      <c r="L1181" s="17" t="str">
        <f>IF($C1181="B",VLOOKUP($A1181,Bat!$A$4:$BF$2320,L$1,FALSE),VLOOKUP($A1181,Pit!$A$4:$BA$1686,L$2,FALSE))</f>
        <v>Normal</v>
      </c>
      <c r="M1181" s="16">
        <f>IF($C1181="B",VLOOKUP($A1181,Bat!$A$4:$BF$2320,M$1,FALSE),VLOOKUP($A1181,Pit!$A$4:$BA$1686,M$2,FALSE))</f>
        <v>4</v>
      </c>
      <c r="N1181" s="16">
        <f>IF($C1181="B",VLOOKUP($A1181,Bat!$A$4:$BF$2320,N$1,FALSE),VLOOKUP($A1181,Pit!$A$4:$BA$1686,N$2,FALSE))</f>
        <v>1</v>
      </c>
      <c r="O1181" s="16">
        <f>IF($C1181="B",VLOOKUP($A1181,Bat!$A$4:$BF$2320,O$1,FALSE),VLOOKUP($A1181,Pit!$A$4:$BA$1686,O$2,FALSE))</f>
        <v>1</v>
      </c>
      <c r="P1181" s="16" t="str">
        <f>IF($C1181="B",VLOOKUP($A1181,Bat!$A$4:$BF$2320,P$1,FALSE),VLOOKUP($A1181,Pit!$A$4:$BA$1686,P$2,FALSE))</f>
        <v>90-92 Mph</v>
      </c>
      <c r="Q1181" s="17">
        <f>IF($C1181="B",VLOOKUP($A1181,Bat!$A$4:$BF$2320,Q$1,FALSE),VLOOKUP($A1181,Pit!$A$4:$BA$1686,Q$2,FALSE))</f>
        <v>7</v>
      </c>
      <c r="R1181" s="18">
        <f>IF($C1181="B",VLOOKUP($A1181,Bat!$A$4:$BF$2320,R$1,FALSE),VLOOKUP($A1181,Pit!$A$4:$BA$1686,R$2,FALSE))</f>
        <v>-0.43966885675180833</v>
      </c>
      <c r="S1181" s="19">
        <f>IF($C1181="B",VLOOKUP($A1181,Bat!$A$4:$BF$2320,S$1,FALSE),VLOOKUP($A1181,Pit!$A$4:$BA$1686,S$2,FALSE))</f>
        <v>-1.0961784454113805</v>
      </c>
      <c r="T1181" s="20" t="str">
        <f>IF($C1181="B",VLOOKUP($A1181,Bat!$A$4:$BF$2320,T$1,FALSE),VLOOKUP($A1181,Pit!$A$4:$BA$1686,T$2,FALSE))</f>
        <v>$230k</v>
      </c>
      <c r="U1181" s="17" t="str">
        <f>VLOOKUP(IF($C1181="B",VLOOKUP($A1181,Bat!$A$4:$AU$2320,U$1,FALSE),VLOOKUP($A1181,Pit!$A$4:$BE$1686,U$2,FALSE)),COND!$A$35:$B$41,2,FALSE)</f>
        <v>??</v>
      </c>
      <c r="V1181" s="21">
        <f>IF($C1181="B",VLOOKUP($A1181,Bat!$A$4:$AT$2284,46,FALSE),VLOOKUP($A1181,Pit!$A$4:$BD$1664,56,FALSE))</f>
        <v>754</v>
      </c>
      <c r="W1181" s="16">
        <f t="shared" si="92"/>
        <v>999</v>
      </c>
      <c r="X1181" s="16"/>
      <c r="Y1181" s="22">
        <f t="shared" si="93"/>
        <v>1304</v>
      </c>
      <c r="Z1181" s="16" t="str">
        <f>IFERROR(VLOOKUP($D1181,Results37!$F$3:$L$1396,Z$1,FALSE),"")</f>
        <v/>
      </c>
      <c r="AA1181" s="47" t="str">
        <f>IF(ISERROR(VLOOKUP(D1181,Results37!$F$3:$O$399,AA$1,FALSE)),"",IF(VLOOKUP(D1181,Results37!$F$3:$O$399,AA$1+1,FALSE)=1,"S"&amp;VLOOKUP(D1181,Results37!$F$3:$O$399,AA$1,FALSE),VLOOKUP(D1181,Results37!$F$3:$O$399,AA$1,FALSE)))</f>
        <v/>
      </c>
      <c r="AB1181" s="16" t="str">
        <f>IFERROR(VLOOKUP($D1181,Results37!$F$3:$L$1396,AB$1,FALSE),"")</f>
        <v/>
      </c>
      <c r="AC1181" s="16" t="str">
        <f>IFERROR(VLOOKUP($D1181,Results37!$F$3:$L$1396,AC$1,FALSE),"")</f>
        <v/>
      </c>
      <c r="AD1181" s="16" t="str">
        <f t="shared" si="94"/>
        <v/>
      </c>
      <c r="AE1181" s="20" t="str">
        <f>IF(ISERROR(VLOOKUP($AC1181&amp;"-"&amp;$F1181&amp;" "&amp;G1181,Bonuses!$B$1:$G$1006,4,FALSE)),"",INT(VLOOKUP($AC1181&amp;"-"&amp;$F1181&amp;" "&amp;$G1181,Bonuses!$B$1:$G$1006,4,FALSE)))</f>
        <v/>
      </c>
      <c r="AF1181" s="16" t="str">
        <f>IF(ISERROR(VLOOKUP($AC1181&amp;"-"&amp;$F1181,Bonuses!$B$1:$G$1006,5,FALSE)),"",IF(VLOOKUP($AC1181&amp;"-"&amp;$F1181,Bonuses!$B$1:$G$1006,5,FALSE)="","",VLOOKUP($AC1181&amp;"-"&amp;$F1181,Bonuses!$B$1:$G$1006,6,FALSE)&amp;" yrs, "&amp;VLOOKUP($AC1181&amp;"-"&amp;$F1181,Bonuses!$B$1:$G$1006,5,FALSE)))</f>
        <v/>
      </c>
    </row>
    <row r="1182" spans="1:32" s="21" customFormat="1" x14ac:dyDescent="0.25">
      <c r="A1182" s="21" t="s">
        <v>2847</v>
      </c>
      <c r="B1182" s="21">
        <f t="shared" si="90"/>
        <v>0</v>
      </c>
      <c r="C1182" s="21" t="str">
        <f t="shared" si="91"/>
        <v>P</v>
      </c>
      <c r="D1182" s="17">
        <f>IF($C1182="B",VLOOKUP($A1182,Bat!$A$4:$BF$2320,D$1,FALSE),VLOOKUP($A1182,Pit!$A$4:$BA$1686,D$2,FALSE))</f>
        <v>4849</v>
      </c>
      <c r="E1182" s="16" t="str">
        <f>IF($C1182="B",VLOOKUP($A1182,Bat!$A$4:$BF$2320,E$1,FALSE),VLOOKUP($A1182,Pit!$A$4:$BA$1686,E$2,FALSE))</f>
        <v>RP</v>
      </c>
      <c r="F1182" s="16" t="str">
        <f>IF($C1182="B",VLOOKUP($A1182,Bat!$A$4:$BF$2320,F$1,FALSE),VLOOKUP($A1182,Pit!$A$4:$BA$1686,F$2,FALSE))</f>
        <v>Edward</v>
      </c>
      <c r="G1182" s="16" t="str">
        <f>IF($C1182="B",VLOOKUP($A1182,Bat!$A$4:$BF$2320,G$1,FALSE),VLOOKUP($A1182,Pit!$A$4:$BA$1686,G$2,FALSE))</f>
        <v>Brandon</v>
      </c>
      <c r="H1182" s="16">
        <f>IF($C1182="B",VLOOKUP($A1182,Bat!$A$4:$BF$2320,H$1,FALSE),VLOOKUP($A1182,Pit!$A$4:$BA$1686,H$2,FALSE))</f>
        <v>24</v>
      </c>
      <c r="I1182" s="16" t="str">
        <f>IF($C1182="B",VLOOKUP($A1182,Bat!$A$4:$BF$2320,I$1,FALSE),VLOOKUP($A1182,Pit!$A$4:$BA$1686,I$2,FALSE))</f>
        <v>R</v>
      </c>
      <c r="J1182" s="16" t="str">
        <f>IF($C1182="B",VLOOKUP($A1182,Bat!$A$4:$BF$2320,J$1,FALSE),VLOOKUP($A1182,Pit!$A$4:$BA$1686,J$2,FALSE))</f>
        <v>R</v>
      </c>
      <c r="K1182" s="16" t="str">
        <f>IF($C1182="B",VLOOKUP($A1182,Bat!$A$4:$BF$2320,K$1,FALSE),VLOOKUP($A1182,Pit!$A$4:$BA$1686,K$2,FALSE))</f>
        <v>Normal</v>
      </c>
      <c r="L1182" s="17" t="str">
        <f>IF($C1182="B",VLOOKUP($A1182,Bat!$A$4:$BF$2320,L$1,FALSE),VLOOKUP($A1182,Pit!$A$4:$BA$1686,L$2,FALSE))</f>
        <v>Low</v>
      </c>
      <c r="M1182" s="16">
        <f>IF($C1182="B",VLOOKUP($A1182,Bat!$A$4:$BF$2320,M$1,FALSE),VLOOKUP($A1182,Pit!$A$4:$BA$1686,M$2,FALSE))</f>
        <v>3</v>
      </c>
      <c r="N1182" s="16">
        <f>IF($C1182="B",VLOOKUP($A1182,Bat!$A$4:$BF$2320,N$1,FALSE),VLOOKUP($A1182,Pit!$A$4:$BA$1686,N$2,FALSE))</f>
        <v>2</v>
      </c>
      <c r="O1182" s="16">
        <f>IF($C1182="B",VLOOKUP($A1182,Bat!$A$4:$BF$2320,O$1,FALSE),VLOOKUP($A1182,Pit!$A$4:$BA$1686,O$2,FALSE))</f>
        <v>1</v>
      </c>
      <c r="P1182" s="16" t="str">
        <f>IF($C1182="B",VLOOKUP($A1182,Bat!$A$4:$BF$2320,P$1,FALSE),VLOOKUP($A1182,Pit!$A$4:$BA$1686,P$2,FALSE))</f>
        <v>90-92 Mph</v>
      </c>
      <c r="Q1182" s="17">
        <f>IF($C1182="B",VLOOKUP($A1182,Bat!$A$4:$BF$2320,Q$1,FALSE),VLOOKUP($A1182,Pit!$A$4:$BA$1686,Q$2,FALSE))</f>
        <v>4</v>
      </c>
      <c r="R1182" s="18">
        <f>IF($C1182="B",VLOOKUP($A1182,Bat!$A$4:$BF$2320,R$1,FALSE),VLOOKUP($A1182,Pit!$A$4:$BA$1686,R$2,FALSE))</f>
        <v>-0.5914859412957405</v>
      </c>
      <c r="S1182" s="19">
        <f>IF($C1182="B",VLOOKUP($A1182,Bat!$A$4:$BF$2320,S$1,FALSE),VLOOKUP($A1182,Pit!$A$4:$BA$1686,S$2,FALSE))</f>
        <v>-1.1095155831451669</v>
      </c>
      <c r="T1182" s="20" t="str">
        <f>IF($C1182="B",VLOOKUP($A1182,Bat!$A$4:$BF$2320,T$1,FALSE),VLOOKUP($A1182,Pit!$A$4:$BA$1686,T$2,FALSE))</f>
        <v>Slot</v>
      </c>
      <c r="U1182" s="17" t="str">
        <f>VLOOKUP(IF($C1182="B",VLOOKUP($A1182,Bat!$A$4:$AU$2320,U$1,FALSE),VLOOKUP($A1182,Pit!$A$4:$BE$1686,U$2,FALSE)),COND!$A$35:$B$41,2,FALSE)</f>
        <v>??</v>
      </c>
      <c r="V1182" s="21">
        <f>IF($C1182="B",VLOOKUP($A1182,Bat!$A$4:$AT$2284,46,FALSE),VLOOKUP($A1182,Pit!$A$4:$BD$1664,56,FALSE))</f>
        <v>755</v>
      </c>
      <c r="W1182" s="16">
        <f t="shared" si="92"/>
        <v>755</v>
      </c>
      <c r="X1182" s="16"/>
      <c r="Y1182" s="22">
        <f t="shared" si="93"/>
        <v>1305</v>
      </c>
      <c r="Z1182" s="16" t="str">
        <f>IFERROR(VLOOKUP($D1182,Results37!$F$3:$L$1396,Z$1,FALSE),"")</f>
        <v/>
      </c>
      <c r="AA1182" s="47" t="str">
        <f>IF(ISERROR(VLOOKUP(D1182,Results37!$F$3:$O$399,AA$1,FALSE)),"",IF(VLOOKUP(D1182,Results37!$F$3:$O$399,AA$1+1,FALSE)=1,"S"&amp;VLOOKUP(D1182,Results37!$F$3:$O$399,AA$1,FALSE),VLOOKUP(D1182,Results37!$F$3:$O$399,AA$1,FALSE)))</f>
        <v/>
      </c>
      <c r="AB1182" s="16" t="str">
        <f>IFERROR(VLOOKUP($D1182,Results37!$F$3:$L$1396,AB$1,FALSE),"")</f>
        <v/>
      </c>
      <c r="AC1182" s="16" t="str">
        <f>IFERROR(VLOOKUP($D1182,Results37!$F$3:$L$1396,AC$1,FALSE),"")</f>
        <v/>
      </c>
      <c r="AD1182" s="16" t="str">
        <f t="shared" si="94"/>
        <v/>
      </c>
      <c r="AE1182" s="20" t="str">
        <f>IF(ISERROR(VLOOKUP($AC1182&amp;"-"&amp;$F1182&amp;" "&amp;G1182,Bonuses!$B$1:$G$1006,4,FALSE)),"",INT(VLOOKUP($AC1182&amp;"-"&amp;$F1182&amp;" "&amp;$G1182,Bonuses!$B$1:$G$1006,4,FALSE)))</f>
        <v/>
      </c>
      <c r="AF1182" s="16" t="str">
        <f>IF(ISERROR(VLOOKUP($AC1182&amp;"-"&amp;$F1182,Bonuses!$B$1:$G$1006,5,FALSE)),"",IF(VLOOKUP($AC1182&amp;"-"&amp;$F1182,Bonuses!$B$1:$G$1006,5,FALSE)="","",VLOOKUP($AC1182&amp;"-"&amp;$F1182,Bonuses!$B$1:$G$1006,6,FALSE)&amp;" yrs, "&amp;VLOOKUP($AC1182&amp;"-"&amp;$F1182,Bonuses!$B$1:$G$1006,5,FALSE)))</f>
        <v/>
      </c>
    </row>
    <row r="1183" spans="1:32" s="21" customFormat="1" x14ac:dyDescent="0.25">
      <c r="A1183" s="21" t="s">
        <v>3036</v>
      </c>
      <c r="B1183" s="21">
        <f t="shared" si="90"/>
        <v>0</v>
      </c>
      <c r="C1183" s="21" t="str">
        <f t="shared" si="91"/>
        <v>P</v>
      </c>
      <c r="D1183" s="17">
        <f>IF($C1183="B",VLOOKUP($A1183,Bat!$A$4:$BF$2320,D$1,FALSE),VLOOKUP($A1183,Pit!$A$4:$BA$1686,D$2,FALSE))</f>
        <v>5734</v>
      </c>
      <c r="E1183" s="16" t="str">
        <f>IF($C1183="B",VLOOKUP($A1183,Bat!$A$4:$BF$2320,E$1,FALSE),VLOOKUP($A1183,Pit!$A$4:$BA$1686,E$2,FALSE))</f>
        <v>RP</v>
      </c>
      <c r="F1183" s="16" t="str">
        <f>IF($C1183="B",VLOOKUP($A1183,Bat!$A$4:$BF$2320,F$1,FALSE),VLOOKUP($A1183,Pit!$A$4:$BA$1686,F$2,FALSE))</f>
        <v>Stephen</v>
      </c>
      <c r="G1183" s="16" t="str">
        <f>IF($C1183="B",VLOOKUP($A1183,Bat!$A$4:$BF$2320,G$1,FALSE),VLOOKUP($A1183,Pit!$A$4:$BA$1686,G$2,FALSE))</f>
        <v>DeWitt</v>
      </c>
      <c r="H1183" s="16">
        <f>IF($C1183="B",VLOOKUP($A1183,Bat!$A$4:$BF$2320,H$1,FALSE),VLOOKUP($A1183,Pit!$A$4:$BA$1686,H$2,FALSE))</f>
        <v>24</v>
      </c>
      <c r="I1183" s="16" t="str">
        <f>IF($C1183="B",VLOOKUP($A1183,Bat!$A$4:$BF$2320,I$1,FALSE),VLOOKUP($A1183,Pit!$A$4:$BA$1686,I$2,FALSE))</f>
        <v>R</v>
      </c>
      <c r="J1183" s="16" t="str">
        <f>IF($C1183="B",VLOOKUP($A1183,Bat!$A$4:$BF$2320,J$1,FALSE),VLOOKUP($A1183,Pit!$A$4:$BA$1686,J$2,FALSE))</f>
        <v>L</v>
      </c>
      <c r="K1183" s="16" t="str">
        <f>IF($C1183="B",VLOOKUP($A1183,Bat!$A$4:$BF$2320,K$1,FALSE),VLOOKUP($A1183,Pit!$A$4:$BA$1686,K$2,FALSE))</f>
        <v>Low</v>
      </c>
      <c r="L1183" s="17" t="str">
        <f>IF($C1183="B",VLOOKUP($A1183,Bat!$A$4:$BF$2320,L$1,FALSE),VLOOKUP($A1183,Pit!$A$4:$BA$1686,L$2,FALSE))</f>
        <v>Normal</v>
      </c>
      <c r="M1183" s="16">
        <f>IF($C1183="B",VLOOKUP($A1183,Bat!$A$4:$BF$2320,M$1,FALSE),VLOOKUP($A1183,Pit!$A$4:$BA$1686,M$2,FALSE))</f>
        <v>3</v>
      </c>
      <c r="N1183" s="16">
        <f>IF($C1183="B",VLOOKUP($A1183,Bat!$A$4:$BF$2320,N$1,FALSE),VLOOKUP($A1183,Pit!$A$4:$BA$1686,N$2,FALSE))</f>
        <v>2</v>
      </c>
      <c r="O1183" s="16">
        <f>IF($C1183="B",VLOOKUP($A1183,Bat!$A$4:$BF$2320,O$1,FALSE),VLOOKUP($A1183,Pit!$A$4:$BA$1686,O$2,FALSE))</f>
        <v>1</v>
      </c>
      <c r="P1183" s="16" t="str">
        <f>IF($C1183="B",VLOOKUP($A1183,Bat!$A$4:$BF$2320,P$1,FALSE),VLOOKUP($A1183,Pit!$A$4:$BA$1686,P$2,FALSE))</f>
        <v>89-91 Mph</v>
      </c>
      <c r="Q1183" s="17">
        <f>IF($C1183="B",VLOOKUP($A1183,Bat!$A$4:$BF$2320,Q$1,FALSE),VLOOKUP($A1183,Pit!$A$4:$BA$1686,Q$2,FALSE))</f>
        <v>7</v>
      </c>
      <c r="R1183" s="18">
        <f>IF($C1183="B",VLOOKUP($A1183,Bat!$A$4:$BF$2320,R$1,FALSE),VLOOKUP($A1183,Pit!$A$4:$BA$1686,R$2,FALSE))</f>
        <v>-0.68577467504814749</v>
      </c>
      <c r="S1183" s="19">
        <f>IF($C1183="B",VLOOKUP($A1183,Bat!$A$4:$BF$2320,S$1,FALSE),VLOOKUP($A1183,Pit!$A$4:$BA$1686,S$2,FALSE))</f>
        <v>-1.1177988526637317</v>
      </c>
      <c r="T1183" s="20" t="str">
        <f>IF($C1183="B",VLOOKUP($A1183,Bat!$A$4:$BF$2320,T$1,FALSE),VLOOKUP($A1183,Pit!$A$4:$BA$1686,T$2,FALSE))</f>
        <v>Slot</v>
      </c>
      <c r="U1183" s="17" t="str">
        <f>VLOOKUP(IF($C1183="B",VLOOKUP($A1183,Bat!$A$4:$AU$2320,U$1,FALSE),VLOOKUP($A1183,Pit!$A$4:$BE$1686,U$2,FALSE)),COND!$A$35:$B$41,2,FALSE)</f>
        <v>??</v>
      </c>
      <c r="V1183" s="21">
        <f>IF($C1183="B",VLOOKUP($A1183,Bat!$A$4:$AT$2284,46,FALSE),VLOOKUP($A1183,Pit!$A$4:$BD$1664,56,FALSE))</f>
        <v>756</v>
      </c>
      <c r="W1183" s="16">
        <f t="shared" si="92"/>
        <v>756</v>
      </c>
      <c r="X1183" s="16"/>
      <c r="Y1183" s="22">
        <f t="shared" si="93"/>
        <v>1306</v>
      </c>
      <c r="Z1183" s="16" t="str">
        <f>IFERROR(VLOOKUP($D1183,Results37!$F$3:$L$1396,Z$1,FALSE),"")</f>
        <v/>
      </c>
      <c r="AA1183" s="47" t="str">
        <f>IF(ISERROR(VLOOKUP(D1183,Results37!$F$3:$O$399,AA$1,FALSE)),"",IF(VLOOKUP(D1183,Results37!$F$3:$O$399,AA$1+1,FALSE)=1,"S"&amp;VLOOKUP(D1183,Results37!$F$3:$O$399,AA$1,FALSE),VLOOKUP(D1183,Results37!$F$3:$O$399,AA$1,FALSE)))</f>
        <v/>
      </c>
      <c r="AB1183" s="16" t="str">
        <f>IFERROR(VLOOKUP($D1183,Results37!$F$3:$L$1396,AB$1,FALSE),"")</f>
        <v/>
      </c>
      <c r="AC1183" s="16" t="str">
        <f>IFERROR(VLOOKUP($D1183,Results37!$F$3:$L$1396,AC$1,FALSE),"")</f>
        <v/>
      </c>
      <c r="AD1183" s="16" t="str">
        <f t="shared" si="94"/>
        <v/>
      </c>
      <c r="AE1183" s="20" t="str">
        <f>IF(ISERROR(VLOOKUP($AC1183&amp;"-"&amp;$F1183&amp;" "&amp;G1183,Bonuses!$B$1:$G$1006,4,FALSE)),"",INT(VLOOKUP($AC1183&amp;"-"&amp;$F1183&amp;" "&amp;$G1183,Bonuses!$B$1:$G$1006,4,FALSE)))</f>
        <v/>
      </c>
      <c r="AF1183" s="16" t="str">
        <f>IF(ISERROR(VLOOKUP($AC1183&amp;"-"&amp;$F1183,Bonuses!$B$1:$G$1006,5,FALSE)),"",IF(VLOOKUP($AC1183&amp;"-"&amp;$F1183,Bonuses!$B$1:$G$1006,5,FALSE)="","",VLOOKUP($AC1183&amp;"-"&amp;$F1183,Bonuses!$B$1:$G$1006,6,FALSE)&amp;" yrs, "&amp;VLOOKUP($AC1183&amp;"-"&amp;$F1183,Bonuses!$B$1:$G$1006,5,FALSE)))</f>
        <v/>
      </c>
    </row>
    <row r="1184" spans="1:32" s="21" customFormat="1" x14ac:dyDescent="0.25">
      <c r="A1184" s="21" t="s">
        <v>2849</v>
      </c>
      <c r="B1184" s="21">
        <f t="shared" si="90"/>
        <v>0</v>
      </c>
      <c r="C1184" s="21" t="str">
        <f t="shared" si="91"/>
        <v>P</v>
      </c>
      <c r="D1184" s="17">
        <f>IF($C1184="B",VLOOKUP($A1184,Bat!$A$4:$BF$2320,D$1,FALSE),VLOOKUP($A1184,Pit!$A$4:$BA$1686,D$2,FALSE))</f>
        <v>10556</v>
      </c>
      <c r="E1184" s="16" t="str">
        <f>IF($C1184="B",VLOOKUP($A1184,Bat!$A$4:$BF$2320,E$1,FALSE),VLOOKUP($A1184,Pit!$A$4:$BA$1686,E$2,FALSE))</f>
        <v>RP</v>
      </c>
      <c r="F1184" s="16" t="str">
        <f>IF($C1184="B",VLOOKUP($A1184,Bat!$A$4:$BF$2320,F$1,FALSE),VLOOKUP($A1184,Pit!$A$4:$BA$1686,F$2,FALSE))</f>
        <v>Pancho</v>
      </c>
      <c r="G1184" s="16" t="str">
        <f>IF($C1184="B",VLOOKUP($A1184,Bat!$A$4:$BF$2320,G$1,FALSE),VLOOKUP($A1184,Pit!$A$4:$BA$1686,G$2,FALSE))</f>
        <v>Ruíz</v>
      </c>
      <c r="H1184" s="16">
        <f>IF($C1184="B",VLOOKUP($A1184,Bat!$A$4:$BF$2320,H$1,FALSE),VLOOKUP($A1184,Pit!$A$4:$BA$1686,H$2,FALSE))</f>
        <v>23</v>
      </c>
      <c r="I1184" s="16" t="str">
        <f>IF($C1184="B",VLOOKUP($A1184,Bat!$A$4:$BF$2320,I$1,FALSE),VLOOKUP($A1184,Pit!$A$4:$BA$1686,I$2,FALSE))</f>
        <v>R</v>
      </c>
      <c r="J1184" s="16" t="str">
        <f>IF($C1184="B",VLOOKUP($A1184,Bat!$A$4:$BF$2320,J$1,FALSE),VLOOKUP($A1184,Pit!$A$4:$BA$1686,J$2,FALSE))</f>
        <v>R</v>
      </c>
      <c r="K1184" s="16" t="str">
        <f>IF($C1184="B",VLOOKUP($A1184,Bat!$A$4:$BF$2320,K$1,FALSE),VLOOKUP($A1184,Pit!$A$4:$BA$1686,K$2,FALSE))</f>
        <v>Low</v>
      </c>
      <c r="L1184" s="17" t="str">
        <f>IF($C1184="B",VLOOKUP($A1184,Bat!$A$4:$BF$2320,L$1,FALSE),VLOOKUP($A1184,Pit!$A$4:$BA$1686,L$2,FALSE))</f>
        <v>Normal</v>
      </c>
      <c r="M1184" s="16">
        <f>IF($C1184="B",VLOOKUP($A1184,Bat!$A$4:$BF$2320,M$1,FALSE),VLOOKUP($A1184,Pit!$A$4:$BA$1686,M$2,FALSE))</f>
        <v>4</v>
      </c>
      <c r="N1184" s="16">
        <f>IF($C1184="B",VLOOKUP($A1184,Bat!$A$4:$BF$2320,N$1,FALSE),VLOOKUP($A1184,Pit!$A$4:$BA$1686,N$2,FALSE))</f>
        <v>1</v>
      </c>
      <c r="O1184" s="16">
        <f>IF($C1184="B",VLOOKUP($A1184,Bat!$A$4:$BF$2320,O$1,FALSE),VLOOKUP($A1184,Pit!$A$4:$BA$1686,O$2,FALSE))</f>
        <v>1</v>
      </c>
      <c r="P1184" s="16" t="str">
        <f>IF($C1184="B",VLOOKUP($A1184,Bat!$A$4:$BF$2320,P$1,FALSE),VLOOKUP($A1184,Pit!$A$4:$BA$1686,P$2,FALSE))</f>
        <v>91-93 Mph</v>
      </c>
      <c r="Q1184" s="17">
        <f>IF($C1184="B",VLOOKUP($A1184,Bat!$A$4:$BF$2320,Q$1,FALSE),VLOOKUP($A1184,Pit!$A$4:$BA$1686,Q$2,FALSE))</f>
        <v>7</v>
      </c>
      <c r="R1184" s="18">
        <f>IF($C1184="B",VLOOKUP($A1184,Bat!$A$4:$BF$2320,R$1,FALSE),VLOOKUP($A1184,Pit!$A$4:$BA$1686,R$2,FALSE))</f>
        <v>-0.70073059184997177</v>
      </c>
      <c r="S1184" s="19">
        <f>IF($C1184="B",VLOOKUP($A1184,Bat!$A$4:$BF$2320,S$1,FALSE),VLOOKUP($A1184,Pit!$A$4:$BA$1686,S$2,FALSE))</f>
        <v>-1.1191127306302346</v>
      </c>
      <c r="T1184" s="20" t="str">
        <f>IF($C1184="B",VLOOKUP($A1184,Bat!$A$4:$BF$2320,T$1,FALSE),VLOOKUP($A1184,Pit!$A$4:$BA$1686,T$2,FALSE))</f>
        <v>Slot</v>
      </c>
      <c r="U1184" s="17" t="str">
        <f>VLOOKUP(IF($C1184="B",VLOOKUP($A1184,Bat!$A$4:$AU$2320,U$1,FALSE),VLOOKUP($A1184,Pit!$A$4:$BE$1686,U$2,FALSE)),COND!$A$35:$B$41,2,FALSE)</f>
        <v>??</v>
      </c>
      <c r="V1184" s="21">
        <f>IF($C1184="B",VLOOKUP($A1184,Bat!$A$4:$AT$2284,46,FALSE),VLOOKUP($A1184,Pit!$A$4:$BD$1664,56,FALSE))</f>
        <v>757</v>
      </c>
      <c r="W1184" s="16">
        <f t="shared" si="92"/>
        <v>757</v>
      </c>
      <c r="X1184" s="16"/>
      <c r="Y1184" s="22">
        <f t="shared" si="93"/>
        <v>1308</v>
      </c>
      <c r="Z1184" s="16" t="str">
        <f>IFERROR(VLOOKUP($D1184,Results37!$F$3:$L$1396,Z$1,FALSE),"")</f>
        <v/>
      </c>
      <c r="AA1184" s="47" t="str">
        <f>IF(ISERROR(VLOOKUP(D1184,Results37!$F$3:$O$399,AA$1,FALSE)),"",IF(VLOOKUP(D1184,Results37!$F$3:$O$399,AA$1+1,FALSE)=1,"S"&amp;VLOOKUP(D1184,Results37!$F$3:$O$399,AA$1,FALSE),VLOOKUP(D1184,Results37!$F$3:$O$399,AA$1,FALSE)))</f>
        <v/>
      </c>
      <c r="AB1184" s="16" t="str">
        <f>IFERROR(VLOOKUP($D1184,Results37!$F$3:$L$1396,AB$1,FALSE),"")</f>
        <v/>
      </c>
      <c r="AC1184" s="16" t="str">
        <f>IFERROR(VLOOKUP($D1184,Results37!$F$3:$L$1396,AC$1,FALSE),"")</f>
        <v/>
      </c>
      <c r="AD1184" s="16" t="str">
        <f t="shared" si="94"/>
        <v/>
      </c>
      <c r="AE1184" s="20" t="str">
        <f>IF(ISERROR(VLOOKUP($AC1184&amp;"-"&amp;$F1184&amp;" "&amp;G1184,Bonuses!$B$1:$G$1006,4,FALSE)),"",INT(VLOOKUP($AC1184&amp;"-"&amp;$F1184&amp;" "&amp;$G1184,Bonuses!$B$1:$G$1006,4,FALSE)))</f>
        <v/>
      </c>
      <c r="AF1184" s="16" t="str">
        <f>IF(ISERROR(VLOOKUP($AC1184&amp;"-"&amp;$F1184,Bonuses!$B$1:$G$1006,5,FALSE)),"",IF(VLOOKUP($AC1184&amp;"-"&amp;$F1184,Bonuses!$B$1:$G$1006,5,FALSE)="","",VLOOKUP($AC1184&amp;"-"&amp;$F1184,Bonuses!$B$1:$G$1006,6,FALSE)&amp;" yrs, "&amp;VLOOKUP($AC1184&amp;"-"&amp;$F1184,Bonuses!$B$1:$G$1006,5,FALSE)))</f>
        <v/>
      </c>
    </row>
    <row r="1185" spans="1:32" s="21" customFormat="1" x14ac:dyDescent="0.25">
      <c r="A1185" s="21" t="s">
        <v>2850</v>
      </c>
      <c r="B1185" s="21">
        <f t="shared" si="90"/>
        <v>0</v>
      </c>
      <c r="C1185" s="21" t="str">
        <f t="shared" si="91"/>
        <v>P</v>
      </c>
      <c r="D1185" s="17">
        <f>IF($C1185="B",VLOOKUP($A1185,Bat!$A$4:$BF$2320,D$1,FALSE),VLOOKUP($A1185,Pit!$A$4:$BA$1686,D$2,FALSE))</f>
        <v>9646</v>
      </c>
      <c r="E1185" s="16" t="str">
        <f>IF($C1185="B",VLOOKUP($A1185,Bat!$A$4:$BF$2320,E$1,FALSE),VLOOKUP($A1185,Pit!$A$4:$BA$1686,E$2,FALSE))</f>
        <v>RP</v>
      </c>
      <c r="F1185" s="16" t="str">
        <f>IF($C1185="B",VLOOKUP($A1185,Bat!$A$4:$BF$2320,F$1,FALSE),VLOOKUP($A1185,Pit!$A$4:$BA$1686,F$2,FALSE))</f>
        <v>Hamish</v>
      </c>
      <c r="G1185" s="16" t="str">
        <f>IF($C1185="B",VLOOKUP($A1185,Bat!$A$4:$BF$2320,G$1,FALSE),VLOOKUP($A1185,Pit!$A$4:$BA$1686,G$2,FALSE))</f>
        <v>MacCambridge</v>
      </c>
      <c r="H1185" s="16">
        <f>IF($C1185="B",VLOOKUP($A1185,Bat!$A$4:$BF$2320,H$1,FALSE),VLOOKUP($A1185,Pit!$A$4:$BA$1686,H$2,FALSE))</f>
        <v>23</v>
      </c>
      <c r="I1185" s="16" t="str">
        <f>IF($C1185="B",VLOOKUP($A1185,Bat!$A$4:$BF$2320,I$1,FALSE),VLOOKUP($A1185,Pit!$A$4:$BA$1686,I$2,FALSE))</f>
        <v>R</v>
      </c>
      <c r="J1185" s="16" t="str">
        <f>IF($C1185="B",VLOOKUP($A1185,Bat!$A$4:$BF$2320,J$1,FALSE),VLOOKUP($A1185,Pit!$A$4:$BA$1686,J$2,FALSE))</f>
        <v>R</v>
      </c>
      <c r="K1185" s="16" t="str">
        <f>IF($C1185="B",VLOOKUP($A1185,Bat!$A$4:$BF$2320,K$1,FALSE),VLOOKUP($A1185,Pit!$A$4:$BA$1686,K$2,FALSE))</f>
        <v>Normal</v>
      </c>
      <c r="L1185" s="17" t="str">
        <f>IF($C1185="B",VLOOKUP($A1185,Bat!$A$4:$BF$2320,L$1,FALSE),VLOOKUP($A1185,Pit!$A$4:$BA$1686,L$2,FALSE))</f>
        <v>Normal</v>
      </c>
      <c r="M1185" s="16">
        <f>IF($C1185="B",VLOOKUP($A1185,Bat!$A$4:$BF$2320,M$1,FALSE),VLOOKUP($A1185,Pit!$A$4:$BA$1686,M$2,FALSE))</f>
        <v>3</v>
      </c>
      <c r="N1185" s="16">
        <f>IF($C1185="B",VLOOKUP($A1185,Bat!$A$4:$BF$2320,N$1,FALSE),VLOOKUP($A1185,Pit!$A$4:$BA$1686,N$2,FALSE))</f>
        <v>2</v>
      </c>
      <c r="O1185" s="16">
        <f>IF($C1185="B",VLOOKUP($A1185,Bat!$A$4:$BF$2320,O$1,FALSE),VLOOKUP($A1185,Pit!$A$4:$BA$1686,O$2,FALSE))</f>
        <v>1</v>
      </c>
      <c r="P1185" s="16" t="str">
        <f>IF($C1185="B",VLOOKUP($A1185,Bat!$A$4:$BF$2320,P$1,FALSE),VLOOKUP($A1185,Pit!$A$4:$BA$1686,P$2,FALSE))</f>
        <v>90-92 Mph</v>
      </c>
      <c r="Q1185" s="17">
        <f>IF($C1185="B",VLOOKUP($A1185,Bat!$A$4:$BF$2320,Q$1,FALSE),VLOOKUP($A1185,Pit!$A$4:$BA$1686,Q$2,FALSE))</f>
        <v>2</v>
      </c>
      <c r="R1185" s="18">
        <f>IF($C1185="B",VLOOKUP($A1185,Bat!$A$4:$BF$2320,R$1,FALSE),VLOOKUP($A1185,Pit!$A$4:$BA$1686,R$2,FALSE))</f>
        <v>-0.72949458963899971</v>
      </c>
      <c r="S1185" s="19">
        <f>IF($C1185="B",VLOOKUP($A1185,Bat!$A$4:$BF$2320,S$1,FALSE),VLOOKUP($A1185,Pit!$A$4:$BA$1686,S$2,FALSE))</f>
        <v>-1.1216396491350855</v>
      </c>
      <c r="T1185" s="20" t="str">
        <f>IF($C1185="B",VLOOKUP($A1185,Bat!$A$4:$BF$2320,T$1,FALSE),VLOOKUP($A1185,Pit!$A$4:$BA$1686,T$2,FALSE))</f>
        <v>-</v>
      </c>
      <c r="U1185" s="17" t="str">
        <f>VLOOKUP(IF($C1185="B",VLOOKUP($A1185,Bat!$A$4:$AU$2320,U$1,FALSE),VLOOKUP($A1185,Pit!$A$4:$BE$1686,U$2,FALSE)),COND!$A$35:$B$41,2,FALSE)</f>
        <v>??</v>
      </c>
      <c r="V1185" s="21">
        <f>IF($C1185="B",VLOOKUP($A1185,Bat!$A$4:$AT$2284,46,FALSE),VLOOKUP($A1185,Pit!$A$4:$BD$1664,56,FALSE))</f>
        <v>758</v>
      </c>
      <c r="W1185" s="16">
        <f t="shared" si="92"/>
        <v>999</v>
      </c>
      <c r="X1185" s="16"/>
      <c r="Y1185" s="22">
        <f t="shared" si="93"/>
        <v>1309</v>
      </c>
      <c r="Z1185" s="16" t="str">
        <f>IFERROR(VLOOKUP($D1185,Results37!$F$3:$L$1396,Z$1,FALSE),"")</f>
        <v/>
      </c>
      <c r="AA1185" s="47" t="str">
        <f>IF(ISERROR(VLOOKUP(D1185,Results37!$F$3:$O$399,AA$1,FALSE)),"",IF(VLOOKUP(D1185,Results37!$F$3:$O$399,AA$1+1,FALSE)=1,"S"&amp;VLOOKUP(D1185,Results37!$F$3:$O$399,AA$1,FALSE),VLOOKUP(D1185,Results37!$F$3:$O$399,AA$1,FALSE)))</f>
        <v/>
      </c>
      <c r="AB1185" s="16" t="str">
        <f>IFERROR(VLOOKUP($D1185,Results37!$F$3:$L$1396,AB$1,FALSE),"")</f>
        <v/>
      </c>
      <c r="AC1185" s="16" t="str">
        <f>IFERROR(VLOOKUP($D1185,Results37!$F$3:$L$1396,AC$1,FALSE),"")</f>
        <v/>
      </c>
      <c r="AD1185" s="16" t="str">
        <f t="shared" si="94"/>
        <v/>
      </c>
      <c r="AE1185" s="20" t="str">
        <f>IF(ISERROR(VLOOKUP($AC1185&amp;"-"&amp;$F1185&amp;" "&amp;G1185,Bonuses!$B$1:$G$1006,4,FALSE)),"",INT(VLOOKUP($AC1185&amp;"-"&amp;$F1185&amp;" "&amp;$G1185,Bonuses!$B$1:$G$1006,4,FALSE)))</f>
        <v/>
      </c>
      <c r="AF1185" s="16" t="str">
        <f>IF(ISERROR(VLOOKUP($AC1185&amp;"-"&amp;$F1185,Bonuses!$B$1:$G$1006,5,FALSE)),"",IF(VLOOKUP($AC1185&amp;"-"&amp;$F1185,Bonuses!$B$1:$G$1006,5,FALSE)="","",VLOOKUP($AC1185&amp;"-"&amp;$F1185,Bonuses!$B$1:$G$1006,6,FALSE)&amp;" yrs, "&amp;VLOOKUP($AC1185&amp;"-"&amp;$F1185,Bonuses!$B$1:$G$1006,5,FALSE)))</f>
        <v/>
      </c>
    </row>
    <row r="1186" spans="1:32" s="21" customFormat="1" x14ac:dyDescent="0.25">
      <c r="A1186" s="21" t="s">
        <v>2115</v>
      </c>
      <c r="B1186" s="21">
        <f t="shared" si="90"/>
        <v>0</v>
      </c>
      <c r="C1186" s="21" t="str">
        <f t="shared" si="91"/>
        <v>B</v>
      </c>
      <c r="D1186" s="17">
        <f>IF($C1186="B",VLOOKUP($A1186,Bat!$A$4:$BF$2320,D$1,FALSE),VLOOKUP($A1186,Pit!$A$4:$BA$1686,D$2,FALSE))</f>
        <v>6550</v>
      </c>
      <c r="E1186" s="16" t="str">
        <f>IF($C1186="B",VLOOKUP($A1186,Bat!$A$4:$BF$2320,E$1,FALSE),VLOOKUP($A1186,Pit!$A$4:$BA$1686,E$2,FALSE))</f>
        <v>CF</v>
      </c>
      <c r="F1186" s="16" t="str">
        <f>IF($C1186="B",VLOOKUP($A1186,Bat!$A$4:$BF$2320,F$1,FALSE),VLOOKUP($A1186,Pit!$A$4:$BA$1686,F$2,FALSE))</f>
        <v>George</v>
      </c>
      <c r="G1186" s="16" t="str">
        <f>IF($C1186="B",VLOOKUP($A1186,Bat!$A$4:$BF$2320,G$1,FALSE),VLOOKUP($A1186,Pit!$A$4:$BA$1686,G$2,FALSE))</f>
        <v>Kane</v>
      </c>
      <c r="H1186" s="16">
        <f>IF($C1186="B",VLOOKUP($A1186,Bat!$A$4:$BF$2320,H$1,FALSE),VLOOKUP($A1186,Pit!$A$4:$BA$1686,H$2,FALSE))</f>
        <v>18</v>
      </c>
      <c r="I1186" s="16" t="str">
        <f>IF($C1186="B",VLOOKUP($A1186,Bat!$A$4:$BF$2320,I$1,FALSE),VLOOKUP($A1186,Pit!$A$4:$BA$1686,I$2,FALSE))</f>
        <v>R</v>
      </c>
      <c r="J1186" s="16" t="str">
        <f>IF($C1186="B",VLOOKUP($A1186,Bat!$A$4:$BF$2320,J$1,FALSE),VLOOKUP($A1186,Pit!$A$4:$BA$1686,J$2,FALSE))</f>
        <v>R</v>
      </c>
      <c r="K1186" s="16" t="str">
        <f>IF($C1186="B",VLOOKUP($A1186,Bat!$A$4:$BF$2320,K$1,FALSE),VLOOKUP($A1186,Pit!$A$4:$BA$1686,K$2,FALSE))</f>
        <v>Normal</v>
      </c>
      <c r="L1186" s="17" t="str">
        <f>IF($C1186="B",VLOOKUP($A1186,Bat!$A$4:$BF$2320,L$1,FALSE),VLOOKUP($A1186,Pit!$A$4:$BA$1686,L$2,FALSE))</f>
        <v>Normal</v>
      </c>
      <c r="M1186" s="16">
        <f>IF($C1186="B",VLOOKUP($A1186,Bat!$A$4:$BF$2320,M$1,FALSE),VLOOKUP($A1186,Pit!$A$4:$BA$1686,M$2,FALSE))</f>
        <v>2</v>
      </c>
      <c r="N1186" s="16">
        <f>IF($C1186="B",VLOOKUP($A1186,Bat!$A$4:$BF$2320,N$1,FALSE),VLOOKUP($A1186,Pit!$A$4:$BA$1686,N$2,FALSE))</f>
        <v>1</v>
      </c>
      <c r="O1186" s="16">
        <f>IF($C1186="B",VLOOKUP($A1186,Bat!$A$4:$BF$2320,O$1,FALSE),VLOOKUP($A1186,Pit!$A$4:$BA$1686,O$2,FALSE))</f>
        <v>1</v>
      </c>
      <c r="P1186" s="16">
        <f>IF($C1186="B",VLOOKUP($A1186,Bat!$A$4:$BF$2320,P$1,FALSE),VLOOKUP($A1186,Pit!$A$4:$BA$1686,P$2,FALSE))</f>
        <v>1</v>
      </c>
      <c r="Q1186" s="17">
        <f>IF($C1186="B",VLOOKUP($A1186,Bat!$A$4:$BF$2320,Q$1,FALSE),VLOOKUP($A1186,Pit!$A$4:$BA$1686,Q$2,FALSE))</f>
        <v>3</v>
      </c>
      <c r="R1186" s="18">
        <f>IF($C1186="B",VLOOKUP($A1186,Bat!$A$4:$BF$2320,R$1,FALSE),VLOOKUP($A1186,Pit!$A$4:$BA$1686,R$2,FALSE))</f>
        <v>-9.6905700925845899</v>
      </c>
      <c r="S1186" s="19">
        <f>IF($C1186="B",VLOOKUP($A1186,Bat!$A$4:$BF$2320,S$1,FALSE),VLOOKUP($A1186,Pit!$A$4:$BA$1686,S$2,FALSE))</f>
        <v>-0.96698892513696721</v>
      </c>
      <c r="T1186" s="20" t="str">
        <f>IF($C1186="B",VLOOKUP($A1186,Bat!$A$4:$BF$2320,T$1,FALSE),VLOOKUP($A1186,Pit!$A$4:$BA$1686,T$2,FALSE))</f>
        <v>$1.6m</v>
      </c>
      <c r="U1186" s="17" t="str">
        <f>VLOOKUP(IF($C1186="B",VLOOKUP($A1186,Bat!$A$4:$AU$2320,U$1,FALSE),VLOOKUP($A1186,Pit!$A$4:$BE$1686,U$2,FALSE)),COND!$A$35:$B$41,2,FALSE)</f>
        <v>??</v>
      </c>
      <c r="V1186" s="21">
        <f>IF($C1186="B",VLOOKUP($A1186,Bat!$A$4:$AT$2284,46,FALSE),VLOOKUP($A1186,Pit!$A$4:$BD$1664,56,FALSE))</f>
        <v>759</v>
      </c>
      <c r="W1186" s="16">
        <f t="shared" si="92"/>
        <v>999</v>
      </c>
      <c r="X1186" s="16"/>
      <c r="Y1186" s="22">
        <f t="shared" si="93"/>
        <v>1244</v>
      </c>
      <c r="Z1186" s="16" t="str">
        <f>IFERROR(VLOOKUP($D1186,Results37!$F$3:$L$1396,Z$1,FALSE),"")</f>
        <v/>
      </c>
      <c r="AA1186" s="47" t="str">
        <f>IF(ISERROR(VLOOKUP(D1186,Results37!$F$3:$O$399,AA$1,FALSE)),"",IF(VLOOKUP(D1186,Results37!$F$3:$O$399,AA$1+1,FALSE)=1,"S"&amp;VLOOKUP(D1186,Results37!$F$3:$O$399,AA$1,FALSE),VLOOKUP(D1186,Results37!$F$3:$O$399,AA$1,FALSE)))</f>
        <v/>
      </c>
      <c r="AB1186" s="16" t="str">
        <f>IFERROR(VLOOKUP($D1186,Results37!$F$3:$L$1396,AB$1,FALSE),"")</f>
        <v/>
      </c>
      <c r="AC1186" s="16" t="str">
        <f>IFERROR(VLOOKUP($D1186,Results37!$F$3:$L$1396,AC$1,FALSE),"")</f>
        <v/>
      </c>
      <c r="AD1186" s="16" t="str">
        <f t="shared" si="94"/>
        <v/>
      </c>
      <c r="AE1186" s="20" t="str">
        <f>IF(ISERROR(VLOOKUP($AC1186&amp;"-"&amp;$F1186&amp;" "&amp;G1186,Bonuses!$B$1:$G$1006,4,FALSE)),"",INT(VLOOKUP($AC1186&amp;"-"&amp;$F1186&amp;" "&amp;$G1186,Bonuses!$B$1:$G$1006,4,FALSE)))</f>
        <v/>
      </c>
      <c r="AF1186" s="16" t="str">
        <f>IF(ISERROR(VLOOKUP($AC1186&amp;"-"&amp;$F1186,Bonuses!$B$1:$G$1006,5,FALSE)),"",IF(VLOOKUP($AC1186&amp;"-"&amp;$F1186,Bonuses!$B$1:$G$1006,5,FALSE)="","",VLOOKUP($AC1186&amp;"-"&amp;$F1186,Bonuses!$B$1:$G$1006,6,FALSE)&amp;" yrs, "&amp;VLOOKUP($AC1186&amp;"-"&amp;$F1186,Bonuses!$B$1:$G$1006,5,FALSE)))</f>
        <v/>
      </c>
    </row>
    <row r="1187" spans="1:32" s="21" customFormat="1" x14ac:dyDescent="0.25">
      <c r="A1187" s="21" t="s">
        <v>2851</v>
      </c>
      <c r="B1187" s="21">
        <f t="shared" si="90"/>
        <v>0</v>
      </c>
      <c r="C1187" s="21" t="str">
        <f t="shared" si="91"/>
        <v>P</v>
      </c>
      <c r="D1187" s="17">
        <f>IF($C1187="B",VLOOKUP($A1187,Bat!$A$4:$BF$2320,D$1,FALSE),VLOOKUP($A1187,Pit!$A$4:$BA$1686,D$2,FALSE))</f>
        <v>10493</v>
      </c>
      <c r="E1187" s="16" t="str">
        <f>IF($C1187="B",VLOOKUP($A1187,Bat!$A$4:$BF$2320,E$1,FALSE),VLOOKUP($A1187,Pit!$A$4:$BA$1686,E$2,FALSE))</f>
        <v>RP</v>
      </c>
      <c r="F1187" s="16" t="str">
        <f>IF($C1187="B",VLOOKUP($A1187,Bat!$A$4:$BF$2320,F$1,FALSE),VLOOKUP($A1187,Pit!$A$4:$BA$1686,F$2,FALSE))</f>
        <v>Earl</v>
      </c>
      <c r="G1187" s="16" t="str">
        <f>IF($C1187="B",VLOOKUP($A1187,Bat!$A$4:$BF$2320,G$1,FALSE),VLOOKUP($A1187,Pit!$A$4:$BA$1686,G$2,FALSE))</f>
        <v>James</v>
      </c>
      <c r="H1187" s="16">
        <f>IF($C1187="B",VLOOKUP($A1187,Bat!$A$4:$BF$2320,H$1,FALSE),VLOOKUP($A1187,Pit!$A$4:$BA$1686,H$2,FALSE))</f>
        <v>23</v>
      </c>
      <c r="I1187" s="16" t="str">
        <f>IF($C1187="B",VLOOKUP($A1187,Bat!$A$4:$BF$2320,I$1,FALSE),VLOOKUP($A1187,Pit!$A$4:$BA$1686,I$2,FALSE))</f>
        <v>S</v>
      </c>
      <c r="J1187" s="16" t="str">
        <f>IF($C1187="B",VLOOKUP($A1187,Bat!$A$4:$BF$2320,J$1,FALSE),VLOOKUP($A1187,Pit!$A$4:$BA$1686,J$2,FALSE))</f>
        <v>R</v>
      </c>
      <c r="K1187" s="16" t="str">
        <f>IF($C1187="B",VLOOKUP($A1187,Bat!$A$4:$BF$2320,K$1,FALSE),VLOOKUP($A1187,Pit!$A$4:$BA$1686,K$2,FALSE))</f>
        <v>Low</v>
      </c>
      <c r="L1187" s="17" t="str">
        <f>IF($C1187="B",VLOOKUP($A1187,Bat!$A$4:$BF$2320,L$1,FALSE),VLOOKUP($A1187,Pit!$A$4:$BA$1686,L$2,FALSE))</f>
        <v>High</v>
      </c>
      <c r="M1187" s="16">
        <f>IF($C1187="B",VLOOKUP($A1187,Bat!$A$4:$BF$2320,M$1,FALSE),VLOOKUP($A1187,Pit!$A$4:$BA$1686,M$2,FALSE))</f>
        <v>4</v>
      </c>
      <c r="N1187" s="16">
        <f>IF($C1187="B",VLOOKUP($A1187,Bat!$A$4:$BF$2320,N$1,FALSE),VLOOKUP($A1187,Pit!$A$4:$BA$1686,N$2,FALSE))</f>
        <v>1</v>
      </c>
      <c r="O1187" s="16">
        <f>IF($C1187="B",VLOOKUP($A1187,Bat!$A$4:$BF$2320,O$1,FALSE),VLOOKUP($A1187,Pit!$A$4:$BA$1686,O$2,FALSE))</f>
        <v>1</v>
      </c>
      <c r="P1187" s="16" t="str">
        <f>IF($C1187="B",VLOOKUP($A1187,Bat!$A$4:$BF$2320,P$1,FALSE),VLOOKUP($A1187,Pit!$A$4:$BA$1686,P$2,FALSE))</f>
        <v>90-92 Mph</v>
      </c>
      <c r="Q1187" s="17">
        <f>IF($C1187="B",VLOOKUP($A1187,Bat!$A$4:$BF$2320,Q$1,FALSE),VLOOKUP($A1187,Pit!$A$4:$BA$1686,Q$2,FALSE))</f>
        <v>4</v>
      </c>
      <c r="R1187" s="18">
        <f>IF($C1187="B",VLOOKUP($A1187,Bat!$A$4:$BF$2320,R$1,FALSE),VLOOKUP($A1187,Pit!$A$4:$BA$1686,R$2,FALSE))</f>
        <v>-0.78069406225747073</v>
      </c>
      <c r="S1187" s="19">
        <f>IF($C1187="B",VLOOKUP($A1187,Bat!$A$4:$BF$2320,S$1,FALSE),VLOOKUP($A1187,Pit!$A$4:$BA$1686,S$2,FALSE))</f>
        <v>-1.1261375251169694</v>
      </c>
      <c r="T1187" s="20" t="str">
        <f>IF($C1187="B",VLOOKUP($A1187,Bat!$A$4:$BF$2320,T$1,FALSE),VLOOKUP($A1187,Pit!$A$4:$BA$1686,T$2,FALSE))</f>
        <v>-</v>
      </c>
      <c r="U1187" s="17" t="str">
        <f>VLOOKUP(IF($C1187="B",VLOOKUP($A1187,Bat!$A$4:$AU$2320,U$1,FALSE),VLOOKUP($A1187,Pit!$A$4:$BE$1686,U$2,FALSE)),COND!$A$35:$B$41,2,FALSE)</f>
        <v>??</v>
      </c>
      <c r="V1187" s="21">
        <f>IF($C1187="B",VLOOKUP($A1187,Bat!$A$4:$AT$2284,46,FALSE),VLOOKUP($A1187,Pit!$A$4:$BD$1664,56,FALSE))</f>
        <v>759</v>
      </c>
      <c r="W1187" s="16">
        <f t="shared" si="92"/>
        <v>999</v>
      </c>
      <c r="X1187" s="16"/>
      <c r="Y1187" s="22">
        <f t="shared" si="93"/>
        <v>1311</v>
      </c>
      <c r="Z1187" s="16" t="str">
        <f>IFERROR(VLOOKUP($D1187,Results37!$F$3:$L$1396,Z$1,FALSE),"")</f>
        <v/>
      </c>
      <c r="AA1187" s="47" t="str">
        <f>IF(ISERROR(VLOOKUP(D1187,Results37!$F$3:$O$399,AA$1,FALSE)),"",IF(VLOOKUP(D1187,Results37!$F$3:$O$399,AA$1+1,FALSE)=1,"S"&amp;VLOOKUP(D1187,Results37!$F$3:$O$399,AA$1,FALSE),VLOOKUP(D1187,Results37!$F$3:$O$399,AA$1,FALSE)))</f>
        <v/>
      </c>
      <c r="AB1187" s="16" t="str">
        <f>IFERROR(VLOOKUP($D1187,Results37!$F$3:$L$1396,AB$1,FALSE),"")</f>
        <v/>
      </c>
      <c r="AC1187" s="16" t="str">
        <f>IFERROR(VLOOKUP($D1187,Results37!$F$3:$L$1396,AC$1,FALSE),"")</f>
        <v/>
      </c>
      <c r="AD1187" s="16" t="str">
        <f t="shared" si="94"/>
        <v/>
      </c>
      <c r="AE1187" s="20" t="str">
        <f>IF(ISERROR(VLOOKUP($AC1187&amp;"-"&amp;$F1187&amp;" "&amp;G1187,Bonuses!$B$1:$G$1006,4,FALSE)),"",INT(VLOOKUP($AC1187&amp;"-"&amp;$F1187&amp;" "&amp;$G1187,Bonuses!$B$1:$G$1006,4,FALSE)))</f>
        <v/>
      </c>
      <c r="AF1187" s="16" t="str">
        <f>IF(ISERROR(VLOOKUP($AC1187&amp;"-"&amp;$F1187,Bonuses!$B$1:$G$1006,5,FALSE)),"",IF(VLOOKUP($AC1187&amp;"-"&amp;$F1187,Bonuses!$B$1:$G$1006,5,FALSE)="","",VLOOKUP($AC1187&amp;"-"&amp;$F1187,Bonuses!$B$1:$G$1006,6,FALSE)&amp;" yrs, "&amp;VLOOKUP($AC1187&amp;"-"&amp;$F1187,Bonuses!$B$1:$G$1006,5,FALSE)))</f>
        <v/>
      </c>
    </row>
    <row r="1188" spans="1:32" s="21" customFormat="1" x14ac:dyDescent="0.25">
      <c r="A1188" s="21" t="s">
        <v>2906</v>
      </c>
      <c r="B1188" s="21">
        <f t="shared" si="90"/>
        <v>0</v>
      </c>
      <c r="C1188" s="21" t="str">
        <f t="shared" si="91"/>
        <v>P</v>
      </c>
      <c r="D1188" s="17">
        <f>IF($C1188="B",VLOOKUP($A1188,Bat!$A$4:$BF$2320,D$1,FALSE),VLOOKUP($A1188,Pit!$A$4:$BA$1686,D$2,FALSE))</f>
        <v>4848</v>
      </c>
      <c r="E1188" s="16" t="str">
        <f>IF($C1188="B",VLOOKUP($A1188,Bat!$A$4:$BF$2320,E$1,FALSE),VLOOKUP($A1188,Pit!$A$4:$BA$1686,E$2,FALSE))</f>
        <v>RP</v>
      </c>
      <c r="F1188" s="16" t="str">
        <f>IF($C1188="B",VLOOKUP($A1188,Bat!$A$4:$BF$2320,F$1,FALSE),VLOOKUP($A1188,Pit!$A$4:$BA$1686,F$2,FALSE))</f>
        <v>Tim</v>
      </c>
      <c r="G1188" s="16" t="str">
        <f>IF($C1188="B",VLOOKUP($A1188,Bat!$A$4:$BF$2320,G$1,FALSE),VLOOKUP($A1188,Pit!$A$4:$BA$1686,G$2,FALSE))</f>
        <v>Sanford</v>
      </c>
      <c r="H1188" s="16">
        <f>IF($C1188="B",VLOOKUP($A1188,Bat!$A$4:$BF$2320,H$1,FALSE),VLOOKUP($A1188,Pit!$A$4:$BA$1686,H$2,FALSE))</f>
        <v>24</v>
      </c>
      <c r="I1188" s="16" t="str">
        <f>IF($C1188="B",VLOOKUP($A1188,Bat!$A$4:$BF$2320,I$1,FALSE),VLOOKUP($A1188,Pit!$A$4:$BA$1686,I$2,FALSE))</f>
        <v>R</v>
      </c>
      <c r="J1188" s="16" t="str">
        <f>IF($C1188="B",VLOOKUP($A1188,Bat!$A$4:$BF$2320,J$1,FALSE),VLOOKUP($A1188,Pit!$A$4:$BA$1686,J$2,FALSE))</f>
        <v>R</v>
      </c>
      <c r="K1188" s="16" t="str">
        <f>IF($C1188="B",VLOOKUP($A1188,Bat!$A$4:$BF$2320,K$1,FALSE),VLOOKUP($A1188,Pit!$A$4:$BA$1686,K$2,FALSE))</f>
        <v>Normal</v>
      </c>
      <c r="L1188" s="17" t="str">
        <f>IF($C1188="B",VLOOKUP($A1188,Bat!$A$4:$BF$2320,L$1,FALSE),VLOOKUP($A1188,Pit!$A$4:$BA$1686,L$2,FALSE))</f>
        <v>Normal</v>
      </c>
      <c r="M1188" s="16">
        <f>IF($C1188="B",VLOOKUP($A1188,Bat!$A$4:$BF$2320,M$1,FALSE),VLOOKUP($A1188,Pit!$A$4:$BA$1686,M$2,FALSE))</f>
        <v>3</v>
      </c>
      <c r="N1188" s="16">
        <f>IF($C1188="B",VLOOKUP($A1188,Bat!$A$4:$BF$2320,N$1,FALSE),VLOOKUP($A1188,Pit!$A$4:$BA$1686,N$2,FALSE))</f>
        <v>1</v>
      </c>
      <c r="O1188" s="16">
        <f>IF($C1188="B",VLOOKUP($A1188,Bat!$A$4:$BF$2320,O$1,FALSE),VLOOKUP($A1188,Pit!$A$4:$BA$1686,O$2,FALSE))</f>
        <v>2</v>
      </c>
      <c r="P1188" s="16" t="str">
        <f>IF($C1188="B",VLOOKUP($A1188,Bat!$A$4:$BF$2320,P$1,FALSE),VLOOKUP($A1188,Pit!$A$4:$BA$1686,P$2,FALSE))</f>
        <v>95-97 Mph</v>
      </c>
      <c r="Q1188" s="17">
        <f>IF($C1188="B",VLOOKUP($A1188,Bat!$A$4:$BF$2320,Q$1,FALSE),VLOOKUP($A1188,Pit!$A$4:$BA$1686,Q$2,FALSE))</f>
        <v>3</v>
      </c>
      <c r="R1188" s="18">
        <f>IF($C1188="B",VLOOKUP($A1188,Bat!$A$4:$BF$2320,R$1,FALSE),VLOOKUP($A1188,Pit!$A$4:$BA$1686,R$2,FALSE))</f>
        <v>-0.87077539654885783</v>
      </c>
      <c r="S1188" s="19">
        <f>IF($C1188="B",VLOOKUP($A1188,Bat!$A$4:$BF$2320,S$1,FALSE),VLOOKUP($A1188,Pit!$A$4:$BA$1686,S$2,FALSE))</f>
        <v>-1.1340511744028625</v>
      </c>
      <c r="T1188" s="20" t="str">
        <f>IF($C1188="B",VLOOKUP($A1188,Bat!$A$4:$BF$2320,T$1,FALSE),VLOOKUP($A1188,Pit!$A$4:$BA$1686,T$2,FALSE))</f>
        <v>Slot</v>
      </c>
      <c r="U1188" s="17" t="str">
        <f>VLOOKUP(IF($C1188="B",VLOOKUP($A1188,Bat!$A$4:$AU$2320,U$1,FALSE),VLOOKUP($A1188,Pit!$A$4:$BE$1686,U$2,FALSE)),COND!$A$35:$B$41,2,FALSE)</f>
        <v>??</v>
      </c>
      <c r="V1188" s="21">
        <f>IF($C1188="B",VLOOKUP($A1188,Bat!$A$4:$AT$2284,46,FALSE),VLOOKUP($A1188,Pit!$A$4:$BD$1664,56,FALSE))</f>
        <v>760</v>
      </c>
      <c r="W1188" s="16">
        <f t="shared" si="92"/>
        <v>760</v>
      </c>
      <c r="X1188" s="16"/>
      <c r="Y1188" s="22">
        <f t="shared" si="93"/>
        <v>1312</v>
      </c>
      <c r="Z1188" s="16" t="str">
        <f>IFERROR(VLOOKUP($D1188,Results37!$F$3:$L$1396,Z$1,FALSE),"")</f>
        <v/>
      </c>
      <c r="AA1188" s="47" t="str">
        <f>IF(ISERROR(VLOOKUP(D1188,Results37!$F$3:$O$399,AA$1,FALSE)),"",IF(VLOOKUP(D1188,Results37!$F$3:$O$399,AA$1+1,FALSE)=1,"S"&amp;VLOOKUP(D1188,Results37!$F$3:$O$399,AA$1,FALSE),VLOOKUP(D1188,Results37!$F$3:$O$399,AA$1,FALSE)))</f>
        <v/>
      </c>
      <c r="AB1188" s="16" t="str">
        <f>IFERROR(VLOOKUP($D1188,Results37!$F$3:$L$1396,AB$1,FALSE),"")</f>
        <v/>
      </c>
      <c r="AC1188" s="16" t="str">
        <f>IFERROR(VLOOKUP($D1188,Results37!$F$3:$L$1396,AC$1,FALSE),"")</f>
        <v/>
      </c>
      <c r="AD1188" s="16" t="str">
        <f t="shared" si="94"/>
        <v/>
      </c>
      <c r="AE1188" s="20" t="str">
        <f>IF(ISERROR(VLOOKUP($AC1188&amp;"-"&amp;$F1188&amp;" "&amp;G1188,Bonuses!$B$1:$G$1006,4,FALSE)),"",INT(VLOOKUP($AC1188&amp;"-"&amp;$F1188&amp;" "&amp;$G1188,Bonuses!$B$1:$G$1006,4,FALSE)))</f>
        <v/>
      </c>
      <c r="AF1188" s="16" t="str">
        <f>IF(ISERROR(VLOOKUP($AC1188&amp;"-"&amp;$F1188,Bonuses!$B$1:$G$1006,5,FALSE)),"",IF(VLOOKUP($AC1188&amp;"-"&amp;$F1188,Bonuses!$B$1:$G$1006,5,FALSE)="","",VLOOKUP($AC1188&amp;"-"&amp;$F1188,Bonuses!$B$1:$G$1006,6,FALSE)&amp;" yrs, "&amp;VLOOKUP($AC1188&amp;"-"&amp;$F1188,Bonuses!$B$1:$G$1006,5,FALSE)))</f>
        <v/>
      </c>
    </row>
    <row r="1189" spans="1:32" s="21" customFormat="1" x14ac:dyDescent="0.25">
      <c r="A1189" s="21" t="s">
        <v>2852</v>
      </c>
      <c r="B1189" s="21">
        <f t="shared" si="90"/>
        <v>0</v>
      </c>
      <c r="C1189" s="21" t="str">
        <f t="shared" si="91"/>
        <v>P</v>
      </c>
      <c r="D1189" s="17">
        <f>IF($C1189="B",VLOOKUP($A1189,Bat!$A$4:$BF$2320,D$1,FALSE),VLOOKUP($A1189,Pit!$A$4:$BA$1686,D$2,FALSE))</f>
        <v>10351</v>
      </c>
      <c r="E1189" s="16" t="str">
        <f>IF($C1189="B",VLOOKUP($A1189,Bat!$A$4:$BF$2320,E$1,FALSE),VLOOKUP($A1189,Pit!$A$4:$BA$1686,E$2,FALSE))</f>
        <v>RP</v>
      </c>
      <c r="F1189" s="16" t="str">
        <f>IF($C1189="B",VLOOKUP($A1189,Bat!$A$4:$BF$2320,F$1,FALSE),VLOOKUP($A1189,Pit!$A$4:$BA$1686,F$2,FALSE))</f>
        <v>Roosevelt</v>
      </c>
      <c r="G1189" s="16" t="str">
        <f>IF($C1189="B",VLOOKUP($A1189,Bat!$A$4:$BF$2320,G$1,FALSE),VLOOKUP($A1189,Pit!$A$4:$BA$1686,G$2,FALSE))</f>
        <v>Williamson</v>
      </c>
      <c r="H1189" s="16">
        <f>IF($C1189="B",VLOOKUP($A1189,Bat!$A$4:$BF$2320,H$1,FALSE),VLOOKUP($A1189,Pit!$A$4:$BA$1686,H$2,FALSE))</f>
        <v>23</v>
      </c>
      <c r="I1189" s="16" t="str">
        <f>IF($C1189="B",VLOOKUP($A1189,Bat!$A$4:$BF$2320,I$1,FALSE),VLOOKUP($A1189,Pit!$A$4:$BA$1686,I$2,FALSE))</f>
        <v>S</v>
      </c>
      <c r="J1189" s="16" t="str">
        <f>IF($C1189="B",VLOOKUP($A1189,Bat!$A$4:$BF$2320,J$1,FALSE),VLOOKUP($A1189,Pit!$A$4:$BA$1686,J$2,FALSE))</f>
        <v>R</v>
      </c>
      <c r="K1189" s="16" t="str">
        <f>IF($C1189="B",VLOOKUP($A1189,Bat!$A$4:$BF$2320,K$1,FALSE),VLOOKUP($A1189,Pit!$A$4:$BA$1686,K$2,FALSE))</f>
        <v>High</v>
      </c>
      <c r="L1189" s="17" t="str">
        <f>IF($C1189="B",VLOOKUP($A1189,Bat!$A$4:$BF$2320,L$1,FALSE),VLOOKUP($A1189,Pit!$A$4:$BA$1686,L$2,FALSE))</f>
        <v>Normal</v>
      </c>
      <c r="M1189" s="16">
        <f>IF($C1189="B",VLOOKUP($A1189,Bat!$A$4:$BF$2320,M$1,FALSE),VLOOKUP($A1189,Pit!$A$4:$BA$1686,M$2,FALSE))</f>
        <v>4</v>
      </c>
      <c r="N1189" s="16">
        <f>IF($C1189="B",VLOOKUP($A1189,Bat!$A$4:$BF$2320,N$1,FALSE),VLOOKUP($A1189,Pit!$A$4:$BA$1686,N$2,FALSE))</f>
        <v>1</v>
      </c>
      <c r="O1189" s="16">
        <f>IF($C1189="B",VLOOKUP($A1189,Bat!$A$4:$BF$2320,O$1,FALSE),VLOOKUP($A1189,Pit!$A$4:$BA$1686,O$2,FALSE))</f>
        <v>1</v>
      </c>
      <c r="P1189" s="16" t="str">
        <f>IF($C1189="B",VLOOKUP($A1189,Bat!$A$4:$BF$2320,P$1,FALSE),VLOOKUP($A1189,Pit!$A$4:$BA$1686,P$2,FALSE))</f>
        <v>93-95 Mph</v>
      </c>
      <c r="Q1189" s="17">
        <f>IF($C1189="B",VLOOKUP($A1189,Bat!$A$4:$BF$2320,Q$1,FALSE),VLOOKUP($A1189,Pit!$A$4:$BA$1686,Q$2,FALSE))</f>
        <v>10</v>
      </c>
      <c r="R1189" s="18">
        <f>IF($C1189="B",VLOOKUP($A1189,Bat!$A$4:$BF$2320,R$1,FALSE),VLOOKUP($A1189,Pit!$A$4:$BA$1686,R$2,FALSE))</f>
        <v>-0.91074885664621874</v>
      </c>
      <c r="S1189" s="19">
        <f>IF($C1189="B",VLOOKUP($A1189,Bat!$A$4:$BF$2320,S$1,FALSE),VLOOKUP($A1189,Pit!$A$4:$BA$1686,S$2,FALSE))</f>
        <v>-1.1375628446777599</v>
      </c>
      <c r="T1189" s="20" t="str">
        <f>IF($C1189="B",VLOOKUP($A1189,Bat!$A$4:$BF$2320,T$1,FALSE),VLOOKUP($A1189,Pit!$A$4:$BA$1686,T$2,FALSE))</f>
        <v>Slot</v>
      </c>
      <c r="U1189" s="17" t="str">
        <f>VLOOKUP(IF($C1189="B",VLOOKUP($A1189,Bat!$A$4:$AU$2320,U$1,FALSE),VLOOKUP($A1189,Pit!$A$4:$BE$1686,U$2,FALSE)),COND!$A$35:$B$41,2,FALSE)</f>
        <v>??</v>
      </c>
      <c r="V1189" s="21">
        <f>IF($C1189="B",VLOOKUP($A1189,Bat!$A$4:$AT$2284,46,FALSE),VLOOKUP($A1189,Pit!$A$4:$BD$1664,56,FALSE))</f>
        <v>761</v>
      </c>
      <c r="W1189" s="16">
        <f t="shared" si="92"/>
        <v>761</v>
      </c>
      <c r="X1189" s="16"/>
      <c r="Y1189" s="22">
        <f t="shared" si="93"/>
        <v>1313</v>
      </c>
      <c r="Z1189" s="16" t="str">
        <f>IFERROR(VLOOKUP($D1189,Results37!$F$3:$L$1396,Z$1,FALSE),"")</f>
        <v/>
      </c>
      <c r="AA1189" s="47" t="str">
        <f>IF(ISERROR(VLOOKUP(D1189,Results37!$F$3:$O$399,AA$1,FALSE)),"",IF(VLOOKUP(D1189,Results37!$F$3:$O$399,AA$1+1,FALSE)=1,"S"&amp;VLOOKUP(D1189,Results37!$F$3:$O$399,AA$1,FALSE),VLOOKUP(D1189,Results37!$F$3:$O$399,AA$1,FALSE)))</f>
        <v/>
      </c>
      <c r="AB1189" s="16" t="str">
        <f>IFERROR(VLOOKUP($D1189,Results37!$F$3:$L$1396,AB$1,FALSE),"")</f>
        <v/>
      </c>
      <c r="AC1189" s="16" t="str">
        <f>IFERROR(VLOOKUP($D1189,Results37!$F$3:$L$1396,AC$1,FALSE),"")</f>
        <v/>
      </c>
      <c r="AD1189" s="16" t="str">
        <f t="shared" si="94"/>
        <v/>
      </c>
      <c r="AE1189" s="20" t="str">
        <f>IF(ISERROR(VLOOKUP($AC1189&amp;"-"&amp;$F1189&amp;" "&amp;G1189,Bonuses!$B$1:$G$1006,4,FALSE)),"",INT(VLOOKUP($AC1189&amp;"-"&amp;$F1189&amp;" "&amp;$G1189,Bonuses!$B$1:$G$1006,4,FALSE)))</f>
        <v/>
      </c>
      <c r="AF1189" s="16" t="str">
        <f>IF(ISERROR(VLOOKUP($AC1189&amp;"-"&amp;$F1189,Bonuses!$B$1:$G$1006,5,FALSE)),"",IF(VLOOKUP($AC1189&amp;"-"&amp;$F1189,Bonuses!$B$1:$G$1006,5,FALSE)="","",VLOOKUP($AC1189&amp;"-"&amp;$F1189,Bonuses!$B$1:$G$1006,6,FALSE)&amp;" yrs, "&amp;VLOOKUP($AC1189&amp;"-"&amp;$F1189,Bonuses!$B$1:$G$1006,5,FALSE)))</f>
        <v/>
      </c>
    </row>
    <row r="1190" spans="1:32" s="21" customFormat="1" x14ac:dyDescent="0.25">
      <c r="A1190" s="21" t="s">
        <v>2854</v>
      </c>
      <c r="B1190" s="21">
        <f t="shared" si="90"/>
        <v>0</v>
      </c>
      <c r="C1190" s="21" t="str">
        <f t="shared" si="91"/>
        <v>P</v>
      </c>
      <c r="D1190" s="17">
        <f>IF($C1190="B",VLOOKUP($A1190,Bat!$A$4:$BF$2320,D$1,FALSE),VLOOKUP($A1190,Pit!$A$4:$BA$1686,D$2,FALSE))</f>
        <v>10486</v>
      </c>
      <c r="E1190" s="16" t="str">
        <f>IF($C1190="B",VLOOKUP($A1190,Bat!$A$4:$BF$2320,E$1,FALSE),VLOOKUP($A1190,Pit!$A$4:$BA$1686,E$2,FALSE))</f>
        <v>RP</v>
      </c>
      <c r="F1190" s="16" t="str">
        <f>IF($C1190="B",VLOOKUP($A1190,Bat!$A$4:$BF$2320,F$1,FALSE),VLOOKUP($A1190,Pit!$A$4:$BA$1686,F$2,FALSE))</f>
        <v>Mark</v>
      </c>
      <c r="G1190" s="16" t="str">
        <f>IF($C1190="B",VLOOKUP($A1190,Bat!$A$4:$BF$2320,G$1,FALSE),VLOOKUP($A1190,Pit!$A$4:$BA$1686,G$2,FALSE))</f>
        <v>Bascombe</v>
      </c>
      <c r="H1190" s="16">
        <f>IF($C1190="B",VLOOKUP($A1190,Bat!$A$4:$BF$2320,H$1,FALSE),VLOOKUP($A1190,Pit!$A$4:$BA$1686,H$2,FALSE))</f>
        <v>23</v>
      </c>
      <c r="I1190" s="16" t="str">
        <f>IF($C1190="B",VLOOKUP($A1190,Bat!$A$4:$BF$2320,I$1,FALSE),VLOOKUP($A1190,Pit!$A$4:$BA$1686,I$2,FALSE))</f>
        <v>L</v>
      </c>
      <c r="J1190" s="16" t="str">
        <f>IF($C1190="B",VLOOKUP($A1190,Bat!$A$4:$BF$2320,J$1,FALSE),VLOOKUP($A1190,Pit!$A$4:$BA$1686,J$2,FALSE))</f>
        <v>R</v>
      </c>
      <c r="K1190" s="16" t="str">
        <f>IF($C1190="B",VLOOKUP($A1190,Bat!$A$4:$BF$2320,K$1,FALSE),VLOOKUP($A1190,Pit!$A$4:$BA$1686,K$2,FALSE))</f>
        <v>Low</v>
      </c>
      <c r="L1190" s="17" t="str">
        <f>IF($C1190="B",VLOOKUP($A1190,Bat!$A$4:$BF$2320,L$1,FALSE),VLOOKUP($A1190,Pit!$A$4:$BA$1686,L$2,FALSE))</f>
        <v>Normal</v>
      </c>
      <c r="M1190" s="16">
        <f>IF($C1190="B",VLOOKUP($A1190,Bat!$A$4:$BF$2320,M$1,FALSE),VLOOKUP($A1190,Pit!$A$4:$BA$1686,M$2,FALSE))</f>
        <v>3</v>
      </c>
      <c r="N1190" s="16">
        <f>IF($C1190="B",VLOOKUP($A1190,Bat!$A$4:$BF$2320,N$1,FALSE),VLOOKUP($A1190,Pit!$A$4:$BA$1686,N$2,FALSE))</f>
        <v>2</v>
      </c>
      <c r="O1190" s="16">
        <f>IF($C1190="B",VLOOKUP($A1190,Bat!$A$4:$BF$2320,O$1,FALSE),VLOOKUP($A1190,Pit!$A$4:$BA$1686,O$2,FALSE))</f>
        <v>1</v>
      </c>
      <c r="P1190" s="16" t="str">
        <f>IF($C1190="B",VLOOKUP($A1190,Bat!$A$4:$BF$2320,P$1,FALSE),VLOOKUP($A1190,Pit!$A$4:$BA$1686,P$2,FALSE))</f>
        <v>92-94 Mph</v>
      </c>
      <c r="Q1190" s="17">
        <f>IF($C1190="B",VLOOKUP($A1190,Bat!$A$4:$BF$2320,Q$1,FALSE),VLOOKUP($A1190,Pit!$A$4:$BA$1686,Q$2,FALSE))</f>
        <v>4</v>
      </c>
      <c r="R1190" s="18">
        <f>IF($C1190="B",VLOOKUP($A1190,Bat!$A$4:$BF$2320,R$1,FALSE),VLOOKUP($A1190,Pit!$A$4:$BA$1686,R$2,FALSE))</f>
        <v>-1.0666266157607076</v>
      </c>
      <c r="S1190" s="19">
        <f>IF($C1190="B",VLOOKUP($A1190,Bat!$A$4:$BF$2320,S$1,FALSE),VLOOKUP($A1190,Pit!$A$4:$BA$1686,S$2,FALSE))</f>
        <v>-1.1512567128559641</v>
      </c>
      <c r="T1190" s="20" t="str">
        <f>IF($C1190="B",VLOOKUP($A1190,Bat!$A$4:$BF$2320,T$1,FALSE),VLOOKUP($A1190,Pit!$A$4:$BA$1686,T$2,FALSE))</f>
        <v>Slot</v>
      </c>
      <c r="U1190" s="17" t="str">
        <f>VLOOKUP(IF($C1190="B",VLOOKUP($A1190,Bat!$A$4:$AU$2320,U$1,FALSE),VLOOKUP($A1190,Pit!$A$4:$BE$1686,U$2,FALSE)),COND!$A$35:$B$41,2,FALSE)</f>
        <v>??</v>
      </c>
      <c r="V1190" s="21">
        <f>IF($C1190="B",VLOOKUP($A1190,Bat!$A$4:$AT$2284,46,FALSE),VLOOKUP($A1190,Pit!$A$4:$BD$1664,56,FALSE))</f>
        <v>762</v>
      </c>
      <c r="W1190" s="16">
        <f t="shared" si="92"/>
        <v>762</v>
      </c>
      <c r="X1190" s="16"/>
      <c r="Y1190" s="22">
        <f t="shared" si="93"/>
        <v>1315</v>
      </c>
      <c r="Z1190" s="16" t="str">
        <f>IFERROR(VLOOKUP($D1190,Results37!$F$3:$L$1396,Z$1,FALSE),"")</f>
        <v/>
      </c>
      <c r="AA1190" s="47" t="str">
        <f>IF(ISERROR(VLOOKUP(D1190,Results37!$F$3:$O$399,AA$1,FALSE)),"",IF(VLOOKUP(D1190,Results37!$F$3:$O$399,AA$1+1,FALSE)=1,"S"&amp;VLOOKUP(D1190,Results37!$F$3:$O$399,AA$1,FALSE),VLOOKUP(D1190,Results37!$F$3:$O$399,AA$1,FALSE)))</f>
        <v/>
      </c>
      <c r="AB1190" s="16" t="str">
        <f>IFERROR(VLOOKUP($D1190,Results37!$F$3:$L$1396,AB$1,FALSE),"")</f>
        <v/>
      </c>
      <c r="AC1190" s="16" t="str">
        <f>IFERROR(VLOOKUP($D1190,Results37!$F$3:$L$1396,AC$1,FALSE),"")</f>
        <v/>
      </c>
      <c r="AD1190" s="16" t="str">
        <f t="shared" si="94"/>
        <v/>
      </c>
      <c r="AE1190" s="20" t="str">
        <f>IF(ISERROR(VLOOKUP($AC1190&amp;"-"&amp;$F1190&amp;" "&amp;G1190,Bonuses!$B$1:$G$1006,4,FALSE)),"",INT(VLOOKUP($AC1190&amp;"-"&amp;$F1190&amp;" "&amp;$G1190,Bonuses!$B$1:$G$1006,4,FALSE)))</f>
        <v/>
      </c>
      <c r="AF1190" s="16" t="str">
        <f>IF(ISERROR(VLOOKUP($AC1190&amp;"-"&amp;$F1190,Bonuses!$B$1:$G$1006,5,FALSE)),"",IF(VLOOKUP($AC1190&amp;"-"&amp;$F1190,Bonuses!$B$1:$G$1006,5,FALSE)="","",VLOOKUP($AC1190&amp;"-"&amp;$F1190,Bonuses!$B$1:$G$1006,6,FALSE)&amp;" yrs, "&amp;VLOOKUP($AC1190&amp;"-"&amp;$F1190,Bonuses!$B$1:$G$1006,5,FALSE)))</f>
        <v/>
      </c>
    </row>
    <row r="1191" spans="1:32" s="21" customFormat="1" x14ac:dyDescent="0.25">
      <c r="A1191" s="21" t="s">
        <v>2856</v>
      </c>
      <c r="B1191" s="21">
        <f t="shared" si="90"/>
        <v>0</v>
      </c>
      <c r="C1191" s="21" t="str">
        <f t="shared" si="91"/>
        <v>P</v>
      </c>
      <c r="D1191" s="17">
        <f>IF($C1191="B",VLOOKUP($A1191,Bat!$A$4:$BF$2320,D$1,FALSE),VLOOKUP($A1191,Pit!$A$4:$BA$1686,D$2,FALSE))</f>
        <v>13683</v>
      </c>
      <c r="E1191" s="16" t="str">
        <f>IF($C1191="B",VLOOKUP($A1191,Bat!$A$4:$BF$2320,E$1,FALSE),VLOOKUP($A1191,Pit!$A$4:$BA$1686,E$2,FALSE))</f>
        <v>RP</v>
      </c>
      <c r="F1191" s="16" t="str">
        <f>IF($C1191="B",VLOOKUP($A1191,Bat!$A$4:$BF$2320,F$1,FALSE),VLOOKUP($A1191,Pit!$A$4:$BA$1686,F$2,FALSE))</f>
        <v>Léo-Pier</v>
      </c>
      <c r="G1191" s="16" t="str">
        <f>IF($C1191="B",VLOOKUP($A1191,Bat!$A$4:$BF$2320,G$1,FALSE),VLOOKUP($A1191,Pit!$A$4:$BA$1686,G$2,FALSE))</f>
        <v>Bourgault</v>
      </c>
      <c r="H1191" s="16">
        <f>IF($C1191="B",VLOOKUP($A1191,Bat!$A$4:$BF$2320,H$1,FALSE),VLOOKUP($A1191,Pit!$A$4:$BA$1686,H$2,FALSE))</f>
        <v>24</v>
      </c>
      <c r="I1191" s="16" t="str">
        <f>IF($C1191="B",VLOOKUP($A1191,Bat!$A$4:$BF$2320,I$1,FALSE),VLOOKUP($A1191,Pit!$A$4:$BA$1686,I$2,FALSE))</f>
        <v>R</v>
      </c>
      <c r="J1191" s="16" t="str">
        <f>IF($C1191="B",VLOOKUP($A1191,Bat!$A$4:$BF$2320,J$1,FALSE),VLOOKUP($A1191,Pit!$A$4:$BA$1686,J$2,FALSE))</f>
        <v>R</v>
      </c>
      <c r="K1191" s="16" t="str">
        <f>IF($C1191="B",VLOOKUP($A1191,Bat!$A$4:$BF$2320,K$1,FALSE),VLOOKUP($A1191,Pit!$A$4:$BA$1686,K$2,FALSE))</f>
        <v>Low</v>
      </c>
      <c r="L1191" s="17" t="str">
        <f>IF($C1191="B",VLOOKUP($A1191,Bat!$A$4:$BF$2320,L$1,FALSE),VLOOKUP($A1191,Pit!$A$4:$BA$1686,L$2,FALSE))</f>
        <v>Normal</v>
      </c>
      <c r="M1191" s="16">
        <f>IF($C1191="B",VLOOKUP($A1191,Bat!$A$4:$BF$2320,M$1,FALSE),VLOOKUP($A1191,Pit!$A$4:$BA$1686,M$2,FALSE))</f>
        <v>4</v>
      </c>
      <c r="N1191" s="16">
        <f>IF($C1191="B",VLOOKUP($A1191,Bat!$A$4:$BF$2320,N$1,FALSE),VLOOKUP($A1191,Pit!$A$4:$BA$1686,N$2,FALSE))</f>
        <v>1</v>
      </c>
      <c r="O1191" s="16">
        <f>IF($C1191="B",VLOOKUP($A1191,Bat!$A$4:$BF$2320,O$1,FALSE),VLOOKUP($A1191,Pit!$A$4:$BA$1686,O$2,FALSE))</f>
        <v>1</v>
      </c>
      <c r="P1191" s="16" t="str">
        <f>IF($C1191="B",VLOOKUP($A1191,Bat!$A$4:$BF$2320,P$1,FALSE),VLOOKUP($A1191,Pit!$A$4:$BA$1686,P$2,FALSE))</f>
        <v>90-92 Mph</v>
      </c>
      <c r="Q1191" s="17">
        <f>IF($C1191="B",VLOOKUP($A1191,Bat!$A$4:$BF$2320,Q$1,FALSE),VLOOKUP($A1191,Pit!$A$4:$BA$1686,Q$2,FALSE))</f>
        <v>4</v>
      </c>
      <c r="R1191" s="18">
        <f>IF($C1191="B",VLOOKUP($A1191,Bat!$A$4:$BF$2320,R$1,FALSE),VLOOKUP($A1191,Pit!$A$4:$BA$1686,R$2,FALSE))</f>
        <v>-1.1176854139142165</v>
      </c>
      <c r="S1191" s="19">
        <f>IF($C1191="B",VLOOKUP($A1191,Bat!$A$4:$BF$2320,S$1,FALSE),VLOOKUP($A1191,Pit!$A$4:$BA$1686,S$2,FALSE))</f>
        <v>-1.1557422305797476</v>
      </c>
      <c r="T1191" s="20" t="str">
        <f>IF($C1191="B",VLOOKUP($A1191,Bat!$A$4:$BF$2320,T$1,FALSE),VLOOKUP($A1191,Pit!$A$4:$BA$1686,T$2,FALSE))</f>
        <v>Slot</v>
      </c>
      <c r="U1191" s="17" t="str">
        <f>VLOOKUP(IF($C1191="B",VLOOKUP($A1191,Bat!$A$4:$AU$2320,U$1,FALSE),VLOOKUP($A1191,Pit!$A$4:$BE$1686,U$2,FALSE)),COND!$A$35:$B$41,2,FALSE)</f>
        <v>??</v>
      </c>
      <c r="V1191" s="21">
        <f>IF($C1191="B",VLOOKUP($A1191,Bat!$A$4:$AT$2284,46,FALSE),VLOOKUP($A1191,Pit!$A$4:$BD$1664,56,FALSE))</f>
        <v>763</v>
      </c>
      <c r="W1191" s="16">
        <f t="shared" si="92"/>
        <v>763</v>
      </c>
      <c r="X1191" s="16"/>
      <c r="Y1191" s="22">
        <f t="shared" si="93"/>
        <v>1317</v>
      </c>
      <c r="Z1191" s="16" t="str">
        <f>IFERROR(VLOOKUP($D1191,Results37!$F$3:$L$1396,Z$1,FALSE),"")</f>
        <v/>
      </c>
      <c r="AA1191" s="47" t="str">
        <f>IF(ISERROR(VLOOKUP(D1191,Results37!$F$3:$O$399,AA$1,FALSE)),"",IF(VLOOKUP(D1191,Results37!$F$3:$O$399,AA$1+1,FALSE)=1,"S"&amp;VLOOKUP(D1191,Results37!$F$3:$O$399,AA$1,FALSE),VLOOKUP(D1191,Results37!$F$3:$O$399,AA$1,FALSE)))</f>
        <v/>
      </c>
      <c r="AB1191" s="16" t="str">
        <f>IFERROR(VLOOKUP($D1191,Results37!$F$3:$L$1396,AB$1,FALSE),"")</f>
        <v/>
      </c>
      <c r="AC1191" s="16" t="str">
        <f>IFERROR(VLOOKUP($D1191,Results37!$F$3:$L$1396,AC$1,FALSE),"")</f>
        <v/>
      </c>
      <c r="AD1191" s="16" t="str">
        <f t="shared" si="94"/>
        <v/>
      </c>
      <c r="AE1191" s="20" t="str">
        <f>IF(ISERROR(VLOOKUP($AC1191&amp;"-"&amp;$F1191&amp;" "&amp;G1191,Bonuses!$B$1:$G$1006,4,FALSE)),"",INT(VLOOKUP($AC1191&amp;"-"&amp;$F1191&amp;" "&amp;$G1191,Bonuses!$B$1:$G$1006,4,FALSE)))</f>
        <v/>
      </c>
      <c r="AF1191" s="16" t="str">
        <f>IF(ISERROR(VLOOKUP($AC1191&amp;"-"&amp;$F1191,Bonuses!$B$1:$G$1006,5,FALSE)),"",IF(VLOOKUP($AC1191&amp;"-"&amp;$F1191,Bonuses!$B$1:$G$1006,5,FALSE)="","",VLOOKUP($AC1191&amp;"-"&amp;$F1191,Bonuses!$B$1:$G$1006,6,FALSE)&amp;" yrs, "&amp;VLOOKUP($AC1191&amp;"-"&amp;$F1191,Bonuses!$B$1:$G$1006,5,FALSE)))</f>
        <v/>
      </c>
    </row>
    <row r="1192" spans="1:32" s="21" customFormat="1" x14ac:dyDescent="0.25">
      <c r="A1192" s="21" t="s">
        <v>2844</v>
      </c>
      <c r="B1192" s="21">
        <f t="shared" si="90"/>
        <v>0</v>
      </c>
      <c r="C1192" s="21" t="str">
        <f t="shared" si="91"/>
        <v>P</v>
      </c>
      <c r="D1192" s="17">
        <f>IF($C1192="B",VLOOKUP($A1192,Bat!$A$4:$BF$2320,D$1,FALSE),VLOOKUP($A1192,Pit!$A$4:$BA$1686,D$2,FALSE))</f>
        <v>2032</v>
      </c>
      <c r="E1192" s="16" t="str">
        <f>IF($C1192="B",VLOOKUP($A1192,Bat!$A$4:$BF$2320,E$1,FALSE),VLOOKUP($A1192,Pit!$A$4:$BA$1686,E$2,FALSE))</f>
        <v>RP</v>
      </c>
      <c r="F1192" s="16" t="str">
        <f>IF($C1192="B",VLOOKUP($A1192,Bat!$A$4:$BF$2320,F$1,FALSE),VLOOKUP($A1192,Pit!$A$4:$BA$1686,F$2,FALSE))</f>
        <v>Keith</v>
      </c>
      <c r="G1192" s="16" t="str">
        <f>IF($C1192="B",VLOOKUP($A1192,Bat!$A$4:$BF$2320,G$1,FALSE),VLOOKUP($A1192,Pit!$A$4:$BA$1686,G$2,FALSE))</f>
        <v>Hall</v>
      </c>
      <c r="H1192" s="16">
        <f>IF($C1192="B",VLOOKUP($A1192,Bat!$A$4:$BF$2320,H$1,FALSE),VLOOKUP($A1192,Pit!$A$4:$BA$1686,H$2,FALSE))</f>
        <v>23</v>
      </c>
      <c r="I1192" s="16" t="str">
        <f>IF($C1192="B",VLOOKUP($A1192,Bat!$A$4:$BF$2320,I$1,FALSE),VLOOKUP($A1192,Pit!$A$4:$BA$1686,I$2,FALSE))</f>
        <v>R</v>
      </c>
      <c r="J1192" s="16" t="str">
        <f>IF($C1192="B",VLOOKUP($A1192,Bat!$A$4:$BF$2320,J$1,FALSE),VLOOKUP($A1192,Pit!$A$4:$BA$1686,J$2,FALSE))</f>
        <v>R</v>
      </c>
      <c r="K1192" s="16" t="str">
        <f>IF($C1192="B",VLOOKUP($A1192,Bat!$A$4:$BF$2320,K$1,FALSE),VLOOKUP($A1192,Pit!$A$4:$BA$1686,K$2,FALSE))</f>
        <v>Low</v>
      </c>
      <c r="L1192" s="17" t="str">
        <f>IF($C1192="B",VLOOKUP($A1192,Bat!$A$4:$BF$2320,L$1,FALSE),VLOOKUP($A1192,Pit!$A$4:$BA$1686,L$2,FALSE))</f>
        <v>High</v>
      </c>
      <c r="M1192" s="16">
        <f>IF($C1192="B",VLOOKUP($A1192,Bat!$A$4:$BF$2320,M$1,FALSE),VLOOKUP($A1192,Pit!$A$4:$BA$1686,M$2,FALSE))</f>
        <v>2</v>
      </c>
      <c r="N1192" s="16">
        <f>IF($C1192="B",VLOOKUP($A1192,Bat!$A$4:$BF$2320,N$1,FALSE),VLOOKUP($A1192,Pit!$A$4:$BA$1686,N$2,FALSE))</f>
        <v>1</v>
      </c>
      <c r="O1192" s="16">
        <f>IF($C1192="B",VLOOKUP($A1192,Bat!$A$4:$BF$2320,O$1,FALSE),VLOOKUP($A1192,Pit!$A$4:$BA$1686,O$2,FALSE))</f>
        <v>2</v>
      </c>
      <c r="P1192" s="16" t="str">
        <f>IF($C1192="B",VLOOKUP($A1192,Bat!$A$4:$BF$2320,P$1,FALSE),VLOOKUP($A1192,Pit!$A$4:$BA$1686,P$2,FALSE))</f>
        <v>86-88 Mph</v>
      </c>
      <c r="Q1192" s="17">
        <f>IF($C1192="B",VLOOKUP($A1192,Bat!$A$4:$BF$2320,Q$1,FALSE),VLOOKUP($A1192,Pit!$A$4:$BA$1686,Q$2,FALSE))</f>
        <v>7</v>
      </c>
      <c r="R1192" s="18">
        <f>IF($C1192="B",VLOOKUP($A1192,Bat!$A$4:$BF$2320,R$1,FALSE),VLOOKUP($A1192,Pit!$A$4:$BA$1686,R$2,FALSE))</f>
        <v>-1.1738563418914438</v>
      </c>
      <c r="S1192" s="19">
        <f>IF($C1192="B",VLOOKUP($A1192,Bat!$A$4:$BF$2320,S$1,FALSE),VLOOKUP($A1192,Pit!$A$4:$BA$1686,S$2,FALSE))</f>
        <v>-1.1606768491394266</v>
      </c>
      <c r="T1192" s="20" t="str">
        <f>IF($C1192="B",VLOOKUP($A1192,Bat!$A$4:$BF$2320,T$1,FALSE),VLOOKUP($A1192,Pit!$A$4:$BA$1686,T$2,FALSE))</f>
        <v>-</v>
      </c>
      <c r="U1192" s="17" t="str">
        <f>VLOOKUP(IF($C1192="B",VLOOKUP($A1192,Bat!$A$4:$AU$2320,U$1,FALSE),VLOOKUP($A1192,Pit!$A$4:$BE$1686,U$2,FALSE)),COND!$A$35:$B$41,2,FALSE)</f>
        <v>??</v>
      </c>
      <c r="V1192" s="21">
        <f>IF($C1192="B",VLOOKUP($A1192,Bat!$A$4:$AT$2284,46,FALSE),VLOOKUP($A1192,Pit!$A$4:$BD$1664,56,FALSE))</f>
        <v>764</v>
      </c>
      <c r="W1192" s="16">
        <f t="shared" si="92"/>
        <v>999</v>
      </c>
      <c r="X1192" s="16"/>
      <c r="Y1192" s="22">
        <f t="shared" si="93"/>
        <v>1319</v>
      </c>
      <c r="Z1192" s="16" t="str">
        <f>IFERROR(VLOOKUP($D1192,Results37!$F$3:$L$1396,Z$1,FALSE),"")</f>
        <v/>
      </c>
      <c r="AA1192" s="47" t="str">
        <f>IF(ISERROR(VLOOKUP(D1192,Results37!$F$3:$O$399,AA$1,FALSE)),"",IF(VLOOKUP(D1192,Results37!$F$3:$O$399,AA$1+1,FALSE)=1,"S"&amp;VLOOKUP(D1192,Results37!$F$3:$O$399,AA$1,FALSE),VLOOKUP(D1192,Results37!$F$3:$O$399,AA$1,FALSE)))</f>
        <v/>
      </c>
      <c r="AB1192" s="16" t="str">
        <f>IFERROR(VLOOKUP($D1192,Results37!$F$3:$L$1396,AB$1,FALSE),"")</f>
        <v/>
      </c>
      <c r="AC1192" s="16" t="str">
        <f>IFERROR(VLOOKUP($D1192,Results37!$F$3:$L$1396,AC$1,FALSE),"")</f>
        <v/>
      </c>
      <c r="AD1192" s="16" t="str">
        <f t="shared" si="94"/>
        <v/>
      </c>
      <c r="AE1192" s="20" t="str">
        <f>IF(ISERROR(VLOOKUP($AC1192&amp;"-"&amp;$F1192&amp;" "&amp;G1192,Bonuses!$B$1:$G$1006,4,FALSE)),"",INT(VLOOKUP($AC1192&amp;"-"&amp;$F1192&amp;" "&amp;$G1192,Bonuses!$B$1:$G$1006,4,FALSE)))</f>
        <v/>
      </c>
      <c r="AF1192" s="16" t="str">
        <f>IF(ISERROR(VLOOKUP($AC1192&amp;"-"&amp;$F1192,Bonuses!$B$1:$G$1006,5,FALSE)),"",IF(VLOOKUP($AC1192&amp;"-"&amp;$F1192,Bonuses!$B$1:$G$1006,5,FALSE)="","",VLOOKUP($AC1192&amp;"-"&amp;$F1192,Bonuses!$B$1:$G$1006,6,FALSE)&amp;" yrs, "&amp;VLOOKUP($AC1192&amp;"-"&amp;$F1192,Bonuses!$B$1:$G$1006,5,FALSE)))</f>
        <v/>
      </c>
    </row>
    <row r="1193" spans="1:32" s="21" customFormat="1" x14ac:dyDescent="0.25">
      <c r="A1193" s="21" t="s">
        <v>2888</v>
      </c>
      <c r="B1193" s="21">
        <f t="shared" si="90"/>
        <v>0</v>
      </c>
      <c r="C1193" s="21" t="str">
        <f t="shared" si="91"/>
        <v>P</v>
      </c>
      <c r="D1193" s="17">
        <f>IF($C1193="B",VLOOKUP($A1193,Bat!$A$4:$BF$2320,D$1,FALSE),VLOOKUP($A1193,Pit!$A$4:$BA$1686,D$2,FALSE))</f>
        <v>4804</v>
      </c>
      <c r="E1193" s="16" t="str">
        <f>IF($C1193="B",VLOOKUP($A1193,Bat!$A$4:$BF$2320,E$1,FALSE),VLOOKUP($A1193,Pit!$A$4:$BA$1686,E$2,FALSE))</f>
        <v>RP</v>
      </c>
      <c r="F1193" s="16" t="str">
        <f>IF($C1193="B",VLOOKUP($A1193,Bat!$A$4:$BF$2320,F$1,FALSE),VLOOKUP($A1193,Pit!$A$4:$BA$1686,F$2,FALSE))</f>
        <v>David</v>
      </c>
      <c r="G1193" s="16" t="str">
        <f>IF($C1193="B",VLOOKUP($A1193,Bat!$A$4:$BF$2320,G$1,FALSE),VLOOKUP($A1193,Pit!$A$4:$BA$1686,G$2,FALSE))</f>
        <v>Kerr</v>
      </c>
      <c r="H1193" s="16">
        <f>IF($C1193="B",VLOOKUP($A1193,Bat!$A$4:$BF$2320,H$1,FALSE),VLOOKUP($A1193,Pit!$A$4:$BA$1686,H$2,FALSE))</f>
        <v>24</v>
      </c>
      <c r="I1193" s="16" t="str">
        <f>IF($C1193="B",VLOOKUP($A1193,Bat!$A$4:$BF$2320,I$1,FALSE),VLOOKUP($A1193,Pit!$A$4:$BA$1686,I$2,FALSE))</f>
        <v>L</v>
      </c>
      <c r="J1193" s="16" t="str">
        <f>IF($C1193="B",VLOOKUP($A1193,Bat!$A$4:$BF$2320,J$1,FALSE),VLOOKUP($A1193,Pit!$A$4:$BA$1686,J$2,FALSE))</f>
        <v>L</v>
      </c>
      <c r="K1193" s="16" t="str">
        <f>IF($C1193="B",VLOOKUP($A1193,Bat!$A$4:$BF$2320,K$1,FALSE),VLOOKUP($A1193,Pit!$A$4:$BA$1686,K$2,FALSE))</f>
        <v>High</v>
      </c>
      <c r="L1193" s="17" t="str">
        <f>IF($C1193="B",VLOOKUP($A1193,Bat!$A$4:$BF$2320,L$1,FALSE),VLOOKUP($A1193,Pit!$A$4:$BA$1686,L$2,FALSE))</f>
        <v>Normal</v>
      </c>
      <c r="M1193" s="16">
        <f>IF($C1193="B",VLOOKUP($A1193,Bat!$A$4:$BF$2320,M$1,FALSE),VLOOKUP($A1193,Pit!$A$4:$BA$1686,M$2,FALSE))</f>
        <v>2</v>
      </c>
      <c r="N1193" s="16">
        <f>IF($C1193="B",VLOOKUP($A1193,Bat!$A$4:$BF$2320,N$1,FALSE),VLOOKUP($A1193,Pit!$A$4:$BA$1686,N$2,FALSE))</f>
        <v>3</v>
      </c>
      <c r="O1193" s="16">
        <f>IF($C1193="B",VLOOKUP($A1193,Bat!$A$4:$BF$2320,O$1,FALSE),VLOOKUP($A1193,Pit!$A$4:$BA$1686,O$2,FALSE))</f>
        <v>1</v>
      </c>
      <c r="P1193" s="16" t="str">
        <f>IF($C1193="B",VLOOKUP($A1193,Bat!$A$4:$BF$2320,P$1,FALSE),VLOOKUP($A1193,Pit!$A$4:$BA$1686,P$2,FALSE))</f>
        <v>94-96 Mph</v>
      </c>
      <c r="Q1193" s="17">
        <f>IF($C1193="B",VLOOKUP($A1193,Bat!$A$4:$BF$2320,Q$1,FALSE),VLOOKUP($A1193,Pit!$A$4:$BA$1686,Q$2,FALSE))</f>
        <v>4</v>
      </c>
      <c r="R1193" s="18">
        <f>IF($C1193="B",VLOOKUP($A1193,Bat!$A$4:$BF$2320,R$1,FALSE),VLOOKUP($A1193,Pit!$A$4:$BA$1686,R$2,FALSE))</f>
        <v>-1.2212289571689574</v>
      </c>
      <c r="S1193" s="19">
        <f>IF($C1193="B",VLOOKUP($A1193,Bat!$A$4:$BF$2320,S$1,FALSE),VLOOKUP($A1193,Pit!$A$4:$BA$1686,S$2,FALSE))</f>
        <v>-1.1648385355310726</v>
      </c>
      <c r="T1193" s="20" t="str">
        <f>IF($C1193="B",VLOOKUP($A1193,Bat!$A$4:$BF$2320,T$1,FALSE),VLOOKUP($A1193,Pit!$A$4:$BA$1686,T$2,FALSE))</f>
        <v>Slot</v>
      </c>
      <c r="U1193" s="17" t="str">
        <f>VLOOKUP(IF($C1193="B",VLOOKUP($A1193,Bat!$A$4:$AU$2320,U$1,FALSE),VLOOKUP($A1193,Pit!$A$4:$BE$1686,U$2,FALSE)),COND!$A$35:$B$41,2,FALSE)</f>
        <v>??</v>
      </c>
      <c r="V1193" s="21">
        <f>IF($C1193="B",VLOOKUP($A1193,Bat!$A$4:$AT$2284,46,FALSE),VLOOKUP($A1193,Pit!$A$4:$BD$1664,56,FALSE))</f>
        <v>765</v>
      </c>
      <c r="W1193" s="16">
        <f t="shared" si="92"/>
        <v>765</v>
      </c>
      <c r="X1193" s="16"/>
      <c r="Y1193" s="22">
        <f t="shared" si="93"/>
        <v>1320</v>
      </c>
      <c r="Z1193" s="16" t="str">
        <f>IFERROR(VLOOKUP($D1193,Results37!$F$3:$L$1396,Z$1,FALSE),"")</f>
        <v/>
      </c>
      <c r="AA1193" s="47" t="str">
        <f>IF(ISERROR(VLOOKUP(D1193,Results37!$F$3:$O$399,AA$1,FALSE)),"",IF(VLOOKUP(D1193,Results37!$F$3:$O$399,AA$1+1,FALSE)=1,"S"&amp;VLOOKUP(D1193,Results37!$F$3:$O$399,AA$1,FALSE),VLOOKUP(D1193,Results37!$F$3:$O$399,AA$1,FALSE)))</f>
        <v/>
      </c>
      <c r="AB1193" s="16" t="str">
        <f>IFERROR(VLOOKUP($D1193,Results37!$F$3:$L$1396,AB$1,FALSE),"")</f>
        <v/>
      </c>
      <c r="AC1193" s="16" t="str">
        <f>IFERROR(VLOOKUP($D1193,Results37!$F$3:$L$1396,AC$1,FALSE),"")</f>
        <v/>
      </c>
      <c r="AD1193" s="16" t="str">
        <f t="shared" si="94"/>
        <v/>
      </c>
      <c r="AE1193" s="20" t="str">
        <f>IF(ISERROR(VLOOKUP($AC1193&amp;"-"&amp;$F1193&amp;" "&amp;G1193,Bonuses!$B$1:$G$1006,4,FALSE)),"",INT(VLOOKUP($AC1193&amp;"-"&amp;$F1193&amp;" "&amp;$G1193,Bonuses!$B$1:$G$1006,4,FALSE)))</f>
        <v/>
      </c>
      <c r="AF1193" s="16" t="str">
        <f>IF(ISERROR(VLOOKUP($AC1193&amp;"-"&amp;$F1193,Bonuses!$B$1:$G$1006,5,FALSE)),"",IF(VLOOKUP($AC1193&amp;"-"&amp;$F1193,Bonuses!$B$1:$G$1006,5,FALSE)="","",VLOOKUP($AC1193&amp;"-"&amp;$F1193,Bonuses!$B$1:$G$1006,6,FALSE)&amp;" yrs, "&amp;VLOOKUP($AC1193&amp;"-"&amp;$F1193,Bonuses!$B$1:$G$1006,5,FALSE)))</f>
        <v/>
      </c>
    </row>
    <row r="1194" spans="1:32" s="21" customFormat="1" x14ac:dyDescent="0.25">
      <c r="A1194" s="21" t="s">
        <v>2857</v>
      </c>
      <c r="B1194" s="21">
        <f t="shared" si="90"/>
        <v>0</v>
      </c>
      <c r="C1194" s="21" t="str">
        <f t="shared" si="91"/>
        <v>P</v>
      </c>
      <c r="D1194" s="17">
        <f>IF($C1194="B",VLOOKUP($A1194,Bat!$A$4:$BF$2320,D$1,FALSE),VLOOKUP($A1194,Pit!$A$4:$BA$1686,D$2,FALSE))</f>
        <v>9619</v>
      </c>
      <c r="E1194" s="16" t="str">
        <f>IF($C1194="B",VLOOKUP($A1194,Bat!$A$4:$BF$2320,E$1,FALSE),VLOOKUP($A1194,Pit!$A$4:$BA$1686,E$2,FALSE))</f>
        <v>RP</v>
      </c>
      <c r="F1194" s="16" t="str">
        <f>IF($C1194="B",VLOOKUP($A1194,Bat!$A$4:$BF$2320,F$1,FALSE),VLOOKUP($A1194,Pit!$A$4:$BA$1686,F$2,FALSE))</f>
        <v>Felipe</v>
      </c>
      <c r="G1194" s="16" t="str">
        <f>IF($C1194="B",VLOOKUP($A1194,Bat!$A$4:$BF$2320,G$1,FALSE),VLOOKUP($A1194,Pit!$A$4:$BA$1686,G$2,FALSE))</f>
        <v>Espinoza</v>
      </c>
      <c r="H1194" s="16">
        <f>IF($C1194="B",VLOOKUP($A1194,Bat!$A$4:$BF$2320,H$1,FALSE),VLOOKUP($A1194,Pit!$A$4:$BA$1686,H$2,FALSE))</f>
        <v>24</v>
      </c>
      <c r="I1194" s="16" t="str">
        <f>IF($C1194="B",VLOOKUP($A1194,Bat!$A$4:$BF$2320,I$1,FALSE),VLOOKUP($A1194,Pit!$A$4:$BA$1686,I$2,FALSE))</f>
        <v>R</v>
      </c>
      <c r="J1194" s="16" t="str">
        <f>IF($C1194="B",VLOOKUP($A1194,Bat!$A$4:$BF$2320,J$1,FALSE),VLOOKUP($A1194,Pit!$A$4:$BA$1686,J$2,FALSE))</f>
        <v>R</v>
      </c>
      <c r="K1194" s="16" t="str">
        <f>IF($C1194="B",VLOOKUP($A1194,Bat!$A$4:$BF$2320,K$1,FALSE),VLOOKUP($A1194,Pit!$A$4:$BA$1686,K$2,FALSE))</f>
        <v>Low</v>
      </c>
      <c r="L1194" s="17" t="str">
        <f>IF($C1194="B",VLOOKUP($A1194,Bat!$A$4:$BF$2320,L$1,FALSE),VLOOKUP($A1194,Pit!$A$4:$BA$1686,L$2,FALSE))</f>
        <v>Low</v>
      </c>
      <c r="M1194" s="16">
        <f>IF($C1194="B",VLOOKUP($A1194,Bat!$A$4:$BF$2320,M$1,FALSE),VLOOKUP($A1194,Pit!$A$4:$BA$1686,M$2,FALSE))</f>
        <v>3</v>
      </c>
      <c r="N1194" s="16">
        <f>IF($C1194="B",VLOOKUP($A1194,Bat!$A$4:$BF$2320,N$1,FALSE),VLOOKUP($A1194,Pit!$A$4:$BA$1686,N$2,FALSE))</f>
        <v>2</v>
      </c>
      <c r="O1194" s="16">
        <f>IF($C1194="B",VLOOKUP($A1194,Bat!$A$4:$BF$2320,O$1,FALSE),VLOOKUP($A1194,Pit!$A$4:$BA$1686,O$2,FALSE))</f>
        <v>1</v>
      </c>
      <c r="P1194" s="16" t="str">
        <f>IF($C1194="B",VLOOKUP($A1194,Bat!$A$4:$BF$2320,P$1,FALSE),VLOOKUP($A1194,Pit!$A$4:$BA$1686,P$2,FALSE))</f>
        <v>90-92 Mph</v>
      </c>
      <c r="Q1194" s="17">
        <f>IF($C1194="B",VLOOKUP($A1194,Bat!$A$4:$BF$2320,Q$1,FALSE),VLOOKUP($A1194,Pit!$A$4:$BA$1686,Q$2,FALSE))</f>
        <v>4</v>
      </c>
      <c r="R1194" s="18">
        <f>IF($C1194="B",VLOOKUP($A1194,Bat!$A$4:$BF$2320,R$1,FALSE),VLOOKUP($A1194,Pit!$A$4:$BA$1686,R$2,FALSE))</f>
        <v>-1.3664859412957391</v>
      </c>
      <c r="S1194" s="19">
        <f>IF($C1194="B",VLOOKUP($A1194,Bat!$A$4:$BF$2320,S$1,FALSE),VLOOKUP($A1194,Pit!$A$4:$BA$1686,S$2,FALSE))</f>
        <v>-1.1775993681469348</v>
      </c>
      <c r="T1194" s="20" t="str">
        <f>IF($C1194="B",VLOOKUP($A1194,Bat!$A$4:$BF$2320,T$1,FALSE),VLOOKUP($A1194,Pit!$A$4:$BA$1686,T$2,FALSE))</f>
        <v>Slot</v>
      </c>
      <c r="U1194" s="17" t="str">
        <f>VLOOKUP(IF($C1194="B",VLOOKUP($A1194,Bat!$A$4:$AU$2320,U$1,FALSE),VLOOKUP($A1194,Pit!$A$4:$BE$1686,U$2,FALSE)),COND!$A$35:$B$41,2,FALSE)</f>
        <v>??</v>
      </c>
      <c r="V1194" s="21">
        <f>IF($C1194="B",VLOOKUP($A1194,Bat!$A$4:$AT$2284,46,FALSE),VLOOKUP($A1194,Pit!$A$4:$BD$1664,56,FALSE))</f>
        <v>766</v>
      </c>
      <c r="W1194" s="16">
        <f t="shared" si="92"/>
        <v>766</v>
      </c>
      <c r="X1194" s="16"/>
      <c r="Y1194" s="22">
        <f t="shared" si="93"/>
        <v>1322</v>
      </c>
      <c r="Z1194" s="16" t="str">
        <f>IFERROR(VLOOKUP($D1194,Results37!$F$3:$L$1396,Z$1,FALSE),"")</f>
        <v/>
      </c>
      <c r="AA1194" s="47" t="str">
        <f>IF(ISERROR(VLOOKUP(D1194,Results37!$F$3:$O$399,AA$1,FALSE)),"",IF(VLOOKUP(D1194,Results37!$F$3:$O$399,AA$1+1,FALSE)=1,"S"&amp;VLOOKUP(D1194,Results37!$F$3:$O$399,AA$1,FALSE),VLOOKUP(D1194,Results37!$F$3:$O$399,AA$1,FALSE)))</f>
        <v/>
      </c>
      <c r="AB1194" s="16" t="str">
        <f>IFERROR(VLOOKUP($D1194,Results37!$F$3:$L$1396,AB$1,FALSE),"")</f>
        <v/>
      </c>
      <c r="AC1194" s="16" t="str">
        <f>IFERROR(VLOOKUP($D1194,Results37!$F$3:$L$1396,AC$1,FALSE),"")</f>
        <v/>
      </c>
      <c r="AD1194" s="16" t="str">
        <f t="shared" si="94"/>
        <v/>
      </c>
      <c r="AE1194" s="20" t="str">
        <f>IF(ISERROR(VLOOKUP($AC1194&amp;"-"&amp;$F1194&amp;" "&amp;G1194,Bonuses!$B$1:$G$1006,4,FALSE)),"",INT(VLOOKUP($AC1194&amp;"-"&amp;$F1194&amp;" "&amp;$G1194,Bonuses!$B$1:$G$1006,4,FALSE)))</f>
        <v/>
      </c>
      <c r="AF1194" s="16" t="str">
        <f>IF(ISERROR(VLOOKUP($AC1194&amp;"-"&amp;$F1194,Bonuses!$B$1:$G$1006,5,FALSE)),"",IF(VLOOKUP($AC1194&amp;"-"&amp;$F1194,Bonuses!$B$1:$G$1006,5,FALSE)="","",VLOOKUP($AC1194&amp;"-"&amp;$F1194,Bonuses!$B$1:$G$1006,6,FALSE)&amp;" yrs, "&amp;VLOOKUP($AC1194&amp;"-"&amp;$F1194,Bonuses!$B$1:$G$1006,5,FALSE)))</f>
        <v/>
      </c>
    </row>
    <row r="1195" spans="1:32" s="21" customFormat="1" x14ac:dyDescent="0.25">
      <c r="A1195" s="21" t="s">
        <v>2858</v>
      </c>
      <c r="B1195" s="21">
        <f t="shared" si="90"/>
        <v>0</v>
      </c>
      <c r="C1195" s="21" t="str">
        <f t="shared" si="91"/>
        <v>P</v>
      </c>
      <c r="D1195" s="17">
        <f>IF($C1195="B",VLOOKUP($A1195,Bat!$A$4:$BF$2320,D$1,FALSE),VLOOKUP($A1195,Pit!$A$4:$BA$1686,D$2,FALSE))</f>
        <v>4865</v>
      </c>
      <c r="E1195" s="16" t="str">
        <f>IF($C1195="B",VLOOKUP($A1195,Bat!$A$4:$BF$2320,E$1,FALSE),VLOOKUP($A1195,Pit!$A$4:$BA$1686,E$2,FALSE))</f>
        <v>RP</v>
      </c>
      <c r="F1195" s="16" t="str">
        <f>IF($C1195="B",VLOOKUP($A1195,Bat!$A$4:$BF$2320,F$1,FALSE),VLOOKUP($A1195,Pit!$A$4:$BA$1686,F$2,FALSE))</f>
        <v>John</v>
      </c>
      <c r="G1195" s="16" t="str">
        <f>IF($C1195="B",VLOOKUP($A1195,Bat!$A$4:$BF$2320,G$1,FALSE),VLOOKUP($A1195,Pit!$A$4:$BA$1686,G$2,FALSE))</f>
        <v>Cox</v>
      </c>
      <c r="H1195" s="16">
        <f>IF($C1195="B",VLOOKUP($A1195,Bat!$A$4:$BF$2320,H$1,FALSE),VLOOKUP($A1195,Pit!$A$4:$BA$1686,H$2,FALSE))</f>
        <v>24</v>
      </c>
      <c r="I1195" s="16" t="str">
        <f>IF($C1195="B",VLOOKUP($A1195,Bat!$A$4:$BF$2320,I$1,FALSE),VLOOKUP($A1195,Pit!$A$4:$BA$1686,I$2,FALSE))</f>
        <v>R</v>
      </c>
      <c r="J1195" s="16" t="str">
        <f>IF($C1195="B",VLOOKUP($A1195,Bat!$A$4:$BF$2320,J$1,FALSE),VLOOKUP($A1195,Pit!$A$4:$BA$1686,J$2,FALSE))</f>
        <v>R</v>
      </c>
      <c r="K1195" s="16" t="str">
        <f>IF($C1195="B",VLOOKUP($A1195,Bat!$A$4:$BF$2320,K$1,FALSE),VLOOKUP($A1195,Pit!$A$4:$BA$1686,K$2,FALSE))</f>
        <v>Low</v>
      </c>
      <c r="L1195" s="17" t="str">
        <f>IF($C1195="B",VLOOKUP($A1195,Bat!$A$4:$BF$2320,L$1,FALSE),VLOOKUP($A1195,Pit!$A$4:$BA$1686,L$2,FALSE))</f>
        <v>High</v>
      </c>
      <c r="M1195" s="16">
        <f>IF($C1195="B",VLOOKUP($A1195,Bat!$A$4:$BF$2320,M$1,FALSE),VLOOKUP($A1195,Pit!$A$4:$BA$1686,M$2,FALSE))</f>
        <v>3</v>
      </c>
      <c r="N1195" s="16">
        <f>IF($C1195="B",VLOOKUP($A1195,Bat!$A$4:$BF$2320,N$1,FALSE),VLOOKUP($A1195,Pit!$A$4:$BA$1686,N$2,FALSE))</f>
        <v>2</v>
      </c>
      <c r="O1195" s="16">
        <f>IF($C1195="B",VLOOKUP($A1195,Bat!$A$4:$BF$2320,O$1,FALSE),VLOOKUP($A1195,Pit!$A$4:$BA$1686,O$2,FALSE))</f>
        <v>1</v>
      </c>
      <c r="P1195" s="16" t="str">
        <f>IF($C1195="B",VLOOKUP($A1195,Bat!$A$4:$BF$2320,P$1,FALSE),VLOOKUP($A1195,Pit!$A$4:$BA$1686,P$2,FALSE))</f>
        <v>94-96 Mph</v>
      </c>
      <c r="Q1195" s="17">
        <f>IF($C1195="B",VLOOKUP($A1195,Bat!$A$4:$BF$2320,Q$1,FALSE),VLOOKUP($A1195,Pit!$A$4:$BA$1686,Q$2,FALSE))</f>
        <v>2</v>
      </c>
      <c r="R1195" s="18">
        <f>IF($C1195="B",VLOOKUP($A1195,Bat!$A$4:$BF$2320,R$1,FALSE),VLOOKUP($A1195,Pit!$A$4:$BA$1686,R$2,FALSE))</f>
        <v>-1.4977319543799688</v>
      </c>
      <c r="S1195" s="19">
        <f>IF($C1195="B",VLOOKUP($A1195,Bat!$A$4:$BF$2320,S$1,FALSE),VLOOKUP($A1195,Pit!$A$4:$BA$1686,S$2,FALSE))</f>
        <v>-1.189129336323923</v>
      </c>
      <c r="T1195" s="20" t="str">
        <f>IF($C1195="B",VLOOKUP($A1195,Bat!$A$4:$BF$2320,T$1,FALSE),VLOOKUP($A1195,Pit!$A$4:$BA$1686,T$2,FALSE))</f>
        <v>Slot</v>
      </c>
      <c r="U1195" s="17" t="str">
        <f>VLOOKUP(IF($C1195="B",VLOOKUP($A1195,Bat!$A$4:$AU$2320,U$1,FALSE),VLOOKUP($A1195,Pit!$A$4:$BE$1686,U$2,FALSE)),COND!$A$35:$B$41,2,FALSE)</f>
        <v>??</v>
      </c>
      <c r="V1195" s="21">
        <f>IF($C1195="B",VLOOKUP($A1195,Bat!$A$4:$AT$2284,46,FALSE),VLOOKUP($A1195,Pit!$A$4:$BD$1664,56,FALSE))</f>
        <v>767</v>
      </c>
      <c r="W1195" s="16">
        <f t="shared" si="92"/>
        <v>767</v>
      </c>
      <c r="X1195" s="16"/>
      <c r="Y1195" s="22">
        <f t="shared" si="93"/>
        <v>1324</v>
      </c>
      <c r="Z1195" s="16" t="str">
        <f>IFERROR(VLOOKUP($D1195,Results37!$F$3:$L$1396,Z$1,FALSE),"")</f>
        <v/>
      </c>
      <c r="AA1195" s="47" t="str">
        <f>IF(ISERROR(VLOOKUP(D1195,Results37!$F$3:$O$399,AA$1,FALSE)),"",IF(VLOOKUP(D1195,Results37!$F$3:$O$399,AA$1+1,FALSE)=1,"S"&amp;VLOOKUP(D1195,Results37!$F$3:$O$399,AA$1,FALSE),VLOOKUP(D1195,Results37!$F$3:$O$399,AA$1,FALSE)))</f>
        <v/>
      </c>
      <c r="AB1195" s="16" t="str">
        <f>IFERROR(VLOOKUP($D1195,Results37!$F$3:$L$1396,AB$1,FALSE),"")</f>
        <v/>
      </c>
      <c r="AC1195" s="16" t="str">
        <f>IFERROR(VLOOKUP($D1195,Results37!$F$3:$L$1396,AC$1,FALSE),"")</f>
        <v/>
      </c>
      <c r="AD1195" s="16" t="str">
        <f t="shared" si="94"/>
        <v/>
      </c>
      <c r="AE1195" s="20" t="str">
        <f>IF(ISERROR(VLOOKUP($AC1195&amp;"-"&amp;$F1195&amp;" "&amp;G1195,Bonuses!$B$1:$G$1006,4,FALSE)),"",INT(VLOOKUP($AC1195&amp;"-"&amp;$F1195&amp;" "&amp;$G1195,Bonuses!$B$1:$G$1006,4,FALSE)))</f>
        <v/>
      </c>
      <c r="AF1195" s="16" t="str">
        <f>IF(ISERROR(VLOOKUP($AC1195&amp;"-"&amp;$F1195,Bonuses!$B$1:$G$1006,5,FALSE)),"",IF(VLOOKUP($AC1195&amp;"-"&amp;$F1195,Bonuses!$B$1:$G$1006,5,FALSE)="","",VLOOKUP($AC1195&amp;"-"&amp;$F1195,Bonuses!$B$1:$G$1006,6,FALSE)&amp;" yrs, "&amp;VLOOKUP($AC1195&amp;"-"&amp;$F1195,Bonuses!$B$1:$G$1006,5,FALSE)))</f>
        <v/>
      </c>
    </row>
    <row r="1196" spans="1:32" s="21" customFormat="1" x14ac:dyDescent="0.25">
      <c r="A1196" s="21" t="s">
        <v>2859</v>
      </c>
      <c r="B1196" s="21">
        <f t="shared" si="90"/>
        <v>0</v>
      </c>
      <c r="C1196" s="21" t="str">
        <f t="shared" si="91"/>
        <v>P</v>
      </c>
      <c r="D1196" s="17">
        <f>IF($C1196="B",VLOOKUP($A1196,Bat!$A$4:$BF$2320,D$1,FALSE),VLOOKUP($A1196,Pit!$A$4:$BA$1686,D$2,FALSE))</f>
        <v>8675</v>
      </c>
      <c r="E1196" s="16" t="str">
        <f>IF($C1196="B",VLOOKUP($A1196,Bat!$A$4:$BF$2320,E$1,FALSE),VLOOKUP($A1196,Pit!$A$4:$BA$1686,E$2,FALSE))</f>
        <v>RP</v>
      </c>
      <c r="F1196" s="16" t="str">
        <f>IF($C1196="B",VLOOKUP($A1196,Bat!$A$4:$BF$2320,F$1,FALSE),VLOOKUP($A1196,Pit!$A$4:$BA$1686,F$2,FALSE))</f>
        <v>Yeijiro</v>
      </c>
      <c r="G1196" s="16" t="str">
        <f>IF($C1196="B",VLOOKUP($A1196,Bat!$A$4:$BF$2320,G$1,FALSE),VLOOKUP($A1196,Pit!$A$4:$BA$1686,G$2,FALSE))</f>
        <v>Nakao</v>
      </c>
      <c r="H1196" s="16">
        <f>IF($C1196="B",VLOOKUP($A1196,Bat!$A$4:$BF$2320,H$1,FALSE),VLOOKUP($A1196,Pit!$A$4:$BA$1686,H$2,FALSE))</f>
        <v>24</v>
      </c>
      <c r="I1196" s="16" t="str">
        <f>IF($C1196="B",VLOOKUP($A1196,Bat!$A$4:$BF$2320,I$1,FALSE),VLOOKUP($A1196,Pit!$A$4:$BA$1686,I$2,FALSE))</f>
        <v>R</v>
      </c>
      <c r="J1196" s="16" t="str">
        <f>IF($C1196="B",VLOOKUP($A1196,Bat!$A$4:$BF$2320,J$1,FALSE),VLOOKUP($A1196,Pit!$A$4:$BA$1686,J$2,FALSE))</f>
        <v>R</v>
      </c>
      <c r="K1196" s="16" t="str">
        <f>IF($C1196="B",VLOOKUP($A1196,Bat!$A$4:$BF$2320,K$1,FALSE),VLOOKUP($A1196,Pit!$A$4:$BA$1686,K$2,FALSE))</f>
        <v>Low</v>
      </c>
      <c r="L1196" s="17" t="str">
        <f>IF($C1196="B",VLOOKUP($A1196,Bat!$A$4:$BF$2320,L$1,FALSE),VLOOKUP($A1196,Pit!$A$4:$BA$1686,L$2,FALSE))</f>
        <v>Low</v>
      </c>
      <c r="M1196" s="16">
        <f>IF($C1196="B",VLOOKUP($A1196,Bat!$A$4:$BF$2320,M$1,FALSE),VLOOKUP($A1196,Pit!$A$4:$BA$1686,M$2,FALSE))</f>
        <v>3</v>
      </c>
      <c r="N1196" s="16">
        <f>IF($C1196="B",VLOOKUP($A1196,Bat!$A$4:$BF$2320,N$1,FALSE),VLOOKUP($A1196,Pit!$A$4:$BA$1686,N$2,FALSE))</f>
        <v>1</v>
      </c>
      <c r="O1196" s="16">
        <f>IF($C1196="B",VLOOKUP($A1196,Bat!$A$4:$BF$2320,O$1,FALSE),VLOOKUP($A1196,Pit!$A$4:$BA$1686,O$2,FALSE))</f>
        <v>1</v>
      </c>
      <c r="P1196" s="16" t="str">
        <f>IF($C1196="B",VLOOKUP($A1196,Bat!$A$4:$BF$2320,P$1,FALSE),VLOOKUP($A1196,Pit!$A$4:$BA$1686,P$2,FALSE))</f>
        <v>85-87 Mph</v>
      </c>
      <c r="Q1196" s="17">
        <f>IF($C1196="B",VLOOKUP($A1196,Bat!$A$4:$BF$2320,Q$1,FALSE),VLOOKUP($A1196,Pit!$A$4:$BA$1686,Q$2,FALSE))</f>
        <v>6</v>
      </c>
      <c r="R1196" s="18">
        <f>IF($C1196="B",VLOOKUP($A1196,Bat!$A$4:$BF$2320,R$1,FALSE),VLOOKUP($A1196,Pit!$A$4:$BA$1686,R$2,FALSE))</f>
        <v>-1.7907750650987992</v>
      </c>
      <c r="S1196" s="19">
        <f>IF($C1196="B",VLOOKUP($A1196,Bat!$A$4:$BF$2320,S$1,FALSE),VLOOKUP($A1196,Pit!$A$4:$BA$1686,S$2,FALSE))</f>
        <v>-1.2148731868354457</v>
      </c>
      <c r="T1196" s="20" t="str">
        <f>IF($C1196="B",VLOOKUP($A1196,Bat!$A$4:$BF$2320,T$1,FALSE),VLOOKUP($A1196,Pit!$A$4:$BA$1686,T$2,FALSE))</f>
        <v>Slot</v>
      </c>
      <c r="U1196" s="17" t="str">
        <f>VLOOKUP(IF($C1196="B",VLOOKUP($A1196,Bat!$A$4:$AU$2320,U$1,FALSE),VLOOKUP($A1196,Pit!$A$4:$BE$1686,U$2,FALSE)),COND!$A$35:$B$41,2,FALSE)</f>
        <v>??</v>
      </c>
      <c r="V1196" s="21">
        <f>IF($C1196="B",VLOOKUP($A1196,Bat!$A$4:$AT$2284,46,FALSE),VLOOKUP($A1196,Pit!$A$4:$BD$1664,56,FALSE))</f>
        <v>768</v>
      </c>
      <c r="W1196" s="16">
        <f t="shared" si="92"/>
        <v>768</v>
      </c>
      <c r="X1196" s="16"/>
      <c r="Y1196" s="22">
        <f t="shared" si="93"/>
        <v>1325</v>
      </c>
      <c r="Z1196" s="16" t="str">
        <f>IFERROR(VLOOKUP($D1196,Results37!$F$3:$L$1396,Z$1,FALSE),"")</f>
        <v/>
      </c>
      <c r="AA1196" s="47" t="str">
        <f>IF(ISERROR(VLOOKUP(D1196,Results37!$F$3:$O$399,AA$1,FALSE)),"",IF(VLOOKUP(D1196,Results37!$F$3:$O$399,AA$1+1,FALSE)=1,"S"&amp;VLOOKUP(D1196,Results37!$F$3:$O$399,AA$1,FALSE),VLOOKUP(D1196,Results37!$F$3:$O$399,AA$1,FALSE)))</f>
        <v/>
      </c>
      <c r="AB1196" s="16" t="str">
        <f>IFERROR(VLOOKUP($D1196,Results37!$F$3:$L$1396,AB$1,FALSE),"")</f>
        <v/>
      </c>
      <c r="AC1196" s="16" t="str">
        <f>IFERROR(VLOOKUP($D1196,Results37!$F$3:$L$1396,AC$1,FALSE),"")</f>
        <v/>
      </c>
      <c r="AD1196" s="16" t="str">
        <f t="shared" si="94"/>
        <v/>
      </c>
      <c r="AE1196" s="20" t="str">
        <f>IF(ISERROR(VLOOKUP($AC1196&amp;"-"&amp;$F1196&amp;" "&amp;G1196,Bonuses!$B$1:$G$1006,4,FALSE)),"",INT(VLOOKUP($AC1196&amp;"-"&amp;$F1196&amp;" "&amp;$G1196,Bonuses!$B$1:$G$1006,4,FALSE)))</f>
        <v/>
      </c>
      <c r="AF1196" s="16" t="str">
        <f>IF(ISERROR(VLOOKUP($AC1196&amp;"-"&amp;$F1196,Bonuses!$B$1:$G$1006,5,FALSE)),"",IF(VLOOKUP($AC1196&amp;"-"&amp;$F1196,Bonuses!$B$1:$G$1006,5,FALSE)="","",VLOOKUP($AC1196&amp;"-"&amp;$F1196,Bonuses!$B$1:$G$1006,6,FALSE)&amp;" yrs, "&amp;VLOOKUP($AC1196&amp;"-"&amp;$F1196,Bonuses!$B$1:$G$1006,5,FALSE)))</f>
        <v/>
      </c>
    </row>
    <row r="1197" spans="1:32" s="21" customFormat="1" x14ac:dyDescent="0.25">
      <c r="A1197" s="21" t="s">
        <v>2860</v>
      </c>
      <c r="B1197" s="21">
        <f t="shared" si="90"/>
        <v>0</v>
      </c>
      <c r="C1197" s="21" t="str">
        <f t="shared" si="91"/>
        <v>P</v>
      </c>
      <c r="D1197" s="17">
        <f>IF($C1197="B",VLOOKUP($A1197,Bat!$A$4:$BF$2320,D$1,FALSE),VLOOKUP($A1197,Pit!$A$4:$BA$1686,D$2,FALSE))</f>
        <v>9402</v>
      </c>
      <c r="E1197" s="16" t="str">
        <f>IF($C1197="B",VLOOKUP($A1197,Bat!$A$4:$BF$2320,E$1,FALSE),VLOOKUP($A1197,Pit!$A$4:$BA$1686,E$2,FALSE))</f>
        <v>RP</v>
      </c>
      <c r="F1197" s="16" t="str">
        <f>IF($C1197="B",VLOOKUP($A1197,Bat!$A$4:$BF$2320,F$1,FALSE),VLOOKUP($A1197,Pit!$A$4:$BA$1686,F$2,FALSE))</f>
        <v>Alex</v>
      </c>
      <c r="G1197" s="16" t="str">
        <f>IF($C1197="B",VLOOKUP($A1197,Bat!$A$4:$BF$2320,G$1,FALSE),VLOOKUP($A1197,Pit!$A$4:$BA$1686,G$2,FALSE))</f>
        <v>Carlisle</v>
      </c>
      <c r="H1197" s="16">
        <f>IF($C1197="B",VLOOKUP($A1197,Bat!$A$4:$BF$2320,H$1,FALSE),VLOOKUP($A1197,Pit!$A$4:$BA$1686,H$2,FALSE))</f>
        <v>23</v>
      </c>
      <c r="I1197" s="16" t="str">
        <f>IF($C1197="B",VLOOKUP($A1197,Bat!$A$4:$BF$2320,I$1,FALSE),VLOOKUP($A1197,Pit!$A$4:$BA$1686,I$2,FALSE))</f>
        <v>R</v>
      </c>
      <c r="J1197" s="16" t="str">
        <f>IF($C1197="B",VLOOKUP($A1197,Bat!$A$4:$BF$2320,J$1,FALSE),VLOOKUP($A1197,Pit!$A$4:$BA$1686,J$2,FALSE))</f>
        <v>R</v>
      </c>
      <c r="K1197" s="16" t="str">
        <f>IF($C1197="B",VLOOKUP($A1197,Bat!$A$4:$BF$2320,K$1,FALSE),VLOOKUP($A1197,Pit!$A$4:$BA$1686,K$2,FALSE))</f>
        <v>Normal</v>
      </c>
      <c r="L1197" s="17" t="str">
        <f>IF($C1197="B",VLOOKUP($A1197,Bat!$A$4:$BF$2320,L$1,FALSE),VLOOKUP($A1197,Pit!$A$4:$BA$1686,L$2,FALSE))</f>
        <v>High</v>
      </c>
      <c r="M1197" s="16">
        <f>IF($C1197="B",VLOOKUP($A1197,Bat!$A$4:$BF$2320,M$1,FALSE),VLOOKUP($A1197,Pit!$A$4:$BA$1686,M$2,FALSE))</f>
        <v>3</v>
      </c>
      <c r="N1197" s="16">
        <f>IF($C1197="B",VLOOKUP($A1197,Bat!$A$4:$BF$2320,N$1,FALSE),VLOOKUP($A1197,Pit!$A$4:$BA$1686,N$2,FALSE))</f>
        <v>1</v>
      </c>
      <c r="O1197" s="16">
        <f>IF($C1197="B",VLOOKUP($A1197,Bat!$A$4:$BF$2320,O$1,FALSE),VLOOKUP($A1197,Pit!$A$4:$BA$1686,O$2,FALSE))</f>
        <v>3</v>
      </c>
      <c r="P1197" s="16" t="str">
        <f>IF($C1197="B",VLOOKUP($A1197,Bat!$A$4:$BF$2320,P$1,FALSE),VLOOKUP($A1197,Pit!$A$4:$BA$1686,P$2,FALSE))</f>
        <v>91-93 Mph</v>
      </c>
      <c r="Q1197" s="17">
        <f>IF($C1197="B",VLOOKUP($A1197,Bat!$A$4:$BF$2320,Q$1,FALSE),VLOOKUP($A1197,Pit!$A$4:$BA$1686,Q$2,FALSE))</f>
        <v>7</v>
      </c>
      <c r="R1197" s="18">
        <f>IF($C1197="B",VLOOKUP($A1197,Bat!$A$4:$BF$2320,R$1,FALSE),VLOOKUP($A1197,Pit!$A$4:$BA$1686,R$2,FALSE))</f>
        <v>-1.8406727047708564</v>
      </c>
      <c r="S1197" s="19">
        <f>IF($C1197="B",VLOOKUP($A1197,Bat!$A$4:$BF$2320,S$1,FALSE),VLOOKUP($A1197,Pit!$A$4:$BA$1686,S$2,FALSE))</f>
        <v>-1.2192566967341916</v>
      </c>
      <c r="T1197" s="20" t="str">
        <f>IF($C1197="B",VLOOKUP($A1197,Bat!$A$4:$BF$2320,T$1,FALSE),VLOOKUP($A1197,Pit!$A$4:$BA$1686,T$2,FALSE))</f>
        <v>-</v>
      </c>
      <c r="U1197" s="17" t="str">
        <f>VLOOKUP(IF($C1197="B",VLOOKUP($A1197,Bat!$A$4:$AU$2320,U$1,FALSE),VLOOKUP($A1197,Pit!$A$4:$BE$1686,U$2,FALSE)),COND!$A$35:$B$41,2,FALSE)</f>
        <v>??</v>
      </c>
      <c r="V1197" s="21">
        <f>IF($C1197="B",VLOOKUP($A1197,Bat!$A$4:$AT$2284,46,FALSE),VLOOKUP($A1197,Pit!$A$4:$BD$1664,56,FALSE))</f>
        <v>769</v>
      </c>
      <c r="W1197" s="16">
        <f t="shared" si="92"/>
        <v>999</v>
      </c>
      <c r="X1197" s="16"/>
      <c r="Y1197" s="22">
        <f t="shared" si="93"/>
        <v>1326</v>
      </c>
      <c r="Z1197" s="16" t="str">
        <f>IFERROR(VLOOKUP($D1197,Results37!$F$3:$L$1396,Z$1,FALSE),"")</f>
        <v/>
      </c>
      <c r="AA1197" s="47" t="str">
        <f>IF(ISERROR(VLOOKUP(D1197,Results37!$F$3:$O$399,AA$1,FALSE)),"",IF(VLOOKUP(D1197,Results37!$F$3:$O$399,AA$1+1,FALSE)=1,"S"&amp;VLOOKUP(D1197,Results37!$F$3:$O$399,AA$1,FALSE),VLOOKUP(D1197,Results37!$F$3:$O$399,AA$1,FALSE)))</f>
        <v/>
      </c>
      <c r="AB1197" s="16" t="str">
        <f>IFERROR(VLOOKUP($D1197,Results37!$F$3:$L$1396,AB$1,FALSE),"")</f>
        <v/>
      </c>
      <c r="AC1197" s="16" t="str">
        <f>IFERROR(VLOOKUP($D1197,Results37!$F$3:$L$1396,AC$1,FALSE),"")</f>
        <v/>
      </c>
      <c r="AD1197" s="16" t="str">
        <f t="shared" si="94"/>
        <v/>
      </c>
      <c r="AE1197" s="20" t="str">
        <f>IF(ISERROR(VLOOKUP($AC1197&amp;"-"&amp;$F1197&amp;" "&amp;G1197,Bonuses!$B$1:$G$1006,4,FALSE)),"",INT(VLOOKUP($AC1197&amp;"-"&amp;$F1197&amp;" "&amp;$G1197,Bonuses!$B$1:$G$1006,4,FALSE)))</f>
        <v/>
      </c>
      <c r="AF1197" s="16" t="str">
        <f>IF(ISERROR(VLOOKUP($AC1197&amp;"-"&amp;$F1197,Bonuses!$B$1:$G$1006,5,FALSE)),"",IF(VLOOKUP($AC1197&amp;"-"&amp;$F1197,Bonuses!$B$1:$G$1006,5,FALSE)="","",VLOOKUP($AC1197&amp;"-"&amp;$F1197,Bonuses!$B$1:$G$1006,6,FALSE)&amp;" yrs, "&amp;VLOOKUP($AC1197&amp;"-"&amp;$F1197,Bonuses!$B$1:$G$1006,5,FALSE)))</f>
        <v/>
      </c>
    </row>
    <row r="1198" spans="1:32" s="21" customFormat="1" x14ac:dyDescent="0.25">
      <c r="A1198" s="21" t="s">
        <v>2861</v>
      </c>
      <c r="B1198" s="21">
        <f t="shared" si="90"/>
        <v>0</v>
      </c>
      <c r="C1198" s="21" t="str">
        <f t="shared" si="91"/>
        <v>P</v>
      </c>
      <c r="D1198" s="17">
        <f>IF($C1198="B",VLOOKUP($A1198,Bat!$A$4:$BF$2320,D$1,FALSE),VLOOKUP($A1198,Pit!$A$4:$BA$1686,D$2,FALSE))</f>
        <v>3717</v>
      </c>
      <c r="E1198" s="16" t="str">
        <f>IF($C1198="B",VLOOKUP($A1198,Bat!$A$4:$BF$2320,E$1,FALSE),VLOOKUP($A1198,Pit!$A$4:$BA$1686,E$2,FALSE))</f>
        <v>RP</v>
      </c>
      <c r="F1198" s="16" t="str">
        <f>IF($C1198="B",VLOOKUP($A1198,Bat!$A$4:$BF$2320,F$1,FALSE),VLOOKUP($A1198,Pit!$A$4:$BA$1686,F$2,FALSE))</f>
        <v>Roland</v>
      </c>
      <c r="G1198" s="16" t="str">
        <f>IF($C1198="B",VLOOKUP($A1198,Bat!$A$4:$BF$2320,G$1,FALSE),VLOOKUP($A1198,Pit!$A$4:$BA$1686,G$2,FALSE))</f>
        <v>Johns</v>
      </c>
      <c r="H1198" s="16">
        <f>IF($C1198="B",VLOOKUP($A1198,Bat!$A$4:$BF$2320,H$1,FALSE),VLOOKUP($A1198,Pit!$A$4:$BA$1686,H$2,FALSE))</f>
        <v>23</v>
      </c>
      <c r="I1198" s="16" t="str">
        <f>IF($C1198="B",VLOOKUP($A1198,Bat!$A$4:$BF$2320,I$1,FALSE),VLOOKUP($A1198,Pit!$A$4:$BA$1686,I$2,FALSE))</f>
        <v>R</v>
      </c>
      <c r="J1198" s="16" t="str">
        <f>IF($C1198="B",VLOOKUP($A1198,Bat!$A$4:$BF$2320,J$1,FALSE),VLOOKUP($A1198,Pit!$A$4:$BA$1686,J$2,FALSE))</f>
        <v>R</v>
      </c>
      <c r="K1198" s="16" t="str">
        <f>IF($C1198="B",VLOOKUP($A1198,Bat!$A$4:$BF$2320,K$1,FALSE),VLOOKUP($A1198,Pit!$A$4:$BA$1686,K$2,FALSE))</f>
        <v>Normal</v>
      </c>
      <c r="L1198" s="17" t="str">
        <f>IF($C1198="B",VLOOKUP($A1198,Bat!$A$4:$BF$2320,L$1,FALSE),VLOOKUP($A1198,Pit!$A$4:$BA$1686,L$2,FALSE))</f>
        <v>High</v>
      </c>
      <c r="M1198" s="16">
        <f>IF($C1198="B",VLOOKUP($A1198,Bat!$A$4:$BF$2320,M$1,FALSE),VLOOKUP($A1198,Pit!$A$4:$BA$1686,M$2,FALSE))</f>
        <v>3</v>
      </c>
      <c r="N1198" s="16">
        <f>IF($C1198="B",VLOOKUP($A1198,Bat!$A$4:$BF$2320,N$1,FALSE),VLOOKUP($A1198,Pit!$A$4:$BA$1686,N$2,FALSE))</f>
        <v>1</v>
      </c>
      <c r="O1198" s="16">
        <f>IF($C1198="B",VLOOKUP($A1198,Bat!$A$4:$BF$2320,O$1,FALSE),VLOOKUP($A1198,Pit!$A$4:$BA$1686,O$2,FALSE))</f>
        <v>1</v>
      </c>
      <c r="P1198" s="16" t="str">
        <f>IF($C1198="B",VLOOKUP($A1198,Bat!$A$4:$BF$2320,P$1,FALSE),VLOOKUP($A1198,Pit!$A$4:$BA$1686,P$2,FALSE))</f>
        <v>94-96 Mph</v>
      </c>
      <c r="Q1198" s="17">
        <f>IF($C1198="B",VLOOKUP($A1198,Bat!$A$4:$BF$2320,Q$1,FALSE),VLOOKUP($A1198,Pit!$A$4:$BA$1686,Q$2,FALSE))</f>
        <v>9</v>
      </c>
      <c r="R1198" s="18">
        <f>IF($C1198="B",VLOOKUP($A1198,Bat!$A$4:$BF$2320,R$1,FALSE),VLOOKUP($A1198,Pit!$A$4:$BA$1686,R$2,FALSE))</f>
        <v>-2.1230827306086475</v>
      </c>
      <c r="S1198" s="19">
        <f>IF($C1198="B",VLOOKUP($A1198,Bat!$A$4:$BF$2320,S$1,FALSE),VLOOKUP($A1198,Pit!$A$4:$BA$1686,S$2,FALSE))</f>
        <v>-1.244066430258687</v>
      </c>
      <c r="T1198" s="20" t="str">
        <f>IF($C1198="B",VLOOKUP($A1198,Bat!$A$4:$BF$2320,T$1,FALSE),VLOOKUP($A1198,Pit!$A$4:$BA$1686,T$2,FALSE))</f>
        <v>-</v>
      </c>
      <c r="U1198" s="17" t="str">
        <f>VLOOKUP(IF($C1198="B",VLOOKUP($A1198,Bat!$A$4:$AU$2320,U$1,FALSE),VLOOKUP($A1198,Pit!$A$4:$BE$1686,U$2,FALSE)),COND!$A$35:$B$41,2,FALSE)</f>
        <v>??</v>
      </c>
      <c r="V1198" s="21">
        <f>IF($C1198="B",VLOOKUP($A1198,Bat!$A$4:$AT$2284,46,FALSE),VLOOKUP($A1198,Pit!$A$4:$BD$1664,56,FALSE))</f>
        <v>770</v>
      </c>
      <c r="W1198" s="16">
        <f t="shared" si="92"/>
        <v>999</v>
      </c>
      <c r="X1198" s="16"/>
      <c r="Y1198" s="22">
        <f t="shared" si="93"/>
        <v>1329</v>
      </c>
      <c r="Z1198" s="16" t="str">
        <f>IFERROR(VLOOKUP($D1198,Results37!$F$3:$L$1396,Z$1,FALSE),"")</f>
        <v/>
      </c>
      <c r="AA1198" s="47" t="str">
        <f>IF(ISERROR(VLOOKUP(D1198,Results37!$F$3:$O$399,AA$1,FALSE)),"",IF(VLOOKUP(D1198,Results37!$F$3:$O$399,AA$1+1,FALSE)=1,"S"&amp;VLOOKUP(D1198,Results37!$F$3:$O$399,AA$1,FALSE),VLOOKUP(D1198,Results37!$F$3:$O$399,AA$1,FALSE)))</f>
        <v/>
      </c>
      <c r="AB1198" s="16" t="str">
        <f>IFERROR(VLOOKUP($D1198,Results37!$F$3:$L$1396,AB$1,FALSE),"")</f>
        <v/>
      </c>
      <c r="AC1198" s="16" t="str">
        <f>IFERROR(VLOOKUP($D1198,Results37!$F$3:$L$1396,AC$1,FALSE),"")</f>
        <v/>
      </c>
      <c r="AD1198" s="16" t="str">
        <f t="shared" si="94"/>
        <v/>
      </c>
      <c r="AE1198" s="20" t="str">
        <f>IF(ISERROR(VLOOKUP($AC1198&amp;"-"&amp;$F1198&amp;" "&amp;G1198,Bonuses!$B$1:$G$1006,4,FALSE)),"",INT(VLOOKUP($AC1198&amp;"-"&amp;$F1198&amp;" "&amp;$G1198,Bonuses!$B$1:$G$1006,4,FALSE)))</f>
        <v/>
      </c>
      <c r="AF1198" s="16" t="str">
        <f>IF(ISERROR(VLOOKUP($AC1198&amp;"-"&amp;$F1198,Bonuses!$B$1:$G$1006,5,FALSE)),"",IF(VLOOKUP($AC1198&amp;"-"&amp;$F1198,Bonuses!$B$1:$G$1006,5,FALSE)="","",VLOOKUP($AC1198&amp;"-"&amp;$F1198,Bonuses!$B$1:$G$1006,6,FALSE)&amp;" yrs, "&amp;VLOOKUP($AC1198&amp;"-"&amp;$F1198,Bonuses!$B$1:$G$1006,5,FALSE)))</f>
        <v/>
      </c>
    </row>
    <row r="1199" spans="1:32" s="21" customFormat="1" x14ac:dyDescent="0.25">
      <c r="A1199" s="21" t="s">
        <v>2894</v>
      </c>
      <c r="B1199" s="21">
        <f t="shared" si="90"/>
        <v>0</v>
      </c>
      <c r="C1199" s="21" t="str">
        <f t="shared" si="91"/>
        <v>P</v>
      </c>
      <c r="D1199" s="17">
        <f>IF($C1199="B",VLOOKUP($A1199,Bat!$A$4:$BF$2320,D$1,FALSE),VLOOKUP($A1199,Pit!$A$4:$BA$1686,D$2,FALSE))</f>
        <v>4881</v>
      </c>
      <c r="E1199" s="16" t="str">
        <f>IF($C1199="B",VLOOKUP($A1199,Bat!$A$4:$BF$2320,E$1,FALSE),VLOOKUP($A1199,Pit!$A$4:$BA$1686,E$2,FALSE))</f>
        <v>RP</v>
      </c>
      <c r="F1199" s="16" t="str">
        <f>IF($C1199="B",VLOOKUP($A1199,Bat!$A$4:$BF$2320,F$1,FALSE),VLOOKUP($A1199,Pit!$A$4:$BA$1686,F$2,FALSE))</f>
        <v>David</v>
      </c>
      <c r="G1199" s="16" t="str">
        <f>IF($C1199="B",VLOOKUP($A1199,Bat!$A$4:$BF$2320,G$1,FALSE),VLOOKUP($A1199,Pit!$A$4:$BA$1686,G$2,FALSE))</f>
        <v>Bart</v>
      </c>
      <c r="H1199" s="16">
        <f>IF($C1199="B",VLOOKUP($A1199,Bat!$A$4:$BF$2320,H$1,FALSE),VLOOKUP($A1199,Pit!$A$4:$BA$1686,H$2,FALSE))</f>
        <v>24</v>
      </c>
      <c r="I1199" s="16" t="str">
        <f>IF($C1199="B",VLOOKUP($A1199,Bat!$A$4:$BF$2320,I$1,FALSE),VLOOKUP($A1199,Pit!$A$4:$BA$1686,I$2,FALSE))</f>
        <v>R</v>
      </c>
      <c r="J1199" s="16" t="str">
        <f>IF($C1199="B",VLOOKUP($A1199,Bat!$A$4:$BF$2320,J$1,FALSE),VLOOKUP($A1199,Pit!$A$4:$BA$1686,J$2,FALSE))</f>
        <v>L</v>
      </c>
      <c r="K1199" s="16" t="str">
        <f>IF($C1199="B",VLOOKUP($A1199,Bat!$A$4:$BF$2320,K$1,FALSE),VLOOKUP($A1199,Pit!$A$4:$BA$1686,K$2,FALSE))</f>
        <v>Normal</v>
      </c>
      <c r="L1199" s="17" t="str">
        <f>IF($C1199="B",VLOOKUP($A1199,Bat!$A$4:$BF$2320,L$1,FALSE),VLOOKUP($A1199,Pit!$A$4:$BA$1686,L$2,FALSE))</f>
        <v>High</v>
      </c>
      <c r="M1199" s="16">
        <f>IF($C1199="B",VLOOKUP($A1199,Bat!$A$4:$BF$2320,M$1,FALSE),VLOOKUP($A1199,Pit!$A$4:$BA$1686,M$2,FALSE))</f>
        <v>1</v>
      </c>
      <c r="N1199" s="16">
        <f>IF($C1199="B",VLOOKUP($A1199,Bat!$A$4:$BF$2320,N$1,FALSE),VLOOKUP($A1199,Pit!$A$4:$BA$1686,N$2,FALSE))</f>
        <v>2</v>
      </c>
      <c r="O1199" s="16">
        <f>IF($C1199="B",VLOOKUP($A1199,Bat!$A$4:$BF$2320,O$1,FALSE),VLOOKUP($A1199,Pit!$A$4:$BA$1686,O$2,FALSE))</f>
        <v>2</v>
      </c>
      <c r="P1199" s="16" t="str">
        <f>IF($C1199="B",VLOOKUP($A1199,Bat!$A$4:$BF$2320,P$1,FALSE),VLOOKUP($A1199,Pit!$A$4:$BA$1686,P$2,FALSE))</f>
        <v>91-93 Mph</v>
      </c>
      <c r="Q1199" s="17">
        <f>IF($C1199="B",VLOOKUP($A1199,Bat!$A$4:$BF$2320,Q$1,FALSE),VLOOKUP($A1199,Pit!$A$4:$BA$1686,Q$2,FALSE))</f>
        <v>6</v>
      </c>
      <c r="R1199" s="18">
        <f>IF($C1199="B",VLOOKUP($A1199,Bat!$A$4:$BF$2320,R$1,FALSE),VLOOKUP($A1199,Pit!$A$4:$BA$1686,R$2,FALSE))</f>
        <v>-2.181805734253853</v>
      </c>
      <c r="S1199" s="19">
        <f>IF($C1199="B",VLOOKUP($A1199,Bat!$A$4:$BF$2320,S$1,FALSE),VLOOKUP($A1199,Pit!$A$4:$BA$1686,S$2,FALSE))</f>
        <v>-1.2492252487810589</v>
      </c>
      <c r="T1199" s="20" t="str">
        <f>IF($C1199="B",VLOOKUP($A1199,Bat!$A$4:$BF$2320,T$1,FALSE),VLOOKUP($A1199,Pit!$A$4:$BA$1686,T$2,FALSE))</f>
        <v>Slot</v>
      </c>
      <c r="U1199" s="17" t="str">
        <f>VLOOKUP(IF($C1199="B",VLOOKUP($A1199,Bat!$A$4:$AU$2320,U$1,FALSE),VLOOKUP($A1199,Pit!$A$4:$BE$1686,U$2,FALSE)),COND!$A$35:$B$41,2,FALSE)</f>
        <v>??</v>
      </c>
      <c r="V1199" s="21">
        <f>IF($C1199="B",VLOOKUP($A1199,Bat!$A$4:$AT$2284,46,FALSE),VLOOKUP($A1199,Pit!$A$4:$BD$1664,56,FALSE))</f>
        <v>771</v>
      </c>
      <c r="W1199" s="16">
        <f t="shared" si="92"/>
        <v>771</v>
      </c>
      <c r="X1199" s="16"/>
      <c r="Y1199" s="22">
        <f t="shared" si="93"/>
        <v>1330</v>
      </c>
      <c r="Z1199" s="16" t="str">
        <f>IFERROR(VLOOKUP($D1199,Results37!$F$3:$L$1396,Z$1,FALSE),"")</f>
        <v/>
      </c>
      <c r="AA1199" s="47" t="str">
        <f>IF(ISERROR(VLOOKUP(D1199,Results37!$F$3:$O$399,AA$1,FALSE)),"",IF(VLOOKUP(D1199,Results37!$F$3:$O$399,AA$1+1,FALSE)=1,"S"&amp;VLOOKUP(D1199,Results37!$F$3:$O$399,AA$1,FALSE),VLOOKUP(D1199,Results37!$F$3:$O$399,AA$1,FALSE)))</f>
        <v/>
      </c>
      <c r="AB1199" s="16" t="str">
        <f>IFERROR(VLOOKUP($D1199,Results37!$F$3:$L$1396,AB$1,FALSE),"")</f>
        <v/>
      </c>
      <c r="AC1199" s="16" t="str">
        <f>IFERROR(VLOOKUP($D1199,Results37!$F$3:$L$1396,AC$1,FALSE),"")</f>
        <v/>
      </c>
      <c r="AD1199" s="16" t="str">
        <f t="shared" si="94"/>
        <v/>
      </c>
      <c r="AE1199" s="20" t="str">
        <f>IF(ISERROR(VLOOKUP($AC1199&amp;"-"&amp;$F1199&amp;" "&amp;G1199,Bonuses!$B$1:$G$1006,4,FALSE)),"",INT(VLOOKUP($AC1199&amp;"-"&amp;$F1199&amp;" "&amp;$G1199,Bonuses!$B$1:$G$1006,4,FALSE)))</f>
        <v/>
      </c>
      <c r="AF1199" s="16" t="str">
        <f>IF(ISERROR(VLOOKUP($AC1199&amp;"-"&amp;$F1199,Bonuses!$B$1:$G$1006,5,FALSE)),"",IF(VLOOKUP($AC1199&amp;"-"&amp;$F1199,Bonuses!$B$1:$G$1006,5,FALSE)="","",VLOOKUP($AC1199&amp;"-"&amp;$F1199,Bonuses!$B$1:$G$1006,6,FALSE)&amp;" yrs, "&amp;VLOOKUP($AC1199&amp;"-"&amp;$F1199,Bonuses!$B$1:$G$1006,5,FALSE)))</f>
        <v/>
      </c>
    </row>
    <row r="1200" spans="1:32" s="21" customFormat="1" x14ac:dyDescent="0.25">
      <c r="A1200" s="21" t="s">
        <v>2862</v>
      </c>
      <c r="B1200" s="21">
        <f t="shared" si="90"/>
        <v>0</v>
      </c>
      <c r="C1200" s="21" t="str">
        <f t="shared" si="91"/>
        <v>P</v>
      </c>
      <c r="D1200" s="17">
        <f>IF($C1200="B",VLOOKUP($A1200,Bat!$A$4:$BF$2320,D$1,FALSE),VLOOKUP($A1200,Pit!$A$4:$BA$1686,D$2,FALSE))</f>
        <v>3488</v>
      </c>
      <c r="E1200" s="16" t="str">
        <f>IF($C1200="B",VLOOKUP($A1200,Bat!$A$4:$BF$2320,E$1,FALSE),VLOOKUP($A1200,Pit!$A$4:$BA$1686,E$2,FALSE))</f>
        <v>RP</v>
      </c>
      <c r="F1200" s="16" t="str">
        <f>IF($C1200="B",VLOOKUP($A1200,Bat!$A$4:$BF$2320,F$1,FALSE),VLOOKUP($A1200,Pit!$A$4:$BA$1686,F$2,FALSE))</f>
        <v>Gerardo</v>
      </c>
      <c r="G1200" s="16" t="str">
        <f>IF($C1200="B",VLOOKUP($A1200,Bat!$A$4:$BF$2320,G$1,FALSE),VLOOKUP($A1200,Pit!$A$4:$BA$1686,G$2,FALSE))</f>
        <v>Gómez</v>
      </c>
      <c r="H1200" s="16">
        <f>IF($C1200="B",VLOOKUP($A1200,Bat!$A$4:$BF$2320,H$1,FALSE),VLOOKUP($A1200,Pit!$A$4:$BA$1686,H$2,FALSE))</f>
        <v>24</v>
      </c>
      <c r="I1200" s="16" t="str">
        <f>IF($C1200="B",VLOOKUP($A1200,Bat!$A$4:$BF$2320,I$1,FALSE),VLOOKUP($A1200,Pit!$A$4:$BA$1686,I$2,FALSE))</f>
        <v>R</v>
      </c>
      <c r="J1200" s="16" t="str">
        <f>IF($C1200="B",VLOOKUP($A1200,Bat!$A$4:$BF$2320,J$1,FALSE),VLOOKUP($A1200,Pit!$A$4:$BA$1686,J$2,FALSE))</f>
        <v>R</v>
      </c>
      <c r="K1200" s="16" t="str">
        <f>IF($C1200="B",VLOOKUP($A1200,Bat!$A$4:$BF$2320,K$1,FALSE),VLOOKUP($A1200,Pit!$A$4:$BA$1686,K$2,FALSE))</f>
        <v>Normal</v>
      </c>
      <c r="L1200" s="17" t="str">
        <f>IF($C1200="B",VLOOKUP($A1200,Bat!$A$4:$BF$2320,L$1,FALSE),VLOOKUP($A1200,Pit!$A$4:$BA$1686,L$2,FALSE))</f>
        <v>Normal</v>
      </c>
      <c r="M1200" s="16">
        <f>IF($C1200="B",VLOOKUP($A1200,Bat!$A$4:$BF$2320,M$1,FALSE),VLOOKUP($A1200,Pit!$A$4:$BA$1686,M$2,FALSE))</f>
        <v>2</v>
      </c>
      <c r="N1200" s="16">
        <f>IF($C1200="B",VLOOKUP($A1200,Bat!$A$4:$BF$2320,N$1,FALSE),VLOOKUP($A1200,Pit!$A$4:$BA$1686,N$2,FALSE))</f>
        <v>1</v>
      </c>
      <c r="O1200" s="16">
        <f>IF($C1200="B",VLOOKUP($A1200,Bat!$A$4:$BF$2320,O$1,FALSE),VLOOKUP($A1200,Pit!$A$4:$BA$1686,O$2,FALSE))</f>
        <v>2</v>
      </c>
      <c r="P1200" s="16" t="str">
        <f>IF($C1200="B",VLOOKUP($A1200,Bat!$A$4:$BF$2320,P$1,FALSE),VLOOKUP($A1200,Pit!$A$4:$BA$1686,P$2,FALSE))</f>
        <v>87-89 Mph</v>
      </c>
      <c r="Q1200" s="17">
        <f>IF($C1200="B",VLOOKUP($A1200,Bat!$A$4:$BF$2320,Q$1,FALSE),VLOOKUP($A1200,Pit!$A$4:$BA$1686,Q$2,FALSE))</f>
        <v>3</v>
      </c>
      <c r="R1200" s="18">
        <f>IF($C1200="B",VLOOKUP($A1200,Bat!$A$4:$BF$2320,R$1,FALSE),VLOOKUP($A1200,Pit!$A$4:$BA$1686,R$2,FALSE))</f>
        <v>-2.1868649902347101</v>
      </c>
      <c r="S1200" s="19">
        <f>IF($C1200="B",VLOOKUP($A1200,Bat!$A$4:$BF$2320,S$1,FALSE),VLOOKUP($A1200,Pit!$A$4:$BA$1686,S$2,FALSE))</f>
        <v>-1.2496697046474712</v>
      </c>
      <c r="T1200" s="20" t="str">
        <f>IF($C1200="B",VLOOKUP($A1200,Bat!$A$4:$BF$2320,T$1,FALSE),VLOOKUP($A1200,Pit!$A$4:$BA$1686,T$2,FALSE))</f>
        <v>Slot</v>
      </c>
      <c r="U1200" s="17" t="str">
        <f>VLOOKUP(IF($C1200="B",VLOOKUP($A1200,Bat!$A$4:$AU$2320,U$1,FALSE),VLOOKUP($A1200,Pit!$A$4:$BE$1686,U$2,FALSE)),COND!$A$35:$B$41,2,FALSE)</f>
        <v>??</v>
      </c>
      <c r="V1200" s="21">
        <f>IF($C1200="B",VLOOKUP($A1200,Bat!$A$4:$AT$2284,46,FALSE),VLOOKUP($A1200,Pit!$A$4:$BD$1664,56,FALSE))</f>
        <v>772</v>
      </c>
      <c r="W1200" s="16">
        <f t="shared" si="92"/>
        <v>772</v>
      </c>
      <c r="X1200" s="16"/>
      <c r="Y1200" s="22">
        <f t="shared" si="93"/>
        <v>1331</v>
      </c>
      <c r="Z1200" s="16" t="str">
        <f>IFERROR(VLOOKUP($D1200,Results37!$F$3:$L$1396,Z$1,FALSE),"")</f>
        <v/>
      </c>
      <c r="AA1200" s="47" t="str">
        <f>IF(ISERROR(VLOOKUP(D1200,Results37!$F$3:$O$399,AA$1,FALSE)),"",IF(VLOOKUP(D1200,Results37!$F$3:$O$399,AA$1+1,FALSE)=1,"S"&amp;VLOOKUP(D1200,Results37!$F$3:$O$399,AA$1,FALSE),VLOOKUP(D1200,Results37!$F$3:$O$399,AA$1,FALSE)))</f>
        <v/>
      </c>
      <c r="AB1200" s="16" t="str">
        <f>IFERROR(VLOOKUP($D1200,Results37!$F$3:$L$1396,AB$1,FALSE),"")</f>
        <v/>
      </c>
      <c r="AC1200" s="16" t="str">
        <f>IFERROR(VLOOKUP($D1200,Results37!$F$3:$L$1396,AC$1,FALSE),"")</f>
        <v/>
      </c>
      <c r="AD1200" s="16" t="str">
        <f t="shared" si="94"/>
        <v/>
      </c>
      <c r="AE1200" s="20" t="str">
        <f>IF(ISERROR(VLOOKUP($AC1200&amp;"-"&amp;$F1200&amp;" "&amp;G1200,Bonuses!$B$1:$G$1006,4,FALSE)),"",INT(VLOOKUP($AC1200&amp;"-"&amp;$F1200&amp;" "&amp;$G1200,Bonuses!$B$1:$G$1006,4,FALSE)))</f>
        <v/>
      </c>
      <c r="AF1200" s="16" t="str">
        <f>IF(ISERROR(VLOOKUP($AC1200&amp;"-"&amp;$F1200,Bonuses!$B$1:$G$1006,5,FALSE)),"",IF(VLOOKUP($AC1200&amp;"-"&amp;$F1200,Bonuses!$B$1:$G$1006,5,FALSE)="","",VLOOKUP($AC1200&amp;"-"&amp;$F1200,Bonuses!$B$1:$G$1006,6,FALSE)&amp;" yrs, "&amp;VLOOKUP($AC1200&amp;"-"&amp;$F1200,Bonuses!$B$1:$G$1006,5,FALSE)))</f>
        <v/>
      </c>
    </row>
    <row r="1201" spans="1:32" s="21" customFormat="1" x14ac:dyDescent="0.25">
      <c r="A1201" s="21" t="s">
        <v>2230</v>
      </c>
      <c r="B1201" s="21">
        <f t="shared" si="90"/>
        <v>0</v>
      </c>
      <c r="C1201" s="21" t="str">
        <f t="shared" si="91"/>
        <v>B</v>
      </c>
      <c r="D1201" s="17">
        <f>IF($C1201="B",VLOOKUP($A1201,Bat!$A$4:$BF$2320,D$1,FALSE),VLOOKUP($A1201,Pit!$A$4:$BA$1686,D$2,FALSE))</f>
        <v>320</v>
      </c>
      <c r="E1201" s="16" t="str">
        <f>IF($C1201="B",VLOOKUP($A1201,Bat!$A$4:$BF$2320,E$1,FALSE),VLOOKUP($A1201,Pit!$A$4:$BA$1686,E$2,FALSE))</f>
        <v>LF</v>
      </c>
      <c r="F1201" s="16" t="str">
        <f>IF($C1201="B",VLOOKUP($A1201,Bat!$A$4:$BF$2320,F$1,FALSE),VLOOKUP($A1201,Pit!$A$4:$BA$1686,F$2,FALSE))</f>
        <v>Paul</v>
      </c>
      <c r="G1201" s="16" t="str">
        <f>IF($C1201="B",VLOOKUP($A1201,Bat!$A$4:$BF$2320,G$1,FALSE),VLOOKUP($A1201,Pit!$A$4:$BA$1686,G$2,FALSE))</f>
        <v>Brown</v>
      </c>
      <c r="H1201" s="16">
        <f>IF($C1201="B",VLOOKUP($A1201,Bat!$A$4:$BF$2320,H$1,FALSE),VLOOKUP($A1201,Pit!$A$4:$BA$1686,H$2,FALSE))</f>
        <v>18</v>
      </c>
      <c r="I1201" s="16" t="str">
        <f>IF($C1201="B",VLOOKUP($A1201,Bat!$A$4:$BF$2320,I$1,FALSE),VLOOKUP($A1201,Pit!$A$4:$BA$1686,I$2,FALSE))</f>
        <v>S</v>
      </c>
      <c r="J1201" s="16" t="str">
        <f>IF($C1201="B",VLOOKUP($A1201,Bat!$A$4:$BF$2320,J$1,FALSE),VLOOKUP($A1201,Pit!$A$4:$BA$1686,J$2,FALSE))</f>
        <v>R</v>
      </c>
      <c r="K1201" s="16" t="str">
        <f>IF($C1201="B",VLOOKUP($A1201,Bat!$A$4:$BF$2320,K$1,FALSE),VLOOKUP($A1201,Pit!$A$4:$BA$1686,K$2,FALSE))</f>
        <v>Normal</v>
      </c>
      <c r="L1201" s="17" t="str">
        <f>IF($C1201="B",VLOOKUP($A1201,Bat!$A$4:$BF$2320,L$1,FALSE),VLOOKUP($A1201,Pit!$A$4:$BA$1686,L$2,FALSE))</f>
        <v>Normal</v>
      </c>
      <c r="M1201" s="16">
        <f>IF($C1201="B",VLOOKUP($A1201,Bat!$A$4:$BF$2320,M$1,FALSE),VLOOKUP($A1201,Pit!$A$4:$BA$1686,M$2,FALSE))</f>
        <v>1</v>
      </c>
      <c r="N1201" s="16">
        <f>IF($C1201="B",VLOOKUP($A1201,Bat!$A$4:$BF$2320,N$1,FALSE),VLOOKUP($A1201,Pit!$A$4:$BA$1686,N$2,FALSE))</f>
        <v>3</v>
      </c>
      <c r="O1201" s="16">
        <f>IF($C1201="B",VLOOKUP($A1201,Bat!$A$4:$BF$2320,O$1,FALSE),VLOOKUP($A1201,Pit!$A$4:$BA$1686,O$2,FALSE))</f>
        <v>1</v>
      </c>
      <c r="P1201" s="16">
        <f>IF($C1201="B",VLOOKUP($A1201,Bat!$A$4:$BF$2320,P$1,FALSE),VLOOKUP($A1201,Pit!$A$4:$BA$1686,P$2,FALSE))</f>
        <v>3</v>
      </c>
      <c r="Q1201" s="17">
        <f>IF($C1201="B",VLOOKUP($A1201,Bat!$A$4:$BF$2320,Q$1,FALSE),VLOOKUP($A1201,Pit!$A$4:$BA$1686,Q$2,FALSE))</f>
        <v>5</v>
      </c>
      <c r="R1201" s="18">
        <f>IF($C1201="B",VLOOKUP($A1201,Bat!$A$4:$BF$2320,R$1,FALSE),VLOOKUP($A1201,Pit!$A$4:$BA$1686,R$2,FALSE))</f>
        <v>-9.9110919346910471</v>
      </c>
      <c r="S1201" s="19">
        <f>IF($C1201="B",VLOOKUP($A1201,Bat!$A$4:$BF$2320,S$1,FALSE),VLOOKUP($A1201,Pit!$A$4:$BA$1686,S$2,FALSE))</f>
        <v>-0.99843014061938717</v>
      </c>
      <c r="T1201" s="20" t="str">
        <f>IF($C1201="B",VLOOKUP($A1201,Bat!$A$4:$BF$2320,T$1,FALSE),VLOOKUP($A1201,Pit!$A$4:$BA$1686,T$2,FALSE))</f>
        <v>$170k</v>
      </c>
      <c r="U1201" s="17" t="str">
        <f>VLOOKUP(IF($C1201="B",VLOOKUP($A1201,Bat!$A$4:$AU$2320,U$1,FALSE),VLOOKUP($A1201,Pit!$A$4:$BE$1686,U$2,FALSE)),COND!$A$35:$B$41,2,FALSE)</f>
        <v>??</v>
      </c>
      <c r="V1201" s="21">
        <f>IF($C1201="B",VLOOKUP($A1201,Bat!$A$4:$AT$2284,46,FALSE),VLOOKUP($A1201,Pit!$A$4:$BD$1664,56,FALSE))</f>
        <v>773</v>
      </c>
      <c r="W1201" s="16">
        <f t="shared" si="92"/>
        <v>999</v>
      </c>
      <c r="X1201" s="16"/>
      <c r="Y1201" s="22">
        <f t="shared" si="93"/>
        <v>1258</v>
      </c>
      <c r="Z1201" s="16" t="str">
        <f>IFERROR(VLOOKUP($D1201,Results37!$F$3:$L$1396,Z$1,FALSE),"")</f>
        <v/>
      </c>
      <c r="AA1201" s="47" t="str">
        <f>IF(ISERROR(VLOOKUP(D1201,Results37!$F$3:$O$399,AA$1,FALSE)),"",IF(VLOOKUP(D1201,Results37!$F$3:$O$399,AA$1+1,FALSE)=1,"S"&amp;VLOOKUP(D1201,Results37!$F$3:$O$399,AA$1,FALSE),VLOOKUP(D1201,Results37!$F$3:$O$399,AA$1,FALSE)))</f>
        <v/>
      </c>
      <c r="AB1201" s="16" t="str">
        <f>IFERROR(VLOOKUP($D1201,Results37!$F$3:$L$1396,AB$1,FALSE),"")</f>
        <v/>
      </c>
      <c r="AC1201" s="16" t="str">
        <f>IFERROR(VLOOKUP($D1201,Results37!$F$3:$L$1396,AC$1,FALSE),"")</f>
        <v/>
      </c>
      <c r="AD1201" s="16" t="str">
        <f t="shared" si="94"/>
        <v/>
      </c>
      <c r="AE1201" s="20" t="str">
        <f>IF(ISERROR(VLOOKUP($AC1201&amp;"-"&amp;$F1201&amp;" "&amp;G1201,Bonuses!$B$1:$G$1006,4,FALSE)),"",INT(VLOOKUP($AC1201&amp;"-"&amp;$F1201&amp;" "&amp;$G1201,Bonuses!$B$1:$G$1006,4,FALSE)))</f>
        <v/>
      </c>
      <c r="AF1201" s="16" t="str">
        <f>IF(ISERROR(VLOOKUP($AC1201&amp;"-"&amp;$F1201,Bonuses!$B$1:$G$1006,5,FALSE)),"",IF(VLOOKUP($AC1201&amp;"-"&amp;$F1201,Bonuses!$B$1:$G$1006,5,FALSE)="","",VLOOKUP($AC1201&amp;"-"&amp;$F1201,Bonuses!$B$1:$G$1006,6,FALSE)&amp;" yrs, "&amp;VLOOKUP($AC1201&amp;"-"&amp;$F1201,Bonuses!$B$1:$G$1006,5,FALSE)))</f>
        <v/>
      </c>
    </row>
    <row r="1202" spans="1:32" s="21" customFormat="1" x14ac:dyDescent="0.25">
      <c r="A1202" s="21" t="s">
        <v>2863</v>
      </c>
      <c r="B1202" s="21">
        <f t="shared" si="90"/>
        <v>0</v>
      </c>
      <c r="C1202" s="21" t="str">
        <f t="shared" si="91"/>
        <v>P</v>
      </c>
      <c r="D1202" s="17">
        <f>IF($C1202="B",VLOOKUP($A1202,Bat!$A$4:$BF$2320,D$1,FALSE),VLOOKUP($A1202,Pit!$A$4:$BA$1686,D$2,FALSE))</f>
        <v>5106</v>
      </c>
      <c r="E1202" s="16" t="str">
        <f>IF($C1202="B",VLOOKUP($A1202,Bat!$A$4:$BF$2320,E$1,FALSE),VLOOKUP($A1202,Pit!$A$4:$BA$1686,E$2,FALSE))</f>
        <v>RP</v>
      </c>
      <c r="F1202" s="16" t="str">
        <f>IF($C1202="B",VLOOKUP($A1202,Bat!$A$4:$BF$2320,F$1,FALSE),VLOOKUP($A1202,Pit!$A$4:$BA$1686,F$2,FALSE))</f>
        <v>Miguel</v>
      </c>
      <c r="G1202" s="16" t="str">
        <f>IF($C1202="B",VLOOKUP($A1202,Bat!$A$4:$BF$2320,G$1,FALSE),VLOOKUP($A1202,Pit!$A$4:$BA$1686,G$2,FALSE))</f>
        <v>Hernández</v>
      </c>
      <c r="H1202" s="16">
        <f>IF($C1202="B",VLOOKUP($A1202,Bat!$A$4:$BF$2320,H$1,FALSE),VLOOKUP($A1202,Pit!$A$4:$BA$1686,H$2,FALSE))</f>
        <v>24</v>
      </c>
      <c r="I1202" s="16" t="str">
        <f>IF($C1202="B",VLOOKUP($A1202,Bat!$A$4:$BF$2320,I$1,FALSE),VLOOKUP($A1202,Pit!$A$4:$BA$1686,I$2,FALSE))</f>
        <v>R</v>
      </c>
      <c r="J1202" s="16" t="str">
        <f>IF($C1202="B",VLOOKUP($A1202,Bat!$A$4:$BF$2320,J$1,FALSE),VLOOKUP($A1202,Pit!$A$4:$BA$1686,J$2,FALSE))</f>
        <v>R</v>
      </c>
      <c r="K1202" s="16" t="str">
        <f>IF($C1202="B",VLOOKUP($A1202,Bat!$A$4:$BF$2320,K$1,FALSE),VLOOKUP($A1202,Pit!$A$4:$BA$1686,K$2,FALSE))</f>
        <v>Low</v>
      </c>
      <c r="L1202" s="17" t="str">
        <f>IF($C1202="B",VLOOKUP($A1202,Bat!$A$4:$BF$2320,L$1,FALSE),VLOOKUP($A1202,Pit!$A$4:$BA$1686,L$2,FALSE))</f>
        <v>Normal</v>
      </c>
      <c r="M1202" s="16">
        <f>IF($C1202="B",VLOOKUP($A1202,Bat!$A$4:$BF$2320,M$1,FALSE),VLOOKUP($A1202,Pit!$A$4:$BA$1686,M$2,FALSE))</f>
        <v>2</v>
      </c>
      <c r="N1202" s="16">
        <f>IF($C1202="B",VLOOKUP($A1202,Bat!$A$4:$BF$2320,N$1,FALSE),VLOOKUP($A1202,Pit!$A$4:$BA$1686,N$2,FALSE))</f>
        <v>1</v>
      </c>
      <c r="O1202" s="16">
        <f>IF($C1202="B",VLOOKUP($A1202,Bat!$A$4:$BF$2320,O$1,FALSE),VLOOKUP($A1202,Pit!$A$4:$BA$1686,O$2,FALSE))</f>
        <v>2</v>
      </c>
      <c r="P1202" s="16" t="str">
        <f>IF($C1202="B",VLOOKUP($A1202,Bat!$A$4:$BF$2320,P$1,FALSE),VLOOKUP($A1202,Pit!$A$4:$BA$1686,P$2,FALSE))</f>
        <v>91-93 Mph</v>
      </c>
      <c r="Q1202" s="17">
        <f>IF($C1202="B",VLOOKUP($A1202,Bat!$A$4:$BF$2320,Q$1,FALSE),VLOOKUP($A1202,Pit!$A$4:$BA$1686,Q$2,FALSE))</f>
        <v>5</v>
      </c>
      <c r="R1202" s="18">
        <f>IF($C1202="B",VLOOKUP($A1202,Bat!$A$4:$BF$2320,R$1,FALSE),VLOOKUP($A1202,Pit!$A$4:$BA$1686,R$2,FALSE))</f>
        <v>-2.2616352427550659</v>
      </c>
      <c r="S1202" s="19">
        <f>IF($C1202="B",VLOOKUP($A1202,Bat!$A$4:$BF$2320,S$1,FALSE),VLOOKUP($A1202,Pit!$A$4:$BA$1686,S$2,FALSE))</f>
        <v>-1.2562382747082761</v>
      </c>
      <c r="T1202" s="20" t="str">
        <f>IF($C1202="B",VLOOKUP($A1202,Bat!$A$4:$BF$2320,T$1,FALSE),VLOOKUP($A1202,Pit!$A$4:$BA$1686,T$2,FALSE))</f>
        <v>Slot</v>
      </c>
      <c r="U1202" s="17" t="str">
        <f>VLOOKUP(IF($C1202="B",VLOOKUP($A1202,Bat!$A$4:$AU$2320,U$1,FALSE),VLOOKUP($A1202,Pit!$A$4:$BE$1686,U$2,FALSE)),COND!$A$35:$B$41,2,FALSE)</f>
        <v>??</v>
      </c>
      <c r="V1202" s="21">
        <f>IF($C1202="B",VLOOKUP($A1202,Bat!$A$4:$AT$2284,46,FALSE),VLOOKUP($A1202,Pit!$A$4:$BD$1664,56,FALSE))</f>
        <v>773</v>
      </c>
      <c r="W1202" s="16">
        <f t="shared" si="92"/>
        <v>773</v>
      </c>
      <c r="X1202" s="16"/>
      <c r="Y1202" s="22">
        <f t="shared" si="93"/>
        <v>1333</v>
      </c>
      <c r="Z1202" s="16" t="str">
        <f>IFERROR(VLOOKUP($D1202,Results37!$F$3:$L$1396,Z$1,FALSE),"")</f>
        <v/>
      </c>
      <c r="AA1202" s="47" t="str">
        <f>IF(ISERROR(VLOOKUP(D1202,Results37!$F$3:$O$399,AA$1,FALSE)),"",IF(VLOOKUP(D1202,Results37!$F$3:$O$399,AA$1+1,FALSE)=1,"S"&amp;VLOOKUP(D1202,Results37!$F$3:$O$399,AA$1,FALSE),VLOOKUP(D1202,Results37!$F$3:$O$399,AA$1,FALSE)))</f>
        <v/>
      </c>
      <c r="AB1202" s="16" t="str">
        <f>IFERROR(VLOOKUP($D1202,Results37!$F$3:$L$1396,AB$1,FALSE),"")</f>
        <v/>
      </c>
      <c r="AC1202" s="16" t="str">
        <f>IFERROR(VLOOKUP($D1202,Results37!$F$3:$L$1396,AC$1,FALSE),"")</f>
        <v/>
      </c>
      <c r="AD1202" s="16" t="str">
        <f t="shared" si="94"/>
        <v/>
      </c>
      <c r="AE1202" s="20" t="str">
        <f>IF(ISERROR(VLOOKUP($AC1202&amp;"-"&amp;$F1202&amp;" "&amp;G1202,Bonuses!$B$1:$G$1006,4,FALSE)),"",INT(VLOOKUP($AC1202&amp;"-"&amp;$F1202&amp;" "&amp;$G1202,Bonuses!$B$1:$G$1006,4,FALSE)))</f>
        <v/>
      </c>
      <c r="AF1202" s="16" t="str">
        <f>IF(ISERROR(VLOOKUP($AC1202&amp;"-"&amp;$F1202,Bonuses!$B$1:$G$1006,5,FALSE)),"",IF(VLOOKUP($AC1202&amp;"-"&amp;$F1202,Bonuses!$B$1:$G$1006,5,FALSE)="","",VLOOKUP($AC1202&amp;"-"&amp;$F1202,Bonuses!$B$1:$G$1006,6,FALSE)&amp;" yrs, "&amp;VLOOKUP($AC1202&amp;"-"&amp;$F1202,Bonuses!$B$1:$G$1006,5,FALSE)))</f>
        <v/>
      </c>
    </row>
    <row r="1203" spans="1:32" s="21" customFormat="1" x14ac:dyDescent="0.25">
      <c r="A1203" s="21" t="s">
        <v>2864</v>
      </c>
      <c r="B1203" s="21">
        <f t="shared" si="90"/>
        <v>0</v>
      </c>
      <c r="C1203" s="21" t="str">
        <f t="shared" si="91"/>
        <v>P</v>
      </c>
      <c r="D1203" s="17">
        <f>IF($C1203="B",VLOOKUP($A1203,Bat!$A$4:$BF$2320,D$1,FALSE),VLOOKUP($A1203,Pit!$A$4:$BA$1686,D$2,FALSE))</f>
        <v>13270</v>
      </c>
      <c r="E1203" s="16" t="str">
        <f>IF($C1203="B",VLOOKUP($A1203,Bat!$A$4:$BF$2320,E$1,FALSE),VLOOKUP($A1203,Pit!$A$4:$BA$1686,E$2,FALSE))</f>
        <v>RP</v>
      </c>
      <c r="F1203" s="16" t="str">
        <f>IF($C1203="B",VLOOKUP($A1203,Bat!$A$4:$BF$2320,F$1,FALSE),VLOOKUP($A1203,Pit!$A$4:$BA$1686,F$2,FALSE))</f>
        <v>Paul</v>
      </c>
      <c r="G1203" s="16" t="str">
        <f>IF($C1203="B",VLOOKUP($A1203,Bat!$A$4:$BF$2320,G$1,FALSE),VLOOKUP($A1203,Pit!$A$4:$BA$1686,G$2,FALSE))</f>
        <v>Murphy</v>
      </c>
      <c r="H1203" s="16">
        <f>IF($C1203="B",VLOOKUP($A1203,Bat!$A$4:$BF$2320,H$1,FALSE),VLOOKUP($A1203,Pit!$A$4:$BA$1686,H$2,FALSE))</f>
        <v>23</v>
      </c>
      <c r="I1203" s="16" t="str">
        <f>IF($C1203="B",VLOOKUP($A1203,Bat!$A$4:$BF$2320,I$1,FALSE),VLOOKUP($A1203,Pit!$A$4:$BA$1686,I$2,FALSE))</f>
        <v>L</v>
      </c>
      <c r="J1203" s="16" t="str">
        <f>IF($C1203="B",VLOOKUP($A1203,Bat!$A$4:$BF$2320,J$1,FALSE),VLOOKUP($A1203,Pit!$A$4:$BA$1686,J$2,FALSE))</f>
        <v>L</v>
      </c>
      <c r="K1203" s="16" t="str">
        <f>IF($C1203="B",VLOOKUP($A1203,Bat!$A$4:$BF$2320,K$1,FALSE),VLOOKUP($A1203,Pit!$A$4:$BA$1686,K$2,FALSE))</f>
        <v>Normal</v>
      </c>
      <c r="L1203" s="17" t="str">
        <f>IF($C1203="B",VLOOKUP($A1203,Bat!$A$4:$BF$2320,L$1,FALSE),VLOOKUP($A1203,Pit!$A$4:$BA$1686,L$2,FALSE))</f>
        <v>Low</v>
      </c>
      <c r="M1203" s="16">
        <f>IF($C1203="B",VLOOKUP($A1203,Bat!$A$4:$BF$2320,M$1,FALSE),VLOOKUP($A1203,Pit!$A$4:$BA$1686,M$2,FALSE))</f>
        <v>2</v>
      </c>
      <c r="N1203" s="16">
        <f>IF($C1203="B",VLOOKUP($A1203,Bat!$A$4:$BF$2320,N$1,FALSE),VLOOKUP($A1203,Pit!$A$4:$BA$1686,N$2,FALSE))</f>
        <v>1</v>
      </c>
      <c r="O1203" s="16">
        <f>IF($C1203="B",VLOOKUP($A1203,Bat!$A$4:$BF$2320,O$1,FALSE),VLOOKUP($A1203,Pit!$A$4:$BA$1686,O$2,FALSE))</f>
        <v>2</v>
      </c>
      <c r="P1203" s="16" t="str">
        <f>IF($C1203="B",VLOOKUP($A1203,Bat!$A$4:$BF$2320,P$1,FALSE),VLOOKUP($A1203,Pit!$A$4:$BA$1686,P$2,FALSE))</f>
        <v>90-92 Mph</v>
      </c>
      <c r="Q1203" s="17">
        <f>IF($C1203="B",VLOOKUP($A1203,Bat!$A$4:$BF$2320,Q$1,FALSE),VLOOKUP($A1203,Pit!$A$4:$BA$1686,Q$2,FALSE))</f>
        <v>6</v>
      </c>
      <c r="R1203" s="18">
        <f>IF($C1203="B",VLOOKUP($A1203,Bat!$A$4:$BF$2320,R$1,FALSE),VLOOKUP($A1203,Pit!$A$4:$BA$1686,R$2,FALSE))</f>
        <v>-2.3088877531356253</v>
      </c>
      <c r="S1203" s="19">
        <f>IF($C1203="B",VLOOKUP($A1203,Bat!$A$4:$BF$2320,S$1,FALSE),VLOOKUP($A1203,Pit!$A$4:$BA$1686,S$2,FALSE))</f>
        <v>-1.2603894098793005</v>
      </c>
      <c r="T1203" s="20" t="str">
        <f>IF($C1203="B",VLOOKUP($A1203,Bat!$A$4:$BF$2320,T$1,FALSE),VLOOKUP($A1203,Pit!$A$4:$BA$1686,T$2,FALSE))</f>
        <v>Slot</v>
      </c>
      <c r="U1203" s="17" t="str">
        <f>VLOOKUP(IF($C1203="B",VLOOKUP($A1203,Bat!$A$4:$AU$2320,U$1,FALSE),VLOOKUP($A1203,Pit!$A$4:$BE$1686,U$2,FALSE)),COND!$A$35:$B$41,2,FALSE)</f>
        <v>??</v>
      </c>
      <c r="V1203" s="21">
        <f>IF($C1203="B",VLOOKUP($A1203,Bat!$A$4:$AT$2284,46,FALSE),VLOOKUP($A1203,Pit!$A$4:$BD$1664,56,FALSE))</f>
        <v>774</v>
      </c>
      <c r="W1203" s="16">
        <f t="shared" si="92"/>
        <v>774</v>
      </c>
      <c r="X1203" s="16"/>
      <c r="Y1203" s="22">
        <f t="shared" si="93"/>
        <v>1334</v>
      </c>
      <c r="Z1203" s="16" t="str">
        <f>IFERROR(VLOOKUP($D1203,Results37!$F$3:$L$1396,Z$1,FALSE),"")</f>
        <v/>
      </c>
      <c r="AA1203" s="47" t="str">
        <f>IF(ISERROR(VLOOKUP(D1203,Results37!$F$3:$O$399,AA$1,FALSE)),"",IF(VLOOKUP(D1203,Results37!$F$3:$O$399,AA$1+1,FALSE)=1,"S"&amp;VLOOKUP(D1203,Results37!$F$3:$O$399,AA$1,FALSE),VLOOKUP(D1203,Results37!$F$3:$O$399,AA$1,FALSE)))</f>
        <v/>
      </c>
      <c r="AB1203" s="16" t="str">
        <f>IFERROR(VLOOKUP($D1203,Results37!$F$3:$L$1396,AB$1,FALSE),"")</f>
        <v/>
      </c>
      <c r="AC1203" s="16" t="str">
        <f>IFERROR(VLOOKUP($D1203,Results37!$F$3:$L$1396,AC$1,FALSE),"")</f>
        <v/>
      </c>
      <c r="AD1203" s="16" t="str">
        <f t="shared" si="94"/>
        <v/>
      </c>
      <c r="AE1203" s="20" t="str">
        <f>IF(ISERROR(VLOOKUP($AC1203&amp;"-"&amp;$F1203&amp;" "&amp;G1203,Bonuses!$B$1:$G$1006,4,FALSE)),"",INT(VLOOKUP($AC1203&amp;"-"&amp;$F1203&amp;" "&amp;$G1203,Bonuses!$B$1:$G$1006,4,FALSE)))</f>
        <v/>
      </c>
      <c r="AF1203" s="16" t="str">
        <f>IF(ISERROR(VLOOKUP($AC1203&amp;"-"&amp;$F1203,Bonuses!$B$1:$G$1006,5,FALSE)),"",IF(VLOOKUP($AC1203&amp;"-"&amp;$F1203,Bonuses!$B$1:$G$1006,5,FALSE)="","",VLOOKUP($AC1203&amp;"-"&amp;$F1203,Bonuses!$B$1:$G$1006,6,FALSE)&amp;" yrs, "&amp;VLOOKUP($AC1203&amp;"-"&amp;$F1203,Bonuses!$B$1:$G$1006,5,FALSE)))</f>
        <v/>
      </c>
    </row>
    <row r="1204" spans="1:32" s="21" customFormat="1" x14ac:dyDescent="0.25">
      <c r="A1204" s="21" t="s">
        <v>3112</v>
      </c>
      <c r="B1204" s="21">
        <f t="shared" si="90"/>
        <v>0</v>
      </c>
      <c r="C1204" s="21" t="str">
        <f t="shared" si="91"/>
        <v>P</v>
      </c>
      <c r="D1204" s="17">
        <f>IF($C1204="B",VLOOKUP($A1204,Bat!$A$4:$BF$2320,D$1,FALSE),VLOOKUP($A1204,Pit!$A$4:$BA$1686,D$2,FALSE))</f>
        <v>2661</v>
      </c>
      <c r="E1204" s="16" t="str">
        <f>IF($C1204="B",VLOOKUP($A1204,Bat!$A$4:$BF$2320,E$1,FALSE),VLOOKUP($A1204,Pit!$A$4:$BA$1686,E$2,FALSE))</f>
        <v>RP</v>
      </c>
      <c r="F1204" s="16" t="str">
        <f>IF($C1204="B",VLOOKUP($A1204,Bat!$A$4:$BF$2320,F$1,FALSE),VLOOKUP($A1204,Pit!$A$4:$BA$1686,F$2,FALSE))</f>
        <v>Chandler</v>
      </c>
      <c r="G1204" s="16" t="str">
        <f>IF($C1204="B",VLOOKUP($A1204,Bat!$A$4:$BF$2320,G$1,FALSE),VLOOKUP($A1204,Pit!$A$4:$BA$1686,G$2,FALSE))</f>
        <v>Harris</v>
      </c>
      <c r="H1204" s="16">
        <f>IF($C1204="B",VLOOKUP($A1204,Bat!$A$4:$BF$2320,H$1,FALSE),VLOOKUP($A1204,Pit!$A$4:$BA$1686,H$2,FALSE))</f>
        <v>24</v>
      </c>
      <c r="I1204" s="16" t="str">
        <f>IF($C1204="B",VLOOKUP($A1204,Bat!$A$4:$BF$2320,I$1,FALSE),VLOOKUP($A1204,Pit!$A$4:$BA$1686,I$2,FALSE))</f>
        <v>L</v>
      </c>
      <c r="J1204" s="16" t="str">
        <f>IF($C1204="B",VLOOKUP($A1204,Bat!$A$4:$BF$2320,J$1,FALSE),VLOOKUP($A1204,Pit!$A$4:$BA$1686,J$2,FALSE))</f>
        <v>L</v>
      </c>
      <c r="K1204" s="16" t="str">
        <f>IF($C1204="B",VLOOKUP($A1204,Bat!$A$4:$BF$2320,K$1,FALSE),VLOOKUP($A1204,Pit!$A$4:$BA$1686,K$2,FALSE))</f>
        <v>Normal</v>
      </c>
      <c r="L1204" s="17" t="str">
        <f>IF($C1204="B",VLOOKUP($A1204,Bat!$A$4:$BF$2320,L$1,FALSE),VLOOKUP($A1204,Pit!$A$4:$BA$1686,L$2,FALSE))</f>
        <v>Normal</v>
      </c>
      <c r="M1204" s="16">
        <f>IF($C1204="B",VLOOKUP($A1204,Bat!$A$4:$BF$2320,M$1,FALSE),VLOOKUP($A1204,Pit!$A$4:$BA$1686,M$2,FALSE))</f>
        <v>4</v>
      </c>
      <c r="N1204" s="16">
        <f>IF($C1204="B",VLOOKUP($A1204,Bat!$A$4:$BF$2320,N$1,FALSE),VLOOKUP($A1204,Pit!$A$4:$BA$1686,N$2,FALSE))</f>
        <v>1</v>
      </c>
      <c r="O1204" s="16">
        <f>IF($C1204="B",VLOOKUP($A1204,Bat!$A$4:$BF$2320,O$1,FALSE),VLOOKUP($A1204,Pit!$A$4:$BA$1686,O$2,FALSE))</f>
        <v>2</v>
      </c>
      <c r="P1204" s="16" t="str">
        <f>IF($C1204="B",VLOOKUP($A1204,Bat!$A$4:$BF$2320,P$1,FALSE),VLOOKUP($A1204,Pit!$A$4:$BA$1686,P$2,FALSE))</f>
        <v>91-93 Mph</v>
      </c>
      <c r="Q1204" s="17">
        <f>IF($C1204="B",VLOOKUP($A1204,Bat!$A$4:$BF$2320,Q$1,FALSE),VLOOKUP($A1204,Pit!$A$4:$BA$1686,Q$2,FALSE))</f>
        <v>8</v>
      </c>
      <c r="R1204" s="18">
        <f>IF($C1204="B",VLOOKUP($A1204,Bat!$A$4:$BF$2320,R$1,FALSE),VLOOKUP($A1204,Pit!$A$4:$BA$1686,R$2,FALSE))</f>
        <v>-2.4293192707677633</v>
      </c>
      <c r="S1204" s="19">
        <f>IF($C1204="B",VLOOKUP($A1204,Bat!$A$4:$BF$2320,S$1,FALSE),VLOOKUP($A1204,Pit!$A$4:$BA$1686,S$2,FALSE))</f>
        <v>-1.2709693241424012</v>
      </c>
      <c r="T1204" s="20" t="str">
        <f>IF($C1204="B",VLOOKUP($A1204,Bat!$A$4:$BF$2320,T$1,FALSE),VLOOKUP($A1204,Pit!$A$4:$BA$1686,T$2,FALSE))</f>
        <v>Slot</v>
      </c>
      <c r="U1204" s="17" t="str">
        <f>VLOOKUP(IF($C1204="B",VLOOKUP($A1204,Bat!$A$4:$AU$2320,U$1,FALSE),VLOOKUP($A1204,Pit!$A$4:$BE$1686,U$2,FALSE)),COND!$A$35:$B$41,2,FALSE)</f>
        <v>??</v>
      </c>
      <c r="V1204" s="21">
        <f>IF($C1204="B",VLOOKUP($A1204,Bat!$A$4:$AT$2284,46,FALSE),VLOOKUP($A1204,Pit!$A$4:$BD$1664,56,FALSE))</f>
        <v>775</v>
      </c>
      <c r="W1204" s="16">
        <f t="shared" si="92"/>
        <v>775</v>
      </c>
      <c r="X1204" s="16"/>
      <c r="Y1204" s="22">
        <f t="shared" si="93"/>
        <v>1336</v>
      </c>
      <c r="Z1204" s="16" t="str">
        <f>IFERROR(VLOOKUP($D1204,Results37!$F$3:$L$1396,Z$1,FALSE),"")</f>
        <v/>
      </c>
      <c r="AA1204" s="47" t="str">
        <f>IF(ISERROR(VLOOKUP(D1204,Results37!$F$3:$O$399,AA$1,FALSE)),"",IF(VLOOKUP(D1204,Results37!$F$3:$O$399,AA$1+1,FALSE)=1,"S"&amp;VLOOKUP(D1204,Results37!$F$3:$O$399,AA$1,FALSE),VLOOKUP(D1204,Results37!$F$3:$O$399,AA$1,FALSE)))</f>
        <v/>
      </c>
      <c r="AB1204" s="16" t="str">
        <f>IFERROR(VLOOKUP($D1204,Results37!$F$3:$L$1396,AB$1,FALSE),"")</f>
        <v/>
      </c>
      <c r="AC1204" s="16" t="str">
        <f>IFERROR(VLOOKUP($D1204,Results37!$F$3:$L$1396,AC$1,FALSE),"")</f>
        <v/>
      </c>
      <c r="AD1204" s="16" t="str">
        <f t="shared" si="94"/>
        <v/>
      </c>
      <c r="AE1204" s="20" t="str">
        <f>IF(ISERROR(VLOOKUP($AC1204&amp;"-"&amp;$F1204&amp;" "&amp;G1204,Bonuses!$B$1:$G$1006,4,FALSE)),"",INT(VLOOKUP($AC1204&amp;"-"&amp;$F1204&amp;" "&amp;$G1204,Bonuses!$B$1:$G$1006,4,FALSE)))</f>
        <v/>
      </c>
      <c r="AF1204" s="16" t="str">
        <f>IF(ISERROR(VLOOKUP($AC1204&amp;"-"&amp;$F1204,Bonuses!$B$1:$G$1006,5,FALSE)),"",IF(VLOOKUP($AC1204&amp;"-"&amp;$F1204,Bonuses!$B$1:$G$1006,5,FALSE)="","",VLOOKUP($AC1204&amp;"-"&amp;$F1204,Bonuses!$B$1:$G$1006,6,FALSE)&amp;" yrs, "&amp;VLOOKUP($AC1204&amp;"-"&amp;$F1204,Bonuses!$B$1:$G$1006,5,FALSE)))</f>
        <v/>
      </c>
    </row>
    <row r="1205" spans="1:32" s="21" customFormat="1" x14ac:dyDescent="0.25">
      <c r="A1205" s="21" t="s">
        <v>2224</v>
      </c>
      <c r="B1205" s="21">
        <f t="shared" si="90"/>
        <v>0</v>
      </c>
      <c r="C1205" s="21" t="str">
        <f t="shared" si="91"/>
        <v>B</v>
      </c>
      <c r="D1205" s="17">
        <f>IF($C1205="B",VLOOKUP($A1205,Bat!$A$4:$BF$2320,D$1,FALSE),VLOOKUP($A1205,Pit!$A$4:$BA$1686,D$2,FALSE))</f>
        <v>11509</v>
      </c>
      <c r="E1205" s="16" t="str">
        <f>IF($C1205="B",VLOOKUP($A1205,Bat!$A$4:$BF$2320,E$1,FALSE),VLOOKUP($A1205,Pit!$A$4:$BA$1686,E$2,FALSE))</f>
        <v>2B</v>
      </c>
      <c r="F1205" s="16" t="str">
        <f>IF($C1205="B",VLOOKUP($A1205,Bat!$A$4:$BF$2320,F$1,FALSE),VLOOKUP($A1205,Pit!$A$4:$BA$1686,F$2,FALSE))</f>
        <v>Tokutomi</v>
      </c>
      <c r="G1205" s="16" t="str">
        <f>IF($C1205="B",VLOOKUP($A1205,Bat!$A$4:$BF$2320,G$1,FALSE),VLOOKUP($A1205,Pit!$A$4:$BA$1686,G$2,FALSE))</f>
        <v>Honda</v>
      </c>
      <c r="H1205" s="16">
        <f>IF($C1205="B",VLOOKUP($A1205,Bat!$A$4:$BF$2320,H$1,FALSE),VLOOKUP($A1205,Pit!$A$4:$BA$1686,H$2,FALSE))</f>
        <v>21</v>
      </c>
      <c r="I1205" s="16" t="str">
        <f>IF($C1205="B",VLOOKUP($A1205,Bat!$A$4:$BF$2320,I$1,FALSE),VLOOKUP($A1205,Pit!$A$4:$BA$1686,I$2,FALSE))</f>
        <v>R</v>
      </c>
      <c r="J1205" s="16" t="str">
        <f>IF($C1205="B",VLOOKUP($A1205,Bat!$A$4:$BF$2320,J$1,FALSE),VLOOKUP($A1205,Pit!$A$4:$BA$1686,J$2,FALSE))</f>
        <v>R</v>
      </c>
      <c r="K1205" s="16" t="str">
        <f>IF($C1205="B",VLOOKUP($A1205,Bat!$A$4:$BF$2320,K$1,FALSE),VLOOKUP($A1205,Pit!$A$4:$BA$1686,K$2,FALSE))</f>
        <v>Normal</v>
      </c>
      <c r="L1205" s="17" t="str">
        <f>IF($C1205="B",VLOOKUP($A1205,Bat!$A$4:$BF$2320,L$1,FALSE),VLOOKUP($A1205,Pit!$A$4:$BA$1686,L$2,FALSE))</f>
        <v>Normal</v>
      </c>
      <c r="M1205" s="16">
        <f>IF($C1205="B",VLOOKUP($A1205,Bat!$A$4:$BF$2320,M$1,FALSE),VLOOKUP($A1205,Pit!$A$4:$BA$1686,M$2,FALSE))</f>
        <v>1</v>
      </c>
      <c r="N1205" s="16">
        <f>IF($C1205="B",VLOOKUP($A1205,Bat!$A$4:$BF$2320,N$1,FALSE),VLOOKUP($A1205,Pit!$A$4:$BA$1686,N$2,FALSE))</f>
        <v>2</v>
      </c>
      <c r="O1205" s="16">
        <f>IF($C1205="B",VLOOKUP($A1205,Bat!$A$4:$BF$2320,O$1,FALSE),VLOOKUP($A1205,Pit!$A$4:$BA$1686,O$2,FALSE))</f>
        <v>2</v>
      </c>
      <c r="P1205" s="16">
        <f>IF($C1205="B",VLOOKUP($A1205,Bat!$A$4:$BF$2320,P$1,FALSE),VLOOKUP($A1205,Pit!$A$4:$BA$1686,P$2,FALSE))</f>
        <v>2</v>
      </c>
      <c r="Q1205" s="17">
        <f>IF($C1205="B",VLOOKUP($A1205,Bat!$A$4:$BF$2320,Q$1,FALSE),VLOOKUP($A1205,Pit!$A$4:$BA$1686,Q$2,FALSE))</f>
        <v>5</v>
      </c>
      <c r="R1205" s="18">
        <f>IF($C1205="B",VLOOKUP($A1205,Bat!$A$4:$BF$2320,R$1,FALSE),VLOOKUP($A1205,Pit!$A$4:$BA$1686,R$2,FALSE))</f>
        <v>-9.9997221949045532</v>
      </c>
      <c r="S1205" s="19">
        <f>IF($C1205="B",VLOOKUP($A1205,Bat!$A$4:$BF$2320,S$1,FALSE),VLOOKUP($A1205,Pit!$A$4:$BA$1686,S$2,FALSE))</f>
        <v>-1.0110667261068715</v>
      </c>
      <c r="T1205" s="20" t="str">
        <f>IF($C1205="B",VLOOKUP($A1205,Bat!$A$4:$BF$2320,T$1,FALSE),VLOOKUP($A1205,Pit!$A$4:$BA$1686,T$2,FALSE))</f>
        <v>$170k</v>
      </c>
      <c r="U1205" s="17" t="str">
        <f>VLOOKUP(IF($C1205="B",VLOOKUP($A1205,Bat!$A$4:$AU$2320,U$1,FALSE),VLOOKUP($A1205,Pit!$A$4:$BE$1686,U$2,FALSE)),COND!$A$35:$B$41,2,FALSE)</f>
        <v>??</v>
      </c>
      <c r="V1205" s="21">
        <f>IF($C1205="B",VLOOKUP($A1205,Bat!$A$4:$AT$2284,46,FALSE),VLOOKUP($A1205,Pit!$A$4:$BD$1664,56,FALSE))</f>
        <v>776</v>
      </c>
      <c r="W1205" s="16">
        <f t="shared" si="92"/>
        <v>999</v>
      </c>
      <c r="X1205" s="16"/>
      <c r="Y1205" s="22">
        <f t="shared" si="93"/>
        <v>1264</v>
      </c>
      <c r="Z1205" s="16" t="str">
        <f>IFERROR(VLOOKUP($D1205,Results37!$F$3:$L$1396,Z$1,FALSE),"")</f>
        <v/>
      </c>
      <c r="AA1205" s="47" t="str">
        <f>IF(ISERROR(VLOOKUP(D1205,Results37!$F$3:$O$399,AA$1,FALSE)),"",IF(VLOOKUP(D1205,Results37!$F$3:$O$399,AA$1+1,FALSE)=1,"S"&amp;VLOOKUP(D1205,Results37!$F$3:$O$399,AA$1,FALSE),VLOOKUP(D1205,Results37!$F$3:$O$399,AA$1,FALSE)))</f>
        <v/>
      </c>
      <c r="AB1205" s="16" t="str">
        <f>IFERROR(VLOOKUP($D1205,Results37!$F$3:$L$1396,AB$1,FALSE),"")</f>
        <v/>
      </c>
      <c r="AC1205" s="16" t="str">
        <f>IFERROR(VLOOKUP($D1205,Results37!$F$3:$L$1396,AC$1,FALSE),"")</f>
        <v/>
      </c>
      <c r="AD1205" s="16" t="str">
        <f t="shared" si="94"/>
        <v/>
      </c>
      <c r="AE1205" s="20" t="str">
        <f>IF(ISERROR(VLOOKUP($AC1205&amp;"-"&amp;$F1205&amp;" "&amp;G1205,Bonuses!$B$1:$G$1006,4,FALSE)),"",INT(VLOOKUP($AC1205&amp;"-"&amp;$F1205&amp;" "&amp;$G1205,Bonuses!$B$1:$G$1006,4,FALSE)))</f>
        <v/>
      </c>
      <c r="AF1205" s="16" t="str">
        <f>IF(ISERROR(VLOOKUP($AC1205&amp;"-"&amp;$F1205,Bonuses!$B$1:$G$1006,5,FALSE)),"",IF(VLOOKUP($AC1205&amp;"-"&amp;$F1205,Bonuses!$B$1:$G$1006,5,FALSE)="","",VLOOKUP($AC1205&amp;"-"&amp;$F1205,Bonuses!$B$1:$G$1006,6,FALSE)&amp;" yrs, "&amp;VLOOKUP($AC1205&amp;"-"&amp;$F1205,Bonuses!$B$1:$G$1006,5,FALSE)))</f>
        <v/>
      </c>
    </row>
    <row r="1206" spans="1:32" s="21" customFormat="1" x14ac:dyDescent="0.25">
      <c r="A1206" s="21" t="s">
        <v>3025</v>
      </c>
      <c r="B1206" s="21">
        <f t="shared" si="90"/>
        <v>0</v>
      </c>
      <c r="C1206" s="21" t="str">
        <f t="shared" si="91"/>
        <v>P</v>
      </c>
      <c r="D1206" s="17">
        <f>IF($C1206="B",VLOOKUP($A1206,Bat!$A$4:$BF$2320,D$1,FALSE),VLOOKUP($A1206,Pit!$A$4:$BA$1686,D$2,FALSE))</f>
        <v>13710</v>
      </c>
      <c r="E1206" s="16" t="str">
        <f>IF($C1206="B",VLOOKUP($A1206,Bat!$A$4:$BF$2320,E$1,FALSE),VLOOKUP($A1206,Pit!$A$4:$BA$1686,E$2,FALSE))</f>
        <v>RP</v>
      </c>
      <c r="F1206" s="16" t="str">
        <f>IF($C1206="B",VLOOKUP($A1206,Bat!$A$4:$BF$2320,F$1,FALSE),VLOOKUP($A1206,Pit!$A$4:$BA$1686,F$2,FALSE))</f>
        <v>Travis</v>
      </c>
      <c r="G1206" s="16" t="str">
        <f>IF($C1206="B",VLOOKUP($A1206,Bat!$A$4:$BF$2320,G$1,FALSE),VLOOKUP($A1206,Pit!$A$4:$BA$1686,G$2,FALSE))</f>
        <v>Rodríguez</v>
      </c>
      <c r="H1206" s="16">
        <f>IF($C1206="B",VLOOKUP($A1206,Bat!$A$4:$BF$2320,H$1,FALSE),VLOOKUP($A1206,Pit!$A$4:$BA$1686,H$2,FALSE))</f>
        <v>24</v>
      </c>
      <c r="I1206" s="16" t="str">
        <f>IF($C1206="B",VLOOKUP($A1206,Bat!$A$4:$BF$2320,I$1,FALSE),VLOOKUP($A1206,Pit!$A$4:$BA$1686,I$2,FALSE))</f>
        <v>R</v>
      </c>
      <c r="J1206" s="16" t="str">
        <f>IF($C1206="B",VLOOKUP($A1206,Bat!$A$4:$BF$2320,J$1,FALSE),VLOOKUP($A1206,Pit!$A$4:$BA$1686,J$2,FALSE))</f>
        <v>R</v>
      </c>
      <c r="K1206" s="16" t="str">
        <f>IF($C1206="B",VLOOKUP($A1206,Bat!$A$4:$BF$2320,K$1,FALSE),VLOOKUP($A1206,Pit!$A$4:$BA$1686,K$2,FALSE))</f>
        <v>Normal</v>
      </c>
      <c r="L1206" s="17" t="str">
        <f>IF($C1206="B",VLOOKUP($A1206,Bat!$A$4:$BF$2320,L$1,FALSE),VLOOKUP($A1206,Pit!$A$4:$BA$1686,L$2,FALSE))</f>
        <v>Normal</v>
      </c>
      <c r="M1206" s="16">
        <f>IF($C1206="B",VLOOKUP($A1206,Bat!$A$4:$BF$2320,M$1,FALSE),VLOOKUP($A1206,Pit!$A$4:$BA$1686,M$2,FALSE))</f>
        <v>2</v>
      </c>
      <c r="N1206" s="16">
        <f>IF($C1206="B",VLOOKUP($A1206,Bat!$A$4:$BF$2320,N$1,FALSE),VLOOKUP($A1206,Pit!$A$4:$BA$1686,N$2,FALSE))</f>
        <v>1</v>
      </c>
      <c r="O1206" s="16">
        <f>IF($C1206="B",VLOOKUP($A1206,Bat!$A$4:$BF$2320,O$1,FALSE),VLOOKUP($A1206,Pit!$A$4:$BA$1686,O$2,FALSE))</f>
        <v>2</v>
      </c>
      <c r="P1206" s="16" t="str">
        <f>IF($C1206="B",VLOOKUP($A1206,Bat!$A$4:$BF$2320,P$1,FALSE),VLOOKUP($A1206,Pit!$A$4:$BA$1686,P$2,FALSE))</f>
        <v>88-90 Mph</v>
      </c>
      <c r="Q1206" s="17">
        <f>IF($C1206="B",VLOOKUP($A1206,Bat!$A$4:$BF$2320,Q$1,FALSE),VLOOKUP($A1206,Pit!$A$4:$BA$1686,Q$2,FALSE))</f>
        <v>5</v>
      </c>
      <c r="R1206" s="18">
        <f>IF($C1206="B",VLOOKUP($A1206,Bat!$A$4:$BF$2320,R$1,FALSE),VLOOKUP($A1206,Pit!$A$4:$BA$1686,R$2,FALSE))</f>
        <v>-2.4491352427550694</v>
      </c>
      <c r="S1206" s="19">
        <f>IF($C1206="B",VLOOKUP($A1206,Bat!$A$4:$BF$2320,S$1,FALSE),VLOOKUP($A1206,Pit!$A$4:$BA$1686,S$2,FALSE))</f>
        <v>-1.2727101581764462</v>
      </c>
      <c r="T1206" s="20" t="str">
        <f>IF($C1206="B",VLOOKUP($A1206,Bat!$A$4:$BF$2320,T$1,FALSE),VLOOKUP($A1206,Pit!$A$4:$BA$1686,T$2,FALSE))</f>
        <v>Slot</v>
      </c>
      <c r="U1206" s="17" t="str">
        <f>VLOOKUP(IF($C1206="B",VLOOKUP($A1206,Bat!$A$4:$AU$2320,U$1,FALSE),VLOOKUP($A1206,Pit!$A$4:$BE$1686,U$2,FALSE)),COND!$A$35:$B$41,2,FALSE)</f>
        <v>??</v>
      </c>
      <c r="V1206" s="21">
        <f>IF($C1206="B",VLOOKUP($A1206,Bat!$A$4:$AT$2284,46,FALSE),VLOOKUP($A1206,Pit!$A$4:$BD$1664,56,FALSE))</f>
        <v>776</v>
      </c>
      <c r="W1206" s="16">
        <f t="shared" si="92"/>
        <v>776</v>
      </c>
      <c r="X1206" s="16"/>
      <c r="Y1206" s="22">
        <f t="shared" si="93"/>
        <v>1337</v>
      </c>
      <c r="Z1206" s="16" t="str">
        <f>IFERROR(VLOOKUP($D1206,Results37!$F$3:$L$1396,Z$1,FALSE),"")</f>
        <v/>
      </c>
      <c r="AA1206" s="47" t="str">
        <f>IF(ISERROR(VLOOKUP(D1206,Results37!$F$3:$O$399,AA$1,FALSE)),"",IF(VLOOKUP(D1206,Results37!$F$3:$O$399,AA$1+1,FALSE)=1,"S"&amp;VLOOKUP(D1206,Results37!$F$3:$O$399,AA$1,FALSE),VLOOKUP(D1206,Results37!$F$3:$O$399,AA$1,FALSE)))</f>
        <v/>
      </c>
      <c r="AB1206" s="16" t="str">
        <f>IFERROR(VLOOKUP($D1206,Results37!$F$3:$L$1396,AB$1,FALSE),"")</f>
        <v/>
      </c>
      <c r="AC1206" s="16" t="str">
        <f>IFERROR(VLOOKUP($D1206,Results37!$F$3:$L$1396,AC$1,FALSE),"")</f>
        <v/>
      </c>
      <c r="AD1206" s="16" t="str">
        <f t="shared" si="94"/>
        <v/>
      </c>
      <c r="AE1206" s="20" t="str">
        <f>IF(ISERROR(VLOOKUP($AC1206&amp;"-"&amp;$F1206&amp;" "&amp;G1206,Bonuses!$B$1:$G$1006,4,FALSE)),"",INT(VLOOKUP($AC1206&amp;"-"&amp;$F1206&amp;" "&amp;$G1206,Bonuses!$B$1:$G$1006,4,FALSE)))</f>
        <v/>
      </c>
      <c r="AF1206" s="16" t="str">
        <f>IF(ISERROR(VLOOKUP($AC1206&amp;"-"&amp;$F1206,Bonuses!$B$1:$G$1006,5,FALSE)),"",IF(VLOOKUP($AC1206&amp;"-"&amp;$F1206,Bonuses!$B$1:$G$1006,5,FALSE)="","",VLOOKUP($AC1206&amp;"-"&amp;$F1206,Bonuses!$B$1:$G$1006,6,FALSE)&amp;" yrs, "&amp;VLOOKUP($AC1206&amp;"-"&amp;$F1206,Bonuses!$B$1:$G$1006,5,FALSE)))</f>
        <v/>
      </c>
    </row>
    <row r="1207" spans="1:32" s="21" customFormat="1" x14ac:dyDescent="0.25">
      <c r="A1207" s="21" t="s">
        <v>2784</v>
      </c>
      <c r="B1207" s="21">
        <f t="shared" si="90"/>
        <v>0</v>
      </c>
      <c r="C1207" s="21" t="str">
        <f t="shared" si="91"/>
        <v>P</v>
      </c>
      <c r="D1207" s="17">
        <f>IF($C1207="B",VLOOKUP($A1207,Bat!$A$4:$BF$2320,D$1,FALSE),VLOOKUP($A1207,Pit!$A$4:$BA$1686,D$2,FALSE))</f>
        <v>13592</v>
      </c>
      <c r="E1207" s="16" t="str">
        <f>IF($C1207="B",VLOOKUP($A1207,Bat!$A$4:$BF$2320,E$1,FALSE),VLOOKUP($A1207,Pit!$A$4:$BA$1686,E$2,FALSE))</f>
        <v>RP</v>
      </c>
      <c r="F1207" s="16" t="str">
        <f>IF($C1207="B",VLOOKUP($A1207,Bat!$A$4:$BF$2320,F$1,FALSE),VLOOKUP($A1207,Pit!$A$4:$BA$1686,F$2,FALSE))</f>
        <v>Pancho</v>
      </c>
      <c r="G1207" s="16" t="str">
        <f>IF($C1207="B",VLOOKUP($A1207,Bat!$A$4:$BF$2320,G$1,FALSE),VLOOKUP($A1207,Pit!$A$4:$BA$1686,G$2,FALSE))</f>
        <v>Flores</v>
      </c>
      <c r="H1207" s="16">
        <f>IF($C1207="B",VLOOKUP($A1207,Bat!$A$4:$BF$2320,H$1,FALSE),VLOOKUP($A1207,Pit!$A$4:$BA$1686,H$2,FALSE))</f>
        <v>23</v>
      </c>
      <c r="I1207" s="16" t="str">
        <f>IF($C1207="B",VLOOKUP($A1207,Bat!$A$4:$BF$2320,I$1,FALSE),VLOOKUP($A1207,Pit!$A$4:$BA$1686,I$2,FALSE))</f>
        <v>R</v>
      </c>
      <c r="J1207" s="16" t="str">
        <f>IF($C1207="B",VLOOKUP($A1207,Bat!$A$4:$BF$2320,J$1,FALSE),VLOOKUP($A1207,Pit!$A$4:$BA$1686,J$2,FALSE))</f>
        <v>R</v>
      </c>
      <c r="K1207" s="16" t="str">
        <f>IF($C1207="B",VLOOKUP($A1207,Bat!$A$4:$BF$2320,K$1,FALSE),VLOOKUP($A1207,Pit!$A$4:$BA$1686,K$2,FALSE))</f>
        <v>Normal</v>
      </c>
      <c r="L1207" s="17" t="str">
        <f>IF($C1207="B",VLOOKUP($A1207,Bat!$A$4:$BF$2320,L$1,FALSE),VLOOKUP($A1207,Pit!$A$4:$BA$1686,L$2,FALSE))</f>
        <v>Normal</v>
      </c>
      <c r="M1207" s="16">
        <f>IF($C1207="B",VLOOKUP($A1207,Bat!$A$4:$BF$2320,M$1,FALSE),VLOOKUP($A1207,Pit!$A$4:$BA$1686,M$2,FALSE))</f>
        <v>4</v>
      </c>
      <c r="N1207" s="16">
        <f>IF($C1207="B",VLOOKUP($A1207,Bat!$A$4:$BF$2320,N$1,FALSE),VLOOKUP($A1207,Pit!$A$4:$BA$1686,N$2,FALSE))</f>
        <v>2</v>
      </c>
      <c r="O1207" s="16">
        <f>IF($C1207="B",VLOOKUP($A1207,Bat!$A$4:$BF$2320,O$1,FALSE),VLOOKUP($A1207,Pit!$A$4:$BA$1686,O$2,FALSE))</f>
        <v>1</v>
      </c>
      <c r="P1207" s="16" t="str">
        <f>IF($C1207="B",VLOOKUP($A1207,Bat!$A$4:$BF$2320,P$1,FALSE),VLOOKUP($A1207,Pit!$A$4:$BA$1686,P$2,FALSE))</f>
        <v>92-94 Mph</v>
      </c>
      <c r="Q1207" s="17">
        <f>IF($C1207="B",VLOOKUP($A1207,Bat!$A$4:$BF$2320,Q$1,FALSE),VLOOKUP($A1207,Pit!$A$4:$BA$1686,Q$2,FALSE))</f>
        <v>5</v>
      </c>
      <c r="R1207" s="18">
        <f>IF($C1207="B",VLOOKUP($A1207,Bat!$A$4:$BF$2320,R$1,FALSE),VLOOKUP($A1207,Pit!$A$4:$BA$1686,R$2,FALSE))</f>
        <v>-2.657774480243063</v>
      </c>
      <c r="S1207" s="19">
        <f>IF($C1207="B",VLOOKUP($A1207,Bat!$A$4:$BF$2320,S$1,FALSE),VLOOKUP($A1207,Pit!$A$4:$BA$1686,S$2,FALSE))</f>
        <v>-1.2910391246126596</v>
      </c>
      <c r="T1207" s="20" t="str">
        <f>IF($C1207="B",VLOOKUP($A1207,Bat!$A$4:$BF$2320,T$1,FALSE),VLOOKUP($A1207,Pit!$A$4:$BA$1686,T$2,FALSE))</f>
        <v>Slot</v>
      </c>
      <c r="U1207" s="17" t="str">
        <f>VLOOKUP(IF($C1207="B",VLOOKUP($A1207,Bat!$A$4:$AU$2320,U$1,FALSE),VLOOKUP($A1207,Pit!$A$4:$BE$1686,U$2,FALSE)),COND!$A$35:$B$41,2,FALSE)</f>
        <v>??</v>
      </c>
      <c r="V1207" s="21">
        <f>IF($C1207="B",VLOOKUP($A1207,Bat!$A$4:$AT$2284,46,FALSE),VLOOKUP($A1207,Pit!$A$4:$BD$1664,56,FALSE))</f>
        <v>777</v>
      </c>
      <c r="W1207" s="16">
        <f t="shared" si="92"/>
        <v>777</v>
      </c>
      <c r="X1207" s="16"/>
      <c r="Y1207" s="22">
        <f t="shared" si="93"/>
        <v>1338</v>
      </c>
      <c r="Z1207" s="16" t="str">
        <f>IFERROR(VLOOKUP($D1207,Results37!$F$3:$L$1396,Z$1,FALSE),"")</f>
        <v/>
      </c>
      <c r="AA1207" s="47" t="str">
        <f>IF(ISERROR(VLOOKUP(D1207,Results37!$F$3:$O$399,AA$1,FALSE)),"",IF(VLOOKUP(D1207,Results37!$F$3:$O$399,AA$1+1,FALSE)=1,"S"&amp;VLOOKUP(D1207,Results37!$F$3:$O$399,AA$1,FALSE),VLOOKUP(D1207,Results37!$F$3:$O$399,AA$1,FALSE)))</f>
        <v/>
      </c>
      <c r="AB1207" s="16" t="str">
        <f>IFERROR(VLOOKUP($D1207,Results37!$F$3:$L$1396,AB$1,FALSE),"")</f>
        <v/>
      </c>
      <c r="AC1207" s="16" t="str">
        <f>IFERROR(VLOOKUP($D1207,Results37!$F$3:$L$1396,AC$1,FALSE),"")</f>
        <v/>
      </c>
      <c r="AD1207" s="16" t="str">
        <f t="shared" si="94"/>
        <v/>
      </c>
      <c r="AE1207" s="20" t="str">
        <f>IF(ISERROR(VLOOKUP($AC1207&amp;"-"&amp;$F1207&amp;" "&amp;G1207,Bonuses!$B$1:$G$1006,4,FALSE)),"",INT(VLOOKUP($AC1207&amp;"-"&amp;$F1207&amp;" "&amp;$G1207,Bonuses!$B$1:$G$1006,4,FALSE)))</f>
        <v/>
      </c>
      <c r="AF1207" s="16" t="str">
        <f>IF(ISERROR(VLOOKUP($AC1207&amp;"-"&amp;$F1207,Bonuses!$B$1:$G$1006,5,FALSE)),"",IF(VLOOKUP($AC1207&amp;"-"&amp;$F1207,Bonuses!$B$1:$G$1006,5,FALSE)="","",VLOOKUP($AC1207&amp;"-"&amp;$F1207,Bonuses!$B$1:$G$1006,6,FALSE)&amp;" yrs, "&amp;VLOOKUP($AC1207&amp;"-"&amp;$F1207,Bonuses!$B$1:$G$1006,5,FALSE)))</f>
        <v/>
      </c>
    </row>
    <row r="1208" spans="1:32" s="21" customFormat="1" x14ac:dyDescent="0.25">
      <c r="A1208" s="21" t="s">
        <v>2206</v>
      </c>
      <c r="B1208" s="21">
        <f t="shared" si="90"/>
        <v>0</v>
      </c>
      <c r="C1208" s="21" t="str">
        <f t="shared" si="91"/>
        <v>B</v>
      </c>
      <c r="D1208" s="17">
        <f>IF($C1208="B",VLOOKUP($A1208,Bat!$A$4:$BF$2320,D$1,FALSE),VLOOKUP($A1208,Pit!$A$4:$BA$1686,D$2,FALSE))</f>
        <v>9070</v>
      </c>
      <c r="E1208" s="16" t="str">
        <f>IF($C1208="B",VLOOKUP($A1208,Bat!$A$4:$BF$2320,E$1,FALSE),VLOOKUP($A1208,Pit!$A$4:$BA$1686,E$2,FALSE))</f>
        <v>1B</v>
      </c>
      <c r="F1208" s="16" t="str">
        <f>IF($C1208="B",VLOOKUP($A1208,Bat!$A$4:$BF$2320,F$1,FALSE),VLOOKUP($A1208,Pit!$A$4:$BA$1686,F$2,FALSE))</f>
        <v>César</v>
      </c>
      <c r="G1208" s="16" t="str">
        <f>IF($C1208="B",VLOOKUP($A1208,Bat!$A$4:$BF$2320,G$1,FALSE),VLOOKUP($A1208,Pit!$A$4:$BA$1686,G$2,FALSE))</f>
        <v>Martínez</v>
      </c>
      <c r="H1208" s="16">
        <f>IF($C1208="B",VLOOKUP($A1208,Bat!$A$4:$BF$2320,H$1,FALSE),VLOOKUP($A1208,Pit!$A$4:$BA$1686,H$2,FALSE))</f>
        <v>21</v>
      </c>
      <c r="I1208" s="16" t="str">
        <f>IF($C1208="B",VLOOKUP($A1208,Bat!$A$4:$BF$2320,I$1,FALSE),VLOOKUP($A1208,Pit!$A$4:$BA$1686,I$2,FALSE))</f>
        <v>R</v>
      </c>
      <c r="J1208" s="16" t="str">
        <f>IF($C1208="B",VLOOKUP($A1208,Bat!$A$4:$BF$2320,J$1,FALSE),VLOOKUP($A1208,Pit!$A$4:$BA$1686,J$2,FALSE))</f>
        <v>R</v>
      </c>
      <c r="K1208" s="16" t="str">
        <f>IF($C1208="B",VLOOKUP($A1208,Bat!$A$4:$BF$2320,K$1,FALSE),VLOOKUP($A1208,Pit!$A$4:$BA$1686,K$2,FALSE))</f>
        <v>Low</v>
      </c>
      <c r="L1208" s="17" t="str">
        <f>IF($C1208="B",VLOOKUP($A1208,Bat!$A$4:$BF$2320,L$1,FALSE),VLOOKUP($A1208,Pit!$A$4:$BA$1686,L$2,FALSE))</f>
        <v>Normal</v>
      </c>
      <c r="M1208" s="16">
        <f>IF($C1208="B",VLOOKUP($A1208,Bat!$A$4:$BF$2320,M$1,FALSE),VLOOKUP($A1208,Pit!$A$4:$BA$1686,M$2,FALSE))</f>
        <v>1</v>
      </c>
      <c r="N1208" s="16">
        <f>IF($C1208="B",VLOOKUP($A1208,Bat!$A$4:$BF$2320,N$1,FALSE),VLOOKUP($A1208,Pit!$A$4:$BA$1686,N$2,FALSE))</f>
        <v>2</v>
      </c>
      <c r="O1208" s="16">
        <f>IF($C1208="B",VLOOKUP($A1208,Bat!$A$4:$BF$2320,O$1,FALSE),VLOOKUP($A1208,Pit!$A$4:$BA$1686,O$2,FALSE))</f>
        <v>1</v>
      </c>
      <c r="P1208" s="16">
        <f>IF($C1208="B",VLOOKUP($A1208,Bat!$A$4:$BF$2320,P$1,FALSE),VLOOKUP($A1208,Pit!$A$4:$BA$1686,P$2,FALSE))</f>
        <v>5</v>
      </c>
      <c r="Q1208" s="17">
        <f>IF($C1208="B",VLOOKUP($A1208,Bat!$A$4:$BF$2320,Q$1,FALSE),VLOOKUP($A1208,Pit!$A$4:$BA$1686,Q$2,FALSE))</f>
        <v>1</v>
      </c>
      <c r="R1208" s="18">
        <f>IF($C1208="B",VLOOKUP($A1208,Bat!$A$4:$BF$2320,R$1,FALSE),VLOOKUP($A1208,Pit!$A$4:$BA$1686,R$2,FALSE))</f>
        <v>-10.054367300733128</v>
      </c>
      <c r="S1208" s="19">
        <f>IF($C1208="B",VLOOKUP($A1208,Bat!$A$4:$BF$2320,S$1,FALSE),VLOOKUP($A1208,Pit!$A$4:$BA$1686,S$2,FALSE))</f>
        <v>-1.0188578298406525</v>
      </c>
      <c r="T1208" s="20" t="str">
        <f>IF($C1208="B",VLOOKUP($A1208,Bat!$A$4:$BF$2320,T$1,FALSE),VLOOKUP($A1208,Pit!$A$4:$BA$1686,T$2,FALSE))</f>
        <v>$2.6m</v>
      </c>
      <c r="U1208" s="17" t="str">
        <f>VLOOKUP(IF($C1208="B",VLOOKUP($A1208,Bat!$A$4:$AU$2320,U$1,FALSE),VLOOKUP($A1208,Pit!$A$4:$BE$1686,U$2,FALSE)),COND!$A$35:$B$41,2,FALSE)</f>
        <v>??</v>
      </c>
      <c r="V1208" s="21">
        <f>IF($C1208="B",VLOOKUP($A1208,Bat!$A$4:$AT$2284,46,FALSE),VLOOKUP($A1208,Pit!$A$4:$BD$1664,56,FALSE))</f>
        <v>778</v>
      </c>
      <c r="W1208" s="16">
        <f t="shared" si="92"/>
        <v>999</v>
      </c>
      <c r="X1208" s="16"/>
      <c r="Y1208" s="22">
        <f t="shared" si="93"/>
        <v>1270</v>
      </c>
      <c r="Z1208" s="16" t="str">
        <f>IFERROR(VLOOKUP($D1208,Results37!$F$3:$L$1396,Z$1,FALSE),"")</f>
        <v/>
      </c>
      <c r="AA1208" s="47" t="str">
        <f>IF(ISERROR(VLOOKUP(D1208,Results37!$F$3:$O$399,AA$1,FALSE)),"",IF(VLOOKUP(D1208,Results37!$F$3:$O$399,AA$1+1,FALSE)=1,"S"&amp;VLOOKUP(D1208,Results37!$F$3:$O$399,AA$1,FALSE),VLOOKUP(D1208,Results37!$F$3:$O$399,AA$1,FALSE)))</f>
        <v/>
      </c>
      <c r="AB1208" s="16" t="str">
        <f>IFERROR(VLOOKUP($D1208,Results37!$F$3:$L$1396,AB$1,FALSE),"")</f>
        <v/>
      </c>
      <c r="AC1208" s="16" t="str">
        <f>IFERROR(VLOOKUP($D1208,Results37!$F$3:$L$1396,AC$1,FALSE),"")</f>
        <v/>
      </c>
      <c r="AD1208" s="16" t="str">
        <f t="shared" si="94"/>
        <v/>
      </c>
      <c r="AE1208" s="20" t="str">
        <f>IF(ISERROR(VLOOKUP($AC1208&amp;"-"&amp;$F1208&amp;" "&amp;G1208,Bonuses!$B$1:$G$1006,4,FALSE)),"",INT(VLOOKUP($AC1208&amp;"-"&amp;$F1208&amp;" "&amp;$G1208,Bonuses!$B$1:$G$1006,4,FALSE)))</f>
        <v/>
      </c>
      <c r="AF1208" s="16" t="str">
        <f>IF(ISERROR(VLOOKUP($AC1208&amp;"-"&amp;$F1208,Bonuses!$B$1:$G$1006,5,FALSE)),"",IF(VLOOKUP($AC1208&amp;"-"&amp;$F1208,Bonuses!$B$1:$G$1006,5,FALSE)="","",VLOOKUP($AC1208&amp;"-"&amp;$F1208,Bonuses!$B$1:$G$1006,6,FALSE)&amp;" yrs, "&amp;VLOOKUP($AC1208&amp;"-"&amp;$F1208,Bonuses!$B$1:$G$1006,5,FALSE)))</f>
        <v/>
      </c>
    </row>
    <row r="1209" spans="1:32" s="21" customFormat="1" x14ac:dyDescent="0.25">
      <c r="A1209" s="21" t="s">
        <v>2867</v>
      </c>
      <c r="B1209" s="21">
        <f t="shared" si="90"/>
        <v>0</v>
      </c>
      <c r="C1209" s="21" t="str">
        <f t="shared" si="91"/>
        <v>P</v>
      </c>
      <c r="D1209" s="17">
        <f>IF($C1209="B",VLOOKUP($A1209,Bat!$A$4:$BF$2320,D$1,FALSE),VLOOKUP($A1209,Pit!$A$4:$BA$1686,D$2,FALSE))</f>
        <v>1795</v>
      </c>
      <c r="E1209" s="16" t="str">
        <f>IF($C1209="B",VLOOKUP($A1209,Bat!$A$4:$BF$2320,E$1,FALSE),VLOOKUP($A1209,Pit!$A$4:$BA$1686,E$2,FALSE))</f>
        <v>RP</v>
      </c>
      <c r="F1209" s="16" t="str">
        <f>IF($C1209="B",VLOOKUP($A1209,Bat!$A$4:$BF$2320,F$1,FALSE),VLOOKUP($A1209,Pit!$A$4:$BA$1686,F$2,FALSE))</f>
        <v>Greg</v>
      </c>
      <c r="G1209" s="16" t="str">
        <f>IF($C1209="B",VLOOKUP($A1209,Bat!$A$4:$BF$2320,G$1,FALSE),VLOOKUP($A1209,Pit!$A$4:$BA$1686,G$2,FALSE))</f>
        <v>Gordon</v>
      </c>
      <c r="H1209" s="16">
        <f>IF($C1209="B",VLOOKUP($A1209,Bat!$A$4:$BF$2320,H$1,FALSE),VLOOKUP($A1209,Pit!$A$4:$BA$1686,H$2,FALSE))</f>
        <v>24</v>
      </c>
      <c r="I1209" s="16" t="str">
        <f>IF($C1209="B",VLOOKUP($A1209,Bat!$A$4:$BF$2320,I$1,FALSE),VLOOKUP($A1209,Pit!$A$4:$BA$1686,I$2,FALSE))</f>
        <v>R</v>
      </c>
      <c r="J1209" s="16" t="str">
        <f>IF($C1209="B",VLOOKUP($A1209,Bat!$A$4:$BF$2320,J$1,FALSE),VLOOKUP($A1209,Pit!$A$4:$BA$1686,J$2,FALSE))</f>
        <v>R</v>
      </c>
      <c r="K1209" s="16" t="str">
        <f>IF($C1209="B",VLOOKUP($A1209,Bat!$A$4:$BF$2320,K$1,FALSE),VLOOKUP($A1209,Pit!$A$4:$BA$1686,K$2,FALSE))</f>
        <v>Low</v>
      </c>
      <c r="L1209" s="17" t="str">
        <f>IF($C1209="B",VLOOKUP($A1209,Bat!$A$4:$BF$2320,L$1,FALSE),VLOOKUP($A1209,Pit!$A$4:$BA$1686,L$2,FALSE))</f>
        <v>Normal</v>
      </c>
      <c r="M1209" s="16">
        <f>IF($C1209="B",VLOOKUP($A1209,Bat!$A$4:$BF$2320,M$1,FALSE),VLOOKUP($A1209,Pit!$A$4:$BA$1686,M$2,FALSE))</f>
        <v>2</v>
      </c>
      <c r="N1209" s="16">
        <f>IF($C1209="B",VLOOKUP($A1209,Bat!$A$4:$BF$2320,N$1,FALSE),VLOOKUP($A1209,Pit!$A$4:$BA$1686,N$2,FALSE))</f>
        <v>1</v>
      </c>
      <c r="O1209" s="16">
        <f>IF($C1209="B",VLOOKUP($A1209,Bat!$A$4:$BF$2320,O$1,FALSE),VLOOKUP($A1209,Pit!$A$4:$BA$1686,O$2,FALSE))</f>
        <v>2</v>
      </c>
      <c r="P1209" s="16" t="str">
        <f>IF($C1209="B",VLOOKUP($A1209,Bat!$A$4:$BF$2320,P$1,FALSE),VLOOKUP($A1209,Pit!$A$4:$BA$1686,P$2,FALSE))</f>
        <v>89-91 Mph</v>
      </c>
      <c r="Q1209" s="17">
        <f>IF($C1209="B",VLOOKUP($A1209,Bat!$A$4:$BF$2320,Q$1,FALSE),VLOOKUP($A1209,Pit!$A$4:$BA$1686,Q$2,FALSE))</f>
        <v>5</v>
      </c>
      <c r="R1209" s="18">
        <f>IF($C1209="B",VLOOKUP($A1209,Bat!$A$4:$BF$2320,R$1,FALSE),VLOOKUP($A1209,Pit!$A$4:$BA$1686,R$2,FALSE))</f>
        <v>-2.7963877531356225</v>
      </c>
      <c r="S1209" s="19">
        <f>IF($C1209="B",VLOOKUP($A1209,Bat!$A$4:$BF$2320,S$1,FALSE),VLOOKUP($A1209,Pit!$A$4:$BA$1686,S$2,FALSE))</f>
        <v>-1.3032163068965414</v>
      </c>
      <c r="T1209" s="20" t="str">
        <f>IF($C1209="B",VLOOKUP($A1209,Bat!$A$4:$BF$2320,T$1,FALSE),VLOOKUP($A1209,Pit!$A$4:$BA$1686,T$2,FALSE))</f>
        <v>Slot</v>
      </c>
      <c r="U1209" s="17" t="str">
        <f>VLOOKUP(IF($C1209="B",VLOOKUP($A1209,Bat!$A$4:$AU$2320,U$1,FALSE),VLOOKUP($A1209,Pit!$A$4:$BE$1686,U$2,FALSE)),COND!$A$35:$B$41,2,FALSE)</f>
        <v>??</v>
      </c>
      <c r="V1209" s="21">
        <f>IF($C1209="B",VLOOKUP($A1209,Bat!$A$4:$AT$2284,46,FALSE),VLOOKUP($A1209,Pit!$A$4:$BD$1664,56,FALSE))</f>
        <v>778</v>
      </c>
      <c r="W1209" s="16">
        <f t="shared" si="92"/>
        <v>778</v>
      </c>
      <c r="X1209" s="16"/>
      <c r="Y1209" s="22">
        <f t="shared" si="93"/>
        <v>1341</v>
      </c>
      <c r="Z1209" s="16" t="str">
        <f>IFERROR(VLOOKUP($D1209,Results37!$F$3:$L$1396,Z$1,FALSE),"")</f>
        <v/>
      </c>
      <c r="AA1209" s="47" t="str">
        <f>IF(ISERROR(VLOOKUP(D1209,Results37!$F$3:$O$399,AA$1,FALSE)),"",IF(VLOOKUP(D1209,Results37!$F$3:$O$399,AA$1+1,FALSE)=1,"S"&amp;VLOOKUP(D1209,Results37!$F$3:$O$399,AA$1,FALSE),VLOOKUP(D1209,Results37!$F$3:$O$399,AA$1,FALSE)))</f>
        <v/>
      </c>
      <c r="AB1209" s="16" t="str">
        <f>IFERROR(VLOOKUP($D1209,Results37!$F$3:$L$1396,AB$1,FALSE),"")</f>
        <v/>
      </c>
      <c r="AC1209" s="16" t="str">
        <f>IFERROR(VLOOKUP($D1209,Results37!$F$3:$L$1396,AC$1,FALSE),"")</f>
        <v/>
      </c>
      <c r="AD1209" s="16" t="str">
        <f t="shared" si="94"/>
        <v/>
      </c>
      <c r="AE1209" s="20" t="str">
        <f>IF(ISERROR(VLOOKUP($AC1209&amp;"-"&amp;$F1209&amp;" "&amp;G1209,Bonuses!$B$1:$G$1006,4,FALSE)),"",INT(VLOOKUP($AC1209&amp;"-"&amp;$F1209&amp;" "&amp;$G1209,Bonuses!$B$1:$G$1006,4,FALSE)))</f>
        <v/>
      </c>
      <c r="AF1209" s="16" t="str">
        <f>IF(ISERROR(VLOOKUP($AC1209&amp;"-"&amp;$F1209,Bonuses!$B$1:$G$1006,5,FALSE)),"",IF(VLOOKUP($AC1209&amp;"-"&amp;$F1209,Bonuses!$B$1:$G$1006,5,FALSE)="","",VLOOKUP($AC1209&amp;"-"&amp;$F1209,Bonuses!$B$1:$G$1006,6,FALSE)&amp;" yrs, "&amp;VLOOKUP($AC1209&amp;"-"&amp;$F1209,Bonuses!$B$1:$G$1006,5,FALSE)))</f>
        <v/>
      </c>
    </row>
    <row r="1210" spans="1:32" s="21" customFormat="1" x14ac:dyDescent="0.25">
      <c r="A1210" s="21" t="s">
        <v>2803</v>
      </c>
      <c r="B1210" s="21">
        <f t="shared" si="90"/>
        <v>0</v>
      </c>
      <c r="C1210" s="21" t="str">
        <f t="shared" si="91"/>
        <v>P</v>
      </c>
      <c r="D1210" s="17">
        <f>IF($C1210="B",VLOOKUP($A1210,Bat!$A$4:$BF$2320,D$1,FALSE),VLOOKUP($A1210,Pit!$A$4:$BA$1686,D$2,FALSE))</f>
        <v>5131</v>
      </c>
      <c r="E1210" s="16" t="str">
        <f>IF($C1210="B",VLOOKUP($A1210,Bat!$A$4:$BF$2320,E$1,FALSE),VLOOKUP($A1210,Pit!$A$4:$BA$1686,E$2,FALSE))</f>
        <v>RP</v>
      </c>
      <c r="F1210" s="16" t="str">
        <f>IF($C1210="B",VLOOKUP($A1210,Bat!$A$4:$BF$2320,F$1,FALSE),VLOOKUP($A1210,Pit!$A$4:$BA$1686,F$2,FALSE))</f>
        <v>Larry</v>
      </c>
      <c r="G1210" s="16" t="str">
        <f>IF($C1210="B",VLOOKUP($A1210,Bat!$A$4:$BF$2320,G$1,FALSE),VLOOKUP($A1210,Pit!$A$4:$BA$1686,G$2,FALSE))</f>
        <v>Blackwell</v>
      </c>
      <c r="H1210" s="16">
        <f>IF($C1210="B",VLOOKUP($A1210,Bat!$A$4:$BF$2320,H$1,FALSE),VLOOKUP($A1210,Pit!$A$4:$BA$1686,H$2,FALSE))</f>
        <v>24</v>
      </c>
      <c r="I1210" s="16" t="str">
        <f>IF($C1210="B",VLOOKUP($A1210,Bat!$A$4:$BF$2320,I$1,FALSE),VLOOKUP($A1210,Pit!$A$4:$BA$1686,I$2,FALSE))</f>
        <v>R</v>
      </c>
      <c r="J1210" s="16" t="str">
        <f>IF($C1210="B",VLOOKUP($A1210,Bat!$A$4:$BF$2320,J$1,FALSE),VLOOKUP($A1210,Pit!$A$4:$BA$1686,J$2,FALSE))</f>
        <v>R</v>
      </c>
      <c r="K1210" s="16" t="str">
        <f>IF($C1210="B",VLOOKUP($A1210,Bat!$A$4:$BF$2320,K$1,FALSE),VLOOKUP($A1210,Pit!$A$4:$BA$1686,K$2,FALSE))</f>
        <v>Normal</v>
      </c>
      <c r="L1210" s="17" t="str">
        <f>IF($C1210="B",VLOOKUP($A1210,Bat!$A$4:$BF$2320,L$1,FALSE),VLOOKUP($A1210,Pit!$A$4:$BA$1686,L$2,FALSE))</f>
        <v>Normal</v>
      </c>
      <c r="M1210" s="16">
        <f>IF($C1210="B",VLOOKUP($A1210,Bat!$A$4:$BF$2320,M$1,FALSE),VLOOKUP($A1210,Pit!$A$4:$BA$1686,M$2,FALSE))</f>
        <v>2</v>
      </c>
      <c r="N1210" s="16">
        <f>IF($C1210="B",VLOOKUP($A1210,Bat!$A$4:$BF$2320,N$1,FALSE),VLOOKUP($A1210,Pit!$A$4:$BA$1686,N$2,FALSE))</f>
        <v>2</v>
      </c>
      <c r="O1210" s="16">
        <f>IF($C1210="B",VLOOKUP($A1210,Bat!$A$4:$BF$2320,O$1,FALSE),VLOOKUP($A1210,Pit!$A$4:$BA$1686,O$2,FALSE))</f>
        <v>1</v>
      </c>
      <c r="P1210" s="16" t="str">
        <f>IF($C1210="B",VLOOKUP($A1210,Bat!$A$4:$BF$2320,P$1,FALSE),VLOOKUP($A1210,Pit!$A$4:$BA$1686,P$2,FALSE))</f>
        <v>88-90 Mph</v>
      </c>
      <c r="Q1210" s="17">
        <f>IF($C1210="B",VLOOKUP($A1210,Bat!$A$4:$BF$2320,Q$1,FALSE),VLOOKUP($A1210,Pit!$A$4:$BA$1686,Q$2,FALSE))</f>
        <v>6</v>
      </c>
      <c r="R1210" s="18">
        <f>IF($C1210="B",VLOOKUP($A1210,Bat!$A$4:$BF$2320,R$1,FALSE),VLOOKUP($A1210,Pit!$A$4:$BA$1686,R$2,FALSE))</f>
        <v>-2.885111136100825</v>
      </c>
      <c r="S1210" s="19">
        <f>IF($C1210="B",VLOOKUP($A1210,Bat!$A$4:$BF$2320,S$1,FALSE),VLOOKUP($A1210,Pit!$A$4:$BA$1686,S$2,FALSE))</f>
        <v>-1.3110106600970992</v>
      </c>
      <c r="T1210" s="20" t="str">
        <f>IF($C1210="B",VLOOKUP($A1210,Bat!$A$4:$BF$2320,T$1,FALSE),VLOOKUP($A1210,Pit!$A$4:$BA$1686,T$2,FALSE))</f>
        <v>Slot</v>
      </c>
      <c r="U1210" s="17" t="str">
        <f>VLOOKUP(IF($C1210="B",VLOOKUP($A1210,Bat!$A$4:$AU$2320,U$1,FALSE),VLOOKUP($A1210,Pit!$A$4:$BE$1686,U$2,FALSE)),COND!$A$35:$B$41,2,FALSE)</f>
        <v>??</v>
      </c>
      <c r="V1210" s="21">
        <f>IF($C1210="B",VLOOKUP($A1210,Bat!$A$4:$AT$2284,46,FALSE),VLOOKUP($A1210,Pit!$A$4:$BD$1664,56,FALSE))</f>
        <v>779</v>
      </c>
      <c r="W1210" s="16">
        <f t="shared" si="92"/>
        <v>779</v>
      </c>
      <c r="X1210" s="16"/>
      <c r="Y1210" s="22">
        <f t="shared" si="93"/>
        <v>1344</v>
      </c>
      <c r="Z1210" s="16" t="str">
        <f>IFERROR(VLOOKUP($D1210,Results37!$F$3:$L$1396,Z$1,FALSE),"")</f>
        <v/>
      </c>
      <c r="AA1210" s="47" t="str">
        <f>IF(ISERROR(VLOOKUP(D1210,Results37!$F$3:$O$399,AA$1,FALSE)),"",IF(VLOOKUP(D1210,Results37!$F$3:$O$399,AA$1+1,FALSE)=1,"S"&amp;VLOOKUP(D1210,Results37!$F$3:$O$399,AA$1,FALSE),VLOOKUP(D1210,Results37!$F$3:$O$399,AA$1,FALSE)))</f>
        <v/>
      </c>
      <c r="AB1210" s="16" t="str">
        <f>IFERROR(VLOOKUP($D1210,Results37!$F$3:$L$1396,AB$1,FALSE),"")</f>
        <v/>
      </c>
      <c r="AC1210" s="16" t="str">
        <f>IFERROR(VLOOKUP($D1210,Results37!$F$3:$L$1396,AC$1,FALSE),"")</f>
        <v/>
      </c>
      <c r="AD1210" s="16" t="str">
        <f t="shared" si="94"/>
        <v/>
      </c>
      <c r="AE1210" s="20" t="str">
        <f>IF(ISERROR(VLOOKUP($AC1210&amp;"-"&amp;$F1210&amp;" "&amp;G1210,Bonuses!$B$1:$G$1006,4,FALSE)),"",INT(VLOOKUP($AC1210&amp;"-"&amp;$F1210&amp;" "&amp;$G1210,Bonuses!$B$1:$G$1006,4,FALSE)))</f>
        <v/>
      </c>
      <c r="AF1210" s="16" t="str">
        <f>IF(ISERROR(VLOOKUP($AC1210&amp;"-"&amp;$F1210,Bonuses!$B$1:$G$1006,5,FALSE)),"",IF(VLOOKUP($AC1210&amp;"-"&amp;$F1210,Bonuses!$B$1:$G$1006,5,FALSE)="","",VLOOKUP($AC1210&amp;"-"&amp;$F1210,Bonuses!$B$1:$G$1006,6,FALSE)&amp;" yrs, "&amp;VLOOKUP($AC1210&amp;"-"&amp;$F1210,Bonuses!$B$1:$G$1006,5,FALSE)))</f>
        <v/>
      </c>
    </row>
    <row r="1211" spans="1:32" s="21" customFormat="1" x14ac:dyDescent="0.25">
      <c r="A1211" s="21" t="s">
        <v>2873</v>
      </c>
      <c r="B1211" s="21">
        <f t="shared" si="90"/>
        <v>0</v>
      </c>
      <c r="C1211" s="21" t="str">
        <f t="shared" si="91"/>
        <v>P</v>
      </c>
      <c r="D1211" s="17">
        <f>IF($C1211="B",VLOOKUP($A1211,Bat!$A$4:$BF$2320,D$1,FALSE),VLOOKUP($A1211,Pit!$A$4:$BA$1686,D$2,FALSE))</f>
        <v>13606</v>
      </c>
      <c r="E1211" s="16" t="str">
        <f>IF($C1211="B",VLOOKUP($A1211,Bat!$A$4:$BF$2320,E$1,FALSE),VLOOKUP($A1211,Pit!$A$4:$BA$1686,E$2,FALSE))</f>
        <v>RP</v>
      </c>
      <c r="F1211" s="16" t="str">
        <f>IF($C1211="B",VLOOKUP($A1211,Bat!$A$4:$BF$2320,F$1,FALSE),VLOOKUP($A1211,Pit!$A$4:$BA$1686,F$2,FALSE))</f>
        <v>Lorenzo</v>
      </c>
      <c r="G1211" s="16" t="str">
        <f>IF($C1211="B",VLOOKUP($A1211,Bat!$A$4:$BF$2320,G$1,FALSE),VLOOKUP($A1211,Pit!$A$4:$BA$1686,G$2,FALSE))</f>
        <v>García</v>
      </c>
      <c r="H1211" s="16">
        <f>IF($C1211="B",VLOOKUP($A1211,Bat!$A$4:$BF$2320,H$1,FALSE),VLOOKUP($A1211,Pit!$A$4:$BA$1686,H$2,FALSE))</f>
        <v>23</v>
      </c>
      <c r="I1211" s="16" t="str">
        <f>IF($C1211="B",VLOOKUP($A1211,Bat!$A$4:$BF$2320,I$1,FALSE),VLOOKUP($A1211,Pit!$A$4:$BA$1686,I$2,FALSE))</f>
        <v>R</v>
      </c>
      <c r="J1211" s="16" t="str">
        <f>IF($C1211="B",VLOOKUP($A1211,Bat!$A$4:$BF$2320,J$1,FALSE),VLOOKUP($A1211,Pit!$A$4:$BA$1686,J$2,FALSE))</f>
        <v>R</v>
      </c>
      <c r="K1211" s="16" t="str">
        <f>IF($C1211="B",VLOOKUP($A1211,Bat!$A$4:$BF$2320,K$1,FALSE),VLOOKUP($A1211,Pit!$A$4:$BA$1686,K$2,FALSE))</f>
        <v>Normal</v>
      </c>
      <c r="L1211" s="17" t="str">
        <f>IF($C1211="B",VLOOKUP($A1211,Bat!$A$4:$BF$2320,L$1,FALSE),VLOOKUP($A1211,Pit!$A$4:$BA$1686,L$2,FALSE))</f>
        <v>Normal</v>
      </c>
      <c r="M1211" s="16">
        <f>IF($C1211="B",VLOOKUP($A1211,Bat!$A$4:$BF$2320,M$1,FALSE),VLOOKUP($A1211,Pit!$A$4:$BA$1686,M$2,FALSE))</f>
        <v>2</v>
      </c>
      <c r="N1211" s="16">
        <f>IF($C1211="B",VLOOKUP($A1211,Bat!$A$4:$BF$2320,N$1,FALSE),VLOOKUP($A1211,Pit!$A$4:$BA$1686,N$2,FALSE))</f>
        <v>1</v>
      </c>
      <c r="O1211" s="16">
        <f>IF($C1211="B",VLOOKUP($A1211,Bat!$A$4:$BF$2320,O$1,FALSE),VLOOKUP($A1211,Pit!$A$4:$BA$1686,O$2,FALSE))</f>
        <v>2</v>
      </c>
      <c r="P1211" s="16" t="str">
        <f>IF($C1211="B",VLOOKUP($A1211,Bat!$A$4:$BF$2320,P$1,FALSE),VLOOKUP($A1211,Pit!$A$4:$BA$1686,P$2,FALSE))</f>
        <v>90-92 Mph</v>
      </c>
      <c r="Q1211" s="17">
        <f>IF($C1211="B",VLOOKUP($A1211,Bat!$A$4:$BF$2320,Q$1,FALSE),VLOOKUP($A1211,Pit!$A$4:$BA$1686,Q$2,FALSE))</f>
        <v>8</v>
      </c>
      <c r="R1211" s="18">
        <f>IF($C1211="B",VLOOKUP($A1211,Bat!$A$4:$BF$2320,R$1,FALSE),VLOOKUP($A1211,Pit!$A$4:$BA$1686,R$2,FALSE))</f>
        <v>-3.3809105160365363</v>
      </c>
      <c r="S1211" s="19">
        <f>IF($C1211="B",VLOOKUP($A1211,Bat!$A$4:$BF$2320,S$1,FALSE),VLOOKUP($A1211,Pit!$A$4:$BA$1686,S$2,FALSE))</f>
        <v>-1.3545666580165223</v>
      </c>
      <c r="T1211" s="20" t="str">
        <f>IF($C1211="B",VLOOKUP($A1211,Bat!$A$4:$BF$2320,T$1,FALSE),VLOOKUP($A1211,Pit!$A$4:$BA$1686,T$2,FALSE))</f>
        <v>Slot</v>
      </c>
      <c r="U1211" s="17" t="str">
        <f>VLOOKUP(IF($C1211="B",VLOOKUP($A1211,Bat!$A$4:$AU$2320,U$1,FALSE),VLOOKUP($A1211,Pit!$A$4:$BE$1686,U$2,FALSE)),COND!$A$35:$B$41,2,FALSE)</f>
        <v>??</v>
      </c>
      <c r="V1211" s="21">
        <f>IF($C1211="B",VLOOKUP($A1211,Bat!$A$4:$AT$2284,46,FALSE),VLOOKUP($A1211,Pit!$A$4:$BD$1664,56,FALSE))</f>
        <v>780</v>
      </c>
      <c r="W1211" s="16">
        <f t="shared" si="92"/>
        <v>780</v>
      </c>
      <c r="X1211" s="16"/>
      <c r="Y1211" s="22">
        <f t="shared" si="93"/>
        <v>1348</v>
      </c>
      <c r="Z1211" s="16" t="str">
        <f>IFERROR(VLOOKUP($D1211,Results37!$F$3:$L$1396,Z$1,FALSE),"")</f>
        <v/>
      </c>
      <c r="AA1211" s="47" t="str">
        <f>IF(ISERROR(VLOOKUP(D1211,Results37!$F$3:$O$399,AA$1,FALSE)),"",IF(VLOOKUP(D1211,Results37!$F$3:$O$399,AA$1+1,FALSE)=1,"S"&amp;VLOOKUP(D1211,Results37!$F$3:$O$399,AA$1,FALSE),VLOOKUP(D1211,Results37!$F$3:$O$399,AA$1,FALSE)))</f>
        <v/>
      </c>
      <c r="AB1211" s="16" t="str">
        <f>IFERROR(VLOOKUP($D1211,Results37!$F$3:$L$1396,AB$1,FALSE),"")</f>
        <v/>
      </c>
      <c r="AC1211" s="16" t="str">
        <f>IFERROR(VLOOKUP($D1211,Results37!$F$3:$L$1396,AC$1,FALSE),"")</f>
        <v/>
      </c>
      <c r="AD1211" s="16" t="str">
        <f t="shared" si="94"/>
        <v/>
      </c>
      <c r="AE1211" s="20" t="str">
        <f>IF(ISERROR(VLOOKUP($AC1211&amp;"-"&amp;$F1211&amp;" "&amp;G1211,Bonuses!$B$1:$G$1006,4,FALSE)),"",INT(VLOOKUP($AC1211&amp;"-"&amp;$F1211&amp;" "&amp;$G1211,Bonuses!$B$1:$G$1006,4,FALSE)))</f>
        <v/>
      </c>
      <c r="AF1211" s="16" t="str">
        <f>IF(ISERROR(VLOOKUP($AC1211&amp;"-"&amp;$F1211,Bonuses!$B$1:$G$1006,5,FALSE)),"",IF(VLOOKUP($AC1211&amp;"-"&amp;$F1211,Bonuses!$B$1:$G$1006,5,FALSE)="","",VLOOKUP($AC1211&amp;"-"&amp;$F1211,Bonuses!$B$1:$G$1006,6,FALSE)&amp;" yrs, "&amp;VLOOKUP($AC1211&amp;"-"&amp;$F1211,Bonuses!$B$1:$G$1006,5,FALSE)))</f>
        <v/>
      </c>
    </row>
    <row r="1212" spans="1:32" s="21" customFormat="1" x14ac:dyDescent="0.25">
      <c r="A1212" s="21" t="s">
        <v>3139</v>
      </c>
      <c r="B1212" s="21">
        <f t="shared" si="90"/>
        <v>0</v>
      </c>
      <c r="C1212" s="21" t="str">
        <f t="shared" si="91"/>
        <v>P</v>
      </c>
      <c r="D1212" s="17">
        <f>IF($C1212="B",VLOOKUP($A1212,Bat!$A$4:$BF$2320,D$1,FALSE),VLOOKUP($A1212,Pit!$A$4:$BA$1686,D$2,FALSE))</f>
        <v>10703</v>
      </c>
      <c r="E1212" s="16" t="str">
        <f>IF($C1212="B",VLOOKUP($A1212,Bat!$A$4:$BF$2320,E$1,FALSE),VLOOKUP($A1212,Pit!$A$4:$BA$1686,E$2,FALSE))</f>
        <v>RP</v>
      </c>
      <c r="F1212" s="16" t="str">
        <f>IF($C1212="B",VLOOKUP($A1212,Bat!$A$4:$BF$2320,F$1,FALSE),VLOOKUP($A1212,Pit!$A$4:$BA$1686,F$2,FALSE))</f>
        <v>Jorge</v>
      </c>
      <c r="G1212" s="16" t="str">
        <f>IF($C1212="B",VLOOKUP($A1212,Bat!$A$4:$BF$2320,G$1,FALSE),VLOOKUP($A1212,Pit!$A$4:$BA$1686,G$2,FALSE))</f>
        <v>Martínez</v>
      </c>
      <c r="H1212" s="16">
        <f>IF($C1212="B",VLOOKUP($A1212,Bat!$A$4:$BF$2320,H$1,FALSE),VLOOKUP($A1212,Pit!$A$4:$BA$1686,H$2,FALSE))</f>
        <v>24</v>
      </c>
      <c r="I1212" s="16" t="str">
        <f>IF($C1212="B",VLOOKUP($A1212,Bat!$A$4:$BF$2320,I$1,FALSE),VLOOKUP($A1212,Pit!$A$4:$BA$1686,I$2,FALSE))</f>
        <v>R</v>
      </c>
      <c r="J1212" s="16" t="str">
        <f>IF($C1212="B",VLOOKUP($A1212,Bat!$A$4:$BF$2320,J$1,FALSE),VLOOKUP($A1212,Pit!$A$4:$BA$1686,J$2,FALSE))</f>
        <v>R</v>
      </c>
      <c r="K1212" s="16" t="str">
        <f>IF($C1212="B",VLOOKUP($A1212,Bat!$A$4:$BF$2320,K$1,FALSE),VLOOKUP($A1212,Pit!$A$4:$BA$1686,K$2,FALSE))</f>
        <v>High</v>
      </c>
      <c r="L1212" s="17" t="str">
        <f>IF($C1212="B",VLOOKUP($A1212,Bat!$A$4:$BF$2320,L$1,FALSE),VLOOKUP($A1212,Pit!$A$4:$BA$1686,L$2,FALSE))</f>
        <v>Normal</v>
      </c>
      <c r="M1212" s="16">
        <f>IF($C1212="B",VLOOKUP($A1212,Bat!$A$4:$BF$2320,M$1,FALSE),VLOOKUP($A1212,Pit!$A$4:$BA$1686,M$2,FALSE))</f>
        <v>3</v>
      </c>
      <c r="N1212" s="16">
        <f>IF($C1212="B",VLOOKUP($A1212,Bat!$A$4:$BF$2320,N$1,FALSE),VLOOKUP($A1212,Pit!$A$4:$BA$1686,N$2,FALSE))</f>
        <v>1</v>
      </c>
      <c r="O1212" s="16">
        <f>IF($C1212="B",VLOOKUP($A1212,Bat!$A$4:$BF$2320,O$1,FALSE),VLOOKUP($A1212,Pit!$A$4:$BA$1686,O$2,FALSE))</f>
        <v>1</v>
      </c>
      <c r="P1212" s="16" t="str">
        <f>IF($C1212="B",VLOOKUP($A1212,Bat!$A$4:$BF$2320,P$1,FALSE),VLOOKUP($A1212,Pit!$A$4:$BA$1686,P$2,FALSE))</f>
        <v>93-95 Mph</v>
      </c>
      <c r="Q1212" s="17">
        <f>IF($C1212="B",VLOOKUP($A1212,Bat!$A$4:$BF$2320,Q$1,FALSE),VLOOKUP($A1212,Pit!$A$4:$BA$1686,Q$2,FALSE))</f>
        <v>6</v>
      </c>
      <c r="R1212" s="18">
        <f>IF($C1212="B",VLOOKUP($A1212,Bat!$A$4:$BF$2320,R$1,FALSE),VLOOKUP($A1212,Pit!$A$4:$BA$1686,R$2,FALSE))</f>
        <v>-3.4721854838571637</v>
      </c>
      <c r="S1212" s="19">
        <f>IF($C1212="B",VLOOKUP($A1212,Bat!$A$4:$BF$2320,S$1,FALSE),VLOOKUP($A1212,Pit!$A$4:$BA$1686,S$2,FALSE))</f>
        <v>-1.3625851680618679</v>
      </c>
      <c r="T1212" s="20" t="str">
        <f>IF($C1212="B",VLOOKUP($A1212,Bat!$A$4:$BF$2320,T$1,FALSE),VLOOKUP($A1212,Pit!$A$4:$BA$1686,T$2,FALSE))</f>
        <v>Slot</v>
      </c>
      <c r="U1212" s="17" t="str">
        <f>VLOOKUP(IF($C1212="B",VLOOKUP($A1212,Bat!$A$4:$AU$2320,U$1,FALSE),VLOOKUP($A1212,Pit!$A$4:$BE$1686,U$2,FALSE)),COND!$A$35:$B$41,2,FALSE)</f>
        <v>??</v>
      </c>
      <c r="V1212" s="21">
        <f>IF($C1212="B",VLOOKUP($A1212,Bat!$A$4:$AT$2284,46,FALSE),VLOOKUP($A1212,Pit!$A$4:$BD$1664,56,FALSE))</f>
        <v>781</v>
      </c>
      <c r="W1212" s="16">
        <f t="shared" si="92"/>
        <v>781</v>
      </c>
      <c r="X1212" s="16"/>
      <c r="Y1212" s="22">
        <f t="shared" si="93"/>
        <v>1349</v>
      </c>
      <c r="Z1212" s="16" t="str">
        <f>IFERROR(VLOOKUP($D1212,Results37!$F$3:$L$1396,Z$1,FALSE),"")</f>
        <v/>
      </c>
      <c r="AA1212" s="47" t="str">
        <f>IF(ISERROR(VLOOKUP(D1212,Results37!$F$3:$O$399,AA$1,FALSE)),"",IF(VLOOKUP(D1212,Results37!$F$3:$O$399,AA$1+1,FALSE)=1,"S"&amp;VLOOKUP(D1212,Results37!$F$3:$O$399,AA$1,FALSE),VLOOKUP(D1212,Results37!$F$3:$O$399,AA$1,FALSE)))</f>
        <v/>
      </c>
      <c r="AB1212" s="16" t="str">
        <f>IFERROR(VLOOKUP($D1212,Results37!$F$3:$L$1396,AB$1,FALSE),"")</f>
        <v/>
      </c>
      <c r="AC1212" s="16" t="str">
        <f>IFERROR(VLOOKUP($D1212,Results37!$F$3:$L$1396,AC$1,FALSE),"")</f>
        <v/>
      </c>
      <c r="AD1212" s="16" t="str">
        <f t="shared" si="94"/>
        <v/>
      </c>
      <c r="AE1212" s="20" t="str">
        <f>IF(ISERROR(VLOOKUP($AC1212&amp;"-"&amp;$F1212&amp;" "&amp;G1212,Bonuses!$B$1:$G$1006,4,FALSE)),"",INT(VLOOKUP($AC1212&amp;"-"&amp;$F1212&amp;" "&amp;$G1212,Bonuses!$B$1:$G$1006,4,FALSE)))</f>
        <v/>
      </c>
      <c r="AF1212" s="16" t="str">
        <f>IF(ISERROR(VLOOKUP($AC1212&amp;"-"&amp;$F1212,Bonuses!$B$1:$G$1006,5,FALSE)),"",IF(VLOOKUP($AC1212&amp;"-"&amp;$F1212,Bonuses!$B$1:$G$1006,5,FALSE)="","",VLOOKUP($AC1212&amp;"-"&amp;$F1212,Bonuses!$B$1:$G$1006,6,FALSE)&amp;" yrs, "&amp;VLOOKUP($AC1212&amp;"-"&amp;$F1212,Bonuses!$B$1:$G$1006,5,FALSE)))</f>
        <v/>
      </c>
    </row>
    <row r="1213" spans="1:32" s="21" customFormat="1" x14ac:dyDescent="0.25">
      <c r="A1213" s="21" t="s">
        <v>2874</v>
      </c>
      <c r="B1213" s="21">
        <f t="shared" si="90"/>
        <v>0</v>
      </c>
      <c r="C1213" s="21" t="str">
        <f t="shared" si="91"/>
        <v>P</v>
      </c>
      <c r="D1213" s="17">
        <f>IF($C1213="B",VLOOKUP($A1213,Bat!$A$4:$BF$2320,D$1,FALSE),VLOOKUP($A1213,Pit!$A$4:$BA$1686,D$2,FALSE))</f>
        <v>13259</v>
      </c>
      <c r="E1213" s="16" t="str">
        <f>IF($C1213="B",VLOOKUP($A1213,Bat!$A$4:$BF$2320,E$1,FALSE),VLOOKUP($A1213,Pit!$A$4:$BA$1686,E$2,FALSE))</f>
        <v>RP</v>
      </c>
      <c r="F1213" s="16" t="str">
        <f>IF($C1213="B",VLOOKUP($A1213,Bat!$A$4:$BF$2320,F$1,FALSE),VLOOKUP($A1213,Pit!$A$4:$BA$1686,F$2,FALSE))</f>
        <v>Jim</v>
      </c>
      <c r="G1213" s="16" t="str">
        <f>IF($C1213="B",VLOOKUP($A1213,Bat!$A$4:$BF$2320,G$1,FALSE),VLOOKUP($A1213,Pit!$A$4:$BA$1686,G$2,FALSE))</f>
        <v>Peterson</v>
      </c>
      <c r="H1213" s="16">
        <f>IF($C1213="B",VLOOKUP($A1213,Bat!$A$4:$BF$2320,H$1,FALSE),VLOOKUP($A1213,Pit!$A$4:$BA$1686,H$2,FALSE))</f>
        <v>22</v>
      </c>
      <c r="I1213" s="16" t="str">
        <f>IF($C1213="B",VLOOKUP($A1213,Bat!$A$4:$BF$2320,I$1,FALSE),VLOOKUP($A1213,Pit!$A$4:$BA$1686,I$2,FALSE))</f>
        <v>R</v>
      </c>
      <c r="J1213" s="16" t="str">
        <f>IF($C1213="B",VLOOKUP($A1213,Bat!$A$4:$BF$2320,J$1,FALSE),VLOOKUP($A1213,Pit!$A$4:$BA$1686,J$2,FALSE))</f>
        <v>R</v>
      </c>
      <c r="K1213" s="16" t="str">
        <f>IF($C1213="B",VLOOKUP($A1213,Bat!$A$4:$BF$2320,K$1,FALSE),VLOOKUP($A1213,Pit!$A$4:$BA$1686,K$2,FALSE))</f>
        <v>Low</v>
      </c>
      <c r="L1213" s="17" t="str">
        <f>IF($C1213="B",VLOOKUP($A1213,Bat!$A$4:$BF$2320,L$1,FALSE),VLOOKUP($A1213,Pit!$A$4:$BA$1686,L$2,FALSE))</f>
        <v>Normal</v>
      </c>
      <c r="M1213" s="16">
        <f>IF($C1213="B",VLOOKUP($A1213,Bat!$A$4:$BF$2320,M$1,FALSE),VLOOKUP($A1213,Pit!$A$4:$BA$1686,M$2,FALSE))</f>
        <v>2</v>
      </c>
      <c r="N1213" s="16">
        <f>IF($C1213="B",VLOOKUP($A1213,Bat!$A$4:$BF$2320,N$1,FALSE),VLOOKUP($A1213,Pit!$A$4:$BA$1686,N$2,FALSE))</f>
        <v>2</v>
      </c>
      <c r="O1213" s="16">
        <f>IF($C1213="B",VLOOKUP($A1213,Bat!$A$4:$BF$2320,O$1,FALSE),VLOOKUP($A1213,Pit!$A$4:$BA$1686,O$2,FALSE))</f>
        <v>1</v>
      </c>
      <c r="P1213" s="16" t="str">
        <f>IF($C1213="B",VLOOKUP($A1213,Bat!$A$4:$BF$2320,P$1,FALSE),VLOOKUP($A1213,Pit!$A$4:$BA$1686,P$2,FALSE))</f>
        <v>90-92 Mph</v>
      </c>
      <c r="Q1213" s="17">
        <f>IF($C1213="B",VLOOKUP($A1213,Bat!$A$4:$BF$2320,Q$1,FALSE),VLOOKUP($A1213,Pit!$A$4:$BA$1686,Q$2,FALSE))</f>
        <v>5</v>
      </c>
      <c r="R1213" s="18">
        <f>IF($C1213="B",VLOOKUP($A1213,Bat!$A$4:$BF$2320,R$1,FALSE),VLOOKUP($A1213,Pit!$A$4:$BA$1686,R$2,FALSE))</f>
        <v>-3.67261113610083</v>
      </c>
      <c r="S1213" s="19">
        <f>IF($C1213="B",VLOOKUP($A1213,Bat!$A$4:$BF$2320,S$1,FALSE),VLOOKUP($A1213,Pit!$A$4:$BA$1686,S$2,FALSE))</f>
        <v>-1.3801925706634124</v>
      </c>
      <c r="T1213" s="20" t="str">
        <f>IF($C1213="B",VLOOKUP($A1213,Bat!$A$4:$BF$2320,T$1,FALSE),VLOOKUP($A1213,Pit!$A$4:$BA$1686,T$2,FALSE))</f>
        <v>$180k</v>
      </c>
      <c r="U1213" s="17" t="str">
        <f>VLOOKUP(IF($C1213="B",VLOOKUP($A1213,Bat!$A$4:$AU$2320,U$1,FALSE),VLOOKUP($A1213,Pit!$A$4:$BE$1686,U$2,FALSE)),COND!$A$35:$B$41,2,FALSE)</f>
        <v>??</v>
      </c>
      <c r="V1213" s="21">
        <f>IF($C1213="B",VLOOKUP($A1213,Bat!$A$4:$AT$2284,46,FALSE),VLOOKUP($A1213,Pit!$A$4:$BD$1664,56,FALSE))</f>
        <v>782</v>
      </c>
      <c r="W1213" s="16">
        <f t="shared" si="92"/>
        <v>999</v>
      </c>
      <c r="X1213" s="16"/>
      <c r="Y1213" s="22">
        <f t="shared" si="93"/>
        <v>1350</v>
      </c>
      <c r="Z1213" s="16" t="str">
        <f>IFERROR(VLOOKUP($D1213,Results37!$F$3:$L$1396,Z$1,FALSE),"")</f>
        <v/>
      </c>
      <c r="AA1213" s="47" t="str">
        <f>IF(ISERROR(VLOOKUP(D1213,Results37!$F$3:$O$399,AA$1,FALSE)),"",IF(VLOOKUP(D1213,Results37!$F$3:$O$399,AA$1+1,FALSE)=1,"S"&amp;VLOOKUP(D1213,Results37!$F$3:$O$399,AA$1,FALSE),VLOOKUP(D1213,Results37!$F$3:$O$399,AA$1,FALSE)))</f>
        <v/>
      </c>
      <c r="AB1213" s="16" t="str">
        <f>IFERROR(VLOOKUP($D1213,Results37!$F$3:$L$1396,AB$1,FALSE),"")</f>
        <v/>
      </c>
      <c r="AC1213" s="16" t="str">
        <f>IFERROR(VLOOKUP($D1213,Results37!$F$3:$L$1396,AC$1,FALSE),"")</f>
        <v/>
      </c>
      <c r="AD1213" s="16" t="str">
        <f t="shared" si="94"/>
        <v/>
      </c>
      <c r="AE1213" s="20" t="str">
        <f>IF(ISERROR(VLOOKUP($AC1213&amp;"-"&amp;$F1213&amp;" "&amp;G1213,Bonuses!$B$1:$G$1006,4,FALSE)),"",INT(VLOOKUP($AC1213&amp;"-"&amp;$F1213&amp;" "&amp;$G1213,Bonuses!$B$1:$G$1006,4,FALSE)))</f>
        <v/>
      </c>
      <c r="AF1213" s="16" t="str">
        <f>IF(ISERROR(VLOOKUP($AC1213&amp;"-"&amp;$F1213,Bonuses!$B$1:$G$1006,5,FALSE)),"",IF(VLOOKUP($AC1213&amp;"-"&amp;$F1213,Bonuses!$B$1:$G$1006,5,FALSE)="","",VLOOKUP($AC1213&amp;"-"&amp;$F1213,Bonuses!$B$1:$G$1006,6,FALSE)&amp;" yrs, "&amp;VLOOKUP($AC1213&amp;"-"&amp;$F1213,Bonuses!$B$1:$G$1006,5,FALSE)))</f>
        <v/>
      </c>
    </row>
    <row r="1214" spans="1:32" s="21" customFormat="1" x14ac:dyDescent="0.25">
      <c r="A1214" s="21" t="s">
        <v>2875</v>
      </c>
      <c r="B1214" s="21">
        <f t="shared" si="90"/>
        <v>0</v>
      </c>
      <c r="C1214" s="21" t="str">
        <f t="shared" si="91"/>
        <v>P</v>
      </c>
      <c r="D1214" s="17">
        <f>IF($C1214="B",VLOOKUP($A1214,Bat!$A$4:$BF$2320,D$1,FALSE),VLOOKUP($A1214,Pit!$A$4:$BA$1686,D$2,FALSE))</f>
        <v>15335</v>
      </c>
      <c r="E1214" s="16" t="str">
        <f>IF($C1214="B",VLOOKUP($A1214,Bat!$A$4:$BF$2320,E$1,FALSE),VLOOKUP($A1214,Pit!$A$4:$BA$1686,E$2,FALSE))</f>
        <v>RP</v>
      </c>
      <c r="F1214" s="16" t="str">
        <f>IF($C1214="B",VLOOKUP($A1214,Bat!$A$4:$BF$2320,F$1,FALSE),VLOOKUP($A1214,Pit!$A$4:$BA$1686,F$2,FALSE))</f>
        <v>R.J.</v>
      </c>
      <c r="G1214" s="16" t="str">
        <f>IF($C1214="B",VLOOKUP($A1214,Bat!$A$4:$BF$2320,G$1,FALSE),VLOOKUP($A1214,Pit!$A$4:$BA$1686,G$2,FALSE))</f>
        <v>Reed</v>
      </c>
      <c r="H1214" s="16">
        <f>IF($C1214="B",VLOOKUP($A1214,Bat!$A$4:$BF$2320,H$1,FALSE),VLOOKUP($A1214,Pit!$A$4:$BA$1686,H$2,FALSE))</f>
        <v>23</v>
      </c>
      <c r="I1214" s="16" t="str">
        <f>IF($C1214="B",VLOOKUP($A1214,Bat!$A$4:$BF$2320,I$1,FALSE),VLOOKUP($A1214,Pit!$A$4:$BA$1686,I$2,FALSE))</f>
        <v>L</v>
      </c>
      <c r="J1214" s="16" t="str">
        <f>IF($C1214="B",VLOOKUP($A1214,Bat!$A$4:$BF$2320,J$1,FALSE),VLOOKUP($A1214,Pit!$A$4:$BA$1686,J$2,FALSE))</f>
        <v>L</v>
      </c>
      <c r="K1214" s="16" t="str">
        <f>IF($C1214="B",VLOOKUP($A1214,Bat!$A$4:$BF$2320,K$1,FALSE),VLOOKUP($A1214,Pit!$A$4:$BA$1686,K$2,FALSE))</f>
        <v>Low</v>
      </c>
      <c r="L1214" s="17" t="str">
        <f>IF($C1214="B",VLOOKUP($A1214,Bat!$A$4:$BF$2320,L$1,FALSE),VLOOKUP($A1214,Pit!$A$4:$BA$1686,L$2,FALSE))</f>
        <v>Normal</v>
      </c>
      <c r="M1214" s="16">
        <f>IF($C1214="B",VLOOKUP($A1214,Bat!$A$4:$BF$2320,M$1,FALSE),VLOOKUP($A1214,Pit!$A$4:$BA$1686,M$2,FALSE))</f>
        <v>2</v>
      </c>
      <c r="N1214" s="16">
        <f>IF($C1214="B",VLOOKUP($A1214,Bat!$A$4:$BF$2320,N$1,FALSE),VLOOKUP($A1214,Pit!$A$4:$BA$1686,N$2,FALSE))</f>
        <v>2</v>
      </c>
      <c r="O1214" s="16">
        <f>IF($C1214="B",VLOOKUP($A1214,Bat!$A$4:$BF$2320,O$1,FALSE),VLOOKUP($A1214,Pit!$A$4:$BA$1686,O$2,FALSE))</f>
        <v>1</v>
      </c>
      <c r="P1214" s="16" t="str">
        <f>IF($C1214="B",VLOOKUP($A1214,Bat!$A$4:$BF$2320,P$1,FALSE),VLOOKUP($A1214,Pit!$A$4:$BA$1686,P$2,FALSE))</f>
        <v>89-91 Mph</v>
      </c>
      <c r="Q1214" s="17">
        <f>IF($C1214="B",VLOOKUP($A1214,Bat!$A$4:$BF$2320,Q$1,FALSE),VLOOKUP($A1214,Pit!$A$4:$BA$1686,Q$2,FALSE))</f>
        <v>6</v>
      </c>
      <c r="R1214" s="18">
        <f>IF($C1214="B",VLOOKUP($A1214,Bat!$A$4:$BF$2320,R$1,FALSE),VLOOKUP($A1214,Pit!$A$4:$BA$1686,R$2,FALSE))</f>
        <v>-3.67261113610083</v>
      </c>
      <c r="S1214" s="19">
        <f>IF($C1214="B",VLOOKUP($A1214,Bat!$A$4:$BF$2320,S$1,FALSE),VLOOKUP($A1214,Pit!$A$4:$BA$1686,S$2,FALSE))</f>
        <v>-1.3801925706634124</v>
      </c>
      <c r="T1214" s="20" t="str">
        <f>IF($C1214="B",VLOOKUP($A1214,Bat!$A$4:$BF$2320,T$1,FALSE),VLOOKUP($A1214,Pit!$A$4:$BA$1686,T$2,FALSE))</f>
        <v>-</v>
      </c>
      <c r="U1214" s="17" t="str">
        <f>VLOOKUP(IF($C1214="B",VLOOKUP($A1214,Bat!$A$4:$AU$2320,U$1,FALSE),VLOOKUP($A1214,Pit!$A$4:$BE$1686,U$2,FALSE)),COND!$A$35:$B$41,2,FALSE)</f>
        <v>??</v>
      </c>
      <c r="V1214" s="21">
        <f>IF($C1214="B",VLOOKUP($A1214,Bat!$A$4:$AT$2284,46,FALSE),VLOOKUP($A1214,Pit!$A$4:$BD$1664,56,FALSE))</f>
        <v>783</v>
      </c>
      <c r="W1214" s="16">
        <f t="shared" si="92"/>
        <v>999</v>
      </c>
      <c r="X1214" s="16"/>
      <c r="Y1214" s="22">
        <f t="shared" si="93"/>
        <v>1350</v>
      </c>
      <c r="Z1214" s="16" t="str">
        <f>IFERROR(VLOOKUP($D1214,Results37!$F$3:$L$1396,Z$1,FALSE),"")</f>
        <v/>
      </c>
      <c r="AA1214" s="47" t="str">
        <f>IF(ISERROR(VLOOKUP(D1214,Results37!$F$3:$O$399,AA$1,FALSE)),"",IF(VLOOKUP(D1214,Results37!$F$3:$O$399,AA$1+1,FALSE)=1,"S"&amp;VLOOKUP(D1214,Results37!$F$3:$O$399,AA$1,FALSE),VLOOKUP(D1214,Results37!$F$3:$O$399,AA$1,FALSE)))</f>
        <v/>
      </c>
      <c r="AB1214" s="16" t="str">
        <f>IFERROR(VLOOKUP($D1214,Results37!$F$3:$L$1396,AB$1,FALSE),"")</f>
        <v/>
      </c>
      <c r="AC1214" s="16" t="str">
        <f>IFERROR(VLOOKUP($D1214,Results37!$F$3:$L$1396,AC$1,FALSE),"")</f>
        <v/>
      </c>
      <c r="AD1214" s="16" t="str">
        <f t="shared" si="94"/>
        <v/>
      </c>
      <c r="AE1214" s="20" t="str">
        <f>IF(ISERROR(VLOOKUP($AC1214&amp;"-"&amp;$F1214&amp;" "&amp;G1214,Bonuses!$B$1:$G$1006,4,FALSE)),"",INT(VLOOKUP($AC1214&amp;"-"&amp;$F1214&amp;" "&amp;$G1214,Bonuses!$B$1:$G$1006,4,FALSE)))</f>
        <v/>
      </c>
      <c r="AF1214" s="16" t="str">
        <f>IF(ISERROR(VLOOKUP($AC1214&amp;"-"&amp;$F1214,Bonuses!$B$1:$G$1006,5,FALSE)),"",IF(VLOOKUP($AC1214&amp;"-"&amp;$F1214,Bonuses!$B$1:$G$1006,5,FALSE)="","",VLOOKUP($AC1214&amp;"-"&amp;$F1214,Bonuses!$B$1:$G$1006,6,FALSE)&amp;" yrs, "&amp;VLOOKUP($AC1214&amp;"-"&amp;$F1214,Bonuses!$B$1:$G$1006,5,FALSE)))</f>
        <v/>
      </c>
    </row>
    <row r="1215" spans="1:32" s="21" customFormat="1" x14ac:dyDescent="0.25">
      <c r="A1215" s="21" t="s">
        <v>2876</v>
      </c>
      <c r="B1215" s="21">
        <f t="shared" si="90"/>
        <v>0</v>
      </c>
      <c r="C1215" s="21" t="str">
        <f t="shared" si="91"/>
        <v>P</v>
      </c>
      <c r="D1215" s="17">
        <f>IF($C1215="B",VLOOKUP($A1215,Bat!$A$4:$BF$2320,D$1,FALSE),VLOOKUP($A1215,Pit!$A$4:$BA$1686,D$2,FALSE))</f>
        <v>9270</v>
      </c>
      <c r="E1215" s="16" t="str">
        <f>IF($C1215="B",VLOOKUP($A1215,Bat!$A$4:$BF$2320,E$1,FALSE),VLOOKUP($A1215,Pit!$A$4:$BA$1686,E$2,FALSE))</f>
        <v>RP</v>
      </c>
      <c r="F1215" s="16" t="str">
        <f>IF($C1215="B",VLOOKUP($A1215,Bat!$A$4:$BF$2320,F$1,FALSE),VLOOKUP($A1215,Pit!$A$4:$BA$1686,F$2,FALSE))</f>
        <v>Moronobu</v>
      </c>
      <c r="G1215" s="16" t="str">
        <f>IF($C1215="B",VLOOKUP($A1215,Bat!$A$4:$BF$2320,G$1,FALSE),VLOOKUP($A1215,Pit!$A$4:$BA$1686,G$2,FALSE))</f>
        <v>Chikafuji</v>
      </c>
      <c r="H1215" s="16">
        <f>IF($C1215="B",VLOOKUP($A1215,Bat!$A$4:$BF$2320,H$1,FALSE),VLOOKUP($A1215,Pit!$A$4:$BA$1686,H$2,FALSE))</f>
        <v>23</v>
      </c>
      <c r="I1215" s="16" t="str">
        <f>IF($C1215="B",VLOOKUP($A1215,Bat!$A$4:$BF$2320,I$1,FALSE),VLOOKUP($A1215,Pit!$A$4:$BA$1686,I$2,FALSE))</f>
        <v>R</v>
      </c>
      <c r="J1215" s="16" t="str">
        <f>IF($C1215="B",VLOOKUP($A1215,Bat!$A$4:$BF$2320,J$1,FALSE),VLOOKUP($A1215,Pit!$A$4:$BA$1686,J$2,FALSE))</f>
        <v>R</v>
      </c>
      <c r="K1215" s="16" t="str">
        <f>IF($C1215="B",VLOOKUP($A1215,Bat!$A$4:$BF$2320,K$1,FALSE),VLOOKUP($A1215,Pit!$A$4:$BA$1686,K$2,FALSE))</f>
        <v>Low</v>
      </c>
      <c r="L1215" s="17" t="str">
        <f>IF($C1215="B",VLOOKUP($A1215,Bat!$A$4:$BF$2320,L$1,FALSE),VLOOKUP($A1215,Pit!$A$4:$BA$1686,L$2,FALSE))</f>
        <v>Low</v>
      </c>
      <c r="M1215" s="16">
        <f>IF($C1215="B",VLOOKUP($A1215,Bat!$A$4:$BF$2320,M$1,FALSE),VLOOKUP($A1215,Pit!$A$4:$BA$1686,M$2,FALSE))</f>
        <v>2</v>
      </c>
      <c r="N1215" s="16">
        <f>IF($C1215="B",VLOOKUP($A1215,Bat!$A$4:$BF$2320,N$1,FALSE),VLOOKUP($A1215,Pit!$A$4:$BA$1686,N$2,FALSE))</f>
        <v>1</v>
      </c>
      <c r="O1215" s="16">
        <f>IF($C1215="B",VLOOKUP($A1215,Bat!$A$4:$BF$2320,O$1,FALSE),VLOOKUP($A1215,Pit!$A$4:$BA$1686,O$2,FALSE))</f>
        <v>2</v>
      </c>
      <c r="P1215" s="16" t="str">
        <f>IF($C1215="B",VLOOKUP($A1215,Bat!$A$4:$BF$2320,P$1,FALSE),VLOOKUP($A1215,Pit!$A$4:$BA$1686,P$2,FALSE))</f>
        <v>89-91 Mph</v>
      </c>
      <c r="Q1215" s="17">
        <f>IF($C1215="B",VLOOKUP($A1215,Bat!$A$4:$BF$2320,Q$1,FALSE),VLOOKUP($A1215,Pit!$A$4:$BA$1686,Q$2,FALSE))</f>
        <v>3</v>
      </c>
      <c r="R1215" s="18">
        <f>IF($C1215="B",VLOOKUP($A1215,Bat!$A$4:$BF$2320,R$1,FALSE),VLOOKUP($A1215,Pit!$A$4:$BA$1686,R$2,FALSE))</f>
        <v>-3.6908240826844221</v>
      </c>
      <c r="S1215" s="19">
        <f>IF($C1215="B",VLOOKUP($A1215,Bat!$A$4:$BF$2320,S$1,FALSE),VLOOKUP($A1215,Pit!$A$4:$BA$1686,S$2,FALSE))</f>
        <v>-1.3817925788433427</v>
      </c>
      <c r="T1215" s="20" t="str">
        <f>IF($C1215="B",VLOOKUP($A1215,Bat!$A$4:$BF$2320,T$1,FALSE),VLOOKUP($A1215,Pit!$A$4:$BA$1686,T$2,FALSE))</f>
        <v>Slot</v>
      </c>
      <c r="U1215" s="17" t="str">
        <f>VLOOKUP(IF($C1215="B",VLOOKUP($A1215,Bat!$A$4:$AU$2320,U$1,FALSE),VLOOKUP($A1215,Pit!$A$4:$BE$1686,U$2,FALSE)),COND!$A$35:$B$41,2,FALSE)</f>
        <v>??</v>
      </c>
      <c r="V1215" s="21">
        <f>IF($C1215="B",VLOOKUP($A1215,Bat!$A$4:$AT$2284,46,FALSE),VLOOKUP($A1215,Pit!$A$4:$BD$1664,56,FALSE))</f>
        <v>784</v>
      </c>
      <c r="W1215" s="16">
        <f t="shared" si="92"/>
        <v>784</v>
      </c>
      <c r="X1215" s="16"/>
      <c r="Y1215" s="22">
        <f t="shared" si="93"/>
        <v>1352</v>
      </c>
      <c r="Z1215" s="16" t="str">
        <f>IFERROR(VLOOKUP($D1215,Results37!$F$3:$L$1396,Z$1,FALSE),"")</f>
        <v/>
      </c>
      <c r="AA1215" s="47" t="str">
        <f>IF(ISERROR(VLOOKUP(D1215,Results37!$F$3:$O$399,AA$1,FALSE)),"",IF(VLOOKUP(D1215,Results37!$F$3:$O$399,AA$1+1,FALSE)=1,"S"&amp;VLOOKUP(D1215,Results37!$F$3:$O$399,AA$1,FALSE),VLOOKUP(D1215,Results37!$F$3:$O$399,AA$1,FALSE)))</f>
        <v/>
      </c>
      <c r="AB1215" s="16" t="str">
        <f>IFERROR(VLOOKUP($D1215,Results37!$F$3:$L$1396,AB$1,FALSE),"")</f>
        <v/>
      </c>
      <c r="AC1215" s="16" t="str">
        <f>IFERROR(VLOOKUP($D1215,Results37!$F$3:$L$1396,AC$1,FALSE),"")</f>
        <v/>
      </c>
      <c r="AD1215" s="16" t="str">
        <f t="shared" si="94"/>
        <v/>
      </c>
      <c r="AE1215" s="20" t="str">
        <f>IF(ISERROR(VLOOKUP($AC1215&amp;"-"&amp;$F1215&amp;" "&amp;G1215,Bonuses!$B$1:$G$1006,4,FALSE)),"",INT(VLOOKUP($AC1215&amp;"-"&amp;$F1215&amp;" "&amp;$G1215,Bonuses!$B$1:$G$1006,4,FALSE)))</f>
        <v/>
      </c>
      <c r="AF1215" s="16" t="str">
        <f>IF(ISERROR(VLOOKUP($AC1215&amp;"-"&amp;$F1215,Bonuses!$B$1:$G$1006,5,FALSE)),"",IF(VLOOKUP($AC1215&amp;"-"&amp;$F1215,Bonuses!$B$1:$G$1006,5,FALSE)="","",VLOOKUP($AC1215&amp;"-"&amp;$F1215,Bonuses!$B$1:$G$1006,6,FALSE)&amp;" yrs, "&amp;VLOOKUP($AC1215&amp;"-"&amp;$F1215,Bonuses!$B$1:$G$1006,5,FALSE)))</f>
        <v/>
      </c>
    </row>
    <row r="1216" spans="1:32" s="21" customFormat="1" x14ac:dyDescent="0.25">
      <c r="A1216" s="21" t="s">
        <v>2829</v>
      </c>
      <c r="B1216" s="21">
        <f t="shared" si="90"/>
        <v>0</v>
      </c>
      <c r="C1216" s="21" t="str">
        <f t="shared" si="91"/>
        <v>P</v>
      </c>
      <c r="D1216" s="17">
        <f>IF($C1216="B",VLOOKUP($A1216,Bat!$A$4:$BF$2320,D$1,FALSE),VLOOKUP($A1216,Pit!$A$4:$BA$1686,D$2,FALSE))</f>
        <v>9369</v>
      </c>
      <c r="E1216" s="16" t="str">
        <f>IF($C1216="B",VLOOKUP($A1216,Bat!$A$4:$BF$2320,E$1,FALSE),VLOOKUP($A1216,Pit!$A$4:$BA$1686,E$2,FALSE))</f>
        <v>RP</v>
      </c>
      <c r="F1216" s="16" t="str">
        <f>IF($C1216="B",VLOOKUP($A1216,Bat!$A$4:$BF$2320,F$1,FALSE),VLOOKUP($A1216,Pit!$A$4:$BA$1686,F$2,FALSE))</f>
        <v>Yaichiro</v>
      </c>
      <c r="G1216" s="16" t="str">
        <f>IF($C1216="B",VLOOKUP($A1216,Bat!$A$4:$BF$2320,G$1,FALSE),VLOOKUP($A1216,Pit!$A$4:$BA$1686,G$2,FALSE))</f>
        <v>Fujita</v>
      </c>
      <c r="H1216" s="16">
        <f>IF($C1216="B",VLOOKUP($A1216,Bat!$A$4:$BF$2320,H$1,FALSE),VLOOKUP($A1216,Pit!$A$4:$BA$1686,H$2,FALSE))</f>
        <v>24</v>
      </c>
      <c r="I1216" s="16" t="str">
        <f>IF($C1216="B",VLOOKUP($A1216,Bat!$A$4:$BF$2320,I$1,FALSE),VLOOKUP($A1216,Pit!$A$4:$BA$1686,I$2,FALSE))</f>
        <v>L</v>
      </c>
      <c r="J1216" s="16" t="str">
        <f>IF($C1216="B",VLOOKUP($A1216,Bat!$A$4:$BF$2320,J$1,FALSE),VLOOKUP($A1216,Pit!$A$4:$BA$1686,J$2,FALSE))</f>
        <v>L</v>
      </c>
      <c r="K1216" s="16" t="str">
        <f>IF($C1216="B",VLOOKUP($A1216,Bat!$A$4:$BF$2320,K$1,FALSE),VLOOKUP($A1216,Pit!$A$4:$BA$1686,K$2,FALSE))</f>
        <v>Low</v>
      </c>
      <c r="L1216" s="17" t="str">
        <f>IF($C1216="B",VLOOKUP($A1216,Bat!$A$4:$BF$2320,L$1,FALSE),VLOOKUP($A1216,Pit!$A$4:$BA$1686,L$2,FALSE))</f>
        <v>Normal</v>
      </c>
      <c r="M1216" s="16">
        <f>IF($C1216="B",VLOOKUP($A1216,Bat!$A$4:$BF$2320,M$1,FALSE),VLOOKUP($A1216,Pit!$A$4:$BA$1686,M$2,FALSE))</f>
        <v>3</v>
      </c>
      <c r="N1216" s="16">
        <f>IF($C1216="B",VLOOKUP($A1216,Bat!$A$4:$BF$2320,N$1,FALSE),VLOOKUP($A1216,Pit!$A$4:$BA$1686,N$2,FALSE))</f>
        <v>1</v>
      </c>
      <c r="O1216" s="16">
        <f>IF($C1216="B",VLOOKUP($A1216,Bat!$A$4:$BF$2320,O$1,FALSE),VLOOKUP($A1216,Pit!$A$4:$BA$1686,O$2,FALSE))</f>
        <v>1</v>
      </c>
      <c r="P1216" s="16" t="str">
        <f>IF($C1216="B",VLOOKUP($A1216,Bat!$A$4:$BF$2320,P$1,FALSE),VLOOKUP($A1216,Pit!$A$4:$BA$1686,P$2,FALSE))</f>
        <v>88-90 Mph</v>
      </c>
      <c r="Q1216" s="17">
        <f>IF($C1216="B",VLOOKUP($A1216,Bat!$A$4:$BF$2320,Q$1,FALSE),VLOOKUP($A1216,Pit!$A$4:$BA$1686,Q$2,FALSE))</f>
        <v>6</v>
      </c>
      <c r="R1216" s="18">
        <f>IF($C1216="B",VLOOKUP($A1216,Bat!$A$4:$BF$2320,R$1,FALSE),VLOOKUP($A1216,Pit!$A$4:$BA$1686,R$2,FALSE))</f>
        <v>-3.7251579632618892</v>
      </c>
      <c r="S1216" s="19">
        <f>IF($C1216="B",VLOOKUP($A1216,Bat!$A$4:$BF$2320,S$1,FALSE),VLOOKUP($A1216,Pit!$A$4:$BA$1686,S$2,FALSE))</f>
        <v>-1.3848088118027138</v>
      </c>
      <c r="T1216" s="20" t="str">
        <f>IF($C1216="B",VLOOKUP($A1216,Bat!$A$4:$BF$2320,T$1,FALSE),VLOOKUP($A1216,Pit!$A$4:$BA$1686,T$2,FALSE))</f>
        <v>Slot</v>
      </c>
      <c r="U1216" s="17" t="str">
        <f>VLOOKUP(IF($C1216="B",VLOOKUP($A1216,Bat!$A$4:$AU$2320,U$1,FALSE),VLOOKUP($A1216,Pit!$A$4:$BE$1686,U$2,FALSE)),COND!$A$35:$B$41,2,FALSE)</f>
        <v>??</v>
      </c>
      <c r="V1216" s="21">
        <f>IF($C1216="B",VLOOKUP($A1216,Bat!$A$4:$AT$2284,46,FALSE),VLOOKUP($A1216,Pit!$A$4:$BD$1664,56,FALSE))</f>
        <v>785</v>
      </c>
      <c r="W1216" s="16">
        <f t="shared" si="92"/>
        <v>785</v>
      </c>
      <c r="X1216" s="16"/>
      <c r="Y1216" s="22">
        <f t="shared" si="93"/>
        <v>1353</v>
      </c>
      <c r="Z1216" s="16" t="str">
        <f>IFERROR(VLOOKUP($D1216,Results37!$F$3:$L$1396,Z$1,FALSE),"")</f>
        <v/>
      </c>
      <c r="AA1216" s="47" t="str">
        <f>IF(ISERROR(VLOOKUP(D1216,Results37!$F$3:$O$399,AA$1,FALSE)),"",IF(VLOOKUP(D1216,Results37!$F$3:$O$399,AA$1+1,FALSE)=1,"S"&amp;VLOOKUP(D1216,Results37!$F$3:$O$399,AA$1,FALSE),VLOOKUP(D1216,Results37!$F$3:$O$399,AA$1,FALSE)))</f>
        <v/>
      </c>
      <c r="AB1216" s="16" t="str">
        <f>IFERROR(VLOOKUP($D1216,Results37!$F$3:$L$1396,AB$1,FALSE),"")</f>
        <v/>
      </c>
      <c r="AC1216" s="16" t="str">
        <f>IFERROR(VLOOKUP($D1216,Results37!$F$3:$L$1396,AC$1,FALSE),"")</f>
        <v/>
      </c>
      <c r="AD1216" s="16" t="str">
        <f t="shared" si="94"/>
        <v/>
      </c>
      <c r="AE1216" s="20" t="str">
        <f>IF(ISERROR(VLOOKUP($AC1216&amp;"-"&amp;$F1216&amp;" "&amp;G1216,Bonuses!$B$1:$G$1006,4,FALSE)),"",INT(VLOOKUP($AC1216&amp;"-"&amp;$F1216&amp;" "&amp;$G1216,Bonuses!$B$1:$G$1006,4,FALSE)))</f>
        <v/>
      </c>
      <c r="AF1216" s="16" t="str">
        <f>IF(ISERROR(VLOOKUP($AC1216&amp;"-"&amp;$F1216,Bonuses!$B$1:$G$1006,5,FALSE)),"",IF(VLOOKUP($AC1216&amp;"-"&amp;$F1216,Bonuses!$B$1:$G$1006,5,FALSE)="","",VLOOKUP($AC1216&amp;"-"&amp;$F1216,Bonuses!$B$1:$G$1006,6,FALSE)&amp;" yrs, "&amp;VLOOKUP($AC1216&amp;"-"&amp;$F1216,Bonuses!$B$1:$G$1006,5,FALSE)))</f>
        <v/>
      </c>
    </row>
    <row r="1217" spans="1:32" s="21" customFormat="1" x14ac:dyDescent="0.25">
      <c r="A1217" s="21" t="s">
        <v>2877</v>
      </c>
      <c r="B1217" s="21">
        <f t="shared" si="90"/>
        <v>0</v>
      </c>
      <c r="C1217" s="21" t="str">
        <f t="shared" si="91"/>
        <v>P</v>
      </c>
      <c r="D1217" s="17">
        <f>IF($C1217="B",VLOOKUP($A1217,Bat!$A$4:$BF$2320,D$1,FALSE),VLOOKUP($A1217,Pit!$A$4:$BA$1686,D$2,FALSE))</f>
        <v>3183</v>
      </c>
      <c r="E1217" s="16" t="str">
        <f>IF($C1217="B",VLOOKUP($A1217,Bat!$A$4:$BF$2320,E$1,FALSE),VLOOKUP($A1217,Pit!$A$4:$BA$1686,E$2,FALSE))</f>
        <v>RP</v>
      </c>
      <c r="F1217" s="16" t="str">
        <f>IF($C1217="B",VLOOKUP($A1217,Bat!$A$4:$BF$2320,F$1,FALSE),VLOOKUP($A1217,Pit!$A$4:$BA$1686,F$2,FALSE))</f>
        <v>Chris</v>
      </c>
      <c r="G1217" s="16" t="str">
        <f>IF($C1217="B",VLOOKUP($A1217,Bat!$A$4:$BF$2320,G$1,FALSE),VLOOKUP($A1217,Pit!$A$4:$BA$1686,G$2,FALSE))</f>
        <v>Hutchinson</v>
      </c>
      <c r="H1217" s="16">
        <f>IF($C1217="B",VLOOKUP($A1217,Bat!$A$4:$BF$2320,H$1,FALSE),VLOOKUP($A1217,Pit!$A$4:$BA$1686,H$2,FALSE))</f>
        <v>22</v>
      </c>
      <c r="I1217" s="16" t="str">
        <f>IF($C1217="B",VLOOKUP($A1217,Bat!$A$4:$BF$2320,I$1,FALSE),VLOOKUP($A1217,Pit!$A$4:$BA$1686,I$2,FALSE))</f>
        <v>S</v>
      </c>
      <c r="J1217" s="16" t="str">
        <f>IF($C1217="B",VLOOKUP($A1217,Bat!$A$4:$BF$2320,J$1,FALSE),VLOOKUP($A1217,Pit!$A$4:$BA$1686,J$2,FALSE))</f>
        <v>R</v>
      </c>
      <c r="K1217" s="16" t="str">
        <f>IF($C1217="B",VLOOKUP($A1217,Bat!$A$4:$BF$2320,K$1,FALSE),VLOOKUP($A1217,Pit!$A$4:$BA$1686,K$2,FALSE))</f>
        <v>Low</v>
      </c>
      <c r="L1217" s="17" t="str">
        <f>IF($C1217="B",VLOOKUP($A1217,Bat!$A$4:$BF$2320,L$1,FALSE),VLOOKUP($A1217,Pit!$A$4:$BA$1686,L$2,FALSE))</f>
        <v>Normal</v>
      </c>
      <c r="M1217" s="16">
        <f>IF($C1217="B",VLOOKUP($A1217,Bat!$A$4:$BF$2320,M$1,FALSE),VLOOKUP($A1217,Pit!$A$4:$BA$1686,M$2,FALSE))</f>
        <v>3</v>
      </c>
      <c r="N1217" s="16">
        <f>IF($C1217="B",VLOOKUP($A1217,Bat!$A$4:$BF$2320,N$1,FALSE),VLOOKUP($A1217,Pit!$A$4:$BA$1686,N$2,FALSE))</f>
        <v>1</v>
      </c>
      <c r="O1217" s="16">
        <f>IF($C1217="B",VLOOKUP($A1217,Bat!$A$4:$BF$2320,O$1,FALSE),VLOOKUP($A1217,Pit!$A$4:$BA$1686,O$2,FALSE))</f>
        <v>1</v>
      </c>
      <c r="P1217" s="16" t="str">
        <f>IF($C1217="B",VLOOKUP($A1217,Bat!$A$4:$BF$2320,P$1,FALSE),VLOOKUP($A1217,Pit!$A$4:$BA$1686,P$2,FALSE))</f>
        <v>87-89 Mph</v>
      </c>
      <c r="Q1217" s="17">
        <f>IF($C1217="B",VLOOKUP($A1217,Bat!$A$4:$BF$2320,Q$1,FALSE),VLOOKUP($A1217,Pit!$A$4:$BA$1686,Q$2,FALSE))</f>
        <v>4</v>
      </c>
      <c r="R1217" s="18">
        <f>IF($C1217="B",VLOOKUP($A1217,Bat!$A$4:$BF$2320,R$1,FALSE),VLOOKUP($A1217,Pit!$A$4:$BA$1686,R$2,FALSE))</f>
        <v>-3.8298292279317643</v>
      </c>
      <c r="S1217" s="19">
        <f>IF($C1217="B",VLOOKUP($A1217,Bat!$A$4:$BF$2320,S$1,FALSE),VLOOKUP($A1217,Pit!$A$4:$BA$1686,S$2,FALSE))</f>
        <v>-1.3940041871312905</v>
      </c>
      <c r="T1217" s="20" t="str">
        <f>IF($C1217="B",VLOOKUP($A1217,Bat!$A$4:$BF$2320,T$1,FALSE),VLOOKUP($A1217,Pit!$A$4:$BA$1686,T$2,FALSE))</f>
        <v>-</v>
      </c>
      <c r="U1217" s="17" t="str">
        <f>VLOOKUP(IF($C1217="B",VLOOKUP($A1217,Bat!$A$4:$AU$2320,U$1,FALSE),VLOOKUP($A1217,Pit!$A$4:$BE$1686,U$2,FALSE)),COND!$A$35:$B$41,2,FALSE)</f>
        <v>??</v>
      </c>
      <c r="V1217" s="21">
        <f>IF($C1217="B",VLOOKUP($A1217,Bat!$A$4:$AT$2284,46,FALSE),VLOOKUP($A1217,Pit!$A$4:$BD$1664,56,FALSE))</f>
        <v>786</v>
      </c>
      <c r="W1217" s="16">
        <f t="shared" si="92"/>
        <v>999</v>
      </c>
      <c r="X1217" s="16"/>
      <c r="Y1217" s="22">
        <f t="shared" si="93"/>
        <v>1355</v>
      </c>
      <c r="Z1217" s="16" t="str">
        <f>IFERROR(VLOOKUP($D1217,Results37!$F$3:$L$1396,Z$1,FALSE),"")</f>
        <v/>
      </c>
      <c r="AA1217" s="47" t="str">
        <f>IF(ISERROR(VLOOKUP(D1217,Results37!$F$3:$O$399,AA$1,FALSE)),"",IF(VLOOKUP(D1217,Results37!$F$3:$O$399,AA$1+1,FALSE)=1,"S"&amp;VLOOKUP(D1217,Results37!$F$3:$O$399,AA$1,FALSE),VLOOKUP(D1217,Results37!$F$3:$O$399,AA$1,FALSE)))</f>
        <v/>
      </c>
      <c r="AB1217" s="16" t="str">
        <f>IFERROR(VLOOKUP($D1217,Results37!$F$3:$L$1396,AB$1,FALSE),"")</f>
        <v/>
      </c>
      <c r="AC1217" s="16" t="str">
        <f>IFERROR(VLOOKUP($D1217,Results37!$F$3:$L$1396,AC$1,FALSE),"")</f>
        <v/>
      </c>
      <c r="AD1217" s="16" t="str">
        <f t="shared" si="94"/>
        <v/>
      </c>
      <c r="AE1217" s="20" t="str">
        <f>IF(ISERROR(VLOOKUP($AC1217&amp;"-"&amp;$F1217&amp;" "&amp;G1217,Bonuses!$B$1:$G$1006,4,FALSE)),"",INT(VLOOKUP($AC1217&amp;"-"&amp;$F1217&amp;" "&amp;$G1217,Bonuses!$B$1:$G$1006,4,FALSE)))</f>
        <v/>
      </c>
      <c r="AF1217" s="16" t="str">
        <f>IF(ISERROR(VLOOKUP($AC1217&amp;"-"&amp;$F1217,Bonuses!$B$1:$G$1006,5,FALSE)),"",IF(VLOOKUP($AC1217&amp;"-"&amp;$F1217,Bonuses!$B$1:$G$1006,5,FALSE)="","",VLOOKUP($AC1217&amp;"-"&amp;$F1217,Bonuses!$B$1:$G$1006,6,FALSE)&amp;" yrs, "&amp;VLOOKUP($AC1217&amp;"-"&amp;$F1217,Bonuses!$B$1:$G$1006,5,FALSE)))</f>
        <v/>
      </c>
    </row>
    <row r="1218" spans="1:32" s="21" customFormat="1" x14ac:dyDescent="0.25">
      <c r="A1218" s="21" t="s">
        <v>2839</v>
      </c>
      <c r="B1218" s="21">
        <f t="shared" si="90"/>
        <v>0</v>
      </c>
      <c r="C1218" s="21" t="str">
        <f t="shared" si="91"/>
        <v>P</v>
      </c>
      <c r="D1218" s="17">
        <f>IF($C1218="B",VLOOKUP($A1218,Bat!$A$4:$BF$2320,D$1,FALSE),VLOOKUP($A1218,Pit!$A$4:$BA$1686,D$2,FALSE))</f>
        <v>10301</v>
      </c>
      <c r="E1218" s="16" t="str">
        <f>IF($C1218="B",VLOOKUP($A1218,Bat!$A$4:$BF$2320,E$1,FALSE),VLOOKUP($A1218,Pit!$A$4:$BA$1686,E$2,FALSE))</f>
        <v>RP</v>
      </c>
      <c r="F1218" s="16" t="str">
        <f>IF($C1218="B",VLOOKUP($A1218,Bat!$A$4:$BF$2320,F$1,FALSE),VLOOKUP($A1218,Pit!$A$4:$BA$1686,F$2,FALSE))</f>
        <v>Jack</v>
      </c>
      <c r="G1218" s="16" t="str">
        <f>IF($C1218="B",VLOOKUP($A1218,Bat!$A$4:$BF$2320,G$1,FALSE),VLOOKUP($A1218,Pit!$A$4:$BA$1686,G$2,FALSE))</f>
        <v>Branwell</v>
      </c>
      <c r="H1218" s="16">
        <f>IF($C1218="B",VLOOKUP($A1218,Bat!$A$4:$BF$2320,H$1,FALSE),VLOOKUP($A1218,Pit!$A$4:$BA$1686,H$2,FALSE))</f>
        <v>23</v>
      </c>
      <c r="I1218" s="16" t="str">
        <f>IF($C1218="B",VLOOKUP($A1218,Bat!$A$4:$BF$2320,I$1,FALSE),VLOOKUP($A1218,Pit!$A$4:$BA$1686,I$2,FALSE))</f>
        <v>R</v>
      </c>
      <c r="J1218" s="16" t="str">
        <f>IF($C1218="B",VLOOKUP($A1218,Bat!$A$4:$BF$2320,J$1,FALSE),VLOOKUP($A1218,Pit!$A$4:$BA$1686,J$2,FALSE))</f>
        <v>R</v>
      </c>
      <c r="K1218" s="16" t="str">
        <f>IF($C1218="B",VLOOKUP($A1218,Bat!$A$4:$BF$2320,K$1,FALSE),VLOOKUP($A1218,Pit!$A$4:$BA$1686,K$2,FALSE))</f>
        <v>Low</v>
      </c>
      <c r="L1218" s="17" t="str">
        <f>IF($C1218="B",VLOOKUP($A1218,Bat!$A$4:$BF$2320,L$1,FALSE),VLOOKUP($A1218,Pit!$A$4:$BA$1686,L$2,FALSE))</f>
        <v>Low</v>
      </c>
      <c r="M1218" s="16">
        <f>IF($C1218="B",VLOOKUP($A1218,Bat!$A$4:$BF$2320,M$1,FALSE),VLOOKUP($A1218,Pit!$A$4:$BA$1686,M$2,FALSE))</f>
        <v>3</v>
      </c>
      <c r="N1218" s="16">
        <f>IF($C1218="B",VLOOKUP($A1218,Bat!$A$4:$BF$2320,N$1,FALSE),VLOOKUP($A1218,Pit!$A$4:$BA$1686,N$2,FALSE))</f>
        <v>1</v>
      </c>
      <c r="O1218" s="16">
        <f>IF($C1218="B",VLOOKUP($A1218,Bat!$A$4:$BF$2320,O$1,FALSE),VLOOKUP($A1218,Pit!$A$4:$BA$1686,O$2,FALSE))</f>
        <v>1</v>
      </c>
      <c r="P1218" s="16" t="str">
        <f>IF($C1218="B",VLOOKUP($A1218,Bat!$A$4:$BF$2320,P$1,FALSE),VLOOKUP($A1218,Pit!$A$4:$BA$1686,P$2,FALSE))</f>
        <v>89-91 Mph</v>
      </c>
      <c r="Q1218" s="17">
        <f>IF($C1218="B",VLOOKUP($A1218,Bat!$A$4:$BF$2320,Q$1,FALSE),VLOOKUP($A1218,Pit!$A$4:$BA$1686,Q$2,FALSE))</f>
        <v>6</v>
      </c>
      <c r="R1218" s="18">
        <f>IF($C1218="B",VLOOKUP($A1218,Bat!$A$4:$BF$2320,R$1,FALSE),VLOOKUP($A1218,Pit!$A$4:$BA$1686,R$2,FALSE))</f>
        <v>-3.9871931549825987</v>
      </c>
      <c r="S1218" s="19">
        <f>IF($C1218="B",VLOOKUP($A1218,Bat!$A$4:$BF$2320,S$1,FALSE),VLOOKUP($A1218,Pit!$A$4:$BA$1686,S$2,FALSE))</f>
        <v>-1.4078286152298232</v>
      </c>
      <c r="T1218" s="20" t="str">
        <f>IF($C1218="B",VLOOKUP($A1218,Bat!$A$4:$BF$2320,T$1,FALSE),VLOOKUP($A1218,Pit!$A$4:$BA$1686,T$2,FALSE))</f>
        <v>Slot</v>
      </c>
      <c r="U1218" s="17" t="str">
        <f>VLOOKUP(IF($C1218="B",VLOOKUP($A1218,Bat!$A$4:$AU$2320,U$1,FALSE),VLOOKUP($A1218,Pit!$A$4:$BE$1686,U$2,FALSE)),COND!$A$35:$B$41,2,FALSE)</f>
        <v>??</v>
      </c>
      <c r="V1218" s="21">
        <f>IF($C1218="B",VLOOKUP($A1218,Bat!$A$4:$AT$2284,46,FALSE),VLOOKUP($A1218,Pit!$A$4:$BD$1664,56,FALSE))</f>
        <v>787</v>
      </c>
      <c r="W1218" s="16">
        <f t="shared" si="92"/>
        <v>787</v>
      </c>
      <c r="X1218" s="16"/>
      <c r="Y1218" s="22">
        <f t="shared" si="93"/>
        <v>1357</v>
      </c>
      <c r="Z1218" s="16" t="str">
        <f>IFERROR(VLOOKUP($D1218,Results37!$F$3:$L$1396,Z$1,FALSE),"")</f>
        <v/>
      </c>
      <c r="AA1218" s="47" t="str">
        <f>IF(ISERROR(VLOOKUP(D1218,Results37!$F$3:$O$399,AA$1,FALSE)),"",IF(VLOOKUP(D1218,Results37!$F$3:$O$399,AA$1+1,FALSE)=1,"S"&amp;VLOOKUP(D1218,Results37!$F$3:$O$399,AA$1,FALSE),VLOOKUP(D1218,Results37!$F$3:$O$399,AA$1,FALSE)))</f>
        <v/>
      </c>
      <c r="AB1218" s="16" t="str">
        <f>IFERROR(VLOOKUP($D1218,Results37!$F$3:$L$1396,AB$1,FALSE),"")</f>
        <v/>
      </c>
      <c r="AC1218" s="16" t="str">
        <f>IFERROR(VLOOKUP($D1218,Results37!$F$3:$L$1396,AC$1,FALSE),"")</f>
        <v/>
      </c>
      <c r="AD1218" s="16" t="str">
        <f t="shared" si="94"/>
        <v/>
      </c>
      <c r="AE1218" s="20" t="str">
        <f>IF(ISERROR(VLOOKUP($AC1218&amp;"-"&amp;$F1218&amp;" "&amp;G1218,Bonuses!$B$1:$G$1006,4,FALSE)),"",INT(VLOOKUP($AC1218&amp;"-"&amp;$F1218&amp;" "&amp;$G1218,Bonuses!$B$1:$G$1006,4,FALSE)))</f>
        <v/>
      </c>
      <c r="AF1218" s="16" t="str">
        <f>IF(ISERROR(VLOOKUP($AC1218&amp;"-"&amp;$F1218,Bonuses!$B$1:$G$1006,5,FALSE)),"",IF(VLOOKUP($AC1218&amp;"-"&amp;$F1218,Bonuses!$B$1:$G$1006,5,FALSE)="","",VLOOKUP($AC1218&amp;"-"&amp;$F1218,Bonuses!$B$1:$G$1006,6,FALSE)&amp;" yrs, "&amp;VLOOKUP($AC1218&amp;"-"&amp;$F1218,Bonuses!$B$1:$G$1006,5,FALSE)))</f>
        <v/>
      </c>
    </row>
    <row r="1219" spans="1:32" s="21" customFormat="1" x14ac:dyDescent="0.25">
      <c r="A1219" s="21" t="s">
        <v>2879</v>
      </c>
      <c r="B1219" s="21">
        <f t="shared" si="90"/>
        <v>0</v>
      </c>
      <c r="C1219" s="21" t="str">
        <f t="shared" si="91"/>
        <v>P</v>
      </c>
      <c r="D1219" s="17">
        <f>IF($C1219="B",VLOOKUP($A1219,Bat!$A$4:$BF$2320,D$1,FALSE),VLOOKUP($A1219,Pit!$A$4:$BA$1686,D$2,FALSE))</f>
        <v>4807</v>
      </c>
      <c r="E1219" s="16" t="str">
        <f>IF($C1219="B",VLOOKUP($A1219,Bat!$A$4:$BF$2320,E$1,FALSE),VLOOKUP($A1219,Pit!$A$4:$BA$1686,E$2,FALSE))</f>
        <v>RP</v>
      </c>
      <c r="F1219" s="16" t="str">
        <f>IF($C1219="B",VLOOKUP($A1219,Bat!$A$4:$BF$2320,F$1,FALSE),VLOOKUP($A1219,Pit!$A$4:$BA$1686,F$2,FALSE))</f>
        <v>John</v>
      </c>
      <c r="G1219" s="16" t="str">
        <f>IF($C1219="B",VLOOKUP($A1219,Bat!$A$4:$BF$2320,G$1,FALSE),VLOOKUP($A1219,Pit!$A$4:$BA$1686,G$2,FALSE))</f>
        <v>Davis</v>
      </c>
      <c r="H1219" s="16">
        <f>IF($C1219="B",VLOOKUP($A1219,Bat!$A$4:$BF$2320,H$1,FALSE),VLOOKUP($A1219,Pit!$A$4:$BA$1686,H$2,FALSE))</f>
        <v>24</v>
      </c>
      <c r="I1219" s="16" t="str">
        <f>IF($C1219="B",VLOOKUP($A1219,Bat!$A$4:$BF$2320,I$1,FALSE),VLOOKUP($A1219,Pit!$A$4:$BA$1686,I$2,FALSE))</f>
        <v>R</v>
      </c>
      <c r="J1219" s="16" t="str">
        <f>IF($C1219="B",VLOOKUP($A1219,Bat!$A$4:$BF$2320,J$1,FALSE),VLOOKUP($A1219,Pit!$A$4:$BA$1686,J$2,FALSE))</f>
        <v>R</v>
      </c>
      <c r="K1219" s="16" t="str">
        <f>IF($C1219="B",VLOOKUP($A1219,Bat!$A$4:$BF$2320,K$1,FALSE),VLOOKUP($A1219,Pit!$A$4:$BA$1686,K$2,FALSE))</f>
        <v>Low</v>
      </c>
      <c r="L1219" s="17" t="str">
        <f>IF($C1219="B",VLOOKUP($A1219,Bat!$A$4:$BF$2320,L$1,FALSE),VLOOKUP($A1219,Pit!$A$4:$BA$1686,L$2,FALSE))</f>
        <v>Normal</v>
      </c>
      <c r="M1219" s="16">
        <f>IF($C1219="B",VLOOKUP($A1219,Bat!$A$4:$BF$2320,M$1,FALSE),VLOOKUP($A1219,Pit!$A$4:$BA$1686,M$2,FALSE))</f>
        <v>3</v>
      </c>
      <c r="N1219" s="16">
        <f>IF($C1219="B",VLOOKUP($A1219,Bat!$A$4:$BF$2320,N$1,FALSE),VLOOKUP($A1219,Pit!$A$4:$BA$1686,N$2,FALSE))</f>
        <v>1</v>
      </c>
      <c r="O1219" s="16">
        <f>IF($C1219="B",VLOOKUP($A1219,Bat!$A$4:$BF$2320,O$1,FALSE),VLOOKUP($A1219,Pit!$A$4:$BA$1686,O$2,FALSE))</f>
        <v>1</v>
      </c>
      <c r="P1219" s="16" t="str">
        <f>IF($C1219="B",VLOOKUP($A1219,Bat!$A$4:$BF$2320,P$1,FALSE),VLOOKUP($A1219,Pit!$A$4:$BA$1686,P$2,FALSE))</f>
        <v>92-94 Mph</v>
      </c>
      <c r="Q1219" s="17">
        <f>IF($C1219="B",VLOOKUP($A1219,Bat!$A$4:$BF$2320,Q$1,FALSE),VLOOKUP($A1219,Pit!$A$4:$BA$1686,Q$2,FALSE))</f>
        <v>7</v>
      </c>
      <c r="R1219" s="18">
        <f>IF($C1219="B",VLOOKUP($A1219,Bat!$A$4:$BF$2320,R$1,FALSE),VLOOKUP($A1219,Pit!$A$4:$BA$1686,R$2,FALSE))</f>
        <v>-4.094557082033436</v>
      </c>
      <c r="S1219" s="19">
        <f>IF($C1219="B",VLOOKUP($A1219,Bat!$A$4:$BF$2320,S$1,FALSE),VLOOKUP($A1219,Pit!$A$4:$BA$1686,S$2,FALSE))</f>
        <v>-1.417260541070178</v>
      </c>
      <c r="T1219" s="20" t="str">
        <f>IF($C1219="B",VLOOKUP($A1219,Bat!$A$4:$BF$2320,T$1,FALSE),VLOOKUP($A1219,Pit!$A$4:$BA$1686,T$2,FALSE))</f>
        <v>Slot</v>
      </c>
      <c r="U1219" s="17" t="str">
        <f>VLOOKUP(IF($C1219="B",VLOOKUP($A1219,Bat!$A$4:$AU$2320,U$1,FALSE),VLOOKUP($A1219,Pit!$A$4:$BE$1686,U$2,FALSE)),COND!$A$35:$B$41,2,FALSE)</f>
        <v>??</v>
      </c>
      <c r="V1219" s="21">
        <f>IF($C1219="B",VLOOKUP($A1219,Bat!$A$4:$AT$2284,46,FALSE),VLOOKUP($A1219,Pit!$A$4:$BD$1664,56,FALSE))</f>
        <v>788</v>
      </c>
      <c r="W1219" s="16">
        <f t="shared" si="92"/>
        <v>788</v>
      </c>
      <c r="X1219" s="16"/>
      <c r="Y1219" s="22">
        <f t="shared" si="93"/>
        <v>1358</v>
      </c>
      <c r="Z1219" s="16" t="str">
        <f>IFERROR(VLOOKUP($D1219,Results37!$F$3:$L$1396,Z$1,FALSE),"")</f>
        <v/>
      </c>
      <c r="AA1219" s="47" t="str">
        <f>IF(ISERROR(VLOOKUP(D1219,Results37!$F$3:$O$399,AA$1,FALSE)),"",IF(VLOOKUP(D1219,Results37!$F$3:$O$399,AA$1+1,FALSE)=1,"S"&amp;VLOOKUP(D1219,Results37!$F$3:$O$399,AA$1,FALSE),VLOOKUP(D1219,Results37!$F$3:$O$399,AA$1,FALSE)))</f>
        <v/>
      </c>
      <c r="AB1219" s="16" t="str">
        <f>IFERROR(VLOOKUP($D1219,Results37!$F$3:$L$1396,AB$1,FALSE),"")</f>
        <v/>
      </c>
      <c r="AC1219" s="16" t="str">
        <f>IFERROR(VLOOKUP($D1219,Results37!$F$3:$L$1396,AC$1,FALSE),"")</f>
        <v/>
      </c>
      <c r="AD1219" s="16" t="str">
        <f t="shared" si="94"/>
        <v/>
      </c>
      <c r="AE1219" s="20" t="str">
        <f>IF(ISERROR(VLOOKUP($AC1219&amp;"-"&amp;$F1219&amp;" "&amp;G1219,Bonuses!$B$1:$G$1006,4,FALSE)),"",INT(VLOOKUP($AC1219&amp;"-"&amp;$F1219&amp;" "&amp;$G1219,Bonuses!$B$1:$G$1006,4,FALSE)))</f>
        <v/>
      </c>
      <c r="AF1219" s="16" t="str">
        <f>IF(ISERROR(VLOOKUP($AC1219&amp;"-"&amp;$F1219,Bonuses!$B$1:$G$1006,5,FALSE)),"",IF(VLOOKUP($AC1219&amp;"-"&amp;$F1219,Bonuses!$B$1:$G$1006,5,FALSE)="","",VLOOKUP($AC1219&amp;"-"&amp;$F1219,Bonuses!$B$1:$G$1006,6,FALSE)&amp;" yrs, "&amp;VLOOKUP($AC1219&amp;"-"&amp;$F1219,Bonuses!$B$1:$G$1006,5,FALSE)))</f>
        <v/>
      </c>
    </row>
    <row r="1220" spans="1:32" s="21" customFormat="1" x14ac:dyDescent="0.25">
      <c r="A1220" s="21" t="s">
        <v>2880</v>
      </c>
      <c r="B1220" s="21">
        <f t="shared" si="90"/>
        <v>0</v>
      </c>
      <c r="C1220" s="21" t="str">
        <f t="shared" si="91"/>
        <v>P</v>
      </c>
      <c r="D1220" s="17">
        <f>IF($C1220="B",VLOOKUP($A1220,Bat!$A$4:$BF$2320,D$1,FALSE),VLOOKUP($A1220,Pit!$A$4:$BA$1686,D$2,FALSE))</f>
        <v>6164</v>
      </c>
      <c r="E1220" s="16" t="str">
        <f>IF($C1220="B",VLOOKUP($A1220,Bat!$A$4:$BF$2320,E$1,FALSE),VLOOKUP($A1220,Pit!$A$4:$BA$1686,E$2,FALSE))</f>
        <v>SP</v>
      </c>
      <c r="F1220" s="16" t="str">
        <f>IF($C1220="B",VLOOKUP($A1220,Bat!$A$4:$BF$2320,F$1,FALSE),VLOOKUP($A1220,Pit!$A$4:$BA$1686,F$2,FALSE))</f>
        <v>Joey</v>
      </c>
      <c r="G1220" s="16" t="str">
        <f>IF($C1220="B",VLOOKUP($A1220,Bat!$A$4:$BF$2320,G$1,FALSE),VLOOKUP($A1220,Pit!$A$4:$BA$1686,G$2,FALSE))</f>
        <v>Sáenz</v>
      </c>
      <c r="H1220" s="16">
        <f>IF($C1220="B",VLOOKUP($A1220,Bat!$A$4:$BF$2320,H$1,FALSE),VLOOKUP($A1220,Pit!$A$4:$BA$1686,H$2,FALSE))</f>
        <v>24</v>
      </c>
      <c r="I1220" s="16" t="str">
        <f>IF($C1220="B",VLOOKUP($A1220,Bat!$A$4:$BF$2320,I$1,FALSE),VLOOKUP($A1220,Pit!$A$4:$BA$1686,I$2,FALSE))</f>
        <v>R</v>
      </c>
      <c r="J1220" s="16" t="str">
        <f>IF($C1220="B",VLOOKUP($A1220,Bat!$A$4:$BF$2320,J$1,FALSE),VLOOKUP($A1220,Pit!$A$4:$BA$1686,J$2,FALSE))</f>
        <v>R</v>
      </c>
      <c r="K1220" s="16" t="str">
        <f>IF($C1220="B",VLOOKUP($A1220,Bat!$A$4:$BF$2320,K$1,FALSE),VLOOKUP($A1220,Pit!$A$4:$BA$1686,K$2,FALSE))</f>
        <v>Low</v>
      </c>
      <c r="L1220" s="17" t="str">
        <f>IF($C1220="B",VLOOKUP($A1220,Bat!$A$4:$BF$2320,L$1,FALSE),VLOOKUP($A1220,Pit!$A$4:$BA$1686,L$2,FALSE))</f>
        <v>Normal</v>
      </c>
      <c r="M1220" s="16">
        <f>IF($C1220="B",VLOOKUP($A1220,Bat!$A$4:$BF$2320,M$1,FALSE),VLOOKUP($A1220,Pit!$A$4:$BA$1686,M$2,FALSE))</f>
        <v>3</v>
      </c>
      <c r="N1220" s="16">
        <f>IF($C1220="B",VLOOKUP($A1220,Bat!$A$4:$BF$2320,N$1,FALSE),VLOOKUP($A1220,Pit!$A$4:$BA$1686,N$2,FALSE))</f>
        <v>1</v>
      </c>
      <c r="O1220" s="16">
        <f>IF($C1220="B",VLOOKUP($A1220,Bat!$A$4:$BF$2320,O$1,FALSE),VLOOKUP($A1220,Pit!$A$4:$BA$1686,O$2,FALSE))</f>
        <v>1</v>
      </c>
      <c r="P1220" s="16" t="str">
        <f>IF($C1220="B",VLOOKUP($A1220,Bat!$A$4:$BF$2320,P$1,FALSE),VLOOKUP($A1220,Pit!$A$4:$BA$1686,P$2,FALSE))</f>
        <v>88-90 Mph</v>
      </c>
      <c r="Q1220" s="17">
        <f>IF($C1220="B",VLOOKUP($A1220,Bat!$A$4:$BF$2320,Q$1,FALSE),VLOOKUP($A1220,Pit!$A$4:$BA$1686,Q$2,FALSE))</f>
        <v>9</v>
      </c>
      <c r="R1220" s="18">
        <f>IF($C1220="B",VLOOKUP($A1220,Bat!$A$4:$BF$2320,R$1,FALSE),VLOOKUP($A1220,Pit!$A$4:$BA$1686,R$2,FALSE))</f>
        <v>-4.1334953469352733</v>
      </c>
      <c r="S1220" s="19">
        <f>IF($C1220="B",VLOOKUP($A1220,Bat!$A$4:$BF$2320,S$1,FALSE),VLOOKUP($A1220,Pit!$A$4:$BA$1686,S$2,FALSE))</f>
        <v>-1.4206812694003954</v>
      </c>
      <c r="T1220" s="20" t="str">
        <f>IF($C1220="B",VLOOKUP($A1220,Bat!$A$4:$BF$2320,T$1,FALSE),VLOOKUP($A1220,Pit!$A$4:$BA$1686,T$2,FALSE))</f>
        <v>Slot</v>
      </c>
      <c r="U1220" s="17" t="str">
        <f>VLOOKUP(IF($C1220="B",VLOOKUP($A1220,Bat!$A$4:$AU$2320,U$1,FALSE),VLOOKUP($A1220,Pit!$A$4:$BE$1686,U$2,FALSE)),COND!$A$35:$B$41,2,FALSE)</f>
        <v>??</v>
      </c>
      <c r="V1220" s="21">
        <f>IF($C1220="B",VLOOKUP($A1220,Bat!$A$4:$AT$2284,46,FALSE),VLOOKUP($A1220,Pit!$A$4:$BD$1664,56,FALSE))</f>
        <v>789</v>
      </c>
      <c r="W1220" s="16">
        <f t="shared" si="92"/>
        <v>789</v>
      </c>
      <c r="X1220" s="16"/>
      <c r="Y1220" s="22">
        <f t="shared" si="93"/>
        <v>1359</v>
      </c>
      <c r="Z1220" s="16" t="str">
        <f>IFERROR(VLOOKUP($D1220,Results37!$F$3:$L$1396,Z$1,FALSE),"")</f>
        <v/>
      </c>
      <c r="AA1220" s="47" t="str">
        <f>IF(ISERROR(VLOOKUP(D1220,Results37!$F$3:$O$399,AA$1,FALSE)),"",IF(VLOOKUP(D1220,Results37!$F$3:$O$399,AA$1+1,FALSE)=1,"S"&amp;VLOOKUP(D1220,Results37!$F$3:$O$399,AA$1,FALSE),VLOOKUP(D1220,Results37!$F$3:$O$399,AA$1,FALSE)))</f>
        <v/>
      </c>
      <c r="AB1220" s="16" t="str">
        <f>IFERROR(VLOOKUP($D1220,Results37!$F$3:$L$1396,AB$1,FALSE),"")</f>
        <v/>
      </c>
      <c r="AC1220" s="16" t="str">
        <f>IFERROR(VLOOKUP($D1220,Results37!$F$3:$L$1396,AC$1,FALSE),"")</f>
        <v/>
      </c>
      <c r="AD1220" s="16" t="str">
        <f t="shared" si="94"/>
        <v/>
      </c>
      <c r="AE1220" s="20" t="str">
        <f>IF(ISERROR(VLOOKUP($AC1220&amp;"-"&amp;$F1220&amp;" "&amp;G1220,Bonuses!$B$1:$G$1006,4,FALSE)),"",INT(VLOOKUP($AC1220&amp;"-"&amp;$F1220&amp;" "&amp;$G1220,Bonuses!$B$1:$G$1006,4,FALSE)))</f>
        <v/>
      </c>
      <c r="AF1220" s="16" t="str">
        <f>IF(ISERROR(VLOOKUP($AC1220&amp;"-"&amp;$F1220,Bonuses!$B$1:$G$1006,5,FALSE)),"",IF(VLOOKUP($AC1220&amp;"-"&amp;$F1220,Bonuses!$B$1:$G$1006,5,FALSE)="","",VLOOKUP($AC1220&amp;"-"&amp;$F1220,Bonuses!$B$1:$G$1006,6,FALSE)&amp;" yrs, "&amp;VLOOKUP($AC1220&amp;"-"&amp;$F1220,Bonuses!$B$1:$G$1006,5,FALSE)))</f>
        <v/>
      </c>
    </row>
    <row r="1221" spans="1:32" s="21" customFormat="1" x14ac:dyDescent="0.25">
      <c r="A1221" s="21" t="s">
        <v>2881</v>
      </c>
      <c r="B1221" s="21">
        <f t="shared" ref="B1221:B1284" si="95">COUNTIF($A$5:$A$598,A1221)</f>
        <v>0</v>
      </c>
      <c r="C1221" s="21" t="str">
        <f t="shared" ref="C1221:C1284" si="96">IF(OR(MID(A1221,1,2)="SP",MID(A1221,1,2)="MR",MID(A1221,1,2)="CL",MID(A1221,1,2)="RP"),"P","B")</f>
        <v>P</v>
      </c>
      <c r="D1221" s="17">
        <f>IF($C1221="B",VLOOKUP($A1221,Bat!$A$4:$BF$2320,D$1,FALSE),VLOOKUP($A1221,Pit!$A$4:$BA$1686,D$2,FALSE))</f>
        <v>4910</v>
      </c>
      <c r="E1221" s="16" t="str">
        <f>IF($C1221="B",VLOOKUP($A1221,Bat!$A$4:$BF$2320,E$1,FALSE),VLOOKUP($A1221,Pit!$A$4:$BA$1686,E$2,FALSE))</f>
        <v>RP</v>
      </c>
      <c r="F1221" s="16" t="str">
        <f>IF($C1221="B",VLOOKUP($A1221,Bat!$A$4:$BF$2320,F$1,FALSE),VLOOKUP($A1221,Pit!$A$4:$BA$1686,F$2,FALSE))</f>
        <v>Larry</v>
      </c>
      <c r="G1221" s="16" t="str">
        <f>IF($C1221="B",VLOOKUP($A1221,Bat!$A$4:$BF$2320,G$1,FALSE),VLOOKUP($A1221,Pit!$A$4:$BA$1686,G$2,FALSE))</f>
        <v>Blake</v>
      </c>
      <c r="H1221" s="16">
        <f>IF($C1221="B",VLOOKUP($A1221,Bat!$A$4:$BF$2320,H$1,FALSE),VLOOKUP($A1221,Pit!$A$4:$BA$1686,H$2,FALSE))</f>
        <v>24</v>
      </c>
      <c r="I1221" s="16" t="str">
        <f>IF($C1221="B",VLOOKUP($A1221,Bat!$A$4:$BF$2320,I$1,FALSE),VLOOKUP($A1221,Pit!$A$4:$BA$1686,I$2,FALSE))</f>
        <v>R</v>
      </c>
      <c r="J1221" s="16" t="str">
        <f>IF($C1221="B",VLOOKUP($A1221,Bat!$A$4:$BF$2320,J$1,FALSE),VLOOKUP($A1221,Pit!$A$4:$BA$1686,J$2,FALSE))</f>
        <v>R</v>
      </c>
      <c r="K1221" s="16" t="str">
        <f>IF($C1221="B",VLOOKUP($A1221,Bat!$A$4:$BF$2320,K$1,FALSE),VLOOKUP($A1221,Pit!$A$4:$BA$1686,K$2,FALSE))</f>
        <v>Low</v>
      </c>
      <c r="L1221" s="17" t="str">
        <f>IF($C1221="B",VLOOKUP($A1221,Bat!$A$4:$BF$2320,L$1,FALSE),VLOOKUP($A1221,Pit!$A$4:$BA$1686,L$2,FALSE))</f>
        <v>Normal</v>
      </c>
      <c r="M1221" s="16">
        <f>IF($C1221="B",VLOOKUP($A1221,Bat!$A$4:$BF$2320,M$1,FALSE),VLOOKUP($A1221,Pit!$A$4:$BA$1686,M$2,FALSE))</f>
        <v>3</v>
      </c>
      <c r="N1221" s="16">
        <f>IF($C1221="B",VLOOKUP($A1221,Bat!$A$4:$BF$2320,N$1,FALSE),VLOOKUP($A1221,Pit!$A$4:$BA$1686,N$2,FALSE))</f>
        <v>1</v>
      </c>
      <c r="O1221" s="16">
        <f>IF($C1221="B",VLOOKUP($A1221,Bat!$A$4:$BF$2320,O$1,FALSE),VLOOKUP($A1221,Pit!$A$4:$BA$1686,O$2,FALSE))</f>
        <v>1</v>
      </c>
      <c r="P1221" s="16" t="str">
        <f>IF($C1221="B",VLOOKUP($A1221,Bat!$A$4:$BF$2320,P$1,FALSE),VLOOKUP($A1221,Pit!$A$4:$BA$1686,P$2,FALSE))</f>
        <v>92-94 Mph</v>
      </c>
      <c r="Q1221" s="17">
        <f>IF($C1221="B",VLOOKUP($A1221,Bat!$A$4:$BF$2320,Q$1,FALSE),VLOOKUP($A1221,Pit!$A$4:$BA$1686,Q$2,FALSE))</f>
        <v>7</v>
      </c>
      <c r="R1221" s="18">
        <f>IF($C1221="B",VLOOKUP($A1221,Bat!$A$4:$BF$2320,R$1,FALSE),VLOOKUP($A1221,Pit!$A$4:$BA$1686,R$2,FALSE))</f>
        <v>-4.1334953469352733</v>
      </c>
      <c r="S1221" s="19">
        <f>IF($C1221="B",VLOOKUP($A1221,Bat!$A$4:$BF$2320,S$1,FALSE),VLOOKUP($A1221,Pit!$A$4:$BA$1686,S$2,FALSE))</f>
        <v>-1.4206812694003954</v>
      </c>
      <c r="T1221" s="20" t="str">
        <f>IF($C1221="B",VLOOKUP($A1221,Bat!$A$4:$BF$2320,T$1,FALSE),VLOOKUP($A1221,Pit!$A$4:$BA$1686,T$2,FALSE))</f>
        <v>Slot</v>
      </c>
      <c r="U1221" s="17" t="str">
        <f>VLOOKUP(IF($C1221="B",VLOOKUP($A1221,Bat!$A$4:$AU$2320,U$1,FALSE),VLOOKUP($A1221,Pit!$A$4:$BE$1686,U$2,FALSE)),COND!$A$35:$B$41,2,FALSE)</f>
        <v>??</v>
      </c>
      <c r="V1221" s="21">
        <f>IF($C1221="B",VLOOKUP($A1221,Bat!$A$4:$AT$2284,46,FALSE),VLOOKUP($A1221,Pit!$A$4:$BD$1664,56,FALSE))</f>
        <v>790</v>
      </c>
      <c r="W1221" s="16">
        <f t="shared" ref="W1221:W1284" si="97">IF(AND(T1221&lt;&gt;"Slot",T1221&gt;$T$3),999,V1221)</f>
        <v>790</v>
      </c>
      <c r="X1221" s="16"/>
      <c r="Y1221" s="22">
        <f t="shared" ref="Y1221:Y1284" si="98">RANK(S1221,$S$5:$S$1469)</f>
        <v>1359</v>
      </c>
      <c r="Z1221" s="16" t="str">
        <f>IFERROR(VLOOKUP($D1221,Results37!$F$3:$L$1396,Z$1,FALSE),"")</f>
        <v/>
      </c>
      <c r="AA1221" s="47" t="str">
        <f>IF(ISERROR(VLOOKUP(D1221,Results37!$F$3:$O$399,AA$1,FALSE)),"",IF(VLOOKUP(D1221,Results37!$F$3:$O$399,AA$1+1,FALSE)=1,"S"&amp;VLOOKUP(D1221,Results37!$F$3:$O$399,AA$1,FALSE),VLOOKUP(D1221,Results37!$F$3:$O$399,AA$1,FALSE)))</f>
        <v/>
      </c>
      <c r="AB1221" s="16" t="str">
        <f>IFERROR(VLOOKUP($D1221,Results37!$F$3:$L$1396,AB$1,FALSE),"")</f>
        <v/>
      </c>
      <c r="AC1221" s="16" t="str">
        <f>IFERROR(VLOOKUP($D1221,Results37!$F$3:$L$1396,AC$1,FALSE),"")</f>
        <v/>
      </c>
      <c r="AD1221" s="16" t="str">
        <f t="shared" ref="AD1221:AD1284" si="99">IF(X1221="","",X1221-Z1221)</f>
        <v/>
      </c>
      <c r="AE1221" s="20" t="str">
        <f>IF(ISERROR(VLOOKUP($AC1221&amp;"-"&amp;$F1221&amp;" "&amp;G1221,Bonuses!$B$1:$G$1006,4,FALSE)),"",INT(VLOOKUP($AC1221&amp;"-"&amp;$F1221&amp;" "&amp;$G1221,Bonuses!$B$1:$G$1006,4,FALSE)))</f>
        <v/>
      </c>
      <c r="AF1221" s="16" t="str">
        <f>IF(ISERROR(VLOOKUP($AC1221&amp;"-"&amp;$F1221,Bonuses!$B$1:$G$1006,5,FALSE)),"",IF(VLOOKUP($AC1221&amp;"-"&amp;$F1221,Bonuses!$B$1:$G$1006,5,FALSE)="","",VLOOKUP($AC1221&amp;"-"&amp;$F1221,Bonuses!$B$1:$G$1006,6,FALSE)&amp;" yrs, "&amp;VLOOKUP($AC1221&amp;"-"&amp;$F1221,Bonuses!$B$1:$G$1006,5,FALSE)))</f>
        <v/>
      </c>
    </row>
    <row r="1222" spans="1:32" s="21" customFormat="1" x14ac:dyDescent="0.25">
      <c r="A1222" s="21" t="s">
        <v>3029</v>
      </c>
      <c r="B1222" s="21">
        <f t="shared" si="95"/>
        <v>0</v>
      </c>
      <c r="C1222" s="21" t="str">
        <f t="shared" si="96"/>
        <v>P</v>
      </c>
      <c r="D1222" s="17">
        <f>IF($C1222="B",VLOOKUP($A1222,Bat!$A$4:$BF$2320,D$1,FALSE),VLOOKUP($A1222,Pit!$A$4:$BA$1686,D$2,FALSE))</f>
        <v>8435</v>
      </c>
      <c r="E1222" s="16" t="str">
        <f>IF($C1222="B",VLOOKUP($A1222,Bat!$A$4:$BF$2320,E$1,FALSE),VLOOKUP($A1222,Pit!$A$4:$BA$1686,E$2,FALSE))</f>
        <v>RP</v>
      </c>
      <c r="F1222" s="16" t="str">
        <f>IF($C1222="B",VLOOKUP($A1222,Bat!$A$4:$BF$2320,F$1,FALSE),VLOOKUP($A1222,Pit!$A$4:$BA$1686,F$2,FALSE))</f>
        <v>Quinn</v>
      </c>
      <c r="G1222" s="16" t="str">
        <f>IF($C1222="B",VLOOKUP($A1222,Bat!$A$4:$BF$2320,G$1,FALSE),VLOOKUP($A1222,Pit!$A$4:$BA$1686,G$2,FALSE))</f>
        <v>Cooper</v>
      </c>
      <c r="H1222" s="16">
        <f>IF($C1222="B",VLOOKUP($A1222,Bat!$A$4:$BF$2320,H$1,FALSE),VLOOKUP($A1222,Pit!$A$4:$BA$1686,H$2,FALSE))</f>
        <v>24</v>
      </c>
      <c r="I1222" s="16" t="str">
        <f>IF($C1222="B",VLOOKUP($A1222,Bat!$A$4:$BF$2320,I$1,FALSE),VLOOKUP($A1222,Pit!$A$4:$BA$1686,I$2,FALSE))</f>
        <v>L</v>
      </c>
      <c r="J1222" s="16" t="str">
        <f>IF($C1222="B",VLOOKUP($A1222,Bat!$A$4:$BF$2320,J$1,FALSE),VLOOKUP($A1222,Pit!$A$4:$BA$1686,J$2,FALSE))</f>
        <v>R</v>
      </c>
      <c r="K1222" s="16" t="str">
        <f>IF($C1222="B",VLOOKUP($A1222,Bat!$A$4:$BF$2320,K$1,FALSE),VLOOKUP($A1222,Pit!$A$4:$BA$1686,K$2,FALSE))</f>
        <v>Low</v>
      </c>
      <c r="L1222" s="17" t="str">
        <f>IF($C1222="B",VLOOKUP($A1222,Bat!$A$4:$BF$2320,L$1,FALSE),VLOOKUP($A1222,Pit!$A$4:$BA$1686,L$2,FALSE))</f>
        <v>Normal</v>
      </c>
      <c r="M1222" s="16">
        <f>IF($C1222="B",VLOOKUP($A1222,Bat!$A$4:$BF$2320,M$1,FALSE),VLOOKUP($A1222,Pit!$A$4:$BA$1686,M$2,FALSE))</f>
        <v>3</v>
      </c>
      <c r="N1222" s="16">
        <f>IF($C1222="B",VLOOKUP($A1222,Bat!$A$4:$BF$2320,N$1,FALSE),VLOOKUP($A1222,Pit!$A$4:$BA$1686,N$2,FALSE))</f>
        <v>1</v>
      </c>
      <c r="O1222" s="16">
        <f>IF($C1222="B",VLOOKUP($A1222,Bat!$A$4:$BF$2320,O$1,FALSE),VLOOKUP($A1222,Pit!$A$4:$BA$1686,O$2,FALSE))</f>
        <v>1</v>
      </c>
      <c r="P1222" s="16" t="str">
        <f>IF($C1222="B",VLOOKUP($A1222,Bat!$A$4:$BF$2320,P$1,FALSE),VLOOKUP($A1222,Pit!$A$4:$BA$1686,P$2,FALSE))</f>
        <v>88-90 Mph</v>
      </c>
      <c r="Q1222" s="17">
        <f>IF($C1222="B",VLOOKUP($A1222,Bat!$A$4:$BF$2320,Q$1,FALSE),VLOOKUP($A1222,Pit!$A$4:$BA$1686,Q$2,FALSE))</f>
        <v>10</v>
      </c>
      <c r="R1222" s="18">
        <f>IF($C1222="B",VLOOKUP($A1222,Bat!$A$4:$BF$2320,R$1,FALSE),VLOOKUP($A1222,Pit!$A$4:$BA$1686,R$2,FALSE))</f>
        <v>-4.1334953469352733</v>
      </c>
      <c r="S1222" s="19">
        <f>IF($C1222="B",VLOOKUP($A1222,Bat!$A$4:$BF$2320,S$1,FALSE),VLOOKUP($A1222,Pit!$A$4:$BA$1686,S$2,FALSE))</f>
        <v>-1.4206812694003954</v>
      </c>
      <c r="T1222" s="20" t="str">
        <f>IF($C1222="B",VLOOKUP($A1222,Bat!$A$4:$BF$2320,T$1,FALSE),VLOOKUP($A1222,Pit!$A$4:$BA$1686,T$2,FALSE))</f>
        <v>Slot</v>
      </c>
      <c r="U1222" s="17" t="str">
        <f>VLOOKUP(IF($C1222="B",VLOOKUP($A1222,Bat!$A$4:$AU$2320,U$1,FALSE),VLOOKUP($A1222,Pit!$A$4:$BE$1686,U$2,FALSE)),COND!$A$35:$B$41,2,FALSE)</f>
        <v>??</v>
      </c>
      <c r="V1222" s="21">
        <f>IF($C1222="B",VLOOKUP($A1222,Bat!$A$4:$AT$2284,46,FALSE),VLOOKUP($A1222,Pit!$A$4:$BD$1664,56,FALSE))</f>
        <v>791</v>
      </c>
      <c r="W1222" s="16">
        <f t="shared" si="97"/>
        <v>791</v>
      </c>
      <c r="X1222" s="16"/>
      <c r="Y1222" s="22">
        <f t="shared" si="98"/>
        <v>1359</v>
      </c>
      <c r="Z1222" s="16" t="str">
        <f>IFERROR(VLOOKUP($D1222,Results37!$F$3:$L$1396,Z$1,FALSE),"")</f>
        <v/>
      </c>
      <c r="AA1222" s="47" t="str">
        <f>IF(ISERROR(VLOOKUP(D1222,Results37!$F$3:$O$399,AA$1,FALSE)),"",IF(VLOOKUP(D1222,Results37!$F$3:$O$399,AA$1+1,FALSE)=1,"S"&amp;VLOOKUP(D1222,Results37!$F$3:$O$399,AA$1,FALSE),VLOOKUP(D1222,Results37!$F$3:$O$399,AA$1,FALSE)))</f>
        <v/>
      </c>
      <c r="AB1222" s="16" t="str">
        <f>IFERROR(VLOOKUP($D1222,Results37!$F$3:$L$1396,AB$1,FALSE),"")</f>
        <v/>
      </c>
      <c r="AC1222" s="16" t="str">
        <f>IFERROR(VLOOKUP($D1222,Results37!$F$3:$L$1396,AC$1,FALSE),"")</f>
        <v/>
      </c>
      <c r="AD1222" s="16" t="str">
        <f t="shared" si="99"/>
        <v/>
      </c>
      <c r="AE1222" s="20" t="str">
        <f>IF(ISERROR(VLOOKUP($AC1222&amp;"-"&amp;$F1222&amp;" "&amp;G1222,Bonuses!$B$1:$G$1006,4,FALSE)),"",INT(VLOOKUP($AC1222&amp;"-"&amp;$F1222&amp;" "&amp;$G1222,Bonuses!$B$1:$G$1006,4,FALSE)))</f>
        <v/>
      </c>
      <c r="AF1222" s="16" t="str">
        <f>IF(ISERROR(VLOOKUP($AC1222&amp;"-"&amp;$F1222,Bonuses!$B$1:$G$1006,5,FALSE)),"",IF(VLOOKUP($AC1222&amp;"-"&amp;$F1222,Bonuses!$B$1:$G$1006,5,FALSE)="","",VLOOKUP($AC1222&amp;"-"&amp;$F1222,Bonuses!$B$1:$G$1006,6,FALSE)&amp;" yrs, "&amp;VLOOKUP($AC1222&amp;"-"&amp;$F1222,Bonuses!$B$1:$G$1006,5,FALSE)))</f>
        <v/>
      </c>
    </row>
    <row r="1223" spans="1:32" s="21" customFormat="1" x14ac:dyDescent="0.25">
      <c r="A1223" s="21" t="s">
        <v>3138</v>
      </c>
      <c r="B1223" s="21">
        <f t="shared" si="95"/>
        <v>0</v>
      </c>
      <c r="C1223" s="21" t="str">
        <f t="shared" si="96"/>
        <v>P</v>
      </c>
      <c r="D1223" s="17">
        <f>IF($C1223="B",VLOOKUP($A1223,Bat!$A$4:$BF$2320,D$1,FALSE),VLOOKUP($A1223,Pit!$A$4:$BA$1686,D$2,FALSE))</f>
        <v>9375</v>
      </c>
      <c r="E1223" s="16" t="str">
        <f>IF($C1223="B",VLOOKUP($A1223,Bat!$A$4:$BF$2320,E$1,FALSE),VLOOKUP($A1223,Pit!$A$4:$BA$1686,E$2,FALSE))</f>
        <v>RP</v>
      </c>
      <c r="F1223" s="16" t="str">
        <f>IF($C1223="B",VLOOKUP($A1223,Bat!$A$4:$BF$2320,F$1,FALSE),VLOOKUP($A1223,Pit!$A$4:$BA$1686,F$2,FALSE))</f>
        <v>Kiyoemon</v>
      </c>
      <c r="G1223" s="16" t="str">
        <f>IF($C1223="B",VLOOKUP($A1223,Bat!$A$4:$BF$2320,G$1,FALSE),VLOOKUP($A1223,Pit!$A$4:$BA$1686,G$2,FALSE))</f>
        <v>Tanaka</v>
      </c>
      <c r="H1223" s="16">
        <f>IF($C1223="B",VLOOKUP($A1223,Bat!$A$4:$BF$2320,H$1,FALSE),VLOOKUP($A1223,Pit!$A$4:$BA$1686,H$2,FALSE))</f>
        <v>24</v>
      </c>
      <c r="I1223" s="16" t="str">
        <f>IF($C1223="B",VLOOKUP($A1223,Bat!$A$4:$BF$2320,I$1,FALSE),VLOOKUP($A1223,Pit!$A$4:$BA$1686,I$2,FALSE))</f>
        <v>R</v>
      </c>
      <c r="J1223" s="16" t="str">
        <f>IF($C1223="B",VLOOKUP($A1223,Bat!$A$4:$BF$2320,J$1,FALSE),VLOOKUP($A1223,Pit!$A$4:$BA$1686,J$2,FALSE))</f>
        <v>R</v>
      </c>
      <c r="K1223" s="16" t="str">
        <f>IF($C1223="B",VLOOKUP($A1223,Bat!$A$4:$BF$2320,K$1,FALSE),VLOOKUP($A1223,Pit!$A$4:$BA$1686,K$2,FALSE))</f>
        <v>High</v>
      </c>
      <c r="L1223" s="17" t="str">
        <f>IF($C1223="B",VLOOKUP($A1223,Bat!$A$4:$BF$2320,L$1,FALSE),VLOOKUP($A1223,Pit!$A$4:$BA$1686,L$2,FALSE))</f>
        <v>Normal</v>
      </c>
      <c r="M1223" s="16">
        <f>IF($C1223="B",VLOOKUP($A1223,Bat!$A$4:$BF$2320,M$1,FALSE),VLOOKUP($A1223,Pit!$A$4:$BA$1686,M$2,FALSE))</f>
        <v>3</v>
      </c>
      <c r="N1223" s="16">
        <f>IF($C1223="B",VLOOKUP($A1223,Bat!$A$4:$BF$2320,N$1,FALSE),VLOOKUP($A1223,Pit!$A$4:$BA$1686,N$2,FALSE))</f>
        <v>1</v>
      </c>
      <c r="O1223" s="16">
        <f>IF($C1223="B",VLOOKUP($A1223,Bat!$A$4:$BF$2320,O$1,FALSE),VLOOKUP($A1223,Pit!$A$4:$BA$1686,O$2,FALSE))</f>
        <v>1</v>
      </c>
      <c r="P1223" s="16" t="str">
        <f>IF($C1223="B",VLOOKUP($A1223,Bat!$A$4:$BF$2320,P$1,FALSE),VLOOKUP($A1223,Pit!$A$4:$BA$1686,P$2,FALSE))</f>
        <v>87-89 Mph</v>
      </c>
      <c r="Q1223" s="17">
        <f>IF($C1223="B",VLOOKUP($A1223,Bat!$A$4:$BF$2320,Q$1,FALSE),VLOOKUP($A1223,Pit!$A$4:$BA$1686,Q$2,FALSE))</f>
        <v>3</v>
      </c>
      <c r="R1223" s="18">
        <f>IF($C1223="B",VLOOKUP($A1223,Bat!$A$4:$BF$2320,R$1,FALSE),VLOOKUP($A1223,Pit!$A$4:$BA$1686,R$2,FALSE))</f>
        <v>-4.1798292279317586</v>
      </c>
      <c r="S1223" s="19">
        <f>IF($C1223="B",VLOOKUP($A1223,Bat!$A$4:$BF$2320,S$1,FALSE),VLOOKUP($A1223,Pit!$A$4:$BA$1686,S$2,FALSE))</f>
        <v>-1.4247517029385401</v>
      </c>
      <c r="T1223" s="20" t="str">
        <f>IF($C1223="B",VLOOKUP($A1223,Bat!$A$4:$BF$2320,T$1,FALSE),VLOOKUP($A1223,Pit!$A$4:$BA$1686,T$2,FALSE))</f>
        <v>Slot</v>
      </c>
      <c r="U1223" s="17" t="str">
        <f>VLOOKUP(IF($C1223="B",VLOOKUP($A1223,Bat!$A$4:$AU$2320,U$1,FALSE),VLOOKUP($A1223,Pit!$A$4:$BE$1686,U$2,FALSE)),COND!$A$35:$B$41,2,FALSE)</f>
        <v>??</v>
      </c>
      <c r="V1223" s="21">
        <f>IF($C1223="B",VLOOKUP($A1223,Bat!$A$4:$AT$2284,46,FALSE),VLOOKUP($A1223,Pit!$A$4:$BD$1664,56,FALSE))</f>
        <v>792</v>
      </c>
      <c r="W1223" s="16">
        <f t="shared" si="97"/>
        <v>792</v>
      </c>
      <c r="X1223" s="16"/>
      <c r="Y1223" s="22">
        <f t="shared" si="98"/>
        <v>1362</v>
      </c>
      <c r="Z1223" s="16" t="str">
        <f>IFERROR(VLOOKUP($D1223,Results37!$F$3:$L$1396,Z$1,FALSE),"")</f>
        <v/>
      </c>
      <c r="AA1223" s="47" t="str">
        <f>IF(ISERROR(VLOOKUP(D1223,Results37!$F$3:$O$399,AA$1,FALSE)),"",IF(VLOOKUP(D1223,Results37!$F$3:$O$399,AA$1+1,FALSE)=1,"S"&amp;VLOOKUP(D1223,Results37!$F$3:$O$399,AA$1,FALSE),VLOOKUP(D1223,Results37!$F$3:$O$399,AA$1,FALSE)))</f>
        <v/>
      </c>
      <c r="AB1223" s="16" t="str">
        <f>IFERROR(VLOOKUP($D1223,Results37!$F$3:$L$1396,AB$1,FALSE),"")</f>
        <v/>
      </c>
      <c r="AC1223" s="16" t="str">
        <f>IFERROR(VLOOKUP($D1223,Results37!$F$3:$L$1396,AC$1,FALSE),"")</f>
        <v/>
      </c>
      <c r="AD1223" s="16" t="str">
        <f t="shared" si="99"/>
        <v/>
      </c>
      <c r="AE1223" s="20" t="str">
        <f>IF(ISERROR(VLOOKUP($AC1223&amp;"-"&amp;$F1223&amp;" "&amp;G1223,Bonuses!$B$1:$G$1006,4,FALSE)),"",INT(VLOOKUP($AC1223&amp;"-"&amp;$F1223&amp;" "&amp;$G1223,Bonuses!$B$1:$G$1006,4,FALSE)))</f>
        <v/>
      </c>
      <c r="AF1223" s="16" t="str">
        <f>IF(ISERROR(VLOOKUP($AC1223&amp;"-"&amp;$F1223,Bonuses!$B$1:$G$1006,5,FALSE)),"",IF(VLOOKUP($AC1223&amp;"-"&amp;$F1223,Bonuses!$B$1:$G$1006,5,FALSE)="","",VLOOKUP($AC1223&amp;"-"&amp;$F1223,Bonuses!$B$1:$G$1006,6,FALSE)&amp;" yrs, "&amp;VLOOKUP($AC1223&amp;"-"&amp;$F1223,Bonuses!$B$1:$G$1006,5,FALSE)))</f>
        <v/>
      </c>
    </row>
    <row r="1224" spans="1:32" s="21" customFormat="1" x14ac:dyDescent="0.25">
      <c r="A1224" s="21" t="s">
        <v>2902</v>
      </c>
      <c r="B1224" s="21">
        <f t="shared" si="95"/>
        <v>0</v>
      </c>
      <c r="C1224" s="21" t="str">
        <f t="shared" si="96"/>
        <v>P</v>
      </c>
      <c r="D1224" s="17">
        <f>IF($C1224="B",VLOOKUP($A1224,Bat!$A$4:$BF$2320,D$1,FALSE),VLOOKUP($A1224,Pit!$A$4:$BA$1686,D$2,FALSE))</f>
        <v>5097</v>
      </c>
      <c r="E1224" s="16" t="str">
        <f>IF($C1224="B",VLOOKUP($A1224,Bat!$A$4:$BF$2320,E$1,FALSE),VLOOKUP($A1224,Pit!$A$4:$BA$1686,E$2,FALSE))</f>
        <v>RP</v>
      </c>
      <c r="F1224" s="16" t="str">
        <f>IF($C1224="B",VLOOKUP($A1224,Bat!$A$4:$BF$2320,F$1,FALSE),VLOOKUP($A1224,Pit!$A$4:$BA$1686,F$2,FALSE))</f>
        <v>José</v>
      </c>
      <c r="G1224" s="16" t="str">
        <f>IF($C1224="B",VLOOKUP($A1224,Bat!$A$4:$BF$2320,G$1,FALSE),VLOOKUP($A1224,Pit!$A$4:$BA$1686,G$2,FALSE))</f>
        <v>Martiel</v>
      </c>
      <c r="H1224" s="16">
        <f>IF($C1224="B",VLOOKUP($A1224,Bat!$A$4:$BF$2320,H$1,FALSE),VLOOKUP($A1224,Pit!$A$4:$BA$1686,H$2,FALSE))</f>
        <v>24</v>
      </c>
      <c r="I1224" s="16" t="str">
        <f>IF($C1224="B",VLOOKUP($A1224,Bat!$A$4:$BF$2320,I$1,FALSE),VLOOKUP($A1224,Pit!$A$4:$BA$1686,I$2,FALSE))</f>
        <v>L</v>
      </c>
      <c r="J1224" s="16" t="str">
        <f>IF($C1224="B",VLOOKUP($A1224,Bat!$A$4:$BF$2320,J$1,FALSE),VLOOKUP($A1224,Pit!$A$4:$BA$1686,J$2,FALSE))</f>
        <v>L</v>
      </c>
      <c r="K1224" s="16" t="str">
        <f>IF($C1224="B",VLOOKUP($A1224,Bat!$A$4:$BF$2320,K$1,FALSE),VLOOKUP($A1224,Pit!$A$4:$BA$1686,K$2,FALSE))</f>
        <v>Normal</v>
      </c>
      <c r="L1224" s="17" t="str">
        <f>IF($C1224="B",VLOOKUP($A1224,Bat!$A$4:$BF$2320,L$1,FALSE),VLOOKUP($A1224,Pit!$A$4:$BA$1686,L$2,FALSE))</f>
        <v>Low</v>
      </c>
      <c r="M1224" s="16">
        <f>IF($C1224="B",VLOOKUP($A1224,Bat!$A$4:$BF$2320,M$1,FALSE),VLOOKUP($A1224,Pit!$A$4:$BA$1686,M$2,FALSE))</f>
        <v>4</v>
      </c>
      <c r="N1224" s="16">
        <f>IF($C1224="B",VLOOKUP($A1224,Bat!$A$4:$BF$2320,N$1,FALSE),VLOOKUP($A1224,Pit!$A$4:$BA$1686,N$2,FALSE))</f>
        <v>2</v>
      </c>
      <c r="O1224" s="16">
        <f>IF($C1224="B",VLOOKUP($A1224,Bat!$A$4:$BF$2320,O$1,FALSE),VLOOKUP($A1224,Pit!$A$4:$BA$1686,O$2,FALSE))</f>
        <v>1</v>
      </c>
      <c r="P1224" s="16" t="str">
        <f>IF($C1224="B",VLOOKUP($A1224,Bat!$A$4:$BF$2320,P$1,FALSE),VLOOKUP($A1224,Pit!$A$4:$BA$1686,P$2,FALSE))</f>
        <v>90-92 Mph</v>
      </c>
      <c r="Q1224" s="17">
        <f>IF($C1224="B",VLOOKUP($A1224,Bat!$A$4:$BF$2320,Q$1,FALSE),VLOOKUP($A1224,Pit!$A$4:$BA$1686,Q$2,FALSE))</f>
        <v>7</v>
      </c>
      <c r="R1224" s="18">
        <f>IF($C1224="B",VLOOKUP($A1224,Bat!$A$4:$BF$2320,R$1,FALSE),VLOOKUP($A1224,Pit!$A$4:$BA$1686,R$2,FALSE))</f>
        <v>-4.2920962632488546</v>
      </c>
      <c r="S1224" s="19">
        <f>IF($C1224="B",VLOOKUP($A1224,Bat!$A$4:$BF$2320,S$1,FALSE),VLOOKUP($A1224,Pit!$A$4:$BA$1686,S$2,FALSE))</f>
        <v>-1.4346143670615275</v>
      </c>
      <c r="T1224" s="20" t="str">
        <f>IF($C1224="B",VLOOKUP($A1224,Bat!$A$4:$BF$2320,T$1,FALSE),VLOOKUP($A1224,Pit!$A$4:$BA$1686,T$2,FALSE))</f>
        <v>Slot</v>
      </c>
      <c r="U1224" s="17" t="str">
        <f>VLOOKUP(IF($C1224="B",VLOOKUP($A1224,Bat!$A$4:$AU$2320,U$1,FALSE),VLOOKUP($A1224,Pit!$A$4:$BE$1686,U$2,FALSE)),COND!$A$35:$B$41,2,FALSE)</f>
        <v>??</v>
      </c>
      <c r="V1224" s="21">
        <f>IF($C1224="B",VLOOKUP($A1224,Bat!$A$4:$AT$2284,46,FALSE),VLOOKUP($A1224,Pit!$A$4:$BD$1664,56,FALSE))</f>
        <v>793</v>
      </c>
      <c r="W1224" s="16">
        <f t="shared" si="97"/>
        <v>793</v>
      </c>
      <c r="X1224" s="16"/>
      <c r="Y1224" s="22">
        <f t="shared" si="98"/>
        <v>1363</v>
      </c>
      <c r="Z1224" s="16" t="str">
        <f>IFERROR(VLOOKUP($D1224,Results37!$F$3:$L$1396,Z$1,FALSE),"")</f>
        <v/>
      </c>
      <c r="AA1224" s="47" t="str">
        <f>IF(ISERROR(VLOOKUP(D1224,Results37!$F$3:$O$399,AA$1,FALSE)),"",IF(VLOOKUP(D1224,Results37!$F$3:$O$399,AA$1+1,FALSE)=1,"S"&amp;VLOOKUP(D1224,Results37!$F$3:$O$399,AA$1,FALSE),VLOOKUP(D1224,Results37!$F$3:$O$399,AA$1,FALSE)))</f>
        <v/>
      </c>
      <c r="AB1224" s="16" t="str">
        <f>IFERROR(VLOOKUP($D1224,Results37!$F$3:$L$1396,AB$1,FALSE),"")</f>
        <v/>
      </c>
      <c r="AC1224" s="16" t="str">
        <f>IFERROR(VLOOKUP($D1224,Results37!$F$3:$L$1396,AC$1,FALSE),"")</f>
        <v/>
      </c>
      <c r="AD1224" s="16" t="str">
        <f t="shared" si="99"/>
        <v/>
      </c>
      <c r="AE1224" s="20" t="str">
        <f>IF(ISERROR(VLOOKUP($AC1224&amp;"-"&amp;$F1224&amp;" "&amp;G1224,Bonuses!$B$1:$G$1006,4,FALSE)),"",INT(VLOOKUP($AC1224&amp;"-"&amp;$F1224&amp;" "&amp;$G1224,Bonuses!$B$1:$G$1006,4,FALSE)))</f>
        <v/>
      </c>
      <c r="AF1224" s="16" t="str">
        <f>IF(ISERROR(VLOOKUP($AC1224&amp;"-"&amp;$F1224,Bonuses!$B$1:$G$1006,5,FALSE)),"",IF(VLOOKUP($AC1224&amp;"-"&amp;$F1224,Bonuses!$B$1:$G$1006,5,FALSE)="","",VLOOKUP($AC1224&amp;"-"&amp;$F1224,Bonuses!$B$1:$G$1006,6,FALSE)&amp;" yrs, "&amp;VLOOKUP($AC1224&amp;"-"&amp;$F1224,Bonuses!$B$1:$G$1006,5,FALSE)))</f>
        <v/>
      </c>
    </row>
    <row r="1225" spans="1:32" s="21" customFormat="1" x14ac:dyDescent="0.25">
      <c r="A1225" s="21" t="s">
        <v>2846</v>
      </c>
      <c r="B1225" s="21">
        <f t="shared" si="95"/>
        <v>0</v>
      </c>
      <c r="C1225" s="21" t="str">
        <f t="shared" si="96"/>
        <v>P</v>
      </c>
      <c r="D1225" s="17">
        <f>IF($C1225="B",VLOOKUP($A1225,Bat!$A$4:$BF$2320,D$1,FALSE),VLOOKUP($A1225,Pit!$A$4:$BA$1686,D$2,FALSE))</f>
        <v>4705</v>
      </c>
      <c r="E1225" s="16" t="str">
        <f>IF($C1225="B",VLOOKUP($A1225,Bat!$A$4:$BF$2320,E$1,FALSE),VLOOKUP($A1225,Pit!$A$4:$BA$1686,E$2,FALSE))</f>
        <v>RP</v>
      </c>
      <c r="F1225" s="16" t="str">
        <f>IF($C1225="B",VLOOKUP($A1225,Bat!$A$4:$BF$2320,F$1,FALSE),VLOOKUP($A1225,Pit!$A$4:$BA$1686,F$2,FALSE))</f>
        <v>Henry</v>
      </c>
      <c r="G1225" s="16" t="str">
        <f>IF($C1225="B",VLOOKUP($A1225,Bat!$A$4:$BF$2320,G$1,FALSE),VLOOKUP($A1225,Pit!$A$4:$BA$1686,G$2,FALSE))</f>
        <v>Baxter</v>
      </c>
      <c r="H1225" s="16">
        <f>IF($C1225="B",VLOOKUP($A1225,Bat!$A$4:$BF$2320,H$1,FALSE),VLOOKUP($A1225,Pit!$A$4:$BA$1686,H$2,FALSE))</f>
        <v>24</v>
      </c>
      <c r="I1225" s="16" t="str">
        <f>IF($C1225="B",VLOOKUP($A1225,Bat!$A$4:$BF$2320,I$1,FALSE),VLOOKUP($A1225,Pit!$A$4:$BA$1686,I$2,FALSE))</f>
        <v>R</v>
      </c>
      <c r="J1225" s="16" t="str">
        <f>IF($C1225="B",VLOOKUP($A1225,Bat!$A$4:$BF$2320,J$1,FALSE),VLOOKUP($A1225,Pit!$A$4:$BA$1686,J$2,FALSE))</f>
        <v>R</v>
      </c>
      <c r="K1225" s="16" t="str">
        <f>IF($C1225="B",VLOOKUP($A1225,Bat!$A$4:$BF$2320,K$1,FALSE),VLOOKUP($A1225,Pit!$A$4:$BA$1686,K$2,FALSE))</f>
        <v>Low</v>
      </c>
      <c r="L1225" s="17" t="str">
        <f>IF($C1225="B",VLOOKUP($A1225,Bat!$A$4:$BF$2320,L$1,FALSE),VLOOKUP($A1225,Pit!$A$4:$BA$1686,L$2,FALSE))</f>
        <v>High</v>
      </c>
      <c r="M1225" s="16">
        <f>IF($C1225="B",VLOOKUP($A1225,Bat!$A$4:$BF$2320,M$1,FALSE),VLOOKUP($A1225,Pit!$A$4:$BA$1686,M$2,FALSE))</f>
        <v>3</v>
      </c>
      <c r="N1225" s="16">
        <f>IF($C1225="B",VLOOKUP($A1225,Bat!$A$4:$BF$2320,N$1,FALSE),VLOOKUP($A1225,Pit!$A$4:$BA$1686,N$2,FALSE))</f>
        <v>1</v>
      </c>
      <c r="O1225" s="16">
        <f>IF($C1225="B",VLOOKUP($A1225,Bat!$A$4:$BF$2320,O$1,FALSE),VLOOKUP($A1225,Pit!$A$4:$BA$1686,O$2,FALSE))</f>
        <v>1</v>
      </c>
      <c r="P1225" s="16" t="str">
        <f>IF($C1225="B",VLOOKUP($A1225,Bat!$A$4:$BF$2320,P$1,FALSE),VLOOKUP($A1225,Pit!$A$4:$BA$1686,P$2,FALSE))</f>
        <v>92-94 Mph</v>
      </c>
      <c r="Q1225" s="17">
        <f>IF($C1225="B",VLOOKUP($A1225,Bat!$A$4:$BF$2320,Q$1,FALSE),VLOOKUP($A1225,Pit!$A$4:$BA$1686,Q$2,FALSE))</f>
        <v>9</v>
      </c>
      <c r="R1225" s="18">
        <f>IF($C1225="B",VLOOKUP($A1225,Bat!$A$4:$BF$2320,R$1,FALSE),VLOOKUP($A1225,Pit!$A$4:$BA$1686,R$2,FALSE))</f>
        <v>-4.2945570820334353</v>
      </c>
      <c r="S1225" s="19">
        <f>IF($C1225="B",VLOOKUP($A1225,Bat!$A$4:$BF$2320,S$1,FALSE),VLOOKUP($A1225,Pit!$A$4:$BA$1686,S$2,FALSE))</f>
        <v>-1.434830550102892</v>
      </c>
      <c r="T1225" s="20" t="str">
        <f>IF($C1225="B",VLOOKUP($A1225,Bat!$A$4:$BF$2320,T$1,FALSE),VLOOKUP($A1225,Pit!$A$4:$BA$1686,T$2,FALSE))</f>
        <v>Slot</v>
      </c>
      <c r="U1225" s="17" t="str">
        <f>VLOOKUP(IF($C1225="B",VLOOKUP($A1225,Bat!$A$4:$AU$2320,U$1,FALSE),VLOOKUP($A1225,Pit!$A$4:$BE$1686,U$2,FALSE)),COND!$A$35:$B$41,2,FALSE)</f>
        <v>??</v>
      </c>
      <c r="V1225" s="21">
        <f>IF($C1225="B",VLOOKUP($A1225,Bat!$A$4:$AT$2284,46,FALSE),VLOOKUP($A1225,Pit!$A$4:$BD$1664,56,FALSE))</f>
        <v>794</v>
      </c>
      <c r="W1225" s="16">
        <f t="shared" si="97"/>
        <v>794</v>
      </c>
      <c r="X1225" s="16"/>
      <c r="Y1225" s="22">
        <f t="shared" si="98"/>
        <v>1364</v>
      </c>
      <c r="Z1225" s="16" t="str">
        <f>IFERROR(VLOOKUP($D1225,Results37!$F$3:$L$1396,Z$1,FALSE),"")</f>
        <v/>
      </c>
      <c r="AA1225" s="47" t="str">
        <f>IF(ISERROR(VLOOKUP(D1225,Results37!$F$3:$O$399,AA$1,FALSE)),"",IF(VLOOKUP(D1225,Results37!$F$3:$O$399,AA$1+1,FALSE)=1,"S"&amp;VLOOKUP(D1225,Results37!$F$3:$O$399,AA$1,FALSE),VLOOKUP(D1225,Results37!$F$3:$O$399,AA$1,FALSE)))</f>
        <v/>
      </c>
      <c r="AB1225" s="16" t="str">
        <f>IFERROR(VLOOKUP($D1225,Results37!$F$3:$L$1396,AB$1,FALSE),"")</f>
        <v/>
      </c>
      <c r="AC1225" s="16" t="str">
        <f>IFERROR(VLOOKUP($D1225,Results37!$F$3:$L$1396,AC$1,FALSE),"")</f>
        <v/>
      </c>
      <c r="AD1225" s="16" t="str">
        <f t="shared" si="99"/>
        <v/>
      </c>
      <c r="AE1225" s="20" t="str">
        <f>IF(ISERROR(VLOOKUP($AC1225&amp;"-"&amp;$F1225&amp;" "&amp;G1225,Bonuses!$B$1:$G$1006,4,FALSE)),"",INT(VLOOKUP($AC1225&amp;"-"&amp;$F1225&amp;" "&amp;$G1225,Bonuses!$B$1:$G$1006,4,FALSE)))</f>
        <v/>
      </c>
      <c r="AF1225" s="16" t="str">
        <f>IF(ISERROR(VLOOKUP($AC1225&amp;"-"&amp;$F1225,Bonuses!$B$1:$G$1006,5,FALSE)),"",IF(VLOOKUP($AC1225&amp;"-"&amp;$F1225,Bonuses!$B$1:$G$1006,5,FALSE)="","",VLOOKUP($AC1225&amp;"-"&amp;$F1225,Bonuses!$B$1:$G$1006,6,FALSE)&amp;" yrs, "&amp;VLOOKUP($AC1225&amp;"-"&amp;$F1225,Bonuses!$B$1:$G$1006,5,FALSE)))</f>
        <v/>
      </c>
    </row>
    <row r="1226" spans="1:32" s="21" customFormat="1" x14ac:dyDescent="0.25">
      <c r="A1226" s="21" t="s">
        <v>2882</v>
      </c>
      <c r="B1226" s="21">
        <f t="shared" si="95"/>
        <v>0</v>
      </c>
      <c r="C1226" s="21" t="str">
        <f t="shared" si="96"/>
        <v>P</v>
      </c>
      <c r="D1226" s="17">
        <f>IF($C1226="B",VLOOKUP($A1226,Bat!$A$4:$BF$2320,D$1,FALSE),VLOOKUP($A1226,Pit!$A$4:$BA$1686,D$2,FALSE))</f>
        <v>15342</v>
      </c>
      <c r="E1226" s="16" t="str">
        <f>IF($C1226="B",VLOOKUP($A1226,Bat!$A$4:$BF$2320,E$1,FALSE),VLOOKUP($A1226,Pit!$A$4:$BA$1686,E$2,FALSE))</f>
        <v>RP</v>
      </c>
      <c r="F1226" s="16" t="str">
        <f>IF($C1226="B",VLOOKUP($A1226,Bat!$A$4:$BF$2320,F$1,FALSE),VLOOKUP($A1226,Pit!$A$4:$BA$1686,F$2,FALSE))</f>
        <v>Alejandro</v>
      </c>
      <c r="G1226" s="16" t="str">
        <f>IF($C1226="B",VLOOKUP($A1226,Bat!$A$4:$BF$2320,G$1,FALSE),VLOOKUP($A1226,Pit!$A$4:$BA$1686,G$2,FALSE))</f>
        <v>De La Madrid</v>
      </c>
      <c r="H1226" s="16">
        <f>IF($C1226="B",VLOOKUP($A1226,Bat!$A$4:$BF$2320,H$1,FALSE),VLOOKUP($A1226,Pit!$A$4:$BA$1686,H$2,FALSE))</f>
        <v>23</v>
      </c>
      <c r="I1226" s="16" t="str">
        <f>IF($C1226="B",VLOOKUP($A1226,Bat!$A$4:$BF$2320,I$1,FALSE),VLOOKUP($A1226,Pit!$A$4:$BA$1686,I$2,FALSE))</f>
        <v>R</v>
      </c>
      <c r="J1226" s="16" t="str">
        <f>IF($C1226="B",VLOOKUP($A1226,Bat!$A$4:$BF$2320,J$1,FALSE),VLOOKUP($A1226,Pit!$A$4:$BA$1686,J$2,FALSE))</f>
        <v>R</v>
      </c>
      <c r="K1226" s="16" t="str">
        <f>IF($C1226="B",VLOOKUP($A1226,Bat!$A$4:$BF$2320,K$1,FALSE),VLOOKUP($A1226,Pit!$A$4:$BA$1686,K$2,FALSE))</f>
        <v>Low</v>
      </c>
      <c r="L1226" s="17" t="str">
        <f>IF($C1226="B",VLOOKUP($A1226,Bat!$A$4:$BF$2320,L$1,FALSE),VLOOKUP($A1226,Pit!$A$4:$BA$1686,L$2,FALSE))</f>
        <v>Normal</v>
      </c>
      <c r="M1226" s="16">
        <f>IF($C1226="B",VLOOKUP($A1226,Bat!$A$4:$BF$2320,M$1,FALSE),VLOOKUP($A1226,Pit!$A$4:$BA$1686,M$2,FALSE))</f>
        <v>3</v>
      </c>
      <c r="N1226" s="16">
        <f>IF($C1226="B",VLOOKUP($A1226,Bat!$A$4:$BF$2320,N$1,FALSE),VLOOKUP($A1226,Pit!$A$4:$BA$1686,N$2,FALSE))</f>
        <v>1</v>
      </c>
      <c r="O1226" s="16">
        <f>IF($C1226="B",VLOOKUP($A1226,Bat!$A$4:$BF$2320,O$1,FALSE),VLOOKUP($A1226,Pit!$A$4:$BA$1686,O$2,FALSE))</f>
        <v>1</v>
      </c>
      <c r="P1226" s="16" t="str">
        <f>IF($C1226="B",VLOOKUP($A1226,Bat!$A$4:$BF$2320,P$1,FALSE),VLOOKUP($A1226,Pit!$A$4:$BA$1686,P$2,FALSE))</f>
        <v>89-91 Mph</v>
      </c>
      <c r="Q1226" s="17">
        <f>IF($C1226="B",VLOOKUP($A1226,Bat!$A$4:$BF$2320,Q$1,FALSE),VLOOKUP($A1226,Pit!$A$4:$BA$1686,Q$2,FALSE))</f>
        <v>3</v>
      </c>
      <c r="R1226" s="18">
        <f>IF($C1226="B",VLOOKUP($A1226,Bat!$A$4:$BF$2320,R$1,FALSE),VLOOKUP($A1226,Pit!$A$4:$BA$1686,R$2,FALSE))</f>
        <v>-4.3418205795885108</v>
      </c>
      <c r="S1226" s="19">
        <f>IF($C1226="B",VLOOKUP($A1226,Bat!$A$4:$BF$2320,S$1,FALSE),VLOOKUP($A1226,Pit!$A$4:$BA$1686,S$2,FALSE))</f>
        <v>-1.4389826504976939</v>
      </c>
      <c r="T1226" s="20" t="str">
        <f>IF($C1226="B",VLOOKUP($A1226,Bat!$A$4:$BF$2320,T$1,FALSE),VLOOKUP($A1226,Pit!$A$4:$BA$1686,T$2,FALSE))</f>
        <v>-</v>
      </c>
      <c r="U1226" s="17" t="str">
        <f>VLOOKUP(IF($C1226="B",VLOOKUP($A1226,Bat!$A$4:$AU$2320,U$1,FALSE),VLOOKUP($A1226,Pit!$A$4:$BE$1686,U$2,FALSE)),COND!$A$35:$B$41,2,FALSE)</f>
        <v>??</v>
      </c>
      <c r="V1226" s="21">
        <f>IF($C1226="B",VLOOKUP($A1226,Bat!$A$4:$AT$2284,46,FALSE),VLOOKUP($A1226,Pit!$A$4:$BD$1664,56,FALSE))</f>
        <v>795</v>
      </c>
      <c r="W1226" s="16">
        <f t="shared" si="97"/>
        <v>999</v>
      </c>
      <c r="X1226" s="16"/>
      <c r="Y1226" s="22">
        <f t="shared" si="98"/>
        <v>1365</v>
      </c>
      <c r="Z1226" s="16" t="str">
        <f>IFERROR(VLOOKUP($D1226,Results37!$F$3:$L$1396,Z$1,FALSE),"")</f>
        <v/>
      </c>
      <c r="AA1226" s="47" t="str">
        <f>IF(ISERROR(VLOOKUP(D1226,Results37!$F$3:$O$399,AA$1,FALSE)),"",IF(VLOOKUP(D1226,Results37!$F$3:$O$399,AA$1+1,FALSE)=1,"S"&amp;VLOOKUP(D1226,Results37!$F$3:$O$399,AA$1,FALSE),VLOOKUP(D1226,Results37!$F$3:$O$399,AA$1,FALSE)))</f>
        <v/>
      </c>
      <c r="AB1226" s="16" t="str">
        <f>IFERROR(VLOOKUP($D1226,Results37!$F$3:$L$1396,AB$1,FALSE),"")</f>
        <v/>
      </c>
      <c r="AC1226" s="16" t="str">
        <f>IFERROR(VLOOKUP($D1226,Results37!$F$3:$L$1396,AC$1,FALSE),"")</f>
        <v/>
      </c>
      <c r="AD1226" s="16" t="str">
        <f t="shared" si="99"/>
        <v/>
      </c>
      <c r="AE1226" s="20" t="str">
        <f>IF(ISERROR(VLOOKUP($AC1226&amp;"-"&amp;$F1226&amp;" "&amp;G1226,Bonuses!$B$1:$G$1006,4,FALSE)),"",INT(VLOOKUP($AC1226&amp;"-"&amp;$F1226&amp;" "&amp;$G1226,Bonuses!$B$1:$G$1006,4,FALSE)))</f>
        <v/>
      </c>
      <c r="AF1226" s="16" t="str">
        <f>IF(ISERROR(VLOOKUP($AC1226&amp;"-"&amp;$F1226,Bonuses!$B$1:$G$1006,5,FALSE)),"",IF(VLOOKUP($AC1226&amp;"-"&amp;$F1226,Bonuses!$B$1:$G$1006,5,FALSE)="","",VLOOKUP($AC1226&amp;"-"&amp;$F1226,Bonuses!$B$1:$G$1006,6,FALSE)&amp;" yrs, "&amp;VLOOKUP($AC1226&amp;"-"&amp;$F1226,Bonuses!$B$1:$G$1006,5,FALSE)))</f>
        <v/>
      </c>
    </row>
    <row r="1227" spans="1:32" s="21" customFormat="1" x14ac:dyDescent="0.25">
      <c r="A1227" s="21" t="s">
        <v>2825</v>
      </c>
      <c r="B1227" s="21">
        <f t="shared" si="95"/>
        <v>0</v>
      </c>
      <c r="C1227" s="21" t="str">
        <f t="shared" si="96"/>
        <v>P</v>
      </c>
      <c r="D1227" s="17">
        <f>IF($C1227="B",VLOOKUP($A1227,Bat!$A$4:$BF$2320,D$1,FALSE),VLOOKUP($A1227,Pit!$A$4:$BA$1686,D$2,FALSE))</f>
        <v>1811</v>
      </c>
      <c r="E1227" s="16" t="str">
        <f>IF($C1227="B",VLOOKUP($A1227,Bat!$A$4:$BF$2320,E$1,FALSE),VLOOKUP($A1227,Pit!$A$4:$BA$1686,E$2,FALSE))</f>
        <v>RP</v>
      </c>
      <c r="F1227" s="16" t="str">
        <f>IF($C1227="B",VLOOKUP($A1227,Bat!$A$4:$BF$2320,F$1,FALSE),VLOOKUP($A1227,Pit!$A$4:$BA$1686,F$2,FALSE))</f>
        <v>Aubrey</v>
      </c>
      <c r="G1227" s="16" t="str">
        <f>IF($C1227="B",VLOOKUP($A1227,Bat!$A$4:$BF$2320,G$1,FALSE),VLOOKUP($A1227,Pit!$A$4:$BA$1686,G$2,FALSE))</f>
        <v>Clark</v>
      </c>
      <c r="H1227" s="16">
        <f>IF($C1227="B",VLOOKUP($A1227,Bat!$A$4:$BF$2320,H$1,FALSE),VLOOKUP($A1227,Pit!$A$4:$BA$1686,H$2,FALSE))</f>
        <v>24</v>
      </c>
      <c r="I1227" s="16" t="str">
        <f>IF($C1227="B",VLOOKUP($A1227,Bat!$A$4:$BF$2320,I$1,FALSE),VLOOKUP($A1227,Pit!$A$4:$BA$1686,I$2,FALSE))</f>
        <v>R</v>
      </c>
      <c r="J1227" s="16" t="str">
        <f>IF($C1227="B",VLOOKUP($A1227,Bat!$A$4:$BF$2320,J$1,FALSE),VLOOKUP($A1227,Pit!$A$4:$BA$1686,J$2,FALSE))</f>
        <v>R</v>
      </c>
      <c r="K1227" s="16" t="str">
        <f>IF($C1227="B",VLOOKUP($A1227,Bat!$A$4:$BF$2320,K$1,FALSE),VLOOKUP($A1227,Pit!$A$4:$BA$1686,K$2,FALSE))</f>
        <v>High</v>
      </c>
      <c r="L1227" s="17" t="str">
        <f>IF($C1227="B",VLOOKUP($A1227,Bat!$A$4:$BF$2320,L$1,FALSE),VLOOKUP($A1227,Pit!$A$4:$BA$1686,L$2,FALSE))</f>
        <v>Low</v>
      </c>
      <c r="M1227" s="16">
        <f>IF($C1227="B",VLOOKUP($A1227,Bat!$A$4:$BF$2320,M$1,FALSE),VLOOKUP($A1227,Pit!$A$4:$BA$1686,M$2,FALSE))</f>
        <v>3</v>
      </c>
      <c r="N1227" s="16">
        <f>IF($C1227="B",VLOOKUP($A1227,Bat!$A$4:$BF$2320,N$1,FALSE),VLOOKUP($A1227,Pit!$A$4:$BA$1686,N$2,FALSE))</f>
        <v>1</v>
      </c>
      <c r="O1227" s="16">
        <f>IF($C1227="B",VLOOKUP($A1227,Bat!$A$4:$BF$2320,O$1,FALSE),VLOOKUP($A1227,Pit!$A$4:$BA$1686,O$2,FALSE))</f>
        <v>1</v>
      </c>
      <c r="P1227" s="16" t="str">
        <f>IF($C1227="B",VLOOKUP($A1227,Bat!$A$4:$BF$2320,P$1,FALSE),VLOOKUP($A1227,Pit!$A$4:$BA$1686,P$2,FALSE))</f>
        <v>89-91 Mph</v>
      </c>
      <c r="Q1227" s="17">
        <f>IF($C1227="B",VLOOKUP($A1227,Bat!$A$4:$BF$2320,Q$1,FALSE),VLOOKUP($A1227,Pit!$A$4:$BA$1686,Q$2,FALSE))</f>
        <v>3</v>
      </c>
      <c r="R1227" s="18">
        <f>IF($C1227="B",VLOOKUP($A1227,Bat!$A$4:$BF$2320,R$1,FALSE),VLOOKUP($A1227,Pit!$A$4:$BA$1686,R$2,FALSE))</f>
        <v>-4.4798292279317593</v>
      </c>
      <c r="S1227" s="19">
        <f>IF($C1227="B",VLOOKUP($A1227,Bat!$A$4:$BF$2320,S$1,FALSE),VLOOKUP($A1227,Pit!$A$4:$BA$1686,S$2,FALSE))</f>
        <v>-1.4511067164876115</v>
      </c>
      <c r="T1227" s="20" t="str">
        <f>IF($C1227="B",VLOOKUP($A1227,Bat!$A$4:$BF$2320,T$1,FALSE),VLOOKUP($A1227,Pit!$A$4:$BA$1686,T$2,FALSE))</f>
        <v>Slot</v>
      </c>
      <c r="U1227" s="17" t="str">
        <f>VLOOKUP(IF($C1227="B",VLOOKUP($A1227,Bat!$A$4:$AU$2320,U$1,FALSE),VLOOKUP($A1227,Pit!$A$4:$BE$1686,U$2,FALSE)),COND!$A$35:$B$41,2,FALSE)</f>
        <v>??</v>
      </c>
      <c r="V1227" s="21">
        <f>IF($C1227="B",VLOOKUP($A1227,Bat!$A$4:$AT$2284,46,FALSE),VLOOKUP($A1227,Pit!$A$4:$BD$1664,56,FALSE))</f>
        <v>796</v>
      </c>
      <c r="W1227" s="16">
        <f t="shared" si="97"/>
        <v>796</v>
      </c>
      <c r="X1227" s="16"/>
      <c r="Y1227" s="22">
        <f t="shared" si="98"/>
        <v>1366</v>
      </c>
      <c r="Z1227" s="16" t="str">
        <f>IFERROR(VLOOKUP($D1227,Results37!$F$3:$L$1396,Z$1,FALSE),"")</f>
        <v/>
      </c>
      <c r="AA1227" s="47" t="str">
        <f>IF(ISERROR(VLOOKUP(D1227,Results37!$F$3:$O$399,AA$1,FALSE)),"",IF(VLOOKUP(D1227,Results37!$F$3:$O$399,AA$1+1,FALSE)=1,"S"&amp;VLOOKUP(D1227,Results37!$F$3:$O$399,AA$1,FALSE),VLOOKUP(D1227,Results37!$F$3:$O$399,AA$1,FALSE)))</f>
        <v/>
      </c>
      <c r="AB1227" s="16" t="str">
        <f>IFERROR(VLOOKUP($D1227,Results37!$F$3:$L$1396,AB$1,FALSE),"")</f>
        <v/>
      </c>
      <c r="AC1227" s="16" t="str">
        <f>IFERROR(VLOOKUP($D1227,Results37!$F$3:$L$1396,AC$1,FALSE),"")</f>
        <v/>
      </c>
      <c r="AD1227" s="16" t="str">
        <f t="shared" si="99"/>
        <v/>
      </c>
      <c r="AE1227" s="20" t="str">
        <f>IF(ISERROR(VLOOKUP($AC1227&amp;"-"&amp;$F1227&amp;" "&amp;G1227,Bonuses!$B$1:$G$1006,4,FALSE)),"",INT(VLOOKUP($AC1227&amp;"-"&amp;$F1227&amp;" "&amp;$G1227,Bonuses!$B$1:$G$1006,4,FALSE)))</f>
        <v/>
      </c>
      <c r="AF1227" s="16" t="str">
        <f>IF(ISERROR(VLOOKUP($AC1227&amp;"-"&amp;$F1227,Bonuses!$B$1:$G$1006,5,FALSE)),"",IF(VLOOKUP($AC1227&amp;"-"&amp;$F1227,Bonuses!$B$1:$G$1006,5,FALSE)="","",VLOOKUP($AC1227&amp;"-"&amp;$F1227,Bonuses!$B$1:$G$1006,6,FALSE)&amp;" yrs, "&amp;VLOOKUP($AC1227&amp;"-"&amp;$F1227,Bonuses!$B$1:$G$1006,5,FALSE)))</f>
        <v/>
      </c>
    </row>
    <row r="1228" spans="1:32" s="21" customFormat="1" x14ac:dyDescent="0.25">
      <c r="A1228" s="21" t="s">
        <v>2884</v>
      </c>
      <c r="B1228" s="21">
        <f t="shared" si="95"/>
        <v>0</v>
      </c>
      <c r="C1228" s="21" t="str">
        <f t="shared" si="96"/>
        <v>P</v>
      </c>
      <c r="D1228" s="17">
        <f>IF($C1228="B",VLOOKUP($A1228,Bat!$A$4:$BF$2320,D$1,FALSE),VLOOKUP($A1228,Pit!$A$4:$BA$1686,D$2,FALSE))</f>
        <v>4986</v>
      </c>
      <c r="E1228" s="16" t="str">
        <f>IF($C1228="B",VLOOKUP($A1228,Bat!$A$4:$BF$2320,E$1,FALSE),VLOOKUP($A1228,Pit!$A$4:$BA$1686,E$2,FALSE))</f>
        <v>RP</v>
      </c>
      <c r="F1228" s="16" t="str">
        <f>IF($C1228="B",VLOOKUP($A1228,Bat!$A$4:$BF$2320,F$1,FALSE),VLOOKUP($A1228,Pit!$A$4:$BA$1686,F$2,FALSE))</f>
        <v>Lanny</v>
      </c>
      <c r="G1228" s="16" t="str">
        <f>IF($C1228="B",VLOOKUP($A1228,Bat!$A$4:$BF$2320,G$1,FALSE),VLOOKUP($A1228,Pit!$A$4:$BA$1686,G$2,FALSE))</f>
        <v>Peterson</v>
      </c>
      <c r="H1228" s="16">
        <f>IF($C1228="B",VLOOKUP($A1228,Bat!$A$4:$BF$2320,H$1,FALSE),VLOOKUP($A1228,Pit!$A$4:$BA$1686,H$2,FALSE))</f>
        <v>24</v>
      </c>
      <c r="I1228" s="16" t="str">
        <f>IF($C1228="B",VLOOKUP($A1228,Bat!$A$4:$BF$2320,I$1,FALSE),VLOOKUP($A1228,Pit!$A$4:$BA$1686,I$2,FALSE))</f>
        <v>L</v>
      </c>
      <c r="J1228" s="16" t="str">
        <f>IF($C1228="B",VLOOKUP($A1228,Bat!$A$4:$BF$2320,J$1,FALSE),VLOOKUP($A1228,Pit!$A$4:$BA$1686,J$2,FALSE))</f>
        <v>L</v>
      </c>
      <c r="K1228" s="16" t="str">
        <f>IF($C1228="B",VLOOKUP($A1228,Bat!$A$4:$BF$2320,K$1,FALSE),VLOOKUP($A1228,Pit!$A$4:$BA$1686,K$2,FALSE))</f>
        <v>Low</v>
      </c>
      <c r="L1228" s="17" t="str">
        <f>IF($C1228="B",VLOOKUP($A1228,Bat!$A$4:$BF$2320,L$1,FALSE),VLOOKUP($A1228,Pit!$A$4:$BA$1686,L$2,FALSE))</f>
        <v>Low</v>
      </c>
      <c r="M1228" s="16">
        <f>IF($C1228="B",VLOOKUP($A1228,Bat!$A$4:$BF$2320,M$1,FALSE),VLOOKUP($A1228,Pit!$A$4:$BA$1686,M$2,FALSE))</f>
        <v>3</v>
      </c>
      <c r="N1228" s="16">
        <f>IF($C1228="B",VLOOKUP($A1228,Bat!$A$4:$BF$2320,N$1,FALSE),VLOOKUP($A1228,Pit!$A$4:$BA$1686,N$2,FALSE))</f>
        <v>1</v>
      </c>
      <c r="O1228" s="16">
        <f>IF($C1228="B",VLOOKUP($A1228,Bat!$A$4:$BF$2320,O$1,FALSE),VLOOKUP($A1228,Pit!$A$4:$BA$1686,O$2,FALSE))</f>
        <v>1</v>
      </c>
      <c r="P1228" s="16" t="str">
        <f>IF($C1228="B",VLOOKUP($A1228,Bat!$A$4:$BF$2320,P$1,FALSE),VLOOKUP($A1228,Pit!$A$4:$BA$1686,P$2,FALSE))</f>
        <v>87-89 Mph</v>
      </c>
      <c r="Q1228" s="17">
        <f>IF($C1228="B",VLOOKUP($A1228,Bat!$A$4:$BF$2320,Q$1,FALSE),VLOOKUP($A1228,Pit!$A$4:$BA$1686,Q$2,FALSE))</f>
        <v>4</v>
      </c>
      <c r="R1228" s="18">
        <f>IF($C1228="B",VLOOKUP($A1228,Bat!$A$4:$BF$2320,R$1,FALSE),VLOOKUP($A1228,Pit!$A$4:$BA$1686,R$2,FALSE))</f>
        <v>-4.6048292279317664</v>
      </c>
      <c r="S1228" s="19">
        <f>IF($C1228="B",VLOOKUP($A1228,Bat!$A$4:$BF$2320,S$1,FALSE),VLOOKUP($A1228,Pit!$A$4:$BA$1686,S$2,FALSE))</f>
        <v>-1.4620879721330586</v>
      </c>
      <c r="T1228" s="20" t="str">
        <f>IF($C1228="B",VLOOKUP($A1228,Bat!$A$4:$BF$2320,T$1,FALSE),VLOOKUP($A1228,Pit!$A$4:$BA$1686,T$2,FALSE))</f>
        <v>Slot</v>
      </c>
      <c r="U1228" s="17" t="str">
        <f>VLOOKUP(IF($C1228="B",VLOOKUP($A1228,Bat!$A$4:$AU$2320,U$1,FALSE),VLOOKUP($A1228,Pit!$A$4:$BE$1686,U$2,FALSE)),COND!$A$35:$B$41,2,FALSE)</f>
        <v>??</v>
      </c>
      <c r="V1228" s="21">
        <f>IF($C1228="B",VLOOKUP($A1228,Bat!$A$4:$AT$2284,46,FALSE),VLOOKUP($A1228,Pit!$A$4:$BD$1664,56,FALSE))</f>
        <v>797</v>
      </c>
      <c r="W1228" s="16">
        <f t="shared" si="97"/>
        <v>797</v>
      </c>
      <c r="X1228" s="16"/>
      <c r="Y1228" s="22">
        <f t="shared" si="98"/>
        <v>1367</v>
      </c>
      <c r="Z1228" s="16" t="str">
        <f>IFERROR(VLOOKUP($D1228,Results37!$F$3:$L$1396,Z$1,FALSE),"")</f>
        <v/>
      </c>
      <c r="AA1228" s="47" t="str">
        <f>IF(ISERROR(VLOOKUP(D1228,Results37!$F$3:$O$399,AA$1,FALSE)),"",IF(VLOOKUP(D1228,Results37!$F$3:$O$399,AA$1+1,FALSE)=1,"S"&amp;VLOOKUP(D1228,Results37!$F$3:$O$399,AA$1,FALSE),VLOOKUP(D1228,Results37!$F$3:$O$399,AA$1,FALSE)))</f>
        <v/>
      </c>
      <c r="AB1228" s="16" t="str">
        <f>IFERROR(VLOOKUP($D1228,Results37!$F$3:$L$1396,AB$1,FALSE),"")</f>
        <v/>
      </c>
      <c r="AC1228" s="16" t="str">
        <f>IFERROR(VLOOKUP($D1228,Results37!$F$3:$L$1396,AC$1,FALSE),"")</f>
        <v/>
      </c>
      <c r="AD1228" s="16" t="str">
        <f t="shared" si="99"/>
        <v/>
      </c>
      <c r="AE1228" s="20" t="str">
        <f>IF(ISERROR(VLOOKUP($AC1228&amp;"-"&amp;$F1228&amp;" "&amp;G1228,Bonuses!$B$1:$G$1006,4,FALSE)),"",INT(VLOOKUP($AC1228&amp;"-"&amp;$F1228&amp;" "&amp;$G1228,Bonuses!$B$1:$G$1006,4,FALSE)))</f>
        <v/>
      </c>
      <c r="AF1228" s="16" t="str">
        <f>IF(ISERROR(VLOOKUP($AC1228&amp;"-"&amp;$F1228,Bonuses!$B$1:$G$1006,5,FALSE)),"",IF(VLOOKUP($AC1228&amp;"-"&amp;$F1228,Bonuses!$B$1:$G$1006,5,FALSE)="","",VLOOKUP($AC1228&amp;"-"&amp;$F1228,Bonuses!$B$1:$G$1006,6,FALSE)&amp;" yrs, "&amp;VLOOKUP($AC1228&amp;"-"&amp;$F1228,Bonuses!$B$1:$G$1006,5,FALSE)))</f>
        <v/>
      </c>
    </row>
    <row r="1229" spans="1:32" s="21" customFormat="1" x14ac:dyDescent="0.25">
      <c r="A1229" s="21" t="s">
        <v>2885</v>
      </c>
      <c r="B1229" s="21">
        <f t="shared" si="95"/>
        <v>0</v>
      </c>
      <c r="C1229" s="21" t="str">
        <f t="shared" si="96"/>
        <v>P</v>
      </c>
      <c r="D1229" s="17">
        <f>IF($C1229="B",VLOOKUP($A1229,Bat!$A$4:$BF$2320,D$1,FALSE),VLOOKUP($A1229,Pit!$A$4:$BA$1686,D$2,FALSE))</f>
        <v>4819</v>
      </c>
      <c r="E1229" s="16" t="str">
        <f>IF($C1229="B",VLOOKUP($A1229,Bat!$A$4:$BF$2320,E$1,FALSE),VLOOKUP($A1229,Pit!$A$4:$BA$1686,E$2,FALSE))</f>
        <v>RP</v>
      </c>
      <c r="F1229" s="16" t="str">
        <f>IF($C1229="B",VLOOKUP($A1229,Bat!$A$4:$BF$2320,F$1,FALSE),VLOOKUP($A1229,Pit!$A$4:$BA$1686,F$2,FALSE))</f>
        <v>Jimmy</v>
      </c>
      <c r="G1229" s="16" t="str">
        <f>IF($C1229="B",VLOOKUP($A1229,Bat!$A$4:$BF$2320,G$1,FALSE),VLOOKUP($A1229,Pit!$A$4:$BA$1686,G$2,FALSE))</f>
        <v>Rouse</v>
      </c>
      <c r="H1229" s="16">
        <f>IF($C1229="B",VLOOKUP($A1229,Bat!$A$4:$BF$2320,H$1,FALSE),VLOOKUP($A1229,Pit!$A$4:$BA$1686,H$2,FALSE))</f>
        <v>24</v>
      </c>
      <c r="I1229" s="16" t="str">
        <f>IF($C1229="B",VLOOKUP($A1229,Bat!$A$4:$BF$2320,I$1,FALSE),VLOOKUP($A1229,Pit!$A$4:$BA$1686,I$2,FALSE))</f>
        <v>R</v>
      </c>
      <c r="J1229" s="16" t="str">
        <f>IF($C1229="B",VLOOKUP($A1229,Bat!$A$4:$BF$2320,J$1,FALSE),VLOOKUP($A1229,Pit!$A$4:$BA$1686,J$2,FALSE))</f>
        <v>R</v>
      </c>
      <c r="K1229" s="16" t="str">
        <f>IF($C1229="B",VLOOKUP($A1229,Bat!$A$4:$BF$2320,K$1,FALSE),VLOOKUP($A1229,Pit!$A$4:$BA$1686,K$2,FALSE))</f>
        <v>Low</v>
      </c>
      <c r="L1229" s="17" t="str">
        <f>IF($C1229="B",VLOOKUP($A1229,Bat!$A$4:$BF$2320,L$1,FALSE),VLOOKUP($A1229,Pit!$A$4:$BA$1686,L$2,FALSE))</f>
        <v>Low</v>
      </c>
      <c r="M1229" s="16">
        <f>IF($C1229="B",VLOOKUP($A1229,Bat!$A$4:$BF$2320,M$1,FALSE),VLOOKUP($A1229,Pit!$A$4:$BA$1686,M$2,FALSE))</f>
        <v>3</v>
      </c>
      <c r="N1229" s="16">
        <f>IF($C1229="B",VLOOKUP($A1229,Bat!$A$4:$BF$2320,N$1,FALSE),VLOOKUP($A1229,Pit!$A$4:$BA$1686,N$2,FALSE))</f>
        <v>1</v>
      </c>
      <c r="O1229" s="16">
        <f>IF($C1229="B",VLOOKUP($A1229,Bat!$A$4:$BF$2320,O$1,FALSE),VLOOKUP($A1229,Pit!$A$4:$BA$1686,O$2,FALSE))</f>
        <v>1</v>
      </c>
      <c r="P1229" s="16" t="str">
        <f>IF($C1229="B",VLOOKUP($A1229,Bat!$A$4:$BF$2320,P$1,FALSE),VLOOKUP($A1229,Pit!$A$4:$BA$1686,P$2,FALSE))</f>
        <v>92-94 Mph</v>
      </c>
      <c r="Q1229" s="17">
        <f>IF($C1229="B",VLOOKUP($A1229,Bat!$A$4:$BF$2320,Q$1,FALSE),VLOOKUP($A1229,Pit!$A$4:$BA$1686,Q$2,FALSE))</f>
        <v>3</v>
      </c>
      <c r="R1229" s="18">
        <f>IF($C1229="B",VLOOKUP($A1229,Bat!$A$4:$BF$2320,R$1,FALSE),VLOOKUP($A1229,Pit!$A$4:$BA$1686,R$2,FALSE))</f>
        <v>-4.6418205795885115</v>
      </c>
      <c r="S1229" s="19">
        <f>IF($C1229="B",VLOOKUP($A1229,Bat!$A$4:$BF$2320,S$1,FALSE),VLOOKUP($A1229,Pit!$A$4:$BA$1686,S$2,FALSE))</f>
        <v>-1.4653376640467652</v>
      </c>
      <c r="T1229" s="20" t="str">
        <f>IF($C1229="B",VLOOKUP($A1229,Bat!$A$4:$BF$2320,T$1,FALSE),VLOOKUP($A1229,Pit!$A$4:$BA$1686,T$2,FALSE))</f>
        <v>Slot</v>
      </c>
      <c r="U1229" s="17" t="str">
        <f>VLOOKUP(IF($C1229="B",VLOOKUP($A1229,Bat!$A$4:$AU$2320,U$1,FALSE),VLOOKUP($A1229,Pit!$A$4:$BE$1686,U$2,FALSE)),COND!$A$35:$B$41,2,FALSE)</f>
        <v>??</v>
      </c>
      <c r="V1229" s="21">
        <f>IF($C1229="B",VLOOKUP($A1229,Bat!$A$4:$AT$2284,46,FALSE),VLOOKUP($A1229,Pit!$A$4:$BD$1664,56,FALSE))</f>
        <v>798</v>
      </c>
      <c r="W1229" s="16">
        <f t="shared" si="97"/>
        <v>798</v>
      </c>
      <c r="X1229" s="16"/>
      <c r="Y1229" s="22">
        <f t="shared" si="98"/>
        <v>1368</v>
      </c>
      <c r="Z1229" s="16" t="str">
        <f>IFERROR(VLOOKUP($D1229,Results37!$F$3:$L$1396,Z$1,FALSE),"")</f>
        <v/>
      </c>
      <c r="AA1229" s="47" t="str">
        <f>IF(ISERROR(VLOOKUP(D1229,Results37!$F$3:$O$399,AA$1,FALSE)),"",IF(VLOOKUP(D1229,Results37!$F$3:$O$399,AA$1+1,FALSE)=1,"S"&amp;VLOOKUP(D1229,Results37!$F$3:$O$399,AA$1,FALSE),VLOOKUP(D1229,Results37!$F$3:$O$399,AA$1,FALSE)))</f>
        <v/>
      </c>
      <c r="AB1229" s="16" t="str">
        <f>IFERROR(VLOOKUP($D1229,Results37!$F$3:$L$1396,AB$1,FALSE),"")</f>
        <v/>
      </c>
      <c r="AC1229" s="16" t="str">
        <f>IFERROR(VLOOKUP($D1229,Results37!$F$3:$L$1396,AC$1,FALSE),"")</f>
        <v/>
      </c>
      <c r="AD1229" s="16" t="str">
        <f t="shared" si="99"/>
        <v/>
      </c>
      <c r="AE1229" s="20" t="str">
        <f>IF(ISERROR(VLOOKUP($AC1229&amp;"-"&amp;$F1229&amp;" "&amp;G1229,Bonuses!$B$1:$G$1006,4,FALSE)),"",INT(VLOOKUP($AC1229&amp;"-"&amp;$F1229&amp;" "&amp;$G1229,Bonuses!$B$1:$G$1006,4,FALSE)))</f>
        <v/>
      </c>
      <c r="AF1229" s="16" t="str">
        <f>IF(ISERROR(VLOOKUP($AC1229&amp;"-"&amp;$F1229,Bonuses!$B$1:$G$1006,5,FALSE)),"",IF(VLOOKUP($AC1229&amp;"-"&amp;$F1229,Bonuses!$B$1:$G$1006,5,FALSE)="","",VLOOKUP($AC1229&amp;"-"&amp;$F1229,Bonuses!$B$1:$G$1006,6,FALSE)&amp;" yrs, "&amp;VLOOKUP($AC1229&amp;"-"&amp;$F1229,Bonuses!$B$1:$G$1006,5,FALSE)))</f>
        <v/>
      </c>
    </row>
    <row r="1230" spans="1:32" s="21" customFormat="1" x14ac:dyDescent="0.25">
      <c r="A1230" s="21" t="s">
        <v>2886</v>
      </c>
      <c r="B1230" s="21">
        <f t="shared" si="95"/>
        <v>0</v>
      </c>
      <c r="C1230" s="21" t="str">
        <f t="shared" si="96"/>
        <v>P</v>
      </c>
      <c r="D1230" s="17">
        <f>IF($C1230="B",VLOOKUP($A1230,Bat!$A$4:$BF$2320,D$1,FALSE),VLOOKUP($A1230,Pit!$A$4:$BA$1686,D$2,FALSE))</f>
        <v>10675</v>
      </c>
      <c r="E1230" s="16" t="str">
        <f>IF($C1230="B",VLOOKUP($A1230,Bat!$A$4:$BF$2320,E$1,FALSE),VLOOKUP($A1230,Pit!$A$4:$BA$1686,E$2,FALSE))</f>
        <v>RP</v>
      </c>
      <c r="F1230" s="16" t="str">
        <f>IF($C1230="B",VLOOKUP($A1230,Bat!$A$4:$BF$2320,F$1,FALSE),VLOOKUP($A1230,Pit!$A$4:$BA$1686,F$2,FALSE))</f>
        <v>Chris</v>
      </c>
      <c r="G1230" s="16" t="str">
        <f>IF($C1230="B",VLOOKUP($A1230,Bat!$A$4:$BF$2320,G$1,FALSE),VLOOKUP($A1230,Pit!$A$4:$BA$1686,G$2,FALSE))</f>
        <v>Bromhead</v>
      </c>
      <c r="H1230" s="16">
        <f>IF($C1230="B",VLOOKUP($A1230,Bat!$A$4:$BF$2320,H$1,FALSE),VLOOKUP($A1230,Pit!$A$4:$BA$1686,H$2,FALSE))</f>
        <v>23</v>
      </c>
      <c r="I1230" s="16" t="str">
        <f>IF($C1230="B",VLOOKUP($A1230,Bat!$A$4:$BF$2320,I$1,FALSE),VLOOKUP($A1230,Pit!$A$4:$BA$1686,I$2,FALSE))</f>
        <v>S</v>
      </c>
      <c r="J1230" s="16" t="str">
        <f>IF($C1230="B",VLOOKUP($A1230,Bat!$A$4:$BF$2320,J$1,FALSE),VLOOKUP($A1230,Pit!$A$4:$BA$1686,J$2,FALSE))</f>
        <v>R</v>
      </c>
      <c r="K1230" s="16" t="str">
        <f>IF($C1230="B",VLOOKUP($A1230,Bat!$A$4:$BF$2320,K$1,FALSE),VLOOKUP($A1230,Pit!$A$4:$BA$1686,K$2,FALSE))</f>
        <v>Low</v>
      </c>
      <c r="L1230" s="17" t="str">
        <f>IF($C1230="B",VLOOKUP($A1230,Bat!$A$4:$BF$2320,L$1,FALSE),VLOOKUP($A1230,Pit!$A$4:$BA$1686,L$2,FALSE))</f>
        <v>Normal</v>
      </c>
      <c r="M1230" s="16">
        <f>IF($C1230="B",VLOOKUP($A1230,Bat!$A$4:$BF$2320,M$1,FALSE),VLOOKUP($A1230,Pit!$A$4:$BA$1686,M$2,FALSE))</f>
        <v>3</v>
      </c>
      <c r="N1230" s="16">
        <f>IF($C1230="B",VLOOKUP($A1230,Bat!$A$4:$BF$2320,N$1,FALSE),VLOOKUP($A1230,Pit!$A$4:$BA$1686,N$2,FALSE))</f>
        <v>1</v>
      </c>
      <c r="O1230" s="16">
        <f>IF($C1230="B",VLOOKUP($A1230,Bat!$A$4:$BF$2320,O$1,FALSE),VLOOKUP($A1230,Pit!$A$4:$BA$1686,O$2,FALSE))</f>
        <v>1</v>
      </c>
      <c r="P1230" s="16" t="str">
        <f>IF($C1230="B",VLOOKUP($A1230,Bat!$A$4:$BF$2320,P$1,FALSE),VLOOKUP($A1230,Pit!$A$4:$BA$1686,P$2,FALSE))</f>
        <v>90-92 Mph</v>
      </c>
      <c r="Q1230" s="17">
        <f>IF($C1230="B",VLOOKUP($A1230,Bat!$A$4:$BF$2320,Q$1,FALSE),VLOOKUP($A1230,Pit!$A$4:$BA$1686,Q$2,FALSE))</f>
        <v>3</v>
      </c>
      <c r="R1230" s="18">
        <f>IF($C1230="B",VLOOKUP($A1230,Bat!$A$4:$BF$2320,R$1,FALSE),VLOOKUP($A1230,Pit!$A$4:$BA$1686,R$2,FALSE))</f>
        <v>-4.8168205795885051</v>
      </c>
      <c r="S1230" s="19">
        <f>IF($C1230="B",VLOOKUP($A1230,Bat!$A$4:$BF$2320,S$1,FALSE),VLOOKUP($A1230,Pit!$A$4:$BA$1686,S$2,FALSE))</f>
        <v>-1.4807114219503899</v>
      </c>
      <c r="T1230" s="20" t="str">
        <f>IF($C1230="B",VLOOKUP($A1230,Bat!$A$4:$BF$2320,T$1,FALSE),VLOOKUP($A1230,Pit!$A$4:$BA$1686,T$2,FALSE))</f>
        <v>Slot</v>
      </c>
      <c r="U1230" s="17" t="str">
        <f>VLOOKUP(IF($C1230="B",VLOOKUP($A1230,Bat!$A$4:$AU$2320,U$1,FALSE),VLOOKUP($A1230,Pit!$A$4:$BE$1686,U$2,FALSE)),COND!$A$35:$B$41,2,FALSE)</f>
        <v>??</v>
      </c>
      <c r="V1230" s="21">
        <f>IF($C1230="B",VLOOKUP($A1230,Bat!$A$4:$AT$2284,46,FALSE),VLOOKUP($A1230,Pit!$A$4:$BD$1664,56,FALSE))</f>
        <v>799</v>
      </c>
      <c r="W1230" s="16">
        <f t="shared" si="97"/>
        <v>799</v>
      </c>
      <c r="X1230" s="16"/>
      <c r="Y1230" s="22">
        <f t="shared" si="98"/>
        <v>1369</v>
      </c>
      <c r="Z1230" s="16" t="str">
        <f>IFERROR(VLOOKUP($D1230,Results37!$F$3:$L$1396,Z$1,FALSE),"")</f>
        <v/>
      </c>
      <c r="AA1230" s="47" t="str">
        <f>IF(ISERROR(VLOOKUP(D1230,Results37!$F$3:$O$399,AA$1,FALSE)),"",IF(VLOOKUP(D1230,Results37!$F$3:$O$399,AA$1+1,FALSE)=1,"S"&amp;VLOOKUP(D1230,Results37!$F$3:$O$399,AA$1,FALSE),VLOOKUP(D1230,Results37!$F$3:$O$399,AA$1,FALSE)))</f>
        <v/>
      </c>
      <c r="AB1230" s="16" t="str">
        <f>IFERROR(VLOOKUP($D1230,Results37!$F$3:$L$1396,AB$1,FALSE),"")</f>
        <v/>
      </c>
      <c r="AC1230" s="16" t="str">
        <f>IFERROR(VLOOKUP($D1230,Results37!$F$3:$L$1396,AC$1,FALSE),"")</f>
        <v/>
      </c>
      <c r="AD1230" s="16" t="str">
        <f t="shared" si="99"/>
        <v/>
      </c>
      <c r="AE1230" s="20" t="str">
        <f>IF(ISERROR(VLOOKUP($AC1230&amp;"-"&amp;$F1230&amp;" "&amp;G1230,Bonuses!$B$1:$G$1006,4,FALSE)),"",INT(VLOOKUP($AC1230&amp;"-"&amp;$F1230&amp;" "&amp;$G1230,Bonuses!$B$1:$G$1006,4,FALSE)))</f>
        <v/>
      </c>
      <c r="AF1230" s="16" t="str">
        <f>IF(ISERROR(VLOOKUP($AC1230&amp;"-"&amp;$F1230,Bonuses!$B$1:$G$1006,5,FALSE)),"",IF(VLOOKUP($AC1230&amp;"-"&amp;$F1230,Bonuses!$B$1:$G$1006,5,FALSE)="","",VLOOKUP($AC1230&amp;"-"&amp;$F1230,Bonuses!$B$1:$G$1006,6,FALSE)&amp;" yrs, "&amp;VLOOKUP($AC1230&amp;"-"&amp;$F1230,Bonuses!$B$1:$G$1006,5,FALSE)))</f>
        <v/>
      </c>
    </row>
    <row r="1231" spans="1:32" s="21" customFormat="1" x14ac:dyDescent="0.25">
      <c r="A1231" s="21" t="s">
        <v>2855</v>
      </c>
      <c r="B1231" s="21">
        <f t="shared" si="95"/>
        <v>0</v>
      </c>
      <c r="C1231" s="21" t="str">
        <f t="shared" si="96"/>
        <v>P</v>
      </c>
      <c r="D1231" s="17">
        <f>IF($C1231="B",VLOOKUP($A1231,Bat!$A$4:$BF$2320,D$1,FALSE),VLOOKUP($A1231,Pit!$A$4:$BA$1686,D$2,FALSE))</f>
        <v>4919</v>
      </c>
      <c r="E1231" s="16" t="str">
        <f>IF($C1231="B",VLOOKUP($A1231,Bat!$A$4:$BF$2320,E$1,FALSE),VLOOKUP($A1231,Pit!$A$4:$BA$1686,E$2,FALSE))</f>
        <v>CL</v>
      </c>
      <c r="F1231" s="16" t="str">
        <f>IF($C1231="B",VLOOKUP($A1231,Bat!$A$4:$BF$2320,F$1,FALSE),VLOOKUP($A1231,Pit!$A$4:$BA$1686,F$2,FALSE))</f>
        <v>Dan</v>
      </c>
      <c r="G1231" s="16" t="str">
        <f>IF($C1231="B",VLOOKUP($A1231,Bat!$A$4:$BF$2320,G$1,FALSE),VLOOKUP($A1231,Pit!$A$4:$BA$1686,G$2,FALSE))</f>
        <v>Nelligan</v>
      </c>
      <c r="H1231" s="16">
        <f>IF($C1231="B",VLOOKUP($A1231,Bat!$A$4:$BF$2320,H$1,FALSE),VLOOKUP($A1231,Pit!$A$4:$BA$1686,H$2,FALSE))</f>
        <v>24</v>
      </c>
      <c r="I1231" s="16" t="str">
        <f>IF($C1231="B",VLOOKUP($A1231,Bat!$A$4:$BF$2320,I$1,FALSE),VLOOKUP($A1231,Pit!$A$4:$BA$1686,I$2,FALSE))</f>
        <v>R</v>
      </c>
      <c r="J1231" s="16" t="str">
        <f>IF($C1231="B",VLOOKUP($A1231,Bat!$A$4:$BF$2320,J$1,FALSE),VLOOKUP($A1231,Pit!$A$4:$BA$1686,J$2,FALSE))</f>
        <v>R</v>
      </c>
      <c r="K1231" s="16" t="str">
        <f>IF($C1231="B",VLOOKUP($A1231,Bat!$A$4:$BF$2320,K$1,FALSE),VLOOKUP($A1231,Pit!$A$4:$BA$1686,K$2,FALSE))</f>
        <v>Low</v>
      </c>
      <c r="L1231" s="17" t="str">
        <f>IF($C1231="B",VLOOKUP($A1231,Bat!$A$4:$BF$2320,L$1,FALSE),VLOOKUP($A1231,Pit!$A$4:$BA$1686,L$2,FALSE))</f>
        <v>Normal</v>
      </c>
      <c r="M1231" s="16">
        <f>IF($C1231="B",VLOOKUP($A1231,Bat!$A$4:$BF$2320,M$1,FALSE),VLOOKUP($A1231,Pit!$A$4:$BA$1686,M$2,FALSE))</f>
        <v>3</v>
      </c>
      <c r="N1231" s="16">
        <f>IF($C1231="B",VLOOKUP($A1231,Bat!$A$4:$BF$2320,N$1,FALSE),VLOOKUP($A1231,Pit!$A$4:$BA$1686,N$2,FALSE))</f>
        <v>1</v>
      </c>
      <c r="O1231" s="16">
        <f>IF($C1231="B",VLOOKUP($A1231,Bat!$A$4:$BF$2320,O$1,FALSE),VLOOKUP($A1231,Pit!$A$4:$BA$1686,O$2,FALSE))</f>
        <v>1</v>
      </c>
      <c r="P1231" s="16" t="str">
        <f>IF($C1231="B",VLOOKUP($A1231,Bat!$A$4:$BF$2320,P$1,FALSE),VLOOKUP($A1231,Pit!$A$4:$BA$1686,P$2,FALSE))</f>
        <v>92-94 Mph</v>
      </c>
      <c r="Q1231" s="17">
        <f>IF($C1231="B",VLOOKUP($A1231,Bat!$A$4:$BF$2320,Q$1,FALSE),VLOOKUP($A1231,Pit!$A$4:$BA$1686,Q$2,FALSE))</f>
        <v>3</v>
      </c>
      <c r="R1231" s="18">
        <f>IF($C1231="B",VLOOKUP($A1231,Bat!$A$4:$BF$2320,R$1,FALSE),VLOOKUP($A1231,Pit!$A$4:$BA$1686,R$2,FALSE))</f>
        <v>-4.8168205795885051</v>
      </c>
      <c r="S1231" s="19">
        <f>IF($C1231="B",VLOOKUP($A1231,Bat!$A$4:$BF$2320,S$1,FALSE),VLOOKUP($A1231,Pit!$A$4:$BA$1686,S$2,FALSE))</f>
        <v>-1.4807114219503899</v>
      </c>
      <c r="T1231" s="20" t="str">
        <f>IF($C1231="B",VLOOKUP($A1231,Bat!$A$4:$BF$2320,T$1,FALSE),VLOOKUP($A1231,Pit!$A$4:$BA$1686,T$2,FALSE))</f>
        <v>Slot</v>
      </c>
      <c r="U1231" s="17" t="str">
        <f>VLOOKUP(IF($C1231="B",VLOOKUP($A1231,Bat!$A$4:$AU$2320,U$1,FALSE),VLOOKUP($A1231,Pit!$A$4:$BE$1686,U$2,FALSE)),COND!$A$35:$B$41,2,FALSE)</f>
        <v>??</v>
      </c>
      <c r="V1231" s="21">
        <f>IF($C1231="B",VLOOKUP($A1231,Bat!$A$4:$AT$2284,46,FALSE),VLOOKUP($A1231,Pit!$A$4:$BD$1664,56,FALSE))</f>
        <v>800</v>
      </c>
      <c r="W1231" s="16">
        <f t="shared" si="97"/>
        <v>800</v>
      </c>
      <c r="X1231" s="16"/>
      <c r="Y1231" s="22">
        <f t="shared" si="98"/>
        <v>1369</v>
      </c>
      <c r="Z1231" s="16" t="str">
        <f>IFERROR(VLOOKUP($D1231,Results37!$F$3:$L$1396,Z$1,FALSE),"")</f>
        <v/>
      </c>
      <c r="AA1231" s="47" t="str">
        <f>IF(ISERROR(VLOOKUP(D1231,Results37!$F$3:$O$399,AA$1,FALSE)),"",IF(VLOOKUP(D1231,Results37!$F$3:$O$399,AA$1+1,FALSE)=1,"S"&amp;VLOOKUP(D1231,Results37!$F$3:$O$399,AA$1,FALSE),VLOOKUP(D1231,Results37!$F$3:$O$399,AA$1,FALSE)))</f>
        <v/>
      </c>
      <c r="AB1231" s="16" t="str">
        <f>IFERROR(VLOOKUP($D1231,Results37!$F$3:$L$1396,AB$1,FALSE),"")</f>
        <v/>
      </c>
      <c r="AC1231" s="16" t="str">
        <f>IFERROR(VLOOKUP($D1231,Results37!$F$3:$L$1396,AC$1,FALSE),"")</f>
        <v/>
      </c>
      <c r="AD1231" s="16" t="str">
        <f t="shared" si="99"/>
        <v/>
      </c>
      <c r="AE1231" s="20" t="str">
        <f>IF(ISERROR(VLOOKUP($AC1231&amp;"-"&amp;$F1231&amp;" "&amp;G1231,Bonuses!$B$1:$G$1006,4,FALSE)),"",INT(VLOOKUP($AC1231&amp;"-"&amp;$F1231&amp;" "&amp;$G1231,Bonuses!$B$1:$G$1006,4,FALSE)))</f>
        <v/>
      </c>
      <c r="AF1231" s="16" t="str">
        <f>IF(ISERROR(VLOOKUP($AC1231&amp;"-"&amp;$F1231,Bonuses!$B$1:$G$1006,5,FALSE)),"",IF(VLOOKUP($AC1231&amp;"-"&amp;$F1231,Bonuses!$B$1:$G$1006,5,FALSE)="","",VLOOKUP($AC1231&amp;"-"&amp;$F1231,Bonuses!$B$1:$G$1006,6,FALSE)&amp;" yrs, "&amp;VLOOKUP($AC1231&amp;"-"&amp;$F1231,Bonuses!$B$1:$G$1006,5,FALSE)))</f>
        <v/>
      </c>
    </row>
    <row r="1232" spans="1:32" s="21" customFormat="1" x14ac:dyDescent="0.25">
      <c r="A1232" s="21" t="s">
        <v>2780</v>
      </c>
      <c r="B1232" s="21">
        <f t="shared" si="95"/>
        <v>0</v>
      </c>
      <c r="C1232" s="21" t="str">
        <f t="shared" si="96"/>
        <v>P</v>
      </c>
      <c r="D1232" s="17">
        <f>IF($C1232="B",VLOOKUP($A1232,Bat!$A$4:$BF$2320,D$1,FALSE),VLOOKUP($A1232,Pit!$A$4:$BA$1686,D$2,FALSE))</f>
        <v>7532</v>
      </c>
      <c r="E1232" s="16" t="str">
        <f>IF($C1232="B",VLOOKUP($A1232,Bat!$A$4:$BF$2320,E$1,FALSE),VLOOKUP($A1232,Pit!$A$4:$BA$1686,E$2,FALSE))</f>
        <v>RP</v>
      </c>
      <c r="F1232" s="16" t="str">
        <f>IF($C1232="B",VLOOKUP($A1232,Bat!$A$4:$BF$2320,F$1,FALSE),VLOOKUP($A1232,Pit!$A$4:$BA$1686,F$2,FALSE))</f>
        <v>Luis</v>
      </c>
      <c r="G1232" s="16" t="str">
        <f>IF($C1232="B",VLOOKUP($A1232,Bat!$A$4:$BF$2320,G$1,FALSE),VLOOKUP($A1232,Pit!$A$4:$BA$1686,G$2,FALSE))</f>
        <v>Gonzáles</v>
      </c>
      <c r="H1232" s="16">
        <f>IF($C1232="B",VLOOKUP($A1232,Bat!$A$4:$BF$2320,H$1,FALSE),VLOOKUP($A1232,Pit!$A$4:$BA$1686,H$2,FALSE))</f>
        <v>24</v>
      </c>
      <c r="I1232" s="16" t="str">
        <f>IF($C1232="B",VLOOKUP($A1232,Bat!$A$4:$BF$2320,I$1,FALSE),VLOOKUP($A1232,Pit!$A$4:$BA$1686,I$2,FALSE))</f>
        <v>L</v>
      </c>
      <c r="J1232" s="16" t="str">
        <f>IF($C1232="B",VLOOKUP($A1232,Bat!$A$4:$BF$2320,J$1,FALSE),VLOOKUP($A1232,Pit!$A$4:$BA$1686,J$2,FALSE))</f>
        <v>L</v>
      </c>
      <c r="K1232" s="16" t="str">
        <f>IF($C1232="B",VLOOKUP($A1232,Bat!$A$4:$BF$2320,K$1,FALSE),VLOOKUP($A1232,Pit!$A$4:$BA$1686,K$2,FALSE))</f>
        <v>Low</v>
      </c>
      <c r="L1232" s="17" t="str">
        <f>IF($C1232="B",VLOOKUP($A1232,Bat!$A$4:$BF$2320,L$1,FALSE),VLOOKUP($A1232,Pit!$A$4:$BA$1686,L$2,FALSE))</f>
        <v>Normal</v>
      </c>
      <c r="M1232" s="16">
        <f>IF($C1232="B",VLOOKUP($A1232,Bat!$A$4:$BF$2320,M$1,FALSE),VLOOKUP($A1232,Pit!$A$4:$BA$1686,M$2,FALSE))</f>
        <v>3</v>
      </c>
      <c r="N1232" s="16">
        <f>IF($C1232="B",VLOOKUP($A1232,Bat!$A$4:$BF$2320,N$1,FALSE),VLOOKUP($A1232,Pit!$A$4:$BA$1686,N$2,FALSE))</f>
        <v>1</v>
      </c>
      <c r="O1232" s="16">
        <f>IF($C1232="B",VLOOKUP($A1232,Bat!$A$4:$BF$2320,O$1,FALSE),VLOOKUP($A1232,Pit!$A$4:$BA$1686,O$2,FALSE))</f>
        <v>1</v>
      </c>
      <c r="P1232" s="16" t="str">
        <f>IF($C1232="B",VLOOKUP($A1232,Bat!$A$4:$BF$2320,P$1,FALSE),VLOOKUP($A1232,Pit!$A$4:$BA$1686,P$2,FALSE))</f>
        <v>88-90 Mph</v>
      </c>
      <c r="Q1232" s="17">
        <f>IF($C1232="B",VLOOKUP($A1232,Bat!$A$4:$BF$2320,Q$1,FALSE),VLOOKUP($A1232,Pit!$A$4:$BA$1686,Q$2,FALSE))</f>
        <v>3</v>
      </c>
      <c r="R1232" s="18">
        <f>IF($C1232="B",VLOOKUP($A1232,Bat!$A$4:$BF$2320,R$1,FALSE),VLOOKUP($A1232,Pit!$A$4:$BA$1686,R$2,FALSE))</f>
        <v>-4.8168205795885051</v>
      </c>
      <c r="S1232" s="19">
        <f>IF($C1232="B",VLOOKUP($A1232,Bat!$A$4:$BF$2320,S$1,FALSE),VLOOKUP($A1232,Pit!$A$4:$BA$1686,S$2,FALSE))</f>
        <v>-1.4807114219503899</v>
      </c>
      <c r="T1232" s="20" t="str">
        <f>IF($C1232="B",VLOOKUP($A1232,Bat!$A$4:$BF$2320,T$1,FALSE),VLOOKUP($A1232,Pit!$A$4:$BA$1686,T$2,FALSE))</f>
        <v>Slot</v>
      </c>
      <c r="U1232" s="17" t="str">
        <f>VLOOKUP(IF($C1232="B",VLOOKUP($A1232,Bat!$A$4:$AU$2320,U$1,FALSE),VLOOKUP($A1232,Pit!$A$4:$BE$1686,U$2,FALSE)),COND!$A$35:$B$41,2,FALSE)</f>
        <v>??</v>
      </c>
      <c r="V1232" s="21">
        <f>IF($C1232="B",VLOOKUP($A1232,Bat!$A$4:$AT$2284,46,FALSE),VLOOKUP($A1232,Pit!$A$4:$BD$1664,56,FALSE))</f>
        <v>801</v>
      </c>
      <c r="W1232" s="16">
        <f t="shared" si="97"/>
        <v>801</v>
      </c>
      <c r="X1232" s="16"/>
      <c r="Y1232" s="22">
        <f t="shared" si="98"/>
        <v>1369</v>
      </c>
      <c r="Z1232" s="16" t="str">
        <f>IFERROR(VLOOKUP($D1232,Results37!$F$3:$L$1396,Z$1,FALSE),"")</f>
        <v/>
      </c>
      <c r="AA1232" s="47" t="str">
        <f>IF(ISERROR(VLOOKUP(D1232,Results37!$F$3:$O$399,AA$1,FALSE)),"",IF(VLOOKUP(D1232,Results37!$F$3:$O$399,AA$1+1,FALSE)=1,"S"&amp;VLOOKUP(D1232,Results37!$F$3:$O$399,AA$1,FALSE),VLOOKUP(D1232,Results37!$F$3:$O$399,AA$1,FALSE)))</f>
        <v/>
      </c>
      <c r="AB1232" s="16" t="str">
        <f>IFERROR(VLOOKUP($D1232,Results37!$F$3:$L$1396,AB$1,FALSE),"")</f>
        <v/>
      </c>
      <c r="AC1232" s="16" t="str">
        <f>IFERROR(VLOOKUP($D1232,Results37!$F$3:$L$1396,AC$1,FALSE),"")</f>
        <v/>
      </c>
      <c r="AD1232" s="16" t="str">
        <f t="shared" si="99"/>
        <v/>
      </c>
      <c r="AE1232" s="20" t="str">
        <f>IF(ISERROR(VLOOKUP($AC1232&amp;"-"&amp;$F1232&amp;" "&amp;G1232,Bonuses!$B$1:$G$1006,4,FALSE)),"",INT(VLOOKUP($AC1232&amp;"-"&amp;$F1232&amp;" "&amp;$G1232,Bonuses!$B$1:$G$1006,4,FALSE)))</f>
        <v/>
      </c>
      <c r="AF1232" s="16" t="str">
        <f>IF(ISERROR(VLOOKUP($AC1232&amp;"-"&amp;$F1232,Bonuses!$B$1:$G$1006,5,FALSE)),"",IF(VLOOKUP($AC1232&amp;"-"&amp;$F1232,Bonuses!$B$1:$G$1006,5,FALSE)="","",VLOOKUP($AC1232&amp;"-"&amp;$F1232,Bonuses!$B$1:$G$1006,6,FALSE)&amp;" yrs, "&amp;VLOOKUP($AC1232&amp;"-"&amp;$F1232,Bonuses!$B$1:$G$1006,5,FALSE)))</f>
        <v/>
      </c>
    </row>
    <row r="1233" spans="1:32" s="21" customFormat="1" x14ac:dyDescent="0.25">
      <c r="A1233" s="21" t="s">
        <v>2887</v>
      </c>
      <c r="B1233" s="21">
        <f t="shared" si="95"/>
        <v>0</v>
      </c>
      <c r="C1233" s="21" t="str">
        <f t="shared" si="96"/>
        <v>P</v>
      </c>
      <c r="D1233" s="17">
        <f>IF($C1233="B",VLOOKUP($A1233,Bat!$A$4:$BF$2320,D$1,FALSE),VLOOKUP($A1233,Pit!$A$4:$BA$1686,D$2,FALSE))</f>
        <v>2034</v>
      </c>
      <c r="E1233" s="16" t="str">
        <f>IF($C1233="B",VLOOKUP($A1233,Bat!$A$4:$BF$2320,E$1,FALSE),VLOOKUP($A1233,Pit!$A$4:$BA$1686,E$2,FALSE))</f>
        <v>RP</v>
      </c>
      <c r="F1233" s="16" t="str">
        <f>IF($C1233="B",VLOOKUP($A1233,Bat!$A$4:$BF$2320,F$1,FALSE),VLOOKUP($A1233,Pit!$A$4:$BA$1686,F$2,FALSE))</f>
        <v>David</v>
      </c>
      <c r="G1233" s="16" t="str">
        <f>IF($C1233="B",VLOOKUP($A1233,Bat!$A$4:$BF$2320,G$1,FALSE),VLOOKUP($A1233,Pit!$A$4:$BA$1686,G$2,FALSE))</f>
        <v>Hamilton</v>
      </c>
      <c r="H1233" s="16">
        <f>IF($C1233="B",VLOOKUP($A1233,Bat!$A$4:$BF$2320,H$1,FALSE),VLOOKUP($A1233,Pit!$A$4:$BA$1686,H$2,FALSE))</f>
        <v>22</v>
      </c>
      <c r="I1233" s="16" t="str">
        <f>IF($C1233="B",VLOOKUP($A1233,Bat!$A$4:$BF$2320,I$1,FALSE),VLOOKUP($A1233,Pit!$A$4:$BA$1686,I$2,FALSE))</f>
        <v>S</v>
      </c>
      <c r="J1233" s="16" t="str">
        <f>IF($C1233="B",VLOOKUP($A1233,Bat!$A$4:$BF$2320,J$1,FALSE),VLOOKUP($A1233,Pit!$A$4:$BA$1686,J$2,FALSE))</f>
        <v>R</v>
      </c>
      <c r="K1233" s="16" t="str">
        <f>IF($C1233="B",VLOOKUP($A1233,Bat!$A$4:$BF$2320,K$1,FALSE),VLOOKUP($A1233,Pit!$A$4:$BA$1686,K$2,FALSE))</f>
        <v>Low</v>
      </c>
      <c r="L1233" s="17" t="str">
        <f>IF($C1233="B",VLOOKUP($A1233,Bat!$A$4:$BF$2320,L$1,FALSE),VLOOKUP($A1233,Pit!$A$4:$BA$1686,L$2,FALSE))</f>
        <v>Normal</v>
      </c>
      <c r="M1233" s="16">
        <f>IF($C1233="B",VLOOKUP($A1233,Bat!$A$4:$BF$2320,M$1,FALSE),VLOOKUP($A1233,Pit!$A$4:$BA$1686,M$2,FALSE))</f>
        <v>3</v>
      </c>
      <c r="N1233" s="16">
        <f>IF($C1233="B",VLOOKUP($A1233,Bat!$A$4:$BF$2320,N$1,FALSE),VLOOKUP($A1233,Pit!$A$4:$BA$1686,N$2,FALSE))</f>
        <v>1</v>
      </c>
      <c r="O1233" s="16">
        <f>IF($C1233="B",VLOOKUP($A1233,Bat!$A$4:$BF$2320,O$1,FALSE),VLOOKUP($A1233,Pit!$A$4:$BA$1686,O$2,FALSE))</f>
        <v>1</v>
      </c>
      <c r="P1233" s="16" t="str">
        <f>IF($C1233="B",VLOOKUP($A1233,Bat!$A$4:$BF$2320,P$1,FALSE),VLOOKUP($A1233,Pit!$A$4:$BA$1686,P$2,FALSE))</f>
        <v>89-91 Mph</v>
      </c>
      <c r="Q1233" s="17">
        <f>IF($C1233="B",VLOOKUP($A1233,Bat!$A$4:$BF$2320,Q$1,FALSE),VLOOKUP($A1233,Pit!$A$4:$BA$1686,Q$2,FALSE))</f>
        <v>4</v>
      </c>
      <c r="R1233" s="18">
        <f>IF($C1233="B",VLOOKUP($A1233,Bat!$A$4:$BF$2320,R$1,FALSE),VLOOKUP($A1233,Pit!$A$4:$BA$1686,R$2,FALSE))</f>
        <v>-4.8538119312452501</v>
      </c>
      <c r="S1233" s="19">
        <f>IF($C1233="B",VLOOKUP($A1233,Bat!$A$4:$BF$2320,S$1,FALSE),VLOOKUP($A1233,Pit!$A$4:$BA$1686,S$2,FALSE))</f>
        <v>-1.4839611138640965</v>
      </c>
      <c r="T1233" s="20" t="str">
        <f>IF($C1233="B",VLOOKUP($A1233,Bat!$A$4:$BF$2320,T$1,FALSE),VLOOKUP($A1233,Pit!$A$4:$BA$1686,T$2,FALSE))</f>
        <v>-</v>
      </c>
      <c r="U1233" s="17" t="str">
        <f>VLOOKUP(IF($C1233="B",VLOOKUP($A1233,Bat!$A$4:$AU$2320,U$1,FALSE),VLOOKUP($A1233,Pit!$A$4:$BE$1686,U$2,FALSE)),COND!$A$35:$B$41,2,FALSE)</f>
        <v>??</v>
      </c>
      <c r="V1233" s="21">
        <f>IF($C1233="B",VLOOKUP($A1233,Bat!$A$4:$AT$2284,46,FALSE),VLOOKUP($A1233,Pit!$A$4:$BD$1664,56,FALSE))</f>
        <v>802</v>
      </c>
      <c r="W1233" s="16">
        <f t="shared" si="97"/>
        <v>999</v>
      </c>
      <c r="X1233" s="16"/>
      <c r="Y1233" s="22">
        <f t="shared" si="98"/>
        <v>1372</v>
      </c>
      <c r="Z1233" s="16" t="str">
        <f>IFERROR(VLOOKUP($D1233,Results37!$F$3:$L$1396,Z$1,FALSE),"")</f>
        <v/>
      </c>
      <c r="AA1233" s="47" t="str">
        <f>IF(ISERROR(VLOOKUP(D1233,Results37!$F$3:$O$399,AA$1,FALSE)),"",IF(VLOOKUP(D1233,Results37!$F$3:$O$399,AA$1+1,FALSE)=1,"S"&amp;VLOOKUP(D1233,Results37!$F$3:$O$399,AA$1,FALSE),VLOOKUP(D1233,Results37!$F$3:$O$399,AA$1,FALSE)))</f>
        <v/>
      </c>
      <c r="AB1233" s="16" t="str">
        <f>IFERROR(VLOOKUP($D1233,Results37!$F$3:$L$1396,AB$1,FALSE),"")</f>
        <v/>
      </c>
      <c r="AC1233" s="16" t="str">
        <f>IFERROR(VLOOKUP($D1233,Results37!$F$3:$L$1396,AC$1,FALSE),"")</f>
        <v/>
      </c>
      <c r="AD1233" s="16" t="str">
        <f t="shared" si="99"/>
        <v/>
      </c>
      <c r="AE1233" s="20" t="str">
        <f>IF(ISERROR(VLOOKUP($AC1233&amp;"-"&amp;$F1233&amp;" "&amp;G1233,Bonuses!$B$1:$G$1006,4,FALSE)),"",INT(VLOOKUP($AC1233&amp;"-"&amp;$F1233&amp;" "&amp;$G1233,Bonuses!$B$1:$G$1006,4,FALSE)))</f>
        <v/>
      </c>
      <c r="AF1233" s="16" t="str">
        <f>IF(ISERROR(VLOOKUP($AC1233&amp;"-"&amp;$F1233,Bonuses!$B$1:$G$1006,5,FALSE)),"",IF(VLOOKUP($AC1233&amp;"-"&amp;$F1233,Bonuses!$B$1:$G$1006,5,FALSE)="","",VLOOKUP($AC1233&amp;"-"&amp;$F1233,Bonuses!$B$1:$G$1006,6,FALSE)&amp;" yrs, "&amp;VLOOKUP($AC1233&amp;"-"&amp;$F1233,Bonuses!$B$1:$G$1006,5,FALSE)))</f>
        <v/>
      </c>
    </row>
    <row r="1234" spans="1:32" s="21" customFormat="1" x14ac:dyDescent="0.25">
      <c r="A1234" s="21" t="s">
        <v>2889</v>
      </c>
      <c r="B1234" s="21">
        <f t="shared" si="95"/>
        <v>0</v>
      </c>
      <c r="C1234" s="21" t="str">
        <f t="shared" si="96"/>
        <v>P</v>
      </c>
      <c r="D1234" s="17">
        <f>IF($C1234="B",VLOOKUP($A1234,Bat!$A$4:$BF$2320,D$1,FALSE),VLOOKUP($A1234,Pit!$A$4:$BA$1686,D$2,FALSE))</f>
        <v>5195</v>
      </c>
      <c r="E1234" s="16" t="str">
        <f>IF($C1234="B",VLOOKUP($A1234,Bat!$A$4:$BF$2320,E$1,FALSE),VLOOKUP($A1234,Pit!$A$4:$BA$1686,E$2,FALSE))</f>
        <v>RP</v>
      </c>
      <c r="F1234" s="16" t="str">
        <f>IF($C1234="B",VLOOKUP($A1234,Bat!$A$4:$BF$2320,F$1,FALSE),VLOOKUP($A1234,Pit!$A$4:$BA$1686,F$2,FALSE))</f>
        <v>Rafael</v>
      </c>
      <c r="G1234" s="16" t="str">
        <f>IF($C1234="B",VLOOKUP($A1234,Bat!$A$4:$BF$2320,G$1,FALSE),VLOOKUP($A1234,Pit!$A$4:$BA$1686,G$2,FALSE))</f>
        <v>Sousa</v>
      </c>
      <c r="H1234" s="16">
        <f>IF($C1234="B",VLOOKUP($A1234,Bat!$A$4:$BF$2320,H$1,FALSE),VLOOKUP($A1234,Pit!$A$4:$BA$1686,H$2,FALSE))</f>
        <v>24</v>
      </c>
      <c r="I1234" s="16" t="str">
        <f>IF($C1234="B",VLOOKUP($A1234,Bat!$A$4:$BF$2320,I$1,FALSE),VLOOKUP($A1234,Pit!$A$4:$BA$1686,I$2,FALSE))</f>
        <v>R</v>
      </c>
      <c r="J1234" s="16" t="str">
        <f>IF($C1234="B",VLOOKUP($A1234,Bat!$A$4:$BF$2320,J$1,FALSE),VLOOKUP($A1234,Pit!$A$4:$BA$1686,J$2,FALSE))</f>
        <v>R</v>
      </c>
      <c r="K1234" s="16" t="str">
        <f>IF($C1234="B",VLOOKUP($A1234,Bat!$A$4:$BF$2320,K$1,FALSE),VLOOKUP($A1234,Pit!$A$4:$BA$1686,K$2,FALSE))</f>
        <v>Low</v>
      </c>
      <c r="L1234" s="17" t="str">
        <f>IF($C1234="B",VLOOKUP($A1234,Bat!$A$4:$BF$2320,L$1,FALSE),VLOOKUP($A1234,Pit!$A$4:$BA$1686,L$2,FALSE))</f>
        <v>Normal</v>
      </c>
      <c r="M1234" s="16">
        <f>IF($C1234="B",VLOOKUP($A1234,Bat!$A$4:$BF$2320,M$1,FALSE),VLOOKUP($A1234,Pit!$A$4:$BA$1686,M$2,FALSE))</f>
        <v>2</v>
      </c>
      <c r="N1234" s="16">
        <f>IF($C1234="B",VLOOKUP($A1234,Bat!$A$4:$BF$2320,N$1,FALSE),VLOOKUP($A1234,Pit!$A$4:$BA$1686,N$2,FALSE))</f>
        <v>1</v>
      </c>
      <c r="O1234" s="16">
        <f>IF($C1234="B",VLOOKUP($A1234,Bat!$A$4:$BF$2320,O$1,FALSE),VLOOKUP($A1234,Pit!$A$4:$BA$1686,O$2,FALSE))</f>
        <v>1</v>
      </c>
      <c r="P1234" s="16" t="str">
        <f>IF($C1234="B",VLOOKUP($A1234,Bat!$A$4:$BF$2320,P$1,FALSE),VLOOKUP($A1234,Pit!$A$4:$BA$1686,P$2,FALSE))</f>
        <v>86-88 Mph</v>
      </c>
      <c r="Q1234" s="17">
        <f>IF($C1234="B",VLOOKUP($A1234,Bat!$A$4:$BF$2320,Q$1,FALSE),VLOOKUP($A1234,Pit!$A$4:$BA$1686,Q$2,FALSE))</f>
        <v>6</v>
      </c>
      <c r="R1234" s="18">
        <f>IF($C1234="B",VLOOKUP($A1234,Bat!$A$4:$BF$2320,R$1,FALSE),VLOOKUP($A1234,Pit!$A$4:$BA$1686,R$2,FALSE))</f>
        <v>-5.1334984194965578</v>
      </c>
      <c r="S1234" s="19">
        <f>IF($C1234="B",VLOOKUP($A1234,Bat!$A$4:$BF$2320,S$1,FALSE),VLOOKUP($A1234,Pit!$A$4:$BA$1686,S$2,FALSE))</f>
        <v>-1.5085315844886147</v>
      </c>
      <c r="T1234" s="20" t="str">
        <f>IF($C1234="B",VLOOKUP($A1234,Bat!$A$4:$BF$2320,T$1,FALSE),VLOOKUP($A1234,Pit!$A$4:$BA$1686,T$2,FALSE))</f>
        <v>Slot</v>
      </c>
      <c r="U1234" s="17" t="str">
        <f>VLOOKUP(IF($C1234="B",VLOOKUP($A1234,Bat!$A$4:$AU$2320,U$1,FALSE),VLOOKUP($A1234,Pit!$A$4:$BE$1686,U$2,FALSE)),COND!$A$35:$B$41,2,FALSE)</f>
        <v>??</v>
      </c>
      <c r="V1234" s="21">
        <f>IF($C1234="B",VLOOKUP($A1234,Bat!$A$4:$AT$2284,46,FALSE),VLOOKUP($A1234,Pit!$A$4:$BD$1664,56,FALSE))</f>
        <v>803</v>
      </c>
      <c r="W1234" s="16">
        <f t="shared" si="97"/>
        <v>803</v>
      </c>
      <c r="X1234" s="16"/>
      <c r="Y1234" s="22">
        <f t="shared" si="98"/>
        <v>1373</v>
      </c>
      <c r="Z1234" s="16" t="str">
        <f>IFERROR(VLOOKUP($D1234,Results37!$F$3:$L$1396,Z$1,FALSE),"")</f>
        <v/>
      </c>
      <c r="AA1234" s="47" t="str">
        <f>IF(ISERROR(VLOOKUP(D1234,Results37!$F$3:$O$399,AA$1,FALSE)),"",IF(VLOOKUP(D1234,Results37!$F$3:$O$399,AA$1+1,FALSE)=1,"S"&amp;VLOOKUP(D1234,Results37!$F$3:$O$399,AA$1,FALSE),VLOOKUP(D1234,Results37!$F$3:$O$399,AA$1,FALSE)))</f>
        <v/>
      </c>
      <c r="AB1234" s="16" t="str">
        <f>IFERROR(VLOOKUP($D1234,Results37!$F$3:$L$1396,AB$1,FALSE),"")</f>
        <v/>
      </c>
      <c r="AC1234" s="16" t="str">
        <f>IFERROR(VLOOKUP($D1234,Results37!$F$3:$L$1396,AC$1,FALSE),"")</f>
        <v/>
      </c>
      <c r="AD1234" s="16" t="str">
        <f t="shared" si="99"/>
        <v/>
      </c>
      <c r="AE1234" s="20" t="str">
        <f>IF(ISERROR(VLOOKUP($AC1234&amp;"-"&amp;$F1234&amp;" "&amp;G1234,Bonuses!$B$1:$G$1006,4,FALSE)),"",INT(VLOOKUP($AC1234&amp;"-"&amp;$F1234&amp;" "&amp;$G1234,Bonuses!$B$1:$G$1006,4,FALSE)))</f>
        <v/>
      </c>
      <c r="AF1234" s="16" t="str">
        <f>IF(ISERROR(VLOOKUP($AC1234&amp;"-"&amp;$F1234,Bonuses!$B$1:$G$1006,5,FALSE)),"",IF(VLOOKUP($AC1234&amp;"-"&amp;$F1234,Bonuses!$B$1:$G$1006,5,FALSE)="","",VLOOKUP($AC1234&amp;"-"&amp;$F1234,Bonuses!$B$1:$G$1006,6,FALSE)&amp;" yrs, "&amp;VLOOKUP($AC1234&amp;"-"&amp;$F1234,Bonuses!$B$1:$G$1006,5,FALSE)))</f>
        <v/>
      </c>
    </row>
    <row r="1235" spans="1:32" s="21" customFormat="1" x14ac:dyDescent="0.25">
      <c r="A1235" s="21" t="s">
        <v>2890</v>
      </c>
      <c r="B1235" s="21">
        <f t="shared" si="95"/>
        <v>0</v>
      </c>
      <c r="C1235" s="21" t="str">
        <f t="shared" si="96"/>
        <v>P</v>
      </c>
      <c r="D1235" s="17">
        <f>IF($C1235="B",VLOOKUP($A1235,Bat!$A$4:$BF$2320,D$1,FALSE),VLOOKUP($A1235,Pit!$A$4:$BA$1686,D$2,FALSE))</f>
        <v>4868</v>
      </c>
      <c r="E1235" s="16" t="str">
        <f>IF($C1235="B",VLOOKUP($A1235,Bat!$A$4:$BF$2320,E$1,FALSE),VLOOKUP($A1235,Pit!$A$4:$BA$1686,E$2,FALSE))</f>
        <v>RP</v>
      </c>
      <c r="F1235" s="16" t="str">
        <f>IF($C1235="B",VLOOKUP($A1235,Bat!$A$4:$BF$2320,F$1,FALSE),VLOOKUP($A1235,Pit!$A$4:$BA$1686,F$2,FALSE))</f>
        <v>Stephen</v>
      </c>
      <c r="G1235" s="16" t="str">
        <f>IF($C1235="B",VLOOKUP($A1235,Bat!$A$4:$BF$2320,G$1,FALSE),VLOOKUP($A1235,Pit!$A$4:$BA$1686,G$2,FALSE))</f>
        <v>Carter</v>
      </c>
      <c r="H1235" s="16">
        <f>IF($C1235="B",VLOOKUP($A1235,Bat!$A$4:$BF$2320,H$1,FALSE),VLOOKUP($A1235,Pit!$A$4:$BA$1686,H$2,FALSE))</f>
        <v>24</v>
      </c>
      <c r="I1235" s="16" t="str">
        <f>IF($C1235="B",VLOOKUP($A1235,Bat!$A$4:$BF$2320,I$1,FALSE),VLOOKUP($A1235,Pit!$A$4:$BA$1686,I$2,FALSE))</f>
        <v>L</v>
      </c>
      <c r="J1235" s="16" t="str">
        <f>IF($C1235="B",VLOOKUP($A1235,Bat!$A$4:$BF$2320,J$1,FALSE),VLOOKUP($A1235,Pit!$A$4:$BA$1686,J$2,FALSE))</f>
        <v>R</v>
      </c>
      <c r="K1235" s="16" t="str">
        <f>IF($C1235="B",VLOOKUP($A1235,Bat!$A$4:$BF$2320,K$1,FALSE),VLOOKUP($A1235,Pit!$A$4:$BA$1686,K$2,FALSE))</f>
        <v>Normal</v>
      </c>
      <c r="L1235" s="17" t="str">
        <f>IF($C1235="B",VLOOKUP($A1235,Bat!$A$4:$BF$2320,L$1,FALSE),VLOOKUP($A1235,Pit!$A$4:$BA$1686,L$2,FALSE))</f>
        <v>Normal</v>
      </c>
      <c r="M1235" s="16">
        <f>IF($C1235="B",VLOOKUP($A1235,Bat!$A$4:$BF$2320,M$1,FALSE),VLOOKUP($A1235,Pit!$A$4:$BA$1686,M$2,FALSE))</f>
        <v>2</v>
      </c>
      <c r="N1235" s="16">
        <f>IF($C1235="B",VLOOKUP($A1235,Bat!$A$4:$BF$2320,N$1,FALSE),VLOOKUP($A1235,Pit!$A$4:$BA$1686,N$2,FALSE))</f>
        <v>2</v>
      </c>
      <c r="O1235" s="16">
        <f>IF($C1235="B",VLOOKUP($A1235,Bat!$A$4:$BF$2320,O$1,FALSE),VLOOKUP($A1235,Pit!$A$4:$BA$1686,O$2,FALSE))</f>
        <v>1</v>
      </c>
      <c r="P1235" s="16" t="str">
        <f>IF($C1235="B",VLOOKUP($A1235,Bat!$A$4:$BF$2320,P$1,FALSE),VLOOKUP($A1235,Pit!$A$4:$BA$1686,P$2,FALSE))</f>
        <v>93-95 Mph</v>
      </c>
      <c r="Q1235" s="17">
        <f>IF($C1235="B",VLOOKUP($A1235,Bat!$A$4:$BF$2320,Q$1,FALSE),VLOOKUP($A1235,Pit!$A$4:$BA$1686,Q$2,FALSE))</f>
        <v>9</v>
      </c>
      <c r="R1235" s="18">
        <f>IF($C1235="B",VLOOKUP($A1235,Bat!$A$4:$BF$2320,R$1,FALSE),VLOOKUP($A1235,Pit!$A$4:$BA$1686,R$2,FALSE))</f>
        <v>-5.2266546962305682</v>
      </c>
      <c r="S1235" s="19">
        <f>IF($C1235="B",VLOOKUP($A1235,Bat!$A$4:$BF$2320,S$1,FALSE),VLOOKUP($A1235,Pit!$A$4:$BA$1686,S$2,FALSE))</f>
        <v>-1.5167153676069673</v>
      </c>
      <c r="T1235" s="20" t="str">
        <f>IF($C1235="B",VLOOKUP($A1235,Bat!$A$4:$BF$2320,T$1,FALSE),VLOOKUP($A1235,Pit!$A$4:$BA$1686,T$2,FALSE))</f>
        <v>Slot</v>
      </c>
      <c r="U1235" s="17" t="str">
        <f>VLOOKUP(IF($C1235="B",VLOOKUP($A1235,Bat!$A$4:$AU$2320,U$1,FALSE),VLOOKUP($A1235,Pit!$A$4:$BE$1686,U$2,FALSE)),COND!$A$35:$B$41,2,FALSE)</f>
        <v>??</v>
      </c>
      <c r="V1235" s="21">
        <f>IF($C1235="B",VLOOKUP($A1235,Bat!$A$4:$AT$2284,46,FALSE),VLOOKUP($A1235,Pit!$A$4:$BD$1664,56,FALSE))</f>
        <v>804</v>
      </c>
      <c r="W1235" s="16">
        <f t="shared" si="97"/>
        <v>804</v>
      </c>
      <c r="X1235" s="16"/>
      <c r="Y1235" s="22">
        <f t="shared" si="98"/>
        <v>1374</v>
      </c>
      <c r="Z1235" s="16" t="str">
        <f>IFERROR(VLOOKUP($D1235,Results37!$F$3:$L$1396,Z$1,FALSE),"")</f>
        <v/>
      </c>
      <c r="AA1235" s="47" t="str">
        <f>IF(ISERROR(VLOOKUP(D1235,Results37!$F$3:$O$399,AA$1,FALSE)),"",IF(VLOOKUP(D1235,Results37!$F$3:$O$399,AA$1+1,FALSE)=1,"S"&amp;VLOOKUP(D1235,Results37!$F$3:$O$399,AA$1,FALSE),VLOOKUP(D1235,Results37!$F$3:$O$399,AA$1,FALSE)))</f>
        <v/>
      </c>
      <c r="AB1235" s="16" t="str">
        <f>IFERROR(VLOOKUP($D1235,Results37!$F$3:$L$1396,AB$1,FALSE),"")</f>
        <v/>
      </c>
      <c r="AC1235" s="16" t="str">
        <f>IFERROR(VLOOKUP($D1235,Results37!$F$3:$L$1396,AC$1,FALSE),"")</f>
        <v/>
      </c>
      <c r="AD1235" s="16" t="str">
        <f t="shared" si="99"/>
        <v/>
      </c>
      <c r="AE1235" s="20" t="str">
        <f>IF(ISERROR(VLOOKUP($AC1235&amp;"-"&amp;$F1235&amp;" "&amp;G1235,Bonuses!$B$1:$G$1006,4,FALSE)),"",INT(VLOOKUP($AC1235&amp;"-"&amp;$F1235&amp;" "&amp;$G1235,Bonuses!$B$1:$G$1006,4,FALSE)))</f>
        <v/>
      </c>
      <c r="AF1235" s="16" t="str">
        <f>IF(ISERROR(VLOOKUP($AC1235&amp;"-"&amp;$F1235,Bonuses!$B$1:$G$1006,5,FALSE)),"",IF(VLOOKUP($AC1235&amp;"-"&amp;$F1235,Bonuses!$B$1:$G$1006,5,FALSE)="","",VLOOKUP($AC1235&amp;"-"&amp;$F1235,Bonuses!$B$1:$G$1006,6,FALSE)&amp;" yrs, "&amp;VLOOKUP($AC1235&amp;"-"&amp;$F1235,Bonuses!$B$1:$G$1006,5,FALSE)))</f>
        <v/>
      </c>
    </row>
    <row r="1236" spans="1:32" s="21" customFormat="1" x14ac:dyDescent="0.25">
      <c r="A1236" s="21" t="s">
        <v>2891</v>
      </c>
      <c r="B1236" s="21">
        <f t="shared" si="95"/>
        <v>0</v>
      </c>
      <c r="C1236" s="21" t="str">
        <f t="shared" si="96"/>
        <v>P</v>
      </c>
      <c r="D1236" s="17">
        <f>IF($C1236="B",VLOOKUP($A1236,Bat!$A$4:$BF$2320,D$1,FALSE),VLOOKUP($A1236,Pit!$A$4:$BA$1686,D$2,FALSE))</f>
        <v>4917</v>
      </c>
      <c r="E1236" s="16" t="str">
        <f>IF($C1236="B",VLOOKUP($A1236,Bat!$A$4:$BF$2320,E$1,FALSE),VLOOKUP($A1236,Pit!$A$4:$BA$1686,E$2,FALSE))</f>
        <v>RP</v>
      </c>
      <c r="F1236" s="16" t="str">
        <f>IF($C1236="B",VLOOKUP($A1236,Bat!$A$4:$BF$2320,F$1,FALSE),VLOOKUP($A1236,Pit!$A$4:$BA$1686,F$2,FALSE))</f>
        <v>Pablo</v>
      </c>
      <c r="G1236" s="16" t="str">
        <f>IF($C1236="B",VLOOKUP($A1236,Bat!$A$4:$BF$2320,G$1,FALSE),VLOOKUP($A1236,Pit!$A$4:$BA$1686,G$2,FALSE))</f>
        <v>Pérez</v>
      </c>
      <c r="H1236" s="16">
        <f>IF($C1236="B",VLOOKUP($A1236,Bat!$A$4:$BF$2320,H$1,FALSE),VLOOKUP($A1236,Pit!$A$4:$BA$1686,H$2,FALSE))</f>
        <v>24</v>
      </c>
      <c r="I1236" s="16" t="str">
        <f>IF($C1236="B",VLOOKUP($A1236,Bat!$A$4:$BF$2320,I$1,FALSE),VLOOKUP($A1236,Pit!$A$4:$BA$1686,I$2,FALSE))</f>
        <v>L</v>
      </c>
      <c r="J1236" s="16" t="str">
        <f>IF($C1236="B",VLOOKUP($A1236,Bat!$A$4:$BF$2320,J$1,FALSE),VLOOKUP($A1236,Pit!$A$4:$BA$1686,J$2,FALSE))</f>
        <v>L</v>
      </c>
      <c r="K1236" s="16" t="str">
        <f>IF($C1236="B",VLOOKUP($A1236,Bat!$A$4:$BF$2320,K$1,FALSE),VLOOKUP($A1236,Pit!$A$4:$BA$1686,K$2,FALSE))</f>
        <v>Low</v>
      </c>
      <c r="L1236" s="17" t="str">
        <f>IF($C1236="B",VLOOKUP($A1236,Bat!$A$4:$BF$2320,L$1,FALSE),VLOOKUP($A1236,Pit!$A$4:$BA$1686,L$2,FALSE))</f>
        <v>Low</v>
      </c>
      <c r="M1236" s="16">
        <f>IF($C1236="B",VLOOKUP($A1236,Bat!$A$4:$BF$2320,M$1,FALSE),VLOOKUP($A1236,Pit!$A$4:$BA$1686,M$2,FALSE))</f>
        <v>2</v>
      </c>
      <c r="N1236" s="16">
        <f>IF($C1236="B",VLOOKUP($A1236,Bat!$A$4:$BF$2320,N$1,FALSE),VLOOKUP($A1236,Pit!$A$4:$BA$1686,N$2,FALSE))</f>
        <v>1</v>
      </c>
      <c r="O1236" s="16">
        <f>IF($C1236="B",VLOOKUP($A1236,Bat!$A$4:$BF$2320,O$1,FALSE),VLOOKUP($A1236,Pit!$A$4:$BA$1686,O$2,FALSE))</f>
        <v>1</v>
      </c>
      <c r="P1236" s="16" t="str">
        <f>IF($C1236="B",VLOOKUP($A1236,Bat!$A$4:$BF$2320,P$1,FALSE),VLOOKUP($A1236,Pit!$A$4:$BA$1686,P$2,FALSE))</f>
        <v>85-87 Mph</v>
      </c>
      <c r="Q1236" s="17">
        <f>IF($C1236="B",VLOOKUP($A1236,Bat!$A$4:$BF$2320,Q$1,FALSE),VLOOKUP($A1236,Pit!$A$4:$BA$1686,Q$2,FALSE))</f>
        <v>6</v>
      </c>
      <c r="R1236" s="18">
        <f>IF($C1236="B",VLOOKUP($A1236,Bat!$A$4:$BF$2320,R$1,FALSE),VLOOKUP($A1236,Pit!$A$4:$BA$1686,R$2,FALSE))</f>
        <v>-5.8605568516312374</v>
      </c>
      <c r="S1236" s="19">
        <f>IF($C1236="B",VLOOKUP($A1236,Bat!$A$4:$BF$2320,S$1,FALSE),VLOOKUP($A1236,Pit!$A$4:$BA$1686,S$2,FALSE))</f>
        <v>-1.5724037005882014</v>
      </c>
      <c r="T1236" s="20" t="str">
        <f>IF($C1236="B",VLOOKUP($A1236,Bat!$A$4:$BF$2320,T$1,FALSE),VLOOKUP($A1236,Pit!$A$4:$BA$1686,T$2,FALSE))</f>
        <v>Slot</v>
      </c>
      <c r="U1236" s="17" t="str">
        <f>VLOOKUP(IF($C1236="B",VLOOKUP($A1236,Bat!$A$4:$AU$2320,U$1,FALSE),VLOOKUP($A1236,Pit!$A$4:$BE$1686,U$2,FALSE)),COND!$A$35:$B$41,2,FALSE)</f>
        <v>??</v>
      </c>
      <c r="V1236" s="21">
        <f>IF($C1236="B",VLOOKUP($A1236,Bat!$A$4:$AT$2284,46,FALSE),VLOOKUP($A1236,Pit!$A$4:$BD$1664,56,FALSE))</f>
        <v>805</v>
      </c>
      <c r="W1236" s="16">
        <f t="shared" si="97"/>
        <v>805</v>
      </c>
      <c r="X1236" s="16"/>
      <c r="Y1236" s="22">
        <f t="shared" si="98"/>
        <v>1375</v>
      </c>
      <c r="Z1236" s="16" t="str">
        <f>IFERROR(VLOOKUP($D1236,Results37!$F$3:$L$1396,Z$1,FALSE),"")</f>
        <v/>
      </c>
      <c r="AA1236" s="47" t="str">
        <f>IF(ISERROR(VLOOKUP(D1236,Results37!$F$3:$O$399,AA$1,FALSE)),"",IF(VLOOKUP(D1236,Results37!$F$3:$O$399,AA$1+1,FALSE)=1,"S"&amp;VLOOKUP(D1236,Results37!$F$3:$O$399,AA$1,FALSE),VLOOKUP(D1236,Results37!$F$3:$O$399,AA$1,FALSE)))</f>
        <v/>
      </c>
      <c r="AB1236" s="16" t="str">
        <f>IFERROR(VLOOKUP($D1236,Results37!$F$3:$L$1396,AB$1,FALSE),"")</f>
        <v/>
      </c>
      <c r="AC1236" s="16" t="str">
        <f>IFERROR(VLOOKUP($D1236,Results37!$F$3:$L$1396,AC$1,FALSE),"")</f>
        <v/>
      </c>
      <c r="AD1236" s="16" t="str">
        <f t="shared" si="99"/>
        <v/>
      </c>
      <c r="AE1236" s="20" t="str">
        <f>IF(ISERROR(VLOOKUP($AC1236&amp;"-"&amp;$F1236&amp;" "&amp;G1236,Bonuses!$B$1:$G$1006,4,FALSE)),"",INT(VLOOKUP($AC1236&amp;"-"&amp;$F1236&amp;" "&amp;$G1236,Bonuses!$B$1:$G$1006,4,FALSE)))</f>
        <v/>
      </c>
      <c r="AF1236" s="16" t="str">
        <f>IF(ISERROR(VLOOKUP($AC1236&amp;"-"&amp;$F1236,Bonuses!$B$1:$G$1006,5,FALSE)),"",IF(VLOOKUP($AC1236&amp;"-"&amp;$F1236,Bonuses!$B$1:$G$1006,5,FALSE)="","",VLOOKUP($AC1236&amp;"-"&amp;$F1236,Bonuses!$B$1:$G$1006,6,FALSE)&amp;" yrs, "&amp;VLOOKUP($AC1236&amp;"-"&amp;$F1236,Bonuses!$B$1:$G$1006,5,FALSE)))</f>
        <v/>
      </c>
    </row>
    <row r="1237" spans="1:32" s="21" customFormat="1" x14ac:dyDescent="0.25">
      <c r="A1237" s="21" t="s">
        <v>2893</v>
      </c>
      <c r="B1237" s="21">
        <f t="shared" si="95"/>
        <v>0</v>
      </c>
      <c r="C1237" s="21" t="str">
        <f t="shared" si="96"/>
        <v>P</v>
      </c>
      <c r="D1237" s="17">
        <f>IF($C1237="B",VLOOKUP($A1237,Bat!$A$4:$BF$2320,D$1,FALSE),VLOOKUP($A1237,Pit!$A$4:$BA$1686,D$2,FALSE))</f>
        <v>9631</v>
      </c>
      <c r="E1237" s="16" t="str">
        <f>IF($C1237="B",VLOOKUP($A1237,Bat!$A$4:$BF$2320,E$1,FALSE),VLOOKUP($A1237,Pit!$A$4:$BA$1686,E$2,FALSE))</f>
        <v>RP</v>
      </c>
      <c r="F1237" s="16" t="str">
        <f>IF($C1237="B",VLOOKUP($A1237,Bat!$A$4:$BF$2320,F$1,FALSE),VLOOKUP($A1237,Pit!$A$4:$BA$1686,F$2,FALSE))</f>
        <v>Euan</v>
      </c>
      <c r="G1237" s="16" t="str">
        <f>IF($C1237="B",VLOOKUP($A1237,Bat!$A$4:$BF$2320,G$1,FALSE),VLOOKUP($A1237,Pit!$A$4:$BA$1686,G$2,FALSE))</f>
        <v>Esslemont</v>
      </c>
      <c r="H1237" s="16">
        <f>IF($C1237="B",VLOOKUP($A1237,Bat!$A$4:$BF$2320,H$1,FALSE),VLOOKUP($A1237,Pit!$A$4:$BA$1686,H$2,FALSE))</f>
        <v>24</v>
      </c>
      <c r="I1237" s="16" t="str">
        <f>IF($C1237="B",VLOOKUP($A1237,Bat!$A$4:$BF$2320,I$1,FALSE),VLOOKUP($A1237,Pit!$A$4:$BA$1686,I$2,FALSE))</f>
        <v>L</v>
      </c>
      <c r="J1237" s="16" t="str">
        <f>IF($C1237="B",VLOOKUP($A1237,Bat!$A$4:$BF$2320,J$1,FALSE),VLOOKUP($A1237,Pit!$A$4:$BA$1686,J$2,FALSE))</f>
        <v>L</v>
      </c>
      <c r="K1237" s="16" t="str">
        <f>IF($C1237="B",VLOOKUP($A1237,Bat!$A$4:$BF$2320,K$1,FALSE),VLOOKUP($A1237,Pit!$A$4:$BA$1686,K$2,FALSE))</f>
        <v>Low</v>
      </c>
      <c r="L1237" s="17" t="str">
        <f>IF($C1237="B",VLOOKUP($A1237,Bat!$A$4:$BF$2320,L$1,FALSE),VLOOKUP($A1237,Pit!$A$4:$BA$1686,L$2,FALSE))</f>
        <v>Low</v>
      </c>
      <c r="M1237" s="16">
        <f>IF($C1237="B",VLOOKUP($A1237,Bat!$A$4:$BF$2320,M$1,FALSE),VLOOKUP($A1237,Pit!$A$4:$BA$1686,M$2,FALSE))</f>
        <v>4</v>
      </c>
      <c r="N1237" s="16">
        <f>IF($C1237="B",VLOOKUP($A1237,Bat!$A$4:$BF$2320,N$1,FALSE),VLOOKUP($A1237,Pit!$A$4:$BA$1686,N$2,FALSE))</f>
        <v>1</v>
      </c>
      <c r="O1237" s="16">
        <f>IF($C1237="B",VLOOKUP($A1237,Bat!$A$4:$BF$2320,O$1,FALSE),VLOOKUP($A1237,Pit!$A$4:$BA$1686,O$2,FALSE))</f>
        <v>1</v>
      </c>
      <c r="P1237" s="16" t="str">
        <f>IF($C1237="B",VLOOKUP($A1237,Bat!$A$4:$BF$2320,P$1,FALSE),VLOOKUP($A1237,Pit!$A$4:$BA$1686,P$2,FALSE))</f>
        <v>89-91 Mph</v>
      </c>
      <c r="Q1237" s="17">
        <f>IF($C1237="B",VLOOKUP($A1237,Bat!$A$4:$BF$2320,Q$1,FALSE),VLOOKUP($A1237,Pit!$A$4:$BA$1686,Q$2,FALSE))</f>
        <v>3</v>
      </c>
      <c r="R1237" s="18">
        <f>IF($C1237="B",VLOOKUP($A1237,Bat!$A$4:$BF$2320,R$1,FALSE),VLOOKUP($A1237,Pit!$A$4:$BA$1686,R$2,FALSE))</f>
        <v>-6.8926854139142186</v>
      </c>
      <c r="S1237" s="19">
        <f>IF($C1237="B",VLOOKUP($A1237,Bat!$A$4:$BF$2320,S$1,FALSE),VLOOKUP($A1237,Pit!$A$4:$BA$1686,S$2,FALSE))</f>
        <v>-1.663076241399374</v>
      </c>
      <c r="T1237" s="20" t="str">
        <f>IF($C1237="B",VLOOKUP($A1237,Bat!$A$4:$BF$2320,T$1,FALSE),VLOOKUP($A1237,Pit!$A$4:$BA$1686,T$2,FALSE))</f>
        <v>Slot</v>
      </c>
      <c r="U1237" s="17" t="str">
        <f>VLOOKUP(IF($C1237="B",VLOOKUP($A1237,Bat!$A$4:$AU$2320,U$1,FALSE),VLOOKUP($A1237,Pit!$A$4:$BE$1686,U$2,FALSE)),COND!$A$35:$B$41,2,FALSE)</f>
        <v>??</v>
      </c>
      <c r="V1237" s="21">
        <f>IF($C1237="B",VLOOKUP($A1237,Bat!$A$4:$AT$2284,46,FALSE),VLOOKUP($A1237,Pit!$A$4:$BD$1664,56,FALSE))</f>
        <v>806</v>
      </c>
      <c r="W1237" s="16">
        <f t="shared" si="97"/>
        <v>806</v>
      </c>
      <c r="X1237" s="16"/>
      <c r="Y1237" s="22">
        <f t="shared" si="98"/>
        <v>1376</v>
      </c>
      <c r="Z1237" s="16" t="str">
        <f>IFERROR(VLOOKUP($D1237,Results37!$F$3:$L$1396,Z$1,FALSE),"")</f>
        <v/>
      </c>
      <c r="AA1237" s="47" t="str">
        <f>IF(ISERROR(VLOOKUP(D1237,Results37!$F$3:$O$399,AA$1,FALSE)),"",IF(VLOOKUP(D1237,Results37!$F$3:$O$399,AA$1+1,FALSE)=1,"S"&amp;VLOOKUP(D1237,Results37!$F$3:$O$399,AA$1,FALSE),VLOOKUP(D1237,Results37!$F$3:$O$399,AA$1,FALSE)))</f>
        <v/>
      </c>
      <c r="AB1237" s="16" t="str">
        <f>IFERROR(VLOOKUP($D1237,Results37!$F$3:$L$1396,AB$1,FALSE),"")</f>
        <v/>
      </c>
      <c r="AC1237" s="16" t="str">
        <f>IFERROR(VLOOKUP($D1237,Results37!$F$3:$L$1396,AC$1,FALSE),"")</f>
        <v/>
      </c>
      <c r="AD1237" s="16" t="str">
        <f t="shared" si="99"/>
        <v/>
      </c>
      <c r="AE1237" s="20" t="str">
        <f>IF(ISERROR(VLOOKUP($AC1237&amp;"-"&amp;$F1237&amp;" "&amp;G1237,Bonuses!$B$1:$G$1006,4,FALSE)),"",INT(VLOOKUP($AC1237&amp;"-"&amp;$F1237&amp;" "&amp;$G1237,Bonuses!$B$1:$G$1006,4,FALSE)))</f>
        <v/>
      </c>
      <c r="AF1237" s="16" t="str">
        <f>IF(ISERROR(VLOOKUP($AC1237&amp;"-"&amp;$F1237,Bonuses!$B$1:$G$1006,5,FALSE)),"",IF(VLOOKUP($AC1237&amp;"-"&amp;$F1237,Bonuses!$B$1:$G$1006,5,FALSE)="","",VLOOKUP($AC1237&amp;"-"&amp;$F1237,Bonuses!$B$1:$G$1006,6,FALSE)&amp;" yrs, "&amp;VLOOKUP($AC1237&amp;"-"&amp;$F1237,Bonuses!$B$1:$G$1006,5,FALSE)))</f>
        <v/>
      </c>
    </row>
    <row r="1238" spans="1:32" s="21" customFormat="1" x14ac:dyDescent="0.25">
      <c r="A1238" s="21" t="s">
        <v>2895</v>
      </c>
      <c r="B1238" s="21">
        <f t="shared" si="95"/>
        <v>0</v>
      </c>
      <c r="C1238" s="21" t="str">
        <f t="shared" si="96"/>
        <v>P</v>
      </c>
      <c r="D1238" s="17">
        <f>IF($C1238="B",VLOOKUP($A1238,Bat!$A$4:$BF$2320,D$1,FALSE),VLOOKUP($A1238,Pit!$A$4:$BA$1686,D$2,FALSE))</f>
        <v>5197</v>
      </c>
      <c r="E1238" s="16" t="str">
        <f>IF($C1238="B",VLOOKUP($A1238,Bat!$A$4:$BF$2320,E$1,FALSE),VLOOKUP($A1238,Pit!$A$4:$BA$1686,E$2,FALSE))</f>
        <v>RP</v>
      </c>
      <c r="F1238" s="16" t="str">
        <f>IF($C1238="B",VLOOKUP($A1238,Bat!$A$4:$BF$2320,F$1,FALSE),VLOOKUP($A1238,Pit!$A$4:$BA$1686,F$2,FALSE))</f>
        <v>Allan</v>
      </c>
      <c r="G1238" s="16" t="str">
        <f>IF($C1238="B",VLOOKUP($A1238,Bat!$A$4:$BF$2320,G$1,FALSE),VLOOKUP($A1238,Pit!$A$4:$BA$1686,G$2,FALSE))</f>
        <v>Rodgers</v>
      </c>
      <c r="H1238" s="16">
        <f>IF($C1238="B",VLOOKUP($A1238,Bat!$A$4:$BF$2320,H$1,FALSE),VLOOKUP($A1238,Pit!$A$4:$BA$1686,H$2,FALSE))</f>
        <v>24</v>
      </c>
      <c r="I1238" s="16" t="str">
        <f>IF($C1238="B",VLOOKUP($A1238,Bat!$A$4:$BF$2320,I$1,FALSE),VLOOKUP($A1238,Pit!$A$4:$BA$1686,I$2,FALSE))</f>
        <v>L</v>
      </c>
      <c r="J1238" s="16" t="str">
        <f>IF($C1238="B",VLOOKUP($A1238,Bat!$A$4:$BF$2320,J$1,FALSE),VLOOKUP($A1238,Pit!$A$4:$BA$1686,J$2,FALSE))</f>
        <v>R</v>
      </c>
      <c r="K1238" s="16" t="str">
        <f>IF($C1238="B",VLOOKUP($A1238,Bat!$A$4:$BF$2320,K$1,FALSE),VLOOKUP($A1238,Pit!$A$4:$BA$1686,K$2,FALSE))</f>
        <v>Normal</v>
      </c>
      <c r="L1238" s="17" t="str">
        <f>IF($C1238="B",VLOOKUP($A1238,Bat!$A$4:$BF$2320,L$1,FALSE),VLOOKUP($A1238,Pit!$A$4:$BA$1686,L$2,FALSE))</f>
        <v>Low</v>
      </c>
      <c r="M1238" s="16">
        <f>IF($C1238="B",VLOOKUP($A1238,Bat!$A$4:$BF$2320,M$1,FALSE),VLOOKUP($A1238,Pit!$A$4:$BA$1686,M$2,FALSE))</f>
        <v>2</v>
      </c>
      <c r="N1238" s="16">
        <f>IF($C1238="B",VLOOKUP($A1238,Bat!$A$4:$BF$2320,N$1,FALSE),VLOOKUP($A1238,Pit!$A$4:$BA$1686,N$2,FALSE))</f>
        <v>1</v>
      </c>
      <c r="O1238" s="16">
        <f>IF($C1238="B",VLOOKUP($A1238,Bat!$A$4:$BF$2320,O$1,FALSE),VLOOKUP($A1238,Pit!$A$4:$BA$1686,O$2,FALSE))</f>
        <v>1</v>
      </c>
      <c r="P1238" s="16" t="str">
        <f>IF($C1238="B",VLOOKUP($A1238,Bat!$A$4:$BF$2320,P$1,FALSE),VLOOKUP($A1238,Pit!$A$4:$BA$1686,P$2,FALSE))</f>
        <v>88-90 Mph</v>
      </c>
      <c r="Q1238" s="17">
        <f>IF($C1238="B",VLOOKUP($A1238,Bat!$A$4:$BF$2320,Q$1,FALSE),VLOOKUP($A1238,Pit!$A$4:$BA$1686,Q$2,FALSE))</f>
        <v>5</v>
      </c>
      <c r="R1238" s="18">
        <f>IF($C1238="B",VLOOKUP($A1238,Bat!$A$4:$BF$2320,R$1,FALSE),VLOOKUP($A1238,Pit!$A$4:$BA$1686,R$2,FALSE))</f>
        <v>-7.0341387911907738</v>
      </c>
      <c r="S1238" s="19">
        <f>IF($C1238="B",VLOOKUP($A1238,Bat!$A$4:$BF$2320,S$1,FALSE),VLOOKUP($A1238,Pit!$A$4:$BA$1686,S$2,FALSE))</f>
        <v>-1.675502926981659</v>
      </c>
      <c r="T1238" s="20" t="str">
        <f>IF($C1238="B",VLOOKUP($A1238,Bat!$A$4:$BF$2320,T$1,FALSE),VLOOKUP($A1238,Pit!$A$4:$BA$1686,T$2,FALSE))</f>
        <v>Slot</v>
      </c>
      <c r="U1238" s="17" t="str">
        <f>VLOOKUP(IF($C1238="B",VLOOKUP($A1238,Bat!$A$4:$AU$2320,U$1,FALSE),VLOOKUP($A1238,Pit!$A$4:$BE$1686,U$2,FALSE)),COND!$A$35:$B$41,2,FALSE)</f>
        <v>??</v>
      </c>
      <c r="V1238" s="21">
        <f>IF($C1238="B",VLOOKUP($A1238,Bat!$A$4:$AT$2284,46,FALSE),VLOOKUP($A1238,Pit!$A$4:$BD$1664,56,FALSE))</f>
        <v>807</v>
      </c>
      <c r="W1238" s="16">
        <f t="shared" si="97"/>
        <v>807</v>
      </c>
      <c r="X1238" s="16"/>
      <c r="Y1238" s="22">
        <f t="shared" si="98"/>
        <v>1377</v>
      </c>
      <c r="Z1238" s="16" t="str">
        <f>IFERROR(VLOOKUP($D1238,Results37!$F$3:$L$1396,Z$1,FALSE),"")</f>
        <v/>
      </c>
      <c r="AA1238" s="47" t="str">
        <f>IF(ISERROR(VLOOKUP(D1238,Results37!$F$3:$O$399,AA$1,FALSE)),"",IF(VLOOKUP(D1238,Results37!$F$3:$O$399,AA$1+1,FALSE)=1,"S"&amp;VLOOKUP(D1238,Results37!$F$3:$O$399,AA$1,FALSE),VLOOKUP(D1238,Results37!$F$3:$O$399,AA$1,FALSE)))</f>
        <v/>
      </c>
      <c r="AB1238" s="16" t="str">
        <f>IFERROR(VLOOKUP($D1238,Results37!$F$3:$L$1396,AB$1,FALSE),"")</f>
        <v/>
      </c>
      <c r="AC1238" s="16" t="str">
        <f>IFERROR(VLOOKUP($D1238,Results37!$F$3:$L$1396,AC$1,FALSE),"")</f>
        <v/>
      </c>
      <c r="AD1238" s="16" t="str">
        <f t="shared" si="99"/>
        <v/>
      </c>
      <c r="AE1238" s="20" t="str">
        <f>IF(ISERROR(VLOOKUP($AC1238&amp;"-"&amp;$F1238&amp;" "&amp;G1238,Bonuses!$B$1:$G$1006,4,FALSE)),"",INT(VLOOKUP($AC1238&amp;"-"&amp;$F1238&amp;" "&amp;$G1238,Bonuses!$B$1:$G$1006,4,FALSE)))</f>
        <v/>
      </c>
      <c r="AF1238" s="16" t="str">
        <f>IF(ISERROR(VLOOKUP($AC1238&amp;"-"&amp;$F1238,Bonuses!$B$1:$G$1006,5,FALSE)),"",IF(VLOOKUP($AC1238&amp;"-"&amp;$F1238,Bonuses!$B$1:$G$1006,5,FALSE)="","",VLOOKUP($AC1238&amp;"-"&amp;$F1238,Bonuses!$B$1:$G$1006,6,FALSE)&amp;" yrs, "&amp;VLOOKUP($AC1238&amp;"-"&amp;$F1238,Bonuses!$B$1:$G$1006,5,FALSE)))</f>
        <v/>
      </c>
    </row>
    <row r="1239" spans="1:32" s="21" customFormat="1" x14ac:dyDescent="0.25">
      <c r="A1239" s="21" t="s">
        <v>2871</v>
      </c>
      <c r="B1239" s="21">
        <f t="shared" si="95"/>
        <v>0</v>
      </c>
      <c r="C1239" s="21" t="str">
        <f t="shared" si="96"/>
        <v>P</v>
      </c>
      <c r="D1239" s="17">
        <f>IF($C1239="B",VLOOKUP($A1239,Bat!$A$4:$BF$2320,D$1,FALSE),VLOOKUP($A1239,Pit!$A$4:$BA$1686,D$2,FALSE))</f>
        <v>4945</v>
      </c>
      <c r="E1239" s="16" t="str">
        <f>IF($C1239="B",VLOOKUP($A1239,Bat!$A$4:$BF$2320,E$1,FALSE),VLOOKUP($A1239,Pit!$A$4:$BA$1686,E$2,FALSE))</f>
        <v>RP</v>
      </c>
      <c r="F1239" s="16" t="str">
        <f>IF($C1239="B",VLOOKUP($A1239,Bat!$A$4:$BF$2320,F$1,FALSE),VLOOKUP($A1239,Pit!$A$4:$BA$1686,F$2,FALSE))</f>
        <v>Juan</v>
      </c>
      <c r="G1239" s="16" t="str">
        <f>IF($C1239="B",VLOOKUP($A1239,Bat!$A$4:$BF$2320,G$1,FALSE),VLOOKUP($A1239,Pit!$A$4:$BA$1686,G$2,FALSE))</f>
        <v>Márquez</v>
      </c>
      <c r="H1239" s="16">
        <f>IF($C1239="B",VLOOKUP($A1239,Bat!$A$4:$BF$2320,H$1,FALSE),VLOOKUP($A1239,Pit!$A$4:$BA$1686,H$2,FALSE))</f>
        <v>24</v>
      </c>
      <c r="I1239" s="16" t="str">
        <f>IF($C1239="B",VLOOKUP($A1239,Bat!$A$4:$BF$2320,I$1,FALSE),VLOOKUP($A1239,Pit!$A$4:$BA$1686,I$2,FALSE))</f>
        <v>R</v>
      </c>
      <c r="J1239" s="16" t="str">
        <f>IF($C1239="B",VLOOKUP($A1239,Bat!$A$4:$BF$2320,J$1,FALSE),VLOOKUP($A1239,Pit!$A$4:$BA$1686,J$2,FALSE))</f>
        <v>R</v>
      </c>
      <c r="K1239" s="16" t="str">
        <f>IF($C1239="B",VLOOKUP($A1239,Bat!$A$4:$BF$2320,K$1,FALSE),VLOOKUP($A1239,Pit!$A$4:$BA$1686,K$2,FALSE))</f>
        <v>Low</v>
      </c>
      <c r="L1239" s="17" t="str">
        <f>IF($C1239="B",VLOOKUP($A1239,Bat!$A$4:$BF$2320,L$1,FALSE),VLOOKUP($A1239,Pit!$A$4:$BA$1686,L$2,FALSE))</f>
        <v>Normal</v>
      </c>
      <c r="M1239" s="16">
        <f>IF($C1239="B",VLOOKUP($A1239,Bat!$A$4:$BF$2320,M$1,FALSE),VLOOKUP($A1239,Pit!$A$4:$BA$1686,M$2,FALSE))</f>
        <v>2</v>
      </c>
      <c r="N1239" s="16">
        <f>IF($C1239="B",VLOOKUP($A1239,Bat!$A$4:$BF$2320,N$1,FALSE),VLOOKUP($A1239,Pit!$A$4:$BA$1686,N$2,FALSE))</f>
        <v>1</v>
      </c>
      <c r="O1239" s="16">
        <f>IF($C1239="B",VLOOKUP($A1239,Bat!$A$4:$BF$2320,O$1,FALSE),VLOOKUP($A1239,Pit!$A$4:$BA$1686,O$2,FALSE))</f>
        <v>1</v>
      </c>
      <c r="P1239" s="16" t="str">
        <f>IF($C1239="B",VLOOKUP($A1239,Bat!$A$4:$BF$2320,P$1,FALSE),VLOOKUP($A1239,Pit!$A$4:$BA$1686,P$2,FALSE))</f>
        <v>91-93 Mph</v>
      </c>
      <c r="Q1239" s="17">
        <f>IF($C1239="B",VLOOKUP($A1239,Bat!$A$4:$BF$2320,Q$1,FALSE),VLOOKUP($A1239,Pit!$A$4:$BA$1686,Q$2,FALSE))</f>
        <v>6</v>
      </c>
      <c r="R1239" s="18">
        <f>IF($C1239="B",VLOOKUP($A1239,Bat!$A$4:$BF$2320,R$1,FALSE),VLOOKUP($A1239,Pit!$A$4:$BA$1686,R$2,FALSE))</f>
        <v>-7.0341387911907738</v>
      </c>
      <c r="S1239" s="19">
        <f>IF($C1239="B",VLOOKUP($A1239,Bat!$A$4:$BF$2320,S$1,FALSE),VLOOKUP($A1239,Pit!$A$4:$BA$1686,S$2,FALSE))</f>
        <v>-1.675502926981659</v>
      </c>
      <c r="T1239" s="20" t="str">
        <f>IF($C1239="B",VLOOKUP($A1239,Bat!$A$4:$BF$2320,T$1,FALSE),VLOOKUP($A1239,Pit!$A$4:$BA$1686,T$2,FALSE))</f>
        <v>Slot</v>
      </c>
      <c r="U1239" s="17" t="str">
        <f>VLOOKUP(IF($C1239="B",VLOOKUP($A1239,Bat!$A$4:$AU$2320,U$1,FALSE),VLOOKUP($A1239,Pit!$A$4:$BE$1686,U$2,FALSE)),COND!$A$35:$B$41,2,FALSE)</f>
        <v>??</v>
      </c>
      <c r="V1239" s="21">
        <f>IF($C1239="B",VLOOKUP($A1239,Bat!$A$4:$AT$2284,46,FALSE),VLOOKUP($A1239,Pit!$A$4:$BD$1664,56,FALSE))</f>
        <v>808</v>
      </c>
      <c r="W1239" s="16">
        <f t="shared" si="97"/>
        <v>808</v>
      </c>
      <c r="X1239" s="16"/>
      <c r="Y1239" s="22">
        <f t="shared" si="98"/>
        <v>1377</v>
      </c>
      <c r="Z1239" s="16" t="str">
        <f>IFERROR(VLOOKUP($D1239,Results37!$F$3:$L$1396,Z$1,FALSE),"")</f>
        <v/>
      </c>
      <c r="AA1239" s="47" t="str">
        <f>IF(ISERROR(VLOOKUP(D1239,Results37!$F$3:$O$399,AA$1,FALSE)),"",IF(VLOOKUP(D1239,Results37!$F$3:$O$399,AA$1+1,FALSE)=1,"S"&amp;VLOOKUP(D1239,Results37!$F$3:$O$399,AA$1,FALSE),VLOOKUP(D1239,Results37!$F$3:$O$399,AA$1,FALSE)))</f>
        <v/>
      </c>
      <c r="AB1239" s="16" t="str">
        <f>IFERROR(VLOOKUP($D1239,Results37!$F$3:$L$1396,AB$1,FALSE),"")</f>
        <v/>
      </c>
      <c r="AC1239" s="16" t="str">
        <f>IFERROR(VLOOKUP($D1239,Results37!$F$3:$L$1396,AC$1,FALSE),"")</f>
        <v/>
      </c>
      <c r="AD1239" s="16" t="str">
        <f t="shared" si="99"/>
        <v/>
      </c>
      <c r="AE1239" s="20" t="str">
        <f>IF(ISERROR(VLOOKUP($AC1239&amp;"-"&amp;$F1239&amp;" "&amp;G1239,Bonuses!$B$1:$G$1006,4,FALSE)),"",INT(VLOOKUP($AC1239&amp;"-"&amp;$F1239&amp;" "&amp;$G1239,Bonuses!$B$1:$G$1006,4,FALSE)))</f>
        <v/>
      </c>
      <c r="AF1239" s="16" t="str">
        <f>IF(ISERROR(VLOOKUP($AC1239&amp;"-"&amp;$F1239,Bonuses!$B$1:$G$1006,5,FALSE)),"",IF(VLOOKUP($AC1239&amp;"-"&amp;$F1239,Bonuses!$B$1:$G$1006,5,FALSE)="","",VLOOKUP($AC1239&amp;"-"&amp;$F1239,Bonuses!$B$1:$G$1006,6,FALSE)&amp;" yrs, "&amp;VLOOKUP($AC1239&amp;"-"&amp;$F1239,Bonuses!$B$1:$G$1006,5,FALSE)))</f>
        <v/>
      </c>
    </row>
    <row r="1240" spans="1:32" s="21" customFormat="1" x14ac:dyDescent="0.25">
      <c r="A1240" s="21" t="s">
        <v>2898</v>
      </c>
      <c r="B1240" s="21">
        <f t="shared" si="95"/>
        <v>0</v>
      </c>
      <c r="C1240" s="21" t="str">
        <f t="shared" si="96"/>
        <v>P</v>
      </c>
      <c r="D1240" s="17">
        <f>IF($C1240="B",VLOOKUP($A1240,Bat!$A$4:$BF$2320,D$1,FALSE),VLOOKUP($A1240,Pit!$A$4:$BA$1686,D$2,FALSE))</f>
        <v>10450</v>
      </c>
      <c r="E1240" s="16" t="str">
        <f>IF($C1240="B",VLOOKUP($A1240,Bat!$A$4:$BF$2320,E$1,FALSE),VLOOKUP($A1240,Pit!$A$4:$BA$1686,E$2,FALSE))</f>
        <v>RP</v>
      </c>
      <c r="F1240" s="16" t="str">
        <f>IF($C1240="B",VLOOKUP($A1240,Bat!$A$4:$BF$2320,F$1,FALSE),VLOOKUP($A1240,Pit!$A$4:$BA$1686,F$2,FALSE))</f>
        <v>Tomás</v>
      </c>
      <c r="G1240" s="16" t="str">
        <f>IF($C1240="B",VLOOKUP($A1240,Bat!$A$4:$BF$2320,G$1,FALSE),VLOOKUP($A1240,Pit!$A$4:$BA$1686,G$2,FALSE))</f>
        <v>Ramírez</v>
      </c>
      <c r="H1240" s="16">
        <f>IF($C1240="B",VLOOKUP($A1240,Bat!$A$4:$BF$2320,H$1,FALSE),VLOOKUP($A1240,Pit!$A$4:$BA$1686,H$2,FALSE))</f>
        <v>23</v>
      </c>
      <c r="I1240" s="16" t="str">
        <f>IF($C1240="B",VLOOKUP($A1240,Bat!$A$4:$BF$2320,I$1,FALSE),VLOOKUP($A1240,Pit!$A$4:$BA$1686,I$2,FALSE))</f>
        <v>L</v>
      </c>
      <c r="J1240" s="16" t="str">
        <f>IF($C1240="B",VLOOKUP($A1240,Bat!$A$4:$BF$2320,J$1,FALSE),VLOOKUP($A1240,Pit!$A$4:$BA$1686,J$2,FALSE))</f>
        <v>R</v>
      </c>
      <c r="K1240" s="16" t="str">
        <f>IF($C1240="B",VLOOKUP($A1240,Bat!$A$4:$BF$2320,K$1,FALSE),VLOOKUP($A1240,Pit!$A$4:$BA$1686,K$2,FALSE))</f>
        <v>Low</v>
      </c>
      <c r="L1240" s="17" t="str">
        <f>IF($C1240="B",VLOOKUP($A1240,Bat!$A$4:$BF$2320,L$1,FALSE),VLOOKUP($A1240,Pit!$A$4:$BA$1686,L$2,FALSE))</f>
        <v>Normal</v>
      </c>
      <c r="M1240" s="16">
        <f>IF($C1240="B",VLOOKUP($A1240,Bat!$A$4:$BF$2320,M$1,FALSE),VLOOKUP($A1240,Pit!$A$4:$BA$1686,M$2,FALSE))</f>
        <v>2</v>
      </c>
      <c r="N1240" s="16">
        <f>IF($C1240="B",VLOOKUP($A1240,Bat!$A$4:$BF$2320,N$1,FALSE),VLOOKUP($A1240,Pit!$A$4:$BA$1686,N$2,FALSE))</f>
        <v>1</v>
      </c>
      <c r="O1240" s="16">
        <f>IF($C1240="B",VLOOKUP($A1240,Bat!$A$4:$BF$2320,O$1,FALSE),VLOOKUP($A1240,Pit!$A$4:$BA$1686,O$2,FALSE))</f>
        <v>1</v>
      </c>
      <c r="P1240" s="16" t="str">
        <f>IF($C1240="B",VLOOKUP($A1240,Bat!$A$4:$BF$2320,P$1,FALSE),VLOOKUP($A1240,Pit!$A$4:$BA$1686,P$2,FALSE))</f>
        <v>90-92 Mph</v>
      </c>
      <c r="Q1240" s="17">
        <f>IF($C1240="B",VLOOKUP($A1240,Bat!$A$4:$BF$2320,Q$1,FALSE),VLOOKUP($A1240,Pit!$A$4:$BA$1686,Q$2,FALSE))</f>
        <v>5</v>
      </c>
      <c r="R1240" s="18">
        <f>IF($C1240="B",VLOOKUP($A1240,Bat!$A$4:$BF$2320,R$1,FALSE),VLOOKUP($A1240,Pit!$A$4:$BA$1686,R$2,FALSE))</f>
        <v>-7.5216387911907781</v>
      </c>
      <c r="S1240" s="19">
        <f>IF($C1240="B",VLOOKUP($A1240,Bat!$A$4:$BF$2320,S$1,FALSE),VLOOKUP($A1240,Pit!$A$4:$BA$1686,S$2,FALSE))</f>
        <v>-1.7183298239989007</v>
      </c>
      <c r="T1240" s="20" t="str">
        <f>IF($C1240="B",VLOOKUP($A1240,Bat!$A$4:$BF$2320,T$1,FALSE),VLOOKUP($A1240,Pit!$A$4:$BA$1686,T$2,FALSE))</f>
        <v>Slot</v>
      </c>
      <c r="U1240" s="17" t="str">
        <f>VLOOKUP(IF($C1240="B",VLOOKUP($A1240,Bat!$A$4:$AU$2320,U$1,FALSE),VLOOKUP($A1240,Pit!$A$4:$BE$1686,U$2,FALSE)),COND!$A$35:$B$41,2,FALSE)</f>
        <v>??</v>
      </c>
      <c r="V1240" s="21">
        <f>IF($C1240="B",VLOOKUP($A1240,Bat!$A$4:$AT$2284,46,FALSE),VLOOKUP($A1240,Pit!$A$4:$BD$1664,56,FALSE))</f>
        <v>809</v>
      </c>
      <c r="W1240" s="16">
        <f t="shared" si="97"/>
        <v>809</v>
      </c>
      <c r="X1240" s="16"/>
      <c r="Y1240" s="22">
        <f t="shared" si="98"/>
        <v>1379</v>
      </c>
      <c r="Z1240" s="16" t="str">
        <f>IFERROR(VLOOKUP($D1240,Results37!$F$3:$L$1396,Z$1,FALSE),"")</f>
        <v/>
      </c>
      <c r="AA1240" s="47" t="str">
        <f>IF(ISERROR(VLOOKUP(D1240,Results37!$F$3:$O$399,AA$1,FALSE)),"",IF(VLOOKUP(D1240,Results37!$F$3:$O$399,AA$1+1,FALSE)=1,"S"&amp;VLOOKUP(D1240,Results37!$F$3:$O$399,AA$1,FALSE),VLOOKUP(D1240,Results37!$F$3:$O$399,AA$1,FALSE)))</f>
        <v/>
      </c>
      <c r="AB1240" s="16" t="str">
        <f>IFERROR(VLOOKUP($D1240,Results37!$F$3:$L$1396,AB$1,FALSE),"")</f>
        <v/>
      </c>
      <c r="AC1240" s="16" t="str">
        <f>IFERROR(VLOOKUP($D1240,Results37!$F$3:$L$1396,AC$1,FALSE),"")</f>
        <v/>
      </c>
      <c r="AD1240" s="16" t="str">
        <f t="shared" si="99"/>
        <v/>
      </c>
      <c r="AE1240" s="20" t="str">
        <f>IF(ISERROR(VLOOKUP($AC1240&amp;"-"&amp;$F1240&amp;" "&amp;G1240,Bonuses!$B$1:$G$1006,4,FALSE)),"",INT(VLOOKUP($AC1240&amp;"-"&amp;$F1240&amp;" "&amp;$G1240,Bonuses!$B$1:$G$1006,4,FALSE)))</f>
        <v/>
      </c>
      <c r="AF1240" s="16" t="str">
        <f>IF(ISERROR(VLOOKUP($AC1240&amp;"-"&amp;$F1240,Bonuses!$B$1:$G$1006,5,FALSE)),"",IF(VLOOKUP($AC1240&amp;"-"&amp;$F1240,Bonuses!$B$1:$G$1006,5,FALSE)="","",VLOOKUP($AC1240&amp;"-"&amp;$F1240,Bonuses!$B$1:$G$1006,6,FALSE)&amp;" yrs, "&amp;VLOOKUP($AC1240&amp;"-"&amp;$F1240,Bonuses!$B$1:$G$1006,5,FALSE)))</f>
        <v/>
      </c>
    </row>
    <row r="1241" spans="1:32" s="21" customFormat="1" x14ac:dyDescent="0.25">
      <c r="A1241" s="21" t="s">
        <v>2899</v>
      </c>
      <c r="B1241" s="21">
        <f t="shared" si="95"/>
        <v>0</v>
      </c>
      <c r="C1241" s="21" t="str">
        <f t="shared" si="96"/>
        <v>P</v>
      </c>
      <c r="D1241" s="17">
        <f>IF($C1241="B",VLOOKUP($A1241,Bat!$A$4:$BF$2320,D$1,FALSE),VLOOKUP($A1241,Pit!$A$4:$BA$1686,D$2,FALSE))</f>
        <v>10524</v>
      </c>
      <c r="E1241" s="16" t="str">
        <f>IF($C1241="B",VLOOKUP($A1241,Bat!$A$4:$BF$2320,E$1,FALSE),VLOOKUP($A1241,Pit!$A$4:$BA$1686,E$2,FALSE))</f>
        <v>RP</v>
      </c>
      <c r="F1241" s="16" t="str">
        <f>IF($C1241="B",VLOOKUP($A1241,Bat!$A$4:$BF$2320,F$1,FALSE),VLOOKUP($A1241,Pit!$A$4:$BA$1686,F$2,FALSE))</f>
        <v>Jacob</v>
      </c>
      <c r="G1241" s="16" t="str">
        <f>IF($C1241="B",VLOOKUP($A1241,Bat!$A$4:$BF$2320,G$1,FALSE),VLOOKUP($A1241,Pit!$A$4:$BA$1686,G$2,FALSE))</f>
        <v>Hampton</v>
      </c>
      <c r="H1241" s="16">
        <f>IF($C1241="B",VLOOKUP($A1241,Bat!$A$4:$BF$2320,H$1,FALSE),VLOOKUP($A1241,Pit!$A$4:$BA$1686,H$2,FALSE))</f>
        <v>23</v>
      </c>
      <c r="I1241" s="16" t="str">
        <f>IF($C1241="B",VLOOKUP($A1241,Bat!$A$4:$BF$2320,I$1,FALSE),VLOOKUP($A1241,Pit!$A$4:$BA$1686,I$2,FALSE))</f>
        <v>R</v>
      </c>
      <c r="J1241" s="16" t="str">
        <f>IF($C1241="B",VLOOKUP($A1241,Bat!$A$4:$BF$2320,J$1,FALSE),VLOOKUP($A1241,Pit!$A$4:$BA$1686,J$2,FALSE))</f>
        <v>R</v>
      </c>
      <c r="K1241" s="16" t="str">
        <f>IF($C1241="B",VLOOKUP($A1241,Bat!$A$4:$BF$2320,K$1,FALSE),VLOOKUP($A1241,Pit!$A$4:$BA$1686,K$2,FALSE))</f>
        <v>Low</v>
      </c>
      <c r="L1241" s="17" t="str">
        <f>IF($C1241="B",VLOOKUP($A1241,Bat!$A$4:$BF$2320,L$1,FALSE),VLOOKUP($A1241,Pit!$A$4:$BA$1686,L$2,FALSE))</f>
        <v>High</v>
      </c>
      <c r="M1241" s="16">
        <f>IF($C1241="B",VLOOKUP($A1241,Bat!$A$4:$BF$2320,M$1,FALSE),VLOOKUP($A1241,Pit!$A$4:$BA$1686,M$2,FALSE))</f>
        <v>1</v>
      </c>
      <c r="N1241" s="16">
        <f>IF($C1241="B",VLOOKUP($A1241,Bat!$A$4:$BF$2320,N$1,FALSE),VLOOKUP($A1241,Pit!$A$4:$BA$1686,N$2,FALSE))</f>
        <v>2</v>
      </c>
      <c r="O1241" s="16">
        <f>IF($C1241="B",VLOOKUP($A1241,Bat!$A$4:$BF$2320,O$1,FALSE),VLOOKUP($A1241,Pit!$A$4:$BA$1686,O$2,FALSE))</f>
        <v>1</v>
      </c>
      <c r="P1241" s="16" t="str">
        <f>IF($C1241="B",VLOOKUP($A1241,Bat!$A$4:$BF$2320,P$1,FALSE),VLOOKUP($A1241,Pit!$A$4:$BA$1686,P$2,FALSE))</f>
        <v>87-89 Mph</v>
      </c>
      <c r="Q1241" s="17">
        <f>IF($C1241="B",VLOOKUP($A1241,Bat!$A$4:$BF$2320,Q$1,FALSE),VLOOKUP($A1241,Pit!$A$4:$BA$1686,Q$2,FALSE))</f>
        <v>7</v>
      </c>
      <c r="R1241" s="18">
        <f>IF($C1241="B",VLOOKUP($A1241,Bat!$A$4:$BF$2320,R$1,FALSE),VLOOKUP($A1241,Pit!$A$4:$BA$1686,R$2,FALSE))</f>
        <v>-7.7123659203169268</v>
      </c>
      <c r="S1241" s="19">
        <f>IF($C1241="B",VLOOKUP($A1241,Bat!$A$4:$BF$2320,S$1,FALSE),VLOOKUP($A1241,Pit!$A$4:$BA$1686,S$2,FALSE))</f>
        <v>-1.7350852109065509</v>
      </c>
      <c r="T1241" s="20" t="str">
        <f>IF($C1241="B",VLOOKUP($A1241,Bat!$A$4:$BF$2320,T$1,FALSE),VLOOKUP($A1241,Pit!$A$4:$BA$1686,T$2,FALSE))</f>
        <v>Impossible</v>
      </c>
      <c r="U1241" s="17" t="str">
        <f>VLOOKUP(IF($C1241="B",VLOOKUP($A1241,Bat!$A$4:$AU$2320,U$1,FALSE),VLOOKUP($A1241,Pit!$A$4:$BE$1686,U$2,FALSE)),COND!$A$35:$B$41,2,FALSE)</f>
        <v>??</v>
      </c>
      <c r="V1241" s="21">
        <f>IF($C1241="B",VLOOKUP($A1241,Bat!$A$4:$AT$2284,46,FALSE),VLOOKUP($A1241,Pit!$A$4:$BD$1664,56,FALSE))</f>
        <v>810</v>
      </c>
      <c r="W1241" s="16">
        <f t="shared" si="97"/>
        <v>999</v>
      </c>
      <c r="X1241" s="16"/>
      <c r="Y1241" s="22">
        <f t="shared" si="98"/>
        <v>1380</v>
      </c>
      <c r="Z1241" s="16" t="str">
        <f>IFERROR(VLOOKUP($D1241,Results37!$F$3:$L$1396,Z$1,FALSE),"")</f>
        <v/>
      </c>
      <c r="AA1241" s="47" t="str">
        <f>IF(ISERROR(VLOOKUP(D1241,Results37!$F$3:$O$399,AA$1,FALSE)),"",IF(VLOOKUP(D1241,Results37!$F$3:$O$399,AA$1+1,FALSE)=1,"S"&amp;VLOOKUP(D1241,Results37!$F$3:$O$399,AA$1,FALSE),VLOOKUP(D1241,Results37!$F$3:$O$399,AA$1,FALSE)))</f>
        <v/>
      </c>
      <c r="AB1241" s="16" t="str">
        <f>IFERROR(VLOOKUP($D1241,Results37!$F$3:$L$1396,AB$1,FALSE),"")</f>
        <v/>
      </c>
      <c r="AC1241" s="16" t="str">
        <f>IFERROR(VLOOKUP($D1241,Results37!$F$3:$L$1396,AC$1,FALSE),"")</f>
        <v/>
      </c>
      <c r="AD1241" s="16" t="str">
        <f t="shared" si="99"/>
        <v/>
      </c>
      <c r="AE1241" s="20" t="str">
        <f>IF(ISERROR(VLOOKUP($AC1241&amp;"-"&amp;$F1241&amp;" "&amp;G1241,Bonuses!$B$1:$G$1006,4,FALSE)),"",INT(VLOOKUP($AC1241&amp;"-"&amp;$F1241&amp;" "&amp;$G1241,Bonuses!$B$1:$G$1006,4,FALSE)))</f>
        <v/>
      </c>
      <c r="AF1241" s="16" t="str">
        <f>IF(ISERROR(VLOOKUP($AC1241&amp;"-"&amp;$F1241,Bonuses!$B$1:$G$1006,5,FALSE)),"",IF(VLOOKUP($AC1241&amp;"-"&amp;$F1241,Bonuses!$B$1:$G$1006,5,FALSE)="","",VLOOKUP($AC1241&amp;"-"&amp;$F1241,Bonuses!$B$1:$G$1006,6,FALSE)&amp;" yrs, "&amp;VLOOKUP($AC1241&amp;"-"&amp;$F1241,Bonuses!$B$1:$G$1006,5,FALSE)))</f>
        <v/>
      </c>
    </row>
    <row r="1242" spans="1:32" s="21" customFormat="1" x14ac:dyDescent="0.25">
      <c r="A1242" s="21" t="s">
        <v>2900</v>
      </c>
      <c r="B1242" s="21">
        <f t="shared" si="95"/>
        <v>0</v>
      </c>
      <c r="C1242" s="21" t="str">
        <f t="shared" si="96"/>
        <v>P</v>
      </c>
      <c r="D1242" s="17">
        <f>IF($C1242="B",VLOOKUP($A1242,Bat!$A$4:$BF$2320,D$1,FALSE),VLOOKUP($A1242,Pit!$A$4:$BA$1686,D$2,FALSE))</f>
        <v>5198</v>
      </c>
      <c r="E1242" s="16" t="str">
        <f>IF($C1242="B",VLOOKUP($A1242,Bat!$A$4:$BF$2320,E$1,FALSE),VLOOKUP($A1242,Pit!$A$4:$BA$1686,E$2,FALSE))</f>
        <v>RP</v>
      </c>
      <c r="F1242" s="16" t="str">
        <f>IF($C1242="B",VLOOKUP($A1242,Bat!$A$4:$BF$2320,F$1,FALSE),VLOOKUP($A1242,Pit!$A$4:$BA$1686,F$2,FALSE))</f>
        <v>Eric</v>
      </c>
      <c r="G1242" s="16" t="str">
        <f>IF($C1242="B",VLOOKUP($A1242,Bat!$A$4:$BF$2320,G$1,FALSE),VLOOKUP($A1242,Pit!$A$4:$BA$1686,G$2,FALSE))</f>
        <v>Pace</v>
      </c>
      <c r="H1242" s="16">
        <f>IF($C1242="B",VLOOKUP($A1242,Bat!$A$4:$BF$2320,H$1,FALSE),VLOOKUP($A1242,Pit!$A$4:$BA$1686,H$2,FALSE))</f>
        <v>24</v>
      </c>
      <c r="I1242" s="16" t="str">
        <f>IF($C1242="B",VLOOKUP($A1242,Bat!$A$4:$BF$2320,I$1,FALSE),VLOOKUP($A1242,Pit!$A$4:$BA$1686,I$2,FALSE))</f>
        <v>R</v>
      </c>
      <c r="J1242" s="16" t="str">
        <f>IF($C1242="B",VLOOKUP($A1242,Bat!$A$4:$BF$2320,J$1,FALSE),VLOOKUP($A1242,Pit!$A$4:$BA$1686,J$2,FALSE))</f>
        <v>R</v>
      </c>
      <c r="K1242" s="16" t="str">
        <f>IF($C1242="B",VLOOKUP($A1242,Bat!$A$4:$BF$2320,K$1,FALSE),VLOOKUP($A1242,Pit!$A$4:$BA$1686,K$2,FALSE))</f>
        <v>Normal</v>
      </c>
      <c r="L1242" s="17" t="str">
        <f>IF($C1242="B",VLOOKUP($A1242,Bat!$A$4:$BF$2320,L$1,FALSE),VLOOKUP($A1242,Pit!$A$4:$BA$1686,L$2,FALSE))</f>
        <v>Normal</v>
      </c>
      <c r="M1242" s="16">
        <f>IF($C1242="B",VLOOKUP($A1242,Bat!$A$4:$BF$2320,M$1,FALSE),VLOOKUP($A1242,Pit!$A$4:$BA$1686,M$2,FALSE))</f>
        <v>2</v>
      </c>
      <c r="N1242" s="16">
        <f>IF($C1242="B",VLOOKUP($A1242,Bat!$A$4:$BF$2320,N$1,FALSE),VLOOKUP($A1242,Pit!$A$4:$BA$1686,N$2,FALSE))</f>
        <v>1</v>
      </c>
      <c r="O1242" s="16">
        <f>IF($C1242="B",VLOOKUP($A1242,Bat!$A$4:$BF$2320,O$1,FALSE),VLOOKUP($A1242,Pit!$A$4:$BA$1686,O$2,FALSE))</f>
        <v>1</v>
      </c>
      <c r="P1242" s="16" t="str">
        <f>IF($C1242="B",VLOOKUP($A1242,Bat!$A$4:$BF$2320,P$1,FALSE),VLOOKUP($A1242,Pit!$A$4:$BA$1686,P$2,FALSE))</f>
        <v>91-93 Mph</v>
      </c>
      <c r="Q1242" s="17">
        <f>IF($C1242="B",VLOOKUP($A1242,Bat!$A$4:$BF$2320,Q$1,FALSE),VLOOKUP($A1242,Pit!$A$4:$BA$1686,Q$2,FALSE))</f>
        <v>7</v>
      </c>
      <c r="R1242" s="18">
        <f>IF($C1242="B",VLOOKUP($A1242,Bat!$A$4:$BF$2320,R$1,FALSE),VLOOKUP($A1242,Pit!$A$4:$BA$1686,R$2,FALSE))</f>
        <v>-7.727321837118744</v>
      </c>
      <c r="S1242" s="19">
        <f>IF($C1242="B",VLOOKUP($A1242,Bat!$A$4:$BF$2320,S$1,FALSE),VLOOKUP($A1242,Pit!$A$4:$BA$1686,S$2,FALSE))</f>
        <v>-1.7363990888730532</v>
      </c>
      <c r="T1242" s="20" t="str">
        <f>IF($C1242="B",VLOOKUP($A1242,Bat!$A$4:$BF$2320,T$1,FALSE),VLOOKUP($A1242,Pit!$A$4:$BA$1686,T$2,FALSE))</f>
        <v>Slot</v>
      </c>
      <c r="U1242" s="17" t="str">
        <f>VLOOKUP(IF($C1242="B",VLOOKUP($A1242,Bat!$A$4:$AU$2320,U$1,FALSE),VLOOKUP($A1242,Pit!$A$4:$BE$1686,U$2,FALSE)),COND!$A$35:$B$41,2,FALSE)</f>
        <v>??</v>
      </c>
      <c r="V1242" s="21">
        <f>IF($C1242="B",VLOOKUP($A1242,Bat!$A$4:$AT$2284,46,FALSE),VLOOKUP($A1242,Pit!$A$4:$BD$1664,56,FALSE))</f>
        <v>811</v>
      </c>
      <c r="W1242" s="16">
        <f t="shared" si="97"/>
        <v>811</v>
      </c>
      <c r="X1242" s="16"/>
      <c r="Y1242" s="22">
        <f t="shared" si="98"/>
        <v>1381</v>
      </c>
      <c r="Z1242" s="16" t="str">
        <f>IFERROR(VLOOKUP($D1242,Results37!$F$3:$L$1396,Z$1,FALSE),"")</f>
        <v/>
      </c>
      <c r="AA1242" s="47" t="str">
        <f>IF(ISERROR(VLOOKUP(D1242,Results37!$F$3:$O$399,AA$1,FALSE)),"",IF(VLOOKUP(D1242,Results37!$F$3:$O$399,AA$1+1,FALSE)=1,"S"&amp;VLOOKUP(D1242,Results37!$F$3:$O$399,AA$1,FALSE),VLOOKUP(D1242,Results37!$F$3:$O$399,AA$1,FALSE)))</f>
        <v/>
      </c>
      <c r="AB1242" s="16" t="str">
        <f>IFERROR(VLOOKUP($D1242,Results37!$F$3:$L$1396,AB$1,FALSE),"")</f>
        <v/>
      </c>
      <c r="AC1242" s="16" t="str">
        <f>IFERROR(VLOOKUP($D1242,Results37!$F$3:$L$1396,AC$1,FALSE),"")</f>
        <v/>
      </c>
      <c r="AD1242" s="16" t="str">
        <f t="shared" si="99"/>
        <v/>
      </c>
      <c r="AE1242" s="20" t="str">
        <f>IF(ISERROR(VLOOKUP($AC1242&amp;"-"&amp;$F1242&amp;" "&amp;G1242,Bonuses!$B$1:$G$1006,4,FALSE)),"",INT(VLOOKUP($AC1242&amp;"-"&amp;$F1242&amp;" "&amp;$G1242,Bonuses!$B$1:$G$1006,4,FALSE)))</f>
        <v/>
      </c>
      <c r="AF1242" s="16" t="str">
        <f>IF(ISERROR(VLOOKUP($AC1242&amp;"-"&amp;$F1242,Bonuses!$B$1:$G$1006,5,FALSE)),"",IF(VLOOKUP($AC1242&amp;"-"&amp;$F1242,Bonuses!$B$1:$G$1006,5,FALSE)="","",VLOOKUP($AC1242&amp;"-"&amp;$F1242,Bonuses!$B$1:$G$1006,6,FALSE)&amp;" yrs, "&amp;VLOOKUP($AC1242&amp;"-"&amp;$F1242,Bonuses!$B$1:$G$1006,5,FALSE)))</f>
        <v/>
      </c>
    </row>
    <row r="1243" spans="1:32" s="21" customFormat="1" x14ac:dyDescent="0.25">
      <c r="A1243" s="21" t="s">
        <v>2901</v>
      </c>
      <c r="B1243" s="21">
        <f t="shared" si="95"/>
        <v>0</v>
      </c>
      <c r="C1243" s="21" t="str">
        <f t="shared" si="96"/>
        <v>P</v>
      </c>
      <c r="D1243" s="17">
        <f>IF($C1243="B",VLOOKUP($A1243,Bat!$A$4:$BF$2320,D$1,FALSE),VLOOKUP($A1243,Pit!$A$4:$BA$1686,D$2,FALSE))</f>
        <v>4701</v>
      </c>
      <c r="E1243" s="16" t="str">
        <f>IF($C1243="B",VLOOKUP($A1243,Bat!$A$4:$BF$2320,E$1,FALSE),VLOOKUP($A1243,Pit!$A$4:$BA$1686,E$2,FALSE))</f>
        <v>RP</v>
      </c>
      <c r="F1243" s="16" t="str">
        <f>IF($C1243="B",VLOOKUP($A1243,Bat!$A$4:$BF$2320,F$1,FALSE),VLOOKUP($A1243,Pit!$A$4:$BA$1686,F$2,FALSE))</f>
        <v>Juan</v>
      </c>
      <c r="G1243" s="16" t="str">
        <f>IF($C1243="B",VLOOKUP($A1243,Bat!$A$4:$BF$2320,G$1,FALSE),VLOOKUP($A1243,Pit!$A$4:$BA$1686,G$2,FALSE))</f>
        <v>Cardona</v>
      </c>
      <c r="H1243" s="16">
        <f>IF($C1243="B",VLOOKUP($A1243,Bat!$A$4:$BF$2320,H$1,FALSE),VLOOKUP($A1243,Pit!$A$4:$BA$1686,H$2,FALSE))</f>
        <v>24</v>
      </c>
      <c r="I1243" s="16" t="str">
        <f>IF($C1243="B",VLOOKUP($A1243,Bat!$A$4:$BF$2320,I$1,FALSE),VLOOKUP($A1243,Pit!$A$4:$BA$1686,I$2,FALSE))</f>
        <v>R</v>
      </c>
      <c r="J1243" s="16" t="str">
        <f>IF($C1243="B",VLOOKUP($A1243,Bat!$A$4:$BF$2320,J$1,FALSE),VLOOKUP($A1243,Pit!$A$4:$BA$1686,J$2,FALSE))</f>
        <v>R</v>
      </c>
      <c r="K1243" s="16" t="str">
        <f>IF($C1243="B",VLOOKUP($A1243,Bat!$A$4:$BF$2320,K$1,FALSE),VLOOKUP($A1243,Pit!$A$4:$BA$1686,K$2,FALSE))</f>
        <v>Low</v>
      </c>
      <c r="L1243" s="17" t="str">
        <f>IF($C1243="B",VLOOKUP($A1243,Bat!$A$4:$BF$2320,L$1,FALSE),VLOOKUP($A1243,Pit!$A$4:$BA$1686,L$2,FALSE))</f>
        <v>High</v>
      </c>
      <c r="M1243" s="16">
        <f>IF($C1243="B",VLOOKUP($A1243,Bat!$A$4:$BF$2320,M$1,FALSE),VLOOKUP($A1243,Pit!$A$4:$BA$1686,M$2,FALSE))</f>
        <v>2</v>
      </c>
      <c r="N1243" s="16">
        <f>IF($C1243="B",VLOOKUP($A1243,Bat!$A$4:$BF$2320,N$1,FALSE),VLOOKUP($A1243,Pit!$A$4:$BA$1686,N$2,FALSE))</f>
        <v>1</v>
      </c>
      <c r="O1243" s="16">
        <f>IF($C1243="B",VLOOKUP($A1243,Bat!$A$4:$BF$2320,O$1,FALSE),VLOOKUP($A1243,Pit!$A$4:$BA$1686,O$2,FALSE))</f>
        <v>1</v>
      </c>
      <c r="P1243" s="16" t="str">
        <f>IF($C1243="B",VLOOKUP($A1243,Bat!$A$4:$BF$2320,P$1,FALSE),VLOOKUP($A1243,Pit!$A$4:$BA$1686,P$2,FALSE))</f>
        <v>88-90 Mph</v>
      </c>
      <c r="Q1243" s="17">
        <f>IF($C1243="B",VLOOKUP($A1243,Bat!$A$4:$BF$2320,Q$1,FALSE),VLOOKUP($A1243,Pit!$A$4:$BA$1686,Q$2,FALSE))</f>
        <v>2</v>
      </c>
      <c r="R1243" s="18">
        <f>IF($C1243="B",VLOOKUP($A1243,Bat!$A$4:$BF$2320,R$1,FALSE),VLOOKUP($A1243,Pit!$A$4:$BA$1686,R$2,FALSE))</f>
        <v>-7.7779470969195472</v>
      </c>
      <c r="S1243" s="19">
        <f>IF($C1243="B",VLOOKUP($A1243,Bat!$A$4:$BF$2320,S$1,FALSE),VLOOKUP($A1243,Pit!$A$4:$BA$1686,S$2,FALSE))</f>
        <v>-1.7408465202329713</v>
      </c>
      <c r="T1243" s="20" t="str">
        <f>IF($C1243="B",VLOOKUP($A1243,Bat!$A$4:$BF$2320,T$1,FALSE),VLOOKUP($A1243,Pit!$A$4:$BA$1686,T$2,FALSE))</f>
        <v>Slot</v>
      </c>
      <c r="U1243" s="17" t="str">
        <f>VLOOKUP(IF($C1243="B",VLOOKUP($A1243,Bat!$A$4:$AU$2320,U$1,FALSE),VLOOKUP($A1243,Pit!$A$4:$BE$1686,U$2,FALSE)),COND!$A$35:$B$41,2,FALSE)</f>
        <v>??</v>
      </c>
      <c r="V1243" s="21">
        <f>IF($C1243="B",VLOOKUP($A1243,Bat!$A$4:$AT$2284,46,FALSE),VLOOKUP($A1243,Pit!$A$4:$BD$1664,56,FALSE))</f>
        <v>812</v>
      </c>
      <c r="W1243" s="16">
        <f t="shared" si="97"/>
        <v>812</v>
      </c>
      <c r="X1243" s="16"/>
      <c r="Y1243" s="22">
        <f t="shared" si="98"/>
        <v>1382</v>
      </c>
      <c r="Z1243" s="16" t="str">
        <f>IFERROR(VLOOKUP($D1243,Results37!$F$3:$L$1396,Z$1,FALSE),"")</f>
        <v/>
      </c>
      <c r="AA1243" s="47" t="str">
        <f>IF(ISERROR(VLOOKUP(D1243,Results37!$F$3:$O$399,AA$1,FALSE)),"",IF(VLOOKUP(D1243,Results37!$F$3:$O$399,AA$1+1,FALSE)=1,"S"&amp;VLOOKUP(D1243,Results37!$F$3:$O$399,AA$1,FALSE),VLOOKUP(D1243,Results37!$F$3:$O$399,AA$1,FALSE)))</f>
        <v/>
      </c>
      <c r="AB1243" s="16" t="str">
        <f>IFERROR(VLOOKUP($D1243,Results37!$F$3:$L$1396,AB$1,FALSE),"")</f>
        <v/>
      </c>
      <c r="AC1243" s="16" t="str">
        <f>IFERROR(VLOOKUP($D1243,Results37!$F$3:$L$1396,AC$1,FALSE),"")</f>
        <v/>
      </c>
      <c r="AD1243" s="16" t="str">
        <f t="shared" si="99"/>
        <v/>
      </c>
      <c r="AE1243" s="20" t="str">
        <f>IF(ISERROR(VLOOKUP($AC1243&amp;"-"&amp;$F1243&amp;" "&amp;G1243,Bonuses!$B$1:$G$1006,4,FALSE)),"",INT(VLOOKUP($AC1243&amp;"-"&amp;$F1243&amp;" "&amp;$G1243,Bonuses!$B$1:$G$1006,4,FALSE)))</f>
        <v/>
      </c>
      <c r="AF1243" s="16" t="str">
        <f>IF(ISERROR(VLOOKUP($AC1243&amp;"-"&amp;$F1243,Bonuses!$B$1:$G$1006,5,FALSE)),"",IF(VLOOKUP($AC1243&amp;"-"&amp;$F1243,Bonuses!$B$1:$G$1006,5,FALSE)="","",VLOOKUP($AC1243&amp;"-"&amp;$F1243,Bonuses!$B$1:$G$1006,6,FALSE)&amp;" yrs, "&amp;VLOOKUP($AC1243&amp;"-"&amp;$F1243,Bonuses!$B$1:$G$1006,5,FALSE)))</f>
        <v/>
      </c>
    </row>
    <row r="1244" spans="1:32" s="21" customFormat="1" x14ac:dyDescent="0.25">
      <c r="A1244" s="21" t="s">
        <v>2903</v>
      </c>
      <c r="B1244" s="21">
        <f t="shared" si="95"/>
        <v>0</v>
      </c>
      <c r="C1244" s="21" t="str">
        <f t="shared" si="96"/>
        <v>P</v>
      </c>
      <c r="D1244" s="17">
        <f>IF($C1244="B",VLOOKUP($A1244,Bat!$A$4:$BF$2320,D$1,FALSE),VLOOKUP($A1244,Pit!$A$4:$BA$1686,D$2,FALSE))</f>
        <v>8130</v>
      </c>
      <c r="E1244" s="16" t="str">
        <f>IF($C1244="B",VLOOKUP($A1244,Bat!$A$4:$BF$2320,E$1,FALSE),VLOOKUP($A1244,Pit!$A$4:$BA$1686,E$2,FALSE))</f>
        <v>RP</v>
      </c>
      <c r="F1244" s="16" t="str">
        <f>IF($C1244="B",VLOOKUP($A1244,Bat!$A$4:$BF$2320,F$1,FALSE),VLOOKUP($A1244,Pit!$A$4:$BA$1686,F$2,FALSE))</f>
        <v>Albert</v>
      </c>
      <c r="G1244" s="16" t="str">
        <f>IF($C1244="B",VLOOKUP($A1244,Bat!$A$4:$BF$2320,G$1,FALSE),VLOOKUP($A1244,Pit!$A$4:$BA$1686,G$2,FALSE))</f>
        <v>Burns</v>
      </c>
      <c r="H1244" s="16">
        <f>IF($C1244="B",VLOOKUP($A1244,Bat!$A$4:$BF$2320,H$1,FALSE),VLOOKUP($A1244,Pit!$A$4:$BA$1686,H$2,FALSE))</f>
        <v>24</v>
      </c>
      <c r="I1244" s="16" t="str">
        <f>IF($C1244="B",VLOOKUP($A1244,Bat!$A$4:$BF$2320,I$1,FALSE),VLOOKUP($A1244,Pit!$A$4:$BA$1686,I$2,FALSE))</f>
        <v>L</v>
      </c>
      <c r="J1244" s="16" t="str">
        <f>IF($C1244="B",VLOOKUP($A1244,Bat!$A$4:$BF$2320,J$1,FALSE),VLOOKUP($A1244,Pit!$A$4:$BA$1686,J$2,FALSE))</f>
        <v>L</v>
      </c>
      <c r="K1244" s="16" t="str">
        <f>IF($C1244="B",VLOOKUP($A1244,Bat!$A$4:$BF$2320,K$1,FALSE),VLOOKUP($A1244,Pit!$A$4:$BA$1686,K$2,FALSE))</f>
        <v>Low</v>
      </c>
      <c r="L1244" s="17" t="str">
        <f>IF($C1244="B",VLOOKUP($A1244,Bat!$A$4:$BF$2320,L$1,FALSE),VLOOKUP($A1244,Pit!$A$4:$BA$1686,L$2,FALSE))</f>
        <v>Low</v>
      </c>
      <c r="M1244" s="16">
        <f>IF($C1244="B",VLOOKUP($A1244,Bat!$A$4:$BF$2320,M$1,FALSE),VLOOKUP($A1244,Pit!$A$4:$BA$1686,M$2,FALSE))</f>
        <v>2</v>
      </c>
      <c r="N1244" s="16">
        <f>IF($C1244="B",VLOOKUP($A1244,Bat!$A$4:$BF$2320,N$1,FALSE),VLOOKUP($A1244,Pit!$A$4:$BA$1686,N$2,FALSE))</f>
        <v>1</v>
      </c>
      <c r="O1244" s="16">
        <f>IF($C1244="B",VLOOKUP($A1244,Bat!$A$4:$BF$2320,O$1,FALSE),VLOOKUP($A1244,Pit!$A$4:$BA$1686,O$2,FALSE))</f>
        <v>1</v>
      </c>
      <c r="P1244" s="16" t="str">
        <f>IF($C1244="B",VLOOKUP($A1244,Bat!$A$4:$BF$2320,P$1,FALSE),VLOOKUP($A1244,Pit!$A$4:$BA$1686,P$2,FALSE))</f>
        <v>89-91 Mph</v>
      </c>
      <c r="Q1244" s="17">
        <f>IF($C1244="B",VLOOKUP($A1244,Bat!$A$4:$BF$2320,Q$1,FALSE),VLOOKUP($A1244,Pit!$A$4:$BA$1686,Q$2,FALSE))</f>
        <v>8</v>
      </c>
      <c r="R1244" s="18">
        <f>IF($C1244="B",VLOOKUP($A1244,Bat!$A$4:$BF$2320,R$1,FALSE),VLOOKUP($A1244,Pit!$A$4:$BA$1686,R$2,FALSE))</f>
        <v>-8.8662601020205756</v>
      </c>
      <c r="S1244" s="19">
        <f>IF($C1244="B",VLOOKUP($A1244,Bat!$A$4:$BF$2320,S$1,FALSE),VLOOKUP($A1244,Pit!$A$4:$BA$1686,S$2,FALSE))</f>
        <v>-1.836454866883199</v>
      </c>
      <c r="T1244" s="20" t="str">
        <f>IF($C1244="B",VLOOKUP($A1244,Bat!$A$4:$BF$2320,T$1,FALSE),VLOOKUP($A1244,Pit!$A$4:$BA$1686,T$2,FALSE))</f>
        <v>Slot</v>
      </c>
      <c r="U1244" s="17" t="str">
        <f>VLOOKUP(IF($C1244="B",VLOOKUP($A1244,Bat!$A$4:$AU$2320,U$1,FALSE),VLOOKUP($A1244,Pit!$A$4:$BE$1686,U$2,FALSE)),COND!$A$35:$B$41,2,FALSE)</f>
        <v>??</v>
      </c>
      <c r="V1244" s="21">
        <f>IF($C1244="B",VLOOKUP($A1244,Bat!$A$4:$AT$2284,46,FALSE),VLOOKUP($A1244,Pit!$A$4:$BD$1664,56,FALSE))</f>
        <v>813</v>
      </c>
      <c r="W1244" s="16">
        <f t="shared" si="97"/>
        <v>813</v>
      </c>
      <c r="X1244" s="16"/>
      <c r="Y1244" s="22">
        <f t="shared" si="98"/>
        <v>1383</v>
      </c>
      <c r="Z1244" s="16" t="str">
        <f>IFERROR(VLOOKUP($D1244,Results37!$F$3:$L$1396,Z$1,FALSE),"")</f>
        <v/>
      </c>
      <c r="AA1244" s="47" t="str">
        <f>IF(ISERROR(VLOOKUP(D1244,Results37!$F$3:$O$399,AA$1,FALSE)),"",IF(VLOOKUP(D1244,Results37!$F$3:$O$399,AA$1+1,FALSE)=1,"S"&amp;VLOOKUP(D1244,Results37!$F$3:$O$399,AA$1,FALSE),VLOOKUP(D1244,Results37!$F$3:$O$399,AA$1,FALSE)))</f>
        <v/>
      </c>
      <c r="AB1244" s="16" t="str">
        <f>IFERROR(VLOOKUP($D1244,Results37!$F$3:$L$1396,AB$1,FALSE),"")</f>
        <v/>
      </c>
      <c r="AC1244" s="16" t="str">
        <f>IFERROR(VLOOKUP($D1244,Results37!$F$3:$L$1396,AC$1,FALSE),"")</f>
        <v/>
      </c>
      <c r="AD1244" s="16" t="str">
        <f t="shared" si="99"/>
        <v/>
      </c>
      <c r="AE1244" s="20" t="str">
        <f>IF(ISERROR(VLOOKUP($AC1244&amp;"-"&amp;$F1244&amp;" "&amp;G1244,Bonuses!$B$1:$G$1006,4,FALSE)),"",INT(VLOOKUP($AC1244&amp;"-"&amp;$F1244&amp;" "&amp;$G1244,Bonuses!$B$1:$G$1006,4,FALSE)))</f>
        <v/>
      </c>
      <c r="AF1244" s="16" t="str">
        <f>IF(ISERROR(VLOOKUP($AC1244&amp;"-"&amp;$F1244,Bonuses!$B$1:$G$1006,5,FALSE)),"",IF(VLOOKUP($AC1244&amp;"-"&amp;$F1244,Bonuses!$B$1:$G$1006,5,FALSE)="","",VLOOKUP($AC1244&amp;"-"&amp;$F1244,Bonuses!$B$1:$G$1006,6,FALSE)&amp;" yrs, "&amp;VLOOKUP($AC1244&amp;"-"&amp;$F1244,Bonuses!$B$1:$G$1006,5,FALSE)))</f>
        <v/>
      </c>
    </row>
    <row r="1245" spans="1:32" s="21" customFormat="1" x14ac:dyDescent="0.25">
      <c r="A1245" s="21" t="s">
        <v>2897</v>
      </c>
      <c r="B1245" s="21">
        <f t="shared" si="95"/>
        <v>0</v>
      </c>
      <c r="C1245" s="21" t="str">
        <f t="shared" si="96"/>
        <v>P</v>
      </c>
      <c r="D1245" s="17">
        <f>IF($C1245="B",VLOOKUP($A1245,Bat!$A$4:$BF$2320,D$1,FALSE),VLOOKUP($A1245,Pit!$A$4:$BA$1686,D$2,FALSE))</f>
        <v>4847</v>
      </c>
      <c r="E1245" s="16" t="str">
        <f>IF($C1245="B",VLOOKUP($A1245,Bat!$A$4:$BF$2320,E$1,FALSE),VLOOKUP($A1245,Pit!$A$4:$BA$1686,E$2,FALSE))</f>
        <v>RP</v>
      </c>
      <c r="F1245" s="16" t="str">
        <f>IF($C1245="B",VLOOKUP($A1245,Bat!$A$4:$BF$2320,F$1,FALSE),VLOOKUP($A1245,Pit!$A$4:$BA$1686,F$2,FALSE))</f>
        <v>Santiago</v>
      </c>
      <c r="G1245" s="16" t="str">
        <f>IF($C1245="B",VLOOKUP($A1245,Bat!$A$4:$BF$2320,G$1,FALSE),VLOOKUP($A1245,Pit!$A$4:$BA$1686,G$2,FALSE))</f>
        <v>Robles</v>
      </c>
      <c r="H1245" s="16">
        <f>IF($C1245="B",VLOOKUP($A1245,Bat!$A$4:$BF$2320,H$1,FALSE),VLOOKUP($A1245,Pit!$A$4:$BA$1686,H$2,FALSE))</f>
        <v>24</v>
      </c>
      <c r="I1245" s="16" t="str">
        <f>IF($C1245="B",VLOOKUP($A1245,Bat!$A$4:$BF$2320,I$1,FALSE),VLOOKUP($A1245,Pit!$A$4:$BA$1686,I$2,FALSE))</f>
        <v>R</v>
      </c>
      <c r="J1245" s="16" t="str">
        <f>IF($C1245="B",VLOOKUP($A1245,Bat!$A$4:$BF$2320,J$1,FALSE),VLOOKUP($A1245,Pit!$A$4:$BA$1686,J$2,FALSE))</f>
        <v>R</v>
      </c>
      <c r="K1245" s="16" t="str">
        <f>IF($C1245="B",VLOOKUP($A1245,Bat!$A$4:$BF$2320,K$1,FALSE),VLOOKUP($A1245,Pit!$A$4:$BA$1686,K$2,FALSE))</f>
        <v>Low</v>
      </c>
      <c r="L1245" s="17" t="str">
        <f>IF($C1245="B",VLOOKUP($A1245,Bat!$A$4:$BF$2320,L$1,FALSE),VLOOKUP($A1245,Pit!$A$4:$BA$1686,L$2,FALSE))</f>
        <v>High</v>
      </c>
      <c r="M1245" s="16">
        <f>IF($C1245="B",VLOOKUP($A1245,Bat!$A$4:$BF$2320,M$1,FALSE),VLOOKUP($A1245,Pit!$A$4:$BA$1686,M$2,FALSE))</f>
        <v>1</v>
      </c>
      <c r="N1245" s="16">
        <f>IF($C1245="B",VLOOKUP($A1245,Bat!$A$4:$BF$2320,N$1,FALSE),VLOOKUP($A1245,Pit!$A$4:$BA$1686,N$2,FALSE))</f>
        <v>1</v>
      </c>
      <c r="O1245" s="16">
        <f>IF($C1245="B",VLOOKUP($A1245,Bat!$A$4:$BF$2320,O$1,FALSE),VLOOKUP($A1245,Pit!$A$4:$BA$1686,O$2,FALSE))</f>
        <v>1</v>
      </c>
      <c r="P1245" s="16" t="str">
        <f>IF($C1245="B",VLOOKUP($A1245,Bat!$A$4:$BF$2320,P$1,FALSE),VLOOKUP($A1245,Pit!$A$4:$BA$1686,P$2,FALSE))</f>
        <v>88-90 Mph</v>
      </c>
      <c r="Q1245" s="17">
        <f>IF($C1245="B",VLOOKUP($A1245,Bat!$A$4:$BF$2320,Q$1,FALSE),VLOOKUP($A1245,Pit!$A$4:$BA$1686,Q$2,FALSE))</f>
        <v>7</v>
      </c>
      <c r="R1245" s="18">
        <f>IF($C1245="B",VLOOKUP($A1245,Bat!$A$4:$BF$2320,R$1,FALSE),VLOOKUP($A1245,Pit!$A$4:$BA$1686,R$2,FALSE))</f>
        <v>-11.160086592204046</v>
      </c>
      <c r="S1245" s="19">
        <f>IF($C1245="B",VLOOKUP($A1245,Bat!$A$4:$BF$2320,S$1,FALSE),VLOOKUP($A1245,Pit!$A$4:$BA$1686,S$2,FALSE))</f>
        <v>-2.0379676276432139</v>
      </c>
      <c r="T1245" s="20" t="str">
        <f>IF($C1245="B",VLOOKUP($A1245,Bat!$A$4:$BF$2320,T$1,FALSE),VLOOKUP($A1245,Pit!$A$4:$BA$1686,T$2,FALSE))</f>
        <v>Slot</v>
      </c>
      <c r="U1245" s="17" t="str">
        <f>VLOOKUP(IF($C1245="B",VLOOKUP($A1245,Bat!$A$4:$AU$2320,U$1,FALSE),VLOOKUP($A1245,Pit!$A$4:$BE$1686,U$2,FALSE)),COND!$A$35:$B$41,2,FALSE)</f>
        <v>??</v>
      </c>
      <c r="V1245" s="21">
        <f>IF($C1245="B",VLOOKUP($A1245,Bat!$A$4:$AT$2284,46,FALSE),VLOOKUP($A1245,Pit!$A$4:$BD$1664,56,FALSE))</f>
        <v>814</v>
      </c>
      <c r="W1245" s="16">
        <f t="shared" si="97"/>
        <v>814</v>
      </c>
      <c r="X1245" s="16"/>
      <c r="Y1245" s="22">
        <f t="shared" si="98"/>
        <v>1384</v>
      </c>
      <c r="Z1245" s="16" t="str">
        <f>IFERROR(VLOOKUP($D1245,Results37!$F$3:$L$1396,Z$1,FALSE),"")</f>
        <v/>
      </c>
      <c r="AA1245" s="47" t="str">
        <f>IF(ISERROR(VLOOKUP(D1245,Results37!$F$3:$O$399,AA$1,FALSE)),"",IF(VLOOKUP(D1245,Results37!$F$3:$O$399,AA$1+1,FALSE)=1,"S"&amp;VLOOKUP(D1245,Results37!$F$3:$O$399,AA$1,FALSE),VLOOKUP(D1245,Results37!$F$3:$O$399,AA$1,FALSE)))</f>
        <v/>
      </c>
      <c r="AB1245" s="16" t="str">
        <f>IFERROR(VLOOKUP($D1245,Results37!$F$3:$L$1396,AB$1,FALSE),"")</f>
        <v/>
      </c>
      <c r="AC1245" s="16" t="str">
        <f>IFERROR(VLOOKUP($D1245,Results37!$F$3:$L$1396,AC$1,FALSE),"")</f>
        <v/>
      </c>
      <c r="AD1245" s="16" t="str">
        <f t="shared" si="99"/>
        <v/>
      </c>
      <c r="AE1245" s="20" t="str">
        <f>IF(ISERROR(VLOOKUP($AC1245&amp;"-"&amp;$F1245&amp;" "&amp;G1245,Bonuses!$B$1:$G$1006,4,FALSE)),"",INT(VLOOKUP($AC1245&amp;"-"&amp;$F1245&amp;" "&amp;$G1245,Bonuses!$B$1:$G$1006,4,FALSE)))</f>
        <v/>
      </c>
      <c r="AF1245" s="16" t="str">
        <f>IF(ISERROR(VLOOKUP($AC1245&amp;"-"&amp;$F1245,Bonuses!$B$1:$G$1006,5,FALSE)),"",IF(VLOOKUP($AC1245&amp;"-"&amp;$F1245,Bonuses!$B$1:$G$1006,5,FALSE)="","",VLOOKUP($AC1245&amp;"-"&amp;$F1245,Bonuses!$B$1:$G$1006,6,FALSE)&amp;" yrs, "&amp;VLOOKUP($AC1245&amp;"-"&amp;$F1245,Bonuses!$B$1:$G$1006,5,FALSE)))</f>
        <v/>
      </c>
    </row>
    <row r="1246" spans="1:32" s="21" customFormat="1" x14ac:dyDescent="0.25">
      <c r="A1246" s="21" t="s">
        <v>1795</v>
      </c>
      <c r="B1246" s="21">
        <f t="shared" si="95"/>
        <v>0</v>
      </c>
      <c r="C1246" s="21" t="str">
        <f t="shared" si="96"/>
        <v>B</v>
      </c>
      <c r="D1246" s="17">
        <f>IF($C1246="B",VLOOKUP($A1246,Bat!$A$4:$BF$2320,D$1,FALSE),VLOOKUP($A1246,Pit!$A$4:$BA$1686,D$2,FALSE))</f>
        <v>8121</v>
      </c>
      <c r="E1246" s="16" t="str">
        <f>IF($C1246="B",VLOOKUP($A1246,Bat!$A$4:$BF$2320,E$1,FALSE),VLOOKUP($A1246,Pit!$A$4:$BA$1686,E$2,FALSE))</f>
        <v>1B</v>
      </c>
      <c r="F1246" s="16" t="str">
        <f>IF($C1246="B",VLOOKUP($A1246,Bat!$A$4:$BF$2320,F$1,FALSE),VLOOKUP($A1246,Pit!$A$4:$BA$1686,F$2,FALSE))</f>
        <v>Gary</v>
      </c>
      <c r="G1246" s="16" t="str">
        <f>IF($C1246="B",VLOOKUP($A1246,Bat!$A$4:$BF$2320,G$1,FALSE),VLOOKUP($A1246,Pit!$A$4:$BA$1686,G$2,FALSE))</f>
        <v>Moore</v>
      </c>
      <c r="H1246" s="16">
        <f>IF($C1246="B",VLOOKUP($A1246,Bat!$A$4:$BF$2320,H$1,FALSE),VLOOKUP($A1246,Pit!$A$4:$BA$1686,H$2,FALSE))</f>
        <v>21</v>
      </c>
      <c r="I1246" s="16" t="str">
        <f>IF($C1246="B",VLOOKUP($A1246,Bat!$A$4:$BF$2320,I$1,FALSE),VLOOKUP($A1246,Pit!$A$4:$BA$1686,I$2,FALSE))</f>
        <v>R</v>
      </c>
      <c r="J1246" s="16" t="str">
        <f>IF($C1246="B",VLOOKUP($A1246,Bat!$A$4:$BF$2320,J$1,FALSE),VLOOKUP($A1246,Pit!$A$4:$BA$1686,J$2,FALSE))</f>
        <v>R</v>
      </c>
      <c r="K1246" s="16" t="str">
        <f>IF($C1246="B",VLOOKUP($A1246,Bat!$A$4:$BF$2320,K$1,FALSE),VLOOKUP($A1246,Pit!$A$4:$BA$1686,K$2,FALSE))</f>
        <v>Normal</v>
      </c>
      <c r="L1246" s="17" t="str">
        <f>IF($C1246="B",VLOOKUP($A1246,Bat!$A$4:$BF$2320,L$1,FALSE),VLOOKUP($A1246,Pit!$A$4:$BA$1686,L$2,FALSE))</f>
        <v>Low</v>
      </c>
      <c r="M1246" s="16">
        <f>IF($C1246="B",VLOOKUP($A1246,Bat!$A$4:$BF$2320,M$1,FALSE),VLOOKUP($A1246,Pit!$A$4:$BA$1686,M$2,FALSE))</f>
        <v>1</v>
      </c>
      <c r="N1246" s="16">
        <f>IF($C1246="B",VLOOKUP($A1246,Bat!$A$4:$BF$2320,N$1,FALSE),VLOOKUP($A1246,Pit!$A$4:$BA$1686,N$2,FALSE))</f>
        <v>2</v>
      </c>
      <c r="O1246" s="16">
        <f>IF($C1246="B",VLOOKUP($A1246,Bat!$A$4:$BF$2320,O$1,FALSE),VLOOKUP($A1246,Pit!$A$4:$BA$1686,O$2,FALSE))</f>
        <v>1</v>
      </c>
      <c r="P1246" s="16">
        <f>IF($C1246="B",VLOOKUP($A1246,Bat!$A$4:$BF$2320,P$1,FALSE),VLOOKUP($A1246,Pit!$A$4:$BA$1686,P$2,FALSE))</f>
        <v>4</v>
      </c>
      <c r="Q1246" s="17">
        <f>IF($C1246="B",VLOOKUP($A1246,Bat!$A$4:$BF$2320,Q$1,FALSE),VLOOKUP($A1246,Pit!$A$4:$BA$1686,Q$2,FALSE))</f>
        <v>2</v>
      </c>
      <c r="R1246" s="18">
        <f>IF($C1246="B",VLOOKUP($A1246,Bat!$A$4:$BF$2320,R$1,FALSE),VLOOKUP($A1246,Pit!$A$4:$BA$1686,R$2,FALSE))</f>
        <v>-10.989125144338301</v>
      </c>
      <c r="S1246" s="19">
        <f>IF($C1246="B",VLOOKUP($A1246,Bat!$A$4:$BF$2320,S$1,FALSE),VLOOKUP($A1246,Pit!$A$4:$BA$1686,S$2,FALSE))</f>
        <v>-1.1521322597290282</v>
      </c>
      <c r="T1246" s="20" t="str">
        <f>IF($C1246="B",VLOOKUP($A1246,Bat!$A$4:$BF$2320,T$1,FALSE),VLOOKUP($A1246,Pit!$A$4:$BA$1686,T$2,FALSE))</f>
        <v>$2.0m</v>
      </c>
      <c r="U1246" s="17" t="str">
        <f>VLOOKUP(IF($C1246="B",VLOOKUP($A1246,Bat!$A$4:$AU$2320,U$1,FALSE),VLOOKUP($A1246,Pit!$A$4:$BE$1686,U$2,FALSE)),COND!$A$35:$B$41,2,FALSE)</f>
        <v>??</v>
      </c>
      <c r="V1246" s="21">
        <f>IF($C1246="B",VLOOKUP($A1246,Bat!$A$4:$AT$2284,46,FALSE),VLOOKUP($A1246,Pit!$A$4:$BD$1664,56,FALSE))</f>
        <v>820</v>
      </c>
      <c r="W1246" s="16">
        <f t="shared" si="97"/>
        <v>999</v>
      </c>
      <c r="X1246" s="16"/>
      <c r="Y1246" s="22">
        <f t="shared" si="98"/>
        <v>1316</v>
      </c>
      <c r="Z1246" s="16" t="str">
        <f>IFERROR(VLOOKUP($D1246,Results37!$F$3:$L$1396,Z$1,FALSE),"")</f>
        <v/>
      </c>
      <c r="AA1246" s="47" t="str">
        <f>IF(ISERROR(VLOOKUP(D1246,Results37!$F$3:$O$399,AA$1,FALSE)),"",IF(VLOOKUP(D1246,Results37!$F$3:$O$399,AA$1+1,FALSE)=1,"S"&amp;VLOOKUP(D1246,Results37!$F$3:$O$399,AA$1,FALSE),VLOOKUP(D1246,Results37!$F$3:$O$399,AA$1,FALSE)))</f>
        <v/>
      </c>
      <c r="AB1246" s="16" t="str">
        <f>IFERROR(VLOOKUP($D1246,Results37!$F$3:$L$1396,AB$1,FALSE),"")</f>
        <v/>
      </c>
      <c r="AC1246" s="16" t="str">
        <f>IFERROR(VLOOKUP($D1246,Results37!$F$3:$L$1396,AC$1,FALSE),"")</f>
        <v/>
      </c>
      <c r="AD1246" s="16" t="str">
        <f t="shared" si="99"/>
        <v/>
      </c>
      <c r="AE1246" s="20" t="str">
        <f>IF(ISERROR(VLOOKUP($AC1246&amp;"-"&amp;$F1246&amp;" "&amp;G1246,Bonuses!$B$1:$G$1006,4,FALSE)),"",INT(VLOOKUP($AC1246&amp;"-"&amp;$F1246&amp;" "&amp;$G1246,Bonuses!$B$1:$G$1006,4,FALSE)))</f>
        <v/>
      </c>
      <c r="AF1246" s="16" t="str">
        <f>IF(ISERROR(VLOOKUP($AC1246&amp;"-"&amp;$F1246,Bonuses!$B$1:$G$1006,5,FALSE)),"",IF(VLOOKUP($AC1246&amp;"-"&amp;$F1246,Bonuses!$B$1:$G$1006,5,FALSE)="","",VLOOKUP($AC1246&amp;"-"&amp;$F1246,Bonuses!$B$1:$G$1006,6,FALSE)&amp;" yrs, "&amp;VLOOKUP($AC1246&amp;"-"&amp;$F1246,Bonuses!$B$1:$G$1006,5,FALSE)))</f>
        <v/>
      </c>
    </row>
    <row r="1247" spans="1:32" s="21" customFormat="1" x14ac:dyDescent="0.25">
      <c r="A1247" s="21" t="s">
        <v>2195</v>
      </c>
      <c r="B1247" s="21">
        <f t="shared" si="95"/>
        <v>0</v>
      </c>
      <c r="C1247" s="21" t="str">
        <f t="shared" si="96"/>
        <v>B</v>
      </c>
      <c r="D1247" s="17">
        <f>IF($C1247="B",VLOOKUP($A1247,Bat!$A$4:$BF$2320,D$1,FALSE),VLOOKUP($A1247,Pit!$A$4:$BA$1686,D$2,FALSE))</f>
        <v>8232</v>
      </c>
      <c r="E1247" s="16" t="str">
        <f>IF($C1247="B",VLOOKUP($A1247,Bat!$A$4:$BF$2320,E$1,FALSE),VLOOKUP($A1247,Pit!$A$4:$BA$1686,E$2,FALSE))</f>
        <v>1B</v>
      </c>
      <c r="F1247" s="16" t="str">
        <f>IF($C1247="B",VLOOKUP($A1247,Bat!$A$4:$BF$2320,F$1,FALSE),VLOOKUP($A1247,Pit!$A$4:$BA$1686,F$2,FALSE))</f>
        <v>Mike</v>
      </c>
      <c r="G1247" s="16" t="str">
        <f>IF($C1247="B",VLOOKUP($A1247,Bat!$A$4:$BF$2320,G$1,FALSE),VLOOKUP($A1247,Pit!$A$4:$BA$1686,G$2,FALSE))</f>
        <v>Bowman</v>
      </c>
      <c r="H1247" s="16">
        <f>IF($C1247="B",VLOOKUP($A1247,Bat!$A$4:$BF$2320,H$1,FALSE),VLOOKUP($A1247,Pit!$A$4:$BA$1686,H$2,FALSE))</f>
        <v>21</v>
      </c>
      <c r="I1247" s="16" t="str">
        <f>IF($C1247="B",VLOOKUP($A1247,Bat!$A$4:$BF$2320,I$1,FALSE),VLOOKUP($A1247,Pit!$A$4:$BA$1686,I$2,FALSE))</f>
        <v>L</v>
      </c>
      <c r="J1247" s="16" t="str">
        <f>IF($C1247="B",VLOOKUP($A1247,Bat!$A$4:$BF$2320,J$1,FALSE),VLOOKUP($A1247,Pit!$A$4:$BA$1686,J$2,FALSE))</f>
        <v>L</v>
      </c>
      <c r="K1247" s="16" t="str">
        <f>IF($C1247="B",VLOOKUP($A1247,Bat!$A$4:$BF$2320,K$1,FALSE),VLOOKUP($A1247,Pit!$A$4:$BA$1686,K$2,FALSE))</f>
        <v>Low</v>
      </c>
      <c r="L1247" s="17" t="str">
        <f>IF($C1247="B",VLOOKUP($A1247,Bat!$A$4:$BF$2320,L$1,FALSE),VLOOKUP($A1247,Pit!$A$4:$BA$1686,L$2,FALSE))</f>
        <v>High</v>
      </c>
      <c r="M1247" s="16">
        <f>IF($C1247="B",VLOOKUP($A1247,Bat!$A$4:$BF$2320,M$1,FALSE),VLOOKUP($A1247,Pit!$A$4:$BA$1686,M$2,FALSE))</f>
        <v>1</v>
      </c>
      <c r="N1247" s="16">
        <f>IF($C1247="B",VLOOKUP($A1247,Bat!$A$4:$BF$2320,N$1,FALSE),VLOOKUP($A1247,Pit!$A$4:$BA$1686,N$2,FALSE))</f>
        <v>5</v>
      </c>
      <c r="O1247" s="16">
        <f>IF($C1247="B",VLOOKUP($A1247,Bat!$A$4:$BF$2320,O$1,FALSE),VLOOKUP($A1247,Pit!$A$4:$BA$1686,O$2,FALSE))</f>
        <v>1</v>
      </c>
      <c r="P1247" s="16">
        <f>IF($C1247="B",VLOOKUP($A1247,Bat!$A$4:$BF$2320,P$1,FALSE),VLOOKUP($A1247,Pit!$A$4:$BA$1686,P$2,FALSE))</f>
        <v>2</v>
      </c>
      <c r="Q1247" s="17">
        <f>IF($C1247="B",VLOOKUP($A1247,Bat!$A$4:$BF$2320,Q$1,FALSE),VLOOKUP($A1247,Pit!$A$4:$BA$1686,Q$2,FALSE))</f>
        <v>2</v>
      </c>
      <c r="R1247" s="18">
        <f>IF($C1247="B",VLOOKUP($A1247,Bat!$A$4:$BF$2320,R$1,FALSE),VLOOKUP($A1247,Pit!$A$4:$BA$1686,R$2,FALSE))</f>
        <v>-11.203862011352301</v>
      </c>
      <c r="S1247" s="19">
        <f>IF($C1247="B",VLOOKUP($A1247,Bat!$A$4:$BF$2320,S$1,FALSE),VLOOKUP($A1247,Pit!$A$4:$BA$1686,S$2,FALSE))</f>
        <v>-1.1827486741545326</v>
      </c>
      <c r="T1247" s="20" t="str">
        <f>IF($C1247="B",VLOOKUP($A1247,Bat!$A$4:$BF$2320,T$1,FALSE),VLOOKUP($A1247,Pit!$A$4:$BA$1686,T$2,FALSE))</f>
        <v>$200k</v>
      </c>
      <c r="U1247" s="17" t="str">
        <f>VLOOKUP(IF($C1247="B",VLOOKUP($A1247,Bat!$A$4:$AU$2320,U$1,FALSE),VLOOKUP($A1247,Pit!$A$4:$BE$1686,U$2,FALSE)),COND!$A$35:$B$41,2,FALSE)</f>
        <v>??</v>
      </c>
      <c r="V1247" s="21">
        <f>IF($C1247="B",VLOOKUP($A1247,Bat!$A$4:$AT$2284,46,FALSE),VLOOKUP($A1247,Pit!$A$4:$BD$1664,56,FALSE))</f>
        <v>828</v>
      </c>
      <c r="W1247" s="16">
        <f t="shared" si="97"/>
        <v>999</v>
      </c>
      <c r="X1247" s="16"/>
      <c r="Y1247" s="22">
        <f t="shared" si="98"/>
        <v>1323</v>
      </c>
      <c r="Z1247" s="16" t="str">
        <f>IFERROR(VLOOKUP($D1247,Results37!$F$3:$L$1396,Z$1,FALSE),"")</f>
        <v/>
      </c>
      <c r="AA1247" s="47" t="str">
        <f>IF(ISERROR(VLOOKUP(D1247,Results37!$F$3:$O$399,AA$1,FALSE)),"",IF(VLOOKUP(D1247,Results37!$F$3:$O$399,AA$1+1,FALSE)=1,"S"&amp;VLOOKUP(D1247,Results37!$F$3:$O$399,AA$1,FALSE),VLOOKUP(D1247,Results37!$F$3:$O$399,AA$1,FALSE)))</f>
        <v/>
      </c>
      <c r="AB1247" s="16" t="str">
        <f>IFERROR(VLOOKUP($D1247,Results37!$F$3:$L$1396,AB$1,FALSE),"")</f>
        <v/>
      </c>
      <c r="AC1247" s="16" t="str">
        <f>IFERROR(VLOOKUP($D1247,Results37!$F$3:$L$1396,AC$1,FALSE),"")</f>
        <v/>
      </c>
      <c r="AD1247" s="16" t="str">
        <f t="shared" si="99"/>
        <v/>
      </c>
      <c r="AE1247" s="20" t="str">
        <f>IF(ISERROR(VLOOKUP($AC1247&amp;"-"&amp;$F1247&amp;" "&amp;G1247,Bonuses!$B$1:$G$1006,4,FALSE)),"",INT(VLOOKUP($AC1247&amp;"-"&amp;$F1247&amp;" "&amp;$G1247,Bonuses!$B$1:$G$1006,4,FALSE)))</f>
        <v/>
      </c>
      <c r="AF1247" s="16" t="str">
        <f>IF(ISERROR(VLOOKUP($AC1247&amp;"-"&amp;$F1247,Bonuses!$B$1:$G$1006,5,FALSE)),"",IF(VLOOKUP($AC1247&amp;"-"&amp;$F1247,Bonuses!$B$1:$G$1006,5,FALSE)="","",VLOOKUP($AC1247&amp;"-"&amp;$F1247,Bonuses!$B$1:$G$1006,6,FALSE)&amp;" yrs, "&amp;VLOOKUP($AC1247&amp;"-"&amp;$F1247,Bonuses!$B$1:$G$1006,5,FALSE)))</f>
        <v/>
      </c>
    </row>
    <row r="1248" spans="1:32" s="21" customFormat="1" x14ac:dyDescent="0.25">
      <c r="A1248" s="21" t="s">
        <v>2232</v>
      </c>
      <c r="B1248" s="21">
        <f t="shared" si="95"/>
        <v>0</v>
      </c>
      <c r="C1248" s="21" t="str">
        <f t="shared" si="96"/>
        <v>B</v>
      </c>
      <c r="D1248" s="17">
        <f>IF($C1248="B",VLOOKUP($A1248,Bat!$A$4:$BF$2320,D$1,FALSE),VLOOKUP($A1248,Pit!$A$4:$BA$1686,D$2,FALSE))</f>
        <v>7478</v>
      </c>
      <c r="E1248" s="16" t="str">
        <f>IF($C1248="B",VLOOKUP($A1248,Bat!$A$4:$BF$2320,E$1,FALSE),VLOOKUP($A1248,Pit!$A$4:$BA$1686,E$2,FALSE))</f>
        <v>1B</v>
      </c>
      <c r="F1248" s="16" t="str">
        <f>IF($C1248="B",VLOOKUP($A1248,Bat!$A$4:$BF$2320,F$1,FALSE),VLOOKUP($A1248,Pit!$A$4:$BA$1686,F$2,FALSE))</f>
        <v>Patrick</v>
      </c>
      <c r="G1248" s="16" t="str">
        <f>IF($C1248="B",VLOOKUP($A1248,Bat!$A$4:$BF$2320,G$1,FALSE),VLOOKUP($A1248,Pit!$A$4:$BA$1686,G$2,FALSE))</f>
        <v>Gill</v>
      </c>
      <c r="H1248" s="16">
        <f>IF($C1248="B",VLOOKUP($A1248,Bat!$A$4:$BF$2320,H$1,FALSE),VLOOKUP($A1248,Pit!$A$4:$BA$1686,H$2,FALSE))</f>
        <v>21</v>
      </c>
      <c r="I1248" s="16" t="str">
        <f>IF($C1248="B",VLOOKUP($A1248,Bat!$A$4:$BF$2320,I$1,FALSE),VLOOKUP($A1248,Pit!$A$4:$BA$1686,I$2,FALSE))</f>
        <v>R</v>
      </c>
      <c r="J1248" s="16" t="str">
        <f>IF($C1248="B",VLOOKUP($A1248,Bat!$A$4:$BF$2320,J$1,FALSE),VLOOKUP($A1248,Pit!$A$4:$BA$1686,J$2,FALSE))</f>
        <v>R</v>
      </c>
      <c r="K1248" s="16" t="str">
        <f>IF($C1248="B",VLOOKUP($A1248,Bat!$A$4:$BF$2320,K$1,FALSE),VLOOKUP($A1248,Pit!$A$4:$BA$1686,K$2,FALSE))</f>
        <v>Low</v>
      </c>
      <c r="L1248" s="17" t="str">
        <f>IF($C1248="B",VLOOKUP($A1248,Bat!$A$4:$BF$2320,L$1,FALSE),VLOOKUP($A1248,Pit!$A$4:$BA$1686,L$2,FALSE))</f>
        <v>Normal</v>
      </c>
      <c r="M1248" s="16">
        <f>IF($C1248="B",VLOOKUP($A1248,Bat!$A$4:$BF$2320,M$1,FALSE),VLOOKUP($A1248,Pit!$A$4:$BA$1686,M$2,FALSE))</f>
        <v>1</v>
      </c>
      <c r="N1248" s="16">
        <f>IF($C1248="B",VLOOKUP($A1248,Bat!$A$4:$BF$2320,N$1,FALSE),VLOOKUP($A1248,Pit!$A$4:$BA$1686,N$2,FALSE))</f>
        <v>2</v>
      </c>
      <c r="O1248" s="16">
        <f>IF($C1248="B",VLOOKUP($A1248,Bat!$A$4:$BF$2320,O$1,FALSE),VLOOKUP($A1248,Pit!$A$4:$BA$1686,O$2,FALSE))</f>
        <v>3</v>
      </c>
      <c r="P1248" s="16">
        <f>IF($C1248="B",VLOOKUP($A1248,Bat!$A$4:$BF$2320,P$1,FALSE),VLOOKUP($A1248,Pit!$A$4:$BA$1686,P$2,FALSE))</f>
        <v>2</v>
      </c>
      <c r="Q1248" s="17">
        <f>IF($C1248="B",VLOOKUP($A1248,Bat!$A$4:$BF$2320,Q$1,FALSE),VLOOKUP($A1248,Pit!$A$4:$BA$1686,Q$2,FALSE))</f>
        <v>1</v>
      </c>
      <c r="R1248" s="18">
        <f>IF($C1248="B",VLOOKUP($A1248,Bat!$A$4:$BF$2320,R$1,FALSE),VLOOKUP($A1248,Pit!$A$4:$BA$1686,R$2,FALSE))</f>
        <v>-11.632739532838698</v>
      </c>
      <c r="S1248" s="19">
        <f>IF($C1248="B",VLOOKUP($A1248,Bat!$A$4:$BF$2320,S$1,FALSE),VLOOKUP($A1248,Pit!$A$4:$BA$1686,S$2,FALSE))</f>
        <v>-1.2438964971538997</v>
      </c>
      <c r="T1248" s="20" t="str">
        <f>IF($C1248="B",VLOOKUP($A1248,Bat!$A$4:$BF$2320,T$1,FALSE),VLOOKUP($A1248,Pit!$A$4:$BA$1686,T$2,FALSE))</f>
        <v>$180k</v>
      </c>
      <c r="U1248" s="17" t="str">
        <f>VLOOKUP(IF($C1248="B",VLOOKUP($A1248,Bat!$A$4:$AU$2320,U$1,FALSE),VLOOKUP($A1248,Pit!$A$4:$BE$1686,U$2,FALSE)),COND!$A$35:$B$41,2,FALSE)</f>
        <v>??</v>
      </c>
      <c r="V1248" s="21">
        <f>IF($C1248="B",VLOOKUP($A1248,Bat!$A$4:$AT$2284,46,FALSE),VLOOKUP($A1248,Pit!$A$4:$BD$1664,56,FALSE))</f>
        <v>845</v>
      </c>
      <c r="W1248" s="16">
        <f t="shared" si="97"/>
        <v>999</v>
      </c>
      <c r="X1248" s="16"/>
      <c r="Y1248" s="22">
        <f t="shared" si="98"/>
        <v>1328</v>
      </c>
      <c r="Z1248" s="16" t="str">
        <f>IFERROR(VLOOKUP($D1248,Results37!$F$3:$L$1396,Z$1,FALSE),"")</f>
        <v/>
      </c>
      <c r="AA1248" s="47" t="str">
        <f>IF(ISERROR(VLOOKUP(D1248,Results37!$F$3:$O$399,AA$1,FALSE)),"",IF(VLOOKUP(D1248,Results37!$F$3:$O$399,AA$1+1,FALSE)=1,"S"&amp;VLOOKUP(D1248,Results37!$F$3:$O$399,AA$1,FALSE),VLOOKUP(D1248,Results37!$F$3:$O$399,AA$1,FALSE)))</f>
        <v/>
      </c>
      <c r="AB1248" s="16" t="str">
        <f>IFERROR(VLOOKUP($D1248,Results37!$F$3:$L$1396,AB$1,FALSE),"")</f>
        <v/>
      </c>
      <c r="AC1248" s="16" t="str">
        <f>IFERROR(VLOOKUP($D1248,Results37!$F$3:$L$1396,AC$1,FALSE),"")</f>
        <v/>
      </c>
      <c r="AD1248" s="16" t="str">
        <f t="shared" si="99"/>
        <v/>
      </c>
      <c r="AE1248" s="20" t="str">
        <f>IF(ISERROR(VLOOKUP($AC1248&amp;"-"&amp;$F1248&amp;" "&amp;G1248,Bonuses!$B$1:$G$1006,4,FALSE)),"",INT(VLOOKUP($AC1248&amp;"-"&amp;$F1248&amp;" "&amp;$G1248,Bonuses!$B$1:$G$1006,4,FALSE)))</f>
        <v/>
      </c>
      <c r="AF1248" s="16" t="str">
        <f>IF(ISERROR(VLOOKUP($AC1248&amp;"-"&amp;$F1248,Bonuses!$B$1:$G$1006,5,FALSE)),"",IF(VLOOKUP($AC1248&amp;"-"&amp;$F1248,Bonuses!$B$1:$G$1006,5,FALSE)="","",VLOOKUP($AC1248&amp;"-"&amp;$F1248,Bonuses!$B$1:$G$1006,6,FALSE)&amp;" yrs, "&amp;VLOOKUP($AC1248&amp;"-"&amp;$F1248,Bonuses!$B$1:$G$1006,5,FALSE)))</f>
        <v/>
      </c>
    </row>
    <row r="1249" spans="1:32" s="21" customFormat="1" x14ac:dyDescent="0.25">
      <c r="A1249" s="21" t="s">
        <v>2234</v>
      </c>
      <c r="B1249" s="21">
        <f t="shared" si="95"/>
        <v>0</v>
      </c>
      <c r="C1249" s="21" t="str">
        <f t="shared" si="96"/>
        <v>B</v>
      </c>
      <c r="D1249" s="17">
        <f>IF($C1249="B",VLOOKUP($A1249,Bat!$A$4:$BF$2320,D$1,FALSE),VLOOKUP($A1249,Pit!$A$4:$BA$1686,D$2,FALSE))</f>
        <v>6612</v>
      </c>
      <c r="E1249" s="16" t="str">
        <f>IF($C1249="B",VLOOKUP($A1249,Bat!$A$4:$BF$2320,E$1,FALSE),VLOOKUP($A1249,Pit!$A$4:$BA$1686,E$2,FALSE))</f>
        <v>1B</v>
      </c>
      <c r="F1249" s="16" t="str">
        <f>IF($C1249="B",VLOOKUP($A1249,Bat!$A$4:$BF$2320,F$1,FALSE),VLOOKUP($A1249,Pit!$A$4:$BA$1686,F$2,FALSE))</f>
        <v>Allan</v>
      </c>
      <c r="G1249" s="16" t="str">
        <f>IF($C1249="B",VLOOKUP($A1249,Bat!$A$4:$BF$2320,G$1,FALSE),VLOOKUP($A1249,Pit!$A$4:$BA$1686,G$2,FALSE))</f>
        <v>Dudley</v>
      </c>
      <c r="H1249" s="16">
        <f>IF($C1249="B",VLOOKUP($A1249,Bat!$A$4:$BF$2320,H$1,FALSE),VLOOKUP($A1249,Pit!$A$4:$BA$1686,H$2,FALSE))</f>
        <v>18</v>
      </c>
      <c r="I1249" s="16" t="str">
        <f>IF($C1249="B",VLOOKUP($A1249,Bat!$A$4:$BF$2320,I$1,FALSE),VLOOKUP($A1249,Pit!$A$4:$BA$1686,I$2,FALSE))</f>
        <v>R</v>
      </c>
      <c r="J1249" s="16" t="str">
        <f>IF($C1249="B",VLOOKUP($A1249,Bat!$A$4:$BF$2320,J$1,FALSE),VLOOKUP($A1249,Pit!$A$4:$BA$1686,J$2,FALSE))</f>
        <v>R</v>
      </c>
      <c r="K1249" s="16" t="str">
        <f>IF($C1249="B",VLOOKUP($A1249,Bat!$A$4:$BF$2320,K$1,FALSE),VLOOKUP($A1249,Pit!$A$4:$BA$1686,K$2,FALSE))</f>
        <v>Normal</v>
      </c>
      <c r="L1249" s="17" t="str">
        <f>IF($C1249="B",VLOOKUP($A1249,Bat!$A$4:$BF$2320,L$1,FALSE),VLOOKUP($A1249,Pit!$A$4:$BA$1686,L$2,FALSE))</f>
        <v>Normal</v>
      </c>
      <c r="M1249" s="16">
        <f>IF($C1249="B",VLOOKUP($A1249,Bat!$A$4:$BF$2320,M$1,FALSE),VLOOKUP($A1249,Pit!$A$4:$BA$1686,M$2,FALSE))</f>
        <v>1</v>
      </c>
      <c r="N1249" s="16">
        <f>IF($C1249="B",VLOOKUP($A1249,Bat!$A$4:$BF$2320,N$1,FALSE),VLOOKUP($A1249,Pit!$A$4:$BA$1686,N$2,FALSE))</f>
        <v>5</v>
      </c>
      <c r="O1249" s="16">
        <f>IF($C1249="B",VLOOKUP($A1249,Bat!$A$4:$BF$2320,O$1,FALSE),VLOOKUP($A1249,Pit!$A$4:$BA$1686,O$2,FALSE))</f>
        <v>2</v>
      </c>
      <c r="P1249" s="16">
        <f>IF($C1249="B",VLOOKUP($A1249,Bat!$A$4:$BF$2320,P$1,FALSE),VLOOKUP($A1249,Pit!$A$4:$BA$1686,P$2,FALSE))</f>
        <v>1</v>
      </c>
      <c r="Q1249" s="17">
        <f>IF($C1249="B",VLOOKUP($A1249,Bat!$A$4:$BF$2320,Q$1,FALSE),VLOOKUP($A1249,Pit!$A$4:$BA$1686,Q$2,FALSE))</f>
        <v>1</v>
      </c>
      <c r="R1249" s="18">
        <f>IF($C1249="B",VLOOKUP($A1249,Bat!$A$4:$BF$2320,R$1,FALSE),VLOOKUP($A1249,Pit!$A$4:$BA$1686,R$2,FALSE))</f>
        <v>-11.767836394967166</v>
      </c>
      <c r="S1249" s="19">
        <f>IF($C1249="B",VLOOKUP($A1249,Bat!$A$4:$BF$2320,S$1,FALSE),VLOOKUP($A1249,Pit!$A$4:$BA$1686,S$2,FALSE))</f>
        <v>-1.2631581245401311</v>
      </c>
      <c r="T1249" s="20" t="str">
        <f>IF($C1249="B",VLOOKUP($A1249,Bat!$A$4:$BF$2320,T$1,FALSE),VLOOKUP($A1249,Pit!$A$4:$BA$1686,T$2,FALSE))</f>
        <v>$2.0m</v>
      </c>
      <c r="U1249" s="17" t="str">
        <f>VLOOKUP(IF($C1249="B",VLOOKUP($A1249,Bat!$A$4:$AU$2320,U$1,FALSE),VLOOKUP($A1249,Pit!$A$4:$BE$1686,U$2,FALSE)),COND!$A$35:$B$41,2,FALSE)</f>
        <v>??</v>
      </c>
      <c r="V1249" s="21">
        <f>IF($C1249="B",VLOOKUP($A1249,Bat!$A$4:$AT$2284,46,FALSE),VLOOKUP($A1249,Pit!$A$4:$BD$1664,56,FALSE))</f>
        <v>851</v>
      </c>
      <c r="W1249" s="16">
        <f t="shared" si="97"/>
        <v>999</v>
      </c>
      <c r="X1249" s="16"/>
      <c r="Y1249" s="22">
        <f t="shared" si="98"/>
        <v>1335</v>
      </c>
      <c r="Z1249" s="16" t="str">
        <f>IFERROR(VLOOKUP($D1249,Results37!$F$3:$L$1396,Z$1,FALSE),"")</f>
        <v/>
      </c>
      <c r="AA1249" s="47" t="str">
        <f>IF(ISERROR(VLOOKUP(D1249,Results37!$F$3:$O$399,AA$1,FALSE)),"",IF(VLOOKUP(D1249,Results37!$F$3:$O$399,AA$1+1,FALSE)=1,"S"&amp;VLOOKUP(D1249,Results37!$F$3:$O$399,AA$1,FALSE),VLOOKUP(D1249,Results37!$F$3:$O$399,AA$1,FALSE)))</f>
        <v/>
      </c>
      <c r="AB1249" s="16" t="str">
        <f>IFERROR(VLOOKUP($D1249,Results37!$F$3:$L$1396,AB$1,FALSE),"")</f>
        <v/>
      </c>
      <c r="AC1249" s="16" t="str">
        <f>IFERROR(VLOOKUP($D1249,Results37!$F$3:$L$1396,AC$1,FALSE),"")</f>
        <v/>
      </c>
      <c r="AD1249" s="16" t="str">
        <f t="shared" si="99"/>
        <v/>
      </c>
      <c r="AE1249" s="20" t="str">
        <f>IF(ISERROR(VLOOKUP($AC1249&amp;"-"&amp;$F1249&amp;" "&amp;G1249,Bonuses!$B$1:$G$1006,4,FALSE)),"",INT(VLOOKUP($AC1249&amp;"-"&amp;$F1249&amp;" "&amp;$G1249,Bonuses!$B$1:$G$1006,4,FALSE)))</f>
        <v/>
      </c>
      <c r="AF1249" s="16" t="str">
        <f>IF(ISERROR(VLOOKUP($AC1249&amp;"-"&amp;$F1249,Bonuses!$B$1:$G$1006,5,FALSE)),"",IF(VLOOKUP($AC1249&amp;"-"&amp;$F1249,Bonuses!$B$1:$G$1006,5,FALSE)="","",VLOOKUP($AC1249&amp;"-"&amp;$F1249,Bonuses!$B$1:$G$1006,6,FALSE)&amp;" yrs, "&amp;VLOOKUP($AC1249&amp;"-"&amp;$F1249,Bonuses!$B$1:$G$1006,5,FALSE)))</f>
        <v/>
      </c>
    </row>
    <row r="1250" spans="1:32" s="21" customFormat="1" x14ac:dyDescent="0.25">
      <c r="A1250" s="21" t="s">
        <v>1840</v>
      </c>
      <c r="B1250" s="21">
        <f t="shared" si="95"/>
        <v>0</v>
      </c>
      <c r="C1250" s="21" t="str">
        <f t="shared" si="96"/>
        <v>B</v>
      </c>
      <c r="D1250" s="17">
        <f>IF($C1250="B",VLOOKUP($A1250,Bat!$A$4:$BF$2320,D$1,FALSE),VLOOKUP($A1250,Pit!$A$4:$BA$1686,D$2,FALSE))</f>
        <v>6672</v>
      </c>
      <c r="E1250" s="16" t="str">
        <f>IF($C1250="B",VLOOKUP($A1250,Bat!$A$4:$BF$2320,E$1,FALSE),VLOOKUP($A1250,Pit!$A$4:$BA$1686,E$2,FALSE))</f>
        <v>C</v>
      </c>
      <c r="F1250" s="16" t="str">
        <f>IF($C1250="B",VLOOKUP($A1250,Bat!$A$4:$BF$2320,F$1,FALSE),VLOOKUP($A1250,Pit!$A$4:$BA$1686,F$2,FALSE))</f>
        <v>Bill</v>
      </c>
      <c r="G1250" s="16" t="str">
        <f>IF($C1250="B",VLOOKUP($A1250,Bat!$A$4:$BF$2320,G$1,FALSE),VLOOKUP($A1250,Pit!$A$4:$BA$1686,G$2,FALSE))</f>
        <v>Jones</v>
      </c>
      <c r="H1250" s="16">
        <f>IF($C1250="B",VLOOKUP($A1250,Bat!$A$4:$BF$2320,H$1,FALSE),VLOOKUP($A1250,Pit!$A$4:$BA$1686,H$2,FALSE))</f>
        <v>21</v>
      </c>
      <c r="I1250" s="16" t="str">
        <f>IF($C1250="B",VLOOKUP($A1250,Bat!$A$4:$BF$2320,I$1,FALSE),VLOOKUP($A1250,Pit!$A$4:$BA$1686,I$2,FALSE))</f>
        <v>R</v>
      </c>
      <c r="J1250" s="16" t="str">
        <f>IF($C1250="B",VLOOKUP($A1250,Bat!$A$4:$BF$2320,J$1,FALSE),VLOOKUP($A1250,Pit!$A$4:$BA$1686,J$2,FALSE))</f>
        <v>R</v>
      </c>
      <c r="K1250" s="16" t="str">
        <f>IF($C1250="B",VLOOKUP($A1250,Bat!$A$4:$BF$2320,K$1,FALSE),VLOOKUP($A1250,Pit!$A$4:$BA$1686,K$2,FALSE))</f>
        <v>Low</v>
      </c>
      <c r="L1250" s="17" t="str">
        <f>IF($C1250="B",VLOOKUP($A1250,Bat!$A$4:$BF$2320,L$1,FALSE),VLOOKUP($A1250,Pit!$A$4:$BA$1686,L$2,FALSE))</f>
        <v>Low</v>
      </c>
      <c r="M1250" s="16">
        <f>IF($C1250="B",VLOOKUP($A1250,Bat!$A$4:$BF$2320,M$1,FALSE),VLOOKUP($A1250,Pit!$A$4:$BA$1686,M$2,FALSE))</f>
        <v>5</v>
      </c>
      <c r="N1250" s="16">
        <f>IF($C1250="B",VLOOKUP($A1250,Bat!$A$4:$BF$2320,N$1,FALSE),VLOOKUP($A1250,Pit!$A$4:$BA$1686,N$2,FALSE))</f>
        <v>1</v>
      </c>
      <c r="O1250" s="16">
        <f>IF($C1250="B",VLOOKUP($A1250,Bat!$A$4:$BF$2320,O$1,FALSE),VLOOKUP($A1250,Pit!$A$4:$BA$1686,O$2,FALSE))</f>
        <v>4</v>
      </c>
      <c r="P1250" s="16">
        <f>IF($C1250="B",VLOOKUP($A1250,Bat!$A$4:$BF$2320,P$1,FALSE),VLOOKUP($A1250,Pit!$A$4:$BA$1686,P$2,FALSE))</f>
        <v>6</v>
      </c>
      <c r="Q1250" s="17">
        <f>IF($C1250="B",VLOOKUP($A1250,Bat!$A$4:$BF$2320,Q$1,FALSE),VLOOKUP($A1250,Pit!$A$4:$BA$1686,Q$2,FALSE))</f>
        <v>5</v>
      </c>
      <c r="R1250" s="18">
        <f>IF($C1250="B",VLOOKUP($A1250,Bat!$A$4:$BF$2320,R$1,FALSE),VLOOKUP($A1250,Pit!$A$4:$BA$1686,R$2,FALSE))</f>
        <v>11.41820197847637</v>
      </c>
      <c r="S1250" s="19">
        <f>IF($C1250="B",VLOOKUP($A1250,Bat!$A$4:$BF$2320,S$1,FALSE),VLOOKUP($A1250,Pit!$A$4:$BA$1686,S$2,FALSE))</f>
        <v>2.0426242946506732</v>
      </c>
      <c r="T1250" s="20" t="str">
        <f>IF($C1250="B",VLOOKUP($A1250,Bat!$A$4:$BF$2320,T$1,FALSE),VLOOKUP($A1250,Pit!$A$4:$BA$1686,T$2,FALSE))</f>
        <v>$190k</v>
      </c>
      <c r="U1250" s="17" t="str">
        <f>VLOOKUP(IF($C1250="B",VLOOKUP($A1250,Bat!$A$4:$AU$2320,U$1,FALSE),VLOOKUP($A1250,Pit!$A$4:$BE$1686,U$2,FALSE)),COND!$A$35:$B$41,2,FALSE)</f>
        <v>??</v>
      </c>
      <c r="V1250" s="21">
        <f>IF($C1250="B",VLOOKUP($A1250,Bat!$A$4:$AT$2284,46,FALSE),VLOOKUP($A1250,Pit!$A$4:$BD$1664,56,FALSE))</f>
        <v>892</v>
      </c>
      <c r="W1250" s="16">
        <f t="shared" si="97"/>
        <v>999</v>
      </c>
      <c r="X1250" s="16"/>
      <c r="Y1250" s="22">
        <f t="shared" si="98"/>
        <v>95</v>
      </c>
      <c r="Z1250" s="16" t="str">
        <f>IFERROR(VLOOKUP($D1250,Results37!$F$3:$L$1396,Z$1,FALSE),"")</f>
        <v/>
      </c>
      <c r="AA1250" s="47" t="str">
        <f>IF(ISERROR(VLOOKUP(D1250,Results37!$F$3:$O$399,AA$1,FALSE)),"",IF(VLOOKUP(D1250,Results37!$F$3:$O$399,AA$1+1,FALSE)=1,"S"&amp;VLOOKUP(D1250,Results37!$F$3:$O$399,AA$1,FALSE),VLOOKUP(D1250,Results37!$F$3:$O$399,AA$1,FALSE)))</f>
        <v/>
      </c>
      <c r="AB1250" s="16" t="str">
        <f>IFERROR(VLOOKUP($D1250,Results37!$F$3:$L$1396,AB$1,FALSE),"")</f>
        <v/>
      </c>
      <c r="AC1250" s="16" t="str">
        <f>IFERROR(VLOOKUP($D1250,Results37!$F$3:$L$1396,AC$1,FALSE),"")</f>
        <v/>
      </c>
      <c r="AD1250" s="16" t="str">
        <f t="shared" si="99"/>
        <v/>
      </c>
      <c r="AE1250" s="20" t="str">
        <f>IF(ISERROR(VLOOKUP($AC1250&amp;"-"&amp;$F1250&amp;" "&amp;G1250,Bonuses!$B$1:$G$1006,4,FALSE)),"",INT(VLOOKUP($AC1250&amp;"-"&amp;$F1250&amp;" "&amp;$G1250,Bonuses!$B$1:$G$1006,4,FALSE)))</f>
        <v/>
      </c>
      <c r="AF1250" s="16" t="str">
        <f>IF(ISERROR(VLOOKUP($AC1250&amp;"-"&amp;$F1250,Bonuses!$B$1:$G$1006,5,FALSE)),"",IF(VLOOKUP($AC1250&amp;"-"&amp;$F1250,Bonuses!$B$1:$G$1006,5,FALSE)="","",VLOOKUP($AC1250&amp;"-"&amp;$F1250,Bonuses!$B$1:$G$1006,6,FALSE)&amp;" yrs, "&amp;VLOOKUP($AC1250&amp;"-"&amp;$F1250,Bonuses!$B$1:$G$1006,5,FALSE)))</f>
        <v/>
      </c>
    </row>
    <row r="1251" spans="1:32" s="21" customFormat="1" x14ac:dyDescent="0.25">
      <c r="A1251" s="21" t="s">
        <v>1876</v>
      </c>
      <c r="B1251" s="21">
        <f t="shared" si="95"/>
        <v>0</v>
      </c>
      <c r="C1251" s="21" t="str">
        <f t="shared" si="96"/>
        <v>B</v>
      </c>
      <c r="D1251" s="17">
        <f>IF($C1251="B",VLOOKUP($A1251,Bat!$A$4:$BF$2320,D$1,FALSE),VLOOKUP($A1251,Pit!$A$4:$BA$1686,D$2,FALSE))</f>
        <v>410</v>
      </c>
      <c r="E1251" s="16" t="str">
        <f>IF($C1251="B",VLOOKUP($A1251,Bat!$A$4:$BF$2320,E$1,FALSE),VLOOKUP($A1251,Pit!$A$4:$BA$1686,E$2,FALSE))</f>
        <v>C</v>
      </c>
      <c r="F1251" s="16" t="str">
        <f>IF($C1251="B",VLOOKUP($A1251,Bat!$A$4:$BF$2320,F$1,FALSE),VLOOKUP($A1251,Pit!$A$4:$BA$1686,F$2,FALSE))</f>
        <v>Sergio</v>
      </c>
      <c r="G1251" s="16" t="str">
        <f>IF($C1251="B",VLOOKUP($A1251,Bat!$A$4:$BF$2320,G$1,FALSE),VLOOKUP($A1251,Pit!$A$4:$BA$1686,G$2,FALSE))</f>
        <v>Cruz</v>
      </c>
      <c r="H1251" s="16">
        <f>IF($C1251="B",VLOOKUP($A1251,Bat!$A$4:$BF$2320,H$1,FALSE),VLOOKUP($A1251,Pit!$A$4:$BA$1686,H$2,FALSE))</f>
        <v>18</v>
      </c>
      <c r="I1251" s="16" t="str">
        <f>IF($C1251="B",VLOOKUP($A1251,Bat!$A$4:$BF$2320,I$1,FALSE),VLOOKUP($A1251,Pit!$A$4:$BA$1686,I$2,FALSE))</f>
        <v>R</v>
      </c>
      <c r="J1251" s="16" t="str">
        <f>IF($C1251="B",VLOOKUP($A1251,Bat!$A$4:$BF$2320,J$1,FALSE),VLOOKUP($A1251,Pit!$A$4:$BA$1686,J$2,FALSE))</f>
        <v>R</v>
      </c>
      <c r="K1251" s="16" t="str">
        <f>IF($C1251="B",VLOOKUP($A1251,Bat!$A$4:$BF$2320,K$1,FALSE),VLOOKUP($A1251,Pit!$A$4:$BA$1686,K$2,FALSE))</f>
        <v>Low</v>
      </c>
      <c r="L1251" s="17" t="str">
        <f>IF($C1251="B",VLOOKUP($A1251,Bat!$A$4:$BF$2320,L$1,FALSE),VLOOKUP($A1251,Pit!$A$4:$BA$1686,L$2,FALSE))</f>
        <v>Low</v>
      </c>
      <c r="M1251" s="16">
        <f>IF($C1251="B",VLOOKUP($A1251,Bat!$A$4:$BF$2320,M$1,FALSE),VLOOKUP($A1251,Pit!$A$4:$BA$1686,M$2,FALSE))</f>
        <v>5</v>
      </c>
      <c r="N1251" s="16">
        <f>IF($C1251="B",VLOOKUP($A1251,Bat!$A$4:$BF$2320,N$1,FALSE),VLOOKUP($A1251,Pit!$A$4:$BA$1686,N$2,FALSE))</f>
        <v>2</v>
      </c>
      <c r="O1251" s="16">
        <f>IF($C1251="B",VLOOKUP($A1251,Bat!$A$4:$BF$2320,O$1,FALSE),VLOOKUP($A1251,Pit!$A$4:$BA$1686,O$2,FALSE))</f>
        <v>3</v>
      </c>
      <c r="P1251" s="16">
        <f>IF($C1251="B",VLOOKUP($A1251,Bat!$A$4:$BF$2320,P$1,FALSE),VLOOKUP($A1251,Pit!$A$4:$BA$1686,P$2,FALSE))</f>
        <v>6</v>
      </c>
      <c r="Q1251" s="17">
        <f>IF($C1251="B",VLOOKUP($A1251,Bat!$A$4:$BF$2320,Q$1,FALSE),VLOOKUP($A1251,Pit!$A$4:$BA$1686,Q$2,FALSE))</f>
        <v>2</v>
      </c>
      <c r="R1251" s="18">
        <f>IF($C1251="B",VLOOKUP($A1251,Bat!$A$4:$BF$2320,R$1,FALSE),VLOOKUP($A1251,Pit!$A$4:$BA$1686,R$2,FALSE))</f>
        <v>9.7893952445950987</v>
      </c>
      <c r="S1251" s="19">
        <f>IF($C1251="B",VLOOKUP($A1251,Bat!$A$4:$BF$2320,S$1,FALSE),VLOOKUP($A1251,Pit!$A$4:$BA$1686,S$2,FALSE))</f>
        <v>1.8103948564689656</v>
      </c>
      <c r="T1251" s="20" t="str">
        <f>IF($C1251="B",VLOOKUP($A1251,Bat!$A$4:$BF$2320,T$1,FALSE),VLOOKUP($A1251,Pit!$A$4:$BA$1686,T$2,FALSE))</f>
        <v>$220k</v>
      </c>
      <c r="U1251" s="17" t="str">
        <f>VLOOKUP(IF($C1251="B",VLOOKUP($A1251,Bat!$A$4:$AU$2320,U$1,FALSE),VLOOKUP($A1251,Pit!$A$4:$BE$1686,U$2,FALSE)),COND!$A$35:$B$41,2,FALSE)</f>
        <v>??</v>
      </c>
      <c r="V1251" s="21">
        <f>IF($C1251="B",VLOOKUP($A1251,Bat!$A$4:$AT$2284,46,FALSE),VLOOKUP($A1251,Pit!$A$4:$BD$1664,56,FALSE))</f>
        <v>893</v>
      </c>
      <c r="W1251" s="16">
        <f t="shared" si="97"/>
        <v>999</v>
      </c>
      <c r="X1251" s="16"/>
      <c r="Y1251" s="22">
        <f t="shared" si="98"/>
        <v>123</v>
      </c>
      <c r="Z1251" s="16" t="str">
        <f>IFERROR(VLOOKUP($D1251,Results37!$F$3:$L$1396,Z$1,FALSE),"")</f>
        <v/>
      </c>
      <c r="AA1251" s="47" t="str">
        <f>IF(ISERROR(VLOOKUP(D1251,Results37!$F$3:$O$399,AA$1,FALSE)),"",IF(VLOOKUP(D1251,Results37!$F$3:$O$399,AA$1+1,FALSE)=1,"S"&amp;VLOOKUP(D1251,Results37!$F$3:$O$399,AA$1,FALSE),VLOOKUP(D1251,Results37!$F$3:$O$399,AA$1,FALSE)))</f>
        <v/>
      </c>
      <c r="AB1251" s="16" t="str">
        <f>IFERROR(VLOOKUP($D1251,Results37!$F$3:$L$1396,AB$1,FALSE),"")</f>
        <v/>
      </c>
      <c r="AC1251" s="16" t="str">
        <f>IFERROR(VLOOKUP($D1251,Results37!$F$3:$L$1396,AC$1,FALSE),"")</f>
        <v/>
      </c>
      <c r="AD1251" s="16" t="str">
        <f t="shared" si="99"/>
        <v/>
      </c>
      <c r="AE1251" s="20" t="str">
        <f>IF(ISERROR(VLOOKUP($AC1251&amp;"-"&amp;$F1251&amp;" "&amp;G1251,Bonuses!$B$1:$G$1006,4,FALSE)),"",INT(VLOOKUP($AC1251&amp;"-"&amp;$F1251&amp;" "&amp;$G1251,Bonuses!$B$1:$G$1006,4,FALSE)))</f>
        <v/>
      </c>
      <c r="AF1251" s="16" t="str">
        <f>IF(ISERROR(VLOOKUP($AC1251&amp;"-"&amp;$F1251,Bonuses!$B$1:$G$1006,5,FALSE)),"",IF(VLOOKUP($AC1251&amp;"-"&amp;$F1251,Bonuses!$B$1:$G$1006,5,FALSE)="","",VLOOKUP($AC1251&amp;"-"&amp;$F1251,Bonuses!$B$1:$G$1006,6,FALSE)&amp;" yrs, "&amp;VLOOKUP($AC1251&amp;"-"&amp;$F1251,Bonuses!$B$1:$G$1006,5,FALSE)))</f>
        <v/>
      </c>
    </row>
    <row r="1252" spans="1:32" s="21" customFormat="1" x14ac:dyDescent="0.25">
      <c r="A1252" s="21" t="s">
        <v>1864</v>
      </c>
      <c r="B1252" s="21">
        <f t="shared" si="95"/>
        <v>0</v>
      </c>
      <c r="C1252" s="21" t="str">
        <f t="shared" si="96"/>
        <v>B</v>
      </c>
      <c r="D1252" s="17">
        <f>IF($C1252="B",VLOOKUP($A1252,Bat!$A$4:$BF$2320,D$1,FALSE),VLOOKUP($A1252,Pit!$A$4:$BA$1686,D$2,FALSE))</f>
        <v>4605</v>
      </c>
      <c r="E1252" s="16" t="str">
        <f>IF($C1252="B",VLOOKUP($A1252,Bat!$A$4:$BF$2320,E$1,FALSE),VLOOKUP($A1252,Pit!$A$4:$BA$1686,E$2,FALSE))</f>
        <v>CF</v>
      </c>
      <c r="F1252" s="16" t="str">
        <f>IF($C1252="B",VLOOKUP($A1252,Bat!$A$4:$BF$2320,F$1,FALSE),VLOOKUP($A1252,Pit!$A$4:$BA$1686,F$2,FALSE))</f>
        <v>Chris</v>
      </c>
      <c r="G1252" s="16" t="str">
        <f>IF($C1252="B",VLOOKUP($A1252,Bat!$A$4:$BF$2320,G$1,FALSE),VLOOKUP($A1252,Pit!$A$4:$BA$1686,G$2,FALSE))</f>
        <v>Martin</v>
      </c>
      <c r="H1252" s="16">
        <f>IF($C1252="B",VLOOKUP($A1252,Bat!$A$4:$BF$2320,H$1,FALSE),VLOOKUP($A1252,Pit!$A$4:$BA$1686,H$2,FALSE))</f>
        <v>21</v>
      </c>
      <c r="I1252" s="16" t="str">
        <f>IF($C1252="B",VLOOKUP($A1252,Bat!$A$4:$BF$2320,I$1,FALSE),VLOOKUP($A1252,Pit!$A$4:$BA$1686,I$2,FALSE))</f>
        <v>L</v>
      </c>
      <c r="J1252" s="16" t="str">
        <f>IF($C1252="B",VLOOKUP($A1252,Bat!$A$4:$BF$2320,J$1,FALSE),VLOOKUP($A1252,Pit!$A$4:$BA$1686,J$2,FALSE))</f>
        <v>L</v>
      </c>
      <c r="K1252" s="16" t="str">
        <f>IF($C1252="B",VLOOKUP($A1252,Bat!$A$4:$BF$2320,K$1,FALSE),VLOOKUP($A1252,Pit!$A$4:$BA$1686,K$2,FALSE))</f>
        <v>Low</v>
      </c>
      <c r="L1252" s="17" t="str">
        <f>IF($C1252="B",VLOOKUP($A1252,Bat!$A$4:$BF$2320,L$1,FALSE),VLOOKUP($A1252,Pit!$A$4:$BA$1686,L$2,FALSE))</f>
        <v>Low</v>
      </c>
      <c r="M1252" s="16">
        <f>IF($C1252="B",VLOOKUP($A1252,Bat!$A$4:$BF$2320,M$1,FALSE),VLOOKUP($A1252,Pit!$A$4:$BA$1686,M$2,FALSE))</f>
        <v>4</v>
      </c>
      <c r="N1252" s="16">
        <f>IF($C1252="B",VLOOKUP($A1252,Bat!$A$4:$BF$2320,N$1,FALSE),VLOOKUP($A1252,Pit!$A$4:$BA$1686,N$2,FALSE))</f>
        <v>3</v>
      </c>
      <c r="O1252" s="16">
        <f>IF($C1252="B",VLOOKUP($A1252,Bat!$A$4:$BF$2320,O$1,FALSE),VLOOKUP($A1252,Pit!$A$4:$BA$1686,O$2,FALSE))</f>
        <v>3</v>
      </c>
      <c r="P1252" s="16">
        <f>IF($C1252="B",VLOOKUP($A1252,Bat!$A$4:$BF$2320,P$1,FALSE),VLOOKUP($A1252,Pit!$A$4:$BA$1686,P$2,FALSE))</f>
        <v>8</v>
      </c>
      <c r="Q1252" s="17">
        <f>IF($C1252="B",VLOOKUP($A1252,Bat!$A$4:$BF$2320,Q$1,FALSE),VLOOKUP($A1252,Pit!$A$4:$BA$1686,Q$2,FALSE))</f>
        <v>5</v>
      </c>
      <c r="R1252" s="18">
        <f>IF($C1252="B",VLOOKUP($A1252,Bat!$A$4:$BF$2320,R$1,FALSE),VLOOKUP($A1252,Pit!$A$4:$BA$1686,R$2,FALSE))</f>
        <v>9.6924357335450217</v>
      </c>
      <c r="S1252" s="19">
        <f>IF($C1252="B",VLOOKUP($A1252,Bat!$A$4:$BF$2320,S$1,FALSE),VLOOKUP($A1252,Pit!$A$4:$BA$1686,S$2,FALSE))</f>
        <v>1.7965707161893654</v>
      </c>
      <c r="T1252" s="20" t="str">
        <f>IF($C1252="B",VLOOKUP($A1252,Bat!$A$4:$BF$2320,T$1,FALSE),VLOOKUP($A1252,Pit!$A$4:$BA$1686,T$2,FALSE))</f>
        <v>$190k</v>
      </c>
      <c r="U1252" s="17" t="str">
        <f>VLOOKUP(IF($C1252="B",VLOOKUP($A1252,Bat!$A$4:$AU$2320,U$1,FALSE),VLOOKUP($A1252,Pit!$A$4:$BE$1686,U$2,FALSE)),COND!$A$35:$B$41,2,FALSE)</f>
        <v>??</v>
      </c>
      <c r="V1252" s="21">
        <f>IF($C1252="B",VLOOKUP($A1252,Bat!$A$4:$AT$2284,46,FALSE),VLOOKUP($A1252,Pit!$A$4:$BD$1664,56,FALSE))</f>
        <v>894</v>
      </c>
      <c r="W1252" s="16">
        <f t="shared" si="97"/>
        <v>999</v>
      </c>
      <c r="X1252" s="16"/>
      <c r="Y1252" s="22">
        <f t="shared" si="98"/>
        <v>125</v>
      </c>
      <c r="Z1252" s="16" t="str">
        <f>IFERROR(VLOOKUP($D1252,Results37!$F$3:$L$1396,Z$1,FALSE),"")</f>
        <v/>
      </c>
      <c r="AA1252" s="47" t="str">
        <f>IF(ISERROR(VLOOKUP(D1252,Results37!$F$3:$O$399,AA$1,FALSE)),"",IF(VLOOKUP(D1252,Results37!$F$3:$O$399,AA$1+1,FALSE)=1,"S"&amp;VLOOKUP(D1252,Results37!$F$3:$O$399,AA$1,FALSE),VLOOKUP(D1252,Results37!$F$3:$O$399,AA$1,FALSE)))</f>
        <v/>
      </c>
      <c r="AB1252" s="16" t="str">
        <f>IFERROR(VLOOKUP($D1252,Results37!$F$3:$L$1396,AB$1,FALSE),"")</f>
        <v/>
      </c>
      <c r="AC1252" s="16" t="str">
        <f>IFERROR(VLOOKUP($D1252,Results37!$F$3:$L$1396,AC$1,FALSE),"")</f>
        <v/>
      </c>
      <c r="AD1252" s="16" t="str">
        <f t="shared" si="99"/>
        <v/>
      </c>
      <c r="AE1252" s="20" t="str">
        <f>IF(ISERROR(VLOOKUP($AC1252&amp;"-"&amp;$F1252&amp;" "&amp;G1252,Bonuses!$B$1:$G$1006,4,FALSE)),"",INT(VLOOKUP($AC1252&amp;"-"&amp;$F1252&amp;" "&amp;$G1252,Bonuses!$B$1:$G$1006,4,FALSE)))</f>
        <v/>
      </c>
      <c r="AF1252" s="16" t="str">
        <f>IF(ISERROR(VLOOKUP($AC1252&amp;"-"&amp;$F1252,Bonuses!$B$1:$G$1006,5,FALSE)),"",IF(VLOOKUP($AC1252&amp;"-"&amp;$F1252,Bonuses!$B$1:$G$1006,5,FALSE)="","",VLOOKUP($AC1252&amp;"-"&amp;$F1252,Bonuses!$B$1:$G$1006,6,FALSE)&amp;" yrs, "&amp;VLOOKUP($AC1252&amp;"-"&amp;$F1252,Bonuses!$B$1:$G$1006,5,FALSE)))</f>
        <v/>
      </c>
    </row>
    <row r="1253" spans="1:32" s="21" customFormat="1" x14ac:dyDescent="0.25">
      <c r="A1253" s="21" t="s">
        <v>1858</v>
      </c>
      <c r="B1253" s="21">
        <f t="shared" si="95"/>
        <v>0</v>
      </c>
      <c r="C1253" s="21" t="str">
        <f t="shared" si="96"/>
        <v>B</v>
      </c>
      <c r="D1253" s="17">
        <f>IF($C1253="B",VLOOKUP($A1253,Bat!$A$4:$BF$2320,D$1,FALSE),VLOOKUP($A1253,Pit!$A$4:$BA$1686,D$2,FALSE))</f>
        <v>16034</v>
      </c>
      <c r="E1253" s="16" t="str">
        <f>IF($C1253="B",VLOOKUP($A1253,Bat!$A$4:$BF$2320,E$1,FALSE),VLOOKUP($A1253,Pit!$A$4:$BA$1686,E$2,FALSE))</f>
        <v>C</v>
      </c>
      <c r="F1253" s="16" t="str">
        <f>IF($C1253="B",VLOOKUP($A1253,Bat!$A$4:$BF$2320,F$1,FALSE),VLOOKUP($A1253,Pit!$A$4:$BA$1686,F$2,FALSE))</f>
        <v>Walter</v>
      </c>
      <c r="G1253" s="16" t="str">
        <f>IF($C1253="B",VLOOKUP($A1253,Bat!$A$4:$BF$2320,G$1,FALSE),VLOOKUP($A1253,Pit!$A$4:$BA$1686,G$2,FALSE))</f>
        <v>Stobbie</v>
      </c>
      <c r="H1253" s="16">
        <f>IF($C1253="B",VLOOKUP($A1253,Bat!$A$4:$BF$2320,H$1,FALSE),VLOOKUP($A1253,Pit!$A$4:$BA$1686,H$2,FALSE))</f>
        <v>21</v>
      </c>
      <c r="I1253" s="16" t="str">
        <f>IF($C1253="B",VLOOKUP($A1253,Bat!$A$4:$BF$2320,I$1,FALSE),VLOOKUP($A1253,Pit!$A$4:$BA$1686,I$2,FALSE))</f>
        <v>R</v>
      </c>
      <c r="J1253" s="16" t="str">
        <f>IF($C1253="B",VLOOKUP($A1253,Bat!$A$4:$BF$2320,J$1,FALSE),VLOOKUP($A1253,Pit!$A$4:$BA$1686,J$2,FALSE))</f>
        <v>R</v>
      </c>
      <c r="K1253" s="16" t="str">
        <f>IF($C1253="B",VLOOKUP($A1253,Bat!$A$4:$BF$2320,K$1,FALSE),VLOOKUP($A1253,Pit!$A$4:$BA$1686,K$2,FALSE))</f>
        <v>Low</v>
      </c>
      <c r="L1253" s="17" t="str">
        <f>IF($C1253="B",VLOOKUP($A1253,Bat!$A$4:$BF$2320,L$1,FALSE),VLOOKUP($A1253,Pit!$A$4:$BA$1686,L$2,FALSE))</f>
        <v>Low</v>
      </c>
      <c r="M1253" s="16">
        <f>IF($C1253="B",VLOOKUP($A1253,Bat!$A$4:$BF$2320,M$1,FALSE),VLOOKUP($A1253,Pit!$A$4:$BA$1686,M$2,FALSE))</f>
        <v>4</v>
      </c>
      <c r="N1253" s="16">
        <f>IF($C1253="B",VLOOKUP($A1253,Bat!$A$4:$BF$2320,N$1,FALSE),VLOOKUP($A1253,Pit!$A$4:$BA$1686,N$2,FALSE))</f>
        <v>5</v>
      </c>
      <c r="O1253" s="16">
        <f>IF($C1253="B",VLOOKUP($A1253,Bat!$A$4:$BF$2320,O$1,FALSE),VLOOKUP($A1253,Pit!$A$4:$BA$1686,O$2,FALSE))</f>
        <v>5</v>
      </c>
      <c r="P1253" s="16">
        <f>IF($C1253="B",VLOOKUP($A1253,Bat!$A$4:$BF$2320,P$1,FALSE),VLOOKUP($A1253,Pit!$A$4:$BA$1686,P$2,FALSE))</f>
        <v>4</v>
      </c>
      <c r="Q1253" s="17">
        <f>IF($C1253="B",VLOOKUP($A1253,Bat!$A$4:$BF$2320,Q$1,FALSE),VLOOKUP($A1253,Pit!$A$4:$BA$1686,Q$2,FALSE))</f>
        <v>4</v>
      </c>
      <c r="R1253" s="18">
        <f>IF($C1253="B",VLOOKUP($A1253,Bat!$A$4:$BF$2320,R$1,FALSE),VLOOKUP($A1253,Pit!$A$4:$BA$1686,R$2,FALSE))</f>
        <v>8.625005632428298</v>
      </c>
      <c r="S1253" s="19">
        <f>IF($C1253="B",VLOOKUP($A1253,Bat!$A$4:$BF$2320,S$1,FALSE),VLOOKUP($A1253,Pit!$A$4:$BA$1686,S$2,FALSE))</f>
        <v>1.644380350368684</v>
      </c>
      <c r="T1253" s="20" t="str">
        <f>IF($C1253="B",VLOOKUP($A1253,Bat!$A$4:$BF$2320,T$1,FALSE),VLOOKUP($A1253,Pit!$A$4:$BA$1686,T$2,FALSE))</f>
        <v>$200k</v>
      </c>
      <c r="U1253" s="17" t="str">
        <f>VLOOKUP(IF($C1253="B",VLOOKUP($A1253,Bat!$A$4:$AU$2320,U$1,FALSE),VLOOKUP($A1253,Pit!$A$4:$BE$1686,U$2,FALSE)),COND!$A$35:$B$41,2,FALSE)</f>
        <v>??</v>
      </c>
      <c r="V1253" s="21">
        <f>IF($C1253="B",VLOOKUP($A1253,Bat!$A$4:$AT$2284,46,FALSE),VLOOKUP($A1253,Pit!$A$4:$BD$1664,56,FALSE))</f>
        <v>895</v>
      </c>
      <c r="W1253" s="16">
        <f t="shared" si="97"/>
        <v>999</v>
      </c>
      <c r="X1253" s="16"/>
      <c r="Y1253" s="22">
        <f t="shared" si="98"/>
        <v>154</v>
      </c>
      <c r="Z1253" s="16" t="str">
        <f>IFERROR(VLOOKUP($D1253,Results37!$F$3:$L$1396,Z$1,FALSE),"")</f>
        <v/>
      </c>
      <c r="AA1253" s="47" t="str">
        <f>IF(ISERROR(VLOOKUP(D1253,Results37!$F$3:$O$399,AA$1,FALSE)),"",IF(VLOOKUP(D1253,Results37!$F$3:$O$399,AA$1+1,FALSE)=1,"S"&amp;VLOOKUP(D1253,Results37!$F$3:$O$399,AA$1,FALSE),VLOOKUP(D1253,Results37!$F$3:$O$399,AA$1,FALSE)))</f>
        <v/>
      </c>
      <c r="AB1253" s="16" t="str">
        <f>IFERROR(VLOOKUP($D1253,Results37!$F$3:$L$1396,AB$1,FALSE),"")</f>
        <v/>
      </c>
      <c r="AC1253" s="16" t="str">
        <f>IFERROR(VLOOKUP($D1253,Results37!$F$3:$L$1396,AC$1,FALSE),"")</f>
        <v/>
      </c>
      <c r="AD1253" s="16" t="str">
        <f t="shared" si="99"/>
        <v/>
      </c>
      <c r="AE1253" s="20" t="str">
        <f>IF(ISERROR(VLOOKUP($AC1253&amp;"-"&amp;$F1253&amp;" "&amp;G1253,Bonuses!$B$1:$G$1006,4,FALSE)),"",INT(VLOOKUP($AC1253&amp;"-"&amp;$F1253&amp;" "&amp;$G1253,Bonuses!$B$1:$G$1006,4,FALSE)))</f>
        <v/>
      </c>
      <c r="AF1253" s="16" t="str">
        <f>IF(ISERROR(VLOOKUP($AC1253&amp;"-"&amp;$F1253,Bonuses!$B$1:$G$1006,5,FALSE)),"",IF(VLOOKUP($AC1253&amp;"-"&amp;$F1253,Bonuses!$B$1:$G$1006,5,FALSE)="","",VLOOKUP($AC1253&amp;"-"&amp;$F1253,Bonuses!$B$1:$G$1006,6,FALSE)&amp;" yrs, "&amp;VLOOKUP($AC1253&amp;"-"&amp;$F1253,Bonuses!$B$1:$G$1006,5,FALSE)))</f>
        <v/>
      </c>
    </row>
    <row r="1254" spans="1:32" s="21" customFormat="1" x14ac:dyDescent="0.25">
      <c r="A1254" s="21" t="s">
        <v>3046</v>
      </c>
      <c r="B1254" s="21">
        <f t="shared" si="95"/>
        <v>0</v>
      </c>
      <c r="C1254" s="21" t="str">
        <f t="shared" si="96"/>
        <v>B</v>
      </c>
      <c r="D1254" s="17">
        <f>IF($C1254="B",VLOOKUP($A1254,Bat!$A$4:$BF$2320,D$1,FALSE),VLOOKUP($A1254,Pit!$A$4:$BA$1686,D$2,FALSE))</f>
        <v>9683</v>
      </c>
      <c r="E1254" s="16" t="str">
        <f>IF($C1254="B",VLOOKUP($A1254,Bat!$A$4:$BF$2320,E$1,FALSE),VLOOKUP($A1254,Pit!$A$4:$BA$1686,E$2,FALSE))</f>
        <v>C</v>
      </c>
      <c r="F1254" s="16" t="str">
        <f>IF($C1254="B",VLOOKUP($A1254,Bat!$A$4:$BF$2320,F$1,FALSE),VLOOKUP($A1254,Pit!$A$4:$BA$1686,F$2,FALSE))</f>
        <v>Chris</v>
      </c>
      <c r="G1254" s="16" t="str">
        <f>IF($C1254="B",VLOOKUP($A1254,Bat!$A$4:$BF$2320,G$1,FALSE),VLOOKUP($A1254,Pit!$A$4:$BA$1686,G$2,FALSE))</f>
        <v>Riley</v>
      </c>
      <c r="H1254" s="16">
        <f>IF($C1254="B",VLOOKUP($A1254,Bat!$A$4:$BF$2320,H$1,FALSE),VLOOKUP($A1254,Pit!$A$4:$BA$1686,H$2,FALSE))</f>
        <v>21</v>
      </c>
      <c r="I1254" s="16" t="str">
        <f>IF($C1254="B",VLOOKUP($A1254,Bat!$A$4:$BF$2320,I$1,FALSE),VLOOKUP($A1254,Pit!$A$4:$BA$1686,I$2,FALSE))</f>
        <v>R</v>
      </c>
      <c r="J1254" s="16" t="str">
        <f>IF($C1254="B",VLOOKUP($A1254,Bat!$A$4:$BF$2320,J$1,FALSE),VLOOKUP($A1254,Pit!$A$4:$BA$1686,J$2,FALSE))</f>
        <v>R</v>
      </c>
      <c r="K1254" s="16" t="str">
        <f>IF($C1254="B",VLOOKUP($A1254,Bat!$A$4:$BF$2320,K$1,FALSE),VLOOKUP($A1254,Pit!$A$4:$BA$1686,K$2,FALSE))</f>
        <v>Low</v>
      </c>
      <c r="L1254" s="17" t="str">
        <f>IF($C1254="B",VLOOKUP($A1254,Bat!$A$4:$BF$2320,L$1,FALSE),VLOOKUP($A1254,Pit!$A$4:$BA$1686,L$2,FALSE))</f>
        <v>Low</v>
      </c>
      <c r="M1254" s="16">
        <f>IF($C1254="B",VLOOKUP($A1254,Bat!$A$4:$BF$2320,M$1,FALSE),VLOOKUP($A1254,Pit!$A$4:$BA$1686,M$2,FALSE))</f>
        <v>4</v>
      </c>
      <c r="N1254" s="16">
        <f>IF($C1254="B",VLOOKUP($A1254,Bat!$A$4:$BF$2320,N$1,FALSE),VLOOKUP($A1254,Pit!$A$4:$BA$1686,N$2,FALSE))</f>
        <v>5</v>
      </c>
      <c r="O1254" s="16">
        <f>IF($C1254="B",VLOOKUP($A1254,Bat!$A$4:$BF$2320,O$1,FALSE),VLOOKUP($A1254,Pit!$A$4:$BA$1686,O$2,FALSE))</f>
        <v>3</v>
      </c>
      <c r="P1254" s="16">
        <f>IF($C1254="B",VLOOKUP($A1254,Bat!$A$4:$BF$2320,P$1,FALSE),VLOOKUP($A1254,Pit!$A$4:$BA$1686,P$2,FALSE))</f>
        <v>6</v>
      </c>
      <c r="Q1254" s="17">
        <f>IF($C1254="B",VLOOKUP($A1254,Bat!$A$4:$BF$2320,Q$1,FALSE),VLOOKUP($A1254,Pit!$A$4:$BA$1686,Q$2,FALSE))</f>
        <v>4</v>
      </c>
      <c r="R1254" s="18">
        <f>IF($C1254="B",VLOOKUP($A1254,Bat!$A$4:$BF$2320,R$1,FALSE),VLOOKUP($A1254,Pit!$A$4:$BA$1686,R$2,FALSE))</f>
        <v>8.5315474686313415</v>
      </c>
      <c r="S1254" s="19">
        <f>IF($C1254="B",VLOOKUP($A1254,Bat!$A$4:$BF$2320,S$1,FALSE),VLOOKUP($A1254,Pit!$A$4:$BA$1686,S$2,FALSE))</f>
        <v>1.6310554196567735</v>
      </c>
      <c r="T1254" s="20" t="str">
        <f>IF($C1254="B",VLOOKUP($A1254,Bat!$A$4:$BF$2320,T$1,FALSE),VLOOKUP($A1254,Pit!$A$4:$BA$1686,T$2,FALSE))</f>
        <v>$200k</v>
      </c>
      <c r="U1254" s="17" t="str">
        <f>VLOOKUP(IF($C1254="B",VLOOKUP($A1254,Bat!$A$4:$AU$2320,U$1,FALSE),VLOOKUP($A1254,Pit!$A$4:$BE$1686,U$2,FALSE)),COND!$A$35:$B$41,2,FALSE)</f>
        <v>??</v>
      </c>
      <c r="V1254" s="21">
        <f>IF($C1254="B",VLOOKUP($A1254,Bat!$A$4:$AT$2284,46,FALSE),VLOOKUP($A1254,Pit!$A$4:$BD$1664,56,FALSE))</f>
        <v>896</v>
      </c>
      <c r="W1254" s="16">
        <f t="shared" si="97"/>
        <v>999</v>
      </c>
      <c r="X1254" s="16"/>
      <c r="Y1254" s="22">
        <f t="shared" si="98"/>
        <v>157</v>
      </c>
      <c r="Z1254" s="16" t="str">
        <f>IFERROR(VLOOKUP($D1254,Results37!$F$3:$L$1396,Z$1,FALSE),"")</f>
        <v/>
      </c>
      <c r="AA1254" s="47" t="str">
        <f>IF(ISERROR(VLOOKUP(D1254,Results37!$F$3:$O$399,AA$1,FALSE)),"",IF(VLOOKUP(D1254,Results37!$F$3:$O$399,AA$1+1,FALSE)=1,"S"&amp;VLOOKUP(D1254,Results37!$F$3:$O$399,AA$1,FALSE),VLOOKUP(D1254,Results37!$F$3:$O$399,AA$1,FALSE)))</f>
        <v/>
      </c>
      <c r="AB1254" s="16" t="str">
        <f>IFERROR(VLOOKUP($D1254,Results37!$F$3:$L$1396,AB$1,FALSE),"")</f>
        <v/>
      </c>
      <c r="AC1254" s="16" t="str">
        <f>IFERROR(VLOOKUP($D1254,Results37!$F$3:$L$1396,AC$1,FALSE),"")</f>
        <v/>
      </c>
      <c r="AD1254" s="16" t="str">
        <f t="shared" si="99"/>
        <v/>
      </c>
      <c r="AE1254" s="20" t="str">
        <f>IF(ISERROR(VLOOKUP($AC1254&amp;"-"&amp;$F1254&amp;" "&amp;G1254,Bonuses!$B$1:$G$1006,4,FALSE)),"",INT(VLOOKUP($AC1254&amp;"-"&amp;$F1254&amp;" "&amp;$G1254,Bonuses!$B$1:$G$1006,4,FALSE)))</f>
        <v/>
      </c>
      <c r="AF1254" s="16" t="str">
        <f>IF(ISERROR(VLOOKUP($AC1254&amp;"-"&amp;$F1254,Bonuses!$B$1:$G$1006,5,FALSE)),"",IF(VLOOKUP($AC1254&amp;"-"&amp;$F1254,Bonuses!$B$1:$G$1006,5,FALSE)="","",VLOOKUP($AC1254&amp;"-"&amp;$F1254,Bonuses!$B$1:$G$1006,6,FALSE)&amp;" yrs, "&amp;VLOOKUP($AC1254&amp;"-"&amp;$F1254,Bonuses!$B$1:$G$1006,5,FALSE)))</f>
        <v/>
      </c>
    </row>
    <row r="1255" spans="1:32" s="21" customFormat="1" x14ac:dyDescent="0.25">
      <c r="A1255" s="21" t="s">
        <v>1903</v>
      </c>
      <c r="B1255" s="21">
        <f t="shared" si="95"/>
        <v>0</v>
      </c>
      <c r="C1255" s="21" t="str">
        <f t="shared" si="96"/>
        <v>B</v>
      </c>
      <c r="D1255" s="17">
        <f>IF($C1255="B",VLOOKUP($A1255,Bat!$A$4:$BF$2320,D$1,FALSE),VLOOKUP($A1255,Pit!$A$4:$BA$1686,D$2,FALSE))</f>
        <v>13661</v>
      </c>
      <c r="E1255" s="16" t="str">
        <f>IF($C1255="B",VLOOKUP($A1255,Bat!$A$4:$BF$2320,E$1,FALSE),VLOOKUP($A1255,Pit!$A$4:$BA$1686,E$2,FALSE))</f>
        <v>1B</v>
      </c>
      <c r="F1255" s="16" t="str">
        <f>IF($C1255="B",VLOOKUP($A1255,Bat!$A$4:$BF$2320,F$1,FALSE),VLOOKUP($A1255,Pit!$A$4:$BA$1686,F$2,FALSE))</f>
        <v>Charles</v>
      </c>
      <c r="G1255" s="16" t="str">
        <f>IF($C1255="B",VLOOKUP($A1255,Bat!$A$4:$BF$2320,G$1,FALSE),VLOOKUP($A1255,Pit!$A$4:$BA$1686,G$2,FALSE))</f>
        <v>Tinker</v>
      </c>
      <c r="H1255" s="16">
        <f>IF($C1255="B",VLOOKUP($A1255,Bat!$A$4:$BF$2320,H$1,FALSE),VLOOKUP($A1255,Pit!$A$4:$BA$1686,H$2,FALSE))</f>
        <v>23</v>
      </c>
      <c r="I1255" s="16" t="str">
        <f>IF($C1255="B",VLOOKUP($A1255,Bat!$A$4:$BF$2320,I$1,FALSE),VLOOKUP($A1255,Pit!$A$4:$BA$1686,I$2,FALSE))</f>
        <v>L</v>
      </c>
      <c r="J1255" s="16" t="str">
        <f>IF($C1255="B",VLOOKUP($A1255,Bat!$A$4:$BF$2320,J$1,FALSE),VLOOKUP($A1255,Pit!$A$4:$BA$1686,J$2,FALSE))</f>
        <v>L</v>
      </c>
      <c r="K1255" s="16" t="str">
        <f>IF($C1255="B",VLOOKUP($A1255,Bat!$A$4:$BF$2320,K$1,FALSE),VLOOKUP($A1255,Pit!$A$4:$BA$1686,K$2,FALSE))</f>
        <v>Low</v>
      </c>
      <c r="L1255" s="17" t="str">
        <f>IF($C1255="B",VLOOKUP($A1255,Bat!$A$4:$BF$2320,L$1,FALSE),VLOOKUP($A1255,Pit!$A$4:$BA$1686,L$2,FALSE))</f>
        <v>Normal</v>
      </c>
      <c r="M1255" s="16">
        <f>IF($C1255="B",VLOOKUP($A1255,Bat!$A$4:$BF$2320,M$1,FALSE),VLOOKUP($A1255,Pit!$A$4:$BA$1686,M$2,FALSE))</f>
        <v>4</v>
      </c>
      <c r="N1255" s="16">
        <f>IF($C1255="B",VLOOKUP($A1255,Bat!$A$4:$BF$2320,N$1,FALSE),VLOOKUP($A1255,Pit!$A$4:$BA$1686,N$2,FALSE))</f>
        <v>4</v>
      </c>
      <c r="O1255" s="16">
        <f>IF($C1255="B",VLOOKUP($A1255,Bat!$A$4:$BF$2320,O$1,FALSE),VLOOKUP($A1255,Pit!$A$4:$BA$1686,O$2,FALSE))</f>
        <v>2</v>
      </c>
      <c r="P1255" s="16">
        <f>IF($C1255="B",VLOOKUP($A1255,Bat!$A$4:$BF$2320,P$1,FALSE),VLOOKUP($A1255,Pit!$A$4:$BA$1686,P$2,FALSE))</f>
        <v>7</v>
      </c>
      <c r="Q1255" s="17">
        <f>IF($C1255="B",VLOOKUP($A1255,Bat!$A$4:$BF$2320,Q$1,FALSE),VLOOKUP($A1255,Pit!$A$4:$BA$1686,Q$2,FALSE))</f>
        <v>1</v>
      </c>
      <c r="R1255" s="18">
        <f>IF($C1255="B",VLOOKUP($A1255,Bat!$A$4:$BF$2320,R$1,FALSE),VLOOKUP($A1255,Pit!$A$4:$BA$1686,R$2,FALSE))</f>
        <v>5.6669883066210085</v>
      </c>
      <c r="S1255" s="19">
        <f>IF($C1255="B",VLOOKUP($A1255,Bat!$A$4:$BF$2320,S$1,FALSE),VLOOKUP($A1255,Pit!$A$4:$BA$1686,S$2,FALSE))</f>
        <v>1.2226368203262448</v>
      </c>
      <c r="T1255" s="20" t="str">
        <f>IF($C1255="B",VLOOKUP($A1255,Bat!$A$4:$BF$2320,T$1,FALSE),VLOOKUP($A1255,Pit!$A$4:$BA$1686,T$2,FALSE))</f>
        <v>$210k</v>
      </c>
      <c r="U1255" s="17" t="str">
        <f>VLOOKUP(IF($C1255="B",VLOOKUP($A1255,Bat!$A$4:$AU$2320,U$1,FALSE),VLOOKUP($A1255,Pit!$A$4:$BE$1686,U$2,FALSE)),COND!$A$35:$B$41,2,FALSE)</f>
        <v>??</v>
      </c>
      <c r="V1255" s="21">
        <f>IF($C1255="B",VLOOKUP($A1255,Bat!$A$4:$AT$2284,46,FALSE),VLOOKUP($A1255,Pit!$A$4:$BD$1664,56,FALSE))</f>
        <v>898</v>
      </c>
      <c r="W1255" s="16">
        <f t="shared" si="97"/>
        <v>999</v>
      </c>
      <c r="X1255" s="16"/>
      <c r="Y1255" s="22">
        <f t="shared" si="98"/>
        <v>236</v>
      </c>
      <c r="Z1255" s="16" t="str">
        <f>IFERROR(VLOOKUP($D1255,Results37!$F$3:$L$1396,Z$1,FALSE),"")</f>
        <v/>
      </c>
      <c r="AA1255" s="47" t="str">
        <f>IF(ISERROR(VLOOKUP(D1255,Results37!$F$3:$O$399,AA$1,FALSE)),"",IF(VLOOKUP(D1255,Results37!$F$3:$O$399,AA$1+1,FALSE)=1,"S"&amp;VLOOKUP(D1255,Results37!$F$3:$O$399,AA$1,FALSE),VLOOKUP(D1255,Results37!$F$3:$O$399,AA$1,FALSE)))</f>
        <v/>
      </c>
      <c r="AB1255" s="16" t="str">
        <f>IFERROR(VLOOKUP($D1255,Results37!$F$3:$L$1396,AB$1,FALSE),"")</f>
        <v/>
      </c>
      <c r="AC1255" s="16" t="str">
        <f>IFERROR(VLOOKUP($D1255,Results37!$F$3:$L$1396,AC$1,FALSE),"")</f>
        <v/>
      </c>
      <c r="AD1255" s="16" t="str">
        <f t="shared" si="99"/>
        <v/>
      </c>
      <c r="AE1255" s="20" t="str">
        <f>IF(ISERROR(VLOOKUP($AC1255&amp;"-"&amp;$F1255&amp;" "&amp;G1255,Bonuses!$B$1:$G$1006,4,FALSE)),"",INT(VLOOKUP($AC1255&amp;"-"&amp;$F1255&amp;" "&amp;$G1255,Bonuses!$B$1:$G$1006,4,FALSE)))</f>
        <v/>
      </c>
      <c r="AF1255" s="16" t="str">
        <f>IF(ISERROR(VLOOKUP($AC1255&amp;"-"&amp;$F1255,Bonuses!$B$1:$G$1006,5,FALSE)),"",IF(VLOOKUP($AC1255&amp;"-"&amp;$F1255,Bonuses!$B$1:$G$1006,5,FALSE)="","",VLOOKUP($AC1255&amp;"-"&amp;$F1255,Bonuses!$B$1:$G$1006,6,FALSE)&amp;" yrs, "&amp;VLOOKUP($AC1255&amp;"-"&amp;$F1255,Bonuses!$B$1:$G$1006,5,FALSE)))</f>
        <v/>
      </c>
    </row>
    <row r="1256" spans="1:32" s="21" customFormat="1" x14ac:dyDescent="0.25">
      <c r="A1256" s="21" t="s">
        <v>1932</v>
      </c>
      <c r="B1256" s="21">
        <f t="shared" si="95"/>
        <v>0</v>
      </c>
      <c r="C1256" s="21" t="str">
        <f t="shared" si="96"/>
        <v>B</v>
      </c>
      <c r="D1256" s="17">
        <f>IF($C1256="B",VLOOKUP($A1256,Bat!$A$4:$BF$2320,D$1,FALSE),VLOOKUP($A1256,Pit!$A$4:$BA$1686,D$2,FALSE))</f>
        <v>15231</v>
      </c>
      <c r="E1256" s="16" t="str">
        <f>IF($C1256="B",VLOOKUP($A1256,Bat!$A$4:$BF$2320,E$1,FALSE),VLOOKUP($A1256,Pit!$A$4:$BA$1686,E$2,FALSE))</f>
        <v>1B</v>
      </c>
      <c r="F1256" s="16" t="str">
        <f>IF($C1256="B",VLOOKUP($A1256,Bat!$A$4:$BF$2320,F$1,FALSE),VLOOKUP($A1256,Pit!$A$4:$BA$1686,F$2,FALSE))</f>
        <v>Brian</v>
      </c>
      <c r="G1256" s="16" t="str">
        <f>IF($C1256="B",VLOOKUP($A1256,Bat!$A$4:$BF$2320,G$1,FALSE),VLOOKUP($A1256,Pit!$A$4:$BA$1686,G$2,FALSE))</f>
        <v>Richardson</v>
      </c>
      <c r="H1256" s="16">
        <f>IF($C1256="B",VLOOKUP($A1256,Bat!$A$4:$BF$2320,H$1,FALSE),VLOOKUP($A1256,Pit!$A$4:$BA$1686,H$2,FALSE))</f>
        <v>23</v>
      </c>
      <c r="I1256" s="16" t="str">
        <f>IF($C1256="B",VLOOKUP($A1256,Bat!$A$4:$BF$2320,I$1,FALSE),VLOOKUP($A1256,Pit!$A$4:$BA$1686,I$2,FALSE))</f>
        <v>R</v>
      </c>
      <c r="J1256" s="16" t="str">
        <f>IF($C1256="B",VLOOKUP($A1256,Bat!$A$4:$BF$2320,J$1,FALSE),VLOOKUP($A1256,Pit!$A$4:$BA$1686,J$2,FALSE))</f>
        <v>R</v>
      </c>
      <c r="K1256" s="16" t="str">
        <f>IF($C1256="B",VLOOKUP($A1256,Bat!$A$4:$BF$2320,K$1,FALSE),VLOOKUP($A1256,Pit!$A$4:$BA$1686,K$2,FALSE))</f>
        <v>Normal</v>
      </c>
      <c r="L1256" s="17" t="str">
        <f>IF($C1256="B",VLOOKUP($A1256,Bat!$A$4:$BF$2320,L$1,FALSE),VLOOKUP($A1256,Pit!$A$4:$BA$1686,L$2,FALSE))</f>
        <v>Normal</v>
      </c>
      <c r="M1256" s="16">
        <f>IF($C1256="B",VLOOKUP($A1256,Bat!$A$4:$BF$2320,M$1,FALSE),VLOOKUP($A1256,Pit!$A$4:$BA$1686,M$2,FALSE))</f>
        <v>4</v>
      </c>
      <c r="N1256" s="16">
        <f>IF($C1256="B",VLOOKUP($A1256,Bat!$A$4:$BF$2320,N$1,FALSE),VLOOKUP($A1256,Pit!$A$4:$BA$1686,N$2,FALSE))</f>
        <v>3</v>
      </c>
      <c r="O1256" s="16">
        <f>IF($C1256="B",VLOOKUP($A1256,Bat!$A$4:$BF$2320,O$1,FALSE),VLOOKUP($A1256,Pit!$A$4:$BA$1686,O$2,FALSE))</f>
        <v>3</v>
      </c>
      <c r="P1256" s="16">
        <f>IF($C1256="B",VLOOKUP($A1256,Bat!$A$4:$BF$2320,P$1,FALSE),VLOOKUP($A1256,Pit!$A$4:$BA$1686,P$2,FALSE))</f>
        <v>3</v>
      </c>
      <c r="Q1256" s="17">
        <f>IF($C1256="B",VLOOKUP($A1256,Bat!$A$4:$BF$2320,Q$1,FALSE),VLOOKUP($A1256,Pit!$A$4:$BA$1686,Q$2,FALSE))</f>
        <v>4</v>
      </c>
      <c r="R1256" s="18">
        <f>IF($C1256="B",VLOOKUP($A1256,Bat!$A$4:$BF$2320,R$1,FALSE),VLOOKUP($A1256,Pit!$A$4:$BA$1686,R$2,FALSE))</f>
        <v>4.3122956363835696</v>
      </c>
      <c r="S1256" s="19">
        <f>IF($C1256="B",VLOOKUP($A1256,Bat!$A$4:$BF$2320,S$1,FALSE),VLOOKUP($A1256,Pit!$A$4:$BA$1686,S$2,FALSE))</f>
        <v>1.0294895848844678</v>
      </c>
      <c r="T1256" s="20" t="str">
        <f>IF($C1256="B",VLOOKUP($A1256,Bat!$A$4:$BF$2320,T$1,FALSE),VLOOKUP($A1256,Pit!$A$4:$BA$1686,T$2,FALSE))</f>
        <v>-</v>
      </c>
      <c r="U1256" s="17" t="str">
        <f>VLOOKUP(IF($C1256="B",VLOOKUP($A1256,Bat!$A$4:$AU$2320,U$1,FALSE),VLOOKUP($A1256,Pit!$A$4:$BE$1686,U$2,FALSE)),COND!$A$35:$B$41,2,FALSE)</f>
        <v>??</v>
      </c>
      <c r="V1256" s="21">
        <f>IF($C1256="B",VLOOKUP($A1256,Bat!$A$4:$AT$2284,46,FALSE),VLOOKUP($A1256,Pit!$A$4:$BD$1664,56,FALSE))</f>
        <v>899</v>
      </c>
      <c r="W1256" s="16">
        <f t="shared" si="97"/>
        <v>999</v>
      </c>
      <c r="X1256" s="16"/>
      <c r="Y1256" s="22">
        <f t="shared" si="98"/>
        <v>281</v>
      </c>
      <c r="Z1256" s="16" t="str">
        <f>IFERROR(VLOOKUP($D1256,Results37!$F$3:$L$1396,Z$1,FALSE),"")</f>
        <v/>
      </c>
      <c r="AA1256" s="47" t="str">
        <f>IF(ISERROR(VLOOKUP(D1256,Results37!$F$3:$O$399,AA$1,FALSE)),"",IF(VLOOKUP(D1256,Results37!$F$3:$O$399,AA$1+1,FALSE)=1,"S"&amp;VLOOKUP(D1256,Results37!$F$3:$O$399,AA$1,FALSE),VLOOKUP(D1256,Results37!$F$3:$O$399,AA$1,FALSE)))</f>
        <v/>
      </c>
      <c r="AB1256" s="16" t="str">
        <f>IFERROR(VLOOKUP($D1256,Results37!$F$3:$L$1396,AB$1,FALSE),"")</f>
        <v/>
      </c>
      <c r="AC1256" s="16" t="str">
        <f>IFERROR(VLOOKUP($D1256,Results37!$F$3:$L$1396,AC$1,FALSE),"")</f>
        <v/>
      </c>
      <c r="AD1256" s="16" t="str">
        <f t="shared" si="99"/>
        <v/>
      </c>
      <c r="AE1256" s="20" t="str">
        <f>IF(ISERROR(VLOOKUP($AC1256&amp;"-"&amp;$F1256&amp;" "&amp;G1256,Bonuses!$B$1:$G$1006,4,FALSE)),"",INT(VLOOKUP($AC1256&amp;"-"&amp;$F1256&amp;" "&amp;$G1256,Bonuses!$B$1:$G$1006,4,FALSE)))</f>
        <v/>
      </c>
      <c r="AF1256" s="16" t="str">
        <f>IF(ISERROR(VLOOKUP($AC1256&amp;"-"&amp;$F1256,Bonuses!$B$1:$G$1006,5,FALSE)),"",IF(VLOOKUP($AC1256&amp;"-"&amp;$F1256,Bonuses!$B$1:$G$1006,5,FALSE)="","",VLOOKUP($AC1256&amp;"-"&amp;$F1256,Bonuses!$B$1:$G$1006,6,FALSE)&amp;" yrs, "&amp;VLOOKUP($AC1256&amp;"-"&amp;$F1256,Bonuses!$B$1:$G$1006,5,FALSE)))</f>
        <v/>
      </c>
    </row>
    <row r="1257" spans="1:32" s="21" customFormat="1" x14ac:dyDescent="0.25">
      <c r="A1257" s="21" t="s">
        <v>1934</v>
      </c>
      <c r="B1257" s="21">
        <f t="shared" si="95"/>
        <v>0</v>
      </c>
      <c r="C1257" s="21" t="str">
        <f t="shared" si="96"/>
        <v>B</v>
      </c>
      <c r="D1257" s="17">
        <f>IF($C1257="B",VLOOKUP($A1257,Bat!$A$4:$BF$2320,D$1,FALSE),VLOOKUP($A1257,Pit!$A$4:$BA$1686,D$2,FALSE))</f>
        <v>15151</v>
      </c>
      <c r="E1257" s="16" t="str">
        <f>IF($C1257="B",VLOOKUP($A1257,Bat!$A$4:$BF$2320,E$1,FALSE),VLOOKUP($A1257,Pit!$A$4:$BA$1686,E$2,FALSE))</f>
        <v>1B</v>
      </c>
      <c r="F1257" s="16" t="str">
        <f>IF($C1257="B",VLOOKUP($A1257,Bat!$A$4:$BF$2320,F$1,FALSE),VLOOKUP($A1257,Pit!$A$4:$BA$1686,F$2,FALSE))</f>
        <v>Maarten</v>
      </c>
      <c r="G1257" s="16" t="str">
        <f>IF($C1257="B",VLOOKUP($A1257,Bat!$A$4:$BF$2320,G$1,FALSE),VLOOKUP($A1257,Pit!$A$4:$BA$1686,G$2,FALSE))</f>
        <v>Louter</v>
      </c>
      <c r="H1257" s="16">
        <f>IF($C1257="B",VLOOKUP($A1257,Bat!$A$4:$BF$2320,H$1,FALSE),VLOOKUP($A1257,Pit!$A$4:$BA$1686,H$2,FALSE))</f>
        <v>23</v>
      </c>
      <c r="I1257" s="16" t="str">
        <f>IF($C1257="B",VLOOKUP($A1257,Bat!$A$4:$BF$2320,I$1,FALSE),VLOOKUP($A1257,Pit!$A$4:$BA$1686,I$2,FALSE))</f>
        <v>R</v>
      </c>
      <c r="J1257" s="16" t="str">
        <f>IF($C1257="B",VLOOKUP($A1257,Bat!$A$4:$BF$2320,J$1,FALSE),VLOOKUP($A1257,Pit!$A$4:$BA$1686,J$2,FALSE))</f>
        <v>R</v>
      </c>
      <c r="K1257" s="16" t="str">
        <f>IF($C1257="B",VLOOKUP($A1257,Bat!$A$4:$BF$2320,K$1,FALSE),VLOOKUP($A1257,Pit!$A$4:$BA$1686,K$2,FALSE))</f>
        <v>Low</v>
      </c>
      <c r="L1257" s="17" t="str">
        <f>IF($C1257="B",VLOOKUP($A1257,Bat!$A$4:$BF$2320,L$1,FALSE),VLOOKUP($A1257,Pit!$A$4:$BA$1686,L$2,FALSE))</f>
        <v>Normal</v>
      </c>
      <c r="M1257" s="16">
        <f>IF($C1257="B",VLOOKUP($A1257,Bat!$A$4:$BF$2320,M$1,FALSE),VLOOKUP($A1257,Pit!$A$4:$BA$1686,M$2,FALSE))</f>
        <v>4</v>
      </c>
      <c r="N1257" s="16">
        <f>IF($C1257="B",VLOOKUP($A1257,Bat!$A$4:$BF$2320,N$1,FALSE),VLOOKUP($A1257,Pit!$A$4:$BA$1686,N$2,FALSE))</f>
        <v>3</v>
      </c>
      <c r="O1257" s="16">
        <f>IF($C1257="B",VLOOKUP($A1257,Bat!$A$4:$BF$2320,O$1,FALSE),VLOOKUP($A1257,Pit!$A$4:$BA$1686,O$2,FALSE))</f>
        <v>2</v>
      </c>
      <c r="P1257" s="16">
        <f>IF($C1257="B",VLOOKUP($A1257,Bat!$A$4:$BF$2320,P$1,FALSE),VLOOKUP($A1257,Pit!$A$4:$BA$1686,P$2,FALSE))</f>
        <v>4</v>
      </c>
      <c r="Q1257" s="17">
        <f>IF($C1257="B",VLOOKUP($A1257,Bat!$A$4:$BF$2320,Q$1,FALSE),VLOOKUP($A1257,Pit!$A$4:$BA$1686,Q$2,FALSE))</f>
        <v>5</v>
      </c>
      <c r="R1257" s="18">
        <f>IF($C1257="B",VLOOKUP($A1257,Bat!$A$4:$BF$2320,R$1,FALSE),VLOOKUP($A1257,Pit!$A$4:$BA$1686,R$2,FALSE))</f>
        <v>3.7899074145796678</v>
      </c>
      <c r="S1257" s="19">
        <f>IF($C1257="B",VLOOKUP($A1257,Bat!$A$4:$BF$2320,S$1,FALSE),VLOOKUP($A1257,Pit!$A$4:$BA$1686,S$2,FALSE))</f>
        <v>0.95500934070400367</v>
      </c>
      <c r="T1257" s="20" t="str">
        <f>IF($C1257="B",VLOOKUP($A1257,Bat!$A$4:$BF$2320,T$1,FALSE),VLOOKUP($A1257,Pit!$A$4:$BA$1686,T$2,FALSE))</f>
        <v>-</v>
      </c>
      <c r="U1257" s="17" t="str">
        <f>VLOOKUP(IF($C1257="B",VLOOKUP($A1257,Bat!$A$4:$AU$2320,U$1,FALSE),VLOOKUP($A1257,Pit!$A$4:$BE$1686,U$2,FALSE)),COND!$A$35:$B$41,2,FALSE)</f>
        <v>??</v>
      </c>
      <c r="V1257" s="21">
        <f>IF($C1257="B",VLOOKUP($A1257,Bat!$A$4:$AT$2284,46,FALSE),VLOOKUP($A1257,Pit!$A$4:$BD$1664,56,FALSE))</f>
        <v>900</v>
      </c>
      <c r="W1257" s="16">
        <f t="shared" si="97"/>
        <v>999</v>
      </c>
      <c r="X1257" s="16"/>
      <c r="Y1257" s="22">
        <f t="shared" si="98"/>
        <v>303</v>
      </c>
      <c r="Z1257" s="16" t="str">
        <f>IFERROR(VLOOKUP($D1257,Results37!$F$3:$L$1396,Z$1,FALSE),"")</f>
        <v/>
      </c>
      <c r="AA1257" s="47" t="str">
        <f>IF(ISERROR(VLOOKUP(D1257,Results37!$F$3:$O$399,AA$1,FALSE)),"",IF(VLOOKUP(D1257,Results37!$F$3:$O$399,AA$1+1,FALSE)=1,"S"&amp;VLOOKUP(D1257,Results37!$F$3:$O$399,AA$1,FALSE),VLOOKUP(D1257,Results37!$F$3:$O$399,AA$1,FALSE)))</f>
        <v/>
      </c>
      <c r="AB1257" s="16" t="str">
        <f>IFERROR(VLOOKUP($D1257,Results37!$F$3:$L$1396,AB$1,FALSE),"")</f>
        <v/>
      </c>
      <c r="AC1257" s="16" t="str">
        <f>IFERROR(VLOOKUP($D1257,Results37!$F$3:$L$1396,AC$1,FALSE),"")</f>
        <v/>
      </c>
      <c r="AD1257" s="16" t="str">
        <f t="shared" si="99"/>
        <v/>
      </c>
      <c r="AE1257" s="20" t="str">
        <f>IF(ISERROR(VLOOKUP($AC1257&amp;"-"&amp;$F1257&amp;" "&amp;G1257,Bonuses!$B$1:$G$1006,4,FALSE)),"",INT(VLOOKUP($AC1257&amp;"-"&amp;$F1257&amp;" "&amp;$G1257,Bonuses!$B$1:$G$1006,4,FALSE)))</f>
        <v/>
      </c>
      <c r="AF1257" s="16" t="str">
        <f>IF(ISERROR(VLOOKUP($AC1257&amp;"-"&amp;$F1257,Bonuses!$B$1:$G$1006,5,FALSE)),"",IF(VLOOKUP($AC1257&amp;"-"&amp;$F1257,Bonuses!$B$1:$G$1006,5,FALSE)="","",VLOOKUP($AC1257&amp;"-"&amp;$F1257,Bonuses!$B$1:$G$1006,6,FALSE)&amp;" yrs, "&amp;VLOOKUP($AC1257&amp;"-"&amp;$F1257,Bonuses!$B$1:$G$1006,5,FALSE)))</f>
        <v/>
      </c>
    </row>
    <row r="1258" spans="1:32" s="21" customFormat="1" x14ac:dyDescent="0.25">
      <c r="A1258" s="21" t="s">
        <v>2920</v>
      </c>
      <c r="B1258" s="21">
        <f t="shared" si="95"/>
        <v>0</v>
      </c>
      <c r="C1258" s="21" t="str">
        <f t="shared" si="96"/>
        <v>B</v>
      </c>
      <c r="D1258" s="17">
        <f>IF($C1258="B",VLOOKUP($A1258,Bat!$A$4:$BF$2320,D$1,FALSE),VLOOKUP($A1258,Pit!$A$4:$BA$1686,D$2,FALSE))</f>
        <v>15125</v>
      </c>
      <c r="E1258" s="16" t="str">
        <f>IF($C1258="B",VLOOKUP($A1258,Bat!$A$4:$BF$2320,E$1,FALSE),VLOOKUP($A1258,Pit!$A$4:$BA$1686,E$2,FALSE))</f>
        <v>3B</v>
      </c>
      <c r="F1258" s="16" t="str">
        <f>IF($C1258="B",VLOOKUP($A1258,Bat!$A$4:$BF$2320,F$1,FALSE),VLOOKUP($A1258,Pit!$A$4:$BA$1686,F$2,FALSE))</f>
        <v>Terry</v>
      </c>
      <c r="G1258" s="16" t="str">
        <f>IF($C1258="B",VLOOKUP($A1258,Bat!$A$4:$BF$2320,G$1,FALSE),VLOOKUP($A1258,Pit!$A$4:$BA$1686,G$2,FALSE))</f>
        <v>Hurlson</v>
      </c>
      <c r="H1258" s="16">
        <f>IF($C1258="B",VLOOKUP($A1258,Bat!$A$4:$BF$2320,H$1,FALSE),VLOOKUP($A1258,Pit!$A$4:$BA$1686,H$2,FALSE))</f>
        <v>23</v>
      </c>
      <c r="I1258" s="16" t="str">
        <f>IF($C1258="B",VLOOKUP($A1258,Bat!$A$4:$BF$2320,I$1,FALSE),VLOOKUP($A1258,Pit!$A$4:$BA$1686,I$2,FALSE))</f>
        <v>S</v>
      </c>
      <c r="J1258" s="16" t="str">
        <f>IF($C1258="B",VLOOKUP($A1258,Bat!$A$4:$BF$2320,J$1,FALSE),VLOOKUP($A1258,Pit!$A$4:$BA$1686,J$2,FALSE))</f>
        <v>R</v>
      </c>
      <c r="K1258" s="16" t="str">
        <f>IF($C1258="B",VLOOKUP($A1258,Bat!$A$4:$BF$2320,K$1,FALSE),VLOOKUP($A1258,Pit!$A$4:$BA$1686,K$2,FALSE))</f>
        <v>Normal</v>
      </c>
      <c r="L1258" s="17" t="str">
        <f>IF($C1258="B",VLOOKUP($A1258,Bat!$A$4:$BF$2320,L$1,FALSE),VLOOKUP($A1258,Pit!$A$4:$BA$1686,L$2,FALSE))</f>
        <v>Normal</v>
      </c>
      <c r="M1258" s="16">
        <f>IF($C1258="B",VLOOKUP($A1258,Bat!$A$4:$BF$2320,M$1,FALSE),VLOOKUP($A1258,Pit!$A$4:$BA$1686,M$2,FALSE))</f>
        <v>3</v>
      </c>
      <c r="N1258" s="16">
        <f>IF($C1258="B",VLOOKUP($A1258,Bat!$A$4:$BF$2320,N$1,FALSE),VLOOKUP($A1258,Pit!$A$4:$BA$1686,N$2,FALSE))</f>
        <v>4</v>
      </c>
      <c r="O1258" s="16">
        <f>IF($C1258="B",VLOOKUP($A1258,Bat!$A$4:$BF$2320,O$1,FALSE),VLOOKUP($A1258,Pit!$A$4:$BA$1686,O$2,FALSE))</f>
        <v>2</v>
      </c>
      <c r="P1258" s="16">
        <f>IF($C1258="B",VLOOKUP($A1258,Bat!$A$4:$BF$2320,P$1,FALSE),VLOOKUP($A1258,Pit!$A$4:$BA$1686,P$2,FALSE))</f>
        <v>6</v>
      </c>
      <c r="Q1258" s="17">
        <f>IF($C1258="B",VLOOKUP($A1258,Bat!$A$4:$BF$2320,Q$1,FALSE),VLOOKUP($A1258,Pit!$A$4:$BA$1686,Q$2,FALSE))</f>
        <v>6</v>
      </c>
      <c r="R1258" s="18">
        <f>IF($C1258="B",VLOOKUP($A1258,Bat!$A$4:$BF$2320,R$1,FALSE),VLOOKUP($A1258,Pit!$A$4:$BA$1686,R$2,FALSE))</f>
        <v>3.2741521686079187</v>
      </c>
      <c r="S1258" s="19">
        <f>IF($C1258="B",VLOOKUP($A1258,Bat!$A$4:$BF$2320,S$1,FALSE),VLOOKUP($A1258,Pit!$A$4:$BA$1686,S$2,FALSE))</f>
        <v>0.88147480249278209</v>
      </c>
      <c r="T1258" s="20" t="str">
        <f>IF($C1258="B",VLOOKUP($A1258,Bat!$A$4:$BF$2320,T$1,FALSE),VLOOKUP($A1258,Pit!$A$4:$BA$1686,T$2,FALSE))</f>
        <v>-</v>
      </c>
      <c r="U1258" s="17" t="str">
        <f>VLOOKUP(IF($C1258="B",VLOOKUP($A1258,Bat!$A$4:$AU$2320,U$1,FALSE),VLOOKUP($A1258,Pit!$A$4:$BE$1686,U$2,FALSE)),COND!$A$35:$B$41,2,FALSE)</f>
        <v>??</v>
      </c>
      <c r="V1258" s="21">
        <f>IF($C1258="B",VLOOKUP($A1258,Bat!$A$4:$AT$2284,46,FALSE),VLOOKUP($A1258,Pit!$A$4:$BD$1664,56,FALSE))</f>
        <v>901</v>
      </c>
      <c r="W1258" s="16">
        <f t="shared" si="97"/>
        <v>999</v>
      </c>
      <c r="X1258" s="16"/>
      <c r="Y1258" s="22">
        <f t="shared" si="98"/>
        <v>329</v>
      </c>
      <c r="Z1258" s="16" t="str">
        <f>IFERROR(VLOOKUP($D1258,Results37!$F$3:$L$1396,Z$1,FALSE),"")</f>
        <v/>
      </c>
      <c r="AA1258" s="47" t="str">
        <f>IF(ISERROR(VLOOKUP(D1258,Results37!$F$3:$O$399,AA$1,FALSE)),"",IF(VLOOKUP(D1258,Results37!$F$3:$O$399,AA$1+1,FALSE)=1,"S"&amp;VLOOKUP(D1258,Results37!$F$3:$O$399,AA$1,FALSE),VLOOKUP(D1258,Results37!$F$3:$O$399,AA$1,FALSE)))</f>
        <v/>
      </c>
      <c r="AB1258" s="16" t="str">
        <f>IFERROR(VLOOKUP($D1258,Results37!$F$3:$L$1396,AB$1,FALSE),"")</f>
        <v/>
      </c>
      <c r="AC1258" s="16" t="str">
        <f>IFERROR(VLOOKUP($D1258,Results37!$F$3:$L$1396,AC$1,FALSE),"")</f>
        <v/>
      </c>
      <c r="AD1258" s="16" t="str">
        <f t="shared" si="99"/>
        <v/>
      </c>
      <c r="AE1258" s="20" t="str">
        <f>IF(ISERROR(VLOOKUP($AC1258&amp;"-"&amp;$F1258&amp;" "&amp;G1258,Bonuses!$B$1:$G$1006,4,FALSE)),"",INT(VLOOKUP($AC1258&amp;"-"&amp;$F1258&amp;" "&amp;$G1258,Bonuses!$B$1:$G$1006,4,FALSE)))</f>
        <v/>
      </c>
      <c r="AF1258" s="16" t="str">
        <f>IF(ISERROR(VLOOKUP($AC1258&amp;"-"&amp;$F1258,Bonuses!$B$1:$G$1006,5,FALSE)),"",IF(VLOOKUP($AC1258&amp;"-"&amp;$F1258,Bonuses!$B$1:$G$1006,5,FALSE)="","",VLOOKUP($AC1258&amp;"-"&amp;$F1258,Bonuses!$B$1:$G$1006,6,FALSE)&amp;" yrs, "&amp;VLOOKUP($AC1258&amp;"-"&amp;$F1258,Bonuses!$B$1:$G$1006,5,FALSE)))</f>
        <v/>
      </c>
    </row>
    <row r="1259" spans="1:32" s="21" customFormat="1" x14ac:dyDescent="0.25">
      <c r="A1259" s="21" t="s">
        <v>1946</v>
      </c>
      <c r="B1259" s="21">
        <f t="shared" si="95"/>
        <v>0</v>
      </c>
      <c r="C1259" s="21" t="str">
        <f t="shared" si="96"/>
        <v>B</v>
      </c>
      <c r="D1259" s="17">
        <f>IF($C1259="B",VLOOKUP($A1259,Bat!$A$4:$BF$2320,D$1,FALSE),VLOOKUP($A1259,Pit!$A$4:$BA$1686,D$2,FALSE))</f>
        <v>13622</v>
      </c>
      <c r="E1259" s="16" t="str">
        <f>IF($C1259="B",VLOOKUP($A1259,Bat!$A$4:$BF$2320,E$1,FALSE),VLOOKUP($A1259,Pit!$A$4:$BA$1686,E$2,FALSE))</f>
        <v>LF</v>
      </c>
      <c r="F1259" s="16" t="str">
        <f>IF($C1259="B",VLOOKUP($A1259,Bat!$A$4:$BF$2320,F$1,FALSE),VLOOKUP($A1259,Pit!$A$4:$BA$1686,F$2,FALSE))</f>
        <v>Norio</v>
      </c>
      <c r="G1259" s="16" t="str">
        <f>IF($C1259="B",VLOOKUP($A1259,Bat!$A$4:$BF$2320,G$1,FALSE),VLOOKUP($A1259,Pit!$A$4:$BA$1686,G$2,FALSE))</f>
        <v>Yamaguchi</v>
      </c>
      <c r="H1259" s="16">
        <f>IF($C1259="B",VLOOKUP($A1259,Bat!$A$4:$BF$2320,H$1,FALSE),VLOOKUP($A1259,Pit!$A$4:$BA$1686,H$2,FALSE))</f>
        <v>23</v>
      </c>
      <c r="I1259" s="16" t="str">
        <f>IF($C1259="B",VLOOKUP($A1259,Bat!$A$4:$BF$2320,I$1,FALSE),VLOOKUP($A1259,Pit!$A$4:$BA$1686,I$2,FALSE))</f>
        <v>L</v>
      </c>
      <c r="J1259" s="16" t="str">
        <f>IF($C1259="B",VLOOKUP($A1259,Bat!$A$4:$BF$2320,J$1,FALSE),VLOOKUP($A1259,Pit!$A$4:$BA$1686,J$2,FALSE))</f>
        <v>L</v>
      </c>
      <c r="K1259" s="16" t="str">
        <f>IF($C1259="B",VLOOKUP($A1259,Bat!$A$4:$BF$2320,K$1,FALSE),VLOOKUP($A1259,Pit!$A$4:$BA$1686,K$2,FALSE))</f>
        <v>Low</v>
      </c>
      <c r="L1259" s="17" t="str">
        <f>IF($C1259="B",VLOOKUP($A1259,Bat!$A$4:$BF$2320,L$1,FALSE),VLOOKUP($A1259,Pit!$A$4:$BA$1686,L$2,FALSE))</f>
        <v>Low</v>
      </c>
      <c r="M1259" s="16">
        <f>IF($C1259="B",VLOOKUP($A1259,Bat!$A$4:$BF$2320,M$1,FALSE),VLOOKUP($A1259,Pit!$A$4:$BA$1686,M$2,FALSE))</f>
        <v>3</v>
      </c>
      <c r="N1259" s="16">
        <f>IF($C1259="B",VLOOKUP($A1259,Bat!$A$4:$BF$2320,N$1,FALSE),VLOOKUP($A1259,Pit!$A$4:$BA$1686,N$2,FALSE))</f>
        <v>3</v>
      </c>
      <c r="O1259" s="16">
        <f>IF($C1259="B",VLOOKUP($A1259,Bat!$A$4:$BF$2320,O$1,FALSE),VLOOKUP($A1259,Pit!$A$4:$BA$1686,O$2,FALSE))</f>
        <v>3</v>
      </c>
      <c r="P1259" s="16">
        <f>IF($C1259="B",VLOOKUP($A1259,Bat!$A$4:$BF$2320,P$1,FALSE),VLOOKUP($A1259,Pit!$A$4:$BA$1686,P$2,FALSE))</f>
        <v>7</v>
      </c>
      <c r="Q1259" s="17">
        <f>IF($C1259="B",VLOOKUP($A1259,Bat!$A$4:$BF$2320,Q$1,FALSE),VLOOKUP($A1259,Pit!$A$4:$BA$1686,Q$2,FALSE))</f>
        <v>2</v>
      </c>
      <c r="R1259" s="18">
        <f>IF($C1259="B",VLOOKUP($A1259,Bat!$A$4:$BF$2320,R$1,FALSE),VLOOKUP($A1259,Pit!$A$4:$BA$1686,R$2,FALSE))</f>
        <v>3.2323063774848269</v>
      </c>
      <c r="S1259" s="19">
        <f>IF($C1259="B",VLOOKUP($A1259,Bat!$A$4:$BF$2320,S$1,FALSE),VLOOKUP($A1259,Pit!$A$4:$BA$1686,S$2,FALSE))</f>
        <v>0.87550857926896941</v>
      </c>
      <c r="T1259" s="20" t="str">
        <f>IF($C1259="B",VLOOKUP($A1259,Bat!$A$4:$BF$2320,T$1,FALSE),VLOOKUP($A1259,Pit!$A$4:$BA$1686,T$2,FALSE))</f>
        <v>Slot</v>
      </c>
      <c r="U1259" s="17" t="str">
        <f>VLOOKUP(IF($C1259="B",VLOOKUP($A1259,Bat!$A$4:$AU$2320,U$1,FALSE),VLOOKUP($A1259,Pit!$A$4:$BE$1686,U$2,FALSE)),COND!$A$35:$B$41,2,FALSE)</f>
        <v>??</v>
      </c>
      <c r="V1259" s="21">
        <f>IF($C1259="B",VLOOKUP($A1259,Bat!$A$4:$AT$2284,46,FALSE),VLOOKUP($A1259,Pit!$A$4:$BD$1664,56,FALSE))</f>
        <v>902</v>
      </c>
      <c r="W1259" s="16">
        <f t="shared" si="97"/>
        <v>902</v>
      </c>
      <c r="X1259" s="16"/>
      <c r="Y1259" s="22">
        <f t="shared" si="98"/>
        <v>331</v>
      </c>
      <c r="Z1259" s="16" t="str">
        <f>IFERROR(VLOOKUP($D1259,Results37!$F$3:$L$1396,Z$1,FALSE),"")</f>
        <v/>
      </c>
      <c r="AA1259" s="47" t="str">
        <f>IF(ISERROR(VLOOKUP(D1259,Results37!$F$3:$O$399,AA$1,FALSE)),"",IF(VLOOKUP(D1259,Results37!$F$3:$O$399,AA$1+1,FALSE)=1,"S"&amp;VLOOKUP(D1259,Results37!$F$3:$O$399,AA$1,FALSE),VLOOKUP(D1259,Results37!$F$3:$O$399,AA$1,FALSE)))</f>
        <v/>
      </c>
      <c r="AB1259" s="16" t="str">
        <f>IFERROR(VLOOKUP($D1259,Results37!$F$3:$L$1396,AB$1,FALSE),"")</f>
        <v/>
      </c>
      <c r="AC1259" s="16" t="str">
        <f>IFERROR(VLOOKUP($D1259,Results37!$F$3:$L$1396,AC$1,FALSE),"")</f>
        <v/>
      </c>
      <c r="AD1259" s="16" t="str">
        <f t="shared" si="99"/>
        <v/>
      </c>
      <c r="AE1259" s="20" t="str">
        <f>IF(ISERROR(VLOOKUP($AC1259&amp;"-"&amp;$F1259&amp;" "&amp;G1259,Bonuses!$B$1:$G$1006,4,FALSE)),"",INT(VLOOKUP($AC1259&amp;"-"&amp;$F1259&amp;" "&amp;$G1259,Bonuses!$B$1:$G$1006,4,FALSE)))</f>
        <v/>
      </c>
      <c r="AF1259" s="16" t="str">
        <f>IF(ISERROR(VLOOKUP($AC1259&amp;"-"&amp;$F1259,Bonuses!$B$1:$G$1006,5,FALSE)),"",IF(VLOOKUP($AC1259&amp;"-"&amp;$F1259,Bonuses!$B$1:$G$1006,5,FALSE)="","",VLOOKUP($AC1259&amp;"-"&amp;$F1259,Bonuses!$B$1:$G$1006,6,FALSE)&amp;" yrs, "&amp;VLOOKUP($AC1259&amp;"-"&amp;$F1259,Bonuses!$B$1:$G$1006,5,FALSE)))</f>
        <v/>
      </c>
    </row>
    <row r="1260" spans="1:32" s="21" customFormat="1" x14ac:dyDescent="0.25">
      <c r="A1260" s="21" t="s">
        <v>3055</v>
      </c>
      <c r="B1260" s="21">
        <f t="shared" si="95"/>
        <v>0</v>
      </c>
      <c r="C1260" s="21" t="str">
        <f t="shared" si="96"/>
        <v>B</v>
      </c>
      <c r="D1260" s="17">
        <f>IF($C1260="B",VLOOKUP($A1260,Bat!$A$4:$BF$2320,D$1,FALSE),VLOOKUP($A1260,Pit!$A$4:$BA$1686,D$2,FALSE))</f>
        <v>13582</v>
      </c>
      <c r="E1260" s="16" t="str">
        <f>IF($C1260="B",VLOOKUP($A1260,Bat!$A$4:$BF$2320,E$1,FALSE),VLOOKUP($A1260,Pit!$A$4:$BA$1686,E$2,FALSE))</f>
        <v>LF</v>
      </c>
      <c r="F1260" s="16" t="str">
        <f>IF($C1260="B",VLOOKUP($A1260,Bat!$A$4:$BF$2320,F$1,FALSE),VLOOKUP($A1260,Pit!$A$4:$BA$1686,F$2,FALSE))</f>
        <v>Yasujiro</v>
      </c>
      <c r="G1260" s="16" t="str">
        <f>IF($C1260="B",VLOOKUP($A1260,Bat!$A$4:$BF$2320,G$1,FALSE),VLOOKUP($A1260,Pit!$A$4:$BA$1686,G$2,FALSE))</f>
        <v>Fujii</v>
      </c>
      <c r="H1260" s="16">
        <f>IF($C1260="B",VLOOKUP($A1260,Bat!$A$4:$BF$2320,H$1,FALSE),VLOOKUP($A1260,Pit!$A$4:$BA$1686,H$2,FALSE))</f>
        <v>23</v>
      </c>
      <c r="I1260" s="16" t="str">
        <f>IF($C1260="B",VLOOKUP($A1260,Bat!$A$4:$BF$2320,I$1,FALSE),VLOOKUP($A1260,Pit!$A$4:$BA$1686,I$2,FALSE))</f>
        <v>R</v>
      </c>
      <c r="J1260" s="16" t="str">
        <f>IF($C1260="B",VLOOKUP($A1260,Bat!$A$4:$BF$2320,J$1,FALSE),VLOOKUP($A1260,Pit!$A$4:$BA$1686,J$2,FALSE))</f>
        <v>R</v>
      </c>
      <c r="K1260" s="16" t="str">
        <f>IF($C1260="B",VLOOKUP($A1260,Bat!$A$4:$BF$2320,K$1,FALSE),VLOOKUP($A1260,Pit!$A$4:$BA$1686,K$2,FALSE))</f>
        <v>Low</v>
      </c>
      <c r="L1260" s="17" t="str">
        <f>IF($C1260="B",VLOOKUP($A1260,Bat!$A$4:$BF$2320,L$1,FALSE),VLOOKUP($A1260,Pit!$A$4:$BA$1686,L$2,FALSE))</f>
        <v>High</v>
      </c>
      <c r="M1260" s="16">
        <f>IF($C1260="B",VLOOKUP($A1260,Bat!$A$4:$BF$2320,M$1,FALSE),VLOOKUP($A1260,Pit!$A$4:$BA$1686,M$2,FALSE))</f>
        <v>3</v>
      </c>
      <c r="N1260" s="16">
        <f>IF($C1260="B",VLOOKUP($A1260,Bat!$A$4:$BF$2320,N$1,FALSE),VLOOKUP($A1260,Pit!$A$4:$BA$1686,N$2,FALSE))</f>
        <v>3</v>
      </c>
      <c r="O1260" s="16">
        <f>IF($C1260="B",VLOOKUP($A1260,Bat!$A$4:$BF$2320,O$1,FALSE),VLOOKUP($A1260,Pit!$A$4:$BA$1686,O$2,FALSE))</f>
        <v>4</v>
      </c>
      <c r="P1260" s="16">
        <f>IF($C1260="B",VLOOKUP($A1260,Bat!$A$4:$BF$2320,P$1,FALSE),VLOOKUP($A1260,Pit!$A$4:$BA$1686,P$2,FALSE))</f>
        <v>5</v>
      </c>
      <c r="Q1260" s="17">
        <f>IF($C1260="B",VLOOKUP($A1260,Bat!$A$4:$BF$2320,Q$1,FALSE),VLOOKUP($A1260,Pit!$A$4:$BA$1686,Q$2,FALSE))</f>
        <v>5</v>
      </c>
      <c r="R1260" s="18">
        <f>IF($C1260="B",VLOOKUP($A1260,Bat!$A$4:$BF$2320,R$1,FALSE),VLOOKUP($A1260,Pit!$A$4:$BA$1686,R$2,FALSE))</f>
        <v>3.043862997290625</v>
      </c>
      <c r="S1260" s="19">
        <f>IF($C1260="B",VLOOKUP($A1260,Bat!$A$4:$BF$2320,S$1,FALSE),VLOOKUP($A1260,Pit!$A$4:$BA$1686,S$2,FALSE))</f>
        <v>0.84864099614737909</v>
      </c>
      <c r="T1260" s="20" t="str">
        <f>IF($C1260="B",VLOOKUP($A1260,Bat!$A$4:$BF$2320,T$1,FALSE),VLOOKUP($A1260,Pit!$A$4:$BA$1686,T$2,FALSE))</f>
        <v>$1.5m</v>
      </c>
      <c r="U1260" s="17" t="str">
        <f>VLOOKUP(IF($C1260="B",VLOOKUP($A1260,Bat!$A$4:$AU$2320,U$1,FALSE),VLOOKUP($A1260,Pit!$A$4:$BE$1686,U$2,FALSE)),COND!$A$35:$B$41,2,FALSE)</f>
        <v>??</v>
      </c>
      <c r="V1260" s="21">
        <f>IF($C1260="B",VLOOKUP($A1260,Bat!$A$4:$AT$2284,46,FALSE),VLOOKUP($A1260,Pit!$A$4:$BD$1664,56,FALSE))</f>
        <v>903</v>
      </c>
      <c r="W1260" s="16">
        <f t="shared" si="97"/>
        <v>999</v>
      </c>
      <c r="X1260" s="16"/>
      <c r="Y1260" s="22">
        <f t="shared" si="98"/>
        <v>338</v>
      </c>
      <c r="Z1260" s="16" t="str">
        <f>IFERROR(VLOOKUP($D1260,Results37!$F$3:$L$1396,Z$1,FALSE),"")</f>
        <v/>
      </c>
      <c r="AA1260" s="47" t="str">
        <f>IF(ISERROR(VLOOKUP(D1260,Results37!$F$3:$O$399,AA$1,FALSE)),"",IF(VLOOKUP(D1260,Results37!$F$3:$O$399,AA$1+1,FALSE)=1,"S"&amp;VLOOKUP(D1260,Results37!$F$3:$O$399,AA$1,FALSE),VLOOKUP(D1260,Results37!$F$3:$O$399,AA$1,FALSE)))</f>
        <v/>
      </c>
      <c r="AB1260" s="16" t="str">
        <f>IFERROR(VLOOKUP($D1260,Results37!$F$3:$L$1396,AB$1,FALSE),"")</f>
        <v/>
      </c>
      <c r="AC1260" s="16" t="str">
        <f>IFERROR(VLOOKUP($D1260,Results37!$F$3:$L$1396,AC$1,FALSE),"")</f>
        <v/>
      </c>
      <c r="AD1260" s="16" t="str">
        <f t="shared" si="99"/>
        <v/>
      </c>
      <c r="AE1260" s="20" t="str">
        <f>IF(ISERROR(VLOOKUP($AC1260&amp;"-"&amp;$F1260&amp;" "&amp;G1260,Bonuses!$B$1:$G$1006,4,FALSE)),"",INT(VLOOKUP($AC1260&amp;"-"&amp;$F1260&amp;" "&amp;$G1260,Bonuses!$B$1:$G$1006,4,FALSE)))</f>
        <v/>
      </c>
      <c r="AF1260" s="16" t="str">
        <f>IF(ISERROR(VLOOKUP($AC1260&amp;"-"&amp;$F1260,Bonuses!$B$1:$G$1006,5,FALSE)),"",IF(VLOOKUP($AC1260&amp;"-"&amp;$F1260,Bonuses!$B$1:$G$1006,5,FALSE)="","",VLOOKUP($AC1260&amp;"-"&amp;$F1260,Bonuses!$B$1:$G$1006,6,FALSE)&amp;" yrs, "&amp;VLOOKUP($AC1260&amp;"-"&amp;$F1260,Bonuses!$B$1:$G$1006,5,FALSE)))</f>
        <v/>
      </c>
    </row>
    <row r="1261" spans="1:32" s="21" customFormat="1" x14ac:dyDescent="0.25">
      <c r="A1261" s="21" t="s">
        <v>1947</v>
      </c>
      <c r="B1261" s="21">
        <f t="shared" si="95"/>
        <v>0</v>
      </c>
      <c r="C1261" s="21" t="str">
        <f t="shared" si="96"/>
        <v>B</v>
      </c>
      <c r="D1261" s="17">
        <f>IF($C1261="B",VLOOKUP($A1261,Bat!$A$4:$BF$2320,D$1,FALSE),VLOOKUP($A1261,Pit!$A$4:$BA$1686,D$2,FALSE))</f>
        <v>3310</v>
      </c>
      <c r="E1261" s="16" t="str">
        <f>IF($C1261="B",VLOOKUP($A1261,Bat!$A$4:$BF$2320,E$1,FALSE),VLOOKUP($A1261,Pit!$A$4:$BA$1686,E$2,FALSE))</f>
        <v>1B</v>
      </c>
      <c r="F1261" s="16" t="str">
        <f>IF($C1261="B",VLOOKUP($A1261,Bat!$A$4:$BF$2320,F$1,FALSE),VLOOKUP($A1261,Pit!$A$4:$BA$1686,F$2,FALSE))</f>
        <v>Roger</v>
      </c>
      <c r="G1261" s="16" t="str">
        <f>IF($C1261="B",VLOOKUP($A1261,Bat!$A$4:$BF$2320,G$1,FALSE),VLOOKUP($A1261,Pit!$A$4:$BA$1686,G$2,FALSE))</f>
        <v>Vélez</v>
      </c>
      <c r="H1261" s="16">
        <f>IF($C1261="B",VLOOKUP($A1261,Bat!$A$4:$BF$2320,H$1,FALSE),VLOOKUP($A1261,Pit!$A$4:$BA$1686,H$2,FALSE))</f>
        <v>23</v>
      </c>
      <c r="I1261" s="16" t="str">
        <f>IF($C1261="B",VLOOKUP($A1261,Bat!$A$4:$BF$2320,I$1,FALSE),VLOOKUP($A1261,Pit!$A$4:$BA$1686,I$2,FALSE))</f>
        <v>L</v>
      </c>
      <c r="J1261" s="16" t="str">
        <f>IF($C1261="B",VLOOKUP($A1261,Bat!$A$4:$BF$2320,J$1,FALSE),VLOOKUP($A1261,Pit!$A$4:$BA$1686,J$2,FALSE))</f>
        <v>R</v>
      </c>
      <c r="K1261" s="16" t="str">
        <f>IF($C1261="B",VLOOKUP($A1261,Bat!$A$4:$BF$2320,K$1,FALSE),VLOOKUP($A1261,Pit!$A$4:$BA$1686,K$2,FALSE))</f>
        <v>Normal</v>
      </c>
      <c r="L1261" s="17" t="str">
        <f>IF($C1261="B",VLOOKUP($A1261,Bat!$A$4:$BF$2320,L$1,FALSE),VLOOKUP($A1261,Pit!$A$4:$BA$1686,L$2,FALSE))</f>
        <v>Normal</v>
      </c>
      <c r="M1261" s="16">
        <f>IF($C1261="B",VLOOKUP($A1261,Bat!$A$4:$BF$2320,M$1,FALSE),VLOOKUP($A1261,Pit!$A$4:$BA$1686,M$2,FALSE))</f>
        <v>3</v>
      </c>
      <c r="N1261" s="16">
        <f>IF($C1261="B",VLOOKUP($A1261,Bat!$A$4:$BF$2320,N$1,FALSE),VLOOKUP($A1261,Pit!$A$4:$BA$1686,N$2,FALSE))</f>
        <v>5</v>
      </c>
      <c r="O1261" s="16">
        <f>IF($C1261="B",VLOOKUP($A1261,Bat!$A$4:$BF$2320,O$1,FALSE),VLOOKUP($A1261,Pit!$A$4:$BA$1686,O$2,FALSE))</f>
        <v>3</v>
      </c>
      <c r="P1261" s="16">
        <f>IF($C1261="B",VLOOKUP($A1261,Bat!$A$4:$BF$2320,P$1,FALSE),VLOOKUP($A1261,Pit!$A$4:$BA$1686,P$2,FALSE))</f>
        <v>5</v>
      </c>
      <c r="Q1261" s="17">
        <f>IF($C1261="B",VLOOKUP($A1261,Bat!$A$4:$BF$2320,Q$1,FALSE),VLOOKUP($A1261,Pit!$A$4:$BA$1686,Q$2,FALSE))</f>
        <v>3</v>
      </c>
      <c r="R1261" s="18">
        <f>IF($C1261="B",VLOOKUP($A1261,Bat!$A$4:$BF$2320,R$1,FALSE),VLOOKUP($A1261,Pit!$A$4:$BA$1686,R$2,FALSE))</f>
        <v>2.3226848816054018</v>
      </c>
      <c r="S1261" s="19">
        <f>IF($C1261="B",VLOOKUP($A1261,Bat!$A$4:$BF$2320,S$1,FALSE),VLOOKUP($A1261,Pit!$A$4:$BA$1686,S$2,FALSE))</f>
        <v>0.74581799993134679</v>
      </c>
      <c r="T1261" s="20" t="str">
        <f>IF($C1261="B",VLOOKUP($A1261,Bat!$A$4:$BF$2320,T$1,FALSE),VLOOKUP($A1261,Pit!$A$4:$BA$1686,T$2,FALSE))</f>
        <v>-</v>
      </c>
      <c r="U1261" s="17" t="str">
        <f>VLOOKUP(IF($C1261="B",VLOOKUP($A1261,Bat!$A$4:$AU$2320,U$1,FALSE),VLOOKUP($A1261,Pit!$A$4:$BE$1686,U$2,FALSE)),COND!$A$35:$B$41,2,FALSE)</f>
        <v>??</v>
      </c>
      <c r="V1261" s="21">
        <f>IF($C1261="B",VLOOKUP($A1261,Bat!$A$4:$AT$2284,46,FALSE),VLOOKUP($A1261,Pit!$A$4:$BD$1664,56,FALSE))</f>
        <v>904</v>
      </c>
      <c r="W1261" s="16">
        <f t="shared" si="97"/>
        <v>999</v>
      </c>
      <c r="X1261" s="16"/>
      <c r="Y1261" s="22">
        <f t="shared" si="98"/>
        <v>362</v>
      </c>
      <c r="Z1261" s="16" t="str">
        <f>IFERROR(VLOOKUP($D1261,Results37!$F$3:$L$1396,Z$1,FALSE),"")</f>
        <v/>
      </c>
      <c r="AA1261" s="47" t="str">
        <f>IF(ISERROR(VLOOKUP(D1261,Results37!$F$3:$O$399,AA$1,FALSE)),"",IF(VLOOKUP(D1261,Results37!$F$3:$O$399,AA$1+1,FALSE)=1,"S"&amp;VLOOKUP(D1261,Results37!$F$3:$O$399,AA$1,FALSE),VLOOKUP(D1261,Results37!$F$3:$O$399,AA$1,FALSE)))</f>
        <v/>
      </c>
      <c r="AB1261" s="16" t="str">
        <f>IFERROR(VLOOKUP($D1261,Results37!$F$3:$L$1396,AB$1,FALSE),"")</f>
        <v/>
      </c>
      <c r="AC1261" s="16" t="str">
        <f>IFERROR(VLOOKUP($D1261,Results37!$F$3:$L$1396,AC$1,FALSE),"")</f>
        <v/>
      </c>
      <c r="AD1261" s="16" t="str">
        <f t="shared" si="99"/>
        <v/>
      </c>
      <c r="AE1261" s="20" t="str">
        <f>IF(ISERROR(VLOOKUP($AC1261&amp;"-"&amp;$F1261&amp;" "&amp;G1261,Bonuses!$B$1:$G$1006,4,FALSE)),"",INT(VLOOKUP($AC1261&amp;"-"&amp;$F1261&amp;" "&amp;$G1261,Bonuses!$B$1:$G$1006,4,FALSE)))</f>
        <v/>
      </c>
      <c r="AF1261" s="16" t="str">
        <f>IF(ISERROR(VLOOKUP($AC1261&amp;"-"&amp;$F1261,Bonuses!$B$1:$G$1006,5,FALSE)),"",IF(VLOOKUP($AC1261&amp;"-"&amp;$F1261,Bonuses!$B$1:$G$1006,5,FALSE)="","",VLOOKUP($AC1261&amp;"-"&amp;$F1261,Bonuses!$B$1:$G$1006,6,FALSE)&amp;" yrs, "&amp;VLOOKUP($AC1261&amp;"-"&amp;$F1261,Bonuses!$B$1:$G$1006,5,FALSE)))</f>
        <v/>
      </c>
    </row>
    <row r="1262" spans="1:32" s="21" customFormat="1" x14ac:dyDescent="0.25">
      <c r="A1262" s="21" t="s">
        <v>1955</v>
      </c>
      <c r="B1262" s="21">
        <f t="shared" si="95"/>
        <v>0</v>
      </c>
      <c r="C1262" s="21" t="str">
        <f t="shared" si="96"/>
        <v>B</v>
      </c>
      <c r="D1262" s="17">
        <f>IF($C1262="B",VLOOKUP($A1262,Bat!$A$4:$BF$2320,D$1,FALSE),VLOOKUP($A1262,Pit!$A$4:$BA$1686,D$2,FALSE))</f>
        <v>13285</v>
      </c>
      <c r="E1262" s="16" t="str">
        <f>IF($C1262="B",VLOOKUP($A1262,Bat!$A$4:$BF$2320,E$1,FALSE),VLOOKUP($A1262,Pit!$A$4:$BA$1686,E$2,FALSE))</f>
        <v>1B</v>
      </c>
      <c r="F1262" s="16" t="str">
        <f>IF($C1262="B",VLOOKUP($A1262,Bat!$A$4:$BF$2320,F$1,FALSE),VLOOKUP($A1262,Pit!$A$4:$BA$1686,F$2,FALSE))</f>
        <v>Tom</v>
      </c>
      <c r="G1262" s="16" t="str">
        <f>IF($C1262="B",VLOOKUP($A1262,Bat!$A$4:$BF$2320,G$1,FALSE),VLOOKUP($A1262,Pit!$A$4:$BA$1686,G$2,FALSE))</f>
        <v>Wagner</v>
      </c>
      <c r="H1262" s="16">
        <f>IF($C1262="B",VLOOKUP($A1262,Bat!$A$4:$BF$2320,H$1,FALSE),VLOOKUP($A1262,Pit!$A$4:$BA$1686,H$2,FALSE))</f>
        <v>23</v>
      </c>
      <c r="I1262" s="16" t="str">
        <f>IF($C1262="B",VLOOKUP($A1262,Bat!$A$4:$BF$2320,I$1,FALSE),VLOOKUP($A1262,Pit!$A$4:$BA$1686,I$2,FALSE))</f>
        <v>L</v>
      </c>
      <c r="J1262" s="16" t="str">
        <f>IF($C1262="B",VLOOKUP($A1262,Bat!$A$4:$BF$2320,J$1,FALSE),VLOOKUP($A1262,Pit!$A$4:$BA$1686,J$2,FALSE))</f>
        <v>L</v>
      </c>
      <c r="K1262" s="16" t="str">
        <f>IF($C1262="B",VLOOKUP($A1262,Bat!$A$4:$BF$2320,K$1,FALSE),VLOOKUP($A1262,Pit!$A$4:$BA$1686,K$2,FALSE))</f>
        <v>Low</v>
      </c>
      <c r="L1262" s="17" t="str">
        <f>IF($C1262="B",VLOOKUP($A1262,Bat!$A$4:$BF$2320,L$1,FALSE),VLOOKUP($A1262,Pit!$A$4:$BA$1686,L$2,FALSE))</f>
        <v>High</v>
      </c>
      <c r="M1262" s="16">
        <f>IF($C1262="B",VLOOKUP($A1262,Bat!$A$4:$BF$2320,M$1,FALSE),VLOOKUP($A1262,Pit!$A$4:$BA$1686,M$2,FALSE))</f>
        <v>2</v>
      </c>
      <c r="N1262" s="16">
        <f>IF($C1262="B",VLOOKUP($A1262,Bat!$A$4:$BF$2320,N$1,FALSE),VLOOKUP($A1262,Pit!$A$4:$BA$1686,N$2,FALSE))</f>
        <v>4</v>
      </c>
      <c r="O1262" s="16">
        <f>IF($C1262="B",VLOOKUP($A1262,Bat!$A$4:$BF$2320,O$1,FALSE),VLOOKUP($A1262,Pit!$A$4:$BA$1686,O$2,FALSE))</f>
        <v>4</v>
      </c>
      <c r="P1262" s="16">
        <f>IF($C1262="B",VLOOKUP($A1262,Bat!$A$4:$BF$2320,P$1,FALSE),VLOOKUP($A1262,Pit!$A$4:$BA$1686,P$2,FALSE))</f>
        <v>8</v>
      </c>
      <c r="Q1262" s="17">
        <f>IF($C1262="B",VLOOKUP($A1262,Bat!$A$4:$BF$2320,Q$1,FALSE),VLOOKUP($A1262,Pit!$A$4:$BA$1686,Q$2,FALSE))</f>
        <v>3</v>
      </c>
      <c r="R1262" s="18">
        <f>IF($C1262="B",VLOOKUP($A1262,Bat!$A$4:$BF$2320,R$1,FALSE),VLOOKUP($A1262,Pit!$A$4:$BA$1686,R$2,FALSE))</f>
        <v>2.0741094269999625</v>
      </c>
      <c r="S1262" s="19">
        <f>IF($C1262="B",VLOOKUP($A1262,Bat!$A$4:$BF$2320,S$1,FALSE),VLOOKUP($A1262,Pit!$A$4:$BA$1686,S$2,FALSE))</f>
        <v>0.71037700072131305</v>
      </c>
      <c r="T1262" s="20" t="str">
        <f>IF($C1262="B",VLOOKUP($A1262,Bat!$A$4:$BF$2320,T$1,FALSE),VLOOKUP($A1262,Pit!$A$4:$BA$1686,T$2,FALSE))</f>
        <v>$200k</v>
      </c>
      <c r="U1262" s="17" t="str">
        <f>VLOOKUP(IF($C1262="B",VLOOKUP($A1262,Bat!$A$4:$AU$2320,U$1,FALSE),VLOOKUP($A1262,Pit!$A$4:$BE$1686,U$2,FALSE)),COND!$A$35:$B$41,2,FALSE)</f>
        <v>??</v>
      </c>
      <c r="V1262" s="21">
        <f>IF($C1262="B",VLOOKUP($A1262,Bat!$A$4:$AT$2284,46,FALSE),VLOOKUP($A1262,Pit!$A$4:$BD$1664,56,FALSE))</f>
        <v>906</v>
      </c>
      <c r="W1262" s="16">
        <f t="shared" si="97"/>
        <v>999</v>
      </c>
      <c r="X1262" s="16"/>
      <c r="Y1262" s="22">
        <f t="shared" si="98"/>
        <v>376</v>
      </c>
      <c r="Z1262" s="16" t="str">
        <f>IFERROR(VLOOKUP($D1262,Results37!$F$3:$L$1396,Z$1,FALSE),"")</f>
        <v/>
      </c>
      <c r="AA1262" s="47" t="str">
        <f>IF(ISERROR(VLOOKUP(D1262,Results37!$F$3:$O$399,AA$1,FALSE)),"",IF(VLOOKUP(D1262,Results37!$F$3:$O$399,AA$1+1,FALSE)=1,"S"&amp;VLOOKUP(D1262,Results37!$F$3:$O$399,AA$1,FALSE),VLOOKUP(D1262,Results37!$F$3:$O$399,AA$1,FALSE)))</f>
        <v/>
      </c>
      <c r="AB1262" s="16" t="str">
        <f>IFERROR(VLOOKUP($D1262,Results37!$F$3:$L$1396,AB$1,FALSE),"")</f>
        <v/>
      </c>
      <c r="AC1262" s="16" t="str">
        <f>IFERROR(VLOOKUP($D1262,Results37!$F$3:$L$1396,AC$1,FALSE),"")</f>
        <v/>
      </c>
      <c r="AD1262" s="16" t="str">
        <f t="shared" si="99"/>
        <v/>
      </c>
      <c r="AE1262" s="20" t="str">
        <f>IF(ISERROR(VLOOKUP($AC1262&amp;"-"&amp;$F1262&amp;" "&amp;G1262,Bonuses!$B$1:$G$1006,4,FALSE)),"",INT(VLOOKUP($AC1262&amp;"-"&amp;$F1262&amp;" "&amp;$G1262,Bonuses!$B$1:$G$1006,4,FALSE)))</f>
        <v/>
      </c>
      <c r="AF1262" s="16" t="str">
        <f>IF(ISERROR(VLOOKUP($AC1262&amp;"-"&amp;$F1262,Bonuses!$B$1:$G$1006,5,FALSE)),"",IF(VLOOKUP($AC1262&amp;"-"&amp;$F1262,Bonuses!$B$1:$G$1006,5,FALSE)="","",VLOOKUP($AC1262&amp;"-"&amp;$F1262,Bonuses!$B$1:$G$1006,6,FALSE)&amp;" yrs, "&amp;VLOOKUP($AC1262&amp;"-"&amp;$F1262,Bonuses!$B$1:$G$1006,5,FALSE)))</f>
        <v/>
      </c>
    </row>
    <row r="1263" spans="1:32" s="21" customFormat="1" x14ac:dyDescent="0.25">
      <c r="A1263" s="21" t="s">
        <v>1995</v>
      </c>
      <c r="B1263" s="21">
        <f t="shared" si="95"/>
        <v>0</v>
      </c>
      <c r="C1263" s="21" t="str">
        <f t="shared" si="96"/>
        <v>B</v>
      </c>
      <c r="D1263" s="17">
        <f>IF($C1263="B",VLOOKUP($A1263,Bat!$A$4:$BF$2320,D$1,FALSE),VLOOKUP($A1263,Pit!$A$4:$BA$1686,D$2,FALSE))</f>
        <v>15238</v>
      </c>
      <c r="E1263" s="16" t="str">
        <f>IF($C1263="B",VLOOKUP($A1263,Bat!$A$4:$BF$2320,E$1,FALSE),VLOOKUP($A1263,Pit!$A$4:$BA$1686,E$2,FALSE))</f>
        <v>C</v>
      </c>
      <c r="F1263" s="16" t="str">
        <f>IF($C1263="B",VLOOKUP($A1263,Bat!$A$4:$BF$2320,F$1,FALSE),VLOOKUP($A1263,Pit!$A$4:$BA$1686,F$2,FALSE))</f>
        <v>Ray</v>
      </c>
      <c r="G1263" s="16" t="str">
        <f>IF($C1263="B",VLOOKUP($A1263,Bat!$A$4:$BF$2320,G$1,FALSE),VLOOKUP($A1263,Pit!$A$4:$BA$1686,G$2,FALSE))</f>
        <v>Nicholson</v>
      </c>
      <c r="H1263" s="16">
        <f>IF($C1263="B",VLOOKUP($A1263,Bat!$A$4:$BF$2320,H$1,FALSE),VLOOKUP($A1263,Pit!$A$4:$BA$1686,H$2,FALSE))</f>
        <v>23</v>
      </c>
      <c r="I1263" s="16" t="str">
        <f>IF($C1263="B",VLOOKUP($A1263,Bat!$A$4:$BF$2320,I$1,FALSE),VLOOKUP($A1263,Pit!$A$4:$BA$1686,I$2,FALSE))</f>
        <v>R</v>
      </c>
      <c r="J1263" s="16" t="str">
        <f>IF($C1263="B",VLOOKUP($A1263,Bat!$A$4:$BF$2320,J$1,FALSE),VLOOKUP($A1263,Pit!$A$4:$BA$1686,J$2,FALSE))</f>
        <v>R</v>
      </c>
      <c r="K1263" s="16" t="str">
        <f>IF($C1263="B",VLOOKUP($A1263,Bat!$A$4:$BF$2320,K$1,FALSE),VLOOKUP($A1263,Pit!$A$4:$BA$1686,K$2,FALSE))</f>
        <v>Low</v>
      </c>
      <c r="L1263" s="17" t="str">
        <f>IF($C1263="B",VLOOKUP($A1263,Bat!$A$4:$BF$2320,L$1,FALSE),VLOOKUP($A1263,Pit!$A$4:$BA$1686,L$2,FALSE))</f>
        <v>Normal</v>
      </c>
      <c r="M1263" s="16">
        <f>IF($C1263="B",VLOOKUP($A1263,Bat!$A$4:$BF$2320,M$1,FALSE),VLOOKUP($A1263,Pit!$A$4:$BA$1686,M$2,FALSE))</f>
        <v>4</v>
      </c>
      <c r="N1263" s="16">
        <f>IF($C1263="B",VLOOKUP($A1263,Bat!$A$4:$BF$2320,N$1,FALSE),VLOOKUP($A1263,Pit!$A$4:$BA$1686,N$2,FALSE))</f>
        <v>2</v>
      </c>
      <c r="O1263" s="16">
        <f>IF($C1263="B",VLOOKUP($A1263,Bat!$A$4:$BF$2320,O$1,FALSE),VLOOKUP($A1263,Pit!$A$4:$BA$1686,O$2,FALSE))</f>
        <v>2</v>
      </c>
      <c r="P1263" s="16">
        <f>IF($C1263="B",VLOOKUP($A1263,Bat!$A$4:$BF$2320,P$1,FALSE),VLOOKUP($A1263,Pit!$A$4:$BA$1686,P$2,FALSE))</f>
        <v>3</v>
      </c>
      <c r="Q1263" s="17">
        <f>IF($C1263="B",VLOOKUP($A1263,Bat!$A$4:$BF$2320,Q$1,FALSE),VLOOKUP($A1263,Pit!$A$4:$BA$1686,Q$2,FALSE))</f>
        <v>3</v>
      </c>
      <c r="R1263" s="18">
        <f>IF($C1263="B",VLOOKUP($A1263,Bat!$A$4:$BF$2320,R$1,FALSE),VLOOKUP($A1263,Pit!$A$4:$BA$1686,R$2,FALSE))</f>
        <v>2.0505906275358505</v>
      </c>
      <c r="S1263" s="19">
        <f>IF($C1263="B",VLOOKUP($A1263,Bat!$A$4:$BF$2320,S$1,FALSE),VLOOKUP($A1263,Pit!$A$4:$BA$1686,S$2,FALSE))</f>
        <v>0.70702377441603848</v>
      </c>
      <c r="T1263" s="20" t="str">
        <f>IF($C1263="B",VLOOKUP($A1263,Bat!$A$4:$BF$2320,T$1,FALSE),VLOOKUP($A1263,Pit!$A$4:$BA$1686,T$2,FALSE))</f>
        <v>-</v>
      </c>
      <c r="U1263" s="17" t="str">
        <f>VLOOKUP(IF($C1263="B",VLOOKUP($A1263,Bat!$A$4:$AU$2320,U$1,FALSE),VLOOKUP($A1263,Pit!$A$4:$BE$1686,U$2,FALSE)),COND!$A$35:$B$41,2,FALSE)</f>
        <v>??</v>
      </c>
      <c r="V1263" s="21">
        <f>IF($C1263="B",VLOOKUP($A1263,Bat!$A$4:$AT$2284,46,FALSE),VLOOKUP($A1263,Pit!$A$4:$BD$1664,56,FALSE))</f>
        <v>907</v>
      </c>
      <c r="W1263" s="16">
        <f t="shared" si="97"/>
        <v>999</v>
      </c>
      <c r="X1263" s="16"/>
      <c r="Y1263" s="22">
        <f t="shared" si="98"/>
        <v>377</v>
      </c>
      <c r="Z1263" s="16" t="str">
        <f>IFERROR(VLOOKUP($D1263,Results37!$F$3:$L$1396,Z$1,FALSE),"")</f>
        <v/>
      </c>
      <c r="AA1263" s="47" t="str">
        <f>IF(ISERROR(VLOOKUP(D1263,Results37!$F$3:$O$399,AA$1,FALSE)),"",IF(VLOOKUP(D1263,Results37!$F$3:$O$399,AA$1+1,FALSE)=1,"S"&amp;VLOOKUP(D1263,Results37!$F$3:$O$399,AA$1,FALSE),VLOOKUP(D1263,Results37!$F$3:$O$399,AA$1,FALSE)))</f>
        <v/>
      </c>
      <c r="AB1263" s="16" t="str">
        <f>IFERROR(VLOOKUP($D1263,Results37!$F$3:$L$1396,AB$1,FALSE),"")</f>
        <v/>
      </c>
      <c r="AC1263" s="16" t="str">
        <f>IFERROR(VLOOKUP($D1263,Results37!$F$3:$L$1396,AC$1,FALSE),"")</f>
        <v/>
      </c>
      <c r="AD1263" s="16" t="str">
        <f t="shared" si="99"/>
        <v/>
      </c>
      <c r="AE1263" s="20" t="str">
        <f>IF(ISERROR(VLOOKUP($AC1263&amp;"-"&amp;$F1263&amp;" "&amp;G1263,Bonuses!$B$1:$G$1006,4,FALSE)),"",INT(VLOOKUP($AC1263&amp;"-"&amp;$F1263&amp;" "&amp;$G1263,Bonuses!$B$1:$G$1006,4,FALSE)))</f>
        <v/>
      </c>
      <c r="AF1263" s="16" t="str">
        <f>IF(ISERROR(VLOOKUP($AC1263&amp;"-"&amp;$F1263,Bonuses!$B$1:$G$1006,5,FALSE)),"",IF(VLOOKUP($AC1263&amp;"-"&amp;$F1263,Bonuses!$B$1:$G$1006,5,FALSE)="","",VLOOKUP($AC1263&amp;"-"&amp;$F1263,Bonuses!$B$1:$G$1006,6,FALSE)&amp;" yrs, "&amp;VLOOKUP($AC1263&amp;"-"&amp;$F1263,Bonuses!$B$1:$G$1006,5,FALSE)))</f>
        <v/>
      </c>
    </row>
    <row r="1264" spans="1:32" s="21" customFormat="1" x14ac:dyDescent="0.25">
      <c r="A1264" s="21" t="s">
        <v>1989</v>
      </c>
      <c r="B1264" s="21">
        <f t="shared" si="95"/>
        <v>0</v>
      </c>
      <c r="C1264" s="21" t="str">
        <f t="shared" si="96"/>
        <v>B</v>
      </c>
      <c r="D1264" s="17">
        <f>IF($C1264="B",VLOOKUP($A1264,Bat!$A$4:$BF$2320,D$1,FALSE),VLOOKUP($A1264,Pit!$A$4:$BA$1686,D$2,FALSE))</f>
        <v>15219</v>
      </c>
      <c r="E1264" s="16" t="str">
        <f>IF($C1264="B",VLOOKUP($A1264,Bat!$A$4:$BF$2320,E$1,FALSE),VLOOKUP($A1264,Pit!$A$4:$BA$1686,E$2,FALSE))</f>
        <v>2B</v>
      </c>
      <c r="F1264" s="16" t="str">
        <f>IF($C1264="B",VLOOKUP($A1264,Bat!$A$4:$BF$2320,F$1,FALSE),VLOOKUP($A1264,Pit!$A$4:$BA$1686,F$2,FALSE))</f>
        <v>Sammy</v>
      </c>
      <c r="G1264" s="16" t="str">
        <f>IF($C1264="B",VLOOKUP($A1264,Bat!$A$4:$BF$2320,G$1,FALSE),VLOOKUP($A1264,Pit!$A$4:$BA$1686,G$2,FALSE))</f>
        <v>MacIntosh</v>
      </c>
      <c r="H1264" s="16">
        <f>IF($C1264="B",VLOOKUP($A1264,Bat!$A$4:$BF$2320,H$1,FALSE),VLOOKUP($A1264,Pit!$A$4:$BA$1686,H$2,FALSE))</f>
        <v>23</v>
      </c>
      <c r="I1264" s="16" t="str">
        <f>IF($C1264="B",VLOOKUP($A1264,Bat!$A$4:$BF$2320,I$1,FALSE),VLOOKUP($A1264,Pit!$A$4:$BA$1686,I$2,FALSE))</f>
        <v>L</v>
      </c>
      <c r="J1264" s="16" t="str">
        <f>IF($C1264="B",VLOOKUP($A1264,Bat!$A$4:$BF$2320,J$1,FALSE),VLOOKUP($A1264,Pit!$A$4:$BA$1686,J$2,FALSE))</f>
        <v>R</v>
      </c>
      <c r="K1264" s="16" t="str">
        <f>IF($C1264="B",VLOOKUP($A1264,Bat!$A$4:$BF$2320,K$1,FALSE),VLOOKUP($A1264,Pit!$A$4:$BA$1686,K$2,FALSE))</f>
        <v>Normal</v>
      </c>
      <c r="L1264" s="17" t="str">
        <f>IF($C1264="B",VLOOKUP($A1264,Bat!$A$4:$BF$2320,L$1,FALSE),VLOOKUP($A1264,Pit!$A$4:$BA$1686,L$2,FALSE))</f>
        <v>Low</v>
      </c>
      <c r="M1264" s="16">
        <f>IF($C1264="B",VLOOKUP($A1264,Bat!$A$4:$BF$2320,M$1,FALSE),VLOOKUP($A1264,Pit!$A$4:$BA$1686,M$2,FALSE))</f>
        <v>3</v>
      </c>
      <c r="N1264" s="16">
        <f>IF($C1264="B",VLOOKUP($A1264,Bat!$A$4:$BF$2320,N$1,FALSE),VLOOKUP($A1264,Pit!$A$4:$BA$1686,N$2,FALSE))</f>
        <v>4</v>
      </c>
      <c r="O1264" s="16">
        <f>IF($C1264="B",VLOOKUP($A1264,Bat!$A$4:$BF$2320,O$1,FALSE),VLOOKUP($A1264,Pit!$A$4:$BA$1686,O$2,FALSE))</f>
        <v>2</v>
      </c>
      <c r="P1264" s="16">
        <f>IF($C1264="B",VLOOKUP($A1264,Bat!$A$4:$BF$2320,P$1,FALSE),VLOOKUP($A1264,Pit!$A$4:$BA$1686,P$2,FALSE))</f>
        <v>5</v>
      </c>
      <c r="Q1264" s="17">
        <f>IF($C1264="B",VLOOKUP($A1264,Bat!$A$4:$BF$2320,Q$1,FALSE),VLOOKUP($A1264,Pit!$A$4:$BA$1686,Q$2,FALSE))</f>
        <v>4</v>
      </c>
      <c r="R1264" s="18">
        <f>IF($C1264="B",VLOOKUP($A1264,Bat!$A$4:$BF$2320,R$1,FALSE),VLOOKUP($A1264,Pit!$A$4:$BA$1686,R$2,FALSE))</f>
        <v>1.850377757544285</v>
      </c>
      <c r="S1264" s="19">
        <f>IF($C1264="B",VLOOKUP($A1264,Bat!$A$4:$BF$2320,S$1,FALSE),VLOOKUP($A1264,Pit!$A$4:$BA$1686,S$2,FALSE))</f>
        <v>0.67847813953638936</v>
      </c>
      <c r="T1264" s="20" t="str">
        <f>IF($C1264="B",VLOOKUP($A1264,Bat!$A$4:$BF$2320,T$1,FALSE),VLOOKUP($A1264,Pit!$A$4:$BA$1686,T$2,FALSE))</f>
        <v>-</v>
      </c>
      <c r="U1264" s="17" t="str">
        <f>VLOOKUP(IF($C1264="B",VLOOKUP($A1264,Bat!$A$4:$AU$2320,U$1,FALSE),VLOOKUP($A1264,Pit!$A$4:$BE$1686,U$2,FALSE)),COND!$A$35:$B$41,2,FALSE)</f>
        <v>??</v>
      </c>
      <c r="V1264" s="21">
        <f>IF($C1264="B",VLOOKUP($A1264,Bat!$A$4:$AT$2284,46,FALSE),VLOOKUP($A1264,Pit!$A$4:$BD$1664,56,FALSE))</f>
        <v>908</v>
      </c>
      <c r="W1264" s="16">
        <f t="shared" si="97"/>
        <v>999</v>
      </c>
      <c r="X1264" s="16"/>
      <c r="Y1264" s="22">
        <f t="shared" si="98"/>
        <v>388</v>
      </c>
      <c r="Z1264" s="16" t="str">
        <f>IFERROR(VLOOKUP($D1264,Results37!$F$3:$L$1396,Z$1,FALSE),"")</f>
        <v/>
      </c>
      <c r="AA1264" s="47" t="str">
        <f>IF(ISERROR(VLOOKUP(D1264,Results37!$F$3:$O$399,AA$1,FALSE)),"",IF(VLOOKUP(D1264,Results37!$F$3:$O$399,AA$1+1,FALSE)=1,"S"&amp;VLOOKUP(D1264,Results37!$F$3:$O$399,AA$1,FALSE),VLOOKUP(D1264,Results37!$F$3:$O$399,AA$1,FALSE)))</f>
        <v/>
      </c>
      <c r="AB1264" s="16" t="str">
        <f>IFERROR(VLOOKUP($D1264,Results37!$F$3:$L$1396,AB$1,FALSE),"")</f>
        <v/>
      </c>
      <c r="AC1264" s="16" t="str">
        <f>IFERROR(VLOOKUP($D1264,Results37!$F$3:$L$1396,AC$1,FALSE),"")</f>
        <v/>
      </c>
      <c r="AD1264" s="16" t="str">
        <f t="shared" si="99"/>
        <v/>
      </c>
      <c r="AE1264" s="20" t="str">
        <f>IF(ISERROR(VLOOKUP($AC1264&amp;"-"&amp;$F1264&amp;" "&amp;G1264,Bonuses!$B$1:$G$1006,4,FALSE)),"",INT(VLOOKUP($AC1264&amp;"-"&amp;$F1264&amp;" "&amp;$G1264,Bonuses!$B$1:$G$1006,4,FALSE)))</f>
        <v/>
      </c>
      <c r="AF1264" s="16" t="str">
        <f>IF(ISERROR(VLOOKUP($AC1264&amp;"-"&amp;$F1264,Bonuses!$B$1:$G$1006,5,FALSE)),"",IF(VLOOKUP($AC1264&amp;"-"&amp;$F1264,Bonuses!$B$1:$G$1006,5,FALSE)="","",VLOOKUP($AC1264&amp;"-"&amp;$F1264,Bonuses!$B$1:$G$1006,6,FALSE)&amp;" yrs, "&amp;VLOOKUP($AC1264&amp;"-"&amp;$F1264,Bonuses!$B$1:$G$1006,5,FALSE)))</f>
        <v/>
      </c>
    </row>
    <row r="1265" spans="1:32" s="21" customFormat="1" x14ac:dyDescent="0.25">
      <c r="A1265" s="21" t="s">
        <v>1780</v>
      </c>
      <c r="B1265" s="21">
        <f t="shared" si="95"/>
        <v>0</v>
      </c>
      <c r="C1265" s="21" t="str">
        <f t="shared" si="96"/>
        <v>B</v>
      </c>
      <c r="D1265" s="17">
        <f>IF($C1265="B",VLOOKUP($A1265,Bat!$A$4:$BF$2320,D$1,FALSE),VLOOKUP($A1265,Pit!$A$4:$BA$1686,D$2,FALSE))</f>
        <v>9058</v>
      </c>
      <c r="E1265" s="16" t="str">
        <f>IF($C1265="B",VLOOKUP($A1265,Bat!$A$4:$BF$2320,E$1,FALSE),VLOOKUP($A1265,Pit!$A$4:$BA$1686,E$2,FALSE))</f>
        <v>1B</v>
      </c>
      <c r="F1265" s="16" t="str">
        <f>IF($C1265="B",VLOOKUP($A1265,Bat!$A$4:$BF$2320,F$1,FALSE),VLOOKUP($A1265,Pit!$A$4:$BA$1686,F$2,FALSE))</f>
        <v>Billy</v>
      </c>
      <c r="G1265" s="16" t="str">
        <f>IF($C1265="B",VLOOKUP($A1265,Bat!$A$4:$BF$2320,G$1,FALSE),VLOOKUP($A1265,Pit!$A$4:$BA$1686,G$2,FALSE))</f>
        <v>Taylor</v>
      </c>
      <c r="H1265" s="16">
        <f>IF($C1265="B",VLOOKUP($A1265,Bat!$A$4:$BF$2320,H$1,FALSE),VLOOKUP($A1265,Pit!$A$4:$BA$1686,H$2,FALSE))</f>
        <v>23</v>
      </c>
      <c r="I1265" s="16" t="str">
        <f>IF($C1265="B",VLOOKUP($A1265,Bat!$A$4:$BF$2320,I$1,FALSE),VLOOKUP($A1265,Pit!$A$4:$BA$1686,I$2,FALSE))</f>
        <v>S</v>
      </c>
      <c r="J1265" s="16" t="str">
        <f>IF($C1265="B",VLOOKUP($A1265,Bat!$A$4:$BF$2320,J$1,FALSE),VLOOKUP($A1265,Pit!$A$4:$BA$1686,J$2,FALSE))</f>
        <v>R</v>
      </c>
      <c r="K1265" s="16" t="str">
        <f>IF($C1265="B",VLOOKUP($A1265,Bat!$A$4:$BF$2320,K$1,FALSE),VLOOKUP($A1265,Pit!$A$4:$BA$1686,K$2,FALSE))</f>
        <v>Normal</v>
      </c>
      <c r="L1265" s="17" t="str">
        <f>IF($C1265="B",VLOOKUP($A1265,Bat!$A$4:$BF$2320,L$1,FALSE),VLOOKUP($A1265,Pit!$A$4:$BA$1686,L$2,FALSE))</f>
        <v>Normal</v>
      </c>
      <c r="M1265" s="16">
        <f>IF($C1265="B",VLOOKUP($A1265,Bat!$A$4:$BF$2320,M$1,FALSE),VLOOKUP($A1265,Pit!$A$4:$BA$1686,M$2,FALSE))</f>
        <v>3</v>
      </c>
      <c r="N1265" s="16">
        <f>IF($C1265="B",VLOOKUP($A1265,Bat!$A$4:$BF$2320,N$1,FALSE),VLOOKUP($A1265,Pit!$A$4:$BA$1686,N$2,FALSE))</f>
        <v>4</v>
      </c>
      <c r="O1265" s="16">
        <f>IF($C1265="B",VLOOKUP($A1265,Bat!$A$4:$BF$2320,O$1,FALSE),VLOOKUP($A1265,Pit!$A$4:$BA$1686,O$2,FALSE))</f>
        <v>2</v>
      </c>
      <c r="P1265" s="16">
        <f>IF($C1265="B",VLOOKUP($A1265,Bat!$A$4:$BF$2320,P$1,FALSE),VLOOKUP($A1265,Pit!$A$4:$BA$1686,P$2,FALSE))</f>
        <v>6</v>
      </c>
      <c r="Q1265" s="17">
        <f>IF($C1265="B",VLOOKUP($A1265,Bat!$A$4:$BF$2320,Q$1,FALSE),VLOOKUP($A1265,Pit!$A$4:$BA$1686,Q$2,FALSE))</f>
        <v>3</v>
      </c>
      <c r="R1265" s="18">
        <f>IF($C1265="B",VLOOKUP($A1265,Bat!$A$4:$BF$2320,R$1,FALSE),VLOOKUP($A1265,Pit!$A$4:$BA$1686,R$2,FALSE))</f>
        <v>1.7720263452241714</v>
      </c>
      <c r="S1265" s="19">
        <f>IF($C1265="B",VLOOKUP($A1265,Bat!$A$4:$BF$2320,S$1,FALSE),VLOOKUP($A1265,Pit!$A$4:$BA$1686,S$2,FALSE))</f>
        <v>0.66730707541604073</v>
      </c>
      <c r="T1265" s="20" t="str">
        <f>IF($C1265="B",VLOOKUP($A1265,Bat!$A$4:$BF$2320,T$1,FALSE),VLOOKUP($A1265,Pit!$A$4:$BA$1686,T$2,FALSE))</f>
        <v>Slot</v>
      </c>
      <c r="U1265" s="17" t="str">
        <f>VLOOKUP(IF($C1265="B",VLOOKUP($A1265,Bat!$A$4:$AU$2320,U$1,FALSE),VLOOKUP($A1265,Pit!$A$4:$BE$1686,U$2,FALSE)),COND!$A$35:$B$41,2,FALSE)</f>
        <v>??</v>
      </c>
      <c r="V1265" s="21">
        <f>IF($C1265="B",VLOOKUP($A1265,Bat!$A$4:$AT$2284,46,FALSE),VLOOKUP($A1265,Pit!$A$4:$BD$1664,56,FALSE))</f>
        <v>909</v>
      </c>
      <c r="W1265" s="16">
        <f t="shared" si="97"/>
        <v>909</v>
      </c>
      <c r="X1265" s="16"/>
      <c r="Y1265" s="22">
        <f t="shared" si="98"/>
        <v>393</v>
      </c>
      <c r="Z1265" s="16" t="str">
        <f>IFERROR(VLOOKUP($D1265,Results37!$F$3:$L$1396,Z$1,FALSE),"")</f>
        <v/>
      </c>
      <c r="AA1265" s="47" t="str">
        <f>IF(ISERROR(VLOOKUP(D1265,Results37!$F$3:$O$399,AA$1,FALSE)),"",IF(VLOOKUP(D1265,Results37!$F$3:$O$399,AA$1+1,FALSE)=1,"S"&amp;VLOOKUP(D1265,Results37!$F$3:$O$399,AA$1,FALSE),VLOOKUP(D1265,Results37!$F$3:$O$399,AA$1,FALSE)))</f>
        <v/>
      </c>
      <c r="AB1265" s="16" t="str">
        <f>IFERROR(VLOOKUP($D1265,Results37!$F$3:$L$1396,AB$1,FALSE),"")</f>
        <v/>
      </c>
      <c r="AC1265" s="16" t="str">
        <f>IFERROR(VLOOKUP($D1265,Results37!$F$3:$L$1396,AC$1,FALSE),"")</f>
        <v/>
      </c>
      <c r="AD1265" s="16" t="str">
        <f t="shared" si="99"/>
        <v/>
      </c>
      <c r="AE1265" s="20" t="str">
        <f>IF(ISERROR(VLOOKUP($AC1265&amp;"-"&amp;$F1265&amp;" "&amp;G1265,Bonuses!$B$1:$G$1006,4,FALSE)),"",INT(VLOOKUP($AC1265&amp;"-"&amp;$F1265&amp;" "&amp;$G1265,Bonuses!$B$1:$G$1006,4,FALSE)))</f>
        <v/>
      </c>
      <c r="AF1265" s="16" t="str">
        <f>IF(ISERROR(VLOOKUP($AC1265&amp;"-"&amp;$F1265,Bonuses!$B$1:$G$1006,5,FALSE)),"",IF(VLOOKUP($AC1265&amp;"-"&amp;$F1265,Bonuses!$B$1:$G$1006,5,FALSE)="","",VLOOKUP($AC1265&amp;"-"&amp;$F1265,Bonuses!$B$1:$G$1006,6,FALSE)&amp;" yrs, "&amp;VLOOKUP($AC1265&amp;"-"&amp;$F1265,Bonuses!$B$1:$G$1006,5,FALSE)))</f>
        <v/>
      </c>
    </row>
    <row r="1266" spans="1:32" s="21" customFormat="1" x14ac:dyDescent="0.25">
      <c r="A1266" s="21" t="s">
        <v>2080</v>
      </c>
      <c r="B1266" s="21">
        <f t="shared" si="95"/>
        <v>0</v>
      </c>
      <c r="C1266" s="21" t="str">
        <f t="shared" si="96"/>
        <v>B</v>
      </c>
      <c r="D1266" s="17">
        <f>IF($C1266="B",VLOOKUP($A1266,Bat!$A$4:$BF$2320,D$1,FALSE),VLOOKUP($A1266,Pit!$A$4:$BA$1686,D$2,FALSE))</f>
        <v>9664</v>
      </c>
      <c r="E1266" s="16" t="str">
        <f>IF($C1266="B",VLOOKUP($A1266,Bat!$A$4:$BF$2320,E$1,FALSE),VLOOKUP($A1266,Pit!$A$4:$BA$1686,E$2,FALSE))</f>
        <v>LF</v>
      </c>
      <c r="F1266" s="16" t="str">
        <f>IF($C1266="B",VLOOKUP($A1266,Bat!$A$4:$BF$2320,F$1,FALSE),VLOOKUP($A1266,Pit!$A$4:$BA$1686,F$2,FALSE))</f>
        <v>Manuel</v>
      </c>
      <c r="G1266" s="16" t="str">
        <f>IF($C1266="B",VLOOKUP($A1266,Bat!$A$4:$BF$2320,G$1,FALSE),VLOOKUP($A1266,Pit!$A$4:$BA$1686,G$2,FALSE))</f>
        <v>Román</v>
      </c>
      <c r="H1266" s="16">
        <f>IF($C1266="B",VLOOKUP($A1266,Bat!$A$4:$BF$2320,H$1,FALSE),VLOOKUP($A1266,Pit!$A$4:$BA$1686,H$2,FALSE))</f>
        <v>23</v>
      </c>
      <c r="I1266" s="16" t="str">
        <f>IF($C1266="B",VLOOKUP($A1266,Bat!$A$4:$BF$2320,I$1,FALSE),VLOOKUP($A1266,Pit!$A$4:$BA$1686,I$2,FALSE))</f>
        <v>R</v>
      </c>
      <c r="J1266" s="16" t="str">
        <f>IF($C1266="B",VLOOKUP($A1266,Bat!$A$4:$BF$2320,J$1,FALSE),VLOOKUP($A1266,Pit!$A$4:$BA$1686,J$2,FALSE))</f>
        <v>R</v>
      </c>
      <c r="K1266" s="16" t="str">
        <f>IF($C1266="B",VLOOKUP($A1266,Bat!$A$4:$BF$2320,K$1,FALSE),VLOOKUP($A1266,Pit!$A$4:$BA$1686,K$2,FALSE))</f>
        <v>Normal</v>
      </c>
      <c r="L1266" s="17" t="str">
        <f>IF($C1266="B",VLOOKUP($A1266,Bat!$A$4:$BF$2320,L$1,FALSE),VLOOKUP($A1266,Pit!$A$4:$BA$1686,L$2,FALSE))</f>
        <v>Low</v>
      </c>
      <c r="M1266" s="16">
        <f>IF($C1266="B",VLOOKUP($A1266,Bat!$A$4:$BF$2320,M$1,FALSE),VLOOKUP($A1266,Pit!$A$4:$BA$1686,M$2,FALSE))</f>
        <v>3</v>
      </c>
      <c r="N1266" s="16">
        <f>IF($C1266="B",VLOOKUP($A1266,Bat!$A$4:$BF$2320,N$1,FALSE),VLOOKUP($A1266,Pit!$A$4:$BA$1686,N$2,FALSE))</f>
        <v>3</v>
      </c>
      <c r="O1266" s="16">
        <f>IF($C1266="B",VLOOKUP($A1266,Bat!$A$4:$BF$2320,O$1,FALSE),VLOOKUP($A1266,Pit!$A$4:$BA$1686,O$2,FALSE))</f>
        <v>2</v>
      </c>
      <c r="P1266" s="16">
        <f>IF($C1266="B",VLOOKUP($A1266,Bat!$A$4:$BF$2320,P$1,FALSE),VLOOKUP($A1266,Pit!$A$4:$BA$1686,P$2,FALSE))</f>
        <v>4</v>
      </c>
      <c r="Q1266" s="17">
        <f>IF($C1266="B",VLOOKUP($A1266,Bat!$A$4:$BF$2320,Q$1,FALSE),VLOOKUP($A1266,Pit!$A$4:$BA$1686,Q$2,FALSE))</f>
        <v>5</v>
      </c>
      <c r="R1266" s="18">
        <f>IF($C1266="B",VLOOKUP($A1266,Bat!$A$4:$BF$2320,R$1,FALSE),VLOOKUP($A1266,Pit!$A$4:$BA$1686,R$2,FALSE))</f>
        <v>1.1990363914755839</v>
      </c>
      <c r="S1266" s="19">
        <f>IF($C1266="B",VLOOKUP($A1266,Bat!$A$4:$BF$2320,S$1,FALSE),VLOOKUP($A1266,Pit!$A$4:$BA$1686,S$2,FALSE))</f>
        <v>0.58561221728777346</v>
      </c>
      <c r="T1266" s="20" t="str">
        <f>IF($C1266="B",VLOOKUP($A1266,Bat!$A$4:$BF$2320,T$1,FALSE),VLOOKUP($A1266,Pit!$A$4:$BA$1686,T$2,FALSE))</f>
        <v>-</v>
      </c>
      <c r="U1266" s="17" t="str">
        <f>VLOOKUP(IF($C1266="B",VLOOKUP($A1266,Bat!$A$4:$AU$2320,U$1,FALSE),VLOOKUP($A1266,Pit!$A$4:$BE$1686,U$2,FALSE)),COND!$A$35:$B$41,2,FALSE)</f>
        <v>??</v>
      </c>
      <c r="V1266" s="21">
        <f>IF($C1266="B",VLOOKUP($A1266,Bat!$A$4:$AT$2284,46,FALSE),VLOOKUP($A1266,Pit!$A$4:$BD$1664,56,FALSE))</f>
        <v>910</v>
      </c>
      <c r="W1266" s="16">
        <f t="shared" si="97"/>
        <v>999</v>
      </c>
      <c r="X1266" s="16"/>
      <c r="Y1266" s="22">
        <f t="shared" si="98"/>
        <v>419</v>
      </c>
      <c r="Z1266" s="16" t="str">
        <f>IFERROR(VLOOKUP($D1266,Results37!$F$3:$L$1396,Z$1,FALSE),"")</f>
        <v/>
      </c>
      <c r="AA1266" s="47" t="str">
        <f>IF(ISERROR(VLOOKUP(D1266,Results37!$F$3:$O$399,AA$1,FALSE)),"",IF(VLOOKUP(D1266,Results37!$F$3:$O$399,AA$1+1,FALSE)=1,"S"&amp;VLOOKUP(D1266,Results37!$F$3:$O$399,AA$1,FALSE),VLOOKUP(D1266,Results37!$F$3:$O$399,AA$1,FALSE)))</f>
        <v/>
      </c>
      <c r="AB1266" s="16" t="str">
        <f>IFERROR(VLOOKUP($D1266,Results37!$F$3:$L$1396,AB$1,FALSE),"")</f>
        <v/>
      </c>
      <c r="AC1266" s="16" t="str">
        <f>IFERROR(VLOOKUP($D1266,Results37!$F$3:$L$1396,AC$1,FALSE),"")</f>
        <v/>
      </c>
      <c r="AD1266" s="16" t="str">
        <f t="shared" si="99"/>
        <v/>
      </c>
      <c r="AE1266" s="20" t="str">
        <f>IF(ISERROR(VLOOKUP($AC1266&amp;"-"&amp;$F1266&amp;" "&amp;G1266,Bonuses!$B$1:$G$1006,4,FALSE)),"",INT(VLOOKUP($AC1266&amp;"-"&amp;$F1266&amp;" "&amp;$G1266,Bonuses!$B$1:$G$1006,4,FALSE)))</f>
        <v/>
      </c>
      <c r="AF1266" s="16" t="str">
        <f>IF(ISERROR(VLOOKUP($AC1266&amp;"-"&amp;$F1266,Bonuses!$B$1:$G$1006,5,FALSE)),"",IF(VLOOKUP($AC1266&amp;"-"&amp;$F1266,Bonuses!$B$1:$G$1006,5,FALSE)="","",VLOOKUP($AC1266&amp;"-"&amp;$F1266,Bonuses!$B$1:$G$1006,6,FALSE)&amp;" yrs, "&amp;VLOOKUP($AC1266&amp;"-"&amp;$F1266,Bonuses!$B$1:$G$1006,5,FALSE)))</f>
        <v/>
      </c>
    </row>
    <row r="1267" spans="1:32" s="21" customFormat="1" x14ac:dyDescent="0.25">
      <c r="A1267" s="21" t="s">
        <v>2021</v>
      </c>
      <c r="B1267" s="21">
        <f t="shared" si="95"/>
        <v>0</v>
      </c>
      <c r="C1267" s="21" t="str">
        <f t="shared" si="96"/>
        <v>B</v>
      </c>
      <c r="D1267" s="17">
        <f>IF($C1267="B",VLOOKUP($A1267,Bat!$A$4:$BF$2320,D$1,FALSE),VLOOKUP($A1267,Pit!$A$4:$BA$1686,D$2,FALSE))</f>
        <v>15218</v>
      </c>
      <c r="E1267" s="16" t="str">
        <f>IF($C1267="B",VLOOKUP($A1267,Bat!$A$4:$BF$2320,E$1,FALSE),VLOOKUP($A1267,Pit!$A$4:$BA$1686,E$2,FALSE))</f>
        <v>C</v>
      </c>
      <c r="F1267" s="16" t="str">
        <f>IF($C1267="B",VLOOKUP($A1267,Bat!$A$4:$BF$2320,F$1,FALSE),VLOOKUP($A1267,Pit!$A$4:$BA$1686,F$2,FALSE))</f>
        <v>Joe</v>
      </c>
      <c r="G1267" s="16" t="str">
        <f>IF($C1267="B",VLOOKUP($A1267,Bat!$A$4:$BF$2320,G$1,FALSE),VLOOKUP($A1267,Pit!$A$4:$BA$1686,G$2,FALSE))</f>
        <v>Morrison</v>
      </c>
      <c r="H1267" s="16">
        <f>IF($C1267="B",VLOOKUP($A1267,Bat!$A$4:$BF$2320,H$1,FALSE),VLOOKUP($A1267,Pit!$A$4:$BA$1686,H$2,FALSE))</f>
        <v>23</v>
      </c>
      <c r="I1267" s="16" t="str">
        <f>IF($C1267="B",VLOOKUP($A1267,Bat!$A$4:$BF$2320,I$1,FALSE),VLOOKUP($A1267,Pit!$A$4:$BA$1686,I$2,FALSE))</f>
        <v>R</v>
      </c>
      <c r="J1267" s="16" t="str">
        <f>IF($C1267="B",VLOOKUP($A1267,Bat!$A$4:$BF$2320,J$1,FALSE),VLOOKUP($A1267,Pit!$A$4:$BA$1686,J$2,FALSE))</f>
        <v>R</v>
      </c>
      <c r="K1267" s="16" t="str">
        <f>IF($C1267="B",VLOOKUP($A1267,Bat!$A$4:$BF$2320,K$1,FALSE),VLOOKUP($A1267,Pit!$A$4:$BA$1686,K$2,FALSE))</f>
        <v>High</v>
      </c>
      <c r="L1267" s="17" t="str">
        <f>IF($C1267="B",VLOOKUP($A1267,Bat!$A$4:$BF$2320,L$1,FALSE),VLOOKUP($A1267,Pit!$A$4:$BA$1686,L$2,FALSE))</f>
        <v>High</v>
      </c>
      <c r="M1267" s="16">
        <f>IF($C1267="B",VLOOKUP($A1267,Bat!$A$4:$BF$2320,M$1,FALSE),VLOOKUP($A1267,Pit!$A$4:$BA$1686,M$2,FALSE))</f>
        <v>3</v>
      </c>
      <c r="N1267" s="16">
        <f>IF($C1267="B",VLOOKUP($A1267,Bat!$A$4:$BF$2320,N$1,FALSE),VLOOKUP($A1267,Pit!$A$4:$BA$1686,N$2,FALSE))</f>
        <v>3</v>
      </c>
      <c r="O1267" s="16">
        <f>IF($C1267="B",VLOOKUP($A1267,Bat!$A$4:$BF$2320,O$1,FALSE),VLOOKUP($A1267,Pit!$A$4:$BA$1686,O$2,FALSE))</f>
        <v>3</v>
      </c>
      <c r="P1267" s="16">
        <f>IF($C1267="B",VLOOKUP($A1267,Bat!$A$4:$BF$2320,P$1,FALSE),VLOOKUP($A1267,Pit!$A$4:$BA$1686,P$2,FALSE))</f>
        <v>5</v>
      </c>
      <c r="Q1267" s="17">
        <f>IF($C1267="B",VLOOKUP($A1267,Bat!$A$4:$BF$2320,Q$1,FALSE),VLOOKUP($A1267,Pit!$A$4:$BA$1686,Q$2,FALSE))</f>
        <v>2</v>
      </c>
      <c r="R1267" s="18">
        <f>IF($C1267="B",VLOOKUP($A1267,Bat!$A$4:$BF$2320,R$1,FALSE),VLOOKUP($A1267,Pit!$A$4:$BA$1686,R$2,FALSE))</f>
        <v>0.80253520160709257</v>
      </c>
      <c r="S1267" s="19">
        <f>IF($C1267="B",VLOOKUP($A1267,Bat!$A$4:$BF$2320,S$1,FALSE),VLOOKUP($A1267,Pit!$A$4:$BA$1686,S$2,FALSE))</f>
        <v>0.52908049584644368</v>
      </c>
      <c r="T1267" s="20" t="str">
        <f>IF($C1267="B",VLOOKUP($A1267,Bat!$A$4:$BF$2320,T$1,FALSE),VLOOKUP($A1267,Pit!$A$4:$BA$1686,T$2,FALSE))</f>
        <v>-</v>
      </c>
      <c r="U1267" s="17" t="str">
        <f>VLOOKUP(IF($C1267="B",VLOOKUP($A1267,Bat!$A$4:$AU$2320,U$1,FALSE),VLOOKUP($A1267,Pit!$A$4:$BE$1686,U$2,FALSE)),COND!$A$35:$B$41,2,FALSE)</f>
        <v>??</v>
      </c>
      <c r="V1267" s="21">
        <f>IF($C1267="B",VLOOKUP($A1267,Bat!$A$4:$AT$2284,46,FALSE),VLOOKUP($A1267,Pit!$A$4:$BD$1664,56,FALSE))</f>
        <v>911</v>
      </c>
      <c r="W1267" s="16">
        <f t="shared" si="97"/>
        <v>999</v>
      </c>
      <c r="X1267" s="16"/>
      <c r="Y1267" s="22">
        <f t="shared" si="98"/>
        <v>455</v>
      </c>
      <c r="Z1267" s="16" t="str">
        <f>IFERROR(VLOOKUP($D1267,Results37!$F$3:$L$1396,Z$1,FALSE),"")</f>
        <v/>
      </c>
      <c r="AA1267" s="47" t="str">
        <f>IF(ISERROR(VLOOKUP(D1267,Results37!$F$3:$O$399,AA$1,FALSE)),"",IF(VLOOKUP(D1267,Results37!$F$3:$O$399,AA$1+1,FALSE)=1,"S"&amp;VLOOKUP(D1267,Results37!$F$3:$O$399,AA$1,FALSE),VLOOKUP(D1267,Results37!$F$3:$O$399,AA$1,FALSE)))</f>
        <v/>
      </c>
      <c r="AB1267" s="16" t="str">
        <f>IFERROR(VLOOKUP($D1267,Results37!$F$3:$L$1396,AB$1,FALSE),"")</f>
        <v/>
      </c>
      <c r="AC1267" s="16" t="str">
        <f>IFERROR(VLOOKUP($D1267,Results37!$F$3:$L$1396,AC$1,FALSE),"")</f>
        <v/>
      </c>
      <c r="AD1267" s="16" t="str">
        <f t="shared" si="99"/>
        <v/>
      </c>
      <c r="AE1267" s="20" t="str">
        <f>IF(ISERROR(VLOOKUP($AC1267&amp;"-"&amp;$F1267&amp;" "&amp;G1267,Bonuses!$B$1:$G$1006,4,FALSE)),"",INT(VLOOKUP($AC1267&amp;"-"&amp;$F1267&amp;" "&amp;$G1267,Bonuses!$B$1:$G$1006,4,FALSE)))</f>
        <v/>
      </c>
      <c r="AF1267" s="16" t="str">
        <f>IF(ISERROR(VLOOKUP($AC1267&amp;"-"&amp;$F1267,Bonuses!$B$1:$G$1006,5,FALSE)),"",IF(VLOOKUP($AC1267&amp;"-"&amp;$F1267,Bonuses!$B$1:$G$1006,5,FALSE)="","",VLOOKUP($AC1267&amp;"-"&amp;$F1267,Bonuses!$B$1:$G$1006,6,FALSE)&amp;" yrs, "&amp;VLOOKUP($AC1267&amp;"-"&amp;$F1267,Bonuses!$B$1:$G$1006,5,FALSE)))</f>
        <v/>
      </c>
    </row>
    <row r="1268" spans="1:32" s="21" customFormat="1" x14ac:dyDescent="0.25">
      <c r="A1268" s="21" t="s">
        <v>2006</v>
      </c>
      <c r="B1268" s="21">
        <f t="shared" si="95"/>
        <v>0</v>
      </c>
      <c r="C1268" s="21" t="str">
        <f t="shared" si="96"/>
        <v>B</v>
      </c>
      <c r="D1268" s="17">
        <f>IF($C1268="B",VLOOKUP($A1268,Bat!$A$4:$BF$2320,D$1,FALSE),VLOOKUP($A1268,Pit!$A$4:$BA$1686,D$2,FALSE))</f>
        <v>13558</v>
      </c>
      <c r="E1268" s="16" t="str">
        <f>IF($C1268="B",VLOOKUP($A1268,Bat!$A$4:$BF$2320,E$1,FALSE),VLOOKUP($A1268,Pit!$A$4:$BA$1686,E$2,FALSE))</f>
        <v>1B</v>
      </c>
      <c r="F1268" s="16" t="str">
        <f>IF($C1268="B",VLOOKUP($A1268,Bat!$A$4:$BF$2320,F$1,FALSE),VLOOKUP($A1268,Pit!$A$4:$BA$1686,F$2,FALSE))</f>
        <v>Timmy</v>
      </c>
      <c r="G1268" s="16" t="str">
        <f>IF($C1268="B",VLOOKUP($A1268,Bat!$A$4:$BF$2320,G$1,FALSE),VLOOKUP($A1268,Pit!$A$4:$BA$1686,G$2,FALSE))</f>
        <v>de Vlaming</v>
      </c>
      <c r="H1268" s="16">
        <f>IF($C1268="B",VLOOKUP($A1268,Bat!$A$4:$BF$2320,H$1,FALSE),VLOOKUP($A1268,Pit!$A$4:$BA$1686,H$2,FALSE))</f>
        <v>23</v>
      </c>
      <c r="I1268" s="16" t="str">
        <f>IF($C1268="B",VLOOKUP($A1268,Bat!$A$4:$BF$2320,I$1,FALSE),VLOOKUP($A1268,Pit!$A$4:$BA$1686,I$2,FALSE))</f>
        <v>R</v>
      </c>
      <c r="J1268" s="16" t="str">
        <f>IF($C1268="B",VLOOKUP($A1268,Bat!$A$4:$BF$2320,J$1,FALSE),VLOOKUP($A1268,Pit!$A$4:$BA$1686,J$2,FALSE))</f>
        <v>R</v>
      </c>
      <c r="K1268" s="16" t="str">
        <f>IF($C1268="B",VLOOKUP($A1268,Bat!$A$4:$BF$2320,K$1,FALSE),VLOOKUP($A1268,Pit!$A$4:$BA$1686,K$2,FALSE))</f>
        <v>Normal</v>
      </c>
      <c r="L1268" s="17" t="str">
        <f>IF($C1268="B",VLOOKUP($A1268,Bat!$A$4:$BF$2320,L$1,FALSE),VLOOKUP($A1268,Pit!$A$4:$BA$1686,L$2,FALSE))</f>
        <v>Normal</v>
      </c>
      <c r="M1268" s="16">
        <f>IF($C1268="B",VLOOKUP($A1268,Bat!$A$4:$BF$2320,M$1,FALSE),VLOOKUP($A1268,Pit!$A$4:$BA$1686,M$2,FALSE))</f>
        <v>3</v>
      </c>
      <c r="N1268" s="16">
        <f>IF($C1268="B",VLOOKUP($A1268,Bat!$A$4:$BF$2320,N$1,FALSE),VLOOKUP($A1268,Pit!$A$4:$BA$1686,N$2,FALSE))</f>
        <v>3</v>
      </c>
      <c r="O1268" s="16">
        <f>IF($C1268="B",VLOOKUP($A1268,Bat!$A$4:$BF$2320,O$1,FALSE),VLOOKUP($A1268,Pit!$A$4:$BA$1686,O$2,FALSE))</f>
        <v>1</v>
      </c>
      <c r="P1268" s="16">
        <f>IF($C1268="B",VLOOKUP($A1268,Bat!$A$4:$BF$2320,P$1,FALSE),VLOOKUP($A1268,Pit!$A$4:$BA$1686,P$2,FALSE))</f>
        <v>6</v>
      </c>
      <c r="Q1268" s="17">
        <f>IF($C1268="B",VLOOKUP($A1268,Bat!$A$4:$BF$2320,Q$1,FALSE),VLOOKUP($A1268,Pit!$A$4:$BA$1686,Q$2,FALSE))</f>
        <v>4</v>
      </c>
      <c r="R1268" s="18">
        <f>IF($C1268="B",VLOOKUP($A1268,Bat!$A$4:$BF$2320,R$1,FALSE),VLOOKUP($A1268,Pit!$A$4:$BA$1686,R$2,FALSE))</f>
        <v>0.67902315691989301</v>
      </c>
      <c r="S1268" s="19">
        <f>IF($C1268="B",VLOOKUP($A1268,Bat!$A$4:$BF$2320,S$1,FALSE),VLOOKUP($A1268,Pit!$A$4:$BA$1686,S$2,FALSE))</f>
        <v>0.51147059029427699</v>
      </c>
      <c r="T1268" s="20" t="str">
        <f>IF($C1268="B",VLOOKUP($A1268,Bat!$A$4:$BF$2320,T$1,FALSE),VLOOKUP($A1268,Pit!$A$4:$BA$1686,T$2,FALSE))</f>
        <v>Slot</v>
      </c>
      <c r="U1268" s="17" t="str">
        <f>VLOOKUP(IF($C1268="B",VLOOKUP($A1268,Bat!$A$4:$AU$2320,U$1,FALSE),VLOOKUP($A1268,Pit!$A$4:$BE$1686,U$2,FALSE)),COND!$A$35:$B$41,2,FALSE)</f>
        <v>??</v>
      </c>
      <c r="V1268" s="21">
        <f>IF($C1268="B",VLOOKUP($A1268,Bat!$A$4:$AT$2284,46,FALSE),VLOOKUP($A1268,Pit!$A$4:$BD$1664,56,FALSE))</f>
        <v>912</v>
      </c>
      <c r="W1268" s="16">
        <f t="shared" si="97"/>
        <v>912</v>
      </c>
      <c r="X1268" s="16"/>
      <c r="Y1268" s="22">
        <f t="shared" si="98"/>
        <v>464</v>
      </c>
      <c r="Z1268" s="16" t="str">
        <f>IFERROR(VLOOKUP($D1268,Results37!$F$3:$L$1396,Z$1,FALSE),"")</f>
        <v/>
      </c>
      <c r="AA1268" s="47" t="str">
        <f>IF(ISERROR(VLOOKUP(D1268,Results37!$F$3:$O$399,AA$1,FALSE)),"",IF(VLOOKUP(D1268,Results37!$F$3:$O$399,AA$1+1,FALSE)=1,"S"&amp;VLOOKUP(D1268,Results37!$F$3:$O$399,AA$1,FALSE),VLOOKUP(D1268,Results37!$F$3:$O$399,AA$1,FALSE)))</f>
        <v/>
      </c>
      <c r="AB1268" s="16" t="str">
        <f>IFERROR(VLOOKUP($D1268,Results37!$F$3:$L$1396,AB$1,FALSE),"")</f>
        <v/>
      </c>
      <c r="AC1268" s="16" t="str">
        <f>IFERROR(VLOOKUP($D1268,Results37!$F$3:$L$1396,AC$1,FALSE),"")</f>
        <v/>
      </c>
      <c r="AD1268" s="16" t="str">
        <f t="shared" si="99"/>
        <v/>
      </c>
      <c r="AE1268" s="20" t="str">
        <f>IF(ISERROR(VLOOKUP($AC1268&amp;"-"&amp;$F1268&amp;" "&amp;G1268,Bonuses!$B$1:$G$1006,4,FALSE)),"",INT(VLOOKUP($AC1268&amp;"-"&amp;$F1268&amp;" "&amp;$G1268,Bonuses!$B$1:$G$1006,4,FALSE)))</f>
        <v/>
      </c>
      <c r="AF1268" s="16" t="str">
        <f>IF(ISERROR(VLOOKUP($AC1268&amp;"-"&amp;$F1268,Bonuses!$B$1:$G$1006,5,FALSE)),"",IF(VLOOKUP($AC1268&amp;"-"&amp;$F1268,Bonuses!$B$1:$G$1006,5,FALSE)="","",VLOOKUP($AC1268&amp;"-"&amp;$F1268,Bonuses!$B$1:$G$1006,6,FALSE)&amp;" yrs, "&amp;VLOOKUP($AC1268&amp;"-"&amp;$F1268,Bonuses!$B$1:$G$1006,5,FALSE)))</f>
        <v/>
      </c>
    </row>
    <row r="1269" spans="1:32" s="21" customFormat="1" x14ac:dyDescent="0.25">
      <c r="A1269" s="21" t="s">
        <v>1992</v>
      </c>
      <c r="B1269" s="21">
        <f t="shared" si="95"/>
        <v>0</v>
      </c>
      <c r="C1269" s="21" t="str">
        <f t="shared" si="96"/>
        <v>B</v>
      </c>
      <c r="D1269" s="17">
        <f>IF($C1269="B",VLOOKUP($A1269,Bat!$A$4:$BF$2320,D$1,FALSE),VLOOKUP($A1269,Pit!$A$4:$BA$1686,D$2,FALSE))</f>
        <v>10451</v>
      </c>
      <c r="E1269" s="16" t="str">
        <f>IF($C1269="B",VLOOKUP($A1269,Bat!$A$4:$BF$2320,E$1,FALSE),VLOOKUP($A1269,Pit!$A$4:$BA$1686,E$2,FALSE))</f>
        <v>3B</v>
      </c>
      <c r="F1269" s="16" t="str">
        <f>IF($C1269="B",VLOOKUP($A1269,Bat!$A$4:$BF$2320,F$1,FALSE),VLOOKUP($A1269,Pit!$A$4:$BA$1686,F$2,FALSE))</f>
        <v>Tim</v>
      </c>
      <c r="G1269" s="16" t="str">
        <f>IF($C1269="B",VLOOKUP($A1269,Bat!$A$4:$BF$2320,G$1,FALSE),VLOOKUP($A1269,Pit!$A$4:$BA$1686,G$2,FALSE))</f>
        <v>Rush</v>
      </c>
      <c r="H1269" s="16">
        <f>IF($C1269="B",VLOOKUP($A1269,Bat!$A$4:$BF$2320,H$1,FALSE),VLOOKUP($A1269,Pit!$A$4:$BA$1686,H$2,FALSE))</f>
        <v>23</v>
      </c>
      <c r="I1269" s="16" t="str">
        <f>IF($C1269="B",VLOOKUP($A1269,Bat!$A$4:$BF$2320,I$1,FALSE),VLOOKUP($A1269,Pit!$A$4:$BA$1686,I$2,FALSE))</f>
        <v>R</v>
      </c>
      <c r="J1269" s="16" t="str">
        <f>IF($C1269="B",VLOOKUP($A1269,Bat!$A$4:$BF$2320,J$1,FALSE),VLOOKUP($A1269,Pit!$A$4:$BA$1686,J$2,FALSE))</f>
        <v>R</v>
      </c>
      <c r="K1269" s="16" t="str">
        <f>IF($C1269="B",VLOOKUP($A1269,Bat!$A$4:$BF$2320,K$1,FALSE),VLOOKUP($A1269,Pit!$A$4:$BA$1686,K$2,FALSE))</f>
        <v>Normal</v>
      </c>
      <c r="L1269" s="17" t="str">
        <f>IF($C1269="B",VLOOKUP($A1269,Bat!$A$4:$BF$2320,L$1,FALSE),VLOOKUP($A1269,Pit!$A$4:$BA$1686,L$2,FALSE))</f>
        <v>Low</v>
      </c>
      <c r="M1269" s="16">
        <f>IF($C1269="B",VLOOKUP($A1269,Bat!$A$4:$BF$2320,M$1,FALSE),VLOOKUP($A1269,Pit!$A$4:$BA$1686,M$2,FALSE))</f>
        <v>4</v>
      </c>
      <c r="N1269" s="16">
        <f>IF($C1269="B",VLOOKUP($A1269,Bat!$A$4:$BF$2320,N$1,FALSE),VLOOKUP($A1269,Pit!$A$4:$BA$1686,N$2,FALSE))</f>
        <v>1</v>
      </c>
      <c r="O1269" s="16">
        <f>IF($C1269="B",VLOOKUP($A1269,Bat!$A$4:$BF$2320,O$1,FALSE),VLOOKUP($A1269,Pit!$A$4:$BA$1686,O$2,FALSE))</f>
        <v>2</v>
      </c>
      <c r="P1269" s="16">
        <f>IF($C1269="B",VLOOKUP($A1269,Bat!$A$4:$BF$2320,P$1,FALSE),VLOOKUP($A1269,Pit!$A$4:$BA$1686,P$2,FALSE))</f>
        <v>2</v>
      </c>
      <c r="Q1269" s="17">
        <f>IF($C1269="B",VLOOKUP($A1269,Bat!$A$4:$BF$2320,Q$1,FALSE),VLOOKUP($A1269,Pit!$A$4:$BA$1686,Q$2,FALSE))</f>
        <v>4</v>
      </c>
      <c r="R1269" s="18">
        <f>IF($C1269="B",VLOOKUP($A1269,Bat!$A$4:$BF$2320,R$1,FALSE),VLOOKUP($A1269,Pit!$A$4:$BA$1686,R$2,FALSE))</f>
        <v>0.22441957115838918</v>
      </c>
      <c r="S1269" s="19">
        <f>IF($C1269="B",VLOOKUP($A1269,Bat!$A$4:$BF$2320,S$1,FALSE),VLOOKUP($A1269,Pit!$A$4:$BA$1686,S$2,FALSE))</f>
        <v>0.44665483706785453</v>
      </c>
      <c r="T1269" s="20" t="str">
        <f>IF($C1269="B",VLOOKUP($A1269,Bat!$A$4:$BF$2320,T$1,FALSE),VLOOKUP($A1269,Pit!$A$4:$BA$1686,T$2,FALSE))</f>
        <v>Slot</v>
      </c>
      <c r="U1269" s="17" t="str">
        <f>VLOOKUP(IF($C1269="B",VLOOKUP($A1269,Bat!$A$4:$AU$2320,U$1,FALSE),VLOOKUP($A1269,Pit!$A$4:$BE$1686,U$2,FALSE)),COND!$A$35:$B$41,2,FALSE)</f>
        <v>??</v>
      </c>
      <c r="V1269" s="21">
        <f>IF($C1269="B",VLOOKUP($A1269,Bat!$A$4:$AT$2284,46,FALSE),VLOOKUP($A1269,Pit!$A$4:$BD$1664,56,FALSE))</f>
        <v>913</v>
      </c>
      <c r="W1269" s="16">
        <f t="shared" si="97"/>
        <v>913</v>
      </c>
      <c r="X1269" s="16"/>
      <c r="Y1269" s="22">
        <f t="shared" si="98"/>
        <v>491</v>
      </c>
      <c r="Z1269" s="16" t="str">
        <f>IFERROR(VLOOKUP($D1269,Results37!$F$3:$L$1396,Z$1,FALSE),"")</f>
        <v/>
      </c>
      <c r="AA1269" s="47" t="str">
        <f>IF(ISERROR(VLOOKUP(D1269,Results37!$F$3:$O$399,AA$1,FALSE)),"",IF(VLOOKUP(D1269,Results37!$F$3:$O$399,AA$1+1,FALSE)=1,"S"&amp;VLOOKUP(D1269,Results37!$F$3:$O$399,AA$1,FALSE),VLOOKUP(D1269,Results37!$F$3:$O$399,AA$1,FALSE)))</f>
        <v/>
      </c>
      <c r="AB1269" s="16" t="str">
        <f>IFERROR(VLOOKUP($D1269,Results37!$F$3:$L$1396,AB$1,FALSE),"")</f>
        <v/>
      </c>
      <c r="AC1269" s="16" t="str">
        <f>IFERROR(VLOOKUP($D1269,Results37!$F$3:$L$1396,AC$1,FALSE),"")</f>
        <v/>
      </c>
      <c r="AD1269" s="16" t="str">
        <f t="shared" si="99"/>
        <v/>
      </c>
      <c r="AE1269" s="20" t="str">
        <f>IF(ISERROR(VLOOKUP($AC1269&amp;"-"&amp;$F1269&amp;" "&amp;G1269,Bonuses!$B$1:$G$1006,4,FALSE)),"",INT(VLOOKUP($AC1269&amp;"-"&amp;$F1269&amp;" "&amp;$G1269,Bonuses!$B$1:$G$1006,4,FALSE)))</f>
        <v/>
      </c>
      <c r="AF1269" s="16" t="str">
        <f>IF(ISERROR(VLOOKUP($AC1269&amp;"-"&amp;$F1269,Bonuses!$B$1:$G$1006,5,FALSE)),"",IF(VLOOKUP($AC1269&amp;"-"&amp;$F1269,Bonuses!$B$1:$G$1006,5,FALSE)="","",VLOOKUP($AC1269&amp;"-"&amp;$F1269,Bonuses!$B$1:$G$1006,6,FALSE)&amp;" yrs, "&amp;VLOOKUP($AC1269&amp;"-"&amp;$F1269,Bonuses!$B$1:$G$1006,5,FALSE)))</f>
        <v/>
      </c>
    </row>
    <row r="1270" spans="1:32" s="21" customFormat="1" x14ac:dyDescent="0.25">
      <c r="A1270" s="21" t="s">
        <v>3090</v>
      </c>
      <c r="B1270" s="21">
        <f t="shared" si="95"/>
        <v>0</v>
      </c>
      <c r="C1270" s="21" t="str">
        <f t="shared" si="96"/>
        <v>B</v>
      </c>
      <c r="D1270" s="17">
        <f>IF($C1270="B",VLOOKUP($A1270,Bat!$A$4:$BF$2320,D$1,FALSE),VLOOKUP($A1270,Pit!$A$4:$BA$1686,D$2,FALSE))</f>
        <v>15289</v>
      </c>
      <c r="E1270" s="16" t="str">
        <f>IF($C1270="B",VLOOKUP($A1270,Bat!$A$4:$BF$2320,E$1,FALSE),VLOOKUP($A1270,Pit!$A$4:$BA$1686,E$2,FALSE))</f>
        <v>3B</v>
      </c>
      <c r="F1270" s="16" t="str">
        <f>IF($C1270="B",VLOOKUP($A1270,Bat!$A$4:$BF$2320,F$1,FALSE),VLOOKUP($A1270,Pit!$A$4:$BA$1686,F$2,FALSE))</f>
        <v>Ron</v>
      </c>
      <c r="G1270" s="16" t="str">
        <f>IF($C1270="B",VLOOKUP($A1270,Bat!$A$4:$BF$2320,G$1,FALSE),VLOOKUP($A1270,Pit!$A$4:$BA$1686,G$2,FALSE))</f>
        <v>Kramer</v>
      </c>
      <c r="H1270" s="16">
        <f>IF($C1270="B",VLOOKUP($A1270,Bat!$A$4:$BF$2320,H$1,FALSE),VLOOKUP($A1270,Pit!$A$4:$BA$1686,H$2,FALSE))</f>
        <v>23</v>
      </c>
      <c r="I1270" s="16" t="str">
        <f>IF($C1270="B",VLOOKUP($A1270,Bat!$A$4:$BF$2320,I$1,FALSE),VLOOKUP($A1270,Pit!$A$4:$BA$1686,I$2,FALSE))</f>
        <v>L</v>
      </c>
      <c r="J1270" s="16" t="str">
        <f>IF($C1270="B",VLOOKUP($A1270,Bat!$A$4:$BF$2320,J$1,FALSE),VLOOKUP($A1270,Pit!$A$4:$BA$1686,J$2,FALSE))</f>
        <v>R</v>
      </c>
      <c r="K1270" s="16" t="str">
        <f>IF($C1270="B",VLOOKUP($A1270,Bat!$A$4:$BF$2320,K$1,FALSE),VLOOKUP($A1270,Pit!$A$4:$BA$1686,K$2,FALSE))</f>
        <v>Normal</v>
      </c>
      <c r="L1270" s="17" t="str">
        <f>IF($C1270="B",VLOOKUP($A1270,Bat!$A$4:$BF$2320,L$1,FALSE),VLOOKUP($A1270,Pit!$A$4:$BA$1686,L$2,FALSE))</f>
        <v>Normal</v>
      </c>
      <c r="M1270" s="16">
        <f>IF($C1270="B",VLOOKUP($A1270,Bat!$A$4:$BF$2320,M$1,FALSE),VLOOKUP($A1270,Pit!$A$4:$BA$1686,M$2,FALSE))</f>
        <v>3</v>
      </c>
      <c r="N1270" s="16">
        <f>IF($C1270="B",VLOOKUP($A1270,Bat!$A$4:$BF$2320,N$1,FALSE),VLOOKUP($A1270,Pit!$A$4:$BA$1686,N$2,FALSE))</f>
        <v>4</v>
      </c>
      <c r="O1270" s="16">
        <f>IF($C1270="B",VLOOKUP($A1270,Bat!$A$4:$BF$2320,O$1,FALSE),VLOOKUP($A1270,Pit!$A$4:$BA$1686,O$2,FALSE))</f>
        <v>1</v>
      </c>
      <c r="P1270" s="16">
        <f>IF($C1270="B",VLOOKUP($A1270,Bat!$A$4:$BF$2320,P$1,FALSE),VLOOKUP($A1270,Pit!$A$4:$BA$1686,P$2,FALSE))</f>
        <v>5</v>
      </c>
      <c r="Q1270" s="17">
        <f>IF($C1270="B",VLOOKUP($A1270,Bat!$A$4:$BF$2320,Q$1,FALSE),VLOOKUP($A1270,Pit!$A$4:$BA$1686,Q$2,FALSE))</f>
        <v>2</v>
      </c>
      <c r="R1270" s="18">
        <f>IF($C1270="B",VLOOKUP($A1270,Bat!$A$4:$BF$2320,R$1,FALSE),VLOOKUP($A1270,Pit!$A$4:$BA$1686,R$2,FALSE))</f>
        <v>-0.12372654931691329</v>
      </c>
      <c r="S1270" s="19">
        <f>IF($C1270="B",VLOOKUP($A1270,Bat!$A$4:$BF$2320,S$1,FALSE),VLOOKUP($A1270,Pit!$A$4:$BA$1686,S$2,FALSE))</f>
        <v>0.3970174084636246</v>
      </c>
      <c r="T1270" s="20" t="str">
        <f>IF($C1270="B",VLOOKUP($A1270,Bat!$A$4:$BF$2320,T$1,FALSE),VLOOKUP($A1270,Pit!$A$4:$BA$1686,T$2,FALSE))</f>
        <v>-</v>
      </c>
      <c r="U1270" s="17" t="str">
        <f>VLOOKUP(IF($C1270="B",VLOOKUP($A1270,Bat!$A$4:$AU$2320,U$1,FALSE),VLOOKUP($A1270,Pit!$A$4:$BE$1686,U$2,FALSE)),COND!$A$35:$B$41,2,FALSE)</f>
        <v>??</v>
      </c>
      <c r="V1270" s="21">
        <f>IF($C1270="B",VLOOKUP($A1270,Bat!$A$4:$AT$2284,46,FALSE),VLOOKUP($A1270,Pit!$A$4:$BD$1664,56,FALSE))</f>
        <v>914</v>
      </c>
      <c r="W1270" s="16">
        <f t="shared" si="97"/>
        <v>999</v>
      </c>
      <c r="X1270" s="16"/>
      <c r="Y1270" s="22">
        <f t="shared" si="98"/>
        <v>516</v>
      </c>
      <c r="Z1270" s="16" t="str">
        <f>IFERROR(VLOOKUP($D1270,Results37!$F$3:$L$1396,Z$1,FALSE),"")</f>
        <v/>
      </c>
      <c r="AA1270" s="47" t="str">
        <f>IF(ISERROR(VLOOKUP(D1270,Results37!$F$3:$O$399,AA$1,FALSE)),"",IF(VLOOKUP(D1270,Results37!$F$3:$O$399,AA$1+1,FALSE)=1,"S"&amp;VLOOKUP(D1270,Results37!$F$3:$O$399,AA$1,FALSE),VLOOKUP(D1270,Results37!$F$3:$O$399,AA$1,FALSE)))</f>
        <v/>
      </c>
      <c r="AB1270" s="16" t="str">
        <f>IFERROR(VLOOKUP($D1270,Results37!$F$3:$L$1396,AB$1,FALSE),"")</f>
        <v/>
      </c>
      <c r="AC1270" s="16" t="str">
        <f>IFERROR(VLOOKUP($D1270,Results37!$F$3:$L$1396,AC$1,FALSE),"")</f>
        <v/>
      </c>
      <c r="AD1270" s="16" t="str">
        <f t="shared" si="99"/>
        <v/>
      </c>
      <c r="AE1270" s="20" t="str">
        <f>IF(ISERROR(VLOOKUP($AC1270&amp;"-"&amp;$F1270&amp;" "&amp;G1270,Bonuses!$B$1:$G$1006,4,FALSE)),"",INT(VLOOKUP($AC1270&amp;"-"&amp;$F1270&amp;" "&amp;$G1270,Bonuses!$B$1:$G$1006,4,FALSE)))</f>
        <v/>
      </c>
      <c r="AF1270" s="16" t="str">
        <f>IF(ISERROR(VLOOKUP($AC1270&amp;"-"&amp;$F1270,Bonuses!$B$1:$G$1006,5,FALSE)),"",IF(VLOOKUP($AC1270&amp;"-"&amp;$F1270,Bonuses!$B$1:$G$1006,5,FALSE)="","",VLOOKUP($AC1270&amp;"-"&amp;$F1270,Bonuses!$B$1:$G$1006,6,FALSE)&amp;" yrs, "&amp;VLOOKUP($AC1270&amp;"-"&amp;$F1270,Bonuses!$B$1:$G$1006,5,FALSE)))</f>
        <v/>
      </c>
    </row>
    <row r="1271" spans="1:32" s="21" customFormat="1" x14ac:dyDescent="0.25">
      <c r="A1271" s="21" t="s">
        <v>2022</v>
      </c>
      <c r="B1271" s="21">
        <f t="shared" si="95"/>
        <v>0</v>
      </c>
      <c r="C1271" s="21" t="str">
        <f t="shared" si="96"/>
        <v>B</v>
      </c>
      <c r="D1271" s="17">
        <f>IF($C1271="B",VLOOKUP($A1271,Bat!$A$4:$BF$2320,D$1,FALSE),VLOOKUP($A1271,Pit!$A$4:$BA$1686,D$2,FALSE))</f>
        <v>15117</v>
      </c>
      <c r="E1271" s="16" t="str">
        <f>IF($C1271="B",VLOOKUP($A1271,Bat!$A$4:$BF$2320,E$1,FALSE),VLOOKUP($A1271,Pit!$A$4:$BA$1686,E$2,FALSE))</f>
        <v>1B</v>
      </c>
      <c r="F1271" s="16" t="str">
        <f>IF($C1271="B",VLOOKUP($A1271,Bat!$A$4:$BF$2320,F$1,FALSE),VLOOKUP($A1271,Pit!$A$4:$BA$1686,F$2,FALSE))</f>
        <v>Tadaaki</v>
      </c>
      <c r="G1271" s="16" t="str">
        <f>IF($C1271="B",VLOOKUP($A1271,Bat!$A$4:$BF$2320,G$1,FALSE),VLOOKUP($A1271,Pit!$A$4:$BA$1686,G$2,FALSE))</f>
        <v>Kawasaki</v>
      </c>
      <c r="H1271" s="16">
        <f>IF($C1271="B",VLOOKUP($A1271,Bat!$A$4:$BF$2320,H$1,FALSE),VLOOKUP($A1271,Pit!$A$4:$BA$1686,H$2,FALSE))</f>
        <v>23</v>
      </c>
      <c r="I1271" s="16" t="str">
        <f>IF($C1271="B",VLOOKUP($A1271,Bat!$A$4:$BF$2320,I$1,FALSE),VLOOKUP($A1271,Pit!$A$4:$BA$1686,I$2,FALSE))</f>
        <v>R</v>
      </c>
      <c r="J1271" s="16" t="str">
        <f>IF($C1271="B",VLOOKUP($A1271,Bat!$A$4:$BF$2320,J$1,FALSE),VLOOKUP($A1271,Pit!$A$4:$BA$1686,J$2,FALSE))</f>
        <v>R</v>
      </c>
      <c r="K1271" s="16" t="str">
        <f>IF($C1271="B",VLOOKUP($A1271,Bat!$A$4:$BF$2320,K$1,FALSE),VLOOKUP($A1271,Pit!$A$4:$BA$1686,K$2,FALSE))</f>
        <v>Low</v>
      </c>
      <c r="L1271" s="17" t="str">
        <f>IF($C1271="B",VLOOKUP($A1271,Bat!$A$4:$BF$2320,L$1,FALSE),VLOOKUP($A1271,Pit!$A$4:$BA$1686,L$2,FALSE))</f>
        <v>Normal</v>
      </c>
      <c r="M1271" s="16">
        <f>IF($C1271="B",VLOOKUP($A1271,Bat!$A$4:$BF$2320,M$1,FALSE),VLOOKUP($A1271,Pit!$A$4:$BA$1686,M$2,FALSE))</f>
        <v>2</v>
      </c>
      <c r="N1271" s="16">
        <f>IF($C1271="B",VLOOKUP($A1271,Bat!$A$4:$BF$2320,N$1,FALSE),VLOOKUP($A1271,Pit!$A$4:$BA$1686,N$2,FALSE))</f>
        <v>4</v>
      </c>
      <c r="O1271" s="16">
        <f>IF($C1271="B",VLOOKUP($A1271,Bat!$A$4:$BF$2320,O$1,FALSE),VLOOKUP($A1271,Pit!$A$4:$BA$1686,O$2,FALSE))</f>
        <v>4</v>
      </c>
      <c r="P1271" s="16">
        <f>IF($C1271="B",VLOOKUP($A1271,Bat!$A$4:$BF$2320,P$1,FALSE),VLOOKUP($A1271,Pit!$A$4:$BA$1686,P$2,FALSE))</f>
        <v>5</v>
      </c>
      <c r="Q1271" s="17">
        <f>IF($C1271="B",VLOOKUP($A1271,Bat!$A$4:$BF$2320,Q$1,FALSE),VLOOKUP($A1271,Pit!$A$4:$BA$1686,Q$2,FALSE))</f>
        <v>3</v>
      </c>
      <c r="R1271" s="18">
        <f>IF($C1271="B",VLOOKUP($A1271,Bat!$A$4:$BF$2320,R$1,FALSE),VLOOKUP($A1271,Pit!$A$4:$BA$1686,R$2,FALSE))</f>
        <v>-0.25662731759947199</v>
      </c>
      <c r="S1271" s="19">
        <f>IF($C1271="B",VLOOKUP($A1271,Bat!$A$4:$BF$2320,S$1,FALSE),VLOOKUP($A1271,Pit!$A$4:$BA$1686,S$2,FALSE))</f>
        <v>0.37806889228292861</v>
      </c>
      <c r="T1271" s="20" t="str">
        <f>IF($C1271="B",VLOOKUP($A1271,Bat!$A$4:$BF$2320,T$1,FALSE),VLOOKUP($A1271,Pit!$A$4:$BA$1686,T$2,FALSE))</f>
        <v>-</v>
      </c>
      <c r="U1271" s="17" t="str">
        <f>VLOOKUP(IF($C1271="B",VLOOKUP($A1271,Bat!$A$4:$AU$2320,U$1,FALSE),VLOOKUP($A1271,Pit!$A$4:$BE$1686,U$2,FALSE)),COND!$A$35:$B$41,2,FALSE)</f>
        <v>??</v>
      </c>
      <c r="V1271" s="21">
        <f>IF($C1271="B",VLOOKUP($A1271,Bat!$A$4:$AT$2284,46,FALSE),VLOOKUP($A1271,Pit!$A$4:$BD$1664,56,FALSE))</f>
        <v>915</v>
      </c>
      <c r="W1271" s="16">
        <f t="shared" si="97"/>
        <v>999</v>
      </c>
      <c r="X1271" s="16"/>
      <c r="Y1271" s="22">
        <f t="shared" si="98"/>
        <v>527</v>
      </c>
      <c r="Z1271" s="16" t="str">
        <f>IFERROR(VLOOKUP($D1271,Results37!$F$3:$L$1396,Z$1,FALSE),"")</f>
        <v/>
      </c>
      <c r="AA1271" s="47" t="str">
        <f>IF(ISERROR(VLOOKUP(D1271,Results37!$F$3:$O$399,AA$1,FALSE)),"",IF(VLOOKUP(D1271,Results37!$F$3:$O$399,AA$1+1,FALSE)=1,"S"&amp;VLOOKUP(D1271,Results37!$F$3:$O$399,AA$1,FALSE),VLOOKUP(D1271,Results37!$F$3:$O$399,AA$1,FALSE)))</f>
        <v/>
      </c>
      <c r="AB1271" s="16" t="str">
        <f>IFERROR(VLOOKUP($D1271,Results37!$F$3:$L$1396,AB$1,FALSE),"")</f>
        <v/>
      </c>
      <c r="AC1271" s="16" t="str">
        <f>IFERROR(VLOOKUP($D1271,Results37!$F$3:$L$1396,AC$1,FALSE),"")</f>
        <v/>
      </c>
      <c r="AD1271" s="16" t="str">
        <f t="shared" si="99"/>
        <v/>
      </c>
      <c r="AE1271" s="20" t="str">
        <f>IF(ISERROR(VLOOKUP($AC1271&amp;"-"&amp;$F1271&amp;" "&amp;G1271,Bonuses!$B$1:$G$1006,4,FALSE)),"",INT(VLOOKUP($AC1271&amp;"-"&amp;$F1271&amp;" "&amp;$G1271,Bonuses!$B$1:$G$1006,4,FALSE)))</f>
        <v/>
      </c>
      <c r="AF1271" s="16" t="str">
        <f>IF(ISERROR(VLOOKUP($AC1271&amp;"-"&amp;$F1271,Bonuses!$B$1:$G$1006,5,FALSE)),"",IF(VLOOKUP($AC1271&amp;"-"&amp;$F1271,Bonuses!$B$1:$G$1006,5,FALSE)="","",VLOOKUP($AC1271&amp;"-"&amp;$F1271,Bonuses!$B$1:$G$1006,6,FALSE)&amp;" yrs, "&amp;VLOOKUP($AC1271&amp;"-"&amp;$F1271,Bonuses!$B$1:$G$1006,5,FALSE)))</f>
        <v/>
      </c>
    </row>
    <row r="1272" spans="1:32" s="21" customFormat="1" x14ac:dyDescent="0.25">
      <c r="A1272" s="21" t="s">
        <v>2030</v>
      </c>
      <c r="B1272" s="21">
        <f t="shared" si="95"/>
        <v>0</v>
      </c>
      <c r="C1272" s="21" t="str">
        <f t="shared" si="96"/>
        <v>B</v>
      </c>
      <c r="D1272" s="17">
        <f>IF($C1272="B",VLOOKUP($A1272,Bat!$A$4:$BF$2320,D$1,FALSE),VLOOKUP($A1272,Pit!$A$4:$BA$1686,D$2,FALSE))</f>
        <v>2610</v>
      </c>
      <c r="E1272" s="16" t="str">
        <f>IF($C1272="B",VLOOKUP($A1272,Bat!$A$4:$BF$2320,E$1,FALSE),VLOOKUP($A1272,Pit!$A$4:$BA$1686,E$2,FALSE))</f>
        <v>3B</v>
      </c>
      <c r="F1272" s="16" t="str">
        <f>IF($C1272="B",VLOOKUP($A1272,Bat!$A$4:$BF$2320,F$1,FALSE),VLOOKUP($A1272,Pit!$A$4:$BA$1686,F$2,FALSE))</f>
        <v>Alberto</v>
      </c>
      <c r="G1272" s="16" t="str">
        <f>IF($C1272="B",VLOOKUP($A1272,Bat!$A$4:$BF$2320,G$1,FALSE),VLOOKUP($A1272,Pit!$A$4:$BA$1686,G$2,FALSE))</f>
        <v>García</v>
      </c>
      <c r="H1272" s="16">
        <f>IF($C1272="B",VLOOKUP($A1272,Bat!$A$4:$BF$2320,H$1,FALSE),VLOOKUP($A1272,Pit!$A$4:$BA$1686,H$2,FALSE))</f>
        <v>23</v>
      </c>
      <c r="I1272" s="16" t="str">
        <f>IF($C1272="B",VLOOKUP($A1272,Bat!$A$4:$BF$2320,I$1,FALSE),VLOOKUP($A1272,Pit!$A$4:$BA$1686,I$2,FALSE))</f>
        <v>L</v>
      </c>
      <c r="J1272" s="16" t="str">
        <f>IF($C1272="B",VLOOKUP($A1272,Bat!$A$4:$BF$2320,J$1,FALSE),VLOOKUP($A1272,Pit!$A$4:$BA$1686,J$2,FALSE))</f>
        <v>R</v>
      </c>
      <c r="K1272" s="16" t="str">
        <f>IF($C1272="B",VLOOKUP($A1272,Bat!$A$4:$BF$2320,K$1,FALSE),VLOOKUP($A1272,Pit!$A$4:$BA$1686,K$2,FALSE))</f>
        <v>Low</v>
      </c>
      <c r="L1272" s="17" t="str">
        <f>IF($C1272="B",VLOOKUP($A1272,Bat!$A$4:$BF$2320,L$1,FALSE),VLOOKUP($A1272,Pit!$A$4:$BA$1686,L$2,FALSE))</f>
        <v>Normal</v>
      </c>
      <c r="M1272" s="16">
        <f>IF($C1272="B",VLOOKUP($A1272,Bat!$A$4:$BF$2320,M$1,FALSE),VLOOKUP($A1272,Pit!$A$4:$BA$1686,M$2,FALSE))</f>
        <v>2</v>
      </c>
      <c r="N1272" s="16">
        <f>IF($C1272="B",VLOOKUP($A1272,Bat!$A$4:$BF$2320,N$1,FALSE),VLOOKUP($A1272,Pit!$A$4:$BA$1686,N$2,FALSE))</f>
        <v>4</v>
      </c>
      <c r="O1272" s="16">
        <f>IF($C1272="B",VLOOKUP($A1272,Bat!$A$4:$BF$2320,O$1,FALSE),VLOOKUP($A1272,Pit!$A$4:$BA$1686,O$2,FALSE))</f>
        <v>6</v>
      </c>
      <c r="P1272" s="16">
        <f>IF($C1272="B",VLOOKUP($A1272,Bat!$A$4:$BF$2320,P$1,FALSE),VLOOKUP($A1272,Pit!$A$4:$BA$1686,P$2,FALSE))</f>
        <v>4</v>
      </c>
      <c r="Q1272" s="17">
        <f>IF($C1272="B",VLOOKUP($A1272,Bat!$A$4:$BF$2320,Q$1,FALSE),VLOOKUP($A1272,Pit!$A$4:$BA$1686,Q$2,FALSE))</f>
        <v>1</v>
      </c>
      <c r="R1272" s="18">
        <f>IF($C1272="B",VLOOKUP($A1272,Bat!$A$4:$BF$2320,R$1,FALSE),VLOOKUP($A1272,Pit!$A$4:$BA$1686,R$2,FALSE))</f>
        <v>-0.53247823090848811</v>
      </c>
      <c r="S1272" s="19">
        <f>IF($C1272="B",VLOOKUP($A1272,Bat!$A$4:$BF$2320,S$1,FALSE),VLOOKUP($A1272,Pit!$A$4:$BA$1686,S$2,FALSE))</f>
        <v>0.33873905573012042</v>
      </c>
      <c r="T1272" s="20" t="str">
        <f>IF($C1272="B",VLOOKUP($A1272,Bat!$A$4:$BF$2320,T$1,FALSE),VLOOKUP($A1272,Pit!$A$4:$BA$1686,T$2,FALSE))</f>
        <v>-</v>
      </c>
      <c r="U1272" s="17" t="str">
        <f>VLOOKUP(IF($C1272="B",VLOOKUP($A1272,Bat!$A$4:$AU$2320,U$1,FALSE),VLOOKUP($A1272,Pit!$A$4:$BE$1686,U$2,FALSE)),COND!$A$35:$B$41,2,FALSE)</f>
        <v>??</v>
      </c>
      <c r="V1272" s="21">
        <f>IF($C1272="B",VLOOKUP($A1272,Bat!$A$4:$AT$2284,46,FALSE),VLOOKUP($A1272,Pit!$A$4:$BD$1664,56,FALSE))</f>
        <v>916</v>
      </c>
      <c r="W1272" s="16">
        <f t="shared" si="97"/>
        <v>999</v>
      </c>
      <c r="X1272" s="16"/>
      <c r="Y1272" s="22">
        <f t="shared" si="98"/>
        <v>539</v>
      </c>
      <c r="Z1272" s="16" t="str">
        <f>IFERROR(VLOOKUP($D1272,Results37!$F$3:$L$1396,Z$1,FALSE),"")</f>
        <v/>
      </c>
      <c r="AA1272" s="47" t="str">
        <f>IF(ISERROR(VLOOKUP(D1272,Results37!$F$3:$O$399,AA$1,FALSE)),"",IF(VLOOKUP(D1272,Results37!$F$3:$O$399,AA$1+1,FALSE)=1,"S"&amp;VLOOKUP(D1272,Results37!$F$3:$O$399,AA$1,FALSE),VLOOKUP(D1272,Results37!$F$3:$O$399,AA$1,FALSE)))</f>
        <v/>
      </c>
      <c r="AB1272" s="16" t="str">
        <f>IFERROR(VLOOKUP($D1272,Results37!$F$3:$L$1396,AB$1,FALSE),"")</f>
        <v/>
      </c>
      <c r="AC1272" s="16" t="str">
        <f>IFERROR(VLOOKUP($D1272,Results37!$F$3:$L$1396,AC$1,FALSE),"")</f>
        <v/>
      </c>
      <c r="AD1272" s="16" t="str">
        <f t="shared" si="99"/>
        <v/>
      </c>
      <c r="AE1272" s="20" t="str">
        <f>IF(ISERROR(VLOOKUP($AC1272&amp;"-"&amp;$F1272&amp;" "&amp;G1272,Bonuses!$B$1:$G$1006,4,FALSE)),"",INT(VLOOKUP($AC1272&amp;"-"&amp;$F1272&amp;" "&amp;$G1272,Bonuses!$B$1:$G$1006,4,FALSE)))</f>
        <v/>
      </c>
      <c r="AF1272" s="16" t="str">
        <f>IF(ISERROR(VLOOKUP($AC1272&amp;"-"&amp;$F1272,Bonuses!$B$1:$G$1006,5,FALSE)),"",IF(VLOOKUP($AC1272&amp;"-"&amp;$F1272,Bonuses!$B$1:$G$1006,5,FALSE)="","",VLOOKUP($AC1272&amp;"-"&amp;$F1272,Bonuses!$B$1:$G$1006,6,FALSE)&amp;" yrs, "&amp;VLOOKUP($AC1272&amp;"-"&amp;$F1272,Bonuses!$B$1:$G$1006,5,FALSE)))</f>
        <v/>
      </c>
    </row>
    <row r="1273" spans="1:32" s="21" customFormat="1" x14ac:dyDescent="0.25">
      <c r="A1273" s="21" t="s">
        <v>2031</v>
      </c>
      <c r="B1273" s="21">
        <f t="shared" si="95"/>
        <v>0</v>
      </c>
      <c r="C1273" s="21" t="str">
        <f t="shared" si="96"/>
        <v>B</v>
      </c>
      <c r="D1273" s="17">
        <f>IF($C1273="B",VLOOKUP($A1273,Bat!$A$4:$BF$2320,D$1,FALSE),VLOOKUP($A1273,Pit!$A$4:$BA$1686,D$2,FALSE))</f>
        <v>15232</v>
      </c>
      <c r="E1273" s="16" t="str">
        <f>IF($C1273="B",VLOOKUP($A1273,Bat!$A$4:$BF$2320,E$1,FALSE),VLOOKUP($A1273,Pit!$A$4:$BA$1686,E$2,FALSE))</f>
        <v>1B</v>
      </c>
      <c r="F1273" s="16" t="str">
        <f>IF($C1273="B",VLOOKUP($A1273,Bat!$A$4:$BF$2320,F$1,FALSE),VLOOKUP($A1273,Pit!$A$4:$BA$1686,F$2,FALSE))</f>
        <v>Alfonso</v>
      </c>
      <c r="G1273" s="16" t="str">
        <f>IF($C1273="B",VLOOKUP($A1273,Bat!$A$4:$BF$2320,G$1,FALSE),VLOOKUP($A1273,Pit!$A$4:$BA$1686,G$2,FALSE))</f>
        <v>Cuevas</v>
      </c>
      <c r="H1273" s="16">
        <f>IF($C1273="B",VLOOKUP($A1273,Bat!$A$4:$BF$2320,H$1,FALSE),VLOOKUP($A1273,Pit!$A$4:$BA$1686,H$2,FALSE))</f>
        <v>23</v>
      </c>
      <c r="I1273" s="16" t="str">
        <f>IF($C1273="B",VLOOKUP($A1273,Bat!$A$4:$BF$2320,I$1,FALSE),VLOOKUP($A1273,Pit!$A$4:$BA$1686,I$2,FALSE))</f>
        <v>S</v>
      </c>
      <c r="J1273" s="16" t="str">
        <f>IF($C1273="B",VLOOKUP($A1273,Bat!$A$4:$BF$2320,J$1,FALSE),VLOOKUP($A1273,Pit!$A$4:$BA$1686,J$2,FALSE))</f>
        <v>R</v>
      </c>
      <c r="K1273" s="16" t="str">
        <f>IF($C1273="B",VLOOKUP($A1273,Bat!$A$4:$BF$2320,K$1,FALSE),VLOOKUP($A1273,Pit!$A$4:$BA$1686,K$2,FALSE))</f>
        <v>Low</v>
      </c>
      <c r="L1273" s="17" t="str">
        <f>IF($C1273="B",VLOOKUP($A1273,Bat!$A$4:$BF$2320,L$1,FALSE),VLOOKUP($A1273,Pit!$A$4:$BA$1686,L$2,FALSE))</f>
        <v>Normal</v>
      </c>
      <c r="M1273" s="16">
        <f>IF($C1273="B",VLOOKUP($A1273,Bat!$A$4:$BF$2320,M$1,FALSE),VLOOKUP($A1273,Pit!$A$4:$BA$1686,M$2,FALSE))</f>
        <v>3</v>
      </c>
      <c r="N1273" s="16">
        <f>IF($C1273="B",VLOOKUP($A1273,Bat!$A$4:$BF$2320,N$1,FALSE),VLOOKUP($A1273,Pit!$A$4:$BA$1686,N$2,FALSE))</f>
        <v>3</v>
      </c>
      <c r="O1273" s="16">
        <f>IF($C1273="B",VLOOKUP($A1273,Bat!$A$4:$BF$2320,O$1,FALSE),VLOOKUP($A1273,Pit!$A$4:$BA$1686,O$2,FALSE))</f>
        <v>3</v>
      </c>
      <c r="P1273" s="16">
        <f>IF($C1273="B",VLOOKUP($A1273,Bat!$A$4:$BF$2320,P$1,FALSE),VLOOKUP($A1273,Pit!$A$4:$BA$1686,P$2,FALSE))</f>
        <v>4</v>
      </c>
      <c r="Q1273" s="17">
        <f>IF($C1273="B",VLOOKUP($A1273,Bat!$A$4:$BF$2320,Q$1,FALSE),VLOOKUP($A1273,Pit!$A$4:$BA$1686,Q$2,FALSE))</f>
        <v>2</v>
      </c>
      <c r="R1273" s="18">
        <f>IF($C1273="B",VLOOKUP($A1273,Bat!$A$4:$BF$2320,R$1,FALSE),VLOOKUP($A1273,Pit!$A$4:$BA$1686,R$2,FALSE))</f>
        <v>-0.57784436554696583</v>
      </c>
      <c r="S1273" s="19">
        <f>IF($C1273="B",VLOOKUP($A1273,Bat!$A$4:$BF$2320,S$1,FALSE),VLOOKUP($A1273,Pit!$A$4:$BA$1686,S$2,FALSE))</f>
        <v>0.33227091451949026</v>
      </c>
      <c r="T1273" s="20" t="str">
        <f>IF($C1273="B",VLOOKUP($A1273,Bat!$A$4:$BF$2320,T$1,FALSE),VLOOKUP($A1273,Pit!$A$4:$BA$1686,T$2,FALSE))</f>
        <v>-</v>
      </c>
      <c r="U1273" s="17" t="str">
        <f>VLOOKUP(IF($C1273="B",VLOOKUP($A1273,Bat!$A$4:$AU$2320,U$1,FALSE),VLOOKUP($A1273,Pit!$A$4:$BE$1686,U$2,FALSE)),COND!$A$35:$B$41,2,FALSE)</f>
        <v>??</v>
      </c>
      <c r="V1273" s="21">
        <f>IF($C1273="B",VLOOKUP($A1273,Bat!$A$4:$AT$2284,46,FALSE),VLOOKUP($A1273,Pit!$A$4:$BD$1664,56,FALSE))</f>
        <v>917</v>
      </c>
      <c r="W1273" s="16">
        <f t="shared" si="97"/>
        <v>999</v>
      </c>
      <c r="X1273" s="16"/>
      <c r="Y1273" s="22">
        <f t="shared" si="98"/>
        <v>541</v>
      </c>
      <c r="Z1273" s="16" t="str">
        <f>IFERROR(VLOOKUP($D1273,Results37!$F$3:$L$1396,Z$1,FALSE),"")</f>
        <v/>
      </c>
      <c r="AA1273" s="47" t="str">
        <f>IF(ISERROR(VLOOKUP(D1273,Results37!$F$3:$O$399,AA$1,FALSE)),"",IF(VLOOKUP(D1273,Results37!$F$3:$O$399,AA$1+1,FALSE)=1,"S"&amp;VLOOKUP(D1273,Results37!$F$3:$O$399,AA$1,FALSE),VLOOKUP(D1273,Results37!$F$3:$O$399,AA$1,FALSE)))</f>
        <v/>
      </c>
      <c r="AB1273" s="16" t="str">
        <f>IFERROR(VLOOKUP($D1273,Results37!$F$3:$L$1396,AB$1,FALSE),"")</f>
        <v/>
      </c>
      <c r="AC1273" s="16" t="str">
        <f>IFERROR(VLOOKUP($D1273,Results37!$F$3:$L$1396,AC$1,FALSE),"")</f>
        <v/>
      </c>
      <c r="AD1273" s="16" t="str">
        <f t="shared" si="99"/>
        <v/>
      </c>
      <c r="AE1273" s="20" t="str">
        <f>IF(ISERROR(VLOOKUP($AC1273&amp;"-"&amp;$F1273&amp;" "&amp;G1273,Bonuses!$B$1:$G$1006,4,FALSE)),"",INT(VLOOKUP($AC1273&amp;"-"&amp;$F1273&amp;" "&amp;$G1273,Bonuses!$B$1:$G$1006,4,FALSE)))</f>
        <v/>
      </c>
      <c r="AF1273" s="16" t="str">
        <f>IF(ISERROR(VLOOKUP($AC1273&amp;"-"&amp;$F1273,Bonuses!$B$1:$G$1006,5,FALSE)),"",IF(VLOOKUP($AC1273&amp;"-"&amp;$F1273,Bonuses!$B$1:$G$1006,5,FALSE)="","",VLOOKUP($AC1273&amp;"-"&amp;$F1273,Bonuses!$B$1:$G$1006,6,FALSE)&amp;" yrs, "&amp;VLOOKUP($AC1273&amp;"-"&amp;$F1273,Bonuses!$B$1:$G$1006,5,FALSE)))</f>
        <v/>
      </c>
    </row>
    <row r="1274" spans="1:32" s="21" customFormat="1" x14ac:dyDescent="0.25">
      <c r="A1274" s="21" t="s">
        <v>1950</v>
      </c>
      <c r="B1274" s="21">
        <f t="shared" si="95"/>
        <v>0</v>
      </c>
      <c r="C1274" s="21" t="str">
        <f t="shared" si="96"/>
        <v>B</v>
      </c>
      <c r="D1274" s="17">
        <f>IF($C1274="B",VLOOKUP($A1274,Bat!$A$4:$BF$2320,D$1,FALSE),VLOOKUP($A1274,Pit!$A$4:$BA$1686,D$2,FALSE))</f>
        <v>9661</v>
      </c>
      <c r="E1274" s="16" t="str">
        <f>IF($C1274="B",VLOOKUP($A1274,Bat!$A$4:$BF$2320,E$1,FALSE),VLOOKUP($A1274,Pit!$A$4:$BA$1686,E$2,FALSE))</f>
        <v>1B</v>
      </c>
      <c r="F1274" s="16" t="str">
        <f>IF($C1274="B",VLOOKUP($A1274,Bat!$A$4:$BF$2320,F$1,FALSE),VLOOKUP($A1274,Pit!$A$4:$BA$1686,F$2,FALSE))</f>
        <v>Gen</v>
      </c>
      <c r="G1274" s="16" t="str">
        <f>IF($C1274="B",VLOOKUP($A1274,Bat!$A$4:$BF$2320,G$1,FALSE),VLOOKUP($A1274,Pit!$A$4:$BA$1686,G$2,FALSE))</f>
        <v>Saikawa</v>
      </c>
      <c r="H1274" s="16">
        <f>IF($C1274="B",VLOOKUP($A1274,Bat!$A$4:$BF$2320,H$1,FALSE),VLOOKUP($A1274,Pit!$A$4:$BA$1686,H$2,FALSE))</f>
        <v>23</v>
      </c>
      <c r="I1274" s="16" t="str">
        <f>IF($C1274="B",VLOOKUP($A1274,Bat!$A$4:$BF$2320,I$1,FALSE),VLOOKUP($A1274,Pit!$A$4:$BA$1686,I$2,FALSE))</f>
        <v>L</v>
      </c>
      <c r="J1274" s="16" t="str">
        <f>IF($C1274="B",VLOOKUP($A1274,Bat!$A$4:$BF$2320,J$1,FALSE),VLOOKUP($A1274,Pit!$A$4:$BA$1686,J$2,FALSE))</f>
        <v>L</v>
      </c>
      <c r="K1274" s="16" t="str">
        <f>IF($C1274="B",VLOOKUP($A1274,Bat!$A$4:$BF$2320,K$1,FALSE),VLOOKUP($A1274,Pit!$A$4:$BA$1686,K$2,FALSE))</f>
        <v>Normal</v>
      </c>
      <c r="L1274" s="17" t="str">
        <f>IF($C1274="B",VLOOKUP($A1274,Bat!$A$4:$BF$2320,L$1,FALSE),VLOOKUP($A1274,Pit!$A$4:$BA$1686,L$2,FALSE))</f>
        <v>Normal</v>
      </c>
      <c r="M1274" s="16">
        <f>IF($C1274="B",VLOOKUP($A1274,Bat!$A$4:$BF$2320,M$1,FALSE),VLOOKUP($A1274,Pit!$A$4:$BA$1686,M$2,FALSE))</f>
        <v>2</v>
      </c>
      <c r="N1274" s="16">
        <f>IF($C1274="B",VLOOKUP($A1274,Bat!$A$4:$BF$2320,N$1,FALSE),VLOOKUP($A1274,Pit!$A$4:$BA$1686,N$2,FALSE))</f>
        <v>3</v>
      </c>
      <c r="O1274" s="16">
        <f>IF($C1274="B",VLOOKUP($A1274,Bat!$A$4:$BF$2320,O$1,FALSE),VLOOKUP($A1274,Pit!$A$4:$BA$1686,O$2,FALSE))</f>
        <v>4</v>
      </c>
      <c r="P1274" s="16">
        <f>IF($C1274="B",VLOOKUP($A1274,Bat!$A$4:$BF$2320,P$1,FALSE),VLOOKUP($A1274,Pit!$A$4:$BA$1686,P$2,FALSE))</f>
        <v>6</v>
      </c>
      <c r="Q1274" s="17">
        <f>IF($C1274="B",VLOOKUP($A1274,Bat!$A$4:$BF$2320,Q$1,FALSE),VLOOKUP($A1274,Pit!$A$4:$BA$1686,Q$2,FALSE))</f>
        <v>3</v>
      </c>
      <c r="R1274" s="18">
        <f>IF($C1274="B",VLOOKUP($A1274,Bat!$A$4:$BF$2320,R$1,FALSE),VLOOKUP($A1274,Pit!$A$4:$BA$1686,R$2,FALSE))</f>
        <v>-0.68830150027128489</v>
      </c>
      <c r="S1274" s="19">
        <f>IF($C1274="B",VLOOKUP($A1274,Bat!$A$4:$BF$2320,S$1,FALSE),VLOOKUP($A1274,Pit!$A$4:$BA$1686,S$2,FALSE))</f>
        <v>0.31652233133487556</v>
      </c>
      <c r="T1274" s="20" t="str">
        <f>IF($C1274="B",VLOOKUP($A1274,Bat!$A$4:$BF$2320,T$1,FALSE),VLOOKUP($A1274,Pit!$A$4:$BA$1686,T$2,FALSE))</f>
        <v>-</v>
      </c>
      <c r="U1274" s="17" t="str">
        <f>VLOOKUP(IF($C1274="B",VLOOKUP($A1274,Bat!$A$4:$AU$2320,U$1,FALSE),VLOOKUP($A1274,Pit!$A$4:$BE$1686,U$2,FALSE)),COND!$A$35:$B$41,2,FALSE)</f>
        <v>??</v>
      </c>
      <c r="V1274" s="21">
        <f>IF($C1274="B",VLOOKUP($A1274,Bat!$A$4:$AT$2284,46,FALSE),VLOOKUP($A1274,Pit!$A$4:$BD$1664,56,FALSE))</f>
        <v>918</v>
      </c>
      <c r="W1274" s="16">
        <f t="shared" si="97"/>
        <v>999</v>
      </c>
      <c r="X1274" s="16"/>
      <c r="Y1274" s="22">
        <f t="shared" si="98"/>
        <v>550</v>
      </c>
      <c r="Z1274" s="16" t="str">
        <f>IFERROR(VLOOKUP($D1274,Results37!$F$3:$L$1396,Z$1,FALSE),"")</f>
        <v/>
      </c>
      <c r="AA1274" s="47" t="str">
        <f>IF(ISERROR(VLOOKUP(D1274,Results37!$F$3:$O$399,AA$1,FALSE)),"",IF(VLOOKUP(D1274,Results37!$F$3:$O$399,AA$1+1,FALSE)=1,"S"&amp;VLOOKUP(D1274,Results37!$F$3:$O$399,AA$1,FALSE),VLOOKUP(D1274,Results37!$F$3:$O$399,AA$1,FALSE)))</f>
        <v/>
      </c>
      <c r="AB1274" s="16" t="str">
        <f>IFERROR(VLOOKUP($D1274,Results37!$F$3:$L$1396,AB$1,FALSE),"")</f>
        <v/>
      </c>
      <c r="AC1274" s="16" t="str">
        <f>IFERROR(VLOOKUP($D1274,Results37!$F$3:$L$1396,AC$1,FALSE),"")</f>
        <v/>
      </c>
      <c r="AD1274" s="16" t="str">
        <f t="shared" si="99"/>
        <v/>
      </c>
      <c r="AE1274" s="20" t="str">
        <f>IF(ISERROR(VLOOKUP($AC1274&amp;"-"&amp;$F1274&amp;" "&amp;G1274,Bonuses!$B$1:$G$1006,4,FALSE)),"",INT(VLOOKUP($AC1274&amp;"-"&amp;$F1274&amp;" "&amp;$G1274,Bonuses!$B$1:$G$1006,4,FALSE)))</f>
        <v/>
      </c>
      <c r="AF1274" s="16" t="str">
        <f>IF(ISERROR(VLOOKUP($AC1274&amp;"-"&amp;$F1274,Bonuses!$B$1:$G$1006,5,FALSE)),"",IF(VLOOKUP($AC1274&amp;"-"&amp;$F1274,Bonuses!$B$1:$G$1006,5,FALSE)="","",VLOOKUP($AC1274&amp;"-"&amp;$F1274,Bonuses!$B$1:$G$1006,6,FALSE)&amp;" yrs, "&amp;VLOOKUP($AC1274&amp;"-"&amp;$F1274,Bonuses!$B$1:$G$1006,5,FALSE)))</f>
        <v/>
      </c>
    </row>
    <row r="1275" spans="1:32" s="21" customFormat="1" x14ac:dyDescent="0.25">
      <c r="A1275" s="21" t="s">
        <v>2057</v>
      </c>
      <c r="B1275" s="21">
        <f t="shared" si="95"/>
        <v>0</v>
      </c>
      <c r="C1275" s="21" t="str">
        <f t="shared" si="96"/>
        <v>B</v>
      </c>
      <c r="D1275" s="17">
        <f>IF($C1275="B",VLOOKUP($A1275,Bat!$A$4:$BF$2320,D$1,FALSE),VLOOKUP($A1275,Pit!$A$4:$BA$1686,D$2,FALSE))</f>
        <v>13603</v>
      </c>
      <c r="E1275" s="16" t="str">
        <f>IF($C1275="B",VLOOKUP($A1275,Bat!$A$4:$BF$2320,E$1,FALSE),VLOOKUP($A1275,Pit!$A$4:$BA$1686,E$2,FALSE))</f>
        <v>2B</v>
      </c>
      <c r="F1275" s="16" t="str">
        <f>IF($C1275="B",VLOOKUP($A1275,Bat!$A$4:$BF$2320,F$1,FALSE),VLOOKUP($A1275,Pit!$A$4:$BA$1686,F$2,FALSE))</f>
        <v>Pepe</v>
      </c>
      <c r="G1275" s="16" t="str">
        <f>IF($C1275="B",VLOOKUP($A1275,Bat!$A$4:$BF$2320,G$1,FALSE),VLOOKUP($A1275,Pit!$A$4:$BA$1686,G$2,FALSE))</f>
        <v>Vargas</v>
      </c>
      <c r="H1275" s="16">
        <f>IF($C1275="B",VLOOKUP($A1275,Bat!$A$4:$BF$2320,H$1,FALSE),VLOOKUP($A1275,Pit!$A$4:$BA$1686,H$2,FALSE))</f>
        <v>23</v>
      </c>
      <c r="I1275" s="16" t="str">
        <f>IF($C1275="B",VLOOKUP($A1275,Bat!$A$4:$BF$2320,I$1,FALSE),VLOOKUP($A1275,Pit!$A$4:$BA$1686,I$2,FALSE))</f>
        <v>R</v>
      </c>
      <c r="J1275" s="16" t="str">
        <f>IF($C1275="B",VLOOKUP($A1275,Bat!$A$4:$BF$2320,J$1,FALSE),VLOOKUP($A1275,Pit!$A$4:$BA$1686,J$2,FALSE))</f>
        <v>R</v>
      </c>
      <c r="K1275" s="16" t="str">
        <f>IF($C1275="B",VLOOKUP($A1275,Bat!$A$4:$BF$2320,K$1,FALSE),VLOOKUP($A1275,Pit!$A$4:$BA$1686,K$2,FALSE))</f>
        <v>Normal</v>
      </c>
      <c r="L1275" s="17" t="str">
        <f>IF($C1275="B",VLOOKUP($A1275,Bat!$A$4:$BF$2320,L$1,FALSE),VLOOKUP($A1275,Pit!$A$4:$BA$1686,L$2,FALSE))</f>
        <v>Normal</v>
      </c>
      <c r="M1275" s="16">
        <f>IF($C1275="B",VLOOKUP($A1275,Bat!$A$4:$BF$2320,M$1,FALSE),VLOOKUP($A1275,Pit!$A$4:$BA$1686,M$2,FALSE))</f>
        <v>2</v>
      </c>
      <c r="N1275" s="16">
        <f>IF($C1275="B",VLOOKUP($A1275,Bat!$A$4:$BF$2320,N$1,FALSE),VLOOKUP($A1275,Pit!$A$4:$BA$1686,N$2,FALSE))</f>
        <v>3</v>
      </c>
      <c r="O1275" s="16">
        <f>IF($C1275="B",VLOOKUP($A1275,Bat!$A$4:$BF$2320,O$1,FALSE),VLOOKUP($A1275,Pit!$A$4:$BA$1686,O$2,FALSE))</f>
        <v>3</v>
      </c>
      <c r="P1275" s="16">
        <f>IF($C1275="B",VLOOKUP($A1275,Bat!$A$4:$BF$2320,P$1,FALSE),VLOOKUP($A1275,Pit!$A$4:$BA$1686,P$2,FALSE))</f>
        <v>7</v>
      </c>
      <c r="Q1275" s="17">
        <f>IF($C1275="B",VLOOKUP($A1275,Bat!$A$4:$BF$2320,Q$1,FALSE),VLOOKUP($A1275,Pit!$A$4:$BA$1686,Q$2,FALSE))</f>
        <v>2</v>
      </c>
      <c r="R1275" s="18">
        <f>IF($C1275="B",VLOOKUP($A1275,Bat!$A$4:$BF$2320,R$1,FALSE),VLOOKUP($A1275,Pit!$A$4:$BA$1686,R$2,FALSE))</f>
        <v>-0.75952587383912906</v>
      </c>
      <c r="S1275" s="19">
        <f>IF($C1275="B",VLOOKUP($A1275,Bat!$A$4:$BF$2320,S$1,FALSE),VLOOKUP($A1275,Pit!$A$4:$BA$1686,S$2,FALSE))</f>
        <v>0.30636741490774949</v>
      </c>
      <c r="T1275" s="20" t="str">
        <f>IF($C1275="B",VLOOKUP($A1275,Bat!$A$4:$BF$2320,T$1,FALSE),VLOOKUP($A1275,Pit!$A$4:$BA$1686,T$2,FALSE))</f>
        <v>$2.6m</v>
      </c>
      <c r="U1275" s="17" t="str">
        <f>VLOOKUP(IF($C1275="B",VLOOKUP($A1275,Bat!$A$4:$AU$2320,U$1,FALSE),VLOOKUP($A1275,Pit!$A$4:$BE$1686,U$2,FALSE)),COND!$A$35:$B$41,2,FALSE)</f>
        <v>??</v>
      </c>
      <c r="V1275" s="21">
        <f>IF($C1275="B",VLOOKUP($A1275,Bat!$A$4:$AT$2284,46,FALSE),VLOOKUP($A1275,Pit!$A$4:$BD$1664,56,FALSE))</f>
        <v>920</v>
      </c>
      <c r="W1275" s="16">
        <f t="shared" si="97"/>
        <v>999</v>
      </c>
      <c r="X1275" s="16"/>
      <c r="Y1275" s="22">
        <f t="shared" si="98"/>
        <v>554</v>
      </c>
      <c r="Z1275" s="16" t="str">
        <f>IFERROR(VLOOKUP($D1275,Results37!$F$3:$L$1396,Z$1,FALSE),"")</f>
        <v/>
      </c>
      <c r="AA1275" s="47" t="str">
        <f>IF(ISERROR(VLOOKUP(D1275,Results37!$F$3:$O$399,AA$1,FALSE)),"",IF(VLOOKUP(D1275,Results37!$F$3:$O$399,AA$1+1,FALSE)=1,"S"&amp;VLOOKUP(D1275,Results37!$F$3:$O$399,AA$1,FALSE),VLOOKUP(D1275,Results37!$F$3:$O$399,AA$1,FALSE)))</f>
        <v/>
      </c>
      <c r="AB1275" s="16" t="str">
        <f>IFERROR(VLOOKUP($D1275,Results37!$F$3:$L$1396,AB$1,FALSE),"")</f>
        <v/>
      </c>
      <c r="AC1275" s="16" t="str">
        <f>IFERROR(VLOOKUP($D1275,Results37!$F$3:$L$1396,AC$1,FALSE),"")</f>
        <v/>
      </c>
      <c r="AD1275" s="16" t="str">
        <f t="shared" si="99"/>
        <v/>
      </c>
      <c r="AE1275" s="20" t="str">
        <f>IF(ISERROR(VLOOKUP($AC1275&amp;"-"&amp;$F1275&amp;" "&amp;G1275,Bonuses!$B$1:$G$1006,4,FALSE)),"",INT(VLOOKUP($AC1275&amp;"-"&amp;$F1275&amp;" "&amp;$G1275,Bonuses!$B$1:$G$1006,4,FALSE)))</f>
        <v/>
      </c>
      <c r="AF1275" s="16" t="str">
        <f>IF(ISERROR(VLOOKUP($AC1275&amp;"-"&amp;$F1275,Bonuses!$B$1:$G$1006,5,FALSE)),"",IF(VLOOKUP($AC1275&amp;"-"&amp;$F1275,Bonuses!$B$1:$G$1006,5,FALSE)="","",VLOOKUP($AC1275&amp;"-"&amp;$F1275,Bonuses!$B$1:$G$1006,6,FALSE)&amp;" yrs, "&amp;VLOOKUP($AC1275&amp;"-"&amp;$F1275,Bonuses!$B$1:$G$1006,5,FALSE)))</f>
        <v/>
      </c>
    </row>
    <row r="1276" spans="1:32" s="21" customFormat="1" x14ac:dyDescent="0.25">
      <c r="A1276" s="21" t="s">
        <v>2035</v>
      </c>
      <c r="B1276" s="21">
        <f t="shared" si="95"/>
        <v>0</v>
      </c>
      <c r="C1276" s="21" t="str">
        <f t="shared" si="96"/>
        <v>B</v>
      </c>
      <c r="D1276" s="17">
        <f>IF($C1276="B",VLOOKUP($A1276,Bat!$A$4:$BF$2320,D$1,FALSE),VLOOKUP($A1276,Pit!$A$4:$BA$1686,D$2,FALSE))</f>
        <v>5430</v>
      </c>
      <c r="E1276" s="16" t="str">
        <f>IF($C1276="B",VLOOKUP($A1276,Bat!$A$4:$BF$2320,E$1,FALSE),VLOOKUP($A1276,Pit!$A$4:$BA$1686,E$2,FALSE))</f>
        <v>C</v>
      </c>
      <c r="F1276" s="16" t="str">
        <f>IF($C1276="B",VLOOKUP($A1276,Bat!$A$4:$BF$2320,F$1,FALSE),VLOOKUP($A1276,Pit!$A$4:$BA$1686,F$2,FALSE))</f>
        <v>Alejandro</v>
      </c>
      <c r="G1276" s="16" t="str">
        <f>IF($C1276="B",VLOOKUP($A1276,Bat!$A$4:$BF$2320,G$1,FALSE),VLOOKUP($A1276,Pit!$A$4:$BA$1686,G$2,FALSE))</f>
        <v>Taváres</v>
      </c>
      <c r="H1276" s="16">
        <f>IF($C1276="B",VLOOKUP($A1276,Bat!$A$4:$BF$2320,H$1,FALSE),VLOOKUP($A1276,Pit!$A$4:$BA$1686,H$2,FALSE))</f>
        <v>23</v>
      </c>
      <c r="I1276" s="16" t="str">
        <f>IF($C1276="B",VLOOKUP($A1276,Bat!$A$4:$BF$2320,I$1,FALSE),VLOOKUP($A1276,Pit!$A$4:$BA$1686,I$2,FALSE))</f>
        <v>S</v>
      </c>
      <c r="J1276" s="16" t="str">
        <f>IF($C1276="B",VLOOKUP($A1276,Bat!$A$4:$BF$2320,J$1,FALSE),VLOOKUP($A1276,Pit!$A$4:$BA$1686,J$2,FALSE))</f>
        <v>R</v>
      </c>
      <c r="K1276" s="16" t="str">
        <f>IF($C1276="B",VLOOKUP($A1276,Bat!$A$4:$BF$2320,K$1,FALSE),VLOOKUP($A1276,Pit!$A$4:$BA$1686,K$2,FALSE))</f>
        <v>Low</v>
      </c>
      <c r="L1276" s="17" t="str">
        <f>IF($C1276="B",VLOOKUP($A1276,Bat!$A$4:$BF$2320,L$1,FALSE),VLOOKUP($A1276,Pit!$A$4:$BA$1686,L$2,FALSE))</f>
        <v>Normal</v>
      </c>
      <c r="M1276" s="16">
        <f>IF($C1276="B",VLOOKUP($A1276,Bat!$A$4:$BF$2320,M$1,FALSE),VLOOKUP($A1276,Pit!$A$4:$BA$1686,M$2,FALSE))</f>
        <v>2</v>
      </c>
      <c r="N1276" s="16">
        <f>IF($C1276="B",VLOOKUP($A1276,Bat!$A$4:$BF$2320,N$1,FALSE),VLOOKUP($A1276,Pit!$A$4:$BA$1686,N$2,FALSE))</f>
        <v>3</v>
      </c>
      <c r="O1276" s="16">
        <f>IF($C1276="B",VLOOKUP($A1276,Bat!$A$4:$BF$2320,O$1,FALSE),VLOOKUP($A1276,Pit!$A$4:$BA$1686,O$2,FALSE))</f>
        <v>5</v>
      </c>
      <c r="P1276" s="16">
        <f>IF($C1276="B",VLOOKUP($A1276,Bat!$A$4:$BF$2320,P$1,FALSE),VLOOKUP($A1276,Pit!$A$4:$BA$1686,P$2,FALSE))</f>
        <v>5</v>
      </c>
      <c r="Q1276" s="17">
        <f>IF($C1276="B",VLOOKUP($A1276,Bat!$A$4:$BF$2320,Q$1,FALSE),VLOOKUP($A1276,Pit!$A$4:$BA$1686,Q$2,FALSE))</f>
        <v>1</v>
      </c>
      <c r="R1276" s="18">
        <f>IF($C1276="B",VLOOKUP($A1276,Bat!$A$4:$BF$2320,R$1,FALSE),VLOOKUP($A1276,Pit!$A$4:$BA$1686,R$2,FALSE))</f>
        <v>-0.84224438923329892</v>
      </c>
      <c r="S1276" s="19">
        <f>IF($C1276="B",VLOOKUP($A1276,Bat!$A$4:$BF$2320,S$1,FALSE),VLOOKUP($A1276,Pit!$A$4:$BA$1686,S$2,FALSE))</f>
        <v>0.29457370485140755</v>
      </c>
      <c r="T1276" s="20" t="str">
        <f>IF($C1276="B",VLOOKUP($A1276,Bat!$A$4:$BF$2320,T$1,FALSE),VLOOKUP($A1276,Pit!$A$4:$BA$1686,T$2,FALSE))</f>
        <v>-</v>
      </c>
      <c r="U1276" s="17" t="str">
        <f>VLOOKUP(IF($C1276="B",VLOOKUP($A1276,Bat!$A$4:$AU$2320,U$1,FALSE),VLOOKUP($A1276,Pit!$A$4:$BE$1686,U$2,FALSE)),COND!$A$35:$B$41,2,FALSE)</f>
        <v>??</v>
      </c>
      <c r="V1276" s="21">
        <f>IF($C1276="B",VLOOKUP($A1276,Bat!$A$4:$AT$2284,46,FALSE),VLOOKUP($A1276,Pit!$A$4:$BD$1664,56,FALSE))</f>
        <v>921</v>
      </c>
      <c r="W1276" s="16">
        <f t="shared" si="97"/>
        <v>999</v>
      </c>
      <c r="X1276" s="16"/>
      <c r="Y1276" s="22">
        <f t="shared" si="98"/>
        <v>557</v>
      </c>
      <c r="Z1276" s="16" t="str">
        <f>IFERROR(VLOOKUP($D1276,Results37!$F$3:$L$1396,Z$1,FALSE),"")</f>
        <v/>
      </c>
      <c r="AA1276" s="47" t="str">
        <f>IF(ISERROR(VLOOKUP(D1276,Results37!$F$3:$O$399,AA$1,FALSE)),"",IF(VLOOKUP(D1276,Results37!$F$3:$O$399,AA$1+1,FALSE)=1,"S"&amp;VLOOKUP(D1276,Results37!$F$3:$O$399,AA$1,FALSE),VLOOKUP(D1276,Results37!$F$3:$O$399,AA$1,FALSE)))</f>
        <v/>
      </c>
      <c r="AB1276" s="16" t="str">
        <f>IFERROR(VLOOKUP($D1276,Results37!$F$3:$L$1396,AB$1,FALSE),"")</f>
        <v/>
      </c>
      <c r="AC1276" s="16" t="str">
        <f>IFERROR(VLOOKUP($D1276,Results37!$F$3:$L$1396,AC$1,FALSE),"")</f>
        <v/>
      </c>
      <c r="AD1276" s="16" t="str">
        <f t="shared" si="99"/>
        <v/>
      </c>
      <c r="AE1276" s="20" t="str">
        <f>IF(ISERROR(VLOOKUP($AC1276&amp;"-"&amp;$F1276&amp;" "&amp;G1276,Bonuses!$B$1:$G$1006,4,FALSE)),"",INT(VLOOKUP($AC1276&amp;"-"&amp;$F1276&amp;" "&amp;$G1276,Bonuses!$B$1:$G$1006,4,FALSE)))</f>
        <v/>
      </c>
      <c r="AF1276" s="16" t="str">
        <f>IF(ISERROR(VLOOKUP($AC1276&amp;"-"&amp;$F1276,Bonuses!$B$1:$G$1006,5,FALSE)),"",IF(VLOOKUP($AC1276&amp;"-"&amp;$F1276,Bonuses!$B$1:$G$1006,5,FALSE)="","",VLOOKUP($AC1276&amp;"-"&amp;$F1276,Bonuses!$B$1:$G$1006,6,FALSE)&amp;" yrs, "&amp;VLOOKUP($AC1276&amp;"-"&amp;$F1276,Bonuses!$B$1:$G$1006,5,FALSE)))</f>
        <v/>
      </c>
    </row>
    <row r="1277" spans="1:32" s="21" customFormat="1" x14ac:dyDescent="0.25">
      <c r="A1277" s="21" t="s">
        <v>2042</v>
      </c>
      <c r="B1277" s="21">
        <f t="shared" si="95"/>
        <v>0</v>
      </c>
      <c r="C1277" s="21" t="str">
        <f t="shared" si="96"/>
        <v>B</v>
      </c>
      <c r="D1277" s="17">
        <f>IF($C1277="B",VLOOKUP($A1277,Bat!$A$4:$BF$2320,D$1,FALSE),VLOOKUP($A1277,Pit!$A$4:$BA$1686,D$2,FALSE))</f>
        <v>15251</v>
      </c>
      <c r="E1277" s="16" t="str">
        <f>IF($C1277="B",VLOOKUP($A1277,Bat!$A$4:$BF$2320,E$1,FALSE),VLOOKUP($A1277,Pit!$A$4:$BA$1686,E$2,FALSE))</f>
        <v>LF</v>
      </c>
      <c r="F1277" s="16" t="str">
        <f>IF($C1277="B",VLOOKUP($A1277,Bat!$A$4:$BF$2320,F$1,FALSE),VLOOKUP($A1277,Pit!$A$4:$BA$1686,F$2,FALSE))</f>
        <v>Greg</v>
      </c>
      <c r="G1277" s="16" t="str">
        <f>IF($C1277="B",VLOOKUP($A1277,Bat!$A$4:$BF$2320,G$1,FALSE),VLOOKUP($A1277,Pit!$A$4:$BA$1686,G$2,FALSE))</f>
        <v>Myers</v>
      </c>
      <c r="H1277" s="16">
        <f>IF($C1277="B",VLOOKUP($A1277,Bat!$A$4:$BF$2320,H$1,FALSE),VLOOKUP($A1277,Pit!$A$4:$BA$1686,H$2,FALSE))</f>
        <v>23</v>
      </c>
      <c r="I1277" s="16" t="str">
        <f>IF($C1277="B",VLOOKUP($A1277,Bat!$A$4:$BF$2320,I$1,FALSE),VLOOKUP($A1277,Pit!$A$4:$BA$1686,I$2,FALSE))</f>
        <v>R</v>
      </c>
      <c r="J1277" s="16" t="str">
        <f>IF($C1277="B",VLOOKUP($A1277,Bat!$A$4:$BF$2320,J$1,FALSE),VLOOKUP($A1277,Pit!$A$4:$BA$1686,J$2,FALSE))</f>
        <v>R</v>
      </c>
      <c r="K1277" s="16" t="str">
        <f>IF($C1277="B",VLOOKUP($A1277,Bat!$A$4:$BF$2320,K$1,FALSE),VLOOKUP($A1277,Pit!$A$4:$BA$1686,K$2,FALSE))</f>
        <v>Low</v>
      </c>
      <c r="L1277" s="17" t="str">
        <f>IF($C1277="B",VLOOKUP($A1277,Bat!$A$4:$BF$2320,L$1,FALSE),VLOOKUP($A1277,Pit!$A$4:$BA$1686,L$2,FALSE))</f>
        <v>Normal</v>
      </c>
      <c r="M1277" s="16">
        <f>IF($C1277="B",VLOOKUP($A1277,Bat!$A$4:$BF$2320,M$1,FALSE),VLOOKUP($A1277,Pit!$A$4:$BA$1686,M$2,FALSE))</f>
        <v>3</v>
      </c>
      <c r="N1277" s="16">
        <f>IF($C1277="B",VLOOKUP($A1277,Bat!$A$4:$BF$2320,N$1,FALSE),VLOOKUP($A1277,Pit!$A$4:$BA$1686,N$2,FALSE))</f>
        <v>2</v>
      </c>
      <c r="O1277" s="16">
        <f>IF($C1277="B",VLOOKUP($A1277,Bat!$A$4:$BF$2320,O$1,FALSE),VLOOKUP($A1277,Pit!$A$4:$BA$1686,O$2,FALSE))</f>
        <v>2</v>
      </c>
      <c r="P1277" s="16">
        <f>IF($C1277="B",VLOOKUP($A1277,Bat!$A$4:$BF$2320,P$1,FALSE),VLOOKUP($A1277,Pit!$A$4:$BA$1686,P$2,FALSE))</f>
        <v>4</v>
      </c>
      <c r="Q1277" s="17">
        <f>IF($C1277="B",VLOOKUP($A1277,Bat!$A$4:$BF$2320,Q$1,FALSE),VLOOKUP($A1277,Pit!$A$4:$BA$1686,Q$2,FALSE))</f>
        <v>3</v>
      </c>
      <c r="R1277" s="18">
        <f>IF($C1277="B",VLOOKUP($A1277,Bat!$A$4:$BF$2320,R$1,FALSE),VLOOKUP($A1277,Pit!$A$4:$BA$1686,R$2,FALSE))</f>
        <v>-1.045544092748429</v>
      </c>
      <c r="S1277" s="19">
        <f>IF($C1277="B",VLOOKUP($A1277,Bat!$A$4:$BF$2320,S$1,FALSE),VLOOKUP($A1277,Pit!$A$4:$BA$1686,S$2,FALSE))</f>
        <v>0.26558796028899112</v>
      </c>
      <c r="T1277" s="20" t="str">
        <f>IF($C1277="B",VLOOKUP($A1277,Bat!$A$4:$BF$2320,T$1,FALSE),VLOOKUP($A1277,Pit!$A$4:$BA$1686,T$2,FALSE))</f>
        <v>-</v>
      </c>
      <c r="U1277" s="17" t="str">
        <f>VLOOKUP(IF($C1277="B",VLOOKUP($A1277,Bat!$A$4:$AU$2320,U$1,FALSE),VLOOKUP($A1277,Pit!$A$4:$BE$1686,U$2,FALSE)),COND!$A$35:$B$41,2,FALSE)</f>
        <v>??</v>
      </c>
      <c r="V1277" s="21">
        <f>IF($C1277="B",VLOOKUP($A1277,Bat!$A$4:$AT$2284,46,FALSE),VLOOKUP($A1277,Pit!$A$4:$BD$1664,56,FALSE))</f>
        <v>922</v>
      </c>
      <c r="W1277" s="16">
        <f t="shared" si="97"/>
        <v>999</v>
      </c>
      <c r="X1277" s="16"/>
      <c r="Y1277" s="22">
        <f t="shared" si="98"/>
        <v>571</v>
      </c>
      <c r="Z1277" s="16" t="str">
        <f>IFERROR(VLOOKUP($D1277,Results37!$F$3:$L$1396,Z$1,FALSE),"")</f>
        <v/>
      </c>
      <c r="AA1277" s="47" t="str">
        <f>IF(ISERROR(VLOOKUP(D1277,Results37!$F$3:$O$399,AA$1,FALSE)),"",IF(VLOOKUP(D1277,Results37!$F$3:$O$399,AA$1+1,FALSE)=1,"S"&amp;VLOOKUP(D1277,Results37!$F$3:$O$399,AA$1,FALSE),VLOOKUP(D1277,Results37!$F$3:$O$399,AA$1,FALSE)))</f>
        <v/>
      </c>
      <c r="AB1277" s="16" t="str">
        <f>IFERROR(VLOOKUP($D1277,Results37!$F$3:$L$1396,AB$1,FALSE),"")</f>
        <v/>
      </c>
      <c r="AC1277" s="16" t="str">
        <f>IFERROR(VLOOKUP($D1277,Results37!$F$3:$L$1396,AC$1,FALSE),"")</f>
        <v/>
      </c>
      <c r="AD1277" s="16" t="str">
        <f t="shared" si="99"/>
        <v/>
      </c>
      <c r="AE1277" s="20" t="str">
        <f>IF(ISERROR(VLOOKUP($AC1277&amp;"-"&amp;$F1277&amp;" "&amp;G1277,Bonuses!$B$1:$G$1006,4,FALSE)),"",INT(VLOOKUP($AC1277&amp;"-"&amp;$F1277&amp;" "&amp;$G1277,Bonuses!$B$1:$G$1006,4,FALSE)))</f>
        <v/>
      </c>
      <c r="AF1277" s="16" t="str">
        <f>IF(ISERROR(VLOOKUP($AC1277&amp;"-"&amp;$F1277,Bonuses!$B$1:$G$1006,5,FALSE)),"",IF(VLOOKUP($AC1277&amp;"-"&amp;$F1277,Bonuses!$B$1:$G$1006,5,FALSE)="","",VLOOKUP($AC1277&amp;"-"&amp;$F1277,Bonuses!$B$1:$G$1006,6,FALSE)&amp;" yrs, "&amp;VLOOKUP($AC1277&amp;"-"&amp;$F1277,Bonuses!$B$1:$G$1006,5,FALSE)))</f>
        <v/>
      </c>
    </row>
    <row r="1278" spans="1:32" s="21" customFormat="1" x14ac:dyDescent="0.25">
      <c r="A1278" s="21" t="s">
        <v>2048</v>
      </c>
      <c r="B1278" s="21">
        <f t="shared" si="95"/>
        <v>0</v>
      </c>
      <c r="C1278" s="21" t="str">
        <f t="shared" si="96"/>
        <v>B</v>
      </c>
      <c r="D1278" s="17">
        <f>IF($C1278="B",VLOOKUP($A1278,Bat!$A$4:$BF$2320,D$1,FALSE),VLOOKUP($A1278,Pit!$A$4:$BA$1686,D$2,FALSE))</f>
        <v>5353</v>
      </c>
      <c r="E1278" s="16" t="str">
        <f>IF($C1278="B",VLOOKUP($A1278,Bat!$A$4:$BF$2320,E$1,FALSE),VLOOKUP($A1278,Pit!$A$4:$BA$1686,E$2,FALSE))</f>
        <v>LF</v>
      </c>
      <c r="F1278" s="16" t="str">
        <f>IF($C1278="B",VLOOKUP($A1278,Bat!$A$4:$BF$2320,F$1,FALSE),VLOOKUP($A1278,Pit!$A$4:$BA$1686,F$2,FALSE))</f>
        <v>Sergio</v>
      </c>
      <c r="G1278" s="16" t="str">
        <f>IF($C1278="B",VLOOKUP($A1278,Bat!$A$4:$BF$2320,G$1,FALSE),VLOOKUP($A1278,Pit!$A$4:$BA$1686,G$2,FALSE))</f>
        <v>Ríos</v>
      </c>
      <c r="H1278" s="16">
        <f>IF($C1278="B",VLOOKUP($A1278,Bat!$A$4:$BF$2320,H$1,FALSE),VLOOKUP($A1278,Pit!$A$4:$BA$1686,H$2,FALSE))</f>
        <v>23</v>
      </c>
      <c r="I1278" s="16" t="str">
        <f>IF($C1278="B",VLOOKUP($A1278,Bat!$A$4:$BF$2320,I$1,FALSE),VLOOKUP($A1278,Pit!$A$4:$BA$1686,I$2,FALSE))</f>
        <v>L</v>
      </c>
      <c r="J1278" s="16" t="str">
        <f>IF($C1278="B",VLOOKUP($A1278,Bat!$A$4:$BF$2320,J$1,FALSE),VLOOKUP($A1278,Pit!$A$4:$BA$1686,J$2,FALSE))</f>
        <v>L</v>
      </c>
      <c r="K1278" s="16" t="str">
        <f>IF($C1278="B",VLOOKUP($A1278,Bat!$A$4:$BF$2320,K$1,FALSE),VLOOKUP($A1278,Pit!$A$4:$BA$1686,K$2,FALSE))</f>
        <v>Low</v>
      </c>
      <c r="L1278" s="17" t="str">
        <f>IF($C1278="B",VLOOKUP($A1278,Bat!$A$4:$BF$2320,L$1,FALSE),VLOOKUP($A1278,Pit!$A$4:$BA$1686,L$2,FALSE))</f>
        <v>Low</v>
      </c>
      <c r="M1278" s="16">
        <f>IF($C1278="B",VLOOKUP($A1278,Bat!$A$4:$BF$2320,M$1,FALSE),VLOOKUP($A1278,Pit!$A$4:$BA$1686,M$2,FALSE))</f>
        <v>3</v>
      </c>
      <c r="N1278" s="16">
        <f>IF($C1278="B",VLOOKUP($A1278,Bat!$A$4:$BF$2320,N$1,FALSE),VLOOKUP($A1278,Pit!$A$4:$BA$1686,N$2,FALSE))</f>
        <v>2</v>
      </c>
      <c r="O1278" s="16">
        <f>IF($C1278="B",VLOOKUP($A1278,Bat!$A$4:$BF$2320,O$1,FALSE),VLOOKUP($A1278,Pit!$A$4:$BA$1686,O$2,FALSE))</f>
        <v>2</v>
      </c>
      <c r="P1278" s="16">
        <f>IF($C1278="B",VLOOKUP($A1278,Bat!$A$4:$BF$2320,P$1,FALSE),VLOOKUP($A1278,Pit!$A$4:$BA$1686,P$2,FALSE))</f>
        <v>5</v>
      </c>
      <c r="Q1278" s="17">
        <f>IF($C1278="B",VLOOKUP($A1278,Bat!$A$4:$BF$2320,Q$1,FALSE),VLOOKUP($A1278,Pit!$A$4:$BA$1686,Q$2,FALSE))</f>
        <v>2</v>
      </c>
      <c r="R1278" s="18">
        <f>IF($C1278="B",VLOOKUP($A1278,Bat!$A$4:$BF$2320,R$1,FALSE),VLOOKUP($A1278,Pit!$A$4:$BA$1686,R$2,FALSE))</f>
        <v>-1.2158922371051251</v>
      </c>
      <c r="S1278" s="19">
        <f>IF($C1278="B",VLOOKUP($A1278,Bat!$A$4:$BF$2320,S$1,FALSE),VLOOKUP($A1278,Pit!$A$4:$BA$1686,S$2,FALSE))</f>
        <v>0.24130033116985983</v>
      </c>
      <c r="T1278" s="20" t="str">
        <f>IF($C1278="B",VLOOKUP($A1278,Bat!$A$4:$BF$2320,T$1,FALSE),VLOOKUP($A1278,Pit!$A$4:$BA$1686,T$2,FALSE))</f>
        <v>-</v>
      </c>
      <c r="U1278" s="17" t="str">
        <f>VLOOKUP(IF($C1278="B",VLOOKUP($A1278,Bat!$A$4:$AU$2320,U$1,FALSE),VLOOKUP($A1278,Pit!$A$4:$BE$1686,U$2,FALSE)),COND!$A$35:$B$41,2,FALSE)</f>
        <v>??</v>
      </c>
      <c r="V1278" s="21">
        <f>IF($C1278="B",VLOOKUP($A1278,Bat!$A$4:$AT$2284,46,FALSE),VLOOKUP($A1278,Pit!$A$4:$BD$1664,56,FALSE))</f>
        <v>924</v>
      </c>
      <c r="W1278" s="16">
        <f t="shared" si="97"/>
        <v>999</v>
      </c>
      <c r="X1278" s="16"/>
      <c r="Y1278" s="22">
        <f t="shared" si="98"/>
        <v>582</v>
      </c>
      <c r="Z1278" s="16" t="str">
        <f>IFERROR(VLOOKUP($D1278,Results37!$F$3:$L$1396,Z$1,FALSE),"")</f>
        <v/>
      </c>
      <c r="AA1278" s="47" t="str">
        <f>IF(ISERROR(VLOOKUP(D1278,Results37!$F$3:$O$399,AA$1,FALSE)),"",IF(VLOOKUP(D1278,Results37!$F$3:$O$399,AA$1+1,FALSE)=1,"S"&amp;VLOOKUP(D1278,Results37!$F$3:$O$399,AA$1,FALSE),VLOOKUP(D1278,Results37!$F$3:$O$399,AA$1,FALSE)))</f>
        <v/>
      </c>
      <c r="AB1278" s="16" t="str">
        <f>IFERROR(VLOOKUP($D1278,Results37!$F$3:$L$1396,AB$1,FALSE),"")</f>
        <v/>
      </c>
      <c r="AC1278" s="16" t="str">
        <f>IFERROR(VLOOKUP($D1278,Results37!$F$3:$L$1396,AC$1,FALSE),"")</f>
        <v/>
      </c>
      <c r="AD1278" s="16" t="str">
        <f t="shared" si="99"/>
        <v/>
      </c>
      <c r="AE1278" s="20" t="str">
        <f>IF(ISERROR(VLOOKUP($AC1278&amp;"-"&amp;$F1278&amp;" "&amp;G1278,Bonuses!$B$1:$G$1006,4,FALSE)),"",INT(VLOOKUP($AC1278&amp;"-"&amp;$F1278&amp;" "&amp;$G1278,Bonuses!$B$1:$G$1006,4,FALSE)))</f>
        <v/>
      </c>
      <c r="AF1278" s="16" t="str">
        <f>IF(ISERROR(VLOOKUP($AC1278&amp;"-"&amp;$F1278,Bonuses!$B$1:$G$1006,5,FALSE)),"",IF(VLOOKUP($AC1278&amp;"-"&amp;$F1278,Bonuses!$B$1:$G$1006,5,FALSE)="","",VLOOKUP($AC1278&amp;"-"&amp;$F1278,Bonuses!$B$1:$G$1006,6,FALSE)&amp;" yrs, "&amp;VLOOKUP($AC1278&amp;"-"&amp;$F1278,Bonuses!$B$1:$G$1006,5,FALSE)))</f>
        <v/>
      </c>
    </row>
    <row r="1279" spans="1:32" s="21" customFormat="1" x14ac:dyDescent="0.25">
      <c r="A1279" s="21" t="s">
        <v>2040</v>
      </c>
      <c r="B1279" s="21">
        <f t="shared" si="95"/>
        <v>0</v>
      </c>
      <c r="C1279" s="21" t="str">
        <f t="shared" si="96"/>
        <v>B</v>
      </c>
      <c r="D1279" s="17">
        <f>IF($C1279="B",VLOOKUP($A1279,Bat!$A$4:$BF$2320,D$1,FALSE),VLOOKUP($A1279,Pit!$A$4:$BA$1686,D$2,FALSE))</f>
        <v>1955</v>
      </c>
      <c r="E1279" s="16" t="str">
        <f>IF($C1279="B",VLOOKUP($A1279,Bat!$A$4:$BF$2320,E$1,FALSE),VLOOKUP($A1279,Pit!$A$4:$BA$1686,E$2,FALSE))</f>
        <v>LF</v>
      </c>
      <c r="F1279" s="16" t="str">
        <f>IF($C1279="B",VLOOKUP($A1279,Bat!$A$4:$BF$2320,F$1,FALSE),VLOOKUP($A1279,Pit!$A$4:$BA$1686,F$2,FALSE))</f>
        <v>Mike</v>
      </c>
      <c r="G1279" s="16" t="str">
        <f>IF($C1279="B",VLOOKUP($A1279,Bat!$A$4:$BF$2320,G$1,FALSE),VLOOKUP($A1279,Pit!$A$4:$BA$1686,G$2,FALSE))</f>
        <v>Neal</v>
      </c>
      <c r="H1279" s="16">
        <f>IF($C1279="B",VLOOKUP($A1279,Bat!$A$4:$BF$2320,H$1,FALSE),VLOOKUP($A1279,Pit!$A$4:$BA$1686,H$2,FALSE))</f>
        <v>23</v>
      </c>
      <c r="I1279" s="16" t="str">
        <f>IF($C1279="B",VLOOKUP($A1279,Bat!$A$4:$BF$2320,I$1,FALSE),VLOOKUP($A1279,Pit!$A$4:$BA$1686,I$2,FALSE))</f>
        <v>R</v>
      </c>
      <c r="J1279" s="16" t="str">
        <f>IF($C1279="B",VLOOKUP($A1279,Bat!$A$4:$BF$2320,J$1,FALSE),VLOOKUP($A1279,Pit!$A$4:$BA$1686,J$2,FALSE))</f>
        <v>R</v>
      </c>
      <c r="K1279" s="16" t="str">
        <f>IF($C1279="B",VLOOKUP($A1279,Bat!$A$4:$BF$2320,K$1,FALSE),VLOOKUP($A1279,Pit!$A$4:$BA$1686,K$2,FALSE))</f>
        <v>Normal</v>
      </c>
      <c r="L1279" s="17" t="str">
        <f>IF($C1279="B",VLOOKUP($A1279,Bat!$A$4:$BF$2320,L$1,FALSE),VLOOKUP($A1279,Pit!$A$4:$BA$1686,L$2,FALSE))</f>
        <v>Normal</v>
      </c>
      <c r="M1279" s="16">
        <f>IF($C1279="B",VLOOKUP($A1279,Bat!$A$4:$BF$2320,M$1,FALSE),VLOOKUP($A1279,Pit!$A$4:$BA$1686,M$2,FALSE))</f>
        <v>3</v>
      </c>
      <c r="N1279" s="16">
        <f>IF($C1279="B",VLOOKUP($A1279,Bat!$A$4:$BF$2320,N$1,FALSE),VLOOKUP($A1279,Pit!$A$4:$BA$1686,N$2,FALSE))</f>
        <v>3</v>
      </c>
      <c r="O1279" s="16">
        <f>IF($C1279="B",VLOOKUP($A1279,Bat!$A$4:$BF$2320,O$1,FALSE),VLOOKUP($A1279,Pit!$A$4:$BA$1686,O$2,FALSE))</f>
        <v>2</v>
      </c>
      <c r="P1279" s="16">
        <f>IF($C1279="B",VLOOKUP($A1279,Bat!$A$4:$BF$2320,P$1,FALSE),VLOOKUP($A1279,Pit!$A$4:$BA$1686,P$2,FALSE))</f>
        <v>2</v>
      </c>
      <c r="Q1279" s="17">
        <f>IF($C1279="B",VLOOKUP($A1279,Bat!$A$4:$BF$2320,Q$1,FALSE),VLOOKUP($A1279,Pit!$A$4:$BA$1686,Q$2,FALSE))</f>
        <v>5</v>
      </c>
      <c r="R1279" s="18">
        <f>IF($C1279="B",VLOOKUP($A1279,Bat!$A$4:$BF$2320,R$1,FALSE),VLOOKUP($A1279,Pit!$A$4:$BA$1686,R$2,FALSE))</f>
        <v>-1.5724020307326647</v>
      </c>
      <c r="S1279" s="19">
        <f>IF($C1279="B",VLOOKUP($A1279,Bat!$A$4:$BF$2320,S$1,FALSE),VLOOKUP($A1279,Pit!$A$4:$BA$1686,S$2,FALSE))</f>
        <v>0.19047043996286844</v>
      </c>
      <c r="T1279" s="20" t="str">
        <f>IF($C1279="B",VLOOKUP($A1279,Bat!$A$4:$BF$2320,T$1,FALSE),VLOOKUP($A1279,Pit!$A$4:$BA$1686,T$2,FALSE))</f>
        <v>-</v>
      </c>
      <c r="U1279" s="17" t="str">
        <f>VLOOKUP(IF($C1279="B",VLOOKUP($A1279,Bat!$A$4:$AU$2320,U$1,FALSE),VLOOKUP($A1279,Pit!$A$4:$BE$1686,U$2,FALSE)),COND!$A$35:$B$41,2,FALSE)</f>
        <v>??</v>
      </c>
      <c r="V1279" s="21">
        <f>IF($C1279="B",VLOOKUP($A1279,Bat!$A$4:$AT$2284,46,FALSE),VLOOKUP($A1279,Pit!$A$4:$BD$1664,56,FALSE))</f>
        <v>925</v>
      </c>
      <c r="W1279" s="16">
        <f t="shared" si="97"/>
        <v>999</v>
      </c>
      <c r="X1279" s="16"/>
      <c r="Y1279" s="22">
        <f t="shared" si="98"/>
        <v>616</v>
      </c>
      <c r="Z1279" s="16" t="str">
        <f>IFERROR(VLOOKUP($D1279,Results37!$F$3:$L$1396,Z$1,FALSE),"")</f>
        <v/>
      </c>
      <c r="AA1279" s="47" t="str">
        <f>IF(ISERROR(VLOOKUP(D1279,Results37!$F$3:$O$399,AA$1,FALSE)),"",IF(VLOOKUP(D1279,Results37!$F$3:$O$399,AA$1+1,FALSE)=1,"S"&amp;VLOOKUP(D1279,Results37!$F$3:$O$399,AA$1,FALSE),VLOOKUP(D1279,Results37!$F$3:$O$399,AA$1,FALSE)))</f>
        <v/>
      </c>
      <c r="AB1279" s="16" t="str">
        <f>IFERROR(VLOOKUP($D1279,Results37!$F$3:$L$1396,AB$1,FALSE),"")</f>
        <v/>
      </c>
      <c r="AC1279" s="16" t="str">
        <f>IFERROR(VLOOKUP($D1279,Results37!$F$3:$L$1396,AC$1,FALSE),"")</f>
        <v/>
      </c>
      <c r="AD1279" s="16" t="str">
        <f t="shared" si="99"/>
        <v/>
      </c>
      <c r="AE1279" s="20" t="str">
        <f>IF(ISERROR(VLOOKUP($AC1279&amp;"-"&amp;$F1279&amp;" "&amp;G1279,Bonuses!$B$1:$G$1006,4,FALSE)),"",INT(VLOOKUP($AC1279&amp;"-"&amp;$F1279&amp;" "&amp;$G1279,Bonuses!$B$1:$G$1006,4,FALSE)))</f>
        <v/>
      </c>
      <c r="AF1279" s="16" t="str">
        <f>IF(ISERROR(VLOOKUP($AC1279&amp;"-"&amp;$F1279,Bonuses!$B$1:$G$1006,5,FALSE)),"",IF(VLOOKUP($AC1279&amp;"-"&amp;$F1279,Bonuses!$B$1:$G$1006,5,FALSE)="","",VLOOKUP($AC1279&amp;"-"&amp;$F1279,Bonuses!$B$1:$G$1006,6,FALSE)&amp;" yrs, "&amp;VLOOKUP($AC1279&amp;"-"&amp;$F1279,Bonuses!$B$1:$G$1006,5,FALSE)))</f>
        <v/>
      </c>
    </row>
    <row r="1280" spans="1:32" s="21" customFormat="1" x14ac:dyDescent="0.25">
      <c r="A1280" s="21" t="s">
        <v>3073</v>
      </c>
      <c r="B1280" s="21">
        <f t="shared" si="95"/>
        <v>0</v>
      </c>
      <c r="C1280" s="21" t="str">
        <f t="shared" si="96"/>
        <v>B</v>
      </c>
      <c r="D1280" s="17">
        <f>IF($C1280="B",VLOOKUP($A1280,Bat!$A$4:$BF$2320,D$1,FALSE),VLOOKUP($A1280,Pit!$A$4:$BA$1686,D$2,FALSE))</f>
        <v>6906</v>
      </c>
      <c r="E1280" s="16" t="str">
        <f>IF($C1280="B",VLOOKUP($A1280,Bat!$A$4:$BF$2320,E$1,FALSE),VLOOKUP($A1280,Pit!$A$4:$BA$1686,E$2,FALSE))</f>
        <v>1B</v>
      </c>
      <c r="F1280" s="16" t="str">
        <f>IF($C1280="B",VLOOKUP($A1280,Bat!$A$4:$BF$2320,F$1,FALSE),VLOOKUP($A1280,Pit!$A$4:$BA$1686,F$2,FALSE))</f>
        <v>António</v>
      </c>
      <c r="G1280" s="16" t="str">
        <f>IF($C1280="B",VLOOKUP($A1280,Bat!$A$4:$BF$2320,G$1,FALSE),VLOOKUP($A1280,Pit!$A$4:$BA$1686,G$2,FALSE))</f>
        <v>González</v>
      </c>
      <c r="H1280" s="16">
        <f>IF($C1280="B",VLOOKUP($A1280,Bat!$A$4:$BF$2320,H$1,FALSE),VLOOKUP($A1280,Pit!$A$4:$BA$1686,H$2,FALSE))</f>
        <v>23</v>
      </c>
      <c r="I1280" s="16" t="str">
        <f>IF($C1280="B",VLOOKUP($A1280,Bat!$A$4:$BF$2320,I$1,FALSE),VLOOKUP($A1280,Pit!$A$4:$BA$1686,I$2,FALSE))</f>
        <v>R</v>
      </c>
      <c r="J1280" s="16" t="str">
        <f>IF($C1280="B",VLOOKUP($A1280,Bat!$A$4:$BF$2320,J$1,FALSE),VLOOKUP($A1280,Pit!$A$4:$BA$1686,J$2,FALSE))</f>
        <v>R</v>
      </c>
      <c r="K1280" s="16" t="str">
        <f>IF($C1280="B",VLOOKUP($A1280,Bat!$A$4:$BF$2320,K$1,FALSE),VLOOKUP($A1280,Pit!$A$4:$BA$1686,K$2,FALSE))</f>
        <v>Low</v>
      </c>
      <c r="L1280" s="17" t="str">
        <f>IF($C1280="B",VLOOKUP($A1280,Bat!$A$4:$BF$2320,L$1,FALSE),VLOOKUP($A1280,Pit!$A$4:$BA$1686,L$2,FALSE))</f>
        <v>High</v>
      </c>
      <c r="M1280" s="16">
        <f>IF($C1280="B",VLOOKUP($A1280,Bat!$A$4:$BF$2320,M$1,FALSE),VLOOKUP($A1280,Pit!$A$4:$BA$1686,M$2,FALSE))</f>
        <v>2</v>
      </c>
      <c r="N1280" s="16">
        <f>IF($C1280="B",VLOOKUP($A1280,Bat!$A$4:$BF$2320,N$1,FALSE),VLOOKUP($A1280,Pit!$A$4:$BA$1686,N$2,FALSE))</f>
        <v>2</v>
      </c>
      <c r="O1280" s="16">
        <f>IF($C1280="B",VLOOKUP($A1280,Bat!$A$4:$BF$2320,O$1,FALSE),VLOOKUP($A1280,Pit!$A$4:$BA$1686,O$2,FALSE))</f>
        <v>1</v>
      </c>
      <c r="P1280" s="16">
        <f>IF($C1280="B",VLOOKUP($A1280,Bat!$A$4:$BF$2320,P$1,FALSE),VLOOKUP($A1280,Pit!$A$4:$BA$1686,P$2,FALSE))</f>
        <v>8</v>
      </c>
      <c r="Q1280" s="17">
        <f>IF($C1280="B",VLOOKUP($A1280,Bat!$A$4:$BF$2320,Q$1,FALSE),VLOOKUP($A1280,Pit!$A$4:$BA$1686,Q$2,FALSE))</f>
        <v>4</v>
      </c>
      <c r="R1280" s="18">
        <f>IF($C1280="B",VLOOKUP($A1280,Bat!$A$4:$BF$2320,R$1,FALSE),VLOOKUP($A1280,Pit!$A$4:$BA$1686,R$2,FALSE))</f>
        <v>-1.7159840668898632</v>
      </c>
      <c r="S1280" s="19">
        <f>IF($C1280="B",VLOOKUP($A1280,Bat!$A$4:$BF$2320,S$1,FALSE),VLOOKUP($A1280,Pit!$A$4:$BA$1686,S$2,FALSE))</f>
        <v>0.16999902681349086</v>
      </c>
      <c r="T1280" s="20" t="str">
        <f>IF($C1280="B",VLOOKUP($A1280,Bat!$A$4:$BF$2320,T$1,FALSE),VLOOKUP($A1280,Pit!$A$4:$BA$1686,T$2,FALSE))</f>
        <v>$190k</v>
      </c>
      <c r="U1280" s="17" t="str">
        <f>VLOOKUP(IF($C1280="B",VLOOKUP($A1280,Bat!$A$4:$AU$2320,U$1,FALSE),VLOOKUP($A1280,Pit!$A$4:$BE$1686,U$2,FALSE)),COND!$A$35:$B$41,2,FALSE)</f>
        <v>??</v>
      </c>
      <c r="V1280" s="21">
        <f>IF($C1280="B",VLOOKUP($A1280,Bat!$A$4:$AT$2284,46,FALSE),VLOOKUP($A1280,Pit!$A$4:$BD$1664,56,FALSE))</f>
        <v>926</v>
      </c>
      <c r="W1280" s="16">
        <f t="shared" si="97"/>
        <v>999</v>
      </c>
      <c r="X1280" s="16"/>
      <c r="Y1280" s="22">
        <f t="shared" si="98"/>
        <v>627</v>
      </c>
      <c r="Z1280" s="16" t="str">
        <f>IFERROR(VLOOKUP($D1280,Results37!$F$3:$L$1396,Z$1,FALSE),"")</f>
        <v/>
      </c>
      <c r="AA1280" s="47" t="str">
        <f>IF(ISERROR(VLOOKUP(D1280,Results37!$F$3:$O$399,AA$1,FALSE)),"",IF(VLOOKUP(D1280,Results37!$F$3:$O$399,AA$1+1,FALSE)=1,"S"&amp;VLOOKUP(D1280,Results37!$F$3:$O$399,AA$1,FALSE),VLOOKUP(D1280,Results37!$F$3:$O$399,AA$1,FALSE)))</f>
        <v/>
      </c>
      <c r="AB1280" s="16" t="str">
        <f>IFERROR(VLOOKUP($D1280,Results37!$F$3:$L$1396,AB$1,FALSE),"")</f>
        <v/>
      </c>
      <c r="AC1280" s="16" t="str">
        <f>IFERROR(VLOOKUP($D1280,Results37!$F$3:$L$1396,AC$1,FALSE),"")</f>
        <v/>
      </c>
      <c r="AD1280" s="16" t="str">
        <f t="shared" si="99"/>
        <v/>
      </c>
      <c r="AE1280" s="20" t="str">
        <f>IF(ISERROR(VLOOKUP($AC1280&amp;"-"&amp;$F1280&amp;" "&amp;G1280,Bonuses!$B$1:$G$1006,4,FALSE)),"",INT(VLOOKUP($AC1280&amp;"-"&amp;$F1280&amp;" "&amp;$G1280,Bonuses!$B$1:$G$1006,4,FALSE)))</f>
        <v/>
      </c>
      <c r="AF1280" s="16" t="str">
        <f>IF(ISERROR(VLOOKUP($AC1280&amp;"-"&amp;$F1280,Bonuses!$B$1:$G$1006,5,FALSE)),"",IF(VLOOKUP($AC1280&amp;"-"&amp;$F1280,Bonuses!$B$1:$G$1006,5,FALSE)="","",VLOOKUP($AC1280&amp;"-"&amp;$F1280,Bonuses!$B$1:$G$1006,6,FALSE)&amp;" yrs, "&amp;VLOOKUP($AC1280&amp;"-"&amp;$F1280,Bonuses!$B$1:$G$1006,5,FALSE)))</f>
        <v/>
      </c>
    </row>
    <row r="1281" spans="1:32" s="21" customFormat="1" x14ac:dyDescent="0.25">
      <c r="A1281" s="21" t="s">
        <v>2072</v>
      </c>
      <c r="B1281" s="21">
        <f t="shared" si="95"/>
        <v>0</v>
      </c>
      <c r="C1281" s="21" t="str">
        <f t="shared" si="96"/>
        <v>B</v>
      </c>
      <c r="D1281" s="17">
        <f>IF($C1281="B",VLOOKUP($A1281,Bat!$A$4:$BF$2320,D$1,FALSE),VLOOKUP($A1281,Pit!$A$4:$BA$1686,D$2,FALSE))</f>
        <v>15222</v>
      </c>
      <c r="E1281" s="16" t="str">
        <f>IF($C1281="B",VLOOKUP($A1281,Bat!$A$4:$BF$2320,E$1,FALSE),VLOOKUP($A1281,Pit!$A$4:$BA$1686,E$2,FALSE))</f>
        <v>SS</v>
      </c>
      <c r="F1281" s="16" t="str">
        <f>IF($C1281="B",VLOOKUP($A1281,Bat!$A$4:$BF$2320,F$1,FALSE),VLOOKUP($A1281,Pit!$A$4:$BA$1686,F$2,FALSE))</f>
        <v>Chris</v>
      </c>
      <c r="G1281" s="16" t="str">
        <f>IF($C1281="B",VLOOKUP($A1281,Bat!$A$4:$BF$2320,G$1,FALSE),VLOOKUP($A1281,Pit!$A$4:$BA$1686,G$2,FALSE))</f>
        <v>Boyd</v>
      </c>
      <c r="H1281" s="16">
        <f>IF($C1281="B",VLOOKUP($A1281,Bat!$A$4:$BF$2320,H$1,FALSE),VLOOKUP($A1281,Pit!$A$4:$BA$1686,H$2,FALSE))</f>
        <v>23</v>
      </c>
      <c r="I1281" s="16" t="str">
        <f>IF($C1281="B",VLOOKUP($A1281,Bat!$A$4:$BF$2320,I$1,FALSE),VLOOKUP($A1281,Pit!$A$4:$BA$1686,I$2,FALSE))</f>
        <v>R</v>
      </c>
      <c r="J1281" s="16" t="str">
        <f>IF($C1281="B",VLOOKUP($A1281,Bat!$A$4:$BF$2320,J$1,FALSE),VLOOKUP($A1281,Pit!$A$4:$BA$1686,J$2,FALSE))</f>
        <v>R</v>
      </c>
      <c r="K1281" s="16" t="str">
        <f>IF($C1281="B",VLOOKUP($A1281,Bat!$A$4:$BF$2320,K$1,FALSE),VLOOKUP($A1281,Pit!$A$4:$BA$1686,K$2,FALSE))</f>
        <v>Low</v>
      </c>
      <c r="L1281" s="17" t="str">
        <f>IF($C1281="B",VLOOKUP($A1281,Bat!$A$4:$BF$2320,L$1,FALSE),VLOOKUP($A1281,Pit!$A$4:$BA$1686,L$2,FALSE))</f>
        <v>Normal</v>
      </c>
      <c r="M1281" s="16">
        <f>IF($C1281="B",VLOOKUP($A1281,Bat!$A$4:$BF$2320,M$1,FALSE),VLOOKUP($A1281,Pit!$A$4:$BA$1686,M$2,FALSE))</f>
        <v>2</v>
      </c>
      <c r="N1281" s="16">
        <f>IF($C1281="B",VLOOKUP($A1281,Bat!$A$4:$BF$2320,N$1,FALSE),VLOOKUP($A1281,Pit!$A$4:$BA$1686,N$2,FALSE))</f>
        <v>3</v>
      </c>
      <c r="O1281" s="16">
        <f>IF($C1281="B",VLOOKUP($A1281,Bat!$A$4:$BF$2320,O$1,FALSE),VLOOKUP($A1281,Pit!$A$4:$BA$1686,O$2,FALSE))</f>
        <v>1</v>
      </c>
      <c r="P1281" s="16">
        <f>IF($C1281="B",VLOOKUP($A1281,Bat!$A$4:$BF$2320,P$1,FALSE),VLOOKUP($A1281,Pit!$A$4:$BA$1686,P$2,FALSE))</f>
        <v>6</v>
      </c>
      <c r="Q1281" s="17">
        <f>IF($C1281="B",VLOOKUP($A1281,Bat!$A$4:$BF$2320,Q$1,FALSE),VLOOKUP($A1281,Pit!$A$4:$BA$1686,Q$2,FALSE))</f>
        <v>3</v>
      </c>
      <c r="R1281" s="18">
        <f>IF($C1281="B",VLOOKUP($A1281,Bat!$A$4:$BF$2320,R$1,FALSE),VLOOKUP($A1281,Pit!$A$4:$BA$1686,R$2,FALSE))</f>
        <v>-1.9838744615294317</v>
      </c>
      <c r="S1281" s="19">
        <f>IF($C1281="B",VLOOKUP($A1281,Bat!$A$4:$BF$2320,S$1,FALSE),VLOOKUP($A1281,Pit!$A$4:$BA$1686,S$2,FALSE))</f>
        <v>0.13180417253929574</v>
      </c>
      <c r="T1281" s="20" t="str">
        <f>IF($C1281="B",VLOOKUP($A1281,Bat!$A$4:$BF$2320,T$1,FALSE),VLOOKUP($A1281,Pit!$A$4:$BA$1686,T$2,FALSE))</f>
        <v>-</v>
      </c>
      <c r="U1281" s="17" t="str">
        <f>VLOOKUP(IF($C1281="B",VLOOKUP($A1281,Bat!$A$4:$AU$2320,U$1,FALSE),VLOOKUP($A1281,Pit!$A$4:$BE$1686,U$2,FALSE)),COND!$A$35:$B$41,2,FALSE)</f>
        <v>??</v>
      </c>
      <c r="V1281" s="21">
        <f>IF($C1281="B",VLOOKUP($A1281,Bat!$A$4:$AT$2284,46,FALSE),VLOOKUP($A1281,Pit!$A$4:$BD$1664,56,FALSE))</f>
        <v>927</v>
      </c>
      <c r="W1281" s="16">
        <f t="shared" si="97"/>
        <v>999</v>
      </c>
      <c r="X1281" s="16"/>
      <c r="Y1281" s="22">
        <f t="shared" si="98"/>
        <v>652</v>
      </c>
      <c r="Z1281" s="16" t="str">
        <f>IFERROR(VLOOKUP($D1281,Results37!$F$3:$L$1396,Z$1,FALSE),"")</f>
        <v/>
      </c>
      <c r="AA1281" s="47" t="str">
        <f>IF(ISERROR(VLOOKUP(D1281,Results37!$F$3:$O$399,AA$1,FALSE)),"",IF(VLOOKUP(D1281,Results37!$F$3:$O$399,AA$1+1,FALSE)=1,"S"&amp;VLOOKUP(D1281,Results37!$F$3:$O$399,AA$1,FALSE),VLOOKUP(D1281,Results37!$F$3:$O$399,AA$1,FALSE)))</f>
        <v/>
      </c>
      <c r="AB1281" s="16" t="str">
        <f>IFERROR(VLOOKUP($D1281,Results37!$F$3:$L$1396,AB$1,FALSE),"")</f>
        <v/>
      </c>
      <c r="AC1281" s="16" t="str">
        <f>IFERROR(VLOOKUP($D1281,Results37!$F$3:$L$1396,AC$1,FALSE),"")</f>
        <v/>
      </c>
      <c r="AD1281" s="16" t="str">
        <f t="shared" si="99"/>
        <v/>
      </c>
      <c r="AE1281" s="20" t="str">
        <f>IF(ISERROR(VLOOKUP($AC1281&amp;"-"&amp;$F1281&amp;" "&amp;G1281,Bonuses!$B$1:$G$1006,4,FALSE)),"",INT(VLOOKUP($AC1281&amp;"-"&amp;$F1281&amp;" "&amp;$G1281,Bonuses!$B$1:$G$1006,4,FALSE)))</f>
        <v/>
      </c>
      <c r="AF1281" s="16" t="str">
        <f>IF(ISERROR(VLOOKUP($AC1281&amp;"-"&amp;$F1281,Bonuses!$B$1:$G$1006,5,FALSE)),"",IF(VLOOKUP($AC1281&amp;"-"&amp;$F1281,Bonuses!$B$1:$G$1006,5,FALSE)="","",VLOOKUP($AC1281&amp;"-"&amp;$F1281,Bonuses!$B$1:$G$1006,6,FALSE)&amp;" yrs, "&amp;VLOOKUP($AC1281&amp;"-"&amp;$F1281,Bonuses!$B$1:$G$1006,5,FALSE)))</f>
        <v/>
      </c>
    </row>
    <row r="1282" spans="1:32" s="21" customFormat="1" x14ac:dyDescent="0.25">
      <c r="A1282" s="21" t="s">
        <v>2044</v>
      </c>
      <c r="B1282" s="21">
        <f t="shared" si="95"/>
        <v>0</v>
      </c>
      <c r="C1282" s="21" t="str">
        <f t="shared" si="96"/>
        <v>B</v>
      </c>
      <c r="D1282" s="17">
        <f>IF($C1282="B",VLOOKUP($A1282,Bat!$A$4:$BF$2320,D$1,FALSE),VLOOKUP($A1282,Pit!$A$4:$BA$1686,D$2,FALSE))</f>
        <v>13563</v>
      </c>
      <c r="E1282" s="16" t="str">
        <f>IF($C1282="B",VLOOKUP($A1282,Bat!$A$4:$BF$2320,E$1,FALSE),VLOOKUP($A1282,Pit!$A$4:$BA$1686,E$2,FALSE))</f>
        <v>C</v>
      </c>
      <c r="F1282" s="16" t="str">
        <f>IF($C1282="B",VLOOKUP($A1282,Bat!$A$4:$BF$2320,F$1,FALSE),VLOOKUP($A1282,Pit!$A$4:$BA$1686,F$2,FALSE))</f>
        <v>Daisuke</v>
      </c>
      <c r="G1282" s="16" t="str">
        <f>IF($C1282="B",VLOOKUP($A1282,Bat!$A$4:$BF$2320,G$1,FALSE),VLOOKUP($A1282,Pit!$A$4:$BA$1686,G$2,FALSE))</f>
        <v>Nakata</v>
      </c>
      <c r="H1282" s="16">
        <f>IF($C1282="B",VLOOKUP($A1282,Bat!$A$4:$BF$2320,H$1,FALSE),VLOOKUP($A1282,Pit!$A$4:$BA$1686,H$2,FALSE))</f>
        <v>23</v>
      </c>
      <c r="I1282" s="16" t="str">
        <f>IF($C1282="B",VLOOKUP($A1282,Bat!$A$4:$BF$2320,I$1,FALSE),VLOOKUP($A1282,Pit!$A$4:$BA$1686,I$2,FALSE))</f>
        <v>R</v>
      </c>
      <c r="J1282" s="16" t="str">
        <f>IF($C1282="B",VLOOKUP($A1282,Bat!$A$4:$BF$2320,J$1,FALSE),VLOOKUP($A1282,Pit!$A$4:$BA$1686,J$2,FALSE))</f>
        <v>R</v>
      </c>
      <c r="K1282" s="16" t="str">
        <f>IF($C1282="B",VLOOKUP($A1282,Bat!$A$4:$BF$2320,K$1,FALSE),VLOOKUP($A1282,Pit!$A$4:$BA$1686,K$2,FALSE))</f>
        <v>Normal</v>
      </c>
      <c r="L1282" s="17" t="str">
        <f>IF($C1282="B",VLOOKUP($A1282,Bat!$A$4:$BF$2320,L$1,FALSE),VLOOKUP($A1282,Pit!$A$4:$BA$1686,L$2,FALSE))</f>
        <v>Normal</v>
      </c>
      <c r="M1282" s="16">
        <f>IF($C1282="B",VLOOKUP($A1282,Bat!$A$4:$BF$2320,M$1,FALSE),VLOOKUP($A1282,Pit!$A$4:$BA$1686,M$2,FALSE))</f>
        <v>2</v>
      </c>
      <c r="N1282" s="16">
        <f>IF($C1282="B",VLOOKUP($A1282,Bat!$A$4:$BF$2320,N$1,FALSE),VLOOKUP($A1282,Pit!$A$4:$BA$1686,N$2,FALSE))</f>
        <v>2</v>
      </c>
      <c r="O1282" s="16">
        <f>IF($C1282="B",VLOOKUP($A1282,Bat!$A$4:$BF$2320,O$1,FALSE),VLOOKUP($A1282,Pit!$A$4:$BA$1686,O$2,FALSE))</f>
        <v>3</v>
      </c>
      <c r="P1282" s="16">
        <f>IF($C1282="B",VLOOKUP($A1282,Bat!$A$4:$BF$2320,P$1,FALSE),VLOOKUP($A1282,Pit!$A$4:$BA$1686,P$2,FALSE))</f>
        <v>5</v>
      </c>
      <c r="Q1282" s="17">
        <f>IF($C1282="B",VLOOKUP($A1282,Bat!$A$4:$BF$2320,Q$1,FALSE),VLOOKUP($A1282,Pit!$A$4:$BA$1686,Q$2,FALSE))</f>
        <v>3</v>
      </c>
      <c r="R1282" s="18">
        <f>IF($C1282="B",VLOOKUP($A1282,Bat!$A$4:$BF$2320,R$1,FALSE),VLOOKUP($A1282,Pit!$A$4:$BA$1686,R$2,FALSE))</f>
        <v>-2.1636298994271126</v>
      </c>
      <c r="S1282" s="19">
        <f>IF($C1282="B",VLOOKUP($A1282,Bat!$A$4:$BF$2320,S$1,FALSE),VLOOKUP($A1282,Pit!$A$4:$BA$1686,S$2,FALSE))</f>
        <v>0.10617528515520901</v>
      </c>
      <c r="T1282" s="20" t="str">
        <f>IF($C1282="B",VLOOKUP($A1282,Bat!$A$4:$BF$2320,T$1,FALSE),VLOOKUP($A1282,Pit!$A$4:$BA$1686,T$2,FALSE))</f>
        <v>Slot</v>
      </c>
      <c r="U1282" s="17" t="str">
        <f>VLOOKUP(IF($C1282="B",VLOOKUP($A1282,Bat!$A$4:$AU$2320,U$1,FALSE),VLOOKUP($A1282,Pit!$A$4:$BE$1686,U$2,FALSE)),COND!$A$35:$B$41,2,FALSE)</f>
        <v>??</v>
      </c>
      <c r="V1282" s="21">
        <f>IF($C1282="B",VLOOKUP($A1282,Bat!$A$4:$AT$2284,46,FALSE),VLOOKUP($A1282,Pit!$A$4:$BD$1664,56,FALSE))</f>
        <v>928</v>
      </c>
      <c r="W1282" s="16">
        <f t="shared" si="97"/>
        <v>928</v>
      </c>
      <c r="X1282" s="16"/>
      <c r="Y1282" s="22">
        <f t="shared" si="98"/>
        <v>669</v>
      </c>
      <c r="Z1282" s="16" t="str">
        <f>IFERROR(VLOOKUP($D1282,Results37!$F$3:$L$1396,Z$1,FALSE),"")</f>
        <v/>
      </c>
      <c r="AA1282" s="47" t="str">
        <f>IF(ISERROR(VLOOKUP(D1282,Results37!$F$3:$O$399,AA$1,FALSE)),"",IF(VLOOKUP(D1282,Results37!$F$3:$O$399,AA$1+1,FALSE)=1,"S"&amp;VLOOKUP(D1282,Results37!$F$3:$O$399,AA$1,FALSE),VLOOKUP(D1282,Results37!$F$3:$O$399,AA$1,FALSE)))</f>
        <v/>
      </c>
      <c r="AB1282" s="16" t="str">
        <f>IFERROR(VLOOKUP($D1282,Results37!$F$3:$L$1396,AB$1,FALSE),"")</f>
        <v/>
      </c>
      <c r="AC1282" s="16" t="str">
        <f>IFERROR(VLOOKUP($D1282,Results37!$F$3:$L$1396,AC$1,FALSE),"")</f>
        <v/>
      </c>
      <c r="AD1282" s="16" t="str">
        <f t="shared" si="99"/>
        <v/>
      </c>
      <c r="AE1282" s="20" t="str">
        <f>IF(ISERROR(VLOOKUP($AC1282&amp;"-"&amp;$F1282&amp;" "&amp;G1282,Bonuses!$B$1:$G$1006,4,FALSE)),"",INT(VLOOKUP($AC1282&amp;"-"&amp;$F1282&amp;" "&amp;$G1282,Bonuses!$B$1:$G$1006,4,FALSE)))</f>
        <v/>
      </c>
      <c r="AF1282" s="16" t="str">
        <f>IF(ISERROR(VLOOKUP($AC1282&amp;"-"&amp;$F1282,Bonuses!$B$1:$G$1006,5,FALSE)),"",IF(VLOOKUP($AC1282&amp;"-"&amp;$F1282,Bonuses!$B$1:$G$1006,5,FALSE)="","",VLOOKUP($AC1282&amp;"-"&amp;$F1282,Bonuses!$B$1:$G$1006,6,FALSE)&amp;" yrs, "&amp;VLOOKUP($AC1282&amp;"-"&amp;$F1282,Bonuses!$B$1:$G$1006,5,FALSE)))</f>
        <v/>
      </c>
    </row>
    <row r="1283" spans="1:32" s="21" customFormat="1" x14ac:dyDescent="0.25">
      <c r="A1283" s="21" t="s">
        <v>2069</v>
      </c>
      <c r="B1283" s="21">
        <f t="shared" si="95"/>
        <v>0</v>
      </c>
      <c r="C1283" s="21" t="str">
        <f t="shared" si="96"/>
        <v>B</v>
      </c>
      <c r="D1283" s="17">
        <f>IF($C1283="B",VLOOKUP($A1283,Bat!$A$4:$BF$2320,D$1,FALSE),VLOOKUP($A1283,Pit!$A$4:$BA$1686,D$2,FALSE))</f>
        <v>15147</v>
      </c>
      <c r="E1283" s="16" t="str">
        <f>IF($C1283="B",VLOOKUP($A1283,Bat!$A$4:$BF$2320,E$1,FALSE),VLOOKUP($A1283,Pit!$A$4:$BA$1686,E$2,FALSE))</f>
        <v>C</v>
      </c>
      <c r="F1283" s="16" t="str">
        <f>IF($C1283="B",VLOOKUP($A1283,Bat!$A$4:$BF$2320,F$1,FALSE),VLOOKUP($A1283,Pit!$A$4:$BA$1686,F$2,FALSE))</f>
        <v>Jorge</v>
      </c>
      <c r="G1283" s="16" t="str">
        <f>IF($C1283="B",VLOOKUP($A1283,Bat!$A$4:$BF$2320,G$1,FALSE),VLOOKUP($A1283,Pit!$A$4:$BA$1686,G$2,FALSE))</f>
        <v>Gallegos</v>
      </c>
      <c r="H1283" s="16">
        <f>IF($C1283="B",VLOOKUP($A1283,Bat!$A$4:$BF$2320,H$1,FALSE),VLOOKUP($A1283,Pit!$A$4:$BA$1686,H$2,FALSE))</f>
        <v>23</v>
      </c>
      <c r="I1283" s="16" t="str">
        <f>IF($C1283="B",VLOOKUP($A1283,Bat!$A$4:$BF$2320,I$1,FALSE),VLOOKUP($A1283,Pit!$A$4:$BA$1686,I$2,FALSE))</f>
        <v>R</v>
      </c>
      <c r="J1283" s="16" t="str">
        <f>IF($C1283="B",VLOOKUP($A1283,Bat!$A$4:$BF$2320,J$1,FALSE),VLOOKUP($A1283,Pit!$A$4:$BA$1686,J$2,FALSE))</f>
        <v>R</v>
      </c>
      <c r="K1283" s="16" t="str">
        <f>IF($C1283="B",VLOOKUP($A1283,Bat!$A$4:$BF$2320,K$1,FALSE),VLOOKUP($A1283,Pit!$A$4:$BA$1686,K$2,FALSE))</f>
        <v>Low</v>
      </c>
      <c r="L1283" s="17" t="str">
        <f>IF($C1283="B",VLOOKUP($A1283,Bat!$A$4:$BF$2320,L$1,FALSE),VLOOKUP($A1283,Pit!$A$4:$BA$1686,L$2,FALSE))</f>
        <v>Normal</v>
      </c>
      <c r="M1283" s="16">
        <f>IF($C1283="B",VLOOKUP($A1283,Bat!$A$4:$BF$2320,M$1,FALSE),VLOOKUP($A1283,Pit!$A$4:$BA$1686,M$2,FALSE))</f>
        <v>2</v>
      </c>
      <c r="N1283" s="16">
        <f>IF($C1283="B",VLOOKUP($A1283,Bat!$A$4:$BF$2320,N$1,FALSE),VLOOKUP($A1283,Pit!$A$4:$BA$1686,N$2,FALSE))</f>
        <v>4</v>
      </c>
      <c r="O1283" s="16">
        <f>IF($C1283="B",VLOOKUP($A1283,Bat!$A$4:$BF$2320,O$1,FALSE),VLOOKUP($A1283,Pit!$A$4:$BA$1686,O$2,FALSE))</f>
        <v>3</v>
      </c>
      <c r="P1283" s="16">
        <f>IF($C1283="B",VLOOKUP($A1283,Bat!$A$4:$BF$2320,P$1,FALSE),VLOOKUP($A1283,Pit!$A$4:$BA$1686,P$2,FALSE))</f>
        <v>5</v>
      </c>
      <c r="Q1283" s="17">
        <f>IF($C1283="B",VLOOKUP($A1283,Bat!$A$4:$BF$2320,Q$1,FALSE),VLOOKUP($A1283,Pit!$A$4:$BA$1686,Q$2,FALSE))</f>
        <v>3</v>
      </c>
      <c r="R1283" s="18">
        <f>IF($C1283="B",VLOOKUP($A1283,Bat!$A$4:$BF$2320,R$1,FALSE),VLOOKUP($A1283,Pit!$A$4:$BA$1686,R$2,FALSE))</f>
        <v>-2.2578064282495909</v>
      </c>
      <c r="S1283" s="19">
        <f>IF($C1283="B",VLOOKUP($A1283,Bat!$A$4:$BF$2320,S$1,FALSE),VLOOKUP($A1283,Pit!$A$4:$BA$1686,S$2,FALSE))</f>
        <v>9.2747932527416074E-2</v>
      </c>
      <c r="T1283" s="20" t="str">
        <f>IF($C1283="B",VLOOKUP($A1283,Bat!$A$4:$BF$2320,T$1,FALSE),VLOOKUP($A1283,Pit!$A$4:$BA$1686,T$2,FALSE))</f>
        <v>-</v>
      </c>
      <c r="U1283" s="17" t="str">
        <f>VLOOKUP(IF($C1283="B",VLOOKUP($A1283,Bat!$A$4:$AU$2320,U$1,FALSE),VLOOKUP($A1283,Pit!$A$4:$BE$1686,U$2,FALSE)),COND!$A$35:$B$41,2,FALSE)</f>
        <v>??</v>
      </c>
      <c r="V1283" s="21">
        <f>IF($C1283="B",VLOOKUP($A1283,Bat!$A$4:$AT$2284,46,FALSE),VLOOKUP($A1283,Pit!$A$4:$BD$1664,56,FALSE))</f>
        <v>929</v>
      </c>
      <c r="W1283" s="16">
        <f t="shared" si="97"/>
        <v>999</v>
      </c>
      <c r="X1283" s="16"/>
      <c r="Y1283" s="22">
        <f t="shared" si="98"/>
        <v>674</v>
      </c>
      <c r="Z1283" s="16" t="str">
        <f>IFERROR(VLOOKUP($D1283,Results37!$F$3:$L$1396,Z$1,FALSE),"")</f>
        <v/>
      </c>
      <c r="AA1283" s="47" t="str">
        <f>IF(ISERROR(VLOOKUP(D1283,Results37!$F$3:$O$399,AA$1,FALSE)),"",IF(VLOOKUP(D1283,Results37!$F$3:$O$399,AA$1+1,FALSE)=1,"S"&amp;VLOOKUP(D1283,Results37!$F$3:$O$399,AA$1,FALSE),VLOOKUP(D1283,Results37!$F$3:$O$399,AA$1,FALSE)))</f>
        <v/>
      </c>
      <c r="AB1283" s="16" t="str">
        <f>IFERROR(VLOOKUP($D1283,Results37!$F$3:$L$1396,AB$1,FALSE),"")</f>
        <v/>
      </c>
      <c r="AC1283" s="16" t="str">
        <f>IFERROR(VLOOKUP($D1283,Results37!$F$3:$L$1396,AC$1,FALSE),"")</f>
        <v/>
      </c>
      <c r="AD1283" s="16" t="str">
        <f t="shared" si="99"/>
        <v/>
      </c>
      <c r="AE1283" s="20" t="str">
        <f>IF(ISERROR(VLOOKUP($AC1283&amp;"-"&amp;$F1283&amp;" "&amp;G1283,Bonuses!$B$1:$G$1006,4,FALSE)),"",INT(VLOOKUP($AC1283&amp;"-"&amp;$F1283&amp;" "&amp;$G1283,Bonuses!$B$1:$G$1006,4,FALSE)))</f>
        <v/>
      </c>
      <c r="AF1283" s="16" t="str">
        <f>IF(ISERROR(VLOOKUP($AC1283&amp;"-"&amp;$F1283,Bonuses!$B$1:$G$1006,5,FALSE)),"",IF(VLOOKUP($AC1283&amp;"-"&amp;$F1283,Bonuses!$B$1:$G$1006,5,FALSE)="","",VLOOKUP($AC1283&amp;"-"&amp;$F1283,Bonuses!$B$1:$G$1006,6,FALSE)&amp;" yrs, "&amp;VLOOKUP($AC1283&amp;"-"&amp;$F1283,Bonuses!$B$1:$G$1006,5,FALSE)))</f>
        <v/>
      </c>
    </row>
    <row r="1284" spans="1:32" s="21" customFormat="1" x14ac:dyDescent="0.25">
      <c r="A1284" s="21" t="s">
        <v>2084</v>
      </c>
      <c r="B1284" s="21">
        <f t="shared" si="95"/>
        <v>0</v>
      </c>
      <c r="C1284" s="21" t="str">
        <f t="shared" si="96"/>
        <v>B</v>
      </c>
      <c r="D1284" s="17">
        <f>IF($C1284="B",VLOOKUP($A1284,Bat!$A$4:$BF$2320,D$1,FALSE),VLOOKUP($A1284,Pit!$A$4:$BA$1686,D$2,FALSE))</f>
        <v>2793</v>
      </c>
      <c r="E1284" s="16" t="str">
        <f>IF($C1284="B",VLOOKUP($A1284,Bat!$A$4:$BF$2320,E$1,FALSE),VLOOKUP($A1284,Pit!$A$4:$BA$1686,E$2,FALSE))</f>
        <v>C</v>
      </c>
      <c r="F1284" s="16" t="str">
        <f>IF($C1284="B",VLOOKUP($A1284,Bat!$A$4:$BF$2320,F$1,FALSE),VLOOKUP($A1284,Pit!$A$4:$BA$1686,F$2,FALSE))</f>
        <v>George</v>
      </c>
      <c r="G1284" s="16" t="str">
        <f>IF($C1284="B",VLOOKUP($A1284,Bat!$A$4:$BF$2320,G$1,FALSE),VLOOKUP($A1284,Pit!$A$4:$BA$1686,G$2,FALSE))</f>
        <v>Torres</v>
      </c>
      <c r="H1284" s="16">
        <f>IF($C1284="B",VLOOKUP($A1284,Bat!$A$4:$BF$2320,H$1,FALSE),VLOOKUP($A1284,Pit!$A$4:$BA$1686,H$2,FALSE))</f>
        <v>23</v>
      </c>
      <c r="I1284" s="16" t="str">
        <f>IF($C1284="B",VLOOKUP($A1284,Bat!$A$4:$BF$2320,I$1,FALSE),VLOOKUP($A1284,Pit!$A$4:$BA$1686,I$2,FALSE))</f>
        <v>S</v>
      </c>
      <c r="J1284" s="16" t="str">
        <f>IF($C1284="B",VLOOKUP($A1284,Bat!$A$4:$BF$2320,J$1,FALSE),VLOOKUP($A1284,Pit!$A$4:$BA$1686,J$2,FALSE))</f>
        <v>R</v>
      </c>
      <c r="K1284" s="16" t="str">
        <f>IF($C1284="B",VLOOKUP($A1284,Bat!$A$4:$BF$2320,K$1,FALSE),VLOOKUP($A1284,Pit!$A$4:$BA$1686,K$2,FALSE))</f>
        <v>Low</v>
      </c>
      <c r="L1284" s="17" t="str">
        <f>IF($C1284="B",VLOOKUP($A1284,Bat!$A$4:$BF$2320,L$1,FALSE),VLOOKUP($A1284,Pit!$A$4:$BA$1686,L$2,FALSE))</f>
        <v>High</v>
      </c>
      <c r="M1284" s="16">
        <f>IF($C1284="B",VLOOKUP($A1284,Bat!$A$4:$BF$2320,M$1,FALSE),VLOOKUP($A1284,Pit!$A$4:$BA$1686,M$2,FALSE))</f>
        <v>2</v>
      </c>
      <c r="N1284" s="16">
        <f>IF($C1284="B",VLOOKUP($A1284,Bat!$A$4:$BF$2320,N$1,FALSE),VLOOKUP($A1284,Pit!$A$4:$BA$1686,N$2,FALSE))</f>
        <v>3</v>
      </c>
      <c r="O1284" s="16">
        <f>IF($C1284="B",VLOOKUP($A1284,Bat!$A$4:$BF$2320,O$1,FALSE),VLOOKUP($A1284,Pit!$A$4:$BA$1686,O$2,FALSE))</f>
        <v>3</v>
      </c>
      <c r="P1284" s="16">
        <f>IF($C1284="B",VLOOKUP($A1284,Bat!$A$4:$BF$2320,P$1,FALSE),VLOOKUP($A1284,Pit!$A$4:$BA$1686,P$2,FALSE))</f>
        <v>5</v>
      </c>
      <c r="Q1284" s="17">
        <f>IF($C1284="B",VLOOKUP($A1284,Bat!$A$4:$BF$2320,Q$1,FALSE),VLOOKUP($A1284,Pit!$A$4:$BA$1686,Q$2,FALSE))</f>
        <v>1</v>
      </c>
      <c r="R1284" s="18">
        <f>IF($C1284="B",VLOOKUP($A1284,Bat!$A$4:$BF$2320,R$1,FALSE),VLOOKUP($A1284,Pit!$A$4:$BA$1686,R$2,FALSE))</f>
        <v>-2.7523325446117148</v>
      </c>
      <c r="S1284" s="19">
        <f>IF($C1284="B",VLOOKUP($A1284,Bat!$A$4:$BF$2320,S$1,FALSE),VLOOKUP($A1284,Pit!$A$4:$BA$1686,S$2,FALSE))</f>
        <v>2.224016768333421E-2</v>
      </c>
      <c r="T1284" s="20" t="str">
        <f>IF($C1284="B",VLOOKUP($A1284,Bat!$A$4:$BF$2320,T$1,FALSE),VLOOKUP($A1284,Pit!$A$4:$BA$1686,T$2,FALSE))</f>
        <v>-</v>
      </c>
      <c r="U1284" s="17" t="str">
        <f>VLOOKUP(IF($C1284="B",VLOOKUP($A1284,Bat!$A$4:$AU$2320,U$1,FALSE),VLOOKUP($A1284,Pit!$A$4:$BE$1686,U$2,FALSE)),COND!$A$35:$B$41,2,FALSE)</f>
        <v>??</v>
      </c>
      <c r="V1284" s="21">
        <f>IF($C1284="B",VLOOKUP($A1284,Bat!$A$4:$AT$2284,46,FALSE),VLOOKUP($A1284,Pit!$A$4:$BD$1664,56,FALSE))</f>
        <v>930</v>
      </c>
      <c r="W1284" s="16">
        <f t="shared" si="97"/>
        <v>999</v>
      </c>
      <c r="X1284" s="16"/>
      <c r="Y1284" s="22">
        <f t="shared" si="98"/>
        <v>720</v>
      </c>
      <c r="Z1284" s="16" t="str">
        <f>IFERROR(VLOOKUP($D1284,Results37!$F$3:$L$1396,Z$1,FALSE),"")</f>
        <v/>
      </c>
      <c r="AA1284" s="47" t="str">
        <f>IF(ISERROR(VLOOKUP(D1284,Results37!$F$3:$O$399,AA$1,FALSE)),"",IF(VLOOKUP(D1284,Results37!$F$3:$O$399,AA$1+1,FALSE)=1,"S"&amp;VLOOKUP(D1284,Results37!$F$3:$O$399,AA$1,FALSE),VLOOKUP(D1284,Results37!$F$3:$O$399,AA$1,FALSE)))</f>
        <v/>
      </c>
      <c r="AB1284" s="16" t="str">
        <f>IFERROR(VLOOKUP($D1284,Results37!$F$3:$L$1396,AB$1,FALSE),"")</f>
        <v/>
      </c>
      <c r="AC1284" s="16" t="str">
        <f>IFERROR(VLOOKUP($D1284,Results37!$F$3:$L$1396,AC$1,FALSE),"")</f>
        <v/>
      </c>
      <c r="AD1284" s="16" t="str">
        <f t="shared" si="99"/>
        <v/>
      </c>
      <c r="AE1284" s="20" t="str">
        <f>IF(ISERROR(VLOOKUP($AC1284&amp;"-"&amp;$F1284&amp;" "&amp;G1284,Bonuses!$B$1:$G$1006,4,FALSE)),"",INT(VLOOKUP($AC1284&amp;"-"&amp;$F1284&amp;" "&amp;$G1284,Bonuses!$B$1:$G$1006,4,FALSE)))</f>
        <v/>
      </c>
      <c r="AF1284" s="16" t="str">
        <f>IF(ISERROR(VLOOKUP($AC1284&amp;"-"&amp;$F1284,Bonuses!$B$1:$G$1006,5,FALSE)),"",IF(VLOOKUP($AC1284&amp;"-"&amp;$F1284,Bonuses!$B$1:$G$1006,5,FALSE)="","",VLOOKUP($AC1284&amp;"-"&amp;$F1284,Bonuses!$B$1:$G$1006,6,FALSE)&amp;" yrs, "&amp;VLOOKUP($AC1284&amp;"-"&amp;$F1284,Bonuses!$B$1:$G$1006,5,FALSE)))</f>
        <v/>
      </c>
    </row>
    <row r="1285" spans="1:32" s="21" customFormat="1" x14ac:dyDescent="0.25">
      <c r="A1285" s="21" t="s">
        <v>3077</v>
      </c>
      <c r="B1285" s="21">
        <f t="shared" ref="B1285:B1348" si="100">COUNTIF($A$5:$A$598,A1285)</f>
        <v>0</v>
      </c>
      <c r="C1285" s="21" t="str">
        <f t="shared" ref="C1285:C1348" si="101">IF(OR(MID(A1285,1,2)="SP",MID(A1285,1,2)="MR",MID(A1285,1,2)="CL",MID(A1285,1,2)="RP"),"P","B")</f>
        <v>B</v>
      </c>
      <c r="D1285" s="17">
        <f>IF($C1285="B",VLOOKUP($A1285,Bat!$A$4:$BF$2320,D$1,FALSE),VLOOKUP($A1285,Pit!$A$4:$BA$1686,D$2,FALSE))</f>
        <v>6160</v>
      </c>
      <c r="E1285" s="16" t="str">
        <f>IF($C1285="B",VLOOKUP($A1285,Bat!$A$4:$BF$2320,E$1,FALSE),VLOOKUP($A1285,Pit!$A$4:$BA$1686,E$2,FALSE))</f>
        <v>1B</v>
      </c>
      <c r="F1285" s="16" t="str">
        <f>IF($C1285="B",VLOOKUP($A1285,Bat!$A$4:$BF$2320,F$1,FALSE),VLOOKUP($A1285,Pit!$A$4:$BA$1686,F$2,FALSE))</f>
        <v>Ignacio</v>
      </c>
      <c r="G1285" s="16" t="str">
        <f>IF($C1285="B",VLOOKUP($A1285,Bat!$A$4:$BF$2320,G$1,FALSE),VLOOKUP($A1285,Pit!$A$4:$BA$1686,G$2,FALSE))</f>
        <v>Díaz</v>
      </c>
      <c r="H1285" s="16">
        <f>IF($C1285="B",VLOOKUP($A1285,Bat!$A$4:$BF$2320,H$1,FALSE),VLOOKUP($A1285,Pit!$A$4:$BA$1686,H$2,FALSE))</f>
        <v>23</v>
      </c>
      <c r="I1285" s="16" t="str">
        <f>IF($C1285="B",VLOOKUP($A1285,Bat!$A$4:$BF$2320,I$1,FALSE),VLOOKUP($A1285,Pit!$A$4:$BA$1686,I$2,FALSE))</f>
        <v>L</v>
      </c>
      <c r="J1285" s="16" t="str">
        <f>IF($C1285="B",VLOOKUP($A1285,Bat!$A$4:$BF$2320,J$1,FALSE),VLOOKUP($A1285,Pit!$A$4:$BA$1686,J$2,FALSE))</f>
        <v>L</v>
      </c>
      <c r="K1285" s="16" t="str">
        <f>IF($C1285="B",VLOOKUP($A1285,Bat!$A$4:$BF$2320,K$1,FALSE),VLOOKUP($A1285,Pit!$A$4:$BA$1686,K$2,FALSE))</f>
        <v>Normal</v>
      </c>
      <c r="L1285" s="17" t="str">
        <f>IF($C1285="B",VLOOKUP($A1285,Bat!$A$4:$BF$2320,L$1,FALSE),VLOOKUP($A1285,Pit!$A$4:$BA$1686,L$2,FALSE))</f>
        <v>Low</v>
      </c>
      <c r="M1285" s="16">
        <f>IF($C1285="B",VLOOKUP($A1285,Bat!$A$4:$BF$2320,M$1,FALSE),VLOOKUP($A1285,Pit!$A$4:$BA$1686,M$2,FALSE))</f>
        <v>2</v>
      </c>
      <c r="N1285" s="16">
        <f>IF($C1285="B",VLOOKUP($A1285,Bat!$A$4:$BF$2320,N$1,FALSE),VLOOKUP($A1285,Pit!$A$4:$BA$1686,N$2,FALSE))</f>
        <v>3</v>
      </c>
      <c r="O1285" s="16">
        <f>IF($C1285="B",VLOOKUP($A1285,Bat!$A$4:$BF$2320,O$1,FALSE),VLOOKUP($A1285,Pit!$A$4:$BA$1686,O$2,FALSE))</f>
        <v>2</v>
      </c>
      <c r="P1285" s="16">
        <f>IF($C1285="B",VLOOKUP($A1285,Bat!$A$4:$BF$2320,P$1,FALSE),VLOOKUP($A1285,Pit!$A$4:$BA$1686,P$2,FALSE))</f>
        <v>6</v>
      </c>
      <c r="Q1285" s="17">
        <f>IF($C1285="B",VLOOKUP($A1285,Bat!$A$4:$BF$2320,Q$1,FALSE),VLOOKUP($A1285,Pit!$A$4:$BA$1686,Q$2,FALSE))</f>
        <v>3</v>
      </c>
      <c r="R1285" s="18">
        <f>IF($C1285="B",VLOOKUP($A1285,Bat!$A$4:$BF$2320,R$1,FALSE),VLOOKUP($A1285,Pit!$A$4:$BA$1686,R$2,FALSE))</f>
        <v>-2.8120270502309346</v>
      </c>
      <c r="S1285" s="19">
        <f>IF($C1285="B",VLOOKUP($A1285,Bat!$A$4:$BF$2320,S$1,FALSE),VLOOKUP($A1285,Pit!$A$4:$BA$1686,S$2,FALSE))</f>
        <v>1.3729138588155703E-2</v>
      </c>
      <c r="T1285" s="20" t="str">
        <f>IF($C1285="B",VLOOKUP($A1285,Bat!$A$4:$BF$2320,T$1,FALSE),VLOOKUP($A1285,Pit!$A$4:$BA$1686,T$2,FALSE))</f>
        <v>Slot</v>
      </c>
      <c r="U1285" s="17" t="str">
        <f>VLOOKUP(IF($C1285="B",VLOOKUP($A1285,Bat!$A$4:$AU$2320,U$1,FALSE),VLOOKUP($A1285,Pit!$A$4:$BE$1686,U$2,FALSE)),COND!$A$35:$B$41,2,FALSE)</f>
        <v>??</v>
      </c>
      <c r="V1285" s="21">
        <f>IF($C1285="B",VLOOKUP($A1285,Bat!$A$4:$AT$2284,46,FALSE),VLOOKUP($A1285,Pit!$A$4:$BD$1664,56,FALSE))</f>
        <v>931</v>
      </c>
      <c r="W1285" s="16">
        <f t="shared" ref="W1285:W1348" si="102">IF(AND(T1285&lt;&gt;"Slot",T1285&gt;$T$3),999,V1285)</f>
        <v>931</v>
      </c>
      <c r="X1285" s="16"/>
      <c r="Y1285" s="22">
        <f t="shared" ref="Y1285:Y1348" si="103">RANK(S1285,$S$5:$S$1469)</f>
        <v>724</v>
      </c>
      <c r="Z1285" s="16" t="str">
        <f>IFERROR(VLOOKUP($D1285,Results37!$F$3:$L$1396,Z$1,FALSE),"")</f>
        <v/>
      </c>
      <c r="AA1285" s="47" t="str">
        <f>IF(ISERROR(VLOOKUP(D1285,Results37!$F$3:$O$399,AA$1,FALSE)),"",IF(VLOOKUP(D1285,Results37!$F$3:$O$399,AA$1+1,FALSE)=1,"S"&amp;VLOOKUP(D1285,Results37!$F$3:$O$399,AA$1,FALSE),VLOOKUP(D1285,Results37!$F$3:$O$399,AA$1,FALSE)))</f>
        <v/>
      </c>
      <c r="AB1285" s="16" t="str">
        <f>IFERROR(VLOOKUP($D1285,Results37!$F$3:$L$1396,AB$1,FALSE),"")</f>
        <v/>
      </c>
      <c r="AC1285" s="16" t="str">
        <f>IFERROR(VLOOKUP($D1285,Results37!$F$3:$L$1396,AC$1,FALSE),"")</f>
        <v/>
      </c>
      <c r="AD1285" s="16" t="str">
        <f t="shared" ref="AD1285:AD1348" si="104">IF(X1285="","",X1285-Z1285)</f>
        <v/>
      </c>
      <c r="AE1285" s="20" t="str">
        <f>IF(ISERROR(VLOOKUP($AC1285&amp;"-"&amp;$F1285&amp;" "&amp;G1285,Bonuses!$B$1:$G$1006,4,FALSE)),"",INT(VLOOKUP($AC1285&amp;"-"&amp;$F1285&amp;" "&amp;$G1285,Bonuses!$B$1:$G$1006,4,FALSE)))</f>
        <v/>
      </c>
      <c r="AF1285" s="16" t="str">
        <f>IF(ISERROR(VLOOKUP($AC1285&amp;"-"&amp;$F1285,Bonuses!$B$1:$G$1006,5,FALSE)),"",IF(VLOOKUP($AC1285&amp;"-"&amp;$F1285,Bonuses!$B$1:$G$1006,5,FALSE)="","",VLOOKUP($AC1285&amp;"-"&amp;$F1285,Bonuses!$B$1:$G$1006,6,FALSE)&amp;" yrs, "&amp;VLOOKUP($AC1285&amp;"-"&amp;$F1285,Bonuses!$B$1:$G$1006,5,FALSE)))</f>
        <v/>
      </c>
    </row>
    <row r="1286" spans="1:32" s="21" customFormat="1" x14ac:dyDescent="0.25">
      <c r="A1286" s="21" t="s">
        <v>2086</v>
      </c>
      <c r="B1286" s="21">
        <f t="shared" si="100"/>
        <v>0</v>
      </c>
      <c r="C1286" s="21" t="str">
        <f t="shared" si="101"/>
        <v>B</v>
      </c>
      <c r="D1286" s="17">
        <f>IF($C1286="B",VLOOKUP($A1286,Bat!$A$4:$BF$2320,D$1,FALSE),VLOOKUP($A1286,Pit!$A$4:$BA$1686,D$2,FALSE))</f>
        <v>5403</v>
      </c>
      <c r="E1286" s="16" t="str">
        <f>IF($C1286="B",VLOOKUP($A1286,Bat!$A$4:$BF$2320,E$1,FALSE),VLOOKUP($A1286,Pit!$A$4:$BA$1686,E$2,FALSE))</f>
        <v>1B</v>
      </c>
      <c r="F1286" s="16" t="str">
        <f>IF($C1286="B",VLOOKUP($A1286,Bat!$A$4:$BF$2320,F$1,FALSE),VLOOKUP($A1286,Pit!$A$4:$BA$1686,F$2,FALSE))</f>
        <v>Jason</v>
      </c>
      <c r="G1286" s="16" t="str">
        <f>IF($C1286="B",VLOOKUP($A1286,Bat!$A$4:$BF$2320,G$1,FALSE),VLOOKUP($A1286,Pit!$A$4:$BA$1686,G$2,FALSE))</f>
        <v>Warren</v>
      </c>
      <c r="H1286" s="16">
        <f>IF($C1286="B",VLOOKUP($A1286,Bat!$A$4:$BF$2320,H$1,FALSE),VLOOKUP($A1286,Pit!$A$4:$BA$1686,H$2,FALSE))</f>
        <v>23</v>
      </c>
      <c r="I1286" s="16" t="str">
        <f>IF($C1286="B",VLOOKUP($A1286,Bat!$A$4:$BF$2320,I$1,FALSE),VLOOKUP($A1286,Pit!$A$4:$BA$1686,I$2,FALSE))</f>
        <v>S</v>
      </c>
      <c r="J1286" s="16" t="str">
        <f>IF($C1286="B",VLOOKUP($A1286,Bat!$A$4:$BF$2320,J$1,FALSE),VLOOKUP($A1286,Pit!$A$4:$BA$1686,J$2,FALSE))</f>
        <v>R</v>
      </c>
      <c r="K1286" s="16" t="str">
        <f>IF($C1286="B",VLOOKUP($A1286,Bat!$A$4:$BF$2320,K$1,FALSE),VLOOKUP($A1286,Pit!$A$4:$BA$1686,K$2,FALSE))</f>
        <v>Normal</v>
      </c>
      <c r="L1286" s="17" t="str">
        <f>IF($C1286="B",VLOOKUP($A1286,Bat!$A$4:$BF$2320,L$1,FALSE),VLOOKUP($A1286,Pit!$A$4:$BA$1686,L$2,FALSE))</f>
        <v>Normal</v>
      </c>
      <c r="M1286" s="16">
        <f>IF($C1286="B",VLOOKUP($A1286,Bat!$A$4:$BF$2320,M$1,FALSE),VLOOKUP($A1286,Pit!$A$4:$BA$1686,M$2,FALSE))</f>
        <v>2</v>
      </c>
      <c r="N1286" s="16">
        <f>IF($C1286="B",VLOOKUP($A1286,Bat!$A$4:$BF$2320,N$1,FALSE),VLOOKUP($A1286,Pit!$A$4:$BA$1686,N$2,FALSE))</f>
        <v>2</v>
      </c>
      <c r="O1286" s="16">
        <f>IF($C1286="B",VLOOKUP($A1286,Bat!$A$4:$BF$2320,O$1,FALSE),VLOOKUP($A1286,Pit!$A$4:$BA$1686,O$2,FALSE))</f>
        <v>4</v>
      </c>
      <c r="P1286" s="16">
        <f>IF($C1286="B",VLOOKUP($A1286,Bat!$A$4:$BF$2320,P$1,FALSE),VLOOKUP($A1286,Pit!$A$4:$BA$1686,P$2,FALSE))</f>
        <v>5</v>
      </c>
      <c r="Q1286" s="17">
        <f>IF($C1286="B",VLOOKUP($A1286,Bat!$A$4:$BF$2320,Q$1,FALSE),VLOOKUP($A1286,Pit!$A$4:$BA$1686,Q$2,FALSE))</f>
        <v>2</v>
      </c>
      <c r="R1286" s="18">
        <f>IF($C1286="B",VLOOKUP($A1286,Bat!$A$4:$BF$2320,R$1,FALSE),VLOOKUP($A1286,Pit!$A$4:$BA$1686,R$2,FALSE))</f>
        <v>-2.8585322061568892</v>
      </c>
      <c r="S1286" s="19">
        <f>IF($C1286="B",VLOOKUP($A1286,Bat!$A$4:$BF$2320,S$1,FALSE),VLOOKUP($A1286,Pit!$A$4:$BA$1686,S$2,FALSE))</f>
        <v>7.098599796421818E-3</v>
      </c>
      <c r="T1286" s="20" t="str">
        <f>IF($C1286="B",VLOOKUP($A1286,Bat!$A$4:$BF$2320,T$1,FALSE),VLOOKUP($A1286,Pit!$A$4:$BA$1686,T$2,FALSE))</f>
        <v>-</v>
      </c>
      <c r="U1286" s="17" t="str">
        <f>VLOOKUP(IF($C1286="B",VLOOKUP($A1286,Bat!$A$4:$AU$2320,U$1,FALSE),VLOOKUP($A1286,Pit!$A$4:$BE$1686,U$2,FALSE)),COND!$A$35:$B$41,2,FALSE)</f>
        <v>??</v>
      </c>
      <c r="V1286" s="21">
        <f>IF($C1286="B",VLOOKUP($A1286,Bat!$A$4:$AT$2284,46,FALSE),VLOOKUP($A1286,Pit!$A$4:$BD$1664,56,FALSE))</f>
        <v>932</v>
      </c>
      <c r="W1286" s="16">
        <f t="shared" si="102"/>
        <v>999</v>
      </c>
      <c r="X1286" s="16"/>
      <c r="Y1286" s="22">
        <f t="shared" si="103"/>
        <v>727</v>
      </c>
      <c r="Z1286" s="16" t="str">
        <f>IFERROR(VLOOKUP($D1286,Results37!$F$3:$L$1396,Z$1,FALSE),"")</f>
        <v/>
      </c>
      <c r="AA1286" s="47" t="str">
        <f>IF(ISERROR(VLOOKUP(D1286,Results37!$F$3:$O$399,AA$1,FALSE)),"",IF(VLOOKUP(D1286,Results37!$F$3:$O$399,AA$1+1,FALSE)=1,"S"&amp;VLOOKUP(D1286,Results37!$F$3:$O$399,AA$1,FALSE),VLOOKUP(D1286,Results37!$F$3:$O$399,AA$1,FALSE)))</f>
        <v/>
      </c>
      <c r="AB1286" s="16" t="str">
        <f>IFERROR(VLOOKUP($D1286,Results37!$F$3:$L$1396,AB$1,FALSE),"")</f>
        <v/>
      </c>
      <c r="AC1286" s="16" t="str">
        <f>IFERROR(VLOOKUP($D1286,Results37!$F$3:$L$1396,AC$1,FALSE),"")</f>
        <v/>
      </c>
      <c r="AD1286" s="16" t="str">
        <f t="shared" si="104"/>
        <v/>
      </c>
      <c r="AE1286" s="20" t="str">
        <f>IF(ISERROR(VLOOKUP($AC1286&amp;"-"&amp;$F1286&amp;" "&amp;G1286,Bonuses!$B$1:$G$1006,4,FALSE)),"",INT(VLOOKUP($AC1286&amp;"-"&amp;$F1286&amp;" "&amp;$G1286,Bonuses!$B$1:$G$1006,4,FALSE)))</f>
        <v/>
      </c>
      <c r="AF1286" s="16" t="str">
        <f>IF(ISERROR(VLOOKUP($AC1286&amp;"-"&amp;$F1286,Bonuses!$B$1:$G$1006,5,FALSE)),"",IF(VLOOKUP($AC1286&amp;"-"&amp;$F1286,Bonuses!$B$1:$G$1006,5,FALSE)="","",VLOOKUP($AC1286&amp;"-"&amp;$F1286,Bonuses!$B$1:$G$1006,6,FALSE)&amp;" yrs, "&amp;VLOOKUP($AC1286&amp;"-"&amp;$F1286,Bonuses!$B$1:$G$1006,5,FALSE)))</f>
        <v/>
      </c>
    </row>
    <row r="1287" spans="1:32" s="21" customFormat="1" x14ac:dyDescent="0.25">
      <c r="A1287" s="21" t="s">
        <v>2099</v>
      </c>
      <c r="B1287" s="21">
        <f t="shared" si="100"/>
        <v>0</v>
      </c>
      <c r="C1287" s="21" t="str">
        <f t="shared" si="101"/>
        <v>B</v>
      </c>
      <c r="D1287" s="17">
        <f>IF($C1287="B",VLOOKUP($A1287,Bat!$A$4:$BF$2320,D$1,FALSE),VLOOKUP($A1287,Pit!$A$4:$BA$1686,D$2,FALSE))</f>
        <v>1872</v>
      </c>
      <c r="E1287" s="16" t="str">
        <f>IF($C1287="B",VLOOKUP($A1287,Bat!$A$4:$BF$2320,E$1,FALSE),VLOOKUP($A1287,Pit!$A$4:$BA$1686,E$2,FALSE))</f>
        <v>2B</v>
      </c>
      <c r="F1287" s="16" t="str">
        <f>IF($C1287="B",VLOOKUP($A1287,Bat!$A$4:$BF$2320,F$1,FALSE),VLOOKUP($A1287,Pit!$A$4:$BA$1686,F$2,FALSE))</f>
        <v>Larry</v>
      </c>
      <c r="G1287" s="16" t="str">
        <f>IF($C1287="B",VLOOKUP($A1287,Bat!$A$4:$BF$2320,G$1,FALSE),VLOOKUP($A1287,Pit!$A$4:$BA$1686,G$2,FALSE))</f>
        <v>Carter</v>
      </c>
      <c r="H1287" s="16">
        <f>IF($C1287="B",VLOOKUP($A1287,Bat!$A$4:$BF$2320,H$1,FALSE),VLOOKUP($A1287,Pit!$A$4:$BA$1686,H$2,FALSE))</f>
        <v>23</v>
      </c>
      <c r="I1287" s="16" t="str">
        <f>IF($C1287="B",VLOOKUP($A1287,Bat!$A$4:$BF$2320,I$1,FALSE),VLOOKUP($A1287,Pit!$A$4:$BA$1686,I$2,FALSE))</f>
        <v>R</v>
      </c>
      <c r="J1287" s="16" t="str">
        <f>IF($C1287="B",VLOOKUP($A1287,Bat!$A$4:$BF$2320,J$1,FALSE),VLOOKUP($A1287,Pit!$A$4:$BA$1686,J$2,FALSE))</f>
        <v>R</v>
      </c>
      <c r="K1287" s="16" t="str">
        <f>IF($C1287="B",VLOOKUP($A1287,Bat!$A$4:$BF$2320,K$1,FALSE),VLOOKUP($A1287,Pit!$A$4:$BA$1686,K$2,FALSE))</f>
        <v>Normal</v>
      </c>
      <c r="L1287" s="17" t="str">
        <f>IF($C1287="B",VLOOKUP($A1287,Bat!$A$4:$BF$2320,L$1,FALSE),VLOOKUP($A1287,Pit!$A$4:$BA$1686,L$2,FALSE))</f>
        <v>Normal</v>
      </c>
      <c r="M1287" s="16">
        <f>IF($C1287="B",VLOOKUP($A1287,Bat!$A$4:$BF$2320,M$1,FALSE),VLOOKUP($A1287,Pit!$A$4:$BA$1686,M$2,FALSE))</f>
        <v>2</v>
      </c>
      <c r="N1287" s="16">
        <f>IF($C1287="B",VLOOKUP($A1287,Bat!$A$4:$BF$2320,N$1,FALSE),VLOOKUP($A1287,Pit!$A$4:$BA$1686,N$2,FALSE))</f>
        <v>3</v>
      </c>
      <c r="O1287" s="16">
        <f>IF($C1287="B",VLOOKUP($A1287,Bat!$A$4:$BF$2320,O$1,FALSE),VLOOKUP($A1287,Pit!$A$4:$BA$1686,O$2,FALSE))</f>
        <v>2</v>
      </c>
      <c r="P1287" s="16">
        <f>IF($C1287="B",VLOOKUP($A1287,Bat!$A$4:$BF$2320,P$1,FALSE),VLOOKUP($A1287,Pit!$A$4:$BA$1686,P$2,FALSE))</f>
        <v>5</v>
      </c>
      <c r="Q1287" s="17">
        <f>IF($C1287="B",VLOOKUP($A1287,Bat!$A$4:$BF$2320,Q$1,FALSE),VLOOKUP($A1287,Pit!$A$4:$BA$1686,Q$2,FALSE))</f>
        <v>3</v>
      </c>
      <c r="R1287" s="18">
        <f>IF($C1287="B",VLOOKUP($A1287,Bat!$A$4:$BF$2320,R$1,FALSE),VLOOKUP($A1287,Pit!$A$4:$BA$1686,R$2,FALSE))</f>
        <v>-3.1795706953449514</v>
      </c>
      <c r="S1287" s="19">
        <f>IF($C1287="B",VLOOKUP($A1287,Bat!$A$4:$BF$2320,S$1,FALSE),VLOOKUP($A1287,Pit!$A$4:$BA$1686,S$2,FALSE))</f>
        <v>-3.8673919697767817E-2</v>
      </c>
      <c r="T1287" s="20" t="str">
        <f>IF($C1287="B",VLOOKUP($A1287,Bat!$A$4:$BF$2320,T$1,FALSE),VLOOKUP($A1287,Pit!$A$4:$BA$1686,T$2,FALSE))</f>
        <v>-</v>
      </c>
      <c r="U1287" s="17" t="str">
        <f>VLOOKUP(IF($C1287="B",VLOOKUP($A1287,Bat!$A$4:$AU$2320,U$1,FALSE),VLOOKUP($A1287,Pit!$A$4:$BE$1686,U$2,FALSE)),COND!$A$35:$B$41,2,FALSE)</f>
        <v>??</v>
      </c>
      <c r="V1287" s="21">
        <f>IF($C1287="B",VLOOKUP($A1287,Bat!$A$4:$AT$2284,46,FALSE),VLOOKUP($A1287,Pit!$A$4:$BD$1664,56,FALSE))</f>
        <v>933</v>
      </c>
      <c r="W1287" s="16">
        <f t="shared" si="102"/>
        <v>999</v>
      </c>
      <c r="X1287" s="16"/>
      <c r="Y1287" s="22">
        <f t="shared" si="103"/>
        <v>747</v>
      </c>
      <c r="Z1287" s="16" t="str">
        <f>IFERROR(VLOOKUP($D1287,Results37!$F$3:$L$1396,Z$1,FALSE),"")</f>
        <v/>
      </c>
      <c r="AA1287" s="47" t="str">
        <f>IF(ISERROR(VLOOKUP(D1287,Results37!$F$3:$O$399,AA$1,FALSE)),"",IF(VLOOKUP(D1287,Results37!$F$3:$O$399,AA$1+1,FALSE)=1,"S"&amp;VLOOKUP(D1287,Results37!$F$3:$O$399,AA$1,FALSE),VLOOKUP(D1287,Results37!$F$3:$O$399,AA$1,FALSE)))</f>
        <v/>
      </c>
      <c r="AB1287" s="16" t="str">
        <f>IFERROR(VLOOKUP($D1287,Results37!$F$3:$L$1396,AB$1,FALSE),"")</f>
        <v/>
      </c>
      <c r="AC1287" s="16" t="str">
        <f>IFERROR(VLOOKUP($D1287,Results37!$F$3:$L$1396,AC$1,FALSE),"")</f>
        <v/>
      </c>
      <c r="AD1287" s="16" t="str">
        <f t="shared" si="104"/>
        <v/>
      </c>
      <c r="AE1287" s="20" t="str">
        <f>IF(ISERROR(VLOOKUP($AC1287&amp;"-"&amp;$F1287&amp;" "&amp;G1287,Bonuses!$B$1:$G$1006,4,FALSE)),"",INT(VLOOKUP($AC1287&amp;"-"&amp;$F1287&amp;" "&amp;$G1287,Bonuses!$B$1:$G$1006,4,FALSE)))</f>
        <v/>
      </c>
      <c r="AF1287" s="16" t="str">
        <f>IF(ISERROR(VLOOKUP($AC1287&amp;"-"&amp;$F1287,Bonuses!$B$1:$G$1006,5,FALSE)),"",IF(VLOOKUP($AC1287&amp;"-"&amp;$F1287,Bonuses!$B$1:$G$1006,5,FALSE)="","",VLOOKUP($AC1287&amp;"-"&amp;$F1287,Bonuses!$B$1:$G$1006,6,FALSE)&amp;" yrs, "&amp;VLOOKUP($AC1287&amp;"-"&amp;$F1287,Bonuses!$B$1:$G$1006,5,FALSE)))</f>
        <v/>
      </c>
    </row>
    <row r="1288" spans="1:32" s="21" customFormat="1" x14ac:dyDescent="0.25">
      <c r="A1288" s="21" t="s">
        <v>2087</v>
      </c>
      <c r="B1288" s="21">
        <f t="shared" si="100"/>
        <v>0</v>
      </c>
      <c r="C1288" s="21" t="str">
        <f t="shared" si="101"/>
        <v>B</v>
      </c>
      <c r="D1288" s="17">
        <f>IF($C1288="B",VLOOKUP($A1288,Bat!$A$4:$BF$2320,D$1,FALSE),VLOOKUP($A1288,Pit!$A$4:$BA$1686,D$2,FALSE))</f>
        <v>15225</v>
      </c>
      <c r="E1288" s="16" t="str">
        <f>IF($C1288="B",VLOOKUP($A1288,Bat!$A$4:$BF$2320,E$1,FALSE),VLOOKUP($A1288,Pit!$A$4:$BA$1686,E$2,FALSE))</f>
        <v>3B</v>
      </c>
      <c r="F1288" s="16" t="str">
        <f>IF($C1288="B",VLOOKUP($A1288,Bat!$A$4:$BF$2320,F$1,FALSE),VLOOKUP($A1288,Pit!$A$4:$BA$1686,F$2,FALSE))</f>
        <v>Lanny</v>
      </c>
      <c r="G1288" s="16" t="str">
        <f>IF($C1288="B",VLOOKUP($A1288,Bat!$A$4:$BF$2320,G$1,FALSE),VLOOKUP($A1288,Pit!$A$4:$BA$1686,G$2,FALSE))</f>
        <v>Duncan</v>
      </c>
      <c r="H1288" s="16">
        <f>IF($C1288="B",VLOOKUP($A1288,Bat!$A$4:$BF$2320,H$1,FALSE),VLOOKUP($A1288,Pit!$A$4:$BA$1686,H$2,FALSE))</f>
        <v>23</v>
      </c>
      <c r="I1288" s="16" t="str">
        <f>IF($C1288="B",VLOOKUP($A1288,Bat!$A$4:$BF$2320,I$1,FALSE),VLOOKUP($A1288,Pit!$A$4:$BA$1686,I$2,FALSE))</f>
        <v>R</v>
      </c>
      <c r="J1288" s="16" t="str">
        <f>IF($C1288="B",VLOOKUP($A1288,Bat!$A$4:$BF$2320,J$1,FALSE),VLOOKUP($A1288,Pit!$A$4:$BA$1686,J$2,FALSE))</f>
        <v>R</v>
      </c>
      <c r="K1288" s="16" t="str">
        <f>IF($C1288="B",VLOOKUP($A1288,Bat!$A$4:$BF$2320,K$1,FALSE),VLOOKUP($A1288,Pit!$A$4:$BA$1686,K$2,FALSE))</f>
        <v>High</v>
      </c>
      <c r="L1288" s="17" t="str">
        <f>IF($C1288="B",VLOOKUP($A1288,Bat!$A$4:$BF$2320,L$1,FALSE),VLOOKUP($A1288,Pit!$A$4:$BA$1686,L$2,FALSE))</f>
        <v>Normal</v>
      </c>
      <c r="M1288" s="16">
        <f>IF($C1288="B",VLOOKUP($A1288,Bat!$A$4:$BF$2320,M$1,FALSE),VLOOKUP($A1288,Pit!$A$4:$BA$1686,M$2,FALSE))</f>
        <v>3</v>
      </c>
      <c r="N1288" s="16">
        <f>IF($C1288="B",VLOOKUP($A1288,Bat!$A$4:$BF$2320,N$1,FALSE),VLOOKUP($A1288,Pit!$A$4:$BA$1686,N$2,FALSE))</f>
        <v>2</v>
      </c>
      <c r="O1288" s="16">
        <f>IF($C1288="B",VLOOKUP($A1288,Bat!$A$4:$BF$2320,O$1,FALSE),VLOOKUP($A1288,Pit!$A$4:$BA$1686,O$2,FALSE))</f>
        <v>2</v>
      </c>
      <c r="P1288" s="16">
        <f>IF($C1288="B",VLOOKUP($A1288,Bat!$A$4:$BF$2320,P$1,FALSE),VLOOKUP($A1288,Pit!$A$4:$BA$1686,P$2,FALSE))</f>
        <v>2</v>
      </c>
      <c r="Q1288" s="17">
        <f>IF($C1288="B",VLOOKUP($A1288,Bat!$A$4:$BF$2320,Q$1,FALSE),VLOOKUP($A1288,Pit!$A$4:$BA$1686,Q$2,FALSE))</f>
        <v>4</v>
      </c>
      <c r="R1288" s="18">
        <f>IF($C1288="B",VLOOKUP($A1288,Bat!$A$4:$BF$2320,R$1,FALSE),VLOOKUP($A1288,Pit!$A$4:$BA$1686,R$2,FALSE))</f>
        <v>-3.2029857918419555</v>
      </c>
      <c r="S1288" s="19">
        <f>IF($C1288="B",VLOOKUP($A1288,Bat!$A$4:$BF$2320,S$1,FALSE),VLOOKUP($A1288,Pit!$A$4:$BA$1686,S$2,FALSE))</f>
        <v>-4.2012360404918098E-2</v>
      </c>
      <c r="T1288" s="20" t="str">
        <f>IF($C1288="B",VLOOKUP($A1288,Bat!$A$4:$BF$2320,T$1,FALSE),VLOOKUP($A1288,Pit!$A$4:$BA$1686,T$2,FALSE))</f>
        <v>-</v>
      </c>
      <c r="U1288" s="17" t="str">
        <f>VLOOKUP(IF($C1288="B",VLOOKUP($A1288,Bat!$A$4:$AU$2320,U$1,FALSE),VLOOKUP($A1288,Pit!$A$4:$BE$1686,U$2,FALSE)),COND!$A$35:$B$41,2,FALSE)</f>
        <v>??</v>
      </c>
      <c r="V1288" s="21">
        <f>IF($C1288="B",VLOOKUP($A1288,Bat!$A$4:$AT$2284,46,FALSE),VLOOKUP($A1288,Pit!$A$4:$BD$1664,56,FALSE))</f>
        <v>934</v>
      </c>
      <c r="W1288" s="16">
        <f t="shared" si="102"/>
        <v>999</v>
      </c>
      <c r="X1288" s="16"/>
      <c r="Y1288" s="22">
        <f t="shared" si="103"/>
        <v>748</v>
      </c>
      <c r="Z1288" s="16" t="str">
        <f>IFERROR(VLOOKUP($D1288,Results37!$F$3:$L$1396,Z$1,FALSE),"")</f>
        <v/>
      </c>
      <c r="AA1288" s="47" t="str">
        <f>IF(ISERROR(VLOOKUP(D1288,Results37!$F$3:$O$399,AA$1,FALSE)),"",IF(VLOOKUP(D1288,Results37!$F$3:$O$399,AA$1+1,FALSE)=1,"S"&amp;VLOOKUP(D1288,Results37!$F$3:$O$399,AA$1,FALSE),VLOOKUP(D1288,Results37!$F$3:$O$399,AA$1,FALSE)))</f>
        <v/>
      </c>
      <c r="AB1288" s="16" t="str">
        <f>IFERROR(VLOOKUP($D1288,Results37!$F$3:$L$1396,AB$1,FALSE),"")</f>
        <v/>
      </c>
      <c r="AC1288" s="16" t="str">
        <f>IFERROR(VLOOKUP($D1288,Results37!$F$3:$L$1396,AC$1,FALSE),"")</f>
        <v/>
      </c>
      <c r="AD1288" s="16" t="str">
        <f t="shared" si="104"/>
        <v/>
      </c>
      <c r="AE1288" s="20" t="str">
        <f>IF(ISERROR(VLOOKUP($AC1288&amp;"-"&amp;$F1288&amp;" "&amp;G1288,Bonuses!$B$1:$G$1006,4,FALSE)),"",INT(VLOOKUP($AC1288&amp;"-"&amp;$F1288&amp;" "&amp;$G1288,Bonuses!$B$1:$G$1006,4,FALSE)))</f>
        <v/>
      </c>
      <c r="AF1288" s="16" t="str">
        <f>IF(ISERROR(VLOOKUP($AC1288&amp;"-"&amp;$F1288,Bonuses!$B$1:$G$1006,5,FALSE)),"",IF(VLOOKUP($AC1288&amp;"-"&amp;$F1288,Bonuses!$B$1:$G$1006,5,FALSE)="","",VLOOKUP($AC1288&amp;"-"&amp;$F1288,Bonuses!$B$1:$G$1006,6,FALSE)&amp;" yrs, "&amp;VLOOKUP($AC1288&amp;"-"&amp;$F1288,Bonuses!$B$1:$G$1006,5,FALSE)))</f>
        <v/>
      </c>
    </row>
    <row r="1289" spans="1:32" s="21" customFormat="1" x14ac:dyDescent="0.25">
      <c r="A1289" s="21" t="s">
        <v>2185</v>
      </c>
      <c r="B1289" s="21">
        <f t="shared" si="100"/>
        <v>0</v>
      </c>
      <c r="C1289" s="21" t="str">
        <f t="shared" si="101"/>
        <v>B</v>
      </c>
      <c r="D1289" s="17">
        <f>IF($C1289="B",VLOOKUP($A1289,Bat!$A$4:$BF$2320,D$1,FALSE),VLOOKUP($A1289,Pit!$A$4:$BA$1686,D$2,FALSE))</f>
        <v>13615</v>
      </c>
      <c r="E1289" s="16" t="str">
        <f>IF($C1289="B",VLOOKUP($A1289,Bat!$A$4:$BF$2320,E$1,FALSE),VLOOKUP($A1289,Pit!$A$4:$BA$1686,E$2,FALSE))</f>
        <v>C</v>
      </c>
      <c r="F1289" s="16" t="str">
        <f>IF($C1289="B",VLOOKUP($A1289,Bat!$A$4:$BF$2320,F$1,FALSE),VLOOKUP($A1289,Pit!$A$4:$BA$1686,F$2,FALSE))</f>
        <v>Shohei</v>
      </c>
      <c r="G1289" s="16" t="str">
        <f>IF($C1289="B",VLOOKUP($A1289,Bat!$A$4:$BF$2320,G$1,FALSE),VLOOKUP($A1289,Pit!$A$4:$BA$1686,G$2,FALSE))</f>
        <v>Rin</v>
      </c>
      <c r="H1289" s="16">
        <f>IF($C1289="B",VLOOKUP($A1289,Bat!$A$4:$BF$2320,H$1,FALSE),VLOOKUP($A1289,Pit!$A$4:$BA$1686,H$2,FALSE))</f>
        <v>23</v>
      </c>
      <c r="I1289" s="16" t="str">
        <f>IF($C1289="B",VLOOKUP($A1289,Bat!$A$4:$BF$2320,I$1,FALSE),VLOOKUP($A1289,Pit!$A$4:$BA$1686,I$2,FALSE))</f>
        <v>R</v>
      </c>
      <c r="J1289" s="16" t="str">
        <f>IF($C1289="B",VLOOKUP($A1289,Bat!$A$4:$BF$2320,J$1,FALSE),VLOOKUP($A1289,Pit!$A$4:$BA$1686,J$2,FALSE))</f>
        <v>R</v>
      </c>
      <c r="K1289" s="16" t="str">
        <f>IF($C1289="B",VLOOKUP($A1289,Bat!$A$4:$BF$2320,K$1,FALSE),VLOOKUP($A1289,Pit!$A$4:$BA$1686,K$2,FALSE))</f>
        <v>Low</v>
      </c>
      <c r="L1289" s="17" t="str">
        <f>IF($C1289="B",VLOOKUP($A1289,Bat!$A$4:$BF$2320,L$1,FALSE),VLOOKUP($A1289,Pit!$A$4:$BA$1686,L$2,FALSE))</f>
        <v>High</v>
      </c>
      <c r="M1289" s="16">
        <f>IF($C1289="B",VLOOKUP($A1289,Bat!$A$4:$BF$2320,M$1,FALSE),VLOOKUP($A1289,Pit!$A$4:$BA$1686,M$2,FALSE))</f>
        <v>2</v>
      </c>
      <c r="N1289" s="16">
        <f>IF($C1289="B",VLOOKUP($A1289,Bat!$A$4:$BF$2320,N$1,FALSE),VLOOKUP($A1289,Pit!$A$4:$BA$1686,N$2,FALSE))</f>
        <v>2</v>
      </c>
      <c r="O1289" s="16">
        <f>IF($C1289="B",VLOOKUP($A1289,Bat!$A$4:$BF$2320,O$1,FALSE),VLOOKUP($A1289,Pit!$A$4:$BA$1686,O$2,FALSE))</f>
        <v>2</v>
      </c>
      <c r="P1289" s="16">
        <f>IF($C1289="B",VLOOKUP($A1289,Bat!$A$4:$BF$2320,P$1,FALSE),VLOOKUP($A1289,Pit!$A$4:$BA$1686,P$2,FALSE))</f>
        <v>6</v>
      </c>
      <c r="Q1289" s="17">
        <f>IF($C1289="B",VLOOKUP($A1289,Bat!$A$4:$BF$2320,Q$1,FALSE),VLOOKUP($A1289,Pit!$A$4:$BA$1686,Q$2,FALSE))</f>
        <v>1</v>
      </c>
      <c r="R1289" s="18">
        <f>IF($C1289="B",VLOOKUP($A1289,Bat!$A$4:$BF$2320,R$1,FALSE),VLOOKUP($A1289,Pit!$A$4:$BA$1686,R$2,FALSE))</f>
        <v>-3.3085590568273098</v>
      </c>
      <c r="S1289" s="19">
        <f>IF($C1289="B",VLOOKUP($A1289,Bat!$A$4:$BF$2320,S$1,FALSE),VLOOKUP($A1289,Pit!$A$4:$BA$1686,S$2,FALSE))</f>
        <v>-5.706461891083392E-2</v>
      </c>
      <c r="T1289" s="20" t="str">
        <f>IF($C1289="B",VLOOKUP($A1289,Bat!$A$4:$BF$2320,T$1,FALSE),VLOOKUP($A1289,Pit!$A$4:$BA$1686,T$2,FALSE))</f>
        <v>Slot</v>
      </c>
      <c r="U1289" s="17" t="str">
        <f>VLOOKUP(IF($C1289="B",VLOOKUP($A1289,Bat!$A$4:$AU$2320,U$1,FALSE),VLOOKUP($A1289,Pit!$A$4:$BE$1686,U$2,FALSE)),COND!$A$35:$B$41,2,FALSE)</f>
        <v>??</v>
      </c>
      <c r="V1289" s="21">
        <f>IF($C1289="B",VLOOKUP($A1289,Bat!$A$4:$AT$2284,46,FALSE),VLOOKUP($A1289,Pit!$A$4:$BD$1664,56,FALSE))</f>
        <v>935</v>
      </c>
      <c r="W1289" s="16">
        <f t="shared" si="102"/>
        <v>935</v>
      </c>
      <c r="X1289" s="16"/>
      <c r="Y1289" s="22">
        <f t="shared" si="103"/>
        <v>755</v>
      </c>
      <c r="Z1289" s="16" t="str">
        <f>IFERROR(VLOOKUP($D1289,Results37!$F$3:$L$1396,Z$1,FALSE),"")</f>
        <v/>
      </c>
      <c r="AA1289" s="47" t="str">
        <f>IF(ISERROR(VLOOKUP(D1289,Results37!$F$3:$O$399,AA$1,FALSE)),"",IF(VLOOKUP(D1289,Results37!$F$3:$O$399,AA$1+1,FALSE)=1,"S"&amp;VLOOKUP(D1289,Results37!$F$3:$O$399,AA$1,FALSE),VLOOKUP(D1289,Results37!$F$3:$O$399,AA$1,FALSE)))</f>
        <v/>
      </c>
      <c r="AB1289" s="16" t="str">
        <f>IFERROR(VLOOKUP($D1289,Results37!$F$3:$L$1396,AB$1,FALSE),"")</f>
        <v/>
      </c>
      <c r="AC1289" s="16" t="str">
        <f>IFERROR(VLOOKUP($D1289,Results37!$F$3:$L$1396,AC$1,FALSE),"")</f>
        <v/>
      </c>
      <c r="AD1289" s="16" t="str">
        <f t="shared" si="104"/>
        <v/>
      </c>
      <c r="AE1289" s="20" t="str">
        <f>IF(ISERROR(VLOOKUP($AC1289&amp;"-"&amp;$F1289&amp;" "&amp;G1289,Bonuses!$B$1:$G$1006,4,FALSE)),"",INT(VLOOKUP($AC1289&amp;"-"&amp;$F1289&amp;" "&amp;$G1289,Bonuses!$B$1:$G$1006,4,FALSE)))</f>
        <v/>
      </c>
      <c r="AF1289" s="16" t="str">
        <f>IF(ISERROR(VLOOKUP($AC1289&amp;"-"&amp;$F1289,Bonuses!$B$1:$G$1006,5,FALSE)),"",IF(VLOOKUP($AC1289&amp;"-"&amp;$F1289,Bonuses!$B$1:$G$1006,5,FALSE)="","",VLOOKUP($AC1289&amp;"-"&amp;$F1289,Bonuses!$B$1:$G$1006,6,FALSE)&amp;" yrs, "&amp;VLOOKUP($AC1289&amp;"-"&amp;$F1289,Bonuses!$B$1:$G$1006,5,FALSE)))</f>
        <v/>
      </c>
    </row>
    <row r="1290" spans="1:32" s="21" customFormat="1" x14ac:dyDescent="0.25">
      <c r="A1290" s="21" t="s">
        <v>2106</v>
      </c>
      <c r="B1290" s="21">
        <f t="shared" si="100"/>
        <v>0</v>
      </c>
      <c r="C1290" s="21" t="str">
        <f t="shared" si="101"/>
        <v>B</v>
      </c>
      <c r="D1290" s="17">
        <f>IF($C1290="B",VLOOKUP($A1290,Bat!$A$4:$BF$2320,D$1,FALSE),VLOOKUP($A1290,Pit!$A$4:$BA$1686,D$2,FALSE))</f>
        <v>13621</v>
      </c>
      <c r="E1290" s="16" t="str">
        <f>IF($C1290="B",VLOOKUP($A1290,Bat!$A$4:$BF$2320,E$1,FALSE),VLOOKUP($A1290,Pit!$A$4:$BA$1686,E$2,FALSE))</f>
        <v>LF</v>
      </c>
      <c r="F1290" s="16" t="str">
        <f>IF($C1290="B",VLOOKUP($A1290,Bat!$A$4:$BF$2320,F$1,FALSE),VLOOKUP($A1290,Pit!$A$4:$BA$1686,F$2,FALSE))</f>
        <v>Juan Jose</v>
      </c>
      <c r="G1290" s="16" t="str">
        <f>IF($C1290="B",VLOOKUP($A1290,Bat!$A$4:$BF$2320,G$1,FALSE),VLOOKUP($A1290,Pit!$A$4:$BA$1686,G$2,FALSE))</f>
        <v>Vega</v>
      </c>
      <c r="H1290" s="16">
        <f>IF($C1290="B",VLOOKUP($A1290,Bat!$A$4:$BF$2320,H$1,FALSE),VLOOKUP($A1290,Pit!$A$4:$BA$1686,H$2,FALSE))</f>
        <v>23</v>
      </c>
      <c r="I1290" s="16" t="str">
        <f>IF($C1290="B",VLOOKUP($A1290,Bat!$A$4:$BF$2320,I$1,FALSE),VLOOKUP($A1290,Pit!$A$4:$BA$1686,I$2,FALSE))</f>
        <v>R</v>
      </c>
      <c r="J1290" s="16" t="str">
        <f>IF($C1290="B",VLOOKUP($A1290,Bat!$A$4:$BF$2320,J$1,FALSE),VLOOKUP($A1290,Pit!$A$4:$BA$1686,J$2,FALSE))</f>
        <v>R</v>
      </c>
      <c r="K1290" s="16" t="str">
        <f>IF($C1290="B",VLOOKUP($A1290,Bat!$A$4:$BF$2320,K$1,FALSE),VLOOKUP($A1290,Pit!$A$4:$BA$1686,K$2,FALSE))</f>
        <v>Low</v>
      </c>
      <c r="L1290" s="17" t="str">
        <f>IF($C1290="B",VLOOKUP($A1290,Bat!$A$4:$BF$2320,L$1,FALSE),VLOOKUP($A1290,Pit!$A$4:$BA$1686,L$2,FALSE))</f>
        <v>High</v>
      </c>
      <c r="M1290" s="16">
        <f>IF($C1290="B",VLOOKUP($A1290,Bat!$A$4:$BF$2320,M$1,FALSE),VLOOKUP($A1290,Pit!$A$4:$BA$1686,M$2,FALSE))</f>
        <v>2</v>
      </c>
      <c r="N1290" s="16">
        <f>IF($C1290="B",VLOOKUP($A1290,Bat!$A$4:$BF$2320,N$1,FALSE),VLOOKUP($A1290,Pit!$A$4:$BA$1686,N$2,FALSE))</f>
        <v>3</v>
      </c>
      <c r="O1290" s="16">
        <f>IF($C1290="B",VLOOKUP($A1290,Bat!$A$4:$BF$2320,O$1,FALSE),VLOOKUP($A1290,Pit!$A$4:$BA$1686,O$2,FALSE))</f>
        <v>2</v>
      </c>
      <c r="P1290" s="16">
        <f>IF($C1290="B",VLOOKUP($A1290,Bat!$A$4:$BF$2320,P$1,FALSE),VLOOKUP($A1290,Pit!$A$4:$BA$1686,P$2,FALSE))</f>
        <v>5</v>
      </c>
      <c r="Q1290" s="17">
        <f>IF($C1290="B",VLOOKUP($A1290,Bat!$A$4:$BF$2320,Q$1,FALSE),VLOOKUP($A1290,Pit!$A$4:$BA$1686,Q$2,FALSE))</f>
        <v>4</v>
      </c>
      <c r="R1290" s="18">
        <f>IF($C1290="B",VLOOKUP($A1290,Bat!$A$4:$BF$2320,R$1,FALSE),VLOOKUP($A1290,Pit!$A$4:$BA$1686,R$2,FALSE))</f>
        <v>-3.3134515605027772</v>
      </c>
      <c r="S1290" s="19">
        <f>IF($C1290="B",VLOOKUP($A1290,Bat!$A$4:$BF$2320,S$1,FALSE),VLOOKUP($A1290,Pit!$A$4:$BA$1686,S$2,FALSE))</f>
        <v>-5.7762174585317377E-2</v>
      </c>
      <c r="T1290" s="20" t="str">
        <f>IF($C1290="B",VLOOKUP($A1290,Bat!$A$4:$BF$2320,T$1,FALSE),VLOOKUP($A1290,Pit!$A$4:$BA$1686,T$2,FALSE))</f>
        <v>Impossible</v>
      </c>
      <c r="U1290" s="17" t="str">
        <f>VLOOKUP(IF($C1290="B",VLOOKUP($A1290,Bat!$A$4:$AU$2320,U$1,FALSE),VLOOKUP($A1290,Pit!$A$4:$BE$1686,U$2,FALSE)),COND!$A$35:$B$41,2,FALSE)</f>
        <v>??</v>
      </c>
      <c r="V1290" s="21">
        <f>IF($C1290="B",VLOOKUP($A1290,Bat!$A$4:$AT$2284,46,FALSE),VLOOKUP($A1290,Pit!$A$4:$BD$1664,56,FALSE))</f>
        <v>936</v>
      </c>
      <c r="W1290" s="16">
        <f t="shared" si="102"/>
        <v>999</v>
      </c>
      <c r="X1290" s="16"/>
      <c r="Y1290" s="22">
        <f t="shared" si="103"/>
        <v>756</v>
      </c>
      <c r="Z1290" s="16" t="str">
        <f>IFERROR(VLOOKUP($D1290,Results37!$F$3:$L$1396,Z$1,FALSE),"")</f>
        <v/>
      </c>
      <c r="AA1290" s="47" t="str">
        <f>IF(ISERROR(VLOOKUP(D1290,Results37!$F$3:$O$399,AA$1,FALSE)),"",IF(VLOOKUP(D1290,Results37!$F$3:$O$399,AA$1+1,FALSE)=1,"S"&amp;VLOOKUP(D1290,Results37!$F$3:$O$399,AA$1,FALSE),VLOOKUP(D1290,Results37!$F$3:$O$399,AA$1,FALSE)))</f>
        <v/>
      </c>
      <c r="AB1290" s="16" t="str">
        <f>IFERROR(VLOOKUP($D1290,Results37!$F$3:$L$1396,AB$1,FALSE),"")</f>
        <v/>
      </c>
      <c r="AC1290" s="16" t="str">
        <f>IFERROR(VLOOKUP($D1290,Results37!$F$3:$L$1396,AC$1,FALSE),"")</f>
        <v/>
      </c>
      <c r="AD1290" s="16" t="str">
        <f t="shared" si="104"/>
        <v/>
      </c>
      <c r="AE1290" s="20" t="str">
        <f>IF(ISERROR(VLOOKUP($AC1290&amp;"-"&amp;$F1290&amp;" "&amp;G1290,Bonuses!$B$1:$G$1006,4,FALSE)),"",INT(VLOOKUP($AC1290&amp;"-"&amp;$F1290&amp;" "&amp;$G1290,Bonuses!$B$1:$G$1006,4,FALSE)))</f>
        <v/>
      </c>
      <c r="AF1290" s="16" t="str">
        <f>IF(ISERROR(VLOOKUP($AC1290&amp;"-"&amp;$F1290,Bonuses!$B$1:$G$1006,5,FALSE)),"",IF(VLOOKUP($AC1290&amp;"-"&amp;$F1290,Bonuses!$B$1:$G$1006,5,FALSE)="","",VLOOKUP($AC1290&amp;"-"&amp;$F1290,Bonuses!$B$1:$G$1006,6,FALSE)&amp;" yrs, "&amp;VLOOKUP($AC1290&amp;"-"&amp;$F1290,Bonuses!$B$1:$G$1006,5,FALSE)))</f>
        <v/>
      </c>
    </row>
    <row r="1291" spans="1:32" s="21" customFormat="1" x14ac:dyDescent="0.25">
      <c r="A1291" s="21" t="s">
        <v>2121</v>
      </c>
      <c r="B1291" s="21">
        <f t="shared" si="100"/>
        <v>0</v>
      </c>
      <c r="C1291" s="21" t="str">
        <f t="shared" si="101"/>
        <v>B</v>
      </c>
      <c r="D1291" s="17">
        <f>IF($C1291="B",VLOOKUP($A1291,Bat!$A$4:$BF$2320,D$1,FALSE),VLOOKUP($A1291,Pit!$A$4:$BA$1686,D$2,FALSE))</f>
        <v>10401</v>
      </c>
      <c r="E1291" s="16" t="str">
        <f>IF($C1291="B",VLOOKUP($A1291,Bat!$A$4:$BF$2320,E$1,FALSE),VLOOKUP($A1291,Pit!$A$4:$BA$1686,E$2,FALSE))</f>
        <v>C</v>
      </c>
      <c r="F1291" s="16" t="str">
        <f>IF($C1291="B",VLOOKUP($A1291,Bat!$A$4:$BF$2320,F$1,FALSE),VLOOKUP($A1291,Pit!$A$4:$BA$1686,F$2,FALSE))</f>
        <v>Francisco</v>
      </c>
      <c r="G1291" s="16" t="str">
        <f>IF($C1291="B",VLOOKUP($A1291,Bat!$A$4:$BF$2320,G$1,FALSE),VLOOKUP($A1291,Pit!$A$4:$BA$1686,G$2,FALSE))</f>
        <v>Hernández</v>
      </c>
      <c r="H1291" s="16">
        <f>IF($C1291="B",VLOOKUP($A1291,Bat!$A$4:$BF$2320,H$1,FALSE),VLOOKUP($A1291,Pit!$A$4:$BA$1686,H$2,FALSE))</f>
        <v>23</v>
      </c>
      <c r="I1291" s="16" t="str">
        <f>IF($C1291="B",VLOOKUP($A1291,Bat!$A$4:$BF$2320,I$1,FALSE),VLOOKUP($A1291,Pit!$A$4:$BA$1686,I$2,FALSE))</f>
        <v>R</v>
      </c>
      <c r="J1291" s="16" t="str">
        <f>IF($C1291="B",VLOOKUP($A1291,Bat!$A$4:$BF$2320,J$1,FALSE),VLOOKUP($A1291,Pit!$A$4:$BA$1686,J$2,FALSE))</f>
        <v>R</v>
      </c>
      <c r="K1291" s="16" t="str">
        <f>IF($C1291="B",VLOOKUP($A1291,Bat!$A$4:$BF$2320,K$1,FALSE),VLOOKUP($A1291,Pit!$A$4:$BA$1686,K$2,FALSE))</f>
        <v>Low</v>
      </c>
      <c r="L1291" s="17" t="str">
        <f>IF($C1291="B",VLOOKUP($A1291,Bat!$A$4:$BF$2320,L$1,FALSE),VLOOKUP($A1291,Pit!$A$4:$BA$1686,L$2,FALSE))</f>
        <v>Normal</v>
      </c>
      <c r="M1291" s="16">
        <f>IF($C1291="B",VLOOKUP($A1291,Bat!$A$4:$BF$2320,M$1,FALSE),VLOOKUP($A1291,Pit!$A$4:$BA$1686,M$2,FALSE))</f>
        <v>2</v>
      </c>
      <c r="N1291" s="16">
        <f>IF($C1291="B",VLOOKUP($A1291,Bat!$A$4:$BF$2320,N$1,FALSE),VLOOKUP($A1291,Pit!$A$4:$BA$1686,N$2,FALSE))</f>
        <v>3</v>
      </c>
      <c r="O1291" s="16">
        <f>IF($C1291="B",VLOOKUP($A1291,Bat!$A$4:$BF$2320,O$1,FALSE),VLOOKUP($A1291,Pit!$A$4:$BA$1686,O$2,FALSE))</f>
        <v>3</v>
      </c>
      <c r="P1291" s="16">
        <f>IF($C1291="B",VLOOKUP($A1291,Bat!$A$4:$BF$2320,P$1,FALSE),VLOOKUP($A1291,Pit!$A$4:$BA$1686,P$2,FALSE))</f>
        <v>4</v>
      </c>
      <c r="Q1291" s="17">
        <f>IF($C1291="B",VLOOKUP($A1291,Bat!$A$4:$BF$2320,Q$1,FALSE),VLOOKUP($A1291,Pit!$A$4:$BA$1686,Q$2,FALSE))</f>
        <v>2</v>
      </c>
      <c r="R1291" s="18">
        <f>IF($C1291="B",VLOOKUP($A1291,Bat!$A$4:$BF$2320,R$1,FALSE),VLOOKUP($A1291,Pit!$A$4:$BA$1686,R$2,FALSE))</f>
        <v>-3.4485143999790626</v>
      </c>
      <c r="S1291" s="19">
        <f>IF($C1291="B",VLOOKUP($A1291,Bat!$A$4:$BF$2320,S$1,FALSE),VLOOKUP($A1291,Pit!$A$4:$BA$1686,S$2,FALSE))</f>
        <v>-7.7018951143493261E-2</v>
      </c>
      <c r="T1291" s="20" t="str">
        <f>IF($C1291="B",VLOOKUP($A1291,Bat!$A$4:$BF$2320,T$1,FALSE),VLOOKUP($A1291,Pit!$A$4:$BA$1686,T$2,FALSE))</f>
        <v>-</v>
      </c>
      <c r="U1291" s="17" t="str">
        <f>VLOOKUP(IF($C1291="B",VLOOKUP($A1291,Bat!$A$4:$AU$2320,U$1,FALSE),VLOOKUP($A1291,Pit!$A$4:$BE$1686,U$2,FALSE)),COND!$A$35:$B$41,2,FALSE)</f>
        <v>??</v>
      </c>
      <c r="V1291" s="21">
        <f>IF($C1291="B",VLOOKUP($A1291,Bat!$A$4:$AT$2284,46,FALSE),VLOOKUP($A1291,Pit!$A$4:$BD$1664,56,FALSE))</f>
        <v>937</v>
      </c>
      <c r="W1291" s="16">
        <f t="shared" si="102"/>
        <v>999</v>
      </c>
      <c r="X1291" s="16"/>
      <c r="Y1291" s="22">
        <f t="shared" si="103"/>
        <v>760</v>
      </c>
      <c r="Z1291" s="16" t="str">
        <f>IFERROR(VLOOKUP($D1291,Results37!$F$3:$L$1396,Z$1,FALSE),"")</f>
        <v/>
      </c>
      <c r="AA1291" s="47" t="str">
        <f>IF(ISERROR(VLOOKUP(D1291,Results37!$F$3:$O$399,AA$1,FALSE)),"",IF(VLOOKUP(D1291,Results37!$F$3:$O$399,AA$1+1,FALSE)=1,"S"&amp;VLOOKUP(D1291,Results37!$F$3:$O$399,AA$1,FALSE),VLOOKUP(D1291,Results37!$F$3:$O$399,AA$1,FALSE)))</f>
        <v/>
      </c>
      <c r="AB1291" s="16" t="str">
        <f>IFERROR(VLOOKUP($D1291,Results37!$F$3:$L$1396,AB$1,FALSE),"")</f>
        <v/>
      </c>
      <c r="AC1291" s="16" t="str">
        <f>IFERROR(VLOOKUP($D1291,Results37!$F$3:$L$1396,AC$1,FALSE),"")</f>
        <v/>
      </c>
      <c r="AD1291" s="16" t="str">
        <f t="shared" si="104"/>
        <v/>
      </c>
      <c r="AE1291" s="20" t="str">
        <f>IF(ISERROR(VLOOKUP($AC1291&amp;"-"&amp;$F1291&amp;" "&amp;G1291,Bonuses!$B$1:$G$1006,4,FALSE)),"",INT(VLOOKUP($AC1291&amp;"-"&amp;$F1291&amp;" "&amp;$G1291,Bonuses!$B$1:$G$1006,4,FALSE)))</f>
        <v/>
      </c>
      <c r="AF1291" s="16" t="str">
        <f>IF(ISERROR(VLOOKUP($AC1291&amp;"-"&amp;$F1291,Bonuses!$B$1:$G$1006,5,FALSE)),"",IF(VLOOKUP($AC1291&amp;"-"&amp;$F1291,Bonuses!$B$1:$G$1006,5,FALSE)="","",VLOOKUP($AC1291&amp;"-"&amp;$F1291,Bonuses!$B$1:$G$1006,6,FALSE)&amp;" yrs, "&amp;VLOOKUP($AC1291&amp;"-"&amp;$F1291,Bonuses!$B$1:$G$1006,5,FALSE)))</f>
        <v/>
      </c>
    </row>
    <row r="1292" spans="1:32" s="21" customFormat="1" x14ac:dyDescent="0.25">
      <c r="A1292" s="21" t="s">
        <v>3078</v>
      </c>
      <c r="B1292" s="21">
        <f t="shared" si="100"/>
        <v>0</v>
      </c>
      <c r="C1292" s="21" t="str">
        <f t="shared" si="101"/>
        <v>B</v>
      </c>
      <c r="D1292" s="17">
        <f>IF($C1292="B",VLOOKUP($A1292,Bat!$A$4:$BF$2320,D$1,FALSE),VLOOKUP($A1292,Pit!$A$4:$BA$1686,D$2,FALSE))</f>
        <v>15284</v>
      </c>
      <c r="E1292" s="16" t="str">
        <f>IF($C1292="B",VLOOKUP($A1292,Bat!$A$4:$BF$2320,E$1,FALSE),VLOOKUP($A1292,Pit!$A$4:$BA$1686,E$2,FALSE))</f>
        <v>C</v>
      </c>
      <c r="F1292" s="16" t="str">
        <f>IF($C1292="B",VLOOKUP($A1292,Bat!$A$4:$BF$2320,F$1,FALSE),VLOOKUP($A1292,Pit!$A$4:$BA$1686,F$2,FALSE))</f>
        <v>Walt</v>
      </c>
      <c r="G1292" s="16" t="str">
        <f>IF($C1292="B",VLOOKUP($A1292,Bat!$A$4:$BF$2320,G$1,FALSE),VLOOKUP($A1292,Pit!$A$4:$BA$1686,G$2,FALSE))</f>
        <v>White</v>
      </c>
      <c r="H1292" s="16">
        <f>IF($C1292="B",VLOOKUP($A1292,Bat!$A$4:$BF$2320,H$1,FALSE),VLOOKUP($A1292,Pit!$A$4:$BA$1686,H$2,FALSE))</f>
        <v>23</v>
      </c>
      <c r="I1292" s="16" t="str">
        <f>IF($C1292="B",VLOOKUP($A1292,Bat!$A$4:$BF$2320,I$1,FALSE),VLOOKUP($A1292,Pit!$A$4:$BA$1686,I$2,FALSE))</f>
        <v>R</v>
      </c>
      <c r="J1292" s="16" t="str">
        <f>IF($C1292="B",VLOOKUP($A1292,Bat!$A$4:$BF$2320,J$1,FALSE),VLOOKUP($A1292,Pit!$A$4:$BA$1686,J$2,FALSE))</f>
        <v>R</v>
      </c>
      <c r="K1292" s="16" t="str">
        <f>IF($C1292="B",VLOOKUP($A1292,Bat!$A$4:$BF$2320,K$1,FALSE),VLOOKUP($A1292,Pit!$A$4:$BA$1686,K$2,FALSE))</f>
        <v>High</v>
      </c>
      <c r="L1292" s="17" t="str">
        <f>IF($C1292="B",VLOOKUP($A1292,Bat!$A$4:$BF$2320,L$1,FALSE),VLOOKUP($A1292,Pit!$A$4:$BA$1686,L$2,FALSE))</f>
        <v>Normal</v>
      </c>
      <c r="M1292" s="16">
        <f>IF($C1292="B",VLOOKUP($A1292,Bat!$A$4:$BF$2320,M$1,FALSE),VLOOKUP($A1292,Pit!$A$4:$BA$1686,M$2,FALSE))</f>
        <v>2</v>
      </c>
      <c r="N1292" s="16">
        <f>IF($C1292="B",VLOOKUP($A1292,Bat!$A$4:$BF$2320,N$1,FALSE),VLOOKUP($A1292,Pit!$A$4:$BA$1686,N$2,FALSE))</f>
        <v>2</v>
      </c>
      <c r="O1292" s="16">
        <f>IF($C1292="B",VLOOKUP($A1292,Bat!$A$4:$BF$2320,O$1,FALSE),VLOOKUP($A1292,Pit!$A$4:$BA$1686,O$2,FALSE))</f>
        <v>4</v>
      </c>
      <c r="P1292" s="16">
        <f>IF($C1292="B",VLOOKUP($A1292,Bat!$A$4:$BF$2320,P$1,FALSE),VLOOKUP($A1292,Pit!$A$4:$BA$1686,P$2,FALSE))</f>
        <v>3</v>
      </c>
      <c r="Q1292" s="17">
        <f>IF($C1292="B",VLOOKUP($A1292,Bat!$A$4:$BF$2320,Q$1,FALSE),VLOOKUP($A1292,Pit!$A$4:$BA$1686,Q$2,FALSE))</f>
        <v>3</v>
      </c>
      <c r="R1292" s="18">
        <f>IF($C1292="B",VLOOKUP($A1292,Bat!$A$4:$BF$2320,R$1,FALSE),VLOOKUP($A1292,Pit!$A$4:$BA$1686,R$2,FALSE))</f>
        <v>-3.4665843429870993</v>
      </c>
      <c r="S1292" s="19">
        <f>IF($C1292="B",VLOOKUP($A1292,Bat!$A$4:$BF$2320,S$1,FALSE),VLOOKUP($A1292,Pit!$A$4:$BA$1686,S$2,FALSE))</f>
        <v>-7.9595298984794435E-2</v>
      </c>
      <c r="T1292" s="20" t="str">
        <f>IF($C1292="B",VLOOKUP($A1292,Bat!$A$4:$BF$2320,T$1,FALSE),VLOOKUP($A1292,Pit!$A$4:$BA$1686,T$2,FALSE))</f>
        <v>-</v>
      </c>
      <c r="U1292" s="17" t="str">
        <f>VLOOKUP(IF($C1292="B",VLOOKUP($A1292,Bat!$A$4:$AU$2320,U$1,FALSE),VLOOKUP($A1292,Pit!$A$4:$BE$1686,U$2,FALSE)),COND!$A$35:$B$41,2,FALSE)</f>
        <v>??</v>
      </c>
      <c r="V1292" s="21">
        <f>IF($C1292="B",VLOOKUP($A1292,Bat!$A$4:$AT$2284,46,FALSE),VLOOKUP($A1292,Pit!$A$4:$BD$1664,56,FALSE))</f>
        <v>938</v>
      </c>
      <c r="W1292" s="16">
        <f t="shared" si="102"/>
        <v>999</v>
      </c>
      <c r="X1292" s="16"/>
      <c r="Y1292" s="22">
        <f t="shared" si="103"/>
        <v>762</v>
      </c>
      <c r="Z1292" s="16" t="str">
        <f>IFERROR(VLOOKUP($D1292,Results37!$F$3:$L$1396,Z$1,FALSE),"")</f>
        <v/>
      </c>
      <c r="AA1292" s="47" t="str">
        <f>IF(ISERROR(VLOOKUP(D1292,Results37!$F$3:$O$399,AA$1,FALSE)),"",IF(VLOOKUP(D1292,Results37!$F$3:$O$399,AA$1+1,FALSE)=1,"S"&amp;VLOOKUP(D1292,Results37!$F$3:$O$399,AA$1,FALSE),VLOOKUP(D1292,Results37!$F$3:$O$399,AA$1,FALSE)))</f>
        <v/>
      </c>
      <c r="AB1292" s="16" t="str">
        <f>IFERROR(VLOOKUP($D1292,Results37!$F$3:$L$1396,AB$1,FALSE),"")</f>
        <v/>
      </c>
      <c r="AC1292" s="16" t="str">
        <f>IFERROR(VLOOKUP($D1292,Results37!$F$3:$L$1396,AC$1,FALSE),"")</f>
        <v/>
      </c>
      <c r="AD1292" s="16" t="str">
        <f t="shared" si="104"/>
        <v/>
      </c>
      <c r="AE1292" s="20" t="str">
        <f>IF(ISERROR(VLOOKUP($AC1292&amp;"-"&amp;$F1292&amp;" "&amp;G1292,Bonuses!$B$1:$G$1006,4,FALSE)),"",INT(VLOOKUP($AC1292&amp;"-"&amp;$F1292&amp;" "&amp;$G1292,Bonuses!$B$1:$G$1006,4,FALSE)))</f>
        <v/>
      </c>
      <c r="AF1292" s="16" t="str">
        <f>IF(ISERROR(VLOOKUP($AC1292&amp;"-"&amp;$F1292,Bonuses!$B$1:$G$1006,5,FALSE)),"",IF(VLOOKUP($AC1292&amp;"-"&amp;$F1292,Bonuses!$B$1:$G$1006,5,FALSE)="","",VLOOKUP($AC1292&amp;"-"&amp;$F1292,Bonuses!$B$1:$G$1006,6,FALSE)&amp;" yrs, "&amp;VLOOKUP($AC1292&amp;"-"&amp;$F1292,Bonuses!$B$1:$G$1006,5,FALSE)))</f>
        <v/>
      </c>
    </row>
    <row r="1293" spans="1:32" s="21" customFormat="1" x14ac:dyDescent="0.25">
      <c r="A1293" s="21" t="s">
        <v>2109</v>
      </c>
      <c r="B1293" s="21">
        <f t="shared" si="100"/>
        <v>0</v>
      </c>
      <c r="C1293" s="21" t="str">
        <f t="shared" si="101"/>
        <v>B</v>
      </c>
      <c r="D1293" s="17">
        <f>IF($C1293="B",VLOOKUP($A1293,Bat!$A$4:$BF$2320,D$1,FALSE),VLOOKUP($A1293,Pit!$A$4:$BA$1686,D$2,FALSE))</f>
        <v>13651</v>
      </c>
      <c r="E1293" s="16" t="str">
        <f>IF($C1293="B",VLOOKUP($A1293,Bat!$A$4:$BF$2320,E$1,FALSE),VLOOKUP($A1293,Pit!$A$4:$BA$1686,E$2,FALSE))</f>
        <v>C</v>
      </c>
      <c r="F1293" s="16" t="str">
        <f>IF($C1293="B",VLOOKUP($A1293,Bat!$A$4:$BF$2320,F$1,FALSE),VLOOKUP($A1293,Pit!$A$4:$BA$1686,F$2,FALSE))</f>
        <v>Raúl</v>
      </c>
      <c r="G1293" s="16" t="str">
        <f>IF($C1293="B",VLOOKUP($A1293,Bat!$A$4:$BF$2320,G$1,FALSE),VLOOKUP($A1293,Pit!$A$4:$BA$1686,G$2,FALSE))</f>
        <v>Vázquez</v>
      </c>
      <c r="H1293" s="16">
        <f>IF($C1293="B",VLOOKUP($A1293,Bat!$A$4:$BF$2320,H$1,FALSE),VLOOKUP($A1293,Pit!$A$4:$BA$1686,H$2,FALSE))</f>
        <v>23</v>
      </c>
      <c r="I1293" s="16" t="str">
        <f>IF($C1293="B",VLOOKUP($A1293,Bat!$A$4:$BF$2320,I$1,FALSE),VLOOKUP($A1293,Pit!$A$4:$BA$1686,I$2,FALSE))</f>
        <v>R</v>
      </c>
      <c r="J1293" s="16" t="str">
        <f>IF($C1293="B",VLOOKUP($A1293,Bat!$A$4:$BF$2320,J$1,FALSE),VLOOKUP($A1293,Pit!$A$4:$BA$1686,J$2,FALSE))</f>
        <v>R</v>
      </c>
      <c r="K1293" s="16" t="str">
        <f>IF($C1293="B",VLOOKUP($A1293,Bat!$A$4:$BF$2320,K$1,FALSE),VLOOKUP($A1293,Pit!$A$4:$BA$1686,K$2,FALSE))</f>
        <v>Normal</v>
      </c>
      <c r="L1293" s="17" t="str">
        <f>IF($C1293="B",VLOOKUP($A1293,Bat!$A$4:$BF$2320,L$1,FALSE),VLOOKUP($A1293,Pit!$A$4:$BA$1686,L$2,FALSE))</f>
        <v>Low</v>
      </c>
      <c r="M1293" s="16">
        <f>IF($C1293="B",VLOOKUP($A1293,Bat!$A$4:$BF$2320,M$1,FALSE),VLOOKUP($A1293,Pit!$A$4:$BA$1686,M$2,FALSE))</f>
        <v>2</v>
      </c>
      <c r="N1293" s="16">
        <f>IF($C1293="B",VLOOKUP($A1293,Bat!$A$4:$BF$2320,N$1,FALSE),VLOOKUP($A1293,Pit!$A$4:$BA$1686,N$2,FALSE))</f>
        <v>3</v>
      </c>
      <c r="O1293" s="16">
        <f>IF($C1293="B",VLOOKUP($A1293,Bat!$A$4:$BF$2320,O$1,FALSE),VLOOKUP($A1293,Pit!$A$4:$BA$1686,O$2,FALSE))</f>
        <v>3</v>
      </c>
      <c r="P1293" s="16">
        <f>IF($C1293="B",VLOOKUP($A1293,Bat!$A$4:$BF$2320,P$1,FALSE),VLOOKUP($A1293,Pit!$A$4:$BA$1686,P$2,FALSE))</f>
        <v>4</v>
      </c>
      <c r="Q1293" s="17">
        <f>IF($C1293="B",VLOOKUP($A1293,Bat!$A$4:$BF$2320,Q$1,FALSE),VLOOKUP($A1293,Pit!$A$4:$BA$1686,Q$2,FALSE))</f>
        <v>2</v>
      </c>
      <c r="R1293" s="18">
        <f>IF($C1293="B",VLOOKUP($A1293,Bat!$A$4:$BF$2320,R$1,FALSE),VLOOKUP($A1293,Pit!$A$4:$BA$1686,R$2,FALSE))</f>
        <v>-3.5020487219843872</v>
      </c>
      <c r="S1293" s="19">
        <f>IF($C1293="B",VLOOKUP($A1293,Bat!$A$4:$BF$2320,S$1,FALSE),VLOOKUP($A1293,Pit!$A$4:$BA$1686,S$2,FALSE))</f>
        <v>-8.4651683292819802E-2</v>
      </c>
      <c r="T1293" s="20" t="str">
        <f>IF($C1293="B",VLOOKUP($A1293,Bat!$A$4:$BF$2320,T$1,FALSE),VLOOKUP($A1293,Pit!$A$4:$BA$1686,T$2,FALSE))</f>
        <v>Slot</v>
      </c>
      <c r="U1293" s="17" t="str">
        <f>VLOOKUP(IF($C1293="B",VLOOKUP($A1293,Bat!$A$4:$AU$2320,U$1,FALSE),VLOOKUP($A1293,Pit!$A$4:$BE$1686,U$2,FALSE)),COND!$A$35:$B$41,2,FALSE)</f>
        <v>??</v>
      </c>
      <c r="V1293" s="21">
        <f>IF($C1293="B",VLOOKUP($A1293,Bat!$A$4:$AT$2284,46,FALSE),VLOOKUP($A1293,Pit!$A$4:$BD$1664,56,FALSE))</f>
        <v>939</v>
      </c>
      <c r="W1293" s="16">
        <f t="shared" si="102"/>
        <v>939</v>
      </c>
      <c r="X1293" s="16"/>
      <c r="Y1293" s="22">
        <f t="shared" si="103"/>
        <v>766</v>
      </c>
      <c r="Z1293" s="16" t="str">
        <f>IFERROR(VLOOKUP($D1293,Results37!$F$3:$L$1396,Z$1,FALSE),"")</f>
        <v/>
      </c>
      <c r="AA1293" s="47" t="str">
        <f>IF(ISERROR(VLOOKUP(D1293,Results37!$F$3:$O$399,AA$1,FALSE)),"",IF(VLOOKUP(D1293,Results37!$F$3:$O$399,AA$1+1,FALSE)=1,"S"&amp;VLOOKUP(D1293,Results37!$F$3:$O$399,AA$1,FALSE),VLOOKUP(D1293,Results37!$F$3:$O$399,AA$1,FALSE)))</f>
        <v/>
      </c>
      <c r="AB1293" s="16" t="str">
        <f>IFERROR(VLOOKUP($D1293,Results37!$F$3:$L$1396,AB$1,FALSE),"")</f>
        <v/>
      </c>
      <c r="AC1293" s="16" t="str">
        <f>IFERROR(VLOOKUP($D1293,Results37!$F$3:$L$1396,AC$1,FALSE),"")</f>
        <v/>
      </c>
      <c r="AD1293" s="16" t="str">
        <f t="shared" si="104"/>
        <v/>
      </c>
      <c r="AE1293" s="20" t="str">
        <f>IF(ISERROR(VLOOKUP($AC1293&amp;"-"&amp;$F1293&amp;" "&amp;G1293,Bonuses!$B$1:$G$1006,4,FALSE)),"",INT(VLOOKUP($AC1293&amp;"-"&amp;$F1293&amp;" "&amp;$G1293,Bonuses!$B$1:$G$1006,4,FALSE)))</f>
        <v/>
      </c>
      <c r="AF1293" s="16" t="str">
        <f>IF(ISERROR(VLOOKUP($AC1293&amp;"-"&amp;$F1293,Bonuses!$B$1:$G$1006,5,FALSE)),"",IF(VLOOKUP($AC1293&amp;"-"&amp;$F1293,Bonuses!$B$1:$G$1006,5,FALSE)="","",VLOOKUP($AC1293&amp;"-"&amp;$F1293,Bonuses!$B$1:$G$1006,6,FALSE)&amp;" yrs, "&amp;VLOOKUP($AC1293&amp;"-"&amp;$F1293,Bonuses!$B$1:$G$1006,5,FALSE)))</f>
        <v/>
      </c>
    </row>
    <row r="1294" spans="1:32" s="21" customFormat="1" x14ac:dyDescent="0.25">
      <c r="A1294" s="21" t="s">
        <v>2110</v>
      </c>
      <c r="B1294" s="21">
        <f t="shared" si="100"/>
        <v>0</v>
      </c>
      <c r="C1294" s="21" t="str">
        <f t="shared" si="101"/>
        <v>B</v>
      </c>
      <c r="D1294" s="17">
        <f>IF($C1294="B",VLOOKUP($A1294,Bat!$A$4:$BF$2320,D$1,FALSE),VLOOKUP($A1294,Pit!$A$4:$BA$1686,D$2,FALSE))</f>
        <v>15217</v>
      </c>
      <c r="E1294" s="16" t="str">
        <f>IF($C1294="B",VLOOKUP($A1294,Bat!$A$4:$BF$2320,E$1,FALSE),VLOOKUP($A1294,Pit!$A$4:$BA$1686,E$2,FALSE))</f>
        <v>3B</v>
      </c>
      <c r="F1294" s="16" t="str">
        <f>IF($C1294="B",VLOOKUP($A1294,Bat!$A$4:$BF$2320,F$1,FALSE),VLOOKUP($A1294,Pit!$A$4:$BA$1686,F$2,FALSE))</f>
        <v>Arthur</v>
      </c>
      <c r="G1294" s="16" t="str">
        <f>IF($C1294="B",VLOOKUP($A1294,Bat!$A$4:$BF$2320,G$1,FALSE),VLOOKUP($A1294,Pit!$A$4:$BA$1686,G$2,FALSE))</f>
        <v>Williams</v>
      </c>
      <c r="H1294" s="16">
        <f>IF($C1294="B",VLOOKUP($A1294,Bat!$A$4:$BF$2320,H$1,FALSE),VLOOKUP($A1294,Pit!$A$4:$BA$1686,H$2,FALSE))</f>
        <v>23</v>
      </c>
      <c r="I1294" s="16" t="str">
        <f>IF($C1294="B",VLOOKUP($A1294,Bat!$A$4:$BF$2320,I$1,FALSE),VLOOKUP($A1294,Pit!$A$4:$BA$1686,I$2,FALSE))</f>
        <v>S</v>
      </c>
      <c r="J1294" s="16" t="str">
        <f>IF($C1294="B",VLOOKUP($A1294,Bat!$A$4:$BF$2320,J$1,FALSE),VLOOKUP($A1294,Pit!$A$4:$BA$1686,J$2,FALSE))</f>
        <v>R</v>
      </c>
      <c r="K1294" s="16" t="str">
        <f>IF($C1294="B",VLOOKUP($A1294,Bat!$A$4:$BF$2320,K$1,FALSE),VLOOKUP($A1294,Pit!$A$4:$BA$1686,K$2,FALSE))</f>
        <v>Low</v>
      </c>
      <c r="L1294" s="17" t="str">
        <f>IF($C1294="B",VLOOKUP($A1294,Bat!$A$4:$BF$2320,L$1,FALSE),VLOOKUP($A1294,Pit!$A$4:$BA$1686,L$2,FALSE))</f>
        <v>Low</v>
      </c>
      <c r="M1294" s="16">
        <f>IF($C1294="B",VLOOKUP($A1294,Bat!$A$4:$BF$2320,M$1,FALSE),VLOOKUP($A1294,Pit!$A$4:$BA$1686,M$2,FALSE))</f>
        <v>2</v>
      </c>
      <c r="N1294" s="16">
        <f>IF($C1294="B",VLOOKUP($A1294,Bat!$A$4:$BF$2320,N$1,FALSE),VLOOKUP($A1294,Pit!$A$4:$BA$1686,N$2,FALSE))</f>
        <v>2</v>
      </c>
      <c r="O1294" s="16">
        <f>IF($C1294="B",VLOOKUP($A1294,Bat!$A$4:$BF$2320,O$1,FALSE),VLOOKUP($A1294,Pit!$A$4:$BA$1686,O$2,FALSE))</f>
        <v>2</v>
      </c>
      <c r="P1294" s="16">
        <f>IF($C1294="B",VLOOKUP($A1294,Bat!$A$4:$BF$2320,P$1,FALSE),VLOOKUP($A1294,Pit!$A$4:$BA$1686,P$2,FALSE))</f>
        <v>6</v>
      </c>
      <c r="Q1294" s="17">
        <f>IF($C1294="B",VLOOKUP($A1294,Bat!$A$4:$BF$2320,Q$1,FALSE),VLOOKUP($A1294,Pit!$A$4:$BA$1686,Q$2,FALSE))</f>
        <v>3</v>
      </c>
      <c r="R1294" s="18">
        <f>IF($C1294="B",VLOOKUP($A1294,Bat!$A$4:$BF$2320,R$1,FALSE),VLOOKUP($A1294,Pit!$A$4:$BA$1686,R$2,FALSE))</f>
        <v>-3.5119096836153325</v>
      </c>
      <c r="S1294" s="19">
        <f>IF($C1294="B",VLOOKUP($A1294,Bat!$A$4:$BF$2320,S$1,FALSE),VLOOKUP($A1294,Pit!$A$4:$BA$1686,S$2,FALSE))</f>
        <v>-8.6057623931356436E-2</v>
      </c>
      <c r="T1294" s="20" t="str">
        <f>IF($C1294="B",VLOOKUP($A1294,Bat!$A$4:$BF$2320,T$1,FALSE),VLOOKUP($A1294,Pit!$A$4:$BA$1686,T$2,FALSE))</f>
        <v>-</v>
      </c>
      <c r="U1294" s="17" t="str">
        <f>VLOOKUP(IF($C1294="B",VLOOKUP($A1294,Bat!$A$4:$AU$2320,U$1,FALSE),VLOOKUP($A1294,Pit!$A$4:$BE$1686,U$2,FALSE)),COND!$A$35:$B$41,2,FALSE)</f>
        <v>??</v>
      </c>
      <c r="V1294" s="21">
        <f>IF($C1294="B",VLOOKUP($A1294,Bat!$A$4:$AT$2284,46,FALSE),VLOOKUP($A1294,Pit!$A$4:$BD$1664,56,FALSE))</f>
        <v>940</v>
      </c>
      <c r="W1294" s="16">
        <f t="shared" si="102"/>
        <v>999</v>
      </c>
      <c r="X1294" s="16"/>
      <c r="Y1294" s="22">
        <f t="shared" si="103"/>
        <v>767</v>
      </c>
      <c r="Z1294" s="16" t="str">
        <f>IFERROR(VLOOKUP($D1294,Results37!$F$3:$L$1396,Z$1,FALSE),"")</f>
        <v/>
      </c>
      <c r="AA1294" s="47" t="str">
        <f>IF(ISERROR(VLOOKUP(D1294,Results37!$F$3:$O$399,AA$1,FALSE)),"",IF(VLOOKUP(D1294,Results37!$F$3:$O$399,AA$1+1,FALSE)=1,"S"&amp;VLOOKUP(D1294,Results37!$F$3:$O$399,AA$1,FALSE),VLOOKUP(D1294,Results37!$F$3:$O$399,AA$1,FALSE)))</f>
        <v/>
      </c>
      <c r="AB1294" s="16" t="str">
        <f>IFERROR(VLOOKUP($D1294,Results37!$F$3:$L$1396,AB$1,FALSE),"")</f>
        <v/>
      </c>
      <c r="AC1294" s="16" t="str">
        <f>IFERROR(VLOOKUP($D1294,Results37!$F$3:$L$1396,AC$1,FALSE),"")</f>
        <v/>
      </c>
      <c r="AD1294" s="16" t="str">
        <f t="shared" si="104"/>
        <v/>
      </c>
      <c r="AE1294" s="20" t="str">
        <f>IF(ISERROR(VLOOKUP($AC1294&amp;"-"&amp;$F1294&amp;" "&amp;G1294,Bonuses!$B$1:$G$1006,4,FALSE)),"",INT(VLOOKUP($AC1294&amp;"-"&amp;$F1294&amp;" "&amp;$G1294,Bonuses!$B$1:$G$1006,4,FALSE)))</f>
        <v/>
      </c>
      <c r="AF1294" s="16" t="str">
        <f>IF(ISERROR(VLOOKUP($AC1294&amp;"-"&amp;$F1294,Bonuses!$B$1:$G$1006,5,FALSE)),"",IF(VLOOKUP($AC1294&amp;"-"&amp;$F1294,Bonuses!$B$1:$G$1006,5,FALSE)="","",VLOOKUP($AC1294&amp;"-"&amp;$F1294,Bonuses!$B$1:$G$1006,6,FALSE)&amp;" yrs, "&amp;VLOOKUP($AC1294&amp;"-"&amp;$F1294,Bonuses!$B$1:$G$1006,5,FALSE)))</f>
        <v/>
      </c>
    </row>
    <row r="1295" spans="1:32" s="21" customFormat="1" x14ac:dyDescent="0.25">
      <c r="A1295" s="21" t="s">
        <v>3086</v>
      </c>
      <c r="B1295" s="21">
        <f t="shared" si="100"/>
        <v>0</v>
      </c>
      <c r="C1295" s="21" t="str">
        <f t="shared" si="101"/>
        <v>B</v>
      </c>
      <c r="D1295" s="17">
        <f>IF($C1295="B",VLOOKUP($A1295,Bat!$A$4:$BF$2320,D$1,FALSE),VLOOKUP($A1295,Pit!$A$4:$BA$1686,D$2,FALSE))</f>
        <v>2142</v>
      </c>
      <c r="E1295" s="16" t="str">
        <f>IF($C1295="B",VLOOKUP($A1295,Bat!$A$4:$BF$2320,E$1,FALSE),VLOOKUP($A1295,Pit!$A$4:$BA$1686,E$2,FALSE))</f>
        <v>2B</v>
      </c>
      <c r="F1295" s="16" t="str">
        <f>IF($C1295="B",VLOOKUP($A1295,Bat!$A$4:$BF$2320,F$1,FALSE),VLOOKUP($A1295,Pit!$A$4:$BA$1686,F$2,FALSE))</f>
        <v>Josh</v>
      </c>
      <c r="G1295" s="16" t="str">
        <f>IF($C1295="B",VLOOKUP($A1295,Bat!$A$4:$BF$2320,G$1,FALSE),VLOOKUP($A1295,Pit!$A$4:$BA$1686,G$2,FALSE))</f>
        <v>Potter</v>
      </c>
      <c r="H1295" s="16">
        <f>IF($C1295="B",VLOOKUP($A1295,Bat!$A$4:$BF$2320,H$1,FALSE),VLOOKUP($A1295,Pit!$A$4:$BA$1686,H$2,FALSE))</f>
        <v>23</v>
      </c>
      <c r="I1295" s="16" t="str">
        <f>IF($C1295="B",VLOOKUP($A1295,Bat!$A$4:$BF$2320,I$1,FALSE),VLOOKUP($A1295,Pit!$A$4:$BA$1686,I$2,FALSE))</f>
        <v>S</v>
      </c>
      <c r="J1295" s="16" t="str">
        <f>IF($C1295="B",VLOOKUP($A1295,Bat!$A$4:$BF$2320,J$1,FALSE),VLOOKUP($A1295,Pit!$A$4:$BA$1686,J$2,FALSE))</f>
        <v>R</v>
      </c>
      <c r="K1295" s="16" t="str">
        <f>IF($C1295="B",VLOOKUP($A1295,Bat!$A$4:$BF$2320,K$1,FALSE),VLOOKUP($A1295,Pit!$A$4:$BA$1686,K$2,FALSE))</f>
        <v>Normal</v>
      </c>
      <c r="L1295" s="17" t="str">
        <f>IF($C1295="B",VLOOKUP($A1295,Bat!$A$4:$BF$2320,L$1,FALSE),VLOOKUP($A1295,Pit!$A$4:$BA$1686,L$2,FALSE))</f>
        <v>Normal</v>
      </c>
      <c r="M1295" s="16">
        <f>IF($C1295="B",VLOOKUP($A1295,Bat!$A$4:$BF$2320,M$1,FALSE),VLOOKUP($A1295,Pit!$A$4:$BA$1686,M$2,FALSE))</f>
        <v>2</v>
      </c>
      <c r="N1295" s="16">
        <f>IF($C1295="B",VLOOKUP($A1295,Bat!$A$4:$BF$2320,N$1,FALSE),VLOOKUP($A1295,Pit!$A$4:$BA$1686,N$2,FALSE))</f>
        <v>3</v>
      </c>
      <c r="O1295" s="16">
        <f>IF($C1295="B",VLOOKUP($A1295,Bat!$A$4:$BF$2320,O$1,FALSE),VLOOKUP($A1295,Pit!$A$4:$BA$1686,O$2,FALSE))</f>
        <v>3</v>
      </c>
      <c r="P1295" s="16">
        <f>IF($C1295="B",VLOOKUP($A1295,Bat!$A$4:$BF$2320,P$1,FALSE),VLOOKUP($A1295,Pit!$A$4:$BA$1686,P$2,FALSE))</f>
        <v>4</v>
      </c>
      <c r="Q1295" s="17">
        <f>IF($C1295="B",VLOOKUP($A1295,Bat!$A$4:$BF$2320,Q$1,FALSE),VLOOKUP($A1295,Pit!$A$4:$BA$1686,Q$2,FALSE))</f>
        <v>2</v>
      </c>
      <c r="R1295" s="18">
        <f>IF($C1295="B",VLOOKUP($A1295,Bat!$A$4:$BF$2320,R$1,FALSE),VLOOKUP($A1295,Pit!$A$4:$BA$1686,R$2,FALSE))</f>
        <v>-3.5825125389109651</v>
      </c>
      <c r="S1295" s="19">
        <f>IF($C1295="B",VLOOKUP($A1295,Bat!$A$4:$BF$2320,S$1,FALSE),VLOOKUP($A1295,Pit!$A$4:$BA$1686,S$2,FALSE))</f>
        <v>-9.6123926506284457E-2</v>
      </c>
      <c r="T1295" s="20" t="str">
        <f>IF($C1295="B",VLOOKUP($A1295,Bat!$A$4:$BF$2320,T$1,FALSE),VLOOKUP($A1295,Pit!$A$4:$BA$1686,T$2,FALSE))</f>
        <v>-</v>
      </c>
      <c r="U1295" s="17" t="str">
        <f>VLOOKUP(IF($C1295="B",VLOOKUP($A1295,Bat!$A$4:$AU$2320,U$1,FALSE),VLOOKUP($A1295,Pit!$A$4:$BE$1686,U$2,FALSE)),COND!$A$35:$B$41,2,FALSE)</f>
        <v>??</v>
      </c>
      <c r="V1295" s="21">
        <f>IF($C1295="B",VLOOKUP($A1295,Bat!$A$4:$AT$2284,46,FALSE),VLOOKUP($A1295,Pit!$A$4:$BD$1664,56,FALSE))</f>
        <v>941</v>
      </c>
      <c r="W1295" s="16">
        <f t="shared" si="102"/>
        <v>999</v>
      </c>
      <c r="X1295" s="16"/>
      <c r="Y1295" s="22">
        <f t="shared" si="103"/>
        <v>777</v>
      </c>
      <c r="Z1295" s="16" t="str">
        <f>IFERROR(VLOOKUP($D1295,Results37!$F$3:$L$1396,Z$1,FALSE),"")</f>
        <v/>
      </c>
      <c r="AA1295" s="47" t="str">
        <f>IF(ISERROR(VLOOKUP(D1295,Results37!$F$3:$O$399,AA$1,FALSE)),"",IF(VLOOKUP(D1295,Results37!$F$3:$O$399,AA$1+1,FALSE)=1,"S"&amp;VLOOKUP(D1295,Results37!$F$3:$O$399,AA$1,FALSE),VLOOKUP(D1295,Results37!$F$3:$O$399,AA$1,FALSE)))</f>
        <v/>
      </c>
      <c r="AB1295" s="16" t="str">
        <f>IFERROR(VLOOKUP($D1295,Results37!$F$3:$L$1396,AB$1,FALSE),"")</f>
        <v/>
      </c>
      <c r="AC1295" s="16" t="str">
        <f>IFERROR(VLOOKUP($D1295,Results37!$F$3:$L$1396,AC$1,FALSE),"")</f>
        <v/>
      </c>
      <c r="AD1295" s="16" t="str">
        <f t="shared" si="104"/>
        <v/>
      </c>
      <c r="AE1295" s="20" t="str">
        <f>IF(ISERROR(VLOOKUP($AC1295&amp;"-"&amp;$F1295&amp;" "&amp;G1295,Bonuses!$B$1:$G$1006,4,FALSE)),"",INT(VLOOKUP($AC1295&amp;"-"&amp;$F1295&amp;" "&amp;$G1295,Bonuses!$B$1:$G$1006,4,FALSE)))</f>
        <v/>
      </c>
      <c r="AF1295" s="16" t="str">
        <f>IF(ISERROR(VLOOKUP($AC1295&amp;"-"&amp;$F1295,Bonuses!$B$1:$G$1006,5,FALSE)),"",IF(VLOOKUP($AC1295&amp;"-"&amp;$F1295,Bonuses!$B$1:$G$1006,5,FALSE)="","",VLOOKUP($AC1295&amp;"-"&amp;$F1295,Bonuses!$B$1:$G$1006,6,FALSE)&amp;" yrs, "&amp;VLOOKUP($AC1295&amp;"-"&amp;$F1295,Bonuses!$B$1:$G$1006,5,FALSE)))</f>
        <v/>
      </c>
    </row>
    <row r="1296" spans="1:32" s="21" customFormat="1" x14ac:dyDescent="0.25">
      <c r="A1296" s="21" t="s">
        <v>3120</v>
      </c>
      <c r="B1296" s="21">
        <f t="shared" si="100"/>
        <v>0</v>
      </c>
      <c r="C1296" s="21" t="str">
        <f t="shared" si="101"/>
        <v>B</v>
      </c>
      <c r="D1296" s="17">
        <f>IF($C1296="B",VLOOKUP($A1296,Bat!$A$4:$BF$2320,D$1,FALSE),VLOOKUP($A1296,Pit!$A$4:$BA$1686,D$2,FALSE))</f>
        <v>15236</v>
      </c>
      <c r="E1296" s="16" t="str">
        <f>IF($C1296="B",VLOOKUP($A1296,Bat!$A$4:$BF$2320,E$1,FALSE),VLOOKUP($A1296,Pit!$A$4:$BA$1686,E$2,FALSE))</f>
        <v>SS</v>
      </c>
      <c r="F1296" s="16" t="str">
        <f>IF($C1296="B",VLOOKUP($A1296,Bat!$A$4:$BF$2320,F$1,FALSE),VLOOKUP($A1296,Pit!$A$4:$BA$1686,F$2,FALSE))</f>
        <v>Woody</v>
      </c>
      <c r="G1296" s="16" t="str">
        <f>IF($C1296="B",VLOOKUP($A1296,Bat!$A$4:$BF$2320,G$1,FALSE),VLOOKUP($A1296,Pit!$A$4:$BA$1686,G$2,FALSE))</f>
        <v>Dyer</v>
      </c>
      <c r="H1296" s="16">
        <f>IF($C1296="B",VLOOKUP($A1296,Bat!$A$4:$BF$2320,H$1,FALSE),VLOOKUP($A1296,Pit!$A$4:$BA$1686,H$2,FALSE))</f>
        <v>23</v>
      </c>
      <c r="I1296" s="16" t="str">
        <f>IF($C1296="B",VLOOKUP($A1296,Bat!$A$4:$BF$2320,I$1,FALSE),VLOOKUP($A1296,Pit!$A$4:$BA$1686,I$2,FALSE))</f>
        <v>R</v>
      </c>
      <c r="J1296" s="16" t="str">
        <f>IF($C1296="B",VLOOKUP($A1296,Bat!$A$4:$BF$2320,J$1,FALSE),VLOOKUP($A1296,Pit!$A$4:$BA$1686,J$2,FALSE))</f>
        <v>R</v>
      </c>
      <c r="K1296" s="16" t="str">
        <f>IF($C1296="B",VLOOKUP($A1296,Bat!$A$4:$BF$2320,K$1,FALSE),VLOOKUP($A1296,Pit!$A$4:$BA$1686,K$2,FALSE))</f>
        <v>Low</v>
      </c>
      <c r="L1296" s="17" t="str">
        <f>IF($C1296="B",VLOOKUP($A1296,Bat!$A$4:$BF$2320,L$1,FALSE),VLOOKUP($A1296,Pit!$A$4:$BA$1686,L$2,FALSE))</f>
        <v>Normal</v>
      </c>
      <c r="M1296" s="16">
        <f>IF($C1296="B",VLOOKUP($A1296,Bat!$A$4:$BF$2320,M$1,FALSE),VLOOKUP($A1296,Pit!$A$4:$BA$1686,M$2,FALSE))</f>
        <v>2</v>
      </c>
      <c r="N1296" s="16">
        <f>IF($C1296="B",VLOOKUP($A1296,Bat!$A$4:$BF$2320,N$1,FALSE),VLOOKUP($A1296,Pit!$A$4:$BA$1686,N$2,FALSE))</f>
        <v>2</v>
      </c>
      <c r="O1296" s="16">
        <f>IF($C1296="B",VLOOKUP($A1296,Bat!$A$4:$BF$2320,O$1,FALSE),VLOOKUP($A1296,Pit!$A$4:$BA$1686,O$2,FALSE))</f>
        <v>2</v>
      </c>
      <c r="P1296" s="16">
        <f>IF($C1296="B",VLOOKUP($A1296,Bat!$A$4:$BF$2320,P$1,FALSE),VLOOKUP($A1296,Pit!$A$4:$BA$1686,P$2,FALSE))</f>
        <v>4</v>
      </c>
      <c r="Q1296" s="17">
        <f>IF($C1296="B",VLOOKUP($A1296,Bat!$A$4:$BF$2320,Q$1,FALSE),VLOOKUP($A1296,Pit!$A$4:$BA$1686,Q$2,FALSE))</f>
        <v>3</v>
      </c>
      <c r="R1296" s="18">
        <f>IF($C1296="B",VLOOKUP($A1296,Bat!$A$4:$BF$2320,R$1,FALSE),VLOOKUP($A1296,Pit!$A$4:$BA$1686,R$2,FALSE))</f>
        <v>-3.5969577368100225</v>
      </c>
      <c r="S1296" s="19">
        <f>IF($C1296="B",VLOOKUP($A1296,Bat!$A$4:$BF$2320,S$1,FALSE),VLOOKUP($A1296,Pit!$A$4:$BA$1686,S$2,FALSE))</f>
        <v>-9.8183471154978316E-2</v>
      </c>
      <c r="T1296" s="20" t="str">
        <f>IF($C1296="B",VLOOKUP($A1296,Bat!$A$4:$BF$2320,T$1,FALSE),VLOOKUP($A1296,Pit!$A$4:$BA$1686,T$2,FALSE))</f>
        <v>-</v>
      </c>
      <c r="U1296" s="17" t="str">
        <f>VLOOKUP(IF($C1296="B",VLOOKUP($A1296,Bat!$A$4:$AU$2320,U$1,FALSE),VLOOKUP($A1296,Pit!$A$4:$BE$1686,U$2,FALSE)),COND!$A$35:$B$41,2,FALSE)</f>
        <v>??</v>
      </c>
      <c r="V1296" s="21">
        <f>IF($C1296="B",VLOOKUP($A1296,Bat!$A$4:$AT$2284,46,FALSE),VLOOKUP($A1296,Pit!$A$4:$BD$1664,56,FALSE))</f>
        <v>942</v>
      </c>
      <c r="W1296" s="16">
        <f t="shared" si="102"/>
        <v>999</v>
      </c>
      <c r="X1296" s="16"/>
      <c r="Y1296" s="22">
        <f t="shared" si="103"/>
        <v>778</v>
      </c>
      <c r="Z1296" s="16" t="str">
        <f>IFERROR(VLOOKUP($D1296,Results37!$F$3:$L$1396,Z$1,FALSE),"")</f>
        <v/>
      </c>
      <c r="AA1296" s="47" t="str">
        <f>IF(ISERROR(VLOOKUP(D1296,Results37!$F$3:$O$399,AA$1,FALSE)),"",IF(VLOOKUP(D1296,Results37!$F$3:$O$399,AA$1+1,FALSE)=1,"S"&amp;VLOOKUP(D1296,Results37!$F$3:$O$399,AA$1,FALSE),VLOOKUP(D1296,Results37!$F$3:$O$399,AA$1,FALSE)))</f>
        <v/>
      </c>
      <c r="AB1296" s="16" t="str">
        <f>IFERROR(VLOOKUP($D1296,Results37!$F$3:$L$1396,AB$1,FALSE),"")</f>
        <v/>
      </c>
      <c r="AC1296" s="16" t="str">
        <f>IFERROR(VLOOKUP($D1296,Results37!$F$3:$L$1396,AC$1,FALSE),"")</f>
        <v/>
      </c>
      <c r="AD1296" s="16" t="str">
        <f t="shared" si="104"/>
        <v/>
      </c>
      <c r="AE1296" s="20" t="str">
        <f>IF(ISERROR(VLOOKUP($AC1296&amp;"-"&amp;$F1296&amp;" "&amp;G1296,Bonuses!$B$1:$G$1006,4,FALSE)),"",INT(VLOOKUP($AC1296&amp;"-"&amp;$F1296&amp;" "&amp;$G1296,Bonuses!$B$1:$G$1006,4,FALSE)))</f>
        <v/>
      </c>
      <c r="AF1296" s="16" t="str">
        <f>IF(ISERROR(VLOOKUP($AC1296&amp;"-"&amp;$F1296,Bonuses!$B$1:$G$1006,5,FALSE)),"",IF(VLOOKUP($AC1296&amp;"-"&amp;$F1296,Bonuses!$B$1:$G$1006,5,FALSE)="","",VLOOKUP($AC1296&amp;"-"&amp;$F1296,Bonuses!$B$1:$G$1006,6,FALSE)&amp;" yrs, "&amp;VLOOKUP($AC1296&amp;"-"&amp;$F1296,Bonuses!$B$1:$G$1006,5,FALSE)))</f>
        <v/>
      </c>
    </row>
    <row r="1297" spans="1:32" s="21" customFormat="1" x14ac:dyDescent="0.25">
      <c r="A1297" s="21" t="s">
        <v>3121</v>
      </c>
      <c r="B1297" s="21">
        <f t="shared" si="100"/>
        <v>0</v>
      </c>
      <c r="C1297" s="21" t="str">
        <f t="shared" si="101"/>
        <v>B</v>
      </c>
      <c r="D1297" s="17">
        <f>IF($C1297="B",VLOOKUP($A1297,Bat!$A$4:$BF$2320,D$1,FALSE),VLOOKUP($A1297,Pit!$A$4:$BA$1686,D$2,FALSE))</f>
        <v>13576</v>
      </c>
      <c r="E1297" s="16" t="str">
        <f>IF($C1297="B",VLOOKUP($A1297,Bat!$A$4:$BF$2320,E$1,FALSE),VLOOKUP($A1297,Pit!$A$4:$BA$1686,E$2,FALSE))</f>
        <v>LF</v>
      </c>
      <c r="F1297" s="16" t="str">
        <f>IF($C1297="B",VLOOKUP($A1297,Bat!$A$4:$BF$2320,F$1,FALSE),VLOOKUP($A1297,Pit!$A$4:$BA$1686,F$2,FALSE))</f>
        <v>Oliver</v>
      </c>
      <c r="G1297" s="16" t="str">
        <f>IF($C1297="B",VLOOKUP($A1297,Bat!$A$4:$BF$2320,G$1,FALSE),VLOOKUP($A1297,Pit!$A$4:$BA$1686,G$2,FALSE))</f>
        <v>Gabriel</v>
      </c>
      <c r="H1297" s="16">
        <f>IF($C1297="B",VLOOKUP($A1297,Bat!$A$4:$BF$2320,H$1,FALSE),VLOOKUP($A1297,Pit!$A$4:$BA$1686,H$2,FALSE))</f>
        <v>23</v>
      </c>
      <c r="I1297" s="16" t="str">
        <f>IF($C1297="B",VLOOKUP($A1297,Bat!$A$4:$BF$2320,I$1,FALSE),VLOOKUP($A1297,Pit!$A$4:$BA$1686,I$2,FALSE))</f>
        <v>L</v>
      </c>
      <c r="J1297" s="16" t="str">
        <f>IF($C1297="B",VLOOKUP($A1297,Bat!$A$4:$BF$2320,J$1,FALSE),VLOOKUP($A1297,Pit!$A$4:$BA$1686,J$2,FALSE))</f>
        <v>L</v>
      </c>
      <c r="K1297" s="16" t="str">
        <f>IF($C1297="B",VLOOKUP($A1297,Bat!$A$4:$BF$2320,K$1,FALSE),VLOOKUP($A1297,Pit!$A$4:$BA$1686,K$2,FALSE))</f>
        <v>Low</v>
      </c>
      <c r="L1297" s="17" t="str">
        <f>IF($C1297="B",VLOOKUP($A1297,Bat!$A$4:$BF$2320,L$1,FALSE),VLOOKUP($A1297,Pit!$A$4:$BA$1686,L$2,FALSE))</f>
        <v>Normal</v>
      </c>
      <c r="M1297" s="16">
        <f>IF($C1297="B",VLOOKUP($A1297,Bat!$A$4:$BF$2320,M$1,FALSE),VLOOKUP($A1297,Pit!$A$4:$BA$1686,M$2,FALSE))</f>
        <v>2</v>
      </c>
      <c r="N1297" s="16">
        <f>IF($C1297="B",VLOOKUP($A1297,Bat!$A$4:$BF$2320,N$1,FALSE),VLOOKUP($A1297,Pit!$A$4:$BA$1686,N$2,FALSE))</f>
        <v>3</v>
      </c>
      <c r="O1297" s="16">
        <f>IF($C1297="B",VLOOKUP($A1297,Bat!$A$4:$BF$2320,O$1,FALSE),VLOOKUP($A1297,Pit!$A$4:$BA$1686,O$2,FALSE))</f>
        <v>1</v>
      </c>
      <c r="P1297" s="16">
        <f>IF($C1297="B",VLOOKUP($A1297,Bat!$A$4:$BF$2320,P$1,FALSE),VLOOKUP($A1297,Pit!$A$4:$BA$1686,P$2,FALSE))</f>
        <v>7</v>
      </c>
      <c r="Q1297" s="17">
        <f>IF($C1297="B",VLOOKUP($A1297,Bat!$A$4:$BF$2320,Q$1,FALSE),VLOOKUP($A1297,Pit!$A$4:$BA$1686,Q$2,FALSE))</f>
        <v>1</v>
      </c>
      <c r="R1297" s="18">
        <f>IF($C1297="B",VLOOKUP($A1297,Bat!$A$4:$BF$2320,R$1,FALSE),VLOOKUP($A1297,Pit!$A$4:$BA$1686,R$2,FALSE))</f>
        <v>-3.7192639910152359</v>
      </c>
      <c r="S1297" s="19">
        <f>IF($C1297="B",VLOOKUP($A1297,Bat!$A$4:$BF$2320,S$1,FALSE),VLOOKUP($A1297,Pit!$A$4:$BA$1686,S$2,FALSE))</f>
        <v>-0.11562145941310899</v>
      </c>
      <c r="T1297" s="20" t="str">
        <f>IF($C1297="B",VLOOKUP($A1297,Bat!$A$4:$BF$2320,T$1,FALSE),VLOOKUP($A1297,Pit!$A$4:$BA$1686,T$2,FALSE))</f>
        <v>Slot</v>
      </c>
      <c r="U1297" s="17" t="str">
        <f>VLOOKUP(IF($C1297="B",VLOOKUP($A1297,Bat!$A$4:$AU$2320,U$1,FALSE),VLOOKUP($A1297,Pit!$A$4:$BE$1686,U$2,FALSE)),COND!$A$35:$B$41,2,FALSE)</f>
        <v>??</v>
      </c>
      <c r="V1297" s="21">
        <f>IF($C1297="B",VLOOKUP($A1297,Bat!$A$4:$AT$2284,46,FALSE),VLOOKUP($A1297,Pit!$A$4:$BD$1664,56,FALSE))</f>
        <v>943</v>
      </c>
      <c r="W1297" s="16">
        <f t="shared" si="102"/>
        <v>943</v>
      </c>
      <c r="X1297" s="16"/>
      <c r="Y1297" s="22">
        <f t="shared" si="103"/>
        <v>784</v>
      </c>
      <c r="Z1297" s="16" t="str">
        <f>IFERROR(VLOOKUP($D1297,Results37!$F$3:$L$1396,Z$1,FALSE),"")</f>
        <v/>
      </c>
      <c r="AA1297" s="47" t="str">
        <f>IF(ISERROR(VLOOKUP(D1297,Results37!$F$3:$O$399,AA$1,FALSE)),"",IF(VLOOKUP(D1297,Results37!$F$3:$O$399,AA$1+1,FALSE)=1,"S"&amp;VLOOKUP(D1297,Results37!$F$3:$O$399,AA$1,FALSE),VLOOKUP(D1297,Results37!$F$3:$O$399,AA$1,FALSE)))</f>
        <v/>
      </c>
      <c r="AB1297" s="16" t="str">
        <f>IFERROR(VLOOKUP($D1297,Results37!$F$3:$L$1396,AB$1,FALSE),"")</f>
        <v/>
      </c>
      <c r="AC1297" s="16" t="str">
        <f>IFERROR(VLOOKUP($D1297,Results37!$F$3:$L$1396,AC$1,FALSE),"")</f>
        <v/>
      </c>
      <c r="AD1297" s="16" t="str">
        <f t="shared" si="104"/>
        <v/>
      </c>
      <c r="AE1297" s="20" t="str">
        <f>IF(ISERROR(VLOOKUP($AC1297&amp;"-"&amp;$F1297&amp;" "&amp;G1297,Bonuses!$B$1:$G$1006,4,FALSE)),"",INT(VLOOKUP($AC1297&amp;"-"&amp;$F1297&amp;" "&amp;$G1297,Bonuses!$B$1:$G$1006,4,FALSE)))</f>
        <v/>
      </c>
      <c r="AF1297" s="16" t="str">
        <f>IF(ISERROR(VLOOKUP($AC1297&amp;"-"&amp;$F1297,Bonuses!$B$1:$G$1006,5,FALSE)),"",IF(VLOOKUP($AC1297&amp;"-"&amp;$F1297,Bonuses!$B$1:$G$1006,5,FALSE)="","",VLOOKUP($AC1297&amp;"-"&amp;$F1297,Bonuses!$B$1:$G$1006,6,FALSE)&amp;" yrs, "&amp;VLOOKUP($AC1297&amp;"-"&amp;$F1297,Bonuses!$B$1:$G$1006,5,FALSE)))</f>
        <v/>
      </c>
    </row>
    <row r="1298" spans="1:32" s="21" customFormat="1" x14ac:dyDescent="0.25">
      <c r="A1298" s="21" t="s">
        <v>2114</v>
      </c>
      <c r="B1298" s="21">
        <f t="shared" si="100"/>
        <v>0</v>
      </c>
      <c r="C1298" s="21" t="str">
        <f t="shared" si="101"/>
        <v>B</v>
      </c>
      <c r="D1298" s="17">
        <f>IF($C1298="B",VLOOKUP($A1298,Bat!$A$4:$BF$2320,D$1,FALSE),VLOOKUP($A1298,Pit!$A$4:$BA$1686,D$2,FALSE))</f>
        <v>2014</v>
      </c>
      <c r="E1298" s="16" t="str">
        <f>IF($C1298="B",VLOOKUP($A1298,Bat!$A$4:$BF$2320,E$1,FALSE),VLOOKUP($A1298,Pit!$A$4:$BA$1686,E$2,FALSE))</f>
        <v>2B</v>
      </c>
      <c r="F1298" s="16" t="str">
        <f>IF($C1298="B",VLOOKUP($A1298,Bat!$A$4:$BF$2320,F$1,FALSE),VLOOKUP($A1298,Pit!$A$4:$BA$1686,F$2,FALSE))</f>
        <v>Kyle</v>
      </c>
      <c r="G1298" s="16" t="str">
        <f>IF($C1298="B",VLOOKUP($A1298,Bat!$A$4:$BF$2320,G$1,FALSE),VLOOKUP($A1298,Pit!$A$4:$BA$1686,G$2,FALSE))</f>
        <v>O'Neill</v>
      </c>
      <c r="H1298" s="16">
        <f>IF($C1298="B",VLOOKUP($A1298,Bat!$A$4:$BF$2320,H$1,FALSE),VLOOKUP($A1298,Pit!$A$4:$BA$1686,H$2,FALSE))</f>
        <v>23</v>
      </c>
      <c r="I1298" s="16" t="str">
        <f>IF($C1298="B",VLOOKUP($A1298,Bat!$A$4:$BF$2320,I$1,FALSE),VLOOKUP($A1298,Pit!$A$4:$BA$1686,I$2,FALSE))</f>
        <v>R</v>
      </c>
      <c r="J1298" s="16" t="str">
        <f>IF($C1298="B",VLOOKUP($A1298,Bat!$A$4:$BF$2320,J$1,FALSE),VLOOKUP($A1298,Pit!$A$4:$BA$1686,J$2,FALSE))</f>
        <v>R</v>
      </c>
      <c r="K1298" s="16" t="str">
        <f>IF($C1298="B",VLOOKUP($A1298,Bat!$A$4:$BF$2320,K$1,FALSE),VLOOKUP($A1298,Pit!$A$4:$BA$1686,K$2,FALSE))</f>
        <v>Low</v>
      </c>
      <c r="L1298" s="17" t="str">
        <f>IF($C1298="B",VLOOKUP($A1298,Bat!$A$4:$BF$2320,L$1,FALSE),VLOOKUP($A1298,Pit!$A$4:$BA$1686,L$2,FALSE))</f>
        <v>Low</v>
      </c>
      <c r="M1298" s="16">
        <f>IF($C1298="B",VLOOKUP($A1298,Bat!$A$4:$BF$2320,M$1,FALSE),VLOOKUP($A1298,Pit!$A$4:$BA$1686,M$2,FALSE))</f>
        <v>2</v>
      </c>
      <c r="N1298" s="16">
        <f>IF($C1298="B",VLOOKUP($A1298,Bat!$A$4:$BF$2320,N$1,FALSE),VLOOKUP($A1298,Pit!$A$4:$BA$1686,N$2,FALSE))</f>
        <v>3</v>
      </c>
      <c r="O1298" s="16">
        <f>IF($C1298="B",VLOOKUP($A1298,Bat!$A$4:$BF$2320,O$1,FALSE),VLOOKUP($A1298,Pit!$A$4:$BA$1686,O$2,FALSE))</f>
        <v>1</v>
      </c>
      <c r="P1298" s="16">
        <f>IF($C1298="B",VLOOKUP($A1298,Bat!$A$4:$BF$2320,P$1,FALSE),VLOOKUP($A1298,Pit!$A$4:$BA$1686,P$2,FALSE))</f>
        <v>5</v>
      </c>
      <c r="Q1298" s="17">
        <f>IF($C1298="B",VLOOKUP($A1298,Bat!$A$4:$BF$2320,Q$1,FALSE),VLOOKUP($A1298,Pit!$A$4:$BA$1686,Q$2,FALSE))</f>
        <v>3</v>
      </c>
      <c r="R1298" s="18">
        <f>IF($C1298="B",VLOOKUP($A1298,Bat!$A$4:$BF$2320,R$1,FALSE),VLOOKUP($A1298,Pit!$A$4:$BA$1686,R$2,FALSE))</f>
        <v>-3.7320250493303231</v>
      </c>
      <c r="S1298" s="19">
        <f>IF($C1298="B",VLOOKUP($A1298,Bat!$A$4:$BF$2320,S$1,FALSE),VLOOKUP($A1298,Pit!$A$4:$BA$1686,S$2,FALSE))</f>
        <v>-0.11744088546377064</v>
      </c>
      <c r="T1298" s="20" t="str">
        <f>IF($C1298="B",VLOOKUP($A1298,Bat!$A$4:$BF$2320,T$1,FALSE),VLOOKUP($A1298,Pit!$A$4:$BA$1686,T$2,FALSE))</f>
        <v>-</v>
      </c>
      <c r="U1298" s="17" t="str">
        <f>VLOOKUP(IF($C1298="B",VLOOKUP($A1298,Bat!$A$4:$AU$2320,U$1,FALSE),VLOOKUP($A1298,Pit!$A$4:$BE$1686,U$2,FALSE)),COND!$A$35:$B$41,2,FALSE)</f>
        <v>??</v>
      </c>
      <c r="V1298" s="21">
        <f>IF($C1298="B",VLOOKUP($A1298,Bat!$A$4:$AT$2284,46,FALSE),VLOOKUP($A1298,Pit!$A$4:$BD$1664,56,FALSE))</f>
        <v>944</v>
      </c>
      <c r="W1298" s="16">
        <f t="shared" si="102"/>
        <v>999</v>
      </c>
      <c r="X1298" s="16"/>
      <c r="Y1298" s="22">
        <f t="shared" si="103"/>
        <v>785</v>
      </c>
      <c r="Z1298" s="16" t="str">
        <f>IFERROR(VLOOKUP($D1298,Results37!$F$3:$L$1396,Z$1,FALSE),"")</f>
        <v/>
      </c>
      <c r="AA1298" s="47" t="str">
        <f>IF(ISERROR(VLOOKUP(D1298,Results37!$F$3:$O$399,AA$1,FALSE)),"",IF(VLOOKUP(D1298,Results37!$F$3:$O$399,AA$1+1,FALSE)=1,"S"&amp;VLOOKUP(D1298,Results37!$F$3:$O$399,AA$1,FALSE),VLOOKUP(D1298,Results37!$F$3:$O$399,AA$1,FALSE)))</f>
        <v/>
      </c>
      <c r="AB1298" s="16" t="str">
        <f>IFERROR(VLOOKUP($D1298,Results37!$F$3:$L$1396,AB$1,FALSE),"")</f>
        <v/>
      </c>
      <c r="AC1298" s="16" t="str">
        <f>IFERROR(VLOOKUP($D1298,Results37!$F$3:$L$1396,AC$1,FALSE),"")</f>
        <v/>
      </c>
      <c r="AD1298" s="16" t="str">
        <f t="shared" si="104"/>
        <v/>
      </c>
      <c r="AE1298" s="20" t="str">
        <f>IF(ISERROR(VLOOKUP($AC1298&amp;"-"&amp;$F1298&amp;" "&amp;G1298,Bonuses!$B$1:$G$1006,4,FALSE)),"",INT(VLOOKUP($AC1298&amp;"-"&amp;$F1298&amp;" "&amp;$G1298,Bonuses!$B$1:$G$1006,4,FALSE)))</f>
        <v/>
      </c>
      <c r="AF1298" s="16" t="str">
        <f>IF(ISERROR(VLOOKUP($AC1298&amp;"-"&amp;$F1298,Bonuses!$B$1:$G$1006,5,FALSE)),"",IF(VLOOKUP($AC1298&amp;"-"&amp;$F1298,Bonuses!$B$1:$G$1006,5,FALSE)="","",VLOOKUP($AC1298&amp;"-"&amp;$F1298,Bonuses!$B$1:$G$1006,6,FALSE)&amp;" yrs, "&amp;VLOOKUP($AC1298&amp;"-"&amp;$F1298,Bonuses!$B$1:$G$1006,5,FALSE)))</f>
        <v/>
      </c>
    </row>
    <row r="1299" spans="1:32" s="21" customFormat="1" x14ac:dyDescent="0.25">
      <c r="A1299" s="21" t="s">
        <v>2105</v>
      </c>
      <c r="B1299" s="21">
        <f t="shared" si="100"/>
        <v>0</v>
      </c>
      <c r="C1299" s="21" t="str">
        <f t="shared" si="101"/>
        <v>B</v>
      </c>
      <c r="D1299" s="17">
        <f>IF($C1299="B",VLOOKUP($A1299,Bat!$A$4:$BF$2320,D$1,FALSE),VLOOKUP($A1299,Pit!$A$4:$BA$1686,D$2,FALSE))</f>
        <v>1729</v>
      </c>
      <c r="E1299" s="16" t="str">
        <f>IF($C1299="B",VLOOKUP($A1299,Bat!$A$4:$BF$2320,E$1,FALSE),VLOOKUP($A1299,Pit!$A$4:$BA$1686,E$2,FALSE))</f>
        <v>3B</v>
      </c>
      <c r="F1299" s="16" t="str">
        <f>IF($C1299="B",VLOOKUP($A1299,Bat!$A$4:$BF$2320,F$1,FALSE),VLOOKUP($A1299,Pit!$A$4:$BA$1686,F$2,FALSE))</f>
        <v>José</v>
      </c>
      <c r="G1299" s="16" t="str">
        <f>IF($C1299="B",VLOOKUP($A1299,Bat!$A$4:$BF$2320,G$1,FALSE),VLOOKUP($A1299,Pit!$A$4:$BA$1686,G$2,FALSE))</f>
        <v>Rodríguez</v>
      </c>
      <c r="H1299" s="16">
        <f>IF($C1299="B",VLOOKUP($A1299,Bat!$A$4:$BF$2320,H$1,FALSE),VLOOKUP($A1299,Pit!$A$4:$BA$1686,H$2,FALSE))</f>
        <v>23</v>
      </c>
      <c r="I1299" s="16" t="str">
        <f>IF($C1299="B",VLOOKUP($A1299,Bat!$A$4:$BF$2320,I$1,FALSE),VLOOKUP($A1299,Pit!$A$4:$BA$1686,I$2,FALSE))</f>
        <v>R</v>
      </c>
      <c r="J1299" s="16" t="str">
        <f>IF($C1299="B",VLOOKUP($A1299,Bat!$A$4:$BF$2320,J$1,FALSE),VLOOKUP($A1299,Pit!$A$4:$BA$1686,J$2,FALSE))</f>
        <v>R</v>
      </c>
      <c r="K1299" s="16" t="str">
        <f>IF($C1299="B",VLOOKUP($A1299,Bat!$A$4:$BF$2320,K$1,FALSE),VLOOKUP($A1299,Pit!$A$4:$BA$1686,K$2,FALSE))</f>
        <v>Low</v>
      </c>
      <c r="L1299" s="17" t="str">
        <f>IF($C1299="B",VLOOKUP($A1299,Bat!$A$4:$BF$2320,L$1,FALSE),VLOOKUP($A1299,Pit!$A$4:$BA$1686,L$2,FALSE))</f>
        <v>Normal</v>
      </c>
      <c r="M1299" s="16">
        <f>IF($C1299="B",VLOOKUP($A1299,Bat!$A$4:$BF$2320,M$1,FALSE),VLOOKUP($A1299,Pit!$A$4:$BA$1686,M$2,FALSE))</f>
        <v>2</v>
      </c>
      <c r="N1299" s="16">
        <f>IF($C1299="B",VLOOKUP($A1299,Bat!$A$4:$BF$2320,N$1,FALSE),VLOOKUP($A1299,Pit!$A$4:$BA$1686,N$2,FALSE))</f>
        <v>2</v>
      </c>
      <c r="O1299" s="16">
        <f>IF($C1299="B",VLOOKUP($A1299,Bat!$A$4:$BF$2320,O$1,FALSE),VLOOKUP($A1299,Pit!$A$4:$BA$1686,O$2,FALSE))</f>
        <v>2</v>
      </c>
      <c r="P1299" s="16">
        <f>IF($C1299="B",VLOOKUP($A1299,Bat!$A$4:$BF$2320,P$1,FALSE),VLOOKUP($A1299,Pit!$A$4:$BA$1686,P$2,FALSE))</f>
        <v>5</v>
      </c>
      <c r="Q1299" s="17">
        <f>IF($C1299="B",VLOOKUP($A1299,Bat!$A$4:$BF$2320,Q$1,FALSE),VLOOKUP($A1299,Pit!$A$4:$BA$1686,Q$2,FALSE))</f>
        <v>3</v>
      </c>
      <c r="R1299" s="18">
        <f>IF($C1299="B",VLOOKUP($A1299,Bat!$A$4:$BF$2320,R$1,FALSE),VLOOKUP($A1299,Pit!$A$4:$BA$1686,R$2,FALSE))</f>
        <v>-3.7614721816940921</v>
      </c>
      <c r="S1299" s="19">
        <f>IF($C1299="B",VLOOKUP($A1299,Bat!$A$4:$BF$2320,S$1,FALSE),VLOOKUP($A1299,Pit!$A$4:$BA$1686,S$2,FALSE))</f>
        <v>-0.12163935226934743</v>
      </c>
      <c r="T1299" s="20" t="str">
        <f>IF($C1299="B",VLOOKUP($A1299,Bat!$A$4:$BF$2320,T$1,FALSE),VLOOKUP($A1299,Pit!$A$4:$BA$1686,T$2,FALSE))</f>
        <v>Slot</v>
      </c>
      <c r="U1299" s="17" t="str">
        <f>VLOOKUP(IF($C1299="B",VLOOKUP($A1299,Bat!$A$4:$AU$2320,U$1,FALSE),VLOOKUP($A1299,Pit!$A$4:$BE$1686,U$2,FALSE)),COND!$A$35:$B$41,2,FALSE)</f>
        <v>??</v>
      </c>
      <c r="V1299" s="21">
        <f>IF($C1299="B",VLOOKUP($A1299,Bat!$A$4:$AT$2284,46,FALSE),VLOOKUP($A1299,Pit!$A$4:$BD$1664,56,FALSE))</f>
        <v>945</v>
      </c>
      <c r="W1299" s="16">
        <f t="shared" si="102"/>
        <v>945</v>
      </c>
      <c r="X1299" s="16"/>
      <c r="Y1299" s="22">
        <f t="shared" si="103"/>
        <v>786</v>
      </c>
      <c r="Z1299" s="16" t="str">
        <f>IFERROR(VLOOKUP($D1299,Results37!$F$3:$L$1396,Z$1,FALSE),"")</f>
        <v/>
      </c>
      <c r="AA1299" s="47" t="str">
        <f>IF(ISERROR(VLOOKUP(D1299,Results37!$F$3:$O$399,AA$1,FALSE)),"",IF(VLOOKUP(D1299,Results37!$F$3:$O$399,AA$1+1,FALSE)=1,"S"&amp;VLOOKUP(D1299,Results37!$F$3:$O$399,AA$1,FALSE),VLOOKUP(D1299,Results37!$F$3:$O$399,AA$1,FALSE)))</f>
        <v/>
      </c>
      <c r="AB1299" s="16" t="str">
        <f>IFERROR(VLOOKUP($D1299,Results37!$F$3:$L$1396,AB$1,FALSE),"")</f>
        <v/>
      </c>
      <c r="AC1299" s="16" t="str">
        <f>IFERROR(VLOOKUP($D1299,Results37!$F$3:$L$1396,AC$1,FALSE),"")</f>
        <v/>
      </c>
      <c r="AD1299" s="16" t="str">
        <f t="shared" si="104"/>
        <v/>
      </c>
      <c r="AE1299" s="20" t="str">
        <f>IF(ISERROR(VLOOKUP($AC1299&amp;"-"&amp;$F1299&amp;" "&amp;G1299,Bonuses!$B$1:$G$1006,4,FALSE)),"",INT(VLOOKUP($AC1299&amp;"-"&amp;$F1299&amp;" "&amp;$G1299,Bonuses!$B$1:$G$1006,4,FALSE)))</f>
        <v/>
      </c>
      <c r="AF1299" s="16" t="str">
        <f>IF(ISERROR(VLOOKUP($AC1299&amp;"-"&amp;$F1299,Bonuses!$B$1:$G$1006,5,FALSE)),"",IF(VLOOKUP($AC1299&amp;"-"&amp;$F1299,Bonuses!$B$1:$G$1006,5,FALSE)="","",VLOOKUP($AC1299&amp;"-"&amp;$F1299,Bonuses!$B$1:$G$1006,6,FALSE)&amp;" yrs, "&amp;VLOOKUP($AC1299&amp;"-"&amp;$F1299,Bonuses!$B$1:$G$1006,5,FALSE)))</f>
        <v/>
      </c>
    </row>
    <row r="1300" spans="1:32" s="21" customFormat="1" x14ac:dyDescent="0.25">
      <c r="A1300" s="21" t="s">
        <v>2015</v>
      </c>
      <c r="B1300" s="21">
        <f t="shared" si="100"/>
        <v>0</v>
      </c>
      <c r="C1300" s="21" t="str">
        <f t="shared" si="101"/>
        <v>B</v>
      </c>
      <c r="D1300" s="17">
        <f>IF($C1300="B",VLOOKUP($A1300,Bat!$A$4:$BF$2320,D$1,FALSE),VLOOKUP($A1300,Pit!$A$4:$BA$1686,D$2,FALSE))</f>
        <v>13620</v>
      </c>
      <c r="E1300" s="16" t="str">
        <f>IF($C1300="B",VLOOKUP($A1300,Bat!$A$4:$BF$2320,E$1,FALSE),VLOOKUP($A1300,Pit!$A$4:$BA$1686,E$2,FALSE))</f>
        <v>3B</v>
      </c>
      <c r="F1300" s="16" t="str">
        <f>IF($C1300="B",VLOOKUP($A1300,Bat!$A$4:$BF$2320,F$1,FALSE),VLOOKUP($A1300,Pit!$A$4:$BA$1686,F$2,FALSE))</f>
        <v>Luis</v>
      </c>
      <c r="G1300" s="16" t="str">
        <f>IF($C1300="B",VLOOKUP($A1300,Bat!$A$4:$BF$2320,G$1,FALSE),VLOOKUP($A1300,Pit!$A$4:$BA$1686,G$2,FALSE))</f>
        <v>Rodríguez</v>
      </c>
      <c r="H1300" s="16">
        <f>IF($C1300="B",VLOOKUP($A1300,Bat!$A$4:$BF$2320,H$1,FALSE),VLOOKUP($A1300,Pit!$A$4:$BA$1686,H$2,FALSE))</f>
        <v>23</v>
      </c>
      <c r="I1300" s="16" t="str">
        <f>IF($C1300="B",VLOOKUP($A1300,Bat!$A$4:$BF$2320,I$1,FALSE),VLOOKUP($A1300,Pit!$A$4:$BA$1686,I$2,FALSE))</f>
        <v>R</v>
      </c>
      <c r="J1300" s="16" t="str">
        <f>IF($C1300="B",VLOOKUP($A1300,Bat!$A$4:$BF$2320,J$1,FALSE),VLOOKUP($A1300,Pit!$A$4:$BA$1686,J$2,FALSE))</f>
        <v>R</v>
      </c>
      <c r="K1300" s="16" t="str">
        <f>IF($C1300="B",VLOOKUP($A1300,Bat!$A$4:$BF$2320,K$1,FALSE),VLOOKUP($A1300,Pit!$A$4:$BA$1686,K$2,FALSE))</f>
        <v>Low</v>
      </c>
      <c r="L1300" s="17" t="str">
        <f>IF($C1300="B",VLOOKUP($A1300,Bat!$A$4:$BF$2320,L$1,FALSE),VLOOKUP($A1300,Pit!$A$4:$BA$1686,L$2,FALSE))</f>
        <v>Low</v>
      </c>
      <c r="M1300" s="16">
        <f>IF($C1300="B",VLOOKUP($A1300,Bat!$A$4:$BF$2320,M$1,FALSE),VLOOKUP($A1300,Pit!$A$4:$BA$1686,M$2,FALSE))</f>
        <v>2</v>
      </c>
      <c r="N1300" s="16">
        <f>IF($C1300="B",VLOOKUP($A1300,Bat!$A$4:$BF$2320,N$1,FALSE),VLOOKUP($A1300,Pit!$A$4:$BA$1686,N$2,FALSE))</f>
        <v>3</v>
      </c>
      <c r="O1300" s="16">
        <f>IF($C1300="B",VLOOKUP($A1300,Bat!$A$4:$BF$2320,O$1,FALSE),VLOOKUP($A1300,Pit!$A$4:$BA$1686,O$2,FALSE))</f>
        <v>3</v>
      </c>
      <c r="P1300" s="16">
        <f>IF($C1300="B",VLOOKUP($A1300,Bat!$A$4:$BF$2320,P$1,FALSE),VLOOKUP($A1300,Pit!$A$4:$BA$1686,P$2,FALSE))</f>
        <v>3</v>
      </c>
      <c r="Q1300" s="17">
        <f>IF($C1300="B",VLOOKUP($A1300,Bat!$A$4:$BF$2320,Q$1,FALSE),VLOOKUP($A1300,Pit!$A$4:$BA$1686,Q$2,FALSE))</f>
        <v>4</v>
      </c>
      <c r="R1300" s="18">
        <f>IF($C1300="B",VLOOKUP($A1300,Bat!$A$4:$BF$2320,R$1,FALSE),VLOOKUP($A1300,Pit!$A$4:$BA$1686,R$2,FALSE))</f>
        <v>-3.7620471207801955</v>
      </c>
      <c r="S1300" s="19">
        <f>IF($C1300="B",VLOOKUP($A1300,Bat!$A$4:$BF$2320,S$1,FALSE),VLOOKUP($A1300,Pit!$A$4:$BA$1686,S$2,FALSE))</f>
        <v>-0.12172132502779516</v>
      </c>
      <c r="T1300" s="20" t="str">
        <f>IF($C1300="B",VLOOKUP($A1300,Bat!$A$4:$BF$2320,T$1,FALSE),VLOOKUP($A1300,Pit!$A$4:$BA$1686,T$2,FALSE))</f>
        <v>Slot</v>
      </c>
      <c r="U1300" s="17" t="str">
        <f>VLOOKUP(IF($C1300="B",VLOOKUP($A1300,Bat!$A$4:$AU$2320,U$1,FALSE),VLOOKUP($A1300,Pit!$A$4:$BE$1686,U$2,FALSE)),COND!$A$35:$B$41,2,FALSE)</f>
        <v>??</v>
      </c>
      <c r="V1300" s="21">
        <f>IF($C1300="B",VLOOKUP($A1300,Bat!$A$4:$AT$2284,46,FALSE),VLOOKUP($A1300,Pit!$A$4:$BD$1664,56,FALSE))</f>
        <v>946</v>
      </c>
      <c r="W1300" s="16">
        <f t="shared" si="102"/>
        <v>946</v>
      </c>
      <c r="X1300" s="16"/>
      <c r="Y1300" s="22">
        <f t="shared" si="103"/>
        <v>787</v>
      </c>
      <c r="Z1300" s="16" t="str">
        <f>IFERROR(VLOOKUP($D1300,Results37!$F$3:$L$1396,Z$1,FALSE),"")</f>
        <v/>
      </c>
      <c r="AA1300" s="47" t="str">
        <f>IF(ISERROR(VLOOKUP(D1300,Results37!$F$3:$O$399,AA$1,FALSE)),"",IF(VLOOKUP(D1300,Results37!$F$3:$O$399,AA$1+1,FALSE)=1,"S"&amp;VLOOKUP(D1300,Results37!$F$3:$O$399,AA$1,FALSE),VLOOKUP(D1300,Results37!$F$3:$O$399,AA$1,FALSE)))</f>
        <v/>
      </c>
      <c r="AB1300" s="16" t="str">
        <f>IFERROR(VLOOKUP($D1300,Results37!$F$3:$L$1396,AB$1,FALSE),"")</f>
        <v/>
      </c>
      <c r="AC1300" s="16" t="str">
        <f>IFERROR(VLOOKUP($D1300,Results37!$F$3:$L$1396,AC$1,FALSE),"")</f>
        <v/>
      </c>
      <c r="AD1300" s="16" t="str">
        <f t="shared" si="104"/>
        <v/>
      </c>
      <c r="AE1300" s="20" t="str">
        <f>IF(ISERROR(VLOOKUP($AC1300&amp;"-"&amp;$F1300&amp;" "&amp;G1300,Bonuses!$B$1:$G$1006,4,FALSE)),"",INT(VLOOKUP($AC1300&amp;"-"&amp;$F1300&amp;" "&amp;$G1300,Bonuses!$B$1:$G$1006,4,FALSE)))</f>
        <v/>
      </c>
      <c r="AF1300" s="16" t="str">
        <f>IF(ISERROR(VLOOKUP($AC1300&amp;"-"&amp;$F1300,Bonuses!$B$1:$G$1006,5,FALSE)),"",IF(VLOOKUP($AC1300&amp;"-"&amp;$F1300,Bonuses!$B$1:$G$1006,5,FALSE)="","",VLOOKUP($AC1300&amp;"-"&amp;$F1300,Bonuses!$B$1:$G$1006,6,FALSE)&amp;" yrs, "&amp;VLOOKUP($AC1300&amp;"-"&amp;$F1300,Bonuses!$B$1:$G$1006,5,FALSE)))</f>
        <v/>
      </c>
    </row>
    <row r="1301" spans="1:32" s="21" customFormat="1" x14ac:dyDescent="0.25">
      <c r="A1301" s="21" t="s">
        <v>2094</v>
      </c>
      <c r="B1301" s="21">
        <f t="shared" si="100"/>
        <v>0</v>
      </c>
      <c r="C1301" s="21" t="str">
        <f t="shared" si="101"/>
        <v>B</v>
      </c>
      <c r="D1301" s="17">
        <f>IF($C1301="B",VLOOKUP($A1301,Bat!$A$4:$BF$2320,D$1,FALSE),VLOOKUP($A1301,Pit!$A$4:$BA$1686,D$2,FALSE))</f>
        <v>13668</v>
      </c>
      <c r="E1301" s="16" t="str">
        <f>IF($C1301="B",VLOOKUP($A1301,Bat!$A$4:$BF$2320,E$1,FALSE),VLOOKUP($A1301,Pit!$A$4:$BA$1686,E$2,FALSE))</f>
        <v>1B</v>
      </c>
      <c r="F1301" s="16" t="str">
        <f>IF($C1301="B",VLOOKUP($A1301,Bat!$A$4:$BF$2320,F$1,FALSE),VLOOKUP($A1301,Pit!$A$4:$BA$1686,F$2,FALSE))</f>
        <v>Ed</v>
      </c>
      <c r="G1301" s="16" t="str">
        <f>IF($C1301="B",VLOOKUP($A1301,Bat!$A$4:$BF$2320,G$1,FALSE),VLOOKUP($A1301,Pit!$A$4:$BA$1686,G$2,FALSE))</f>
        <v>Miles</v>
      </c>
      <c r="H1301" s="16">
        <f>IF($C1301="B",VLOOKUP($A1301,Bat!$A$4:$BF$2320,H$1,FALSE),VLOOKUP($A1301,Pit!$A$4:$BA$1686,H$2,FALSE))</f>
        <v>23</v>
      </c>
      <c r="I1301" s="16" t="str">
        <f>IF($C1301="B",VLOOKUP($A1301,Bat!$A$4:$BF$2320,I$1,FALSE),VLOOKUP($A1301,Pit!$A$4:$BA$1686,I$2,FALSE))</f>
        <v>L</v>
      </c>
      <c r="J1301" s="16" t="str">
        <f>IF($C1301="B",VLOOKUP($A1301,Bat!$A$4:$BF$2320,J$1,FALSE),VLOOKUP($A1301,Pit!$A$4:$BA$1686,J$2,FALSE))</f>
        <v>R</v>
      </c>
      <c r="K1301" s="16" t="str">
        <f>IF($C1301="B",VLOOKUP($A1301,Bat!$A$4:$BF$2320,K$1,FALSE),VLOOKUP($A1301,Pit!$A$4:$BA$1686,K$2,FALSE))</f>
        <v>Low</v>
      </c>
      <c r="L1301" s="17" t="str">
        <f>IF($C1301="B",VLOOKUP($A1301,Bat!$A$4:$BF$2320,L$1,FALSE),VLOOKUP($A1301,Pit!$A$4:$BA$1686,L$2,FALSE))</f>
        <v>High</v>
      </c>
      <c r="M1301" s="16">
        <f>IF($C1301="B",VLOOKUP($A1301,Bat!$A$4:$BF$2320,M$1,FALSE),VLOOKUP($A1301,Pit!$A$4:$BA$1686,M$2,FALSE))</f>
        <v>2</v>
      </c>
      <c r="N1301" s="16">
        <f>IF($C1301="B",VLOOKUP($A1301,Bat!$A$4:$BF$2320,N$1,FALSE),VLOOKUP($A1301,Pit!$A$4:$BA$1686,N$2,FALSE))</f>
        <v>3</v>
      </c>
      <c r="O1301" s="16">
        <f>IF($C1301="B",VLOOKUP($A1301,Bat!$A$4:$BF$2320,O$1,FALSE),VLOOKUP($A1301,Pit!$A$4:$BA$1686,O$2,FALSE))</f>
        <v>1</v>
      </c>
      <c r="P1301" s="16">
        <f>IF($C1301="B",VLOOKUP($A1301,Bat!$A$4:$BF$2320,P$1,FALSE),VLOOKUP($A1301,Pit!$A$4:$BA$1686,P$2,FALSE))</f>
        <v>5</v>
      </c>
      <c r="Q1301" s="17">
        <f>IF($C1301="B",VLOOKUP($A1301,Bat!$A$4:$BF$2320,Q$1,FALSE),VLOOKUP($A1301,Pit!$A$4:$BA$1686,Q$2,FALSE))</f>
        <v>4</v>
      </c>
      <c r="R1301" s="18">
        <f>IF($C1301="B",VLOOKUP($A1301,Bat!$A$4:$BF$2320,R$1,FALSE),VLOOKUP($A1301,Pit!$A$4:$BA$1686,R$2,FALSE))</f>
        <v>-4.0504170612474493</v>
      </c>
      <c r="S1301" s="19">
        <f>IF($C1301="B",VLOOKUP($A1301,Bat!$A$4:$BF$2320,S$1,FALSE),VLOOKUP($A1301,Pit!$A$4:$BA$1686,S$2,FALSE))</f>
        <v>-0.16283607969462124</v>
      </c>
      <c r="T1301" s="20" t="str">
        <f>IF($C1301="B",VLOOKUP($A1301,Bat!$A$4:$BF$2320,T$1,FALSE),VLOOKUP($A1301,Pit!$A$4:$BA$1686,T$2,FALSE))</f>
        <v>Slot</v>
      </c>
      <c r="U1301" s="17" t="str">
        <f>VLOOKUP(IF($C1301="B",VLOOKUP($A1301,Bat!$A$4:$AU$2320,U$1,FALSE),VLOOKUP($A1301,Pit!$A$4:$BE$1686,U$2,FALSE)),COND!$A$35:$B$41,2,FALSE)</f>
        <v>??</v>
      </c>
      <c r="V1301" s="21">
        <f>IF($C1301="B",VLOOKUP($A1301,Bat!$A$4:$AT$2284,46,FALSE),VLOOKUP($A1301,Pit!$A$4:$BD$1664,56,FALSE))</f>
        <v>947</v>
      </c>
      <c r="W1301" s="16">
        <f t="shared" si="102"/>
        <v>947</v>
      </c>
      <c r="X1301" s="16"/>
      <c r="Y1301" s="22">
        <f t="shared" si="103"/>
        <v>815</v>
      </c>
      <c r="Z1301" s="16" t="str">
        <f>IFERROR(VLOOKUP($D1301,Results37!$F$3:$L$1396,Z$1,FALSE),"")</f>
        <v/>
      </c>
      <c r="AA1301" s="47" t="str">
        <f>IF(ISERROR(VLOOKUP(D1301,Results37!$F$3:$O$399,AA$1,FALSE)),"",IF(VLOOKUP(D1301,Results37!$F$3:$O$399,AA$1+1,FALSE)=1,"S"&amp;VLOOKUP(D1301,Results37!$F$3:$O$399,AA$1,FALSE),VLOOKUP(D1301,Results37!$F$3:$O$399,AA$1,FALSE)))</f>
        <v/>
      </c>
      <c r="AB1301" s="16" t="str">
        <f>IFERROR(VLOOKUP($D1301,Results37!$F$3:$L$1396,AB$1,FALSE),"")</f>
        <v/>
      </c>
      <c r="AC1301" s="16" t="str">
        <f>IFERROR(VLOOKUP($D1301,Results37!$F$3:$L$1396,AC$1,FALSE),"")</f>
        <v/>
      </c>
      <c r="AD1301" s="16" t="str">
        <f t="shared" si="104"/>
        <v/>
      </c>
      <c r="AE1301" s="20" t="str">
        <f>IF(ISERROR(VLOOKUP($AC1301&amp;"-"&amp;$F1301&amp;" "&amp;G1301,Bonuses!$B$1:$G$1006,4,FALSE)),"",INT(VLOOKUP($AC1301&amp;"-"&amp;$F1301&amp;" "&amp;$G1301,Bonuses!$B$1:$G$1006,4,FALSE)))</f>
        <v/>
      </c>
      <c r="AF1301" s="16" t="str">
        <f>IF(ISERROR(VLOOKUP($AC1301&amp;"-"&amp;$F1301,Bonuses!$B$1:$G$1006,5,FALSE)),"",IF(VLOOKUP($AC1301&amp;"-"&amp;$F1301,Bonuses!$B$1:$G$1006,5,FALSE)="","",VLOOKUP($AC1301&amp;"-"&amp;$F1301,Bonuses!$B$1:$G$1006,6,FALSE)&amp;" yrs, "&amp;VLOOKUP($AC1301&amp;"-"&amp;$F1301,Bonuses!$B$1:$G$1006,5,FALSE)))</f>
        <v/>
      </c>
    </row>
    <row r="1302" spans="1:32" s="21" customFormat="1" x14ac:dyDescent="0.25">
      <c r="A1302" s="21" t="s">
        <v>3082</v>
      </c>
      <c r="B1302" s="21">
        <f t="shared" si="100"/>
        <v>0</v>
      </c>
      <c r="C1302" s="21" t="str">
        <f t="shared" si="101"/>
        <v>B</v>
      </c>
      <c r="D1302" s="17">
        <f>IF($C1302="B",VLOOKUP($A1302,Bat!$A$4:$BF$2320,D$1,FALSE),VLOOKUP($A1302,Pit!$A$4:$BA$1686,D$2,FALSE))</f>
        <v>13636</v>
      </c>
      <c r="E1302" s="16" t="str">
        <f>IF($C1302="B",VLOOKUP($A1302,Bat!$A$4:$BF$2320,E$1,FALSE),VLOOKUP($A1302,Pit!$A$4:$BA$1686,E$2,FALSE))</f>
        <v>1B</v>
      </c>
      <c r="F1302" s="16" t="str">
        <f>IF($C1302="B",VLOOKUP($A1302,Bat!$A$4:$BF$2320,F$1,FALSE),VLOOKUP($A1302,Pit!$A$4:$BA$1686,F$2,FALSE))</f>
        <v>Ramón</v>
      </c>
      <c r="G1302" s="16" t="str">
        <f>IF($C1302="B",VLOOKUP($A1302,Bat!$A$4:$BF$2320,G$1,FALSE),VLOOKUP($A1302,Pit!$A$4:$BA$1686,G$2,FALSE))</f>
        <v>Rodríguez</v>
      </c>
      <c r="H1302" s="16">
        <f>IF($C1302="B",VLOOKUP($A1302,Bat!$A$4:$BF$2320,H$1,FALSE),VLOOKUP($A1302,Pit!$A$4:$BA$1686,H$2,FALSE))</f>
        <v>23</v>
      </c>
      <c r="I1302" s="16" t="str">
        <f>IF($C1302="B",VLOOKUP($A1302,Bat!$A$4:$BF$2320,I$1,FALSE),VLOOKUP($A1302,Pit!$A$4:$BA$1686,I$2,FALSE))</f>
        <v>L</v>
      </c>
      <c r="J1302" s="16" t="str">
        <f>IF($C1302="B",VLOOKUP($A1302,Bat!$A$4:$BF$2320,J$1,FALSE),VLOOKUP($A1302,Pit!$A$4:$BA$1686,J$2,FALSE))</f>
        <v>L</v>
      </c>
      <c r="K1302" s="16" t="str">
        <f>IF($C1302="B",VLOOKUP($A1302,Bat!$A$4:$BF$2320,K$1,FALSE),VLOOKUP($A1302,Pit!$A$4:$BA$1686,K$2,FALSE))</f>
        <v>Normal</v>
      </c>
      <c r="L1302" s="17" t="str">
        <f>IF($C1302="B",VLOOKUP($A1302,Bat!$A$4:$BF$2320,L$1,FALSE),VLOOKUP($A1302,Pit!$A$4:$BA$1686,L$2,FALSE))</f>
        <v>Normal</v>
      </c>
      <c r="M1302" s="16">
        <f>IF($C1302="B",VLOOKUP($A1302,Bat!$A$4:$BF$2320,M$1,FALSE),VLOOKUP($A1302,Pit!$A$4:$BA$1686,M$2,FALSE))</f>
        <v>2</v>
      </c>
      <c r="N1302" s="16">
        <f>IF($C1302="B",VLOOKUP($A1302,Bat!$A$4:$BF$2320,N$1,FALSE),VLOOKUP($A1302,Pit!$A$4:$BA$1686,N$2,FALSE))</f>
        <v>2</v>
      </c>
      <c r="O1302" s="16">
        <f>IF($C1302="B",VLOOKUP($A1302,Bat!$A$4:$BF$2320,O$1,FALSE),VLOOKUP($A1302,Pit!$A$4:$BA$1686,O$2,FALSE))</f>
        <v>1</v>
      </c>
      <c r="P1302" s="16">
        <f>IF($C1302="B",VLOOKUP($A1302,Bat!$A$4:$BF$2320,P$1,FALSE),VLOOKUP($A1302,Pit!$A$4:$BA$1686,P$2,FALSE))</f>
        <v>7</v>
      </c>
      <c r="Q1302" s="17">
        <f>IF($C1302="B",VLOOKUP($A1302,Bat!$A$4:$BF$2320,Q$1,FALSE),VLOOKUP($A1302,Pit!$A$4:$BA$1686,Q$2,FALSE))</f>
        <v>1</v>
      </c>
      <c r="R1302" s="18">
        <f>IF($C1302="B",VLOOKUP($A1302,Bat!$A$4:$BF$2320,R$1,FALSE),VLOOKUP($A1302,Pit!$A$4:$BA$1686,R$2,FALSE))</f>
        <v>-4.2048329507812809</v>
      </c>
      <c r="S1302" s="19">
        <f>IF($C1302="B",VLOOKUP($A1302,Bat!$A$4:$BF$2320,S$1,FALSE),VLOOKUP($A1302,Pit!$A$4:$BA$1686,S$2,FALSE))</f>
        <v>-0.18485214490778501</v>
      </c>
      <c r="T1302" s="20" t="str">
        <f>IF($C1302="B",VLOOKUP($A1302,Bat!$A$4:$BF$2320,T$1,FALSE),VLOOKUP($A1302,Pit!$A$4:$BA$1686,T$2,FALSE))</f>
        <v>$200k</v>
      </c>
      <c r="U1302" s="17" t="str">
        <f>VLOOKUP(IF($C1302="B",VLOOKUP($A1302,Bat!$A$4:$AU$2320,U$1,FALSE),VLOOKUP($A1302,Pit!$A$4:$BE$1686,U$2,FALSE)),COND!$A$35:$B$41,2,FALSE)</f>
        <v>??</v>
      </c>
      <c r="V1302" s="21">
        <f>IF($C1302="B",VLOOKUP($A1302,Bat!$A$4:$AT$2284,46,FALSE),VLOOKUP($A1302,Pit!$A$4:$BD$1664,56,FALSE))</f>
        <v>948</v>
      </c>
      <c r="W1302" s="16">
        <f t="shared" si="102"/>
        <v>999</v>
      </c>
      <c r="X1302" s="16"/>
      <c r="Y1302" s="22">
        <f t="shared" si="103"/>
        <v>829</v>
      </c>
      <c r="Z1302" s="16" t="str">
        <f>IFERROR(VLOOKUP($D1302,Results37!$F$3:$L$1396,Z$1,FALSE),"")</f>
        <v/>
      </c>
      <c r="AA1302" s="47" t="str">
        <f>IF(ISERROR(VLOOKUP(D1302,Results37!$F$3:$O$399,AA$1,FALSE)),"",IF(VLOOKUP(D1302,Results37!$F$3:$O$399,AA$1+1,FALSE)=1,"S"&amp;VLOOKUP(D1302,Results37!$F$3:$O$399,AA$1,FALSE),VLOOKUP(D1302,Results37!$F$3:$O$399,AA$1,FALSE)))</f>
        <v/>
      </c>
      <c r="AB1302" s="16" t="str">
        <f>IFERROR(VLOOKUP($D1302,Results37!$F$3:$L$1396,AB$1,FALSE),"")</f>
        <v/>
      </c>
      <c r="AC1302" s="16" t="str">
        <f>IFERROR(VLOOKUP($D1302,Results37!$F$3:$L$1396,AC$1,FALSE),"")</f>
        <v/>
      </c>
      <c r="AD1302" s="16" t="str">
        <f t="shared" si="104"/>
        <v/>
      </c>
      <c r="AE1302" s="20" t="str">
        <f>IF(ISERROR(VLOOKUP($AC1302&amp;"-"&amp;$F1302&amp;" "&amp;G1302,Bonuses!$B$1:$G$1006,4,FALSE)),"",INT(VLOOKUP($AC1302&amp;"-"&amp;$F1302&amp;" "&amp;$G1302,Bonuses!$B$1:$G$1006,4,FALSE)))</f>
        <v/>
      </c>
      <c r="AF1302" s="16" t="str">
        <f>IF(ISERROR(VLOOKUP($AC1302&amp;"-"&amp;$F1302,Bonuses!$B$1:$G$1006,5,FALSE)),"",IF(VLOOKUP($AC1302&amp;"-"&amp;$F1302,Bonuses!$B$1:$G$1006,5,FALSE)="","",VLOOKUP($AC1302&amp;"-"&amp;$F1302,Bonuses!$B$1:$G$1006,6,FALSE)&amp;" yrs, "&amp;VLOOKUP($AC1302&amp;"-"&amp;$F1302,Bonuses!$B$1:$G$1006,5,FALSE)))</f>
        <v/>
      </c>
    </row>
    <row r="1303" spans="1:32" s="21" customFormat="1" x14ac:dyDescent="0.25">
      <c r="A1303" s="21" t="s">
        <v>2135</v>
      </c>
      <c r="B1303" s="21">
        <f t="shared" si="100"/>
        <v>0</v>
      </c>
      <c r="C1303" s="21" t="str">
        <f t="shared" si="101"/>
        <v>B</v>
      </c>
      <c r="D1303" s="17">
        <f>IF($C1303="B",VLOOKUP($A1303,Bat!$A$4:$BF$2320,D$1,FALSE),VLOOKUP($A1303,Pit!$A$4:$BA$1686,D$2,FALSE))</f>
        <v>15229</v>
      </c>
      <c r="E1303" s="16" t="str">
        <f>IF($C1303="B",VLOOKUP($A1303,Bat!$A$4:$BF$2320,E$1,FALSE),VLOOKUP($A1303,Pit!$A$4:$BA$1686,E$2,FALSE))</f>
        <v>SS</v>
      </c>
      <c r="F1303" s="16" t="str">
        <f>IF($C1303="B",VLOOKUP($A1303,Bat!$A$4:$BF$2320,F$1,FALSE),VLOOKUP($A1303,Pit!$A$4:$BA$1686,F$2,FALSE))</f>
        <v>Sean</v>
      </c>
      <c r="G1303" s="16" t="str">
        <f>IF($C1303="B",VLOOKUP($A1303,Bat!$A$4:$BF$2320,G$1,FALSE),VLOOKUP($A1303,Pit!$A$4:$BA$1686,G$2,FALSE))</f>
        <v>Underwood</v>
      </c>
      <c r="H1303" s="16">
        <f>IF($C1303="B",VLOOKUP($A1303,Bat!$A$4:$BF$2320,H$1,FALSE),VLOOKUP($A1303,Pit!$A$4:$BA$1686,H$2,FALSE))</f>
        <v>23</v>
      </c>
      <c r="I1303" s="16" t="str">
        <f>IF($C1303="B",VLOOKUP($A1303,Bat!$A$4:$BF$2320,I$1,FALSE),VLOOKUP($A1303,Pit!$A$4:$BA$1686,I$2,FALSE))</f>
        <v>R</v>
      </c>
      <c r="J1303" s="16" t="str">
        <f>IF($C1303="B",VLOOKUP($A1303,Bat!$A$4:$BF$2320,J$1,FALSE),VLOOKUP($A1303,Pit!$A$4:$BA$1686,J$2,FALSE))</f>
        <v>R</v>
      </c>
      <c r="K1303" s="16" t="str">
        <f>IF($C1303="B",VLOOKUP($A1303,Bat!$A$4:$BF$2320,K$1,FALSE),VLOOKUP($A1303,Pit!$A$4:$BA$1686,K$2,FALSE))</f>
        <v>Low</v>
      </c>
      <c r="L1303" s="17" t="str">
        <f>IF($C1303="B",VLOOKUP($A1303,Bat!$A$4:$BF$2320,L$1,FALSE),VLOOKUP($A1303,Pit!$A$4:$BA$1686,L$2,FALSE))</f>
        <v>Normal</v>
      </c>
      <c r="M1303" s="16">
        <f>IF($C1303="B",VLOOKUP($A1303,Bat!$A$4:$BF$2320,M$1,FALSE),VLOOKUP($A1303,Pit!$A$4:$BA$1686,M$2,FALSE))</f>
        <v>2</v>
      </c>
      <c r="N1303" s="16">
        <f>IF($C1303="B",VLOOKUP($A1303,Bat!$A$4:$BF$2320,N$1,FALSE),VLOOKUP($A1303,Pit!$A$4:$BA$1686,N$2,FALSE))</f>
        <v>2</v>
      </c>
      <c r="O1303" s="16">
        <f>IF($C1303="B",VLOOKUP($A1303,Bat!$A$4:$BF$2320,O$1,FALSE),VLOOKUP($A1303,Pit!$A$4:$BA$1686,O$2,FALSE))</f>
        <v>3</v>
      </c>
      <c r="P1303" s="16">
        <f>IF($C1303="B",VLOOKUP($A1303,Bat!$A$4:$BF$2320,P$1,FALSE),VLOOKUP($A1303,Pit!$A$4:$BA$1686,P$2,FALSE))</f>
        <v>4</v>
      </c>
      <c r="Q1303" s="17">
        <f>IF($C1303="B",VLOOKUP($A1303,Bat!$A$4:$BF$2320,Q$1,FALSE),VLOOKUP($A1303,Pit!$A$4:$BA$1686,Q$2,FALSE))</f>
        <v>3</v>
      </c>
      <c r="R1303" s="18">
        <f>IF($C1303="B",VLOOKUP($A1303,Bat!$A$4:$BF$2320,R$1,FALSE),VLOOKUP($A1303,Pit!$A$4:$BA$1686,R$2,FALSE))</f>
        <v>-4.5861428655603742</v>
      </c>
      <c r="S1303" s="19">
        <f>IF($C1303="B",VLOOKUP($A1303,Bat!$A$4:$BF$2320,S$1,FALSE),VLOOKUP($A1303,Pit!$A$4:$BA$1686,S$2,FALSE))</f>
        <v>-0.23921794868319984</v>
      </c>
      <c r="T1303" s="20" t="str">
        <f>IF($C1303="B",VLOOKUP($A1303,Bat!$A$4:$BF$2320,T$1,FALSE),VLOOKUP($A1303,Pit!$A$4:$BA$1686,T$2,FALSE))</f>
        <v>-</v>
      </c>
      <c r="U1303" s="17" t="str">
        <f>VLOOKUP(IF($C1303="B",VLOOKUP($A1303,Bat!$A$4:$AU$2320,U$1,FALSE),VLOOKUP($A1303,Pit!$A$4:$BE$1686,U$2,FALSE)),COND!$A$35:$B$41,2,FALSE)</f>
        <v>??</v>
      </c>
      <c r="V1303" s="21">
        <f>IF($C1303="B",VLOOKUP($A1303,Bat!$A$4:$AT$2284,46,FALSE),VLOOKUP($A1303,Pit!$A$4:$BD$1664,56,FALSE))</f>
        <v>949</v>
      </c>
      <c r="W1303" s="16">
        <f t="shared" si="102"/>
        <v>999</v>
      </c>
      <c r="X1303" s="16"/>
      <c r="Y1303" s="22">
        <f t="shared" si="103"/>
        <v>859</v>
      </c>
      <c r="Z1303" s="16" t="str">
        <f>IFERROR(VLOOKUP($D1303,Results37!$F$3:$L$1396,Z$1,FALSE),"")</f>
        <v/>
      </c>
      <c r="AA1303" s="47" t="str">
        <f>IF(ISERROR(VLOOKUP(D1303,Results37!$F$3:$O$399,AA$1,FALSE)),"",IF(VLOOKUP(D1303,Results37!$F$3:$O$399,AA$1+1,FALSE)=1,"S"&amp;VLOOKUP(D1303,Results37!$F$3:$O$399,AA$1,FALSE),VLOOKUP(D1303,Results37!$F$3:$O$399,AA$1,FALSE)))</f>
        <v/>
      </c>
      <c r="AB1303" s="16" t="str">
        <f>IFERROR(VLOOKUP($D1303,Results37!$F$3:$L$1396,AB$1,FALSE),"")</f>
        <v/>
      </c>
      <c r="AC1303" s="16" t="str">
        <f>IFERROR(VLOOKUP($D1303,Results37!$F$3:$L$1396,AC$1,FALSE),"")</f>
        <v/>
      </c>
      <c r="AD1303" s="16" t="str">
        <f t="shared" si="104"/>
        <v/>
      </c>
      <c r="AE1303" s="20" t="str">
        <f>IF(ISERROR(VLOOKUP($AC1303&amp;"-"&amp;$F1303&amp;" "&amp;G1303,Bonuses!$B$1:$G$1006,4,FALSE)),"",INT(VLOOKUP($AC1303&amp;"-"&amp;$F1303&amp;" "&amp;$G1303,Bonuses!$B$1:$G$1006,4,FALSE)))</f>
        <v/>
      </c>
      <c r="AF1303" s="16" t="str">
        <f>IF(ISERROR(VLOOKUP($AC1303&amp;"-"&amp;$F1303,Bonuses!$B$1:$G$1006,5,FALSE)),"",IF(VLOOKUP($AC1303&amp;"-"&amp;$F1303,Bonuses!$B$1:$G$1006,5,FALSE)="","",VLOOKUP($AC1303&amp;"-"&amp;$F1303,Bonuses!$B$1:$G$1006,6,FALSE)&amp;" yrs, "&amp;VLOOKUP($AC1303&amp;"-"&amp;$F1303,Bonuses!$B$1:$G$1006,5,FALSE)))</f>
        <v/>
      </c>
    </row>
    <row r="1304" spans="1:32" s="21" customFormat="1" x14ac:dyDescent="0.25">
      <c r="A1304" s="21" t="s">
        <v>2172</v>
      </c>
      <c r="B1304" s="21">
        <f t="shared" si="100"/>
        <v>0</v>
      </c>
      <c r="C1304" s="21" t="str">
        <f t="shared" si="101"/>
        <v>B</v>
      </c>
      <c r="D1304" s="17">
        <f>IF($C1304="B",VLOOKUP($A1304,Bat!$A$4:$BF$2320,D$1,FALSE),VLOOKUP($A1304,Pit!$A$4:$BA$1686,D$2,FALSE))</f>
        <v>13570</v>
      </c>
      <c r="E1304" s="16" t="str">
        <f>IF($C1304="B",VLOOKUP($A1304,Bat!$A$4:$BF$2320,E$1,FALSE),VLOOKUP($A1304,Pit!$A$4:$BA$1686,E$2,FALSE))</f>
        <v>C</v>
      </c>
      <c r="F1304" s="16" t="str">
        <f>IF($C1304="B",VLOOKUP($A1304,Bat!$A$4:$BF$2320,F$1,FALSE),VLOOKUP($A1304,Pit!$A$4:$BA$1686,F$2,FALSE))</f>
        <v>Nobuhito</v>
      </c>
      <c r="G1304" s="16" t="str">
        <f>IF($C1304="B",VLOOKUP($A1304,Bat!$A$4:$BF$2320,G$1,FALSE),VLOOKUP($A1304,Pit!$A$4:$BA$1686,G$2,FALSE))</f>
        <v>Ageda</v>
      </c>
      <c r="H1304" s="16">
        <f>IF($C1304="B",VLOOKUP($A1304,Bat!$A$4:$BF$2320,H$1,FALSE),VLOOKUP($A1304,Pit!$A$4:$BA$1686,H$2,FALSE))</f>
        <v>23</v>
      </c>
      <c r="I1304" s="16" t="str">
        <f>IF($C1304="B",VLOOKUP($A1304,Bat!$A$4:$BF$2320,I$1,FALSE),VLOOKUP($A1304,Pit!$A$4:$BA$1686,I$2,FALSE))</f>
        <v>S</v>
      </c>
      <c r="J1304" s="16" t="str">
        <f>IF($C1304="B",VLOOKUP($A1304,Bat!$A$4:$BF$2320,J$1,FALSE),VLOOKUP($A1304,Pit!$A$4:$BA$1686,J$2,FALSE))</f>
        <v>R</v>
      </c>
      <c r="K1304" s="16" t="str">
        <f>IF($C1304="B",VLOOKUP($A1304,Bat!$A$4:$BF$2320,K$1,FALSE),VLOOKUP($A1304,Pit!$A$4:$BA$1686,K$2,FALSE))</f>
        <v>Low</v>
      </c>
      <c r="L1304" s="17" t="str">
        <f>IF($C1304="B",VLOOKUP($A1304,Bat!$A$4:$BF$2320,L$1,FALSE),VLOOKUP($A1304,Pit!$A$4:$BA$1686,L$2,FALSE))</f>
        <v>Low</v>
      </c>
      <c r="M1304" s="16">
        <f>IF($C1304="B",VLOOKUP($A1304,Bat!$A$4:$BF$2320,M$1,FALSE),VLOOKUP($A1304,Pit!$A$4:$BA$1686,M$2,FALSE))</f>
        <v>1</v>
      </c>
      <c r="N1304" s="16">
        <f>IF($C1304="B",VLOOKUP($A1304,Bat!$A$4:$BF$2320,N$1,FALSE),VLOOKUP($A1304,Pit!$A$4:$BA$1686,N$2,FALSE))</f>
        <v>3</v>
      </c>
      <c r="O1304" s="16">
        <f>IF($C1304="B",VLOOKUP($A1304,Bat!$A$4:$BF$2320,O$1,FALSE),VLOOKUP($A1304,Pit!$A$4:$BA$1686,O$2,FALSE))</f>
        <v>3</v>
      </c>
      <c r="P1304" s="16">
        <f>IF($C1304="B",VLOOKUP($A1304,Bat!$A$4:$BF$2320,P$1,FALSE),VLOOKUP($A1304,Pit!$A$4:$BA$1686,P$2,FALSE))</f>
        <v>7</v>
      </c>
      <c r="Q1304" s="17">
        <f>IF($C1304="B",VLOOKUP($A1304,Bat!$A$4:$BF$2320,Q$1,FALSE),VLOOKUP($A1304,Pit!$A$4:$BA$1686,Q$2,FALSE))</f>
        <v>1</v>
      </c>
      <c r="R1304" s="18">
        <f>IF($C1304="B",VLOOKUP($A1304,Bat!$A$4:$BF$2320,R$1,FALSE),VLOOKUP($A1304,Pit!$A$4:$BA$1686,R$2,FALSE))</f>
        <v>-4.6881520194713016</v>
      </c>
      <c r="S1304" s="19">
        <f>IF($C1304="B",VLOOKUP($A1304,Bat!$A$4:$BF$2320,S$1,FALSE),VLOOKUP($A1304,Pit!$A$4:$BA$1686,S$2,FALSE))</f>
        <v>-0.25376204898027832</v>
      </c>
      <c r="T1304" s="20" t="str">
        <f>IF($C1304="B",VLOOKUP($A1304,Bat!$A$4:$BF$2320,T$1,FALSE),VLOOKUP($A1304,Pit!$A$4:$BA$1686,T$2,FALSE))</f>
        <v>Slot</v>
      </c>
      <c r="U1304" s="17" t="str">
        <f>VLOOKUP(IF($C1304="B",VLOOKUP($A1304,Bat!$A$4:$AU$2320,U$1,FALSE),VLOOKUP($A1304,Pit!$A$4:$BE$1686,U$2,FALSE)),COND!$A$35:$B$41,2,FALSE)</f>
        <v>??</v>
      </c>
      <c r="V1304" s="21">
        <f>IF($C1304="B",VLOOKUP($A1304,Bat!$A$4:$AT$2284,46,FALSE),VLOOKUP($A1304,Pit!$A$4:$BD$1664,56,FALSE))</f>
        <v>950</v>
      </c>
      <c r="W1304" s="16">
        <f t="shared" si="102"/>
        <v>950</v>
      </c>
      <c r="X1304" s="16"/>
      <c r="Y1304" s="22">
        <f t="shared" si="103"/>
        <v>874</v>
      </c>
      <c r="Z1304" s="16" t="str">
        <f>IFERROR(VLOOKUP($D1304,Results37!$F$3:$L$1396,Z$1,FALSE),"")</f>
        <v/>
      </c>
      <c r="AA1304" s="47" t="str">
        <f>IF(ISERROR(VLOOKUP(D1304,Results37!$F$3:$O$399,AA$1,FALSE)),"",IF(VLOOKUP(D1304,Results37!$F$3:$O$399,AA$1+1,FALSE)=1,"S"&amp;VLOOKUP(D1304,Results37!$F$3:$O$399,AA$1,FALSE),VLOOKUP(D1304,Results37!$F$3:$O$399,AA$1,FALSE)))</f>
        <v/>
      </c>
      <c r="AB1304" s="16" t="str">
        <f>IFERROR(VLOOKUP($D1304,Results37!$F$3:$L$1396,AB$1,FALSE),"")</f>
        <v/>
      </c>
      <c r="AC1304" s="16" t="str">
        <f>IFERROR(VLOOKUP($D1304,Results37!$F$3:$L$1396,AC$1,FALSE),"")</f>
        <v/>
      </c>
      <c r="AD1304" s="16" t="str">
        <f t="shared" si="104"/>
        <v/>
      </c>
      <c r="AE1304" s="20" t="str">
        <f>IF(ISERROR(VLOOKUP($AC1304&amp;"-"&amp;$F1304&amp;" "&amp;G1304,Bonuses!$B$1:$G$1006,4,FALSE)),"",INT(VLOOKUP($AC1304&amp;"-"&amp;$F1304&amp;" "&amp;$G1304,Bonuses!$B$1:$G$1006,4,FALSE)))</f>
        <v/>
      </c>
      <c r="AF1304" s="16" t="str">
        <f>IF(ISERROR(VLOOKUP($AC1304&amp;"-"&amp;$F1304,Bonuses!$B$1:$G$1006,5,FALSE)),"",IF(VLOOKUP($AC1304&amp;"-"&amp;$F1304,Bonuses!$B$1:$G$1006,5,FALSE)="","",VLOOKUP($AC1304&amp;"-"&amp;$F1304,Bonuses!$B$1:$G$1006,6,FALSE)&amp;" yrs, "&amp;VLOOKUP($AC1304&amp;"-"&amp;$F1304,Bonuses!$B$1:$G$1006,5,FALSE)))</f>
        <v/>
      </c>
    </row>
    <row r="1305" spans="1:32" s="21" customFormat="1" x14ac:dyDescent="0.25">
      <c r="A1305" s="21" t="s">
        <v>3092</v>
      </c>
      <c r="B1305" s="21">
        <f t="shared" si="100"/>
        <v>0</v>
      </c>
      <c r="C1305" s="21" t="str">
        <f t="shared" si="101"/>
        <v>B</v>
      </c>
      <c r="D1305" s="17">
        <f>IF($C1305="B",VLOOKUP($A1305,Bat!$A$4:$BF$2320,D$1,FALSE),VLOOKUP($A1305,Pit!$A$4:$BA$1686,D$2,FALSE))</f>
        <v>13665</v>
      </c>
      <c r="E1305" s="16" t="str">
        <f>IF($C1305="B",VLOOKUP($A1305,Bat!$A$4:$BF$2320,E$1,FALSE),VLOOKUP($A1305,Pit!$A$4:$BA$1686,E$2,FALSE))</f>
        <v>1B</v>
      </c>
      <c r="F1305" s="16" t="str">
        <f>IF($C1305="B",VLOOKUP($A1305,Bat!$A$4:$BF$2320,F$1,FALSE),VLOOKUP($A1305,Pit!$A$4:$BA$1686,F$2,FALSE))</f>
        <v>Callum</v>
      </c>
      <c r="G1305" s="16" t="str">
        <f>IF($C1305="B",VLOOKUP($A1305,Bat!$A$4:$BF$2320,G$1,FALSE),VLOOKUP($A1305,Pit!$A$4:$BA$1686,G$2,FALSE))</f>
        <v>MacLeish</v>
      </c>
      <c r="H1305" s="16">
        <f>IF($C1305="B",VLOOKUP($A1305,Bat!$A$4:$BF$2320,H$1,FALSE),VLOOKUP($A1305,Pit!$A$4:$BA$1686,H$2,FALSE))</f>
        <v>23</v>
      </c>
      <c r="I1305" s="16" t="str">
        <f>IF($C1305="B",VLOOKUP($A1305,Bat!$A$4:$BF$2320,I$1,FALSE),VLOOKUP($A1305,Pit!$A$4:$BA$1686,I$2,FALSE))</f>
        <v>R</v>
      </c>
      <c r="J1305" s="16" t="str">
        <f>IF($C1305="B",VLOOKUP($A1305,Bat!$A$4:$BF$2320,J$1,FALSE),VLOOKUP($A1305,Pit!$A$4:$BA$1686,J$2,FALSE))</f>
        <v>R</v>
      </c>
      <c r="K1305" s="16" t="str">
        <f>IF($C1305="B",VLOOKUP($A1305,Bat!$A$4:$BF$2320,K$1,FALSE),VLOOKUP($A1305,Pit!$A$4:$BA$1686,K$2,FALSE))</f>
        <v>Low</v>
      </c>
      <c r="L1305" s="17" t="str">
        <f>IF($C1305="B",VLOOKUP($A1305,Bat!$A$4:$BF$2320,L$1,FALSE),VLOOKUP($A1305,Pit!$A$4:$BA$1686,L$2,FALSE))</f>
        <v>High</v>
      </c>
      <c r="M1305" s="16">
        <f>IF($C1305="B",VLOOKUP($A1305,Bat!$A$4:$BF$2320,M$1,FALSE),VLOOKUP($A1305,Pit!$A$4:$BA$1686,M$2,FALSE))</f>
        <v>2</v>
      </c>
      <c r="N1305" s="16">
        <f>IF($C1305="B",VLOOKUP($A1305,Bat!$A$4:$BF$2320,N$1,FALSE),VLOOKUP($A1305,Pit!$A$4:$BA$1686,N$2,FALSE))</f>
        <v>2</v>
      </c>
      <c r="O1305" s="16">
        <f>IF($C1305="B",VLOOKUP($A1305,Bat!$A$4:$BF$2320,O$1,FALSE),VLOOKUP($A1305,Pit!$A$4:$BA$1686,O$2,FALSE))</f>
        <v>1</v>
      </c>
      <c r="P1305" s="16">
        <f>IF($C1305="B",VLOOKUP($A1305,Bat!$A$4:$BF$2320,P$1,FALSE),VLOOKUP($A1305,Pit!$A$4:$BA$1686,P$2,FALSE))</f>
        <v>6</v>
      </c>
      <c r="Q1305" s="17">
        <f>IF($C1305="B",VLOOKUP($A1305,Bat!$A$4:$BF$2320,Q$1,FALSE),VLOOKUP($A1305,Pit!$A$4:$BA$1686,Q$2,FALSE))</f>
        <v>2</v>
      </c>
      <c r="R1305" s="18">
        <f>IF($C1305="B",VLOOKUP($A1305,Bat!$A$4:$BF$2320,R$1,FALSE),VLOOKUP($A1305,Pit!$A$4:$BA$1686,R$2,FALSE))</f>
        <v>-4.7971498391095437</v>
      </c>
      <c r="S1305" s="19">
        <f>IF($C1305="B",VLOOKUP($A1305,Bat!$A$4:$BF$2320,S$1,FALSE),VLOOKUP($A1305,Pit!$A$4:$BA$1686,S$2,FALSE))</f>
        <v>-0.26930256823961551</v>
      </c>
      <c r="T1305" s="20" t="str">
        <f>IF($C1305="B",VLOOKUP($A1305,Bat!$A$4:$BF$2320,T$1,FALSE),VLOOKUP($A1305,Pit!$A$4:$BA$1686,T$2,FALSE))</f>
        <v>$2.2m</v>
      </c>
      <c r="U1305" s="17" t="str">
        <f>VLOOKUP(IF($C1305="B",VLOOKUP($A1305,Bat!$A$4:$AU$2320,U$1,FALSE),VLOOKUP($A1305,Pit!$A$4:$BE$1686,U$2,FALSE)),COND!$A$35:$B$41,2,FALSE)</f>
        <v>??</v>
      </c>
      <c r="V1305" s="21">
        <f>IF($C1305="B",VLOOKUP($A1305,Bat!$A$4:$AT$2284,46,FALSE),VLOOKUP($A1305,Pit!$A$4:$BD$1664,56,FALSE))</f>
        <v>951</v>
      </c>
      <c r="W1305" s="16">
        <f t="shared" si="102"/>
        <v>999</v>
      </c>
      <c r="X1305" s="16"/>
      <c r="Y1305" s="22">
        <f t="shared" si="103"/>
        <v>893</v>
      </c>
      <c r="Z1305" s="16" t="str">
        <f>IFERROR(VLOOKUP($D1305,Results37!$F$3:$L$1396,Z$1,FALSE),"")</f>
        <v/>
      </c>
      <c r="AA1305" s="47" t="str">
        <f>IF(ISERROR(VLOOKUP(D1305,Results37!$F$3:$O$399,AA$1,FALSE)),"",IF(VLOOKUP(D1305,Results37!$F$3:$O$399,AA$1+1,FALSE)=1,"S"&amp;VLOOKUP(D1305,Results37!$F$3:$O$399,AA$1,FALSE),VLOOKUP(D1305,Results37!$F$3:$O$399,AA$1,FALSE)))</f>
        <v/>
      </c>
      <c r="AB1305" s="16" t="str">
        <f>IFERROR(VLOOKUP($D1305,Results37!$F$3:$L$1396,AB$1,FALSE),"")</f>
        <v/>
      </c>
      <c r="AC1305" s="16" t="str">
        <f>IFERROR(VLOOKUP($D1305,Results37!$F$3:$L$1396,AC$1,FALSE),"")</f>
        <v/>
      </c>
      <c r="AD1305" s="16" t="str">
        <f t="shared" si="104"/>
        <v/>
      </c>
      <c r="AE1305" s="20" t="str">
        <f>IF(ISERROR(VLOOKUP($AC1305&amp;"-"&amp;$F1305&amp;" "&amp;G1305,Bonuses!$B$1:$G$1006,4,FALSE)),"",INT(VLOOKUP($AC1305&amp;"-"&amp;$F1305&amp;" "&amp;$G1305,Bonuses!$B$1:$G$1006,4,FALSE)))</f>
        <v/>
      </c>
      <c r="AF1305" s="16" t="str">
        <f>IF(ISERROR(VLOOKUP($AC1305&amp;"-"&amp;$F1305,Bonuses!$B$1:$G$1006,5,FALSE)),"",IF(VLOOKUP($AC1305&amp;"-"&amp;$F1305,Bonuses!$B$1:$G$1006,5,FALSE)="","",VLOOKUP($AC1305&amp;"-"&amp;$F1305,Bonuses!$B$1:$G$1006,6,FALSE)&amp;" yrs, "&amp;VLOOKUP($AC1305&amp;"-"&amp;$F1305,Bonuses!$B$1:$G$1006,5,FALSE)))</f>
        <v/>
      </c>
    </row>
    <row r="1306" spans="1:32" s="21" customFormat="1" x14ac:dyDescent="0.25">
      <c r="A1306" s="21" t="s">
        <v>2145</v>
      </c>
      <c r="B1306" s="21">
        <f t="shared" si="100"/>
        <v>0</v>
      </c>
      <c r="C1306" s="21" t="str">
        <f t="shared" si="101"/>
        <v>B</v>
      </c>
      <c r="D1306" s="17">
        <f>IF($C1306="B",VLOOKUP($A1306,Bat!$A$4:$BF$2320,D$1,FALSE),VLOOKUP($A1306,Pit!$A$4:$BA$1686,D$2,FALSE))</f>
        <v>10394</v>
      </c>
      <c r="E1306" s="16" t="str">
        <f>IF($C1306="B",VLOOKUP($A1306,Bat!$A$4:$BF$2320,E$1,FALSE),VLOOKUP($A1306,Pit!$A$4:$BA$1686,E$2,FALSE))</f>
        <v>C</v>
      </c>
      <c r="F1306" s="16" t="str">
        <f>IF($C1306="B",VLOOKUP($A1306,Bat!$A$4:$BF$2320,F$1,FALSE),VLOOKUP($A1306,Pit!$A$4:$BA$1686,F$2,FALSE))</f>
        <v>Randolph</v>
      </c>
      <c r="G1306" s="16" t="str">
        <f>IF($C1306="B",VLOOKUP($A1306,Bat!$A$4:$BF$2320,G$1,FALSE),VLOOKUP($A1306,Pit!$A$4:$BA$1686,G$2,FALSE))</f>
        <v>Inman</v>
      </c>
      <c r="H1306" s="16">
        <f>IF($C1306="B",VLOOKUP($A1306,Bat!$A$4:$BF$2320,H$1,FALSE),VLOOKUP($A1306,Pit!$A$4:$BA$1686,H$2,FALSE))</f>
        <v>23</v>
      </c>
      <c r="I1306" s="16" t="str">
        <f>IF($C1306="B",VLOOKUP($A1306,Bat!$A$4:$BF$2320,I$1,FALSE),VLOOKUP($A1306,Pit!$A$4:$BA$1686,I$2,FALSE))</f>
        <v>S</v>
      </c>
      <c r="J1306" s="16" t="str">
        <f>IF($C1306="B",VLOOKUP($A1306,Bat!$A$4:$BF$2320,J$1,FALSE),VLOOKUP($A1306,Pit!$A$4:$BA$1686,J$2,FALSE))</f>
        <v>R</v>
      </c>
      <c r="K1306" s="16" t="str">
        <f>IF($C1306="B",VLOOKUP($A1306,Bat!$A$4:$BF$2320,K$1,FALSE),VLOOKUP($A1306,Pit!$A$4:$BA$1686,K$2,FALSE))</f>
        <v>Low</v>
      </c>
      <c r="L1306" s="17" t="str">
        <f>IF($C1306="B",VLOOKUP($A1306,Bat!$A$4:$BF$2320,L$1,FALSE),VLOOKUP($A1306,Pit!$A$4:$BA$1686,L$2,FALSE))</f>
        <v>Normal</v>
      </c>
      <c r="M1306" s="16">
        <f>IF($C1306="B",VLOOKUP($A1306,Bat!$A$4:$BF$2320,M$1,FALSE),VLOOKUP($A1306,Pit!$A$4:$BA$1686,M$2,FALSE))</f>
        <v>2</v>
      </c>
      <c r="N1306" s="16">
        <f>IF($C1306="B",VLOOKUP($A1306,Bat!$A$4:$BF$2320,N$1,FALSE),VLOOKUP($A1306,Pit!$A$4:$BA$1686,N$2,FALSE))</f>
        <v>3</v>
      </c>
      <c r="O1306" s="16">
        <f>IF($C1306="B",VLOOKUP($A1306,Bat!$A$4:$BF$2320,O$1,FALSE),VLOOKUP($A1306,Pit!$A$4:$BA$1686,O$2,FALSE))</f>
        <v>2</v>
      </c>
      <c r="P1306" s="16">
        <f>IF($C1306="B",VLOOKUP($A1306,Bat!$A$4:$BF$2320,P$1,FALSE),VLOOKUP($A1306,Pit!$A$4:$BA$1686,P$2,FALSE))</f>
        <v>3</v>
      </c>
      <c r="Q1306" s="17">
        <f>IF($C1306="B",VLOOKUP($A1306,Bat!$A$4:$BF$2320,Q$1,FALSE),VLOOKUP($A1306,Pit!$A$4:$BA$1686,Q$2,FALSE))</f>
        <v>3</v>
      </c>
      <c r="R1306" s="18">
        <f>IF($C1306="B",VLOOKUP($A1306,Bat!$A$4:$BF$2320,R$1,FALSE),VLOOKUP($A1306,Pit!$A$4:$BA$1686,R$2,FALSE))</f>
        <v>-4.8327973891970792</v>
      </c>
      <c r="S1306" s="19">
        <f>IF($C1306="B",VLOOKUP($A1306,Bat!$A$4:$BF$2320,S$1,FALSE),VLOOKUP($A1306,Pit!$A$4:$BA$1686,S$2,FALSE))</f>
        <v>-0.27438506842651988</v>
      </c>
      <c r="T1306" s="20" t="str">
        <f>IF($C1306="B",VLOOKUP($A1306,Bat!$A$4:$BF$2320,T$1,FALSE),VLOOKUP($A1306,Pit!$A$4:$BA$1686,T$2,FALSE))</f>
        <v>Slot</v>
      </c>
      <c r="U1306" s="17" t="str">
        <f>VLOOKUP(IF($C1306="B",VLOOKUP($A1306,Bat!$A$4:$AU$2320,U$1,FALSE),VLOOKUP($A1306,Pit!$A$4:$BE$1686,U$2,FALSE)),COND!$A$35:$B$41,2,FALSE)</f>
        <v>??</v>
      </c>
      <c r="V1306" s="21">
        <f>IF($C1306="B",VLOOKUP($A1306,Bat!$A$4:$AT$2284,46,FALSE),VLOOKUP($A1306,Pit!$A$4:$BD$1664,56,FALSE))</f>
        <v>952</v>
      </c>
      <c r="W1306" s="16">
        <f t="shared" si="102"/>
        <v>952</v>
      </c>
      <c r="X1306" s="16"/>
      <c r="Y1306" s="22">
        <f t="shared" si="103"/>
        <v>900</v>
      </c>
      <c r="Z1306" s="16" t="str">
        <f>IFERROR(VLOOKUP($D1306,Results37!$F$3:$L$1396,Z$1,FALSE),"")</f>
        <v/>
      </c>
      <c r="AA1306" s="47" t="str">
        <f>IF(ISERROR(VLOOKUP(D1306,Results37!$F$3:$O$399,AA$1,FALSE)),"",IF(VLOOKUP(D1306,Results37!$F$3:$O$399,AA$1+1,FALSE)=1,"S"&amp;VLOOKUP(D1306,Results37!$F$3:$O$399,AA$1,FALSE),VLOOKUP(D1306,Results37!$F$3:$O$399,AA$1,FALSE)))</f>
        <v/>
      </c>
      <c r="AB1306" s="16" t="str">
        <f>IFERROR(VLOOKUP($D1306,Results37!$F$3:$L$1396,AB$1,FALSE),"")</f>
        <v/>
      </c>
      <c r="AC1306" s="16" t="str">
        <f>IFERROR(VLOOKUP($D1306,Results37!$F$3:$L$1396,AC$1,FALSE),"")</f>
        <v/>
      </c>
      <c r="AD1306" s="16" t="str">
        <f t="shared" si="104"/>
        <v/>
      </c>
      <c r="AE1306" s="20" t="str">
        <f>IF(ISERROR(VLOOKUP($AC1306&amp;"-"&amp;$F1306&amp;" "&amp;G1306,Bonuses!$B$1:$G$1006,4,FALSE)),"",INT(VLOOKUP($AC1306&amp;"-"&amp;$F1306&amp;" "&amp;$G1306,Bonuses!$B$1:$G$1006,4,FALSE)))</f>
        <v/>
      </c>
      <c r="AF1306" s="16" t="str">
        <f>IF(ISERROR(VLOOKUP($AC1306&amp;"-"&amp;$F1306,Bonuses!$B$1:$G$1006,5,FALSE)),"",IF(VLOOKUP($AC1306&amp;"-"&amp;$F1306,Bonuses!$B$1:$G$1006,5,FALSE)="","",VLOOKUP($AC1306&amp;"-"&amp;$F1306,Bonuses!$B$1:$G$1006,6,FALSE)&amp;" yrs, "&amp;VLOOKUP($AC1306&amp;"-"&amp;$F1306,Bonuses!$B$1:$G$1006,5,FALSE)))</f>
        <v/>
      </c>
    </row>
    <row r="1307" spans="1:32" s="21" customFormat="1" x14ac:dyDescent="0.25">
      <c r="A1307" s="21" t="s">
        <v>2146</v>
      </c>
      <c r="B1307" s="21">
        <f t="shared" si="100"/>
        <v>0</v>
      </c>
      <c r="C1307" s="21" t="str">
        <f t="shared" si="101"/>
        <v>B</v>
      </c>
      <c r="D1307" s="17">
        <f>IF($C1307="B",VLOOKUP($A1307,Bat!$A$4:$BF$2320,D$1,FALSE),VLOOKUP($A1307,Pit!$A$4:$BA$1686,D$2,FALSE))</f>
        <v>9776</v>
      </c>
      <c r="E1307" s="16" t="str">
        <f>IF($C1307="B",VLOOKUP($A1307,Bat!$A$4:$BF$2320,E$1,FALSE),VLOOKUP($A1307,Pit!$A$4:$BA$1686,E$2,FALSE))</f>
        <v>1B</v>
      </c>
      <c r="F1307" s="16" t="str">
        <f>IF($C1307="B",VLOOKUP($A1307,Bat!$A$4:$BF$2320,F$1,FALSE),VLOOKUP($A1307,Pit!$A$4:$BA$1686,F$2,FALSE))</f>
        <v>Roy</v>
      </c>
      <c r="G1307" s="16" t="str">
        <f>IF($C1307="B",VLOOKUP($A1307,Bat!$A$4:$BF$2320,G$1,FALSE),VLOOKUP($A1307,Pit!$A$4:$BA$1686,G$2,FALSE))</f>
        <v>Hoekstra</v>
      </c>
      <c r="H1307" s="16">
        <f>IF($C1307="B",VLOOKUP($A1307,Bat!$A$4:$BF$2320,H$1,FALSE),VLOOKUP($A1307,Pit!$A$4:$BA$1686,H$2,FALSE))</f>
        <v>23</v>
      </c>
      <c r="I1307" s="16" t="str">
        <f>IF($C1307="B",VLOOKUP($A1307,Bat!$A$4:$BF$2320,I$1,FALSE),VLOOKUP($A1307,Pit!$A$4:$BA$1686,I$2,FALSE))</f>
        <v>R</v>
      </c>
      <c r="J1307" s="16" t="str">
        <f>IF($C1307="B",VLOOKUP($A1307,Bat!$A$4:$BF$2320,J$1,FALSE),VLOOKUP($A1307,Pit!$A$4:$BA$1686,J$2,FALSE))</f>
        <v>R</v>
      </c>
      <c r="K1307" s="16" t="str">
        <f>IF($C1307="B",VLOOKUP($A1307,Bat!$A$4:$BF$2320,K$1,FALSE),VLOOKUP($A1307,Pit!$A$4:$BA$1686,K$2,FALSE))</f>
        <v>Normal</v>
      </c>
      <c r="L1307" s="17" t="str">
        <f>IF($C1307="B",VLOOKUP($A1307,Bat!$A$4:$BF$2320,L$1,FALSE),VLOOKUP($A1307,Pit!$A$4:$BA$1686,L$2,FALSE))</f>
        <v>Normal</v>
      </c>
      <c r="M1307" s="16">
        <f>IF($C1307="B",VLOOKUP($A1307,Bat!$A$4:$BF$2320,M$1,FALSE),VLOOKUP($A1307,Pit!$A$4:$BA$1686,M$2,FALSE))</f>
        <v>2</v>
      </c>
      <c r="N1307" s="16">
        <f>IF($C1307="B",VLOOKUP($A1307,Bat!$A$4:$BF$2320,N$1,FALSE),VLOOKUP($A1307,Pit!$A$4:$BA$1686,N$2,FALSE))</f>
        <v>2</v>
      </c>
      <c r="O1307" s="16">
        <f>IF($C1307="B",VLOOKUP($A1307,Bat!$A$4:$BF$2320,O$1,FALSE),VLOOKUP($A1307,Pit!$A$4:$BA$1686,O$2,FALSE))</f>
        <v>2</v>
      </c>
      <c r="P1307" s="16">
        <f>IF($C1307="B",VLOOKUP($A1307,Bat!$A$4:$BF$2320,P$1,FALSE),VLOOKUP($A1307,Pit!$A$4:$BA$1686,P$2,FALSE))</f>
        <v>5</v>
      </c>
      <c r="Q1307" s="17">
        <f>IF($C1307="B",VLOOKUP($A1307,Bat!$A$4:$BF$2320,Q$1,FALSE),VLOOKUP($A1307,Pit!$A$4:$BA$1686,Q$2,FALSE))</f>
        <v>2</v>
      </c>
      <c r="R1307" s="18">
        <f>IF($C1307="B",VLOOKUP($A1307,Bat!$A$4:$BF$2320,R$1,FALSE),VLOOKUP($A1307,Pit!$A$4:$BA$1686,R$2,FALSE))</f>
        <v>-4.8775913165362645</v>
      </c>
      <c r="S1307" s="19">
        <f>IF($C1307="B",VLOOKUP($A1307,Bat!$A$4:$BF$2320,S$1,FALSE),VLOOKUP($A1307,Pit!$A$4:$BA$1686,S$2,FALSE))</f>
        <v>-0.28077162636709474</v>
      </c>
      <c r="T1307" s="20" t="str">
        <f>IF($C1307="B",VLOOKUP($A1307,Bat!$A$4:$BF$2320,T$1,FALSE),VLOOKUP($A1307,Pit!$A$4:$BA$1686,T$2,FALSE))</f>
        <v>-</v>
      </c>
      <c r="U1307" s="17" t="str">
        <f>VLOOKUP(IF($C1307="B",VLOOKUP($A1307,Bat!$A$4:$AU$2320,U$1,FALSE),VLOOKUP($A1307,Pit!$A$4:$BE$1686,U$2,FALSE)),COND!$A$35:$B$41,2,FALSE)</f>
        <v>??</v>
      </c>
      <c r="V1307" s="21">
        <f>IF($C1307="B",VLOOKUP($A1307,Bat!$A$4:$AT$2284,46,FALSE),VLOOKUP($A1307,Pit!$A$4:$BD$1664,56,FALSE))</f>
        <v>953</v>
      </c>
      <c r="W1307" s="16">
        <f t="shared" si="102"/>
        <v>999</v>
      </c>
      <c r="X1307" s="16"/>
      <c r="Y1307" s="22">
        <f t="shared" si="103"/>
        <v>909</v>
      </c>
      <c r="Z1307" s="16" t="str">
        <f>IFERROR(VLOOKUP($D1307,Results37!$F$3:$L$1396,Z$1,FALSE),"")</f>
        <v/>
      </c>
      <c r="AA1307" s="47" t="str">
        <f>IF(ISERROR(VLOOKUP(D1307,Results37!$F$3:$O$399,AA$1,FALSE)),"",IF(VLOOKUP(D1307,Results37!$F$3:$O$399,AA$1+1,FALSE)=1,"S"&amp;VLOOKUP(D1307,Results37!$F$3:$O$399,AA$1,FALSE),VLOOKUP(D1307,Results37!$F$3:$O$399,AA$1,FALSE)))</f>
        <v/>
      </c>
      <c r="AB1307" s="16" t="str">
        <f>IFERROR(VLOOKUP($D1307,Results37!$F$3:$L$1396,AB$1,FALSE),"")</f>
        <v/>
      </c>
      <c r="AC1307" s="16" t="str">
        <f>IFERROR(VLOOKUP($D1307,Results37!$F$3:$L$1396,AC$1,FALSE),"")</f>
        <v/>
      </c>
      <c r="AD1307" s="16" t="str">
        <f t="shared" si="104"/>
        <v/>
      </c>
      <c r="AE1307" s="20" t="str">
        <f>IF(ISERROR(VLOOKUP($AC1307&amp;"-"&amp;$F1307&amp;" "&amp;G1307,Bonuses!$B$1:$G$1006,4,FALSE)),"",INT(VLOOKUP($AC1307&amp;"-"&amp;$F1307&amp;" "&amp;$G1307,Bonuses!$B$1:$G$1006,4,FALSE)))</f>
        <v/>
      </c>
      <c r="AF1307" s="16" t="str">
        <f>IF(ISERROR(VLOOKUP($AC1307&amp;"-"&amp;$F1307,Bonuses!$B$1:$G$1006,5,FALSE)),"",IF(VLOOKUP($AC1307&amp;"-"&amp;$F1307,Bonuses!$B$1:$G$1006,5,FALSE)="","",VLOOKUP($AC1307&amp;"-"&amp;$F1307,Bonuses!$B$1:$G$1006,6,FALSE)&amp;" yrs, "&amp;VLOOKUP($AC1307&amp;"-"&amp;$F1307,Bonuses!$B$1:$G$1006,5,FALSE)))</f>
        <v/>
      </c>
    </row>
    <row r="1308" spans="1:32" s="21" customFormat="1" x14ac:dyDescent="0.25">
      <c r="A1308" s="21" t="s">
        <v>2154</v>
      </c>
      <c r="B1308" s="21">
        <f t="shared" si="100"/>
        <v>0</v>
      </c>
      <c r="C1308" s="21" t="str">
        <f t="shared" si="101"/>
        <v>B</v>
      </c>
      <c r="D1308" s="17">
        <f>IF($C1308="B",VLOOKUP($A1308,Bat!$A$4:$BF$2320,D$1,FALSE),VLOOKUP($A1308,Pit!$A$4:$BA$1686,D$2,FALSE))</f>
        <v>13594</v>
      </c>
      <c r="E1308" s="16" t="str">
        <f>IF($C1308="B",VLOOKUP($A1308,Bat!$A$4:$BF$2320,E$1,FALSE),VLOOKUP($A1308,Pit!$A$4:$BA$1686,E$2,FALSE))</f>
        <v>LF</v>
      </c>
      <c r="F1308" s="16" t="str">
        <f>IF($C1308="B",VLOOKUP($A1308,Bat!$A$4:$BF$2320,F$1,FALSE),VLOOKUP($A1308,Pit!$A$4:$BA$1686,F$2,FALSE))</f>
        <v>Oscar</v>
      </c>
      <c r="G1308" s="16" t="str">
        <f>IF($C1308="B",VLOOKUP($A1308,Bat!$A$4:$BF$2320,G$1,FALSE),VLOOKUP($A1308,Pit!$A$4:$BA$1686,G$2,FALSE))</f>
        <v>Tebbutt</v>
      </c>
      <c r="H1308" s="16">
        <f>IF($C1308="B",VLOOKUP($A1308,Bat!$A$4:$BF$2320,H$1,FALSE),VLOOKUP($A1308,Pit!$A$4:$BA$1686,H$2,FALSE))</f>
        <v>23</v>
      </c>
      <c r="I1308" s="16" t="str">
        <f>IF($C1308="B",VLOOKUP($A1308,Bat!$A$4:$BF$2320,I$1,FALSE),VLOOKUP($A1308,Pit!$A$4:$BA$1686,I$2,FALSE))</f>
        <v>R</v>
      </c>
      <c r="J1308" s="16" t="str">
        <f>IF($C1308="B",VLOOKUP($A1308,Bat!$A$4:$BF$2320,J$1,FALSE),VLOOKUP($A1308,Pit!$A$4:$BA$1686,J$2,FALSE))</f>
        <v>L</v>
      </c>
      <c r="K1308" s="16" t="str">
        <f>IF($C1308="B",VLOOKUP($A1308,Bat!$A$4:$BF$2320,K$1,FALSE),VLOOKUP($A1308,Pit!$A$4:$BA$1686,K$2,FALSE))</f>
        <v>High</v>
      </c>
      <c r="L1308" s="17" t="str">
        <f>IF($C1308="B",VLOOKUP($A1308,Bat!$A$4:$BF$2320,L$1,FALSE),VLOOKUP($A1308,Pit!$A$4:$BA$1686,L$2,FALSE))</f>
        <v>Low</v>
      </c>
      <c r="M1308" s="16">
        <f>IF($C1308="B",VLOOKUP($A1308,Bat!$A$4:$BF$2320,M$1,FALSE),VLOOKUP($A1308,Pit!$A$4:$BA$1686,M$2,FALSE))</f>
        <v>2</v>
      </c>
      <c r="N1308" s="16">
        <f>IF($C1308="B",VLOOKUP($A1308,Bat!$A$4:$BF$2320,N$1,FALSE),VLOOKUP($A1308,Pit!$A$4:$BA$1686,N$2,FALSE))</f>
        <v>2</v>
      </c>
      <c r="O1308" s="16">
        <f>IF($C1308="B",VLOOKUP($A1308,Bat!$A$4:$BF$2320,O$1,FALSE),VLOOKUP($A1308,Pit!$A$4:$BA$1686,O$2,FALSE))</f>
        <v>1</v>
      </c>
      <c r="P1308" s="16">
        <f>IF($C1308="B",VLOOKUP($A1308,Bat!$A$4:$BF$2320,P$1,FALSE),VLOOKUP($A1308,Pit!$A$4:$BA$1686,P$2,FALSE))</f>
        <v>5</v>
      </c>
      <c r="Q1308" s="17">
        <f>IF($C1308="B",VLOOKUP($A1308,Bat!$A$4:$BF$2320,Q$1,FALSE),VLOOKUP($A1308,Pit!$A$4:$BA$1686,Q$2,FALSE))</f>
        <v>3</v>
      </c>
      <c r="R1308" s="18">
        <f>IF($C1308="B",VLOOKUP($A1308,Bat!$A$4:$BF$2320,R$1,FALSE),VLOOKUP($A1308,Pit!$A$4:$BA$1686,R$2,FALSE))</f>
        <v>-5.0731076170688478</v>
      </c>
      <c r="S1308" s="19">
        <f>IF($C1308="B",VLOOKUP($A1308,Bat!$A$4:$BF$2320,S$1,FALSE),VLOOKUP($A1308,Pit!$A$4:$BA$1686,S$2,FALSE))</f>
        <v>-0.30864764117202698</v>
      </c>
      <c r="T1308" s="20" t="str">
        <f>IF($C1308="B",VLOOKUP($A1308,Bat!$A$4:$BF$2320,T$1,FALSE),VLOOKUP($A1308,Pit!$A$4:$BA$1686,T$2,FALSE))</f>
        <v>Slot</v>
      </c>
      <c r="U1308" s="17" t="str">
        <f>VLOOKUP(IF($C1308="B",VLOOKUP($A1308,Bat!$A$4:$AU$2320,U$1,FALSE),VLOOKUP($A1308,Pit!$A$4:$BE$1686,U$2,FALSE)),COND!$A$35:$B$41,2,FALSE)</f>
        <v>??</v>
      </c>
      <c r="V1308" s="21">
        <f>IF($C1308="B",VLOOKUP($A1308,Bat!$A$4:$AT$2284,46,FALSE),VLOOKUP($A1308,Pit!$A$4:$BD$1664,56,FALSE))</f>
        <v>954</v>
      </c>
      <c r="W1308" s="16">
        <f t="shared" si="102"/>
        <v>954</v>
      </c>
      <c r="X1308" s="16"/>
      <c r="Y1308" s="22">
        <f t="shared" si="103"/>
        <v>938</v>
      </c>
      <c r="Z1308" s="16" t="str">
        <f>IFERROR(VLOOKUP($D1308,Results37!$F$3:$L$1396,Z$1,FALSE),"")</f>
        <v/>
      </c>
      <c r="AA1308" s="47" t="str">
        <f>IF(ISERROR(VLOOKUP(D1308,Results37!$F$3:$O$399,AA$1,FALSE)),"",IF(VLOOKUP(D1308,Results37!$F$3:$O$399,AA$1+1,FALSE)=1,"S"&amp;VLOOKUP(D1308,Results37!$F$3:$O$399,AA$1,FALSE),VLOOKUP(D1308,Results37!$F$3:$O$399,AA$1,FALSE)))</f>
        <v/>
      </c>
      <c r="AB1308" s="16" t="str">
        <f>IFERROR(VLOOKUP($D1308,Results37!$F$3:$L$1396,AB$1,FALSE),"")</f>
        <v/>
      </c>
      <c r="AC1308" s="16" t="str">
        <f>IFERROR(VLOOKUP($D1308,Results37!$F$3:$L$1396,AC$1,FALSE),"")</f>
        <v/>
      </c>
      <c r="AD1308" s="16" t="str">
        <f t="shared" si="104"/>
        <v/>
      </c>
      <c r="AE1308" s="20" t="str">
        <f>IF(ISERROR(VLOOKUP($AC1308&amp;"-"&amp;$F1308&amp;" "&amp;G1308,Bonuses!$B$1:$G$1006,4,FALSE)),"",INT(VLOOKUP($AC1308&amp;"-"&amp;$F1308&amp;" "&amp;$G1308,Bonuses!$B$1:$G$1006,4,FALSE)))</f>
        <v/>
      </c>
      <c r="AF1308" s="16" t="str">
        <f>IF(ISERROR(VLOOKUP($AC1308&amp;"-"&amp;$F1308,Bonuses!$B$1:$G$1006,5,FALSE)),"",IF(VLOOKUP($AC1308&amp;"-"&amp;$F1308,Bonuses!$B$1:$G$1006,5,FALSE)="","",VLOOKUP($AC1308&amp;"-"&amp;$F1308,Bonuses!$B$1:$G$1006,6,FALSE)&amp;" yrs, "&amp;VLOOKUP($AC1308&amp;"-"&amp;$F1308,Bonuses!$B$1:$G$1006,5,FALSE)))</f>
        <v/>
      </c>
    </row>
    <row r="1309" spans="1:32" s="21" customFormat="1" x14ac:dyDescent="0.25">
      <c r="A1309" s="21" t="s">
        <v>2131</v>
      </c>
      <c r="B1309" s="21">
        <f t="shared" si="100"/>
        <v>0</v>
      </c>
      <c r="C1309" s="21" t="str">
        <f t="shared" si="101"/>
        <v>B</v>
      </c>
      <c r="D1309" s="17">
        <f>IF($C1309="B",VLOOKUP($A1309,Bat!$A$4:$BF$2320,D$1,FALSE),VLOOKUP($A1309,Pit!$A$4:$BA$1686,D$2,FALSE))</f>
        <v>10186</v>
      </c>
      <c r="E1309" s="16" t="str">
        <f>IF($C1309="B",VLOOKUP($A1309,Bat!$A$4:$BF$2320,E$1,FALSE),VLOOKUP($A1309,Pit!$A$4:$BA$1686,E$2,FALSE))</f>
        <v>2B</v>
      </c>
      <c r="F1309" s="16" t="str">
        <f>IF($C1309="B",VLOOKUP($A1309,Bat!$A$4:$BF$2320,F$1,FALSE),VLOOKUP($A1309,Pit!$A$4:$BA$1686,F$2,FALSE))</f>
        <v>Earl</v>
      </c>
      <c r="G1309" s="16" t="str">
        <f>IF($C1309="B",VLOOKUP($A1309,Bat!$A$4:$BF$2320,G$1,FALSE),VLOOKUP($A1309,Pit!$A$4:$BA$1686,G$2,FALSE))</f>
        <v>Myers</v>
      </c>
      <c r="H1309" s="16">
        <f>IF($C1309="B",VLOOKUP($A1309,Bat!$A$4:$BF$2320,H$1,FALSE),VLOOKUP($A1309,Pit!$A$4:$BA$1686,H$2,FALSE))</f>
        <v>23</v>
      </c>
      <c r="I1309" s="16" t="str">
        <f>IF($C1309="B",VLOOKUP($A1309,Bat!$A$4:$BF$2320,I$1,FALSE),VLOOKUP($A1309,Pit!$A$4:$BA$1686,I$2,FALSE))</f>
        <v>R</v>
      </c>
      <c r="J1309" s="16" t="str">
        <f>IF($C1309="B",VLOOKUP($A1309,Bat!$A$4:$BF$2320,J$1,FALSE),VLOOKUP($A1309,Pit!$A$4:$BA$1686,J$2,FALSE))</f>
        <v>R</v>
      </c>
      <c r="K1309" s="16" t="str">
        <f>IF($C1309="B",VLOOKUP($A1309,Bat!$A$4:$BF$2320,K$1,FALSE),VLOOKUP($A1309,Pit!$A$4:$BA$1686,K$2,FALSE))</f>
        <v>Low</v>
      </c>
      <c r="L1309" s="17" t="str">
        <f>IF($C1309="B",VLOOKUP($A1309,Bat!$A$4:$BF$2320,L$1,FALSE),VLOOKUP($A1309,Pit!$A$4:$BA$1686,L$2,FALSE))</f>
        <v>Normal</v>
      </c>
      <c r="M1309" s="16">
        <f>IF($C1309="B",VLOOKUP($A1309,Bat!$A$4:$BF$2320,M$1,FALSE),VLOOKUP($A1309,Pit!$A$4:$BA$1686,M$2,FALSE))</f>
        <v>2</v>
      </c>
      <c r="N1309" s="16">
        <f>IF($C1309="B",VLOOKUP($A1309,Bat!$A$4:$BF$2320,N$1,FALSE),VLOOKUP($A1309,Pit!$A$4:$BA$1686,N$2,FALSE))</f>
        <v>4</v>
      </c>
      <c r="O1309" s="16">
        <f>IF($C1309="B",VLOOKUP($A1309,Bat!$A$4:$BF$2320,O$1,FALSE),VLOOKUP($A1309,Pit!$A$4:$BA$1686,O$2,FALSE))</f>
        <v>1</v>
      </c>
      <c r="P1309" s="16">
        <f>IF($C1309="B",VLOOKUP($A1309,Bat!$A$4:$BF$2320,P$1,FALSE),VLOOKUP($A1309,Pit!$A$4:$BA$1686,P$2,FALSE))</f>
        <v>3</v>
      </c>
      <c r="Q1309" s="17">
        <f>IF($C1309="B",VLOOKUP($A1309,Bat!$A$4:$BF$2320,Q$1,FALSE),VLOOKUP($A1309,Pit!$A$4:$BA$1686,Q$2,FALSE))</f>
        <v>5</v>
      </c>
      <c r="R1309" s="18">
        <f>IF($C1309="B",VLOOKUP($A1309,Bat!$A$4:$BF$2320,R$1,FALSE),VLOOKUP($A1309,Pit!$A$4:$BA$1686,R$2,FALSE))</f>
        <v>-5.3118068715831992</v>
      </c>
      <c r="S1309" s="19">
        <f>IF($C1309="B",VLOOKUP($A1309,Bat!$A$4:$BF$2320,S$1,FALSE),VLOOKUP($A1309,Pit!$A$4:$BA$1686,S$2,FALSE))</f>
        <v>-0.34268052709838204</v>
      </c>
      <c r="T1309" s="20" t="str">
        <f>IF($C1309="B",VLOOKUP($A1309,Bat!$A$4:$BF$2320,T$1,FALSE),VLOOKUP($A1309,Pit!$A$4:$BA$1686,T$2,FALSE))</f>
        <v>-</v>
      </c>
      <c r="U1309" s="17" t="str">
        <f>VLOOKUP(IF($C1309="B",VLOOKUP($A1309,Bat!$A$4:$AU$2320,U$1,FALSE),VLOOKUP($A1309,Pit!$A$4:$BE$1686,U$2,FALSE)),COND!$A$35:$B$41,2,FALSE)</f>
        <v>??</v>
      </c>
      <c r="V1309" s="21">
        <f>IF($C1309="B",VLOOKUP($A1309,Bat!$A$4:$AT$2284,46,FALSE),VLOOKUP($A1309,Pit!$A$4:$BD$1664,56,FALSE))</f>
        <v>955</v>
      </c>
      <c r="W1309" s="16">
        <f t="shared" si="102"/>
        <v>999</v>
      </c>
      <c r="X1309" s="16"/>
      <c r="Y1309" s="22">
        <f t="shared" si="103"/>
        <v>957</v>
      </c>
      <c r="Z1309" s="16" t="str">
        <f>IFERROR(VLOOKUP($D1309,Results37!$F$3:$L$1396,Z$1,FALSE),"")</f>
        <v/>
      </c>
      <c r="AA1309" s="47" t="str">
        <f>IF(ISERROR(VLOOKUP(D1309,Results37!$F$3:$O$399,AA$1,FALSE)),"",IF(VLOOKUP(D1309,Results37!$F$3:$O$399,AA$1+1,FALSE)=1,"S"&amp;VLOOKUP(D1309,Results37!$F$3:$O$399,AA$1,FALSE),VLOOKUP(D1309,Results37!$F$3:$O$399,AA$1,FALSE)))</f>
        <v/>
      </c>
      <c r="AB1309" s="16" t="str">
        <f>IFERROR(VLOOKUP($D1309,Results37!$F$3:$L$1396,AB$1,FALSE),"")</f>
        <v/>
      </c>
      <c r="AC1309" s="16" t="str">
        <f>IFERROR(VLOOKUP($D1309,Results37!$F$3:$L$1396,AC$1,FALSE),"")</f>
        <v/>
      </c>
      <c r="AD1309" s="16" t="str">
        <f t="shared" si="104"/>
        <v/>
      </c>
      <c r="AE1309" s="20" t="str">
        <f>IF(ISERROR(VLOOKUP($AC1309&amp;"-"&amp;$F1309&amp;" "&amp;G1309,Bonuses!$B$1:$G$1006,4,FALSE)),"",INT(VLOOKUP($AC1309&amp;"-"&amp;$F1309&amp;" "&amp;$G1309,Bonuses!$B$1:$G$1006,4,FALSE)))</f>
        <v/>
      </c>
      <c r="AF1309" s="16" t="str">
        <f>IF(ISERROR(VLOOKUP($AC1309&amp;"-"&amp;$F1309,Bonuses!$B$1:$G$1006,5,FALSE)),"",IF(VLOOKUP($AC1309&amp;"-"&amp;$F1309,Bonuses!$B$1:$G$1006,5,FALSE)="","",VLOOKUP($AC1309&amp;"-"&amp;$F1309,Bonuses!$B$1:$G$1006,6,FALSE)&amp;" yrs, "&amp;VLOOKUP($AC1309&amp;"-"&amp;$F1309,Bonuses!$B$1:$G$1006,5,FALSE)))</f>
        <v/>
      </c>
    </row>
    <row r="1310" spans="1:32" s="21" customFormat="1" x14ac:dyDescent="0.25">
      <c r="A1310" s="21" t="s">
        <v>2918</v>
      </c>
      <c r="B1310" s="21">
        <f t="shared" si="100"/>
        <v>0</v>
      </c>
      <c r="C1310" s="21" t="str">
        <f t="shared" si="101"/>
        <v>B</v>
      </c>
      <c r="D1310" s="17">
        <f>IF($C1310="B",VLOOKUP($A1310,Bat!$A$4:$BF$2320,D$1,FALSE),VLOOKUP($A1310,Pit!$A$4:$BA$1686,D$2,FALSE))</f>
        <v>13626</v>
      </c>
      <c r="E1310" s="16" t="str">
        <f>IF($C1310="B",VLOOKUP($A1310,Bat!$A$4:$BF$2320,E$1,FALSE),VLOOKUP($A1310,Pit!$A$4:$BA$1686,E$2,FALSE))</f>
        <v>1B</v>
      </c>
      <c r="F1310" s="16" t="str">
        <f>IF($C1310="B",VLOOKUP($A1310,Bat!$A$4:$BF$2320,F$1,FALSE),VLOOKUP($A1310,Pit!$A$4:$BA$1686,F$2,FALSE))</f>
        <v>José</v>
      </c>
      <c r="G1310" s="16" t="str">
        <f>IF($C1310="B",VLOOKUP($A1310,Bat!$A$4:$BF$2320,G$1,FALSE),VLOOKUP($A1310,Pit!$A$4:$BA$1686,G$2,FALSE))</f>
        <v>Casillas</v>
      </c>
      <c r="H1310" s="16">
        <f>IF($C1310="B",VLOOKUP($A1310,Bat!$A$4:$BF$2320,H$1,FALSE),VLOOKUP($A1310,Pit!$A$4:$BA$1686,H$2,FALSE))</f>
        <v>23</v>
      </c>
      <c r="I1310" s="16" t="str">
        <f>IF($C1310="B",VLOOKUP($A1310,Bat!$A$4:$BF$2320,I$1,FALSE),VLOOKUP($A1310,Pit!$A$4:$BA$1686,I$2,FALSE))</f>
        <v>R</v>
      </c>
      <c r="J1310" s="16" t="str">
        <f>IF($C1310="B",VLOOKUP($A1310,Bat!$A$4:$BF$2320,J$1,FALSE),VLOOKUP($A1310,Pit!$A$4:$BA$1686,J$2,FALSE))</f>
        <v>R</v>
      </c>
      <c r="K1310" s="16" t="str">
        <f>IF($C1310="B",VLOOKUP($A1310,Bat!$A$4:$BF$2320,K$1,FALSE),VLOOKUP($A1310,Pit!$A$4:$BA$1686,K$2,FALSE))</f>
        <v>Low</v>
      </c>
      <c r="L1310" s="17" t="str">
        <f>IF($C1310="B",VLOOKUP($A1310,Bat!$A$4:$BF$2320,L$1,FALSE),VLOOKUP($A1310,Pit!$A$4:$BA$1686,L$2,FALSE))</f>
        <v>Normal</v>
      </c>
      <c r="M1310" s="16">
        <f>IF($C1310="B",VLOOKUP($A1310,Bat!$A$4:$BF$2320,M$1,FALSE),VLOOKUP($A1310,Pit!$A$4:$BA$1686,M$2,FALSE))</f>
        <v>2</v>
      </c>
      <c r="N1310" s="16">
        <f>IF($C1310="B",VLOOKUP($A1310,Bat!$A$4:$BF$2320,N$1,FALSE),VLOOKUP($A1310,Pit!$A$4:$BA$1686,N$2,FALSE))</f>
        <v>2</v>
      </c>
      <c r="O1310" s="16">
        <f>IF($C1310="B",VLOOKUP($A1310,Bat!$A$4:$BF$2320,O$1,FALSE),VLOOKUP($A1310,Pit!$A$4:$BA$1686,O$2,FALSE))</f>
        <v>1</v>
      </c>
      <c r="P1310" s="16">
        <f>IF($C1310="B",VLOOKUP($A1310,Bat!$A$4:$BF$2320,P$1,FALSE),VLOOKUP($A1310,Pit!$A$4:$BA$1686,P$2,FALSE))</f>
        <v>6</v>
      </c>
      <c r="Q1310" s="17">
        <f>IF($C1310="B",VLOOKUP($A1310,Bat!$A$4:$BF$2320,Q$1,FALSE),VLOOKUP($A1310,Pit!$A$4:$BA$1686,Q$2,FALSE))</f>
        <v>1</v>
      </c>
      <c r="R1310" s="18">
        <f>IF($C1310="B",VLOOKUP($A1310,Bat!$A$4:$BF$2320,R$1,FALSE),VLOOKUP($A1310,Pit!$A$4:$BA$1686,R$2,FALSE))</f>
        <v>-5.3813475508962529</v>
      </c>
      <c r="S1310" s="19">
        <f>IF($C1310="B",VLOOKUP($A1310,Bat!$A$4:$BF$2320,S$1,FALSE),VLOOKUP($A1310,Pit!$A$4:$BA$1686,S$2,FALSE))</f>
        <v>-0.35259538842091748</v>
      </c>
      <c r="T1310" s="20" t="str">
        <f>IF($C1310="B",VLOOKUP($A1310,Bat!$A$4:$BF$2320,T$1,FALSE),VLOOKUP($A1310,Pit!$A$4:$BA$1686,T$2,FALSE))</f>
        <v>$200k</v>
      </c>
      <c r="U1310" s="17" t="str">
        <f>VLOOKUP(IF($C1310="B",VLOOKUP($A1310,Bat!$A$4:$AU$2320,U$1,FALSE),VLOOKUP($A1310,Pit!$A$4:$BE$1686,U$2,FALSE)),COND!$A$35:$B$41,2,FALSE)</f>
        <v>??</v>
      </c>
      <c r="V1310" s="21">
        <f>IF($C1310="B",VLOOKUP($A1310,Bat!$A$4:$AT$2284,46,FALSE),VLOOKUP($A1310,Pit!$A$4:$BD$1664,56,FALSE))</f>
        <v>956</v>
      </c>
      <c r="W1310" s="16">
        <f t="shared" si="102"/>
        <v>999</v>
      </c>
      <c r="X1310" s="16"/>
      <c r="Y1310" s="22">
        <f t="shared" si="103"/>
        <v>963</v>
      </c>
      <c r="Z1310" s="16" t="str">
        <f>IFERROR(VLOOKUP($D1310,Results37!$F$3:$L$1396,Z$1,FALSE),"")</f>
        <v/>
      </c>
      <c r="AA1310" s="47" t="str">
        <f>IF(ISERROR(VLOOKUP(D1310,Results37!$F$3:$O$399,AA$1,FALSE)),"",IF(VLOOKUP(D1310,Results37!$F$3:$O$399,AA$1+1,FALSE)=1,"S"&amp;VLOOKUP(D1310,Results37!$F$3:$O$399,AA$1,FALSE),VLOOKUP(D1310,Results37!$F$3:$O$399,AA$1,FALSE)))</f>
        <v/>
      </c>
      <c r="AB1310" s="16" t="str">
        <f>IFERROR(VLOOKUP($D1310,Results37!$F$3:$L$1396,AB$1,FALSE),"")</f>
        <v/>
      </c>
      <c r="AC1310" s="16" t="str">
        <f>IFERROR(VLOOKUP($D1310,Results37!$F$3:$L$1396,AC$1,FALSE),"")</f>
        <v/>
      </c>
      <c r="AD1310" s="16" t="str">
        <f t="shared" si="104"/>
        <v/>
      </c>
      <c r="AE1310" s="20" t="str">
        <f>IF(ISERROR(VLOOKUP($AC1310&amp;"-"&amp;$F1310&amp;" "&amp;G1310,Bonuses!$B$1:$G$1006,4,FALSE)),"",INT(VLOOKUP($AC1310&amp;"-"&amp;$F1310&amp;" "&amp;$G1310,Bonuses!$B$1:$G$1006,4,FALSE)))</f>
        <v/>
      </c>
      <c r="AF1310" s="16" t="str">
        <f>IF(ISERROR(VLOOKUP($AC1310&amp;"-"&amp;$F1310,Bonuses!$B$1:$G$1006,5,FALSE)),"",IF(VLOOKUP($AC1310&amp;"-"&amp;$F1310,Bonuses!$B$1:$G$1006,5,FALSE)="","",VLOOKUP($AC1310&amp;"-"&amp;$F1310,Bonuses!$B$1:$G$1006,6,FALSE)&amp;" yrs, "&amp;VLOOKUP($AC1310&amp;"-"&amp;$F1310,Bonuses!$B$1:$G$1006,5,FALSE)))</f>
        <v/>
      </c>
    </row>
    <row r="1311" spans="1:32" s="21" customFormat="1" x14ac:dyDescent="0.25">
      <c r="A1311" s="21" t="s">
        <v>2053</v>
      </c>
      <c r="B1311" s="21">
        <f t="shared" si="100"/>
        <v>0</v>
      </c>
      <c r="C1311" s="21" t="str">
        <f t="shared" si="101"/>
        <v>B</v>
      </c>
      <c r="D1311" s="17">
        <f>IF($C1311="B",VLOOKUP($A1311,Bat!$A$4:$BF$2320,D$1,FALSE),VLOOKUP($A1311,Pit!$A$4:$BA$1686,D$2,FALSE))</f>
        <v>10378</v>
      </c>
      <c r="E1311" s="16" t="str">
        <f>IF($C1311="B",VLOOKUP($A1311,Bat!$A$4:$BF$2320,E$1,FALSE),VLOOKUP($A1311,Pit!$A$4:$BA$1686,E$2,FALSE))</f>
        <v>1B</v>
      </c>
      <c r="F1311" s="16" t="str">
        <f>IF($C1311="B",VLOOKUP($A1311,Bat!$A$4:$BF$2320,F$1,FALSE),VLOOKUP($A1311,Pit!$A$4:$BA$1686,F$2,FALSE))</f>
        <v>Roberto</v>
      </c>
      <c r="G1311" s="16" t="str">
        <f>IF($C1311="B",VLOOKUP($A1311,Bat!$A$4:$BF$2320,G$1,FALSE),VLOOKUP($A1311,Pit!$A$4:$BA$1686,G$2,FALSE))</f>
        <v>Delgado</v>
      </c>
      <c r="H1311" s="16">
        <f>IF($C1311="B",VLOOKUP($A1311,Bat!$A$4:$BF$2320,H$1,FALSE),VLOOKUP($A1311,Pit!$A$4:$BA$1686,H$2,FALSE))</f>
        <v>23</v>
      </c>
      <c r="I1311" s="16" t="str">
        <f>IF($C1311="B",VLOOKUP($A1311,Bat!$A$4:$BF$2320,I$1,FALSE),VLOOKUP($A1311,Pit!$A$4:$BA$1686,I$2,FALSE))</f>
        <v>R</v>
      </c>
      <c r="J1311" s="16" t="str">
        <f>IF($C1311="B",VLOOKUP($A1311,Bat!$A$4:$BF$2320,J$1,FALSE),VLOOKUP($A1311,Pit!$A$4:$BA$1686,J$2,FALSE))</f>
        <v>R</v>
      </c>
      <c r="K1311" s="16" t="str">
        <f>IF($C1311="B",VLOOKUP($A1311,Bat!$A$4:$BF$2320,K$1,FALSE),VLOOKUP($A1311,Pit!$A$4:$BA$1686,K$2,FALSE))</f>
        <v>Low</v>
      </c>
      <c r="L1311" s="17" t="str">
        <f>IF($C1311="B",VLOOKUP($A1311,Bat!$A$4:$BF$2320,L$1,FALSE),VLOOKUP($A1311,Pit!$A$4:$BA$1686,L$2,FALSE))</f>
        <v>Low</v>
      </c>
      <c r="M1311" s="16">
        <f>IF($C1311="B",VLOOKUP($A1311,Bat!$A$4:$BF$2320,M$1,FALSE),VLOOKUP($A1311,Pit!$A$4:$BA$1686,M$2,FALSE))</f>
        <v>2</v>
      </c>
      <c r="N1311" s="16">
        <f>IF($C1311="B",VLOOKUP($A1311,Bat!$A$4:$BF$2320,N$1,FALSE),VLOOKUP($A1311,Pit!$A$4:$BA$1686,N$2,FALSE))</f>
        <v>4</v>
      </c>
      <c r="O1311" s="16">
        <f>IF($C1311="B",VLOOKUP($A1311,Bat!$A$4:$BF$2320,O$1,FALSE),VLOOKUP($A1311,Pit!$A$4:$BA$1686,O$2,FALSE))</f>
        <v>2</v>
      </c>
      <c r="P1311" s="16">
        <f>IF($C1311="B",VLOOKUP($A1311,Bat!$A$4:$BF$2320,P$1,FALSE),VLOOKUP($A1311,Pit!$A$4:$BA$1686,P$2,FALSE))</f>
        <v>4</v>
      </c>
      <c r="Q1311" s="17">
        <f>IF($C1311="B",VLOOKUP($A1311,Bat!$A$4:$BF$2320,Q$1,FALSE),VLOOKUP($A1311,Pit!$A$4:$BA$1686,Q$2,FALSE))</f>
        <v>1</v>
      </c>
      <c r="R1311" s="18">
        <f>IF($C1311="B",VLOOKUP($A1311,Bat!$A$4:$BF$2320,R$1,FALSE),VLOOKUP($A1311,Pit!$A$4:$BA$1686,R$2,FALSE))</f>
        <v>-5.466264172651762</v>
      </c>
      <c r="S1311" s="19">
        <f>IF($C1311="B",VLOOKUP($A1311,Bat!$A$4:$BF$2320,S$1,FALSE),VLOOKUP($A1311,Pit!$A$4:$BA$1686,S$2,FALSE))</f>
        <v>-0.36470249662004645</v>
      </c>
      <c r="T1311" s="20" t="str">
        <f>IF($C1311="B",VLOOKUP($A1311,Bat!$A$4:$BF$2320,T$1,FALSE),VLOOKUP($A1311,Pit!$A$4:$BA$1686,T$2,FALSE))</f>
        <v>$220k</v>
      </c>
      <c r="U1311" s="17" t="str">
        <f>VLOOKUP(IF($C1311="B",VLOOKUP($A1311,Bat!$A$4:$AU$2320,U$1,FALSE),VLOOKUP($A1311,Pit!$A$4:$BE$1686,U$2,FALSE)),COND!$A$35:$B$41,2,FALSE)</f>
        <v>??</v>
      </c>
      <c r="V1311" s="21">
        <f>IF($C1311="B",VLOOKUP($A1311,Bat!$A$4:$AT$2284,46,FALSE),VLOOKUP($A1311,Pit!$A$4:$BD$1664,56,FALSE))</f>
        <v>957</v>
      </c>
      <c r="W1311" s="16">
        <f t="shared" si="102"/>
        <v>999</v>
      </c>
      <c r="X1311" s="16"/>
      <c r="Y1311" s="22">
        <f t="shared" si="103"/>
        <v>971</v>
      </c>
      <c r="Z1311" s="16" t="str">
        <f>IFERROR(VLOOKUP($D1311,Results37!$F$3:$L$1396,Z$1,FALSE),"")</f>
        <v/>
      </c>
      <c r="AA1311" s="47" t="str">
        <f>IF(ISERROR(VLOOKUP(D1311,Results37!$F$3:$O$399,AA$1,FALSE)),"",IF(VLOOKUP(D1311,Results37!$F$3:$O$399,AA$1+1,FALSE)=1,"S"&amp;VLOOKUP(D1311,Results37!$F$3:$O$399,AA$1,FALSE),VLOOKUP(D1311,Results37!$F$3:$O$399,AA$1,FALSE)))</f>
        <v/>
      </c>
      <c r="AB1311" s="16" t="str">
        <f>IFERROR(VLOOKUP($D1311,Results37!$F$3:$L$1396,AB$1,FALSE),"")</f>
        <v/>
      </c>
      <c r="AC1311" s="16" t="str">
        <f>IFERROR(VLOOKUP($D1311,Results37!$F$3:$L$1396,AC$1,FALSE),"")</f>
        <v/>
      </c>
      <c r="AD1311" s="16" t="str">
        <f t="shared" si="104"/>
        <v/>
      </c>
      <c r="AE1311" s="20" t="str">
        <f>IF(ISERROR(VLOOKUP($AC1311&amp;"-"&amp;$F1311&amp;" "&amp;G1311,Bonuses!$B$1:$G$1006,4,FALSE)),"",INT(VLOOKUP($AC1311&amp;"-"&amp;$F1311&amp;" "&amp;$G1311,Bonuses!$B$1:$G$1006,4,FALSE)))</f>
        <v/>
      </c>
      <c r="AF1311" s="16" t="str">
        <f>IF(ISERROR(VLOOKUP($AC1311&amp;"-"&amp;$F1311,Bonuses!$B$1:$G$1006,5,FALSE)),"",IF(VLOOKUP($AC1311&amp;"-"&amp;$F1311,Bonuses!$B$1:$G$1006,5,FALSE)="","",VLOOKUP($AC1311&amp;"-"&amp;$F1311,Bonuses!$B$1:$G$1006,6,FALSE)&amp;" yrs, "&amp;VLOOKUP($AC1311&amp;"-"&amp;$F1311,Bonuses!$B$1:$G$1006,5,FALSE)))</f>
        <v/>
      </c>
    </row>
    <row r="1312" spans="1:32" s="21" customFormat="1" x14ac:dyDescent="0.25">
      <c r="A1312" s="21" t="s">
        <v>2184</v>
      </c>
      <c r="B1312" s="21">
        <f t="shared" si="100"/>
        <v>0</v>
      </c>
      <c r="C1312" s="21" t="str">
        <f t="shared" si="101"/>
        <v>B</v>
      </c>
      <c r="D1312" s="17">
        <f>IF($C1312="B",VLOOKUP($A1312,Bat!$A$4:$BF$2320,D$1,FALSE),VLOOKUP($A1312,Pit!$A$4:$BA$1686,D$2,FALSE))</f>
        <v>10296</v>
      </c>
      <c r="E1312" s="16" t="str">
        <f>IF($C1312="B",VLOOKUP($A1312,Bat!$A$4:$BF$2320,E$1,FALSE),VLOOKUP($A1312,Pit!$A$4:$BA$1686,E$2,FALSE))</f>
        <v>1B</v>
      </c>
      <c r="F1312" s="16" t="str">
        <f>IF($C1312="B",VLOOKUP($A1312,Bat!$A$4:$BF$2320,F$1,FALSE),VLOOKUP($A1312,Pit!$A$4:$BA$1686,F$2,FALSE))</f>
        <v>Al</v>
      </c>
      <c r="G1312" s="16" t="str">
        <f>IF($C1312="B",VLOOKUP($A1312,Bat!$A$4:$BF$2320,G$1,FALSE),VLOOKUP($A1312,Pit!$A$4:$BA$1686,G$2,FALSE))</f>
        <v>Pitts</v>
      </c>
      <c r="H1312" s="16">
        <f>IF($C1312="B",VLOOKUP($A1312,Bat!$A$4:$BF$2320,H$1,FALSE),VLOOKUP($A1312,Pit!$A$4:$BA$1686,H$2,FALSE))</f>
        <v>23</v>
      </c>
      <c r="I1312" s="16" t="str">
        <f>IF($C1312="B",VLOOKUP($A1312,Bat!$A$4:$BF$2320,I$1,FALSE),VLOOKUP($A1312,Pit!$A$4:$BA$1686,I$2,FALSE))</f>
        <v>S</v>
      </c>
      <c r="J1312" s="16" t="str">
        <f>IF($C1312="B",VLOOKUP($A1312,Bat!$A$4:$BF$2320,J$1,FALSE),VLOOKUP($A1312,Pit!$A$4:$BA$1686,J$2,FALSE))</f>
        <v>R</v>
      </c>
      <c r="K1312" s="16" t="str">
        <f>IF($C1312="B",VLOOKUP($A1312,Bat!$A$4:$BF$2320,K$1,FALSE),VLOOKUP($A1312,Pit!$A$4:$BA$1686,K$2,FALSE))</f>
        <v>Low</v>
      </c>
      <c r="L1312" s="17" t="str">
        <f>IF($C1312="B",VLOOKUP($A1312,Bat!$A$4:$BF$2320,L$1,FALSE),VLOOKUP($A1312,Pit!$A$4:$BA$1686,L$2,FALSE))</f>
        <v>Low</v>
      </c>
      <c r="M1312" s="16">
        <f>IF($C1312="B",VLOOKUP($A1312,Bat!$A$4:$BF$2320,M$1,FALSE),VLOOKUP($A1312,Pit!$A$4:$BA$1686,M$2,FALSE))</f>
        <v>2</v>
      </c>
      <c r="N1312" s="16">
        <f>IF($C1312="B",VLOOKUP($A1312,Bat!$A$4:$BF$2320,N$1,FALSE),VLOOKUP($A1312,Pit!$A$4:$BA$1686,N$2,FALSE))</f>
        <v>4</v>
      </c>
      <c r="O1312" s="16">
        <f>IF($C1312="B",VLOOKUP($A1312,Bat!$A$4:$BF$2320,O$1,FALSE),VLOOKUP($A1312,Pit!$A$4:$BA$1686,O$2,FALSE))</f>
        <v>2</v>
      </c>
      <c r="P1312" s="16">
        <f>IF($C1312="B",VLOOKUP($A1312,Bat!$A$4:$BF$2320,P$1,FALSE),VLOOKUP($A1312,Pit!$A$4:$BA$1686,P$2,FALSE))</f>
        <v>3</v>
      </c>
      <c r="Q1312" s="17">
        <f>IF($C1312="B",VLOOKUP($A1312,Bat!$A$4:$BF$2320,Q$1,FALSE),VLOOKUP($A1312,Pit!$A$4:$BA$1686,Q$2,FALSE))</f>
        <v>3</v>
      </c>
      <c r="R1312" s="18">
        <f>IF($C1312="B",VLOOKUP($A1312,Bat!$A$4:$BF$2320,R$1,FALSE),VLOOKUP($A1312,Pit!$A$4:$BA$1686,R$2,FALSE))</f>
        <v>-5.5539960005755535</v>
      </c>
      <c r="S1312" s="19">
        <f>IF($C1312="B",VLOOKUP($A1312,Bat!$A$4:$BF$2320,S$1,FALSE),VLOOKUP($A1312,Pit!$A$4:$BA$1686,S$2,FALSE))</f>
        <v>-0.37721098684518661</v>
      </c>
      <c r="T1312" s="20" t="str">
        <f>IF($C1312="B",VLOOKUP($A1312,Bat!$A$4:$BF$2320,T$1,FALSE),VLOOKUP($A1312,Pit!$A$4:$BA$1686,T$2,FALSE))</f>
        <v>-</v>
      </c>
      <c r="U1312" s="17" t="str">
        <f>VLOOKUP(IF($C1312="B",VLOOKUP($A1312,Bat!$A$4:$AU$2320,U$1,FALSE),VLOOKUP($A1312,Pit!$A$4:$BE$1686,U$2,FALSE)),COND!$A$35:$B$41,2,FALSE)</f>
        <v>??</v>
      </c>
      <c r="V1312" s="21">
        <f>IF($C1312="B",VLOOKUP($A1312,Bat!$A$4:$AT$2284,46,FALSE),VLOOKUP($A1312,Pit!$A$4:$BD$1664,56,FALSE))</f>
        <v>958</v>
      </c>
      <c r="W1312" s="16">
        <f t="shared" si="102"/>
        <v>999</v>
      </c>
      <c r="X1312" s="16"/>
      <c r="Y1312" s="22">
        <f t="shared" si="103"/>
        <v>981</v>
      </c>
      <c r="Z1312" s="16" t="str">
        <f>IFERROR(VLOOKUP($D1312,Results37!$F$3:$L$1396,Z$1,FALSE),"")</f>
        <v/>
      </c>
      <c r="AA1312" s="47" t="str">
        <f>IF(ISERROR(VLOOKUP(D1312,Results37!$F$3:$O$399,AA$1,FALSE)),"",IF(VLOOKUP(D1312,Results37!$F$3:$O$399,AA$1+1,FALSE)=1,"S"&amp;VLOOKUP(D1312,Results37!$F$3:$O$399,AA$1,FALSE),VLOOKUP(D1312,Results37!$F$3:$O$399,AA$1,FALSE)))</f>
        <v/>
      </c>
      <c r="AB1312" s="16" t="str">
        <f>IFERROR(VLOOKUP($D1312,Results37!$F$3:$L$1396,AB$1,FALSE),"")</f>
        <v/>
      </c>
      <c r="AC1312" s="16" t="str">
        <f>IFERROR(VLOOKUP($D1312,Results37!$F$3:$L$1396,AC$1,FALSE),"")</f>
        <v/>
      </c>
      <c r="AD1312" s="16" t="str">
        <f t="shared" si="104"/>
        <v/>
      </c>
      <c r="AE1312" s="20" t="str">
        <f>IF(ISERROR(VLOOKUP($AC1312&amp;"-"&amp;$F1312&amp;" "&amp;G1312,Bonuses!$B$1:$G$1006,4,FALSE)),"",INT(VLOOKUP($AC1312&amp;"-"&amp;$F1312&amp;" "&amp;$G1312,Bonuses!$B$1:$G$1006,4,FALSE)))</f>
        <v/>
      </c>
      <c r="AF1312" s="16" t="str">
        <f>IF(ISERROR(VLOOKUP($AC1312&amp;"-"&amp;$F1312,Bonuses!$B$1:$G$1006,5,FALSE)),"",IF(VLOOKUP($AC1312&amp;"-"&amp;$F1312,Bonuses!$B$1:$G$1006,5,FALSE)="","",VLOOKUP($AC1312&amp;"-"&amp;$F1312,Bonuses!$B$1:$G$1006,6,FALSE)&amp;" yrs, "&amp;VLOOKUP($AC1312&amp;"-"&amp;$F1312,Bonuses!$B$1:$G$1006,5,FALSE)))</f>
        <v/>
      </c>
    </row>
    <row r="1313" spans="1:32" s="21" customFormat="1" x14ac:dyDescent="0.25">
      <c r="A1313" s="21" t="s">
        <v>2141</v>
      </c>
      <c r="B1313" s="21">
        <f t="shared" si="100"/>
        <v>0</v>
      </c>
      <c r="C1313" s="21" t="str">
        <f t="shared" si="101"/>
        <v>B</v>
      </c>
      <c r="D1313" s="17">
        <f>IF($C1313="B",VLOOKUP($A1313,Bat!$A$4:$BF$2320,D$1,FALSE),VLOOKUP($A1313,Pit!$A$4:$BA$1686,D$2,FALSE))</f>
        <v>9753</v>
      </c>
      <c r="E1313" s="16" t="str">
        <f>IF($C1313="B",VLOOKUP($A1313,Bat!$A$4:$BF$2320,E$1,FALSE),VLOOKUP($A1313,Pit!$A$4:$BA$1686,E$2,FALSE))</f>
        <v>LF</v>
      </c>
      <c r="F1313" s="16" t="str">
        <f>IF($C1313="B",VLOOKUP($A1313,Bat!$A$4:$BF$2320,F$1,FALSE),VLOOKUP($A1313,Pit!$A$4:$BA$1686,F$2,FALSE))</f>
        <v>Dwight</v>
      </c>
      <c r="G1313" s="16" t="str">
        <f>IF($C1313="B",VLOOKUP($A1313,Bat!$A$4:$BF$2320,G$1,FALSE),VLOOKUP($A1313,Pit!$A$4:$BA$1686,G$2,FALSE))</f>
        <v>Blaeck</v>
      </c>
      <c r="H1313" s="16">
        <f>IF($C1313="B",VLOOKUP($A1313,Bat!$A$4:$BF$2320,H$1,FALSE),VLOOKUP($A1313,Pit!$A$4:$BA$1686,H$2,FALSE))</f>
        <v>23</v>
      </c>
      <c r="I1313" s="16" t="str">
        <f>IF($C1313="B",VLOOKUP($A1313,Bat!$A$4:$BF$2320,I$1,FALSE),VLOOKUP($A1313,Pit!$A$4:$BA$1686,I$2,FALSE))</f>
        <v>R</v>
      </c>
      <c r="J1313" s="16" t="str">
        <f>IF($C1313="B",VLOOKUP($A1313,Bat!$A$4:$BF$2320,J$1,FALSE),VLOOKUP($A1313,Pit!$A$4:$BA$1686,J$2,FALSE))</f>
        <v>R</v>
      </c>
      <c r="K1313" s="16" t="str">
        <f>IF($C1313="B",VLOOKUP($A1313,Bat!$A$4:$BF$2320,K$1,FALSE),VLOOKUP($A1313,Pit!$A$4:$BA$1686,K$2,FALSE))</f>
        <v>Low</v>
      </c>
      <c r="L1313" s="17" t="str">
        <f>IF($C1313="B",VLOOKUP($A1313,Bat!$A$4:$BF$2320,L$1,FALSE),VLOOKUP($A1313,Pit!$A$4:$BA$1686,L$2,FALSE))</f>
        <v>Normal</v>
      </c>
      <c r="M1313" s="16">
        <f>IF($C1313="B",VLOOKUP($A1313,Bat!$A$4:$BF$2320,M$1,FALSE),VLOOKUP($A1313,Pit!$A$4:$BA$1686,M$2,FALSE))</f>
        <v>2</v>
      </c>
      <c r="N1313" s="16">
        <f>IF($C1313="B",VLOOKUP($A1313,Bat!$A$4:$BF$2320,N$1,FALSE),VLOOKUP($A1313,Pit!$A$4:$BA$1686,N$2,FALSE))</f>
        <v>1</v>
      </c>
      <c r="O1313" s="16">
        <f>IF($C1313="B",VLOOKUP($A1313,Bat!$A$4:$BF$2320,O$1,FALSE),VLOOKUP($A1313,Pit!$A$4:$BA$1686,O$2,FALSE))</f>
        <v>3</v>
      </c>
      <c r="P1313" s="16">
        <f>IF($C1313="B",VLOOKUP($A1313,Bat!$A$4:$BF$2320,P$1,FALSE),VLOOKUP($A1313,Pit!$A$4:$BA$1686,P$2,FALSE))</f>
        <v>4</v>
      </c>
      <c r="Q1313" s="17">
        <f>IF($C1313="B",VLOOKUP($A1313,Bat!$A$4:$BF$2320,Q$1,FALSE),VLOOKUP($A1313,Pit!$A$4:$BA$1686,Q$2,FALSE))</f>
        <v>2</v>
      </c>
      <c r="R1313" s="18">
        <f>IF($C1313="B",VLOOKUP($A1313,Bat!$A$4:$BF$2320,R$1,FALSE),VLOOKUP($A1313,Pit!$A$4:$BA$1686,R$2,FALSE))</f>
        <v>-5.6881651207333928</v>
      </c>
      <c r="S1313" s="19">
        <f>IF($C1313="B",VLOOKUP($A1313,Bat!$A$4:$BF$2320,S$1,FALSE),VLOOKUP($A1313,Pit!$A$4:$BA$1686,S$2,FALSE))</f>
        <v>-0.39634034009960423</v>
      </c>
      <c r="T1313" s="20" t="str">
        <f>IF($C1313="B",VLOOKUP($A1313,Bat!$A$4:$BF$2320,T$1,FALSE),VLOOKUP($A1313,Pit!$A$4:$BA$1686,T$2,FALSE))</f>
        <v>-</v>
      </c>
      <c r="U1313" s="17" t="str">
        <f>VLOOKUP(IF($C1313="B",VLOOKUP($A1313,Bat!$A$4:$AU$2320,U$1,FALSE),VLOOKUP($A1313,Pit!$A$4:$BE$1686,U$2,FALSE)),COND!$A$35:$B$41,2,FALSE)</f>
        <v>??</v>
      </c>
      <c r="V1313" s="21">
        <f>IF($C1313="B",VLOOKUP($A1313,Bat!$A$4:$AT$2284,46,FALSE),VLOOKUP($A1313,Pit!$A$4:$BD$1664,56,FALSE))</f>
        <v>959</v>
      </c>
      <c r="W1313" s="16">
        <f t="shared" si="102"/>
        <v>999</v>
      </c>
      <c r="X1313" s="16"/>
      <c r="Y1313" s="22">
        <f t="shared" si="103"/>
        <v>991</v>
      </c>
      <c r="Z1313" s="16" t="str">
        <f>IFERROR(VLOOKUP($D1313,Results37!$F$3:$L$1396,Z$1,FALSE),"")</f>
        <v/>
      </c>
      <c r="AA1313" s="47" t="str">
        <f>IF(ISERROR(VLOOKUP(D1313,Results37!$F$3:$O$399,AA$1,FALSE)),"",IF(VLOOKUP(D1313,Results37!$F$3:$O$399,AA$1+1,FALSE)=1,"S"&amp;VLOOKUP(D1313,Results37!$F$3:$O$399,AA$1,FALSE),VLOOKUP(D1313,Results37!$F$3:$O$399,AA$1,FALSE)))</f>
        <v/>
      </c>
      <c r="AB1313" s="16" t="str">
        <f>IFERROR(VLOOKUP($D1313,Results37!$F$3:$L$1396,AB$1,FALSE),"")</f>
        <v/>
      </c>
      <c r="AC1313" s="16" t="str">
        <f>IFERROR(VLOOKUP($D1313,Results37!$F$3:$L$1396,AC$1,FALSE),"")</f>
        <v/>
      </c>
      <c r="AD1313" s="16" t="str">
        <f t="shared" si="104"/>
        <v/>
      </c>
      <c r="AE1313" s="20" t="str">
        <f>IF(ISERROR(VLOOKUP($AC1313&amp;"-"&amp;$F1313&amp;" "&amp;G1313,Bonuses!$B$1:$G$1006,4,FALSE)),"",INT(VLOOKUP($AC1313&amp;"-"&amp;$F1313&amp;" "&amp;$G1313,Bonuses!$B$1:$G$1006,4,FALSE)))</f>
        <v/>
      </c>
      <c r="AF1313" s="16" t="str">
        <f>IF(ISERROR(VLOOKUP($AC1313&amp;"-"&amp;$F1313,Bonuses!$B$1:$G$1006,5,FALSE)),"",IF(VLOOKUP($AC1313&amp;"-"&amp;$F1313,Bonuses!$B$1:$G$1006,5,FALSE)="","",VLOOKUP($AC1313&amp;"-"&amp;$F1313,Bonuses!$B$1:$G$1006,6,FALSE)&amp;" yrs, "&amp;VLOOKUP($AC1313&amp;"-"&amp;$F1313,Bonuses!$B$1:$G$1006,5,FALSE)))</f>
        <v/>
      </c>
    </row>
    <row r="1314" spans="1:32" s="21" customFormat="1" x14ac:dyDescent="0.25">
      <c r="A1314" s="21" t="s">
        <v>2921</v>
      </c>
      <c r="B1314" s="21">
        <f t="shared" si="100"/>
        <v>0</v>
      </c>
      <c r="C1314" s="21" t="str">
        <f t="shared" si="101"/>
        <v>B</v>
      </c>
      <c r="D1314" s="17">
        <f>IF($C1314="B",VLOOKUP($A1314,Bat!$A$4:$BF$2320,D$1,FALSE),VLOOKUP($A1314,Pit!$A$4:$BA$1686,D$2,FALSE))</f>
        <v>13609</v>
      </c>
      <c r="E1314" s="16" t="str">
        <f>IF($C1314="B",VLOOKUP($A1314,Bat!$A$4:$BF$2320,E$1,FALSE),VLOOKUP($A1314,Pit!$A$4:$BA$1686,E$2,FALSE))</f>
        <v>1B</v>
      </c>
      <c r="F1314" s="16" t="str">
        <f>IF($C1314="B",VLOOKUP($A1314,Bat!$A$4:$BF$2320,F$1,FALSE),VLOOKUP($A1314,Pit!$A$4:$BA$1686,F$2,FALSE))</f>
        <v>Brodie</v>
      </c>
      <c r="G1314" s="16" t="str">
        <f>IF($C1314="B",VLOOKUP($A1314,Bat!$A$4:$BF$2320,G$1,FALSE),VLOOKUP($A1314,Pit!$A$4:$BA$1686,G$2,FALSE))</f>
        <v>Excell</v>
      </c>
      <c r="H1314" s="16">
        <f>IF($C1314="B",VLOOKUP($A1314,Bat!$A$4:$BF$2320,H$1,FALSE),VLOOKUP($A1314,Pit!$A$4:$BA$1686,H$2,FALSE))</f>
        <v>23</v>
      </c>
      <c r="I1314" s="16" t="str">
        <f>IF($C1314="B",VLOOKUP($A1314,Bat!$A$4:$BF$2320,I$1,FALSE),VLOOKUP($A1314,Pit!$A$4:$BA$1686,I$2,FALSE))</f>
        <v>R</v>
      </c>
      <c r="J1314" s="16" t="str">
        <f>IF($C1314="B",VLOOKUP($A1314,Bat!$A$4:$BF$2320,J$1,FALSE),VLOOKUP($A1314,Pit!$A$4:$BA$1686,J$2,FALSE))</f>
        <v>R</v>
      </c>
      <c r="K1314" s="16" t="str">
        <f>IF($C1314="B",VLOOKUP($A1314,Bat!$A$4:$BF$2320,K$1,FALSE),VLOOKUP($A1314,Pit!$A$4:$BA$1686,K$2,FALSE))</f>
        <v>Normal</v>
      </c>
      <c r="L1314" s="17" t="str">
        <f>IF($C1314="B",VLOOKUP($A1314,Bat!$A$4:$BF$2320,L$1,FALSE),VLOOKUP($A1314,Pit!$A$4:$BA$1686,L$2,FALSE))</f>
        <v>Normal</v>
      </c>
      <c r="M1314" s="16">
        <f>IF($C1314="B",VLOOKUP($A1314,Bat!$A$4:$BF$2320,M$1,FALSE),VLOOKUP($A1314,Pit!$A$4:$BA$1686,M$2,FALSE))</f>
        <v>2</v>
      </c>
      <c r="N1314" s="16">
        <f>IF($C1314="B",VLOOKUP($A1314,Bat!$A$4:$BF$2320,N$1,FALSE),VLOOKUP($A1314,Pit!$A$4:$BA$1686,N$2,FALSE))</f>
        <v>3</v>
      </c>
      <c r="O1314" s="16">
        <f>IF($C1314="B",VLOOKUP($A1314,Bat!$A$4:$BF$2320,O$1,FALSE),VLOOKUP($A1314,Pit!$A$4:$BA$1686,O$2,FALSE))</f>
        <v>2</v>
      </c>
      <c r="P1314" s="16">
        <f>IF($C1314="B",VLOOKUP($A1314,Bat!$A$4:$BF$2320,P$1,FALSE),VLOOKUP($A1314,Pit!$A$4:$BA$1686,P$2,FALSE))</f>
        <v>4</v>
      </c>
      <c r="Q1314" s="17">
        <f>IF($C1314="B",VLOOKUP($A1314,Bat!$A$4:$BF$2320,Q$1,FALSE),VLOOKUP($A1314,Pit!$A$4:$BA$1686,Q$2,FALSE))</f>
        <v>1</v>
      </c>
      <c r="R1314" s="18">
        <f>IF($C1314="B",VLOOKUP($A1314,Bat!$A$4:$BF$2320,R$1,FALSE),VLOOKUP($A1314,Pit!$A$4:$BA$1686,R$2,FALSE))</f>
        <v>-5.8396620159763319</v>
      </c>
      <c r="S1314" s="19">
        <f>IF($C1314="B",VLOOKUP($A1314,Bat!$A$4:$BF$2320,S$1,FALSE),VLOOKUP($A1314,Pit!$A$4:$BA$1686,S$2,FALSE))</f>
        <v>-0.41794022554746563</v>
      </c>
      <c r="T1314" s="20" t="str">
        <f>IF($C1314="B",VLOOKUP($A1314,Bat!$A$4:$BF$2320,T$1,FALSE),VLOOKUP($A1314,Pit!$A$4:$BA$1686,T$2,FALSE))</f>
        <v>$170k</v>
      </c>
      <c r="U1314" s="17" t="str">
        <f>VLOOKUP(IF($C1314="B",VLOOKUP($A1314,Bat!$A$4:$AU$2320,U$1,FALSE),VLOOKUP($A1314,Pit!$A$4:$BE$1686,U$2,FALSE)),COND!$A$35:$B$41,2,FALSE)</f>
        <v>??</v>
      </c>
      <c r="V1314" s="21">
        <f>IF($C1314="B",VLOOKUP($A1314,Bat!$A$4:$AT$2284,46,FALSE),VLOOKUP($A1314,Pit!$A$4:$BD$1664,56,FALSE))</f>
        <v>960</v>
      </c>
      <c r="W1314" s="16">
        <f t="shared" si="102"/>
        <v>999</v>
      </c>
      <c r="X1314" s="16"/>
      <c r="Y1314" s="22">
        <f t="shared" si="103"/>
        <v>995</v>
      </c>
      <c r="Z1314" s="16" t="str">
        <f>IFERROR(VLOOKUP($D1314,Results37!$F$3:$L$1396,Z$1,FALSE),"")</f>
        <v/>
      </c>
      <c r="AA1314" s="47" t="str">
        <f>IF(ISERROR(VLOOKUP(D1314,Results37!$F$3:$O$399,AA$1,FALSE)),"",IF(VLOOKUP(D1314,Results37!$F$3:$O$399,AA$1+1,FALSE)=1,"S"&amp;VLOOKUP(D1314,Results37!$F$3:$O$399,AA$1,FALSE),VLOOKUP(D1314,Results37!$F$3:$O$399,AA$1,FALSE)))</f>
        <v/>
      </c>
      <c r="AB1314" s="16" t="str">
        <f>IFERROR(VLOOKUP($D1314,Results37!$F$3:$L$1396,AB$1,FALSE),"")</f>
        <v/>
      </c>
      <c r="AC1314" s="16" t="str">
        <f>IFERROR(VLOOKUP($D1314,Results37!$F$3:$L$1396,AC$1,FALSE),"")</f>
        <v/>
      </c>
      <c r="AD1314" s="16" t="str">
        <f t="shared" si="104"/>
        <v/>
      </c>
      <c r="AE1314" s="20" t="str">
        <f>IF(ISERROR(VLOOKUP($AC1314&amp;"-"&amp;$F1314&amp;" "&amp;G1314,Bonuses!$B$1:$G$1006,4,FALSE)),"",INT(VLOOKUP($AC1314&amp;"-"&amp;$F1314&amp;" "&amp;$G1314,Bonuses!$B$1:$G$1006,4,FALSE)))</f>
        <v/>
      </c>
      <c r="AF1314" s="16" t="str">
        <f>IF(ISERROR(VLOOKUP($AC1314&amp;"-"&amp;$F1314,Bonuses!$B$1:$G$1006,5,FALSE)),"",IF(VLOOKUP($AC1314&amp;"-"&amp;$F1314,Bonuses!$B$1:$G$1006,5,FALSE)="","",VLOOKUP($AC1314&amp;"-"&amp;$F1314,Bonuses!$B$1:$G$1006,6,FALSE)&amp;" yrs, "&amp;VLOOKUP($AC1314&amp;"-"&amp;$F1314,Bonuses!$B$1:$G$1006,5,FALSE)))</f>
        <v/>
      </c>
    </row>
    <row r="1315" spans="1:32" s="21" customFormat="1" x14ac:dyDescent="0.25">
      <c r="A1315" s="21" t="s">
        <v>2176</v>
      </c>
      <c r="B1315" s="21">
        <f t="shared" si="100"/>
        <v>0</v>
      </c>
      <c r="C1315" s="21" t="str">
        <f t="shared" si="101"/>
        <v>B</v>
      </c>
      <c r="D1315" s="17">
        <f>IF($C1315="B",VLOOKUP($A1315,Bat!$A$4:$BF$2320,D$1,FALSE),VLOOKUP($A1315,Pit!$A$4:$BA$1686,D$2,FALSE))</f>
        <v>10161</v>
      </c>
      <c r="E1315" s="16" t="str">
        <f>IF($C1315="B",VLOOKUP($A1315,Bat!$A$4:$BF$2320,E$1,FALSE),VLOOKUP($A1315,Pit!$A$4:$BA$1686,E$2,FALSE))</f>
        <v>SS</v>
      </c>
      <c r="F1315" s="16" t="str">
        <f>IF($C1315="B",VLOOKUP($A1315,Bat!$A$4:$BF$2320,F$1,FALSE),VLOOKUP($A1315,Pit!$A$4:$BA$1686,F$2,FALSE))</f>
        <v>Masanori</v>
      </c>
      <c r="G1315" s="16" t="str">
        <f>IF($C1315="B",VLOOKUP($A1315,Bat!$A$4:$BF$2320,G$1,FALSE),VLOOKUP($A1315,Pit!$A$4:$BA$1686,G$2,FALSE))</f>
        <v>Shigeki</v>
      </c>
      <c r="H1315" s="16">
        <f>IF($C1315="B",VLOOKUP($A1315,Bat!$A$4:$BF$2320,H$1,FALSE),VLOOKUP($A1315,Pit!$A$4:$BA$1686,H$2,FALSE))</f>
        <v>23</v>
      </c>
      <c r="I1315" s="16" t="str">
        <f>IF($C1315="B",VLOOKUP($A1315,Bat!$A$4:$BF$2320,I$1,FALSE),VLOOKUP($A1315,Pit!$A$4:$BA$1686,I$2,FALSE))</f>
        <v>S</v>
      </c>
      <c r="J1315" s="16" t="str">
        <f>IF($C1315="B",VLOOKUP($A1315,Bat!$A$4:$BF$2320,J$1,FALSE),VLOOKUP($A1315,Pit!$A$4:$BA$1686,J$2,FALSE))</f>
        <v>R</v>
      </c>
      <c r="K1315" s="16" t="str">
        <f>IF($C1315="B",VLOOKUP($A1315,Bat!$A$4:$BF$2320,K$1,FALSE),VLOOKUP($A1315,Pit!$A$4:$BA$1686,K$2,FALSE))</f>
        <v>Normal</v>
      </c>
      <c r="L1315" s="17" t="str">
        <f>IF($C1315="B",VLOOKUP($A1315,Bat!$A$4:$BF$2320,L$1,FALSE),VLOOKUP($A1315,Pit!$A$4:$BA$1686,L$2,FALSE))</f>
        <v>High</v>
      </c>
      <c r="M1315" s="16">
        <f>IF($C1315="B",VLOOKUP($A1315,Bat!$A$4:$BF$2320,M$1,FALSE),VLOOKUP($A1315,Pit!$A$4:$BA$1686,M$2,FALSE))</f>
        <v>1</v>
      </c>
      <c r="N1315" s="16">
        <f>IF($C1315="B",VLOOKUP($A1315,Bat!$A$4:$BF$2320,N$1,FALSE),VLOOKUP($A1315,Pit!$A$4:$BA$1686,N$2,FALSE))</f>
        <v>3</v>
      </c>
      <c r="O1315" s="16">
        <f>IF($C1315="B",VLOOKUP($A1315,Bat!$A$4:$BF$2320,O$1,FALSE),VLOOKUP($A1315,Pit!$A$4:$BA$1686,O$2,FALSE))</f>
        <v>3</v>
      </c>
      <c r="P1315" s="16">
        <f>IF($C1315="B",VLOOKUP($A1315,Bat!$A$4:$BF$2320,P$1,FALSE),VLOOKUP($A1315,Pit!$A$4:$BA$1686,P$2,FALSE))</f>
        <v>5</v>
      </c>
      <c r="Q1315" s="17">
        <f>IF($C1315="B",VLOOKUP($A1315,Bat!$A$4:$BF$2320,Q$1,FALSE),VLOOKUP($A1315,Pit!$A$4:$BA$1686,Q$2,FALSE))</f>
        <v>2</v>
      </c>
      <c r="R1315" s="18">
        <f>IF($C1315="B",VLOOKUP($A1315,Bat!$A$4:$BF$2320,R$1,FALSE),VLOOKUP($A1315,Pit!$A$4:$BA$1686,R$2,FALSE))</f>
        <v>-6.0878980068991186</v>
      </c>
      <c r="S1315" s="19">
        <f>IF($C1315="B",VLOOKUP($A1315,Bat!$A$4:$BF$2320,S$1,FALSE),VLOOKUP($A1315,Pit!$A$4:$BA$1686,S$2,FALSE))</f>
        <v>-0.45333282523982438</v>
      </c>
      <c r="T1315" s="20" t="str">
        <f>IF($C1315="B",VLOOKUP($A1315,Bat!$A$4:$BF$2320,T$1,FALSE),VLOOKUP($A1315,Pit!$A$4:$BA$1686,T$2,FALSE))</f>
        <v>-</v>
      </c>
      <c r="U1315" s="17" t="str">
        <f>VLOOKUP(IF($C1315="B",VLOOKUP($A1315,Bat!$A$4:$AU$2320,U$1,FALSE),VLOOKUP($A1315,Pit!$A$4:$BE$1686,U$2,FALSE)),COND!$A$35:$B$41,2,FALSE)</f>
        <v>??</v>
      </c>
      <c r="V1315" s="21">
        <f>IF($C1315="B",VLOOKUP($A1315,Bat!$A$4:$AT$2284,46,FALSE),VLOOKUP($A1315,Pit!$A$4:$BD$1664,56,FALSE))</f>
        <v>961</v>
      </c>
      <c r="W1315" s="16">
        <f t="shared" si="102"/>
        <v>999</v>
      </c>
      <c r="X1315" s="16"/>
      <c r="Y1315" s="22">
        <f t="shared" si="103"/>
        <v>1017</v>
      </c>
      <c r="Z1315" s="16" t="str">
        <f>IFERROR(VLOOKUP($D1315,Results37!$F$3:$L$1396,Z$1,FALSE),"")</f>
        <v/>
      </c>
      <c r="AA1315" s="47" t="str">
        <f>IF(ISERROR(VLOOKUP(D1315,Results37!$F$3:$O$399,AA$1,FALSE)),"",IF(VLOOKUP(D1315,Results37!$F$3:$O$399,AA$1+1,FALSE)=1,"S"&amp;VLOOKUP(D1315,Results37!$F$3:$O$399,AA$1,FALSE),VLOOKUP(D1315,Results37!$F$3:$O$399,AA$1,FALSE)))</f>
        <v/>
      </c>
      <c r="AB1315" s="16" t="str">
        <f>IFERROR(VLOOKUP($D1315,Results37!$F$3:$L$1396,AB$1,FALSE),"")</f>
        <v/>
      </c>
      <c r="AC1315" s="16" t="str">
        <f>IFERROR(VLOOKUP($D1315,Results37!$F$3:$L$1396,AC$1,FALSE),"")</f>
        <v/>
      </c>
      <c r="AD1315" s="16" t="str">
        <f t="shared" si="104"/>
        <v/>
      </c>
      <c r="AE1315" s="20" t="str">
        <f>IF(ISERROR(VLOOKUP($AC1315&amp;"-"&amp;$F1315&amp;" "&amp;G1315,Bonuses!$B$1:$G$1006,4,FALSE)),"",INT(VLOOKUP($AC1315&amp;"-"&amp;$F1315&amp;" "&amp;$G1315,Bonuses!$B$1:$G$1006,4,FALSE)))</f>
        <v/>
      </c>
      <c r="AF1315" s="16" t="str">
        <f>IF(ISERROR(VLOOKUP($AC1315&amp;"-"&amp;$F1315,Bonuses!$B$1:$G$1006,5,FALSE)),"",IF(VLOOKUP($AC1315&amp;"-"&amp;$F1315,Bonuses!$B$1:$G$1006,5,FALSE)="","",VLOOKUP($AC1315&amp;"-"&amp;$F1315,Bonuses!$B$1:$G$1006,6,FALSE)&amp;" yrs, "&amp;VLOOKUP($AC1315&amp;"-"&amp;$F1315,Bonuses!$B$1:$G$1006,5,FALSE)))</f>
        <v/>
      </c>
    </row>
    <row r="1316" spans="1:32" s="21" customFormat="1" x14ac:dyDescent="0.25">
      <c r="A1316" s="21" t="s">
        <v>3083</v>
      </c>
      <c r="B1316" s="21">
        <f t="shared" si="100"/>
        <v>0</v>
      </c>
      <c r="C1316" s="21" t="str">
        <f t="shared" si="101"/>
        <v>B</v>
      </c>
      <c r="D1316" s="17">
        <f>IF($C1316="B",VLOOKUP($A1316,Bat!$A$4:$BF$2320,D$1,FALSE),VLOOKUP($A1316,Pit!$A$4:$BA$1686,D$2,FALSE))</f>
        <v>13633</v>
      </c>
      <c r="E1316" s="16" t="str">
        <f>IF($C1316="B",VLOOKUP($A1316,Bat!$A$4:$BF$2320,E$1,FALSE),VLOOKUP($A1316,Pit!$A$4:$BA$1686,E$2,FALSE))</f>
        <v>1B</v>
      </c>
      <c r="F1316" s="16" t="str">
        <f>IF($C1316="B",VLOOKUP($A1316,Bat!$A$4:$BF$2320,F$1,FALSE),VLOOKUP($A1316,Pit!$A$4:$BA$1686,F$2,FALSE))</f>
        <v>Brian</v>
      </c>
      <c r="G1316" s="16" t="str">
        <f>IF($C1316="B",VLOOKUP($A1316,Bat!$A$4:$BF$2320,G$1,FALSE),VLOOKUP($A1316,Pit!$A$4:$BA$1686,G$2,FALSE))</f>
        <v>Rivard</v>
      </c>
      <c r="H1316" s="16">
        <f>IF($C1316="B",VLOOKUP($A1316,Bat!$A$4:$BF$2320,H$1,FALSE),VLOOKUP($A1316,Pit!$A$4:$BA$1686,H$2,FALSE))</f>
        <v>23</v>
      </c>
      <c r="I1316" s="16" t="str">
        <f>IF($C1316="B",VLOOKUP($A1316,Bat!$A$4:$BF$2320,I$1,FALSE),VLOOKUP($A1316,Pit!$A$4:$BA$1686,I$2,FALSE))</f>
        <v>L</v>
      </c>
      <c r="J1316" s="16" t="str">
        <f>IF($C1316="B",VLOOKUP($A1316,Bat!$A$4:$BF$2320,J$1,FALSE),VLOOKUP($A1316,Pit!$A$4:$BA$1686,J$2,FALSE))</f>
        <v>L</v>
      </c>
      <c r="K1316" s="16" t="str">
        <f>IF($C1316="B",VLOOKUP($A1316,Bat!$A$4:$BF$2320,K$1,FALSE),VLOOKUP($A1316,Pit!$A$4:$BA$1686,K$2,FALSE))</f>
        <v>Normal</v>
      </c>
      <c r="L1316" s="17" t="str">
        <f>IF($C1316="B",VLOOKUP($A1316,Bat!$A$4:$BF$2320,L$1,FALSE),VLOOKUP($A1316,Pit!$A$4:$BA$1686,L$2,FALSE))</f>
        <v>Normal</v>
      </c>
      <c r="M1316" s="16">
        <f>IF($C1316="B",VLOOKUP($A1316,Bat!$A$4:$BF$2320,M$1,FALSE),VLOOKUP($A1316,Pit!$A$4:$BA$1686,M$2,FALSE))</f>
        <v>1</v>
      </c>
      <c r="N1316" s="16">
        <f>IF($C1316="B",VLOOKUP($A1316,Bat!$A$4:$BF$2320,N$1,FALSE),VLOOKUP($A1316,Pit!$A$4:$BA$1686,N$2,FALSE))</f>
        <v>3</v>
      </c>
      <c r="O1316" s="16">
        <f>IF($C1316="B",VLOOKUP($A1316,Bat!$A$4:$BF$2320,O$1,FALSE),VLOOKUP($A1316,Pit!$A$4:$BA$1686,O$2,FALSE))</f>
        <v>3</v>
      </c>
      <c r="P1316" s="16">
        <f>IF($C1316="B",VLOOKUP($A1316,Bat!$A$4:$BF$2320,P$1,FALSE),VLOOKUP($A1316,Pit!$A$4:$BA$1686,P$2,FALSE))</f>
        <v>6</v>
      </c>
      <c r="Q1316" s="17">
        <f>IF($C1316="B",VLOOKUP($A1316,Bat!$A$4:$BF$2320,Q$1,FALSE),VLOOKUP($A1316,Pit!$A$4:$BA$1686,Q$2,FALSE))</f>
        <v>1</v>
      </c>
      <c r="R1316" s="18">
        <f>IF($C1316="B",VLOOKUP($A1316,Bat!$A$4:$BF$2320,R$1,FALSE),VLOOKUP($A1316,Pit!$A$4:$BA$1686,R$2,FALSE))</f>
        <v>-6.2313332862529407</v>
      </c>
      <c r="S1316" s="19">
        <f>IF($C1316="B",VLOOKUP($A1316,Bat!$A$4:$BF$2320,S$1,FALSE),VLOOKUP($A1316,Pit!$A$4:$BA$1686,S$2,FALSE))</f>
        <v>-0.47378331432909804</v>
      </c>
      <c r="T1316" s="20" t="str">
        <f>IF($C1316="B",VLOOKUP($A1316,Bat!$A$4:$BF$2320,T$1,FALSE),VLOOKUP($A1316,Pit!$A$4:$BA$1686,T$2,FALSE))</f>
        <v>Slot</v>
      </c>
      <c r="U1316" s="17" t="str">
        <f>VLOOKUP(IF($C1316="B",VLOOKUP($A1316,Bat!$A$4:$AU$2320,U$1,FALSE),VLOOKUP($A1316,Pit!$A$4:$BE$1686,U$2,FALSE)),COND!$A$35:$B$41,2,FALSE)</f>
        <v>??</v>
      </c>
      <c r="V1316" s="21">
        <f>IF($C1316="B",VLOOKUP($A1316,Bat!$A$4:$AT$2284,46,FALSE),VLOOKUP($A1316,Pit!$A$4:$BD$1664,56,FALSE))</f>
        <v>962</v>
      </c>
      <c r="W1316" s="16">
        <f t="shared" si="102"/>
        <v>962</v>
      </c>
      <c r="X1316" s="16"/>
      <c r="Y1316" s="22">
        <f t="shared" si="103"/>
        <v>1027</v>
      </c>
      <c r="Z1316" s="16" t="str">
        <f>IFERROR(VLOOKUP($D1316,Results37!$F$3:$L$1396,Z$1,FALSE),"")</f>
        <v/>
      </c>
      <c r="AA1316" s="47" t="str">
        <f>IF(ISERROR(VLOOKUP(D1316,Results37!$F$3:$O$399,AA$1,FALSE)),"",IF(VLOOKUP(D1316,Results37!$F$3:$O$399,AA$1+1,FALSE)=1,"S"&amp;VLOOKUP(D1316,Results37!$F$3:$O$399,AA$1,FALSE),VLOOKUP(D1316,Results37!$F$3:$O$399,AA$1,FALSE)))</f>
        <v/>
      </c>
      <c r="AB1316" s="16" t="str">
        <f>IFERROR(VLOOKUP($D1316,Results37!$F$3:$L$1396,AB$1,FALSE),"")</f>
        <v/>
      </c>
      <c r="AC1316" s="16" t="str">
        <f>IFERROR(VLOOKUP($D1316,Results37!$F$3:$L$1396,AC$1,FALSE),"")</f>
        <v/>
      </c>
      <c r="AD1316" s="16" t="str">
        <f t="shared" si="104"/>
        <v/>
      </c>
      <c r="AE1316" s="20" t="str">
        <f>IF(ISERROR(VLOOKUP($AC1316&amp;"-"&amp;$F1316&amp;" "&amp;G1316,Bonuses!$B$1:$G$1006,4,FALSE)),"",INT(VLOOKUP($AC1316&amp;"-"&amp;$F1316&amp;" "&amp;$G1316,Bonuses!$B$1:$G$1006,4,FALSE)))</f>
        <v/>
      </c>
      <c r="AF1316" s="16" t="str">
        <f>IF(ISERROR(VLOOKUP($AC1316&amp;"-"&amp;$F1316,Bonuses!$B$1:$G$1006,5,FALSE)),"",IF(VLOOKUP($AC1316&amp;"-"&amp;$F1316,Bonuses!$B$1:$G$1006,5,FALSE)="","",VLOOKUP($AC1316&amp;"-"&amp;$F1316,Bonuses!$B$1:$G$1006,6,FALSE)&amp;" yrs, "&amp;VLOOKUP($AC1316&amp;"-"&amp;$F1316,Bonuses!$B$1:$G$1006,5,FALSE)))</f>
        <v/>
      </c>
    </row>
    <row r="1317" spans="1:32" s="21" customFormat="1" x14ac:dyDescent="0.25">
      <c r="A1317" s="21" t="s">
        <v>2167</v>
      </c>
      <c r="B1317" s="21">
        <f t="shared" si="100"/>
        <v>0</v>
      </c>
      <c r="C1317" s="21" t="str">
        <f t="shared" si="101"/>
        <v>B</v>
      </c>
      <c r="D1317" s="17">
        <f>IF($C1317="B",VLOOKUP($A1317,Bat!$A$4:$BF$2320,D$1,FALSE),VLOOKUP($A1317,Pit!$A$4:$BA$1686,D$2,FALSE))</f>
        <v>13627</v>
      </c>
      <c r="E1317" s="16" t="str">
        <f>IF($C1317="B",VLOOKUP($A1317,Bat!$A$4:$BF$2320,E$1,FALSE),VLOOKUP($A1317,Pit!$A$4:$BA$1686,E$2,FALSE))</f>
        <v>1B</v>
      </c>
      <c r="F1317" s="16" t="str">
        <f>IF($C1317="B",VLOOKUP($A1317,Bat!$A$4:$BF$2320,F$1,FALSE),VLOOKUP($A1317,Pit!$A$4:$BA$1686,F$2,FALSE))</f>
        <v>José</v>
      </c>
      <c r="G1317" s="16" t="str">
        <f>IF($C1317="B",VLOOKUP($A1317,Bat!$A$4:$BF$2320,G$1,FALSE),VLOOKUP($A1317,Pit!$A$4:$BA$1686,G$2,FALSE))</f>
        <v>García</v>
      </c>
      <c r="H1317" s="16">
        <f>IF($C1317="B",VLOOKUP($A1317,Bat!$A$4:$BF$2320,H$1,FALSE),VLOOKUP($A1317,Pit!$A$4:$BA$1686,H$2,FALSE))</f>
        <v>23</v>
      </c>
      <c r="I1317" s="16" t="str">
        <f>IF($C1317="B",VLOOKUP($A1317,Bat!$A$4:$BF$2320,I$1,FALSE),VLOOKUP($A1317,Pit!$A$4:$BA$1686,I$2,FALSE))</f>
        <v>L</v>
      </c>
      <c r="J1317" s="16" t="str">
        <f>IF($C1317="B",VLOOKUP($A1317,Bat!$A$4:$BF$2320,J$1,FALSE),VLOOKUP($A1317,Pit!$A$4:$BA$1686,J$2,FALSE))</f>
        <v>L</v>
      </c>
      <c r="K1317" s="16" t="str">
        <f>IF($C1317="B",VLOOKUP($A1317,Bat!$A$4:$BF$2320,K$1,FALSE),VLOOKUP($A1317,Pit!$A$4:$BA$1686,K$2,FALSE))</f>
        <v>Low</v>
      </c>
      <c r="L1317" s="17" t="str">
        <f>IF($C1317="B",VLOOKUP($A1317,Bat!$A$4:$BF$2320,L$1,FALSE),VLOOKUP($A1317,Pit!$A$4:$BA$1686,L$2,FALSE))</f>
        <v>Low</v>
      </c>
      <c r="M1317" s="16">
        <f>IF($C1317="B",VLOOKUP($A1317,Bat!$A$4:$BF$2320,M$1,FALSE),VLOOKUP($A1317,Pit!$A$4:$BA$1686,M$2,FALSE))</f>
        <v>1</v>
      </c>
      <c r="N1317" s="16">
        <f>IF($C1317="B",VLOOKUP($A1317,Bat!$A$4:$BF$2320,N$1,FALSE),VLOOKUP($A1317,Pit!$A$4:$BA$1686,N$2,FALSE))</f>
        <v>5</v>
      </c>
      <c r="O1317" s="16">
        <f>IF($C1317="B",VLOOKUP($A1317,Bat!$A$4:$BF$2320,O$1,FALSE),VLOOKUP($A1317,Pit!$A$4:$BA$1686,O$2,FALSE))</f>
        <v>2</v>
      </c>
      <c r="P1317" s="16">
        <f>IF($C1317="B",VLOOKUP($A1317,Bat!$A$4:$BF$2320,P$1,FALSE),VLOOKUP($A1317,Pit!$A$4:$BA$1686,P$2,FALSE))</f>
        <v>6</v>
      </c>
      <c r="Q1317" s="17">
        <f>IF($C1317="B",VLOOKUP($A1317,Bat!$A$4:$BF$2320,Q$1,FALSE),VLOOKUP($A1317,Pit!$A$4:$BA$1686,Q$2,FALSE))</f>
        <v>1</v>
      </c>
      <c r="R1317" s="18">
        <f>IF($C1317="B",VLOOKUP($A1317,Bat!$A$4:$BF$2320,R$1,FALSE),VLOOKUP($A1317,Pit!$A$4:$BA$1686,R$2,FALSE))</f>
        <v>-6.5500443799870354</v>
      </c>
      <c r="S1317" s="19">
        <f>IF($C1317="B",VLOOKUP($A1317,Bat!$A$4:$BF$2320,S$1,FALSE),VLOOKUP($A1317,Pit!$A$4:$BA$1686,S$2,FALSE))</f>
        <v>-0.51922400210411646</v>
      </c>
      <c r="T1317" s="20" t="str">
        <f>IF($C1317="B",VLOOKUP($A1317,Bat!$A$4:$BF$2320,T$1,FALSE),VLOOKUP($A1317,Pit!$A$4:$BA$1686,T$2,FALSE))</f>
        <v>$190k</v>
      </c>
      <c r="U1317" s="17" t="str">
        <f>VLOOKUP(IF($C1317="B",VLOOKUP($A1317,Bat!$A$4:$AU$2320,U$1,FALSE),VLOOKUP($A1317,Pit!$A$4:$BE$1686,U$2,FALSE)),COND!$A$35:$B$41,2,FALSE)</f>
        <v>??</v>
      </c>
      <c r="V1317" s="21">
        <f>IF($C1317="B",VLOOKUP($A1317,Bat!$A$4:$AT$2284,46,FALSE),VLOOKUP($A1317,Pit!$A$4:$BD$1664,56,FALSE))</f>
        <v>963</v>
      </c>
      <c r="W1317" s="16">
        <f t="shared" si="102"/>
        <v>999</v>
      </c>
      <c r="X1317" s="16"/>
      <c r="Y1317" s="22">
        <f t="shared" si="103"/>
        <v>1041</v>
      </c>
      <c r="Z1317" s="16" t="str">
        <f>IFERROR(VLOOKUP($D1317,Results37!$F$3:$L$1396,Z$1,FALSE),"")</f>
        <v/>
      </c>
      <c r="AA1317" s="47" t="str">
        <f>IF(ISERROR(VLOOKUP(D1317,Results37!$F$3:$O$399,AA$1,FALSE)),"",IF(VLOOKUP(D1317,Results37!$F$3:$O$399,AA$1+1,FALSE)=1,"S"&amp;VLOOKUP(D1317,Results37!$F$3:$O$399,AA$1,FALSE),VLOOKUP(D1317,Results37!$F$3:$O$399,AA$1,FALSE)))</f>
        <v/>
      </c>
      <c r="AB1317" s="16" t="str">
        <f>IFERROR(VLOOKUP($D1317,Results37!$F$3:$L$1396,AB$1,FALSE),"")</f>
        <v/>
      </c>
      <c r="AC1317" s="16" t="str">
        <f>IFERROR(VLOOKUP($D1317,Results37!$F$3:$L$1396,AC$1,FALSE),"")</f>
        <v/>
      </c>
      <c r="AD1317" s="16" t="str">
        <f t="shared" si="104"/>
        <v/>
      </c>
      <c r="AE1317" s="20" t="str">
        <f>IF(ISERROR(VLOOKUP($AC1317&amp;"-"&amp;$F1317&amp;" "&amp;G1317,Bonuses!$B$1:$G$1006,4,FALSE)),"",INT(VLOOKUP($AC1317&amp;"-"&amp;$F1317&amp;" "&amp;$G1317,Bonuses!$B$1:$G$1006,4,FALSE)))</f>
        <v/>
      </c>
      <c r="AF1317" s="16" t="str">
        <f>IF(ISERROR(VLOOKUP($AC1317&amp;"-"&amp;$F1317,Bonuses!$B$1:$G$1006,5,FALSE)),"",IF(VLOOKUP($AC1317&amp;"-"&amp;$F1317,Bonuses!$B$1:$G$1006,5,FALSE)="","",VLOOKUP($AC1317&amp;"-"&amp;$F1317,Bonuses!$B$1:$G$1006,6,FALSE)&amp;" yrs, "&amp;VLOOKUP($AC1317&amp;"-"&amp;$F1317,Bonuses!$B$1:$G$1006,5,FALSE)))</f>
        <v/>
      </c>
    </row>
    <row r="1318" spans="1:32" s="21" customFormat="1" x14ac:dyDescent="0.25">
      <c r="A1318" s="21" t="s">
        <v>3135</v>
      </c>
      <c r="B1318" s="21">
        <f t="shared" si="100"/>
        <v>0</v>
      </c>
      <c r="C1318" s="21" t="str">
        <f t="shared" si="101"/>
        <v>B</v>
      </c>
      <c r="D1318" s="17">
        <f>IF($C1318="B",VLOOKUP($A1318,Bat!$A$4:$BF$2320,D$1,FALSE),VLOOKUP($A1318,Pit!$A$4:$BA$1686,D$2,FALSE))</f>
        <v>13657</v>
      </c>
      <c r="E1318" s="16" t="str">
        <f>IF($C1318="B",VLOOKUP($A1318,Bat!$A$4:$BF$2320,E$1,FALSE),VLOOKUP($A1318,Pit!$A$4:$BA$1686,E$2,FALSE))</f>
        <v>1B</v>
      </c>
      <c r="F1318" s="16" t="str">
        <f>IF($C1318="B",VLOOKUP($A1318,Bat!$A$4:$BF$2320,F$1,FALSE),VLOOKUP($A1318,Pit!$A$4:$BA$1686,F$2,FALSE))</f>
        <v>Tony</v>
      </c>
      <c r="G1318" s="16" t="str">
        <f>IF($C1318="B",VLOOKUP($A1318,Bat!$A$4:$BF$2320,G$1,FALSE),VLOOKUP($A1318,Pit!$A$4:$BA$1686,G$2,FALSE))</f>
        <v>Solís</v>
      </c>
      <c r="H1318" s="16">
        <f>IF($C1318="B",VLOOKUP($A1318,Bat!$A$4:$BF$2320,H$1,FALSE),VLOOKUP($A1318,Pit!$A$4:$BA$1686,H$2,FALSE))</f>
        <v>23</v>
      </c>
      <c r="I1318" s="16" t="str">
        <f>IF($C1318="B",VLOOKUP($A1318,Bat!$A$4:$BF$2320,I$1,FALSE),VLOOKUP($A1318,Pit!$A$4:$BA$1686,I$2,FALSE))</f>
        <v>L</v>
      </c>
      <c r="J1318" s="16" t="str">
        <f>IF($C1318="B",VLOOKUP($A1318,Bat!$A$4:$BF$2320,J$1,FALSE),VLOOKUP($A1318,Pit!$A$4:$BA$1686,J$2,FALSE))</f>
        <v>L</v>
      </c>
      <c r="K1318" s="16" t="str">
        <f>IF($C1318="B",VLOOKUP($A1318,Bat!$A$4:$BF$2320,K$1,FALSE),VLOOKUP($A1318,Pit!$A$4:$BA$1686,K$2,FALSE))</f>
        <v>Low</v>
      </c>
      <c r="L1318" s="17" t="str">
        <f>IF($C1318="B",VLOOKUP($A1318,Bat!$A$4:$BF$2320,L$1,FALSE),VLOOKUP($A1318,Pit!$A$4:$BA$1686,L$2,FALSE))</f>
        <v>High</v>
      </c>
      <c r="M1318" s="16">
        <f>IF($C1318="B",VLOOKUP($A1318,Bat!$A$4:$BF$2320,M$1,FALSE),VLOOKUP($A1318,Pit!$A$4:$BA$1686,M$2,FALSE))</f>
        <v>1</v>
      </c>
      <c r="N1318" s="16">
        <f>IF($C1318="B",VLOOKUP($A1318,Bat!$A$4:$BF$2320,N$1,FALSE),VLOOKUP($A1318,Pit!$A$4:$BA$1686,N$2,FALSE))</f>
        <v>3</v>
      </c>
      <c r="O1318" s="16">
        <f>IF($C1318="B",VLOOKUP($A1318,Bat!$A$4:$BF$2320,O$1,FALSE),VLOOKUP($A1318,Pit!$A$4:$BA$1686,O$2,FALSE))</f>
        <v>2</v>
      </c>
      <c r="P1318" s="16">
        <f>IF($C1318="B",VLOOKUP($A1318,Bat!$A$4:$BF$2320,P$1,FALSE),VLOOKUP($A1318,Pit!$A$4:$BA$1686,P$2,FALSE))</f>
        <v>6</v>
      </c>
      <c r="Q1318" s="17">
        <f>IF($C1318="B",VLOOKUP($A1318,Bat!$A$4:$BF$2320,Q$1,FALSE),VLOOKUP($A1318,Pit!$A$4:$BA$1686,Q$2,FALSE))</f>
        <v>1</v>
      </c>
      <c r="R1318" s="18">
        <f>IF($C1318="B",VLOOKUP($A1318,Bat!$A$4:$BF$2320,R$1,FALSE),VLOOKUP($A1318,Pit!$A$4:$BA$1686,R$2,FALSE))</f>
        <v>-7.5703755028740503</v>
      </c>
      <c r="S1318" s="19">
        <f>IF($C1318="B",VLOOKUP($A1318,Bat!$A$4:$BF$2320,S$1,FALSE),VLOOKUP($A1318,Pit!$A$4:$BA$1686,S$2,FALSE))</f>
        <v>-0.66469916407298524</v>
      </c>
      <c r="T1318" s="20" t="str">
        <f>IF($C1318="B",VLOOKUP($A1318,Bat!$A$4:$BF$2320,T$1,FALSE),VLOOKUP($A1318,Pit!$A$4:$BA$1686,T$2,FALSE))</f>
        <v>Impossible</v>
      </c>
      <c r="U1318" s="17" t="str">
        <f>VLOOKUP(IF($C1318="B",VLOOKUP($A1318,Bat!$A$4:$AU$2320,U$1,FALSE),VLOOKUP($A1318,Pit!$A$4:$BE$1686,U$2,FALSE)),COND!$A$35:$B$41,2,FALSE)</f>
        <v>??</v>
      </c>
      <c r="V1318" s="21">
        <f>IF($C1318="B",VLOOKUP($A1318,Bat!$A$4:$AT$2284,46,FALSE),VLOOKUP($A1318,Pit!$A$4:$BD$1664,56,FALSE))</f>
        <v>964</v>
      </c>
      <c r="W1318" s="16">
        <f t="shared" si="102"/>
        <v>999</v>
      </c>
      <c r="X1318" s="16"/>
      <c r="Y1318" s="22">
        <f t="shared" si="103"/>
        <v>1120</v>
      </c>
      <c r="Z1318" s="16" t="str">
        <f>IFERROR(VLOOKUP($D1318,Results37!$F$3:$L$1396,Z$1,FALSE),"")</f>
        <v/>
      </c>
      <c r="AA1318" s="47" t="str">
        <f>IF(ISERROR(VLOOKUP(D1318,Results37!$F$3:$O$399,AA$1,FALSE)),"",IF(VLOOKUP(D1318,Results37!$F$3:$O$399,AA$1+1,FALSE)=1,"S"&amp;VLOOKUP(D1318,Results37!$F$3:$O$399,AA$1,FALSE),VLOOKUP(D1318,Results37!$F$3:$O$399,AA$1,FALSE)))</f>
        <v/>
      </c>
      <c r="AB1318" s="16" t="str">
        <f>IFERROR(VLOOKUP($D1318,Results37!$F$3:$L$1396,AB$1,FALSE),"")</f>
        <v/>
      </c>
      <c r="AC1318" s="16" t="str">
        <f>IFERROR(VLOOKUP($D1318,Results37!$F$3:$L$1396,AC$1,FALSE),"")</f>
        <v/>
      </c>
      <c r="AD1318" s="16" t="str">
        <f t="shared" si="104"/>
        <v/>
      </c>
      <c r="AE1318" s="20" t="str">
        <f>IF(ISERROR(VLOOKUP($AC1318&amp;"-"&amp;$F1318&amp;" "&amp;G1318,Bonuses!$B$1:$G$1006,4,FALSE)),"",INT(VLOOKUP($AC1318&amp;"-"&amp;$F1318&amp;" "&amp;$G1318,Bonuses!$B$1:$G$1006,4,FALSE)))</f>
        <v/>
      </c>
      <c r="AF1318" s="16" t="str">
        <f>IF(ISERROR(VLOOKUP($AC1318&amp;"-"&amp;$F1318,Bonuses!$B$1:$G$1006,5,FALSE)),"",IF(VLOOKUP($AC1318&amp;"-"&amp;$F1318,Bonuses!$B$1:$G$1006,5,FALSE)="","",VLOOKUP($AC1318&amp;"-"&amp;$F1318,Bonuses!$B$1:$G$1006,6,FALSE)&amp;" yrs, "&amp;VLOOKUP($AC1318&amp;"-"&amp;$F1318,Bonuses!$B$1:$G$1006,5,FALSE)))</f>
        <v/>
      </c>
    </row>
    <row r="1319" spans="1:32" s="21" customFormat="1" x14ac:dyDescent="0.25">
      <c r="A1319" s="21" t="s">
        <v>2198</v>
      </c>
      <c r="B1319" s="21">
        <f t="shared" si="100"/>
        <v>0</v>
      </c>
      <c r="C1319" s="21" t="str">
        <f t="shared" si="101"/>
        <v>B</v>
      </c>
      <c r="D1319" s="17">
        <f>IF($C1319="B",VLOOKUP($A1319,Bat!$A$4:$BF$2320,D$1,FALSE),VLOOKUP($A1319,Pit!$A$4:$BA$1686,D$2,FALSE))</f>
        <v>10514</v>
      </c>
      <c r="E1319" s="16" t="str">
        <f>IF($C1319="B",VLOOKUP($A1319,Bat!$A$4:$BF$2320,E$1,FALSE),VLOOKUP($A1319,Pit!$A$4:$BA$1686,E$2,FALSE))</f>
        <v>CF</v>
      </c>
      <c r="F1319" s="16" t="str">
        <f>IF($C1319="B",VLOOKUP($A1319,Bat!$A$4:$BF$2320,F$1,FALSE),VLOOKUP($A1319,Pit!$A$4:$BA$1686,F$2,FALSE))</f>
        <v>Arturo</v>
      </c>
      <c r="G1319" s="16" t="str">
        <f>IF($C1319="B",VLOOKUP($A1319,Bat!$A$4:$BF$2320,G$1,FALSE),VLOOKUP($A1319,Pit!$A$4:$BA$1686,G$2,FALSE))</f>
        <v>Gabriel</v>
      </c>
      <c r="H1319" s="16">
        <f>IF($C1319="B",VLOOKUP($A1319,Bat!$A$4:$BF$2320,H$1,FALSE),VLOOKUP($A1319,Pit!$A$4:$BA$1686,H$2,FALSE))</f>
        <v>23</v>
      </c>
      <c r="I1319" s="16" t="str">
        <f>IF($C1319="B",VLOOKUP($A1319,Bat!$A$4:$BF$2320,I$1,FALSE),VLOOKUP($A1319,Pit!$A$4:$BA$1686,I$2,FALSE))</f>
        <v>R</v>
      </c>
      <c r="J1319" s="16" t="str">
        <f>IF($C1319="B",VLOOKUP($A1319,Bat!$A$4:$BF$2320,J$1,FALSE),VLOOKUP($A1319,Pit!$A$4:$BA$1686,J$2,FALSE))</f>
        <v>L</v>
      </c>
      <c r="K1319" s="16" t="str">
        <f>IF($C1319="B",VLOOKUP($A1319,Bat!$A$4:$BF$2320,K$1,FALSE),VLOOKUP($A1319,Pit!$A$4:$BA$1686,K$2,FALSE))</f>
        <v>Low</v>
      </c>
      <c r="L1319" s="17" t="str">
        <f>IF($C1319="B",VLOOKUP($A1319,Bat!$A$4:$BF$2320,L$1,FALSE),VLOOKUP($A1319,Pit!$A$4:$BA$1686,L$2,FALSE))</f>
        <v>Normal</v>
      </c>
      <c r="M1319" s="16">
        <f>IF($C1319="B",VLOOKUP($A1319,Bat!$A$4:$BF$2320,M$1,FALSE),VLOOKUP($A1319,Pit!$A$4:$BA$1686,M$2,FALSE))</f>
        <v>2</v>
      </c>
      <c r="N1319" s="16">
        <f>IF($C1319="B",VLOOKUP($A1319,Bat!$A$4:$BF$2320,N$1,FALSE),VLOOKUP($A1319,Pit!$A$4:$BA$1686,N$2,FALSE))</f>
        <v>1</v>
      </c>
      <c r="O1319" s="16">
        <f>IF($C1319="B",VLOOKUP($A1319,Bat!$A$4:$BF$2320,O$1,FALSE),VLOOKUP($A1319,Pit!$A$4:$BA$1686,O$2,FALSE))</f>
        <v>2</v>
      </c>
      <c r="P1319" s="16">
        <f>IF($C1319="B",VLOOKUP($A1319,Bat!$A$4:$BF$2320,P$1,FALSE),VLOOKUP($A1319,Pit!$A$4:$BA$1686,P$2,FALSE))</f>
        <v>3</v>
      </c>
      <c r="Q1319" s="17">
        <f>IF($C1319="B",VLOOKUP($A1319,Bat!$A$4:$BF$2320,Q$1,FALSE),VLOOKUP($A1319,Pit!$A$4:$BA$1686,Q$2,FALSE))</f>
        <v>2</v>
      </c>
      <c r="R1319" s="18">
        <f>IF($C1319="B",VLOOKUP($A1319,Bat!$A$4:$BF$2320,R$1,FALSE),VLOOKUP($A1319,Pit!$A$4:$BA$1686,R$2,FALSE))</f>
        <v>-7.6492529915113838</v>
      </c>
      <c r="S1319" s="19">
        <f>IF($C1319="B",VLOOKUP($A1319,Bat!$A$4:$BF$2320,S$1,FALSE),VLOOKUP($A1319,Pit!$A$4:$BA$1686,S$2,FALSE))</f>
        <v>-0.67594523427296715</v>
      </c>
      <c r="T1319" s="20" t="str">
        <f>IF($C1319="B",VLOOKUP($A1319,Bat!$A$4:$BF$2320,T$1,FALSE),VLOOKUP($A1319,Pit!$A$4:$BA$1686,T$2,FALSE))</f>
        <v>$220k</v>
      </c>
      <c r="U1319" s="17" t="str">
        <f>VLOOKUP(IF($C1319="B",VLOOKUP($A1319,Bat!$A$4:$AU$2320,U$1,FALSE),VLOOKUP($A1319,Pit!$A$4:$BE$1686,U$2,FALSE)),COND!$A$35:$B$41,2,FALSE)</f>
        <v>??</v>
      </c>
      <c r="V1319" s="21">
        <f>IF($C1319="B",VLOOKUP($A1319,Bat!$A$4:$AT$2284,46,FALSE),VLOOKUP($A1319,Pit!$A$4:$BD$1664,56,FALSE))</f>
        <v>965</v>
      </c>
      <c r="W1319" s="16">
        <f t="shared" si="102"/>
        <v>999</v>
      </c>
      <c r="X1319" s="16"/>
      <c r="Y1319" s="22">
        <f t="shared" si="103"/>
        <v>1127</v>
      </c>
      <c r="Z1319" s="16" t="str">
        <f>IFERROR(VLOOKUP($D1319,Results37!$F$3:$L$1396,Z$1,FALSE),"")</f>
        <v/>
      </c>
      <c r="AA1319" s="47" t="str">
        <f>IF(ISERROR(VLOOKUP(D1319,Results37!$F$3:$O$399,AA$1,FALSE)),"",IF(VLOOKUP(D1319,Results37!$F$3:$O$399,AA$1+1,FALSE)=1,"S"&amp;VLOOKUP(D1319,Results37!$F$3:$O$399,AA$1,FALSE),VLOOKUP(D1319,Results37!$F$3:$O$399,AA$1,FALSE)))</f>
        <v/>
      </c>
      <c r="AB1319" s="16" t="str">
        <f>IFERROR(VLOOKUP($D1319,Results37!$F$3:$L$1396,AB$1,FALSE),"")</f>
        <v/>
      </c>
      <c r="AC1319" s="16" t="str">
        <f>IFERROR(VLOOKUP($D1319,Results37!$F$3:$L$1396,AC$1,FALSE),"")</f>
        <v/>
      </c>
      <c r="AD1319" s="16" t="str">
        <f t="shared" si="104"/>
        <v/>
      </c>
      <c r="AE1319" s="20" t="str">
        <f>IF(ISERROR(VLOOKUP($AC1319&amp;"-"&amp;$F1319&amp;" "&amp;G1319,Bonuses!$B$1:$G$1006,4,FALSE)),"",INT(VLOOKUP($AC1319&amp;"-"&amp;$F1319&amp;" "&amp;$G1319,Bonuses!$B$1:$G$1006,4,FALSE)))</f>
        <v/>
      </c>
      <c r="AF1319" s="16" t="str">
        <f>IF(ISERROR(VLOOKUP($AC1319&amp;"-"&amp;$F1319,Bonuses!$B$1:$G$1006,5,FALSE)),"",IF(VLOOKUP($AC1319&amp;"-"&amp;$F1319,Bonuses!$B$1:$G$1006,5,FALSE)="","",VLOOKUP($AC1319&amp;"-"&amp;$F1319,Bonuses!$B$1:$G$1006,6,FALSE)&amp;" yrs, "&amp;VLOOKUP($AC1319&amp;"-"&amp;$F1319,Bonuses!$B$1:$G$1006,5,FALSE)))</f>
        <v/>
      </c>
    </row>
    <row r="1320" spans="1:32" s="21" customFormat="1" x14ac:dyDescent="0.25">
      <c r="A1320" s="21" t="s">
        <v>2194</v>
      </c>
      <c r="B1320" s="21">
        <f t="shared" si="100"/>
        <v>0</v>
      </c>
      <c r="C1320" s="21" t="str">
        <f t="shared" si="101"/>
        <v>B</v>
      </c>
      <c r="D1320" s="17">
        <f>IF($C1320="B",VLOOKUP($A1320,Bat!$A$4:$BF$2320,D$1,FALSE),VLOOKUP($A1320,Pit!$A$4:$BA$1686,D$2,FALSE))</f>
        <v>10578</v>
      </c>
      <c r="E1320" s="16" t="str">
        <f>IF($C1320="B",VLOOKUP($A1320,Bat!$A$4:$BF$2320,E$1,FALSE),VLOOKUP($A1320,Pit!$A$4:$BA$1686,E$2,FALSE))</f>
        <v>C</v>
      </c>
      <c r="F1320" s="16" t="str">
        <f>IF($C1320="B",VLOOKUP($A1320,Bat!$A$4:$BF$2320,F$1,FALSE),VLOOKUP($A1320,Pit!$A$4:$BA$1686,F$2,FALSE))</f>
        <v>John</v>
      </c>
      <c r="G1320" s="16" t="str">
        <f>IF($C1320="B",VLOOKUP($A1320,Bat!$A$4:$BF$2320,G$1,FALSE),VLOOKUP($A1320,Pit!$A$4:$BA$1686,G$2,FALSE))</f>
        <v>Reynolds</v>
      </c>
      <c r="H1320" s="16">
        <f>IF($C1320="B",VLOOKUP($A1320,Bat!$A$4:$BF$2320,H$1,FALSE),VLOOKUP($A1320,Pit!$A$4:$BA$1686,H$2,FALSE))</f>
        <v>23</v>
      </c>
      <c r="I1320" s="16" t="str">
        <f>IF($C1320="B",VLOOKUP($A1320,Bat!$A$4:$BF$2320,I$1,FALSE),VLOOKUP($A1320,Pit!$A$4:$BA$1686,I$2,FALSE))</f>
        <v>L</v>
      </c>
      <c r="J1320" s="16" t="str">
        <f>IF($C1320="B",VLOOKUP($A1320,Bat!$A$4:$BF$2320,J$1,FALSE),VLOOKUP($A1320,Pit!$A$4:$BA$1686,J$2,FALSE))</f>
        <v>R</v>
      </c>
      <c r="K1320" s="16" t="str">
        <f>IF($C1320="B",VLOOKUP($A1320,Bat!$A$4:$BF$2320,K$1,FALSE),VLOOKUP($A1320,Pit!$A$4:$BA$1686,K$2,FALSE))</f>
        <v>Low</v>
      </c>
      <c r="L1320" s="17" t="str">
        <f>IF($C1320="B",VLOOKUP($A1320,Bat!$A$4:$BF$2320,L$1,FALSE),VLOOKUP($A1320,Pit!$A$4:$BA$1686,L$2,FALSE))</f>
        <v>High</v>
      </c>
      <c r="M1320" s="16">
        <f>IF($C1320="B",VLOOKUP($A1320,Bat!$A$4:$BF$2320,M$1,FALSE),VLOOKUP($A1320,Pit!$A$4:$BA$1686,M$2,FALSE))</f>
        <v>1</v>
      </c>
      <c r="N1320" s="16">
        <f>IF($C1320="B",VLOOKUP($A1320,Bat!$A$4:$BF$2320,N$1,FALSE),VLOOKUP($A1320,Pit!$A$4:$BA$1686,N$2,FALSE))</f>
        <v>4</v>
      </c>
      <c r="O1320" s="16">
        <f>IF($C1320="B",VLOOKUP($A1320,Bat!$A$4:$BF$2320,O$1,FALSE),VLOOKUP($A1320,Pit!$A$4:$BA$1686,O$2,FALSE))</f>
        <v>3</v>
      </c>
      <c r="P1320" s="16">
        <f>IF($C1320="B",VLOOKUP($A1320,Bat!$A$4:$BF$2320,P$1,FALSE),VLOOKUP($A1320,Pit!$A$4:$BA$1686,P$2,FALSE))</f>
        <v>2</v>
      </c>
      <c r="Q1320" s="17">
        <f>IF($C1320="B",VLOOKUP($A1320,Bat!$A$4:$BF$2320,Q$1,FALSE),VLOOKUP($A1320,Pit!$A$4:$BA$1686,Q$2,FALSE))</f>
        <v>3</v>
      </c>
      <c r="R1320" s="18">
        <f>IF($C1320="B",VLOOKUP($A1320,Bat!$A$4:$BF$2320,R$1,FALSE),VLOOKUP($A1320,Pit!$A$4:$BA$1686,R$2,FALSE))</f>
        <v>-8.3154195520710168</v>
      </c>
      <c r="S1320" s="19">
        <f>IF($C1320="B",VLOOKUP($A1320,Bat!$A$4:$BF$2320,S$1,FALSE),VLOOKUP($A1320,Pit!$A$4:$BA$1686,S$2,FALSE))</f>
        <v>-0.77092487972517021</v>
      </c>
      <c r="T1320" s="20" t="str">
        <f>IF($C1320="B",VLOOKUP($A1320,Bat!$A$4:$BF$2320,T$1,FALSE),VLOOKUP($A1320,Pit!$A$4:$BA$1686,T$2,FALSE))</f>
        <v>Impossible</v>
      </c>
      <c r="U1320" s="17" t="str">
        <f>VLOOKUP(IF($C1320="B",VLOOKUP($A1320,Bat!$A$4:$AU$2320,U$1,FALSE),VLOOKUP($A1320,Pit!$A$4:$BE$1686,U$2,FALSE)),COND!$A$35:$B$41,2,FALSE)</f>
        <v>??</v>
      </c>
      <c r="V1320" s="21">
        <f>IF($C1320="B",VLOOKUP($A1320,Bat!$A$4:$AT$2284,46,FALSE),VLOOKUP($A1320,Pit!$A$4:$BD$1664,56,FALSE))</f>
        <v>966</v>
      </c>
      <c r="W1320" s="16">
        <f t="shared" si="102"/>
        <v>999</v>
      </c>
      <c r="X1320" s="16"/>
      <c r="Y1320" s="22">
        <f t="shared" si="103"/>
        <v>1189</v>
      </c>
      <c r="Z1320" s="16" t="str">
        <f>IFERROR(VLOOKUP($D1320,Results37!$F$3:$L$1396,Z$1,FALSE),"")</f>
        <v/>
      </c>
      <c r="AA1320" s="47" t="str">
        <f>IF(ISERROR(VLOOKUP(D1320,Results37!$F$3:$O$399,AA$1,FALSE)),"",IF(VLOOKUP(D1320,Results37!$F$3:$O$399,AA$1+1,FALSE)=1,"S"&amp;VLOOKUP(D1320,Results37!$F$3:$O$399,AA$1,FALSE),VLOOKUP(D1320,Results37!$F$3:$O$399,AA$1,FALSE)))</f>
        <v/>
      </c>
      <c r="AB1320" s="16" t="str">
        <f>IFERROR(VLOOKUP($D1320,Results37!$F$3:$L$1396,AB$1,FALSE),"")</f>
        <v/>
      </c>
      <c r="AC1320" s="16" t="str">
        <f>IFERROR(VLOOKUP($D1320,Results37!$F$3:$L$1396,AC$1,FALSE),"")</f>
        <v/>
      </c>
      <c r="AD1320" s="16" t="str">
        <f t="shared" si="104"/>
        <v/>
      </c>
      <c r="AE1320" s="20" t="str">
        <f>IF(ISERROR(VLOOKUP($AC1320&amp;"-"&amp;$F1320&amp;" "&amp;G1320,Bonuses!$B$1:$G$1006,4,FALSE)),"",INT(VLOOKUP($AC1320&amp;"-"&amp;$F1320&amp;" "&amp;$G1320,Bonuses!$B$1:$G$1006,4,FALSE)))</f>
        <v/>
      </c>
      <c r="AF1320" s="16" t="str">
        <f>IF(ISERROR(VLOOKUP($AC1320&amp;"-"&amp;$F1320,Bonuses!$B$1:$G$1006,5,FALSE)),"",IF(VLOOKUP($AC1320&amp;"-"&amp;$F1320,Bonuses!$B$1:$G$1006,5,FALSE)="","",VLOOKUP($AC1320&amp;"-"&amp;$F1320,Bonuses!$B$1:$G$1006,6,FALSE)&amp;" yrs, "&amp;VLOOKUP($AC1320&amp;"-"&amp;$F1320,Bonuses!$B$1:$G$1006,5,FALSE)))</f>
        <v/>
      </c>
    </row>
    <row r="1321" spans="1:32" s="21" customFormat="1" x14ac:dyDescent="0.25">
      <c r="A1321" s="21" t="s">
        <v>3101</v>
      </c>
      <c r="B1321" s="21">
        <f t="shared" si="100"/>
        <v>0</v>
      </c>
      <c r="C1321" s="21" t="str">
        <f t="shared" si="101"/>
        <v>B</v>
      </c>
      <c r="D1321" s="17">
        <f>IF($C1321="B",VLOOKUP($A1321,Bat!$A$4:$BF$2320,D$1,FALSE),VLOOKUP($A1321,Pit!$A$4:$BA$1686,D$2,FALSE))</f>
        <v>10504</v>
      </c>
      <c r="E1321" s="16" t="str">
        <f>IF($C1321="B",VLOOKUP($A1321,Bat!$A$4:$BF$2320,E$1,FALSE),VLOOKUP($A1321,Pit!$A$4:$BA$1686,E$2,FALSE))</f>
        <v>C</v>
      </c>
      <c r="F1321" s="16" t="str">
        <f>IF($C1321="B",VLOOKUP($A1321,Bat!$A$4:$BF$2320,F$1,FALSE),VLOOKUP($A1321,Pit!$A$4:$BA$1686,F$2,FALSE))</f>
        <v>Rudy</v>
      </c>
      <c r="G1321" s="16" t="str">
        <f>IF($C1321="B",VLOOKUP($A1321,Bat!$A$4:$BF$2320,G$1,FALSE),VLOOKUP($A1321,Pit!$A$4:$BA$1686,G$2,FALSE))</f>
        <v>Stephens</v>
      </c>
      <c r="H1321" s="16">
        <f>IF($C1321="B",VLOOKUP($A1321,Bat!$A$4:$BF$2320,H$1,FALSE),VLOOKUP($A1321,Pit!$A$4:$BA$1686,H$2,FALSE))</f>
        <v>23</v>
      </c>
      <c r="I1321" s="16" t="str">
        <f>IF($C1321="B",VLOOKUP($A1321,Bat!$A$4:$BF$2320,I$1,FALSE),VLOOKUP($A1321,Pit!$A$4:$BA$1686,I$2,FALSE))</f>
        <v>R</v>
      </c>
      <c r="J1321" s="16" t="str">
        <f>IF($C1321="B",VLOOKUP($A1321,Bat!$A$4:$BF$2320,J$1,FALSE),VLOOKUP($A1321,Pit!$A$4:$BA$1686,J$2,FALSE))</f>
        <v>R</v>
      </c>
      <c r="K1321" s="16" t="str">
        <f>IF($C1321="B",VLOOKUP($A1321,Bat!$A$4:$BF$2320,K$1,FALSE),VLOOKUP($A1321,Pit!$A$4:$BA$1686,K$2,FALSE))</f>
        <v>Normal</v>
      </c>
      <c r="L1321" s="17" t="str">
        <f>IF($C1321="B",VLOOKUP($A1321,Bat!$A$4:$BF$2320,L$1,FALSE),VLOOKUP($A1321,Pit!$A$4:$BA$1686,L$2,FALSE))</f>
        <v>Low</v>
      </c>
      <c r="M1321" s="16">
        <f>IF($C1321="B",VLOOKUP($A1321,Bat!$A$4:$BF$2320,M$1,FALSE),VLOOKUP($A1321,Pit!$A$4:$BA$1686,M$2,FALSE))</f>
        <v>1</v>
      </c>
      <c r="N1321" s="16">
        <f>IF($C1321="B",VLOOKUP($A1321,Bat!$A$4:$BF$2320,N$1,FALSE),VLOOKUP($A1321,Pit!$A$4:$BA$1686,N$2,FALSE))</f>
        <v>3</v>
      </c>
      <c r="O1321" s="16">
        <f>IF($C1321="B",VLOOKUP($A1321,Bat!$A$4:$BF$2320,O$1,FALSE),VLOOKUP($A1321,Pit!$A$4:$BA$1686,O$2,FALSE))</f>
        <v>2</v>
      </c>
      <c r="P1321" s="16">
        <f>IF($C1321="B",VLOOKUP($A1321,Bat!$A$4:$BF$2320,P$1,FALSE),VLOOKUP($A1321,Pit!$A$4:$BA$1686,P$2,FALSE))</f>
        <v>4</v>
      </c>
      <c r="Q1321" s="17">
        <f>IF($C1321="B",VLOOKUP($A1321,Bat!$A$4:$BF$2320,Q$1,FALSE),VLOOKUP($A1321,Pit!$A$4:$BA$1686,Q$2,FALSE))</f>
        <v>2</v>
      </c>
      <c r="R1321" s="18">
        <f>IF($C1321="B",VLOOKUP($A1321,Bat!$A$4:$BF$2320,R$1,FALSE),VLOOKUP($A1321,Pit!$A$4:$BA$1686,R$2,FALSE))</f>
        <v>-8.3662565232627824</v>
      </c>
      <c r="S1321" s="19">
        <f>IF($C1321="B",VLOOKUP($A1321,Bat!$A$4:$BF$2320,S$1,FALSE),VLOOKUP($A1321,Pit!$A$4:$BA$1686,S$2,FALSE))</f>
        <v>-0.77817303324341558</v>
      </c>
      <c r="T1321" s="20" t="str">
        <f>IF($C1321="B",VLOOKUP($A1321,Bat!$A$4:$BF$2320,T$1,FALSE),VLOOKUP($A1321,Pit!$A$4:$BA$1686,T$2,FALSE))</f>
        <v>-</v>
      </c>
      <c r="U1321" s="17" t="str">
        <f>VLOOKUP(IF($C1321="B",VLOOKUP($A1321,Bat!$A$4:$AU$2320,U$1,FALSE),VLOOKUP($A1321,Pit!$A$4:$BE$1686,U$2,FALSE)),COND!$A$35:$B$41,2,FALSE)</f>
        <v>??</v>
      </c>
      <c r="V1321" s="21">
        <f>IF($C1321="B",VLOOKUP($A1321,Bat!$A$4:$AT$2284,46,FALSE),VLOOKUP($A1321,Pit!$A$4:$BD$1664,56,FALSE))</f>
        <v>967</v>
      </c>
      <c r="W1321" s="16">
        <f t="shared" si="102"/>
        <v>999</v>
      </c>
      <c r="X1321" s="16"/>
      <c r="Y1321" s="22">
        <f t="shared" si="103"/>
        <v>1196</v>
      </c>
      <c r="Z1321" s="16" t="str">
        <f>IFERROR(VLOOKUP($D1321,Results37!$F$3:$L$1396,Z$1,FALSE),"")</f>
        <v/>
      </c>
      <c r="AA1321" s="47" t="str">
        <f>IF(ISERROR(VLOOKUP(D1321,Results37!$F$3:$O$399,AA$1,FALSE)),"",IF(VLOOKUP(D1321,Results37!$F$3:$O$399,AA$1+1,FALSE)=1,"S"&amp;VLOOKUP(D1321,Results37!$F$3:$O$399,AA$1,FALSE),VLOOKUP(D1321,Results37!$F$3:$O$399,AA$1,FALSE)))</f>
        <v/>
      </c>
      <c r="AB1321" s="16" t="str">
        <f>IFERROR(VLOOKUP($D1321,Results37!$F$3:$L$1396,AB$1,FALSE),"")</f>
        <v/>
      </c>
      <c r="AC1321" s="16" t="str">
        <f>IFERROR(VLOOKUP($D1321,Results37!$F$3:$L$1396,AC$1,FALSE),"")</f>
        <v/>
      </c>
      <c r="AD1321" s="16" t="str">
        <f t="shared" si="104"/>
        <v/>
      </c>
      <c r="AE1321" s="20" t="str">
        <f>IF(ISERROR(VLOOKUP($AC1321&amp;"-"&amp;$F1321&amp;" "&amp;G1321,Bonuses!$B$1:$G$1006,4,FALSE)),"",INT(VLOOKUP($AC1321&amp;"-"&amp;$F1321&amp;" "&amp;$G1321,Bonuses!$B$1:$G$1006,4,FALSE)))</f>
        <v/>
      </c>
      <c r="AF1321" s="16" t="str">
        <f>IF(ISERROR(VLOOKUP($AC1321&amp;"-"&amp;$F1321,Bonuses!$B$1:$G$1006,5,FALSE)),"",IF(VLOOKUP($AC1321&amp;"-"&amp;$F1321,Bonuses!$B$1:$G$1006,5,FALSE)="","",VLOOKUP($AC1321&amp;"-"&amp;$F1321,Bonuses!$B$1:$G$1006,6,FALSE)&amp;" yrs, "&amp;VLOOKUP($AC1321&amp;"-"&amp;$F1321,Bonuses!$B$1:$G$1006,5,FALSE)))</f>
        <v/>
      </c>
    </row>
    <row r="1322" spans="1:32" s="21" customFormat="1" x14ac:dyDescent="0.25">
      <c r="A1322" s="21" t="s">
        <v>2225</v>
      </c>
      <c r="B1322" s="21">
        <f t="shared" si="100"/>
        <v>0</v>
      </c>
      <c r="C1322" s="21" t="str">
        <f t="shared" si="101"/>
        <v>B</v>
      </c>
      <c r="D1322" s="17">
        <f>IF($C1322="B",VLOOKUP($A1322,Bat!$A$4:$BF$2320,D$1,FALSE),VLOOKUP($A1322,Pit!$A$4:$BA$1686,D$2,FALSE))</f>
        <v>10426</v>
      </c>
      <c r="E1322" s="16" t="str">
        <f>IF($C1322="B",VLOOKUP($A1322,Bat!$A$4:$BF$2320,E$1,FALSE),VLOOKUP($A1322,Pit!$A$4:$BA$1686,E$2,FALSE))</f>
        <v>C</v>
      </c>
      <c r="F1322" s="16" t="str">
        <f>IF($C1322="B",VLOOKUP($A1322,Bat!$A$4:$BF$2320,F$1,FALSE),VLOOKUP($A1322,Pit!$A$4:$BA$1686,F$2,FALSE))</f>
        <v>Jim</v>
      </c>
      <c r="G1322" s="16" t="str">
        <f>IF($C1322="B",VLOOKUP($A1322,Bat!$A$4:$BF$2320,G$1,FALSE),VLOOKUP($A1322,Pit!$A$4:$BA$1686,G$2,FALSE))</f>
        <v>Campbell</v>
      </c>
      <c r="H1322" s="16">
        <f>IF($C1322="B",VLOOKUP($A1322,Bat!$A$4:$BF$2320,H$1,FALSE),VLOOKUP($A1322,Pit!$A$4:$BA$1686,H$2,FALSE))</f>
        <v>23</v>
      </c>
      <c r="I1322" s="16" t="str">
        <f>IF($C1322="B",VLOOKUP($A1322,Bat!$A$4:$BF$2320,I$1,FALSE),VLOOKUP($A1322,Pit!$A$4:$BA$1686,I$2,FALSE))</f>
        <v>R</v>
      </c>
      <c r="J1322" s="16" t="str">
        <f>IF($C1322="B",VLOOKUP($A1322,Bat!$A$4:$BF$2320,J$1,FALSE),VLOOKUP($A1322,Pit!$A$4:$BA$1686,J$2,FALSE))</f>
        <v>R</v>
      </c>
      <c r="K1322" s="16" t="str">
        <f>IF($C1322="B",VLOOKUP($A1322,Bat!$A$4:$BF$2320,K$1,FALSE),VLOOKUP($A1322,Pit!$A$4:$BA$1686,K$2,FALSE))</f>
        <v>Low</v>
      </c>
      <c r="L1322" s="17" t="str">
        <f>IF($C1322="B",VLOOKUP($A1322,Bat!$A$4:$BF$2320,L$1,FALSE),VLOOKUP($A1322,Pit!$A$4:$BA$1686,L$2,FALSE))</f>
        <v>Normal</v>
      </c>
      <c r="M1322" s="16">
        <f>IF($C1322="B",VLOOKUP($A1322,Bat!$A$4:$BF$2320,M$1,FALSE),VLOOKUP($A1322,Pit!$A$4:$BA$1686,M$2,FALSE))</f>
        <v>2</v>
      </c>
      <c r="N1322" s="16">
        <f>IF($C1322="B",VLOOKUP($A1322,Bat!$A$4:$BF$2320,N$1,FALSE),VLOOKUP($A1322,Pit!$A$4:$BA$1686,N$2,FALSE))</f>
        <v>1</v>
      </c>
      <c r="O1322" s="16">
        <f>IF($C1322="B",VLOOKUP($A1322,Bat!$A$4:$BF$2320,O$1,FALSE),VLOOKUP($A1322,Pit!$A$4:$BA$1686,O$2,FALSE))</f>
        <v>2</v>
      </c>
      <c r="P1322" s="16">
        <f>IF($C1322="B",VLOOKUP($A1322,Bat!$A$4:$BF$2320,P$1,FALSE),VLOOKUP($A1322,Pit!$A$4:$BA$1686,P$2,FALSE))</f>
        <v>1</v>
      </c>
      <c r="Q1322" s="17">
        <f>IF($C1322="B",VLOOKUP($A1322,Bat!$A$4:$BF$2320,Q$1,FALSE),VLOOKUP($A1322,Pit!$A$4:$BA$1686,Q$2,FALSE))</f>
        <v>3</v>
      </c>
      <c r="R1322" s="18">
        <f>IF($C1322="B",VLOOKUP($A1322,Bat!$A$4:$BF$2320,R$1,FALSE),VLOOKUP($A1322,Pit!$A$4:$BA$1686,R$2,FALSE))</f>
        <v>-9.4481910475803392</v>
      </c>
      <c r="S1322" s="19">
        <f>IF($C1322="B",VLOOKUP($A1322,Bat!$A$4:$BF$2320,S$1,FALSE),VLOOKUP($A1322,Pit!$A$4:$BA$1686,S$2,FALSE))</f>
        <v>-0.93243138784448021</v>
      </c>
      <c r="T1322" s="20" t="str">
        <f>IF($C1322="B",VLOOKUP($A1322,Bat!$A$4:$BF$2320,T$1,FALSE),VLOOKUP($A1322,Pit!$A$4:$BA$1686,T$2,FALSE))</f>
        <v>-</v>
      </c>
      <c r="U1322" s="17" t="str">
        <f>VLOOKUP(IF($C1322="B",VLOOKUP($A1322,Bat!$A$4:$AU$2320,U$1,FALSE),VLOOKUP($A1322,Pit!$A$4:$BE$1686,U$2,FALSE)),COND!$A$35:$B$41,2,FALSE)</f>
        <v>??</v>
      </c>
      <c r="V1322" s="21">
        <f>IF($C1322="B",VLOOKUP($A1322,Bat!$A$4:$AT$2284,46,FALSE),VLOOKUP($A1322,Pit!$A$4:$BD$1664,56,FALSE))</f>
        <v>968</v>
      </c>
      <c r="W1322" s="16">
        <f t="shared" si="102"/>
        <v>999</v>
      </c>
      <c r="X1322" s="16"/>
      <c r="Y1322" s="22">
        <f t="shared" si="103"/>
        <v>1236</v>
      </c>
      <c r="Z1322" s="16" t="str">
        <f>IFERROR(VLOOKUP($D1322,Results37!$F$3:$L$1396,Z$1,FALSE),"")</f>
        <v/>
      </c>
      <c r="AA1322" s="47" t="str">
        <f>IF(ISERROR(VLOOKUP(D1322,Results37!$F$3:$O$399,AA$1,FALSE)),"",IF(VLOOKUP(D1322,Results37!$F$3:$O$399,AA$1+1,FALSE)=1,"S"&amp;VLOOKUP(D1322,Results37!$F$3:$O$399,AA$1,FALSE),VLOOKUP(D1322,Results37!$F$3:$O$399,AA$1,FALSE)))</f>
        <v/>
      </c>
      <c r="AB1322" s="16" t="str">
        <f>IFERROR(VLOOKUP($D1322,Results37!$F$3:$L$1396,AB$1,FALSE),"")</f>
        <v/>
      </c>
      <c r="AC1322" s="16" t="str">
        <f>IFERROR(VLOOKUP($D1322,Results37!$F$3:$L$1396,AC$1,FALSE),"")</f>
        <v/>
      </c>
      <c r="AD1322" s="16" t="str">
        <f t="shared" si="104"/>
        <v/>
      </c>
      <c r="AE1322" s="20" t="str">
        <f>IF(ISERROR(VLOOKUP($AC1322&amp;"-"&amp;$F1322&amp;" "&amp;G1322,Bonuses!$B$1:$G$1006,4,FALSE)),"",INT(VLOOKUP($AC1322&amp;"-"&amp;$F1322&amp;" "&amp;$G1322,Bonuses!$B$1:$G$1006,4,FALSE)))</f>
        <v/>
      </c>
      <c r="AF1322" s="16" t="str">
        <f>IF(ISERROR(VLOOKUP($AC1322&amp;"-"&amp;$F1322,Bonuses!$B$1:$G$1006,5,FALSE)),"",IF(VLOOKUP($AC1322&amp;"-"&amp;$F1322,Bonuses!$B$1:$G$1006,5,FALSE)="","",VLOOKUP($AC1322&amp;"-"&amp;$F1322,Bonuses!$B$1:$G$1006,6,FALSE)&amp;" yrs, "&amp;VLOOKUP($AC1322&amp;"-"&amp;$F1322,Bonuses!$B$1:$G$1006,5,FALSE)))</f>
        <v/>
      </c>
    </row>
    <row r="1323" spans="1:32" s="21" customFormat="1" x14ac:dyDescent="0.25">
      <c r="A1323" s="21" t="s">
        <v>2235</v>
      </c>
      <c r="B1323" s="21">
        <f t="shared" si="100"/>
        <v>0</v>
      </c>
      <c r="C1323" s="21" t="str">
        <f t="shared" si="101"/>
        <v>B</v>
      </c>
      <c r="D1323" s="17">
        <f>IF($C1323="B",VLOOKUP($A1323,Bat!$A$4:$BF$2320,D$1,FALSE),VLOOKUP($A1323,Pit!$A$4:$BA$1686,D$2,FALSE))</f>
        <v>10299</v>
      </c>
      <c r="E1323" s="16" t="str">
        <f>IF($C1323="B",VLOOKUP($A1323,Bat!$A$4:$BF$2320,E$1,FALSE),VLOOKUP($A1323,Pit!$A$4:$BA$1686,E$2,FALSE))</f>
        <v>C</v>
      </c>
      <c r="F1323" s="16" t="str">
        <f>IF($C1323="B",VLOOKUP($A1323,Bat!$A$4:$BF$2320,F$1,FALSE),VLOOKUP($A1323,Pit!$A$4:$BA$1686,F$2,FALSE))</f>
        <v>Pedro</v>
      </c>
      <c r="G1323" s="16" t="str">
        <f>IF($C1323="B",VLOOKUP($A1323,Bat!$A$4:$BF$2320,G$1,FALSE),VLOOKUP($A1323,Pit!$A$4:$BA$1686,G$2,FALSE))</f>
        <v>Lara</v>
      </c>
      <c r="H1323" s="16">
        <f>IF($C1323="B",VLOOKUP($A1323,Bat!$A$4:$BF$2320,H$1,FALSE),VLOOKUP($A1323,Pit!$A$4:$BA$1686,H$2,FALSE))</f>
        <v>23</v>
      </c>
      <c r="I1323" s="16" t="str">
        <f>IF($C1323="B",VLOOKUP($A1323,Bat!$A$4:$BF$2320,I$1,FALSE),VLOOKUP($A1323,Pit!$A$4:$BA$1686,I$2,FALSE))</f>
        <v>R</v>
      </c>
      <c r="J1323" s="16" t="str">
        <f>IF($C1323="B",VLOOKUP($A1323,Bat!$A$4:$BF$2320,J$1,FALSE),VLOOKUP($A1323,Pit!$A$4:$BA$1686,J$2,FALSE))</f>
        <v>R</v>
      </c>
      <c r="K1323" s="16" t="str">
        <f>IF($C1323="B",VLOOKUP($A1323,Bat!$A$4:$BF$2320,K$1,FALSE),VLOOKUP($A1323,Pit!$A$4:$BA$1686,K$2,FALSE))</f>
        <v>Low</v>
      </c>
      <c r="L1323" s="17" t="str">
        <f>IF($C1323="B",VLOOKUP($A1323,Bat!$A$4:$BF$2320,L$1,FALSE),VLOOKUP($A1323,Pit!$A$4:$BA$1686,L$2,FALSE))</f>
        <v>High</v>
      </c>
      <c r="M1323" s="16">
        <f>IF($C1323="B",VLOOKUP($A1323,Bat!$A$4:$BF$2320,M$1,FALSE),VLOOKUP($A1323,Pit!$A$4:$BA$1686,M$2,FALSE))</f>
        <v>1</v>
      </c>
      <c r="N1323" s="16">
        <f>IF($C1323="B",VLOOKUP($A1323,Bat!$A$4:$BF$2320,N$1,FALSE),VLOOKUP($A1323,Pit!$A$4:$BA$1686,N$2,FALSE))</f>
        <v>2</v>
      </c>
      <c r="O1323" s="16">
        <f>IF($C1323="B",VLOOKUP($A1323,Bat!$A$4:$BF$2320,O$1,FALSE),VLOOKUP($A1323,Pit!$A$4:$BA$1686,O$2,FALSE))</f>
        <v>3</v>
      </c>
      <c r="P1323" s="16">
        <f>IF($C1323="B",VLOOKUP($A1323,Bat!$A$4:$BF$2320,P$1,FALSE),VLOOKUP($A1323,Pit!$A$4:$BA$1686,P$2,FALSE))</f>
        <v>1</v>
      </c>
      <c r="Q1323" s="17">
        <f>IF($C1323="B",VLOOKUP($A1323,Bat!$A$4:$BF$2320,Q$1,FALSE),VLOOKUP($A1323,Pit!$A$4:$BA$1686,Q$2,FALSE))</f>
        <v>2</v>
      </c>
      <c r="R1323" s="18">
        <f>IF($C1323="B",VLOOKUP($A1323,Bat!$A$4:$BF$2320,R$1,FALSE),VLOOKUP($A1323,Pit!$A$4:$BA$1686,R$2,FALSE))</f>
        <v>-12.121856259726444</v>
      </c>
      <c r="S1323" s="19">
        <f>IF($C1323="B",VLOOKUP($A1323,Bat!$A$4:$BF$2320,S$1,FALSE),VLOOKUP($A1323,Pit!$A$4:$BA$1686,S$2,FALSE))</f>
        <v>-1.3136330105950926</v>
      </c>
      <c r="T1323" s="20" t="str">
        <f>IF($C1323="B",VLOOKUP($A1323,Bat!$A$4:$BF$2320,T$1,FALSE),VLOOKUP($A1323,Pit!$A$4:$BA$1686,T$2,FALSE))</f>
        <v>$1.8m</v>
      </c>
      <c r="U1323" s="17" t="str">
        <f>VLOOKUP(IF($C1323="B",VLOOKUP($A1323,Bat!$A$4:$AU$2320,U$1,FALSE),VLOOKUP($A1323,Pit!$A$4:$BE$1686,U$2,FALSE)),COND!$A$35:$B$41,2,FALSE)</f>
        <v>??</v>
      </c>
      <c r="V1323" s="21">
        <f>IF($C1323="B",VLOOKUP($A1323,Bat!$A$4:$AT$2284,46,FALSE),VLOOKUP($A1323,Pit!$A$4:$BD$1664,56,FALSE))</f>
        <v>969</v>
      </c>
      <c r="W1323" s="16">
        <f t="shared" si="102"/>
        <v>999</v>
      </c>
      <c r="X1323" s="16"/>
      <c r="Y1323" s="22">
        <f t="shared" si="103"/>
        <v>1345</v>
      </c>
      <c r="Z1323" s="16" t="str">
        <f>IFERROR(VLOOKUP($D1323,Results37!$F$3:$L$1396,Z$1,FALSE),"")</f>
        <v/>
      </c>
      <c r="AA1323" s="47" t="str">
        <f>IF(ISERROR(VLOOKUP(D1323,Results37!$F$3:$O$399,AA$1,FALSE)),"",IF(VLOOKUP(D1323,Results37!$F$3:$O$399,AA$1+1,FALSE)=1,"S"&amp;VLOOKUP(D1323,Results37!$F$3:$O$399,AA$1,FALSE),VLOOKUP(D1323,Results37!$F$3:$O$399,AA$1,FALSE)))</f>
        <v/>
      </c>
      <c r="AB1323" s="16" t="str">
        <f>IFERROR(VLOOKUP($D1323,Results37!$F$3:$L$1396,AB$1,FALSE),"")</f>
        <v/>
      </c>
      <c r="AC1323" s="16" t="str">
        <f>IFERROR(VLOOKUP($D1323,Results37!$F$3:$L$1396,AC$1,FALSE),"")</f>
        <v/>
      </c>
      <c r="AD1323" s="16" t="str">
        <f t="shared" si="104"/>
        <v/>
      </c>
      <c r="AE1323" s="20" t="str">
        <f>IF(ISERROR(VLOOKUP($AC1323&amp;"-"&amp;$F1323&amp;" "&amp;G1323,Bonuses!$B$1:$G$1006,4,FALSE)),"",INT(VLOOKUP($AC1323&amp;"-"&amp;$F1323&amp;" "&amp;$G1323,Bonuses!$B$1:$G$1006,4,FALSE)))</f>
        <v/>
      </c>
      <c r="AF1323" s="16" t="str">
        <f>IF(ISERROR(VLOOKUP($AC1323&amp;"-"&amp;$F1323,Bonuses!$B$1:$G$1006,5,FALSE)),"",IF(VLOOKUP($AC1323&amp;"-"&amp;$F1323,Bonuses!$B$1:$G$1006,5,FALSE)="","",VLOOKUP($AC1323&amp;"-"&amp;$F1323,Bonuses!$B$1:$G$1006,6,FALSE)&amp;" yrs, "&amp;VLOOKUP($AC1323&amp;"-"&amp;$F1323,Bonuses!$B$1:$G$1006,5,FALSE)))</f>
        <v/>
      </c>
    </row>
    <row r="1324" spans="1:32" s="21" customFormat="1" x14ac:dyDescent="0.25">
      <c r="A1324" s="21" t="s">
        <v>1866</v>
      </c>
      <c r="B1324" s="21">
        <f t="shared" si="100"/>
        <v>0</v>
      </c>
      <c r="C1324" s="21" t="str">
        <f t="shared" si="101"/>
        <v>B</v>
      </c>
      <c r="D1324" s="17">
        <f>IF($C1324="B",VLOOKUP($A1324,Bat!$A$4:$BF$2320,D$1,FALSE),VLOOKUP($A1324,Pit!$A$4:$BA$1686,D$2,FALSE))</f>
        <v>13253</v>
      </c>
      <c r="E1324" s="16" t="str">
        <f>IF($C1324="B",VLOOKUP($A1324,Bat!$A$4:$BF$2320,E$1,FALSE),VLOOKUP($A1324,Pit!$A$4:$BA$1686,E$2,FALSE))</f>
        <v>SS</v>
      </c>
      <c r="F1324" s="16" t="str">
        <f>IF($C1324="B",VLOOKUP($A1324,Bat!$A$4:$BF$2320,F$1,FALSE),VLOOKUP($A1324,Pit!$A$4:$BA$1686,F$2,FALSE))</f>
        <v>Alexander</v>
      </c>
      <c r="G1324" s="16" t="str">
        <f>IF($C1324="B",VLOOKUP($A1324,Bat!$A$4:$BF$2320,G$1,FALSE),VLOOKUP($A1324,Pit!$A$4:$BA$1686,G$2,FALSE))</f>
        <v>Fish</v>
      </c>
      <c r="H1324" s="16">
        <f>IF($C1324="B",VLOOKUP($A1324,Bat!$A$4:$BF$2320,H$1,FALSE),VLOOKUP($A1324,Pit!$A$4:$BA$1686,H$2,FALSE))</f>
        <v>22</v>
      </c>
      <c r="I1324" s="16" t="str">
        <f>IF($C1324="B",VLOOKUP($A1324,Bat!$A$4:$BF$2320,I$1,FALSE),VLOOKUP($A1324,Pit!$A$4:$BA$1686,I$2,FALSE))</f>
        <v>S</v>
      </c>
      <c r="J1324" s="16" t="str">
        <f>IF($C1324="B",VLOOKUP($A1324,Bat!$A$4:$BF$2320,J$1,FALSE),VLOOKUP($A1324,Pit!$A$4:$BA$1686,J$2,FALSE))</f>
        <v>R</v>
      </c>
      <c r="K1324" s="16" t="str">
        <f>IF($C1324="B",VLOOKUP($A1324,Bat!$A$4:$BF$2320,K$1,FALSE),VLOOKUP($A1324,Pit!$A$4:$BA$1686,K$2,FALSE))</f>
        <v>Low</v>
      </c>
      <c r="L1324" s="17" t="str">
        <f>IF($C1324="B",VLOOKUP($A1324,Bat!$A$4:$BF$2320,L$1,FALSE),VLOOKUP($A1324,Pit!$A$4:$BA$1686,L$2,FALSE))</f>
        <v>Low</v>
      </c>
      <c r="M1324" s="16">
        <f>IF($C1324="B",VLOOKUP($A1324,Bat!$A$4:$BF$2320,M$1,FALSE),VLOOKUP($A1324,Pit!$A$4:$BA$1686,M$2,FALSE))</f>
        <v>5</v>
      </c>
      <c r="N1324" s="16">
        <f>IF($C1324="B",VLOOKUP($A1324,Bat!$A$4:$BF$2320,N$1,FALSE),VLOOKUP($A1324,Pit!$A$4:$BA$1686,N$2,FALSE))</f>
        <v>6</v>
      </c>
      <c r="O1324" s="16">
        <f>IF($C1324="B",VLOOKUP($A1324,Bat!$A$4:$BF$2320,O$1,FALSE),VLOOKUP($A1324,Pit!$A$4:$BA$1686,O$2,FALSE))</f>
        <v>2</v>
      </c>
      <c r="P1324" s="16">
        <f>IF($C1324="B",VLOOKUP($A1324,Bat!$A$4:$BF$2320,P$1,FALSE),VLOOKUP($A1324,Pit!$A$4:$BA$1686,P$2,FALSE))</f>
        <v>4</v>
      </c>
      <c r="Q1324" s="17">
        <f>IF($C1324="B",VLOOKUP($A1324,Bat!$A$4:$BF$2320,Q$1,FALSE),VLOOKUP($A1324,Pit!$A$4:$BA$1686,Q$2,FALSE))</f>
        <v>2</v>
      </c>
      <c r="R1324" s="18">
        <f>IF($C1324="B",VLOOKUP($A1324,Bat!$A$4:$BF$2320,R$1,FALSE),VLOOKUP($A1324,Pit!$A$4:$BA$1686,R$2,FALSE))</f>
        <v>8.2393511286172298</v>
      </c>
      <c r="S1324" s="19">
        <f>IF($C1324="B",VLOOKUP($A1324,Bat!$A$4:$BF$2320,S$1,FALSE),VLOOKUP($A1324,Pit!$A$4:$BA$1686,S$2,FALSE))</f>
        <v>1.5893951106288673</v>
      </c>
      <c r="T1324" s="20" t="str">
        <f>IF($C1324="B",VLOOKUP($A1324,Bat!$A$4:$BF$2320,T$1,FALSE),VLOOKUP($A1324,Pit!$A$4:$BA$1686,T$2,FALSE))</f>
        <v>$230k</v>
      </c>
      <c r="U1324" s="17" t="str">
        <f>VLOOKUP(IF($C1324="B",VLOOKUP($A1324,Bat!$A$4:$AU$2320,U$1,FALSE),VLOOKUP($A1324,Pit!$A$4:$BE$1686,U$2,FALSE)),COND!$A$35:$B$41,2,FALSE)</f>
        <v>??</v>
      </c>
      <c r="V1324" s="21">
        <f>IF($C1324="B",VLOOKUP($A1324,Bat!$A$4:$AT$2284,46,FALSE),VLOOKUP($A1324,Pit!$A$4:$BD$1664,56,FALSE))</f>
        <v>972</v>
      </c>
      <c r="W1324" s="16">
        <f t="shared" si="102"/>
        <v>999</v>
      </c>
      <c r="X1324" s="16"/>
      <c r="Y1324" s="22">
        <f t="shared" si="103"/>
        <v>164</v>
      </c>
      <c r="Z1324" s="16" t="str">
        <f>IFERROR(VLOOKUP($D1324,Results37!$F$3:$L$1396,Z$1,FALSE),"")</f>
        <v/>
      </c>
      <c r="AA1324" s="47" t="str">
        <f>IF(ISERROR(VLOOKUP(D1324,Results37!$F$3:$O$399,AA$1,FALSE)),"",IF(VLOOKUP(D1324,Results37!$F$3:$O$399,AA$1+1,FALSE)=1,"S"&amp;VLOOKUP(D1324,Results37!$F$3:$O$399,AA$1,FALSE),VLOOKUP(D1324,Results37!$F$3:$O$399,AA$1,FALSE)))</f>
        <v/>
      </c>
      <c r="AB1324" s="16" t="str">
        <f>IFERROR(VLOOKUP($D1324,Results37!$F$3:$L$1396,AB$1,FALSE),"")</f>
        <v/>
      </c>
      <c r="AC1324" s="16" t="str">
        <f>IFERROR(VLOOKUP($D1324,Results37!$F$3:$L$1396,AC$1,FALSE),"")</f>
        <v/>
      </c>
      <c r="AD1324" s="16" t="str">
        <f t="shared" si="104"/>
        <v/>
      </c>
      <c r="AE1324" s="20" t="str">
        <f>IF(ISERROR(VLOOKUP($AC1324&amp;"-"&amp;$F1324&amp;" "&amp;G1324,Bonuses!$B$1:$G$1006,4,FALSE)),"",INT(VLOOKUP($AC1324&amp;"-"&amp;$F1324&amp;" "&amp;$G1324,Bonuses!$B$1:$G$1006,4,FALSE)))</f>
        <v/>
      </c>
      <c r="AF1324" s="16" t="str">
        <f>IF(ISERROR(VLOOKUP($AC1324&amp;"-"&amp;$F1324,Bonuses!$B$1:$G$1006,5,FALSE)),"",IF(VLOOKUP($AC1324&amp;"-"&amp;$F1324,Bonuses!$B$1:$G$1006,5,FALSE)="","",VLOOKUP($AC1324&amp;"-"&amp;$F1324,Bonuses!$B$1:$G$1006,6,FALSE)&amp;" yrs, "&amp;VLOOKUP($AC1324&amp;"-"&amp;$F1324,Bonuses!$B$1:$G$1006,5,FALSE)))</f>
        <v/>
      </c>
    </row>
    <row r="1325" spans="1:32" s="21" customFormat="1" x14ac:dyDescent="0.25">
      <c r="A1325" s="21" t="s">
        <v>1922</v>
      </c>
      <c r="B1325" s="21">
        <f t="shared" si="100"/>
        <v>0</v>
      </c>
      <c r="C1325" s="21" t="str">
        <f t="shared" si="101"/>
        <v>B</v>
      </c>
      <c r="D1325" s="17">
        <f>IF($C1325="B",VLOOKUP($A1325,Bat!$A$4:$BF$2320,D$1,FALSE),VLOOKUP($A1325,Pit!$A$4:$BA$1686,D$2,FALSE))</f>
        <v>2579</v>
      </c>
      <c r="E1325" s="16" t="str">
        <f>IF($C1325="B",VLOOKUP($A1325,Bat!$A$4:$BF$2320,E$1,FALSE),VLOOKUP($A1325,Pit!$A$4:$BA$1686,E$2,FALSE))</f>
        <v>1B</v>
      </c>
      <c r="F1325" s="16" t="str">
        <f>IF($C1325="B",VLOOKUP($A1325,Bat!$A$4:$BF$2320,F$1,FALSE),VLOOKUP($A1325,Pit!$A$4:$BA$1686,F$2,FALSE))</f>
        <v>Manuel</v>
      </c>
      <c r="G1325" s="16" t="str">
        <f>IF($C1325="B",VLOOKUP($A1325,Bat!$A$4:$BF$2320,G$1,FALSE),VLOOKUP($A1325,Pit!$A$4:$BA$1686,G$2,FALSE))</f>
        <v>González</v>
      </c>
      <c r="H1325" s="16">
        <f>IF($C1325="B",VLOOKUP($A1325,Bat!$A$4:$BF$2320,H$1,FALSE),VLOOKUP($A1325,Pit!$A$4:$BA$1686,H$2,FALSE))</f>
        <v>24</v>
      </c>
      <c r="I1325" s="16" t="str">
        <f>IF($C1325="B",VLOOKUP($A1325,Bat!$A$4:$BF$2320,I$1,FALSE),VLOOKUP($A1325,Pit!$A$4:$BA$1686,I$2,FALSE))</f>
        <v>R</v>
      </c>
      <c r="J1325" s="16" t="str">
        <f>IF($C1325="B",VLOOKUP($A1325,Bat!$A$4:$BF$2320,J$1,FALSE),VLOOKUP($A1325,Pit!$A$4:$BA$1686,J$2,FALSE))</f>
        <v>R</v>
      </c>
      <c r="K1325" s="16" t="str">
        <f>IF($C1325="B",VLOOKUP($A1325,Bat!$A$4:$BF$2320,K$1,FALSE),VLOOKUP($A1325,Pit!$A$4:$BA$1686,K$2,FALSE))</f>
        <v>Low</v>
      </c>
      <c r="L1325" s="17" t="str">
        <f>IF($C1325="B",VLOOKUP($A1325,Bat!$A$4:$BF$2320,L$1,FALSE),VLOOKUP($A1325,Pit!$A$4:$BA$1686,L$2,FALSE))</f>
        <v>Normal</v>
      </c>
      <c r="M1325" s="16">
        <f>IF($C1325="B",VLOOKUP($A1325,Bat!$A$4:$BF$2320,M$1,FALSE),VLOOKUP($A1325,Pit!$A$4:$BA$1686,M$2,FALSE))</f>
        <v>3</v>
      </c>
      <c r="N1325" s="16">
        <f>IF($C1325="B",VLOOKUP($A1325,Bat!$A$4:$BF$2320,N$1,FALSE),VLOOKUP($A1325,Pit!$A$4:$BA$1686,N$2,FALSE))</f>
        <v>3</v>
      </c>
      <c r="O1325" s="16">
        <f>IF($C1325="B",VLOOKUP($A1325,Bat!$A$4:$BF$2320,O$1,FALSE),VLOOKUP($A1325,Pit!$A$4:$BA$1686,O$2,FALSE))</f>
        <v>5</v>
      </c>
      <c r="P1325" s="16">
        <f>IF($C1325="B",VLOOKUP($A1325,Bat!$A$4:$BF$2320,P$1,FALSE),VLOOKUP($A1325,Pit!$A$4:$BA$1686,P$2,FALSE))</f>
        <v>6</v>
      </c>
      <c r="Q1325" s="17">
        <f>IF($C1325="B",VLOOKUP($A1325,Bat!$A$4:$BF$2320,Q$1,FALSE),VLOOKUP($A1325,Pit!$A$4:$BA$1686,Q$2,FALSE))</f>
        <v>4</v>
      </c>
      <c r="R1325" s="18">
        <f>IF($C1325="B",VLOOKUP($A1325,Bat!$A$4:$BF$2320,R$1,FALSE),VLOOKUP($A1325,Pit!$A$4:$BA$1686,R$2,FALSE))</f>
        <v>4.5535317466921947</v>
      </c>
      <c r="S1325" s="19">
        <f>IF($C1325="B",VLOOKUP($A1325,Bat!$A$4:$BF$2320,S$1,FALSE),VLOOKUP($A1325,Pit!$A$4:$BA$1686,S$2,FALSE))</f>
        <v>1.0638841666361147</v>
      </c>
      <c r="T1325" s="20" t="str">
        <f>IF($C1325="B",VLOOKUP($A1325,Bat!$A$4:$BF$2320,T$1,FALSE),VLOOKUP($A1325,Pit!$A$4:$BA$1686,T$2,FALSE))</f>
        <v>Slot</v>
      </c>
      <c r="U1325" s="17" t="str">
        <f>VLOOKUP(IF($C1325="B",VLOOKUP($A1325,Bat!$A$4:$AU$2320,U$1,FALSE),VLOOKUP($A1325,Pit!$A$4:$BE$1686,U$2,FALSE)),COND!$A$35:$B$41,2,FALSE)</f>
        <v>??</v>
      </c>
      <c r="V1325" s="21">
        <f>IF($C1325="B",VLOOKUP($A1325,Bat!$A$4:$AT$2284,46,FALSE),VLOOKUP($A1325,Pit!$A$4:$BD$1664,56,FALSE))</f>
        <v>975</v>
      </c>
      <c r="W1325" s="16">
        <f t="shared" si="102"/>
        <v>975</v>
      </c>
      <c r="X1325" s="16"/>
      <c r="Y1325" s="22">
        <f t="shared" si="103"/>
        <v>268</v>
      </c>
      <c r="Z1325" s="16" t="str">
        <f>IFERROR(VLOOKUP($D1325,Results37!$F$3:$L$1396,Z$1,FALSE),"")</f>
        <v/>
      </c>
      <c r="AA1325" s="47" t="str">
        <f>IF(ISERROR(VLOOKUP(D1325,Results37!$F$3:$O$399,AA$1,FALSE)),"",IF(VLOOKUP(D1325,Results37!$F$3:$O$399,AA$1+1,FALSE)=1,"S"&amp;VLOOKUP(D1325,Results37!$F$3:$O$399,AA$1,FALSE),VLOOKUP(D1325,Results37!$F$3:$O$399,AA$1,FALSE)))</f>
        <v/>
      </c>
      <c r="AB1325" s="16" t="str">
        <f>IFERROR(VLOOKUP($D1325,Results37!$F$3:$L$1396,AB$1,FALSE),"")</f>
        <v/>
      </c>
      <c r="AC1325" s="16" t="str">
        <f>IFERROR(VLOOKUP($D1325,Results37!$F$3:$L$1396,AC$1,FALSE),"")</f>
        <v/>
      </c>
      <c r="AD1325" s="16" t="str">
        <f t="shared" si="104"/>
        <v/>
      </c>
      <c r="AE1325" s="20" t="str">
        <f>IF(ISERROR(VLOOKUP($AC1325&amp;"-"&amp;$F1325&amp;" "&amp;G1325,Bonuses!$B$1:$G$1006,4,FALSE)),"",INT(VLOOKUP($AC1325&amp;"-"&amp;$F1325&amp;" "&amp;$G1325,Bonuses!$B$1:$G$1006,4,FALSE)))</f>
        <v/>
      </c>
      <c r="AF1325" s="16" t="str">
        <f>IF(ISERROR(VLOOKUP($AC1325&amp;"-"&amp;$F1325,Bonuses!$B$1:$G$1006,5,FALSE)),"",IF(VLOOKUP($AC1325&amp;"-"&amp;$F1325,Bonuses!$B$1:$G$1006,5,FALSE)="","",VLOOKUP($AC1325&amp;"-"&amp;$F1325,Bonuses!$B$1:$G$1006,6,FALSE)&amp;" yrs, "&amp;VLOOKUP($AC1325&amp;"-"&amp;$F1325,Bonuses!$B$1:$G$1006,5,FALSE)))</f>
        <v/>
      </c>
    </row>
    <row r="1326" spans="1:32" s="21" customFormat="1" x14ac:dyDescent="0.25">
      <c r="A1326" s="21" t="s">
        <v>1916</v>
      </c>
      <c r="B1326" s="21">
        <f t="shared" si="100"/>
        <v>0</v>
      </c>
      <c r="C1326" s="21" t="str">
        <f t="shared" si="101"/>
        <v>B</v>
      </c>
      <c r="D1326" s="17">
        <f>IF($C1326="B",VLOOKUP($A1326,Bat!$A$4:$BF$2320,D$1,FALSE),VLOOKUP($A1326,Pit!$A$4:$BA$1686,D$2,FALSE))</f>
        <v>10337</v>
      </c>
      <c r="E1326" s="16" t="str">
        <f>IF($C1326="B",VLOOKUP($A1326,Bat!$A$4:$BF$2320,E$1,FALSE),VLOOKUP($A1326,Pit!$A$4:$BA$1686,E$2,FALSE))</f>
        <v>C</v>
      </c>
      <c r="F1326" s="16" t="str">
        <f>IF($C1326="B",VLOOKUP($A1326,Bat!$A$4:$BF$2320,F$1,FALSE),VLOOKUP($A1326,Pit!$A$4:$BA$1686,F$2,FALSE))</f>
        <v>Pablo</v>
      </c>
      <c r="G1326" s="16" t="str">
        <f>IF($C1326="B",VLOOKUP($A1326,Bat!$A$4:$BF$2320,G$1,FALSE),VLOOKUP($A1326,Pit!$A$4:$BA$1686,G$2,FALSE))</f>
        <v>González</v>
      </c>
      <c r="H1326" s="16">
        <f>IF($C1326="B",VLOOKUP($A1326,Bat!$A$4:$BF$2320,H$1,FALSE),VLOOKUP($A1326,Pit!$A$4:$BA$1686,H$2,FALSE))</f>
        <v>23</v>
      </c>
      <c r="I1326" s="16" t="str">
        <f>IF($C1326="B",VLOOKUP($A1326,Bat!$A$4:$BF$2320,I$1,FALSE),VLOOKUP($A1326,Pit!$A$4:$BA$1686,I$2,FALSE))</f>
        <v>R</v>
      </c>
      <c r="J1326" s="16" t="str">
        <f>IF($C1326="B",VLOOKUP($A1326,Bat!$A$4:$BF$2320,J$1,FALSE),VLOOKUP($A1326,Pit!$A$4:$BA$1686,J$2,FALSE))</f>
        <v>R</v>
      </c>
      <c r="K1326" s="16" t="str">
        <f>IF($C1326="B",VLOOKUP($A1326,Bat!$A$4:$BF$2320,K$1,FALSE),VLOOKUP($A1326,Pit!$A$4:$BA$1686,K$2,FALSE))</f>
        <v>Normal</v>
      </c>
      <c r="L1326" s="17" t="str">
        <f>IF($C1326="B",VLOOKUP($A1326,Bat!$A$4:$BF$2320,L$1,FALSE),VLOOKUP($A1326,Pit!$A$4:$BA$1686,L$2,FALSE))</f>
        <v>Normal</v>
      </c>
      <c r="M1326" s="16">
        <f>IF($C1326="B",VLOOKUP($A1326,Bat!$A$4:$BF$2320,M$1,FALSE),VLOOKUP($A1326,Pit!$A$4:$BA$1686,M$2,FALSE))</f>
        <v>4</v>
      </c>
      <c r="N1326" s="16">
        <f>IF($C1326="B",VLOOKUP($A1326,Bat!$A$4:$BF$2320,N$1,FALSE),VLOOKUP($A1326,Pit!$A$4:$BA$1686,N$2,FALSE))</f>
        <v>3</v>
      </c>
      <c r="O1326" s="16">
        <f>IF($C1326="B",VLOOKUP($A1326,Bat!$A$4:$BF$2320,O$1,FALSE),VLOOKUP($A1326,Pit!$A$4:$BA$1686,O$2,FALSE))</f>
        <v>3</v>
      </c>
      <c r="P1326" s="16">
        <f>IF($C1326="B",VLOOKUP($A1326,Bat!$A$4:$BF$2320,P$1,FALSE),VLOOKUP($A1326,Pit!$A$4:$BA$1686,P$2,FALSE))</f>
        <v>3</v>
      </c>
      <c r="Q1326" s="17">
        <f>IF($C1326="B",VLOOKUP($A1326,Bat!$A$4:$BF$2320,Q$1,FALSE),VLOOKUP($A1326,Pit!$A$4:$BA$1686,Q$2,FALSE))</f>
        <v>3</v>
      </c>
      <c r="R1326" s="18">
        <f>IF($C1326="B",VLOOKUP($A1326,Bat!$A$4:$BF$2320,R$1,FALSE),VLOOKUP($A1326,Pit!$A$4:$BA$1686,R$2,FALSE))</f>
        <v>4.3048132959775511</v>
      </c>
      <c r="S1326" s="19">
        <f>IF($C1326="B",VLOOKUP($A1326,Bat!$A$4:$BF$2320,S$1,FALSE),VLOOKUP($A1326,Pit!$A$4:$BA$1686,S$2,FALSE))</f>
        <v>1.0284227795523009</v>
      </c>
      <c r="T1326" s="20" t="str">
        <f>IF($C1326="B",VLOOKUP($A1326,Bat!$A$4:$BF$2320,T$1,FALSE),VLOOKUP($A1326,Pit!$A$4:$BA$1686,T$2,FALSE))</f>
        <v>Slot</v>
      </c>
      <c r="U1326" s="17" t="str">
        <f>VLOOKUP(IF($C1326="B",VLOOKUP($A1326,Bat!$A$4:$AU$2320,U$1,FALSE),VLOOKUP($A1326,Pit!$A$4:$BE$1686,U$2,FALSE)),COND!$A$35:$B$41,2,FALSE)</f>
        <v>??</v>
      </c>
      <c r="V1326" s="21">
        <f>IF($C1326="B",VLOOKUP($A1326,Bat!$A$4:$AT$2284,46,FALSE),VLOOKUP($A1326,Pit!$A$4:$BD$1664,56,FALSE))</f>
        <v>976</v>
      </c>
      <c r="W1326" s="16">
        <f t="shared" si="102"/>
        <v>976</v>
      </c>
      <c r="X1326" s="16"/>
      <c r="Y1326" s="22">
        <f t="shared" si="103"/>
        <v>282</v>
      </c>
      <c r="Z1326" s="16" t="str">
        <f>IFERROR(VLOOKUP($D1326,Results37!$F$3:$L$1396,Z$1,FALSE),"")</f>
        <v/>
      </c>
      <c r="AA1326" s="47" t="str">
        <f>IF(ISERROR(VLOOKUP(D1326,Results37!$F$3:$O$399,AA$1,FALSE)),"",IF(VLOOKUP(D1326,Results37!$F$3:$O$399,AA$1+1,FALSE)=1,"S"&amp;VLOOKUP(D1326,Results37!$F$3:$O$399,AA$1,FALSE),VLOOKUP(D1326,Results37!$F$3:$O$399,AA$1,FALSE)))</f>
        <v/>
      </c>
      <c r="AB1326" s="16" t="str">
        <f>IFERROR(VLOOKUP($D1326,Results37!$F$3:$L$1396,AB$1,FALSE),"")</f>
        <v/>
      </c>
      <c r="AC1326" s="16" t="str">
        <f>IFERROR(VLOOKUP($D1326,Results37!$F$3:$L$1396,AC$1,FALSE),"")</f>
        <v/>
      </c>
      <c r="AD1326" s="16" t="str">
        <f t="shared" si="104"/>
        <v/>
      </c>
      <c r="AE1326" s="20" t="str">
        <f>IF(ISERROR(VLOOKUP($AC1326&amp;"-"&amp;$F1326&amp;" "&amp;G1326,Bonuses!$B$1:$G$1006,4,FALSE)),"",INT(VLOOKUP($AC1326&amp;"-"&amp;$F1326&amp;" "&amp;$G1326,Bonuses!$B$1:$G$1006,4,FALSE)))</f>
        <v/>
      </c>
      <c r="AF1326" s="16" t="str">
        <f>IF(ISERROR(VLOOKUP($AC1326&amp;"-"&amp;$F1326,Bonuses!$B$1:$G$1006,5,FALSE)),"",IF(VLOOKUP($AC1326&amp;"-"&amp;$F1326,Bonuses!$B$1:$G$1006,5,FALSE)="","",VLOOKUP($AC1326&amp;"-"&amp;$F1326,Bonuses!$B$1:$G$1006,6,FALSE)&amp;" yrs, "&amp;VLOOKUP($AC1326&amp;"-"&amp;$F1326,Bonuses!$B$1:$G$1006,5,FALSE)))</f>
        <v/>
      </c>
    </row>
    <row r="1327" spans="1:32" s="21" customFormat="1" x14ac:dyDescent="0.25">
      <c r="A1327" s="21" t="s">
        <v>2000</v>
      </c>
      <c r="B1327" s="21">
        <f t="shared" si="100"/>
        <v>0</v>
      </c>
      <c r="C1327" s="21" t="str">
        <f t="shared" si="101"/>
        <v>B</v>
      </c>
      <c r="D1327" s="17">
        <f>IF($C1327="B",VLOOKUP($A1327,Bat!$A$4:$BF$2320,D$1,FALSE),VLOOKUP($A1327,Pit!$A$4:$BA$1686,D$2,FALSE))</f>
        <v>5612</v>
      </c>
      <c r="E1327" s="16" t="str">
        <f>IF($C1327="B",VLOOKUP($A1327,Bat!$A$4:$BF$2320,E$1,FALSE),VLOOKUP($A1327,Pit!$A$4:$BA$1686,E$2,FALSE))</f>
        <v>3B</v>
      </c>
      <c r="F1327" s="16" t="str">
        <f>IF($C1327="B",VLOOKUP($A1327,Bat!$A$4:$BF$2320,F$1,FALSE),VLOOKUP($A1327,Pit!$A$4:$BA$1686,F$2,FALSE))</f>
        <v>Cedric</v>
      </c>
      <c r="G1327" s="16" t="str">
        <f>IF($C1327="B",VLOOKUP($A1327,Bat!$A$4:$BF$2320,G$1,FALSE),VLOOKUP($A1327,Pit!$A$4:$BA$1686,G$2,FALSE))</f>
        <v>Wilson</v>
      </c>
      <c r="H1327" s="16">
        <f>IF($C1327="B",VLOOKUP($A1327,Bat!$A$4:$BF$2320,H$1,FALSE),VLOOKUP($A1327,Pit!$A$4:$BA$1686,H$2,FALSE))</f>
        <v>23</v>
      </c>
      <c r="I1327" s="16" t="str">
        <f>IF($C1327="B",VLOOKUP($A1327,Bat!$A$4:$BF$2320,I$1,FALSE),VLOOKUP($A1327,Pit!$A$4:$BA$1686,I$2,FALSE))</f>
        <v>R</v>
      </c>
      <c r="J1327" s="16" t="str">
        <f>IF($C1327="B",VLOOKUP($A1327,Bat!$A$4:$BF$2320,J$1,FALSE),VLOOKUP($A1327,Pit!$A$4:$BA$1686,J$2,FALSE))</f>
        <v>R</v>
      </c>
      <c r="K1327" s="16" t="str">
        <f>IF($C1327="B",VLOOKUP($A1327,Bat!$A$4:$BF$2320,K$1,FALSE),VLOOKUP($A1327,Pit!$A$4:$BA$1686,K$2,FALSE))</f>
        <v>Normal</v>
      </c>
      <c r="L1327" s="17" t="str">
        <f>IF($C1327="B",VLOOKUP($A1327,Bat!$A$4:$BF$2320,L$1,FALSE),VLOOKUP($A1327,Pit!$A$4:$BA$1686,L$2,FALSE))</f>
        <v>High</v>
      </c>
      <c r="M1327" s="16">
        <f>IF($C1327="B",VLOOKUP($A1327,Bat!$A$4:$BF$2320,M$1,FALSE),VLOOKUP($A1327,Pit!$A$4:$BA$1686,M$2,FALSE))</f>
        <v>4</v>
      </c>
      <c r="N1327" s="16">
        <f>IF($C1327="B",VLOOKUP($A1327,Bat!$A$4:$BF$2320,N$1,FALSE),VLOOKUP($A1327,Pit!$A$4:$BA$1686,N$2,FALSE))</f>
        <v>2</v>
      </c>
      <c r="O1327" s="16">
        <f>IF($C1327="B",VLOOKUP($A1327,Bat!$A$4:$BF$2320,O$1,FALSE),VLOOKUP($A1327,Pit!$A$4:$BA$1686,O$2,FALSE))</f>
        <v>2</v>
      </c>
      <c r="P1327" s="16">
        <f>IF($C1327="B",VLOOKUP($A1327,Bat!$A$4:$BF$2320,P$1,FALSE),VLOOKUP($A1327,Pit!$A$4:$BA$1686,P$2,FALSE))</f>
        <v>4</v>
      </c>
      <c r="Q1327" s="17">
        <f>IF($C1327="B",VLOOKUP($A1327,Bat!$A$4:$BF$2320,Q$1,FALSE),VLOOKUP($A1327,Pit!$A$4:$BA$1686,Q$2,FALSE))</f>
        <v>4</v>
      </c>
      <c r="R1327" s="18">
        <f>IF($C1327="B",VLOOKUP($A1327,Bat!$A$4:$BF$2320,R$1,FALSE),VLOOKUP($A1327,Pit!$A$4:$BA$1686,R$2,FALSE))</f>
        <v>4.1166064210215891</v>
      </c>
      <c r="S1327" s="19">
        <f>IF($C1327="B",VLOOKUP($A1327,Bat!$A$4:$BF$2320,S$1,FALSE),VLOOKUP($A1327,Pit!$A$4:$BA$1686,S$2,FALSE))</f>
        <v>1.0015889165016441</v>
      </c>
      <c r="T1327" s="20" t="str">
        <f>IF($C1327="B",VLOOKUP($A1327,Bat!$A$4:$BF$2320,T$1,FALSE),VLOOKUP($A1327,Pit!$A$4:$BA$1686,T$2,FALSE))</f>
        <v>-</v>
      </c>
      <c r="U1327" s="17" t="str">
        <f>VLOOKUP(IF($C1327="B",VLOOKUP($A1327,Bat!$A$4:$AU$2320,U$1,FALSE),VLOOKUP($A1327,Pit!$A$4:$BE$1686,U$2,FALSE)),COND!$A$35:$B$41,2,FALSE)</f>
        <v>??</v>
      </c>
      <c r="V1327" s="21">
        <f>IF($C1327="B",VLOOKUP($A1327,Bat!$A$4:$AT$2284,46,FALSE),VLOOKUP($A1327,Pit!$A$4:$BD$1664,56,FALSE))</f>
        <v>977</v>
      </c>
      <c r="W1327" s="16">
        <f t="shared" si="102"/>
        <v>999</v>
      </c>
      <c r="X1327" s="16"/>
      <c r="Y1327" s="22">
        <f t="shared" si="103"/>
        <v>289</v>
      </c>
      <c r="Z1327" s="16" t="str">
        <f>IFERROR(VLOOKUP($D1327,Results37!$F$3:$L$1396,Z$1,FALSE),"")</f>
        <v/>
      </c>
      <c r="AA1327" s="47" t="str">
        <f>IF(ISERROR(VLOOKUP(D1327,Results37!$F$3:$O$399,AA$1,FALSE)),"",IF(VLOOKUP(D1327,Results37!$F$3:$O$399,AA$1+1,FALSE)=1,"S"&amp;VLOOKUP(D1327,Results37!$F$3:$O$399,AA$1,FALSE),VLOOKUP(D1327,Results37!$F$3:$O$399,AA$1,FALSE)))</f>
        <v/>
      </c>
      <c r="AB1327" s="16" t="str">
        <f>IFERROR(VLOOKUP($D1327,Results37!$F$3:$L$1396,AB$1,FALSE),"")</f>
        <v/>
      </c>
      <c r="AC1327" s="16" t="str">
        <f>IFERROR(VLOOKUP($D1327,Results37!$F$3:$L$1396,AC$1,FALSE),"")</f>
        <v/>
      </c>
      <c r="AD1327" s="16" t="str">
        <f t="shared" si="104"/>
        <v/>
      </c>
      <c r="AE1327" s="20" t="str">
        <f>IF(ISERROR(VLOOKUP($AC1327&amp;"-"&amp;$F1327&amp;" "&amp;G1327,Bonuses!$B$1:$G$1006,4,FALSE)),"",INT(VLOOKUP($AC1327&amp;"-"&amp;$F1327&amp;" "&amp;$G1327,Bonuses!$B$1:$G$1006,4,FALSE)))</f>
        <v/>
      </c>
      <c r="AF1327" s="16" t="str">
        <f>IF(ISERROR(VLOOKUP($AC1327&amp;"-"&amp;$F1327,Bonuses!$B$1:$G$1006,5,FALSE)),"",IF(VLOOKUP($AC1327&amp;"-"&amp;$F1327,Bonuses!$B$1:$G$1006,5,FALSE)="","",VLOOKUP($AC1327&amp;"-"&amp;$F1327,Bonuses!$B$1:$G$1006,6,FALSE)&amp;" yrs, "&amp;VLOOKUP($AC1327&amp;"-"&amp;$F1327,Bonuses!$B$1:$G$1006,5,FALSE)))</f>
        <v/>
      </c>
    </row>
    <row r="1328" spans="1:32" s="21" customFormat="1" x14ac:dyDescent="0.25">
      <c r="A1328" s="21" t="s">
        <v>1935</v>
      </c>
      <c r="B1328" s="21">
        <f t="shared" si="100"/>
        <v>0</v>
      </c>
      <c r="C1328" s="21" t="str">
        <f t="shared" si="101"/>
        <v>B</v>
      </c>
      <c r="D1328" s="17">
        <f>IF($C1328="B",VLOOKUP($A1328,Bat!$A$4:$BF$2320,D$1,FALSE),VLOOKUP($A1328,Pit!$A$4:$BA$1686,D$2,FALSE))</f>
        <v>1829</v>
      </c>
      <c r="E1328" s="16" t="str">
        <f>IF($C1328="B",VLOOKUP($A1328,Bat!$A$4:$BF$2320,E$1,FALSE),VLOOKUP($A1328,Pit!$A$4:$BA$1686,E$2,FALSE))</f>
        <v>1B</v>
      </c>
      <c r="F1328" s="16" t="str">
        <f>IF($C1328="B",VLOOKUP($A1328,Bat!$A$4:$BF$2320,F$1,FALSE),VLOOKUP($A1328,Pit!$A$4:$BA$1686,F$2,FALSE))</f>
        <v>Glenn</v>
      </c>
      <c r="G1328" s="16" t="str">
        <f>IF($C1328="B",VLOOKUP($A1328,Bat!$A$4:$BF$2320,G$1,FALSE),VLOOKUP($A1328,Pit!$A$4:$BA$1686,G$2,FALSE))</f>
        <v>Novak</v>
      </c>
      <c r="H1328" s="16">
        <f>IF($C1328="B",VLOOKUP($A1328,Bat!$A$4:$BF$2320,H$1,FALSE),VLOOKUP($A1328,Pit!$A$4:$BA$1686,H$2,FALSE))</f>
        <v>24</v>
      </c>
      <c r="I1328" s="16" t="str">
        <f>IF($C1328="B",VLOOKUP($A1328,Bat!$A$4:$BF$2320,I$1,FALSE),VLOOKUP($A1328,Pit!$A$4:$BA$1686,I$2,FALSE))</f>
        <v>L</v>
      </c>
      <c r="J1328" s="16" t="str">
        <f>IF($C1328="B",VLOOKUP($A1328,Bat!$A$4:$BF$2320,J$1,FALSE),VLOOKUP($A1328,Pit!$A$4:$BA$1686,J$2,FALSE))</f>
        <v>L</v>
      </c>
      <c r="K1328" s="16" t="str">
        <f>IF($C1328="B",VLOOKUP($A1328,Bat!$A$4:$BF$2320,K$1,FALSE),VLOOKUP($A1328,Pit!$A$4:$BA$1686,K$2,FALSE))</f>
        <v>Low</v>
      </c>
      <c r="L1328" s="17" t="str">
        <f>IF($C1328="B",VLOOKUP($A1328,Bat!$A$4:$BF$2320,L$1,FALSE),VLOOKUP($A1328,Pit!$A$4:$BA$1686,L$2,FALSE))</f>
        <v>Normal</v>
      </c>
      <c r="M1328" s="16">
        <f>IF($C1328="B",VLOOKUP($A1328,Bat!$A$4:$BF$2320,M$1,FALSE),VLOOKUP($A1328,Pit!$A$4:$BA$1686,M$2,FALSE))</f>
        <v>4</v>
      </c>
      <c r="N1328" s="16">
        <f>IF($C1328="B",VLOOKUP($A1328,Bat!$A$4:$BF$2320,N$1,FALSE),VLOOKUP($A1328,Pit!$A$4:$BA$1686,N$2,FALSE))</f>
        <v>2</v>
      </c>
      <c r="O1328" s="16">
        <f>IF($C1328="B",VLOOKUP($A1328,Bat!$A$4:$BF$2320,O$1,FALSE),VLOOKUP($A1328,Pit!$A$4:$BA$1686,O$2,FALSE))</f>
        <v>2</v>
      </c>
      <c r="P1328" s="16">
        <f>IF($C1328="B",VLOOKUP($A1328,Bat!$A$4:$BF$2320,P$1,FALSE),VLOOKUP($A1328,Pit!$A$4:$BA$1686,P$2,FALSE))</f>
        <v>5</v>
      </c>
      <c r="Q1328" s="17">
        <f>IF($C1328="B",VLOOKUP($A1328,Bat!$A$4:$BF$2320,Q$1,FALSE),VLOOKUP($A1328,Pit!$A$4:$BA$1686,Q$2,FALSE))</f>
        <v>4</v>
      </c>
      <c r="R1328" s="18">
        <f>IF($C1328="B",VLOOKUP($A1328,Bat!$A$4:$BF$2320,R$1,FALSE),VLOOKUP($A1328,Pit!$A$4:$BA$1686,R$2,FALSE))</f>
        <v>3.7563964915582018</v>
      </c>
      <c r="S1328" s="19">
        <f>IF($C1328="B",VLOOKUP($A1328,Bat!$A$4:$BF$2320,S$1,FALSE),VLOOKUP($A1328,Pit!$A$4:$BA$1686,S$2,FALSE))</f>
        <v>0.95023147316186685</v>
      </c>
      <c r="T1328" s="20" t="str">
        <f>IF($C1328="B",VLOOKUP($A1328,Bat!$A$4:$BF$2320,T$1,FALSE),VLOOKUP($A1328,Pit!$A$4:$BA$1686,T$2,FALSE))</f>
        <v>Slot</v>
      </c>
      <c r="U1328" s="17" t="str">
        <f>VLOOKUP(IF($C1328="B",VLOOKUP($A1328,Bat!$A$4:$AU$2320,U$1,FALSE),VLOOKUP($A1328,Pit!$A$4:$BE$1686,U$2,FALSE)),COND!$A$35:$B$41,2,FALSE)</f>
        <v>??</v>
      </c>
      <c r="V1328" s="21">
        <f>IF($C1328="B",VLOOKUP($A1328,Bat!$A$4:$AT$2284,46,FALSE),VLOOKUP($A1328,Pit!$A$4:$BD$1664,56,FALSE))</f>
        <v>978</v>
      </c>
      <c r="W1328" s="16">
        <f t="shared" si="102"/>
        <v>978</v>
      </c>
      <c r="X1328" s="16"/>
      <c r="Y1328" s="22">
        <f t="shared" si="103"/>
        <v>305</v>
      </c>
      <c r="Z1328" s="16" t="str">
        <f>IFERROR(VLOOKUP($D1328,Results37!$F$3:$L$1396,Z$1,FALSE),"")</f>
        <v/>
      </c>
      <c r="AA1328" s="47" t="str">
        <f>IF(ISERROR(VLOOKUP(D1328,Results37!$F$3:$O$399,AA$1,FALSE)),"",IF(VLOOKUP(D1328,Results37!$F$3:$O$399,AA$1+1,FALSE)=1,"S"&amp;VLOOKUP(D1328,Results37!$F$3:$O$399,AA$1,FALSE),VLOOKUP(D1328,Results37!$F$3:$O$399,AA$1,FALSE)))</f>
        <v/>
      </c>
      <c r="AB1328" s="16" t="str">
        <f>IFERROR(VLOOKUP($D1328,Results37!$F$3:$L$1396,AB$1,FALSE),"")</f>
        <v/>
      </c>
      <c r="AC1328" s="16" t="str">
        <f>IFERROR(VLOOKUP($D1328,Results37!$F$3:$L$1396,AC$1,FALSE),"")</f>
        <v/>
      </c>
      <c r="AD1328" s="16" t="str">
        <f t="shared" si="104"/>
        <v/>
      </c>
      <c r="AE1328" s="20" t="str">
        <f>IF(ISERROR(VLOOKUP($AC1328&amp;"-"&amp;$F1328&amp;" "&amp;G1328,Bonuses!$B$1:$G$1006,4,FALSE)),"",INT(VLOOKUP($AC1328&amp;"-"&amp;$F1328&amp;" "&amp;$G1328,Bonuses!$B$1:$G$1006,4,FALSE)))</f>
        <v/>
      </c>
      <c r="AF1328" s="16" t="str">
        <f>IF(ISERROR(VLOOKUP($AC1328&amp;"-"&amp;$F1328,Bonuses!$B$1:$G$1006,5,FALSE)),"",IF(VLOOKUP($AC1328&amp;"-"&amp;$F1328,Bonuses!$B$1:$G$1006,5,FALSE)="","",VLOOKUP($AC1328&amp;"-"&amp;$F1328,Bonuses!$B$1:$G$1006,6,FALSE)&amp;" yrs, "&amp;VLOOKUP($AC1328&amp;"-"&amp;$F1328,Bonuses!$B$1:$G$1006,5,FALSE)))</f>
        <v/>
      </c>
    </row>
    <row r="1329" spans="1:32" s="21" customFormat="1" x14ac:dyDescent="0.25">
      <c r="A1329" s="21" t="s">
        <v>1982</v>
      </c>
      <c r="B1329" s="21">
        <f t="shared" si="100"/>
        <v>0</v>
      </c>
      <c r="C1329" s="21" t="str">
        <f t="shared" si="101"/>
        <v>B</v>
      </c>
      <c r="D1329" s="17">
        <f>IF($C1329="B",VLOOKUP($A1329,Bat!$A$4:$BF$2320,D$1,FALSE),VLOOKUP($A1329,Pit!$A$4:$BA$1686,D$2,FALSE))</f>
        <v>9444</v>
      </c>
      <c r="E1329" s="16" t="str">
        <f>IF($C1329="B",VLOOKUP($A1329,Bat!$A$4:$BF$2320,E$1,FALSE),VLOOKUP($A1329,Pit!$A$4:$BA$1686,E$2,FALSE))</f>
        <v>SS</v>
      </c>
      <c r="F1329" s="16" t="str">
        <f>IF($C1329="B",VLOOKUP($A1329,Bat!$A$4:$BF$2320,F$1,FALSE),VLOOKUP($A1329,Pit!$A$4:$BA$1686,F$2,FALSE))</f>
        <v>Adam</v>
      </c>
      <c r="G1329" s="16" t="str">
        <f>IF($C1329="B",VLOOKUP($A1329,Bat!$A$4:$BF$2320,G$1,FALSE),VLOOKUP($A1329,Pit!$A$4:$BA$1686,G$2,FALSE))</f>
        <v>Dupree</v>
      </c>
      <c r="H1329" s="16">
        <f>IF($C1329="B",VLOOKUP($A1329,Bat!$A$4:$BF$2320,H$1,FALSE),VLOOKUP($A1329,Pit!$A$4:$BA$1686,H$2,FALSE))</f>
        <v>21</v>
      </c>
      <c r="I1329" s="16" t="str">
        <f>IF($C1329="B",VLOOKUP($A1329,Bat!$A$4:$BF$2320,I$1,FALSE),VLOOKUP($A1329,Pit!$A$4:$BA$1686,I$2,FALSE))</f>
        <v>R</v>
      </c>
      <c r="J1329" s="16" t="str">
        <f>IF($C1329="B",VLOOKUP($A1329,Bat!$A$4:$BF$2320,J$1,FALSE),VLOOKUP($A1329,Pit!$A$4:$BA$1686,J$2,FALSE))</f>
        <v>R</v>
      </c>
      <c r="K1329" s="16" t="str">
        <f>IF($C1329="B",VLOOKUP($A1329,Bat!$A$4:$BF$2320,K$1,FALSE),VLOOKUP($A1329,Pit!$A$4:$BA$1686,K$2,FALSE))</f>
        <v>Low</v>
      </c>
      <c r="L1329" s="17" t="str">
        <f>IF($C1329="B",VLOOKUP($A1329,Bat!$A$4:$BF$2320,L$1,FALSE),VLOOKUP($A1329,Pit!$A$4:$BA$1686,L$2,FALSE))</f>
        <v>Low</v>
      </c>
      <c r="M1329" s="16">
        <f>IF($C1329="B",VLOOKUP($A1329,Bat!$A$4:$BF$2320,M$1,FALSE),VLOOKUP($A1329,Pit!$A$4:$BA$1686,M$2,FALSE))</f>
        <v>3</v>
      </c>
      <c r="N1329" s="16">
        <f>IF($C1329="B",VLOOKUP($A1329,Bat!$A$4:$BF$2320,N$1,FALSE),VLOOKUP($A1329,Pit!$A$4:$BA$1686,N$2,FALSE))</f>
        <v>4</v>
      </c>
      <c r="O1329" s="16">
        <f>IF($C1329="B",VLOOKUP($A1329,Bat!$A$4:$BF$2320,O$1,FALSE),VLOOKUP($A1329,Pit!$A$4:$BA$1686,O$2,FALSE))</f>
        <v>2</v>
      </c>
      <c r="P1329" s="16">
        <f>IF($C1329="B",VLOOKUP($A1329,Bat!$A$4:$BF$2320,P$1,FALSE),VLOOKUP($A1329,Pit!$A$4:$BA$1686,P$2,FALSE))</f>
        <v>5</v>
      </c>
      <c r="Q1329" s="17">
        <f>IF($C1329="B",VLOOKUP($A1329,Bat!$A$4:$BF$2320,Q$1,FALSE),VLOOKUP($A1329,Pit!$A$4:$BA$1686,Q$2,FALSE))</f>
        <v>5</v>
      </c>
      <c r="R1329" s="18">
        <f>IF($C1329="B",VLOOKUP($A1329,Bat!$A$4:$BF$2320,R$1,FALSE),VLOOKUP($A1329,Pit!$A$4:$BA$1686,R$2,FALSE))</f>
        <v>3.1084936244230406</v>
      </c>
      <c r="S1329" s="19">
        <f>IF($C1329="B",VLOOKUP($A1329,Bat!$A$4:$BF$2320,S$1,FALSE),VLOOKUP($A1329,Pit!$A$4:$BA$1686,S$2,FALSE))</f>
        <v>0.8578557997923314</v>
      </c>
      <c r="T1329" s="20" t="str">
        <f>IF($C1329="B",VLOOKUP($A1329,Bat!$A$4:$BF$2320,T$1,FALSE),VLOOKUP($A1329,Pit!$A$4:$BA$1686,T$2,FALSE))</f>
        <v>$180k</v>
      </c>
      <c r="U1329" s="17" t="str">
        <f>VLOOKUP(IF($C1329="B",VLOOKUP($A1329,Bat!$A$4:$AU$2320,U$1,FALSE),VLOOKUP($A1329,Pit!$A$4:$BE$1686,U$2,FALSE)),COND!$A$35:$B$41,2,FALSE)</f>
        <v>??</v>
      </c>
      <c r="V1329" s="21">
        <f>IF($C1329="B",VLOOKUP($A1329,Bat!$A$4:$AT$2284,46,FALSE),VLOOKUP($A1329,Pit!$A$4:$BD$1664,56,FALSE))</f>
        <v>979</v>
      </c>
      <c r="W1329" s="16">
        <f t="shared" si="102"/>
        <v>999</v>
      </c>
      <c r="X1329" s="16"/>
      <c r="Y1329" s="22">
        <f t="shared" si="103"/>
        <v>335</v>
      </c>
      <c r="Z1329" s="16" t="str">
        <f>IFERROR(VLOOKUP($D1329,Results37!$F$3:$L$1396,Z$1,FALSE),"")</f>
        <v/>
      </c>
      <c r="AA1329" s="47" t="str">
        <f>IF(ISERROR(VLOOKUP(D1329,Results37!$F$3:$O$399,AA$1,FALSE)),"",IF(VLOOKUP(D1329,Results37!$F$3:$O$399,AA$1+1,FALSE)=1,"S"&amp;VLOOKUP(D1329,Results37!$F$3:$O$399,AA$1,FALSE),VLOOKUP(D1329,Results37!$F$3:$O$399,AA$1,FALSE)))</f>
        <v/>
      </c>
      <c r="AB1329" s="16" t="str">
        <f>IFERROR(VLOOKUP($D1329,Results37!$F$3:$L$1396,AB$1,FALSE),"")</f>
        <v/>
      </c>
      <c r="AC1329" s="16" t="str">
        <f>IFERROR(VLOOKUP($D1329,Results37!$F$3:$L$1396,AC$1,FALSE),"")</f>
        <v/>
      </c>
      <c r="AD1329" s="16" t="str">
        <f t="shared" si="104"/>
        <v/>
      </c>
      <c r="AE1329" s="20" t="str">
        <f>IF(ISERROR(VLOOKUP($AC1329&amp;"-"&amp;$F1329&amp;" "&amp;G1329,Bonuses!$B$1:$G$1006,4,FALSE)),"",INT(VLOOKUP($AC1329&amp;"-"&amp;$F1329&amp;" "&amp;$G1329,Bonuses!$B$1:$G$1006,4,FALSE)))</f>
        <v/>
      </c>
      <c r="AF1329" s="16" t="str">
        <f>IF(ISERROR(VLOOKUP($AC1329&amp;"-"&amp;$F1329,Bonuses!$B$1:$G$1006,5,FALSE)),"",IF(VLOOKUP($AC1329&amp;"-"&amp;$F1329,Bonuses!$B$1:$G$1006,5,FALSE)="","",VLOOKUP($AC1329&amp;"-"&amp;$F1329,Bonuses!$B$1:$G$1006,6,FALSE)&amp;" yrs, "&amp;VLOOKUP($AC1329&amp;"-"&amp;$F1329,Bonuses!$B$1:$G$1006,5,FALSE)))</f>
        <v/>
      </c>
    </row>
    <row r="1330" spans="1:32" s="21" customFormat="1" x14ac:dyDescent="0.25">
      <c r="A1330" s="21" t="s">
        <v>1963</v>
      </c>
      <c r="B1330" s="21">
        <f t="shared" si="100"/>
        <v>0</v>
      </c>
      <c r="C1330" s="21" t="str">
        <f t="shared" si="101"/>
        <v>B</v>
      </c>
      <c r="D1330" s="17">
        <f>IF($C1330="B",VLOOKUP($A1330,Bat!$A$4:$BF$2320,D$1,FALSE),VLOOKUP($A1330,Pit!$A$4:$BA$1686,D$2,FALSE))</f>
        <v>5774</v>
      </c>
      <c r="E1330" s="16" t="str">
        <f>IF($C1330="B",VLOOKUP($A1330,Bat!$A$4:$BF$2320,E$1,FALSE),VLOOKUP($A1330,Pit!$A$4:$BA$1686,E$2,FALSE))</f>
        <v>C</v>
      </c>
      <c r="F1330" s="16" t="str">
        <f>IF($C1330="B",VLOOKUP($A1330,Bat!$A$4:$BF$2320,F$1,FALSE),VLOOKUP($A1330,Pit!$A$4:$BA$1686,F$2,FALSE))</f>
        <v>Jorge</v>
      </c>
      <c r="G1330" s="16" t="str">
        <f>IF($C1330="B",VLOOKUP($A1330,Bat!$A$4:$BF$2320,G$1,FALSE),VLOOKUP($A1330,Pit!$A$4:$BA$1686,G$2,FALSE))</f>
        <v>Monterrosa</v>
      </c>
      <c r="H1330" s="16">
        <f>IF($C1330="B",VLOOKUP($A1330,Bat!$A$4:$BF$2320,H$1,FALSE),VLOOKUP($A1330,Pit!$A$4:$BA$1686,H$2,FALSE))</f>
        <v>22</v>
      </c>
      <c r="I1330" s="16" t="str">
        <f>IF($C1330="B",VLOOKUP($A1330,Bat!$A$4:$BF$2320,I$1,FALSE),VLOOKUP($A1330,Pit!$A$4:$BA$1686,I$2,FALSE))</f>
        <v>S</v>
      </c>
      <c r="J1330" s="16" t="str">
        <f>IF($C1330="B",VLOOKUP($A1330,Bat!$A$4:$BF$2320,J$1,FALSE),VLOOKUP($A1330,Pit!$A$4:$BA$1686,J$2,FALSE))</f>
        <v>R</v>
      </c>
      <c r="K1330" s="16" t="str">
        <f>IF($C1330="B",VLOOKUP($A1330,Bat!$A$4:$BF$2320,K$1,FALSE),VLOOKUP($A1330,Pit!$A$4:$BA$1686,K$2,FALSE))</f>
        <v>Low</v>
      </c>
      <c r="L1330" s="17" t="str">
        <f>IF($C1330="B",VLOOKUP($A1330,Bat!$A$4:$BF$2320,L$1,FALSE),VLOOKUP($A1330,Pit!$A$4:$BA$1686,L$2,FALSE))</f>
        <v>Low</v>
      </c>
      <c r="M1330" s="16">
        <f>IF($C1330="B",VLOOKUP($A1330,Bat!$A$4:$BF$2320,M$1,FALSE),VLOOKUP($A1330,Pit!$A$4:$BA$1686,M$2,FALSE))</f>
        <v>3</v>
      </c>
      <c r="N1330" s="16">
        <f>IF($C1330="B",VLOOKUP($A1330,Bat!$A$4:$BF$2320,N$1,FALSE),VLOOKUP($A1330,Pit!$A$4:$BA$1686,N$2,FALSE))</f>
        <v>3</v>
      </c>
      <c r="O1330" s="16">
        <f>IF($C1330="B",VLOOKUP($A1330,Bat!$A$4:$BF$2320,O$1,FALSE),VLOOKUP($A1330,Pit!$A$4:$BA$1686,O$2,FALSE))</f>
        <v>4</v>
      </c>
      <c r="P1330" s="16">
        <f>IF($C1330="B",VLOOKUP($A1330,Bat!$A$4:$BF$2320,P$1,FALSE),VLOOKUP($A1330,Pit!$A$4:$BA$1686,P$2,FALSE))</f>
        <v>4</v>
      </c>
      <c r="Q1330" s="17">
        <f>IF($C1330="B",VLOOKUP($A1330,Bat!$A$4:$BF$2320,Q$1,FALSE),VLOOKUP($A1330,Pit!$A$4:$BA$1686,Q$2,FALSE))</f>
        <v>4</v>
      </c>
      <c r="R1330" s="18">
        <f>IF($C1330="B",VLOOKUP($A1330,Bat!$A$4:$BF$2320,R$1,FALSE),VLOOKUP($A1330,Pit!$A$4:$BA$1686,R$2,FALSE))</f>
        <v>2.2522361864043603</v>
      </c>
      <c r="S1330" s="19">
        <f>IF($C1330="B",VLOOKUP($A1330,Bat!$A$4:$BF$2320,S$1,FALSE),VLOOKUP($A1330,Pit!$A$4:$BA$1686,S$2,FALSE))</f>
        <v>0.7357736769513038</v>
      </c>
      <c r="T1330" s="20" t="str">
        <f>IF($C1330="B",VLOOKUP($A1330,Bat!$A$4:$BF$2320,T$1,FALSE),VLOOKUP($A1330,Pit!$A$4:$BA$1686,T$2,FALSE))</f>
        <v>$200k</v>
      </c>
      <c r="U1330" s="17" t="str">
        <f>VLOOKUP(IF($C1330="B",VLOOKUP($A1330,Bat!$A$4:$AU$2320,U$1,FALSE),VLOOKUP($A1330,Pit!$A$4:$BE$1686,U$2,FALSE)),COND!$A$35:$B$41,2,FALSE)</f>
        <v>??</v>
      </c>
      <c r="V1330" s="21">
        <f>IF($C1330="B",VLOOKUP($A1330,Bat!$A$4:$AT$2284,46,FALSE),VLOOKUP($A1330,Pit!$A$4:$BD$1664,56,FALSE))</f>
        <v>982</v>
      </c>
      <c r="W1330" s="16">
        <f t="shared" si="102"/>
        <v>999</v>
      </c>
      <c r="X1330" s="16"/>
      <c r="Y1330" s="22">
        <f t="shared" si="103"/>
        <v>364</v>
      </c>
      <c r="Z1330" s="16" t="str">
        <f>IFERROR(VLOOKUP($D1330,Results37!$F$3:$L$1396,Z$1,FALSE),"")</f>
        <v/>
      </c>
      <c r="AA1330" s="47" t="str">
        <f>IF(ISERROR(VLOOKUP(D1330,Results37!$F$3:$O$399,AA$1,FALSE)),"",IF(VLOOKUP(D1330,Results37!$F$3:$O$399,AA$1+1,FALSE)=1,"S"&amp;VLOOKUP(D1330,Results37!$F$3:$O$399,AA$1,FALSE),VLOOKUP(D1330,Results37!$F$3:$O$399,AA$1,FALSE)))</f>
        <v/>
      </c>
      <c r="AB1330" s="16" t="str">
        <f>IFERROR(VLOOKUP($D1330,Results37!$F$3:$L$1396,AB$1,FALSE),"")</f>
        <v/>
      </c>
      <c r="AC1330" s="16" t="str">
        <f>IFERROR(VLOOKUP($D1330,Results37!$F$3:$L$1396,AC$1,FALSE),"")</f>
        <v/>
      </c>
      <c r="AD1330" s="16" t="str">
        <f t="shared" si="104"/>
        <v/>
      </c>
      <c r="AE1330" s="20" t="str">
        <f>IF(ISERROR(VLOOKUP($AC1330&amp;"-"&amp;$F1330&amp;" "&amp;G1330,Bonuses!$B$1:$G$1006,4,FALSE)),"",INT(VLOOKUP($AC1330&amp;"-"&amp;$F1330&amp;" "&amp;$G1330,Bonuses!$B$1:$G$1006,4,FALSE)))</f>
        <v/>
      </c>
      <c r="AF1330" s="16" t="str">
        <f>IF(ISERROR(VLOOKUP($AC1330&amp;"-"&amp;$F1330,Bonuses!$B$1:$G$1006,5,FALSE)),"",IF(VLOOKUP($AC1330&amp;"-"&amp;$F1330,Bonuses!$B$1:$G$1006,5,FALSE)="","",VLOOKUP($AC1330&amp;"-"&amp;$F1330,Bonuses!$B$1:$G$1006,6,FALSE)&amp;" yrs, "&amp;VLOOKUP($AC1330&amp;"-"&amp;$F1330,Bonuses!$B$1:$G$1006,5,FALSE)))</f>
        <v/>
      </c>
    </row>
    <row r="1331" spans="1:32" s="21" customFormat="1" x14ac:dyDescent="0.25">
      <c r="A1331" s="21" t="s">
        <v>1972</v>
      </c>
      <c r="B1331" s="21">
        <f t="shared" si="100"/>
        <v>0</v>
      </c>
      <c r="C1331" s="21" t="str">
        <f t="shared" si="101"/>
        <v>B</v>
      </c>
      <c r="D1331" s="17">
        <f>IF($C1331="B",VLOOKUP($A1331,Bat!$A$4:$BF$2320,D$1,FALSE),VLOOKUP($A1331,Pit!$A$4:$BA$1686,D$2,FALSE))</f>
        <v>4877</v>
      </c>
      <c r="E1331" s="16" t="str">
        <f>IF($C1331="B",VLOOKUP($A1331,Bat!$A$4:$BF$2320,E$1,FALSE),VLOOKUP($A1331,Pit!$A$4:$BA$1686,E$2,FALSE))</f>
        <v>LF</v>
      </c>
      <c r="F1331" s="16" t="str">
        <f>IF($C1331="B",VLOOKUP($A1331,Bat!$A$4:$BF$2320,F$1,FALSE),VLOOKUP($A1331,Pit!$A$4:$BA$1686,F$2,FALSE))</f>
        <v>Jeff</v>
      </c>
      <c r="G1331" s="16" t="str">
        <f>IF($C1331="B",VLOOKUP($A1331,Bat!$A$4:$BF$2320,G$1,FALSE),VLOOKUP($A1331,Pit!$A$4:$BA$1686,G$2,FALSE))</f>
        <v>Tillman</v>
      </c>
      <c r="H1331" s="16">
        <f>IF($C1331="B",VLOOKUP($A1331,Bat!$A$4:$BF$2320,H$1,FALSE),VLOOKUP($A1331,Pit!$A$4:$BA$1686,H$2,FALSE))</f>
        <v>24</v>
      </c>
      <c r="I1331" s="16" t="str">
        <f>IF($C1331="B",VLOOKUP($A1331,Bat!$A$4:$BF$2320,I$1,FALSE),VLOOKUP($A1331,Pit!$A$4:$BA$1686,I$2,FALSE))</f>
        <v>L</v>
      </c>
      <c r="J1331" s="16" t="str">
        <f>IF($C1331="B",VLOOKUP($A1331,Bat!$A$4:$BF$2320,J$1,FALSE),VLOOKUP($A1331,Pit!$A$4:$BA$1686,J$2,FALSE))</f>
        <v>R</v>
      </c>
      <c r="K1331" s="16" t="str">
        <f>IF($C1331="B",VLOOKUP($A1331,Bat!$A$4:$BF$2320,K$1,FALSE),VLOOKUP($A1331,Pit!$A$4:$BA$1686,K$2,FALSE))</f>
        <v>High</v>
      </c>
      <c r="L1331" s="17" t="str">
        <f>IF($C1331="B",VLOOKUP($A1331,Bat!$A$4:$BF$2320,L$1,FALSE),VLOOKUP($A1331,Pit!$A$4:$BA$1686,L$2,FALSE))</f>
        <v>Low</v>
      </c>
      <c r="M1331" s="16">
        <f>IF($C1331="B",VLOOKUP($A1331,Bat!$A$4:$BF$2320,M$1,FALSE),VLOOKUP($A1331,Pit!$A$4:$BA$1686,M$2,FALSE))</f>
        <v>4</v>
      </c>
      <c r="N1331" s="16">
        <f>IF($C1331="B",VLOOKUP($A1331,Bat!$A$4:$BF$2320,N$1,FALSE),VLOOKUP($A1331,Pit!$A$4:$BA$1686,N$2,FALSE))</f>
        <v>5</v>
      </c>
      <c r="O1331" s="16">
        <f>IF($C1331="B",VLOOKUP($A1331,Bat!$A$4:$BF$2320,O$1,FALSE),VLOOKUP($A1331,Pit!$A$4:$BA$1686,O$2,FALSE))</f>
        <v>2</v>
      </c>
      <c r="P1331" s="16">
        <f>IF($C1331="B",VLOOKUP($A1331,Bat!$A$4:$BF$2320,P$1,FALSE),VLOOKUP($A1331,Pit!$A$4:$BA$1686,P$2,FALSE))</f>
        <v>2</v>
      </c>
      <c r="Q1331" s="17">
        <f>IF($C1331="B",VLOOKUP($A1331,Bat!$A$4:$BF$2320,Q$1,FALSE),VLOOKUP($A1331,Pit!$A$4:$BA$1686,Q$2,FALSE))</f>
        <v>3</v>
      </c>
      <c r="R1331" s="18">
        <f>IF($C1331="B",VLOOKUP($A1331,Bat!$A$4:$BF$2320,R$1,FALSE),VLOOKUP($A1331,Pit!$A$4:$BA$1686,R$2,FALSE))</f>
        <v>1.9609095951802455</v>
      </c>
      <c r="S1331" s="19">
        <f>IF($C1331="B",VLOOKUP($A1331,Bat!$A$4:$BF$2320,S$1,FALSE),VLOOKUP($A1331,Pit!$A$4:$BA$1686,S$2,FALSE))</f>
        <v>0.69423737359494775</v>
      </c>
      <c r="T1331" s="20" t="str">
        <f>IF($C1331="B",VLOOKUP($A1331,Bat!$A$4:$BF$2320,T$1,FALSE),VLOOKUP($A1331,Pit!$A$4:$BA$1686,T$2,FALSE))</f>
        <v>Slot</v>
      </c>
      <c r="U1331" s="17" t="str">
        <f>VLOOKUP(IF($C1331="B",VLOOKUP($A1331,Bat!$A$4:$AU$2320,U$1,FALSE),VLOOKUP($A1331,Pit!$A$4:$BE$1686,U$2,FALSE)),COND!$A$35:$B$41,2,FALSE)</f>
        <v>??</v>
      </c>
      <c r="V1331" s="21">
        <f>IF($C1331="B",VLOOKUP($A1331,Bat!$A$4:$AT$2284,46,FALSE),VLOOKUP($A1331,Pit!$A$4:$BD$1664,56,FALSE))</f>
        <v>983</v>
      </c>
      <c r="W1331" s="16">
        <f t="shared" si="102"/>
        <v>983</v>
      </c>
      <c r="X1331" s="16"/>
      <c r="Y1331" s="22">
        <f t="shared" si="103"/>
        <v>383</v>
      </c>
      <c r="Z1331" s="16" t="str">
        <f>IFERROR(VLOOKUP($D1331,Results37!$F$3:$L$1396,Z$1,FALSE),"")</f>
        <v/>
      </c>
      <c r="AA1331" s="47" t="str">
        <f>IF(ISERROR(VLOOKUP(D1331,Results37!$F$3:$O$399,AA$1,FALSE)),"",IF(VLOOKUP(D1331,Results37!$F$3:$O$399,AA$1+1,FALSE)=1,"S"&amp;VLOOKUP(D1331,Results37!$F$3:$O$399,AA$1,FALSE),VLOOKUP(D1331,Results37!$F$3:$O$399,AA$1,FALSE)))</f>
        <v/>
      </c>
      <c r="AB1331" s="16" t="str">
        <f>IFERROR(VLOOKUP($D1331,Results37!$F$3:$L$1396,AB$1,FALSE),"")</f>
        <v/>
      </c>
      <c r="AC1331" s="16" t="str">
        <f>IFERROR(VLOOKUP($D1331,Results37!$F$3:$L$1396,AC$1,FALSE),"")</f>
        <v/>
      </c>
      <c r="AD1331" s="16" t="str">
        <f t="shared" si="104"/>
        <v/>
      </c>
      <c r="AE1331" s="20" t="str">
        <f>IF(ISERROR(VLOOKUP($AC1331&amp;"-"&amp;$F1331&amp;" "&amp;G1331,Bonuses!$B$1:$G$1006,4,FALSE)),"",INT(VLOOKUP($AC1331&amp;"-"&amp;$F1331&amp;" "&amp;$G1331,Bonuses!$B$1:$G$1006,4,FALSE)))</f>
        <v/>
      </c>
      <c r="AF1331" s="16" t="str">
        <f>IF(ISERROR(VLOOKUP($AC1331&amp;"-"&amp;$F1331,Bonuses!$B$1:$G$1006,5,FALSE)),"",IF(VLOOKUP($AC1331&amp;"-"&amp;$F1331,Bonuses!$B$1:$G$1006,5,FALSE)="","",VLOOKUP($AC1331&amp;"-"&amp;$F1331,Bonuses!$B$1:$G$1006,6,FALSE)&amp;" yrs, "&amp;VLOOKUP($AC1331&amp;"-"&amp;$F1331,Bonuses!$B$1:$G$1006,5,FALSE)))</f>
        <v/>
      </c>
    </row>
    <row r="1332" spans="1:32" s="21" customFormat="1" x14ac:dyDescent="0.25">
      <c r="A1332" s="21" t="s">
        <v>1988</v>
      </c>
      <c r="B1332" s="21">
        <f t="shared" si="100"/>
        <v>0</v>
      </c>
      <c r="C1332" s="21" t="str">
        <f t="shared" si="101"/>
        <v>B</v>
      </c>
      <c r="D1332" s="17">
        <f>IF($C1332="B",VLOOKUP($A1332,Bat!$A$4:$BF$2320,D$1,FALSE),VLOOKUP($A1332,Pit!$A$4:$BA$1686,D$2,FALSE))</f>
        <v>5216</v>
      </c>
      <c r="E1332" s="16" t="str">
        <f>IF($C1332="B",VLOOKUP($A1332,Bat!$A$4:$BF$2320,E$1,FALSE),VLOOKUP($A1332,Pit!$A$4:$BA$1686,E$2,FALSE))</f>
        <v>LF</v>
      </c>
      <c r="F1332" s="16" t="str">
        <f>IF($C1332="B",VLOOKUP($A1332,Bat!$A$4:$BF$2320,F$1,FALSE),VLOOKUP($A1332,Pit!$A$4:$BA$1686,F$2,FALSE))</f>
        <v>Joe</v>
      </c>
      <c r="G1332" s="16" t="str">
        <f>IF($C1332="B",VLOOKUP($A1332,Bat!$A$4:$BF$2320,G$1,FALSE),VLOOKUP($A1332,Pit!$A$4:$BA$1686,G$2,FALSE))</f>
        <v>Guthrie</v>
      </c>
      <c r="H1332" s="16">
        <f>IF($C1332="B",VLOOKUP($A1332,Bat!$A$4:$BF$2320,H$1,FALSE),VLOOKUP($A1332,Pit!$A$4:$BA$1686,H$2,FALSE))</f>
        <v>24</v>
      </c>
      <c r="I1332" s="16" t="str">
        <f>IF($C1332="B",VLOOKUP($A1332,Bat!$A$4:$BF$2320,I$1,FALSE),VLOOKUP($A1332,Pit!$A$4:$BA$1686,I$2,FALSE))</f>
        <v>S</v>
      </c>
      <c r="J1332" s="16" t="str">
        <f>IF($C1332="B",VLOOKUP($A1332,Bat!$A$4:$BF$2320,J$1,FALSE),VLOOKUP($A1332,Pit!$A$4:$BA$1686,J$2,FALSE))</f>
        <v>R</v>
      </c>
      <c r="K1332" s="16" t="str">
        <f>IF($C1332="B",VLOOKUP($A1332,Bat!$A$4:$BF$2320,K$1,FALSE),VLOOKUP($A1332,Pit!$A$4:$BA$1686,K$2,FALSE))</f>
        <v>Normal</v>
      </c>
      <c r="L1332" s="17" t="str">
        <f>IF($C1332="B",VLOOKUP($A1332,Bat!$A$4:$BF$2320,L$1,FALSE),VLOOKUP($A1332,Pit!$A$4:$BA$1686,L$2,FALSE))</f>
        <v>Normal</v>
      </c>
      <c r="M1332" s="16">
        <f>IF($C1332="B",VLOOKUP($A1332,Bat!$A$4:$BF$2320,M$1,FALSE),VLOOKUP($A1332,Pit!$A$4:$BA$1686,M$2,FALSE))</f>
        <v>4</v>
      </c>
      <c r="N1332" s="16">
        <f>IF($C1332="B",VLOOKUP($A1332,Bat!$A$4:$BF$2320,N$1,FALSE),VLOOKUP($A1332,Pit!$A$4:$BA$1686,N$2,FALSE))</f>
        <v>3</v>
      </c>
      <c r="O1332" s="16">
        <f>IF($C1332="B",VLOOKUP($A1332,Bat!$A$4:$BF$2320,O$1,FALSE),VLOOKUP($A1332,Pit!$A$4:$BA$1686,O$2,FALSE))</f>
        <v>2</v>
      </c>
      <c r="P1332" s="16">
        <f>IF($C1332="B",VLOOKUP($A1332,Bat!$A$4:$BF$2320,P$1,FALSE),VLOOKUP($A1332,Pit!$A$4:$BA$1686,P$2,FALSE))</f>
        <v>2</v>
      </c>
      <c r="Q1332" s="17">
        <f>IF($C1332="B",VLOOKUP($A1332,Bat!$A$4:$BF$2320,Q$1,FALSE),VLOOKUP($A1332,Pit!$A$4:$BA$1686,Q$2,FALSE))</f>
        <v>4</v>
      </c>
      <c r="R1332" s="18">
        <f>IF($C1332="B",VLOOKUP($A1332,Bat!$A$4:$BF$2320,R$1,FALSE),VLOOKUP($A1332,Pit!$A$4:$BA$1686,R$2,FALSE))</f>
        <v>1.8833266822832293</v>
      </c>
      <c r="S1332" s="19">
        <f>IF($C1332="B",VLOOKUP($A1332,Bat!$A$4:$BF$2320,S$1,FALSE),VLOOKUP($A1332,Pit!$A$4:$BA$1686,S$2,FALSE))</f>
        <v>0.6831758793735665</v>
      </c>
      <c r="T1332" s="20" t="str">
        <f>IF($C1332="B",VLOOKUP($A1332,Bat!$A$4:$BF$2320,T$1,FALSE),VLOOKUP($A1332,Pit!$A$4:$BA$1686,T$2,FALSE))</f>
        <v>Slot</v>
      </c>
      <c r="U1332" s="17" t="str">
        <f>VLOOKUP(IF($C1332="B",VLOOKUP($A1332,Bat!$A$4:$AU$2320,U$1,FALSE),VLOOKUP($A1332,Pit!$A$4:$BE$1686,U$2,FALSE)),COND!$A$35:$B$41,2,FALSE)</f>
        <v>??</v>
      </c>
      <c r="V1332" s="21">
        <f>IF($C1332="B",VLOOKUP($A1332,Bat!$A$4:$AT$2284,46,FALSE),VLOOKUP($A1332,Pit!$A$4:$BD$1664,56,FALSE))</f>
        <v>984</v>
      </c>
      <c r="W1332" s="16">
        <f t="shared" si="102"/>
        <v>984</v>
      </c>
      <c r="X1332" s="16"/>
      <c r="Y1332" s="22">
        <f t="shared" si="103"/>
        <v>386</v>
      </c>
      <c r="Z1332" s="16" t="str">
        <f>IFERROR(VLOOKUP($D1332,Results37!$F$3:$L$1396,Z$1,FALSE),"")</f>
        <v/>
      </c>
      <c r="AA1332" s="47" t="str">
        <f>IF(ISERROR(VLOOKUP(D1332,Results37!$F$3:$O$399,AA$1,FALSE)),"",IF(VLOOKUP(D1332,Results37!$F$3:$O$399,AA$1+1,FALSE)=1,"S"&amp;VLOOKUP(D1332,Results37!$F$3:$O$399,AA$1,FALSE),VLOOKUP(D1332,Results37!$F$3:$O$399,AA$1,FALSE)))</f>
        <v/>
      </c>
      <c r="AB1332" s="16" t="str">
        <f>IFERROR(VLOOKUP($D1332,Results37!$F$3:$L$1396,AB$1,FALSE),"")</f>
        <v/>
      </c>
      <c r="AC1332" s="16" t="str">
        <f>IFERROR(VLOOKUP($D1332,Results37!$F$3:$L$1396,AC$1,FALSE),"")</f>
        <v/>
      </c>
      <c r="AD1332" s="16" t="str">
        <f t="shared" si="104"/>
        <v/>
      </c>
      <c r="AE1332" s="20" t="str">
        <f>IF(ISERROR(VLOOKUP($AC1332&amp;"-"&amp;$F1332&amp;" "&amp;G1332,Bonuses!$B$1:$G$1006,4,FALSE)),"",INT(VLOOKUP($AC1332&amp;"-"&amp;$F1332&amp;" "&amp;$G1332,Bonuses!$B$1:$G$1006,4,FALSE)))</f>
        <v/>
      </c>
      <c r="AF1332" s="16" t="str">
        <f>IF(ISERROR(VLOOKUP($AC1332&amp;"-"&amp;$F1332,Bonuses!$B$1:$G$1006,5,FALSE)),"",IF(VLOOKUP($AC1332&amp;"-"&amp;$F1332,Bonuses!$B$1:$G$1006,5,FALSE)="","",VLOOKUP($AC1332&amp;"-"&amp;$F1332,Bonuses!$B$1:$G$1006,6,FALSE)&amp;" yrs, "&amp;VLOOKUP($AC1332&amp;"-"&amp;$F1332,Bonuses!$B$1:$G$1006,5,FALSE)))</f>
        <v/>
      </c>
    </row>
    <row r="1333" spans="1:32" s="21" customFormat="1" x14ac:dyDescent="0.25">
      <c r="A1333" s="21" t="s">
        <v>1980</v>
      </c>
      <c r="B1333" s="21">
        <f t="shared" si="100"/>
        <v>0</v>
      </c>
      <c r="C1333" s="21" t="str">
        <f t="shared" si="101"/>
        <v>B</v>
      </c>
      <c r="D1333" s="17">
        <f>IF($C1333="B",VLOOKUP($A1333,Bat!$A$4:$BF$2320,D$1,FALSE),VLOOKUP($A1333,Pit!$A$4:$BA$1686,D$2,FALSE))</f>
        <v>14664</v>
      </c>
      <c r="E1333" s="16" t="str">
        <f>IF($C1333="B",VLOOKUP($A1333,Bat!$A$4:$BF$2320,E$1,FALSE),VLOOKUP($A1333,Pit!$A$4:$BA$1686,E$2,FALSE))</f>
        <v>3B</v>
      </c>
      <c r="F1333" s="16" t="str">
        <f>IF($C1333="B",VLOOKUP($A1333,Bat!$A$4:$BF$2320,F$1,FALSE),VLOOKUP($A1333,Pit!$A$4:$BA$1686,F$2,FALSE))</f>
        <v>Brandon</v>
      </c>
      <c r="G1333" s="16" t="str">
        <f>IF($C1333="B",VLOOKUP($A1333,Bat!$A$4:$BF$2320,G$1,FALSE),VLOOKUP($A1333,Pit!$A$4:$BA$1686,G$2,FALSE))</f>
        <v>Neumann</v>
      </c>
      <c r="H1333" s="16">
        <f>IF($C1333="B",VLOOKUP($A1333,Bat!$A$4:$BF$2320,H$1,FALSE),VLOOKUP($A1333,Pit!$A$4:$BA$1686,H$2,FALSE))</f>
        <v>24</v>
      </c>
      <c r="I1333" s="16" t="str">
        <f>IF($C1333="B",VLOOKUP($A1333,Bat!$A$4:$BF$2320,I$1,FALSE),VLOOKUP($A1333,Pit!$A$4:$BA$1686,I$2,FALSE))</f>
        <v>L</v>
      </c>
      <c r="J1333" s="16" t="str">
        <f>IF($C1333="B",VLOOKUP($A1333,Bat!$A$4:$BF$2320,J$1,FALSE),VLOOKUP($A1333,Pit!$A$4:$BA$1686,J$2,FALSE))</f>
        <v>R</v>
      </c>
      <c r="K1333" s="16" t="str">
        <f>IF($C1333="B",VLOOKUP($A1333,Bat!$A$4:$BF$2320,K$1,FALSE),VLOOKUP($A1333,Pit!$A$4:$BA$1686,K$2,FALSE))</f>
        <v>Normal</v>
      </c>
      <c r="L1333" s="17" t="str">
        <f>IF($C1333="B",VLOOKUP($A1333,Bat!$A$4:$BF$2320,L$1,FALSE),VLOOKUP($A1333,Pit!$A$4:$BA$1686,L$2,FALSE))</f>
        <v>Low</v>
      </c>
      <c r="M1333" s="16">
        <f>IF($C1333="B",VLOOKUP($A1333,Bat!$A$4:$BF$2320,M$1,FALSE),VLOOKUP($A1333,Pit!$A$4:$BA$1686,M$2,FALSE))</f>
        <v>3</v>
      </c>
      <c r="N1333" s="16">
        <f>IF($C1333="B",VLOOKUP($A1333,Bat!$A$4:$BF$2320,N$1,FALSE),VLOOKUP($A1333,Pit!$A$4:$BA$1686,N$2,FALSE))</f>
        <v>3</v>
      </c>
      <c r="O1333" s="16">
        <f>IF($C1333="B",VLOOKUP($A1333,Bat!$A$4:$BF$2320,O$1,FALSE),VLOOKUP($A1333,Pit!$A$4:$BA$1686,O$2,FALSE))</f>
        <v>1</v>
      </c>
      <c r="P1333" s="16">
        <f>IF($C1333="B",VLOOKUP($A1333,Bat!$A$4:$BF$2320,P$1,FALSE),VLOOKUP($A1333,Pit!$A$4:$BA$1686,P$2,FALSE))</f>
        <v>5</v>
      </c>
      <c r="Q1333" s="17">
        <f>IF($C1333="B",VLOOKUP($A1333,Bat!$A$4:$BF$2320,Q$1,FALSE),VLOOKUP($A1333,Pit!$A$4:$BA$1686,Q$2,FALSE))</f>
        <v>5</v>
      </c>
      <c r="R1333" s="18">
        <f>IF($C1333="B",VLOOKUP($A1333,Bat!$A$4:$BF$2320,R$1,FALSE),VLOOKUP($A1333,Pit!$A$4:$BA$1686,R$2,FALSE))</f>
        <v>1.7407079025733374</v>
      </c>
      <c r="S1333" s="19">
        <f>IF($C1333="B",VLOOKUP($A1333,Bat!$A$4:$BF$2320,S$1,FALSE),VLOOKUP($A1333,Pit!$A$4:$BA$1686,S$2,FALSE))</f>
        <v>0.66284180388305891</v>
      </c>
      <c r="T1333" s="20" t="str">
        <f>IF($C1333="B",VLOOKUP($A1333,Bat!$A$4:$BF$2320,T$1,FALSE),VLOOKUP($A1333,Pit!$A$4:$BA$1686,T$2,FALSE))</f>
        <v>Slot</v>
      </c>
      <c r="U1333" s="17" t="str">
        <f>VLOOKUP(IF($C1333="B",VLOOKUP($A1333,Bat!$A$4:$AU$2320,U$1,FALSE),VLOOKUP($A1333,Pit!$A$4:$BE$1686,U$2,FALSE)),COND!$A$35:$B$41,2,FALSE)</f>
        <v>??</v>
      </c>
      <c r="V1333" s="21">
        <f>IF($C1333="B",VLOOKUP($A1333,Bat!$A$4:$AT$2284,46,FALSE),VLOOKUP($A1333,Pit!$A$4:$BD$1664,56,FALSE))</f>
        <v>985</v>
      </c>
      <c r="W1333" s="16">
        <f t="shared" si="102"/>
        <v>985</v>
      </c>
      <c r="X1333" s="16"/>
      <c r="Y1333" s="22">
        <f t="shared" si="103"/>
        <v>394</v>
      </c>
      <c r="Z1333" s="16" t="str">
        <f>IFERROR(VLOOKUP($D1333,Results37!$F$3:$L$1396,Z$1,FALSE),"")</f>
        <v/>
      </c>
      <c r="AA1333" s="47" t="str">
        <f>IF(ISERROR(VLOOKUP(D1333,Results37!$F$3:$O$399,AA$1,FALSE)),"",IF(VLOOKUP(D1333,Results37!$F$3:$O$399,AA$1+1,FALSE)=1,"S"&amp;VLOOKUP(D1333,Results37!$F$3:$O$399,AA$1,FALSE),VLOOKUP(D1333,Results37!$F$3:$O$399,AA$1,FALSE)))</f>
        <v/>
      </c>
      <c r="AB1333" s="16" t="str">
        <f>IFERROR(VLOOKUP($D1333,Results37!$F$3:$L$1396,AB$1,FALSE),"")</f>
        <v/>
      </c>
      <c r="AC1333" s="16" t="str">
        <f>IFERROR(VLOOKUP($D1333,Results37!$F$3:$L$1396,AC$1,FALSE),"")</f>
        <v/>
      </c>
      <c r="AD1333" s="16" t="str">
        <f t="shared" si="104"/>
        <v/>
      </c>
      <c r="AE1333" s="20" t="str">
        <f>IF(ISERROR(VLOOKUP($AC1333&amp;"-"&amp;$F1333&amp;" "&amp;G1333,Bonuses!$B$1:$G$1006,4,FALSE)),"",INT(VLOOKUP($AC1333&amp;"-"&amp;$F1333&amp;" "&amp;$G1333,Bonuses!$B$1:$G$1006,4,FALSE)))</f>
        <v/>
      </c>
      <c r="AF1333" s="16" t="str">
        <f>IF(ISERROR(VLOOKUP($AC1333&amp;"-"&amp;$F1333,Bonuses!$B$1:$G$1006,5,FALSE)),"",IF(VLOOKUP($AC1333&amp;"-"&amp;$F1333,Bonuses!$B$1:$G$1006,5,FALSE)="","",VLOOKUP($AC1333&amp;"-"&amp;$F1333,Bonuses!$B$1:$G$1006,6,FALSE)&amp;" yrs, "&amp;VLOOKUP($AC1333&amp;"-"&amp;$F1333,Bonuses!$B$1:$G$1006,5,FALSE)))</f>
        <v/>
      </c>
    </row>
    <row r="1334" spans="1:32" s="21" customFormat="1" x14ac:dyDescent="0.25">
      <c r="A1334" s="21" t="s">
        <v>1979</v>
      </c>
      <c r="B1334" s="21">
        <f t="shared" si="100"/>
        <v>0</v>
      </c>
      <c r="C1334" s="21" t="str">
        <f t="shared" si="101"/>
        <v>B</v>
      </c>
      <c r="D1334" s="17">
        <f>IF($C1334="B",VLOOKUP($A1334,Bat!$A$4:$BF$2320,D$1,FALSE),VLOOKUP($A1334,Pit!$A$4:$BA$1686,D$2,FALSE))</f>
        <v>10196</v>
      </c>
      <c r="E1334" s="16" t="str">
        <f>IF($C1334="B",VLOOKUP($A1334,Bat!$A$4:$BF$2320,E$1,FALSE),VLOOKUP($A1334,Pit!$A$4:$BA$1686,E$2,FALSE))</f>
        <v>C</v>
      </c>
      <c r="F1334" s="16" t="str">
        <f>IF($C1334="B",VLOOKUP($A1334,Bat!$A$4:$BF$2320,F$1,FALSE),VLOOKUP($A1334,Pit!$A$4:$BA$1686,F$2,FALSE))</f>
        <v>Anthony</v>
      </c>
      <c r="G1334" s="16" t="str">
        <f>IF($C1334="B",VLOOKUP($A1334,Bat!$A$4:$BF$2320,G$1,FALSE),VLOOKUP($A1334,Pit!$A$4:$BA$1686,G$2,FALSE))</f>
        <v>Ray</v>
      </c>
      <c r="H1334" s="16">
        <f>IF($C1334="B",VLOOKUP($A1334,Bat!$A$4:$BF$2320,H$1,FALSE),VLOOKUP($A1334,Pit!$A$4:$BA$1686,H$2,FALSE))</f>
        <v>23</v>
      </c>
      <c r="I1334" s="16" t="str">
        <f>IF($C1334="B",VLOOKUP($A1334,Bat!$A$4:$BF$2320,I$1,FALSE),VLOOKUP($A1334,Pit!$A$4:$BA$1686,I$2,FALSE))</f>
        <v>R</v>
      </c>
      <c r="J1334" s="16" t="str">
        <f>IF($C1334="B",VLOOKUP($A1334,Bat!$A$4:$BF$2320,J$1,FALSE),VLOOKUP($A1334,Pit!$A$4:$BA$1686,J$2,FALSE))</f>
        <v>R</v>
      </c>
      <c r="K1334" s="16" t="str">
        <f>IF($C1334="B",VLOOKUP($A1334,Bat!$A$4:$BF$2320,K$1,FALSE),VLOOKUP($A1334,Pit!$A$4:$BA$1686,K$2,FALSE))</f>
        <v>Normal</v>
      </c>
      <c r="L1334" s="17" t="str">
        <f>IF($C1334="B",VLOOKUP($A1334,Bat!$A$4:$BF$2320,L$1,FALSE),VLOOKUP($A1334,Pit!$A$4:$BA$1686,L$2,FALSE))</f>
        <v>High</v>
      </c>
      <c r="M1334" s="16">
        <f>IF($C1334="B",VLOOKUP($A1334,Bat!$A$4:$BF$2320,M$1,FALSE),VLOOKUP($A1334,Pit!$A$4:$BA$1686,M$2,FALSE))</f>
        <v>3</v>
      </c>
      <c r="N1334" s="16">
        <f>IF($C1334="B",VLOOKUP($A1334,Bat!$A$4:$BF$2320,N$1,FALSE),VLOOKUP($A1334,Pit!$A$4:$BA$1686,N$2,FALSE))</f>
        <v>3</v>
      </c>
      <c r="O1334" s="16">
        <f>IF($C1334="B",VLOOKUP($A1334,Bat!$A$4:$BF$2320,O$1,FALSE),VLOOKUP($A1334,Pit!$A$4:$BA$1686,O$2,FALSE))</f>
        <v>4</v>
      </c>
      <c r="P1334" s="16">
        <f>IF($C1334="B",VLOOKUP($A1334,Bat!$A$4:$BF$2320,P$1,FALSE),VLOOKUP($A1334,Pit!$A$4:$BA$1686,P$2,FALSE))</f>
        <v>4</v>
      </c>
      <c r="Q1334" s="17">
        <f>IF($C1334="B",VLOOKUP($A1334,Bat!$A$4:$BF$2320,Q$1,FALSE),VLOOKUP($A1334,Pit!$A$4:$BA$1686,Q$2,FALSE))</f>
        <v>3</v>
      </c>
      <c r="R1334" s="18">
        <f>IF($C1334="B",VLOOKUP($A1334,Bat!$A$4:$BF$2320,R$1,FALSE),VLOOKUP($A1334,Pit!$A$4:$BA$1686,R$2,FALSE))</f>
        <v>1.5850126975820249</v>
      </c>
      <c r="S1334" s="19">
        <f>IF($C1334="B",VLOOKUP($A1334,Bat!$A$4:$BF$2320,S$1,FALSE),VLOOKUP($A1334,Pit!$A$4:$BA$1686,S$2,FALSE))</f>
        <v>0.64064333844783816</v>
      </c>
      <c r="T1334" s="20" t="str">
        <f>IF($C1334="B",VLOOKUP($A1334,Bat!$A$4:$BF$2320,T$1,FALSE),VLOOKUP($A1334,Pit!$A$4:$BA$1686,T$2,FALSE))</f>
        <v>Impossible</v>
      </c>
      <c r="U1334" s="17" t="str">
        <f>VLOOKUP(IF($C1334="B",VLOOKUP($A1334,Bat!$A$4:$AU$2320,U$1,FALSE),VLOOKUP($A1334,Pit!$A$4:$BE$1686,U$2,FALSE)),COND!$A$35:$B$41,2,FALSE)</f>
        <v>??</v>
      </c>
      <c r="V1334" s="21">
        <f>IF($C1334="B",VLOOKUP($A1334,Bat!$A$4:$AT$2284,46,FALSE),VLOOKUP($A1334,Pit!$A$4:$BD$1664,56,FALSE))</f>
        <v>986</v>
      </c>
      <c r="W1334" s="16">
        <f t="shared" si="102"/>
        <v>999</v>
      </c>
      <c r="X1334" s="16"/>
      <c r="Y1334" s="22">
        <f t="shared" si="103"/>
        <v>400</v>
      </c>
      <c r="Z1334" s="16" t="str">
        <f>IFERROR(VLOOKUP($D1334,Results37!$F$3:$L$1396,Z$1,FALSE),"")</f>
        <v/>
      </c>
      <c r="AA1334" s="47" t="str">
        <f>IF(ISERROR(VLOOKUP(D1334,Results37!$F$3:$O$399,AA$1,FALSE)),"",IF(VLOOKUP(D1334,Results37!$F$3:$O$399,AA$1+1,FALSE)=1,"S"&amp;VLOOKUP(D1334,Results37!$F$3:$O$399,AA$1,FALSE),VLOOKUP(D1334,Results37!$F$3:$O$399,AA$1,FALSE)))</f>
        <v/>
      </c>
      <c r="AB1334" s="16" t="str">
        <f>IFERROR(VLOOKUP($D1334,Results37!$F$3:$L$1396,AB$1,FALSE),"")</f>
        <v/>
      </c>
      <c r="AC1334" s="16" t="str">
        <f>IFERROR(VLOOKUP($D1334,Results37!$F$3:$L$1396,AC$1,FALSE),"")</f>
        <v/>
      </c>
      <c r="AD1334" s="16" t="str">
        <f t="shared" si="104"/>
        <v/>
      </c>
      <c r="AE1334" s="20" t="str">
        <f>IF(ISERROR(VLOOKUP($AC1334&amp;"-"&amp;$F1334&amp;" "&amp;G1334,Bonuses!$B$1:$G$1006,4,FALSE)),"",INT(VLOOKUP($AC1334&amp;"-"&amp;$F1334&amp;" "&amp;$G1334,Bonuses!$B$1:$G$1006,4,FALSE)))</f>
        <v/>
      </c>
      <c r="AF1334" s="16" t="str">
        <f>IF(ISERROR(VLOOKUP($AC1334&amp;"-"&amp;$F1334,Bonuses!$B$1:$G$1006,5,FALSE)),"",IF(VLOOKUP($AC1334&amp;"-"&amp;$F1334,Bonuses!$B$1:$G$1006,5,FALSE)="","",VLOOKUP($AC1334&amp;"-"&amp;$F1334,Bonuses!$B$1:$G$1006,6,FALSE)&amp;" yrs, "&amp;VLOOKUP($AC1334&amp;"-"&amp;$F1334,Bonuses!$B$1:$G$1006,5,FALSE)))</f>
        <v/>
      </c>
    </row>
    <row r="1335" spans="1:32" s="21" customFormat="1" x14ac:dyDescent="0.25">
      <c r="A1335" s="21" t="s">
        <v>1997</v>
      </c>
      <c r="B1335" s="21">
        <f t="shared" si="100"/>
        <v>0</v>
      </c>
      <c r="C1335" s="21" t="str">
        <f t="shared" si="101"/>
        <v>B</v>
      </c>
      <c r="D1335" s="17">
        <f>IF($C1335="B",VLOOKUP($A1335,Bat!$A$4:$BF$2320,D$1,FALSE),VLOOKUP($A1335,Pit!$A$4:$BA$1686,D$2,FALSE))</f>
        <v>3633</v>
      </c>
      <c r="E1335" s="16" t="str">
        <f>IF($C1335="B",VLOOKUP($A1335,Bat!$A$4:$BF$2320,E$1,FALSE),VLOOKUP($A1335,Pit!$A$4:$BA$1686,E$2,FALSE))</f>
        <v>C</v>
      </c>
      <c r="F1335" s="16" t="str">
        <f>IF($C1335="B",VLOOKUP($A1335,Bat!$A$4:$BF$2320,F$1,FALSE),VLOOKUP($A1335,Pit!$A$4:$BA$1686,F$2,FALSE))</f>
        <v>Héctor</v>
      </c>
      <c r="G1335" s="16" t="str">
        <f>IF($C1335="B",VLOOKUP($A1335,Bat!$A$4:$BF$2320,G$1,FALSE),VLOOKUP($A1335,Pit!$A$4:$BA$1686,G$2,FALSE))</f>
        <v>Durán</v>
      </c>
      <c r="H1335" s="16">
        <f>IF($C1335="B",VLOOKUP($A1335,Bat!$A$4:$BF$2320,H$1,FALSE),VLOOKUP($A1335,Pit!$A$4:$BA$1686,H$2,FALSE))</f>
        <v>24</v>
      </c>
      <c r="I1335" s="16" t="str">
        <f>IF($C1335="B",VLOOKUP($A1335,Bat!$A$4:$BF$2320,I$1,FALSE),VLOOKUP($A1335,Pit!$A$4:$BA$1686,I$2,FALSE))</f>
        <v>R</v>
      </c>
      <c r="J1335" s="16" t="str">
        <f>IF($C1335="B",VLOOKUP($A1335,Bat!$A$4:$BF$2320,J$1,FALSE),VLOOKUP($A1335,Pit!$A$4:$BA$1686,J$2,FALSE))</f>
        <v>R</v>
      </c>
      <c r="K1335" s="16" t="str">
        <f>IF($C1335="B",VLOOKUP($A1335,Bat!$A$4:$BF$2320,K$1,FALSE),VLOOKUP($A1335,Pit!$A$4:$BA$1686,K$2,FALSE))</f>
        <v>Low</v>
      </c>
      <c r="L1335" s="17" t="str">
        <f>IF($C1335="B",VLOOKUP($A1335,Bat!$A$4:$BF$2320,L$1,FALSE),VLOOKUP($A1335,Pit!$A$4:$BA$1686,L$2,FALSE))</f>
        <v>Normal</v>
      </c>
      <c r="M1335" s="16">
        <f>IF($C1335="B",VLOOKUP($A1335,Bat!$A$4:$BF$2320,M$1,FALSE),VLOOKUP($A1335,Pit!$A$4:$BA$1686,M$2,FALSE))</f>
        <v>3</v>
      </c>
      <c r="N1335" s="16">
        <f>IF($C1335="B",VLOOKUP($A1335,Bat!$A$4:$BF$2320,N$1,FALSE),VLOOKUP($A1335,Pit!$A$4:$BA$1686,N$2,FALSE))</f>
        <v>3</v>
      </c>
      <c r="O1335" s="16">
        <f>IF($C1335="B",VLOOKUP($A1335,Bat!$A$4:$BF$2320,O$1,FALSE),VLOOKUP($A1335,Pit!$A$4:$BA$1686,O$2,FALSE))</f>
        <v>3</v>
      </c>
      <c r="P1335" s="16">
        <f>IF($C1335="B",VLOOKUP($A1335,Bat!$A$4:$BF$2320,P$1,FALSE),VLOOKUP($A1335,Pit!$A$4:$BA$1686,P$2,FALSE))</f>
        <v>5</v>
      </c>
      <c r="Q1335" s="17">
        <f>IF($C1335="B",VLOOKUP($A1335,Bat!$A$4:$BF$2320,Q$1,FALSE),VLOOKUP($A1335,Pit!$A$4:$BA$1686,Q$2,FALSE))</f>
        <v>4</v>
      </c>
      <c r="R1335" s="18">
        <f>IF($C1335="B",VLOOKUP($A1335,Bat!$A$4:$BF$2320,R$1,FALSE),VLOOKUP($A1335,Pit!$A$4:$BA$1686,R$2,FALSE))</f>
        <v>1.4991845748190737</v>
      </c>
      <c r="S1335" s="19">
        <f>IF($C1335="B",VLOOKUP($A1335,Bat!$A$4:$BF$2320,S$1,FALSE),VLOOKUP($A1335,Pit!$A$4:$BA$1686,S$2,FALSE))</f>
        <v>0.62840627169533558</v>
      </c>
      <c r="T1335" s="20" t="str">
        <f>IF($C1335="B",VLOOKUP($A1335,Bat!$A$4:$BF$2320,T$1,FALSE),VLOOKUP($A1335,Pit!$A$4:$BA$1686,T$2,FALSE))</f>
        <v>Slot</v>
      </c>
      <c r="U1335" s="17" t="str">
        <f>VLOOKUP(IF($C1335="B",VLOOKUP($A1335,Bat!$A$4:$AU$2320,U$1,FALSE),VLOOKUP($A1335,Pit!$A$4:$BE$1686,U$2,FALSE)),COND!$A$35:$B$41,2,FALSE)</f>
        <v>??</v>
      </c>
      <c r="V1335" s="21">
        <f>IF($C1335="B",VLOOKUP($A1335,Bat!$A$4:$AT$2284,46,FALSE),VLOOKUP($A1335,Pit!$A$4:$BD$1664,56,FALSE))</f>
        <v>987</v>
      </c>
      <c r="W1335" s="16">
        <f t="shared" si="102"/>
        <v>987</v>
      </c>
      <c r="X1335" s="16"/>
      <c r="Y1335" s="22">
        <f t="shared" si="103"/>
        <v>404</v>
      </c>
      <c r="Z1335" s="16" t="str">
        <f>IFERROR(VLOOKUP($D1335,Results37!$F$3:$L$1396,Z$1,FALSE),"")</f>
        <v/>
      </c>
      <c r="AA1335" s="47" t="str">
        <f>IF(ISERROR(VLOOKUP(D1335,Results37!$F$3:$O$399,AA$1,FALSE)),"",IF(VLOOKUP(D1335,Results37!$F$3:$O$399,AA$1+1,FALSE)=1,"S"&amp;VLOOKUP(D1335,Results37!$F$3:$O$399,AA$1,FALSE),VLOOKUP(D1335,Results37!$F$3:$O$399,AA$1,FALSE)))</f>
        <v/>
      </c>
      <c r="AB1335" s="16" t="str">
        <f>IFERROR(VLOOKUP($D1335,Results37!$F$3:$L$1396,AB$1,FALSE),"")</f>
        <v/>
      </c>
      <c r="AC1335" s="16" t="str">
        <f>IFERROR(VLOOKUP($D1335,Results37!$F$3:$L$1396,AC$1,FALSE),"")</f>
        <v/>
      </c>
      <c r="AD1335" s="16" t="str">
        <f t="shared" si="104"/>
        <v/>
      </c>
      <c r="AE1335" s="20" t="str">
        <f>IF(ISERROR(VLOOKUP($AC1335&amp;"-"&amp;$F1335&amp;" "&amp;G1335,Bonuses!$B$1:$G$1006,4,FALSE)),"",INT(VLOOKUP($AC1335&amp;"-"&amp;$F1335&amp;" "&amp;$G1335,Bonuses!$B$1:$G$1006,4,FALSE)))</f>
        <v/>
      </c>
      <c r="AF1335" s="16" t="str">
        <f>IF(ISERROR(VLOOKUP($AC1335&amp;"-"&amp;$F1335,Bonuses!$B$1:$G$1006,5,FALSE)),"",IF(VLOOKUP($AC1335&amp;"-"&amp;$F1335,Bonuses!$B$1:$G$1006,5,FALSE)="","",VLOOKUP($AC1335&amp;"-"&amp;$F1335,Bonuses!$B$1:$G$1006,6,FALSE)&amp;" yrs, "&amp;VLOOKUP($AC1335&amp;"-"&amp;$F1335,Bonuses!$B$1:$G$1006,5,FALSE)))</f>
        <v/>
      </c>
    </row>
    <row r="1336" spans="1:32" s="21" customFormat="1" x14ac:dyDescent="0.25">
      <c r="A1336" s="21" t="s">
        <v>2088</v>
      </c>
      <c r="B1336" s="21">
        <f t="shared" si="100"/>
        <v>0</v>
      </c>
      <c r="C1336" s="21" t="str">
        <f t="shared" si="101"/>
        <v>B</v>
      </c>
      <c r="D1336" s="17">
        <f>IF($C1336="B",VLOOKUP($A1336,Bat!$A$4:$BF$2320,D$1,FALSE),VLOOKUP($A1336,Pit!$A$4:$BA$1686,D$2,FALSE))</f>
        <v>2424</v>
      </c>
      <c r="E1336" s="16" t="str">
        <f>IF($C1336="B",VLOOKUP($A1336,Bat!$A$4:$BF$2320,E$1,FALSE),VLOOKUP($A1336,Pit!$A$4:$BA$1686,E$2,FALSE))</f>
        <v>C</v>
      </c>
      <c r="F1336" s="16" t="str">
        <f>IF($C1336="B",VLOOKUP($A1336,Bat!$A$4:$BF$2320,F$1,FALSE),VLOOKUP($A1336,Pit!$A$4:$BA$1686,F$2,FALSE))</f>
        <v>Michael</v>
      </c>
      <c r="G1336" s="16" t="str">
        <f>IF($C1336="B",VLOOKUP($A1336,Bat!$A$4:$BF$2320,G$1,FALSE),VLOOKUP($A1336,Pit!$A$4:$BA$1686,G$2,FALSE))</f>
        <v>Powers</v>
      </c>
      <c r="H1336" s="16">
        <f>IF($C1336="B",VLOOKUP($A1336,Bat!$A$4:$BF$2320,H$1,FALSE),VLOOKUP($A1336,Pit!$A$4:$BA$1686,H$2,FALSE))</f>
        <v>24</v>
      </c>
      <c r="I1336" s="16" t="str">
        <f>IF($C1336="B",VLOOKUP($A1336,Bat!$A$4:$BF$2320,I$1,FALSE),VLOOKUP($A1336,Pit!$A$4:$BA$1686,I$2,FALSE))</f>
        <v>R</v>
      </c>
      <c r="J1336" s="16" t="str">
        <f>IF($C1336="B",VLOOKUP($A1336,Bat!$A$4:$BF$2320,J$1,FALSE),VLOOKUP($A1336,Pit!$A$4:$BA$1686,J$2,FALSE))</f>
        <v>R</v>
      </c>
      <c r="K1336" s="16" t="str">
        <f>IF($C1336="B",VLOOKUP($A1336,Bat!$A$4:$BF$2320,K$1,FALSE),VLOOKUP($A1336,Pit!$A$4:$BA$1686,K$2,FALSE))</f>
        <v>Low</v>
      </c>
      <c r="L1336" s="17" t="str">
        <f>IF($C1336="B",VLOOKUP($A1336,Bat!$A$4:$BF$2320,L$1,FALSE),VLOOKUP($A1336,Pit!$A$4:$BA$1686,L$2,FALSE))</f>
        <v>Normal</v>
      </c>
      <c r="M1336" s="16">
        <f>IF($C1336="B",VLOOKUP($A1336,Bat!$A$4:$BF$2320,M$1,FALSE),VLOOKUP($A1336,Pit!$A$4:$BA$1686,M$2,FALSE))</f>
        <v>3</v>
      </c>
      <c r="N1336" s="16">
        <f>IF($C1336="B",VLOOKUP($A1336,Bat!$A$4:$BF$2320,N$1,FALSE),VLOOKUP($A1336,Pit!$A$4:$BA$1686,N$2,FALSE))</f>
        <v>3</v>
      </c>
      <c r="O1336" s="16">
        <f>IF($C1336="B",VLOOKUP($A1336,Bat!$A$4:$BF$2320,O$1,FALSE),VLOOKUP($A1336,Pit!$A$4:$BA$1686,O$2,FALSE))</f>
        <v>2</v>
      </c>
      <c r="P1336" s="16">
        <f>IF($C1336="B",VLOOKUP($A1336,Bat!$A$4:$BF$2320,P$1,FALSE),VLOOKUP($A1336,Pit!$A$4:$BA$1686,P$2,FALSE))</f>
        <v>5</v>
      </c>
      <c r="Q1336" s="17">
        <f>IF($C1336="B",VLOOKUP($A1336,Bat!$A$4:$BF$2320,Q$1,FALSE),VLOOKUP($A1336,Pit!$A$4:$BA$1686,Q$2,FALSE))</f>
        <v>3</v>
      </c>
      <c r="R1336" s="18">
        <f>IF($C1336="B",VLOOKUP($A1336,Bat!$A$4:$BF$2320,R$1,FALSE),VLOOKUP($A1336,Pit!$A$4:$BA$1686,R$2,FALSE))</f>
        <v>0.98212838408618985</v>
      </c>
      <c r="S1336" s="19">
        <f>IF($C1336="B",VLOOKUP($A1336,Bat!$A$4:$BF$2320,S$1,FALSE),VLOOKUP($A1336,Pit!$A$4:$BA$1686,S$2,FALSE))</f>
        <v>0.55468624943330591</v>
      </c>
      <c r="T1336" s="20" t="str">
        <f>IF($C1336="B",VLOOKUP($A1336,Bat!$A$4:$BF$2320,T$1,FALSE),VLOOKUP($A1336,Pit!$A$4:$BA$1686,T$2,FALSE))</f>
        <v>Slot</v>
      </c>
      <c r="U1336" s="17" t="str">
        <f>VLOOKUP(IF($C1336="B",VLOOKUP($A1336,Bat!$A$4:$AU$2320,U$1,FALSE),VLOOKUP($A1336,Pit!$A$4:$BE$1686,U$2,FALSE)),COND!$A$35:$B$41,2,FALSE)</f>
        <v>??</v>
      </c>
      <c r="V1336" s="21">
        <f>IF($C1336="B",VLOOKUP($A1336,Bat!$A$4:$AT$2284,46,FALSE),VLOOKUP($A1336,Pit!$A$4:$BD$1664,56,FALSE))</f>
        <v>988</v>
      </c>
      <c r="W1336" s="16">
        <f t="shared" si="102"/>
        <v>988</v>
      </c>
      <c r="X1336" s="16"/>
      <c r="Y1336" s="22">
        <f t="shared" si="103"/>
        <v>439</v>
      </c>
      <c r="Z1336" s="16" t="str">
        <f>IFERROR(VLOOKUP($D1336,Results37!$F$3:$L$1396,Z$1,FALSE),"")</f>
        <v/>
      </c>
      <c r="AA1336" s="47" t="str">
        <f>IF(ISERROR(VLOOKUP(D1336,Results37!$F$3:$O$399,AA$1,FALSE)),"",IF(VLOOKUP(D1336,Results37!$F$3:$O$399,AA$1+1,FALSE)=1,"S"&amp;VLOOKUP(D1336,Results37!$F$3:$O$399,AA$1,FALSE),VLOOKUP(D1336,Results37!$F$3:$O$399,AA$1,FALSE)))</f>
        <v/>
      </c>
      <c r="AB1336" s="16" t="str">
        <f>IFERROR(VLOOKUP($D1336,Results37!$F$3:$L$1396,AB$1,FALSE),"")</f>
        <v/>
      </c>
      <c r="AC1336" s="16" t="str">
        <f>IFERROR(VLOOKUP($D1336,Results37!$F$3:$L$1396,AC$1,FALSE),"")</f>
        <v/>
      </c>
      <c r="AD1336" s="16" t="str">
        <f t="shared" si="104"/>
        <v/>
      </c>
      <c r="AE1336" s="20" t="str">
        <f>IF(ISERROR(VLOOKUP($AC1336&amp;"-"&amp;$F1336&amp;" "&amp;G1336,Bonuses!$B$1:$G$1006,4,FALSE)),"",INT(VLOOKUP($AC1336&amp;"-"&amp;$F1336&amp;" "&amp;$G1336,Bonuses!$B$1:$G$1006,4,FALSE)))</f>
        <v/>
      </c>
      <c r="AF1336" s="16" t="str">
        <f>IF(ISERROR(VLOOKUP($AC1336&amp;"-"&amp;$F1336,Bonuses!$B$1:$G$1006,5,FALSE)),"",IF(VLOOKUP($AC1336&amp;"-"&amp;$F1336,Bonuses!$B$1:$G$1006,5,FALSE)="","",VLOOKUP($AC1336&amp;"-"&amp;$F1336,Bonuses!$B$1:$G$1006,6,FALSE)&amp;" yrs, "&amp;VLOOKUP($AC1336&amp;"-"&amp;$F1336,Bonuses!$B$1:$G$1006,5,FALSE)))</f>
        <v/>
      </c>
    </row>
    <row r="1337" spans="1:32" s="21" customFormat="1" x14ac:dyDescent="0.25">
      <c r="A1337" s="21" t="s">
        <v>1999</v>
      </c>
      <c r="B1337" s="21">
        <f t="shared" si="100"/>
        <v>0</v>
      </c>
      <c r="C1337" s="21" t="str">
        <f t="shared" si="101"/>
        <v>B</v>
      </c>
      <c r="D1337" s="17">
        <f>IF($C1337="B",VLOOKUP($A1337,Bat!$A$4:$BF$2320,D$1,FALSE),VLOOKUP($A1337,Pit!$A$4:$BA$1686,D$2,FALSE))</f>
        <v>14502</v>
      </c>
      <c r="E1337" s="16" t="str">
        <f>IF($C1337="B",VLOOKUP($A1337,Bat!$A$4:$BF$2320,E$1,FALSE),VLOOKUP($A1337,Pit!$A$4:$BA$1686,E$2,FALSE))</f>
        <v>1B</v>
      </c>
      <c r="F1337" s="16" t="str">
        <f>IF($C1337="B",VLOOKUP($A1337,Bat!$A$4:$BF$2320,F$1,FALSE),VLOOKUP($A1337,Pit!$A$4:$BA$1686,F$2,FALSE))</f>
        <v>Steve</v>
      </c>
      <c r="G1337" s="16" t="str">
        <f>IF($C1337="B",VLOOKUP($A1337,Bat!$A$4:$BF$2320,G$1,FALSE),VLOOKUP($A1337,Pit!$A$4:$BA$1686,G$2,FALSE))</f>
        <v>Roberts</v>
      </c>
      <c r="H1337" s="16">
        <f>IF($C1337="B",VLOOKUP($A1337,Bat!$A$4:$BF$2320,H$1,FALSE),VLOOKUP($A1337,Pit!$A$4:$BA$1686,H$2,FALSE))</f>
        <v>24</v>
      </c>
      <c r="I1337" s="16" t="str">
        <f>IF($C1337="B",VLOOKUP($A1337,Bat!$A$4:$BF$2320,I$1,FALSE),VLOOKUP($A1337,Pit!$A$4:$BA$1686,I$2,FALSE))</f>
        <v>R</v>
      </c>
      <c r="J1337" s="16" t="str">
        <f>IF($C1337="B",VLOOKUP($A1337,Bat!$A$4:$BF$2320,J$1,FALSE),VLOOKUP($A1337,Pit!$A$4:$BA$1686,J$2,FALSE))</f>
        <v>R</v>
      </c>
      <c r="K1337" s="16" t="str">
        <f>IF($C1337="B",VLOOKUP($A1337,Bat!$A$4:$BF$2320,K$1,FALSE),VLOOKUP($A1337,Pit!$A$4:$BA$1686,K$2,FALSE))</f>
        <v>Low</v>
      </c>
      <c r="L1337" s="17" t="str">
        <f>IF($C1337="B",VLOOKUP($A1337,Bat!$A$4:$BF$2320,L$1,FALSE),VLOOKUP($A1337,Pit!$A$4:$BA$1686,L$2,FALSE))</f>
        <v>Normal</v>
      </c>
      <c r="M1337" s="16">
        <f>IF($C1337="B",VLOOKUP($A1337,Bat!$A$4:$BF$2320,M$1,FALSE),VLOOKUP($A1337,Pit!$A$4:$BA$1686,M$2,FALSE))</f>
        <v>3</v>
      </c>
      <c r="N1337" s="16">
        <f>IF($C1337="B",VLOOKUP($A1337,Bat!$A$4:$BF$2320,N$1,FALSE),VLOOKUP($A1337,Pit!$A$4:$BA$1686,N$2,FALSE))</f>
        <v>2</v>
      </c>
      <c r="O1337" s="16">
        <f>IF($C1337="B",VLOOKUP($A1337,Bat!$A$4:$BF$2320,O$1,FALSE),VLOOKUP($A1337,Pit!$A$4:$BA$1686,O$2,FALSE))</f>
        <v>2</v>
      </c>
      <c r="P1337" s="16">
        <f>IF($C1337="B",VLOOKUP($A1337,Bat!$A$4:$BF$2320,P$1,FALSE),VLOOKUP($A1337,Pit!$A$4:$BA$1686,P$2,FALSE))</f>
        <v>6</v>
      </c>
      <c r="Q1337" s="17">
        <f>IF($C1337="B",VLOOKUP($A1337,Bat!$A$4:$BF$2320,Q$1,FALSE),VLOOKUP($A1337,Pit!$A$4:$BA$1686,Q$2,FALSE))</f>
        <v>4</v>
      </c>
      <c r="R1337" s="18">
        <f>IF($C1337="B",VLOOKUP($A1337,Bat!$A$4:$BF$2320,R$1,FALSE),VLOOKUP($A1337,Pit!$A$4:$BA$1686,R$2,FALSE))</f>
        <v>0.97521364622374485</v>
      </c>
      <c r="S1337" s="19">
        <f>IF($C1337="B",VLOOKUP($A1337,Bat!$A$4:$BF$2320,S$1,FALSE),VLOOKUP($A1337,Pit!$A$4:$BA$1686,S$2,FALSE))</f>
        <v>0.55370037084159418</v>
      </c>
      <c r="T1337" s="20" t="str">
        <f>IF($C1337="B",VLOOKUP($A1337,Bat!$A$4:$BF$2320,T$1,FALSE),VLOOKUP($A1337,Pit!$A$4:$BA$1686,T$2,FALSE))</f>
        <v>Slot</v>
      </c>
      <c r="U1337" s="17" t="str">
        <f>VLOOKUP(IF($C1337="B",VLOOKUP($A1337,Bat!$A$4:$AU$2320,U$1,FALSE),VLOOKUP($A1337,Pit!$A$4:$BE$1686,U$2,FALSE)),COND!$A$35:$B$41,2,FALSE)</f>
        <v>??</v>
      </c>
      <c r="V1337" s="21">
        <f>IF($C1337="B",VLOOKUP($A1337,Bat!$A$4:$AT$2284,46,FALSE),VLOOKUP($A1337,Pit!$A$4:$BD$1664,56,FALSE))</f>
        <v>989</v>
      </c>
      <c r="W1337" s="16">
        <f t="shared" si="102"/>
        <v>989</v>
      </c>
      <c r="X1337" s="16"/>
      <c r="Y1337" s="22">
        <f t="shared" si="103"/>
        <v>443</v>
      </c>
      <c r="Z1337" s="16" t="str">
        <f>IFERROR(VLOOKUP($D1337,Results37!$F$3:$L$1396,Z$1,FALSE),"")</f>
        <v/>
      </c>
      <c r="AA1337" s="47" t="str">
        <f>IF(ISERROR(VLOOKUP(D1337,Results37!$F$3:$O$399,AA$1,FALSE)),"",IF(VLOOKUP(D1337,Results37!$F$3:$O$399,AA$1+1,FALSE)=1,"S"&amp;VLOOKUP(D1337,Results37!$F$3:$O$399,AA$1,FALSE),VLOOKUP(D1337,Results37!$F$3:$O$399,AA$1,FALSE)))</f>
        <v/>
      </c>
      <c r="AB1337" s="16" t="str">
        <f>IFERROR(VLOOKUP($D1337,Results37!$F$3:$L$1396,AB$1,FALSE),"")</f>
        <v/>
      </c>
      <c r="AC1337" s="16" t="str">
        <f>IFERROR(VLOOKUP($D1337,Results37!$F$3:$L$1396,AC$1,FALSE),"")</f>
        <v/>
      </c>
      <c r="AD1337" s="16" t="str">
        <f t="shared" si="104"/>
        <v/>
      </c>
      <c r="AE1337" s="20" t="str">
        <f>IF(ISERROR(VLOOKUP($AC1337&amp;"-"&amp;$F1337&amp;" "&amp;G1337,Bonuses!$B$1:$G$1006,4,FALSE)),"",INT(VLOOKUP($AC1337&amp;"-"&amp;$F1337&amp;" "&amp;$G1337,Bonuses!$B$1:$G$1006,4,FALSE)))</f>
        <v/>
      </c>
      <c r="AF1337" s="16" t="str">
        <f>IF(ISERROR(VLOOKUP($AC1337&amp;"-"&amp;$F1337,Bonuses!$B$1:$G$1006,5,FALSE)),"",IF(VLOOKUP($AC1337&amp;"-"&amp;$F1337,Bonuses!$B$1:$G$1006,5,FALSE)="","",VLOOKUP($AC1337&amp;"-"&amp;$F1337,Bonuses!$B$1:$G$1006,6,FALSE)&amp;" yrs, "&amp;VLOOKUP($AC1337&amp;"-"&amp;$F1337,Bonuses!$B$1:$G$1006,5,FALSE)))</f>
        <v/>
      </c>
    </row>
    <row r="1338" spans="1:32" s="21" customFormat="1" x14ac:dyDescent="0.25">
      <c r="A1338" s="21" t="s">
        <v>2001</v>
      </c>
      <c r="B1338" s="21">
        <f t="shared" si="100"/>
        <v>0</v>
      </c>
      <c r="C1338" s="21" t="str">
        <f t="shared" si="101"/>
        <v>B</v>
      </c>
      <c r="D1338" s="17">
        <f>IF($C1338="B",VLOOKUP($A1338,Bat!$A$4:$BF$2320,D$1,FALSE),VLOOKUP($A1338,Pit!$A$4:$BA$1686,D$2,FALSE))</f>
        <v>15294</v>
      </c>
      <c r="E1338" s="16" t="str">
        <f>IF($C1338="B",VLOOKUP($A1338,Bat!$A$4:$BF$2320,E$1,FALSE),VLOOKUP($A1338,Pit!$A$4:$BA$1686,E$2,FALSE))</f>
        <v>C</v>
      </c>
      <c r="F1338" s="16" t="str">
        <f>IF($C1338="B",VLOOKUP($A1338,Bat!$A$4:$BF$2320,F$1,FALSE),VLOOKUP($A1338,Pit!$A$4:$BA$1686,F$2,FALSE))</f>
        <v>Carl</v>
      </c>
      <c r="G1338" s="16" t="str">
        <f>IF($C1338="B",VLOOKUP($A1338,Bat!$A$4:$BF$2320,G$1,FALSE),VLOOKUP($A1338,Pit!$A$4:$BA$1686,G$2,FALSE))</f>
        <v>Peters</v>
      </c>
      <c r="H1338" s="16">
        <f>IF($C1338="B",VLOOKUP($A1338,Bat!$A$4:$BF$2320,H$1,FALSE),VLOOKUP($A1338,Pit!$A$4:$BA$1686,H$2,FALSE))</f>
        <v>23</v>
      </c>
      <c r="I1338" s="16" t="str">
        <f>IF($C1338="B",VLOOKUP($A1338,Bat!$A$4:$BF$2320,I$1,FALSE),VLOOKUP($A1338,Pit!$A$4:$BA$1686,I$2,FALSE))</f>
        <v>S</v>
      </c>
      <c r="J1338" s="16" t="str">
        <f>IF($C1338="B",VLOOKUP($A1338,Bat!$A$4:$BF$2320,J$1,FALSE),VLOOKUP($A1338,Pit!$A$4:$BA$1686,J$2,FALSE))</f>
        <v>R</v>
      </c>
      <c r="K1338" s="16" t="str">
        <f>IF($C1338="B",VLOOKUP($A1338,Bat!$A$4:$BF$2320,K$1,FALSE),VLOOKUP($A1338,Pit!$A$4:$BA$1686,K$2,FALSE))</f>
        <v>Low</v>
      </c>
      <c r="L1338" s="17" t="str">
        <f>IF($C1338="B",VLOOKUP($A1338,Bat!$A$4:$BF$2320,L$1,FALSE),VLOOKUP($A1338,Pit!$A$4:$BA$1686,L$2,FALSE))</f>
        <v>Normal</v>
      </c>
      <c r="M1338" s="16">
        <f>IF($C1338="B",VLOOKUP($A1338,Bat!$A$4:$BF$2320,M$1,FALSE),VLOOKUP($A1338,Pit!$A$4:$BA$1686,M$2,FALSE))</f>
        <v>3</v>
      </c>
      <c r="N1338" s="16">
        <f>IF($C1338="B",VLOOKUP($A1338,Bat!$A$4:$BF$2320,N$1,FALSE),VLOOKUP($A1338,Pit!$A$4:$BA$1686,N$2,FALSE))</f>
        <v>2</v>
      </c>
      <c r="O1338" s="16">
        <f>IF($C1338="B",VLOOKUP($A1338,Bat!$A$4:$BF$2320,O$1,FALSE),VLOOKUP($A1338,Pit!$A$4:$BA$1686,O$2,FALSE))</f>
        <v>4</v>
      </c>
      <c r="P1338" s="16">
        <f>IF($C1338="B",VLOOKUP($A1338,Bat!$A$4:$BF$2320,P$1,FALSE),VLOOKUP($A1338,Pit!$A$4:$BA$1686,P$2,FALSE))</f>
        <v>4</v>
      </c>
      <c r="Q1338" s="17">
        <f>IF($C1338="B",VLOOKUP($A1338,Bat!$A$4:$BF$2320,Q$1,FALSE),VLOOKUP($A1338,Pit!$A$4:$BA$1686,Q$2,FALSE))</f>
        <v>1</v>
      </c>
      <c r="R1338" s="18">
        <f>IF($C1338="B",VLOOKUP($A1338,Bat!$A$4:$BF$2320,R$1,FALSE),VLOOKUP($A1338,Pit!$A$4:$BA$1686,R$2,FALSE))</f>
        <v>0.80790035256587167</v>
      </c>
      <c r="S1338" s="19">
        <f>IF($C1338="B",VLOOKUP($A1338,Bat!$A$4:$BF$2320,S$1,FALSE),VLOOKUP($A1338,Pit!$A$4:$BA$1686,S$2,FALSE))</f>
        <v>0.52984543988001132</v>
      </c>
      <c r="T1338" s="20" t="str">
        <f>IF($C1338="B",VLOOKUP($A1338,Bat!$A$4:$BF$2320,T$1,FALSE),VLOOKUP($A1338,Pit!$A$4:$BA$1686,T$2,FALSE))</f>
        <v>-</v>
      </c>
      <c r="U1338" s="17" t="str">
        <f>VLOOKUP(IF($C1338="B",VLOOKUP($A1338,Bat!$A$4:$AU$2320,U$1,FALSE),VLOOKUP($A1338,Pit!$A$4:$BE$1686,U$2,FALSE)),COND!$A$35:$B$41,2,FALSE)</f>
        <v>??</v>
      </c>
      <c r="V1338" s="21">
        <f>IF($C1338="B",VLOOKUP($A1338,Bat!$A$4:$AT$2284,46,FALSE),VLOOKUP($A1338,Pit!$A$4:$BD$1664,56,FALSE))</f>
        <v>990</v>
      </c>
      <c r="W1338" s="16">
        <f t="shared" si="102"/>
        <v>999</v>
      </c>
      <c r="X1338" s="16"/>
      <c r="Y1338" s="22">
        <f t="shared" si="103"/>
        <v>453</v>
      </c>
      <c r="Z1338" s="16" t="str">
        <f>IFERROR(VLOOKUP($D1338,Results37!$F$3:$L$1396,Z$1,FALSE),"")</f>
        <v/>
      </c>
      <c r="AA1338" s="47" t="str">
        <f>IF(ISERROR(VLOOKUP(D1338,Results37!$F$3:$O$399,AA$1,FALSE)),"",IF(VLOOKUP(D1338,Results37!$F$3:$O$399,AA$1+1,FALSE)=1,"S"&amp;VLOOKUP(D1338,Results37!$F$3:$O$399,AA$1,FALSE),VLOOKUP(D1338,Results37!$F$3:$O$399,AA$1,FALSE)))</f>
        <v/>
      </c>
      <c r="AB1338" s="16" t="str">
        <f>IFERROR(VLOOKUP($D1338,Results37!$F$3:$L$1396,AB$1,FALSE),"")</f>
        <v/>
      </c>
      <c r="AC1338" s="16" t="str">
        <f>IFERROR(VLOOKUP($D1338,Results37!$F$3:$L$1396,AC$1,FALSE),"")</f>
        <v/>
      </c>
      <c r="AD1338" s="16" t="str">
        <f t="shared" si="104"/>
        <v/>
      </c>
      <c r="AE1338" s="20" t="str">
        <f>IF(ISERROR(VLOOKUP($AC1338&amp;"-"&amp;$F1338&amp;" "&amp;G1338,Bonuses!$B$1:$G$1006,4,FALSE)),"",INT(VLOOKUP($AC1338&amp;"-"&amp;$F1338&amp;" "&amp;$G1338,Bonuses!$B$1:$G$1006,4,FALSE)))</f>
        <v/>
      </c>
      <c r="AF1338" s="16" t="str">
        <f>IF(ISERROR(VLOOKUP($AC1338&amp;"-"&amp;$F1338,Bonuses!$B$1:$G$1006,5,FALSE)),"",IF(VLOOKUP($AC1338&amp;"-"&amp;$F1338,Bonuses!$B$1:$G$1006,5,FALSE)="","",VLOOKUP($AC1338&amp;"-"&amp;$F1338,Bonuses!$B$1:$G$1006,6,FALSE)&amp;" yrs, "&amp;VLOOKUP($AC1338&amp;"-"&amp;$F1338,Bonuses!$B$1:$G$1006,5,FALSE)))</f>
        <v/>
      </c>
    </row>
    <row r="1339" spans="1:32" s="21" customFormat="1" x14ac:dyDescent="0.25">
      <c r="A1339" s="21" t="s">
        <v>2003</v>
      </c>
      <c r="B1339" s="21">
        <f t="shared" si="100"/>
        <v>0</v>
      </c>
      <c r="C1339" s="21" t="str">
        <f t="shared" si="101"/>
        <v>B</v>
      </c>
      <c r="D1339" s="17">
        <f>IF($C1339="B",VLOOKUP($A1339,Bat!$A$4:$BF$2320,D$1,FALSE),VLOOKUP($A1339,Pit!$A$4:$BA$1686,D$2,FALSE))</f>
        <v>14903</v>
      </c>
      <c r="E1339" s="16" t="str">
        <f>IF($C1339="B",VLOOKUP($A1339,Bat!$A$4:$BF$2320,E$1,FALSE),VLOOKUP($A1339,Pit!$A$4:$BA$1686,E$2,FALSE))</f>
        <v>CF</v>
      </c>
      <c r="F1339" s="16" t="str">
        <f>IF($C1339="B",VLOOKUP($A1339,Bat!$A$4:$BF$2320,F$1,FALSE),VLOOKUP($A1339,Pit!$A$4:$BA$1686,F$2,FALSE))</f>
        <v>Jorge</v>
      </c>
      <c r="G1339" s="16" t="str">
        <f>IF($C1339="B",VLOOKUP($A1339,Bat!$A$4:$BF$2320,G$1,FALSE),VLOOKUP($A1339,Pit!$A$4:$BA$1686,G$2,FALSE))</f>
        <v>Miranda</v>
      </c>
      <c r="H1339" s="16">
        <f>IF($C1339="B",VLOOKUP($A1339,Bat!$A$4:$BF$2320,H$1,FALSE),VLOOKUP($A1339,Pit!$A$4:$BA$1686,H$2,FALSE))</f>
        <v>23</v>
      </c>
      <c r="I1339" s="16" t="str">
        <f>IF($C1339="B",VLOOKUP($A1339,Bat!$A$4:$BF$2320,I$1,FALSE),VLOOKUP($A1339,Pit!$A$4:$BA$1686,I$2,FALSE))</f>
        <v>S</v>
      </c>
      <c r="J1339" s="16" t="str">
        <f>IF($C1339="B",VLOOKUP($A1339,Bat!$A$4:$BF$2320,J$1,FALSE),VLOOKUP($A1339,Pit!$A$4:$BA$1686,J$2,FALSE))</f>
        <v>R</v>
      </c>
      <c r="K1339" s="16" t="str">
        <f>IF($C1339="B",VLOOKUP($A1339,Bat!$A$4:$BF$2320,K$1,FALSE),VLOOKUP($A1339,Pit!$A$4:$BA$1686,K$2,FALSE))</f>
        <v>Low</v>
      </c>
      <c r="L1339" s="17" t="str">
        <f>IF($C1339="B",VLOOKUP($A1339,Bat!$A$4:$BF$2320,L$1,FALSE),VLOOKUP($A1339,Pit!$A$4:$BA$1686,L$2,FALSE))</f>
        <v>Normal</v>
      </c>
      <c r="M1339" s="16">
        <f>IF($C1339="B",VLOOKUP($A1339,Bat!$A$4:$BF$2320,M$1,FALSE),VLOOKUP($A1339,Pit!$A$4:$BA$1686,M$2,FALSE))</f>
        <v>3</v>
      </c>
      <c r="N1339" s="16">
        <f>IF($C1339="B",VLOOKUP($A1339,Bat!$A$4:$BF$2320,N$1,FALSE),VLOOKUP($A1339,Pit!$A$4:$BA$1686,N$2,FALSE))</f>
        <v>2</v>
      </c>
      <c r="O1339" s="16">
        <f>IF($C1339="B",VLOOKUP($A1339,Bat!$A$4:$BF$2320,O$1,FALSE),VLOOKUP($A1339,Pit!$A$4:$BA$1686,O$2,FALSE))</f>
        <v>2</v>
      </c>
      <c r="P1339" s="16">
        <f>IF($C1339="B",VLOOKUP($A1339,Bat!$A$4:$BF$2320,P$1,FALSE),VLOOKUP($A1339,Pit!$A$4:$BA$1686,P$2,FALSE))</f>
        <v>4</v>
      </c>
      <c r="Q1339" s="17">
        <f>IF($C1339="B",VLOOKUP($A1339,Bat!$A$4:$BF$2320,Q$1,FALSE),VLOOKUP($A1339,Pit!$A$4:$BA$1686,Q$2,FALSE))</f>
        <v>4</v>
      </c>
      <c r="R1339" s="18">
        <f>IF($C1339="B",VLOOKUP($A1339,Bat!$A$4:$BF$2320,R$1,FALSE),VLOOKUP($A1339,Pit!$A$4:$BA$1686,R$2,FALSE))</f>
        <v>0.60932191968665883</v>
      </c>
      <c r="S1339" s="19">
        <f>IF($C1339="B",VLOOKUP($A1339,Bat!$A$4:$BF$2320,S$1,FALSE),VLOOKUP($A1339,Pit!$A$4:$BA$1686,S$2,FALSE))</f>
        <v>0.50153283719776764</v>
      </c>
      <c r="T1339" s="20" t="str">
        <f>IF($C1339="B",VLOOKUP($A1339,Bat!$A$4:$BF$2320,T$1,FALSE),VLOOKUP($A1339,Pit!$A$4:$BA$1686,T$2,FALSE))</f>
        <v>$2.0m</v>
      </c>
      <c r="U1339" s="17" t="str">
        <f>VLOOKUP(IF($C1339="B",VLOOKUP($A1339,Bat!$A$4:$AU$2320,U$1,FALSE),VLOOKUP($A1339,Pit!$A$4:$BE$1686,U$2,FALSE)),COND!$A$35:$B$41,2,FALSE)</f>
        <v>??</v>
      </c>
      <c r="V1339" s="21">
        <f>IF($C1339="B",VLOOKUP($A1339,Bat!$A$4:$AT$2284,46,FALSE),VLOOKUP($A1339,Pit!$A$4:$BD$1664,56,FALSE))</f>
        <v>991</v>
      </c>
      <c r="W1339" s="16">
        <f t="shared" si="102"/>
        <v>999</v>
      </c>
      <c r="X1339" s="16"/>
      <c r="Y1339" s="22">
        <f t="shared" si="103"/>
        <v>473</v>
      </c>
      <c r="Z1339" s="16" t="str">
        <f>IFERROR(VLOOKUP($D1339,Results37!$F$3:$L$1396,Z$1,FALSE),"")</f>
        <v/>
      </c>
      <c r="AA1339" s="47" t="str">
        <f>IF(ISERROR(VLOOKUP(D1339,Results37!$F$3:$O$399,AA$1,FALSE)),"",IF(VLOOKUP(D1339,Results37!$F$3:$O$399,AA$1+1,FALSE)=1,"S"&amp;VLOOKUP(D1339,Results37!$F$3:$O$399,AA$1,FALSE),VLOOKUP(D1339,Results37!$F$3:$O$399,AA$1,FALSE)))</f>
        <v/>
      </c>
      <c r="AB1339" s="16" t="str">
        <f>IFERROR(VLOOKUP($D1339,Results37!$F$3:$L$1396,AB$1,FALSE),"")</f>
        <v/>
      </c>
      <c r="AC1339" s="16" t="str">
        <f>IFERROR(VLOOKUP($D1339,Results37!$F$3:$L$1396,AC$1,FALSE),"")</f>
        <v/>
      </c>
      <c r="AD1339" s="16" t="str">
        <f t="shared" si="104"/>
        <v/>
      </c>
      <c r="AE1339" s="20" t="str">
        <f>IF(ISERROR(VLOOKUP($AC1339&amp;"-"&amp;$F1339&amp;" "&amp;G1339,Bonuses!$B$1:$G$1006,4,FALSE)),"",INT(VLOOKUP($AC1339&amp;"-"&amp;$F1339&amp;" "&amp;$G1339,Bonuses!$B$1:$G$1006,4,FALSE)))</f>
        <v/>
      </c>
      <c r="AF1339" s="16" t="str">
        <f>IF(ISERROR(VLOOKUP($AC1339&amp;"-"&amp;$F1339,Bonuses!$B$1:$G$1006,5,FALSE)),"",IF(VLOOKUP($AC1339&amp;"-"&amp;$F1339,Bonuses!$B$1:$G$1006,5,FALSE)="","",VLOOKUP($AC1339&amp;"-"&amp;$F1339,Bonuses!$B$1:$G$1006,6,FALSE)&amp;" yrs, "&amp;VLOOKUP($AC1339&amp;"-"&amp;$F1339,Bonuses!$B$1:$G$1006,5,FALSE)))</f>
        <v/>
      </c>
    </row>
    <row r="1340" spans="1:32" s="21" customFormat="1" x14ac:dyDescent="0.25">
      <c r="A1340" s="21" t="s">
        <v>2037</v>
      </c>
      <c r="B1340" s="21">
        <f t="shared" si="100"/>
        <v>0</v>
      </c>
      <c r="C1340" s="21" t="str">
        <f t="shared" si="101"/>
        <v>B</v>
      </c>
      <c r="D1340" s="17">
        <f>IF($C1340="B",VLOOKUP($A1340,Bat!$A$4:$BF$2320,D$1,FALSE),VLOOKUP($A1340,Pit!$A$4:$BA$1686,D$2,FALSE))</f>
        <v>4702</v>
      </c>
      <c r="E1340" s="16" t="str">
        <f>IF($C1340="B",VLOOKUP($A1340,Bat!$A$4:$BF$2320,E$1,FALSE),VLOOKUP($A1340,Pit!$A$4:$BA$1686,E$2,FALSE))</f>
        <v>CF</v>
      </c>
      <c r="F1340" s="16" t="str">
        <f>IF($C1340="B",VLOOKUP($A1340,Bat!$A$4:$BF$2320,F$1,FALSE),VLOOKUP($A1340,Pit!$A$4:$BA$1686,F$2,FALSE))</f>
        <v>Cory</v>
      </c>
      <c r="G1340" s="16" t="str">
        <f>IF($C1340="B",VLOOKUP($A1340,Bat!$A$4:$BF$2320,G$1,FALSE),VLOOKUP($A1340,Pit!$A$4:$BA$1686,G$2,FALSE))</f>
        <v>Clark</v>
      </c>
      <c r="H1340" s="16">
        <f>IF($C1340="B",VLOOKUP($A1340,Bat!$A$4:$BF$2320,H$1,FALSE),VLOOKUP($A1340,Pit!$A$4:$BA$1686,H$2,FALSE))</f>
        <v>24</v>
      </c>
      <c r="I1340" s="16" t="str">
        <f>IF($C1340="B",VLOOKUP($A1340,Bat!$A$4:$BF$2320,I$1,FALSE),VLOOKUP($A1340,Pit!$A$4:$BA$1686,I$2,FALSE))</f>
        <v>R</v>
      </c>
      <c r="J1340" s="16" t="str">
        <f>IF($C1340="B",VLOOKUP($A1340,Bat!$A$4:$BF$2320,J$1,FALSE),VLOOKUP($A1340,Pit!$A$4:$BA$1686,J$2,FALSE))</f>
        <v>R</v>
      </c>
      <c r="K1340" s="16" t="str">
        <f>IF($C1340="B",VLOOKUP($A1340,Bat!$A$4:$BF$2320,K$1,FALSE),VLOOKUP($A1340,Pit!$A$4:$BA$1686,K$2,FALSE))</f>
        <v>Low</v>
      </c>
      <c r="L1340" s="17" t="str">
        <f>IF($C1340="B",VLOOKUP($A1340,Bat!$A$4:$BF$2320,L$1,FALSE),VLOOKUP($A1340,Pit!$A$4:$BA$1686,L$2,FALSE))</f>
        <v>High</v>
      </c>
      <c r="M1340" s="16">
        <f>IF($C1340="B",VLOOKUP($A1340,Bat!$A$4:$BF$2320,M$1,FALSE),VLOOKUP($A1340,Pit!$A$4:$BA$1686,M$2,FALSE))</f>
        <v>3</v>
      </c>
      <c r="N1340" s="16">
        <f>IF($C1340="B",VLOOKUP($A1340,Bat!$A$4:$BF$2320,N$1,FALSE),VLOOKUP($A1340,Pit!$A$4:$BA$1686,N$2,FALSE))</f>
        <v>3</v>
      </c>
      <c r="O1340" s="16">
        <f>IF($C1340="B",VLOOKUP($A1340,Bat!$A$4:$BF$2320,O$1,FALSE),VLOOKUP($A1340,Pit!$A$4:$BA$1686,O$2,FALSE))</f>
        <v>3</v>
      </c>
      <c r="P1340" s="16">
        <f>IF($C1340="B",VLOOKUP($A1340,Bat!$A$4:$BF$2320,P$1,FALSE),VLOOKUP($A1340,Pit!$A$4:$BA$1686,P$2,FALSE))</f>
        <v>4</v>
      </c>
      <c r="Q1340" s="17">
        <f>IF($C1340="B",VLOOKUP($A1340,Bat!$A$4:$BF$2320,Q$1,FALSE),VLOOKUP($A1340,Pit!$A$4:$BA$1686,Q$2,FALSE))</f>
        <v>2</v>
      </c>
      <c r="R1340" s="18">
        <f>IF($C1340="B",VLOOKUP($A1340,Bat!$A$4:$BF$2320,R$1,FALSE),VLOOKUP($A1340,Pit!$A$4:$BA$1686,R$2,FALSE))</f>
        <v>0.18415586153942343</v>
      </c>
      <c r="S1340" s="19">
        <f>IF($C1340="B",VLOOKUP($A1340,Bat!$A$4:$BF$2320,S$1,FALSE),VLOOKUP($A1340,Pit!$A$4:$BA$1686,S$2,FALSE))</f>
        <v>0.44091418136609256</v>
      </c>
      <c r="T1340" s="20" t="str">
        <f>IF($C1340="B",VLOOKUP($A1340,Bat!$A$4:$BF$2320,T$1,FALSE),VLOOKUP($A1340,Pit!$A$4:$BA$1686,T$2,FALSE))</f>
        <v>Slot</v>
      </c>
      <c r="U1340" s="17" t="str">
        <f>VLOOKUP(IF($C1340="B",VLOOKUP($A1340,Bat!$A$4:$AU$2320,U$1,FALSE),VLOOKUP($A1340,Pit!$A$4:$BE$1686,U$2,FALSE)),COND!$A$35:$B$41,2,FALSE)</f>
        <v>??</v>
      </c>
      <c r="V1340" s="21">
        <f>IF($C1340="B",VLOOKUP($A1340,Bat!$A$4:$AT$2284,46,FALSE),VLOOKUP($A1340,Pit!$A$4:$BD$1664,56,FALSE))</f>
        <v>992</v>
      </c>
      <c r="W1340" s="16">
        <f t="shared" si="102"/>
        <v>992</v>
      </c>
      <c r="X1340" s="16"/>
      <c r="Y1340" s="22">
        <f t="shared" si="103"/>
        <v>496</v>
      </c>
      <c r="Z1340" s="16" t="str">
        <f>IFERROR(VLOOKUP($D1340,Results37!$F$3:$L$1396,Z$1,FALSE),"")</f>
        <v/>
      </c>
      <c r="AA1340" s="47" t="str">
        <f>IF(ISERROR(VLOOKUP(D1340,Results37!$F$3:$O$399,AA$1,FALSE)),"",IF(VLOOKUP(D1340,Results37!$F$3:$O$399,AA$1+1,FALSE)=1,"S"&amp;VLOOKUP(D1340,Results37!$F$3:$O$399,AA$1,FALSE),VLOOKUP(D1340,Results37!$F$3:$O$399,AA$1,FALSE)))</f>
        <v/>
      </c>
      <c r="AB1340" s="16" t="str">
        <f>IFERROR(VLOOKUP($D1340,Results37!$F$3:$L$1396,AB$1,FALSE),"")</f>
        <v/>
      </c>
      <c r="AC1340" s="16" t="str">
        <f>IFERROR(VLOOKUP($D1340,Results37!$F$3:$L$1396,AC$1,FALSE),"")</f>
        <v/>
      </c>
      <c r="AD1340" s="16" t="str">
        <f t="shared" si="104"/>
        <v/>
      </c>
      <c r="AE1340" s="20" t="str">
        <f>IF(ISERROR(VLOOKUP($AC1340&amp;"-"&amp;$F1340&amp;" "&amp;G1340,Bonuses!$B$1:$G$1006,4,FALSE)),"",INT(VLOOKUP($AC1340&amp;"-"&amp;$F1340&amp;" "&amp;$G1340,Bonuses!$B$1:$G$1006,4,FALSE)))</f>
        <v/>
      </c>
      <c r="AF1340" s="16" t="str">
        <f>IF(ISERROR(VLOOKUP($AC1340&amp;"-"&amp;$F1340,Bonuses!$B$1:$G$1006,5,FALSE)),"",IF(VLOOKUP($AC1340&amp;"-"&amp;$F1340,Bonuses!$B$1:$G$1006,5,FALSE)="","",VLOOKUP($AC1340&amp;"-"&amp;$F1340,Bonuses!$B$1:$G$1006,6,FALSE)&amp;" yrs, "&amp;VLOOKUP($AC1340&amp;"-"&amp;$F1340,Bonuses!$B$1:$G$1006,5,FALSE)))</f>
        <v/>
      </c>
    </row>
    <row r="1341" spans="1:32" s="21" customFormat="1" x14ac:dyDescent="0.25">
      <c r="A1341" s="21" t="s">
        <v>2014</v>
      </c>
      <c r="B1341" s="21">
        <f t="shared" si="100"/>
        <v>0</v>
      </c>
      <c r="C1341" s="21" t="str">
        <f t="shared" si="101"/>
        <v>B</v>
      </c>
      <c r="D1341" s="17">
        <f>IF($C1341="B",VLOOKUP($A1341,Bat!$A$4:$BF$2320,D$1,FALSE),VLOOKUP($A1341,Pit!$A$4:$BA$1686,D$2,FALSE))</f>
        <v>2245</v>
      </c>
      <c r="E1341" s="16" t="str">
        <f>IF($C1341="B",VLOOKUP($A1341,Bat!$A$4:$BF$2320,E$1,FALSE),VLOOKUP($A1341,Pit!$A$4:$BA$1686,E$2,FALSE))</f>
        <v>2B</v>
      </c>
      <c r="F1341" s="16" t="str">
        <f>IF($C1341="B",VLOOKUP($A1341,Bat!$A$4:$BF$2320,F$1,FALSE),VLOOKUP($A1341,Pit!$A$4:$BA$1686,F$2,FALSE))</f>
        <v>Wilbert</v>
      </c>
      <c r="G1341" s="16" t="str">
        <f>IF($C1341="B",VLOOKUP($A1341,Bat!$A$4:$BF$2320,G$1,FALSE),VLOOKUP($A1341,Pit!$A$4:$BA$1686,G$2,FALSE))</f>
        <v>Rucker</v>
      </c>
      <c r="H1341" s="16">
        <f>IF($C1341="B",VLOOKUP($A1341,Bat!$A$4:$BF$2320,H$1,FALSE),VLOOKUP($A1341,Pit!$A$4:$BA$1686,H$2,FALSE))</f>
        <v>24</v>
      </c>
      <c r="I1341" s="16" t="str">
        <f>IF($C1341="B",VLOOKUP($A1341,Bat!$A$4:$BF$2320,I$1,FALSE),VLOOKUP($A1341,Pit!$A$4:$BA$1686,I$2,FALSE))</f>
        <v>R</v>
      </c>
      <c r="J1341" s="16" t="str">
        <f>IF($C1341="B",VLOOKUP($A1341,Bat!$A$4:$BF$2320,J$1,FALSE),VLOOKUP($A1341,Pit!$A$4:$BA$1686,J$2,FALSE))</f>
        <v>R</v>
      </c>
      <c r="K1341" s="16" t="str">
        <f>IF($C1341="B",VLOOKUP($A1341,Bat!$A$4:$BF$2320,K$1,FALSE),VLOOKUP($A1341,Pit!$A$4:$BA$1686,K$2,FALSE))</f>
        <v>Low</v>
      </c>
      <c r="L1341" s="17" t="str">
        <f>IF($C1341="B",VLOOKUP($A1341,Bat!$A$4:$BF$2320,L$1,FALSE),VLOOKUP($A1341,Pit!$A$4:$BA$1686,L$2,FALSE))</f>
        <v>Low</v>
      </c>
      <c r="M1341" s="16">
        <f>IF($C1341="B",VLOOKUP($A1341,Bat!$A$4:$BF$2320,M$1,FALSE),VLOOKUP($A1341,Pit!$A$4:$BA$1686,M$2,FALSE))</f>
        <v>3</v>
      </c>
      <c r="N1341" s="16">
        <f>IF($C1341="B",VLOOKUP($A1341,Bat!$A$4:$BF$2320,N$1,FALSE),VLOOKUP($A1341,Pit!$A$4:$BA$1686,N$2,FALSE))</f>
        <v>2</v>
      </c>
      <c r="O1341" s="16">
        <f>IF($C1341="B",VLOOKUP($A1341,Bat!$A$4:$BF$2320,O$1,FALSE),VLOOKUP($A1341,Pit!$A$4:$BA$1686,O$2,FALSE))</f>
        <v>3</v>
      </c>
      <c r="P1341" s="16">
        <f>IF($C1341="B",VLOOKUP($A1341,Bat!$A$4:$BF$2320,P$1,FALSE),VLOOKUP($A1341,Pit!$A$4:$BA$1686,P$2,FALSE))</f>
        <v>4</v>
      </c>
      <c r="Q1341" s="17">
        <f>IF($C1341="B",VLOOKUP($A1341,Bat!$A$4:$BF$2320,Q$1,FALSE),VLOOKUP($A1341,Pit!$A$4:$BA$1686,Q$2,FALSE))</f>
        <v>3</v>
      </c>
      <c r="R1341" s="18">
        <f>IF($C1341="B",VLOOKUP($A1341,Bat!$A$4:$BF$2320,R$1,FALSE),VLOOKUP($A1341,Pit!$A$4:$BA$1686,R$2,FALSE))</f>
        <v>0.12186213618676334</v>
      </c>
      <c r="S1341" s="19">
        <f>IF($C1341="B",VLOOKUP($A1341,Bat!$A$4:$BF$2320,S$1,FALSE),VLOOKUP($A1341,Pit!$A$4:$BA$1686,S$2,FALSE))</f>
        <v>0.43203256481823982</v>
      </c>
      <c r="T1341" s="20" t="str">
        <f>IF($C1341="B",VLOOKUP($A1341,Bat!$A$4:$BF$2320,T$1,FALSE),VLOOKUP($A1341,Pit!$A$4:$BA$1686,T$2,FALSE))</f>
        <v>Slot</v>
      </c>
      <c r="U1341" s="17" t="str">
        <f>VLOOKUP(IF($C1341="B",VLOOKUP($A1341,Bat!$A$4:$AU$2320,U$1,FALSE),VLOOKUP($A1341,Pit!$A$4:$BE$1686,U$2,FALSE)),COND!$A$35:$B$41,2,FALSE)</f>
        <v>??</v>
      </c>
      <c r="V1341" s="21">
        <f>IF($C1341="B",VLOOKUP($A1341,Bat!$A$4:$AT$2284,46,FALSE),VLOOKUP($A1341,Pit!$A$4:$BD$1664,56,FALSE))</f>
        <v>993</v>
      </c>
      <c r="W1341" s="16">
        <f t="shared" si="102"/>
        <v>993</v>
      </c>
      <c r="X1341" s="16"/>
      <c r="Y1341" s="22">
        <f t="shared" si="103"/>
        <v>500</v>
      </c>
      <c r="Z1341" s="16" t="str">
        <f>IFERROR(VLOOKUP($D1341,Results37!$F$3:$L$1396,Z$1,FALSE),"")</f>
        <v/>
      </c>
      <c r="AA1341" s="47" t="str">
        <f>IF(ISERROR(VLOOKUP(D1341,Results37!$F$3:$O$399,AA$1,FALSE)),"",IF(VLOOKUP(D1341,Results37!$F$3:$O$399,AA$1+1,FALSE)=1,"S"&amp;VLOOKUP(D1341,Results37!$F$3:$O$399,AA$1,FALSE),VLOOKUP(D1341,Results37!$F$3:$O$399,AA$1,FALSE)))</f>
        <v/>
      </c>
      <c r="AB1341" s="16" t="str">
        <f>IFERROR(VLOOKUP($D1341,Results37!$F$3:$L$1396,AB$1,FALSE),"")</f>
        <v/>
      </c>
      <c r="AC1341" s="16" t="str">
        <f>IFERROR(VLOOKUP($D1341,Results37!$F$3:$L$1396,AC$1,FALSE),"")</f>
        <v/>
      </c>
      <c r="AD1341" s="16" t="str">
        <f t="shared" si="104"/>
        <v/>
      </c>
      <c r="AE1341" s="20" t="str">
        <f>IF(ISERROR(VLOOKUP($AC1341&amp;"-"&amp;$F1341&amp;" "&amp;G1341,Bonuses!$B$1:$G$1006,4,FALSE)),"",INT(VLOOKUP($AC1341&amp;"-"&amp;$F1341&amp;" "&amp;$G1341,Bonuses!$B$1:$G$1006,4,FALSE)))</f>
        <v/>
      </c>
      <c r="AF1341" s="16" t="str">
        <f>IF(ISERROR(VLOOKUP($AC1341&amp;"-"&amp;$F1341,Bonuses!$B$1:$G$1006,5,FALSE)),"",IF(VLOOKUP($AC1341&amp;"-"&amp;$F1341,Bonuses!$B$1:$G$1006,5,FALSE)="","",VLOOKUP($AC1341&amp;"-"&amp;$F1341,Bonuses!$B$1:$G$1006,6,FALSE)&amp;" yrs, "&amp;VLOOKUP($AC1341&amp;"-"&amp;$F1341,Bonuses!$B$1:$G$1006,5,FALSE)))</f>
        <v/>
      </c>
    </row>
    <row r="1342" spans="1:32" s="21" customFormat="1" x14ac:dyDescent="0.25">
      <c r="A1342" s="21" t="s">
        <v>1940</v>
      </c>
      <c r="B1342" s="21">
        <f t="shared" si="100"/>
        <v>0</v>
      </c>
      <c r="C1342" s="21" t="str">
        <f t="shared" si="101"/>
        <v>B</v>
      </c>
      <c r="D1342" s="17">
        <f>IF($C1342="B",VLOOKUP($A1342,Bat!$A$4:$BF$2320,D$1,FALSE),VLOOKUP($A1342,Pit!$A$4:$BA$1686,D$2,FALSE))</f>
        <v>14597</v>
      </c>
      <c r="E1342" s="16" t="str">
        <f>IF($C1342="B",VLOOKUP($A1342,Bat!$A$4:$BF$2320,E$1,FALSE),VLOOKUP($A1342,Pit!$A$4:$BA$1686,E$2,FALSE))</f>
        <v>LF</v>
      </c>
      <c r="F1342" s="16" t="str">
        <f>IF($C1342="B",VLOOKUP($A1342,Bat!$A$4:$BF$2320,F$1,FALSE),VLOOKUP($A1342,Pit!$A$4:$BA$1686,F$2,FALSE))</f>
        <v>Ronnie</v>
      </c>
      <c r="G1342" s="16" t="str">
        <f>IF($C1342="B",VLOOKUP($A1342,Bat!$A$4:$BF$2320,G$1,FALSE),VLOOKUP($A1342,Pit!$A$4:$BA$1686,G$2,FALSE))</f>
        <v>Wright</v>
      </c>
      <c r="H1342" s="16">
        <f>IF($C1342="B",VLOOKUP($A1342,Bat!$A$4:$BF$2320,H$1,FALSE),VLOOKUP($A1342,Pit!$A$4:$BA$1686,H$2,FALSE))</f>
        <v>21</v>
      </c>
      <c r="I1342" s="16" t="str">
        <f>IF($C1342="B",VLOOKUP($A1342,Bat!$A$4:$BF$2320,I$1,FALSE),VLOOKUP($A1342,Pit!$A$4:$BA$1686,I$2,FALSE))</f>
        <v>R</v>
      </c>
      <c r="J1342" s="16" t="str">
        <f>IF($C1342="B",VLOOKUP($A1342,Bat!$A$4:$BF$2320,J$1,FALSE),VLOOKUP($A1342,Pit!$A$4:$BA$1686,J$2,FALSE))</f>
        <v>R</v>
      </c>
      <c r="K1342" s="16" t="str">
        <f>IF($C1342="B",VLOOKUP($A1342,Bat!$A$4:$BF$2320,K$1,FALSE),VLOOKUP($A1342,Pit!$A$4:$BA$1686,K$2,FALSE))</f>
        <v>Low</v>
      </c>
      <c r="L1342" s="17" t="str">
        <f>IF($C1342="B",VLOOKUP($A1342,Bat!$A$4:$BF$2320,L$1,FALSE),VLOOKUP($A1342,Pit!$A$4:$BA$1686,L$2,FALSE))</f>
        <v>Low</v>
      </c>
      <c r="M1342" s="16">
        <f>IF($C1342="B",VLOOKUP($A1342,Bat!$A$4:$BF$2320,M$1,FALSE),VLOOKUP($A1342,Pit!$A$4:$BA$1686,M$2,FALSE))</f>
        <v>2</v>
      </c>
      <c r="N1342" s="16">
        <f>IF($C1342="B",VLOOKUP($A1342,Bat!$A$4:$BF$2320,N$1,FALSE),VLOOKUP($A1342,Pit!$A$4:$BA$1686,N$2,FALSE))</f>
        <v>2</v>
      </c>
      <c r="O1342" s="16">
        <f>IF($C1342="B",VLOOKUP($A1342,Bat!$A$4:$BF$2320,O$1,FALSE),VLOOKUP($A1342,Pit!$A$4:$BA$1686,O$2,FALSE))</f>
        <v>6</v>
      </c>
      <c r="P1342" s="16">
        <f>IF($C1342="B",VLOOKUP($A1342,Bat!$A$4:$BF$2320,P$1,FALSE),VLOOKUP($A1342,Pit!$A$4:$BA$1686,P$2,FALSE))</f>
        <v>6</v>
      </c>
      <c r="Q1342" s="17">
        <f>IF($C1342="B",VLOOKUP($A1342,Bat!$A$4:$BF$2320,Q$1,FALSE),VLOOKUP($A1342,Pit!$A$4:$BA$1686,Q$2,FALSE))</f>
        <v>2</v>
      </c>
      <c r="R1342" s="18">
        <f>IF($C1342="B",VLOOKUP($A1342,Bat!$A$4:$BF$2320,R$1,FALSE),VLOOKUP($A1342,Pit!$A$4:$BA$1686,R$2,FALSE))</f>
        <v>-9.8204878533376672E-3</v>
      </c>
      <c r="S1342" s="19">
        <f>IF($C1342="B",VLOOKUP($A1342,Bat!$A$4:$BF$2320,S$1,FALSE),VLOOKUP($A1342,Pit!$A$4:$BA$1686,S$2,FALSE))</f>
        <v>0.41325772728656079</v>
      </c>
      <c r="T1342" s="20" t="str">
        <f>IF($C1342="B",VLOOKUP($A1342,Bat!$A$4:$BF$2320,T$1,FALSE),VLOOKUP($A1342,Pit!$A$4:$BA$1686,T$2,FALSE))</f>
        <v>$220k</v>
      </c>
      <c r="U1342" s="17" t="str">
        <f>VLOOKUP(IF($C1342="B",VLOOKUP($A1342,Bat!$A$4:$AU$2320,U$1,FALSE),VLOOKUP($A1342,Pit!$A$4:$BE$1686,U$2,FALSE)),COND!$A$35:$B$41,2,FALSE)</f>
        <v>??</v>
      </c>
      <c r="V1342" s="21">
        <f>IF($C1342="B",VLOOKUP($A1342,Bat!$A$4:$AT$2284,46,FALSE),VLOOKUP($A1342,Pit!$A$4:$BD$1664,56,FALSE))</f>
        <v>994</v>
      </c>
      <c r="W1342" s="16">
        <f t="shared" si="102"/>
        <v>999</v>
      </c>
      <c r="X1342" s="16"/>
      <c r="Y1342" s="22">
        <f t="shared" si="103"/>
        <v>510</v>
      </c>
      <c r="Z1342" s="16" t="str">
        <f>IFERROR(VLOOKUP($D1342,Results37!$F$3:$L$1396,Z$1,FALSE),"")</f>
        <v/>
      </c>
      <c r="AA1342" s="47" t="str">
        <f>IF(ISERROR(VLOOKUP(D1342,Results37!$F$3:$O$399,AA$1,FALSE)),"",IF(VLOOKUP(D1342,Results37!$F$3:$O$399,AA$1+1,FALSE)=1,"S"&amp;VLOOKUP(D1342,Results37!$F$3:$O$399,AA$1,FALSE),VLOOKUP(D1342,Results37!$F$3:$O$399,AA$1,FALSE)))</f>
        <v/>
      </c>
      <c r="AB1342" s="16" t="str">
        <f>IFERROR(VLOOKUP($D1342,Results37!$F$3:$L$1396,AB$1,FALSE),"")</f>
        <v/>
      </c>
      <c r="AC1342" s="16" t="str">
        <f>IFERROR(VLOOKUP($D1342,Results37!$F$3:$L$1396,AC$1,FALSE),"")</f>
        <v/>
      </c>
      <c r="AD1342" s="16" t="str">
        <f t="shared" si="104"/>
        <v/>
      </c>
      <c r="AE1342" s="20" t="str">
        <f>IF(ISERROR(VLOOKUP($AC1342&amp;"-"&amp;$F1342&amp;" "&amp;G1342,Bonuses!$B$1:$G$1006,4,FALSE)),"",INT(VLOOKUP($AC1342&amp;"-"&amp;$F1342&amp;" "&amp;$G1342,Bonuses!$B$1:$G$1006,4,FALSE)))</f>
        <v/>
      </c>
      <c r="AF1342" s="16" t="str">
        <f>IF(ISERROR(VLOOKUP($AC1342&amp;"-"&amp;$F1342,Bonuses!$B$1:$G$1006,5,FALSE)),"",IF(VLOOKUP($AC1342&amp;"-"&amp;$F1342,Bonuses!$B$1:$G$1006,5,FALSE)="","",VLOOKUP($AC1342&amp;"-"&amp;$F1342,Bonuses!$B$1:$G$1006,6,FALSE)&amp;" yrs, "&amp;VLOOKUP($AC1342&amp;"-"&amp;$F1342,Bonuses!$B$1:$G$1006,5,FALSE)))</f>
        <v/>
      </c>
    </row>
    <row r="1343" spans="1:32" s="21" customFormat="1" x14ac:dyDescent="0.25">
      <c r="A1343" s="21" t="s">
        <v>3066</v>
      </c>
      <c r="B1343" s="21">
        <f t="shared" si="100"/>
        <v>0</v>
      </c>
      <c r="C1343" s="21" t="str">
        <f t="shared" si="101"/>
        <v>B</v>
      </c>
      <c r="D1343" s="17">
        <f>IF($C1343="B",VLOOKUP($A1343,Bat!$A$4:$BF$2320,D$1,FALSE),VLOOKUP($A1343,Pit!$A$4:$BA$1686,D$2,FALSE))</f>
        <v>14722</v>
      </c>
      <c r="E1343" s="16" t="str">
        <f>IF($C1343="B",VLOOKUP($A1343,Bat!$A$4:$BF$2320,E$1,FALSE),VLOOKUP($A1343,Pit!$A$4:$BA$1686,E$2,FALSE))</f>
        <v>SS</v>
      </c>
      <c r="F1343" s="16" t="str">
        <f>IF($C1343="B",VLOOKUP($A1343,Bat!$A$4:$BF$2320,F$1,FALSE),VLOOKUP($A1343,Pit!$A$4:$BA$1686,F$2,FALSE))</f>
        <v>Tom</v>
      </c>
      <c r="G1343" s="16" t="str">
        <f>IF($C1343="B",VLOOKUP($A1343,Bat!$A$4:$BF$2320,G$1,FALSE),VLOOKUP($A1343,Pit!$A$4:$BA$1686,G$2,FALSE))</f>
        <v>Dickinson</v>
      </c>
      <c r="H1343" s="16">
        <f>IF($C1343="B",VLOOKUP($A1343,Bat!$A$4:$BF$2320,H$1,FALSE),VLOOKUP($A1343,Pit!$A$4:$BA$1686,H$2,FALSE))</f>
        <v>21</v>
      </c>
      <c r="I1343" s="16" t="str">
        <f>IF($C1343="B",VLOOKUP($A1343,Bat!$A$4:$BF$2320,I$1,FALSE),VLOOKUP($A1343,Pit!$A$4:$BA$1686,I$2,FALSE))</f>
        <v>L</v>
      </c>
      <c r="J1343" s="16" t="str">
        <f>IF($C1343="B",VLOOKUP($A1343,Bat!$A$4:$BF$2320,J$1,FALSE),VLOOKUP($A1343,Pit!$A$4:$BA$1686,J$2,FALSE))</f>
        <v>R</v>
      </c>
      <c r="K1343" s="16" t="str">
        <f>IF($C1343="B",VLOOKUP($A1343,Bat!$A$4:$BF$2320,K$1,FALSE),VLOOKUP($A1343,Pit!$A$4:$BA$1686,K$2,FALSE))</f>
        <v>Low</v>
      </c>
      <c r="L1343" s="17" t="str">
        <f>IF($C1343="B",VLOOKUP($A1343,Bat!$A$4:$BF$2320,L$1,FALSE),VLOOKUP($A1343,Pit!$A$4:$BA$1686,L$2,FALSE))</f>
        <v>Low</v>
      </c>
      <c r="M1343" s="16">
        <f>IF($C1343="B",VLOOKUP($A1343,Bat!$A$4:$BF$2320,M$1,FALSE),VLOOKUP($A1343,Pit!$A$4:$BA$1686,M$2,FALSE))</f>
        <v>2</v>
      </c>
      <c r="N1343" s="16">
        <f>IF($C1343="B",VLOOKUP($A1343,Bat!$A$4:$BF$2320,N$1,FALSE),VLOOKUP($A1343,Pit!$A$4:$BA$1686,N$2,FALSE))</f>
        <v>3</v>
      </c>
      <c r="O1343" s="16">
        <f>IF($C1343="B",VLOOKUP($A1343,Bat!$A$4:$BF$2320,O$1,FALSE),VLOOKUP($A1343,Pit!$A$4:$BA$1686,O$2,FALSE))</f>
        <v>3</v>
      </c>
      <c r="P1343" s="16">
        <f>IF($C1343="B",VLOOKUP($A1343,Bat!$A$4:$BF$2320,P$1,FALSE),VLOOKUP($A1343,Pit!$A$4:$BA$1686,P$2,FALSE))</f>
        <v>6</v>
      </c>
      <c r="Q1343" s="17">
        <f>IF($C1343="B",VLOOKUP($A1343,Bat!$A$4:$BF$2320,Q$1,FALSE),VLOOKUP($A1343,Pit!$A$4:$BA$1686,Q$2,FALSE))</f>
        <v>2</v>
      </c>
      <c r="R1343" s="18">
        <f>IF($C1343="B",VLOOKUP($A1343,Bat!$A$4:$BF$2320,R$1,FALSE),VLOOKUP($A1343,Pit!$A$4:$BA$1686,R$2,FALSE))</f>
        <v>-0.37754328974720153</v>
      </c>
      <c r="S1343" s="19">
        <f>IF($C1343="B",VLOOKUP($A1343,Bat!$A$4:$BF$2320,S$1,FALSE),VLOOKUP($A1343,Pit!$A$4:$BA$1686,S$2,FALSE))</f>
        <v>0.36082912546777673</v>
      </c>
      <c r="T1343" s="20" t="str">
        <f>IF($C1343="B",VLOOKUP($A1343,Bat!$A$4:$BF$2320,T$1,FALSE),VLOOKUP($A1343,Pit!$A$4:$BA$1686,T$2,FALSE))</f>
        <v>$180k</v>
      </c>
      <c r="U1343" s="17" t="str">
        <f>VLOOKUP(IF($C1343="B",VLOOKUP($A1343,Bat!$A$4:$AU$2320,U$1,FALSE),VLOOKUP($A1343,Pit!$A$4:$BE$1686,U$2,FALSE)),COND!$A$35:$B$41,2,FALSE)</f>
        <v>??</v>
      </c>
      <c r="V1343" s="21">
        <f>IF($C1343="B",VLOOKUP($A1343,Bat!$A$4:$AT$2284,46,FALSE),VLOOKUP($A1343,Pit!$A$4:$BD$1664,56,FALSE))</f>
        <v>995</v>
      </c>
      <c r="W1343" s="16">
        <f t="shared" si="102"/>
        <v>999</v>
      </c>
      <c r="X1343" s="16"/>
      <c r="Y1343" s="22">
        <f t="shared" si="103"/>
        <v>534</v>
      </c>
      <c r="Z1343" s="16" t="str">
        <f>IFERROR(VLOOKUP($D1343,Results37!$F$3:$L$1396,Z$1,FALSE),"")</f>
        <v/>
      </c>
      <c r="AA1343" s="47" t="str">
        <f>IF(ISERROR(VLOOKUP(D1343,Results37!$F$3:$O$399,AA$1,FALSE)),"",IF(VLOOKUP(D1343,Results37!$F$3:$O$399,AA$1+1,FALSE)=1,"S"&amp;VLOOKUP(D1343,Results37!$F$3:$O$399,AA$1,FALSE),VLOOKUP(D1343,Results37!$F$3:$O$399,AA$1,FALSE)))</f>
        <v/>
      </c>
      <c r="AB1343" s="16" t="str">
        <f>IFERROR(VLOOKUP($D1343,Results37!$F$3:$L$1396,AB$1,FALSE),"")</f>
        <v/>
      </c>
      <c r="AC1343" s="16" t="str">
        <f>IFERROR(VLOOKUP($D1343,Results37!$F$3:$L$1396,AC$1,FALSE),"")</f>
        <v/>
      </c>
      <c r="AD1343" s="16" t="str">
        <f t="shared" si="104"/>
        <v/>
      </c>
      <c r="AE1343" s="20" t="str">
        <f>IF(ISERROR(VLOOKUP($AC1343&amp;"-"&amp;$F1343&amp;" "&amp;G1343,Bonuses!$B$1:$G$1006,4,FALSE)),"",INT(VLOOKUP($AC1343&amp;"-"&amp;$F1343&amp;" "&amp;$G1343,Bonuses!$B$1:$G$1006,4,FALSE)))</f>
        <v/>
      </c>
      <c r="AF1343" s="16" t="str">
        <f>IF(ISERROR(VLOOKUP($AC1343&amp;"-"&amp;$F1343,Bonuses!$B$1:$G$1006,5,FALSE)),"",IF(VLOOKUP($AC1343&amp;"-"&amp;$F1343,Bonuses!$B$1:$G$1006,5,FALSE)="","",VLOOKUP($AC1343&amp;"-"&amp;$F1343,Bonuses!$B$1:$G$1006,6,FALSE)&amp;" yrs, "&amp;VLOOKUP($AC1343&amp;"-"&amp;$F1343,Bonuses!$B$1:$G$1006,5,FALSE)))</f>
        <v/>
      </c>
    </row>
    <row r="1344" spans="1:32" s="21" customFormat="1" x14ac:dyDescent="0.25">
      <c r="A1344" s="21" t="s">
        <v>2036</v>
      </c>
      <c r="B1344" s="21">
        <f t="shared" si="100"/>
        <v>0</v>
      </c>
      <c r="C1344" s="21" t="str">
        <f t="shared" si="101"/>
        <v>B</v>
      </c>
      <c r="D1344" s="17">
        <f>IF($C1344="B",VLOOKUP($A1344,Bat!$A$4:$BF$2320,D$1,FALSE),VLOOKUP($A1344,Pit!$A$4:$BA$1686,D$2,FALSE))</f>
        <v>9779</v>
      </c>
      <c r="E1344" s="16" t="str">
        <f>IF($C1344="B",VLOOKUP($A1344,Bat!$A$4:$BF$2320,E$1,FALSE),VLOOKUP($A1344,Pit!$A$4:$BA$1686,E$2,FALSE))</f>
        <v>C</v>
      </c>
      <c r="F1344" s="16" t="str">
        <f>IF($C1344="B",VLOOKUP($A1344,Bat!$A$4:$BF$2320,F$1,FALSE),VLOOKUP($A1344,Pit!$A$4:$BA$1686,F$2,FALSE))</f>
        <v>Murray</v>
      </c>
      <c r="G1344" s="16" t="str">
        <f>IF($C1344="B",VLOOKUP($A1344,Bat!$A$4:$BF$2320,G$1,FALSE),VLOOKUP($A1344,Pit!$A$4:$BA$1686,G$2,FALSE))</f>
        <v>Meikle</v>
      </c>
      <c r="H1344" s="16">
        <f>IF($C1344="B",VLOOKUP($A1344,Bat!$A$4:$BF$2320,H$1,FALSE),VLOOKUP($A1344,Pit!$A$4:$BA$1686,H$2,FALSE))</f>
        <v>24</v>
      </c>
      <c r="I1344" s="16" t="str">
        <f>IF($C1344="B",VLOOKUP($A1344,Bat!$A$4:$BF$2320,I$1,FALSE),VLOOKUP($A1344,Pit!$A$4:$BA$1686,I$2,FALSE))</f>
        <v>R</v>
      </c>
      <c r="J1344" s="16" t="str">
        <f>IF($C1344="B",VLOOKUP($A1344,Bat!$A$4:$BF$2320,J$1,FALSE),VLOOKUP($A1344,Pit!$A$4:$BA$1686,J$2,FALSE))</f>
        <v>R</v>
      </c>
      <c r="K1344" s="16" t="str">
        <f>IF($C1344="B",VLOOKUP($A1344,Bat!$A$4:$BF$2320,K$1,FALSE),VLOOKUP($A1344,Pit!$A$4:$BA$1686,K$2,FALSE))</f>
        <v>Low</v>
      </c>
      <c r="L1344" s="17" t="str">
        <f>IF($C1344="B",VLOOKUP($A1344,Bat!$A$4:$BF$2320,L$1,FALSE),VLOOKUP($A1344,Pit!$A$4:$BA$1686,L$2,FALSE))</f>
        <v>Normal</v>
      </c>
      <c r="M1344" s="16">
        <f>IF($C1344="B",VLOOKUP($A1344,Bat!$A$4:$BF$2320,M$1,FALSE),VLOOKUP($A1344,Pit!$A$4:$BA$1686,M$2,FALSE))</f>
        <v>2</v>
      </c>
      <c r="N1344" s="16">
        <f>IF($C1344="B",VLOOKUP($A1344,Bat!$A$4:$BF$2320,N$1,FALSE),VLOOKUP($A1344,Pit!$A$4:$BA$1686,N$2,FALSE))</f>
        <v>3</v>
      </c>
      <c r="O1344" s="16">
        <f>IF($C1344="B",VLOOKUP($A1344,Bat!$A$4:$BF$2320,O$1,FALSE),VLOOKUP($A1344,Pit!$A$4:$BA$1686,O$2,FALSE))</f>
        <v>4</v>
      </c>
      <c r="P1344" s="16">
        <f>IF($C1344="B",VLOOKUP($A1344,Bat!$A$4:$BF$2320,P$1,FALSE),VLOOKUP($A1344,Pit!$A$4:$BA$1686,P$2,FALSE))</f>
        <v>5</v>
      </c>
      <c r="Q1344" s="17">
        <f>IF($C1344="B",VLOOKUP($A1344,Bat!$A$4:$BF$2320,Q$1,FALSE),VLOOKUP($A1344,Pit!$A$4:$BA$1686,Q$2,FALSE))</f>
        <v>3</v>
      </c>
      <c r="R1344" s="18">
        <f>IF($C1344="B",VLOOKUP($A1344,Bat!$A$4:$BF$2320,R$1,FALSE),VLOOKUP($A1344,Pit!$A$4:$BA$1686,R$2,FALSE))</f>
        <v>-0.89106415979056308</v>
      </c>
      <c r="S1344" s="19">
        <f>IF($C1344="B",VLOOKUP($A1344,Bat!$A$4:$BF$2320,S$1,FALSE),VLOOKUP($A1344,Pit!$A$4:$BA$1686,S$2,FALSE))</f>
        <v>0.28761315658448239</v>
      </c>
      <c r="T1344" s="20" t="str">
        <f>IF($C1344="B",VLOOKUP($A1344,Bat!$A$4:$BF$2320,T$1,FALSE),VLOOKUP($A1344,Pit!$A$4:$BA$1686,T$2,FALSE))</f>
        <v>Slot</v>
      </c>
      <c r="U1344" s="17" t="str">
        <f>VLOOKUP(IF($C1344="B",VLOOKUP($A1344,Bat!$A$4:$AU$2320,U$1,FALSE),VLOOKUP($A1344,Pit!$A$4:$BE$1686,U$2,FALSE)),COND!$A$35:$B$41,2,FALSE)</f>
        <v>??</v>
      </c>
      <c r="V1344" s="21">
        <f>IF($C1344="B",VLOOKUP($A1344,Bat!$A$4:$AT$2284,46,FALSE),VLOOKUP($A1344,Pit!$A$4:$BD$1664,56,FALSE))</f>
        <v>996</v>
      </c>
      <c r="W1344" s="16">
        <f t="shared" si="102"/>
        <v>996</v>
      </c>
      <c r="X1344" s="16"/>
      <c r="Y1344" s="22">
        <f t="shared" si="103"/>
        <v>559</v>
      </c>
      <c r="Z1344" s="16" t="str">
        <f>IFERROR(VLOOKUP($D1344,Results37!$F$3:$L$1396,Z$1,FALSE),"")</f>
        <v/>
      </c>
      <c r="AA1344" s="47" t="str">
        <f>IF(ISERROR(VLOOKUP(D1344,Results37!$F$3:$O$399,AA$1,FALSE)),"",IF(VLOOKUP(D1344,Results37!$F$3:$O$399,AA$1+1,FALSE)=1,"S"&amp;VLOOKUP(D1344,Results37!$F$3:$O$399,AA$1,FALSE),VLOOKUP(D1344,Results37!$F$3:$O$399,AA$1,FALSE)))</f>
        <v/>
      </c>
      <c r="AB1344" s="16" t="str">
        <f>IFERROR(VLOOKUP($D1344,Results37!$F$3:$L$1396,AB$1,FALSE),"")</f>
        <v/>
      </c>
      <c r="AC1344" s="16" t="str">
        <f>IFERROR(VLOOKUP($D1344,Results37!$F$3:$L$1396,AC$1,FALSE),"")</f>
        <v/>
      </c>
      <c r="AD1344" s="16" t="str">
        <f t="shared" si="104"/>
        <v/>
      </c>
      <c r="AE1344" s="20" t="str">
        <f>IF(ISERROR(VLOOKUP($AC1344&amp;"-"&amp;$F1344&amp;" "&amp;G1344,Bonuses!$B$1:$G$1006,4,FALSE)),"",INT(VLOOKUP($AC1344&amp;"-"&amp;$F1344&amp;" "&amp;$G1344,Bonuses!$B$1:$G$1006,4,FALSE)))</f>
        <v/>
      </c>
      <c r="AF1344" s="16" t="str">
        <f>IF(ISERROR(VLOOKUP($AC1344&amp;"-"&amp;$F1344,Bonuses!$B$1:$G$1006,5,FALSE)),"",IF(VLOOKUP($AC1344&amp;"-"&amp;$F1344,Bonuses!$B$1:$G$1006,5,FALSE)="","",VLOOKUP($AC1344&amp;"-"&amp;$F1344,Bonuses!$B$1:$G$1006,6,FALSE)&amp;" yrs, "&amp;VLOOKUP($AC1344&amp;"-"&amp;$F1344,Bonuses!$B$1:$G$1006,5,FALSE)))</f>
        <v/>
      </c>
    </row>
    <row r="1345" spans="1:32" s="21" customFormat="1" x14ac:dyDescent="0.25">
      <c r="A1345" s="21" t="s">
        <v>2100</v>
      </c>
      <c r="B1345" s="21">
        <f t="shared" si="100"/>
        <v>0</v>
      </c>
      <c r="C1345" s="21" t="str">
        <f t="shared" si="101"/>
        <v>B</v>
      </c>
      <c r="D1345" s="17">
        <f>IF($C1345="B",VLOOKUP($A1345,Bat!$A$4:$BF$2320,D$1,FALSE),VLOOKUP($A1345,Pit!$A$4:$BA$1686,D$2,FALSE))</f>
        <v>1937</v>
      </c>
      <c r="E1345" s="16" t="str">
        <f>IF($C1345="B",VLOOKUP($A1345,Bat!$A$4:$BF$2320,E$1,FALSE),VLOOKUP($A1345,Pit!$A$4:$BA$1686,E$2,FALSE))</f>
        <v>2B</v>
      </c>
      <c r="F1345" s="16" t="str">
        <f>IF($C1345="B",VLOOKUP($A1345,Bat!$A$4:$BF$2320,F$1,FALSE),VLOOKUP($A1345,Pit!$A$4:$BA$1686,F$2,FALSE))</f>
        <v>Buck</v>
      </c>
      <c r="G1345" s="16" t="str">
        <f>IF($C1345="B",VLOOKUP($A1345,Bat!$A$4:$BF$2320,G$1,FALSE),VLOOKUP($A1345,Pit!$A$4:$BA$1686,G$2,FALSE))</f>
        <v>Evans</v>
      </c>
      <c r="H1345" s="16">
        <f>IF($C1345="B",VLOOKUP($A1345,Bat!$A$4:$BF$2320,H$1,FALSE),VLOOKUP($A1345,Pit!$A$4:$BA$1686,H$2,FALSE))</f>
        <v>24</v>
      </c>
      <c r="I1345" s="16" t="str">
        <f>IF($C1345="B",VLOOKUP($A1345,Bat!$A$4:$BF$2320,I$1,FALSE),VLOOKUP($A1345,Pit!$A$4:$BA$1686,I$2,FALSE))</f>
        <v>R</v>
      </c>
      <c r="J1345" s="16" t="str">
        <f>IF($C1345="B",VLOOKUP($A1345,Bat!$A$4:$BF$2320,J$1,FALSE),VLOOKUP($A1345,Pit!$A$4:$BA$1686,J$2,FALSE))</f>
        <v>R</v>
      </c>
      <c r="K1345" s="16" t="str">
        <f>IF($C1345="B",VLOOKUP($A1345,Bat!$A$4:$BF$2320,K$1,FALSE),VLOOKUP($A1345,Pit!$A$4:$BA$1686,K$2,FALSE))</f>
        <v>Low</v>
      </c>
      <c r="L1345" s="17" t="str">
        <f>IF($C1345="B",VLOOKUP($A1345,Bat!$A$4:$BF$2320,L$1,FALSE),VLOOKUP($A1345,Pit!$A$4:$BA$1686,L$2,FALSE))</f>
        <v>Low</v>
      </c>
      <c r="M1345" s="16">
        <f>IF($C1345="B",VLOOKUP($A1345,Bat!$A$4:$BF$2320,M$1,FALSE),VLOOKUP($A1345,Pit!$A$4:$BA$1686,M$2,FALSE))</f>
        <v>2</v>
      </c>
      <c r="N1345" s="16">
        <f>IF($C1345="B",VLOOKUP($A1345,Bat!$A$4:$BF$2320,N$1,FALSE),VLOOKUP($A1345,Pit!$A$4:$BA$1686,N$2,FALSE))</f>
        <v>4</v>
      </c>
      <c r="O1345" s="16">
        <f>IF($C1345="B",VLOOKUP($A1345,Bat!$A$4:$BF$2320,O$1,FALSE),VLOOKUP($A1345,Pit!$A$4:$BA$1686,O$2,FALSE))</f>
        <v>2</v>
      </c>
      <c r="P1345" s="16">
        <f>IF($C1345="B",VLOOKUP($A1345,Bat!$A$4:$BF$2320,P$1,FALSE),VLOOKUP($A1345,Pit!$A$4:$BA$1686,P$2,FALSE))</f>
        <v>5</v>
      </c>
      <c r="Q1345" s="17">
        <f>IF($C1345="B",VLOOKUP($A1345,Bat!$A$4:$BF$2320,Q$1,FALSE),VLOOKUP($A1345,Pit!$A$4:$BA$1686,Q$2,FALSE))</f>
        <v>5</v>
      </c>
      <c r="R1345" s="18">
        <f>IF($C1345="B",VLOOKUP($A1345,Bat!$A$4:$BF$2320,R$1,FALSE),VLOOKUP($A1345,Pit!$A$4:$BA$1686,R$2,FALSE))</f>
        <v>-1.5825371543597218</v>
      </c>
      <c r="S1345" s="19">
        <f>IF($C1345="B",VLOOKUP($A1345,Bat!$A$4:$BF$2320,S$1,FALSE),VLOOKUP($A1345,Pit!$A$4:$BA$1686,S$2,FALSE))</f>
        <v>0.18902541028755204</v>
      </c>
      <c r="T1345" s="20" t="str">
        <f>IF($C1345="B",VLOOKUP($A1345,Bat!$A$4:$BF$2320,T$1,FALSE),VLOOKUP($A1345,Pit!$A$4:$BA$1686,T$2,FALSE))</f>
        <v>Slot</v>
      </c>
      <c r="U1345" s="17" t="str">
        <f>VLOOKUP(IF($C1345="B",VLOOKUP($A1345,Bat!$A$4:$AU$2320,U$1,FALSE),VLOOKUP($A1345,Pit!$A$4:$BE$1686,U$2,FALSE)),COND!$A$35:$B$41,2,FALSE)</f>
        <v>??</v>
      </c>
      <c r="V1345" s="21">
        <f>IF($C1345="B",VLOOKUP($A1345,Bat!$A$4:$AT$2284,46,FALSE),VLOOKUP($A1345,Pit!$A$4:$BD$1664,56,FALSE))</f>
        <v>998</v>
      </c>
      <c r="W1345" s="16">
        <f t="shared" si="102"/>
        <v>998</v>
      </c>
      <c r="X1345" s="16"/>
      <c r="Y1345" s="22">
        <f t="shared" si="103"/>
        <v>617</v>
      </c>
      <c r="Z1345" s="16" t="str">
        <f>IFERROR(VLOOKUP($D1345,Results37!$F$3:$L$1396,Z$1,FALSE),"")</f>
        <v/>
      </c>
      <c r="AA1345" s="47" t="str">
        <f>IF(ISERROR(VLOOKUP(D1345,Results37!$F$3:$O$399,AA$1,FALSE)),"",IF(VLOOKUP(D1345,Results37!$F$3:$O$399,AA$1+1,FALSE)=1,"S"&amp;VLOOKUP(D1345,Results37!$F$3:$O$399,AA$1,FALSE),VLOOKUP(D1345,Results37!$F$3:$O$399,AA$1,FALSE)))</f>
        <v/>
      </c>
      <c r="AB1345" s="16" t="str">
        <f>IFERROR(VLOOKUP($D1345,Results37!$F$3:$L$1396,AB$1,FALSE),"")</f>
        <v/>
      </c>
      <c r="AC1345" s="16" t="str">
        <f>IFERROR(VLOOKUP($D1345,Results37!$F$3:$L$1396,AC$1,FALSE),"")</f>
        <v/>
      </c>
      <c r="AD1345" s="16" t="str">
        <f t="shared" si="104"/>
        <v/>
      </c>
      <c r="AE1345" s="20" t="str">
        <f>IF(ISERROR(VLOOKUP($AC1345&amp;"-"&amp;$F1345&amp;" "&amp;G1345,Bonuses!$B$1:$G$1006,4,FALSE)),"",INT(VLOOKUP($AC1345&amp;"-"&amp;$F1345&amp;" "&amp;$G1345,Bonuses!$B$1:$G$1006,4,FALSE)))</f>
        <v/>
      </c>
      <c r="AF1345" s="16" t="str">
        <f>IF(ISERROR(VLOOKUP($AC1345&amp;"-"&amp;$F1345,Bonuses!$B$1:$G$1006,5,FALSE)),"",IF(VLOOKUP($AC1345&amp;"-"&amp;$F1345,Bonuses!$B$1:$G$1006,5,FALSE)="","",VLOOKUP($AC1345&amp;"-"&amp;$F1345,Bonuses!$B$1:$G$1006,6,FALSE)&amp;" yrs, "&amp;VLOOKUP($AC1345&amp;"-"&amp;$F1345,Bonuses!$B$1:$G$1006,5,FALSE)))</f>
        <v/>
      </c>
    </row>
    <row r="1346" spans="1:32" s="21" customFormat="1" x14ac:dyDescent="0.25">
      <c r="A1346" s="21" t="s">
        <v>2063</v>
      </c>
      <c r="B1346" s="21">
        <f t="shared" si="100"/>
        <v>0</v>
      </c>
      <c r="C1346" s="21" t="str">
        <f t="shared" si="101"/>
        <v>B</v>
      </c>
      <c r="D1346" s="17">
        <f>IF($C1346="B",VLOOKUP($A1346,Bat!$A$4:$BF$2320,D$1,FALSE),VLOOKUP($A1346,Pit!$A$4:$BA$1686,D$2,FALSE))</f>
        <v>13041</v>
      </c>
      <c r="E1346" s="16" t="str">
        <f>IF($C1346="B",VLOOKUP($A1346,Bat!$A$4:$BF$2320,E$1,FALSE),VLOOKUP($A1346,Pit!$A$4:$BA$1686,E$2,FALSE))</f>
        <v>1B</v>
      </c>
      <c r="F1346" s="16" t="str">
        <f>IF($C1346="B",VLOOKUP($A1346,Bat!$A$4:$BF$2320,F$1,FALSE),VLOOKUP($A1346,Pit!$A$4:$BA$1686,F$2,FALSE))</f>
        <v>Keiran</v>
      </c>
      <c r="G1346" s="16" t="str">
        <f>IF($C1346="B",VLOOKUP($A1346,Bat!$A$4:$BF$2320,G$1,FALSE),VLOOKUP($A1346,Pit!$A$4:$BA$1686,G$2,FALSE))</f>
        <v>Kim</v>
      </c>
      <c r="H1346" s="16">
        <f>IF($C1346="B",VLOOKUP($A1346,Bat!$A$4:$BF$2320,H$1,FALSE),VLOOKUP($A1346,Pit!$A$4:$BA$1686,H$2,FALSE))</f>
        <v>24</v>
      </c>
      <c r="I1346" s="16" t="str">
        <f>IF($C1346="B",VLOOKUP($A1346,Bat!$A$4:$BF$2320,I$1,FALSE),VLOOKUP($A1346,Pit!$A$4:$BA$1686,I$2,FALSE))</f>
        <v>S</v>
      </c>
      <c r="J1346" s="16" t="str">
        <f>IF($C1346="B",VLOOKUP($A1346,Bat!$A$4:$BF$2320,J$1,FALSE),VLOOKUP($A1346,Pit!$A$4:$BA$1686,J$2,FALSE))</f>
        <v>R</v>
      </c>
      <c r="K1346" s="16" t="str">
        <f>IF($C1346="B",VLOOKUP($A1346,Bat!$A$4:$BF$2320,K$1,FALSE),VLOOKUP($A1346,Pit!$A$4:$BA$1686,K$2,FALSE))</f>
        <v>High</v>
      </c>
      <c r="L1346" s="17" t="str">
        <f>IF($C1346="B",VLOOKUP($A1346,Bat!$A$4:$BF$2320,L$1,FALSE),VLOOKUP($A1346,Pit!$A$4:$BA$1686,L$2,FALSE))</f>
        <v>Normal</v>
      </c>
      <c r="M1346" s="16">
        <f>IF($C1346="B",VLOOKUP($A1346,Bat!$A$4:$BF$2320,M$1,FALSE),VLOOKUP($A1346,Pit!$A$4:$BA$1686,M$2,FALSE))</f>
        <v>2</v>
      </c>
      <c r="N1346" s="16">
        <f>IF($C1346="B",VLOOKUP($A1346,Bat!$A$4:$BF$2320,N$1,FALSE),VLOOKUP($A1346,Pit!$A$4:$BA$1686,N$2,FALSE))</f>
        <v>4</v>
      </c>
      <c r="O1346" s="16">
        <f>IF($C1346="B",VLOOKUP($A1346,Bat!$A$4:$BF$2320,O$1,FALSE),VLOOKUP($A1346,Pit!$A$4:$BA$1686,O$2,FALSE))</f>
        <v>4</v>
      </c>
      <c r="P1346" s="16">
        <f>IF($C1346="B",VLOOKUP($A1346,Bat!$A$4:$BF$2320,P$1,FALSE),VLOOKUP($A1346,Pit!$A$4:$BA$1686,P$2,FALSE))</f>
        <v>4</v>
      </c>
      <c r="Q1346" s="17">
        <f>IF($C1346="B",VLOOKUP($A1346,Bat!$A$4:$BF$2320,Q$1,FALSE),VLOOKUP($A1346,Pit!$A$4:$BA$1686,Q$2,FALSE))</f>
        <v>3</v>
      </c>
      <c r="R1346" s="18">
        <f>IF($C1346="B",VLOOKUP($A1346,Bat!$A$4:$BF$2320,R$1,FALSE),VLOOKUP($A1346,Pit!$A$4:$BA$1686,R$2,FALSE))</f>
        <v>-2.1447848954999724</v>
      </c>
      <c r="S1346" s="19">
        <f>IF($C1346="B",VLOOKUP($A1346,Bat!$A$4:$BF$2320,S$1,FALSE),VLOOKUP($A1346,Pit!$A$4:$BA$1686,S$2,FALSE))</f>
        <v>0.10886213841010894</v>
      </c>
      <c r="T1346" s="20" t="str">
        <f>IF($C1346="B",VLOOKUP($A1346,Bat!$A$4:$BF$2320,T$1,FALSE),VLOOKUP($A1346,Pit!$A$4:$BA$1686,T$2,FALSE))</f>
        <v>Slot</v>
      </c>
      <c r="U1346" s="17" t="str">
        <f>VLOOKUP(IF($C1346="B",VLOOKUP($A1346,Bat!$A$4:$AU$2320,U$1,FALSE),VLOOKUP($A1346,Pit!$A$4:$BE$1686,U$2,FALSE)),COND!$A$35:$B$41,2,FALSE)</f>
        <v>??</v>
      </c>
      <c r="V1346" s="21">
        <f>IF($C1346="B",VLOOKUP($A1346,Bat!$A$4:$AT$2284,46,FALSE),VLOOKUP($A1346,Pit!$A$4:$BD$1664,56,FALSE))</f>
        <v>1000</v>
      </c>
      <c r="W1346" s="16">
        <f t="shared" si="102"/>
        <v>1000</v>
      </c>
      <c r="X1346" s="16"/>
      <c r="Y1346" s="22">
        <f t="shared" si="103"/>
        <v>666</v>
      </c>
      <c r="Z1346" s="16" t="str">
        <f>IFERROR(VLOOKUP($D1346,Results37!$F$3:$L$1396,Z$1,FALSE),"")</f>
        <v/>
      </c>
      <c r="AA1346" s="47" t="str">
        <f>IF(ISERROR(VLOOKUP(D1346,Results37!$F$3:$O$399,AA$1,FALSE)),"",IF(VLOOKUP(D1346,Results37!$F$3:$O$399,AA$1+1,FALSE)=1,"S"&amp;VLOOKUP(D1346,Results37!$F$3:$O$399,AA$1,FALSE),VLOOKUP(D1346,Results37!$F$3:$O$399,AA$1,FALSE)))</f>
        <v/>
      </c>
      <c r="AB1346" s="16" t="str">
        <f>IFERROR(VLOOKUP($D1346,Results37!$F$3:$L$1396,AB$1,FALSE),"")</f>
        <v/>
      </c>
      <c r="AC1346" s="16" t="str">
        <f>IFERROR(VLOOKUP($D1346,Results37!$F$3:$L$1396,AC$1,FALSE),"")</f>
        <v/>
      </c>
      <c r="AD1346" s="16" t="str">
        <f t="shared" si="104"/>
        <v/>
      </c>
      <c r="AE1346" s="20" t="str">
        <f>IF(ISERROR(VLOOKUP($AC1346&amp;"-"&amp;$F1346&amp;" "&amp;G1346,Bonuses!$B$1:$G$1006,4,FALSE)),"",INT(VLOOKUP($AC1346&amp;"-"&amp;$F1346&amp;" "&amp;$G1346,Bonuses!$B$1:$G$1006,4,FALSE)))</f>
        <v/>
      </c>
      <c r="AF1346" s="16" t="str">
        <f>IF(ISERROR(VLOOKUP($AC1346&amp;"-"&amp;$F1346,Bonuses!$B$1:$G$1006,5,FALSE)),"",IF(VLOOKUP($AC1346&amp;"-"&amp;$F1346,Bonuses!$B$1:$G$1006,5,FALSE)="","",VLOOKUP($AC1346&amp;"-"&amp;$F1346,Bonuses!$B$1:$G$1006,6,FALSE)&amp;" yrs, "&amp;VLOOKUP($AC1346&amp;"-"&amp;$F1346,Bonuses!$B$1:$G$1006,5,FALSE)))</f>
        <v/>
      </c>
    </row>
    <row r="1347" spans="1:32" s="21" customFormat="1" x14ac:dyDescent="0.25">
      <c r="A1347" s="21" t="s">
        <v>3081</v>
      </c>
      <c r="B1347" s="21">
        <f t="shared" si="100"/>
        <v>0</v>
      </c>
      <c r="C1347" s="21" t="str">
        <f t="shared" si="101"/>
        <v>B</v>
      </c>
      <c r="D1347" s="17">
        <f>IF($C1347="B",VLOOKUP($A1347,Bat!$A$4:$BF$2320,D$1,FALSE),VLOOKUP($A1347,Pit!$A$4:$BA$1686,D$2,FALSE))</f>
        <v>14076</v>
      </c>
      <c r="E1347" s="16" t="str">
        <f>IF($C1347="B",VLOOKUP($A1347,Bat!$A$4:$BF$2320,E$1,FALSE),VLOOKUP($A1347,Pit!$A$4:$BA$1686,E$2,FALSE))</f>
        <v>LF</v>
      </c>
      <c r="F1347" s="16" t="str">
        <f>IF($C1347="B",VLOOKUP($A1347,Bat!$A$4:$BF$2320,F$1,FALSE),VLOOKUP($A1347,Pit!$A$4:$BA$1686,F$2,FALSE))</f>
        <v>Alemu</v>
      </c>
      <c r="G1347" s="16" t="str">
        <f>IF($C1347="B",VLOOKUP($A1347,Bat!$A$4:$BF$2320,G$1,FALSE),VLOOKUP($A1347,Pit!$A$4:$BA$1686,G$2,FALSE))</f>
        <v>Lahyani</v>
      </c>
      <c r="H1347" s="16">
        <f>IF($C1347="B",VLOOKUP($A1347,Bat!$A$4:$BF$2320,H$1,FALSE),VLOOKUP($A1347,Pit!$A$4:$BA$1686,H$2,FALSE))</f>
        <v>24</v>
      </c>
      <c r="I1347" s="16" t="str">
        <f>IF($C1347="B",VLOOKUP($A1347,Bat!$A$4:$BF$2320,I$1,FALSE),VLOOKUP($A1347,Pit!$A$4:$BA$1686,I$2,FALSE))</f>
        <v>L</v>
      </c>
      <c r="J1347" s="16" t="str">
        <f>IF($C1347="B",VLOOKUP($A1347,Bat!$A$4:$BF$2320,J$1,FALSE),VLOOKUP($A1347,Pit!$A$4:$BA$1686,J$2,FALSE))</f>
        <v>L</v>
      </c>
      <c r="K1347" s="16" t="str">
        <f>IF($C1347="B",VLOOKUP($A1347,Bat!$A$4:$BF$2320,K$1,FALSE),VLOOKUP($A1347,Pit!$A$4:$BA$1686,K$2,FALSE))</f>
        <v>Low</v>
      </c>
      <c r="L1347" s="17" t="str">
        <f>IF($C1347="B",VLOOKUP($A1347,Bat!$A$4:$BF$2320,L$1,FALSE),VLOOKUP($A1347,Pit!$A$4:$BA$1686,L$2,FALSE))</f>
        <v>Normal</v>
      </c>
      <c r="M1347" s="16">
        <f>IF($C1347="B",VLOOKUP($A1347,Bat!$A$4:$BF$2320,M$1,FALSE),VLOOKUP($A1347,Pit!$A$4:$BA$1686,M$2,FALSE))</f>
        <v>2</v>
      </c>
      <c r="N1347" s="16">
        <f>IF($C1347="B",VLOOKUP($A1347,Bat!$A$4:$BF$2320,N$1,FALSE),VLOOKUP($A1347,Pit!$A$4:$BA$1686,N$2,FALSE))</f>
        <v>3</v>
      </c>
      <c r="O1347" s="16">
        <f>IF($C1347="B",VLOOKUP($A1347,Bat!$A$4:$BF$2320,O$1,FALSE),VLOOKUP($A1347,Pit!$A$4:$BA$1686,O$2,FALSE))</f>
        <v>2</v>
      </c>
      <c r="P1347" s="16">
        <f>IF($C1347="B",VLOOKUP($A1347,Bat!$A$4:$BF$2320,P$1,FALSE),VLOOKUP($A1347,Pit!$A$4:$BA$1686,P$2,FALSE))</f>
        <v>5</v>
      </c>
      <c r="Q1347" s="17">
        <f>IF($C1347="B",VLOOKUP($A1347,Bat!$A$4:$BF$2320,Q$1,FALSE),VLOOKUP($A1347,Pit!$A$4:$BA$1686,Q$2,FALSE))</f>
        <v>3</v>
      </c>
      <c r="R1347" s="18">
        <f>IF($C1347="B",VLOOKUP($A1347,Bat!$A$4:$BF$2320,R$1,FALSE),VLOOKUP($A1347,Pit!$A$4:$BA$1686,R$2,FALSE))</f>
        <v>-2.5462373620116168</v>
      </c>
      <c r="S1347" s="19">
        <f>IF($C1347="B",VLOOKUP($A1347,Bat!$A$4:$BF$2320,S$1,FALSE),VLOOKUP($A1347,Pit!$A$4:$BA$1686,S$2,FALSE))</f>
        <v>5.1624481654782915E-2</v>
      </c>
      <c r="T1347" s="20" t="str">
        <f>IF($C1347="B",VLOOKUP($A1347,Bat!$A$4:$BF$2320,T$1,FALSE),VLOOKUP($A1347,Pit!$A$4:$BA$1686,T$2,FALSE))</f>
        <v>Slot</v>
      </c>
      <c r="U1347" s="17" t="str">
        <f>VLOOKUP(IF($C1347="B",VLOOKUP($A1347,Bat!$A$4:$AU$2320,U$1,FALSE),VLOOKUP($A1347,Pit!$A$4:$BE$1686,U$2,FALSE)),COND!$A$35:$B$41,2,FALSE)</f>
        <v>??</v>
      </c>
      <c r="V1347" s="21">
        <f>IF($C1347="B",VLOOKUP($A1347,Bat!$A$4:$AT$2284,46,FALSE),VLOOKUP($A1347,Pit!$A$4:$BD$1664,56,FALSE))</f>
        <v>1001</v>
      </c>
      <c r="W1347" s="16">
        <f t="shared" si="102"/>
        <v>1001</v>
      </c>
      <c r="X1347" s="16"/>
      <c r="Y1347" s="22">
        <f t="shared" si="103"/>
        <v>699</v>
      </c>
      <c r="Z1347" s="16" t="str">
        <f>IFERROR(VLOOKUP($D1347,Results37!$F$3:$L$1396,Z$1,FALSE),"")</f>
        <v/>
      </c>
      <c r="AA1347" s="47" t="str">
        <f>IF(ISERROR(VLOOKUP(D1347,Results37!$F$3:$O$399,AA$1,FALSE)),"",IF(VLOOKUP(D1347,Results37!$F$3:$O$399,AA$1+1,FALSE)=1,"S"&amp;VLOOKUP(D1347,Results37!$F$3:$O$399,AA$1,FALSE),VLOOKUP(D1347,Results37!$F$3:$O$399,AA$1,FALSE)))</f>
        <v/>
      </c>
      <c r="AB1347" s="16" t="str">
        <f>IFERROR(VLOOKUP($D1347,Results37!$F$3:$L$1396,AB$1,FALSE),"")</f>
        <v/>
      </c>
      <c r="AC1347" s="16" t="str">
        <f>IFERROR(VLOOKUP($D1347,Results37!$F$3:$L$1396,AC$1,FALSE),"")</f>
        <v/>
      </c>
      <c r="AD1347" s="16" t="str">
        <f t="shared" si="104"/>
        <v/>
      </c>
      <c r="AE1347" s="20" t="str">
        <f>IF(ISERROR(VLOOKUP($AC1347&amp;"-"&amp;$F1347&amp;" "&amp;G1347,Bonuses!$B$1:$G$1006,4,FALSE)),"",INT(VLOOKUP($AC1347&amp;"-"&amp;$F1347&amp;" "&amp;$G1347,Bonuses!$B$1:$G$1006,4,FALSE)))</f>
        <v/>
      </c>
      <c r="AF1347" s="16" t="str">
        <f>IF(ISERROR(VLOOKUP($AC1347&amp;"-"&amp;$F1347,Bonuses!$B$1:$G$1006,5,FALSE)),"",IF(VLOOKUP($AC1347&amp;"-"&amp;$F1347,Bonuses!$B$1:$G$1006,5,FALSE)="","",VLOOKUP($AC1347&amp;"-"&amp;$F1347,Bonuses!$B$1:$G$1006,6,FALSE)&amp;" yrs, "&amp;VLOOKUP($AC1347&amp;"-"&amp;$F1347,Bonuses!$B$1:$G$1006,5,FALSE)))</f>
        <v/>
      </c>
    </row>
    <row r="1348" spans="1:32" s="21" customFormat="1" x14ac:dyDescent="0.25">
      <c r="A1348" s="21" t="s">
        <v>2113</v>
      </c>
      <c r="B1348" s="21">
        <f t="shared" si="100"/>
        <v>0</v>
      </c>
      <c r="C1348" s="21" t="str">
        <f t="shared" si="101"/>
        <v>B</v>
      </c>
      <c r="D1348" s="17">
        <f>IF($C1348="B",VLOOKUP($A1348,Bat!$A$4:$BF$2320,D$1,FALSE),VLOOKUP($A1348,Pit!$A$4:$BA$1686,D$2,FALSE))</f>
        <v>8104</v>
      </c>
      <c r="E1348" s="16" t="str">
        <f>IF($C1348="B",VLOOKUP($A1348,Bat!$A$4:$BF$2320,E$1,FALSE),VLOOKUP($A1348,Pit!$A$4:$BA$1686,E$2,FALSE))</f>
        <v>3B</v>
      </c>
      <c r="F1348" s="16" t="str">
        <f>IF($C1348="B",VLOOKUP($A1348,Bat!$A$4:$BF$2320,F$1,FALSE),VLOOKUP($A1348,Pit!$A$4:$BA$1686,F$2,FALSE))</f>
        <v>Nick</v>
      </c>
      <c r="G1348" s="16" t="str">
        <f>IF($C1348="B",VLOOKUP($A1348,Bat!$A$4:$BF$2320,G$1,FALSE),VLOOKUP($A1348,Pit!$A$4:$BA$1686,G$2,FALSE))</f>
        <v>Joyner</v>
      </c>
      <c r="H1348" s="16">
        <f>IF($C1348="B",VLOOKUP($A1348,Bat!$A$4:$BF$2320,H$1,FALSE),VLOOKUP($A1348,Pit!$A$4:$BA$1686,H$2,FALSE))</f>
        <v>21</v>
      </c>
      <c r="I1348" s="16" t="str">
        <f>IF($C1348="B",VLOOKUP($A1348,Bat!$A$4:$BF$2320,I$1,FALSE),VLOOKUP($A1348,Pit!$A$4:$BA$1686,I$2,FALSE))</f>
        <v>L</v>
      </c>
      <c r="J1348" s="16" t="str">
        <f>IF($C1348="B",VLOOKUP($A1348,Bat!$A$4:$BF$2320,J$1,FALSE),VLOOKUP($A1348,Pit!$A$4:$BA$1686,J$2,FALSE))</f>
        <v>R</v>
      </c>
      <c r="K1348" s="16" t="str">
        <f>IF($C1348="B",VLOOKUP($A1348,Bat!$A$4:$BF$2320,K$1,FALSE),VLOOKUP($A1348,Pit!$A$4:$BA$1686,K$2,FALSE))</f>
        <v>Low</v>
      </c>
      <c r="L1348" s="17" t="str">
        <f>IF($C1348="B",VLOOKUP($A1348,Bat!$A$4:$BF$2320,L$1,FALSE),VLOOKUP($A1348,Pit!$A$4:$BA$1686,L$2,FALSE))</f>
        <v>Low</v>
      </c>
      <c r="M1348" s="16">
        <f>IF($C1348="B",VLOOKUP($A1348,Bat!$A$4:$BF$2320,M$1,FALSE),VLOOKUP($A1348,Pit!$A$4:$BA$1686,M$2,FALSE))</f>
        <v>2</v>
      </c>
      <c r="N1348" s="16">
        <f>IF($C1348="B",VLOOKUP($A1348,Bat!$A$4:$BF$2320,N$1,FALSE),VLOOKUP($A1348,Pit!$A$4:$BA$1686,N$2,FALSE))</f>
        <v>2</v>
      </c>
      <c r="O1348" s="16">
        <f>IF($C1348="B",VLOOKUP($A1348,Bat!$A$4:$BF$2320,O$1,FALSE),VLOOKUP($A1348,Pit!$A$4:$BA$1686,O$2,FALSE))</f>
        <v>2</v>
      </c>
      <c r="P1348" s="16">
        <f>IF($C1348="B",VLOOKUP($A1348,Bat!$A$4:$BF$2320,P$1,FALSE),VLOOKUP($A1348,Pit!$A$4:$BA$1686,P$2,FALSE))</f>
        <v>6</v>
      </c>
      <c r="Q1348" s="17">
        <f>IF($C1348="B",VLOOKUP($A1348,Bat!$A$4:$BF$2320,Q$1,FALSE),VLOOKUP($A1348,Pit!$A$4:$BA$1686,Q$2,FALSE))</f>
        <v>4</v>
      </c>
      <c r="R1348" s="18">
        <f>IF($C1348="B",VLOOKUP($A1348,Bat!$A$4:$BF$2320,R$1,FALSE),VLOOKUP($A1348,Pit!$A$4:$BA$1686,R$2,FALSE))</f>
        <v>-2.6082958257794377</v>
      </c>
      <c r="S1348" s="19">
        <f>IF($C1348="B",VLOOKUP($A1348,Bat!$A$4:$BF$2320,S$1,FALSE),VLOOKUP($A1348,Pit!$A$4:$BA$1686,S$2,FALSE))</f>
        <v>4.2776407862210153E-2</v>
      </c>
      <c r="T1348" s="20" t="str">
        <f>IF($C1348="B",VLOOKUP($A1348,Bat!$A$4:$BF$2320,T$1,FALSE),VLOOKUP($A1348,Pit!$A$4:$BA$1686,T$2,FALSE))</f>
        <v>$210k</v>
      </c>
      <c r="U1348" s="17" t="str">
        <f>VLOOKUP(IF($C1348="B",VLOOKUP($A1348,Bat!$A$4:$AU$2320,U$1,FALSE),VLOOKUP($A1348,Pit!$A$4:$BE$1686,U$2,FALSE)),COND!$A$35:$B$41,2,FALSE)</f>
        <v>??</v>
      </c>
      <c r="V1348" s="21">
        <f>IF($C1348="B",VLOOKUP($A1348,Bat!$A$4:$AT$2284,46,FALSE),VLOOKUP($A1348,Pit!$A$4:$BD$1664,56,FALSE))</f>
        <v>1002</v>
      </c>
      <c r="W1348" s="16">
        <f t="shared" si="102"/>
        <v>999</v>
      </c>
      <c r="X1348" s="16"/>
      <c r="Y1348" s="22">
        <f t="shared" si="103"/>
        <v>709</v>
      </c>
      <c r="Z1348" s="16" t="str">
        <f>IFERROR(VLOOKUP($D1348,Results37!$F$3:$L$1396,Z$1,FALSE),"")</f>
        <v/>
      </c>
      <c r="AA1348" s="47" t="str">
        <f>IF(ISERROR(VLOOKUP(D1348,Results37!$F$3:$O$399,AA$1,FALSE)),"",IF(VLOOKUP(D1348,Results37!$F$3:$O$399,AA$1+1,FALSE)=1,"S"&amp;VLOOKUP(D1348,Results37!$F$3:$O$399,AA$1,FALSE),VLOOKUP(D1348,Results37!$F$3:$O$399,AA$1,FALSE)))</f>
        <v/>
      </c>
      <c r="AB1348" s="16" t="str">
        <f>IFERROR(VLOOKUP($D1348,Results37!$F$3:$L$1396,AB$1,FALSE),"")</f>
        <v/>
      </c>
      <c r="AC1348" s="16" t="str">
        <f>IFERROR(VLOOKUP($D1348,Results37!$F$3:$L$1396,AC$1,FALSE),"")</f>
        <v/>
      </c>
      <c r="AD1348" s="16" t="str">
        <f t="shared" si="104"/>
        <v/>
      </c>
      <c r="AE1348" s="20" t="str">
        <f>IF(ISERROR(VLOOKUP($AC1348&amp;"-"&amp;$F1348&amp;" "&amp;G1348,Bonuses!$B$1:$G$1006,4,FALSE)),"",INT(VLOOKUP($AC1348&amp;"-"&amp;$F1348&amp;" "&amp;$G1348,Bonuses!$B$1:$G$1006,4,FALSE)))</f>
        <v/>
      </c>
      <c r="AF1348" s="16" t="str">
        <f>IF(ISERROR(VLOOKUP($AC1348&amp;"-"&amp;$F1348,Bonuses!$B$1:$G$1006,5,FALSE)),"",IF(VLOOKUP($AC1348&amp;"-"&amp;$F1348,Bonuses!$B$1:$G$1006,5,FALSE)="","",VLOOKUP($AC1348&amp;"-"&amp;$F1348,Bonuses!$B$1:$G$1006,6,FALSE)&amp;" yrs, "&amp;VLOOKUP($AC1348&amp;"-"&amp;$F1348,Bonuses!$B$1:$G$1006,5,FALSE)))</f>
        <v/>
      </c>
    </row>
    <row r="1349" spans="1:32" s="21" customFormat="1" x14ac:dyDescent="0.25">
      <c r="A1349" s="21" t="s">
        <v>2082</v>
      </c>
      <c r="B1349" s="21">
        <f t="shared" ref="B1349:B1412" si="105">COUNTIF($A$5:$A$598,A1349)</f>
        <v>0</v>
      </c>
      <c r="C1349" s="21" t="str">
        <f t="shared" ref="C1349:C1388" si="106">IF(OR(MID(A1349,1,2)="SP",MID(A1349,1,2)="MR",MID(A1349,1,2)="CL",MID(A1349,1,2)="RP"),"P","B")</f>
        <v>B</v>
      </c>
      <c r="D1349" s="17">
        <f>IF($C1349="B",VLOOKUP($A1349,Bat!$A$4:$BF$2320,D$1,FALSE),VLOOKUP($A1349,Pit!$A$4:$BA$1686,D$2,FALSE))</f>
        <v>14485</v>
      </c>
      <c r="E1349" s="16" t="str">
        <f>IF($C1349="B",VLOOKUP($A1349,Bat!$A$4:$BF$2320,E$1,FALSE),VLOOKUP($A1349,Pit!$A$4:$BA$1686,E$2,FALSE))</f>
        <v>SS</v>
      </c>
      <c r="F1349" s="16" t="str">
        <f>IF($C1349="B",VLOOKUP($A1349,Bat!$A$4:$BF$2320,F$1,FALSE),VLOOKUP($A1349,Pit!$A$4:$BA$1686,F$2,FALSE))</f>
        <v>Manuel</v>
      </c>
      <c r="G1349" s="16" t="str">
        <f>IF($C1349="B",VLOOKUP($A1349,Bat!$A$4:$BF$2320,G$1,FALSE),VLOOKUP($A1349,Pit!$A$4:$BA$1686,G$2,FALSE))</f>
        <v>Ramos</v>
      </c>
      <c r="H1349" s="16">
        <f>IF($C1349="B",VLOOKUP($A1349,Bat!$A$4:$BF$2320,H$1,FALSE),VLOOKUP($A1349,Pit!$A$4:$BA$1686,H$2,FALSE))</f>
        <v>24</v>
      </c>
      <c r="I1349" s="16" t="str">
        <f>IF($C1349="B",VLOOKUP($A1349,Bat!$A$4:$BF$2320,I$1,FALSE),VLOOKUP($A1349,Pit!$A$4:$BA$1686,I$2,FALSE))</f>
        <v>S</v>
      </c>
      <c r="J1349" s="16" t="str">
        <f>IF($C1349="B",VLOOKUP($A1349,Bat!$A$4:$BF$2320,J$1,FALSE),VLOOKUP($A1349,Pit!$A$4:$BA$1686,J$2,FALSE))</f>
        <v>R</v>
      </c>
      <c r="K1349" s="16" t="str">
        <f>IF($C1349="B",VLOOKUP($A1349,Bat!$A$4:$BF$2320,K$1,FALSE),VLOOKUP($A1349,Pit!$A$4:$BA$1686,K$2,FALSE))</f>
        <v>Low</v>
      </c>
      <c r="L1349" s="17" t="str">
        <f>IF($C1349="B",VLOOKUP($A1349,Bat!$A$4:$BF$2320,L$1,FALSE),VLOOKUP($A1349,Pit!$A$4:$BA$1686,L$2,FALSE))</f>
        <v>Normal</v>
      </c>
      <c r="M1349" s="16">
        <f>IF($C1349="B",VLOOKUP($A1349,Bat!$A$4:$BF$2320,M$1,FALSE),VLOOKUP($A1349,Pit!$A$4:$BA$1686,M$2,FALSE))</f>
        <v>2</v>
      </c>
      <c r="N1349" s="16">
        <f>IF($C1349="B",VLOOKUP($A1349,Bat!$A$4:$BF$2320,N$1,FALSE),VLOOKUP($A1349,Pit!$A$4:$BA$1686,N$2,FALSE))</f>
        <v>3</v>
      </c>
      <c r="O1349" s="16">
        <f>IF($C1349="B",VLOOKUP($A1349,Bat!$A$4:$BF$2320,O$1,FALSE),VLOOKUP($A1349,Pit!$A$4:$BA$1686,O$2,FALSE))</f>
        <v>2</v>
      </c>
      <c r="P1349" s="16">
        <f>IF($C1349="B",VLOOKUP($A1349,Bat!$A$4:$BF$2320,P$1,FALSE),VLOOKUP($A1349,Pit!$A$4:$BA$1686,P$2,FALSE))</f>
        <v>5</v>
      </c>
      <c r="Q1349" s="17">
        <f>IF($C1349="B",VLOOKUP($A1349,Bat!$A$4:$BF$2320,Q$1,FALSE),VLOOKUP($A1349,Pit!$A$4:$BA$1686,Q$2,FALSE))</f>
        <v>3</v>
      </c>
      <c r="R1349" s="18">
        <f>IF($C1349="B",VLOOKUP($A1349,Bat!$A$4:$BF$2320,R$1,FALSE),VLOOKUP($A1349,Pit!$A$4:$BA$1686,R$2,FALSE))</f>
        <v>-2.7212101780806748</v>
      </c>
      <c r="S1349" s="19">
        <f>IF($C1349="B",VLOOKUP($A1349,Bat!$A$4:$BF$2320,S$1,FALSE),VLOOKUP($A1349,Pit!$A$4:$BA$1686,S$2,FALSE))</f>
        <v>2.6677483384483221E-2</v>
      </c>
      <c r="T1349" s="20" t="str">
        <f>IF($C1349="B",VLOOKUP($A1349,Bat!$A$4:$BF$2320,T$1,FALSE),VLOOKUP($A1349,Pit!$A$4:$BA$1686,T$2,FALSE))</f>
        <v>Slot</v>
      </c>
      <c r="U1349" s="17" t="str">
        <f>VLOOKUP(IF($C1349="B",VLOOKUP($A1349,Bat!$A$4:$AU$2320,U$1,FALSE),VLOOKUP($A1349,Pit!$A$4:$BE$1686,U$2,FALSE)),COND!$A$35:$B$41,2,FALSE)</f>
        <v>??</v>
      </c>
      <c r="V1349" s="21">
        <f>IF($C1349="B",VLOOKUP($A1349,Bat!$A$4:$AT$2284,46,FALSE),VLOOKUP($A1349,Pit!$A$4:$BD$1664,56,FALSE))</f>
        <v>1003</v>
      </c>
      <c r="W1349" s="16">
        <f t="shared" ref="W1349:W1412" si="107">IF(AND(T1349&lt;&gt;"Slot",T1349&gt;$T$3),999,V1349)</f>
        <v>1003</v>
      </c>
      <c r="X1349" s="16"/>
      <c r="Y1349" s="22">
        <f t="shared" ref="Y1349:Y1388" si="108">RANK(S1349,$S$5:$S$1469)</f>
        <v>718</v>
      </c>
      <c r="Z1349" s="16" t="str">
        <f>IFERROR(VLOOKUP($D1349,Results37!$F$3:$L$1396,Z$1,FALSE),"")</f>
        <v/>
      </c>
      <c r="AA1349" s="47" t="str">
        <f>IF(ISERROR(VLOOKUP(D1349,Results37!$F$3:$O$399,AA$1,FALSE)),"",IF(VLOOKUP(D1349,Results37!$F$3:$O$399,AA$1+1,FALSE)=1,"S"&amp;VLOOKUP(D1349,Results37!$F$3:$O$399,AA$1,FALSE),VLOOKUP(D1349,Results37!$F$3:$O$399,AA$1,FALSE)))</f>
        <v/>
      </c>
      <c r="AB1349" s="16" t="str">
        <f>IFERROR(VLOOKUP($D1349,Results37!$F$3:$L$1396,AB$1,FALSE),"")</f>
        <v/>
      </c>
      <c r="AC1349" s="16" t="str">
        <f>IFERROR(VLOOKUP($D1349,Results37!$F$3:$L$1396,AC$1,FALSE),"")</f>
        <v/>
      </c>
      <c r="AD1349" s="16" t="str">
        <f t="shared" ref="AD1349:AD1388" si="109">IF(X1349="","",X1349-Z1349)</f>
        <v/>
      </c>
      <c r="AE1349" s="20" t="str">
        <f>IF(ISERROR(VLOOKUP($AC1349&amp;"-"&amp;$F1349&amp;" "&amp;G1349,Bonuses!$B$1:$G$1006,4,FALSE)),"",INT(VLOOKUP($AC1349&amp;"-"&amp;$F1349&amp;" "&amp;$G1349,Bonuses!$B$1:$G$1006,4,FALSE)))</f>
        <v/>
      </c>
      <c r="AF1349" s="16" t="str">
        <f>IF(ISERROR(VLOOKUP($AC1349&amp;"-"&amp;$F1349,Bonuses!$B$1:$G$1006,5,FALSE)),"",IF(VLOOKUP($AC1349&amp;"-"&amp;$F1349,Bonuses!$B$1:$G$1006,5,FALSE)="","",VLOOKUP($AC1349&amp;"-"&amp;$F1349,Bonuses!$B$1:$G$1006,6,FALSE)&amp;" yrs, "&amp;VLOOKUP($AC1349&amp;"-"&amp;$F1349,Bonuses!$B$1:$G$1006,5,FALSE)))</f>
        <v/>
      </c>
    </row>
    <row r="1350" spans="1:32" s="21" customFormat="1" x14ac:dyDescent="0.25">
      <c r="A1350" s="21" t="s">
        <v>2090</v>
      </c>
      <c r="B1350" s="21">
        <f t="shared" si="105"/>
        <v>0</v>
      </c>
      <c r="C1350" s="21" t="str">
        <f t="shared" si="106"/>
        <v>B</v>
      </c>
      <c r="D1350" s="17">
        <f>IF($C1350="B",VLOOKUP($A1350,Bat!$A$4:$BF$2320,D$1,FALSE),VLOOKUP($A1350,Pit!$A$4:$BA$1686,D$2,FALSE))</f>
        <v>3302</v>
      </c>
      <c r="E1350" s="16" t="str">
        <f>IF($C1350="B",VLOOKUP($A1350,Bat!$A$4:$BF$2320,E$1,FALSE),VLOOKUP($A1350,Pit!$A$4:$BA$1686,E$2,FALSE))</f>
        <v>SS</v>
      </c>
      <c r="F1350" s="16" t="str">
        <f>IF($C1350="B",VLOOKUP($A1350,Bat!$A$4:$BF$2320,F$1,FALSE),VLOOKUP($A1350,Pit!$A$4:$BA$1686,F$2,FALSE))</f>
        <v>Álex</v>
      </c>
      <c r="G1350" s="16" t="str">
        <f>IF($C1350="B",VLOOKUP($A1350,Bat!$A$4:$BF$2320,G$1,FALSE),VLOOKUP($A1350,Pit!$A$4:$BA$1686,G$2,FALSE))</f>
        <v>Piña</v>
      </c>
      <c r="H1350" s="16">
        <f>IF($C1350="B",VLOOKUP($A1350,Bat!$A$4:$BF$2320,H$1,FALSE),VLOOKUP($A1350,Pit!$A$4:$BA$1686,H$2,FALSE))</f>
        <v>24</v>
      </c>
      <c r="I1350" s="16" t="str">
        <f>IF($C1350="B",VLOOKUP($A1350,Bat!$A$4:$BF$2320,I$1,FALSE),VLOOKUP($A1350,Pit!$A$4:$BA$1686,I$2,FALSE))</f>
        <v>R</v>
      </c>
      <c r="J1350" s="16" t="str">
        <f>IF($C1350="B",VLOOKUP($A1350,Bat!$A$4:$BF$2320,J$1,FALSE),VLOOKUP($A1350,Pit!$A$4:$BA$1686,J$2,FALSE))</f>
        <v>R</v>
      </c>
      <c r="K1350" s="16" t="str">
        <f>IF($C1350="B",VLOOKUP($A1350,Bat!$A$4:$BF$2320,K$1,FALSE),VLOOKUP($A1350,Pit!$A$4:$BA$1686,K$2,FALSE))</f>
        <v>High</v>
      </c>
      <c r="L1350" s="17" t="str">
        <f>IF($C1350="B",VLOOKUP($A1350,Bat!$A$4:$BF$2320,L$1,FALSE),VLOOKUP($A1350,Pit!$A$4:$BA$1686,L$2,FALSE))</f>
        <v>Normal</v>
      </c>
      <c r="M1350" s="16">
        <f>IF($C1350="B",VLOOKUP($A1350,Bat!$A$4:$BF$2320,M$1,FALSE),VLOOKUP($A1350,Pit!$A$4:$BA$1686,M$2,FALSE))</f>
        <v>2</v>
      </c>
      <c r="N1350" s="16">
        <f>IF($C1350="B",VLOOKUP($A1350,Bat!$A$4:$BF$2320,N$1,FALSE),VLOOKUP($A1350,Pit!$A$4:$BA$1686,N$2,FALSE))</f>
        <v>4</v>
      </c>
      <c r="O1350" s="16">
        <f>IF($C1350="B",VLOOKUP($A1350,Bat!$A$4:$BF$2320,O$1,FALSE),VLOOKUP($A1350,Pit!$A$4:$BA$1686,O$2,FALSE))</f>
        <v>2</v>
      </c>
      <c r="P1350" s="16">
        <f>IF($C1350="B",VLOOKUP($A1350,Bat!$A$4:$BF$2320,P$1,FALSE),VLOOKUP($A1350,Pit!$A$4:$BA$1686,P$2,FALSE))</f>
        <v>4</v>
      </c>
      <c r="Q1350" s="17">
        <f>IF($C1350="B",VLOOKUP($A1350,Bat!$A$4:$BF$2320,Q$1,FALSE),VLOOKUP($A1350,Pit!$A$4:$BA$1686,Q$2,FALSE))</f>
        <v>2</v>
      </c>
      <c r="R1350" s="18">
        <f>IF($C1350="B",VLOOKUP($A1350,Bat!$A$4:$BF$2320,R$1,FALSE),VLOOKUP($A1350,Pit!$A$4:$BA$1686,R$2,FALSE))</f>
        <v>-2.9607611182129023</v>
      </c>
      <c r="S1350" s="19">
        <f>IF($C1350="B",VLOOKUP($A1350,Bat!$A$4:$BF$2320,S$1,FALSE),VLOOKUP($A1350,Pit!$A$4:$BA$1686,S$2,FALSE))</f>
        <v>-7.4768328309494474E-3</v>
      </c>
      <c r="T1350" s="20" t="str">
        <f>IF($C1350="B",VLOOKUP($A1350,Bat!$A$4:$BF$2320,T$1,FALSE),VLOOKUP($A1350,Pit!$A$4:$BA$1686,T$2,FALSE))</f>
        <v>Slot</v>
      </c>
      <c r="U1350" s="17" t="str">
        <f>VLOOKUP(IF($C1350="B",VLOOKUP($A1350,Bat!$A$4:$AU$2320,U$1,FALSE),VLOOKUP($A1350,Pit!$A$4:$BE$1686,U$2,FALSE)),COND!$A$35:$B$41,2,FALSE)</f>
        <v>??</v>
      </c>
      <c r="V1350" s="21">
        <f>IF($C1350="B",VLOOKUP($A1350,Bat!$A$4:$AT$2284,46,FALSE),VLOOKUP($A1350,Pit!$A$4:$BD$1664,56,FALSE))</f>
        <v>1005</v>
      </c>
      <c r="W1350" s="16">
        <f t="shared" si="107"/>
        <v>1005</v>
      </c>
      <c r="X1350" s="16"/>
      <c r="Y1350" s="22">
        <f t="shared" si="108"/>
        <v>730</v>
      </c>
      <c r="Z1350" s="16" t="str">
        <f>IFERROR(VLOOKUP($D1350,Results37!$F$3:$L$1396,Z$1,FALSE),"")</f>
        <v/>
      </c>
      <c r="AA1350" s="47" t="str">
        <f>IF(ISERROR(VLOOKUP(D1350,Results37!$F$3:$O$399,AA$1,FALSE)),"",IF(VLOOKUP(D1350,Results37!$F$3:$O$399,AA$1+1,FALSE)=1,"S"&amp;VLOOKUP(D1350,Results37!$F$3:$O$399,AA$1,FALSE),VLOOKUP(D1350,Results37!$F$3:$O$399,AA$1,FALSE)))</f>
        <v/>
      </c>
      <c r="AB1350" s="16" t="str">
        <f>IFERROR(VLOOKUP($D1350,Results37!$F$3:$L$1396,AB$1,FALSE),"")</f>
        <v/>
      </c>
      <c r="AC1350" s="16" t="str">
        <f>IFERROR(VLOOKUP($D1350,Results37!$F$3:$L$1396,AC$1,FALSE),"")</f>
        <v/>
      </c>
      <c r="AD1350" s="16" t="str">
        <f t="shared" si="109"/>
        <v/>
      </c>
      <c r="AE1350" s="20" t="str">
        <f>IF(ISERROR(VLOOKUP($AC1350&amp;"-"&amp;$F1350&amp;" "&amp;G1350,Bonuses!$B$1:$G$1006,4,FALSE)),"",INT(VLOOKUP($AC1350&amp;"-"&amp;$F1350&amp;" "&amp;$G1350,Bonuses!$B$1:$G$1006,4,FALSE)))</f>
        <v/>
      </c>
      <c r="AF1350" s="16" t="str">
        <f>IF(ISERROR(VLOOKUP($AC1350&amp;"-"&amp;$F1350,Bonuses!$B$1:$G$1006,5,FALSE)),"",IF(VLOOKUP($AC1350&amp;"-"&amp;$F1350,Bonuses!$B$1:$G$1006,5,FALSE)="","",VLOOKUP($AC1350&amp;"-"&amp;$F1350,Bonuses!$B$1:$G$1006,6,FALSE)&amp;" yrs, "&amp;VLOOKUP($AC1350&amp;"-"&amp;$F1350,Bonuses!$B$1:$G$1006,5,FALSE)))</f>
        <v/>
      </c>
    </row>
    <row r="1351" spans="1:32" s="21" customFormat="1" x14ac:dyDescent="0.25">
      <c r="A1351" s="21" t="s">
        <v>2073</v>
      </c>
      <c r="B1351" s="21">
        <f t="shared" si="105"/>
        <v>0</v>
      </c>
      <c r="C1351" s="21" t="str">
        <f t="shared" si="106"/>
        <v>B</v>
      </c>
      <c r="D1351" s="17">
        <f>IF($C1351="B",VLOOKUP($A1351,Bat!$A$4:$BF$2320,D$1,FALSE),VLOOKUP($A1351,Pit!$A$4:$BA$1686,D$2,FALSE))</f>
        <v>5263</v>
      </c>
      <c r="E1351" s="16" t="str">
        <f>IF($C1351="B",VLOOKUP($A1351,Bat!$A$4:$BF$2320,E$1,FALSE),VLOOKUP($A1351,Pit!$A$4:$BA$1686,E$2,FALSE))</f>
        <v>C</v>
      </c>
      <c r="F1351" s="16" t="str">
        <f>IF($C1351="B",VLOOKUP($A1351,Bat!$A$4:$BF$2320,F$1,FALSE),VLOOKUP($A1351,Pit!$A$4:$BA$1686,F$2,FALSE))</f>
        <v>Luis Antonio</v>
      </c>
      <c r="G1351" s="16" t="str">
        <f>IF($C1351="B",VLOOKUP($A1351,Bat!$A$4:$BF$2320,G$1,FALSE),VLOOKUP($A1351,Pit!$A$4:$BA$1686,G$2,FALSE))</f>
        <v>Reyes</v>
      </c>
      <c r="H1351" s="16">
        <f>IF($C1351="B",VLOOKUP($A1351,Bat!$A$4:$BF$2320,H$1,FALSE),VLOOKUP($A1351,Pit!$A$4:$BA$1686,H$2,FALSE))</f>
        <v>24</v>
      </c>
      <c r="I1351" s="16" t="str">
        <f>IF($C1351="B",VLOOKUP($A1351,Bat!$A$4:$BF$2320,I$1,FALSE),VLOOKUP($A1351,Pit!$A$4:$BA$1686,I$2,FALSE))</f>
        <v>R</v>
      </c>
      <c r="J1351" s="16" t="str">
        <f>IF($C1351="B",VLOOKUP($A1351,Bat!$A$4:$BF$2320,J$1,FALSE),VLOOKUP($A1351,Pit!$A$4:$BA$1686,J$2,FALSE))</f>
        <v>R</v>
      </c>
      <c r="K1351" s="16" t="str">
        <f>IF($C1351="B",VLOOKUP($A1351,Bat!$A$4:$BF$2320,K$1,FALSE),VLOOKUP($A1351,Pit!$A$4:$BA$1686,K$2,FALSE))</f>
        <v>Normal</v>
      </c>
      <c r="L1351" s="17" t="str">
        <f>IF($C1351="B",VLOOKUP($A1351,Bat!$A$4:$BF$2320,L$1,FALSE),VLOOKUP($A1351,Pit!$A$4:$BA$1686,L$2,FALSE))</f>
        <v>Normal</v>
      </c>
      <c r="M1351" s="16">
        <f>IF($C1351="B",VLOOKUP($A1351,Bat!$A$4:$BF$2320,M$1,FALSE),VLOOKUP($A1351,Pit!$A$4:$BA$1686,M$2,FALSE))</f>
        <v>3</v>
      </c>
      <c r="N1351" s="16">
        <f>IF($C1351="B",VLOOKUP($A1351,Bat!$A$4:$BF$2320,N$1,FALSE),VLOOKUP($A1351,Pit!$A$4:$BA$1686,N$2,FALSE))</f>
        <v>5</v>
      </c>
      <c r="O1351" s="16">
        <f>IF($C1351="B",VLOOKUP($A1351,Bat!$A$4:$BF$2320,O$1,FALSE),VLOOKUP($A1351,Pit!$A$4:$BA$1686,O$2,FALSE))</f>
        <v>2</v>
      </c>
      <c r="P1351" s="16">
        <f>IF($C1351="B",VLOOKUP($A1351,Bat!$A$4:$BF$2320,P$1,FALSE),VLOOKUP($A1351,Pit!$A$4:$BA$1686,P$2,FALSE))</f>
        <v>1</v>
      </c>
      <c r="Q1351" s="17">
        <f>IF($C1351="B",VLOOKUP($A1351,Bat!$A$4:$BF$2320,Q$1,FALSE),VLOOKUP($A1351,Pit!$A$4:$BA$1686,Q$2,FALSE))</f>
        <v>3</v>
      </c>
      <c r="R1351" s="18">
        <f>IF($C1351="B",VLOOKUP($A1351,Bat!$A$4:$BF$2320,R$1,FALSE),VLOOKUP($A1351,Pit!$A$4:$BA$1686,R$2,FALSE))</f>
        <v>-3.0236366109489623</v>
      </c>
      <c r="S1351" s="19">
        <f>IF($C1351="B",VLOOKUP($A1351,Bat!$A$4:$BF$2320,S$1,FALSE),VLOOKUP($A1351,Pit!$A$4:$BA$1686,S$2,FALSE))</f>
        <v>-1.6441395691454898E-2</v>
      </c>
      <c r="T1351" s="20" t="str">
        <f>IF($C1351="B",VLOOKUP($A1351,Bat!$A$4:$BF$2320,T$1,FALSE),VLOOKUP($A1351,Pit!$A$4:$BA$1686,T$2,FALSE))</f>
        <v>Slot</v>
      </c>
      <c r="U1351" s="17" t="str">
        <f>VLOOKUP(IF($C1351="B",VLOOKUP($A1351,Bat!$A$4:$AU$2320,U$1,FALSE),VLOOKUP($A1351,Pit!$A$4:$BE$1686,U$2,FALSE)),COND!$A$35:$B$41,2,FALSE)</f>
        <v>??</v>
      </c>
      <c r="V1351" s="21">
        <f>IF($C1351="B",VLOOKUP($A1351,Bat!$A$4:$AT$2284,46,FALSE),VLOOKUP($A1351,Pit!$A$4:$BD$1664,56,FALSE))</f>
        <v>1006</v>
      </c>
      <c r="W1351" s="16">
        <f t="shared" si="107"/>
        <v>1006</v>
      </c>
      <c r="X1351" s="16"/>
      <c r="Y1351" s="22">
        <f t="shared" si="108"/>
        <v>737</v>
      </c>
      <c r="Z1351" s="16" t="str">
        <f>IFERROR(VLOOKUP($D1351,Results37!$F$3:$L$1396,Z$1,FALSE),"")</f>
        <v/>
      </c>
      <c r="AA1351" s="47" t="str">
        <f>IF(ISERROR(VLOOKUP(D1351,Results37!$F$3:$O$399,AA$1,FALSE)),"",IF(VLOOKUP(D1351,Results37!$F$3:$O$399,AA$1+1,FALSE)=1,"S"&amp;VLOOKUP(D1351,Results37!$F$3:$O$399,AA$1,FALSE),VLOOKUP(D1351,Results37!$F$3:$O$399,AA$1,FALSE)))</f>
        <v/>
      </c>
      <c r="AB1351" s="16" t="str">
        <f>IFERROR(VLOOKUP($D1351,Results37!$F$3:$L$1396,AB$1,FALSE),"")</f>
        <v/>
      </c>
      <c r="AC1351" s="16" t="str">
        <f>IFERROR(VLOOKUP($D1351,Results37!$F$3:$L$1396,AC$1,FALSE),"")</f>
        <v/>
      </c>
      <c r="AD1351" s="16" t="str">
        <f t="shared" si="109"/>
        <v/>
      </c>
      <c r="AE1351" s="20" t="str">
        <f>IF(ISERROR(VLOOKUP($AC1351&amp;"-"&amp;$F1351&amp;" "&amp;G1351,Bonuses!$B$1:$G$1006,4,FALSE)),"",INT(VLOOKUP($AC1351&amp;"-"&amp;$F1351&amp;" "&amp;$G1351,Bonuses!$B$1:$G$1006,4,FALSE)))</f>
        <v/>
      </c>
      <c r="AF1351" s="16" t="str">
        <f>IF(ISERROR(VLOOKUP($AC1351&amp;"-"&amp;$F1351,Bonuses!$B$1:$G$1006,5,FALSE)),"",IF(VLOOKUP($AC1351&amp;"-"&amp;$F1351,Bonuses!$B$1:$G$1006,5,FALSE)="","",VLOOKUP($AC1351&amp;"-"&amp;$F1351,Bonuses!$B$1:$G$1006,6,FALSE)&amp;" yrs, "&amp;VLOOKUP($AC1351&amp;"-"&amp;$F1351,Bonuses!$B$1:$G$1006,5,FALSE)))</f>
        <v/>
      </c>
    </row>
    <row r="1352" spans="1:32" s="21" customFormat="1" x14ac:dyDescent="0.25">
      <c r="A1352" s="21" t="s">
        <v>2095</v>
      </c>
      <c r="B1352" s="21">
        <f t="shared" si="105"/>
        <v>0</v>
      </c>
      <c r="C1352" s="21" t="str">
        <f t="shared" si="106"/>
        <v>B</v>
      </c>
      <c r="D1352" s="17">
        <f>IF($C1352="B",VLOOKUP($A1352,Bat!$A$4:$BF$2320,D$1,FALSE),VLOOKUP($A1352,Pit!$A$4:$BA$1686,D$2,FALSE))</f>
        <v>1856</v>
      </c>
      <c r="E1352" s="16" t="str">
        <f>IF($C1352="B",VLOOKUP($A1352,Bat!$A$4:$BF$2320,E$1,FALSE),VLOOKUP($A1352,Pit!$A$4:$BA$1686,E$2,FALSE))</f>
        <v>RF</v>
      </c>
      <c r="F1352" s="16" t="str">
        <f>IF($C1352="B",VLOOKUP($A1352,Bat!$A$4:$BF$2320,F$1,FALSE),VLOOKUP($A1352,Pit!$A$4:$BA$1686,F$2,FALSE))</f>
        <v>Steve</v>
      </c>
      <c r="G1352" s="16" t="str">
        <f>IF($C1352="B",VLOOKUP($A1352,Bat!$A$4:$BF$2320,G$1,FALSE),VLOOKUP($A1352,Pit!$A$4:$BA$1686,G$2,FALSE))</f>
        <v>Rosner</v>
      </c>
      <c r="H1352" s="16">
        <f>IF($C1352="B",VLOOKUP($A1352,Bat!$A$4:$BF$2320,H$1,FALSE),VLOOKUP($A1352,Pit!$A$4:$BA$1686,H$2,FALSE))</f>
        <v>24</v>
      </c>
      <c r="I1352" s="16" t="str">
        <f>IF($C1352="B",VLOOKUP($A1352,Bat!$A$4:$BF$2320,I$1,FALSE),VLOOKUP($A1352,Pit!$A$4:$BA$1686,I$2,FALSE))</f>
        <v>L</v>
      </c>
      <c r="J1352" s="16" t="str">
        <f>IF($C1352="B",VLOOKUP($A1352,Bat!$A$4:$BF$2320,J$1,FALSE),VLOOKUP($A1352,Pit!$A$4:$BA$1686,J$2,FALSE))</f>
        <v>L</v>
      </c>
      <c r="K1352" s="16" t="str">
        <f>IF($C1352="B",VLOOKUP($A1352,Bat!$A$4:$BF$2320,K$1,FALSE),VLOOKUP($A1352,Pit!$A$4:$BA$1686,K$2,FALSE))</f>
        <v>Low</v>
      </c>
      <c r="L1352" s="17" t="str">
        <f>IF($C1352="B",VLOOKUP($A1352,Bat!$A$4:$BF$2320,L$1,FALSE),VLOOKUP($A1352,Pit!$A$4:$BA$1686,L$2,FALSE))</f>
        <v>Low</v>
      </c>
      <c r="M1352" s="16">
        <f>IF($C1352="B",VLOOKUP($A1352,Bat!$A$4:$BF$2320,M$1,FALSE),VLOOKUP($A1352,Pit!$A$4:$BA$1686,M$2,FALSE))</f>
        <v>1</v>
      </c>
      <c r="N1352" s="16">
        <f>IF($C1352="B",VLOOKUP($A1352,Bat!$A$4:$BF$2320,N$1,FALSE),VLOOKUP($A1352,Pit!$A$4:$BA$1686,N$2,FALSE))</f>
        <v>4</v>
      </c>
      <c r="O1352" s="16">
        <f>IF($C1352="B",VLOOKUP($A1352,Bat!$A$4:$BF$2320,O$1,FALSE),VLOOKUP($A1352,Pit!$A$4:$BA$1686,O$2,FALSE))</f>
        <v>5</v>
      </c>
      <c r="P1352" s="16">
        <f>IF($C1352="B",VLOOKUP($A1352,Bat!$A$4:$BF$2320,P$1,FALSE),VLOOKUP($A1352,Pit!$A$4:$BA$1686,P$2,FALSE))</f>
        <v>7</v>
      </c>
      <c r="Q1352" s="17">
        <f>IF($C1352="B",VLOOKUP($A1352,Bat!$A$4:$BF$2320,Q$1,FALSE),VLOOKUP($A1352,Pit!$A$4:$BA$1686,Q$2,FALSE))</f>
        <v>1</v>
      </c>
      <c r="R1352" s="18">
        <f>IF($C1352="B",VLOOKUP($A1352,Bat!$A$4:$BF$2320,R$1,FALSE),VLOOKUP($A1352,Pit!$A$4:$BA$1686,R$2,FALSE))</f>
        <v>-3.0570391592660542</v>
      </c>
      <c r="S1352" s="19">
        <f>IF($C1352="B",VLOOKUP($A1352,Bat!$A$4:$BF$2320,S$1,FALSE),VLOOKUP($A1352,Pit!$A$4:$BA$1686,S$2,FALSE))</f>
        <v>-2.1203811555878149E-2</v>
      </c>
      <c r="T1352" s="20" t="str">
        <f>IF($C1352="B",VLOOKUP($A1352,Bat!$A$4:$BF$2320,T$1,FALSE),VLOOKUP($A1352,Pit!$A$4:$BA$1686,T$2,FALSE))</f>
        <v>Slot</v>
      </c>
      <c r="U1352" s="17" t="str">
        <f>VLOOKUP(IF($C1352="B",VLOOKUP($A1352,Bat!$A$4:$AU$2320,U$1,FALSE),VLOOKUP($A1352,Pit!$A$4:$BE$1686,U$2,FALSE)),COND!$A$35:$B$41,2,FALSE)</f>
        <v>??</v>
      </c>
      <c r="V1352" s="21">
        <f>IF($C1352="B",VLOOKUP($A1352,Bat!$A$4:$AT$2284,46,FALSE),VLOOKUP($A1352,Pit!$A$4:$BD$1664,56,FALSE))</f>
        <v>1007</v>
      </c>
      <c r="W1352" s="16">
        <f t="shared" si="107"/>
        <v>1007</v>
      </c>
      <c r="X1352" s="16"/>
      <c r="Y1352" s="22">
        <f t="shared" si="108"/>
        <v>740</v>
      </c>
      <c r="Z1352" s="16" t="str">
        <f>IFERROR(VLOOKUP($D1352,Results37!$F$3:$L$1396,Z$1,FALSE),"")</f>
        <v/>
      </c>
      <c r="AA1352" s="47" t="str">
        <f>IF(ISERROR(VLOOKUP(D1352,Results37!$F$3:$O$399,AA$1,FALSE)),"",IF(VLOOKUP(D1352,Results37!$F$3:$O$399,AA$1+1,FALSE)=1,"S"&amp;VLOOKUP(D1352,Results37!$F$3:$O$399,AA$1,FALSE),VLOOKUP(D1352,Results37!$F$3:$O$399,AA$1,FALSE)))</f>
        <v/>
      </c>
      <c r="AB1352" s="16" t="str">
        <f>IFERROR(VLOOKUP($D1352,Results37!$F$3:$L$1396,AB$1,FALSE),"")</f>
        <v/>
      </c>
      <c r="AC1352" s="16" t="str">
        <f>IFERROR(VLOOKUP($D1352,Results37!$F$3:$L$1396,AC$1,FALSE),"")</f>
        <v/>
      </c>
      <c r="AD1352" s="16" t="str">
        <f t="shared" si="109"/>
        <v/>
      </c>
      <c r="AE1352" s="20" t="str">
        <f>IF(ISERROR(VLOOKUP($AC1352&amp;"-"&amp;$F1352&amp;" "&amp;G1352,Bonuses!$B$1:$G$1006,4,FALSE)),"",INT(VLOOKUP($AC1352&amp;"-"&amp;$F1352&amp;" "&amp;$G1352,Bonuses!$B$1:$G$1006,4,FALSE)))</f>
        <v/>
      </c>
      <c r="AF1352" s="16" t="str">
        <f>IF(ISERROR(VLOOKUP($AC1352&amp;"-"&amp;$F1352,Bonuses!$B$1:$G$1006,5,FALSE)),"",IF(VLOOKUP($AC1352&amp;"-"&amp;$F1352,Bonuses!$B$1:$G$1006,5,FALSE)="","",VLOOKUP($AC1352&amp;"-"&amp;$F1352,Bonuses!$B$1:$G$1006,6,FALSE)&amp;" yrs, "&amp;VLOOKUP($AC1352&amp;"-"&amp;$F1352,Bonuses!$B$1:$G$1006,5,FALSE)))</f>
        <v/>
      </c>
    </row>
    <row r="1353" spans="1:32" s="21" customFormat="1" x14ac:dyDescent="0.25">
      <c r="A1353" s="21" t="s">
        <v>2098</v>
      </c>
      <c r="B1353" s="21">
        <f t="shared" si="105"/>
        <v>0</v>
      </c>
      <c r="C1353" s="21" t="str">
        <f t="shared" si="106"/>
        <v>B</v>
      </c>
      <c r="D1353" s="17">
        <f>IF($C1353="B",VLOOKUP($A1353,Bat!$A$4:$BF$2320,D$1,FALSE),VLOOKUP($A1353,Pit!$A$4:$BA$1686,D$2,FALSE))</f>
        <v>1109</v>
      </c>
      <c r="E1353" s="16" t="str">
        <f>IF($C1353="B",VLOOKUP($A1353,Bat!$A$4:$BF$2320,E$1,FALSE),VLOOKUP($A1353,Pit!$A$4:$BA$1686,E$2,FALSE))</f>
        <v>C</v>
      </c>
      <c r="F1353" s="16" t="str">
        <f>IF($C1353="B",VLOOKUP($A1353,Bat!$A$4:$BF$2320,F$1,FALSE),VLOOKUP($A1353,Pit!$A$4:$BA$1686,F$2,FALSE))</f>
        <v>José</v>
      </c>
      <c r="G1353" s="16" t="str">
        <f>IF($C1353="B",VLOOKUP($A1353,Bat!$A$4:$BF$2320,G$1,FALSE),VLOOKUP($A1353,Pit!$A$4:$BA$1686,G$2,FALSE))</f>
        <v>Márquez</v>
      </c>
      <c r="H1353" s="16">
        <f>IF($C1353="B",VLOOKUP($A1353,Bat!$A$4:$BF$2320,H$1,FALSE),VLOOKUP($A1353,Pit!$A$4:$BA$1686,H$2,FALSE))</f>
        <v>24</v>
      </c>
      <c r="I1353" s="16" t="str">
        <f>IF($C1353="B",VLOOKUP($A1353,Bat!$A$4:$BF$2320,I$1,FALSE),VLOOKUP($A1353,Pit!$A$4:$BA$1686,I$2,FALSE))</f>
        <v>R</v>
      </c>
      <c r="J1353" s="16" t="str">
        <f>IF($C1353="B",VLOOKUP($A1353,Bat!$A$4:$BF$2320,J$1,FALSE),VLOOKUP($A1353,Pit!$A$4:$BA$1686,J$2,FALSE))</f>
        <v>R</v>
      </c>
      <c r="K1353" s="16" t="str">
        <f>IF($C1353="B",VLOOKUP($A1353,Bat!$A$4:$BF$2320,K$1,FALSE),VLOOKUP($A1353,Pit!$A$4:$BA$1686,K$2,FALSE))</f>
        <v>Low</v>
      </c>
      <c r="L1353" s="17" t="str">
        <f>IF($C1353="B",VLOOKUP($A1353,Bat!$A$4:$BF$2320,L$1,FALSE),VLOOKUP($A1353,Pit!$A$4:$BA$1686,L$2,FALSE))</f>
        <v>Normal</v>
      </c>
      <c r="M1353" s="16">
        <f>IF($C1353="B",VLOOKUP($A1353,Bat!$A$4:$BF$2320,M$1,FALSE),VLOOKUP($A1353,Pit!$A$4:$BA$1686,M$2,FALSE))</f>
        <v>2</v>
      </c>
      <c r="N1353" s="16">
        <f>IF($C1353="B",VLOOKUP($A1353,Bat!$A$4:$BF$2320,N$1,FALSE),VLOOKUP($A1353,Pit!$A$4:$BA$1686,N$2,FALSE))</f>
        <v>2</v>
      </c>
      <c r="O1353" s="16">
        <f>IF($C1353="B",VLOOKUP($A1353,Bat!$A$4:$BF$2320,O$1,FALSE),VLOOKUP($A1353,Pit!$A$4:$BA$1686,O$2,FALSE))</f>
        <v>3</v>
      </c>
      <c r="P1353" s="16">
        <f>IF($C1353="B",VLOOKUP($A1353,Bat!$A$4:$BF$2320,P$1,FALSE),VLOOKUP($A1353,Pit!$A$4:$BA$1686,P$2,FALSE))</f>
        <v>4</v>
      </c>
      <c r="Q1353" s="17">
        <f>IF($C1353="B",VLOOKUP($A1353,Bat!$A$4:$BF$2320,Q$1,FALSE),VLOOKUP($A1353,Pit!$A$4:$BA$1686,Q$2,FALSE))</f>
        <v>3</v>
      </c>
      <c r="R1353" s="18">
        <f>IF($C1353="B",VLOOKUP($A1353,Bat!$A$4:$BF$2320,R$1,FALSE),VLOOKUP($A1353,Pit!$A$4:$BA$1686,R$2,FALSE))</f>
        <v>-3.1313710381633086</v>
      </c>
      <c r="S1353" s="19">
        <f>IF($C1353="B",VLOOKUP($A1353,Bat!$A$4:$BF$2320,S$1,FALSE),VLOOKUP($A1353,Pit!$A$4:$BA$1686,S$2,FALSE))</f>
        <v>-3.1801784977909933E-2</v>
      </c>
      <c r="T1353" s="20" t="str">
        <f>IF($C1353="B",VLOOKUP($A1353,Bat!$A$4:$BF$2320,T$1,FALSE),VLOOKUP($A1353,Pit!$A$4:$BA$1686,T$2,FALSE))</f>
        <v>Slot</v>
      </c>
      <c r="U1353" s="17" t="str">
        <f>VLOOKUP(IF($C1353="B",VLOOKUP($A1353,Bat!$A$4:$AU$2320,U$1,FALSE),VLOOKUP($A1353,Pit!$A$4:$BE$1686,U$2,FALSE)),COND!$A$35:$B$41,2,FALSE)</f>
        <v>??</v>
      </c>
      <c r="V1353" s="21">
        <f>IF($C1353="B",VLOOKUP($A1353,Bat!$A$4:$AT$2284,46,FALSE),VLOOKUP($A1353,Pit!$A$4:$BD$1664,56,FALSE))</f>
        <v>1008</v>
      </c>
      <c r="W1353" s="16">
        <f t="shared" si="107"/>
        <v>1008</v>
      </c>
      <c r="X1353" s="16"/>
      <c r="Y1353" s="22">
        <f t="shared" si="108"/>
        <v>744</v>
      </c>
      <c r="Z1353" s="16" t="str">
        <f>IFERROR(VLOOKUP($D1353,Results37!$F$3:$L$1396,Z$1,FALSE),"")</f>
        <v/>
      </c>
      <c r="AA1353" s="47" t="str">
        <f>IF(ISERROR(VLOOKUP(D1353,Results37!$F$3:$O$399,AA$1,FALSE)),"",IF(VLOOKUP(D1353,Results37!$F$3:$O$399,AA$1+1,FALSE)=1,"S"&amp;VLOOKUP(D1353,Results37!$F$3:$O$399,AA$1,FALSE),VLOOKUP(D1353,Results37!$F$3:$O$399,AA$1,FALSE)))</f>
        <v/>
      </c>
      <c r="AB1353" s="16" t="str">
        <f>IFERROR(VLOOKUP($D1353,Results37!$F$3:$L$1396,AB$1,FALSE),"")</f>
        <v/>
      </c>
      <c r="AC1353" s="16" t="str">
        <f>IFERROR(VLOOKUP($D1353,Results37!$F$3:$L$1396,AC$1,FALSE),"")</f>
        <v/>
      </c>
      <c r="AD1353" s="16" t="str">
        <f t="shared" si="109"/>
        <v/>
      </c>
      <c r="AE1353" s="20" t="str">
        <f>IF(ISERROR(VLOOKUP($AC1353&amp;"-"&amp;$F1353&amp;" "&amp;G1353,Bonuses!$B$1:$G$1006,4,FALSE)),"",INT(VLOOKUP($AC1353&amp;"-"&amp;$F1353&amp;" "&amp;$G1353,Bonuses!$B$1:$G$1006,4,FALSE)))</f>
        <v/>
      </c>
      <c r="AF1353" s="16" t="str">
        <f>IF(ISERROR(VLOOKUP($AC1353&amp;"-"&amp;$F1353,Bonuses!$B$1:$G$1006,5,FALSE)),"",IF(VLOOKUP($AC1353&amp;"-"&amp;$F1353,Bonuses!$B$1:$G$1006,5,FALSE)="","",VLOOKUP($AC1353&amp;"-"&amp;$F1353,Bonuses!$B$1:$G$1006,6,FALSE)&amp;" yrs, "&amp;VLOOKUP($AC1353&amp;"-"&amp;$F1353,Bonuses!$B$1:$G$1006,5,FALSE)))</f>
        <v/>
      </c>
    </row>
    <row r="1354" spans="1:32" s="21" customFormat="1" x14ac:dyDescent="0.25">
      <c r="A1354" s="21" t="s">
        <v>2111</v>
      </c>
      <c r="B1354" s="21">
        <f t="shared" si="105"/>
        <v>0</v>
      </c>
      <c r="C1354" s="21" t="str">
        <f t="shared" si="106"/>
        <v>B</v>
      </c>
      <c r="D1354" s="17">
        <f>IF($C1354="B",VLOOKUP($A1354,Bat!$A$4:$BF$2320,D$1,FALSE),VLOOKUP($A1354,Pit!$A$4:$BA$1686,D$2,FALSE))</f>
        <v>9382</v>
      </c>
      <c r="E1354" s="16" t="str">
        <f>IF($C1354="B",VLOOKUP($A1354,Bat!$A$4:$BF$2320,E$1,FALSE),VLOOKUP($A1354,Pit!$A$4:$BA$1686,E$2,FALSE))</f>
        <v>1B</v>
      </c>
      <c r="F1354" s="16" t="str">
        <f>IF($C1354="B",VLOOKUP($A1354,Bat!$A$4:$BF$2320,F$1,FALSE),VLOOKUP($A1354,Pit!$A$4:$BA$1686,F$2,FALSE))</f>
        <v>Kiyoemon</v>
      </c>
      <c r="G1354" s="16" t="str">
        <f>IF($C1354="B",VLOOKUP($A1354,Bat!$A$4:$BF$2320,G$1,FALSE),VLOOKUP($A1354,Pit!$A$4:$BA$1686,G$2,FALSE))</f>
        <v>Watanabe</v>
      </c>
      <c r="H1354" s="16">
        <f>IF($C1354="B",VLOOKUP($A1354,Bat!$A$4:$BF$2320,H$1,FALSE),VLOOKUP($A1354,Pit!$A$4:$BA$1686,H$2,FALSE))</f>
        <v>24</v>
      </c>
      <c r="I1354" s="16" t="str">
        <f>IF($C1354="B",VLOOKUP($A1354,Bat!$A$4:$BF$2320,I$1,FALSE),VLOOKUP($A1354,Pit!$A$4:$BA$1686,I$2,FALSE))</f>
        <v>R</v>
      </c>
      <c r="J1354" s="16" t="str">
        <f>IF($C1354="B",VLOOKUP($A1354,Bat!$A$4:$BF$2320,J$1,FALSE),VLOOKUP($A1354,Pit!$A$4:$BA$1686,J$2,FALSE))</f>
        <v>R</v>
      </c>
      <c r="K1354" s="16" t="str">
        <f>IF($C1354="B",VLOOKUP($A1354,Bat!$A$4:$BF$2320,K$1,FALSE),VLOOKUP($A1354,Pit!$A$4:$BA$1686,K$2,FALSE))</f>
        <v>Low</v>
      </c>
      <c r="L1354" s="17" t="str">
        <f>IF($C1354="B",VLOOKUP($A1354,Bat!$A$4:$BF$2320,L$1,FALSE),VLOOKUP($A1354,Pit!$A$4:$BA$1686,L$2,FALSE))</f>
        <v>High</v>
      </c>
      <c r="M1354" s="16">
        <f>IF($C1354="B",VLOOKUP($A1354,Bat!$A$4:$BF$2320,M$1,FALSE),VLOOKUP($A1354,Pit!$A$4:$BA$1686,M$2,FALSE))</f>
        <v>3</v>
      </c>
      <c r="N1354" s="16">
        <f>IF($C1354="B",VLOOKUP($A1354,Bat!$A$4:$BF$2320,N$1,FALSE),VLOOKUP($A1354,Pit!$A$4:$BA$1686,N$2,FALSE))</f>
        <v>2</v>
      </c>
      <c r="O1354" s="16">
        <f>IF($C1354="B",VLOOKUP($A1354,Bat!$A$4:$BF$2320,O$1,FALSE),VLOOKUP($A1354,Pit!$A$4:$BA$1686,O$2,FALSE))</f>
        <v>1</v>
      </c>
      <c r="P1354" s="16">
        <f>IF($C1354="B",VLOOKUP($A1354,Bat!$A$4:$BF$2320,P$1,FALSE),VLOOKUP($A1354,Pit!$A$4:$BA$1686,P$2,FALSE))</f>
        <v>2</v>
      </c>
      <c r="Q1354" s="17">
        <f>IF($C1354="B",VLOOKUP($A1354,Bat!$A$4:$BF$2320,Q$1,FALSE),VLOOKUP($A1354,Pit!$A$4:$BA$1686,Q$2,FALSE))</f>
        <v>4</v>
      </c>
      <c r="R1354" s="18">
        <f>IF($C1354="B",VLOOKUP($A1354,Bat!$A$4:$BF$2320,R$1,FALSE),VLOOKUP($A1354,Pit!$A$4:$BA$1686,R$2,FALSE))</f>
        <v>-3.5450572805484981</v>
      </c>
      <c r="S1354" s="19">
        <f>IF($C1354="B",VLOOKUP($A1354,Bat!$A$4:$BF$2320,S$1,FALSE),VLOOKUP($A1354,Pit!$A$4:$BA$1686,S$2,FALSE))</f>
        <v>-9.0783689739372592E-2</v>
      </c>
      <c r="T1354" s="20" t="str">
        <f>IF($C1354="B",VLOOKUP($A1354,Bat!$A$4:$BF$2320,T$1,FALSE),VLOOKUP($A1354,Pit!$A$4:$BA$1686,T$2,FALSE))</f>
        <v>Slot</v>
      </c>
      <c r="U1354" s="17" t="str">
        <f>VLOOKUP(IF($C1354="B",VLOOKUP($A1354,Bat!$A$4:$AU$2320,U$1,FALSE),VLOOKUP($A1354,Pit!$A$4:$BE$1686,U$2,FALSE)),COND!$A$35:$B$41,2,FALSE)</f>
        <v>??</v>
      </c>
      <c r="V1354" s="21">
        <f>IF($C1354="B",VLOOKUP($A1354,Bat!$A$4:$AT$2284,46,FALSE),VLOOKUP($A1354,Pit!$A$4:$BD$1664,56,FALSE))</f>
        <v>1009</v>
      </c>
      <c r="W1354" s="16">
        <f t="shared" si="107"/>
        <v>1009</v>
      </c>
      <c r="X1354" s="16"/>
      <c r="Y1354" s="22">
        <f t="shared" si="108"/>
        <v>771</v>
      </c>
      <c r="Z1354" s="16" t="str">
        <f>IFERROR(VLOOKUP($D1354,Results37!$F$3:$L$1396,Z$1,FALSE),"")</f>
        <v/>
      </c>
      <c r="AA1354" s="47" t="str">
        <f>IF(ISERROR(VLOOKUP(D1354,Results37!$F$3:$O$399,AA$1,FALSE)),"",IF(VLOOKUP(D1354,Results37!$F$3:$O$399,AA$1+1,FALSE)=1,"S"&amp;VLOOKUP(D1354,Results37!$F$3:$O$399,AA$1,FALSE),VLOOKUP(D1354,Results37!$F$3:$O$399,AA$1,FALSE)))</f>
        <v/>
      </c>
      <c r="AB1354" s="16" t="str">
        <f>IFERROR(VLOOKUP($D1354,Results37!$F$3:$L$1396,AB$1,FALSE),"")</f>
        <v/>
      </c>
      <c r="AC1354" s="16" t="str">
        <f>IFERROR(VLOOKUP($D1354,Results37!$F$3:$L$1396,AC$1,FALSE),"")</f>
        <v/>
      </c>
      <c r="AD1354" s="16" t="str">
        <f t="shared" si="109"/>
        <v/>
      </c>
      <c r="AE1354" s="20" t="str">
        <f>IF(ISERROR(VLOOKUP($AC1354&amp;"-"&amp;$F1354&amp;" "&amp;G1354,Bonuses!$B$1:$G$1006,4,FALSE)),"",INT(VLOOKUP($AC1354&amp;"-"&amp;$F1354&amp;" "&amp;$G1354,Bonuses!$B$1:$G$1006,4,FALSE)))</f>
        <v/>
      </c>
      <c r="AF1354" s="16" t="str">
        <f>IF(ISERROR(VLOOKUP($AC1354&amp;"-"&amp;$F1354,Bonuses!$B$1:$G$1006,5,FALSE)),"",IF(VLOOKUP($AC1354&amp;"-"&amp;$F1354,Bonuses!$B$1:$G$1006,5,FALSE)="","",VLOOKUP($AC1354&amp;"-"&amp;$F1354,Bonuses!$B$1:$G$1006,6,FALSE)&amp;" yrs, "&amp;VLOOKUP($AC1354&amp;"-"&amp;$F1354,Bonuses!$B$1:$G$1006,5,FALSE)))</f>
        <v/>
      </c>
    </row>
    <row r="1355" spans="1:32" s="21" customFormat="1" x14ac:dyDescent="0.25">
      <c r="A1355" s="21" t="s">
        <v>2123</v>
      </c>
      <c r="B1355" s="21">
        <f t="shared" si="105"/>
        <v>0</v>
      </c>
      <c r="C1355" s="21" t="str">
        <f t="shared" si="106"/>
        <v>B</v>
      </c>
      <c r="D1355" s="17">
        <f>IF($C1355="B",VLOOKUP($A1355,Bat!$A$4:$BF$2320,D$1,FALSE),VLOOKUP($A1355,Pit!$A$4:$BA$1686,D$2,FALSE))</f>
        <v>11167</v>
      </c>
      <c r="E1355" s="16" t="str">
        <f>IF($C1355="B",VLOOKUP($A1355,Bat!$A$4:$BF$2320,E$1,FALSE),VLOOKUP($A1355,Pit!$A$4:$BA$1686,E$2,FALSE))</f>
        <v>C</v>
      </c>
      <c r="F1355" s="16" t="str">
        <f>IF($C1355="B",VLOOKUP($A1355,Bat!$A$4:$BF$2320,F$1,FALSE),VLOOKUP($A1355,Pit!$A$4:$BA$1686,F$2,FALSE))</f>
        <v>Koto</v>
      </c>
      <c r="G1355" s="16" t="str">
        <f>IF($C1355="B",VLOOKUP($A1355,Bat!$A$4:$BF$2320,G$1,FALSE),VLOOKUP($A1355,Pit!$A$4:$BA$1686,G$2,FALSE))</f>
        <v>Suzuki</v>
      </c>
      <c r="H1355" s="16">
        <f>IF($C1355="B",VLOOKUP($A1355,Bat!$A$4:$BF$2320,H$1,FALSE),VLOOKUP($A1355,Pit!$A$4:$BA$1686,H$2,FALSE))</f>
        <v>24</v>
      </c>
      <c r="I1355" s="16" t="str">
        <f>IF($C1355="B",VLOOKUP($A1355,Bat!$A$4:$BF$2320,I$1,FALSE),VLOOKUP($A1355,Pit!$A$4:$BA$1686,I$2,FALSE))</f>
        <v>R</v>
      </c>
      <c r="J1355" s="16" t="str">
        <f>IF($C1355="B",VLOOKUP($A1355,Bat!$A$4:$BF$2320,J$1,FALSE),VLOOKUP($A1355,Pit!$A$4:$BA$1686,J$2,FALSE))</f>
        <v>R</v>
      </c>
      <c r="K1355" s="16" t="str">
        <f>IF($C1355="B",VLOOKUP($A1355,Bat!$A$4:$BF$2320,K$1,FALSE),VLOOKUP($A1355,Pit!$A$4:$BA$1686,K$2,FALSE))</f>
        <v>Low</v>
      </c>
      <c r="L1355" s="17" t="str">
        <f>IF($C1355="B",VLOOKUP($A1355,Bat!$A$4:$BF$2320,L$1,FALSE),VLOOKUP($A1355,Pit!$A$4:$BA$1686,L$2,FALSE))</f>
        <v>High</v>
      </c>
      <c r="M1355" s="16">
        <f>IF($C1355="B",VLOOKUP($A1355,Bat!$A$4:$BF$2320,M$1,FALSE),VLOOKUP($A1355,Pit!$A$4:$BA$1686,M$2,FALSE))</f>
        <v>2</v>
      </c>
      <c r="N1355" s="16">
        <f>IF($C1355="B",VLOOKUP($A1355,Bat!$A$4:$BF$2320,N$1,FALSE),VLOOKUP($A1355,Pit!$A$4:$BA$1686,N$2,FALSE))</f>
        <v>1</v>
      </c>
      <c r="O1355" s="16">
        <f>IF($C1355="B",VLOOKUP($A1355,Bat!$A$4:$BF$2320,O$1,FALSE),VLOOKUP($A1355,Pit!$A$4:$BA$1686,O$2,FALSE))</f>
        <v>3</v>
      </c>
      <c r="P1355" s="16">
        <f>IF($C1355="B",VLOOKUP($A1355,Bat!$A$4:$BF$2320,P$1,FALSE),VLOOKUP($A1355,Pit!$A$4:$BA$1686,P$2,FALSE))</f>
        <v>5</v>
      </c>
      <c r="Q1355" s="17">
        <f>IF($C1355="B",VLOOKUP($A1355,Bat!$A$4:$BF$2320,Q$1,FALSE),VLOOKUP($A1355,Pit!$A$4:$BA$1686,Q$2,FALSE))</f>
        <v>1</v>
      </c>
      <c r="R1355" s="18">
        <f>IF($C1355="B",VLOOKUP($A1355,Bat!$A$4:$BF$2320,R$1,FALSE),VLOOKUP($A1355,Pit!$A$4:$BA$1686,R$2,FALSE))</f>
        <v>-4.0157960326413029</v>
      </c>
      <c r="S1355" s="19">
        <f>IF($C1355="B",VLOOKUP($A1355,Bat!$A$4:$BF$2320,S$1,FALSE),VLOOKUP($A1355,Pit!$A$4:$BA$1686,S$2,FALSE))</f>
        <v>-0.15789993726885923</v>
      </c>
      <c r="T1355" s="20" t="str">
        <f>IF($C1355="B",VLOOKUP($A1355,Bat!$A$4:$BF$2320,T$1,FALSE),VLOOKUP($A1355,Pit!$A$4:$BA$1686,T$2,FALSE))</f>
        <v>Slot</v>
      </c>
      <c r="U1355" s="17" t="str">
        <f>VLOOKUP(IF($C1355="B",VLOOKUP($A1355,Bat!$A$4:$AU$2320,U$1,FALSE),VLOOKUP($A1355,Pit!$A$4:$BE$1686,U$2,FALSE)),COND!$A$35:$B$41,2,FALSE)</f>
        <v>??</v>
      </c>
      <c r="V1355" s="21">
        <f>IF($C1355="B",VLOOKUP($A1355,Bat!$A$4:$AT$2284,46,FALSE),VLOOKUP($A1355,Pit!$A$4:$BD$1664,56,FALSE))</f>
        <v>1012</v>
      </c>
      <c r="W1355" s="16">
        <f t="shared" si="107"/>
        <v>1012</v>
      </c>
      <c r="X1355" s="16"/>
      <c r="Y1355" s="22">
        <f t="shared" si="108"/>
        <v>812</v>
      </c>
      <c r="Z1355" s="16" t="str">
        <f>IFERROR(VLOOKUP($D1355,Results37!$F$3:$L$1396,Z$1,FALSE),"")</f>
        <v/>
      </c>
      <c r="AA1355" s="47" t="str">
        <f>IF(ISERROR(VLOOKUP(D1355,Results37!$F$3:$O$399,AA$1,FALSE)),"",IF(VLOOKUP(D1355,Results37!$F$3:$O$399,AA$1+1,FALSE)=1,"S"&amp;VLOOKUP(D1355,Results37!$F$3:$O$399,AA$1,FALSE),VLOOKUP(D1355,Results37!$F$3:$O$399,AA$1,FALSE)))</f>
        <v/>
      </c>
      <c r="AB1355" s="16" t="str">
        <f>IFERROR(VLOOKUP($D1355,Results37!$F$3:$L$1396,AB$1,FALSE),"")</f>
        <v/>
      </c>
      <c r="AC1355" s="16" t="str">
        <f>IFERROR(VLOOKUP($D1355,Results37!$F$3:$L$1396,AC$1,FALSE),"")</f>
        <v/>
      </c>
      <c r="AD1355" s="16" t="str">
        <f t="shared" si="109"/>
        <v/>
      </c>
      <c r="AE1355" s="20" t="str">
        <f>IF(ISERROR(VLOOKUP($AC1355&amp;"-"&amp;$F1355&amp;" "&amp;G1355,Bonuses!$B$1:$G$1006,4,FALSE)),"",INT(VLOOKUP($AC1355&amp;"-"&amp;$F1355&amp;" "&amp;$G1355,Bonuses!$B$1:$G$1006,4,FALSE)))</f>
        <v/>
      </c>
      <c r="AF1355" s="16" t="str">
        <f>IF(ISERROR(VLOOKUP($AC1355&amp;"-"&amp;$F1355,Bonuses!$B$1:$G$1006,5,FALSE)),"",IF(VLOOKUP($AC1355&amp;"-"&amp;$F1355,Bonuses!$B$1:$G$1006,5,FALSE)="","",VLOOKUP($AC1355&amp;"-"&amp;$F1355,Bonuses!$B$1:$G$1006,6,FALSE)&amp;" yrs, "&amp;VLOOKUP($AC1355&amp;"-"&amp;$F1355,Bonuses!$B$1:$G$1006,5,FALSE)))</f>
        <v/>
      </c>
    </row>
    <row r="1356" spans="1:32" s="21" customFormat="1" x14ac:dyDescent="0.25">
      <c r="A1356" s="21" t="s">
        <v>2156</v>
      </c>
      <c r="B1356" s="21">
        <f t="shared" si="105"/>
        <v>0</v>
      </c>
      <c r="C1356" s="21" t="str">
        <f t="shared" si="106"/>
        <v>B</v>
      </c>
      <c r="D1356" s="17">
        <f>IF($C1356="B",VLOOKUP($A1356,Bat!$A$4:$BF$2320,D$1,FALSE),VLOOKUP($A1356,Pit!$A$4:$BA$1686,D$2,FALSE))</f>
        <v>8262</v>
      </c>
      <c r="E1356" s="16" t="str">
        <f>IF($C1356="B",VLOOKUP($A1356,Bat!$A$4:$BF$2320,E$1,FALSE),VLOOKUP($A1356,Pit!$A$4:$BA$1686,E$2,FALSE))</f>
        <v>SS</v>
      </c>
      <c r="F1356" s="16" t="str">
        <f>IF($C1356="B",VLOOKUP($A1356,Bat!$A$4:$BF$2320,F$1,FALSE),VLOOKUP($A1356,Pit!$A$4:$BA$1686,F$2,FALSE))</f>
        <v>Alexander</v>
      </c>
      <c r="G1356" s="16" t="str">
        <f>IF($C1356="B",VLOOKUP($A1356,Bat!$A$4:$BF$2320,G$1,FALSE),VLOOKUP($A1356,Pit!$A$4:$BA$1686,G$2,FALSE))</f>
        <v>Patterson</v>
      </c>
      <c r="H1356" s="16">
        <f>IF($C1356="B",VLOOKUP($A1356,Bat!$A$4:$BF$2320,H$1,FALSE),VLOOKUP($A1356,Pit!$A$4:$BA$1686,H$2,FALSE))</f>
        <v>21</v>
      </c>
      <c r="I1356" s="16" t="str">
        <f>IF($C1356="B",VLOOKUP($A1356,Bat!$A$4:$BF$2320,I$1,FALSE),VLOOKUP($A1356,Pit!$A$4:$BA$1686,I$2,FALSE))</f>
        <v>R</v>
      </c>
      <c r="J1356" s="16" t="str">
        <f>IF($C1356="B",VLOOKUP($A1356,Bat!$A$4:$BF$2320,J$1,FALSE),VLOOKUP($A1356,Pit!$A$4:$BA$1686,J$2,FALSE))</f>
        <v>R</v>
      </c>
      <c r="K1356" s="16" t="str">
        <f>IF($C1356="B",VLOOKUP($A1356,Bat!$A$4:$BF$2320,K$1,FALSE),VLOOKUP($A1356,Pit!$A$4:$BA$1686,K$2,FALSE))</f>
        <v>Low</v>
      </c>
      <c r="L1356" s="17" t="str">
        <f>IF($C1356="B",VLOOKUP($A1356,Bat!$A$4:$BF$2320,L$1,FALSE),VLOOKUP($A1356,Pit!$A$4:$BA$1686,L$2,FALSE))</f>
        <v>Low</v>
      </c>
      <c r="M1356" s="16">
        <f>IF($C1356="B",VLOOKUP($A1356,Bat!$A$4:$BF$2320,M$1,FALSE),VLOOKUP($A1356,Pit!$A$4:$BA$1686,M$2,FALSE))</f>
        <v>1</v>
      </c>
      <c r="N1356" s="16">
        <f>IF($C1356="B",VLOOKUP($A1356,Bat!$A$4:$BF$2320,N$1,FALSE),VLOOKUP($A1356,Pit!$A$4:$BA$1686,N$2,FALSE))</f>
        <v>5</v>
      </c>
      <c r="O1356" s="16">
        <f>IF($C1356="B",VLOOKUP($A1356,Bat!$A$4:$BF$2320,O$1,FALSE),VLOOKUP($A1356,Pit!$A$4:$BA$1686,O$2,FALSE))</f>
        <v>4</v>
      </c>
      <c r="P1356" s="16">
        <f>IF($C1356="B",VLOOKUP($A1356,Bat!$A$4:$BF$2320,P$1,FALSE),VLOOKUP($A1356,Pit!$A$4:$BA$1686,P$2,FALSE))</f>
        <v>6</v>
      </c>
      <c r="Q1356" s="17">
        <f>IF($C1356="B",VLOOKUP($A1356,Bat!$A$4:$BF$2320,Q$1,FALSE),VLOOKUP($A1356,Pit!$A$4:$BA$1686,Q$2,FALSE))</f>
        <v>2</v>
      </c>
      <c r="R1356" s="18">
        <f>IF($C1356="B",VLOOKUP($A1356,Bat!$A$4:$BF$2320,R$1,FALSE),VLOOKUP($A1356,Pit!$A$4:$BA$1686,R$2,FALSE))</f>
        <v>-4.0987555379736182</v>
      </c>
      <c r="S1356" s="19">
        <f>IF($C1356="B",VLOOKUP($A1356,Bat!$A$4:$BF$2320,S$1,FALSE),VLOOKUP($A1356,Pit!$A$4:$BA$1686,S$2,FALSE))</f>
        <v>-0.16972800680860631</v>
      </c>
      <c r="T1356" s="20" t="str">
        <f>IF($C1356="B",VLOOKUP($A1356,Bat!$A$4:$BF$2320,T$1,FALSE),VLOOKUP($A1356,Pit!$A$4:$BA$1686,T$2,FALSE))</f>
        <v>$170k</v>
      </c>
      <c r="U1356" s="17" t="str">
        <f>VLOOKUP(IF($C1356="B",VLOOKUP($A1356,Bat!$A$4:$AU$2320,U$1,FALSE),VLOOKUP($A1356,Pit!$A$4:$BE$1686,U$2,FALSE)),COND!$A$35:$B$41,2,FALSE)</f>
        <v>??</v>
      </c>
      <c r="V1356" s="21">
        <f>IF($C1356="B",VLOOKUP($A1356,Bat!$A$4:$AT$2284,46,FALSE),VLOOKUP($A1356,Pit!$A$4:$BD$1664,56,FALSE))</f>
        <v>1013</v>
      </c>
      <c r="W1356" s="16">
        <f t="shared" si="107"/>
        <v>999</v>
      </c>
      <c r="X1356" s="16"/>
      <c r="Y1356" s="22">
        <f t="shared" si="108"/>
        <v>823</v>
      </c>
      <c r="Z1356" s="16" t="str">
        <f>IFERROR(VLOOKUP($D1356,Results37!$F$3:$L$1396,Z$1,FALSE),"")</f>
        <v/>
      </c>
      <c r="AA1356" s="47" t="str">
        <f>IF(ISERROR(VLOOKUP(D1356,Results37!$F$3:$O$399,AA$1,FALSE)),"",IF(VLOOKUP(D1356,Results37!$F$3:$O$399,AA$1+1,FALSE)=1,"S"&amp;VLOOKUP(D1356,Results37!$F$3:$O$399,AA$1,FALSE),VLOOKUP(D1356,Results37!$F$3:$O$399,AA$1,FALSE)))</f>
        <v/>
      </c>
      <c r="AB1356" s="16" t="str">
        <f>IFERROR(VLOOKUP($D1356,Results37!$F$3:$L$1396,AB$1,FALSE),"")</f>
        <v/>
      </c>
      <c r="AC1356" s="16" t="str">
        <f>IFERROR(VLOOKUP($D1356,Results37!$F$3:$L$1396,AC$1,FALSE),"")</f>
        <v/>
      </c>
      <c r="AD1356" s="16" t="str">
        <f t="shared" si="109"/>
        <v/>
      </c>
      <c r="AE1356" s="20" t="str">
        <f>IF(ISERROR(VLOOKUP($AC1356&amp;"-"&amp;$F1356&amp;" "&amp;G1356,Bonuses!$B$1:$G$1006,4,FALSE)),"",INT(VLOOKUP($AC1356&amp;"-"&amp;$F1356&amp;" "&amp;$G1356,Bonuses!$B$1:$G$1006,4,FALSE)))</f>
        <v/>
      </c>
      <c r="AF1356" s="16" t="str">
        <f>IF(ISERROR(VLOOKUP($AC1356&amp;"-"&amp;$F1356,Bonuses!$B$1:$G$1006,5,FALSE)),"",IF(VLOOKUP($AC1356&amp;"-"&amp;$F1356,Bonuses!$B$1:$G$1006,5,FALSE)="","",VLOOKUP($AC1356&amp;"-"&amp;$F1356,Bonuses!$B$1:$G$1006,6,FALSE)&amp;" yrs, "&amp;VLOOKUP($AC1356&amp;"-"&amp;$F1356,Bonuses!$B$1:$G$1006,5,FALSE)))</f>
        <v/>
      </c>
    </row>
    <row r="1357" spans="1:32" s="21" customFormat="1" x14ac:dyDescent="0.25">
      <c r="A1357" s="21" t="s">
        <v>2142</v>
      </c>
      <c r="B1357" s="21">
        <f t="shared" si="105"/>
        <v>0</v>
      </c>
      <c r="C1357" s="21" t="str">
        <f t="shared" si="106"/>
        <v>B</v>
      </c>
      <c r="D1357" s="17">
        <f>IF($C1357="B",VLOOKUP($A1357,Bat!$A$4:$BF$2320,D$1,FALSE),VLOOKUP($A1357,Pit!$A$4:$BA$1686,D$2,FALSE))</f>
        <v>15241</v>
      </c>
      <c r="E1357" s="16" t="str">
        <f>IF($C1357="B",VLOOKUP($A1357,Bat!$A$4:$BF$2320,E$1,FALSE),VLOOKUP($A1357,Pit!$A$4:$BA$1686,E$2,FALSE))</f>
        <v>RF</v>
      </c>
      <c r="F1357" s="16" t="str">
        <f>IF($C1357="B",VLOOKUP($A1357,Bat!$A$4:$BF$2320,F$1,FALSE),VLOOKUP($A1357,Pit!$A$4:$BA$1686,F$2,FALSE))</f>
        <v>Steve</v>
      </c>
      <c r="G1357" s="16" t="str">
        <f>IF($C1357="B",VLOOKUP($A1357,Bat!$A$4:$BF$2320,G$1,FALSE),VLOOKUP($A1357,Pit!$A$4:$BA$1686,G$2,FALSE))</f>
        <v>Oliver</v>
      </c>
      <c r="H1357" s="16">
        <f>IF($C1357="B",VLOOKUP($A1357,Bat!$A$4:$BF$2320,H$1,FALSE),VLOOKUP($A1357,Pit!$A$4:$BA$1686,H$2,FALSE))</f>
        <v>23</v>
      </c>
      <c r="I1357" s="16" t="str">
        <f>IF($C1357="B",VLOOKUP($A1357,Bat!$A$4:$BF$2320,I$1,FALSE),VLOOKUP($A1357,Pit!$A$4:$BA$1686,I$2,FALSE))</f>
        <v>R</v>
      </c>
      <c r="J1357" s="16" t="str">
        <f>IF($C1357="B",VLOOKUP($A1357,Bat!$A$4:$BF$2320,J$1,FALSE),VLOOKUP($A1357,Pit!$A$4:$BA$1686,J$2,FALSE))</f>
        <v>R</v>
      </c>
      <c r="K1357" s="16" t="str">
        <f>IF($C1357="B",VLOOKUP($A1357,Bat!$A$4:$BF$2320,K$1,FALSE),VLOOKUP($A1357,Pit!$A$4:$BA$1686,K$2,FALSE))</f>
        <v>Normal</v>
      </c>
      <c r="L1357" s="17" t="str">
        <f>IF($C1357="B",VLOOKUP($A1357,Bat!$A$4:$BF$2320,L$1,FALSE),VLOOKUP($A1357,Pit!$A$4:$BA$1686,L$2,FALSE))</f>
        <v>Normal</v>
      </c>
      <c r="M1357" s="16">
        <f>IF($C1357="B",VLOOKUP($A1357,Bat!$A$4:$BF$2320,M$1,FALSE),VLOOKUP($A1357,Pit!$A$4:$BA$1686,M$2,FALSE))</f>
        <v>2</v>
      </c>
      <c r="N1357" s="16">
        <f>IF($C1357="B",VLOOKUP($A1357,Bat!$A$4:$BF$2320,N$1,FALSE),VLOOKUP($A1357,Pit!$A$4:$BA$1686,N$2,FALSE))</f>
        <v>2</v>
      </c>
      <c r="O1357" s="16">
        <f>IF($C1357="B",VLOOKUP($A1357,Bat!$A$4:$BF$2320,O$1,FALSE),VLOOKUP($A1357,Pit!$A$4:$BA$1686,O$2,FALSE))</f>
        <v>3</v>
      </c>
      <c r="P1357" s="16">
        <f>IF($C1357="B",VLOOKUP($A1357,Bat!$A$4:$BF$2320,P$1,FALSE),VLOOKUP($A1357,Pit!$A$4:$BA$1686,P$2,FALSE))</f>
        <v>4</v>
      </c>
      <c r="Q1357" s="17">
        <f>IF($C1357="B",VLOOKUP($A1357,Bat!$A$4:$BF$2320,Q$1,FALSE),VLOOKUP($A1357,Pit!$A$4:$BA$1686,Q$2,FALSE))</f>
        <v>2</v>
      </c>
      <c r="R1357" s="18">
        <f>IF($C1357="B",VLOOKUP($A1357,Bat!$A$4:$BF$2320,R$1,FALSE),VLOOKUP($A1357,Pit!$A$4:$BA$1686,R$2,FALSE))</f>
        <v>-4.3525961609673534</v>
      </c>
      <c r="S1357" s="19">
        <f>IF($C1357="B",VLOOKUP($A1357,Bat!$A$4:$BF$2320,S$1,FALSE),VLOOKUP($A1357,Pit!$A$4:$BA$1686,S$2,FALSE))</f>
        <v>-0.20591969489492698</v>
      </c>
      <c r="T1357" s="20" t="str">
        <f>IF($C1357="B",VLOOKUP($A1357,Bat!$A$4:$BF$2320,T$1,FALSE),VLOOKUP($A1357,Pit!$A$4:$BA$1686,T$2,FALSE))</f>
        <v>-</v>
      </c>
      <c r="U1357" s="17" t="str">
        <f>VLOOKUP(IF($C1357="B",VLOOKUP($A1357,Bat!$A$4:$AU$2320,U$1,FALSE),VLOOKUP($A1357,Pit!$A$4:$BE$1686,U$2,FALSE)),COND!$A$35:$B$41,2,FALSE)</f>
        <v>??</v>
      </c>
      <c r="V1357" s="21">
        <f>IF($C1357="B",VLOOKUP($A1357,Bat!$A$4:$AT$2284,46,FALSE),VLOOKUP($A1357,Pit!$A$4:$BD$1664,56,FALSE))</f>
        <v>1014</v>
      </c>
      <c r="W1357" s="16">
        <f t="shared" si="107"/>
        <v>999</v>
      </c>
      <c r="X1357" s="16"/>
      <c r="Y1357" s="22">
        <f t="shared" si="108"/>
        <v>844</v>
      </c>
      <c r="Z1357" s="16" t="str">
        <f>IFERROR(VLOOKUP($D1357,Results37!$F$3:$L$1396,Z$1,FALSE),"")</f>
        <v/>
      </c>
      <c r="AA1357" s="47" t="str">
        <f>IF(ISERROR(VLOOKUP(D1357,Results37!$F$3:$O$399,AA$1,FALSE)),"",IF(VLOOKUP(D1357,Results37!$F$3:$O$399,AA$1+1,FALSE)=1,"S"&amp;VLOOKUP(D1357,Results37!$F$3:$O$399,AA$1,FALSE),VLOOKUP(D1357,Results37!$F$3:$O$399,AA$1,FALSE)))</f>
        <v/>
      </c>
      <c r="AB1357" s="16" t="str">
        <f>IFERROR(VLOOKUP($D1357,Results37!$F$3:$L$1396,AB$1,FALSE),"")</f>
        <v/>
      </c>
      <c r="AC1357" s="16" t="str">
        <f>IFERROR(VLOOKUP($D1357,Results37!$F$3:$L$1396,AC$1,FALSE),"")</f>
        <v/>
      </c>
      <c r="AD1357" s="16" t="str">
        <f t="shared" si="109"/>
        <v/>
      </c>
      <c r="AE1357" s="20" t="str">
        <f>IF(ISERROR(VLOOKUP($AC1357&amp;"-"&amp;$F1357&amp;" "&amp;G1357,Bonuses!$B$1:$G$1006,4,FALSE)),"",INT(VLOOKUP($AC1357&amp;"-"&amp;$F1357&amp;" "&amp;$G1357,Bonuses!$B$1:$G$1006,4,FALSE)))</f>
        <v/>
      </c>
      <c r="AF1357" s="16" t="str">
        <f>IF(ISERROR(VLOOKUP($AC1357&amp;"-"&amp;$F1357,Bonuses!$B$1:$G$1006,5,FALSE)),"",IF(VLOOKUP($AC1357&amp;"-"&amp;$F1357,Bonuses!$B$1:$G$1006,5,FALSE)="","",VLOOKUP($AC1357&amp;"-"&amp;$F1357,Bonuses!$B$1:$G$1006,6,FALSE)&amp;" yrs, "&amp;VLOOKUP($AC1357&amp;"-"&amp;$F1357,Bonuses!$B$1:$G$1006,5,FALSE)))</f>
        <v/>
      </c>
    </row>
    <row r="1358" spans="1:32" s="21" customFormat="1" x14ac:dyDescent="0.25">
      <c r="A1358" s="21" t="s">
        <v>2138</v>
      </c>
      <c r="B1358" s="21">
        <f t="shared" si="105"/>
        <v>0</v>
      </c>
      <c r="C1358" s="21" t="str">
        <f t="shared" si="106"/>
        <v>B</v>
      </c>
      <c r="D1358" s="17">
        <f>IF($C1358="B",VLOOKUP($A1358,Bat!$A$4:$BF$2320,D$1,FALSE),VLOOKUP($A1358,Pit!$A$4:$BA$1686,D$2,FALSE))</f>
        <v>15325</v>
      </c>
      <c r="E1358" s="16" t="str">
        <f>IF($C1358="B",VLOOKUP($A1358,Bat!$A$4:$BF$2320,E$1,FALSE),VLOOKUP($A1358,Pit!$A$4:$BA$1686,E$2,FALSE))</f>
        <v>1B</v>
      </c>
      <c r="F1358" s="16" t="str">
        <f>IF($C1358="B",VLOOKUP($A1358,Bat!$A$4:$BF$2320,F$1,FALSE),VLOOKUP($A1358,Pit!$A$4:$BA$1686,F$2,FALSE))</f>
        <v>Thomas</v>
      </c>
      <c r="G1358" s="16" t="str">
        <f>IF($C1358="B",VLOOKUP($A1358,Bat!$A$4:$BF$2320,G$1,FALSE),VLOOKUP($A1358,Pit!$A$4:$BA$1686,G$2,FALSE))</f>
        <v>Teague</v>
      </c>
      <c r="H1358" s="16">
        <f>IF($C1358="B",VLOOKUP($A1358,Bat!$A$4:$BF$2320,H$1,FALSE),VLOOKUP($A1358,Pit!$A$4:$BA$1686,H$2,FALSE))</f>
        <v>24</v>
      </c>
      <c r="I1358" s="16" t="str">
        <f>IF($C1358="B",VLOOKUP($A1358,Bat!$A$4:$BF$2320,I$1,FALSE),VLOOKUP($A1358,Pit!$A$4:$BA$1686,I$2,FALSE))</f>
        <v>R</v>
      </c>
      <c r="J1358" s="16" t="str">
        <f>IF($C1358="B",VLOOKUP($A1358,Bat!$A$4:$BF$2320,J$1,FALSE),VLOOKUP($A1358,Pit!$A$4:$BA$1686,J$2,FALSE))</f>
        <v>R</v>
      </c>
      <c r="K1358" s="16" t="str">
        <f>IF($C1358="B",VLOOKUP($A1358,Bat!$A$4:$BF$2320,K$1,FALSE),VLOOKUP($A1358,Pit!$A$4:$BA$1686,K$2,FALSE))</f>
        <v>Low</v>
      </c>
      <c r="L1358" s="17" t="str">
        <f>IF($C1358="B",VLOOKUP($A1358,Bat!$A$4:$BF$2320,L$1,FALSE),VLOOKUP($A1358,Pit!$A$4:$BA$1686,L$2,FALSE))</f>
        <v>Normal</v>
      </c>
      <c r="M1358" s="16">
        <f>IF($C1358="B",VLOOKUP($A1358,Bat!$A$4:$BF$2320,M$1,FALSE),VLOOKUP($A1358,Pit!$A$4:$BA$1686,M$2,FALSE))</f>
        <v>2</v>
      </c>
      <c r="N1358" s="16">
        <f>IF($C1358="B",VLOOKUP($A1358,Bat!$A$4:$BF$2320,N$1,FALSE),VLOOKUP($A1358,Pit!$A$4:$BA$1686,N$2,FALSE))</f>
        <v>2</v>
      </c>
      <c r="O1358" s="16">
        <f>IF($C1358="B",VLOOKUP($A1358,Bat!$A$4:$BF$2320,O$1,FALSE),VLOOKUP($A1358,Pit!$A$4:$BA$1686,O$2,FALSE))</f>
        <v>2</v>
      </c>
      <c r="P1358" s="16">
        <f>IF($C1358="B",VLOOKUP($A1358,Bat!$A$4:$BF$2320,P$1,FALSE),VLOOKUP($A1358,Pit!$A$4:$BA$1686,P$2,FALSE))</f>
        <v>4</v>
      </c>
      <c r="Q1358" s="17">
        <f>IF($C1358="B",VLOOKUP($A1358,Bat!$A$4:$BF$2320,Q$1,FALSE),VLOOKUP($A1358,Pit!$A$4:$BA$1686,Q$2,FALSE))</f>
        <v>3</v>
      </c>
      <c r="R1358" s="18">
        <f>IF($C1358="B",VLOOKUP($A1358,Bat!$A$4:$BF$2320,R$1,FALSE),VLOOKUP($A1358,Pit!$A$4:$BA$1686,R$2,FALSE))</f>
        <v>-4.5969577368100225</v>
      </c>
      <c r="S1358" s="19">
        <f>IF($C1358="B",VLOOKUP($A1358,Bat!$A$4:$BF$2320,S$1,FALSE),VLOOKUP($A1358,Pit!$A$4:$BA$1686,S$2,FALSE))</f>
        <v>-0.24075989434321601</v>
      </c>
      <c r="T1358" s="20" t="str">
        <f>IF($C1358="B",VLOOKUP($A1358,Bat!$A$4:$BF$2320,T$1,FALSE),VLOOKUP($A1358,Pit!$A$4:$BA$1686,T$2,FALSE))</f>
        <v>Slot</v>
      </c>
      <c r="U1358" s="17" t="str">
        <f>VLOOKUP(IF($C1358="B",VLOOKUP($A1358,Bat!$A$4:$AU$2320,U$1,FALSE),VLOOKUP($A1358,Pit!$A$4:$BE$1686,U$2,FALSE)),COND!$A$35:$B$41,2,FALSE)</f>
        <v>??</v>
      </c>
      <c r="V1358" s="21">
        <f>IF($C1358="B",VLOOKUP($A1358,Bat!$A$4:$AT$2284,46,FALSE),VLOOKUP($A1358,Pit!$A$4:$BD$1664,56,FALSE))</f>
        <v>1015</v>
      </c>
      <c r="W1358" s="16">
        <f t="shared" si="107"/>
        <v>1015</v>
      </c>
      <c r="X1358" s="16"/>
      <c r="Y1358" s="22">
        <f t="shared" si="108"/>
        <v>865</v>
      </c>
      <c r="Z1358" s="16" t="str">
        <f>IFERROR(VLOOKUP($D1358,Results37!$F$3:$L$1396,Z$1,FALSE),"")</f>
        <v/>
      </c>
      <c r="AA1358" s="47" t="str">
        <f>IF(ISERROR(VLOOKUP(D1358,Results37!$F$3:$O$399,AA$1,FALSE)),"",IF(VLOOKUP(D1358,Results37!$F$3:$O$399,AA$1+1,FALSE)=1,"S"&amp;VLOOKUP(D1358,Results37!$F$3:$O$399,AA$1,FALSE),VLOOKUP(D1358,Results37!$F$3:$O$399,AA$1,FALSE)))</f>
        <v/>
      </c>
      <c r="AB1358" s="16" t="str">
        <f>IFERROR(VLOOKUP($D1358,Results37!$F$3:$L$1396,AB$1,FALSE),"")</f>
        <v/>
      </c>
      <c r="AC1358" s="16" t="str">
        <f>IFERROR(VLOOKUP($D1358,Results37!$F$3:$L$1396,AC$1,FALSE),"")</f>
        <v/>
      </c>
      <c r="AD1358" s="16" t="str">
        <f t="shared" si="109"/>
        <v/>
      </c>
      <c r="AE1358" s="20" t="str">
        <f>IF(ISERROR(VLOOKUP($AC1358&amp;"-"&amp;$F1358&amp;" "&amp;G1358,Bonuses!$B$1:$G$1006,4,FALSE)),"",INT(VLOOKUP($AC1358&amp;"-"&amp;$F1358&amp;" "&amp;$G1358,Bonuses!$B$1:$G$1006,4,FALSE)))</f>
        <v/>
      </c>
      <c r="AF1358" s="16" t="str">
        <f>IF(ISERROR(VLOOKUP($AC1358&amp;"-"&amp;$F1358,Bonuses!$B$1:$G$1006,5,FALSE)),"",IF(VLOOKUP($AC1358&amp;"-"&amp;$F1358,Bonuses!$B$1:$G$1006,5,FALSE)="","",VLOOKUP($AC1358&amp;"-"&amp;$F1358,Bonuses!$B$1:$G$1006,6,FALSE)&amp;" yrs, "&amp;VLOOKUP($AC1358&amp;"-"&amp;$F1358,Bonuses!$B$1:$G$1006,5,FALSE)))</f>
        <v/>
      </c>
    </row>
    <row r="1359" spans="1:32" s="21" customFormat="1" x14ac:dyDescent="0.25">
      <c r="A1359" s="21" t="s">
        <v>2143</v>
      </c>
      <c r="B1359" s="21">
        <f t="shared" si="105"/>
        <v>0</v>
      </c>
      <c r="C1359" s="21" t="str">
        <f t="shared" si="106"/>
        <v>B</v>
      </c>
      <c r="D1359" s="17">
        <f>IF($C1359="B",VLOOKUP($A1359,Bat!$A$4:$BF$2320,D$1,FALSE),VLOOKUP($A1359,Pit!$A$4:$BA$1686,D$2,FALSE))</f>
        <v>5223</v>
      </c>
      <c r="E1359" s="16" t="str">
        <f>IF($C1359="B",VLOOKUP($A1359,Bat!$A$4:$BF$2320,E$1,FALSE),VLOOKUP($A1359,Pit!$A$4:$BA$1686,E$2,FALSE))</f>
        <v>1B</v>
      </c>
      <c r="F1359" s="16" t="str">
        <f>IF($C1359="B",VLOOKUP($A1359,Bat!$A$4:$BF$2320,F$1,FALSE),VLOOKUP($A1359,Pit!$A$4:$BA$1686,F$2,FALSE))</f>
        <v>Manny</v>
      </c>
      <c r="G1359" s="16" t="str">
        <f>IF($C1359="B",VLOOKUP($A1359,Bat!$A$4:$BF$2320,G$1,FALSE),VLOOKUP($A1359,Pit!$A$4:$BA$1686,G$2,FALSE))</f>
        <v>Zavalas</v>
      </c>
      <c r="H1359" s="16">
        <f>IF($C1359="B",VLOOKUP($A1359,Bat!$A$4:$BF$2320,H$1,FALSE),VLOOKUP($A1359,Pit!$A$4:$BA$1686,H$2,FALSE))</f>
        <v>24</v>
      </c>
      <c r="I1359" s="16" t="str">
        <f>IF($C1359="B",VLOOKUP($A1359,Bat!$A$4:$BF$2320,I$1,FALSE),VLOOKUP($A1359,Pit!$A$4:$BA$1686,I$2,FALSE))</f>
        <v>R</v>
      </c>
      <c r="J1359" s="16" t="str">
        <f>IF($C1359="B",VLOOKUP($A1359,Bat!$A$4:$BF$2320,J$1,FALSE),VLOOKUP($A1359,Pit!$A$4:$BA$1686,J$2,FALSE))</f>
        <v>L</v>
      </c>
      <c r="K1359" s="16" t="str">
        <f>IF($C1359="B",VLOOKUP($A1359,Bat!$A$4:$BF$2320,K$1,FALSE),VLOOKUP($A1359,Pit!$A$4:$BA$1686,K$2,FALSE))</f>
        <v>Low</v>
      </c>
      <c r="L1359" s="17" t="str">
        <f>IF($C1359="B",VLOOKUP($A1359,Bat!$A$4:$BF$2320,L$1,FALSE),VLOOKUP($A1359,Pit!$A$4:$BA$1686,L$2,FALSE))</f>
        <v>Normal</v>
      </c>
      <c r="M1359" s="16">
        <f>IF($C1359="B",VLOOKUP($A1359,Bat!$A$4:$BF$2320,M$1,FALSE),VLOOKUP($A1359,Pit!$A$4:$BA$1686,M$2,FALSE))</f>
        <v>2</v>
      </c>
      <c r="N1359" s="16">
        <f>IF($C1359="B",VLOOKUP($A1359,Bat!$A$4:$BF$2320,N$1,FALSE),VLOOKUP($A1359,Pit!$A$4:$BA$1686,N$2,FALSE))</f>
        <v>3</v>
      </c>
      <c r="O1359" s="16">
        <f>IF($C1359="B",VLOOKUP($A1359,Bat!$A$4:$BF$2320,O$1,FALSE),VLOOKUP($A1359,Pit!$A$4:$BA$1686,O$2,FALSE))</f>
        <v>5</v>
      </c>
      <c r="P1359" s="16">
        <f>IF($C1359="B",VLOOKUP($A1359,Bat!$A$4:$BF$2320,P$1,FALSE),VLOOKUP($A1359,Pit!$A$4:$BA$1686,P$2,FALSE))</f>
        <v>1</v>
      </c>
      <c r="Q1359" s="17">
        <f>IF($C1359="B",VLOOKUP($A1359,Bat!$A$4:$BF$2320,Q$1,FALSE),VLOOKUP($A1359,Pit!$A$4:$BA$1686,Q$2,FALSE))</f>
        <v>4</v>
      </c>
      <c r="R1359" s="18">
        <f>IF($C1359="B",VLOOKUP($A1359,Bat!$A$4:$BF$2320,R$1,FALSE),VLOOKUP($A1359,Pit!$A$4:$BA$1686,R$2,FALSE))</f>
        <v>-4.7389319367017375</v>
      </c>
      <c r="S1359" s="19">
        <f>IF($C1359="B",VLOOKUP($A1359,Bat!$A$4:$BF$2320,S$1,FALSE),VLOOKUP($A1359,Pit!$A$4:$BA$1686,S$2,FALSE))</f>
        <v>-0.26100206794878861</v>
      </c>
      <c r="T1359" s="20" t="str">
        <f>IF($C1359="B",VLOOKUP($A1359,Bat!$A$4:$BF$2320,T$1,FALSE),VLOOKUP($A1359,Pit!$A$4:$BA$1686,T$2,FALSE))</f>
        <v>Slot</v>
      </c>
      <c r="U1359" s="17" t="str">
        <f>VLOOKUP(IF($C1359="B",VLOOKUP($A1359,Bat!$A$4:$AU$2320,U$1,FALSE),VLOOKUP($A1359,Pit!$A$4:$BE$1686,U$2,FALSE)),COND!$A$35:$B$41,2,FALSE)</f>
        <v>??</v>
      </c>
      <c r="V1359" s="21">
        <f>IF($C1359="B",VLOOKUP($A1359,Bat!$A$4:$AT$2284,46,FALSE),VLOOKUP($A1359,Pit!$A$4:$BD$1664,56,FALSE))</f>
        <v>1016</v>
      </c>
      <c r="W1359" s="16">
        <f t="shared" si="107"/>
        <v>1016</v>
      </c>
      <c r="X1359" s="16"/>
      <c r="Y1359" s="22">
        <f t="shared" si="108"/>
        <v>881</v>
      </c>
      <c r="Z1359" s="16" t="str">
        <f>IFERROR(VLOOKUP($D1359,Results37!$F$3:$L$1396,Z$1,FALSE),"")</f>
        <v/>
      </c>
      <c r="AA1359" s="47" t="str">
        <f>IF(ISERROR(VLOOKUP(D1359,Results37!$F$3:$O$399,AA$1,FALSE)),"",IF(VLOOKUP(D1359,Results37!$F$3:$O$399,AA$1+1,FALSE)=1,"S"&amp;VLOOKUP(D1359,Results37!$F$3:$O$399,AA$1,FALSE),VLOOKUP(D1359,Results37!$F$3:$O$399,AA$1,FALSE)))</f>
        <v/>
      </c>
      <c r="AB1359" s="16" t="str">
        <f>IFERROR(VLOOKUP($D1359,Results37!$F$3:$L$1396,AB$1,FALSE),"")</f>
        <v/>
      </c>
      <c r="AC1359" s="16" t="str">
        <f>IFERROR(VLOOKUP($D1359,Results37!$F$3:$L$1396,AC$1,FALSE),"")</f>
        <v/>
      </c>
      <c r="AD1359" s="16" t="str">
        <f t="shared" si="109"/>
        <v/>
      </c>
      <c r="AE1359" s="20" t="str">
        <f>IF(ISERROR(VLOOKUP($AC1359&amp;"-"&amp;$F1359&amp;" "&amp;G1359,Bonuses!$B$1:$G$1006,4,FALSE)),"",INT(VLOOKUP($AC1359&amp;"-"&amp;$F1359&amp;" "&amp;$G1359,Bonuses!$B$1:$G$1006,4,FALSE)))</f>
        <v/>
      </c>
      <c r="AF1359" s="16" t="str">
        <f>IF(ISERROR(VLOOKUP($AC1359&amp;"-"&amp;$F1359,Bonuses!$B$1:$G$1006,5,FALSE)),"",IF(VLOOKUP($AC1359&amp;"-"&amp;$F1359,Bonuses!$B$1:$G$1006,5,FALSE)="","",VLOOKUP($AC1359&amp;"-"&amp;$F1359,Bonuses!$B$1:$G$1006,6,FALSE)&amp;" yrs, "&amp;VLOOKUP($AC1359&amp;"-"&amp;$F1359,Bonuses!$B$1:$G$1006,5,FALSE)))</f>
        <v/>
      </c>
    </row>
    <row r="1360" spans="1:32" s="21" customFormat="1" x14ac:dyDescent="0.25">
      <c r="A1360" s="21" t="s">
        <v>2148</v>
      </c>
      <c r="B1360" s="21">
        <f t="shared" si="105"/>
        <v>0</v>
      </c>
      <c r="C1360" s="21" t="str">
        <f t="shared" si="106"/>
        <v>B</v>
      </c>
      <c r="D1360" s="17">
        <f>IF($C1360="B",VLOOKUP($A1360,Bat!$A$4:$BF$2320,D$1,FALSE),VLOOKUP($A1360,Pit!$A$4:$BA$1686,D$2,FALSE))</f>
        <v>5012</v>
      </c>
      <c r="E1360" s="16" t="str">
        <f>IF($C1360="B",VLOOKUP($A1360,Bat!$A$4:$BF$2320,E$1,FALSE),VLOOKUP($A1360,Pit!$A$4:$BA$1686,E$2,FALSE))</f>
        <v>1B</v>
      </c>
      <c r="F1360" s="16" t="str">
        <f>IF($C1360="B",VLOOKUP($A1360,Bat!$A$4:$BF$2320,F$1,FALSE),VLOOKUP($A1360,Pit!$A$4:$BA$1686,F$2,FALSE))</f>
        <v>Bruce</v>
      </c>
      <c r="G1360" s="16" t="str">
        <f>IF($C1360="B",VLOOKUP($A1360,Bat!$A$4:$BF$2320,G$1,FALSE),VLOOKUP($A1360,Pit!$A$4:$BA$1686,G$2,FALSE))</f>
        <v>Swanson</v>
      </c>
      <c r="H1360" s="16">
        <f>IF($C1360="B",VLOOKUP($A1360,Bat!$A$4:$BF$2320,H$1,FALSE),VLOOKUP($A1360,Pit!$A$4:$BA$1686,H$2,FALSE))</f>
        <v>24</v>
      </c>
      <c r="I1360" s="16" t="str">
        <f>IF($C1360="B",VLOOKUP($A1360,Bat!$A$4:$BF$2320,I$1,FALSE),VLOOKUP($A1360,Pit!$A$4:$BA$1686,I$2,FALSE))</f>
        <v>R</v>
      </c>
      <c r="J1360" s="16" t="str">
        <f>IF($C1360="B",VLOOKUP($A1360,Bat!$A$4:$BF$2320,J$1,FALSE),VLOOKUP($A1360,Pit!$A$4:$BA$1686,J$2,FALSE))</f>
        <v>R</v>
      </c>
      <c r="K1360" s="16" t="str">
        <f>IF($C1360="B",VLOOKUP($A1360,Bat!$A$4:$BF$2320,K$1,FALSE),VLOOKUP($A1360,Pit!$A$4:$BA$1686,K$2,FALSE))</f>
        <v>Normal</v>
      </c>
      <c r="L1360" s="17" t="str">
        <f>IF($C1360="B",VLOOKUP($A1360,Bat!$A$4:$BF$2320,L$1,FALSE),VLOOKUP($A1360,Pit!$A$4:$BA$1686,L$2,FALSE))</f>
        <v>High</v>
      </c>
      <c r="M1360" s="16">
        <f>IF($C1360="B",VLOOKUP($A1360,Bat!$A$4:$BF$2320,M$1,FALSE),VLOOKUP($A1360,Pit!$A$4:$BA$1686,M$2,FALSE))</f>
        <v>2</v>
      </c>
      <c r="N1360" s="16">
        <f>IF($C1360="B",VLOOKUP($A1360,Bat!$A$4:$BF$2320,N$1,FALSE),VLOOKUP($A1360,Pit!$A$4:$BA$1686,N$2,FALSE))</f>
        <v>3</v>
      </c>
      <c r="O1360" s="16">
        <f>IF($C1360="B",VLOOKUP($A1360,Bat!$A$4:$BF$2320,O$1,FALSE),VLOOKUP($A1360,Pit!$A$4:$BA$1686,O$2,FALSE))</f>
        <v>4</v>
      </c>
      <c r="P1360" s="16">
        <f>IF($C1360="B",VLOOKUP($A1360,Bat!$A$4:$BF$2320,P$1,FALSE),VLOOKUP($A1360,Pit!$A$4:$BA$1686,P$2,FALSE))</f>
        <v>2</v>
      </c>
      <c r="Q1360" s="17">
        <f>IF($C1360="B",VLOOKUP($A1360,Bat!$A$4:$BF$2320,Q$1,FALSE),VLOOKUP($A1360,Pit!$A$4:$BA$1686,Q$2,FALSE))</f>
        <v>3</v>
      </c>
      <c r="R1360" s="18">
        <f>IF($C1360="B",VLOOKUP($A1360,Bat!$A$4:$BF$2320,R$1,FALSE),VLOOKUP($A1360,Pit!$A$4:$BA$1686,R$2,FALSE))</f>
        <v>-4.9259392053143252</v>
      </c>
      <c r="S1360" s="19">
        <f>IF($C1360="B",VLOOKUP($A1360,Bat!$A$4:$BF$2320,S$1,FALSE),VLOOKUP($A1360,Pit!$A$4:$BA$1686,S$2,FALSE))</f>
        <v>-0.28766489541777335</v>
      </c>
      <c r="T1360" s="20" t="str">
        <f>IF($C1360="B",VLOOKUP($A1360,Bat!$A$4:$BF$2320,T$1,FALSE),VLOOKUP($A1360,Pit!$A$4:$BA$1686,T$2,FALSE))</f>
        <v>Slot</v>
      </c>
      <c r="U1360" s="17" t="str">
        <f>VLOOKUP(IF($C1360="B",VLOOKUP($A1360,Bat!$A$4:$AU$2320,U$1,FALSE),VLOOKUP($A1360,Pit!$A$4:$BE$1686,U$2,FALSE)),COND!$A$35:$B$41,2,FALSE)</f>
        <v>??</v>
      </c>
      <c r="V1360" s="21">
        <f>IF($C1360="B",VLOOKUP($A1360,Bat!$A$4:$AT$2284,46,FALSE),VLOOKUP($A1360,Pit!$A$4:$BD$1664,56,FALSE))</f>
        <v>1017</v>
      </c>
      <c r="W1360" s="16">
        <f t="shared" si="107"/>
        <v>1017</v>
      </c>
      <c r="X1360" s="16"/>
      <c r="Y1360" s="22">
        <f t="shared" si="108"/>
        <v>913</v>
      </c>
      <c r="Z1360" s="16" t="str">
        <f>IFERROR(VLOOKUP($D1360,Results37!$F$3:$L$1396,Z$1,FALSE),"")</f>
        <v/>
      </c>
      <c r="AA1360" s="47" t="str">
        <f>IF(ISERROR(VLOOKUP(D1360,Results37!$F$3:$O$399,AA$1,FALSE)),"",IF(VLOOKUP(D1360,Results37!$F$3:$O$399,AA$1+1,FALSE)=1,"S"&amp;VLOOKUP(D1360,Results37!$F$3:$O$399,AA$1,FALSE),VLOOKUP(D1360,Results37!$F$3:$O$399,AA$1,FALSE)))</f>
        <v/>
      </c>
      <c r="AB1360" s="16" t="str">
        <f>IFERROR(VLOOKUP($D1360,Results37!$F$3:$L$1396,AB$1,FALSE),"")</f>
        <v/>
      </c>
      <c r="AC1360" s="16" t="str">
        <f>IFERROR(VLOOKUP($D1360,Results37!$F$3:$L$1396,AC$1,FALSE),"")</f>
        <v/>
      </c>
      <c r="AD1360" s="16" t="str">
        <f t="shared" si="109"/>
        <v/>
      </c>
      <c r="AE1360" s="20" t="str">
        <f>IF(ISERROR(VLOOKUP($AC1360&amp;"-"&amp;$F1360&amp;" "&amp;G1360,Bonuses!$B$1:$G$1006,4,FALSE)),"",INT(VLOOKUP($AC1360&amp;"-"&amp;$F1360&amp;" "&amp;$G1360,Bonuses!$B$1:$G$1006,4,FALSE)))</f>
        <v/>
      </c>
      <c r="AF1360" s="16" t="str">
        <f>IF(ISERROR(VLOOKUP($AC1360&amp;"-"&amp;$F1360,Bonuses!$B$1:$G$1006,5,FALSE)),"",IF(VLOOKUP($AC1360&amp;"-"&amp;$F1360,Bonuses!$B$1:$G$1006,5,FALSE)="","",VLOOKUP($AC1360&amp;"-"&amp;$F1360,Bonuses!$B$1:$G$1006,6,FALSE)&amp;" yrs, "&amp;VLOOKUP($AC1360&amp;"-"&amp;$F1360,Bonuses!$B$1:$G$1006,5,FALSE)))</f>
        <v/>
      </c>
    </row>
    <row r="1361" spans="1:32" s="21" customFormat="1" x14ac:dyDescent="0.25">
      <c r="A1361" s="21" t="s">
        <v>2132</v>
      </c>
      <c r="B1361" s="21">
        <f t="shared" si="105"/>
        <v>0</v>
      </c>
      <c r="C1361" s="21" t="str">
        <f t="shared" si="106"/>
        <v>B</v>
      </c>
      <c r="D1361" s="17">
        <f>IF($C1361="B",VLOOKUP($A1361,Bat!$A$4:$BF$2320,D$1,FALSE),VLOOKUP($A1361,Pit!$A$4:$BA$1686,D$2,FALSE))</f>
        <v>6905</v>
      </c>
      <c r="E1361" s="16" t="str">
        <f>IF($C1361="B",VLOOKUP($A1361,Bat!$A$4:$BF$2320,E$1,FALSE),VLOOKUP($A1361,Pit!$A$4:$BA$1686,E$2,FALSE))</f>
        <v>3B</v>
      </c>
      <c r="F1361" s="16" t="str">
        <f>IF($C1361="B",VLOOKUP($A1361,Bat!$A$4:$BF$2320,F$1,FALSE),VLOOKUP($A1361,Pit!$A$4:$BA$1686,F$2,FALSE))</f>
        <v>Jason</v>
      </c>
      <c r="G1361" s="16" t="str">
        <f>IF($C1361="B",VLOOKUP($A1361,Bat!$A$4:$BF$2320,G$1,FALSE),VLOOKUP($A1361,Pit!$A$4:$BA$1686,G$2,FALSE))</f>
        <v>Corbett</v>
      </c>
      <c r="H1361" s="16">
        <f>IF($C1361="B",VLOOKUP($A1361,Bat!$A$4:$BF$2320,H$1,FALSE),VLOOKUP($A1361,Pit!$A$4:$BA$1686,H$2,FALSE))</f>
        <v>18</v>
      </c>
      <c r="I1361" s="16" t="str">
        <f>IF($C1361="B",VLOOKUP($A1361,Bat!$A$4:$BF$2320,I$1,FALSE),VLOOKUP($A1361,Pit!$A$4:$BA$1686,I$2,FALSE))</f>
        <v>R</v>
      </c>
      <c r="J1361" s="16" t="str">
        <f>IF($C1361="B",VLOOKUP($A1361,Bat!$A$4:$BF$2320,J$1,FALSE),VLOOKUP($A1361,Pit!$A$4:$BA$1686,J$2,FALSE))</f>
        <v>R</v>
      </c>
      <c r="K1361" s="16" t="str">
        <f>IF($C1361="B",VLOOKUP($A1361,Bat!$A$4:$BF$2320,K$1,FALSE),VLOOKUP($A1361,Pit!$A$4:$BA$1686,K$2,FALSE))</f>
        <v>Low</v>
      </c>
      <c r="L1361" s="17" t="str">
        <f>IF($C1361="B",VLOOKUP($A1361,Bat!$A$4:$BF$2320,L$1,FALSE),VLOOKUP($A1361,Pit!$A$4:$BA$1686,L$2,FALSE))</f>
        <v>Low</v>
      </c>
      <c r="M1361" s="16">
        <f>IF($C1361="B",VLOOKUP($A1361,Bat!$A$4:$BF$2320,M$1,FALSE),VLOOKUP($A1361,Pit!$A$4:$BA$1686,M$2,FALSE))</f>
        <v>1</v>
      </c>
      <c r="N1361" s="16">
        <f>IF($C1361="B",VLOOKUP($A1361,Bat!$A$4:$BF$2320,N$1,FALSE),VLOOKUP($A1361,Pit!$A$4:$BA$1686,N$2,FALSE))</f>
        <v>3</v>
      </c>
      <c r="O1361" s="16">
        <f>IF($C1361="B",VLOOKUP($A1361,Bat!$A$4:$BF$2320,O$1,FALSE),VLOOKUP($A1361,Pit!$A$4:$BA$1686,O$2,FALSE))</f>
        <v>5</v>
      </c>
      <c r="P1361" s="16">
        <f>IF($C1361="B",VLOOKUP($A1361,Bat!$A$4:$BF$2320,P$1,FALSE),VLOOKUP($A1361,Pit!$A$4:$BA$1686,P$2,FALSE))</f>
        <v>5</v>
      </c>
      <c r="Q1361" s="17">
        <f>IF($C1361="B",VLOOKUP($A1361,Bat!$A$4:$BF$2320,Q$1,FALSE),VLOOKUP($A1361,Pit!$A$4:$BA$1686,Q$2,FALSE))</f>
        <v>3</v>
      </c>
      <c r="R1361" s="18">
        <f>IF($C1361="B",VLOOKUP($A1361,Bat!$A$4:$BF$2320,R$1,FALSE),VLOOKUP($A1361,Pit!$A$4:$BA$1686,R$2,FALSE))</f>
        <v>-4.9327441978466116</v>
      </c>
      <c r="S1361" s="19">
        <f>IF($C1361="B",VLOOKUP($A1361,Bat!$A$4:$BF$2320,S$1,FALSE),VLOOKUP($A1361,Pit!$A$4:$BA$1686,S$2,FALSE))</f>
        <v>-0.28863512691284943</v>
      </c>
      <c r="T1361" s="20" t="str">
        <f>IF($C1361="B",VLOOKUP($A1361,Bat!$A$4:$BF$2320,T$1,FALSE),VLOOKUP($A1361,Pit!$A$4:$BA$1686,T$2,FALSE))</f>
        <v>$190k</v>
      </c>
      <c r="U1361" s="17" t="str">
        <f>VLOOKUP(IF($C1361="B",VLOOKUP($A1361,Bat!$A$4:$AU$2320,U$1,FALSE),VLOOKUP($A1361,Pit!$A$4:$BE$1686,U$2,FALSE)),COND!$A$35:$B$41,2,FALSE)</f>
        <v>??</v>
      </c>
      <c r="V1361" s="21">
        <f>IF($C1361="B",VLOOKUP($A1361,Bat!$A$4:$AT$2284,46,FALSE),VLOOKUP($A1361,Pit!$A$4:$BD$1664,56,FALSE))</f>
        <v>1018</v>
      </c>
      <c r="W1361" s="16">
        <f t="shared" si="107"/>
        <v>999</v>
      </c>
      <c r="X1361" s="16"/>
      <c r="Y1361" s="22">
        <f t="shared" si="108"/>
        <v>917</v>
      </c>
      <c r="Z1361" s="16" t="str">
        <f>IFERROR(VLOOKUP($D1361,Results37!$F$3:$L$1396,Z$1,FALSE),"")</f>
        <v/>
      </c>
      <c r="AA1361" s="47" t="str">
        <f>IF(ISERROR(VLOOKUP(D1361,Results37!$F$3:$O$399,AA$1,FALSE)),"",IF(VLOOKUP(D1361,Results37!$F$3:$O$399,AA$1+1,FALSE)=1,"S"&amp;VLOOKUP(D1361,Results37!$F$3:$O$399,AA$1,FALSE),VLOOKUP(D1361,Results37!$F$3:$O$399,AA$1,FALSE)))</f>
        <v/>
      </c>
      <c r="AB1361" s="16" t="str">
        <f>IFERROR(VLOOKUP($D1361,Results37!$F$3:$L$1396,AB$1,FALSE),"")</f>
        <v/>
      </c>
      <c r="AC1361" s="16" t="str">
        <f>IFERROR(VLOOKUP($D1361,Results37!$F$3:$L$1396,AC$1,FALSE),"")</f>
        <v/>
      </c>
      <c r="AD1361" s="16" t="str">
        <f t="shared" si="109"/>
        <v/>
      </c>
      <c r="AE1361" s="20" t="str">
        <f>IF(ISERROR(VLOOKUP($AC1361&amp;"-"&amp;$F1361&amp;" "&amp;G1361,Bonuses!$B$1:$G$1006,4,FALSE)),"",INT(VLOOKUP($AC1361&amp;"-"&amp;$F1361&amp;" "&amp;$G1361,Bonuses!$B$1:$G$1006,4,FALSE)))</f>
        <v/>
      </c>
      <c r="AF1361" s="16" t="str">
        <f>IF(ISERROR(VLOOKUP($AC1361&amp;"-"&amp;$F1361,Bonuses!$B$1:$G$1006,5,FALSE)),"",IF(VLOOKUP($AC1361&amp;"-"&amp;$F1361,Bonuses!$B$1:$G$1006,5,FALSE)="","",VLOOKUP($AC1361&amp;"-"&amp;$F1361,Bonuses!$B$1:$G$1006,6,FALSE)&amp;" yrs, "&amp;VLOOKUP($AC1361&amp;"-"&amp;$F1361,Bonuses!$B$1:$G$1006,5,FALSE)))</f>
        <v/>
      </c>
    </row>
    <row r="1362" spans="1:32" s="21" customFormat="1" x14ac:dyDescent="0.25">
      <c r="A1362" s="21" t="s">
        <v>2150</v>
      </c>
      <c r="B1362" s="21">
        <f t="shared" si="105"/>
        <v>0</v>
      </c>
      <c r="C1362" s="21" t="str">
        <f t="shared" si="106"/>
        <v>B</v>
      </c>
      <c r="D1362" s="17">
        <f>IF($C1362="B",VLOOKUP($A1362,Bat!$A$4:$BF$2320,D$1,FALSE),VLOOKUP($A1362,Pit!$A$4:$BA$1686,D$2,FALSE))</f>
        <v>14102</v>
      </c>
      <c r="E1362" s="16" t="str">
        <f>IF($C1362="B",VLOOKUP($A1362,Bat!$A$4:$BF$2320,E$1,FALSE),VLOOKUP($A1362,Pit!$A$4:$BA$1686,E$2,FALSE))</f>
        <v>LF</v>
      </c>
      <c r="F1362" s="16" t="str">
        <f>IF($C1362="B",VLOOKUP($A1362,Bat!$A$4:$BF$2320,F$1,FALSE),VLOOKUP($A1362,Pit!$A$4:$BA$1686,F$2,FALSE))</f>
        <v>Jesús</v>
      </c>
      <c r="G1362" s="16" t="str">
        <f>IF($C1362="B",VLOOKUP($A1362,Bat!$A$4:$BF$2320,G$1,FALSE),VLOOKUP($A1362,Pit!$A$4:$BA$1686,G$2,FALSE))</f>
        <v>Santos</v>
      </c>
      <c r="H1362" s="16">
        <f>IF($C1362="B",VLOOKUP($A1362,Bat!$A$4:$BF$2320,H$1,FALSE),VLOOKUP($A1362,Pit!$A$4:$BA$1686,H$2,FALSE))</f>
        <v>24</v>
      </c>
      <c r="I1362" s="16" t="str">
        <f>IF($C1362="B",VLOOKUP($A1362,Bat!$A$4:$BF$2320,I$1,FALSE),VLOOKUP($A1362,Pit!$A$4:$BA$1686,I$2,FALSE))</f>
        <v>R</v>
      </c>
      <c r="J1362" s="16" t="str">
        <f>IF($C1362="B",VLOOKUP($A1362,Bat!$A$4:$BF$2320,J$1,FALSE),VLOOKUP($A1362,Pit!$A$4:$BA$1686,J$2,FALSE))</f>
        <v>R</v>
      </c>
      <c r="K1362" s="16" t="str">
        <f>IF($C1362="B",VLOOKUP($A1362,Bat!$A$4:$BF$2320,K$1,FALSE),VLOOKUP($A1362,Pit!$A$4:$BA$1686,K$2,FALSE))</f>
        <v>Normal</v>
      </c>
      <c r="L1362" s="17" t="str">
        <f>IF($C1362="B",VLOOKUP($A1362,Bat!$A$4:$BF$2320,L$1,FALSE),VLOOKUP($A1362,Pit!$A$4:$BA$1686,L$2,FALSE))</f>
        <v>Normal</v>
      </c>
      <c r="M1362" s="16">
        <f>IF($C1362="B",VLOOKUP($A1362,Bat!$A$4:$BF$2320,M$1,FALSE),VLOOKUP($A1362,Pit!$A$4:$BA$1686,M$2,FALSE))</f>
        <v>2</v>
      </c>
      <c r="N1362" s="16">
        <f>IF($C1362="B",VLOOKUP($A1362,Bat!$A$4:$BF$2320,N$1,FALSE),VLOOKUP($A1362,Pit!$A$4:$BA$1686,N$2,FALSE))</f>
        <v>2</v>
      </c>
      <c r="O1362" s="16">
        <f>IF($C1362="B",VLOOKUP($A1362,Bat!$A$4:$BF$2320,O$1,FALSE),VLOOKUP($A1362,Pit!$A$4:$BA$1686,O$2,FALSE))</f>
        <v>2</v>
      </c>
      <c r="P1362" s="16">
        <f>IF($C1362="B",VLOOKUP($A1362,Bat!$A$4:$BF$2320,P$1,FALSE),VLOOKUP($A1362,Pit!$A$4:$BA$1686,P$2,FALSE))</f>
        <v>4</v>
      </c>
      <c r="Q1362" s="17">
        <f>IF($C1362="B",VLOOKUP($A1362,Bat!$A$4:$BF$2320,Q$1,FALSE),VLOOKUP($A1362,Pit!$A$4:$BA$1686,Q$2,FALSE))</f>
        <v>3</v>
      </c>
      <c r="R1362" s="18">
        <f>IF($C1362="B",VLOOKUP($A1362,Bat!$A$4:$BF$2320,R$1,FALSE),VLOOKUP($A1362,Pit!$A$4:$BA$1686,R$2,FALSE))</f>
        <v>-4.9788791598654853</v>
      </c>
      <c r="S1362" s="19">
        <f>IF($C1362="B",VLOOKUP($A1362,Bat!$A$4:$BF$2320,S$1,FALSE),VLOOKUP($A1362,Pit!$A$4:$BA$1686,S$2,FALSE))</f>
        <v>-0.29521288478142566</v>
      </c>
      <c r="T1362" s="20" t="str">
        <f>IF($C1362="B",VLOOKUP($A1362,Bat!$A$4:$BF$2320,T$1,FALSE),VLOOKUP($A1362,Pit!$A$4:$BA$1686,T$2,FALSE))</f>
        <v>Slot</v>
      </c>
      <c r="U1362" s="17" t="str">
        <f>VLOOKUP(IF($C1362="B",VLOOKUP($A1362,Bat!$A$4:$AU$2320,U$1,FALSE),VLOOKUP($A1362,Pit!$A$4:$BE$1686,U$2,FALSE)),COND!$A$35:$B$41,2,FALSE)</f>
        <v>??</v>
      </c>
      <c r="V1362" s="21">
        <f>IF($C1362="B",VLOOKUP($A1362,Bat!$A$4:$AT$2284,46,FALSE),VLOOKUP($A1362,Pit!$A$4:$BD$1664,56,FALSE))</f>
        <v>1019</v>
      </c>
      <c r="W1362" s="16">
        <f t="shared" si="107"/>
        <v>1019</v>
      </c>
      <c r="X1362" s="16"/>
      <c r="Y1362" s="22">
        <f t="shared" si="108"/>
        <v>925</v>
      </c>
      <c r="Z1362" s="16" t="str">
        <f>IFERROR(VLOOKUP($D1362,Results37!$F$3:$L$1396,Z$1,FALSE),"")</f>
        <v/>
      </c>
      <c r="AA1362" s="47" t="str">
        <f>IF(ISERROR(VLOOKUP(D1362,Results37!$F$3:$O$399,AA$1,FALSE)),"",IF(VLOOKUP(D1362,Results37!$F$3:$O$399,AA$1+1,FALSE)=1,"S"&amp;VLOOKUP(D1362,Results37!$F$3:$O$399,AA$1,FALSE),VLOOKUP(D1362,Results37!$F$3:$O$399,AA$1,FALSE)))</f>
        <v/>
      </c>
      <c r="AB1362" s="16" t="str">
        <f>IFERROR(VLOOKUP($D1362,Results37!$F$3:$L$1396,AB$1,FALSE),"")</f>
        <v/>
      </c>
      <c r="AC1362" s="16" t="str">
        <f>IFERROR(VLOOKUP($D1362,Results37!$F$3:$L$1396,AC$1,FALSE),"")</f>
        <v/>
      </c>
      <c r="AD1362" s="16" t="str">
        <f t="shared" si="109"/>
        <v/>
      </c>
      <c r="AE1362" s="20" t="str">
        <f>IF(ISERROR(VLOOKUP($AC1362&amp;"-"&amp;$F1362&amp;" "&amp;G1362,Bonuses!$B$1:$G$1006,4,FALSE)),"",INT(VLOOKUP($AC1362&amp;"-"&amp;$F1362&amp;" "&amp;$G1362,Bonuses!$B$1:$G$1006,4,FALSE)))</f>
        <v/>
      </c>
      <c r="AF1362" s="16" t="str">
        <f>IF(ISERROR(VLOOKUP($AC1362&amp;"-"&amp;$F1362,Bonuses!$B$1:$G$1006,5,FALSE)),"",IF(VLOOKUP($AC1362&amp;"-"&amp;$F1362,Bonuses!$B$1:$G$1006,5,FALSE)="","",VLOOKUP($AC1362&amp;"-"&amp;$F1362,Bonuses!$B$1:$G$1006,6,FALSE)&amp;" yrs, "&amp;VLOOKUP($AC1362&amp;"-"&amp;$F1362,Bonuses!$B$1:$G$1006,5,FALSE)))</f>
        <v/>
      </c>
    </row>
    <row r="1363" spans="1:32" s="21" customFormat="1" x14ac:dyDescent="0.25">
      <c r="A1363" s="21" t="s">
        <v>2151</v>
      </c>
      <c r="B1363" s="21">
        <f t="shared" si="105"/>
        <v>0</v>
      </c>
      <c r="C1363" s="21" t="str">
        <f t="shared" si="106"/>
        <v>B</v>
      </c>
      <c r="D1363" s="17">
        <f>IF($C1363="B",VLOOKUP($A1363,Bat!$A$4:$BF$2320,D$1,FALSE),VLOOKUP($A1363,Pit!$A$4:$BA$1686,D$2,FALSE))</f>
        <v>5370</v>
      </c>
      <c r="E1363" s="16" t="str">
        <f>IF($C1363="B",VLOOKUP($A1363,Bat!$A$4:$BF$2320,E$1,FALSE),VLOOKUP($A1363,Pit!$A$4:$BA$1686,E$2,FALSE))</f>
        <v>RF</v>
      </c>
      <c r="F1363" s="16" t="str">
        <f>IF($C1363="B",VLOOKUP($A1363,Bat!$A$4:$BF$2320,F$1,FALSE),VLOOKUP($A1363,Pit!$A$4:$BA$1686,F$2,FALSE))</f>
        <v>Bill</v>
      </c>
      <c r="G1363" s="16" t="str">
        <f>IF($C1363="B",VLOOKUP($A1363,Bat!$A$4:$BF$2320,G$1,FALSE),VLOOKUP($A1363,Pit!$A$4:$BA$1686,G$2,FALSE))</f>
        <v>Patterson</v>
      </c>
      <c r="H1363" s="16">
        <f>IF($C1363="B",VLOOKUP($A1363,Bat!$A$4:$BF$2320,H$1,FALSE),VLOOKUP($A1363,Pit!$A$4:$BA$1686,H$2,FALSE))</f>
        <v>24</v>
      </c>
      <c r="I1363" s="16" t="str">
        <f>IF($C1363="B",VLOOKUP($A1363,Bat!$A$4:$BF$2320,I$1,FALSE),VLOOKUP($A1363,Pit!$A$4:$BA$1686,I$2,FALSE))</f>
        <v>L</v>
      </c>
      <c r="J1363" s="16" t="str">
        <f>IF($C1363="B",VLOOKUP($A1363,Bat!$A$4:$BF$2320,J$1,FALSE),VLOOKUP($A1363,Pit!$A$4:$BA$1686,J$2,FALSE))</f>
        <v>L</v>
      </c>
      <c r="K1363" s="16" t="str">
        <f>IF($C1363="B",VLOOKUP($A1363,Bat!$A$4:$BF$2320,K$1,FALSE),VLOOKUP($A1363,Pit!$A$4:$BA$1686,K$2,FALSE))</f>
        <v>Low</v>
      </c>
      <c r="L1363" s="17" t="str">
        <f>IF($C1363="B",VLOOKUP($A1363,Bat!$A$4:$BF$2320,L$1,FALSE),VLOOKUP($A1363,Pit!$A$4:$BA$1686,L$2,FALSE))</f>
        <v>Normal</v>
      </c>
      <c r="M1363" s="16">
        <f>IF($C1363="B",VLOOKUP($A1363,Bat!$A$4:$BF$2320,M$1,FALSE),VLOOKUP($A1363,Pit!$A$4:$BA$1686,M$2,FALSE))</f>
        <v>2</v>
      </c>
      <c r="N1363" s="16">
        <f>IF($C1363="B",VLOOKUP($A1363,Bat!$A$4:$BF$2320,N$1,FALSE),VLOOKUP($A1363,Pit!$A$4:$BA$1686,N$2,FALSE))</f>
        <v>2</v>
      </c>
      <c r="O1363" s="16">
        <f>IF($C1363="B",VLOOKUP($A1363,Bat!$A$4:$BF$2320,O$1,FALSE),VLOOKUP($A1363,Pit!$A$4:$BA$1686,O$2,FALSE))</f>
        <v>3</v>
      </c>
      <c r="P1363" s="16">
        <f>IF($C1363="B",VLOOKUP($A1363,Bat!$A$4:$BF$2320,P$1,FALSE),VLOOKUP($A1363,Pit!$A$4:$BA$1686,P$2,FALSE))</f>
        <v>3</v>
      </c>
      <c r="Q1363" s="17">
        <f>IF($C1363="B",VLOOKUP($A1363,Bat!$A$4:$BF$2320,Q$1,FALSE),VLOOKUP($A1363,Pit!$A$4:$BA$1686,Q$2,FALSE))</f>
        <v>2</v>
      </c>
      <c r="R1363" s="18">
        <f>IF($C1363="B",VLOOKUP($A1363,Bat!$A$4:$BF$2320,R$1,FALSE),VLOOKUP($A1363,Pit!$A$4:$BA$1686,R$2,FALSE))</f>
        <v>-4.9974656151987382</v>
      </c>
      <c r="S1363" s="19">
        <f>IF($C1363="B",VLOOKUP($A1363,Bat!$A$4:$BF$2320,S$1,FALSE),VLOOKUP($A1363,Pit!$A$4:$BA$1686,S$2,FALSE))</f>
        <v>-0.2978628751025888</v>
      </c>
      <c r="T1363" s="20" t="str">
        <f>IF($C1363="B",VLOOKUP($A1363,Bat!$A$4:$BF$2320,T$1,FALSE),VLOOKUP($A1363,Pit!$A$4:$BA$1686,T$2,FALSE))</f>
        <v>Slot</v>
      </c>
      <c r="U1363" s="17" t="str">
        <f>VLOOKUP(IF($C1363="B",VLOOKUP($A1363,Bat!$A$4:$AU$2320,U$1,FALSE),VLOOKUP($A1363,Pit!$A$4:$BE$1686,U$2,FALSE)),COND!$A$35:$B$41,2,FALSE)</f>
        <v>??</v>
      </c>
      <c r="V1363" s="21">
        <f>IF($C1363="B",VLOOKUP($A1363,Bat!$A$4:$AT$2284,46,FALSE),VLOOKUP($A1363,Pit!$A$4:$BD$1664,56,FALSE))</f>
        <v>1020</v>
      </c>
      <c r="W1363" s="16">
        <f t="shared" si="107"/>
        <v>1020</v>
      </c>
      <c r="X1363" s="16"/>
      <c r="Y1363" s="22">
        <f t="shared" si="108"/>
        <v>931</v>
      </c>
      <c r="Z1363" s="16" t="str">
        <f>IFERROR(VLOOKUP($D1363,Results37!$F$3:$L$1396,Z$1,FALSE),"")</f>
        <v/>
      </c>
      <c r="AA1363" s="47" t="str">
        <f>IF(ISERROR(VLOOKUP(D1363,Results37!$F$3:$O$399,AA$1,FALSE)),"",IF(VLOOKUP(D1363,Results37!$F$3:$O$399,AA$1+1,FALSE)=1,"S"&amp;VLOOKUP(D1363,Results37!$F$3:$O$399,AA$1,FALSE),VLOOKUP(D1363,Results37!$F$3:$O$399,AA$1,FALSE)))</f>
        <v/>
      </c>
      <c r="AB1363" s="16" t="str">
        <f>IFERROR(VLOOKUP($D1363,Results37!$F$3:$L$1396,AB$1,FALSE),"")</f>
        <v/>
      </c>
      <c r="AC1363" s="16" t="str">
        <f>IFERROR(VLOOKUP($D1363,Results37!$F$3:$L$1396,AC$1,FALSE),"")</f>
        <v/>
      </c>
      <c r="AD1363" s="16" t="str">
        <f t="shared" si="109"/>
        <v/>
      </c>
      <c r="AE1363" s="20" t="str">
        <f>IF(ISERROR(VLOOKUP($AC1363&amp;"-"&amp;$F1363&amp;" "&amp;G1363,Bonuses!$B$1:$G$1006,4,FALSE)),"",INT(VLOOKUP($AC1363&amp;"-"&amp;$F1363&amp;" "&amp;$G1363,Bonuses!$B$1:$G$1006,4,FALSE)))</f>
        <v/>
      </c>
      <c r="AF1363" s="16" t="str">
        <f>IF(ISERROR(VLOOKUP($AC1363&amp;"-"&amp;$F1363,Bonuses!$B$1:$G$1006,5,FALSE)),"",IF(VLOOKUP($AC1363&amp;"-"&amp;$F1363,Bonuses!$B$1:$G$1006,5,FALSE)="","",VLOOKUP($AC1363&amp;"-"&amp;$F1363,Bonuses!$B$1:$G$1006,6,FALSE)&amp;" yrs, "&amp;VLOOKUP($AC1363&amp;"-"&amp;$F1363,Bonuses!$B$1:$G$1006,5,FALSE)))</f>
        <v/>
      </c>
    </row>
    <row r="1364" spans="1:32" s="21" customFormat="1" x14ac:dyDescent="0.25">
      <c r="A1364" s="21" t="s">
        <v>3094</v>
      </c>
      <c r="B1364" s="21">
        <f t="shared" si="105"/>
        <v>0</v>
      </c>
      <c r="C1364" s="21" t="str">
        <f t="shared" si="106"/>
        <v>B</v>
      </c>
      <c r="D1364" s="17">
        <f>IF($C1364="B",VLOOKUP($A1364,Bat!$A$4:$BF$2320,D$1,FALSE),VLOOKUP($A1364,Pit!$A$4:$BA$1686,D$2,FALSE))</f>
        <v>14426</v>
      </c>
      <c r="E1364" s="16" t="str">
        <f>IF($C1364="B",VLOOKUP($A1364,Bat!$A$4:$BF$2320,E$1,FALSE),VLOOKUP($A1364,Pit!$A$4:$BA$1686,E$2,FALSE))</f>
        <v>1B</v>
      </c>
      <c r="F1364" s="16" t="str">
        <f>IF($C1364="B",VLOOKUP($A1364,Bat!$A$4:$BF$2320,F$1,FALSE),VLOOKUP($A1364,Pit!$A$4:$BA$1686,F$2,FALSE))</f>
        <v>Guillermo</v>
      </c>
      <c r="G1364" s="16" t="str">
        <f>IF($C1364="B",VLOOKUP($A1364,Bat!$A$4:$BF$2320,G$1,FALSE),VLOOKUP($A1364,Pit!$A$4:$BA$1686,G$2,FALSE))</f>
        <v>Gonzáles</v>
      </c>
      <c r="H1364" s="16">
        <f>IF($C1364="B",VLOOKUP($A1364,Bat!$A$4:$BF$2320,H$1,FALSE),VLOOKUP($A1364,Pit!$A$4:$BA$1686,H$2,FALSE))</f>
        <v>24</v>
      </c>
      <c r="I1364" s="16" t="str">
        <f>IF($C1364="B",VLOOKUP($A1364,Bat!$A$4:$BF$2320,I$1,FALSE),VLOOKUP($A1364,Pit!$A$4:$BA$1686,I$2,FALSE))</f>
        <v>L</v>
      </c>
      <c r="J1364" s="16" t="str">
        <f>IF($C1364="B",VLOOKUP($A1364,Bat!$A$4:$BF$2320,J$1,FALSE),VLOOKUP($A1364,Pit!$A$4:$BA$1686,J$2,FALSE))</f>
        <v>L</v>
      </c>
      <c r="K1364" s="16" t="str">
        <f>IF($C1364="B",VLOOKUP($A1364,Bat!$A$4:$BF$2320,K$1,FALSE),VLOOKUP($A1364,Pit!$A$4:$BA$1686,K$2,FALSE))</f>
        <v>Low</v>
      </c>
      <c r="L1364" s="17" t="str">
        <f>IF($C1364="B",VLOOKUP($A1364,Bat!$A$4:$BF$2320,L$1,FALSE),VLOOKUP($A1364,Pit!$A$4:$BA$1686,L$2,FALSE))</f>
        <v>Normal</v>
      </c>
      <c r="M1364" s="16">
        <f>IF($C1364="B",VLOOKUP($A1364,Bat!$A$4:$BF$2320,M$1,FALSE),VLOOKUP($A1364,Pit!$A$4:$BA$1686,M$2,FALSE))</f>
        <v>2</v>
      </c>
      <c r="N1364" s="16">
        <f>IF($C1364="B",VLOOKUP($A1364,Bat!$A$4:$BF$2320,N$1,FALSE),VLOOKUP($A1364,Pit!$A$4:$BA$1686,N$2,FALSE))</f>
        <v>2</v>
      </c>
      <c r="O1364" s="16">
        <f>IF($C1364="B",VLOOKUP($A1364,Bat!$A$4:$BF$2320,O$1,FALSE),VLOOKUP($A1364,Pit!$A$4:$BA$1686,O$2,FALSE))</f>
        <v>1</v>
      </c>
      <c r="P1364" s="16">
        <f>IF($C1364="B",VLOOKUP($A1364,Bat!$A$4:$BF$2320,P$1,FALSE),VLOOKUP($A1364,Pit!$A$4:$BA$1686,P$2,FALSE))</f>
        <v>4</v>
      </c>
      <c r="Q1364" s="17">
        <f>IF($C1364="B",VLOOKUP($A1364,Bat!$A$4:$BF$2320,Q$1,FALSE),VLOOKUP($A1364,Pit!$A$4:$BA$1686,Q$2,FALSE))</f>
        <v>4</v>
      </c>
      <c r="R1364" s="18">
        <f>IF($C1364="B",VLOOKUP($A1364,Bat!$A$4:$BF$2320,R$1,FALSE),VLOOKUP($A1364,Pit!$A$4:$BA$1686,R$2,FALSE))</f>
        <v>-5.099725525767985</v>
      </c>
      <c r="S1364" s="19">
        <f>IF($C1364="B",VLOOKUP($A1364,Bat!$A$4:$BF$2320,S$1,FALSE),VLOOKUP($A1364,Pit!$A$4:$BA$1686,S$2,FALSE))</f>
        <v>-0.31244272738710105</v>
      </c>
      <c r="T1364" s="20" t="str">
        <f>IF($C1364="B",VLOOKUP($A1364,Bat!$A$4:$BF$2320,T$1,FALSE),VLOOKUP($A1364,Pit!$A$4:$BA$1686,T$2,FALSE))</f>
        <v>Slot</v>
      </c>
      <c r="U1364" s="17" t="str">
        <f>VLOOKUP(IF($C1364="B",VLOOKUP($A1364,Bat!$A$4:$AU$2320,U$1,FALSE),VLOOKUP($A1364,Pit!$A$4:$BE$1686,U$2,FALSE)),COND!$A$35:$B$41,2,FALSE)</f>
        <v>??</v>
      </c>
      <c r="V1364" s="21">
        <f>IF($C1364="B",VLOOKUP($A1364,Bat!$A$4:$AT$2284,46,FALSE),VLOOKUP($A1364,Pit!$A$4:$BD$1664,56,FALSE))</f>
        <v>1021</v>
      </c>
      <c r="W1364" s="16">
        <f t="shared" si="107"/>
        <v>1021</v>
      </c>
      <c r="X1364" s="16"/>
      <c r="Y1364" s="22">
        <f t="shared" si="108"/>
        <v>940</v>
      </c>
      <c r="Z1364" s="16" t="str">
        <f>IFERROR(VLOOKUP($D1364,Results37!$F$3:$L$1396,Z$1,FALSE),"")</f>
        <v/>
      </c>
      <c r="AA1364" s="47" t="str">
        <f>IF(ISERROR(VLOOKUP(D1364,Results37!$F$3:$O$399,AA$1,FALSE)),"",IF(VLOOKUP(D1364,Results37!$F$3:$O$399,AA$1+1,FALSE)=1,"S"&amp;VLOOKUP(D1364,Results37!$F$3:$O$399,AA$1,FALSE),VLOOKUP(D1364,Results37!$F$3:$O$399,AA$1,FALSE)))</f>
        <v/>
      </c>
      <c r="AB1364" s="16" t="str">
        <f>IFERROR(VLOOKUP($D1364,Results37!$F$3:$L$1396,AB$1,FALSE),"")</f>
        <v/>
      </c>
      <c r="AC1364" s="16" t="str">
        <f>IFERROR(VLOOKUP($D1364,Results37!$F$3:$L$1396,AC$1,FALSE),"")</f>
        <v/>
      </c>
      <c r="AD1364" s="16" t="str">
        <f t="shared" si="109"/>
        <v/>
      </c>
      <c r="AE1364" s="20" t="str">
        <f>IF(ISERROR(VLOOKUP($AC1364&amp;"-"&amp;$F1364&amp;" "&amp;G1364,Bonuses!$B$1:$G$1006,4,FALSE)),"",INT(VLOOKUP($AC1364&amp;"-"&amp;$F1364&amp;" "&amp;$G1364,Bonuses!$B$1:$G$1006,4,FALSE)))</f>
        <v/>
      </c>
      <c r="AF1364" s="16" t="str">
        <f>IF(ISERROR(VLOOKUP($AC1364&amp;"-"&amp;$F1364,Bonuses!$B$1:$G$1006,5,FALSE)),"",IF(VLOOKUP($AC1364&amp;"-"&amp;$F1364,Bonuses!$B$1:$G$1006,5,FALSE)="","",VLOOKUP($AC1364&amp;"-"&amp;$F1364,Bonuses!$B$1:$G$1006,6,FALSE)&amp;" yrs, "&amp;VLOOKUP($AC1364&amp;"-"&amp;$F1364,Bonuses!$B$1:$G$1006,5,FALSE)))</f>
        <v/>
      </c>
    </row>
    <row r="1365" spans="1:32" s="21" customFormat="1" x14ac:dyDescent="0.25">
      <c r="A1365" s="21" t="s">
        <v>2159</v>
      </c>
      <c r="B1365" s="21">
        <f t="shared" si="105"/>
        <v>0</v>
      </c>
      <c r="C1365" s="21" t="str">
        <f t="shared" si="106"/>
        <v>B</v>
      </c>
      <c r="D1365" s="17">
        <f>IF($C1365="B",VLOOKUP($A1365,Bat!$A$4:$BF$2320,D$1,FALSE),VLOOKUP($A1365,Pit!$A$4:$BA$1686,D$2,FALSE))</f>
        <v>4875</v>
      </c>
      <c r="E1365" s="16" t="str">
        <f>IF($C1365="B",VLOOKUP($A1365,Bat!$A$4:$BF$2320,E$1,FALSE),VLOOKUP($A1365,Pit!$A$4:$BA$1686,E$2,FALSE))</f>
        <v>1B</v>
      </c>
      <c r="F1365" s="16" t="str">
        <f>IF($C1365="B",VLOOKUP($A1365,Bat!$A$4:$BF$2320,F$1,FALSE),VLOOKUP($A1365,Pit!$A$4:$BA$1686,F$2,FALSE))</f>
        <v>Miguel</v>
      </c>
      <c r="G1365" s="16" t="str">
        <f>IF($C1365="B",VLOOKUP($A1365,Bat!$A$4:$BF$2320,G$1,FALSE),VLOOKUP($A1365,Pit!$A$4:$BA$1686,G$2,FALSE))</f>
        <v>Flores</v>
      </c>
      <c r="H1365" s="16">
        <f>IF($C1365="B",VLOOKUP($A1365,Bat!$A$4:$BF$2320,H$1,FALSE),VLOOKUP($A1365,Pit!$A$4:$BA$1686,H$2,FALSE))</f>
        <v>24</v>
      </c>
      <c r="I1365" s="16" t="str">
        <f>IF($C1365="B",VLOOKUP($A1365,Bat!$A$4:$BF$2320,I$1,FALSE),VLOOKUP($A1365,Pit!$A$4:$BA$1686,I$2,FALSE))</f>
        <v>R</v>
      </c>
      <c r="J1365" s="16" t="str">
        <f>IF($C1365="B",VLOOKUP($A1365,Bat!$A$4:$BF$2320,J$1,FALSE),VLOOKUP($A1365,Pit!$A$4:$BA$1686,J$2,FALSE))</f>
        <v>R</v>
      </c>
      <c r="K1365" s="16" t="str">
        <f>IF($C1365="B",VLOOKUP($A1365,Bat!$A$4:$BF$2320,K$1,FALSE),VLOOKUP($A1365,Pit!$A$4:$BA$1686,K$2,FALSE))</f>
        <v>High</v>
      </c>
      <c r="L1365" s="17" t="str">
        <f>IF($C1365="B",VLOOKUP($A1365,Bat!$A$4:$BF$2320,L$1,FALSE),VLOOKUP($A1365,Pit!$A$4:$BA$1686,L$2,FALSE))</f>
        <v>Normal</v>
      </c>
      <c r="M1365" s="16">
        <f>IF($C1365="B",VLOOKUP($A1365,Bat!$A$4:$BF$2320,M$1,FALSE),VLOOKUP($A1365,Pit!$A$4:$BA$1686,M$2,FALSE))</f>
        <v>3</v>
      </c>
      <c r="N1365" s="16">
        <f>IF($C1365="B",VLOOKUP($A1365,Bat!$A$4:$BF$2320,N$1,FALSE),VLOOKUP($A1365,Pit!$A$4:$BA$1686,N$2,FALSE))</f>
        <v>2</v>
      </c>
      <c r="O1365" s="16">
        <f>IF($C1365="B",VLOOKUP($A1365,Bat!$A$4:$BF$2320,O$1,FALSE),VLOOKUP($A1365,Pit!$A$4:$BA$1686,O$2,FALSE))</f>
        <v>1</v>
      </c>
      <c r="P1365" s="16">
        <f>IF($C1365="B",VLOOKUP($A1365,Bat!$A$4:$BF$2320,P$1,FALSE),VLOOKUP($A1365,Pit!$A$4:$BA$1686,P$2,FALSE))</f>
        <v>1</v>
      </c>
      <c r="Q1365" s="17">
        <f>IF($C1365="B",VLOOKUP($A1365,Bat!$A$4:$BF$2320,Q$1,FALSE),VLOOKUP($A1365,Pit!$A$4:$BA$1686,Q$2,FALSE))</f>
        <v>3</v>
      </c>
      <c r="R1365" s="18">
        <f>IF($C1365="B",VLOOKUP($A1365,Bat!$A$4:$BF$2320,R$1,FALSE),VLOOKUP($A1365,Pit!$A$4:$BA$1686,R$2,FALSE))</f>
        <v>-5.3991516304975402</v>
      </c>
      <c r="S1365" s="19">
        <f>IF($C1365="B",VLOOKUP($A1365,Bat!$A$4:$BF$2320,S$1,FALSE),VLOOKUP($A1365,Pit!$A$4:$BA$1686,S$2,FALSE))</f>
        <v>-0.35513383040862773</v>
      </c>
      <c r="T1365" s="20" t="str">
        <f>IF($C1365="B",VLOOKUP($A1365,Bat!$A$4:$BF$2320,T$1,FALSE),VLOOKUP($A1365,Pit!$A$4:$BA$1686,T$2,FALSE))</f>
        <v>Slot</v>
      </c>
      <c r="U1365" s="17" t="str">
        <f>VLOOKUP(IF($C1365="B",VLOOKUP($A1365,Bat!$A$4:$AU$2320,U$1,FALSE),VLOOKUP($A1365,Pit!$A$4:$BE$1686,U$2,FALSE)),COND!$A$35:$B$41,2,FALSE)</f>
        <v>??</v>
      </c>
      <c r="V1365" s="21">
        <f>IF($C1365="B",VLOOKUP($A1365,Bat!$A$4:$AT$2284,46,FALSE),VLOOKUP($A1365,Pit!$A$4:$BD$1664,56,FALSE))</f>
        <v>1022</v>
      </c>
      <c r="W1365" s="16">
        <f t="shared" si="107"/>
        <v>1022</v>
      </c>
      <c r="X1365" s="16"/>
      <c r="Y1365" s="22">
        <f t="shared" si="108"/>
        <v>965</v>
      </c>
      <c r="Z1365" s="16" t="str">
        <f>IFERROR(VLOOKUP($D1365,Results37!$F$3:$L$1396,Z$1,FALSE),"")</f>
        <v/>
      </c>
      <c r="AA1365" s="47" t="str">
        <f>IF(ISERROR(VLOOKUP(D1365,Results37!$F$3:$O$399,AA$1,FALSE)),"",IF(VLOOKUP(D1365,Results37!$F$3:$O$399,AA$1+1,FALSE)=1,"S"&amp;VLOOKUP(D1365,Results37!$F$3:$O$399,AA$1,FALSE),VLOOKUP(D1365,Results37!$F$3:$O$399,AA$1,FALSE)))</f>
        <v/>
      </c>
      <c r="AB1365" s="16" t="str">
        <f>IFERROR(VLOOKUP($D1365,Results37!$F$3:$L$1396,AB$1,FALSE),"")</f>
        <v/>
      </c>
      <c r="AC1365" s="16" t="str">
        <f>IFERROR(VLOOKUP($D1365,Results37!$F$3:$L$1396,AC$1,FALSE),"")</f>
        <v/>
      </c>
      <c r="AD1365" s="16" t="str">
        <f t="shared" si="109"/>
        <v/>
      </c>
      <c r="AE1365" s="20" t="str">
        <f>IF(ISERROR(VLOOKUP($AC1365&amp;"-"&amp;$F1365&amp;" "&amp;G1365,Bonuses!$B$1:$G$1006,4,FALSE)),"",INT(VLOOKUP($AC1365&amp;"-"&amp;$F1365&amp;" "&amp;$G1365,Bonuses!$B$1:$G$1006,4,FALSE)))</f>
        <v/>
      </c>
      <c r="AF1365" s="16" t="str">
        <f>IF(ISERROR(VLOOKUP($AC1365&amp;"-"&amp;$F1365,Bonuses!$B$1:$G$1006,5,FALSE)),"",IF(VLOOKUP($AC1365&amp;"-"&amp;$F1365,Bonuses!$B$1:$G$1006,5,FALSE)="","",VLOOKUP($AC1365&amp;"-"&amp;$F1365,Bonuses!$B$1:$G$1006,6,FALSE)&amp;" yrs, "&amp;VLOOKUP($AC1365&amp;"-"&amp;$F1365,Bonuses!$B$1:$G$1006,5,FALSE)))</f>
        <v/>
      </c>
    </row>
    <row r="1366" spans="1:32" s="21" customFormat="1" x14ac:dyDescent="0.25">
      <c r="A1366" s="21" t="s">
        <v>2163</v>
      </c>
      <c r="B1366" s="21">
        <f t="shared" si="105"/>
        <v>0</v>
      </c>
      <c r="C1366" s="21" t="str">
        <f t="shared" si="106"/>
        <v>B</v>
      </c>
      <c r="D1366" s="17">
        <f>IF($C1366="B",VLOOKUP($A1366,Bat!$A$4:$BF$2320,D$1,FALSE),VLOOKUP($A1366,Pit!$A$4:$BA$1686,D$2,FALSE))</f>
        <v>1211</v>
      </c>
      <c r="E1366" s="16" t="str">
        <f>IF($C1366="B",VLOOKUP($A1366,Bat!$A$4:$BF$2320,E$1,FALSE),VLOOKUP($A1366,Pit!$A$4:$BA$1686,E$2,FALSE))</f>
        <v>1B</v>
      </c>
      <c r="F1366" s="16" t="str">
        <f>IF($C1366="B",VLOOKUP($A1366,Bat!$A$4:$BF$2320,F$1,FALSE),VLOOKUP($A1366,Pit!$A$4:$BA$1686,F$2,FALSE))</f>
        <v>Richie</v>
      </c>
      <c r="G1366" s="16" t="str">
        <f>IF($C1366="B",VLOOKUP($A1366,Bat!$A$4:$BF$2320,G$1,FALSE),VLOOKUP($A1366,Pit!$A$4:$BA$1686,G$2,FALSE))</f>
        <v>Flores</v>
      </c>
      <c r="H1366" s="16">
        <f>IF($C1366="B",VLOOKUP($A1366,Bat!$A$4:$BF$2320,H$1,FALSE),VLOOKUP($A1366,Pit!$A$4:$BA$1686,H$2,FALSE))</f>
        <v>24</v>
      </c>
      <c r="I1366" s="16" t="str">
        <f>IF($C1366="B",VLOOKUP($A1366,Bat!$A$4:$BF$2320,I$1,FALSE),VLOOKUP($A1366,Pit!$A$4:$BA$1686,I$2,FALSE))</f>
        <v>R</v>
      </c>
      <c r="J1366" s="16" t="str">
        <f>IF($C1366="B",VLOOKUP($A1366,Bat!$A$4:$BF$2320,J$1,FALSE),VLOOKUP($A1366,Pit!$A$4:$BA$1686,J$2,FALSE))</f>
        <v>R</v>
      </c>
      <c r="K1366" s="16" t="str">
        <f>IF($C1366="B",VLOOKUP($A1366,Bat!$A$4:$BF$2320,K$1,FALSE),VLOOKUP($A1366,Pit!$A$4:$BA$1686,K$2,FALSE))</f>
        <v>Normal</v>
      </c>
      <c r="L1366" s="17" t="str">
        <f>IF($C1366="B",VLOOKUP($A1366,Bat!$A$4:$BF$2320,L$1,FALSE),VLOOKUP($A1366,Pit!$A$4:$BA$1686,L$2,FALSE))</f>
        <v>Normal</v>
      </c>
      <c r="M1366" s="16">
        <f>IF($C1366="B",VLOOKUP($A1366,Bat!$A$4:$BF$2320,M$1,FALSE),VLOOKUP($A1366,Pit!$A$4:$BA$1686,M$2,FALSE))</f>
        <v>2</v>
      </c>
      <c r="N1366" s="16">
        <f>IF($C1366="B",VLOOKUP($A1366,Bat!$A$4:$BF$2320,N$1,FALSE),VLOOKUP($A1366,Pit!$A$4:$BA$1686,N$2,FALSE))</f>
        <v>2</v>
      </c>
      <c r="O1366" s="16">
        <f>IF($C1366="B",VLOOKUP($A1366,Bat!$A$4:$BF$2320,O$1,FALSE),VLOOKUP($A1366,Pit!$A$4:$BA$1686,O$2,FALSE))</f>
        <v>2</v>
      </c>
      <c r="P1366" s="16">
        <f>IF($C1366="B",VLOOKUP($A1366,Bat!$A$4:$BF$2320,P$1,FALSE),VLOOKUP($A1366,Pit!$A$4:$BA$1686,P$2,FALSE))</f>
        <v>4</v>
      </c>
      <c r="Q1366" s="17">
        <f>IF($C1366="B",VLOOKUP($A1366,Bat!$A$4:$BF$2320,Q$1,FALSE),VLOOKUP($A1366,Pit!$A$4:$BA$1686,Q$2,FALSE))</f>
        <v>3</v>
      </c>
      <c r="R1366" s="18">
        <f>IF($C1366="B",VLOOKUP($A1366,Bat!$A$4:$BF$2320,R$1,FALSE),VLOOKUP($A1366,Pit!$A$4:$BA$1686,R$2,FALSE))</f>
        <v>-5.491851748848152</v>
      </c>
      <c r="S1366" s="19">
        <f>IF($C1366="B",VLOOKUP($A1366,Bat!$A$4:$BF$2320,S$1,FALSE),VLOOKUP($A1366,Pit!$A$4:$BA$1686,S$2,FALSE))</f>
        <v>-0.36835068171218427</v>
      </c>
      <c r="T1366" s="20" t="str">
        <f>IF($C1366="B",VLOOKUP($A1366,Bat!$A$4:$BF$2320,T$1,FALSE),VLOOKUP($A1366,Pit!$A$4:$BA$1686,T$2,FALSE))</f>
        <v>Slot</v>
      </c>
      <c r="U1366" s="17" t="str">
        <f>VLOOKUP(IF($C1366="B",VLOOKUP($A1366,Bat!$A$4:$AU$2320,U$1,FALSE),VLOOKUP($A1366,Pit!$A$4:$BE$1686,U$2,FALSE)),COND!$A$35:$B$41,2,FALSE)</f>
        <v>??</v>
      </c>
      <c r="V1366" s="21">
        <f>IF($C1366="B",VLOOKUP($A1366,Bat!$A$4:$AT$2284,46,FALSE),VLOOKUP($A1366,Pit!$A$4:$BD$1664,56,FALSE))</f>
        <v>1023</v>
      </c>
      <c r="W1366" s="16">
        <f t="shared" si="107"/>
        <v>1023</v>
      </c>
      <c r="X1366" s="16"/>
      <c r="Y1366" s="22">
        <f t="shared" si="108"/>
        <v>973</v>
      </c>
      <c r="Z1366" s="16" t="str">
        <f>IFERROR(VLOOKUP($D1366,Results37!$F$3:$L$1396,Z$1,FALSE),"")</f>
        <v/>
      </c>
      <c r="AA1366" s="47" t="str">
        <f>IF(ISERROR(VLOOKUP(D1366,Results37!$F$3:$O$399,AA$1,FALSE)),"",IF(VLOOKUP(D1366,Results37!$F$3:$O$399,AA$1+1,FALSE)=1,"S"&amp;VLOOKUP(D1366,Results37!$F$3:$O$399,AA$1,FALSE),VLOOKUP(D1366,Results37!$F$3:$O$399,AA$1,FALSE)))</f>
        <v/>
      </c>
      <c r="AB1366" s="16" t="str">
        <f>IFERROR(VLOOKUP($D1366,Results37!$F$3:$L$1396,AB$1,FALSE),"")</f>
        <v/>
      </c>
      <c r="AC1366" s="16" t="str">
        <f>IFERROR(VLOOKUP($D1366,Results37!$F$3:$L$1396,AC$1,FALSE),"")</f>
        <v/>
      </c>
      <c r="AD1366" s="16" t="str">
        <f t="shared" si="109"/>
        <v/>
      </c>
      <c r="AE1366" s="20" t="str">
        <f>IF(ISERROR(VLOOKUP($AC1366&amp;"-"&amp;$F1366&amp;" "&amp;G1366,Bonuses!$B$1:$G$1006,4,FALSE)),"",INT(VLOOKUP($AC1366&amp;"-"&amp;$F1366&amp;" "&amp;$G1366,Bonuses!$B$1:$G$1006,4,FALSE)))</f>
        <v/>
      </c>
      <c r="AF1366" s="16" t="str">
        <f>IF(ISERROR(VLOOKUP($AC1366&amp;"-"&amp;$F1366,Bonuses!$B$1:$G$1006,5,FALSE)),"",IF(VLOOKUP($AC1366&amp;"-"&amp;$F1366,Bonuses!$B$1:$G$1006,5,FALSE)="","",VLOOKUP($AC1366&amp;"-"&amp;$F1366,Bonuses!$B$1:$G$1006,6,FALSE)&amp;" yrs, "&amp;VLOOKUP($AC1366&amp;"-"&amp;$F1366,Bonuses!$B$1:$G$1006,5,FALSE)))</f>
        <v/>
      </c>
    </row>
    <row r="1367" spans="1:32" s="21" customFormat="1" x14ac:dyDescent="0.25">
      <c r="A1367" s="21" t="s">
        <v>2054</v>
      </c>
      <c r="B1367" s="21">
        <f t="shared" si="105"/>
        <v>0</v>
      </c>
      <c r="C1367" s="21" t="str">
        <f t="shared" si="106"/>
        <v>B</v>
      </c>
      <c r="D1367" s="17">
        <f>IF($C1367="B",VLOOKUP($A1367,Bat!$A$4:$BF$2320,D$1,FALSE),VLOOKUP($A1367,Pit!$A$4:$BA$1686,D$2,FALSE))</f>
        <v>1987</v>
      </c>
      <c r="E1367" s="16" t="str">
        <f>IF($C1367="B",VLOOKUP($A1367,Bat!$A$4:$BF$2320,E$1,FALSE),VLOOKUP($A1367,Pit!$A$4:$BA$1686,E$2,FALSE))</f>
        <v>1B</v>
      </c>
      <c r="F1367" s="16" t="str">
        <f>IF($C1367="B",VLOOKUP($A1367,Bat!$A$4:$BF$2320,F$1,FALSE),VLOOKUP($A1367,Pit!$A$4:$BA$1686,F$2,FALSE))</f>
        <v>Larry</v>
      </c>
      <c r="G1367" s="16" t="str">
        <f>IF($C1367="B",VLOOKUP($A1367,Bat!$A$4:$BF$2320,G$1,FALSE),VLOOKUP($A1367,Pit!$A$4:$BA$1686,G$2,FALSE))</f>
        <v>Rivera</v>
      </c>
      <c r="H1367" s="16">
        <f>IF($C1367="B",VLOOKUP($A1367,Bat!$A$4:$BF$2320,H$1,FALSE),VLOOKUP($A1367,Pit!$A$4:$BA$1686,H$2,FALSE))</f>
        <v>24</v>
      </c>
      <c r="I1367" s="16" t="str">
        <f>IF($C1367="B",VLOOKUP($A1367,Bat!$A$4:$BF$2320,I$1,FALSE),VLOOKUP($A1367,Pit!$A$4:$BA$1686,I$2,FALSE))</f>
        <v>R</v>
      </c>
      <c r="J1367" s="16" t="str">
        <f>IF($C1367="B",VLOOKUP($A1367,Bat!$A$4:$BF$2320,J$1,FALSE),VLOOKUP($A1367,Pit!$A$4:$BA$1686,J$2,FALSE))</f>
        <v>R</v>
      </c>
      <c r="K1367" s="16" t="str">
        <f>IF($C1367="B",VLOOKUP($A1367,Bat!$A$4:$BF$2320,K$1,FALSE),VLOOKUP($A1367,Pit!$A$4:$BA$1686,K$2,FALSE))</f>
        <v>Low</v>
      </c>
      <c r="L1367" s="17" t="str">
        <f>IF($C1367="B",VLOOKUP($A1367,Bat!$A$4:$BF$2320,L$1,FALSE),VLOOKUP($A1367,Pit!$A$4:$BA$1686,L$2,FALSE))</f>
        <v>Normal</v>
      </c>
      <c r="M1367" s="16">
        <f>IF($C1367="B",VLOOKUP($A1367,Bat!$A$4:$BF$2320,M$1,FALSE),VLOOKUP($A1367,Pit!$A$4:$BA$1686,M$2,FALSE))</f>
        <v>2</v>
      </c>
      <c r="N1367" s="16">
        <f>IF($C1367="B",VLOOKUP($A1367,Bat!$A$4:$BF$2320,N$1,FALSE),VLOOKUP($A1367,Pit!$A$4:$BA$1686,N$2,FALSE))</f>
        <v>2</v>
      </c>
      <c r="O1367" s="16">
        <f>IF($C1367="B",VLOOKUP($A1367,Bat!$A$4:$BF$2320,O$1,FALSE),VLOOKUP($A1367,Pit!$A$4:$BA$1686,O$2,FALSE))</f>
        <v>1</v>
      </c>
      <c r="P1367" s="16">
        <f>IF($C1367="B",VLOOKUP($A1367,Bat!$A$4:$BF$2320,P$1,FALSE),VLOOKUP($A1367,Pit!$A$4:$BA$1686,P$2,FALSE))</f>
        <v>5</v>
      </c>
      <c r="Q1367" s="17">
        <f>IF($C1367="B",VLOOKUP($A1367,Bat!$A$4:$BF$2320,Q$1,FALSE),VLOOKUP($A1367,Pit!$A$4:$BA$1686,Q$2,FALSE))</f>
        <v>3</v>
      </c>
      <c r="R1367" s="18">
        <f>IF($C1367="B",VLOOKUP($A1367,Bat!$A$4:$BF$2320,R$1,FALSE),VLOOKUP($A1367,Pit!$A$4:$BA$1686,R$2,FALSE))</f>
        <v>-5.5024393164204728</v>
      </c>
      <c r="S1367" s="19">
        <f>IF($C1367="B",VLOOKUP($A1367,Bat!$A$4:$BF$2320,S$1,FALSE),VLOOKUP($A1367,Pit!$A$4:$BA$1686,S$2,FALSE))</f>
        <v>-0.36986021922690954</v>
      </c>
      <c r="T1367" s="20" t="str">
        <f>IF($C1367="B",VLOOKUP($A1367,Bat!$A$4:$BF$2320,T$1,FALSE),VLOOKUP($A1367,Pit!$A$4:$BA$1686,T$2,FALSE))</f>
        <v>Slot</v>
      </c>
      <c r="U1367" s="17" t="str">
        <f>VLOOKUP(IF($C1367="B",VLOOKUP($A1367,Bat!$A$4:$AU$2320,U$1,FALSE),VLOOKUP($A1367,Pit!$A$4:$BE$1686,U$2,FALSE)),COND!$A$35:$B$41,2,FALSE)</f>
        <v>??</v>
      </c>
      <c r="V1367" s="21">
        <f>IF($C1367="B",VLOOKUP($A1367,Bat!$A$4:$AT$2284,46,FALSE),VLOOKUP($A1367,Pit!$A$4:$BD$1664,56,FALSE))</f>
        <v>1024</v>
      </c>
      <c r="W1367" s="16">
        <f t="shared" si="107"/>
        <v>1024</v>
      </c>
      <c r="X1367" s="16"/>
      <c r="Y1367" s="22">
        <f t="shared" si="108"/>
        <v>976</v>
      </c>
      <c r="Z1367" s="16" t="str">
        <f>IFERROR(VLOOKUP($D1367,Results37!$F$3:$L$1396,Z$1,FALSE),"")</f>
        <v/>
      </c>
      <c r="AA1367" s="47" t="str">
        <f>IF(ISERROR(VLOOKUP(D1367,Results37!$F$3:$O$399,AA$1,FALSE)),"",IF(VLOOKUP(D1367,Results37!$F$3:$O$399,AA$1+1,FALSE)=1,"S"&amp;VLOOKUP(D1367,Results37!$F$3:$O$399,AA$1,FALSE),VLOOKUP(D1367,Results37!$F$3:$O$399,AA$1,FALSE)))</f>
        <v/>
      </c>
      <c r="AB1367" s="16" t="str">
        <f>IFERROR(VLOOKUP($D1367,Results37!$F$3:$L$1396,AB$1,FALSE),"")</f>
        <v/>
      </c>
      <c r="AC1367" s="16" t="str">
        <f>IFERROR(VLOOKUP($D1367,Results37!$F$3:$L$1396,AC$1,FALSE),"")</f>
        <v/>
      </c>
      <c r="AD1367" s="16" t="str">
        <f t="shared" si="109"/>
        <v/>
      </c>
      <c r="AE1367" s="20" t="str">
        <f>IF(ISERROR(VLOOKUP($AC1367&amp;"-"&amp;$F1367&amp;" "&amp;G1367,Bonuses!$B$1:$G$1006,4,FALSE)),"",INT(VLOOKUP($AC1367&amp;"-"&amp;$F1367&amp;" "&amp;$G1367,Bonuses!$B$1:$G$1006,4,FALSE)))</f>
        <v/>
      </c>
      <c r="AF1367" s="16" t="str">
        <f>IF(ISERROR(VLOOKUP($AC1367&amp;"-"&amp;$F1367,Bonuses!$B$1:$G$1006,5,FALSE)),"",IF(VLOOKUP($AC1367&amp;"-"&amp;$F1367,Bonuses!$B$1:$G$1006,5,FALSE)="","",VLOOKUP($AC1367&amp;"-"&amp;$F1367,Bonuses!$B$1:$G$1006,6,FALSE)&amp;" yrs, "&amp;VLOOKUP($AC1367&amp;"-"&amp;$F1367,Bonuses!$B$1:$G$1006,5,FALSE)))</f>
        <v/>
      </c>
    </row>
    <row r="1368" spans="1:32" s="21" customFormat="1" x14ac:dyDescent="0.25">
      <c r="A1368" s="21" t="s">
        <v>2165</v>
      </c>
      <c r="B1368" s="21">
        <f t="shared" si="105"/>
        <v>0</v>
      </c>
      <c r="C1368" s="21" t="str">
        <f t="shared" si="106"/>
        <v>B</v>
      </c>
      <c r="D1368" s="17">
        <f>IF($C1368="B",VLOOKUP($A1368,Bat!$A$4:$BF$2320,D$1,FALSE),VLOOKUP($A1368,Pit!$A$4:$BA$1686,D$2,FALSE))</f>
        <v>4889</v>
      </c>
      <c r="E1368" s="16" t="str">
        <f>IF($C1368="B",VLOOKUP($A1368,Bat!$A$4:$BF$2320,E$1,FALSE),VLOOKUP($A1368,Pit!$A$4:$BA$1686,E$2,FALSE))</f>
        <v>3B</v>
      </c>
      <c r="F1368" s="16" t="str">
        <f>IF($C1368="B",VLOOKUP($A1368,Bat!$A$4:$BF$2320,F$1,FALSE),VLOOKUP($A1368,Pit!$A$4:$BA$1686,F$2,FALSE))</f>
        <v>Bart</v>
      </c>
      <c r="G1368" s="16" t="str">
        <f>IF($C1368="B",VLOOKUP($A1368,Bat!$A$4:$BF$2320,G$1,FALSE),VLOOKUP($A1368,Pit!$A$4:$BA$1686,G$2,FALSE))</f>
        <v>Thyssen</v>
      </c>
      <c r="H1368" s="16">
        <f>IF($C1368="B",VLOOKUP($A1368,Bat!$A$4:$BF$2320,H$1,FALSE),VLOOKUP($A1368,Pit!$A$4:$BA$1686,H$2,FALSE))</f>
        <v>24</v>
      </c>
      <c r="I1368" s="16" t="str">
        <f>IF($C1368="B",VLOOKUP($A1368,Bat!$A$4:$BF$2320,I$1,FALSE),VLOOKUP($A1368,Pit!$A$4:$BA$1686,I$2,FALSE))</f>
        <v>R</v>
      </c>
      <c r="J1368" s="16" t="str">
        <f>IF($C1368="B",VLOOKUP($A1368,Bat!$A$4:$BF$2320,J$1,FALSE),VLOOKUP($A1368,Pit!$A$4:$BA$1686,J$2,FALSE))</f>
        <v>R</v>
      </c>
      <c r="K1368" s="16" t="str">
        <f>IF($C1368="B",VLOOKUP($A1368,Bat!$A$4:$BF$2320,K$1,FALSE),VLOOKUP($A1368,Pit!$A$4:$BA$1686,K$2,FALSE))</f>
        <v>Low</v>
      </c>
      <c r="L1368" s="17" t="str">
        <f>IF($C1368="B",VLOOKUP($A1368,Bat!$A$4:$BF$2320,L$1,FALSE),VLOOKUP($A1368,Pit!$A$4:$BA$1686,L$2,FALSE))</f>
        <v>Normal</v>
      </c>
      <c r="M1368" s="16">
        <f>IF($C1368="B",VLOOKUP($A1368,Bat!$A$4:$BF$2320,M$1,FALSE),VLOOKUP($A1368,Pit!$A$4:$BA$1686,M$2,FALSE))</f>
        <v>2</v>
      </c>
      <c r="N1368" s="16">
        <f>IF($C1368="B",VLOOKUP($A1368,Bat!$A$4:$BF$2320,N$1,FALSE),VLOOKUP($A1368,Pit!$A$4:$BA$1686,N$2,FALSE))</f>
        <v>5</v>
      </c>
      <c r="O1368" s="16">
        <f>IF($C1368="B",VLOOKUP($A1368,Bat!$A$4:$BF$2320,O$1,FALSE),VLOOKUP($A1368,Pit!$A$4:$BA$1686,O$2,FALSE))</f>
        <v>2</v>
      </c>
      <c r="P1368" s="16">
        <f>IF($C1368="B",VLOOKUP($A1368,Bat!$A$4:$BF$2320,P$1,FALSE),VLOOKUP($A1368,Pit!$A$4:$BA$1686,P$2,FALSE))</f>
        <v>1</v>
      </c>
      <c r="Q1368" s="17">
        <f>IF($C1368="B",VLOOKUP($A1368,Bat!$A$4:$BF$2320,Q$1,FALSE),VLOOKUP($A1368,Pit!$A$4:$BA$1686,Q$2,FALSE))</f>
        <v>3</v>
      </c>
      <c r="R1368" s="18">
        <f>IF($C1368="B",VLOOKUP($A1368,Bat!$A$4:$BF$2320,R$1,FALSE),VLOOKUP($A1368,Pit!$A$4:$BA$1686,R$2,FALSE))</f>
        <v>-5.57253399075252</v>
      </c>
      <c r="S1368" s="19">
        <f>IF($C1368="B",VLOOKUP($A1368,Bat!$A$4:$BF$2320,S$1,FALSE),VLOOKUP($A1368,Pit!$A$4:$BA$1686,S$2,FALSE))</f>
        <v>-0.37985406717771719</v>
      </c>
      <c r="T1368" s="20" t="str">
        <f>IF($C1368="B",VLOOKUP($A1368,Bat!$A$4:$BF$2320,T$1,FALSE),VLOOKUP($A1368,Pit!$A$4:$BA$1686,T$2,FALSE))</f>
        <v>Slot</v>
      </c>
      <c r="U1368" s="17" t="str">
        <f>VLOOKUP(IF($C1368="B",VLOOKUP($A1368,Bat!$A$4:$AU$2320,U$1,FALSE),VLOOKUP($A1368,Pit!$A$4:$BE$1686,U$2,FALSE)),COND!$A$35:$B$41,2,FALSE)</f>
        <v>??</v>
      </c>
      <c r="V1368" s="21">
        <f>IF($C1368="B",VLOOKUP($A1368,Bat!$A$4:$AT$2284,46,FALSE),VLOOKUP($A1368,Pit!$A$4:$BD$1664,56,FALSE))</f>
        <v>1025</v>
      </c>
      <c r="W1368" s="16">
        <f t="shared" si="107"/>
        <v>1025</v>
      </c>
      <c r="X1368" s="16"/>
      <c r="Y1368" s="22">
        <f t="shared" si="108"/>
        <v>982</v>
      </c>
      <c r="Z1368" s="16" t="str">
        <f>IFERROR(VLOOKUP($D1368,Results37!$F$3:$L$1396,Z$1,FALSE),"")</f>
        <v/>
      </c>
      <c r="AA1368" s="47" t="str">
        <f>IF(ISERROR(VLOOKUP(D1368,Results37!$F$3:$O$399,AA$1,FALSE)),"",IF(VLOOKUP(D1368,Results37!$F$3:$O$399,AA$1+1,FALSE)=1,"S"&amp;VLOOKUP(D1368,Results37!$F$3:$O$399,AA$1,FALSE),VLOOKUP(D1368,Results37!$F$3:$O$399,AA$1,FALSE)))</f>
        <v/>
      </c>
      <c r="AB1368" s="16" t="str">
        <f>IFERROR(VLOOKUP($D1368,Results37!$F$3:$L$1396,AB$1,FALSE),"")</f>
        <v/>
      </c>
      <c r="AC1368" s="16" t="str">
        <f>IFERROR(VLOOKUP($D1368,Results37!$F$3:$L$1396,AC$1,FALSE),"")</f>
        <v/>
      </c>
      <c r="AD1368" s="16" t="str">
        <f t="shared" si="109"/>
        <v/>
      </c>
      <c r="AE1368" s="20" t="str">
        <f>IF(ISERROR(VLOOKUP($AC1368&amp;"-"&amp;$F1368&amp;" "&amp;G1368,Bonuses!$B$1:$G$1006,4,FALSE)),"",INT(VLOOKUP($AC1368&amp;"-"&amp;$F1368&amp;" "&amp;$G1368,Bonuses!$B$1:$G$1006,4,FALSE)))</f>
        <v/>
      </c>
      <c r="AF1368" s="16" t="str">
        <f>IF(ISERROR(VLOOKUP($AC1368&amp;"-"&amp;$F1368,Bonuses!$B$1:$G$1006,5,FALSE)),"",IF(VLOOKUP($AC1368&amp;"-"&amp;$F1368,Bonuses!$B$1:$G$1006,5,FALSE)="","",VLOOKUP($AC1368&amp;"-"&amp;$F1368,Bonuses!$B$1:$G$1006,6,FALSE)&amp;" yrs, "&amp;VLOOKUP($AC1368&amp;"-"&amp;$F1368,Bonuses!$B$1:$G$1006,5,FALSE)))</f>
        <v/>
      </c>
    </row>
    <row r="1369" spans="1:32" s="21" customFormat="1" x14ac:dyDescent="0.25">
      <c r="A1369" s="21" t="s">
        <v>2169</v>
      </c>
      <c r="B1369" s="21">
        <f t="shared" si="105"/>
        <v>0</v>
      </c>
      <c r="C1369" s="21" t="str">
        <f t="shared" si="106"/>
        <v>B</v>
      </c>
      <c r="D1369" s="17">
        <f>IF($C1369="B",VLOOKUP($A1369,Bat!$A$4:$BF$2320,D$1,FALSE),VLOOKUP($A1369,Pit!$A$4:$BA$1686,D$2,FALSE))</f>
        <v>14054</v>
      </c>
      <c r="E1369" s="16" t="str">
        <f>IF($C1369="B",VLOOKUP($A1369,Bat!$A$4:$BF$2320,E$1,FALSE),VLOOKUP($A1369,Pit!$A$4:$BA$1686,E$2,FALSE))</f>
        <v>CF</v>
      </c>
      <c r="F1369" s="16" t="str">
        <f>IF($C1369="B",VLOOKUP($A1369,Bat!$A$4:$BF$2320,F$1,FALSE),VLOOKUP($A1369,Pit!$A$4:$BA$1686,F$2,FALSE))</f>
        <v>François</v>
      </c>
      <c r="G1369" s="16" t="str">
        <f>IF($C1369="B",VLOOKUP($A1369,Bat!$A$4:$BF$2320,G$1,FALSE),VLOOKUP($A1369,Pit!$A$4:$BA$1686,G$2,FALSE))</f>
        <v>Dupré</v>
      </c>
      <c r="H1369" s="16">
        <f>IF($C1369="B",VLOOKUP($A1369,Bat!$A$4:$BF$2320,H$1,FALSE),VLOOKUP($A1369,Pit!$A$4:$BA$1686,H$2,FALSE))</f>
        <v>24</v>
      </c>
      <c r="I1369" s="16" t="str">
        <f>IF($C1369="B",VLOOKUP($A1369,Bat!$A$4:$BF$2320,I$1,FALSE),VLOOKUP($A1369,Pit!$A$4:$BA$1686,I$2,FALSE))</f>
        <v>L</v>
      </c>
      <c r="J1369" s="16" t="str">
        <f>IF($C1369="B",VLOOKUP($A1369,Bat!$A$4:$BF$2320,J$1,FALSE),VLOOKUP($A1369,Pit!$A$4:$BA$1686,J$2,FALSE))</f>
        <v>L</v>
      </c>
      <c r="K1369" s="16" t="str">
        <f>IF($C1369="B",VLOOKUP($A1369,Bat!$A$4:$BF$2320,K$1,FALSE),VLOOKUP($A1369,Pit!$A$4:$BA$1686,K$2,FALSE))</f>
        <v>Normal</v>
      </c>
      <c r="L1369" s="17" t="str">
        <f>IF($C1369="B",VLOOKUP($A1369,Bat!$A$4:$BF$2320,L$1,FALSE),VLOOKUP($A1369,Pit!$A$4:$BA$1686,L$2,FALSE))</f>
        <v>Low</v>
      </c>
      <c r="M1369" s="16">
        <f>IF($C1369="B",VLOOKUP($A1369,Bat!$A$4:$BF$2320,M$1,FALSE),VLOOKUP($A1369,Pit!$A$4:$BA$1686,M$2,FALSE))</f>
        <v>2</v>
      </c>
      <c r="N1369" s="16">
        <f>IF($C1369="B",VLOOKUP($A1369,Bat!$A$4:$BF$2320,N$1,FALSE),VLOOKUP($A1369,Pit!$A$4:$BA$1686,N$2,FALSE))</f>
        <v>3</v>
      </c>
      <c r="O1369" s="16">
        <f>IF($C1369="B",VLOOKUP($A1369,Bat!$A$4:$BF$2320,O$1,FALSE),VLOOKUP($A1369,Pit!$A$4:$BA$1686,O$2,FALSE))</f>
        <v>3</v>
      </c>
      <c r="P1369" s="16">
        <f>IF($C1369="B",VLOOKUP($A1369,Bat!$A$4:$BF$2320,P$1,FALSE),VLOOKUP($A1369,Pit!$A$4:$BA$1686,P$2,FALSE))</f>
        <v>2</v>
      </c>
      <c r="Q1369" s="17">
        <f>IF($C1369="B",VLOOKUP($A1369,Bat!$A$4:$BF$2320,Q$1,FALSE),VLOOKUP($A1369,Pit!$A$4:$BA$1686,Q$2,FALSE))</f>
        <v>2</v>
      </c>
      <c r="R1369" s="18">
        <f>IF($C1369="B",VLOOKUP($A1369,Bat!$A$4:$BF$2320,R$1,FALSE),VLOOKUP($A1369,Pit!$A$4:$BA$1686,R$2,FALSE))</f>
        <v>-5.6073143937694443</v>
      </c>
      <c r="S1369" s="19">
        <f>IF($C1369="B",VLOOKUP($A1369,Bat!$A$4:$BF$2320,S$1,FALSE),VLOOKUP($A1369,Pit!$A$4:$BA$1686,S$2,FALSE))</f>
        <v>-0.38481293263691563</v>
      </c>
      <c r="T1369" s="20" t="str">
        <f>IF($C1369="B",VLOOKUP($A1369,Bat!$A$4:$BF$2320,T$1,FALSE),VLOOKUP($A1369,Pit!$A$4:$BA$1686,T$2,FALSE))</f>
        <v>Slot</v>
      </c>
      <c r="U1369" s="17" t="str">
        <f>VLOOKUP(IF($C1369="B",VLOOKUP($A1369,Bat!$A$4:$AU$2320,U$1,FALSE),VLOOKUP($A1369,Pit!$A$4:$BE$1686,U$2,FALSE)),COND!$A$35:$B$41,2,FALSE)</f>
        <v>??</v>
      </c>
      <c r="V1369" s="21">
        <f>IF($C1369="B",VLOOKUP($A1369,Bat!$A$4:$AT$2284,46,FALSE),VLOOKUP($A1369,Pit!$A$4:$BD$1664,56,FALSE))</f>
        <v>1026</v>
      </c>
      <c r="W1369" s="16">
        <f t="shared" si="107"/>
        <v>1026</v>
      </c>
      <c r="X1369" s="16"/>
      <c r="Y1369" s="22">
        <f t="shared" si="108"/>
        <v>983</v>
      </c>
      <c r="Z1369" s="16" t="str">
        <f>IFERROR(VLOOKUP($D1369,Results37!$F$3:$L$1396,Z$1,FALSE),"")</f>
        <v/>
      </c>
      <c r="AA1369" s="47" t="str">
        <f>IF(ISERROR(VLOOKUP(D1369,Results37!$F$3:$O$399,AA$1,FALSE)),"",IF(VLOOKUP(D1369,Results37!$F$3:$O$399,AA$1+1,FALSE)=1,"S"&amp;VLOOKUP(D1369,Results37!$F$3:$O$399,AA$1,FALSE),VLOOKUP(D1369,Results37!$F$3:$O$399,AA$1,FALSE)))</f>
        <v/>
      </c>
      <c r="AB1369" s="16" t="str">
        <f>IFERROR(VLOOKUP($D1369,Results37!$F$3:$L$1396,AB$1,FALSE),"")</f>
        <v/>
      </c>
      <c r="AC1369" s="16" t="str">
        <f>IFERROR(VLOOKUP($D1369,Results37!$F$3:$L$1396,AC$1,FALSE),"")</f>
        <v/>
      </c>
      <c r="AD1369" s="16" t="str">
        <f t="shared" si="109"/>
        <v/>
      </c>
      <c r="AE1369" s="20" t="str">
        <f>IF(ISERROR(VLOOKUP($AC1369&amp;"-"&amp;$F1369&amp;" "&amp;G1369,Bonuses!$B$1:$G$1006,4,FALSE)),"",INT(VLOOKUP($AC1369&amp;"-"&amp;$F1369&amp;" "&amp;$G1369,Bonuses!$B$1:$G$1006,4,FALSE)))</f>
        <v/>
      </c>
      <c r="AF1369" s="16" t="str">
        <f>IF(ISERROR(VLOOKUP($AC1369&amp;"-"&amp;$F1369,Bonuses!$B$1:$G$1006,5,FALSE)),"",IF(VLOOKUP($AC1369&amp;"-"&amp;$F1369,Bonuses!$B$1:$G$1006,5,FALSE)="","",VLOOKUP($AC1369&amp;"-"&amp;$F1369,Bonuses!$B$1:$G$1006,6,FALSE)&amp;" yrs, "&amp;VLOOKUP($AC1369&amp;"-"&amp;$F1369,Bonuses!$B$1:$G$1006,5,FALSE)))</f>
        <v/>
      </c>
    </row>
    <row r="1370" spans="1:32" s="21" customFormat="1" x14ac:dyDescent="0.25">
      <c r="A1370" s="21" t="s">
        <v>2177</v>
      </c>
      <c r="B1370" s="21">
        <f t="shared" si="105"/>
        <v>0</v>
      </c>
      <c r="C1370" s="21" t="str">
        <f t="shared" si="106"/>
        <v>B</v>
      </c>
      <c r="D1370" s="17">
        <f>IF($C1370="B",VLOOKUP($A1370,Bat!$A$4:$BF$2320,D$1,FALSE),VLOOKUP($A1370,Pit!$A$4:$BA$1686,D$2,FALSE))</f>
        <v>4891</v>
      </c>
      <c r="E1370" s="16" t="str">
        <f>IF($C1370="B",VLOOKUP($A1370,Bat!$A$4:$BF$2320,E$1,FALSE),VLOOKUP($A1370,Pit!$A$4:$BA$1686,E$2,FALSE))</f>
        <v>3B</v>
      </c>
      <c r="F1370" s="16" t="str">
        <f>IF($C1370="B",VLOOKUP($A1370,Bat!$A$4:$BF$2320,F$1,FALSE),VLOOKUP($A1370,Pit!$A$4:$BA$1686,F$2,FALSE))</f>
        <v>Tom</v>
      </c>
      <c r="G1370" s="16" t="str">
        <f>IF($C1370="B",VLOOKUP($A1370,Bat!$A$4:$BF$2320,G$1,FALSE),VLOOKUP($A1370,Pit!$A$4:$BA$1686,G$2,FALSE))</f>
        <v>Godin</v>
      </c>
      <c r="H1370" s="16">
        <f>IF($C1370="B",VLOOKUP($A1370,Bat!$A$4:$BF$2320,H$1,FALSE),VLOOKUP($A1370,Pit!$A$4:$BA$1686,H$2,FALSE))</f>
        <v>24</v>
      </c>
      <c r="I1370" s="16" t="str">
        <f>IF($C1370="B",VLOOKUP($A1370,Bat!$A$4:$BF$2320,I$1,FALSE),VLOOKUP($A1370,Pit!$A$4:$BA$1686,I$2,FALSE))</f>
        <v>R</v>
      </c>
      <c r="J1370" s="16" t="str">
        <f>IF($C1370="B",VLOOKUP($A1370,Bat!$A$4:$BF$2320,J$1,FALSE),VLOOKUP($A1370,Pit!$A$4:$BA$1686,J$2,FALSE))</f>
        <v>R</v>
      </c>
      <c r="K1370" s="16" t="str">
        <f>IF($C1370="B",VLOOKUP($A1370,Bat!$A$4:$BF$2320,K$1,FALSE),VLOOKUP($A1370,Pit!$A$4:$BA$1686,K$2,FALSE))</f>
        <v>Normal</v>
      </c>
      <c r="L1370" s="17" t="str">
        <f>IF($C1370="B",VLOOKUP($A1370,Bat!$A$4:$BF$2320,L$1,FALSE),VLOOKUP($A1370,Pit!$A$4:$BA$1686,L$2,FALSE))</f>
        <v>Normal</v>
      </c>
      <c r="M1370" s="16">
        <f>IF($C1370="B",VLOOKUP($A1370,Bat!$A$4:$BF$2320,M$1,FALSE),VLOOKUP($A1370,Pit!$A$4:$BA$1686,M$2,FALSE))</f>
        <v>2</v>
      </c>
      <c r="N1370" s="16">
        <f>IF($C1370="B",VLOOKUP($A1370,Bat!$A$4:$BF$2320,N$1,FALSE),VLOOKUP($A1370,Pit!$A$4:$BA$1686,N$2,FALSE))</f>
        <v>5</v>
      </c>
      <c r="O1370" s="16">
        <f>IF($C1370="B",VLOOKUP($A1370,Bat!$A$4:$BF$2320,O$1,FALSE),VLOOKUP($A1370,Pit!$A$4:$BA$1686,O$2,FALSE))</f>
        <v>2</v>
      </c>
      <c r="P1370" s="16">
        <f>IF($C1370="B",VLOOKUP($A1370,Bat!$A$4:$BF$2320,P$1,FALSE),VLOOKUP($A1370,Pit!$A$4:$BA$1686,P$2,FALSE))</f>
        <v>2</v>
      </c>
      <c r="Q1370" s="17">
        <f>IF($C1370="B",VLOOKUP($A1370,Bat!$A$4:$BF$2320,Q$1,FALSE),VLOOKUP($A1370,Pit!$A$4:$BA$1686,Q$2,FALSE))</f>
        <v>2</v>
      </c>
      <c r="R1370" s="18">
        <f>IF($C1370="B",VLOOKUP($A1370,Bat!$A$4:$BF$2320,R$1,FALSE),VLOOKUP($A1370,Pit!$A$4:$BA$1686,R$2,FALSE))</f>
        <v>-5.6501649026604248</v>
      </c>
      <c r="S1370" s="19">
        <f>IF($C1370="B",VLOOKUP($A1370,Bat!$A$4:$BF$2320,S$1,FALSE),VLOOKUP($A1370,Pit!$A$4:$BA$1686,S$2,FALSE))</f>
        <v>-0.39092240492638741</v>
      </c>
      <c r="T1370" s="20" t="str">
        <f>IF($C1370="B",VLOOKUP($A1370,Bat!$A$4:$BF$2320,T$1,FALSE),VLOOKUP($A1370,Pit!$A$4:$BA$1686,T$2,FALSE))</f>
        <v>Slot</v>
      </c>
      <c r="U1370" s="17" t="str">
        <f>VLOOKUP(IF($C1370="B",VLOOKUP($A1370,Bat!$A$4:$AU$2320,U$1,FALSE),VLOOKUP($A1370,Pit!$A$4:$BE$1686,U$2,FALSE)),COND!$A$35:$B$41,2,FALSE)</f>
        <v>??</v>
      </c>
      <c r="V1370" s="21">
        <f>IF($C1370="B",VLOOKUP($A1370,Bat!$A$4:$AT$2284,46,FALSE),VLOOKUP($A1370,Pit!$A$4:$BD$1664,56,FALSE))</f>
        <v>1027</v>
      </c>
      <c r="W1370" s="16">
        <f t="shared" si="107"/>
        <v>1027</v>
      </c>
      <c r="X1370" s="16"/>
      <c r="Y1370" s="22">
        <f t="shared" si="108"/>
        <v>987</v>
      </c>
      <c r="Z1370" s="16" t="str">
        <f>IFERROR(VLOOKUP($D1370,Results37!$F$3:$L$1396,Z$1,FALSE),"")</f>
        <v/>
      </c>
      <c r="AA1370" s="47" t="str">
        <f>IF(ISERROR(VLOOKUP(D1370,Results37!$F$3:$O$399,AA$1,FALSE)),"",IF(VLOOKUP(D1370,Results37!$F$3:$O$399,AA$1+1,FALSE)=1,"S"&amp;VLOOKUP(D1370,Results37!$F$3:$O$399,AA$1,FALSE),VLOOKUP(D1370,Results37!$F$3:$O$399,AA$1,FALSE)))</f>
        <v/>
      </c>
      <c r="AB1370" s="16" t="str">
        <f>IFERROR(VLOOKUP($D1370,Results37!$F$3:$L$1396,AB$1,FALSE),"")</f>
        <v/>
      </c>
      <c r="AC1370" s="16" t="str">
        <f>IFERROR(VLOOKUP($D1370,Results37!$F$3:$L$1396,AC$1,FALSE),"")</f>
        <v/>
      </c>
      <c r="AD1370" s="16" t="str">
        <f t="shared" si="109"/>
        <v/>
      </c>
      <c r="AE1370" s="20" t="str">
        <f>IF(ISERROR(VLOOKUP($AC1370&amp;"-"&amp;$F1370&amp;" "&amp;G1370,Bonuses!$B$1:$G$1006,4,FALSE)),"",INT(VLOOKUP($AC1370&amp;"-"&amp;$F1370&amp;" "&amp;$G1370,Bonuses!$B$1:$G$1006,4,FALSE)))</f>
        <v/>
      </c>
      <c r="AF1370" s="16" t="str">
        <f>IF(ISERROR(VLOOKUP($AC1370&amp;"-"&amp;$F1370,Bonuses!$B$1:$G$1006,5,FALSE)),"",IF(VLOOKUP($AC1370&amp;"-"&amp;$F1370,Bonuses!$B$1:$G$1006,5,FALSE)="","",VLOOKUP($AC1370&amp;"-"&amp;$F1370,Bonuses!$B$1:$G$1006,6,FALSE)&amp;" yrs, "&amp;VLOOKUP($AC1370&amp;"-"&amp;$F1370,Bonuses!$B$1:$G$1006,5,FALSE)))</f>
        <v/>
      </c>
    </row>
    <row r="1371" spans="1:32" s="21" customFormat="1" x14ac:dyDescent="0.25">
      <c r="A1371" s="21" t="s">
        <v>2178</v>
      </c>
      <c r="B1371" s="21">
        <f t="shared" si="105"/>
        <v>0</v>
      </c>
      <c r="C1371" s="21" t="str">
        <f t="shared" si="106"/>
        <v>B</v>
      </c>
      <c r="D1371" s="17">
        <f>IF($C1371="B",VLOOKUP($A1371,Bat!$A$4:$BF$2320,D$1,FALSE),VLOOKUP($A1371,Pit!$A$4:$BA$1686,D$2,FALSE))</f>
        <v>9276</v>
      </c>
      <c r="E1371" s="16" t="str">
        <f>IF($C1371="B",VLOOKUP($A1371,Bat!$A$4:$BF$2320,E$1,FALSE),VLOOKUP($A1371,Pit!$A$4:$BA$1686,E$2,FALSE))</f>
        <v>RF</v>
      </c>
      <c r="F1371" s="16" t="str">
        <f>IF($C1371="B",VLOOKUP($A1371,Bat!$A$4:$BF$2320,F$1,FALSE),VLOOKUP($A1371,Pit!$A$4:$BA$1686,F$2,FALSE))</f>
        <v>Shigekazu</v>
      </c>
      <c r="G1371" s="16" t="str">
        <f>IF($C1371="B",VLOOKUP($A1371,Bat!$A$4:$BF$2320,G$1,FALSE),VLOOKUP($A1371,Pit!$A$4:$BA$1686,G$2,FALSE))</f>
        <v>Matsumoto</v>
      </c>
      <c r="H1371" s="16">
        <f>IF($C1371="B",VLOOKUP($A1371,Bat!$A$4:$BF$2320,H$1,FALSE),VLOOKUP($A1371,Pit!$A$4:$BA$1686,H$2,FALSE))</f>
        <v>24</v>
      </c>
      <c r="I1371" s="16" t="str">
        <f>IF($C1371="B",VLOOKUP($A1371,Bat!$A$4:$BF$2320,I$1,FALSE),VLOOKUP($A1371,Pit!$A$4:$BA$1686,I$2,FALSE))</f>
        <v>L</v>
      </c>
      <c r="J1371" s="16" t="str">
        <f>IF($C1371="B",VLOOKUP($A1371,Bat!$A$4:$BF$2320,J$1,FALSE),VLOOKUP($A1371,Pit!$A$4:$BA$1686,J$2,FALSE))</f>
        <v>R</v>
      </c>
      <c r="K1371" s="16" t="str">
        <f>IF($C1371="B",VLOOKUP($A1371,Bat!$A$4:$BF$2320,K$1,FALSE),VLOOKUP($A1371,Pit!$A$4:$BA$1686,K$2,FALSE))</f>
        <v>Normal</v>
      </c>
      <c r="L1371" s="17" t="str">
        <f>IF($C1371="B",VLOOKUP($A1371,Bat!$A$4:$BF$2320,L$1,FALSE),VLOOKUP($A1371,Pit!$A$4:$BA$1686,L$2,FALSE))</f>
        <v>Normal</v>
      </c>
      <c r="M1371" s="16">
        <f>IF($C1371="B",VLOOKUP($A1371,Bat!$A$4:$BF$2320,M$1,FALSE),VLOOKUP($A1371,Pit!$A$4:$BA$1686,M$2,FALSE))</f>
        <v>2</v>
      </c>
      <c r="N1371" s="16">
        <f>IF($C1371="B",VLOOKUP($A1371,Bat!$A$4:$BF$2320,N$1,FALSE),VLOOKUP($A1371,Pit!$A$4:$BA$1686,N$2,FALSE))</f>
        <v>3</v>
      </c>
      <c r="O1371" s="16">
        <f>IF($C1371="B",VLOOKUP($A1371,Bat!$A$4:$BF$2320,O$1,FALSE),VLOOKUP($A1371,Pit!$A$4:$BA$1686,O$2,FALSE))</f>
        <v>3</v>
      </c>
      <c r="P1371" s="16">
        <f>IF($C1371="B",VLOOKUP($A1371,Bat!$A$4:$BF$2320,P$1,FALSE),VLOOKUP($A1371,Pit!$A$4:$BA$1686,P$2,FALSE))</f>
        <v>2</v>
      </c>
      <c r="Q1371" s="17">
        <f>IF($C1371="B",VLOOKUP($A1371,Bat!$A$4:$BF$2320,Q$1,FALSE),VLOOKUP($A1371,Pit!$A$4:$BA$1686,Q$2,FALSE))</f>
        <v>2</v>
      </c>
      <c r="R1371" s="18">
        <f>IF($C1371="B",VLOOKUP($A1371,Bat!$A$4:$BF$2320,R$1,FALSE),VLOOKUP($A1371,Pit!$A$4:$BA$1686,R$2,FALSE))</f>
        <v>-6.1811828558583422</v>
      </c>
      <c r="S1371" s="19">
        <f>IF($C1371="B",VLOOKUP($A1371,Bat!$A$4:$BF$2320,S$1,FALSE),VLOOKUP($A1371,Pit!$A$4:$BA$1686,S$2,FALSE))</f>
        <v>-0.4666330453420855</v>
      </c>
      <c r="T1371" s="20" t="str">
        <f>IF($C1371="B",VLOOKUP($A1371,Bat!$A$4:$BF$2320,T$1,FALSE),VLOOKUP($A1371,Pit!$A$4:$BA$1686,T$2,FALSE))</f>
        <v>Slot</v>
      </c>
      <c r="U1371" s="17" t="str">
        <f>VLOOKUP(IF($C1371="B",VLOOKUP($A1371,Bat!$A$4:$AU$2320,U$1,FALSE),VLOOKUP($A1371,Pit!$A$4:$BE$1686,U$2,FALSE)),COND!$A$35:$B$41,2,FALSE)</f>
        <v>??</v>
      </c>
      <c r="V1371" s="21">
        <f>IF($C1371="B",VLOOKUP($A1371,Bat!$A$4:$AT$2284,46,FALSE),VLOOKUP($A1371,Pit!$A$4:$BD$1664,56,FALSE))</f>
        <v>1028</v>
      </c>
      <c r="W1371" s="16">
        <f t="shared" si="107"/>
        <v>1028</v>
      </c>
      <c r="X1371" s="16"/>
      <c r="Y1371" s="22">
        <f t="shared" si="108"/>
        <v>1023</v>
      </c>
      <c r="Z1371" s="16" t="str">
        <f>IFERROR(VLOOKUP($D1371,Results37!$F$3:$L$1396,Z$1,FALSE),"")</f>
        <v/>
      </c>
      <c r="AA1371" s="47" t="str">
        <f>IF(ISERROR(VLOOKUP(D1371,Results37!$F$3:$O$399,AA$1,FALSE)),"",IF(VLOOKUP(D1371,Results37!$F$3:$O$399,AA$1+1,FALSE)=1,"S"&amp;VLOOKUP(D1371,Results37!$F$3:$O$399,AA$1,FALSE),VLOOKUP(D1371,Results37!$F$3:$O$399,AA$1,FALSE)))</f>
        <v/>
      </c>
      <c r="AB1371" s="16" t="str">
        <f>IFERROR(VLOOKUP($D1371,Results37!$F$3:$L$1396,AB$1,FALSE),"")</f>
        <v/>
      </c>
      <c r="AC1371" s="16" t="str">
        <f>IFERROR(VLOOKUP($D1371,Results37!$F$3:$L$1396,AC$1,FALSE),"")</f>
        <v/>
      </c>
      <c r="AD1371" s="16" t="str">
        <f t="shared" si="109"/>
        <v/>
      </c>
      <c r="AE1371" s="20" t="str">
        <f>IF(ISERROR(VLOOKUP($AC1371&amp;"-"&amp;$F1371&amp;" "&amp;G1371,Bonuses!$B$1:$G$1006,4,FALSE)),"",INT(VLOOKUP($AC1371&amp;"-"&amp;$F1371&amp;" "&amp;$G1371,Bonuses!$B$1:$G$1006,4,FALSE)))</f>
        <v/>
      </c>
      <c r="AF1371" s="16" t="str">
        <f>IF(ISERROR(VLOOKUP($AC1371&amp;"-"&amp;$F1371,Bonuses!$B$1:$G$1006,5,FALSE)),"",IF(VLOOKUP($AC1371&amp;"-"&amp;$F1371,Bonuses!$B$1:$G$1006,5,FALSE)="","",VLOOKUP($AC1371&amp;"-"&amp;$F1371,Bonuses!$B$1:$G$1006,6,FALSE)&amp;" yrs, "&amp;VLOOKUP($AC1371&amp;"-"&amp;$F1371,Bonuses!$B$1:$G$1006,5,FALSE)))</f>
        <v/>
      </c>
    </row>
    <row r="1372" spans="1:32" s="21" customFormat="1" x14ac:dyDescent="0.25">
      <c r="A1372" s="21" t="s">
        <v>2179</v>
      </c>
      <c r="B1372" s="21">
        <f t="shared" si="105"/>
        <v>0</v>
      </c>
      <c r="C1372" s="21" t="str">
        <f t="shared" si="106"/>
        <v>B</v>
      </c>
      <c r="D1372" s="17">
        <f>IF($C1372="B",VLOOKUP($A1372,Bat!$A$4:$BF$2320,D$1,FALSE),VLOOKUP($A1372,Pit!$A$4:$BA$1686,D$2,FALSE))</f>
        <v>2129</v>
      </c>
      <c r="E1372" s="16" t="str">
        <f>IF($C1372="B",VLOOKUP($A1372,Bat!$A$4:$BF$2320,E$1,FALSE),VLOOKUP($A1372,Pit!$A$4:$BA$1686,E$2,FALSE))</f>
        <v>1B</v>
      </c>
      <c r="F1372" s="16" t="str">
        <f>IF($C1372="B",VLOOKUP($A1372,Bat!$A$4:$BF$2320,F$1,FALSE),VLOOKUP($A1372,Pit!$A$4:$BA$1686,F$2,FALSE))</f>
        <v>Bill</v>
      </c>
      <c r="G1372" s="16" t="str">
        <f>IF($C1372="B",VLOOKUP($A1372,Bat!$A$4:$BF$2320,G$1,FALSE),VLOOKUP($A1372,Pit!$A$4:$BA$1686,G$2,FALSE))</f>
        <v>Watkins</v>
      </c>
      <c r="H1372" s="16">
        <f>IF($C1372="B",VLOOKUP($A1372,Bat!$A$4:$BF$2320,H$1,FALSE),VLOOKUP($A1372,Pit!$A$4:$BA$1686,H$2,FALSE))</f>
        <v>22</v>
      </c>
      <c r="I1372" s="16" t="str">
        <f>IF($C1372="B",VLOOKUP($A1372,Bat!$A$4:$BF$2320,I$1,FALSE),VLOOKUP($A1372,Pit!$A$4:$BA$1686,I$2,FALSE))</f>
        <v>R</v>
      </c>
      <c r="J1372" s="16" t="str">
        <f>IF($C1372="B",VLOOKUP($A1372,Bat!$A$4:$BF$2320,J$1,FALSE),VLOOKUP($A1372,Pit!$A$4:$BA$1686,J$2,FALSE))</f>
        <v>R</v>
      </c>
      <c r="K1372" s="16" t="str">
        <f>IF($C1372="B",VLOOKUP($A1372,Bat!$A$4:$BF$2320,K$1,FALSE),VLOOKUP($A1372,Pit!$A$4:$BA$1686,K$2,FALSE))</f>
        <v>Low</v>
      </c>
      <c r="L1372" s="17" t="str">
        <f>IF($C1372="B",VLOOKUP($A1372,Bat!$A$4:$BF$2320,L$1,FALSE),VLOOKUP($A1372,Pit!$A$4:$BA$1686,L$2,FALSE))</f>
        <v>Low</v>
      </c>
      <c r="M1372" s="16">
        <f>IF($C1372="B",VLOOKUP($A1372,Bat!$A$4:$BF$2320,M$1,FALSE),VLOOKUP($A1372,Pit!$A$4:$BA$1686,M$2,FALSE))</f>
        <v>2</v>
      </c>
      <c r="N1372" s="16">
        <f>IF($C1372="B",VLOOKUP($A1372,Bat!$A$4:$BF$2320,N$1,FALSE),VLOOKUP($A1372,Pit!$A$4:$BA$1686,N$2,FALSE))</f>
        <v>2</v>
      </c>
      <c r="O1372" s="16">
        <f>IF($C1372="B",VLOOKUP($A1372,Bat!$A$4:$BF$2320,O$1,FALSE),VLOOKUP($A1372,Pit!$A$4:$BA$1686,O$2,FALSE))</f>
        <v>1</v>
      </c>
      <c r="P1372" s="16">
        <f>IF($C1372="B",VLOOKUP($A1372,Bat!$A$4:$BF$2320,P$1,FALSE),VLOOKUP($A1372,Pit!$A$4:$BA$1686,P$2,FALSE))</f>
        <v>4</v>
      </c>
      <c r="Q1372" s="17">
        <f>IF($C1372="B",VLOOKUP($A1372,Bat!$A$4:$BF$2320,Q$1,FALSE),VLOOKUP($A1372,Pit!$A$4:$BA$1686,Q$2,FALSE))</f>
        <v>4</v>
      </c>
      <c r="R1372" s="18">
        <f>IF($C1372="B",VLOOKUP($A1372,Bat!$A$4:$BF$2320,R$1,FALSE),VLOOKUP($A1372,Pit!$A$4:$BA$1686,R$2,FALSE))</f>
        <v>-6.2088331477115624</v>
      </c>
      <c r="S1372" s="19">
        <f>IF($C1372="B",VLOOKUP($A1372,Bat!$A$4:$BF$2320,S$1,FALSE),VLOOKUP($A1372,Pit!$A$4:$BA$1686,S$2,FALSE))</f>
        <v>-0.47057532505462851</v>
      </c>
      <c r="T1372" s="20" t="str">
        <f>IF($C1372="B",VLOOKUP($A1372,Bat!$A$4:$BF$2320,T$1,FALSE),VLOOKUP($A1372,Pit!$A$4:$BA$1686,T$2,FALSE))</f>
        <v>-</v>
      </c>
      <c r="U1372" s="17" t="str">
        <f>VLOOKUP(IF($C1372="B",VLOOKUP($A1372,Bat!$A$4:$AU$2320,U$1,FALSE),VLOOKUP($A1372,Pit!$A$4:$BE$1686,U$2,FALSE)),COND!$A$35:$B$41,2,FALSE)</f>
        <v>??</v>
      </c>
      <c r="V1372" s="21">
        <f>IF($C1372="B",VLOOKUP($A1372,Bat!$A$4:$AT$2284,46,FALSE),VLOOKUP($A1372,Pit!$A$4:$BD$1664,56,FALSE))</f>
        <v>1029</v>
      </c>
      <c r="W1372" s="16">
        <f t="shared" si="107"/>
        <v>999</v>
      </c>
      <c r="X1372" s="16"/>
      <c r="Y1372" s="22">
        <f t="shared" si="108"/>
        <v>1025</v>
      </c>
      <c r="Z1372" s="16" t="str">
        <f>IFERROR(VLOOKUP($D1372,Results37!$F$3:$L$1396,Z$1,FALSE),"")</f>
        <v/>
      </c>
      <c r="AA1372" s="47" t="str">
        <f>IF(ISERROR(VLOOKUP(D1372,Results37!$F$3:$O$399,AA$1,FALSE)),"",IF(VLOOKUP(D1372,Results37!$F$3:$O$399,AA$1+1,FALSE)=1,"S"&amp;VLOOKUP(D1372,Results37!$F$3:$O$399,AA$1,FALSE),VLOOKUP(D1372,Results37!$F$3:$O$399,AA$1,FALSE)))</f>
        <v/>
      </c>
      <c r="AB1372" s="16" t="str">
        <f>IFERROR(VLOOKUP($D1372,Results37!$F$3:$L$1396,AB$1,FALSE),"")</f>
        <v/>
      </c>
      <c r="AC1372" s="16" t="str">
        <f>IFERROR(VLOOKUP($D1372,Results37!$F$3:$L$1396,AC$1,FALSE),"")</f>
        <v/>
      </c>
      <c r="AD1372" s="16" t="str">
        <f t="shared" si="109"/>
        <v/>
      </c>
      <c r="AE1372" s="20" t="str">
        <f>IF(ISERROR(VLOOKUP($AC1372&amp;"-"&amp;$F1372&amp;" "&amp;G1372,Bonuses!$B$1:$G$1006,4,FALSE)),"",INT(VLOOKUP($AC1372&amp;"-"&amp;$F1372&amp;" "&amp;$G1372,Bonuses!$B$1:$G$1006,4,FALSE)))</f>
        <v/>
      </c>
      <c r="AF1372" s="16" t="str">
        <f>IF(ISERROR(VLOOKUP($AC1372&amp;"-"&amp;$F1372,Bonuses!$B$1:$G$1006,5,FALSE)),"",IF(VLOOKUP($AC1372&amp;"-"&amp;$F1372,Bonuses!$B$1:$G$1006,5,FALSE)="","",VLOOKUP($AC1372&amp;"-"&amp;$F1372,Bonuses!$B$1:$G$1006,6,FALSE)&amp;" yrs, "&amp;VLOOKUP($AC1372&amp;"-"&amp;$F1372,Bonuses!$B$1:$G$1006,5,FALSE)))</f>
        <v/>
      </c>
    </row>
    <row r="1373" spans="1:32" s="21" customFormat="1" x14ac:dyDescent="0.25">
      <c r="A1373" s="21" t="s">
        <v>2222</v>
      </c>
      <c r="B1373" s="21">
        <f t="shared" si="105"/>
        <v>0</v>
      </c>
      <c r="C1373" s="21" t="str">
        <f t="shared" si="106"/>
        <v>B</v>
      </c>
      <c r="D1373" s="17">
        <f>IF($C1373="B",VLOOKUP($A1373,Bat!$A$4:$BF$2320,D$1,FALSE),VLOOKUP($A1373,Pit!$A$4:$BA$1686,D$2,FALSE))</f>
        <v>5215</v>
      </c>
      <c r="E1373" s="16" t="str">
        <f>IF($C1373="B",VLOOKUP($A1373,Bat!$A$4:$BF$2320,E$1,FALSE),VLOOKUP($A1373,Pit!$A$4:$BA$1686,E$2,FALSE))</f>
        <v>C</v>
      </c>
      <c r="F1373" s="16" t="str">
        <f>IF($C1373="B",VLOOKUP($A1373,Bat!$A$4:$BF$2320,F$1,FALSE),VLOOKUP($A1373,Pit!$A$4:$BA$1686,F$2,FALSE))</f>
        <v>Chris</v>
      </c>
      <c r="G1373" s="16" t="str">
        <f>IF($C1373="B",VLOOKUP($A1373,Bat!$A$4:$BF$2320,G$1,FALSE),VLOOKUP($A1373,Pit!$A$4:$BA$1686,G$2,FALSE))</f>
        <v>McCauley</v>
      </c>
      <c r="H1373" s="16">
        <f>IF($C1373="B",VLOOKUP($A1373,Bat!$A$4:$BF$2320,H$1,FALSE),VLOOKUP($A1373,Pit!$A$4:$BA$1686,H$2,FALSE))</f>
        <v>24</v>
      </c>
      <c r="I1373" s="16" t="str">
        <f>IF($C1373="B",VLOOKUP($A1373,Bat!$A$4:$BF$2320,I$1,FALSE),VLOOKUP($A1373,Pit!$A$4:$BA$1686,I$2,FALSE))</f>
        <v>R</v>
      </c>
      <c r="J1373" s="16" t="str">
        <f>IF($C1373="B",VLOOKUP($A1373,Bat!$A$4:$BF$2320,J$1,FALSE),VLOOKUP($A1373,Pit!$A$4:$BA$1686,J$2,FALSE))</f>
        <v>R</v>
      </c>
      <c r="K1373" s="16" t="str">
        <f>IF($C1373="B",VLOOKUP($A1373,Bat!$A$4:$BF$2320,K$1,FALSE),VLOOKUP($A1373,Pit!$A$4:$BA$1686,K$2,FALSE))</f>
        <v>Low</v>
      </c>
      <c r="L1373" s="17" t="str">
        <f>IF($C1373="B",VLOOKUP($A1373,Bat!$A$4:$BF$2320,L$1,FALSE),VLOOKUP($A1373,Pit!$A$4:$BA$1686,L$2,FALSE))</f>
        <v>Normal</v>
      </c>
      <c r="M1373" s="16">
        <f>IF($C1373="B",VLOOKUP($A1373,Bat!$A$4:$BF$2320,M$1,FALSE),VLOOKUP($A1373,Pit!$A$4:$BA$1686,M$2,FALSE))</f>
        <v>2</v>
      </c>
      <c r="N1373" s="16">
        <f>IF($C1373="B",VLOOKUP($A1373,Bat!$A$4:$BF$2320,N$1,FALSE),VLOOKUP($A1373,Pit!$A$4:$BA$1686,N$2,FALSE))</f>
        <v>2</v>
      </c>
      <c r="O1373" s="16">
        <f>IF($C1373="B",VLOOKUP($A1373,Bat!$A$4:$BF$2320,O$1,FALSE),VLOOKUP($A1373,Pit!$A$4:$BA$1686,O$2,FALSE))</f>
        <v>3</v>
      </c>
      <c r="P1373" s="16">
        <f>IF($C1373="B",VLOOKUP($A1373,Bat!$A$4:$BF$2320,P$1,FALSE),VLOOKUP($A1373,Pit!$A$4:$BA$1686,P$2,FALSE))</f>
        <v>2</v>
      </c>
      <c r="Q1373" s="17">
        <f>IF($C1373="B",VLOOKUP($A1373,Bat!$A$4:$BF$2320,Q$1,FALSE),VLOOKUP($A1373,Pit!$A$4:$BA$1686,Q$2,FALSE))</f>
        <v>3</v>
      </c>
      <c r="R1373" s="18">
        <f>IF($C1373="B",VLOOKUP($A1373,Bat!$A$4:$BF$2320,R$1,FALSE),VLOOKUP($A1373,Pit!$A$4:$BA$1686,R$2,FALSE))</f>
        <v>-6.7571139757922349</v>
      </c>
      <c r="S1373" s="19">
        <f>IF($C1373="B",VLOOKUP($A1373,Bat!$A$4:$BF$2320,S$1,FALSE),VLOOKUP($A1373,Pit!$A$4:$BA$1686,S$2,FALSE))</f>
        <v>-0.54874724442505585</v>
      </c>
      <c r="T1373" s="20" t="str">
        <f>IF($C1373="B",VLOOKUP($A1373,Bat!$A$4:$BF$2320,T$1,FALSE),VLOOKUP($A1373,Pit!$A$4:$BA$1686,T$2,FALSE))</f>
        <v>Slot</v>
      </c>
      <c r="U1373" s="17" t="str">
        <f>VLOOKUP(IF($C1373="B",VLOOKUP($A1373,Bat!$A$4:$AU$2320,U$1,FALSE),VLOOKUP($A1373,Pit!$A$4:$BE$1686,U$2,FALSE)),COND!$A$35:$B$41,2,FALSE)</f>
        <v>??</v>
      </c>
      <c r="V1373" s="21">
        <f>IF($C1373="B",VLOOKUP($A1373,Bat!$A$4:$AT$2284,46,FALSE),VLOOKUP($A1373,Pit!$A$4:$BD$1664,56,FALSE))</f>
        <v>1030</v>
      </c>
      <c r="W1373" s="16">
        <f t="shared" si="107"/>
        <v>1030</v>
      </c>
      <c r="X1373" s="16"/>
      <c r="Y1373" s="22">
        <f t="shared" si="108"/>
        <v>1048</v>
      </c>
      <c r="Z1373" s="16" t="str">
        <f>IFERROR(VLOOKUP($D1373,Results37!$F$3:$L$1396,Z$1,FALSE),"")</f>
        <v/>
      </c>
      <c r="AA1373" s="47" t="str">
        <f>IF(ISERROR(VLOOKUP(D1373,Results37!$F$3:$O$399,AA$1,FALSE)),"",IF(VLOOKUP(D1373,Results37!$F$3:$O$399,AA$1+1,FALSE)=1,"S"&amp;VLOOKUP(D1373,Results37!$F$3:$O$399,AA$1,FALSE),VLOOKUP(D1373,Results37!$F$3:$O$399,AA$1,FALSE)))</f>
        <v/>
      </c>
      <c r="AB1373" s="16" t="str">
        <f>IFERROR(VLOOKUP($D1373,Results37!$F$3:$L$1396,AB$1,FALSE),"")</f>
        <v/>
      </c>
      <c r="AC1373" s="16" t="str">
        <f>IFERROR(VLOOKUP($D1373,Results37!$F$3:$L$1396,AC$1,FALSE),"")</f>
        <v/>
      </c>
      <c r="AD1373" s="16" t="str">
        <f t="shared" si="109"/>
        <v/>
      </c>
      <c r="AE1373" s="20" t="str">
        <f>IF(ISERROR(VLOOKUP($AC1373&amp;"-"&amp;$F1373&amp;" "&amp;G1373,Bonuses!$B$1:$G$1006,4,FALSE)),"",INT(VLOOKUP($AC1373&amp;"-"&amp;$F1373&amp;" "&amp;$G1373,Bonuses!$B$1:$G$1006,4,FALSE)))</f>
        <v/>
      </c>
      <c r="AF1373" s="16" t="str">
        <f>IF(ISERROR(VLOOKUP($AC1373&amp;"-"&amp;$F1373,Bonuses!$B$1:$G$1006,5,FALSE)),"",IF(VLOOKUP($AC1373&amp;"-"&amp;$F1373,Bonuses!$B$1:$G$1006,5,FALSE)="","",VLOOKUP($AC1373&amp;"-"&amp;$F1373,Bonuses!$B$1:$G$1006,6,FALSE)&amp;" yrs, "&amp;VLOOKUP($AC1373&amp;"-"&amp;$F1373,Bonuses!$B$1:$G$1006,5,FALSE)))</f>
        <v/>
      </c>
    </row>
    <row r="1374" spans="1:32" s="21" customFormat="1" x14ac:dyDescent="0.25">
      <c r="A1374" s="21" t="s">
        <v>3095</v>
      </c>
      <c r="B1374" s="21">
        <f t="shared" si="105"/>
        <v>0</v>
      </c>
      <c r="C1374" s="21" t="str">
        <f t="shared" si="106"/>
        <v>B</v>
      </c>
      <c r="D1374" s="17">
        <f>IF($C1374="B",VLOOKUP($A1374,Bat!$A$4:$BF$2320,D$1,FALSE),VLOOKUP($A1374,Pit!$A$4:$BA$1686,D$2,FALSE))</f>
        <v>4939</v>
      </c>
      <c r="E1374" s="16" t="str">
        <f>IF($C1374="B",VLOOKUP($A1374,Bat!$A$4:$BF$2320,E$1,FALSE),VLOOKUP($A1374,Pit!$A$4:$BA$1686,E$2,FALSE))</f>
        <v>C</v>
      </c>
      <c r="F1374" s="16" t="str">
        <f>IF($C1374="B",VLOOKUP($A1374,Bat!$A$4:$BF$2320,F$1,FALSE),VLOOKUP($A1374,Pit!$A$4:$BA$1686,F$2,FALSE))</f>
        <v>Jeff</v>
      </c>
      <c r="G1374" s="16" t="str">
        <f>IF($C1374="B",VLOOKUP($A1374,Bat!$A$4:$BF$2320,G$1,FALSE),VLOOKUP($A1374,Pit!$A$4:$BA$1686,G$2,FALSE))</f>
        <v>Denby</v>
      </c>
      <c r="H1374" s="16">
        <f>IF($C1374="B",VLOOKUP($A1374,Bat!$A$4:$BF$2320,H$1,FALSE),VLOOKUP($A1374,Pit!$A$4:$BA$1686,H$2,FALSE))</f>
        <v>24</v>
      </c>
      <c r="I1374" s="16" t="str">
        <f>IF($C1374="B",VLOOKUP($A1374,Bat!$A$4:$BF$2320,I$1,FALSE),VLOOKUP($A1374,Pit!$A$4:$BA$1686,I$2,FALSE))</f>
        <v>R</v>
      </c>
      <c r="J1374" s="16" t="str">
        <f>IF($C1374="B",VLOOKUP($A1374,Bat!$A$4:$BF$2320,J$1,FALSE),VLOOKUP($A1374,Pit!$A$4:$BA$1686,J$2,FALSE))</f>
        <v>R</v>
      </c>
      <c r="K1374" s="16" t="str">
        <f>IF($C1374="B",VLOOKUP($A1374,Bat!$A$4:$BF$2320,K$1,FALSE),VLOOKUP($A1374,Pit!$A$4:$BA$1686,K$2,FALSE))</f>
        <v>Normal</v>
      </c>
      <c r="L1374" s="17" t="str">
        <f>IF($C1374="B",VLOOKUP($A1374,Bat!$A$4:$BF$2320,L$1,FALSE),VLOOKUP($A1374,Pit!$A$4:$BA$1686,L$2,FALSE))</f>
        <v>Normal</v>
      </c>
      <c r="M1374" s="16">
        <f>IF($C1374="B",VLOOKUP($A1374,Bat!$A$4:$BF$2320,M$1,FALSE),VLOOKUP($A1374,Pit!$A$4:$BA$1686,M$2,FALSE))</f>
        <v>2</v>
      </c>
      <c r="N1374" s="16">
        <f>IF($C1374="B",VLOOKUP($A1374,Bat!$A$4:$BF$2320,N$1,FALSE),VLOOKUP($A1374,Pit!$A$4:$BA$1686,N$2,FALSE))</f>
        <v>2</v>
      </c>
      <c r="O1374" s="16">
        <f>IF($C1374="B",VLOOKUP($A1374,Bat!$A$4:$BF$2320,O$1,FALSE),VLOOKUP($A1374,Pit!$A$4:$BA$1686,O$2,FALSE))</f>
        <v>2</v>
      </c>
      <c r="P1374" s="16">
        <f>IF($C1374="B",VLOOKUP($A1374,Bat!$A$4:$BF$2320,P$1,FALSE),VLOOKUP($A1374,Pit!$A$4:$BA$1686,P$2,FALSE))</f>
        <v>2</v>
      </c>
      <c r="Q1374" s="17">
        <f>IF($C1374="B",VLOOKUP($A1374,Bat!$A$4:$BF$2320,Q$1,FALSE),VLOOKUP($A1374,Pit!$A$4:$BA$1686,Q$2,FALSE))</f>
        <v>3</v>
      </c>
      <c r="R1374" s="18">
        <f>IF($C1374="B",VLOOKUP($A1374,Bat!$A$4:$BF$2320,R$1,FALSE),VLOOKUP($A1374,Pit!$A$4:$BA$1686,R$2,FALSE))</f>
        <v>-6.8205185707457225</v>
      </c>
      <c r="S1374" s="19">
        <f>IF($C1374="B",VLOOKUP($A1374,Bat!$A$4:$BF$2320,S$1,FALSE),VLOOKUP($A1374,Pit!$A$4:$BA$1686,S$2,FALSE))</f>
        <v>-0.55778724478722308</v>
      </c>
      <c r="T1374" s="20" t="str">
        <f>IF($C1374="B",VLOOKUP($A1374,Bat!$A$4:$BF$2320,T$1,FALSE),VLOOKUP($A1374,Pit!$A$4:$BA$1686,T$2,FALSE))</f>
        <v>Slot</v>
      </c>
      <c r="U1374" s="17" t="str">
        <f>VLOOKUP(IF($C1374="B",VLOOKUP($A1374,Bat!$A$4:$AU$2320,U$1,FALSE),VLOOKUP($A1374,Pit!$A$4:$BE$1686,U$2,FALSE)),COND!$A$35:$B$41,2,FALSE)</f>
        <v>??</v>
      </c>
      <c r="V1374" s="21">
        <f>IF($C1374="B",VLOOKUP($A1374,Bat!$A$4:$AT$2284,46,FALSE),VLOOKUP($A1374,Pit!$A$4:$BD$1664,56,FALSE))</f>
        <v>1031</v>
      </c>
      <c r="W1374" s="16">
        <f t="shared" si="107"/>
        <v>1031</v>
      </c>
      <c r="X1374" s="16"/>
      <c r="Y1374" s="22">
        <f t="shared" si="108"/>
        <v>1055</v>
      </c>
      <c r="Z1374" s="16" t="str">
        <f>IFERROR(VLOOKUP($D1374,Results37!$F$3:$L$1396,Z$1,FALSE),"")</f>
        <v/>
      </c>
      <c r="AA1374" s="47" t="str">
        <f>IF(ISERROR(VLOOKUP(D1374,Results37!$F$3:$O$399,AA$1,FALSE)),"",IF(VLOOKUP(D1374,Results37!$F$3:$O$399,AA$1+1,FALSE)=1,"S"&amp;VLOOKUP(D1374,Results37!$F$3:$O$399,AA$1,FALSE),VLOOKUP(D1374,Results37!$F$3:$O$399,AA$1,FALSE)))</f>
        <v/>
      </c>
      <c r="AB1374" s="16" t="str">
        <f>IFERROR(VLOOKUP($D1374,Results37!$F$3:$L$1396,AB$1,FALSE),"")</f>
        <v/>
      </c>
      <c r="AC1374" s="16" t="str">
        <f>IFERROR(VLOOKUP($D1374,Results37!$F$3:$L$1396,AC$1,FALSE),"")</f>
        <v/>
      </c>
      <c r="AD1374" s="16" t="str">
        <f t="shared" si="109"/>
        <v/>
      </c>
      <c r="AE1374" s="20" t="str">
        <f>IF(ISERROR(VLOOKUP($AC1374&amp;"-"&amp;$F1374&amp;" "&amp;G1374,Bonuses!$B$1:$G$1006,4,FALSE)),"",INT(VLOOKUP($AC1374&amp;"-"&amp;$F1374&amp;" "&amp;$G1374,Bonuses!$B$1:$G$1006,4,FALSE)))</f>
        <v/>
      </c>
      <c r="AF1374" s="16" t="str">
        <f>IF(ISERROR(VLOOKUP($AC1374&amp;"-"&amp;$F1374,Bonuses!$B$1:$G$1006,5,FALSE)),"",IF(VLOOKUP($AC1374&amp;"-"&amp;$F1374,Bonuses!$B$1:$G$1006,5,FALSE)="","",VLOOKUP($AC1374&amp;"-"&amp;$F1374,Bonuses!$B$1:$G$1006,6,FALSE)&amp;" yrs, "&amp;VLOOKUP($AC1374&amp;"-"&amp;$F1374,Bonuses!$B$1:$G$1006,5,FALSE)))</f>
        <v/>
      </c>
    </row>
    <row r="1375" spans="1:32" s="21" customFormat="1" x14ac:dyDescent="0.25">
      <c r="A1375" s="21" t="s">
        <v>2183</v>
      </c>
      <c r="B1375" s="21">
        <f t="shared" si="105"/>
        <v>0</v>
      </c>
      <c r="C1375" s="21" t="str">
        <f t="shared" si="106"/>
        <v>B</v>
      </c>
      <c r="D1375" s="17">
        <f>IF($C1375="B",VLOOKUP($A1375,Bat!$A$4:$BF$2320,D$1,FALSE),VLOOKUP($A1375,Pit!$A$4:$BA$1686,D$2,FALSE))</f>
        <v>5639</v>
      </c>
      <c r="E1375" s="16" t="str">
        <f>IF($C1375="B",VLOOKUP($A1375,Bat!$A$4:$BF$2320,E$1,FALSE),VLOOKUP($A1375,Pit!$A$4:$BA$1686,E$2,FALSE))</f>
        <v>1B</v>
      </c>
      <c r="F1375" s="16" t="str">
        <f>IF($C1375="B",VLOOKUP($A1375,Bat!$A$4:$BF$2320,F$1,FALSE),VLOOKUP($A1375,Pit!$A$4:$BA$1686,F$2,FALSE))</f>
        <v>Ryunosuke</v>
      </c>
      <c r="G1375" s="16" t="str">
        <f>IF($C1375="B",VLOOKUP($A1375,Bat!$A$4:$BF$2320,G$1,FALSE),VLOOKUP($A1375,Pit!$A$4:$BA$1686,G$2,FALSE))</f>
        <v>Otsuka</v>
      </c>
      <c r="H1375" s="16">
        <f>IF($C1375="B",VLOOKUP($A1375,Bat!$A$4:$BF$2320,H$1,FALSE),VLOOKUP($A1375,Pit!$A$4:$BA$1686,H$2,FALSE))</f>
        <v>24</v>
      </c>
      <c r="I1375" s="16" t="str">
        <f>IF($C1375="B",VLOOKUP($A1375,Bat!$A$4:$BF$2320,I$1,FALSE),VLOOKUP($A1375,Pit!$A$4:$BA$1686,I$2,FALSE))</f>
        <v>R</v>
      </c>
      <c r="J1375" s="16" t="str">
        <f>IF($C1375="B",VLOOKUP($A1375,Bat!$A$4:$BF$2320,J$1,FALSE),VLOOKUP($A1375,Pit!$A$4:$BA$1686,J$2,FALSE))</f>
        <v>R</v>
      </c>
      <c r="K1375" s="16" t="str">
        <f>IF($C1375="B",VLOOKUP($A1375,Bat!$A$4:$BF$2320,K$1,FALSE),VLOOKUP($A1375,Pit!$A$4:$BA$1686,K$2,FALSE))</f>
        <v>Low</v>
      </c>
      <c r="L1375" s="17" t="str">
        <f>IF($C1375="B",VLOOKUP($A1375,Bat!$A$4:$BF$2320,L$1,FALSE),VLOOKUP($A1375,Pit!$A$4:$BA$1686,L$2,FALSE))</f>
        <v>Low</v>
      </c>
      <c r="M1375" s="16">
        <f>IF($C1375="B",VLOOKUP($A1375,Bat!$A$4:$BF$2320,M$1,FALSE),VLOOKUP($A1375,Pit!$A$4:$BA$1686,M$2,FALSE))</f>
        <v>2</v>
      </c>
      <c r="N1375" s="16">
        <f>IF($C1375="B",VLOOKUP($A1375,Bat!$A$4:$BF$2320,N$1,FALSE),VLOOKUP($A1375,Pit!$A$4:$BA$1686,N$2,FALSE))</f>
        <v>2</v>
      </c>
      <c r="O1375" s="16">
        <f>IF($C1375="B",VLOOKUP($A1375,Bat!$A$4:$BF$2320,O$1,FALSE),VLOOKUP($A1375,Pit!$A$4:$BA$1686,O$2,FALSE))</f>
        <v>4</v>
      </c>
      <c r="P1375" s="16">
        <f>IF($C1375="B",VLOOKUP($A1375,Bat!$A$4:$BF$2320,P$1,FALSE),VLOOKUP($A1375,Pit!$A$4:$BA$1686,P$2,FALSE))</f>
        <v>1</v>
      </c>
      <c r="Q1375" s="17">
        <f>IF($C1375="B",VLOOKUP($A1375,Bat!$A$4:$BF$2320,Q$1,FALSE),VLOOKUP($A1375,Pit!$A$4:$BA$1686,Q$2,FALSE))</f>
        <v>3</v>
      </c>
      <c r="R1375" s="18">
        <f>IF($C1375="B",VLOOKUP($A1375,Bat!$A$4:$BF$2320,R$1,FALSE),VLOOKUP($A1375,Pit!$A$4:$BA$1686,R$2,FALSE))</f>
        <v>-6.9368906476203911</v>
      </c>
      <c r="S1375" s="19">
        <f>IF($C1375="B",VLOOKUP($A1375,Bat!$A$4:$BF$2320,S$1,FALSE),VLOOKUP($A1375,Pit!$A$4:$BA$1686,S$2,FALSE))</f>
        <v>-0.57437915926700001</v>
      </c>
      <c r="T1375" s="20" t="str">
        <f>IF($C1375="B",VLOOKUP($A1375,Bat!$A$4:$BF$2320,T$1,FALSE),VLOOKUP($A1375,Pit!$A$4:$BA$1686,T$2,FALSE))</f>
        <v>Slot</v>
      </c>
      <c r="U1375" s="17" t="str">
        <f>VLOOKUP(IF($C1375="B",VLOOKUP($A1375,Bat!$A$4:$AU$2320,U$1,FALSE),VLOOKUP($A1375,Pit!$A$4:$BE$1686,U$2,FALSE)),COND!$A$35:$B$41,2,FALSE)</f>
        <v>??</v>
      </c>
      <c r="V1375" s="21">
        <f>IF($C1375="B",VLOOKUP($A1375,Bat!$A$4:$AT$2284,46,FALSE),VLOOKUP($A1375,Pit!$A$4:$BD$1664,56,FALSE))</f>
        <v>1032</v>
      </c>
      <c r="W1375" s="16">
        <f t="shared" si="107"/>
        <v>1032</v>
      </c>
      <c r="X1375" s="16"/>
      <c r="Y1375" s="22">
        <f t="shared" si="108"/>
        <v>1063</v>
      </c>
      <c r="Z1375" s="16" t="str">
        <f>IFERROR(VLOOKUP($D1375,Results37!$F$3:$L$1396,Z$1,FALSE),"")</f>
        <v/>
      </c>
      <c r="AA1375" s="47" t="str">
        <f>IF(ISERROR(VLOOKUP(D1375,Results37!$F$3:$O$399,AA$1,FALSE)),"",IF(VLOOKUP(D1375,Results37!$F$3:$O$399,AA$1+1,FALSE)=1,"S"&amp;VLOOKUP(D1375,Results37!$F$3:$O$399,AA$1,FALSE),VLOOKUP(D1375,Results37!$F$3:$O$399,AA$1,FALSE)))</f>
        <v/>
      </c>
      <c r="AB1375" s="16" t="str">
        <f>IFERROR(VLOOKUP($D1375,Results37!$F$3:$L$1396,AB$1,FALSE),"")</f>
        <v/>
      </c>
      <c r="AC1375" s="16" t="str">
        <f>IFERROR(VLOOKUP($D1375,Results37!$F$3:$L$1396,AC$1,FALSE),"")</f>
        <v/>
      </c>
      <c r="AD1375" s="16" t="str">
        <f t="shared" si="109"/>
        <v/>
      </c>
      <c r="AE1375" s="20" t="str">
        <f>IF(ISERROR(VLOOKUP($AC1375&amp;"-"&amp;$F1375&amp;" "&amp;G1375,Bonuses!$B$1:$G$1006,4,FALSE)),"",INT(VLOOKUP($AC1375&amp;"-"&amp;$F1375&amp;" "&amp;$G1375,Bonuses!$B$1:$G$1006,4,FALSE)))</f>
        <v/>
      </c>
      <c r="AF1375" s="16" t="str">
        <f>IF(ISERROR(VLOOKUP($AC1375&amp;"-"&amp;$F1375,Bonuses!$B$1:$G$1006,5,FALSE)),"",IF(VLOOKUP($AC1375&amp;"-"&amp;$F1375,Bonuses!$B$1:$G$1006,5,FALSE)="","",VLOOKUP($AC1375&amp;"-"&amp;$F1375,Bonuses!$B$1:$G$1006,6,FALSE)&amp;" yrs, "&amp;VLOOKUP($AC1375&amp;"-"&amp;$F1375,Bonuses!$B$1:$G$1006,5,FALSE)))</f>
        <v/>
      </c>
    </row>
    <row r="1376" spans="1:32" s="21" customFormat="1" x14ac:dyDescent="0.25">
      <c r="A1376" s="21" t="s">
        <v>2190</v>
      </c>
      <c r="B1376" s="21">
        <f t="shared" si="105"/>
        <v>0</v>
      </c>
      <c r="C1376" s="21" t="str">
        <f t="shared" si="106"/>
        <v>B</v>
      </c>
      <c r="D1376" s="17">
        <f>IF($C1376="B",VLOOKUP($A1376,Bat!$A$4:$BF$2320,D$1,FALSE),VLOOKUP($A1376,Pit!$A$4:$BA$1686,D$2,FALSE))</f>
        <v>4930</v>
      </c>
      <c r="E1376" s="16" t="str">
        <f>IF($C1376="B",VLOOKUP($A1376,Bat!$A$4:$BF$2320,E$1,FALSE),VLOOKUP($A1376,Pit!$A$4:$BA$1686,E$2,FALSE))</f>
        <v>2B</v>
      </c>
      <c r="F1376" s="16" t="str">
        <f>IF($C1376="B",VLOOKUP($A1376,Bat!$A$4:$BF$2320,F$1,FALSE),VLOOKUP($A1376,Pit!$A$4:$BA$1686,F$2,FALSE))</f>
        <v>Martín</v>
      </c>
      <c r="G1376" s="16" t="str">
        <f>IF($C1376="B",VLOOKUP($A1376,Bat!$A$4:$BF$2320,G$1,FALSE),VLOOKUP($A1376,Pit!$A$4:$BA$1686,G$2,FALSE))</f>
        <v>Betancourt</v>
      </c>
      <c r="H1376" s="16">
        <f>IF($C1376="B",VLOOKUP($A1376,Bat!$A$4:$BF$2320,H$1,FALSE),VLOOKUP($A1376,Pit!$A$4:$BA$1686,H$2,FALSE))</f>
        <v>24</v>
      </c>
      <c r="I1376" s="16" t="str">
        <f>IF($C1376="B",VLOOKUP($A1376,Bat!$A$4:$BF$2320,I$1,FALSE),VLOOKUP($A1376,Pit!$A$4:$BA$1686,I$2,FALSE))</f>
        <v>R</v>
      </c>
      <c r="J1376" s="16" t="str">
        <f>IF($C1376="B",VLOOKUP($A1376,Bat!$A$4:$BF$2320,J$1,FALSE),VLOOKUP($A1376,Pit!$A$4:$BA$1686,J$2,FALSE))</f>
        <v>R</v>
      </c>
      <c r="K1376" s="16" t="str">
        <f>IF($C1376="B",VLOOKUP($A1376,Bat!$A$4:$BF$2320,K$1,FALSE),VLOOKUP($A1376,Pit!$A$4:$BA$1686,K$2,FALSE))</f>
        <v>High</v>
      </c>
      <c r="L1376" s="17" t="str">
        <f>IF($C1376="B",VLOOKUP($A1376,Bat!$A$4:$BF$2320,L$1,FALSE),VLOOKUP($A1376,Pit!$A$4:$BA$1686,L$2,FALSE))</f>
        <v>Low</v>
      </c>
      <c r="M1376" s="16">
        <f>IF($C1376="B",VLOOKUP($A1376,Bat!$A$4:$BF$2320,M$1,FALSE),VLOOKUP($A1376,Pit!$A$4:$BA$1686,M$2,FALSE))</f>
        <v>2</v>
      </c>
      <c r="N1376" s="16">
        <f>IF($C1376="B",VLOOKUP($A1376,Bat!$A$4:$BF$2320,N$1,FALSE),VLOOKUP($A1376,Pit!$A$4:$BA$1686,N$2,FALSE))</f>
        <v>3</v>
      </c>
      <c r="O1376" s="16">
        <f>IF($C1376="B",VLOOKUP($A1376,Bat!$A$4:$BF$2320,O$1,FALSE),VLOOKUP($A1376,Pit!$A$4:$BA$1686,O$2,FALSE))</f>
        <v>2</v>
      </c>
      <c r="P1376" s="16">
        <f>IF($C1376="B",VLOOKUP($A1376,Bat!$A$4:$BF$2320,P$1,FALSE),VLOOKUP($A1376,Pit!$A$4:$BA$1686,P$2,FALSE))</f>
        <v>1</v>
      </c>
      <c r="Q1376" s="17">
        <f>IF($C1376="B",VLOOKUP($A1376,Bat!$A$4:$BF$2320,Q$1,FALSE),VLOOKUP($A1376,Pit!$A$4:$BA$1686,Q$2,FALSE))</f>
        <v>3</v>
      </c>
      <c r="R1376" s="18">
        <f>IF($C1376="B",VLOOKUP($A1376,Bat!$A$4:$BF$2320,R$1,FALSE),VLOOKUP($A1376,Pit!$A$4:$BA$1686,R$2,FALSE))</f>
        <v>-7.1085403268260094</v>
      </c>
      <c r="S1376" s="19">
        <f>IF($C1376="B",VLOOKUP($A1376,Bat!$A$4:$BF$2320,S$1,FALSE),VLOOKUP($A1376,Pit!$A$4:$BA$1686,S$2,FALSE))</f>
        <v>-0.5988523565695455</v>
      </c>
      <c r="T1376" s="20" t="str">
        <f>IF($C1376="B",VLOOKUP($A1376,Bat!$A$4:$BF$2320,T$1,FALSE),VLOOKUP($A1376,Pit!$A$4:$BA$1686,T$2,FALSE))</f>
        <v>Slot</v>
      </c>
      <c r="U1376" s="17" t="str">
        <f>VLOOKUP(IF($C1376="B",VLOOKUP($A1376,Bat!$A$4:$AU$2320,U$1,FALSE),VLOOKUP($A1376,Pit!$A$4:$BE$1686,U$2,FALSE)),COND!$A$35:$B$41,2,FALSE)</f>
        <v>??</v>
      </c>
      <c r="V1376" s="21">
        <f>IF($C1376="B",VLOOKUP($A1376,Bat!$A$4:$AT$2284,46,FALSE),VLOOKUP($A1376,Pit!$A$4:$BD$1664,56,FALSE))</f>
        <v>1033</v>
      </c>
      <c r="W1376" s="16">
        <f t="shared" si="107"/>
        <v>1033</v>
      </c>
      <c r="X1376" s="16"/>
      <c r="Y1376" s="22">
        <f t="shared" si="108"/>
        <v>1075</v>
      </c>
      <c r="Z1376" s="16" t="str">
        <f>IFERROR(VLOOKUP($D1376,Results37!$F$3:$L$1396,Z$1,FALSE),"")</f>
        <v/>
      </c>
      <c r="AA1376" s="47" t="str">
        <f>IF(ISERROR(VLOOKUP(D1376,Results37!$F$3:$O$399,AA$1,FALSE)),"",IF(VLOOKUP(D1376,Results37!$F$3:$O$399,AA$1+1,FALSE)=1,"S"&amp;VLOOKUP(D1376,Results37!$F$3:$O$399,AA$1,FALSE),VLOOKUP(D1376,Results37!$F$3:$O$399,AA$1,FALSE)))</f>
        <v/>
      </c>
      <c r="AB1376" s="16" t="str">
        <f>IFERROR(VLOOKUP($D1376,Results37!$F$3:$L$1396,AB$1,FALSE),"")</f>
        <v/>
      </c>
      <c r="AC1376" s="16" t="str">
        <f>IFERROR(VLOOKUP($D1376,Results37!$F$3:$L$1396,AC$1,FALSE),"")</f>
        <v/>
      </c>
      <c r="AD1376" s="16" t="str">
        <f t="shared" si="109"/>
        <v/>
      </c>
      <c r="AE1376" s="20" t="str">
        <f>IF(ISERROR(VLOOKUP($AC1376&amp;"-"&amp;$F1376&amp;" "&amp;G1376,Bonuses!$B$1:$G$1006,4,FALSE)),"",INT(VLOOKUP($AC1376&amp;"-"&amp;$F1376&amp;" "&amp;$G1376,Bonuses!$B$1:$G$1006,4,FALSE)))</f>
        <v/>
      </c>
      <c r="AF1376" s="16" t="str">
        <f>IF(ISERROR(VLOOKUP($AC1376&amp;"-"&amp;$F1376,Bonuses!$B$1:$G$1006,5,FALSE)),"",IF(VLOOKUP($AC1376&amp;"-"&amp;$F1376,Bonuses!$B$1:$G$1006,5,FALSE)="","",VLOOKUP($AC1376&amp;"-"&amp;$F1376,Bonuses!$B$1:$G$1006,6,FALSE)&amp;" yrs, "&amp;VLOOKUP($AC1376&amp;"-"&amp;$F1376,Bonuses!$B$1:$G$1006,5,FALSE)))</f>
        <v/>
      </c>
    </row>
    <row r="1377" spans="1:32" s="21" customFormat="1" x14ac:dyDescent="0.25">
      <c r="A1377" s="21" t="s">
        <v>2192</v>
      </c>
      <c r="B1377" s="21">
        <f t="shared" si="105"/>
        <v>0</v>
      </c>
      <c r="C1377" s="21" t="str">
        <f t="shared" si="106"/>
        <v>B</v>
      </c>
      <c r="D1377" s="17">
        <f>IF($C1377="B",VLOOKUP($A1377,Bat!$A$4:$BF$2320,D$1,FALSE),VLOOKUP($A1377,Pit!$A$4:$BA$1686,D$2,FALSE))</f>
        <v>4983</v>
      </c>
      <c r="E1377" s="16" t="str">
        <f>IF($C1377="B",VLOOKUP($A1377,Bat!$A$4:$BF$2320,E$1,FALSE),VLOOKUP($A1377,Pit!$A$4:$BA$1686,E$2,FALSE))</f>
        <v>CF</v>
      </c>
      <c r="F1377" s="16" t="str">
        <f>IF($C1377="B",VLOOKUP($A1377,Bat!$A$4:$BF$2320,F$1,FALSE),VLOOKUP($A1377,Pit!$A$4:$BA$1686,F$2,FALSE))</f>
        <v>Fujio</v>
      </c>
      <c r="G1377" s="16" t="str">
        <f>IF($C1377="B",VLOOKUP($A1377,Bat!$A$4:$BF$2320,G$1,FALSE),VLOOKUP($A1377,Pit!$A$4:$BA$1686,G$2,FALSE))</f>
        <v>Ono</v>
      </c>
      <c r="H1377" s="16">
        <f>IF($C1377="B",VLOOKUP($A1377,Bat!$A$4:$BF$2320,H$1,FALSE),VLOOKUP($A1377,Pit!$A$4:$BA$1686,H$2,FALSE))</f>
        <v>24</v>
      </c>
      <c r="I1377" s="16" t="str">
        <f>IF($C1377="B",VLOOKUP($A1377,Bat!$A$4:$BF$2320,I$1,FALSE),VLOOKUP($A1377,Pit!$A$4:$BA$1686,I$2,FALSE))</f>
        <v>L</v>
      </c>
      <c r="J1377" s="16" t="str">
        <f>IF($C1377="B",VLOOKUP($A1377,Bat!$A$4:$BF$2320,J$1,FALSE),VLOOKUP($A1377,Pit!$A$4:$BA$1686,J$2,FALSE))</f>
        <v>L</v>
      </c>
      <c r="K1377" s="16" t="str">
        <f>IF($C1377="B",VLOOKUP($A1377,Bat!$A$4:$BF$2320,K$1,FALSE),VLOOKUP($A1377,Pit!$A$4:$BA$1686,K$2,FALSE))</f>
        <v>Low</v>
      </c>
      <c r="L1377" s="17" t="str">
        <f>IF($C1377="B",VLOOKUP($A1377,Bat!$A$4:$BF$2320,L$1,FALSE),VLOOKUP($A1377,Pit!$A$4:$BA$1686,L$2,FALSE))</f>
        <v>Normal</v>
      </c>
      <c r="M1377" s="16">
        <f>IF($C1377="B",VLOOKUP($A1377,Bat!$A$4:$BF$2320,M$1,FALSE),VLOOKUP($A1377,Pit!$A$4:$BA$1686,M$2,FALSE))</f>
        <v>2</v>
      </c>
      <c r="N1377" s="16">
        <f>IF($C1377="B",VLOOKUP($A1377,Bat!$A$4:$BF$2320,N$1,FALSE),VLOOKUP($A1377,Pit!$A$4:$BA$1686,N$2,FALSE))</f>
        <v>2</v>
      </c>
      <c r="O1377" s="16">
        <f>IF($C1377="B",VLOOKUP($A1377,Bat!$A$4:$BF$2320,O$1,FALSE),VLOOKUP($A1377,Pit!$A$4:$BA$1686,O$2,FALSE))</f>
        <v>1</v>
      </c>
      <c r="P1377" s="16">
        <f>IF($C1377="B",VLOOKUP($A1377,Bat!$A$4:$BF$2320,P$1,FALSE),VLOOKUP($A1377,Pit!$A$4:$BA$1686,P$2,FALSE))</f>
        <v>2</v>
      </c>
      <c r="Q1377" s="17">
        <f>IF($C1377="B",VLOOKUP($A1377,Bat!$A$4:$BF$2320,Q$1,FALSE),VLOOKUP($A1377,Pit!$A$4:$BA$1686,Q$2,FALSE))</f>
        <v>3</v>
      </c>
      <c r="R1377" s="18">
        <f>IF($C1377="B",VLOOKUP($A1377,Bat!$A$4:$BF$2320,R$1,FALSE),VLOOKUP($A1377,Pit!$A$4:$BA$1686,R$2,FALSE))</f>
        <v>-7.1716976813958428</v>
      </c>
      <c r="S1377" s="19">
        <f>IF($C1377="B",VLOOKUP($A1377,Bat!$A$4:$BF$2320,S$1,FALSE),VLOOKUP($A1377,Pit!$A$4:$BA$1686,S$2,FALSE))</f>
        <v>-0.60785710628214373</v>
      </c>
      <c r="T1377" s="20" t="str">
        <f>IF($C1377="B",VLOOKUP($A1377,Bat!$A$4:$BF$2320,T$1,FALSE),VLOOKUP($A1377,Pit!$A$4:$BA$1686,T$2,FALSE))</f>
        <v>Slot</v>
      </c>
      <c r="U1377" s="17" t="str">
        <f>VLOOKUP(IF($C1377="B",VLOOKUP($A1377,Bat!$A$4:$AU$2320,U$1,FALSE),VLOOKUP($A1377,Pit!$A$4:$BE$1686,U$2,FALSE)),COND!$A$35:$B$41,2,FALSE)</f>
        <v>??</v>
      </c>
      <c r="V1377" s="21">
        <f>IF($C1377="B",VLOOKUP($A1377,Bat!$A$4:$AT$2284,46,FALSE),VLOOKUP($A1377,Pit!$A$4:$BD$1664,56,FALSE))</f>
        <v>1034</v>
      </c>
      <c r="W1377" s="16">
        <f t="shared" si="107"/>
        <v>1034</v>
      </c>
      <c r="X1377" s="16"/>
      <c r="Y1377" s="22">
        <f t="shared" si="108"/>
        <v>1083</v>
      </c>
      <c r="Z1377" s="16" t="str">
        <f>IFERROR(VLOOKUP($D1377,Results37!$F$3:$L$1396,Z$1,FALSE),"")</f>
        <v/>
      </c>
      <c r="AA1377" s="47" t="str">
        <f>IF(ISERROR(VLOOKUP(D1377,Results37!$F$3:$O$399,AA$1,FALSE)),"",IF(VLOOKUP(D1377,Results37!$F$3:$O$399,AA$1+1,FALSE)=1,"S"&amp;VLOOKUP(D1377,Results37!$F$3:$O$399,AA$1,FALSE),VLOOKUP(D1377,Results37!$F$3:$O$399,AA$1,FALSE)))</f>
        <v/>
      </c>
      <c r="AB1377" s="16" t="str">
        <f>IFERROR(VLOOKUP($D1377,Results37!$F$3:$L$1396,AB$1,FALSE),"")</f>
        <v/>
      </c>
      <c r="AC1377" s="16" t="str">
        <f>IFERROR(VLOOKUP($D1377,Results37!$F$3:$L$1396,AC$1,FALSE),"")</f>
        <v/>
      </c>
      <c r="AD1377" s="16" t="str">
        <f t="shared" si="109"/>
        <v/>
      </c>
      <c r="AE1377" s="20" t="str">
        <f>IF(ISERROR(VLOOKUP($AC1377&amp;"-"&amp;$F1377&amp;" "&amp;G1377,Bonuses!$B$1:$G$1006,4,FALSE)),"",INT(VLOOKUP($AC1377&amp;"-"&amp;$F1377&amp;" "&amp;$G1377,Bonuses!$B$1:$G$1006,4,FALSE)))</f>
        <v/>
      </c>
      <c r="AF1377" s="16" t="str">
        <f>IF(ISERROR(VLOOKUP($AC1377&amp;"-"&amp;$F1377,Bonuses!$B$1:$G$1006,5,FALSE)),"",IF(VLOOKUP($AC1377&amp;"-"&amp;$F1377,Bonuses!$B$1:$G$1006,5,FALSE)="","",VLOOKUP($AC1377&amp;"-"&amp;$F1377,Bonuses!$B$1:$G$1006,6,FALSE)&amp;" yrs, "&amp;VLOOKUP($AC1377&amp;"-"&amp;$F1377,Bonuses!$B$1:$G$1006,5,FALSE)))</f>
        <v/>
      </c>
    </row>
    <row r="1378" spans="1:32" s="21" customFormat="1" x14ac:dyDescent="0.25">
      <c r="A1378" s="21" t="s">
        <v>2202</v>
      </c>
      <c r="B1378" s="21">
        <f t="shared" si="105"/>
        <v>0</v>
      </c>
      <c r="C1378" s="21" t="str">
        <f t="shared" si="106"/>
        <v>B</v>
      </c>
      <c r="D1378" s="17">
        <f>IF($C1378="B",VLOOKUP($A1378,Bat!$A$4:$BF$2320,D$1,FALSE),VLOOKUP($A1378,Pit!$A$4:$BA$1686,D$2,FALSE))</f>
        <v>12967</v>
      </c>
      <c r="E1378" s="16" t="str">
        <f>IF($C1378="B",VLOOKUP($A1378,Bat!$A$4:$BF$2320,E$1,FALSE),VLOOKUP($A1378,Pit!$A$4:$BA$1686,E$2,FALSE))</f>
        <v>CF</v>
      </c>
      <c r="F1378" s="16" t="str">
        <f>IF($C1378="B",VLOOKUP($A1378,Bat!$A$4:$BF$2320,F$1,FALSE),VLOOKUP($A1378,Pit!$A$4:$BA$1686,F$2,FALSE))</f>
        <v>Javier</v>
      </c>
      <c r="G1378" s="16" t="str">
        <f>IF($C1378="B",VLOOKUP($A1378,Bat!$A$4:$BF$2320,G$1,FALSE),VLOOKUP($A1378,Pit!$A$4:$BA$1686,G$2,FALSE))</f>
        <v>Gámez</v>
      </c>
      <c r="H1378" s="16">
        <f>IF($C1378="B",VLOOKUP($A1378,Bat!$A$4:$BF$2320,H$1,FALSE),VLOOKUP($A1378,Pit!$A$4:$BA$1686,H$2,FALSE))</f>
        <v>24</v>
      </c>
      <c r="I1378" s="16" t="str">
        <f>IF($C1378="B",VLOOKUP($A1378,Bat!$A$4:$BF$2320,I$1,FALSE),VLOOKUP($A1378,Pit!$A$4:$BA$1686,I$2,FALSE))</f>
        <v>R</v>
      </c>
      <c r="J1378" s="16" t="str">
        <f>IF($C1378="B",VLOOKUP($A1378,Bat!$A$4:$BF$2320,J$1,FALSE),VLOOKUP($A1378,Pit!$A$4:$BA$1686,J$2,FALSE))</f>
        <v>R</v>
      </c>
      <c r="K1378" s="16" t="str">
        <f>IF($C1378="B",VLOOKUP($A1378,Bat!$A$4:$BF$2320,K$1,FALSE),VLOOKUP($A1378,Pit!$A$4:$BA$1686,K$2,FALSE))</f>
        <v>Low</v>
      </c>
      <c r="L1378" s="17" t="str">
        <f>IF($C1378="B",VLOOKUP($A1378,Bat!$A$4:$BF$2320,L$1,FALSE),VLOOKUP($A1378,Pit!$A$4:$BA$1686,L$2,FALSE))</f>
        <v>Normal</v>
      </c>
      <c r="M1378" s="16">
        <f>IF($C1378="B",VLOOKUP($A1378,Bat!$A$4:$BF$2320,M$1,FALSE),VLOOKUP($A1378,Pit!$A$4:$BA$1686,M$2,FALSE))</f>
        <v>1</v>
      </c>
      <c r="N1378" s="16">
        <f>IF($C1378="B",VLOOKUP($A1378,Bat!$A$4:$BF$2320,N$1,FALSE),VLOOKUP($A1378,Pit!$A$4:$BA$1686,N$2,FALSE))</f>
        <v>3</v>
      </c>
      <c r="O1378" s="16">
        <f>IF($C1378="B",VLOOKUP($A1378,Bat!$A$4:$BF$2320,O$1,FALSE),VLOOKUP($A1378,Pit!$A$4:$BA$1686,O$2,FALSE))</f>
        <v>3</v>
      </c>
      <c r="P1378" s="16">
        <f>IF($C1378="B",VLOOKUP($A1378,Bat!$A$4:$BF$2320,P$1,FALSE),VLOOKUP($A1378,Pit!$A$4:$BA$1686,P$2,FALSE))</f>
        <v>3</v>
      </c>
      <c r="Q1378" s="17">
        <f>IF($C1378="B",VLOOKUP($A1378,Bat!$A$4:$BF$2320,Q$1,FALSE),VLOOKUP($A1378,Pit!$A$4:$BA$1686,Q$2,FALSE))</f>
        <v>3</v>
      </c>
      <c r="R1378" s="18">
        <f>IF($C1378="B",VLOOKUP($A1378,Bat!$A$4:$BF$2320,R$1,FALSE),VLOOKUP($A1378,Pit!$A$4:$BA$1686,R$2,FALSE))</f>
        <v>-7.3604235730263579</v>
      </c>
      <c r="S1378" s="19">
        <f>IF($C1378="B",VLOOKUP($A1378,Bat!$A$4:$BF$2320,S$1,FALSE),VLOOKUP($A1378,Pit!$A$4:$BA$1686,S$2,FALSE))</f>
        <v>-0.63476496887383349</v>
      </c>
      <c r="T1378" s="20" t="str">
        <f>IF($C1378="B",VLOOKUP($A1378,Bat!$A$4:$BF$2320,T$1,FALSE),VLOOKUP($A1378,Pit!$A$4:$BA$1686,T$2,FALSE))</f>
        <v>Slot</v>
      </c>
      <c r="U1378" s="17" t="str">
        <f>VLOOKUP(IF($C1378="B",VLOOKUP($A1378,Bat!$A$4:$AU$2320,U$1,FALSE),VLOOKUP($A1378,Pit!$A$4:$BE$1686,U$2,FALSE)),COND!$A$35:$B$41,2,FALSE)</f>
        <v>??</v>
      </c>
      <c r="V1378" s="21">
        <f>IF($C1378="B",VLOOKUP($A1378,Bat!$A$4:$AT$2284,46,FALSE),VLOOKUP($A1378,Pit!$A$4:$BD$1664,56,FALSE))</f>
        <v>1035</v>
      </c>
      <c r="W1378" s="16">
        <f t="shared" si="107"/>
        <v>1035</v>
      </c>
      <c r="X1378" s="16"/>
      <c r="Y1378" s="22">
        <f t="shared" si="108"/>
        <v>1105</v>
      </c>
      <c r="Z1378" s="16" t="str">
        <f>IFERROR(VLOOKUP($D1378,Results37!$F$3:$L$1396,Z$1,FALSE),"")</f>
        <v/>
      </c>
      <c r="AA1378" s="47" t="str">
        <f>IF(ISERROR(VLOOKUP(D1378,Results37!$F$3:$O$399,AA$1,FALSE)),"",IF(VLOOKUP(D1378,Results37!$F$3:$O$399,AA$1+1,FALSE)=1,"S"&amp;VLOOKUP(D1378,Results37!$F$3:$O$399,AA$1,FALSE),VLOOKUP(D1378,Results37!$F$3:$O$399,AA$1,FALSE)))</f>
        <v/>
      </c>
      <c r="AB1378" s="16" t="str">
        <f>IFERROR(VLOOKUP($D1378,Results37!$F$3:$L$1396,AB$1,FALSE),"")</f>
        <v/>
      </c>
      <c r="AC1378" s="16" t="str">
        <f>IFERROR(VLOOKUP($D1378,Results37!$F$3:$L$1396,AC$1,FALSE),"")</f>
        <v/>
      </c>
      <c r="AD1378" s="16" t="str">
        <f t="shared" si="109"/>
        <v/>
      </c>
      <c r="AE1378" s="20" t="str">
        <f>IF(ISERROR(VLOOKUP($AC1378&amp;"-"&amp;$F1378&amp;" "&amp;G1378,Bonuses!$B$1:$G$1006,4,FALSE)),"",INT(VLOOKUP($AC1378&amp;"-"&amp;$F1378&amp;" "&amp;$G1378,Bonuses!$B$1:$G$1006,4,FALSE)))</f>
        <v/>
      </c>
      <c r="AF1378" s="16" t="str">
        <f>IF(ISERROR(VLOOKUP($AC1378&amp;"-"&amp;$F1378,Bonuses!$B$1:$G$1006,5,FALSE)),"",IF(VLOOKUP($AC1378&amp;"-"&amp;$F1378,Bonuses!$B$1:$G$1006,5,FALSE)="","",VLOOKUP($AC1378&amp;"-"&amp;$F1378,Bonuses!$B$1:$G$1006,6,FALSE)&amp;" yrs, "&amp;VLOOKUP($AC1378&amp;"-"&amp;$F1378,Bonuses!$B$1:$G$1006,5,FALSE)))</f>
        <v/>
      </c>
    </row>
    <row r="1379" spans="1:32" s="21" customFormat="1" x14ac:dyDescent="0.25">
      <c r="A1379" s="21" t="s">
        <v>2199</v>
      </c>
      <c r="B1379" s="21">
        <f t="shared" si="105"/>
        <v>0</v>
      </c>
      <c r="C1379" s="21" t="str">
        <f t="shared" si="106"/>
        <v>B</v>
      </c>
      <c r="D1379" s="17">
        <f>IF($C1379="B",VLOOKUP($A1379,Bat!$A$4:$BF$2320,D$1,FALSE),VLOOKUP($A1379,Pit!$A$4:$BA$1686,D$2,FALSE))</f>
        <v>5033</v>
      </c>
      <c r="E1379" s="16" t="str">
        <f>IF($C1379="B",VLOOKUP($A1379,Bat!$A$4:$BF$2320,E$1,FALSE),VLOOKUP($A1379,Pit!$A$4:$BA$1686,E$2,FALSE))</f>
        <v>C</v>
      </c>
      <c r="F1379" s="16" t="str">
        <f>IF($C1379="B",VLOOKUP($A1379,Bat!$A$4:$BF$2320,F$1,FALSE),VLOOKUP($A1379,Pit!$A$4:$BA$1686,F$2,FALSE))</f>
        <v>Iván</v>
      </c>
      <c r="G1379" s="16" t="str">
        <f>IF($C1379="B",VLOOKUP($A1379,Bat!$A$4:$BF$2320,G$1,FALSE),VLOOKUP($A1379,Pit!$A$4:$BA$1686,G$2,FALSE))</f>
        <v>López</v>
      </c>
      <c r="H1379" s="16">
        <f>IF($C1379="B",VLOOKUP($A1379,Bat!$A$4:$BF$2320,H$1,FALSE),VLOOKUP($A1379,Pit!$A$4:$BA$1686,H$2,FALSE))</f>
        <v>24</v>
      </c>
      <c r="I1379" s="16" t="str">
        <f>IF($C1379="B",VLOOKUP($A1379,Bat!$A$4:$BF$2320,I$1,FALSE),VLOOKUP($A1379,Pit!$A$4:$BA$1686,I$2,FALSE))</f>
        <v>R</v>
      </c>
      <c r="J1379" s="16" t="str">
        <f>IF($C1379="B",VLOOKUP($A1379,Bat!$A$4:$BF$2320,J$1,FALSE),VLOOKUP($A1379,Pit!$A$4:$BA$1686,J$2,FALSE))</f>
        <v>R</v>
      </c>
      <c r="K1379" s="16" t="str">
        <f>IF($C1379="B",VLOOKUP($A1379,Bat!$A$4:$BF$2320,K$1,FALSE),VLOOKUP($A1379,Pit!$A$4:$BA$1686,K$2,FALSE))</f>
        <v>Low</v>
      </c>
      <c r="L1379" s="17" t="str">
        <f>IF($C1379="B",VLOOKUP($A1379,Bat!$A$4:$BF$2320,L$1,FALSE),VLOOKUP($A1379,Pit!$A$4:$BA$1686,L$2,FALSE))</f>
        <v>Low</v>
      </c>
      <c r="M1379" s="16">
        <f>IF($C1379="B",VLOOKUP($A1379,Bat!$A$4:$BF$2320,M$1,FALSE),VLOOKUP($A1379,Pit!$A$4:$BA$1686,M$2,FALSE))</f>
        <v>2</v>
      </c>
      <c r="N1379" s="16">
        <f>IF($C1379="B",VLOOKUP($A1379,Bat!$A$4:$BF$2320,N$1,FALSE),VLOOKUP($A1379,Pit!$A$4:$BA$1686,N$2,FALSE))</f>
        <v>3</v>
      </c>
      <c r="O1379" s="16">
        <f>IF($C1379="B",VLOOKUP($A1379,Bat!$A$4:$BF$2320,O$1,FALSE),VLOOKUP($A1379,Pit!$A$4:$BA$1686,O$2,FALSE))</f>
        <v>2</v>
      </c>
      <c r="P1379" s="16">
        <f>IF($C1379="B",VLOOKUP($A1379,Bat!$A$4:$BF$2320,P$1,FALSE),VLOOKUP($A1379,Pit!$A$4:$BA$1686,P$2,FALSE))</f>
        <v>2</v>
      </c>
      <c r="Q1379" s="17">
        <f>IF($C1379="B",VLOOKUP($A1379,Bat!$A$4:$BF$2320,Q$1,FALSE),VLOOKUP($A1379,Pit!$A$4:$BA$1686,Q$2,FALSE))</f>
        <v>2</v>
      </c>
      <c r="R1379" s="18">
        <f>IF($C1379="B",VLOOKUP($A1379,Bat!$A$4:$BF$2320,R$1,FALSE),VLOOKUP($A1379,Pit!$A$4:$BA$1686,R$2,FALSE))</f>
        <v>-7.7072524834967879</v>
      </c>
      <c r="S1379" s="19">
        <f>IF($C1379="B",VLOOKUP($A1379,Bat!$A$4:$BF$2320,S$1,FALSE),VLOOKUP($A1379,Pit!$A$4:$BA$1686,S$2,FALSE))</f>
        <v>-0.68421459438698096</v>
      </c>
      <c r="T1379" s="20" t="str">
        <f>IF($C1379="B",VLOOKUP($A1379,Bat!$A$4:$BF$2320,T$1,FALSE),VLOOKUP($A1379,Pit!$A$4:$BA$1686,T$2,FALSE))</f>
        <v>Slot</v>
      </c>
      <c r="U1379" s="17" t="str">
        <f>VLOOKUP(IF($C1379="B",VLOOKUP($A1379,Bat!$A$4:$AU$2320,U$1,FALSE),VLOOKUP($A1379,Pit!$A$4:$BE$1686,U$2,FALSE)),COND!$A$35:$B$41,2,FALSE)</f>
        <v>??</v>
      </c>
      <c r="V1379" s="21">
        <f>IF($C1379="B",VLOOKUP($A1379,Bat!$A$4:$AT$2284,46,FALSE),VLOOKUP($A1379,Pit!$A$4:$BD$1664,56,FALSE))</f>
        <v>1036</v>
      </c>
      <c r="W1379" s="16">
        <f t="shared" si="107"/>
        <v>1036</v>
      </c>
      <c r="X1379" s="16"/>
      <c r="Y1379" s="22">
        <f t="shared" si="108"/>
        <v>1131</v>
      </c>
      <c r="Z1379" s="16" t="str">
        <f>IFERROR(VLOOKUP($D1379,Results37!$F$3:$L$1396,Z$1,FALSE),"")</f>
        <v/>
      </c>
      <c r="AA1379" s="47" t="str">
        <f>IF(ISERROR(VLOOKUP(D1379,Results37!$F$3:$O$399,AA$1,FALSE)),"",IF(VLOOKUP(D1379,Results37!$F$3:$O$399,AA$1+1,FALSE)=1,"S"&amp;VLOOKUP(D1379,Results37!$F$3:$O$399,AA$1,FALSE),VLOOKUP(D1379,Results37!$F$3:$O$399,AA$1,FALSE)))</f>
        <v/>
      </c>
      <c r="AB1379" s="16" t="str">
        <f>IFERROR(VLOOKUP($D1379,Results37!$F$3:$L$1396,AB$1,FALSE),"")</f>
        <v/>
      </c>
      <c r="AC1379" s="16" t="str">
        <f>IFERROR(VLOOKUP($D1379,Results37!$F$3:$L$1396,AC$1,FALSE),"")</f>
        <v/>
      </c>
      <c r="AD1379" s="16" t="str">
        <f t="shared" si="109"/>
        <v/>
      </c>
      <c r="AE1379" s="20" t="str">
        <f>IF(ISERROR(VLOOKUP($AC1379&amp;"-"&amp;$F1379&amp;" "&amp;G1379,Bonuses!$B$1:$G$1006,4,FALSE)),"",INT(VLOOKUP($AC1379&amp;"-"&amp;$F1379&amp;" "&amp;$G1379,Bonuses!$B$1:$G$1006,4,FALSE)))</f>
        <v/>
      </c>
      <c r="AF1379" s="16" t="str">
        <f>IF(ISERROR(VLOOKUP($AC1379&amp;"-"&amp;$F1379,Bonuses!$B$1:$G$1006,5,FALSE)),"",IF(VLOOKUP($AC1379&amp;"-"&amp;$F1379,Bonuses!$B$1:$G$1006,5,FALSE)="","",VLOOKUP($AC1379&amp;"-"&amp;$F1379,Bonuses!$B$1:$G$1006,6,FALSE)&amp;" yrs, "&amp;VLOOKUP($AC1379&amp;"-"&amp;$F1379,Bonuses!$B$1:$G$1006,5,FALSE)))</f>
        <v/>
      </c>
    </row>
    <row r="1380" spans="1:32" s="21" customFormat="1" x14ac:dyDescent="0.25">
      <c r="A1380" s="21" t="s">
        <v>2203</v>
      </c>
      <c r="B1380" s="21">
        <f t="shared" si="105"/>
        <v>0</v>
      </c>
      <c r="C1380" s="21" t="str">
        <f t="shared" si="106"/>
        <v>B</v>
      </c>
      <c r="D1380" s="17">
        <f>IF($C1380="B",VLOOKUP($A1380,Bat!$A$4:$BF$2320,D$1,FALSE),VLOOKUP($A1380,Pit!$A$4:$BA$1686,D$2,FALSE))</f>
        <v>9807</v>
      </c>
      <c r="E1380" s="16" t="str">
        <f>IF($C1380="B",VLOOKUP($A1380,Bat!$A$4:$BF$2320,E$1,FALSE),VLOOKUP($A1380,Pit!$A$4:$BA$1686,E$2,FALSE))</f>
        <v>2B</v>
      </c>
      <c r="F1380" s="16" t="str">
        <f>IF($C1380="B",VLOOKUP($A1380,Bat!$A$4:$BF$2320,F$1,FALSE),VLOOKUP($A1380,Pit!$A$4:$BA$1686,F$2,FALSE))</f>
        <v>Nelson</v>
      </c>
      <c r="G1380" s="16" t="str">
        <f>IF($C1380="B",VLOOKUP($A1380,Bat!$A$4:$BF$2320,G$1,FALSE),VLOOKUP($A1380,Pit!$A$4:$BA$1686,G$2,FALSE))</f>
        <v>Solís</v>
      </c>
      <c r="H1380" s="16">
        <f>IF($C1380="B",VLOOKUP($A1380,Bat!$A$4:$BF$2320,H$1,FALSE),VLOOKUP($A1380,Pit!$A$4:$BA$1686,H$2,FALSE))</f>
        <v>24</v>
      </c>
      <c r="I1380" s="16" t="str">
        <f>IF($C1380="B",VLOOKUP($A1380,Bat!$A$4:$BF$2320,I$1,FALSE),VLOOKUP($A1380,Pit!$A$4:$BA$1686,I$2,FALSE))</f>
        <v>S</v>
      </c>
      <c r="J1380" s="16" t="str">
        <f>IF($C1380="B",VLOOKUP($A1380,Bat!$A$4:$BF$2320,J$1,FALSE),VLOOKUP($A1380,Pit!$A$4:$BA$1686,J$2,FALSE))</f>
        <v>R</v>
      </c>
      <c r="K1380" s="16" t="str">
        <f>IF($C1380="B",VLOOKUP($A1380,Bat!$A$4:$BF$2320,K$1,FALSE),VLOOKUP($A1380,Pit!$A$4:$BA$1686,K$2,FALSE))</f>
        <v>High</v>
      </c>
      <c r="L1380" s="17" t="str">
        <f>IF($C1380="B",VLOOKUP($A1380,Bat!$A$4:$BF$2320,L$1,FALSE),VLOOKUP($A1380,Pit!$A$4:$BA$1686,L$2,FALSE))</f>
        <v>High</v>
      </c>
      <c r="M1380" s="16">
        <f>IF($C1380="B",VLOOKUP($A1380,Bat!$A$4:$BF$2320,M$1,FALSE),VLOOKUP($A1380,Pit!$A$4:$BA$1686,M$2,FALSE))</f>
        <v>1</v>
      </c>
      <c r="N1380" s="16">
        <f>IF($C1380="B",VLOOKUP($A1380,Bat!$A$4:$BF$2320,N$1,FALSE),VLOOKUP($A1380,Pit!$A$4:$BA$1686,N$2,FALSE))</f>
        <v>4</v>
      </c>
      <c r="O1380" s="16">
        <f>IF($C1380="B",VLOOKUP($A1380,Bat!$A$4:$BF$2320,O$1,FALSE),VLOOKUP($A1380,Pit!$A$4:$BA$1686,O$2,FALSE))</f>
        <v>1</v>
      </c>
      <c r="P1380" s="16">
        <f>IF($C1380="B",VLOOKUP($A1380,Bat!$A$4:$BF$2320,P$1,FALSE),VLOOKUP($A1380,Pit!$A$4:$BA$1686,P$2,FALSE))</f>
        <v>5</v>
      </c>
      <c r="Q1380" s="17">
        <f>IF($C1380="B",VLOOKUP($A1380,Bat!$A$4:$BF$2320,Q$1,FALSE),VLOOKUP($A1380,Pit!$A$4:$BA$1686,Q$2,FALSE))</f>
        <v>1</v>
      </c>
      <c r="R1380" s="18">
        <f>IF($C1380="B",VLOOKUP($A1380,Bat!$A$4:$BF$2320,R$1,FALSE),VLOOKUP($A1380,Pit!$A$4:$BA$1686,R$2,FALSE))</f>
        <v>-7.9097472589595483</v>
      </c>
      <c r="S1380" s="19">
        <f>IF($C1380="B",VLOOKUP($A1380,Bat!$A$4:$BF$2320,S$1,FALSE),VLOOKUP($A1380,Pit!$A$4:$BA$1686,S$2,FALSE))</f>
        <v>-0.71308557518676663</v>
      </c>
      <c r="T1380" s="20" t="str">
        <f>IF($C1380="B",VLOOKUP($A1380,Bat!$A$4:$BF$2320,T$1,FALSE),VLOOKUP($A1380,Pit!$A$4:$BA$1686,T$2,FALSE))</f>
        <v>Slot</v>
      </c>
      <c r="U1380" s="17" t="str">
        <f>VLOOKUP(IF($C1380="B",VLOOKUP($A1380,Bat!$A$4:$AU$2320,U$1,FALSE),VLOOKUP($A1380,Pit!$A$4:$BE$1686,U$2,FALSE)),COND!$A$35:$B$41,2,FALSE)</f>
        <v>??</v>
      </c>
      <c r="V1380" s="21">
        <f>IF($C1380="B",VLOOKUP($A1380,Bat!$A$4:$AT$2284,46,FALSE),VLOOKUP($A1380,Pit!$A$4:$BD$1664,56,FALSE))</f>
        <v>1037</v>
      </c>
      <c r="W1380" s="16">
        <f t="shared" si="107"/>
        <v>1037</v>
      </c>
      <c r="X1380" s="16"/>
      <c r="Y1380" s="22">
        <f t="shared" si="108"/>
        <v>1158</v>
      </c>
      <c r="Z1380" s="16" t="str">
        <f>IFERROR(VLOOKUP($D1380,Results37!$F$3:$L$1396,Z$1,FALSE),"")</f>
        <v/>
      </c>
      <c r="AA1380" s="47" t="str">
        <f>IF(ISERROR(VLOOKUP(D1380,Results37!$F$3:$O$399,AA$1,FALSE)),"",IF(VLOOKUP(D1380,Results37!$F$3:$O$399,AA$1+1,FALSE)=1,"S"&amp;VLOOKUP(D1380,Results37!$F$3:$O$399,AA$1,FALSE),VLOOKUP(D1380,Results37!$F$3:$O$399,AA$1,FALSE)))</f>
        <v/>
      </c>
      <c r="AB1380" s="16" t="str">
        <f>IFERROR(VLOOKUP($D1380,Results37!$F$3:$L$1396,AB$1,FALSE),"")</f>
        <v/>
      </c>
      <c r="AC1380" s="16" t="str">
        <f>IFERROR(VLOOKUP($D1380,Results37!$F$3:$L$1396,AC$1,FALSE),"")</f>
        <v/>
      </c>
      <c r="AD1380" s="16" t="str">
        <f t="shared" si="109"/>
        <v/>
      </c>
      <c r="AE1380" s="20" t="str">
        <f>IF(ISERROR(VLOOKUP($AC1380&amp;"-"&amp;$F1380&amp;" "&amp;G1380,Bonuses!$B$1:$G$1006,4,FALSE)),"",INT(VLOOKUP($AC1380&amp;"-"&amp;$F1380&amp;" "&amp;$G1380,Bonuses!$B$1:$G$1006,4,FALSE)))</f>
        <v/>
      </c>
      <c r="AF1380" s="16" t="str">
        <f>IF(ISERROR(VLOOKUP($AC1380&amp;"-"&amp;$F1380,Bonuses!$B$1:$G$1006,5,FALSE)),"",IF(VLOOKUP($AC1380&amp;"-"&amp;$F1380,Bonuses!$B$1:$G$1006,5,FALSE)="","",VLOOKUP($AC1380&amp;"-"&amp;$F1380,Bonuses!$B$1:$G$1006,6,FALSE)&amp;" yrs, "&amp;VLOOKUP($AC1380&amp;"-"&amp;$F1380,Bonuses!$B$1:$G$1006,5,FALSE)))</f>
        <v/>
      </c>
    </row>
    <row r="1381" spans="1:32" s="21" customFormat="1" x14ac:dyDescent="0.25">
      <c r="A1381" s="21" t="s">
        <v>2116</v>
      </c>
      <c r="B1381" s="21">
        <f t="shared" si="105"/>
        <v>0</v>
      </c>
      <c r="C1381" s="21" t="str">
        <f t="shared" si="106"/>
        <v>B</v>
      </c>
      <c r="D1381" s="17">
        <f>IF($C1381="B",VLOOKUP($A1381,Bat!$A$4:$BF$2320,D$1,FALSE),VLOOKUP($A1381,Pit!$A$4:$BA$1686,D$2,FALSE))</f>
        <v>4905</v>
      </c>
      <c r="E1381" s="16" t="str">
        <f>IF($C1381="B",VLOOKUP($A1381,Bat!$A$4:$BF$2320,E$1,FALSE),VLOOKUP($A1381,Pit!$A$4:$BA$1686,E$2,FALSE))</f>
        <v>RF</v>
      </c>
      <c r="F1381" s="16" t="str">
        <f>IF($C1381="B",VLOOKUP($A1381,Bat!$A$4:$BF$2320,F$1,FALSE),VLOOKUP($A1381,Pit!$A$4:$BA$1686,F$2,FALSE))</f>
        <v>Flynn</v>
      </c>
      <c r="G1381" s="16" t="str">
        <f>IF($C1381="B",VLOOKUP($A1381,Bat!$A$4:$BF$2320,G$1,FALSE),VLOOKUP($A1381,Pit!$A$4:$BA$1686,G$2,FALSE))</f>
        <v>Henderson</v>
      </c>
      <c r="H1381" s="16">
        <f>IF($C1381="B",VLOOKUP($A1381,Bat!$A$4:$BF$2320,H$1,FALSE),VLOOKUP($A1381,Pit!$A$4:$BA$1686,H$2,FALSE))</f>
        <v>24</v>
      </c>
      <c r="I1381" s="16" t="str">
        <f>IF($C1381="B",VLOOKUP($A1381,Bat!$A$4:$BF$2320,I$1,FALSE),VLOOKUP($A1381,Pit!$A$4:$BA$1686,I$2,FALSE))</f>
        <v>R</v>
      </c>
      <c r="J1381" s="16" t="str">
        <f>IF($C1381="B",VLOOKUP($A1381,Bat!$A$4:$BF$2320,J$1,FALSE),VLOOKUP($A1381,Pit!$A$4:$BA$1686,J$2,FALSE))</f>
        <v>R</v>
      </c>
      <c r="K1381" s="16" t="str">
        <f>IF($C1381="B",VLOOKUP($A1381,Bat!$A$4:$BF$2320,K$1,FALSE),VLOOKUP($A1381,Pit!$A$4:$BA$1686,K$2,FALSE))</f>
        <v>Normal</v>
      </c>
      <c r="L1381" s="17" t="str">
        <f>IF($C1381="B",VLOOKUP($A1381,Bat!$A$4:$BF$2320,L$1,FALSE),VLOOKUP($A1381,Pit!$A$4:$BA$1686,L$2,FALSE))</f>
        <v>Normal</v>
      </c>
      <c r="M1381" s="16">
        <f>IF($C1381="B",VLOOKUP($A1381,Bat!$A$4:$BF$2320,M$1,FALSE),VLOOKUP($A1381,Pit!$A$4:$BA$1686,M$2,FALSE))</f>
        <v>2</v>
      </c>
      <c r="N1381" s="16">
        <f>IF($C1381="B",VLOOKUP($A1381,Bat!$A$4:$BF$2320,N$1,FALSE),VLOOKUP($A1381,Pit!$A$4:$BA$1686,N$2,FALSE))</f>
        <v>2</v>
      </c>
      <c r="O1381" s="16">
        <f>IF($C1381="B",VLOOKUP($A1381,Bat!$A$4:$BF$2320,O$1,FALSE),VLOOKUP($A1381,Pit!$A$4:$BA$1686,O$2,FALSE))</f>
        <v>2</v>
      </c>
      <c r="P1381" s="16">
        <f>IF($C1381="B",VLOOKUP($A1381,Bat!$A$4:$BF$2320,P$1,FALSE),VLOOKUP($A1381,Pit!$A$4:$BA$1686,P$2,FALSE))</f>
        <v>1</v>
      </c>
      <c r="Q1381" s="17">
        <f>IF($C1381="B",VLOOKUP($A1381,Bat!$A$4:$BF$2320,Q$1,FALSE),VLOOKUP($A1381,Pit!$A$4:$BA$1686,Q$2,FALSE))</f>
        <v>4</v>
      </c>
      <c r="R1381" s="18">
        <f>IF($C1381="B",VLOOKUP($A1381,Bat!$A$4:$BF$2320,R$1,FALSE),VLOOKUP($A1381,Pit!$A$4:$BA$1686,R$2,FALSE))</f>
        <v>-8.2461687924073139</v>
      </c>
      <c r="S1381" s="19">
        <f>IF($C1381="B",VLOOKUP($A1381,Bat!$A$4:$BF$2320,S$1,FALSE),VLOOKUP($A1381,Pit!$A$4:$BA$1686,S$2,FALSE))</f>
        <v>-0.76105135410925118</v>
      </c>
      <c r="T1381" s="20" t="str">
        <f>IF($C1381="B",VLOOKUP($A1381,Bat!$A$4:$BF$2320,T$1,FALSE),VLOOKUP($A1381,Pit!$A$4:$BA$1686,T$2,FALSE))</f>
        <v>Slot</v>
      </c>
      <c r="U1381" s="17" t="str">
        <f>VLOOKUP(IF($C1381="B",VLOOKUP($A1381,Bat!$A$4:$AU$2320,U$1,FALSE),VLOOKUP($A1381,Pit!$A$4:$BE$1686,U$2,FALSE)),COND!$A$35:$B$41,2,FALSE)</f>
        <v>??</v>
      </c>
      <c r="V1381" s="21">
        <f>IF($C1381="B",VLOOKUP($A1381,Bat!$A$4:$AT$2284,46,FALSE),VLOOKUP($A1381,Pit!$A$4:$BD$1664,56,FALSE))</f>
        <v>1038</v>
      </c>
      <c r="W1381" s="16">
        <f t="shared" si="107"/>
        <v>1038</v>
      </c>
      <c r="X1381" s="16"/>
      <c r="Y1381" s="22">
        <f t="shared" si="108"/>
        <v>1184</v>
      </c>
      <c r="Z1381" s="16" t="str">
        <f>IFERROR(VLOOKUP($D1381,Results37!$F$3:$L$1396,Z$1,FALSE),"")</f>
        <v/>
      </c>
      <c r="AA1381" s="47" t="str">
        <f>IF(ISERROR(VLOOKUP(D1381,Results37!$F$3:$O$399,AA$1,FALSE)),"",IF(VLOOKUP(D1381,Results37!$F$3:$O$399,AA$1+1,FALSE)=1,"S"&amp;VLOOKUP(D1381,Results37!$F$3:$O$399,AA$1,FALSE),VLOOKUP(D1381,Results37!$F$3:$O$399,AA$1,FALSE)))</f>
        <v/>
      </c>
      <c r="AB1381" s="16" t="str">
        <f>IFERROR(VLOOKUP($D1381,Results37!$F$3:$L$1396,AB$1,FALSE),"")</f>
        <v/>
      </c>
      <c r="AC1381" s="16" t="str">
        <f>IFERROR(VLOOKUP($D1381,Results37!$F$3:$L$1396,AC$1,FALSE),"")</f>
        <v/>
      </c>
      <c r="AD1381" s="16" t="str">
        <f t="shared" si="109"/>
        <v/>
      </c>
      <c r="AE1381" s="20" t="str">
        <f>IF(ISERROR(VLOOKUP($AC1381&amp;"-"&amp;$F1381&amp;" "&amp;G1381,Bonuses!$B$1:$G$1006,4,FALSE)),"",INT(VLOOKUP($AC1381&amp;"-"&amp;$F1381&amp;" "&amp;$G1381,Bonuses!$B$1:$G$1006,4,FALSE)))</f>
        <v/>
      </c>
      <c r="AF1381" s="16" t="str">
        <f>IF(ISERROR(VLOOKUP($AC1381&amp;"-"&amp;$F1381,Bonuses!$B$1:$G$1006,5,FALSE)),"",IF(VLOOKUP($AC1381&amp;"-"&amp;$F1381,Bonuses!$B$1:$G$1006,5,FALSE)="","",VLOOKUP($AC1381&amp;"-"&amp;$F1381,Bonuses!$B$1:$G$1006,6,FALSE)&amp;" yrs, "&amp;VLOOKUP($AC1381&amp;"-"&amp;$F1381,Bonuses!$B$1:$G$1006,5,FALSE)))</f>
        <v/>
      </c>
    </row>
    <row r="1382" spans="1:32" s="21" customFormat="1" x14ac:dyDescent="0.25">
      <c r="A1382" s="21" t="s">
        <v>2210</v>
      </c>
      <c r="B1382" s="21">
        <f t="shared" si="105"/>
        <v>0</v>
      </c>
      <c r="C1382" s="21" t="str">
        <f t="shared" si="106"/>
        <v>B</v>
      </c>
      <c r="D1382" s="17">
        <f>IF($C1382="B",VLOOKUP($A1382,Bat!$A$4:$BF$2320,D$1,FALSE),VLOOKUP($A1382,Pit!$A$4:$BA$1686,D$2,FALSE))</f>
        <v>9383</v>
      </c>
      <c r="E1382" s="16" t="str">
        <f>IF($C1382="B",VLOOKUP($A1382,Bat!$A$4:$BF$2320,E$1,FALSE),VLOOKUP($A1382,Pit!$A$4:$BA$1686,E$2,FALSE))</f>
        <v>1B</v>
      </c>
      <c r="F1382" s="16" t="str">
        <f>IF($C1382="B",VLOOKUP($A1382,Bat!$A$4:$BF$2320,F$1,FALSE),VLOOKUP($A1382,Pit!$A$4:$BA$1686,F$2,FALSE))</f>
        <v>Shigemasa</v>
      </c>
      <c r="G1382" s="16" t="str">
        <f>IF($C1382="B",VLOOKUP($A1382,Bat!$A$4:$BF$2320,G$1,FALSE),VLOOKUP($A1382,Pit!$A$4:$BA$1686,G$2,FALSE))</f>
        <v>Yamada</v>
      </c>
      <c r="H1382" s="16">
        <f>IF($C1382="B",VLOOKUP($A1382,Bat!$A$4:$BF$2320,H$1,FALSE),VLOOKUP($A1382,Pit!$A$4:$BA$1686,H$2,FALSE))</f>
        <v>24</v>
      </c>
      <c r="I1382" s="16" t="str">
        <f>IF($C1382="B",VLOOKUP($A1382,Bat!$A$4:$BF$2320,I$1,FALSE),VLOOKUP($A1382,Pit!$A$4:$BA$1686,I$2,FALSE))</f>
        <v>R</v>
      </c>
      <c r="J1382" s="16" t="str">
        <f>IF($C1382="B",VLOOKUP($A1382,Bat!$A$4:$BF$2320,J$1,FALSE),VLOOKUP($A1382,Pit!$A$4:$BA$1686,J$2,FALSE))</f>
        <v>R</v>
      </c>
      <c r="K1382" s="16" t="str">
        <f>IF($C1382="B",VLOOKUP($A1382,Bat!$A$4:$BF$2320,K$1,FALSE),VLOOKUP($A1382,Pit!$A$4:$BA$1686,K$2,FALSE))</f>
        <v>Low</v>
      </c>
      <c r="L1382" s="17" t="str">
        <f>IF($C1382="B",VLOOKUP($A1382,Bat!$A$4:$BF$2320,L$1,FALSE),VLOOKUP($A1382,Pit!$A$4:$BA$1686,L$2,FALSE))</f>
        <v>Normal</v>
      </c>
      <c r="M1382" s="16">
        <f>IF($C1382="B",VLOOKUP($A1382,Bat!$A$4:$BF$2320,M$1,FALSE),VLOOKUP($A1382,Pit!$A$4:$BA$1686,M$2,FALSE))</f>
        <v>2</v>
      </c>
      <c r="N1382" s="16">
        <f>IF($C1382="B",VLOOKUP($A1382,Bat!$A$4:$BF$2320,N$1,FALSE),VLOOKUP($A1382,Pit!$A$4:$BA$1686,N$2,FALSE))</f>
        <v>2</v>
      </c>
      <c r="O1382" s="16">
        <f>IF($C1382="B",VLOOKUP($A1382,Bat!$A$4:$BF$2320,O$1,FALSE),VLOOKUP($A1382,Pit!$A$4:$BA$1686,O$2,FALSE))</f>
        <v>2</v>
      </c>
      <c r="P1382" s="16">
        <f>IF($C1382="B",VLOOKUP($A1382,Bat!$A$4:$BF$2320,P$1,FALSE),VLOOKUP($A1382,Pit!$A$4:$BA$1686,P$2,FALSE))</f>
        <v>2</v>
      </c>
      <c r="Q1382" s="17">
        <f>IF($C1382="B",VLOOKUP($A1382,Bat!$A$4:$BF$2320,Q$1,FALSE),VLOOKUP($A1382,Pit!$A$4:$BA$1686,Q$2,FALSE))</f>
        <v>2</v>
      </c>
      <c r="R1382" s="18">
        <f>IF($C1382="B",VLOOKUP($A1382,Bat!$A$4:$BF$2320,R$1,FALSE),VLOOKUP($A1382,Pit!$A$4:$BA$1686,R$2,FALSE))</f>
        <v>-8.2703051994860299</v>
      </c>
      <c r="S1382" s="19">
        <f>IF($C1382="B",VLOOKUP($A1382,Bat!$A$4:$BF$2320,S$1,FALSE),VLOOKUP($A1382,Pit!$A$4:$BA$1686,S$2,FALSE))</f>
        <v>-0.76449263669914969</v>
      </c>
      <c r="T1382" s="20" t="str">
        <f>IF($C1382="B",VLOOKUP($A1382,Bat!$A$4:$BF$2320,T$1,FALSE),VLOOKUP($A1382,Pit!$A$4:$BA$1686,T$2,FALSE))</f>
        <v>Slot</v>
      </c>
      <c r="U1382" s="17" t="str">
        <f>VLOOKUP(IF($C1382="B",VLOOKUP($A1382,Bat!$A$4:$AU$2320,U$1,FALSE),VLOOKUP($A1382,Pit!$A$4:$BE$1686,U$2,FALSE)),COND!$A$35:$B$41,2,FALSE)</f>
        <v>??</v>
      </c>
      <c r="V1382" s="21">
        <f>IF($C1382="B",VLOOKUP($A1382,Bat!$A$4:$AT$2284,46,FALSE),VLOOKUP($A1382,Pit!$A$4:$BD$1664,56,FALSE))</f>
        <v>1039</v>
      </c>
      <c r="W1382" s="16">
        <f t="shared" si="107"/>
        <v>1039</v>
      </c>
      <c r="X1382" s="16"/>
      <c r="Y1382" s="22">
        <f t="shared" si="108"/>
        <v>1185</v>
      </c>
      <c r="Z1382" s="16" t="str">
        <f>IFERROR(VLOOKUP($D1382,Results37!$F$3:$L$1396,Z$1,FALSE),"")</f>
        <v/>
      </c>
      <c r="AA1382" s="47" t="str">
        <f>IF(ISERROR(VLOOKUP(D1382,Results37!$F$3:$O$399,AA$1,FALSE)),"",IF(VLOOKUP(D1382,Results37!$F$3:$O$399,AA$1+1,FALSE)=1,"S"&amp;VLOOKUP(D1382,Results37!$F$3:$O$399,AA$1,FALSE),VLOOKUP(D1382,Results37!$F$3:$O$399,AA$1,FALSE)))</f>
        <v/>
      </c>
      <c r="AB1382" s="16" t="str">
        <f>IFERROR(VLOOKUP($D1382,Results37!$F$3:$L$1396,AB$1,FALSE),"")</f>
        <v/>
      </c>
      <c r="AC1382" s="16" t="str">
        <f>IFERROR(VLOOKUP($D1382,Results37!$F$3:$L$1396,AC$1,FALSE),"")</f>
        <v/>
      </c>
      <c r="AD1382" s="16" t="str">
        <f t="shared" si="109"/>
        <v/>
      </c>
      <c r="AE1382" s="20" t="str">
        <f>IF(ISERROR(VLOOKUP($AC1382&amp;"-"&amp;$F1382&amp;" "&amp;G1382,Bonuses!$B$1:$G$1006,4,FALSE)),"",INT(VLOOKUP($AC1382&amp;"-"&amp;$F1382&amp;" "&amp;$G1382,Bonuses!$B$1:$G$1006,4,FALSE)))</f>
        <v/>
      </c>
      <c r="AF1382" s="16" t="str">
        <f>IF(ISERROR(VLOOKUP($AC1382&amp;"-"&amp;$F1382,Bonuses!$B$1:$G$1006,5,FALSE)),"",IF(VLOOKUP($AC1382&amp;"-"&amp;$F1382,Bonuses!$B$1:$G$1006,5,FALSE)="","",VLOOKUP($AC1382&amp;"-"&amp;$F1382,Bonuses!$B$1:$G$1006,6,FALSE)&amp;" yrs, "&amp;VLOOKUP($AC1382&amp;"-"&amp;$F1382,Bonuses!$B$1:$G$1006,5,FALSE)))</f>
        <v/>
      </c>
    </row>
    <row r="1383" spans="1:32" s="21" customFormat="1" x14ac:dyDescent="0.25">
      <c r="A1383" s="21" t="s">
        <v>2212</v>
      </c>
      <c r="B1383" s="21">
        <f t="shared" si="105"/>
        <v>0</v>
      </c>
      <c r="C1383" s="21" t="str">
        <f t="shared" si="106"/>
        <v>B</v>
      </c>
      <c r="D1383" s="17">
        <f>IF($C1383="B",VLOOKUP($A1383,Bat!$A$4:$BF$2320,D$1,FALSE),VLOOKUP($A1383,Pit!$A$4:$BA$1686,D$2,FALSE))</f>
        <v>5232</v>
      </c>
      <c r="E1383" s="16" t="str">
        <f>IF($C1383="B",VLOOKUP($A1383,Bat!$A$4:$BF$2320,E$1,FALSE),VLOOKUP($A1383,Pit!$A$4:$BA$1686,E$2,FALSE))</f>
        <v>3B</v>
      </c>
      <c r="F1383" s="16" t="str">
        <f>IF($C1383="B",VLOOKUP($A1383,Bat!$A$4:$BF$2320,F$1,FALSE),VLOOKUP($A1383,Pit!$A$4:$BA$1686,F$2,FALSE))</f>
        <v>Fernando</v>
      </c>
      <c r="G1383" s="16" t="str">
        <f>IF($C1383="B",VLOOKUP($A1383,Bat!$A$4:$BF$2320,G$1,FALSE),VLOOKUP($A1383,Pit!$A$4:$BA$1686,G$2,FALSE))</f>
        <v>Ortega</v>
      </c>
      <c r="H1383" s="16">
        <f>IF($C1383="B",VLOOKUP($A1383,Bat!$A$4:$BF$2320,H$1,FALSE),VLOOKUP($A1383,Pit!$A$4:$BA$1686,H$2,FALSE))</f>
        <v>24</v>
      </c>
      <c r="I1383" s="16" t="str">
        <f>IF($C1383="B",VLOOKUP($A1383,Bat!$A$4:$BF$2320,I$1,FALSE),VLOOKUP($A1383,Pit!$A$4:$BA$1686,I$2,FALSE))</f>
        <v>R</v>
      </c>
      <c r="J1383" s="16" t="str">
        <f>IF($C1383="B",VLOOKUP($A1383,Bat!$A$4:$BF$2320,J$1,FALSE),VLOOKUP($A1383,Pit!$A$4:$BA$1686,J$2,FALSE))</f>
        <v>R</v>
      </c>
      <c r="K1383" s="16" t="str">
        <f>IF($C1383="B",VLOOKUP($A1383,Bat!$A$4:$BF$2320,K$1,FALSE),VLOOKUP($A1383,Pit!$A$4:$BA$1686,K$2,FALSE))</f>
        <v>High</v>
      </c>
      <c r="L1383" s="17" t="str">
        <f>IF($C1383="B",VLOOKUP($A1383,Bat!$A$4:$BF$2320,L$1,FALSE),VLOOKUP($A1383,Pit!$A$4:$BA$1686,L$2,FALSE))</f>
        <v>Normal</v>
      </c>
      <c r="M1383" s="16">
        <f>IF($C1383="B",VLOOKUP($A1383,Bat!$A$4:$BF$2320,M$1,FALSE),VLOOKUP($A1383,Pit!$A$4:$BA$1686,M$2,FALSE))</f>
        <v>2</v>
      </c>
      <c r="N1383" s="16">
        <f>IF($C1383="B",VLOOKUP($A1383,Bat!$A$4:$BF$2320,N$1,FALSE),VLOOKUP($A1383,Pit!$A$4:$BA$1686,N$2,FALSE))</f>
        <v>3</v>
      </c>
      <c r="O1383" s="16">
        <f>IF($C1383="B",VLOOKUP($A1383,Bat!$A$4:$BF$2320,O$1,FALSE),VLOOKUP($A1383,Pit!$A$4:$BA$1686,O$2,FALSE))</f>
        <v>1</v>
      </c>
      <c r="P1383" s="16">
        <f>IF($C1383="B",VLOOKUP($A1383,Bat!$A$4:$BF$2320,P$1,FALSE),VLOOKUP($A1383,Pit!$A$4:$BA$1686,P$2,FALSE))</f>
        <v>1</v>
      </c>
      <c r="Q1383" s="17">
        <f>IF($C1383="B",VLOOKUP($A1383,Bat!$A$4:$BF$2320,Q$1,FALSE),VLOOKUP($A1383,Pit!$A$4:$BA$1686,Q$2,FALSE))</f>
        <v>4</v>
      </c>
      <c r="R1383" s="18">
        <f>IF($C1383="B",VLOOKUP($A1383,Bat!$A$4:$BF$2320,R$1,FALSE),VLOOKUP($A1383,Pit!$A$4:$BA$1686,R$2,FALSE))</f>
        <v>-8.3718276480054161</v>
      </c>
      <c r="S1383" s="19">
        <f>IF($C1383="B",VLOOKUP($A1383,Bat!$A$4:$BF$2320,S$1,FALSE),VLOOKUP($A1383,Pit!$A$4:$BA$1686,S$2,FALSE))</f>
        <v>-0.77896734428235581</v>
      </c>
      <c r="T1383" s="20" t="str">
        <f>IF($C1383="B",VLOOKUP($A1383,Bat!$A$4:$BF$2320,T$1,FALSE),VLOOKUP($A1383,Pit!$A$4:$BA$1686,T$2,FALSE))</f>
        <v>Slot</v>
      </c>
      <c r="U1383" s="17" t="str">
        <f>VLOOKUP(IF($C1383="B",VLOOKUP($A1383,Bat!$A$4:$AU$2320,U$1,FALSE),VLOOKUP($A1383,Pit!$A$4:$BE$1686,U$2,FALSE)),COND!$A$35:$B$41,2,FALSE)</f>
        <v>??</v>
      </c>
      <c r="V1383" s="21">
        <f>IF($C1383="B",VLOOKUP($A1383,Bat!$A$4:$AT$2284,46,FALSE),VLOOKUP($A1383,Pit!$A$4:$BD$1664,56,FALSE))</f>
        <v>1040</v>
      </c>
      <c r="W1383" s="16">
        <f t="shared" si="107"/>
        <v>1040</v>
      </c>
      <c r="X1383" s="16"/>
      <c r="Y1383" s="22">
        <f t="shared" si="108"/>
        <v>1197</v>
      </c>
      <c r="Z1383" s="16" t="str">
        <f>IFERROR(VLOOKUP($D1383,Results37!$F$3:$L$1396,Z$1,FALSE),"")</f>
        <v/>
      </c>
      <c r="AA1383" s="47" t="str">
        <f>IF(ISERROR(VLOOKUP(D1383,Results37!$F$3:$O$399,AA$1,FALSE)),"",IF(VLOOKUP(D1383,Results37!$F$3:$O$399,AA$1+1,FALSE)=1,"S"&amp;VLOOKUP(D1383,Results37!$F$3:$O$399,AA$1,FALSE),VLOOKUP(D1383,Results37!$F$3:$O$399,AA$1,FALSE)))</f>
        <v/>
      </c>
      <c r="AB1383" s="16" t="str">
        <f>IFERROR(VLOOKUP($D1383,Results37!$F$3:$L$1396,AB$1,FALSE),"")</f>
        <v/>
      </c>
      <c r="AC1383" s="16" t="str">
        <f>IFERROR(VLOOKUP($D1383,Results37!$F$3:$L$1396,AC$1,FALSE),"")</f>
        <v/>
      </c>
      <c r="AD1383" s="16" t="str">
        <f t="shared" si="109"/>
        <v/>
      </c>
      <c r="AE1383" s="20" t="str">
        <f>IF(ISERROR(VLOOKUP($AC1383&amp;"-"&amp;$F1383&amp;" "&amp;G1383,Bonuses!$B$1:$G$1006,4,FALSE)),"",INT(VLOOKUP($AC1383&amp;"-"&amp;$F1383&amp;" "&amp;$G1383,Bonuses!$B$1:$G$1006,4,FALSE)))</f>
        <v/>
      </c>
      <c r="AF1383" s="16" t="str">
        <f>IF(ISERROR(VLOOKUP($AC1383&amp;"-"&amp;$F1383,Bonuses!$B$1:$G$1006,5,FALSE)),"",IF(VLOOKUP($AC1383&amp;"-"&amp;$F1383,Bonuses!$B$1:$G$1006,5,FALSE)="","",VLOOKUP($AC1383&amp;"-"&amp;$F1383,Bonuses!$B$1:$G$1006,6,FALSE)&amp;" yrs, "&amp;VLOOKUP($AC1383&amp;"-"&amp;$F1383,Bonuses!$B$1:$G$1006,5,FALSE)))</f>
        <v/>
      </c>
    </row>
    <row r="1384" spans="1:32" s="21" customFormat="1" x14ac:dyDescent="0.25">
      <c r="A1384" s="21" t="s">
        <v>2216</v>
      </c>
      <c r="B1384" s="21">
        <f t="shared" si="105"/>
        <v>0</v>
      </c>
      <c r="C1384" s="21" t="str">
        <f t="shared" si="106"/>
        <v>B</v>
      </c>
      <c r="D1384" s="17">
        <f>IF($C1384="B",VLOOKUP($A1384,Bat!$A$4:$BF$2320,D$1,FALSE),VLOOKUP($A1384,Pit!$A$4:$BA$1686,D$2,FALSE))</f>
        <v>15328</v>
      </c>
      <c r="E1384" s="16" t="str">
        <f>IF($C1384="B",VLOOKUP($A1384,Bat!$A$4:$BF$2320,E$1,FALSE),VLOOKUP($A1384,Pit!$A$4:$BA$1686,E$2,FALSE))</f>
        <v>C</v>
      </c>
      <c r="F1384" s="16" t="str">
        <f>IF($C1384="B",VLOOKUP($A1384,Bat!$A$4:$BF$2320,F$1,FALSE),VLOOKUP($A1384,Pit!$A$4:$BA$1686,F$2,FALSE))</f>
        <v>Brandon</v>
      </c>
      <c r="G1384" s="16" t="str">
        <f>IF($C1384="B",VLOOKUP($A1384,Bat!$A$4:$BF$2320,G$1,FALSE),VLOOKUP($A1384,Pit!$A$4:$BA$1686,G$2,FALSE))</f>
        <v>McLaughlin</v>
      </c>
      <c r="H1384" s="16">
        <f>IF($C1384="B",VLOOKUP($A1384,Bat!$A$4:$BF$2320,H$1,FALSE),VLOOKUP($A1384,Pit!$A$4:$BA$1686,H$2,FALSE))</f>
        <v>24</v>
      </c>
      <c r="I1384" s="16" t="str">
        <f>IF($C1384="B",VLOOKUP($A1384,Bat!$A$4:$BF$2320,I$1,FALSE),VLOOKUP($A1384,Pit!$A$4:$BA$1686,I$2,FALSE))</f>
        <v>R</v>
      </c>
      <c r="J1384" s="16" t="str">
        <f>IF($C1384="B",VLOOKUP($A1384,Bat!$A$4:$BF$2320,J$1,FALSE),VLOOKUP($A1384,Pit!$A$4:$BA$1686,J$2,FALSE))</f>
        <v>R</v>
      </c>
      <c r="K1384" s="16" t="str">
        <f>IF($C1384="B",VLOOKUP($A1384,Bat!$A$4:$BF$2320,K$1,FALSE),VLOOKUP($A1384,Pit!$A$4:$BA$1686,K$2,FALSE))</f>
        <v>Low</v>
      </c>
      <c r="L1384" s="17" t="str">
        <f>IF($C1384="B",VLOOKUP($A1384,Bat!$A$4:$BF$2320,L$1,FALSE),VLOOKUP($A1384,Pit!$A$4:$BA$1686,L$2,FALSE))</f>
        <v>Low</v>
      </c>
      <c r="M1384" s="16">
        <f>IF($C1384="B",VLOOKUP($A1384,Bat!$A$4:$BF$2320,M$1,FALSE),VLOOKUP($A1384,Pit!$A$4:$BA$1686,M$2,FALSE))</f>
        <v>1</v>
      </c>
      <c r="N1384" s="16">
        <f>IF($C1384="B",VLOOKUP($A1384,Bat!$A$4:$BF$2320,N$1,FALSE),VLOOKUP($A1384,Pit!$A$4:$BA$1686,N$2,FALSE))</f>
        <v>2</v>
      </c>
      <c r="O1384" s="16">
        <f>IF($C1384="B",VLOOKUP($A1384,Bat!$A$4:$BF$2320,O$1,FALSE),VLOOKUP($A1384,Pit!$A$4:$BA$1686,O$2,FALSE))</f>
        <v>2</v>
      </c>
      <c r="P1384" s="16">
        <f>IF($C1384="B",VLOOKUP($A1384,Bat!$A$4:$BF$2320,P$1,FALSE),VLOOKUP($A1384,Pit!$A$4:$BA$1686,P$2,FALSE))</f>
        <v>4</v>
      </c>
      <c r="Q1384" s="17">
        <f>IF($C1384="B",VLOOKUP($A1384,Bat!$A$4:$BF$2320,Q$1,FALSE),VLOOKUP($A1384,Pit!$A$4:$BA$1686,Q$2,FALSE))</f>
        <v>1</v>
      </c>
      <c r="R1384" s="18">
        <f>IF($C1384="B",VLOOKUP($A1384,Bat!$A$4:$BF$2320,R$1,FALSE),VLOOKUP($A1384,Pit!$A$4:$BA$1686,R$2,FALSE))</f>
        <v>-8.7168668681579327</v>
      </c>
      <c r="S1384" s="19">
        <f>IF($C1384="B",VLOOKUP($A1384,Bat!$A$4:$BF$2320,S$1,FALSE),VLOOKUP($A1384,Pit!$A$4:$BA$1686,S$2,FALSE))</f>
        <v>-0.82816180215136048</v>
      </c>
      <c r="T1384" s="20" t="str">
        <f>IF($C1384="B",VLOOKUP($A1384,Bat!$A$4:$BF$2320,T$1,FALSE),VLOOKUP($A1384,Pit!$A$4:$BA$1686,T$2,FALSE))</f>
        <v>Slot</v>
      </c>
      <c r="U1384" s="17" t="str">
        <f>VLOOKUP(IF($C1384="B",VLOOKUP($A1384,Bat!$A$4:$AU$2320,U$1,FALSE),VLOOKUP($A1384,Pit!$A$4:$BE$1686,U$2,FALSE)),COND!$A$35:$B$41,2,FALSE)</f>
        <v>??</v>
      </c>
      <c r="V1384" s="21">
        <f>IF($C1384="B",VLOOKUP($A1384,Bat!$A$4:$AT$2284,46,FALSE),VLOOKUP($A1384,Pit!$A$4:$BD$1664,56,FALSE))</f>
        <v>1041</v>
      </c>
      <c r="W1384" s="16">
        <f t="shared" si="107"/>
        <v>1041</v>
      </c>
      <c r="X1384" s="16"/>
      <c r="Y1384" s="22">
        <f t="shared" si="108"/>
        <v>1209</v>
      </c>
      <c r="Z1384" s="16" t="str">
        <f>IFERROR(VLOOKUP($D1384,Results37!$F$3:$L$1396,Z$1,FALSE),"")</f>
        <v/>
      </c>
      <c r="AA1384" s="47" t="str">
        <f>IF(ISERROR(VLOOKUP(D1384,Results37!$F$3:$O$399,AA$1,FALSE)),"",IF(VLOOKUP(D1384,Results37!$F$3:$O$399,AA$1+1,FALSE)=1,"S"&amp;VLOOKUP(D1384,Results37!$F$3:$O$399,AA$1,FALSE),VLOOKUP(D1384,Results37!$F$3:$O$399,AA$1,FALSE)))</f>
        <v/>
      </c>
      <c r="AB1384" s="16" t="str">
        <f>IFERROR(VLOOKUP($D1384,Results37!$F$3:$L$1396,AB$1,FALSE),"")</f>
        <v/>
      </c>
      <c r="AC1384" s="16" t="str">
        <f>IFERROR(VLOOKUP($D1384,Results37!$F$3:$L$1396,AC$1,FALSE),"")</f>
        <v/>
      </c>
      <c r="AD1384" s="16" t="str">
        <f t="shared" si="109"/>
        <v/>
      </c>
      <c r="AE1384" s="20" t="str">
        <f>IF(ISERROR(VLOOKUP($AC1384&amp;"-"&amp;$F1384&amp;" "&amp;G1384,Bonuses!$B$1:$G$1006,4,FALSE)),"",INT(VLOOKUP($AC1384&amp;"-"&amp;$F1384&amp;" "&amp;$G1384,Bonuses!$B$1:$G$1006,4,FALSE)))</f>
        <v/>
      </c>
      <c r="AF1384" s="16" t="str">
        <f>IF(ISERROR(VLOOKUP($AC1384&amp;"-"&amp;$F1384,Bonuses!$B$1:$G$1006,5,FALSE)),"",IF(VLOOKUP($AC1384&amp;"-"&amp;$F1384,Bonuses!$B$1:$G$1006,5,FALSE)="","",VLOOKUP($AC1384&amp;"-"&amp;$F1384,Bonuses!$B$1:$G$1006,6,FALSE)&amp;" yrs, "&amp;VLOOKUP($AC1384&amp;"-"&amp;$F1384,Bonuses!$B$1:$G$1006,5,FALSE)))</f>
        <v/>
      </c>
    </row>
    <row r="1385" spans="1:32" s="21" customFormat="1" x14ac:dyDescent="0.25">
      <c r="A1385" s="21" t="s">
        <v>2213</v>
      </c>
      <c r="B1385" s="21">
        <f t="shared" si="105"/>
        <v>0</v>
      </c>
      <c r="C1385" s="21" t="str">
        <f t="shared" si="106"/>
        <v>B</v>
      </c>
      <c r="D1385" s="17">
        <f>IF($C1385="B",VLOOKUP($A1385,Bat!$A$4:$BF$2320,D$1,FALSE),VLOOKUP($A1385,Pit!$A$4:$BA$1686,D$2,FALSE))</f>
        <v>5546</v>
      </c>
      <c r="E1385" s="16" t="str">
        <f>IF($C1385="B",VLOOKUP($A1385,Bat!$A$4:$BF$2320,E$1,FALSE),VLOOKUP($A1385,Pit!$A$4:$BA$1686,E$2,FALSE))</f>
        <v>RF</v>
      </c>
      <c r="F1385" s="16" t="str">
        <f>IF($C1385="B",VLOOKUP($A1385,Bat!$A$4:$BF$2320,F$1,FALSE),VLOOKUP($A1385,Pit!$A$4:$BA$1686,F$2,FALSE))</f>
        <v>Doyle</v>
      </c>
      <c r="G1385" s="16" t="str">
        <f>IF($C1385="B",VLOOKUP($A1385,Bat!$A$4:$BF$2320,G$1,FALSE),VLOOKUP($A1385,Pit!$A$4:$BA$1686,G$2,FALSE))</f>
        <v>Phillips</v>
      </c>
      <c r="H1385" s="16">
        <f>IF($C1385="B",VLOOKUP($A1385,Bat!$A$4:$BF$2320,H$1,FALSE),VLOOKUP($A1385,Pit!$A$4:$BA$1686,H$2,FALSE))</f>
        <v>24</v>
      </c>
      <c r="I1385" s="16" t="str">
        <f>IF($C1385="B",VLOOKUP($A1385,Bat!$A$4:$BF$2320,I$1,FALSE),VLOOKUP($A1385,Pit!$A$4:$BA$1686,I$2,FALSE))</f>
        <v>L</v>
      </c>
      <c r="J1385" s="16" t="str">
        <f>IF($C1385="B",VLOOKUP($A1385,Bat!$A$4:$BF$2320,J$1,FALSE),VLOOKUP($A1385,Pit!$A$4:$BA$1686,J$2,FALSE))</f>
        <v>L</v>
      </c>
      <c r="K1385" s="16" t="str">
        <f>IF($C1385="B",VLOOKUP($A1385,Bat!$A$4:$BF$2320,K$1,FALSE),VLOOKUP($A1385,Pit!$A$4:$BA$1686,K$2,FALSE))</f>
        <v>Low</v>
      </c>
      <c r="L1385" s="17" t="str">
        <f>IF($C1385="B",VLOOKUP($A1385,Bat!$A$4:$BF$2320,L$1,FALSE),VLOOKUP($A1385,Pit!$A$4:$BA$1686,L$2,FALSE))</f>
        <v>Low</v>
      </c>
      <c r="M1385" s="16">
        <f>IF($C1385="B",VLOOKUP($A1385,Bat!$A$4:$BF$2320,M$1,FALSE),VLOOKUP($A1385,Pit!$A$4:$BA$1686,M$2,FALSE))</f>
        <v>2</v>
      </c>
      <c r="N1385" s="16">
        <f>IF($C1385="B",VLOOKUP($A1385,Bat!$A$4:$BF$2320,N$1,FALSE),VLOOKUP($A1385,Pit!$A$4:$BA$1686,N$2,FALSE))</f>
        <v>2</v>
      </c>
      <c r="O1385" s="16">
        <f>IF($C1385="B",VLOOKUP($A1385,Bat!$A$4:$BF$2320,O$1,FALSE),VLOOKUP($A1385,Pit!$A$4:$BA$1686,O$2,FALSE))</f>
        <v>1</v>
      </c>
      <c r="P1385" s="16">
        <f>IF($C1385="B",VLOOKUP($A1385,Bat!$A$4:$BF$2320,P$1,FALSE),VLOOKUP($A1385,Pit!$A$4:$BA$1686,P$2,FALSE))</f>
        <v>1</v>
      </c>
      <c r="Q1385" s="17">
        <f>IF($C1385="B",VLOOKUP($A1385,Bat!$A$4:$BF$2320,Q$1,FALSE),VLOOKUP($A1385,Pit!$A$4:$BA$1686,Q$2,FALSE))</f>
        <v>2</v>
      </c>
      <c r="R1385" s="18">
        <f>IF($C1385="B",VLOOKUP($A1385,Bat!$A$4:$BF$2320,R$1,FALSE),VLOOKUP($A1385,Pit!$A$4:$BA$1686,R$2,FALSE))</f>
        <v>-8.9156066596882368</v>
      </c>
      <c r="S1385" s="19">
        <f>IF($C1385="B",VLOOKUP($A1385,Bat!$A$4:$BF$2320,S$1,FALSE),VLOOKUP($A1385,Pit!$A$4:$BA$1686,S$2,FALSE))</f>
        <v>-0.85649741077292729</v>
      </c>
      <c r="T1385" s="20" t="str">
        <f>IF($C1385="B",VLOOKUP($A1385,Bat!$A$4:$BF$2320,T$1,FALSE),VLOOKUP($A1385,Pit!$A$4:$BA$1686,T$2,FALSE))</f>
        <v>Slot</v>
      </c>
      <c r="U1385" s="17" t="str">
        <f>VLOOKUP(IF($C1385="B",VLOOKUP($A1385,Bat!$A$4:$AU$2320,U$1,FALSE),VLOOKUP($A1385,Pit!$A$4:$BE$1686,U$2,FALSE)),COND!$A$35:$B$41,2,FALSE)</f>
        <v>??</v>
      </c>
      <c r="V1385" s="21">
        <f>IF($C1385="B",VLOOKUP($A1385,Bat!$A$4:$AT$2284,46,FALSE),VLOOKUP($A1385,Pit!$A$4:$BD$1664,56,FALSE))</f>
        <v>1042</v>
      </c>
      <c r="W1385" s="16">
        <f t="shared" si="107"/>
        <v>1042</v>
      </c>
      <c r="X1385" s="16"/>
      <c r="Y1385" s="22">
        <f t="shared" si="108"/>
        <v>1216</v>
      </c>
      <c r="Z1385" s="16" t="str">
        <f>IFERROR(VLOOKUP($D1385,Results37!$F$3:$L$1396,Z$1,FALSE),"")</f>
        <v/>
      </c>
      <c r="AA1385" s="47" t="str">
        <f>IF(ISERROR(VLOOKUP(D1385,Results37!$F$3:$O$399,AA$1,FALSE)),"",IF(VLOOKUP(D1385,Results37!$F$3:$O$399,AA$1+1,FALSE)=1,"S"&amp;VLOOKUP(D1385,Results37!$F$3:$O$399,AA$1,FALSE),VLOOKUP(D1385,Results37!$F$3:$O$399,AA$1,FALSE)))</f>
        <v/>
      </c>
      <c r="AB1385" s="16" t="str">
        <f>IFERROR(VLOOKUP($D1385,Results37!$F$3:$L$1396,AB$1,FALSE),"")</f>
        <v/>
      </c>
      <c r="AC1385" s="16" t="str">
        <f>IFERROR(VLOOKUP($D1385,Results37!$F$3:$L$1396,AC$1,FALSE),"")</f>
        <v/>
      </c>
      <c r="AD1385" s="16" t="str">
        <f t="shared" si="109"/>
        <v/>
      </c>
      <c r="AE1385" s="20" t="str">
        <f>IF(ISERROR(VLOOKUP($AC1385&amp;"-"&amp;$F1385&amp;" "&amp;G1385,Bonuses!$B$1:$G$1006,4,FALSE)),"",INT(VLOOKUP($AC1385&amp;"-"&amp;$F1385&amp;" "&amp;$G1385,Bonuses!$B$1:$G$1006,4,FALSE)))</f>
        <v/>
      </c>
      <c r="AF1385" s="16" t="str">
        <f>IF(ISERROR(VLOOKUP($AC1385&amp;"-"&amp;$F1385,Bonuses!$B$1:$G$1006,5,FALSE)),"",IF(VLOOKUP($AC1385&amp;"-"&amp;$F1385,Bonuses!$B$1:$G$1006,5,FALSE)="","",VLOOKUP($AC1385&amp;"-"&amp;$F1385,Bonuses!$B$1:$G$1006,6,FALSE)&amp;" yrs, "&amp;VLOOKUP($AC1385&amp;"-"&amp;$F1385,Bonuses!$B$1:$G$1006,5,FALSE)))</f>
        <v/>
      </c>
    </row>
    <row r="1386" spans="1:32" s="21" customFormat="1" x14ac:dyDescent="0.25">
      <c r="A1386" s="21" t="s">
        <v>1773</v>
      </c>
      <c r="B1386" s="21">
        <f t="shared" si="105"/>
        <v>0</v>
      </c>
      <c r="C1386" s="21" t="str">
        <f t="shared" si="106"/>
        <v>B</v>
      </c>
      <c r="D1386" s="17">
        <f>IF($C1386="B",VLOOKUP($A1386,Bat!$A$4:$BF$2320,D$1,FALSE),VLOOKUP($A1386,Pit!$A$4:$BA$1686,D$2,FALSE))</f>
        <v>9189</v>
      </c>
      <c r="E1386" s="16" t="str">
        <f>IF($C1386="B",VLOOKUP($A1386,Bat!$A$4:$BF$2320,E$1,FALSE),VLOOKUP($A1386,Pit!$A$4:$BA$1686,E$2,FALSE))</f>
        <v>1B</v>
      </c>
      <c r="F1386" s="16" t="str">
        <f>IF($C1386="B",VLOOKUP($A1386,Bat!$A$4:$BF$2320,F$1,FALSE),VLOOKUP($A1386,Pit!$A$4:$BA$1686,F$2,FALSE))</f>
        <v>Robinson</v>
      </c>
      <c r="G1386" s="16" t="str">
        <f>IF($C1386="B",VLOOKUP($A1386,Bat!$A$4:$BF$2320,G$1,FALSE),VLOOKUP($A1386,Pit!$A$4:$BA$1686,G$2,FALSE))</f>
        <v>Serrano</v>
      </c>
      <c r="H1386" s="16">
        <f>IF($C1386="B",VLOOKUP($A1386,Bat!$A$4:$BF$2320,H$1,FALSE),VLOOKUP($A1386,Pit!$A$4:$BA$1686,H$2,FALSE))</f>
        <v>21</v>
      </c>
      <c r="I1386" s="16" t="str">
        <f>IF($C1386="B",VLOOKUP($A1386,Bat!$A$4:$BF$2320,I$1,FALSE),VLOOKUP($A1386,Pit!$A$4:$BA$1686,I$2,FALSE))</f>
        <v>R</v>
      </c>
      <c r="J1386" s="16" t="str">
        <f>IF($C1386="B",VLOOKUP($A1386,Bat!$A$4:$BF$2320,J$1,FALSE),VLOOKUP($A1386,Pit!$A$4:$BA$1686,J$2,FALSE))</f>
        <v>L</v>
      </c>
      <c r="K1386" s="16" t="str">
        <f>IF($C1386="B",VLOOKUP($A1386,Bat!$A$4:$BF$2320,K$1,FALSE),VLOOKUP($A1386,Pit!$A$4:$BA$1686,K$2,FALSE))</f>
        <v>Low</v>
      </c>
      <c r="L1386" s="17" t="str">
        <f>IF($C1386="B",VLOOKUP($A1386,Bat!$A$4:$BF$2320,L$1,FALSE),VLOOKUP($A1386,Pit!$A$4:$BA$1686,L$2,FALSE))</f>
        <v>Low</v>
      </c>
      <c r="M1386" s="16">
        <f>IF($C1386="B",VLOOKUP($A1386,Bat!$A$4:$BF$2320,M$1,FALSE),VLOOKUP($A1386,Pit!$A$4:$BA$1686,M$2,FALSE))</f>
        <v>1</v>
      </c>
      <c r="N1386" s="16">
        <f>IF($C1386="B",VLOOKUP($A1386,Bat!$A$4:$BF$2320,N$1,FALSE),VLOOKUP($A1386,Pit!$A$4:$BA$1686,N$2,FALSE))</f>
        <v>4</v>
      </c>
      <c r="O1386" s="16">
        <f>IF($C1386="B",VLOOKUP($A1386,Bat!$A$4:$BF$2320,O$1,FALSE),VLOOKUP($A1386,Pit!$A$4:$BA$1686,O$2,FALSE))</f>
        <v>1</v>
      </c>
      <c r="P1386" s="16">
        <f>IF($C1386="B",VLOOKUP($A1386,Bat!$A$4:$BF$2320,P$1,FALSE),VLOOKUP($A1386,Pit!$A$4:$BA$1686,P$2,FALSE))</f>
        <v>4</v>
      </c>
      <c r="Q1386" s="17">
        <f>IF($C1386="B",VLOOKUP($A1386,Bat!$A$4:$BF$2320,Q$1,FALSE),VLOOKUP($A1386,Pit!$A$4:$BA$1686,Q$2,FALSE))</f>
        <v>1</v>
      </c>
      <c r="R1386" s="18">
        <f>IF($C1386="B",VLOOKUP($A1386,Bat!$A$4:$BF$2320,R$1,FALSE),VLOOKUP($A1386,Pit!$A$4:$BA$1686,R$2,FALSE))</f>
        <v>-10.338778123332549</v>
      </c>
      <c r="S1386" s="19">
        <f>IF($C1386="B",VLOOKUP($A1386,Bat!$A$4:$BF$2320,S$1,FALSE),VLOOKUP($A1386,Pit!$A$4:$BA$1686,S$2,FALSE))</f>
        <v>-1.0594081076429025</v>
      </c>
      <c r="T1386" s="20" t="str">
        <f>IF($C1386="B",VLOOKUP($A1386,Bat!$A$4:$BF$2320,T$1,FALSE),VLOOKUP($A1386,Pit!$A$4:$BA$1686,T$2,FALSE))</f>
        <v>$170k</v>
      </c>
      <c r="U1386" s="17" t="str">
        <f>VLOOKUP(IF($C1386="B",VLOOKUP($A1386,Bat!$A$4:$AU$2320,U$1,FALSE),VLOOKUP($A1386,Pit!$A$4:$BE$1686,U$2,FALSE)),COND!$A$35:$B$41,2,FALSE)</f>
        <v>??</v>
      </c>
      <c r="V1386" s="21">
        <f>IF($C1386="B",VLOOKUP($A1386,Bat!$A$4:$AT$2284,46,FALSE),VLOOKUP($A1386,Pit!$A$4:$BD$1664,56,FALSE))</f>
        <v>1043</v>
      </c>
      <c r="W1386" s="16">
        <f t="shared" si="107"/>
        <v>999</v>
      </c>
      <c r="X1386" s="16"/>
      <c r="Y1386" s="22">
        <f t="shared" si="108"/>
        <v>1287</v>
      </c>
      <c r="Z1386" s="16" t="str">
        <f>IFERROR(VLOOKUP($D1386,Results37!$F$3:$L$1396,Z$1,FALSE),"")</f>
        <v/>
      </c>
      <c r="AA1386" s="47" t="str">
        <f>IF(ISERROR(VLOOKUP(D1386,Results37!$F$3:$O$399,AA$1,FALSE)),"",IF(VLOOKUP(D1386,Results37!$F$3:$O$399,AA$1+1,FALSE)=1,"S"&amp;VLOOKUP(D1386,Results37!$F$3:$O$399,AA$1,FALSE),VLOOKUP(D1386,Results37!$F$3:$O$399,AA$1,FALSE)))</f>
        <v/>
      </c>
      <c r="AB1386" s="16" t="str">
        <f>IFERROR(VLOOKUP($D1386,Results37!$F$3:$L$1396,AB$1,FALSE),"")</f>
        <v/>
      </c>
      <c r="AC1386" s="16" t="str">
        <f>IFERROR(VLOOKUP($D1386,Results37!$F$3:$L$1396,AC$1,FALSE),"")</f>
        <v/>
      </c>
      <c r="AD1386" s="16" t="str">
        <f t="shared" si="109"/>
        <v/>
      </c>
      <c r="AE1386" s="20" t="str">
        <f>IF(ISERROR(VLOOKUP($AC1386&amp;"-"&amp;$F1386&amp;" "&amp;G1386,Bonuses!$B$1:$G$1006,4,FALSE)),"",INT(VLOOKUP($AC1386&amp;"-"&amp;$F1386&amp;" "&amp;$G1386,Bonuses!$B$1:$G$1006,4,FALSE)))</f>
        <v/>
      </c>
      <c r="AF1386" s="16" t="str">
        <f>IF(ISERROR(VLOOKUP($AC1386&amp;"-"&amp;$F1386,Bonuses!$B$1:$G$1006,5,FALSE)),"",IF(VLOOKUP($AC1386&amp;"-"&amp;$F1386,Bonuses!$B$1:$G$1006,5,FALSE)="","",VLOOKUP($AC1386&amp;"-"&amp;$F1386,Bonuses!$B$1:$G$1006,6,FALSE)&amp;" yrs, "&amp;VLOOKUP($AC1386&amp;"-"&amp;$F1386,Bonuses!$B$1:$G$1006,5,FALSE)))</f>
        <v/>
      </c>
    </row>
    <row r="1387" spans="1:32" s="21" customFormat="1" x14ac:dyDescent="0.25">
      <c r="A1387" s="21" t="s">
        <v>2191</v>
      </c>
      <c r="B1387" s="21">
        <f t="shared" si="105"/>
        <v>0</v>
      </c>
      <c r="C1387" s="21" t="str">
        <f t="shared" si="106"/>
        <v>B</v>
      </c>
      <c r="D1387" s="17">
        <f>IF($C1387="B",VLOOKUP($A1387,Bat!$A$4:$BF$2320,D$1,FALSE),VLOOKUP($A1387,Pit!$A$4:$BA$1686,D$2,FALSE))</f>
        <v>4940</v>
      </c>
      <c r="E1387" s="16" t="str">
        <f>IF($C1387="B",VLOOKUP($A1387,Bat!$A$4:$BF$2320,E$1,FALSE),VLOOKUP($A1387,Pit!$A$4:$BA$1686,E$2,FALSE))</f>
        <v>1B</v>
      </c>
      <c r="F1387" s="16" t="str">
        <f>IF($C1387="B",VLOOKUP($A1387,Bat!$A$4:$BF$2320,F$1,FALSE),VLOOKUP($A1387,Pit!$A$4:$BA$1686,F$2,FALSE))</f>
        <v>Jean-Charles</v>
      </c>
      <c r="G1387" s="16" t="str">
        <f>IF($C1387="B",VLOOKUP($A1387,Bat!$A$4:$BF$2320,G$1,FALSE),VLOOKUP($A1387,Pit!$A$4:$BA$1686,G$2,FALSE))</f>
        <v>Grenier</v>
      </c>
      <c r="H1387" s="16">
        <f>IF($C1387="B",VLOOKUP($A1387,Bat!$A$4:$BF$2320,H$1,FALSE),VLOOKUP($A1387,Pit!$A$4:$BA$1686,H$2,FALSE))</f>
        <v>24</v>
      </c>
      <c r="I1387" s="16" t="str">
        <f>IF($C1387="B",VLOOKUP($A1387,Bat!$A$4:$BF$2320,I$1,FALSE),VLOOKUP($A1387,Pit!$A$4:$BA$1686,I$2,FALSE))</f>
        <v>R</v>
      </c>
      <c r="J1387" s="16" t="str">
        <f>IF($C1387="B",VLOOKUP($A1387,Bat!$A$4:$BF$2320,J$1,FALSE),VLOOKUP($A1387,Pit!$A$4:$BA$1686,J$2,FALSE))</f>
        <v>R</v>
      </c>
      <c r="K1387" s="16" t="str">
        <f>IF($C1387="B",VLOOKUP($A1387,Bat!$A$4:$BF$2320,K$1,FALSE),VLOOKUP($A1387,Pit!$A$4:$BA$1686,K$2,FALSE))</f>
        <v>Normal</v>
      </c>
      <c r="L1387" s="17" t="str">
        <f>IF($C1387="B",VLOOKUP($A1387,Bat!$A$4:$BF$2320,L$1,FALSE),VLOOKUP($A1387,Pit!$A$4:$BA$1686,L$2,FALSE))</f>
        <v>Normal</v>
      </c>
      <c r="M1387" s="16">
        <f>IF($C1387="B",VLOOKUP($A1387,Bat!$A$4:$BF$2320,M$1,FALSE),VLOOKUP($A1387,Pit!$A$4:$BA$1686,M$2,FALSE))</f>
        <v>1</v>
      </c>
      <c r="N1387" s="16">
        <f>IF($C1387="B",VLOOKUP($A1387,Bat!$A$4:$BF$2320,N$1,FALSE),VLOOKUP($A1387,Pit!$A$4:$BA$1686,N$2,FALSE))</f>
        <v>2</v>
      </c>
      <c r="O1387" s="16">
        <f>IF($C1387="B",VLOOKUP($A1387,Bat!$A$4:$BF$2320,O$1,FALSE),VLOOKUP($A1387,Pit!$A$4:$BA$1686,O$2,FALSE))</f>
        <v>2</v>
      </c>
      <c r="P1387" s="16">
        <f>IF($C1387="B",VLOOKUP($A1387,Bat!$A$4:$BF$2320,P$1,FALSE),VLOOKUP($A1387,Pit!$A$4:$BA$1686,P$2,FALSE))</f>
        <v>2</v>
      </c>
      <c r="Q1387" s="17">
        <f>IF($C1387="B",VLOOKUP($A1387,Bat!$A$4:$BF$2320,Q$1,FALSE),VLOOKUP($A1387,Pit!$A$4:$BA$1686,Q$2,FALSE))</f>
        <v>2</v>
      </c>
      <c r="R1387" s="18">
        <f>IF($C1387="B",VLOOKUP($A1387,Bat!$A$4:$BF$2320,R$1,FALSE),VLOOKUP($A1387,Pit!$A$4:$BA$1686,R$2,FALSE))</f>
        <v>-11.040975233918122</v>
      </c>
      <c r="S1387" s="19">
        <f>IF($C1387="B",VLOOKUP($A1387,Bat!$A$4:$BF$2320,S$1,FALSE),VLOOKUP($A1387,Pit!$A$4:$BA$1686,S$2,FALSE))</f>
        <v>-1.1595248600433088</v>
      </c>
      <c r="T1387" s="20" t="str">
        <f>IF($C1387="B",VLOOKUP($A1387,Bat!$A$4:$BF$2320,T$1,FALSE),VLOOKUP($A1387,Pit!$A$4:$BA$1686,T$2,FALSE))</f>
        <v>Slot</v>
      </c>
      <c r="U1387" s="17" t="str">
        <f>VLOOKUP(IF($C1387="B",VLOOKUP($A1387,Bat!$A$4:$AU$2320,U$1,FALSE),VLOOKUP($A1387,Pit!$A$4:$BE$1686,U$2,FALSE)),COND!$A$35:$B$41,2,FALSE)</f>
        <v>??</v>
      </c>
      <c r="V1387" s="21">
        <f>IF($C1387="B",VLOOKUP($A1387,Bat!$A$4:$AT$2284,46,FALSE),VLOOKUP($A1387,Pit!$A$4:$BD$1664,56,FALSE))</f>
        <v>1044</v>
      </c>
      <c r="W1387" s="16">
        <f t="shared" si="107"/>
        <v>1044</v>
      </c>
      <c r="X1387" s="16"/>
      <c r="Y1387" s="22">
        <f t="shared" si="108"/>
        <v>1318</v>
      </c>
      <c r="Z1387" s="16" t="str">
        <f>IFERROR(VLOOKUP($D1387,Results37!$F$3:$L$1396,Z$1,FALSE),"")</f>
        <v/>
      </c>
      <c r="AA1387" s="47" t="str">
        <f>IF(ISERROR(VLOOKUP(D1387,Results37!$F$3:$O$399,AA$1,FALSE)),"",IF(VLOOKUP(D1387,Results37!$F$3:$O$399,AA$1+1,FALSE)=1,"S"&amp;VLOOKUP(D1387,Results37!$F$3:$O$399,AA$1,FALSE),VLOOKUP(D1387,Results37!$F$3:$O$399,AA$1,FALSE)))</f>
        <v/>
      </c>
      <c r="AB1387" s="16" t="str">
        <f>IFERROR(VLOOKUP($D1387,Results37!$F$3:$L$1396,AB$1,FALSE),"")</f>
        <v/>
      </c>
      <c r="AC1387" s="16" t="str">
        <f>IFERROR(VLOOKUP($D1387,Results37!$F$3:$L$1396,AC$1,FALSE),"")</f>
        <v/>
      </c>
      <c r="AD1387" s="16" t="str">
        <f t="shared" si="109"/>
        <v/>
      </c>
      <c r="AE1387" s="20" t="str">
        <f>IF(ISERROR(VLOOKUP($AC1387&amp;"-"&amp;$F1387&amp;" "&amp;G1387,Bonuses!$B$1:$G$1006,4,FALSE)),"",INT(VLOOKUP($AC1387&amp;"-"&amp;$F1387&amp;" "&amp;$G1387,Bonuses!$B$1:$G$1006,4,FALSE)))</f>
        <v/>
      </c>
      <c r="AF1387" s="16" t="str">
        <f>IF(ISERROR(VLOOKUP($AC1387&amp;"-"&amp;$F1387,Bonuses!$B$1:$G$1006,5,FALSE)),"",IF(VLOOKUP($AC1387&amp;"-"&amp;$F1387,Bonuses!$B$1:$G$1006,5,FALSE)="","",VLOOKUP($AC1387&amp;"-"&amp;$F1387,Bonuses!$B$1:$G$1006,6,FALSE)&amp;" yrs, "&amp;VLOOKUP($AC1387&amp;"-"&amp;$F1387,Bonuses!$B$1:$G$1006,5,FALSE)))</f>
        <v/>
      </c>
    </row>
    <row r="1388" spans="1:32" s="21" customFormat="1" x14ac:dyDescent="0.25">
      <c r="A1388" s="21" t="s">
        <v>2237</v>
      </c>
      <c r="B1388" s="21">
        <f t="shared" si="105"/>
        <v>0</v>
      </c>
      <c r="C1388" s="21" t="str">
        <f t="shared" si="106"/>
        <v>B</v>
      </c>
      <c r="D1388" s="17">
        <f>IF($C1388="B",VLOOKUP($A1388,Bat!$A$4:$BF$2320,D$1,FALSE),VLOOKUP($A1388,Pit!$A$4:$BA$1686,D$2,FALSE))</f>
        <v>9159</v>
      </c>
      <c r="E1388" s="16" t="str">
        <f>IF($C1388="B",VLOOKUP($A1388,Bat!$A$4:$BF$2320,E$1,FALSE),VLOOKUP($A1388,Pit!$A$4:$BA$1686,E$2,FALSE))</f>
        <v>1B</v>
      </c>
      <c r="F1388" s="16" t="str">
        <f>IF($C1388="B",VLOOKUP($A1388,Bat!$A$4:$BF$2320,F$1,FALSE),VLOOKUP($A1388,Pit!$A$4:$BA$1686,F$2,FALSE))</f>
        <v>Pedro</v>
      </c>
      <c r="G1388" s="16" t="str">
        <f>IF($C1388="B",VLOOKUP($A1388,Bat!$A$4:$BF$2320,G$1,FALSE),VLOOKUP($A1388,Pit!$A$4:$BA$1686,G$2,FALSE))</f>
        <v>Sánchez</v>
      </c>
      <c r="H1388" s="16">
        <f>IF($C1388="B",VLOOKUP($A1388,Bat!$A$4:$BF$2320,H$1,FALSE),VLOOKUP($A1388,Pit!$A$4:$BA$1686,H$2,FALSE))</f>
        <v>21</v>
      </c>
      <c r="I1388" s="16" t="str">
        <f>IF($C1388="B",VLOOKUP($A1388,Bat!$A$4:$BF$2320,I$1,FALSE),VLOOKUP($A1388,Pit!$A$4:$BA$1686,I$2,FALSE))</f>
        <v>R</v>
      </c>
      <c r="J1388" s="16" t="str">
        <f>IF($C1388="B",VLOOKUP($A1388,Bat!$A$4:$BF$2320,J$1,FALSE),VLOOKUP($A1388,Pit!$A$4:$BA$1686,J$2,FALSE))</f>
        <v>R</v>
      </c>
      <c r="K1388" s="16" t="str">
        <f>IF($C1388="B",VLOOKUP($A1388,Bat!$A$4:$BF$2320,K$1,FALSE),VLOOKUP($A1388,Pit!$A$4:$BA$1686,K$2,FALSE))</f>
        <v>Low</v>
      </c>
      <c r="L1388" s="17" t="str">
        <f>IF($C1388="B",VLOOKUP($A1388,Bat!$A$4:$BF$2320,L$1,FALSE),VLOOKUP($A1388,Pit!$A$4:$BA$1686,L$2,FALSE))</f>
        <v>Low</v>
      </c>
      <c r="M1388" s="16">
        <f>IF($C1388="B",VLOOKUP($A1388,Bat!$A$4:$BF$2320,M$1,FALSE),VLOOKUP($A1388,Pit!$A$4:$BA$1686,M$2,FALSE))</f>
        <v>1</v>
      </c>
      <c r="N1388" s="16">
        <f>IF($C1388="B",VLOOKUP($A1388,Bat!$A$4:$BF$2320,N$1,FALSE),VLOOKUP($A1388,Pit!$A$4:$BA$1686,N$2,FALSE))</f>
        <v>2</v>
      </c>
      <c r="O1388" s="16">
        <f>IF($C1388="B",VLOOKUP($A1388,Bat!$A$4:$BF$2320,O$1,FALSE),VLOOKUP($A1388,Pit!$A$4:$BA$1686,O$2,FALSE))</f>
        <v>2</v>
      </c>
      <c r="P1388" s="16">
        <f>IF($C1388="B",VLOOKUP($A1388,Bat!$A$4:$BF$2320,P$1,FALSE),VLOOKUP($A1388,Pit!$A$4:$BA$1686,P$2,FALSE))</f>
        <v>1</v>
      </c>
      <c r="Q1388" s="17">
        <f>IF($C1388="B",VLOOKUP($A1388,Bat!$A$4:$BF$2320,Q$1,FALSE),VLOOKUP($A1388,Pit!$A$4:$BA$1686,Q$2,FALSE))</f>
        <v>4</v>
      </c>
      <c r="R1388" s="18">
        <f>IF($C1388="B",VLOOKUP($A1388,Bat!$A$4:$BF$2320,R$1,FALSE),VLOOKUP($A1388,Pit!$A$4:$BA$1686,R$2,FALSE))</f>
        <v>-12.361402193843778</v>
      </c>
      <c r="S1388" s="19">
        <f>IF($C1388="B",VLOOKUP($A1388,Bat!$A$4:$BF$2320,S$1,FALSE),VLOOKUP($A1388,Pit!$A$4:$BA$1686,S$2,FALSE))</f>
        <v>-1.3477866130708274</v>
      </c>
      <c r="T1388" s="20" t="str">
        <f>IF($C1388="B",VLOOKUP($A1388,Bat!$A$4:$BF$2320,T$1,FALSE),VLOOKUP($A1388,Pit!$A$4:$BA$1686,T$2,FALSE))</f>
        <v>$210k</v>
      </c>
      <c r="U1388" s="17" t="str">
        <f>VLOOKUP(IF($C1388="B",VLOOKUP($A1388,Bat!$A$4:$AU$2320,U$1,FALSE),VLOOKUP($A1388,Pit!$A$4:$BE$1686,U$2,FALSE)),COND!$A$35:$B$41,2,FALSE)</f>
        <v>??</v>
      </c>
      <c r="V1388" s="21">
        <f>IF($C1388="B",VLOOKUP($A1388,Bat!$A$4:$AT$2284,46,FALSE),VLOOKUP($A1388,Pit!$A$4:$BD$1664,56,FALSE))</f>
        <v>1045</v>
      </c>
      <c r="W1388" s="16">
        <f t="shared" si="107"/>
        <v>999</v>
      </c>
      <c r="X1388" s="16"/>
      <c r="Y1388" s="22">
        <f t="shared" si="108"/>
        <v>1347</v>
      </c>
      <c r="Z1388" s="16" t="str">
        <f>IFERROR(VLOOKUP($D1388,Results37!$F$3:$L$1396,Z$1,FALSE),"")</f>
        <v/>
      </c>
      <c r="AA1388" s="47" t="str">
        <f>IF(ISERROR(VLOOKUP(D1388,Results37!$F$3:$O$399,AA$1,FALSE)),"",IF(VLOOKUP(D1388,Results37!$F$3:$O$399,AA$1+1,FALSE)=1,"S"&amp;VLOOKUP(D1388,Results37!$F$3:$O$399,AA$1,FALSE),VLOOKUP(D1388,Results37!$F$3:$O$399,AA$1,FALSE)))</f>
        <v/>
      </c>
      <c r="AB1388" s="16" t="str">
        <f>IFERROR(VLOOKUP($D1388,Results37!$F$3:$L$1396,AB$1,FALSE),"")</f>
        <v/>
      </c>
      <c r="AC1388" s="16" t="str">
        <f>IFERROR(VLOOKUP($D1388,Results37!$F$3:$L$1396,AC$1,FALSE),"")</f>
        <v/>
      </c>
      <c r="AD1388" s="16" t="str">
        <f t="shared" si="109"/>
        <v/>
      </c>
      <c r="AE1388" s="20" t="str">
        <f>IF(ISERROR(VLOOKUP($AC1388&amp;"-"&amp;$F1388&amp;" "&amp;G1388,Bonuses!$B$1:$G$1006,4,FALSE)),"",INT(VLOOKUP($AC1388&amp;"-"&amp;$F1388&amp;" "&amp;$G1388,Bonuses!$B$1:$G$1006,4,FALSE)))</f>
        <v/>
      </c>
      <c r="AF1388" s="16" t="str">
        <f>IF(ISERROR(VLOOKUP($AC1388&amp;"-"&amp;$F1388,Bonuses!$B$1:$G$1006,5,FALSE)),"",IF(VLOOKUP($AC1388&amp;"-"&amp;$F1388,Bonuses!$B$1:$G$1006,5,FALSE)="","",VLOOKUP($AC1388&amp;"-"&amp;$F1388,Bonuses!$B$1:$G$1006,6,FALSE)&amp;" yrs, "&amp;VLOOKUP($AC1388&amp;"-"&amp;$F1388,Bonuses!$B$1:$G$1006,5,FALSE)))</f>
        <v/>
      </c>
    </row>
    <row r="1389" spans="1:32" s="21" customFormat="1" x14ac:dyDescent="0.25">
      <c r="D1389" s="17"/>
      <c r="E1389" s="16"/>
      <c r="F1389" s="16"/>
      <c r="G1389" s="16"/>
      <c r="H1389" s="16"/>
      <c r="I1389" s="16"/>
      <c r="J1389" s="16"/>
      <c r="K1389" s="16"/>
      <c r="L1389" s="17"/>
      <c r="M1389" s="16"/>
      <c r="N1389" s="16"/>
      <c r="O1389" s="16"/>
      <c r="P1389" s="16"/>
      <c r="Q1389" s="17"/>
      <c r="R1389" s="18"/>
      <c r="S1389" s="19"/>
      <c r="T1389" s="20"/>
      <c r="U1389" s="17"/>
      <c r="W1389" s="16"/>
      <c r="X1389" s="16"/>
      <c r="Y1389" s="22"/>
      <c r="Z1389" s="16"/>
      <c r="AA1389" s="43"/>
      <c r="AB1389" s="16"/>
      <c r="AC1389" s="16"/>
      <c r="AD1389" s="16"/>
      <c r="AE1389" s="20"/>
      <c r="AF1389" s="16"/>
    </row>
    <row r="1390" spans="1:32" s="21" customFormat="1" x14ac:dyDescent="0.25">
      <c r="D1390" s="17"/>
      <c r="E1390" s="16"/>
      <c r="F1390" s="16"/>
      <c r="G1390" s="16"/>
      <c r="H1390" s="16"/>
      <c r="I1390" s="16"/>
      <c r="J1390" s="16"/>
      <c r="K1390" s="16"/>
      <c r="L1390" s="17"/>
      <c r="M1390" s="16"/>
      <c r="N1390" s="16"/>
      <c r="O1390" s="16"/>
      <c r="P1390" s="16"/>
      <c r="Q1390" s="17"/>
      <c r="R1390" s="18"/>
      <c r="S1390" s="19"/>
      <c r="T1390" s="20"/>
      <c r="U1390" s="17"/>
      <c r="W1390" s="16"/>
      <c r="X1390" s="16"/>
      <c r="Y1390" s="22"/>
      <c r="Z1390" s="16"/>
      <c r="AA1390" s="43"/>
      <c r="AB1390" s="16"/>
      <c r="AC1390" s="16"/>
      <c r="AD1390" s="16"/>
      <c r="AE1390" s="20"/>
      <c r="AF1390" s="16"/>
    </row>
    <row r="1391" spans="1:32" s="21" customFormat="1" x14ac:dyDescent="0.25">
      <c r="D1391" s="17"/>
      <c r="E1391" s="16"/>
      <c r="F1391" s="16"/>
      <c r="G1391" s="16"/>
      <c r="H1391" s="16"/>
      <c r="I1391" s="16"/>
      <c r="J1391" s="16"/>
      <c r="K1391" s="16"/>
      <c r="L1391" s="17"/>
      <c r="M1391" s="16"/>
      <c r="N1391" s="16"/>
      <c r="O1391" s="16"/>
      <c r="P1391" s="16"/>
      <c r="Q1391" s="17"/>
      <c r="R1391" s="18"/>
      <c r="S1391" s="19"/>
      <c r="T1391" s="20"/>
      <c r="U1391" s="17"/>
      <c r="W1391" s="16"/>
      <c r="X1391" s="16"/>
      <c r="Y1391" s="22"/>
      <c r="Z1391" s="16"/>
      <c r="AA1391" s="43"/>
      <c r="AB1391" s="16"/>
      <c r="AC1391" s="16"/>
      <c r="AD1391" s="16"/>
      <c r="AE1391" s="20"/>
      <c r="AF1391" s="16"/>
    </row>
    <row r="1392" spans="1:32" s="21" customFormat="1" x14ac:dyDescent="0.25">
      <c r="D1392" s="17"/>
      <c r="E1392" s="16"/>
      <c r="F1392" s="16"/>
      <c r="G1392" s="16"/>
      <c r="H1392" s="16"/>
      <c r="I1392" s="16"/>
      <c r="J1392" s="16"/>
      <c r="K1392" s="16"/>
      <c r="L1392" s="17"/>
      <c r="M1392" s="16"/>
      <c r="N1392" s="16"/>
      <c r="O1392" s="16"/>
      <c r="P1392" s="16"/>
      <c r="Q1392" s="17"/>
      <c r="R1392" s="18"/>
      <c r="S1392" s="19"/>
      <c r="T1392" s="20"/>
      <c r="U1392" s="17"/>
      <c r="W1392" s="16"/>
      <c r="X1392" s="16"/>
      <c r="Y1392" s="22"/>
      <c r="Z1392" s="16"/>
      <c r="AA1392" s="43"/>
      <c r="AB1392" s="16"/>
      <c r="AC1392" s="16"/>
      <c r="AD1392" s="16"/>
      <c r="AE1392" s="20"/>
      <c r="AF1392" s="16"/>
    </row>
    <row r="1393" spans="4:32" s="21" customFormat="1" x14ac:dyDescent="0.25">
      <c r="D1393" s="17"/>
      <c r="E1393" s="16"/>
      <c r="F1393" s="16"/>
      <c r="G1393" s="16"/>
      <c r="H1393" s="16"/>
      <c r="I1393" s="16"/>
      <c r="J1393" s="16"/>
      <c r="K1393" s="16"/>
      <c r="L1393" s="17"/>
      <c r="M1393" s="16"/>
      <c r="N1393" s="16"/>
      <c r="O1393" s="16"/>
      <c r="P1393" s="16"/>
      <c r="Q1393" s="17"/>
      <c r="R1393" s="18"/>
      <c r="S1393" s="19"/>
      <c r="T1393" s="20"/>
      <c r="U1393" s="17"/>
      <c r="W1393" s="16"/>
      <c r="X1393" s="16"/>
      <c r="Y1393" s="22"/>
      <c r="Z1393" s="16"/>
      <c r="AA1393" s="43"/>
      <c r="AB1393" s="16"/>
      <c r="AC1393" s="16"/>
      <c r="AD1393" s="16"/>
      <c r="AE1393" s="20"/>
      <c r="AF1393" s="16"/>
    </row>
    <row r="1394" spans="4:32" s="21" customFormat="1" x14ac:dyDescent="0.25">
      <c r="D1394" s="17"/>
      <c r="E1394" s="16"/>
      <c r="F1394" s="16"/>
      <c r="G1394" s="16"/>
      <c r="H1394" s="16"/>
      <c r="I1394" s="16"/>
      <c r="J1394" s="16"/>
      <c r="K1394" s="16"/>
      <c r="L1394" s="17"/>
      <c r="M1394" s="16"/>
      <c r="N1394" s="16"/>
      <c r="O1394" s="16"/>
      <c r="P1394" s="16"/>
      <c r="Q1394" s="17"/>
      <c r="R1394" s="18"/>
      <c r="S1394" s="19"/>
      <c r="T1394" s="20"/>
      <c r="U1394" s="17"/>
      <c r="W1394" s="16"/>
      <c r="X1394" s="16"/>
      <c r="Y1394" s="22"/>
      <c r="Z1394" s="16"/>
      <c r="AA1394" s="43"/>
      <c r="AB1394" s="16"/>
      <c r="AC1394" s="16"/>
      <c r="AD1394" s="16"/>
      <c r="AE1394" s="20"/>
      <c r="AF1394" s="16"/>
    </row>
    <row r="1395" spans="4:32" s="21" customFormat="1" x14ac:dyDescent="0.25">
      <c r="D1395" s="17"/>
      <c r="E1395" s="16"/>
      <c r="F1395" s="16"/>
      <c r="G1395" s="16"/>
      <c r="H1395" s="16"/>
      <c r="I1395" s="16"/>
      <c r="J1395" s="16"/>
      <c r="K1395" s="16"/>
      <c r="L1395" s="17"/>
      <c r="M1395" s="16"/>
      <c r="N1395" s="16"/>
      <c r="O1395" s="16"/>
      <c r="P1395" s="16"/>
      <c r="Q1395" s="17"/>
      <c r="R1395" s="18"/>
      <c r="S1395" s="19"/>
      <c r="T1395" s="20"/>
      <c r="U1395" s="17"/>
      <c r="W1395" s="16"/>
      <c r="X1395" s="16"/>
      <c r="Y1395" s="22"/>
      <c r="Z1395" s="16"/>
      <c r="AA1395" s="43"/>
      <c r="AB1395" s="16"/>
      <c r="AC1395" s="16"/>
      <c r="AD1395" s="16"/>
      <c r="AE1395" s="20"/>
      <c r="AF1395" s="16"/>
    </row>
    <row r="1396" spans="4:32" s="21" customFormat="1" x14ac:dyDescent="0.25">
      <c r="D1396" s="17"/>
      <c r="E1396" s="16"/>
      <c r="F1396" s="16"/>
      <c r="G1396" s="16"/>
      <c r="H1396" s="16"/>
      <c r="I1396" s="16"/>
      <c r="J1396" s="16"/>
      <c r="K1396" s="16"/>
      <c r="L1396" s="17"/>
      <c r="M1396" s="16"/>
      <c r="N1396" s="16"/>
      <c r="O1396" s="16"/>
      <c r="P1396" s="16"/>
      <c r="Q1396" s="17"/>
      <c r="R1396" s="18"/>
      <c r="S1396" s="19"/>
      <c r="T1396" s="20"/>
      <c r="U1396" s="17"/>
      <c r="W1396" s="16"/>
      <c r="X1396" s="16"/>
      <c r="Y1396" s="22"/>
      <c r="Z1396" s="16"/>
      <c r="AA1396" s="43"/>
      <c r="AB1396" s="16"/>
      <c r="AC1396" s="16"/>
      <c r="AD1396" s="16"/>
      <c r="AE1396" s="20"/>
      <c r="AF1396" s="16"/>
    </row>
    <row r="1397" spans="4:32" s="21" customFormat="1" x14ac:dyDescent="0.25">
      <c r="D1397" s="17"/>
      <c r="E1397" s="16"/>
      <c r="F1397" s="16"/>
      <c r="G1397" s="16"/>
      <c r="H1397" s="16"/>
      <c r="I1397" s="16"/>
      <c r="J1397" s="16"/>
      <c r="K1397" s="16"/>
      <c r="L1397" s="17"/>
      <c r="M1397" s="16"/>
      <c r="N1397" s="16"/>
      <c r="O1397" s="16"/>
      <c r="P1397" s="16"/>
      <c r="Q1397" s="17"/>
      <c r="R1397" s="18"/>
      <c r="S1397" s="19"/>
      <c r="T1397" s="20"/>
      <c r="U1397" s="17"/>
      <c r="W1397" s="16"/>
      <c r="X1397" s="16"/>
      <c r="Y1397" s="22"/>
      <c r="Z1397" s="16"/>
      <c r="AA1397" s="43"/>
      <c r="AB1397" s="16"/>
      <c r="AC1397" s="16"/>
      <c r="AD1397" s="16"/>
      <c r="AE1397" s="20"/>
      <c r="AF1397" s="16"/>
    </row>
    <row r="1398" spans="4:32" s="21" customFormat="1" x14ac:dyDescent="0.25">
      <c r="D1398" s="17"/>
      <c r="E1398" s="16"/>
      <c r="F1398" s="16"/>
      <c r="G1398" s="16"/>
      <c r="H1398" s="16"/>
      <c r="I1398" s="16"/>
      <c r="J1398" s="16"/>
      <c r="K1398" s="16"/>
      <c r="L1398" s="17"/>
      <c r="M1398" s="16"/>
      <c r="N1398" s="16"/>
      <c r="O1398" s="16"/>
      <c r="P1398" s="16"/>
      <c r="Q1398" s="17"/>
      <c r="R1398" s="18"/>
      <c r="S1398" s="19"/>
      <c r="T1398" s="20"/>
      <c r="U1398" s="17"/>
      <c r="W1398" s="16"/>
      <c r="X1398" s="16"/>
      <c r="Y1398" s="22"/>
      <c r="Z1398" s="16"/>
      <c r="AA1398" s="43"/>
      <c r="AB1398" s="16"/>
      <c r="AC1398" s="16"/>
      <c r="AD1398" s="16"/>
      <c r="AE1398" s="20"/>
      <c r="AF1398" s="16"/>
    </row>
    <row r="1399" spans="4:32" s="21" customFormat="1" x14ac:dyDescent="0.25">
      <c r="D1399" s="17"/>
      <c r="E1399" s="16"/>
      <c r="F1399" s="16"/>
      <c r="G1399" s="16"/>
      <c r="H1399" s="16"/>
      <c r="I1399" s="16"/>
      <c r="J1399" s="16"/>
      <c r="K1399" s="16"/>
      <c r="L1399" s="17"/>
      <c r="M1399" s="16"/>
      <c r="N1399" s="16"/>
      <c r="O1399" s="16"/>
      <c r="P1399" s="16"/>
      <c r="Q1399" s="17"/>
      <c r="R1399" s="18"/>
      <c r="S1399" s="19"/>
      <c r="T1399" s="20"/>
      <c r="U1399" s="17"/>
      <c r="W1399" s="16"/>
      <c r="X1399" s="16"/>
      <c r="Y1399" s="22"/>
      <c r="Z1399" s="16"/>
      <c r="AA1399" s="43"/>
      <c r="AB1399" s="16"/>
      <c r="AC1399" s="16"/>
      <c r="AD1399" s="16"/>
      <c r="AE1399" s="20"/>
      <c r="AF1399" s="16"/>
    </row>
    <row r="1400" spans="4:32" s="21" customFormat="1" x14ac:dyDescent="0.25">
      <c r="D1400" s="17"/>
      <c r="E1400" s="16"/>
      <c r="F1400" s="16"/>
      <c r="G1400" s="16"/>
      <c r="H1400" s="16"/>
      <c r="I1400" s="16"/>
      <c r="J1400" s="16"/>
      <c r="K1400" s="16"/>
      <c r="L1400" s="17"/>
      <c r="M1400" s="16"/>
      <c r="N1400" s="16"/>
      <c r="O1400" s="16"/>
      <c r="P1400" s="16"/>
      <c r="Q1400" s="17"/>
      <c r="R1400" s="18"/>
      <c r="S1400" s="19"/>
      <c r="T1400" s="20"/>
      <c r="U1400" s="17"/>
      <c r="W1400" s="16"/>
      <c r="X1400" s="16"/>
      <c r="Y1400" s="22"/>
      <c r="Z1400" s="16"/>
      <c r="AA1400" s="43"/>
      <c r="AB1400" s="16"/>
      <c r="AC1400" s="16"/>
      <c r="AD1400" s="16"/>
      <c r="AE1400" s="20"/>
      <c r="AF1400" s="16"/>
    </row>
    <row r="1401" spans="4:32" s="21" customFormat="1" x14ac:dyDescent="0.25">
      <c r="D1401" s="17"/>
      <c r="E1401" s="16"/>
      <c r="F1401" s="16"/>
      <c r="G1401" s="16"/>
      <c r="H1401" s="16"/>
      <c r="I1401" s="16"/>
      <c r="J1401" s="16"/>
      <c r="K1401" s="16"/>
      <c r="L1401" s="17"/>
      <c r="M1401" s="16"/>
      <c r="N1401" s="16"/>
      <c r="O1401" s="16"/>
      <c r="P1401" s="16"/>
      <c r="Q1401" s="17"/>
      <c r="R1401" s="18"/>
      <c r="S1401" s="19"/>
      <c r="T1401" s="20"/>
      <c r="U1401" s="17"/>
      <c r="W1401" s="16"/>
      <c r="X1401" s="16"/>
      <c r="Y1401" s="22"/>
      <c r="Z1401" s="16"/>
      <c r="AA1401" s="43"/>
      <c r="AB1401" s="16"/>
      <c r="AC1401" s="16"/>
      <c r="AD1401" s="16"/>
      <c r="AE1401" s="20"/>
      <c r="AF1401" s="16"/>
    </row>
  </sheetData>
  <autoFilter ref="A4:AE1388"/>
  <sortState ref="A5:AF1388">
    <sortCondition ref="Z5:Z1388"/>
    <sortCondition ref="V5:V1388"/>
    <sortCondition ref="X5:X1388"/>
    <sortCondition descending="1" ref="S5:S1388"/>
    <sortCondition ref="C5:C1388"/>
    <sortCondition ref="W5:W1388"/>
  </sortState>
  <conditionalFormatting sqref="A5:XFD5 A6:F7 H6:U7 G6:G1401 W6:AD7 V6:V1401 AF6:XFD7 AE6:AE1388">
    <cfRule type="expression" dxfId="19" priority="5">
      <formula>IF($C5="B",1,0)</formula>
    </cfRule>
  </conditionalFormatting>
  <conditionalFormatting sqref="H8:U1401 W1389:XFD1401 A8:F1401 W8:AD1388 AF8:XFD1388">
    <cfRule type="expression" dxfId="18" priority="3">
      <formula>IF($C8="B",1,0)</formula>
    </cfRule>
  </conditionalFormatting>
  <conditionalFormatting sqref="A5:Y1388">
    <cfRule type="expression" dxfId="17" priority="1">
      <formula>IF(AND($B$1=1,$AA5&lt;&gt;""),1,0)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99"/>
  <sheetViews>
    <sheetView workbookViewId="0">
      <pane xSplit="6" ySplit="3" topLeftCell="G381" activePane="bottomRight" state="frozen"/>
      <selection pane="topRight" activeCell="G1" sqref="G1"/>
      <selection pane="bottomLeft" activeCell="A4" sqref="A4"/>
      <selection pane="bottomRight" activeCell="I5" sqref="I5"/>
    </sheetView>
  </sheetViews>
  <sheetFormatPr defaultRowHeight="15" x14ac:dyDescent="0.25"/>
  <cols>
    <col min="1" max="1" width="20.85546875" bestFit="1" customWidth="1"/>
    <col min="2" max="2" width="13.28515625" customWidth="1"/>
    <col min="3" max="3" width="12.85546875" bestFit="1" customWidth="1"/>
    <col min="4" max="4" width="29.28515625" bestFit="1" customWidth="1"/>
    <col min="5" max="5" width="8.140625" bestFit="1" customWidth="1"/>
    <col min="6" max="6" width="8.85546875" bestFit="1" customWidth="1"/>
    <col min="7" max="7" width="3.85546875" bestFit="1" customWidth="1"/>
    <col min="8" max="8" width="3.85546875" customWidth="1"/>
    <col min="12" max="12" width="29.28515625" bestFit="1" customWidth="1"/>
    <col min="13" max="13" width="4.140625" bestFit="1" customWidth="1"/>
    <col min="14" max="15" width="11.7109375" customWidth="1"/>
  </cols>
  <sheetData>
    <row r="2" spans="1:15" ht="15.75" customHeight="1" x14ac:dyDescent="0.25">
      <c r="M2">
        <v>2</v>
      </c>
      <c r="N2">
        <v>3</v>
      </c>
      <c r="O2">
        <v>4</v>
      </c>
    </row>
    <row r="3" spans="1:15" x14ac:dyDescent="0.25">
      <c r="A3" t="s">
        <v>410</v>
      </c>
      <c r="B3" t="s">
        <v>411</v>
      </c>
      <c r="C3" t="s">
        <v>412</v>
      </c>
      <c r="D3" t="s">
        <v>413</v>
      </c>
      <c r="E3" t="s">
        <v>414</v>
      </c>
      <c r="F3" t="s">
        <v>415</v>
      </c>
      <c r="H3" t="s">
        <v>312</v>
      </c>
      <c r="I3" t="s">
        <v>417</v>
      </c>
      <c r="J3" t="s">
        <v>418</v>
      </c>
      <c r="K3" t="s">
        <v>419</v>
      </c>
      <c r="L3" t="s">
        <v>315</v>
      </c>
      <c r="M3" t="s">
        <v>131</v>
      </c>
      <c r="N3" t="s">
        <v>812</v>
      </c>
      <c r="O3" t="s">
        <v>813</v>
      </c>
    </row>
    <row r="4" spans="1:15" x14ac:dyDescent="0.25">
      <c r="A4">
        <v>1</v>
      </c>
      <c r="B4">
        <v>0</v>
      </c>
      <c r="C4">
        <v>1</v>
      </c>
      <c r="D4" t="s">
        <v>323</v>
      </c>
      <c r="E4">
        <v>24</v>
      </c>
      <c r="F4">
        <v>14609</v>
      </c>
      <c r="G4" t="s">
        <v>416</v>
      </c>
      <c r="H4">
        <v>1</v>
      </c>
      <c r="I4">
        <f>INT(A4)</f>
        <v>1</v>
      </c>
      <c r="J4">
        <f>B4</f>
        <v>0</v>
      </c>
      <c r="K4">
        <f>C4</f>
        <v>1</v>
      </c>
      <c r="L4" t="str">
        <f>D4</f>
        <v>Yuma Bulldozers</v>
      </c>
      <c r="M4" t="str">
        <f>IF($F4=0,"",VLOOKUP($F4,'Draft List'!$D$4:$G$2388,M$2,FALSE))</f>
        <v>2B</v>
      </c>
      <c r="N4" t="str">
        <f>IF($F4=0,"",VLOOKUP($F4,'Draft List'!$D$4:$G$2388,N$2,FALSE))</f>
        <v>Vaughn</v>
      </c>
      <c r="O4" t="str">
        <f>IF($F4=0,"",VLOOKUP($F4,'Draft List'!$D$4:$G$2388,O$2,FALSE))</f>
        <v>Davidson</v>
      </c>
    </row>
    <row r="5" spans="1:15" x14ac:dyDescent="0.25">
      <c r="A5">
        <v>1</v>
      </c>
      <c r="B5">
        <v>0</v>
      </c>
      <c r="C5">
        <v>2</v>
      </c>
      <c r="D5" t="s">
        <v>328</v>
      </c>
      <c r="E5">
        <v>17</v>
      </c>
      <c r="F5">
        <v>3128</v>
      </c>
      <c r="G5" t="s">
        <v>416</v>
      </c>
      <c r="H5">
        <v>2</v>
      </c>
      <c r="I5">
        <f t="shared" ref="I5:I68" si="0">INT(A5)</f>
        <v>1</v>
      </c>
      <c r="J5">
        <f t="shared" ref="J5:J68" si="1">B5</f>
        <v>0</v>
      </c>
      <c r="K5">
        <f t="shared" ref="K5:K68" si="2">C5</f>
        <v>2</v>
      </c>
      <c r="L5" t="str">
        <f t="shared" ref="L5:L68" si="3">D5</f>
        <v>Kalamazoo Badgers</v>
      </c>
      <c r="M5" t="str">
        <f>IF($F5=0,"",VLOOKUP($F5,'Draft List'!$D$4:$G$2388,M$2,FALSE))</f>
        <v>SP</v>
      </c>
      <c r="N5" t="str">
        <f>IF($F5=0,"",VLOOKUP($F5,'Draft List'!$D$4:$G$2388,N$2,FALSE))</f>
        <v>Robby</v>
      </c>
      <c r="O5" t="str">
        <f>IF($F5=0,"",VLOOKUP($F5,'Draft List'!$D$4:$G$2388,O$2,FALSE))</f>
        <v>Wiggins</v>
      </c>
    </row>
    <row r="6" spans="1:15" x14ac:dyDescent="0.25">
      <c r="A6">
        <v>1</v>
      </c>
      <c r="B6">
        <v>0</v>
      </c>
      <c r="C6">
        <v>3</v>
      </c>
      <c r="D6" t="s">
        <v>3147</v>
      </c>
      <c r="E6">
        <v>162</v>
      </c>
      <c r="F6">
        <v>16072</v>
      </c>
      <c r="G6" t="s">
        <v>416</v>
      </c>
      <c r="H6">
        <v>3</v>
      </c>
      <c r="I6">
        <f t="shared" si="0"/>
        <v>1</v>
      </c>
      <c r="J6">
        <f t="shared" si="1"/>
        <v>0</v>
      </c>
      <c r="K6">
        <f t="shared" si="2"/>
        <v>3</v>
      </c>
      <c r="L6" t="str">
        <f t="shared" si="3"/>
        <v>San Juan Coqui</v>
      </c>
      <c r="M6" t="str">
        <f>IF($F6=0,"",VLOOKUP($F6,'Draft List'!$D$4:$G$2388,M$2,FALSE))</f>
        <v>SP</v>
      </c>
      <c r="N6" t="str">
        <f>IF($F6=0,"",VLOOKUP($F6,'Draft List'!$D$4:$G$2388,N$2,FALSE))</f>
        <v>Atasuke</v>
      </c>
      <c r="O6" t="str">
        <f>IF($F6=0,"",VLOOKUP($F6,'Draft List'!$D$4:$G$2388,O$2,FALSE))</f>
        <v>Inoue</v>
      </c>
    </row>
    <row r="7" spans="1:15" x14ac:dyDescent="0.25">
      <c r="A7">
        <v>1</v>
      </c>
      <c r="B7">
        <v>0</v>
      </c>
      <c r="C7">
        <v>4</v>
      </c>
      <c r="D7" t="s">
        <v>3148</v>
      </c>
      <c r="E7">
        <v>2</v>
      </c>
      <c r="F7">
        <v>1715</v>
      </c>
      <c r="G7" t="s">
        <v>416</v>
      </c>
      <c r="H7">
        <v>4</v>
      </c>
      <c r="I7">
        <f t="shared" si="0"/>
        <v>1</v>
      </c>
      <c r="J7">
        <f t="shared" si="1"/>
        <v>0</v>
      </c>
      <c r="K7">
        <f t="shared" si="2"/>
        <v>4</v>
      </c>
      <c r="L7" t="str">
        <f t="shared" si="3"/>
        <v>Amsterdam Lions</v>
      </c>
      <c r="M7" t="str">
        <f>IF($F7=0,"",VLOOKUP($F7,'Draft List'!$D$4:$G$2388,M$2,FALSE))</f>
        <v>SP</v>
      </c>
      <c r="N7" t="str">
        <f>IF($F7=0,"",VLOOKUP($F7,'Draft List'!$D$4:$G$2388,N$2,FALSE))</f>
        <v>Alberto</v>
      </c>
      <c r="O7" t="str">
        <f>IF($F7=0,"",VLOOKUP($F7,'Draft List'!$D$4:$G$2388,O$2,FALSE))</f>
        <v>Flores</v>
      </c>
    </row>
    <row r="8" spans="1:15" x14ac:dyDescent="0.25">
      <c r="A8">
        <v>1</v>
      </c>
      <c r="B8">
        <v>0</v>
      </c>
      <c r="C8">
        <v>5</v>
      </c>
      <c r="D8" t="s">
        <v>332</v>
      </c>
      <c r="E8">
        <v>3</v>
      </c>
      <c r="F8">
        <v>5834</v>
      </c>
      <c r="G8" t="s">
        <v>416</v>
      </c>
      <c r="H8">
        <v>5</v>
      </c>
      <c r="I8">
        <f t="shared" si="0"/>
        <v>1</v>
      </c>
      <c r="J8">
        <f t="shared" si="1"/>
        <v>0</v>
      </c>
      <c r="K8">
        <f t="shared" si="2"/>
        <v>5</v>
      </c>
      <c r="L8" t="str">
        <f t="shared" si="3"/>
        <v>London Underground</v>
      </c>
      <c r="M8" t="str">
        <f>IF($F8=0,"",VLOOKUP($F8,'Draft List'!$D$4:$G$2388,M$2,FALSE))</f>
        <v>SP</v>
      </c>
      <c r="N8" t="str">
        <f>IF($F8=0,"",VLOOKUP($F8,'Draft List'!$D$4:$G$2388,N$2,FALSE))</f>
        <v>Duane</v>
      </c>
      <c r="O8" t="str">
        <f>IF($F8=0,"",VLOOKUP($F8,'Draft List'!$D$4:$G$2388,O$2,FALSE))</f>
        <v>Moss</v>
      </c>
    </row>
    <row r="9" spans="1:15" x14ac:dyDescent="0.25">
      <c r="A9">
        <v>1</v>
      </c>
      <c r="B9">
        <v>0</v>
      </c>
      <c r="C9">
        <v>6</v>
      </c>
      <c r="D9" t="s">
        <v>3149</v>
      </c>
      <c r="E9">
        <v>164</v>
      </c>
      <c r="F9">
        <v>15632</v>
      </c>
      <c r="G9" t="s">
        <v>416</v>
      </c>
      <c r="H9">
        <v>6</v>
      </c>
      <c r="I9">
        <f t="shared" si="0"/>
        <v>1</v>
      </c>
      <c r="J9">
        <f t="shared" si="1"/>
        <v>0</v>
      </c>
      <c r="K9">
        <f t="shared" si="2"/>
        <v>6</v>
      </c>
      <c r="L9" t="str">
        <f t="shared" si="3"/>
        <v>Scottish Claymores</v>
      </c>
      <c r="M9" t="str">
        <f>IF($F9=0,"",VLOOKUP($F9,'Draft List'!$D$4:$G$2388,M$2,FALSE))</f>
        <v>CL</v>
      </c>
      <c r="N9" t="str">
        <f>IF($F9=0,"",VLOOKUP($F9,'Draft List'!$D$4:$G$2388,N$2,FALSE))</f>
        <v>Keiji</v>
      </c>
      <c r="O9" t="str">
        <f>IF($F9=0,"",VLOOKUP($F9,'Draft List'!$D$4:$G$2388,O$2,FALSE))</f>
        <v>Honda</v>
      </c>
    </row>
    <row r="10" spans="1:15" x14ac:dyDescent="0.25">
      <c r="A10">
        <v>1</v>
      </c>
      <c r="B10">
        <v>0</v>
      </c>
      <c r="C10">
        <v>7</v>
      </c>
      <c r="D10" t="s">
        <v>3150</v>
      </c>
      <c r="E10">
        <v>166</v>
      </c>
      <c r="F10">
        <v>16031</v>
      </c>
      <c r="G10" t="s">
        <v>416</v>
      </c>
      <c r="H10">
        <v>7</v>
      </c>
      <c r="I10">
        <f t="shared" si="0"/>
        <v>1</v>
      </c>
      <c r="J10">
        <f t="shared" si="1"/>
        <v>0</v>
      </c>
      <c r="K10">
        <f t="shared" si="2"/>
        <v>7</v>
      </c>
      <c r="L10" t="str">
        <f t="shared" si="3"/>
        <v>Toyama Wind Dancers</v>
      </c>
      <c r="M10" t="str">
        <f>IF($F10=0,"",VLOOKUP($F10,'Draft List'!$D$4:$G$2388,M$2,FALSE))</f>
        <v>SP</v>
      </c>
      <c r="N10" t="str">
        <f>IF($F10=0,"",VLOOKUP($F10,'Draft List'!$D$4:$G$2388,N$2,FALSE))</f>
        <v>Zenko</v>
      </c>
      <c r="O10" t="str">
        <f>IF($F10=0,"",VLOOKUP($F10,'Draft List'!$D$4:$G$2388,O$2,FALSE))</f>
        <v>Okada</v>
      </c>
    </row>
    <row r="11" spans="1:15" x14ac:dyDescent="0.25">
      <c r="A11">
        <v>1</v>
      </c>
      <c r="B11">
        <v>0</v>
      </c>
      <c r="C11">
        <v>8</v>
      </c>
      <c r="D11" t="s">
        <v>325</v>
      </c>
      <c r="E11">
        <v>22</v>
      </c>
      <c r="F11">
        <v>3701</v>
      </c>
      <c r="G11" t="s">
        <v>416</v>
      </c>
      <c r="H11">
        <v>8</v>
      </c>
      <c r="I11">
        <f t="shared" si="0"/>
        <v>1</v>
      </c>
      <c r="J11">
        <f t="shared" si="1"/>
        <v>0</v>
      </c>
      <c r="K11">
        <f t="shared" si="2"/>
        <v>8</v>
      </c>
      <c r="L11" t="str">
        <f t="shared" si="3"/>
        <v>Reno Zephyrs</v>
      </c>
      <c r="M11" t="str">
        <f>IF($F11=0,"",VLOOKUP($F11,'Draft List'!$D$4:$G$2388,M$2,FALSE))</f>
        <v>SS</v>
      </c>
      <c r="N11" t="str">
        <f>IF($F11=0,"",VLOOKUP($F11,'Draft List'!$D$4:$G$2388,N$2,FALSE))</f>
        <v>Shane</v>
      </c>
      <c r="O11" t="str">
        <f>IF($F11=0,"",VLOOKUP($F11,'Draft List'!$D$4:$G$2388,O$2,FALSE))</f>
        <v>Bowman</v>
      </c>
    </row>
    <row r="12" spans="1:15" x14ac:dyDescent="0.25">
      <c r="A12">
        <v>1</v>
      </c>
      <c r="B12">
        <v>0</v>
      </c>
      <c r="C12">
        <v>9</v>
      </c>
      <c r="D12" t="s">
        <v>327</v>
      </c>
      <c r="E12">
        <v>21</v>
      </c>
      <c r="F12">
        <v>3159</v>
      </c>
      <c r="G12" t="s">
        <v>416</v>
      </c>
      <c r="H12">
        <v>9</v>
      </c>
      <c r="I12">
        <f t="shared" si="0"/>
        <v>1</v>
      </c>
      <c r="J12">
        <f t="shared" si="1"/>
        <v>0</v>
      </c>
      <c r="K12">
        <f t="shared" si="2"/>
        <v>9</v>
      </c>
      <c r="L12" t="str">
        <f t="shared" si="3"/>
        <v>Palm Springs Codgers</v>
      </c>
      <c r="M12" t="str">
        <f>IF($F12=0,"",VLOOKUP($F12,'Draft List'!$D$4:$G$2388,M$2,FALSE))</f>
        <v>SP</v>
      </c>
      <c r="N12" t="str">
        <f>IF($F12=0,"",VLOOKUP($F12,'Draft List'!$D$4:$G$2388,N$2,FALSE))</f>
        <v>Gerard</v>
      </c>
      <c r="O12" t="str">
        <f>IF($F12=0,"",VLOOKUP($F12,'Draft List'!$D$4:$G$2388,O$2,FALSE))</f>
        <v>Peterson</v>
      </c>
    </row>
    <row r="13" spans="1:15" x14ac:dyDescent="0.25">
      <c r="A13">
        <v>1</v>
      </c>
      <c r="B13">
        <v>0</v>
      </c>
      <c r="C13">
        <v>10</v>
      </c>
      <c r="D13" t="s">
        <v>3151</v>
      </c>
      <c r="E13">
        <v>159</v>
      </c>
      <c r="F13">
        <v>2597</v>
      </c>
      <c r="G13" t="s">
        <v>416</v>
      </c>
      <c r="H13">
        <v>10</v>
      </c>
      <c r="I13">
        <f t="shared" si="0"/>
        <v>1</v>
      </c>
      <c r="J13">
        <f t="shared" si="1"/>
        <v>0</v>
      </c>
      <c r="K13">
        <f t="shared" si="2"/>
        <v>10</v>
      </c>
      <c r="L13" t="str">
        <f t="shared" si="3"/>
        <v>Neo-Tokyo Akira</v>
      </c>
      <c r="M13" t="str">
        <f>IF($F13=0,"",VLOOKUP($F13,'Draft List'!$D$4:$G$2388,M$2,FALSE))</f>
        <v>SP</v>
      </c>
      <c r="N13" t="str">
        <f>IF($F13=0,"",VLOOKUP($F13,'Draft List'!$D$4:$G$2388,N$2,FALSE))</f>
        <v>Ernesto</v>
      </c>
      <c r="O13" t="str">
        <f>IF($F13=0,"",VLOOKUP($F13,'Draft List'!$D$4:$G$2388,O$2,FALSE))</f>
        <v>Martínez</v>
      </c>
    </row>
    <row r="14" spans="1:15" x14ac:dyDescent="0.25">
      <c r="A14">
        <v>1</v>
      </c>
      <c r="B14">
        <v>0</v>
      </c>
      <c r="C14">
        <v>11</v>
      </c>
      <c r="D14" t="s">
        <v>336</v>
      </c>
      <c r="E14">
        <v>20</v>
      </c>
      <c r="F14">
        <v>16067</v>
      </c>
      <c r="G14" t="s">
        <v>416</v>
      </c>
      <c r="H14">
        <v>11</v>
      </c>
      <c r="I14">
        <f t="shared" si="0"/>
        <v>1</v>
      </c>
      <c r="J14">
        <f t="shared" si="1"/>
        <v>0</v>
      </c>
      <c r="K14">
        <f t="shared" si="2"/>
        <v>11</v>
      </c>
      <c r="L14" t="str">
        <f t="shared" si="3"/>
        <v>Bakersfield Bears</v>
      </c>
      <c r="M14" t="str">
        <f>IF($F14=0,"",VLOOKUP($F14,'Draft List'!$D$4:$G$2388,M$2,FALSE))</f>
        <v>SP</v>
      </c>
      <c r="N14" t="str">
        <f>IF($F14=0,"",VLOOKUP($F14,'Draft List'!$D$4:$G$2388,N$2,FALSE))</f>
        <v>José</v>
      </c>
      <c r="O14" t="str">
        <f>IF($F14=0,"",VLOOKUP($F14,'Draft List'!$D$4:$G$2388,O$2,FALSE))</f>
        <v>Ortíz</v>
      </c>
    </row>
    <row r="15" spans="1:15" x14ac:dyDescent="0.25">
      <c r="A15">
        <v>1</v>
      </c>
      <c r="B15">
        <v>0</v>
      </c>
      <c r="C15">
        <v>12</v>
      </c>
      <c r="D15" t="s">
        <v>333</v>
      </c>
      <c r="E15">
        <v>1</v>
      </c>
      <c r="F15">
        <v>16073</v>
      </c>
      <c r="G15" t="s">
        <v>416</v>
      </c>
      <c r="H15">
        <v>12</v>
      </c>
      <c r="I15">
        <f t="shared" si="0"/>
        <v>1</v>
      </c>
      <c r="J15">
        <f t="shared" si="1"/>
        <v>0</v>
      </c>
      <c r="K15">
        <f t="shared" si="2"/>
        <v>12</v>
      </c>
      <c r="L15" t="str">
        <f t="shared" si="3"/>
        <v>Arlington Bureaucrats</v>
      </c>
      <c r="M15" t="str">
        <f>IF($F15=0,"",VLOOKUP($F15,'Draft List'!$D$4:$G$2388,M$2,FALSE))</f>
        <v>SP</v>
      </c>
      <c r="N15" t="str">
        <f>IF($F15=0,"",VLOOKUP($F15,'Draft List'!$D$4:$G$2388,N$2,FALSE))</f>
        <v>Torcall</v>
      </c>
      <c r="O15" t="str">
        <f>IF($F15=0,"",VLOOKUP($F15,'Draft List'!$D$4:$G$2388,O$2,FALSE))</f>
        <v>Penrose</v>
      </c>
    </row>
    <row r="16" spans="1:15" x14ac:dyDescent="0.25">
      <c r="A16">
        <v>1</v>
      </c>
      <c r="B16">
        <v>0</v>
      </c>
      <c r="C16">
        <v>13</v>
      </c>
      <c r="D16" t="s">
        <v>343</v>
      </c>
      <c r="E16">
        <v>12</v>
      </c>
      <c r="F16">
        <v>4535</v>
      </c>
      <c r="G16" t="s">
        <v>416</v>
      </c>
      <c r="H16">
        <v>13</v>
      </c>
      <c r="I16">
        <f t="shared" si="0"/>
        <v>1</v>
      </c>
      <c r="J16">
        <f t="shared" si="1"/>
        <v>0</v>
      </c>
      <c r="K16">
        <f t="shared" si="2"/>
        <v>13</v>
      </c>
      <c r="L16" t="str">
        <f t="shared" si="3"/>
        <v>San Antonio Calzones of Laredo</v>
      </c>
      <c r="M16" t="str">
        <f>IF($F16=0,"",VLOOKUP($F16,'Draft List'!$D$4:$G$2388,M$2,FALSE))</f>
        <v>CF</v>
      </c>
      <c r="N16" t="str">
        <f>IF($F16=0,"",VLOOKUP($F16,'Draft List'!$D$4:$G$2388,N$2,FALSE))</f>
        <v>Andy</v>
      </c>
      <c r="O16" t="str">
        <f>IF($F16=0,"",VLOOKUP($F16,'Draft List'!$D$4:$G$2388,O$2,FALSE))</f>
        <v>Edwards</v>
      </c>
    </row>
    <row r="17" spans="1:15" x14ac:dyDescent="0.25">
      <c r="A17">
        <v>1</v>
      </c>
      <c r="B17">
        <v>0</v>
      </c>
      <c r="C17">
        <v>14</v>
      </c>
      <c r="D17" t="s">
        <v>339</v>
      </c>
      <c r="E17">
        <v>16</v>
      </c>
      <c r="F17">
        <v>16113</v>
      </c>
      <c r="G17" t="s">
        <v>416</v>
      </c>
      <c r="H17">
        <v>14</v>
      </c>
      <c r="I17">
        <f t="shared" si="0"/>
        <v>1</v>
      </c>
      <c r="J17">
        <f t="shared" si="1"/>
        <v>0</v>
      </c>
      <c r="K17">
        <f t="shared" si="2"/>
        <v>14</v>
      </c>
      <c r="L17" t="str">
        <f t="shared" si="3"/>
        <v>Fargo Dinosaurs</v>
      </c>
      <c r="M17" t="str">
        <f>IF($F17=0,"",VLOOKUP($F17,'Draft List'!$D$4:$G$2388,M$2,FALSE))</f>
        <v>SP</v>
      </c>
      <c r="N17" t="str">
        <f>IF($F17=0,"",VLOOKUP($F17,'Draft List'!$D$4:$G$2388,N$2,FALSE))</f>
        <v>Dave</v>
      </c>
      <c r="O17" t="str">
        <f>IF($F17=0,"",VLOOKUP($F17,'Draft List'!$D$4:$G$2388,O$2,FALSE))</f>
        <v>Dixon</v>
      </c>
    </row>
    <row r="18" spans="1:15" x14ac:dyDescent="0.25">
      <c r="A18">
        <v>1</v>
      </c>
      <c r="B18">
        <v>0</v>
      </c>
      <c r="C18">
        <v>15</v>
      </c>
      <c r="D18" t="s">
        <v>331</v>
      </c>
      <c r="E18">
        <v>10</v>
      </c>
      <c r="F18">
        <v>4809</v>
      </c>
      <c r="G18" t="s">
        <v>416</v>
      </c>
      <c r="H18">
        <v>15</v>
      </c>
      <c r="I18">
        <f t="shared" si="0"/>
        <v>1</v>
      </c>
      <c r="J18">
        <f t="shared" si="1"/>
        <v>0</v>
      </c>
      <c r="K18">
        <f t="shared" si="2"/>
        <v>15</v>
      </c>
      <c r="L18" t="str">
        <f t="shared" si="3"/>
        <v>Kentucky Thoroughbreds</v>
      </c>
      <c r="M18" t="str">
        <f>IF($F18=0,"",VLOOKUP($F18,'Draft List'!$D$4:$G$2388,M$2,FALSE))</f>
        <v>SP</v>
      </c>
      <c r="N18" t="str">
        <f>IF($F18=0,"",VLOOKUP($F18,'Draft List'!$D$4:$G$2388,N$2,FALSE))</f>
        <v>Michael</v>
      </c>
      <c r="O18" t="str">
        <f>IF($F18=0,"",VLOOKUP($F18,'Draft List'!$D$4:$G$2388,O$2,FALSE))</f>
        <v>Doyle</v>
      </c>
    </row>
    <row r="19" spans="1:15" x14ac:dyDescent="0.25">
      <c r="A19">
        <v>1</v>
      </c>
      <c r="B19">
        <v>0</v>
      </c>
      <c r="C19">
        <v>16</v>
      </c>
      <c r="D19" t="s">
        <v>323</v>
      </c>
      <c r="E19">
        <v>24</v>
      </c>
      <c r="F19">
        <v>4608</v>
      </c>
      <c r="G19" t="s">
        <v>416</v>
      </c>
      <c r="H19">
        <v>16</v>
      </c>
      <c r="I19">
        <f t="shared" si="0"/>
        <v>1</v>
      </c>
      <c r="J19">
        <f t="shared" si="1"/>
        <v>0</v>
      </c>
      <c r="K19">
        <f t="shared" si="2"/>
        <v>16</v>
      </c>
      <c r="L19" t="str">
        <f t="shared" si="3"/>
        <v>Yuma Bulldozers</v>
      </c>
      <c r="M19" t="str">
        <f>IF($F19=0,"",VLOOKUP($F19,'Draft List'!$D$4:$G$2388,M$2,FALSE))</f>
        <v>SP</v>
      </c>
      <c r="N19" t="str">
        <f>IF($F19=0,"",VLOOKUP($F19,'Draft List'!$D$4:$G$2388,N$2,FALSE))</f>
        <v>Bryan</v>
      </c>
      <c r="O19" t="str">
        <f>IF($F19=0,"",VLOOKUP($F19,'Draft List'!$D$4:$G$2388,O$2,FALSE))</f>
        <v>Lee</v>
      </c>
    </row>
    <row r="20" spans="1:15" x14ac:dyDescent="0.25">
      <c r="A20">
        <v>1</v>
      </c>
      <c r="B20">
        <v>0</v>
      </c>
      <c r="C20">
        <v>17</v>
      </c>
      <c r="D20" t="s">
        <v>335</v>
      </c>
      <c r="E20">
        <v>15</v>
      </c>
      <c r="F20">
        <v>3670</v>
      </c>
      <c r="G20" t="s">
        <v>416</v>
      </c>
      <c r="H20">
        <v>17</v>
      </c>
      <c r="I20">
        <f t="shared" si="0"/>
        <v>1</v>
      </c>
      <c r="J20">
        <f t="shared" si="1"/>
        <v>0</v>
      </c>
      <c r="K20">
        <f t="shared" si="2"/>
        <v>17</v>
      </c>
      <c r="L20" t="str">
        <f t="shared" si="3"/>
        <v>Duluth Warriors</v>
      </c>
      <c r="M20" t="str">
        <f>IF($F20=0,"",VLOOKUP($F20,'Draft List'!$D$4:$G$2388,M$2,FALSE))</f>
        <v>CF</v>
      </c>
      <c r="N20" t="str">
        <f>IF($F20=0,"",VLOOKUP($F20,'Draft List'!$D$4:$G$2388,N$2,FALSE))</f>
        <v>Marcos</v>
      </c>
      <c r="O20" t="str">
        <f>IF($F20=0,"",VLOOKUP($F20,'Draft List'!$D$4:$G$2388,O$2,FALSE))</f>
        <v>Ledezma</v>
      </c>
    </row>
    <row r="21" spans="1:15" x14ac:dyDescent="0.25">
      <c r="A21">
        <v>1</v>
      </c>
      <c r="B21">
        <v>0</v>
      </c>
      <c r="C21">
        <v>18</v>
      </c>
      <c r="D21" t="s">
        <v>330</v>
      </c>
      <c r="E21">
        <v>11</v>
      </c>
      <c r="F21">
        <v>2771</v>
      </c>
      <c r="G21" t="s">
        <v>416</v>
      </c>
      <c r="H21">
        <v>18</v>
      </c>
      <c r="I21">
        <f t="shared" si="0"/>
        <v>1</v>
      </c>
      <c r="J21">
        <f t="shared" si="1"/>
        <v>0</v>
      </c>
      <c r="K21">
        <f t="shared" si="2"/>
        <v>18</v>
      </c>
      <c r="L21" t="str">
        <f t="shared" si="3"/>
        <v>West Virginia Alleghenies</v>
      </c>
      <c r="M21" t="str">
        <f>IF($F21=0,"",VLOOKUP($F21,'Draft List'!$D$4:$G$2388,M$2,FALSE))</f>
        <v>SP</v>
      </c>
      <c r="N21" t="str">
        <f>IF($F21=0,"",VLOOKUP($F21,'Draft List'!$D$4:$G$2388,N$2,FALSE))</f>
        <v>Orlando</v>
      </c>
      <c r="O21" t="str">
        <f>IF($F21=0,"",VLOOKUP($F21,'Draft List'!$D$4:$G$2388,O$2,FALSE))</f>
        <v>Rúbio</v>
      </c>
    </row>
    <row r="22" spans="1:15" x14ac:dyDescent="0.25">
      <c r="A22">
        <v>1</v>
      </c>
      <c r="B22">
        <v>0</v>
      </c>
      <c r="C22">
        <v>19</v>
      </c>
      <c r="D22" t="s">
        <v>3152</v>
      </c>
      <c r="E22">
        <v>163</v>
      </c>
      <c r="F22">
        <v>3027</v>
      </c>
      <c r="G22" t="s">
        <v>416</v>
      </c>
      <c r="H22">
        <v>19</v>
      </c>
      <c r="I22">
        <f t="shared" si="0"/>
        <v>1</v>
      </c>
      <c r="J22">
        <f t="shared" si="1"/>
        <v>0</v>
      </c>
      <c r="K22">
        <f t="shared" si="2"/>
        <v>19</v>
      </c>
      <c r="L22" t="str">
        <f t="shared" si="3"/>
        <v>Havana Leones</v>
      </c>
      <c r="M22" t="str">
        <f>IF($F22=0,"",VLOOKUP($F22,'Draft List'!$D$4:$G$2388,M$2,FALSE))</f>
        <v>LF</v>
      </c>
      <c r="N22" t="str">
        <f>IF($F22=0,"",VLOOKUP($F22,'Draft List'!$D$4:$G$2388,N$2,FALSE))</f>
        <v>Paul</v>
      </c>
      <c r="O22" t="str">
        <f>IF($F22=0,"",VLOOKUP($F22,'Draft List'!$D$4:$G$2388,O$2,FALSE))</f>
        <v>Oglethorpe</v>
      </c>
    </row>
    <row r="23" spans="1:15" x14ac:dyDescent="0.25">
      <c r="A23">
        <v>1</v>
      </c>
      <c r="B23">
        <v>0</v>
      </c>
      <c r="C23">
        <v>20</v>
      </c>
      <c r="D23" t="s">
        <v>343</v>
      </c>
      <c r="E23">
        <v>12</v>
      </c>
      <c r="F23">
        <v>3394</v>
      </c>
      <c r="G23" t="s">
        <v>416</v>
      </c>
      <c r="H23">
        <v>20</v>
      </c>
      <c r="I23">
        <f t="shared" si="0"/>
        <v>1</v>
      </c>
      <c r="J23">
        <f t="shared" si="1"/>
        <v>0</v>
      </c>
      <c r="K23">
        <f t="shared" si="2"/>
        <v>20</v>
      </c>
      <c r="L23" t="str">
        <f t="shared" si="3"/>
        <v>San Antonio Calzones of Laredo</v>
      </c>
      <c r="M23" t="str">
        <f>IF($F23=0,"",VLOOKUP($F23,'Draft List'!$D$4:$G$2388,M$2,FALSE))</f>
        <v>CL</v>
      </c>
      <c r="N23" t="str">
        <f>IF($F23=0,"",VLOOKUP($F23,'Draft List'!$D$4:$G$2388,N$2,FALSE))</f>
        <v>Hubert</v>
      </c>
      <c r="O23" t="str">
        <f>IF($F23=0,"",VLOOKUP($F23,'Draft List'!$D$4:$G$2388,O$2,FALSE))</f>
        <v>Jacobs</v>
      </c>
    </row>
    <row r="24" spans="1:15" x14ac:dyDescent="0.25">
      <c r="A24">
        <v>1</v>
      </c>
      <c r="B24">
        <v>0</v>
      </c>
      <c r="C24">
        <v>21</v>
      </c>
      <c r="D24" t="s">
        <v>3153</v>
      </c>
      <c r="E24">
        <v>161</v>
      </c>
      <c r="F24">
        <v>16082</v>
      </c>
      <c r="G24" t="s">
        <v>416</v>
      </c>
      <c r="H24">
        <v>21</v>
      </c>
      <c r="I24">
        <f t="shared" si="0"/>
        <v>1</v>
      </c>
      <c r="J24">
        <f t="shared" si="1"/>
        <v>0</v>
      </c>
      <c r="K24">
        <f t="shared" si="2"/>
        <v>21</v>
      </c>
      <c r="L24" t="str">
        <f t="shared" si="3"/>
        <v>Shin Seiki Evas</v>
      </c>
      <c r="M24" t="str">
        <f>IF($F24=0,"",VLOOKUP($F24,'Draft List'!$D$4:$G$2388,M$2,FALSE))</f>
        <v>CF</v>
      </c>
      <c r="N24" t="str">
        <f>IF($F24=0,"",VLOOKUP($F24,'Draft List'!$D$4:$G$2388,N$2,FALSE))</f>
        <v>Peter</v>
      </c>
      <c r="O24" t="str">
        <f>IF($F24=0,"",VLOOKUP($F24,'Draft List'!$D$4:$G$2388,O$2,FALSE))</f>
        <v>Monnington</v>
      </c>
    </row>
    <row r="25" spans="1:15" x14ac:dyDescent="0.25">
      <c r="A25">
        <v>1</v>
      </c>
      <c r="B25">
        <v>1</v>
      </c>
      <c r="C25">
        <v>1</v>
      </c>
      <c r="D25" t="s">
        <v>3148</v>
      </c>
      <c r="E25">
        <v>2</v>
      </c>
      <c r="F25">
        <v>16035</v>
      </c>
      <c r="G25" t="s">
        <v>416</v>
      </c>
      <c r="H25">
        <v>22</v>
      </c>
      <c r="I25">
        <f t="shared" si="0"/>
        <v>1</v>
      </c>
      <c r="J25">
        <f t="shared" si="1"/>
        <v>1</v>
      </c>
      <c r="K25">
        <f t="shared" si="2"/>
        <v>1</v>
      </c>
      <c r="L25" t="str">
        <f t="shared" si="3"/>
        <v>Amsterdam Lions</v>
      </c>
      <c r="M25" t="str">
        <f>IF($F25=0,"",VLOOKUP($F25,'Draft List'!$D$4:$G$2388,M$2,FALSE))</f>
        <v>3B</v>
      </c>
      <c r="N25" t="str">
        <f>IF($F25=0,"",VLOOKUP($F25,'Draft List'!$D$4:$G$2388,N$2,FALSE))</f>
        <v>Jo</v>
      </c>
      <c r="O25" t="str">
        <f>IF($F25=0,"",VLOOKUP($F25,'Draft List'!$D$4:$G$2388,O$2,FALSE))</f>
        <v>Nii</v>
      </c>
    </row>
    <row r="26" spans="1:15" x14ac:dyDescent="0.25">
      <c r="A26">
        <v>1</v>
      </c>
      <c r="B26">
        <v>1</v>
      </c>
      <c r="C26">
        <v>2</v>
      </c>
      <c r="D26" t="s">
        <v>3148</v>
      </c>
      <c r="E26">
        <v>2</v>
      </c>
      <c r="F26">
        <v>16076</v>
      </c>
      <c r="G26" t="s">
        <v>416</v>
      </c>
      <c r="H26">
        <v>23</v>
      </c>
      <c r="I26">
        <f t="shared" si="0"/>
        <v>1</v>
      </c>
      <c r="J26">
        <f t="shared" si="1"/>
        <v>1</v>
      </c>
      <c r="K26">
        <f t="shared" si="2"/>
        <v>2</v>
      </c>
      <c r="L26" t="str">
        <f t="shared" si="3"/>
        <v>Amsterdam Lions</v>
      </c>
      <c r="M26" t="str">
        <f>IF($F26=0,"",VLOOKUP($F26,'Draft List'!$D$4:$G$2388,M$2,FALSE))</f>
        <v>C</v>
      </c>
      <c r="N26" t="str">
        <f>IF($F26=0,"",VLOOKUP($F26,'Draft List'!$D$4:$G$2388,N$2,FALSE))</f>
        <v>Ewan</v>
      </c>
      <c r="O26" t="str">
        <f>IF($F26=0,"",VLOOKUP($F26,'Draft List'!$D$4:$G$2388,O$2,FALSE))</f>
        <v>Carne</v>
      </c>
    </row>
    <row r="27" spans="1:15" x14ac:dyDescent="0.25">
      <c r="A27">
        <v>1</v>
      </c>
      <c r="B27">
        <v>1</v>
      </c>
      <c r="C27">
        <v>3</v>
      </c>
      <c r="D27" t="s">
        <v>338</v>
      </c>
      <c r="E27">
        <v>8</v>
      </c>
      <c r="F27">
        <v>16089</v>
      </c>
      <c r="G27" t="s">
        <v>416</v>
      </c>
      <c r="H27">
        <v>24</v>
      </c>
      <c r="I27">
        <f t="shared" si="0"/>
        <v>1</v>
      </c>
      <c r="J27">
        <f t="shared" si="1"/>
        <v>1</v>
      </c>
      <c r="K27">
        <f t="shared" si="2"/>
        <v>3</v>
      </c>
      <c r="L27" t="str">
        <f t="shared" si="3"/>
        <v>New Orleans Trendsetters</v>
      </c>
      <c r="M27" t="str">
        <f>IF($F27=0,"",VLOOKUP($F27,'Draft List'!$D$4:$G$2388,M$2,FALSE))</f>
        <v>SP</v>
      </c>
      <c r="N27" t="str">
        <f>IF($F27=0,"",VLOOKUP($F27,'Draft List'!$D$4:$G$2388,N$2,FALSE))</f>
        <v>Júlio</v>
      </c>
      <c r="O27" t="str">
        <f>IF($F27=0,"",VLOOKUP($F27,'Draft List'!$D$4:$G$2388,O$2,FALSE))</f>
        <v>Nieves</v>
      </c>
    </row>
    <row r="28" spans="1:15" ht="15.75" customHeight="1" x14ac:dyDescent="0.25">
      <c r="A28">
        <v>1</v>
      </c>
      <c r="B28">
        <v>1</v>
      </c>
      <c r="C28">
        <v>4</v>
      </c>
      <c r="D28" t="s">
        <v>338</v>
      </c>
      <c r="E28">
        <v>8</v>
      </c>
      <c r="F28">
        <v>17</v>
      </c>
      <c r="G28" t="s">
        <v>416</v>
      </c>
      <c r="H28">
        <v>25</v>
      </c>
      <c r="I28">
        <f t="shared" si="0"/>
        <v>1</v>
      </c>
      <c r="J28">
        <f t="shared" si="1"/>
        <v>1</v>
      </c>
      <c r="K28">
        <f t="shared" si="2"/>
        <v>4</v>
      </c>
      <c r="L28" t="str">
        <f t="shared" si="3"/>
        <v>New Orleans Trendsetters</v>
      </c>
      <c r="M28" t="str">
        <f>IF($F28=0,"",VLOOKUP($F28,'Draft List'!$D$4:$G$2388,M$2,FALSE))</f>
        <v>2B</v>
      </c>
      <c r="N28" t="str">
        <f>IF($F28=0,"",VLOOKUP($F28,'Draft List'!$D$4:$G$2388,N$2,FALSE))</f>
        <v>Louis</v>
      </c>
      <c r="O28" t="str">
        <f>IF($F28=0,"",VLOOKUP($F28,'Draft List'!$D$4:$G$2388,O$2,FALSE))</f>
        <v>Kossan</v>
      </c>
    </row>
    <row r="29" spans="1:15" x14ac:dyDescent="0.25">
      <c r="A29">
        <v>1</v>
      </c>
      <c r="B29">
        <v>1</v>
      </c>
      <c r="C29">
        <v>5</v>
      </c>
      <c r="D29" t="s">
        <v>3151</v>
      </c>
      <c r="E29">
        <v>159</v>
      </c>
      <c r="F29">
        <v>16064</v>
      </c>
      <c r="G29" t="s">
        <v>416</v>
      </c>
      <c r="H29">
        <v>26</v>
      </c>
      <c r="I29">
        <f t="shared" si="0"/>
        <v>1</v>
      </c>
      <c r="J29">
        <f t="shared" si="1"/>
        <v>1</v>
      </c>
      <c r="K29">
        <f t="shared" si="2"/>
        <v>5</v>
      </c>
      <c r="L29" t="str">
        <f t="shared" si="3"/>
        <v>Neo-Tokyo Akira</v>
      </c>
      <c r="M29" t="str">
        <f>IF($F29=0,"",VLOOKUP($F29,'Draft List'!$D$4:$G$2388,M$2,FALSE))</f>
        <v>SP</v>
      </c>
      <c r="N29" t="str">
        <f>IF($F29=0,"",VLOOKUP($F29,'Draft List'!$D$4:$G$2388,N$2,FALSE))</f>
        <v>Pedro</v>
      </c>
      <c r="O29" t="str">
        <f>IF($F29=0,"",VLOOKUP($F29,'Draft List'!$D$4:$G$2388,O$2,FALSE))</f>
        <v>Solíz</v>
      </c>
    </row>
    <row r="30" spans="1:15" x14ac:dyDescent="0.25">
      <c r="A30">
        <v>1</v>
      </c>
      <c r="B30">
        <v>1</v>
      </c>
      <c r="C30">
        <v>6</v>
      </c>
      <c r="D30" t="s">
        <v>3153</v>
      </c>
      <c r="E30">
        <v>161</v>
      </c>
      <c r="F30">
        <v>2372</v>
      </c>
      <c r="G30" t="s">
        <v>416</v>
      </c>
      <c r="H30">
        <v>27</v>
      </c>
      <c r="I30">
        <f t="shared" si="0"/>
        <v>1</v>
      </c>
      <c r="J30">
        <f t="shared" si="1"/>
        <v>1</v>
      </c>
      <c r="K30">
        <f t="shared" si="2"/>
        <v>6</v>
      </c>
      <c r="L30" t="str">
        <f t="shared" si="3"/>
        <v>Shin Seiki Evas</v>
      </c>
      <c r="M30" t="str">
        <f>IF($F30=0,"",VLOOKUP($F30,'Draft List'!$D$4:$G$2388,M$2,FALSE))</f>
        <v>SP</v>
      </c>
      <c r="N30" t="str">
        <f>IF($F30=0,"",VLOOKUP($F30,'Draft List'!$D$4:$G$2388,N$2,FALSE))</f>
        <v>Ronald</v>
      </c>
      <c r="O30" t="str">
        <f>IF($F30=0,"",VLOOKUP($F30,'Draft List'!$D$4:$G$2388,O$2,FALSE))</f>
        <v>Turner</v>
      </c>
    </row>
    <row r="31" spans="1:15" x14ac:dyDescent="0.25">
      <c r="A31">
        <v>1</v>
      </c>
      <c r="B31">
        <v>1</v>
      </c>
      <c r="C31">
        <v>7</v>
      </c>
      <c r="D31" t="s">
        <v>3152</v>
      </c>
      <c r="E31">
        <v>163</v>
      </c>
      <c r="F31">
        <v>16069</v>
      </c>
      <c r="G31" t="s">
        <v>416</v>
      </c>
      <c r="H31">
        <v>28</v>
      </c>
      <c r="I31">
        <f t="shared" si="0"/>
        <v>1</v>
      </c>
      <c r="J31">
        <f t="shared" si="1"/>
        <v>1</v>
      </c>
      <c r="K31">
        <f t="shared" si="2"/>
        <v>7</v>
      </c>
      <c r="L31" t="str">
        <f t="shared" si="3"/>
        <v>Havana Leones</v>
      </c>
      <c r="M31" t="str">
        <f>IF($F31=0,"",VLOOKUP($F31,'Draft List'!$D$4:$G$2388,M$2,FALSE))</f>
        <v>C</v>
      </c>
      <c r="N31" t="str">
        <f>IF($F31=0,"",VLOOKUP($F31,'Draft List'!$D$4:$G$2388,N$2,FALSE))</f>
        <v>Foppe</v>
      </c>
      <c r="O31" t="str">
        <f>IF($F31=0,"",VLOOKUP($F31,'Draft List'!$D$4:$G$2388,O$2,FALSE))</f>
        <v>Ros</v>
      </c>
    </row>
    <row r="32" spans="1:15" x14ac:dyDescent="0.25">
      <c r="A32">
        <v>1</v>
      </c>
      <c r="B32">
        <v>1</v>
      </c>
      <c r="C32">
        <v>8</v>
      </c>
      <c r="D32" t="s">
        <v>3152</v>
      </c>
      <c r="E32">
        <v>163</v>
      </c>
      <c r="F32">
        <v>2835</v>
      </c>
      <c r="G32" t="s">
        <v>416</v>
      </c>
      <c r="H32">
        <v>29</v>
      </c>
      <c r="I32">
        <f t="shared" si="0"/>
        <v>1</v>
      </c>
      <c r="J32">
        <f t="shared" si="1"/>
        <v>1</v>
      </c>
      <c r="K32">
        <f t="shared" si="2"/>
        <v>8</v>
      </c>
      <c r="L32" t="str">
        <f t="shared" si="3"/>
        <v>Havana Leones</v>
      </c>
      <c r="M32" t="str">
        <f>IF($F32=0,"",VLOOKUP($F32,'Draft List'!$D$4:$G$2388,M$2,FALSE))</f>
        <v>SP</v>
      </c>
      <c r="N32" t="str">
        <f>IF($F32=0,"",VLOOKUP($F32,'Draft List'!$D$4:$G$2388,N$2,FALSE))</f>
        <v>Norm</v>
      </c>
      <c r="O32" t="str">
        <f>IF($F32=0,"",VLOOKUP($F32,'Draft List'!$D$4:$G$2388,O$2,FALSE))</f>
        <v>Gibson</v>
      </c>
    </row>
    <row r="33" spans="1:15" x14ac:dyDescent="0.25">
      <c r="A33">
        <v>1</v>
      </c>
      <c r="B33">
        <v>1</v>
      </c>
      <c r="C33">
        <v>9</v>
      </c>
      <c r="D33" t="s">
        <v>329</v>
      </c>
      <c r="E33">
        <v>9</v>
      </c>
      <c r="F33">
        <v>3385</v>
      </c>
      <c r="G33" t="s">
        <v>416</v>
      </c>
      <c r="H33">
        <v>30</v>
      </c>
      <c r="I33">
        <f t="shared" si="0"/>
        <v>1</v>
      </c>
      <c r="J33">
        <f t="shared" si="1"/>
        <v>1</v>
      </c>
      <c r="K33">
        <f t="shared" si="2"/>
        <v>9</v>
      </c>
      <c r="L33" t="str">
        <f t="shared" si="3"/>
        <v>Florida Featherheads</v>
      </c>
      <c r="M33" t="str">
        <f>IF($F33=0,"",VLOOKUP($F33,'Draft List'!$D$4:$G$2388,M$2,FALSE))</f>
        <v>CF</v>
      </c>
      <c r="N33" t="str">
        <f>IF($F33=0,"",VLOOKUP($F33,'Draft List'!$D$4:$G$2388,N$2,FALSE))</f>
        <v>Mike</v>
      </c>
      <c r="O33" t="str">
        <f>IF($F33=0,"",VLOOKUP($F33,'Draft List'!$D$4:$G$2388,O$2,FALSE))</f>
        <v>Thompson</v>
      </c>
    </row>
    <row r="34" spans="1:15" x14ac:dyDescent="0.25">
      <c r="A34">
        <v>1</v>
      </c>
      <c r="B34">
        <v>1</v>
      </c>
      <c r="C34">
        <v>10</v>
      </c>
      <c r="D34" t="s">
        <v>331</v>
      </c>
      <c r="E34">
        <v>10</v>
      </c>
      <c r="F34">
        <v>2428</v>
      </c>
      <c r="G34" t="s">
        <v>416</v>
      </c>
      <c r="H34">
        <v>31</v>
      </c>
      <c r="I34">
        <f t="shared" si="0"/>
        <v>1</v>
      </c>
      <c r="J34">
        <f t="shared" si="1"/>
        <v>1</v>
      </c>
      <c r="K34">
        <f t="shared" si="2"/>
        <v>10</v>
      </c>
      <c r="L34" t="str">
        <f t="shared" si="3"/>
        <v>Kentucky Thoroughbreds</v>
      </c>
      <c r="M34" t="str">
        <f>IF($F34=0,"",VLOOKUP($F34,'Draft List'!$D$4:$G$2388,M$2,FALSE))</f>
        <v>SP</v>
      </c>
      <c r="N34" t="str">
        <f>IF($F34=0,"",VLOOKUP($F34,'Draft List'!$D$4:$G$2388,N$2,FALSE))</f>
        <v>José</v>
      </c>
      <c r="O34" t="str">
        <f>IF($F34=0,"",VLOOKUP($F34,'Draft List'!$D$4:$G$2388,O$2,FALSE))</f>
        <v>Mora</v>
      </c>
    </row>
    <row r="35" spans="1:15" x14ac:dyDescent="0.25">
      <c r="A35">
        <v>1</v>
      </c>
      <c r="B35">
        <v>1</v>
      </c>
      <c r="C35">
        <v>11</v>
      </c>
      <c r="D35" t="s">
        <v>335</v>
      </c>
      <c r="E35">
        <v>15</v>
      </c>
      <c r="F35">
        <v>3724</v>
      </c>
      <c r="G35" t="s">
        <v>416</v>
      </c>
      <c r="H35">
        <v>32</v>
      </c>
      <c r="I35">
        <f t="shared" si="0"/>
        <v>1</v>
      </c>
      <c r="J35">
        <f t="shared" si="1"/>
        <v>1</v>
      </c>
      <c r="K35">
        <f t="shared" si="2"/>
        <v>11</v>
      </c>
      <c r="L35" t="str">
        <f t="shared" si="3"/>
        <v>Duluth Warriors</v>
      </c>
      <c r="M35" t="str">
        <f>IF($F35=0,"",VLOOKUP($F35,'Draft List'!$D$4:$G$2388,M$2,FALSE))</f>
        <v>C</v>
      </c>
      <c r="N35" t="str">
        <f>IF($F35=0,"",VLOOKUP($F35,'Draft List'!$D$4:$G$2388,N$2,FALSE))</f>
        <v>José</v>
      </c>
      <c r="O35" t="str">
        <f>IF($F35=0,"",VLOOKUP($F35,'Draft List'!$D$4:$G$2388,O$2,FALSE))</f>
        <v>Castillo</v>
      </c>
    </row>
    <row r="36" spans="1:15" x14ac:dyDescent="0.25">
      <c r="A36">
        <v>1</v>
      </c>
      <c r="B36">
        <v>1</v>
      </c>
      <c r="C36">
        <v>12</v>
      </c>
      <c r="D36" t="s">
        <v>324</v>
      </c>
      <c r="E36">
        <v>19</v>
      </c>
      <c r="F36">
        <v>11481</v>
      </c>
      <c r="G36" t="s">
        <v>416</v>
      </c>
      <c r="H36">
        <v>33</v>
      </c>
      <c r="I36">
        <f t="shared" si="0"/>
        <v>1</v>
      </c>
      <c r="J36">
        <f t="shared" si="1"/>
        <v>1</v>
      </c>
      <c r="K36">
        <f t="shared" si="2"/>
        <v>12</v>
      </c>
      <c r="L36" t="str">
        <f t="shared" si="3"/>
        <v>Aurora Borealis</v>
      </c>
      <c r="M36" t="str">
        <f>IF($F36=0,"",VLOOKUP($F36,'Draft List'!$D$4:$G$2388,M$2,FALSE))</f>
        <v>SP</v>
      </c>
      <c r="N36" t="str">
        <f>IF($F36=0,"",VLOOKUP($F36,'Draft List'!$D$4:$G$2388,N$2,FALSE))</f>
        <v>Armando</v>
      </c>
      <c r="O36" t="str">
        <f>IF($F36=0,"",VLOOKUP($F36,'Draft List'!$D$4:$G$2388,O$2,FALSE))</f>
        <v>Batista</v>
      </c>
    </row>
    <row r="37" spans="1:15" x14ac:dyDescent="0.25">
      <c r="A37">
        <v>1</v>
      </c>
      <c r="B37">
        <v>1</v>
      </c>
      <c r="C37">
        <v>13</v>
      </c>
      <c r="D37" t="s">
        <v>324</v>
      </c>
      <c r="E37">
        <v>19</v>
      </c>
      <c r="F37">
        <v>16047</v>
      </c>
      <c r="G37" t="s">
        <v>416</v>
      </c>
      <c r="H37">
        <v>34</v>
      </c>
      <c r="I37">
        <f t="shared" si="0"/>
        <v>1</v>
      </c>
      <c r="J37">
        <f t="shared" si="1"/>
        <v>1</v>
      </c>
      <c r="K37">
        <f t="shared" si="2"/>
        <v>13</v>
      </c>
      <c r="L37" t="str">
        <f t="shared" si="3"/>
        <v>Aurora Borealis</v>
      </c>
      <c r="M37" t="str">
        <f>IF($F37=0,"",VLOOKUP($F37,'Draft List'!$D$4:$G$2388,M$2,FALSE))</f>
        <v>RF</v>
      </c>
      <c r="N37" t="str">
        <f>IF($F37=0,"",VLOOKUP($F37,'Draft List'!$D$4:$G$2388,N$2,FALSE))</f>
        <v>Stewart</v>
      </c>
      <c r="O37" t="str">
        <f>IF($F37=0,"",VLOOKUP($F37,'Draft List'!$D$4:$G$2388,O$2,FALSE))</f>
        <v>Arundale</v>
      </c>
    </row>
    <row r="38" spans="1:15" x14ac:dyDescent="0.25">
      <c r="A38">
        <v>2</v>
      </c>
      <c r="B38">
        <v>0</v>
      </c>
      <c r="C38">
        <v>1</v>
      </c>
      <c r="D38" t="s">
        <v>329</v>
      </c>
      <c r="E38">
        <v>9</v>
      </c>
      <c r="F38">
        <v>4588</v>
      </c>
      <c r="G38" t="s">
        <v>416</v>
      </c>
      <c r="H38">
        <v>35</v>
      </c>
      <c r="I38">
        <f t="shared" si="0"/>
        <v>2</v>
      </c>
      <c r="J38">
        <f t="shared" si="1"/>
        <v>0</v>
      </c>
      <c r="K38">
        <f t="shared" si="2"/>
        <v>1</v>
      </c>
      <c r="L38" t="str">
        <f t="shared" si="3"/>
        <v>Florida Featherheads</v>
      </c>
      <c r="M38" t="str">
        <f>IF($F38=0,"",VLOOKUP($F38,'Draft List'!$D$4:$G$2388,M$2,FALSE))</f>
        <v>SP</v>
      </c>
      <c r="N38" t="str">
        <f>IF($F38=0,"",VLOOKUP($F38,'Draft List'!$D$4:$G$2388,N$2,FALSE))</f>
        <v>Ryan</v>
      </c>
      <c r="O38" t="str">
        <f>IF($F38=0,"",VLOOKUP($F38,'Draft List'!$D$4:$G$2388,O$2,FALSE))</f>
        <v>Tate</v>
      </c>
    </row>
    <row r="39" spans="1:15" x14ac:dyDescent="0.25">
      <c r="A39">
        <v>2</v>
      </c>
      <c r="B39">
        <v>0</v>
      </c>
      <c r="C39">
        <v>2</v>
      </c>
      <c r="D39" t="s">
        <v>323</v>
      </c>
      <c r="E39">
        <v>24</v>
      </c>
      <c r="F39">
        <v>11459</v>
      </c>
      <c r="G39" t="s">
        <v>416</v>
      </c>
      <c r="H39">
        <v>36</v>
      </c>
      <c r="I39">
        <f t="shared" si="0"/>
        <v>2</v>
      </c>
      <c r="J39">
        <f t="shared" si="1"/>
        <v>0</v>
      </c>
      <c r="K39">
        <f t="shared" si="2"/>
        <v>2</v>
      </c>
      <c r="L39" t="str">
        <f t="shared" si="3"/>
        <v>Yuma Bulldozers</v>
      </c>
      <c r="M39" t="str">
        <f>IF($F39=0,"",VLOOKUP($F39,'Draft List'!$D$4:$G$2388,M$2,FALSE))</f>
        <v>SP</v>
      </c>
      <c r="N39" t="str">
        <f>IF($F39=0,"",VLOOKUP($F39,'Draft List'!$D$4:$G$2388,N$2,FALSE))</f>
        <v>Kenji</v>
      </c>
      <c r="O39" t="str">
        <f>IF($F39=0,"",VLOOKUP($F39,'Draft List'!$D$4:$G$2388,O$2,FALSE))</f>
        <v>Kikuchi</v>
      </c>
    </row>
    <row r="40" spans="1:15" ht="15.75" customHeight="1" x14ac:dyDescent="0.25">
      <c r="A40">
        <v>2</v>
      </c>
      <c r="B40">
        <v>0</v>
      </c>
      <c r="C40">
        <v>3</v>
      </c>
      <c r="D40" t="s">
        <v>328</v>
      </c>
      <c r="E40">
        <v>17</v>
      </c>
      <c r="F40">
        <v>16118</v>
      </c>
      <c r="G40" t="s">
        <v>416</v>
      </c>
      <c r="H40">
        <v>37</v>
      </c>
      <c r="I40">
        <f t="shared" si="0"/>
        <v>2</v>
      </c>
      <c r="J40">
        <f t="shared" si="1"/>
        <v>0</v>
      </c>
      <c r="K40">
        <f t="shared" si="2"/>
        <v>3</v>
      </c>
      <c r="L40" t="str">
        <f t="shared" si="3"/>
        <v>Kalamazoo Badgers</v>
      </c>
      <c r="M40" t="str">
        <f>IF($F40=0,"",VLOOKUP($F40,'Draft List'!$D$4:$G$2388,M$2,FALSE))</f>
        <v>SP</v>
      </c>
      <c r="N40" t="str">
        <f>IF($F40=0,"",VLOOKUP($F40,'Draft List'!$D$4:$G$2388,N$2,FALSE))</f>
        <v>Ogai</v>
      </c>
      <c r="O40" t="str">
        <f>IF($F40=0,"",VLOOKUP($F40,'Draft List'!$D$4:$G$2388,O$2,FALSE))</f>
        <v>Ono</v>
      </c>
    </row>
    <row r="41" spans="1:15" x14ac:dyDescent="0.25">
      <c r="A41">
        <v>2</v>
      </c>
      <c r="B41">
        <v>0</v>
      </c>
      <c r="C41">
        <v>4</v>
      </c>
      <c r="D41" t="s">
        <v>3147</v>
      </c>
      <c r="E41">
        <v>162</v>
      </c>
      <c r="F41">
        <v>9481</v>
      </c>
      <c r="G41" t="s">
        <v>416</v>
      </c>
      <c r="H41">
        <v>38</v>
      </c>
      <c r="I41">
        <f t="shared" si="0"/>
        <v>2</v>
      </c>
      <c r="J41">
        <f t="shared" si="1"/>
        <v>0</v>
      </c>
      <c r="K41">
        <f t="shared" si="2"/>
        <v>4</v>
      </c>
      <c r="L41" t="str">
        <f t="shared" si="3"/>
        <v>San Juan Coqui</v>
      </c>
      <c r="M41" t="str">
        <f>IF($F41=0,"",VLOOKUP($F41,'Draft List'!$D$4:$G$2388,M$2,FALSE))</f>
        <v>SP</v>
      </c>
      <c r="N41" t="str">
        <f>IF($F41=0,"",VLOOKUP($F41,'Draft List'!$D$4:$G$2388,N$2,FALSE))</f>
        <v>Eli</v>
      </c>
      <c r="O41" t="str">
        <f>IF($F41=0,"",VLOOKUP($F41,'Draft List'!$D$4:$G$2388,O$2,FALSE))</f>
        <v>McKnight</v>
      </c>
    </row>
    <row r="42" spans="1:15" x14ac:dyDescent="0.25">
      <c r="A42">
        <v>2</v>
      </c>
      <c r="B42">
        <v>0</v>
      </c>
      <c r="C42">
        <v>5</v>
      </c>
      <c r="D42" t="s">
        <v>3148</v>
      </c>
      <c r="E42">
        <v>2</v>
      </c>
      <c r="F42">
        <v>9945</v>
      </c>
      <c r="G42" t="s">
        <v>416</v>
      </c>
      <c r="H42">
        <v>39</v>
      </c>
      <c r="I42">
        <f t="shared" si="0"/>
        <v>2</v>
      </c>
      <c r="J42">
        <f t="shared" si="1"/>
        <v>0</v>
      </c>
      <c r="K42">
        <f t="shared" si="2"/>
        <v>5</v>
      </c>
      <c r="L42" t="str">
        <f t="shared" si="3"/>
        <v>Amsterdam Lions</v>
      </c>
      <c r="M42" t="str">
        <f>IF($F42=0,"",VLOOKUP($F42,'Draft List'!$D$4:$G$2388,M$2,FALSE))</f>
        <v>SP</v>
      </c>
      <c r="N42" t="str">
        <f>IF($F42=0,"",VLOOKUP($F42,'Draft List'!$D$4:$G$2388,N$2,FALSE))</f>
        <v>Alonso</v>
      </c>
      <c r="O42" t="str">
        <f>IF($F42=0,"",VLOOKUP($F42,'Draft List'!$D$4:$G$2388,O$2,FALSE))</f>
        <v>González</v>
      </c>
    </row>
    <row r="43" spans="1:15" x14ac:dyDescent="0.25">
      <c r="A43">
        <v>2</v>
      </c>
      <c r="B43">
        <v>0</v>
      </c>
      <c r="C43">
        <v>6</v>
      </c>
      <c r="D43" t="s">
        <v>3150</v>
      </c>
      <c r="E43">
        <v>166</v>
      </c>
      <c r="F43">
        <v>16060</v>
      </c>
      <c r="G43" t="s">
        <v>416</v>
      </c>
      <c r="H43">
        <v>40</v>
      </c>
      <c r="I43">
        <f t="shared" si="0"/>
        <v>2</v>
      </c>
      <c r="J43">
        <f t="shared" si="1"/>
        <v>0</v>
      </c>
      <c r="K43">
        <f t="shared" si="2"/>
        <v>6</v>
      </c>
      <c r="L43" t="str">
        <f t="shared" si="3"/>
        <v>Toyama Wind Dancers</v>
      </c>
      <c r="M43" t="str">
        <f>IF($F43=0,"",VLOOKUP($F43,'Draft List'!$D$4:$G$2388,M$2,FALSE))</f>
        <v>RF</v>
      </c>
      <c r="N43" t="str">
        <f>IF($F43=0,"",VLOOKUP($F43,'Draft List'!$D$4:$G$2388,N$2,FALSE))</f>
        <v>Okakura</v>
      </c>
      <c r="O43" t="str">
        <f>IF($F43=0,"",VLOOKUP($F43,'Draft List'!$D$4:$G$2388,O$2,FALSE))</f>
        <v>Tomita</v>
      </c>
    </row>
    <row r="44" spans="1:15" x14ac:dyDescent="0.25">
      <c r="A44">
        <v>2</v>
      </c>
      <c r="B44">
        <v>0</v>
      </c>
      <c r="C44">
        <v>7</v>
      </c>
      <c r="D44" t="s">
        <v>327</v>
      </c>
      <c r="E44">
        <v>21</v>
      </c>
      <c r="F44">
        <v>1218</v>
      </c>
      <c r="G44" t="s">
        <v>416</v>
      </c>
      <c r="H44">
        <v>41</v>
      </c>
      <c r="I44">
        <f t="shared" si="0"/>
        <v>2</v>
      </c>
      <c r="J44">
        <f t="shared" si="1"/>
        <v>0</v>
      </c>
      <c r="K44">
        <f t="shared" si="2"/>
        <v>7</v>
      </c>
      <c r="L44" t="str">
        <f t="shared" si="3"/>
        <v>Palm Springs Codgers</v>
      </c>
      <c r="M44" t="str">
        <f>IF($F44=0,"",VLOOKUP($F44,'Draft List'!$D$4:$G$2388,M$2,FALSE))</f>
        <v>CL</v>
      </c>
      <c r="N44" t="str">
        <f>IF($F44=0,"",VLOOKUP($F44,'Draft List'!$D$4:$G$2388,N$2,FALSE))</f>
        <v>Shawn</v>
      </c>
      <c r="O44" t="str">
        <f>IF($F44=0,"",VLOOKUP($F44,'Draft List'!$D$4:$G$2388,O$2,FALSE))</f>
        <v>MacCarter</v>
      </c>
    </row>
    <row r="45" spans="1:15" x14ac:dyDescent="0.25">
      <c r="A45">
        <v>2</v>
      </c>
      <c r="B45">
        <v>0</v>
      </c>
      <c r="C45">
        <v>8</v>
      </c>
      <c r="D45" t="s">
        <v>3151</v>
      </c>
      <c r="E45">
        <v>159</v>
      </c>
      <c r="F45">
        <v>4814</v>
      </c>
      <c r="G45" t="s">
        <v>416</v>
      </c>
      <c r="H45">
        <v>42</v>
      </c>
      <c r="I45">
        <f t="shared" si="0"/>
        <v>2</v>
      </c>
      <c r="J45">
        <f t="shared" si="1"/>
        <v>0</v>
      </c>
      <c r="K45">
        <f t="shared" si="2"/>
        <v>8</v>
      </c>
      <c r="L45" t="str">
        <f t="shared" si="3"/>
        <v>Neo-Tokyo Akira</v>
      </c>
      <c r="M45" t="str">
        <f>IF($F45=0,"",VLOOKUP($F45,'Draft List'!$D$4:$G$2388,M$2,FALSE))</f>
        <v>SP</v>
      </c>
      <c r="N45" t="str">
        <f>IF($F45=0,"",VLOOKUP($F45,'Draft List'!$D$4:$G$2388,N$2,FALSE))</f>
        <v>Chris</v>
      </c>
      <c r="O45" t="str">
        <f>IF($F45=0,"",VLOOKUP($F45,'Draft List'!$D$4:$G$2388,O$2,FALSE))</f>
        <v>Morales</v>
      </c>
    </row>
    <row r="46" spans="1:15" x14ac:dyDescent="0.25">
      <c r="A46">
        <v>2</v>
      </c>
      <c r="B46">
        <v>0</v>
      </c>
      <c r="C46">
        <v>9</v>
      </c>
      <c r="D46" t="s">
        <v>336</v>
      </c>
      <c r="E46">
        <v>20</v>
      </c>
      <c r="F46">
        <v>16079</v>
      </c>
      <c r="G46" t="s">
        <v>416</v>
      </c>
      <c r="H46">
        <v>43</v>
      </c>
      <c r="I46">
        <f t="shared" si="0"/>
        <v>2</v>
      </c>
      <c r="J46">
        <f t="shared" si="1"/>
        <v>0</v>
      </c>
      <c r="K46">
        <f t="shared" si="2"/>
        <v>9</v>
      </c>
      <c r="L46" t="str">
        <f t="shared" si="3"/>
        <v>Bakersfield Bears</v>
      </c>
      <c r="M46" t="str">
        <f>IF($F46=0,"",VLOOKUP($F46,'Draft List'!$D$4:$G$2388,M$2,FALSE))</f>
        <v>C</v>
      </c>
      <c r="N46" t="str">
        <f>IF($F46=0,"",VLOOKUP($F46,'Draft List'!$D$4:$G$2388,N$2,FALSE))</f>
        <v>Roberto</v>
      </c>
      <c r="O46" t="str">
        <f>IF($F46=0,"",VLOOKUP($F46,'Draft List'!$D$4:$G$2388,O$2,FALSE))</f>
        <v>Ortega</v>
      </c>
    </row>
    <row r="47" spans="1:15" x14ac:dyDescent="0.25">
      <c r="A47">
        <v>2</v>
      </c>
      <c r="B47">
        <v>0</v>
      </c>
      <c r="C47">
        <v>10</v>
      </c>
      <c r="D47" t="s">
        <v>333</v>
      </c>
      <c r="E47">
        <v>1</v>
      </c>
      <c r="F47">
        <v>16107</v>
      </c>
      <c r="G47" t="s">
        <v>416</v>
      </c>
      <c r="H47">
        <v>44</v>
      </c>
      <c r="I47">
        <f t="shared" si="0"/>
        <v>2</v>
      </c>
      <c r="J47">
        <f t="shared" si="1"/>
        <v>0</v>
      </c>
      <c r="K47">
        <f t="shared" si="2"/>
        <v>10</v>
      </c>
      <c r="L47" t="str">
        <f t="shared" si="3"/>
        <v>Arlington Bureaucrats</v>
      </c>
      <c r="M47" t="str">
        <f>IF($F47=0,"",VLOOKUP($F47,'Draft List'!$D$4:$G$2388,M$2,FALSE))</f>
        <v>RP</v>
      </c>
      <c r="N47" t="str">
        <f>IF($F47=0,"",VLOOKUP($F47,'Draft List'!$D$4:$G$2388,N$2,FALSE))</f>
        <v>Erskine</v>
      </c>
      <c r="O47" t="str">
        <f>IF($F47=0,"",VLOOKUP($F47,'Draft List'!$D$4:$G$2388,O$2,FALSE))</f>
        <v>Hill</v>
      </c>
    </row>
    <row r="48" spans="1:15" x14ac:dyDescent="0.25">
      <c r="A48">
        <v>2</v>
      </c>
      <c r="B48">
        <v>0</v>
      </c>
      <c r="C48">
        <v>11</v>
      </c>
      <c r="D48" t="s">
        <v>326</v>
      </c>
      <c r="E48">
        <v>13</v>
      </c>
      <c r="F48">
        <v>16059</v>
      </c>
      <c r="G48" t="s">
        <v>416</v>
      </c>
      <c r="H48">
        <v>45</v>
      </c>
      <c r="I48">
        <f t="shared" si="0"/>
        <v>2</v>
      </c>
      <c r="J48">
        <f t="shared" si="1"/>
        <v>0</v>
      </c>
      <c r="K48">
        <f t="shared" si="2"/>
        <v>11</v>
      </c>
      <c r="L48" t="str">
        <f t="shared" si="3"/>
        <v>Canton Longshoremen</v>
      </c>
      <c r="M48" t="str">
        <f>IF($F48=0,"",VLOOKUP($F48,'Draft List'!$D$4:$G$2388,M$2,FALSE))</f>
        <v>CF</v>
      </c>
      <c r="N48" t="str">
        <f>IF($F48=0,"",VLOOKUP($F48,'Draft List'!$D$4:$G$2388,N$2,FALSE))</f>
        <v>Freddy</v>
      </c>
      <c r="O48" t="str">
        <f>IF($F48=0,"",VLOOKUP($F48,'Draft List'!$D$4:$G$2388,O$2,FALSE))</f>
        <v>Hernández</v>
      </c>
    </row>
    <row r="49" spans="1:15" x14ac:dyDescent="0.25">
      <c r="A49">
        <v>2</v>
      </c>
      <c r="B49">
        <v>0</v>
      </c>
      <c r="C49">
        <v>12</v>
      </c>
      <c r="D49" t="s">
        <v>343</v>
      </c>
      <c r="E49">
        <v>12</v>
      </c>
      <c r="F49">
        <v>3125</v>
      </c>
      <c r="G49" t="s">
        <v>416</v>
      </c>
      <c r="H49">
        <v>46</v>
      </c>
      <c r="I49">
        <f t="shared" si="0"/>
        <v>2</v>
      </c>
      <c r="J49">
        <f t="shared" si="1"/>
        <v>0</v>
      </c>
      <c r="K49">
        <f t="shared" si="2"/>
        <v>12</v>
      </c>
      <c r="L49" t="str">
        <f t="shared" si="3"/>
        <v>San Antonio Calzones of Laredo</v>
      </c>
      <c r="M49" t="str">
        <f>IF($F49=0,"",VLOOKUP($F49,'Draft List'!$D$4:$G$2388,M$2,FALSE))</f>
        <v>SP</v>
      </c>
      <c r="N49" t="str">
        <f>IF($F49=0,"",VLOOKUP($F49,'Draft List'!$D$4:$G$2388,N$2,FALSE))</f>
        <v>Keith</v>
      </c>
      <c r="O49" t="str">
        <f>IF($F49=0,"",VLOOKUP($F49,'Draft List'!$D$4:$G$2388,O$2,FALSE))</f>
        <v>Sharpe</v>
      </c>
    </row>
    <row r="50" spans="1:15" x14ac:dyDescent="0.25">
      <c r="A50">
        <v>2</v>
      </c>
      <c r="B50">
        <v>0</v>
      </c>
      <c r="C50">
        <v>13</v>
      </c>
      <c r="D50" t="s">
        <v>339</v>
      </c>
      <c r="E50">
        <v>16</v>
      </c>
      <c r="F50">
        <v>2907</v>
      </c>
      <c r="G50" t="s">
        <v>416</v>
      </c>
      <c r="H50">
        <v>47</v>
      </c>
      <c r="I50">
        <f t="shared" si="0"/>
        <v>2</v>
      </c>
      <c r="J50">
        <f t="shared" si="1"/>
        <v>0</v>
      </c>
      <c r="K50">
        <f t="shared" si="2"/>
        <v>13</v>
      </c>
      <c r="L50" t="str">
        <f t="shared" si="3"/>
        <v>Fargo Dinosaurs</v>
      </c>
      <c r="M50" t="str">
        <f>IF($F50=0,"",VLOOKUP($F50,'Draft List'!$D$4:$G$2388,M$2,FALSE))</f>
        <v>LF</v>
      </c>
      <c r="N50" t="str">
        <f>IF($F50=0,"",VLOOKUP($F50,'Draft List'!$D$4:$G$2388,N$2,FALSE))</f>
        <v>Kevin</v>
      </c>
      <c r="O50" t="str">
        <f>IF($F50=0,"",VLOOKUP($F50,'Draft List'!$D$4:$G$2388,O$2,FALSE))</f>
        <v>Kirkpatrick</v>
      </c>
    </row>
    <row r="51" spans="1:15" x14ac:dyDescent="0.25">
      <c r="A51">
        <v>2</v>
      </c>
      <c r="B51">
        <v>0</v>
      </c>
      <c r="C51">
        <v>14</v>
      </c>
      <c r="D51" t="s">
        <v>331</v>
      </c>
      <c r="E51">
        <v>10</v>
      </c>
      <c r="F51">
        <v>16099</v>
      </c>
      <c r="G51" t="s">
        <v>416</v>
      </c>
      <c r="H51">
        <v>48</v>
      </c>
      <c r="I51">
        <f t="shared" si="0"/>
        <v>2</v>
      </c>
      <c r="J51">
        <f t="shared" si="1"/>
        <v>0</v>
      </c>
      <c r="K51">
        <f t="shared" si="2"/>
        <v>14</v>
      </c>
      <c r="L51" t="str">
        <f t="shared" si="3"/>
        <v>Kentucky Thoroughbreds</v>
      </c>
      <c r="M51" t="str">
        <f>IF($F51=0,"",VLOOKUP($F51,'Draft List'!$D$4:$G$2388,M$2,FALSE))</f>
        <v>1B</v>
      </c>
      <c r="N51" t="str">
        <f>IF($F51=0,"",VLOOKUP($F51,'Draft List'!$D$4:$G$2388,N$2,FALSE))</f>
        <v>Augusto</v>
      </c>
      <c r="O51" t="str">
        <f>IF($F51=0,"",VLOOKUP($F51,'Draft List'!$D$4:$G$2388,O$2,FALSE))</f>
        <v>Castaneda</v>
      </c>
    </row>
    <row r="52" spans="1:15" x14ac:dyDescent="0.25">
      <c r="A52">
        <v>2</v>
      </c>
      <c r="B52">
        <v>0</v>
      </c>
      <c r="C52">
        <v>15</v>
      </c>
      <c r="D52" t="s">
        <v>330</v>
      </c>
      <c r="E52">
        <v>11</v>
      </c>
      <c r="F52">
        <v>2634</v>
      </c>
      <c r="G52" t="s">
        <v>416</v>
      </c>
      <c r="H52">
        <v>49</v>
      </c>
      <c r="I52">
        <f t="shared" si="0"/>
        <v>2</v>
      </c>
      <c r="J52">
        <f t="shared" si="1"/>
        <v>0</v>
      </c>
      <c r="K52">
        <f t="shared" si="2"/>
        <v>15</v>
      </c>
      <c r="L52" t="str">
        <f t="shared" si="3"/>
        <v>West Virginia Alleghenies</v>
      </c>
      <c r="M52" t="str">
        <f>IF($F52=0,"",VLOOKUP($F52,'Draft List'!$D$4:$G$2388,M$2,FALSE))</f>
        <v>SS</v>
      </c>
      <c r="N52" t="str">
        <f>IF($F52=0,"",VLOOKUP($F52,'Draft List'!$D$4:$G$2388,N$2,FALSE))</f>
        <v>Mason</v>
      </c>
      <c r="O52" t="str">
        <f>IF($F52=0,"",VLOOKUP($F52,'Draft List'!$D$4:$G$2388,O$2,FALSE))</f>
        <v>Gallagher</v>
      </c>
    </row>
    <row r="53" spans="1:15" x14ac:dyDescent="0.25">
      <c r="A53">
        <v>2</v>
      </c>
      <c r="B53">
        <v>0</v>
      </c>
      <c r="C53">
        <v>16</v>
      </c>
      <c r="D53" t="s">
        <v>343</v>
      </c>
      <c r="E53">
        <v>12</v>
      </c>
      <c r="F53">
        <v>4477</v>
      </c>
      <c r="G53" t="s">
        <v>416</v>
      </c>
      <c r="H53">
        <v>50</v>
      </c>
      <c r="I53">
        <f t="shared" si="0"/>
        <v>2</v>
      </c>
      <c r="J53">
        <f t="shared" si="1"/>
        <v>0</v>
      </c>
      <c r="K53">
        <f t="shared" si="2"/>
        <v>16</v>
      </c>
      <c r="L53" t="str">
        <f t="shared" si="3"/>
        <v>San Antonio Calzones of Laredo</v>
      </c>
      <c r="M53" t="str">
        <f>IF($F53=0,"",VLOOKUP($F53,'Draft List'!$D$4:$G$2388,M$2,FALSE))</f>
        <v>SP</v>
      </c>
      <c r="N53" t="str">
        <f>IF($F53=0,"",VLOOKUP($F53,'Draft List'!$D$4:$G$2388,N$2,FALSE))</f>
        <v>Shane</v>
      </c>
      <c r="O53" t="str">
        <f>IF($F53=0,"",VLOOKUP($F53,'Draft List'!$D$4:$G$2388,O$2,FALSE))</f>
        <v>Donovan</v>
      </c>
    </row>
    <row r="54" spans="1:15" x14ac:dyDescent="0.25">
      <c r="A54">
        <v>2</v>
      </c>
      <c r="B54">
        <v>0</v>
      </c>
      <c r="C54">
        <v>17</v>
      </c>
      <c r="D54" t="s">
        <v>335</v>
      </c>
      <c r="E54">
        <v>15</v>
      </c>
      <c r="F54">
        <v>3304</v>
      </c>
      <c r="G54" t="s">
        <v>416</v>
      </c>
      <c r="H54">
        <v>51</v>
      </c>
      <c r="I54">
        <f t="shared" si="0"/>
        <v>2</v>
      </c>
      <c r="J54">
        <f t="shared" si="1"/>
        <v>0</v>
      </c>
      <c r="K54">
        <f t="shared" si="2"/>
        <v>17</v>
      </c>
      <c r="L54" t="str">
        <f t="shared" si="3"/>
        <v>Duluth Warriors</v>
      </c>
      <c r="M54" t="str">
        <f>IF($F54=0,"",VLOOKUP($F54,'Draft List'!$D$4:$G$2388,M$2,FALSE))</f>
        <v>SS</v>
      </c>
      <c r="N54" t="str">
        <f>IF($F54=0,"",VLOOKUP($F54,'Draft List'!$D$4:$G$2388,N$2,FALSE))</f>
        <v>Dave</v>
      </c>
      <c r="O54" t="str">
        <f>IF($F54=0,"",VLOOKUP($F54,'Draft List'!$D$4:$G$2388,O$2,FALSE))</f>
        <v>Pacheco</v>
      </c>
    </row>
    <row r="55" spans="1:15" x14ac:dyDescent="0.25">
      <c r="A55">
        <v>2</v>
      </c>
      <c r="B55">
        <v>0</v>
      </c>
      <c r="C55">
        <v>18</v>
      </c>
      <c r="D55" t="s">
        <v>335</v>
      </c>
      <c r="E55">
        <v>15</v>
      </c>
      <c r="F55">
        <v>16053</v>
      </c>
      <c r="G55" t="s">
        <v>416</v>
      </c>
      <c r="H55">
        <v>52</v>
      </c>
      <c r="I55">
        <f t="shared" si="0"/>
        <v>2</v>
      </c>
      <c r="J55">
        <f t="shared" si="1"/>
        <v>0</v>
      </c>
      <c r="K55">
        <f t="shared" si="2"/>
        <v>18</v>
      </c>
      <c r="L55" t="str">
        <f t="shared" si="3"/>
        <v>Duluth Warriors</v>
      </c>
      <c r="M55" t="str">
        <f>IF($F55=0,"",VLOOKUP($F55,'Draft List'!$D$4:$G$2388,M$2,FALSE))</f>
        <v>SP</v>
      </c>
      <c r="N55" t="str">
        <f>IF($F55=0,"",VLOOKUP($F55,'Draft List'!$D$4:$G$2388,N$2,FALSE))</f>
        <v>Bob</v>
      </c>
      <c r="O55" t="str">
        <f>IF($F55=0,"",VLOOKUP($F55,'Draft List'!$D$4:$G$2388,O$2,FALSE))</f>
        <v>Hodge</v>
      </c>
    </row>
    <row r="56" spans="1:15" x14ac:dyDescent="0.25">
      <c r="A56">
        <v>2</v>
      </c>
      <c r="B56">
        <v>0</v>
      </c>
      <c r="C56">
        <v>19</v>
      </c>
      <c r="D56" t="s">
        <v>3152</v>
      </c>
      <c r="E56">
        <v>163</v>
      </c>
      <c r="F56">
        <v>16081</v>
      </c>
      <c r="G56" t="s">
        <v>416</v>
      </c>
      <c r="H56">
        <v>53</v>
      </c>
      <c r="I56">
        <f t="shared" si="0"/>
        <v>2</v>
      </c>
      <c r="J56">
        <f t="shared" si="1"/>
        <v>0</v>
      </c>
      <c r="K56">
        <f t="shared" si="2"/>
        <v>19</v>
      </c>
      <c r="L56" t="str">
        <f t="shared" si="3"/>
        <v>Havana Leones</v>
      </c>
      <c r="M56" t="str">
        <f>IF($F56=0,"",VLOOKUP($F56,'Draft List'!$D$4:$G$2388,M$2,FALSE))</f>
        <v>1B</v>
      </c>
      <c r="N56" t="str">
        <f>IF($F56=0,"",VLOOKUP($F56,'Draft List'!$D$4:$G$2388,N$2,FALSE))</f>
        <v>Sean</v>
      </c>
      <c r="O56" t="str">
        <f>IF($F56=0,"",VLOOKUP($F56,'Draft List'!$D$4:$G$2388,O$2,FALSE))</f>
        <v>Makepeace</v>
      </c>
    </row>
    <row r="57" spans="1:15" x14ac:dyDescent="0.25">
      <c r="A57">
        <v>2</v>
      </c>
      <c r="B57">
        <v>0</v>
      </c>
      <c r="C57">
        <v>20</v>
      </c>
      <c r="D57" t="s">
        <v>329</v>
      </c>
      <c r="E57">
        <v>9</v>
      </c>
      <c r="F57">
        <v>4617</v>
      </c>
      <c r="G57" t="s">
        <v>416</v>
      </c>
      <c r="H57">
        <v>54</v>
      </c>
      <c r="I57">
        <f t="shared" si="0"/>
        <v>2</v>
      </c>
      <c r="J57">
        <f t="shared" si="1"/>
        <v>0</v>
      </c>
      <c r="K57">
        <f t="shared" si="2"/>
        <v>20</v>
      </c>
      <c r="L57" t="str">
        <f t="shared" si="3"/>
        <v>Florida Featherheads</v>
      </c>
      <c r="M57" t="str">
        <f>IF($F57=0,"",VLOOKUP($F57,'Draft List'!$D$4:$G$2388,M$2,FALSE))</f>
        <v>RF</v>
      </c>
      <c r="N57" t="str">
        <f>IF($F57=0,"",VLOOKUP($F57,'Draft List'!$D$4:$G$2388,N$2,FALSE))</f>
        <v>Michael</v>
      </c>
      <c r="O57" t="str">
        <f>IF($F57=0,"",VLOOKUP($F57,'Draft List'!$D$4:$G$2388,O$2,FALSE))</f>
        <v>Rutherford</v>
      </c>
    </row>
    <row r="58" spans="1:15" x14ac:dyDescent="0.25">
      <c r="A58">
        <v>2</v>
      </c>
      <c r="B58">
        <v>0</v>
      </c>
      <c r="C58">
        <v>21</v>
      </c>
      <c r="D58" t="s">
        <v>3147</v>
      </c>
      <c r="E58">
        <v>162</v>
      </c>
      <c r="F58">
        <v>16051</v>
      </c>
      <c r="G58" t="s">
        <v>416</v>
      </c>
      <c r="H58">
        <v>55</v>
      </c>
      <c r="I58">
        <f t="shared" si="0"/>
        <v>2</v>
      </c>
      <c r="J58">
        <f t="shared" si="1"/>
        <v>0</v>
      </c>
      <c r="K58">
        <f t="shared" si="2"/>
        <v>21</v>
      </c>
      <c r="L58" t="str">
        <f t="shared" si="3"/>
        <v>San Juan Coqui</v>
      </c>
      <c r="M58" t="str">
        <f>IF($F58=0,"",VLOOKUP($F58,'Draft List'!$D$4:$G$2388,M$2,FALSE))</f>
        <v>CF</v>
      </c>
      <c r="N58" t="str">
        <f>IF($F58=0,"",VLOOKUP($F58,'Draft List'!$D$4:$G$2388,N$2,FALSE))</f>
        <v>Toju</v>
      </c>
      <c r="O58" t="str">
        <f>IF($F58=0,"",VLOOKUP($F58,'Draft List'!$D$4:$G$2388,O$2,FALSE))</f>
        <v>Samurakami</v>
      </c>
    </row>
    <row r="59" spans="1:15" x14ac:dyDescent="0.25">
      <c r="A59">
        <v>2</v>
      </c>
      <c r="B59">
        <v>0</v>
      </c>
      <c r="C59">
        <v>22</v>
      </c>
      <c r="D59" t="s">
        <v>3154</v>
      </c>
      <c r="E59">
        <v>18</v>
      </c>
      <c r="F59">
        <v>10284</v>
      </c>
      <c r="G59" t="s">
        <v>416</v>
      </c>
      <c r="H59">
        <v>56</v>
      </c>
      <c r="I59">
        <f t="shared" si="0"/>
        <v>2</v>
      </c>
      <c r="J59">
        <f t="shared" si="1"/>
        <v>0</v>
      </c>
      <c r="K59">
        <f t="shared" si="2"/>
        <v>22</v>
      </c>
      <c r="L59" t="str">
        <f t="shared" si="3"/>
        <v>Hartford Harpoon</v>
      </c>
      <c r="M59" t="str">
        <f>IF($F59=0,"",VLOOKUP($F59,'Draft List'!$D$4:$G$2388,M$2,FALSE))</f>
        <v>SS</v>
      </c>
      <c r="N59" t="str">
        <f>IF($F59=0,"",VLOOKUP($F59,'Draft List'!$D$4:$G$2388,N$2,FALSE))</f>
        <v>Ed</v>
      </c>
      <c r="O59" t="str">
        <f>IF($F59=0,"",VLOOKUP($F59,'Draft List'!$D$4:$G$2388,O$2,FALSE))</f>
        <v>Black</v>
      </c>
    </row>
    <row r="60" spans="1:15" x14ac:dyDescent="0.25">
      <c r="A60">
        <v>2</v>
      </c>
      <c r="B60">
        <v>0</v>
      </c>
      <c r="C60">
        <v>23</v>
      </c>
      <c r="D60" t="s">
        <v>324</v>
      </c>
      <c r="E60">
        <v>19</v>
      </c>
      <c r="F60">
        <v>16071</v>
      </c>
      <c r="G60" t="s">
        <v>416</v>
      </c>
      <c r="H60">
        <v>57</v>
      </c>
      <c r="I60">
        <f t="shared" si="0"/>
        <v>2</v>
      </c>
      <c r="J60">
        <f t="shared" si="1"/>
        <v>0</v>
      </c>
      <c r="K60">
        <f t="shared" si="2"/>
        <v>23</v>
      </c>
      <c r="L60" t="str">
        <f t="shared" si="3"/>
        <v>Aurora Borealis</v>
      </c>
      <c r="M60" t="str">
        <f>IF($F60=0,"",VLOOKUP($F60,'Draft List'!$D$4:$G$2388,M$2,FALSE))</f>
        <v>CF</v>
      </c>
      <c r="N60" t="str">
        <f>IF($F60=0,"",VLOOKUP($F60,'Draft List'!$D$4:$G$2388,N$2,FALSE))</f>
        <v>Nathaniel</v>
      </c>
      <c r="O60" t="str">
        <f>IF($F60=0,"",VLOOKUP($F60,'Draft List'!$D$4:$G$2388,O$2,FALSE))</f>
        <v>Vanrenen</v>
      </c>
    </row>
    <row r="61" spans="1:15" x14ac:dyDescent="0.25">
      <c r="A61">
        <v>2</v>
      </c>
      <c r="B61">
        <v>0</v>
      </c>
      <c r="C61">
        <v>24</v>
      </c>
      <c r="D61" t="s">
        <v>333</v>
      </c>
      <c r="E61">
        <v>1</v>
      </c>
      <c r="F61">
        <v>16041</v>
      </c>
      <c r="G61" t="s">
        <v>416</v>
      </c>
      <c r="H61">
        <v>58</v>
      </c>
      <c r="I61">
        <f t="shared" si="0"/>
        <v>2</v>
      </c>
      <c r="J61">
        <f t="shared" si="1"/>
        <v>0</v>
      </c>
      <c r="K61">
        <f t="shared" si="2"/>
        <v>24</v>
      </c>
      <c r="L61" t="str">
        <f t="shared" si="3"/>
        <v>Arlington Bureaucrats</v>
      </c>
      <c r="M61" t="str">
        <f>IF($F61=0,"",VLOOKUP($F61,'Draft List'!$D$4:$G$2388,M$2,FALSE))</f>
        <v>CL</v>
      </c>
      <c r="N61" t="str">
        <f>IF($F61=0,"",VLOOKUP($F61,'Draft List'!$D$4:$G$2388,N$2,FALSE))</f>
        <v>Cisco</v>
      </c>
      <c r="O61" t="str">
        <f>IF($F61=0,"",VLOOKUP($F61,'Draft List'!$D$4:$G$2388,O$2,FALSE))</f>
        <v>Ortíz</v>
      </c>
    </row>
    <row r="62" spans="1:15" x14ac:dyDescent="0.25">
      <c r="A62">
        <v>3</v>
      </c>
      <c r="B62">
        <v>0</v>
      </c>
      <c r="C62">
        <v>1</v>
      </c>
      <c r="D62" t="s">
        <v>323</v>
      </c>
      <c r="E62">
        <v>24</v>
      </c>
      <c r="F62">
        <v>9398</v>
      </c>
      <c r="G62" t="s">
        <v>416</v>
      </c>
      <c r="H62">
        <v>59</v>
      </c>
      <c r="I62">
        <f t="shared" si="0"/>
        <v>3</v>
      </c>
      <c r="J62">
        <f t="shared" si="1"/>
        <v>0</v>
      </c>
      <c r="K62">
        <f t="shared" si="2"/>
        <v>1</v>
      </c>
      <c r="L62" t="str">
        <f t="shared" si="3"/>
        <v>Yuma Bulldozers</v>
      </c>
      <c r="M62" t="str">
        <f>IF($F62=0,"",VLOOKUP($F62,'Draft List'!$D$4:$G$2388,M$2,FALSE))</f>
        <v>2B</v>
      </c>
      <c r="N62" t="str">
        <f>IF($F62=0,"",VLOOKUP($F62,'Draft List'!$D$4:$G$2388,N$2,FALSE))</f>
        <v>Armando</v>
      </c>
      <c r="O62" t="str">
        <f>IF($F62=0,"",VLOOKUP($F62,'Draft List'!$D$4:$G$2388,O$2,FALSE))</f>
        <v>García</v>
      </c>
    </row>
    <row r="63" spans="1:15" x14ac:dyDescent="0.25">
      <c r="A63">
        <v>3</v>
      </c>
      <c r="B63">
        <v>0</v>
      </c>
      <c r="C63">
        <v>2</v>
      </c>
      <c r="D63" t="s">
        <v>328</v>
      </c>
      <c r="E63">
        <v>17</v>
      </c>
      <c r="F63">
        <v>16074</v>
      </c>
      <c r="G63" t="s">
        <v>416</v>
      </c>
      <c r="H63">
        <v>60</v>
      </c>
      <c r="I63">
        <f t="shared" si="0"/>
        <v>3</v>
      </c>
      <c r="J63">
        <f t="shared" si="1"/>
        <v>0</v>
      </c>
      <c r="K63">
        <f t="shared" si="2"/>
        <v>2</v>
      </c>
      <c r="L63" t="str">
        <f t="shared" si="3"/>
        <v>Kalamazoo Badgers</v>
      </c>
      <c r="M63" t="str">
        <f>IF($F63=0,"",VLOOKUP($F63,'Draft List'!$D$4:$G$2388,M$2,FALSE))</f>
        <v>C</v>
      </c>
      <c r="N63" t="str">
        <f>IF($F63=0,"",VLOOKUP($F63,'Draft List'!$D$4:$G$2388,N$2,FALSE))</f>
        <v>José</v>
      </c>
      <c r="O63" t="str">
        <f>IF($F63=0,"",VLOOKUP($F63,'Draft List'!$D$4:$G$2388,O$2,FALSE))</f>
        <v>Moreno</v>
      </c>
    </row>
    <row r="64" spans="1:15" x14ac:dyDescent="0.25">
      <c r="A64">
        <v>3</v>
      </c>
      <c r="B64">
        <v>0</v>
      </c>
      <c r="C64">
        <v>3</v>
      </c>
      <c r="D64" t="s">
        <v>3147</v>
      </c>
      <c r="E64">
        <v>162</v>
      </c>
      <c r="F64">
        <v>11327</v>
      </c>
      <c r="G64" t="s">
        <v>416</v>
      </c>
      <c r="H64">
        <v>61</v>
      </c>
      <c r="I64">
        <f t="shared" si="0"/>
        <v>3</v>
      </c>
      <c r="J64">
        <f t="shared" si="1"/>
        <v>0</v>
      </c>
      <c r="K64">
        <f t="shared" si="2"/>
        <v>3</v>
      </c>
      <c r="L64" t="str">
        <f t="shared" si="3"/>
        <v>San Juan Coqui</v>
      </c>
      <c r="M64" t="str">
        <f>IF($F64=0,"",VLOOKUP($F64,'Draft List'!$D$4:$G$2388,M$2,FALSE))</f>
        <v>SS</v>
      </c>
      <c r="N64" t="str">
        <f>IF($F64=0,"",VLOOKUP($F64,'Draft List'!$D$4:$G$2388,N$2,FALSE))</f>
        <v>Simon</v>
      </c>
      <c r="O64" t="str">
        <f>IF($F64=0,"",VLOOKUP($F64,'Draft List'!$D$4:$G$2388,O$2,FALSE))</f>
        <v>Eykelbosch</v>
      </c>
    </row>
    <row r="65" spans="1:15" x14ac:dyDescent="0.25">
      <c r="A65">
        <v>3</v>
      </c>
      <c r="B65">
        <v>0</v>
      </c>
      <c r="C65">
        <v>4</v>
      </c>
      <c r="D65" t="s">
        <v>3148</v>
      </c>
      <c r="E65">
        <v>2</v>
      </c>
      <c r="F65">
        <v>16119</v>
      </c>
      <c r="G65" t="s">
        <v>416</v>
      </c>
      <c r="H65">
        <v>62</v>
      </c>
      <c r="I65">
        <f t="shared" si="0"/>
        <v>3</v>
      </c>
      <c r="J65">
        <f t="shared" si="1"/>
        <v>0</v>
      </c>
      <c r="K65">
        <f t="shared" si="2"/>
        <v>4</v>
      </c>
      <c r="L65" t="str">
        <f t="shared" si="3"/>
        <v>Amsterdam Lions</v>
      </c>
      <c r="M65" t="str">
        <f>IF($F65=0,"",VLOOKUP($F65,'Draft List'!$D$4:$G$2388,M$2,FALSE))</f>
        <v>SP</v>
      </c>
      <c r="N65" t="str">
        <f>IF($F65=0,"",VLOOKUP($F65,'Draft List'!$D$4:$G$2388,N$2,FALSE))</f>
        <v>Mark</v>
      </c>
      <c r="O65" t="str">
        <f>IF($F65=0,"",VLOOKUP($F65,'Draft List'!$D$4:$G$2388,O$2,FALSE))</f>
        <v>de Vries</v>
      </c>
    </row>
    <row r="66" spans="1:15" x14ac:dyDescent="0.25">
      <c r="A66">
        <v>3</v>
      </c>
      <c r="B66">
        <v>0</v>
      </c>
      <c r="C66">
        <v>5</v>
      </c>
      <c r="D66" t="s">
        <v>3149</v>
      </c>
      <c r="E66">
        <v>164</v>
      </c>
      <c r="F66">
        <v>11145</v>
      </c>
      <c r="G66" t="s">
        <v>416</v>
      </c>
      <c r="H66">
        <v>63</v>
      </c>
      <c r="I66">
        <f t="shared" si="0"/>
        <v>3</v>
      </c>
      <c r="J66">
        <f t="shared" si="1"/>
        <v>0</v>
      </c>
      <c r="K66">
        <f t="shared" si="2"/>
        <v>5</v>
      </c>
      <c r="L66" t="str">
        <f t="shared" si="3"/>
        <v>Scottish Claymores</v>
      </c>
      <c r="M66" t="str">
        <f>IF($F66=0,"",VLOOKUP($F66,'Draft List'!$D$4:$G$2388,M$2,FALSE))</f>
        <v>SS</v>
      </c>
      <c r="N66" t="str">
        <f>IF($F66=0,"",VLOOKUP($F66,'Draft List'!$D$4:$G$2388,N$2,FALSE))</f>
        <v>Thomas</v>
      </c>
      <c r="O66" t="str">
        <f>IF($F66=0,"",VLOOKUP($F66,'Draft List'!$D$4:$G$2388,O$2,FALSE))</f>
        <v>Windus</v>
      </c>
    </row>
    <row r="67" spans="1:15" x14ac:dyDescent="0.25">
      <c r="A67">
        <v>3</v>
      </c>
      <c r="B67">
        <v>0</v>
      </c>
      <c r="C67">
        <v>6</v>
      </c>
      <c r="D67" t="s">
        <v>3150</v>
      </c>
      <c r="E67">
        <v>166</v>
      </c>
      <c r="F67">
        <v>7631</v>
      </c>
      <c r="G67" t="s">
        <v>416</v>
      </c>
      <c r="H67">
        <v>64</v>
      </c>
      <c r="I67">
        <f t="shared" si="0"/>
        <v>3</v>
      </c>
      <c r="J67">
        <f t="shared" si="1"/>
        <v>0</v>
      </c>
      <c r="K67">
        <f t="shared" si="2"/>
        <v>6</v>
      </c>
      <c r="L67" t="str">
        <f t="shared" si="3"/>
        <v>Toyama Wind Dancers</v>
      </c>
      <c r="M67" t="str">
        <f>IF($F67=0,"",VLOOKUP($F67,'Draft List'!$D$4:$G$2388,M$2,FALSE))</f>
        <v>SP</v>
      </c>
      <c r="N67" t="str">
        <f>IF($F67=0,"",VLOOKUP($F67,'Draft List'!$D$4:$G$2388,N$2,FALSE))</f>
        <v>Juan</v>
      </c>
      <c r="O67" t="str">
        <f>IF($F67=0,"",VLOOKUP($F67,'Draft List'!$D$4:$G$2388,O$2,FALSE))</f>
        <v>Encarnación</v>
      </c>
    </row>
    <row r="68" spans="1:15" x14ac:dyDescent="0.25">
      <c r="A68">
        <v>3</v>
      </c>
      <c r="B68">
        <v>0</v>
      </c>
      <c r="C68">
        <v>7</v>
      </c>
      <c r="D68" t="s">
        <v>325</v>
      </c>
      <c r="E68">
        <v>22</v>
      </c>
      <c r="F68">
        <v>16056</v>
      </c>
      <c r="G68" t="s">
        <v>416</v>
      </c>
      <c r="H68">
        <v>65</v>
      </c>
      <c r="I68">
        <f t="shared" si="0"/>
        <v>3</v>
      </c>
      <c r="J68">
        <f t="shared" si="1"/>
        <v>0</v>
      </c>
      <c r="K68">
        <f t="shared" si="2"/>
        <v>7</v>
      </c>
      <c r="L68" t="str">
        <f t="shared" si="3"/>
        <v>Reno Zephyrs</v>
      </c>
      <c r="M68" t="str">
        <f>IF($F68=0,"",VLOOKUP($F68,'Draft List'!$D$4:$G$2388,M$2,FALSE))</f>
        <v>SP</v>
      </c>
      <c r="N68" t="str">
        <f>IF($F68=0,"",VLOOKUP($F68,'Draft List'!$D$4:$G$2388,N$2,FALSE))</f>
        <v>Geert</v>
      </c>
      <c r="O68" t="str">
        <f>IF($F68=0,"",VLOOKUP($F68,'Draft List'!$D$4:$G$2388,O$2,FALSE))</f>
        <v>Neefs</v>
      </c>
    </row>
    <row r="69" spans="1:15" x14ac:dyDescent="0.25">
      <c r="A69">
        <v>3</v>
      </c>
      <c r="B69">
        <v>0</v>
      </c>
      <c r="C69">
        <v>8</v>
      </c>
      <c r="D69" t="s">
        <v>327</v>
      </c>
      <c r="E69">
        <v>21</v>
      </c>
      <c r="F69">
        <v>2249</v>
      </c>
      <c r="G69" t="s">
        <v>416</v>
      </c>
      <c r="H69">
        <v>66</v>
      </c>
      <c r="I69">
        <f t="shared" ref="I69:I132" si="4">INT(A69)</f>
        <v>3</v>
      </c>
      <c r="J69">
        <f t="shared" ref="J69:J132" si="5">B69</f>
        <v>0</v>
      </c>
      <c r="K69">
        <f t="shared" ref="K69:K132" si="6">C69</f>
        <v>8</v>
      </c>
      <c r="L69" t="str">
        <f t="shared" ref="L69:L132" si="7">D69</f>
        <v>Palm Springs Codgers</v>
      </c>
      <c r="M69" t="str">
        <f>IF($F69=0,"",VLOOKUP($F69,'Draft List'!$D$4:$G$2388,M$2,FALSE))</f>
        <v>SP</v>
      </c>
      <c r="N69" t="str">
        <f>IF($F69=0,"",VLOOKUP($F69,'Draft List'!$D$4:$G$2388,N$2,FALSE))</f>
        <v>Ben</v>
      </c>
      <c r="O69" t="str">
        <f>IF($F69=0,"",VLOOKUP($F69,'Draft List'!$D$4:$G$2388,O$2,FALSE))</f>
        <v>Holman</v>
      </c>
    </row>
    <row r="70" spans="1:15" x14ac:dyDescent="0.25">
      <c r="A70">
        <v>3</v>
      </c>
      <c r="B70">
        <v>0</v>
      </c>
      <c r="C70">
        <v>9</v>
      </c>
      <c r="D70" t="s">
        <v>338</v>
      </c>
      <c r="E70">
        <v>8</v>
      </c>
      <c r="F70">
        <v>16101</v>
      </c>
      <c r="G70" t="s">
        <v>416</v>
      </c>
      <c r="H70">
        <v>67</v>
      </c>
      <c r="I70">
        <f t="shared" si="4"/>
        <v>3</v>
      </c>
      <c r="J70">
        <f t="shared" si="5"/>
        <v>0</v>
      </c>
      <c r="K70">
        <f t="shared" si="6"/>
        <v>9</v>
      </c>
      <c r="L70" t="str">
        <f t="shared" si="7"/>
        <v>New Orleans Trendsetters</v>
      </c>
      <c r="M70" t="str">
        <f>IF($F70=0,"",VLOOKUP($F70,'Draft List'!$D$4:$G$2388,M$2,FALSE))</f>
        <v>SP</v>
      </c>
      <c r="N70" t="str">
        <f>IF($F70=0,"",VLOOKUP($F70,'Draft List'!$D$4:$G$2388,N$2,FALSE))</f>
        <v>Cristián</v>
      </c>
      <c r="O70" t="str">
        <f>IF($F70=0,"",VLOOKUP($F70,'Draft List'!$D$4:$G$2388,O$2,FALSE))</f>
        <v>Rodríguez</v>
      </c>
    </row>
    <row r="71" spans="1:15" x14ac:dyDescent="0.25">
      <c r="A71">
        <v>3</v>
      </c>
      <c r="B71">
        <v>0</v>
      </c>
      <c r="C71">
        <v>10</v>
      </c>
      <c r="D71" t="s">
        <v>3151</v>
      </c>
      <c r="E71">
        <v>159</v>
      </c>
      <c r="F71">
        <v>3390</v>
      </c>
      <c r="G71" t="s">
        <v>416</v>
      </c>
      <c r="H71">
        <v>68</v>
      </c>
      <c r="I71">
        <f t="shared" si="4"/>
        <v>3</v>
      </c>
      <c r="J71">
        <f t="shared" si="5"/>
        <v>0</v>
      </c>
      <c r="K71">
        <f t="shared" si="6"/>
        <v>10</v>
      </c>
      <c r="L71" t="str">
        <f t="shared" si="7"/>
        <v>Neo-Tokyo Akira</v>
      </c>
      <c r="M71" t="str">
        <f>IF($F71=0,"",VLOOKUP($F71,'Draft List'!$D$4:$G$2388,M$2,FALSE))</f>
        <v>SP</v>
      </c>
      <c r="N71" t="str">
        <f>IF($F71=0,"",VLOOKUP($F71,'Draft List'!$D$4:$G$2388,N$2,FALSE))</f>
        <v>Ben</v>
      </c>
      <c r="O71" t="str">
        <f>IF($F71=0,"",VLOOKUP($F71,'Draft List'!$D$4:$G$2388,O$2,FALSE))</f>
        <v>Wallace</v>
      </c>
    </row>
    <row r="72" spans="1:15" ht="15.75" customHeight="1" x14ac:dyDescent="0.25">
      <c r="A72">
        <v>3</v>
      </c>
      <c r="B72">
        <v>0</v>
      </c>
      <c r="C72">
        <v>11</v>
      </c>
      <c r="D72" t="s">
        <v>336</v>
      </c>
      <c r="E72">
        <v>20</v>
      </c>
      <c r="F72">
        <v>14697</v>
      </c>
      <c r="G72" t="s">
        <v>416</v>
      </c>
      <c r="H72">
        <v>69</v>
      </c>
      <c r="I72">
        <f t="shared" si="4"/>
        <v>3</v>
      </c>
      <c r="J72">
        <f t="shared" si="5"/>
        <v>0</v>
      </c>
      <c r="K72">
        <f t="shared" si="6"/>
        <v>11</v>
      </c>
      <c r="L72" t="str">
        <f t="shared" si="7"/>
        <v>Bakersfield Bears</v>
      </c>
      <c r="M72" t="str">
        <f>IF($F72=0,"",VLOOKUP($F72,'Draft List'!$D$4:$G$2388,M$2,FALSE))</f>
        <v>1B</v>
      </c>
      <c r="N72" t="str">
        <f>IF($F72=0,"",VLOOKUP($F72,'Draft List'!$D$4:$G$2388,N$2,FALSE))</f>
        <v>Haywood</v>
      </c>
      <c r="O72" t="str">
        <f>IF($F72=0,"",VLOOKUP($F72,'Draft List'!$D$4:$G$2388,O$2,FALSE))</f>
        <v>Riley</v>
      </c>
    </row>
    <row r="73" spans="1:15" x14ac:dyDescent="0.25">
      <c r="A73">
        <v>3</v>
      </c>
      <c r="B73">
        <v>0</v>
      </c>
      <c r="C73">
        <v>12</v>
      </c>
      <c r="D73" t="s">
        <v>333</v>
      </c>
      <c r="E73">
        <v>1</v>
      </c>
      <c r="F73">
        <v>2949</v>
      </c>
      <c r="G73" t="s">
        <v>416</v>
      </c>
      <c r="H73">
        <v>70</v>
      </c>
      <c r="I73">
        <f t="shared" si="4"/>
        <v>3</v>
      </c>
      <c r="J73">
        <f t="shared" si="5"/>
        <v>0</v>
      </c>
      <c r="K73">
        <f t="shared" si="6"/>
        <v>12</v>
      </c>
      <c r="L73" t="str">
        <f t="shared" si="7"/>
        <v>Arlington Bureaucrats</v>
      </c>
      <c r="M73" t="str">
        <f>IF($F73=0,"",VLOOKUP($F73,'Draft List'!$D$4:$G$2388,M$2,FALSE))</f>
        <v>3B</v>
      </c>
      <c r="N73" t="str">
        <f>IF($F73=0,"",VLOOKUP($F73,'Draft List'!$D$4:$G$2388,N$2,FALSE))</f>
        <v>Gerald</v>
      </c>
      <c r="O73" t="str">
        <f>IF($F73=0,"",VLOOKUP($F73,'Draft List'!$D$4:$G$2388,O$2,FALSE))</f>
        <v>McKnight</v>
      </c>
    </row>
    <row r="74" spans="1:15" x14ac:dyDescent="0.25">
      <c r="A74">
        <v>3</v>
      </c>
      <c r="B74">
        <v>0</v>
      </c>
      <c r="C74">
        <v>13</v>
      </c>
      <c r="D74" t="s">
        <v>326</v>
      </c>
      <c r="E74">
        <v>13</v>
      </c>
      <c r="F74">
        <v>4923</v>
      </c>
      <c r="G74" t="s">
        <v>416</v>
      </c>
      <c r="H74">
        <v>71</v>
      </c>
      <c r="I74">
        <f t="shared" si="4"/>
        <v>3</v>
      </c>
      <c r="J74">
        <f t="shared" si="5"/>
        <v>0</v>
      </c>
      <c r="K74">
        <f t="shared" si="6"/>
        <v>13</v>
      </c>
      <c r="L74" t="str">
        <f t="shared" si="7"/>
        <v>Canton Longshoremen</v>
      </c>
      <c r="M74" t="str">
        <f>IF($F74=0,"",VLOOKUP($F74,'Draft List'!$D$4:$G$2388,M$2,FALSE))</f>
        <v>SP</v>
      </c>
      <c r="N74" t="str">
        <f>IF($F74=0,"",VLOOKUP($F74,'Draft List'!$D$4:$G$2388,N$2,FALSE))</f>
        <v>Alfred</v>
      </c>
      <c r="O74" t="str">
        <f>IF($F74=0,"",VLOOKUP($F74,'Draft List'!$D$4:$G$2388,O$2,FALSE))</f>
        <v>Barnes</v>
      </c>
    </row>
    <row r="75" spans="1:15" x14ac:dyDescent="0.25">
      <c r="A75">
        <v>3</v>
      </c>
      <c r="B75">
        <v>0</v>
      </c>
      <c r="C75">
        <v>14</v>
      </c>
      <c r="D75" t="s">
        <v>343</v>
      </c>
      <c r="E75">
        <v>12</v>
      </c>
      <c r="F75">
        <v>2077</v>
      </c>
      <c r="G75" t="s">
        <v>416</v>
      </c>
      <c r="H75">
        <v>72</v>
      </c>
      <c r="I75">
        <f t="shared" si="4"/>
        <v>3</v>
      </c>
      <c r="J75">
        <f t="shared" si="5"/>
        <v>0</v>
      </c>
      <c r="K75">
        <f t="shared" si="6"/>
        <v>14</v>
      </c>
      <c r="L75" t="str">
        <f t="shared" si="7"/>
        <v>San Antonio Calzones of Laredo</v>
      </c>
      <c r="M75" t="str">
        <f>IF($F75=0,"",VLOOKUP($F75,'Draft List'!$D$4:$G$2388,M$2,FALSE))</f>
        <v>CF</v>
      </c>
      <c r="N75" t="str">
        <f>IF($F75=0,"",VLOOKUP($F75,'Draft List'!$D$4:$G$2388,N$2,FALSE))</f>
        <v>Jim</v>
      </c>
      <c r="O75" t="str">
        <f>IF($F75=0,"",VLOOKUP($F75,'Draft List'!$D$4:$G$2388,O$2,FALSE))</f>
        <v>Banks</v>
      </c>
    </row>
    <row r="76" spans="1:15" x14ac:dyDescent="0.25">
      <c r="A76">
        <v>3</v>
      </c>
      <c r="B76">
        <v>0</v>
      </c>
      <c r="C76">
        <v>15</v>
      </c>
      <c r="D76" t="s">
        <v>339</v>
      </c>
      <c r="E76">
        <v>16</v>
      </c>
      <c r="F76">
        <v>11428</v>
      </c>
      <c r="G76" t="s">
        <v>416</v>
      </c>
      <c r="H76">
        <v>73</v>
      </c>
      <c r="I76">
        <f t="shared" si="4"/>
        <v>3</v>
      </c>
      <c r="J76">
        <f t="shared" si="5"/>
        <v>0</v>
      </c>
      <c r="K76">
        <f t="shared" si="6"/>
        <v>15</v>
      </c>
      <c r="L76" t="str">
        <f t="shared" si="7"/>
        <v>Fargo Dinosaurs</v>
      </c>
      <c r="M76" t="str">
        <f>IF($F76=0,"",VLOOKUP($F76,'Draft List'!$D$4:$G$2388,M$2,FALSE))</f>
        <v>2B</v>
      </c>
      <c r="N76" t="str">
        <f>IF($F76=0,"",VLOOKUP($F76,'Draft List'!$D$4:$G$2388,N$2,FALSE))</f>
        <v>Jesús</v>
      </c>
      <c r="O76" t="str">
        <f>IF($F76=0,"",VLOOKUP($F76,'Draft List'!$D$4:$G$2388,O$2,FALSE))</f>
        <v>López</v>
      </c>
    </row>
    <row r="77" spans="1:15" x14ac:dyDescent="0.25">
      <c r="A77">
        <v>3</v>
      </c>
      <c r="B77">
        <v>0</v>
      </c>
      <c r="C77">
        <v>16</v>
      </c>
      <c r="D77" t="s">
        <v>323</v>
      </c>
      <c r="E77">
        <v>24</v>
      </c>
      <c r="F77">
        <v>1090</v>
      </c>
      <c r="G77" t="s">
        <v>416</v>
      </c>
      <c r="H77">
        <v>74</v>
      </c>
      <c r="I77">
        <f t="shared" si="4"/>
        <v>3</v>
      </c>
      <c r="J77">
        <f t="shared" si="5"/>
        <v>0</v>
      </c>
      <c r="K77">
        <f t="shared" si="6"/>
        <v>16</v>
      </c>
      <c r="L77" t="str">
        <f t="shared" si="7"/>
        <v>Yuma Bulldozers</v>
      </c>
      <c r="M77" t="str">
        <f>IF($F77=0,"",VLOOKUP($F77,'Draft List'!$D$4:$G$2388,M$2,FALSE))</f>
        <v>SP</v>
      </c>
      <c r="N77" t="str">
        <f>IF($F77=0,"",VLOOKUP($F77,'Draft List'!$D$4:$G$2388,N$2,FALSE))</f>
        <v>John</v>
      </c>
      <c r="O77" t="str">
        <f>IF($F77=0,"",VLOOKUP($F77,'Draft List'!$D$4:$G$2388,O$2,FALSE))</f>
        <v>Winters</v>
      </c>
    </row>
    <row r="78" spans="1:15" x14ac:dyDescent="0.25">
      <c r="A78">
        <v>3</v>
      </c>
      <c r="B78">
        <v>0</v>
      </c>
      <c r="C78">
        <v>17</v>
      </c>
      <c r="D78" t="s">
        <v>331</v>
      </c>
      <c r="E78">
        <v>10</v>
      </c>
      <c r="F78">
        <v>7301</v>
      </c>
      <c r="G78" t="s">
        <v>416</v>
      </c>
      <c r="H78">
        <v>75</v>
      </c>
      <c r="I78">
        <f t="shared" si="4"/>
        <v>3</v>
      </c>
      <c r="J78">
        <f t="shared" si="5"/>
        <v>0</v>
      </c>
      <c r="K78">
        <f t="shared" si="6"/>
        <v>17</v>
      </c>
      <c r="L78" t="str">
        <f t="shared" si="7"/>
        <v>Kentucky Thoroughbreds</v>
      </c>
      <c r="M78" t="str">
        <f>IF($F78=0,"",VLOOKUP($F78,'Draft List'!$D$4:$G$2388,M$2,FALSE))</f>
        <v>CL</v>
      </c>
      <c r="N78" t="str">
        <f>IF($F78=0,"",VLOOKUP($F78,'Draft List'!$D$4:$G$2388,N$2,FALSE))</f>
        <v>Ánibal</v>
      </c>
      <c r="O78" t="str">
        <f>IF($F78=0,"",VLOOKUP($F78,'Draft List'!$D$4:$G$2388,O$2,FALSE))</f>
        <v>Delgado</v>
      </c>
    </row>
    <row r="79" spans="1:15" x14ac:dyDescent="0.25">
      <c r="A79">
        <v>3</v>
      </c>
      <c r="B79">
        <v>0</v>
      </c>
      <c r="C79">
        <v>18</v>
      </c>
      <c r="D79" t="s">
        <v>338</v>
      </c>
      <c r="E79">
        <v>8</v>
      </c>
      <c r="F79">
        <v>8610</v>
      </c>
      <c r="G79" t="s">
        <v>416</v>
      </c>
      <c r="H79">
        <v>76</v>
      </c>
      <c r="I79">
        <f t="shared" si="4"/>
        <v>3</v>
      </c>
      <c r="J79">
        <f t="shared" si="5"/>
        <v>0</v>
      </c>
      <c r="K79">
        <f t="shared" si="6"/>
        <v>18</v>
      </c>
      <c r="L79" t="str">
        <f t="shared" si="7"/>
        <v>New Orleans Trendsetters</v>
      </c>
      <c r="M79" t="str">
        <f>IF($F79=0,"",VLOOKUP($F79,'Draft List'!$D$4:$G$2388,M$2,FALSE))</f>
        <v>SP</v>
      </c>
      <c r="N79" t="str">
        <f>IF($F79=0,"",VLOOKUP($F79,'Draft List'!$D$4:$G$2388,N$2,FALSE))</f>
        <v>Jason</v>
      </c>
      <c r="O79" t="str">
        <f>IF($F79=0,"",VLOOKUP($F79,'Draft List'!$D$4:$G$2388,O$2,FALSE))</f>
        <v>King</v>
      </c>
    </row>
    <row r="80" spans="1:15" x14ac:dyDescent="0.25">
      <c r="A80">
        <v>3</v>
      </c>
      <c r="B80">
        <v>0</v>
      </c>
      <c r="C80">
        <v>19</v>
      </c>
      <c r="D80" t="s">
        <v>330</v>
      </c>
      <c r="E80">
        <v>11</v>
      </c>
      <c r="F80">
        <v>11281</v>
      </c>
      <c r="G80" t="s">
        <v>416</v>
      </c>
      <c r="H80">
        <v>77</v>
      </c>
      <c r="I80">
        <f t="shared" si="4"/>
        <v>3</v>
      </c>
      <c r="J80">
        <f t="shared" si="5"/>
        <v>0</v>
      </c>
      <c r="K80">
        <f t="shared" si="6"/>
        <v>19</v>
      </c>
      <c r="L80" t="str">
        <f t="shared" si="7"/>
        <v>West Virginia Alleghenies</v>
      </c>
      <c r="M80" t="str">
        <f>IF($F80=0,"",VLOOKUP($F80,'Draft List'!$D$4:$G$2388,M$2,FALSE))</f>
        <v>CF</v>
      </c>
      <c r="N80" t="str">
        <f>IF($F80=0,"",VLOOKUP($F80,'Draft List'!$D$4:$G$2388,N$2,FALSE))</f>
        <v>Evan</v>
      </c>
      <c r="O80" t="str">
        <f>IF($F80=0,"",VLOOKUP($F80,'Draft List'!$D$4:$G$2388,O$2,FALSE))</f>
        <v>Lamberts</v>
      </c>
    </row>
    <row r="81" spans="1:15" x14ac:dyDescent="0.25">
      <c r="A81">
        <v>3</v>
      </c>
      <c r="B81">
        <v>0</v>
      </c>
      <c r="C81">
        <v>20</v>
      </c>
      <c r="D81" t="s">
        <v>3152</v>
      </c>
      <c r="E81">
        <v>163</v>
      </c>
      <c r="F81">
        <v>16086</v>
      </c>
      <c r="G81" t="s">
        <v>416</v>
      </c>
      <c r="H81">
        <v>78</v>
      </c>
      <c r="I81">
        <f t="shared" si="4"/>
        <v>3</v>
      </c>
      <c r="J81">
        <f t="shared" si="5"/>
        <v>0</v>
      </c>
      <c r="K81">
        <f t="shared" si="6"/>
        <v>20</v>
      </c>
      <c r="L81" t="str">
        <f t="shared" si="7"/>
        <v>Havana Leones</v>
      </c>
      <c r="M81" t="str">
        <f>IF($F81=0,"",VLOOKUP($F81,'Draft List'!$D$4:$G$2388,M$2,FALSE))</f>
        <v>SS</v>
      </c>
      <c r="N81" t="str">
        <f>IF($F81=0,"",VLOOKUP($F81,'Draft List'!$D$4:$G$2388,N$2,FALSE))</f>
        <v>Katsumoto</v>
      </c>
      <c r="O81" t="str">
        <f>IF($F81=0,"",VLOOKUP($F81,'Draft List'!$D$4:$G$2388,O$2,FALSE))</f>
        <v>Sato</v>
      </c>
    </row>
    <row r="82" spans="1:15" x14ac:dyDescent="0.25">
      <c r="A82">
        <v>3</v>
      </c>
      <c r="B82">
        <v>0</v>
      </c>
      <c r="C82">
        <v>21</v>
      </c>
      <c r="D82" t="s">
        <v>329</v>
      </c>
      <c r="E82">
        <v>9</v>
      </c>
      <c r="F82">
        <v>6585</v>
      </c>
      <c r="G82" t="s">
        <v>416</v>
      </c>
      <c r="H82">
        <v>79</v>
      </c>
      <c r="I82">
        <f t="shared" si="4"/>
        <v>3</v>
      </c>
      <c r="J82">
        <f t="shared" si="5"/>
        <v>0</v>
      </c>
      <c r="K82">
        <f t="shared" si="6"/>
        <v>21</v>
      </c>
      <c r="L82" t="str">
        <f t="shared" si="7"/>
        <v>Florida Featherheads</v>
      </c>
      <c r="M82" t="str">
        <f>IF($F82=0,"",VLOOKUP($F82,'Draft List'!$D$4:$G$2388,M$2,FALSE))</f>
        <v>SP</v>
      </c>
      <c r="N82" t="str">
        <f>IF($F82=0,"",VLOOKUP($F82,'Draft List'!$D$4:$G$2388,N$2,FALSE))</f>
        <v>Lou</v>
      </c>
      <c r="O82" t="str">
        <f>IF($F82=0,"",VLOOKUP($F82,'Draft List'!$D$4:$G$2388,O$2,FALSE))</f>
        <v>Drewery</v>
      </c>
    </row>
    <row r="83" spans="1:15" x14ac:dyDescent="0.25">
      <c r="A83">
        <v>3</v>
      </c>
      <c r="B83">
        <v>0</v>
      </c>
      <c r="C83">
        <v>22</v>
      </c>
      <c r="D83" t="s">
        <v>3154</v>
      </c>
      <c r="E83">
        <v>18</v>
      </c>
      <c r="F83">
        <v>16087</v>
      </c>
      <c r="G83" t="s">
        <v>416</v>
      </c>
      <c r="H83">
        <v>80</v>
      </c>
      <c r="I83">
        <f t="shared" si="4"/>
        <v>3</v>
      </c>
      <c r="J83">
        <f t="shared" si="5"/>
        <v>0</v>
      </c>
      <c r="K83">
        <f t="shared" si="6"/>
        <v>22</v>
      </c>
      <c r="L83" t="str">
        <f t="shared" si="7"/>
        <v>Hartford Harpoon</v>
      </c>
      <c r="M83" t="str">
        <f>IF($F83=0,"",VLOOKUP($F83,'Draft List'!$D$4:$G$2388,M$2,FALSE))</f>
        <v>RF</v>
      </c>
      <c r="N83" t="str">
        <f>IF($F83=0,"",VLOOKUP($F83,'Draft List'!$D$4:$G$2388,N$2,FALSE))</f>
        <v>Jack</v>
      </c>
      <c r="O83" t="str">
        <f>IF($F83=0,"",VLOOKUP($F83,'Draft List'!$D$4:$G$2388,O$2,FALSE))</f>
        <v>Beaumond</v>
      </c>
    </row>
    <row r="84" spans="1:15" x14ac:dyDescent="0.25">
      <c r="A84">
        <v>3</v>
      </c>
      <c r="B84">
        <v>0</v>
      </c>
      <c r="C84">
        <v>23</v>
      </c>
      <c r="D84" t="s">
        <v>324</v>
      </c>
      <c r="E84">
        <v>19</v>
      </c>
      <c r="F84">
        <v>4533</v>
      </c>
      <c r="G84" t="s">
        <v>416</v>
      </c>
      <c r="H84">
        <v>81</v>
      </c>
      <c r="I84">
        <f t="shared" si="4"/>
        <v>3</v>
      </c>
      <c r="J84">
        <f t="shared" si="5"/>
        <v>0</v>
      </c>
      <c r="K84">
        <f t="shared" si="6"/>
        <v>23</v>
      </c>
      <c r="L84" t="str">
        <f t="shared" si="7"/>
        <v>Aurora Borealis</v>
      </c>
      <c r="M84" t="str">
        <f>IF($F84=0,"",VLOOKUP($F84,'Draft List'!$D$4:$G$2388,M$2,FALSE))</f>
        <v>CL</v>
      </c>
      <c r="N84" t="str">
        <f>IF($F84=0,"",VLOOKUP($F84,'Draft List'!$D$4:$G$2388,N$2,FALSE))</f>
        <v>James</v>
      </c>
      <c r="O84" t="str">
        <f>IF($F84=0,"",VLOOKUP($F84,'Draft List'!$D$4:$G$2388,O$2,FALSE))</f>
        <v>Ostrander</v>
      </c>
    </row>
    <row r="85" spans="1:15" x14ac:dyDescent="0.25">
      <c r="A85">
        <v>3</v>
      </c>
      <c r="B85">
        <v>0</v>
      </c>
      <c r="C85">
        <v>24</v>
      </c>
      <c r="D85" t="s">
        <v>3153</v>
      </c>
      <c r="E85">
        <v>161</v>
      </c>
      <c r="F85">
        <v>6498</v>
      </c>
      <c r="G85" t="s">
        <v>416</v>
      </c>
      <c r="H85">
        <v>82</v>
      </c>
      <c r="I85">
        <f t="shared" si="4"/>
        <v>3</v>
      </c>
      <c r="J85">
        <f t="shared" si="5"/>
        <v>0</v>
      </c>
      <c r="K85">
        <f t="shared" si="6"/>
        <v>24</v>
      </c>
      <c r="L85" t="str">
        <f t="shared" si="7"/>
        <v>Shin Seiki Evas</v>
      </c>
      <c r="M85" t="str">
        <f>IF($F85=0,"",VLOOKUP($F85,'Draft List'!$D$4:$G$2388,M$2,FALSE))</f>
        <v>RF</v>
      </c>
      <c r="N85" t="str">
        <f>IF($F85=0,"",VLOOKUP($F85,'Draft List'!$D$4:$G$2388,N$2,FALSE))</f>
        <v>Abraham</v>
      </c>
      <c r="O85" t="str">
        <f>IF($F85=0,"",VLOOKUP($F85,'Draft List'!$D$4:$G$2388,O$2,FALSE))</f>
        <v>Gibson</v>
      </c>
    </row>
    <row r="86" spans="1:15" x14ac:dyDescent="0.25">
      <c r="A86">
        <v>3</v>
      </c>
      <c r="B86">
        <v>0</v>
      </c>
      <c r="C86">
        <v>25</v>
      </c>
      <c r="D86" t="s">
        <v>3155</v>
      </c>
      <c r="E86">
        <v>167</v>
      </c>
      <c r="F86">
        <v>1388</v>
      </c>
      <c r="G86" t="s">
        <v>416</v>
      </c>
      <c r="H86">
        <v>83</v>
      </c>
      <c r="I86">
        <f t="shared" si="4"/>
        <v>3</v>
      </c>
      <c r="J86">
        <f t="shared" si="5"/>
        <v>0</v>
      </c>
      <c r="K86">
        <f t="shared" si="6"/>
        <v>25</v>
      </c>
      <c r="L86" t="str">
        <f t="shared" si="7"/>
        <v>Okinawa Shisa</v>
      </c>
      <c r="M86" t="str">
        <f>IF($F86=0,"",VLOOKUP($F86,'Draft List'!$D$4:$G$2388,M$2,FALSE))</f>
        <v>CF</v>
      </c>
      <c r="N86" t="str">
        <f>IF($F86=0,"",VLOOKUP($F86,'Draft List'!$D$4:$G$2388,N$2,FALSE))</f>
        <v>Tony</v>
      </c>
      <c r="O86" t="str">
        <f>IF($F86=0,"",VLOOKUP($F86,'Draft List'!$D$4:$G$2388,O$2,FALSE))</f>
        <v>Torres</v>
      </c>
    </row>
    <row r="87" spans="1:15" x14ac:dyDescent="0.25">
      <c r="A87">
        <v>3</v>
      </c>
      <c r="B87">
        <v>0</v>
      </c>
      <c r="C87">
        <v>26</v>
      </c>
      <c r="D87" t="s">
        <v>327</v>
      </c>
      <c r="E87">
        <v>21</v>
      </c>
      <c r="F87">
        <v>10973</v>
      </c>
      <c r="G87" t="s">
        <v>416</v>
      </c>
      <c r="H87">
        <v>84</v>
      </c>
      <c r="I87">
        <f t="shared" si="4"/>
        <v>3</v>
      </c>
      <c r="J87">
        <f t="shared" si="5"/>
        <v>0</v>
      </c>
      <c r="K87">
        <f t="shared" si="6"/>
        <v>26</v>
      </c>
      <c r="L87" t="str">
        <f t="shared" si="7"/>
        <v>Palm Springs Codgers</v>
      </c>
      <c r="M87" t="str">
        <f>IF($F87=0,"",VLOOKUP($F87,'Draft List'!$D$4:$G$2388,M$2,FALSE))</f>
        <v>RP</v>
      </c>
      <c r="N87" t="str">
        <f>IF($F87=0,"",VLOOKUP($F87,'Draft List'!$D$4:$G$2388,N$2,FALSE))</f>
        <v>Marshall</v>
      </c>
      <c r="O87" t="str">
        <f>IF($F87=0,"",VLOOKUP($F87,'Draft List'!$D$4:$G$2388,O$2,FALSE))</f>
        <v>Smythe</v>
      </c>
    </row>
    <row r="88" spans="1:15" x14ac:dyDescent="0.25">
      <c r="A88">
        <v>3</v>
      </c>
      <c r="B88">
        <v>0</v>
      </c>
      <c r="C88">
        <v>27</v>
      </c>
      <c r="D88" t="s">
        <v>323</v>
      </c>
      <c r="E88">
        <v>24</v>
      </c>
      <c r="F88">
        <v>16095</v>
      </c>
      <c r="G88" t="s">
        <v>416</v>
      </c>
      <c r="H88">
        <v>85</v>
      </c>
      <c r="I88">
        <f t="shared" si="4"/>
        <v>3</v>
      </c>
      <c r="J88">
        <f t="shared" si="5"/>
        <v>0</v>
      </c>
      <c r="K88">
        <f t="shared" si="6"/>
        <v>27</v>
      </c>
      <c r="L88" t="str">
        <f t="shared" si="7"/>
        <v>Yuma Bulldozers</v>
      </c>
      <c r="M88" t="str">
        <f>IF($F88=0,"",VLOOKUP($F88,'Draft List'!$D$4:$G$2388,M$2,FALSE))</f>
        <v>SP</v>
      </c>
      <c r="N88" t="str">
        <f>IF($F88=0,"",VLOOKUP($F88,'Draft List'!$D$4:$G$2388,N$2,FALSE))</f>
        <v>Ryan</v>
      </c>
      <c r="O88" t="str">
        <f>IF($F88=0,"",VLOOKUP($F88,'Draft List'!$D$4:$G$2388,O$2,FALSE))</f>
        <v>Coyfe</v>
      </c>
    </row>
    <row r="89" spans="1:15" x14ac:dyDescent="0.25">
      <c r="A89">
        <v>4</v>
      </c>
      <c r="B89">
        <v>0</v>
      </c>
      <c r="C89">
        <v>1</v>
      </c>
      <c r="D89" t="s">
        <v>323</v>
      </c>
      <c r="E89">
        <v>24</v>
      </c>
      <c r="F89">
        <v>9161</v>
      </c>
      <c r="G89" t="s">
        <v>416</v>
      </c>
      <c r="H89">
        <v>86</v>
      </c>
      <c r="I89">
        <f t="shared" si="4"/>
        <v>4</v>
      </c>
      <c r="J89">
        <f t="shared" si="5"/>
        <v>0</v>
      </c>
      <c r="K89">
        <f t="shared" si="6"/>
        <v>1</v>
      </c>
      <c r="L89" t="str">
        <f t="shared" si="7"/>
        <v>Yuma Bulldozers</v>
      </c>
      <c r="M89" t="str">
        <f>IF($F89=0,"",VLOOKUP($F89,'Draft List'!$D$4:$G$2388,M$2,FALSE))</f>
        <v>CF</v>
      </c>
      <c r="N89" t="str">
        <f>IF($F89=0,"",VLOOKUP($F89,'Draft List'!$D$4:$G$2388,N$2,FALSE))</f>
        <v>Gus</v>
      </c>
      <c r="O89" t="str">
        <f>IF($F89=0,"",VLOOKUP($F89,'Draft List'!$D$4:$G$2388,O$2,FALSE))</f>
        <v>Meikleham</v>
      </c>
    </row>
    <row r="90" spans="1:15" x14ac:dyDescent="0.25">
      <c r="A90">
        <v>4</v>
      </c>
      <c r="B90">
        <v>0</v>
      </c>
      <c r="C90">
        <v>2</v>
      </c>
      <c r="D90" t="s">
        <v>328</v>
      </c>
      <c r="E90">
        <v>17</v>
      </c>
      <c r="F90">
        <v>3704</v>
      </c>
      <c r="G90" t="s">
        <v>416</v>
      </c>
      <c r="H90">
        <v>87</v>
      </c>
      <c r="I90">
        <f t="shared" si="4"/>
        <v>4</v>
      </c>
      <c r="J90">
        <f t="shared" si="5"/>
        <v>0</v>
      </c>
      <c r="K90">
        <f t="shared" si="6"/>
        <v>2</v>
      </c>
      <c r="L90" t="str">
        <f t="shared" si="7"/>
        <v>Kalamazoo Badgers</v>
      </c>
      <c r="M90" t="str">
        <f>IF($F90=0,"",VLOOKUP($F90,'Draft List'!$D$4:$G$2388,M$2,FALSE))</f>
        <v>3B</v>
      </c>
      <c r="N90" t="str">
        <f>IF($F90=0,"",VLOOKUP($F90,'Draft List'!$D$4:$G$2388,N$2,FALSE))</f>
        <v>Alex</v>
      </c>
      <c r="O90" t="str">
        <f>IF($F90=0,"",VLOOKUP($F90,'Draft List'!$D$4:$G$2388,O$2,FALSE))</f>
        <v>Payne</v>
      </c>
    </row>
    <row r="91" spans="1:15" x14ac:dyDescent="0.25">
      <c r="A91">
        <v>4</v>
      </c>
      <c r="B91">
        <v>0</v>
      </c>
      <c r="C91">
        <v>3</v>
      </c>
      <c r="D91" t="s">
        <v>332</v>
      </c>
      <c r="E91">
        <v>3</v>
      </c>
      <c r="F91">
        <v>3909</v>
      </c>
      <c r="G91" t="s">
        <v>416</v>
      </c>
      <c r="H91">
        <v>88</v>
      </c>
      <c r="I91">
        <f t="shared" si="4"/>
        <v>4</v>
      </c>
      <c r="J91">
        <f t="shared" si="5"/>
        <v>0</v>
      </c>
      <c r="K91">
        <f t="shared" si="6"/>
        <v>3</v>
      </c>
      <c r="L91" t="str">
        <f t="shared" si="7"/>
        <v>London Underground</v>
      </c>
      <c r="M91" t="str">
        <f>IF($F91=0,"",VLOOKUP($F91,'Draft List'!$D$4:$G$2388,M$2,FALSE))</f>
        <v>CF</v>
      </c>
      <c r="N91" t="str">
        <f>IF($F91=0,"",VLOOKUP($F91,'Draft List'!$D$4:$G$2388,N$2,FALSE))</f>
        <v>Roberto</v>
      </c>
      <c r="O91" t="str">
        <f>IF($F91=0,"",VLOOKUP($F91,'Draft List'!$D$4:$G$2388,O$2,FALSE))</f>
        <v>Alaniz</v>
      </c>
    </row>
    <row r="92" spans="1:15" x14ac:dyDescent="0.25">
      <c r="A92">
        <v>4</v>
      </c>
      <c r="B92">
        <v>0</v>
      </c>
      <c r="C92">
        <v>4</v>
      </c>
      <c r="D92" t="s">
        <v>3148</v>
      </c>
      <c r="E92">
        <v>2</v>
      </c>
      <c r="F92">
        <v>16092</v>
      </c>
      <c r="G92" t="s">
        <v>416</v>
      </c>
      <c r="H92">
        <v>89</v>
      </c>
      <c r="I92">
        <f t="shared" si="4"/>
        <v>4</v>
      </c>
      <c r="J92">
        <f t="shared" si="5"/>
        <v>0</v>
      </c>
      <c r="K92">
        <f t="shared" si="6"/>
        <v>4</v>
      </c>
      <c r="L92" t="str">
        <f t="shared" si="7"/>
        <v>Amsterdam Lions</v>
      </c>
      <c r="M92" t="str">
        <f>IF($F92=0,"",VLOOKUP($F92,'Draft List'!$D$4:$G$2388,M$2,FALSE))</f>
        <v>CF</v>
      </c>
      <c r="N92" t="str">
        <f>IF($F92=0,"",VLOOKUP($F92,'Draft List'!$D$4:$G$2388,N$2,FALSE))</f>
        <v>Kenzaburo</v>
      </c>
      <c r="O92" t="str">
        <f>IF($F92=0,"",VLOOKUP($F92,'Draft List'!$D$4:$G$2388,O$2,FALSE))</f>
        <v>Ishihara</v>
      </c>
    </row>
    <row r="93" spans="1:15" x14ac:dyDescent="0.25">
      <c r="A93">
        <v>4</v>
      </c>
      <c r="B93">
        <v>0</v>
      </c>
      <c r="C93">
        <v>5</v>
      </c>
      <c r="D93" t="s">
        <v>3149</v>
      </c>
      <c r="E93">
        <v>164</v>
      </c>
      <c r="F93">
        <v>16049</v>
      </c>
      <c r="G93" t="s">
        <v>416</v>
      </c>
      <c r="H93">
        <v>90</v>
      </c>
      <c r="I93">
        <f t="shared" si="4"/>
        <v>4</v>
      </c>
      <c r="J93">
        <f t="shared" si="5"/>
        <v>0</v>
      </c>
      <c r="K93">
        <f t="shared" si="6"/>
        <v>5</v>
      </c>
      <c r="L93" t="str">
        <f t="shared" si="7"/>
        <v>Scottish Claymores</v>
      </c>
      <c r="M93" t="str">
        <f>IF($F93=0,"",VLOOKUP($F93,'Draft List'!$D$4:$G$2388,M$2,FALSE))</f>
        <v>C</v>
      </c>
      <c r="N93" t="str">
        <f>IF($F93=0,"",VLOOKUP($F93,'Draft List'!$D$4:$G$2388,N$2,FALSE))</f>
        <v>Jorge</v>
      </c>
      <c r="O93" t="str">
        <f>IF($F93=0,"",VLOOKUP($F93,'Draft List'!$D$4:$G$2388,O$2,FALSE))</f>
        <v>Ramos</v>
      </c>
    </row>
    <row r="94" spans="1:15" x14ac:dyDescent="0.25">
      <c r="A94">
        <v>4</v>
      </c>
      <c r="B94">
        <v>0</v>
      </c>
      <c r="C94">
        <v>6</v>
      </c>
      <c r="D94" t="s">
        <v>3150</v>
      </c>
      <c r="E94">
        <v>166</v>
      </c>
      <c r="F94">
        <v>7605</v>
      </c>
      <c r="G94" t="s">
        <v>416</v>
      </c>
      <c r="H94">
        <v>91</v>
      </c>
      <c r="I94">
        <f t="shared" si="4"/>
        <v>4</v>
      </c>
      <c r="J94">
        <f t="shared" si="5"/>
        <v>0</v>
      </c>
      <c r="K94">
        <f t="shared" si="6"/>
        <v>6</v>
      </c>
      <c r="L94" t="str">
        <f t="shared" si="7"/>
        <v>Toyama Wind Dancers</v>
      </c>
      <c r="M94" t="str">
        <f>IF($F94=0,"",VLOOKUP($F94,'Draft List'!$D$4:$G$2388,M$2,FALSE))</f>
        <v>SP</v>
      </c>
      <c r="N94" t="str">
        <f>IF($F94=0,"",VLOOKUP($F94,'Draft List'!$D$4:$G$2388,N$2,FALSE))</f>
        <v>Hachemon</v>
      </c>
      <c r="O94" t="str">
        <f>IF($F94=0,"",VLOOKUP($F94,'Draft List'!$D$4:$G$2388,O$2,FALSE))</f>
        <v>Suzuki</v>
      </c>
    </row>
    <row r="95" spans="1:15" x14ac:dyDescent="0.25">
      <c r="A95">
        <v>4</v>
      </c>
      <c r="B95">
        <v>0</v>
      </c>
      <c r="C95">
        <v>7</v>
      </c>
      <c r="D95" t="s">
        <v>325</v>
      </c>
      <c r="E95">
        <v>22</v>
      </c>
      <c r="F95">
        <v>14558</v>
      </c>
      <c r="G95" t="s">
        <v>416</v>
      </c>
      <c r="H95">
        <v>92</v>
      </c>
      <c r="I95">
        <f t="shared" si="4"/>
        <v>4</v>
      </c>
      <c r="J95">
        <f t="shared" si="5"/>
        <v>0</v>
      </c>
      <c r="K95">
        <f t="shared" si="6"/>
        <v>7</v>
      </c>
      <c r="L95" t="str">
        <f t="shared" si="7"/>
        <v>Reno Zephyrs</v>
      </c>
      <c r="M95" t="str">
        <f>IF($F95=0,"",VLOOKUP($F95,'Draft List'!$D$4:$G$2388,M$2,FALSE))</f>
        <v>CL</v>
      </c>
      <c r="N95" t="str">
        <f>IF($F95=0,"",VLOOKUP($F95,'Draft List'!$D$4:$G$2388,N$2,FALSE))</f>
        <v>Jorge</v>
      </c>
      <c r="O95" t="str">
        <f>IF($F95=0,"",VLOOKUP($F95,'Draft List'!$D$4:$G$2388,O$2,FALSE))</f>
        <v>Hart</v>
      </c>
    </row>
    <row r="96" spans="1:15" x14ac:dyDescent="0.25">
      <c r="A96">
        <v>4</v>
      </c>
      <c r="B96">
        <v>0</v>
      </c>
      <c r="C96">
        <v>8</v>
      </c>
      <c r="D96" t="s">
        <v>327</v>
      </c>
      <c r="E96">
        <v>21</v>
      </c>
      <c r="F96">
        <v>11933</v>
      </c>
      <c r="G96" t="s">
        <v>416</v>
      </c>
      <c r="H96">
        <v>93</v>
      </c>
      <c r="I96">
        <f t="shared" si="4"/>
        <v>4</v>
      </c>
      <c r="J96">
        <f t="shared" si="5"/>
        <v>0</v>
      </c>
      <c r="K96">
        <f t="shared" si="6"/>
        <v>8</v>
      </c>
      <c r="L96" t="str">
        <f t="shared" si="7"/>
        <v>Palm Springs Codgers</v>
      </c>
      <c r="M96" t="str">
        <f>IF($F96=0,"",VLOOKUP($F96,'Draft List'!$D$4:$G$2388,M$2,FALSE))</f>
        <v>RP</v>
      </c>
      <c r="N96" t="str">
        <f>IF($F96=0,"",VLOOKUP($F96,'Draft List'!$D$4:$G$2388,N$2,FALSE))</f>
        <v>Daryl</v>
      </c>
      <c r="O96" t="str">
        <f>IF($F96=0,"",VLOOKUP($F96,'Draft List'!$D$4:$G$2388,O$2,FALSE))</f>
        <v>Hornsby</v>
      </c>
    </row>
    <row r="97" spans="1:15" x14ac:dyDescent="0.25">
      <c r="A97">
        <v>4</v>
      </c>
      <c r="B97">
        <v>0</v>
      </c>
      <c r="C97">
        <v>9</v>
      </c>
      <c r="D97" t="s">
        <v>338</v>
      </c>
      <c r="E97">
        <v>8</v>
      </c>
      <c r="F97">
        <v>2015</v>
      </c>
      <c r="G97" t="s">
        <v>416</v>
      </c>
      <c r="H97">
        <v>94</v>
      </c>
      <c r="I97">
        <f t="shared" si="4"/>
        <v>4</v>
      </c>
      <c r="J97">
        <f t="shared" si="5"/>
        <v>0</v>
      </c>
      <c r="K97">
        <f t="shared" si="6"/>
        <v>9</v>
      </c>
      <c r="L97" t="str">
        <f t="shared" si="7"/>
        <v>New Orleans Trendsetters</v>
      </c>
      <c r="M97" t="str">
        <f>IF($F97=0,"",VLOOKUP($F97,'Draft List'!$D$4:$G$2388,M$2,FALSE))</f>
        <v>CF</v>
      </c>
      <c r="N97" t="str">
        <f>IF($F97=0,"",VLOOKUP($F97,'Draft List'!$D$4:$G$2388,N$2,FALSE))</f>
        <v>Toby</v>
      </c>
      <c r="O97" t="str">
        <f>IF($F97=0,"",VLOOKUP($F97,'Draft List'!$D$4:$G$2388,O$2,FALSE))</f>
        <v>Woods</v>
      </c>
    </row>
    <row r="98" spans="1:15" x14ac:dyDescent="0.25">
      <c r="A98">
        <v>4</v>
      </c>
      <c r="B98">
        <v>0</v>
      </c>
      <c r="C98">
        <v>10</v>
      </c>
      <c r="D98" t="s">
        <v>3151</v>
      </c>
      <c r="E98">
        <v>159</v>
      </c>
      <c r="F98">
        <v>2551</v>
      </c>
      <c r="G98" t="s">
        <v>416</v>
      </c>
      <c r="H98">
        <v>95</v>
      </c>
      <c r="I98">
        <f t="shared" si="4"/>
        <v>4</v>
      </c>
      <c r="J98">
        <f t="shared" si="5"/>
        <v>0</v>
      </c>
      <c r="K98">
        <f t="shared" si="6"/>
        <v>10</v>
      </c>
      <c r="L98" t="str">
        <f t="shared" si="7"/>
        <v>Neo-Tokyo Akira</v>
      </c>
      <c r="M98" t="str">
        <f>IF($F98=0,"",VLOOKUP($F98,'Draft List'!$D$4:$G$2388,M$2,FALSE))</f>
        <v>SP</v>
      </c>
      <c r="N98" t="str">
        <f>IF($F98=0,"",VLOOKUP($F98,'Draft List'!$D$4:$G$2388,N$2,FALSE))</f>
        <v>Jake</v>
      </c>
      <c r="O98" t="str">
        <f>IF($F98=0,"",VLOOKUP($F98,'Draft List'!$D$4:$G$2388,O$2,FALSE))</f>
        <v>Conrad</v>
      </c>
    </row>
    <row r="99" spans="1:15" x14ac:dyDescent="0.25">
      <c r="A99">
        <v>4</v>
      </c>
      <c r="B99">
        <v>0</v>
      </c>
      <c r="C99">
        <v>11</v>
      </c>
      <c r="D99" t="s">
        <v>336</v>
      </c>
      <c r="E99">
        <v>20</v>
      </c>
      <c r="F99">
        <v>16037</v>
      </c>
      <c r="G99" t="s">
        <v>416</v>
      </c>
      <c r="H99">
        <v>96</v>
      </c>
      <c r="I99">
        <f t="shared" si="4"/>
        <v>4</v>
      </c>
      <c r="J99">
        <f t="shared" si="5"/>
        <v>0</v>
      </c>
      <c r="K99">
        <f t="shared" si="6"/>
        <v>11</v>
      </c>
      <c r="L99" t="str">
        <f t="shared" si="7"/>
        <v>Bakersfield Bears</v>
      </c>
      <c r="M99" t="str">
        <f>IF($F99=0,"",VLOOKUP($F99,'Draft List'!$D$4:$G$2388,M$2,FALSE))</f>
        <v>RF</v>
      </c>
      <c r="N99" t="str">
        <f>IF($F99=0,"",VLOOKUP($F99,'Draft List'!$D$4:$G$2388,N$2,FALSE))</f>
        <v>Jaime</v>
      </c>
      <c r="O99" t="str">
        <f>IF($F99=0,"",VLOOKUP($F99,'Draft List'!$D$4:$G$2388,O$2,FALSE))</f>
        <v>González</v>
      </c>
    </row>
    <row r="100" spans="1:15" x14ac:dyDescent="0.25">
      <c r="A100">
        <v>4</v>
      </c>
      <c r="B100">
        <v>0</v>
      </c>
      <c r="C100">
        <v>12</v>
      </c>
      <c r="D100" t="s">
        <v>333</v>
      </c>
      <c r="E100">
        <v>1</v>
      </c>
      <c r="F100">
        <v>10569</v>
      </c>
      <c r="G100" t="s">
        <v>416</v>
      </c>
      <c r="H100">
        <v>97</v>
      </c>
      <c r="I100">
        <f t="shared" si="4"/>
        <v>4</v>
      </c>
      <c r="J100">
        <f t="shared" si="5"/>
        <v>0</v>
      </c>
      <c r="K100">
        <f t="shared" si="6"/>
        <v>12</v>
      </c>
      <c r="L100" t="str">
        <f t="shared" si="7"/>
        <v>Arlington Bureaucrats</v>
      </c>
      <c r="M100" t="str">
        <f>IF($F100=0,"",VLOOKUP($F100,'Draft List'!$D$4:$G$2388,M$2,FALSE))</f>
        <v>1B</v>
      </c>
      <c r="N100" t="str">
        <f>IF($F100=0,"",VLOOKUP($F100,'Draft List'!$D$4:$G$2388,N$2,FALSE))</f>
        <v>Jerry</v>
      </c>
      <c r="O100" t="str">
        <f>IF($F100=0,"",VLOOKUP($F100,'Draft List'!$D$4:$G$2388,O$2,FALSE))</f>
        <v>Flores</v>
      </c>
    </row>
    <row r="101" spans="1:15" x14ac:dyDescent="0.25">
      <c r="A101">
        <v>4</v>
      </c>
      <c r="B101">
        <v>0</v>
      </c>
      <c r="C101">
        <v>13</v>
      </c>
      <c r="D101" t="s">
        <v>326</v>
      </c>
      <c r="E101">
        <v>13</v>
      </c>
      <c r="F101">
        <v>16036</v>
      </c>
      <c r="G101" t="s">
        <v>416</v>
      </c>
      <c r="H101">
        <v>98</v>
      </c>
      <c r="I101">
        <f t="shared" si="4"/>
        <v>4</v>
      </c>
      <c r="J101">
        <f t="shared" si="5"/>
        <v>0</v>
      </c>
      <c r="K101">
        <f t="shared" si="6"/>
        <v>13</v>
      </c>
      <c r="L101" t="str">
        <f t="shared" si="7"/>
        <v>Canton Longshoremen</v>
      </c>
      <c r="M101" t="str">
        <f>IF($F101=0,"",VLOOKUP($F101,'Draft List'!$D$4:$G$2388,M$2,FALSE))</f>
        <v>LF</v>
      </c>
      <c r="N101" t="str">
        <f>IF($F101=0,"",VLOOKUP($F101,'Draft List'!$D$4:$G$2388,N$2,FALSE))</f>
        <v>Walt</v>
      </c>
      <c r="O101" t="str">
        <f>IF($F101=0,"",VLOOKUP($F101,'Draft List'!$D$4:$G$2388,O$2,FALSE))</f>
        <v>Jorisz</v>
      </c>
    </row>
    <row r="102" spans="1:15" ht="15.75" customHeight="1" x14ac:dyDescent="0.25">
      <c r="A102">
        <v>4</v>
      </c>
      <c r="B102">
        <v>0</v>
      </c>
      <c r="C102">
        <v>14</v>
      </c>
      <c r="D102" t="s">
        <v>343</v>
      </c>
      <c r="E102">
        <v>12</v>
      </c>
      <c r="F102">
        <v>14693</v>
      </c>
      <c r="G102" t="s">
        <v>416</v>
      </c>
      <c r="H102">
        <v>99</v>
      </c>
      <c r="I102">
        <f t="shared" si="4"/>
        <v>4</v>
      </c>
      <c r="J102">
        <f t="shared" si="5"/>
        <v>0</v>
      </c>
      <c r="K102">
        <f t="shared" si="6"/>
        <v>14</v>
      </c>
      <c r="L102" t="str">
        <f t="shared" si="7"/>
        <v>San Antonio Calzones of Laredo</v>
      </c>
      <c r="M102" t="str">
        <f>IF($F102=0,"",VLOOKUP($F102,'Draft List'!$D$4:$G$2388,M$2,FALSE))</f>
        <v>CL</v>
      </c>
      <c r="N102" t="str">
        <f>IF($F102=0,"",VLOOKUP($F102,'Draft List'!$D$4:$G$2388,N$2,FALSE))</f>
        <v>Connor</v>
      </c>
      <c r="O102" t="str">
        <f>IF($F102=0,"",VLOOKUP($F102,'Draft List'!$D$4:$G$2388,O$2,FALSE))</f>
        <v>Collins</v>
      </c>
    </row>
    <row r="103" spans="1:15" x14ac:dyDescent="0.25">
      <c r="A103">
        <v>4</v>
      </c>
      <c r="B103">
        <v>0</v>
      </c>
      <c r="C103">
        <v>15</v>
      </c>
      <c r="D103" t="s">
        <v>339</v>
      </c>
      <c r="E103">
        <v>16</v>
      </c>
      <c r="F103">
        <v>11237</v>
      </c>
      <c r="G103" t="s">
        <v>416</v>
      </c>
      <c r="H103">
        <v>100</v>
      </c>
      <c r="I103">
        <f t="shared" si="4"/>
        <v>4</v>
      </c>
      <c r="J103">
        <f t="shared" si="5"/>
        <v>0</v>
      </c>
      <c r="K103">
        <f t="shared" si="6"/>
        <v>15</v>
      </c>
      <c r="L103" t="str">
        <f t="shared" si="7"/>
        <v>Fargo Dinosaurs</v>
      </c>
      <c r="M103" t="str">
        <f>IF($F103=0,"",VLOOKUP($F103,'Draft List'!$D$4:$G$2388,M$2,FALSE))</f>
        <v>C</v>
      </c>
      <c r="N103" t="str">
        <f>IF($F103=0,"",VLOOKUP($F103,'Draft List'!$D$4:$G$2388,N$2,FALSE))</f>
        <v>Alexander</v>
      </c>
      <c r="O103" t="str">
        <f>IF($F103=0,"",VLOOKUP($F103,'Draft List'!$D$4:$G$2388,O$2,FALSE))</f>
        <v>Ogilvy</v>
      </c>
    </row>
    <row r="104" spans="1:15" x14ac:dyDescent="0.25">
      <c r="A104">
        <v>4</v>
      </c>
      <c r="B104">
        <v>0</v>
      </c>
      <c r="C104">
        <v>16</v>
      </c>
      <c r="D104" t="s">
        <v>331</v>
      </c>
      <c r="E104">
        <v>10</v>
      </c>
      <c r="F104">
        <v>1919</v>
      </c>
      <c r="G104" t="s">
        <v>416</v>
      </c>
      <c r="H104">
        <v>101</v>
      </c>
      <c r="I104">
        <f t="shared" si="4"/>
        <v>4</v>
      </c>
      <c r="J104">
        <f t="shared" si="5"/>
        <v>0</v>
      </c>
      <c r="K104">
        <f t="shared" si="6"/>
        <v>16</v>
      </c>
      <c r="L104" t="str">
        <f t="shared" si="7"/>
        <v>Kentucky Thoroughbreds</v>
      </c>
      <c r="M104" t="str">
        <f>IF($F104=0,"",VLOOKUP($F104,'Draft List'!$D$4:$G$2388,M$2,FALSE))</f>
        <v>SP</v>
      </c>
      <c r="N104" t="str">
        <f>IF($F104=0,"",VLOOKUP($F104,'Draft List'!$D$4:$G$2388,N$2,FALSE))</f>
        <v>Bob</v>
      </c>
      <c r="O104" t="str">
        <f>IF($F104=0,"",VLOOKUP($F104,'Draft List'!$D$4:$G$2388,O$2,FALSE))</f>
        <v>Fisher</v>
      </c>
    </row>
    <row r="105" spans="1:15" x14ac:dyDescent="0.25">
      <c r="A105">
        <v>4</v>
      </c>
      <c r="B105">
        <v>0</v>
      </c>
      <c r="C105">
        <v>17</v>
      </c>
      <c r="D105" t="s">
        <v>323</v>
      </c>
      <c r="E105">
        <v>24</v>
      </c>
      <c r="F105">
        <v>5825</v>
      </c>
      <c r="G105" t="s">
        <v>416</v>
      </c>
      <c r="H105">
        <v>102</v>
      </c>
      <c r="I105">
        <f t="shared" si="4"/>
        <v>4</v>
      </c>
      <c r="J105">
        <f t="shared" si="5"/>
        <v>0</v>
      </c>
      <c r="K105">
        <f t="shared" si="6"/>
        <v>17</v>
      </c>
      <c r="L105" t="str">
        <f t="shared" si="7"/>
        <v>Yuma Bulldozers</v>
      </c>
      <c r="M105" t="str">
        <f>IF($F105=0,"",VLOOKUP($F105,'Draft List'!$D$4:$G$2388,M$2,FALSE))</f>
        <v>SP</v>
      </c>
      <c r="N105" t="str">
        <f>IF($F105=0,"",VLOOKUP($F105,'Draft List'!$D$4:$G$2388,N$2,FALSE))</f>
        <v>Bruno</v>
      </c>
      <c r="O105" t="str">
        <f>IF($F105=0,"",VLOOKUP($F105,'Draft List'!$D$4:$G$2388,O$2,FALSE))</f>
        <v>Evans</v>
      </c>
    </row>
    <row r="106" spans="1:15" x14ac:dyDescent="0.25">
      <c r="A106">
        <v>4</v>
      </c>
      <c r="B106">
        <v>0</v>
      </c>
      <c r="C106">
        <v>18</v>
      </c>
      <c r="D106" t="s">
        <v>335</v>
      </c>
      <c r="E106">
        <v>15</v>
      </c>
      <c r="F106">
        <v>14523</v>
      </c>
      <c r="G106" t="s">
        <v>416</v>
      </c>
      <c r="H106">
        <v>103</v>
      </c>
      <c r="I106">
        <f t="shared" si="4"/>
        <v>4</v>
      </c>
      <c r="J106">
        <f t="shared" si="5"/>
        <v>0</v>
      </c>
      <c r="K106">
        <f t="shared" si="6"/>
        <v>18</v>
      </c>
      <c r="L106" t="str">
        <f t="shared" si="7"/>
        <v>Duluth Warriors</v>
      </c>
      <c r="M106" t="str">
        <f>IF($F106=0,"",VLOOKUP($F106,'Draft List'!$D$4:$G$2388,M$2,FALSE))</f>
        <v>C</v>
      </c>
      <c r="N106" t="str">
        <f>IF($F106=0,"",VLOOKUP($F106,'Draft List'!$D$4:$G$2388,N$2,FALSE))</f>
        <v>Paquito</v>
      </c>
      <c r="O106" t="str">
        <f>IF($F106=0,"",VLOOKUP($F106,'Draft List'!$D$4:$G$2388,O$2,FALSE))</f>
        <v>de la Cruz</v>
      </c>
    </row>
    <row r="107" spans="1:15" x14ac:dyDescent="0.25">
      <c r="A107">
        <v>4</v>
      </c>
      <c r="B107">
        <v>0</v>
      </c>
      <c r="C107">
        <v>19</v>
      </c>
      <c r="D107" t="s">
        <v>330</v>
      </c>
      <c r="E107">
        <v>11</v>
      </c>
      <c r="F107">
        <v>11209</v>
      </c>
      <c r="G107" t="s">
        <v>416</v>
      </c>
      <c r="H107">
        <v>104</v>
      </c>
      <c r="I107">
        <f t="shared" si="4"/>
        <v>4</v>
      </c>
      <c r="J107">
        <f t="shared" si="5"/>
        <v>0</v>
      </c>
      <c r="K107">
        <f t="shared" si="6"/>
        <v>19</v>
      </c>
      <c r="L107" t="str">
        <f t="shared" si="7"/>
        <v>West Virginia Alleghenies</v>
      </c>
      <c r="M107" t="str">
        <f>IF($F107=0,"",VLOOKUP($F107,'Draft List'!$D$4:$G$2388,M$2,FALSE))</f>
        <v>C</v>
      </c>
      <c r="N107" t="str">
        <f>IF($F107=0,"",VLOOKUP($F107,'Draft List'!$D$4:$G$2388,N$2,FALSE))</f>
        <v>Jai</v>
      </c>
      <c r="O107" t="str">
        <f>IF($F107=0,"",VLOOKUP($F107,'Draft List'!$D$4:$G$2388,O$2,FALSE))</f>
        <v>Torley</v>
      </c>
    </row>
    <row r="108" spans="1:15" x14ac:dyDescent="0.25">
      <c r="A108">
        <v>4</v>
      </c>
      <c r="B108">
        <v>0</v>
      </c>
      <c r="C108">
        <v>20</v>
      </c>
      <c r="D108" t="s">
        <v>3152</v>
      </c>
      <c r="E108">
        <v>163</v>
      </c>
      <c r="F108">
        <v>10598</v>
      </c>
      <c r="G108" t="s">
        <v>416</v>
      </c>
      <c r="H108">
        <v>105</v>
      </c>
      <c r="I108">
        <f t="shared" si="4"/>
        <v>4</v>
      </c>
      <c r="J108">
        <f t="shared" si="5"/>
        <v>0</v>
      </c>
      <c r="K108">
        <f t="shared" si="6"/>
        <v>20</v>
      </c>
      <c r="L108" t="str">
        <f t="shared" si="7"/>
        <v>Havana Leones</v>
      </c>
      <c r="M108" t="str">
        <f>IF($F108=0,"",VLOOKUP($F108,'Draft List'!$D$4:$G$2388,M$2,FALSE))</f>
        <v>SP</v>
      </c>
      <c r="N108" t="str">
        <f>IF($F108=0,"",VLOOKUP($F108,'Draft List'!$D$4:$G$2388,N$2,FALSE))</f>
        <v>Roberto</v>
      </c>
      <c r="O108" t="str">
        <f>IF($F108=0,"",VLOOKUP($F108,'Draft List'!$D$4:$G$2388,O$2,FALSE))</f>
        <v>Guzmán</v>
      </c>
    </row>
    <row r="109" spans="1:15" x14ac:dyDescent="0.25">
      <c r="A109">
        <v>4</v>
      </c>
      <c r="B109">
        <v>0</v>
      </c>
      <c r="C109">
        <v>21</v>
      </c>
      <c r="D109" t="s">
        <v>329</v>
      </c>
      <c r="E109">
        <v>9</v>
      </c>
      <c r="F109">
        <v>7484</v>
      </c>
      <c r="G109" t="s">
        <v>416</v>
      </c>
      <c r="H109">
        <v>106</v>
      </c>
      <c r="I109">
        <f t="shared" si="4"/>
        <v>4</v>
      </c>
      <c r="J109">
        <f t="shared" si="5"/>
        <v>0</v>
      </c>
      <c r="K109">
        <f t="shared" si="6"/>
        <v>21</v>
      </c>
      <c r="L109" t="str">
        <f t="shared" si="7"/>
        <v>Florida Featherheads</v>
      </c>
      <c r="M109" t="str">
        <f>IF($F109=0,"",VLOOKUP($F109,'Draft List'!$D$4:$G$2388,M$2,FALSE))</f>
        <v>SP</v>
      </c>
      <c r="N109" t="str">
        <f>IF($F109=0,"",VLOOKUP($F109,'Draft List'!$D$4:$G$2388,N$2,FALSE))</f>
        <v>Bas</v>
      </c>
      <c r="O109" t="str">
        <f>IF($F109=0,"",VLOOKUP($F109,'Draft List'!$D$4:$G$2388,O$2,FALSE))</f>
        <v>Lorentz</v>
      </c>
    </row>
    <row r="110" spans="1:15" x14ac:dyDescent="0.25">
      <c r="A110">
        <v>4</v>
      </c>
      <c r="B110">
        <v>0</v>
      </c>
      <c r="C110">
        <v>22</v>
      </c>
      <c r="D110" t="s">
        <v>3154</v>
      </c>
      <c r="E110">
        <v>18</v>
      </c>
      <c r="F110">
        <v>9509</v>
      </c>
      <c r="G110" t="s">
        <v>416</v>
      </c>
      <c r="H110">
        <v>107</v>
      </c>
      <c r="I110">
        <f t="shared" si="4"/>
        <v>4</v>
      </c>
      <c r="J110">
        <f t="shared" si="5"/>
        <v>0</v>
      </c>
      <c r="K110">
        <f t="shared" si="6"/>
        <v>22</v>
      </c>
      <c r="L110" t="str">
        <f t="shared" si="7"/>
        <v>Hartford Harpoon</v>
      </c>
      <c r="M110" t="str">
        <f>IF($F110=0,"",VLOOKUP($F110,'Draft List'!$D$4:$G$2388,M$2,FALSE))</f>
        <v>C</v>
      </c>
      <c r="N110" t="str">
        <f>IF($F110=0,"",VLOOKUP($F110,'Draft List'!$D$4:$G$2388,N$2,FALSE))</f>
        <v>Alfredo</v>
      </c>
      <c r="O110" t="str">
        <f>IF($F110=0,"",VLOOKUP($F110,'Draft List'!$D$4:$G$2388,O$2,FALSE))</f>
        <v>Montoya</v>
      </c>
    </row>
    <row r="111" spans="1:15" x14ac:dyDescent="0.25">
      <c r="A111">
        <v>4</v>
      </c>
      <c r="B111">
        <v>0</v>
      </c>
      <c r="C111">
        <v>23</v>
      </c>
      <c r="D111" t="s">
        <v>324</v>
      </c>
      <c r="E111">
        <v>19</v>
      </c>
      <c r="F111">
        <v>16043</v>
      </c>
      <c r="G111" t="s">
        <v>416</v>
      </c>
      <c r="H111">
        <v>108</v>
      </c>
      <c r="I111">
        <f t="shared" si="4"/>
        <v>4</v>
      </c>
      <c r="J111">
        <f t="shared" si="5"/>
        <v>0</v>
      </c>
      <c r="K111">
        <f t="shared" si="6"/>
        <v>23</v>
      </c>
      <c r="L111" t="str">
        <f t="shared" si="7"/>
        <v>Aurora Borealis</v>
      </c>
      <c r="M111" t="str">
        <f>IF($F111=0,"",VLOOKUP($F111,'Draft List'!$D$4:$G$2388,M$2,FALSE))</f>
        <v>1B</v>
      </c>
      <c r="N111" t="str">
        <f>IF($F111=0,"",VLOOKUP($F111,'Draft List'!$D$4:$G$2388,N$2,FALSE))</f>
        <v>Gary</v>
      </c>
      <c r="O111" t="str">
        <f>IF($F111=0,"",VLOOKUP($F111,'Draft List'!$D$4:$G$2388,O$2,FALSE))</f>
        <v>Dyer</v>
      </c>
    </row>
    <row r="112" spans="1:15" x14ac:dyDescent="0.25">
      <c r="A112">
        <v>4</v>
      </c>
      <c r="B112">
        <v>0</v>
      </c>
      <c r="C112">
        <v>24</v>
      </c>
      <c r="D112" t="s">
        <v>3153</v>
      </c>
      <c r="E112">
        <v>161</v>
      </c>
      <c r="F112">
        <v>1034</v>
      </c>
      <c r="G112" t="s">
        <v>416</v>
      </c>
      <c r="H112">
        <v>109</v>
      </c>
      <c r="I112">
        <f t="shared" si="4"/>
        <v>4</v>
      </c>
      <c r="J112">
        <f t="shared" si="5"/>
        <v>0</v>
      </c>
      <c r="K112">
        <f t="shared" si="6"/>
        <v>24</v>
      </c>
      <c r="L112" t="str">
        <f t="shared" si="7"/>
        <v>Shin Seiki Evas</v>
      </c>
      <c r="M112" t="str">
        <f>IF($F112=0,"",VLOOKUP($F112,'Draft List'!$D$4:$G$2388,M$2,FALSE))</f>
        <v>C</v>
      </c>
      <c r="N112" t="str">
        <f>IF($F112=0,"",VLOOKUP($F112,'Draft List'!$D$4:$G$2388,N$2,FALSE))</f>
        <v>Nolan</v>
      </c>
      <c r="O112" t="str">
        <f>IF($F112=0,"",VLOOKUP($F112,'Draft List'!$D$4:$G$2388,O$2,FALSE))</f>
        <v>McMahon</v>
      </c>
    </row>
    <row r="113" spans="1:15" x14ac:dyDescent="0.25">
      <c r="A113">
        <v>4</v>
      </c>
      <c r="B113">
        <v>0</v>
      </c>
      <c r="C113">
        <v>25</v>
      </c>
      <c r="D113" t="s">
        <v>3155</v>
      </c>
      <c r="E113">
        <v>167</v>
      </c>
      <c r="F113">
        <v>4570</v>
      </c>
      <c r="G113" t="s">
        <v>416</v>
      </c>
      <c r="H113">
        <v>110</v>
      </c>
      <c r="I113">
        <f t="shared" si="4"/>
        <v>4</v>
      </c>
      <c r="J113">
        <f t="shared" si="5"/>
        <v>0</v>
      </c>
      <c r="K113">
        <f t="shared" si="6"/>
        <v>25</v>
      </c>
      <c r="L113" t="str">
        <f t="shared" si="7"/>
        <v>Okinawa Shisa</v>
      </c>
      <c r="M113" t="str">
        <f>IF($F113=0,"",VLOOKUP($F113,'Draft List'!$D$4:$G$2388,M$2,FALSE))</f>
        <v>2B</v>
      </c>
      <c r="N113" t="str">
        <f>IF($F113=0,"",VLOOKUP($F113,'Draft List'!$D$4:$G$2388,N$2,FALSE))</f>
        <v>César</v>
      </c>
      <c r="O113" t="str">
        <f>IF($F113=0,"",VLOOKUP($F113,'Draft List'!$D$4:$G$2388,O$2,FALSE))</f>
        <v>López</v>
      </c>
    </row>
    <row r="114" spans="1:15" x14ac:dyDescent="0.25">
      <c r="A114">
        <v>5</v>
      </c>
      <c r="B114">
        <v>0</v>
      </c>
      <c r="C114">
        <v>1</v>
      </c>
      <c r="D114" t="s">
        <v>323</v>
      </c>
      <c r="E114">
        <v>24</v>
      </c>
      <c r="F114">
        <v>9147</v>
      </c>
      <c r="G114" t="s">
        <v>416</v>
      </c>
      <c r="H114">
        <v>111</v>
      </c>
      <c r="I114">
        <f t="shared" si="4"/>
        <v>5</v>
      </c>
      <c r="J114">
        <f t="shared" si="5"/>
        <v>0</v>
      </c>
      <c r="K114">
        <f t="shared" si="6"/>
        <v>1</v>
      </c>
      <c r="L114" t="str">
        <f t="shared" si="7"/>
        <v>Yuma Bulldozers</v>
      </c>
      <c r="M114" t="str">
        <f>IF($F114=0,"",VLOOKUP($F114,'Draft List'!$D$4:$G$2388,M$2,FALSE))</f>
        <v>3B</v>
      </c>
      <c r="N114" t="str">
        <f>IF($F114=0,"",VLOOKUP($F114,'Draft List'!$D$4:$G$2388,N$2,FALSE))</f>
        <v>Brian</v>
      </c>
      <c r="O114" t="str">
        <f>IF($F114=0,"",VLOOKUP($F114,'Draft List'!$D$4:$G$2388,O$2,FALSE))</f>
        <v>Fairchild</v>
      </c>
    </row>
    <row r="115" spans="1:15" x14ac:dyDescent="0.25">
      <c r="A115">
        <v>5</v>
      </c>
      <c r="B115">
        <v>0</v>
      </c>
      <c r="C115">
        <v>2</v>
      </c>
      <c r="D115" t="s">
        <v>328</v>
      </c>
      <c r="E115">
        <v>17</v>
      </c>
      <c r="F115">
        <v>3489</v>
      </c>
      <c r="G115" t="s">
        <v>416</v>
      </c>
      <c r="H115">
        <v>112</v>
      </c>
      <c r="I115">
        <f t="shared" si="4"/>
        <v>5</v>
      </c>
      <c r="J115">
        <f t="shared" si="5"/>
        <v>0</v>
      </c>
      <c r="K115">
        <f t="shared" si="6"/>
        <v>2</v>
      </c>
      <c r="L115" t="str">
        <f t="shared" si="7"/>
        <v>Kalamazoo Badgers</v>
      </c>
      <c r="M115" t="str">
        <f>IF($F115=0,"",VLOOKUP($F115,'Draft List'!$D$4:$G$2388,M$2,FALSE))</f>
        <v>1B</v>
      </c>
      <c r="N115" t="str">
        <f>IF($F115=0,"",VLOOKUP($F115,'Draft List'!$D$4:$G$2388,N$2,FALSE))</f>
        <v>Jorge</v>
      </c>
      <c r="O115" t="str">
        <f>IF($F115=0,"",VLOOKUP($F115,'Draft List'!$D$4:$G$2388,O$2,FALSE))</f>
        <v>Mejía</v>
      </c>
    </row>
    <row r="116" spans="1:15" x14ac:dyDescent="0.25">
      <c r="A116">
        <v>5</v>
      </c>
      <c r="B116">
        <v>0</v>
      </c>
      <c r="C116">
        <v>3</v>
      </c>
      <c r="D116" t="s">
        <v>332</v>
      </c>
      <c r="E116">
        <v>3</v>
      </c>
      <c r="F116">
        <v>14692</v>
      </c>
      <c r="G116" t="s">
        <v>416</v>
      </c>
      <c r="H116">
        <v>113</v>
      </c>
      <c r="I116">
        <f t="shared" si="4"/>
        <v>5</v>
      </c>
      <c r="J116">
        <f t="shared" si="5"/>
        <v>0</v>
      </c>
      <c r="K116">
        <f t="shared" si="6"/>
        <v>3</v>
      </c>
      <c r="L116" t="str">
        <f t="shared" si="7"/>
        <v>London Underground</v>
      </c>
      <c r="M116" t="str">
        <f>IF($F116=0,"",VLOOKUP($F116,'Draft List'!$D$4:$G$2388,M$2,FALSE))</f>
        <v>3B</v>
      </c>
      <c r="N116" t="str">
        <f>IF($F116=0,"",VLOOKUP($F116,'Draft List'!$D$4:$G$2388,N$2,FALSE))</f>
        <v>Mark</v>
      </c>
      <c r="O116" t="str">
        <f>IF($F116=0,"",VLOOKUP($F116,'Draft List'!$D$4:$G$2388,O$2,FALSE))</f>
        <v>Osborn</v>
      </c>
    </row>
    <row r="117" spans="1:15" x14ac:dyDescent="0.25">
      <c r="A117">
        <v>5</v>
      </c>
      <c r="B117">
        <v>0</v>
      </c>
      <c r="C117">
        <v>4</v>
      </c>
      <c r="D117" t="s">
        <v>3148</v>
      </c>
      <c r="E117">
        <v>2</v>
      </c>
      <c r="F117">
        <v>1899</v>
      </c>
      <c r="G117" t="s">
        <v>416</v>
      </c>
      <c r="H117">
        <v>114</v>
      </c>
      <c r="I117">
        <f t="shared" si="4"/>
        <v>5</v>
      </c>
      <c r="J117">
        <f t="shared" si="5"/>
        <v>0</v>
      </c>
      <c r="K117">
        <f t="shared" si="6"/>
        <v>4</v>
      </c>
      <c r="L117" t="str">
        <f t="shared" si="7"/>
        <v>Amsterdam Lions</v>
      </c>
      <c r="M117" t="str">
        <f>IF($F117=0,"",VLOOKUP($F117,'Draft List'!$D$4:$G$2388,M$2,FALSE))</f>
        <v>SP</v>
      </c>
      <c r="N117" t="str">
        <f>IF($F117=0,"",VLOOKUP($F117,'Draft List'!$D$4:$G$2388,N$2,FALSE))</f>
        <v>Ashton</v>
      </c>
      <c r="O117" t="str">
        <f>IF($F117=0,"",VLOOKUP($F117,'Draft List'!$D$4:$G$2388,O$2,FALSE))</f>
        <v>Gilbert</v>
      </c>
    </row>
    <row r="118" spans="1:15" x14ac:dyDescent="0.25">
      <c r="A118">
        <v>5</v>
      </c>
      <c r="B118">
        <v>0</v>
      </c>
      <c r="C118">
        <v>5</v>
      </c>
      <c r="D118" t="s">
        <v>332</v>
      </c>
      <c r="E118">
        <v>3</v>
      </c>
      <c r="F118">
        <v>1963</v>
      </c>
      <c r="G118" t="s">
        <v>416</v>
      </c>
      <c r="H118">
        <v>115</v>
      </c>
      <c r="I118">
        <f t="shared" si="4"/>
        <v>5</v>
      </c>
      <c r="J118">
        <f t="shared" si="5"/>
        <v>0</v>
      </c>
      <c r="K118">
        <f t="shared" si="6"/>
        <v>5</v>
      </c>
      <c r="L118" t="str">
        <f t="shared" si="7"/>
        <v>London Underground</v>
      </c>
      <c r="M118" t="str">
        <f>IF($F118=0,"",VLOOKUP($F118,'Draft List'!$D$4:$G$2388,M$2,FALSE))</f>
        <v>C</v>
      </c>
      <c r="N118" t="str">
        <f>IF($F118=0,"",VLOOKUP($F118,'Draft List'!$D$4:$G$2388,N$2,FALSE))</f>
        <v>Vicente</v>
      </c>
      <c r="O118" t="str">
        <f>IF($F118=0,"",VLOOKUP($F118,'Draft List'!$D$4:$G$2388,O$2,FALSE))</f>
        <v>Rodríguez</v>
      </c>
    </row>
    <row r="119" spans="1:15" x14ac:dyDescent="0.25">
      <c r="A119">
        <v>5</v>
      </c>
      <c r="B119">
        <v>0</v>
      </c>
      <c r="C119">
        <v>6</v>
      </c>
      <c r="D119" t="s">
        <v>3149</v>
      </c>
      <c r="E119">
        <v>164</v>
      </c>
      <c r="F119">
        <v>3999</v>
      </c>
      <c r="G119" t="s">
        <v>416</v>
      </c>
      <c r="H119">
        <v>116</v>
      </c>
      <c r="I119">
        <f t="shared" si="4"/>
        <v>5</v>
      </c>
      <c r="J119">
        <f t="shared" si="5"/>
        <v>0</v>
      </c>
      <c r="K119">
        <f t="shared" si="6"/>
        <v>6</v>
      </c>
      <c r="L119" t="str">
        <f t="shared" si="7"/>
        <v>Scottish Claymores</v>
      </c>
      <c r="M119" t="str">
        <f>IF($F119=0,"",VLOOKUP($F119,'Draft List'!$D$4:$G$2388,M$2,FALSE))</f>
        <v>3B</v>
      </c>
      <c r="N119" t="str">
        <f>IF($F119=0,"",VLOOKUP($F119,'Draft List'!$D$4:$G$2388,N$2,FALSE))</f>
        <v>Corbin</v>
      </c>
      <c r="O119" t="str">
        <f>IF($F119=0,"",VLOOKUP($F119,'Draft List'!$D$4:$G$2388,O$2,FALSE))</f>
        <v>King</v>
      </c>
    </row>
    <row r="120" spans="1:15" x14ac:dyDescent="0.25">
      <c r="A120">
        <v>5</v>
      </c>
      <c r="B120">
        <v>0</v>
      </c>
      <c r="C120">
        <v>7</v>
      </c>
      <c r="D120" t="s">
        <v>3150</v>
      </c>
      <c r="E120">
        <v>166</v>
      </c>
      <c r="F120">
        <v>14554</v>
      </c>
      <c r="G120" t="s">
        <v>416</v>
      </c>
      <c r="H120">
        <v>117</v>
      </c>
      <c r="I120">
        <f t="shared" si="4"/>
        <v>5</v>
      </c>
      <c r="J120">
        <f t="shared" si="5"/>
        <v>0</v>
      </c>
      <c r="K120">
        <f t="shared" si="6"/>
        <v>7</v>
      </c>
      <c r="L120" t="str">
        <f t="shared" si="7"/>
        <v>Toyama Wind Dancers</v>
      </c>
      <c r="M120" t="str">
        <f>IF($F120=0,"",VLOOKUP($F120,'Draft List'!$D$4:$G$2388,M$2,FALSE))</f>
        <v>3B</v>
      </c>
      <c r="N120" t="str">
        <f>IF($F120=0,"",VLOOKUP($F120,'Draft List'!$D$4:$G$2388,N$2,FALSE))</f>
        <v>Neal</v>
      </c>
      <c r="O120" t="str">
        <f>IF($F120=0,"",VLOOKUP($F120,'Draft List'!$D$4:$G$2388,O$2,FALSE))</f>
        <v>Roach</v>
      </c>
    </row>
    <row r="121" spans="1:15" x14ac:dyDescent="0.25">
      <c r="A121">
        <v>5</v>
      </c>
      <c r="B121">
        <v>0</v>
      </c>
      <c r="C121">
        <v>8</v>
      </c>
      <c r="D121" t="s">
        <v>325</v>
      </c>
      <c r="E121">
        <v>22</v>
      </c>
      <c r="F121">
        <v>14370</v>
      </c>
      <c r="G121" t="s">
        <v>416</v>
      </c>
      <c r="H121">
        <v>118</v>
      </c>
      <c r="I121">
        <f t="shared" si="4"/>
        <v>5</v>
      </c>
      <c r="J121">
        <f t="shared" si="5"/>
        <v>0</v>
      </c>
      <c r="K121">
        <f t="shared" si="6"/>
        <v>8</v>
      </c>
      <c r="L121" t="str">
        <f t="shared" si="7"/>
        <v>Reno Zephyrs</v>
      </c>
      <c r="M121" t="str">
        <f>IF($F121=0,"",VLOOKUP($F121,'Draft List'!$D$4:$G$2388,M$2,FALSE))</f>
        <v>1B</v>
      </c>
      <c r="N121" t="str">
        <f>IF($F121=0,"",VLOOKUP($F121,'Draft List'!$D$4:$G$2388,N$2,FALSE))</f>
        <v>Chris</v>
      </c>
      <c r="O121" t="str">
        <f>IF($F121=0,"",VLOOKUP($F121,'Draft List'!$D$4:$G$2388,O$2,FALSE))</f>
        <v>Ross</v>
      </c>
    </row>
    <row r="122" spans="1:15" x14ac:dyDescent="0.25">
      <c r="A122">
        <v>5</v>
      </c>
      <c r="B122">
        <v>0</v>
      </c>
      <c r="C122">
        <v>9</v>
      </c>
      <c r="D122" t="s">
        <v>327</v>
      </c>
      <c r="E122">
        <v>21</v>
      </c>
      <c r="F122">
        <v>1198</v>
      </c>
      <c r="G122" t="s">
        <v>416</v>
      </c>
      <c r="H122">
        <v>119</v>
      </c>
      <c r="I122">
        <f t="shared" si="4"/>
        <v>5</v>
      </c>
      <c r="J122">
        <f t="shared" si="5"/>
        <v>0</v>
      </c>
      <c r="K122">
        <f t="shared" si="6"/>
        <v>9</v>
      </c>
      <c r="L122" t="str">
        <f t="shared" si="7"/>
        <v>Palm Springs Codgers</v>
      </c>
      <c r="M122" t="str">
        <f>IF($F122=0,"",VLOOKUP($F122,'Draft List'!$D$4:$G$2388,M$2,FALSE))</f>
        <v>RP</v>
      </c>
      <c r="N122" t="str">
        <f>IF($F122=0,"",VLOOKUP($F122,'Draft List'!$D$4:$G$2388,N$2,FALSE))</f>
        <v>Michael</v>
      </c>
      <c r="O122" t="str">
        <f>IF($F122=0,"",VLOOKUP($F122,'Draft List'!$D$4:$G$2388,O$2,FALSE))</f>
        <v>MacGeachin</v>
      </c>
    </row>
    <row r="123" spans="1:15" x14ac:dyDescent="0.25">
      <c r="A123">
        <v>5</v>
      </c>
      <c r="B123">
        <v>0</v>
      </c>
      <c r="C123">
        <v>10</v>
      </c>
      <c r="D123" t="s">
        <v>338</v>
      </c>
      <c r="E123">
        <v>8</v>
      </c>
      <c r="F123">
        <v>16062</v>
      </c>
      <c r="G123" t="s">
        <v>416</v>
      </c>
      <c r="H123">
        <v>120</v>
      </c>
      <c r="I123">
        <f t="shared" si="4"/>
        <v>5</v>
      </c>
      <c r="J123">
        <f t="shared" si="5"/>
        <v>0</v>
      </c>
      <c r="K123">
        <f t="shared" si="6"/>
        <v>10</v>
      </c>
      <c r="L123" t="str">
        <f t="shared" si="7"/>
        <v>New Orleans Trendsetters</v>
      </c>
      <c r="M123" t="str">
        <f>IF($F123=0,"",VLOOKUP($F123,'Draft List'!$D$4:$G$2388,M$2,FALSE))</f>
        <v>1B</v>
      </c>
      <c r="N123" t="str">
        <f>IF($F123=0,"",VLOOKUP($F123,'Draft List'!$D$4:$G$2388,N$2,FALSE))</f>
        <v>Naizen</v>
      </c>
      <c r="O123" t="str">
        <f>IF($F123=0,"",VLOOKUP($F123,'Draft List'!$D$4:$G$2388,O$2,FALSE))</f>
        <v>Kato</v>
      </c>
    </row>
    <row r="124" spans="1:15" x14ac:dyDescent="0.25">
      <c r="A124">
        <v>5</v>
      </c>
      <c r="B124">
        <v>0</v>
      </c>
      <c r="C124">
        <v>11</v>
      </c>
      <c r="D124" t="s">
        <v>3151</v>
      </c>
      <c r="E124">
        <v>159</v>
      </c>
      <c r="F124">
        <v>1824</v>
      </c>
      <c r="G124" t="s">
        <v>416</v>
      </c>
      <c r="H124">
        <v>121</v>
      </c>
      <c r="I124">
        <f t="shared" si="4"/>
        <v>5</v>
      </c>
      <c r="J124">
        <f t="shared" si="5"/>
        <v>0</v>
      </c>
      <c r="K124">
        <f t="shared" si="6"/>
        <v>11</v>
      </c>
      <c r="L124" t="str">
        <f t="shared" si="7"/>
        <v>Neo-Tokyo Akira</v>
      </c>
      <c r="M124" t="str">
        <f>IF($F124=0,"",VLOOKUP($F124,'Draft List'!$D$4:$G$2388,M$2,FALSE))</f>
        <v>CL</v>
      </c>
      <c r="N124" t="str">
        <f>IF($F124=0,"",VLOOKUP($F124,'Draft List'!$D$4:$G$2388,N$2,FALSE))</f>
        <v>António</v>
      </c>
      <c r="O124" t="str">
        <f>IF($F124=0,"",VLOOKUP($F124,'Draft List'!$D$4:$G$2388,O$2,FALSE))</f>
        <v>Bonilla</v>
      </c>
    </row>
    <row r="125" spans="1:15" x14ac:dyDescent="0.25">
      <c r="A125">
        <v>5</v>
      </c>
      <c r="B125">
        <v>0</v>
      </c>
      <c r="C125">
        <v>12</v>
      </c>
      <c r="D125" t="s">
        <v>336</v>
      </c>
      <c r="E125">
        <v>20</v>
      </c>
      <c r="F125">
        <v>11500</v>
      </c>
      <c r="G125" t="s">
        <v>416</v>
      </c>
      <c r="H125">
        <v>122</v>
      </c>
      <c r="I125">
        <f t="shared" si="4"/>
        <v>5</v>
      </c>
      <c r="J125">
        <f t="shared" si="5"/>
        <v>0</v>
      </c>
      <c r="K125">
        <f t="shared" si="6"/>
        <v>12</v>
      </c>
      <c r="L125" t="str">
        <f t="shared" si="7"/>
        <v>Bakersfield Bears</v>
      </c>
      <c r="M125" t="str">
        <f>IF($F125=0,"",VLOOKUP($F125,'Draft List'!$D$4:$G$2388,M$2,FALSE))</f>
        <v>LF</v>
      </c>
      <c r="N125" t="str">
        <f>IF($F125=0,"",VLOOKUP($F125,'Draft List'!$D$4:$G$2388,N$2,FALSE))</f>
        <v>Lenny</v>
      </c>
      <c r="O125" t="str">
        <f>IF($F125=0,"",VLOOKUP($F125,'Draft List'!$D$4:$G$2388,O$2,FALSE))</f>
        <v>Horrocks</v>
      </c>
    </row>
    <row r="126" spans="1:15" x14ac:dyDescent="0.25">
      <c r="A126">
        <v>5</v>
      </c>
      <c r="B126">
        <v>0</v>
      </c>
      <c r="C126">
        <v>13</v>
      </c>
      <c r="D126" t="s">
        <v>333</v>
      </c>
      <c r="E126">
        <v>1</v>
      </c>
      <c r="F126">
        <v>4627</v>
      </c>
      <c r="G126" t="s">
        <v>416</v>
      </c>
      <c r="H126">
        <v>123</v>
      </c>
      <c r="I126">
        <f t="shared" si="4"/>
        <v>5</v>
      </c>
      <c r="J126">
        <f t="shared" si="5"/>
        <v>0</v>
      </c>
      <c r="K126">
        <f t="shared" si="6"/>
        <v>13</v>
      </c>
      <c r="L126" t="str">
        <f t="shared" si="7"/>
        <v>Arlington Bureaucrats</v>
      </c>
      <c r="M126" t="str">
        <f>IF($F126=0,"",VLOOKUP($F126,'Draft List'!$D$4:$G$2388,M$2,FALSE))</f>
        <v>1B</v>
      </c>
      <c r="N126" t="str">
        <f>IF($F126=0,"",VLOOKUP($F126,'Draft List'!$D$4:$G$2388,N$2,FALSE))</f>
        <v>John</v>
      </c>
      <c r="O126" t="str">
        <f>IF($F126=0,"",VLOOKUP($F126,'Draft List'!$D$4:$G$2388,O$2,FALSE))</f>
        <v>Davis</v>
      </c>
    </row>
    <row r="127" spans="1:15" x14ac:dyDescent="0.25">
      <c r="A127">
        <v>5</v>
      </c>
      <c r="B127">
        <v>0</v>
      </c>
      <c r="C127">
        <v>14</v>
      </c>
      <c r="D127" t="s">
        <v>326</v>
      </c>
      <c r="E127">
        <v>13</v>
      </c>
      <c r="F127">
        <v>16061</v>
      </c>
      <c r="G127" t="s">
        <v>416</v>
      </c>
      <c r="H127">
        <v>124</v>
      </c>
      <c r="I127">
        <f t="shared" si="4"/>
        <v>5</v>
      </c>
      <c r="J127">
        <f t="shared" si="5"/>
        <v>0</v>
      </c>
      <c r="K127">
        <f t="shared" si="6"/>
        <v>14</v>
      </c>
      <c r="L127" t="str">
        <f t="shared" si="7"/>
        <v>Canton Longshoremen</v>
      </c>
      <c r="M127" t="str">
        <f>IF($F127=0,"",VLOOKUP($F127,'Draft List'!$D$4:$G$2388,M$2,FALSE))</f>
        <v>C</v>
      </c>
      <c r="N127" t="str">
        <f>IF($F127=0,"",VLOOKUP($F127,'Draft List'!$D$4:$G$2388,N$2,FALSE))</f>
        <v>Ellis</v>
      </c>
      <c r="O127" t="str">
        <f>IF($F127=0,"",VLOOKUP($F127,'Draft List'!$D$4:$G$2388,O$2,FALSE))</f>
        <v>Nock</v>
      </c>
    </row>
    <row r="128" spans="1:15" ht="15.75" customHeight="1" x14ac:dyDescent="0.25">
      <c r="A128">
        <v>5</v>
      </c>
      <c r="B128">
        <v>0</v>
      </c>
      <c r="C128">
        <v>15</v>
      </c>
      <c r="D128" t="s">
        <v>343</v>
      </c>
      <c r="E128">
        <v>12</v>
      </c>
      <c r="F128">
        <v>7537</v>
      </c>
      <c r="G128" t="s">
        <v>416</v>
      </c>
      <c r="H128">
        <v>125</v>
      </c>
      <c r="I128">
        <f t="shared" si="4"/>
        <v>5</v>
      </c>
      <c r="J128">
        <f t="shared" si="5"/>
        <v>0</v>
      </c>
      <c r="K128">
        <f t="shared" si="6"/>
        <v>15</v>
      </c>
      <c r="L128" t="str">
        <f t="shared" si="7"/>
        <v>San Antonio Calzones of Laredo</v>
      </c>
      <c r="M128" t="str">
        <f>IF($F128=0,"",VLOOKUP($F128,'Draft List'!$D$4:$G$2388,M$2,FALSE))</f>
        <v>CF</v>
      </c>
      <c r="N128" t="str">
        <f>IF($F128=0,"",VLOOKUP($F128,'Draft List'!$D$4:$G$2388,N$2,FALSE))</f>
        <v>Martín</v>
      </c>
      <c r="O128" t="str">
        <f>IF($F128=0,"",VLOOKUP($F128,'Draft List'!$D$4:$G$2388,O$2,FALSE))</f>
        <v>Carmona</v>
      </c>
    </row>
    <row r="129" spans="1:15" x14ac:dyDescent="0.25">
      <c r="A129">
        <v>5</v>
      </c>
      <c r="B129">
        <v>0</v>
      </c>
      <c r="C129">
        <v>16</v>
      </c>
      <c r="D129" t="s">
        <v>339</v>
      </c>
      <c r="E129">
        <v>16</v>
      </c>
      <c r="F129">
        <v>11493</v>
      </c>
      <c r="G129" t="s">
        <v>416</v>
      </c>
      <c r="H129">
        <v>126</v>
      </c>
      <c r="I129">
        <f t="shared" si="4"/>
        <v>5</v>
      </c>
      <c r="J129">
        <f t="shared" si="5"/>
        <v>0</v>
      </c>
      <c r="K129">
        <f t="shared" si="6"/>
        <v>16</v>
      </c>
      <c r="L129" t="str">
        <f t="shared" si="7"/>
        <v>Fargo Dinosaurs</v>
      </c>
      <c r="M129" t="str">
        <f>IF($F129=0,"",VLOOKUP($F129,'Draft List'!$D$4:$G$2388,M$2,FALSE))</f>
        <v>CL</v>
      </c>
      <c r="N129" t="str">
        <f>IF($F129=0,"",VLOOKUP($F129,'Draft List'!$D$4:$G$2388,N$2,FALSE))</f>
        <v>Tetsunori</v>
      </c>
      <c r="O129" t="str">
        <f>IF($F129=0,"",VLOOKUP($F129,'Draft List'!$D$4:$G$2388,O$2,FALSE))</f>
        <v>Hara</v>
      </c>
    </row>
    <row r="130" spans="1:15" x14ac:dyDescent="0.25">
      <c r="A130">
        <v>5</v>
      </c>
      <c r="B130">
        <v>0</v>
      </c>
      <c r="C130">
        <v>17</v>
      </c>
      <c r="D130" t="s">
        <v>331</v>
      </c>
      <c r="E130">
        <v>10</v>
      </c>
      <c r="F130">
        <v>4639</v>
      </c>
      <c r="G130" t="s">
        <v>416</v>
      </c>
      <c r="H130">
        <v>127</v>
      </c>
      <c r="I130">
        <f t="shared" si="4"/>
        <v>5</v>
      </c>
      <c r="J130">
        <f t="shared" si="5"/>
        <v>0</v>
      </c>
      <c r="K130">
        <f t="shared" si="6"/>
        <v>17</v>
      </c>
      <c r="L130" t="str">
        <f t="shared" si="7"/>
        <v>Kentucky Thoroughbreds</v>
      </c>
      <c r="M130" t="str">
        <f>IF($F130=0,"",VLOOKUP($F130,'Draft List'!$D$4:$G$2388,M$2,FALSE))</f>
        <v>CL</v>
      </c>
      <c r="N130" t="str">
        <f>IF($F130=0,"",VLOOKUP($F130,'Draft List'!$D$4:$G$2388,N$2,FALSE))</f>
        <v>Larry</v>
      </c>
      <c r="O130" t="str">
        <f>IF($F130=0,"",VLOOKUP($F130,'Draft List'!$D$4:$G$2388,O$2,FALSE))</f>
        <v>Zavala</v>
      </c>
    </row>
    <row r="131" spans="1:15" x14ac:dyDescent="0.25">
      <c r="A131">
        <v>5</v>
      </c>
      <c r="B131">
        <v>0</v>
      </c>
      <c r="C131">
        <v>18</v>
      </c>
      <c r="D131" t="s">
        <v>323</v>
      </c>
      <c r="E131">
        <v>24</v>
      </c>
      <c r="F131">
        <v>9766</v>
      </c>
      <c r="G131" t="s">
        <v>416</v>
      </c>
      <c r="H131">
        <v>128</v>
      </c>
      <c r="I131">
        <f t="shared" si="4"/>
        <v>5</v>
      </c>
      <c r="J131">
        <f t="shared" si="5"/>
        <v>0</v>
      </c>
      <c r="K131">
        <f t="shared" si="6"/>
        <v>18</v>
      </c>
      <c r="L131" t="str">
        <f t="shared" si="7"/>
        <v>Yuma Bulldozers</v>
      </c>
      <c r="M131" t="str">
        <f>IF($F131=0,"",VLOOKUP($F131,'Draft List'!$D$4:$G$2388,M$2,FALSE))</f>
        <v>CF</v>
      </c>
      <c r="N131" t="str">
        <f>IF($F131=0,"",VLOOKUP($F131,'Draft List'!$D$4:$G$2388,N$2,FALSE))</f>
        <v>Tony</v>
      </c>
      <c r="O131" t="str">
        <f>IF($F131=0,"",VLOOKUP($F131,'Draft List'!$D$4:$G$2388,O$2,FALSE))</f>
        <v>Aguirre</v>
      </c>
    </row>
    <row r="132" spans="1:15" x14ac:dyDescent="0.25">
      <c r="A132">
        <v>5</v>
      </c>
      <c r="B132">
        <v>0</v>
      </c>
      <c r="C132">
        <v>19</v>
      </c>
      <c r="D132" t="s">
        <v>335</v>
      </c>
      <c r="E132">
        <v>15</v>
      </c>
      <c r="F132">
        <v>16032</v>
      </c>
      <c r="G132" t="s">
        <v>416</v>
      </c>
      <c r="H132">
        <v>129</v>
      </c>
      <c r="I132">
        <f t="shared" si="4"/>
        <v>5</v>
      </c>
      <c r="J132">
        <f t="shared" si="5"/>
        <v>0</v>
      </c>
      <c r="K132">
        <f t="shared" si="6"/>
        <v>19</v>
      </c>
      <c r="L132" t="str">
        <f t="shared" si="7"/>
        <v>Duluth Warriors</v>
      </c>
      <c r="M132" t="str">
        <f>IF($F132=0,"",VLOOKUP($F132,'Draft List'!$D$4:$G$2388,M$2,FALSE))</f>
        <v>3B</v>
      </c>
      <c r="N132" t="str">
        <f>IF($F132=0,"",VLOOKUP($F132,'Draft List'!$D$4:$G$2388,N$2,FALSE))</f>
        <v>Callum</v>
      </c>
      <c r="O132" t="str">
        <f>IF($F132=0,"",VLOOKUP($F132,'Draft List'!$D$4:$G$2388,O$2,FALSE))</f>
        <v>MacInnes</v>
      </c>
    </row>
    <row r="133" spans="1:15" x14ac:dyDescent="0.25">
      <c r="A133">
        <v>5</v>
      </c>
      <c r="B133">
        <v>0</v>
      </c>
      <c r="C133">
        <v>20</v>
      </c>
      <c r="D133" t="s">
        <v>330</v>
      </c>
      <c r="E133">
        <v>11</v>
      </c>
      <c r="F133">
        <v>6017</v>
      </c>
      <c r="G133" t="s">
        <v>416</v>
      </c>
      <c r="H133">
        <v>130</v>
      </c>
      <c r="I133">
        <f t="shared" ref="I133:I196" si="8">INT(A133)</f>
        <v>5</v>
      </c>
      <c r="J133">
        <f t="shared" ref="J133:J196" si="9">B133</f>
        <v>0</v>
      </c>
      <c r="K133">
        <f t="shared" ref="K133:K196" si="10">C133</f>
        <v>20</v>
      </c>
      <c r="L133" t="str">
        <f t="shared" ref="L133:L196" si="11">D133</f>
        <v>West Virginia Alleghenies</v>
      </c>
      <c r="M133" t="str">
        <f>IF($F133=0,"",VLOOKUP($F133,'Draft List'!$D$4:$G$2388,M$2,FALSE))</f>
        <v>1B</v>
      </c>
      <c r="N133" t="str">
        <f>IF($F133=0,"",VLOOKUP($F133,'Draft List'!$D$4:$G$2388,N$2,FALSE))</f>
        <v>David</v>
      </c>
      <c r="O133" t="str">
        <f>IF($F133=0,"",VLOOKUP($F133,'Draft List'!$D$4:$G$2388,O$2,FALSE))</f>
        <v>Lawson</v>
      </c>
    </row>
    <row r="134" spans="1:15" x14ac:dyDescent="0.25">
      <c r="A134">
        <v>5</v>
      </c>
      <c r="B134">
        <v>0</v>
      </c>
      <c r="C134">
        <v>21</v>
      </c>
      <c r="D134" t="s">
        <v>3152</v>
      </c>
      <c r="E134">
        <v>163</v>
      </c>
      <c r="F134">
        <v>618</v>
      </c>
      <c r="G134" t="s">
        <v>416</v>
      </c>
      <c r="H134">
        <v>131</v>
      </c>
      <c r="I134">
        <f t="shared" si="8"/>
        <v>5</v>
      </c>
      <c r="J134">
        <f t="shared" si="9"/>
        <v>0</v>
      </c>
      <c r="K134">
        <f t="shared" si="10"/>
        <v>21</v>
      </c>
      <c r="L134" t="str">
        <f t="shared" si="11"/>
        <v>Havana Leones</v>
      </c>
      <c r="M134" t="str">
        <f>IF($F134=0,"",VLOOKUP($F134,'Draft List'!$D$4:$G$2388,M$2,FALSE))</f>
        <v>SP</v>
      </c>
      <c r="N134" t="str">
        <f>IF($F134=0,"",VLOOKUP($F134,'Draft List'!$D$4:$G$2388,N$2,FALSE))</f>
        <v>Wesley</v>
      </c>
      <c r="O134" t="str">
        <f>IF($F134=0,"",VLOOKUP($F134,'Draft List'!$D$4:$G$2388,O$2,FALSE))</f>
        <v>Eaton</v>
      </c>
    </row>
    <row r="135" spans="1:15" x14ac:dyDescent="0.25">
      <c r="A135">
        <v>5</v>
      </c>
      <c r="B135">
        <v>0</v>
      </c>
      <c r="C135">
        <v>22</v>
      </c>
      <c r="D135" t="s">
        <v>329</v>
      </c>
      <c r="E135">
        <v>9</v>
      </c>
      <c r="F135">
        <v>10684</v>
      </c>
      <c r="G135" t="s">
        <v>416</v>
      </c>
      <c r="H135">
        <v>132</v>
      </c>
      <c r="I135">
        <f t="shared" si="8"/>
        <v>5</v>
      </c>
      <c r="J135">
        <f t="shared" si="9"/>
        <v>0</v>
      </c>
      <c r="K135">
        <f t="shared" si="10"/>
        <v>22</v>
      </c>
      <c r="L135" t="str">
        <f t="shared" si="11"/>
        <v>Florida Featherheads</v>
      </c>
      <c r="M135" t="str">
        <f>IF($F135=0,"",VLOOKUP($F135,'Draft List'!$D$4:$G$2388,M$2,FALSE))</f>
        <v>1B</v>
      </c>
      <c r="N135" t="str">
        <f>IF($F135=0,"",VLOOKUP($F135,'Draft List'!$D$4:$G$2388,N$2,FALSE))</f>
        <v>Jim</v>
      </c>
      <c r="O135" t="str">
        <f>IF($F135=0,"",VLOOKUP($F135,'Draft List'!$D$4:$G$2388,O$2,FALSE))</f>
        <v>Est</v>
      </c>
    </row>
    <row r="136" spans="1:15" x14ac:dyDescent="0.25">
      <c r="A136">
        <v>5</v>
      </c>
      <c r="B136">
        <v>0</v>
      </c>
      <c r="C136">
        <v>23</v>
      </c>
      <c r="D136" t="s">
        <v>3154</v>
      </c>
      <c r="E136">
        <v>18</v>
      </c>
      <c r="F136">
        <v>242</v>
      </c>
      <c r="G136" t="s">
        <v>416</v>
      </c>
      <c r="H136">
        <v>133</v>
      </c>
      <c r="I136">
        <f t="shared" si="8"/>
        <v>5</v>
      </c>
      <c r="J136">
        <f t="shared" si="9"/>
        <v>0</v>
      </c>
      <c r="K136">
        <f t="shared" si="10"/>
        <v>23</v>
      </c>
      <c r="L136" t="str">
        <f t="shared" si="11"/>
        <v>Hartford Harpoon</v>
      </c>
      <c r="M136" t="str">
        <f>IF($F136=0,"",VLOOKUP($F136,'Draft List'!$D$4:$G$2388,M$2,FALSE))</f>
        <v>SP</v>
      </c>
      <c r="N136" t="str">
        <f>IF($F136=0,"",VLOOKUP($F136,'Draft List'!$D$4:$G$2388,N$2,FALSE))</f>
        <v>Pawl</v>
      </c>
      <c r="O136" t="str">
        <f>IF($F136=0,"",VLOOKUP($F136,'Draft List'!$D$4:$G$2388,O$2,FALSE))</f>
        <v>Wilczynski</v>
      </c>
    </row>
    <row r="137" spans="1:15" x14ac:dyDescent="0.25">
      <c r="A137">
        <v>5</v>
      </c>
      <c r="B137">
        <v>0</v>
      </c>
      <c r="C137">
        <v>24</v>
      </c>
      <c r="D137" t="s">
        <v>324</v>
      </c>
      <c r="E137">
        <v>19</v>
      </c>
      <c r="F137">
        <v>9796</v>
      </c>
      <c r="G137" t="s">
        <v>416</v>
      </c>
      <c r="H137">
        <v>134</v>
      </c>
      <c r="I137">
        <f t="shared" si="8"/>
        <v>5</v>
      </c>
      <c r="J137">
        <f t="shared" si="9"/>
        <v>0</v>
      </c>
      <c r="K137">
        <f t="shared" si="10"/>
        <v>24</v>
      </c>
      <c r="L137" t="str">
        <f t="shared" si="11"/>
        <v>Aurora Borealis</v>
      </c>
      <c r="M137" t="str">
        <f>IF($F137=0,"",VLOOKUP($F137,'Draft List'!$D$4:$G$2388,M$2,FALSE))</f>
        <v>SP</v>
      </c>
      <c r="N137" t="str">
        <f>IF($F137=0,"",VLOOKUP($F137,'Draft List'!$D$4:$G$2388,N$2,FALSE))</f>
        <v>Humberto</v>
      </c>
      <c r="O137" t="str">
        <f>IF($F137=0,"",VLOOKUP($F137,'Draft List'!$D$4:$G$2388,O$2,FALSE))</f>
        <v>Hernández</v>
      </c>
    </row>
    <row r="138" spans="1:15" x14ac:dyDescent="0.25">
      <c r="A138">
        <v>5</v>
      </c>
      <c r="B138">
        <v>0</v>
      </c>
      <c r="C138">
        <v>25</v>
      </c>
      <c r="D138" t="s">
        <v>3150</v>
      </c>
      <c r="E138">
        <v>166</v>
      </c>
      <c r="F138">
        <v>16052</v>
      </c>
      <c r="G138" t="s">
        <v>416</v>
      </c>
      <c r="H138">
        <v>135</v>
      </c>
      <c r="I138">
        <f t="shared" si="8"/>
        <v>5</v>
      </c>
      <c r="J138">
        <f t="shared" si="9"/>
        <v>0</v>
      </c>
      <c r="K138">
        <f t="shared" si="10"/>
        <v>25</v>
      </c>
      <c r="L138" t="str">
        <f t="shared" si="11"/>
        <v>Toyama Wind Dancers</v>
      </c>
      <c r="M138" t="str">
        <f>IF($F138=0,"",VLOOKUP($F138,'Draft List'!$D$4:$G$2388,M$2,FALSE))</f>
        <v>RP</v>
      </c>
      <c r="N138" t="str">
        <f>IF($F138=0,"",VLOOKUP($F138,'Draft List'!$D$4:$G$2388,N$2,FALSE))</f>
        <v>Elton</v>
      </c>
      <c r="O138" t="str">
        <f>IF($F138=0,"",VLOOKUP($F138,'Draft List'!$D$4:$G$2388,O$2,FALSE))</f>
        <v>Evison</v>
      </c>
    </row>
    <row r="139" spans="1:15" x14ac:dyDescent="0.25">
      <c r="A139">
        <v>5</v>
      </c>
      <c r="B139">
        <v>0</v>
      </c>
      <c r="C139">
        <v>26</v>
      </c>
      <c r="D139" t="s">
        <v>3155</v>
      </c>
      <c r="E139">
        <v>167</v>
      </c>
      <c r="F139">
        <v>16055</v>
      </c>
      <c r="G139" t="s">
        <v>416</v>
      </c>
      <c r="H139">
        <v>136</v>
      </c>
      <c r="I139">
        <f t="shared" si="8"/>
        <v>5</v>
      </c>
      <c r="J139">
        <f t="shared" si="9"/>
        <v>0</v>
      </c>
      <c r="K139">
        <f t="shared" si="10"/>
        <v>26</v>
      </c>
      <c r="L139" t="str">
        <f t="shared" si="11"/>
        <v>Okinawa Shisa</v>
      </c>
      <c r="M139" t="str">
        <f>IF($F139=0,"",VLOOKUP($F139,'Draft List'!$D$4:$G$2388,M$2,FALSE))</f>
        <v>CL</v>
      </c>
      <c r="N139" t="str">
        <f>IF($F139=0,"",VLOOKUP($F139,'Draft List'!$D$4:$G$2388,N$2,FALSE))</f>
        <v>Yoshiki</v>
      </c>
      <c r="O139" t="str">
        <f>IF($F139=0,"",VLOOKUP($F139,'Draft List'!$D$4:$G$2388,O$2,FALSE))</f>
        <v>Ikeda</v>
      </c>
    </row>
    <row r="140" spans="1:15" x14ac:dyDescent="0.25">
      <c r="A140">
        <v>6</v>
      </c>
      <c r="B140">
        <v>0</v>
      </c>
      <c r="C140">
        <v>1</v>
      </c>
      <c r="D140" t="s">
        <v>323</v>
      </c>
      <c r="E140">
        <v>24</v>
      </c>
      <c r="F140">
        <v>11114</v>
      </c>
      <c r="G140" t="s">
        <v>416</v>
      </c>
      <c r="H140">
        <v>137</v>
      </c>
      <c r="I140">
        <f t="shared" si="8"/>
        <v>6</v>
      </c>
      <c r="J140">
        <f t="shared" si="9"/>
        <v>0</v>
      </c>
      <c r="K140">
        <f t="shared" si="10"/>
        <v>1</v>
      </c>
      <c r="L140" t="str">
        <f t="shared" si="11"/>
        <v>Yuma Bulldozers</v>
      </c>
      <c r="M140" t="str">
        <f>IF($F140=0,"",VLOOKUP($F140,'Draft List'!$D$4:$G$2388,M$2,FALSE))</f>
        <v>SP</v>
      </c>
      <c r="N140" t="str">
        <f>IF($F140=0,"",VLOOKUP($F140,'Draft List'!$D$4:$G$2388,N$2,FALSE))</f>
        <v>Daniel</v>
      </c>
      <c r="O140" t="str">
        <f>IF($F140=0,"",VLOOKUP($F140,'Draft List'!$D$4:$G$2388,O$2,FALSE))</f>
        <v>Menard</v>
      </c>
    </row>
    <row r="141" spans="1:15" x14ac:dyDescent="0.25">
      <c r="A141">
        <v>6</v>
      </c>
      <c r="B141">
        <v>0</v>
      </c>
      <c r="C141">
        <v>2</v>
      </c>
      <c r="D141" t="s">
        <v>328</v>
      </c>
      <c r="E141">
        <v>17</v>
      </c>
      <c r="F141">
        <v>1834</v>
      </c>
      <c r="G141" t="s">
        <v>416</v>
      </c>
      <c r="H141">
        <v>138</v>
      </c>
      <c r="I141">
        <f t="shared" si="8"/>
        <v>6</v>
      </c>
      <c r="J141">
        <f t="shared" si="9"/>
        <v>0</v>
      </c>
      <c r="K141">
        <f t="shared" si="10"/>
        <v>2</v>
      </c>
      <c r="L141" t="str">
        <f t="shared" si="11"/>
        <v>Kalamazoo Badgers</v>
      </c>
      <c r="M141" t="str">
        <f>IF($F141=0,"",VLOOKUP($F141,'Draft List'!$D$4:$G$2388,M$2,FALSE))</f>
        <v>SP</v>
      </c>
      <c r="N141" t="str">
        <f>IF($F141=0,"",VLOOKUP($F141,'Draft List'!$D$4:$G$2388,N$2,FALSE))</f>
        <v>Lou</v>
      </c>
      <c r="O141" t="str">
        <f>IF($F141=0,"",VLOOKUP($F141,'Draft List'!$D$4:$G$2388,O$2,FALSE))</f>
        <v>Denton</v>
      </c>
    </row>
    <row r="142" spans="1:15" x14ac:dyDescent="0.25">
      <c r="A142">
        <v>6</v>
      </c>
      <c r="B142">
        <v>0</v>
      </c>
      <c r="C142">
        <v>3</v>
      </c>
      <c r="D142" t="s">
        <v>3147</v>
      </c>
      <c r="E142">
        <v>162</v>
      </c>
      <c r="F142">
        <v>2742</v>
      </c>
      <c r="G142" t="s">
        <v>416</v>
      </c>
      <c r="H142">
        <v>139</v>
      </c>
      <c r="I142">
        <f t="shared" si="8"/>
        <v>6</v>
      </c>
      <c r="J142">
        <f t="shared" si="9"/>
        <v>0</v>
      </c>
      <c r="K142">
        <f t="shared" si="10"/>
        <v>3</v>
      </c>
      <c r="L142" t="str">
        <f t="shared" si="11"/>
        <v>San Juan Coqui</v>
      </c>
      <c r="M142" t="str">
        <f>IF($F142=0,"",VLOOKUP($F142,'Draft List'!$D$4:$G$2388,M$2,FALSE))</f>
        <v>CF</v>
      </c>
      <c r="N142" t="str">
        <f>IF($F142=0,"",VLOOKUP($F142,'Draft List'!$D$4:$G$2388,N$2,FALSE))</f>
        <v>Todd</v>
      </c>
      <c r="O142" t="str">
        <f>IF($F142=0,"",VLOOKUP($F142,'Draft List'!$D$4:$G$2388,O$2,FALSE))</f>
        <v>Davis</v>
      </c>
    </row>
    <row r="143" spans="1:15" x14ac:dyDescent="0.25">
      <c r="A143">
        <v>6</v>
      </c>
      <c r="B143">
        <v>0</v>
      </c>
      <c r="C143">
        <v>4</v>
      </c>
      <c r="D143" t="s">
        <v>3148</v>
      </c>
      <c r="E143">
        <v>2</v>
      </c>
      <c r="F143">
        <v>16038</v>
      </c>
      <c r="G143" t="s">
        <v>416</v>
      </c>
      <c r="H143">
        <v>140</v>
      </c>
      <c r="I143">
        <f t="shared" si="8"/>
        <v>6</v>
      </c>
      <c r="J143">
        <f t="shared" si="9"/>
        <v>0</v>
      </c>
      <c r="K143">
        <f t="shared" si="10"/>
        <v>4</v>
      </c>
      <c r="L143" t="str">
        <f t="shared" si="11"/>
        <v>Amsterdam Lions</v>
      </c>
      <c r="M143" t="str">
        <f>IF($F143=0,"",VLOOKUP($F143,'Draft List'!$D$4:$G$2388,M$2,FALSE))</f>
        <v>C</v>
      </c>
      <c r="N143" t="str">
        <f>IF($F143=0,"",VLOOKUP($F143,'Draft List'!$D$4:$G$2388,N$2,FALSE))</f>
        <v>Masaki</v>
      </c>
      <c r="O143" t="str">
        <f>IF($F143=0,"",VLOOKUP($F143,'Draft List'!$D$4:$G$2388,O$2,FALSE))</f>
        <v>Sato</v>
      </c>
    </row>
    <row r="144" spans="1:15" x14ac:dyDescent="0.25">
      <c r="A144">
        <v>6</v>
      </c>
      <c r="B144">
        <v>0</v>
      </c>
      <c r="C144">
        <v>5</v>
      </c>
      <c r="D144" t="s">
        <v>332</v>
      </c>
      <c r="E144">
        <v>3</v>
      </c>
      <c r="F144">
        <v>3112</v>
      </c>
      <c r="G144" t="s">
        <v>416</v>
      </c>
      <c r="H144">
        <v>141</v>
      </c>
      <c r="I144">
        <f t="shared" si="8"/>
        <v>6</v>
      </c>
      <c r="J144">
        <f t="shared" si="9"/>
        <v>0</v>
      </c>
      <c r="K144">
        <f t="shared" si="10"/>
        <v>5</v>
      </c>
      <c r="L144" t="str">
        <f t="shared" si="11"/>
        <v>London Underground</v>
      </c>
      <c r="M144" t="str">
        <f>IF($F144=0,"",VLOOKUP($F144,'Draft List'!$D$4:$G$2388,M$2,FALSE))</f>
        <v>LF</v>
      </c>
      <c r="N144" t="str">
        <f>IF($F144=0,"",VLOOKUP($F144,'Draft List'!$D$4:$G$2388,N$2,FALSE))</f>
        <v>Jake</v>
      </c>
      <c r="O144" t="str">
        <f>IF($F144=0,"",VLOOKUP($F144,'Draft List'!$D$4:$G$2388,O$2,FALSE))</f>
        <v>Wallace</v>
      </c>
    </row>
    <row r="145" spans="1:15" x14ac:dyDescent="0.25">
      <c r="A145">
        <v>6</v>
      </c>
      <c r="B145">
        <v>0</v>
      </c>
      <c r="C145">
        <v>6</v>
      </c>
      <c r="D145" t="s">
        <v>3149</v>
      </c>
      <c r="E145">
        <v>164</v>
      </c>
      <c r="F145">
        <v>5051</v>
      </c>
      <c r="G145" t="s">
        <v>416</v>
      </c>
      <c r="H145">
        <v>142</v>
      </c>
      <c r="I145">
        <f t="shared" si="8"/>
        <v>6</v>
      </c>
      <c r="J145">
        <f t="shared" si="9"/>
        <v>0</v>
      </c>
      <c r="K145">
        <f t="shared" si="10"/>
        <v>6</v>
      </c>
      <c r="L145" t="str">
        <f t="shared" si="11"/>
        <v>Scottish Claymores</v>
      </c>
      <c r="M145" t="str">
        <f>IF($F145=0,"",VLOOKUP($F145,'Draft List'!$D$4:$G$2388,M$2,FALSE))</f>
        <v>SP</v>
      </c>
      <c r="N145" t="str">
        <f>IF($F145=0,"",VLOOKUP($F145,'Draft List'!$D$4:$G$2388,N$2,FALSE))</f>
        <v>Vance</v>
      </c>
      <c r="O145" t="str">
        <f>IF($F145=0,"",VLOOKUP($F145,'Draft List'!$D$4:$G$2388,O$2,FALSE))</f>
        <v>Taylor</v>
      </c>
    </row>
    <row r="146" spans="1:15" x14ac:dyDescent="0.25">
      <c r="A146">
        <v>6</v>
      </c>
      <c r="B146">
        <v>0</v>
      </c>
      <c r="C146">
        <v>7</v>
      </c>
      <c r="D146" t="s">
        <v>3150</v>
      </c>
      <c r="E146">
        <v>166</v>
      </c>
      <c r="F146">
        <v>4384</v>
      </c>
      <c r="G146" t="s">
        <v>416</v>
      </c>
      <c r="H146">
        <v>143</v>
      </c>
      <c r="I146">
        <f t="shared" si="8"/>
        <v>6</v>
      </c>
      <c r="J146">
        <f t="shared" si="9"/>
        <v>0</v>
      </c>
      <c r="K146">
        <f t="shared" si="10"/>
        <v>7</v>
      </c>
      <c r="L146" t="str">
        <f t="shared" si="11"/>
        <v>Toyama Wind Dancers</v>
      </c>
      <c r="M146" t="str">
        <f>IF($F146=0,"",VLOOKUP($F146,'Draft List'!$D$4:$G$2388,M$2,FALSE))</f>
        <v>SP</v>
      </c>
      <c r="N146" t="str">
        <f>IF($F146=0,"",VLOOKUP($F146,'Draft List'!$D$4:$G$2388,N$2,FALSE))</f>
        <v>J.R.</v>
      </c>
      <c r="O146" t="str">
        <f>IF($F146=0,"",VLOOKUP($F146,'Draft List'!$D$4:$G$2388,O$2,FALSE))</f>
        <v>Bennett</v>
      </c>
    </row>
    <row r="147" spans="1:15" x14ac:dyDescent="0.25">
      <c r="A147">
        <v>6</v>
      </c>
      <c r="B147">
        <v>0</v>
      </c>
      <c r="C147">
        <v>8</v>
      </c>
      <c r="D147" t="s">
        <v>325</v>
      </c>
      <c r="E147">
        <v>22</v>
      </c>
      <c r="F147">
        <v>11148</v>
      </c>
      <c r="G147" t="s">
        <v>416</v>
      </c>
      <c r="H147">
        <v>144</v>
      </c>
      <c r="I147">
        <f t="shared" si="8"/>
        <v>6</v>
      </c>
      <c r="J147">
        <f t="shared" si="9"/>
        <v>0</v>
      </c>
      <c r="K147">
        <f t="shared" si="10"/>
        <v>8</v>
      </c>
      <c r="L147" t="str">
        <f t="shared" si="11"/>
        <v>Reno Zephyrs</v>
      </c>
      <c r="M147" t="str">
        <f>IF($F147=0,"",VLOOKUP($F147,'Draft List'!$D$4:$G$2388,M$2,FALSE))</f>
        <v>CF</v>
      </c>
      <c r="N147" t="str">
        <f>IF($F147=0,"",VLOOKUP($F147,'Draft List'!$D$4:$G$2388,N$2,FALSE))</f>
        <v>Gerard</v>
      </c>
      <c r="O147" t="str">
        <f>IF($F147=0,"",VLOOKUP($F147,'Draft List'!$D$4:$G$2388,O$2,FALSE))</f>
        <v>Rotheray</v>
      </c>
    </row>
    <row r="148" spans="1:15" x14ac:dyDescent="0.25">
      <c r="A148">
        <v>6</v>
      </c>
      <c r="B148">
        <v>0</v>
      </c>
      <c r="C148">
        <v>9</v>
      </c>
      <c r="D148" t="s">
        <v>327</v>
      </c>
      <c r="E148">
        <v>21</v>
      </c>
      <c r="F148">
        <v>10267</v>
      </c>
      <c r="G148" t="s">
        <v>416</v>
      </c>
      <c r="H148">
        <v>145</v>
      </c>
      <c r="I148">
        <f t="shared" si="8"/>
        <v>6</v>
      </c>
      <c r="J148">
        <f t="shared" si="9"/>
        <v>0</v>
      </c>
      <c r="K148">
        <f t="shared" si="10"/>
        <v>9</v>
      </c>
      <c r="L148" t="str">
        <f t="shared" si="11"/>
        <v>Palm Springs Codgers</v>
      </c>
      <c r="M148" t="str">
        <f>IF($F148=0,"",VLOOKUP($F148,'Draft List'!$D$4:$G$2388,M$2,FALSE))</f>
        <v>CL</v>
      </c>
      <c r="N148" t="str">
        <f>IF($F148=0,"",VLOOKUP($F148,'Draft List'!$D$4:$G$2388,N$2,FALSE))</f>
        <v>Daniel</v>
      </c>
      <c r="O148" t="str">
        <f>IF($F148=0,"",VLOOKUP($F148,'Draft List'!$D$4:$G$2388,O$2,FALSE))</f>
        <v>López</v>
      </c>
    </row>
    <row r="149" spans="1:15" x14ac:dyDescent="0.25">
      <c r="A149">
        <v>6</v>
      </c>
      <c r="B149">
        <v>0</v>
      </c>
      <c r="C149">
        <v>10</v>
      </c>
      <c r="D149" t="s">
        <v>338</v>
      </c>
      <c r="E149">
        <v>8</v>
      </c>
      <c r="F149">
        <v>3892</v>
      </c>
      <c r="G149" t="s">
        <v>416</v>
      </c>
      <c r="H149">
        <v>146</v>
      </c>
      <c r="I149">
        <f t="shared" si="8"/>
        <v>6</v>
      </c>
      <c r="J149">
        <f t="shared" si="9"/>
        <v>0</v>
      </c>
      <c r="K149">
        <f t="shared" si="10"/>
        <v>10</v>
      </c>
      <c r="L149" t="str">
        <f t="shared" si="11"/>
        <v>New Orleans Trendsetters</v>
      </c>
      <c r="M149" t="str">
        <f>IF($F149=0,"",VLOOKUP($F149,'Draft List'!$D$4:$G$2388,M$2,FALSE))</f>
        <v>SP</v>
      </c>
      <c r="N149" t="str">
        <f>IF($F149=0,"",VLOOKUP($F149,'Draft List'!$D$4:$G$2388,N$2,FALSE))</f>
        <v>Pat</v>
      </c>
      <c r="O149" t="str">
        <f>IF($F149=0,"",VLOOKUP($F149,'Draft List'!$D$4:$G$2388,O$2,FALSE))</f>
        <v>Plummer</v>
      </c>
    </row>
    <row r="150" spans="1:15" x14ac:dyDescent="0.25">
      <c r="A150">
        <v>6</v>
      </c>
      <c r="B150">
        <v>0</v>
      </c>
      <c r="C150">
        <v>11</v>
      </c>
      <c r="D150" t="s">
        <v>3151</v>
      </c>
      <c r="E150">
        <v>159</v>
      </c>
      <c r="F150">
        <v>16108</v>
      </c>
      <c r="G150" t="s">
        <v>416</v>
      </c>
      <c r="H150">
        <v>147</v>
      </c>
      <c r="I150">
        <f t="shared" si="8"/>
        <v>6</v>
      </c>
      <c r="J150">
        <f t="shared" si="9"/>
        <v>0</v>
      </c>
      <c r="K150">
        <f t="shared" si="10"/>
        <v>11</v>
      </c>
      <c r="L150" t="str">
        <f t="shared" si="11"/>
        <v>Neo-Tokyo Akira</v>
      </c>
      <c r="M150" t="str">
        <f>IF($F150=0,"",VLOOKUP($F150,'Draft List'!$D$4:$G$2388,M$2,FALSE))</f>
        <v>RP</v>
      </c>
      <c r="N150" t="str">
        <f>IF($F150=0,"",VLOOKUP($F150,'Draft List'!$D$4:$G$2388,N$2,FALSE))</f>
        <v>Dave</v>
      </c>
      <c r="O150" t="str">
        <f>IF($F150=0,"",VLOOKUP($F150,'Draft List'!$D$4:$G$2388,O$2,FALSE))</f>
        <v>Jones</v>
      </c>
    </row>
    <row r="151" spans="1:15" x14ac:dyDescent="0.25">
      <c r="A151">
        <v>6</v>
      </c>
      <c r="B151">
        <v>0</v>
      </c>
      <c r="C151">
        <v>12</v>
      </c>
      <c r="D151" t="s">
        <v>336</v>
      </c>
      <c r="E151">
        <v>20</v>
      </c>
      <c r="F151">
        <v>8896</v>
      </c>
      <c r="G151" t="s">
        <v>416</v>
      </c>
      <c r="H151">
        <v>148</v>
      </c>
      <c r="I151">
        <f t="shared" si="8"/>
        <v>6</v>
      </c>
      <c r="J151">
        <f t="shared" si="9"/>
        <v>0</v>
      </c>
      <c r="K151">
        <f t="shared" si="10"/>
        <v>12</v>
      </c>
      <c r="L151" t="str">
        <f t="shared" si="11"/>
        <v>Bakersfield Bears</v>
      </c>
      <c r="M151" t="str">
        <f>IF($F151=0,"",VLOOKUP($F151,'Draft List'!$D$4:$G$2388,M$2,FALSE))</f>
        <v>SP</v>
      </c>
      <c r="N151" t="str">
        <f>IF($F151=0,"",VLOOKUP($F151,'Draft List'!$D$4:$G$2388,N$2,FALSE))</f>
        <v>Ángel</v>
      </c>
      <c r="O151" t="str">
        <f>IF($F151=0,"",VLOOKUP($F151,'Draft List'!$D$4:$G$2388,O$2,FALSE))</f>
        <v>Pérez</v>
      </c>
    </row>
    <row r="152" spans="1:15" x14ac:dyDescent="0.25">
      <c r="A152">
        <v>6</v>
      </c>
      <c r="B152">
        <v>0</v>
      </c>
      <c r="C152">
        <v>13</v>
      </c>
      <c r="D152" t="s">
        <v>333</v>
      </c>
      <c r="E152">
        <v>1</v>
      </c>
      <c r="F152">
        <v>10143</v>
      </c>
      <c r="G152" t="s">
        <v>416</v>
      </c>
      <c r="H152">
        <v>149</v>
      </c>
      <c r="I152">
        <f t="shared" si="8"/>
        <v>6</v>
      </c>
      <c r="J152">
        <f t="shared" si="9"/>
        <v>0</v>
      </c>
      <c r="K152">
        <f t="shared" si="10"/>
        <v>13</v>
      </c>
      <c r="L152" t="str">
        <f t="shared" si="11"/>
        <v>Arlington Bureaucrats</v>
      </c>
      <c r="M152" t="str">
        <f>IF($F152=0,"",VLOOKUP($F152,'Draft List'!$D$4:$G$2388,M$2,FALSE))</f>
        <v>C</v>
      </c>
      <c r="N152" t="str">
        <f>IF($F152=0,"",VLOOKUP($F152,'Draft List'!$D$4:$G$2388,N$2,FALSE))</f>
        <v>Archie</v>
      </c>
      <c r="O152" t="str">
        <f>IF($F152=0,"",VLOOKUP($F152,'Draft List'!$D$4:$G$2388,O$2,FALSE))</f>
        <v>Moore</v>
      </c>
    </row>
    <row r="153" spans="1:15" x14ac:dyDescent="0.25">
      <c r="A153">
        <v>6</v>
      </c>
      <c r="B153">
        <v>0</v>
      </c>
      <c r="C153">
        <v>14</v>
      </c>
      <c r="D153" t="s">
        <v>326</v>
      </c>
      <c r="E153">
        <v>13</v>
      </c>
      <c r="F153">
        <v>14604</v>
      </c>
      <c r="G153" t="s">
        <v>416</v>
      </c>
      <c r="H153">
        <v>150</v>
      </c>
      <c r="I153">
        <f t="shared" si="8"/>
        <v>6</v>
      </c>
      <c r="J153">
        <f t="shared" si="9"/>
        <v>0</v>
      </c>
      <c r="K153">
        <f t="shared" si="10"/>
        <v>14</v>
      </c>
      <c r="L153" t="str">
        <f t="shared" si="11"/>
        <v>Canton Longshoremen</v>
      </c>
      <c r="M153" t="str">
        <f>IF($F153=0,"",VLOOKUP($F153,'Draft List'!$D$4:$G$2388,M$2,FALSE))</f>
        <v>SP</v>
      </c>
      <c r="N153" t="str">
        <f>IF($F153=0,"",VLOOKUP($F153,'Draft List'!$D$4:$G$2388,N$2,FALSE))</f>
        <v>Grady</v>
      </c>
      <c r="O153" t="str">
        <f>IF($F153=0,"",VLOOKUP($F153,'Draft List'!$D$4:$G$2388,O$2,FALSE))</f>
        <v>Logan</v>
      </c>
    </row>
    <row r="154" spans="1:15" ht="15.75" customHeight="1" x14ac:dyDescent="0.25">
      <c r="A154">
        <v>6</v>
      </c>
      <c r="B154">
        <v>0</v>
      </c>
      <c r="C154">
        <v>15</v>
      </c>
      <c r="D154" t="s">
        <v>343</v>
      </c>
      <c r="E154">
        <v>12</v>
      </c>
      <c r="F154">
        <v>13723</v>
      </c>
      <c r="G154" t="s">
        <v>416</v>
      </c>
      <c r="H154">
        <v>151</v>
      </c>
      <c r="I154">
        <f t="shared" si="8"/>
        <v>6</v>
      </c>
      <c r="J154">
        <f t="shared" si="9"/>
        <v>0</v>
      </c>
      <c r="K154">
        <f t="shared" si="10"/>
        <v>15</v>
      </c>
      <c r="L154" t="str">
        <f t="shared" si="11"/>
        <v>San Antonio Calzones of Laredo</v>
      </c>
      <c r="M154" t="str">
        <f>IF($F154=0,"",VLOOKUP($F154,'Draft List'!$D$4:$G$2388,M$2,FALSE))</f>
        <v>LF</v>
      </c>
      <c r="N154" t="str">
        <f>IF($F154=0,"",VLOOKUP($F154,'Draft List'!$D$4:$G$2388,N$2,FALSE))</f>
        <v>António</v>
      </c>
      <c r="O154" t="str">
        <f>IF($F154=0,"",VLOOKUP($F154,'Draft List'!$D$4:$G$2388,O$2,FALSE))</f>
        <v>Juárez</v>
      </c>
    </row>
    <row r="155" spans="1:15" x14ac:dyDescent="0.25">
      <c r="A155">
        <v>6</v>
      </c>
      <c r="B155">
        <v>0</v>
      </c>
      <c r="C155">
        <v>16</v>
      </c>
      <c r="D155" t="s">
        <v>339</v>
      </c>
      <c r="E155">
        <v>16</v>
      </c>
      <c r="F155">
        <v>11458</v>
      </c>
      <c r="G155" t="s">
        <v>416</v>
      </c>
      <c r="H155">
        <v>152</v>
      </c>
      <c r="I155">
        <f t="shared" si="8"/>
        <v>6</v>
      </c>
      <c r="J155">
        <f t="shared" si="9"/>
        <v>0</v>
      </c>
      <c r="K155">
        <f t="shared" si="10"/>
        <v>16</v>
      </c>
      <c r="L155" t="str">
        <f t="shared" si="11"/>
        <v>Fargo Dinosaurs</v>
      </c>
      <c r="M155" t="str">
        <f>IF($F155=0,"",VLOOKUP($F155,'Draft List'!$D$4:$G$2388,M$2,FALSE))</f>
        <v>SP</v>
      </c>
      <c r="N155" t="str">
        <f>IF($F155=0,"",VLOOKUP($F155,'Draft List'!$D$4:$G$2388,N$2,FALSE))</f>
        <v>Patrick</v>
      </c>
      <c r="O155" t="str">
        <f>IF($F155=0,"",VLOOKUP($F155,'Draft List'!$D$4:$G$2388,O$2,FALSE))</f>
        <v>Affleck</v>
      </c>
    </row>
    <row r="156" spans="1:15" x14ac:dyDescent="0.25">
      <c r="A156">
        <v>6</v>
      </c>
      <c r="B156">
        <v>0</v>
      </c>
      <c r="C156">
        <v>17</v>
      </c>
      <c r="D156" t="s">
        <v>331</v>
      </c>
      <c r="E156">
        <v>10</v>
      </c>
      <c r="F156">
        <v>2259</v>
      </c>
      <c r="G156" t="s">
        <v>416</v>
      </c>
      <c r="H156">
        <v>153</v>
      </c>
      <c r="I156">
        <f t="shared" si="8"/>
        <v>6</v>
      </c>
      <c r="J156">
        <f t="shared" si="9"/>
        <v>0</v>
      </c>
      <c r="K156">
        <f t="shared" si="10"/>
        <v>17</v>
      </c>
      <c r="L156" t="str">
        <f t="shared" si="11"/>
        <v>Kentucky Thoroughbreds</v>
      </c>
      <c r="M156" t="str">
        <f>IF($F156=0,"",VLOOKUP($F156,'Draft List'!$D$4:$G$2388,M$2,FALSE))</f>
        <v>RF</v>
      </c>
      <c r="N156" t="str">
        <f>IF($F156=0,"",VLOOKUP($F156,'Draft List'!$D$4:$G$2388,N$2,FALSE))</f>
        <v>Roy</v>
      </c>
      <c r="O156" t="str">
        <f>IF($F156=0,"",VLOOKUP($F156,'Draft List'!$D$4:$G$2388,O$2,FALSE))</f>
        <v>Sparks</v>
      </c>
    </row>
    <row r="157" spans="1:15" x14ac:dyDescent="0.25">
      <c r="A157">
        <v>6</v>
      </c>
      <c r="B157">
        <v>0</v>
      </c>
      <c r="C157">
        <v>18</v>
      </c>
      <c r="D157" t="s">
        <v>323</v>
      </c>
      <c r="E157">
        <v>24</v>
      </c>
      <c r="F157">
        <v>1045</v>
      </c>
      <c r="G157" t="s">
        <v>416</v>
      </c>
      <c r="H157">
        <v>154</v>
      </c>
      <c r="I157">
        <f t="shared" si="8"/>
        <v>6</v>
      </c>
      <c r="J157">
        <f t="shared" si="9"/>
        <v>0</v>
      </c>
      <c r="K157">
        <f t="shared" si="10"/>
        <v>18</v>
      </c>
      <c r="L157" t="str">
        <f t="shared" si="11"/>
        <v>Yuma Bulldozers</v>
      </c>
      <c r="M157" t="str">
        <f>IF($F157=0,"",VLOOKUP($F157,'Draft List'!$D$4:$G$2388,M$2,FALSE))</f>
        <v>SP</v>
      </c>
      <c r="N157" t="str">
        <f>IF($F157=0,"",VLOOKUP($F157,'Draft List'!$D$4:$G$2388,N$2,FALSE))</f>
        <v>Arnold</v>
      </c>
      <c r="O157" t="str">
        <f>IF($F157=0,"",VLOOKUP($F157,'Draft List'!$D$4:$G$2388,O$2,FALSE))</f>
        <v>Adams</v>
      </c>
    </row>
    <row r="158" spans="1:15" x14ac:dyDescent="0.25">
      <c r="A158">
        <v>6</v>
      </c>
      <c r="B158">
        <v>0</v>
      </c>
      <c r="C158">
        <v>19</v>
      </c>
      <c r="D158" t="s">
        <v>335</v>
      </c>
      <c r="E158">
        <v>15</v>
      </c>
      <c r="F158">
        <v>1021</v>
      </c>
      <c r="G158" t="s">
        <v>416</v>
      </c>
      <c r="H158">
        <v>155</v>
      </c>
      <c r="I158">
        <f t="shared" si="8"/>
        <v>6</v>
      </c>
      <c r="J158">
        <f t="shared" si="9"/>
        <v>0</v>
      </c>
      <c r="K158">
        <f t="shared" si="10"/>
        <v>19</v>
      </c>
      <c r="L158" t="str">
        <f t="shared" si="11"/>
        <v>Duluth Warriors</v>
      </c>
      <c r="M158" t="str">
        <f>IF($F158=0,"",VLOOKUP($F158,'Draft List'!$D$4:$G$2388,M$2,FALSE))</f>
        <v>SP</v>
      </c>
      <c r="N158" t="str">
        <f>IF($F158=0,"",VLOOKUP($F158,'Draft List'!$D$4:$G$2388,N$2,FALSE))</f>
        <v>Juan</v>
      </c>
      <c r="O158" t="str">
        <f>IF($F158=0,"",VLOOKUP($F158,'Draft List'!$D$4:$G$2388,O$2,FALSE))</f>
        <v>Guevara</v>
      </c>
    </row>
    <row r="159" spans="1:15" x14ac:dyDescent="0.25">
      <c r="A159">
        <v>6</v>
      </c>
      <c r="B159">
        <v>0</v>
      </c>
      <c r="C159">
        <v>20</v>
      </c>
      <c r="D159" t="s">
        <v>330</v>
      </c>
      <c r="E159">
        <v>11</v>
      </c>
      <c r="F159">
        <v>4611</v>
      </c>
      <c r="G159" t="s">
        <v>416</v>
      </c>
      <c r="H159">
        <v>156</v>
      </c>
      <c r="I159">
        <f t="shared" si="8"/>
        <v>6</v>
      </c>
      <c r="J159">
        <f t="shared" si="9"/>
        <v>0</v>
      </c>
      <c r="K159">
        <f t="shared" si="10"/>
        <v>20</v>
      </c>
      <c r="L159" t="str">
        <f t="shared" si="11"/>
        <v>West Virginia Alleghenies</v>
      </c>
      <c r="M159" t="str">
        <f>IF($F159=0,"",VLOOKUP($F159,'Draft List'!$D$4:$G$2388,M$2,FALSE))</f>
        <v>SP</v>
      </c>
      <c r="N159" t="str">
        <f>IF($F159=0,"",VLOOKUP($F159,'Draft List'!$D$4:$G$2388,N$2,FALSE))</f>
        <v>Randy</v>
      </c>
      <c r="O159" t="str">
        <f>IF($F159=0,"",VLOOKUP($F159,'Draft List'!$D$4:$G$2388,O$2,FALSE))</f>
        <v>Bennett</v>
      </c>
    </row>
    <row r="160" spans="1:15" x14ac:dyDescent="0.25">
      <c r="A160">
        <v>6</v>
      </c>
      <c r="B160">
        <v>0</v>
      </c>
      <c r="C160">
        <v>21</v>
      </c>
      <c r="D160" t="s">
        <v>3152</v>
      </c>
      <c r="E160">
        <v>163</v>
      </c>
      <c r="F160">
        <v>10499</v>
      </c>
      <c r="G160" t="s">
        <v>416</v>
      </c>
      <c r="H160">
        <v>157</v>
      </c>
      <c r="I160">
        <f t="shared" si="8"/>
        <v>6</v>
      </c>
      <c r="J160">
        <f t="shared" si="9"/>
        <v>0</v>
      </c>
      <c r="K160">
        <f t="shared" si="10"/>
        <v>21</v>
      </c>
      <c r="L160" t="str">
        <f t="shared" si="11"/>
        <v>Havana Leones</v>
      </c>
      <c r="M160" t="str">
        <f>IF($F160=0,"",VLOOKUP($F160,'Draft List'!$D$4:$G$2388,M$2,FALSE))</f>
        <v>SP</v>
      </c>
      <c r="N160" t="str">
        <f>IF($F160=0,"",VLOOKUP($F160,'Draft List'!$D$4:$G$2388,N$2,FALSE))</f>
        <v>Arthur</v>
      </c>
      <c r="O160" t="str">
        <f>IF($F160=0,"",VLOOKUP($F160,'Draft List'!$D$4:$G$2388,O$2,FALSE))</f>
        <v>Etter</v>
      </c>
    </row>
    <row r="161" spans="1:15" x14ac:dyDescent="0.25">
      <c r="A161">
        <v>6</v>
      </c>
      <c r="B161">
        <v>0</v>
      </c>
      <c r="C161">
        <v>22</v>
      </c>
      <c r="D161" t="s">
        <v>329</v>
      </c>
      <c r="E161">
        <v>9</v>
      </c>
      <c r="F161">
        <v>8169</v>
      </c>
      <c r="G161" t="s">
        <v>416</v>
      </c>
      <c r="H161">
        <v>158</v>
      </c>
      <c r="I161">
        <f t="shared" si="8"/>
        <v>6</v>
      </c>
      <c r="J161">
        <f t="shared" si="9"/>
        <v>0</v>
      </c>
      <c r="K161">
        <f t="shared" si="10"/>
        <v>22</v>
      </c>
      <c r="L161" t="str">
        <f t="shared" si="11"/>
        <v>Florida Featherheads</v>
      </c>
      <c r="M161" t="str">
        <f>IF($F161=0,"",VLOOKUP($F161,'Draft List'!$D$4:$G$2388,M$2,FALSE))</f>
        <v>SS</v>
      </c>
      <c r="N161" t="str">
        <f>IF($F161=0,"",VLOOKUP($F161,'Draft List'!$D$4:$G$2388,N$2,FALSE))</f>
        <v>Bill</v>
      </c>
      <c r="O161" t="str">
        <f>IF($F161=0,"",VLOOKUP($F161,'Draft List'!$D$4:$G$2388,O$2,FALSE))</f>
        <v>Navarro</v>
      </c>
    </row>
    <row r="162" spans="1:15" x14ac:dyDescent="0.25">
      <c r="A162">
        <v>6</v>
      </c>
      <c r="B162">
        <v>0</v>
      </c>
      <c r="C162">
        <v>23</v>
      </c>
      <c r="D162" t="s">
        <v>3154</v>
      </c>
      <c r="E162">
        <v>18</v>
      </c>
      <c r="F162">
        <v>9233</v>
      </c>
      <c r="G162" t="s">
        <v>416</v>
      </c>
      <c r="H162">
        <v>159</v>
      </c>
      <c r="I162">
        <f t="shared" si="8"/>
        <v>6</v>
      </c>
      <c r="J162">
        <f t="shared" si="9"/>
        <v>0</v>
      </c>
      <c r="K162">
        <f t="shared" si="10"/>
        <v>23</v>
      </c>
      <c r="L162" t="str">
        <f t="shared" si="11"/>
        <v>Hartford Harpoon</v>
      </c>
      <c r="M162" t="str">
        <f>IF($F162=0,"",VLOOKUP($F162,'Draft List'!$D$4:$G$2388,M$2,FALSE))</f>
        <v>CF</v>
      </c>
      <c r="N162" t="str">
        <f>IF($F162=0,"",VLOOKUP($F162,'Draft List'!$D$4:$G$2388,N$2,FALSE))</f>
        <v>Porter</v>
      </c>
      <c r="O162" t="str">
        <f>IF($F162=0,"",VLOOKUP($F162,'Draft List'!$D$4:$G$2388,O$2,FALSE))</f>
        <v>Morris</v>
      </c>
    </row>
    <row r="163" spans="1:15" x14ac:dyDescent="0.25">
      <c r="A163">
        <v>6</v>
      </c>
      <c r="B163">
        <v>0</v>
      </c>
      <c r="C163">
        <v>24</v>
      </c>
      <c r="D163" t="s">
        <v>324</v>
      </c>
      <c r="E163">
        <v>19</v>
      </c>
      <c r="F163">
        <v>3101</v>
      </c>
      <c r="G163" t="s">
        <v>416</v>
      </c>
      <c r="H163">
        <v>160</v>
      </c>
      <c r="I163">
        <f t="shared" si="8"/>
        <v>6</v>
      </c>
      <c r="J163">
        <f t="shared" si="9"/>
        <v>0</v>
      </c>
      <c r="K163">
        <f t="shared" si="10"/>
        <v>24</v>
      </c>
      <c r="L163" t="str">
        <f t="shared" si="11"/>
        <v>Aurora Borealis</v>
      </c>
      <c r="M163" t="str">
        <f>IF($F163=0,"",VLOOKUP($F163,'Draft List'!$D$4:$G$2388,M$2,FALSE))</f>
        <v>3B</v>
      </c>
      <c r="N163" t="str">
        <f>IF($F163=0,"",VLOOKUP($F163,'Draft List'!$D$4:$G$2388,N$2,FALSE))</f>
        <v>Jason</v>
      </c>
      <c r="O163" t="str">
        <f>IF($F163=0,"",VLOOKUP($F163,'Draft List'!$D$4:$G$2388,O$2,FALSE))</f>
        <v>Rice</v>
      </c>
    </row>
    <row r="164" spans="1:15" x14ac:dyDescent="0.25">
      <c r="A164">
        <v>6</v>
      </c>
      <c r="B164">
        <v>0</v>
      </c>
      <c r="C164">
        <v>25</v>
      </c>
      <c r="D164" t="s">
        <v>3153</v>
      </c>
      <c r="E164">
        <v>161</v>
      </c>
      <c r="F164">
        <v>9685</v>
      </c>
      <c r="G164" t="s">
        <v>416</v>
      </c>
      <c r="H164">
        <v>161</v>
      </c>
      <c r="I164">
        <f t="shared" si="8"/>
        <v>6</v>
      </c>
      <c r="J164">
        <f t="shared" si="9"/>
        <v>0</v>
      </c>
      <c r="K164">
        <f t="shared" si="10"/>
        <v>25</v>
      </c>
      <c r="L164" t="str">
        <f t="shared" si="11"/>
        <v>Shin Seiki Evas</v>
      </c>
      <c r="M164" t="str">
        <f>IF($F164=0,"",VLOOKUP($F164,'Draft List'!$D$4:$G$2388,M$2,FALSE))</f>
        <v>1B</v>
      </c>
      <c r="N164" t="str">
        <f>IF($F164=0,"",VLOOKUP($F164,'Draft List'!$D$4:$G$2388,N$2,FALSE))</f>
        <v>Jack</v>
      </c>
      <c r="O164" t="str">
        <f>IF($F164=0,"",VLOOKUP($F164,'Draft List'!$D$4:$G$2388,O$2,FALSE))</f>
        <v>Young</v>
      </c>
    </row>
    <row r="165" spans="1:15" x14ac:dyDescent="0.25">
      <c r="A165">
        <v>6</v>
      </c>
      <c r="B165">
        <v>0</v>
      </c>
      <c r="C165">
        <v>26</v>
      </c>
      <c r="D165" t="s">
        <v>3155</v>
      </c>
      <c r="E165">
        <v>167</v>
      </c>
      <c r="F165">
        <v>9937</v>
      </c>
      <c r="G165" t="s">
        <v>416</v>
      </c>
      <c r="H165">
        <v>162</v>
      </c>
      <c r="I165">
        <f t="shared" si="8"/>
        <v>6</v>
      </c>
      <c r="J165">
        <f t="shared" si="9"/>
        <v>0</v>
      </c>
      <c r="K165">
        <f t="shared" si="10"/>
        <v>26</v>
      </c>
      <c r="L165" t="str">
        <f t="shared" si="11"/>
        <v>Okinawa Shisa</v>
      </c>
      <c r="M165" t="str">
        <f>IF($F165=0,"",VLOOKUP($F165,'Draft List'!$D$4:$G$2388,M$2,FALSE))</f>
        <v>LF</v>
      </c>
      <c r="N165" t="str">
        <f>IF($F165=0,"",VLOOKUP($F165,'Draft List'!$D$4:$G$2388,N$2,FALSE))</f>
        <v>Jason</v>
      </c>
      <c r="O165" t="str">
        <f>IF($F165=0,"",VLOOKUP($F165,'Draft List'!$D$4:$G$2388,O$2,FALSE))</f>
        <v>Stanley</v>
      </c>
    </row>
    <row r="166" spans="1:15" x14ac:dyDescent="0.25">
      <c r="A166">
        <v>7</v>
      </c>
      <c r="B166">
        <v>0</v>
      </c>
      <c r="C166">
        <v>1</v>
      </c>
      <c r="D166" t="s">
        <v>323</v>
      </c>
      <c r="E166">
        <v>24</v>
      </c>
      <c r="F166">
        <v>6806</v>
      </c>
      <c r="G166" t="s">
        <v>416</v>
      </c>
      <c r="H166">
        <v>163</v>
      </c>
      <c r="I166">
        <f t="shared" si="8"/>
        <v>7</v>
      </c>
      <c r="J166">
        <f t="shared" si="9"/>
        <v>0</v>
      </c>
      <c r="K166">
        <f t="shared" si="10"/>
        <v>1</v>
      </c>
      <c r="L166" t="str">
        <f t="shared" si="11"/>
        <v>Yuma Bulldozers</v>
      </c>
      <c r="M166" t="str">
        <f>IF($F166=0,"",VLOOKUP($F166,'Draft List'!$D$4:$G$2388,M$2,FALSE))</f>
        <v>C</v>
      </c>
      <c r="N166" t="str">
        <f>IF($F166=0,"",VLOOKUP($F166,'Draft List'!$D$4:$G$2388,N$2,FALSE))</f>
        <v>Matt</v>
      </c>
      <c r="O166" t="str">
        <f>IF($F166=0,"",VLOOKUP($F166,'Draft List'!$D$4:$G$2388,O$2,FALSE))</f>
        <v>Kirk</v>
      </c>
    </row>
    <row r="167" spans="1:15" x14ac:dyDescent="0.25">
      <c r="A167">
        <v>7</v>
      </c>
      <c r="B167">
        <v>0</v>
      </c>
      <c r="C167">
        <v>2</v>
      </c>
      <c r="D167" t="s">
        <v>328</v>
      </c>
      <c r="E167">
        <v>17</v>
      </c>
      <c r="F167">
        <v>16078</v>
      </c>
      <c r="G167" t="s">
        <v>416</v>
      </c>
      <c r="H167">
        <v>164</v>
      </c>
      <c r="I167">
        <f t="shared" si="8"/>
        <v>7</v>
      </c>
      <c r="J167">
        <f t="shared" si="9"/>
        <v>0</v>
      </c>
      <c r="K167">
        <f t="shared" si="10"/>
        <v>2</v>
      </c>
      <c r="L167" t="str">
        <f t="shared" si="11"/>
        <v>Kalamazoo Badgers</v>
      </c>
      <c r="M167" t="str">
        <f>IF($F167=0,"",VLOOKUP($F167,'Draft List'!$D$4:$G$2388,M$2,FALSE))</f>
        <v>RF</v>
      </c>
      <c r="N167" t="str">
        <f>IF($F167=0,"",VLOOKUP($F167,'Draft List'!$D$4:$G$2388,N$2,FALSE))</f>
        <v>Natsu</v>
      </c>
      <c r="O167" t="str">
        <f>IF($F167=0,"",VLOOKUP($F167,'Draft List'!$D$4:$G$2388,O$2,FALSE))</f>
        <v>Ohashi</v>
      </c>
    </row>
    <row r="168" spans="1:15" x14ac:dyDescent="0.25">
      <c r="A168">
        <v>7</v>
      </c>
      <c r="B168">
        <v>0</v>
      </c>
      <c r="C168">
        <v>3</v>
      </c>
      <c r="D168" t="s">
        <v>3147</v>
      </c>
      <c r="E168">
        <v>162</v>
      </c>
      <c r="F168">
        <v>4299</v>
      </c>
      <c r="G168" t="s">
        <v>416</v>
      </c>
      <c r="H168">
        <v>165</v>
      </c>
      <c r="I168">
        <f t="shared" si="8"/>
        <v>7</v>
      </c>
      <c r="J168">
        <f t="shared" si="9"/>
        <v>0</v>
      </c>
      <c r="K168">
        <f t="shared" si="10"/>
        <v>3</v>
      </c>
      <c r="L168" t="str">
        <f t="shared" si="11"/>
        <v>San Juan Coqui</v>
      </c>
      <c r="M168" t="str">
        <f>IF($F168=0,"",VLOOKUP($F168,'Draft List'!$D$4:$G$2388,M$2,FALSE))</f>
        <v>RF</v>
      </c>
      <c r="N168" t="str">
        <f>IF($F168=0,"",VLOOKUP($F168,'Draft List'!$D$4:$G$2388,N$2,FALSE))</f>
        <v>Eric</v>
      </c>
      <c r="O168" t="str">
        <f>IF($F168=0,"",VLOOKUP($F168,'Draft List'!$D$4:$G$2388,O$2,FALSE))</f>
        <v>Webster</v>
      </c>
    </row>
    <row r="169" spans="1:15" x14ac:dyDescent="0.25">
      <c r="A169">
        <v>7</v>
      </c>
      <c r="B169">
        <v>0</v>
      </c>
      <c r="C169">
        <v>4</v>
      </c>
      <c r="D169" t="s">
        <v>3148</v>
      </c>
      <c r="E169">
        <v>2</v>
      </c>
      <c r="F169">
        <v>16066</v>
      </c>
      <c r="G169" t="s">
        <v>416</v>
      </c>
      <c r="H169">
        <v>166</v>
      </c>
      <c r="I169">
        <f t="shared" si="8"/>
        <v>7</v>
      </c>
      <c r="J169">
        <f t="shared" si="9"/>
        <v>0</v>
      </c>
      <c r="K169">
        <f t="shared" si="10"/>
        <v>4</v>
      </c>
      <c r="L169" t="str">
        <f t="shared" si="11"/>
        <v>Amsterdam Lions</v>
      </c>
      <c r="M169" t="str">
        <f>IF($F169=0,"",VLOOKUP($F169,'Draft List'!$D$4:$G$2388,M$2,FALSE))</f>
        <v>RF</v>
      </c>
      <c r="N169" t="str">
        <f>IF($F169=0,"",VLOOKUP($F169,'Draft List'!$D$4:$G$2388,N$2,FALSE))</f>
        <v>Jeremy</v>
      </c>
      <c r="O169" t="str">
        <f>IF($F169=0,"",VLOOKUP($F169,'Draft List'!$D$4:$G$2388,O$2,FALSE))</f>
        <v>Doig</v>
      </c>
    </row>
    <row r="170" spans="1:15" x14ac:dyDescent="0.25">
      <c r="A170">
        <v>7</v>
      </c>
      <c r="B170">
        <v>0</v>
      </c>
      <c r="C170">
        <v>5</v>
      </c>
      <c r="D170" t="s">
        <v>332</v>
      </c>
      <c r="E170">
        <v>3</v>
      </c>
      <c r="F170">
        <v>6125</v>
      </c>
      <c r="G170" t="s">
        <v>416</v>
      </c>
      <c r="H170">
        <v>167</v>
      </c>
      <c r="I170">
        <f t="shared" si="8"/>
        <v>7</v>
      </c>
      <c r="J170">
        <f t="shared" si="9"/>
        <v>0</v>
      </c>
      <c r="K170">
        <f t="shared" si="10"/>
        <v>5</v>
      </c>
      <c r="L170" t="str">
        <f t="shared" si="11"/>
        <v>London Underground</v>
      </c>
      <c r="M170" t="str">
        <f>IF($F170=0,"",VLOOKUP($F170,'Draft List'!$D$4:$G$2388,M$2,FALSE))</f>
        <v>SP</v>
      </c>
      <c r="N170" t="str">
        <f>IF($F170=0,"",VLOOKUP($F170,'Draft List'!$D$4:$G$2388,N$2,FALSE))</f>
        <v>Rafael</v>
      </c>
      <c r="O170" t="str">
        <f>IF($F170=0,"",VLOOKUP($F170,'Draft List'!$D$4:$G$2388,O$2,FALSE))</f>
        <v>García</v>
      </c>
    </row>
    <row r="171" spans="1:15" x14ac:dyDescent="0.25">
      <c r="A171">
        <v>7</v>
      </c>
      <c r="B171">
        <v>0</v>
      </c>
      <c r="C171">
        <v>6</v>
      </c>
      <c r="D171" t="s">
        <v>3149</v>
      </c>
      <c r="E171">
        <v>164</v>
      </c>
      <c r="F171">
        <v>2741</v>
      </c>
      <c r="G171" t="s">
        <v>416</v>
      </c>
      <c r="H171">
        <v>168</v>
      </c>
      <c r="I171">
        <f t="shared" si="8"/>
        <v>7</v>
      </c>
      <c r="J171">
        <f t="shared" si="9"/>
        <v>0</v>
      </c>
      <c r="K171">
        <f t="shared" si="10"/>
        <v>6</v>
      </c>
      <c r="L171" t="str">
        <f t="shared" si="11"/>
        <v>Scottish Claymores</v>
      </c>
      <c r="M171" t="str">
        <f>IF($F171=0,"",VLOOKUP($F171,'Draft List'!$D$4:$G$2388,M$2,FALSE))</f>
        <v>CL</v>
      </c>
      <c r="N171" t="str">
        <f>IF($F171=0,"",VLOOKUP($F171,'Draft List'!$D$4:$G$2388,N$2,FALSE))</f>
        <v>Luis</v>
      </c>
      <c r="O171" t="str">
        <f>IF($F171=0,"",VLOOKUP($F171,'Draft List'!$D$4:$G$2388,O$2,FALSE))</f>
        <v>Castro</v>
      </c>
    </row>
    <row r="172" spans="1:15" x14ac:dyDescent="0.25">
      <c r="A172">
        <v>7</v>
      </c>
      <c r="B172">
        <v>0</v>
      </c>
      <c r="C172">
        <v>7</v>
      </c>
      <c r="D172" t="s">
        <v>3150</v>
      </c>
      <c r="E172">
        <v>166</v>
      </c>
      <c r="F172">
        <v>3545</v>
      </c>
      <c r="G172" t="s">
        <v>416</v>
      </c>
      <c r="H172">
        <v>169</v>
      </c>
      <c r="I172">
        <f t="shared" si="8"/>
        <v>7</v>
      </c>
      <c r="J172">
        <f t="shared" si="9"/>
        <v>0</v>
      </c>
      <c r="K172">
        <f t="shared" si="10"/>
        <v>7</v>
      </c>
      <c r="L172" t="str">
        <f t="shared" si="11"/>
        <v>Toyama Wind Dancers</v>
      </c>
      <c r="M172" t="str">
        <f>IF($F172=0,"",VLOOKUP($F172,'Draft List'!$D$4:$G$2388,M$2,FALSE))</f>
        <v>C</v>
      </c>
      <c r="N172" t="str">
        <f>IF($F172=0,"",VLOOKUP($F172,'Draft List'!$D$4:$G$2388,N$2,FALSE))</f>
        <v>Dale</v>
      </c>
      <c r="O172" t="str">
        <f>IF($F172=0,"",VLOOKUP($F172,'Draft List'!$D$4:$G$2388,O$2,FALSE))</f>
        <v>Conway</v>
      </c>
    </row>
    <row r="173" spans="1:15" x14ac:dyDescent="0.25">
      <c r="A173">
        <v>7</v>
      </c>
      <c r="B173">
        <v>0</v>
      </c>
      <c r="C173">
        <v>8</v>
      </c>
      <c r="D173" t="s">
        <v>325</v>
      </c>
      <c r="E173">
        <v>22</v>
      </c>
      <c r="F173">
        <v>5068</v>
      </c>
      <c r="G173" t="s">
        <v>416</v>
      </c>
      <c r="H173">
        <v>170</v>
      </c>
      <c r="I173">
        <f t="shared" si="8"/>
        <v>7</v>
      </c>
      <c r="J173">
        <f t="shared" si="9"/>
        <v>0</v>
      </c>
      <c r="K173">
        <f t="shared" si="10"/>
        <v>8</v>
      </c>
      <c r="L173" t="str">
        <f t="shared" si="11"/>
        <v>Reno Zephyrs</v>
      </c>
      <c r="M173" t="str">
        <f>IF($F173=0,"",VLOOKUP($F173,'Draft List'!$D$4:$G$2388,M$2,FALSE))</f>
        <v>SP</v>
      </c>
      <c r="N173" t="str">
        <f>IF($F173=0,"",VLOOKUP($F173,'Draft List'!$D$4:$G$2388,N$2,FALSE))</f>
        <v>Martin</v>
      </c>
      <c r="O173" t="str">
        <f>IF($F173=0,"",VLOOKUP($F173,'Draft List'!$D$4:$G$2388,O$2,FALSE))</f>
        <v>Howard</v>
      </c>
    </row>
    <row r="174" spans="1:15" x14ac:dyDescent="0.25">
      <c r="A174">
        <v>7</v>
      </c>
      <c r="B174">
        <v>0</v>
      </c>
      <c r="C174">
        <v>9</v>
      </c>
      <c r="D174" t="s">
        <v>327</v>
      </c>
      <c r="E174">
        <v>21</v>
      </c>
      <c r="F174">
        <v>13617</v>
      </c>
      <c r="G174" t="s">
        <v>416</v>
      </c>
      <c r="H174">
        <v>171</v>
      </c>
      <c r="I174">
        <f t="shared" si="8"/>
        <v>7</v>
      </c>
      <c r="J174">
        <f t="shared" si="9"/>
        <v>0</v>
      </c>
      <c r="K174">
        <f t="shared" si="10"/>
        <v>9</v>
      </c>
      <c r="L174" t="str">
        <f t="shared" si="11"/>
        <v>Palm Springs Codgers</v>
      </c>
      <c r="M174" t="str">
        <f>IF($F174=0,"",VLOOKUP($F174,'Draft List'!$D$4:$G$2388,M$2,FALSE))</f>
        <v>CF</v>
      </c>
      <c r="N174" t="str">
        <f>IF($F174=0,"",VLOOKUP($F174,'Draft List'!$D$4:$G$2388,N$2,FALSE))</f>
        <v>Haranobu</v>
      </c>
      <c r="O174" t="str">
        <f>IF($F174=0,"",VLOOKUP($F174,'Draft List'!$D$4:$G$2388,O$2,FALSE))</f>
        <v>Chikafuji</v>
      </c>
    </row>
    <row r="175" spans="1:15" x14ac:dyDescent="0.25">
      <c r="A175">
        <v>7</v>
      </c>
      <c r="B175">
        <v>0</v>
      </c>
      <c r="C175">
        <v>10</v>
      </c>
      <c r="D175" t="s">
        <v>338</v>
      </c>
      <c r="E175">
        <v>8</v>
      </c>
      <c r="F175">
        <v>14605</v>
      </c>
      <c r="G175" t="s">
        <v>416</v>
      </c>
      <c r="H175">
        <v>172</v>
      </c>
      <c r="I175">
        <f t="shared" si="8"/>
        <v>7</v>
      </c>
      <c r="J175">
        <f t="shared" si="9"/>
        <v>0</v>
      </c>
      <c r="K175">
        <f t="shared" si="10"/>
        <v>10</v>
      </c>
      <c r="L175" t="str">
        <f t="shared" si="11"/>
        <v>New Orleans Trendsetters</v>
      </c>
      <c r="M175" t="str">
        <f>IF($F175=0,"",VLOOKUP($F175,'Draft List'!$D$4:$G$2388,M$2,FALSE))</f>
        <v>1B</v>
      </c>
      <c r="N175" t="str">
        <f>IF($F175=0,"",VLOOKUP($F175,'Draft List'!$D$4:$G$2388,N$2,FALSE))</f>
        <v>Pedro</v>
      </c>
      <c r="O175" t="str">
        <f>IF($F175=0,"",VLOOKUP($F175,'Draft List'!$D$4:$G$2388,O$2,FALSE))</f>
        <v>Moreno</v>
      </c>
    </row>
    <row r="176" spans="1:15" x14ac:dyDescent="0.25">
      <c r="A176">
        <v>7</v>
      </c>
      <c r="B176">
        <v>0</v>
      </c>
      <c r="C176">
        <v>11</v>
      </c>
      <c r="D176" t="s">
        <v>3151</v>
      </c>
      <c r="E176">
        <v>159</v>
      </c>
      <c r="F176">
        <v>11316</v>
      </c>
      <c r="G176" t="s">
        <v>416</v>
      </c>
      <c r="H176">
        <v>173</v>
      </c>
      <c r="I176">
        <f t="shared" si="8"/>
        <v>7</v>
      </c>
      <c r="J176">
        <f t="shared" si="9"/>
        <v>0</v>
      </c>
      <c r="K176">
        <f t="shared" si="10"/>
        <v>11</v>
      </c>
      <c r="L176" t="str">
        <f t="shared" si="11"/>
        <v>Neo-Tokyo Akira</v>
      </c>
      <c r="M176" t="str">
        <f>IF($F176=0,"",VLOOKUP($F176,'Draft List'!$D$4:$G$2388,M$2,FALSE))</f>
        <v>SP</v>
      </c>
      <c r="N176" t="str">
        <f>IF($F176=0,"",VLOOKUP($F176,'Draft List'!$D$4:$G$2388,N$2,FALSE))</f>
        <v>Jake</v>
      </c>
      <c r="O176" t="str">
        <f>IF($F176=0,"",VLOOKUP($F176,'Draft List'!$D$4:$G$2388,O$2,FALSE))</f>
        <v>Aynsley</v>
      </c>
    </row>
    <row r="177" spans="1:15" x14ac:dyDescent="0.25">
      <c r="A177">
        <v>7</v>
      </c>
      <c r="B177">
        <v>0</v>
      </c>
      <c r="C177">
        <v>12</v>
      </c>
      <c r="D177" t="s">
        <v>336</v>
      </c>
      <c r="E177">
        <v>20</v>
      </c>
      <c r="F177">
        <v>16050</v>
      </c>
      <c r="G177" t="s">
        <v>416</v>
      </c>
      <c r="H177">
        <v>174</v>
      </c>
      <c r="I177">
        <f t="shared" si="8"/>
        <v>7</v>
      </c>
      <c r="J177">
        <f t="shared" si="9"/>
        <v>0</v>
      </c>
      <c r="K177">
        <f t="shared" si="10"/>
        <v>12</v>
      </c>
      <c r="L177" t="str">
        <f t="shared" si="11"/>
        <v>Bakersfield Bears</v>
      </c>
      <c r="M177" t="str">
        <f>IF($F177=0,"",VLOOKUP($F177,'Draft List'!$D$4:$G$2388,M$2,FALSE))</f>
        <v>1B</v>
      </c>
      <c r="N177" t="str">
        <f>IF($F177=0,"",VLOOKUP($F177,'Draft List'!$D$4:$G$2388,N$2,FALSE))</f>
        <v>Samuel</v>
      </c>
      <c r="O177" t="str">
        <f>IF($F177=0,"",VLOOKUP($F177,'Draft List'!$D$4:$G$2388,O$2,FALSE))</f>
        <v>Ouellet</v>
      </c>
    </row>
    <row r="178" spans="1:15" x14ac:dyDescent="0.25">
      <c r="A178">
        <v>7</v>
      </c>
      <c r="B178">
        <v>0</v>
      </c>
      <c r="C178">
        <v>13</v>
      </c>
      <c r="D178" t="s">
        <v>333</v>
      </c>
      <c r="E178">
        <v>1</v>
      </c>
      <c r="F178">
        <v>14608</v>
      </c>
      <c r="G178" t="s">
        <v>416</v>
      </c>
      <c r="H178">
        <v>175</v>
      </c>
      <c r="I178">
        <f t="shared" si="8"/>
        <v>7</v>
      </c>
      <c r="J178">
        <f t="shared" si="9"/>
        <v>0</v>
      </c>
      <c r="K178">
        <f t="shared" si="10"/>
        <v>13</v>
      </c>
      <c r="L178" t="str">
        <f t="shared" si="11"/>
        <v>Arlington Bureaucrats</v>
      </c>
      <c r="M178" t="str">
        <f>IF($F178=0,"",VLOOKUP($F178,'Draft List'!$D$4:$G$2388,M$2,FALSE))</f>
        <v>RF</v>
      </c>
      <c r="N178" t="str">
        <f>IF($F178=0,"",VLOOKUP($F178,'Draft List'!$D$4:$G$2388,N$2,FALSE))</f>
        <v>Mark</v>
      </c>
      <c r="O178" t="str">
        <f>IF($F178=0,"",VLOOKUP($F178,'Draft List'!$D$4:$G$2388,O$2,FALSE))</f>
        <v>Alexander</v>
      </c>
    </row>
    <row r="179" spans="1:15" x14ac:dyDescent="0.25">
      <c r="A179">
        <v>7</v>
      </c>
      <c r="B179">
        <v>0</v>
      </c>
      <c r="C179">
        <v>14</v>
      </c>
      <c r="D179" t="s">
        <v>326</v>
      </c>
      <c r="E179">
        <v>13</v>
      </c>
      <c r="F179">
        <v>6933</v>
      </c>
      <c r="G179" t="s">
        <v>416</v>
      </c>
      <c r="H179">
        <v>176</v>
      </c>
      <c r="I179">
        <f t="shared" si="8"/>
        <v>7</v>
      </c>
      <c r="J179">
        <f t="shared" si="9"/>
        <v>0</v>
      </c>
      <c r="K179">
        <f t="shared" si="10"/>
        <v>14</v>
      </c>
      <c r="L179" t="str">
        <f t="shared" si="11"/>
        <v>Canton Longshoremen</v>
      </c>
      <c r="M179" t="str">
        <f>IF($F179=0,"",VLOOKUP($F179,'Draft List'!$D$4:$G$2388,M$2,FALSE))</f>
        <v>CL</v>
      </c>
      <c r="N179" t="str">
        <f>IF($F179=0,"",VLOOKUP($F179,'Draft List'!$D$4:$G$2388,N$2,FALSE))</f>
        <v>Mike</v>
      </c>
      <c r="O179" t="str">
        <f>IF($F179=0,"",VLOOKUP($F179,'Draft List'!$D$4:$G$2388,O$2,FALSE))</f>
        <v>Jackson</v>
      </c>
    </row>
    <row r="180" spans="1:15" ht="15.75" customHeight="1" x14ac:dyDescent="0.25">
      <c r="A180">
        <v>7</v>
      </c>
      <c r="B180">
        <v>0</v>
      </c>
      <c r="C180">
        <v>15</v>
      </c>
      <c r="D180" t="s">
        <v>343</v>
      </c>
      <c r="E180">
        <v>12</v>
      </c>
      <c r="F180">
        <v>14606</v>
      </c>
      <c r="G180" t="s">
        <v>416</v>
      </c>
      <c r="H180">
        <v>177</v>
      </c>
      <c r="I180">
        <f t="shared" si="8"/>
        <v>7</v>
      </c>
      <c r="J180">
        <f t="shared" si="9"/>
        <v>0</v>
      </c>
      <c r="K180">
        <f t="shared" si="10"/>
        <v>15</v>
      </c>
      <c r="L180" t="str">
        <f t="shared" si="11"/>
        <v>San Antonio Calzones of Laredo</v>
      </c>
      <c r="M180" t="str">
        <f>IF($F180=0,"",VLOOKUP($F180,'Draft List'!$D$4:$G$2388,M$2,FALSE))</f>
        <v>3B</v>
      </c>
      <c r="N180" t="str">
        <f>IF($F180=0,"",VLOOKUP($F180,'Draft List'!$D$4:$G$2388,N$2,FALSE))</f>
        <v>Mark</v>
      </c>
      <c r="O180" t="str">
        <f>IF($F180=0,"",VLOOKUP($F180,'Draft List'!$D$4:$G$2388,O$2,FALSE))</f>
        <v>Johnson</v>
      </c>
    </row>
    <row r="181" spans="1:15" x14ac:dyDescent="0.25">
      <c r="A181">
        <v>7</v>
      </c>
      <c r="B181">
        <v>0</v>
      </c>
      <c r="C181">
        <v>16</v>
      </c>
      <c r="D181" t="s">
        <v>339</v>
      </c>
      <c r="E181">
        <v>16</v>
      </c>
      <c r="F181">
        <v>3174</v>
      </c>
      <c r="G181" t="s">
        <v>416</v>
      </c>
      <c r="H181">
        <v>178</v>
      </c>
      <c r="I181">
        <f t="shared" si="8"/>
        <v>7</v>
      </c>
      <c r="J181">
        <f t="shared" si="9"/>
        <v>0</v>
      </c>
      <c r="K181">
        <f t="shared" si="10"/>
        <v>16</v>
      </c>
      <c r="L181" t="str">
        <f t="shared" si="11"/>
        <v>Fargo Dinosaurs</v>
      </c>
      <c r="M181" t="str">
        <f>IF($F181=0,"",VLOOKUP($F181,'Draft List'!$D$4:$G$2388,M$2,FALSE))</f>
        <v>3B</v>
      </c>
      <c r="N181" t="str">
        <f>IF($F181=0,"",VLOOKUP($F181,'Draft List'!$D$4:$G$2388,N$2,FALSE))</f>
        <v>Mike</v>
      </c>
      <c r="O181" t="str">
        <f>IF($F181=0,"",VLOOKUP($F181,'Draft List'!$D$4:$G$2388,O$2,FALSE))</f>
        <v>Powell</v>
      </c>
    </row>
    <row r="182" spans="1:15" x14ac:dyDescent="0.25">
      <c r="A182">
        <v>7</v>
      </c>
      <c r="B182">
        <v>0</v>
      </c>
      <c r="C182">
        <v>17</v>
      </c>
      <c r="D182" t="s">
        <v>331</v>
      </c>
      <c r="E182">
        <v>10</v>
      </c>
      <c r="F182">
        <v>1413</v>
      </c>
      <c r="G182" t="s">
        <v>416</v>
      </c>
      <c r="H182">
        <v>179</v>
      </c>
      <c r="I182">
        <f t="shared" si="8"/>
        <v>7</v>
      </c>
      <c r="J182">
        <f t="shared" si="9"/>
        <v>0</v>
      </c>
      <c r="K182">
        <f t="shared" si="10"/>
        <v>17</v>
      </c>
      <c r="L182" t="str">
        <f t="shared" si="11"/>
        <v>Kentucky Thoroughbreds</v>
      </c>
      <c r="M182" t="str">
        <f>IF($F182=0,"",VLOOKUP($F182,'Draft List'!$D$4:$G$2388,M$2,FALSE))</f>
        <v>2B</v>
      </c>
      <c r="N182" t="str">
        <f>IF($F182=0,"",VLOOKUP($F182,'Draft List'!$D$4:$G$2388,N$2,FALSE))</f>
        <v>Rubén</v>
      </c>
      <c r="O182" t="str">
        <f>IF($F182=0,"",VLOOKUP($F182,'Draft List'!$D$4:$G$2388,O$2,FALSE))</f>
        <v>Ortega</v>
      </c>
    </row>
    <row r="183" spans="1:15" x14ac:dyDescent="0.25">
      <c r="A183">
        <v>7</v>
      </c>
      <c r="B183">
        <v>0</v>
      </c>
      <c r="C183">
        <v>18</v>
      </c>
      <c r="D183" t="s">
        <v>323</v>
      </c>
      <c r="E183">
        <v>24</v>
      </c>
      <c r="F183">
        <v>10600</v>
      </c>
      <c r="G183" t="s">
        <v>416</v>
      </c>
      <c r="H183">
        <v>180</v>
      </c>
      <c r="I183">
        <f t="shared" si="8"/>
        <v>7</v>
      </c>
      <c r="J183">
        <f t="shared" si="9"/>
        <v>0</v>
      </c>
      <c r="K183">
        <f t="shared" si="10"/>
        <v>18</v>
      </c>
      <c r="L183" t="str">
        <f t="shared" si="11"/>
        <v>Yuma Bulldozers</v>
      </c>
      <c r="M183" t="str">
        <f>IF($F183=0,"",VLOOKUP($F183,'Draft List'!$D$4:$G$2388,M$2,FALSE))</f>
        <v>RF</v>
      </c>
      <c r="N183" t="str">
        <f>IF($F183=0,"",VLOOKUP($F183,'Draft List'!$D$4:$G$2388,N$2,FALSE))</f>
        <v>Jim</v>
      </c>
      <c r="O183" t="str">
        <f>IF($F183=0,"",VLOOKUP($F183,'Draft List'!$D$4:$G$2388,O$2,FALSE))</f>
        <v>Bowen</v>
      </c>
    </row>
    <row r="184" spans="1:15" x14ac:dyDescent="0.25">
      <c r="A184">
        <v>7</v>
      </c>
      <c r="B184">
        <v>0</v>
      </c>
      <c r="C184">
        <v>19</v>
      </c>
      <c r="D184" t="s">
        <v>335</v>
      </c>
      <c r="E184">
        <v>15</v>
      </c>
      <c r="F184">
        <v>16093</v>
      </c>
      <c r="G184" t="s">
        <v>416</v>
      </c>
      <c r="H184">
        <v>181</v>
      </c>
      <c r="I184">
        <f t="shared" si="8"/>
        <v>7</v>
      </c>
      <c r="J184">
        <f t="shared" si="9"/>
        <v>0</v>
      </c>
      <c r="K184">
        <f t="shared" si="10"/>
        <v>19</v>
      </c>
      <c r="L184" t="str">
        <f t="shared" si="11"/>
        <v>Duluth Warriors</v>
      </c>
      <c r="M184" t="str">
        <f>IF($F184=0,"",VLOOKUP($F184,'Draft List'!$D$4:$G$2388,M$2,FALSE))</f>
        <v>RF</v>
      </c>
      <c r="N184" t="str">
        <f>IF($F184=0,"",VLOOKUP($F184,'Draft List'!$D$4:$G$2388,N$2,FALSE))</f>
        <v>Greg</v>
      </c>
      <c r="O184" t="str">
        <f>IF($F184=0,"",VLOOKUP($F184,'Draft List'!$D$4:$G$2388,O$2,FALSE))</f>
        <v>Stanley</v>
      </c>
    </row>
    <row r="185" spans="1:15" x14ac:dyDescent="0.25">
      <c r="A185">
        <v>7</v>
      </c>
      <c r="B185">
        <v>0</v>
      </c>
      <c r="C185">
        <v>20</v>
      </c>
      <c r="D185" t="s">
        <v>330</v>
      </c>
      <c r="E185">
        <v>11</v>
      </c>
      <c r="F185">
        <v>14716</v>
      </c>
      <c r="G185" t="s">
        <v>416</v>
      </c>
      <c r="H185">
        <v>182</v>
      </c>
      <c r="I185">
        <f t="shared" si="8"/>
        <v>7</v>
      </c>
      <c r="J185">
        <f t="shared" si="9"/>
        <v>0</v>
      </c>
      <c r="K185">
        <f t="shared" si="10"/>
        <v>20</v>
      </c>
      <c r="L185" t="str">
        <f t="shared" si="11"/>
        <v>West Virginia Alleghenies</v>
      </c>
      <c r="M185" t="str">
        <f>IF($F185=0,"",VLOOKUP($F185,'Draft List'!$D$4:$G$2388,M$2,FALSE))</f>
        <v>1B</v>
      </c>
      <c r="N185" t="str">
        <f>IF($F185=0,"",VLOOKUP($F185,'Draft List'!$D$4:$G$2388,N$2,FALSE))</f>
        <v>Bastiaan</v>
      </c>
      <c r="O185" t="str">
        <f>IF($F185=0,"",VLOOKUP($F185,'Draft List'!$D$4:$G$2388,O$2,FALSE))</f>
        <v>Jansen</v>
      </c>
    </row>
    <row r="186" spans="1:15" x14ac:dyDescent="0.25">
      <c r="A186">
        <v>7</v>
      </c>
      <c r="B186">
        <v>0</v>
      </c>
      <c r="C186">
        <v>21</v>
      </c>
      <c r="D186" t="s">
        <v>3152</v>
      </c>
      <c r="E186">
        <v>163</v>
      </c>
      <c r="F186">
        <v>6894</v>
      </c>
      <c r="G186" t="s">
        <v>416</v>
      </c>
      <c r="H186">
        <v>183</v>
      </c>
      <c r="I186">
        <f t="shared" si="8"/>
        <v>7</v>
      </c>
      <c r="J186">
        <f t="shared" si="9"/>
        <v>0</v>
      </c>
      <c r="K186">
        <f t="shared" si="10"/>
        <v>21</v>
      </c>
      <c r="L186" t="str">
        <f t="shared" si="11"/>
        <v>Havana Leones</v>
      </c>
      <c r="M186" t="str">
        <f>IF($F186=0,"",VLOOKUP($F186,'Draft List'!$D$4:$G$2388,M$2,FALSE))</f>
        <v>SP</v>
      </c>
      <c r="N186" t="str">
        <f>IF($F186=0,"",VLOOKUP($F186,'Draft List'!$D$4:$G$2388,N$2,FALSE))</f>
        <v>Ricardo</v>
      </c>
      <c r="O186" t="str">
        <f>IF($F186=0,"",VLOOKUP($F186,'Draft List'!$D$4:$G$2388,O$2,FALSE))</f>
        <v>Luna</v>
      </c>
    </row>
    <row r="187" spans="1:15" x14ac:dyDescent="0.25">
      <c r="A187">
        <v>7</v>
      </c>
      <c r="B187">
        <v>0</v>
      </c>
      <c r="C187">
        <v>22</v>
      </c>
      <c r="D187" t="s">
        <v>329</v>
      </c>
      <c r="E187">
        <v>9</v>
      </c>
      <c r="F187">
        <v>2071</v>
      </c>
      <c r="G187" t="s">
        <v>416</v>
      </c>
      <c r="H187">
        <v>184</v>
      </c>
      <c r="I187">
        <f t="shared" si="8"/>
        <v>7</v>
      </c>
      <c r="J187">
        <f t="shared" si="9"/>
        <v>0</v>
      </c>
      <c r="K187">
        <f t="shared" si="10"/>
        <v>22</v>
      </c>
      <c r="L187" t="str">
        <f t="shared" si="11"/>
        <v>Florida Featherheads</v>
      </c>
      <c r="M187" t="str">
        <f>IF($F187=0,"",VLOOKUP($F187,'Draft List'!$D$4:$G$2388,M$2,FALSE))</f>
        <v>RP</v>
      </c>
      <c r="N187" t="str">
        <f>IF($F187=0,"",VLOOKUP($F187,'Draft List'!$D$4:$G$2388,N$2,FALSE))</f>
        <v>Roy</v>
      </c>
      <c r="O187" t="str">
        <f>IF($F187=0,"",VLOOKUP($F187,'Draft List'!$D$4:$G$2388,O$2,FALSE))</f>
        <v>Mayes</v>
      </c>
    </row>
    <row r="188" spans="1:15" x14ac:dyDescent="0.25">
      <c r="A188">
        <v>7</v>
      </c>
      <c r="B188">
        <v>0</v>
      </c>
      <c r="C188">
        <v>23</v>
      </c>
      <c r="D188" t="s">
        <v>3154</v>
      </c>
      <c r="E188">
        <v>18</v>
      </c>
      <c r="F188">
        <v>16554</v>
      </c>
      <c r="G188" t="s">
        <v>416</v>
      </c>
      <c r="H188">
        <v>185</v>
      </c>
      <c r="I188">
        <f t="shared" si="8"/>
        <v>7</v>
      </c>
      <c r="J188">
        <f t="shared" si="9"/>
        <v>0</v>
      </c>
      <c r="K188">
        <f t="shared" si="10"/>
        <v>23</v>
      </c>
      <c r="L188" t="str">
        <f t="shared" si="11"/>
        <v>Hartford Harpoon</v>
      </c>
      <c r="M188" t="str">
        <f>IF($F188=0,"",VLOOKUP($F188,'Draft List'!$D$4:$G$2388,M$2,FALSE))</f>
        <v>SP</v>
      </c>
      <c r="N188" t="str">
        <f>IF($F188=0,"",VLOOKUP($F188,'Draft List'!$D$4:$G$2388,N$2,FALSE))</f>
        <v>Landon</v>
      </c>
      <c r="O188" t="str">
        <f>IF($F188=0,"",VLOOKUP($F188,'Draft List'!$D$4:$G$2388,O$2,FALSE))</f>
        <v>Lee</v>
      </c>
    </row>
    <row r="189" spans="1:15" x14ac:dyDescent="0.25">
      <c r="A189">
        <v>7</v>
      </c>
      <c r="B189">
        <v>0</v>
      </c>
      <c r="C189">
        <v>24</v>
      </c>
      <c r="D189" t="s">
        <v>324</v>
      </c>
      <c r="E189">
        <v>19</v>
      </c>
      <c r="F189">
        <v>14718</v>
      </c>
      <c r="G189" t="s">
        <v>416</v>
      </c>
      <c r="H189">
        <v>186</v>
      </c>
      <c r="I189">
        <f t="shared" si="8"/>
        <v>7</v>
      </c>
      <c r="J189">
        <f t="shared" si="9"/>
        <v>0</v>
      </c>
      <c r="K189">
        <f t="shared" si="10"/>
        <v>24</v>
      </c>
      <c r="L189" t="str">
        <f t="shared" si="11"/>
        <v>Aurora Borealis</v>
      </c>
      <c r="M189" t="str">
        <f>IF($F189=0,"",VLOOKUP($F189,'Draft List'!$D$4:$G$2388,M$2,FALSE))</f>
        <v>SP</v>
      </c>
      <c r="N189" t="str">
        <f>IF($F189=0,"",VLOOKUP($F189,'Draft List'!$D$4:$G$2388,N$2,FALSE))</f>
        <v>Jesús</v>
      </c>
      <c r="O189" t="str">
        <f>IF($F189=0,"",VLOOKUP($F189,'Draft List'!$D$4:$G$2388,O$2,FALSE))</f>
        <v>Booth</v>
      </c>
    </row>
    <row r="190" spans="1:15" x14ac:dyDescent="0.25">
      <c r="A190">
        <v>7</v>
      </c>
      <c r="B190">
        <v>0</v>
      </c>
      <c r="C190">
        <v>25</v>
      </c>
      <c r="D190" t="s">
        <v>3153</v>
      </c>
      <c r="E190">
        <v>161</v>
      </c>
      <c r="F190">
        <v>8602</v>
      </c>
      <c r="G190" t="s">
        <v>416</v>
      </c>
      <c r="H190">
        <v>187</v>
      </c>
      <c r="I190">
        <f t="shared" si="8"/>
        <v>7</v>
      </c>
      <c r="J190">
        <f t="shared" si="9"/>
        <v>0</v>
      </c>
      <c r="K190">
        <f t="shared" si="10"/>
        <v>25</v>
      </c>
      <c r="L190" t="str">
        <f t="shared" si="11"/>
        <v>Shin Seiki Evas</v>
      </c>
      <c r="M190" t="str">
        <f>IF($F190=0,"",VLOOKUP($F190,'Draft List'!$D$4:$G$2388,M$2,FALSE))</f>
        <v>CF</v>
      </c>
      <c r="N190" t="str">
        <f>IF($F190=0,"",VLOOKUP($F190,'Draft List'!$D$4:$G$2388,N$2,FALSE))</f>
        <v>Robert</v>
      </c>
      <c r="O190" t="str">
        <f>IF($F190=0,"",VLOOKUP($F190,'Draft List'!$D$4:$G$2388,O$2,FALSE))</f>
        <v>Pratt</v>
      </c>
    </row>
    <row r="191" spans="1:15" x14ac:dyDescent="0.25">
      <c r="A191">
        <v>7</v>
      </c>
      <c r="B191">
        <v>0</v>
      </c>
      <c r="C191">
        <v>26</v>
      </c>
      <c r="D191" t="s">
        <v>3155</v>
      </c>
      <c r="E191">
        <v>167</v>
      </c>
      <c r="F191">
        <v>612</v>
      </c>
      <c r="G191" t="s">
        <v>416</v>
      </c>
      <c r="H191">
        <v>188</v>
      </c>
      <c r="I191">
        <f t="shared" si="8"/>
        <v>7</v>
      </c>
      <c r="J191">
        <f t="shared" si="9"/>
        <v>0</v>
      </c>
      <c r="K191">
        <f t="shared" si="10"/>
        <v>26</v>
      </c>
      <c r="L191" t="str">
        <f t="shared" si="11"/>
        <v>Okinawa Shisa</v>
      </c>
      <c r="M191" t="str">
        <f>IF($F191=0,"",VLOOKUP($F191,'Draft List'!$D$4:$G$2388,M$2,FALSE))</f>
        <v>SP</v>
      </c>
      <c r="N191" t="str">
        <f>IF($F191=0,"",VLOOKUP($F191,'Draft List'!$D$4:$G$2388,N$2,FALSE))</f>
        <v>Esteban</v>
      </c>
      <c r="O191" t="str">
        <f>IF($F191=0,"",VLOOKUP($F191,'Draft List'!$D$4:$G$2388,O$2,FALSE))</f>
        <v>Ruíz</v>
      </c>
    </row>
    <row r="192" spans="1:15" x14ac:dyDescent="0.25">
      <c r="A192">
        <v>8</v>
      </c>
      <c r="B192">
        <v>0</v>
      </c>
      <c r="C192">
        <v>1</v>
      </c>
      <c r="D192" t="s">
        <v>323</v>
      </c>
      <c r="E192">
        <v>24</v>
      </c>
      <c r="F192">
        <v>4510</v>
      </c>
      <c r="G192" t="s">
        <v>416</v>
      </c>
      <c r="H192">
        <v>189</v>
      </c>
      <c r="I192">
        <f t="shared" si="8"/>
        <v>8</v>
      </c>
      <c r="J192">
        <f t="shared" si="9"/>
        <v>0</v>
      </c>
      <c r="K192">
        <f t="shared" si="10"/>
        <v>1</v>
      </c>
      <c r="L192" t="str">
        <f t="shared" si="11"/>
        <v>Yuma Bulldozers</v>
      </c>
      <c r="M192" t="str">
        <f>IF($F192=0,"",VLOOKUP($F192,'Draft List'!$D$4:$G$2388,M$2,FALSE))</f>
        <v>SP</v>
      </c>
      <c r="N192" t="str">
        <f>IF($F192=0,"",VLOOKUP($F192,'Draft List'!$D$4:$G$2388,N$2,FALSE))</f>
        <v>Paul</v>
      </c>
      <c r="O192" t="str">
        <f>IF($F192=0,"",VLOOKUP($F192,'Draft List'!$D$4:$G$2388,O$2,FALSE))</f>
        <v>Olsen</v>
      </c>
    </row>
    <row r="193" spans="1:15" x14ac:dyDescent="0.25">
      <c r="A193">
        <v>8</v>
      </c>
      <c r="B193">
        <v>0</v>
      </c>
      <c r="C193">
        <v>2</v>
      </c>
      <c r="D193" t="s">
        <v>328</v>
      </c>
      <c r="E193">
        <v>17</v>
      </c>
      <c r="F193">
        <v>16083</v>
      </c>
      <c r="G193" t="s">
        <v>416</v>
      </c>
      <c r="H193">
        <v>190</v>
      </c>
      <c r="I193">
        <f t="shared" si="8"/>
        <v>8</v>
      </c>
      <c r="J193">
        <f t="shared" si="9"/>
        <v>0</v>
      </c>
      <c r="K193">
        <f t="shared" si="10"/>
        <v>2</v>
      </c>
      <c r="L193" t="str">
        <f t="shared" si="11"/>
        <v>Kalamazoo Badgers</v>
      </c>
      <c r="M193" t="str">
        <f>IF($F193=0,"",VLOOKUP($F193,'Draft List'!$D$4:$G$2388,M$2,FALSE))</f>
        <v>C</v>
      </c>
      <c r="N193" t="str">
        <f>IF($F193=0,"",VLOOKUP($F193,'Draft List'!$D$4:$G$2388,N$2,FALSE))</f>
        <v>Robinson</v>
      </c>
      <c r="O193" t="str">
        <f>IF($F193=0,"",VLOOKUP($F193,'Draft List'!$D$4:$G$2388,O$2,FALSE))</f>
        <v>Martínez</v>
      </c>
    </row>
    <row r="194" spans="1:15" x14ac:dyDescent="0.25">
      <c r="A194">
        <v>8</v>
      </c>
      <c r="B194">
        <v>0</v>
      </c>
      <c r="C194">
        <v>3</v>
      </c>
      <c r="D194" t="s">
        <v>3147</v>
      </c>
      <c r="E194">
        <v>162</v>
      </c>
      <c r="F194">
        <v>1923</v>
      </c>
      <c r="G194" t="s">
        <v>416</v>
      </c>
      <c r="H194">
        <v>191</v>
      </c>
      <c r="I194">
        <f t="shared" si="8"/>
        <v>8</v>
      </c>
      <c r="J194">
        <f t="shared" si="9"/>
        <v>0</v>
      </c>
      <c r="K194">
        <f t="shared" si="10"/>
        <v>3</v>
      </c>
      <c r="L194" t="str">
        <f t="shared" si="11"/>
        <v>San Juan Coqui</v>
      </c>
      <c r="M194" t="str">
        <f>IF($F194=0,"",VLOOKUP($F194,'Draft List'!$D$4:$G$2388,M$2,FALSE))</f>
        <v>SP</v>
      </c>
      <c r="N194" t="str">
        <f>IF($F194=0,"",VLOOKUP($F194,'Draft List'!$D$4:$G$2388,N$2,FALSE))</f>
        <v>Nick</v>
      </c>
      <c r="O194" t="str">
        <f>IF($F194=0,"",VLOOKUP($F194,'Draft List'!$D$4:$G$2388,O$2,FALSE))</f>
        <v>Roberts</v>
      </c>
    </row>
    <row r="195" spans="1:15" x14ac:dyDescent="0.25">
      <c r="A195">
        <v>8</v>
      </c>
      <c r="B195">
        <v>0</v>
      </c>
      <c r="C195">
        <v>4</v>
      </c>
      <c r="D195" t="s">
        <v>3148</v>
      </c>
      <c r="E195">
        <v>2</v>
      </c>
      <c r="F195">
        <v>2893</v>
      </c>
      <c r="G195" t="s">
        <v>416</v>
      </c>
      <c r="H195">
        <v>192</v>
      </c>
      <c r="I195">
        <f t="shared" si="8"/>
        <v>8</v>
      </c>
      <c r="J195">
        <f t="shared" si="9"/>
        <v>0</v>
      </c>
      <c r="K195">
        <f t="shared" si="10"/>
        <v>4</v>
      </c>
      <c r="L195" t="str">
        <f t="shared" si="11"/>
        <v>Amsterdam Lions</v>
      </c>
      <c r="M195" t="str">
        <f>IF($F195=0,"",VLOOKUP($F195,'Draft List'!$D$4:$G$2388,M$2,FALSE))</f>
        <v>SS</v>
      </c>
      <c r="N195" t="str">
        <f>IF($F195=0,"",VLOOKUP($F195,'Draft List'!$D$4:$G$2388,N$2,FALSE))</f>
        <v>Salvador</v>
      </c>
      <c r="O195" t="str">
        <f>IF($F195=0,"",VLOOKUP($F195,'Draft List'!$D$4:$G$2388,O$2,FALSE))</f>
        <v>Padilla</v>
      </c>
    </row>
    <row r="196" spans="1:15" x14ac:dyDescent="0.25">
      <c r="A196">
        <v>8</v>
      </c>
      <c r="B196">
        <v>0</v>
      </c>
      <c r="C196">
        <v>5</v>
      </c>
      <c r="D196" t="s">
        <v>332</v>
      </c>
      <c r="E196">
        <v>3</v>
      </c>
      <c r="F196">
        <v>4576</v>
      </c>
      <c r="G196" t="s">
        <v>416</v>
      </c>
      <c r="H196">
        <v>193</v>
      </c>
      <c r="I196">
        <f t="shared" si="8"/>
        <v>8</v>
      </c>
      <c r="J196">
        <f t="shared" si="9"/>
        <v>0</v>
      </c>
      <c r="K196">
        <f t="shared" si="10"/>
        <v>5</v>
      </c>
      <c r="L196" t="str">
        <f t="shared" si="11"/>
        <v>London Underground</v>
      </c>
      <c r="M196" t="str">
        <f>IF($F196=0,"",VLOOKUP($F196,'Draft List'!$D$4:$G$2388,M$2,FALSE))</f>
        <v>C</v>
      </c>
      <c r="N196" t="str">
        <f>IF($F196=0,"",VLOOKUP($F196,'Draft List'!$D$4:$G$2388,N$2,FALSE))</f>
        <v>Jasper</v>
      </c>
      <c r="O196" t="str">
        <f>IF($F196=0,"",VLOOKUP($F196,'Draft List'!$D$4:$G$2388,O$2,FALSE))</f>
        <v>Clark</v>
      </c>
    </row>
    <row r="197" spans="1:15" x14ac:dyDescent="0.25">
      <c r="A197">
        <v>8</v>
      </c>
      <c r="B197">
        <v>0</v>
      </c>
      <c r="C197">
        <v>6</v>
      </c>
      <c r="D197" t="s">
        <v>3149</v>
      </c>
      <c r="E197">
        <v>164</v>
      </c>
      <c r="F197">
        <v>14516</v>
      </c>
      <c r="G197" t="s">
        <v>416</v>
      </c>
      <c r="H197">
        <v>194</v>
      </c>
      <c r="I197">
        <f t="shared" ref="I197:I260" si="12">INT(A197)</f>
        <v>8</v>
      </c>
      <c r="J197">
        <f t="shared" ref="J197:J260" si="13">B197</f>
        <v>0</v>
      </c>
      <c r="K197">
        <f t="shared" ref="K197:K260" si="14">C197</f>
        <v>6</v>
      </c>
      <c r="L197" t="str">
        <f t="shared" ref="L197:L260" si="15">D197</f>
        <v>Scottish Claymores</v>
      </c>
      <c r="M197" t="str">
        <f>IF($F197=0,"",VLOOKUP($F197,'Draft List'!$D$4:$G$2388,M$2,FALSE))</f>
        <v>3B</v>
      </c>
      <c r="N197" t="str">
        <f>IF($F197=0,"",VLOOKUP($F197,'Draft List'!$D$4:$G$2388,N$2,FALSE))</f>
        <v>Keith</v>
      </c>
      <c r="O197" t="str">
        <f>IF($F197=0,"",VLOOKUP($F197,'Draft List'!$D$4:$G$2388,O$2,FALSE))</f>
        <v>Anderson</v>
      </c>
    </row>
    <row r="198" spans="1:15" x14ac:dyDescent="0.25">
      <c r="A198">
        <v>8</v>
      </c>
      <c r="B198">
        <v>0</v>
      </c>
      <c r="C198">
        <v>7</v>
      </c>
      <c r="D198" t="s">
        <v>3150</v>
      </c>
      <c r="E198">
        <v>166</v>
      </c>
      <c r="F198">
        <v>6089</v>
      </c>
      <c r="G198" t="s">
        <v>416</v>
      </c>
      <c r="H198">
        <v>195</v>
      </c>
      <c r="I198">
        <f t="shared" si="12"/>
        <v>8</v>
      </c>
      <c r="J198">
        <f t="shared" si="13"/>
        <v>0</v>
      </c>
      <c r="K198">
        <f t="shared" si="14"/>
        <v>7</v>
      </c>
      <c r="L198" t="str">
        <f t="shared" si="15"/>
        <v>Toyama Wind Dancers</v>
      </c>
      <c r="M198" t="str">
        <f>IF($F198=0,"",VLOOKUP($F198,'Draft List'!$D$4:$G$2388,M$2,FALSE))</f>
        <v>CF</v>
      </c>
      <c r="N198" t="str">
        <f>IF($F198=0,"",VLOOKUP($F198,'Draft List'!$D$4:$G$2388,N$2,FALSE))</f>
        <v>Caleb</v>
      </c>
      <c r="O198" t="str">
        <f>IF($F198=0,"",VLOOKUP($F198,'Draft List'!$D$4:$G$2388,O$2,FALSE))</f>
        <v>Simmons</v>
      </c>
    </row>
    <row r="199" spans="1:15" x14ac:dyDescent="0.25">
      <c r="A199">
        <v>8</v>
      </c>
      <c r="B199">
        <v>0</v>
      </c>
      <c r="C199">
        <v>8</v>
      </c>
      <c r="D199" t="s">
        <v>325</v>
      </c>
      <c r="E199">
        <v>22</v>
      </c>
      <c r="F199">
        <v>7665</v>
      </c>
      <c r="G199" t="s">
        <v>416</v>
      </c>
      <c r="H199">
        <v>196</v>
      </c>
      <c r="I199">
        <f t="shared" si="12"/>
        <v>8</v>
      </c>
      <c r="J199">
        <f t="shared" si="13"/>
        <v>0</v>
      </c>
      <c r="K199">
        <f t="shared" si="14"/>
        <v>8</v>
      </c>
      <c r="L199" t="str">
        <f t="shared" si="15"/>
        <v>Reno Zephyrs</v>
      </c>
      <c r="M199" t="str">
        <f>IF($F199=0,"",VLOOKUP($F199,'Draft List'!$D$4:$G$2388,M$2,FALSE))</f>
        <v>SP</v>
      </c>
      <c r="N199" t="str">
        <f>IF($F199=0,"",VLOOKUP($F199,'Draft List'!$D$4:$G$2388,N$2,FALSE))</f>
        <v>Alex</v>
      </c>
      <c r="O199" t="str">
        <f>IF($F199=0,"",VLOOKUP($F199,'Draft List'!$D$4:$G$2388,O$2,FALSE))</f>
        <v>Bush</v>
      </c>
    </row>
    <row r="200" spans="1:15" x14ac:dyDescent="0.25">
      <c r="A200">
        <v>8</v>
      </c>
      <c r="B200">
        <v>0</v>
      </c>
      <c r="C200">
        <v>9</v>
      </c>
      <c r="D200" t="s">
        <v>327</v>
      </c>
      <c r="E200">
        <v>21</v>
      </c>
      <c r="F200">
        <v>5105</v>
      </c>
      <c r="G200" t="s">
        <v>416</v>
      </c>
      <c r="H200">
        <v>197</v>
      </c>
      <c r="I200">
        <f t="shared" si="12"/>
        <v>8</v>
      </c>
      <c r="J200">
        <f t="shared" si="13"/>
        <v>0</v>
      </c>
      <c r="K200">
        <f t="shared" si="14"/>
        <v>9</v>
      </c>
      <c r="L200" t="str">
        <f t="shared" si="15"/>
        <v>Palm Springs Codgers</v>
      </c>
      <c r="M200" t="str">
        <f>IF($F200=0,"",VLOOKUP($F200,'Draft List'!$D$4:$G$2388,M$2,FALSE))</f>
        <v>RP</v>
      </c>
      <c r="N200" t="str">
        <f>IF($F200=0,"",VLOOKUP($F200,'Draft List'!$D$4:$G$2388,N$2,FALSE))</f>
        <v>Enrique</v>
      </c>
      <c r="O200" t="str">
        <f>IF($F200=0,"",VLOOKUP($F200,'Draft List'!$D$4:$G$2388,O$2,FALSE))</f>
        <v>Gabino</v>
      </c>
    </row>
    <row r="201" spans="1:15" x14ac:dyDescent="0.25">
      <c r="A201">
        <v>8</v>
      </c>
      <c r="B201">
        <v>0</v>
      </c>
      <c r="C201">
        <v>10</v>
      </c>
      <c r="D201" t="s">
        <v>338</v>
      </c>
      <c r="E201">
        <v>8</v>
      </c>
      <c r="F201">
        <v>3180</v>
      </c>
      <c r="G201" t="s">
        <v>416</v>
      </c>
      <c r="H201">
        <v>198</v>
      </c>
      <c r="I201">
        <f t="shared" si="12"/>
        <v>8</v>
      </c>
      <c r="J201">
        <f t="shared" si="13"/>
        <v>0</v>
      </c>
      <c r="K201">
        <f t="shared" si="14"/>
        <v>10</v>
      </c>
      <c r="L201" t="str">
        <f t="shared" si="15"/>
        <v>New Orleans Trendsetters</v>
      </c>
      <c r="M201" t="str">
        <f>IF($F201=0,"",VLOOKUP($F201,'Draft List'!$D$4:$G$2388,M$2,FALSE))</f>
        <v>CL</v>
      </c>
      <c r="N201" t="str">
        <f>IF($F201=0,"",VLOOKUP($F201,'Draft List'!$D$4:$G$2388,N$2,FALSE))</f>
        <v>Logan</v>
      </c>
      <c r="O201" t="str">
        <f>IF($F201=0,"",VLOOKUP($F201,'Draft List'!$D$4:$G$2388,O$2,FALSE))</f>
        <v>Garza</v>
      </c>
    </row>
    <row r="202" spans="1:15" x14ac:dyDescent="0.25">
      <c r="A202">
        <v>8</v>
      </c>
      <c r="B202">
        <v>0</v>
      </c>
      <c r="C202">
        <v>11</v>
      </c>
      <c r="D202" t="s">
        <v>3151</v>
      </c>
      <c r="E202">
        <v>159</v>
      </c>
      <c r="F202">
        <v>9151</v>
      </c>
      <c r="G202" t="s">
        <v>416</v>
      </c>
      <c r="H202">
        <v>199</v>
      </c>
      <c r="I202">
        <f t="shared" si="12"/>
        <v>8</v>
      </c>
      <c r="J202">
        <f t="shared" si="13"/>
        <v>0</v>
      </c>
      <c r="K202">
        <f t="shared" si="14"/>
        <v>11</v>
      </c>
      <c r="L202" t="str">
        <f t="shared" si="15"/>
        <v>Neo-Tokyo Akira</v>
      </c>
      <c r="M202" t="str">
        <f>IF($F202=0,"",VLOOKUP($F202,'Draft List'!$D$4:$G$2388,M$2,FALSE))</f>
        <v>LF</v>
      </c>
      <c r="N202" t="str">
        <f>IF($F202=0,"",VLOOKUP($F202,'Draft List'!$D$4:$G$2388,N$2,FALSE))</f>
        <v>Joe</v>
      </c>
      <c r="O202" t="str">
        <f>IF($F202=0,"",VLOOKUP($F202,'Draft List'!$D$4:$G$2388,O$2,FALSE))</f>
        <v>McDonald</v>
      </c>
    </row>
    <row r="203" spans="1:15" x14ac:dyDescent="0.25">
      <c r="A203">
        <v>8</v>
      </c>
      <c r="B203">
        <v>0</v>
      </c>
      <c r="C203">
        <v>12</v>
      </c>
      <c r="D203" t="s">
        <v>336</v>
      </c>
      <c r="E203">
        <v>20</v>
      </c>
      <c r="F203">
        <v>2905</v>
      </c>
      <c r="G203" t="s">
        <v>416</v>
      </c>
      <c r="H203">
        <v>200</v>
      </c>
      <c r="I203">
        <f t="shared" si="12"/>
        <v>8</v>
      </c>
      <c r="J203">
        <f t="shared" si="13"/>
        <v>0</v>
      </c>
      <c r="K203">
        <f t="shared" si="14"/>
        <v>12</v>
      </c>
      <c r="L203" t="str">
        <f t="shared" si="15"/>
        <v>Bakersfield Bears</v>
      </c>
      <c r="M203" t="str">
        <f>IF($F203=0,"",VLOOKUP($F203,'Draft List'!$D$4:$G$2388,M$2,FALSE))</f>
        <v>C</v>
      </c>
      <c r="N203" t="str">
        <f>IF($F203=0,"",VLOOKUP($F203,'Draft List'!$D$4:$G$2388,N$2,FALSE))</f>
        <v>Miguel</v>
      </c>
      <c r="O203" t="str">
        <f>IF($F203=0,"",VLOOKUP($F203,'Draft List'!$D$4:$G$2388,O$2,FALSE))</f>
        <v>Morán</v>
      </c>
    </row>
    <row r="204" spans="1:15" x14ac:dyDescent="0.25">
      <c r="A204">
        <v>8</v>
      </c>
      <c r="B204">
        <v>0</v>
      </c>
      <c r="C204">
        <v>13</v>
      </c>
      <c r="D204" t="s">
        <v>333</v>
      </c>
      <c r="E204">
        <v>1</v>
      </c>
      <c r="F204">
        <v>6251</v>
      </c>
      <c r="G204" t="s">
        <v>416</v>
      </c>
      <c r="H204">
        <v>201</v>
      </c>
      <c r="I204">
        <f t="shared" si="12"/>
        <v>8</v>
      </c>
      <c r="J204">
        <f t="shared" si="13"/>
        <v>0</v>
      </c>
      <c r="K204">
        <f t="shared" si="14"/>
        <v>13</v>
      </c>
      <c r="L204" t="str">
        <f t="shared" si="15"/>
        <v>Arlington Bureaucrats</v>
      </c>
      <c r="M204" t="str">
        <f>IF($F204=0,"",VLOOKUP($F204,'Draft List'!$D$4:$G$2388,M$2,FALSE))</f>
        <v>RP</v>
      </c>
      <c r="N204" t="str">
        <f>IF($F204=0,"",VLOOKUP($F204,'Draft List'!$D$4:$G$2388,N$2,FALSE))</f>
        <v>Enrique</v>
      </c>
      <c r="O204" t="str">
        <f>IF($F204=0,"",VLOOKUP($F204,'Draft List'!$D$4:$G$2388,O$2,FALSE))</f>
        <v>Reyes</v>
      </c>
    </row>
    <row r="205" spans="1:15" x14ac:dyDescent="0.25">
      <c r="A205">
        <v>8</v>
      </c>
      <c r="B205">
        <v>0</v>
      </c>
      <c r="C205">
        <v>14</v>
      </c>
      <c r="D205" t="s">
        <v>326</v>
      </c>
      <c r="E205">
        <v>13</v>
      </c>
      <c r="F205">
        <v>2383</v>
      </c>
      <c r="G205" t="s">
        <v>416</v>
      </c>
      <c r="H205">
        <v>202</v>
      </c>
      <c r="I205">
        <f t="shared" si="12"/>
        <v>8</v>
      </c>
      <c r="J205">
        <f t="shared" si="13"/>
        <v>0</v>
      </c>
      <c r="K205">
        <f t="shared" si="14"/>
        <v>14</v>
      </c>
      <c r="L205" t="str">
        <f t="shared" si="15"/>
        <v>Canton Longshoremen</v>
      </c>
      <c r="M205" t="str">
        <f>IF($F205=0,"",VLOOKUP($F205,'Draft List'!$D$4:$G$2388,M$2,FALSE))</f>
        <v>3B</v>
      </c>
      <c r="N205" t="str">
        <f>IF($F205=0,"",VLOOKUP($F205,'Draft List'!$D$4:$G$2388,N$2,FALSE))</f>
        <v>Vic</v>
      </c>
      <c r="O205" t="str">
        <f>IF($F205=0,"",VLOOKUP($F205,'Draft List'!$D$4:$G$2388,O$2,FALSE))</f>
        <v>Ordóñez</v>
      </c>
    </row>
    <row r="206" spans="1:15" ht="15.75" customHeight="1" x14ac:dyDescent="0.25">
      <c r="A206">
        <v>8</v>
      </c>
      <c r="B206">
        <v>0</v>
      </c>
      <c r="C206">
        <v>15</v>
      </c>
      <c r="D206" t="s">
        <v>343</v>
      </c>
      <c r="E206">
        <v>12</v>
      </c>
      <c r="F206">
        <v>2283</v>
      </c>
      <c r="G206" t="s">
        <v>416</v>
      </c>
      <c r="H206">
        <v>203</v>
      </c>
      <c r="I206">
        <f t="shared" si="12"/>
        <v>8</v>
      </c>
      <c r="J206">
        <f t="shared" si="13"/>
        <v>0</v>
      </c>
      <c r="K206">
        <f t="shared" si="14"/>
        <v>15</v>
      </c>
      <c r="L206" t="str">
        <f t="shared" si="15"/>
        <v>San Antonio Calzones of Laredo</v>
      </c>
      <c r="M206" t="str">
        <f>IF($F206=0,"",VLOOKUP($F206,'Draft List'!$D$4:$G$2388,M$2,FALSE))</f>
        <v>LF</v>
      </c>
      <c r="N206" t="str">
        <f>IF($F206=0,"",VLOOKUP($F206,'Draft List'!$D$4:$G$2388,N$2,FALSE))</f>
        <v>Ronald</v>
      </c>
      <c r="O206" t="str">
        <f>IF($F206=0,"",VLOOKUP($F206,'Draft List'!$D$4:$G$2388,O$2,FALSE))</f>
        <v>Lutz</v>
      </c>
    </row>
    <row r="207" spans="1:15" x14ac:dyDescent="0.25">
      <c r="A207">
        <v>8</v>
      </c>
      <c r="B207">
        <v>0</v>
      </c>
      <c r="C207">
        <v>16</v>
      </c>
      <c r="D207" t="s">
        <v>339</v>
      </c>
      <c r="E207">
        <v>16</v>
      </c>
      <c r="F207">
        <v>3139</v>
      </c>
      <c r="G207" t="s">
        <v>416</v>
      </c>
      <c r="H207">
        <v>204</v>
      </c>
      <c r="I207">
        <f t="shared" si="12"/>
        <v>8</v>
      </c>
      <c r="J207">
        <f t="shared" si="13"/>
        <v>0</v>
      </c>
      <c r="K207">
        <f t="shared" si="14"/>
        <v>16</v>
      </c>
      <c r="L207" t="str">
        <f t="shared" si="15"/>
        <v>Fargo Dinosaurs</v>
      </c>
      <c r="M207" t="str">
        <f>IF($F207=0,"",VLOOKUP($F207,'Draft List'!$D$4:$G$2388,M$2,FALSE))</f>
        <v>CL</v>
      </c>
      <c r="N207" t="str">
        <f>IF($F207=0,"",VLOOKUP($F207,'Draft List'!$D$4:$G$2388,N$2,FALSE))</f>
        <v>Lorenzo</v>
      </c>
      <c r="O207" t="str">
        <f>IF($F207=0,"",VLOOKUP($F207,'Draft List'!$D$4:$G$2388,O$2,FALSE))</f>
        <v>Delgado</v>
      </c>
    </row>
    <row r="208" spans="1:15" x14ac:dyDescent="0.25">
      <c r="A208">
        <v>8</v>
      </c>
      <c r="B208">
        <v>0</v>
      </c>
      <c r="C208">
        <v>17</v>
      </c>
      <c r="D208" t="s">
        <v>331</v>
      </c>
      <c r="E208">
        <v>10</v>
      </c>
      <c r="F208">
        <v>16117</v>
      </c>
      <c r="G208" t="s">
        <v>416</v>
      </c>
      <c r="H208">
        <v>205</v>
      </c>
      <c r="I208">
        <f t="shared" si="12"/>
        <v>8</v>
      </c>
      <c r="J208">
        <f t="shared" si="13"/>
        <v>0</v>
      </c>
      <c r="K208">
        <f t="shared" si="14"/>
        <v>17</v>
      </c>
      <c r="L208" t="str">
        <f t="shared" si="15"/>
        <v>Kentucky Thoroughbreds</v>
      </c>
      <c r="M208" t="str">
        <f>IF($F208=0,"",VLOOKUP($F208,'Draft List'!$D$4:$G$2388,M$2,FALSE))</f>
        <v>RP</v>
      </c>
      <c r="N208" t="str">
        <f>IF($F208=0,"",VLOOKUP($F208,'Draft List'!$D$4:$G$2388,N$2,FALSE))</f>
        <v>Ray</v>
      </c>
      <c r="O208" t="str">
        <f>IF($F208=0,"",VLOOKUP($F208,'Draft List'!$D$4:$G$2388,O$2,FALSE))</f>
        <v>Lane</v>
      </c>
    </row>
    <row r="209" spans="1:15" x14ac:dyDescent="0.25">
      <c r="A209">
        <v>8</v>
      </c>
      <c r="B209">
        <v>0</v>
      </c>
      <c r="C209">
        <v>18</v>
      </c>
      <c r="D209" t="s">
        <v>323</v>
      </c>
      <c r="E209">
        <v>24</v>
      </c>
      <c r="F209">
        <v>16044</v>
      </c>
      <c r="G209" t="s">
        <v>416</v>
      </c>
      <c r="H209">
        <v>206</v>
      </c>
      <c r="I209">
        <f t="shared" si="12"/>
        <v>8</v>
      </c>
      <c r="J209">
        <f t="shared" si="13"/>
        <v>0</v>
      </c>
      <c r="K209">
        <f t="shared" si="14"/>
        <v>18</v>
      </c>
      <c r="L209" t="str">
        <f t="shared" si="15"/>
        <v>Yuma Bulldozers</v>
      </c>
      <c r="M209" t="str">
        <f>IF($F209=0,"",VLOOKUP($F209,'Draft List'!$D$4:$G$2388,M$2,FALSE))</f>
        <v>SP</v>
      </c>
      <c r="N209" t="str">
        <f>IF($F209=0,"",VLOOKUP($F209,'Draft List'!$D$4:$G$2388,N$2,FALSE))</f>
        <v>Leon</v>
      </c>
      <c r="O209" t="str">
        <f>IF($F209=0,"",VLOOKUP($F209,'Draft List'!$D$4:$G$2388,O$2,FALSE))</f>
        <v>Agar</v>
      </c>
    </row>
    <row r="210" spans="1:15" x14ac:dyDescent="0.25">
      <c r="A210">
        <v>8</v>
      </c>
      <c r="B210">
        <v>0</v>
      </c>
      <c r="C210">
        <v>19</v>
      </c>
      <c r="D210" t="s">
        <v>335</v>
      </c>
      <c r="E210">
        <v>15</v>
      </c>
      <c r="F210">
        <v>4319</v>
      </c>
      <c r="G210" t="s">
        <v>416</v>
      </c>
      <c r="H210">
        <v>207</v>
      </c>
      <c r="I210">
        <f t="shared" si="12"/>
        <v>8</v>
      </c>
      <c r="J210">
        <f t="shared" si="13"/>
        <v>0</v>
      </c>
      <c r="K210">
        <f t="shared" si="14"/>
        <v>19</v>
      </c>
      <c r="L210" t="str">
        <f t="shared" si="15"/>
        <v>Duluth Warriors</v>
      </c>
      <c r="M210" t="str">
        <f>IF($F210=0,"",VLOOKUP($F210,'Draft List'!$D$4:$G$2388,M$2,FALSE))</f>
        <v>SP</v>
      </c>
      <c r="N210" t="str">
        <f>IF($F210=0,"",VLOOKUP($F210,'Draft List'!$D$4:$G$2388,N$2,FALSE))</f>
        <v>Owen</v>
      </c>
      <c r="O210" t="str">
        <f>IF($F210=0,"",VLOOKUP($F210,'Draft List'!$D$4:$G$2388,O$2,FALSE))</f>
        <v>Cameron</v>
      </c>
    </row>
    <row r="211" spans="1:15" x14ac:dyDescent="0.25">
      <c r="A211">
        <v>8</v>
      </c>
      <c r="B211">
        <v>0</v>
      </c>
      <c r="C211">
        <v>20</v>
      </c>
      <c r="D211" t="s">
        <v>330</v>
      </c>
      <c r="E211">
        <v>11</v>
      </c>
      <c r="F211">
        <v>16085</v>
      </c>
      <c r="G211" t="s">
        <v>416</v>
      </c>
      <c r="H211">
        <v>208</v>
      </c>
      <c r="I211">
        <f t="shared" si="12"/>
        <v>8</v>
      </c>
      <c r="J211">
        <f t="shared" si="13"/>
        <v>0</v>
      </c>
      <c r="K211">
        <f t="shared" si="14"/>
        <v>20</v>
      </c>
      <c r="L211" t="str">
        <f t="shared" si="15"/>
        <v>West Virginia Alleghenies</v>
      </c>
      <c r="M211" t="str">
        <f>IF($F211=0,"",VLOOKUP($F211,'Draft List'!$D$4:$G$2388,M$2,FALSE))</f>
        <v>SP</v>
      </c>
      <c r="N211" t="str">
        <f>IF($F211=0,"",VLOOKUP($F211,'Draft List'!$D$4:$G$2388,N$2,FALSE))</f>
        <v>Arie</v>
      </c>
      <c r="O211" t="str">
        <f>IF($F211=0,"",VLOOKUP($F211,'Draft List'!$D$4:$G$2388,O$2,FALSE))</f>
        <v>Homan</v>
      </c>
    </row>
    <row r="212" spans="1:15" x14ac:dyDescent="0.25">
      <c r="A212">
        <v>8</v>
      </c>
      <c r="B212">
        <v>0</v>
      </c>
      <c r="C212">
        <v>21</v>
      </c>
      <c r="D212" t="s">
        <v>3152</v>
      </c>
      <c r="E212">
        <v>163</v>
      </c>
      <c r="F212">
        <v>16116</v>
      </c>
      <c r="G212" t="s">
        <v>416</v>
      </c>
      <c r="H212">
        <v>209</v>
      </c>
      <c r="I212">
        <f t="shared" si="12"/>
        <v>8</v>
      </c>
      <c r="J212">
        <f t="shared" si="13"/>
        <v>0</v>
      </c>
      <c r="K212">
        <f t="shared" si="14"/>
        <v>21</v>
      </c>
      <c r="L212" t="str">
        <f t="shared" si="15"/>
        <v>Havana Leones</v>
      </c>
      <c r="M212" t="str">
        <f>IF($F212=0,"",VLOOKUP($F212,'Draft List'!$D$4:$G$2388,M$2,FALSE))</f>
        <v>SP</v>
      </c>
      <c r="N212" t="str">
        <f>IF($F212=0,"",VLOOKUP($F212,'Draft List'!$D$4:$G$2388,N$2,FALSE))</f>
        <v>Anthony</v>
      </c>
      <c r="O212" t="str">
        <f>IF($F212=0,"",VLOOKUP($F212,'Draft List'!$D$4:$G$2388,O$2,FALSE))</f>
        <v>Maloney</v>
      </c>
    </row>
    <row r="213" spans="1:15" x14ac:dyDescent="0.25">
      <c r="A213">
        <v>8</v>
      </c>
      <c r="B213">
        <v>0</v>
      </c>
      <c r="C213">
        <v>22</v>
      </c>
      <c r="D213" t="s">
        <v>329</v>
      </c>
      <c r="E213">
        <v>9</v>
      </c>
      <c r="F213">
        <v>1539</v>
      </c>
      <c r="G213" t="s">
        <v>416</v>
      </c>
      <c r="H213">
        <v>210</v>
      </c>
      <c r="I213">
        <f t="shared" si="12"/>
        <v>8</v>
      </c>
      <c r="J213">
        <f t="shared" si="13"/>
        <v>0</v>
      </c>
      <c r="K213">
        <f t="shared" si="14"/>
        <v>22</v>
      </c>
      <c r="L213" t="str">
        <f t="shared" si="15"/>
        <v>Florida Featherheads</v>
      </c>
      <c r="M213" t="str">
        <f>IF($F213=0,"",VLOOKUP($F213,'Draft List'!$D$4:$G$2388,M$2,FALSE))</f>
        <v>CL</v>
      </c>
      <c r="N213" t="str">
        <f>IF($F213=0,"",VLOOKUP($F213,'Draft List'!$D$4:$G$2388,N$2,FALSE))</f>
        <v>Matt</v>
      </c>
      <c r="O213" t="str">
        <f>IF($F213=0,"",VLOOKUP($F213,'Draft List'!$D$4:$G$2388,O$2,FALSE))</f>
        <v>Orr</v>
      </c>
    </row>
    <row r="214" spans="1:15" x14ac:dyDescent="0.25">
      <c r="A214">
        <v>8</v>
      </c>
      <c r="B214">
        <v>0</v>
      </c>
      <c r="C214">
        <v>23</v>
      </c>
      <c r="D214" t="s">
        <v>3154</v>
      </c>
      <c r="E214">
        <v>18</v>
      </c>
      <c r="F214">
        <v>11212</v>
      </c>
      <c r="G214" t="s">
        <v>416</v>
      </c>
      <c r="H214">
        <v>211</v>
      </c>
      <c r="I214">
        <f t="shared" si="12"/>
        <v>8</v>
      </c>
      <c r="J214">
        <f t="shared" si="13"/>
        <v>0</v>
      </c>
      <c r="K214">
        <f t="shared" si="14"/>
        <v>23</v>
      </c>
      <c r="L214" t="str">
        <f t="shared" si="15"/>
        <v>Hartford Harpoon</v>
      </c>
      <c r="M214" t="str">
        <f>IF($F214=0,"",VLOOKUP($F214,'Draft List'!$D$4:$G$2388,M$2,FALSE))</f>
        <v>3B</v>
      </c>
      <c r="N214" t="str">
        <f>IF($F214=0,"",VLOOKUP($F214,'Draft List'!$D$4:$G$2388,N$2,FALSE))</f>
        <v>Hisayuki</v>
      </c>
      <c r="O214" t="str">
        <f>IF($F214=0,"",VLOOKUP($F214,'Draft List'!$D$4:$G$2388,O$2,FALSE))</f>
        <v>Nakano</v>
      </c>
    </row>
    <row r="215" spans="1:15" x14ac:dyDescent="0.25">
      <c r="A215">
        <v>8</v>
      </c>
      <c r="B215">
        <v>0</v>
      </c>
      <c r="C215">
        <v>24</v>
      </c>
      <c r="D215" t="s">
        <v>324</v>
      </c>
      <c r="E215">
        <v>19</v>
      </c>
      <c r="F215">
        <v>9579</v>
      </c>
      <c r="G215" t="s">
        <v>416</v>
      </c>
      <c r="H215">
        <v>212</v>
      </c>
      <c r="I215">
        <f t="shared" si="12"/>
        <v>8</v>
      </c>
      <c r="J215">
        <f t="shared" si="13"/>
        <v>0</v>
      </c>
      <c r="K215">
        <f t="shared" si="14"/>
        <v>24</v>
      </c>
      <c r="L215" t="str">
        <f t="shared" si="15"/>
        <v>Aurora Borealis</v>
      </c>
      <c r="M215" t="str">
        <f>IF($F215=0,"",VLOOKUP($F215,'Draft List'!$D$4:$G$2388,M$2,FALSE))</f>
        <v>SS</v>
      </c>
      <c r="N215" t="str">
        <f>IF($F215=0,"",VLOOKUP($F215,'Draft List'!$D$4:$G$2388,N$2,FALSE))</f>
        <v>Brandon</v>
      </c>
      <c r="O215" t="str">
        <f>IF($F215=0,"",VLOOKUP($F215,'Draft List'!$D$4:$G$2388,O$2,FALSE))</f>
        <v>Williams</v>
      </c>
    </row>
    <row r="216" spans="1:15" x14ac:dyDescent="0.25">
      <c r="A216">
        <v>8</v>
      </c>
      <c r="B216">
        <v>0</v>
      </c>
      <c r="C216">
        <v>25</v>
      </c>
      <c r="D216" t="s">
        <v>3153</v>
      </c>
      <c r="E216">
        <v>161</v>
      </c>
      <c r="F216">
        <v>14741</v>
      </c>
      <c r="G216" t="s">
        <v>416</v>
      </c>
      <c r="H216">
        <v>213</v>
      </c>
      <c r="I216">
        <f t="shared" si="12"/>
        <v>8</v>
      </c>
      <c r="J216">
        <f t="shared" si="13"/>
        <v>0</v>
      </c>
      <c r="K216">
        <f t="shared" si="14"/>
        <v>25</v>
      </c>
      <c r="L216" t="str">
        <f t="shared" si="15"/>
        <v>Shin Seiki Evas</v>
      </c>
      <c r="M216" t="str">
        <f>IF($F216=0,"",VLOOKUP($F216,'Draft List'!$D$4:$G$2388,M$2,FALSE))</f>
        <v>C</v>
      </c>
      <c r="N216" t="str">
        <f>IF($F216=0,"",VLOOKUP($F216,'Draft List'!$D$4:$G$2388,N$2,FALSE))</f>
        <v>Patrick</v>
      </c>
      <c r="O216" t="str">
        <f>IF($F216=0,"",VLOOKUP($F216,'Draft List'!$D$4:$G$2388,O$2,FALSE))</f>
        <v>Anderson</v>
      </c>
    </row>
    <row r="217" spans="1:15" x14ac:dyDescent="0.25">
      <c r="A217">
        <v>8</v>
      </c>
      <c r="B217">
        <v>0</v>
      </c>
      <c r="C217">
        <v>26</v>
      </c>
      <c r="D217" t="s">
        <v>3155</v>
      </c>
      <c r="E217">
        <v>167</v>
      </c>
      <c r="F217">
        <v>9038</v>
      </c>
      <c r="G217" t="s">
        <v>416</v>
      </c>
      <c r="H217">
        <v>214</v>
      </c>
      <c r="I217">
        <f t="shared" si="12"/>
        <v>8</v>
      </c>
      <c r="J217">
        <f t="shared" si="13"/>
        <v>0</v>
      </c>
      <c r="K217">
        <f t="shared" si="14"/>
        <v>26</v>
      </c>
      <c r="L217" t="str">
        <f t="shared" si="15"/>
        <v>Okinawa Shisa</v>
      </c>
      <c r="M217" t="str">
        <f>IF($F217=0,"",VLOOKUP($F217,'Draft List'!$D$4:$G$2388,M$2,FALSE))</f>
        <v>RP</v>
      </c>
      <c r="N217" t="str">
        <f>IF($F217=0,"",VLOOKUP($F217,'Draft List'!$D$4:$G$2388,N$2,FALSE))</f>
        <v>Dave</v>
      </c>
      <c r="O217" t="str">
        <f>IF($F217=0,"",VLOOKUP($F217,'Draft List'!$D$4:$G$2388,O$2,FALSE))</f>
        <v>Marshall</v>
      </c>
    </row>
    <row r="218" spans="1:15" x14ac:dyDescent="0.25">
      <c r="A218">
        <v>9</v>
      </c>
      <c r="B218">
        <v>0</v>
      </c>
      <c r="C218">
        <v>1</v>
      </c>
      <c r="D218" t="s">
        <v>323</v>
      </c>
      <c r="E218">
        <v>24</v>
      </c>
      <c r="F218">
        <v>2065</v>
      </c>
      <c r="G218" t="s">
        <v>416</v>
      </c>
      <c r="H218">
        <v>215</v>
      </c>
      <c r="I218">
        <f t="shared" si="12"/>
        <v>9</v>
      </c>
      <c r="J218">
        <f t="shared" si="13"/>
        <v>0</v>
      </c>
      <c r="K218">
        <f t="shared" si="14"/>
        <v>1</v>
      </c>
      <c r="L218" t="str">
        <f t="shared" si="15"/>
        <v>Yuma Bulldozers</v>
      </c>
      <c r="M218" t="str">
        <f>IF($F218=0,"",VLOOKUP($F218,'Draft List'!$D$4:$G$2388,M$2,FALSE))</f>
        <v>SP</v>
      </c>
      <c r="N218" t="str">
        <f>IF($F218=0,"",VLOOKUP($F218,'Draft List'!$D$4:$G$2388,N$2,FALSE))</f>
        <v>Justin</v>
      </c>
      <c r="O218" t="str">
        <f>IF($F218=0,"",VLOOKUP($F218,'Draft List'!$D$4:$G$2388,O$2,FALSE))</f>
        <v>Anderson</v>
      </c>
    </row>
    <row r="219" spans="1:15" x14ac:dyDescent="0.25">
      <c r="A219">
        <v>9</v>
      </c>
      <c r="B219">
        <v>0</v>
      </c>
      <c r="C219">
        <v>2</v>
      </c>
      <c r="D219" t="s">
        <v>328</v>
      </c>
      <c r="E219">
        <v>17</v>
      </c>
      <c r="F219">
        <v>5878</v>
      </c>
      <c r="G219" t="s">
        <v>416</v>
      </c>
      <c r="H219">
        <v>216</v>
      </c>
      <c r="I219">
        <f t="shared" si="12"/>
        <v>9</v>
      </c>
      <c r="J219">
        <f t="shared" si="13"/>
        <v>0</v>
      </c>
      <c r="K219">
        <f t="shared" si="14"/>
        <v>2</v>
      </c>
      <c r="L219" t="str">
        <f t="shared" si="15"/>
        <v>Kalamazoo Badgers</v>
      </c>
      <c r="M219" t="str">
        <f>IF($F219=0,"",VLOOKUP($F219,'Draft List'!$D$4:$G$2388,M$2,FALSE))</f>
        <v>SP</v>
      </c>
      <c r="N219" t="str">
        <f>IF($F219=0,"",VLOOKUP($F219,'Draft List'!$D$4:$G$2388,N$2,FALSE))</f>
        <v>Jude</v>
      </c>
      <c r="O219" t="str">
        <f>IF($F219=0,"",VLOOKUP($F219,'Draft List'!$D$4:$G$2388,O$2,FALSE))</f>
        <v>Hollington</v>
      </c>
    </row>
    <row r="220" spans="1:15" x14ac:dyDescent="0.25">
      <c r="A220">
        <v>9</v>
      </c>
      <c r="B220">
        <v>0</v>
      </c>
      <c r="C220">
        <v>3</v>
      </c>
      <c r="D220" t="s">
        <v>3147</v>
      </c>
      <c r="E220">
        <v>162</v>
      </c>
      <c r="F220">
        <v>1006</v>
      </c>
      <c r="G220" t="s">
        <v>416</v>
      </c>
      <c r="H220">
        <v>217</v>
      </c>
      <c r="I220">
        <f t="shared" si="12"/>
        <v>9</v>
      </c>
      <c r="J220">
        <f t="shared" si="13"/>
        <v>0</v>
      </c>
      <c r="K220">
        <f t="shared" si="14"/>
        <v>3</v>
      </c>
      <c r="L220" t="str">
        <f t="shared" si="15"/>
        <v>San Juan Coqui</v>
      </c>
      <c r="M220" t="str">
        <f>IF($F220=0,"",VLOOKUP($F220,'Draft List'!$D$4:$G$2388,M$2,FALSE))</f>
        <v>RP</v>
      </c>
      <c r="N220" t="str">
        <f>IF($F220=0,"",VLOOKUP($F220,'Draft List'!$D$4:$G$2388,N$2,FALSE))</f>
        <v>Danny</v>
      </c>
      <c r="O220" t="str">
        <f>IF($F220=0,"",VLOOKUP($F220,'Draft List'!$D$4:$G$2388,O$2,FALSE))</f>
        <v>Doyle</v>
      </c>
    </row>
    <row r="221" spans="1:15" x14ac:dyDescent="0.25">
      <c r="A221">
        <v>9</v>
      </c>
      <c r="B221">
        <v>0</v>
      </c>
      <c r="C221">
        <v>4</v>
      </c>
      <c r="D221" t="s">
        <v>3148</v>
      </c>
      <c r="E221">
        <v>2</v>
      </c>
      <c r="F221">
        <v>14724</v>
      </c>
      <c r="G221" t="s">
        <v>416</v>
      </c>
      <c r="H221">
        <v>218</v>
      </c>
      <c r="I221">
        <f t="shared" si="12"/>
        <v>9</v>
      </c>
      <c r="J221">
        <f t="shared" si="13"/>
        <v>0</v>
      </c>
      <c r="K221">
        <f t="shared" si="14"/>
        <v>4</v>
      </c>
      <c r="L221" t="str">
        <f t="shared" si="15"/>
        <v>Amsterdam Lions</v>
      </c>
      <c r="M221" t="str">
        <f>IF($F221=0,"",VLOOKUP($F221,'Draft List'!$D$4:$G$2388,M$2,FALSE))</f>
        <v>1B</v>
      </c>
      <c r="N221" t="str">
        <f>IF($F221=0,"",VLOOKUP($F221,'Draft List'!$D$4:$G$2388,N$2,FALSE))</f>
        <v>Eric</v>
      </c>
      <c r="O221" t="str">
        <f>IF($F221=0,"",VLOOKUP($F221,'Draft List'!$D$4:$G$2388,O$2,FALSE))</f>
        <v>Barton</v>
      </c>
    </row>
    <row r="222" spans="1:15" x14ac:dyDescent="0.25">
      <c r="A222">
        <v>9</v>
      </c>
      <c r="B222">
        <v>0</v>
      </c>
      <c r="C222">
        <v>5</v>
      </c>
      <c r="D222" t="s">
        <v>332</v>
      </c>
      <c r="E222">
        <v>3</v>
      </c>
      <c r="F222">
        <v>16084</v>
      </c>
      <c r="G222" t="s">
        <v>416</v>
      </c>
      <c r="H222">
        <v>219</v>
      </c>
      <c r="I222">
        <f t="shared" si="12"/>
        <v>9</v>
      </c>
      <c r="J222">
        <f t="shared" si="13"/>
        <v>0</v>
      </c>
      <c r="K222">
        <f t="shared" si="14"/>
        <v>5</v>
      </c>
      <c r="L222" t="str">
        <f t="shared" si="15"/>
        <v>London Underground</v>
      </c>
      <c r="M222" t="str">
        <f>IF($F222=0,"",VLOOKUP($F222,'Draft List'!$D$4:$G$2388,M$2,FALSE))</f>
        <v>SP</v>
      </c>
      <c r="N222" t="str">
        <f>IF($F222=0,"",VLOOKUP($F222,'Draft List'!$D$4:$G$2388,N$2,FALSE))</f>
        <v>Eisaku</v>
      </c>
      <c r="O222" t="str">
        <f>IF($F222=0,"",VLOOKUP($F222,'Draft List'!$D$4:$G$2388,O$2,FALSE))</f>
        <v>Azuma</v>
      </c>
    </row>
    <row r="223" spans="1:15" x14ac:dyDescent="0.25">
      <c r="A223">
        <v>9</v>
      </c>
      <c r="B223">
        <v>0</v>
      </c>
      <c r="C223">
        <v>6</v>
      </c>
      <c r="D223" t="s">
        <v>3149</v>
      </c>
      <c r="E223">
        <v>164</v>
      </c>
      <c r="F223">
        <v>9862</v>
      </c>
      <c r="G223" t="s">
        <v>416</v>
      </c>
      <c r="H223">
        <v>220</v>
      </c>
      <c r="I223">
        <f t="shared" si="12"/>
        <v>9</v>
      </c>
      <c r="J223">
        <f t="shared" si="13"/>
        <v>0</v>
      </c>
      <c r="K223">
        <f t="shared" si="14"/>
        <v>6</v>
      </c>
      <c r="L223" t="str">
        <f t="shared" si="15"/>
        <v>Scottish Claymores</v>
      </c>
      <c r="M223" t="str">
        <f>IF($F223=0,"",VLOOKUP($F223,'Draft List'!$D$4:$G$2388,M$2,FALSE))</f>
        <v>SS</v>
      </c>
      <c r="N223" t="str">
        <f>IF($F223=0,"",VLOOKUP($F223,'Draft List'!$D$4:$G$2388,N$2,FALSE))</f>
        <v>George</v>
      </c>
      <c r="O223" t="str">
        <f>IF($F223=0,"",VLOOKUP($F223,'Draft List'!$D$4:$G$2388,O$2,FALSE))</f>
        <v>Hill</v>
      </c>
    </row>
    <row r="224" spans="1:15" x14ac:dyDescent="0.25">
      <c r="A224">
        <v>9</v>
      </c>
      <c r="B224">
        <v>0</v>
      </c>
      <c r="C224">
        <v>7</v>
      </c>
      <c r="D224" t="s">
        <v>3150</v>
      </c>
      <c r="E224">
        <v>166</v>
      </c>
      <c r="F224">
        <v>10567</v>
      </c>
      <c r="G224" t="s">
        <v>416</v>
      </c>
      <c r="H224">
        <v>221</v>
      </c>
      <c r="I224">
        <f t="shared" si="12"/>
        <v>9</v>
      </c>
      <c r="J224">
        <f t="shared" si="13"/>
        <v>0</v>
      </c>
      <c r="K224">
        <f t="shared" si="14"/>
        <v>7</v>
      </c>
      <c r="L224" t="str">
        <f t="shared" si="15"/>
        <v>Toyama Wind Dancers</v>
      </c>
      <c r="M224" t="str">
        <f>IF($F224=0,"",VLOOKUP($F224,'Draft List'!$D$4:$G$2388,M$2,FALSE))</f>
        <v>RP</v>
      </c>
      <c r="N224" t="str">
        <f>IF($F224=0,"",VLOOKUP($F224,'Draft List'!$D$4:$G$2388,N$2,FALSE))</f>
        <v>Curt</v>
      </c>
      <c r="O224" t="str">
        <f>IF($F224=0,"",VLOOKUP($F224,'Draft List'!$D$4:$G$2388,O$2,FALSE))</f>
        <v>Alvarado</v>
      </c>
    </row>
    <row r="225" spans="1:15" x14ac:dyDescent="0.25">
      <c r="A225">
        <v>9</v>
      </c>
      <c r="B225">
        <v>0</v>
      </c>
      <c r="C225">
        <v>8</v>
      </c>
      <c r="D225" t="s">
        <v>325</v>
      </c>
      <c r="E225">
        <v>22</v>
      </c>
      <c r="F225">
        <v>11173</v>
      </c>
      <c r="G225" t="s">
        <v>416</v>
      </c>
      <c r="H225">
        <v>222</v>
      </c>
      <c r="I225">
        <f t="shared" si="12"/>
        <v>9</v>
      </c>
      <c r="J225">
        <f t="shared" si="13"/>
        <v>0</v>
      </c>
      <c r="K225">
        <f t="shared" si="14"/>
        <v>8</v>
      </c>
      <c r="L225" t="str">
        <f t="shared" si="15"/>
        <v>Reno Zephyrs</v>
      </c>
      <c r="M225" t="str">
        <f>IF($F225=0,"",VLOOKUP($F225,'Draft List'!$D$4:$G$2388,M$2,FALSE))</f>
        <v>SP</v>
      </c>
      <c r="N225" t="str">
        <f>IF($F225=0,"",VLOOKUP($F225,'Draft List'!$D$4:$G$2388,N$2,FALSE))</f>
        <v>Jeff</v>
      </c>
      <c r="O225" t="str">
        <f>IF($F225=0,"",VLOOKUP($F225,'Draft List'!$D$4:$G$2388,O$2,FALSE))</f>
        <v>Boyd</v>
      </c>
    </row>
    <row r="226" spans="1:15" x14ac:dyDescent="0.25">
      <c r="A226">
        <v>9</v>
      </c>
      <c r="B226">
        <v>0</v>
      </c>
      <c r="C226">
        <v>9</v>
      </c>
      <c r="D226" t="s">
        <v>327</v>
      </c>
      <c r="E226">
        <v>21</v>
      </c>
      <c r="F226">
        <v>16096</v>
      </c>
      <c r="G226" t="s">
        <v>416</v>
      </c>
      <c r="H226">
        <v>223</v>
      </c>
      <c r="I226">
        <f t="shared" si="12"/>
        <v>9</v>
      </c>
      <c r="J226">
        <f t="shared" si="13"/>
        <v>0</v>
      </c>
      <c r="K226">
        <f t="shared" si="14"/>
        <v>9</v>
      </c>
      <c r="L226" t="str">
        <f t="shared" si="15"/>
        <v>Palm Springs Codgers</v>
      </c>
      <c r="M226" t="str">
        <f>IF($F226=0,"",VLOOKUP($F226,'Draft List'!$D$4:$G$2388,M$2,FALSE))</f>
        <v>RF</v>
      </c>
      <c r="N226" t="str">
        <f>IF($F226=0,"",VLOOKUP($F226,'Draft List'!$D$4:$G$2388,N$2,FALSE))</f>
        <v>Louis</v>
      </c>
      <c r="O226" t="str">
        <f>IF($F226=0,"",VLOOKUP($F226,'Draft List'!$D$4:$G$2388,O$2,FALSE))</f>
        <v>MacElfrish</v>
      </c>
    </row>
    <row r="227" spans="1:15" x14ac:dyDescent="0.25">
      <c r="A227">
        <v>9</v>
      </c>
      <c r="B227">
        <v>0</v>
      </c>
      <c r="C227">
        <v>10</v>
      </c>
      <c r="D227" t="s">
        <v>338</v>
      </c>
      <c r="E227">
        <v>8</v>
      </c>
      <c r="F227">
        <v>8892</v>
      </c>
      <c r="G227" t="s">
        <v>416</v>
      </c>
      <c r="H227">
        <v>224</v>
      </c>
      <c r="I227">
        <f t="shared" si="12"/>
        <v>9</v>
      </c>
      <c r="J227">
        <f t="shared" si="13"/>
        <v>0</v>
      </c>
      <c r="K227">
        <f t="shared" si="14"/>
        <v>10</v>
      </c>
      <c r="L227" t="str">
        <f t="shared" si="15"/>
        <v>New Orleans Trendsetters</v>
      </c>
      <c r="M227" t="str">
        <f>IF($F227=0,"",VLOOKUP($F227,'Draft List'!$D$4:$G$2388,M$2,FALSE))</f>
        <v>RP</v>
      </c>
      <c r="N227" t="str">
        <f>IF($F227=0,"",VLOOKUP($F227,'Draft List'!$D$4:$G$2388,N$2,FALSE))</f>
        <v>Tim</v>
      </c>
      <c r="O227" t="str">
        <f>IF($F227=0,"",VLOOKUP($F227,'Draft List'!$D$4:$G$2388,O$2,FALSE))</f>
        <v>King</v>
      </c>
    </row>
    <row r="228" spans="1:15" x14ac:dyDescent="0.25">
      <c r="A228">
        <v>9</v>
      </c>
      <c r="B228">
        <v>0</v>
      </c>
      <c r="C228">
        <v>11</v>
      </c>
      <c r="D228" t="s">
        <v>3151</v>
      </c>
      <c r="E228">
        <v>159</v>
      </c>
      <c r="F228">
        <v>6511</v>
      </c>
      <c r="G228" t="s">
        <v>416</v>
      </c>
      <c r="H228">
        <v>225</v>
      </c>
      <c r="I228">
        <f t="shared" si="12"/>
        <v>9</v>
      </c>
      <c r="J228">
        <f t="shared" si="13"/>
        <v>0</v>
      </c>
      <c r="K228">
        <f t="shared" si="14"/>
        <v>11</v>
      </c>
      <c r="L228" t="str">
        <f t="shared" si="15"/>
        <v>Neo-Tokyo Akira</v>
      </c>
      <c r="M228" t="str">
        <f>IF($F228=0,"",VLOOKUP($F228,'Draft List'!$D$4:$G$2388,M$2,FALSE))</f>
        <v>C</v>
      </c>
      <c r="N228" t="str">
        <f>IF($F228=0,"",VLOOKUP($F228,'Draft List'!$D$4:$G$2388,N$2,FALSE))</f>
        <v>John</v>
      </c>
      <c r="O228" t="str">
        <f>IF($F228=0,"",VLOOKUP($F228,'Draft List'!$D$4:$G$2388,O$2,FALSE))</f>
        <v>Carey</v>
      </c>
    </row>
    <row r="229" spans="1:15" x14ac:dyDescent="0.25">
      <c r="A229">
        <v>9</v>
      </c>
      <c r="B229">
        <v>0</v>
      </c>
      <c r="C229">
        <v>12</v>
      </c>
      <c r="D229" t="s">
        <v>336</v>
      </c>
      <c r="E229">
        <v>20</v>
      </c>
      <c r="F229">
        <v>9604</v>
      </c>
      <c r="G229" t="s">
        <v>416</v>
      </c>
      <c r="H229">
        <v>226</v>
      </c>
      <c r="I229">
        <f t="shared" si="12"/>
        <v>9</v>
      </c>
      <c r="J229">
        <f t="shared" si="13"/>
        <v>0</v>
      </c>
      <c r="K229">
        <f t="shared" si="14"/>
        <v>12</v>
      </c>
      <c r="L229" t="str">
        <f t="shared" si="15"/>
        <v>Bakersfield Bears</v>
      </c>
      <c r="M229" t="str">
        <f>IF($F229=0,"",VLOOKUP($F229,'Draft List'!$D$4:$G$2388,M$2,FALSE))</f>
        <v>SP</v>
      </c>
      <c r="N229" t="str">
        <f>IF($F229=0,"",VLOOKUP($F229,'Draft List'!$D$4:$G$2388,N$2,FALSE))</f>
        <v>Rick</v>
      </c>
      <c r="O229" t="str">
        <f>IF($F229=0,"",VLOOKUP($F229,'Draft List'!$D$4:$G$2388,O$2,FALSE))</f>
        <v>Burgess</v>
      </c>
    </row>
    <row r="230" spans="1:15" x14ac:dyDescent="0.25">
      <c r="A230">
        <v>9</v>
      </c>
      <c r="B230">
        <v>0</v>
      </c>
      <c r="C230">
        <v>13</v>
      </c>
      <c r="D230" t="s">
        <v>333</v>
      </c>
      <c r="E230">
        <v>1</v>
      </c>
      <c r="F230">
        <v>3491</v>
      </c>
      <c r="G230" t="s">
        <v>416</v>
      </c>
      <c r="H230">
        <v>227</v>
      </c>
      <c r="I230">
        <f t="shared" si="12"/>
        <v>9</v>
      </c>
      <c r="J230">
        <f t="shared" si="13"/>
        <v>0</v>
      </c>
      <c r="K230">
        <f t="shared" si="14"/>
        <v>13</v>
      </c>
      <c r="L230" t="str">
        <f t="shared" si="15"/>
        <v>Arlington Bureaucrats</v>
      </c>
      <c r="M230" t="str">
        <f>IF($F230=0,"",VLOOKUP($F230,'Draft List'!$D$4:$G$2388,M$2,FALSE))</f>
        <v>1B</v>
      </c>
      <c r="N230" t="str">
        <f>IF($F230=0,"",VLOOKUP($F230,'Draft List'!$D$4:$G$2388,N$2,FALSE))</f>
        <v>Bob</v>
      </c>
      <c r="O230" t="str">
        <f>IF($F230=0,"",VLOOKUP($F230,'Draft List'!$D$4:$G$2388,O$2,FALSE))</f>
        <v>Weaver</v>
      </c>
    </row>
    <row r="231" spans="1:15" x14ac:dyDescent="0.25">
      <c r="A231">
        <v>9</v>
      </c>
      <c r="B231">
        <v>0</v>
      </c>
      <c r="C231">
        <v>14</v>
      </c>
      <c r="D231" t="s">
        <v>326</v>
      </c>
      <c r="E231">
        <v>13</v>
      </c>
      <c r="F231">
        <v>3046</v>
      </c>
      <c r="G231" t="s">
        <v>416</v>
      </c>
      <c r="H231">
        <v>228</v>
      </c>
      <c r="I231">
        <f t="shared" si="12"/>
        <v>9</v>
      </c>
      <c r="J231">
        <f t="shared" si="13"/>
        <v>0</v>
      </c>
      <c r="K231">
        <f t="shared" si="14"/>
        <v>14</v>
      </c>
      <c r="L231" t="str">
        <f t="shared" si="15"/>
        <v>Canton Longshoremen</v>
      </c>
      <c r="M231" t="str">
        <f>IF($F231=0,"",VLOOKUP($F231,'Draft List'!$D$4:$G$2388,M$2,FALSE))</f>
        <v>SP</v>
      </c>
      <c r="N231" t="str">
        <f>IF($F231=0,"",VLOOKUP($F231,'Draft List'!$D$4:$G$2388,N$2,FALSE))</f>
        <v>Ronald</v>
      </c>
      <c r="O231" t="str">
        <f>IF($F231=0,"",VLOOKUP($F231,'Draft List'!$D$4:$G$2388,O$2,FALSE))</f>
        <v>Mitchell</v>
      </c>
    </row>
    <row r="232" spans="1:15" ht="15.75" customHeight="1" x14ac:dyDescent="0.25">
      <c r="A232">
        <v>9</v>
      </c>
      <c r="B232">
        <v>0</v>
      </c>
      <c r="C232">
        <v>15</v>
      </c>
      <c r="D232" t="s">
        <v>343</v>
      </c>
      <c r="E232">
        <v>12</v>
      </c>
      <c r="F232">
        <v>14538</v>
      </c>
      <c r="G232" t="s">
        <v>416</v>
      </c>
      <c r="H232">
        <v>229</v>
      </c>
      <c r="I232">
        <f t="shared" si="12"/>
        <v>9</v>
      </c>
      <c r="J232">
        <f t="shared" si="13"/>
        <v>0</v>
      </c>
      <c r="K232">
        <f t="shared" si="14"/>
        <v>15</v>
      </c>
      <c r="L232" t="str">
        <f t="shared" si="15"/>
        <v>San Antonio Calzones of Laredo</v>
      </c>
      <c r="M232" t="str">
        <f>IF($F232=0,"",VLOOKUP($F232,'Draft List'!$D$4:$G$2388,M$2,FALSE))</f>
        <v>C</v>
      </c>
      <c r="N232" t="str">
        <f>IF($F232=0,"",VLOOKUP($F232,'Draft List'!$D$4:$G$2388,N$2,FALSE))</f>
        <v>Carlos</v>
      </c>
      <c r="O232" t="str">
        <f>IF($F232=0,"",VLOOKUP($F232,'Draft List'!$D$4:$G$2388,O$2,FALSE))</f>
        <v>Román</v>
      </c>
    </row>
    <row r="233" spans="1:15" x14ac:dyDescent="0.25">
      <c r="A233">
        <v>9</v>
      </c>
      <c r="B233">
        <v>0</v>
      </c>
      <c r="C233">
        <v>16</v>
      </c>
      <c r="D233" t="s">
        <v>339</v>
      </c>
      <c r="E233">
        <v>16</v>
      </c>
      <c r="F233">
        <v>3916</v>
      </c>
      <c r="G233" t="s">
        <v>416</v>
      </c>
      <c r="H233">
        <v>230</v>
      </c>
      <c r="I233">
        <f t="shared" si="12"/>
        <v>9</v>
      </c>
      <c r="J233">
        <f t="shared" si="13"/>
        <v>0</v>
      </c>
      <c r="K233">
        <f t="shared" si="14"/>
        <v>16</v>
      </c>
      <c r="L233" t="str">
        <f t="shared" si="15"/>
        <v>Fargo Dinosaurs</v>
      </c>
      <c r="M233" t="str">
        <f>IF($F233=0,"",VLOOKUP($F233,'Draft List'!$D$4:$G$2388,M$2,FALSE))</f>
        <v>SP</v>
      </c>
      <c r="N233" t="str">
        <f>IF($F233=0,"",VLOOKUP($F233,'Draft List'!$D$4:$G$2388,N$2,FALSE))</f>
        <v>Robert</v>
      </c>
      <c r="O233" t="str">
        <f>IF($F233=0,"",VLOOKUP($F233,'Draft List'!$D$4:$G$2388,O$2,FALSE))</f>
        <v>Hutchins</v>
      </c>
    </row>
    <row r="234" spans="1:15" x14ac:dyDescent="0.25">
      <c r="A234">
        <v>9</v>
      </c>
      <c r="B234">
        <v>0</v>
      </c>
      <c r="C234">
        <v>17</v>
      </c>
      <c r="D234" t="s">
        <v>331</v>
      </c>
      <c r="E234">
        <v>10</v>
      </c>
      <c r="F234">
        <v>2221</v>
      </c>
      <c r="G234" t="s">
        <v>416</v>
      </c>
      <c r="H234">
        <v>231</v>
      </c>
      <c r="I234">
        <f t="shared" si="12"/>
        <v>9</v>
      </c>
      <c r="J234">
        <f t="shared" si="13"/>
        <v>0</v>
      </c>
      <c r="K234">
        <f t="shared" si="14"/>
        <v>17</v>
      </c>
      <c r="L234" t="str">
        <f t="shared" si="15"/>
        <v>Kentucky Thoroughbreds</v>
      </c>
      <c r="M234" t="str">
        <f>IF($F234=0,"",VLOOKUP($F234,'Draft List'!$D$4:$G$2388,M$2,FALSE))</f>
        <v>LF</v>
      </c>
      <c r="N234" t="str">
        <f>IF($F234=0,"",VLOOKUP($F234,'Draft List'!$D$4:$G$2388,N$2,FALSE))</f>
        <v>Brandon</v>
      </c>
      <c r="O234" t="str">
        <f>IF($F234=0,"",VLOOKUP($F234,'Draft List'!$D$4:$G$2388,O$2,FALSE))</f>
        <v>Cook</v>
      </c>
    </row>
    <row r="235" spans="1:15" x14ac:dyDescent="0.25">
      <c r="A235">
        <v>9</v>
      </c>
      <c r="B235">
        <v>0</v>
      </c>
      <c r="C235">
        <v>18</v>
      </c>
      <c r="D235" t="s">
        <v>323</v>
      </c>
      <c r="E235">
        <v>24</v>
      </c>
      <c r="F235">
        <v>16541</v>
      </c>
      <c r="G235" t="s">
        <v>416</v>
      </c>
      <c r="H235">
        <v>232</v>
      </c>
      <c r="I235">
        <f t="shared" si="12"/>
        <v>9</v>
      </c>
      <c r="J235">
        <f t="shared" si="13"/>
        <v>0</v>
      </c>
      <c r="K235">
        <f t="shared" si="14"/>
        <v>18</v>
      </c>
      <c r="L235" t="str">
        <f t="shared" si="15"/>
        <v>Yuma Bulldozers</v>
      </c>
      <c r="M235" t="str">
        <f>IF($F235=0,"",VLOOKUP($F235,'Draft List'!$D$4:$G$2388,M$2,FALSE))</f>
        <v>SP</v>
      </c>
      <c r="N235" t="str">
        <f>IF($F235=0,"",VLOOKUP($F235,'Draft List'!$D$4:$G$2388,N$2,FALSE))</f>
        <v>Mark</v>
      </c>
      <c r="O235" t="str">
        <f>IF($F235=0,"",VLOOKUP($F235,'Draft List'!$D$4:$G$2388,O$2,FALSE))</f>
        <v>Andrews</v>
      </c>
    </row>
    <row r="236" spans="1:15" x14ac:dyDescent="0.25">
      <c r="A236">
        <v>9</v>
      </c>
      <c r="B236">
        <v>0</v>
      </c>
      <c r="C236">
        <v>19</v>
      </c>
      <c r="D236" t="s">
        <v>335</v>
      </c>
      <c r="E236">
        <v>15</v>
      </c>
      <c r="F236">
        <v>1996</v>
      </c>
      <c r="G236" t="s">
        <v>416</v>
      </c>
      <c r="H236">
        <v>233</v>
      </c>
      <c r="I236">
        <f t="shared" si="12"/>
        <v>9</v>
      </c>
      <c r="J236">
        <f t="shared" si="13"/>
        <v>0</v>
      </c>
      <c r="K236">
        <f t="shared" si="14"/>
        <v>19</v>
      </c>
      <c r="L236" t="str">
        <f t="shared" si="15"/>
        <v>Duluth Warriors</v>
      </c>
      <c r="M236" t="str">
        <f>IF($F236=0,"",VLOOKUP($F236,'Draft List'!$D$4:$G$2388,M$2,FALSE))</f>
        <v>RP</v>
      </c>
      <c r="N236" t="str">
        <f>IF($F236=0,"",VLOOKUP($F236,'Draft List'!$D$4:$G$2388,N$2,FALSE))</f>
        <v>George</v>
      </c>
      <c r="O236" t="str">
        <f>IF($F236=0,"",VLOOKUP($F236,'Draft List'!$D$4:$G$2388,O$2,FALSE))</f>
        <v>Smith</v>
      </c>
    </row>
    <row r="237" spans="1:15" x14ac:dyDescent="0.25">
      <c r="A237">
        <v>9</v>
      </c>
      <c r="B237">
        <v>0</v>
      </c>
      <c r="C237">
        <v>20</v>
      </c>
      <c r="D237" t="s">
        <v>330</v>
      </c>
      <c r="E237">
        <v>11</v>
      </c>
      <c r="F237">
        <v>6039</v>
      </c>
      <c r="G237" t="s">
        <v>416</v>
      </c>
      <c r="H237">
        <v>234</v>
      </c>
      <c r="I237">
        <f t="shared" si="12"/>
        <v>9</v>
      </c>
      <c r="J237">
        <f t="shared" si="13"/>
        <v>0</v>
      </c>
      <c r="K237">
        <f t="shared" si="14"/>
        <v>20</v>
      </c>
      <c r="L237" t="str">
        <f t="shared" si="15"/>
        <v>West Virginia Alleghenies</v>
      </c>
      <c r="M237" t="str">
        <f>IF($F237=0,"",VLOOKUP($F237,'Draft List'!$D$4:$G$2388,M$2,FALSE))</f>
        <v>SP</v>
      </c>
      <c r="N237" t="str">
        <f>IF($F237=0,"",VLOOKUP($F237,'Draft List'!$D$4:$G$2388,N$2,FALSE))</f>
        <v>António</v>
      </c>
      <c r="O237" t="str">
        <f>IF($F237=0,"",VLOOKUP($F237,'Draft List'!$D$4:$G$2388,O$2,FALSE))</f>
        <v>García</v>
      </c>
    </row>
    <row r="238" spans="1:15" x14ac:dyDescent="0.25">
      <c r="A238">
        <v>9</v>
      </c>
      <c r="B238">
        <v>0</v>
      </c>
      <c r="C238">
        <v>21</v>
      </c>
      <c r="D238" t="s">
        <v>3152</v>
      </c>
      <c r="E238">
        <v>163</v>
      </c>
      <c r="F238">
        <v>16097</v>
      </c>
      <c r="G238" t="s">
        <v>416</v>
      </c>
      <c r="H238">
        <v>235</v>
      </c>
      <c r="I238">
        <f t="shared" si="12"/>
        <v>9</v>
      </c>
      <c r="J238">
        <f t="shared" si="13"/>
        <v>0</v>
      </c>
      <c r="K238">
        <f t="shared" si="14"/>
        <v>21</v>
      </c>
      <c r="L238" t="str">
        <f t="shared" si="15"/>
        <v>Havana Leones</v>
      </c>
      <c r="M238" t="str">
        <f>IF($F238=0,"",VLOOKUP($F238,'Draft List'!$D$4:$G$2388,M$2,FALSE))</f>
        <v>SP</v>
      </c>
      <c r="N238" t="str">
        <f>IF($F238=0,"",VLOOKUP($F238,'Draft List'!$D$4:$G$2388,N$2,FALSE))</f>
        <v>Keiji</v>
      </c>
      <c r="O238" t="str">
        <f>IF($F238=0,"",VLOOKUP($F238,'Draft List'!$D$4:$G$2388,O$2,FALSE))</f>
        <v>Seo</v>
      </c>
    </row>
    <row r="239" spans="1:15" x14ac:dyDescent="0.25">
      <c r="A239">
        <v>9</v>
      </c>
      <c r="B239">
        <v>0</v>
      </c>
      <c r="C239">
        <v>22</v>
      </c>
      <c r="D239" t="s">
        <v>329</v>
      </c>
      <c r="E239">
        <v>9</v>
      </c>
      <c r="F239">
        <v>8618</v>
      </c>
      <c r="G239" t="s">
        <v>416</v>
      </c>
      <c r="H239">
        <v>236</v>
      </c>
      <c r="I239">
        <f t="shared" si="12"/>
        <v>9</v>
      </c>
      <c r="J239">
        <f t="shared" si="13"/>
        <v>0</v>
      </c>
      <c r="K239">
        <f t="shared" si="14"/>
        <v>22</v>
      </c>
      <c r="L239" t="str">
        <f t="shared" si="15"/>
        <v>Florida Featherheads</v>
      </c>
      <c r="M239" t="str">
        <f>IF($F239=0,"",VLOOKUP($F239,'Draft List'!$D$4:$G$2388,M$2,FALSE))</f>
        <v>2B</v>
      </c>
      <c r="N239" t="str">
        <f>IF($F239=0,"",VLOOKUP($F239,'Draft List'!$D$4:$G$2388,N$2,FALSE))</f>
        <v>Roland</v>
      </c>
      <c r="O239" t="str">
        <f>IF($F239=0,"",VLOOKUP($F239,'Draft List'!$D$4:$G$2388,O$2,FALSE))</f>
        <v>Penwarden</v>
      </c>
    </row>
    <row r="240" spans="1:15" x14ac:dyDescent="0.25">
      <c r="A240">
        <v>9</v>
      </c>
      <c r="B240">
        <v>0</v>
      </c>
      <c r="C240">
        <v>23</v>
      </c>
      <c r="D240" t="s">
        <v>3154</v>
      </c>
      <c r="E240">
        <v>18</v>
      </c>
      <c r="F240">
        <v>4304</v>
      </c>
      <c r="G240" t="s">
        <v>416</v>
      </c>
      <c r="H240">
        <v>237</v>
      </c>
      <c r="I240">
        <f t="shared" si="12"/>
        <v>9</v>
      </c>
      <c r="J240">
        <f t="shared" si="13"/>
        <v>0</v>
      </c>
      <c r="K240">
        <f t="shared" si="14"/>
        <v>23</v>
      </c>
      <c r="L240" t="str">
        <f t="shared" si="15"/>
        <v>Hartford Harpoon</v>
      </c>
      <c r="M240" t="str">
        <f>IF($F240=0,"",VLOOKUP($F240,'Draft List'!$D$4:$G$2388,M$2,FALSE))</f>
        <v>C</v>
      </c>
      <c r="N240" t="str">
        <f>IF($F240=0,"",VLOOKUP($F240,'Draft List'!$D$4:$G$2388,N$2,FALSE))</f>
        <v>Robby</v>
      </c>
      <c r="O240" t="str">
        <f>IF($F240=0,"",VLOOKUP($F240,'Draft List'!$D$4:$G$2388,O$2,FALSE))</f>
        <v>Harris</v>
      </c>
    </row>
    <row r="241" spans="1:15" x14ac:dyDescent="0.25">
      <c r="A241">
        <v>9</v>
      </c>
      <c r="B241">
        <v>0</v>
      </c>
      <c r="C241">
        <v>24</v>
      </c>
      <c r="D241" t="s">
        <v>324</v>
      </c>
      <c r="E241">
        <v>19</v>
      </c>
      <c r="F241">
        <v>1357</v>
      </c>
      <c r="G241" t="s">
        <v>416</v>
      </c>
      <c r="H241">
        <v>238</v>
      </c>
      <c r="I241">
        <f t="shared" si="12"/>
        <v>9</v>
      </c>
      <c r="J241">
        <f t="shared" si="13"/>
        <v>0</v>
      </c>
      <c r="K241">
        <f t="shared" si="14"/>
        <v>24</v>
      </c>
      <c r="L241" t="str">
        <f t="shared" si="15"/>
        <v>Aurora Borealis</v>
      </c>
      <c r="M241" t="str">
        <f>IF($F241=0,"",VLOOKUP($F241,'Draft List'!$D$4:$G$2388,M$2,FALSE))</f>
        <v>RP</v>
      </c>
      <c r="N241" t="str">
        <f>IF($F241=0,"",VLOOKUP($F241,'Draft List'!$D$4:$G$2388,N$2,FALSE))</f>
        <v>Chris</v>
      </c>
      <c r="O241" t="str">
        <f>IF($F241=0,"",VLOOKUP($F241,'Draft List'!$D$4:$G$2388,O$2,FALSE))</f>
        <v>Lowe</v>
      </c>
    </row>
    <row r="242" spans="1:15" x14ac:dyDescent="0.25">
      <c r="A242">
        <v>9</v>
      </c>
      <c r="B242">
        <v>0</v>
      </c>
      <c r="C242">
        <v>25</v>
      </c>
      <c r="D242" t="s">
        <v>3153</v>
      </c>
      <c r="E242">
        <v>161</v>
      </c>
      <c r="F242">
        <v>293</v>
      </c>
      <c r="G242" t="s">
        <v>416</v>
      </c>
      <c r="H242">
        <v>239</v>
      </c>
      <c r="I242">
        <f t="shared" si="12"/>
        <v>9</v>
      </c>
      <c r="J242">
        <f t="shared" si="13"/>
        <v>0</v>
      </c>
      <c r="K242">
        <f t="shared" si="14"/>
        <v>25</v>
      </c>
      <c r="L242" t="str">
        <f t="shared" si="15"/>
        <v>Shin Seiki Evas</v>
      </c>
      <c r="M242" t="str">
        <f>IF($F242=0,"",VLOOKUP($F242,'Draft List'!$D$4:$G$2388,M$2,FALSE))</f>
        <v>1B</v>
      </c>
      <c r="N242" t="str">
        <f>IF($F242=0,"",VLOOKUP($F242,'Draft List'!$D$4:$G$2388,N$2,FALSE))</f>
        <v>Terumoto</v>
      </c>
      <c r="O242" t="str">
        <f>IF($F242=0,"",VLOOKUP($F242,'Draft List'!$D$4:$G$2388,O$2,FALSE))</f>
        <v>Matsuo</v>
      </c>
    </row>
    <row r="243" spans="1:15" x14ac:dyDescent="0.25">
      <c r="A243">
        <v>9</v>
      </c>
      <c r="B243">
        <v>0</v>
      </c>
      <c r="C243">
        <v>26</v>
      </c>
      <c r="D243" t="s">
        <v>3155</v>
      </c>
      <c r="E243">
        <v>167</v>
      </c>
      <c r="F243">
        <v>2737</v>
      </c>
      <c r="G243" t="s">
        <v>416</v>
      </c>
      <c r="H243">
        <v>240</v>
      </c>
      <c r="I243">
        <f t="shared" si="12"/>
        <v>9</v>
      </c>
      <c r="J243">
        <f t="shared" si="13"/>
        <v>0</v>
      </c>
      <c r="K243">
        <f t="shared" si="14"/>
        <v>26</v>
      </c>
      <c r="L243" t="str">
        <f t="shared" si="15"/>
        <v>Okinawa Shisa</v>
      </c>
      <c r="M243" t="str">
        <f>IF($F243=0,"",VLOOKUP($F243,'Draft List'!$D$4:$G$2388,M$2,FALSE))</f>
        <v>1B</v>
      </c>
      <c r="N243" t="str">
        <f>IF($F243=0,"",VLOOKUP($F243,'Draft List'!$D$4:$G$2388,N$2,FALSE))</f>
        <v>Nelson</v>
      </c>
      <c r="O243" t="str">
        <f>IF($F243=0,"",VLOOKUP($F243,'Draft List'!$D$4:$G$2388,O$2,FALSE))</f>
        <v>Canó</v>
      </c>
    </row>
    <row r="244" spans="1:15" x14ac:dyDescent="0.25">
      <c r="A244">
        <v>10</v>
      </c>
      <c r="B244">
        <v>0</v>
      </c>
      <c r="C244">
        <v>1</v>
      </c>
      <c r="D244" t="s">
        <v>323</v>
      </c>
      <c r="E244">
        <v>24</v>
      </c>
      <c r="F244">
        <v>12348</v>
      </c>
      <c r="G244" t="s">
        <v>416</v>
      </c>
      <c r="H244">
        <v>241</v>
      </c>
      <c r="I244">
        <f t="shared" si="12"/>
        <v>10</v>
      </c>
      <c r="J244">
        <f t="shared" si="13"/>
        <v>0</v>
      </c>
      <c r="K244">
        <f t="shared" si="14"/>
        <v>1</v>
      </c>
      <c r="L244" t="str">
        <f t="shared" si="15"/>
        <v>Yuma Bulldozers</v>
      </c>
      <c r="M244" t="str">
        <f>IF($F244=0,"",VLOOKUP($F244,'Draft List'!$D$4:$G$2388,M$2,FALSE))</f>
        <v>SP</v>
      </c>
      <c r="N244" t="str">
        <f>IF($F244=0,"",VLOOKUP($F244,'Draft List'!$D$4:$G$2388,N$2,FALSE))</f>
        <v>Yoshitsune</v>
      </c>
      <c r="O244" t="str">
        <f>IF($F244=0,"",VLOOKUP($F244,'Draft List'!$D$4:$G$2388,O$2,FALSE))</f>
        <v>Aoki</v>
      </c>
    </row>
    <row r="245" spans="1:15" x14ac:dyDescent="0.25">
      <c r="A245">
        <v>10</v>
      </c>
      <c r="B245">
        <v>0</v>
      </c>
      <c r="C245">
        <v>2</v>
      </c>
      <c r="D245" t="s">
        <v>328</v>
      </c>
      <c r="E245">
        <v>17</v>
      </c>
      <c r="F245">
        <v>8393</v>
      </c>
      <c r="G245" t="s">
        <v>416</v>
      </c>
      <c r="H245">
        <v>242</v>
      </c>
      <c r="I245">
        <f t="shared" si="12"/>
        <v>10</v>
      </c>
      <c r="J245">
        <f t="shared" si="13"/>
        <v>0</v>
      </c>
      <c r="K245">
        <f t="shared" si="14"/>
        <v>2</v>
      </c>
      <c r="L245" t="str">
        <f t="shared" si="15"/>
        <v>Kalamazoo Badgers</v>
      </c>
      <c r="M245" t="str">
        <f>IF($F245=0,"",VLOOKUP($F245,'Draft List'!$D$4:$G$2388,M$2,FALSE))</f>
        <v>RF</v>
      </c>
      <c r="N245" t="str">
        <f>IF($F245=0,"",VLOOKUP($F245,'Draft List'!$D$4:$G$2388,N$2,FALSE))</f>
        <v>Jorge</v>
      </c>
      <c r="O245" t="str">
        <f>IF($F245=0,"",VLOOKUP($F245,'Draft List'!$D$4:$G$2388,O$2,FALSE))</f>
        <v>Torres</v>
      </c>
    </row>
    <row r="246" spans="1:15" x14ac:dyDescent="0.25">
      <c r="A246">
        <v>10</v>
      </c>
      <c r="B246">
        <v>0</v>
      </c>
      <c r="C246">
        <v>3</v>
      </c>
      <c r="D246" t="s">
        <v>3147</v>
      </c>
      <c r="E246">
        <v>162</v>
      </c>
      <c r="F246">
        <v>8584</v>
      </c>
      <c r="G246" t="s">
        <v>416</v>
      </c>
      <c r="H246">
        <v>243</v>
      </c>
      <c r="I246">
        <f t="shared" si="12"/>
        <v>10</v>
      </c>
      <c r="J246">
        <f t="shared" si="13"/>
        <v>0</v>
      </c>
      <c r="K246">
        <f t="shared" si="14"/>
        <v>3</v>
      </c>
      <c r="L246" t="str">
        <f t="shared" si="15"/>
        <v>San Juan Coqui</v>
      </c>
      <c r="M246" t="str">
        <f>IF($F246=0,"",VLOOKUP($F246,'Draft List'!$D$4:$G$2388,M$2,FALSE))</f>
        <v>1B</v>
      </c>
      <c r="N246" t="str">
        <f>IF($F246=0,"",VLOOKUP($F246,'Draft List'!$D$4:$G$2388,N$2,FALSE))</f>
        <v>Paul</v>
      </c>
      <c r="O246" t="str">
        <f>IF($F246=0,"",VLOOKUP($F246,'Draft List'!$D$4:$G$2388,O$2,FALSE))</f>
        <v>King</v>
      </c>
    </row>
    <row r="247" spans="1:15" x14ac:dyDescent="0.25">
      <c r="A247">
        <v>10</v>
      </c>
      <c r="B247">
        <v>0</v>
      </c>
      <c r="C247">
        <v>4</v>
      </c>
      <c r="D247" t="s">
        <v>3148</v>
      </c>
      <c r="E247">
        <v>2</v>
      </c>
      <c r="F247">
        <v>1203</v>
      </c>
      <c r="G247" t="s">
        <v>416</v>
      </c>
      <c r="H247">
        <v>244</v>
      </c>
      <c r="I247">
        <f t="shared" si="12"/>
        <v>10</v>
      </c>
      <c r="J247">
        <f t="shared" si="13"/>
        <v>0</v>
      </c>
      <c r="K247">
        <f t="shared" si="14"/>
        <v>4</v>
      </c>
      <c r="L247" t="str">
        <f t="shared" si="15"/>
        <v>Amsterdam Lions</v>
      </c>
      <c r="M247" t="str">
        <f>IF($F247=0,"",VLOOKUP($F247,'Draft List'!$D$4:$G$2388,M$2,FALSE))</f>
        <v>SP</v>
      </c>
      <c r="N247" t="str">
        <f>IF($F247=0,"",VLOOKUP($F247,'Draft List'!$D$4:$G$2388,N$2,FALSE))</f>
        <v>Dave</v>
      </c>
      <c r="O247" t="str">
        <f>IF($F247=0,"",VLOOKUP($F247,'Draft List'!$D$4:$G$2388,O$2,FALSE))</f>
        <v>Faulkner</v>
      </c>
    </row>
    <row r="248" spans="1:15" x14ac:dyDescent="0.25">
      <c r="A248">
        <v>10</v>
      </c>
      <c r="B248">
        <v>0</v>
      </c>
      <c r="C248">
        <v>5</v>
      </c>
      <c r="D248" t="s">
        <v>332</v>
      </c>
      <c r="E248">
        <v>3</v>
      </c>
      <c r="F248">
        <v>13445</v>
      </c>
      <c r="G248" t="s">
        <v>416</v>
      </c>
      <c r="H248">
        <v>245</v>
      </c>
      <c r="I248">
        <f t="shared" si="12"/>
        <v>10</v>
      </c>
      <c r="J248">
        <f t="shared" si="13"/>
        <v>0</v>
      </c>
      <c r="K248">
        <f t="shared" si="14"/>
        <v>5</v>
      </c>
      <c r="L248" t="str">
        <f t="shared" si="15"/>
        <v>London Underground</v>
      </c>
      <c r="M248" t="str">
        <f>IF($F248=0,"",VLOOKUP($F248,'Draft List'!$D$4:$G$2388,M$2,FALSE))</f>
        <v>CL</v>
      </c>
      <c r="N248" t="str">
        <f>IF($F248=0,"",VLOOKUP($F248,'Draft List'!$D$4:$G$2388,N$2,FALSE))</f>
        <v>Irving</v>
      </c>
      <c r="O248" t="str">
        <f>IF($F248=0,"",VLOOKUP($F248,'Draft List'!$D$4:$G$2388,O$2,FALSE))</f>
        <v>Meekins</v>
      </c>
    </row>
    <row r="249" spans="1:15" x14ac:dyDescent="0.25">
      <c r="A249">
        <v>10</v>
      </c>
      <c r="B249">
        <v>0</v>
      </c>
      <c r="C249">
        <v>6</v>
      </c>
      <c r="D249" t="s">
        <v>3149</v>
      </c>
      <c r="E249">
        <v>164</v>
      </c>
      <c r="F249">
        <v>2224</v>
      </c>
      <c r="G249" t="s">
        <v>416</v>
      </c>
      <c r="H249">
        <v>246</v>
      </c>
      <c r="I249">
        <f t="shared" si="12"/>
        <v>10</v>
      </c>
      <c r="J249">
        <f t="shared" si="13"/>
        <v>0</v>
      </c>
      <c r="K249">
        <f t="shared" si="14"/>
        <v>6</v>
      </c>
      <c r="L249" t="str">
        <f t="shared" si="15"/>
        <v>Scottish Claymores</v>
      </c>
      <c r="M249" t="str">
        <f>IF($F249=0,"",VLOOKUP($F249,'Draft List'!$D$4:$G$2388,M$2,FALSE))</f>
        <v>SP</v>
      </c>
      <c r="N249" t="str">
        <f>IF($F249=0,"",VLOOKUP($F249,'Draft List'!$D$4:$G$2388,N$2,FALSE))</f>
        <v>Aurelio</v>
      </c>
      <c r="O249" t="str">
        <f>IF($F249=0,"",VLOOKUP($F249,'Draft List'!$D$4:$G$2388,O$2,FALSE))</f>
        <v>Baca</v>
      </c>
    </row>
    <row r="250" spans="1:15" x14ac:dyDescent="0.25">
      <c r="A250">
        <v>10</v>
      </c>
      <c r="B250">
        <v>0</v>
      </c>
      <c r="C250">
        <v>7</v>
      </c>
      <c r="D250" t="s">
        <v>3150</v>
      </c>
      <c r="E250">
        <v>166</v>
      </c>
      <c r="F250">
        <v>15165</v>
      </c>
      <c r="G250" t="s">
        <v>416</v>
      </c>
      <c r="H250">
        <v>247</v>
      </c>
      <c r="I250">
        <f t="shared" si="12"/>
        <v>10</v>
      </c>
      <c r="J250">
        <f t="shared" si="13"/>
        <v>0</v>
      </c>
      <c r="K250">
        <f t="shared" si="14"/>
        <v>7</v>
      </c>
      <c r="L250" t="str">
        <f t="shared" si="15"/>
        <v>Toyama Wind Dancers</v>
      </c>
      <c r="M250" t="str">
        <f>IF($F250=0,"",VLOOKUP($F250,'Draft List'!$D$4:$G$2388,M$2,FALSE))</f>
        <v>RP</v>
      </c>
      <c r="N250" t="str">
        <f>IF($F250=0,"",VLOOKUP($F250,'Draft List'!$D$4:$G$2388,N$2,FALSE))</f>
        <v>Ramón</v>
      </c>
      <c r="O250" t="str">
        <f>IF($F250=0,"",VLOOKUP($F250,'Draft List'!$D$4:$G$2388,O$2,FALSE))</f>
        <v>Arellano</v>
      </c>
    </row>
    <row r="251" spans="1:15" x14ac:dyDescent="0.25">
      <c r="A251">
        <v>10</v>
      </c>
      <c r="B251">
        <v>0</v>
      </c>
      <c r="C251">
        <v>8</v>
      </c>
      <c r="D251" t="s">
        <v>325</v>
      </c>
      <c r="E251">
        <v>22</v>
      </c>
      <c r="F251">
        <v>6652</v>
      </c>
      <c r="G251" t="s">
        <v>416</v>
      </c>
      <c r="H251">
        <v>248</v>
      </c>
      <c r="I251">
        <f t="shared" si="12"/>
        <v>10</v>
      </c>
      <c r="J251">
        <f t="shared" si="13"/>
        <v>0</v>
      </c>
      <c r="K251">
        <f t="shared" si="14"/>
        <v>8</v>
      </c>
      <c r="L251" t="str">
        <f t="shared" si="15"/>
        <v>Reno Zephyrs</v>
      </c>
      <c r="M251" t="str">
        <f>IF($F251=0,"",VLOOKUP($F251,'Draft List'!$D$4:$G$2388,M$2,FALSE))</f>
        <v>RP</v>
      </c>
      <c r="N251" t="str">
        <f>IF($F251=0,"",VLOOKUP($F251,'Draft List'!$D$4:$G$2388,N$2,FALSE))</f>
        <v>Ron</v>
      </c>
      <c r="O251" t="str">
        <f>IF($F251=0,"",VLOOKUP($F251,'Draft List'!$D$4:$G$2388,O$2,FALSE))</f>
        <v>Lambert</v>
      </c>
    </row>
    <row r="252" spans="1:15" x14ac:dyDescent="0.25">
      <c r="A252">
        <v>10</v>
      </c>
      <c r="B252">
        <v>0</v>
      </c>
      <c r="C252">
        <v>9</v>
      </c>
      <c r="D252" t="s">
        <v>327</v>
      </c>
      <c r="E252">
        <v>21</v>
      </c>
      <c r="F252">
        <v>14583</v>
      </c>
      <c r="G252" t="s">
        <v>416</v>
      </c>
      <c r="H252">
        <v>249</v>
      </c>
      <c r="I252">
        <f t="shared" si="12"/>
        <v>10</v>
      </c>
      <c r="J252">
        <f t="shared" si="13"/>
        <v>0</v>
      </c>
      <c r="K252">
        <f t="shared" si="14"/>
        <v>9</v>
      </c>
      <c r="L252" t="str">
        <f t="shared" si="15"/>
        <v>Palm Springs Codgers</v>
      </c>
      <c r="M252" t="str">
        <f>IF($F252=0,"",VLOOKUP($F252,'Draft List'!$D$4:$G$2388,M$2,FALSE))</f>
        <v>1B</v>
      </c>
      <c r="N252" t="str">
        <f>IF($F252=0,"",VLOOKUP($F252,'Draft List'!$D$4:$G$2388,N$2,FALSE))</f>
        <v>Júlio</v>
      </c>
      <c r="O252" t="str">
        <f>IF($F252=0,"",VLOOKUP($F252,'Draft List'!$D$4:$G$2388,O$2,FALSE))</f>
        <v>Ornelas</v>
      </c>
    </row>
    <row r="253" spans="1:15" x14ac:dyDescent="0.25">
      <c r="A253">
        <v>10</v>
      </c>
      <c r="B253">
        <v>0</v>
      </c>
      <c r="C253">
        <v>10</v>
      </c>
      <c r="D253" t="s">
        <v>338</v>
      </c>
      <c r="E253">
        <v>8</v>
      </c>
      <c r="F253">
        <v>6293</v>
      </c>
      <c r="G253" t="s">
        <v>416</v>
      </c>
      <c r="H253">
        <v>250</v>
      </c>
      <c r="I253">
        <f t="shared" si="12"/>
        <v>10</v>
      </c>
      <c r="J253">
        <f t="shared" si="13"/>
        <v>0</v>
      </c>
      <c r="K253">
        <f t="shared" si="14"/>
        <v>10</v>
      </c>
      <c r="L253" t="str">
        <f t="shared" si="15"/>
        <v>New Orleans Trendsetters</v>
      </c>
      <c r="M253" t="str">
        <f>IF($F253=0,"",VLOOKUP($F253,'Draft List'!$D$4:$G$2388,M$2,FALSE))</f>
        <v>SP</v>
      </c>
      <c r="N253" t="str">
        <f>IF($F253=0,"",VLOOKUP($F253,'Draft List'!$D$4:$G$2388,N$2,FALSE))</f>
        <v>Raúl</v>
      </c>
      <c r="O253" t="str">
        <f>IF($F253=0,"",VLOOKUP($F253,'Draft List'!$D$4:$G$2388,O$2,FALSE))</f>
        <v>Bruno</v>
      </c>
    </row>
    <row r="254" spans="1:15" x14ac:dyDescent="0.25">
      <c r="A254">
        <v>10</v>
      </c>
      <c r="B254">
        <v>0</v>
      </c>
      <c r="C254">
        <v>11</v>
      </c>
      <c r="D254" t="s">
        <v>3151</v>
      </c>
      <c r="E254">
        <v>159</v>
      </c>
      <c r="F254">
        <v>9510</v>
      </c>
      <c r="G254" t="s">
        <v>416</v>
      </c>
      <c r="H254">
        <v>251</v>
      </c>
      <c r="I254">
        <f t="shared" si="12"/>
        <v>10</v>
      </c>
      <c r="J254">
        <f t="shared" si="13"/>
        <v>0</v>
      </c>
      <c r="K254">
        <f t="shared" si="14"/>
        <v>11</v>
      </c>
      <c r="L254" t="str">
        <f t="shared" si="15"/>
        <v>Neo-Tokyo Akira</v>
      </c>
      <c r="M254" t="str">
        <f>IF($F254=0,"",VLOOKUP($F254,'Draft List'!$D$4:$G$2388,M$2,FALSE))</f>
        <v>3B</v>
      </c>
      <c r="N254" t="str">
        <f>IF($F254=0,"",VLOOKUP($F254,'Draft List'!$D$4:$G$2388,N$2,FALSE))</f>
        <v>Tommy</v>
      </c>
      <c r="O254" t="str">
        <f>IF($F254=0,"",VLOOKUP($F254,'Draft List'!$D$4:$G$2388,O$2,FALSE))</f>
        <v>Bullard</v>
      </c>
    </row>
    <row r="255" spans="1:15" x14ac:dyDescent="0.25">
      <c r="A255">
        <v>10</v>
      </c>
      <c r="B255">
        <v>0</v>
      </c>
      <c r="C255">
        <v>12</v>
      </c>
      <c r="D255" t="s">
        <v>336</v>
      </c>
      <c r="E255">
        <v>20</v>
      </c>
      <c r="F255">
        <v>10561</v>
      </c>
      <c r="G255" t="s">
        <v>416</v>
      </c>
      <c r="H255">
        <v>252</v>
      </c>
      <c r="I255">
        <f t="shared" si="12"/>
        <v>10</v>
      </c>
      <c r="J255">
        <f t="shared" si="13"/>
        <v>0</v>
      </c>
      <c r="K255">
        <f t="shared" si="14"/>
        <v>12</v>
      </c>
      <c r="L255" t="str">
        <f t="shared" si="15"/>
        <v>Bakersfield Bears</v>
      </c>
      <c r="M255" t="str">
        <f>IF($F255=0,"",VLOOKUP($F255,'Draft List'!$D$4:$G$2388,M$2,FALSE))</f>
        <v>RF</v>
      </c>
      <c r="N255" t="str">
        <f>IF($F255=0,"",VLOOKUP($F255,'Draft List'!$D$4:$G$2388,N$2,FALSE))</f>
        <v>Jesse</v>
      </c>
      <c r="O255" t="str">
        <f>IF($F255=0,"",VLOOKUP($F255,'Draft List'!$D$4:$G$2388,O$2,FALSE))</f>
        <v>Graves</v>
      </c>
    </row>
    <row r="256" spans="1:15" x14ac:dyDescent="0.25">
      <c r="A256">
        <v>10</v>
      </c>
      <c r="B256">
        <v>0</v>
      </c>
      <c r="C256">
        <v>13</v>
      </c>
      <c r="D256" t="s">
        <v>333</v>
      </c>
      <c r="E256">
        <v>1</v>
      </c>
      <c r="F256">
        <v>9971</v>
      </c>
      <c r="G256" t="s">
        <v>416</v>
      </c>
      <c r="H256">
        <v>253</v>
      </c>
      <c r="I256">
        <f t="shared" si="12"/>
        <v>10</v>
      </c>
      <c r="J256">
        <f t="shared" si="13"/>
        <v>0</v>
      </c>
      <c r="K256">
        <f t="shared" si="14"/>
        <v>13</v>
      </c>
      <c r="L256" t="str">
        <f t="shared" si="15"/>
        <v>Arlington Bureaucrats</v>
      </c>
      <c r="M256" t="str">
        <f>IF($F256=0,"",VLOOKUP($F256,'Draft List'!$D$4:$G$2388,M$2,FALSE))</f>
        <v>1B</v>
      </c>
      <c r="N256" t="str">
        <f>IF($F256=0,"",VLOOKUP($F256,'Draft List'!$D$4:$G$2388,N$2,FALSE))</f>
        <v>Joe</v>
      </c>
      <c r="O256" t="str">
        <f>IF($F256=0,"",VLOOKUP($F256,'Draft List'!$D$4:$G$2388,O$2,FALSE))</f>
        <v>Hopper</v>
      </c>
    </row>
    <row r="257" spans="1:15" x14ac:dyDescent="0.25">
      <c r="A257">
        <v>10</v>
      </c>
      <c r="B257">
        <v>0</v>
      </c>
      <c r="C257">
        <v>14</v>
      </c>
      <c r="D257" t="s">
        <v>326</v>
      </c>
      <c r="E257">
        <v>13</v>
      </c>
      <c r="F257">
        <v>11227</v>
      </c>
      <c r="G257" t="s">
        <v>416</v>
      </c>
      <c r="H257">
        <v>254</v>
      </c>
      <c r="I257">
        <f t="shared" si="12"/>
        <v>10</v>
      </c>
      <c r="J257">
        <f t="shared" si="13"/>
        <v>0</v>
      </c>
      <c r="K257">
        <f t="shared" si="14"/>
        <v>14</v>
      </c>
      <c r="L257" t="str">
        <f t="shared" si="15"/>
        <v>Canton Longshoremen</v>
      </c>
      <c r="M257" t="str">
        <f>IF($F257=0,"",VLOOKUP($F257,'Draft List'!$D$4:$G$2388,M$2,FALSE))</f>
        <v>CL</v>
      </c>
      <c r="N257" t="str">
        <f>IF($F257=0,"",VLOOKUP($F257,'Draft List'!$D$4:$G$2388,N$2,FALSE))</f>
        <v>Yannick</v>
      </c>
      <c r="O257" t="str">
        <f>IF($F257=0,"",VLOOKUP($F257,'Draft List'!$D$4:$G$2388,O$2,FALSE))</f>
        <v>Janszen</v>
      </c>
    </row>
    <row r="258" spans="1:15" ht="15.75" customHeight="1" x14ac:dyDescent="0.25">
      <c r="A258">
        <v>10</v>
      </c>
      <c r="B258">
        <v>0</v>
      </c>
      <c r="C258">
        <v>15</v>
      </c>
      <c r="D258" t="s">
        <v>343</v>
      </c>
      <c r="E258">
        <v>12</v>
      </c>
      <c r="F258">
        <v>1840</v>
      </c>
      <c r="G258" t="s">
        <v>416</v>
      </c>
      <c r="H258">
        <v>255</v>
      </c>
      <c r="I258">
        <f t="shared" si="12"/>
        <v>10</v>
      </c>
      <c r="J258">
        <f t="shared" si="13"/>
        <v>0</v>
      </c>
      <c r="K258">
        <f t="shared" si="14"/>
        <v>15</v>
      </c>
      <c r="L258" t="str">
        <f t="shared" si="15"/>
        <v>San Antonio Calzones of Laredo</v>
      </c>
      <c r="M258" t="str">
        <f>IF($F258=0,"",VLOOKUP($F258,'Draft List'!$D$4:$G$2388,M$2,FALSE))</f>
        <v>RF</v>
      </c>
      <c r="N258" t="str">
        <f>IF($F258=0,"",VLOOKUP($F258,'Draft List'!$D$4:$G$2388,N$2,FALSE))</f>
        <v>Edwin</v>
      </c>
      <c r="O258" t="str">
        <f>IF($F258=0,"",VLOOKUP($F258,'Draft List'!$D$4:$G$2388,O$2,FALSE))</f>
        <v>Morrow</v>
      </c>
    </row>
    <row r="259" spans="1:15" x14ac:dyDescent="0.25">
      <c r="A259">
        <v>10</v>
      </c>
      <c r="B259">
        <v>0</v>
      </c>
      <c r="C259">
        <v>16</v>
      </c>
      <c r="D259" t="s">
        <v>339</v>
      </c>
      <c r="E259">
        <v>16</v>
      </c>
      <c r="F259">
        <v>10349</v>
      </c>
      <c r="G259" t="s">
        <v>416</v>
      </c>
      <c r="H259">
        <v>256</v>
      </c>
      <c r="I259">
        <f t="shared" si="12"/>
        <v>10</v>
      </c>
      <c r="J259">
        <f t="shared" si="13"/>
        <v>0</v>
      </c>
      <c r="K259">
        <f t="shared" si="14"/>
        <v>16</v>
      </c>
      <c r="L259" t="str">
        <f t="shared" si="15"/>
        <v>Fargo Dinosaurs</v>
      </c>
      <c r="M259" t="str">
        <f>IF($F259=0,"",VLOOKUP($F259,'Draft List'!$D$4:$G$2388,M$2,FALSE))</f>
        <v>RP</v>
      </c>
      <c r="N259" t="str">
        <f>IF($F259=0,"",VLOOKUP($F259,'Draft List'!$D$4:$G$2388,N$2,FALSE))</f>
        <v>Ollie</v>
      </c>
      <c r="O259" t="str">
        <f>IF($F259=0,"",VLOOKUP($F259,'Draft List'!$D$4:$G$2388,O$2,FALSE))</f>
        <v>Mounfield</v>
      </c>
    </row>
    <row r="260" spans="1:15" x14ac:dyDescent="0.25">
      <c r="A260">
        <v>10</v>
      </c>
      <c r="B260">
        <v>0</v>
      </c>
      <c r="C260">
        <v>17</v>
      </c>
      <c r="D260" t="s">
        <v>331</v>
      </c>
      <c r="E260">
        <v>10</v>
      </c>
      <c r="F260">
        <v>11463</v>
      </c>
      <c r="G260" t="s">
        <v>416</v>
      </c>
      <c r="H260">
        <v>257</v>
      </c>
      <c r="I260">
        <f t="shared" si="12"/>
        <v>10</v>
      </c>
      <c r="J260">
        <f t="shared" si="13"/>
        <v>0</v>
      </c>
      <c r="K260">
        <f t="shared" si="14"/>
        <v>17</v>
      </c>
      <c r="L260" t="str">
        <f t="shared" si="15"/>
        <v>Kentucky Thoroughbreds</v>
      </c>
      <c r="M260" t="str">
        <f>IF($F260=0,"",VLOOKUP($F260,'Draft List'!$D$4:$G$2388,M$2,FALSE))</f>
        <v>SS</v>
      </c>
      <c r="N260" t="str">
        <f>IF($F260=0,"",VLOOKUP($F260,'Draft List'!$D$4:$G$2388,N$2,FALSE))</f>
        <v>Kiyonobu</v>
      </c>
      <c r="O260" t="str">
        <f>IF($F260=0,"",VLOOKUP($F260,'Draft List'!$D$4:$G$2388,O$2,FALSE))</f>
        <v>Hasegawa</v>
      </c>
    </row>
    <row r="261" spans="1:15" x14ac:dyDescent="0.25">
      <c r="A261">
        <v>10</v>
      </c>
      <c r="B261">
        <v>0</v>
      </c>
      <c r="C261">
        <v>18</v>
      </c>
      <c r="D261" t="s">
        <v>323</v>
      </c>
      <c r="E261">
        <v>24</v>
      </c>
      <c r="F261">
        <v>8679</v>
      </c>
      <c r="G261" t="s">
        <v>416</v>
      </c>
      <c r="H261">
        <v>258</v>
      </c>
      <c r="I261">
        <f t="shared" ref="I261:I324" si="16">INT(A261)</f>
        <v>10</v>
      </c>
      <c r="J261">
        <f t="shared" ref="J261:J324" si="17">B261</f>
        <v>0</v>
      </c>
      <c r="K261">
        <f t="shared" ref="K261:K324" si="18">C261</f>
        <v>18</v>
      </c>
      <c r="L261" t="str">
        <f t="shared" ref="L261:L324" si="19">D261</f>
        <v>Yuma Bulldozers</v>
      </c>
      <c r="M261" t="str">
        <f>IF($F261=0,"",VLOOKUP($F261,'Draft List'!$D$4:$G$2388,M$2,FALSE))</f>
        <v>CF</v>
      </c>
      <c r="N261" t="str">
        <f>IF($F261=0,"",VLOOKUP($F261,'Draft List'!$D$4:$G$2388,N$2,FALSE))</f>
        <v>Donald</v>
      </c>
      <c r="O261" t="str">
        <f>IF($F261=0,"",VLOOKUP($F261,'Draft List'!$D$4:$G$2388,O$2,FALSE))</f>
        <v>Davis</v>
      </c>
    </row>
    <row r="262" spans="1:15" x14ac:dyDescent="0.25">
      <c r="A262">
        <v>10</v>
      </c>
      <c r="B262">
        <v>0</v>
      </c>
      <c r="C262">
        <v>19</v>
      </c>
      <c r="D262" t="s">
        <v>335</v>
      </c>
      <c r="E262">
        <v>15</v>
      </c>
      <c r="F262">
        <v>9013</v>
      </c>
      <c r="G262" t="s">
        <v>416</v>
      </c>
      <c r="H262">
        <v>259</v>
      </c>
      <c r="I262">
        <f t="shared" si="16"/>
        <v>10</v>
      </c>
      <c r="J262">
        <f t="shared" si="17"/>
        <v>0</v>
      </c>
      <c r="K262">
        <f t="shared" si="18"/>
        <v>19</v>
      </c>
      <c r="L262" t="str">
        <f t="shared" si="19"/>
        <v>Duluth Warriors</v>
      </c>
      <c r="M262" t="str">
        <f>IF($F262=0,"",VLOOKUP($F262,'Draft List'!$D$4:$G$2388,M$2,FALSE))</f>
        <v>SP</v>
      </c>
      <c r="N262" t="str">
        <f>IF($F262=0,"",VLOOKUP($F262,'Draft List'!$D$4:$G$2388,N$2,FALSE))</f>
        <v>Roberto</v>
      </c>
      <c r="O262" t="str">
        <f>IF($F262=0,"",VLOOKUP($F262,'Draft List'!$D$4:$G$2388,O$2,FALSE))</f>
        <v>García</v>
      </c>
    </row>
    <row r="263" spans="1:15" x14ac:dyDescent="0.25">
      <c r="A263">
        <v>10</v>
      </c>
      <c r="B263">
        <v>0</v>
      </c>
      <c r="C263">
        <v>20</v>
      </c>
      <c r="D263" t="s">
        <v>330</v>
      </c>
      <c r="E263">
        <v>11</v>
      </c>
      <c r="F263">
        <v>8694</v>
      </c>
      <c r="G263" t="s">
        <v>416</v>
      </c>
      <c r="H263">
        <v>260</v>
      </c>
      <c r="I263">
        <f t="shared" si="16"/>
        <v>10</v>
      </c>
      <c r="J263">
        <f t="shared" si="17"/>
        <v>0</v>
      </c>
      <c r="K263">
        <f t="shared" si="18"/>
        <v>20</v>
      </c>
      <c r="L263" t="str">
        <f t="shared" si="19"/>
        <v>West Virginia Alleghenies</v>
      </c>
      <c r="M263" t="str">
        <f>IF($F263=0,"",VLOOKUP($F263,'Draft List'!$D$4:$G$2388,M$2,FALSE))</f>
        <v>2B</v>
      </c>
      <c r="N263" t="str">
        <f>IF($F263=0,"",VLOOKUP($F263,'Draft List'!$D$4:$G$2388,N$2,FALSE))</f>
        <v>Pedro</v>
      </c>
      <c r="O263" t="str">
        <f>IF($F263=0,"",VLOOKUP($F263,'Draft List'!$D$4:$G$2388,O$2,FALSE))</f>
        <v>Rivas</v>
      </c>
    </row>
    <row r="264" spans="1:15" x14ac:dyDescent="0.25">
      <c r="A264">
        <v>10</v>
      </c>
      <c r="B264">
        <v>0</v>
      </c>
      <c r="C264">
        <v>21</v>
      </c>
      <c r="D264" t="s">
        <v>3152</v>
      </c>
      <c r="E264">
        <v>163</v>
      </c>
      <c r="F264">
        <v>9743</v>
      </c>
      <c r="G264" t="s">
        <v>416</v>
      </c>
      <c r="H264">
        <v>261</v>
      </c>
      <c r="I264">
        <f t="shared" si="16"/>
        <v>10</v>
      </c>
      <c r="J264">
        <f t="shared" si="17"/>
        <v>0</v>
      </c>
      <c r="K264">
        <f t="shared" si="18"/>
        <v>21</v>
      </c>
      <c r="L264" t="str">
        <f t="shared" si="19"/>
        <v>Havana Leones</v>
      </c>
      <c r="M264" t="str">
        <f>IF($F264=0,"",VLOOKUP($F264,'Draft List'!$D$4:$G$2388,M$2,FALSE))</f>
        <v>SP</v>
      </c>
      <c r="N264" t="str">
        <f>IF($F264=0,"",VLOOKUP($F264,'Draft List'!$D$4:$G$2388,N$2,FALSE))</f>
        <v>Billy</v>
      </c>
      <c r="O264" t="str">
        <f>IF($F264=0,"",VLOOKUP($F264,'Draft List'!$D$4:$G$2388,O$2,FALSE))</f>
        <v>Miller</v>
      </c>
    </row>
    <row r="265" spans="1:15" x14ac:dyDescent="0.25">
      <c r="A265">
        <v>10</v>
      </c>
      <c r="B265">
        <v>0</v>
      </c>
      <c r="C265">
        <v>22</v>
      </c>
      <c r="D265" t="s">
        <v>329</v>
      </c>
      <c r="E265">
        <v>9</v>
      </c>
      <c r="F265">
        <v>11003</v>
      </c>
      <c r="G265" t="s">
        <v>416</v>
      </c>
      <c r="H265">
        <v>262</v>
      </c>
      <c r="I265">
        <f t="shared" si="16"/>
        <v>10</v>
      </c>
      <c r="J265">
        <f t="shared" si="17"/>
        <v>0</v>
      </c>
      <c r="K265">
        <f t="shared" si="18"/>
        <v>22</v>
      </c>
      <c r="L265" t="str">
        <f t="shared" si="19"/>
        <v>Florida Featherheads</v>
      </c>
      <c r="M265" t="str">
        <f>IF($F265=0,"",VLOOKUP($F265,'Draft List'!$D$4:$G$2388,M$2,FALSE))</f>
        <v>1B</v>
      </c>
      <c r="N265" t="str">
        <f>IF($F265=0,"",VLOOKUP($F265,'Draft List'!$D$4:$G$2388,N$2,FALSE))</f>
        <v>Tokaji</v>
      </c>
      <c r="O265" t="str">
        <f>IF($F265=0,"",VLOOKUP($F265,'Draft List'!$D$4:$G$2388,O$2,FALSE))</f>
        <v>Ohayashi</v>
      </c>
    </row>
    <row r="266" spans="1:15" x14ac:dyDescent="0.25">
      <c r="A266">
        <v>10</v>
      </c>
      <c r="B266">
        <v>0</v>
      </c>
      <c r="C266">
        <v>23</v>
      </c>
      <c r="D266" t="s">
        <v>3154</v>
      </c>
      <c r="E266">
        <v>18</v>
      </c>
      <c r="F266">
        <v>5261</v>
      </c>
      <c r="G266" t="s">
        <v>416</v>
      </c>
      <c r="H266">
        <v>263</v>
      </c>
      <c r="I266">
        <f t="shared" si="16"/>
        <v>10</v>
      </c>
      <c r="J266">
        <f t="shared" si="17"/>
        <v>0</v>
      </c>
      <c r="K266">
        <f t="shared" si="18"/>
        <v>23</v>
      </c>
      <c r="L266" t="str">
        <f t="shared" si="19"/>
        <v>Hartford Harpoon</v>
      </c>
      <c r="M266" t="str">
        <f>IF($F266=0,"",VLOOKUP($F266,'Draft List'!$D$4:$G$2388,M$2,FALSE))</f>
        <v>RP</v>
      </c>
      <c r="N266" t="str">
        <f>IF($F266=0,"",VLOOKUP($F266,'Draft List'!$D$4:$G$2388,N$2,FALSE))</f>
        <v>Brian</v>
      </c>
      <c r="O266" t="str">
        <f>IF($F266=0,"",VLOOKUP($F266,'Draft List'!$D$4:$G$2388,O$2,FALSE))</f>
        <v>Carlson</v>
      </c>
    </row>
    <row r="267" spans="1:15" x14ac:dyDescent="0.25">
      <c r="A267">
        <v>10</v>
      </c>
      <c r="B267">
        <v>0</v>
      </c>
      <c r="C267">
        <v>24</v>
      </c>
      <c r="D267" t="s">
        <v>324</v>
      </c>
      <c r="E267">
        <v>19</v>
      </c>
      <c r="F267">
        <v>4337</v>
      </c>
      <c r="G267" t="s">
        <v>416</v>
      </c>
      <c r="H267">
        <v>264</v>
      </c>
      <c r="I267">
        <f t="shared" si="16"/>
        <v>10</v>
      </c>
      <c r="J267">
        <f t="shared" si="17"/>
        <v>0</v>
      </c>
      <c r="K267">
        <f t="shared" si="18"/>
        <v>24</v>
      </c>
      <c r="L267" t="str">
        <f t="shared" si="19"/>
        <v>Aurora Borealis</v>
      </c>
      <c r="M267" t="str">
        <f>IF($F267=0,"",VLOOKUP($F267,'Draft List'!$D$4:$G$2388,M$2,FALSE))</f>
        <v>SP</v>
      </c>
      <c r="N267" t="str">
        <f>IF($F267=0,"",VLOOKUP($F267,'Draft List'!$D$4:$G$2388,N$2,FALSE))</f>
        <v>Dan</v>
      </c>
      <c r="O267" t="str">
        <f>IF($F267=0,"",VLOOKUP($F267,'Draft List'!$D$4:$G$2388,O$2,FALSE))</f>
        <v>Dunn</v>
      </c>
    </row>
    <row r="268" spans="1:15" x14ac:dyDescent="0.25">
      <c r="A268">
        <v>10</v>
      </c>
      <c r="B268">
        <v>0</v>
      </c>
      <c r="C268">
        <v>25</v>
      </c>
      <c r="D268" t="s">
        <v>3153</v>
      </c>
      <c r="E268">
        <v>161</v>
      </c>
      <c r="F268">
        <v>14570</v>
      </c>
      <c r="G268" t="s">
        <v>416</v>
      </c>
      <c r="H268">
        <v>265</v>
      </c>
      <c r="I268">
        <f t="shared" si="16"/>
        <v>10</v>
      </c>
      <c r="J268">
        <f t="shared" si="17"/>
        <v>0</v>
      </c>
      <c r="K268">
        <f t="shared" si="18"/>
        <v>25</v>
      </c>
      <c r="L268" t="str">
        <f t="shared" si="19"/>
        <v>Shin Seiki Evas</v>
      </c>
      <c r="M268" t="str">
        <f>IF($F268=0,"",VLOOKUP($F268,'Draft List'!$D$4:$G$2388,M$2,FALSE))</f>
        <v>RF</v>
      </c>
      <c r="N268" t="str">
        <f>IF($F268=0,"",VLOOKUP($F268,'Draft List'!$D$4:$G$2388,N$2,FALSE))</f>
        <v>Henry</v>
      </c>
      <c r="O268" t="str">
        <f>IF($F268=0,"",VLOOKUP($F268,'Draft List'!$D$4:$G$2388,O$2,FALSE))</f>
        <v>Horton</v>
      </c>
    </row>
    <row r="269" spans="1:15" x14ac:dyDescent="0.25">
      <c r="A269">
        <v>10</v>
      </c>
      <c r="B269">
        <v>0</v>
      </c>
      <c r="C269">
        <v>26</v>
      </c>
      <c r="D269" t="s">
        <v>3155</v>
      </c>
      <c r="E269">
        <v>167</v>
      </c>
      <c r="F269">
        <v>1986</v>
      </c>
      <c r="G269" t="s">
        <v>416</v>
      </c>
      <c r="H269">
        <v>266</v>
      </c>
      <c r="I269">
        <f t="shared" si="16"/>
        <v>10</v>
      </c>
      <c r="J269">
        <f t="shared" si="17"/>
        <v>0</v>
      </c>
      <c r="K269">
        <f t="shared" si="18"/>
        <v>26</v>
      </c>
      <c r="L269" t="str">
        <f t="shared" si="19"/>
        <v>Okinawa Shisa</v>
      </c>
      <c r="M269" t="str">
        <f>IF($F269=0,"",VLOOKUP($F269,'Draft List'!$D$4:$G$2388,M$2,FALSE))</f>
        <v>3B</v>
      </c>
      <c r="N269" t="str">
        <f>IF($F269=0,"",VLOOKUP($F269,'Draft List'!$D$4:$G$2388,N$2,FALSE))</f>
        <v>Brian</v>
      </c>
      <c r="O269" t="str">
        <f>IF($F269=0,"",VLOOKUP($F269,'Draft List'!$D$4:$G$2388,O$2,FALSE))</f>
        <v>Stone</v>
      </c>
    </row>
    <row r="270" spans="1:15" x14ac:dyDescent="0.25">
      <c r="A270">
        <v>11</v>
      </c>
      <c r="B270">
        <v>0</v>
      </c>
      <c r="C270">
        <v>1</v>
      </c>
      <c r="D270" t="s">
        <v>323</v>
      </c>
      <c r="E270">
        <v>24</v>
      </c>
      <c r="F270">
        <v>9557</v>
      </c>
      <c r="G270" t="s">
        <v>416</v>
      </c>
      <c r="H270">
        <v>267</v>
      </c>
      <c r="I270">
        <f t="shared" si="16"/>
        <v>11</v>
      </c>
      <c r="J270">
        <f t="shared" si="17"/>
        <v>0</v>
      </c>
      <c r="K270">
        <f t="shared" si="18"/>
        <v>1</v>
      </c>
      <c r="L270" t="str">
        <f t="shared" si="19"/>
        <v>Yuma Bulldozers</v>
      </c>
      <c r="M270" t="str">
        <f>IF($F270=0,"",VLOOKUP($F270,'Draft List'!$D$4:$G$2388,M$2,FALSE))</f>
        <v>SS</v>
      </c>
      <c r="N270" t="str">
        <f>IF($F270=0,"",VLOOKUP($F270,'Draft List'!$D$4:$G$2388,N$2,FALSE))</f>
        <v>Scott</v>
      </c>
      <c r="O270" t="str">
        <f>IF($F270=0,"",VLOOKUP($F270,'Draft List'!$D$4:$G$2388,O$2,FALSE))</f>
        <v>Hammond</v>
      </c>
    </row>
    <row r="271" spans="1:15" x14ac:dyDescent="0.25">
      <c r="A271">
        <v>11</v>
      </c>
      <c r="B271">
        <v>0</v>
      </c>
      <c r="C271">
        <v>2</v>
      </c>
      <c r="D271" t="s">
        <v>328</v>
      </c>
      <c r="E271">
        <v>17</v>
      </c>
      <c r="F271">
        <v>10585</v>
      </c>
      <c r="G271" t="s">
        <v>416</v>
      </c>
      <c r="H271">
        <v>268</v>
      </c>
      <c r="I271">
        <f t="shared" si="16"/>
        <v>11</v>
      </c>
      <c r="J271">
        <f t="shared" si="17"/>
        <v>0</v>
      </c>
      <c r="K271">
        <f t="shared" si="18"/>
        <v>2</v>
      </c>
      <c r="L271" t="str">
        <f t="shared" si="19"/>
        <v>Kalamazoo Badgers</v>
      </c>
      <c r="M271" t="str">
        <f>IF($F271=0,"",VLOOKUP($F271,'Draft List'!$D$4:$G$2388,M$2,FALSE))</f>
        <v>SS</v>
      </c>
      <c r="N271" t="str">
        <f>IF($F271=0,"",VLOOKUP($F271,'Draft List'!$D$4:$G$2388,N$2,FALSE))</f>
        <v>Elias</v>
      </c>
      <c r="O271" t="str">
        <f>IF($F271=0,"",VLOOKUP($F271,'Draft List'!$D$4:$G$2388,O$2,FALSE))</f>
        <v>Simmons</v>
      </c>
    </row>
    <row r="272" spans="1:15" x14ac:dyDescent="0.25">
      <c r="A272">
        <v>11</v>
      </c>
      <c r="B272">
        <v>0</v>
      </c>
      <c r="C272">
        <v>3</v>
      </c>
      <c r="D272" t="s">
        <v>3147</v>
      </c>
      <c r="E272">
        <v>162</v>
      </c>
      <c r="F272">
        <v>14616</v>
      </c>
      <c r="G272" t="s">
        <v>416</v>
      </c>
      <c r="H272">
        <v>269</v>
      </c>
      <c r="I272">
        <f t="shared" si="16"/>
        <v>11</v>
      </c>
      <c r="J272">
        <f t="shared" si="17"/>
        <v>0</v>
      </c>
      <c r="K272">
        <f t="shared" si="18"/>
        <v>3</v>
      </c>
      <c r="L272" t="str">
        <f t="shared" si="19"/>
        <v>San Juan Coqui</v>
      </c>
      <c r="M272" t="str">
        <f>IF($F272=0,"",VLOOKUP($F272,'Draft List'!$D$4:$G$2388,M$2,FALSE))</f>
        <v>2B</v>
      </c>
      <c r="N272" t="str">
        <f>IF($F272=0,"",VLOOKUP($F272,'Draft List'!$D$4:$G$2388,N$2,FALSE))</f>
        <v>Stephen</v>
      </c>
      <c r="O272" t="str">
        <f>IF($F272=0,"",VLOOKUP($F272,'Draft List'!$D$4:$G$2388,O$2,FALSE))</f>
        <v>MacFeat</v>
      </c>
    </row>
    <row r="273" spans="1:15" x14ac:dyDescent="0.25">
      <c r="A273">
        <v>11</v>
      </c>
      <c r="B273">
        <v>0</v>
      </c>
      <c r="C273">
        <v>4</v>
      </c>
      <c r="D273" t="s">
        <v>3148</v>
      </c>
      <c r="E273">
        <v>2</v>
      </c>
      <c r="F273">
        <v>3866</v>
      </c>
      <c r="G273" t="s">
        <v>416</v>
      </c>
      <c r="H273">
        <v>270</v>
      </c>
      <c r="I273">
        <f t="shared" si="16"/>
        <v>11</v>
      </c>
      <c r="J273">
        <f t="shared" si="17"/>
        <v>0</v>
      </c>
      <c r="K273">
        <f t="shared" si="18"/>
        <v>4</v>
      </c>
      <c r="L273" t="str">
        <f t="shared" si="19"/>
        <v>Amsterdam Lions</v>
      </c>
      <c r="M273" t="str">
        <f>IF($F273=0,"",VLOOKUP($F273,'Draft List'!$D$4:$G$2388,M$2,FALSE))</f>
        <v>RP</v>
      </c>
      <c r="N273" t="str">
        <f>IF($F273=0,"",VLOOKUP($F273,'Draft List'!$D$4:$G$2388,N$2,FALSE))</f>
        <v>Rhys</v>
      </c>
      <c r="O273" t="str">
        <f>IF($F273=0,"",VLOOKUP($F273,'Draft List'!$D$4:$G$2388,O$2,FALSE))</f>
        <v>Vivian</v>
      </c>
    </row>
    <row r="274" spans="1:15" x14ac:dyDescent="0.25">
      <c r="A274">
        <v>11</v>
      </c>
      <c r="B274">
        <v>0</v>
      </c>
      <c r="C274">
        <v>5</v>
      </c>
      <c r="D274" t="s">
        <v>332</v>
      </c>
      <c r="E274">
        <v>3</v>
      </c>
      <c r="F274">
        <v>16039</v>
      </c>
      <c r="G274" t="s">
        <v>416</v>
      </c>
      <c r="H274">
        <v>271</v>
      </c>
      <c r="I274">
        <f t="shared" si="16"/>
        <v>11</v>
      </c>
      <c r="J274">
        <f t="shared" si="17"/>
        <v>0</v>
      </c>
      <c r="K274">
        <f t="shared" si="18"/>
        <v>5</v>
      </c>
      <c r="L274" t="str">
        <f t="shared" si="19"/>
        <v>London Underground</v>
      </c>
      <c r="M274" t="str">
        <f>IF($F274=0,"",VLOOKUP($F274,'Draft List'!$D$4:$G$2388,M$2,FALSE))</f>
        <v>2B</v>
      </c>
      <c r="N274" t="str">
        <f>IF($F274=0,"",VLOOKUP($F274,'Draft List'!$D$4:$G$2388,N$2,FALSE))</f>
        <v>Pedro</v>
      </c>
      <c r="O274" t="str">
        <f>IF($F274=0,"",VLOOKUP($F274,'Draft List'!$D$4:$G$2388,O$2,FALSE))</f>
        <v>Martínez</v>
      </c>
    </row>
    <row r="275" spans="1:15" x14ac:dyDescent="0.25">
      <c r="A275">
        <v>11</v>
      </c>
      <c r="B275">
        <v>0</v>
      </c>
      <c r="C275">
        <v>6</v>
      </c>
      <c r="D275" t="s">
        <v>3149</v>
      </c>
      <c r="E275">
        <v>164</v>
      </c>
      <c r="F275">
        <v>16114</v>
      </c>
      <c r="G275" t="s">
        <v>416</v>
      </c>
      <c r="H275">
        <v>272</v>
      </c>
      <c r="I275">
        <f t="shared" si="16"/>
        <v>11</v>
      </c>
      <c r="J275">
        <f t="shared" si="17"/>
        <v>0</v>
      </c>
      <c r="K275">
        <f t="shared" si="18"/>
        <v>6</v>
      </c>
      <c r="L275" t="str">
        <f t="shared" si="19"/>
        <v>Scottish Claymores</v>
      </c>
      <c r="M275" t="str">
        <f>IF($F275=0,"",VLOOKUP($F275,'Draft List'!$D$4:$G$2388,M$2,FALSE))</f>
        <v>RP</v>
      </c>
      <c r="N275" t="str">
        <f>IF($F275=0,"",VLOOKUP($F275,'Draft List'!$D$4:$G$2388,N$2,FALSE))</f>
        <v>Kiichi</v>
      </c>
      <c r="O275" t="str">
        <f>IF($F275=0,"",VLOOKUP($F275,'Draft List'!$D$4:$G$2388,O$2,FALSE))</f>
        <v>Mizuno</v>
      </c>
    </row>
    <row r="276" spans="1:15" x14ac:dyDescent="0.25">
      <c r="A276">
        <v>11</v>
      </c>
      <c r="B276">
        <v>0</v>
      </c>
      <c r="C276">
        <v>7</v>
      </c>
      <c r="D276" t="s">
        <v>3150</v>
      </c>
      <c r="E276">
        <v>166</v>
      </c>
      <c r="F276">
        <v>11452</v>
      </c>
      <c r="G276" t="s">
        <v>416</v>
      </c>
      <c r="H276">
        <v>273</v>
      </c>
      <c r="I276">
        <f t="shared" si="16"/>
        <v>11</v>
      </c>
      <c r="J276">
        <f t="shared" si="17"/>
        <v>0</v>
      </c>
      <c r="K276">
        <f t="shared" si="18"/>
        <v>7</v>
      </c>
      <c r="L276" t="str">
        <f t="shared" si="19"/>
        <v>Toyama Wind Dancers</v>
      </c>
      <c r="M276" t="str">
        <f>IF($F276=0,"",VLOOKUP($F276,'Draft List'!$D$4:$G$2388,M$2,FALSE))</f>
        <v>1B</v>
      </c>
      <c r="N276" t="str">
        <f>IF($F276=0,"",VLOOKUP($F276,'Draft List'!$D$4:$G$2388,N$2,FALSE))</f>
        <v>Yoshihiro</v>
      </c>
      <c r="O276" t="str">
        <f>IF($F276=0,"",VLOOKUP($F276,'Draft List'!$D$4:$G$2388,O$2,FALSE))</f>
        <v>Ogawa</v>
      </c>
    </row>
    <row r="277" spans="1:15" x14ac:dyDescent="0.25">
      <c r="A277">
        <v>11</v>
      </c>
      <c r="B277">
        <v>0</v>
      </c>
      <c r="C277">
        <v>8</v>
      </c>
      <c r="D277" t="s">
        <v>325</v>
      </c>
      <c r="E277">
        <v>22</v>
      </c>
      <c r="F277">
        <v>6283</v>
      </c>
      <c r="G277" t="s">
        <v>416</v>
      </c>
      <c r="H277">
        <v>274</v>
      </c>
      <c r="I277">
        <f t="shared" si="16"/>
        <v>11</v>
      </c>
      <c r="J277">
        <f t="shared" si="17"/>
        <v>0</v>
      </c>
      <c r="K277">
        <f t="shared" si="18"/>
        <v>8</v>
      </c>
      <c r="L277" t="str">
        <f t="shared" si="19"/>
        <v>Reno Zephyrs</v>
      </c>
      <c r="M277" t="str">
        <f>IF($F277=0,"",VLOOKUP($F277,'Draft List'!$D$4:$G$2388,M$2,FALSE))</f>
        <v>SP</v>
      </c>
      <c r="N277" t="str">
        <f>IF($F277=0,"",VLOOKUP($F277,'Draft List'!$D$4:$G$2388,N$2,FALSE))</f>
        <v>Bob</v>
      </c>
      <c r="O277" t="str">
        <f>IF($F277=0,"",VLOOKUP($F277,'Draft List'!$D$4:$G$2388,O$2,FALSE))</f>
        <v>Latham</v>
      </c>
    </row>
    <row r="278" spans="1:15" x14ac:dyDescent="0.25">
      <c r="A278">
        <v>11</v>
      </c>
      <c r="B278">
        <v>0</v>
      </c>
      <c r="C278">
        <v>9</v>
      </c>
      <c r="D278" t="s">
        <v>327</v>
      </c>
      <c r="E278">
        <v>21</v>
      </c>
      <c r="F278">
        <v>14744</v>
      </c>
      <c r="G278" t="s">
        <v>416</v>
      </c>
      <c r="H278">
        <v>275</v>
      </c>
      <c r="I278">
        <f t="shared" si="16"/>
        <v>11</v>
      </c>
      <c r="J278">
        <f t="shared" si="17"/>
        <v>0</v>
      </c>
      <c r="K278">
        <f t="shared" si="18"/>
        <v>9</v>
      </c>
      <c r="L278" t="str">
        <f t="shared" si="19"/>
        <v>Palm Springs Codgers</v>
      </c>
      <c r="M278" t="str">
        <f>IF($F278=0,"",VLOOKUP($F278,'Draft List'!$D$4:$G$2388,M$2,FALSE))</f>
        <v>1B</v>
      </c>
      <c r="N278" t="str">
        <f>IF($F278=0,"",VLOOKUP($F278,'Draft List'!$D$4:$G$2388,N$2,FALSE))</f>
        <v>Gary</v>
      </c>
      <c r="O278" t="str">
        <f>IF($F278=0,"",VLOOKUP($F278,'Draft List'!$D$4:$G$2388,O$2,FALSE))</f>
        <v>O'Quinn</v>
      </c>
    </row>
    <row r="279" spans="1:15" x14ac:dyDescent="0.25">
      <c r="A279">
        <v>11</v>
      </c>
      <c r="B279">
        <v>0</v>
      </c>
      <c r="C279">
        <v>10</v>
      </c>
      <c r="D279" t="s">
        <v>338</v>
      </c>
      <c r="E279">
        <v>8</v>
      </c>
      <c r="F279">
        <v>13664</v>
      </c>
      <c r="G279" t="s">
        <v>416</v>
      </c>
      <c r="H279">
        <v>276</v>
      </c>
      <c r="I279">
        <f t="shared" si="16"/>
        <v>11</v>
      </c>
      <c r="J279">
        <f t="shared" si="17"/>
        <v>0</v>
      </c>
      <c r="K279">
        <f t="shared" si="18"/>
        <v>10</v>
      </c>
      <c r="L279" t="str">
        <f t="shared" si="19"/>
        <v>New Orleans Trendsetters</v>
      </c>
      <c r="M279" t="str">
        <f>IF($F279=0,"",VLOOKUP($F279,'Draft List'!$D$4:$G$2388,M$2,FALSE))</f>
        <v>C</v>
      </c>
      <c r="N279" t="str">
        <f>IF($F279=0,"",VLOOKUP($F279,'Draft List'!$D$4:$G$2388,N$2,FALSE))</f>
        <v>Arthur</v>
      </c>
      <c r="O279" t="str">
        <f>IF($F279=0,"",VLOOKUP($F279,'Draft List'!$D$4:$G$2388,O$2,FALSE))</f>
        <v>Sedman</v>
      </c>
    </row>
    <row r="280" spans="1:15" x14ac:dyDescent="0.25">
      <c r="A280">
        <v>11</v>
      </c>
      <c r="B280">
        <v>0</v>
      </c>
      <c r="C280">
        <v>11</v>
      </c>
      <c r="D280" t="s">
        <v>3151</v>
      </c>
      <c r="E280">
        <v>159</v>
      </c>
      <c r="F280">
        <v>9115</v>
      </c>
      <c r="G280" t="s">
        <v>416</v>
      </c>
      <c r="H280">
        <v>277</v>
      </c>
      <c r="I280">
        <f t="shared" si="16"/>
        <v>11</v>
      </c>
      <c r="J280">
        <f t="shared" si="17"/>
        <v>0</v>
      </c>
      <c r="K280">
        <f t="shared" si="18"/>
        <v>11</v>
      </c>
      <c r="L280" t="str">
        <f t="shared" si="19"/>
        <v>Neo-Tokyo Akira</v>
      </c>
      <c r="M280" t="str">
        <f>IF($F280=0,"",VLOOKUP($F280,'Draft List'!$D$4:$G$2388,M$2,FALSE))</f>
        <v>CF</v>
      </c>
      <c r="N280" t="str">
        <f>IF($F280=0,"",VLOOKUP($F280,'Draft List'!$D$4:$G$2388,N$2,FALSE))</f>
        <v>Thomas</v>
      </c>
      <c r="O280" t="str">
        <f>IF($F280=0,"",VLOOKUP($F280,'Draft List'!$D$4:$G$2388,O$2,FALSE))</f>
        <v>Jackson</v>
      </c>
    </row>
    <row r="281" spans="1:15" x14ac:dyDescent="0.25">
      <c r="A281">
        <v>11</v>
      </c>
      <c r="B281">
        <v>0</v>
      </c>
      <c r="C281">
        <v>12</v>
      </c>
      <c r="D281" t="s">
        <v>336</v>
      </c>
      <c r="E281">
        <v>20</v>
      </c>
      <c r="F281">
        <v>7251</v>
      </c>
      <c r="G281" t="s">
        <v>416</v>
      </c>
      <c r="H281">
        <v>278</v>
      </c>
      <c r="I281">
        <f t="shared" si="16"/>
        <v>11</v>
      </c>
      <c r="J281">
        <f t="shared" si="17"/>
        <v>0</v>
      </c>
      <c r="K281">
        <f t="shared" si="18"/>
        <v>12</v>
      </c>
      <c r="L281" t="str">
        <f t="shared" si="19"/>
        <v>Bakersfield Bears</v>
      </c>
      <c r="M281" t="str">
        <f>IF($F281=0,"",VLOOKUP($F281,'Draft List'!$D$4:$G$2388,M$2,FALSE))</f>
        <v>1B</v>
      </c>
      <c r="N281" t="str">
        <f>IF($F281=0,"",VLOOKUP($F281,'Draft List'!$D$4:$G$2388,N$2,FALSE))</f>
        <v>Ray</v>
      </c>
      <c r="O281" t="str">
        <f>IF($F281=0,"",VLOOKUP($F281,'Draft List'!$D$4:$G$2388,O$2,FALSE))</f>
        <v>Bartlett</v>
      </c>
    </row>
    <row r="282" spans="1:15" x14ac:dyDescent="0.25">
      <c r="A282">
        <v>11</v>
      </c>
      <c r="B282">
        <v>0</v>
      </c>
      <c r="C282">
        <v>13</v>
      </c>
      <c r="D282" t="s">
        <v>333</v>
      </c>
      <c r="E282">
        <v>1</v>
      </c>
      <c r="F282">
        <v>2789</v>
      </c>
      <c r="G282" t="s">
        <v>416</v>
      </c>
      <c r="H282">
        <v>279</v>
      </c>
      <c r="I282">
        <f t="shared" si="16"/>
        <v>11</v>
      </c>
      <c r="J282">
        <f t="shared" si="17"/>
        <v>0</v>
      </c>
      <c r="K282">
        <f t="shared" si="18"/>
        <v>13</v>
      </c>
      <c r="L282" t="str">
        <f t="shared" si="19"/>
        <v>Arlington Bureaucrats</v>
      </c>
      <c r="M282" t="str">
        <f>IF($F282=0,"",VLOOKUP($F282,'Draft List'!$D$4:$G$2388,M$2,FALSE))</f>
        <v>1B</v>
      </c>
      <c r="N282" t="str">
        <f>IF($F282=0,"",VLOOKUP($F282,'Draft List'!$D$4:$G$2388,N$2,FALSE))</f>
        <v>Lawrence</v>
      </c>
      <c r="O282" t="str">
        <f>IF($F282=0,"",VLOOKUP($F282,'Draft List'!$D$4:$G$2388,O$2,FALSE))</f>
        <v>Reese</v>
      </c>
    </row>
    <row r="283" spans="1:15" x14ac:dyDescent="0.25">
      <c r="A283">
        <v>11</v>
      </c>
      <c r="B283">
        <v>0</v>
      </c>
      <c r="C283">
        <v>14</v>
      </c>
      <c r="D283" t="s">
        <v>326</v>
      </c>
      <c r="E283">
        <v>13</v>
      </c>
      <c r="F283">
        <v>7428</v>
      </c>
      <c r="G283" t="s">
        <v>416</v>
      </c>
      <c r="H283">
        <v>280</v>
      </c>
      <c r="I283">
        <f t="shared" si="16"/>
        <v>11</v>
      </c>
      <c r="J283">
        <f t="shared" si="17"/>
        <v>0</v>
      </c>
      <c r="K283">
        <f t="shared" si="18"/>
        <v>14</v>
      </c>
      <c r="L283" t="str">
        <f t="shared" si="19"/>
        <v>Canton Longshoremen</v>
      </c>
      <c r="M283" t="str">
        <f>IF($F283=0,"",VLOOKUP($F283,'Draft List'!$D$4:$G$2388,M$2,FALSE))</f>
        <v>RP</v>
      </c>
      <c r="N283" t="str">
        <f>IF($F283=0,"",VLOOKUP($F283,'Draft List'!$D$4:$G$2388,N$2,FALSE))</f>
        <v>Travis</v>
      </c>
      <c r="O283" t="str">
        <f>IF($F283=0,"",VLOOKUP($F283,'Draft List'!$D$4:$G$2388,O$2,FALSE))</f>
        <v>Hicks</v>
      </c>
    </row>
    <row r="284" spans="1:15" ht="15.75" customHeight="1" x14ac:dyDescent="0.25">
      <c r="A284">
        <v>11</v>
      </c>
      <c r="B284">
        <v>0</v>
      </c>
      <c r="C284">
        <v>15</v>
      </c>
      <c r="D284" t="s">
        <v>343</v>
      </c>
      <c r="E284">
        <v>12</v>
      </c>
      <c r="F284">
        <v>6085</v>
      </c>
      <c r="G284" t="s">
        <v>416</v>
      </c>
      <c r="H284">
        <v>281</v>
      </c>
      <c r="I284">
        <f t="shared" si="16"/>
        <v>11</v>
      </c>
      <c r="J284">
        <f t="shared" si="17"/>
        <v>0</v>
      </c>
      <c r="K284">
        <f t="shared" si="18"/>
        <v>15</v>
      </c>
      <c r="L284" t="str">
        <f t="shared" si="19"/>
        <v>San Antonio Calzones of Laredo</v>
      </c>
      <c r="M284" t="str">
        <f>IF($F284=0,"",VLOOKUP($F284,'Draft List'!$D$4:$G$2388,M$2,FALSE))</f>
        <v>CL</v>
      </c>
      <c r="N284" t="str">
        <f>IF($F284=0,"",VLOOKUP($F284,'Draft List'!$D$4:$G$2388,N$2,FALSE))</f>
        <v>Russell</v>
      </c>
      <c r="O284" t="str">
        <f>IF($F284=0,"",VLOOKUP($F284,'Draft List'!$D$4:$G$2388,O$2,FALSE))</f>
        <v>Walsh</v>
      </c>
    </row>
    <row r="285" spans="1:15" x14ac:dyDescent="0.25">
      <c r="A285">
        <v>11</v>
      </c>
      <c r="B285">
        <v>0</v>
      </c>
      <c r="C285">
        <v>16</v>
      </c>
      <c r="D285" t="s">
        <v>339</v>
      </c>
      <c r="E285">
        <v>16</v>
      </c>
      <c r="F285">
        <v>6390</v>
      </c>
      <c r="G285" t="s">
        <v>416</v>
      </c>
      <c r="H285">
        <v>282</v>
      </c>
      <c r="I285">
        <f t="shared" si="16"/>
        <v>11</v>
      </c>
      <c r="J285">
        <f t="shared" si="17"/>
        <v>0</v>
      </c>
      <c r="K285">
        <f t="shared" si="18"/>
        <v>16</v>
      </c>
      <c r="L285" t="str">
        <f t="shared" si="19"/>
        <v>Fargo Dinosaurs</v>
      </c>
      <c r="M285" t="str">
        <f>IF($F285=0,"",VLOOKUP($F285,'Draft List'!$D$4:$G$2388,M$2,FALSE))</f>
        <v>SP</v>
      </c>
      <c r="N285" t="str">
        <f>IF($F285=0,"",VLOOKUP($F285,'Draft List'!$D$4:$G$2388,N$2,FALSE))</f>
        <v>Allen</v>
      </c>
      <c r="O285" t="str">
        <f>IF($F285=0,"",VLOOKUP($F285,'Draft List'!$D$4:$G$2388,O$2,FALSE))</f>
        <v>Lambright</v>
      </c>
    </row>
    <row r="286" spans="1:15" x14ac:dyDescent="0.25">
      <c r="A286">
        <v>11</v>
      </c>
      <c r="B286">
        <v>0</v>
      </c>
      <c r="C286">
        <v>17</v>
      </c>
      <c r="D286" t="s">
        <v>331</v>
      </c>
      <c r="E286">
        <v>10</v>
      </c>
      <c r="F286">
        <v>6988</v>
      </c>
      <c r="G286" t="s">
        <v>416</v>
      </c>
      <c r="H286">
        <v>283</v>
      </c>
      <c r="I286">
        <f t="shared" si="16"/>
        <v>11</v>
      </c>
      <c r="J286">
        <f t="shared" si="17"/>
        <v>0</v>
      </c>
      <c r="K286">
        <f t="shared" si="18"/>
        <v>17</v>
      </c>
      <c r="L286" t="str">
        <f t="shared" si="19"/>
        <v>Kentucky Thoroughbreds</v>
      </c>
      <c r="M286" t="str">
        <f>IF($F286=0,"",VLOOKUP($F286,'Draft List'!$D$4:$G$2388,M$2,FALSE))</f>
        <v>RF</v>
      </c>
      <c r="N286" t="str">
        <f>IF($F286=0,"",VLOOKUP($F286,'Draft List'!$D$4:$G$2388,N$2,FALSE))</f>
        <v>Silas</v>
      </c>
      <c r="O286" t="str">
        <f>IF($F286=0,"",VLOOKUP($F286,'Draft List'!$D$4:$G$2388,O$2,FALSE))</f>
        <v>Bentley</v>
      </c>
    </row>
    <row r="287" spans="1:15" x14ac:dyDescent="0.25">
      <c r="A287">
        <v>11</v>
      </c>
      <c r="B287">
        <v>0</v>
      </c>
      <c r="C287">
        <v>18</v>
      </c>
      <c r="D287" t="s">
        <v>323</v>
      </c>
      <c r="E287">
        <v>24</v>
      </c>
      <c r="F287">
        <v>7560</v>
      </c>
      <c r="G287" t="s">
        <v>416</v>
      </c>
      <c r="H287">
        <v>284</v>
      </c>
      <c r="I287">
        <f t="shared" si="16"/>
        <v>11</v>
      </c>
      <c r="J287">
        <f t="shared" si="17"/>
        <v>0</v>
      </c>
      <c r="K287">
        <f t="shared" si="18"/>
        <v>18</v>
      </c>
      <c r="L287" t="str">
        <f t="shared" si="19"/>
        <v>Yuma Bulldozers</v>
      </c>
      <c r="M287" t="str">
        <f>IF($F287=0,"",VLOOKUP($F287,'Draft List'!$D$4:$G$2388,M$2,FALSE))</f>
        <v>2B</v>
      </c>
      <c r="N287" t="str">
        <f>IF($F287=0,"",VLOOKUP($F287,'Draft List'!$D$4:$G$2388,N$2,FALSE))</f>
        <v>Doug</v>
      </c>
      <c r="O287" t="str">
        <f>IF($F287=0,"",VLOOKUP($F287,'Draft List'!$D$4:$G$2388,O$2,FALSE))</f>
        <v>Jones</v>
      </c>
    </row>
    <row r="288" spans="1:15" x14ac:dyDescent="0.25">
      <c r="A288">
        <v>11</v>
      </c>
      <c r="B288">
        <v>0</v>
      </c>
      <c r="C288">
        <v>19</v>
      </c>
      <c r="D288" t="s">
        <v>335</v>
      </c>
      <c r="E288">
        <v>15</v>
      </c>
      <c r="F288">
        <v>1920</v>
      </c>
      <c r="G288" t="s">
        <v>416</v>
      </c>
      <c r="H288">
        <v>285</v>
      </c>
      <c r="I288">
        <f t="shared" si="16"/>
        <v>11</v>
      </c>
      <c r="J288">
        <f t="shared" si="17"/>
        <v>0</v>
      </c>
      <c r="K288">
        <f t="shared" si="18"/>
        <v>19</v>
      </c>
      <c r="L288" t="str">
        <f t="shared" si="19"/>
        <v>Duluth Warriors</v>
      </c>
      <c r="M288" t="str">
        <f>IF($F288=0,"",VLOOKUP($F288,'Draft List'!$D$4:$G$2388,M$2,FALSE))</f>
        <v>SP</v>
      </c>
      <c r="N288" t="str">
        <f>IF($F288=0,"",VLOOKUP($F288,'Draft List'!$D$4:$G$2388,N$2,FALSE))</f>
        <v>Tyler</v>
      </c>
      <c r="O288" t="str">
        <f>IF($F288=0,"",VLOOKUP($F288,'Draft List'!$D$4:$G$2388,O$2,FALSE))</f>
        <v>Johnston</v>
      </c>
    </row>
    <row r="289" spans="1:15" x14ac:dyDescent="0.25">
      <c r="A289">
        <v>11</v>
      </c>
      <c r="B289">
        <v>0</v>
      </c>
      <c r="C289">
        <v>20</v>
      </c>
      <c r="D289" t="s">
        <v>330</v>
      </c>
      <c r="E289">
        <v>11</v>
      </c>
      <c r="F289">
        <v>16048</v>
      </c>
      <c r="G289" t="s">
        <v>416</v>
      </c>
      <c r="H289">
        <v>286</v>
      </c>
      <c r="I289">
        <f t="shared" si="16"/>
        <v>11</v>
      </c>
      <c r="J289">
        <f t="shared" si="17"/>
        <v>0</v>
      </c>
      <c r="K289">
        <f t="shared" si="18"/>
        <v>20</v>
      </c>
      <c r="L289" t="str">
        <f t="shared" si="19"/>
        <v>West Virginia Alleghenies</v>
      </c>
      <c r="M289" t="str">
        <f>IF($F289=0,"",VLOOKUP($F289,'Draft List'!$D$4:$G$2388,M$2,FALSE))</f>
        <v>C</v>
      </c>
      <c r="N289" t="str">
        <f>IF($F289=0,"",VLOOKUP($F289,'Draft List'!$D$4:$G$2388,N$2,FALSE))</f>
        <v>Éric</v>
      </c>
      <c r="O289" t="str">
        <f>IF($F289=0,"",VLOOKUP($F289,'Draft List'!$D$4:$G$2388,O$2,FALSE))</f>
        <v>Marcotte</v>
      </c>
    </row>
    <row r="290" spans="1:15" x14ac:dyDescent="0.25">
      <c r="A290">
        <v>11</v>
      </c>
      <c r="B290">
        <v>0</v>
      </c>
      <c r="C290">
        <v>21</v>
      </c>
      <c r="D290" t="s">
        <v>3152</v>
      </c>
      <c r="E290">
        <v>163</v>
      </c>
      <c r="F290">
        <v>2883</v>
      </c>
      <c r="G290" t="s">
        <v>416</v>
      </c>
      <c r="H290">
        <v>287</v>
      </c>
      <c r="I290">
        <f t="shared" si="16"/>
        <v>11</v>
      </c>
      <c r="J290">
        <f t="shared" si="17"/>
        <v>0</v>
      </c>
      <c r="K290">
        <f t="shared" si="18"/>
        <v>21</v>
      </c>
      <c r="L290" t="str">
        <f t="shared" si="19"/>
        <v>Havana Leones</v>
      </c>
      <c r="M290" t="str">
        <f>IF($F290=0,"",VLOOKUP($F290,'Draft List'!$D$4:$G$2388,M$2,FALSE))</f>
        <v>SP</v>
      </c>
      <c r="N290" t="str">
        <f>IF($F290=0,"",VLOOKUP($F290,'Draft List'!$D$4:$G$2388,N$2,FALSE))</f>
        <v>Bill</v>
      </c>
      <c r="O290" t="str">
        <f>IF($F290=0,"",VLOOKUP($F290,'Draft List'!$D$4:$G$2388,O$2,FALSE))</f>
        <v>Hill</v>
      </c>
    </row>
    <row r="291" spans="1:15" x14ac:dyDescent="0.25">
      <c r="A291">
        <v>11</v>
      </c>
      <c r="B291">
        <v>0</v>
      </c>
      <c r="C291">
        <v>22</v>
      </c>
      <c r="D291" t="s">
        <v>329</v>
      </c>
      <c r="E291">
        <v>9</v>
      </c>
      <c r="F291">
        <v>13252</v>
      </c>
      <c r="G291" t="s">
        <v>416</v>
      </c>
      <c r="H291">
        <v>288</v>
      </c>
      <c r="I291">
        <f t="shared" si="16"/>
        <v>11</v>
      </c>
      <c r="J291">
        <f t="shared" si="17"/>
        <v>0</v>
      </c>
      <c r="K291">
        <f t="shared" si="18"/>
        <v>22</v>
      </c>
      <c r="L291" t="str">
        <f t="shared" si="19"/>
        <v>Florida Featherheads</v>
      </c>
      <c r="M291" t="str">
        <f>IF($F291=0,"",VLOOKUP($F291,'Draft List'!$D$4:$G$2388,M$2,FALSE))</f>
        <v>RF</v>
      </c>
      <c r="N291" t="str">
        <f>IF($F291=0,"",VLOOKUP($F291,'Draft List'!$D$4:$G$2388,N$2,FALSE))</f>
        <v>George</v>
      </c>
      <c r="O291" t="str">
        <f>IF($F291=0,"",VLOOKUP($F291,'Draft List'!$D$4:$G$2388,O$2,FALSE))</f>
        <v>Springer</v>
      </c>
    </row>
    <row r="292" spans="1:15" x14ac:dyDescent="0.25">
      <c r="A292">
        <v>11</v>
      </c>
      <c r="B292">
        <v>0</v>
      </c>
      <c r="C292">
        <v>23</v>
      </c>
      <c r="D292" t="s">
        <v>3154</v>
      </c>
      <c r="E292">
        <v>18</v>
      </c>
      <c r="F292">
        <v>14525</v>
      </c>
      <c r="G292" t="s">
        <v>416</v>
      </c>
      <c r="H292">
        <v>289</v>
      </c>
      <c r="I292">
        <f t="shared" si="16"/>
        <v>11</v>
      </c>
      <c r="J292">
        <f t="shared" si="17"/>
        <v>0</v>
      </c>
      <c r="K292">
        <f t="shared" si="18"/>
        <v>23</v>
      </c>
      <c r="L292" t="str">
        <f t="shared" si="19"/>
        <v>Hartford Harpoon</v>
      </c>
      <c r="M292" t="str">
        <f>IF($F292=0,"",VLOOKUP($F292,'Draft List'!$D$4:$G$2388,M$2,FALSE))</f>
        <v>2B</v>
      </c>
      <c r="N292" t="str">
        <f>IF($F292=0,"",VLOOKUP($F292,'Draft List'!$D$4:$G$2388,N$2,FALSE))</f>
        <v>Lonnie</v>
      </c>
      <c r="O292" t="str">
        <f>IF($F292=0,"",VLOOKUP($F292,'Draft List'!$D$4:$G$2388,O$2,FALSE))</f>
        <v>Whittier</v>
      </c>
    </row>
    <row r="293" spans="1:15" x14ac:dyDescent="0.25">
      <c r="A293">
        <v>11</v>
      </c>
      <c r="B293">
        <v>0</v>
      </c>
      <c r="C293">
        <v>24</v>
      </c>
      <c r="D293" t="s">
        <v>324</v>
      </c>
      <c r="E293">
        <v>19</v>
      </c>
      <c r="F293">
        <v>1303</v>
      </c>
      <c r="G293" t="s">
        <v>416</v>
      </c>
      <c r="H293">
        <v>290</v>
      </c>
      <c r="I293">
        <f t="shared" si="16"/>
        <v>11</v>
      </c>
      <c r="J293">
        <f t="shared" si="17"/>
        <v>0</v>
      </c>
      <c r="K293">
        <f t="shared" si="18"/>
        <v>24</v>
      </c>
      <c r="L293" t="str">
        <f t="shared" si="19"/>
        <v>Aurora Borealis</v>
      </c>
      <c r="M293" t="str">
        <f>IF($F293=0,"",VLOOKUP($F293,'Draft List'!$D$4:$G$2388,M$2,FALSE))</f>
        <v>LF</v>
      </c>
      <c r="N293" t="str">
        <f>IF($F293=0,"",VLOOKUP($F293,'Draft List'!$D$4:$G$2388,N$2,FALSE))</f>
        <v>António</v>
      </c>
      <c r="O293" t="str">
        <f>IF($F293=0,"",VLOOKUP($F293,'Draft List'!$D$4:$G$2388,O$2,FALSE))</f>
        <v>Peña</v>
      </c>
    </row>
    <row r="294" spans="1:15" x14ac:dyDescent="0.25">
      <c r="A294">
        <v>11</v>
      </c>
      <c r="B294">
        <v>0</v>
      </c>
      <c r="C294">
        <v>25</v>
      </c>
      <c r="D294" t="s">
        <v>3153</v>
      </c>
      <c r="E294">
        <v>161</v>
      </c>
      <c r="F294">
        <v>1600</v>
      </c>
      <c r="G294" t="s">
        <v>416</v>
      </c>
      <c r="H294">
        <v>291</v>
      </c>
      <c r="I294">
        <f t="shared" si="16"/>
        <v>11</v>
      </c>
      <c r="J294">
        <f t="shared" si="17"/>
        <v>0</v>
      </c>
      <c r="K294">
        <f t="shared" si="18"/>
        <v>25</v>
      </c>
      <c r="L294" t="str">
        <f t="shared" si="19"/>
        <v>Shin Seiki Evas</v>
      </c>
      <c r="M294" t="str">
        <f>IF($F294=0,"",VLOOKUP($F294,'Draft List'!$D$4:$G$2388,M$2,FALSE))</f>
        <v>RP</v>
      </c>
      <c r="N294" t="str">
        <f>IF($F294=0,"",VLOOKUP($F294,'Draft List'!$D$4:$G$2388,N$2,FALSE))</f>
        <v>George</v>
      </c>
      <c r="O294" t="str">
        <f>IF($F294=0,"",VLOOKUP($F294,'Draft List'!$D$4:$G$2388,O$2,FALSE))</f>
        <v>Bishop</v>
      </c>
    </row>
    <row r="295" spans="1:15" x14ac:dyDescent="0.25">
      <c r="A295">
        <v>11</v>
      </c>
      <c r="B295">
        <v>0</v>
      </c>
      <c r="C295">
        <v>26</v>
      </c>
      <c r="D295" t="s">
        <v>3155</v>
      </c>
      <c r="E295">
        <v>167</v>
      </c>
      <c r="F295">
        <v>14713</v>
      </c>
      <c r="G295" t="s">
        <v>416</v>
      </c>
      <c r="H295">
        <v>292</v>
      </c>
      <c r="I295">
        <f t="shared" si="16"/>
        <v>11</v>
      </c>
      <c r="J295">
        <f t="shared" si="17"/>
        <v>0</v>
      </c>
      <c r="K295">
        <f t="shared" si="18"/>
        <v>26</v>
      </c>
      <c r="L295" t="str">
        <f t="shared" si="19"/>
        <v>Okinawa Shisa</v>
      </c>
      <c r="M295" t="str">
        <f>IF($F295=0,"",VLOOKUP($F295,'Draft List'!$D$4:$G$2388,M$2,FALSE))</f>
        <v>1B</v>
      </c>
      <c r="N295" t="str">
        <f>IF($F295=0,"",VLOOKUP($F295,'Draft List'!$D$4:$G$2388,N$2,FALSE))</f>
        <v>Kenta</v>
      </c>
      <c r="O295" t="str">
        <f>IF($F295=0,"",VLOOKUP($F295,'Draft List'!$D$4:$G$2388,O$2,FALSE))</f>
        <v>Nagai</v>
      </c>
    </row>
    <row r="296" spans="1:15" x14ac:dyDescent="0.25">
      <c r="A296">
        <v>12</v>
      </c>
      <c r="B296">
        <v>0</v>
      </c>
      <c r="C296">
        <v>1</v>
      </c>
      <c r="D296" t="s">
        <v>323</v>
      </c>
      <c r="E296">
        <v>24</v>
      </c>
      <c r="F296">
        <v>9764</v>
      </c>
      <c r="G296" t="s">
        <v>416</v>
      </c>
      <c r="H296">
        <v>293</v>
      </c>
      <c r="I296">
        <f t="shared" si="16"/>
        <v>12</v>
      </c>
      <c r="J296">
        <f t="shared" si="17"/>
        <v>0</v>
      </c>
      <c r="K296">
        <f t="shared" si="18"/>
        <v>1</v>
      </c>
      <c r="L296" t="str">
        <f t="shared" si="19"/>
        <v>Yuma Bulldozers</v>
      </c>
      <c r="M296" t="str">
        <f>IF($F296=0,"",VLOOKUP($F296,'Draft List'!$D$4:$G$2388,M$2,FALSE))</f>
        <v>1B</v>
      </c>
      <c r="N296" t="str">
        <f>IF($F296=0,"",VLOOKUP($F296,'Draft List'!$D$4:$G$2388,N$2,FALSE))</f>
        <v>Fernando</v>
      </c>
      <c r="O296" t="str">
        <f>IF($F296=0,"",VLOOKUP($F296,'Draft List'!$D$4:$G$2388,O$2,FALSE))</f>
        <v>Aguirre</v>
      </c>
    </row>
    <row r="297" spans="1:15" x14ac:dyDescent="0.25">
      <c r="A297">
        <v>12</v>
      </c>
      <c r="B297">
        <v>0</v>
      </c>
      <c r="C297">
        <v>2</v>
      </c>
      <c r="D297" t="s">
        <v>328</v>
      </c>
      <c r="E297">
        <v>17</v>
      </c>
      <c r="F297">
        <v>14578</v>
      </c>
      <c r="G297" t="s">
        <v>416</v>
      </c>
      <c r="H297">
        <v>294</v>
      </c>
      <c r="I297">
        <f t="shared" si="16"/>
        <v>12</v>
      </c>
      <c r="J297">
        <f t="shared" si="17"/>
        <v>0</v>
      </c>
      <c r="K297">
        <f t="shared" si="18"/>
        <v>2</v>
      </c>
      <c r="L297" t="str">
        <f t="shared" si="19"/>
        <v>Kalamazoo Badgers</v>
      </c>
      <c r="M297" t="str">
        <f>IF($F297=0,"",VLOOKUP($F297,'Draft List'!$D$4:$G$2388,M$2,FALSE))</f>
        <v>RP</v>
      </c>
      <c r="N297" t="str">
        <f>IF($F297=0,"",VLOOKUP($F297,'Draft List'!$D$4:$G$2388,N$2,FALSE))</f>
        <v>Will</v>
      </c>
      <c r="O297" t="str">
        <f>IF($F297=0,"",VLOOKUP($F297,'Draft List'!$D$4:$G$2388,O$2,FALSE))</f>
        <v>Green</v>
      </c>
    </row>
    <row r="298" spans="1:15" x14ac:dyDescent="0.25">
      <c r="A298">
        <v>12</v>
      </c>
      <c r="B298">
        <v>0</v>
      </c>
      <c r="C298">
        <v>3</v>
      </c>
      <c r="D298" t="s">
        <v>3147</v>
      </c>
      <c r="E298">
        <v>162</v>
      </c>
      <c r="F298">
        <v>14526</v>
      </c>
      <c r="G298" t="s">
        <v>416</v>
      </c>
      <c r="H298">
        <v>295</v>
      </c>
      <c r="I298">
        <f t="shared" si="16"/>
        <v>12</v>
      </c>
      <c r="J298">
        <f t="shared" si="17"/>
        <v>0</v>
      </c>
      <c r="K298">
        <f t="shared" si="18"/>
        <v>3</v>
      </c>
      <c r="L298" t="str">
        <f t="shared" si="19"/>
        <v>San Juan Coqui</v>
      </c>
      <c r="M298" t="str">
        <f>IF($F298=0,"",VLOOKUP($F298,'Draft List'!$D$4:$G$2388,M$2,FALSE))</f>
        <v>CL</v>
      </c>
      <c r="N298" t="str">
        <f>IF($F298=0,"",VLOOKUP($F298,'Draft List'!$D$4:$G$2388,N$2,FALSE))</f>
        <v>Arturo</v>
      </c>
      <c r="O298" t="str">
        <f>IF($F298=0,"",VLOOKUP($F298,'Draft List'!$D$4:$G$2388,O$2,FALSE))</f>
        <v>García</v>
      </c>
    </row>
    <row r="299" spans="1:15" x14ac:dyDescent="0.25">
      <c r="A299">
        <v>12</v>
      </c>
      <c r="B299">
        <v>0</v>
      </c>
      <c r="C299">
        <v>4</v>
      </c>
      <c r="D299" t="s">
        <v>3148</v>
      </c>
      <c r="E299">
        <v>2</v>
      </c>
      <c r="F299">
        <v>9655</v>
      </c>
      <c r="G299" t="s">
        <v>416</v>
      </c>
      <c r="H299">
        <v>296</v>
      </c>
      <c r="I299">
        <f t="shared" si="16"/>
        <v>12</v>
      </c>
      <c r="J299">
        <f t="shared" si="17"/>
        <v>0</v>
      </c>
      <c r="K299">
        <f t="shared" si="18"/>
        <v>4</v>
      </c>
      <c r="L299" t="str">
        <f t="shared" si="19"/>
        <v>Amsterdam Lions</v>
      </c>
      <c r="M299" t="str">
        <f>IF($F299=0,"",VLOOKUP($F299,'Draft List'!$D$4:$G$2388,M$2,FALSE))</f>
        <v>SP</v>
      </c>
      <c r="N299" t="str">
        <f>IF($F299=0,"",VLOOKUP($F299,'Draft List'!$D$4:$G$2388,N$2,FALSE))</f>
        <v>Peter</v>
      </c>
      <c r="O299" t="str">
        <f>IF($F299=0,"",VLOOKUP($F299,'Draft List'!$D$4:$G$2388,O$2,FALSE))</f>
        <v>McDermott</v>
      </c>
    </row>
    <row r="300" spans="1:15" x14ac:dyDescent="0.25">
      <c r="A300">
        <v>12</v>
      </c>
      <c r="B300">
        <v>0</v>
      </c>
      <c r="C300">
        <v>5</v>
      </c>
      <c r="D300" t="s">
        <v>332</v>
      </c>
      <c r="E300">
        <v>3</v>
      </c>
      <c r="F300">
        <v>8964</v>
      </c>
      <c r="G300" t="s">
        <v>416</v>
      </c>
      <c r="H300">
        <v>297</v>
      </c>
      <c r="I300">
        <f t="shared" si="16"/>
        <v>12</v>
      </c>
      <c r="J300">
        <f t="shared" si="17"/>
        <v>0</v>
      </c>
      <c r="K300">
        <f t="shared" si="18"/>
        <v>5</v>
      </c>
      <c r="L300" t="str">
        <f t="shared" si="19"/>
        <v>London Underground</v>
      </c>
      <c r="M300" t="str">
        <f>IF($F300=0,"",VLOOKUP($F300,'Draft List'!$D$4:$G$2388,M$2,FALSE))</f>
        <v>RP</v>
      </c>
      <c r="N300" t="str">
        <f>IF($F300=0,"",VLOOKUP($F300,'Draft List'!$D$4:$G$2388,N$2,FALSE))</f>
        <v>Collin</v>
      </c>
      <c r="O300" t="str">
        <f>IF($F300=0,"",VLOOKUP($F300,'Draft List'!$D$4:$G$2388,O$2,FALSE))</f>
        <v>Hensley</v>
      </c>
    </row>
    <row r="301" spans="1:15" x14ac:dyDescent="0.25">
      <c r="A301">
        <v>12</v>
      </c>
      <c r="B301">
        <v>0</v>
      </c>
      <c r="C301">
        <v>6</v>
      </c>
      <c r="D301" t="s">
        <v>3149</v>
      </c>
      <c r="E301">
        <v>164</v>
      </c>
      <c r="F301">
        <v>9069</v>
      </c>
      <c r="G301" t="s">
        <v>416</v>
      </c>
      <c r="H301">
        <v>298</v>
      </c>
      <c r="I301">
        <f t="shared" si="16"/>
        <v>12</v>
      </c>
      <c r="J301">
        <f t="shared" si="17"/>
        <v>0</v>
      </c>
      <c r="K301">
        <f t="shared" si="18"/>
        <v>6</v>
      </c>
      <c r="L301" t="str">
        <f t="shared" si="19"/>
        <v>Scottish Claymores</v>
      </c>
      <c r="M301" t="str">
        <f>IF($F301=0,"",VLOOKUP($F301,'Draft List'!$D$4:$G$2388,M$2,FALSE))</f>
        <v>1B</v>
      </c>
      <c r="N301" t="str">
        <f>IF($F301=0,"",VLOOKUP($F301,'Draft List'!$D$4:$G$2388,N$2,FALSE))</f>
        <v>Farquhar</v>
      </c>
      <c r="O301" t="str">
        <f>IF($F301=0,"",VLOOKUP($F301,'Draft List'!$D$4:$G$2388,O$2,FALSE))</f>
        <v>MacCrum</v>
      </c>
    </row>
    <row r="302" spans="1:15" x14ac:dyDescent="0.25">
      <c r="A302">
        <v>12</v>
      </c>
      <c r="B302">
        <v>0</v>
      </c>
      <c r="C302">
        <v>7</v>
      </c>
      <c r="D302" t="s">
        <v>3150</v>
      </c>
      <c r="E302">
        <v>166</v>
      </c>
      <c r="F302">
        <v>16100</v>
      </c>
      <c r="G302" t="s">
        <v>416</v>
      </c>
      <c r="H302">
        <v>299</v>
      </c>
      <c r="I302">
        <f t="shared" si="16"/>
        <v>12</v>
      </c>
      <c r="J302">
        <f t="shared" si="17"/>
        <v>0</v>
      </c>
      <c r="K302">
        <f t="shared" si="18"/>
        <v>7</v>
      </c>
      <c r="L302" t="str">
        <f t="shared" si="19"/>
        <v>Toyama Wind Dancers</v>
      </c>
      <c r="M302" t="str">
        <f>IF($F302=0,"",VLOOKUP($F302,'Draft List'!$D$4:$G$2388,M$2,FALSE))</f>
        <v>RP</v>
      </c>
      <c r="N302" t="str">
        <f>IF($F302=0,"",VLOOKUP($F302,'Draft List'!$D$4:$G$2388,N$2,FALSE))</f>
        <v>Genpaku</v>
      </c>
      <c r="O302" t="str">
        <f>IF($F302=0,"",VLOOKUP($F302,'Draft List'!$D$4:$G$2388,O$2,FALSE))</f>
        <v>Yoshizaki</v>
      </c>
    </row>
    <row r="303" spans="1:15" x14ac:dyDescent="0.25">
      <c r="A303">
        <v>12</v>
      </c>
      <c r="B303">
        <v>0</v>
      </c>
      <c r="C303">
        <v>8</v>
      </c>
      <c r="D303" t="s">
        <v>325</v>
      </c>
      <c r="E303">
        <v>22</v>
      </c>
      <c r="F303">
        <v>6178</v>
      </c>
      <c r="G303" t="s">
        <v>416</v>
      </c>
      <c r="H303">
        <v>300</v>
      </c>
      <c r="I303">
        <f t="shared" si="16"/>
        <v>12</v>
      </c>
      <c r="J303">
        <f t="shared" si="17"/>
        <v>0</v>
      </c>
      <c r="K303">
        <f t="shared" si="18"/>
        <v>8</v>
      </c>
      <c r="L303" t="str">
        <f t="shared" si="19"/>
        <v>Reno Zephyrs</v>
      </c>
      <c r="M303" t="str">
        <f>IF($F303=0,"",VLOOKUP($F303,'Draft List'!$D$4:$G$2388,M$2,FALSE))</f>
        <v>SP</v>
      </c>
      <c r="N303" t="str">
        <f>IF($F303=0,"",VLOOKUP($F303,'Draft List'!$D$4:$G$2388,N$2,FALSE))</f>
        <v>Tim</v>
      </c>
      <c r="O303" t="str">
        <f>IF($F303=0,"",VLOOKUP($F303,'Draft List'!$D$4:$G$2388,O$2,FALSE))</f>
        <v>Messer</v>
      </c>
    </row>
    <row r="304" spans="1:15" x14ac:dyDescent="0.25">
      <c r="A304">
        <v>12</v>
      </c>
      <c r="B304">
        <v>0</v>
      </c>
      <c r="C304">
        <v>9</v>
      </c>
      <c r="D304" t="s">
        <v>327</v>
      </c>
      <c r="E304">
        <v>21</v>
      </c>
      <c r="F304">
        <v>14506</v>
      </c>
      <c r="G304" t="s">
        <v>416</v>
      </c>
      <c r="H304">
        <v>301</v>
      </c>
      <c r="I304">
        <f t="shared" si="16"/>
        <v>12</v>
      </c>
      <c r="J304">
        <f t="shared" si="17"/>
        <v>0</v>
      </c>
      <c r="K304">
        <f t="shared" si="18"/>
        <v>9</v>
      </c>
      <c r="L304" t="str">
        <f t="shared" si="19"/>
        <v>Palm Springs Codgers</v>
      </c>
      <c r="M304" t="str">
        <f>IF($F304=0,"",VLOOKUP($F304,'Draft List'!$D$4:$G$2388,M$2,FALSE))</f>
        <v>CL</v>
      </c>
      <c r="N304" t="str">
        <f>IF($F304=0,"",VLOOKUP($F304,'Draft List'!$D$4:$G$2388,N$2,FALSE))</f>
        <v>Martin</v>
      </c>
      <c r="O304" t="str">
        <f>IF($F304=0,"",VLOOKUP($F304,'Draft List'!$D$4:$G$2388,O$2,FALSE))</f>
        <v>Martínez</v>
      </c>
    </row>
    <row r="305" spans="1:15" x14ac:dyDescent="0.25">
      <c r="A305">
        <v>12</v>
      </c>
      <c r="B305">
        <v>0</v>
      </c>
      <c r="C305">
        <v>10</v>
      </c>
      <c r="D305" t="s">
        <v>338</v>
      </c>
      <c r="E305">
        <v>8</v>
      </c>
      <c r="F305">
        <v>4793</v>
      </c>
      <c r="G305" t="s">
        <v>416</v>
      </c>
      <c r="H305">
        <v>302</v>
      </c>
      <c r="I305">
        <f t="shared" si="16"/>
        <v>12</v>
      </c>
      <c r="J305">
        <f t="shared" si="17"/>
        <v>0</v>
      </c>
      <c r="K305">
        <f t="shared" si="18"/>
        <v>10</v>
      </c>
      <c r="L305" t="str">
        <f t="shared" si="19"/>
        <v>New Orleans Trendsetters</v>
      </c>
      <c r="M305" t="str">
        <f>IF($F305=0,"",VLOOKUP($F305,'Draft List'!$D$4:$G$2388,M$2,FALSE))</f>
        <v>SP</v>
      </c>
      <c r="N305" t="str">
        <f>IF($F305=0,"",VLOOKUP($F305,'Draft List'!$D$4:$G$2388,N$2,FALSE))</f>
        <v>Walt</v>
      </c>
      <c r="O305" t="str">
        <f>IF($F305=0,"",VLOOKUP($F305,'Draft List'!$D$4:$G$2388,O$2,FALSE))</f>
        <v>Fisher</v>
      </c>
    </row>
    <row r="306" spans="1:15" x14ac:dyDescent="0.25">
      <c r="A306">
        <v>12</v>
      </c>
      <c r="B306">
        <v>0</v>
      </c>
      <c r="C306">
        <v>11</v>
      </c>
      <c r="D306" t="s">
        <v>3151</v>
      </c>
      <c r="E306">
        <v>159</v>
      </c>
      <c r="F306">
        <v>16121</v>
      </c>
      <c r="G306" t="s">
        <v>416</v>
      </c>
      <c r="H306">
        <v>303</v>
      </c>
      <c r="I306">
        <f t="shared" si="16"/>
        <v>12</v>
      </c>
      <c r="J306">
        <f t="shared" si="17"/>
        <v>0</v>
      </c>
      <c r="K306">
        <f t="shared" si="18"/>
        <v>11</v>
      </c>
      <c r="L306" t="str">
        <f t="shared" si="19"/>
        <v>Neo-Tokyo Akira</v>
      </c>
      <c r="M306" t="str">
        <f>IF($F306=0,"",VLOOKUP($F306,'Draft List'!$D$4:$G$2388,M$2,FALSE))</f>
        <v>C</v>
      </c>
      <c r="N306" t="str">
        <f>IF($F306=0,"",VLOOKUP($F306,'Draft List'!$D$4:$G$2388,N$2,FALSE))</f>
        <v>Steven</v>
      </c>
      <c r="O306" t="str">
        <f>IF($F306=0,"",VLOOKUP($F306,'Draft List'!$D$4:$G$2388,O$2,FALSE))</f>
        <v>Trease</v>
      </c>
    </row>
    <row r="307" spans="1:15" x14ac:dyDescent="0.25">
      <c r="A307">
        <v>12</v>
      </c>
      <c r="B307">
        <v>0</v>
      </c>
      <c r="C307">
        <v>12</v>
      </c>
      <c r="D307" t="s">
        <v>336</v>
      </c>
      <c r="E307">
        <v>20</v>
      </c>
      <c r="F307">
        <v>2874</v>
      </c>
      <c r="G307" t="s">
        <v>416</v>
      </c>
      <c r="H307">
        <v>304</v>
      </c>
      <c r="I307">
        <f t="shared" si="16"/>
        <v>12</v>
      </c>
      <c r="J307">
        <f t="shared" si="17"/>
        <v>0</v>
      </c>
      <c r="K307">
        <f t="shared" si="18"/>
        <v>12</v>
      </c>
      <c r="L307" t="str">
        <f t="shared" si="19"/>
        <v>Bakersfield Bears</v>
      </c>
      <c r="M307" t="str">
        <f>IF($F307=0,"",VLOOKUP($F307,'Draft List'!$D$4:$G$2388,M$2,FALSE))</f>
        <v>RF</v>
      </c>
      <c r="N307" t="str">
        <f>IF($F307=0,"",VLOOKUP($F307,'Draft List'!$D$4:$G$2388,N$2,FALSE))</f>
        <v>Daniel</v>
      </c>
      <c r="O307" t="str">
        <f>IF($F307=0,"",VLOOKUP($F307,'Draft List'!$D$4:$G$2388,O$2,FALSE))</f>
        <v>Knapp</v>
      </c>
    </row>
    <row r="308" spans="1:15" x14ac:dyDescent="0.25">
      <c r="A308">
        <v>12</v>
      </c>
      <c r="B308">
        <v>0</v>
      </c>
      <c r="C308">
        <v>13</v>
      </c>
      <c r="D308" t="s">
        <v>333</v>
      </c>
      <c r="E308">
        <v>1</v>
      </c>
      <c r="F308">
        <v>14543</v>
      </c>
      <c r="G308" t="s">
        <v>416</v>
      </c>
      <c r="H308">
        <v>305</v>
      </c>
      <c r="I308">
        <f t="shared" si="16"/>
        <v>12</v>
      </c>
      <c r="J308">
        <f t="shared" si="17"/>
        <v>0</v>
      </c>
      <c r="K308">
        <f t="shared" si="18"/>
        <v>13</v>
      </c>
      <c r="L308" t="str">
        <f t="shared" si="19"/>
        <v>Arlington Bureaucrats</v>
      </c>
      <c r="M308" t="str">
        <f>IF($F308=0,"",VLOOKUP($F308,'Draft List'!$D$4:$G$2388,M$2,FALSE))</f>
        <v>CL</v>
      </c>
      <c r="N308" t="str">
        <f>IF($F308=0,"",VLOOKUP($F308,'Draft List'!$D$4:$G$2388,N$2,FALSE))</f>
        <v>Jeremy</v>
      </c>
      <c r="O308" t="str">
        <f>IF($F308=0,"",VLOOKUP($F308,'Draft List'!$D$4:$G$2388,O$2,FALSE))</f>
        <v>Williams</v>
      </c>
    </row>
    <row r="309" spans="1:15" x14ac:dyDescent="0.25">
      <c r="A309">
        <v>12</v>
      </c>
      <c r="B309">
        <v>0</v>
      </c>
      <c r="C309">
        <v>14</v>
      </c>
      <c r="D309" t="s">
        <v>326</v>
      </c>
      <c r="E309">
        <v>13</v>
      </c>
      <c r="F309">
        <v>7824</v>
      </c>
      <c r="G309" t="s">
        <v>416</v>
      </c>
      <c r="H309">
        <v>306</v>
      </c>
      <c r="I309">
        <f t="shared" si="16"/>
        <v>12</v>
      </c>
      <c r="J309">
        <f t="shared" si="17"/>
        <v>0</v>
      </c>
      <c r="K309">
        <f t="shared" si="18"/>
        <v>14</v>
      </c>
      <c r="L309" t="str">
        <f t="shared" si="19"/>
        <v>Canton Longshoremen</v>
      </c>
      <c r="M309" t="str">
        <f>IF($F309=0,"",VLOOKUP($F309,'Draft List'!$D$4:$G$2388,M$2,FALSE))</f>
        <v>RP</v>
      </c>
      <c r="N309" t="str">
        <f>IF($F309=0,"",VLOOKUP($F309,'Draft List'!$D$4:$G$2388,N$2,FALSE))</f>
        <v>John</v>
      </c>
      <c r="O309" t="str">
        <f>IF($F309=0,"",VLOOKUP($F309,'Draft List'!$D$4:$G$2388,O$2,FALSE))</f>
        <v>Adkins</v>
      </c>
    </row>
    <row r="310" spans="1:15" ht="15.75" customHeight="1" x14ac:dyDescent="0.25">
      <c r="A310">
        <v>12</v>
      </c>
      <c r="B310">
        <v>0</v>
      </c>
      <c r="C310">
        <v>15</v>
      </c>
      <c r="D310" t="s">
        <v>343</v>
      </c>
      <c r="E310">
        <v>12</v>
      </c>
      <c r="F310">
        <v>10036</v>
      </c>
      <c r="G310" t="s">
        <v>416</v>
      </c>
      <c r="H310">
        <v>307</v>
      </c>
      <c r="I310">
        <f t="shared" si="16"/>
        <v>12</v>
      </c>
      <c r="J310">
        <f t="shared" si="17"/>
        <v>0</v>
      </c>
      <c r="K310">
        <f t="shared" si="18"/>
        <v>15</v>
      </c>
      <c r="L310" t="str">
        <f t="shared" si="19"/>
        <v>San Antonio Calzones of Laredo</v>
      </c>
      <c r="M310" t="str">
        <f>IF($F310=0,"",VLOOKUP($F310,'Draft List'!$D$4:$G$2388,M$2,FALSE))</f>
        <v>SP</v>
      </c>
      <c r="N310" t="str">
        <f>IF($F310=0,"",VLOOKUP($F310,'Draft List'!$D$4:$G$2388,N$2,FALSE))</f>
        <v>Don</v>
      </c>
      <c r="O310" t="str">
        <f>IF($F310=0,"",VLOOKUP($F310,'Draft List'!$D$4:$G$2388,O$2,FALSE))</f>
        <v>McFadden</v>
      </c>
    </row>
    <row r="311" spans="1:15" x14ac:dyDescent="0.25">
      <c r="A311">
        <v>12</v>
      </c>
      <c r="B311">
        <v>0</v>
      </c>
      <c r="C311">
        <v>16</v>
      </c>
      <c r="D311" t="s">
        <v>339</v>
      </c>
      <c r="E311">
        <v>16</v>
      </c>
      <c r="F311">
        <v>1728</v>
      </c>
      <c r="G311" t="s">
        <v>416</v>
      </c>
      <c r="H311">
        <v>308</v>
      </c>
      <c r="I311">
        <f t="shared" si="16"/>
        <v>12</v>
      </c>
      <c r="J311">
        <f t="shared" si="17"/>
        <v>0</v>
      </c>
      <c r="K311">
        <f t="shared" si="18"/>
        <v>16</v>
      </c>
      <c r="L311" t="str">
        <f t="shared" si="19"/>
        <v>Fargo Dinosaurs</v>
      </c>
      <c r="M311" t="str">
        <f>IF($F311=0,"",VLOOKUP($F311,'Draft List'!$D$4:$G$2388,M$2,FALSE))</f>
        <v>SP</v>
      </c>
      <c r="N311" t="str">
        <f>IF($F311=0,"",VLOOKUP($F311,'Draft List'!$D$4:$G$2388,N$2,FALSE))</f>
        <v>Adam</v>
      </c>
      <c r="O311" t="str">
        <f>IF($F311=0,"",VLOOKUP($F311,'Draft List'!$D$4:$G$2388,O$2,FALSE))</f>
        <v>Curtis</v>
      </c>
    </row>
    <row r="312" spans="1:15" x14ac:dyDescent="0.25">
      <c r="A312">
        <v>12</v>
      </c>
      <c r="B312">
        <v>0</v>
      </c>
      <c r="C312">
        <v>17</v>
      </c>
      <c r="D312" t="s">
        <v>331</v>
      </c>
      <c r="E312">
        <v>10</v>
      </c>
      <c r="F312">
        <v>11102</v>
      </c>
      <c r="G312" t="s">
        <v>416</v>
      </c>
      <c r="H312">
        <v>309</v>
      </c>
      <c r="I312">
        <f t="shared" si="16"/>
        <v>12</v>
      </c>
      <c r="J312">
        <f t="shared" si="17"/>
        <v>0</v>
      </c>
      <c r="K312">
        <f t="shared" si="18"/>
        <v>17</v>
      </c>
      <c r="L312" t="str">
        <f t="shared" si="19"/>
        <v>Kentucky Thoroughbreds</v>
      </c>
      <c r="M312" t="str">
        <f>IF($F312=0,"",VLOOKUP($F312,'Draft List'!$D$4:$G$2388,M$2,FALSE))</f>
        <v>RP</v>
      </c>
      <c r="N312" t="str">
        <f>IF($F312=0,"",VLOOKUP($F312,'Draft List'!$D$4:$G$2388,N$2,FALSE))</f>
        <v>Frits</v>
      </c>
      <c r="O312" t="str">
        <f>IF($F312=0,"",VLOOKUP($F312,'Draft List'!$D$4:$G$2388,O$2,FALSE))</f>
        <v>Peper</v>
      </c>
    </row>
    <row r="313" spans="1:15" x14ac:dyDescent="0.25">
      <c r="A313">
        <v>12</v>
      </c>
      <c r="B313">
        <v>0</v>
      </c>
      <c r="C313">
        <v>18</v>
      </c>
      <c r="D313" t="s">
        <v>323</v>
      </c>
      <c r="E313">
        <v>24</v>
      </c>
      <c r="F313">
        <v>10259</v>
      </c>
      <c r="G313" t="s">
        <v>416</v>
      </c>
      <c r="H313">
        <v>310</v>
      </c>
      <c r="I313">
        <f t="shared" si="16"/>
        <v>12</v>
      </c>
      <c r="J313">
        <f t="shared" si="17"/>
        <v>0</v>
      </c>
      <c r="K313">
        <f t="shared" si="18"/>
        <v>18</v>
      </c>
      <c r="L313" t="str">
        <f t="shared" si="19"/>
        <v>Yuma Bulldozers</v>
      </c>
      <c r="M313" t="str">
        <f>IF($F313=0,"",VLOOKUP($F313,'Draft List'!$D$4:$G$2388,M$2,FALSE))</f>
        <v>LF</v>
      </c>
      <c r="N313" t="str">
        <f>IF($F313=0,"",VLOOKUP($F313,'Draft List'!$D$4:$G$2388,N$2,FALSE))</f>
        <v>Zenko</v>
      </c>
      <c r="O313" t="str">
        <f>IF($F313=0,"",VLOOKUP($F313,'Draft List'!$D$4:$G$2388,O$2,FALSE))</f>
        <v>Abe</v>
      </c>
    </row>
    <row r="314" spans="1:15" x14ac:dyDescent="0.25">
      <c r="A314">
        <v>12</v>
      </c>
      <c r="B314">
        <v>0</v>
      </c>
      <c r="C314">
        <v>19</v>
      </c>
      <c r="D314" t="s">
        <v>335</v>
      </c>
      <c r="E314">
        <v>15</v>
      </c>
      <c r="F314">
        <v>2885</v>
      </c>
      <c r="G314" t="s">
        <v>416</v>
      </c>
      <c r="H314">
        <v>311</v>
      </c>
      <c r="I314">
        <f t="shared" si="16"/>
        <v>12</v>
      </c>
      <c r="J314">
        <f t="shared" si="17"/>
        <v>0</v>
      </c>
      <c r="K314">
        <f t="shared" si="18"/>
        <v>19</v>
      </c>
      <c r="L314" t="str">
        <f t="shared" si="19"/>
        <v>Duluth Warriors</v>
      </c>
      <c r="M314" t="str">
        <f>IF($F314=0,"",VLOOKUP($F314,'Draft List'!$D$4:$G$2388,M$2,FALSE))</f>
        <v>SP</v>
      </c>
      <c r="N314" t="str">
        <f>IF($F314=0,"",VLOOKUP($F314,'Draft List'!$D$4:$G$2388,N$2,FALSE))</f>
        <v>Ernie</v>
      </c>
      <c r="O314" t="str">
        <f>IF($F314=0,"",VLOOKUP($F314,'Draft List'!$D$4:$G$2388,O$2,FALSE))</f>
        <v>Martínez</v>
      </c>
    </row>
    <row r="315" spans="1:15" x14ac:dyDescent="0.25">
      <c r="A315">
        <v>12</v>
      </c>
      <c r="B315">
        <v>0</v>
      </c>
      <c r="C315">
        <v>20</v>
      </c>
      <c r="D315" t="s">
        <v>330</v>
      </c>
      <c r="E315">
        <v>11</v>
      </c>
      <c r="F315">
        <v>1635</v>
      </c>
      <c r="G315" t="s">
        <v>416</v>
      </c>
      <c r="H315">
        <v>312</v>
      </c>
      <c r="I315">
        <f t="shared" si="16"/>
        <v>12</v>
      </c>
      <c r="J315">
        <f t="shared" si="17"/>
        <v>0</v>
      </c>
      <c r="K315">
        <f t="shared" si="18"/>
        <v>20</v>
      </c>
      <c r="L315" t="str">
        <f t="shared" si="19"/>
        <v>West Virginia Alleghenies</v>
      </c>
      <c r="M315" t="str">
        <f>IF($F315=0,"",VLOOKUP($F315,'Draft List'!$D$4:$G$2388,M$2,FALSE))</f>
        <v>SP</v>
      </c>
      <c r="N315" t="str">
        <f>IF($F315=0,"",VLOOKUP($F315,'Draft List'!$D$4:$G$2388,N$2,FALSE))</f>
        <v>Wesley</v>
      </c>
      <c r="O315" t="str">
        <f>IF($F315=0,"",VLOOKUP($F315,'Draft List'!$D$4:$G$2388,O$2,FALSE))</f>
        <v>Bell</v>
      </c>
    </row>
    <row r="316" spans="1:15" x14ac:dyDescent="0.25">
      <c r="A316">
        <v>12</v>
      </c>
      <c r="B316">
        <v>0</v>
      </c>
      <c r="C316">
        <v>21</v>
      </c>
      <c r="D316" t="s">
        <v>3152</v>
      </c>
      <c r="E316">
        <v>163</v>
      </c>
      <c r="F316">
        <v>7697</v>
      </c>
      <c r="G316" t="s">
        <v>416</v>
      </c>
      <c r="H316">
        <v>313</v>
      </c>
      <c r="I316">
        <f t="shared" si="16"/>
        <v>12</v>
      </c>
      <c r="J316">
        <f t="shared" si="17"/>
        <v>0</v>
      </c>
      <c r="K316">
        <f t="shared" si="18"/>
        <v>21</v>
      </c>
      <c r="L316" t="str">
        <f t="shared" si="19"/>
        <v>Havana Leones</v>
      </c>
      <c r="M316" t="str">
        <f>IF($F316=0,"",VLOOKUP($F316,'Draft List'!$D$4:$G$2388,M$2,FALSE))</f>
        <v>SP</v>
      </c>
      <c r="N316" t="str">
        <f>IF($F316=0,"",VLOOKUP($F316,'Draft List'!$D$4:$G$2388,N$2,FALSE))</f>
        <v>Hajime</v>
      </c>
      <c r="O316" t="str">
        <f>IF($F316=0,"",VLOOKUP($F316,'Draft List'!$D$4:$G$2388,O$2,FALSE))</f>
        <v>Mifune</v>
      </c>
    </row>
    <row r="317" spans="1:15" x14ac:dyDescent="0.25">
      <c r="A317">
        <v>12</v>
      </c>
      <c r="B317">
        <v>0</v>
      </c>
      <c r="C317">
        <v>22</v>
      </c>
      <c r="D317" t="s">
        <v>329</v>
      </c>
      <c r="E317">
        <v>9</v>
      </c>
      <c r="F317">
        <v>1825</v>
      </c>
      <c r="G317" t="s">
        <v>416</v>
      </c>
      <c r="H317">
        <v>314</v>
      </c>
      <c r="I317">
        <f t="shared" si="16"/>
        <v>12</v>
      </c>
      <c r="J317">
        <f t="shared" si="17"/>
        <v>0</v>
      </c>
      <c r="K317">
        <f t="shared" si="18"/>
        <v>22</v>
      </c>
      <c r="L317" t="str">
        <f t="shared" si="19"/>
        <v>Florida Featherheads</v>
      </c>
      <c r="M317" t="str">
        <f>IF($F317=0,"",VLOOKUP($F317,'Draft List'!$D$4:$G$2388,M$2,FALSE))</f>
        <v>SP</v>
      </c>
      <c r="N317" t="str">
        <f>IF($F317=0,"",VLOOKUP($F317,'Draft List'!$D$4:$G$2388,N$2,FALSE))</f>
        <v>Mathew</v>
      </c>
      <c r="O317" t="str">
        <f>IF($F317=0,"",VLOOKUP($F317,'Draft List'!$D$4:$G$2388,O$2,FALSE))</f>
        <v>Robbins</v>
      </c>
    </row>
    <row r="318" spans="1:15" x14ac:dyDescent="0.25">
      <c r="A318">
        <v>12</v>
      </c>
      <c r="B318">
        <v>0</v>
      </c>
      <c r="C318">
        <v>23</v>
      </c>
      <c r="D318" t="s">
        <v>3154</v>
      </c>
      <c r="E318">
        <v>18</v>
      </c>
      <c r="F318">
        <v>14001</v>
      </c>
      <c r="G318" t="s">
        <v>416</v>
      </c>
      <c r="H318">
        <v>315</v>
      </c>
      <c r="I318">
        <f t="shared" si="16"/>
        <v>12</v>
      </c>
      <c r="J318">
        <f t="shared" si="17"/>
        <v>0</v>
      </c>
      <c r="K318">
        <f t="shared" si="18"/>
        <v>23</v>
      </c>
      <c r="L318" t="str">
        <f t="shared" si="19"/>
        <v>Hartford Harpoon</v>
      </c>
      <c r="M318" t="str">
        <f>IF($F318=0,"",VLOOKUP($F318,'Draft List'!$D$4:$G$2388,M$2,FALSE))</f>
        <v>RF</v>
      </c>
      <c r="N318" t="str">
        <f>IF($F318=0,"",VLOOKUP($F318,'Draft List'!$D$4:$G$2388,N$2,FALSE))</f>
        <v>Joe</v>
      </c>
      <c r="O318" t="str">
        <f>IF($F318=0,"",VLOOKUP($F318,'Draft List'!$D$4:$G$2388,O$2,FALSE))</f>
        <v>Lauzon</v>
      </c>
    </row>
    <row r="319" spans="1:15" x14ac:dyDescent="0.25">
      <c r="A319">
        <v>12</v>
      </c>
      <c r="B319">
        <v>0</v>
      </c>
      <c r="C319">
        <v>24</v>
      </c>
      <c r="D319" t="s">
        <v>324</v>
      </c>
      <c r="E319">
        <v>19</v>
      </c>
      <c r="F319">
        <v>9645</v>
      </c>
      <c r="G319" t="s">
        <v>416</v>
      </c>
      <c r="H319">
        <v>316</v>
      </c>
      <c r="I319">
        <f t="shared" si="16"/>
        <v>12</v>
      </c>
      <c r="J319">
        <f t="shared" si="17"/>
        <v>0</v>
      </c>
      <c r="K319">
        <f t="shared" si="18"/>
        <v>24</v>
      </c>
      <c r="L319" t="str">
        <f t="shared" si="19"/>
        <v>Aurora Borealis</v>
      </c>
      <c r="M319" t="str">
        <f>IF($F319=0,"",VLOOKUP($F319,'Draft List'!$D$4:$G$2388,M$2,FALSE))</f>
        <v>RP</v>
      </c>
      <c r="N319" t="str">
        <f>IF($F319=0,"",VLOOKUP($F319,'Draft List'!$D$4:$G$2388,N$2,FALSE))</f>
        <v>Scott</v>
      </c>
      <c r="O319" t="str">
        <f>IF($F319=0,"",VLOOKUP($F319,'Draft List'!$D$4:$G$2388,O$2,FALSE))</f>
        <v>Ferguson</v>
      </c>
    </row>
    <row r="320" spans="1:15" x14ac:dyDescent="0.25">
      <c r="A320">
        <v>12</v>
      </c>
      <c r="B320">
        <v>0</v>
      </c>
      <c r="C320">
        <v>25</v>
      </c>
      <c r="D320" t="s">
        <v>3153</v>
      </c>
      <c r="E320">
        <v>161</v>
      </c>
      <c r="F320">
        <v>10160</v>
      </c>
      <c r="G320" t="s">
        <v>416</v>
      </c>
      <c r="H320">
        <v>317</v>
      </c>
      <c r="I320">
        <f t="shared" si="16"/>
        <v>12</v>
      </c>
      <c r="J320">
        <f t="shared" si="17"/>
        <v>0</v>
      </c>
      <c r="K320">
        <f t="shared" si="18"/>
        <v>25</v>
      </c>
      <c r="L320" t="str">
        <f t="shared" si="19"/>
        <v>Shin Seiki Evas</v>
      </c>
      <c r="M320" t="str">
        <f>IF($F320=0,"",VLOOKUP($F320,'Draft List'!$D$4:$G$2388,M$2,FALSE))</f>
        <v>RP</v>
      </c>
      <c r="N320" t="str">
        <f>IF($F320=0,"",VLOOKUP($F320,'Draft List'!$D$4:$G$2388,N$2,FALSE))</f>
        <v>Vincent</v>
      </c>
      <c r="O320" t="str">
        <f>IF($F320=0,"",VLOOKUP($F320,'Draft List'!$D$4:$G$2388,O$2,FALSE))</f>
        <v>Orr</v>
      </c>
    </row>
    <row r="321" spans="1:15" x14ac:dyDescent="0.25">
      <c r="A321">
        <v>12</v>
      </c>
      <c r="B321">
        <v>0</v>
      </c>
      <c r="C321">
        <v>26</v>
      </c>
      <c r="D321" t="s">
        <v>3155</v>
      </c>
      <c r="E321">
        <v>167</v>
      </c>
      <c r="F321">
        <v>16102</v>
      </c>
      <c r="G321" t="s">
        <v>416</v>
      </c>
      <c r="H321">
        <v>318</v>
      </c>
      <c r="I321">
        <f t="shared" si="16"/>
        <v>12</v>
      </c>
      <c r="J321">
        <f t="shared" si="17"/>
        <v>0</v>
      </c>
      <c r="K321">
        <f t="shared" si="18"/>
        <v>26</v>
      </c>
      <c r="L321" t="str">
        <f t="shared" si="19"/>
        <v>Okinawa Shisa</v>
      </c>
      <c r="M321" t="str">
        <f>IF($F321=0,"",VLOOKUP($F321,'Draft List'!$D$4:$G$2388,M$2,FALSE))</f>
        <v>SP</v>
      </c>
      <c r="N321" t="str">
        <f>IF($F321=0,"",VLOOKUP($F321,'Draft List'!$D$4:$G$2388,N$2,FALSE))</f>
        <v>Mark</v>
      </c>
      <c r="O321" t="str">
        <f>IF($F321=0,"",VLOOKUP($F321,'Draft List'!$D$4:$G$2388,O$2,FALSE))</f>
        <v>Moon</v>
      </c>
    </row>
    <row r="322" spans="1:15" x14ac:dyDescent="0.25">
      <c r="A322">
        <v>13</v>
      </c>
      <c r="B322">
        <v>0</v>
      </c>
      <c r="C322">
        <v>1</v>
      </c>
      <c r="D322" t="s">
        <v>323</v>
      </c>
      <c r="E322">
        <v>24</v>
      </c>
      <c r="F322">
        <v>7001</v>
      </c>
      <c r="G322" t="s">
        <v>416</v>
      </c>
      <c r="H322">
        <v>319</v>
      </c>
      <c r="I322">
        <f t="shared" si="16"/>
        <v>13</v>
      </c>
      <c r="J322">
        <f t="shared" si="17"/>
        <v>0</v>
      </c>
      <c r="K322">
        <f t="shared" si="18"/>
        <v>1</v>
      </c>
      <c r="L322" t="str">
        <f t="shared" si="19"/>
        <v>Yuma Bulldozers</v>
      </c>
      <c r="M322" t="str">
        <f>IF($F322=0,"",VLOOKUP($F322,'Draft List'!$D$4:$G$2388,M$2,FALSE))</f>
        <v>SS</v>
      </c>
      <c r="N322" t="str">
        <f>IF($F322=0,"",VLOOKUP($F322,'Draft List'!$D$4:$G$2388,N$2,FALSE))</f>
        <v>Dirk</v>
      </c>
      <c r="O322" t="str">
        <f>IF($F322=0,"",VLOOKUP($F322,'Draft List'!$D$4:$G$2388,O$2,FALSE))</f>
        <v>Ortega</v>
      </c>
    </row>
    <row r="323" spans="1:15" x14ac:dyDescent="0.25">
      <c r="A323">
        <v>13</v>
      </c>
      <c r="B323">
        <v>0</v>
      </c>
      <c r="C323">
        <v>2</v>
      </c>
      <c r="D323" t="s">
        <v>328</v>
      </c>
      <c r="E323">
        <v>17</v>
      </c>
      <c r="F323">
        <v>16088</v>
      </c>
      <c r="G323" t="s">
        <v>416</v>
      </c>
      <c r="H323">
        <v>320</v>
      </c>
      <c r="I323">
        <f t="shared" si="16"/>
        <v>13</v>
      </c>
      <c r="J323">
        <f t="shared" si="17"/>
        <v>0</v>
      </c>
      <c r="K323">
        <f t="shared" si="18"/>
        <v>2</v>
      </c>
      <c r="L323" t="str">
        <f t="shared" si="19"/>
        <v>Kalamazoo Badgers</v>
      </c>
      <c r="M323" t="str">
        <f>IF($F323=0,"",VLOOKUP($F323,'Draft List'!$D$4:$G$2388,M$2,FALSE))</f>
        <v>2B</v>
      </c>
      <c r="N323" t="str">
        <f>IF($F323=0,"",VLOOKUP($F323,'Draft List'!$D$4:$G$2388,N$2,FALSE))</f>
        <v>Takayuki</v>
      </c>
      <c r="O323" t="str">
        <f>IF($F323=0,"",VLOOKUP($F323,'Draft List'!$D$4:$G$2388,O$2,FALSE))</f>
        <v>Ikeda</v>
      </c>
    </row>
    <row r="324" spans="1:15" x14ac:dyDescent="0.25">
      <c r="A324">
        <v>13</v>
      </c>
      <c r="B324">
        <v>0</v>
      </c>
      <c r="C324">
        <v>3</v>
      </c>
      <c r="D324" t="s">
        <v>3147</v>
      </c>
      <c r="E324">
        <v>162</v>
      </c>
      <c r="F324">
        <v>14602</v>
      </c>
      <c r="G324" t="s">
        <v>416</v>
      </c>
      <c r="H324">
        <v>321</v>
      </c>
      <c r="I324">
        <f t="shared" si="16"/>
        <v>13</v>
      </c>
      <c r="J324">
        <f t="shared" si="17"/>
        <v>0</v>
      </c>
      <c r="K324">
        <f t="shared" si="18"/>
        <v>3</v>
      </c>
      <c r="L324" t="str">
        <f t="shared" si="19"/>
        <v>San Juan Coqui</v>
      </c>
      <c r="M324" t="str">
        <f>IF($F324=0,"",VLOOKUP($F324,'Draft List'!$D$4:$G$2388,M$2,FALSE))</f>
        <v>1B</v>
      </c>
      <c r="N324" t="str">
        <f>IF($F324=0,"",VLOOKUP($F324,'Draft List'!$D$4:$G$2388,N$2,FALSE))</f>
        <v>Brendon</v>
      </c>
      <c r="O324" t="str">
        <f>IF($F324=0,"",VLOOKUP($F324,'Draft List'!$D$4:$G$2388,O$2,FALSE))</f>
        <v>Carter</v>
      </c>
    </row>
    <row r="325" spans="1:15" x14ac:dyDescent="0.25">
      <c r="A325">
        <v>13</v>
      </c>
      <c r="B325">
        <v>0</v>
      </c>
      <c r="C325">
        <v>4</v>
      </c>
      <c r="D325" t="s">
        <v>3148</v>
      </c>
      <c r="E325">
        <v>2</v>
      </c>
      <c r="F325">
        <v>1055</v>
      </c>
      <c r="G325" t="s">
        <v>416</v>
      </c>
      <c r="H325">
        <v>322</v>
      </c>
      <c r="I325">
        <f t="shared" ref="I325:I388" si="20">INT(A325)</f>
        <v>13</v>
      </c>
      <c r="J325">
        <f t="shared" ref="J325:J369" si="21">B325</f>
        <v>0</v>
      </c>
      <c r="K325">
        <f t="shared" ref="K325:K369" si="22">C325</f>
        <v>4</v>
      </c>
      <c r="L325" t="str">
        <f t="shared" ref="L325:L369" si="23">D325</f>
        <v>Amsterdam Lions</v>
      </c>
      <c r="M325" t="str">
        <f>IF($F325=0,"",VLOOKUP($F325,'Draft List'!$D$4:$G$2388,M$2,FALSE))</f>
        <v>RP</v>
      </c>
      <c r="N325" t="str">
        <f>IF($F325=0,"",VLOOKUP($F325,'Draft List'!$D$4:$G$2388,N$2,FALSE))</f>
        <v>Bill</v>
      </c>
      <c r="O325" t="str">
        <f>IF($F325=0,"",VLOOKUP($F325,'Draft List'!$D$4:$G$2388,O$2,FALSE))</f>
        <v>White</v>
      </c>
    </row>
    <row r="326" spans="1:15" x14ac:dyDescent="0.25">
      <c r="A326">
        <v>13</v>
      </c>
      <c r="B326">
        <v>0</v>
      </c>
      <c r="C326">
        <v>5</v>
      </c>
      <c r="D326" t="s">
        <v>332</v>
      </c>
      <c r="E326">
        <v>3</v>
      </c>
      <c r="F326">
        <v>5265</v>
      </c>
      <c r="G326" t="s">
        <v>416</v>
      </c>
      <c r="H326">
        <v>323</v>
      </c>
      <c r="I326">
        <f t="shared" si="20"/>
        <v>13</v>
      </c>
      <c r="J326">
        <f t="shared" si="21"/>
        <v>0</v>
      </c>
      <c r="K326">
        <f t="shared" si="22"/>
        <v>5</v>
      </c>
      <c r="L326" t="str">
        <f t="shared" si="23"/>
        <v>London Underground</v>
      </c>
      <c r="M326" t="str">
        <f>IF($F326=0,"",VLOOKUP($F326,'Draft List'!$D$4:$G$2388,M$2,FALSE))</f>
        <v>SP</v>
      </c>
      <c r="N326" t="str">
        <f>IF($F326=0,"",VLOOKUP($F326,'Draft List'!$D$4:$G$2388,N$2,FALSE))</f>
        <v>Bartolo</v>
      </c>
      <c r="O326" t="str">
        <f>IF($F326=0,"",VLOOKUP($F326,'Draft List'!$D$4:$G$2388,O$2,FALSE))</f>
        <v>Vásquez</v>
      </c>
    </row>
    <row r="327" spans="1:15" x14ac:dyDescent="0.25">
      <c r="A327">
        <v>13</v>
      </c>
      <c r="B327">
        <v>0</v>
      </c>
      <c r="C327">
        <v>6</v>
      </c>
      <c r="D327" t="s">
        <v>324</v>
      </c>
      <c r="E327">
        <v>19</v>
      </c>
      <c r="F327">
        <v>14514</v>
      </c>
      <c r="G327" t="s">
        <v>416</v>
      </c>
      <c r="H327">
        <v>324</v>
      </c>
      <c r="I327">
        <f t="shared" si="20"/>
        <v>13</v>
      </c>
      <c r="J327">
        <f t="shared" si="21"/>
        <v>0</v>
      </c>
      <c r="K327">
        <f t="shared" si="22"/>
        <v>6</v>
      </c>
      <c r="L327" t="str">
        <f t="shared" si="23"/>
        <v>Aurora Borealis</v>
      </c>
      <c r="M327" t="str">
        <f>IF($F327=0,"",VLOOKUP($F327,'Draft List'!$D$4:$G$2388,M$2,FALSE))</f>
        <v>SS</v>
      </c>
      <c r="N327" t="str">
        <f>IF($F327=0,"",VLOOKUP($F327,'Draft List'!$D$4:$G$2388,N$2,FALSE))</f>
        <v>Rhett</v>
      </c>
      <c r="O327" t="str">
        <f>IF($F327=0,"",VLOOKUP($F327,'Draft List'!$D$4:$G$2388,O$2,FALSE))</f>
        <v>Wellings</v>
      </c>
    </row>
    <row r="328" spans="1:15" x14ac:dyDescent="0.25">
      <c r="A328">
        <v>13</v>
      </c>
      <c r="B328">
        <v>0</v>
      </c>
      <c r="C328">
        <v>7</v>
      </c>
      <c r="D328" t="s">
        <v>3150</v>
      </c>
      <c r="E328">
        <v>166</v>
      </c>
      <c r="F328">
        <v>3506</v>
      </c>
      <c r="G328" t="s">
        <v>416</v>
      </c>
      <c r="H328">
        <v>325</v>
      </c>
      <c r="I328">
        <f t="shared" si="20"/>
        <v>13</v>
      </c>
      <c r="J328">
        <f t="shared" si="21"/>
        <v>0</v>
      </c>
      <c r="K328">
        <f t="shared" si="22"/>
        <v>7</v>
      </c>
      <c r="L328" t="str">
        <f t="shared" si="23"/>
        <v>Toyama Wind Dancers</v>
      </c>
      <c r="M328" t="str">
        <f>IF($F328=0,"",VLOOKUP($F328,'Draft List'!$D$4:$G$2388,M$2,FALSE))</f>
        <v>RP</v>
      </c>
      <c r="N328" t="str">
        <f>IF($F328=0,"",VLOOKUP($F328,'Draft List'!$D$4:$G$2388,N$2,FALSE))</f>
        <v>Ryuichi</v>
      </c>
      <c r="O328" t="str">
        <f>IF($F328=0,"",VLOOKUP($F328,'Draft List'!$D$4:$G$2388,O$2,FALSE))</f>
        <v>Yoshida</v>
      </c>
    </row>
    <row r="329" spans="1:15" x14ac:dyDescent="0.25">
      <c r="A329">
        <v>13</v>
      </c>
      <c r="B329">
        <v>0</v>
      </c>
      <c r="C329">
        <v>8</v>
      </c>
      <c r="D329" t="s">
        <v>325</v>
      </c>
      <c r="E329">
        <v>22</v>
      </c>
      <c r="F329">
        <v>7405</v>
      </c>
      <c r="G329" t="s">
        <v>416</v>
      </c>
      <c r="H329">
        <v>326</v>
      </c>
      <c r="I329">
        <f t="shared" si="20"/>
        <v>13</v>
      </c>
      <c r="J329">
        <f t="shared" si="21"/>
        <v>0</v>
      </c>
      <c r="K329">
        <f t="shared" si="22"/>
        <v>8</v>
      </c>
      <c r="L329" t="str">
        <f t="shared" si="23"/>
        <v>Reno Zephyrs</v>
      </c>
      <c r="M329" t="str">
        <f>IF($F329=0,"",VLOOKUP($F329,'Draft List'!$D$4:$G$2388,M$2,FALSE))</f>
        <v>SP</v>
      </c>
      <c r="N329" t="str">
        <f>IF($F329=0,"",VLOOKUP($F329,'Draft List'!$D$4:$G$2388,N$2,FALSE))</f>
        <v>Félix</v>
      </c>
      <c r="O329" t="str">
        <f>IF($F329=0,"",VLOOKUP($F329,'Draft List'!$D$4:$G$2388,O$2,FALSE))</f>
        <v>Gómez</v>
      </c>
    </row>
    <row r="330" spans="1:15" x14ac:dyDescent="0.25">
      <c r="A330">
        <v>13</v>
      </c>
      <c r="B330">
        <v>0</v>
      </c>
      <c r="C330">
        <v>9</v>
      </c>
      <c r="D330" t="s">
        <v>327</v>
      </c>
      <c r="E330">
        <v>21</v>
      </c>
      <c r="F330">
        <v>3432</v>
      </c>
      <c r="G330" t="s">
        <v>416</v>
      </c>
      <c r="H330">
        <v>327</v>
      </c>
      <c r="I330">
        <f t="shared" si="20"/>
        <v>13</v>
      </c>
      <c r="J330">
        <f t="shared" si="21"/>
        <v>0</v>
      </c>
      <c r="K330">
        <f t="shared" si="22"/>
        <v>9</v>
      </c>
      <c r="L330" t="str">
        <f t="shared" si="23"/>
        <v>Palm Springs Codgers</v>
      </c>
      <c r="M330" t="str">
        <f>IF($F330=0,"",VLOOKUP($F330,'Draft List'!$D$4:$G$2388,M$2,FALSE))</f>
        <v>3B</v>
      </c>
      <c r="N330" t="str">
        <f>IF($F330=0,"",VLOOKUP($F330,'Draft List'!$D$4:$G$2388,N$2,FALSE))</f>
        <v>José</v>
      </c>
      <c r="O330" t="str">
        <f>IF($F330=0,"",VLOOKUP($F330,'Draft List'!$D$4:$G$2388,O$2,FALSE))</f>
        <v>Guillén</v>
      </c>
    </row>
    <row r="331" spans="1:15" x14ac:dyDescent="0.25">
      <c r="A331">
        <v>13</v>
      </c>
      <c r="B331">
        <v>0</v>
      </c>
      <c r="C331">
        <v>10</v>
      </c>
      <c r="D331" t="s">
        <v>338</v>
      </c>
      <c r="E331">
        <v>8</v>
      </c>
      <c r="F331">
        <v>11160</v>
      </c>
      <c r="G331" t="s">
        <v>416</v>
      </c>
      <c r="H331">
        <v>328</v>
      </c>
      <c r="I331">
        <f t="shared" si="20"/>
        <v>13</v>
      </c>
      <c r="J331">
        <f t="shared" si="21"/>
        <v>0</v>
      </c>
      <c r="K331">
        <f t="shared" si="22"/>
        <v>10</v>
      </c>
      <c r="L331" t="str">
        <f t="shared" si="23"/>
        <v>New Orleans Trendsetters</v>
      </c>
      <c r="M331" t="str">
        <f>IF($F331=0,"",VLOOKUP($F331,'Draft List'!$D$4:$G$2388,M$2,FALSE))</f>
        <v>3B</v>
      </c>
      <c r="N331" t="str">
        <f>IF($F331=0,"",VLOOKUP($F331,'Draft List'!$D$4:$G$2388,N$2,FALSE))</f>
        <v>Frank</v>
      </c>
      <c r="O331" t="str">
        <f>IF($F331=0,"",VLOOKUP($F331,'Draft List'!$D$4:$G$2388,O$2,FALSE))</f>
        <v>van der Kamp</v>
      </c>
    </row>
    <row r="332" spans="1:15" x14ac:dyDescent="0.25">
      <c r="A332">
        <v>13</v>
      </c>
      <c r="B332">
        <v>0</v>
      </c>
      <c r="C332">
        <v>11</v>
      </c>
      <c r="D332" t="s">
        <v>3151</v>
      </c>
      <c r="E332">
        <v>159</v>
      </c>
      <c r="F332">
        <v>1116</v>
      </c>
      <c r="G332" t="s">
        <v>416</v>
      </c>
      <c r="H332">
        <v>329</v>
      </c>
      <c r="I332">
        <f t="shared" si="20"/>
        <v>13</v>
      </c>
      <c r="J332">
        <f t="shared" si="21"/>
        <v>0</v>
      </c>
      <c r="K332">
        <f t="shared" si="22"/>
        <v>11</v>
      </c>
      <c r="L332" t="str">
        <f t="shared" si="23"/>
        <v>Neo-Tokyo Akira</v>
      </c>
      <c r="M332" t="str">
        <f>IF($F332=0,"",VLOOKUP($F332,'Draft List'!$D$4:$G$2388,M$2,FALSE))</f>
        <v>C</v>
      </c>
      <c r="N332" t="str">
        <f>IF($F332=0,"",VLOOKUP($F332,'Draft List'!$D$4:$G$2388,N$2,FALSE))</f>
        <v>Larry</v>
      </c>
      <c r="O332" t="str">
        <f>IF($F332=0,"",VLOOKUP($F332,'Draft List'!$D$4:$G$2388,O$2,FALSE))</f>
        <v>Wagner</v>
      </c>
    </row>
    <row r="333" spans="1:15" x14ac:dyDescent="0.25">
      <c r="A333">
        <v>13</v>
      </c>
      <c r="B333">
        <v>0</v>
      </c>
      <c r="C333">
        <v>12</v>
      </c>
      <c r="D333" t="s">
        <v>336</v>
      </c>
      <c r="E333">
        <v>20</v>
      </c>
      <c r="F333">
        <v>13658</v>
      </c>
      <c r="G333" t="s">
        <v>416</v>
      </c>
      <c r="H333">
        <v>330</v>
      </c>
      <c r="I333">
        <f t="shared" si="20"/>
        <v>13</v>
      </c>
      <c r="J333">
        <f t="shared" si="21"/>
        <v>0</v>
      </c>
      <c r="K333">
        <f t="shared" si="22"/>
        <v>12</v>
      </c>
      <c r="L333" t="str">
        <f t="shared" si="23"/>
        <v>Bakersfield Bears</v>
      </c>
      <c r="M333" t="str">
        <f>IF($F333=0,"",VLOOKUP($F333,'Draft List'!$D$4:$G$2388,M$2,FALSE))</f>
        <v>RP</v>
      </c>
      <c r="N333" t="str">
        <f>IF($F333=0,"",VLOOKUP($F333,'Draft List'!$D$4:$G$2388,N$2,FALSE))</f>
        <v>Steve</v>
      </c>
      <c r="O333" t="str">
        <f>IF($F333=0,"",VLOOKUP($F333,'Draft List'!$D$4:$G$2388,O$2,FALSE))</f>
        <v>Cruz</v>
      </c>
    </row>
    <row r="334" spans="1:15" x14ac:dyDescent="0.25">
      <c r="A334">
        <v>13</v>
      </c>
      <c r="B334">
        <v>0</v>
      </c>
      <c r="C334">
        <v>13</v>
      </c>
      <c r="D334" t="s">
        <v>333</v>
      </c>
      <c r="E334">
        <v>1</v>
      </c>
      <c r="F334">
        <v>2196</v>
      </c>
      <c r="G334" t="s">
        <v>416</v>
      </c>
      <c r="H334">
        <v>331</v>
      </c>
      <c r="I334">
        <f t="shared" si="20"/>
        <v>13</v>
      </c>
      <c r="J334">
        <f t="shared" si="21"/>
        <v>0</v>
      </c>
      <c r="K334">
        <f t="shared" si="22"/>
        <v>13</v>
      </c>
      <c r="L334" t="str">
        <f t="shared" si="23"/>
        <v>Arlington Bureaucrats</v>
      </c>
      <c r="M334" t="str">
        <f>IF($F334=0,"",VLOOKUP($F334,'Draft List'!$D$4:$G$2388,M$2,FALSE))</f>
        <v>SP</v>
      </c>
      <c r="N334" t="str">
        <f>IF($F334=0,"",VLOOKUP($F334,'Draft List'!$D$4:$G$2388,N$2,FALSE))</f>
        <v>Ken</v>
      </c>
      <c r="O334" t="str">
        <f>IF($F334=0,"",VLOOKUP($F334,'Draft List'!$D$4:$G$2388,O$2,FALSE))</f>
        <v>Lee</v>
      </c>
    </row>
    <row r="335" spans="1:15" x14ac:dyDescent="0.25">
      <c r="A335">
        <v>13</v>
      </c>
      <c r="B335">
        <v>0</v>
      </c>
      <c r="C335">
        <v>14</v>
      </c>
      <c r="D335" t="s">
        <v>326</v>
      </c>
      <c r="E335">
        <v>13</v>
      </c>
      <c r="F335">
        <v>15621</v>
      </c>
      <c r="G335" t="s">
        <v>416</v>
      </c>
      <c r="H335">
        <v>332</v>
      </c>
      <c r="I335">
        <f t="shared" si="20"/>
        <v>13</v>
      </c>
      <c r="J335">
        <f t="shared" si="21"/>
        <v>0</v>
      </c>
      <c r="K335">
        <f t="shared" si="22"/>
        <v>14</v>
      </c>
      <c r="L335" t="str">
        <f t="shared" si="23"/>
        <v>Canton Longshoremen</v>
      </c>
      <c r="M335" t="str">
        <f>IF($F335=0,"",VLOOKUP($F335,'Draft List'!$D$4:$G$2388,M$2,FALSE))</f>
        <v>RP</v>
      </c>
      <c r="N335" t="str">
        <f>IF($F335=0,"",VLOOKUP($F335,'Draft List'!$D$4:$G$2388,N$2,FALSE))</f>
        <v>Allen</v>
      </c>
      <c r="O335" t="str">
        <f>IF($F335=0,"",VLOOKUP($F335,'Draft List'!$D$4:$G$2388,O$2,FALSE))</f>
        <v>Bird</v>
      </c>
    </row>
    <row r="336" spans="1:15" ht="15.75" customHeight="1" x14ac:dyDescent="0.25">
      <c r="A336">
        <v>13</v>
      </c>
      <c r="B336">
        <v>0</v>
      </c>
      <c r="C336">
        <v>15</v>
      </c>
      <c r="D336" t="s">
        <v>343</v>
      </c>
      <c r="E336">
        <v>12</v>
      </c>
      <c r="F336">
        <v>11498</v>
      </c>
      <c r="G336" t="s">
        <v>416</v>
      </c>
      <c r="H336">
        <v>333</v>
      </c>
      <c r="I336">
        <f t="shared" si="20"/>
        <v>13</v>
      </c>
      <c r="J336">
        <f t="shared" si="21"/>
        <v>0</v>
      </c>
      <c r="K336">
        <f t="shared" si="22"/>
        <v>15</v>
      </c>
      <c r="L336" t="str">
        <f t="shared" si="23"/>
        <v>San Antonio Calzones of Laredo</v>
      </c>
      <c r="M336" t="str">
        <f>IF($F336=0,"",VLOOKUP($F336,'Draft List'!$D$4:$G$2388,M$2,FALSE))</f>
        <v>RP</v>
      </c>
      <c r="N336" t="str">
        <f>IF($F336=0,"",VLOOKUP($F336,'Draft List'!$D$4:$G$2388,N$2,FALSE))</f>
        <v>Mícheál</v>
      </c>
      <c r="O336" t="str">
        <f>IF($F336=0,"",VLOOKUP($F336,'Draft List'!$D$4:$G$2388,O$2,FALSE))</f>
        <v>Mey</v>
      </c>
    </row>
    <row r="337" spans="1:15" x14ac:dyDescent="0.25">
      <c r="A337">
        <v>13</v>
      </c>
      <c r="B337">
        <v>0</v>
      </c>
      <c r="C337">
        <v>16</v>
      </c>
      <c r="D337" t="s">
        <v>339</v>
      </c>
      <c r="E337">
        <v>16</v>
      </c>
      <c r="F337">
        <v>2528</v>
      </c>
      <c r="G337" t="s">
        <v>416</v>
      </c>
      <c r="H337">
        <v>334</v>
      </c>
      <c r="I337">
        <f t="shared" si="20"/>
        <v>13</v>
      </c>
      <c r="J337">
        <f t="shared" si="21"/>
        <v>0</v>
      </c>
      <c r="K337">
        <f t="shared" si="22"/>
        <v>16</v>
      </c>
      <c r="L337" t="str">
        <f t="shared" si="23"/>
        <v>Fargo Dinosaurs</v>
      </c>
      <c r="M337" t="str">
        <f>IF($F337=0,"",VLOOKUP($F337,'Draft List'!$D$4:$G$2388,M$2,FALSE))</f>
        <v>LF</v>
      </c>
      <c r="N337" t="str">
        <f>IF($F337=0,"",VLOOKUP($F337,'Draft List'!$D$4:$G$2388,N$2,FALSE))</f>
        <v>Nick</v>
      </c>
      <c r="O337" t="str">
        <f>IF($F337=0,"",VLOOKUP($F337,'Draft List'!$D$4:$G$2388,O$2,FALSE))</f>
        <v>Parker</v>
      </c>
    </row>
    <row r="338" spans="1:15" x14ac:dyDescent="0.25">
      <c r="A338">
        <v>13</v>
      </c>
      <c r="B338">
        <v>0</v>
      </c>
      <c r="C338">
        <v>17</v>
      </c>
      <c r="D338" t="s">
        <v>331</v>
      </c>
      <c r="E338">
        <v>10</v>
      </c>
      <c r="F338">
        <v>7903</v>
      </c>
      <c r="G338" t="s">
        <v>416</v>
      </c>
      <c r="H338">
        <v>335</v>
      </c>
      <c r="I338">
        <f t="shared" si="20"/>
        <v>13</v>
      </c>
      <c r="J338">
        <f t="shared" si="21"/>
        <v>0</v>
      </c>
      <c r="K338">
        <f t="shared" si="22"/>
        <v>17</v>
      </c>
      <c r="L338" t="str">
        <f t="shared" si="23"/>
        <v>Kentucky Thoroughbreds</v>
      </c>
      <c r="M338" t="str">
        <f>IF($F338=0,"",VLOOKUP($F338,'Draft List'!$D$4:$G$2388,M$2,FALSE))</f>
        <v>CL</v>
      </c>
      <c r="N338" t="str">
        <f>IF($F338=0,"",VLOOKUP($F338,'Draft List'!$D$4:$G$2388,N$2,FALSE))</f>
        <v>Brian</v>
      </c>
      <c r="O338" t="str">
        <f>IF($F338=0,"",VLOOKUP($F338,'Draft List'!$D$4:$G$2388,O$2,FALSE))</f>
        <v>King</v>
      </c>
    </row>
    <row r="339" spans="1:15" x14ac:dyDescent="0.25">
      <c r="A339">
        <v>13</v>
      </c>
      <c r="B339">
        <v>0</v>
      </c>
      <c r="C339">
        <v>18</v>
      </c>
      <c r="D339" t="s">
        <v>323</v>
      </c>
      <c r="E339">
        <v>24</v>
      </c>
      <c r="F339">
        <v>16065</v>
      </c>
      <c r="G339" t="s">
        <v>416</v>
      </c>
      <c r="H339">
        <v>336</v>
      </c>
      <c r="I339">
        <f t="shared" si="20"/>
        <v>13</v>
      </c>
      <c r="J339">
        <f t="shared" si="21"/>
        <v>0</v>
      </c>
      <c r="K339">
        <f t="shared" si="22"/>
        <v>18</v>
      </c>
      <c r="L339" t="str">
        <f t="shared" si="23"/>
        <v>Yuma Bulldozers</v>
      </c>
      <c r="M339" t="str">
        <f>IF($F339=0,"",VLOOKUP($F339,'Draft List'!$D$4:$G$2388,M$2,FALSE))</f>
        <v>RP</v>
      </c>
      <c r="N339" t="str">
        <f>IF($F339=0,"",VLOOKUP($F339,'Draft List'!$D$4:$G$2388,N$2,FALSE))</f>
        <v>Tomás</v>
      </c>
      <c r="O339" t="str">
        <f>IF($F339=0,"",VLOOKUP($F339,'Draft List'!$D$4:$G$2388,O$2,FALSE))</f>
        <v>Montés</v>
      </c>
    </row>
    <row r="340" spans="1:15" x14ac:dyDescent="0.25">
      <c r="A340">
        <v>13</v>
      </c>
      <c r="B340">
        <v>0</v>
      </c>
      <c r="C340">
        <v>19</v>
      </c>
      <c r="D340" t="s">
        <v>335</v>
      </c>
      <c r="E340">
        <v>15</v>
      </c>
      <c r="F340">
        <v>3257</v>
      </c>
      <c r="G340" t="s">
        <v>416</v>
      </c>
      <c r="H340">
        <v>337</v>
      </c>
      <c r="I340">
        <f t="shared" si="20"/>
        <v>13</v>
      </c>
      <c r="J340">
        <f t="shared" si="21"/>
        <v>0</v>
      </c>
      <c r="K340">
        <f t="shared" si="22"/>
        <v>19</v>
      </c>
      <c r="L340" t="str">
        <f t="shared" si="23"/>
        <v>Duluth Warriors</v>
      </c>
      <c r="M340" t="str">
        <f>IF($F340=0,"",VLOOKUP($F340,'Draft List'!$D$4:$G$2388,M$2,FALSE))</f>
        <v>SP</v>
      </c>
      <c r="N340" t="str">
        <f>IF($F340=0,"",VLOOKUP($F340,'Draft List'!$D$4:$G$2388,N$2,FALSE))</f>
        <v>Cipriano</v>
      </c>
      <c r="O340" t="str">
        <f>IF($F340=0,"",VLOOKUP($F340,'Draft List'!$D$4:$G$2388,O$2,FALSE))</f>
        <v>Encarnación</v>
      </c>
    </row>
    <row r="341" spans="1:15" x14ac:dyDescent="0.25">
      <c r="A341">
        <v>13</v>
      </c>
      <c r="B341">
        <v>0</v>
      </c>
      <c r="C341">
        <v>20</v>
      </c>
      <c r="D341" t="s">
        <v>330</v>
      </c>
      <c r="E341">
        <v>11</v>
      </c>
      <c r="F341">
        <v>7562</v>
      </c>
      <c r="G341" t="s">
        <v>416</v>
      </c>
      <c r="H341">
        <v>338</v>
      </c>
      <c r="I341">
        <f t="shared" si="20"/>
        <v>13</v>
      </c>
      <c r="J341">
        <f t="shared" si="21"/>
        <v>0</v>
      </c>
      <c r="K341">
        <f t="shared" si="22"/>
        <v>20</v>
      </c>
      <c r="L341" t="str">
        <f t="shared" si="23"/>
        <v>West Virginia Alleghenies</v>
      </c>
      <c r="M341" t="str">
        <f>IF($F341=0,"",VLOOKUP($F341,'Draft List'!$D$4:$G$2388,M$2,FALSE))</f>
        <v>SP</v>
      </c>
      <c r="N341" t="str">
        <f>IF($F341=0,"",VLOOKUP($F341,'Draft List'!$D$4:$G$2388,N$2,FALSE))</f>
        <v>Subaru</v>
      </c>
      <c r="O341" t="str">
        <f>IF($F341=0,"",VLOOKUP($F341,'Draft List'!$D$4:$G$2388,O$2,FALSE))</f>
        <v>Abe</v>
      </c>
    </row>
    <row r="342" spans="1:15" x14ac:dyDescent="0.25">
      <c r="A342">
        <v>13</v>
      </c>
      <c r="B342">
        <v>0</v>
      </c>
      <c r="C342">
        <v>21</v>
      </c>
      <c r="D342" t="s">
        <v>3152</v>
      </c>
      <c r="E342">
        <v>163</v>
      </c>
      <c r="F342">
        <v>3503</v>
      </c>
      <c r="G342" t="s">
        <v>416</v>
      </c>
      <c r="H342">
        <v>339</v>
      </c>
      <c r="I342">
        <f t="shared" si="20"/>
        <v>13</v>
      </c>
      <c r="J342">
        <f t="shared" si="21"/>
        <v>0</v>
      </c>
      <c r="K342">
        <f t="shared" si="22"/>
        <v>21</v>
      </c>
      <c r="L342" t="str">
        <f t="shared" si="23"/>
        <v>Havana Leones</v>
      </c>
      <c r="M342" t="str">
        <f>IF($F342=0,"",VLOOKUP($F342,'Draft List'!$D$4:$G$2388,M$2,FALSE))</f>
        <v>3B</v>
      </c>
      <c r="N342" t="str">
        <f>IF($F342=0,"",VLOOKUP($F342,'Draft List'!$D$4:$G$2388,N$2,FALSE))</f>
        <v>David</v>
      </c>
      <c r="O342" t="str">
        <f>IF($F342=0,"",VLOOKUP($F342,'Draft List'!$D$4:$G$2388,O$2,FALSE))</f>
        <v>Hicks</v>
      </c>
    </row>
    <row r="343" spans="1:15" x14ac:dyDescent="0.25">
      <c r="A343">
        <v>13</v>
      </c>
      <c r="B343">
        <v>0</v>
      </c>
      <c r="C343">
        <v>22</v>
      </c>
      <c r="D343" t="s">
        <v>329</v>
      </c>
      <c r="E343">
        <v>9</v>
      </c>
      <c r="F343">
        <v>6948</v>
      </c>
      <c r="G343" t="s">
        <v>416</v>
      </c>
      <c r="H343">
        <v>340</v>
      </c>
      <c r="I343">
        <f t="shared" si="20"/>
        <v>13</v>
      </c>
      <c r="J343">
        <f t="shared" si="21"/>
        <v>0</v>
      </c>
      <c r="K343">
        <f t="shared" si="22"/>
        <v>22</v>
      </c>
      <c r="L343" t="str">
        <f t="shared" si="23"/>
        <v>Florida Featherheads</v>
      </c>
      <c r="M343" t="str">
        <f>IF($F343=0,"",VLOOKUP($F343,'Draft List'!$D$4:$G$2388,M$2,FALSE))</f>
        <v>2B</v>
      </c>
      <c r="N343" t="str">
        <f>IF($F343=0,"",VLOOKUP($F343,'Draft List'!$D$4:$G$2388,N$2,FALSE))</f>
        <v>Martín</v>
      </c>
      <c r="O343" t="str">
        <f>IF($F343=0,"",VLOOKUP($F343,'Draft List'!$D$4:$G$2388,O$2,FALSE))</f>
        <v>Alemán</v>
      </c>
    </row>
    <row r="344" spans="1:15" x14ac:dyDescent="0.25">
      <c r="A344">
        <v>13</v>
      </c>
      <c r="B344">
        <v>0</v>
      </c>
      <c r="C344">
        <v>23</v>
      </c>
      <c r="D344" t="s">
        <v>3154</v>
      </c>
      <c r="E344">
        <v>18</v>
      </c>
      <c r="F344">
        <v>9201</v>
      </c>
      <c r="G344" t="s">
        <v>416</v>
      </c>
      <c r="H344">
        <v>341</v>
      </c>
      <c r="I344">
        <f t="shared" si="20"/>
        <v>13</v>
      </c>
      <c r="J344">
        <f t="shared" si="21"/>
        <v>0</v>
      </c>
      <c r="K344">
        <f t="shared" si="22"/>
        <v>23</v>
      </c>
      <c r="L344" t="str">
        <f t="shared" si="23"/>
        <v>Hartford Harpoon</v>
      </c>
      <c r="M344" t="str">
        <f>IF($F344=0,"",VLOOKUP($F344,'Draft List'!$D$4:$G$2388,M$2,FALSE))</f>
        <v>LF</v>
      </c>
      <c r="N344" t="str">
        <f>IF($F344=0,"",VLOOKUP($F344,'Draft List'!$D$4:$G$2388,N$2,FALSE))</f>
        <v>Jason</v>
      </c>
      <c r="O344" t="str">
        <f>IF($F344=0,"",VLOOKUP($F344,'Draft List'!$D$4:$G$2388,O$2,FALSE))</f>
        <v>Coleman</v>
      </c>
    </row>
    <row r="345" spans="1:15" x14ac:dyDescent="0.25">
      <c r="A345">
        <v>13</v>
      </c>
      <c r="B345">
        <v>0</v>
      </c>
      <c r="C345">
        <v>24</v>
      </c>
      <c r="D345" t="s">
        <v>324</v>
      </c>
      <c r="E345">
        <v>19</v>
      </c>
      <c r="F345">
        <v>16046</v>
      </c>
      <c r="G345" t="s">
        <v>416</v>
      </c>
      <c r="H345">
        <v>342</v>
      </c>
      <c r="I345">
        <f t="shared" si="20"/>
        <v>13</v>
      </c>
      <c r="J345">
        <f t="shared" si="21"/>
        <v>0</v>
      </c>
      <c r="K345">
        <f t="shared" si="22"/>
        <v>24</v>
      </c>
      <c r="L345" t="str">
        <f t="shared" si="23"/>
        <v>Aurora Borealis</v>
      </c>
      <c r="M345" t="str">
        <f>IF($F345=0,"",VLOOKUP($F345,'Draft List'!$D$4:$G$2388,M$2,FALSE))</f>
        <v>SP</v>
      </c>
      <c r="N345" t="str">
        <f>IF($F345=0,"",VLOOKUP($F345,'Draft List'!$D$4:$G$2388,N$2,FALSE))</f>
        <v>Yoriie</v>
      </c>
      <c r="O345" t="str">
        <f>IF($F345=0,"",VLOOKUP($F345,'Draft List'!$D$4:$G$2388,O$2,FALSE))</f>
        <v>Suzuki</v>
      </c>
    </row>
    <row r="346" spans="1:15" x14ac:dyDescent="0.25">
      <c r="A346">
        <v>13</v>
      </c>
      <c r="B346">
        <v>0</v>
      </c>
      <c r="C346">
        <v>25</v>
      </c>
      <c r="D346" t="s">
        <v>3153</v>
      </c>
      <c r="E346">
        <v>161</v>
      </c>
      <c r="F346">
        <v>1720</v>
      </c>
      <c r="G346" t="s">
        <v>416</v>
      </c>
      <c r="H346">
        <v>343</v>
      </c>
      <c r="I346">
        <f t="shared" si="20"/>
        <v>13</v>
      </c>
      <c r="J346">
        <f t="shared" si="21"/>
        <v>0</v>
      </c>
      <c r="K346">
        <f t="shared" si="22"/>
        <v>25</v>
      </c>
      <c r="L346" t="str">
        <f t="shared" si="23"/>
        <v>Shin Seiki Evas</v>
      </c>
      <c r="M346" t="str">
        <f>IF($F346=0,"",VLOOKUP($F346,'Draft List'!$D$4:$G$2388,M$2,FALSE))</f>
        <v>SP</v>
      </c>
      <c r="N346" t="str">
        <f>IF($F346=0,"",VLOOKUP($F346,'Draft List'!$D$4:$G$2388,N$2,FALSE))</f>
        <v>Michael</v>
      </c>
      <c r="O346" t="str">
        <f>IF($F346=0,"",VLOOKUP($F346,'Draft List'!$D$4:$G$2388,O$2,FALSE))</f>
        <v>Romero</v>
      </c>
    </row>
    <row r="347" spans="1:15" x14ac:dyDescent="0.25">
      <c r="A347">
        <v>13</v>
      </c>
      <c r="B347">
        <v>0</v>
      </c>
      <c r="C347">
        <v>26</v>
      </c>
      <c r="D347" t="s">
        <v>3155</v>
      </c>
      <c r="E347">
        <v>167</v>
      </c>
      <c r="F347">
        <v>4764</v>
      </c>
      <c r="G347" t="s">
        <v>416</v>
      </c>
      <c r="H347">
        <v>344</v>
      </c>
      <c r="I347">
        <f t="shared" si="20"/>
        <v>13</v>
      </c>
      <c r="J347">
        <f t="shared" si="21"/>
        <v>0</v>
      </c>
      <c r="K347">
        <f t="shared" si="22"/>
        <v>26</v>
      </c>
      <c r="L347" t="str">
        <f t="shared" si="23"/>
        <v>Okinawa Shisa</v>
      </c>
      <c r="M347" t="str">
        <f>IF($F347=0,"",VLOOKUP($F347,'Draft List'!$D$4:$G$2388,M$2,FALSE))</f>
        <v>2B</v>
      </c>
      <c r="N347" t="str">
        <f>IF($F347=0,"",VLOOKUP($F347,'Draft List'!$D$4:$G$2388,N$2,FALSE))</f>
        <v>Terry</v>
      </c>
      <c r="O347" t="str">
        <f>IF($F347=0,"",VLOOKUP($F347,'Draft List'!$D$4:$G$2388,O$2,FALSE))</f>
        <v>Hughes</v>
      </c>
    </row>
    <row r="348" spans="1:15" x14ac:dyDescent="0.25">
      <c r="A348">
        <v>14</v>
      </c>
      <c r="B348">
        <v>0</v>
      </c>
      <c r="C348">
        <v>1</v>
      </c>
      <c r="D348" t="s">
        <v>323</v>
      </c>
      <c r="E348">
        <v>24</v>
      </c>
      <c r="F348">
        <v>8677</v>
      </c>
      <c r="G348" t="s">
        <v>416</v>
      </c>
      <c r="H348">
        <v>345</v>
      </c>
      <c r="I348">
        <f t="shared" si="20"/>
        <v>14</v>
      </c>
      <c r="J348">
        <f t="shared" si="21"/>
        <v>0</v>
      </c>
      <c r="K348">
        <f t="shared" si="22"/>
        <v>1</v>
      </c>
      <c r="L348" t="str">
        <f t="shared" si="23"/>
        <v>Yuma Bulldozers</v>
      </c>
      <c r="M348" t="str">
        <f>IF($F348=0,"",VLOOKUP($F348,'Draft List'!$D$4:$G$2388,M$2,FALSE))</f>
        <v>1B</v>
      </c>
      <c r="N348" t="str">
        <f>IF($F348=0,"",VLOOKUP($F348,'Draft List'!$D$4:$G$2388,N$2,FALSE))</f>
        <v>Steffen</v>
      </c>
      <c r="O348" t="str">
        <f>IF($F348=0,"",VLOOKUP($F348,'Draft List'!$D$4:$G$2388,O$2,FALSE))</f>
        <v>Myers</v>
      </c>
    </row>
    <row r="349" spans="1:15" x14ac:dyDescent="0.25">
      <c r="A349">
        <v>14</v>
      </c>
      <c r="B349">
        <v>0</v>
      </c>
      <c r="C349">
        <v>2</v>
      </c>
      <c r="D349" t="s">
        <v>328</v>
      </c>
      <c r="E349">
        <v>17</v>
      </c>
      <c r="F349">
        <v>3034</v>
      </c>
      <c r="G349" t="s">
        <v>416</v>
      </c>
      <c r="H349">
        <v>346</v>
      </c>
      <c r="I349">
        <f t="shared" si="20"/>
        <v>14</v>
      </c>
      <c r="J349">
        <f t="shared" si="21"/>
        <v>0</v>
      </c>
      <c r="K349">
        <f t="shared" si="22"/>
        <v>2</v>
      </c>
      <c r="L349" t="str">
        <f t="shared" si="23"/>
        <v>Kalamazoo Badgers</v>
      </c>
      <c r="M349" t="str">
        <f>IF($F349=0,"",VLOOKUP($F349,'Draft List'!$D$4:$G$2388,M$2,FALSE))</f>
        <v>SS</v>
      </c>
      <c r="N349" t="str">
        <f>IF($F349=0,"",VLOOKUP($F349,'Draft List'!$D$4:$G$2388,N$2,FALSE))</f>
        <v>Clint</v>
      </c>
      <c r="O349" t="str">
        <f>IF($F349=0,"",VLOOKUP($F349,'Draft List'!$D$4:$G$2388,O$2,FALSE))</f>
        <v>Thompson</v>
      </c>
    </row>
    <row r="350" spans="1:15" x14ac:dyDescent="0.25">
      <c r="A350">
        <v>14</v>
      </c>
      <c r="B350">
        <v>0</v>
      </c>
      <c r="C350">
        <v>3</v>
      </c>
      <c r="D350" t="s">
        <v>3147</v>
      </c>
      <c r="E350">
        <v>162</v>
      </c>
      <c r="F350">
        <v>8470</v>
      </c>
      <c r="G350" t="s">
        <v>416</v>
      </c>
      <c r="H350">
        <v>347</v>
      </c>
      <c r="I350">
        <f t="shared" si="20"/>
        <v>14</v>
      </c>
      <c r="J350">
        <f t="shared" si="21"/>
        <v>0</v>
      </c>
      <c r="K350">
        <f t="shared" si="22"/>
        <v>3</v>
      </c>
      <c r="L350" t="str">
        <f t="shared" si="23"/>
        <v>San Juan Coqui</v>
      </c>
      <c r="M350" t="str">
        <f>IF($F350=0,"",VLOOKUP($F350,'Draft List'!$D$4:$G$2388,M$2,FALSE))</f>
        <v>1B</v>
      </c>
      <c r="N350" t="str">
        <f>IF($F350=0,"",VLOOKUP($F350,'Draft List'!$D$4:$G$2388,N$2,FALSE))</f>
        <v>Ken</v>
      </c>
      <c r="O350" t="str">
        <f>IF($F350=0,"",VLOOKUP($F350,'Draft List'!$D$4:$G$2388,O$2,FALSE))</f>
        <v>Bell</v>
      </c>
    </row>
    <row r="351" spans="1:15" x14ac:dyDescent="0.25">
      <c r="A351">
        <v>14</v>
      </c>
      <c r="B351">
        <v>0</v>
      </c>
      <c r="C351">
        <v>4</v>
      </c>
      <c r="D351" t="s">
        <v>3148</v>
      </c>
      <c r="E351">
        <v>2</v>
      </c>
      <c r="F351">
        <v>13231</v>
      </c>
      <c r="G351" t="s">
        <v>416</v>
      </c>
      <c r="H351">
        <v>348</v>
      </c>
      <c r="I351">
        <f t="shared" si="20"/>
        <v>14</v>
      </c>
      <c r="J351">
        <f t="shared" si="21"/>
        <v>0</v>
      </c>
      <c r="K351">
        <f t="shared" si="22"/>
        <v>4</v>
      </c>
      <c r="L351" t="str">
        <f t="shared" si="23"/>
        <v>Amsterdam Lions</v>
      </c>
      <c r="M351" t="str">
        <f>IF($F351=0,"",VLOOKUP($F351,'Draft List'!$D$4:$G$2388,M$2,FALSE))</f>
        <v>RP</v>
      </c>
      <c r="N351" t="str">
        <f>IF($F351=0,"",VLOOKUP($F351,'Draft List'!$D$4:$G$2388,N$2,FALSE))</f>
        <v>Jack</v>
      </c>
      <c r="O351" t="str">
        <f>IF($F351=0,"",VLOOKUP($F351,'Draft List'!$D$4:$G$2388,O$2,FALSE))</f>
        <v>Jones</v>
      </c>
    </row>
    <row r="352" spans="1:15" x14ac:dyDescent="0.25">
      <c r="A352">
        <v>14</v>
      </c>
      <c r="B352">
        <v>0</v>
      </c>
      <c r="C352">
        <v>5</v>
      </c>
      <c r="D352" t="s">
        <v>332</v>
      </c>
      <c r="E352">
        <v>3</v>
      </c>
      <c r="F352">
        <v>15723</v>
      </c>
      <c r="G352" t="s">
        <v>416</v>
      </c>
      <c r="H352">
        <v>349</v>
      </c>
      <c r="I352">
        <f t="shared" si="20"/>
        <v>14</v>
      </c>
      <c r="J352">
        <f t="shared" si="21"/>
        <v>0</v>
      </c>
      <c r="K352">
        <f t="shared" si="22"/>
        <v>5</v>
      </c>
      <c r="L352" t="str">
        <f t="shared" si="23"/>
        <v>London Underground</v>
      </c>
      <c r="M352" t="str">
        <f>IF($F352=0,"",VLOOKUP($F352,'Draft List'!$D$4:$G$2388,M$2,FALSE))</f>
        <v>RP</v>
      </c>
      <c r="N352" t="str">
        <f>IF($F352=0,"",VLOOKUP($F352,'Draft List'!$D$4:$G$2388,N$2,FALSE))</f>
        <v>Vicente</v>
      </c>
      <c r="O352" t="str">
        <f>IF($F352=0,"",VLOOKUP($F352,'Draft List'!$D$4:$G$2388,O$2,FALSE))</f>
        <v>Orozco</v>
      </c>
    </row>
    <row r="353" spans="1:15" x14ac:dyDescent="0.25">
      <c r="A353">
        <v>14</v>
      </c>
      <c r="B353">
        <v>0</v>
      </c>
      <c r="C353">
        <v>6</v>
      </c>
      <c r="D353" t="s">
        <v>3149</v>
      </c>
      <c r="E353">
        <v>164</v>
      </c>
      <c r="F353">
        <v>9871</v>
      </c>
      <c r="G353" t="s">
        <v>416</v>
      </c>
      <c r="H353">
        <v>350</v>
      </c>
      <c r="I353">
        <f t="shared" si="20"/>
        <v>14</v>
      </c>
      <c r="J353">
        <f t="shared" si="21"/>
        <v>0</v>
      </c>
      <c r="K353">
        <f t="shared" si="22"/>
        <v>6</v>
      </c>
      <c r="L353" t="str">
        <f t="shared" si="23"/>
        <v>Scottish Claymores</v>
      </c>
      <c r="M353" t="str">
        <f>IF($F353=0,"",VLOOKUP($F353,'Draft List'!$D$4:$G$2388,M$2,FALSE))</f>
        <v>RP</v>
      </c>
      <c r="N353" t="str">
        <f>IF($F353=0,"",VLOOKUP($F353,'Draft List'!$D$4:$G$2388,N$2,FALSE))</f>
        <v>Oscar</v>
      </c>
      <c r="O353" t="str">
        <f>IF($F353=0,"",VLOOKUP($F353,'Draft List'!$D$4:$G$2388,O$2,FALSE))</f>
        <v>Skeels</v>
      </c>
    </row>
    <row r="354" spans="1:15" x14ac:dyDescent="0.25">
      <c r="A354">
        <v>14</v>
      </c>
      <c r="B354">
        <v>0</v>
      </c>
      <c r="C354">
        <v>7</v>
      </c>
      <c r="D354" t="s">
        <v>3150</v>
      </c>
      <c r="E354">
        <v>166</v>
      </c>
      <c r="F354">
        <v>9407</v>
      </c>
      <c r="G354" t="s">
        <v>416</v>
      </c>
      <c r="H354">
        <v>351</v>
      </c>
      <c r="I354">
        <f t="shared" si="20"/>
        <v>14</v>
      </c>
      <c r="J354">
        <f t="shared" si="21"/>
        <v>0</v>
      </c>
      <c r="K354">
        <f t="shared" si="22"/>
        <v>7</v>
      </c>
      <c r="L354" t="str">
        <f t="shared" si="23"/>
        <v>Toyama Wind Dancers</v>
      </c>
      <c r="M354" t="str">
        <f>IF($F354=0,"",VLOOKUP($F354,'Draft List'!$D$4:$G$2388,M$2,FALSE))</f>
        <v>RP</v>
      </c>
      <c r="N354" t="str">
        <f>IF($F354=0,"",VLOOKUP($F354,'Draft List'!$D$4:$G$2388,N$2,FALSE))</f>
        <v>Azumamaro</v>
      </c>
      <c r="O354" t="str">
        <f>IF($F354=0,"",VLOOKUP($F354,'Draft List'!$D$4:$G$2388,O$2,FALSE))</f>
        <v>Matsuura</v>
      </c>
    </row>
    <row r="355" spans="1:15" x14ac:dyDescent="0.25">
      <c r="A355">
        <v>14</v>
      </c>
      <c r="B355">
        <v>0</v>
      </c>
      <c r="C355">
        <v>8</v>
      </c>
      <c r="D355" t="s">
        <v>325</v>
      </c>
      <c r="E355">
        <v>22</v>
      </c>
      <c r="F355">
        <v>14687</v>
      </c>
      <c r="G355" t="s">
        <v>416</v>
      </c>
      <c r="H355">
        <v>352</v>
      </c>
      <c r="I355">
        <f t="shared" si="20"/>
        <v>14</v>
      </c>
      <c r="J355">
        <f t="shared" si="21"/>
        <v>0</v>
      </c>
      <c r="K355">
        <f t="shared" si="22"/>
        <v>8</v>
      </c>
      <c r="L355" t="str">
        <f t="shared" si="23"/>
        <v>Reno Zephyrs</v>
      </c>
      <c r="M355" t="str">
        <f>IF($F355=0,"",VLOOKUP($F355,'Draft List'!$D$4:$G$2388,M$2,FALSE))</f>
        <v>RP</v>
      </c>
      <c r="N355" t="str">
        <f>IF($F355=0,"",VLOOKUP($F355,'Draft List'!$D$4:$G$2388,N$2,FALSE))</f>
        <v>Roberto</v>
      </c>
      <c r="O355" t="str">
        <f>IF($F355=0,"",VLOOKUP($F355,'Draft List'!$D$4:$G$2388,O$2,FALSE))</f>
        <v>Valadez</v>
      </c>
    </row>
    <row r="356" spans="1:15" x14ac:dyDescent="0.25">
      <c r="A356">
        <v>14</v>
      </c>
      <c r="B356">
        <v>0</v>
      </c>
      <c r="C356">
        <v>9</v>
      </c>
      <c r="D356" t="s">
        <v>327</v>
      </c>
      <c r="E356">
        <v>21</v>
      </c>
      <c r="F356">
        <v>10482</v>
      </c>
      <c r="G356" t="s">
        <v>416</v>
      </c>
      <c r="H356">
        <v>353</v>
      </c>
      <c r="I356">
        <f t="shared" si="20"/>
        <v>14</v>
      </c>
      <c r="J356">
        <f t="shared" si="21"/>
        <v>0</v>
      </c>
      <c r="K356">
        <f t="shared" si="22"/>
        <v>9</v>
      </c>
      <c r="L356" t="str">
        <f t="shared" si="23"/>
        <v>Palm Springs Codgers</v>
      </c>
      <c r="M356" t="str">
        <f>IF($F356=0,"",VLOOKUP($F356,'Draft List'!$D$4:$G$2388,M$2,FALSE))</f>
        <v>LF</v>
      </c>
      <c r="N356" t="str">
        <f>IF($F356=0,"",VLOOKUP($F356,'Draft List'!$D$4:$G$2388,N$2,FALSE))</f>
        <v>Jacob</v>
      </c>
      <c r="O356" t="str">
        <f>IF($F356=0,"",VLOOKUP($F356,'Draft List'!$D$4:$G$2388,O$2,FALSE))</f>
        <v>Lewis</v>
      </c>
    </row>
    <row r="357" spans="1:15" x14ac:dyDescent="0.25">
      <c r="A357">
        <v>14</v>
      </c>
      <c r="B357">
        <v>0</v>
      </c>
      <c r="C357">
        <v>10</v>
      </c>
      <c r="D357" t="s">
        <v>338</v>
      </c>
      <c r="E357">
        <v>8</v>
      </c>
      <c r="F357">
        <v>6114</v>
      </c>
      <c r="G357" t="s">
        <v>416</v>
      </c>
      <c r="H357">
        <v>354</v>
      </c>
      <c r="I357">
        <f t="shared" si="20"/>
        <v>14</v>
      </c>
      <c r="J357">
        <f t="shared" si="21"/>
        <v>0</v>
      </c>
      <c r="K357">
        <f t="shared" si="22"/>
        <v>10</v>
      </c>
      <c r="L357" t="str">
        <f t="shared" si="23"/>
        <v>New Orleans Trendsetters</v>
      </c>
      <c r="M357" t="str">
        <f>IF($F357=0,"",VLOOKUP($F357,'Draft List'!$D$4:$G$2388,M$2,FALSE))</f>
        <v>SP</v>
      </c>
      <c r="N357" t="str">
        <f>IF($F357=0,"",VLOOKUP($F357,'Draft List'!$D$4:$G$2388,N$2,FALSE))</f>
        <v>Alan</v>
      </c>
      <c r="O357" t="str">
        <f>IF($F357=0,"",VLOOKUP($F357,'Draft List'!$D$4:$G$2388,O$2,FALSE))</f>
        <v>Foster</v>
      </c>
    </row>
    <row r="358" spans="1:15" x14ac:dyDescent="0.25">
      <c r="A358">
        <v>14</v>
      </c>
      <c r="B358">
        <v>0</v>
      </c>
      <c r="C358">
        <v>11</v>
      </c>
      <c r="D358" t="s">
        <v>3151</v>
      </c>
      <c r="E358">
        <v>159</v>
      </c>
      <c r="F358">
        <v>14562</v>
      </c>
      <c r="G358" t="s">
        <v>416</v>
      </c>
      <c r="H358">
        <v>355</v>
      </c>
      <c r="I358">
        <f t="shared" si="20"/>
        <v>14</v>
      </c>
      <c r="J358">
        <f t="shared" si="21"/>
        <v>0</v>
      </c>
      <c r="K358">
        <f t="shared" si="22"/>
        <v>11</v>
      </c>
      <c r="L358" t="str">
        <f t="shared" si="23"/>
        <v>Neo-Tokyo Akira</v>
      </c>
      <c r="M358" t="str">
        <f>IF($F358=0,"",VLOOKUP($F358,'Draft List'!$D$4:$G$2388,M$2,FALSE))</f>
        <v>C</v>
      </c>
      <c r="N358" t="str">
        <f>IF($F358=0,"",VLOOKUP($F358,'Draft List'!$D$4:$G$2388,N$2,FALSE))</f>
        <v>Curtis</v>
      </c>
      <c r="O358" t="str">
        <f>IF($F358=0,"",VLOOKUP($F358,'Draft List'!$D$4:$G$2388,O$2,FALSE))</f>
        <v>Schmidt</v>
      </c>
    </row>
    <row r="359" spans="1:15" x14ac:dyDescent="0.25">
      <c r="A359">
        <v>14</v>
      </c>
      <c r="B359">
        <v>0</v>
      </c>
      <c r="C359">
        <v>12</v>
      </c>
      <c r="D359" t="s">
        <v>336</v>
      </c>
      <c r="E359">
        <v>20</v>
      </c>
      <c r="F359">
        <v>11406</v>
      </c>
      <c r="G359" t="s">
        <v>416</v>
      </c>
      <c r="H359">
        <v>356</v>
      </c>
      <c r="I359">
        <f t="shared" si="20"/>
        <v>14</v>
      </c>
      <c r="J359">
        <f t="shared" si="21"/>
        <v>0</v>
      </c>
      <c r="K359">
        <f t="shared" si="22"/>
        <v>12</v>
      </c>
      <c r="L359" t="str">
        <f t="shared" si="23"/>
        <v>Bakersfield Bears</v>
      </c>
      <c r="M359" t="str">
        <f>IF($F359=0,"",VLOOKUP($F359,'Draft List'!$D$4:$G$2388,M$2,FALSE))</f>
        <v>CF</v>
      </c>
      <c r="N359" t="str">
        <f>IF($F359=0,"",VLOOKUP($F359,'Draft List'!$D$4:$G$2388,N$2,FALSE))</f>
        <v>Fernando</v>
      </c>
      <c r="O359" t="str">
        <f>IF($F359=0,"",VLOOKUP($F359,'Draft List'!$D$4:$G$2388,O$2,FALSE))</f>
        <v>Núñez</v>
      </c>
    </row>
    <row r="360" spans="1:15" x14ac:dyDescent="0.25">
      <c r="A360">
        <v>14</v>
      </c>
      <c r="B360">
        <v>0</v>
      </c>
      <c r="C360">
        <v>13</v>
      </c>
      <c r="D360" t="s">
        <v>333</v>
      </c>
      <c r="E360">
        <v>1</v>
      </c>
      <c r="F360">
        <v>9396</v>
      </c>
      <c r="G360" t="s">
        <v>416</v>
      </c>
      <c r="H360">
        <v>357</v>
      </c>
      <c r="I360">
        <f t="shared" si="20"/>
        <v>14</v>
      </c>
      <c r="J360">
        <f t="shared" si="21"/>
        <v>0</v>
      </c>
      <c r="K360">
        <f t="shared" si="22"/>
        <v>13</v>
      </c>
      <c r="L360" t="str">
        <f t="shared" si="23"/>
        <v>Arlington Bureaucrats</v>
      </c>
      <c r="M360" t="str">
        <f>IF($F360=0,"",VLOOKUP($F360,'Draft List'!$D$4:$G$2388,M$2,FALSE))</f>
        <v>SP</v>
      </c>
      <c r="N360" t="str">
        <f>IF($F360=0,"",VLOOKUP($F360,'Draft List'!$D$4:$G$2388,N$2,FALSE))</f>
        <v>Martin</v>
      </c>
      <c r="O360" t="str">
        <f>IF($F360=0,"",VLOOKUP($F360,'Draft List'!$D$4:$G$2388,O$2,FALSE))</f>
        <v>Edwards</v>
      </c>
    </row>
    <row r="361" spans="1:15" x14ac:dyDescent="0.25">
      <c r="A361">
        <v>14</v>
      </c>
      <c r="B361">
        <v>0</v>
      </c>
      <c r="C361">
        <v>14</v>
      </c>
      <c r="D361" t="s">
        <v>326</v>
      </c>
      <c r="E361">
        <v>13</v>
      </c>
      <c r="F361">
        <v>14618</v>
      </c>
      <c r="G361" t="s">
        <v>416</v>
      </c>
      <c r="H361">
        <v>358</v>
      </c>
      <c r="I361">
        <f t="shared" si="20"/>
        <v>14</v>
      </c>
      <c r="J361">
        <f t="shared" si="21"/>
        <v>0</v>
      </c>
      <c r="K361">
        <f t="shared" si="22"/>
        <v>14</v>
      </c>
      <c r="L361" t="str">
        <f t="shared" si="23"/>
        <v>Canton Longshoremen</v>
      </c>
      <c r="M361" t="str">
        <f>IF($F361=0,"",VLOOKUP($F361,'Draft List'!$D$4:$G$2388,M$2,FALSE))</f>
        <v>2B</v>
      </c>
      <c r="N361" t="str">
        <f>IF($F361=0,"",VLOOKUP($F361,'Draft List'!$D$4:$G$2388,N$2,FALSE))</f>
        <v>António</v>
      </c>
      <c r="O361" t="str">
        <f>IF($F361=0,"",VLOOKUP($F361,'Draft List'!$D$4:$G$2388,O$2,FALSE))</f>
        <v>Heredia</v>
      </c>
    </row>
    <row r="362" spans="1:15" ht="15.75" customHeight="1" x14ac:dyDescent="0.25">
      <c r="A362">
        <v>14</v>
      </c>
      <c r="B362">
        <v>0</v>
      </c>
      <c r="C362">
        <v>15</v>
      </c>
      <c r="D362" t="s">
        <v>343</v>
      </c>
      <c r="E362">
        <v>12</v>
      </c>
      <c r="F362">
        <v>15594</v>
      </c>
      <c r="G362" t="s">
        <v>416</v>
      </c>
      <c r="H362">
        <v>359</v>
      </c>
      <c r="I362">
        <f t="shared" si="20"/>
        <v>14</v>
      </c>
      <c r="J362">
        <f t="shared" si="21"/>
        <v>0</v>
      </c>
      <c r="K362">
        <f t="shared" si="22"/>
        <v>15</v>
      </c>
      <c r="L362" t="str">
        <f t="shared" si="23"/>
        <v>San Antonio Calzones of Laredo</v>
      </c>
      <c r="M362" t="str">
        <f>IF($F362=0,"",VLOOKUP($F362,'Draft List'!$D$4:$G$2388,M$2,FALSE))</f>
        <v>RP</v>
      </c>
      <c r="N362" t="str">
        <f>IF($F362=0,"",VLOOKUP($F362,'Draft List'!$D$4:$G$2388,N$2,FALSE))</f>
        <v>Justin</v>
      </c>
      <c r="O362" t="str">
        <f>IF($F362=0,"",VLOOKUP($F362,'Draft List'!$D$4:$G$2388,O$2,FALSE))</f>
        <v>Chaffe</v>
      </c>
    </row>
    <row r="363" spans="1:15" x14ac:dyDescent="0.25">
      <c r="A363">
        <v>14</v>
      </c>
      <c r="B363">
        <v>0</v>
      </c>
      <c r="C363">
        <v>16</v>
      </c>
      <c r="D363" t="s">
        <v>339</v>
      </c>
      <c r="E363">
        <v>16</v>
      </c>
      <c r="F363">
        <v>6563</v>
      </c>
      <c r="G363" t="s">
        <v>416</v>
      </c>
      <c r="H363">
        <v>360</v>
      </c>
      <c r="I363">
        <f t="shared" si="20"/>
        <v>14</v>
      </c>
      <c r="J363">
        <f t="shared" si="21"/>
        <v>0</v>
      </c>
      <c r="K363">
        <f t="shared" si="22"/>
        <v>16</v>
      </c>
      <c r="L363" t="str">
        <f t="shared" si="23"/>
        <v>Fargo Dinosaurs</v>
      </c>
      <c r="M363" t="str">
        <f>IF($F363=0,"",VLOOKUP($F363,'Draft List'!$D$4:$G$2388,M$2,FALSE))</f>
        <v>RP</v>
      </c>
      <c r="N363" t="str">
        <f>IF($F363=0,"",VLOOKUP($F363,'Draft List'!$D$4:$G$2388,N$2,FALSE))</f>
        <v>Jerry</v>
      </c>
      <c r="O363" t="str">
        <f>IF($F363=0,"",VLOOKUP($F363,'Draft List'!$D$4:$G$2388,O$2,FALSE))</f>
        <v>Jones</v>
      </c>
    </row>
    <row r="364" spans="1:15" x14ac:dyDescent="0.25">
      <c r="A364">
        <v>14</v>
      </c>
      <c r="B364">
        <v>0</v>
      </c>
      <c r="C364">
        <v>17</v>
      </c>
      <c r="D364" t="s">
        <v>331</v>
      </c>
      <c r="E364">
        <v>10</v>
      </c>
      <c r="F364">
        <v>1460</v>
      </c>
      <c r="G364" t="s">
        <v>416</v>
      </c>
      <c r="H364">
        <v>361</v>
      </c>
      <c r="I364">
        <f t="shared" si="20"/>
        <v>14</v>
      </c>
      <c r="J364">
        <f t="shared" si="21"/>
        <v>0</v>
      </c>
      <c r="K364">
        <f t="shared" si="22"/>
        <v>17</v>
      </c>
      <c r="L364" t="str">
        <f t="shared" si="23"/>
        <v>Kentucky Thoroughbreds</v>
      </c>
      <c r="M364" t="str">
        <f>IF($F364=0,"",VLOOKUP($F364,'Draft List'!$D$4:$G$2388,M$2,FALSE))</f>
        <v>RP</v>
      </c>
      <c r="N364" t="str">
        <f>IF($F364=0,"",VLOOKUP($F364,'Draft List'!$D$4:$G$2388,N$2,FALSE))</f>
        <v>Dale</v>
      </c>
      <c r="O364" t="str">
        <f>IF($F364=0,"",VLOOKUP($F364,'Draft List'!$D$4:$G$2388,O$2,FALSE))</f>
        <v>Lumpkin</v>
      </c>
    </row>
    <row r="365" spans="1:15" x14ac:dyDescent="0.25">
      <c r="A365">
        <v>14</v>
      </c>
      <c r="B365">
        <v>0</v>
      </c>
      <c r="C365">
        <v>18</v>
      </c>
      <c r="D365" t="s">
        <v>323</v>
      </c>
      <c r="E365">
        <v>24</v>
      </c>
      <c r="F365">
        <v>10566</v>
      </c>
      <c r="G365" t="s">
        <v>416</v>
      </c>
      <c r="H365">
        <v>362</v>
      </c>
      <c r="I365">
        <f t="shared" si="20"/>
        <v>14</v>
      </c>
      <c r="J365">
        <f t="shared" si="21"/>
        <v>0</v>
      </c>
      <c r="K365">
        <f t="shared" si="22"/>
        <v>18</v>
      </c>
      <c r="L365" t="str">
        <f t="shared" si="23"/>
        <v>Yuma Bulldozers</v>
      </c>
      <c r="M365" t="str">
        <f>IF($F365=0,"",VLOOKUP($F365,'Draft List'!$D$4:$G$2388,M$2,FALSE))</f>
        <v>1B</v>
      </c>
      <c r="N365" t="str">
        <f>IF($F365=0,"",VLOOKUP($F365,'Draft List'!$D$4:$G$2388,N$2,FALSE))</f>
        <v>Luis</v>
      </c>
      <c r="O365" t="str">
        <f>IF($F365=0,"",VLOOKUP($F365,'Draft List'!$D$4:$G$2388,O$2,FALSE))</f>
        <v>Figueroa</v>
      </c>
    </row>
    <row r="366" spans="1:15" x14ac:dyDescent="0.25">
      <c r="A366">
        <v>14</v>
      </c>
      <c r="B366">
        <v>0</v>
      </c>
      <c r="C366">
        <v>19</v>
      </c>
      <c r="D366" t="s">
        <v>335</v>
      </c>
      <c r="E366">
        <v>15</v>
      </c>
      <c r="F366">
        <v>14623</v>
      </c>
      <c r="G366" t="s">
        <v>416</v>
      </c>
      <c r="H366">
        <v>363</v>
      </c>
      <c r="I366">
        <f t="shared" si="20"/>
        <v>14</v>
      </c>
      <c r="J366">
        <f t="shared" si="21"/>
        <v>0</v>
      </c>
      <c r="K366">
        <f t="shared" si="22"/>
        <v>19</v>
      </c>
      <c r="L366" t="str">
        <f t="shared" si="23"/>
        <v>Duluth Warriors</v>
      </c>
      <c r="M366" t="str">
        <f>IF($F366=0,"",VLOOKUP($F366,'Draft List'!$D$4:$G$2388,M$2,FALSE))</f>
        <v>RF</v>
      </c>
      <c r="N366" t="str">
        <f>IF($F366=0,"",VLOOKUP($F366,'Draft List'!$D$4:$G$2388,N$2,FALSE))</f>
        <v>Ken</v>
      </c>
      <c r="O366" t="str">
        <f>IF($F366=0,"",VLOOKUP($F366,'Draft List'!$D$4:$G$2388,O$2,FALSE))</f>
        <v>Swanson</v>
      </c>
    </row>
    <row r="367" spans="1:15" x14ac:dyDescent="0.25">
      <c r="A367">
        <v>14</v>
      </c>
      <c r="B367">
        <v>0</v>
      </c>
      <c r="C367">
        <v>20</v>
      </c>
      <c r="D367" t="s">
        <v>330</v>
      </c>
      <c r="E367">
        <v>11</v>
      </c>
      <c r="F367">
        <v>14747</v>
      </c>
      <c r="G367" t="s">
        <v>416</v>
      </c>
      <c r="H367">
        <v>364</v>
      </c>
      <c r="I367">
        <f t="shared" si="20"/>
        <v>14</v>
      </c>
      <c r="J367">
        <f t="shared" si="21"/>
        <v>0</v>
      </c>
      <c r="K367">
        <f t="shared" si="22"/>
        <v>20</v>
      </c>
      <c r="L367" t="str">
        <f t="shared" si="23"/>
        <v>West Virginia Alleghenies</v>
      </c>
      <c r="M367" t="str">
        <f>IF($F367=0,"",VLOOKUP($F367,'Draft List'!$D$4:$G$2388,M$2,FALSE))</f>
        <v>RP</v>
      </c>
      <c r="N367" t="str">
        <f>IF($F367=0,"",VLOOKUP($F367,'Draft List'!$D$4:$G$2388,N$2,FALSE))</f>
        <v>Tim</v>
      </c>
      <c r="O367" t="str">
        <f>IF($F367=0,"",VLOOKUP($F367,'Draft List'!$D$4:$G$2388,O$2,FALSE))</f>
        <v>Anthony</v>
      </c>
    </row>
    <row r="368" spans="1:15" x14ac:dyDescent="0.25">
      <c r="A368">
        <v>14</v>
      </c>
      <c r="B368">
        <v>0</v>
      </c>
      <c r="C368">
        <v>21</v>
      </c>
      <c r="D368" t="s">
        <v>3152</v>
      </c>
      <c r="E368">
        <v>163</v>
      </c>
      <c r="F368">
        <v>1816</v>
      </c>
      <c r="G368" t="s">
        <v>416</v>
      </c>
      <c r="H368">
        <v>365</v>
      </c>
      <c r="I368">
        <f t="shared" si="20"/>
        <v>14</v>
      </c>
      <c r="J368">
        <f t="shared" si="21"/>
        <v>0</v>
      </c>
      <c r="K368">
        <f t="shared" si="22"/>
        <v>21</v>
      </c>
      <c r="L368" t="str">
        <f t="shared" si="23"/>
        <v>Havana Leones</v>
      </c>
      <c r="M368" t="str">
        <f>IF($F368=0,"",VLOOKUP($F368,'Draft List'!$D$4:$G$2388,M$2,FALSE))</f>
        <v>2B</v>
      </c>
      <c r="N368" t="str">
        <f>IF($F368=0,"",VLOOKUP($F368,'Draft List'!$D$4:$G$2388,N$2,FALSE))</f>
        <v>Claudio</v>
      </c>
      <c r="O368" t="str">
        <f>IF($F368=0,"",VLOOKUP($F368,'Draft List'!$D$4:$G$2388,O$2,FALSE))</f>
        <v>Alemán</v>
      </c>
    </row>
    <row r="369" spans="1:15" x14ac:dyDescent="0.25">
      <c r="A369">
        <v>14</v>
      </c>
      <c r="B369">
        <v>0</v>
      </c>
      <c r="C369">
        <v>22</v>
      </c>
      <c r="D369" t="s">
        <v>329</v>
      </c>
      <c r="E369">
        <v>9</v>
      </c>
      <c r="F369">
        <v>10084</v>
      </c>
      <c r="G369" t="s">
        <v>416</v>
      </c>
      <c r="H369">
        <v>366</v>
      </c>
      <c r="I369">
        <f t="shared" si="20"/>
        <v>14</v>
      </c>
      <c r="J369">
        <f t="shared" si="21"/>
        <v>0</v>
      </c>
      <c r="K369">
        <f t="shared" si="22"/>
        <v>22</v>
      </c>
      <c r="L369" t="str">
        <f t="shared" si="23"/>
        <v>Florida Featherheads</v>
      </c>
      <c r="M369" t="str">
        <f>IF($F369=0,"",VLOOKUP($F369,'Draft List'!$D$4:$G$2388,M$2,FALSE))</f>
        <v>C</v>
      </c>
      <c r="N369" t="str">
        <f>IF($F369=0,"",VLOOKUP($F369,'Draft List'!$D$4:$G$2388,N$2,FALSE))</f>
        <v>Luis</v>
      </c>
      <c r="O369" t="str">
        <f>IF($F369=0,"",VLOOKUP($F369,'Draft List'!$D$4:$G$2388,O$2,FALSE))</f>
        <v>Salazar</v>
      </c>
    </row>
    <row r="370" spans="1:15" x14ac:dyDescent="0.25">
      <c r="A370">
        <v>14</v>
      </c>
      <c r="B370">
        <v>0</v>
      </c>
      <c r="C370">
        <v>23</v>
      </c>
      <c r="D370" t="s">
        <v>3154</v>
      </c>
      <c r="E370">
        <v>18</v>
      </c>
      <c r="F370">
        <v>2220</v>
      </c>
      <c r="G370" t="s">
        <v>416</v>
      </c>
      <c r="H370">
        <v>367</v>
      </c>
      <c r="I370">
        <f t="shared" si="20"/>
        <v>14</v>
      </c>
      <c r="J370">
        <f t="shared" ref="J370:J399" si="24">B370</f>
        <v>0</v>
      </c>
      <c r="K370">
        <f t="shared" ref="K370:K399" si="25">C370</f>
        <v>23</v>
      </c>
      <c r="L370" t="str">
        <f t="shared" ref="L370:L399" si="26">D370</f>
        <v>Hartford Harpoon</v>
      </c>
      <c r="M370" t="str">
        <f>IF($F370=0,"",VLOOKUP($F370,'Draft List'!$D$4:$G$2388,M$2,FALSE))</f>
        <v>RP</v>
      </c>
      <c r="N370" t="str">
        <f>IF($F370=0,"",VLOOKUP($F370,'Draft List'!$D$4:$G$2388,N$2,FALSE))</f>
        <v>Blake</v>
      </c>
      <c r="O370" t="str">
        <f>IF($F370=0,"",VLOOKUP($F370,'Draft List'!$D$4:$G$2388,O$2,FALSE))</f>
        <v>Walker</v>
      </c>
    </row>
    <row r="371" spans="1:15" x14ac:dyDescent="0.25">
      <c r="A371">
        <v>14</v>
      </c>
      <c r="B371">
        <v>0</v>
      </c>
      <c r="C371">
        <v>24</v>
      </c>
      <c r="D371" t="s">
        <v>324</v>
      </c>
      <c r="E371">
        <v>19</v>
      </c>
      <c r="F371">
        <v>9250</v>
      </c>
      <c r="G371" t="s">
        <v>416</v>
      </c>
      <c r="H371">
        <v>368</v>
      </c>
      <c r="I371">
        <f t="shared" si="20"/>
        <v>14</v>
      </c>
      <c r="J371">
        <f t="shared" si="24"/>
        <v>0</v>
      </c>
      <c r="K371">
        <f t="shared" si="25"/>
        <v>24</v>
      </c>
      <c r="L371" t="str">
        <f t="shared" si="26"/>
        <v>Aurora Borealis</v>
      </c>
      <c r="M371" t="str">
        <f>IF($F371=0,"",VLOOKUP($F371,'Draft List'!$D$4:$G$2388,M$2,FALSE))</f>
        <v>RF</v>
      </c>
      <c r="N371" t="str">
        <f>IF($F371=0,"",VLOOKUP($F371,'Draft List'!$D$4:$G$2388,N$2,FALSE))</f>
        <v>Robert</v>
      </c>
      <c r="O371" t="str">
        <f>IF($F371=0,"",VLOOKUP($F371,'Draft List'!$D$4:$G$2388,O$2,FALSE))</f>
        <v>MacDougal</v>
      </c>
    </row>
    <row r="372" spans="1:15" x14ac:dyDescent="0.25">
      <c r="A372">
        <v>14</v>
      </c>
      <c r="B372">
        <v>0</v>
      </c>
      <c r="C372">
        <v>25</v>
      </c>
      <c r="D372" t="s">
        <v>3153</v>
      </c>
      <c r="E372">
        <v>161</v>
      </c>
      <c r="F372">
        <v>9401</v>
      </c>
      <c r="G372" t="s">
        <v>416</v>
      </c>
      <c r="H372">
        <v>369</v>
      </c>
      <c r="I372">
        <f t="shared" si="20"/>
        <v>14</v>
      </c>
      <c r="J372">
        <f t="shared" si="24"/>
        <v>0</v>
      </c>
      <c r="K372">
        <f t="shared" si="25"/>
        <v>25</v>
      </c>
      <c r="L372" t="str">
        <f t="shared" si="26"/>
        <v>Shin Seiki Evas</v>
      </c>
      <c r="M372" t="str">
        <f>IF($F372=0,"",VLOOKUP($F372,'Draft List'!$D$4:$G$2388,M$2,FALSE))</f>
        <v>RP</v>
      </c>
      <c r="N372" t="str">
        <f>IF($F372=0,"",VLOOKUP($F372,'Draft List'!$D$4:$G$2388,N$2,FALSE))</f>
        <v>Juan</v>
      </c>
      <c r="O372" t="str">
        <f>IF($F372=0,"",VLOOKUP($F372,'Draft List'!$D$4:$G$2388,O$2,FALSE))</f>
        <v>Rodríguez</v>
      </c>
    </row>
    <row r="373" spans="1:15" x14ac:dyDescent="0.25">
      <c r="A373">
        <v>14</v>
      </c>
      <c r="B373">
        <v>0</v>
      </c>
      <c r="C373">
        <v>26</v>
      </c>
      <c r="D373" t="s">
        <v>3155</v>
      </c>
      <c r="E373">
        <v>167</v>
      </c>
      <c r="F373">
        <v>1375</v>
      </c>
      <c r="G373" t="s">
        <v>416</v>
      </c>
      <c r="H373">
        <v>370</v>
      </c>
      <c r="I373">
        <f t="shared" si="20"/>
        <v>14</v>
      </c>
      <c r="J373">
        <f t="shared" si="24"/>
        <v>0</v>
      </c>
      <c r="K373">
        <f t="shared" si="25"/>
        <v>26</v>
      </c>
      <c r="L373" t="str">
        <f t="shared" si="26"/>
        <v>Okinawa Shisa</v>
      </c>
      <c r="M373" t="str">
        <f>IF($F373=0,"",VLOOKUP($F373,'Draft List'!$D$4:$G$2388,M$2,FALSE))</f>
        <v>SP</v>
      </c>
      <c r="N373" t="str">
        <f>IF($F373=0,"",VLOOKUP($F373,'Draft List'!$D$4:$G$2388,N$2,FALSE))</f>
        <v>Bill</v>
      </c>
      <c r="O373" t="str">
        <f>IF($F373=0,"",VLOOKUP($F373,'Draft List'!$D$4:$G$2388,O$2,FALSE))</f>
        <v>Smith</v>
      </c>
    </row>
    <row r="374" spans="1:15" x14ac:dyDescent="0.25">
      <c r="A374">
        <v>15</v>
      </c>
      <c r="B374">
        <v>0</v>
      </c>
      <c r="C374">
        <v>1</v>
      </c>
      <c r="D374" t="s">
        <v>323</v>
      </c>
      <c r="E374">
        <v>24</v>
      </c>
      <c r="F374">
        <v>6943</v>
      </c>
      <c r="G374" t="s">
        <v>416</v>
      </c>
      <c r="H374">
        <v>371</v>
      </c>
      <c r="I374">
        <f t="shared" si="20"/>
        <v>15</v>
      </c>
      <c r="J374">
        <f t="shared" si="24"/>
        <v>0</v>
      </c>
      <c r="K374">
        <f t="shared" si="25"/>
        <v>1</v>
      </c>
      <c r="L374" t="str">
        <f t="shared" si="26"/>
        <v>Yuma Bulldozers</v>
      </c>
      <c r="M374" t="str">
        <f>IF($F374=0,"",VLOOKUP($F374,'Draft List'!$D$4:$G$2388,M$2,FALSE))</f>
        <v>RP</v>
      </c>
      <c r="N374" t="str">
        <f>IF($F374=0,"",VLOOKUP($F374,'Draft List'!$D$4:$G$2388,N$2,FALSE))</f>
        <v>Ron</v>
      </c>
      <c r="O374" t="str">
        <f>IF($F374=0,"",VLOOKUP($F374,'Draft List'!$D$4:$G$2388,O$2,FALSE))</f>
        <v>Johnson</v>
      </c>
    </row>
    <row r="375" spans="1:15" x14ac:dyDescent="0.25">
      <c r="A375">
        <v>15</v>
      </c>
      <c r="B375">
        <v>0</v>
      </c>
      <c r="C375">
        <v>2</v>
      </c>
      <c r="D375" t="s">
        <v>328</v>
      </c>
      <c r="E375">
        <v>17</v>
      </c>
      <c r="F375">
        <v>9584</v>
      </c>
      <c r="G375" t="s">
        <v>416</v>
      </c>
      <c r="H375">
        <v>372</v>
      </c>
      <c r="I375">
        <f t="shared" si="20"/>
        <v>15</v>
      </c>
      <c r="J375">
        <f t="shared" si="24"/>
        <v>0</v>
      </c>
      <c r="K375">
        <f t="shared" si="25"/>
        <v>2</v>
      </c>
      <c r="L375" t="str">
        <f t="shared" si="26"/>
        <v>Kalamazoo Badgers</v>
      </c>
      <c r="M375" t="str">
        <f>IF($F375=0,"",VLOOKUP($F375,'Draft List'!$D$4:$G$2388,M$2,FALSE))</f>
        <v>3B</v>
      </c>
      <c r="N375" t="str">
        <f>IF($F375=0,"",VLOOKUP($F375,'Draft List'!$D$4:$G$2388,N$2,FALSE))</f>
        <v>Tim</v>
      </c>
      <c r="O375" t="str">
        <f>IF($F375=0,"",VLOOKUP($F375,'Draft List'!$D$4:$G$2388,O$2,FALSE))</f>
        <v>Hamilton</v>
      </c>
    </row>
    <row r="376" spans="1:15" x14ac:dyDescent="0.25">
      <c r="A376">
        <v>15</v>
      </c>
      <c r="B376">
        <v>0</v>
      </c>
      <c r="C376">
        <v>3</v>
      </c>
      <c r="D376" t="s">
        <v>3147</v>
      </c>
      <c r="E376">
        <v>162</v>
      </c>
      <c r="F376">
        <v>9635</v>
      </c>
      <c r="G376" t="s">
        <v>416</v>
      </c>
      <c r="H376">
        <v>373</v>
      </c>
      <c r="I376">
        <f t="shared" si="20"/>
        <v>15</v>
      </c>
      <c r="J376">
        <f t="shared" si="24"/>
        <v>0</v>
      </c>
      <c r="K376">
        <f t="shared" si="25"/>
        <v>3</v>
      </c>
      <c r="L376" t="str">
        <f t="shared" si="26"/>
        <v>San Juan Coqui</v>
      </c>
      <c r="M376" t="str">
        <f>IF($F376=0,"",VLOOKUP($F376,'Draft List'!$D$4:$G$2388,M$2,FALSE))</f>
        <v>1B</v>
      </c>
      <c r="N376" t="str">
        <f>IF($F376=0,"",VLOOKUP($F376,'Draft List'!$D$4:$G$2388,N$2,FALSE))</f>
        <v>Dwayne</v>
      </c>
      <c r="O376" t="str">
        <f>IF($F376=0,"",VLOOKUP($F376,'Draft List'!$D$4:$G$2388,O$2,FALSE))</f>
        <v>Dawson</v>
      </c>
    </row>
    <row r="377" spans="1:15" x14ac:dyDescent="0.25">
      <c r="A377">
        <v>15</v>
      </c>
      <c r="B377">
        <v>0</v>
      </c>
      <c r="C377">
        <v>4</v>
      </c>
      <c r="D377" t="s">
        <v>3148</v>
      </c>
      <c r="E377">
        <v>2</v>
      </c>
      <c r="F377">
        <v>7296</v>
      </c>
      <c r="G377" t="s">
        <v>416</v>
      </c>
      <c r="H377">
        <v>374</v>
      </c>
      <c r="I377">
        <f t="shared" si="20"/>
        <v>15</v>
      </c>
      <c r="J377">
        <f t="shared" si="24"/>
        <v>0</v>
      </c>
      <c r="K377">
        <f t="shared" si="25"/>
        <v>4</v>
      </c>
      <c r="L377" t="str">
        <f t="shared" si="26"/>
        <v>Amsterdam Lions</v>
      </c>
      <c r="M377" t="str">
        <f>IF($F377=0,"",VLOOKUP($F377,'Draft List'!$D$4:$G$2388,M$2,FALSE))</f>
        <v>RP</v>
      </c>
      <c r="N377" t="str">
        <f>IF($F377=0,"",VLOOKUP($F377,'Draft List'!$D$4:$G$2388,N$2,FALSE))</f>
        <v>Xavier</v>
      </c>
      <c r="O377" t="str">
        <f>IF($F377=0,"",VLOOKUP($F377,'Draft List'!$D$4:$G$2388,O$2,FALSE))</f>
        <v>Pérez</v>
      </c>
    </row>
    <row r="378" spans="1:15" x14ac:dyDescent="0.25">
      <c r="A378">
        <v>15</v>
      </c>
      <c r="B378">
        <v>0</v>
      </c>
      <c r="C378">
        <v>5</v>
      </c>
      <c r="D378" t="s">
        <v>332</v>
      </c>
      <c r="E378">
        <v>3</v>
      </c>
      <c r="F378">
        <v>7939</v>
      </c>
      <c r="G378" t="s">
        <v>416</v>
      </c>
      <c r="H378">
        <v>375</v>
      </c>
      <c r="I378">
        <f t="shared" si="20"/>
        <v>15</v>
      </c>
      <c r="J378">
        <f t="shared" si="24"/>
        <v>0</v>
      </c>
      <c r="K378">
        <f t="shared" si="25"/>
        <v>5</v>
      </c>
      <c r="L378" t="str">
        <f t="shared" si="26"/>
        <v>London Underground</v>
      </c>
      <c r="M378" t="str">
        <f>IF($F378=0,"",VLOOKUP($F378,'Draft List'!$D$4:$G$2388,M$2,FALSE))</f>
        <v>RP</v>
      </c>
      <c r="N378" t="str">
        <f>IF($F378=0,"",VLOOKUP($F378,'Draft List'!$D$4:$G$2388,N$2,FALSE))</f>
        <v>Stephen</v>
      </c>
      <c r="O378" t="str">
        <f>IF($F378=0,"",VLOOKUP($F378,'Draft List'!$D$4:$G$2388,O$2,FALSE))</f>
        <v>Russell</v>
      </c>
    </row>
    <row r="379" spans="1:15" x14ac:dyDescent="0.25">
      <c r="A379">
        <v>15</v>
      </c>
      <c r="B379">
        <v>0</v>
      </c>
      <c r="C379">
        <v>6</v>
      </c>
      <c r="D379" t="s">
        <v>3149</v>
      </c>
      <c r="E379">
        <v>164</v>
      </c>
      <c r="F379">
        <v>7472</v>
      </c>
      <c r="G379" t="s">
        <v>416</v>
      </c>
      <c r="H379">
        <v>376</v>
      </c>
      <c r="I379">
        <f t="shared" si="20"/>
        <v>15</v>
      </c>
      <c r="J379">
        <f t="shared" si="24"/>
        <v>0</v>
      </c>
      <c r="K379">
        <f t="shared" si="25"/>
        <v>6</v>
      </c>
      <c r="L379" t="str">
        <f t="shared" si="26"/>
        <v>Scottish Claymores</v>
      </c>
      <c r="M379" t="str">
        <f>IF($F379=0,"",VLOOKUP($F379,'Draft List'!$D$4:$G$2388,M$2,FALSE))</f>
        <v>1B</v>
      </c>
      <c r="N379" t="str">
        <f>IF($F379=0,"",VLOOKUP($F379,'Draft List'!$D$4:$G$2388,N$2,FALSE))</f>
        <v>Ewan</v>
      </c>
      <c r="O379" t="str">
        <f>IF($F379=0,"",VLOOKUP($F379,'Draft List'!$D$4:$G$2388,O$2,FALSE))</f>
        <v>Macinnes</v>
      </c>
    </row>
    <row r="380" spans="1:15" x14ac:dyDescent="0.25">
      <c r="A380">
        <v>15</v>
      </c>
      <c r="B380">
        <v>0</v>
      </c>
      <c r="C380">
        <v>7</v>
      </c>
      <c r="D380" t="s">
        <v>3150</v>
      </c>
      <c r="E380">
        <v>166</v>
      </c>
      <c r="F380">
        <v>9061</v>
      </c>
      <c r="G380" t="s">
        <v>416</v>
      </c>
      <c r="H380">
        <v>377</v>
      </c>
      <c r="I380">
        <f t="shared" si="20"/>
        <v>15</v>
      </c>
      <c r="J380">
        <f t="shared" si="24"/>
        <v>0</v>
      </c>
      <c r="K380">
        <f t="shared" si="25"/>
        <v>7</v>
      </c>
      <c r="L380" t="str">
        <f t="shared" si="26"/>
        <v>Toyama Wind Dancers</v>
      </c>
      <c r="M380" t="str">
        <f>IF($F380=0,"",VLOOKUP($F380,'Draft List'!$D$4:$G$2388,M$2,FALSE))</f>
        <v>C</v>
      </c>
      <c r="N380" t="str">
        <f>IF($F380=0,"",VLOOKUP($F380,'Draft List'!$D$4:$G$2388,N$2,FALSE))</f>
        <v>Yuu</v>
      </c>
      <c r="O380" t="str">
        <f>IF($F380=0,"",VLOOKUP($F380,'Draft List'!$D$4:$G$2388,O$2,FALSE))</f>
        <v>Kimiyama</v>
      </c>
    </row>
    <row r="381" spans="1:15" x14ac:dyDescent="0.25">
      <c r="A381">
        <v>15</v>
      </c>
      <c r="B381">
        <v>0</v>
      </c>
      <c r="C381">
        <v>8</v>
      </c>
      <c r="D381" t="s">
        <v>325</v>
      </c>
      <c r="E381">
        <v>22</v>
      </c>
      <c r="F381">
        <v>9647</v>
      </c>
      <c r="G381" t="s">
        <v>416</v>
      </c>
      <c r="H381">
        <v>378</v>
      </c>
      <c r="I381">
        <f t="shared" si="20"/>
        <v>15</v>
      </c>
      <c r="J381">
        <f t="shared" si="24"/>
        <v>0</v>
      </c>
      <c r="K381">
        <f t="shared" si="25"/>
        <v>8</v>
      </c>
      <c r="L381" t="str">
        <f t="shared" si="26"/>
        <v>Reno Zephyrs</v>
      </c>
      <c r="M381" t="str">
        <f>IF($F381=0,"",VLOOKUP($F381,'Draft List'!$D$4:$G$2388,M$2,FALSE))</f>
        <v>CL</v>
      </c>
      <c r="N381" t="str">
        <f>IF($F381=0,"",VLOOKUP($F381,'Draft List'!$D$4:$G$2388,N$2,FALSE))</f>
        <v>Todd</v>
      </c>
      <c r="O381" t="str">
        <f>IF($F381=0,"",VLOOKUP($F381,'Draft List'!$D$4:$G$2388,O$2,FALSE))</f>
        <v>O'Brian</v>
      </c>
    </row>
    <row r="382" spans="1:15" x14ac:dyDescent="0.25">
      <c r="A382">
        <v>15</v>
      </c>
      <c r="B382">
        <v>0</v>
      </c>
      <c r="C382">
        <v>9</v>
      </c>
      <c r="D382" t="s">
        <v>327</v>
      </c>
      <c r="E382">
        <v>21</v>
      </c>
      <c r="F382">
        <v>16110</v>
      </c>
      <c r="G382" t="s">
        <v>416</v>
      </c>
      <c r="H382">
        <v>379</v>
      </c>
      <c r="I382">
        <f t="shared" si="20"/>
        <v>15</v>
      </c>
      <c r="J382">
        <f t="shared" si="24"/>
        <v>0</v>
      </c>
      <c r="K382">
        <f t="shared" si="25"/>
        <v>9</v>
      </c>
      <c r="L382" t="str">
        <f t="shared" si="26"/>
        <v>Palm Springs Codgers</v>
      </c>
      <c r="M382" t="str">
        <f>IF($F382=0,"",VLOOKUP($F382,'Draft List'!$D$4:$G$2388,M$2,FALSE))</f>
        <v>CL</v>
      </c>
      <c r="N382" t="str">
        <f>IF($F382=0,"",VLOOKUP($F382,'Draft List'!$D$4:$G$2388,N$2,FALSE))</f>
        <v>Ralph</v>
      </c>
      <c r="O382" t="str">
        <f>IF($F382=0,"",VLOOKUP($F382,'Draft List'!$D$4:$G$2388,O$2,FALSE))</f>
        <v>Scrymscoure</v>
      </c>
    </row>
    <row r="383" spans="1:15" x14ac:dyDescent="0.25">
      <c r="A383">
        <v>15</v>
      </c>
      <c r="B383">
        <v>0</v>
      </c>
      <c r="C383">
        <v>10</v>
      </c>
      <c r="D383" t="s">
        <v>338</v>
      </c>
      <c r="E383">
        <v>8</v>
      </c>
      <c r="F383">
        <v>6155</v>
      </c>
      <c r="G383" t="s">
        <v>416</v>
      </c>
      <c r="H383">
        <v>380</v>
      </c>
      <c r="I383">
        <f t="shared" si="20"/>
        <v>15</v>
      </c>
      <c r="J383">
        <f t="shared" si="24"/>
        <v>0</v>
      </c>
      <c r="K383">
        <f t="shared" si="25"/>
        <v>10</v>
      </c>
      <c r="L383" t="str">
        <f t="shared" si="26"/>
        <v>New Orleans Trendsetters</v>
      </c>
      <c r="M383" t="str">
        <f>IF($F383=0,"",VLOOKUP($F383,'Draft List'!$D$4:$G$2388,M$2,FALSE))</f>
        <v>SP</v>
      </c>
      <c r="N383" t="str">
        <f>IF($F383=0,"",VLOOKUP($F383,'Draft List'!$D$4:$G$2388,N$2,FALSE))</f>
        <v>António</v>
      </c>
      <c r="O383" t="str">
        <f>IF($F383=0,"",VLOOKUP($F383,'Draft List'!$D$4:$G$2388,O$2,FALSE))</f>
        <v>López</v>
      </c>
    </row>
    <row r="384" spans="1:15" x14ac:dyDescent="0.25">
      <c r="A384">
        <v>15</v>
      </c>
      <c r="B384">
        <v>0</v>
      </c>
      <c r="C384">
        <v>11</v>
      </c>
      <c r="D384" t="s">
        <v>3151</v>
      </c>
      <c r="E384">
        <v>159</v>
      </c>
      <c r="F384">
        <v>9594</v>
      </c>
      <c r="G384" t="s">
        <v>416</v>
      </c>
      <c r="H384">
        <v>381</v>
      </c>
      <c r="I384">
        <f t="shared" si="20"/>
        <v>15</v>
      </c>
      <c r="J384">
        <f t="shared" si="24"/>
        <v>0</v>
      </c>
      <c r="K384">
        <f t="shared" si="25"/>
        <v>11</v>
      </c>
      <c r="L384" t="str">
        <f t="shared" si="26"/>
        <v>Neo-Tokyo Akira</v>
      </c>
      <c r="M384" t="str">
        <f>IF($F384=0,"",VLOOKUP($F384,'Draft List'!$D$4:$G$2388,M$2,FALSE))</f>
        <v>C</v>
      </c>
      <c r="N384" t="str">
        <f>IF($F384=0,"",VLOOKUP($F384,'Draft List'!$D$4:$G$2388,N$2,FALSE))</f>
        <v>Dale</v>
      </c>
      <c r="O384" t="str">
        <f>IF($F384=0,"",VLOOKUP($F384,'Draft List'!$D$4:$G$2388,O$2,FALSE))</f>
        <v>Miller</v>
      </c>
    </row>
    <row r="385" spans="1:15" x14ac:dyDescent="0.25">
      <c r="A385">
        <v>15</v>
      </c>
      <c r="B385">
        <v>0</v>
      </c>
      <c r="C385">
        <v>12</v>
      </c>
      <c r="D385" t="s">
        <v>336</v>
      </c>
      <c r="E385">
        <v>20</v>
      </c>
      <c r="F385">
        <v>1982</v>
      </c>
      <c r="G385" t="s">
        <v>416</v>
      </c>
      <c r="H385">
        <v>382</v>
      </c>
      <c r="I385">
        <f t="shared" si="20"/>
        <v>15</v>
      </c>
      <c r="J385">
        <f t="shared" si="24"/>
        <v>0</v>
      </c>
      <c r="K385">
        <f t="shared" si="25"/>
        <v>12</v>
      </c>
      <c r="L385" t="str">
        <f t="shared" si="26"/>
        <v>Bakersfield Bears</v>
      </c>
      <c r="M385" t="str">
        <f>IF($F385=0,"",VLOOKUP($F385,'Draft List'!$D$4:$G$2388,M$2,FALSE))</f>
        <v>RP</v>
      </c>
      <c r="N385" t="str">
        <f>IF($F385=0,"",VLOOKUP($F385,'Draft List'!$D$4:$G$2388,N$2,FALSE))</f>
        <v>Wally</v>
      </c>
      <c r="O385" t="str">
        <f>IF($F385=0,"",VLOOKUP($F385,'Draft List'!$D$4:$G$2388,O$2,FALSE))</f>
        <v>White</v>
      </c>
    </row>
    <row r="386" spans="1:15" x14ac:dyDescent="0.25">
      <c r="A386">
        <v>15</v>
      </c>
      <c r="B386">
        <v>0</v>
      </c>
      <c r="C386">
        <v>13</v>
      </c>
      <c r="D386" t="s">
        <v>333</v>
      </c>
      <c r="E386">
        <v>1</v>
      </c>
      <c r="F386">
        <v>7529</v>
      </c>
      <c r="G386" t="s">
        <v>416</v>
      </c>
      <c r="H386">
        <v>383</v>
      </c>
      <c r="I386">
        <f t="shared" si="20"/>
        <v>15</v>
      </c>
      <c r="J386">
        <f t="shared" si="24"/>
        <v>0</v>
      </c>
      <c r="K386">
        <f t="shared" si="25"/>
        <v>13</v>
      </c>
      <c r="L386" t="str">
        <f t="shared" si="26"/>
        <v>Arlington Bureaucrats</v>
      </c>
      <c r="M386" t="str">
        <f>IF($F386=0,"",VLOOKUP($F386,'Draft List'!$D$4:$G$2388,M$2,FALSE))</f>
        <v>1B</v>
      </c>
      <c r="N386" t="str">
        <f>IF($F386=0,"",VLOOKUP($F386,'Draft List'!$D$4:$G$2388,N$2,FALSE))</f>
        <v>John</v>
      </c>
      <c r="O386" t="str">
        <f>IF($F386=0,"",VLOOKUP($F386,'Draft List'!$D$4:$G$2388,O$2,FALSE))</f>
        <v>Baxter</v>
      </c>
    </row>
    <row r="387" spans="1:15" x14ac:dyDescent="0.25">
      <c r="A387">
        <v>15</v>
      </c>
      <c r="B387">
        <v>0</v>
      </c>
      <c r="C387">
        <v>14</v>
      </c>
      <c r="D387" t="s">
        <v>326</v>
      </c>
      <c r="E387">
        <v>13</v>
      </c>
      <c r="F387">
        <v>11431</v>
      </c>
      <c r="G387" t="s">
        <v>416</v>
      </c>
      <c r="H387">
        <v>384</v>
      </c>
      <c r="I387">
        <f t="shared" si="20"/>
        <v>15</v>
      </c>
      <c r="J387">
        <f t="shared" si="24"/>
        <v>0</v>
      </c>
      <c r="K387">
        <f t="shared" si="25"/>
        <v>14</v>
      </c>
      <c r="L387" t="str">
        <f t="shared" si="26"/>
        <v>Canton Longshoremen</v>
      </c>
      <c r="M387" t="str">
        <f>IF($F387=0,"",VLOOKUP($F387,'Draft List'!$D$4:$G$2388,M$2,FALSE))</f>
        <v>LF</v>
      </c>
      <c r="N387" t="str">
        <f>IF($F387=0,"",VLOOKUP($F387,'Draft List'!$D$4:$G$2388,N$2,FALSE))</f>
        <v>Wulf</v>
      </c>
      <c r="O387" t="str">
        <f>IF($F387=0,"",VLOOKUP($F387,'Draft List'!$D$4:$G$2388,O$2,FALSE))</f>
        <v>Osman</v>
      </c>
    </row>
    <row r="388" spans="1:15" ht="15.75" customHeight="1" x14ac:dyDescent="0.25">
      <c r="A388">
        <v>15</v>
      </c>
      <c r="B388">
        <v>0</v>
      </c>
      <c r="C388">
        <v>15</v>
      </c>
      <c r="D388" t="s">
        <v>343</v>
      </c>
      <c r="E388">
        <v>12</v>
      </c>
      <c r="F388">
        <v>5959</v>
      </c>
      <c r="G388" t="s">
        <v>416</v>
      </c>
      <c r="H388">
        <v>385</v>
      </c>
      <c r="I388">
        <f t="shared" si="20"/>
        <v>15</v>
      </c>
      <c r="J388">
        <f t="shared" si="24"/>
        <v>0</v>
      </c>
      <c r="K388">
        <f t="shared" si="25"/>
        <v>15</v>
      </c>
      <c r="L388" t="str">
        <f t="shared" si="26"/>
        <v>San Antonio Calzones of Laredo</v>
      </c>
      <c r="M388" t="str">
        <f>IF($F388=0,"",VLOOKUP($F388,'Draft List'!$D$4:$G$2388,M$2,FALSE))</f>
        <v>1B</v>
      </c>
      <c r="N388" t="str">
        <f>IF($F388=0,"",VLOOKUP($F388,'Draft List'!$D$4:$G$2388,N$2,FALSE))</f>
        <v>River</v>
      </c>
      <c r="O388" t="str">
        <f>IF($F388=0,"",VLOOKUP($F388,'Draft List'!$D$4:$G$2388,O$2,FALSE))</f>
        <v>Potts</v>
      </c>
    </row>
    <row r="389" spans="1:15" x14ac:dyDescent="0.25">
      <c r="A389">
        <v>15</v>
      </c>
      <c r="B389">
        <v>0</v>
      </c>
      <c r="C389">
        <v>16</v>
      </c>
      <c r="D389" t="s">
        <v>339</v>
      </c>
      <c r="E389">
        <v>16</v>
      </c>
      <c r="F389">
        <v>1803</v>
      </c>
      <c r="G389" t="s">
        <v>416</v>
      </c>
      <c r="H389">
        <v>386</v>
      </c>
      <c r="I389">
        <f t="shared" ref="I389:I399" si="27">INT(A389)</f>
        <v>15</v>
      </c>
      <c r="J389">
        <f t="shared" si="24"/>
        <v>0</v>
      </c>
      <c r="K389">
        <f t="shared" si="25"/>
        <v>16</v>
      </c>
      <c r="L389" t="str">
        <f t="shared" si="26"/>
        <v>Fargo Dinosaurs</v>
      </c>
      <c r="M389" t="str">
        <f>IF($F389=0,"",VLOOKUP($F389,'Draft List'!$D$4:$G$2388,M$2,FALSE))</f>
        <v>RP</v>
      </c>
      <c r="N389" t="str">
        <f>IF($F389=0,"",VLOOKUP($F389,'Draft List'!$D$4:$G$2388,N$2,FALSE))</f>
        <v>Larry</v>
      </c>
      <c r="O389" t="str">
        <f>IF($F389=0,"",VLOOKUP($F389,'Draft List'!$D$4:$G$2388,O$2,FALSE))</f>
        <v>Smith</v>
      </c>
    </row>
    <row r="390" spans="1:15" x14ac:dyDescent="0.25">
      <c r="A390">
        <v>15</v>
      </c>
      <c r="B390">
        <v>0</v>
      </c>
      <c r="C390">
        <v>17</v>
      </c>
      <c r="D390" t="s">
        <v>331</v>
      </c>
      <c r="E390">
        <v>10</v>
      </c>
      <c r="F390">
        <v>5311</v>
      </c>
      <c r="G390" t="s">
        <v>416</v>
      </c>
      <c r="H390">
        <v>387</v>
      </c>
      <c r="I390">
        <f t="shared" si="27"/>
        <v>15</v>
      </c>
      <c r="J390">
        <f t="shared" si="24"/>
        <v>0</v>
      </c>
      <c r="K390">
        <f t="shared" si="25"/>
        <v>17</v>
      </c>
      <c r="L390" t="str">
        <f t="shared" si="26"/>
        <v>Kentucky Thoroughbreds</v>
      </c>
      <c r="M390" t="str">
        <f>IF($F390=0,"",VLOOKUP($F390,'Draft List'!$D$4:$G$2388,M$2,FALSE))</f>
        <v>RP</v>
      </c>
      <c r="N390" t="str">
        <f>IF($F390=0,"",VLOOKUP($F390,'Draft List'!$D$4:$G$2388,N$2,FALSE))</f>
        <v>Terrence</v>
      </c>
      <c r="O390" t="str">
        <f>IF($F390=0,"",VLOOKUP($F390,'Draft List'!$D$4:$G$2388,O$2,FALSE))</f>
        <v>Thomas</v>
      </c>
    </row>
    <row r="391" spans="1:15" x14ac:dyDescent="0.25">
      <c r="A391">
        <v>15</v>
      </c>
      <c r="B391">
        <v>0</v>
      </c>
      <c r="C391">
        <v>18</v>
      </c>
      <c r="D391" t="s">
        <v>323</v>
      </c>
      <c r="E391">
        <v>24</v>
      </c>
      <c r="F391">
        <v>16042</v>
      </c>
      <c r="G391" t="s">
        <v>416</v>
      </c>
      <c r="H391">
        <v>388</v>
      </c>
      <c r="I391">
        <f t="shared" si="27"/>
        <v>15</v>
      </c>
      <c r="J391">
        <f t="shared" si="24"/>
        <v>0</v>
      </c>
      <c r="K391">
        <f t="shared" si="25"/>
        <v>18</v>
      </c>
      <c r="L391" t="str">
        <f t="shared" si="26"/>
        <v>Yuma Bulldozers</v>
      </c>
      <c r="M391" t="str">
        <f>IF($F391=0,"",VLOOKUP($F391,'Draft List'!$D$4:$G$2388,M$2,FALSE))</f>
        <v>RP</v>
      </c>
      <c r="N391" t="str">
        <f>IF($F391=0,"",VLOOKUP($F391,'Draft List'!$D$4:$G$2388,N$2,FALSE))</f>
        <v>Roelof</v>
      </c>
      <c r="O391" t="str">
        <f>IF($F391=0,"",VLOOKUP($F391,'Draft List'!$D$4:$G$2388,O$2,FALSE))</f>
        <v>Boone</v>
      </c>
    </row>
    <row r="392" spans="1:15" x14ac:dyDescent="0.25">
      <c r="A392">
        <v>15</v>
      </c>
      <c r="B392">
        <v>0</v>
      </c>
      <c r="C392">
        <v>19</v>
      </c>
      <c r="D392" t="s">
        <v>335</v>
      </c>
      <c r="E392">
        <v>15</v>
      </c>
      <c r="F392">
        <v>14527</v>
      </c>
      <c r="G392" t="s">
        <v>416</v>
      </c>
      <c r="H392">
        <v>389</v>
      </c>
      <c r="I392">
        <f t="shared" si="27"/>
        <v>15</v>
      </c>
      <c r="J392">
        <f t="shared" si="24"/>
        <v>0</v>
      </c>
      <c r="K392">
        <f t="shared" si="25"/>
        <v>19</v>
      </c>
      <c r="L392" t="str">
        <f t="shared" si="26"/>
        <v>Duluth Warriors</v>
      </c>
      <c r="M392" t="str">
        <f>IF($F392=0,"",VLOOKUP($F392,'Draft List'!$D$4:$G$2388,M$2,FALSE))</f>
        <v>1B</v>
      </c>
      <c r="N392" t="str">
        <f>IF($F392=0,"",VLOOKUP($F392,'Draft List'!$D$4:$G$2388,N$2,FALSE))</f>
        <v>Rich</v>
      </c>
      <c r="O392" t="str">
        <f>IF($F392=0,"",VLOOKUP($F392,'Draft List'!$D$4:$G$2388,O$2,FALSE))</f>
        <v>Moran</v>
      </c>
    </row>
    <row r="393" spans="1:15" x14ac:dyDescent="0.25">
      <c r="A393">
        <v>15</v>
      </c>
      <c r="B393">
        <v>0</v>
      </c>
      <c r="C393">
        <v>20</v>
      </c>
      <c r="D393" t="s">
        <v>330</v>
      </c>
      <c r="E393">
        <v>11</v>
      </c>
      <c r="F393">
        <v>16080</v>
      </c>
      <c r="G393" t="s">
        <v>416</v>
      </c>
      <c r="H393">
        <v>390</v>
      </c>
      <c r="I393">
        <f t="shared" si="27"/>
        <v>15</v>
      </c>
      <c r="J393">
        <f t="shared" si="24"/>
        <v>0</v>
      </c>
      <c r="K393">
        <f t="shared" si="25"/>
        <v>20</v>
      </c>
      <c r="L393" t="str">
        <f t="shared" si="26"/>
        <v>West Virginia Alleghenies</v>
      </c>
      <c r="M393" t="str">
        <f>IF($F393=0,"",VLOOKUP($F393,'Draft List'!$D$4:$G$2388,M$2,FALSE))</f>
        <v>C</v>
      </c>
      <c r="N393" t="str">
        <f>IF($F393=0,"",VLOOKUP($F393,'Draft List'!$D$4:$G$2388,N$2,FALSE))</f>
        <v>Tomás</v>
      </c>
      <c r="O393" t="str">
        <f>IF($F393=0,"",VLOOKUP($F393,'Draft List'!$D$4:$G$2388,O$2,FALSE))</f>
        <v>Rúbio</v>
      </c>
    </row>
    <row r="394" spans="1:15" x14ac:dyDescent="0.25">
      <c r="A394">
        <v>15</v>
      </c>
      <c r="B394">
        <v>0</v>
      </c>
      <c r="C394">
        <v>21</v>
      </c>
      <c r="D394" t="s">
        <v>3152</v>
      </c>
      <c r="E394">
        <v>163</v>
      </c>
      <c r="F394">
        <v>5354</v>
      </c>
      <c r="G394" t="s">
        <v>416</v>
      </c>
      <c r="H394">
        <v>391</v>
      </c>
      <c r="I394">
        <f t="shared" si="27"/>
        <v>15</v>
      </c>
      <c r="J394">
        <f t="shared" si="24"/>
        <v>0</v>
      </c>
      <c r="K394">
        <f t="shared" si="25"/>
        <v>21</v>
      </c>
      <c r="L394" t="str">
        <f t="shared" si="26"/>
        <v>Havana Leones</v>
      </c>
      <c r="M394" t="str">
        <f>IF($F394=0,"",VLOOKUP($F394,'Draft List'!$D$4:$G$2388,M$2,FALSE))</f>
        <v>SP</v>
      </c>
      <c r="N394" t="str">
        <f>IF($F394=0,"",VLOOKUP($F394,'Draft List'!$D$4:$G$2388,N$2,FALSE))</f>
        <v>Armando</v>
      </c>
      <c r="O394" t="str">
        <f>IF($F394=0,"",VLOOKUP($F394,'Draft List'!$D$4:$G$2388,O$2,FALSE))</f>
        <v>Otero</v>
      </c>
    </row>
    <row r="395" spans="1:15" x14ac:dyDescent="0.25">
      <c r="A395">
        <v>15</v>
      </c>
      <c r="B395">
        <v>0</v>
      </c>
      <c r="C395">
        <v>22</v>
      </c>
      <c r="D395" t="s">
        <v>329</v>
      </c>
      <c r="E395">
        <v>9</v>
      </c>
      <c r="F395">
        <v>7894</v>
      </c>
      <c r="G395" t="s">
        <v>416</v>
      </c>
      <c r="H395">
        <v>392</v>
      </c>
      <c r="I395">
        <f t="shared" si="27"/>
        <v>15</v>
      </c>
      <c r="J395">
        <f t="shared" si="24"/>
        <v>0</v>
      </c>
      <c r="K395">
        <f t="shared" si="25"/>
        <v>22</v>
      </c>
      <c r="L395" t="str">
        <f t="shared" si="26"/>
        <v>Florida Featherheads</v>
      </c>
      <c r="M395" t="str">
        <f>IF($F395=0,"",VLOOKUP($F395,'Draft List'!$D$4:$G$2388,M$2,FALSE))</f>
        <v>C</v>
      </c>
      <c r="N395" t="str">
        <f>IF($F395=0,"",VLOOKUP($F395,'Draft List'!$D$4:$G$2388,N$2,FALSE))</f>
        <v>Mike</v>
      </c>
      <c r="O395" t="str">
        <f>IF($F395=0,"",VLOOKUP($F395,'Draft List'!$D$4:$G$2388,O$2,FALSE))</f>
        <v>Floyd</v>
      </c>
    </row>
    <row r="396" spans="1:15" x14ac:dyDescent="0.25">
      <c r="A396">
        <v>15</v>
      </c>
      <c r="B396">
        <v>0</v>
      </c>
      <c r="C396">
        <v>23</v>
      </c>
      <c r="D396" t="s">
        <v>3154</v>
      </c>
      <c r="E396">
        <v>18</v>
      </c>
      <c r="F396">
        <v>13236</v>
      </c>
      <c r="G396" t="s">
        <v>416</v>
      </c>
      <c r="H396">
        <v>393</v>
      </c>
      <c r="I396">
        <f t="shared" si="27"/>
        <v>15</v>
      </c>
      <c r="J396">
        <f t="shared" si="24"/>
        <v>0</v>
      </c>
      <c r="K396">
        <f t="shared" si="25"/>
        <v>23</v>
      </c>
      <c r="L396" t="str">
        <f t="shared" si="26"/>
        <v>Hartford Harpoon</v>
      </c>
      <c r="M396" t="str">
        <f>IF($F396=0,"",VLOOKUP($F396,'Draft List'!$D$4:$G$2388,M$2,FALSE))</f>
        <v>2B</v>
      </c>
      <c r="N396" t="str">
        <f>IF($F396=0,"",VLOOKUP($F396,'Draft List'!$D$4:$G$2388,N$2,FALSE))</f>
        <v>Miguel</v>
      </c>
      <c r="O396" t="str">
        <f>IF($F396=0,"",VLOOKUP($F396,'Draft List'!$D$4:$G$2388,O$2,FALSE))</f>
        <v>Fernández</v>
      </c>
    </row>
    <row r="397" spans="1:15" x14ac:dyDescent="0.25">
      <c r="A397">
        <v>15</v>
      </c>
      <c r="B397">
        <v>0</v>
      </c>
      <c r="C397">
        <v>24</v>
      </c>
      <c r="D397" t="s">
        <v>324</v>
      </c>
      <c r="E397">
        <v>19</v>
      </c>
      <c r="F397">
        <v>9612</v>
      </c>
      <c r="G397" t="s">
        <v>416</v>
      </c>
      <c r="H397">
        <v>394</v>
      </c>
      <c r="I397">
        <f t="shared" si="27"/>
        <v>15</v>
      </c>
      <c r="J397">
        <f t="shared" si="24"/>
        <v>0</v>
      </c>
      <c r="K397">
        <f t="shared" si="25"/>
        <v>24</v>
      </c>
      <c r="L397" t="str">
        <f t="shared" si="26"/>
        <v>Aurora Borealis</v>
      </c>
      <c r="M397" t="str">
        <f>IF($F397=0,"",VLOOKUP($F397,'Draft List'!$D$4:$G$2388,M$2,FALSE))</f>
        <v>C</v>
      </c>
      <c r="N397" t="str">
        <f>IF($F397=0,"",VLOOKUP($F397,'Draft List'!$D$4:$G$2388,N$2,FALSE))</f>
        <v>Will</v>
      </c>
      <c r="O397" t="str">
        <f>IF($F397=0,"",VLOOKUP($F397,'Draft List'!$D$4:$G$2388,O$2,FALSE))</f>
        <v>Jones</v>
      </c>
    </row>
    <row r="398" spans="1:15" x14ac:dyDescent="0.25">
      <c r="A398">
        <v>15</v>
      </c>
      <c r="B398">
        <v>0</v>
      </c>
      <c r="C398">
        <v>25</v>
      </c>
      <c r="D398" t="s">
        <v>3153</v>
      </c>
      <c r="E398">
        <v>161</v>
      </c>
      <c r="F398">
        <v>6797</v>
      </c>
      <c r="G398" t="s">
        <v>416</v>
      </c>
      <c r="H398">
        <v>395</v>
      </c>
      <c r="I398">
        <f t="shared" si="27"/>
        <v>15</v>
      </c>
      <c r="J398">
        <f t="shared" si="24"/>
        <v>0</v>
      </c>
      <c r="K398">
        <f t="shared" si="25"/>
        <v>25</v>
      </c>
      <c r="L398" t="str">
        <f t="shared" si="26"/>
        <v>Shin Seiki Evas</v>
      </c>
      <c r="M398" t="str">
        <f>IF($F398=0,"",VLOOKUP($F398,'Draft List'!$D$4:$G$2388,M$2,FALSE))</f>
        <v>C</v>
      </c>
      <c r="N398" t="str">
        <f>IF($F398=0,"",VLOOKUP($F398,'Draft List'!$D$4:$G$2388,N$2,FALSE))</f>
        <v>Paul</v>
      </c>
      <c r="O398" t="str">
        <f>IF($F398=0,"",VLOOKUP($F398,'Draft List'!$D$4:$G$2388,O$2,FALSE))</f>
        <v>Ellis</v>
      </c>
    </row>
    <row r="399" spans="1:15" x14ac:dyDescent="0.25">
      <c r="A399">
        <v>15</v>
      </c>
      <c r="B399">
        <v>0</v>
      </c>
      <c r="C399">
        <v>26</v>
      </c>
      <c r="D399" t="s">
        <v>3155</v>
      </c>
      <c r="E399">
        <v>167</v>
      </c>
      <c r="F399">
        <v>13655</v>
      </c>
      <c r="G399" t="s">
        <v>416</v>
      </c>
      <c r="H399">
        <v>396</v>
      </c>
      <c r="I399">
        <f t="shared" si="27"/>
        <v>15</v>
      </c>
      <c r="J399">
        <f t="shared" si="24"/>
        <v>0</v>
      </c>
      <c r="K399">
        <f t="shared" si="25"/>
        <v>26</v>
      </c>
      <c r="L399" t="str">
        <f t="shared" si="26"/>
        <v>Okinawa Shisa</v>
      </c>
      <c r="M399" t="str">
        <f>IF($F399=0,"",VLOOKUP($F399,'Draft List'!$D$4:$G$2388,M$2,FALSE))</f>
        <v>C</v>
      </c>
      <c r="N399" t="str">
        <f>IF($F399=0,"",VLOOKUP($F399,'Draft List'!$D$4:$G$2388,N$2,FALSE))</f>
        <v>Gareth</v>
      </c>
      <c r="O399" t="str">
        <f>IF($F399=0,"",VLOOKUP($F399,'Draft List'!$D$4:$G$2388,O$2,FALSE))</f>
        <v>Delaney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"/>
  <sheetViews>
    <sheetView workbookViewId="0">
      <pane xSplit="9" ySplit="4" topLeftCell="J5" activePane="bottomRight" state="frozenSplit"/>
      <selection pane="topRight" activeCell="J1" sqref="J1"/>
      <selection pane="bottomLeft" activeCell="A5" sqref="A5"/>
      <selection pane="bottomRight" activeCell="N10" sqref="N10"/>
    </sheetView>
  </sheetViews>
  <sheetFormatPr defaultRowHeight="15" x14ac:dyDescent="0.25"/>
  <cols>
    <col min="1" max="1" width="8.42578125" customWidth="1"/>
    <col min="2" max="2" width="4.5703125" hidden="1" customWidth="1"/>
    <col min="3" max="3" width="5.28515625" hidden="1" customWidth="1"/>
    <col min="4" max="4" width="6" bestFit="1" customWidth="1"/>
    <col min="5" max="5" width="4.140625" style="12" bestFit="1" customWidth="1"/>
    <col min="6" max="6" width="19.140625" style="13" bestFit="1" customWidth="1"/>
    <col min="7" max="7" width="4.42578125" style="13" bestFit="1" customWidth="1"/>
    <col min="8" max="8" width="2.140625" style="13" bestFit="1" customWidth="1"/>
    <col min="9" max="9" width="2.140625" style="6" bestFit="1" customWidth="1"/>
    <col min="10" max="10" width="9.5703125" bestFit="1" customWidth="1"/>
    <col min="11" max="11" width="9.5703125" style="6" bestFit="1" customWidth="1"/>
    <col min="12" max="12" width="4.42578125" bestFit="1" customWidth="1"/>
    <col min="13" max="13" width="5" bestFit="1" customWidth="1"/>
    <col min="14" max="14" width="4.85546875" bestFit="1" customWidth="1"/>
    <col min="15" max="15" width="11.140625" bestFit="1" customWidth="1"/>
    <col min="16" max="16" width="4.42578125" style="6" bestFit="1" customWidth="1"/>
    <col min="17" max="17" width="6.5703125" bestFit="1" customWidth="1"/>
    <col min="18" max="18" width="6.7109375" style="6" bestFit="1" customWidth="1"/>
    <col min="19" max="19" width="11.5703125" bestFit="1" customWidth="1"/>
    <col min="20" max="20" width="7" style="6" bestFit="1" customWidth="1"/>
    <col min="23" max="23" width="9.140625" style="6"/>
  </cols>
  <sheetData>
    <row r="1" spans="1:31" x14ac:dyDescent="0.25">
      <c r="D1">
        <v>2</v>
      </c>
      <c r="E1" s="12">
        <v>3</v>
      </c>
      <c r="F1" s="13">
        <v>4</v>
      </c>
      <c r="G1" s="13">
        <v>5</v>
      </c>
      <c r="H1" s="13">
        <v>6</v>
      </c>
      <c r="I1" s="6">
        <v>7</v>
      </c>
      <c r="J1">
        <v>10</v>
      </c>
      <c r="K1" s="6">
        <v>11</v>
      </c>
      <c r="L1">
        <v>17</v>
      </c>
      <c r="M1">
        <v>18</v>
      </c>
      <c r="N1">
        <v>19</v>
      </c>
      <c r="O1">
        <v>20</v>
      </c>
      <c r="P1" s="6">
        <v>21</v>
      </c>
      <c r="Q1">
        <v>41</v>
      </c>
      <c r="R1" s="6">
        <v>42</v>
      </c>
      <c r="S1">
        <v>36</v>
      </c>
      <c r="T1" s="6">
        <v>46</v>
      </c>
      <c r="X1">
        <v>3</v>
      </c>
      <c r="Y1">
        <v>4</v>
      </c>
      <c r="Z1">
        <v>6</v>
      </c>
      <c r="AA1">
        <v>7</v>
      </c>
      <c r="AB1" t="s">
        <v>297</v>
      </c>
      <c r="AC1" t="e">
        <f>AVERAGE(AC5:AC105)</f>
        <v>#DIV/0!</v>
      </c>
    </row>
    <row r="2" spans="1:31" x14ac:dyDescent="0.25">
      <c r="D2">
        <v>2</v>
      </c>
      <c r="E2" s="12">
        <v>3</v>
      </c>
      <c r="F2" s="13">
        <v>4</v>
      </c>
      <c r="G2" s="13">
        <v>5</v>
      </c>
      <c r="H2" s="13">
        <v>6</v>
      </c>
      <c r="I2" s="6">
        <v>7</v>
      </c>
      <c r="J2">
        <v>10</v>
      </c>
      <c r="K2" s="6">
        <v>11</v>
      </c>
      <c r="L2">
        <v>15</v>
      </c>
      <c r="M2">
        <v>16</v>
      </c>
      <c r="N2">
        <v>17</v>
      </c>
      <c r="O2">
        <v>42</v>
      </c>
      <c r="P2" s="6">
        <v>43</v>
      </c>
      <c r="Q2">
        <v>51</v>
      </c>
      <c r="R2" s="6">
        <v>52</v>
      </c>
      <c r="S2">
        <v>45</v>
      </c>
      <c r="T2" s="6">
        <v>56</v>
      </c>
    </row>
    <row r="3" spans="1:31" x14ac:dyDescent="0.25">
      <c r="L3" t="s">
        <v>298</v>
      </c>
      <c r="M3" t="s">
        <v>299</v>
      </c>
      <c r="N3" t="s">
        <v>300</v>
      </c>
      <c r="O3" t="s">
        <v>301</v>
      </c>
      <c r="P3" s="6" t="s">
        <v>302</v>
      </c>
      <c r="S3" s="11">
        <v>2000000</v>
      </c>
      <c r="X3">
        <v>24</v>
      </c>
      <c r="Y3">
        <v>8</v>
      </c>
      <c r="AB3" t="s">
        <v>303</v>
      </c>
      <c r="AC3" t="e">
        <f>MEDIAN(AC5:AC105)</f>
        <v>#NUM!</v>
      </c>
    </row>
    <row r="4" spans="1:31" s="4" customFormat="1" x14ac:dyDescent="0.25">
      <c r="A4" s="4" t="s">
        <v>296</v>
      </c>
      <c r="B4" s="4" t="s">
        <v>319</v>
      </c>
      <c r="C4" s="4" t="s">
        <v>304</v>
      </c>
      <c r="D4" s="4" t="s">
        <v>295</v>
      </c>
      <c r="E4" s="14" t="s">
        <v>131</v>
      </c>
      <c r="F4" s="15" t="s">
        <v>1</v>
      </c>
      <c r="G4" s="15" t="s">
        <v>2</v>
      </c>
      <c r="H4" s="15" t="s">
        <v>3</v>
      </c>
      <c r="I4" s="7" t="s">
        <v>4</v>
      </c>
      <c r="J4" s="4" t="s">
        <v>7</v>
      </c>
      <c r="K4" s="7" t="s">
        <v>8</v>
      </c>
      <c r="L4" s="4" t="s">
        <v>305</v>
      </c>
      <c r="M4" s="4" t="s">
        <v>306</v>
      </c>
      <c r="N4" s="4" t="s">
        <v>298</v>
      </c>
      <c r="O4" s="4" t="s">
        <v>102</v>
      </c>
      <c r="P4" s="7" t="s">
        <v>307</v>
      </c>
      <c r="Q4" s="4" t="s">
        <v>103</v>
      </c>
      <c r="R4" s="7" t="s">
        <v>104</v>
      </c>
      <c r="S4" s="4" t="s">
        <v>308</v>
      </c>
      <c r="T4" s="7" t="s">
        <v>108</v>
      </c>
      <c r="U4" s="4" t="s">
        <v>309</v>
      </c>
      <c r="V4" s="4" t="s">
        <v>310</v>
      </c>
      <c r="W4" s="7" t="s">
        <v>311</v>
      </c>
      <c r="X4" s="4" t="s">
        <v>312</v>
      </c>
      <c r="Y4" s="4" t="s">
        <v>313</v>
      </c>
      <c r="Z4" s="4" t="s">
        <v>314</v>
      </c>
      <c r="AA4" s="4" t="s">
        <v>315</v>
      </c>
      <c r="AB4" s="4" t="s">
        <v>316</v>
      </c>
      <c r="AC4" s="4" t="s">
        <v>110</v>
      </c>
      <c r="AD4" s="4" t="s">
        <v>317</v>
      </c>
      <c r="AE4" s="4" t="s">
        <v>318</v>
      </c>
    </row>
    <row r="5" spans="1:31" s="21" customFormat="1" x14ac:dyDescent="0.25">
      <c r="A5" s="21" t="s">
        <v>363</v>
      </c>
      <c r="B5" s="21">
        <f t="shared" ref="B5:B19" si="0">COUNTIF($A$5:$A$20,A5)</f>
        <v>1</v>
      </c>
      <c r="C5" s="21" t="str">
        <f t="shared" ref="C5:C19" si="1">IF(OR(MID(A5,1,2)="SP",MID(A5,1,2)="MR",MID(A5,1,2)="CL",MID(A5,1,2)="RP"),"P","B")</f>
        <v>P</v>
      </c>
      <c r="D5" s="17" t="e">
        <f>IF($C5="B",VLOOKUP($A5,Bat!$A$4:$BF$2320,D$1,FALSE),VLOOKUP($A5,Pit!$A$4:$BA$1686,D$2,FALSE))</f>
        <v>#N/A</v>
      </c>
      <c r="E5" s="16" t="e">
        <f>IF($C5="B",VLOOKUP($A5,Bat!$A$4:$BF$2320,E$1,FALSE),VLOOKUP($A5,Pit!$A$4:$BA$1686,E$2,FALSE))</f>
        <v>#N/A</v>
      </c>
      <c r="F5" s="16" t="e">
        <f>IF($C5="B",VLOOKUP($A5,Bat!$A$4:$BF$2320,F$1,FALSE),VLOOKUP($A5,Pit!$A$4:$BA$1686,F$2,FALSE))</f>
        <v>#N/A</v>
      </c>
      <c r="G5" s="16" t="e">
        <f>IF($C5="B",VLOOKUP($A5,Bat!$A$4:$BF$2320,G$1,FALSE),VLOOKUP($A5,Pit!$A$4:$BA$1686,G$2,FALSE))</f>
        <v>#N/A</v>
      </c>
      <c r="H5" s="16" t="e">
        <f>IF($C5="B",VLOOKUP($A5,Bat!$A$4:$BF$2320,H$1,FALSE),VLOOKUP($A5,Pit!$A$4:$BA$1686,H$2,FALSE))</f>
        <v>#N/A</v>
      </c>
      <c r="I5" s="16" t="e">
        <f>IF($C5="B",VLOOKUP($A5,Bat!$A$4:$BF$2320,I$1,FALSE),VLOOKUP($A5,Pit!$A$4:$BA$1686,I$2,FALSE))</f>
        <v>#N/A</v>
      </c>
      <c r="J5" s="16" t="e">
        <f>IF($C5="B",VLOOKUP($A5,Bat!$A$4:$BF$2320,J$1,FALSE),VLOOKUP($A5,Pit!$A$4:$BA$1686,J$2,FALSE))</f>
        <v>#N/A</v>
      </c>
      <c r="K5" s="17" t="e">
        <f>IF($C5="B",VLOOKUP($A5,Bat!$A$4:$BF$2320,K$1,FALSE),VLOOKUP($A5,Pit!$A$4:$BA$1686,K$2,FALSE))</f>
        <v>#N/A</v>
      </c>
      <c r="L5" s="16" t="e">
        <f>IF($C5="B",VLOOKUP($A5,Bat!$A$4:$BF$2320,L$1,FALSE),VLOOKUP($A5,Pit!$A$4:$BA$1686,L$2,FALSE))</f>
        <v>#N/A</v>
      </c>
      <c r="M5" s="16" t="e">
        <f>IF($C5="B",VLOOKUP($A5,Bat!$A$4:$BF$2320,M$1,FALSE),VLOOKUP($A5,Pit!$A$4:$BA$1686,M$2,FALSE))</f>
        <v>#N/A</v>
      </c>
      <c r="N5" s="16" t="e">
        <f>IF($C5="B",VLOOKUP($A5,Bat!$A$4:$BF$2320,N$1,FALSE),VLOOKUP($A5,Pit!$A$4:$BA$1686,N$2,FALSE))</f>
        <v>#N/A</v>
      </c>
      <c r="O5" s="16" t="e">
        <f>IF($C5="B",VLOOKUP($A5,Bat!$A$4:$BF$2320,O$1,FALSE),VLOOKUP($A5,Pit!$A$4:$BA$1686,O$2,FALSE))</f>
        <v>#N/A</v>
      </c>
      <c r="P5" s="17" t="e">
        <f>IF($C5="B",VLOOKUP($A5,Bat!$A$4:$BF$2320,P$1,FALSE),VLOOKUP($A5,Pit!$A$4:$BA$1686,P$2,FALSE))</f>
        <v>#N/A</v>
      </c>
      <c r="Q5" s="18" t="e">
        <f>IF($C5="B",VLOOKUP($A5,Bat!$A$4:$BF$2320,Q$1,FALSE),VLOOKUP($A5,Pit!$A$4:$BA$1686,Q$2,FALSE))</f>
        <v>#N/A</v>
      </c>
      <c r="R5" s="19" t="e">
        <f>IF($C5="B",VLOOKUP($A5,Bat!$A$4:$BF$2320,R$1,FALSE),VLOOKUP($A5,Pit!$A$4:$BA$1686,R$2,FALSE))</f>
        <v>#N/A</v>
      </c>
      <c r="S5" s="20" t="e">
        <f>IF($C5="B",VLOOKUP($A5,Bat!$A$4:$BF$2320,S$1,FALSE),VLOOKUP($A5,Pit!$A$4:$BA$1686,S$2,FALSE))</f>
        <v>#N/A</v>
      </c>
      <c r="T5" s="17" t="e">
        <f>VLOOKUP(IF($C5="B",VLOOKUP($A5,Bat!$A$4:$AU$2320,T$1,FALSE),VLOOKUP($A5,Pit!$A$4:$BE$1686,T$2,FALSE)),COND!$A$35:$B$41,2,FALSE)</f>
        <v>#N/A</v>
      </c>
      <c r="V5" s="21" t="e">
        <f t="shared" ref="V5:V19" si="2">IF(OR(U5=999,AND(S5&gt;$S$3,S5&lt;&gt;"Slot")),"",U5)</f>
        <v>#N/A</v>
      </c>
      <c r="W5" s="22" t="e">
        <f t="shared" ref="W5:W19" si="3">RANK(R5,$R$5:$R$891)</f>
        <v>#N/A</v>
      </c>
      <c r="X5" s="16" t="str">
        <f>IFERROR(VLOOKUP($D5,Results37!$F$3:$L$1396,X$1,FALSE),"")</f>
        <v/>
      </c>
      <c r="Y5" s="16" t="str">
        <f>IFERROR(VLOOKUP($D5,Results37!$F$3:$L$1396,Y$1,FALSE),"")</f>
        <v/>
      </c>
      <c r="Z5" s="16" t="str">
        <f>IFERROR(VLOOKUP($D5,Results37!$F$3:$L$1396,Z$1,FALSE),"")</f>
        <v/>
      </c>
      <c r="AA5" s="16" t="str">
        <f>IFERROR(VLOOKUP($D5,Results37!$F$3:$L$1396,AA$1,FALSE),"")</f>
        <v/>
      </c>
    </row>
    <row r="6" spans="1:31" s="21" customFormat="1" x14ac:dyDescent="0.25">
      <c r="A6" s="21" t="s">
        <v>370</v>
      </c>
      <c r="B6" s="21">
        <f t="shared" si="0"/>
        <v>1</v>
      </c>
      <c r="C6" s="21" t="str">
        <f t="shared" si="1"/>
        <v>B</v>
      </c>
      <c r="D6" s="17" t="e">
        <f>IF($C6="B",VLOOKUP($A6,Bat!$A$4:$BF$2320,D$1,FALSE),VLOOKUP($A6,Pit!$A$4:$BA$1686,D$2,FALSE))</f>
        <v>#N/A</v>
      </c>
      <c r="E6" s="16" t="e">
        <f>IF($C6="B",VLOOKUP($A6,Bat!$A$4:$BF$2320,E$1,FALSE),VLOOKUP($A6,Pit!$A$4:$BA$1686,E$2,FALSE))</f>
        <v>#N/A</v>
      </c>
      <c r="F6" s="16" t="e">
        <f>IF($C6="B",VLOOKUP($A6,Bat!$A$4:$BF$2320,F$1,FALSE),VLOOKUP($A6,Pit!$A$4:$BA$1686,F$2,FALSE))</f>
        <v>#N/A</v>
      </c>
      <c r="G6" s="16" t="e">
        <f>IF($C6="B",VLOOKUP($A6,Bat!$A$4:$BF$2320,G$1,FALSE),VLOOKUP($A6,Pit!$A$4:$BA$1686,G$2,FALSE))</f>
        <v>#N/A</v>
      </c>
      <c r="H6" s="16" t="e">
        <f>IF($C6="B",VLOOKUP($A6,Bat!$A$4:$BF$2320,H$1,FALSE),VLOOKUP($A6,Pit!$A$4:$BA$1686,H$2,FALSE))</f>
        <v>#N/A</v>
      </c>
      <c r="I6" s="16" t="e">
        <f>IF($C6="B",VLOOKUP($A6,Bat!$A$4:$BF$2320,I$1,FALSE),VLOOKUP($A6,Pit!$A$4:$BA$1686,I$2,FALSE))</f>
        <v>#N/A</v>
      </c>
      <c r="J6" s="16" t="e">
        <f>IF($C6="B",VLOOKUP($A6,Bat!$A$4:$BF$2320,J$1,FALSE),VLOOKUP($A6,Pit!$A$4:$BA$1686,J$2,FALSE))</f>
        <v>#N/A</v>
      </c>
      <c r="K6" s="17" t="e">
        <f>IF($C6="B",VLOOKUP($A6,Bat!$A$4:$BF$2320,K$1,FALSE),VLOOKUP($A6,Pit!$A$4:$BA$1686,K$2,FALSE))</f>
        <v>#N/A</v>
      </c>
      <c r="L6" s="16" t="e">
        <f>IF($C6="B",VLOOKUP($A6,Bat!$A$4:$BF$2320,L$1,FALSE),VLOOKUP($A6,Pit!$A$4:$BA$1686,L$2,FALSE))</f>
        <v>#N/A</v>
      </c>
      <c r="M6" s="16" t="e">
        <f>IF($C6="B",VLOOKUP($A6,Bat!$A$4:$BF$2320,M$1,FALSE),VLOOKUP($A6,Pit!$A$4:$BA$1686,M$2,FALSE))</f>
        <v>#N/A</v>
      </c>
      <c r="N6" s="16" t="e">
        <f>IF($C6="B",VLOOKUP($A6,Bat!$A$4:$BF$2320,N$1,FALSE),VLOOKUP($A6,Pit!$A$4:$BA$1686,N$2,FALSE))</f>
        <v>#N/A</v>
      </c>
      <c r="O6" s="16" t="e">
        <f>IF($C6="B",VLOOKUP($A6,Bat!$A$4:$BF$2320,O$1,FALSE),VLOOKUP($A6,Pit!$A$4:$BA$1686,O$2,FALSE))</f>
        <v>#N/A</v>
      </c>
      <c r="P6" s="17" t="e">
        <f>IF($C6="B",VLOOKUP($A6,Bat!$A$4:$BF$2320,P$1,FALSE),VLOOKUP($A6,Pit!$A$4:$BA$1686,P$2,FALSE))</f>
        <v>#N/A</v>
      </c>
      <c r="Q6" s="18" t="e">
        <f>IF($C6="B",VLOOKUP($A6,Bat!$A$4:$BF$2320,Q$1,FALSE),VLOOKUP($A6,Pit!$A$4:$BA$1686,Q$2,FALSE))</f>
        <v>#N/A</v>
      </c>
      <c r="R6" s="19" t="e">
        <f>IF($C6="B",VLOOKUP($A6,Bat!$A$4:$BF$2320,R$1,FALSE),VLOOKUP($A6,Pit!$A$4:$BA$1686,R$2,FALSE))</f>
        <v>#N/A</v>
      </c>
      <c r="S6" s="20" t="e">
        <f>IF($C6="B",VLOOKUP($A6,Bat!$A$4:$BF$2320,S$1,FALSE),VLOOKUP($A6,Pit!$A$4:$BA$1686,S$2,FALSE))</f>
        <v>#N/A</v>
      </c>
      <c r="T6" s="17" t="e">
        <f>VLOOKUP(IF($C6="B",VLOOKUP($A6,Bat!$A$4:$AU$2320,T$1,FALSE),VLOOKUP($A6,Pit!$A$4:$BE$1686,T$2,FALSE)),COND!$A$35:$B$41,2,FALSE)</f>
        <v>#N/A</v>
      </c>
      <c r="V6" s="21" t="e">
        <f t="shared" si="2"/>
        <v>#N/A</v>
      </c>
      <c r="W6" s="22" t="e">
        <f t="shared" si="3"/>
        <v>#N/A</v>
      </c>
      <c r="X6" s="16" t="str">
        <f>IFERROR(VLOOKUP($D6,Results37!$F$3:$L$1396,X$1,FALSE),"")</f>
        <v/>
      </c>
      <c r="Y6" s="16" t="str">
        <f>IFERROR(VLOOKUP($D6,Results37!$F$3:$L$1396,Y$1,FALSE),"")</f>
        <v/>
      </c>
      <c r="Z6" s="16" t="str">
        <f>IFERROR(VLOOKUP($D6,Results37!$F$3:$L$1396,Z$1,FALSE),"")</f>
        <v/>
      </c>
      <c r="AA6" s="16" t="str">
        <f>IFERROR(VLOOKUP($D6,Results37!$F$3:$L$1396,AA$1,FALSE),"")</f>
        <v/>
      </c>
    </row>
    <row r="7" spans="1:31" s="21" customFormat="1" x14ac:dyDescent="0.25">
      <c r="A7" s="21" t="s">
        <v>365</v>
      </c>
      <c r="B7" s="21">
        <f t="shared" si="0"/>
        <v>1</v>
      </c>
      <c r="C7" s="21" t="str">
        <f t="shared" si="1"/>
        <v>P</v>
      </c>
      <c r="D7" s="17" t="e">
        <f>IF($C7="B",VLOOKUP($A7,Bat!$A$4:$BF$2320,D$1,FALSE),VLOOKUP($A7,Pit!$A$4:$BA$1686,D$2,FALSE))</f>
        <v>#N/A</v>
      </c>
      <c r="E7" s="16" t="e">
        <f>IF($C7="B",VLOOKUP($A7,Bat!$A$4:$BF$2320,E$1,FALSE),VLOOKUP($A7,Pit!$A$4:$BA$1686,E$2,FALSE))</f>
        <v>#N/A</v>
      </c>
      <c r="F7" s="16" t="e">
        <f>IF($C7="B",VLOOKUP($A7,Bat!$A$4:$BF$2320,F$1,FALSE),VLOOKUP($A7,Pit!$A$4:$BA$1686,F$2,FALSE))</f>
        <v>#N/A</v>
      </c>
      <c r="G7" s="16" t="e">
        <f>IF($C7="B",VLOOKUP($A7,Bat!$A$4:$BF$2320,G$1,FALSE),VLOOKUP($A7,Pit!$A$4:$BA$1686,G$2,FALSE))</f>
        <v>#N/A</v>
      </c>
      <c r="H7" s="16" t="e">
        <f>IF($C7="B",VLOOKUP($A7,Bat!$A$4:$BF$2320,H$1,FALSE),VLOOKUP($A7,Pit!$A$4:$BA$1686,H$2,FALSE))</f>
        <v>#N/A</v>
      </c>
      <c r="I7" s="16" t="e">
        <f>IF($C7="B",VLOOKUP($A7,Bat!$A$4:$BF$2320,I$1,FALSE),VLOOKUP($A7,Pit!$A$4:$BA$1686,I$2,FALSE))</f>
        <v>#N/A</v>
      </c>
      <c r="J7" s="16" t="e">
        <f>IF($C7="B",VLOOKUP($A7,Bat!$A$4:$BF$2320,J$1,FALSE),VLOOKUP($A7,Pit!$A$4:$BA$1686,J$2,FALSE))</f>
        <v>#N/A</v>
      </c>
      <c r="K7" s="17" t="e">
        <f>IF($C7="B",VLOOKUP($A7,Bat!$A$4:$BF$2320,K$1,FALSE),VLOOKUP($A7,Pit!$A$4:$BA$1686,K$2,FALSE))</f>
        <v>#N/A</v>
      </c>
      <c r="L7" s="16" t="e">
        <f>IF($C7="B",VLOOKUP($A7,Bat!$A$4:$BF$2320,L$1,FALSE),VLOOKUP($A7,Pit!$A$4:$BA$1686,L$2,FALSE))</f>
        <v>#N/A</v>
      </c>
      <c r="M7" s="16" t="e">
        <f>IF($C7="B",VLOOKUP($A7,Bat!$A$4:$BF$2320,M$1,FALSE),VLOOKUP($A7,Pit!$A$4:$BA$1686,M$2,FALSE))</f>
        <v>#N/A</v>
      </c>
      <c r="N7" s="16" t="e">
        <f>IF($C7="B",VLOOKUP($A7,Bat!$A$4:$BF$2320,N$1,FALSE),VLOOKUP($A7,Pit!$A$4:$BA$1686,N$2,FALSE))</f>
        <v>#N/A</v>
      </c>
      <c r="O7" s="16" t="e">
        <f>IF($C7="B",VLOOKUP($A7,Bat!$A$4:$BF$2320,O$1,FALSE),VLOOKUP($A7,Pit!$A$4:$BA$1686,O$2,FALSE))</f>
        <v>#N/A</v>
      </c>
      <c r="P7" s="17" t="e">
        <f>IF($C7="B",VLOOKUP($A7,Bat!$A$4:$BF$2320,P$1,FALSE),VLOOKUP($A7,Pit!$A$4:$BA$1686,P$2,FALSE))</f>
        <v>#N/A</v>
      </c>
      <c r="Q7" s="18" t="e">
        <f>IF($C7="B",VLOOKUP($A7,Bat!$A$4:$BF$2320,Q$1,FALSE),VLOOKUP($A7,Pit!$A$4:$BA$1686,Q$2,FALSE))</f>
        <v>#N/A</v>
      </c>
      <c r="R7" s="19" t="e">
        <f>IF($C7="B",VLOOKUP($A7,Bat!$A$4:$BF$2320,R$1,FALSE),VLOOKUP($A7,Pit!$A$4:$BA$1686,R$2,FALSE))</f>
        <v>#N/A</v>
      </c>
      <c r="S7" s="20" t="e">
        <f>IF($C7="B",VLOOKUP($A7,Bat!$A$4:$BF$2320,S$1,FALSE),VLOOKUP($A7,Pit!$A$4:$BA$1686,S$2,FALSE))</f>
        <v>#N/A</v>
      </c>
      <c r="T7" s="17" t="e">
        <f>VLOOKUP(IF($C7="B",VLOOKUP($A7,Bat!$A$4:$AU$2320,T$1,FALSE),VLOOKUP($A7,Pit!$A$4:$BE$1686,T$2,FALSE)),COND!$A$35:$B$41,2,FALSE)</f>
        <v>#N/A</v>
      </c>
      <c r="V7" s="21" t="e">
        <f t="shared" si="2"/>
        <v>#N/A</v>
      </c>
      <c r="W7" s="22" t="e">
        <f t="shared" si="3"/>
        <v>#N/A</v>
      </c>
      <c r="X7" s="16" t="str">
        <f>IFERROR(VLOOKUP($D7,Results37!$F$3:$L$1396,X$1,FALSE),"")</f>
        <v/>
      </c>
      <c r="Y7" s="16" t="str">
        <f>IFERROR(VLOOKUP($D7,Results37!$F$3:$L$1396,Y$1,FALSE),"")</f>
        <v/>
      </c>
      <c r="Z7" s="16" t="str">
        <f>IFERROR(VLOOKUP($D7,Results37!$F$3:$L$1396,Z$1,FALSE),"")</f>
        <v/>
      </c>
      <c r="AA7" s="16" t="str">
        <f>IFERROR(VLOOKUP($D7,Results37!$F$3:$L$1396,AA$1,FALSE),"")</f>
        <v/>
      </c>
    </row>
    <row r="8" spans="1:31" s="21" customFormat="1" x14ac:dyDescent="0.25">
      <c r="A8" s="21" t="s">
        <v>359</v>
      </c>
      <c r="B8" s="21">
        <f t="shared" si="0"/>
        <v>1</v>
      </c>
      <c r="C8" s="21" t="str">
        <f t="shared" si="1"/>
        <v>B</v>
      </c>
      <c r="D8" s="17" t="e">
        <f>IF($C8="B",VLOOKUP($A8,Bat!$A$4:$BF$2320,D$1,FALSE),VLOOKUP($A8,Pit!$A$4:$BA$1686,D$2,FALSE))</f>
        <v>#N/A</v>
      </c>
      <c r="E8" s="16" t="e">
        <f>IF($C8="B",VLOOKUP($A8,Bat!$A$4:$BF$2320,E$1,FALSE),VLOOKUP($A8,Pit!$A$4:$BA$1686,E$2,FALSE))</f>
        <v>#N/A</v>
      </c>
      <c r="F8" s="16" t="e">
        <f>IF($C8="B",VLOOKUP($A8,Bat!$A$4:$BF$2320,F$1,FALSE),VLOOKUP($A8,Pit!$A$4:$BA$1686,F$2,FALSE))</f>
        <v>#N/A</v>
      </c>
      <c r="G8" s="16" t="e">
        <f>IF($C8="B",VLOOKUP($A8,Bat!$A$4:$BF$2320,G$1,FALSE),VLOOKUP($A8,Pit!$A$4:$BA$1686,G$2,FALSE))</f>
        <v>#N/A</v>
      </c>
      <c r="H8" s="16" t="e">
        <f>IF($C8="B",VLOOKUP($A8,Bat!$A$4:$BF$2320,H$1,FALSE),VLOOKUP($A8,Pit!$A$4:$BA$1686,H$2,FALSE))</f>
        <v>#N/A</v>
      </c>
      <c r="I8" s="16" t="e">
        <f>IF($C8="B",VLOOKUP($A8,Bat!$A$4:$BF$2320,I$1,FALSE),VLOOKUP($A8,Pit!$A$4:$BA$1686,I$2,FALSE))</f>
        <v>#N/A</v>
      </c>
      <c r="J8" s="16" t="e">
        <f>IF($C8="B",VLOOKUP($A8,Bat!$A$4:$BF$2320,J$1,FALSE),VLOOKUP($A8,Pit!$A$4:$BA$1686,J$2,FALSE))</f>
        <v>#N/A</v>
      </c>
      <c r="K8" s="17" t="e">
        <f>IF($C8="B",VLOOKUP($A8,Bat!$A$4:$BF$2320,K$1,FALSE),VLOOKUP($A8,Pit!$A$4:$BA$1686,K$2,FALSE))</f>
        <v>#N/A</v>
      </c>
      <c r="L8" s="16" t="e">
        <f>IF($C8="B",VLOOKUP($A8,Bat!$A$4:$BF$2320,L$1,FALSE),VLOOKUP($A8,Pit!$A$4:$BA$1686,L$2,FALSE))</f>
        <v>#N/A</v>
      </c>
      <c r="M8" s="16" t="e">
        <f>IF($C8="B",VLOOKUP($A8,Bat!$A$4:$BF$2320,M$1,FALSE),VLOOKUP($A8,Pit!$A$4:$BA$1686,M$2,FALSE))</f>
        <v>#N/A</v>
      </c>
      <c r="N8" s="16" t="e">
        <f>IF($C8="B",VLOOKUP($A8,Bat!$A$4:$BF$2320,N$1,FALSE),VLOOKUP($A8,Pit!$A$4:$BA$1686,N$2,FALSE))</f>
        <v>#N/A</v>
      </c>
      <c r="O8" s="16" t="e">
        <f>IF($C8="B",VLOOKUP($A8,Bat!$A$4:$BF$2320,O$1,FALSE),VLOOKUP($A8,Pit!$A$4:$BA$1686,O$2,FALSE))</f>
        <v>#N/A</v>
      </c>
      <c r="P8" s="17" t="e">
        <f>IF($C8="B",VLOOKUP($A8,Bat!$A$4:$BF$2320,P$1,FALSE),VLOOKUP($A8,Pit!$A$4:$BA$1686,P$2,FALSE))</f>
        <v>#N/A</v>
      </c>
      <c r="Q8" s="18" t="e">
        <f>IF($C8="B",VLOOKUP($A8,Bat!$A$4:$BF$2320,Q$1,FALSE),VLOOKUP($A8,Pit!$A$4:$BA$1686,Q$2,FALSE))</f>
        <v>#N/A</v>
      </c>
      <c r="R8" s="19" t="e">
        <f>IF($C8="B",VLOOKUP($A8,Bat!$A$4:$BF$2320,R$1,FALSE),VLOOKUP($A8,Pit!$A$4:$BA$1686,R$2,FALSE))</f>
        <v>#N/A</v>
      </c>
      <c r="S8" s="20" t="e">
        <f>IF($C8="B",VLOOKUP($A8,Bat!$A$4:$BF$2320,S$1,FALSE),VLOOKUP($A8,Pit!$A$4:$BA$1686,S$2,FALSE))</f>
        <v>#N/A</v>
      </c>
      <c r="T8" s="17" t="e">
        <f>VLOOKUP(IF($C8="B",VLOOKUP($A8,Bat!$A$4:$AU$2320,T$1,FALSE),VLOOKUP($A8,Pit!$A$4:$BE$1686,T$2,FALSE)),COND!$A$35:$B$41,2,FALSE)</f>
        <v>#N/A</v>
      </c>
      <c r="V8" s="21" t="e">
        <f t="shared" si="2"/>
        <v>#N/A</v>
      </c>
      <c r="W8" s="22" t="e">
        <f t="shared" si="3"/>
        <v>#N/A</v>
      </c>
      <c r="X8" s="16" t="str">
        <f>IFERROR(VLOOKUP($D8,Results37!$F$3:$L$1396,X$1,FALSE),"")</f>
        <v/>
      </c>
      <c r="Y8" s="16" t="str">
        <f>IFERROR(VLOOKUP($D8,Results37!$F$3:$L$1396,Y$1,FALSE),"")</f>
        <v/>
      </c>
      <c r="Z8" s="16" t="str">
        <f>IFERROR(VLOOKUP($D8,Results37!$F$3:$L$1396,Z$1,FALSE),"")</f>
        <v/>
      </c>
      <c r="AA8" s="16" t="str">
        <f>IFERROR(VLOOKUP($D8,Results37!$F$3:$L$1396,AA$1,FALSE),"")</f>
        <v/>
      </c>
    </row>
    <row r="9" spans="1:31" s="21" customFormat="1" x14ac:dyDescent="0.25">
      <c r="A9" s="21" t="s">
        <v>360</v>
      </c>
      <c r="B9" s="21">
        <f t="shared" si="0"/>
        <v>1</v>
      </c>
      <c r="C9" s="21" t="str">
        <f t="shared" si="1"/>
        <v>B</v>
      </c>
      <c r="D9" s="17" t="e">
        <f>IF($C9="B",VLOOKUP($A9,Bat!$A$4:$BF$2320,D$1,FALSE),VLOOKUP($A9,Pit!$A$4:$BA$1686,D$2,FALSE))</f>
        <v>#N/A</v>
      </c>
      <c r="E9" s="16" t="e">
        <f>IF($C9="B",VLOOKUP($A9,Bat!$A$4:$BF$2320,E$1,FALSE),VLOOKUP($A9,Pit!$A$4:$BA$1686,E$2,FALSE))</f>
        <v>#N/A</v>
      </c>
      <c r="F9" s="16" t="e">
        <f>IF($C9="B",VLOOKUP($A9,Bat!$A$4:$BF$2320,F$1,FALSE),VLOOKUP($A9,Pit!$A$4:$BA$1686,F$2,FALSE))</f>
        <v>#N/A</v>
      </c>
      <c r="G9" s="16" t="e">
        <f>IF($C9="B",VLOOKUP($A9,Bat!$A$4:$BF$2320,G$1,FALSE),VLOOKUP($A9,Pit!$A$4:$BA$1686,G$2,FALSE))</f>
        <v>#N/A</v>
      </c>
      <c r="H9" s="16" t="e">
        <f>IF($C9="B",VLOOKUP($A9,Bat!$A$4:$BF$2320,H$1,FALSE),VLOOKUP($A9,Pit!$A$4:$BA$1686,H$2,FALSE))</f>
        <v>#N/A</v>
      </c>
      <c r="I9" s="16" t="e">
        <f>IF($C9="B",VLOOKUP($A9,Bat!$A$4:$BF$2320,I$1,FALSE),VLOOKUP($A9,Pit!$A$4:$BA$1686,I$2,FALSE))</f>
        <v>#N/A</v>
      </c>
      <c r="J9" s="16" t="e">
        <f>IF($C9="B",VLOOKUP($A9,Bat!$A$4:$BF$2320,J$1,FALSE),VLOOKUP($A9,Pit!$A$4:$BA$1686,J$2,FALSE))</f>
        <v>#N/A</v>
      </c>
      <c r="K9" s="17" t="e">
        <f>IF($C9="B",VLOOKUP($A9,Bat!$A$4:$BF$2320,K$1,FALSE),VLOOKUP($A9,Pit!$A$4:$BA$1686,K$2,FALSE))</f>
        <v>#N/A</v>
      </c>
      <c r="L9" s="16" t="e">
        <f>IF($C9="B",VLOOKUP($A9,Bat!$A$4:$BF$2320,L$1,FALSE),VLOOKUP($A9,Pit!$A$4:$BA$1686,L$2,FALSE))</f>
        <v>#N/A</v>
      </c>
      <c r="M9" s="16" t="e">
        <f>IF($C9="B",VLOOKUP($A9,Bat!$A$4:$BF$2320,M$1,FALSE),VLOOKUP($A9,Pit!$A$4:$BA$1686,M$2,FALSE))</f>
        <v>#N/A</v>
      </c>
      <c r="N9" s="16" t="e">
        <f>IF($C9="B",VLOOKUP($A9,Bat!$A$4:$BF$2320,N$1,FALSE),VLOOKUP($A9,Pit!$A$4:$BA$1686,N$2,FALSE))</f>
        <v>#N/A</v>
      </c>
      <c r="O9" s="16" t="e">
        <f>IF($C9="B",VLOOKUP($A9,Bat!$A$4:$BF$2320,O$1,FALSE),VLOOKUP($A9,Pit!$A$4:$BA$1686,O$2,FALSE))</f>
        <v>#N/A</v>
      </c>
      <c r="P9" s="17" t="e">
        <f>IF($C9="B",VLOOKUP($A9,Bat!$A$4:$BF$2320,P$1,FALSE),VLOOKUP($A9,Pit!$A$4:$BA$1686,P$2,FALSE))</f>
        <v>#N/A</v>
      </c>
      <c r="Q9" s="18" t="e">
        <f>IF($C9="B",VLOOKUP($A9,Bat!$A$4:$BF$2320,Q$1,FALSE),VLOOKUP($A9,Pit!$A$4:$BA$1686,Q$2,FALSE))</f>
        <v>#N/A</v>
      </c>
      <c r="R9" s="19" t="e">
        <f>IF($C9="B",VLOOKUP($A9,Bat!$A$4:$BF$2320,R$1,FALSE),VLOOKUP($A9,Pit!$A$4:$BA$1686,R$2,FALSE))</f>
        <v>#N/A</v>
      </c>
      <c r="S9" s="20" t="e">
        <f>IF($C9="B",VLOOKUP($A9,Bat!$A$4:$BF$2320,S$1,FALSE),VLOOKUP($A9,Pit!$A$4:$BA$1686,S$2,FALSE))</f>
        <v>#N/A</v>
      </c>
      <c r="T9" s="17" t="e">
        <f>VLOOKUP(IF($C9="B",VLOOKUP($A9,Bat!$A$4:$AU$2320,T$1,FALSE),VLOOKUP($A9,Pit!$A$4:$BE$1686,T$2,FALSE)),COND!$A$35:$B$41,2,FALSE)</f>
        <v>#N/A</v>
      </c>
      <c r="V9" s="21" t="e">
        <f t="shared" si="2"/>
        <v>#N/A</v>
      </c>
      <c r="W9" s="22" t="e">
        <f t="shared" si="3"/>
        <v>#N/A</v>
      </c>
      <c r="X9" s="16" t="str">
        <f>IFERROR(VLOOKUP($D9,Results37!$F$3:$L$1396,X$1,FALSE),"")</f>
        <v/>
      </c>
      <c r="Y9" s="16" t="str">
        <f>IFERROR(VLOOKUP($D9,Results37!$F$3:$L$1396,Y$1,FALSE),"")</f>
        <v/>
      </c>
      <c r="Z9" s="16" t="str">
        <f>IFERROR(VLOOKUP($D9,Results37!$F$3:$L$1396,Z$1,FALSE),"")</f>
        <v/>
      </c>
      <c r="AA9" s="16" t="str">
        <f>IFERROR(VLOOKUP($D9,Results37!$F$3:$L$1396,AA$1,FALSE),"")</f>
        <v/>
      </c>
    </row>
    <row r="10" spans="1:31" s="21" customFormat="1" x14ac:dyDescent="0.25">
      <c r="A10" s="21" t="s">
        <v>364</v>
      </c>
      <c r="B10" s="21">
        <f t="shared" si="0"/>
        <v>1</v>
      </c>
      <c r="C10" s="21" t="str">
        <f t="shared" si="1"/>
        <v>P</v>
      </c>
      <c r="D10" s="17" t="e">
        <f>IF($C10="B",VLOOKUP($A10,Bat!$A$4:$BF$2320,D$1,FALSE),VLOOKUP($A10,Pit!$A$4:$BA$1686,D$2,FALSE))</f>
        <v>#N/A</v>
      </c>
      <c r="E10" s="16" t="e">
        <f>IF($C10="B",VLOOKUP($A10,Bat!$A$4:$BF$2320,E$1,FALSE),VLOOKUP($A10,Pit!$A$4:$BA$1686,E$2,FALSE))</f>
        <v>#N/A</v>
      </c>
      <c r="F10" s="16" t="e">
        <f>IF($C10="B",VLOOKUP($A10,Bat!$A$4:$BF$2320,F$1,FALSE),VLOOKUP($A10,Pit!$A$4:$BA$1686,F$2,FALSE))</f>
        <v>#N/A</v>
      </c>
      <c r="G10" s="16" t="e">
        <f>IF($C10="B",VLOOKUP($A10,Bat!$A$4:$BF$2320,G$1,FALSE),VLOOKUP($A10,Pit!$A$4:$BA$1686,G$2,FALSE))</f>
        <v>#N/A</v>
      </c>
      <c r="H10" s="16" t="e">
        <f>IF($C10="B",VLOOKUP($A10,Bat!$A$4:$BF$2320,H$1,FALSE),VLOOKUP($A10,Pit!$A$4:$BA$1686,H$2,FALSE))</f>
        <v>#N/A</v>
      </c>
      <c r="I10" s="16" t="e">
        <f>IF($C10="B",VLOOKUP($A10,Bat!$A$4:$BF$2320,I$1,FALSE),VLOOKUP($A10,Pit!$A$4:$BA$1686,I$2,FALSE))</f>
        <v>#N/A</v>
      </c>
      <c r="J10" s="16" t="e">
        <f>IF($C10="B",VLOOKUP($A10,Bat!$A$4:$BF$2320,J$1,FALSE),VLOOKUP($A10,Pit!$A$4:$BA$1686,J$2,FALSE))</f>
        <v>#N/A</v>
      </c>
      <c r="K10" s="17" t="e">
        <f>IF($C10="B",VLOOKUP($A10,Bat!$A$4:$BF$2320,K$1,FALSE),VLOOKUP($A10,Pit!$A$4:$BA$1686,K$2,FALSE))</f>
        <v>#N/A</v>
      </c>
      <c r="L10" s="16" t="e">
        <f>IF($C10="B",VLOOKUP($A10,Bat!$A$4:$BF$2320,L$1,FALSE),VLOOKUP($A10,Pit!$A$4:$BA$1686,L$2,FALSE))</f>
        <v>#N/A</v>
      </c>
      <c r="M10" s="16" t="e">
        <f>IF($C10="B",VLOOKUP($A10,Bat!$A$4:$BF$2320,M$1,FALSE),VLOOKUP($A10,Pit!$A$4:$BA$1686,M$2,FALSE))</f>
        <v>#N/A</v>
      </c>
      <c r="N10" s="16" t="e">
        <f>IF($C10="B",VLOOKUP($A10,Bat!$A$4:$BF$2320,N$1,FALSE),VLOOKUP($A10,Pit!$A$4:$BA$1686,N$2,FALSE))</f>
        <v>#N/A</v>
      </c>
      <c r="O10" s="16" t="e">
        <f>IF($C10="B",VLOOKUP($A10,Bat!$A$4:$BF$2320,O$1,FALSE),VLOOKUP($A10,Pit!$A$4:$BA$1686,O$2,FALSE))</f>
        <v>#N/A</v>
      </c>
      <c r="P10" s="17" t="e">
        <f>IF($C10="B",VLOOKUP($A10,Bat!$A$4:$BF$2320,P$1,FALSE),VLOOKUP($A10,Pit!$A$4:$BA$1686,P$2,FALSE))</f>
        <v>#N/A</v>
      </c>
      <c r="Q10" s="18" t="e">
        <f>IF($C10="B",VLOOKUP($A10,Bat!$A$4:$BF$2320,Q$1,FALSE),VLOOKUP($A10,Pit!$A$4:$BA$1686,Q$2,FALSE))</f>
        <v>#N/A</v>
      </c>
      <c r="R10" s="19" t="e">
        <f>IF($C10="B",VLOOKUP($A10,Bat!$A$4:$BF$2320,R$1,FALSE),VLOOKUP($A10,Pit!$A$4:$BA$1686,R$2,FALSE))</f>
        <v>#N/A</v>
      </c>
      <c r="S10" s="20" t="e">
        <f>IF($C10="B",VLOOKUP($A10,Bat!$A$4:$BF$2320,S$1,FALSE),VLOOKUP($A10,Pit!$A$4:$BA$1686,S$2,FALSE))</f>
        <v>#N/A</v>
      </c>
      <c r="T10" s="17" t="e">
        <f>VLOOKUP(IF($C10="B",VLOOKUP($A10,Bat!$A$4:$AU$2320,T$1,FALSE),VLOOKUP($A10,Pit!$A$4:$BE$1686,T$2,FALSE)),COND!$A$35:$B$41,2,FALSE)</f>
        <v>#N/A</v>
      </c>
      <c r="V10" s="21" t="e">
        <f t="shared" si="2"/>
        <v>#N/A</v>
      </c>
      <c r="W10" s="22" t="e">
        <f t="shared" si="3"/>
        <v>#N/A</v>
      </c>
      <c r="X10" s="16" t="str">
        <f>IFERROR(VLOOKUP($D10,Results37!$F$3:$L$1396,X$1,FALSE),"")</f>
        <v/>
      </c>
      <c r="Y10" s="16" t="str">
        <f>IFERROR(VLOOKUP($D10,Results37!$F$3:$L$1396,Y$1,FALSE),"")</f>
        <v/>
      </c>
      <c r="Z10" s="16" t="str">
        <f>IFERROR(VLOOKUP($D10,Results37!$F$3:$L$1396,Z$1,FALSE),"")</f>
        <v/>
      </c>
      <c r="AA10" s="16" t="str">
        <f>IFERROR(VLOOKUP($D10,Results37!$F$3:$L$1396,AA$1,FALSE),"")</f>
        <v/>
      </c>
    </row>
    <row r="11" spans="1:31" s="21" customFormat="1" x14ac:dyDescent="0.25">
      <c r="A11" s="21" t="s">
        <v>403</v>
      </c>
      <c r="B11" s="21">
        <f t="shared" si="0"/>
        <v>1</v>
      </c>
      <c r="C11" s="21" t="str">
        <f t="shared" si="1"/>
        <v>B</v>
      </c>
      <c r="D11" s="17" t="e">
        <f>IF($C11="B",VLOOKUP($A11,Bat!$A$4:$BF$2320,D$1,FALSE),VLOOKUP($A11,Pit!$A$4:$BA$1686,D$2,FALSE))</f>
        <v>#N/A</v>
      </c>
      <c r="E11" s="16" t="e">
        <f>IF($C11="B",VLOOKUP($A11,Bat!$A$4:$BF$2320,E$1,FALSE),VLOOKUP($A11,Pit!$A$4:$BA$1686,E$2,FALSE))</f>
        <v>#N/A</v>
      </c>
      <c r="F11" s="16" t="e">
        <f>IF($C11="B",VLOOKUP($A11,Bat!$A$4:$BF$2320,F$1,FALSE),VLOOKUP($A11,Pit!$A$4:$BA$1686,F$2,FALSE))</f>
        <v>#N/A</v>
      </c>
      <c r="G11" s="16" t="e">
        <f>IF($C11="B",VLOOKUP($A11,Bat!$A$4:$BF$2320,G$1,FALSE),VLOOKUP($A11,Pit!$A$4:$BA$1686,G$2,FALSE))</f>
        <v>#N/A</v>
      </c>
      <c r="H11" s="16" t="e">
        <f>IF($C11="B",VLOOKUP($A11,Bat!$A$4:$BF$2320,H$1,FALSE),VLOOKUP($A11,Pit!$A$4:$BA$1686,H$2,FALSE))</f>
        <v>#N/A</v>
      </c>
      <c r="I11" s="16" t="e">
        <f>IF($C11="B",VLOOKUP($A11,Bat!$A$4:$BF$2320,I$1,FALSE),VLOOKUP($A11,Pit!$A$4:$BA$1686,I$2,FALSE))</f>
        <v>#N/A</v>
      </c>
      <c r="J11" s="16" t="e">
        <f>IF($C11="B",VLOOKUP($A11,Bat!$A$4:$BF$2320,J$1,FALSE),VLOOKUP($A11,Pit!$A$4:$BA$1686,J$2,FALSE))</f>
        <v>#N/A</v>
      </c>
      <c r="K11" s="17" t="e">
        <f>IF($C11="B",VLOOKUP($A11,Bat!$A$4:$BF$2320,K$1,FALSE),VLOOKUP($A11,Pit!$A$4:$BA$1686,K$2,FALSE))</f>
        <v>#N/A</v>
      </c>
      <c r="L11" s="16" t="e">
        <f>IF($C11="B",VLOOKUP($A11,Bat!$A$4:$BF$2320,L$1,FALSE),VLOOKUP($A11,Pit!$A$4:$BA$1686,L$2,FALSE))</f>
        <v>#N/A</v>
      </c>
      <c r="M11" s="16" t="e">
        <f>IF($C11="B",VLOOKUP($A11,Bat!$A$4:$BF$2320,M$1,FALSE),VLOOKUP($A11,Pit!$A$4:$BA$1686,M$2,FALSE))</f>
        <v>#N/A</v>
      </c>
      <c r="N11" s="16" t="e">
        <f>IF($C11="B",VLOOKUP($A11,Bat!$A$4:$BF$2320,N$1,FALSE),VLOOKUP($A11,Pit!$A$4:$BA$1686,N$2,FALSE))</f>
        <v>#N/A</v>
      </c>
      <c r="O11" s="16" t="e">
        <f>IF($C11="B",VLOOKUP($A11,Bat!$A$4:$BF$2320,O$1,FALSE),VLOOKUP($A11,Pit!$A$4:$BA$1686,O$2,FALSE))</f>
        <v>#N/A</v>
      </c>
      <c r="P11" s="17" t="e">
        <f>IF($C11="B",VLOOKUP($A11,Bat!$A$4:$BF$2320,P$1,FALSE),VLOOKUP($A11,Pit!$A$4:$BA$1686,P$2,FALSE))</f>
        <v>#N/A</v>
      </c>
      <c r="Q11" s="18" t="e">
        <f>IF($C11="B",VLOOKUP($A11,Bat!$A$4:$BF$2320,Q$1,FALSE),VLOOKUP($A11,Pit!$A$4:$BA$1686,Q$2,FALSE))</f>
        <v>#N/A</v>
      </c>
      <c r="R11" s="19" t="e">
        <f>IF($C11="B",VLOOKUP($A11,Bat!$A$4:$BF$2320,R$1,FALSE),VLOOKUP($A11,Pit!$A$4:$BA$1686,R$2,FALSE))</f>
        <v>#N/A</v>
      </c>
      <c r="S11" s="20" t="e">
        <f>IF($C11="B",VLOOKUP($A11,Bat!$A$4:$BF$2320,S$1,FALSE),VLOOKUP($A11,Pit!$A$4:$BA$1686,S$2,FALSE))</f>
        <v>#N/A</v>
      </c>
      <c r="T11" s="17" t="e">
        <f>VLOOKUP(IF($C11="B",VLOOKUP($A11,Bat!$A$4:$AU$2320,T$1,FALSE),VLOOKUP($A11,Pit!$A$4:$BE$1686,T$2,FALSE)),COND!$A$35:$B$41,2,FALSE)</f>
        <v>#N/A</v>
      </c>
      <c r="V11" s="21" t="e">
        <f t="shared" si="2"/>
        <v>#N/A</v>
      </c>
      <c r="W11" s="22" t="e">
        <f t="shared" si="3"/>
        <v>#N/A</v>
      </c>
      <c r="X11" s="16" t="str">
        <f>IFERROR(VLOOKUP($D11,Results37!$F$3:$L$1396,X$1,FALSE),"")</f>
        <v/>
      </c>
      <c r="Y11" s="16" t="str">
        <f>IFERROR(VLOOKUP($D11,Results37!$F$3:$L$1396,Y$1,FALSE),"")</f>
        <v/>
      </c>
      <c r="Z11" s="16" t="str">
        <f>IFERROR(VLOOKUP($D11,Results37!$F$3:$L$1396,Z$1,FALSE),"")</f>
        <v/>
      </c>
      <c r="AA11" s="16" t="str">
        <f>IFERROR(VLOOKUP($D11,Results37!$F$3:$L$1396,AA$1,FALSE),"")</f>
        <v/>
      </c>
    </row>
    <row r="12" spans="1:31" s="21" customFormat="1" x14ac:dyDescent="0.25">
      <c r="A12" s="21" t="s">
        <v>369</v>
      </c>
      <c r="B12" s="21">
        <f t="shared" si="0"/>
        <v>1</v>
      </c>
      <c r="C12" s="21" t="str">
        <f t="shared" si="1"/>
        <v>P</v>
      </c>
      <c r="D12" s="17" t="e">
        <f>IF($C12="B",VLOOKUP($A12,Bat!$A$4:$BF$2320,D$1,FALSE),VLOOKUP($A12,Pit!$A$4:$BA$1686,D$2,FALSE))</f>
        <v>#N/A</v>
      </c>
      <c r="E12" s="16" t="e">
        <f>IF($C12="B",VLOOKUP($A12,Bat!$A$4:$BF$2320,E$1,FALSE),VLOOKUP($A12,Pit!$A$4:$BA$1686,E$2,FALSE))</f>
        <v>#N/A</v>
      </c>
      <c r="F12" s="16" t="e">
        <f>IF($C12="B",VLOOKUP($A12,Bat!$A$4:$BF$2320,F$1,FALSE),VLOOKUP($A12,Pit!$A$4:$BA$1686,F$2,FALSE))</f>
        <v>#N/A</v>
      </c>
      <c r="G12" s="16" t="e">
        <f>IF($C12="B",VLOOKUP($A12,Bat!$A$4:$BF$2320,G$1,FALSE),VLOOKUP($A12,Pit!$A$4:$BA$1686,G$2,FALSE))</f>
        <v>#N/A</v>
      </c>
      <c r="H12" s="16" t="e">
        <f>IF($C12="B",VLOOKUP($A12,Bat!$A$4:$BF$2320,H$1,FALSE),VLOOKUP($A12,Pit!$A$4:$BA$1686,H$2,FALSE))</f>
        <v>#N/A</v>
      </c>
      <c r="I12" s="16" t="e">
        <f>IF($C12="B",VLOOKUP($A12,Bat!$A$4:$BF$2320,I$1,FALSE),VLOOKUP($A12,Pit!$A$4:$BA$1686,I$2,FALSE))</f>
        <v>#N/A</v>
      </c>
      <c r="J12" s="16" t="e">
        <f>IF($C12="B",VLOOKUP($A12,Bat!$A$4:$BF$2320,J$1,FALSE),VLOOKUP($A12,Pit!$A$4:$BA$1686,J$2,FALSE))</f>
        <v>#N/A</v>
      </c>
      <c r="K12" s="17" t="e">
        <f>IF($C12="B",VLOOKUP($A12,Bat!$A$4:$BF$2320,K$1,FALSE),VLOOKUP($A12,Pit!$A$4:$BA$1686,K$2,FALSE))</f>
        <v>#N/A</v>
      </c>
      <c r="L12" s="16" t="e">
        <f>IF($C12="B",VLOOKUP($A12,Bat!$A$4:$BF$2320,L$1,FALSE),VLOOKUP($A12,Pit!$A$4:$BA$1686,L$2,FALSE))</f>
        <v>#N/A</v>
      </c>
      <c r="M12" s="16" t="e">
        <f>IF($C12="B",VLOOKUP($A12,Bat!$A$4:$BF$2320,M$1,FALSE),VLOOKUP($A12,Pit!$A$4:$BA$1686,M$2,FALSE))</f>
        <v>#N/A</v>
      </c>
      <c r="N12" s="16" t="e">
        <f>IF($C12="B",VLOOKUP($A12,Bat!$A$4:$BF$2320,N$1,FALSE),VLOOKUP($A12,Pit!$A$4:$BA$1686,N$2,FALSE))</f>
        <v>#N/A</v>
      </c>
      <c r="O12" s="16" t="e">
        <f>IF($C12="B",VLOOKUP($A12,Bat!$A$4:$BF$2320,O$1,FALSE),VLOOKUP($A12,Pit!$A$4:$BA$1686,O$2,FALSE))</f>
        <v>#N/A</v>
      </c>
      <c r="P12" s="17" t="e">
        <f>IF($C12="B",VLOOKUP($A12,Bat!$A$4:$BF$2320,P$1,FALSE),VLOOKUP($A12,Pit!$A$4:$BA$1686,P$2,FALSE))</f>
        <v>#N/A</v>
      </c>
      <c r="Q12" s="18" t="e">
        <f>IF($C12="B",VLOOKUP($A12,Bat!$A$4:$BF$2320,Q$1,FALSE),VLOOKUP($A12,Pit!$A$4:$BA$1686,Q$2,FALSE))</f>
        <v>#N/A</v>
      </c>
      <c r="R12" s="19" t="e">
        <f>IF($C12="B",VLOOKUP($A12,Bat!$A$4:$BF$2320,R$1,FALSE),VLOOKUP($A12,Pit!$A$4:$BA$1686,R$2,FALSE))</f>
        <v>#N/A</v>
      </c>
      <c r="S12" s="20" t="e">
        <f>IF($C12="B",VLOOKUP($A12,Bat!$A$4:$BF$2320,S$1,FALSE),VLOOKUP($A12,Pit!$A$4:$BA$1686,S$2,FALSE))</f>
        <v>#N/A</v>
      </c>
      <c r="T12" s="17" t="e">
        <f>VLOOKUP(IF($C12="B",VLOOKUP($A12,Bat!$A$4:$AU$2320,T$1,FALSE),VLOOKUP($A12,Pit!$A$4:$BE$1686,T$2,FALSE)),COND!$A$35:$B$41,2,FALSE)</f>
        <v>#N/A</v>
      </c>
      <c r="V12" s="21" t="e">
        <f t="shared" si="2"/>
        <v>#N/A</v>
      </c>
      <c r="W12" s="22" t="e">
        <f t="shared" si="3"/>
        <v>#N/A</v>
      </c>
      <c r="X12" s="16" t="str">
        <f>IFERROR(VLOOKUP($D12,Results37!$F$3:$L$1396,X$1,FALSE),"")</f>
        <v/>
      </c>
      <c r="Y12" s="16" t="str">
        <f>IFERROR(VLOOKUP($D12,Results37!$F$3:$L$1396,Y$1,FALSE),"")</f>
        <v/>
      </c>
      <c r="Z12" s="16" t="str">
        <f>IFERROR(VLOOKUP($D12,Results37!$F$3:$L$1396,Z$1,FALSE),"")</f>
        <v/>
      </c>
      <c r="AA12" s="16" t="str">
        <f>IFERROR(VLOOKUP($D12,Results37!$F$3:$L$1396,AA$1,FALSE),"")</f>
        <v/>
      </c>
    </row>
    <row r="13" spans="1:31" s="21" customFormat="1" x14ac:dyDescent="0.25">
      <c r="A13" s="21" t="s">
        <v>371</v>
      </c>
      <c r="B13" s="21">
        <f t="shared" si="0"/>
        <v>1</v>
      </c>
      <c r="C13" s="21" t="str">
        <f t="shared" si="1"/>
        <v>B</v>
      </c>
      <c r="D13" s="17" t="e">
        <f>IF($C13="B",VLOOKUP($A13,Bat!$A$4:$BF$2320,D$1,FALSE),VLOOKUP($A13,Pit!$A$4:$BA$1686,D$2,FALSE))</f>
        <v>#N/A</v>
      </c>
      <c r="E13" s="16" t="e">
        <f>IF($C13="B",VLOOKUP($A13,Bat!$A$4:$BF$2320,E$1,FALSE),VLOOKUP($A13,Pit!$A$4:$BA$1686,E$2,FALSE))</f>
        <v>#N/A</v>
      </c>
      <c r="F13" s="16" t="e">
        <f>IF($C13="B",VLOOKUP($A13,Bat!$A$4:$BF$2320,F$1,FALSE),VLOOKUP($A13,Pit!$A$4:$BA$1686,F$2,FALSE))</f>
        <v>#N/A</v>
      </c>
      <c r="G13" s="16" t="e">
        <f>IF($C13="B",VLOOKUP($A13,Bat!$A$4:$BF$2320,G$1,FALSE),VLOOKUP($A13,Pit!$A$4:$BA$1686,G$2,FALSE))</f>
        <v>#N/A</v>
      </c>
      <c r="H13" s="16" t="e">
        <f>IF($C13="B",VLOOKUP($A13,Bat!$A$4:$BF$2320,H$1,FALSE),VLOOKUP($A13,Pit!$A$4:$BA$1686,H$2,FALSE))</f>
        <v>#N/A</v>
      </c>
      <c r="I13" s="16" t="e">
        <f>IF($C13="B",VLOOKUP($A13,Bat!$A$4:$BF$2320,I$1,FALSE),VLOOKUP($A13,Pit!$A$4:$BA$1686,I$2,FALSE))</f>
        <v>#N/A</v>
      </c>
      <c r="J13" s="16" t="e">
        <f>IF($C13="B",VLOOKUP($A13,Bat!$A$4:$BF$2320,J$1,FALSE),VLOOKUP($A13,Pit!$A$4:$BA$1686,J$2,FALSE))</f>
        <v>#N/A</v>
      </c>
      <c r="K13" s="17" t="e">
        <f>IF($C13="B",VLOOKUP($A13,Bat!$A$4:$BF$2320,K$1,FALSE),VLOOKUP($A13,Pit!$A$4:$BA$1686,K$2,FALSE))</f>
        <v>#N/A</v>
      </c>
      <c r="L13" s="16" t="e">
        <f>IF($C13="B",VLOOKUP($A13,Bat!$A$4:$BF$2320,L$1,FALSE),VLOOKUP($A13,Pit!$A$4:$BA$1686,L$2,FALSE))</f>
        <v>#N/A</v>
      </c>
      <c r="M13" s="16" t="e">
        <f>IF($C13="B",VLOOKUP($A13,Bat!$A$4:$BF$2320,M$1,FALSE),VLOOKUP($A13,Pit!$A$4:$BA$1686,M$2,FALSE))</f>
        <v>#N/A</v>
      </c>
      <c r="N13" s="16" t="e">
        <f>IF($C13="B",VLOOKUP($A13,Bat!$A$4:$BF$2320,N$1,FALSE),VLOOKUP($A13,Pit!$A$4:$BA$1686,N$2,FALSE))</f>
        <v>#N/A</v>
      </c>
      <c r="O13" s="16" t="e">
        <f>IF($C13="B",VLOOKUP($A13,Bat!$A$4:$BF$2320,O$1,FALSE),VLOOKUP($A13,Pit!$A$4:$BA$1686,O$2,FALSE))</f>
        <v>#N/A</v>
      </c>
      <c r="P13" s="17" t="e">
        <f>IF($C13="B",VLOOKUP($A13,Bat!$A$4:$BF$2320,P$1,FALSE),VLOOKUP($A13,Pit!$A$4:$BA$1686,P$2,FALSE))</f>
        <v>#N/A</v>
      </c>
      <c r="Q13" s="18" t="e">
        <f>IF($C13="B",VLOOKUP($A13,Bat!$A$4:$BF$2320,Q$1,FALSE),VLOOKUP($A13,Pit!$A$4:$BA$1686,Q$2,FALSE))</f>
        <v>#N/A</v>
      </c>
      <c r="R13" s="19" t="e">
        <f>IF($C13="B",VLOOKUP($A13,Bat!$A$4:$BF$2320,R$1,FALSE),VLOOKUP($A13,Pit!$A$4:$BA$1686,R$2,FALSE))</f>
        <v>#N/A</v>
      </c>
      <c r="S13" s="20" t="e">
        <f>IF($C13="B",VLOOKUP($A13,Bat!$A$4:$BF$2320,S$1,FALSE),VLOOKUP($A13,Pit!$A$4:$BA$1686,S$2,FALSE))</f>
        <v>#N/A</v>
      </c>
      <c r="T13" s="17" t="e">
        <f>VLOOKUP(IF($C13="B",VLOOKUP($A13,Bat!$A$4:$AU$2320,T$1,FALSE),VLOOKUP($A13,Pit!$A$4:$BE$1686,T$2,FALSE)),COND!$A$35:$B$41,2,FALSE)</f>
        <v>#N/A</v>
      </c>
      <c r="V13" s="21" t="e">
        <f t="shared" si="2"/>
        <v>#N/A</v>
      </c>
      <c r="W13" s="22" t="e">
        <f t="shared" si="3"/>
        <v>#N/A</v>
      </c>
      <c r="X13" s="16" t="str">
        <f>IFERROR(VLOOKUP($D13,Results37!$F$3:$L$1396,X$1,FALSE),"")</f>
        <v/>
      </c>
      <c r="Y13" s="16" t="str">
        <f>IFERROR(VLOOKUP($D13,Results37!$F$3:$L$1396,Y$1,FALSE),"")</f>
        <v/>
      </c>
      <c r="Z13" s="16" t="str">
        <f>IFERROR(VLOOKUP($D13,Results37!$F$3:$L$1396,Z$1,FALSE),"")</f>
        <v/>
      </c>
      <c r="AA13" s="16" t="str">
        <f>IFERROR(VLOOKUP($D13,Results37!$F$3:$L$1396,AA$1,FALSE),"")</f>
        <v/>
      </c>
    </row>
    <row r="14" spans="1:31" s="21" customFormat="1" x14ac:dyDescent="0.25">
      <c r="A14" s="21" t="s">
        <v>361</v>
      </c>
      <c r="B14" s="21">
        <f t="shared" si="0"/>
        <v>1</v>
      </c>
      <c r="C14" s="21" t="str">
        <f t="shared" si="1"/>
        <v>B</v>
      </c>
      <c r="D14" s="17" t="e">
        <f>IF($C14="B",VLOOKUP($A14,Bat!$A$4:$BF$2320,D$1,FALSE),VLOOKUP($A14,Pit!$A$4:$BA$1686,D$2,FALSE))</f>
        <v>#N/A</v>
      </c>
      <c r="E14" s="16" t="e">
        <f>IF($C14="B",VLOOKUP($A14,Bat!$A$4:$BF$2320,E$1,FALSE),VLOOKUP($A14,Pit!$A$4:$BA$1686,E$2,FALSE))</f>
        <v>#N/A</v>
      </c>
      <c r="F14" s="16" t="e">
        <f>IF($C14="B",VLOOKUP($A14,Bat!$A$4:$BF$2320,F$1,FALSE),VLOOKUP($A14,Pit!$A$4:$BA$1686,F$2,FALSE))</f>
        <v>#N/A</v>
      </c>
      <c r="G14" s="16" t="e">
        <f>IF($C14="B",VLOOKUP($A14,Bat!$A$4:$BF$2320,G$1,FALSE),VLOOKUP($A14,Pit!$A$4:$BA$1686,G$2,FALSE))</f>
        <v>#N/A</v>
      </c>
      <c r="H14" s="16" t="e">
        <f>IF($C14="B",VLOOKUP($A14,Bat!$A$4:$BF$2320,H$1,FALSE),VLOOKUP($A14,Pit!$A$4:$BA$1686,H$2,FALSE))</f>
        <v>#N/A</v>
      </c>
      <c r="I14" s="16" t="e">
        <f>IF($C14="B",VLOOKUP($A14,Bat!$A$4:$BF$2320,I$1,FALSE),VLOOKUP($A14,Pit!$A$4:$BA$1686,I$2,FALSE))</f>
        <v>#N/A</v>
      </c>
      <c r="J14" s="16" t="e">
        <f>IF($C14="B",VLOOKUP($A14,Bat!$A$4:$BF$2320,J$1,FALSE),VLOOKUP($A14,Pit!$A$4:$BA$1686,J$2,FALSE))</f>
        <v>#N/A</v>
      </c>
      <c r="K14" s="17" t="e">
        <f>IF($C14="B",VLOOKUP($A14,Bat!$A$4:$BF$2320,K$1,FALSE),VLOOKUP($A14,Pit!$A$4:$BA$1686,K$2,FALSE))</f>
        <v>#N/A</v>
      </c>
      <c r="L14" s="16" t="e">
        <f>IF($C14="B",VLOOKUP($A14,Bat!$A$4:$BF$2320,L$1,FALSE),VLOOKUP($A14,Pit!$A$4:$BA$1686,L$2,FALSE))</f>
        <v>#N/A</v>
      </c>
      <c r="M14" s="16" t="e">
        <f>IF($C14="B",VLOOKUP($A14,Bat!$A$4:$BF$2320,M$1,FALSE),VLOOKUP($A14,Pit!$A$4:$BA$1686,M$2,FALSE))</f>
        <v>#N/A</v>
      </c>
      <c r="N14" s="16" t="e">
        <f>IF($C14="B",VLOOKUP($A14,Bat!$A$4:$BF$2320,N$1,FALSE),VLOOKUP($A14,Pit!$A$4:$BA$1686,N$2,FALSE))</f>
        <v>#N/A</v>
      </c>
      <c r="O14" s="16" t="e">
        <f>IF($C14="B",VLOOKUP($A14,Bat!$A$4:$BF$2320,O$1,FALSE),VLOOKUP($A14,Pit!$A$4:$BA$1686,O$2,FALSE))</f>
        <v>#N/A</v>
      </c>
      <c r="P14" s="17" t="e">
        <f>IF($C14="B",VLOOKUP($A14,Bat!$A$4:$BF$2320,P$1,FALSE),VLOOKUP($A14,Pit!$A$4:$BA$1686,P$2,FALSE))</f>
        <v>#N/A</v>
      </c>
      <c r="Q14" s="18" t="e">
        <f>IF($C14="B",VLOOKUP($A14,Bat!$A$4:$BF$2320,Q$1,FALSE),VLOOKUP($A14,Pit!$A$4:$BA$1686,Q$2,FALSE))</f>
        <v>#N/A</v>
      </c>
      <c r="R14" s="19" t="e">
        <f>IF($C14="B",VLOOKUP($A14,Bat!$A$4:$BF$2320,R$1,FALSE),VLOOKUP($A14,Pit!$A$4:$BA$1686,R$2,FALSE))</f>
        <v>#N/A</v>
      </c>
      <c r="S14" s="20" t="e">
        <f>IF($C14="B",VLOOKUP($A14,Bat!$A$4:$BF$2320,S$1,FALSE),VLOOKUP($A14,Pit!$A$4:$BA$1686,S$2,FALSE))</f>
        <v>#N/A</v>
      </c>
      <c r="T14" s="17" t="e">
        <f>VLOOKUP(IF($C14="B",VLOOKUP($A14,Bat!$A$4:$AU$2320,T$1,FALSE),VLOOKUP($A14,Pit!$A$4:$BE$1686,T$2,FALSE)),COND!$A$35:$B$41,2,FALSE)</f>
        <v>#N/A</v>
      </c>
      <c r="V14" s="21" t="e">
        <f t="shared" si="2"/>
        <v>#N/A</v>
      </c>
      <c r="W14" s="22" t="e">
        <f t="shared" si="3"/>
        <v>#N/A</v>
      </c>
      <c r="X14" s="16" t="str">
        <f>IFERROR(VLOOKUP($D14,Results37!$F$3:$L$1396,X$1,FALSE),"")</f>
        <v/>
      </c>
      <c r="Y14" s="16" t="str">
        <f>IFERROR(VLOOKUP($D14,Results37!$F$3:$L$1396,Y$1,FALSE),"")</f>
        <v/>
      </c>
      <c r="Z14" s="16" t="str">
        <f>IFERROR(VLOOKUP($D14,Results37!$F$3:$L$1396,Z$1,FALSE),"")</f>
        <v/>
      </c>
      <c r="AA14" s="16" t="str">
        <f>IFERROR(VLOOKUP($D14,Results37!$F$3:$L$1396,AA$1,FALSE),"")</f>
        <v/>
      </c>
    </row>
    <row r="15" spans="1:31" s="21" customFormat="1" x14ac:dyDescent="0.25">
      <c r="A15" s="21" t="s">
        <v>362</v>
      </c>
      <c r="B15" s="21">
        <f t="shared" si="0"/>
        <v>1</v>
      </c>
      <c r="C15" s="21" t="str">
        <f t="shared" si="1"/>
        <v>B</v>
      </c>
      <c r="D15" s="17" t="e">
        <f>IF($C15="B",VLOOKUP($A15,Bat!$A$4:$BF$2320,D$1,FALSE),VLOOKUP($A15,Pit!$A$4:$BA$1686,D$2,FALSE))</f>
        <v>#N/A</v>
      </c>
      <c r="E15" s="16" t="e">
        <f>IF($C15="B",VLOOKUP($A15,Bat!$A$4:$BF$2320,E$1,FALSE),VLOOKUP($A15,Pit!$A$4:$BA$1686,E$2,FALSE))</f>
        <v>#N/A</v>
      </c>
      <c r="F15" s="16" t="e">
        <f>IF($C15="B",VLOOKUP($A15,Bat!$A$4:$BF$2320,F$1,FALSE),VLOOKUP($A15,Pit!$A$4:$BA$1686,F$2,FALSE))</f>
        <v>#N/A</v>
      </c>
      <c r="G15" s="16" t="e">
        <f>IF($C15="B",VLOOKUP($A15,Bat!$A$4:$BF$2320,G$1,FALSE),VLOOKUP($A15,Pit!$A$4:$BA$1686,G$2,FALSE))</f>
        <v>#N/A</v>
      </c>
      <c r="H15" s="16" t="e">
        <f>IF($C15="B",VLOOKUP($A15,Bat!$A$4:$BF$2320,H$1,FALSE),VLOOKUP($A15,Pit!$A$4:$BA$1686,H$2,FALSE))</f>
        <v>#N/A</v>
      </c>
      <c r="I15" s="16" t="e">
        <f>IF($C15="B",VLOOKUP($A15,Bat!$A$4:$BF$2320,I$1,FALSE),VLOOKUP($A15,Pit!$A$4:$BA$1686,I$2,FALSE))</f>
        <v>#N/A</v>
      </c>
      <c r="J15" s="16" t="e">
        <f>IF($C15="B",VLOOKUP($A15,Bat!$A$4:$BF$2320,J$1,FALSE),VLOOKUP($A15,Pit!$A$4:$BA$1686,J$2,FALSE))</f>
        <v>#N/A</v>
      </c>
      <c r="K15" s="17" t="e">
        <f>IF($C15="B",VLOOKUP($A15,Bat!$A$4:$BF$2320,K$1,FALSE),VLOOKUP($A15,Pit!$A$4:$BA$1686,K$2,FALSE))</f>
        <v>#N/A</v>
      </c>
      <c r="L15" s="16" t="e">
        <f>IF($C15="B",VLOOKUP($A15,Bat!$A$4:$BF$2320,L$1,FALSE),VLOOKUP($A15,Pit!$A$4:$BA$1686,L$2,FALSE))</f>
        <v>#N/A</v>
      </c>
      <c r="M15" s="16" t="e">
        <f>IF($C15="B",VLOOKUP($A15,Bat!$A$4:$BF$2320,M$1,FALSE),VLOOKUP($A15,Pit!$A$4:$BA$1686,M$2,FALSE))</f>
        <v>#N/A</v>
      </c>
      <c r="N15" s="16" t="e">
        <f>IF($C15="B",VLOOKUP($A15,Bat!$A$4:$BF$2320,N$1,FALSE),VLOOKUP($A15,Pit!$A$4:$BA$1686,N$2,FALSE))</f>
        <v>#N/A</v>
      </c>
      <c r="O15" s="16" t="e">
        <f>IF($C15="B",VLOOKUP($A15,Bat!$A$4:$BF$2320,O$1,FALSE),VLOOKUP($A15,Pit!$A$4:$BA$1686,O$2,FALSE))</f>
        <v>#N/A</v>
      </c>
      <c r="P15" s="17" t="e">
        <f>IF($C15="B",VLOOKUP($A15,Bat!$A$4:$BF$2320,P$1,FALSE),VLOOKUP($A15,Pit!$A$4:$BA$1686,P$2,FALSE))</f>
        <v>#N/A</v>
      </c>
      <c r="Q15" s="18" t="e">
        <f>IF($C15="B",VLOOKUP($A15,Bat!$A$4:$BF$2320,Q$1,FALSE),VLOOKUP($A15,Pit!$A$4:$BA$1686,Q$2,FALSE))</f>
        <v>#N/A</v>
      </c>
      <c r="R15" s="19" t="e">
        <f>IF($C15="B",VLOOKUP($A15,Bat!$A$4:$BF$2320,R$1,FALSE),VLOOKUP($A15,Pit!$A$4:$BA$1686,R$2,FALSE))</f>
        <v>#N/A</v>
      </c>
      <c r="S15" s="20" t="e">
        <f>IF($C15="B",VLOOKUP($A15,Bat!$A$4:$BF$2320,S$1,FALSE),VLOOKUP($A15,Pit!$A$4:$BA$1686,S$2,FALSE))</f>
        <v>#N/A</v>
      </c>
      <c r="T15" s="17" t="e">
        <f>VLOOKUP(IF($C15="B",VLOOKUP($A15,Bat!$A$4:$AU$2320,T$1,FALSE),VLOOKUP($A15,Pit!$A$4:$BE$1686,T$2,FALSE)),COND!$A$35:$B$41,2,FALSE)</f>
        <v>#N/A</v>
      </c>
      <c r="V15" s="21" t="e">
        <f t="shared" si="2"/>
        <v>#N/A</v>
      </c>
      <c r="W15" s="22" t="e">
        <f t="shared" si="3"/>
        <v>#N/A</v>
      </c>
      <c r="X15" s="16" t="str">
        <f>IFERROR(VLOOKUP($D15,Results37!$F$3:$L$1396,X$1,FALSE),"")</f>
        <v/>
      </c>
      <c r="Y15" s="16" t="str">
        <f>IFERROR(VLOOKUP($D15,Results37!$F$3:$L$1396,Y$1,FALSE),"")</f>
        <v/>
      </c>
      <c r="Z15" s="16" t="str">
        <f>IFERROR(VLOOKUP($D15,Results37!$F$3:$L$1396,Z$1,FALSE),"")</f>
        <v/>
      </c>
      <c r="AA15" s="16" t="str">
        <f>IFERROR(VLOOKUP($D15,Results37!$F$3:$L$1396,AA$1,FALSE),"")</f>
        <v/>
      </c>
    </row>
    <row r="16" spans="1:31" s="21" customFormat="1" x14ac:dyDescent="0.25">
      <c r="A16" s="21" t="s">
        <v>366</v>
      </c>
      <c r="B16" s="21">
        <f t="shared" si="0"/>
        <v>1</v>
      </c>
      <c r="C16" s="21" t="str">
        <f t="shared" si="1"/>
        <v>P</v>
      </c>
      <c r="D16" s="17" t="e">
        <f>IF($C16="B",VLOOKUP($A16,Bat!$A$4:$BF$2320,D$1,FALSE),VLOOKUP($A16,Pit!$A$4:$BA$1686,D$2,FALSE))</f>
        <v>#N/A</v>
      </c>
      <c r="E16" s="16" t="e">
        <f>IF($C16="B",VLOOKUP($A16,Bat!$A$4:$BF$2320,E$1,FALSE),VLOOKUP($A16,Pit!$A$4:$BA$1686,E$2,FALSE))</f>
        <v>#N/A</v>
      </c>
      <c r="F16" s="16" t="e">
        <f>IF($C16="B",VLOOKUP($A16,Bat!$A$4:$BF$2320,F$1,FALSE),VLOOKUP($A16,Pit!$A$4:$BA$1686,F$2,FALSE))</f>
        <v>#N/A</v>
      </c>
      <c r="G16" s="16" t="e">
        <f>IF($C16="B",VLOOKUP($A16,Bat!$A$4:$BF$2320,G$1,FALSE),VLOOKUP($A16,Pit!$A$4:$BA$1686,G$2,FALSE))</f>
        <v>#N/A</v>
      </c>
      <c r="H16" s="16" t="e">
        <f>IF($C16="B",VLOOKUP($A16,Bat!$A$4:$BF$2320,H$1,FALSE),VLOOKUP($A16,Pit!$A$4:$BA$1686,H$2,FALSE))</f>
        <v>#N/A</v>
      </c>
      <c r="I16" s="16" t="e">
        <f>IF($C16="B",VLOOKUP($A16,Bat!$A$4:$BF$2320,I$1,FALSE),VLOOKUP($A16,Pit!$A$4:$BA$1686,I$2,FALSE))</f>
        <v>#N/A</v>
      </c>
      <c r="J16" s="16" t="e">
        <f>IF($C16="B",VLOOKUP($A16,Bat!$A$4:$BF$2320,J$1,FALSE),VLOOKUP($A16,Pit!$A$4:$BA$1686,J$2,FALSE))</f>
        <v>#N/A</v>
      </c>
      <c r="K16" s="17" t="e">
        <f>IF($C16="B",VLOOKUP($A16,Bat!$A$4:$BF$2320,K$1,FALSE),VLOOKUP($A16,Pit!$A$4:$BA$1686,K$2,FALSE))</f>
        <v>#N/A</v>
      </c>
      <c r="L16" s="16" t="e">
        <f>IF($C16="B",VLOOKUP($A16,Bat!$A$4:$BF$2320,L$1,FALSE),VLOOKUP($A16,Pit!$A$4:$BA$1686,L$2,FALSE))</f>
        <v>#N/A</v>
      </c>
      <c r="M16" s="16" t="e">
        <f>IF($C16="B",VLOOKUP($A16,Bat!$A$4:$BF$2320,M$1,FALSE),VLOOKUP($A16,Pit!$A$4:$BA$1686,M$2,FALSE))</f>
        <v>#N/A</v>
      </c>
      <c r="N16" s="16" t="e">
        <f>IF($C16="B",VLOOKUP($A16,Bat!$A$4:$BF$2320,N$1,FALSE),VLOOKUP($A16,Pit!$A$4:$BA$1686,N$2,FALSE))</f>
        <v>#N/A</v>
      </c>
      <c r="O16" s="16" t="e">
        <f>IF($C16="B",VLOOKUP($A16,Bat!$A$4:$BF$2320,O$1,FALSE),VLOOKUP($A16,Pit!$A$4:$BA$1686,O$2,FALSE))</f>
        <v>#N/A</v>
      </c>
      <c r="P16" s="17" t="e">
        <f>IF($C16="B",VLOOKUP($A16,Bat!$A$4:$BF$2320,P$1,FALSE),VLOOKUP($A16,Pit!$A$4:$BA$1686,P$2,FALSE))</f>
        <v>#N/A</v>
      </c>
      <c r="Q16" s="18" t="e">
        <f>IF($C16="B",VLOOKUP($A16,Bat!$A$4:$BF$2320,Q$1,FALSE),VLOOKUP($A16,Pit!$A$4:$BA$1686,Q$2,FALSE))</f>
        <v>#N/A</v>
      </c>
      <c r="R16" s="19" t="e">
        <f>IF($C16="B",VLOOKUP($A16,Bat!$A$4:$BF$2320,R$1,FALSE),VLOOKUP($A16,Pit!$A$4:$BA$1686,R$2,FALSE))</f>
        <v>#N/A</v>
      </c>
      <c r="S16" s="20" t="e">
        <f>IF($C16="B",VLOOKUP($A16,Bat!$A$4:$BF$2320,S$1,FALSE),VLOOKUP($A16,Pit!$A$4:$BA$1686,S$2,FALSE))</f>
        <v>#N/A</v>
      </c>
      <c r="T16" s="17" t="e">
        <f>VLOOKUP(IF($C16="B",VLOOKUP($A16,Bat!$A$4:$AU$2320,T$1,FALSE),VLOOKUP($A16,Pit!$A$4:$BE$1686,T$2,FALSE)),COND!$A$35:$B$41,2,FALSE)</f>
        <v>#N/A</v>
      </c>
      <c r="V16" s="21" t="e">
        <f t="shared" si="2"/>
        <v>#N/A</v>
      </c>
      <c r="W16" s="22" t="e">
        <f t="shared" si="3"/>
        <v>#N/A</v>
      </c>
      <c r="X16" s="16" t="str">
        <f>IFERROR(VLOOKUP($D16,Results37!$F$3:$L$1396,X$1,FALSE),"")</f>
        <v/>
      </c>
      <c r="Y16" s="16" t="str">
        <f>IFERROR(VLOOKUP($D16,Results37!$F$3:$L$1396,Y$1,FALSE),"")</f>
        <v/>
      </c>
      <c r="Z16" s="16" t="str">
        <f>IFERROR(VLOOKUP($D16,Results37!$F$3:$L$1396,Z$1,FALSE),"")</f>
        <v/>
      </c>
      <c r="AA16" s="16" t="str">
        <f>IFERROR(VLOOKUP($D16,Results37!$F$3:$L$1396,AA$1,FALSE),"")</f>
        <v/>
      </c>
    </row>
    <row r="17" spans="1:27" s="21" customFormat="1" x14ac:dyDescent="0.25">
      <c r="A17" s="21" t="s">
        <v>368</v>
      </c>
      <c r="B17" s="21">
        <f t="shared" si="0"/>
        <v>1</v>
      </c>
      <c r="C17" s="21" t="str">
        <f t="shared" si="1"/>
        <v>P</v>
      </c>
      <c r="D17" s="17" t="e">
        <f>IF($C17="B",VLOOKUP($A17,Bat!$A$4:$BF$2320,D$1,FALSE),VLOOKUP($A17,Pit!$A$4:$BA$1686,D$2,FALSE))</f>
        <v>#N/A</v>
      </c>
      <c r="E17" s="16" t="e">
        <f>IF($C17="B",VLOOKUP($A17,Bat!$A$4:$BF$2320,E$1,FALSE),VLOOKUP($A17,Pit!$A$4:$BA$1686,E$2,FALSE))</f>
        <v>#N/A</v>
      </c>
      <c r="F17" s="16" t="e">
        <f>IF($C17="B",VLOOKUP($A17,Bat!$A$4:$BF$2320,F$1,FALSE),VLOOKUP($A17,Pit!$A$4:$BA$1686,F$2,FALSE))</f>
        <v>#N/A</v>
      </c>
      <c r="G17" s="16" t="e">
        <f>IF($C17="B",VLOOKUP($A17,Bat!$A$4:$BF$2320,G$1,FALSE),VLOOKUP($A17,Pit!$A$4:$BA$1686,G$2,FALSE))</f>
        <v>#N/A</v>
      </c>
      <c r="H17" s="16" t="e">
        <f>IF($C17="B",VLOOKUP($A17,Bat!$A$4:$BF$2320,H$1,FALSE),VLOOKUP($A17,Pit!$A$4:$BA$1686,H$2,FALSE))</f>
        <v>#N/A</v>
      </c>
      <c r="I17" s="16" t="e">
        <f>IF($C17="B",VLOOKUP($A17,Bat!$A$4:$BF$2320,I$1,FALSE),VLOOKUP($A17,Pit!$A$4:$BA$1686,I$2,FALSE))</f>
        <v>#N/A</v>
      </c>
      <c r="J17" s="16" t="e">
        <f>IF($C17="B",VLOOKUP($A17,Bat!$A$4:$BF$2320,J$1,FALSE),VLOOKUP($A17,Pit!$A$4:$BA$1686,J$2,FALSE))</f>
        <v>#N/A</v>
      </c>
      <c r="K17" s="17" t="e">
        <f>IF($C17="B",VLOOKUP($A17,Bat!$A$4:$BF$2320,K$1,FALSE),VLOOKUP($A17,Pit!$A$4:$BA$1686,K$2,FALSE))</f>
        <v>#N/A</v>
      </c>
      <c r="L17" s="16" t="e">
        <f>IF($C17="B",VLOOKUP($A17,Bat!$A$4:$BF$2320,L$1,FALSE),VLOOKUP($A17,Pit!$A$4:$BA$1686,L$2,FALSE))</f>
        <v>#N/A</v>
      </c>
      <c r="M17" s="16" t="e">
        <f>IF($C17="B",VLOOKUP($A17,Bat!$A$4:$BF$2320,M$1,FALSE),VLOOKUP($A17,Pit!$A$4:$BA$1686,M$2,FALSE))</f>
        <v>#N/A</v>
      </c>
      <c r="N17" s="16" t="e">
        <f>IF($C17="B",VLOOKUP($A17,Bat!$A$4:$BF$2320,N$1,FALSE),VLOOKUP($A17,Pit!$A$4:$BA$1686,N$2,FALSE))</f>
        <v>#N/A</v>
      </c>
      <c r="O17" s="16" t="e">
        <f>IF($C17="B",VLOOKUP($A17,Bat!$A$4:$BF$2320,O$1,FALSE),VLOOKUP($A17,Pit!$A$4:$BA$1686,O$2,FALSE))</f>
        <v>#N/A</v>
      </c>
      <c r="P17" s="17" t="e">
        <f>IF($C17="B",VLOOKUP($A17,Bat!$A$4:$BF$2320,P$1,FALSE),VLOOKUP($A17,Pit!$A$4:$BA$1686,P$2,FALSE))</f>
        <v>#N/A</v>
      </c>
      <c r="Q17" s="18" t="e">
        <f>IF($C17="B",VLOOKUP($A17,Bat!$A$4:$BF$2320,Q$1,FALSE),VLOOKUP($A17,Pit!$A$4:$BA$1686,Q$2,FALSE))</f>
        <v>#N/A</v>
      </c>
      <c r="R17" s="19" t="e">
        <f>IF($C17="B",VLOOKUP($A17,Bat!$A$4:$BF$2320,R$1,FALSE),VLOOKUP($A17,Pit!$A$4:$BA$1686,R$2,FALSE))</f>
        <v>#N/A</v>
      </c>
      <c r="S17" s="20" t="e">
        <f>IF($C17="B",VLOOKUP($A17,Bat!$A$4:$BF$2320,S$1,FALSE),VLOOKUP($A17,Pit!$A$4:$BA$1686,S$2,FALSE))</f>
        <v>#N/A</v>
      </c>
      <c r="T17" s="17" t="e">
        <f>VLOOKUP(IF($C17="B",VLOOKUP($A17,Bat!$A$4:$AU$2320,T$1,FALSE),VLOOKUP($A17,Pit!$A$4:$BE$1686,T$2,FALSE)),COND!$A$35:$B$41,2,FALSE)</f>
        <v>#N/A</v>
      </c>
      <c r="V17" s="21" t="e">
        <f t="shared" si="2"/>
        <v>#N/A</v>
      </c>
      <c r="W17" s="22" t="e">
        <f t="shared" si="3"/>
        <v>#N/A</v>
      </c>
      <c r="X17" s="16" t="str">
        <f>IFERROR(VLOOKUP($D17,Results37!$F$3:$L$1396,X$1,FALSE),"")</f>
        <v/>
      </c>
      <c r="Y17" s="16" t="str">
        <f>IFERROR(VLOOKUP($D17,Results37!$F$3:$L$1396,Y$1,FALSE),"")</f>
        <v/>
      </c>
      <c r="Z17" s="16" t="str">
        <f>IFERROR(VLOOKUP($D17,Results37!$F$3:$L$1396,Z$1,FALSE),"")</f>
        <v/>
      </c>
      <c r="AA17" s="16" t="str">
        <f>IFERROR(VLOOKUP($D17,Results37!$F$3:$L$1396,AA$1,FALSE),"")</f>
        <v/>
      </c>
    </row>
    <row r="18" spans="1:27" s="21" customFormat="1" x14ac:dyDescent="0.25">
      <c r="A18" s="21" t="s">
        <v>404</v>
      </c>
      <c r="B18" s="21">
        <f t="shared" si="0"/>
        <v>1</v>
      </c>
      <c r="C18" s="21" t="str">
        <f t="shared" si="1"/>
        <v>P</v>
      </c>
      <c r="D18" s="17" t="e">
        <f>IF($C18="B",VLOOKUP($A18,Bat!$A$4:$BF$2320,D$1,FALSE),VLOOKUP($A18,Pit!$A$4:$BA$1686,D$2,FALSE))</f>
        <v>#N/A</v>
      </c>
      <c r="E18" s="16" t="e">
        <f>IF($C18="B",VLOOKUP($A18,Bat!$A$4:$BF$2320,E$1,FALSE),VLOOKUP($A18,Pit!$A$4:$BA$1686,E$2,FALSE))</f>
        <v>#N/A</v>
      </c>
      <c r="F18" s="16" t="e">
        <f>IF($C18="B",VLOOKUP($A18,Bat!$A$4:$BF$2320,F$1,FALSE),VLOOKUP($A18,Pit!$A$4:$BA$1686,F$2,FALSE))</f>
        <v>#N/A</v>
      </c>
      <c r="G18" s="16" t="e">
        <f>IF($C18="B",VLOOKUP($A18,Bat!$A$4:$BF$2320,G$1,FALSE),VLOOKUP($A18,Pit!$A$4:$BA$1686,G$2,FALSE))</f>
        <v>#N/A</v>
      </c>
      <c r="H18" s="16" t="e">
        <f>IF($C18="B",VLOOKUP($A18,Bat!$A$4:$BF$2320,H$1,FALSE),VLOOKUP($A18,Pit!$A$4:$BA$1686,H$2,FALSE))</f>
        <v>#N/A</v>
      </c>
      <c r="I18" s="16" t="e">
        <f>IF($C18="B",VLOOKUP($A18,Bat!$A$4:$BF$2320,I$1,FALSE),VLOOKUP($A18,Pit!$A$4:$BA$1686,I$2,FALSE))</f>
        <v>#N/A</v>
      </c>
      <c r="J18" s="16" t="e">
        <f>IF($C18="B",VLOOKUP($A18,Bat!$A$4:$BF$2320,J$1,FALSE),VLOOKUP($A18,Pit!$A$4:$BA$1686,J$2,FALSE))</f>
        <v>#N/A</v>
      </c>
      <c r="K18" s="17" t="e">
        <f>IF($C18="B",VLOOKUP($A18,Bat!$A$4:$BF$2320,K$1,FALSE),VLOOKUP($A18,Pit!$A$4:$BA$1686,K$2,FALSE))</f>
        <v>#N/A</v>
      </c>
      <c r="L18" s="16" t="e">
        <f>IF($C18="B",VLOOKUP($A18,Bat!$A$4:$BF$2320,L$1,FALSE),VLOOKUP($A18,Pit!$A$4:$BA$1686,L$2,FALSE))</f>
        <v>#N/A</v>
      </c>
      <c r="M18" s="16" t="e">
        <f>IF($C18="B",VLOOKUP($A18,Bat!$A$4:$BF$2320,M$1,FALSE),VLOOKUP($A18,Pit!$A$4:$BA$1686,M$2,FALSE))</f>
        <v>#N/A</v>
      </c>
      <c r="N18" s="16" t="e">
        <f>IF($C18="B",VLOOKUP($A18,Bat!$A$4:$BF$2320,N$1,FALSE),VLOOKUP($A18,Pit!$A$4:$BA$1686,N$2,FALSE))</f>
        <v>#N/A</v>
      </c>
      <c r="O18" s="16" t="e">
        <f>IF($C18="B",VLOOKUP($A18,Bat!$A$4:$BF$2320,O$1,FALSE),VLOOKUP($A18,Pit!$A$4:$BA$1686,O$2,FALSE))</f>
        <v>#N/A</v>
      </c>
      <c r="P18" s="17" t="e">
        <f>IF($C18="B",VLOOKUP($A18,Bat!$A$4:$BF$2320,P$1,FALSE),VLOOKUP($A18,Pit!$A$4:$BA$1686,P$2,FALSE))</f>
        <v>#N/A</v>
      </c>
      <c r="Q18" s="18" t="e">
        <f>IF($C18="B",VLOOKUP($A18,Bat!$A$4:$BF$2320,Q$1,FALSE),VLOOKUP($A18,Pit!$A$4:$BA$1686,Q$2,FALSE))</f>
        <v>#N/A</v>
      </c>
      <c r="R18" s="19" t="e">
        <f>IF($C18="B",VLOOKUP($A18,Bat!$A$4:$BF$2320,R$1,FALSE),VLOOKUP($A18,Pit!$A$4:$BA$1686,R$2,FALSE))</f>
        <v>#N/A</v>
      </c>
      <c r="S18" s="20" t="e">
        <f>IF($C18="B",VLOOKUP($A18,Bat!$A$4:$BF$2320,S$1,FALSE),VLOOKUP($A18,Pit!$A$4:$BA$1686,S$2,FALSE))</f>
        <v>#N/A</v>
      </c>
      <c r="T18" s="17" t="e">
        <f>VLOOKUP(IF($C18="B",VLOOKUP($A18,Bat!$A$4:$AU$2320,T$1,FALSE),VLOOKUP($A18,Pit!$A$4:$BE$1686,T$2,FALSE)),COND!$A$35:$B$41,2,FALSE)</f>
        <v>#N/A</v>
      </c>
      <c r="V18" s="21" t="e">
        <f t="shared" si="2"/>
        <v>#N/A</v>
      </c>
      <c r="W18" s="22" t="e">
        <f t="shared" si="3"/>
        <v>#N/A</v>
      </c>
      <c r="X18" s="16" t="str">
        <f>IFERROR(VLOOKUP($D18,Results37!$F$3:$L$1396,X$1,FALSE),"")</f>
        <v/>
      </c>
      <c r="Y18" s="16" t="str">
        <f>IFERROR(VLOOKUP($D18,Results37!$F$3:$L$1396,Y$1,FALSE),"")</f>
        <v/>
      </c>
      <c r="Z18" s="16" t="str">
        <f>IFERROR(VLOOKUP($D18,Results37!$F$3:$L$1396,Z$1,FALSE),"")</f>
        <v/>
      </c>
      <c r="AA18" s="16" t="str">
        <f>IFERROR(VLOOKUP($D18,Results37!$F$3:$L$1396,AA$1,FALSE),"")</f>
        <v/>
      </c>
    </row>
    <row r="19" spans="1:27" s="21" customFormat="1" x14ac:dyDescent="0.25">
      <c r="A19" s="21" t="s">
        <v>367</v>
      </c>
      <c r="B19" s="21">
        <f t="shared" si="0"/>
        <v>1</v>
      </c>
      <c r="C19" s="21" t="str">
        <f t="shared" si="1"/>
        <v>P</v>
      </c>
      <c r="D19" s="17" t="e">
        <f>IF($C19="B",VLOOKUP($A19,Bat!$A$4:$BF$2320,D$1,FALSE),VLOOKUP($A19,Pit!$A$4:$BA$1686,D$2,FALSE))</f>
        <v>#N/A</v>
      </c>
      <c r="E19" s="16" t="e">
        <f>IF($C19="B",VLOOKUP($A19,Bat!$A$4:$BF$2320,E$1,FALSE),VLOOKUP($A19,Pit!$A$4:$BA$1686,E$2,FALSE))</f>
        <v>#N/A</v>
      </c>
      <c r="F19" s="16" t="e">
        <f>IF($C19="B",VLOOKUP($A19,Bat!$A$4:$BF$2320,F$1,FALSE),VLOOKUP($A19,Pit!$A$4:$BA$1686,F$2,FALSE))</f>
        <v>#N/A</v>
      </c>
      <c r="G19" s="16" t="e">
        <f>IF($C19="B",VLOOKUP($A19,Bat!$A$4:$BF$2320,G$1,FALSE),VLOOKUP($A19,Pit!$A$4:$BA$1686,G$2,FALSE))</f>
        <v>#N/A</v>
      </c>
      <c r="H19" s="16" t="e">
        <f>IF($C19="B",VLOOKUP($A19,Bat!$A$4:$BF$2320,H$1,FALSE),VLOOKUP($A19,Pit!$A$4:$BA$1686,H$2,FALSE))</f>
        <v>#N/A</v>
      </c>
      <c r="I19" s="16" t="e">
        <f>IF($C19="B",VLOOKUP($A19,Bat!$A$4:$BF$2320,I$1,FALSE),VLOOKUP($A19,Pit!$A$4:$BA$1686,I$2,FALSE))</f>
        <v>#N/A</v>
      </c>
      <c r="J19" s="16" t="e">
        <f>IF($C19="B",VLOOKUP($A19,Bat!$A$4:$BF$2320,J$1,FALSE),VLOOKUP($A19,Pit!$A$4:$BA$1686,J$2,FALSE))</f>
        <v>#N/A</v>
      </c>
      <c r="K19" s="17" t="e">
        <f>IF($C19="B",VLOOKUP($A19,Bat!$A$4:$BF$2320,K$1,FALSE),VLOOKUP($A19,Pit!$A$4:$BA$1686,K$2,FALSE))</f>
        <v>#N/A</v>
      </c>
      <c r="L19" s="16" t="e">
        <f>IF($C19="B",VLOOKUP($A19,Bat!$A$4:$BF$2320,L$1,FALSE),VLOOKUP($A19,Pit!$A$4:$BA$1686,L$2,FALSE))</f>
        <v>#N/A</v>
      </c>
      <c r="M19" s="16" t="e">
        <f>IF($C19="B",VLOOKUP($A19,Bat!$A$4:$BF$2320,M$1,FALSE),VLOOKUP($A19,Pit!$A$4:$BA$1686,M$2,FALSE))</f>
        <v>#N/A</v>
      </c>
      <c r="N19" s="16" t="e">
        <f>IF($C19="B",VLOOKUP($A19,Bat!$A$4:$BF$2320,N$1,FALSE),VLOOKUP($A19,Pit!$A$4:$BA$1686,N$2,FALSE))</f>
        <v>#N/A</v>
      </c>
      <c r="O19" s="16" t="e">
        <f>IF($C19="B",VLOOKUP($A19,Bat!$A$4:$BF$2320,O$1,FALSE),VLOOKUP($A19,Pit!$A$4:$BA$1686,O$2,FALSE))</f>
        <v>#N/A</v>
      </c>
      <c r="P19" s="17" t="e">
        <f>IF($C19="B",VLOOKUP($A19,Bat!$A$4:$BF$2320,P$1,FALSE),VLOOKUP($A19,Pit!$A$4:$BA$1686,P$2,FALSE))</f>
        <v>#N/A</v>
      </c>
      <c r="Q19" s="18" t="e">
        <f>IF($C19="B",VLOOKUP($A19,Bat!$A$4:$BF$2320,Q$1,FALSE),VLOOKUP($A19,Pit!$A$4:$BA$1686,Q$2,FALSE))</f>
        <v>#N/A</v>
      </c>
      <c r="R19" s="19" t="e">
        <f>IF($C19="B",VLOOKUP($A19,Bat!$A$4:$BF$2320,R$1,FALSE),VLOOKUP($A19,Pit!$A$4:$BA$1686,R$2,FALSE))</f>
        <v>#N/A</v>
      </c>
      <c r="S19" s="20" t="e">
        <f>IF($C19="B",VLOOKUP($A19,Bat!$A$4:$BF$2320,S$1,FALSE),VLOOKUP($A19,Pit!$A$4:$BA$1686,S$2,FALSE))</f>
        <v>#N/A</v>
      </c>
      <c r="T19" s="17" t="e">
        <f>VLOOKUP(IF($C19="B",VLOOKUP($A19,Bat!$A$4:$AU$2320,T$1,FALSE),VLOOKUP($A19,Pit!$A$4:$BE$1686,T$2,FALSE)),COND!$A$35:$B$41,2,FALSE)</f>
        <v>#N/A</v>
      </c>
      <c r="V19" s="21" t="e">
        <f t="shared" si="2"/>
        <v>#N/A</v>
      </c>
      <c r="W19" s="22" t="e">
        <f t="shared" si="3"/>
        <v>#N/A</v>
      </c>
      <c r="X19" s="16" t="str">
        <f>IFERROR(VLOOKUP($D19,Results37!$F$3:$L$1396,X$1,FALSE),"")</f>
        <v/>
      </c>
      <c r="Y19" s="16" t="str">
        <f>IFERROR(VLOOKUP($D19,Results37!$F$3:$L$1396,Y$1,FALSE),"")</f>
        <v/>
      </c>
      <c r="Z19" s="16" t="str">
        <f>IFERROR(VLOOKUP($D19,Results37!$F$3:$L$1396,Z$1,FALSE),"")</f>
        <v/>
      </c>
      <c r="AA19" s="16" t="str">
        <f>IFERROR(VLOOKUP($D19,Results37!$F$3:$L$1396,AA$1,FALSE),"")</f>
        <v/>
      </c>
    </row>
    <row r="20" spans="1:27" s="21" customFormat="1" x14ac:dyDescent="0.25">
      <c r="B20" s="21">
        <f>COUNTIF($A$5:$A$20,A20)</f>
        <v>0</v>
      </c>
      <c r="C20" s="21" t="str">
        <f>IF(OR(MID(A20,1,2)="SP",MID(A20,1,2)="MR",MID(A20,1,2)="CL",MID(A20,1,2)="RP"),"P","B")</f>
        <v>B</v>
      </c>
      <c r="D20" s="17" t="e">
        <f>IF($C20="B",VLOOKUP($A20,Bat!$A$4:$BF$2320,D$1,FALSE),VLOOKUP($A20,Pit!$A$4:$BA$1686,D$2,FALSE))</f>
        <v>#N/A</v>
      </c>
      <c r="E20" s="16" t="e">
        <f>IF($C20="B",VLOOKUP($A20,Bat!$A$4:$BF$2320,E$1,FALSE),VLOOKUP($A20,Pit!$A$4:$BA$1686,E$2,FALSE))</f>
        <v>#N/A</v>
      </c>
      <c r="F20" s="16" t="e">
        <f>IF($C20="B",VLOOKUP($A20,Bat!$A$4:$BF$2320,F$1,FALSE),VLOOKUP($A20,Pit!$A$4:$BA$1686,F$2,FALSE))</f>
        <v>#N/A</v>
      </c>
      <c r="G20" s="16" t="e">
        <f>IF($C20="B",VLOOKUP($A20,Bat!$A$4:$BF$2320,G$1,FALSE),VLOOKUP($A20,Pit!$A$4:$BA$1686,G$2,FALSE))</f>
        <v>#N/A</v>
      </c>
      <c r="H20" s="16" t="e">
        <f>IF($C20="B",VLOOKUP($A20,Bat!$A$4:$BF$2320,H$1,FALSE),VLOOKUP($A20,Pit!$A$4:$BA$1686,H$2,FALSE))</f>
        <v>#N/A</v>
      </c>
      <c r="I20" s="16" t="e">
        <f>IF($C20="B",VLOOKUP($A20,Bat!$A$4:$BF$2320,I$1,FALSE),VLOOKUP($A20,Pit!$A$4:$BA$1686,I$2,FALSE))</f>
        <v>#N/A</v>
      </c>
      <c r="J20" s="16" t="e">
        <f>IF($C20="B",VLOOKUP($A20,Bat!$A$4:$BF$2320,J$1,FALSE),VLOOKUP($A20,Pit!$A$4:$BA$1686,J$2,FALSE))</f>
        <v>#N/A</v>
      </c>
      <c r="K20" s="17" t="e">
        <f>IF($C20="B",VLOOKUP($A20,Bat!$A$4:$BF$2320,K$1,FALSE),VLOOKUP($A20,Pit!$A$4:$BA$1686,K$2,FALSE))</f>
        <v>#N/A</v>
      </c>
      <c r="L20" s="16" t="e">
        <f>IF($C20="B",VLOOKUP($A20,Bat!$A$4:$BF$2320,L$1,FALSE),VLOOKUP($A20,Pit!$A$4:$BA$1686,L$2,FALSE))</f>
        <v>#N/A</v>
      </c>
      <c r="M20" s="16" t="e">
        <f>IF($C20="B",VLOOKUP($A20,Bat!$A$4:$BF$2320,M$1,FALSE),VLOOKUP($A20,Pit!$A$4:$BA$1686,M$2,FALSE))</f>
        <v>#N/A</v>
      </c>
      <c r="N20" s="16" t="e">
        <f>IF($C20="B",VLOOKUP($A20,Bat!$A$4:$BF$2320,N$1,FALSE),VLOOKUP($A20,Pit!$A$4:$BA$1686,N$2,FALSE))</f>
        <v>#N/A</v>
      </c>
      <c r="O20" s="16" t="e">
        <f>IF($C20="B",VLOOKUP($A20,Bat!$A$4:$BF$2320,O$1,FALSE),VLOOKUP($A20,Pit!$A$4:$BA$1686,O$2,FALSE))</f>
        <v>#N/A</v>
      </c>
      <c r="P20" s="17" t="e">
        <f>IF($C20="B",VLOOKUP($A20,Bat!$A$4:$BF$2320,P$1,FALSE),VLOOKUP($A20,Pit!$A$4:$BA$1686,P$2,FALSE))</f>
        <v>#N/A</v>
      </c>
      <c r="Q20" s="18" t="e">
        <f>IF($C20="B",VLOOKUP($A20,Bat!$A$4:$BF$2320,Q$1,FALSE),VLOOKUP($A20,Pit!$A$4:$BA$1686,Q$2,FALSE))</f>
        <v>#N/A</v>
      </c>
      <c r="R20" s="19" t="e">
        <f>IF($C20="B",VLOOKUP($A20,Bat!$A$4:$BF$2320,R$1,FALSE),VLOOKUP($A20,Pit!$A$4:$BA$1686,R$2,FALSE))</f>
        <v>#N/A</v>
      </c>
      <c r="S20" s="20" t="e">
        <f>IF($C20="B",VLOOKUP($A20,Bat!$A$4:$BF$2320,S$1,FALSE),VLOOKUP($A20,Pit!$A$4:$BA$1686,S$2,FALSE))</f>
        <v>#N/A</v>
      </c>
      <c r="T20" s="17" t="e">
        <f>VLOOKUP(IF($C20="B",VLOOKUP($A20,Bat!$A$4:$AU$2320,T$1,FALSE),VLOOKUP($A20,Pit!$A$4:$BE$1686,T$2,FALSE)),COND!$A$35:$B$41,2,FALSE)</f>
        <v>#N/A</v>
      </c>
      <c r="V20" s="21" t="e">
        <f>IF(OR(U20=999,AND(S20&gt;$S$3,S20&lt;&gt;"Slot")),"",U20)</f>
        <v>#N/A</v>
      </c>
      <c r="W20" s="22" t="e">
        <f>RANK(R20,$R$5:$R$891)</f>
        <v>#N/A</v>
      </c>
      <c r="X20" s="16" t="str">
        <f>IFERROR(VLOOKUP($D20,Results37!$F$3:$L$1396,X$1,FALSE),"")</f>
        <v/>
      </c>
      <c r="Y20" s="16" t="str">
        <f>IFERROR(VLOOKUP($D20,Results37!$F$3:$L$1396,Y$1,FALSE),"")</f>
        <v/>
      </c>
      <c r="Z20" s="16" t="str">
        <f>IFERROR(VLOOKUP($D20,Results37!$F$3:$L$1396,Z$1,FALSE),"")</f>
        <v/>
      </c>
      <c r="AA20" s="16" t="str">
        <f>IFERROR(VLOOKUP($D20,Results37!$F$3:$L$1396,AA$1,FALSE),"")</f>
        <v/>
      </c>
    </row>
  </sheetData>
  <autoFilter ref="A4:AE20"/>
  <sortState ref="A5:AE19">
    <sortCondition ref="X5:X19"/>
  </sortState>
  <conditionalFormatting sqref="A5:XFD20">
    <cfRule type="expression" dxfId="16" priority="2">
      <formula>IF($C5="B",1,0)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activeCell="C32" sqref="C32"/>
    </sheetView>
  </sheetViews>
  <sheetFormatPr defaultRowHeight="15" x14ac:dyDescent="0.25"/>
  <cols>
    <col min="1" max="1" width="29.28515625" bestFit="1" customWidth="1"/>
    <col min="2" max="2" width="17" bestFit="1" customWidth="1"/>
    <col min="3" max="3" width="15.85546875" bestFit="1" customWidth="1"/>
    <col min="4" max="4" width="9.28515625" bestFit="1" customWidth="1"/>
    <col min="5" max="5" width="11.7109375" bestFit="1" customWidth="1"/>
    <col min="6" max="6" width="12.5703125" bestFit="1" customWidth="1"/>
    <col min="7" max="7" width="12.42578125" bestFit="1" customWidth="1"/>
    <col min="8" max="8" width="6.42578125" bestFit="1" customWidth="1"/>
  </cols>
  <sheetData>
    <row r="1" spans="1:9" x14ac:dyDescent="0.25">
      <c r="I1" s="35" t="str">
        <f>"Team"&amp;REPT(" ",Table1[[#Totals],[Len]]+2)&amp;"Dft  Elg  Sgn  UnS         Total           Avg"</f>
        <v>Team                                Dft  Elg  Sgn  UnS         Total           Avg</v>
      </c>
    </row>
    <row r="2" spans="1:9" s="4" customFormat="1" ht="15.75" x14ac:dyDescent="0.3">
      <c r="A2" s="4" t="s">
        <v>315</v>
      </c>
      <c r="B2" s="4" t="s">
        <v>350</v>
      </c>
      <c r="C2" s="4" t="s">
        <v>351</v>
      </c>
      <c r="D2" s="4" t="s">
        <v>352</v>
      </c>
      <c r="E2" s="4" t="s">
        <v>353</v>
      </c>
      <c r="F2" s="4" t="s">
        <v>355</v>
      </c>
      <c r="G2" s="4" t="s">
        <v>354</v>
      </c>
      <c r="H2" s="4" t="s">
        <v>357</v>
      </c>
      <c r="I2" s="33" t="s">
        <v>358</v>
      </c>
    </row>
    <row r="3" spans="1:9" x14ac:dyDescent="0.25">
      <c r="A3" t="s">
        <v>329</v>
      </c>
      <c r="B3">
        <f>COUNTIF('Draft List'!$AC$5:$AC$2598,$A3)</f>
        <v>16</v>
      </c>
      <c r="C3">
        <f>SUMPRODUCT(('Draft List'!$AC$5:$AC$2598=$A3)*('Draft List'!$AA$5:$AA$2598&lt;6))+SUMPRODUCT(('Draft List'!$AC$5:$AC$2598=$A3)*('Draft List'!$AA$5:$AA$2598="S1"))+SUMPRODUCT(('Draft List'!$AC$5:$AC$2598=$A3)*('Draft List'!$AA$5:$AA$2598&lt;&gt;"S1")*('Draft List'!$AA$5:$AA$2598&gt;5)*('Draft List'!$AE$5:$AE$2598&gt;0)*('Draft List'!$AE$5:$AE$2598&lt;100000000))</f>
        <v>6</v>
      </c>
      <c r="D3">
        <f>SUMPRODUCT(('Draft List'!$AC$5:$AC$2598=$A3)*('Draft List'!$AE$5:$AE$2598&gt;0)*('Draft List'!$AE$5:$AE$2598&lt;1000000000))</f>
        <v>4</v>
      </c>
      <c r="E3">
        <f t="shared" ref="E3:E28" si="0">C3-D3</f>
        <v>2</v>
      </c>
      <c r="F3" s="11">
        <f>SUMIF('Draft List'!$AC$5:$AC$2598,$A3,'Draft List'!$AE$5:$AE$2598)</f>
        <v>7630000</v>
      </c>
      <c r="G3" s="31">
        <f t="shared" ref="G3:G28" si="1">IF(D3&gt;0,F3/D3,0)</f>
        <v>1907500</v>
      </c>
      <c r="H3" s="30">
        <f>LEN(Table1[[#This Row],[Team]])</f>
        <v>20</v>
      </c>
      <c r="I3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Florida Featherheads             16    6    4    2    $7,630,000    $1,907,500</v>
      </c>
    </row>
    <row r="4" spans="1:9" x14ac:dyDescent="0.25">
      <c r="A4" t="s">
        <v>332</v>
      </c>
      <c r="B4">
        <f>COUNTIF('Draft List'!$AC$5:$AC$2598,$A4)</f>
        <v>14</v>
      </c>
      <c r="C4">
        <f>SUMPRODUCT(('Draft List'!$AC$5:$AC$2598=$A4)*('Draft List'!$AA$5:$AA$2598&lt;6))+SUMPRODUCT(('Draft List'!$AC$5:$AC$2598=$A4)*('Draft List'!$AA$5:$AA$2598="S1"))+SUMPRODUCT(('Draft List'!$AC$5:$AC$2598=$A4)*('Draft List'!$AA$5:$AA$2598&lt;&gt;"S1")*('Draft List'!$AA$5:$AA$2598&gt;5)*('Draft List'!$AE$5:$AE$2598&gt;0)*('Draft List'!$AE$5:$AE$2598&lt;100000000))</f>
        <v>4</v>
      </c>
      <c r="D4">
        <f>SUMPRODUCT(('Draft List'!$AC$5:$AC$2598=$A4)*('Draft List'!$AE$5:$AE$2598&gt;0)*('Draft List'!$AE$5:$AE$2598&lt;1000000000))</f>
        <v>2</v>
      </c>
      <c r="E4">
        <f t="shared" si="0"/>
        <v>2</v>
      </c>
      <c r="F4" s="11">
        <f>SUMIF('Draft List'!$AC$5:$AC$2598,$A4,'Draft List'!$AE$5:$AE$2598)</f>
        <v>4720000</v>
      </c>
      <c r="G4" s="31">
        <f t="shared" si="1"/>
        <v>2360000</v>
      </c>
      <c r="H4" s="30">
        <f>LEN(Table1[[#This Row],[Team]])</f>
        <v>18</v>
      </c>
      <c r="I4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2. London Underground               14    4    2    2    $4,720,000    $2,360,000</v>
      </c>
    </row>
    <row r="5" spans="1:9" x14ac:dyDescent="0.25">
      <c r="A5" t="s">
        <v>339</v>
      </c>
      <c r="B5">
        <f>COUNTIF('Draft List'!$AC$5:$AC$2598,$A5)</f>
        <v>15</v>
      </c>
      <c r="C5">
        <f>SUMPRODUCT(('Draft List'!$AC$5:$AC$2598=$A5)*('Draft List'!$AA$5:$AA$2598&lt;6))+SUMPRODUCT(('Draft List'!$AC$5:$AC$2598=$A5)*('Draft List'!$AA$5:$AA$2598="S1"))+SUMPRODUCT(('Draft List'!$AC$5:$AC$2598=$A5)*('Draft List'!$AA$5:$AA$2598&lt;&gt;"S1")*('Draft List'!$AA$5:$AA$2598&gt;5)*('Draft List'!$AE$5:$AE$2598&gt;0)*('Draft List'!$AE$5:$AE$2598&lt;100000000))</f>
        <v>5</v>
      </c>
      <c r="D5">
        <f>SUMPRODUCT(('Draft List'!$AC$5:$AC$2598=$A5)*('Draft List'!$AE$5:$AE$2598&gt;0)*('Draft List'!$AE$5:$AE$2598&lt;1000000000))</f>
        <v>3</v>
      </c>
      <c r="E5">
        <f t="shared" si="0"/>
        <v>2</v>
      </c>
      <c r="F5" s="11">
        <f>SUMIF('Draft List'!$AC$5:$AC$2598,$A5,'Draft List'!$AE$5:$AE$2598)</f>
        <v>4650000</v>
      </c>
      <c r="G5" s="31">
        <f t="shared" si="1"/>
        <v>1550000</v>
      </c>
      <c r="H5" s="30">
        <f>LEN(Table1[[#This Row],[Team]])</f>
        <v>15</v>
      </c>
      <c r="I5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3. Fargo Dinosaurs                  15    5    3    2    $4,650,000    $1,550,000</v>
      </c>
    </row>
    <row r="6" spans="1:9" x14ac:dyDescent="0.25">
      <c r="A6" t="s">
        <v>3148</v>
      </c>
      <c r="B6">
        <f>COUNTIF('Draft List'!$AC$5:$AC$2598,$A6)</f>
        <v>17</v>
      </c>
      <c r="C6">
        <f>SUMPRODUCT(('Draft List'!$AC$5:$AC$2598=$A6)*('Draft List'!$AA$5:$AA$2598&lt;6))+SUMPRODUCT(('Draft List'!$AC$5:$AC$2598=$A6)*('Draft List'!$AA$5:$AA$2598="S1"))+SUMPRODUCT(('Draft List'!$AC$5:$AC$2598=$A6)*('Draft List'!$AA$5:$AA$2598&lt;&gt;"S1")*('Draft List'!$AA$5:$AA$2598&gt;5)*('Draft List'!$AE$5:$AE$2598&gt;0)*('Draft List'!$AE$5:$AE$2598&lt;100000000))</f>
        <v>7</v>
      </c>
      <c r="D6">
        <f>SUMPRODUCT(('Draft List'!$AC$5:$AC$2598=$A6)*('Draft List'!$AE$5:$AE$2598&gt;0)*('Draft List'!$AE$5:$AE$2598&lt;1000000000))</f>
        <v>5</v>
      </c>
      <c r="E6">
        <f t="shared" si="0"/>
        <v>2</v>
      </c>
      <c r="F6" s="11">
        <f>SUMIF('Draft List'!$AC$5:$AC$2598,$A6,'Draft List'!$AE$5:$AE$2598)</f>
        <v>4270000</v>
      </c>
      <c r="G6" s="31">
        <f t="shared" si="1"/>
        <v>854000</v>
      </c>
      <c r="H6" s="30">
        <f>LEN(Table1[[#This Row],[Team]])</f>
        <v>15</v>
      </c>
      <c r="I6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4. Amsterdam Lions                  17    7    5    2    $4,270,000      $854,000</v>
      </c>
    </row>
    <row r="7" spans="1:9" x14ac:dyDescent="0.25">
      <c r="A7" t="s">
        <v>323</v>
      </c>
      <c r="B7">
        <f>COUNTIF('Draft List'!$AC$5:$AC$2598,$A7)</f>
        <v>30</v>
      </c>
      <c r="C7">
        <f>SUMPRODUCT(('Draft List'!$AC$5:$AC$2598=$A7)*('Draft List'!$AA$5:$AA$2598&lt;6))+SUMPRODUCT(('Draft List'!$AC$5:$AC$2598=$A7)*('Draft List'!$AA$5:$AA$2598="S1"))+SUMPRODUCT(('Draft List'!$AC$5:$AC$2598=$A7)*('Draft List'!$AA$5:$AA$2598&lt;&gt;"S1")*('Draft List'!$AA$5:$AA$2598&gt;5)*('Draft List'!$AE$5:$AE$2598&gt;0)*('Draft List'!$AE$5:$AE$2598&lt;100000000))</f>
        <v>10</v>
      </c>
      <c r="D7">
        <f>SUMPRODUCT(('Draft List'!$AC$5:$AC$2598=$A7)*('Draft List'!$AE$5:$AE$2598&gt;0)*('Draft List'!$AE$5:$AE$2598&lt;1000000000))</f>
        <v>4</v>
      </c>
      <c r="E7">
        <f t="shared" si="0"/>
        <v>6</v>
      </c>
      <c r="F7" s="11">
        <f>SUMIF('Draft List'!$AC$5:$AC$2598,$A7,'Draft List'!$AE$5:$AE$2598)</f>
        <v>4100000</v>
      </c>
      <c r="G7" s="31">
        <f t="shared" si="1"/>
        <v>1025000</v>
      </c>
      <c r="H7" s="30">
        <f>LEN(Table1[[#This Row],[Team]])</f>
        <v>15</v>
      </c>
      <c r="I7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5. Yuma Bulldozers                  30   10    4    6    $4,100,000    $1,025,000</v>
      </c>
    </row>
    <row r="8" spans="1:9" x14ac:dyDescent="0.25">
      <c r="A8" t="s">
        <v>338</v>
      </c>
      <c r="B8">
        <f>COUNTIF('Draft List'!$AC$5:$AC$2598,$A8)</f>
        <v>16</v>
      </c>
      <c r="C8">
        <f>SUMPRODUCT(('Draft List'!$AC$5:$AC$2598=$A8)*('Draft List'!$AA$5:$AA$2598&lt;6))+SUMPRODUCT(('Draft List'!$AC$5:$AC$2598=$A8)*('Draft List'!$AA$5:$AA$2598="S1"))+SUMPRODUCT(('Draft List'!$AC$5:$AC$2598=$A8)*('Draft List'!$AA$5:$AA$2598&lt;&gt;"S1")*('Draft List'!$AA$5:$AA$2598&gt;5)*('Draft List'!$AE$5:$AE$2598&gt;0)*('Draft List'!$AE$5:$AE$2598&lt;100000000))</f>
        <v>6</v>
      </c>
      <c r="D8">
        <f>SUMPRODUCT(('Draft List'!$AC$5:$AC$2598=$A8)*('Draft List'!$AE$5:$AE$2598&gt;0)*('Draft List'!$AE$5:$AE$2598&lt;1000000000))</f>
        <v>4</v>
      </c>
      <c r="E8">
        <f t="shared" si="0"/>
        <v>2</v>
      </c>
      <c r="F8" s="11">
        <f>SUMIF('Draft List'!$AC$5:$AC$2598,$A8,'Draft List'!$AE$5:$AE$2598)</f>
        <v>3650000</v>
      </c>
      <c r="G8" s="31">
        <f t="shared" si="1"/>
        <v>912500</v>
      </c>
      <c r="H8" s="30">
        <f>LEN(Table1[[#This Row],[Team]])</f>
        <v>24</v>
      </c>
      <c r="I8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6. New Orleans Trendsetters         16    6    4    2    $3,650,000      $912,500</v>
      </c>
    </row>
    <row r="9" spans="1:9" x14ac:dyDescent="0.25">
      <c r="A9" t="s">
        <v>3150</v>
      </c>
      <c r="B9">
        <f>COUNTIF('Draft List'!$AC$5:$AC$2598,$A9)</f>
        <v>16</v>
      </c>
      <c r="C9">
        <f>SUMPRODUCT(('Draft List'!$AC$5:$AC$2598=$A9)*('Draft List'!$AA$5:$AA$2598&lt;6))+SUMPRODUCT(('Draft List'!$AC$5:$AC$2598=$A9)*('Draft List'!$AA$5:$AA$2598="S1"))+SUMPRODUCT(('Draft List'!$AC$5:$AC$2598=$A9)*('Draft List'!$AA$5:$AA$2598&lt;&gt;"S1")*('Draft List'!$AA$5:$AA$2598&gt;5)*('Draft List'!$AE$5:$AE$2598&gt;0)*('Draft List'!$AE$5:$AE$2598&lt;100000000))</f>
        <v>6</v>
      </c>
      <c r="D9">
        <f>SUMPRODUCT(('Draft List'!$AC$5:$AC$2598=$A9)*('Draft List'!$AE$5:$AE$2598&gt;0)*('Draft List'!$AE$5:$AE$2598&lt;1000000000))</f>
        <v>3</v>
      </c>
      <c r="E9">
        <f t="shared" si="0"/>
        <v>3</v>
      </c>
      <c r="F9" s="11">
        <f>SUMIF('Draft List'!$AC$5:$AC$2598,$A9,'Draft List'!$AE$5:$AE$2598)</f>
        <v>3060000</v>
      </c>
      <c r="G9" s="31">
        <f t="shared" si="1"/>
        <v>1020000</v>
      </c>
      <c r="H9" s="30">
        <f>LEN(Table1[[#This Row],[Team]])</f>
        <v>19</v>
      </c>
      <c r="I9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7. Toyama Wind Dancers              16    6    3    3    $3,060,000    $1,020,000</v>
      </c>
    </row>
    <row r="10" spans="1:9" x14ac:dyDescent="0.25">
      <c r="A10" t="s">
        <v>331</v>
      </c>
      <c r="B10">
        <f>COUNTIF('Draft List'!$AC$5:$AC$2598,$A10)</f>
        <v>16</v>
      </c>
      <c r="C10">
        <f>SUMPRODUCT(('Draft List'!$AC$5:$AC$2598=$A10)*('Draft List'!$AA$5:$AA$2598&lt;6))+SUMPRODUCT(('Draft List'!$AC$5:$AC$2598=$A10)*('Draft List'!$AA$5:$AA$2598="S1"))+SUMPRODUCT(('Draft List'!$AC$5:$AC$2598=$A10)*('Draft List'!$AA$5:$AA$2598&lt;&gt;"S1")*('Draft List'!$AA$5:$AA$2598&gt;5)*('Draft List'!$AE$5:$AE$2598&gt;0)*('Draft List'!$AE$5:$AE$2598&lt;100000000))</f>
        <v>6</v>
      </c>
      <c r="D10">
        <f>SUMPRODUCT(('Draft List'!$AC$5:$AC$2598=$A10)*('Draft List'!$AE$5:$AE$2598&gt;0)*('Draft List'!$AE$5:$AE$2598&lt;1000000000))</f>
        <v>2</v>
      </c>
      <c r="E10">
        <f t="shared" si="0"/>
        <v>4</v>
      </c>
      <c r="F10" s="11">
        <f>SUMIF('Draft List'!$AC$5:$AC$2598,$A10,'Draft List'!$AE$5:$AE$2598)</f>
        <v>2300000</v>
      </c>
      <c r="G10" s="31">
        <f t="shared" si="1"/>
        <v>1150000</v>
      </c>
      <c r="H10" s="30">
        <f>LEN(Table1[[#This Row],[Team]])</f>
        <v>22</v>
      </c>
      <c r="I10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8. Kentucky Thoroughbreds           16    6    2    4    $2,300,000    $1,150,000</v>
      </c>
    </row>
    <row r="11" spans="1:9" x14ac:dyDescent="0.25">
      <c r="A11" t="s">
        <v>328</v>
      </c>
      <c r="B11">
        <f>COUNTIF('Draft List'!$AC$5:$AC$2598,$A11)</f>
        <v>15</v>
      </c>
      <c r="C11">
        <f>SUMPRODUCT(('Draft List'!$AC$5:$AC$2598=$A11)*('Draft List'!$AA$5:$AA$2598&lt;6))+SUMPRODUCT(('Draft List'!$AC$5:$AC$2598=$A11)*('Draft List'!$AA$5:$AA$2598="S1"))+SUMPRODUCT(('Draft List'!$AC$5:$AC$2598=$A11)*('Draft List'!$AA$5:$AA$2598&lt;&gt;"S1")*('Draft List'!$AA$5:$AA$2598&gt;5)*('Draft List'!$AE$5:$AE$2598&gt;0)*('Draft List'!$AE$5:$AE$2598&lt;100000000))</f>
        <v>5</v>
      </c>
      <c r="D11">
        <f>SUMPRODUCT(('Draft List'!$AC$5:$AC$2598=$A11)*('Draft List'!$AE$5:$AE$2598&gt;0)*('Draft List'!$AE$5:$AE$2598&lt;1000000000))</f>
        <v>2</v>
      </c>
      <c r="E11">
        <f t="shared" si="0"/>
        <v>3</v>
      </c>
      <c r="F11" s="11">
        <f>SUMIF('Draft List'!$AC$5:$AC$2598,$A11,'Draft List'!$AE$5:$AE$2598)</f>
        <v>2220000</v>
      </c>
      <c r="G11" s="31">
        <f t="shared" si="1"/>
        <v>1110000</v>
      </c>
      <c r="H11" s="30">
        <f>LEN(Table1[[#This Row],[Team]])</f>
        <v>17</v>
      </c>
      <c r="I11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9. Kalamazoo Badgers                15    5    2    3    $2,220,000    $1,110,000</v>
      </c>
    </row>
    <row r="12" spans="1:9" x14ac:dyDescent="0.25">
      <c r="A12" t="s">
        <v>3151</v>
      </c>
      <c r="B12">
        <f>COUNTIF('Draft List'!$AC$5:$AC$2598,$A12)</f>
        <v>16</v>
      </c>
      <c r="C12">
        <f>SUMPRODUCT(('Draft List'!$AC$5:$AC$2598=$A12)*('Draft List'!$AA$5:$AA$2598&lt;6))+SUMPRODUCT(('Draft List'!$AC$5:$AC$2598=$A12)*('Draft List'!$AA$5:$AA$2598="S1"))+SUMPRODUCT(('Draft List'!$AC$5:$AC$2598=$A12)*('Draft List'!$AA$5:$AA$2598&lt;&gt;"S1")*('Draft List'!$AA$5:$AA$2598&gt;5)*('Draft List'!$AE$5:$AE$2598&gt;0)*('Draft List'!$AE$5:$AE$2598&lt;100000000))</f>
        <v>6</v>
      </c>
      <c r="D12">
        <f>SUMPRODUCT(('Draft List'!$AC$5:$AC$2598=$A12)*('Draft List'!$AE$5:$AE$2598&gt;0)*('Draft List'!$AE$5:$AE$2598&lt;1000000000))</f>
        <v>4</v>
      </c>
      <c r="E12">
        <f t="shared" si="0"/>
        <v>2</v>
      </c>
      <c r="F12" s="11">
        <f>SUMIF('Draft List'!$AC$5:$AC$2598,$A12,'Draft List'!$AE$5:$AE$2598)</f>
        <v>2160000</v>
      </c>
      <c r="G12" s="31">
        <f t="shared" si="1"/>
        <v>540000</v>
      </c>
      <c r="H12" s="30">
        <f>LEN(Table1[[#This Row],[Team]])</f>
        <v>15</v>
      </c>
      <c r="I12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>10. Neo-Tokyo Akira                  16    6    4    2    $2,160,000      $540,000</v>
      </c>
    </row>
    <row r="13" spans="1:9" x14ac:dyDescent="0.25">
      <c r="A13" t="s">
        <v>333</v>
      </c>
      <c r="B13">
        <f>COUNTIF('Draft List'!$AC$5:$AC$2598,$A13)</f>
        <v>16</v>
      </c>
      <c r="C13">
        <f>SUMPRODUCT(('Draft List'!$AC$5:$AC$2598=$A13)*('Draft List'!$AA$5:$AA$2598&lt;6))+SUMPRODUCT(('Draft List'!$AC$5:$AC$2598=$A13)*('Draft List'!$AA$5:$AA$2598="S1"))+SUMPRODUCT(('Draft List'!$AC$5:$AC$2598=$A13)*('Draft List'!$AA$5:$AA$2598&lt;&gt;"S1")*('Draft List'!$AA$5:$AA$2598&gt;5)*('Draft List'!$AE$5:$AE$2598&gt;0)*('Draft List'!$AE$5:$AE$2598&lt;100000000))</f>
        <v>6</v>
      </c>
      <c r="D13">
        <f>SUMPRODUCT(('Draft List'!$AC$5:$AC$2598=$A13)*('Draft List'!$AE$5:$AE$2598&gt;0)*('Draft List'!$AE$5:$AE$2598&lt;1000000000))</f>
        <v>3</v>
      </c>
      <c r="E13">
        <f t="shared" si="0"/>
        <v>3</v>
      </c>
      <c r="F13" s="11">
        <f>SUMIF('Draft List'!$AC$5:$AC$2598,$A13,'Draft List'!$AE$5:$AE$2598)</f>
        <v>2080000</v>
      </c>
      <c r="G13" s="31">
        <f t="shared" si="1"/>
        <v>693333.33333333337</v>
      </c>
      <c r="H13" s="30">
        <f>LEN(Table1[[#This Row],[Team]])</f>
        <v>21</v>
      </c>
      <c r="I13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>11. Arlington Bureaucrats            16    6    3    3    $2,080,000      $693,333</v>
      </c>
    </row>
    <row r="14" spans="1:9" x14ac:dyDescent="0.25">
      <c r="A14" t="s">
        <v>3153</v>
      </c>
      <c r="B14">
        <f>COUNTIF('Draft List'!$AC$5:$AC$2598,$A14)</f>
        <v>14</v>
      </c>
      <c r="C14">
        <f>SUMPRODUCT(('Draft List'!$AC$5:$AC$2598=$A14)*('Draft List'!$AA$5:$AA$2598&lt;6))+SUMPRODUCT(('Draft List'!$AC$5:$AC$2598=$A14)*('Draft List'!$AA$5:$AA$2598="S1"))+SUMPRODUCT(('Draft List'!$AC$5:$AC$2598=$A14)*('Draft List'!$AA$5:$AA$2598&lt;&gt;"S1")*('Draft List'!$AA$5:$AA$2598&gt;5)*('Draft List'!$AE$5:$AE$2598&gt;0)*('Draft List'!$AE$5:$AE$2598&lt;100000000))</f>
        <v>4</v>
      </c>
      <c r="D14">
        <f>SUMPRODUCT(('Draft List'!$AC$5:$AC$2598=$A14)*('Draft List'!$AE$5:$AE$2598&gt;0)*('Draft List'!$AE$5:$AE$2598&lt;1000000000))</f>
        <v>2</v>
      </c>
      <c r="E14">
        <f t="shared" si="0"/>
        <v>2</v>
      </c>
      <c r="F14" s="11">
        <f>SUMIF('Draft List'!$AC$5:$AC$2598,$A14,'Draft List'!$AE$5:$AE$2598)</f>
        <v>1200000</v>
      </c>
      <c r="G14" s="31">
        <f t="shared" si="1"/>
        <v>600000</v>
      </c>
      <c r="H14" s="30">
        <f>LEN(Table1[[#This Row],[Team]])</f>
        <v>15</v>
      </c>
      <c r="I14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>12. Shin Seiki Evas                  14    4    2    2    $1,200,000      $600,000</v>
      </c>
    </row>
    <row r="15" spans="1:9" x14ac:dyDescent="0.25">
      <c r="A15" t="s">
        <v>3147</v>
      </c>
      <c r="B15">
        <f>COUNTIF('Draft List'!$AC$5:$AC$2598,$A15)</f>
        <v>14</v>
      </c>
      <c r="C15">
        <f>SUMPRODUCT(('Draft List'!$AC$5:$AC$2598=$A15)*('Draft List'!$AA$5:$AA$2598&lt;6))+SUMPRODUCT(('Draft List'!$AC$5:$AC$2598=$A15)*('Draft List'!$AA$5:$AA$2598="S1"))+SUMPRODUCT(('Draft List'!$AC$5:$AC$2598=$A15)*('Draft List'!$AA$5:$AA$2598&lt;&gt;"S1")*('Draft List'!$AA$5:$AA$2598&gt;5)*('Draft List'!$AE$5:$AE$2598&gt;0)*('Draft List'!$AE$5:$AE$2598&lt;100000000))</f>
        <v>4</v>
      </c>
      <c r="D15">
        <f>SUMPRODUCT(('Draft List'!$AC$5:$AC$2598=$A15)*('Draft List'!$AE$5:$AE$2598&gt;0)*('Draft List'!$AE$5:$AE$2598&lt;1000000000))</f>
        <v>1</v>
      </c>
      <c r="E15">
        <f t="shared" si="0"/>
        <v>3</v>
      </c>
      <c r="F15" s="11">
        <f>SUMIF('Draft List'!$AC$5:$AC$2598,$A15,'Draft List'!$AE$5:$AE$2598)</f>
        <v>1000000</v>
      </c>
      <c r="G15" s="31">
        <f t="shared" si="1"/>
        <v>1000000</v>
      </c>
      <c r="H15" s="30">
        <f>LEN(Table1[[#This Row],[Team]])</f>
        <v>14</v>
      </c>
      <c r="I15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>13. San Juan Coqui                   14    4    1    3    $1,000,000    $1,000,000</v>
      </c>
    </row>
    <row r="16" spans="1:9" x14ac:dyDescent="0.25">
      <c r="A16" t="s">
        <v>324</v>
      </c>
      <c r="B16">
        <f>COUNTIF('Draft List'!$AC$5:$AC$2598,$A16)</f>
        <v>17</v>
      </c>
      <c r="C16">
        <f>SUMPRODUCT(('Draft List'!$AC$5:$AC$2598=$A16)*('Draft List'!$AA$5:$AA$2598&lt;6))+SUMPRODUCT(('Draft List'!$AC$5:$AC$2598=$A16)*('Draft List'!$AA$5:$AA$2598="S1"))+SUMPRODUCT(('Draft List'!$AC$5:$AC$2598=$A16)*('Draft List'!$AA$5:$AA$2598&lt;&gt;"S1")*('Draft List'!$AA$5:$AA$2598&gt;5)*('Draft List'!$AE$5:$AE$2598&gt;0)*('Draft List'!$AE$5:$AE$2598&lt;100000000))</f>
        <v>6</v>
      </c>
      <c r="D16">
        <f>SUMPRODUCT(('Draft List'!$AC$5:$AC$2598=$A16)*('Draft List'!$AE$5:$AE$2598&gt;0)*('Draft List'!$AE$5:$AE$2598&lt;1000000000))</f>
        <v>2</v>
      </c>
      <c r="E16">
        <f t="shared" si="0"/>
        <v>4</v>
      </c>
      <c r="F16" s="11">
        <f>SUMIF('Draft List'!$AC$5:$AC$2598,$A16,'Draft List'!$AE$5:$AE$2598)</f>
        <v>640000</v>
      </c>
      <c r="G16" s="31">
        <f t="shared" si="1"/>
        <v>320000</v>
      </c>
      <c r="H16" s="30">
        <f>LEN(Table1[[#This Row],[Team]])</f>
        <v>15</v>
      </c>
      <c r="I16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>14. Aurora Borealis                  17    6    2    4      $640,000      $320,000</v>
      </c>
    </row>
    <row r="17" spans="1:9" x14ac:dyDescent="0.25">
      <c r="A17" t="s">
        <v>3152</v>
      </c>
      <c r="B17">
        <f>COUNTIF('Draft List'!$AC$5:$AC$2598,$A17)</f>
        <v>17</v>
      </c>
      <c r="C17">
        <f>SUMPRODUCT(('Draft List'!$AC$5:$AC$2598=$A17)*('Draft List'!$AA$5:$AA$2598&lt;6))+SUMPRODUCT(('Draft List'!$AC$5:$AC$2598=$A17)*('Draft List'!$AA$5:$AA$2598="S1"))+SUMPRODUCT(('Draft List'!$AC$5:$AC$2598=$A17)*('Draft List'!$AA$5:$AA$2598&lt;&gt;"S1")*('Draft List'!$AA$5:$AA$2598&gt;5)*('Draft List'!$AE$5:$AE$2598&gt;0)*('Draft List'!$AE$5:$AE$2598&lt;100000000))</f>
        <v>7</v>
      </c>
      <c r="D17">
        <f>SUMPRODUCT(('Draft List'!$AC$5:$AC$2598=$A17)*('Draft List'!$AE$5:$AE$2598&gt;0)*('Draft List'!$AE$5:$AE$2598&lt;1000000000))</f>
        <v>1</v>
      </c>
      <c r="E17">
        <f t="shared" si="0"/>
        <v>6</v>
      </c>
      <c r="F17" s="11">
        <f>SUMIF('Draft List'!$AC$5:$AC$2598,$A17,'Draft List'!$AE$5:$AE$2598)</f>
        <v>600000</v>
      </c>
      <c r="G17" s="31">
        <f t="shared" si="1"/>
        <v>600000</v>
      </c>
      <c r="H17" s="30">
        <f>LEN(Table1[[#This Row],[Team]])</f>
        <v>13</v>
      </c>
      <c r="I17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>15. Havana Leones                    17    7    1    6      $600,000      $600,000</v>
      </c>
    </row>
    <row r="18" spans="1:9" x14ac:dyDescent="0.25">
      <c r="A18" t="s">
        <v>336</v>
      </c>
      <c r="B18">
        <f>COUNTIF('Draft List'!$AC$5:$AC$2598,$A18)</f>
        <v>15</v>
      </c>
      <c r="C18">
        <f>SUMPRODUCT(('Draft List'!$AC$5:$AC$2598=$A18)*('Draft List'!$AA$5:$AA$2598&lt;6))+SUMPRODUCT(('Draft List'!$AC$5:$AC$2598=$A18)*('Draft List'!$AA$5:$AA$2598="S1"))+SUMPRODUCT(('Draft List'!$AC$5:$AC$2598=$A18)*('Draft List'!$AA$5:$AA$2598&lt;&gt;"S1")*('Draft List'!$AA$5:$AA$2598&gt;5)*('Draft List'!$AE$5:$AE$2598&gt;0)*('Draft List'!$AE$5:$AE$2598&lt;100000000))</f>
        <v>5</v>
      </c>
      <c r="D18">
        <f>SUMPRODUCT(('Draft List'!$AC$5:$AC$2598=$A18)*('Draft List'!$AE$5:$AE$2598&gt;0)*('Draft List'!$AE$5:$AE$2598&lt;1000000000))</f>
        <v>2</v>
      </c>
      <c r="E18">
        <f t="shared" si="0"/>
        <v>3</v>
      </c>
      <c r="F18" s="11">
        <f>SUMIF('Draft List'!$AC$5:$AC$2598,$A18,'Draft List'!$AE$5:$AE$2598)</f>
        <v>600000</v>
      </c>
      <c r="G18" s="31">
        <f t="shared" si="1"/>
        <v>300000</v>
      </c>
      <c r="H18" s="30">
        <f>LEN(Table1[[#This Row],[Team]])</f>
        <v>17</v>
      </c>
      <c r="I18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>15. Bakersfield Bears                15    5    2    3      $600,000      $300,000</v>
      </c>
    </row>
    <row r="19" spans="1:9" x14ac:dyDescent="0.25">
      <c r="A19" t="s">
        <v>330</v>
      </c>
      <c r="B19">
        <f>COUNTIF('Draft List'!$AC$5:$AC$2598,$A19)</f>
        <v>15</v>
      </c>
      <c r="C19">
        <f>SUMPRODUCT(('Draft List'!$AC$5:$AC$2598=$A19)*('Draft List'!$AA$5:$AA$2598&lt;6))+SUMPRODUCT(('Draft List'!$AC$5:$AC$2598=$A19)*('Draft List'!$AA$5:$AA$2598="S1"))+SUMPRODUCT(('Draft List'!$AC$5:$AC$2598=$A19)*('Draft List'!$AA$5:$AA$2598&lt;&gt;"S1")*('Draft List'!$AA$5:$AA$2598&gt;5)*('Draft List'!$AE$5:$AE$2598&gt;0)*('Draft List'!$AE$5:$AE$2598&lt;100000000))</f>
        <v>5</v>
      </c>
      <c r="D19">
        <f>SUMPRODUCT(('Draft List'!$AC$5:$AC$2598=$A19)*('Draft List'!$AE$5:$AE$2598&gt;0)*('Draft List'!$AE$5:$AE$2598&lt;1000000000))</f>
        <v>2</v>
      </c>
      <c r="E19">
        <f t="shared" si="0"/>
        <v>3</v>
      </c>
      <c r="F19" s="11">
        <f>SUMIF('Draft List'!$AC$5:$AC$2598,$A19,'Draft List'!$AE$5:$AE$2598)</f>
        <v>580000</v>
      </c>
      <c r="G19" s="31">
        <f t="shared" si="1"/>
        <v>290000</v>
      </c>
      <c r="H19" s="30">
        <f>LEN(Table1[[#This Row],[Team]])</f>
        <v>25</v>
      </c>
      <c r="I19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>17. West Virginia Alleghenies        15    5    2    3      $580,000      $290,000</v>
      </c>
    </row>
    <row r="20" spans="1:9" x14ac:dyDescent="0.25">
      <c r="A20" t="s">
        <v>325</v>
      </c>
      <c r="B20">
        <f>COUNTIF('Draft List'!$AC$5:$AC$2598,$A20)</f>
        <v>14</v>
      </c>
      <c r="C20">
        <f>SUMPRODUCT(('Draft List'!$AC$5:$AC$2598=$A20)*('Draft List'!$AA$5:$AA$2598&lt;6))+SUMPRODUCT(('Draft List'!$AC$5:$AC$2598=$A20)*('Draft List'!$AA$5:$AA$2598="S1"))+SUMPRODUCT(('Draft List'!$AC$5:$AC$2598=$A20)*('Draft List'!$AA$5:$AA$2598&lt;&gt;"S1")*('Draft List'!$AA$5:$AA$2598&gt;5)*('Draft List'!$AE$5:$AE$2598&gt;0)*('Draft List'!$AE$5:$AE$2598&lt;100000000))</f>
        <v>4</v>
      </c>
      <c r="D20">
        <f>SUMPRODUCT(('Draft List'!$AC$5:$AC$2598=$A20)*('Draft List'!$AE$5:$AE$2598&gt;0)*('Draft List'!$AE$5:$AE$2598&lt;1000000000))</f>
        <v>2</v>
      </c>
      <c r="E20">
        <f t="shared" si="0"/>
        <v>2</v>
      </c>
      <c r="F20" s="11">
        <f>SUMIF('Draft List'!$AC$5:$AC$2598,$A20,'Draft List'!$AE$5:$AE$2598)</f>
        <v>570000</v>
      </c>
      <c r="G20" s="31">
        <f t="shared" si="1"/>
        <v>285000</v>
      </c>
      <c r="H20" s="30">
        <f>LEN(Table1[[#This Row],[Team]])</f>
        <v>12</v>
      </c>
      <c r="I20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>18. Reno Zephyrs                     14    4    2    2      $570,000      $285,000</v>
      </c>
    </row>
    <row r="21" spans="1:9" x14ac:dyDescent="0.25">
      <c r="A21" t="s">
        <v>3154</v>
      </c>
      <c r="B21">
        <f>COUNTIF('Draft List'!$AC$5:$AC$2598,$A21)</f>
        <v>14</v>
      </c>
      <c r="C21">
        <f>SUMPRODUCT(('Draft List'!$AC$5:$AC$2598=$A21)*('Draft List'!$AA$5:$AA$2598&lt;6))+SUMPRODUCT(('Draft List'!$AC$5:$AC$2598=$A21)*('Draft List'!$AA$5:$AA$2598="S1"))+SUMPRODUCT(('Draft List'!$AC$5:$AC$2598=$A21)*('Draft List'!$AA$5:$AA$2598&lt;&gt;"S1")*('Draft List'!$AA$5:$AA$2598&gt;5)*('Draft List'!$AE$5:$AE$2598&gt;0)*('Draft List'!$AE$5:$AE$2598&lt;100000000))</f>
        <v>4</v>
      </c>
      <c r="D21">
        <f>SUMPRODUCT(('Draft List'!$AC$5:$AC$2598=$A21)*('Draft List'!$AE$5:$AE$2598&gt;0)*('Draft List'!$AE$5:$AE$2598&lt;1000000000))</f>
        <v>1</v>
      </c>
      <c r="E21">
        <f t="shared" si="0"/>
        <v>3</v>
      </c>
      <c r="F21" s="11">
        <f>SUMIF('Draft List'!$AC$5:$AC$2598,$A21,'Draft List'!$AE$5:$AE$2598)</f>
        <v>370000</v>
      </c>
      <c r="G21" s="31">
        <f t="shared" si="1"/>
        <v>370000</v>
      </c>
      <c r="H21" s="30">
        <f>LEN(Table1[[#This Row],[Team]])</f>
        <v>16</v>
      </c>
      <c r="I21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>19. Hartford Harpoon                 14    4    1    3      $370,000      $370,000</v>
      </c>
    </row>
    <row r="22" spans="1:9" x14ac:dyDescent="0.25">
      <c r="A22" t="s">
        <v>335</v>
      </c>
      <c r="B22">
        <f>COUNTIF('Draft List'!$AC$5:$AC$2598,$A22)</f>
        <v>16</v>
      </c>
      <c r="C22">
        <f>SUMPRODUCT(('Draft List'!$AC$5:$AC$2598=$A22)*('Draft List'!$AA$5:$AA$2598&lt;6))+SUMPRODUCT(('Draft List'!$AC$5:$AC$2598=$A22)*('Draft List'!$AA$5:$AA$2598="S1"))+SUMPRODUCT(('Draft List'!$AC$5:$AC$2598=$A22)*('Draft List'!$AA$5:$AA$2598&lt;&gt;"S1")*('Draft List'!$AA$5:$AA$2598&gt;5)*('Draft List'!$AE$5:$AE$2598&gt;0)*('Draft List'!$AE$5:$AE$2598&lt;100000000))</f>
        <v>6</v>
      </c>
      <c r="D22">
        <f>SUMPRODUCT(('Draft List'!$AC$5:$AC$2598=$A22)*('Draft List'!$AE$5:$AE$2598&gt;0)*('Draft List'!$AE$5:$AE$2598&lt;1000000000))</f>
        <v>2</v>
      </c>
      <c r="E22">
        <f t="shared" si="0"/>
        <v>4</v>
      </c>
      <c r="F22" s="11">
        <f>SUMIF('Draft List'!$AC$5:$AC$2598,$A22,'Draft List'!$AE$5:$AE$2598)</f>
        <v>320000</v>
      </c>
      <c r="G22" s="31">
        <f t="shared" si="1"/>
        <v>160000</v>
      </c>
      <c r="H22" s="30">
        <f>LEN(Table1[[#This Row],[Team]])</f>
        <v>15</v>
      </c>
      <c r="I22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>20. Duluth Warriors                  16    6    2    4      $320,000      $160,000</v>
      </c>
    </row>
    <row r="23" spans="1:9" x14ac:dyDescent="0.25">
      <c r="A23" t="s">
        <v>3155</v>
      </c>
      <c r="B23">
        <f>COUNTIF('Draft List'!$AC$5:$AC$2598,$A23)</f>
        <v>13</v>
      </c>
      <c r="C23">
        <f>SUMPRODUCT(('Draft List'!$AC$5:$AC$2598=$A23)*('Draft List'!$AA$5:$AA$2598&lt;6))+SUMPRODUCT(('Draft List'!$AC$5:$AC$2598=$A23)*('Draft List'!$AA$5:$AA$2598="S1"))+SUMPRODUCT(('Draft List'!$AC$5:$AC$2598=$A23)*('Draft List'!$AA$5:$AA$2598&lt;&gt;"S1")*('Draft List'!$AA$5:$AA$2598&gt;5)*('Draft List'!$AE$5:$AE$2598&gt;0)*('Draft List'!$AE$5:$AE$2598&lt;100000000))</f>
        <v>3</v>
      </c>
      <c r="D23">
        <f>SUMPRODUCT(('Draft List'!$AC$5:$AC$2598=$A23)*('Draft List'!$AE$5:$AE$2598&gt;0)*('Draft List'!$AE$5:$AE$2598&lt;1000000000))</f>
        <v>2</v>
      </c>
      <c r="E23">
        <f t="shared" si="0"/>
        <v>1</v>
      </c>
      <c r="F23" s="11">
        <f>SUMIF('Draft List'!$AC$5:$AC$2598,$A23,'Draft List'!$AE$5:$AE$2598)</f>
        <v>320000</v>
      </c>
      <c r="G23" s="31">
        <f t="shared" si="1"/>
        <v>160000</v>
      </c>
      <c r="H23" s="30">
        <f>LEN(Table1[[#This Row],[Team]])</f>
        <v>13</v>
      </c>
      <c r="I23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>20. Okinawa Shisa                    13    3    2    1      $320,000      $160,000</v>
      </c>
    </row>
    <row r="24" spans="1:9" x14ac:dyDescent="0.25">
      <c r="A24" t="s">
        <v>3149</v>
      </c>
      <c r="B24">
        <f>COUNTIF('Draft List'!$AC$5:$AC$2598,$A24)</f>
        <v>13</v>
      </c>
      <c r="C24">
        <f>SUMPRODUCT(('Draft List'!$AC$5:$AC$2598=$A24)*('Draft List'!$AA$5:$AA$2598&lt;6))+SUMPRODUCT(('Draft List'!$AC$5:$AC$2598=$A24)*('Draft List'!$AA$5:$AA$2598="S1"))+SUMPRODUCT(('Draft List'!$AC$5:$AC$2598=$A24)*('Draft List'!$AA$5:$AA$2598&lt;&gt;"S1")*('Draft List'!$AA$5:$AA$2598&gt;5)*('Draft List'!$AE$5:$AE$2598&gt;0)*('Draft List'!$AE$5:$AE$2598&lt;100000000))</f>
        <v>4</v>
      </c>
      <c r="D24">
        <f>SUMPRODUCT(('Draft List'!$AC$5:$AC$2598=$A24)*('Draft List'!$AE$5:$AE$2598&gt;0)*('Draft List'!$AE$5:$AE$2598&lt;1000000000))</f>
        <v>1</v>
      </c>
      <c r="E24">
        <f t="shared" si="0"/>
        <v>3</v>
      </c>
      <c r="F24" s="11">
        <f>SUMIF('Draft List'!$AC$5:$AC$2598,$A24,'Draft List'!$AE$5:$AE$2598)</f>
        <v>140000</v>
      </c>
      <c r="G24" s="31">
        <f t="shared" si="1"/>
        <v>140000</v>
      </c>
      <c r="H24" s="30">
        <f>LEN(Table1[[#This Row],[Team]])</f>
        <v>18</v>
      </c>
      <c r="I24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>22. Scottish Claymores               13    4    1    3      $140,000      $140,000</v>
      </c>
    </row>
    <row r="25" spans="1:9" x14ac:dyDescent="0.25">
      <c r="A25" t="s">
        <v>343</v>
      </c>
      <c r="B25">
        <f>COUNTIF('Draft List'!$AC$5:$AC$2598,$A25)</f>
        <v>17</v>
      </c>
      <c r="C25">
        <f>SUMPRODUCT(('Draft List'!$AC$5:$AC$2598=$A25)*('Draft List'!$AA$5:$AA$2598&lt;6))+SUMPRODUCT(('Draft List'!$AC$5:$AC$2598=$A25)*('Draft List'!$AA$5:$AA$2598="S1"))+SUMPRODUCT(('Draft List'!$AC$5:$AC$2598=$A25)*('Draft List'!$AA$5:$AA$2598&lt;&gt;"S1")*('Draft List'!$AA$5:$AA$2598&gt;5)*('Draft List'!$AE$5:$AE$2598&gt;0)*('Draft List'!$AE$5:$AE$2598&lt;100000000))</f>
        <v>7</v>
      </c>
      <c r="D25">
        <f>SUMPRODUCT(('Draft List'!$AC$5:$AC$2598=$A25)*('Draft List'!$AE$5:$AE$2598&gt;0)*('Draft List'!$AE$5:$AE$2598&lt;1000000000))</f>
        <v>0</v>
      </c>
      <c r="E25">
        <f t="shared" si="0"/>
        <v>7</v>
      </c>
      <c r="F25" s="11">
        <f>SUMIF('Draft List'!$AC$5:$AC$2598,$A25,'Draft List'!$AE$5:$AE$2598)</f>
        <v>0</v>
      </c>
      <c r="G25" s="31">
        <f t="shared" si="1"/>
        <v>0</v>
      </c>
      <c r="H25" s="30">
        <f>LEN(Table1[[#This Row],[Team]])</f>
        <v>30</v>
      </c>
      <c r="I25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>23. San Antonio Calzones of Laredo   17    7    0    7        $0,000        $0,000</v>
      </c>
    </row>
    <row r="26" spans="1:9" x14ac:dyDescent="0.25">
      <c r="A26" t="s">
        <v>327</v>
      </c>
      <c r="B26">
        <f>COUNTIF('Draft List'!$AC$5:$AC$2598,$A26)</f>
        <v>16</v>
      </c>
      <c r="C26">
        <f>SUMPRODUCT(('Draft List'!$AC$5:$AC$2598=$A26)*('Draft List'!$AA$5:$AA$2598&lt;6))+SUMPRODUCT(('Draft List'!$AC$5:$AC$2598=$A26)*('Draft List'!$AA$5:$AA$2598="S1"))+SUMPRODUCT(('Draft List'!$AC$5:$AC$2598=$A26)*('Draft List'!$AA$5:$AA$2598&lt;&gt;"S1")*('Draft List'!$AA$5:$AA$2598&gt;5)*('Draft List'!$AE$5:$AE$2598&gt;0)*('Draft List'!$AE$5:$AE$2598&lt;100000000))</f>
        <v>6</v>
      </c>
      <c r="D26">
        <f>SUMPRODUCT(('Draft List'!$AC$5:$AC$2598=$A26)*('Draft List'!$AE$5:$AE$2598&gt;0)*('Draft List'!$AE$5:$AE$2598&lt;1000000000))</f>
        <v>0</v>
      </c>
      <c r="E26">
        <f t="shared" si="0"/>
        <v>6</v>
      </c>
      <c r="F26" s="11">
        <f>SUMIF('Draft List'!$AC$5:$AC$2598,$A26,'Draft List'!$AE$5:$AE$2598)</f>
        <v>0</v>
      </c>
      <c r="G26" s="31">
        <f t="shared" si="1"/>
        <v>0</v>
      </c>
      <c r="H26" s="30">
        <f>LEN(Table1[[#This Row],[Team]])</f>
        <v>20</v>
      </c>
      <c r="I26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>23. Palm Springs Codgers             16    6    0    6        $0,000        $0,000</v>
      </c>
    </row>
    <row r="27" spans="1:9" x14ac:dyDescent="0.25">
      <c r="A27" t="s">
        <v>326</v>
      </c>
      <c r="B27">
        <f>COUNTIF('Draft List'!$AC$5:$AC$2598,$A27)</f>
        <v>14</v>
      </c>
      <c r="C27">
        <f>SUMPRODUCT(('Draft List'!$AC$5:$AC$2598=$A27)*('Draft List'!$AA$5:$AA$2598&lt;6))+SUMPRODUCT(('Draft List'!$AC$5:$AC$2598=$A27)*('Draft List'!$AA$5:$AA$2598="S1"))+SUMPRODUCT(('Draft List'!$AC$5:$AC$2598=$A27)*('Draft List'!$AA$5:$AA$2598&lt;&gt;"S1")*('Draft List'!$AA$5:$AA$2598&gt;5)*('Draft List'!$AE$5:$AE$2598&gt;0)*('Draft List'!$AE$5:$AE$2598&lt;100000000))</f>
        <v>4</v>
      </c>
      <c r="D27">
        <f>SUMPRODUCT(('Draft List'!$AC$5:$AC$2598=$A27)*('Draft List'!$AE$5:$AE$2598&gt;0)*('Draft List'!$AE$5:$AE$2598&lt;1000000000))</f>
        <v>0</v>
      </c>
      <c r="E27">
        <f t="shared" si="0"/>
        <v>4</v>
      </c>
      <c r="F27" s="11">
        <f>SUMIF('Draft List'!$AC$5:$AC$2598,$A27,'Draft List'!$AE$5:$AE$2598)</f>
        <v>0</v>
      </c>
      <c r="G27" s="31">
        <f t="shared" si="1"/>
        <v>0</v>
      </c>
      <c r="H27" s="30">
        <f>LEN(Table1[[#This Row],[Team]])</f>
        <v>19</v>
      </c>
      <c r="I27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>23. Canton Longshoremen              14    4    0    4        $0,000        $0,000</v>
      </c>
    </row>
    <row r="28" spans="1:9" x14ac:dyDescent="0.25">
      <c r="A28" t="s">
        <v>334</v>
      </c>
      <c r="B28">
        <f>COUNTIF('Draft List'!$AC$5:$AC$2598,$A28)</f>
        <v>0</v>
      </c>
      <c r="C28">
        <f>SUMPRODUCT(('Draft List'!$AC$5:$AC$2598=$A28)*('Draft List'!$AA$5:$AA$2598&lt;6))+SUMPRODUCT(('Draft List'!$AC$5:$AC$2598=$A28)*('Draft List'!$AA$5:$AA$2598="S1"))+SUMPRODUCT(('Draft List'!$AC$5:$AC$2598=$A28)*('Draft List'!$AA$5:$AA$2598&lt;&gt;"S1")*('Draft List'!$AA$5:$AA$2598&gt;5)*('Draft List'!$AE$5:$AE$2598&gt;0)*('Draft List'!$AE$5:$AE$2598&lt;100000000))</f>
        <v>0</v>
      </c>
      <c r="D28">
        <f>SUMPRODUCT(('Draft List'!$AC$5:$AC$2598=$A28)*('Draft List'!$AE$5:$AE$2598&gt;0)*('Draft List'!$AE$5:$AE$2598&lt;1000000000))</f>
        <v>0</v>
      </c>
      <c r="E28">
        <f t="shared" si="0"/>
        <v>0</v>
      </c>
      <c r="F28" s="11">
        <f>SUMIF('Draft List'!$AC$5:$AC$2598,$A28,'Draft List'!$AE$5:$AE$2598)</f>
        <v>0</v>
      </c>
      <c r="G28" s="31">
        <f t="shared" si="1"/>
        <v>0</v>
      </c>
      <c r="H28" s="30">
        <f>LEN(Table1[[#This Row],[Team]])</f>
        <v>22</v>
      </c>
      <c r="I28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>23. Crystal Lake Sandgnats            0    0    0    0        $0,000        $0,000</v>
      </c>
    </row>
    <row r="29" spans="1:9" s="4" customFormat="1" x14ac:dyDescent="0.25">
      <c r="A29" s="4" t="s">
        <v>356</v>
      </c>
      <c r="B29" s="4">
        <f>SUBTOTAL(109,Table1[Drafted Players])</f>
        <v>396</v>
      </c>
      <c r="C29" s="4">
        <f>SUBTOTAL(109,Table1[Bonus Eligible])</f>
        <v>136</v>
      </c>
      <c r="D29" s="4">
        <f>SUBTOTAL(109,Table1[Signed])</f>
        <v>54</v>
      </c>
      <c r="E29" s="4">
        <f>SUBTOTAL(109,Table1[Unsigned])</f>
        <v>82</v>
      </c>
      <c r="F29" s="32">
        <f>SUBTOTAL(109,Table1[Tot Bonus])</f>
        <v>47180000</v>
      </c>
      <c r="G29" s="32">
        <f>Table1[[#Totals],[Tot Bonus]]/Table1[[#Totals],[Signed]]</f>
        <v>873703.70370370371</v>
      </c>
      <c r="H29" s="4">
        <f>SUBTOTAL(104,Table1[Len])</f>
        <v>30</v>
      </c>
    </row>
  </sheetData>
  <sortState ref="A3:E26">
    <sortCondition ref="A2"/>
  </sortState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D41"/>
  <sheetViews>
    <sheetView workbookViewId="0">
      <selection activeCell="B22" sqref="B22"/>
    </sheetView>
  </sheetViews>
  <sheetFormatPr defaultRowHeight="15" x14ac:dyDescent="0.25"/>
  <cols>
    <col min="1" max="1" width="14.7109375" bestFit="1" customWidth="1"/>
    <col min="2" max="2" width="8.42578125" bestFit="1" customWidth="1"/>
    <col min="3" max="3" width="5" bestFit="1" customWidth="1"/>
    <col min="4" max="4" width="5.28515625" bestFit="1" customWidth="1"/>
  </cols>
  <sheetData>
    <row r="2" spans="1:4" x14ac:dyDescent="0.25">
      <c r="B2" t="s">
        <v>7</v>
      </c>
      <c r="C2" t="s">
        <v>8</v>
      </c>
      <c r="D2" t="s">
        <v>113</v>
      </c>
    </row>
    <row r="3" spans="1:4" x14ac:dyDescent="0.25">
      <c r="A3" t="s">
        <v>56</v>
      </c>
      <c r="B3">
        <v>1.05</v>
      </c>
      <c r="C3">
        <v>1.05</v>
      </c>
      <c r="D3" t="s">
        <v>114</v>
      </c>
    </row>
    <row r="4" spans="1:4" x14ac:dyDescent="0.25">
      <c r="A4" t="s">
        <v>51</v>
      </c>
      <c r="B4">
        <v>1.02</v>
      </c>
      <c r="C4">
        <v>1.02</v>
      </c>
      <c r="D4" t="s">
        <v>115</v>
      </c>
    </row>
    <row r="5" spans="1:4" x14ac:dyDescent="0.25">
      <c r="A5" t="s">
        <v>46</v>
      </c>
      <c r="B5">
        <v>1</v>
      </c>
      <c r="C5">
        <v>1</v>
      </c>
      <c r="D5" t="s">
        <v>116</v>
      </c>
    </row>
    <row r="6" spans="1:4" x14ac:dyDescent="0.25">
      <c r="A6" t="s">
        <v>47</v>
      </c>
      <c r="B6">
        <v>0.98</v>
      </c>
      <c r="C6">
        <v>0.98</v>
      </c>
      <c r="D6" t="s">
        <v>58</v>
      </c>
    </row>
    <row r="7" spans="1:4" x14ac:dyDescent="0.25">
      <c r="A7" t="s">
        <v>60</v>
      </c>
      <c r="B7">
        <v>0.9</v>
      </c>
      <c r="C7">
        <v>0.9</v>
      </c>
      <c r="D7" t="s">
        <v>117</v>
      </c>
    </row>
    <row r="10" spans="1:4" x14ac:dyDescent="0.25">
      <c r="A10" t="s">
        <v>118</v>
      </c>
      <c r="B10" t="s">
        <v>119</v>
      </c>
    </row>
    <row r="11" spans="1:4" x14ac:dyDescent="0.25">
      <c r="A11" t="s">
        <v>120</v>
      </c>
      <c r="B11">
        <v>0.75</v>
      </c>
    </row>
    <row r="12" spans="1:4" x14ac:dyDescent="0.25">
      <c r="A12" t="s">
        <v>80</v>
      </c>
      <c r="B12">
        <v>0.85</v>
      </c>
    </row>
    <row r="13" spans="1:4" x14ac:dyDescent="0.25">
      <c r="A13" t="s">
        <v>121</v>
      </c>
      <c r="B13">
        <v>0.85</v>
      </c>
    </row>
    <row r="14" spans="1:4" x14ac:dyDescent="0.25">
      <c r="A14" t="s">
        <v>57</v>
      </c>
      <c r="B14">
        <v>0.85</v>
      </c>
    </row>
    <row r="15" spans="1:4" x14ac:dyDescent="0.25">
      <c r="A15" t="s">
        <v>77</v>
      </c>
      <c r="B15">
        <v>0.9</v>
      </c>
    </row>
    <row r="16" spans="1:4" x14ac:dyDescent="0.25">
      <c r="A16" t="s">
        <v>74</v>
      </c>
      <c r="B16">
        <v>0.9</v>
      </c>
    </row>
    <row r="17" spans="1:2" x14ac:dyDescent="0.25">
      <c r="A17" t="s">
        <v>72</v>
      </c>
      <c r="B17">
        <v>0.95</v>
      </c>
    </row>
    <row r="18" spans="1:2" x14ac:dyDescent="0.25">
      <c r="A18" t="s">
        <v>75</v>
      </c>
      <c r="B18">
        <v>0.95</v>
      </c>
    </row>
    <row r="19" spans="1:2" x14ac:dyDescent="0.25">
      <c r="A19" t="s">
        <v>71</v>
      </c>
      <c r="B19">
        <v>1</v>
      </c>
    </row>
    <row r="20" spans="1:2" x14ac:dyDescent="0.25">
      <c r="A20" t="s">
        <v>521</v>
      </c>
      <c r="B20">
        <v>1</v>
      </c>
    </row>
    <row r="21" spans="1:2" x14ac:dyDescent="0.25">
      <c r="A21" t="s">
        <v>522</v>
      </c>
      <c r="B21">
        <v>1</v>
      </c>
    </row>
    <row r="22" spans="1:2" x14ac:dyDescent="0.25">
      <c r="A22" t="s">
        <v>62</v>
      </c>
      <c r="B22">
        <v>1</v>
      </c>
    </row>
    <row r="23" spans="1:2" x14ac:dyDescent="0.25">
      <c r="A23" t="s">
        <v>61</v>
      </c>
      <c r="B23">
        <v>1</v>
      </c>
    </row>
    <row r="24" spans="1:2" x14ac:dyDescent="0.25">
      <c r="A24" t="s">
        <v>64</v>
      </c>
      <c r="B24">
        <v>1</v>
      </c>
    </row>
    <row r="25" spans="1:2" x14ac:dyDescent="0.25">
      <c r="A25" t="s">
        <v>66</v>
      </c>
      <c r="B25">
        <v>1.0249999999999999</v>
      </c>
    </row>
    <row r="26" spans="1:2" x14ac:dyDescent="0.25">
      <c r="A26" t="s">
        <v>59</v>
      </c>
      <c r="B26">
        <v>1.0249999999999999</v>
      </c>
    </row>
    <row r="27" spans="1:2" x14ac:dyDescent="0.25">
      <c r="A27" t="s">
        <v>52</v>
      </c>
      <c r="B27">
        <v>1.05</v>
      </c>
    </row>
    <row r="28" spans="1:2" x14ac:dyDescent="0.25">
      <c r="A28" t="s">
        <v>67</v>
      </c>
      <c r="B28">
        <v>1.05</v>
      </c>
    </row>
    <row r="29" spans="1:2" x14ac:dyDescent="0.25">
      <c r="A29" t="s">
        <v>49</v>
      </c>
      <c r="B29">
        <v>1.05</v>
      </c>
    </row>
    <row r="30" spans="1:2" x14ac:dyDescent="0.25">
      <c r="A30" t="s">
        <v>65</v>
      </c>
      <c r="B30">
        <v>1.075</v>
      </c>
    </row>
    <row r="31" spans="1:2" x14ac:dyDescent="0.25">
      <c r="A31" t="s">
        <v>69</v>
      </c>
      <c r="B31">
        <v>1.075</v>
      </c>
    </row>
    <row r="32" spans="1:2" x14ac:dyDescent="0.25">
      <c r="A32" t="s">
        <v>122</v>
      </c>
      <c r="B32">
        <v>1.075</v>
      </c>
    </row>
    <row r="35" spans="1:2" x14ac:dyDescent="0.25">
      <c r="A35" t="s">
        <v>123</v>
      </c>
      <c r="B35" t="s">
        <v>113</v>
      </c>
    </row>
    <row r="36" spans="1:2" x14ac:dyDescent="0.25">
      <c r="A36" t="s">
        <v>111</v>
      </c>
      <c r="B36" t="s">
        <v>124</v>
      </c>
    </row>
    <row r="37" spans="1:2" x14ac:dyDescent="0.25">
      <c r="A37" t="s">
        <v>125</v>
      </c>
      <c r="B37" t="s">
        <v>115</v>
      </c>
    </row>
    <row r="38" spans="1:2" x14ac:dyDescent="0.25">
      <c r="A38" t="s">
        <v>46</v>
      </c>
      <c r="B38" t="s">
        <v>116</v>
      </c>
    </row>
    <row r="39" spans="1:2" x14ac:dyDescent="0.25">
      <c r="A39" t="s">
        <v>126</v>
      </c>
      <c r="B39" t="s">
        <v>127</v>
      </c>
    </row>
    <row r="40" spans="1:2" x14ac:dyDescent="0.25">
      <c r="A40" t="s">
        <v>112</v>
      </c>
      <c r="B40" t="s">
        <v>128</v>
      </c>
    </row>
    <row r="41" spans="1:2" x14ac:dyDescent="0.25">
      <c r="A41">
        <v>0</v>
      </c>
      <c r="B41" t="s">
        <v>320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78"/>
  <sheetViews>
    <sheetView workbookViewId="0">
      <selection activeCell="D2" sqref="D2"/>
    </sheetView>
  </sheetViews>
  <sheetFormatPr defaultRowHeight="15" x14ac:dyDescent="0.25"/>
  <cols>
    <col min="1" max="1" width="20" customWidth="1"/>
    <col min="3" max="3" width="6.28515625" bestFit="1" customWidth="1"/>
    <col min="4" max="4" width="12.7109375" bestFit="1" customWidth="1"/>
    <col min="5" max="5" width="12.140625" bestFit="1" customWidth="1"/>
    <col min="6" max="6" width="12.28515625" bestFit="1" customWidth="1"/>
    <col min="7" max="7" width="12.140625" bestFit="1" customWidth="1"/>
    <col min="8" max="8" width="4.42578125" bestFit="1" customWidth="1"/>
    <col min="9" max="9" width="8.28515625" bestFit="1" customWidth="1"/>
    <col min="10" max="10" width="5" bestFit="1" customWidth="1"/>
    <col min="11" max="11" width="4" bestFit="1" customWidth="1"/>
    <col min="12" max="12" width="5" bestFit="1" customWidth="1"/>
    <col min="13" max="14" width="4" bestFit="1" customWidth="1"/>
    <col min="15" max="16" width="3.140625" bestFit="1" customWidth="1"/>
    <col min="17" max="17" width="3.42578125" bestFit="1" customWidth="1"/>
    <col min="18" max="20" width="4" bestFit="1" customWidth="1"/>
    <col min="21" max="22" width="3.140625" bestFit="1" customWidth="1"/>
    <col min="23" max="26" width="6" bestFit="1" customWidth="1"/>
    <col min="27" max="27" width="6.42578125" bestFit="1" customWidth="1"/>
  </cols>
  <sheetData>
    <row r="1" spans="1:28" x14ac:dyDescent="0.25">
      <c r="A1" t="s">
        <v>296</v>
      </c>
      <c r="B1" t="s">
        <v>253</v>
      </c>
      <c r="C1" t="s">
        <v>107</v>
      </c>
      <c r="D1" t="s">
        <v>252</v>
      </c>
      <c r="E1" t="s">
        <v>251</v>
      </c>
      <c r="F1" t="s">
        <v>250</v>
      </c>
      <c r="G1" t="s">
        <v>249</v>
      </c>
      <c r="H1" t="s">
        <v>2</v>
      </c>
      <c r="I1" t="s">
        <v>248</v>
      </c>
      <c r="J1" t="s">
        <v>105</v>
      </c>
      <c r="K1" t="s">
        <v>247</v>
      </c>
      <c r="L1" t="s">
        <v>246</v>
      </c>
      <c r="M1" t="s">
        <v>44</v>
      </c>
      <c r="N1" t="s">
        <v>115</v>
      </c>
      <c r="O1" t="s">
        <v>78</v>
      </c>
      <c r="P1" t="s">
        <v>76</v>
      </c>
      <c r="Q1" t="s">
        <v>245</v>
      </c>
      <c r="R1" t="s">
        <v>244</v>
      </c>
      <c r="S1" t="s">
        <v>243</v>
      </c>
      <c r="T1" t="s">
        <v>242</v>
      </c>
      <c r="U1" t="s">
        <v>241</v>
      </c>
      <c r="V1" t="s">
        <v>240</v>
      </c>
      <c r="W1" t="s">
        <v>239</v>
      </c>
      <c r="X1" t="s">
        <v>238</v>
      </c>
      <c r="Y1" t="s">
        <v>237</v>
      </c>
      <c r="Z1" t="s">
        <v>236</v>
      </c>
      <c r="AA1" t="s">
        <v>235</v>
      </c>
      <c r="AB1" t="s">
        <v>524</v>
      </c>
    </row>
    <row r="2" spans="1:28" x14ac:dyDescent="0.25">
      <c r="A2" t="str">
        <f t="shared" ref="A2:A65" si="0">IF(I2="C","C-",I2)&amp;D2&amp;" "&amp;E2&amp;H2</f>
        <v>RFStewart Arundale21</v>
      </c>
      <c r="B2">
        <v>16047</v>
      </c>
      <c r="C2">
        <v>2</v>
      </c>
      <c r="D2" t="s">
        <v>973</v>
      </c>
      <c r="E2" t="s">
        <v>974</v>
      </c>
      <c r="F2">
        <v>0</v>
      </c>
      <c r="G2" s="10">
        <v>38893</v>
      </c>
      <c r="H2">
        <v>21</v>
      </c>
      <c r="I2" t="s">
        <v>73</v>
      </c>
      <c r="J2" t="s">
        <v>132</v>
      </c>
      <c r="K2">
        <v>189</v>
      </c>
      <c r="L2">
        <v>769</v>
      </c>
      <c r="M2">
        <v>107</v>
      </c>
      <c r="N2">
        <v>248</v>
      </c>
      <c r="O2">
        <v>40</v>
      </c>
      <c r="P2">
        <v>10</v>
      </c>
      <c r="Q2">
        <v>3</v>
      </c>
      <c r="R2">
        <v>88</v>
      </c>
      <c r="S2">
        <v>65</v>
      </c>
      <c r="T2">
        <v>77</v>
      </c>
      <c r="U2">
        <v>25</v>
      </c>
      <c r="V2">
        <v>10</v>
      </c>
      <c r="W2" s="9">
        <v>0.32300000000000001</v>
      </c>
      <c r="X2" s="9">
        <v>0.379</v>
      </c>
      <c r="Y2" s="9">
        <v>0.41199999999999998</v>
      </c>
      <c r="Z2" s="9">
        <v>0.79100000000000004</v>
      </c>
      <c r="AA2" s="9">
        <v>0.35099999999999998</v>
      </c>
      <c r="AB2" t="str">
        <f>VLOOKUP($A2,Bat!$A$4:$A$1998,1,FALSE)</f>
        <v>RFStewart Arundale21</v>
      </c>
    </row>
    <row r="3" spans="1:28" x14ac:dyDescent="0.25">
      <c r="A3" t="str">
        <f t="shared" si="0"/>
        <v>LFPaul Oglethorpe21</v>
      </c>
      <c r="B3">
        <v>3027</v>
      </c>
      <c r="C3">
        <v>3</v>
      </c>
      <c r="D3" t="s">
        <v>199</v>
      </c>
      <c r="E3" t="s">
        <v>894</v>
      </c>
      <c r="F3">
        <v>1700000</v>
      </c>
      <c r="G3" s="10">
        <v>38966</v>
      </c>
      <c r="H3">
        <v>21</v>
      </c>
      <c r="I3" t="s">
        <v>55</v>
      </c>
      <c r="J3" t="s">
        <v>132</v>
      </c>
      <c r="K3">
        <v>200</v>
      </c>
      <c r="L3">
        <v>721</v>
      </c>
      <c r="M3">
        <v>150</v>
      </c>
      <c r="N3">
        <v>217</v>
      </c>
      <c r="O3">
        <v>43</v>
      </c>
      <c r="P3">
        <v>2</v>
      </c>
      <c r="Q3">
        <v>72</v>
      </c>
      <c r="R3">
        <v>152</v>
      </c>
      <c r="S3">
        <v>96</v>
      </c>
      <c r="T3">
        <v>190</v>
      </c>
      <c r="U3">
        <v>0</v>
      </c>
      <c r="V3">
        <v>2</v>
      </c>
      <c r="W3" s="9">
        <v>0.30099999999999999</v>
      </c>
      <c r="X3" s="9">
        <v>0.38300000000000001</v>
      </c>
      <c r="Y3" s="9">
        <v>0.66600000000000004</v>
      </c>
      <c r="Z3" s="9">
        <v>1.0489999999999999</v>
      </c>
      <c r="AA3" s="9">
        <v>0.434</v>
      </c>
      <c r="AB3" t="str">
        <f>VLOOKUP($A3,Bat!$A$4:$A$1998,1,FALSE)</f>
        <v>LFPaul Oglethorpe21</v>
      </c>
    </row>
    <row r="4" spans="1:28" x14ac:dyDescent="0.25">
      <c r="A4" t="str">
        <f t="shared" si="0"/>
        <v>1BAugusto Castaneda18</v>
      </c>
      <c r="B4">
        <v>16099</v>
      </c>
      <c r="C4">
        <v>9</v>
      </c>
      <c r="D4" t="s">
        <v>614</v>
      </c>
      <c r="E4" t="s">
        <v>765</v>
      </c>
      <c r="F4">
        <v>2200000</v>
      </c>
      <c r="G4" s="10">
        <v>39972</v>
      </c>
      <c r="H4">
        <v>18</v>
      </c>
      <c r="I4" t="s">
        <v>94</v>
      </c>
      <c r="J4" t="s">
        <v>132</v>
      </c>
      <c r="K4">
        <v>160</v>
      </c>
      <c r="L4">
        <v>626</v>
      </c>
      <c r="M4">
        <v>82</v>
      </c>
      <c r="N4">
        <v>157</v>
      </c>
      <c r="O4">
        <v>19</v>
      </c>
      <c r="P4">
        <v>3</v>
      </c>
      <c r="Q4">
        <v>48</v>
      </c>
      <c r="R4">
        <v>97</v>
      </c>
      <c r="S4">
        <v>43</v>
      </c>
      <c r="T4">
        <v>120</v>
      </c>
      <c r="U4">
        <v>13</v>
      </c>
      <c r="V4">
        <v>8</v>
      </c>
      <c r="W4" s="9">
        <v>0.251</v>
      </c>
      <c r="X4" s="9">
        <v>0.307</v>
      </c>
      <c r="Y4" s="9">
        <v>0.52100000000000002</v>
      </c>
      <c r="Z4" s="9">
        <v>0.82799999999999996</v>
      </c>
      <c r="AA4" s="9">
        <v>0.34599999999999997</v>
      </c>
      <c r="AB4" t="str">
        <f>VLOOKUP($A4,Bat!$A$4:$A$1998,1,FALSE)</f>
        <v>1BAugusto Castaneda18</v>
      </c>
    </row>
    <row r="5" spans="1:28" x14ac:dyDescent="0.25">
      <c r="A5" t="str">
        <f t="shared" si="0"/>
        <v>LFKevin Kirkpatrick21</v>
      </c>
      <c r="B5">
        <v>2907</v>
      </c>
      <c r="C5">
        <v>11</v>
      </c>
      <c r="D5" t="s">
        <v>184</v>
      </c>
      <c r="E5" t="s">
        <v>823</v>
      </c>
      <c r="F5">
        <v>0</v>
      </c>
      <c r="G5" s="10">
        <v>38940</v>
      </c>
      <c r="H5">
        <v>21</v>
      </c>
      <c r="I5" t="s">
        <v>55</v>
      </c>
      <c r="J5" t="s">
        <v>132</v>
      </c>
      <c r="K5">
        <v>222</v>
      </c>
      <c r="L5">
        <v>800</v>
      </c>
      <c r="M5">
        <v>123</v>
      </c>
      <c r="N5">
        <v>219</v>
      </c>
      <c r="O5">
        <v>57</v>
      </c>
      <c r="P5">
        <v>1</v>
      </c>
      <c r="Q5">
        <v>55</v>
      </c>
      <c r="R5">
        <v>141</v>
      </c>
      <c r="S5">
        <v>86</v>
      </c>
      <c r="T5">
        <v>174</v>
      </c>
      <c r="U5">
        <v>3</v>
      </c>
      <c r="V5">
        <v>0</v>
      </c>
      <c r="W5" s="9">
        <v>0.27400000000000002</v>
      </c>
      <c r="X5" s="9">
        <v>0.36099999999999999</v>
      </c>
      <c r="Y5" s="9">
        <v>0.55400000000000005</v>
      </c>
      <c r="Z5" s="9">
        <v>0.91500000000000004</v>
      </c>
      <c r="AA5" s="9">
        <v>0.38800000000000001</v>
      </c>
      <c r="AB5" t="str">
        <f>VLOOKUP($A5,Bat!$A$4:$A$1998,1,FALSE)</f>
        <v>LFKevin Kirkpatrick21</v>
      </c>
    </row>
    <row r="6" spans="1:28" x14ac:dyDescent="0.25">
      <c r="A6" t="str">
        <f t="shared" si="0"/>
        <v>CFJim Banks18</v>
      </c>
      <c r="B6">
        <v>2077</v>
      </c>
      <c r="C6">
        <v>14</v>
      </c>
      <c r="D6" t="s">
        <v>279</v>
      </c>
      <c r="E6" t="s">
        <v>864</v>
      </c>
      <c r="F6">
        <v>0</v>
      </c>
      <c r="G6" s="10">
        <v>40256</v>
      </c>
      <c r="H6">
        <v>18</v>
      </c>
      <c r="I6" t="s">
        <v>81</v>
      </c>
      <c r="J6" t="s">
        <v>132</v>
      </c>
      <c r="K6">
        <v>208</v>
      </c>
      <c r="L6">
        <v>821</v>
      </c>
      <c r="M6">
        <v>111</v>
      </c>
      <c r="N6">
        <v>216</v>
      </c>
      <c r="O6">
        <v>38</v>
      </c>
      <c r="P6">
        <v>5</v>
      </c>
      <c r="Q6">
        <v>60</v>
      </c>
      <c r="R6">
        <v>146</v>
      </c>
      <c r="S6">
        <v>58</v>
      </c>
      <c r="T6">
        <v>150</v>
      </c>
      <c r="U6">
        <v>5</v>
      </c>
      <c r="V6">
        <v>4</v>
      </c>
      <c r="W6" s="9">
        <v>0.26300000000000001</v>
      </c>
      <c r="X6" s="9">
        <v>0.318</v>
      </c>
      <c r="Y6" s="9">
        <v>0.54100000000000004</v>
      </c>
      <c r="Z6" s="9">
        <v>0.85899999999999999</v>
      </c>
      <c r="AA6" s="9">
        <v>0.36099999999999999</v>
      </c>
      <c r="AB6" t="str">
        <f>VLOOKUP($A6,Bat!$A$4:$A$1998,1,FALSE)</f>
        <v>CFJim Banks18</v>
      </c>
    </row>
    <row r="7" spans="1:28" x14ac:dyDescent="0.25">
      <c r="A7" t="str">
        <f t="shared" si="0"/>
        <v>RFOkakura Tomita21</v>
      </c>
      <c r="B7">
        <v>16060</v>
      </c>
      <c r="C7">
        <v>21</v>
      </c>
      <c r="D7" t="s">
        <v>963</v>
      </c>
      <c r="E7" t="s">
        <v>964</v>
      </c>
      <c r="F7">
        <v>0</v>
      </c>
      <c r="G7" s="10">
        <v>38920</v>
      </c>
      <c r="H7">
        <v>21</v>
      </c>
      <c r="I7" t="s">
        <v>73</v>
      </c>
      <c r="J7" t="s">
        <v>132</v>
      </c>
      <c r="K7">
        <v>166</v>
      </c>
      <c r="L7">
        <v>657</v>
      </c>
      <c r="M7">
        <v>100</v>
      </c>
      <c r="N7">
        <v>198</v>
      </c>
      <c r="O7">
        <v>58</v>
      </c>
      <c r="P7">
        <v>0</v>
      </c>
      <c r="Q7">
        <v>38</v>
      </c>
      <c r="R7">
        <v>121</v>
      </c>
      <c r="S7">
        <v>54</v>
      </c>
      <c r="T7">
        <v>137</v>
      </c>
      <c r="U7">
        <v>0</v>
      </c>
      <c r="V7">
        <v>0</v>
      </c>
      <c r="W7" s="9">
        <v>0.30099999999999999</v>
      </c>
      <c r="X7" s="9">
        <v>0.36099999999999999</v>
      </c>
      <c r="Y7" s="9">
        <v>0.56299999999999994</v>
      </c>
      <c r="Z7" s="9">
        <v>0.92400000000000004</v>
      </c>
      <c r="AA7" s="9">
        <v>0.39</v>
      </c>
      <c r="AB7" t="str">
        <f>VLOOKUP($A7,Bat!$A$4:$A$1998,1,FALSE)</f>
        <v>RFOkakura Tomita21</v>
      </c>
    </row>
    <row r="8" spans="1:28" x14ac:dyDescent="0.25">
      <c r="A8" t="str">
        <f t="shared" si="0"/>
        <v>C-Roberto Ortega21</v>
      </c>
      <c r="B8">
        <v>16079</v>
      </c>
      <c r="C8">
        <v>23</v>
      </c>
      <c r="D8" t="s">
        <v>372</v>
      </c>
      <c r="E8" t="s">
        <v>214</v>
      </c>
      <c r="F8">
        <v>1200000</v>
      </c>
      <c r="G8" s="10">
        <v>39174</v>
      </c>
      <c r="H8">
        <v>21</v>
      </c>
      <c r="I8" t="s">
        <v>93</v>
      </c>
      <c r="J8" t="s">
        <v>132</v>
      </c>
      <c r="K8">
        <v>170</v>
      </c>
      <c r="L8">
        <v>674</v>
      </c>
      <c r="M8">
        <v>96</v>
      </c>
      <c r="N8">
        <v>220</v>
      </c>
      <c r="O8">
        <v>48</v>
      </c>
      <c r="P8">
        <v>3</v>
      </c>
      <c r="Q8">
        <v>31</v>
      </c>
      <c r="R8">
        <v>124</v>
      </c>
      <c r="S8">
        <v>49</v>
      </c>
      <c r="T8">
        <v>102</v>
      </c>
      <c r="U8">
        <v>0</v>
      </c>
      <c r="V8">
        <v>0</v>
      </c>
      <c r="W8" s="9">
        <v>0.32600000000000001</v>
      </c>
      <c r="X8" s="9">
        <v>0.377</v>
      </c>
      <c r="Y8" s="9">
        <v>0.54400000000000004</v>
      </c>
      <c r="Z8" s="9">
        <v>0.92100000000000004</v>
      </c>
      <c r="AA8" s="9">
        <v>0.39100000000000001</v>
      </c>
      <c r="AB8" t="str">
        <f>VLOOKUP($A8,Bat!$A$4:$A$1998,1,FALSE)</f>
        <v>C-Roberto Ortega21</v>
      </c>
    </row>
    <row r="9" spans="1:28" x14ac:dyDescent="0.25">
      <c r="A9" t="str">
        <f t="shared" si="0"/>
        <v>CFPeter Monnington21</v>
      </c>
      <c r="B9">
        <v>16082</v>
      </c>
      <c r="C9">
        <v>24</v>
      </c>
      <c r="D9" t="s">
        <v>799</v>
      </c>
      <c r="E9" t="s">
        <v>855</v>
      </c>
      <c r="F9">
        <v>4000000</v>
      </c>
      <c r="G9" s="10">
        <v>39161</v>
      </c>
      <c r="H9">
        <v>21</v>
      </c>
      <c r="I9" t="s">
        <v>81</v>
      </c>
      <c r="J9" t="s">
        <v>132</v>
      </c>
      <c r="K9">
        <v>156</v>
      </c>
      <c r="L9">
        <v>589</v>
      </c>
      <c r="M9">
        <v>115</v>
      </c>
      <c r="N9">
        <v>175</v>
      </c>
      <c r="O9">
        <v>34</v>
      </c>
      <c r="P9">
        <v>11</v>
      </c>
      <c r="Q9">
        <v>54</v>
      </c>
      <c r="R9">
        <v>130</v>
      </c>
      <c r="S9">
        <v>60</v>
      </c>
      <c r="T9">
        <v>161</v>
      </c>
      <c r="U9">
        <v>4</v>
      </c>
      <c r="V9">
        <v>6</v>
      </c>
      <c r="W9" s="9">
        <v>0.29699999999999999</v>
      </c>
      <c r="X9" s="9">
        <v>0.377</v>
      </c>
      <c r="Y9" s="9">
        <v>0.66700000000000004</v>
      </c>
      <c r="Z9" s="9">
        <v>1.044</v>
      </c>
      <c r="AA9" s="9">
        <v>0.43099999999999999</v>
      </c>
      <c r="AB9" t="str">
        <f>VLOOKUP($A9,Bat!$A$4:$A$1998,1,FALSE)</f>
        <v>CFPeter Monnington21</v>
      </c>
    </row>
    <row r="10" spans="1:28" x14ac:dyDescent="0.25">
      <c r="A10" t="str">
        <f t="shared" si="0"/>
        <v>2BLouis Kossan21</v>
      </c>
      <c r="B10">
        <v>17</v>
      </c>
      <c r="C10">
        <v>30</v>
      </c>
      <c r="D10" t="s">
        <v>851</v>
      </c>
      <c r="E10" t="s">
        <v>852</v>
      </c>
      <c r="F10">
        <v>0</v>
      </c>
      <c r="G10" s="10">
        <v>39157</v>
      </c>
      <c r="H10">
        <v>21</v>
      </c>
      <c r="I10" t="s">
        <v>78</v>
      </c>
      <c r="J10" t="s">
        <v>132</v>
      </c>
      <c r="K10">
        <v>182</v>
      </c>
      <c r="L10">
        <v>769</v>
      </c>
      <c r="M10">
        <v>110</v>
      </c>
      <c r="N10">
        <v>281</v>
      </c>
      <c r="O10">
        <v>77</v>
      </c>
      <c r="P10">
        <v>3</v>
      </c>
      <c r="Q10">
        <v>29</v>
      </c>
      <c r="R10">
        <v>129</v>
      </c>
      <c r="S10">
        <v>51</v>
      </c>
      <c r="T10">
        <v>64</v>
      </c>
      <c r="U10">
        <v>1</v>
      </c>
      <c r="V10">
        <v>3</v>
      </c>
      <c r="W10" s="9">
        <v>0.36499999999999999</v>
      </c>
      <c r="X10" s="9">
        <v>0.40899999999999997</v>
      </c>
      <c r="Y10" s="9">
        <v>0.58699999999999997</v>
      </c>
      <c r="Z10" s="9">
        <v>0.995</v>
      </c>
      <c r="AA10" s="9">
        <v>0.42399999999999999</v>
      </c>
      <c r="AB10" t="str">
        <f>VLOOKUP($A10,Bat!$A$4:$A$1998,1,FALSE)</f>
        <v>2BLouis Kossan21</v>
      </c>
    </row>
    <row r="11" spans="1:28" x14ac:dyDescent="0.25">
      <c r="A11" t="str">
        <f t="shared" si="0"/>
        <v>C-Ewan Carne21</v>
      </c>
      <c r="B11">
        <v>16076</v>
      </c>
      <c r="C11">
        <v>33</v>
      </c>
      <c r="D11" t="s">
        <v>627</v>
      </c>
      <c r="E11" t="s">
        <v>842</v>
      </c>
      <c r="F11">
        <v>1200000</v>
      </c>
      <c r="G11" s="10">
        <v>38919</v>
      </c>
      <c r="H11">
        <v>21</v>
      </c>
      <c r="I11" t="s">
        <v>93</v>
      </c>
      <c r="J11" t="s">
        <v>132</v>
      </c>
      <c r="K11">
        <v>169</v>
      </c>
      <c r="L11">
        <v>660</v>
      </c>
      <c r="M11">
        <v>96</v>
      </c>
      <c r="N11">
        <v>192</v>
      </c>
      <c r="O11">
        <v>56</v>
      </c>
      <c r="P11">
        <v>2</v>
      </c>
      <c r="Q11">
        <v>39</v>
      </c>
      <c r="R11">
        <v>98</v>
      </c>
      <c r="S11">
        <v>48</v>
      </c>
      <c r="T11">
        <v>107</v>
      </c>
      <c r="U11">
        <v>0</v>
      </c>
      <c r="V11">
        <v>0</v>
      </c>
      <c r="W11" s="9">
        <v>0.29099999999999998</v>
      </c>
      <c r="X11" s="9">
        <v>0.33700000000000002</v>
      </c>
      <c r="Y11" s="9">
        <v>0.55900000000000005</v>
      </c>
      <c r="Z11" s="9">
        <v>0.89600000000000002</v>
      </c>
      <c r="AA11" s="9">
        <v>0.377</v>
      </c>
      <c r="AB11" t="str">
        <f>VLOOKUP($A11,Bat!$A$4:$A$1998,1,FALSE)</f>
        <v>C-Ewan Carne21</v>
      </c>
    </row>
    <row r="12" spans="1:28" x14ac:dyDescent="0.25">
      <c r="A12" t="str">
        <f t="shared" si="0"/>
        <v>CFTony Torres18</v>
      </c>
      <c r="B12">
        <v>1388</v>
      </c>
      <c r="C12">
        <v>38</v>
      </c>
      <c r="D12" t="s">
        <v>157</v>
      </c>
      <c r="E12" t="s">
        <v>283</v>
      </c>
      <c r="F12">
        <v>0</v>
      </c>
      <c r="G12" s="10">
        <v>40184</v>
      </c>
      <c r="H12">
        <v>18</v>
      </c>
      <c r="I12" t="s">
        <v>81</v>
      </c>
      <c r="J12" t="s">
        <v>132</v>
      </c>
      <c r="K12">
        <v>165</v>
      </c>
      <c r="L12">
        <v>649</v>
      </c>
      <c r="M12">
        <v>86</v>
      </c>
      <c r="N12">
        <v>194</v>
      </c>
      <c r="O12">
        <v>35</v>
      </c>
      <c r="P12">
        <v>6</v>
      </c>
      <c r="Q12">
        <v>20</v>
      </c>
      <c r="R12">
        <v>73</v>
      </c>
      <c r="S12">
        <v>40</v>
      </c>
      <c r="T12">
        <v>83</v>
      </c>
      <c r="U12">
        <v>32</v>
      </c>
      <c r="V12">
        <v>6</v>
      </c>
      <c r="W12" s="9">
        <v>0.29899999999999999</v>
      </c>
      <c r="X12" s="9">
        <v>0.34599999999999997</v>
      </c>
      <c r="Y12" s="9">
        <v>0.46400000000000002</v>
      </c>
      <c r="Z12" s="9">
        <v>0.81</v>
      </c>
      <c r="AA12" s="9">
        <v>0.35199999999999998</v>
      </c>
      <c r="AB12" t="str">
        <f>VLOOKUP($A12,Bat!$A$4:$A$1998,1,FALSE)</f>
        <v>CFTony Torres18</v>
      </c>
    </row>
    <row r="13" spans="1:28" x14ac:dyDescent="0.25">
      <c r="A13" t="str">
        <f t="shared" si="0"/>
        <v>C-Foppe Ros21</v>
      </c>
      <c r="B13">
        <v>16069</v>
      </c>
      <c r="C13">
        <v>39</v>
      </c>
      <c r="D13" t="s">
        <v>898</v>
      </c>
      <c r="E13" t="s">
        <v>899</v>
      </c>
      <c r="F13">
        <v>0</v>
      </c>
      <c r="G13" s="10">
        <v>39098</v>
      </c>
      <c r="H13">
        <v>21</v>
      </c>
      <c r="I13" t="s">
        <v>93</v>
      </c>
      <c r="J13" t="s">
        <v>132</v>
      </c>
      <c r="K13">
        <v>168</v>
      </c>
      <c r="L13">
        <v>687</v>
      </c>
      <c r="M13">
        <v>104</v>
      </c>
      <c r="N13">
        <v>227</v>
      </c>
      <c r="O13">
        <v>57</v>
      </c>
      <c r="P13">
        <v>4</v>
      </c>
      <c r="Q13">
        <v>34</v>
      </c>
      <c r="R13">
        <v>124</v>
      </c>
      <c r="S13">
        <v>62</v>
      </c>
      <c r="T13">
        <v>69</v>
      </c>
      <c r="U13">
        <v>0</v>
      </c>
      <c r="V13">
        <v>0</v>
      </c>
      <c r="W13" s="9">
        <v>0.33</v>
      </c>
      <c r="X13" s="9">
        <v>0.38600000000000001</v>
      </c>
      <c r="Y13" s="9">
        <v>0.57399999999999995</v>
      </c>
      <c r="Z13" s="9">
        <v>0.96</v>
      </c>
      <c r="AA13" s="9">
        <v>0.40799999999999997</v>
      </c>
      <c r="AB13" t="str">
        <f>VLOOKUP($A13,Bat!$A$4:$A$1998,1,FALSE)</f>
        <v>C-Foppe Ros21</v>
      </c>
    </row>
    <row r="14" spans="1:28" x14ac:dyDescent="0.25">
      <c r="A14" t="str">
        <f t="shared" si="0"/>
        <v>2BArmando García21</v>
      </c>
      <c r="B14">
        <v>9398</v>
      </c>
      <c r="C14">
        <v>41</v>
      </c>
      <c r="D14" t="s">
        <v>497</v>
      </c>
      <c r="E14" t="s">
        <v>136</v>
      </c>
      <c r="F14">
        <v>0</v>
      </c>
      <c r="G14" s="10">
        <v>39179</v>
      </c>
      <c r="H14">
        <v>21</v>
      </c>
      <c r="I14" t="s">
        <v>78</v>
      </c>
      <c r="J14" t="s">
        <v>132</v>
      </c>
      <c r="K14">
        <v>195</v>
      </c>
      <c r="L14">
        <v>712</v>
      </c>
      <c r="M14">
        <v>106</v>
      </c>
      <c r="N14">
        <v>195</v>
      </c>
      <c r="O14">
        <v>38</v>
      </c>
      <c r="P14">
        <v>5</v>
      </c>
      <c r="Q14">
        <v>29</v>
      </c>
      <c r="R14">
        <v>104</v>
      </c>
      <c r="S14">
        <v>93</v>
      </c>
      <c r="T14">
        <v>132</v>
      </c>
      <c r="U14">
        <v>8</v>
      </c>
      <c r="V14">
        <v>6</v>
      </c>
      <c r="W14" s="9">
        <v>0.27400000000000002</v>
      </c>
      <c r="X14" s="9">
        <v>0.36299999999999999</v>
      </c>
      <c r="Y14" s="9">
        <v>0.46400000000000002</v>
      </c>
      <c r="Z14" s="9">
        <v>0.82699999999999996</v>
      </c>
      <c r="AA14" s="9">
        <v>0.35699999999999998</v>
      </c>
      <c r="AB14" t="str">
        <f>VLOOKUP($A14,Bat!$A$4:$A$1998,1,FALSE)</f>
        <v>2BArmando García21</v>
      </c>
    </row>
    <row r="15" spans="1:28" x14ac:dyDescent="0.25">
      <c r="A15" t="str">
        <f t="shared" si="0"/>
        <v>1BSean Makepeace21</v>
      </c>
      <c r="B15">
        <v>16081</v>
      </c>
      <c r="C15">
        <v>42</v>
      </c>
      <c r="D15" t="s">
        <v>479</v>
      </c>
      <c r="E15" t="s">
        <v>853</v>
      </c>
      <c r="F15">
        <v>0</v>
      </c>
      <c r="G15" s="10">
        <v>39200</v>
      </c>
      <c r="H15">
        <v>21</v>
      </c>
      <c r="I15" t="s">
        <v>94</v>
      </c>
      <c r="J15" t="s">
        <v>132</v>
      </c>
      <c r="K15">
        <v>200</v>
      </c>
      <c r="L15">
        <v>838</v>
      </c>
      <c r="M15">
        <v>141</v>
      </c>
      <c r="N15">
        <v>258</v>
      </c>
      <c r="O15">
        <v>65</v>
      </c>
      <c r="P15">
        <v>5</v>
      </c>
      <c r="Q15">
        <v>33</v>
      </c>
      <c r="R15">
        <v>124</v>
      </c>
      <c r="S15">
        <v>72</v>
      </c>
      <c r="T15">
        <v>133</v>
      </c>
      <c r="U15">
        <v>3</v>
      </c>
      <c r="V15">
        <v>2</v>
      </c>
      <c r="W15" s="9">
        <v>0.308</v>
      </c>
      <c r="X15" s="9">
        <v>0.36299999999999999</v>
      </c>
      <c r="Y15" s="9">
        <v>0.51500000000000001</v>
      </c>
      <c r="Z15" s="9">
        <v>0.879</v>
      </c>
      <c r="AA15" s="9">
        <v>0.376</v>
      </c>
      <c r="AB15" t="str">
        <f>VLOOKUP($A15,Bat!$A$4:$A$1998,1,FALSE)</f>
        <v>1BSean Makepeace21</v>
      </c>
    </row>
    <row r="16" spans="1:28" x14ac:dyDescent="0.25">
      <c r="A16" t="str">
        <f t="shared" si="0"/>
        <v>RFMichael Rutherford21</v>
      </c>
      <c r="B16">
        <v>4617</v>
      </c>
      <c r="C16">
        <v>44</v>
      </c>
      <c r="D16" t="s">
        <v>143</v>
      </c>
      <c r="E16" t="s">
        <v>949</v>
      </c>
      <c r="F16">
        <v>0</v>
      </c>
      <c r="G16" s="10">
        <v>39134</v>
      </c>
      <c r="H16">
        <v>21</v>
      </c>
      <c r="I16" t="s">
        <v>73</v>
      </c>
      <c r="J16" t="s">
        <v>132</v>
      </c>
      <c r="K16">
        <v>194</v>
      </c>
      <c r="L16">
        <v>725</v>
      </c>
      <c r="M16">
        <v>109</v>
      </c>
      <c r="N16">
        <v>191</v>
      </c>
      <c r="O16">
        <v>47</v>
      </c>
      <c r="P16">
        <v>10</v>
      </c>
      <c r="Q16">
        <v>34</v>
      </c>
      <c r="R16">
        <v>123</v>
      </c>
      <c r="S16">
        <v>88</v>
      </c>
      <c r="T16">
        <v>183</v>
      </c>
      <c r="U16">
        <v>17</v>
      </c>
      <c r="V16">
        <v>5</v>
      </c>
      <c r="W16" s="9">
        <v>0.26300000000000001</v>
      </c>
      <c r="X16" s="9">
        <v>0.35299999999999998</v>
      </c>
      <c r="Y16" s="9">
        <v>0.497</v>
      </c>
      <c r="Z16" s="9">
        <v>0.85</v>
      </c>
      <c r="AA16" s="9">
        <v>0.36599999999999999</v>
      </c>
      <c r="AB16" t="str">
        <f>VLOOKUP($A16,Bat!$A$4:$A$1998,1,FALSE)</f>
        <v>RFMichael Rutherford21</v>
      </c>
    </row>
    <row r="17" spans="1:28" x14ac:dyDescent="0.25">
      <c r="A17" t="str">
        <f t="shared" si="0"/>
        <v>SSShane Bowman21</v>
      </c>
      <c r="B17">
        <v>3701</v>
      </c>
      <c r="C17">
        <v>46</v>
      </c>
      <c r="D17" t="s">
        <v>536</v>
      </c>
      <c r="E17" t="s">
        <v>840</v>
      </c>
      <c r="F17">
        <v>0</v>
      </c>
      <c r="G17" s="10">
        <v>39017</v>
      </c>
      <c r="H17">
        <v>21</v>
      </c>
      <c r="I17" t="s">
        <v>79</v>
      </c>
      <c r="J17" t="s">
        <v>132</v>
      </c>
      <c r="K17">
        <v>222</v>
      </c>
      <c r="L17">
        <v>893</v>
      </c>
      <c r="M17">
        <v>117</v>
      </c>
      <c r="N17">
        <v>257</v>
      </c>
      <c r="O17">
        <v>52</v>
      </c>
      <c r="P17">
        <v>7</v>
      </c>
      <c r="Q17">
        <v>30</v>
      </c>
      <c r="R17">
        <v>115</v>
      </c>
      <c r="S17">
        <v>74</v>
      </c>
      <c r="T17">
        <v>147</v>
      </c>
      <c r="U17">
        <v>3</v>
      </c>
      <c r="V17">
        <v>7</v>
      </c>
      <c r="W17" s="9">
        <v>0.28799999999999998</v>
      </c>
      <c r="X17" s="9">
        <v>0.34599999999999997</v>
      </c>
      <c r="Y17" s="9">
        <v>0.46300000000000002</v>
      </c>
      <c r="Z17" s="9">
        <v>0.80800000000000005</v>
      </c>
      <c r="AA17" s="9">
        <v>0.35099999999999998</v>
      </c>
      <c r="AB17" t="str">
        <f>VLOOKUP($A17,Bat!$A$4:$A$1998,1,FALSE)</f>
        <v>SSShane Bowman21</v>
      </c>
    </row>
    <row r="18" spans="1:28" x14ac:dyDescent="0.25">
      <c r="A18" t="str">
        <f t="shared" si="0"/>
        <v>2BVaughn Davidson21</v>
      </c>
      <c r="B18">
        <v>14609</v>
      </c>
      <c r="C18">
        <v>47</v>
      </c>
      <c r="D18" t="s">
        <v>392</v>
      </c>
      <c r="E18" t="s">
        <v>916</v>
      </c>
      <c r="F18">
        <v>0</v>
      </c>
      <c r="G18" s="10">
        <v>39218</v>
      </c>
      <c r="H18">
        <v>21</v>
      </c>
      <c r="I18" t="s">
        <v>78</v>
      </c>
      <c r="J18" t="s">
        <v>132</v>
      </c>
      <c r="K18">
        <v>365</v>
      </c>
      <c r="L18">
        <v>1327</v>
      </c>
      <c r="M18">
        <v>207</v>
      </c>
      <c r="N18">
        <v>402</v>
      </c>
      <c r="O18">
        <v>76</v>
      </c>
      <c r="P18">
        <v>14</v>
      </c>
      <c r="Q18">
        <v>39</v>
      </c>
      <c r="R18">
        <v>192</v>
      </c>
      <c r="S18">
        <v>123</v>
      </c>
      <c r="T18">
        <v>182</v>
      </c>
      <c r="U18">
        <v>33</v>
      </c>
      <c r="V18">
        <v>10</v>
      </c>
      <c r="W18" s="9">
        <v>0.30299999999999999</v>
      </c>
      <c r="X18" s="9">
        <v>0.377</v>
      </c>
      <c r="Y18" s="9">
        <v>0.46899999999999997</v>
      </c>
      <c r="Z18" s="9">
        <v>0.84599999999999997</v>
      </c>
      <c r="AA18" s="9">
        <v>0.36799999999999999</v>
      </c>
      <c r="AB18" t="str">
        <f>VLOOKUP($A18,Bat!$A$4:$A$1998,1,FALSE)</f>
        <v>2BVaughn Davidson21</v>
      </c>
    </row>
    <row r="19" spans="1:28" x14ac:dyDescent="0.25">
      <c r="A19" t="str">
        <f t="shared" si="0"/>
        <v>CFMike Thompson21</v>
      </c>
      <c r="B19">
        <v>3385</v>
      </c>
      <c r="C19">
        <v>53</v>
      </c>
      <c r="D19" t="s">
        <v>159</v>
      </c>
      <c r="E19" t="s">
        <v>211</v>
      </c>
      <c r="F19">
        <v>0</v>
      </c>
      <c r="G19" s="10">
        <v>39030</v>
      </c>
      <c r="H19">
        <v>21</v>
      </c>
      <c r="I19" t="s">
        <v>81</v>
      </c>
      <c r="J19" t="s">
        <v>132</v>
      </c>
      <c r="K19">
        <v>182</v>
      </c>
      <c r="L19">
        <v>681</v>
      </c>
      <c r="M19">
        <v>75</v>
      </c>
      <c r="N19">
        <v>198</v>
      </c>
      <c r="O19">
        <v>41</v>
      </c>
      <c r="P19">
        <v>4</v>
      </c>
      <c r="Q19">
        <v>15</v>
      </c>
      <c r="R19">
        <v>91</v>
      </c>
      <c r="S19">
        <v>47</v>
      </c>
      <c r="T19">
        <v>103</v>
      </c>
      <c r="U19">
        <v>1</v>
      </c>
      <c r="V19">
        <v>5</v>
      </c>
      <c r="W19" s="9">
        <v>0.29099999999999998</v>
      </c>
      <c r="X19" s="9">
        <v>0.33600000000000002</v>
      </c>
      <c r="Y19" s="9">
        <v>0.42899999999999999</v>
      </c>
      <c r="Z19" s="9">
        <v>0.76500000000000001</v>
      </c>
      <c r="AA19" s="9">
        <v>0.33200000000000002</v>
      </c>
      <c r="AB19" t="str">
        <f>VLOOKUP($A19,Bat!$A$4:$A$1998,1,FALSE)</f>
        <v>CFMike Thompson21</v>
      </c>
    </row>
    <row r="20" spans="1:28" x14ac:dyDescent="0.25">
      <c r="A20" t="str">
        <f t="shared" si="0"/>
        <v>1BHaywood Riley21</v>
      </c>
      <c r="B20">
        <v>14697</v>
      </c>
      <c r="C20">
        <v>56</v>
      </c>
      <c r="D20" t="s">
        <v>833</v>
      </c>
      <c r="E20" t="s">
        <v>834</v>
      </c>
      <c r="F20">
        <v>0</v>
      </c>
      <c r="G20" s="10">
        <v>39234</v>
      </c>
      <c r="H20">
        <v>21</v>
      </c>
      <c r="I20" t="s">
        <v>94</v>
      </c>
      <c r="J20" t="s">
        <v>132</v>
      </c>
      <c r="K20">
        <v>294</v>
      </c>
      <c r="L20">
        <v>1069</v>
      </c>
      <c r="M20">
        <v>185</v>
      </c>
      <c r="N20">
        <v>275</v>
      </c>
      <c r="O20">
        <v>54</v>
      </c>
      <c r="P20">
        <v>2</v>
      </c>
      <c r="Q20">
        <v>65</v>
      </c>
      <c r="R20">
        <v>189</v>
      </c>
      <c r="S20">
        <v>197</v>
      </c>
      <c r="T20">
        <v>294</v>
      </c>
      <c r="U20">
        <v>0</v>
      </c>
      <c r="V20">
        <v>0</v>
      </c>
      <c r="W20" s="9">
        <v>0.25700000000000001</v>
      </c>
      <c r="X20" s="9">
        <v>0.379</v>
      </c>
      <c r="Y20" s="9">
        <v>0.49399999999999999</v>
      </c>
      <c r="Z20" s="9">
        <v>0.873</v>
      </c>
      <c r="AA20" s="9">
        <v>0.379</v>
      </c>
      <c r="AB20" t="str">
        <f>VLOOKUP($A20,Bat!$A$4:$A$1998,1,FALSE)</f>
        <v>1BHaywood Riley21</v>
      </c>
    </row>
    <row r="21" spans="1:28" x14ac:dyDescent="0.25">
      <c r="A21" t="str">
        <f t="shared" si="0"/>
        <v>CFToju Samurakami21</v>
      </c>
      <c r="B21">
        <v>16051</v>
      </c>
      <c r="C21">
        <v>58</v>
      </c>
      <c r="D21" t="s">
        <v>817</v>
      </c>
      <c r="E21" t="s">
        <v>792</v>
      </c>
      <c r="F21">
        <v>0</v>
      </c>
      <c r="G21" s="10">
        <v>39027</v>
      </c>
      <c r="H21">
        <v>21</v>
      </c>
      <c r="I21" t="s">
        <v>81</v>
      </c>
      <c r="J21" t="s">
        <v>132</v>
      </c>
      <c r="K21">
        <v>196</v>
      </c>
      <c r="L21">
        <v>813</v>
      </c>
      <c r="M21">
        <v>111</v>
      </c>
      <c r="N21">
        <v>230</v>
      </c>
      <c r="O21">
        <v>51</v>
      </c>
      <c r="P21">
        <v>7</v>
      </c>
      <c r="Q21">
        <v>26</v>
      </c>
      <c r="R21">
        <v>116</v>
      </c>
      <c r="S21">
        <v>60</v>
      </c>
      <c r="T21">
        <v>175</v>
      </c>
      <c r="U21">
        <v>18</v>
      </c>
      <c r="V21">
        <v>12</v>
      </c>
      <c r="W21" s="9">
        <v>0.28299999999999997</v>
      </c>
      <c r="X21" s="9">
        <v>0.33500000000000002</v>
      </c>
      <c r="Y21" s="9">
        <v>0.45900000000000002</v>
      </c>
      <c r="Z21" s="9">
        <v>0.79400000000000004</v>
      </c>
      <c r="AA21" s="9">
        <v>0.34</v>
      </c>
      <c r="AB21" t="str">
        <f>VLOOKUP($A21,Bat!$A$4:$A$1998,1,FALSE)</f>
        <v>CFToju Samurakami21</v>
      </c>
    </row>
    <row r="22" spans="1:28" x14ac:dyDescent="0.25">
      <c r="A22" t="str">
        <f t="shared" si="0"/>
        <v>CFEvan Lamberts21</v>
      </c>
      <c r="B22">
        <v>11281</v>
      </c>
      <c r="C22">
        <v>61</v>
      </c>
      <c r="D22" t="s">
        <v>1345</v>
      </c>
      <c r="E22" t="s">
        <v>1346</v>
      </c>
      <c r="F22">
        <v>0</v>
      </c>
      <c r="G22" s="10">
        <v>38990</v>
      </c>
      <c r="H22">
        <v>21</v>
      </c>
      <c r="I22" t="s">
        <v>81</v>
      </c>
      <c r="J22" t="s">
        <v>132</v>
      </c>
      <c r="K22">
        <v>159</v>
      </c>
      <c r="L22">
        <v>592</v>
      </c>
      <c r="M22">
        <v>72</v>
      </c>
      <c r="N22">
        <v>159</v>
      </c>
      <c r="O22">
        <v>39</v>
      </c>
      <c r="P22">
        <v>5</v>
      </c>
      <c r="Q22">
        <v>15</v>
      </c>
      <c r="R22">
        <v>63</v>
      </c>
      <c r="S22">
        <v>52</v>
      </c>
      <c r="T22">
        <v>140</v>
      </c>
      <c r="U22">
        <v>14</v>
      </c>
      <c r="V22">
        <v>9</v>
      </c>
      <c r="W22" s="9">
        <v>0.26900000000000002</v>
      </c>
      <c r="X22" s="9">
        <v>0.32900000000000001</v>
      </c>
      <c r="Y22" s="9">
        <v>0.42699999999999999</v>
      </c>
      <c r="Z22" s="9">
        <v>0.75700000000000001</v>
      </c>
      <c r="AA22" s="9">
        <v>0.33</v>
      </c>
      <c r="AB22" t="str">
        <f>VLOOKUP($A22,Bat!$A$4:$A$1998,1,FALSE)</f>
        <v>CFEvan Lamberts21</v>
      </c>
    </row>
    <row r="23" spans="1:28" x14ac:dyDescent="0.25">
      <c r="A23" t="str">
        <f t="shared" si="0"/>
        <v>CFToby Woods18</v>
      </c>
      <c r="B23">
        <v>2015</v>
      </c>
      <c r="C23">
        <v>62</v>
      </c>
      <c r="D23" t="s">
        <v>836</v>
      </c>
      <c r="E23" t="s">
        <v>382</v>
      </c>
      <c r="F23">
        <v>0</v>
      </c>
      <c r="G23" s="10">
        <v>40095</v>
      </c>
      <c r="H23">
        <v>18</v>
      </c>
      <c r="I23" t="s">
        <v>81</v>
      </c>
      <c r="J23" t="s">
        <v>132</v>
      </c>
      <c r="K23">
        <v>195</v>
      </c>
      <c r="L23">
        <v>763</v>
      </c>
      <c r="M23">
        <v>99</v>
      </c>
      <c r="N23">
        <v>189</v>
      </c>
      <c r="O23">
        <v>43</v>
      </c>
      <c r="P23">
        <v>10</v>
      </c>
      <c r="Q23">
        <v>32</v>
      </c>
      <c r="R23">
        <v>101</v>
      </c>
      <c r="S23">
        <v>67</v>
      </c>
      <c r="T23">
        <v>143</v>
      </c>
      <c r="U23">
        <v>24</v>
      </c>
      <c r="V23">
        <v>19</v>
      </c>
      <c r="W23" s="9">
        <v>0.248</v>
      </c>
      <c r="X23" s="9">
        <v>0.318</v>
      </c>
      <c r="Y23" s="9">
        <v>0.45600000000000002</v>
      </c>
      <c r="Z23" s="9">
        <v>0.77400000000000002</v>
      </c>
      <c r="AA23" s="9">
        <v>0.33400000000000002</v>
      </c>
      <c r="AB23" t="str">
        <f>VLOOKUP($A23,Bat!$A$4:$A$1998,1,FALSE)</f>
        <v>CFToby Woods18</v>
      </c>
    </row>
    <row r="24" spans="1:28" x14ac:dyDescent="0.25">
      <c r="A24" t="str">
        <f t="shared" si="0"/>
        <v>CFFreddy Hernández21</v>
      </c>
      <c r="B24">
        <v>16059</v>
      </c>
      <c r="C24">
        <v>68</v>
      </c>
      <c r="D24" t="s">
        <v>877</v>
      </c>
      <c r="E24" t="s">
        <v>173</v>
      </c>
      <c r="F24">
        <v>0</v>
      </c>
      <c r="G24" s="10">
        <v>39163</v>
      </c>
      <c r="H24">
        <v>21</v>
      </c>
      <c r="I24" t="s">
        <v>81</v>
      </c>
      <c r="J24" t="s">
        <v>132</v>
      </c>
      <c r="K24">
        <v>180</v>
      </c>
      <c r="L24">
        <v>717</v>
      </c>
      <c r="M24">
        <v>109</v>
      </c>
      <c r="N24">
        <v>192</v>
      </c>
      <c r="O24">
        <v>41</v>
      </c>
      <c r="P24">
        <v>6</v>
      </c>
      <c r="Q24">
        <v>14</v>
      </c>
      <c r="R24">
        <v>70</v>
      </c>
      <c r="S24">
        <v>76</v>
      </c>
      <c r="T24">
        <v>161</v>
      </c>
      <c r="U24">
        <v>45</v>
      </c>
      <c r="V24">
        <v>11</v>
      </c>
      <c r="W24" s="9">
        <v>0.26800000000000002</v>
      </c>
      <c r="X24" s="9">
        <v>0.33700000000000002</v>
      </c>
      <c r="Y24" s="9">
        <v>0.4</v>
      </c>
      <c r="Z24" s="9">
        <v>0.73699999999999999</v>
      </c>
      <c r="AA24" s="9">
        <v>0.32100000000000001</v>
      </c>
      <c r="AB24" t="str">
        <f>VLOOKUP($A24,Bat!$A$4:$A$1998,1,FALSE)</f>
        <v>CFFreddy Hernández21</v>
      </c>
    </row>
    <row r="25" spans="1:28" x14ac:dyDescent="0.25">
      <c r="A25" t="str">
        <f t="shared" si="0"/>
        <v>CFAndy Edwards21</v>
      </c>
      <c r="B25">
        <v>4535</v>
      </c>
      <c r="C25">
        <v>70</v>
      </c>
      <c r="D25" t="s">
        <v>282</v>
      </c>
      <c r="E25" t="s">
        <v>272</v>
      </c>
      <c r="F25">
        <v>2400000</v>
      </c>
      <c r="G25" s="10">
        <v>39099</v>
      </c>
      <c r="H25">
        <v>21</v>
      </c>
      <c r="I25" t="s">
        <v>81</v>
      </c>
      <c r="J25" t="s">
        <v>43</v>
      </c>
      <c r="K25">
        <v>219</v>
      </c>
      <c r="L25">
        <v>839</v>
      </c>
      <c r="M25">
        <v>124</v>
      </c>
      <c r="N25">
        <v>281</v>
      </c>
      <c r="O25">
        <v>52</v>
      </c>
      <c r="P25">
        <v>8</v>
      </c>
      <c r="Q25">
        <v>40</v>
      </c>
      <c r="R25">
        <v>135</v>
      </c>
      <c r="S25">
        <v>67</v>
      </c>
      <c r="T25">
        <v>101</v>
      </c>
      <c r="U25">
        <v>7</v>
      </c>
      <c r="V25">
        <v>4</v>
      </c>
      <c r="W25" s="9">
        <v>0.33500000000000002</v>
      </c>
      <c r="X25" s="9">
        <v>0.38600000000000001</v>
      </c>
      <c r="Y25" s="9">
        <v>0.55900000000000005</v>
      </c>
      <c r="Z25" s="9">
        <v>0.94499999999999995</v>
      </c>
      <c r="AA25" s="9">
        <v>0.40200000000000002</v>
      </c>
      <c r="AB25" t="str">
        <f>VLOOKUP($A25,Bat!$A$4:$A$1998,1,FALSE)</f>
        <v>CFAndy Edwards21</v>
      </c>
    </row>
    <row r="26" spans="1:28" x14ac:dyDescent="0.25">
      <c r="A26" t="str">
        <f t="shared" si="0"/>
        <v>C-José Castillo21</v>
      </c>
      <c r="B26">
        <v>3724</v>
      </c>
      <c r="C26">
        <v>72</v>
      </c>
      <c r="D26" t="s">
        <v>150</v>
      </c>
      <c r="E26" t="s">
        <v>475</v>
      </c>
      <c r="F26">
        <v>0</v>
      </c>
      <c r="G26" s="10">
        <v>39015</v>
      </c>
      <c r="H26">
        <v>21</v>
      </c>
      <c r="I26" t="s">
        <v>93</v>
      </c>
      <c r="J26" t="s">
        <v>132</v>
      </c>
      <c r="K26">
        <v>188</v>
      </c>
      <c r="L26">
        <v>697</v>
      </c>
      <c r="M26">
        <v>97</v>
      </c>
      <c r="N26">
        <v>202</v>
      </c>
      <c r="O26">
        <v>54</v>
      </c>
      <c r="P26">
        <v>0</v>
      </c>
      <c r="Q26">
        <v>38</v>
      </c>
      <c r="R26">
        <v>107</v>
      </c>
      <c r="S26">
        <v>53</v>
      </c>
      <c r="T26">
        <v>121</v>
      </c>
      <c r="U26">
        <v>0</v>
      </c>
      <c r="V26">
        <v>0</v>
      </c>
      <c r="W26" s="9">
        <v>0.28999999999999998</v>
      </c>
      <c r="X26" s="9">
        <v>0.33600000000000002</v>
      </c>
      <c r="Y26" s="9">
        <v>0.53100000000000003</v>
      </c>
      <c r="Z26" s="9">
        <v>0.86699999999999999</v>
      </c>
      <c r="AA26" s="9">
        <v>0.36699999999999999</v>
      </c>
      <c r="AB26" t="str">
        <f>VLOOKUP($A26,Bat!$A$4:$A$1998,1,FALSE)</f>
        <v>C-José Castillo21</v>
      </c>
    </row>
    <row r="27" spans="1:28" x14ac:dyDescent="0.25">
      <c r="A27" t="str">
        <f t="shared" si="0"/>
        <v>SSDave Pacheco21</v>
      </c>
      <c r="B27">
        <v>3304</v>
      </c>
      <c r="C27">
        <v>75</v>
      </c>
      <c r="D27" t="s">
        <v>135</v>
      </c>
      <c r="E27" t="s">
        <v>896</v>
      </c>
      <c r="F27">
        <v>0</v>
      </c>
      <c r="G27" s="10">
        <v>39044</v>
      </c>
      <c r="H27">
        <v>21</v>
      </c>
      <c r="I27" t="s">
        <v>79</v>
      </c>
      <c r="J27" t="s">
        <v>132</v>
      </c>
      <c r="K27">
        <v>220</v>
      </c>
      <c r="L27">
        <v>835</v>
      </c>
      <c r="M27">
        <v>96</v>
      </c>
      <c r="N27">
        <v>243</v>
      </c>
      <c r="O27">
        <v>38</v>
      </c>
      <c r="P27">
        <v>9</v>
      </c>
      <c r="Q27">
        <v>12</v>
      </c>
      <c r="R27">
        <v>84</v>
      </c>
      <c r="S27">
        <v>57</v>
      </c>
      <c r="T27">
        <v>119</v>
      </c>
      <c r="U27">
        <v>16</v>
      </c>
      <c r="V27">
        <v>11</v>
      </c>
      <c r="W27" s="9">
        <v>0.29099999999999998</v>
      </c>
      <c r="X27" s="9">
        <v>0.33600000000000002</v>
      </c>
      <c r="Y27" s="9">
        <v>0.40100000000000002</v>
      </c>
      <c r="Z27" s="9">
        <v>0.73699999999999999</v>
      </c>
      <c r="AA27" s="9">
        <v>0.32500000000000001</v>
      </c>
      <c r="AB27" t="str">
        <f>VLOOKUP($A27,Bat!$A$4:$A$1998,1,FALSE)</f>
        <v>SSDave Pacheco21</v>
      </c>
    </row>
    <row r="28" spans="1:28" x14ac:dyDescent="0.25">
      <c r="A28" t="str">
        <f t="shared" si="0"/>
        <v>LFLenny Horrocks21</v>
      </c>
      <c r="B28">
        <v>11500</v>
      </c>
      <c r="C28">
        <v>76</v>
      </c>
      <c r="D28" t="s">
        <v>672</v>
      </c>
      <c r="E28" t="s">
        <v>922</v>
      </c>
      <c r="F28">
        <v>0</v>
      </c>
      <c r="G28" s="10">
        <v>39111</v>
      </c>
      <c r="H28">
        <v>21</v>
      </c>
      <c r="I28" t="s">
        <v>55</v>
      </c>
      <c r="J28" t="s">
        <v>132</v>
      </c>
      <c r="K28">
        <v>163</v>
      </c>
      <c r="L28">
        <v>572</v>
      </c>
      <c r="M28">
        <v>71</v>
      </c>
      <c r="N28">
        <v>138</v>
      </c>
      <c r="O28">
        <v>21</v>
      </c>
      <c r="P28">
        <v>5</v>
      </c>
      <c r="Q28">
        <v>22</v>
      </c>
      <c r="R28">
        <v>87</v>
      </c>
      <c r="S28">
        <v>46</v>
      </c>
      <c r="T28">
        <v>162</v>
      </c>
      <c r="U28">
        <v>0</v>
      </c>
      <c r="V28">
        <v>1</v>
      </c>
      <c r="W28" s="9">
        <v>0.24099999999999999</v>
      </c>
      <c r="X28" s="9">
        <v>0.30199999999999999</v>
      </c>
      <c r="Y28" s="9">
        <v>0.41099999999999998</v>
      </c>
      <c r="Z28" s="9">
        <v>0.71199999999999997</v>
      </c>
      <c r="AA28" s="9">
        <v>0.31</v>
      </c>
      <c r="AB28" t="str">
        <f>VLOOKUP($A28,Bat!$A$4:$A$1998,1,FALSE)</f>
        <v>LFLenny Horrocks21</v>
      </c>
    </row>
    <row r="29" spans="1:28" x14ac:dyDescent="0.25">
      <c r="A29" t="str">
        <f t="shared" si="0"/>
        <v>3BJo Nii21</v>
      </c>
      <c r="B29">
        <v>16035</v>
      </c>
      <c r="C29">
        <v>80</v>
      </c>
      <c r="D29" t="s">
        <v>892</v>
      </c>
      <c r="E29" t="s">
        <v>893</v>
      </c>
      <c r="F29">
        <v>0</v>
      </c>
      <c r="G29" s="10">
        <v>39014</v>
      </c>
      <c r="H29">
        <v>21</v>
      </c>
      <c r="I29" t="s">
        <v>76</v>
      </c>
      <c r="J29" t="s">
        <v>132</v>
      </c>
      <c r="K29">
        <v>196</v>
      </c>
      <c r="L29">
        <v>809</v>
      </c>
      <c r="M29">
        <v>128</v>
      </c>
      <c r="N29">
        <v>226</v>
      </c>
      <c r="O29">
        <v>46</v>
      </c>
      <c r="P29">
        <v>5</v>
      </c>
      <c r="Q29">
        <v>33</v>
      </c>
      <c r="R29">
        <v>123</v>
      </c>
      <c r="S29">
        <v>66</v>
      </c>
      <c r="T29">
        <v>131</v>
      </c>
      <c r="U29">
        <v>10</v>
      </c>
      <c r="V29">
        <v>3</v>
      </c>
      <c r="W29" s="9">
        <v>0.27900000000000003</v>
      </c>
      <c r="X29" s="9">
        <v>0.34200000000000003</v>
      </c>
      <c r="Y29" s="9">
        <v>0.47099999999999997</v>
      </c>
      <c r="Z29" s="9">
        <v>0.81299999999999994</v>
      </c>
      <c r="AA29" s="9">
        <v>0.35199999999999998</v>
      </c>
      <c r="AB29" t="str">
        <f>VLOOKUP($A29,Bat!$A$4:$A$1998,1,FALSE)</f>
        <v>3BJo Nii21</v>
      </c>
    </row>
    <row r="30" spans="1:28" x14ac:dyDescent="0.25">
      <c r="A30" t="str">
        <f t="shared" si="0"/>
        <v>3BGerald McKnight21</v>
      </c>
      <c r="B30">
        <v>2949</v>
      </c>
      <c r="C30">
        <v>85</v>
      </c>
      <c r="D30" t="s">
        <v>421</v>
      </c>
      <c r="E30" t="s">
        <v>887</v>
      </c>
      <c r="F30">
        <v>0</v>
      </c>
      <c r="G30" s="10">
        <v>39198</v>
      </c>
      <c r="H30">
        <v>21</v>
      </c>
      <c r="I30" t="s">
        <v>76</v>
      </c>
      <c r="J30" t="s">
        <v>132</v>
      </c>
      <c r="K30">
        <v>225</v>
      </c>
      <c r="L30">
        <v>845</v>
      </c>
      <c r="M30">
        <v>94</v>
      </c>
      <c r="N30">
        <v>222</v>
      </c>
      <c r="O30">
        <v>41</v>
      </c>
      <c r="P30">
        <v>7</v>
      </c>
      <c r="Q30">
        <v>32</v>
      </c>
      <c r="R30">
        <v>115</v>
      </c>
      <c r="S30">
        <v>88</v>
      </c>
      <c r="T30">
        <v>159</v>
      </c>
      <c r="U30">
        <v>0</v>
      </c>
      <c r="V30">
        <v>2</v>
      </c>
      <c r="W30" s="9">
        <v>0.26300000000000001</v>
      </c>
      <c r="X30" s="9">
        <v>0.33800000000000002</v>
      </c>
      <c r="Y30" s="9">
        <v>0.441</v>
      </c>
      <c r="Z30" s="9">
        <v>0.78</v>
      </c>
      <c r="AA30" s="9">
        <v>0.34100000000000003</v>
      </c>
      <c r="AB30" t="str">
        <f>VLOOKUP($A30,Bat!$A$4:$A$1998,1,FALSE)</f>
        <v>3BGerald McKnight21</v>
      </c>
    </row>
    <row r="31" spans="1:28" x14ac:dyDescent="0.25">
      <c r="A31" t="str">
        <f t="shared" si="0"/>
        <v>RFEric Webster21</v>
      </c>
      <c r="B31">
        <v>4299</v>
      </c>
      <c r="C31">
        <v>86</v>
      </c>
      <c r="D31" t="s">
        <v>220</v>
      </c>
      <c r="E31" t="s">
        <v>969</v>
      </c>
      <c r="F31">
        <v>0</v>
      </c>
      <c r="G31" s="10">
        <v>39094</v>
      </c>
      <c r="H31">
        <v>21</v>
      </c>
      <c r="I31" t="s">
        <v>73</v>
      </c>
      <c r="J31" t="s">
        <v>132</v>
      </c>
      <c r="K31">
        <v>196</v>
      </c>
      <c r="L31">
        <v>766</v>
      </c>
      <c r="M31">
        <v>85</v>
      </c>
      <c r="N31">
        <v>184</v>
      </c>
      <c r="O31">
        <v>36</v>
      </c>
      <c r="P31">
        <v>1</v>
      </c>
      <c r="Q31">
        <v>17</v>
      </c>
      <c r="R31">
        <v>86</v>
      </c>
      <c r="S31">
        <v>71</v>
      </c>
      <c r="T31">
        <v>155</v>
      </c>
      <c r="U31">
        <v>10</v>
      </c>
      <c r="V31">
        <v>3</v>
      </c>
      <c r="W31" s="9">
        <v>0.24</v>
      </c>
      <c r="X31" s="9">
        <v>0.309</v>
      </c>
      <c r="Y31" s="9">
        <v>0.35599999999999998</v>
      </c>
      <c r="Z31" s="9">
        <v>0.66500000000000004</v>
      </c>
      <c r="AA31" s="9">
        <v>0.29599999999999999</v>
      </c>
      <c r="AB31" t="str">
        <f>VLOOKUP($A31,Bat!$A$4:$A$1998,1,FALSE)</f>
        <v>RFEric Webster21</v>
      </c>
    </row>
    <row r="32" spans="1:28" x14ac:dyDescent="0.25">
      <c r="A32" t="str">
        <f t="shared" si="0"/>
        <v>3BCallum MacInnes21</v>
      </c>
      <c r="B32">
        <v>16032</v>
      </c>
      <c r="C32">
        <v>87</v>
      </c>
      <c r="D32" t="s">
        <v>782</v>
      </c>
      <c r="E32" t="s">
        <v>926</v>
      </c>
      <c r="F32">
        <v>0</v>
      </c>
      <c r="G32" s="10">
        <v>39099</v>
      </c>
      <c r="H32">
        <v>21</v>
      </c>
      <c r="I32" t="s">
        <v>76</v>
      </c>
      <c r="J32" t="s">
        <v>132</v>
      </c>
      <c r="K32">
        <v>195</v>
      </c>
      <c r="L32">
        <v>757</v>
      </c>
      <c r="M32">
        <v>89</v>
      </c>
      <c r="N32">
        <v>196</v>
      </c>
      <c r="O32">
        <v>43</v>
      </c>
      <c r="P32">
        <v>1</v>
      </c>
      <c r="Q32">
        <v>28</v>
      </c>
      <c r="R32">
        <v>100</v>
      </c>
      <c r="S32">
        <v>66</v>
      </c>
      <c r="T32">
        <v>139</v>
      </c>
      <c r="U32">
        <v>1</v>
      </c>
      <c r="V32">
        <v>0</v>
      </c>
      <c r="W32" s="9">
        <v>0.25900000000000001</v>
      </c>
      <c r="X32" s="9">
        <v>0.32400000000000001</v>
      </c>
      <c r="Y32" s="9">
        <v>0.42899999999999999</v>
      </c>
      <c r="Z32" s="9">
        <v>0.753</v>
      </c>
      <c r="AA32" s="9">
        <v>0.32900000000000001</v>
      </c>
      <c r="AB32" t="str">
        <f>VLOOKUP($A32,Bat!$A$4:$A$1998,1,FALSE)</f>
        <v>3BCallum MacInnes21</v>
      </c>
    </row>
    <row r="33" spans="1:28" x14ac:dyDescent="0.25">
      <c r="A33" t="str">
        <f t="shared" si="0"/>
        <v>CFTodd Davis21</v>
      </c>
      <c r="B33">
        <v>2742</v>
      </c>
      <c r="C33">
        <v>91</v>
      </c>
      <c r="D33" t="s">
        <v>570</v>
      </c>
      <c r="E33" t="s">
        <v>144</v>
      </c>
      <c r="F33">
        <v>0</v>
      </c>
      <c r="G33" s="10">
        <v>39109</v>
      </c>
      <c r="H33">
        <v>21</v>
      </c>
      <c r="I33" t="s">
        <v>81</v>
      </c>
      <c r="J33" t="s">
        <v>132</v>
      </c>
      <c r="K33">
        <v>157</v>
      </c>
      <c r="L33">
        <v>603</v>
      </c>
      <c r="M33">
        <v>84</v>
      </c>
      <c r="N33">
        <v>148</v>
      </c>
      <c r="O33">
        <v>21</v>
      </c>
      <c r="P33">
        <v>5</v>
      </c>
      <c r="Q33">
        <v>24</v>
      </c>
      <c r="R33">
        <v>74</v>
      </c>
      <c r="S33">
        <v>39</v>
      </c>
      <c r="T33">
        <v>127</v>
      </c>
      <c r="U33">
        <v>24</v>
      </c>
      <c r="V33">
        <v>10</v>
      </c>
      <c r="W33" s="9">
        <v>0.245</v>
      </c>
      <c r="X33" s="9">
        <v>0.29599999999999999</v>
      </c>
      <c r="Y33" s="9">
        <v>0.41599999999999998</v>
      </c>
      <c r="Z33" s="9">
        <v>0.71199999999999997</v>
      </c>
      <c r="AA33" s="9">
        <v>0.309</v>
      </c>
      <c r="AB33" t="str">
        <f>VLOOKUP($A33,Bat!$A$4:$A$1998,1,FALSE)</f>
        <v>CFTodd Davis21</v>
      </c>
    </row>
    <row r="34" spans="1:28" x14ac:dyDescent="0.25">
      <c r="A34" t="str">
        <f t="shared" si="0"/>
        <v>RFJack Beaumond21</v>
      </c>
      <c r="B34">
        <v>16087</v>
      </c>
      <c r="C34">
        <v>96</v>
      </c>
      <c r="D34" t="s">
        <v>154</v>
      </c>
      <c r="E34" t="s">
        <v>975</v>
      </c>
      <c r="F34">
        <v>0</v>
      </c>
      <c r="G34" s="10">
        <v>39189</v>
      </c>
      <c r="H34">
        <v>21</v>
      </c>
      <c r="I34" t="s">
        <v>73</v>
      </c>
      <c r="J34" t="s">
        <v>132</v>
      </c>
      <c r="K34">
        <v>183</v>
      </c>
      <c r="L34">
        <v>682</v>
      </c>
      <c r="M34">
        <v>92</v>
      </c>
      <c r="N34">
        <v>153</v>
      </c>
      <c r="O34">
        <v>33</v>
      </c>
      <c r="P34">
        <v>3</v>
      </c>
      <c r="Q34">
        <v>26</v>
      </c>
      <c r="R34">
        <v>80</v>
      </c>
      <c r="S34">
        <v>69</v>
      </c>
      <c r="T34">
        <v>195</v>
      </c>
      <c r="U34">
        <v>0</v>
      </c>
      <c r="V34">
        <v>1</v>
      </c>
      <c r="W34" s="9">
        <v>0.224</v>
      </c>
      <c r="X34" s="9">
        <v>0.29299999999999998</v>
      </c>
      <c r="Y34" s="9">
        <v>0.39600000000000002</v>
      </c>
      <c r="Z34" s="9">
        <v>0.68899999999999995</v>
      </c>
      <c r="AA34" s="9">
        <v>0.30099999999999999</v>
      </c>
      <c r="AB34" t="str">
        <f>VLOOKUP($A34,Bat!$A$4:$A$1998,1,FALSE)</f>
        <v>RFJack Beaumond21</v>
      </c>
    </row>
    <row r="35" spans="1:28" x14ac:dyDescent="0.25">
      <c r="A35" t="str">
        <f t="shared" si="0"/>
        <v>SSBill Navarro22</v>
      </c>
      <c r="B35">
        <v>8169</v>
      </c>
      <c r="C35">
        <v>97</v>
      </c>
      <c r="D35" t="s">
        <v>162</v>
      </c>
      <c r="E35" t="s">
        <v>720</v>
      </c>
      <c r="F35">
        <v>0</v>
      </c>
      <c r="G35" s="10">
        <v>38655</v>
      </c>
      <c r="H35">
        <v>22</v>
      </c>
      <c r="I35" t="s">
        <v>79</v>
      </c>
      <c r="J35" t="s">
        <v>132</v>
      </c>
      <c r="K35">
        <v>201</v>
      </c>
      <c r="L35">
        <v>699</v>
      </c>
      <c r="M35">
        <v>82</v>
      </c>
      <c r="N35">
        <v>164</v>
      </c>
      <c r="O35">
        <v>31</v>
      </c>
      <c r="P35">
        <v>3</v>
      </c>
      <c r="Q35">
        <v>13</v>
      </c>
      <c r="R35">
        <v>58</v>
      </c>
      <c r="S35">
        <v>38</v>
      </c>
      <c r="T35">
        <v>139</v>
      </c>
      <c r="U35">
        <v>26</v>
      </c>
      <c r="V35">
        <v>5</v>
      </c>
      <c r="W35" s="9">
        <v>0.23499999999999999</v>
      </c>
      <c r="X35" s="9">
        <v>0.28100000000000003</v>
      </c>
      <c r="Y35" s="9">
        <v>0.34300000000000003</v>
      </c>
      <c r="Z35" s="9">
        <v>0.625</v>
      </c>
      <c r="AA35" s="9">
        <v>0.27200000000000002</v>
      </c>
      <c r="AB35" t="str">
        <f>VLOOKUP($A35,Bat!$A$4:$A$1998,1,FALSE)</f>
        <v>SSBill Navarro22</v>
      </c>
    </row>
    <row r="36" spans="1:28" x14ac:dyDescent="0.25">
      <c r="A36" t="str">
        <f t="shared" si="0"/>
        <v>CFHaranobu Chikafuji23</v>
      </c>
      <c r="B36">
        <v>13617</v>
      </c>
      <c r="C36">
        <v>98</v>
      </c>
      <c r="D36" t="s">
        <v>1090</v>
      </c>
      <c r="E36" t="s">
        <v>670</v>
      </c>
      <c r="F36">
        <v>0</v>
      </c>
      <c r="G36" s="10">
        <v>38359</v>
      </c>
      <c r="H36">
        <v>23</v>
      </c>
      <c r="I36" t="s">
        <v>81</v>
      </c>
      <c r="J36" t="s">
        <v>132</v>
      </c>
      <c r="K36">
        <v>234</v>
      </c>
      <c r="L36">
        <v>842</v>
      </c>
      <c r="M36">
        <v>117</v>
      </c>
      <c r="N36">
        <v>203</v>
      </c>
      <c r="O36">
        <v>35</v>
      </c>
      <c r="P36">
        <v>7</v>
      </c>
      <c r="Q36">
        <v>20</v>
      </c>
      <c r="R36">
        <v>100</v>
      </c>
      <c r="S36">
        <v>128</v>
      </c>
      <c r="T36">
        <v>240</v>
      </c>
      <c r="U36">
        <v>16</v>
      </c>
      <c r="V36">
        <v>22</v>
      </c>
      <c r="W36" s="9">
        <v>0.24099999999999999</v>
      </c>
      <c r="X36" s="9">
        <v>0.34399999999999997</v>
      </c>
      <c r="Y36" s="9">
        <v>0.37</v>
      </c>
      <c r="Z36" s="9">
        <v>0.71499999999999997</v>
      </c>
      <c r="AA36" s="9">
        <v>0.32300000000000001</v>
      </c>
      <c r="AB36" t="str">
        <f>VLOOKUP($A36,Bat!$A$4:$A$1998,1,FALSE)</f>
        <v>CFHaranobu Chikafuji23</v>
      </c>
    </row>
    <row r="37" spans="1:28" x14ac:dyDescent="0.25">
      <c r="A37" t="str">
        <f t="shared" si="0"/>
        <v>1BPedro Moreno21</v>
      </c>
      <c r="B37">
        <v>14605</v>
      </c>
      <c r="C37">
        <v>99</v>
      </c>
      <c r="D37" t="s">
        <v>203</v>
      </c>
      <c r="E37" t="s">
        <v>774</v>
      </c>
      <c r="F37">
        <v>0</v>
      </c>
      <c r="G37" s="10">
        <v>38979</v>
      </c>
      <c r="H37">
        <v>21</v>
      </c>
      <c r="I37" t="s">
        <v>94</v>
      </c>
      <c r="J37" t="s">
        <v>132</v>
      </c>
      <c r="K37">
        <v>330</v>
      </c>
      <c r="L37">
        <v>1181</v>
      </c>
      <c r="M37">
        <v>171</v>
      </c>
      <c r="N37">
        <v>299</v>
      </c>
      <c r="O37">
        <v>56</v>
      </c>
      <c r="P37">
        <v>1</v>
      </c>
      <c r="Q37">
        <v>59</v>
      </c>
      <c r="R37">
        <v>188</v>
      </c>
      <c r="S37">
        <v>149</v>
      </c>
      <c r="T37">
        <v>280</v>
      </c>
      <c r="U37">
        <v>0</v>
      </c>
      <c r="V37">
        <v>0</v>
      </c>
      <c r="W37" s="9">
        <v>0.253</v>
      </c>
      <c r="X37" s="9">
        <v>0.34</v>
      </c>
      <c r="Y37" s="9">
        <v>0.45200000000000001</v>
      </c>
      <c r="Z37" s="9">
        <v>0.79200000000000004</v>
      </c>
      <c r="AA37" s="9">
        <v>0.34300000000000003</v>
      </c>
      <c r="AB37" t="str">
        <f>VLOOKUP($A37,Bat!$A$4:$A$1998,1,FALSE)</f>
        <v>1BPedro Moreno21</v>
      </c>
    </row>
    <row r="38" spans="1:28" x14ac:dyDescent="0.25">
      <c r="A38" t="str">
        <f t="shared" si="0"/>
        <v>SSMason Gallagher21</v>
      </c>
      <c r="B38">
        <v>2634</v>
      </c>
      <c r="C38">
        <v>100</v>
      </c>
      <c r="D38" t="s">
        <v>553</v>
      </c>
      <c r="E38" t="s">
        <v>1182</v>
      </c>
      <c r="F38">
        <v>0</v>
      </c>
      <c r="G38" s="10">
        <v>39159</v>
      </c>
      <c r="H38">
        <v>21</v>
      </c>
      <c r="I38" t="s">
        <v>79</v>
      </c>
      <c r="J38" t="s">
        <v>132</v>
      </c>
      <c r="K38">
        <v>224</v>
      </c>
      <c r="L38">
        <v>883</v>
      </c>
      <c r="M38">
        <v>115</v>
      </c>
      <c r="N38">
        <v>240</v>
      </c>
      <c r="O38">
        <v>44</v>
      </c>
      <c r="P38">
        <v>13</v>
      </c>
      <c r="Q38">
        <v>18</v>
      </c>
      <c r="R38">
        <v>102</v>
      </c>
      <c r="S38">
        <v>72</v>
      </c>
      <c r="T38">
        <v>116</v>
      </c>
      <c r="U38">
        <v>37</v>
      </c>
      <c r="V38">
        <v>18</v>
      </c>
      <c r="W38" s="9">
        <v>0.27200000000000002</v>
      </c>
      <c r="X38" s="9">
        <v>0.33300000000000002</v>
      </c>
      <c r="Y38" s="9">
        <v>0.41199999999999998</v>
      </c>
      <c r="Z38" s="9">
        <v>0.745</v>
      </c>
      <c r="AA38" s="9">
        <v>0.32300000000000001</v>
      </c>
      <c r="AB38" t="str">
        <f>VLOOKUP($A38,Bat!$A$4:$A$1998,1,FALSE)</f>
        <v>SSMason Gallagher21</v>
      </c>
    </row>
    <row r="39" spans="1:28" x14ac:dyDescent="0.25">
      <c r="A39" t="str">
        <f t="shared" si="0"/>
        <v>CFMarcos Ledezma21</v>
      </c>
      <c r="B39">
        <v>3670</v>
      </c>
      <c r="C39">
        <v>101</v>
      </c>
      <c r="D39" t="s">
        <v>375</v>
      </c>
      <c r="E39" t="s">
        <v>884</v>
      </c>
      <c r="F39">
        <v>0</v>
      </c>
      <c r="G39" s="10">
        <v>38985</v>
      </c>
      <c r="H39">
        <v>21</v>
      </c>
      <c r="I39" t="s">
        <v>81</v>
      </c>
      <c r="J39" t="s">
        <v>132</v>
      </c>
      <c r="K39">
        <v>202</v>
      </c>
      <c r="L39">
        <v>803</v>
      </c>
      <c r="M39">
        <v>113</v>
      </c>
      <c r="N39">
        <v>196</v>
      </c>
      <c r="O39">
        <v>35</v>
      </c>
      <c r="P39">
        <v>3</v>
      </c>
      <c r="Q39">
        <v>15</v>
      </c>
      <c r="R39">
        <v>77</v>
      </c>
      <c r="S39">
        <v>88</v>
      </c>
      <c r="T39">
        <v>174</v>
      </c>
      <c r="U39">
        <v>41</v>
      </c>
      <c r="V39">
        <v>6</v>
      </c>
      <c r="W39" s="9">
        <v>0.24399999999999999</v>
      </c>
      <c r="X39" s="9">
        <v>0.32</v>
      </c>
      <c r="Y39" s="9">
        <v>0.35099999999999998</v>
      </c>
      <c r="Z39" s="9">
        <v>0.67200000000000004</v>
      </c>
      <c r="AA39" s="9">
        <v>0.3</v>
      </c>
      <c r="AB39" t="str">
        <f>VLOOKUP($A39,Bat!$A$4:$A$1998,1,FALSE)</f>
        <v>CFMarcos Ledezma21</v>
      </c>
    </row>
    <row r="40" spans="1:28" x14ac:dyDescent="0.25">
      <c r="A40" t="str">
        <f t="shared" si="0"/>
        <v>1BGary Dyer21</v>
      </c>
      <c r="B40">
        <v>16043</v>
      </c>
      <c r="C40">
        <v>102</v>
      </c>
      <c r="D40" t="s">
        <v>433</v>
      </c>
      <c r="E40" t="s">
        <v>1141</v>
      </c>
      <c r="F40">
        <v>0</v>
      </c>
      <c r="G40" s="10">
        <v>39097</v>
      </c>
      <c r="H40">
        <v>21</v>
      </c>
      <c r="I40" t="s">
        <v>94</v>
      </c>
      <c r="J40" t="s">
        <v>132</v>
      </c>
      <c r="K40">
        <v>201</v>
      </c>
      <c r="L40">
        <v>807</v>
      </c>
      <c r="M40">
        <v>105</v>
      </c>
      <c r="N40">
        <v>231</v>
      </c>
      <c r="O40">
        <v>48</v>
      </c>
      <c r="P40">
        <v>0</v>
      </c>
      <c r="Q40">
        <v>40</v>
      </c>
      <c r="R40">
        <v>138</v>
      </c>
      <c r="S40">
        <v>69</v>
      </c>
      <c r="T40">
        <v>149</v>
      </c>
      <c r="U40">
        <v>0</v>
      </c>
      <c r="V40">
        <v>0</v>
      </c>
      <c r="W40" s="9">
        <v>0.28599999999999998</v>
      </c>
      <c r="X40" s="9">
        <v>0.34399999999999997</v>
      </c>
      <c r="Y40" s="9">
        <v>0.49399999999999999</v>
      </c>
      <c r="Z40" s="9">
        <v>0.83899999999999997</v>
      </c>
      <c r="AA40" s="9">
        <v>0.36</v>
      </c>
      <c r="AB40" t="str">
        <f>VLOOKUP($A40,Bat!$A$4:$A$1998,1,FALSE)</f>
        <v>1BGary Dyer21</v>
      </c>
    </row>
    <row r="41" spans="1:28" x14ac:dyDescent="0.25">
      <c r="A41" t="str">
        <f t="shared" si="0"/>
        <v>3BCorbin King21</v>
      </c>
      <c r="B41">
        <v>3999</v>
      </c>
      <c r="C41">
        <v>104</v>
      </c>
      <c r="D41" t="s">
        <v>653</v>
      </c>
      <c r="E41" t="s">
        <v>805</v>
      </c>
      <c r="F41">
        <v>0</v>
      </c>
      <c r="G41" s="10">
        <v>38994</v>
      </c>
      <c r="H41">
        <v>21</v>
      </c>
      <c r="I41" t="s">
        <v>76</v>
      </c>
      <c r="J41" t="s">
        <v>132</v>
      </c>
      <c r="K41">
        <v>190</v>
      </c>
      <c r="L41">
        <v>716</v>
      </c>
      <c r="M41">
        <v>92</v>
      </c>
      <c r="N41">
        <v>203</v>
      </c>
      <c r="O41">
        <v>31</v>
      </c>
      <c r="P41">
        <v>1</v>
      </c>
      <c r="Q41">
        <v>31</v>
      </c>
      <c r="R41">
        <v>97</v>
      </c>
      <c r="S41">
        <v>77</v>
      </c>
      <c r="T41">
        <v>142</v>
      </c>
      <c r="U41">
        <v>1</v>
      </c>
      <c r="V41">
        <v>0</v>
      </c>
      <c r="W41" s="9">
        <v>0.28299999999999997</v>
      </c>
      <c r="X41" s="9">
        <v>0.35899999999999999</v>
      </c>
      <c r="Y41" s="9">
        <v>0.46</v>
      </c>
      <c r="Z41" s="9">
        <v>0.81799999999999995</v>
      </c>
      <c r="AA41" s="9">
        <v>0.35799999999999998</v>
      </c>
      <c r="AB41" t="str">
        <f>VLOOKUP($A41,Bat!$A$4:$A$1998,1,FALSE)</f>
        <v>3BCorbin King21</v>
      </c>
    </row>
    <row r="42" spans="1:28" x14ac:dyDescent="0.25">
      <c r="A42" t="str">
        <f t="shared" si="0"/>
        <v>SSKatsumoto Sato21</v>
      </c>
      <c r="B42">
        <v>16086</v>
      </c>
      <c r="C42">
        <v>105</v>
      </c>
      <c r="D42" t="s">
        <v>739</v>
      </c>
      <c r="E42" t="s">
        <v>574</v>
      </c>
      <c r="F42">
        <v>0</v>
      </c>
      <c r="G42" s="10">
        <v>39149</v>
      </c>
      <c r="H42">
        <v>21</v>
      </c>
      <c r="I42" t="s">
        <v>79</v>
      </c>
      <c r="J42" t="s">
        <v>132</v>
      </c>
      <c r="K42">
        <v>181</v>
      </c>
      <c r="L42">
        <v>696</v>
      </c>
      <c r="M42">
        <v>78</v>
      </c>
      <c r="N42">
        <v>183</v>
      </c>
      <c r="O42">
        <v>41</v>
      </c>
      <c r="P42">
        <v>4</v>
      </c>
      <c r="Q42">
        <v>19</v>
      </c>
      <c r="R42">
        <v>80</v>
      </c>
      <c r="S42">
        <v>52</v>
      </c>
      <c r="T42">
        <v>171</v>
      </c>
      <c r="U42">
        <v>12</v>
      </c>
      <c r="V42">
        <v>15</v>
      </c>
      <c r="W42" s="9">
        <v>0.26300000000000001</v>
      </c>
      <c r="X42" s="9">
        <v>0.31900000000000001</v>
      </c>
      <c r="Y42" s="9">
        <v>0.41499999999999998</v>
      </c>
      <c r="Z42" s="9">
        <v>0.73499999999999999</v>
      </c>
      <c r="AA42" s="9">
        <v>0.316</v>
      </c>
      <c r="AB42" t="str">
        <f>VLOOKUP($A42,Bat!$A$4:$A$1998,1,FALSE)</f>
        <v>SSKatsumoto Sato21</v>
      </c>
    </row>
    <row r="43" spans="1:28" x14ac:dyDescent="0.25">
      <c r="A43" t="str">
        <f t="shared" si="0"/>
        <v>RFMark Alexander21</v>
      </c>
      <c r="B43">
        <v>14608</v>
      </c>
      <c r="C43">
        <v>106</v>
      </c>
      <c r="D43" t="s">
        <v>145</v>
      </c>
      <c r="E43" t="s">
        <v>936</v>
      </c>
      <c r="F43">
        <v>0</v>
      </c>
      <c r="G43" s="10">
        <v>38897</v>
      </c>
      <c r="H43">
        <v>21</v>
      </c>
      <c r="I43" t="s">
        <v>73</v>
      </c>
      <c r="J43" t="s">
        <v>132</v>
      </c>
      <c r="K43">
        <v>330</v>
      </c>
      <c r="L43">
        <v>1185</v>
      </c>
      <c r="M43">
        <v>192</v>
      </c>
      <c r="N43">
        <v>279</v>
      </c>
      <c r="O43">
        <v>50</v>
      </c>
      <c r="P43">
        <v>8</v>
      </c>
      <c r="Q43">
        <v>33</v>
      </c>
      <c r="R43">
        <v>130</v>
      </c>
      <c r="S43">
        <v>188</v>
      </c>
      <c r="T43">
        <v>278</v>
      </c>
      <c r="U43">
        <v>42</v>
      </c>
      <c r="V43">
        <v>12</v>
      </c>
      <c r="W43" s="9">
        <v>0.23499999999999999</v>
      </c>
      <c r="X43" s="9">
        <v>0.34399999999999997</v>
      </c>
      <c r="Y43" s="9">
        <v>0.375</v>
      </c>
      <c r="Z43" s="9">
        <v>0.71899999999999997</v>
      </c>
      <c r="AA43" s="9">
        <v>0.32400000000000001</v>
      </c>
      <c r="AB43" t="str">
        <f>VLOOKUP($A43,Bat!$A$4:$A$1998,1,FALSE)</f>
        <v>RFMark Alexander21</v>
      </c>
    </row>
    <row r="44" spans="1:28" x14ac:dyDescent="0.25">
      <c r="A44" t="str">
        <f t="shared" si="0"/>
        <v>LFJason Stanley21</v>
      </c>
      <c r="B44">
        <v>9937</v>
      </c>
      <c r="C44">
        <v>107</v>
      </c>
      <c r="D44" t="s">
        <v>195</v>
      </c>
      <c r="E44" t="s">
        <v>760</v>
      </c>
      <c r="F44">
        <v>0</v>
      </c>
      <c r="G44" s="10">
        <v>38952</v>
      </c>
      <c r="H44">
        <v>21</v>
      </c>
      <c r="I44" t="s">
        <v>55</v>
      </c>
      <c r="J44" t="s">
        <v>132</v>
      </c>
      <c r="K44">
        <v>214</v>
      </c>
      <c r="L44">
        <v>720</v>
      </c>
      <c r="M44">
        <v>85</v>
      </c>
      <c r="N44">
        <v>166</v>
      </c>
      <c r="O44">
        <v>44</v>
      </c>
      <c r="P44">
        <v>3</v>
      </c>
      <c r="Q44">
        <v>21</v>
      </c>
      <c r="R44">
        <v>85</v>
      </c>
      <c r="S44">
        <v>78</v>
      </c>
      <c r="T44">
        <v>169</v>
      </c>
      <c r="U44">
        <v>13</v>
      </c>
      <c r="V44">
        <v>5</v>
      </c>
      <c r="W44" s="9">
        <v>0.23100000000000001</v>
      </c>
      <c r="X44" s="9">
        <v>0.309</v>
      </c>
      <c r="Y44" s="9">
        <v>0.38800000000000001</v>
      </c>
      <c r="Z44" s="9">
        <v>0.69599999999999995</v>
      </c>
      <c r="AA44" s="9">
        <v>0.30599999999999999</v>
      </c>
      <c r="AB44" t="str">
        <f>VLOOKUP($A44,Bat!$A$4:$A$1998,1,FALSE)</f>
        <v>LFJason Stanley21</v>
      </c>
    </row>
    <row r="45" spans="1:28" x14ac:dyDescent="0.25">
      <c r="A45" t="str">
        <f t="shared" si="0"/>
        <v>1BSamuel Ouellet21</v>
      </c>
      <c r="B45">
        <v>16050</v>
      </c>
      <c r="C45">
        <v>108</v>
      </c>
      <c r="D45" t="s">
        <v>797</v>
      </c>
      <c r="E45" t="s">
        <v>1538</v>
      </c>
      <c r="F45">
        <v>0</v>
      </c>
      <c r="G45" s="10">
        <v>39049</v>
      </c>
      <c r="H45">
        <v>21</v>
      </c>
      <c r="I45" t="s">
        <v>94</v>
      </c>
      <c r="J45" t="s">
        <v>132</v>
      </c>
      <c r="K45">
        <v>188</v>
      </c>
      <c r="L45">
        <v>746</v>
      </c>
      <c r="M45">
        <v>97</v>
      </c>
      <c r="N45">
        <v>181</v>
      </c>
      <c r="O45">
        <v>43</v>
      </c>
      <c r="P45">
        <v>4</v>
      </c>
      <c r="Q45">
        <v>42</v>
      </c>
      <c r="R45">
        <v>124</v>
      </c>
      <c r="S45">
        <v>65</v>
      </c>
      <c r="T45">
        <v>222</v>
      </c>
      <c r="U45">
        <v>0</v>
      </c>
      <c r="V45">
        <v>0</v>
      </c>
      <c r="W45" s="9">
        <v>0.24299999999999999</v>
      </c>
      <c r="X45" s="9">
        <v>0.311</v>
      </c>
      <c r="Y45" s="9">
        <v>0.48</v>
      </c>
      <c r="Z45" s="9">
        <v>0.79100000000000004</v>
      </c>
      <c r="AA45" s="9">
        <v>0.33700000000000002</v>
      </c>
      <c r="AB45" t="str">
        <f>VLOOKUP($A45,Bat!$A$4:$A$1998,1,FALSE)</f>
        <v>1BSamuel Ouellet21</v>
      </c>
    </row>
    <row r="46" spans="1:28" x14ac:dyDescent="0.25">
      <c r="A46" t="str">
        <f t="shared" si="0"/>
        <v>RFGreg Stanley21</v>
      </c>
      <c r="B46">
        <v>16093</v>
      </c>
      <c r="C46">
        <v>109</v>
      </c>
      <c r="D46" t="s">
        <v>177</v>
      </c>
      <c r="E46" t="s">
        <v>760</v>
      </c>
      <c r="F46">
        <v>0</v>
      </c>
      <c r="G46" s="10">
        <v>39176</v>
      </c>
      <c r="H46">
        <v>21</v>
      </c>
      <c r="I46" t="s">
        <v>73</v>
      </c>
      <c r="J46" t="s">
        <v>132</v>
      </c>
      <c r="K46">
        <v>193</v>
      </c>
      <c r="L46">
        <v>748</v>
      </c>
      <c r="M46">
        <v>97</v>
      </c>
      <c r="N46">
        <v>191</v>
      </c>
      <c r="O46">
        <v>58</v>
      </c>
      <c r="P46">
        <v>3</v>
      </c>
      <c r="Q46">
        <v>36</v>
      </c>
      <c r="R46">
        <v>122</v>
      </c>
      <c r="S46">
        <v>65</v>
      </c>
      <c r="T46">
        <v>235</v>
      </c>
      <c r="U46">
        <v>1</v>
      </c>
      <c r="V46">
        <v>1</v>
      </c>
      <c r="W46" s="9">
        <v>0.255</v>
      </c>
      <c r="X46" s="9">
        <v>0.32300000000000001</v>
      </c>
      <c r="Y46" s="9">
        <v>0.48499999999999999</v>
      </c>
      <c r="Z46" s="9">
        <v>0.80800000000000005</v>
      </c>
      <c r="AA46" s="9">
        <v>0.34599999999999997</v>
      </c>
      <c r="AB46" t="str">
        <f>VLOOKUP($A46,Bat!$A$4:$A$1998,1,FALSE)</f>
        <v>RFGreg Stanley21</v>
      </c>
    </row>
    <row r="47" spans="1:28" x14ac:dyDescent="0.25">
      <c r="A47" t="str">
        <f t="shared" si="0"/>
        <v>3BBrian Fairchild21</v>
      </c>
      <c r="B47">
        <v>9147</v>
      </c>
      <c r="C47">
        <v>111</v>
      </c>
      <c r="D47" t="s">
        <v>216</v>
      </c>
      <c r="E47" t="s">
        <v>1160</v>
      </c>
      <c r="F47">
        <v>0</v>
      </c>
      <c r="G47" s="10">
        <v>38998</v>
      </c>
      <c r="H47">
        <v>21</v>
      </c>
      <c r="I47" t="s">
        <v>76</v>
      </c>
      <c r="J47" t="s">
        <v>132</v>
      </c>
      <c r="K47">
        <v>322</v>
      </c>
      <c r="L47">
        <v>1132</v>
      </c>
      <c r="M47">
        <v>154</v>
      </c>
      <c r="N47">
        <v>233</v>
      </c>
      <c r="O47">
        <v>38</v>
      </c>
      <c r="P47">
        <v>1</v>
      </c>
      <c r="Q47">
        <v>29</v>
      </c>
      <c r="R47">
        <v>118</v>
      </c>
      <c r="S47">
        <v>148</v>
      </c>
      <c r="T47">
        <v>346</v>
      </c>
      <c r="U47">
        <v>12</v>
      </c>
      <c r="V47">
        <v>7</v>
      </c>
      <c r="W47" s="9">
        <v>0.20599999999999999</v>
      </c>
      <c r="X47" s="9">
        <v>0.30199999999999999</v>
      </c>
      <c r="Y47" s="9">
        <v>0.318</v>
      </c>
      <c r="Z47" s="9">
        <v>0.62</v>
      </c>
      <c r="AA47" s="9">
        <v>0.28100000000000003</v>
      </c>
      <c r="AB47" t="str">
        <f>VLOOKUP($A47,Bat!$A$4:$A$1998,1,FALSE)</f>
        <v>3BBrian Fairchild21</v>
      </c>
    </row>
    <row r="48" spans="1:28" x14ac:dyDescent="0.25">
      <c r="A48" t="str">
        <f t="shared" si="0"/>
        <v>C-José Moreno21</v>
      </c>
      <c r="B48">
        <v>16074</v>
      </c>
      <c r="C48">
        <v>112</v>
      </c>
      <c r="D48" t="s">
        <v>150</v>
      </c>
      <c r="E48" t="s">
        <v>774</v>
      </c>
      <c r="F48">
        <v>0</v>
      </c>
      <c r="G48" s="10">
        <v>39160</v>
      </c>
      <c r="H48">
        <v>21</v>
      </c>
      <c r="I48" t="s">
        <v>93</v>
      </c>
      <c r="J48" t="s">
        <v>132</v>
      </c>
      <c r="K48">
        <v>165</v>
      </c>
      <c r="L48">
        <v>622</v>
      </c>
      <c r="M48">
        <v>67</v>
      </c>
      <c r="N48">
        <v>156</v>
      </c>
      <c r="O48">
        <v>35</v>
      </c>
      <c r="P48">
        <v>1</v>
      </c>
      <c r="Q48">
        <v>20</v>
      </c>
      <c r="R48">
        <v>88</v>
      </c>
      <c r="S48">
        <v>77</v>
      </c>
      <c r="T48">
        <v>123</v>
      </c>
      <c r="U48">
        <v>0</v>
      </c>
      <c r="V48">
        <v>0</v>
      </c>
      <c r="W48" s="9">
        <v>0.251</v>
      </c>
      <c r="X48" s="9">
        <v>0.33500000000000002</v>
      </c>
      <c r="Y48" s="9">
        <v>0.40699999999999997</v>
      </c>
      <c r="Z48" s="9">
        <v>0.74199999999999999</v>
      </c>
      <c r="AA48" s="9">
        <v>0.32800000000000001</v>
      </c>
      <c r="AB48" t="str">
        <f>VLOOKUP($A48,Bat!$A$4:$A$1998,1,FALSE)</f>
        <v>C-José Moreno21</v>
      </c>
    </row>
    <row r="49" spans="1:28" x14ac:dyDescent="0.25">
      <c r="A49" t="str">
        <f t="shared" si="0"/>
        <v>1BJohn Davis21</v>
      </c>
      <c r="B49">
        <v>4627</v>
      </c>
      <c r="C49">
        <v>113</v>
      </c>
      <c r="D49" t="s">
        <v>213</v>
      </c>
      <c r="E49" t="s">
        <v>144</v>
      </c>
      <c r="F49">
        <v>0</v>
      </c>
      <c r="G49" s="10">
        <v>39171</v>
      </c>
      <c r="H49">
        <v>21</v>
      </c>
      <c r="I49" t="s">
        <v>94</v>
      </c>
      <c r="J49" t="s">
        <v>132</v>
      </c>
      <c r="K49">
        <v>225</v>
      </c>
      <c r="L49">
        <v>839</v>
      </c>
      <c r="M49">
        <v>97</v>
      </c>
      <c r="N49">
        <v>216</v>
      </c>
      <c r="O49">
        <v>60</v>
      </c>
      <c r="P49">
        <v>6</v>
      </c>
      <c r="Q49">
        <v>21</v>
      </c>
      <c r="R49">
        <v>102</v>
      </c>
      <c r="S49">
        <v>99</v>
      </c>
      <c r="T49">
        <v>187</v>
      </c>
      <c r="U49">
        <v>8</v>
      </c>
      <c r="V49">
        <v>4</v>
      </c>
      <c r="W49" s="9">
        <v>0.25700000000000001</v>
      </c>
      <c r="X49" s="9">
        <v>0.33400000000000002</v>
      </c>
      <c r="Y49" s="9">
        <v>0.41799999999999998</v>
      </c>
      <c r="Z49" s="9">
        <v>0.752</v>
      </c>
      <c r="AA49" s="9">
        <v>0.33</v>
      </c>
      <c r="AB49" t="str">
        <f>VLOOKUP($A49,Bat!$A$4:$A$1998,1,FALSE)</f>
        <v>1BJohn Davis21</v>
      </c>
    </row>
    <row r="50" spans="1:28" x14ac:dyDescent="0.25">
      <c r="A50" t="str">
        <f t="shared" si="0"/>
        <v>1BJim Est21</v>
      </c>
      <c r="B50">
        <v>10684</v>
      </c>
      <c r="C50">
        <v>114</v>
      </c>
      <c r="D50" t="s">
        <v>279</v>
      </c>
      <c r="E50" t="s">
        <v>1149</v>
      </c>
      <c r="F50">
        <v>0</v>
      </c>
      <c r="G50" s="10">
        <v>39039</v>
      </c>
      <c r="H50">
        <v>21</v>
      </c>
      <c r="I50" t="s">
        <v>94</v>
      </c>
      <c r="J50" t="s">
        <v>132</v>
      </c>
      <c r="K50">
        <v>101</v>
      </c>
      <c r="L50">
        <v>380</v>
      </c>
      <c r="M50">
        <v>37</v>
      </c>
      <c r="N50">
        <v>98</v>
      </c>
      <c r="O50">
        <v>17</v>
      </c>
      <c r="P50">
        <v>3</v>
      </c>
      <c r="Q50">
        <v>11</v>
      </c>
      <c r="R50">
        <v>49</v>
      </c>
      <c r="S50">
        <v>20</v>
      </c>
      <c r="T50">
        <v>83</v>
      </c>
      <c r="U50">
        <v>8</v>
      </c>
      <c r="V50">
        <v>0</v>
      </c>
      <c r="W50" s="9">
        <v>0.25800000000000001</v>
      </c>
      <c r="X50" s="9">
        <v>0.307</v>
      </c>
      <c r="Y50" s="9">
        <v>0.40500000000000003</v>
      </c>
      <c r="Z50" s="9">
        <v>0.71199999999999997</v>
      </c>
      <c r="AA50" s="9">
        <v>0.308</v>
      </c>
      <c r="AB50" t="str">
        <f>VLOOKUP($A50,Bat!$A$4:$A$1998,1,FALSE)</f>
        <v>1BJim Est21</v>
      </c>
    </row>
    <row r="51" spans="1:28" x14ac:dyDescent="0.25">
      <c r="A51" t="str">
        <f t="shared" si="0"/>
        <v>1BBastiaan Jansen21</v>
      </c>
      <c r="B51">
        <v>14716</v>
      </c>
      <c r="C51">
        <v>115</v>
      </c>
      <c r="D51" t="s">
        <v>923</v>
      </c>
      <c r="E51" t="s">
        <v>924</v>
      </c>
      <c r="F51">
        <v>0</v>
      </c>
      <c r="G51" s="10">
        <v>39180</v>
      </c>
      <c r="H51">
        <v>21</v>
      </c>
      <c r="I51" t="s">
        <v>94</v>
      </c>
      <c r="J51" t="s">
        <v>132</v>
      </c>
      <c r="K51">
        <v>220</v>
      </c>
      <c r="L51">
        <v>858</v>
      </c>
      <c r="M51">
        <v>109</v>
      </c>
      <c r="N51">
        <v>228</v>
      </c>
      <c r="O51">
        <v>53</v>
      </c>
      <c r="P51">
        <v>1</v>
      </c>
      <c r="Q51">
        <v>22</v>
      </c>
      <c r="R51">
        <v>91</v>
      </c>
      <c r="S51">
        <v>116</v>
      </c>
      <c r="T51">
        <v>207</v>
      </c>
      <c r="U51">
        <v>0</v>
      </c>
      <c r="V51">
        <v>1</v>
      </c>
      <c r="W51" s="9">
        <v>0.26600000000000001</v>
      </c>
      <c r="X51" s="9">
        <v>0.35599999999999998</v>
      </c>
      <c r="Y51" s="9">
        <v>0.40699999999999997</v>
      </c>
      <c r="Z51" s="9">
        <v>0.76200000000000001</v>
      </c>
      <c r="AA51" s="9">
        <v>0.34</v>
      </c>
      <c r="AB51" t="str">
        <f>VLOOKUP($A51,Bat!$A$4:$A$1998,1,FALSE)</f>
        <v>1BBastiaan Jansen21</v>
      </c>
    </row>
    <row r="52" spans="1:28" x14ac:dyDescent="0.25">
      <c r="A52" t="str">
        <f t="shared" si="0"/>
        <v>2BJesús López21</v>
      </c>
      <c r="B52">
        <v>11428</v>
      </c>
      <c r="C52">
        <v>116</v>
      </c>
      <c r="D52" t="s">
        <v>152</v>
      </c>
      <c r="E52" t="s">
        <v>167</v>
      </c>
      <c r="F52">
        <v>0</v>
      </c>
      <c r="G52" s="10">
        <v>38944</v>
      </c>
      <c r="H52">
        <v>21</v>
      </c>
      <c r="I52" t="s">
        <v>78</v>
      </c>
      <c r="J52" t="s">
        <v>132</v>
      </c>
      <c r="K52">
        <v>159</v>
      </c>
      <c r="L52">
        <v>549</v>
      </c>
      <c r="M52">
        <v>71</v>
      </c>
      <c r="N52">
        <v>120</v>
      </c>
      <c r="O52">
        <v>17</v>
      </c>
      <c r="P52">
        <v>4</v>
      </c>
      <c r="Q52">
        <v>14</v>
      </c>
      <c r="R52">
        <v>49</v>
      </c>
      <c r="S52">
        <v>38</v>
      </c>
      <c r="T52">
        <v>104</v>
      </c>
      <c r="U52">
        <v>14</v>
      </c>
      <c r="V52">
        <v>7</v>
      </c>
      <c r="W52" s="9">
        <v>0.219</v>
      </c>
      <c r="X52" s="9">
        <v>0.29299999999999998</v>
      </c>
      <c r="Y52" s="9">
        <v>0.34100000000000003</v>
      </c>
      <c r="Z52" s="9">
        <v>0.63400000000000001</v>
      </c>
      <c r="AA52" s="9">
        <v>0.28299999999999997</v>
      </c>
      <c r="AB52" t="str">
        <f>VLOOKUP($A52,Bat!$A$4:$A$1998,1,FALSE)</f>
        <v>2BJesús López21</v>
      </c>
    </row>
    <row r="53" spans="1:28" x14ac:dyDescent="0.25">
      <c r="A53" t="str">
        <f t="shared" si="0"/>
        <v>1BNaizen Kato21</v>
      </c>
      <c r="B53">
        <v>16062</v>
      </c>
      <c r="C53">
        <v>117</v>
      </c>
      <c r="D53" t="s">
        <v>1300</v>
      </c>
      <c r="E53" t="s">
        <v>535</v>
      </c>
      <c r="F53">
        <v>0</v>
      </c>
      <c r="G53" s="10">
        <v>38932</v>
      </c>
      <c r="H53">
        <v>21</v>
      </c>
      <c r="I53" t="s">
        <v>94</v>
      </c>
      <c r="J53" t="s">
        <v>132</v>
      </c>
      <c r="K53">
        <v>195</v>
      </c>
      <c r="L53">
        <v>759</v>
      </c>
      <c r="M53">
        <v>99</v>
      </c>
      <c r="N53">
        <v>206</v>
      </c>
      <c r="O53">
        <v>37</v>
      </c>
      <c r="P53">
        <v>3</v>
      </c>
      <c r="Q53">
        <v>33</v>
      </c>
      <c r="R53">
        <v>112</v>
      </c>
      <c r="S53">
        <v>76</v>
      </c>
      <c r="T53">
        <v>179</v>
      </c>
      <c r="U53">
        <v>0</v>
      </c>
      <c r="V53">
        <v>0</v>
      </c>
      <c r="W53" s="9">
        <v>0.27100000000000002</v>
      </c>
      <c r="X53" s="9">
        <v>0.34899999999999998</v>
      </c>
      <c r="Y53" s="9">
        <v>0.45900000000000002</v>
      </c>
      <c r="Z53" s="9">
        <v>0.80700000000000005</v>
      </c>
      <c r="AA53" s="9">
        <v>0.35199999999999998</v>
      </c>
      <c r="AB53" t="str">
        <f>VLOOKUP($A53,Bat!$A$4:$A$1998,1,FALSE)</f>
        <v>1BNaizen Kato21</v>
      </c>
    </row>
    <row r="54" spans="1:28" x14ac:dyDescent="0.25">
      <c r="A54" t="str">
        <f t="shared" si="0"/>
        <v>CFNathaniel Vanrenen21</v>
      </c>
      <c r="B54">
        <v>16071</v>
      </c>
      <c r="C54">
        <v>118</v>
      </c>
      <c r="D54" t="s">
        <v>902</v>
      </c>
      <c r="E54" t="s">
        <v>903</v>
      </c>
      <c r="F54">
        <v>0</v>
      </c>
      <c r="G54" s="10">
        <v>39077</v>
      </c>
      <c r="H54">
        <v>21</v>
      </c>
      <c r="I54" t="s">
        <v>81</v>
      </c>
      <c r="J54" t="s">
        <v>132</v>
      </c>
      <c r="K54">
        <v>197</v>
      </c>
      <c r="L54">
        <v>767</v>
      </c>
      <c r="M54">
        <v>95</v>
      </c>
      <c r="N54">
        <v>159</v>
      </c>
      <c r="O54">
        <v>42</v>
      </c>
      <c r="P54">
        <v>6</v>
      </c>
      <c r="Q54">
        <v>21</v>
      </c>
      <c r="R54">
        <v>101</v>
      </c>
      <c r="S54">
        <v>74</v>
      </c>
      <c r="T54">
        <v>223</v>
      </c>
      <c r="U54">
        <v>19</v>
      </c>
      <c r="V54">
        <v>16</v>
      </c>
      <c r="W54" s="9">
        <v>0.20699999999999999</v>
      </c>
      <c r="X54" s="9">
        <v>0.27900000000000003</v>
      </c>
      <c r="Y54" s="9">
        <v>0.36</v>
      </c>
      <c r="Z54" s="9">
        <v>0.63800000000000001</v>
      </c>
      <c r="AA54" s="9">
        <v>0.28199999999999997</v>
      </c>
      <c r="AB54" t="str">
        <f>VLOOKUP($A54,Bat!$A$4:$A$1998,1,FALSE)</f>
        <v>CFNathaniel Vanrenen21</v>
      </c>
    </row>
    <row r="55" spans="1:28" x14ac:dyDescent="0.25">
      <c r="A55" t="str">
        <f t="shared" si="0"/>
        <v>CFKenzaburo Ishihara21</v>
      </c>
      <c r="B55">
        <v>16092</v>
      </c>
      <c r="C55">
        <v>119</v>
      </c>
      <c r="D55" t="s">
        <v>1270</v>
      </c>
      <c r="E55" t="s">
        <v>1271</v>
      </c>
      <c r="F55">
        <v>0</v>
      </c>
      <c r="G55" s="10">
        <v>38905</v>
      </c>
      <c r="H55">
        <v>21</v>
      </c>
      <c r="I55" t="s">
        <v>81</v>
      </c>
      <c r="J55" t="s">
        <v>132</v>
      </c>
      <c r="K55">
        <v>154</v>
      </c>
      <c r="L55">
        <v>553</v>
      </c>
      <c r="M55">
        <v>60</v>
      </c>
      <c r="N55">
        <v>146</v>
      </c>
      <c r="O55">
        <v>27</v>
      </c>
      <c r="P55">
        <v>4</v>
      </c>
      <c r="Q55">
        <v>7</v>
      </c>
      <c r="R55">
        <v>59</v>
      </c>
      <c r="S55">
        <v>72</v>
      </c>
      <c r="T55">
        <v>124</v>
      </c>
      <c r="U55">
        <v>2</v>
      </c>
      <c r="V55">
        <v>4</v>
      </c>
      <c r="W55" s="9">
        <v>0.26400000000000001</v>
      </c>
      <c r="X55" s="9">
        <v>0.34699999999999998</v>
      </c>
      <c r="Y55" s="9">
        <v>0.36499999999999999</v>
      </c>
      <c r="Z55" s="9">
        <v>0.71199999999999997</v>
      </c>
      <c r="AA55" s="9">
        <v>0.316</v>
      </c>
      <c r="AB55" t="str">
        <f>VLOOKUP($A55,Bat!$A$4:$A$1998,1,FALSE)</f>
        <v>CFKenzaburo Ishihara21</v>
      </c>
    </row>
    <row r="56" spans="1:28" x14ac:dyDescent="0.25">
      <c r="A56" t="str">
        <f t="shared" si="0"/>
        <v>3BMike Powell21</v>
      </c>
      <c r="B56">
        <v>3174</v>
      </c>
      <c r="C56">
        <v>120</v>
      </c>
      <c r="D56" t="s">
        <v>159</v>
      </c>
      <c r="E56" t="s">
        <v>646</v>
      </c>
      <c r="F56">
        <v>0</v>
      </c>
      <c r="G56" s="10">
        <v>39052</v>
      </c>
      <c r="H56">
        <v>21</v>
      </c>
      <c r="I56" t="s">
        <v>76</v>
      </c>
      <c r="J56" t="s">
        <v>132</v>
      </c>
      <c r="K56">
        <v>220</v>
      </c>
      <c r="L56">
        <v>808</v>
      </c>
      <c r="M56">
        <v>80</v>
      </c>
      <c r="N56">
        <v>209</v>
      </c>
      <c r="O56">
        <v>27</v>
      </c>
      <c r="P56">
        <v>6</v>
      </c>
      <c r="Q56">
        <v>17</v>
      </c>
      <c r="R56">
        <v>79</v>
      </c>
      <c r="S56">
        <v>70</v>
      </c>
      <c r="T56">
        <v>140</v>
      </c>
      <c r="U56">
        <v>18</v>
      </c>
      <c r="V56">
        <v>11</v>
      </c>
      <c r="W56" s="9">
        <v>0.25900000000000001</v>
      </c>
      <c r="X56" s="9">
        <v>0.33400000000000002</v>
      </c>
      <c r="Y56" s="9">
        <v>0.37</v>
      </c>
      <c r="Z56" s="9">
        <v>0.70399999999999996</v>
      </c>
      <c r="AA56" s="9">
        <v>0.313</v>
      </c>
      <c r="AB56" t="str">
        <f>VLOOKUP($A56,Bat!$A$4:$A$1998,1,FALSE)</f>
        <v>3BMike Powell21</v>
      </c>
    </row>
    <row r="57" spans="1:28" x14ac:dyDescent="0.25">
      <c r="A57" t="str">
        <f t="shared" si="0"/>
        <v>C-Masaki Sato21</v>
      </c>
      <c r="B57">
        <v>16038</v>
      </c>
      <c r="C57">
        <v>121</v>
      </c>
      <c r="D57" t="s">
        <v>619</v>
      </c>
      <c r="E57" t="s">
        <v>574</v>
      </c>
      <c r="F57">
        <v>0</v>
      </c>
      <c r="G57" s="10">
        <v>39113</v>
      </c>
      <c r="H57">
        <v>21</v>
      </c>
      <c r="I57" t="s">
        <v>93</v>
      </c>
      <c r="J57" t="s">
        <v>132</v>
      </c>
      <c r="K57">
        <v>180</v>
      </c>
      <c r="L57">
        <v>699</v>
      </c>
      <c r="M57">
        <v>79</v>
      </c>
      <c r="N57">
        <v>167</v>
      </c>
      <c r="O57">
        <v>41</v>
      </c>
      <c r="P57">
        <v>0</v>
      </c>
      <c r="Q57">
        <v>29</v>
      </c>
      <c r="R57">
        <v>85</v>
      </c>
      <c r="S57">
        <v>42</v>
      </c>
      <c r="T57">
        <v>151</v>
      </c>
      <c r="U57">
        <v>0</v>
      </c>
      <c r="V57">
        <v>0</v>
      </c>
      <c r="W57" s="9">
        <v>0.23899999999999999</v>
      </c>
      <c r="X57" s="9">
        <v>0.29699999999999999</v>
      </c>
      <c r="Y57" s="9">
        <v>0.42199999999999999</v>
      </c>
      <c r="Z57" s="9">
        <v>0.71899999999999997</v>
      </c>
      <c r="AA57" s="9">
        <v>0.31</v>
      </c>
      <c r="AB57" t="str">
        <f>VLOOKUP($A57,Bat!$A$4:$A$1998,1,FALSE)</f>
        <v>C-Masaki Sato21</v>
      </c>
    </row>
    <row r="58" spans="1:28" x14ac:dyDescent="0.25">
      <c r="A58" t="str">
        <f t="shared" si="0"/>
        <v>1BJorge Mejía21</v>
      </c>
      <c r="B58">
        <v>3489</v>
      </c>
      <c r="C58">
        <v>122</v>
      </c>
      <c r="D58" t="s">
        <v>137</v>
      </c>
      <c r="E58" t="s">
        <v>464</v>
      </c>
      <c r="F58">
        <v>0</v>
      </c>
      <c r="G58" s="10">
        <v>39048</v>
      </c>
      <c r="H58">
        <v>21</v>
      </c>
      <c r="I58" t="s">
        <v>94</v>
      </c>
      <c r="J58" t="s">
        <v>132</v>
      </c>
      <c r="K58">
        <v>212</v>
      </c>
      <c r="L58">
        <v>746</v>
      </c>
      <c r="M58">
        <v>102</v>
      </c>
      <c r="N58">
        <v>212</v>
      </c>
      <c r="O58">
        <v>38</v>
      </c>
      <c r="P58">
        <v>1</v>
      </c>
      <c r="Q58">
        <v>44</v>
      </c>
      <c r="R58">
        <v>120</v>
      </c>
      <c r="S58">
        <v>106</v>
      </c>
      <c r="T58">
        <v>160</v>
      </c>
      <c r="U58">
        <v>0</v>
      </c>
      <c r="V58">
        <v>1</v>
      </c>
      <c r="W58" s="9">
        <v>0.28399999999999997</v>
      </c>
      <c r="X58" s="9">
        <v>0.373</v>
      </c>
      <c r="Y58" s="9">
        <v>0.51500000000000001</v>
      </c>
      <c r="Z58" s="9">
        <v>0.88800000000000001</v>
      </c>
      <c r="AA58" s="9">
        <v>0.38100000000000001</v>
      </c>
      <c r="AB58" t="str">
        <f>VLOOKUP($A58,Bat!$A$4:$A$1998,1,FALSE)</f>
        <v>1BJorge Mejía21</v>
      </c>
    </row>
    <row r="59" spans="1:28" x14ac:dyDescent="0.25">
      <c r="A59" t="str">
        <f t="shared" si="0"/>
        <v>C-Jasper Clark21</v>
      </c>
      <c r="B59">
        <v>4576</v>
      </c>
      <c r="C59">
        <v>125</v>
      </c>
      <c r="D59" t="s">
        <v>1095</v>
      </c>
      <c r="E59" t="s">
        <v>161</v>
      </c>
      <c r="F59">
        <v>0</v>
      </c>
      <c r="G59" s="10">
        <v>39209</v>
      </c>
      <c r="H59">
        <v>21</v>
      </c>
      <c r="I59" t="s">
        <v>93</v>
      </c>
      <c r="J59" t="s">
        <v>132</v>
      </c>
      <c r="K59">
        <v>174</v>
      </c>
      <c r="L59">
        <v>608</v>
      </c>
      <c r="M59">
        <v>73</v>
      </c>
      <c r="N59">
        <v>133</v>
      </c>
      <c r="O59">
        <v>30</v>
      </c>
      <c r="P59">
        <v>5</v>
      </c>
      <c r="Q59">
        <v>26</v>
      </c>
      <c r="R59">
        <v>82</v>
      </c>
      <c r="S59">
        <v>58</v>
      </c>
      <c r="T59">
        <v>157</v>
      </c>
      <c r="U59">
        <v>8</v>
      </c>
      <c r="V59">
        <v>6</v>
      </c>
      <c r="W59" s="9">
        <v>0.219</v>
      </c>
      <c r="X59" s="9">
        <v>0.29299999999999998</v>
      </c>
      <c r="Y59" s="9">
        <v>0.41299999999999998</v>
      </c>
      <c r="Z59" s="9">
        <v>0.70599999999999996</v>
      </c>
      <c r="AA59" s="9">
        <v>0.307</v>
      </c>
      <c r="AB59" t="str">
        <f>VLOOKUP($A59,Bat!$A$4:$A$1998,1,FALSE)</f>
        <v>C-Jasper Clark21</v>
      </c>
    </row>
    <row r="60" spans="1:28" x14ac:dyDescent="0.25">
      <c r="A60" t="str">
        <f t="shared" si="0"/>
        <v>CFTony Aguirre21</v>
      </c>
      <c r="B60">
        <v>9766</v>
      </c>
      <c r="C60">
        <v>127</v>
      </c>
      <c r="D60" t="s">
        <v>157</v>
      </c>
      <c r="E60" t="s">
        <v>972</v>
      </c>
      <c r="F60">
        <v>0</v>
      </c>
      <c r="G60" s="10">
        <v>39138</v>
      </c>
      <c r="H60">
        <v>21</v>
      </c>
      <c r="I60" t="s">
        <v>81</v>
      </c>
      <c r="J60" t="s">
        <v>132</v>
      </c>
      <c r="K60">
        <v>165</v>
      </c>
      <c r="L60">
        <v>571</v>
      </c>
      <c r="M60">
        <v>68</v>
      </c>
      <c r="N60">
        <v>138</v>
      </c>
      <c r="O60">
        <v>37</v>
      </c>
      <c r="P60">
        <v>2</v>
      </c>
      <c r="Q60">
        <v>13</v>
      </c>
      <c r="R60">
        <v>60</v>
      </c>
      <c r="S60">
        <v>55</v>
      </c>
      <c r="T60">
        <v>130</v>
      </c>
      <c r="U60">
        <v>9</v>
      </c>
      <c r="V60">
        <v>7</v>
      </c>
      <c r="W60" s="9">
        <v>0.24199999999999999</v>
      </c>
      <c r="X60" s="9">
        <v>0.316</v>
      </c>
      <c r="Y60" s="9">
        <v>0.38200000000000001</v>
      </c>
      <c r="Z60" s="9">
        <v>0.69799999999999995</v>
      </c>
      <c r="AA60" s="9">
        <v>0.309</v>
      </c>
      <c r="AB60" t="str">
        <f>VLOOKUP($A60,Bat!$A$4:$A$1998,1,FALSE)</f>
        <v>CFTony Aguirre21</v>
      </c>
    </row>
    <row r="61" spans="1:28" x14ac:dyDescent="0.25">
      <c r="A61" t="str">
        <f t="shared" si="0"/>
        <v>3BMark Osborn21</v>
      </c>
      <c r="B61">
        <v>14692</v>
      </c>
      <c r="C61">
        <v>128</v>
      </c>
      <c r="D61" t="s">
        <v>145</v>
      </c>
      <c r="E61" t="s">
        <v>1531</v>
      </c>
      <c r="F61">
        <v>0</v>
      </c>
      <c r="G61" s="10">
        <v>39077</v>
      </c>
      <c r="H61">
        <v>21</v>
      </c>
      <c r="I61" t="s">
        <v>76</v>
      </c>
      <c r="J61" t="s">
        <v>132</v>
      </c>
      <c r="K61">
        <v>241</v>
      </c>
      <c r="L61">
        <v>798</v>
      </c>
      <c r="M61">
        <v>125</v>
      </c>
      <c r="N61">
        <v>235</v>
      </c>
      <c r="O61">
        <v>38</v>
      </c>
      <c r="P61">
        <v>0</v>
      </c>
      <c r="Q61">
        <v>41</v>
      </c>
      <c r="R61">
        <v>147</v>
      </c>
      <c r="S61">
        <v>85</v>
      </c>
      <c r="T61">
        <v>149</v>
      </c>
      <c r="U61">
        <v>0</v>
      </c>
      <c r="V61">
        <v>1</v>
      </c>
      <c r="W61" s="9">
        <v>0.29399999999999998</v>
      </c>
      <c r="X61" s="9">
        <v>0.36099999999999999</v>
      </c>
      <c r="Y61" s="9">
        <v>0.496</v>
      </c>
      <c r="Z61" s="9">
        <v>0.85699999999999998</v>
      </c>
      <c r="AA61" s="9">
        <v>0.37</v>
      </c>
      <c r="AB61" t="str">
        <f>VLOOKUP($A61,Bat!$A$4:$A$1998,1,FALSE)</f>
        <v>3BMark Osborn21</v>
      </c>
    </row>
    <row r="62" spans="1:28" x14ac:dyDescent="0.25">
      <c r="A62" t="str">
        <f t="shared" si="0"/>
        <v>RFNatsu Ohashi21</v>
      </c>
      <c r="B62">
        <v>16078</v>
      </c>
      <c r="C62">
        <v>129</v>
      </c>
      <c r="D62" t="s">
        <v>770</v>
      </c>
      <c r="E62" t="s">
        <v>766</v>
      </c>
      <c r="F62">
        <v>0</v>
      </c>
      <c r="G62" s="10">
        <v>39231</v>
      </c>
      <c r="H62">
        <v>21</v>
      </c>
      <c r="I62" t="s">
        <v>73</v>
      </c>
      <c r="J62" t="s">
        <v>132</v>
      </c>
      <c r="K62">
        <v>197</v>
      </c>
      <c r="L62">
        <v>750</v>
      </c>
      <c r="M62">
        <v>91</v>
      </c>
      <c r="N62">
        <v>196</v>
      </c>
      <c r="O62">
        <v>27</v>
      </c>
      <c r="P62">
        <v>1</v>
      </c>
      <c r="Q62">
        <v>22</v>
      </c>
      <c r="R62">
        <v>89</v>
      </c>
      <c r="S62">
        <v>61</v>
      </c>
      <c r="T62">
        <v>136</v>
      </c>
      <c r="U62">
        <v>0</v>
      </c>
      <c r="V62">
        <v>1</v>
      </c>
      <c r="W62" s="9">
        <v>0.26100000000000001</v>
      </c>
      <c r="X62" s="9">
        <v>0.33400000000000002</v>
      </c>
      <c r="Y62" s="9">
        <v>0.38800000000000001</v>
      </c>
      <c r="Z62" s="9">
        <v>0.72199999999999998</v>
      </c>
      <c r="AA62" s="9">
        <v>0.32</v>
      </c>
      <c r="AB62" t="str">
        <f>VLOOKUP($A62,Bat!$A$4:$A$1998,1,FALSE)</f>
        <v>RFNatsu Ohashi21</v>
      </c>
    </row>
    <row r="63" spans="1:28" x14ac:dyDescent="0.25">
      <c r="A63" t="str">
        <f t="shared" si="0"/>
        <v>C-Miguel Morán21</v>
      </c>
      <c r="B63">
        <v>2905</v>
      </c>
      <c r="C63">
        <v>131</v>
      </c>
      <c r="D63" t="s">
        <v>224</v>
      </c>
      <c r="E63" t="s">
        <v>465</v>
      </c>
      <c r="F63">
        <v>0</v>
      </c>
      <c r="G63">
        <v>39185</v>
      </c>
      <c r="H63">
        <v>21</v>
      </c>
      <c r="I63" t="s">
        <v>93</v>
      </c>
      <c r="J63" t="s">
        <v>132</v>
      </c>
      <c r="K63">
        <v>128</v>
      </c>
      <c r="L63">
        <v>453</v>
      </c>
      <c r="M63">
        <v>53</v>
      </c>
      <c r="N63">
        <v>91</v>
      </c>
      <c r="O63">
        <v>14</v>
      </c>
      <c r="P63">
        <v>4</v>
      </c>
      <c r="Q63">
        <v>18</v>
      </c>
      <c r="R63">
        <v>46</v>
      </c>
      <c r="S63">
        <v>39</v>
      </c>
      <c r="T63">
        <v>158</v>
      </c>
      <c r="U63">
        <v>17</v>
      </c>
      <c r="V63">
        <v>6</v>
      </c>
      <c r="W63" s="9">
        <v>0.20100000000000001</v>
      </c>
      <c r="X63" s="9">
        <v>0.27100000000000002</v>
      </c>
      <c r="Y63" s="9">
        <v>0.36899999999999999</v>
      </c>
      <c r="Z63" s="9">
        <v>0.64</v>
      </c>
      <c r="AA63" s="9">
        <v>0.28000000000000003</v>
      </c>
      <c r="AB63" t="str">
        <f>VLOOKUP($A63,Bat!$A$4:$A$1998,1,FALSE)</f>
        <v>C-Miguel Morán21</v>
      </c>
    </row>
    <row r="64" spans="1:28" x14ac:dyDescent="0.25">
      <c r="A64" t="str">
        <f t="shared" si="0"/>
        <v>SSEd Black21</v>
      </c>
      <c r="B64">
        <v>10284</v>
      </c>
      <c r="C64">
        <v>133</v>
      </c>
      <c r="D64" t="s">
        <v>593</v>
      </c>
      <c r="E64" t="s">
        <v>838</v>
      </c>
      <c r="F64">
        <v>0</v>
      </c>
      <c r="G64" s="10">
        <v>39086</v>
      </c>
      <c r="H64">
        <v>21</v>
      </c>
      <c r="I64" t="s">
        <v>79</v>
      </c>
      <c r="J64" t="s">
        <v>132</v>
      </c>
      <c r="K64">
        <v>194</v>
      </c>
      <c r="L64">
        <v>695</v>
      </c>
      <c r="M64">
        <v>78</v>
      </c>
      <c r="N64">
        <v>163</v>
      </c>
      <c r="O64">
        <v>46</v>
      </c>
      <c r="P64">
        <v>1</v>
      </c>
      <c r="Q64">
        <v>9</v>
      </c>
      <c r="R64">
        <v>68</v>
      </c>
      <c r="S64">
        <v>54</v>
      </c>
      <c r="T64">
        <v>143</v>
      </c>
      <c r="U64">
        <v>13</v>
      </c>
      <c r="V64">
        <v>11</v>
      </c>
      <c r="W64" s="9">
        <v>0.23400000000000001</v>
      </c>
      <c r="X64" s="9">
        <v>0.311</v>
      </c>
      <c r="Y64" s="9">
        <v>0.34200000000000003</v>
      </c>
      <c r="Z64" s="9">
        <v>0.65400000000000003</v>
      </c>
      <c r="AA64" s="9">
        <v>0.29599999999999999</v>
      </c>
      <c r="AB64" t="str">
        <f>VLOOKUP($A64,Bat!$A$4:$A$1998,1,FALSE)</f>
        <v>SSEd Black21</v>
      </c>
    </row>
    <row r="65" spans="1:28" x14ac:dyDescent="0.25">
      <c r="A65" t="str">
        <f t="shared" si="0"/>
        <v>1BJerry Flores21</v>
      </c>
      <c r="B65">
        <v>10569</v>
      </c>
      <c r="C65">
        <v>137</v>
      </c>
      <c r="D65" t="s">
        <v>255</v>
      </c>
      <c r="E65" t="s">
        <v>257</v>
      </c>
      <c r="F65">
        <v>0</v>
      </c>
      <c r="G65" s="10">
        <v>38885</v>
      </c>
      <c r="H65">
        <v>21</v>
      </c>
      <c r="I65" t="s">
        <v>94</v>
      </c>
      <c r="J65" t="s">
        <v>132</v>
      </c>
      <c r="K65">
        <v>218</v>
      </c>
      <c r="L65">
        <v>754</v>
      </c>
      <c r="M65">
        <v>87</v>
      </c>
      <c r="N65">
        <v>188</v>
      </c>
      <c r="O65">
        <v>39</v>
      </c>
      <c r="P65">
        <v>3</v>
      </c>
      <c r="Q65">
        <v>33</v>
      </c>
      <c r="R65">
        <v>104</v>
      </c>
      <c r="S65">
        <v>71</v>
      </c>
      <c r="T65">
        <v>174</v>
      </c>
      <c r="U65">
        <v>0</v>
      </c>
      <c r="V65">
        <v>0</v>
      </c>
      <c r="W65" s="9">
        <v>0.249</v>
      </c>
      <c r="X65" s="9">
        <v>0.32300000000000001</v>
      </c>
      <c r="Y65" s="9">
        <v>0.44</v>
      </c>
      <c r="Z65" s="9">
        <v>0.76300000000000001</v>
      </c>
      <c r="AA65" s="9">
        <v>0.33</v>
      </c>
      <c r="AB65" t="str">
        <f>VLOOKUP($A65,Bat!$A$4:$A$1998,1,FALSE)</f>
        <v>1BJerry Flores21</v>
      </c>
    </row>
    <row r="66" spans="1:28" x14ac:dyDescent="0.25">
      <c r="A66" t="str">
        <f t="shared" ref="A66:A129" si="1">IF(I66="C","C-",I66)&amp;D66&amp;" "&amp;E66&amp;H66</f>
        <v>2BCésar López21</v>
      </c>
      <c r="B66">
        <v>4570</v>
      </c>
      <c r="C66">
        <v>138</v>
      </c>
      <c r="D66" t="s">
        <v>215</v>
      </c>
      <c r="E66" t="s">
        <v>167</v>
      </c>
      <c r="F66">
        <v>0</v>
      </c>
      <c r="G66" s="10">
        <v>39101</v>
      </c>
      <c r="H66">
        <v>21</v>
      </c>
      <c r="I66" t="s">
        <v>78</v>
      </c>
      <c r="J66" t="s">
        <v>132</v>
      </c>
      <c r="K66">
        <v>219</v>
      </c>
      <c r="L66">
        <v>848</v>
      </c>
      <c r="M66">
        <v>110</v>
      </c>
      <c r="N66">
        <v>239</v>
      </c>
      <c r="O66">
        <v>57</v>
      </c>
      <c r="P66">
        <v>4</v>
      </c>
      <c r="Q66">
        <v>25</v>
      </c>
      <c r="R66">
        <v>103</v>
      </c>
      <c r="S66">
        <v>39</v>
      </c>
      <c r="T66">
        <v>75</v>
      </c>
      <c r="U66">
        <v>11</v>
      </c>
      <c r="V66">
        <v>4</v>
      </c>
      <c r="W66" s="9">
        <v>0.28199999999999997</v>
      </c>
      <c r="X66" s="9">
        <v>0.316</v>
      </c>
      <c r="Y66" s="9">
        <v>0.44700000000000001</v>
      </c>
      <c r="Z66" s="9">
        <v>0.76200000000000001</v>
      </c>
      <c r="AA66" s="9">
        <v>0.32600000000000001</v>
      </c>
      <c r="AB66" t="str">
        <f>VLOOKUP($A66,Bat!$A$4:$A$1998,1,FALSE)</f>
        <v>2BCésar López21</v>
      </c>
    </row>
    <row r="67" spans="1:28" x14ac:dyDescent="0.25">
      <c r="A67" t="str">
        <f t="shared" si="1"/>
        <v>RFRoy Sparks18</v>
      </c>
      <c r="B67">
        <v>2259</v>
      </c>
      <c r="C67">
        <v>141</v>
      </c>
      <c r="D67" t="s">
        <v>374</v>
      </c>
      <c r="E67" t="s">
        <v>733</v>
      </c>
      <c r="F67">
        <v>0</v>
      </c>
      <c r="G67" s="10">
        <v>39994</v>
      </c>
      <c r="H67">
        <v>18</v>
      </c>
      <c r="I67" t="s">
        <v>73</v>
      </c>
      <c r="J67" t="s">
        <v>132</v>
      </c>
      <c r="K67">
        <v>153</v>
      </c>
      <c r="L67">
        <v>518</v>
      </c>
      <c r="M67">
        <v>54</v>
      </c>
      <c r="N67">
        <v>111</v>
      </c>
      <c r="O67">
        <v>25</v>
      </c>
      <c r="P67">
        <v>2</v>
      </c>
      <c r="Q67">
        <v>25</v>
      </c>
      <c r="R67">
        <v>67</v>
      </c>
      <c r="S67">
        <v>36</v>
      </c>
      <c r="T67">
        <v>176</v>
      </c>
      <c r="U67">
        <v>1</v>
      </c>
      <c r="V67">
        <v>0</v>
      </c>
      <c r="W67" s="9">
        <v>0.214</v>
      </c>
      <c r="X67" s="9">
        <v>0.27600000000000002</v>
      </c>
      <c r="Y67" s="9">
        <v>0.41499999999999998</v>
      </c>
      <c r="Z67" s="9">
        <v>0.69099999999999995</v>
      </c>
      <c r="AA67" s="9">
        <v>0.29799999999999999</v>
      </c>
      <c r="AB67" t="str">
        <f>VLOOKUP($A67,Bat!$A$4:$A$1998,1,FALSE)</f>
        <v>RFRoy Sparks18</v>
      </c>
    </row>
    <row r="68" spans="1:28" x14ac:dyDescent="0.25">
      <c r="A68" t="str">
        <f t="shared" si="1"/>
        <v>RFJim Bowen21</v>
      </c>
      <c r="B68">
        <v>10600</v>
      </c>
      <c r="C68">
        <v>142</v>
      </c>
      <c r="D68" t="s">
        <v>279</v>
      </c>
      <c r="E68" t="s">
        <v>1055</v>
      </c>
      <c r="F68">
        <v>0</v>
      </c>
      <c r="G68" s="10">
        <v>38882</v>
      </c>
      <c r="H68">
        <v>21</v>
      </c>
      <c r="I68" t="s">
        <v>73</v>
      </c>
      <c r="J68" t="s">
        <v>132</v>
      </c>
      <c r="K68">
        <v>171</v>
      </c>
      <c r="L68">
        <v>542</v>
      </c>
      <c r="M68">
        <v>59</v>
      </c>
      <c r="N68">
        <v>121</v>
      </c>
      <c r="O68">
        <v>17</v>
      </c>
      <c r="P68">
        <v>4</v>
      </c>
      <c r="Q68">
        <v>24</v>
      </c>
      <c r="R68">
        <v>80</v>
      </c>
      <c r="S68">
        <v>55</v>
      </c>
      <c r="T68">
        <v>127</v>
      </c>
      <c r="U68">
        <v>8</v>
      </c>
      <c r="V68">
        <v>7</v>
      </c>
      <c r="W68" s="9">
        <v>0.223</v>
      </c>
      <c r="X68" s="9">
        <v>0.30099999999999999</v>
      </c>
      <c r="Y68" s="9">
        <v>0.40200000000000002</v>
      </c>
      <c r="Z68" s="9">
        <v>0.70399999999999996</v>
      </c>
      <c r="AA68" s="9">
        <v>0.30399999999999999</v>
      </c>
      <c r="AB68" t="str">
        <f>VLOOKUP($A68,Bat!$A$4:$A$1998,1,FALSE)</f>
        <v>RFJim Bowen21</v>
      </c>
    </row>
    <row r="69" spans="1:28" x14ac:dyDescent="0.25">
      <c r="A69" t="str">
        <f t="shared" si="1"/>
        <v>SSGeorge Hill21</v>
      </c>
      <c r="B69">
        <v>9862</v>
      </c>
      <c r="C69">
        <v>144</v>
      </c>
      <c r="D69" t="s">
        <v>276</v>
      </c>
      <c r="E69" t="s">
        <v>588</v>
      </c>
      <c r="F69">
        <v>0</v>
      </c>
      <c r="G69" s="10">
        <v>39085</v>
      </c>
      <c r="H69">
        <v>21</v>
      </c>
      <c r="I69" t="s">
        <v>79</v>
      </c>
      <c r="J69" t="s">
        <v>132</v>
      </c>
      <c r="K69">
        <v>210</v>
      </c>
      <c r="L69">
        <v>716</v>
      </c>
      <c r="M69">
        <v>90</v>
      </c>
      <c r="N69">
        <v>182</v>
      </c>
      <c r="O69">
        <v>28</v>
      </c>
      <c r="P69">
        <v>9</v>
      </c>
      <c r="Q69">
        <v>11</v>
      </c>
      <c r="R69">
        <v>66</v>
      </c>
      <c r="S69">
        <v>63</v>
      </c>
      <c r="T69">
        <v>125</v>
      </c>
      <c r="U69">
        <v>23</v>
      </c>
      <c r="V69">
        <v>5</v>
      </c>
      <c r="W69" s="9">
        <v>0.254</v>
      </c>
      <c r="X69" s="9">
        <v>0.317</v>
      </c>
      <c r="Y69" s="9">
        <v>0.36399999999999999</v>
      </c>
      <c r="Z69" s="9">
        <v>0.68100000000000005</v>
      </c>
      <c r="AA69" s="9">
        <v>0.29499999999999998</v>
      </c>
      <c r="AB69" t="str">
        <f>VLOOKUP($A69,Bat!$A$4:$A$1998,1,FALSE)</f>
        <v>SSGeorge Hill21</v>
      </c>
    </row>
    <row r="70" spans="1:28" x14ac:dyDescent="0.25">
      <c r="A70" t="str">
        <f t="shared" si="1"/>
        <v>1BEric Barton21</v>
      </c>
      <c r="B70">
        <v>14724</v>
      </c>
      <c r="C70">
        <v>145</v>
      </c>
      <c r="D70" t="s">
        <v>220</v>
      </c>
      <c r="E70" t="s">
        <v>908</v>
      </c>
      <c r="F70">
        <v>0</v>
      </c>
      <c r="G70" s="10">
        <v>39189</v>
      </c>
      <c r="H70">
        <v>21</v>
      </c>
      <c r="I70" t="s">
        <v>94</v>
      </c>
      <c r="J70" t="s">
        <v>132</v>
      </c>
      <c r="K70">
        <v>280</v>
      </c>
      <c r="L70">
        <v>1005</v>
      </c>
      <c r="M70">
        <v>130</v>
      </c>
      <c r="N70">
        <v>227</v>
      </c>
      <c r="O70">
        <v>37</v>
      </c>
      <c r="P70">
        <v>6</v>
      </c>
      <c r="Q70">
        <v>26</v>
      </c>
      <c r="R70">
        <v>115</v>
      </c>
      <c r="S70">
        <v>155</v>
      </c>
      <c r="T70">
        <v>310</v>
      </c>
      <c r="U70">
        <v>23</v>
      </c>
      <c r="V70">
        <v>2</v>
      </c>
      <c r="W70" s="9">
        <v>0.22600000000000001</v>
      </c>
      <c r="X70" s="9">
        <v>0.32700000000000001</v>
      </c>
      <c r="Y70" s="9">
        <v>0.35199999999999998</v>
      </c>
      <c r="Z70" s="9">
        <v>0.68</v>
      </c>
      <c r="AA70" s="9">
        <v>0.30199999999999999</v>
      </c>
      <c r="AB70" t="str">
        <f>VLOOKUP($A70,Bat!$A$4:$A$1998,1,FALSE)</f>
        <v>1BEric Barton21</v>
      </c>
    </row>
    <row r="71" spans="1:28" x14ac:dyDescent="0.25">
      <c r="A71" t="str">
        <f t="shared" si="1"/>
        <v>1BNelson Canó20</v>
      </c>
      <c r="B71">
        <v>2737</v>
      </c>
      <c r="C71">
        <v>147</v>
      </c>
      <c r="D71" t="s">
        <v>141</v>
      </c>
      <c r="E71" t="s">
        <v>1074</v>
      </c>
      <c r="F71">
        <v>0</v>
      </c>
      <c r="G71" s="10">
        <v>39236</v>
      </c>
      <c r="H71">
        <v>20</v>
      </c>
      <c r="I71" t="s">
        <v>94</v>
      </c>
      <c r="J71" t="s">
        <v>132</v>
      </c>
      <c r="K71">
        <v>186</v>
      </c>
      <c r="L71">
        <v>656</v>
      </c>
      <c r="M71">
        <v>76</v>
      </c>
      <c r="N71">
        <v>171</v>
      </c>
      <c r="O71">
        <v>28</v>
      </c>
      <c r="P71">
        <v>0</v>
      </c>
      <c r="Q71">
        <v>29</v>
      </c>
      <c r="R71">
        <v>101</v>
      </c>
      <c r="S71">
        <v>71</v>
      </c>
      <c r="T71">
        <v>115</v>
      </c>
      <c r="U71">
        <v>0</v>
      </c>
      <c r="V71">
        <v>0</v>
      </c>
      <c r="W71" s="9">
        <v>0.26100000000000001</v>
      </c>
      <c r="X71" s="9">
        <v>0.33200000000000002</v>
      </c>
      <c r="Y71" s="9">
        <v>0.436</v>
      </c>
      <c r="Z71" s="9">
        <v>0.76800000000000002</v>
      </c>
      <c r="AA71" s="9">
        <v>0.33500000000000002</v>
      </c>
      <c r="AB71" t="str">
        <f>VLOOKUP($A71,Bat!$A$4:$A$1998,1,FALSE)</f>
        <v>1BNelson Canó20</v>
      </c>
    </row>
    <row r="72" spans="1:28" x14ac:dyDescent="0.25">
      <c r="A72" t="str">
        <f t="shared" si="1"/>
        <v>1BBob Weaver21</v>
      </c>
      <c r="B72">
        <v>3491</v>
      </c>
      <c r="C72">
        <v>149</v>
      </c>
      <c r="D72" t="s">
        <v>191</v>
      </c>
      <c r="E72" t="s">
        <v>492</v>
      </c>
      <c r="F72">
        <v>0</v>
      </c>
      <c r="G72">
        <v>38982</v>
      </c>
      <c r="H72">
        <v>21</v>
      </c>
      <c r="I72" t="s">
        <v>94</v>
      </c>
      <c r="J72" t="s">
        <v>25</v>
      </c>
      <c r="K72">
        <v>4</v>
      </c>
      <c r="L72">
        <v>5</v>
      </c>
      <c r="M72">
        <v>1</v>
      </c>
      <c r="N72">
        <v>2</v>
      </c>
      <c r="O72">
        <v>0</v>
      </c>
      <c r="P72">
        <v>0</v>
      </c>
      <c r="Q72">
        <v>0</v>
      </c>
      <c r="R72">
        <v>1</v>
      </c>
      <c r="S72">
        <v>2</v>
      </c>
      <c r="T72">
        <v>1</v>
      </c>
      <c r="U72">
        <v>0</v>
      </c>
      <c r="V72">
        <v>0</v>
      </c>
      <c r="W72" s="9">
        <v>0.4</v>
      </c>
      <c r="X72" s="9">
        <v>0.625</v>
      </c>
      <c r="Y72" s="9">
        <v>0.4</v>
      </c>
      <c r="Z72" s="9">
        <v>1.0249999999999999</v>
      </c>
      <c r="AA72" s="9">
        <v>0.499</v>
      </c>
      <c r="AB72" t="str">
        <f>VLOOKUP($A72,Bat!$A$4:$A$1998,1,FALSE)</f>
        <v>1BBob Weaver21</v>
      </c>
    </row>
    <row r="73" spans="1:28" x14ac:dyDescent="0.25">
      <c r="A73" t="str">
        <f t="shared" si="1"/>
        <v>RFJeremy Doig21</v>
      </c>
      <c r="B73">
        <v>16066</v>
      </c>
      <c r="C73">
        <v>150</v>
      </c>
      <c r="D73" t="s">
        <v>718</v>
      </c>
      <c r="E73" t="s">
        <v>630</v>
      </c>
      <c r="F73">
        <v>0</v>
      </c>
      <c r="G73" s="10">
        <v>38887</v>
      </c>
      <c r="H73">
        <v>21</v>
      </c>
      <c r="I73" t="s">
        <v>73</v>
      </c>
      <c r="J73" t="s">
        <v>132</v>
      </c>
      <c r="K73">
        <v>198</v>
      </c>
      <c r="L73">
        <v>753</v>
      </c>
      <c r="M73">
        <v>88</v>
      </c>
      <c r="N73">
        <v>169</v>
      </c>
      <c r="O73">
        <v>47</v>
      </c>
      <c r="P73">
        <v>0</v>
      </c>
      <c r="Q73">
        <v>23</v>
      </c>
      <c r="R73">
        <v>103</v>
      </c>
      <c r="S73">
        <v>91</v>
      </c>
      <c r="T73">
        <v>193</v>
      </c>
      <c r="U73">
        <v>1</v>
      </c>
      <c r="V73">
        <v>0</v>
      </c>
      <c r="W73" s="9">
        <v>0.224</v>
      </c>
      <c r="X73" s="9">
        <v>0.31</v>
      </c>
      <c r="Y73" s="9">
        <v>0.379</v>
      </c>
      <c r="Z73" s="9">
        <v>0.68799999999999994</v>
      </c>
      <c r="AA73" s="9">
        <v>0.30599999999999999</v>
      </c>
      <c r="AB73" t="str">
        <f>VLOOKUP($A73,Bat!$A$4:$A$1998,1,FALSE)</f>
        <v>RFJeremy Doig21</v>
      </c>
    </row>
    <row r="74" spans="1:28" x14ac:dyDescent="0.25">
      <c r="A74" t="str">
        <f t="shared" si="1"/>
        <v>1BDavid Lawson21</v>
      </c>
      <c r="B74">
        <v>6017</v>
      </c>
      <c r="C74">
        <v>151</v>
      </c>
      <c r="D74" t="s">
        <v>187</v>
      </c>
      <c r="E74" t="s">
        <v>1356</v>
      </c>
      <c r="F74">
        <v>0</v>
      </c>
      <c r="G74" s="10">
        <v>39010</v>
      </c>
      <c r="H74">
        <v>21</v>
      </c>
      <c r="I74" t="s">
        <v>94</v>
      </c>
      <c r="J74" t="s">
        <v>132</v>
      </c>
      <c r="K74">
        <v>168</v>
      </c>
      <c r="L74">
        <v>630</v>
      </c>
      <c r="M74">
        <v>91</v>
      </c>
      <c r="N74">
        <v>171</v>
      </c>
      <c r="O74">
        <v>20</v>
      </c>
      <c r="P74">
        <v>0</v>
      </c>
      <c r="Q74">
        <v>34</v>
      </c>
      <c r="R74">
        <v>98</v>
      </c>
      <c r="S74">
        <v>64</v>
      </c>
      <c r="T74">
        <v>148</v>
      </c>
      <c r="U74">
        <v>0</v>
      </c>
      <c r="V74">
        <v>0</v>
      </c>
      <c r="W74" s="9">
        <v>0.27100000000000002</v>
      </c>
      <c r="X74" s="9">
        <v>0.34</v>
      </c>
      <c r="Y74" s="9">
        <v>0.46500000000000002</v>
      </c>
      <c r="Z74" s="9">
        <v>0.80500000000000005</v>
      </c>
      <c r="AA74" s="9">
        <v>0.34899999999999998</v>
      </c>
      <c r="AB74" t="str">
        <f>VLOOKUP($A74,Bat!$A$4:$A$1998,1,FALSE)</f>
        <v>1BDavid Lawson21</v>
      </c>
    </row>
    <row r="75" spans="1:28" x14ac:dyDescent="0.25">
      <c r="A75" t="str">
        <f t="shared" si="1"/>
        <v>1BPaul King21</v>
      </c>
      <c r="B75">
        <v>8584</v>
      </c>
      <c r="C75">
        <v>154</v>
      </c>
      <c r="D75" t="s">
        <v>199</v>
      </c>
      <c r="E75" t="s">
        <v>805</v>
      </c>
      <c r="F75">
        <v>0</v>
      </c>
      <c r="G75">
        <v>38881</v>
      </c>
      <c r="H75">
        <v>21</v>
      </c>
      <c r="I75" t="s">
        <v>94</v>
      </c>
      <c r="J75" t="s">
        <v>132</v>
      </c>
      <c r="K75">
        <v>130</v>
      </c>
      <c r="L75">
        <v>340</v>
      </c>
      <c r="M75">
        <v>31</v>
      </c>
      <c r="N75">
        <v>75</v>
      </c>
      <c r="O75">
        <v>19</v>
      </c>
      <c r="P75">
        <v>3</v>
      </c>
      <c r="Q75">
        <v>14</v>
      </c>
      <c r="R75">
        <v>50</v>
      </c>
      <c r="S75">
        <v>32</v>
      </c>
      <c r="T75">
        <v>98</v>
      </c>
      <c r="U75">
        <v>4</v>
      </c>
      <c r="V75">
        <v>1</v>
      </c>
      <c r="W75" s="9">
        <v>0.221</v>
      </c>
      <c r="X75" s="9">
        <v>0.29499999999999998</v>
      </c>
      <c r="Y75" s="9">
        <v>0.41799999999999998</v>
      </c>
      <c r="Z75" s="9">
        <v>0.71199999999999997</v>
      </c>
      <c r="AA75" s="9">
        <v>0.30599999999999999</v>
      </c>
      <c r="AB75" t="str">
        <f>VLOOKUP($A75,Bat!$A$4:$A$1998,1,FALSE)</f>
        <v>1BPaul King21</v>
      </c>
    </row>
    <row r="76" spans="1:28" x14ac:dyDescent="0.25">
      <c r="A76" t="str">
        <f t="shared" si="1"/>
        <v>1BJúlio Ornelas21</v>
      </c>
      <c r="B76">
        <v>14583</v>
      </c>
      <c r="C76">
        <v>158</v>
      </c>
      <c r="D76" t="s">
        <v>261</v>
      </c>
      <c r="E76" t="s">
        <v>1525</v>
      </c>
      <c r="F76">
        <v>2000000</v>
      </c>
      <c r="G76" s="10">
        <v>39074</v>
      </c>
      <c r="H76">
        <v>21</v>
      </c>
      <c r="I76" t="s">
        <v>94</v>
      </c>
      <c r="J76" t="s">
        <v>132</v>
      </c>
      <c r="K76">
        <v>183</v>
      </c>
      <c r="L76">
        <v>635</v>
      </c>
      <c r="M76">
        <v>89</v>
      </c>
      <c r="N76">
        <v>147</v>
      </c>
      <c r="O76">
        <v>23</v>
      </c>
      <c r="P76">
        <v>0</v>
      </c>
      <c r="Q76">
        <v>13</v>
      </c>
      <c r="R76">
        <v>70</v>
      </c>
      <c r="S76">
        <v>110</v>
      </c>
      <c r="T76">
        <v>139</v>
      </c>
      <c r="U76">
        <v>1</v>
      </c>
      <c r="V76">
        <v>0</v>
      </c>
      <c r="W76" s="9">
        <v>0.23200000000000001</v>
      </c>
      <c r="X76" s="9">
        <v>0.35199999999999998</v>
      </c>
      <c r="Y76" s="9">
        <v>0.32900000000000001</v>
      </c>
      <c r="Z76" s="9">
        <v>0.68100000000000005</v>
      </c>
      <c r="AA76" s="9">
        <v>0.314</v>
      </c>
      <c r="AB76" t="str">
        <f>VLOOKUP($A76,Bat!$A$4:$A$1998,1,FALSE)</f>
        <v>1BJúlio Ornelas21</v>
      </c>
    </row>
    <row r="77" spans="1:28" x14ac:dyDescent="0.25">
      <c r="A77" t="str">
        <f t="shared" si="1"/>
        <v>CFGerard Rotheray21</v>
      </c>
      <c r="B77">
        <v>11148</v>
      </c>
      <c r="C77">
        <v>159</v>
      </c>
      <c r="D77" t="s">
        <v>862</v>
      </c>
      <c r="E77" t="s">
        <v>947</v>
      </c>
      <c r="F77">
        <v>0</v>
      </c>
      <c r="G77" s="10">
        <v>39020</v>
      </c>
      <c r="H77">
        <v>21</v>
      </c>
      <c r="I77" t="s">
        <v>81</v>
      </c>
      <c r="J77" t="s">
        <v>132</v>
      </c>
      <c r="K77">
        <v>191</v>
      </c>
      <c r="L77">
        <v>653</v>
      </c>
      <c r="M77">
        <v>91</v>
      </c>
      <c r="N77">
        <v>187</v>
      </c>
      <c r="O77">
        <v>44</v>
      </c>
      <c r="P77">
        <v>10</v>
      </c>
      <c r="Q77">
        <v>25</v>
      </c>
      <c r="R77">
        <v>89</v>
      </c>
      <c r="S77">
        <v>60</v>
      </c>
      <c r="T77">
        <v>141</v>
      </c>
      <c r="U77">
        <v>6</v>
      </c>
      <c r="V77">
        <v>4</v>
      </c>
      <c r="W77" s="9">
        <v>0.28599999999999998</v>
      </c>
      <c r="X77" s="9">
        <v>0.35799999999999998</v>
      </c>
      <c r="Y77" s="9">
        <v>0.499</v>
      </c>
      <c r="Z77" s="9">
        <v>0.85799999999999998</v>
      </c>
      <c r="AA77" s="9">
        <v>0.36799999999999999</v>
      </c>
      <c r="AB77" t="str">
        <f>VLOOKUP($A77,Bat!$A$4:$A$1998,1,FALSE)</f>
        <v>CFGerard Rotheray21</v>
      </c>
    </row>
    <row r="78" spans="1:28" x14ac:dyDescent="0.25">
      <c r="A78" t="str">
        <f t="shared" si="1"/>
        <v>CFRoberto Alaniz23</v>
      </c>
      <c r="B78">
        <v>3909</v>
      </c>
      <c r="C78">
        <v>160</v>
      </c>
      <c r="D78" t="s">
        <v>372</v>
      </c>
      <c r="E78" t="s">
        <v>728</v>
      </c>
      <c r="F78">
        <v>0</v>
      </c>
      <c r="G78" s="10">
        <v>38493</v>
      </c>
      <c r="H78">
        <v>23</v>
      </c>
      <c r="I78" t="s">
        <v>81</v>
      </c>
      <c r="J78" t="s">
        <v>132</v>
      </c>
      <c r="K78">
        <v>237</v>
      </c>
      <c r="L78">
        <v>915</v>
      </c>
      <c r="M78">
        <v>125</v>
      </c>
      <c r="N78">
        <v>194</v>
      </c>
      <c r="O78">
        <v>31</v>
      </c>
      <c r="P78">
        <v>8</v>
      </c>
      <c r="Q78">
        <v>22</v>
      </c>
      <c r="R78">
        <v>94</v>
      </c>
      <c r="S78">
        <v>118</v>
      </c>
      <c r="T78">
        <v>271</v>
      </c>
      <c r="U78">
        <v>49</v>
      </c>
      <c r="V78">
        <v>6</v>
      </c>
      <c r="W78" s="9">
        <v>0.21199999999999999</v>
      </c>
      <c r="X78" s="9">
        <v>0.30399999999999999</v>
      </c>
      <c r="Y78" s="9">
        <v>0.33600000000000002</v>
      </c>
      <c r="Z78" s="9">
        <v>0.64</v>
      </c>
      <c r="AA78" s="9">
        <v>0.28599999999999998</v>
      </c>
      <c r="AB78" t="str">
        <f>VLOOKUP($A78,Bat!$A$4:$A$1998,1,FALSE)</f>
        <v>CFRoberto Alaniz23</v>
      </c>
    </row>
    <row r="79" spans="1:28" x14ac:dyDescent="0.25">
      <c r="A79" t="str">
        <f t="shared" si="1"/>
        <v>1BChris Ross22</v>
      </c>
      <c r="B79">
        <v>14370</v>
      </c>
      <c r="C79">
        <v>168</v>
      </c>
      <c r="D79" t="s">
        <v>212</v>
      </c>
      <c r="E79" t="s">
        <v>583</v>
      </c>
      <c r="F79">
        <v>0</v>
      </c>
      <c r="G79">
        <v>38724</v>
      </c>
      <c r="H79">
        <v>22</v>
      </c>
      <c r="I79" t="s">
        <v>94</v>
      </c>
      <c r="J79" t="s">
        <v>43</v>
      </c>
      <c r="K79">
        <v>50</v>
      </c>
      <c r="L79">
        <v>170</v>
      </c>
      <c r="M79">
        <v>17</v>
      </c>
      <c r="N79">
        <v>37</v>
      </c>
      <c r="O79">
        <v>9</v>
      </c>
      <c r="P79">
        <v>0</v>
      </c>
      <c r="Q79">
        <v>0</v>
      </c>
      <c r="R79">
        <v>13</v>
      </c>
      <c r="S79">
        <v>24</v>
      </c>
      <c r="T79">
        <v>44</v>
      </c>
      <c r="U79">
        <v>1</v>
      </c>
      <c r="V79">
        <v>0</v>
      </c>
      <c r="W79" s="9">
        <v>0.218</v>
      </c>
      <c r="X79" s="9">
        <v>0.318</v>
      </c>
      <c r="Y79" s="9">
        <v>0.27100000000000002</v>
      </c>
      <c r="Z79" s="9">
        <v>0.58899999999999997</v>
      </c>
      <c r="AA79" s="9">
        <v>0.27800000000000002</v>
      </c>
      <c r="AB79" t="str">
        <f>VLOOKUP($A79,Bat!$A$4:$A$1998,1,FALSE)</f>
        <v>1BChris Ross22</v>
      </c>
    </row>
    <row r="80" spans="1:28" x14ac:dyDescent="0.25">
      <c r="A80" t="str">
        <f t="shared" si="1"/>
        <v>1BTerumoto Matsuo21</v>
      </c>
      <c r="B80">
        <v>293</v>
      </c>
      <c r="C80">
        <v>172</v>
      </c>
      <c r="D80" t="s">
        <v>983</v>
      </c>
      <c r="E80" t="s">
        <v>984</v>
      </c>
      <c r="F80">
        <v>0</v>
      </c>
      <c r="G80" s="10">
        <v>39071</v>
      </c>
      <c r="H80">
        <v>21</v>
      </c>
      <c r="I80" t="s">
        <v>94</v>
      </c>
      <c r="J80" t="s">
        <v>132</v>
      </c>
      <c r="K80">
        <v>200</v>
      </c>
      <c r="L80">
        <v>794</v>
      </c>
      <c r="M80">
        <v>106</v>
      </c>
      <c r="N80">
        <v>221</v>
      </c>
      <c r="O80">
        <v>53</v>
      </c>
      <c r="P80">
        <v>3</v>
      </c>
      <c r="Q80">
        <v>21</v>
      </c>
      <c r="R80">
        <v>94</v>
      </c>
      <c r="S80">
        <v>70</v>
      </c>
      <c r="T80">
        <v>162</v>
      </c>
      <c r="U80">
        <v>1</v>
      </c>
      <c r="V80">
        <v>0</v>
      </c>
      <c r="W80" s="9">
        <v>0.27800000000000002</v>
      </c>
      <c r="X80" s="9">
        <v>0.34499999999999997</v>
      </c>
      <c r="Y80" s="9">
        <v>0.432</v>
      </c>
      <c r="Z80" s="9">
        <v>0.77700000000000002</v>
      </c>
      <c r="AA80" s="9">
        <v>0.34200000000000003</v>
      </c>
      <c r="AB80" t="str">
        <f>VLOOKUP($A80,Bat!$A$4:$A$1998,1,FALSE)</f>
        <v>1BTerumoto Matsuo21</v>
      </c>
    </row>
    <row r="81" spans="1:28" x14ac:dyDescent="0.25">
      <c r="A81" t="str">
        <f t="shared" si="1"/>
        <v>C-Patrick Anderson21</v>
      </c>
      <c r="B81">
        <v>14741</v>
      </c>
      <c r="C81">
        <v>175</v>
      </c>
      <c r="D81" t="s">
        <v>496</v>
      </c>
      <c r="E81" t="s">
        <v>228</v>
      </c>
      <c r="F81">
        <v>0</v>
      </c>
      <c r="G81" s="10">
        <v>39040</v>
      </c>
      <c r="H81">
        <v>21</v>
      </c>
      <c r="I81" t="s">
        <v>93</v>
      </c>
      <c r="J81" t="s">
        <v>132</v>
      </c>
      <c r="K81">
        <v>251</v>
      </c>
      <c r="L81">
        <v>927</v>
      </c>
      <c r="M81">
        <v>98</v>
      </c>
      <c r="N81">
        <v>236</v>
      </c>
      <c r="O81">
        <v>42</v>
      </c>
      <c r="P81">
        <v>2</v>
      </c>
      <c r="Q81">
        <v>23</v>
      </c>
      <c r="R81">
        <v>128</v>
      </c>
      <c r="S81">
        <v>72</v>
      </c>
      <c r="T81">
        <v>222</v>
      </c>
      <c r="U81">
        <v>1</v>
      </c>
      <c r="V81">
        <v>3</v>
      </c>
      <c r="W81" s="9">
        <v>0.255</v>
      </c>
      <c r="X81" s="9">
        <v>0.31</v>
      </c>
      <c r="Y81" s="9">
        <v>0.379</v>
      </c>
      <c r="Z81" s="9">
        <v>0.68799999999999994</v>
      </c>
      <c r="AA81" s="9">
        <v>0.30199999999999999</v>
      </c>
      <c r="AB81" t="str">
        <f>VLOOKUP($A81,Bat!$A$4:$A$1998,1,FALSE)</f>
        <v>C-Patrick Anderson21</v>
      </c>
    </row>
    <row r="82" spans="1:28" x14ac:dyDescent="0.25">
      <c r="A82" t="str">
        <f t="shared" si="1"/>
        <v>2BPedro Martínez21</v>
      </c>
      <c r="B82">
        <v>16039</v>
      </c>
      <c r="C82">
        <v>176</v>
      </c>
      <c r="D82" t="s">
        <v>203</v>
      </c>
      <c r="E82" t="s">
        <v>205</v>
      </c>
      <c r="F82">
        <v>0</v>
      </c>
      <c r="G82" s="10">
        <v>38896</v>
      </c>
      <c r="H82">
        <v>21</v>
      </c>
      <c r="I82" t="s">
        <v>78</v>
      </c>
      <c r="J82" t="s">
        <v>132</v>
      </c>
      <c r="K82">
        <v>187</v>
      </c>
      <c r="L82">
        <v>742</v>
      </c>
      <c r="M82">
        <v>90</v>
      </c>
      <c r="N82">
        <v>213</v>
      </c>
      <c r="O82">
        <v>54</v>
      </c>
      <c r="P82">
        <v>7</v>
      </c>
      <c r="Q82">
        <v>17</v>
      </c>
      <c r="R82">
        <v>83</v>
      </c>
      <c r="S82">
        <v>36</v>
      </c>
      <c r="T82">
        <v>137</v>
      </c>
      <c r="U82">
        <v>17</v>
      </c>
      <c r="V82">
        <v>7</v>
      </c>
      <c r="W82" s="9">
        <v>0.28699999999999998</v>
      </c>
      <c r="X82" s="9">
        <v>0.32500000000000001</v>
      </c>
      <c r="Y82" s="9">
        <v>0.44700000000000001</v>
      </c>
      <c r="Z82" s="9">
        <v>0.77200000000000002</v>
      </c>
      <c r="AA82" s="9">
        <v>0.33400000000000002</v>
      </c>
      <c r="AB82" t="str">
        <f>VLOOKUP($A82,Bat!$A$4:$A$1998,1,FALSE)</f>
        <v>2BPedro Martínez21</v>
      </c>
    </row>
    <row r="83" spans="1:28" x14ac:dyDescent="0.25">
      <c r="A83" t="str">
        <f t="shared" si="1"/>
        <v>3BBrian Stone18</v>
      </c>
      <c r="B83">
        <v>1986</v>
      </c>
      <c r="C83">
        <v>177</v>
      </c>
      <c r="D83" t="s">
        <v>216</v>
      </c>
      <c r="E83" t="s">
        <v>1669</v>
      </c>
      <c r="F83">
        <v>0</v>
      </c>
      <c r="G83" s="10">
        <v>40174</v>
      </c>
      <c r="H83">
        <v>18</v>
      </c>
      <c r="I83" t="s">
        <v>76</v>
      </c>
      <c r="J83" t="s">
        <v>132</v>
      </c>
      <c r="K83">
        <v>146</v>
      </c>
      <c r="L83">
        <v>499</v>
      </c>
      <c r="M83">
        <v>55</v>
      </c>
      <c r="N83">
        <v>117</v>
      </c>
      <c r="O83">
        <v>22</v>
      </c>
      <c r="P83">
        <v>7</v>
      </c>
      <c r="Q83">
        <v>9</v>
      </c>
      <c r="R83">
        <v>44</v>
      </c>
      <c r="S83">
        <v>28</v>
      </c>
      <c r="T83">
        <v>111</v>
      </c>
      <c r="U83">
        <v>16</v>
      </c>
      <c r="V83">
        <v>10</v>
      </c>
      <c r="W83" s="9">
        <v>0.23400000000000001</v>
      </c>
      <c r="X83" s="9">
        <v>0.28399999999999997</v>
      </c>
      <c r="Y83" s="9">
        <v>0.36099999999999999</v>
      </c>
      <c r="Z83" s="9">
        <v>0.64500000000000002</v>
      </c>
      <c r="AA83" s="9">
        <v>0.28299999999999997</v>
      </c>
      <c r="AB83" t="str">
        <f>VLOOKUP($A83,Bat!$A$4:$A$1998,1,FALSE)</f>
        <v>3BBrian Stone18</v>
      </c>
    </row>
    <row r="84" spans="1:28" x14ac:dyDescent="0.25">
      <c r="A84" t="str">
        <f t="shared" si="1"/>
        <v>RFJaime González21</v>
      </c>
      <c r="B84">
        <v>16037</v>
      </c>
      <c r="C84">
        <v>180</v>
      </c>
      <c r="D84" t="s">
        <v>589</v>
      </c>
      <c r="E84" t="s">
        <v>166</v>
      </c>
      <c r="F84">
        <v>0</v>
      </c>
      <c r="G84" s="10">
        <v>39017</v>
      </c>
      <c r="H84">
        <v>21</v>
      </c>
      <c r="I84" t="s">
        <v>73</v>
      </c>
      <c r="J84" t="s">
        <v>132</v>
      </c>
      <c r="K84">
        <v>196</v>
      </c>
      <c r="L84">
        <v>752</v>
      </c>
      <c r="M84">
        <v>91</v>
      </c>
      <c r="N84">
        <v>171</v>
      </c>
      <c r="O84">
        <v>23</v>
      </c>
      <c r="P84">
        <v>2</v>
      </c>
      <c r="Q84">
        <v>36</v>
      </c>
      <c r="R84">
        <v>109</v>
      </c>
      <c r="S84">
        <v>68</v>
      </c>
      <c r="T84">
        <v>208</v>
      </c>
      <c r="U84">
        <v>4</v>
      </c>
      <c r="V84">
        <v>0</v>
      </c>
      <c r="W84" s="9">
        <v>0.22700000000000001</v>
      </c>
      <c r="X84" s="9">
        <v>0.30099999999999999</v>
      </c>
      <c r="Y84" s="9">
        <v>0.40699999999999997</v>
      </c>
      <c r="Z84" s="9">
        <v>0.70799999999999996</v>
      </c>
      <c r="AA84" s="9">
        <v>0.311</v>
      </c>
      <c r="AB84" t="str">
        <f>VLOOKUP($A84,Bat!$A$4:$A$1998,1,FALSE)</f>
        <v>RFJaime González21</v>
      </c>
    </row>
    <row r="85" spans="1:28" x14ac:dyDescent="0.25">
      <c r="A85" t="str">
        <f t="shared" si="1"/>
        <v>1BJoe Hopper21</v>
      </c>
      <c r="B85">
        <v>9971</v>
      </c>
      <c r="C85">
        <v>181</v>
      </c>
      <c r="D85" t="s">
        <v>208</v>
      </c>
      <c r="E85" t="s">
        <v>1253</v>
      </c>
      <c r="F85">
        <v>0</v>
      </c>
      <c r="G85" s="10">
        <v>38929</v>
      </c>
      <c r="H85">
        <v>21</v>
      </c>
      <c r="I85" t="s">
        <v>94</v>
      </c>
      <c r="J85" t="s">
        <v>132</v>
      </c>
      <c r="K85">
        <v>224</v>
      </c>
      <c r="L85">
        <v>788</v>
      </c>
      <c r="M85">
        <v>81</v>
      </c>
      <c r="N85">
        <v>189</v>
      </c>
      <c r="O85">
        <v>23</v>
      </c>
      <c r="P85">
        <v>0</v>
      </c>
      <c r="Q85">
        <v>26</v>
      </c>
      <c r="R85">
        <v>93</v>
      </c>
      <c r="S85">
        <v>72</v>
      </c>
      <c r="T85">
        <v>155</v>
      </c>
      <c r="U85">
        <v>6</v>
      </c>
      <c r="V85">
        <v>2</v>
      </c>
      <c r="W85" s="9">
        <v>0.24</v>
      </c>
      <c r="X85" s="9">
        <v>0.30399999999999999</v>
      </c>
      <c r="Y85" s="9">
        <v>0.36799999999999999</v>
      </c>
      <c r="Z85" s="9">
        <v>0.67200000000000004</v>
      </c>
      <c r="AA85" s="9">
        <v>0.29799999999999999</v>
      </c>
      <c r="AB85" t="str">
        <f>VLOOKUP($A85,Bat!$A$4:$A$1998,1,FALSE)</f>
        <v>1BJoe Hopper21</v>
      </c>
    </row>
    <row r="86" spans="1:28" x14ac:dyDescent="0.25">
      <c r="A86" t="str">
        <f t="shared" si="1"/>
        <v>1BLawrence Reese21</v>
      </c>
      <c r="B86">
        <v>2789</v>
      </c>
      <c r="C86">
        <v>182</v>
      </c>
      <c r="D86" t="s">
        <v>945</v>
      </c>
      <c r="E86" t="s">
        <v>592</v>
      </c>
      <c r="F86">
        <v>0</v>
      </c>
      <c r="G86" s="10">
        <v>39040</v>
      </c>
      <c r="H86">
        <v>21</v>
      </c>
      <c r="I86" t="s">
        <v>94</v>
      </c>
      <c r="J86" t="s">
        <v>132</v>
      </c>
      <c r="K86">
        <v>219</v>
      </c>
      <c r="L86">
        <v>805</v>
      </c>
      <c r="M86">
        <v>93</v>
      </c>
      <c r="N86">
        <v>200</v>
      </c>
      <c r="O86">
        <v>34</v>
      </c>
      <c r="P86">
        <v>2</v>
      </c>
      <c r="Q86">
        <v>13</v>
      </c>
      <c r="R86">
        <v>63</v>
      </c>
      <c r="S86">
        <v>78</v>
      </c>
      <c r="T86">
        <v>185</v>
      </c>
      <c r="U86">
        <v>4</v>
      </c>
      <c r="V86">
        <v>2</v>
      </c>
      <c r="W86" s="9">
        <v>0.248</v>
      </c>
      <c r="X86" s="9">
        <v>0.33400000000000002</v>
      </c>
      <c r="Y86" s="9">
        <v>0.34399999999999997</v>
      </c>
      <c r="Z86" s="9">
        <v>0.67800000000000005</v>
      </c>
      <c r="AA86" s="9">
        <v>0.308</v>
      </c>
      <c r="AB86" t="str">
        <f>VLOOKUP($A86,Bat!$A$4:$A$1998,1,FALSE)</f>
        <v>1BLawrence Reese21</v>
      </c>
    </row>
    <row r="87" spans="1:28" x14ac:dyDescent="0.25">
      <c r="A87" t="str">
        <f t="shared" si="1"/>
        <v>2BStephen MacFeat21</v>
      </c>
      <c r="B87">
        <v>14616</v>
      </c>
      <c r="C87">
        <v>183</v>
      </c>
      <c r="D87" t="s">
        <v>709</v>
      </c>
      <c r="E87" t="s">
        <v>1386</v>
      </c>
      <c r="F87">
        <v>0</v>
      </c>
      <c r="G87">
        <v>38880</v>
      </c>
      <c r="H87">
        <v>21</v>
      </c>
      <c r="I87" t="s">
        <v>78</v>
      </c>
      <c r="J87" t="s">
        <v>132</v>
      </c>
      <c r="K87">
        <v>21</v>
      </c>
      <c r="L87">
        <v>63</v>
      </c>
      <c r="M87">
        <v>8</v>
      </c>
      <c r="N87">
        <v>13</v>
      </c>
      <c r="O87">
        <v>2</v>
      </c>
      <c r="P87">
        <v>0</v>
      </c>
      <c r="Q87">
        <v>1</v>
      </c>
      <c r="R87">
        <v>12</v>
      </c>
      <c r="S87">
        <v>4</v>
      </c>
      <c r="T87">
        <v>15</v>
      </c>
      <c r="U87">
        <v>3</v>
      </c>
      <c r="V87">
        <v>0</v>
      </c>
      <c r="W87" s="9">
        <v>0.20599999999999999</v>
      </c>
      <c r="X87" s="9">
        <v>0.25700000000000001</v>
      </c>
      <c r="Y87" s="9">
        <v>0.28599999999999998</v>
      </c>
      <c r="Z87" s="9">
        <v>0.54300000000000004</v>
      </c>
      <c r="AA87" s="9">
        <v>0.24399999999999999</v>
      </c>
      <c r="AB87" t="str">
        <f>VLOOKUP($A87,Bat!$A$4:$A$1998,1,FALSE)</f>
        <v>2BStephen MacFeat21</v>
      </c>
    </row>
    <row r="88" spans="1:28" x14ac:dyDescent="0.25">
      <c r="A88" t="str">
        <f t="shared" si="1"/>
        <v>2BPedro Rivas21</v>
      </c>
      <c r="B88">
        <v>8694</v>
      </c>
      <c r="C88">
        <v>184</v>
      </c>
      <c r="D88" t="s">
        <v>203</v>
      </c>
      <c r="E88" t="s">
        <v>700</v>
      </c>
      <c r="F88">
        <v>0</v>
      </c>
      <c r="G88">
        <v>39208</v>
      </c>
      <c r="H88">
        <v>21</v>
      </c>
      <c r="I88" t="s">
        <v>78</v>
      </c>
      <c r="J88" t="s">
        <v>132</v>
      </c>
      <c r="K88">
        <v>106</v>
      </c>
      <c r="L88">
        <v>331</v>
      </c>
      <c r="M88">
        <v>31</v>
      </c>
      <c r="N88">
        <v>71</v>
      </c>
      <c r="O88">
        <v>19</v>
      </c>
      <c r="P88">
        <v>4</v>
      </c>
      <c r="Q88">
        <v>5</v>
      </c>
      <c r="R88">
        <v>32</v>
      </c>
      <c r="S88">
        <v>31</v>
      </c>
      <c r="T88">
        <v>105</v>
      </c>
      <c r="U88">
        <v>13</v>
      </c>
      <c r="V88">
        <v>7</v>
      </c>
      <c r="W88" s="9">
        <v>0.214</v>
      </c>
      <c r="X88" s="9">
        <v>0.28000000000000003</v>
      </c>
      <c r="Y88" s="9">
        <v>0.34100000000000003</v>
      </c>
      <c r="Z88" s="9">
        <v>0.622</v>
      </c>
      <c r="AA88" s="9">
        <v>0.27500000000000002</v>
      </c>
      <c r="AB88" t="str">
        <f>VLOOKUP($A88,Bat!$A$4:$A$1998,1,FALSE)</f>
        <v>2BPedro Rivas21</v>
      </c>
    </row>
    <row r="89" spans="1:28" x14ac:dyDescent="0.25">
      <c r="A89" t="str">
        <f t="shared" si="1"/>
        <v>1BGary O'Quinn21</v>
      </c>
      <c r="B89">
        <v>14744</v>
      </c>
      <c r="C89">
        <v>185</v>
      </c>
      <c r="D89" t="s">
        <v>433</v>
      </c>
      <c r="E89" t="s">
        <v>1515</v>
      </c>
      <c r="F89">
        <v>2400000</v>
      </c>
      <c r="G89">
        <v>39016</v>
      </c>
      <c r="H89">
        <v>21</v>
      </c>
      <c r="I89" t="s">
        <v>94</v>
      </c>
      <c r="J89" t="s">
        <v>43</v>
      </c>
      <c r="K89">
        <v>8</v>
      </c>
      <c r="L89">
        <v>9</v>
      </c>
      <c r="M89">
        <v>0</v>
      </c>
      <c r="N89">
        <v>0</v>
      </c>
      <c r="O89">
        <v>0</v>
      </c>
      <c r="P89">
        <v>0</v>
      </c>
      <c r="Q89">
        <v>0</v>
      </c>
      <c r="R89">
        <v>1</v>
      </c>
      <c r="S89">
        <v>3</v>
      </c>
      <c r="T89">
        <v>4</v>
      </c>
      <c r="U89">
        <v>0</v>
      </c>
      <c r="V89">
        <v>0</v>
      </c>
      <c r="W89" s="9">
        <v>0</v>
      </c>
      <c r="X89" s="9">
        <v>0.25</v>
      </c>
      <c r="Y89" s="9">
        <v>0</v>
      </c>
      <c r="Z89" s="9">
        <v>0.25</v>
      </c>
      <c r="AA89" s="9">
        <v>0.18</v>
      </c>
      <c r="AB89" t="str">
        <f>VLOOKUP($A89,Bat!$A$4:$A$1998,1,FALSE)</f>
        <v>1BGary O'Quinn21</v>
      </c>
    </row>
    <row r="90" spans="1:28" x14ac:dyDescent="0.25">
      <c r="A90" t="str">
        <f t="shared" si="1"/>
        <v>C-Éric Marcotte21</v>
      </c>
      <c r="B90">
        <v>16048</v>
      </c>
      <c r="C90">
        <v>187</v>
      </c>
      <c r="D90" t="s">
        <v>1401</v>
      </c>
      <c r="E90" t="s">
        <v>1402</v>
      </c>
      <c r="F90">
        <v>0</v>
      </c>
      <c r="G90">
        <v>38928</v>
      </c>
      <c r="H90">
        <v>21</v>
      </c>
      <c r="I90" t="s">
        <v>93</v>
      </c>
      <c r="J90" t="s">
        <v>132</v>
      </c>
      <c r="K90">
        <v>112</v>
      </c>
      <c r="L90">
        <v>262</v>
      </c>
      <c r="M90">
        <v>31</v>
      </c>
      <c r="N90">
        <v>56</v>
      </c>
      <c r="O90">
        <v>13</v>
      </c>
      <c r="P90">
        <v>0</v>
      </c>
      <c r="Q90">
        <v>14</v>
      </c>
      <c r="R90">
        <v>35</v>
      </c>
      <c r="S90">
        <v>13</v>
      </c>
      <c r="T90">
        <v>96</v>
      </c>
      <c r="U90">
        <v>0</v>
      </c>
      <c r="V90">
        <v>1</v>
      </c>
      <c r="W90" s="9">
        <v>0.214</v>
      </c>
      <c r="X90" s="9">
        <v>0.28199999999999997</v>
      </c>
      <c r="Y90" s="9">
        <v>0.42399999999999999</v>
      </c>
      <c r="Z90" s="9">
        <v>0.70599999999999996</v>
      </c>
      <c r="AA90" s="9">
        <v>0.3</v>
      </c>
      <c r="AB90" t="str">
        <f>VLOOKUP($A90,Bat!$A$4:$A$1998,1,FALSE)</f>
        <v>C-Éric Marcotte21</v>
      </c>
    </row>
    <row r="91" spans="1:28" x14ac:dyDescent="0.25">
      <c r="A91" t="str">
        <f t="shared" si="1"/>
        <v>3BAlex Payne21</v>
      </c>
      <c r="B91">
        <v>3704</v>
      </c>
      <c r="C91">
        <v>190</v>
      </c>
      <c r="D91" t="s">
        <v>499</v>
      </c>
      <c r="E91" t="s">
        <v>831</v>
      </c>
      <c r="F91">
        <v>0</v>
      </c>
      <c r="G91" s="10">
        <v>38926</v>
      </c>
      <c r="H91">
        <v>21</v>
      </c>
      <c r="I91" t="s">
        <v>76</v>
      </c>
      <c r="J91" t="s">
        <v>132</v>
      </c>
      <c r="K91">
        <v>209</v>
      </c>
      <c r="L91">
        <v>766</v>
      </c>
      <c r="M91">
        <v>99</v>
      </c>
      <c r="N91">
        <v>169</v>
      </c>
      <c r="O91">
        <v>32</v>
      </c>
      <c r="P91">
        <v>1</v>
      </c>
      <c r="Q91">
        <v>33</v>
      </c>
      <c r="R91">
        <v>97</v>
      </c>
      <c r="S91">
        <v>79</v>
      </c>
      <c r="T91">
        <v>190</v>
      </c>
      <c r="U91">
        <v>0</v>
      </c>
      <c r="V91">
        <v>0</v>
      </c>
      <c r="W91" s="9">
        <v>0.221</v>
      </c>
      <c r="X91" s="9">
        <v>0.29899999999999999</v>
      </c>
      <c r="Y91" s="9">
        <v>0.39400000000000002</v>
      </c>
      <c r="Z91" s="9">
        <v>0.69299999999999995</v>
      </c>
      <c r="AA91" s="9">
        <v>0.30499999999999999</v>
      </c>
      <c r="AB91" t="str">
        <f>VLOOKUP($A91,Bat!$A$4:$A$1998,1,FALSE)</f>
        <v>3BAlex Payne21</v>
      </c>
    </row>
    <row r="92" spans="1:28" x14ac:dyDescent="0.25">
      <c r="A92" t="str">
        <f t="shared" si="1"/>
        <v>1BRay Bartlett18</v>
      </c>
      <c r="B92">
        <v>7251</v>
      </c>
      <c r="C92">
        <v>191</v>
      </c>
      <c r="D92" t="s">
        <v>439</v>
      </c>
      <c r="E92" t="s">
        <v>1025</v>
      </c>
      <c r="F92">
        <v>0</v>
      </c>
      <c r="G92">
        <v>40032</v>
      </c>
      <c r="H92">
        <v>18</v>
      </c>
      <c r="I92" t="s">
        <v>94</v>
      </c>
      <c r="J92" t="s">
        <v>43</v>
      </c>
      <c r="K92">
        <v>11</v>
      </c>
      <c r="L92">
        <v>10</v>
      </c>
      <c r="M92">
        <v>0</v>
      </c>
      <c r="N92">
        <v>2</v>
      </c>
      <c r="O92">
        <v>0</v>
      </c>
      <c r="P92">
        <v>0</v>
      </c>
      <c r="Q92">
        <v>0</v>
      </c>
      <c r="R92">
        <v>0</v>
      </c>
      <c r="S92">
        <v>0</v>
      </c>
      <c r="T92">
        <v>3</v>
      </c>
      <c r="U92">
        <v>0</v>
      </c>
      <c r="V92">
        <v>0</v>
      </c>
      <c r="W92" s="9">
        <v>0.2</v>
      </c>
      <c r="X92" s="9">
        <v>0.2</v>
      </c>
      <c r="Y92" s="9">
        <v>0.2</v>
      </c>
      <c r="Z92" s="9">
        <v>0.4</v>
      </c>
      <c r="AA92" s="9">
        <v>0.18</v>
      </c>
      <c r="AB92" t="str">
        <f>VLOOKUP($A92,Bat!$A$4:$A$1998,1,FALSE)</f>
        <v>1BRay Bartlett18</v>
      </c>
    </row>
    <row r="93" spans="1:28" x14ac:dyDescent="0.25">
      <c r="A93" t="str">
        <f t="shared" si="1"/>
        <v>CFMartín Carmona18</v>
      </c>
      <c r="B93">
        <v>7537</v>
      </c>
      <c r="C93">
        <v>193</v>
      </c>
      <c r="D93" t="s">
        <v>734</v>
      </c>
      <c r="E93" t="s">
        <v>1079</v>
      </c>
      <c r="F93">
        <v>0</v>
      </c>
      <c r="G93" s="10">
        <v>40101</v>
      </c>
      <c r="H93">
        <v>18</v>
      </c>
      <c r="I93" t="s">
        <v>81</v>
      </c>
      <c r="J93" t="s">
        <v>132</v>
      </c>
      <c r="K93">
        <v>157</v>
      </c>
      <c r="L93">
        <v>547</v>
      </c>
      <c r="M93">
        <v>51</v>
      </c>
      <c r="N93">
        <v>103</v>
      </c>
      <c r="O93">
        <v>20</v>
      </c>
      <c r="P93">
        <v>4</v>
      </c>
      <c r="Q93">
        <v>10</v>
      </c>
      <c r="R93">
        <v>31</v>
      </c>
      <c r="S93">
        <v>40</v>
      </c>
      <c r="T93">
        <v>150</v>
      </c>
      <c r="U93">
        <v>32</v>
      </c>
      <c r="V93">
        <v>14</v>
      </c>
      <c r="W93" s="9">
        <v>0.188</v>
      </c>
      <c r="X93" s="9">
        <v>0.26200000000000001</v>
      </c>
      <c r="Y93" s="9">
        <v>0.29399999999999998</v>
      </c>
      <c r="Z93" s="9">
        <v>0.55600000000000005</v>
      </c>
      <c r="AA93" s="9">
        <v>0.249</v>
      </c>
      <c r="AB93" t="str">
        <f>VLOOKUP($A93,Bat!$A$4:$A$1998,1,FALSE)</f>
        <v>CFMartín Carmona18</v>
      </c>
    </row>
    <row r="94" spans="1:28" x14ac:dyDescent="0.25">
      <c r="A94" t="str">
        <f t="shared" si="1"/>
        <v>C-Alexander Ogilvy21</v>
      </c>
      <c r="B94">
        <v>11237</v>
      </c>
      <c r="C94">
        <v>194</v>
      </c>
      <c r="D94" t="s">
        <v>936</v>
      </c>
      <c r="E94" t="s">
        <v>937</v>
      </c>
      <c r="F94">
        <v>0</v>
      </c>
      <c r="G94" s="10">
        <v>38968</v>
      </c>
      <c r="H94">
        <v>21</v>
      </c>
      <c r="I94" t="s">
        <v>93</v>
      </c>
      <c r="J94" t="s">
        <v>132</v>
      </c>
      <c r="K94">
        <v>161</v>
      </c>
      <c r="L94">
        <v>590</v>
      </c>
      <c r="M94">
        <v>74</v>
      </c>
      <c r="N94">
        <v>171</v>
      </c>
      <c r="O94">
        <v>18</v>
      </c>
      <c r="P94">
        <v>3</v>
      </c>
      <c r="Q94">
        <v>27</v>
      </c>
      <c r="R94">
        <v>96</v>
      </c>
      <c r="S94">
        <v>38</v>
      </c>
      <c r="T94">
        <v>134</v>
      </c>
      <c r="U94">
        <v>0</v>
      </c>
      <c r="V94">
        <v>0</v>
      </c>
      <c r="W94" s="9">
        <v>0.28999999999999998</v>
      </c>
      <c r="X94" s="9">
        <v>0.35499999999999998</v>
      </c>
      <c r="Y94" s="9">
        <v>0.46800000000000003</v>
      </c>
      <c r="Z94" s="9">
        <v>0.82299999999999995</v>
      </c>
      <c r="AA94" s="9">
        <v>0.35899999999999999</v>
      </c>
      <c r="AB94" t="str">
        <f>VLOOKUP($A94,Bat!$A$4:$A$1998,1,FALSE)</f>
        <v>C-Alexander Ogilvy21</v>
      </c>
    </row>
    <row r="95" spans="1:28" x14ac:dyDescent="0.25">
      <c r="A95" t="str">
        <f t="shared" si="1"/>
        <v>C-Arthur Sedman23</v>
      </c>
      <c r="B95">
        <v>13664</v>
      </c>
      <c r="C95">
        <v>195</v>
      </c>
      <c r="D95" t="s">
        <v>657</v>
      </c>
      <c r="E95" t="s">
        <v>951</v>
      </c>
      <c r="F95">
        <v>0</v>
      </c>
      <c r="G95" s="10">
        <v>38456</v>
      </c>
      <c r="H95">
        <v>23</v>
      </c>
      <c r="I95" t="s">
        <v>93</v>
      </c>
      <c r="J95" t="s">
        <v>132</v>
      </c>
      <c r="K95">
        <v>162</v>
      </c>
      <c r="L95">
        <v>571</v>
      </c>
      <c r="M95">
        <v>79</v>
      </c>
      <c r="N95">
        <v>142</v>
      </c>
      <c r="O95">
        <v>24</v>
      </c>
      <c r="P95">
        <v>0</v>
      </c>
      <c r="Q95">
        <v>14</v>
      </c>
      <c r="R95">
        <v>71</v>
      </c>
      <c r="S95">
        <v>74</v>
      </c>
      <c r="T95">
        <v>108</v>
      </c>
      <c r="U95">
        <v>1</v>
      </c>
      <c r="V95">
        <v>0</v>
      </c>
      <c r="W95" s="9">
        <v>0.249</v>
      </c>
      <c r="X95" s="9">
        <v>0.33800000000000002</v>
      </c>
      <c r="Y95" s="9">
        <v>0.36399999999999999</v>
      </c>
      <c r="Z95" s="9">
        <v>0.70199999999999996</v>
      </c>
      <c r="AA95" s="9">
        <v>0.311</v>
      </c>
      <c r="AB95" t="str">
        <f>VLOOKUP($A95,Bat!$A$4:$A$1998,1,FALSE)</f>
        <v>C-Arthur Sedman23</v>
      </c>
    </row>
    <row r="96" spans="1:28" x14ac:dyDescent="0.25">
      <c r="A96" t="str">
        <f t="shared" si="1"/>
        <v>2BRubén Ortega18</v>
      </c>
      <c r="B96">
        <v>1413</v>
      </c>
      <c r="C96">
        <v>196</v>
      </c>
      <c r="D96" t="s">
        <v>534</v>
      </c>
      <c r="E96" t="s">
        <v>214</v>
      </c>
      <c r="F96">
        <v>0</v>
      </c>
      <c r="G96" s="10">
        <v>40323</v>
      </c>
      <c r="H96">
        <v>18</v>
      </c>
      <c r="I96" t="s">
        <v>78</v>
      </c>
      <c r="J96" t="s">
        <v>132</v>
      </c>
      <c r="K96">
        <v>215</v>
      </c>
      <c r="L96">
        <v>894</v>
      </c>
      <c r="M96">
        <v>106</v>
      </c>
      <c r="N96">
        <v>223</v>
      </c>
      <c r="O96">
        <v>36</v>
      </c>
      <c r="P96">
        <v>10</v>
      </c>
      <c r="Q96">
        <v>17</v>
      </c>
      <c r="R96">
        <v>68</v>
      </c>
      <c r="S96">
        <v>41</v>
      </c>
      <c r="T96">
        <v>139</v>
      </c>
      <c r="U96">
        <v>32</v>
      </c>
      <c r="V96">
        <v>19</v>
      </c>
      <c r="W96" s="9">
        <v>0.249</v>
      </c>
      <c r="X96" s="9">
        <v>0.28799999999999998</v>
      </c>
      <c r="Y96" s="9">
        <v>0.36899999999999999</v>
      </c>
      <c r="Z96" s="9">
        <v>0.65700000000000003</v>
      </c>
      <c r="AA96" s="9">
        <v>0.28499999999999998</v>
      </c>
      <c r="AB96" t="str">
        <f>VLOOKUP($A96,Bat!$A$4:$A$1998,1,FALSE)</f>
        <v>2BRubén Ortega18</v>
      </c>
    </row>
    <row r="97" spans="1:28" x14ac:dyDescent="0.25">
      <c r="A97" t="str">
        <f t="shared" si="1"/>
        <v>RFDaniel Knapp21</v>
      </c>
      <c r="B97">
        <v>2874</v>
      </c>
      <c r="C97">
        <v>197</v>
      </c>
      <c r="D97" t="s">
        <v>259</v>
      </c>
      <c r="E97" t="s">
        <v>1321</v>
      </c>
      <c r="F97">
        <v>0</v>
      </c>
      <c r="G97" s="10">
        <v>39000</v>
      </c>
      <c r="H97">
        <v>21</v>
      </c>
      <c r="I97" t="s">
        <v>73</v>
      </c>
      <c r="J97" t="s">
        <v>132</v>
      </c>
      <c r="K97">
        <v>216</v>
      </c>
      <c r="L97">
        <v>753</v>
      </c>
      <c r="M97">
        <v>88</v>
      </c>
      <c r="N97">
        <v>179</v>
      </c>
      <c r="O97">
        <v>36</v>
      </c>
      <c r="P97">
        <v>3</v>
      </c>
      <c r="Q97">
        <v>43</v>
      </c>
      <c r="R97">
        <v>115</v>
      </c>
      <c r="S97">
        <v>74</v>
      </c>
      <c r="T97">
        <v>227</v>
      </c>
      <c r="U97">
        <v>1</v>
      </c>
      <c r="V97">
        <v>1</v>
      </c>
      <c r="W97" s="9">
        <v>0.23799999999999999</v>
      </c>
      <c r="X97" s="9">
        <v>0.311</v>
      </c>
      <c r="Y97" s="9">
        <v>0.46500000000000002</v>
      </c>
      <c r="Z97" s="9">
        <v>0.77600000000000002</v>
      </c>
      <c r="AA97" s="9">
        <v>0.33400000000000002</v>
      </c>
      <c r="AB97" t="str">
        <f>VLOOKUP($A97,Bat!$A$4:$A$1998,1,FALSE)</f>
        <v>RFDaniel Knapp21</v>
      </c>
    </row>
    <row r="98" spans="1:28" x14ac:dyDescent="0.25">
      <c r="A98" t="str">
        <f t="shared" si="1"/>
        <v>3BHisayuki Nakano21</v>
      </c>
      <c r="B98">
        <v>11212</v>
      </c>
      <c r="C98">
        <v>198</v>
      </c>
      <c r="D98" t="s">
        <v>890</v>
      </c>
      <c r="E98" t="s">
        <v>891</v>
      </c>
      <c r="F98">
        <v>0</v>
      </c>
      <c r="G98" s="10">
        <v>39117</v>
      </c>
      <c r="H98">
        <v>21</v>
      </c>
      <c r="I98" t="s">
        <v>76</v>
      </c>
      <c r="J98" t="s">
        <v>132</v>
      </c>
      <c r="K98">
        <v>176</v>
      </c>
      <c r="L98">
        <v>631</v>
      </c>
      <c r="M98">
        <v>89</v>
      </c>
      <c r="N98">
        <v>161</v>
      </c>
      <c r="O98">
        <v>29</v>
      </c>
      <c r="P98">
        <v>1</v>
      </c>
      <c r="Q98">
        <v>27</v>
      </c>
      <c r="R98">
        <v>87</v>
      </c>
      <c r="S98">
        <v>53</v>
      </c>
      <c r="T98">
        <v>153</v>
      </c>
      <c r="U98">
        <v>4</v>
      </c>
      <c r="V98">
        <v>3</v>
      </c>
      <c r="W98" s="9">
        <v>0.255</v>
      </c>
      <c r="X98" s="9">
        <v>0.32300000000000001</v>
      </c>
      <c r="Y98" s="9">
        <v>0.433</v>
      </c>
      <c r="Z98" s="9">
        <v>0.755</v>
      </c>
      <c r="AA98" s="9">
        <v>0.33</v>
      </c>
      <c r="AB98" t="str">
        <f>VLOOKUP($A98,Bat!$A$4:$A$1998,1,FALSE)</f>
        <v>3BHisayuki Nakano21</v>
      </c>
    </row>
    <row r="99" spans="1:28" x14ac:dyDescent="0.25">
      <c r="A99" t="str">
        <f t="shared" si="1"/>
        <v>1BKenta Nagai21</v>
      </c>
      <c r="B99">
        <v>14713</v>
      </c>
      <c r="C99">
        <v>199</v>
      </c>
      <c r="D99" t="s">
        <v>1481</v>
      </c>
      <c r="E99" t="s">
        <v>1482</v>
      </c>
      <c r="F99">
        <v>0</v>
      </c>
      <c r="G99">
        <v>39034</v>
      </c>
      <c r="H99">
        <v>21</v>
      </c>
      <c r="I99" t="s">
        <v>94</v>
      </c>
      <c r="J99" t="s">
        <v>53</v>
      </c>
      <c r="K99">
        <v>12</v>
      </c>
      <c r="L99">
        <v>22</v>
      </c>
      <c r="M99">
        <v>2</v>
      </c>
      <c r="N99">
        <v>4</v>
      </c>
      <c r="O99">
        <v>1</v>
      </c>
      <c r="P99">
        <v>0</v>
      </c>
      <c r="Q99">
        <v>0</v>
      </c>
      <c r="R99">
        <v>1</v>
      </c>
      <c r="S99">
        <v>2</v>
      </c>
      <c r="T99">
        <v>9</v>
      </c>
      <c r="U99">
        <v>0</v>
      </c>
      <c r="V99">
        <v>0</v>
      </c>
      <c r="W99" s="9">
        <v>0.182</v>
      </c>
      <c r="X99" s="9">
        <v>0.25</v>
      </c>
      <c r="Y99" s="9">
        <v>0.22700000000000001</v>
      </c>
      <c r="Z99" s="9">
        <v>0.47699999999999998</v>
      </c>
      <c r="AA99" s="9">
        <v>0.224</v>
      </c>
      <c r="AB99" t="str">
        <f>VLOOKUP($A99,Bat!$A$4:$A$1998,1,FALSE)</f>
        <v>1BKenta Nagai21</v>
      </c>
    </row>
    <row r="100" spans="1:28" x14ac:dyDescent="0.25">
      <c r="A100" t="str">
        <f t="shared" si="1"/>
        <v>CFDonald Davis21</v>
      </c>
      <c r="B100">
        <v>8679</v>
      </c>
      <c r="C100">
        <v>200</v>
      </c>
      <c r="D100" t="s">
        <v>139</v>
      </c>
      <c r="E100" t="s">
        <v>144</v>
      </c>
      <c r="F100">
        <v>0</v>
      </c>
      <c r="G100" s="10">
        <v>38991</v>
      </c>
      <c r="H100">
        <v>21</v>
      </c>
      <c r="I100" t="s">
        <v>81</v>
      </c>
      <c r="J100" t="s">
        <v>132</v>
      </c>
      <c r="K100">
        <v>219</v>
      </c>
      <c r="L100">
        <v>741</v>
      </c>
      <c r="M100">
        <v>91</v>
      </c>
      <c r="N100">
        <v>166</v>
      </c>
      <c r="O100">
        <v>42</v>
      </c>
      <c r="P100">
        <v>1</v>
      </c>
      <c r="Q100">
        <v>28</v>
      </c>
      <c r="R100">
        <v>73</v>
      </c>
      <c r="S100">
        <v>75</v>
      </c>
      <c r="T100">
        <v>212</v>
      </c>
      <c r="U100">
        <v>25</v>
      </c>
      <c r="V100">
        <v>8</v>
      </c>
      <c r="W100" s="9">
        <v>0.224</v>
      </c>
      <c r="X100" s="9">
        <v>0.29599999999999999</v>
      </c>
      <c r="Y100" s="9">
        <v>0.39700000000000002</v>
      </c>
      <c r="Z100" s="9">
        <v>0.69299999999999995</v>
      </c>
      <c r="AA100" s="9">
        <v>0.3</v>
      </c>
      <c r="AB100" t="str">
        <f>VLOOKUP($A100,Bat!$A$4:$A$1998,1,FALSE)</f>
        <v>CFDonald Davis21</v>
      </c>
    </row>
    <row r="101" spans="1:28" x14ac:dyDescent="0.25">
      <c r="A101" t="str">
        <f t="shared" si="1"/>
        <v>C-Vicente Rodríguez18</v>
      </c>
      <c r="B101">
        <v>1963</v>
      </c>
      <c r="C101">
        <v>202</v>
      </c>
      <c r="D101" t="s">
        <v>682</v>
      </c>
      <c r="E101" t="s">
        <v>225</v>
      </c>
      <c r="F101">
        <v>0</v>
      </c>
      <c r="G101" s="10">
        <v>40173</v>
      </c>
      <c r="H101">
        <v>18</v>
      </c>
      <c r="I101" t="s">
        <v>93</v>
      </c>
      <c r="J101" t="s">
        <v>132</v>
      </c>
      <c r="K101">
        <v>174</v>
      </c>
      <c r="L101">
        <v>659</v>
      </c>
      <c r="M101">
        <v>67</v>
      </c>
      <c r="N101">
        <v>163</v>
      </c>
      <c r="O101">
        <v>37</v>
      </c>
      <c r="P101">
        <v>1</v>
      </c>
      <c r="Q101">
        <v>24</v>
      </c>
      <c r="R101">
        <v>80</v>
      </c>
      <c r="S101">
        <v>51</v>
      </c>
      <c r="T101">
        <v>123</v>
      </c>
      <c r="U101">
        <v>1</v>
      </c>
      <c r="V101">
        <v>2</v>
      </c>
      <c r="W101" s="9">
        <v>0.247</v>
      </c>
      <c r="X101" s="9">
        <v>0.308</v>
      </c>
      <c r="Y101" s="9">
        <v>0.41599999999999998</v>
      </c>
      <c r="Z101" s="9">
        <v>0.72399999999999998</v>
      </c>
      <c r="AA101" s="9">
        <v>0.315</v>
      </c>
      <c r="AB101" t="str">
        <f>VLOOKUP($A101,Bat!$A$4:$A$1998,1,FALSE)</f>
        <v>C-Vicente Rodríguez18</v>
      </c>
    </row>
    <row r="102" spans="1:28" x14ac:dyDescent="0.25">
      <c r="A102" t="str">
        <f t="shared" si="1"/>
        <v>3BMark Johnson21</v>
      </c>
      <c r="B102">
        <v>14606</v>
      </c>
      <c r="C102">
        <v>205</v>
      </c>
      <c r="D102" t="s">
        <v>145</v>
      </c>
      <c r="E102" t="s">
        <v>153</v>
      </c>
      <c r="F102">
        <v>0</v>
      </c>
      <c r="G102" s="10">
        <v>38979</v>
      </c>
      <c r="H102">
        <v>21</v>
      </c>
      <c r="I102" t="s">
        <v>76</v>
      </c>
      <c r="J102" t="s">
        <v>132</v>
      </c>
      <c r="K102">
        <v>264</v>
      </c>
      <c r="L102">
        <v>814</v>
      </c>
      <c r="M102">
        <v>102</v>
      </c>
      <c r="N102">
        <v>180</v>
      </c>
      <c r="O102">
        <v>25</v>
      </c>
      <c r="P102">
        <v>0</v>
      </c>
      <c r="Q102">
        <v>29</v>
      </c>
      <c r="R102">
        <v>110</v>
      </c>
      <c r="S102">
        <v>142</v>
      </c>
      <c r="T102">
        <v>252</v>
      </c>
      <c r="U102">
        <v>4</v>
      </c>
      <c r="V102">
        <v>0</v>
      </c>
      <c r="W102" s="9">
        <v>0.221</v>
      </c>
      <c r="X102" s="9">
        <v>0.33800000000000002</v>
      </c>
      <c r="Y102" s="9">
        <v>0.35899999999999999</v>
      </c>
      <c r="Z102" s="9">
        <v>0.69699999999999995</v>
      </c>
      <c r="AA102" s="9">
        <v>0.315</v>
      </c>
      <c r="AB102" t="str">
        <f>VLOOKUP($A102,Bat!$A$4:$A$1998,1,FALSE)</f>
        <v>3BMark Johnson21</v>
      </c>
    </row>
    <row r="103" spans="1:28" x14ac:dyDescent="0.25">
      <c r="A103" t="str">
        <f t="shared" si="1"/>
        <v>LFDerek Zavala23</v>
      </c>
      <c r="B103">
        <v>2216</v>
      </c>
      <c r="C103">
        <v>206</v>
      </c>
      <c r="D103" t="s">
        <v>528</v>
      </c>
      <c r="E103" t="s">
        <v>377</v>
      </c>
      <c r="F103">
        <v>0</v>
      </c>
      <c r="G103" s="10">
        <v>38382</v>
      </c>
      <c r="H103">
        <v>23</v>
      </c>
      <c r="I103" t="s">
        <v>55</v>
      </c>
      <c r="J103" t="s">
        <v>132</v>
      </c>
      <c r="K103">
        <v>163</v>
      </c>
      <c r="L103">
        <v>595</v>
      </c>
      <c r="M103">
        <v>85</v>
      </c>
      <c r="N103">
        <v>136</v>
      </c>
      <c r="O103">
        <v>31</v>
      </c>
      <c r="P103">
        <v>0</v>
      </c>
      <c r="Q103">
        <v>22</v>
      </c>
      <c r="R103">
        <v>69</v>
      </c>
      <c r="S103">
        <v>71</v>
      </c>
      <c r="T103">
        <v>174</v>
      </c>
      <c r="U103">
        <v>0</v>
      </c>
      <c r="V103">
        <v>1</v>
      </c>
      <c r="W103" s="9">
        <v>0.22900000000000001</v>
      </c>
      <c r="X103" s="9">
        <v>0.314</v>
      </c>
      <c r="Y103" s="9">
        <v>0.39200000000000002</v>
      </c>
      <c r="Z103" s="9">
        <v>0.70599999999999996</v>
      </c>
      <c r="AA103" s="9">
        <v>0.311</v>
      </c>
      <c r="AB103" t="e">
        <f>VLOOKUP($A103,Bat!$A$4:$A$1998,1,FALSE)</f>
        <v>#N/A</v>
      </c>
    </row>
    <row r="104" spans="1:28" x14ac:dyDescent="0.25">
      <c r="A104" t="str">
        <f t="shared" si="1"/>
        <v>3BJason Rice21</v>
      </c>
      <c r="B104">
        <v>3101</v>
      </c>
      <c r="C104">
        <v>211</v>
      </c>
      <c r="D104" t="s">
        <v>195</v>
      </c>
      <c r="E104" t="s">
        <v>1586</v>
      </c>
      <c r="F104">
        <v>0</v>
      </c>
      <c r="G104" s="10">
        <v>39073</v>
      </c>
      <c r="H104">
        <v>21</v>
      </c>
      <c r="I104" t="s">
        <v>76</v>
      </c>
      <c r="J104" t="s">
        <v>132</v>
      </c>
      <c r="K104">
        <v>146</v>
      </c>
      <c r="L104">
        <v>459</v>
      </c>
      <c r="M104">
        <v>52</v>
      </c>
      <c r="N104">
        <v>104</v>
      </c>
      <c r="O104">
        <v>16</v>
      </c>
      <c r="P104">
        <v>4</v>
      </c>
      <c r="Q104">
        <v>6</v>
      </c>
      <c r="R104">
        <v>38</v>
      </c>
      <c r="S104">
        <v>40</v>
      </c>
      <c r="T104">
        <v>73</v>
      </c>
      <c r="U104">
        <v>7</v>
      </c>
      <c r="V104">
        <v>9</v>
      </c>
      <c r="W104" s="9">
        <v>0.22700000000000001</v>
      </c>
      <c r="X104" s="9">
        <v>0.29099999999999998</v>
      </c>
      <c r="Y104" s="9">
        <v>0.318</v>
      </c>
      <c r="Z104" s="9">
        <v>0.60899999999999999</v>
      </c>
      <c r="AA104" s="9">
        <v>0.27500000000000002</v>
      </c>
      <c r="AB104" t="str">
        <f>VLOOKUP($A104,Bat!$A$4:$A$1998,1,FALSE)</f>
        <v>3BJason Rice21</v>
      </c>
    </row>
    <row r="105" spans="1:28" x14ac:dyDescent="0.25">
      <c r="A105" t="str">
        <f t="shared" si="1"/>
        <v>RFAbraham Gibson18</v>
      </c>
      <c r="B105">
        <v>6498</v>
      </c>
      <c r="C105">
        <v>213</v>
      </c>
      <c r="D105" t="s">
        <v>1191</v>
      </c>
      <c r="E105" t="s">
        <v>873</v>
      </c>
      <c r="F105">
        <v>2000000</v>
      </c>
      <c r="G105" s="10">
        <v>40215</v>
      </c>
      <c r="H105">
        <v>18</v>
      </c>
      <c r="I105" t="s">
        <v>73</v>
      </c>
      <c r="J105" t="s">
        <v>132</v>
      </c>
      <c r="K105">
        <v>209</v>
      </c>
      <c r="L105">
        <v>741</v>
      </c>
      <c r="M105">
        <v>90</v>
      </c>
      <c r="N105">
        <v>161</v>
      </c>
      <c r="O105">
        <v>16</v>
      </c>
      <c r="P105">
        <v>1</v>
      </c>
      <c r="Q105">
        <v>41</v>
      </c>
      <c r="R105">
        <v>92</v>
      </c>
      <c r="S105">
        <v>58</v>
      </c>
      <c r="T105">
        <v>234</v>
      </c>
      <c r="U105">
        <v>13</v>
      </c>
      <c r="V105">
        <v>4</v>
      </c>
      <c r="W105" s="9">
        <v>0.217</v>
      </c>
      <c r="X105" s="9">
        <v>0.27800000000000002</v>
      </c>
      <c r="Y105" s="9">
        <v>0.40799999999999997</v>
      </c>
      <c r="Z105" s="9">
        <v>0.68500000000000005</v>
      </c>
      <c r="AA105" s="9">
        <v>0.29599999999999999</v>
      </c>
      <c r="AB105" t="str">
        <f>VLOOKUP($A105,Bat!$A$4:$A$1998,1,FALSE)</f>
        <v>RFAbraham Gibson18</v>
      </c>
    </row>
    <row r="106" spans="1:28" x14ac:dyDescent="0.25">
      <c r="A106" t="str">
        <f t="shared" si="1"/>
        <v>LFNick Parker24</v>
      </c>
      <c r="B106">
        <v>2528</v>
      </c>
      <c r="C106">
        <v>218</v>
      </c>
      <c r="D106" t="s">
        <v>256</v>
      </c>
      <c r="E106" t="s">
        <v>423</v>
      </c>
      <c r="F106">
        <v>0</v>
      </c>
      <c r="G106" s="10">
        <v>37860</v>
      </c>
      <c r="H106">
        <v>24</v>
      </c>
      <c r="I106" t="s">
        <v>55</v>
      </c>
      <c r="J106" t="s">
        <v>132</v>
      </c>
      <c r="K106">
        <v>153</v>
      </c>
      <c r="L106">
        <v>468</v>
      </c>
      <c r="M106">
        <v>71</v>
      </c>
      <c r="N106">
        <v>104</v>
      </c>
      <c r="O106">
        <v>17</v>
      </c>
      <c r="P106">
        <v>5</v>
      </c>
      <c r="Q106">
        <v>13</v>
      </c>
      <c r="R106">
        <v>51</v>
      </c>
      <c r="S106">
        <v>82</v>
      </c>
      <c r="T106">
        <v>151</v>
      </c>
      <c r="U106">
        <v>11</v>
      </c>
      <c r="V106">
        <v>8</v>
      </c>
      <c r="W106" s="9">
        <v>0.222</v>
      </c>
      <c r="X106" s="9">
        <v>0.33900000000000002</v>
      </c>
      <c r="Y106" s="9">
        <v>0.36299999999999999</v>
      </c>
      <c r="Z106" s="9">
        <v>0.70299999999999996</v>
      </c>
      <c r="AA106" s="9">
        <v>0.316</v>
      </c>
      <c r="AB106" t="str">
        <f>VLOOKUP($A106,Bat!$A$4:$A$1998,1,FALSE)</f>
        <v>LFNick Parker24</v>
      </c>
    </row>
    <row r="107" spans="1:28" x14ac:dyDescent="0.25">
      <c r="A107" t="str">
        <f t="shared" si="1"/>
        <v>CFGus Meikleham21</v>
      </c>
      <c r="B107">
        <v>9161</v>
      </c>
      <c r="C107">
        <v>219</v>
      </c>
      <c r="D107" t="s">
        <v>1439</v>
      </c>
      <c r="E107" t="s">
        <v>1440</v>
      </c>
      <c r="F107">
        <v>0</v>
      </c>
      <c r="G107" s="10">
        <v>39014</v>
      </c>
      <c r="H107">
        <v>21</v>
      </c>
      <c r="I107" t="s">
        <v>81</v>
      </c>
      <c r="J107" t="s">
        <v>132</v>
      </c>
      <c r="K107">
        <v>217</v>
      </c>
      <c r="L107">
        <v>727</v>
      </c>
      <c r="M107">
        <v>84</v>
      </c>
      <c r="N107">
        <v>166</v>
      </c>
      <c r="O107">
        <v>67</v>
      </c>
      <c r="P107">
        <v>2</v>
      </c>
      <c r="Q107">
        <v>14</v>
      </c>
      <c r="R107">
        <v>69</v>
      </c>
      <c r="S107">
        <v>67</v>
      </c>
      <c r="T107">
        <v>172</v>
      </c>
      <c r="U107">
        <v>10</v>
      </c>
      <c r="V107">
        <v>7</v>
      </c>
      <c r="W107" s="9">
        <v>0.22800000000000001</v>
      </c>
      <c r="X107" s="9">
        <v>0.311</v>
      </c>
      <c r="Y107" s="9">
        <v>0.38400000000000001</v>
      </c>
      <c r="Z107" s="9">
        <v>0.69499999999999995</v>
      </c>
      <c r="AA107" s="9">
        <v>0.307</v>
      </c>
      <c r="AB107" t="str">
        <f>VLOOKUP($A107,Bat!$A$4:$A$1998,1,FALSE)</f>
        <v>CFGus Meikleham21</v>
      </c>
    </row>
    <row r="108" spans="1:28" x14ac:dyDescent="0.25">
      <c r="A108" t="str">
        <f t="shared" si="1"/>
        <v>1BBrendon Carter21</v>
      </c>
      <c r="B108">
        <v>14602</v>
      </c>
      <c r="C108">
        <v>220</v>
      </c>
      <c r="D108" t="s">
        <v>1081</v>
      </c>
      <c r="E108" t="s">
        <v>169</v>
      </c>
      <c r="F108">
        <v>0</v>
      </c>
      <c r="G108">
        <v>38887</v>
      </c>
      <c r="H108">
        <v>21</v>
      </c>
      <c r="I108" t="s">
        <v>94</v>
      </c>
      <c r="J108" t="s">
        <v>53</v>
      </c>
      <c r="K108">
        <v>35</v>
      </c>
      <c r="L108">
        <v>80</v>
      </c>
      <c r="M108">
        <v>7</v>
      </c>
      <c r="N108">
        <v>12</v>
      </c>
      <c r="O108">
        <v>5</v>
      </c>
      <c r="P108">
        <v>0</v>
      </c>
      <c r="Q108">
        <v>1</v>
      </c>
      <c r="R108">
        <v>8</v>
      </c>
      <c r="S108">
        <v>27</v>
      </c>
      <c r="T108">
        <v>23</v>
      </c>
      <c r="U108">
        <v>0</v>
      </c>
      <c r="V108">
        <v>0</v>
      </c>
      <c r="W108" s="9">
        <v>0.15</v>
      </c>
      <c r="X108" s="9">
        <v>0.36399999999999999</v>
      </c>
      <c r="Y108" s="9">
        <v>0.25</v>
      </c>
      <c r="Z108" s="9">
        <v>0.61499999999999999</v>
      </c>
      <c r="AA108" s="9">
        <v>0.308</v>
      </c>
      <c r="AB108" t="str">
        <f>VLOOKUP($A108,Bat!$A$4:$A$1998,1,FALSE)</f>
        <v>1BBrendon Carter21</v>
      </c>
    </row>
    <row r="109" spans="1:28" x14ac:dyDescent="0.25">
      <c r="A109" t="str">
        <f t="shared" si="1"/>
        <v>C-Carlos Román21</v>
      </c>
      <c r="B109">
        <v>14538</v>
      </c>
      <c r="C109">
        <v>222</v>
      </c>
      <c r="D109" t="s">
        <v>222</v>
      </c>
      <c r="E109" t="s">
        <v>946</v>
      </c>
      <c r="F109">
        <v>0</v>
      </c>
      <c r="G109" s="10">
        <v>39027</v>
      </c>
      <c r="H109">
        <v>21</v>
      </c>
      <c r="I109" t="s">
        <v>93</v>
      </c>
      <c r="J109" t="s">
        <v>132</v>
      </c>
      <c r="K109">
        <v>194</v>
      </c>
      <c r="L109">
        <v>552</v>
      </c>
      <c r="M109">
        <v>71</v>
      </c>
      <c r="N109">
        <v>135</v>
      </c>
      <c r="O109">
        <v>24</v>
      </c>
      <c r="P109">
        <v>0</v>
      </c>
      <c r="Q109">
        <v>16</v>
      </c>
      <c r="R109">
        <v>67</v>
      </c>
      <c r="S109">
        <v>90</v>
      </c>
      <c r="T109">
        <v>138</v>
      </c>
      <c r="U109">
        <v>3</v>
      </c>
      <c r="V109">
        <v>0</v>
      </c>
      <c r="W109" s="9">
        <v>0.245</v>
      </c>
      <c r="X109" s="9">
        <v>0.35599999999999998</v>
      </c>
      <c r="Y109" s="9">
        <v>0.375</v>
      </c>
      <c r="Z109" s="9">
        <v>0.73099999999999998</v>
      </c>
      <c r="AA109" s="9">
        <v>0.33</v>
      </c>
      <c r="AB109" t="str">
        <f>VLOOKUP($A109,Bat!$A$4:$A$1998,1,FALSE)</f>
        <v>C-Carlos Román21</v>
      </c>
    </row>
    <row r="110" spans="1:28" x14ac:dyDescent="0.25">
      <c r="A110" t="str">
        <f t="shared" si="1"/>
        <v>2BDoug Jones21</v>
      </c>
      <c r="B110">
        <v>7560</v>
      </c>
      <c r="C110">
        <v>223</v>
      </c>
      <c r="D110" t="s">
        <v>545</v>
      </c>
      <c r="E110" t="s">
        <v>230</v>
      </c>
      <c r="F110">
        <v>0</v>
      </c>
      <c r="G110" s="10">
        <v>39022</v>
      </c>
      <c r="H110">
        <v>21</v>
      </c>
      <c r="I110" t="s">
        <v>78</v>
      </c>
      <c r="J110" t="s">
        <v>132</v>
      </c>
      <c r="K110">
        <v>259</v>
      </c>
      <c r="L110">
        <v>848</v>
      </c>
      <c r="M110">
        <v>130</v>
      </c>
      <c r="N110">
        <v>195</v>
      </c>
      <c r="O110">
        <v>50</v>
      </c>
      <c r="P110">
        <v>2</v>
      </c>
      <c r="Q110">
        <v>29</v>
      </c>
      <c r="R110">
        <v>119</v>
      </c>
      <c r="S110">
        <v>128</v>
      </c>
      <c r="T110">
        <v>187</v>
      </c>
      <c r="U110">
        <v>43</v>
      </c>
      <c r="V110">
        <v>5</v>
      </c>
      <c r="W110" s="9">
        <v>0.23</v>
      </c>
      <c r="X110" s="9">
        <v>0.33400000000000002</v>
      </c>
      <c r="Y110" s="9">
        <v>0.39600000000000002</v>
      </c>
      <c r="Z110" s="9">
        <v>0.73</v>
      </c>
      <c r="AA110" s="9">
        <v>0.32500000000000001</v>
      </c>
      <c r="AB110" t="str">
        <f>VLOOKUP($A110,Bat!$A$4:$A$1998,1,FALSE)</f>
        <v>2BDoug Jones21</v>
      </c>
    </row>
    <row r="111" spans="1:28" x14ac:dyDescent="0.25">
      <c r="A111" t="str">
        <f t="shared" si="1"/>
        <v>C-Nolan McMahon18</v>
      </c>
      <c r="B111">
        <v>1034</v>
      </c>
      <c r="C111">
        <v>228</v>
      </c>
      <c r="D111" t="s">
        <v>1433</v>
      </c>
      <c r="E111" t="s">
        <v>1434</v>
      </c>
      <c r="F111">
        <v>0</v>
      </c>
      <c r="G111" s="10">
        <v>40017</v>
      </c>
      <c r="H111">
        <v>18</v>
      </c>
      <c r="I111" t="s">
        <v>93</v>
      </c>
      <c r="J111" t="s">
        <v>132</v>
      </c>
      <c r="K111">
        <v>181</v>
      </c>
      <c r="L111">
        <v>707</v>
      </c>
      <c r="M111">
        <v>85</v>
      </c>
      <c r="N111">
        <v>179</v>
      </c>
      <c r="O111">
        <v>35</v>
      </c>
      <c r="P111">
        <v>1</v>
      </c>
      <c r="Q111">
        <v>40</v>
      </c>
      <c r="R111">
        <v>91</v>
      </c>
      <c r="S111">
        <v>37</v>
      </c>
      <c r="T111">
        <v>104</v>
      </c>
      <c r="U111">
        <v>0</v>
      </c>
      <c r="V111">
        <v>0</v>
      </c>
      <c r="W111" s="9">
        <v>0.253</v>
      </c>
      <c r="X111" s="9">
        <v>0.28999999999999998</v>
      </c>
      <c r="Y111" s="9">
        <v>0.47499999999999998</v>
      </c>
      <c r="Z111" s="9">
        <v>0.76600000000000001</v>
      </c>
      <c r="AA111" s="9">
        <v>0.31900000000000001</v>
      </c>
      <c r="AB111" t="str">
        <f>VLOOKUP($A111,Bat!$A$4:$A$1998,1,FALSE)</f>
        <v>C-Nolan McMahon18</v>
      </c>
    </row>
    <row r="112" spans="1:28" x14ac:dyDescent="0.25">
      <c r="A112" t="str">
        <f t="shared" si="1"/>
        <v>SSScott Hammond21</v>
      </c>
      <c r="B112">
        <v>9557</v>
      </c>
      <c r="C112">
        <v>233</v>
      </c>
      <c r="D112" t="s">
        <v>164</v>
      </c>
      <c r="E112" t="s">
        <v>1222</v>
      </c>
      <c r="F112">
        <v>0</v>
      </c>
      <c r="G112" s="10">
        <v>38971</v>
      </c>
      <c r="H112">
        <v>21</v>
      </c>
      <c r="I112" t="s">
        <v>79</v>
      </c>
      <c r="J112" t="s">
        <v>132</v>
      </c>
      <c r="K112">
        <v>143</v>
      </c>
      <c r="L112">
        <v>427</v>
      </c>
      <c r="M112">
        <v>60</v>
      </c>
      <c r="N112">
        <v>113</v>
      </c>
      <c r="O112">
        <v>23</v>
      </c>
      <c r="P112">
        <v>1</v>
      </c>
      <c r="Q112">
        <v>11</v>
      </c>
      <c r="R112">
        <v>41</v>
      </c>
      <c r="S112">
        <v>32</v>
      </c>
      <c r="T112">
        <v>79</v>
      </c>
      <c r="U112">
        <v>18</v>
      </c>
      <c r="V112">
        <v>5</v>
      </c>
      <c r="W112" s="9">
        <v>0.26500000000000001</v>
      </c>
      <c r="X112" s="9">
        <v>0.32800000000000001</v>
      </c>
      <c r="Y112" s="9">
        <v>0.40100000000000002</v>
      </c>
      <c r="Z112" s="9">
        <v>0.72799999999999998</v>
      </c>
      <c r="AA112" s="9">
        <v>0.31900000000000001</v>
      </c>
      <c r="AB112" t="str">
        <f>VLOOKUP($A112,Bat!$A$4:$A$1998,1,FALSE)</f>
        <v>SSScott Hammond21</v>
      </c>
    </row>
    <row r="113" spans="1:28" x14ac:dyDescent="0.25">
      <c r="A113" t="str">
        <f t="shared" si="1"/>
        <v>3BFrank van der Kamp21</v>
      </c>
      <c r="B113">
        <v>11160</v>
      </c>
      <c r="C113">
        <v>238</v>
      </c>
      <c r="D113" t="s">
        <v>989</v>
      </c>
      <c r="E113" t="s">
        <v>990</v>
      </c>
      <c r="F113">
        <v>0</v>
      </c>
      <c r="G113" s="10">
        <v>39012</v>
      </c>
      <c r="H113">
        <v>21</v>
      </c>
      <c r="I113" t="s">
        <v>76</v>
      </c>
      <c r="J113" t="s">
        <v>132</v>
      </c>
      <c r="K113">
        <v>191</v>
      </c>
      <c r="L113">
        <v>687</v>
      </c>
      <c r="M113">
        <v>87</v>
      </c>
      <c r="N113">
        <v>170</v>
      </c>
      <c r="O113">
        <v>33</v>
      </c>
      <c r="P113">
        <v>8</v>
      </c>
      <c r="Q113">
        <v>10</v>
      </c>
      <c r="R113">
        <v>62</v>
      </c>
      <c r="S113">
        <v>56</v>
      </c>
      <c r="T113">
        <v>135</v>
      </c>
      <c r="U113">
        <v>24</v>
      </c>
      <c r="V113">
        <v>14</v>
      </c>
      <c r="W113" s="9">
        <v>0.247</v>
      </c>
      <c r="X113" s="9">
        <v>0.32500000000000001</v>
      </c>
      <c r="Y113" s="9">
        <v>0.36199999999999999</v>
      </c>
      <c r="Z113" s="9">
        <v>0.68799999999999994</v>
      </c>
      <c r="AA113" s="9">
        <v>0.309</v>
      </c>
      <c r="AB113" t="str">
        <f>VLOOKUP($A113,Bat!$A$4:$A$1998,1,FALSE)</f>
        <v>3BFrank van der Kamp21</v>
      </c>
    </row>
    <row r="114" spans="1:28" x14ac:dyDescent="0.25">
      <c r="A114" t="str">
        <f t="shared" si="1"/>
        <v>CFFernando Núñez21</v>
      </c>
      <c r="B114">
        <v>11406</v>
      </c>
      <c r="C114">
        <v>239</v>
      </c>
      <c r="D114" t="s">
        <v>234</v>
      </c>
      <c r="E114" t="s">
        <v>1505</v>
      </c>
      <c r="F114">
        <v>0</v>
      </c>
      <c r="G114" s="10">
        <v>39125</v>
      </c>
      <c r="H114">
        <v>21</v>
      </c>
      <c r="I114" t="s">
        <v>81</v>
      </c>
      <c r="J114" t="s">
        <v>132</v>
      </c>
      <c r="K114">
        <v>140</v>
      </c>
      <c r="L114">
        <v>486</v>
      </c>
      <c r="M114">
        <v>71</v>
      </c>
      <c r="N114">
        <v>126</v>
      </c>
      <c r="O114">
        <v>31</v>
      </c>
      <c r="P114">
        <v>7</v>
      </c>
      <c r="Q114">
        <v>14</v>
      </c>
      <c r="R114">
        <v>60</v>
      </c>
      <c r="S114">
        <v>45</v>
      </c>
      <c r="T114">
        <v>133</v>
      </c>
      <c r="U114">
        <v>9</v>
      </c>
      <c r="V114">
        <v>5</v>
      </c>
      <c r="W114" s="9">
        <v>0.25900000000000001</v>
      </c>
      <c r="X114" s="9">
        <v>0.32600000000000001</v>
      </c>
      <c r="Y114" s="9">
        <v>0.438</v>
      </c>
      <c r="Z114" s="9">
        <v>0.76400000000000001</v>
      </c>
      <c r="AA114" s="9">
        <v>0.33200000000000002</v>
      </c>
      <c r="AB114" t="str">
        <f>VLOOKUP($A114,Bat!$A$4:$A$1998,1,FALSE)</f>
        <v>CFFernando Núñez21</v>
      </c>
    </row>
    <row r="115" spans="1:28" x14ac:dyDescent="0.25">
      <c r="A115" t="str">
        <f t="shared" si="1"/>
        <v>LFWalt Jorisz21</v>
      </c>
      <c r="B115">
        <v>16036</v>
      </c>
      <c r="C115">
        <v>240</v>
      </c>
      <c r="D115" t="s">
        <v>749</v>
      </c>
      <c r="E115" t="s">
        <v>1290</v>
      </c>
      <c r="F115">
        <v>0</v>
      </c>
      <c r="G115" s="10">
        <v>39145</v>
      </c>
      <c r="H115">
        <v>21</v>
      </c>
      <c r="I115" t="s">
        <v>55</v>
      </c>
      <c r="J115" t="s">
        <v>132</v>
      </c>
      <c r="K115">
        <v>188</v>
      </c>
      <c r="L115">
        <v>814</v>
      </c>
      <c r="M115">
        <v>104</v>
      </c>
      <c r="N115">
        <v>283</v>
      </c>
      <c r="O115">
        <v>75</v>
      </c>
      <c r="P115">
        <v>1</v>
      </c>
      <c r="Q115">
        <v>7</v>
      </c>
      <c r="R115">
        <v>90</v>
      </c>
      <c r="S115">
        <v>29</v>
      </c>
      <c r="T115">
        <v>43</v>
      </c>
      <c r="U115">
        <v>0</v>
      </c>
      <c r="V115">
        <v>0</v>
      </c>
      <c r="W115" s="9">
        <v>0.34799999999999998</v>
      </c>
      <c r="X115" s="9">
        <v>0.377</v>
      </c>
      <c r="Y115" s="9">
        <v>0.46800000000000003</v>
      </c>
      <c r="Z115" s="9">
        <v>0.84499999999999997</v>
      </c>
      <c r="AA115" s="9">
        <v>0.36899999999999999</v>
      </c>
      <c r="AB115" t="str">
        <f>VLOOKUP($A115,Bat!$A$4:$A$1998,1,FALSE)</f>
        <v>LFWalt Jorisz21</v>
      </c>
    </row>
    <row r="116" spans="1:28" x14ac:dyDescent="0.25">
      <c r="A116" t="str">
        <f t="shared" si="1"/>
        <v>1BKen Bell21</v>
      </c>
      <c r="B116">
        <v>8470</v>
      </c>
      <c r="C116">
        <v>241</v>
      </c>
      <c r="D116" t="s">
        <v>484</v>
      </c>
      <c r="E116" t="s">
        <v>559</v>
      </c>
      <c r="F116">
        <v>2000000</v>
      </c>
      <c r="G116">
        <v>39078</v>
      </c>
      <c r="H116">
        <v>21</v>
      </c>
      <c r="I116" t="s">
        <v>94</v>
      </c>
      <c r="J116" t="s">
        <v>43</v>
      </c>
      <c r="K116">
        <v>3</v>
      </c>
      <c r="L116">
        <v>3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 s="9">
        <v>0</v>
      </c>
      <c r="X116" s="9">
        <v>0</v>
      </c>
      <c r="Y116" s="9">
        <v>0</v>
      </c>
      <c r="Z116" s="9">
        <v>0</v>
      </c>
      <c r="AA116" s="9">
        <v>0</v>
      </c>
      <c r="AB116" t="str">
        <f>VLOOKUP($A116,Bat!$A$4:$A$1998,1,FALSE)</f>
        <v>1BKen Bell21</v>
      </c>
    </row>
    <row r="117" spans="1:28" x14ac:dyDescent="0.25">
      <c r="A117" t="str">
        <f t="shared" si="1"/>
        <v>1BSteffen Myers21</v>
      </c>
      <c r="B117">
        <v>8677</v>
      </c>
      <c r="C117">
        <v>243</v>
      </c>
      <c r="D117" t="s">
        <v>1479</v>
      </c>
      <c r="E117" t="s">
        <v>546</v>
      </c>
      <c r="F117">
        <v>0</v>
      </c>
      <c r="G117" s="10">
        <v>39156</v>
      </c>
      <c r="H117">
        <v>21</v>
      </c>
      <c r="I117" t="s">
        <v>94</v>
      </c>
      <c r="J117" t="s">
        <v>132</v>
      </c>
      <c r="K117">
        <v>182</v>
      </c>
      <c r="L117">
        <v>584</v>
      </c>
      <c r="M117">
        <v>69</v>
      </c>
      <c r="N117">
        <v>163</v>
      </c>
      <c r="O117">
        <v>25</v>
      </c>
      <c r="P117">
        <v>5</v>
      </c>
      <c r="Q117">
        <v>11</v>
      </c>
      <c r="R117">
        <v>64</v>
      </c>
      <c r="S117">
        <v>58</v>
      </c>
      <c r="T117">
        <v>82</v>
      </c>
      <c r="U117">
        <v>9</v>
      </c>
      <c r="V117">
        <v>7</v>
      </c>
      <c r="W117" s="9">
        <v>0.27900000000000003</v>
      </c>
      <c r="X117" s="9">
        <v>0.34699999999999998</v>
      </c>
      <c r="Y117" s="9">
        <v>0.39600000000000002</v>
      </c>
      <c r="Z117" s="9">
        <v>0.74299999999999999</v>
      </c>
      <c r="AA117" s="9">
        <v>0.32500000000000001</v>
      </c>
      <c r="AB117" t="str">
        <f>VLOOKUP($A117,Bat!$A$4:$A$1998,1,FALSE)</f>
        <v>1BSteffen Myers21</v>
      </c>
    </row>
    <row r="118" spans="1:28" x14ac:dyDescent="0.25">
      <c r="A118" t="str">
        <f t="shared" si="1"/>
        <v>C-Alfredo Montoya21</v>
      </c>
      <c r="B118">
        <v>9509</v>
      </c>
      <c r="C118">
        <v>246</v>
      </c>
      <c r="D118" t="s">
        <v>539</v>
      </c>
      <c r="E118" t="s">
        <v>1456</v>
      </c>
      <c r="F118">
        <v>0</v>
      </c>
      <c r="G118" s="10">
        <v>39139</v>
      </c>
      <c r="H118">
        <v>21</v>
      </c>
      <c r="I118" t="s">
        <v>93</v>
      </c>
      <c r="J118" t="s">
        <v>132</v>
      </c>
      <c r="K118">
        <v>180</v>
      </c>
      <c r="L118">
        <v>611</v>
      </c>
      <c r="M118">
        <v>62</v>
      </c>
      <c r="N118">
        <v>144</v>
      </c>
      <c r="O118">
        <v>45</v>
      </c>
      <c r="P118">
        <v>0</v>
      </c>
      <c r="Q118">
        <v>22</v>
      </c>
      <c r="R118">
        <v>83</v>
      </c>
      <c r="S118">
        <v>68</v>
      </c>
      <c r="T118">
        <v>185</v>
      </c>
      <c r="U118">
        <v>2</v>
      </c>
      <c r="V118">
        <v>1</v>
      </c>
      <c r="W118" s="9">
        <v>0.23599999999999999</v>
      </c>
      <c r="X118" s="9">
        <v>0.315</v>
      </c>
      <c r="Y118" s="9">
        <v>0.41699999999999998</v>
      </c>
      <c r="Z118" s="9">
        <v>0.73199999999999998</v>
      </c>
      <c r="AA118" s="9">
        <v>0.318</v>
      </c>
      <c r="AB118" t="str">
        <f>VLOOKUP($A118,Bat!$A$4:$A$1998,1,FALSE)</f>
        <v>C-Alfredo Montoya21</v>
      </c>
    </row>
    <row r="119" spans="1:28" x14ac:dyDescent="0.25">
      <c r="A119" t="str">
        <f t="shared" si="1"/>
        <v>RFKen Swanson21</v>
      </c>
      <c r="B119">
        <v>14623</v>
      </c>
      <c r="C119">
        <v>252</v>
      </c>
      <c r="D119" t="s">
        <v>484</v>
      </c>
      <c r="E119" t="s">
        <v>1676</v>
      </c>
      <c r="F119">
        <v>2400000</v>
      </c>
      <c r="G119" s="10">
        <v>39225</v>
      </c>
      <c r="H119">
        <v>21</v>
      </c>
      <c r="I119" t="s">
        <v>73</v>
      </c>
      <c r="J119" t="s">
        <v>132</v>
      </c>
      <c r="K119">
        <v>343</v>
      </c>
      <c r="L119">
        <v>1287</v>
      </c>
      <c r="M119">
        <v>174</v>
      </c>
      <c r="N119">
        <v>310</v>
      </c>
      <c r="O119">
        <v>47</v>
      </c>
      <c r="P119">
        <v>10</v>
      </c>
      <c r="Q119">
        <v>31</v>
      </c>
      <c r="R119">
        <v>162</v>
      </c>
      <c r="S119">
        <v>163</v>
      </c>
      <c r="T119">
        <v>290</v>
      </c>
      <c r="U119">
        <v>56</v>
      </c>
      <c r="V119">
        <v>11</v>
      </c>
      <c r="W119" s="9">
        <v>0.24099999999999999</v>
      </c>
      <c r="X119" s="9">
        <v>0.32800000000000001</v>
      </c>
      <c r="Y119" s="9">
        <v>0.36499999999999999</v>
      </c>
      <c r="Z119" s="9">
        <v>0.69399999999999995</v>
      </c>
      <c r="AA119" s="9">
        <v>0.31</v>
      </c>
      <c r="AB119" t="str">
        <f>VLOOKUP($A119,Bat!$A$4:$A$1998,1,FALSE)</f>
        <v>RFKen Swanson21</v>
      </c>
    </row>
    <row r="120" spans="1:28" x14ac:dyDescent="0.25">
      <c r="A120" t="str">
        <f t="shared" si="1"/>
        <v>1BDwayne Dawson24</v>
      </c>
      <c r="B120">
        <v>9635</v>
      </c>
      <c r="C120">
        <v>255</v>
      </c>
      <c r="D120" t="s">
        <v>1115</v>
      </c>
      <c r="E120" t="s">
        <v>1116</v>
      </c>
      <c r="F120">
        <v>0</v>
      </c>
      <c r="G120">
        <v>37986</v>
      </c>
      <c r="H120">
        <v>24</v>
      </c>
      <c r="I120" t="s">
        <v>94</v>
      </c>
      <c r="J120" t="s">
        <v>132</v>
      </c>
      <c r="K120">
        <v>74</v>
      </c>
      <c r="L120">
        <v>251</v>
      </c>
      <c r="M120">
        <v>32</v>
      </c>
      <c r="N120">
        <v>56</v>
      </c>
      <c r="O120">
        <v>5</v>
      </c>
      <c r="P120">
        <v>0</v>
      </c>
      <c r="Q120">
        <v>11</v>
      </c>
      <c r="R120">
        <v>32</v>
      </c>
      <c r="S120">
        <v>27</v>
      </c>
      <c r="T120">
        <v>71</v>
      </c>
      <c r="U120">
        <v>0</v>
      </c>
      <c r="V120">
        <v>0</v>
      </c>
      <c r="W120" s="9">
        <v>0.223</v>
      </c>
      <c r="X120" s="9">
        <v>0.29599999999999999</v>
      </c>
      <c r="Y120" s="9">
        <v>0.374</v>
      </c>
      <c r="Z120" s="9">
        <v>0.67100000000000004</v>
      </c>
      <c r="AA120" s="9">
        <v>0.29199999999999998</v>
      </c>
      <c r="AB120" t="str">
        <f>VLOOKUP($A120,Bat!$A$4:$A$1998,1,FALSE)</f>
        <v>1BDwayne Dawson24</v>
      </c>
    </row>
    <row r="121" spans="1:28" x14ac:dyDescent="0.25">
      <c r="A121" t="str">
        <f t="shared" si="1"/>
        <v>1BLuis Figueroa21</v>
      </c>
      <c r="B121">
        <v>10566</v>
      </c>
      <c r="C121">
        <v>256</v>
      </c>
      <c r="D121" t="s">
        <v>133</v>
      </c>
      <c r="E121" t="s">
        <v>1164</v>
      </c>
      <c r="F121">
        <v>0</v>
      </c>
      <c r="G121">
        <v>38945</v>
      </c>
      <c r="H121">
        <v>21</v>
      </c>
      <c r="I121" t="s">
        <v>94</v>
      </c>
      <c r="J121" t="s">
        <v>25</v>
      </c>
      <c r="K121">
        <v>11</v>
      </c>
      <c r="L121">
        <v>24</v>
      </c>
      <c r="M121">
        <v>4</v>
      </c>
      <c r="N121">
        <v>6</v>
      </c>
      <c r="O121">
        <v>2</v>
      </c>
      <c r="P121">
        <v>0</v>
      </c>
      <c r="Q121">
        <v>0</v>
      </c>
      <c r="R121">
        <v>0</v>
      </c>
      <c r="S121">
        <v>2</v>
      </c>
      <c r="T121">
        <v>6</v>
      </c>
      <c r="U121">
        <v>0</v>
      </c>
      <c r="V121">
        <v>0</v>
      </c>
      <c r="W121" s="9">
        <v>0.25</v>
      </c>
      <c r="X121" s="9">
        <v>0.33300000000000002</v>
      </c>
      <c r="Y121" s="9">
        <v>0.33300000000000002</v>
      </c>
      <c r="Z121" s="9">
        <v>0.66700000000000004</v>
      </c>
      <c r="AA121" s="9">
        <v>0.30599999999999999</v>
      </c>
      <c r="AB121" t="str">
        <f>VLOOKUP($A121,Bat!$A$4:$A$1998,1,FALSE)</f>
        <v>1BLuis Figueroa21</v>
      </c>
    </row>
    <row r="122" spans="1:28" x14ac:dyDescent="0.25">
      <c r="A122" t="str">
        <f t="shared" si="1"/>
        <v>LFJake Wallace21</v>
      </c>
      <c r="B122">
        <v>3112</v>
      </c>
      <c r="C122">
        <v>258</v>
      </c>
      <c r="D122" t="s">
        <v>967</v>
      </c>
      <c r="E122" t="s">
        <v>590</v>
      </c>
      <c r="F122">
        <v>0</v>
      </c>
      <c r="G122">
        <v>38884</v>
      </c>
      <c r="H122">
        <v>21</v>
      </c>
      <c r="I122" t="s">
        <v>55</v>
      </c>
      <c r="J122" t="s">
        <v>132</v>
      </c>
      <c r="K122">
        <v>109</v>
      </c>
      <c r="L122">
        <v>365</v>
      </c>
      <c r="M122">
        <v>47</v>
      </c>
      <c r="N122">
        <v>85</v>
      </c>
      <c r="O122">
        <v>19</v>
      </c>
      <c r="P122">
        <v>1</v>
      </c>
      <c r="Q122">
        <v>18</v>
      </c>
      <c r="R122">
        <v>56</v>
      </c>
      <c r="S122">
        <v>41</v>
      </c>
      <c r="T122">
        <v>82</v>
      </c>
      <c r="U122">
        <v>1</v>
      </c>
      <c r="V122">
        <v>0</v>
      </c>
      <c r="W122" s="9">
        <v>0.23300000000000001</v>
      </c>
      <c r="X122" s="9">
        <v>0.32500000000000001</v>
      </c>
      <c r="Y122" s="9">
        <v>0.438</v>
      </c>
      <c r="Z122" s="9">
        <v>0.76300000000000001</v>
      </c>
      <c r="AA122" s="9">
        <v>0.33200000000000002</v>
      </c>
      <c r="AB122" t="str">
        <f>VLOOKUP($A122,Bat!$A$4:$A$1998,1,FALSE)</f>
        <v>LFJake Wallace21</v>
      </c>
    </row>
    <row r="123" spans="1:28" x14ac:dyDescent="0.25">
      <c r="A123" t="str">
        <f t="shared" si="1"/>
        <v>2BAntónio Heredia21</v>
      </c>
      <c r="B123">
        <v>14618</v>
      </c>
      <c r="C123">
        <v>259</v>
      </c>
      <c r="D123" t="s">
        <v>193</v>
      </c>
      <c r="E123" t="s">
        <v>1236</v>
      </c>
      <c r="F123">
        <v>0</v>
      </c>
      <c r="G123" s="10">
        <v>39017</v>
      </c>
      <c r="H123">
        <v>21</v>
      </c>
      <c r="I123" t="s">
        <v>78</v>
      </c>
      <c r="J123" t="s">
        <v>132</v>
      </c>
      <c r="K123">
        <v>244</v>
      </c>
      <c r="L123">
        <v>814</v>
      </c>
      <c r="M123">
        <v>104</v>
      </c>
      <c r="N123">
        <v>184</v>
      </c>
      <c r="O123">
        <v>24</v>
      </c>
      <c r="P123">
        <v>2</v>
      </c>
      <c r="Q123">
        <v>12</v>
      </c>
      <c r="R123">
        <v>75</v>
      </c>
      <c r="S123">
        <v>142</v>
      </c>
      <c r="T123">
        <v>211</v>
      </c>
      <c r="U123">
        <v>6</v>
      </c>
      <c r="V123">
        <v>2</v>
      </c>
      <c r="W123" s="9">
        <v>0.22600000000000001</v>
      </c>
      <c r="X123" s="9">
        <v>0.34799999999999998</v>
      </c>
      <c r="Y123" s="9">
        <v>0.30499999999999999</v>
      </c>
      <c r="Z123" s="9">
        <v>0.65200000000000002</v>
      </c>
      <c r="AA123" s="9">
        <v>0.30299999999999999</v>
      </c>
      <c r="AB123" t="str">
        <f>VLOOKUP($A123,Bat!$A$4:$A$1998,1,FALSE)</f>
        <v>2BAntónio Heredia21</v>
      </c>
    </row>
    <row r="124" spans="1:28" x14ac:dyDescent="0.25">
      <c r="A124" t="str">
        <f t="shared" si="1"/>
        <v>C-Dale Miller21</v>
      </c>
      <c r="B124">
        <v>9594</v>
      </c>
      <c r="C124">
        <v>260</v>
      </c>
      <c r="D124" t="s">
        <v>911</v>
      </c>
      <c r="E124" t="s">
        <v>180</v>
      </c>
      <c r="F124">
        <v>0</v>
      </c>
      <c r="G124" s="10">
        <v>39012</v>
      </c>
      <c r="H124">
        <v>21</v>
      </c>
      <c r="I124" t="s">
        <v>93</v>
      </c>
      <c r="J124" t="s">
        <v>132</v>
      </c>
      <c r="K124">
        <v>141</v>
      </c>
      <c r="L124">
        <v>513</v>
      </c>
      <c r="M124">
        <v>37</v>
      </c>
      <c r="N124">
        <v>97</v>
      </c>
      <c r="O124">
        <v>16</v>
      </c>
      <c r="P124">
        <v>1</v>
      </c>
      <c r="Q124">
        <v>12</v>
      </c>
      <c r="R124">
        <v>38</v>
      </c>
      <c r="S124">
        <v>44</v>
      </c>
      <c r="T124">
        <v>127</v>
      </c>
      <c r="U124">
        <v>0</v>
      </c>
      <c r="V124">
        <v>0</v>
      </c>
      <c r="W124" s="9">
        <v>0.189</v>
      </c>
      <c r="X124" s="9">
        <v>0.26200000000000001</v>
      </c>
      <c r="Y124" s="9">
        <v>0.29399999999999998</v>
      </c>
      <c r="Z124" s="9">
        <v>0.55600000000000005</v>
      </c>
      <c r="AA124" s="9">
        <v>0.25</v>
      </c>
      <c r="AB124" t="str">
        <f>VLOOKUP($A124,Bat!$A$4:$A$1998,1,FALSE)</f>
        <v>C-Dale Miller21</v>
      </c>
    </row>
    <row r="125" spans="1:28" x14ac:dyDescent="0.25">
      <c r="A125" t="str">
        <f t="shared" si="1"/>
        <v>SSBrandon Williams21</v>
      </c>
      <c r="B125">
        <v>9579</v>
      </c>
      <c r="C125">
        <v>262</v>
      </c>
      <c r="D125" t="s">
        <v>913</v>
      </c>
      <c r="E125" t="s">
        <v>185</v>
      </c>
      <c r="F125">
        <v>0</v>
      </c>
      <c r="G125" s="10">
        <v>38936</v>
      </c>
      <c r="H125">
        <v>21</v>
      </c>
      <c r="I125" t="s">
        <v>79</v>
      </c>
      <c r="J125" t="s">
        <v>132</v>
      </c>
      <c r="K125">
        <v>219</v>
      </c>
      <c r="L125">
        <v>791</v>
      </c>
      <c r="M125">
        <v>82</v>
      </c>
      <c r="N125">
        <v>193</v>
      </c>
      <c r="O125">
        <v>38</v>
      </c>
      <c r="P125">
        <v>6</v>
      </c>
      <c r="Q125">
        <v>4</v>
      </c>
      <c r="R125">
        <v>57</v>
      </c>
      <c r="S125">
        <v>69</v>
      </c>
      <c r="T125">
        <v>145</v>
      </c>
      <c r="U125">
        <v>17</v>
      </c>
      <c r="V125">
        <v>13</v>
      </c>
      <c r="W125" s="9">
        <v>0.24399999999999999</v>
      </c>
      <c r="X125" s="9">
        <v>0.307</v>
      </c>
      <c r="Y125" s="9">
        <v>0.32200000000000001</v>
      </c>
      <c r="Z125" s="9">
        <v>0.629</v>
      </c>
      <c r="AA125" s="9">
        <v>0.28499999999999998</v>
      </c>
      <c r="AB125" t="str">
        <f>VLOOKUP($A125,Bat!$A$4:$A$1998,1,FALSE)</f>
        <v>SSBrandon Williams21</v>
      </c>
    </row>
    <row r="126" spans="1:28" x14ac:dyDescent="0.25">
      <c r="A126" t="str">
        <f t="shared" si="1"/>
        <v>LFWulf Osman21</v>
      </c>
      <c r="B126">
        <v>11431</v>
      </c>
      <c r="C126">
        <v>263</v>
      </c>
      <c r="D126" t="s">
        <v>938</v>
      </c>
      <c r="E126" t="s">
        <v>939</v>
      </c>
      <c r="F126">
        <v>0</v>
      </c>
      <c r="G126">
        <v>39048</v>
      </c>
      <c r="H126">
        <v>21</v>
      </c>
      <c r="I126" t="s">
        <v>55</v>
      </c>
      <c r="J126" t="s">
        <v>132</v>
      </c>
      <c r="K126">
        <v>70</v>
      </c>
      <c r="L126">
        <v>226</v>
      </c>
      <c r="M126">
        <v>27</v>
      </c>
      <c r="N126">
        <v>61</v>
      </c>
      <c r="O126">
        <v>13</v>
      </c>
      <c r="P126">
        <v>1</v>
      </c>
      <c r="Q126">
        <v>2</v>
      </c>
      <c r="R126">
        <v>18</v>
      </c>
      <c r="S126">
        <v>22</v>
      </c>
      <c r="T126">
        <v>51</v>
      </c>
      <c r="U126">
        <v>0</v>
      </c>
      <c r="V126">
        <v>1</v>
      </c>
      <c r="W126" s="9">
        <v>0.27</v>
      </c>
      <c r="X126" s="9">
        <v>0.34499999999999997</v>
      </c>
      <c r="Y126" s="9">
        <v>0.36299999999999999</v>
      </c>
      <c r="Z126" s="9">
        <v>0.70799999999999996</v>
      </c>
      <c r="AA126" s="9">
        <v>0.315</v>
      </c>
      <c r="AB126" t="str">
        <f>VLOOKUP($A126,Bat!$A$4:$A$1998,1,FALSE)</f>
        <v>LFWulf Osman21</v>
      </c>
    </row>
    <row r="127" spans="1:28" x14ac:dyDescent="0.25">
      <c r="A127" t="str">
        <f t="shared" si="1"/>
        <v>1BRiver Potts21</v>
      </c>
      <c r="B127">
        <v>5959</v>
      </c>
      <c r="C127">
        <v>264</v>
      </c>
      <c r="D127" t="s">
        <v>549</v>
      </c>
      <c r="E127" t="s">
        <v>1563</v>
      </c>
      <c r="F127">
        <v>0</v>
      </c>
      <c r="G127">
        <v>39185</v>
      </c>
      <c r="H127">
        <v>21</v>
      </c>
      <c r="I127" t="s">
        <v>94</v>
      </c>
      <c r="J127" t="s">
        <v>132</v>
      </c>
      <c r="K127">
        <v>72</v>
      </c>
      <c r="L127">
        <v>193</v>
      </c>
      <c r="M127">
        <v>25</v>
      </c>
      <c r="N127">
        <v>48</v>
      </c>
      <c r="O127">
        <v>8</v>
      </c>
      <c r="P127">
        <v>1</v>
      </c>
      <c r="Q127">
        <v>5</v>
      </c>
      <c r="R127">
        <v>19</v>
      </c>
      <c r="S127">
        <v>23</v>
      </c>
      <c r="T127">
        <v>48</v>
      </c>
      <c r="U127">
        <v>0</v>
      </c>
      <c r="V127">
        <v>0</v>
      </c>
      <c r="W127" s="9">
        <v>0.249</v>
      </c>
      <c r="X127" s="9">
        <v>0.33500000000000002</v>
      </c>
      <c r="Y127" s="9">
        <v>0.378</v>
      </c>
      <c r="Z127" s="9">
        <v>0.71299999999999997</v>
      </c>
      <c r="AA127" s="9">
        <v>0.318</v>
      </c>
      <c r="AB127" t="str">
        <f>VLOOKUP($A127,Bat!$A$4:$A$1998,1,FALSE)</f>
        <v>1BRiver Potts21</v>
      </c>
    </row>
    <row r="128" spans="1:28" x14ac:dyDescent="0.25">
      <c r="A128" t="str">
        <f t="shared" si="1"/>
        <v>CFPorter Morris21</v>
      </c>
      <c r="B128">
        <v>9233</v>
      </c>
      <c r="C128">
        <v>267</v>
      </c>
      <c r="D128" t="s">
        <v>698</v>
      </c>
      <c r="E128" t="s">
        <v>1464</v>
      </c>
      <c r="F128">
        <v>0</v>
      </c>
      <c r="G128" s="10">
        <v>38922</v>
      </c>
      <c r="H128">
        <v>21</v>
      </c>
      <c r="I128" t="s">
        <v>81</v>
      </c>
      <c r="J128" t="s">
        <v>132</v>
      </c>
      <c r="K128">
        <v>145</v>
      </c>
      <c r="L128">
        <v>505</v>
      </c>
      <c r="M128">
        <v>47</v>
      </c>
      <c r="N128">
        <v>118</v>
      </c>
      <c r="O128">
        <v>18</v>
      </c>
      <c r="P128">
        <v>2</v>
      </c>
      <c r="Q128">
        <v>5</v>
      </c>
      <c r="R128">
        <v>33</v>
      </c>
      <c r="S128">
        <v>48</v>
      </c>
      <c r="T128">
        <v>105</v>
      </c>
      <c r="U128">
        <v>11</v>
      </c>
      <c r="V128">
        <v>4</v>
      </c>
      <c r="W128" s="9">
        <v>0.23400000000000001</v>
      </c>
      <c r="X128" s="9">
        <v>0.30499999999999999</v>
      </c>
      <c r="Y128" s="9">
        <v>0.307</v>
      </c>
      <c r="Z128" s="9">
        <v>0.61199999999999999</v>
      </c>
      <c r="AA128" s="9">
        <v>0.27400000000000002</v>
      </c>
      <c r="AB128" t="str">
        <f>VLOOKUP($A128,Bat!$A$4:$A$1998,1,FALSE)</f>
        <v>CFPorter Morris21</v>
      </c>
    </row>
    <row r="129" spans="1:28" x14ac:dyDescent="0.25">
      <c r="A129" t="str">
        <f t="shared" si="1"/>
        <v>C-Paul Ellis23</v>
      </c>
      <c r="B129">
        <v>6797</v>
      </c>
      <c r="C129">
        <v>270</v>
      </c>
      <c r="D129" t="s">
        <v>199</v>
      </c>
      <c r="E129" t="s">
        <v>645</v>
      </c>
      <c r="F129">
        <v>0</v>
      </c>
      <c r="G129">
        <v>38158</v>
      </c>
      <c r="H129">
        <v>23</v>
      </c>
      <c r="I129" t="s">
        <v>93</v>
      </c>
      <c r="J129" t="s">
        <v>132</v>
      </c>
      <c r="K129">
        <v>93</v>
      </c>
      <c r="L129">
        <v>316</v>
      </c>
      <c r="M129">
        <v>33</v>
      </c>
      <c r="N129">
        <v>83</v>
      </c>
      <c r="O129">
        <v>15</v>
      </c>
      <c r="P129">
        <v>1</v>
      </c>
      <c r="Q129">
        <v>11</v>
      </c>
      <c r="R129">
        <v>52</v>
      </c>
      <c r="S129">
        <v>41</v>
      </c>
      <c r="T129">
        <v>90</v>
      </c>
      <c r="U129">
        <v>1</v>
      </c>
      <c r="V129">
        <v>0</v>
      </c>
      <c r="W129" s="9">
        <v>0.26300000000000001</v>
      </c>
      <c r="X129" s="9">
        <v>0.35399999999999998</v>
      </c>
      <c r="Y129" s="9">
        <v>0.42099999999999999</v>
      </c>
      <c r="Z129" s="9">
        <v>0.77500000000000002</v>
      </c>
      <c r="AA129" s="9">
        <v>0.34</v>
      </c>
      <c r="AB129" t="str">
        <f>VLOOKUP($A129,Bat!$A$4:$A$1998,1,FALSE)</f>
        <v>C-Paul Ellis23</v>
      </c>
    </row>
    <row r="130" spans="1:28" x14ac:dyDescent="0.25">
      <c r="A130" t="str">
        <f t="shared" ref="A130:A193" si="2">IF(I130="C","C-",I130)&amp;D130&amp;" "&amp;E130&amp;H130</f>
        <v>C-Tomás Rúbio21</v>
      </c>
      <c r="B130">
        <v>16080</v>
      </c>
      <c r="C130">
        <v>271</v>
      </c>
      <c r="D130" t="s">
        <v>376</v>
      </c>
      <c r="E130" t="s">
        <v>948</v>
      </c>
      <c r="F130">
        <v>0</v>
      </c>
      <c r="G130" s="10">
        <v>38917</v>
      </c>
      <c r="H130">
        <v>21</v>
      </c>
      <c r="I130" t="s">
        <v>93</v>
      </c>
      <c r="J130" t="s">
        <v>132</v>
      </c>
      <c r="K130">
        <v>150</v>
      </c>
      <c r="L130">
        <v>485</v>
      </c>
      <c r="M130">
        <v>58</v>
      </c>
      <c r="N130">
        <v>116</v>
      </c>
      <c r="O130">
        <v>30</v>
      </c>
      <c r="P130">
        <v>1</v>
      </c>
      <c r="Q130">
        <v>20</v>
      </c>
      <c r="R130">
        <v>70</v>
      </c>
      <c r="S130">
        <v>47</v>
      </c>
      <c r="T130">
        <v>152</v>
      </c>
      <c r="U130">
        <v>0</v>
      </c>
      <c r="V130">
        <v>0</v>
      </c>
      <c r="W130" s="9">
        <v>0.23899999999999999</v>
      </c>
      <c r="X130" s="9">
        <v>0.308</v>
      </c>
      <c r="Y130" s="9">
        <v>0.42899999999999999</v>
      </c>
      <c r="Z130" s="9">
        <v>0.73699999999999999</v>
      </c>
      <c r="AA130" s="9">
        <v>0.31900000000000001</v>
      </c>
      <c r="AB130" t="str">
        <f>VLOOKUP($A130,Bat!$A$4:$A$1998,1,FALSE)</f>
        <v>C-Tomás Rúbio21</v>
      </c>
    </row>
    <row r="131" spans="1:28" x14ac:dyDescent="0.25">
      <c r="A131" t="str">
        <f t="shared" si="2"/>
        <v>1BJack Young21</v>
      </c>
      <c r="B131">
        <v>9685</v>
      </c>
      <c r="C131">
        <v>273</v>
      </c>
      <c r="D131" t="s">
        <v>154</v>
      </c>
      <c r="E131" t="s">
        <v>430</v>
      </c>
      <c r="F131">
        <v>0</v>
      </c>
      <c r="G131" s="10">
        <v>39167</v>
      </c>
      <c r="H131">
        <v>21</v>
      </c>
      <c r="I131" t="s">
        <v>94</v>
      </c>
      <c r="J131" t="s">
        <v>132</v>
      </c>
      <c r="K131">
        <v>202</v>
      </c>
      <c r="L131">
        <v>719</v>
      </c>
      <c r="M131">
        <v>93</v>
      </c>
      <c r="N131">
        <v>158</v>
      </c>
      <c r="O131">
        <v>33</v>
      </c>
      <c r="P131">
        <v>1</v>
      </c>
      <c r="Q131">
        <v>55</v>
      </c>
      <c r="R131">
        <v>122</v>
      </c>
      <c r="S131">
        <v>79</v>
      </c>
      <c r="T131">
        <v>267</v>
      </c>
      <c r="U131">
        <v>0</v>
      </c>
      <c r="V131">
        <v>0</v>
      </c>
      <c r="W131" s="9">
        <v>0.22</v>
      </c>
      <c r="X131" s="9">
        <v>0.30499999999999999</v>
      </c>
      <c r="Y131" s="9">
        <v>0.498</v>
      </c>
      <c r="Z131" s="9">
        <v>0.80300000000000005</v>
      </c>
      <c r="AA131" s="9">
        <v>0.34</v>
      </c>
      <c r="AB131" t="str">
        <f>VLOOKUP($A131,Bat!$A$4:$A$1998,1,FALSE)</f>
        <v>1BJack Young21</v>
      </c>
    </row>
    <row r="132" spans="1:28" x14ac:dyDescent="0.25">
      <c r="A132" t="str">
        <f t="shared" si="2"/>
        <v>3BJosé Guillén21</v>
      </c>
      <c r="B132">
        <v>3432</v>
      </c>
      <c r="C132">
        <v>274</v>
      </c>
      <c r="D132" t="s">
        <v>150</v>
      </c>
      <c r="E132" t="s">
        <v>1215</v>
      </c>
      <c r="F132">
        <v>0</v>
      </c>
      <c r="G132">
        <v>39166</v>
      </c>
      <c r="H132">
        <v>21</v>
      </c>
      <c r="I132" t="s">
        <v>76</v>
      </c>
      <c r="J132" t="s">
        <v>132</v>
      </c>
      <c r="K132">
        <v>126</v>
      </c>
      <c r="L132">
        <v>353</v>
      </c>
      <c r="M132">
        <v>52</v>
      </c>
      <c r="N132">
        <v>90</v>
      </c>
      <c r="O132">
        <v>18</v>
      </c>
      <c r="P132">
        <v>4</v>
      </c>
      <c r="Q132">
        <v>17</v>
      </c>
      <c r="R132">
        <v>51</v>
      </c>
      <c r="S132">
        <v>43</v>
      </c>
      <c r="T132">
        <v>85</v>
      </c>
      <c r="U132">
        <v>0</v>
      </c>
      <c r="V132">
        <v>2</v>
      </c>
      <c r="W132" s="9">
        <v>0.255</v>
      </c>
      <c r="X132" s="9">
        <v>0.33800000000000002</v>
      </c>
      <c r="Y132" s="9">
        <v>0.47299999999999998</v>
      </c>
      <c r="Z132" s="9">
        <v>0.81100000000000005</v>
      </c>
      <c r="AA132" s="9">
        <v>0.35099999999999998</v>
      </c>
      <c r="AB132" t="str">
        <f>VLOOKUP($A132,Bat!$A$4:$A$1998,1,FALSE)</f>
        <v>3BJosé Guillén21</v>
      </c>
    </row>
    <row r="133" spans="1:28" x14ac:dyDescent="0.25">
      <c r="A133" t="str">
        <f t="shared" si="2"/>
        <v>SSKiyonobu Hasegawa21</v>
      </c>
      <c r="B133">
        <v>11463</v>
      </c>
      <c r="C133">
        <v>275</v>
      </c>
      <c r="D133" t="s">
        <v>1230</v>
      </c>
      <c r="E133" t="s">
        <v>1231</v>
      </c>
      <c r="F133">
        <v>0</v>
      </c>
      <c r="G133" s="10">
        <v>39180</v>
      </c>
      <c r="H133">
        <v>21</v>
      </c>
      <c r="I133" t="s">
        <v>79</v>
      </c>
      <c r="J133" t="s">
        <v>132</v>
      </c>
      <c r="K133">
        <v>192</v>
      </c>
      <c r="L133">
        <v>691</v>
      </c>
      <c r="M133">
        <v>69</v>
      </c>
      <c r="N133">
        <v>163</v>
      </c>
      <c r="O133">
        <v>32</v>
      </c>
      <c r="P133">
        <v>5</v>
      </c>
      <c r="Q133">
        <v>18</v>
      </c>
      <c r="R133">
        <v>76</v>
      </c>
      <c r="S133">
        <v>48</v>
      </c>
      <c r="T133">
        <v>167</v>
      </c>
      <c r="U133">
        <v>7</v>
      </c>
      <c r="V133">
        <v>11</v>
      </c>
      <c r="W133" s="9">
        <v>0.23599999999999999</v>
      </c>
      <c r="X133" s="9">
        <v>0.29099999999999998</v>
      </c>
      <c r="Y133" s="9">
        <v>0.375</v>
      </c>
      <c r="Z133" s="9">
        <v>0.66600000000000004</v>
      </c>
      <c r="AA133" s="9">
        <v>0.28899999999999998</v>
      </c>
      <c r="AB133" t="str">
        <f>VLOOKUP($A133,Bat!$A$4:$A$1998,1,FALSE)</f>
        <v>SSKiyonobu Hasegawa21</v>
      </c>
    </row>
    <row r="134" spans="1:28" x14ac:dyDescent="0.25">
      <c r="A134" t="str">
        <f t="shared" si="2"/>
        <v>1BJosé García23</v>
      </c>
      <c r="B134">
        <v>13627</v>
      </c>
      <c r="C134">
        <v>276</v>
      </c>
      <c r="D134" t="s">
        <v>150</v>
      </c>
      <c r="E134" t="s">
        <v>136</v>
      </c>
      <c r="F134">
        <v>0</v>
      </c>
      <c r="G134">
        <v>38421</v>
      </c>
      <c r="H134">
        <v>23</v>
      </c>
      <c r="I134" t="s">
        <v>94</v>
      </c>
      <c r="J134" t="s">
        <v>43</v>
      </c>
      <c r="K134">
        <v>2</v>
      </c>
      <c r="L134">
        <v>2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2</v>
      </c>
      <c r="U134">
        <v>0</v>
      </c>
      <c r="V134">
        <v>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t="str">
        <f>VLOOKUP($A134,Bat!$A$4:$A$1998,1,FALSE)</f>
        <v>1BJosé García23</v>
      </c>
    </row>
    <row r="135" spans="1:28" x14ac:dyDescent="0.25">
      <c r="A135" t="str">
        <f t="shared" si="2"/>
        <v>C-Steven Trease18</v>
      </c>
      <c r="B135">
        <v>16121</v>
      </c>
      <c r="C135">
        <v>277</v>
      </c>
      <c r="D135" t="s">
        <v>1555</v>
      </c>
      <c r="E135" t="s">
        <v>1702</v>
      </c>
      <c r="F135">
        <v>0</v>
      </c>
      <c r="G135">
        <v>39976</v>
      </c>
      <c r="H135">
        <v>18</v>
      </c>
      <c r="I135" t="s">
        <v>93</v>
      </c>
      <c r="J135" t="s">
        <v>132</v>
      </c>
      <c r="K135">
        <v>137</v>
      </c>
      <c r="L135">
        <v>480</v>
      </c>
      <c r="M135">
        <v>40</v>
      </c>
      <c r="N135">
        <v>82</v>
      </c>
      <c r="O135">
        <v>16</v>
      </c>
      <c r="P135">
        <v>2</v>
      </c>
      <c r="Q135">
        <v>14</v>
      </c>
      <c r="R135">
        <v>42</v>
      </c>
      <c r="S135">
        <v>44</v>
      </c>
      <c r="T135">
        <v>162</v>
      </c>
      <c r="U135">
        <v>3</v>
      </c>
      <c r="V135">
        <v>2</v>
      </c>
      <c r="W135" s="9">
        <v>0.17100000000000001</v>
      </c>
      <c r="X135" s="9">
        <v>0.251</v>
      </c>
      <c r="Y135" s="9">
        <v>0.3</v>
      </c>
      <c r="Z135" s="9">
        <v>0.55100000000000005</v>
      </c>
      <c r="AA135" s="9">
        <v>0.248</v>
      </c>
      <c r="AB135" t="str">
        <f>VLOOKUP($A135,Bat!$A$4:$A$1998,1,FALSE)</f>
        <v>C-Steven Trease18</v>
      </c>
    </row>
    <row r="136" spans="1:28" x14ac:dyDescent="0.25">
      <c r="A136" t="str">
        <f t="shared" si="2"/>
        <v>SSThomas Windus21</v>
      </c>
      <c r="B136">
        <v>11145</v>
      </c>
      <c r="C136">
        <v>278</v>
      </c>
      <c r="D136" t="s">
        <v>168</v>
      </c>
      <c r="E136" t="s">
        <v>905</v>
      </c>
      <c r="F136">
        <v>0</v>
      </c>
      <c r="G136" s="10">
        <v>39189</v>
      </c>
      <c r="H136">
        <v>21</v>
      </c>
      <c r="I136" t="s">
        <v>79</v>
      </c>
      <c r="J136" t="s">
        <v>132</v>
      </c>
      <c r="K136">
        <v>170</v>
      </c>
      <c r="L136">
        <v>571</v>
      </c>
      <c r="M136">
        <v>60</v>
      </c>
      <c r="N136">
        <v>151</v>
      </c>
      <c r="O136">
        <v>20</v>
      </c>
      <c r="P136">
        <v>1</v>
      </c>
      <c r="Q136">
        <v>3</v>
      </c>
      <c r="R136">
        <v>36</v>
      </c>
      <c r="S136">
        <v>40</v>
      </c>
      <c r="T136">
        <v>112</v>
      </c>
      <c r="U136">
        <v>12</v>
      </c>
      <c r="V136">
        <v>13</v>
      </c>
      <c r="W136" s="9">
        <v>0.26400000000000001</v>
      </c>
      <c r="X136" s="9">
        <v>0.32200000000000001</v>
      </c>
      <c r="Y136" s="9">
        <v>0.31900000000000001</v>
      </c>
      <c r="Z136" s="9">
        <v>0.64100000000000001</v>
      </c>
      <c r="AA136" s="9">
        <v>0.28499999999999998</v>
      </c>
      <c r="AB136" t="str">
        <f>VLOOKUP($A136,Bat!$A$4:$A$1998,1,FALSE)</f>
        <v>SSThomas Windus21</v>
      </c>
    </row>
    <row r="137" spans="1:28" x14ac:dyDescent="0.25">
      <c r="A137" t="str">
        <f t="shared" si="2"/>
        <v>RFHenry Horton21</v>
      </c>
      <c r="B137">
        <v>14570</v>
      </c>
      <c r="C137">
        <v>279</v>
      </c>
      <c r="D137" t="s">
        <v>148</v>
      </c>
      <c r="E137" t="s">
        <v>707</v>
      </c>
      <c r="F137">
        <v>0</v>
      </c>
      <c r="G137" s="10">
        <v>39082</v>
      </c>
      <c r="H137">
        <v>21</v>
      </c>
      <c r="I137" t="s">
        <v>73</v>
      </c>
      <c r="J137" t="s">
        <v>132</v>
      </c>
      <c r="K137">
        <v>302</v>
      </c>
      <c r="L137">
        <v>1091</v>
      </c>
      <c r="M137">
        <v>148</v>
      </c>
      <c r="N137">
        <v>264</v>
      </c>
      <c r="O137">
        <v>43</v>
      </c>
      <c r="P137">
        <v>1</v>
      </c>
      <c r="Q137">
        <v>51</v>
      </c>
      <c r="R137">
        <v>161</v>
      </c>
      <c r="S137">
        <v>168</v>
      </c>
      <c r="T137">
        <v>322</v>
      </c>
      <c r="U137">
        <v>1</v>
      </c>
      <c r="V137">
        <v>1</v>
      </c>
      <c r="W137" s="9">
        <v>0.24199999999999999</v>
      </c>
      <c r="X137" s="9">
        <v>0.34200000000000003</v>
      </c>
      <c r="Y137" s="9">
        <v>0.42299999999999999</v>
      </c>
      <c r="Z137" s="9">
        <v>0.76500000000000001</v>
      </c>
      <c r="AA137" s="9">
        <v>0.33600000000000002</v>
      </c>
      <c r="AB137" t="str">
        <f>VLOOKUP($A137,Bat!$A$4:$A$1998,1,FALSE)</f>
        <v>RFHenry Horton21</v>
      </c>
    </row>
    <row r="138" spans="1:28" x14ac:dyDescent="0.25">
      <c r="A138" t="str">
        <f t="shared" si="2"/>
        <v>1BRich Moran21</v>
      </c>
      <c r="B138">
        <v>14527</v>
      </c>
      <c r="C138">
        <v>284</v>
      </c>
      <c r="D138" t="s">
        <v>598</v>
      </c>
      <c r="E138" t="s">
        <v>1462</v>
      </c>
      <c r="F138">
        <v>2600000</v>
      </c>
      <c r="G138">
        <v>39219</v>
      </c>
      <c r="H138">
        <v>21</v>
      </c>
      <c r="I138" t="s">
        <v>94</v>
      </c>
      <c r="J138" t="s">
        <v>53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t="str">
        <f>VLOOKUP($A138,Bat!$A$4:$A$1998,1,FALSE)</f>
        <v>1BRich Moran21</v>
      </c>
    </row>
    <row r="139" spans="1:28" x14ac:dyDescent="0.25">
      <c r="A139" t="str">
        <f t="shared" si="2"/>
        <v>1BTokaji Ohayashi21</v>
      </c>
      <c r="B139">
        <v>11003</v>
      </c>
      <c r="C139">
        <v>285</v>
      </c>
      <c r="D139" t="s">
        <v>686</v>
      </c>
      <c r="E139" t="s">
        <v>586</v>
      </c>
      <c r="F139">
        <v>0</v>
      </c>
      <c r="G139" s="10">
        <v>38937</v>
      </c>
      <c r="H139">
        <v>21</v>
      </c>
      <c r="I139" t="s">
        <v>94</v>
      </c>
      <c r="J139" t="s">
        <v>132</v>
      </c>
      <c r="K139">
        <v>151</v>
      </c>
      <c r="L139">
        <v>558</v>
      </c>
      <c r="M139">
        <v>62</v>
      </c>
      <c r="N139">
        <v>172</v>
      </c>
      <c r="O139">
        <v>37</v>
      </c>
      <c r="P139">
        <v>0</v>
      </c>
      <c r="Q139">
        <v>7</v>
      </c>
      <c r="R139">
        <v>67</v>
      </c>
      <c r="S139">
        <v>36</v>
      </c>
      <c r="T139">
        <v>108</v>
      </c>
      <c r="U139">
        <v>0</v>
      </c>
      <c r="V139">
        <v>0</v>
      </c>
      <c r="W139" s="9">
        <v>0.308</v>
      </c>
      <c r="X139" s="9">
        <v>0.35099999999999998</v>
      </c>
      <c r="Y139" s="9">
        <v>0.41199999999999998</v>
      </c>
      <c r="Z139" s="9">
        <v>0.76300000000000001</v>
      </c>
      <c r="AA139" s="9">
        <v>0.33200000000000002</v>
      </c>
      <c r="AB139" t="str">
        <f>VLOOKUP($A139,Bat!$A$4:$A$1998,1,FALSE)</f>
        <v>1BTokaji Ohayashi21</v>
      </c>
    </row>
    <row r="140" spans="1:28" x14ac:dyDescent="0.25">
      <c r="A140" t="str">
        <f t="shared" si="2"/>
        <v>RFGeorge Springer22</v>
      </c>
      <c r="B140">
        <v>13252</v>
      </c>
      <c r="C140">
        <v>286</v>
      </c>
      <c r="D140" t="s">
        <v>276</v>
      </c>
      <c r="E140" t="s">
        <v>1656</v>
      </c>
      <c r="F140">
        <v>0</v>
      </c>
      <c r="G140" s="10">
        <v>38830</v>
      </c>
      <c r="H140">
        <v>22</v>
      </c>
      <c r="I140" t="s">
        <v>73</v>
      </c>
      <c r="J140" t="s">
        <v>132</v>
      </c>
      <c r="K140">
        <v>373</v>
      </c>
      <c r="L140">
        <v>1311</v>
      </c>
      <c r="M140">
        <v>156</v>
      </c>
      <c r="N140">
        <v>322</v>
      </c>
      <c r="O140">
        <v>55</v>
      </c>
      <c r="P140">
        <v>9</v>
      </c>
      <c r="Q140">
        <v>19</v>
      </c>
      <c r="R140">
        <v>158</v>
      </c>
      <c r="S140">
        <v>158</v>
      </c>
      <c r="T140">
        <v>290</v>
      </c>
      <c r="U140">
        <v>20</v>
      </c>
      <c r="V140">
        <v>21</v>
      </c>
      <c r="W140" s="9">
        <v>0.246</v>
      </c>
      <c r="X140" s="9">
        <v>0.32900000000000001</v>
      </c>
      <c r="Y140" s="9">
        <v>0.34499999999999997</v>
      </c>
      <c r="Z140" s="9">
        <v>0.67300000000000004</v>
      </c>
      <c r="AA140" s="9">
        <v>0.30099999999999999</v>
      </c>
      <c r="AB140" t="str">
        <f>VLOOKUP($A140,Bat!$A$4:$A$1998,1,FALSE)</f>
        <v>RFGeorge Springer22</v>
      </c>
    </row>
    <row r="141" spans="1:28" x14ac:dyDescent="0.25">
      <c r="A141" t="str">
        <f t="shared" si="2"/>
        <v>RFLouis MacElfrish21</v>
      </c>
      <c r="B141">
        <v>16096</v>
      </c>
      <c r="C141">
        <v>287</v>
      </c>
      <c r="D141" t="s">
        <v>851</v>
      </c>
      <c r="E141" t="s">
        <v>1385</v>
      </c>
      <c r="F141">
        <v>0</v>
      </c>
      <c r="G141" s="10">
        <v>38915</v>
      </c>
      <c r="H141">
        <v>21</v>
      </c>
      <c r="I141" t="s">
        <v>73</v>
      </c>
      <c r="J141" t="s">
        <v>132</v>
      </c>
      <c r="K141">
        <v>154</v>
      </c>
      <c r="L141">
        <v>557</v>
      </c>
      <c r="M141">
        <v>68</v>
      </c>
      <c r="N141">
        <v>136</v>
      </c>
      <c r="O141">
        <v>25</v>
      </c>
      <c r="P141">
        <v>5</v>
      </c>
      <c r="Q141">
        <v>12</v>
      </c>
      <c r="R141">
        <v>72</v>
      </c>
      <c r="S141">
        <v>48</v>
      </c>
      <c r="T141">
        <v>116</v>
      </c>
      <c r="U141">
        <v>4</v>
      </c>
      <c r="V141">
        <v>1</v>
      </c>
      <c r="W141" s="9">
        <v>0.24399999999999999</v>
      </c>
      <c r="X141" s="9">
        <v>0.316</v>
      </c>
      <c r="Y141" s="9">
        <v>0.372</v>
      </c>
      <c r="Z141" s="9">
        <v>0.68700000000000006</v>
      </c>
      <c r="AA141" s="9">
        <v>0.30499999999999999</v>
      </c>
      <c r="AB141" t="str">
        <f>VLOOKUP($A141,Bat!$A$4:$A$1998,1,FALSE)</f>
        <v>RFLouis MacElfrish21</v>
      </c>
    </row>
    <row r="142" spans="1:28" x14ac:dyDescent="0.25">
      <c r="A142" t="str">
        <f t="shared" si="2"/>
        <v>2BMike Chaney21</v>
      </c>
      <c r="B142">
        <v>9739</v>
      </c>
      <c r="C142">
        <v>289</v>
      </c>
      <c r="D142" t="s">
        <v>159</v>
      </c>
      <c r="E142" t="s">
        <v>1088</v>
      </c>
      <c r="F142">
        <v>0</v>
      </c>
      <c r="G142" s="10">
        <v>38969</v>
      </c>
      <c r="H142">
        <v>21</v>
      </c>
      <c r="I142" t="s">
        <v>78</v>
      </c>
      <c r="J142" t="s">
        <v>132</v>
      </c>
      <c r="K142">
        <v>222</v>
      </c>
      <c r="L142">
        <v>785</v>
      </c>
      <c r="M142">
        <v>89</v>
      </c>
      <c r="N142">
        <v>187</v>
      </c>
      <c r="O142">
        <v>34</v>
      </c>
      <c r="P142">
        <v>4</v>
      </c>
      <c r="Q142">
        <v>10</v>
      </c>
      <c r="R142">
        <v>77</v>
      </c>
      <c r="S142">
        <v>61</v>
      </c>
      <c r="T142">
        <v>165</v>
      </c>
      <c r="U142">
        <v>9</v>
      </c>
      <c r="V142">
        <v>2</v>
      </c>
      <c r="W142" s="9">
        <v>0.23799999999999999</v>
      </c>
      <c r="X142" s="9">
        <v>0.29499999999999998</v>
      </c>
      <c r="Y142" s="9">
        <v>0.33</v>
      </c>
      <c r="Z142" s="9">
        <v>0.625</v>
      </c>
      <c r="AA142" s="9">
        <v>0.27600000000000002</v>
      </c>
      <c r="AB142" t="str">
        <f>VLOOKUP($A142,Bat!$A$4:$A$1998,1,FALSE)</f>
        <v>2BMike Chaney21</v>
      </c>
    </row>
    <row r="143" spans="1:28" x14ac:dyDescent="0.25">
      <c r="A143" t="str">
        <f t="shared" si="2"/>
        <v>C-Raúl Castillo21</v>
      </c>
      <c r="B143">
        <v>11937</v>
      </c>
      <c r="C143">
        <v>293</v>
      </c>
      <c r="D143" t="s">
        <v>233</v>
      </c>
      <c r="E143" t="s">
        <v>475</v>
      </c>
      <c r="F143">
        <v>0</v>
      </c>
      <c r="G143">
        <v>38860</v>
      </c>
      <c r="H143">
        <v>21</v>
      </c>
      <c r="I143" t="s">
        <v>93</v>
      </c>
      <c r="J143" t="s">
        <v>132</v>
      </c>
      <c r="K143">
        <v>87</v>
      </c>
      <c r="L143">
        <v>319</v>
      </c>
      <c r="M143">
        <v>36</v>
      </c>
      <c r="N143">
        <v>75</v>
      </c>
      <c r="O143">
        <v>19</v>
      </c>
      <c r="P143">
        <v>1</v>
      </c>
      <c r="Q143">
        <v>9</v>
      </c>
      <c r="R143">
        <v>41</v>
      </c>
      <c r="S143">
        <v>15</v>
      </c>
      <c r="T143">
        <v>64</v>
      </c>
      <c r="U143">
        <v>0</v>
      </c>
      <c r="V143">
        <v>0</v>
      </c>
      <c r="W143" s="9">
        <v>0.23499999999999999</v>
      </c>
      <c r="X143" s="9">
        <v>0.27100000000000002</v>
      </c>
      <c r="Y143" s="9">
        <v>0.38600000000000001</v>
      </c>
      <c r="Z143" s="9">
        <v>0.65600000000000003</v>
      </c>
      <c r="AA143" s="9">
        <v>0.28299999999999997</v>
      </c>
      <c r="AB143" t="e">
        <f>VLOOKUP($A143,Bat!$A$4:$A$1998,1,FALSE)</f>
        <v>#N/A</v>
      </c>
    </row>
    <row r="144" spans="1:28" x14ac:dyDescent="0.25">
      <c r="A144" t="str">
        <f t="shared" si="2"/>
        <v>3BEmílio González20</v>
      </c>
      <c r="B144">
        <v>11180</v>
      </c>
      <c r="C144">
        <v>295</v>
      </c>
      <c r="D144" t="s">
        <v>566</v>
      </c>
      <c r="E144" t="s">
        <v>166</v>
      </c>
      <c r="F144">
        <v>0</v>
      </c>
      <c r="G144" s="10">
        <v>39240</v>
      </c>
      <c r="H144">
        <v>20</v>
      </c>
      <c r="I144" t="s">
        <v>76</v>
      </c>
      <c r="J144" t="s">
        <v>132</v>
      </c>
      <c r="K144">
        <v>124</v>
      </c>
      <c r="L144">
        <v>429</v>
      </c>
      <c r="M144">
        <v>38</v>
      </c>
      <c r="N144">
        <v>98</v>
      </c>
      <c r="O144">
        <v>21</v>
      </c>
      <c r="P144">
        <v>2</v>
      </c>
      <c r="Q144">
        <v>4</v>
      </c>
      <c r="R144">
        <v>34</v>
      </c>
      <c r="S144">
        <v>38</v>
      </c>
      <c r="T144">
        <v>125</v>
      </c>
      <c r="U144">
        <v>4</v>
      </c>
      <c r="V144">
        <v>7</v>
      </c>
      <c r="W144" s="9">
        <v>0.22800000000000001</v>
      </c>
      <c r="X144" s="9">
        <v>0.29499999999999998</v>
      </c>
      <c r="Y144" s="9">
        <v>0.315</v>
      </c>
      <c r="Z144" s="9">
        <v>0.61</v>
      </c>
      <c r="AA144" s="9">
        <v>0.27100000000000002</v>
      </c>
      <c r="AB144" t="str">
        <f>VLOOKUP($A144,Bat!$A$4:$A$1998,1,FALSE)</f>
        <v>3BEmílio González20</v>
      </c>
    </row>
    <row r="145" spans="1:28" x14ac:dyDescent="0.25">
      <c r="A145" t="str">
        <f t="shared" si="2"/>
        <v>1BMiguel Angel Sánchez22</v>
      </c>
      <c r="B145">
        <v>5830</v>
      </c>
      <c r="C145">
        <v>296</v>
      </c>
      <c r="D145" t="s">
        <v>1623</v>
      </c>
      <c r="E145" t="s">
        <v>204</v>
      </c>
      <c r="F145">
        <v>2000000</v>
      </c>
      <c r="G145">
        <v>38767</v>
      </c>
      <c r="H145">
        <v>22</v>
      </c>
      <c r="I145" t="s">
        <v>94</v>
      </c>
      <c r="J145" t="s">
        <v>43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t="str">
        <f>VLOOKUP($A145,Bat!$A$4:$A$1998,1,FALSE)</f>
        <v>1BMiguel Angel Sánchez22</v>
      </c>
    </row>
    <row r="146" spans="1:28" x14ac:dyDescent="0.25">
      <c r="A146" t="str">
        <f t="shared" si="2"/>
        <v>LFOliver Peterson18</v>
      </c>
      <c r="B146">
        <v>7628</v>
      </c>
      <c r="C146">
        <v>299</v>
      </c>
      <c r="D146" t="s">
        <v>512</v>
      </c>
      <c r="E146" t="s">
        <v>547</v>
      </c>
      <c r="F146">
        <v>0</v>
      </c>
      <c r="G146">
        <v>39979</v>
      </c>
      <c r="H146">
        <v>18</v>
      </c>
      <c r="I146" t="s">
        <v>55</v>
      </c>
      <c r="J146" t="s">
        <v>132</v>
      </c>
      <c r="K146">
        <v>124</v>
      </c>
      <c r="L146">
        <v>464</v>
      </c>
      <c r="M146">
        <v>34</v>
      </c>
      <c r="N146">
        <v>77</v>
      </c>
      <c r="O146">
        <v>18</v>
      </c>
      <c r="P146">
        <v>1</v>
      </c>
      <c r="Q146">
        <v>10</v>
      </c>
      <c r="R146">
        <v>31</v>
      </c>
      <c r="S146">
        <v>31</v>
      </c>
      <c r="T146">
        <v>149</v>
      </c>
      <c r="U146">
        <v>9</v>
      </c>
      <c r="V146">
        <v>2</v>
      </c>
      <c r="W146" s="9">
        <v>0.16600000000000001</v>
      </c>
      <c r="X146" s="9">
        <v>0.221</v>
      </c>
      <c r="Y146" s="9">
        <v>0.27400000000000002</v>
      </c>
      <c r="Z146" s="9">
        <v>0.495</v>
      </c>
      <c r="AA146" s="9">
        <v>0.222</v>
      </c>
      <c r="AB146" t="str">
        <f>VLOOKUP($A146,Bat!$A$4:$A$1998,1,FALSE)</f>
        <v>LFOliver Peterson18</v>
      </c>
    </row>
    <row r="147" spans="1:28" x14ac:dyDescent="0.25">
      <c r="A147" t="str">
        <f t="shared" si="2"/>
        <v>CFShimpei Takahashi21</v>
      </c>
      <c r="B147">
        <v>11392</v>
      </c>
      <c r="C147">
        <v>301</v>
      </c>
      <c r="D147" t="s">
        <v>957</v>
      </c>
      <c r="E147" t="s">
        <v>637</v>
      </c>
      <c r="F147">
        <v>0</v>
      </c>
      <c r="G147" s="10">
        <v>38911</v>
      </c>
      <c r="H147">
        <v>21</v>
      </c>
      <c r="I147" t="s">
        <v>81</v>
      </c>
      <c r="J147" t="s">
        <v>132</v>
      </c>
      <c r="K147">
        <v>141</v>
      </c>
      <c r="L147">
        <v>511</v>
      </c>
      <c r="M147">
        <v>51</v>
      </c>
      <c r="N147">
        <v>123</v>
      </c>
      <c r="O147">
        <v>18</v>
      </c>
      <c r="P147">
        <v>3</v>
      </c>
      <c r="Q147">
        <v>5</v>
      </c>
      <c r="R147">
        <v>53</v>
      </c>
      <c r="S147">
        <v>30</v>
      </c>
      <c r="T147">
        <v>106</v>
      </c>
      <c r="U147">
        <v>15</v>
      </c>
      <c r="V147">
        <v>4</v>
      </c>
      <c r="W147" s="9">
        <v>0.24099999999999999</v>
      </c>
      <c r="X147" s="9">
        <v>0.28699999999999998</v>
      </c>
      <c r="Y147" s="9">
        <v>0.317</v>
      </c>
      <c r="Z147" s="9">
        <v>0.60499999999999998</v>
      </c>
      <c r="AA147" s="9">
        <v>0.27</v>
      </c>
      <c r="AB147" t="str">
        <f>VLOOKUP($A147,Bat!$A$4:$A$1998,1,FALSE)</f>
        <v>CFShimpei Takahashi21</v>
      </c>
    </row>
    <row r="148" spans="1:28" x14ac:dyDescent="0.25">
      <c r="A148" t="str">
        <f t="shared" si="2"/>
        <v>SSEd Hardy21</v>
      </c>
      <c r="B148">
        <v>2945</v>
      </c>
      <c r="C148">
        <v>305</v>
      </c>
      <c r="D148" t="s">
        <v>593</v>
      </c>
      <c r="E148" t="s">
        <v>1227</v>
      </c>
      <c r="F148">
        <v>0</v>
      </c>
      <c r="G148" s="10">
        <v>38924</v>
      </c>
      <c r="H148">
        <v>21</v>
      </c>
      <c r="I148" t="s">
        <v>79</v>
      </c>
      <c r="J148" t="s">
        <v>132</v>
      </c>
      <c r="K148">
        <v>209</v>
      </c>
      <c r="L148">
        <v>771</v>
      </c>
      <c r="M148">
        <v>92</v>
      </c>
      <c r="N148">
        <v>162</v>
      </c>
      <c r="O148">
        <v>44</v>
      </c>
      <c r="P148">
        <v>4</v>
      </c>
      <c r="Q148">
        <v>21</v>
      </c>
      <c r="R148">
        <v>86</v>
      </c>
      <c r="S148">
        <v>65</v>
      </c>
      <c r="T148">
        <v>170</v>
      </c>
      <c r="U148">
        <v>8</v>
      </c>
      <c r="V148">
        <v>4</v>
      </c>
      <c r="W148" s="9">
        <v>0.21</v>
      </c>
      <c r="X148" s="9">
        <v>0.27900000000000003</v>
      </c>
      <c r="Y148" s="9">
        <v>0.35899999999999999</v>
      </c>
      <c r="Z148" s="9">
        <v>0.63800000000000001</v>
      </c>
      <c r="AA148" s="9">
        <v>0.28199999999999997</v>
      </c>
      <c r="AB148" t="str">
        <f>VLOOKUP($A148,Bat!$A$4:$A$1998,1,FALSE)</f>
        <v>SSEd Hardy21</v>
      </c>
    </row>
    <row r="149" spans="1:28" x14ac:dyDescent="0.25">
      <c r="A149" t="str">
        <f t="shared" si="2"/>
        <v>LFRonald Lutz18</v>
      </c>
      <c r="B149">
        <v>2283</v>
      </c>
      <c r="C149">
        <v>312</v>
      </c>
      <c r="D149" t="s">
        <v>1373</v>
      </c>
      <c r="E149" t="s">
        <v>1374</v>
      </c>
      <c r="F149">
        <v>0</v>
      </c>
      <c r="G149" s="10">
        <v>40067</v>
      </c>
      <c r="H149">
        <v>18</v>
      </c>
      <c r="I149" t="s">
        <v>55</v>
      </c>
      <c r="J149" t="s">
        <v>132</v>
      </c>
      <c r="K149">
        <v>145</v>
      </c>
      <c r="L149">
        <v>514</v>
      </c>
      <c r="M149">
        <v>58</v>
      </c>
      <c r="N149">
        <v>117</v>
      </c>
      <c r="O149">
        <v>26</v>
      </c>
      <c r="P149">
        <v>1</v>
      </c>
      <c r="Q149">
        <v>29</v>
      </c>
      <c r="R149">
        <v>68</v>
      </c>
      <c r="S149">
        <v>44</v>
      </c>
      <c r="T149">
        <v>152</v>
      </c>
      <c r="U149">
        <v>0</v>
      </c>
      <c r="V149">
        <v>0</v>
      </c>
      <c r="W149" s="9">
        <v>0.22800000000000001</v>
      </c>
      <c r="X149" s="9">
        <v>0.29599999999999999</v>
      </c>
      <c r="Y149" s="9">
        <v>0.45100000000000001</v>
      </c>
      <c r="Z149" s="9">
        <v>0.747</v>
      </c>
      <c r="AA149" s="9">
        <v>0.314</v>
      </c>
      <c r="AB149" t="str">
        <f>VLOOKUP($A149,Bat!$A$4:$A$1998,1,FALSE)</f>
        <v>LFRonald Lutz18</v>
      </c>
    </row>
    <row r="150" spans="1:28" x14ac:dyDescent="0.25">
      <c r="A150" t="str">
        <f t="shared" si="2"/>
        <v>3BKeith Anderson21</v>
      </c>
      <c r="B150">
        <v>14516</v>
      </c>
      <c r="C150">
        <v>321</v>
      </c>
      <c r="D150" t="s">
        <v>987</v>
      </c>
      <c r="E150" t="s">
        <v>228</v>
      </c>
      <c r="F150">
        <v>1700000</v>
      </c>
      <c r="G150" s="10">
        <v>38971</v>
      </c>
      <c r="H150">
        <v>21</v>
      </c>
      <c r="I150" t="s">
        <v>76</v>
      </c>
      <c r="J150" t="s">
        <v>25</v>
      </c>
      <c r="K150">
        <v>192</v>
      </c>
      <c r="L150">
        <v>742</v>
      </c>
      <c r="M150">
        <v>110</v>
      </c>
      <c r="N150">
        <v>214</v>
      </c>
      <c r="O150">
        <v>39</v>
      </c>
      <c r="P150">
        <v>3</v>
      </c>
      <c r="Q150">
        <v>24</v>
      </c>
      <c r="R150">
        <v>112</v>
      </c>
      <c r="S150">
        <v>64</v>
      </c>
      <c r="T150">
        <v>149</v>
      </c>
      <c r="U150">
        <v>1</v>
      </c>
      <c r="V150">
        <v>1</v>
      </c>
      <c r="W150" s="9">
        <v>0.28799999999999998</v>
      </c>
      <c r="X150" s="9">
        <v>0.36</v>
      </c>
      <c r="Y150" s="9">
        <v>0.44600000000000001</v>
      </c>
      <c r="Z150" s="9">
        <v>0.80600000000000005</v>
      </c>
      <c r="AA150" s="9">
        <v>0.35399999999999998</v>
      </c>
      <c r="AB150" t="str">
        <f>VLOOKUP($A150,Bat!$A$4:$A$1998,1,FALSE)</f>
        <v>3BKeith Anderson21</v>
      </c>
    </row>
    <row r="151" spans="1:28" x14ac:dyDescent="0.25">
      <c r="A151" t="str">
        <f t="shared" si="2"/>
        <v>1BGerald MacOnie21</v>
      </c>
      <c r="B151">
        <v>14603</v>
      </c>
      <c r="C151">
        <v>322</v>
      </c>
      <c r="D151" t="s">
        <v>421</v>
      </c>
      <c r="E151" t="s">
        <v>1395</v>
      </c>
      <c r="F151">
        <v>0</v>
      </c>
      <c r="G151">
        <v>39029</v>
      </c>
      <c r="H151">
        <v>21</v>
      </c>
      <c r="I151" t="s">
        <v>94</v>
      </c>
      <c r="J151" t="s">
        <v>43</v>
      </c>
      <c r="K151">
        <v>37</v>
      </c>
      <c r="L151">
        <v>115</v>
      </c>
      <c r="M151">
        <v>6</v>
      </c>
      <c r="N151">
        <v>20</v>
      </c>
      <c r="O151">
        <v>3</v>
      </c>
      <c r="P151">
        <v>0</v>
      </c>
      <c r="Q151">
        <v>0</v>
      </c>
      <c r="R151">
        <v>5</v>
      </c>
      <c r="S151">
        <v>24</v>
      </c>
      <c r="T151">
        <v>33</v>
      </c>
      <c r="U151">
        <v>0</v>
      </c>
      <c r="V151">
        <v>0</v>
      </c>
      <c r="W151" s="9">
        <v>0.17399999999999999</v>
      </c>
      <c r="X151" s="9">
        <v>0.31900000000000001</v>
      </c>
      <c r="Y151" s="9">
        <v>0.2</v>
      </c>
      <c r="Z151" s="9">
        <v>0.51900000000000002</v>
      </c>
      <c r="AA151" s="9">
        <v>0.25900000000000001</v>
      </c>
      <c r="AB151" t="str">
        <f>VLOOKUP($A151,Bat!$A$4:$A$1998,1,FALSE)</f>
        <v>1BGerald MacOnie21</v>
      </c>
    </row>
    <row r="152" spans="1:28" x14ac:dyDescent="0.25">
      <c r="A152" t="str">
        <f t="shared" si="2"/>
        <v>1BPedro Sánchez21</v>
      </c>
      <c r="B152">
        <v>9159</v>
      </c>
      <c r="C152">
        <v>323</v>
      </c>
      <c r="D152" t="s">
        <v>203</v>
      </c>
      <c r="E152" t="s">
        <v>204</v>
      </c>
      <c r="F152">
        <v>0</v>
      </c>
      <c r="G152">
        <v>39140</v>
      </c>
      <c r="H152">
        <v>21</v>
      </c>
      <c r="I152" t="s">
        <v>94</v>
      </c>
      <c r="J152" t="s">
        <v>43</v>
      </c>
      <c r="K152">
        <v>4</v>
      </c>
      <c r="L152">
        <v>7</v>
      </c>
      <c r="M152">
        <v>0</v>
      </c>
      <c r="N152">
        <v>1</v>
      </c>
      <c r="O152">
        <v>1</v>
      </c>
      <c r="P152">
        <v>0</v>
      </c>
      <c r="Q152">
        <v>0</v>
      </c>
      <c r="R152">
        <v>2</v>
      </c>
      <c r="S152">
        <v>0</v>
      </c>
      <c r="T152">
        <v>1</v>
      </c>
      <c r="U152">
        <v>0</v>
      </c>
      <c r="V152">
        <v>0</v>
      </c>
      <c r="W152" s="9">
        <v>0.14299999999999999</v>
      </c>
      <c r="X152" s="9">
        <v>0.14299999999999999</v>
      </c>
      <c r="Y152" s="9">
        <v>0.28599999999999998</v>
      </c>
      <c r="Z152" s="9">
        <v>0.42899999999999999</v>
      </c>
      <c r="AA152" s="9">
        <v>0.155</v>
      </c>
      <c r="AB152" t="str">
        <f>VLOOKUP($A152,Bat!$A$4:$A$1998,1,FALSE)</f>
        <v>1BPedro Sánchez21</v>
      </c>
    </row>
    <row r="153" spans="1:28" x14ac:dyDescent="0.25">
      <c r="A153" t="str">
        <f t="shared" si="2"/>
        <v>2BLen Stanworth21</v>
      </c>
      <c r="B153">
        <v>9247</v>
      </c>
      <c r="C153">
        <v>327</v>
      </c>
      <c r="D153" t="s">
        <v>357</v>
      </c>
      <c r="E153" t="s">
        <v>1659</v>
      </c>
      <c r="F153">
        <v>0</v>
      </c>
      <c r="G153" s="10">
        <v>38994</v>
      </c>
      <c r="H153">
        <v>21</v>
      </c>
      <c r="I153" t="s">
        <v>78</v>
      </c>
      <c r="J153" t="s">
        <v>132</v>
      </c>
      <c r="K153">
        <v>281</v>
      </c>
      <c r="L153">
        <v>942</v>
      </c>
      <c r="M153">
        <v>143</v>
      </c>
      <c r="N153">
        <v>212</v>
      </c>
      <c r="O153">
        <v>39</v>
      </c>
      <c r="P153">
        <v>5</v>
      </c>
      <c r="Q153">
        <v>7</v>
      </c>
      <c r="R153">
        <v>73</v>
      </c>
      <c r="S153">
        <v>147</v>
      </c>
      <c r="T153">
        <v>233</v>
      </c>
      <c r="U153">
        <v>36</v>
      </c>
      <c r="V153">
        <v>15</v>
      </c>
      <c r="W153" s="9">
        <v>0.22500000000000001</v>
      </c>
      <c r="X153" s="9">
        <v>0.34699999999999998</v>
      </c>
      <c r="Y153" s="9">
        <v>0.29899999999999999</v>
      </c>
      <c r="Z153" s="9">
        <v>0.64600000000000002</v>
      </c>
      <c r="AA153" s="9">
        <v>0.30099999999999999</v>
      </c>
      <c r="AB153" t="str">
        <f>VLOOKUP($A153,Bat!$A$4:$A$1998,1,FALSE)</f>
        <v>2BLen Stanworth21</v>
      </c>
    </row>
    <row r="154" spans="1:28" x14ac:dyDescent="0.25">
      <c r="A154" t="str">
        <f t="shared" si="2"/>
        <v>3BManny Flores21</v>
      </c>
      <c r="B154">
        <v>11945</v>
      </c>
      <c r="C154">
        <v>329</v>
      </c>
      <c r="D154" t="s">
        <v>183</v>
      </c>
      <c r="E154" t="s">
        <v>257</v>
      </c>
      <c r="F154">
        <v>0</v>
      </c>
      <c r="G154" s="10">
        <v>39220</v>
      </c>
      <c r="H154">
        <v>21</v>
      </c>
      <c r="I154" t="s">
        <v>76</v>
      </c>
      <c r="J154" t="s">
        <v>132</v>
      </c>
      <c r="K154">
        <v>147</v>
      </c>
      <c r="L154">
        <v>532</v>
      </c>
      <c r="M154">
        <v>44</v>
      </c>
      <c r="N154">
        <v>120</v>
      </c>
      <c r="O154">
        <v>29</v>
      </c>
      <c r="P154">
        <v>5</v>
      </c>
      <c r="Q154">
        <v>10</v>
      </c>
      <c r="R154">
        <v>46</v>
      </c>
      <c r="S154">
        <v>42</v>
      </c>
      <c r="T154">
        <v>143</v>
      </c>
      <c r="U154">
        <v>9</v>
      </c>
      <c r="V154">
        <v>4</v>
      </c>
      <c r="W154" s="9">
        <v>0.22600000000000001</v>
      </c>
      <c r="X154" s="9">
        <v>0.28100000000000003</v>
      </c>
      <c r="Y154" s="9">
        <v>0.35499999999999998</v>
      </c>
      <c r="Z154" s="9">
        <v>0.63700000000000001</v>
      </c>
      <c r="AA154" s="9">
        <v>0.27800000000000002</v>
      </c>
      <c r="AB154" t="str">
        <f>VLOOKUP($A154,Bat!$A$4:$A$1998,1,FALSE)</f>
        <v>3BManny Flores21</v>
      </c>
    </row>
    <row r="155" spans="1:28" x14ac:dyDescent="0.25">
      <c r="A155" t="str">
        <f t="shared" si="2"/>
        <v>LFJason Coleman21</v>
      </c>
      <c r="B155">
        <v>9201</v>
      </c>
      <c r="C155">
        <v>335</v>
      </c>
      <c r="D155" t="s">
        <v>195</v>
      </c>
      <c r="E155" t="s">
        <v>910</v>
      </c>
      <c r="F155">
        <v>0</v>
      </c>
      <c r="G155" s="10">
        <v>39234</v>
      </c>
      <c r="H155">
        <v>21</v>
      </c>
      <c r="I155" t="s">
        <v>55</v>
      </c>
      <c r="J155" t="s">
        <v>132</v>
      </c>
      <c r="K155">
        <v>176</v>
      </c>
      <c r="L155">
        <v>593</v>
      </c>
      <c r="M155">
        <v>65</v>
      </c>
      <c r="N155">
        <v>140</v>
      </c>
      <c r="O155">
        <v>23</v>
      </c>
      <c r="P155">
        <v>0</v>
      </c>
      <c r="Q155">
        <v>26</v>
      </c>
      <c r="R155">
        <v>88</v>
      </c>
      <c r="S155">
        <v>63</v>
      </c>
      <c r="T155">
        <v>184</v>
      </c>
      <c r="U155">
        <v>1</v>
      </c>
      <c r="V155">
        <v>0</v>
      </c>
      <c r="W155" s="9">
        <v>0.23599999999999999</v>
      </c>
      <c r="X155" s="9">
        <v>0.317</v>
      </c>
      <c r="Y155" s="9">
        <v>0.40600000000000003</v>
      </c>
      <c r="Z155" s="9">
        <v>0.72299999999999998</v>
      </c>
      <c r="AA155" s="9">
        <v>0.31900000000000001</v>
      </c>
      <c r="AB155" t="str">
        <f>VLOOKUP($A155,Bat!$A$4:$A$1998,1,FALSE)</f>
        <v>LFJason Coleman21</v>
      </c>
    </row>
    <row r="156" spans="1:28" x14ac:dyDescent="0.25">
      <c r="A156" t="str">
        <f t="shared" si="2"/>
        <v>1BJohn Baxter18</v>
      </c>
      <c r="B156">
        <v>7529</v>
      </c>
      <c r="C156">
        <v>336</v>
      </c>
      <c r="D156" t="s">
        <v>213</v>
      </c>
      <c r="E156" t="s">
        <v>495</v>
      </c>
      <c r="F156">
        <v>0</v>
      </c>
      <c r="G156" s="10">
        <v>40187</v>
      </c>
      <c r="H156">
        <v>18</v>
      </c>
      <c r="I156" t="s">
        <v>94</v>
      </c>
      <c r="J156" t="s">
        <v>132</v>
      </c>
      <c r="K156">
        <v>155</v>
      </c>
      <c r="L156">
        <v>531</v>
      </c>
      <c r="M156">
        <v>64</v>
      </c>
      <c r="N156">
        <v>106</v>
      </c>
      <c r="O156">
        <v>15</v>
      </c>
      <c r="P156">
        <v>1</v>
      </c>
      <c r="Q156">
        <v>21</v>
      </c>
      <c r="R156">
        <v>47</v>
      </c>
      <c r="S156">
        <v>40</v>
      </c>
      <c r="T156">
        <v>142</v>
      </c>
      <c r="U156">
        <v>0</v>
      </c>
      <c r="V156">
        <v>0</v>
      </c>
      <c r="W156" s="9">
        <v>0.2</v>
      </c>
      <c r="X156" s="9">
        <v>0.26200000000000001</v>
      </c>
      <c r="Y156" s="9">
        <v>0.35</v>
      </c>
      <c r="Z156" s="9">
        <v>0.61199999999999999</v>
      </c>
      <c r="AA156" s="9">
        <v>0.26900000000000002</v>
      </c>
      <c r="AB156" t="str">
        <f>VLOOKUP($A156,Bat!$A$4:$A$1998,1,FALSE)</f>
        <v>1BJohn Baxter18</v>
      </c>
    </row>
    <row r="157" spans="1:28" x14ac:dyDescent="0.25">
      <c r="A157" t="str">
        <f t="shared" si="2"/>
        <v>3BBrandon Neumann24</v>
      </c>
      <c r="B157">
        <v>14664</v>
      </c>
      <c r="C157">
        <v>337</v>
      </c>
      <c r="D157" t="s">
        <v>913</v>
      </c>
      <c r="E157" t="s">
        <v>1493</v>
      </c>
      <c r="F157">
        <v>0</v>
      </c>
      <c r="G157">
        <v>38060</v>
      </c>
      <c r="H157">
        <v>24</v>
      </c>
      <c r="I157" t="s">
        <v>76</v>
      </c>
      <c r="J157" t="s">
        <v>132</v>
      </c>
      <c r="K157">
        <v>113</v>
      </c>
      <c r="L157">
        <v>168</v>
      </c>
      <c r="M157">
        <v>19</v>
      </c>
      <c r="N157">
        <v>38</v>
      </c>
      <c r="O157">
        <v>7</v>
      </c>
      <c r="P157">
        <v>0</v>
      </c>
      <c r="Q157">
        <v>1</v>
      </c>
      <c r="R157">
        <v>16</v>
      </c>
      <c r="S157">
        <v>23</v>
      </c>
      <c r="T157">
        <v>35</v>
      </c>
      <c r="U157">
        <v>5</v>
      </c>
      <c r="V157">
        <v>2</v>
      </c>
      <c r="W157" s="9">
        <v>0.22600000000000001</v>
      </c>
      <c r="X157" s="9">
        <v>0.33</v>
      </c>
      <c r="Y157" s="9">
        <v>0.28599999999999998</v>
      </c>
      <c r="Z157" s="9">
        <v>0.61599999999999999</v>
      </c>
      <c r="AA157" s="9">
        <v>0.28599999999999998</v>
      </c>
      <c r="AB157" t="str">
        <f>VLOOKUP($A157,Bat!$A$4:$A$1998,1,FALSE)</f>
        <v>3BBrandon Neumann24</v>
      </c>
    </row>
    <row r="158" spans="1:28" x14ac:dyDescent="0.25">
      <c r="A158" t="str">
        <f t="shared" si="2"/>
        <v>1BRicardo Galindo20</v>
      </c>
      <c r="B158">
        <v>14725</v>
      </c>
      <c r="C158">
        <v>338</v>
      </c>
      <c r="D158" t="s">
        <v>201</v>
      </c>
      <c r="E158" t="s">
        <v>1181</v>
      </c>
      <c r="F158">
        <v>0</v>
      </c>
      <c r="G158">
        <v>39239</v>
      </c>
      <c r="H158">
        <v>20</v>
      </c>
      <c r="I158" t="s">
        <v>94</v>
      </c>
      <c r="J158" t="s">
        <v>43</v>
      </c>
      <c r="K158">
        <v>1</v>
      </c>
      <c r="L158">
        <v>1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1</v>
      </c>
      <c r="U158">
        <v>0</v>
      </c>
      <c r="V158">
        <v>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t="str">
        <f>VLOOKUP($A158,Bat!$A$4:$A$1998,1,FALSE)</f>
        <v>1BRicardo Galindo20</v>
      </c>
    </row>
    <row r="159" spans="1:28" x14ac:dyDescent="0.25">
      <c r="A159" t="str">
        <f t="shared" si="2"/>
        <v>C-Jai Torley21</v>
      </c>
      <c r="B159">
        <v>11209</v>
      </c>
      <c r="C159">
        <v>342</v>
      </c>
      <c r="D159" t="s">
        <v>1697</v>
      </c>
      <c r="E159" t="s">
        <v>1698</v>
      </c>
      <c r="F159">
        <v>0</v>
      </c>
      <c r="G159" s="10">
        <v>39033</v>
      </c>
      <c r="H159">
        <v>21</v>
      </c>
      <c r="I159" t="s">
        <v>93</v>
      </c>
      <c r="J159" t="s">
        <v>132</v>
      </c>
      <c r="K159">
        <v>157</v>
      </c>
      <c r="L159">
        <v>558</v>
      </c>
      <c r="M159">
        <v>72</v>
      </c>
      <c r="N159">
        <v>128</v>
      </c>
      <c r="O159">
        <v>40</v>
      </c>
      <c r="P159">
        <v>0</v>
      </c>
      <c r="Q159">
        <v>18</v>
      </c>
      <c r="R159">
        <v>70</v>
      </c>
      <c r="S159">
        <v>51</v>
      </c>
      <c r="T159">
        <v>137</v>
      </c>
      <c r="U159">
        <v>0</v>
      </c>
      <c r="V159">
        <v>0</v>
      </c>
      <c r="W159" s="9">
        <v>0.22900000000000001</v>
      </c>
      <c r="X159" s="9">
        <v>0.31</v>
      </c>
      <c r="Y159" s="9">
        <v>0.39800000000000002</v>
      </c>
      <c r="Z159" s="9">
        <v>0.70799999999999996</v>
      </c>
      <c r="AA159" s="9">
        <v>0.31</v>
      </c>
      <c r="AB159" t="str">
        <f>VLOOKUP($A159,Bat!$A$4:$A$1998,1,FALSE)</f>
        <v>C-Jai Torley21</v>
      </c>
    </row>
    <row r="160" spans="1:28" x14ac:dyDescent="0.25">
      <c r="A160" t="str">
        <f t="shared" si="2"/>
        <v>1BCristo Torres22</v>
      </c>
      <c r="B160">
        <v>2139</v>
      </c>
      <c r="C160">
        <v>343</v>
      </c>
      <c r="D160" t="s">
        <v>1127</v>
      </c>
      <c r="E160" t="s">
        <v>283</v>
      </c>
      <c r="F160">
        <v>0</v>
      </c>
      <c r="G160" s="10">
        <v>38818</v>
      </c>
      <c r="H160">
        <v>22</v>
      </c>
      <c r="I160" t="s">
        <v>94</v>
      </c>
      <c r="J160" t="s">
        <v>132</v>
      </c>
      <c r="K160">
        <v>163</v>
      </c>
      <c r="L160">
        <v>571</v>
      </c>
      <c r="M160">
        <v>59</v>
      </c>
      <c r="N160">
        <v>127</v>
      </c>
      <c r="O160">
        <v>20</v>
      </c>
      <c r="P160">
        <v>1</v>
      </c>
      <c r="Q160">
        <v>10</v>
      </c>
      <c r="R160">
        <v>46</v>
      </c>
      <c r="S160">
        <v>64</v>
      </c>
      <c r="T160">
        <v>155</v>
      </c>
      <c r="U160">
        <v>0</v>
      </c>
      <c r="V160">
        <v>3</v>
      </c>
      <c r="W160" s="9">
        <v>0.222</v>
      </c>
      <c r="X160" s="9">
        <v>0.30499999999999999</v>
      </c>
      <c r="Y160" s="9">
        <v>0.314</v>
      </c>
      <c r="Z160" s="9">
        <v>0.61899999999999999</v>
      </c>
      <c r="AA160" s="9">
        <v>0.28199999999999997</v>
      </c>
      <c r="AB160" t="str">
        <f>VLOOKUP($A160,Bat!$A$4:$A$1998,1,FALSE)</f>
        <v>1BCristo Torres22</v>
      </c>
    </row>
    <row r="161" spans="1:28" x14ac:dyDescent="0.25">
      <c r="A161" t="str">
        <f t="shared" si="2"/>
        <v>SSToshiaki Kokawa21</v>
      </c>
      <c r="B161">
        <v>11527</v>
      </c>
      <c r="C161">
        <v>350</v>
      </c>
      <c r="D161" t="s">
        <v>1325</v>
      </c>
      <c r="E161" t="s">
        <v>642</v>
      </c>
      <c r="F161">
        <v>0</v>
      </c>
      <c r="G161" s="10">
        <v>39131</v>
      </c>
      <c r="H161">
        <v>21</v>
      </c>
      <c r="I161" t="s">
        <v>79</v>
      </c>
      <c r="J161" t="s">
        <v>132</v>
      </c>
      <c r="K161">
        <v>167</v>
      </c>
      <c r="L161">
        <v>547</v>
      </c>
      <c r="M161">
        <v>65</v>
      </c>
      <c r="N161">
        <v>137</v>
      </c>
      <c r="O161">
        <v>29</v>
      </c>
      <c r="P161">
        <v>3</v>
      </c>
      <c r="Q161">
        <v>12</v>
      </c>
      <c r="R161">
        <v>58</v>
      </c>
      <c r="S161">
        <v>43</v>
      </c>
      <c r="T161">
        <v>107</v>
      </c>
      <c r="U161">
        <v>8</v>
      </c>
      <c r="V161">
        <v>4</v>
      </c>
      <c r="W161" s="9">
        <v>0.251</v>
      </c>
      <c r="X161" s="9">
        <v>0.316</v>
      </c>
      <c r="Y161" s="9">
        <v>0.38</v>
      </c>
      <c r="Z161" s="9">
        <v>0.69599999999999995</v>
      </c>
      <c r="AA161" s="9">
        <v>0.30399999999999999</v>
      </c>
      <c r="AB161" t="str">
        <f>VLOOKUP($A161,Bat!$A$4:$A$1998,1,FALSE)</f>
        <v>SSToshiaki Kokawa21</v>
      </c>
    </row>
    <row r="162" spans="1:28" x14ac:dyDescent="0.25">
      <c r="A162" t="str">
        <f t="shared" si="2"/>
        <v>CFJoey Steele21</v>
      </c>
      <c r="B162">
        <v>9193</v>
      </c>
      <c r="C162">
        <v>351</v>
      </c>
      <c r="D162" t="s">
        <v>1616</v>
      </c>
      <c r="E162" t="s">
        <v>538</v>
      </c>
      <c r="F162">
        <v>1800000</v>
      </c>
      <c r="G162" s="10">
        <v>39023</v>
      </c>
      <c r="H162">
        <v>21</v>
      </c>
      <c r="I162" t="s">
        <v>81</v>
      </c>
      <c r="J162" t="s">
        <v>132</v>
      </c>
      <c r="K162">
        <v>177</v>
      </c>
      <c r="L162">
        <v>601</v>
      </c>
      <c r="M162">
        <v>58</v>
      </c>
      <c r="N162">
        <v>131</v>
      </c>
      <c r="O162">
        <v>11</v>
      </c>
      <c r="P162">
        <v>1</v>
      </c>
      <c r="Q162">
        <v>6</v>
      </c>
      <c r="R162">
        <v>55</v>
      </c>
      <c r="S162">
        <v>50</v>
      </c>
      <c r="T162">
        <v>129</v>
      </c>
      <c r="U162">
        <v>8</v>
      </c>
      <c r="V162">
        <v>2</v>
      </c>
      <c r="W162" s="9">
        <v>0.218</v>
      </c>
      <c r="X162" s="9">
        <v>0.27900000000000003</v>
      </c>
      <c r="Y162" s="9">
        <v>0.27</v>
      </c>
      <c r="Z162" s="9">
        <v>0.54800000000000004</v>
      </c>
      <c r="AA162" s="9">
        <v>0.247</v>
      </c>
      <c r="AB162" t="str">
        <f>VLOOKUP($A162,Bat!$A$4:$A$1998,1,FALSE)</f>
        <v>CFJoey Steele21</v>
      </c>
    </row>
    <row r="163" spans="1:28" x14ac:dyDescent="0.25">
      <c r="A163" t="str">
        <f t="shared" si="2"/>
        <v>1BRichard Jensen22</v>
      </c>
      <c r="B163">
        <v>5388</v>
      </c>
      <c r="C163">
        <v>352</v>
      </c>
      <c r="D163" t="s">
        <v>134</v>
      </c>
      <c r="E163" t="s">
        <v>1283</v>
      </c>
      <c r="F163">
        <v>2400000</v>
      </c>
      <c r="G163">
        <v>38512</v>
      </c>
      <c r="H163">
        <v>22</v>
      </c>
      <c r="I163" t="s">
        <v>94</v>
      </c>
      <c r="J163" t="s">
        <v>43</v>
      </c>
      <c r="K163">
        <v>21</v>
      </c>
      <c r="L163">
        <v>39</v>
      </c>
      <c r="M163">
        <v>1</v>
      </c>
      <c r="N163">
        <v>8</v>
      </c>
      <c r="O163">
        <v>1</v>
      </c>
      <c r="P163">
        <v>0</v>
      </c>
      <c r="Q163">
        <v>0</v>
      </c>
      <c r="R163">
        <v>1</v>
      </c>
      <c r="S163">
        <v>3</v>
      </c>
      <c r="T163">
        <v>9</v>
      </c>
      <c r="U163">
        <v>0</v>
      </c>
      <c r="V163">
        <v>0</v>
      </c>
      <c r="W163" s="9">
        <v>0.20499999999999999</v>
      </c>
      <c r="X163" s="9">
        <v>0.27300000000000002</v>
      </c>
      <c r="Y163" s="9">
        <v>0.23100000000000001</v>
      </c>
      <c r="Z163" s="9">
        <v>0.503</v>
      </c>
      <c r="AA163" s="9">
        <v>0.23699999999999999</v>
      </c>
      <c r="AB163" t="str">
        <f>VLOOKUP($A163,Bat!$A$4:$A$1998,1,FALSE)</f>
        <v>1BRichard Jensen22</v>
      </c>
    </row>
    <row r="164" spans="1:28" x14ac:dyDescent="0.25">
      <c r="A164" t="str">
        <f t="shared" si="2"/>
        <v>C-Robinson Martínez21</v>
      </c>
      <c r="B164">
        <v>16083</v>
      </c>
      <c r="C164">
        <v>354</v>
      </c>
      <c r="D164" t="s">
        <v>258</v>
      </c>
      <c r="E164" t="s">
        <v>205</v>
      </c>
      <c r="F164">
        <v>0</v>
      </c>
      <c r="G164">
        <v>39090</v>
      </c>
      <c r="H164">
        <v>21</v>
      </c>
      <c r="I164" t="s">
        <v>93</v>
      </c>
      <c r="J164" t="s">
        <v>132</v>
      </c>
      <c r="K164">
        <v>116</v>
      </c>
      <c r="L164">
        <v>314</v>
      </c>
      <c r="M164">
        <v>34</v>
      </c>
      <c r="N164">
        <v>76</v>
      </c>
      <c r="O164">
        <v>21</v>
      </c>
      <c r="P164">
        <v>0</v>
      </c>
      <c r="Q164">
        <v>8</v>
      </c>
      <c r="R164">
        <v>34</v>
      </c>
      <c r="S164">
        <v>28</v>
      </c>
      <c r="T164">
        <v>103</v>
      </c>
      <c r="U164">
        <v>0</v>
      </c>
      <c r="V164">
        <v>0</v>
      </c>
      <c r="W164" s="9">
        <v>0.24199999999999999</v>
      </c>
      <c r="X164" s="9">
        <v>0.32</v>
      </c>
      <c r="Y164" s="9">
        <v>0.38500000000000001</v>
      </c>
      <c r="Z164" s="9">
        <v>0.70599999999999996</v>
      </c>
      <c r="AA164" s="9">
        <v>0.314</v>
      </c>
      <c r="AB164" t="str">
        <f>VLOOKUP($A164,Bat!$A$4:$A$1998,1,FALSE)</f>
        <v>C-Robinson Martínez21</v>
      </c>
    </row>
    <row r="165" spans="1:28" x14ac:dyDescent="0.25">
      <c r="A165" t="str">
        <f t="shared" si="2"/>
        <v>C-Ellis Nock21</v>
      </c>
      <c r="B165">
        <v>16061</v>
      </c>
      <c r="C165">
        <v>355</v>
      </c>
      <c r="D165" t="s">
        <v>645</v>
      </c>
      <c r="E165" t="s">
        <v>935</v>
      </c>
      <c r="F165">
        <v>0</v>
      </c>
      <c r="G165" s="10">
        <v>39027</v>
      </c>
      <c r="H165">
        <v>21</v>
      </c>
      <c r="I165" t="s">
        <v>93</v>
      </c>
      <c r="J165" t="s">
        <v>132</v>
      </c>
      <c r="K165">
        <v>179</v>
      </c>
      <c r="L165">
        <v>699</v>
      </c>
      <c r="M165">
        <v>89</v>
      </c>
      <c r="N165">
        <v>199</v>
      </c>
      <c r="O165">
        <v>44</v>
      </c>
      <c r="P165">
        <v>0</v>
      </c>
      <c r="Q165">
        <v>18</v>
      </c>
      <c r="R165">
        <v>77</v>
      </c>
      <c r="S165">
        <v>61</v>
      </c>
      <c r="T165">
        <v>140</v>
      </c>
      <c r="U165">
        <v>0</v>
      </c>
      <c r="V165">
        <v>0</v>
      </c>
      <c r="W165" s="9">
        <v>0.28499999999999998</v>
      </c>
      <c r="X165" s="9">
        <v>0.34399999999999997</v>
      </c>
      <c r="Y165" s="9">
        <v>0.42499999999999999</v>
      </c>
      <c r="Z165" s="9">
        <v>0.76900000000000002</v>
      </c>
      <c r="AA165" s="9">
        <v>0.33800000000000002</v>
      </c>
      <c r="AB165" t="str">
        <f>VLOOKUP($A165,Bat!$A$4:$A$1998,1,FALSE)</f>
        <v>C-Ellis Nock21</v>
      </c>
    </row>
    <row r="166" spans="1:28" x14ac:dyDescent="0.25">
      <c r="A166" t="str">
        <f t="shared" si="2"/>
        <v>LFDaiki Sasaki21</v>
      </c>
      <c r="B166">
        <v>9231</v>
      </c>
      <c r="C166">
        <v>357</v>
      </c>
      <c r="D166" t="s">
        <v>1627</v>
      </c>
      <c r="E166" t="s">
        <v>473</v>
      </c>
      <c r="F166">
        <v>0</v>
      </c>
      <c r="G166" s="10">
        <v>38991</v>
      </c>
      <c r="H166">
        <v>21</v>
      </c>
      <c r="I166" t="s">
        <v>55</v>
      </c>
      <c r="J166" t="s">
        <v>132</v>
      </c>
      <c r="K166">
        <v>253</v>
      </c>
      <c r="L166">
        <v>921</v>
      </c>
      <c r="M166">
        <v>126</v>
      </c>
      <c r="N166">
        <v>214</v>
      </c>
      <c r="O166">
        <v>26</v>
      </c>
      <c r="P166">
        <v>5</v>
      </c>
      <c r="Q166">
        <v>19</v>
      </c>
      <c r="R166">
        <v>84</v>
      </c>
      <c r="S166">
        <v>112</v>
      </c>
      <c r="T166">
        <v>249</v>
      </c>
      <c r="U166">
        <v>30</v>
      </c>
      <c r="V166">
        <v>24</v>
      </c>
      <c r="W166" s="9">
        <v>0.23200000000000001</v>
      </c>
      <c r="X166" s="9">
        <v>0.32100000000000001</v>
      </c>
      <c r="Y166" s="9">
        <v>0.33300000000000002</v>
      </c>
      <c r="Z166" s="9">
        <v>0.65400000000000003</v>
      </c>
      <c r="AA166" s="9">
        <v>0.29199999999999998</v>
      </c>
      <c r="AB166" t="str">
        <f>VLOOKUP($A166,Bat!$A$4:$A$1998,1,FALSE)</f>
        <v>LFDaiki Sasaki21</v>
      </c>
    </row>
    <row r="167" spans="1:28" x14ac:dyDescent="0.25">
      <c r="A167" t="str">
        <f t="shared" si="2"/>
        <v>C-Chris Riley21</v>
      </c>
      <c r="B167">
        <v>9683</v>
      </c>
      <c r="C167">
        <v>369</v>
      </c>
      <c r="D167" t="s">
        <v>212</v>
      </c>
      <c r="E167" t="s">
        <v>834</v>
      </c>
      <c r="F167">
        <v>0</v>
      </c>
      <c r="G167">
        <v>39189</v>
      </c>
      <c r="H167">
        <v>21</v>
      </c>
      <c r="I167" t="s">
        <v>93</v>
      </c>
      <c r="J167" t="s">
        <v>132</v>
      </c>
      <c r="K167">
        <v>136</v>
      </c>
      <c r="L167">
        <v>455</v>
      </c>
      <c r="M167">
        <v>44</v>
      </c>
      <c r="N167">
        <v>90</v>
      </c>
      <c r="O167">
        <v>20</v>
      </c>
      <c r="P167">
        <v>0</v>
      </c>
      <c r="Q167">
        <v>16</v>
      </c>
      <c r="R167">
        <v>49</v>
      </c>
      <c r="S167">
        <v>34</v>
      </c>
      <c r="T167">
        <v>118</v>
      </c>
      <c r="U167">
        <v>0</v>
      </c>
      <c r="V167">
        <v>0</v>
      </c>
      <c r="W167" s="9">
        <v>0.19800000000000001</v>
      </c>
      <c r="X167" s="9">
        <v>0.26300000000000001</v>
      </c>
      <c r="Y167" s="9">
        <v>0.34699999999999998</v>
      </c>
      <c r="Z167" s="9">
        <v>0.61</v>
      </c>
      <c r="AA167" s="9">
        <v>0.26400000000000001</v>
      </c>
      <c r="AB167" t="str">
        <f>VLOOKUP($A167,Bat!$A$4:$A$1998,1,FALSE)</f>
        <v>C-Chris Riley21</v>
      </c>
    </row>
    <row r="168" spans="1:28" x14ac:dyDescent="0.25">
      <c r="A168" t="str">
        <f t="shared" si="2"/>
        <v>1BFarquhar MacCrum21</v>
      </c>
      <c r="B168">
        <v>9069</v>
      </c>
      <c r="C168">
        <v>370</v>
      </c>
      <c r="D168" t="s">
        <v>1382</v>
      </c>
      <c r="E168" t="s">
        <v>1383</v>
      </c>
      <c r="F168">
        <v>0</v>
      </c>
      <c r="G168" s="10">
        <v>39089</v>
      </c>
      <c r="H168">
        <v>21</v>
      </c>
      <c r="I168" t="s">
        <v>94</v>
      </c>
      <c r="J168" t="s">
        <v>43</v>
      </c>
      <c r="K168">
        <v>131</v>
      </c>
      <c r="L168">
        <v>496</v>
      </c>
      <c r="M168">
        <v>61</v>
      </c>
      <c r="N168">
        <v>126</v>
      </c>
      <c r="O168">
        <v>19</v>
      </c>
      <c r="P168">
        <v>0</v>
      </c>
      <c r="Q168">
        <v>11</v>
      </c>
      <c r="R168">
        <v>69</v>
      </c>
      <c r="S168">
        <v>43</v>
      </c>
      <c r="T168">
        <v>102</v>
      </c>
      <c r="U168">
        <v>1</v>
      </c>
      <c r="V168">
        <v>0</v>
      </c>
      <c r="W168" s="9">
        <v>0.254</v>
      </c>
      <c r="X168" s="9">
        <v>0.313</v>
      </c>
      <c r="Y168" s="9">
        <v>0.35899999999999999</v>
      </c>
      <c r="Z168" s="9">
        <v>0.67200000000000004</v>
      </c>
      <c r="AA168" s="9">
        <v>0.29799999999999999</v>
      </c>
      <c r="AB168" t="str">
        <f>VLOOKUP($A168,Bat!$A$4:$A$1998,1,FALSE)</f>
        <v>1BFarquhar MacCrum21</v>
      </c>
    </row>
    <row r="169" spans="1:28" x14ac:dyDescent="0.25">
      <c r="A169" t="str">
        <f t="shared" si="2"/>
        <v>1BBob Buchanan18</v>
      </c>
      <c r="B169">
        <v>6419</v>
      </c>
      <c r="C169">
        <v>371</v>
      </c>
      <c r="D169" t="s">
        <v>191</v>
      </c>
      <c r="E169" t="s">
        <v>1064</v>
      </c>
      <c r="F169">
        <v>0</v>
      </c>
      <c r="G169" s="10">
        <v>40269</v>
      </c>
      <c r="H169">
        <v>18</v>
      </c>
      <c r="I169" t="s">
        <v>94</v>
      </c>
      <c r="J169" t="s">
        <v>43</v>
      </c>
      <c r="K169">
        <v>207</v>
      </c>
      <c r="L169">
        <v>680</v>
      </c>
      <c r="M169">
        <v>80</v>
      </c>
      <c r="N169">
        <v>137</v>
      </c>
      <c r="O169">
        <v>22</v>
      </c>
      <c r="P169">
        <v>2</v>
      </c>
      <c r="Q169">
        <v>33</v>
      </c>
      <c r="R169">
        <v>88</v>
      </c>
      <c r="S169">
        <v>70</v>
      </c>
      <c r="T169">
        <v>214</v>
      </c>
      <c r="U169">
        <v>2</v>
      </c>
      <c r="V169">
        <v>2</v>
      </c>
      <c r="W169" s="9">
        <v>0.20200000000000001</v>
      </c>
      <c r="X169" s="9">
        <v>0.28000000000000003</v>
      </c>
      <c r="Y169" s="9">
        <v>0.38500000000000001</v>
      </c>
      <c r="Z169" s="9">
        <v>0.66500000000000004</v>
      </c>
      <c r="AA169" s="9">
        <v>0.28899999999999998</v>
      </c>
      <c r="AB169" t="str">
        <f>VLOOKUP($A169,Bat!$A$4:$A$1998,1,FALSE)</f>
        <v>1BBob Buchanan18</v>
      </c>
    </row>
    <row r="170" spans="1:28" x14ac:dyDescent="0.25">
      <c r="A170" t="str">
        <f t="shared" si="2"/>
        <v>RFRaúl Enríquez22</v>
      </c>
      <c r="B170">
        <v>13261</v>
      </c>
      <c r="C170">
        <v>372</v>
      </c>
      <c r="D170" t="s">
        <v>233</v>
      </c>
      <c r="E170" t="s">
        <v>775</v>
      </c>
      <c r="F170">
        <v>0</v>
      </c>
      <c r="G170" s="10">
        <v>38583</v>
      </c>
      <c r="H170">
        <v>22</v>
      </c>
      <c r="I170" t="s">
        <v>73</v>
      </c>
      <c r="J170" t="s">
        <v>132</v>
      </c>
      <c r="K170">
        <v>282</v>
      </c>
      <c r="L170">
        <v>940</v>
      </c>
      <c r="M170">
        <v>135</v>
      </c>
      <c r="N170">
        <v>215</v>
      </c>
      <c r="O170">
        <v>29</v>
      </c>
      <c r="P170">
        <v>4</v>
      </c>
      <c r="Q170">
        <v>17</v>
      </c>
      <c r="R170">
        <v>91</v>
      </c>
      <c r="S170">
        <v>131</v>
      </c>
      <c r="T170">
        <v>247</v>
      </c>
      <c r="U170">
        <v>12</v>
      </c>
      <c r="V170">
        <v>7</v>
      </c>
      <c r="W170" s="9">
        <v>0.22900000000000001</v>
      </c>
      <c r="X170" s="9">
        <v>0.33100000000000002</v>
      </c>
      <c r="Y170" s="9">
        <v>0.32200000000000001</v>
      </c>
      <c r="Z170" s="9">
        <v>0.65300000000000002</v>
      </c>
      <c r="AA170" s="9">
        <v>0.30099999999999999</v>
      </c>
      <c r="AB170" t="str">
        <f>VLOOKUP($A170,Bat!$A$4:$A$1998,1,FALSE)</f>
        <v>RFRaúl Enríquez22</v>
      </c>
    </row>
    <row r="171" spans="1:28" x14ac:dyDescent="0.25">
      <c r="A171" t="str">
        <f t="shared" si="2"/>
        <v>1BEwan Macinnes18</v>
      </c>
      <c r="B171">
        <v>7472</v>
      </c>
      <c r="C171">
        <v>373</v>
      </c>
      <c r="D171" t="s">
        <v>627</v>
      </c>
      <c r="E171" t="s">
        <v>1388</v>
      </c>
      <c r="F171">
        <v>0</v>
      </c>
      <c r="G171" s="10">
        <v>39983</v>
      </c>
      <c r="H171">
        <v>18</v>
      </c>
      <c r="I171" t="s">
        <v>94</v>
      </c>
      <c r="J171" t="s">
        <v>132</v>
      </c>
      <c r="K171">
        <v>146</v>
      </c>
      <c r="L171">
        <v>511</v>
      </c>
      <c r="M171">
        <v>60</v>
      </c>
      <c r="N171">
        <v>123</v>
      </c>
      <c r="O171">
        <v>30</v>
      </c>
      <c r="P171">
        <v>1</v>
      </c>
      <c r="Q171">
        <v>20</v>
      </c>
      <c r="R171">
        <v>54</v>
      </c>
      <c r="S171">
        <v>37</v>
      </c>
      <c r="T171">
        <v>136</v>
      </c>
      <c r="U171">
        <v>0</v>
      </c>
      <c r="V171">
        <v>0</v>
      </c>
      <c r="W171" s="9">
        <v>0.24099999999999999</v>
      </c>
      <c r="X171" s="9">
        <v>0.30299999999999999</v>
      </c>
      <c r="Y171" s="9">
        <v>0.42099999999999999</v>
      </c>
      <c r="Z171" s="9">
        <v>0.72299999999999998</v>
      </c>
      <c r="AA171" s="9">
        <v>0.314</v>
      </c>
      <c r="AB171" t="str">
        <f>VLOOKUP($A171,Bat!$A$4:$A$1998,1,FALSE)</f>
        <v>1BEwan Macinnes18</v>
      </c>
    </row>
    <row r="172" spans="1:28" x14ac:dyDescent="0.25">
      <c r="A172" t="str">
        <f t="shared" si="2"/>
        <v>CFJeffrey Whittier21</v>
      </c>
      <c r="B172">
        <v>9138</v>
      </c>
      <c r="C172">
        <v>375</v>
      </c>
      <c r="D172" t="s">
        <v>662</v>
      </c>
      <c r="E172" t="s">
        <v>1737</v>
      </c>
      <c r="F172">
        <v>0</v>
      </c>
      <c r="G172" s="10">
        <v>39127</v>
      </c>
      <c r="H172">
        <v>21</v>
      </c>
      <c r="I172" t="s">
        <v>81</v>
      </c>
      <c r="J172" t="s">
        <v>132</v>
      </c>
      <c r="K172">
        <v>147</v>
      </c>
      <c r="L172">
        <v>467</v>
      </c>
      <c r="M172">
        <v>52</v>
      </c>
      <c r="N172">
        <v>97</v>
      </c>
      <c r="O172">
        <v>27</v>
      </c>
      <c r="P172">
        <v>3</v>
      </c>
      <c r="Q172">
        <v>9</v>
      </c>
      <c r="R172">
        <v>36</v>
      </c>
      <c r="S172">
        <v>43</v>
      </c>
      <c r="T172">
        <v>122</v>
      </c>
      <c r="U172">
        <v>12</v>
      </c>
      <c r="V172">
        <v>7</v>
      </c>
      <c r="W172" s="9">
        <v>0.20799999999999999</v>
      </c>
      <c r="X172" s="9">
        <v>0.28100000000000003</v>
      </c>
      <c r="Y172" s="9">
        <v>0.33600000000000002</v>
      </c>
      <c r="Z172" s="9">
        <v>0.61699999999999999</v>
      </c>
      <c r="AA172" s="9">
        <v>0.26900000000000002</v>
      </c>
      <c r="AB172" t="str">
        <f>VLOOKUP($A172,Bat!$A$4:$A$1998,1,FALSE)</f>
        <v>CFJeffrey Whittier21</v>
      </c>
    </row>
    <row r="173" spans="1:28" x14ac:dyDescent="0.25">
      <c r="A173" t="str">
        <f t="shared" si="2"/>
        <v>1BBen Clay21</v>
      </c>
      <c r="B173">
        <v>14745</v>
      </c>
      <c r="C173">
        <v>380</v>
      </c>
      <c r="D173" t="s">
        <v>481</v>
      </c>
      <c r="E173" t="s">
        <v>676</v>
      </c>
      <c r="F173">
        <v>0</v>
      </c>
      <c r="G173" s="10">
        <v>39133</v>
      </c>
      <c r="H173">
        <v>21</v>
      </c>
      <c r="I173" t="s">
        <v>94</v>
      </c>
      <c r="J173" t="s">
        <v>132</v>
      </c>
      <c r="K173">
        <v>250</v>
      </c>
      <c r="L173">
        <v>754</v>
      </c>
      <c r="M173">
        <v>109</v>
      </c>
      <c r="N173">
        <v>169</v>
      </c>
      <c r="O173">
        <v>32</v>
      </c>
      <c r="P173">
        <v>1</v>
      </c>
      <c r="Q173">
        <v>25</v>
      </c>
      <c r="R173">
        <v>99</v>
      </c>
      <c r="S173">
        <v>99</v>
      </c>
      <c r="T173">
        <v>177</v>
      </c>
      <c r="U173">
        <v>2</v>
      </c>
      <c r="V173">
        <v>0</v>
      </c>
      <c r="W173" s="9">
        <v>0.224</v>
      </c>
      <c r="X173" s="9">
        <v>0.317</v>
      </c>
      <c r="Y173" s="9">
        <v>0.36899999999999999</v>
      </c>
      <c r="Z173" s="9">
        <v>0.68600000000000005</v>
      </c>
      <c r="AA173" s="9">
        <v>0.30499999999999999</v>
      </c>
      <c r="AB173" t="str">
        <f>VLOOKUP($A173,Bat!$A$4:$A$1998,1,FALSE)</f>
        <v>1BBen Clay21</v>
      </c>
    </row>
    <row r="174" spans="1:28" x14ac:dyDescent="0.25">
      <c r="A174" t="str">
        <f t="shared" si="2"/>
        <v>2BJesús Maldonado22</v>
      </c>
      <c r="B174">
        <v>13431</v>
      </c>
      <c r="C174">
        <v>381</v>
      </c>
      <c r="D174" t="s">
        <v>152</v>
      </c>
      <c r="E174" t="s">
        <v>232</v>
      </c>
      <c r="F174">
        <v>0</v>
      </c>
      <c r="G174" s="10">
        <v>38723</v>
      </c>
      <c r="H174">
        <v>22</v>
      </c>
      <c r="I174" t="s">
        <v>78</v>
      </c>
      <c r="J174" t="s">
        <v>132</v>
      </c>
      <c r="K174">
        <v>266</v>
      </c>
      <c r="L174">
        <v>905</v>
      </c>
      <c r="M174">
        <v>120</v>
      </c>
      <c r="N174">
        <v>201</v>
      </c>
      <c r="O174">
        <v>32</v>
      </c>
      <c r="P174">
        <v>1</v>
      </c>
      <c r="Q174">
        <v>23</v>
      </c>
      <c r="R174">
        <v>101</v>
      </c>
      <c r="S174">
        <v>143</v>
      </c>
      <c r="T174">
        <v>249</v>
      </c>
      <c r="U174">
        <v>5</v>
      </c>
      <c r="V174">
        <v>9</v>
      </c>
      <c r="W174" s="9">
        <v>0.222</v>
      </c>
      <c r="X174" s="9">
        <v>0.32900000000000001</v>
      </c>
      <c r="Y174" s="9">
        <v>0.33600000000000002</v>
      </c>
      <c r="Z174" s="9">
        <v>0.66500000000000004</v>
      </c>
      <c r="AA174" s="9">
        <v>0.30099999999999999</v>
      </c>
      <c r="AB174" t="str">
        <f>VLOOKUP($A174,Bat!$A$4:$A$1998,1,FALSE)</f>
        <v>2BJesús Maldonado22</v>
      </c>
    </row>
    <row r="175" spans="1:28" x14ac:dyDescent="0.25">
      <c r="A175" t="str">
        <f t="shared" si="2"/>
        <v>SSDirk Ortega17</v>
      </c>
      <c r="B175">
        <v>7001</v>
      </c>
      <c r="C175">
        <v>382</v>
      </c>
      <c r="D175" t="s">
        <v>1528</v>
      </c>
      <c r="E175" t="s">
        <v>214</v>
      </c>
      <c r="F175">
        <v>0</v>
      </c>
      <c r="G175" s="10">
        <v>40332</v>
      </c>
      <c r="H175">
        <v>17</v>
      </c>
      <c r="I175" t="s">
        <v>79</v>
      </c>
      <c r="J175" t="s">
        <v>132</v>
      </c>
      <c r="K175">
        <v>204</v>
      </c>
      <c r="L175">
        <v>723</v>
      </c>
      <c r="M175">
        <v>82</v>
      </c>
      <c r="N175">
        <v>172</v>
      </c>
      <c r="O175">
        <v>34</v>
      </c>
      <c r="P175">
        <v>6</v>
      </c>
      <c r="Q175">
        <v>14</v>
      </c>
      <c r="R175">
        <v>53</v>
      </c>
      <c r="S175">
        <v>48</v>
      </c>
      <c r="T175">
        <v>142</v>
      </c>
      <c r="U175">
        <v>22</v>
      </c>
      <c r="V175">
        <v>10</v>
      </c>
      <c r="W175" s="9">
        <v>0.23799999999999999</v>
      </c>
      <c r="X175" s="9">
        <v>0.30299999999999999</v>
      </c>
      <c r="Y175" s="9">
        <v>0.36</v>
      </c>
      <c r="Z175" s="9">
        <v>0.66200000000000003</v>
      </c>
      <c r="AA175" s="9">
        <v>0.29199999999999998</v>
      </c>
      <c r="AB175" t="str">
        <f>VLOOKUP($A175,Bat!$A$4:$A$1998,1,FALSE)</f>
        <v>SSDirk Ortega17</v>
      </c>
    </row>
    <row r="176" spans="1:28" x14ac:dyDescent="0.25">
      <c r="A176" t="str">
        <f t="shared" si="2"/>
        <v>2BAaron Thompson21</v>
      </c>
      <c r="B176">
        <v>14508</v>
      </c>
      <c r="C176">
        <v>383</v>
      </c>
      <c r="D176" t="s">
        <v>174</v>
      </c>
      <c r="E176" t="s">
        <v>211</v>
      </c>
      <c r="F176">
        <v>0</v>
      </c>
      <c r="G176">
        <v>39138</v>
      </c>
      <c r="H176">
        <v>21</v>
      </c>
      <c r="I176" t="s">
        <v>78</v>
      </c>
      <c r="J176" t="s">
        <v>132</v>
      </c>
      <c r="K176">
        <v>90</v>
      </c>
      <c r="L176">
        <v>340</v>
      </c>
      <c r="M176">
        <v>54</v>
      </c>
      <c r="N176">
        <v>87</v>
      </c>
      <c r="O176">
        <v>16</v>
      </c>
      <c r="P176">
        <v>2</v>
      </c>
      <c r="Q176">
        <v>6</v>
      </c>
      <c r="R176">
        <v>37</v>
      </c>
      <c r="S176">
        <v>25</v>
      </c>
      <c r="T176">
        <v>87</v>
      </c>
      <c r="U176">
        <v>9</v>
      </c>
      <c r="V176">
        <v>2</v>
      </c>
      <c r="W176" s="9">
        <v>0.25600000000000001</v>
      </c>
      <c r="X176" s="9">
        <v>0.307</v>
      </c>
      <c r="Y176" s="9">
        <v>0.36799999999999999</v>
      </c>
      <c r="Z176" s="9">
        <v>0.67500000000000004</v>
      </c>
      <c r="AA176" s="9">
        <v>0.29799999999999999</v>
      </c>
      <c r="AB176" t="str">
        <f>VLOOKUP($A176,Bat!$A$4:$A$1998,1,FALSE)</f>
        <v>2BAaron Thompson21</v>
      </c>
    </row>
    <row r="177" spans="1:28" x14ac:dyDescent="0.25">
      <c r="A177" t="str">
        <f t="shared" si="2"/>
        <v>SSRhett Wellings21</v>
      </c>
      <c r="B177">
        <v>14514</v>
      </c>
      <c r="C177">
        <v>384</v>
      </c>
      <c r="D177" t="s">
        <v>659</v>
      </c>
      <c r="E177" t="s">
        <v>1733</v>
      </c>
      <c r="F177">
        <v>0</v>
      </c>
      <c r="G177" s="10">
        <v>38923</v>
      </c>
      <c r="H177">
        <v>21</v>
      </c>
      <c r="I177" t="s">
        <v>79</v>
      </c>
      <c r="J177" t="s">
        <v>132</v>
      </c>
      <c r="K177">
        <v>299</v>
      </c>
      <c r="L177">
        <v>1011</v>
      </c>
      <c r="M177">
        <v>141</v>
      </c>
      <c r="N177">
        <v>249</v>
      </c>
      <c r="O177">
        <v>30</v>
      </c>
      <c r="P177">
        <v>5</v>
      </c>
      <c r="Q177">
        <v>9</v>
      </c>
      <c r="R177">
        <v>68</v>
      </c>
      <c r="S177">
        <v>133</v>
      </c>
      <c r="T177">
        <v>190</v>
      </c>
      <c r="U177">
        <v>40</v>
      </c>
      <c r="V177">
        <v>11</v>
      </c>
      <c r="W177" s="9">
        <v>0.246</v>
      </c>
      <c r="X177" s="9">
        <v>0.33800000000000002</v>
      </c>
      <c r="Y177" s="9">
        <v>0.313</v>
      </c>
      <c r="Z177" s="9">
        <v>0.65</v>
      </c>
      <c r="AA177" s="9">
        <v>0.29699999999999999</v>
      </c>
      <c r="AB177" t="str">
        <f>VLOOKUP($A177,Bat!$A$4:$A$1998,1,FALSE)</f>
        <v>SSRhett Wellings21</v>
      </c>
    </row>
    <row r="178" spans="1:28" x14ac:dyDescent="0.25">
      <c r="A178" t="str">
        <f t="shared" si="2"/>
        <v>1BYoshihiro Ogawa21</v>
      </c>
      <c r="B178">
        <v>11452</v>
      </c>
      <c r="C178">
        <v>387</v>
      </c>
      <c r="D178" t="s">
        <v>594</v>
      </c>
      <c r="E178" t="s">
        <v>655</v>
      </c>
      <c r="F178">
        <v>0</v>
      </c>
      <c r="G178">
        <v>39137</v>
      </c>
      <c r="H178">
        <v>21</v>
      </c>
      <c r="I178" t="s">
        <v>94</v>
      </c>
      <c r="J178" t="s">
        <v>43</v>
      </c>
      <c r="K178">
        <v>6</v>
      </c>
      <c r="L178">
        <v>7</v>
      </c>
      <c r="M178">
        <v>1</v>
      </c>
      <c r="N178">
        <v>4</v>
      </c>
      <c r="O178">
        <v>1</v>
      </c>
      <c r="P178">
        <v>0</v>
      </c>
      <c r="Q178">
        <v>0</v>
      </c>
      <c r="R178">
        <v>1</v>
      </c>
      <c r="S178">
        <v>0</v>
      </c>
      <c r="T178">
        <v>1</v>
      </c>
      <c r="U178">
        <v>0</v>
      </c>
      <c r="V178">
        <v>0</v>
      </c>
      <c r="W178" s="9">
        <v>0.57099999999999995</v>
      </c>
      <c r="X178" s="9">
        <v>0.57099999999999995</v>
      </c>
      <c r="Y178" s="9">
        <v>0.71399999999999997</v>
      </c>
      <c r="Z178" s="9">
        <v>1.286</v>
      </c>
      <c r="AA178" s="9">
        <v>0.56299999999999994</v>
      </c>
      <c r="AB178" t="str">
        <f>VLOOKUP($A178,Bat!$A$4:$A$1998,1,FALSE)</f>
        <v>1BYoshihiro Ogawa21</v>
      </c>
    </row>
    <row r="179" spans="1:28" x14ac:dyDescent="0.25">
      <c r="A179" t="str">
        <f t="shared" si="2"/>
        <v>1BGlenn Novak24</v>
      </c>
      <c r="B179">
        <v>1829</v>
      </c>
      <c r="C179">
        <v>392</v>
      </c>
      <c r="D179" t="s">
        <v>511</v>
      </c>
      <c r="E179" t="s">
        <v>1504</v>
      </c>
      <c r="F179">
        <v>0</v>
      </c>
      <c r="G179" s="10">
        <v>37976</v>
      </c>
      <c r="H179">
        <v>24</v>
      </c>
      <c r="I179" t="s">
        <v>94</v>
      </c>
      <c r="J179" t="s">
        <v>132</v>
      </c>
      <c r="K179">
        <v>221</v>
      </c>
      <c r="L179">
        <v>828</v>
      </c>
      <c r="M179">
        <v>100</v>
      </c>
      <c r="N179">
        <v>198</v>
      </c>
      <c r="O179">
        <v>34</v>
      </c>
      <c r="P179">
        <v>3</v>
      </c>
      <c r="Q179">
        <v>9</v>
      </c>
      <c r="R179">
        <v>84</v>
      </c>
      <c r="S179">
        <v>112</v>
      </c>
      <c r="T179">
        <v>138</v>
      </c>
      <c r="U179">
        <v>2</v>
      </c>
      <c r="V179">
        <v>1</v>
      </c>
      <c r="W179" s="9">
        <v>0.23899999999999999</v>
      </c>
      <c r="X179" s="9">
        <v>0.33200000000000002</v>
      </c>
      <c r="Y179" s="9">
        <v>0.32</v>
      </c>
      <c r="Z179" s="9">
        <v>0.65200000000000002</v>
      </c>
      <c r="AA179" s="9">
        <v>0.29699999999999999</v>
      </c>
      <c r="AB179" t="str">
        <f>VLOOKUP($A179,Bat!$A$4:$A$1998,1,FALSE)</f>
        <v>1BGlenn Novak24</v>
      </c>
    </row>
    <row r="180" spans="1:28" x14ac:dyDescent="0.25">
      <c r="A180" t="str">
        <f t="shared" si="2"/>
        <v>C-Nick Becker22</v>
      </c>
      <c r="B180">
        <v>5582</v>
      </c>
      <c r="C180">
        <v>393</v>
      </c>
      <c r="D180" t="s">
        <v>256</v>
      </c>
      <c r="E180" t="s">
        <v>1033</v>
      </c>
      <c r="F180">
        <v>0</v>
      </c>
      <c r="G180" s="10">
        <v>38789</v>
      </c>
      <c r="H180">
        <v>22</v>
      </c>
      <c r="I180" t="s">
        <v>93</v>
      </c>
      <c r="J180" t="s">
        <v>132</v>
      </c>
      <c r="K180">
        <v>136</v>
      </c>
      <c r="L180">
        <v>422</v>
      </c>
      <c r="M180">
        <v>40</v>
      </c>
      <c r="N180">
        <v>96</v>
      </c>
      <c r="O180">
        <v>17</v>
      </c>
      <c r="P180">
        <v>0</v>
      </c>
      <c r="Q180">
        <v>14</v>
      </c>
      <c r="R180">
        <v>49</v>
      </c>
      <c r="S180">
        <v>48</v>
      </c>
      <c r="T180">
        <v>127</v>
      </c>
      <c r="U180">
        <v>0</v>
      </c>
      <c r="V180">
        <v>0</v>
      </c>
      <c r="W180" s="9">
        <v>0.22800000000000001</v>
      </c>
      <c r="X180" s="9">
        <v>0.315</v>
      </c>
      <c r="Y180" s="9">
        <v>0.36699999999999999</v>
      </c>
      <c r="Z180" s="9">
        <v>0.68200000000000005</v>
      </c>
      <c r="AA180" s="9">
        <v>0.30499999999999999</v>
      </c>
      <c r="AB180" t="str">
        <f>VLOOKUP($A180,Bat!$A$4:$A$1998,1,FALSE)</f>
        <v>C-Nick Becker22</v>
      </c>
    </row>
    <row r="181" spans="1:28" x14ac:dyDescent="0.25">
      <c r="A181" t="str">
        <f t="shared" si="2"/>
        <v>1BManny Luna21</v>
      </c>
      <c r="B181">
        <v>11653</v>
      </c>
      <c r="C181">
        <v>395</v>
      </c>
      <c r="D181" t="s">
        <v>183</v>
      </c>
      <c r="E181" t="s">
        <v>1372</v>
      </c>
      <c r="F181">
        <v>0</v>
      </c>
      <c r="G181">
        <v>39187</v>
      </c>
      <c r="H181">
        <v>21</v>
      </c>
      <c r="I181" t="s">
        <v>94</v>
      </c>
      <c r="J181" t="s">
        <v>25</v>
      </c>
      <c r="K181">
        <v>37</v>
      </c>
      <c r="L181">
        <v>127</v>
      </c>
      <c r="M181">
        <v>7</v>
      </c>
      <c r="N181">
        <v>32</v>
      </c>
      <c r="O181">
        <v>5</v>
      </c>
      <c r="P181">
        <v>0</v>
      </c>
      <c r="Q181">
        <v>2</v>
      </c>
      <c r="R181">
        <v>11</v>
      </c>
      <c r="S181">
        <v>6</v>
      </c>
      <c r="T181">
        <v>23</v>
      </c>
      <c r="U181">
        <v>0</v>
      </c>
      <c r="V181">
        <v>0</v>
      </c>
      <c r="W181" s="9">
        <v>0.252</v>
      </c>
      <c r="X181" s="9">
        <v>0.29699999999999999</v>
      </c>
      <c r="Y181" s="9">
        <v>0.33900000000000002</v>
      </c>
      <c r="Z181" s="9">
        <v>0.63600000000000001</v>
      </c>
      <c r="AA181" s="9">
        <v>0.27800000000000002</v>
      </c>
      <c r="AB181" t="str">
        <f>VLOOKUP($A181,Bat!$A$4:$A$1998,1,FALSE)</f>
        <v>1BManny Luna21</v>
      </c>
    </row>
    <row r="182" spans="1:28" x14ac:dyDescent="0.25">
      <c r="A182" t="str">
        <f t="shared" si="2"/>
        <v>RFSilas Bentley18</v>
      </c>
      <c r="B182">
        <v>6988</v>
      </c>
      <c r="C182">
        <v>398</v>
      </c>
      <c r="D182" t="s">
        <v>1036</v>
      </c>
      <c r="E182" t="s">
        <v>1037</v>
      </c>
      <c r="F182">
        <v>0</v>
      </c>
      <c r="G182" s="10">
        <v>40005</v>
      </c>
      <c r="H182">
        <v>18</v>
      </c>
      <c r="I182" t="s">
        <v>73</v>
      </c>
      <c r="J182" t="s">
        <v>132</v>
      </c>
      <c r="K182">
        <v>214</v>
      </c>
      <c r="L182">
        <v>809</v>
      </c>
      <c r="M182">
        <v>84</v>
      </c>
      <c r="N182">
        <v>182</v>
      </c>
      <c r="O182">
        <v>36</v>
      </c>
      <c r="P182">
        <v>5</v>
      </c>
      <c r="Q182">
        <v>22</v>
      </c>
      <c r="R182">
        <v>65</v>
      </c>
      <c r="S182">
        <v>50</v>
      </c>
      <c r="T182">
        <v>248</v>
      </c>
      <c r="U182">
        <v>23</v>
      </c>
      <c r="V182">
        <v>15</v>
      </c>
      <c r="W182" s="9">
        <v>0.22500000000000001</v>
      </c>
      <c r="X182" s="9">
        <v>0.27300000000000002</v>
      </c>
      <c r="Y182" s="9">
        <v>0.36299999999999999</v>
      </c>
      <c r="Z182" s="9">
        <v>0.63700000000000001</v>
      </c>
      <c r="AA182" s="9">
        <v>0.27900000000000003</v>
      </c>
      <c r="AB182" t="str">
        <f>VLOOKUP($A182,Bat!$A$4:$A$1998,1,FALSE)</f>
        <v>RFSilas Bentley18</v>
      </c>
    </row>
    <row r="183" spans="1:28" x14ac:dyDescent="0.25">
      <c r="A183" t="str">
        <f t="shared" si="2"/>
        <v>3BAlberto García23</v>
      </c>
      <c r="B183">
        <v>2610</v>
      </c>
      <c r="C183">
        <v>399</v>
      </c>
      <c r="D183" t="s">
        <v>690</v>
      </c>
      <c r="E183" t="s">
        <v>136</v>
      </c>
      <c r="F183">
        <v>0</v>
      </c>
      <c r="G183" s="10">
        <v>38385</v>
      </c>
      <c r="H183">
        <v>23</v>
      </c>
      <c r="I183" t="s">
        <v>76</v>
      </c>
      <c r="J183" t="s">
        <v>132</v>
      </c>
      <c r="K183">
        <v>177</v>
      </c>
      <c r="L183">
        <v>546</v>
      </c>
      <c r="M183">
        <v>60</v>
      </c>
      <c r="N183">
        <v>96</v>
      </c>
      <c r="O183">
        <v>24</v>
      </c>
      <c r="P183">
        <v>1</v>
      </c>
      <c r="Q183">
        <v>20</v>
      </c>
      <c r="R183">
        <v>64</v>
      </c>
      <c r="S183">
        <v>57</v>
      </c>
      <c r="T183">
        <v>200</v>
      </c>
      <c r="U183">
        <v>4</v>
      </c>
      <c r="V183">
        <v>0</v>
      </c>
      <c r="W183" s="9">
        <v>0.17599999999999999</v>
      </c>
      <c r="X183" s="9">
        <v>0.25800000000000001</v>
      </c>
      <c r="Y183" s="9">
        <v>0.33300000000000002</v>
      </c>
      <c r="Z183" s="9">
        <v>0.59199999999999997</v>
      </c>
      <c r="AA183" s="9">
        <v>0.26200000000000001</v>
      </c>
      <c r="AB183" t="str">
        <f>VLOOKUP($A183,Bat!$A$4:$A$1998,1,FALSE)</f>
        <v>3BAlberto García23</v>
      </c>
    </row>
    <row r="184" spans="1:28" x14ac:dyDescent="0.25">
      <c r="A184" t="str">
        <f t="shared" si="2"/>
        <v>CFFloyd Watkins21</v>
      </c>
      <c r="B184">
        <v>3896</v>
      </c>
      <c r="C184">
        <v>400</v>
      </c>
      <c r="D184" t="s">
        <v>979</v>
      </c>
      <c r="E184" t="s">
        <v>1727</v>
      </c>
      <c r="F184">
        <v>0</v>
      </c>
      <c r="G184" s="10">
        <v>38924</v>
      </c>
      <c r="H184">
        <v>21</v>
      </c>
      <c r="I184" t="s">
        <v>81</v>
      </c>
      <c r="J184" t="s">
        <v>132</v>
      </c>
      <c r="K184">
        <v>217</v>
      </c>
      <c r="L184">
        <v>795</v>
      </c>
      <c r="M184">
        <v>73</v>
      </c>
      <c r="N184">
        <v>160</v>
      </c>
      <c r="O184">
        <v>28</v>
      </c>
      <c r="P184">
        <v>11</v>
      </c>
      <c r="Q184">
        <v>9</v>
      </c>
      <c r="R184">
        <v>64</v>
      </c>
      <c r="S184">
        <v>67</v>
      </c>
      <c r="T184">
        <v>231</v>
      </c>
      <c r="U184">
        <v>7</v>
      </c>
      <c r="V184">
        <v>9</v>
      </c>
      <c r="W184" s="9">
        <v>0.20100000000000001</v>
      </c>
      <c r="X184" s="9">
        <v>0.26700000000000002</v>
      </c>
      <c r="Y184" s="9">
        <v>0.29799999999999999</v>
      </c>
      <c r="Z184" s="9">
        <v>0.56499999999999995</v>
      </c>
      <c r="AA184" s="9">
        <v>0.252</v>
      </c>
      <c r="AB184" t="str">
        <f>VLOOKUP($A184,Bat!$A$4:$A$1998,1,FALSE)</f>
        <v>CFFloyd Watkins21</v>
      </c>
    </row>
    <row r="185" spans="1:28" x14ac:dyDescent="0.25">
      <c r="A185" t="str">
        <f t="shared" si="2"/>
        <v>C-Matt Kirk18</v>
      </c>
      <c r="B185">
        <v>6806</v>
      </c>
      <c r="C185">
        <v>407</v>
      </c>
      <c r="D185" t="s">
        <v>149</v>
      </c>
      <c r="E185" t="s">
        <v>1320</v>
      </c>
      <c r="F185">
        <v>0</v>
      </c>
      <c r="G185" s="10">
        <v>40158</v>
      </c>
      <c r="H185">
        <v>18</v>
      </c>
      <c r="I185" t="s">
        <v>93</v>
      </c>
      <c r="J185" t="s">
        <v>132</v>
      </c>
      <c r="K185">
        <v>178</v>
      </c>
      <c r="L185">
        <v>658</v>
      </c>
      <c r="M185">
        <v>74</v>
      </c>
      <c r="N185">
        <v>152</v>
      </c>
      <c r="O185">
        <v>30</v>
      </c>
      <c r="P185">
        <v>0</v>
      </c>
      <c r="Q185">
        <v>36</v>
      </c>
      <c r="R185">
        <v>92</v>
      </c>
      <c r="S185">
        <v>49</v>
      </c>
      <c r="T185">
        <v>125</v>
      </c>
      <c r="U185">
        <v>0</v>
      </c>
      <c r="V185">
        <v>0</v>
      </c>
      <c r="W185" s="9">
        <v>0.23100000000000001</v>
      </c>
      <c r="X185" s="9">
        <v>0.29299999999999998</v>
      </c>
      <c r="Y185" s="9">
        <v>0.441</v>
      </c>
      <c r="Z185" s="9">
        <v>0.73399999999999999</v>
      </c>
      <c r="AA185" s="9">
        <v>0.316</v>
      </c>
      <c r="AB185" t="str">
        <f>VLOOKUP($A185,Bat!$A$4:$A$1998,1,FALSE)</f>
        <v>C-Matt Kirk18</v>
      </c>
    </row>
    <row r="186" spans="1:28" x14ac:dyDescent="0.25">
      <c r="A186" t="str">
        <f t="shared" si="2"/>
        <v>C-Paquito de la Cruz21</v>
      </c>
      <c r="B186">
        <v>14523</v>
      </c>
      <c r="C186">
        <v>408</v>
      </c>
      <c r="D186" t="s">
        <v>1119</v>
      </c>
      <c r="E186" t="s">
        <v>1120</v>
      </c>
      <c r="F186">
        <v>0</v>
      </c>
      <c r="G186" s="10">
        <v>39169</v>
      </c>
      <c r="H186">
        <v>21</v>
      </c>
      <c r="I186" t="s">
        <v>93</v>
      </c>
      <c r="J186" t="s">
        <v>132</v>
      </c>
      <c r="K186">
        <v>292</v>
      </c>
      <c r="L186">
        <v>1090</v>
      </c>
      <c r="M186">
        <v>158</v>
      </c>
      <c r="N186">
        <v>274</v>
      </c>
      <c r="O186">
        <v>47</v>
      </c>
      <c r="P186">
        <v>3</v>
      </c>
      <c r="Q186">
        <v>29</v>
      </c>
      <c r="R186">
        <v>138</v>
      </c>
      <c r="S186">
        <v>130</v>
      </c>
      <c r="T186">
        <v>249</v>
      </c>
      <c r="U186">
        <v>5</v>
      </c>
      <c r="V186">
        <v>3</v>
      </c>
      <c r="W186" s="9">
        <v>0.251</v>
      </c>
      <c r="X186" s="9">
        <v>0.34100000000000003</v>
      </c>
      <c r="Y186" s="9">
        <v>0.38</v>
      </c>
      <c r="Z186" s="9">
        <v>0.72</v>
      </c>
      <c r="AA186" s="9">
        <v>0.318</v>
      </c>
      <c r="AB186" t="str">
        <f>VLOOKUP($A186,Bat!$A$4:$A$1998,1,FALSE)</f>
        <v>C-Paquito de la Cruz21</v>
      </c>
    </row>
    <row r="187" spans="1:28" x14ac:dyDescent="0.25">
      <c r="A187" t="str">
        <f t="shared" si="2"/>
        <v>2BRoland Penwarden21</v>
      </c>
      <c r="B187">
        <v>8618</v>
      </c>
      <c r="C187">
        <v>416</v>
      </c>
      <c r="D187" t="s">
        <v>860</v>
      </c>
      <c r="E187" t="s">
        <v>861</v>
      </c>
      <c r="F187">
        <v>0</v>
      </c>
      <c r="G187">
        <v>39012</v>
      </c>
      <c r="H187">
        <v>21</v>
      </c>
      <c r="I187" t="s">
        <v>78</v>
      </c>
      <c r="J187" t="s">
        <v>132</v>
      </c>
      <c r="K187">
        <v>66</v>
      </c>
      <c r="L187">
        <v>256</v>
      </c>
      <c r="M187">
        <v>26</v>
      </c>
      <c r="N187">
        <v>60</v>
      </c>
      <c r="O187">
        <v>6</v>
      </c>
      <c r="P187">
        <v>5</v>
      </c>
      <c r="Q187">
        <v>2</v>
      </c>
      <c r="R187">
        <v>15</v>
      </c>
      <c r="S187">
        <v>14</v>
      </c>
      <c r="T187">
        <v>43</v>
      </c>
      <c r="U187">
        <v>9</v>
      </c>
      <c r="V187">
        <v>1</v>
      </c>
      <c r="W187" s="9">
        <v>0.23400000000000001</v>
      </c>
      <c r="X187" s="9">
        <v>0.27300000000000002</v>
      </c>
      <c r="Y187" s="9">
        <v>0.32</v>
      </c>
      <c r="Z187" s="9">
        <v>0.59299999999999997</v>
      </c>
      <c r="AA187" s="9">
        <v>0.25800000000000001</v>
      </c>
      <c r="AB187" t="str">
        <f>VLOOKUP($A187,Bat!$A$4:$A$1998,1,FALSE)</f>
        <v>2BRoland Penwarden21</v>
      </c>
    </row>
    <row r="188" spans="1:28" x14ac:dyDescent="0.25">
      <c r="A188" t="str">
        <f t="shared" si="2"/>
        <v>2BRick Gosse21</v>
      </c>
      <c r="B188">
        <v>16075</v>
      </c>
      <c r="C188">
        <v>418</v>
      </c>
      <c r="D188" t="s">
        <v>580</v>
      </c>
      <c r="E188" t="s">
        <v>1198</v>
      </c>
      <c r="F188">
        <v>0</v>
      </c>
      <c r="G188" s="10">
        <v>38977</v>
      </c>
      <c r="H188">
        <v>21</v>
      </c>
      <c r="I188" t="s">
        <v>78</v>
      </c>
      <c r="J188" t="s">
        <v>132</v>
      </c>
      <c r="K188">
        <v>186</v>
      </c>
      <c r="L188">
        <v>718</v>
      </c>
      <c r="M188">
        <v>76</v>
      </c>
      <c r="N188">
        <v>167</v>
      </c>
      <c r="O188">
        <v>33</v>
      </c>
      <c r="P188">
        <v>5</v>
      </c>
      <c r="Q188">
        <v>2</v>
      </c>
      <c r="R188">
        <v>65</v>
      </c>
      <c r="S188">
        <v>57</v>
      </c>
      <c r="T188">
        <v>169</v>
      </c>
      <c r="U188">
        <v>8</v>
      </c>
      <c r="V188">
        <v>4</v>
      </c>
      <c r="W188" s="9">
        <v>0.23300000000000001</v>
      </c>
      <c r="X188" s="9">
        <v>0.29299999999999998</v>
      </c>
      <c r="Y188" s="9">
        <v>0.30099999999999999</v>
      </c>
      <c r="Z188" s="9">
        <v>0.59399999999999997</v>
      </c>
      <c r="AA188" s="9">
        <v>0.26600000000000001</v>
      </c>
      <c r="AB188" t="str">
        <f>VLOOKUP($A188,Bat!$A$4:$A$1998,1,FALSE)</f>
        <v>2BRick Gosse21</v>
      </c>
    </row>
    <row r="189" spans="1:28" x14ac:dyDescent="0.25">
      <c r="A189" t="str">
        <f t="shared" si="2"/>
        <v>LFRonnie Wright21</v>
      </c>
      <c r="B189">
        <v>14597</v>
      </c>
      <c r="C189">
        <v>419</v>
      </c>
      <c r="D189" t="s">
        <v>1172</v>
      </c>
      <c r="E189" t="s">
        <v>1744</v>
      </c>
      <c r="F189">
        <v>0</v>
      </c>
      <c r="G189" s="10">
        <v>39169</v>
      </c>
      <c r="H189">
        <v>21</v>
      </c>
      <c r="I189" t="s">
        <v>55</v>
      </c>
      <c r="J189" t="s">
        <v>132</v>
      </c>
      <c r="K189">
        <v>266</v>
      </c>
      <c r="L189">
        <v>923</v>
      </c>
      <c r="M189">
        <v>116</v>
      </c>
      <c r="N189">
        <v>227</v>
      </c>
      <c r="O189">
        <v>28</v>
      </c>
      <c r="P189">
        <v>1</v>
      </c>
      <c r="Q189">
        <v>17</v>
      </c>
      <c r="R189">
        <v>119</v>
      </c>
      <c r="S189">
        <v>137</v>
      </c>
      <c r="T189">
        <v>218</v>
      </c>
      <c r="U189">
        <v>3</v>
      </c>
      <c r="V189">
        <v>3</v>
      </c>
      <c r="W189" s="9">
        <v>0.246</v>
      </c>
      <c r="X189" s="9">
        <v>0.35199999999999998</v>
      </c>
      <c r="Y189" s="9">
        <v>0.33400000000000002</v>
      </c>
      <c r="Z189" s="9">
        <v>0.68600000000000005</v>
      </c>
      <c r="AA189" s="9">
        <v>0.316</v>
      </c>
      <c r="AB189" t="str">
        <f>VLOOKUP($A189,Bat!$A$4:$A$1998,1,FALSE)</f>
        <v>LFRonnie Wright21</v>
      </c>
    </row>
    <row r="190" spans="1:28" x14ac:dyDescent="0.25">
      <c r="A190" t="str">
        <f t="shared" si="2"/>
        <v>RFJesse Graves21</v>
      </c>
      <c r="B190">
        <v>10561</v>
      </c>
      <c r="C190">
        <v>420</v>
      </c>
      <c r="D190" t="s">
        <v>434</v>
      </c>
      <c r="E190" t="s">
        <v>1206</v>
      </c>
      <c r="F190">
        <v>0</v>
      </c>
      <c r="G190" s="10">
        <v>39010</v>
      </c>
      <c r="H190">
        <v>21</v>
      </c>
      <c r="I190" t="s">
        <v>73</v>
      </c>
      <c r="J190" t="s">
        <v>132</v>
      </c>
      <c r="K190">
        <v>193</v>
      </c>
      <c r="L190">
        <v>661</v>
      </c>
      <c r="M190">
        <v>63</v>
      </c>
      <c r="N190">
        <v>128</v>
      </c>
      <c r="O190">
        <v>30</v>
      </c>
      <c r="P190">
        <v>3</v>
      </c>
      <c r="Q190">
        <v>23</v>
      </c>
      <c r="R190">
        <v>72</v>
      </c>
      <c r="S190">
        <v>63</v>
      </c>
      <c r="T190">
        <v>214</v>
      </c>
      <c r="U190">
        <v>1</v>
      </c>
      <c r="V190">
        <v>2</v>
      </c>
      <c r="W190" s="9">
        <v>0.19400000000000001</v>
      </c>
      <c r="X190" s="9">
        <v>0.26900000000000002</v>
      </c>
      <c r="Y190" s="9">
        <v>0.35199999999999998</v>
      </c>
      <c r="Z190" s="9">
        <v>0.622</v>
      </c>
      <c r="AA190" s="9">
        <v>0.27400000000000002</v>
      </c>
      <c r="AB190" t="str">
        <f>VLOOKUP($A190,Bat!$A$4:$A$1998,1,FALSE)</f>
        <v>RFJesse Graves21</v>
      </c>
    </row>
    <row r="191" spans="1:28" x14ac:dyDescent="0.25">
      <c r="A191" t="str">
        <f t="shared" si="2"/>
        <v>C-Vern McJannett21</v>
      </c>
      <c r="B191">
        <v>9199</v>
      </c>
      <c r="C191">
        <v>421</v>
      </c>
      <c r="D191" t="s">
        <v>1428</v>
      </c>
      <c r="E191" t="s">
        <v>1429</v>
      </c>
      <c r="F191">
        <v>0</v>
      </c>
      <c r="G191">
        <v>38890</v>
      </c>
      <c r="H191">
        <v>21</v>
      </c>
      <c r="I191" t="s">
        <v>93</v>
      </c>
      <c r="J191" t="s">
        <v>132</v>
      </c>
      <c r="K191">
        <v>95</v>
      </c>
      <c r="L191">
        <v>237</v>
      </c>
      <c r="M191">
        <v>27</v>
      </c>
      <c r="N191">
        <v>55</v>
      </c>
      <c r="O191">
        <v>14</v>
      </c>
      <c r="P191">
        <v>2</v>
      </c>
      <c r="Q191">
        <v>2</v>
      </c>
      <c r="R191">
        <v>22</v>
      </c>
      <c r="S191">
        <v>18</v>
      </c>
      <c r="T191">
        <v>56</v>
      </c>
      <c r="U191">
        <v>0</v>
      </c>
      <c r="V191">
        <v>0</v>
      </c>
      <c r="W191" s="9">
        <v>0.23200000000000001</v>
      </c>
      <c r="X191" s="9">
        <v>0.28999999999999998</v>
      </c>
      <c r="Y191" s="9">
        <v>0.33300000000000002</v>
      </c>
      <c r="Z191" s="9">
        <v>0.623</v>
      </c>
      <c r="AA191" s="9">
        <v>0.27500000000000002</v>
      </c>
      <c r="AB191" t="str">
        <f>VLOOKUP($A191,Bat!$A$4:$A$1998,1,FALSE)</f>
        <v>C-Vern McJannett21</v>
      </c>
    </row>
    <row r="192" spans="1:28" x14ac:dyDescent="0.25">
      <c r="A192" t="str">
        <f t="shared" si="2"/>
        <v>C-Luis Salazar21</v>
      </c>
      <c r="B192">
        <v>10084</v>
      </c>
      <c r="C192">
        <v>426</v>
      </c>
      <c r="D192" t="s">
        <v>133</v>
      </c>
      <c r="E192" t="s">
        <v>390</v>
      </c>
      <c r="F192">
        <v>0</v>
      </c>
      <c r="G192">
        <v>39170</v>
      </c>
      <c r="H192">
        <v>21</v>
      </c>
      <c r="I192" t="s">
        <v>93</v>
      </c>
      <c r="J192" t="s">
        <v>132</v>
      </c>
      <c r="K192">
        <v>62</v>
      </c>
      <c r="L192">
        <v>207</v>
      </c>
      <c r="M192">
        <v>26</v>
      </c>
      <c r="N192">
        <v>47</v>
      </c>
      <c r="O192">
        <v>12</v>
      </c>
      <c r="P192">
        <v>0</v>
      </c>
      <c r="Q192">
        <v>8</v>
      </c>
      <c r="R192">
        <v>19</v>
      </c>
      <c r="S192">
        <v>28</v>
      </c>
      <c r="T192">
        <v>60</v>
      </c>
      <c r="U192">
        <v>0</v>
      </c>
      <c r="V192">
        <v>0</v>
      </c>
      <c r="W192" s="9">
        <v>0.22700000000000001</v>
      </c>
      <c r="X192" s="9">
        <v>0.32500000000000001</v>
      </c>
      <c r="Y192" s="9">
        <v>0.40100000000000002</v>
      </c>
      <c r="Z192" s="9">
        <v>0.72599999999999998</v>
      </c>
      <c r="AA192" s="9">
        <v>0.32100000000000001</v>
      </c>
      <c r="AB192" t="str">
        <f>VLOOKUP($A192,Bat!$A$4:$A$1998,1,FALSE)</f>
        <v>C-Luis Salazar21</v>
      </c>
    </row>
    <row r="193" spans="1:28" x14ac:dyDescent="0.25">
      <c r="A193" t="str">
        <f t="shared" si="2"/>
        <v>C-Sergio Cruz18</v>
      </c>
      <c r="B193">
        <v>410</v>
      </c>
      <c r="C193">
        <v>427</v>
      </c>
      <c r="D193" t="s">
        <v>516</v>
      </c>
      <c r="E193" t="s">
        <v>269</v>
      </c>
      <c r="F193">
        <v>0</v>
      </c>
      <c r="G193" s="10">
        <v>40160</v>
      </c>
      <c r="H193">
        <v>18</v>
      </c>
      <c r="I193" t="s">
        <v>93</v>
      </c>
      <c r="J193" t="s">
        <v>132</v>
      </c>
      <c r="K193">
        <v>163</v>
      </c>
      <c r="L193">
        <v>614</v>
      </c>
      <c r="M193">
        <v>69</v>
      </c>
      <c r="N193">
        <v>126</v>
      </c>
      <c r="O193">
        <v>21</v>
      </c>
      <c r="P193">
        <v>0</v>
      </c>
      <c r="Q193">
        <v>23</v>
      </c>
      <c r="R193">
        <v>75</v>
      </c>
      <c r="S193">
        <v>47</v>
      </c>
      <c r="T193">
        <v>159</v>
      </c>
      <c r="U193">
        <v>0</v>
      </c>
      <c r="V193">
        <v>0</v>
      </c>
      <c r="W193" s="9">
        <v>0.20499999999999999</v>
      </c>
      <c r="X193" s="9">
        <v>0.27</v>
      </c>
      <c r="Y193" s="9">
        <v>0.35199999999999998</v>
      </c>
      <c r="Z193" s="9">
        <v>0.622</v>
      </c>
      <c r="AA193" s="9">
        <v>0.27400000000000002</v>
      </c>
      <c r="AB193" t="str">
        <f>VLOOKUP($A193,Bat!$A$4:$A$1998,1,FALSE)</f>
        <v>C-Sergio Cruz18</v>
      </c>
    </row>
    <row r="194" spans="1:28" x14ac:dyDescent="0.25">
      <c r="A194" t="str">
        <f t="shared" ref="A194:A257" si="3">IF(I194="C","C-",I194)&amp;D194&amp;" "&amp;E194&amp;H194</f>
        <v>1BTadaaki Kawasaki23</v>
      </c>
      <c r="B194">
        <v>15117</v>
      </c>
      <c r="C194">
        <v>428</v>
      </c>
      <c r="D194" t="s">
        <v>605</v>
      </c>
      <c r="E194" t="s">
        <v>1305</v>
      </c>
      <c r="F194">
        <v>0</v>
      </c>
      <c r="G194" s="10">
        <v>38363</v>
      </c>
      <c r="H194">
        <v>23</v>
      </c>
      <c r="I194" t="s">
        <v>94</v>
      </c>
      <c r="J194" t="s">
        <v>132</v>
      </c>
      <c r="K194">
        <v>210</v>
      </c>
      <c r="L194">
        <v>611</v>
      </c>
      <c r="M194">
        <v>77</v>
      </c>
      <c r="N194">
        <v>151</v>
      </c>
      <c r="O194">
        <v>46</v>
      </c>
      <c r="P194">
        <v>2</v>
      </c>
      <c r="Q194">
        <v>18</v>
      </c>
      <c r="R194">
        <v>76</v>
      </c>
      <c r="S194">
        <v>79</v>
      </c>
      <c r="T194">
        <v>182</v>
      </c>
      <c r="U194">
        <v>0</v>
      </c>
      <c r="V194">
        <v>1</v>
      </c>
      <c r="W194" s="9">
        <v>0.247</v>
      </c>
      <c r="X194" s="9">
        <v>0.34499999999999997</v>
      </c>
      <c r="Y194" s="9">
        <v>0.41699999999999998</v>
      </c>
      <c r="Z194" s="9">
        <v>0.76200000000000001</v>
      </c>
      <c r="AA194" s="9">
        <v>0.33600000000000002</v>
      </c>
      <c r="AB194" t="str">
        <f>VLOOKUP($A194,Bat!$A$4:$A$1998,1,FALSE)</f>
        <v>1BTadaaki Kawasaki23</v>
      </c>
    </row>
    <row r="195" spans="1:28" x14ac:dyDescent="0.25">
      <c r="A195" t="str">
        <f t="shared" si="3"/>
        <v>SSRich Clark21</v>
      </c>
      <c r="B195">
        <v>16077</v>
      </c>
      <c r="C195">
        <v>429</v>
      </c>
      <c r="D195" t="s">
        <v>598</v>
      </c>
      <c r="E195" t="s">
        <v>161</v>
      </c>
      <c r="F195">
        <v>0</v>
      </c>
      <c r="G195" s="10">
        <v>38983</v>
      </c>
      <c r="H195">
        <v>21</v>
      </c>
      <c r="I195" t="s">
        <v>79</v>
      </c>
      <c r="J195" t="s">
        <v>132</v>
      </c>
      <c r="K195">
        <v>197</v>
      </c>
      <c r="L195">
        <v>715</v>
      </c>
      <c r="M195">
        <v>69</v>
      </c>
      <c r="N195">
        <v>180</v>
      </c>
      <c r="O195">
        <v>33</v>
      </c>
      <c r="P195">
        <v>1</v>
      </c>
      <c r="Q195">
        <v>1</v>
      </c>
      <c r="R195">
        <v>58</v>
      </c>
      <c r="S195">
        <v>56</v>
      </c>
      <c r="T195">
        <v>128</v>
      </c>
      <c r="U195">
        <v>9</v>
      </c>
      <c r="V195">
        <v>10</v>
      </c>
      <c r="W195" s="9">
        <v>0.252</v>
      </c>
      <c r="X195" s="9">
        <v>0.30599999999999999</v>
      </c>
      <c r="Y195" s="9">
        <v>0.30499999999999999</v>
      </c>
      <c r="Z195" s="9">
        <v>0.61099999999999999</v>
      </c>
      <c r="AA195" s="9">
        <v>0.27600000000000002</v>
      </c>
      <c r="AB195" t="str">
        <f>VLOOKUP($A195,Bat!$A$4:$A$1998,1,FALSE)</f>
        <v>SSRich Clark21</v>
      </c>
    </row>
    <row r="196" spans="1:28" x14ac:dyDescent="0.25">
      <c r="A196" t="str">
        <f t="shared" si="3"/>
        <v>1BRobbie Thornton21</v>
      </c>
      <c r="B196">
        <v>14519</v>
      </c>
      <c r="C196">
        <v>434</v>
      </c>
      <c r="D196" t="s">
        <v>708</v>
      </c>
      <c r="E196" t="s">
        <v>1691</v>
      </c>
      <c r="F196">
        <v>0</v>
      </c>
      <c r="G196">
        <v>39125</v>
      </c>
      <c r="H196">
        <v>21</v>
      </c>
      <c r="I196" t="s">
        <v>94</v>
      </c>
      <c r="J196" t="s">
        <v>53</v>
      </c>
      <c r="K196">
        <v>7</v>
      </c>
      <c r="L196">
        <v>15</v>
      </c>
      <c r="M196">
        <v>1</v>
      </c>
      <c r="N196">
        <v>1</v>
      </c>
      <c r="O196">
        <v>0</v>
      </c>
      <c r="P196">
        <v>0</v>
      </c>
      <c r="Q196">
        <v>0</v>
      </c>
      <c r="R196">
        <v>0</v>
      </c>
      <c r="S196">
        <v>2</v>
      </c>
      <c r="T196">
        <v>5</v>
      </c>
      <c r="U196">
        <v>0</v>
      </c>
      <c r="V196">
        <v>0</v>
      </c>
      <c r="W196" s="9">
        <v>6.7000000000000004E-2</v>
      </c>
      <c r="X196" s="9">
        <v>0.17599999999999999</v>
      </c>
      <c r="Y196" s="9">
        <v>6.7000000000000004E-2</v>
      </c>
      <c r="Z196" s="9">
        <v>0.24299999999999999</v>
      </c>
      <c r="AA196" s="9">
        <v>0.13800000000000001</v>
      </c>
      <c r="AB196" t="str">
        <f>VLOOKUP($A196,Bat!$A$4:$A$1998,1,FALSE)</f>
        <v>1BRobbie Thornton21</v>
      </c>
    </row>
    <row r="197" spans="1:28" x14ac:dyDescent="0.25">
      <c r="A197" t="str">
        <f t="shared" si="3"/>
        <v>CFThomas Jackson21</v>
      </c>
      <c r="B197">
        <v>9115</v>
      </c>
      <c r="C197">
        <v>440</v>
      </c>
      <c r="D197" t="s">
        <v>168</v>
      </c>
      <c r="E197" t="s">
        <v>160</v>
      </c>
      <c r="F197">
        <v>0</v>
      </c>
      <c r="G197" s="10">
        <v>38962</v>
      </c>
      <c r="H197">
        <v>21</v>
      </c>
      <c r="I197" t="s">
        <v>81</v>
      </c>
      <c r="J197" t="s">
        <v>132</v>
      </c>
      <c r="K197">
        <v>140</v>
      </c>
      <c r="L197">
        <v>438</v>
      </c>
      <c r="M197">
        <v>46</v>
      </c>
      <c r="N197">
        <v>106</v>
      </c>
      <c r="O197">
        <v>16</v>
      </c>
      <c r="P197">
        <v>2</v>
      </c>
      <c r="Q197">
        <v>0</v>
      </c>
      <c r="R197">
        <v>27</v>
      </c>
      <c r="S197">
        <v>29</v>
      </c>
      <c r="T197">
        <v>74</v>
      </c>
      <c r="U197">
        <v>14</v>
      </c>
      <c r="V197">
        <v>12</v>
      </c>
      <c r="W197" s="9">
        <v>0.24199999999999999</v>
      </c>
      <c r="X197" s="9">
        <v>0.28999999999999998</v>
      </c>
      <c r="Y197" s="9">
        <v>0.28799999999999998</v>
      </c>
      <c r="Z197" s="9">
        <v>0.57799999999999996</v>
      </c>
      <c r="AA197" s="9">
        <v>0.25800000000000001</v>
      </c>
      <c r="AB197" t="str">
        <f>VLOOKUP($A197,Bat!$A$4:$A$1998,1,FALSE)</f>
        <v>CFThomas Jackson21</v>
      </c>
    </row>
    <row r="198" spans="1:28" x14ac:dyDescent="0.25">
      <c r="A198" t="str">
        <f t="shared" si="3"/>
        <v>C-Archie Moore21</v>
      </c>
      <c r="B198">
        <v>10143</v>
      </c>
      <c r="C198">
        <v>441</v>
      </c>
      <c r="D198" t="s">
        <v>692</v>
      </c>
      <c r="E198" t="s">
        <v>275</v>
      </c>
      <c r="F198">
        <v>0</v>
      </c>
      <c r="G198" s="10">
        <v>39207</v>
      </c>
      <c r="H198">
        <v>21</v>
      </c>
      <c r="I198" t="s">
        <v>93</v>
      </c>
      <c r="J198" t="s">
        <v>132</v>
      </c>
      <c r="K198">
        <v>160</v>
      </c>
      <c r="L198">
        <v>567</v>
      </c>
      <c r="M198">
        <v>60</v>
      </c>
      <c r="N198">
        <v>120</v>
      </c>
      <c r="O198">
        <v>29</v>
      </c>
      <c r="P198">
        <v>2</v>
      </c>
      <c r="Q198">
        <v>22</v>
      </c>
      <c r="R198">
        <v>67</v>
      </c>
      <c r="S198">
        <v>47</v>
      </c>
      <c r="T198">
        <v>164</v>
      </c>
      <c r="U198">
        <v>1</v>
      </c>
      <c r="V198">
        <v>0</v>
      </c>
      <c r="W198" s="9">
        <v>0.21199999999999999</v>
      </c>
      <c r="X198" s="9">
        <v>0.27500000000000002</v>
      </c>
      <c r="Y198" s="9">
        <v>0.38600000000000001</v>
      </c>
      <c r="Z198" s="9">
        <v>0.66100000000000003</v>
      </c>
      <c r="AA198" s="9">
        <v>0.28499999999999998</v>
      </c>
      <c r="AB198" t="str">
        <f>VLOOKUP($A198,Bat!$A$4:$A$1998,1,FALSE)</f>
        <v>C-Archie Moore21</v>
      </c>
    </row>
    <row r="199" spans="1:28" x14ac:dyDescent="0.25">
      <c r="A199" t="str">
        <f t="shared" si="3"/>
        <v>C-Adam Reed22</v>
      </c>
      <c r="B199">
        <v>1823</v>
      </c>
      <c r="C199">
        <v>442</v>
      </c>
      <c r="D199" t="s">
        <v>1111</v>
      </c>
      <c r="E199" t="s">
        <v>500</v>
      </c>
      <c r="F199">
        <v>0</v>
      </c>
      <c r="G199">
        <v>38602</v>
      </c>
      <c r="H199">
        <v>22</v>
      </c>
      <c r="I199" t="s">
        <v>93</v>
      </c>
      <c r="J199" t="s">
        <v>132</v>
      </c>
      <c r="K199">
        <v>77</v>
      </c>
      <c r="L199">
        <v>208</v>
      </c>
      <c r="M199">
        <v>16</v>
      </c>
      <c r="N199">
        <v>35</v>
      </c>
      <c r="O199">
        <v>9</v>
      </c>
      <c r="P199">
        <v>0</v>
      </c>
      <c r="Q199">
        <v>5</v>
      </c>
      <c r="R199">
        <v>18</v>
      </c>
      <c r="S199">
        <v>18</v>
      </c>
      <c r="T199">
        <v>63</v>
      </c>
      <c r="U199">
        <v>0</v>
      </c>
      <c r="V199">
        <v>0</v>
      </c>
      <c r="W199" s="9">
        <v>0.16800000000000001</v>
      </c>
      <c r="X199" s="9">
        <v>0.24</v>
      </c>
      <c r="Y199" s="9">
        <v>0.28399999999999997</v>
      </c>
      <c r="Z199" s="9">
        <v>0.52400000000000002</v>
      </c>
      <c r="AA199" s="9">
        <v>0.22900000000000001</v>
      </c>
      <c r="AB199" t="str">
        <f>VLOOKUP($A199,Bat!$A$4:$A$1998,1,FALSE)</f>
        <v>C-Adam Reed22</v>
      </c>
    </row>
    <row r="200" spans="1:28" x14ac:dyDescent="0.25">
      <c r="A200" t="str">
        <f t="shared" si="3"/>
        <v>LFManuel Román23</v>
      </c>
      <c r="B200">
        <v>9664</v>
      </c>
      <c r="C200">
        <v>454</v>
      </c>
      <c r="D200" t="s">
        <v>158</v>
      </c>
      <c r="E200" t="s">
        <v>946</v>
      </c>
      <c r="F200">
        <v>0</v>
      </c>
      <c r="G200">
        <v>38335</v>
      </c>
      <c r="H200">
        <v>23</v>
      </c>
      <c r="I200" t="s">
        <v>55</v>
      </c>
      <c r="J200" t="s">
        <v>132</v>
      </c>
      <c r="K200">
        <v>35</v>
      </c>
      <c r="L200">
        <v>36</v>
      </c>
      <c r="M200">
        <v>3</v>
      </c>
      <c r="N200">
        <v>8</v>
      </c>
      <c r="O200">
        <v>1</v>
      </c>
      <c r="P200">
        <v>0</v>
      </c>
      <c r="Q200">
        <v>1</v>
      </c>
      <c r="R200">
        <v>5</v>
      </c>
      <c r="S200">
        <v>3</v>
      </c>
      <c r="T200">
        <v>6</v>
      </c>
      <c r="U200">
        <v>0</v>
      </c>
      <c r="V200">
        <v>0</v>
      </c>
      <c r="W200" s="9">
        <v>0.222</v>
      </c>
      <c r="X200" s="9">
        <v>0.28199999999999997</v>
      </c>
      <c r="Y200" s="9">
        <v>0.33300000000000002</v>
      </c>
      <c r="Z200" s="9">
        <v>0.61499999999999999</v>
      </c>
      <c r="AA200" s="9">
        <v>0.27600000000000002</v>
      </c>
      <c r="AB200" t="str">
        <f>VLOOKUP($A200,Bat!$A$4:$A$1998,1,FALSE)</f>
        <v>LFManuel Román23</v>
      </c>
    </row>
    <row r="201" spans="1:28" x14ac:dyDescent="0.25">
      <c r="A201" t="str">
        <f t="shared" si="3"/>
        <v>2BRichard Mack21</v>
      </c>
      <c r="B201">
        <v>3439</v>
      </c>
      <c r="C201">
        <v>456</v>
      </c>
      <c r="D201" t="s">
        <v>134</v>
      </c>
      <c r="E201" t="s">
        <v>1390</v>
      </c>
      <c r="F201">
        <v>0</v>
      </c>
      <c r="G201" s="10">
        <v>39160</v>
      </c>
      <c r="H201">
        <v>21</v>
      </c>
      <c r="I201" t="s">
        <v>78</v>
      </c>
      <c r="J201" t="s">
        <v>132</v>
      </c>
      <c r="K201">
        <v>147</v>
      </c>
      <c r="L201">
        <v>555</v>
      </c>
      <c r="M201">
        <v>53</v>
      </c>
      <c r="N201">
        <v>143</v>
      </c>
      <c r="O201">
        <v>22</v>
      </c>
      <c r="P201">
        <v>3</v>
      </c>
      <c r="Q201">
        <v>0</v>
      </c>
      <c r="R201">
        <v>35</v>
      </c>
      <c r="S201">
        <v>64</v>
      </c>
      <c r="T201">
        <v>140</v>
      </c>
      <c r="U201">
        <v>7</v>
      </c>
      <c r="V201">
        <v>4</v>
      </c>
      <c r="W201" s="9">
        <v>0.25800000000000001</v>
      </c>
      <c r="X201" s="9">
        <v>0.34100000000000003</v>
      </c>
      <c r="Y201" s="9">
        <v>0.308</v>
      </c>
      <c r="Z201" s="9">
        <v>0.64900000000000002</v>
      </c>
      <c r="AA201" s="9">
        <v>0.29599999999999999</v>
      </c>
      <c r="AB201" t="str">
        <f>VLOOKUP($A201,Bat!$A$4:$A$1998,1,FALSE)</f>
        <v>2BRichard Mack21</v>
      </c>
    </row>
    <row r="202" spans="1:28" x14ac:dyDescent="0.25">
      <c r="A202" t="str">
        <f t="shared" si="3"/>
        <v>SSSalvador Padilla21</v>
      </c>
      <c r="B202">
        <v>2893</v>
      </c>
      <c r="C202">
        <v>457</v>
      </c>
      <c r="D202" t="s">
        <v>231</v>
      </c>
      <c r="E202" t="s">
        <v>942</v>
      </c>
      <c r="F202">
        <v>0</v>
      </c>
      <c r="G202" s="10">
        <v>39146</v>
      </c>
      <c r="H202">
        <v>21</v>
      </c>
      <c r="I202" t="s">
        <v>79</v>
      </c>
      <c r="J202" t="s">
        <v>132</v>
      </c>
      <c r="K202">
        <v>194</v>
      </c>
      <c r="L202">
        <v>676</v>
      </c>
      <c r="M202">
        <v>77</v>
      </c>
      <c r="N202">
        <v>145</v>
      </c>
      <c r="O202">
        <v>33</v>
      </c>
      <c r="P202">
        <v>4</v>
      </c>
      <c r="Q202">
        <v>14</v>
      </c>
      <c r="R202">
        <v>58</v>
      </c>
      <c r="S202">
        <v>58</v>
      </c>
      <c r="T202">
        <v>177</v>
      </c>
      <c r="U202">
        <v>9</v>
      </c>
      <c r="V202">
        <v>3</v>
      </c>
      <c r="W202" s="9">
        <v>0.214</v>
      </c>
      <c r="X202" s="9">
        <v>0.28699999999999998</v>
      </c>
      <c r="Y202" s="9">
        <v>0.33700000000000002</v>
      </c>
      <c r="Z202" s="9">
        <v>0.624</v>
      </c>
      <c r="AA202" s="9">
        <v>0.27800000000000002</v>
      </c>
      <c r="AB202" t="str">
        <f>VLOOKUP($A202,Bat!$A$4:$A$1998,1,FALSE)</f>
        <v>SSSalvador Padilla21</v>
      </c>
    </row>
    <row r="203" spans="1:28" x14ac:dyDescent="0.25">
      <c r="A203" t="str">
        <f t="shared" si="3"/>
        <v>SSRafael Rivera21</v>
      </c>
      <c r="B203">
        <v>11457</v>
      </c>
      <c r="C203">
        <v>458</v>
      </c>
      <c r="D203" t="s">
        <v>170</v>
      </c>
      <c r="E203" t="s">
        <v>274</v>
      </c>
      <c r="F203">
        <v>0</v>
      </c>
      <c r="G203" s="10">
        <v>39167</v>
      </c>
      <c r="H203">
        <v>21</v>
      </c>
      <c r="I203" t="s">
        <v>79</v>
      </c>
      <c r="J203" t="s">
        <v>132</v>
      </c>
      <c r="K203">
        <v>193</v>
      </c>
      <c r="L203">
        <v>744</v>
      </c>
      <c r="M203">
        <v>91</v>
      </c>
      <c r="N203">
        <v>185</v>
      </c>
      <c r="O203">
        <v>47</v>
      </c>
      <c r="P203">
        <v>3</v>
      </c>
      <c r="Q203">
        <v>7</v>
      </c>
      <c r="R203">
        <v>64</v>
      </c>
      <c r="S203">
        <v>62</v>
      </c>
      <c r="T203">
        <v>133</v>
      </c>
      <c r="U203">
        <v>11</v>
      </c>
      <c r="V203">
        <v>5</v>
      </c>
      <c r="W203" s="9">
        <v>0.249</v>
      </c>
      <c r="X203" s="9">
        <v>0.31900000000000001</v>
      </c>
      <c r="Y203" s="9">
        <v>0.34799999999999998</v>
      </c>
      <c r="Z203" s="9">
        <v>0.66700000000000004</v>
      </c>
      <c r="AA203" s="9">
        <v>0.30099999999999999</v>
      </c>
      <c r="AB203" t="str">
        <f>VLOOKUP($A203,Bat!$A$4:$A$1998,1,FALSE)</f>
        <v>SSRafael Rivera21</v>
      </c>
    </row>
    <row r="204" spans="1:28" x14ac:dyDescent="0.25">
      <c r="A204" t="str">
        <f t="shared" si="3"/>
        <v>2BEarl Myers23</v>
      </c>
      <c r="B204">
        <v>10186</v>
      </c>
      <c r="C204">
        <v>461</v>
      </c>
      <c r="D204" t="s">
        <v>438</v>
      </c>
      <c r="E204" t="s">
        <v>546</v>
      </c>
      <c r="F204">
        <v>0</v>
      </c>
      <c r="G204" s="10">
        <v>38428</v>
      </c>
      <c r="H204">
        <v>23</v>
      </c>
      <c r="I204" t="s">
        <v>78</v>
      </c>
      <c r="J204" t="s">
        <v>43</v>
      </c>
      <c r="K204">
        <v>236</v>
      </c>
      <c r="L204">
        <v>856</v>
      </c>
      <c r="M204">
        <v>107</v>
      </c>
      <c r="N204">
        <v>210</v>
      </c>
      <c r="O204">
        <v>47</v>
      </c>
      <c r="P204">
        <v>4</v>
      </c>
      <c r="Q204">
        <v>9</v>
      </c>
      <c r="R204">
        <v>103</v>
      </c>
      <c r="S204">
        <v>61</v>
      </c>
      <c r="T204">
        <v>149</v>
      </c>
      <c r="U204">
        <v>4</v>
      </c>
      <c r="V204">
        <v>3</v>
      </c>
      <c r="W204" s="9">
        <v>0.245</v>
      </c>
      <c r="X204" s="9">
        <v>0.29899999999999999</v>
      </c>
      <c r="Y204" s="9">
        <v>0.34100000000000003</v>
      </c>
      <c r="Z204" s="9">
        <v>0.64</v>
      </c>
      <c r="AA204" s="9">
        <v>0.28199999999999997</v>
      </c>
      <c r="AB204" t="str">
        <f>VLOOKUP($A204,Bat!$A$4:$A$1998,1,FALSE)</f>
        <v>2BEarl Myers23</v>
      </c>
    </row>
    <row r="205" spans="1:28" x14ac:dyDescent="0.25">
      <c r="A205" t="str">
        <f t="shared" si="3"/>
        <v>LFAdam Schmitt21</v>
      </c>
      <c r="B205">
        <v>14624</v>
      </c>
      <c r="C205">
        <v>464</v>
      </c>
      <c r="D205" t="s">
        <v>1111</v>
      </c>
      <c r="E205" t="s">
        <v>1635</v>
      </c>
      <c r="F205">
        <v>0</v>
      </c>
      <c r="G205" s="10">
        <v>38912</v>
      </c>
      <c r="H205">
        <v>21</v>
      </c>
      <c r="I205" t="s">
        <v>55</v>
      </c>
      <c r="J205" t="s">
        <v>132</v>
      </c>
      <c r="K205">
        <v>256</v>
      </c>
      <c r="L205">
        <v>885</v>
      </c>
      <c r="M205">
        <v>122</v>
      </c>
      <c r="N205">
        <v>195</v>
      </c>
      <c r="O205">
        <v>34</v>
      </c>
      <c r="P205">
        <v>2</v>
      </c>
      <c r="Q205">
        <v>15</v>
      </c>
      <c r="R205">
        <v>85</v>
      </c>
      <c r="S205">
        <v>111</v>
      </c>
      <c r="T205">
        <v>204</v>
      </c>
      <c r="U205">
        <v>10</v>
      </c>
      <c r="V205">
        <v>7</v>
      </c>
      <c r="W205" s="9">
        <v>0.22</v>
      </c>
      <c r="X205" s="9">
        <v>0.31900000000000001</v>
      </c>
      <c r="Y205" s="9">
        <v>0.314</v>
      </c>
      <c r="Z205" s="9">
        <v>0.63300000000000001</v>
      </c>
      <c r="AA205" s="9">
        <v>0.28899999999999998</v>
      </c>
      <c r="AB205" t="str">
        <f>VLOOKUP($A205,Bat!$A$4:$A$1998,1,FALSE)</f>
        <v>LFAdam Schmitt21</v>
      </c>
    </row>
    <row r="206" spans="1:28" x14ac:dyDescent="0.25">
      <c r="A206" t="str">
        <f t="shared" si="3"/>
        <v>SSSimon Eykelbosch21</v>
      </c>
      <c r="B206">
        <v>11327</v>
      </c>
      <c r="C206">
        <v>465</v>
      </c>
      <c r="D206" t="s">
        <v>814</v>
      </c>
      <c r="E206" t="s">
        <v>815</v>
      </c>
      <c r="F206">
        <v>0</v>
      </c>
      <c r="G206" s="10">
        <v>39076</v>
      </c>
      <c r="H206">
        <v>21</v>
      </c>
      <c r="I206" t="s">
        <v>79</v>
      </c>
      <c r="J206" t="s">
        <v>132</v>
      </c>
      <c r="K206">
        <v>186</v>
      </c>
      <c r="L206">
        <v>677</v>
      </c>
      <c r="M206">
        <v>98</v>
      </c>
      <c r="N206">
        <v>195</v>
      </c>
      <c r="O206">
        <v>36</v>
      </c>
      <c r="P206">
        <v>8</v>
      </c>
      <c r="Q206">
        <v>7</v>
      </c>
      <c r="R206">
        <v>68</v>
      </c>
      <c r="S206">
        <v>57</v>
      </c>
      <c r="T206">
        <v>148</v>
      </c>
      <c r="U206">
        <v>30</v>
      </c>
      <c r="V206">
        <v>6</v>
      </c>
      <c r="W206" s="9">
        <v>0.28799999999999998</v>
      </c>
      <c r="X206" s="9">
        <v>0.35499999999999998</v>
      </c>
      <c r="Y206" s="9">
        <v>0.39600000000000002</v>
      </c>
      <c r="Z206" s="9">
        <v>0.751</v>
      </c>
      <c r="AA206" s="9">
        <v>0.33</v>
      </c>
      <c r="AB206" t="str">
        <f>VLOOKUP($A206,Bat!$A$4:$A$1998,1,FALSE)</f>
        <v>SSSimon Eykelbosch21</v>
      </c>
    </row>
    <row r="207" spans="1:28" x14ac:dyDescent="0.25">
      <c r="A207" t="str">
        <f t="shared" si="3"/>
        <v>2BTerry Hughes21</v>
      </c>
      <c r="B207">
        <v>4764</v>
      </c>
      <c r="C207">
        <v>468</v>
      </c>
      <c r="D207" t="s">
        <v>663</v>
      </c>
      <c r="E207" t="s">
        <v>558</v>
      </c>
      <c r="F207">
        <v>0</v>
      </c>
      <c r="G207">
        <v>39121</v>
      </c>
      <c r="H207">
        <v>21</v>
      </c>
      <c r="I207" t="s">
        <v>78</v>
      </c>
      <c r="J207" t="s">
        <v>132</v>
      </c>
      <c r="K207">
        <v>120</v>
      </c>
      <c r="L207">
        <v>315</v>
      </c>
      <c r="M207">
        <v>30</v>
      </c>
      <c r="N207">
        <v>73</v>
      </c>
      <c r="O207">
        <v>16</v>
      </c>
      <c r="P207">
        <v>1</v>
      </c>
      <c r="Q207">
        <v>2</v>
      </c>
      <c r="R207">
        <v>18</v>
      </c>
      <c r="S207">
        <v>37</v>
      </c>
      <c r="T207">
        <v>65</v>
      </c>
      <c r="U207">
        <v>13</v>
      </c>
      <c r="V207">
        <v>6</v>
      </c>
      <c r="W207" s="9">
        <v>0.23200000000000001</v>
      </c>
      <c r="X207" s="9">
        <v>0.317</v>
      </c>
      <c r="Y207" s="9">
        <v>0.308</v>
      </c>
      <c r="Z207" s="9">
        <v>0.625</v>
      </c>
      <c r="AA207" s="9">
        <v>0.28299999999999997</v>
      </c>
      <c r="AB207" t="str">
        <f>VLOOKUP($A207,Bat!$A$4:$A$1998,1,FALSE)</f>
        <v>2BTerry Hughes21</v>
      </c>
    </row>
    <row r="208" spans="1:28" x14ac:dyDescent="0.25">
      <c r="A208" t="str">
        <f t="shared" si="3"/>
        <v>SSErnest Goff21</v>
      </c>
      <c r="B208">
        <v>14530</v>
      </c>
      <c r="C208">
        <v>469</v>
      </c>
      <c r="D208" t="s">
        <v>1195</v>
      </c>
      <c r="E208" t="s">
        <v>753</v>
      </c>
      <c r="F208">
        <v>2000000</v>
      </c>
      <c r="G208" s="10">
        <v>39147</v>
      </c>
      <c r="H208">
        <v>21</v>
      </c>
      <c r="I208" t="s">
        <v>79</v>
      </c>
      <c r="J208" t="s">
        <v>132</v>
      </c>
      <c r="K208">
        <v>208</v>
      </c>
      <c r="L208">
        <v>698</v>
      </c>
      <c r="M208">
        <v>117</v>
      </c>
      <c r="N208">
        <v>176</v>
      </c>
      <c r="O208">
        <v>37</v>
      </c>
      <c r="P208">
        <v>3</v>
      </c>
      <c r="Q208">
        <v>11</v>
      </c>
      <c r="R208">
        <v>83</v>
      </c>
      <c r="S208">
        <v>129</v>
      </c>
      <c r="T208">
        <v>184</v>
      </c>
      <c r="U208">
        <v>11</v>
      </c>
      <c r="V208">
        <v>3</v>
      </c>
      <c r="W208" s="9">
        <v>0.252</v>
      </c>
      <c r="X208" s="9">
        <v>0.36699999999999999</v>
      </c>
      <c r="Y208" s="9">
        <v>0.36099999999999999</v>
      </c>
      <c r="Z208" s="9">
        <v>0.72799999999999998</v>
      </c>
      <c r="AA208" s="9">
        <v>0.33</v>
      </c>
      <c r="AB208" t="str">
        <f>VLOOKUP($A208,Bat!$A$4:$A$1998,1,FALSE)</f>
        <v>SSErnest Goff21</v>
      </c>
    </row>
    <row r="209" spans="1:28" x14ac:dyDescent="0.25">
      <c r="A209" t="str">
        <f t="shared" si="3"/>
        <v>2BJorge Rodríguez21</v>
      </c>
      <c r="B209">
        <v>14592</v>
      </c>
      <c r="C209">
        <v>470</v>
      </c>
      <c r="D209" t="s">
        <v>137</v>
      </c>
      <c r="E209" t="s">
        <v>225</v>
      </c>
      <c r="F209">
        <v>0</v>
      </c>
      <c r="G209" s="10">
        <v>39206</v>
      </c>
      <c r="H209">
        <v>21</v>
      </c>
      <c r="I209" t="s">
        <v>78</v>
      </c>
      <c r="J209" t="s">
        <v>132</v>
      </c>
      <c r="K209">
        <v>138</v>
      </c>
      <c r="L209">
        <v>475</v>
      </c>
      <c r="M209">
        <v>55</v>
      </c>
      <c r="N209">
        <v>96</v>
      </c>
      <c r="O209">
        <v>9</v>
      </c>
      <c r="P209">
        <v>1</v>
      </c>
      <c r="Q209">
        <v>7</v>
      </c>
      <c r="R209">
        <v>40</v>
      </c>
      <c r="S209">
        <v>65</v>
      </c>
      <c r="T209">
        <v>121</v>
      </c>
      <c r="U209">
        <v>26</v>
      </c>
      <c r="V209">
        <v>5</v>
      </c>
      <c r="W209" s="9">
        <v>0.20200000000000001</v>
      </c>
      <c r="X209" s="9">
        <v>0.308</v>
      </c>
      <c r="Y209" s="9">
        <v>0.27</v>
      </c>
      <c r="Z209" s="9">
        <v>0.57799999999999996</v>
      </c>
      <c r="AA209" s="9">
        <v>0.27</v>
      </c>
      <c r="AB209" t="str">
        <f>VLOOKUP($A209,Bat!$A$4:$A$1998,1,FALSE)</f>
        <v>2BJorge Rodríguez21</v>
      </c>
    </row>
    <row r="210" spans="1:28" x14ac:dyDescent="0.25">
      <c r="A210" t="str">
        <f t="shared" si="3"/>
        <v>2BKiichi Hosokaya21</v>
      </c>
      <c r="B210">
        <v>14621</v>
      </c>
      <c r="C210">
        <v>471</v>
      </c>
      <c r="D210" t="s">
        <v>1256</v>
      </c>
      <c r="E210" t="s">
        <v>1257</v>
      </c>
      <c r="F210">
        <v>0</v>
      </c>
      <c r="G210" s="10">
        <v>39136</v>
      </c>
      <c r="H210">
        <v>21</v>
      </c>
      <c r="I210" t="s">
        <v>78</v>
      </c>
      <c r="J210" t="s">
        <v>132</v>
      </c>
      <c r="K210">
        <v>340</v>
      </c>
      <c r="L210">
        <v>1242</v>
      </c>
      <c r="M210">
        <v>129</v>
      </c>
      <c r="N210">
        <v>313</v>
      </c>
      <c r="O210">
        <v>60</v>
      </c>
      <c r="P210">
        <v>4</v>
      </c>
      <c r="Q210">
        <v>13</v>
      </c>
      <c r="R210">
        <v>128</v>
      </c>
      <c r="S210">
        <v>85</v>
      </c>
      <c r="T210">
        <v>92</v>
      </c>
      <c r="U210">
        <v>3</v>
      </c>
      <c r="V210">
        <v>7</v>
      </c>
      <c r="W210" s="9">
        <v>0.252</v>
      </c>
      <c r="X210" s="9">
        <v>0.30299999999999999</v>
      </c>
      <c r="Y210" s="9">
        <v>0.33800000000000002</v>
      </c>
      <c r="Z210" s="9">
        <v>0.64100000000000001</v>
      </c>
      <c r="AA210" s="9">
        <v>0.28299999999999997</v>
      </c>
      <c r="AB210" t="str">
        <f>VLOOKUP($A210,Bat!$A$4:$A$1998,1,FALSE)</f>
        <v>2BKiichi Hosokaya21</v>
      </c>
    </row>
    <row r="211" spans="1:28" x14ac:dyDescent="0.25">
      <c r="A211" t="str">
        <f t="shared" si="3"/>
        <v>3BDavid Hicks21</v>
      </c>
      <c r="B211">
        <v>3503</v>
      </c>
      <c r="C211">
        <v>475</v>
      </c>
      <c r="D211" t="s">
        <v>187</v>
      </c>
      <c r="E211" t="s">
        <v>1239</v>
      </c>
      <c r="F211">
        <v>0</v>
      </c>
      <c r="G211" s="10">
        <v>38914</v>
      </c>
      <c r="H211">
        <v>21</v>
      </c>
      <c r="I211" t="s">
        <v>76</v>
      </c>
      <c r="J211" t="s">
        <v>132</v>
      </c>
      <c r="K211">
        <v>214</v>
      </c>
      <c r="L211">
        <v>786</v>
      </c>
      <c r="M211">
        <v>96</v>
      </c>
      <c r="N211">
        <v>177</v>
      </c>
      <c r="O211">
        <v>37</v>
      </c>
      <c r="P211">
        <v>1</v>
      </c>
      <c r="Q211">
        <v>38</v>
      </c>
      <c r="R211">
        <v>94</v>
      </c>
      <c r="S211">
        <v>77</v>
      </c>
      <c r="T211">
        <v>205</v>
      </c>
      <c r="U211">
        <v>5</v>
      </c>
      <c r="V211">
        <v>1</v>
      </c>
      <c r="W211" s="9">
        <v>0.22500000000000001</v>
      </c>
      <c r="X211" s="9">
        <v>0.30499999999999999</v>
      </c>
      <c r="Y211" s="9">
        <v>0.42</v>
      </c>
      <c r="Z211" s="9">
        <v>0.72499999999999998</v>
      </c>
      <c r="AA211" s="9">
        <v>0.315</v>
      </c>
      <c r="AB211" t="str">
        <f>VLOOKUP($A211,Bat!$A$4:$A$1998,1,FALSE)</f>
        <v>3BDavid Hicks21</v>
      </c>
    </row>
    <row r="212" spans="1:28" x14ac:dyDescent="0.25">
      <c r="A212" t="str">
        <f t="shared" si="3"/>
        <v>1BFernando González21</v>
      </c>
      <c r="B212">
        <v>14572</v>
      </c>
      <c r="C212">
        <v>476</v>
      </c>
      <c r="D212" t="s">
        <v>234</v>
      </c>
      <c r="E212" t="s">
        <v>166</v>
      </c>
      <c r="F212">
        <v>0</v>
      </c>
      <c r="G212">
        <v>38972</v>
      </c>
      <c r="H212">
        <v>21</v>
      </c>
      <c r="I212" t="s">
        <v>94</v>
      </c>
      <c r="J212" t="s">
        <v>43</v>
      </c>
      <c r="K212">
        <v>4</v>
      </c>
      <c r="L212">
        <v>3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3</v>
      </c>
      <c r="T212">
        <v>2</v>
      </c>
      <c r="U212">
        <v>0</v>
      </c>
      <c r="V212">
        <v>0</v>
      </c>
      <c r="W212" s="9">
        <v>0</v>
      </c>
      <c r="X212" s="9">
        <v>0.5</v>
      </c>
      <c r="Y212" s="9">
        <v>0</v>
      </c>
      <c r="Z212" s="9">
        <v>0.5</v>
      </c>
      <c r="AA212" s="9">
        <v>0.36</v>
      </c>
      <c r="AB212" t="str">
        <f>VLOOKUP($A212,Bat!$A$4:$A$1998,1,FALSE)</f>
        <v>1BFernando González21</v>
      </c>
    </row>
    <row r="213" spans="1:28" x14ac:dyDescent="0.25">
      <c r="A213" t="str">
        <f t="shared" si="3"/>
        <v>1BFred Jensen21</v>
      </c>
      <c r="B213">
        <v>14728</v>
      </c>
      <c r="C213">
        <v>477</v>
      </c>
      <c r="D213" t="s">
        <v>277</v>
      </c>
      <c r="E213" t="s">
        <v>1283</v>
      </c>
      <c r="F213">
        <v>0</v>
      </c>
      <c r="G213">
        <v>39124</v>
      </c>
      <c r="H213">
        <v>21</v>
      </c>
      <c r="I213" t="s">
        <v>94</v>
      </c>
      <c r="J213" t="s">
        <v>43</v>
      </c>
      <c r="K213">
        <v>52</v>
      </c>
      <c r="L213">
        <v>176</v>
      </c>
      <c r="M213">
        <v>17</v>
      </c>
      <c r="N213">
        <v>34</v>
      </c>
      <c r="O213">
        <v>5</v>
      </c>
      <c r="P213">
        <v>2</v>
      </c>
      <c r="Q213">
        <v>2</v>
      </c>
      <c r="R213">
        <v>16</v>
      </c>
      <c r="S213">
        <v>31</v>
      </c>
      <c r="T213">
        <v>56</v>
      </c>
      <c r="U213">
        <v>0</v>
      </c>
      <c r="V213">
        <v>0</v>
      </c>
      <c r="W213" s="9">
        <v>0.193</v>
      </c>
      <c r="X213" s="9">
        <v>0.311</v>
      </c>
      <c r="Y213" s="9">
        <v>0.27800000000000002</v>
      </c>
      <c r="Z213" s="9">
        <v>0.58899999999999997</v>
      </c>
      <c r="AA213" s="9">
        <v>0.27600000000000002</v>
      </c>
      <c r="AB213" t="str">
        <f>VLOOKUP($A213,Bat!$A$4:$A$1998,1,FALSE)</f>
        <v>1BFred Jensen21</v>
      </c>
    </row>
    <row r="214" spans="1:28" x14ac:dyDescent="0.25">
      <c r="A214" t="str">
        <f t="shared" si="3"/>
        <v>LFYoritoki Matsumoto22</v>
      </c>
      <c r="B214">
        <v>11225</v>
      </c>
      <c r="C214">
        <v>481</v>
      </c>
      <c r="D214" t="s">
        <v>1411</v>
      </c>
      <c r="E214" t="s">
        <v>810</v>
      </c>
      <c r="F214">
        <v>0</v>
      </c>
      <c r="G214" s="10">
        <v>38813</v>
      </c>
      <c r="H214">
        <v>22</v>
      </c>
      <c r="I214" t="s">
        <v>55</v>
      </c>
      <c r="J214" t="s">
        <v>132</v>
      </c>
      <c r="K214">
        <v>128</v>
      </c>
      <c r="L214">
        <v>463</v>
      </c>
      <c r="M214">
        <v>38</v>
      </c>
      <c r="N214">
        <v>108</v>
      </c>
      <c r="O214">
        <v>11</v>
      </c>
      <c r="P214">
        <v>2</v>
      </c>
      <c r="Q214">
        <v>12</v>
      </c>
      <c r="R214">
        <v>55</v>
      </c>
      <c r="S214">
        <v>41</v>
      </c>
      <c r="T214">
        <v>131</v>
      </c>
      <c r="U214">
        <v>0</v>
      </c>
      <c r="V214">
        <v>0</v>
      </c>
      <c r="W214" s="9">
        <v>0.23300000000000001</v>
      </c>
      <c r="X214" s="9">
        <v>0.29699999999999999</v>
      </c>
      <c r="Y214" s="9">
        <v>0.34300000000000003</v>
      </c>
      <c r="Z214" s="9">
        <v>0.64</v>
      </c>
      <c r="AA214" s="9">
        <v>0.28599999999999998</v>
      </c>
      <c r="AB214" t="str">
        <f>VLOOKUP($A214,Bat!$A$4:$A$1998,1,FALSE)</f>
        <v>LFYoritoki Matsumoto22</v>
      </c>
    </row>
    <row r="215" spans="1:28" x14ac:dyDescent="0.25">
      <c r="A215" t="str">
        <f t="shared" si="3"/>
        <v>1BCésar Ledezma21</v>
      </c>
      <c r="B215">
        <v>14561</v>
      </c>
      <c r="C215">
        <v>483</v>
      </c>
      <c r="D215" t="s">
        <v>215</v>
      </c>
      <c r="E215" t="s">
        <v>884</v>
      </c>
      <c r="F215">
        <v>0</v>
      </c>
      <c r="G215">
        <v>38956</v>
      </c>
      <c r="H215">
        <v>21</v>
      </c>
      <c r="I215" t="s">
        <v>94</v>
      </c>
      <c r="J215" t="s">
        <v>53</v>
      </c>
      <c r="K215">
        <v>3</v>
      </c>
      <c r="L215">
        <v>3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2</v>
      </c>
      <c r="T215">
        <v>3</v>
      </c>
      <c r="U215">
        <v>0</v>
      </c>
      <c r="V215">
        <v>0</v>
      </c>
      <c r="W215" s="9">
        <v>0</v>
      </c>
      <c r="X215" s="9">
        <v>0.4</v>
      </c>
      <c r="Y215" s="9">
        <v>0</v>
      </c>
      <c r="Z215" s="9">
        <v>0.4</v>
      </c>
      <c r="AA215" s="9">
        <v>0.28799999999999998</v>
      </c>
      <c r="AB215" t="str">
        <f>VLOOKUP($A215,Bat!$A$4:$A$1998,1,FALSE)</f>
        <v>1BCésar Ledezma21</v>
      </c>
    </row>
    <row r="216" spans="1:28" x14ac:dyDescent="0.25">
      <c r="A216" t="str">
        <f t="shared" si="3"/>
        <v>1BWilson Méndez18</v>
      </c>
      <c r="B216">
        <v>11537</v>
      </c>
      <c r="C216">
        <v>485</v>
      </c>
      <c r="D216" t="s">
        <v>172</v>
      </c>
      <c r="E216" t="s">
        <v>440</v>
      </c>
      <c r="F216">
        <v>0</v>
      </c>
      <c r="G216">
        <v>40072</v>
      </c>
      <c r="H216">
        <v>18</v>
      </c>
      <c r="I216" t="s">
        <v>94</v>
      </c>
      <c r="J216" t="s">
        <v>43</v>
      </c>
      <c r="K216">
        <v>3</v>
      </c>
      <c r="L216">
        <v>4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1</v>
      </c>
      <c r="U216">
        <v>0</v>
      </c>
      <c r="V216">
        <v>0</v>
      </c>
      <c r="W216" s="9">
        <v>0</v>
      </c>
      <c r="X216" s="9">
        <v>0</v>
      </c>
      <c r="Y216" s="9">
        <v>0</v>
      </c>
      <c r="Z216" s="9">
        <v>0</v>
      </c>
      <c r="AA216" s="9">
        <v>0</v>
      </c>
      <c r="AB216" t="str">
        <f>VLOOKUP($A216,Bat!$A$4:$A$1998,1,FALSE)</f>
        <v>1BWilson Méndez18</v>
      </c>
    </row>
    <row r="217" spans="1:28" x14ac:dyDescent="0.25">
      <c r="A217" t="str">
        <f t="shared" si="3"/>
        <v>C-Alberto Howell21</v>
      </c>
      <c r="B217">
        <v>2978</v>
      </c>
      <c r="C217">
        <v>486</v>
      </c>
      <c r="D217" t="s">
        <v>690</v>
      </c>
      <c r="E217" t="s">
        <v>1259</v>
      </c>
      <c r="F217">
        <v>0</v>
      </c>
      <c r="G217">
        <v>38918</v>
      </c>
      <c r="H217">
        <v>21</v>
      </c>
      <c r="I217" t="s">
        <v>93</v>
      </c>
      <c r="J217" t="s">
        <v>132</v>
      </c>
      <c r="K217">
        <v>144</v>
      </c>
      <c r="L217">
        <v>472</v>
      </c>
      <c r="M217">
        <v>41</v>
      </c>
      <c r="N217">
        <v>91</v>
      </c>
      <c r="O217">
        <v>15</v>
      </c>
      <c r="P217">
        <v>3</v>
      </c>
      <c r="Q217">
        <v>10</v>
      </c>
      <c r="R217">
        <v>42</v>
      </c>
      <c r="S217">
        <v>41</v>
      </c>
      <c r="T217">
        <v>135</v>
      </c>
      <c r="U217">
        <v>2</v>
      </c>
      <c r="V217">
        <v>1</v>
      </c>
      <c r="W217" s="9">
        <v>0.193</v>
      </c>
      <c r="X217" s="9">
        <v>0.26100000000000001</v>
      </c>
      <c r="Y217" s="9">
        <v>0.30099999999999999</v>
      </c>
      <c r="Z217" s="9">
        <v>0.56100000000000005</v>
      </c>
      <c r="AA217" s="9">
        <v>0.253</v>
      </c>
      <c r="AB217" t="str">
        <f>VLOOKUP($A217,Bat!$A$4:$A$1998,1,FALSE)</f>
        <v>C-Alberto Howell21</v>
      </c>
    </row>
    <row r="218" spans="1:28" x14ac:dyDescent="0.25">
      <c r="A218" t="str">
        <f t="shared" si="3"/>
        <v>C-Robby Harris21</v>
      </c>
      <c r="B218">
        <v>4304</v>
      </c>
      <c r="C218">
        <v>487</v>
      </c>
      <c r="D218" t="s">
        <v>819</v>
      </c>
      <c r="E218" t="s">
        <v>262</v>
      </c>
      <c r="F218">
        <v>0</v>
      </c>
      <c r="G218" s="10">
        <v>39057</v>
      </c>
      <c r="H218">
        <v>21</v>
      </c>
      <c r="I218" t="s">
        <v>93</v>
      </c>
      <c r="J218" t="s">
        <v>132</v>
      </c>
      <c r="K218">
        <v>148</v>
      </c>
      <c r="L218">
        <v>491</v>
      </c>
      <c r="M218">
        <v>55</v>
      </c>
      <c r="N218">
        <v>113</v>
      </c>
      <c r="O218">
        <v>19</v>
      </c>
      <c r="P218">
        <v>1</v>
      </c>
      <c r="Q218">
        <v>17</v>
      </c>
      <c r="R218">
        <v>58</v>
      </c>
      <c r="S218">
        <v>64</v>
      </c>
      <c r="T218">
        <v>144</v>
      </c>
      <c r="U218">
        <v>0</v>
      </c>
      <c r="V218">
        <v>0</v>
      </c>
      <c r="W218" s="9">
        <v>0.23</v>
      </c>
      <c r="X218" s="9">
        <v>0.32700000000000001</v>
      </c>
      <c r="Y218" s="9">
        <v>0.377</v>
      </c>
      <c r="Z218" s="9">
        <v>0.70399999999999996</v>
      </c>
      <c r="AA218" s="9">
        <v>0.315</v>
      </c>
      <c r="AB218" t="str">
        <f>VLOOKUP($A218,Bat!$A$4:$A$1998,1,FALSE)</f>
        <v>C-Robby Harris21</v>
      </c>
    </row>
    <row r="219" spans="1:28" x14ac:dyDescent="0.25">
      <c r="A219" t="str">
        <f t="shared" si="3"/>
        <v>1BAntónio García21</v>
      </c>
      <c r="B219">
        <v>14737</v>
      </c>
      <c r="C219">
        <v>494</v>
      </c>
      <c r="D219" t="s">
        <v>193</v>
      </c>
      <c r="E219" t="s">
        <v>136</v>
      </c>
      <c r="F219">
        <v>2400000</v>
      </c>
      <c r="G219">
        <v>39010</v>
      </c>
      <c r="H219">
        <v>21</v>
      </c>
      <c r="I219" t="s">
        <v>94</v>
      </c>
      <c r="J219" t="s">
        <v>43</v>
      </c>
      <c r="W219" s="9">
        <v>0</v>
      </c>
      <c r="X219" s="9">
        <v>0</v>
      </c>
      <c r="Y219" s="9">
        <v>0</v>
      </c>
      <c r="Z219" s="9">
        <v>0</v>
      </c>
      <c r="AA219" s="9">
        <v>0</v>
      </c>
      <c r="AB219" t="str">
        <f>VLOOKUP($A219,Bat!$A$4:$A$1998,1,FALSE)</f>
        <v>1BAntónio García21</v>
      </c>
    </row>
    <row r="220" spans="1:28" x14ac:dyDescent="0.25">
      <c r="A220" t="str">
        <f t="shared" si="3"/>
        <v>3BNick Joyner21</v>
      </c>
      <c r="B220">
        <v>8104</v>
      </c>
      <c r="C220">
        <v>498</v>
      </c>
      <c r="D220" t="s">
        <v>256</v>
      </c>
      <c r="E220" t="s">
        <v>1291</v>
      </c>
      <c r="F220">
        <v>0</v>
      </c>
      <c r="G220" s="10">
        <v>39103</v>
      </c>
      <c r="H220">
        <v>21</v>
      </c>
      <c r="I220" t="s">
        <v>76</v>
      </c>
      <c r="J220" t="s">
        <v>132</v>
      </c>
      <c r="K220">
        <v>176</v>
      </c>
      <c r="L220">
        <v>533</v>
      </c>
      <c r="M220">
        <v>74</v>
      </c>
      <c r="N220">
        <v>111</v>
      </c>
      <c r="O220">
        <v>29</v>
      </c>
      <c r="P220">
        <v>2</v>
      </c>
      <c r="Q220">
        <v>5</v>
      </c>
      <c r="R220">
        <v>59</v>
      </c>
      <c r="S220">
        <v>95</v>
      </c>
      <c r="T220">
        <v>141</v>
      </c>
      <c r="U220">
        <v>4</v>
      </c>
      <c r="V220">
        <v>1</v>
      </c>
      <c r="W220" s="9">
        <v>0.20799999999999999</v>
      </c>
      <c r="X220" s="9">
        <v>0.33100000000000002</v>
      </c>
      <c r="Y220" s="9">
        <v>0.29799999999999999</v>
      </c>
      <c r="Z220" s="9">
        <v>0.629</v>
      </c>
      <c r="AA220" s="9">
        <v>0.29299999999999998</v>
      </c>
      <c r="AB220" t="str">
        <f>VLOOKUP($A220,Bat!$A$4:$A$1998,1,FALSE)</f>
        <v>3BNick Joyner21</v>
      </c>
    </row>
    <row r="221" spans="1:28" x14ac:dyDescent="0.25">
      <c r="A221" t="str">
        <f t="shared" si="3"/>
        <v>LFAlec Manns22</v>
      </c>
      <c r="B221">
        <v>13245</v>
      </c>
      <c r="C221">
        <v>499</v>
      </c>
      <c r="D221" t="s">
        <v>1398</v>
      </c>
      <c r="E221" t="s">
        <v>1399</v>
      </c>
      <c r="F221">
        <v>1600000</v>
      </c>
      <c r="G221" s="10">
        <v>38690</v>
      </c>
      <c r="H221">
        <v>22</v>
      </c>
      <c r="I221" t="s">
        <v>55</v>
      </c>
      <c r="J221" t="s">
        <v>132</v>
      </c>
      <c r="K221">
        <v>237</v>
      </c>
      <c r="L221">
        <v>737</v>
      </c>
      <c r="M221">
        <v>112</v>
      </c>
      <c r="N221">
        <v>177</v>
      </c>
      <c r="O221">
        <v>44</v>
      </c>
      <c r="P221">
        <v>0</v>
      </c>
      <c r="Q221">
        <v>28</v>
      </c>
      <c r="R221">
        <v>96</v>
      </c>
      <c r="S221">
        <v>125</v>
      </c>
      <c r="T221">
        <v>193</v>
      </c>
      <c r="U221">
        <v>1</v>
      </c>
      <c r="V221">
        <v>1</v>
      </c>
      <c r="W221" s="9">
        <v>0.24</v>
      </c>
      <c r="X221" s="9">
        <v>0.35199999999999998</v>
      </c>
      <c r="Y221" s="9">
        <v>0.41399999999999998</v>
      </c>
      <c r="Z221" s="9">
        <v>0.76600000000000001</v>
      </c>
      <c r="AA221" s="9">
        <v>0.34100000000000003</v>
      </c>
      <c r="AB221" t="str">
        <f>VLOOKUP($A221,Bat!$A$4:$A$1998,1,FALSE)</f>
        <v>LFAlec Manns22</v>
      </c>
    </row>
    <row r="222" spans="1:28" x14ac:dyDescent="0.25">
      <c r="A222" t="str">
        <f t="shared" si="3"/>
        <v>2BOrlando Pérez18</v>
      </c>
      <c r="B222">
        <v>793</v>
      </c>
      <c r="C222">
        <v>500</v>
      </c>
      <c r="D222" t="s">
        <v>444</v>
      </c>
      <c r="E222" t="s">
        <v>175</v>
      </c>
      <c r="F222">
        <v>2000000</v>
      </c>
      <c r="G222" s="10">
        <v>40247</v>
      </c>
      <c r="H222">
        <v>18</v>
      </c>
      <c r="I222" t="s">
        <v>78</v>
      </c>
      <c r="J222" t="s">
        <v>132</v>
      </c>
      <c r="K222">
        <v>157</v>
      </c>
      <c r="L222">
        <v>562</v>
      </c>
      <c r="M222">
        <v>55</v>
      </c>
      <c r="N222">
        <v>108</v>
      </c>
      <c r="O222">
        <v>20</v>
      </c>
      <c r="P222">
        <v>1</v>
      </c>
      <c r="Q222">
        <v>16</v>
      </c>
      <c r="R222">
        <v>49</v>
      </c>
      <c r="S222">
        <v>52</v>
      </c>
      <c r="T222">
        <v>185</v>
      </c>
      <c r="U222">
        <v>5</v>
      </c>
      <c r="V222">
        <v>1</v>
      </c>
      <c r="W222" s="9">
        <v>0.192</v>
      </c>
      <c r="X222" s="9">
        <v>0.26700000000000002</v>
      </c>
      <c r="Y222" s="9">
        <v>0.317</v>
      </c>
      <c r="Z222" s="9">
        <v>0.58399999999999996</v>
      </c>
      <c r="AA222" s="9">
        <v>0.26300000000000001</v>
      </c>
      <c r="AB222" t="str">
        <f>VLOOKUP($A222,Bat!$A$4:$A$1998,1,FALSE)</f>
        <v>2BOrlando Pérez18</v>
      </c>
    </row>
    <row r="223" spans="1:28" x14ac:dyDescent="0.25">
      <c r="A223" t="str">
        <f t="shared" si="3"/>
        <v>1BJoseph Lee23</v>
      </c>
      <c r="B223">
        <v>2346</v>
      </c>
      <c r="C223">
        <v>501</v>
      </c>
      <c r="D223" t="s">
        <v>188</v>
      </c>
      <c r="E223" t="s">
        <v>219</v>
      </c>
      <c r="F223">
        <v>0</v>
      </c>
      <c r="G223" s="10">
        <v>38220</v>
      </c>
      <c r="H223">
        <v>23</v>
      </c>
      <c r="I223" t="s">
        <v>94</v>
      </c>
      <c r="J223" t="s">
        <v>132</v>
      </c>
      <c r="K223">
        <v>212</v>
      </c>
      <c r="L223">
        <v>735</v>
      </c>
      <c r="M223">
        <v>81</v>
      </c>
      <c r="N223">
        <v>150</v>
      </c>
      <c r="O223">
        <v>27</v>
      </c>
      <c r="P223">
        <v>3</v>
      </c>
      <c r="Q223">
        <v>20</v>
      </c>
      <c r="R223">
        <v>87</v>
      </c>
      <c r="S223">
        <v>105</v>
      </c>
      <c r="T223">
        <v>208</v>
      </c>
      <c r="U223">
        <v>6</v>
      </c>
      <c r="V223">
        <v>2</v>
      </c>
      <c r="W223" s="9">
        <v>0.20399999999999999</v>
      </c>
      <c r="X223" s="9">
        <v>0.30599999999999999</v>
      </c>
      <c r="Y223" s="9">
        <v>0.33100000000000002</v>
      </c>
      <c r="Z223" s="9">
        <v>0.63600000000000001</v>
      </c>
      <c r="AA223" s="9">
        <v>0.28699999999999998</v>
      </c>
      <c r="AB223" t="e">
        <f>VLOOKUP($A223,Bat!$A$4:$A$1998,1,FALSE)</f>
        <v>#N/A</v>
      </c>
    </row>
    <row r="224" spans="1:28" x14ac:dyDescent="0.25">
      <c r="A224" t="str">
        <f t="shared" si="3"/>
        <v>C-Daniel Lamoureux21</v>
      </c>
      <c r="B224">
        <v>11533</v>
      </c>
      <c r="C224">
        <v>503</v>
      </c>
      <c r="D224" t="s">
        <v>259</v>
      </c>
      <c r="E224" t="s">
        <v>1349</v>
      </c>
      <c r="F224">
        <v>0</v>
      </c>
      <c r="G224" s="10">
        <v>39154</v>
      </c>
      <c r="H224">
        <v>21</v>
      </c>
      <c r="I224" t="s">
        <v>93</v>
      </c>
      <c r="J224" t="s">
        <v>132</v>
      </c>
      <c r="K224">
        <v>120</v>
      </c>
      <c r="L224">
        <v>417</v>
      </c>
      <c r="M224">
        <v>45</v>
      </c>
      <c r="N224">
        <v>107</v>
      </c>
      <c r="O224">
        <v>25</v>
      </c>
      <c r="P224">
        <v>0</v>
      </c>
      <c r="Q224">
        <v>11</v>
      </c>
      <c r="R224">
        <v>42</v>
      </c>
      <c r="S224">
        <v>23</v>
      </c>
      <c r="T224">
        <v>120</v>
      </c>
      <c r="U224">
        <v>4</v>
      </c>
      <c r="V224">
        <v>1</v>
      </c>
      <c r="W224" s="9">
        <v>0.25700000000000001</v>
      </c>
      <c r="X224" s="9">
        <v>0.29699999999999999</v>
      </c>
      <c r="Y224" s="9">
        <v>0.39600000000000002</v>
      </c>
      <c r="Z224" s="9">
        <v>0.69199999999999995</v>
      </c>
      <c r="AA224" s="9">
        <v>0.30099999999999999</v>
      </c>
      <c r="AB224" t="str">
        <f>VLOOKUP($A224,Bat!$A$4:$A$1998,1,FALSE)</f>
        <v>C-Daniel Lamoureux21</v>
      </c>
    </row>
    <row r="225" spans="1:28" x14ac:dyDescent="0.25">
      <c r="A225" t="str">
        <f t="shared" si="3"/>
        <v>C-Jorge Monterrosa22</v>
      </c>
      <c r="B225">
        <v>5774</v>
      </c>
      <c r="C225">
        <v>504</v>
      </c>
      <c r="D225" t="s">
        <v>137</v>
      </c>
      <c r="E225" t="s">
        <v>1455</v>
      </c>
      <c r="F225">
        <v>0</v>
      </c>
      <c r="G225">
        <v>38549</v>
      </c>
      <c r="H225">
        <v>22</v>
      </c>
      <c r="I225" t="s">
        <v>93</v>
      </c>
      <c r="J225" t="s">
        <v>132</v>
      </c>
      <c r="K225">
        <v>112</v>
      </c>
      <c r="L225">
        <v>324</v>
      </c>
      <c r="M225">
        <v>29</v>
      </c>
      <c r="N225">
        <v>66</v>
      </c>
      <c r="O225">
        <v>9</v>
      </c>
      <c r="P225">
        <v>0</v>
      </c>
      <c r="Q225">
        <v>10</v>
      </c>
      <c r="R225">
        <v>39</v>
      </c>
      <c r="S225">
        <v>31</v>
      </c>
      <c r="T225">
        <v>87</v>
      </c>
      <c r="U225">
        <v>0</v>
      </c>
      <c r="V225">
        <v>1</v>
      </c>
      <c r="W225" s="9">
        <v>0.20399999999999999</v>
      </c>
      <c r="X225" s="9">
        <v>0.27900000000000003</v>
      </c>
      <c r="Y225" s="9">
        <v>0.32400000000000001</v>
      </c>
      <c r="Z225" s="9">
        <v>0.60299999999999998</v>
      </c>
      <c r="AA225" s="9">
        <v>0.27200000000000002</v>
      </c>
      <c r="AB225" t="str">
        <f>VLOOKUP($A225,Bat!$A$4:$A$1998,1,FALSE)</f>
        <v>C-Jorge Monterrosa22</v>
      </c>
    </row>
    <row r="226" spans="1:28" x14ac:dyDescent="0.25">
      <c r="A226" t="str">
        <f t="shared" si="3"/>
        <v>SSElias Simmons21</v>
      </c>
      <c r="B226">
        <v>10585</v>
      </c>
      <c r="C226">
        <v>505</v>
      </c>
      <c r="D226" t="s">
        <v>901</v>
      </c>
      <c r="E226" t="s">
        <v>572</v>
      </c>
      <c r="F226">
        <v>0</v>
      </c>
      <c r="G226" s="10">
        <v>39159</v>
      </c>
      <c r="H226">
        <v>21</v>
      </c>
      <c r="I226" t="s">
        <v>79</v>
      </c>
      <c r="J226" t="s">
        <v>132</v>
      </c>
      <c r="K226">
        <v>151</v>
      </c>
      <c r="L226">
        <v>520</v>
      </c>
      <c r="M226">
        <v>60</v>
      </c>
      <c r="N226">
        <v>106</v>
      </c>
      <c r="O226">
        <v>20</v>
      </c>
      <c r="P226">
        <v>4</v>
      </c>
      <c r="Q226">
        <v>5</v>
      </c>
      <c r="R226">
        <v>33</v>
      </c>
      <c r="S226">
        <v>56</v>
      </c>
      <c r="T226">
        <v>118</v>
      </c>
      <c r="U226">
        <v>11</v>
      </c>
      <c r="V226">
        <v>7</v>
      </c>
      <c r="W226" s="9">
        <v>0.20399999999999999</v>
      </c>
      <c r="X226" s="9">
        <v>0.28899999999999998</v>
      </c>
      <c r="Y226" s="9">
        <v>0.28599999999999998</v>
      </c>
      <c r="Z226" s="9">
        <v>0.57599999999999996</v>
      </c>
      <c r="AA226" s="9">
        <v>0.25900000000000001</v>
      </c>
      <c r="AB226" t="str">
        <f>VLOOKUP($A226,Bat!$A$4:$A$1998,1,FALSE)</f>
        <v>SSElias Simmons21</v>
      </c>
    </row>
    <row r="227" spans="1:28" x14ac:dyDescent="0.25">
      <c r="A227" t="str">
        <f t="shared" si="3"/>
        <v>3BDaniel Hadley21</v>
      </c>
      <c r="B227">
        <v>16063</v>
      </c>
      <c r="C227">
        <v>507</v>
      </c>
      <c r="D227" t="s">
        <v>259</v>
      </c>
      <c r="E227" t="s">
        <v>875</v>
      </c>
      <c r="F227">
        <v>0</v>
      </c>
      <c r="G227">
        <v>39128</v>
      </c>
      <c r="H227">
        <v>21</v>
      </c>
      <c r="I227" t="s">
        <v>76</v>
      </c>
      <c r="J227" t="s">
        <v>132</v>
      </c>
      <c r="K227">
        <v>99</v>
      </c>
      <c r="L227">
        <v>257</v>
      </c>
      <c r="M227">
        <v>30</v>
      </c>
      <c r="N227">
        <v>58</v>
      </c>
      <c r="O227">
        <v>15</v>
      </c>
      <c r="P227">
        <v>0</v>
      </c>
      <c r="Q227">
        <v>7</v>
      </c>
      <c r="R227">
        <v>30</v>
      </c>
      <c r="S227">
        <v>24</v>
      </c>
      <c r="T227">
        <v>68</v>
      </c>
      <c r="U227">
        <v>0</v>
      </c>
      <c r="V227">
        <v>0</v>
      </c>
      <c r="W227" s="9">
        <v>0.22600000000000001</v>
      </c>
      <c r="X227" s="9">
        <v>0.29899999999999999</v>
      </c>
      <c r="Y227" s="9">
        <v>0.36599999999999999</v>
      </c>
      <c r="Z227" s="9">
        <v>0.66500000000000004</v>
      </c>
      <c r="AA227" s="9">
        <v>0.29499999999999998</v>
      </c>
      <c r="AB227" t="str">
        <f>VLOOKUP($A227,Bat!$A$4:$A$1998,1,FALSE)</f>
        <v>3BDaniel Hadley21</v>
      </c>
    </row>
    <row r="228" spans="1:28" x14ac:dyDescent="0.25">
      <c r="A228" t="str">
        <f t="shared" si="3"/>
        <v>1BKai MacCall23</v>
      </c>
      <c r="B228">
        <v>13623</v>
      </c>
      <c r="C228">
        <v>511</v>
      </c>
      <c r="D228" t="s">
        <v>1375</v>
      </c>
      <c r="E228" t="s">
        <v>1376</v>
      </c>
      <c r="F228">
        <v>0</v>
      </c>
      <c r="G228">
        <v>38439</v>
      </c>
      <c r="H228">
        <v>23</v>
      </c>
      <c r="I228" t="s">
        <v>94</v>
      </c>
      <c r="J228" t="s">
        <v>43</v>
      </c>
      <c r="K228">
        <v>1</v>
      </c>
      <c r="L228">
        <v>1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1</v>
      </c>
      <c r="U228">
        <v>0</v>
      </c>
      <c r="V228">
        <v>0</v>
      </c>
      <c r="W228" s="9">
        <v>0</v>
      </c>
      <c r="X228" s="9">
        <v>0</v>
      </c>
      <c r="Y228" s="9">
        <v>0</v>
      </c>
      <c r="Z228" s="9">
        <v>0</v>
      </c>
      <c r="AA228" s="9">
        <v>0</v>
      </c>
      <c r="AB228" t="e">
        <f>VLOOKUP($A228,Bat!$A$4:$A$1998,1,FALSE)</f>
        <v>#N/A</v>
      </c>
    </row>
    <row r="229" spans="1:28" x14ac:dyDescent="0.25">
      <c r="A229" t="str">
        <f t="shared" si="3"/>
        <v>LFThomas Williamson22</v>
      </c>
      <c r="B229">
        <v>1611</v>
      </c>
      <c r="C229">
        <v>514</v>
      </c>
      <c r="D229" t="s">
        <v>168</v>
      </c>
      <c r="E229" t="s">
        <v>644</v>
      </c>
      <c r="F229">
        <v>0</v>
      </c>
      <c r="G229">
        <v>38839</v>
      </c>
      <c r="H229">
        <v>22</v>
      </c>
      <c r="I229" t="s">
        <v>55</v>
      </c>
      <c r="J229" t="s">
        <v>132</v>
      </c>
      <c r="K229">
        <v>156</v>
      </c>
      <c r="L229">
        <v>403</v>
      </c>
      <c r="M229">
        <v>43</v>
      </c>
      <c r="N229">
        <v>81</v>
      </c>
      <c r="O229">
        <v>10</v>
      </c>
      <c r="P229">
        <v>1</v>
      </c>
      <c r="Q229">
        <v>10</v>
      </c>
      <c r="R229">
        <v>35</v>
      </c>
      <c r="S229">
        <v>44</v>
      </c>
      <c r="T229">
        <v>118</v>
      </c>
      <c r="U229">
        <v>11</v>
      </c>
      <c r="V229">
        <v>7</v>
      </c>
      <c r="W229" s="9">
        <v>0.20100000000000001</v>
      </c>
      <c r="X229" s="9">
        <v>0.27800000000000002</v>
      </c>
      <c r="Y229" s="9">
        <v>0.30499999999999999</v>
      </c>
      <c r="Z229" s="9">
        <v>0.58399999999999996</v>
      </c>
      <c r="AA229" s="9">
        <v>0.26400000000000001</v>
      </c>
      <c r="AB229" t="str">
        <f>VLOOKUP($A229,Bat!$A$4:$A$1998,1,FALSE)</f>
        <v>LFThomas Williamson22</v>
      </c>
    </row>
    <row r="230" spans="1:28" x14ac:dyDescent="0.25">
      <c r="A230" t="str">
        <f t="shared" si="3"/>
        <v>1BRaúl Peña21</v>
      </c>
      <c r="B230">
        <v>9911</v>
      </c>
      <c r="C230">
        <v>515</v>
      </c>
      <c r="D230" t="s">
        <v>233</v>
      </c>
      <c r="E230" t="s">
        <v>1547</v>
      </c>
      <c r="F230">
        <v>0</v>
      </c>
      <c r="G230">
        <v>39125</v>
      </c>
      <c r="H230">
        <v>21</v>
      </c>
      <c r="I230" t="s">
        <v>94</v>
      </c>
      <c r="J230" t="s">
        <v>132</v>
      </c>
      <c r="K230">
        <v>108</v>
      </c>
      <c r="L230">
        <v>284</v>
      </c>
      <c r="M230">
        <v>32</v>
      </c>
      <c r="N230">
        <v>73</v>
      </c>
      <c r="O230">
        <v>13</v>
      </c>
      <c r="P230">
        <v>4</v>
      </c>
      <c r="Q230">
        <v>7</v>
      </c>
      <c r="R230">
        <v>35</v>
      </c>
      <c r="S230">
        <v>27</v>
      </c>
      <c r="T230">
        <v>69</v>
      </c>
      <c r="U230">
        <v>4</v>
      </c>
      <c r="V230">
        <v>1</v>
      </c>
      <c r="W230" s="9">
        <v>0.25700000000000001</v>
      </c>
      <c r="X230" s="9">
        <v>0.32800000000000001</v>
      </c>
      <c r="Y230" s="9">
        <v>0.40500000000000003</v>
      </c>
      <c r="Z230" s="9">
        <v>0.73299999999999998</v>
      </c>
      <c r="AA230" s="9">
        <v>0.32300000000000001</v>
      </c>
      <c r="AB230" t="str">
        <f>VLOOKUP($A230,Bat!$A$4:$A$1998,1,FALSE)</f>
        <v>1BRaúl Peña21</v>
      </c>
    </row>
    <row r="231" spans="1:28" x14ac:dyDescent="0.25">
      <c r="A231" t="str">
        <f t="shared" si="3"/>
        <v>1BJoe Taylor21</v>
      </c>
      <c r="B231">
        <v>9067</v>
      </c>
      <c r="C231">
        <v>519</v>
      </c>
      <c r="D231" t="s">
        <v>208</v>
      </c>
      <c r="E231" t="s">
        <v>461</v>
      </c>
      <c r="F231">
        <v>0</v>
      </c>
      <c r="G231">
        <v>39096</v>
      </c>
      <c r="H231">
        <v>21</v>
      </c>
      <c r="I231" t="s">
        <v>94</v>
      </c>
      <c r="J231" t="s">
        <v>43</v>
      </c>
      <c r="K231">
        <v>7</v>
      </c>
      <c r="L231">
        <v>6</v>
      </c>
      <c r="M231">
        <v>1</v>
      </c>
      <c r="N231">
        <v>2</v>
      </c>
      <c r="O231">
        <v>0</v>
      </c>
      <c r="P231">
        <v>0</v>
      </c>
      <c r="Q231">
        <v>0</v>
      </c>
      <c r="R231">
        <v>0</v>
      </c>
      <c r="S231">
        <v>1</v>
      </c>
      <c r="T231">
        <v>3</v>
      </c>
      <c r="U231">
        <v>0</v>
      </c>
      <c r="V231">
        <v>0</v>
      </c>
      <c r="W231" s="9">
        <v>0.33300000000000002</v>
      </c>
      <c r="X231" s="9">
        <v>0.42899999999999999</v>
      </c>
      <c r="Y231" s="9">
        <v>0.33300000000000002</v>
      </c>
      <c r="Z231" s="9">
        <v>0.76200000000000001</v>
      </c>
      <c r="AA231" s="9">
        <v>0.36</v>
      </c>
      <c r="AB231" t="str">
        <f>VLOOKUP($A231,Bat!$A$4:$A$1998,1,FALSE)</f>
        <v>1BJoe Taylor21</v>
      </c>
    </row>
    <row r="232" spans="1:28" x14ac:dyDescent="0.25">
      <c r="A232" t="str">
        <f t="shared" si="3"/>
        <v>1BDan Murdock21</v>
      </c>
      <c r="B232">
        <v>14596</v>
      </c>
      <c r="C232">
        <v>521</v>
      </c>
      <c r="D232" t="s">
        <v>210</v>
      </c>
      <c r="E232" t="s">
        <v>1476</v>
      </c>
      <c r="F232">
        <v>0</v>
      </c>
      <c r="G232" s="10">
        <v>39004</v>
      </c>
      <c r="H232">
        <v>21</v>
      </c>
      <c r="I232" t="s">
        <v>94</v>
      </c>
      <c r="J232" t="s">
        <v>132</v>
      </c>
      <c r="K232">
        <v>268</v>
      </c>
      <c r="L232">
        <v>945</v>
      </c>
      <c r="M232">
        <v>124</v>
      </c>
      <c r="N232">
        <v>229</v>
      </c>
      <c r="O232">
        <v>35</v>
      </c>
      <c r="P232">
        <v>1</v>
      </c>
      <c r="Q232">
        <v>53</v>
      </c>
      <c r="R232">
        <v>151</v>
      </c>
      <c r="S232">
        <v>115</v>
      </c>
      <c r="T232">
        <v>262</v>
      </c>
      <c r="U232">
        <v>0</v>
      </c>
      <c r="V232">
        <v>0</v>
      </c>
      <c r="W232" s="9">
        <v>0.24199999999999999</v>
      </c>
      <c r="X232" s="9">
        <v>0.32300000000000001</v>
      </c>
      <c r="Y232" s="9">
        <v>0.45</v>
      </c>
      <c r="Z232" s="9">
        <v>0.77300000000000002</v>
      </c>
      <c r="AA232" s="9">
        <v>0.33200000000000002</v>
      </c>
      <c r="AB232" t="str">
        <f>VLOOKUP($A232,Bat!$A$4:$A$1998,1,FALSE)</f>
        <v>1BDan Murdock21</v>
      </c>
    </row>
    <row r="233" spans="1:28" x14ac:dyDescent="0.25">
      <c r="A233" t="str">
        <f t="shared" si="3"/>
        <v>SSMatt Smith18</v>
      </c>
      <c r="B233">
        <v>7580</v>
      </c>
      <c r="C233">
        <v>522</v>
      </c>
      <c r="D233" t="s">
        <v>149</v>
      </c>
      <c r="E233" t="s">
        <v>178</v>
      </c>
      <c r="F233">
        <v>0</v>
      </c>
      <c r="G233">
        <v>40142</v>
      </c>
      <c r="H233">
        <v>18</v>
      </c>
      <c r="I233" t="s">
        <v>79</v>
      </c>
      <c r="J233" t="s">
        <v>132</v>
      </c>
      <c r="K233">
        <v>137</v>
      </c>
      <c r="L233">
        <v>471</v>
      </c>
      <c r="M233">
        <v>38</v>
      </c>
      <c r="N233">
        <v>89</v>
      </c>
      <c r="O233">
        <v>13</v>
      </c>
      <c r="P233">
        <v>3</v>
      </c>
      <c r="Q233">
        <v>2</v>
      </c>
      <c r="R233">
        <v>23</v>
      </c>
      <c r="S233">
        <v>33</v>
      </c>
      <c r="T233">
        <v>113</v>
      </c>
      <c r="U233">
        <v>25</v>
      </c>
      <c r="V233">
        <v>14</v>
      </c>
      <c r="W233" s="9">
        <v>0.189</v>
      </c>
      <c r="X233" s="9">
        <v>0.252</v>
      </c>
      <c r="Y233" s="9">
        <v>0.24199999999999999</v>
      </c>
      <c r="Z233" s="9">
        <v>0.49299999999999999</v>
      </c>
      <c r="AA233" s="9">
        <v>0.22700000000000001</v>
      </c>
      <c r="AB233" t="str">
        <f>VLOOKUP($A233,Bat!$A$4:$A$1998,1,FALSE)</f>
        <v>SSMatt Smith18</v>
      </c>
    </row>
    <row r="234" spans="1:28" x14ac:dyDescent="0.25">
      <c r="A234" t="str">
        <f t="shared" si="3"/>
        <v>3BBruce Mueller18</v>
      </c>
      <c r="B234">
        <v>6949</v>
      </c>
      <c r="C234">
        <v>523</v>
      </c>
      <c r="D234" t="s">
        <v>467</v>
      </c>
      <c r="E234" t="s">
        <v>1472</v>
      </c>
      <c r="F234">
        <v>0</v>
      </c>
      <c r="G234" s="10">
        <v>40209</v>
      </c>
      <c r="H234">
        <v>18</v>
      </c>
      <c r="I234" t="s">
        <v>76</v>
      </c>
      <c r="J234" t="s">
        <v>132</v>
      </c>
      <c r="K234">
        <v>196</v>
      </c>
      <c r="L234">
        <v>699</v>
      </c>
      <c r="M234">
        <v>83</v>
      </c>
      <c r="N234">
        <v>147</v>
      </c>
      <c r="O234">
        <v>26</v>
      </c>
      <c r="P234">
        <v>1</v>
      </c>
      <c r="Q234">
        <v>31</v>
      </c>
      <c r="R234">
        <v>96</v>
      </c>
      <c r="S234">
        <v>67</v>
      </c>
      <c r="T234">
        <v>218</v>
      </c>
      <c r="U234">
        <v>1</v>
      </c>
      <c r="V234">
        <v>1</v>
      </c>
      <c r="W234" s="9">
        <v>0.21</v>
      </c>
      <c r="X234" s="9">
        <v>0.28999999999999998</v>
      </c>
      <c r="Y234" s="9">
        <v>0.38300000000000001</v>
      </c>
      <c r="Z234" s="9">
        <v>0.67400000000000004</v>
      </c>
      <c r="AA234" s="9">
        <v>0.29499999999999998</v>
      </c>
      <c r="AB234" t="str">
        <f>VLOOKUP($A234,Bat!$A$4:$A$1998,1,FALSE)</f>
        <v>3BBruce Mueller18</v>
      </c>
    </row>
    <row r="235" spans="1:28" x14ac:dyDescent="0.25">
      <c r="A235" t="str">
        <f t="shared" si="3"/>
        <v>SSNorberto Castro21</v>
      </c>
      <c r="B235">
        <v>15663</v>
      </c>
      <c r="C235">
        <v>525</v>
      </c>
      <c r="D235" t="s">
        <v>451</v>
      </c>
      <c r="E235" t="s">
        <v>393</v>
      </c>
      <c r="F235">
        <v>1900000</v>
      </c>
      <c r="G235" s="10">
        <v>38880</v>
      </c>
      <c r="H235">
        <v>21</v>
      </c>
      <c r="I235" t="s">
        <v>79</v>
      </c>
      <c r="J235" t="s">
        <v>132</v>
      </c>
      <c r="K235">
        <v>256</v>
      </c>
      <c r="L235">
        <v>829</v>
      </c>
      <c r="M235">
        <v>102</v>
      </c>
      <c r="N235">
        <v>215</v>
      </c>
      <c r="O235">
        <v>29</v>
      </c>
      <c r="P235">
        <v>7</v>
      </c>
      <c r="Q235">
        <v>18</v>
      </c>
      <c r="R235">
        <v>81</v>
      </c>
      <c r="S235">
        <v>55</v>
      </c>
      <c r="T235">
        <v>205</v>
      </c>
      <c r="U235">
        <v>37</v>
      </c>
      <c r="V235">
        <v>16</v>
      </c>
      <c r="W235" s="9">
        <v>0.25900000000000001</v>
      </c>
      <c r="X235" s="9">
        <v>0.307</v>
      </c>
      <c r="Y235" s="9">
        <v>0.376</v>
      </c>
      <c r="Z235" s="9">
        <v>0.68300000000000005</v>
      </c>
      <c r="AA235" s="9">
        <v>0.29799999999999999</v>
      </c>
      <c r="AB235" t="str">
        <f>VLOOKUP($A235,Bat!$A$4:$A$1998,1,FALSE)</f>
        <v>SSNorberto Castro21</v>
      </c>
    </row>
    <row r="236" spans="1:28" x14ac:dyDescent="0.25">
      <c r="A236" t="str">
        <f t="shared" si="3"/>
        <v>1BBob Bell21</v>
      </c>
      <c r="B236">
        <v>9522</v>
      </c>
      <c r="C236">
        <v>527</v>
      </c>
      <c r="D236" t="s">
        <v>191</v>
      </c>
      <c r="E236" t="s">
        <v>559</v>
      </c>
      <c r="F236">
        <v>0</v>
      </c>
      <c r="G236">
        <v>38944</v>
      </c>
      <c r="H236">
        <v>21</v>
      </c>
      <c r="I236" t="s">
        <v>94</v>
      </c>
      <c r="J236" t="s">
        <v>43</v>
      </c>
      <c r="K236">
        <v>23</v>
      </c>
      <c r="L236">
        <v>62</v>
      </c>
      <c r="M236">
        <v>1</v>
      </c>
      <c r="N236">
        <v>8</v>
      </c>
      <c r="O236">
        <v>1</v>
      </c>
      <c r="P236">
        <v>1</v>
      </c>
      <c r="Q236">
        <v>0</v>
      </c>
      <c r="R236">
        <v>0</v>
      </c>
      <c r="S236">
        <v>0</v>
      </c>
      <c r="T236">
        <v>19</v>
      </c>
      <c r="U236">
        <v>0</v>
      </c>
      <c r="V236">
        <v>0</v>
      </c>
      <c r="W236" s="9">
        <v>0.129</v>
      </c>
      <c r="X236" s="9">
        <v>0.129</v>
      </c>
      <c r="Y236" s="9">
        <v>0.17699999999999999</v>
      </c>
      <c r="Z236" s="9">
        <v>0.30599999999999999</v>
      </c>
      <c r="AA236" s="9">
        <v>0.128</v>
      </c>
      <c r="AB236" t="str">
        <f>VLOOKUP($A236,Bat!$A$4:$A$1998,1,FALSE)</f>
        <v>1BBob Bell21</v>
      </c>
    </row>
    <row r="237" spans="1:28" x14ac:dyDescent="0.25">
      <c r="A237" t="str">
        <f t="shared" si="3"/>
        <v>1BPatrick Ward21</v>
      </c>
      <c r="B237">
        <v>14560</v>
      </c>
      <c r="C237">
        <v>529</v>
      </c>
      <c r="D237" t="s">
        <v>496</v>
      </c>
      <c r="E237" t="s">
        <v>189</v>
      </c>
      <c r="F237">
        <v>2400000</v>
      </c>
      <c r="G237">
        <v>38888</v>
      </c>
      <c r="H237">
        <v>21</v>
      </c>
      <c r="I237" t="s">
        <v>94</v>
      </c>
      <c r="J237" t="s">
        <v>43</v>
      </c>
      <c r="K237">
        <v>8</v>
      </c>
      <c r="L237">
        <v>31</v>
      </c>
      <c r="M237">
        <v>2</v>
      </c>
      <c r="N237">
        <v>5</v>
      </c>
      <c r="O237">
        <v>1</v>
      </c>
      <c r="P237">
        <v>0</v>
      </c>
      <c r="Q237">
        <v>0</v>
      </c>
      <c r="R237">
        <v>2</v>
      </c>
      <c r="S237">
        <v>4</v>
      </c>
      <c r="T237">
        <v>6</v>
      </c>
      <c r="U237">
        <v>1</v>
      </c>
      <c r="V237">
        <v>0</v>
      </c>
      <c r="W237" s="9">
        <v>0.161</v>
      </c>
      <c r="X237" s="9">
        <v>0.25700000000000001</v>
      </c>
      <c r="Y237" s="9">
        <v>0.19400000000000001</v>
      </c>
      <c r="Z237" s="9">
        <v>0.45100000000000001</v>
      </c>
      <c r="AA237" s="9">
        <v>0.214</v>
      </c>
      <c r="AB237" t="str">
        <f>VLOOKUP($A237,Bat!$A$4:$A$1998,1,FALSE)</f>
        <v>1BPatrick Ward21</v>
      </c>
    </row>
    <row r="238" spans="1:28" x14ac:dyDescent="0.25">
      <c r="A238" t="str">
        <f t="shared" si="3"/>
        <v>1BOwen Grant21</v>
      </c>
      <c r="B238">
        <v>14690</v>
      </c>
      <c r="C238">
        <v>532</v>
      </c>
      <c r="D238" t="s">
        <v>616</v>
      </c>
      <c r="E238" t="s">
        <v>1205</v>
      </c>
      <c r="F238">
        <v>0</v>
      </c>
      <c r="G238">
        <v>38913</v>
      </c>
      <c r="H238">
        <v>21</v>
      </c>
      <c r="I238" t="s">
        <v>94</v>
      </c>
      <c r="J238" t="s">
        <v>43</v>
      </c>
      <c r="K238">
        <v>13</v>
      </c>
      <c r="L238">
        <v>21</v>
      </c>
      <c r="M238">
        <v>3</v>
      </c>
      <c r="N238">
        <v>2</v>
      </c>
      <c r="O238">
        <v>0</v>
      </c>
      <c r="P238">
        <v>0</v>
      </c>
      <c r="Q238">
        <v>0</v>
      </c>
      <c r="R238">
        <v>0</v>
      </c>
      <c r="S238">
        <v>6</v>
      </c>
      <c r="T238">
        <v>8</v>
      </c>
      <c r="U238">
        <v>0</v>
      </c>
      <c r="V238">
        <v>0</v>
      </c>
      <c r="W238" s="9">
        <v>9.5000000000000001E-2</v>
      </c>
      <c r="X238" s="9">
        <v>0.29599999999999999</v>
      </c>
      <c r="Y238" s="9">
        <v>9.5000000000000001E-2</v>
      </c>
      <c r="Z238" s="9">
        <v>0.39200000000000002</v>
      </c>
      <c r="AA238" s="9">
        <v>0.219</v>
      </c>
      <c r="AB238" t="str">
        <f>VLOOKUP($A238,Bat!$A$4:$A$1998,1,FALSE)</f>
        <v>1BOwen Grant21</v>
      </c>
    </row>
    <row r="239" spans="1:28" x14ac:dyDescent="0.25">
      <c r="A239" t="str">
        <f t="shared" si="3"/>
        <v>1BSteve Kattenberg21</v>
      </c>
      <c r="B239">
        <v>11174</v>
      </c>
      <c r="C239">
        <v>535</v>
      </c>
      <c r="D239" t="s">
        <v>151</v>
      </c>
      <c r="E239" t="s">
        <v>1302</v>
      </c>
      <c r="F239">
        <v>0</v>
      </c>
      <c r="G239" s="10">
        <v>39044</v>
      </c>
      <c r="H239">
        <v>21</v>
      </c>
      <c r="I239" t="s">
        <v>94</v>
      </c>
      <c r="J239" t="s">
        <v>132</v>
      </c>
      <c r="K239">
        <v>171</v>
      </c>
      <c r="L239">
        <v>515</v>
      </c>
      <c r="M239">
        <v>62</v>
      </c>
      <c r="N239">
        <v>119</v>
      </c>
      <c r="O239">
        <v>20</v>
      </c>
      <c r="P239">
        <v>0</v>
      </c>
      <c r="Q239">
        <v>2</v>
      </c>
      <c r="R239">
        <v>41</v>
      </c>
      <c r="S239">
        <v>42</v>
      </c>
      <c r="T239">
        <v>139</v>
      </c>
      <c r="U239">
        <v>31</v>
      </c>
      <c r="V239">
        <v>9</v>
      </c>
      <c r="W239" s="9">
        <v>0.23100000000000001</v>
      </c>
      <c r="X239" s="9">
        <v>0.29599999999999999</v>
      </c>
      <c r="Y239" s="9">
        <v>0.28199999999999997</v>
      </c>
      <c r="Z239" s="9">
        <v>0.57699999999999996</v>
      </c>
      <c r="AA239" s="9">
        <v>0.26200000000000001</v>
      </c>
      <c r="AB239" t="str">
        <f>VLOOKUP($A239,Bat!$A$4:$A$1998,1,FALSE)</f>
        <v>1BSteve Kattenberg21</v>
      </c>
    </row>
    <row r="240" spans="1:28" x14ac:dyDescent="0.25">
      <c r="A240" t="str">
        <f t="shared" si="3"/>
        <v>2BGeorge Cole18</v>
      </c>
      <c r="B240">
        <v>6361</v>
      </c>
      <c r="C240">
        <v>536</v>
      </c>
      <c r="D240" t="s">
        <v>276</v>
      </c>
      <c r="E240" t="s">
        <v>449</v>
      </c>
      <c r="F240">
        <v>0</v>
      </c>
      <c r="G240" s="10">
        <v>40126</v>
      </c>
      <c r="H240">
        <v>18</v>
      </c>
      <c r="I240" t="s">
        <v>78</v>
      </c>
      <c r="J240" t="s">
        <v>132</v>
      </c>
      <c r="K240">
        <v>172</v>
      </c>
      <c r="L240">
        <v>603</v>
      </c>
      <c r="M240">
        <v>59</v>
      </c>
      <c r="N240">
        <v>135</v>
      </c>
      <c r="O240">
        <v>31</v>
      </c>
      <c r="P240">
        <v>4</v>
      </c>
      <c r="Q240">
        <v>19</v>
      </c>
      <c r="R240">
        <v>55</v>
      </c>
      <c r="S240">
        <v>50</v>
      </c>
      <c r="T240">
        <v>148</v>
      </c>
      <c r="U240">
        <v>4</v>
      </c>
      <c r="V240">
        <v>0</v>
      </c>
      <c r="W240" s="9">
        <v>0.224</v>
      </c>
      <c r="X240" s="9">
        <v>0.29099999999999998</v>
      </c>
      <c r="Y240" s="9">
        <v>0.38300000000000001</v>
      </c>
      <c r="Z240" s="9">
        <v>0.67400000000000004</v>
      </c>
      <c r="AA240" s="9">
        <v>0.29699999999999999</v>
      </c>
      <c r="AB240" t="str">
        <f>VLOOKUP($A240,Bat!$A$4:$A$1998,1,FALSE)</f>
        <v>2BGeorge Cole18</v>
      </c>
    </row>
    <row r="241" spans="1:28" x14ac:dyDescent="0.25">
      <c r="A241" t="str">
        <f t="shared" si="3"/>
        <v>LFMichael Johnson18</v>
      </c>
      <c r="B241">
        <v>2084</v>
      </c>
      <c r="C241">
        <v>537</v>
      </c>
      <c r="D241" t="s">
        <v>143</v>
      </c>
      <c r="E241" t="s">
        <v>153</v>
      </c>
      <c r="F241">
        <v>2400000</v>
      </c>
      <c r="G241" s="10">
        <v>40001</v>
      </c>
      <c r="H241">
        <v>18</v>
      </c>
      <c r="I241" t="s">
        <v>55</v>
      </c>
      <c r="J241" t="s">
        <v>132</v>
      </c>
      <c r="K241">
        <v>212</v>
      </c>
      <c r="L241">
        <v>798</v>
      </c>
      <c r="M241">
        <v>77</v>
      </c>
      <c r="N241">
        <v>194</v>
      </c>
      <c r="O241">
        <v>46</v>
      </c>
      <c r="P241">
        <v>1</v>
      </c>
      <c r="Q241">
        <v>9</v>
      </c>
      <c r="R241">
        <v>57</v>
      </c>
      <c r="S241">
        <v>72</v>
      </c>
      <c r="T241">
        <v>154</v>
      </c>
      <c r="U241">
        <v>1</v>
      </c>
      <c r="V241">
        <v>1</v>
      </c>
      <c r="W241" s="9">
        <v>0.24299999999999999</v>
      </c>
      <c r="X241" s="9">
        <v>0.32</v>
      </c>
      <c r="Y241" s="9">
        <v>0.33700000000000002</v>
      </c>
      <c r="Z241" s="9">
        <v>0.65700000000000003</v>
      </c>
      <c r="AA241" s="9">
        <v>0.29699999999999999</v>
      </c>
      <c r="AB241" t="str">
        <f>VLOOKUP($A241,Bat!$A$4:$A$1998,1,FALSE)</f>
        <v>LFMichael Johnson18</v>
      </c>
    </row>
    <row r="242" spans="1:28" x14ac:dyDescent="0.25">
      <c r="A242" t="str">
        <f t="shared" si="3"/>
        <v>1BMike Bowman21</v>
      </c>
      <c r="B242">
        <v>8232</v>
      </c>
      <c r="C242">
        <v>545</v>
      </c>
      <c r="D242" t="s">
        <v>159</v>
      </c>
      <c r="E242" t="s">
        <v>840</v>
      </c>
      <c r="F242">
        <v>0</v>
      </c>
      <c r="G242">
        <v>39072</v>
      </c>
      <c r="H242">
        <v>21</v>
      </c>
      <c r="I242" t="s">
        <v>94</v>
      </c>
      <c r="J242" t="s">
        <v>43</v>
      </c>
      <c r="K242">
        <v>9</v>
      </c>
      <c r="L242">
        <v>13</v>
      </c>
      <c r="M242">
        <v>2</v>
      </c>
      <c r="N242">
        <v>5</v>
      </c>
      <c r="O242">
        <v>0</v>
      </c>
      <c r="P242">
        <v>0</v>
      </c>
      <c r="Q242">
        <v>0</v>
      </c>
      <c r="R242">
        <v>2</v>
      </c>
      <c r="S242">
        <v>2</v>
      </c>
      <c r="T242">
        <v>6</v>
      </c>
      <c r="U242">
        <v>0</v>
      </c>
      <c r="V242">
        <v>0</v>
      </c>
      <c r="W242" s="9">
        <v>0.38500000000000001</v>
      </c>
      <c r="X242" s="9">
        <v>0.46700000000000003</v>
      </c>
      <c r="Y242" s="9">
        <v>0.38500000000000001</v>
      </c>
      <c r="Z242" s="9">
        <v>0.85099999999999998</v>
      </c>
      <c r="AA242" s="9">
        <v>0.371</v>
      </c>
      <c r="AB242" t="str">
        <f>VLOOKUP($A242,Bat!$A$4:$A$1998,1,FALSE)</f>
        <v>1BMike Bowman21</v>
      </c>
    </row>
    <row r="243" spans="1:28" x14ac:dyDescent="0.25">
      <c r="A243" t="str">
        <f t="shared" si="3"/>
        <v>C-Reynaldo Ruíz22</v>
      </c>
      <c r="B243">
        <v>11159</v>
      </c>
      <c r="C243">
        <v>549</v>
      </c>
      <c r="D243" t="s">
        <v>385</v>
      </c>
      <c r="E243" t="s">
        <v>429</v>
      </c>
      <c r="F243">
        <v>0</v>
      </c>
      <c r="G243">
        <v>38695</v>
      </c>
      <c r="H243">
        <v>22</v>
      </c>
      <c r="I243" t="s">
        <v>93</v>
      </c>
      <c r="J243" t="s">
        <v>132</v>
      </c>
      <c r="K243">
        <v>31</v>
      </c>
      <c r="L243">
        <v>56</v>
      </c>
      <c r="M243">
        <v>2</v>
      </c>
      <c r="N243">
        <v>7</v>
      </c>
      <c r="O243">
        <v>0</v>
      </c>
      <c r="P243">
        <v>0</v>
      </c>
      <c r="Q243">
        <v>0</v>
      </c>
      <c r="R243">
        <v>1</v>
      </c>
      <c r="S243">
        <v>2</v>
      </c>
      <c r="T243">
        <v>18</v>
      </c>
      <c r="U243">
        <v>0</v>
      </c>
      <c r="V243">
        <v>0</v>
      </c>
      <c r="W243" s="9">
        <v>0.125</v>
      </c>
      <c r="X243" s="9">
        <v>0.17</v>
      </c>
      <c r="Y243" s="9">
        <v>0.125</v>
      </c>
      <c r="Z243" s="9">
        <v>0.29399999999999998</v>
      </c>
      <c r="AA243" s="9">
        <v>0.14399999999999999</v>
      </c>
      <c r="AB243" t="str">
        <f>VLOOKUP($A243,Bat!$A$4:$A$1998,1,FALSE)</f>
        <v>C-Reynaldo Ruíz22</v>
      </c>
    </row>
    <row r="244" spans="1:28" x14ac:dyDescent="0.25">
      <c r="A244" t="str">
        <f t="shared" si="3"/>
        <v>1BAntónio Canales23</v>
      </c>
      <c r="B244">
        <v>13569</v>
      </c>
      <c r="C244">
        <v>551</v>
      </c>
      <c r="D244" t="s">
        <v>193</v>
      </c>
      <c r="E244" t="s">
        <v>1073</v>
      </c>
      <c r="F244">
        <v>0</v>
      </c>
      <c r="G244">
        <v>38426</v>
      </c>
      <c r="H244">
        <v>23</v>
      </c>
      <c r="I244" t="s">
        <v>94</v>
      </c>
      <c r="J244" t="s">
        <v>43</v>
      </c>
      <c r="K244">
        <v>16</v>
      </c>
      <c r="L244">
        <v>50</v>
      </c>
      <c r="M244">
        <v>6</v>
      </c>
      <c r="N244">
        <v>12</v>
      </c>
      <c r="O244">
        <v>4</v>
      </c>
      <c r="P244">
        <v>0</v>
      </c>
      <c r="Q244">
        <v>1</v>
      </c>
      <c r="R244">
        <v>6</v>
      </c>
      <c r="S244">
        <v>3</v>
      </c>
      <c r="T244">
        <v>15</v>
      </c>
      <c r="U244">
        <v>0</v>
      </c>
      <c r="V244">
        <v>0</v>
      </c>
      <c r="W244" s="9">
        <v>0.24</v>
      </c>
      <c r="X244" s="9">
        <v>0.27800000000000002</v>
      </c>
      <c r="Y244" s="9">
        <v>0.38</v>
      </c>
      <c r="Z244" s="9">
        <v>0.65800000000000003</v>
      </c>
      <c r="AA244" s="9">
        <v>0.27900000000000003</v>
      </c>
      <c r="AB244" t="str">
        <f>VLOOKUP($A244,Bat!$A$4:$A$1998,1,FALSE)</f>
        <v>1BAntónio Canales23</v>
      </c>
    </row>
    <row r="245" spans="1:28" x14ac:dyDescent="0.25">
      <c r="A245" t="str">
        <f t="shared" si="3"/>
        <v>1BHenry Ellis21</v>
      </c>
      <c r="B245">
        <v>14550</v>
      </c>
      <c r="C245">
        <v>558</v>
      </c>
      <c r="D245" t="s">
        <v>148</v>
      </c>
      <c r="E245" t="s">
        <v>645</v>
      </c>
      <c r="F245">
        <v>0</v>
      </c>
      <c r="G245">
        <v>39185</v>
      </c>
      <c r="H245">
        <v>21</v>
      </c>
      <c r="I245" t="s">
        <v>94</v>
      </c>
      <c r="J245" t="s">
        <v>25</v>
      </c>
      <c r="K245">
        <v>1</v>
      </c>
      <c r="L245">
        <v>3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2</v>
      </c>
      <c r="U245">
        <v>0</v>
      </c>
      <c r="V245">
        <v>0</v>
      </c>
      <c r="W245" s="9">
        <v>0</v>
      </c>
      <c r="X245" s="9">
        <v>0</v>
      </c>
      <c r="Y245" s="9">
        <v>0</v>
      </c>
      <c r="Z245" s="9">
        <v>0</v>
      </c>
      <c r="AA245" s="9">
        <v>0</v>
      </c>
      <c r="AB245" t="str">
        <f>VLOOKUP($A245,Bat!$A$4:$A$1998,1,FALSE)</f>
        <v>1BHenry Ellis21</v>
      </c>
    </row>
    <row r="246" spans="1:28" x14ac:dyDescent="0.25">
      <c r="A246" t="str">
        <f t="shared" si="3"/>
        <v>SSGarth Kenney18</v>
      </c>
      <c r="B246">
        <v>6893</v>
      </c>
      <c r="C246">
        <v>559</v>
      </c>
      <c r="D246" t="s">
        <v>1309</v>
      </c>
      <c r="E246" t="s">
        <v>1310</v>
      </c>
      <c r="F246">
        <v>0</v>
      </c>
      <c r="G246" s="10">
        <v>40264</v>
      </c>
      <c r="H246">
        <v>18</v>
      </c>
      <c r="I246" t="s">
        <v>79</v>
      </c>
      <c r="J246" t="s">
        <v>132</v>
      </c>
      <c r="K246">
        <v>195</v>
      </c>
      <c r="L246">
        <v>675</v>
      </c>
      <c r="M246">
        <v>58</v>
      </c>
      <c r="N246">
        <v>123</v>
      </c>
      <c r="O246">
        <v>19</v>
      </c>
      <c r="P246">
        <v>8</v>
      </c>
      <c r="Q246">
        <v>14</v>
      </c>
      <c r="R246">
        <v>56</v>
      </c>
      <c r="S246">
        <v>68</v>
      </c>
      <c r="T246">
        <v>221</v>
      </c>
      <c r="U246">
        <v>16</v>
      </c>
      <c r="V246">
        <v>14</v>
      </c>
      <c r="W246" s="9">
        <v>0.182</v>
      </c>
      <c r="X246" s="9">
        <v>0.26700000000000002</v>
      </c>
      <c r="Y246" s="9">
        <v>0.29599999999999999</v>
      </c>
      <c r="Z246" s="9">
        <v>0.56399999999999995</v>
      </c>
      <c r="AA246" s="9">
        <v>0.25700000000000001</v>
      </c>
      <c r="AB246" t="str">
        <f>VLOOKUP($A246,Bat!$A$4:$A$1998,1,FALSE)</f>
        <v>SSGarth Kenney18</v>
      </c>
    </row>
    <row r="247" spans="1:28" x14ac:dyDescent="0.25">
      <c r="A247" t="str">
        <f t="shared" si="3"/>
        <v>SSMasanori Shigeki23</v>
      </c>
      <c r="B247">
        <v>10161</v>
      </c>
      <c r="C247">
        <v>560</v>
      </c>
      <c r="D247" t="s">
        <v>1648</v>
      </c>
      <c r="E247" t="s">
        <v>1649</v>
      </c>
      <c r="F247">
        <v>0</v>
      </c>
      <c r="G247" s="10">
        <v>38440</v>
      </c>
      <c r="H247">
        <v>23</v>
      </c>
      <c r="I247" t="s">
        <v>79</v>
      </c>
      <c r="J247" t="s">
        <v>132</v>
      </c>
      <c r="K247">
        <v>176</v>
      </c>
      <c r="L247">
        <v>580</v>
      </c>
      <c r="M247">
        <v>86</v>
      </c>
      <c r="N247">
        <v>148</v>
      </c>
      <c r="O247">
        <v>34</v>
      </c>
      <c r="P247">
        <v>1</v>
      </c>
      <c r="Q247">
        <v>16</v>
      </c>
      <c r="R247">
        <v>70</v>
      </c>
      <c r="S247">
        <v>86</v>
      </c>
      <c r="T247">
        <v>140</v>
      </c>
      <c r="U247">
        <v>12</v>
      </c>
      <c r="V247">
        <v>4</v>
      </c>
      <c r="W247" s="9">
        <v>0.255</v>
      </c>
      <c r="X247" s="9">
        <v>0.35099999999999998</v>
      </c>
      <c r="Y247" s="9">
        <v>0.4</v>
      </c>
      <c r="Z247" s="9">
        <v>0.751</v>
      </c>
      <c r="AA247" s="9">
        <v>0.33600000000000002</v>
      </c>
      <c r="AB247" t="str">
        <f>VLOOKUP($A247,Bat!$A$4:$A$1998,1,FALSE)</f>
        <v>SSMasanori Shigeki23</v>
      </c>
    </row>
    <row r="248" spans="1:28" x14ac:dyDescent="0.25">
      <c r="A248" t="str">
        <f t="shared" si="3"/>
        <v>1BBrent Mathews22</v>
      </c>
      <c r="B248">
        <v>13429</v>
      </c>
      <c r="C248">
        <v>566</v>
      </c>
      <c r="D248" t="s">
        <v>603</v>
      </c>
      <c r="E248" t="s">
        <v>1408</v>
      </c>
      <c r="F248">
        <v>0</v>
      </c>
      <c r="G248">
        <v>38866</v>
      </c>
      <c r="H248">
        <v>22</v>
      </c>
      <c r="I248" t="s">
        <v>94</v>
      </c>
      <c r="J248" t="s">
        <v>43</v>
      </c>
      <c r="K248">
        <v>4</v>
      </c>
      <c r="L248">
        <v>5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2</v>
      </c>
      <c r="U248">
        <v>0</v>
      </c>
      <c r="V248">
        <v>0</v>
      </c>
      <c r="W248" s="9">
        <v>0</v>
      </c>
      <c r="X248" s="9">
        <v>0</v>
      </c>
      <c r="Y248" s="9">
        <v>0</v>
      </c>
      <c r="Z248" s="9">
        <v>0</v>
      </c>
      <c r="AA248" s="9">
        <v>0</v>
      </c>
      <c r="AB248" t="str">
        <f>VLOOKUP($A248,Bat!$A$4:$A$1998,1,FALSE)</f>
        <v>1BBrent Mathews22</v>
      </c>
    </row>
    <row r="249" spans="1:28" x14ac:dyDescent="0.25">
      <c r="A249" t="str">
        <f t="shared" si="3"/>
        <v>1BAntónio Moreno18</v>
      </c>
      <c r="B249">
        <v>6282</v>
      </c>
      <c r="C249">
        <v>570</v>
      </c>
      <c r="D249" t="s">
        <v>193</v>
      </c>
      <c r="E249" t="s">
        <v>774</v>
      </c>
      <c r="F249">
        <v>1800000</v>
      </c>
      <c r="G249" s="10">
        <v>40284</v>
      </c>
      <c r="H249">
        <v>18</v>
      </c>
      <c r="I249" t="s">
        <v>94</v>
      </c>
      <c r="J249" t="s">
        <v>132</v>
      </c>
      <c r="K249">
        <v>159</v>
      </c>
      <c r="L249">
        <v>521</v>
      </c>
      <c r="M249">
        <v>57</v>
      </c>
      <c r="N249">
        <v>124</v>
      </c>
      <c r="O249">
        <v>21</v>
      </c>
      <c r="P249">
        <v>1</v>
      </c>
      <c r="Q249">
        <v>18</v>
      </c>
      <c r="R249">
        <v>62</v>
      </c>
      <c r="S249">
        <v>35</v>
      </c>
      <c r="T249">
        <v>110</v>
      </c>
      <c r="U249">
        <v>0</v>
      </c>
      <c r="V249">
        <v>1</v>
      </c>
      <c r="W249" s="9">
        <v>0.23799999999999999</v>
      </c>
      <c r="X249" s="9">
        <v>0.29599999999999999</v>
      </c>
      <c r="Y249" s="9">
        <v>0.38600000000000001</v>
      </c>
      <c r="Z249" s="9">
        <v>0.68200000000000005</v>
      </c>
      <c r="AA249" s="9">
        <v>0.29899999999999999</v>
      </c>
      <c r="AB249" t="str">
        <f>VLOOKUP($A249,Bat!$A$4:$A$1998,1,FALSE)</f>
        <v>1BAntónio Moreno18</v>
      </c>
    </row>
    <row r="250" spans="1:28" x14ac:dyDescent="0.25">
      <c r="A250" t="str">
        <f t="shared" si="3"/>
        <v>1BKeiran Kim24</v>
      </c>
      <c r="B250">
        <v>13041</v>
      </c>
      <c r="C250">
        <v>571</v>
      </c>
      <c r="D250" t="s">
        <v>1314</v>
      </c>
      <c r="E250" t="s">
        <v>696</v>
      </c>
      <c r="F250">
        <v>0</v>
      </c>
      <c r="G250">
        <v>37977</v>
      </c>
      <c r="H250">
        <v>24</v>
      </c>
      <c r="I250" t="s">
        <v>94</v>
      </c>
      <c r="J250" t="s">
        <v>132</v>
      </c>
      <c r="K250">
        <v>62</v>
      </c>
      <c r="L250">
        <v>217</v>
      </c>
      <c r="M250">
        <v>21</v>
      </c>
      <c r="N250">
        <v>48</v>
      </c>
      <c r="O250">
        <v>14</v>
      </c>
      <c r="P250">
        <v>1</v>
      </c>
      <c r="Q250">
        <v>7</v>
      </c>
      <c r="R250">
        <v>33</v>
      </c>
      <c r="S250">
        <v>17</v>
      </c>
      <c r="T250">
        <v>64</v>
      </c>
      <c r="U250">
        <v>0</v>
      </c>
      <c r="V250">
        <v>0</v>
      </c>
      <c r="W250" s="9">
        <v>0.221</v>
      </c>
      <c r="X250" s="9">
        <v>0.27400000000000002</v>
      </c>
      <c r="Y250" s="9">
        <v>0.39200000000000002</v>
      </c>
      <c r="Z250" s="9">
        <v>0.66600000000000004</v>
      </c>
      <c r="AA250" s="9">
        <v>0.28799999999999998</v>
      </c>
      <c r="AB250" t="str">
        <f>VLOOKUP($A250,Bat!$A$4:$A$1998,1,FALSE)</f>
        <v>1BKeiran Kim24</v>
      </c>
    </row>
    <row r="251" spans="1:28" x14ac:dyDescent="0.25">
      <c r="A251" t="str">
        <f t="shared" si="3"/>
        <v>LFMac Basile22</v>
      </c>
      <c r="B251">
        <v>13255</v>
      </c>
      <c r="C251">
        <v>572</v>
      </c>
      <c r="D251" t="s">
        <v>1026</v>
      </c>
      <c r="E251" t="s">
        <v>1027</v>
      </c>
      <c r="F251">
        <v>0</v>
      </c>
      <c r="G251" s="10">
        <v>38861</v>
      </c>
      <c r="H251">
        <v>22</v>
      </c>
      <c r="I251" t="s">
        <v>55</v>
      </c>
      <c r="J251" t="s">
        <v>132</v>
      </c>
      <c r="K251">
        <v>339</v>
      </c>
      <c r="L251">
        <v>1315</v>
      </c>
      <c r="M251">
        <v>181</v>
      </c>
      <c r="N251">
        <v>281</v>
      </c>
      <c r="O251">
        <v>24</v>
      </c>
      <c r="P251">
        <v>14</v>
      </c>
      <c r="Q251">
        <v>37</v>
      </c>
      <c r="R251">
        <v>154</v>
      </c>
      <c r="S251">
        <v>179</v>
      </c>
      <c r="T251">
        <v>429</v>
      </c>
      <c r="U251">
        <v>54</v>
      </c>
      <c r="V251">
        <v>13</v>
      </c>
      <c r="W251" s="9">
        <v>0.214</v>
      </c>
      <c r="X251" s="9">
        <v>0.311</v>
      </c>
      <c r="Y251" s="9">
        <v>0.33800000000000002</v>
      </c>
      <c r="Z251" s="9">
        <v>0.64800000000000002</v>
      </c>
      <c r="AA251" s="9">
        <v>0.29399999999999998</v>
      </c>
      <c r="AB251" t="str">
        <f>VLOOKUP($A251,Bat!$A$4:$A$1998,1,FALSE)</f>
        <v>LFMac Basile22</v>
      </c>
    </row>
    <row r="252" spans="1:28" x14ac:dyDescent="0.25">
      <c r="A252" t="str">
        <f t="shared" si="3"/>
        <v>SSAdam Dupree21</v>
      </c>
      <c r="B252">
        <v>9444</v>
      </c>
      <c r="C252">
        <v>574</v>
      </c>
      <c r="D252" t="s">
        <v>1111</v>
      </c>
      <c r="E252" t="s">
        <v>1140</v>
      </c>
      <c r="F252">
        <v>0</v>
      </c>
      <c r="G252" s="10">
        <v>39112</v>
      </c>
      <c r="H252">
        <v>21</v>
      </c>
      <c r="I252" t="s">
        <v>79</v>
      </c>
      <c r="J252" t="s">
        <v>132</v>
      </c>
      <c r="K252">
        <v>148</v>
      </c>
      <c r="L252">
        <v>490</v>
      </c>
      <c r="M252">
        <v>44</v>
      </c>
      <c r="N252">
        <v>115</v>
      </c>
      <c r="O252">
        <v>20</v>
      </c>
      <c r="P252">
        <v>2</v>
      </c>
      <c r="Q252">
        <v>12</v>
      </c>
      <c r="R252">
        <v>39</v>
      </c>
      <c r="S252">
        <v>45</v>
      </c>
      <c r="T252">
        <v>133</v>
      </c>
      <c r="U252">
        <v>3</v>
      </c>
      <c r="V252">
        <v>2</v>
      </c>
      <c r="W252" s="9">
        <v>0.23499999999999999</v>
      </c>
      <c r="X252" s="9">
        <v>0.30199999999999999</v>
      </c>
      <c r="Y252" s="9">
        <v>0.35699999999999998</v>
      </c>
      <c r="Z252" s="9">
        <v>0.65900000000000003</v>
      </c>
      <c r="AA252" s="9">
        <v>0.29199999999999998</v>
      </c>
      <c r="AB252" t="str">
        <f>VLOOKUP($A252,Bat!$A$4:$A$1998,1,FALSE)</f>
        <v>SSAdam Dupree21</v>
      </c>
    </row>
    <row r="253" spans="1:28" x14ac:dyDescent="0.25">
      <c r="A253" t="str">
        <f t="shared" si="3"/>
        <v>C-Gareth Delaney23</v>
      </c>
      <c r="B253">
        <v>13655</v>
      </c>
      <c r="C253">
        <v>575</v>
      </c>
      <c r="D253" t="s">
        <v>795</v>
      </c>
      <c r="E253" t="s">
        <v>1124</v>
      </c>
      <c r="F253">
        <v>0</v>
      </c>
      <c r="G253" s="10">
        <v>38201</v>
      </c>
      <c r="H253">
        <v>23</v>
      </c>
      <c r="I253" t="s">
        <v>93</v>
      </c>
      <c r="J253" t="s">
        <v>132</v>
      </c>
      <c r="K253">
        <v>173</v>
      </c>
      <c r="L253">
        <v>609</v>
      </c>
      <c r="M253">
        <v>83</v>
      </c>
      <c r="N253">
        <v>148</v>
      </c>
      <c r="O253">
        <v>28</v>
      </c>
      <c r="P253">
        <v>2</v>
      </c>
      <c r="Q253">
        <v>14</v>
      </c>
      <c r="R253">
        <v>69</v>
      </c>
      <c r="S253">
        <v>74</v>
      </c>
      <c r="T253">
        <v>143</v>
      </c>
      <c r="U253">
        <v>2</v>
      </c>
      <c r="V253">
        <v>1</v>
      </c>
      <c r="W253" s="9">
        <v>0.24299999999999999</v>
      </c>
      <c r="X253" s="9">
        <v>0.33</v>
      </c>
      <c r="Y253" s="9">
        <v>0.36399999999999999</v>
      </c>
      <c r="Z253" s="9">
        <v>0.69499999999999995</v>
      </c>
      <c r="AA253" s="9">
        <v>0.307</v>
      </c>
      <c r="AB253" t="str">
        <f>VLOOKUP($A253,Bat!$A$4:$A$1998,1,FALSE)</f>
        <v>C-Gareth Delaney23</v>
      </c>
    </row>
    <row r="254" spans="1:28" x14ac:dyDescent="0.25">
      <c r="A254" t="str">
        <f t="shared" si="3"/>
        <v>1BJorge Vela21</v>
      </c>
      <c r="B254">
        <v>8306</v>
      </c>
      <c r="C254">
        <v>577</v>
      </c>
      <c r="D254" t="s">
        <v>137</v>
      </c>
      <c r="E254" t="s">
        <v>721</v>
      </c>
      <c r="F254">
        <v>0</v>
      </c>
      <c r="G254">
        <v>39161</v>
      </c>
      <c r="H254">
        <v>21</v>
      </c>
      <c r="I254" t="s">
        <v>94</v>
      </c>
      <c r="J254" t="s">
        <v>43</v>
      </c>
      <c r="K254">
        <v>2</v>
      </c>
      <c r="L254">
        <v>1</v>
      </c>
      <c r="M254">
        <v>1</v>
      </c>
      <c r="N254">
        <v>0</v>
      </c>
      <c r="O254">
        <v>0</v>
      </c>
      <c r="P254">
        <v>0</v>
      </c>
      <c r="Q254">
        <v>0</v>
      </c>
      <c r="R254">
        <v>1</v>
      </c>
      <c r="S254">
        <v>0</v>
      </c>
      <c r="T254">
        <v>1</v>
      </c>
      <c r="U254">
        <v>0</v>
      </c>
      <c r="V254">
        <v>0</v>
      </c>
      <c r="W254" s="9">
        <v>0</v>
      </c>
      <c r="X254" s="9">
        <v>0.5</v>
      </c>
      <c r="Y254" s="9">
        <v>0</v>
      </c>
      <c r="Z254" s="9">
        <v>0.5</v>
      </c>
      <c r="AA254" s="9">
        <v>0.375</v>
      </c>
      <c r="AB254" t="str">
        <f>VLOOKUP($A254,Bat!$A$4:$A$1998,1,FALSE)</f>
        <v>1BJorge Vela21</v>
      </c>
    </row>
    <row r="255" spans="1:28" x14ac:dyDescent="0.25">
      <c r="A255" t="str">
        <f t="shared" si="3"/>
        <v>LFGeorge Gutiérrez22</v>
      </c>
      <c r="B255">
        <v>13246</v>
      </c>
      <c r="C255">
        <v>579</v>
      </c>
      <c r="D255" t="s">
        <v>276</v>
      </c>
      <c r="E255" t="s">
        <v>478</v>
      </c>
      <c r="F255">
        <v>2200000</v>
      </c>
      <c r="G255" s="10">
        <v>38672</v>
      </c>
      <c r="H255">
        <v>22</v>
      </c>
      <c r="I255" t="s">
        <v>55</v>
      </c>
      <c r="J255" t="s">
        <v>132</v>
      </c>
      <c r="K255">
        <v>335</v>
      </c>
      <c r="L255">
        <v>1118</v>
      </c>
      <c r="M255">
        <v>166</v>
      </c>
      <c r="N255">
        <v>287</v>
      </c>
      <c r="O255">
        <v>51</v>
      </c>
      <c r="P255">
        <v>11</v>
      </c>
      <c r="Q255">
        <v>2</v>
      </c>
      <c r="R255">
        <v>103</v>
      </c>
      <c r="S255">
        <v>140</v>
      </c>
      <c r="T255">
        <v>250</v>
      </c>
      <c r="U255">
        <v>45</v>
      </c>
      <c r="V255">
        <v>13</v>
      </c>
      <c r="W255" s="9">
        <v>0.25700000000000001</v>
      </c>
      <c r="X255" s="9">
        <v>0.34100000000000003</v>
      </c>
      <c r="Y255" s="9">
        <v>0.32700000000000001</v>
      </c>
      <c r="Z255" s="9">
        <v>0.66800000000000004</v>
      </c>
      <c r="AA255" s="9">
        <v>0.30299999999999999</v>
      </c>
      <c r="AB255" t="str">
        <f>VLOOKUP($A255,Bat!$A$4:$A$1998,1,FALSE)</f>
        <v>LFGeorge Gutiérrez22</v>
      </c>
    </row>
    <row r="256" spans="1:28" x14ac:dyDescent="0.25">
      <c r="A256" t="str">
        <f t="shared" si="3"/>
        <v>3BBernard Ramírez21</v>
      </c>
      <c r="B256">
        <v>14717</v>
      </c>
      <c r="C256">
        <v>582</v>
      </c>
      <c r="D256" t="s">
        <v>579</v>
      </c>
      <c r="E256" t="s">
        <v>179</v>
      </c>
      <c r="F256">
        <v>0</v>
      </c>
      <c r="G256" s="10">
        <v>39082</v>
      </c>
      <c r="H256">
        <v>21</v>
      </c>
      <c r="I256" t="s">
        <v>76</v>
      </c>
      <c r="J256" t="s">
        <v>132</v>
      </c>
      <c r="K256">
        <v>314</v>
      </c>
      <c r="L256">
        <v>1112</v>
      </c>
      <c r="M256">
        <v>124</v>
      </c>
      <c r="N256">
        <v>217</v>
      </c>
      <c r="O256">
        <v>46</v>
      </c>
      <c r="P256">
        <v>7</v>
      </c>
      <c r="Q256">
        <v>25</v>
      </c>
      <c r="R256">
        <v>103</v>
      </c>
      <c r="S256">
        <v>119</v>
      </c>
      <c r="T256">
        <v>356</v>
      </c>
      <c r="U256">
        <v>14</v>
      </c>
      <c r="V256">
        <v>1</v>
      </c>
      <c r="W256" s="9">
        <v>0.19500000000000001</v>
      </c>
      <c r="X256" s="9">
        <v>0.27200000000000002</v>
      </c>
      <c r="Y256" s="9">
        <v>0.317</v>
      </c>
      <c r="Z256" s="9">
        <v>0.58799999999999997</v>
      </c>
      <c r="AA256" s="9">
        <v>0.26400000000000001</v>
      </c>
      <c r="AB256" t="str">
        <f>VLOOKUP($A256,Bat!$A$4:$A$1998,1,FALSE)</f>
        <v>3BBernard Ramírez21</v>
      </c>
    </row>
    <row r="257" spans="1:28" x14ac:dyDescent="0.25">
      <c r="A257" t="str">
        <f t="shared" si="3"/>
        <v>RFRobert MacDougal21</v>
      </c>
      <c r="B257">
        <v>9250</v>
      </c>
      <c r="C257">
        <v>583</v>
      </c>
      <c r="D257" t="s">
        <v>378</v>
      </c>
      <c r="E257" t="s">
        <v>1384</v>
      </c>
      <c r="F257">
        <v>1600000</v>
      </c>
      <c r="G257" s="10">
        <v>39054</v>
      </c>
      <c r="H257">
        <v>21</v>
      </c>
      <c r="I257" t="s">
        <v>73</v>
      </c>
      <c r="J257" t="s">
        <v>132</v>
      </c>
      <c r="K257">
        <v>280</v>
      </c>
      <c r="L257">
        <v>944</v>
      </c>
      <c r="M257">
        <v>122</v>
      </c>
      <c r="N257">
        <v>241</v>
      </c>
      <c r="O257">
        <v>46</v>
      </c>
      <c r="P257">
        <v>9</v>
      </c>
      <c r="Q257">
        <v>2</v>
      </c>
      <c r="R257">
        <v>88</v>
      </c>
      <c r="S257">
        <v>80</v>
      </c>
      <c r="T257">
        <v>194</v>
      </c>
      <c r="U257">
        <v>38</v>
      </c>
      <c r="V257">
        <v>7</v>
      </c>
      <c r="W257" s="9">
        <v>0.255</v>
      </c>
      <c r="X257" s="9">
        <v>0.32200000000000001</v>
      </c>
      <c r="Y257" s="9">
        <v>0.32900000000000001</v>
      </c>
      <c r="Z257" s="9">
        <v>0.65100000000000002</v>
      </c>
      <c r="AA257" s="9">
        <v>0.28999999999999998</v>
      </c>
      <c r="AB257" t="str">
        <f>VLOOKUP($A257,Bat!$A$4:$A$1998,1,FALSE)</f>
        <v>RFRobert MacDougal21</v>
      </c>
    </row>
    <row r="258" spans="1:28" x14ac:dyDescent="0.25">
      <c r="A258" t="str">
        <f t="shared" ref="A258:A321" si="4">IF(I258="C","C-",I258)&amp;D258&amp;" "&amp;E258&amp;H258</f>
        <v>C-Larry Wagner18</v>
      </c>
      <c r="B258">
        <v>1116</v>
      </c>
      <c r="C258">
        <v>584</v>
      </c>
      <c r="D258" t="s">
        <v>266</v>
      </c>
      <c r="E258" t="s">
        <v>1724</v>
      </c>
      <c r="F258">
        <v>0</v>
      </c>
      <c r="G258" s="10">
        <v>40111</v>
      </c>
      <c r="H258">
        <v>18</v>
      </c>
      <c r="I258" t="s">
        <v>93</v>
      </c>
      <c r="J258" t="s">
        <v>132</v>
      </c>
      <c r="K258">
        <v>163</v>
      </c>
      <c r="L258">
        <v>550</v>
      </c>
      <c r="M258">
        <v>53</v>
      </c>
      <c r="N258">
        <v>131</v>
      </c>
      <c r="O258">
        <v>37</v>
      </c>
      <c r="P258">
        <v>1</v>
      </c>
      <c r="Q258">
        <v>17</v>
      </c>
      <c r="R258">
        <v>76</v>
      </c>
      <c r="S258">
        <v>54</v>
      </c>
      <c r="T258">
        <v>163</v>
      </c>
      <c r="U258">
        <v>0</v>
      </c>
      <c r="V258">
        <v>0</v>
      </c>
      <c r="W258" s="9">
        <v>0.23799999999999999</v>
      </c>
      <c r="X258" s="9">
        <v>0.315</v>
      </c>
      <c r="Y258" s="9">
        <v>0.40200000000000002</v>
      </c>
      <c r="Z258" s="9">
        <v>0.71699999999999997</v>
      </c>
      <c r="AA258" s="9">
        <v>0.313</v>
      </c>
      <c r="AB258" t="str">
        <f>VLOOKUP($A258,Bat!$A$4:$A$1998,1,FALSE)</f>
        <v>C-Larry Wagner18</v>
      </c>
    </row>
    <row r="259" spans="1:28" x14ac:dyDescent="0.25">
      <c r="A259" t="str">
        <f t="shared" si="4"/>
        <v>SSEdgar Valéncia18</v>
      </c>
      <c r="B259">
        <v>7021</v>
      </c>
      <c r="C259">
        <v>591</v>
      </c>
      <c r="D259" t="s">
        <v>612</v>
      </c>
      <c r="E259" t="s">
        <v>1708</v>
      </c>
      <c r="F259">
        <v>0</v>
      </c>
      <c r="G259" s="10">
        <v>40283</v>
      </c>
      <c r="H259">
        <v>18</v>
      </c>
      <c r="I259" t="s">
        <v>79</v>
      </c>
      <c r="J259" t="s">
        <v>132</v>
      </c>
      <c r="K259">
        <v>195</v>
      </c>
      <c r="L259">
        <v>674</v>
      </c>
      <c r="M259">
        <v>69</v>
      </c>
      <c r="N259">
        <v>114</v>
      </c>
      <c r="O259">
        <v>25</v>
      </c>
      <c r="P259">
        <v>4</v>
      </c>
      <c r="Q259">
        <v>9</v>
      </c>
      <c r="R259">
        <v>38</v>
      </c>
      <c r="S259">
        <v>46</v>
      </c>
      <c r="T259">
        <v>217</v>
      </c>
      <c r="U259">
        <v>15</v>
      </c>
      <c r="V259">
        <v>4</v>
      </c>
      <c r="W259" s="9">
        <v>0.16900000000000001</v>
      </c>
      <c r="X259" s="9">
        <v>0.23</v>
      </c>
      <c r="Y259" s="9">
        <v>0.25800000000000001</v>
      </c>
      <c r="Z259" s="9">
        <v>0.48799999999999999</v>
      </c>
      <c r="AA259" s="9">
        <v>0.22</v>
      </c>
      <c r="AB259" t="str">
        <f>VLOOKUP($A259,Bat!$A$4:$A$1998,1,FALSE)</f>
        <v>SSEdgar Valéncia18</v>
      </c>
    </row>
    <row r="260" spans="1:28" x14ac:dyDescent="0.25">
      <c r="A260" t="str">
        <f t="shared" si="4"/>
        <v>3BTommy Bullard21</v>
      </c>
      <c r="B260">
        <v>9510</v>
      </c>
      <c r="C260">
        <v>596</v>
      </c>
      <c r="D260" t="s">
        <v>527</v>
      </c>
      <c r="E260" t="s">
        <v>1066</v>
      </c>
      <c r="F260">
        <v>0</v>
      </c>
      <c r="G260" s="10">
        <v>38956</v>
      </c>
      <c r="H260">
        <v>21</v>
      </c>
      <c r="I260" t="s">
        <v>76</v>
      </c>
      <c r="J260" t="s">
        <v>25</v>
      </c>
      <c r="K260">
        <v>136</v>
      </c>
      <c r="L260">
        <v>448</v>
      </c>
      <c r="M260">
        <v>56</v>
      </c>
      <c r="N260">
        <v>97</v>
      </c>
      <c r="O260">
        <v>21</v>
      </c>
      <c r="P260">
        <v>6</v>
      </c>
      <c r="Q260">
        <v>6</v>
      </c>
      <c r="R260">
        <v>41</v>
      </c>
      <c r="S260">
        <v>54</v>
      </c>
      <c r="T260">
        <v>114</v>
      </c>
      <c r="U260">
        <v>9</v>
      </c>
      <c r="V260">
        <v>4</v>
      </c>
      <c r="W260" s="9">
        <v>0.216</v>
      </c>
      <c r="X260" s="9">
        <v>0.312</v>
      </c>
      <c r="Y260" s="9">
        <v>0.33</v>
      </c>
      <c r="Z260" s="9">
        <v>0.64200000000000002</v>
      </c>
      <c r="AA260" s="9">
        <v>0.29099999999999998</v>
      </c>
      <c r="AB260" t="str">
        <f>VLOOKUP($A260,Bat!$A$4:$A$1998,1,FALSE)</f>
        <v>3BTommy Bullard21</v>
      </c>
    </row>
    <row r="261" spans="1:28" x14ac:dyDescent="0.25">
      <c r="A261" t="str">
        <f t="shared" si="4"/>
        <v>2BMiguel Fernández22</v>
      </c>
      <c r="B261">
        <v>13236</v>
      </c>
      <c r="C261">
        <v>601</v>
      </c>
      <c r="D261" t="s">
        <v>224</v>
      </c>
      <c r="E261" t="s">
        <v>761</v>
      </c>
      <c r="F261">
        <v>1600000</v>
      </c>
      <c r="G261" s="10">
        <v>38596</v>
      </c>
      <c r="H261">
        <v>22</v>
      </c>
      <c r="I261" t="s">
        <v>78</v>
      </c>
      <c r="J261" t="s">
        <v>132</v>
      </c>
      <c r="K261">
        <v>264</v>
      </c>
      <c r="L261">
        <v>814</v>
      </c>
      <c r="M261">
        <v>98</v>
      </c>
      <c r="N261">
        <v>205</v>
      </c>
      <c r="O261">
        <v>35</v>
      </c>
      <c r="P261">
        <v>2</v>
      </c>
      <c r="Q261">
        <v>2</v>
      </c>
      <c r="R261">
        <v>72</v>
      </c>
      <c r="S261">
        <v>101</v>
      </c>
      <c r="T261">
        <v>162</v>
      </c>
      <c r="U261">
        <v>16</v>
      </c>
      <c r="V261">
        <v>6</v>
      </c>
      <c r="W261" s="9">
        <v>0.252</v>
      </c>
      <c r="X261" s="9">
        <v>0.33500000000000002</v>
      </c>
      <c r="Y261" s="9">
        <v>0.307</v>
      </c>
      <c r="Z261" s="9">
        <v>0.64200000000000002</v>
      </c>
      <c r="AA261" s="9">
        <v>0.29299999999999998</v>
      </c>
      <c r="AB261" t="str">
        <f>VLOOKUP($A261,Bat!$A$4:$A$1998,1,FALSE)</f>
        <v>2BMiguel Fernández22</v>
      </c>
    </row>
    <row r="262" spans="1:28" x14ac:dyDescent="0.25">
      <c r="A262" t="str">
        <f t="shared" si="4"/>
        <v>RFSteve Rosner24</v>
      </c>
      <c r="B262">
        <v>1856</v>
      </c>
      <c r="C262">
        <v>607</v>
      </c>
      <c r="D262" t="s">
        <v>151</v>
      </c>
      <c r="E262" t="s">
        <v>1605</v>
      </c>
      <c r="F262">
        <v>0</v>
      </c>
      <c r="G262" s="10">
        <v>38039</v>
      </c>
      <c r="H262">
        <v>24</v>
      </c>
      <c r="I262" t="s">
        <v>73</v>
      </c>
      <c r="J262" t="s">
        <v>132</v>
      </c>
      <c r="K262">
        <v>163</v>
      </c>
      <c r="L262">
        <v>515</v>
      </c>
      <c r="M262">
        <v>73</v>
      </c>
      <c r="N262">
        <v>111</v>
      </c>
      <c r="O262">
        <v>13</v>
      </c>
      <c r="P262">
        <v>0</v>
      </c>
      <c r="Q262">
        <v>16</v>
      </c>
      <c r="R262">
        <v>61</v>
      </c>
      <c r="S262">
        <v>89</v>
      </c>
      <c r="T262">
        <v>164</v>
      </c>
      <c r="U262">
        <v>2</v>
      </c>
      <c r="V262">
        <v>1</v>
      </c>
      <c r="W262" s="9">
        <v>0.215</v>
      </c>
      <c r="X262" s="9">
        <v>0.33500000000000002</v>
      </c>
      <c r="Y262" s="9">
        <v>0.33400000000000002</v>
      </c>
      <c r="Z262" s="9">
        <v>0.66900000000000004</v>
      </c>
      <c r="AA262" s="9">
        <v>0.308</v>
      </c>
      <c r="AB262" t="str">
        <f>VLOOKUP($A262,Bat!$A$4:$A$1998,1,FALSE)</f>
        <v>RFSteve Rosner24</v>
      </c>
    </row>
    <row r="263" spans="1:28" x14ac:dyDescent="0.25">
      <c r="A263" t="str">
        <f t="shared" si="4"/>
        <v>C-Curtis Schmidt21</v>
      </c>
      <c r="B263">
        <v>14562</v>
      </c>
      <c r="C263">
        <v>609</v>
      </c>
      <c r="D263" t="s">
        <v>555</v>
      </c>
      <c r="E263" t="s">
        <v>1634</v>
      </c>
      <c r="F263">
        <v>0</v>
      </c>
      <c r="G263" s="10">
        <v>39030</v>
      </c>
      <c r="H263">
        <v>21</v>
      </c>
      <c r="I263" t="s">
        <v>93</v>
      </c>
      <c r="J263" t="s">
        <v>132</v>
      </c>
      <c r="K263">
        <v>164</v>
      </c>
      <c r="L263">
        <v>586</v>
      </c>
      <c r="M263">
        <v>87</v>
      </c>
      <c r="N263">
        <v>139</v>
      </c>
      <c r="O263">
        <v>26</v>
      </c>
      <c r="P263">
        <v>2</v>
      </c>
      <c r="Q263">
        <v>17</v>
      </c>
      <c r="R263">
        <v>60</v>
      </c>
      <c r="S263">
        <v>86</v>
      </c>
      <c r="T263">
        <v>147</v>
      </c>
      <c r="U263">
        <v>0</v>
      </c>
      <c r="V263">
        <v>0</v>
      </c>
      <c r="W263" s="9">
        <v>0.23699999999999999</v>
      </c>
      <c r="X263" s="9">
        <v>0.35199999999999998</v>
      </c>
      <c r="Y263" s="9">
        <v>0.375</v>
      </c>
      <c r="Z263" s="9">
        <v>0.72799999999999998</v>
      </c>
      <c r="AA263" s="9">
        <v>0.33100000000000002</v>
      </c>
      <c r="AB263" t="str">
        <f>VLOOKUP($A263,Bat!$A$4:$A$1998,1,FALSE)</f>
        <v>C-Curtis Schmidt21</v>
      </c>
    </row>
    <row r="264" spans="1:28" x14ac:dyDescent="0.25">
      <c r="A264" t="str">
        <f t="shared" si="4"/>
        <v>C-John Miller21</v>
      </c>
      <c r="B264">
        <v>8147</v>
      </c>
      <c r="C264">
        <v>610</v>
      </c>
      <c r="D264" t="s">
        <v>213</v>
      </c>
      <c r="E264" t="s">
        <v>180</v>
      </c>
      <c r="F264">
        <v>0</v>
      </c>
      <c r="G264" s="10">
        <v>38889</v>
      </c>
      <c r="H264">
        <v>21</v>
      </c>
      <c r="I264" t="s">
        <v>93</v>
      </c>
      <c r="J264" t="s">
        <v>132</v>
      </c>
      <c r="K264">
        <v>191</v>
      </c>
      <c r="L264">
        <v>614</v>
      </c>
      <c r="M264">
        <v>86</v>
      </c>
      <c r="N264">
        <v>142</v>
      </c>
      <c r="O264">
        <v>21</v>
      </c>
      <c r="P264">
        <v>0</v>
      </c>
      <c r="Q264">
        <v>18</v>
      </c>
      <c r="R264">
        <v>82</v>
      </c>
      <c r="S264">
        <v>82</v>
      </c>
      <c r="T264">
        <v>160</v>
      </c>
      <c r="U264">
        <v>1</v>
      </c>
      <c r="V264">
        <v>0</v>
      </c>
      <c r="W264" s="9">
        <v>0.23100000000000001</v>
      </c>
      <c r="X264" s="9">
        <v>0.32900000000000001</v>
      </c>
      <c r="Y264" s="9">
        <v>0.35299999999999998</v>
      </c>
      <c r="Z264" s="9">
        <v>0.68200000000000005</v>
      </c>
      <c r="AA264" s="9">
        <v>0.309</v>
      </c>
      <c r="AB264" t="str">
        <f>VLOOKUP($A264,Bat!$A$4:$A$1998,1,FALSE)</f>
        <v>C-John Miller21</v>
      </c>
    </row>
    <row r="265" spans="1:28" x14ac:dyDescent="0.25">
      <c r="A265" t="str">
        <f t="shared" si="4"/>
        <v>1BJoe Wright18</v>
      </c>
      <c r="B265">
        <v>1555</v>
      </c>
      <c r="C265">
        <v>615</v>
      </c>
      <c r="D265" t="s">
        <v>208</v>
      </c>
      <c r="E265" t="s">
        <v>1744</v>
      </c>
      <c r="F265">
        <v>2200000</v>
      </c>
      <c r="G265" s="10">
        <v>40320</v>
      </c>
      <c r="H265">
        <v>18</v>
      </c>
      <c r="I265" t="s">
        <v>94</v>
      </c>
      <c r="J265" t="s">
        <v>132</v>
      </c>
      <c r="K265">
        <v>149</v>
      </c>
      <c r="L265">
        <v>573</v>
      </c>
      <c r="M265">
        <v>56</v>
      </c>
      <c r="N265">
        <v>117</v>
      </c>
      <c r="O265">
        <v>25</v>
      </c>
      <c r="P265">
        <v>0</v>
      </c>
      <c r="Q265">
        <v>14</v>
      </c>
      <c r="R265">
        <v>56</v>
      </c>
      <c r="S265">
        <v>53</v>
      </c>
      <c r="T265">
        <v>160</v>
      </c>
      <c r="U265">
        <v>0</v>
      </c>
      <c r="V265">
        <v>0</v>
      </c>
      <c r="W265" s="9">
        <v>0.20399999999999999</v>
      </c>
      <c r="X265" s="9">
        <v>0.27500000000000002</v>
      </c>
      <c r="Y265" s="9">
        <v>0.32100000000000001</v>
      </c>
      <c r="Z265" s="9">
        <v>0.59599999999999997</v>
      </c>
      <c r="AA265" s="9">
        <v>0.26800000000000002</v>
      </c>
      <c r="AB265" t="str">
        <f>VLOOKUP($A265,Bat!$A$4:$A$1998,1,FALSE)</f>
        <v>1BJoe Wright18</v>
      </c>
    </row>
    <row r="266" spans="1:28" x14ac:dyDescent="0.25">
      <c r="A266" t="str">
        <f t="shared" si="4"/>
        <v>RFJuan Mendoza18</v>
      </c>
      <c r="B266">
        <v>1849</v>
      </c>
      <c r="C266">
        <v>616</v>
      </c>
      <c r="D266" t="s">
        <v>140</v>
      </c>
      <c r="E266" t="s">
        <v>441</v>
      </c>
      <c r="F266">
        <v>2200000</v>
      </c>
      <c r="G266" s="10">
        <v>40267</v>
      </c>
      <c r="H266">
        <v>18</v>
      </c>
      <c r="I266" t="s">
        <v>73</v>
      </c>
      <c r="J266" t="s">
        <v>132</v>
      </c>
      <c r="K266">
        <v>122</v>
      </c>
      <c r="L266">
        <v>435</v>
      </c>
      <c r="M266">
        <v>42</v>
      </c>
      <c r="N266">
        <v>104</v>
      </c>
      <c r="O266">
        <v>16</v>
      </c>
      <c r="P266">
        <v>1</v>
      </c>
      <c r="Q266">
        <v>10</v>
      </c>
      <c r="R266">
        <v>41</v>
      </c>
      <c r="S266">
        <v>27</v>
      </c>
      <c r="T266">
        <v>82</v>
      </c>
      <c r="U266">
        <v>5</v>
      </c>
      <c r="V266">
        <v>2</v>
      </c>
      <c r="W266" s="9">
        <v>0.23899999999999999</v>
      </c>
      <c r="X266" s="9">
        <v>0.29499999999999998</v>
      </c>
      <c r="Y266" s="9">
        <v>0.34899999999999998</v>
      </c>
      <c r="Z266" s="9">
        <v>0.64400000000000002</v>
      </c>
      <c r="AA266" s="9">
        <v>0.28699999999999998</v>
      </c>
      <c r="AB266" t="str">
        <f>VLOOKUP($A266,Bat!$A$4:$A$1998,1,FALSE)</f>
        <v>RFJuan Mendoza18</v>
      </c>
    </row>
    <row r="267" spans="1:28" x14ac:dyDescent="0.25">
      <c r="A267" t="str">
        <f t="shared" si="4"/>
        <v>RFLawrence Anderson21</v>
      </c>
      <c r="B267">
        <v>9124</v>
      </c>
      <c r="C267">
        <v>621</v>
      </c>
      <c r="D267" t="s">
        <v>945</v>
      </c>
      <c r="E267" t="s">
        <v>228</v>
      </c>
      <c r="F267">
        <v>0</v>
      </c>
      <c r="G267" s="10">
        <v>39065</v>
      </c>
      <c r="H267">
        <v>21</v>
      </c>
      <c r="I267" t="s">
        <v>73</v>
      </c>
      <c r="J267" t="s">
        <v>132</v>
      </c>
      <c r="K267">
        <v>247</v>
      </c>
      <c r="L267">
        <v>905</v>
      </c>
      <c r="M267">
        <v>86</v>
      </c>
      <c r="N267">
        <v>159</v>
      </c>
      <c r="O267">
        <v>24</v>
      </c>
      <c r="P267">
        <v>4</v>
      </c>
      <c r="Q267">
        <v>10</v>
      </c>
      <c r="R267">
        <v>53</v>
      </c>
      <c r="S267">
        <v>99</v>
      </c>
      <c r="T267">
        <v>264</v>
      </c>
      <c r="U267">
        <v>51</v>
      </c>
      <c r="V267">
        <v>10</v>
      </c>
      <c r="W267" s="9">
        <v>0.17599999999999999</v>
      </c>
      <c r="X267" s="9">
        <v>0.25800000000000001</v>
      </c>
      <c r="Y267" s="9">
        <v>0.24399999999999999</v>
      </c>
      <c r="Z267" s="9">
        <v>0.502</v>
      </c>
      <c r="AA267" s="9">
        <v>0.23100000000000001</v>
      </c>
      <c r="AB267" t="str">
        <f>VLOOKUP($A267,Bat!$A$4:$A$1998,1,FALSE)</f>
        <v>RFLawrence Anderson21</v>
      </c>
    </row>
    <row r="268" spans="1:28" x14ac:dyDescent="0.25">
      <c r="A268" t="str">
        <f t="shared" si="4"/>
        <v>1BGary Murray21</v>
      </c>
      <c r="B268">
        <v>9295</v>
      </c>
      <c r="C268">
        <v>624</v>
      </c>
      <c r="D268" t="s">
        <v>433</v>
      </c>
      <c r="E268" t="s">
        <v>712</v>
      </c>
      <c r="F268">
        <v>0</v>
      </c>
      <c r="G268">
        <v>38933</v>
      </c>
      <c r="H268">
        <v>21</v>
      </c>
      <c r="I268" t="s">
        <v>94</v>
      </c>
      <c r="J268" t="s">
        <v>43</v>
      </c>
      <c r="K268">
        <v>3</v>
      </c>
      <c r="L268">
        <v>10</v>
      </c>
      <c r="M268">
        <v>2</v>
      </c>
      <c r="N268">
        <v>2</v>
      </c>
      <c r="O268">
        <v>1</v>
      </c>
      <c r="P268">
        <v>0</v>
      </c>
      <c r="Q268">
        <v>0</v>
      </c>
      <c r="R268">
        <v>0</v>
      </c>
      <c r="S268">
        <v>2</v>
      </c>
      <c r="T268">
        <v>4</v>
      </c>
      <c r="U268">
        <v>0</v>
      </c>
      <c r="V268">
        <v>0</v>
      </c>
      <c r="W268" s="9">
        <v>0.2</v>
      </c>
      <c r="X268" s="9">
        <v>0.33300000000000002</v>
      </c>
      <c r="Y268" s="9">
        <v>0.3</v>
      </c>
      <c r="Z268" s="9">
        <v>0.63300000000000001</v>
      </c>
      <c r="AA268" s="9">
        <v>0.29799999999999999</v>
      </c>
      <c r="AB268" t="str">
        <f>VLOOKUP($A268,Bat!$A$4:$A$1998,1,FALSE)</f>
        <v>1BGary Murray21</v>
      </c>
    </row>
    <row r="269" spans="1:28" x14ac:dyDescent="0.25">
      <c r="A269" t="str">
        <f t="shared" si="4"/>
        <v>CFGeorge Kane18</v>
      </c>
      <c r="B269">
        <v>6550</v>
      </c>
      <c r="C269">
        <v>629</v>
      </c>
      <c r="D269" t="s">
        <v>276</v>
      </c>
      <c r="E269" t="s">
        <v>1296</v>
      </c>
      <c r="F269">
        <v>1600000</v>
      </c>
      <c r="G269" s="10">
        <v>40271</v>
      </c>
      <c r="H269">
        <v>18</v>
      </c>
      <c r="I269" t="s">
        <v>81</v>
      </c>
      <c r="J269" t="s">
        <v>132</v>
      </c>
      <c r="K269">
        <v>168</v>
      </c>
      <c r="L269">
        <v>683</v>
      </c>
      <c r="M269">
        <v>71</v>
      </c>
      <c r="N269">
        <v>174</v>
      </c>
      <c r="O269">
        <v>27</v>
      </c>
      <c r="P269">
        <v>4</v>
      </c>
      <c r="Q269">
        <v>9</v>
      </c>
      <c r="R269">
        <v>43</v>
      </c>
      <c r="S269">
        <v>52</v>
      </c>
      <c r="T269">
        <v>142</v>
      </c>
      <c r="U269">
        <v>21</v>
      </c>
      <c r="V269">
        <v>8</v>
      </c>
      <c r="W269" s="9">
        <v>0.255</v>
      </c>
      <c r="X269" s="9">
        <v>0.31900000000000001</v>
      </c>
      <c r="Y269" s="9">
        <v>0.34499999999999997</v>
      </c>
      <c r="Z269" s="9">
        <v>0.66500000000000004</v>
      </c>
      <c r="AA269" s="9">
        <v>0.29699999999999999</v>
      </c>
      <c r="AB269" t="str">
        <f>VLOOKUP($A269,Bat!$A$4:$A$1998,1,FALSE)</f>
        <v>CFGeorge Kane18</v>
      </c>
    </row>
    <row r="270" spans="1:28" x14ac:dyDescent="0.25">
      <c r="A270" t="str">
        <f t="shared" si="4"/>
        <v>C-Colby Thompson21</v>
      </c>
      <c r="B270">
        <v>14740</v>
      </c>
      <c r="C270">
        <v>630</v>
      </c>
      <c r="D270" t="s">
        <v>960</v>
      </c>
      <c r="E270" t="s">
        <v>211</v>
      </c>
      <c r="F270">
        <v>2000000</v>
      </c>
      <c r="G270" s="10">
        <v>38942</v>
      </c>
      <c r="H270">
        <v>21</v>
      </c>
      <c r="I270" t="s">
        <v>93</v>
      </c>
      <c r="J270" t="s">
        <v>132</v>
      </c>
      <c r="K270">
        <v>229</v>
      </c>
      <c r="L270">
        <v>628</v>
      </c>
      <c r="M270">
        <v>77</v>
      </c>
      <c r="N270">
        <v>145</v>
      </c>
      <c r="O270">
        <v>19</v>
      </c>
      <c r="P270">
        <v>1</v>
      </c>
      <c r="Q270">
        <v>11</v>
      </c>
      <c r="R270">
        <v>56</v>
      </c>
      <c r="S270">
        <v>130</v>
      </c>
      <c r="T270">
        <v>183</v>
      </c>
      <c r="U270">
        <v>0</v>
      </c>
      <c r="V270">
        <v>0</v>
      </c>
      <c r="W270" s="9">
        <v>0.23100000000000001</v>
      </c>
      <c r="X270" s="9">
        <v>0.36899999999999999</v>
      </c>
      <c r="Y270" s="9">
        <v>0.317</v>
      </c>
      <c r="Z270" s="9">
        <v>0.68600000000000005</v>
      </c>
      <c r="AA270" s="9">
        <v>0.32</v>
      </c>
      <c r="AB270" t="str">
        <f>VLOOKUP($A270,Bat!$A$4:$A$1998,1,FALSE)</f>
        <v>C-Colby Thompson21</v>
      </c>
    </row>
    <row r="271" spans="1:28" x14ac:dyDescent="0.25">
      <c r="A271" t="str">
        <f t="shared" si="4"/>
        <v>1BBeau Walsh21</v>
      </c>
      <c r="B271">
        <v>14699</v>
      </c>
      <c r="C271">
        <v>634</v>
      </c>
      <c r="D271" t="s">
        <v>1725</v>
      </c>
      <c r="E271" t="s">
        <v>567</v>
      </c>
      <c r="F271">
        <v>0</v>
      </c>
      <c r="G271">
        <v>38917</v>
      </c>
      <c r="H271">
        <v>21</v>
      </c>
      <c r="I271" t="s">
        <v>94</v>
      </c>
      <c r="J271" t="s">
        <v>43</v>
      </c>
      <c r="K271">
        <v>5</v>
      </c>
      <c r="L271">
        <v>5</v>
      </c>
      <c r="M271">
        <v>0</v>
      </c>
      <c r="N271">
        <v>1</v>
      </c>
      <c r="O271">
        <v>0</v>
      </c>
      <c r="P271">
        <v>0</v>
      </c>
      <c r="Q271">
        <v>0</v>
      </c>
      <c r="R271">
        <v>2</v>
      </c>
      <c r="S271">
        <v>0</v>
      </c>
      <c r="T271">
        <v>0</v>
      </c>
      <c r="U271">
        <v>0</v>
      </c>
      <c r="V271">
        <v>0</v>
      </c>
      <c r="W271" s="9">
        <v>0.2</v>
      </c>
      <c r="X271" s="9">
        <v>0.2</v>
      </c>
      <c r="Y271" s="9">
        <v>0.2</v>
      </c>
      <c r="Z271" s="9">
        <v>0.4</v>
      </c>
      <c r="AA271" s="9">
        <v>0.18</v>
      </c>
      <c r="AB271" t="str">
        <f>VLOOKUP($A271,Bat!$A$4:$A$1998,1,FALSE)</f>
        <v>1BBeau Walsh21</v>
      </c>
    </row>
    <row r="272" spans="1:28" x14ac:dyDescent="0.25">
      <c r="A272" t="str">
        <f t="shared" si="4"/>
        <v>1BCallum MacLeish23</v>
      </c>
      <c r="B272">
        <v>13665</v>
      </c>
      <c r="C272">
        <v>635</v>
      </c>
      <c r="D272" t="s">
        <v>782</v>
      </c>
      <c r="E272" t="s">
        <v>1391</v>
      </c>
      <c r="F272">
        <v>2200000</v>
      </c>
      <c r="G272">
        <v>38493</v>
      </c>
      <c r="H272">
        <v>23</v>
      </c>
      <c r="I272" t="s">
        <v>94</v>
      </c>
      <c r="J272" t="s">
        <v>43</v>
      </c>
      <c r="K272">
        <v>30</v>
      </c>
      <c r="L272">
        <v>79</v>
      </c>
      <c r="M272">
        <v>5</v>
      </c>
      <c r="N272">
        <v>9</v>
      </c>
      <c r="O272">
        <v>1</v>
      </c>
      <c r="P272">
        <v>0</v>
      </c>
      <c r="Q272">
        <v>0</v>
      </c>
      <c r="R272">
        <v>4</v>
      </c>
      <c r="S272">
        <v>12</v>
      </c>
      <c r="T272">
        <v>35</v>
      </c>
      <c r="U272">
        <v>0</v>
      </c>
      <c r="V272">
        <v>0</v>
      </c>
      <c r="W272" s="9">
        <v>0.114</v>
      </c>
      <c r="X272" s="9">
        <v>0.23899999999999999</v>
      </c>
      <c r="Y272" s="9">
        <v>0.127</v>
      </c>
      <c r="Z272" s="9">
        <v>0.36599999999999999</v>
      </c>
      <c r="AA272" s="9">
        <v>0.19400000000000001</v>
      </c>
      <c r="AB272" t="str">
        <f>VLOOKUP($A272,Bat!$A$4:$A$1998,1,FALSE)</f>
        <v>1BCallum MacLeish23</v>
      </c>
    </row>
    <row r="273" spans="1:28" x14ac:dyDescent="0.25">
      <c r="A273" t="str">
        <f t="shared" si="4"/>
        <v>RFZack Sweet21</v>
      </c>
      <c r="B273">
        <v>10074</v>
      </c>
      <c r="C273">
        <v>636</v>
      </c>
      <c r="D273" t="s">
        <v>1677</v>
      </c>
      <c r="E273" t="s">
        <v>1678</v>
      </c>
      <c r="F273">
        <v>0</v>
      </c>
      <c r="G273" s="10">
        <v>39067</v>
      </c>
      <c r="H273">
        <v>21</v>
      </c>
      <c r="I273" t="s">
        <v>73</v>
      </c>
      <c r="J273" t="s">
        <v>43</v>
      </c>
      <c r="K273">
        <v>176</v>
      </c>
      <c r="L273">
        <v>542</v>
      </c>
      <c r="M273">
        <v>62</v>
      </c>
      <c r="N273">
        <v>118</v>
      </c>
      <c r="O273">
        <v>23</v>
      </c>
      <c r="P273">
        <v>0</v>
      </c>
      <c r="Q273">
        <v>18</v>
      </c>
      <c r="R273">
        <v>71</v>
      </c>
      <c r="S273">
        <v>58</v>
      </c>
      <c r="T273">
        <v>156</v>
      </c>
      <c r="U273">
        <v>0</v>
      </c>
      <c r="V273">
        <v>1</v>
      </c>
      <c r="W273" s="9">
        <v>0.218</v>
      </c>
      <c r="X273" s="9">
        <v>0.29199999999999998</v>
      </c>
      <c r="Y273" s="9">
        <v>0.36</v>
      </c>
      <c r="Z273" s="9">
        <v>0.65200000000000002</v>
      </c>
      <c r="AA273" s="9">
        <v>0.28499999999999998</v>
      </c>
      <c r="AB273" t="str">
        <f>VLOOKUP($A273,Bat!$A$4:$A$1998,1,FALSE)</f>
        <v>RFZack Sweet21</v>
      </c>
    </row>
    <row r="274" spans="1:28" x14ac:dyDescent="0.25">
      <c r="A274" t="str">
        <f t="shared" si="4"/>
        <v>1BRay Bryant21</v>
      </c>
      <c r="B274">
        <v>14689</v>
      </c>
      <c r="C274">
        <v>637</v>
      </c>
      <c r="D274" t="s">
        <v>439</v>
      </c>
      <c r="E274" t="s">
        <v>1063</v>
      </c>
      <c r="F274">
        <v>0</v>
      </c>
      <c r="G274">
        <v>39026</v>
      </c>
      <c r="H274">
        <v>21</v>
      </c>
      <c r="I274" t="s">
        <v>94</v>
      </c>
      <c r="J274" t="s">
        <v>43</v>
      </c>
      <c r="K274">
        <v>3</v>
      </c>
      <c r="L274">
        <v>2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1</v>
      </c>
      <c r="T274">
        <v>0</v>
      </c>
      <c r="U274">
        <v>0</v>
      </c>
      <c r="V274">
        <v>0</v>
      </c>
      <c r="W274" s="9">
        <v>0</v>
      </c>
      <c r="X274" s="9">
        <v>0.33300000000000002</v>
      </c>
      <c r="Y274" s="9">
        <v>0</v>
      </c>
      <c r="Z274" s="9">
        <v>0.33300000000000002</v>
      </c>
      <c r="AA274" s="9">
        <v>0.24</v>
      </c>
      <c r="AB274" t="str">
        <f>VLOOKUP($A274,Bat!$A$4:$A$1998,1,FALSE)</f>
        <v>1BRay Bryant21</v>
      </c>
    </row>
    <row r="275" spans="1:28" x14ac:dyDescent="0.25">
      <c r="A275" t="str">
        <f t="shared" si="4"/>
        <v>2BTakayuki Ikeda21</v>
      </c>
      <c r="B275">
        <v>16088</v>
      </c>
      <c r="C275">
        <v>648</v>
      </c>
      <c r="D275" t="s">
        <v>793</v>
      </c>
      <c r="E275" t="s">
        <v>740</v>
      </c>
      <c r="F275">
        <v>0</v>
      </c>
      <c r="G275" s="10">
        <v>39078</v>
      </c>
      <c r="H275">
        <v>21</v>
      </c>
      <c r="I275" t="s">
        <v>78</v>
      </c>
      <c r="J275" t="s">
        <v>132</v>
      </c>
      <c r="K275">
        <v>145</v>
      </c>
      <c r="L275">
        <v>522</v>
      </c>
      <c r="M275">
        <v>48</v>
      </c>
      <c r="N275">
        <v>116</v>
      </c>
      <c r="O275">
        <v>25</v>
      </c>
      <c r="P275">
        <v>3</v>
      </c>
      <c r="Q275">
        <v>3</v>
      </c>
      <c r="R275">
        <v>37</v>
      </c>
      <c r="S275">
        <v>37</v>
      </c>
      <c r="T275">
        <v>104</v>
      </c>
      <c r="U275">
        <v>1</v>
      </c>
      <c r="V275">
        <v>2</v>
      </c>
      <c r="W275" s="9">
        <v>0.222</v>
      </c>
      <c r="X275" s="9">
        <v>0.29599999999999999</v>
      </c>
      <c r="Y275" s="9">
        <v>0.29899999999999999</v>
      </c>
      <c r="Z275" s="9">
        <v>0.59499999999999997</v>
      </c>
      <c r="AA275" s="9">
        <v>0.26800000000000002</v>
      </c>
      <c r="AB275" t="str">
        <f>VLOOKUP($A275,Bat!$A$4:$A$1998,1,FALSE)</f>
        <v>2BTakayuki Ikeda21</v>
      </c>
    </row>
    <row r="276" spans="1:28" x14ac:dyDescent="0.25">
      <c r="A276" t="str">
        <f t="shared" si="4"/>
        <v>RFEdwin Morrow18</v>
      </c>
      <c r="B276">
        <v>1840</v>
      </c>
      <c r="C276">
        <v>650</v>
      </c>
      <c r="D276" t="s">
        <v>1465</v>
      </c>
      <c r="E276" t="s">
        <v>1466</v>
      </c>
      <c r="F276">
        <v>0</v>
      </c>
      <c r="G276" s="10">
        <v>40310</v>
      </c>
      <c r="H276">
        <v>18</v>
      </c>
      <c r="I276" t="s">
        <v>73</v>
      </c>
      <c r="J276" t="s">
        <v>43</v>
      </c>
      <c r="K276">
        <v>194</v>
      </c>
      <c r="L276">
        <v>727</v>
      </c>
      <c r="M276">
        <v>71</v>
      </c>
      <c r="N276">
        <v>134</v>
      </c>
      <c r="O276">
        <v>22</v>
      </c>
      <c r="P276">
        <v>1</v>
      </c>
      <c r="Q276">
        <v>28</v>
      </c>
      <c r="R276">
        <v>80</v>
      </c>
      <c r="S276">
        <v>67</v>
      </c>
      <c r="T276">
        <v>210</v>
      </c>
      <c r="U276">
        <v>5</v>
      </c>
      <c r="V276">
        <v>3</v>
      </c>
      <c r="W276" s="9">
        <v>0.184</v>
      </c>
      <c r="X276" s="9">
        <v>0.26200000000000001</v>
      </c>
      <c r="Y276" s="9">
        <v>0.33300000000000002</v>
      </c>
      <c r="Z276" s="9">
        <v>0.59399999999999997</v>
      </c>
      <c r="AA276" s="9">
        <v>0.26500000000000001</v>
      </c>
      <c r="AB276" t="str">
        <f>VLOOKUP($A276,Bat!$A$4:$A$1998,1,FALSE)</f>
        <v>RFEdwin Morrow18</v>
      </c>
    </row>
    <row r="277" spans="1:28" x14ac:dyDescent="0.25">
      <c r="A277" t="str">
        <f t="shared" si="4"/>
        <v>SSScott Russell18</v>
      </c>
      <c r="B277">
        <v>7630</v>
      </c>
      <c r="C277">
        <v>651</v>
      </c>
      <c r="D277" t="s">
        <v>164</v>
      </c>
      <c r="E277" t="s">
        <v>442</v>
      </c>
      <c r="F277">
        <v>0</v>
      </c>
      <c r="G277">
        <v>40257</v>
      </c>
      <c r="H277">
        <v>18</v>
      </c>
      <c r="I277" t="s">
        <v>79</v>
      </c>
      <c r="J277" t="s">
        <v>132</v>
      </c>
      <c r="K277">
        <v>32</v>
      </c>
      <c r="L277">
        <v>119</v>
      </c>
      <c r="M277">
        <v>8</v>
      </c>
      <c r="N277">
        <v>21</v>
      </c>
      <c r="O277">
        <v>3</v>
      </c>
      <c r="P277">
        <v>1</v>
      </c>
      <c r="Q277">
        <v>1</v>
      </c>
      <c r="R277">
        <v>6</v>
      </c>
      <c r="S277">
        <v>6</v>
      </c>
      <c r="T277">
        <v>26</v>
      </c>
      <c r="U277">
        <v>2</v>
      </c>
      <c r="V277">
        <v>0</v>
      </c>
      <c r="W277" s="9">
        <v>0.17599999999999999</v>
      </c>
      <c r="X277" s="9">
        <v>0.22700000000000001</v>
      </c>
      <c r="Y277" s="9">
        <v>0.24399999999999999</v>
      </c>
      <c r="Z277" s="9">
        <v>0.47</v>
      </c>
      <c r="AA277" s="9">
        <v>0.20599999999999999</v>
      </c>
      <c r="AB277" t="str">
        <f>VLOOKUP($A277,Bat!$A$4:$A$1998,1,FALSE)</f>
        <v>SSScott Russell18</v>
      </c>
    </row>
    <row r="278" spans="1:28" x14ac:dyDescent="0.25">
      <c r="A278" t="str">
        <f t="shared" si="4"/>
        <v>RFCarlos Vásquez18</v>
      </c>
      <c r="B278">
        <v>6490</v>
      </c>
      <c r="C278">
        <v>652</v>
      </c>
      <c r="D278" t="s">
        <v>222</v>
      </c>
      <c r="E278" t="s">
        <v>744</v>
      </c>
      <c r="F278">
        <v>0</v>
      </c>
      <c r="G278" s="10">
        <v>40051</v>
      </c>
      <c r="H278">
        <v>18</v>
      </c>
      <c r="I278" t="s">
        <v>73</v>
      </c>
      <c r="J278" t="s">
        <v>132</v>
      </c>
      <c r="K278">
        <v>183</v>
      </c>
      <c r="L278">
        <v>665</v>
      </c>
      <c r="M278">
        <v>53</v>
      </c>
      <c r="N278">
        <v>133</v>
      </c>
      <c r="O278">
        <v>23</v>
      </c>
      <c r="P278">
        <v>4</v>
      </c>
      <c r="Q278">
        <v>7</v>
      </c>
      <c r="R278">
        <v>57</v>
      </c>
      <c r="S278">
        <v>67</v>
      </c>
      <c r="T278">
        <v>147</v>
      </c>
      <c r="U278">
        <v>6</v>
      </c>
      <c r="V278">
        <v>6</v>
      </c>
      <c r="W278" s="9">
        <v>0.2</v>
      </c>
      <c r="X278" s="9">
        <v>0.27600000000000002</v>
      </c>
      <c r="Y278" s="9">
        <v>0.27800000000000002</v>
      </c>
      <c r="Z278" s="9">
        <v>0.55500000000000005</v>
      </c>
      <c r="AA278" s="9">
        <v>0.254</v>
      </c>
      <c r="AB278" t="str">
        <f>VLOOKUP($A278,Bat!$A$4:$A$1998,1,FALSE)</f>
        <v>RFCarlos Vásquez18</v>
      </c>
    </row>
    <row r="279" spans="1:28" x14ac:dyDescent="0.25">
      <c r="A279" t="str">
        <f t="shared" si="4"/>
        <v>3BVic Ordóñez18</v>
      </c>
      <c r="B279">
        <v>2383</v>
      </c>
      <c r="C279">
        <v>653</v>
      </c>
      <c r="D279" t="s">
        <v>1523</v>
      </c>
      <c r="E279" t="s">
        <v>1524</v>
      </c>
      <c r="F279">
        <v>1600000</v>
      </c>
      <c r="G279" s="10">
        <v>40093</v>
      </c>
      <c r="H279">
        <v>18</v>
      </c>
      <c r="I279" t="s">
        <v>76</v>
      </c>
      <c r="J279" t="s">
        <v>132</v>
      </c>
      <c r="K279">
        <v>184</v>
      </c>
      <c r="L279">
        <v>683</v>
      </c>
      <c r="M279">
        <v>65</v>
      </c>
      <c r="N279">
        <v>136</v>
      </c>
      <c r="O279">
        <v>28</v>
      </c>
      <c r="P279">
        <v>0</v>
      </c>
      <c r="Q279">
        <v>26</v>
      </c>
      <c r="R279">
        <v>80</v>
      </c>
      <c r="S279">
        <v>65</v>
      </c>
      <c r="T279">
        <v>208</v>
      </c>
      <c r="U279">
        <v>1</v>
      </c>
      <c r="V279">
        <v>0</v>
      </c>
      <c r="W279" s="9">
        <v>0.19900000000000001</v>
      </c>
      <c r="X279" s="9">
        <v>0.27800000000000002</v>
      </c>
      <c r="Y279" s="9">
        <v>0.35399999999999998</v>
      </c>
      <c r="Z279" s="9">
        <v>0.63200000000000001</v>
      </c>
      <c r="AA279" s="9">
        <v>0.28100000000000003</v>
      </c>
      <c r="AB279" t="str">
        <f>VLOOKUP($A279,Bat!$A$4:$A$1998,1,FALSE)</f>
        <v>3BVic Ordóñez18</v>
      </c>
    </row>
    <row r="280" spans="1:28" x14ac:dyDescent="0.25">
      <c r="A280" t="str">
        <f t="shared" si="4"/>
        <v>3BJeff Walker21</v>
      </c>
      <c r="B280">
        <v>10460</v>
      </c>
      <c r="C280">
        <v>659</v>
      </c>
      <c r="D280" t="s">
        <v>142</v>
      </c>
      <c r="E280" t="s">
        <v>668</v>
      </c>
      <c r="F280">
        <v>0</v>
      </c>
      <c r="G280" s="10">
        <v>39157</v>
      </c>
      <c r="H280">
        <v>21</v>
      </c>
      <c r="I280" t="s">
        <v>76</v>
      </c>
      <c r="J280" t="s">
        <v>132</v>
      </c>
      <c r="K280">
        <v>126</v>
      </c>
      <c r="L280">
        <v>396</v>
      </c>
      <c r="M280">
        <v>56</v>
      </c>
      <c r="N280">
        <v>95</v>
      </c>
      <c r="O280">
        <v>22</v>
      </c>
      <c r="P280">
        <v>3</v>
      </c>
      <c r="Q280">
        <v>10</v>
      </c>
      <c r="R280">
        <v>50</v>
      </c>
      <c r="S280">
        <v>38</v>
      </c>
      <c r="T280">
        <v>96</v>
      </c>
      <c r="U280">
        <v>2</v>
      </c>
      <c r="V280">
        <v>1</v>
      </c>
      <c r="W280" s="9">
        <v>0.24</v>
      </c>
      <c r="X280" s="9">
        <v>0.317</v>
      </c>
      <c r="Y280" s="9">
        <v>0.38600000000000001</v>
      </c>
      <c r="Z280" s="9">
        <v>0.70299999999999996</v>
      </c>
      <c r="AA280" s="9">
        <v>0.309</v>
      </c>
      <c r="AB280" t="str">
        <f>VLOOKUP($A280,Bat!$A$4:$A$1998,1,FALSE)</f>
        <v>3BJeff Walker21</v>
      </c>
    </row>
    <row r="281" spans="1:28" x14ac:dyDescent="0.25">
      <c r="A281" t="str">
        <f t="shared" si="4"/>
        <v>1BMarcos Vigil21</v>
      </c>
      <c r="B281">
        <v>6029</v>
      </c>
      <c r="C281">
        <v>662</v>
      </c>
      <c r="D281" t="s">
        <v>375</v>
      </c>
      <c r="E281" t="s">
        <v>1719</v>
      </c>
      <c r="F281">
        <v>0</v>
      </c>
      <c r="G281">
        <v>39067</v>
      </c>
      <c r="H281">
        <v>21</v>
      </c>
      <c r="I281" t="s">
        <v>94</v>
      </c>
      <c r="J281" t="s">
        <v>43</v>
      </c>
      <c r="K281">
        <v>2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 s="9">
        <v>0</v>
      </c>
      <c r="X281" s="9">
        <v>0</v>
      </c>
      <c r="Y281" s="9">
        <v>0</v>
      </c>
      <c r="Z281" s="9">
        <v>0</v>
      </c>
      <c r="AA281" s="9">
        <v>0</v>
      </c>
      <c r="AB281" t="str">
        <f>VLOOKUP($A281,Bat!$A$4:$A$1998,1,FALSE)</f>
        <v>1BMarcos Vigil21</v>
      </c>
    </row>
    <row r="282" spans="1:28" x14ac:dyDescent="0.25">
      <c r="A282" t="str">
        <f t="shared" si="4"/>
        <v>1BJoe Miller21</v>
      </c>
      <c r="B282">
        <v>14546</v>
      </c>
      <c r="C282">
        <v>663</v>
      </c>
      <c r="D282" t="s">
        <v>208</v>
      </c>
      <c r="E282" t="s">
        <v>180</v>
      </c>
      <c r="F282">
        <v>0</v>
      </c>
      <c r="G282">
        <v>39074</v>
      </c>
      <c r="H282">
        <v>21</v>
      </c>
      <c r="I282" t="s">
        <v>94</v>
      </c>
      <c r="J282" t="s">
        <v>43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t="str">
        <f>VLOOKUP($A282,Bat!$A$4:$A$1998,1,FALSE)</f>
        <v>1BJoe Miller21</v>
      </c>
    </row>
    <row r="283" spans="1:28" x14ac:dyDescent="0.25">
      <c r="A283" t="str">
        <f t="shared" si="4"/>
        <v>1BBrodie Excell23</v>
      </c>
      <c r="B283">
        <v>13609</v>
      </c>
      <c r="C283">
        <v>665</v>
      </c>
      <c r="D283" t="s">
        <v>620</v>
      </c>
      <c r="E283" t="s">
        <v>1159</v>
      </c>
      <c r="F283">
        <v>0</v>
      </c>
      <c r="G283">
        <v>38453</v>
      </c>
      <c r="H283">
        <v>23</v>
      </c>
      <c r="I283" t="s">
        <v>94</v>
      </c>
      <c r="J283" t="s">
        <v>43</v>
      </c>
      <c r="K283">
        <v>44</v>
      </c>
      <c r="L283">
        <v>148</v>
      </c>
      <c r="M283">
        <v>17</v>
      </c>
      <c r="N283">
        <v>23</v>
      </c>
      <c r="O283">
        <v>6</v>
      </c>
      <c r="P283">
        <v>0</v>
      </c>
      <c r="Q283">
        <v>0</v>
      </c>
      <c r="R283">
        <v>11</v>
      </c>
      <c r="S283">
        <v>36</v>
      </c>
      <c r="T283">
        <v>55</v>
      </c>
      <c r="U283">
        <v>1</v>
      </c>
      <c r="V283">
        <v>0</v>
      </c>
      <c r="W283" s="9">
        <v>0.155</v>
      </c>
      <c r="X283" s="9">
        <v>0.31900000000000001</v>
      </c>
      <c r="Y283" s="9">
        <v>0.19600000000000001</v>
      </c>
      <c r="Z283" s="9">
        <v>0.51500000000000001</v>
      </c>
      <c r="AA283" s="9">
        <v>0.26</v>
      </c>
      <c r="AB283" t="str">
        <f>VLOOKUP($A283,Bat!$A$4:$A$1998,1,FALSE)</f>
        <v>1BBrodie Excell23</v>
      </c>
    </row>
    <row r="284" spans="1:28" x14ac:dyDescent="0.25">
      <c r="A284" t="str">
        <f t="shared" si="4"/>
        <v>2BJorge Castillo21</v>
      </c>
      <c r="B284">
        <v>14548</v>
      </c>
      <c r="C284">
        <v>666</v>
      </c>
      <c r="D284" t="s">
        <v>137</v>
      </c>
      <c r="E284" t="s">
        <v>475</v>
      </c>
      <c r="F284">
        <v>1900000</v>
      </c>
      <c r="G284" s="10">
        <v>39188</v>
      </c>
      <c r="H284">
        <v>21</v>
      </c>
      <c r="I284" t="s">
        <v>78</v>
      </c>
      <c r="J284" t="s">
        <v>132</v>
      </c>
      <c r="K284">
        <v>282</v>
      </c>
      <c r="L284">
        <v>1035</v>
      </c>
      <c r="M284">
        <v>151</v>
      </c>
      <c r="N284">
        <v>249</v>
      </c>
      <c r="O284">
        <v>41</v>
      </c>
      <c r="P284">
        <v>8</v>
      </c>
      <c r="Q284">
        <v>1</v>
      </c>
      <c r="R284">
        <v>69</v>
      </c>
      <c r="S284">
        <v>123</v>
      </c>
      <c r="T284">
        <v>208</v>
      </c>
      <c r="U284">
        <v>60</v>
      </c>
      <c r="V284">
        <v>19</v>
      </c>
      <c r="W284" s="9">
        <v>0.24099999999999999</v>
      </c>
      <c r="X284" s="9">
        <v>0.32600000000000001</v>
      </c>
      <c r="Y284" s="9">
        <v>0.29899999999999999</v>
      </c>
      <c r="Z284" s="9">
        <v>0.625</v>
      </c>
      <c r="AA284" s="9">
        <v>0.28499999999999998</v>
      </c>
      <c r="AB284" t="str">
        <f>VLOOKUP($A284,Bat!$A$4:$A$1998,1,FALSE)</f>
        <v>2BJorge Castillo21</v>
      </c>
    </row>
    <row r="285" spans="1:28" x14ac:dyDescent="0.25">
      <c r="A285" t="str">
        <f t="shared" si="4"/>
        <v>1BGeorge Greene21</v>
      </c>
      <c r="B285">
        <v>9211</v>
      </c>
      <c r="C285">
        <v>667</v>
      </c>
      <c r="D285" t="s">
        <v>276</v>
      </c>
      <c r="E285" t="s">
        <v>1208</v>
      </c>
      <c r="F285">
        <v>0</v>
      </c>
      <c r="G285" s="10">
        <v>38996</v>
      </c>
      <c r="H285">
        <v>21</v>
      </c>
      <c r="I285" t="s">
        <v>94</v>
      </c>
      <c r="J285" t="s">
        <v>43</v>
      </c>
      <c r="K285">
        <v>233</v>
      </c>
      <c r="L285">
        <v>536</v>
      </c>
      <c r="M285">
        <v>55</v>
      </c>
      <c r="N285">
        <v>110</v>
      </c>
      <c r="O285">
        <v>27</v>
      </c>
      <c r="P285">
        <v>0</v>
      </c>
      <c r="Q285">
        <v>17</v>
      </c>
      <c r="R285">
        <v>66</v>
      </c>
      <c r="S285">
        <v>44</v>
      </c>
      <c r="T285">
        <v>158</v>
      </c>
      <c r="U285">
        <v>0</v>
      </c>
      <c r="V285">
        <v>1</v>
      </c>
      <c r="W285" s="9">
        <v>0.20499999999999999</v>
      </c>
      <c r="X285" s="9">
        <v>0.27200000000000002</v>
      </c>
      <c r="Y285" s="9">
        <v>0.35099999999999998</v>
      </c>
      <c r="Z285" s="9">
        <v>0.623</v>
      </c>
      <c r="AA285" s="9">
        <v>0.27300000000000002</v>
      </c>
      <c r="AB285" t="str">
        <f>VLOOKUP($A285,Bat!$A$4:$A$1998,1,FALSE)</f>
        <v>1BGeorge Greene21</v>
      </c>
    </row>
    <row r="286" spans="1:28" x14ac:dyDescent="0.25">
      <c r="A286" t="str">
        <f t="shared" si="4"/>
        <v>1BKouhei Shirokawa22</v>
      </c>
      <c r="B286">
        <v>13251</v>
      </c>
      <c r="C286">
        <v>668</v>
      </c>
      <c r="D286" t="s">
        <v>952</v>
      </c>
      <c r="E286" t="s">
        <v>953</v>
      </c>
      <c r="F286">
        <v>0</v>
      </c>
      <c r="G286" s="10">
        <v>38730</v>
      </c>
      <c r="H286">
        <v>22</v>
      </c>
      <c r="I286" t="s">
        <v>94</v>
      </c>
      <c r="J286" t="s">
        <v>132</v>
      </c>
      <c r="K286">
        <v>338</v>
      </c>
      <c r="L286">
        <v>1129</v>
      </c>
      <c r="M286">
        <v>196</v>
      </c>
      <c r="N286">
        <v>263</v>
      </c>
      <c r="O286">
        <v>64</v>
      </c>
      <c r="P286">
        <v>19</v>
      </c>
      <c r="Q286">
        <v>23</v>
      </c>
      <c r="R286">
        <v>145</v>
      </c>
      <c r="S286">
        <v>168</v>
      </c>
      <c r="T286">
        <v>349</v>
      </c>
      <c r="U286">
        <v>26</v>
      </c>
      <c r="V286">
        <v>14</v>
      </c>
      <c r="W286" s="9">
        <v>0.23300000000000001</v>
      </c>
      <c r="X286" s="9">
        <v>0.33200000000000002</v>
      </c>
      <c r="Y286" s="9">
        <v>0.38400000000000001</v>
      </c>
      <c r="Z286" s="9">
        <v>0.71599999999999997</v>
      </c>
      <c r="AA286" s="9">
        <v>0.316</v>
      </c>
      <c r="AB286" t="str">
        <f>VLOOKUP($A286,Bat!$A$4:$A$1998,1,FALSE)</f>
        <v>1BKouhei Shirokawa22</v>
      </c>
    </row>
    <row r="287" spans="1:28" x14ac:dyDescent="0.25">
      <c r="A287" t="str">
        <f t="shared" si="4"/>
        <v>CFChris Martin21</v>
      </c>
      <c r="B287">
        <v>4605</v>
      </c>
      <c r="C287">
        <v>669</v>
      </c>
      <c r="D287" t="s">
        <v>212</v>
      </c>
      <c r="E287" t="s">
        <v>223</v>
      </c>
      <c r="F287">
        <v>0</v>
      </c>
      <c r="G287" s="10">
        <v>39156</v>
      </c>
      <c r="H287">
        <v>21</v>
      </c>
      <c r="I287" t="s">
        <v>81</v>
      </c>
      <c r="J287" t="s">
        <v>132</v>
      </c>
      <c r="K287">
        <v>185</v>
      </c>
      <c r="L287">
        <v>620</v>
      </c>
      <c r="M287">
        <v>58</v>
      </c>
      <c r="N287">
        <v>132</v>
      </c>
      <c r="O287">
        <v>21</v>
      </c>
      <c r="P287">
        <v>1</v>
      </c>
      <c r="Q287">
        <v>12</v>
      </c>
      <c r="R287">
        <v>51</v>
      </c>
      <c r="S287">
        <v>67</v>
      </c>
      <c r="T287">
        <v>166</v>
      </c>
      <c r="U287">
        <v>2</v>
      </c>
      <c r="V287">
        <v>2</v>
      </c>
      <c r="W287" s="9">
        <v>0.21299999999999999</v>
      </c>
      <c r="X287" s="9">
        <v>0.29399999999999998</v>
      </c>
      <c r="Y287" s="9">
        <v>0.308</v>
      </c>
      <c r="Z287" s="9">
        <v>0.60199999999999998</v>
      </c>
      <c r="AA287" s="9">
        <v>0.27500000000000002</v>
      </c>
      <c r="AB287" t="str">
        <f>VLOOKUP($A287,Bat!$A$4:$A$1998,1,FALSE)</f>
        <v>CFChris Martin21</v>
      </c>
    </row>
    <row r="288" spans="1:28" x14ac:dyDescent="0.25">
      <c r="A288" t="str">
        <f t="shared" si="4"/>
        <v>2BDara Routledge21</v>
      </c>
      <c r="B288">
        <v>16058</v>
      </c>
      <c r="C288">
        <v>670</v>
      </c>
      <c r="D288" t="s">
        <v>1608</v>
      </c>
      <c r="E288" t="s">
        <v>1609</v>
      </c>
      <c r="F288">
        <v>0</v>
      </c>
      <c r="G288" s="10">
        <v>38987</v>
      </c>
      <c r="H288">
        <v>21</v>
      </c>
      <c r="I288" t="s">
        <v>78</v>
      </c>
      <c r="J288" t="s">
        <v>132</v>
      </c>
      <c r="K288">
        <v>142</v>
      </c>
      <c r="L288">
        <v>473</v>
      </c>
      <c r="M288">
        <v>39</v>
      </c>
      <c r="N288">
        <v>110</v>
      </c>
      <c r="O288">
        <v>36</v>
      </c>
      <c r="P288">
        <v>1</v>
      </c>
      <c r="Q288">
        <v>6</v>
      </c>
      <c r="R288">
        <v>44</v>
      </c>
      <c r="S288">
        <v>40</v>
      </c>
      <c r="T288">
        <v>117</v>
      </c>
      <c r="U288">
        <v>4</v>
      </c>
      <c r="V288">
        <v>3</v>
      </c>
      <c r="W288" s="9">
        <v>0.23300000000000001</v>
      </c>
      <c r="X288" s="9">
        <v>0.29799999999999999</v>
      </c>
      <c r="Y288" s="9">
        <v>0.35099999999999998</v>
      </c>
      <c r="Z288" s="9">
        <v>0.64900000000000002</v>
      </c>
      <c r="AA288" s="9">
        <v>0.28299999999999997</v>
      </c>
      <c r="AB288" t="str">
        <f>VLOOKUP($A288,Bat!$A$4:$A$1998,1,FALSE)</f>
        <v>2BDara Routledge21</v>
      </c>
    </row>
    <row r="289" spans="1:28" x14ac:dyDescent="0.25">
      <c r="A289" t="str">
        <f t="shared" si="4"/>
        <v>C-Pablo González23</v>
      </c>
      <c r="B289">
        <v>10337</v>
      </c>
      <c r="C289">
        <v>674</v>
      </c>
      <c r="D289" t="s">
        <v>1196</v>
      </c>
      <c r="E289" t="s">
        <v>166</v>
      </c>
      <c r="F289">
        <v>0</v>
      </c>
      <c r="G289">
        <v>38185</v>
      </c>
      <c r="H289">
        <v>23</v>
      </c>
      <c r="I289" t="s">
        <v>93</v>
      </c>
      <c r="J289" t="s">
        <v>132</v>
      </c>
      <c r="K289">
        <v>125</v>
      </c>
      <c r="L289">
        <v>411</v>
      </c>
      <c r="M289">
        <v>45</v>
      </c>
      <c r="N289">
        <v>88</v>
      </c>
      <c r="O289">
        <v>10</v>
      </c>
      <c r="P289">
        <v>0</v>
      </c>
      <c r="Q289">
        <v>12</v>
      </c>
      <c r="R289">
        <v>40</v>
      </c>
      <c r="S289">
        <v>40</v>
      </c>
      <c r="T289">
        <v>82</v>
      </c>
      <c r="U289">
        <v>0</v>
      </c>
      <c r="V289">
        <v>0</v>
      </c>
      <c r="W289" s="9">
        <v>0.214</v>
      </c>
      <c r="X289" s="9">
        <v>0.28199999999999997</v>
      </c>
      <c r="Y289" s="9">
        <v>0.32600000000000001</v>
      </c>
      <c r="Z289" s="9">
        <v>0.60799999999999998</v>
      </c>
      <c r="AA289" s="9">
        <v>0.27100000000000002</v>
      </c>
      <c r="AB289" t="str">
        <f>VLOOKUP($A289,Bat!$A$4:$A$1998,1,FALSE)</f>
        <v>C-Pablo González23</v>
      </c>
    </row>
    <row r="290" spans="1:28" x14ac:dyDescent="0.25">
      <c r="A290" t="str">
        <f t="shared" si="4"/>
        <v>1BRoberto Delgado23</v>
      </c>
      <c r="B290">
        <v>10378</v>
      </c>
      <c r="C290">
        <v>677</v>
      </c>
      <c r="D290" t="s">
        <v>372</v>
      </c>
      <c r="E290" t="s">
        <v>447</v>
      </c>
      <c r="F290">
        <v>0</v>
      </c>
      <c r="G290">
        <v>38386</v>
      </c>
      <c r="H290">
        <v>23</v>
      </c>
      <c r="I290" t="s">
        <v>94</v>
      </c>
      <c r="J290" t="s">
        <v>43</v>
      </c>
      <c r="W290" s="9">
        <v>0</v>
      </c>
      <c r="X290" s="9">
        <v>0</v>
      </c>
      <c r="Y290" s="9">
        <v>0</v>
      </c>
      <c r="Z290" s="9">
        <v>0</v>
      </c>
      <c r="AA290" s="9">
        <v>0</v>
      </c>
      <c r="AB290" t="str">
        <f>VLOOKUP($A290,Bat!$A$4:$A$1998,1,FALSE)</f>
        <v>1BRoberto Delgado23</v>
      </c>
    </row>
    <row r="291" spans="1:28" x14ac:dyDescent="0.25">
      <c r="A291" t="str">
        <f t="shared" si="4"/>
        <v>1BTom Smith22</v>
      </c>
      <c r="B291">
        <v>13405</v>
      </c>
      <c r="C291">
        <v>683</v>
      </c>
      <c r="D291" t="s">
        <v>550</v>
      </c>
      <c r="E291" t="s">
        <v>178</v>
      </c>
      <c r="F291">
        <v>1900000</v>
      </c>
      <c r="G291">
        <v>38703</v>
      </c>
      <c r="H291">
        <v>22</v>
      </c>
      <c r="I291" t="s">
        <v>94</v>
      </c>
      <c r="J291" t="s">
        <v>43</v>
      </c>
      <c r="K291">
        <v>3</v>
      </c>
      <c r="L291">
        <v>2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1</v>
      </c>
      <c r="U291">
        <v>0</v>
      </c>
      <c r="V291">
        <v>0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t="str">
        <f>VLOOKUP($A291,Bat!$A$4:$A$1998,1,FALSE)</f>
        <v>1BTom Smith22</v>
      </c>
    </row>
    <row r="292" spans="1:28" x14ac:dyDescent="0.25">
      <c r="A292" t="str">
        <f t="shared" si="4"/>
        <v>C-Ryan Sharp22</v>
      </c>
      <c r="B292">
        <v>1561</v>
      </c>
      <c r="C292">
        <v>693</v>
      </c>
      <c r="D292" t="s">
        <v>190</v>
      </c>
      <c r="E292" t="s">
        <v>1642</v>
      </c>
      <c r="F292">
        <v>0</v>
      </c>
      <c r="G292">
        <v>38537</v>
      </c>
      <c r="H292">
        <v>22</v>
      </c>
      <c r="I292" t="s">
        <v>93</v>
      </c>
      <c r="J292" t="s">
        <v>132</v>
      </c>
      <c r="K292">
        <v>51</v>
      </c>
      <c r="L292">
        <v>135</v>
      </c>
      <c r="M292">
        <v>16</v>
      </c>
      <c r="N292">
        <v>28</v>
      </c>
      <c r="O292">
        <v>4</v>
      </c>
      <c r="P292">
        <v>0</v>
      </c>
      <c r="Q292">
        <v>4</v>
      </c>
      <c r="R292">
        <v>21</v>
      </c>
      <c r="S292">
        <v>12</v>
      </c>
      <c r="T292">
        <v>42</v>
      </c>
      <c r="U292">
        <v>0</v>
      </c>
      <c r="V292">
        <v>0</v>
      </c>
      <c r="W292" s="9">
        <v>0.20699999999999999</v>
      </c>
      <c r="X292" s="9">
        <v>0.27900000000000003</v>
      </c>
      <c r="Y292" s="9">
        <v>0.32600000000000001</v>
      </c>
      <c r="Z292" s="9">
        <v>0.60499999999999998</v>
      </c>
      <c r="AA292" s="9">
        <v>0.27</v>
      </c>
      <c r="AB292" t="str">
        <f>VLOOKUP($A292,Bat!$A$4:$A$1998,1,FALSE)</f>
        <v>C-Ryan Sharp22</v>
      </c>
    </row>
    <row r="293" spans="1:28" x14ac:dyDescent="0.25">
      <c r="A293" t="str">
        <f t="shared" si="4"/>
        <v>1BDoug Sherratt22</v>
      </c>
      <c r="B293">
        <v>7911</v>
      </c>
      <c r="C293">
        <v>700</v>
      </c>
      <c r="D293" t="s">
        <v>545</v>
      </c>
      <c r="E293" t="s">
        <v>1647</v>
      </c>
      <c r="F293">
        <v>0</v>
      </c>
      <c r="G293" s="10">
        <v>38732</v>
      </c>
      <c r="H293">
        <v>22</v>
      </c>
      <c r="I293" t="s">
        <v>94</v>
      </c>
      <c r="J293" t="s">
        <v>132</v>
      </c>
      <c r="K293">
        <v>219</v>
      </c>
      <c r="L293">
        <v>754</v>
      </c>
      <c r="M293">
        <v>87</v>
      </c>
      <c r="N293">
        <v>158</v>
      </c>
      <c r="O293">
        <v>28</v>
      </c>
      <c r="P293">
        <v>1</v>
      </c>
      <c r="Q293">
        <v>27</v>
      </c>
      <c r="R293">
        <v>105</v>
      </c>
      <c r="S293">
        <v>109</v>
      </c>
      <c r="T293">
        <v>206</v>
      </c>
      <c r="U293">
        <v>4</v>
      </c>
      <c r="V293">
        <v>3</v>
      </c>
      <c r="W293" s="9">
        <v>0.20899999999999999</v>
      </c>
      <c r="X293" s="9">
        <v>0.32200000000000001</v>
      </c>
      <c r="Y293" s="9">
        <v>0.35699999999999998</v>
      </c>
      <c r="Z293" s="9">
        <v>0.67800000000000005</v>
      </c>
      <c r="AA293" s="9">
        <v>0.307</v>
      </c>
      <c r="AB293" t="str">
        <f>VLOOKUP($A293,Bat!$A$4:$A$1998,1,FALSE)</f>
        <v>1BDoug Sherratt22</v>
      </c>
    </row>
    <row r="294" spans="1:28" x14ac:dyDescent="0.25">
      <c r="A294" t="str">
        <f t="shared" si="4"/>
        <v>SSTom Dickinson21</v>
      </c>
      <c r="B294">
        <v>14722</v>
      </c>
      <c r="C294">
        <v>701</v>
      </c>
      <c r="D294" t="s">
        <v>550</v>
      </c>
      <c r="E294" t="s">
        <v>1129</v>
      </c>
      <c r="F294">
        <v>0</v>
      </c>
      <c r="G294" s="10">
        <v>39210</v>
      </c>
      <c r="H294">
        <v>21</v>
      </c>
      <c r="I294" t="s">
        <v>79</v>
      </c>
      <c r="J294" t="s">
        <v>132</v>
      </c>
      <c r="K294">
        <v>250</v>
      </c>
      <c r="L294">
        <v>868</v>
      </c>
      <c r="M294">
        <v>108</v>
      </c>
      <c r="N294">
        <v>179</v>
      </c>
      <c r="O294">
        <v>24</v>
      </c>
      <c r="P294">
        <v>3</v>
      </c>
      <c r="Q294">
        <v>11</v>
      </c>
      <c r="R294">
        <v>61</v>
      </c>
      <c r="S294">
        <v>148</v>
      </c>
      <c r="T294">
        <v>282</v>
      </c>
      <c r="U294">
        <v>23</v>
      </c>
      <c r="V294">
        <v>12</v>
      </c>
      <c r="W294" s="9">
        <v>0.20599999999999999</v>
      </c>
      <c r="X294" s="9">
        <v>0.32700000000000001</v>
      </c>
      <c r="Y294" s="9">
        <v>0.27900000000000003</v>
      </c>
      <c r="Z294" s="9">
        <v>0.60599999999999998</v>
      </c>
      <c r="AA294" s="9">
        <v>0.28399999999999997</v>
      </c>
      <c r="AB294" t="str">
        <f>VLOOKUP($A294,Bat!$A$4:$A$1998,1,FALSE)</f>
        <v>SSTom Dickinson21</v>
      </c>
    </row>
    <row r="295" spans="1:28" x14ac:dyDescent="0.25">
      <c r="A295" t="str">
        <f t="shared" si="4"/>
        <v>LFJoe McDonald21</v>
      </c>
      <c r="B295">
        <v>9151</v>
      </c>
      <c r="C295">
        <v>707</v>
      </c>
      <c r="D295" t="s">
        <v>208</v>
      </c>
      <c r="E295" t="s">
        <v>384</v>
      </c>
      <c r="F295">
        <v>0</v>
      </c>
      <c r="G295" s="10">
        <v>39143</v>
      </c>
      <c r="H295">
        <v>21</v>
      </c>
      <c r="I295" t="s">
        <v>55</v>
      </c>
      <c r="J295" t="s">
        <v>132</v>
      </c>
      <c r="K295">
        <v>147</v>
      </c>
      <c r="L295">
        <v>458</v>
      </c>
      <c r="M295">
        <v>45</v>
      </c>
      <c r="N295">
        <v>99</v>
      </c>
      <c r="O295">
        <v>12</v>
      </c>
      <c r="P295">
        <v>3</v>
      </c>
      <c r="Q295">
        <v>12</v>
      </c>
      <c r="R295">
        <v>53</v>
      </c>
      <c r="S295">
        <v>41</v>
      </c>
      <c r="T295">
        <v>125</v>
      </c>
      <c r="U295">
        <v>0</v>
      </c>
      <c r="V295">
        <v>0</v>
      </c>
      <c r="W295" s="9">
        <v>0.216</v>
      </c>
      <c r="X295" s="9">
        <v>0.28000000000000003</v>
      </c>
      <c r="Y295" s="9">
        <v>0.33400000000000002</v>
      </c>
      <c r="Z295" s="9">
        <v>0.61499999999999999</v>
      </c>
      <c r="AA295" s="9">
        <v>0.27300000000000002</v>
      </c>
      <c r="AB295" t="str">
        <f>VLOOKUP($A295,Bat!$A$4:$A$1998,1,FALSE)</f>
        <v>LFJoe McDonald21</v>
      </c>
    </row>
    <row r="296" spans="1:28" x14ac:dyDescent="0.25">
      <c r="A296" t="str">
        <f t="shared" si="4"/>
        <v>3BAbraham Horowitz21</v>
      </c>
      <c r="B296">
        <v>14730</v>
      </c>
      <c r="C296">
        <v>708</v>
      </c>
      <c r="D296" t="s">
        <v>1191</v>
      </c>
      <c r="E296" t="s">
        <v>1254</v>
      </c>
      <c r="F296">
        <v>0</v>
      </c>
      <c r="G296" s="10">
        <v>38915</v>
      </c>
      <c r="H296">
        <v>21</v>
      </c>
      <c r="I296" t="s">
        <v>76</v>
      </c>
      <c r="J296" t="s">
        <v>132</v>
      </c>
      <c r="K296">
        <v>203</v>
      </c>
      <c r="L296">
        <v>608</v>
      </c>
      <c r="M296">
        <v>75</v>
      </c>
      <c r="N296">
        <v>137</v>
      </c>
      <c r="O296">
        <v>21</v>
      </c>
      <c r="P296">
        <v>0</v>
      </c>
      <c r="Q296">
        <v>0</v>
      </c>
      <c r="R296">
        <v>54</v>
      </c>
      <c r="S296">
        <v>93</v>
      </c>
      <c r="T296">
        <v>133</v>
      </c>
      <c r="U296">
        <v>3</v>
      </c>
      <c r="V296">
        <v>1</v>
      </c>
      <c r="W296" s="9">
        <v>0.22500000000000001</v>
      </c>
      <c r="X296" s="9">
        <v>0.33300000000000002</v>
      </c>
      <c r="Y296" s="9">
        <v>0.26</v>
      </c>
      <c r="Z296" s="9">
        <v>0.59299999999999997</v>
      </c>
      <c r="AA296" s="9">
        <v>0.27900000000000003</v>
      </c>
      <c r="AB296" t="str">
        <f>VLOOKUP($A296,Bat!$A$4:$A$1998,1,FALSE)</f>
        <v>3BAbraham Horowitz21</v>
      </c>
    </row>
    <row r="297" spans="1:28" x14ac:dyDescent="0.25">
      <c r="A297" t="str">
        <f t="shared" si="4"/>
        <v>1BWill Younger21</v>
      </c>
      <c r="B297">
        <v>7638</v>
      </c>
      <c r="C297">
        <v>715</v>
      </c>
      <c r="D297" t="s">
        <v>380</v>
      </c>
      <c r="E297" t="s">
        <v>1752</v>
      </c>
      <c r="F297">
        <v>0</v>
      </c>
      <c r="G297">
        <v>39102</v>
      </c>
      <c r="H297">
        <v>21</v>
      </c>
      <c r="I297" t="s">
        <v>94</v>
      </c>
      <c r="J297" t="s">
        <v>43</v>
      </c>
      <c r="K297">
        <v>2</v>
      </c>
      <c r="L297">
        <v>2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1</v>
      </c>
      <c r="U297">
        <v>0</v>
      </c>
      <c r="V297">
        <v>0</v>
      </c>
      <c r="W297" s="9">
        <v>0</v>
      </c>
      <c r="X297" s="9">
        <v>0</v>
      </c>
      <c r="Y297" s="9">
        <v>0</v>
      </c>
      <c r="Z297" s="9">
        <v>0</v>
      </c>
      <c r="AA297" s="9">
        <v>0</v>
      </c>
      <c r="AB297" t="str">
        <f>VLOOKUP($A297,Bat!$A$4:$A$1998,1,FALSE)</f>
        <v>1BWill Younger21</v>
      </c>
    </row>
    <row r="298" spans="1:28" x14ac:dyDescent="0.25">
      <c r="A298" t="str">
        <f t="shared" si="4"/>
        <v>LFKarl Sánchez18</v>
      </c>
      <c r="B298">
        <v>7575</v>
      </c>
      <c r="C298">
        <v>719</v>
      </c>
      <c r="D298" t="s">
        <v>1622</v>
      </c>
      <c r="E298" t="s">
        <v>204</v>
      </c>
      <c r="F298">
        <v>0</v>
      </c>
      <c r="G298">
        <v>40278</v>
      </c>
      <c r="H298">
        <v>18</v>
      </c>
      <c r="I298" t="s">
        <v>55</v>
      </c>
      <c r="J298" t="s">
        <v>132</v>
      </c>
      <c r="K298">
        <v>125</v>
      </c>
      <c r="L298">
        <v>423</v>
      </c>
      <c r="M298">
        <v>37</v>
      </c>
      <c r="N298">
        <v>92</v>
      </c>
      <c r="O298">
        <v>15</v>
      </c>
      <c r="P298">
        <v>1</v>
      </c>
      <c r="Q298">
        <v>3</v>
      </c>
      <c r="R298">
        <v>32</v>
      </c>
      <c r="S298">
        <v>36</v>
      </c>
      <c r="T298">
        <v>111</v>
      </c>
      <c r="U298">
        <v>0</v>
      </c>
      <c r="V298">
        <v>0</v>
      </c>
      <c r="W298" s="9">
        <v>0.217</v>
      </c>
      <c r="X298" s="9">
        <v>0.28499999999999998</v>
      </c>
      <c r="Y298" s="9">
        <v>0.27900000000000003</v>
      </c>
      <c r="Z298" s="9">
        <v>0.56399999999999995</v>
      </c>
      <c r="AA298" s="9">
        <v>0.25700000000000001</v>
      </c>
      <c r="AB298" t="str">
        <f>VLOOKUP($A298,Bat!$A$4:$A$1998,1,FALSE)</f>
        <v>LFKarl Sánchez18</v>
      </c>
    </row>
    <row r="299" spans="1:28" x14ac:dyDescent="0.25">
      <c r="A299" t="str">
        <f t="shared" si="4"/>
        <v>3BCedric Wilson23</v>
      </c>
      <c r="B299">
        <v>5612</v>
      </c>
      <c r="C299">
        <v>725</v>
      </c>
      <c r="D299" t="s">
        <v>1470</v>
      </c>
      <c r="E299" t="s">
        <v>172</v>
      </c>
      <c r="F299">
        <v>0</v>
      </c>
      <c r="G299" s="10">
        <v>38274</v>
      </c>
      <c r="H299">
        <v>23</v>
      </c>
      <c r="I299" t="s">
        <v>76</v>
      </c>
      <c r="J299" t="s">
        <v>132</v>
      </c>
      <c r="K299">
        <v>215</v>
      </c>
      <c r="L299">
        <v>784</v>
      </c>
      <c r="M299">
        <v>66</v>
      </c>
      <c r="N299">
        <v>176</v>
      </c>
      <c r="O299">
        <v>24</v>
      </c>
      <c r="P299">
        <v>4</v>
      </c>
      <c r="Q299">
        <v>3</v>
      </c>
      <c r="R299">
        <v>54</v>
      </c>
      <c r="S299">
        <v>66</v>
      </c>
      <c r="T299">
        <v>190</v>
      </c>
      <c r="U299">
        <v>9</v>
      </c>
      <c r="V299">
        <v>5</v>
      </c>
      <c r="W299" s="9">
        <v>0.22500000000000001</v>
      </c>
      <c r="X299" s="9">
        <v>0.28799999999999998</v>
      </c>
      <c r="Y299" s="9">
        <v>0.27700000000000002</v>
      </c>
      <c r="Z299" s="9">
        <v>0.56499999999999995</v>
      </c>
      <c r="AA299" s="9">
        <v>0.25800000000000001</v>
      </c>
      <c r="AB299" t="str">
        <f>VLOOKUP($A299,Bat!$A$4:$A$1998,1,FALSE)</f>
        <v>3BCedric Wilson23</v>
      </c>
    </row>
    <row r="300" spans="1:28" x14ac:dyDescent="0.25">
      <c r="A300" t="str">
        <f t="shared" si="4"/>
        <v>2BTerry Courtney21</v>
      </c>
      <c r="B300">
        <v>9172</v>
      </c>
      <c r="C300">
        <v>730</v>
      </c>
      <c r="D300" t="s">
        <v>663</v>
      </c>
      <c r="E300" t="s">
        <v>1106</v>
      </c>
      <c r="F300">
        <v>0</v>
      </c>
      <c r="G300" s="10">
        <v>39161</v>
      </c>
      <c r="H300">
        <v>21</v>
      </c>
      <c r="I300" t="s">
        <v>78</v>
      </c>
      <c r="J300" t="s">
        <v>132</v>
      </c>
      <c r="K300">
        <v>139</v>
      </c>
      <c r="L300">
        <v>442</v>
      </c>
      <c r="M300">
        <v>39</v>
      </c>
      <c r="N300">
        <v>94</v>
      </c>
      <c r="O300">
        <v>26</v>
      </c>
      <c r="P300">
        <v>2</v>
      </c>
      <c r="Q300">
        <v>1</v>
      </c>
      <c r="R300">
        <v>35</v>
      </c>
      <c r="S300">
        <v>19</v>
      </c>
      <c r="T300">
        <v>69</v>
      </c>
      <c r="U300">
        <v>6</v>
      </c>
      <c r="V300">
        <v>5</v>
      </c>
      <c r="W300" s="9">
        <v>0.21299999999999999</v>
      </c>
      <c r="X300" s="9">
        <v>0.26800000000000002</v>
      </c>
      <c r="Y300" s="9">
        <v>0.28699999999999998</v>
      </c>
      <c r="Z300" s="9">
        <v>0.55500000000000005</v>
      </c>
      <c r="AA300" s="9">
        <v>0.251</v>
      </c>
      <c r="AB300" t="str">
        <f>VLOOKUP($A300,Bat!$A$4:$A$1998,1,FALSE)</f>
        <v>2BTerry Courtney21</v>
      </c>
    </row>
    <row r="301" spans="1:28" x14ac:dyDescent="0.25">
      <c r="A301" t="str">
        <f t="shared" si="4"/>
        <v>1BKen Gardner21</v>
      </c>
      <c r="B301">
        <v>14748</v>
      </c>
      <c r="C301">
        <v>735</v>
      </c>
      <c r="D301" t="s">
        <v>484</v>
      </c>
      <c r="E301" t="s">
        <v>1187</v>
      </c>
      <c r="F301">
        <v>0</v>
      </c>
      <c r="G301">
        <v>38975</v>
      </c>
      <c r="H301">
        <v>21</v>
      </c>
      <c r="I301" t="s">
        <v>94</v>
      </c>
      <c r="J301" t="s">
        <v>43</v>
      </c>
      <c r="K301">
        <v>3</v>
      </c>
      <c r="L301">
        <v>3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1</v>
      </c>
      <c r="U301">
        <v>0</v>
      </c>
      <c r="V301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0</v>
      </c>
      <c r="AB301" t="str">
        <f>VLOOKUP($A301,Bat!$A$4:$A$1998,1,FALSE)</f>
        <v>1BKen Gardner21</v>
      </c>
    </row>
    <row r="302" spans="1:28" x14ac:dyDescent="0.25">
      <c r="A302" t="str">
        <f t="shared" si="4"/>
        <v>2BTokutomi Honda21</v>
      </c>
      <c r="B302">
        <v>11509</v>
      </c>
      <c r="C302">
        <v>737</v>
      </c>
      <c r="D302" t="s">
        <v>1252</v>
      </c>
      <c r="E302" t="s">
        <v>806</v>
      </c>
      <c r="F302">
        <v>0</v>
      </c>
      <c r="G302" s="10">
        <v>39095</v>
      </c>
      <c r="H302">
        <v>21</v>
      </c>
      <c r="I302" t="s">
        <v>78</v>
      </c>
      <c r="J302" t="s">
        <v>132</v>
      </c>
      <c r="K302">
        <v>159</v>
      </c>
      <c r="L302">
        <v>513</v>
      </c>
      <c r="M302">
        <v>60</v>
      </c>
      <c r="N302">
        <v>134</v>
      </c>
      <c r="O302">
        <v>28</v>
      </c>
      <c r="P302">
        <v>3</v>
      </c>
      <c r="Q302">
        <v>8</v>
      </c>
      <c r="R302">
        <v>46</v>
      </c>
      <c r="S302">
        <v>39</v>
      </c>
      <c r="T302">
        <v>134</v>
      </c>
      <c r="U302">
        <v>2</v>
      </c>
      <c r="V302">
        <v>1</v>
      </c>
      <c r="W302" s="9">
        <v>0.26100000000000001</v>
      </c>
      <c r="X302" s="9">
        <v>0.315</v>
      </c>
      <c r="Y302" s="9">
        <v>0.374</v>
      </c>
      <c r="Z302" s="9">
        <v>0.69</v>
      </c>
      <c r="AA302" s="9">
        <v>0.30399999999999999</v>
      </c>
      <c r="AB302" t="str">
        <f>VLOOKUP($A302,Bat!$A$4:$A$1998,1,FALSE)</f>
        <v>2BTokutomi Honda21</v>
      </c>
    </row>
    <row r="303" spans="1:28" x14ac:dyDescent="0.25">
      <c r="A303" t="str">
        <f t="shared" si="4"/>
        <v>LFNorio Yamaguchi23</v>
      </c>
      <c r="B303">
        <v>13622</v>
      </c>
      <c r="C303">
        <v>741</v>
      </c>
      <c r="D303" t="s">
        <v>1746</v>
      </c>
      <c r="E303" t="s">
        <v>1747</v>
      </c>
      <c r="F303">
        <v>0</v>
      </c>
      <c r="G303">
        <v>38296</v>
      </c>
      <c r="H303">
        <v>23</v>
      </c>
      <c r="I303" t="s">
        <v>55</v>
      </c>
      <c r="J303" t="s">
        <v>132</v>
      </c>
      <c r="K303">
        <v>39</v>
      </c>
      <c r="L303">
        <v>120</v>
      </c>
      <c r="M303">
        <v>17</v>
      </c>
      <c r="N303">
        <v>31</v>
      </c>
      <c r="O303">
        <v>4</v>
      </c>
      <c r="P303">
        <v>2</v>
      </c>
      <c r="Q303">
        <v>1</v>
      </c>
      <c r="R303">
        <v>11</v>
      </c>
      <c r="S303">
        <v>12</v>
      </c>
      <c r="T303">
        <v>23</v>
      </c>
      <c r="U303">
        <v>1</v>
      </c>
      <c r="V303">
        <v>0</v>
      </c>
      <c r="W303" s="9">
        <v>0.25800000000000001</v>
      </c>
      <c r="X303" s="9">
        <v>0.32800000000000001</v>
      </c>
      <c r="Y303" s="9">
        <v>0.35</v>
      </c>
      <c r="Z303" s="9">
        <v>0.67800000000000005</v>
      </c>
      <c r="AA303" s="9">
        <v>0.28699999999999998</v>
      </c>
      <c r="AB303" t="str">
        <f>VLOOKUP($A303,Bat!$A$4:$A$1998,1,FALSE)</f>
        <v>LFNorio Yamaguchi23</v>
      </c>
    </row>
    <row r="304" spans="1:28" x14ac:dyDescent="0.25">
      <c r="A304" t="str">
        <f t="shared" si="4"/>
        <v>RFMiguel Hernández22</v>
      </c>
      <c r="B304">
        <v>13225</v>
      </c>
      <c r="C304">
        <v>744</v>
      </c>
      <c r="D304" t="s">
        <v>224</v>
      </c>
      <c r="E304" t="s">
        <v>173</v>
      </c>
      <c r="F304">
        <v>0</v>
      </c>
      <c r="G304" s="10">
        <v>38624</v>
      </c>
      <c r="H304">
        <v>22</v>
      </c>
      <c r="I304" t="s">
        <v>73</v>
      </c>
      <c r="J304" t="s">
        <v>132</v>
      </c>
      <c r="K304">
        <v>351</v>
      </c>
      <c r="L304">
        <v>1046</v>
      </c>
      <c r="M304">
        <v>147</v>
      </c>
      <c r="N304">
        <v>233</v>
      </c>
      <c r="O304">
        <v>59</v>
      </c>
      <c r="P304">
        <v>7</v>
      </c>
      <c r="Q304">
        <v>17</v>
      </c>
      <c r="R304">
        <v>138</v>
      </c>
      <c r="S304">
        <v>156</v>
      </c>
      <c r="T304">
        <v>302</v>
      </c>
      <c r="U304">
        <v>25</v>
      </c>
      <c r="V304">
        <v>9</v>
      </c>
      <c r="W304" s="9">
        <v>0.223</v>
      </c>
      <c r="X304" s="9">
        <v>0.32500000000000001</v>
      </c>
      <c r="Y304" s="9">
        <v>0.34100000000000003</v>
      </c>
      <c r="Z304" s="9">
        <v>0.66600000000000004</v>
      </c>
      <c r="AA304" s="9">
        <v>0.30199999999999999</v>
      </c>
      <c r="AB304" t="str">
        <f>VLOOKUP($A304,Bat!$A$4:$A$1998,1,FALSE)</f>
        <v>RFMiguel Hernández22</v>
      </c>
    </row>
    <row r="305" spans="1:28" x14ac:dyDescent="0.25">
      <c r="A305" t="str">
        <f t="shared" si="4"/>
        <v>1BRamón Rodríguez23</v>
      </c>
      <c r="B305">
        <v>13636</v>
      </c>
      <c r="C305">
        <v>751</v>
      </c>
      <c r="D305" t="s">
        <v>271</v>
      </c>
      <c r="E305" t="s">
        <v>225</v>
      </c>
      <c r="F305">
        <v>0</v>
      </c>
      <c r="G305">
        <v>38457</v>
      </c>
      <c r="H305">
        <v>23</v>
      </c>
      <c r="I305" t="s">
        <v>94</v>
      </c>
      <c r="J305" t="s">
        <v>43</v>
      </c>
      <c r="K305">
        <v>46</v>
      </c>
      <c r="L305">
        <v>170</v>
      </c>
      <c r="M305">
        <v>19</v>
      </c>
      <c r="N305">
        <v>33</v>
      </c>
      <c r="O305">
        <v>5</v>
      </c>
      <c r="P305">
        <v>0</v>
      </c>
      <c r="Q305">
        <v>2</v>
      </c>
      <c r="R305">
        <v>14</v>
      </c>
      <c r="S305">
        <v>26</v>
      </c>
      <c r="T305">
        <v>56</v>
      </c>
      <c r="U305">
        <v>0</v>
      </c>
      <c r="V305">
        <v>0</v>
      </c>
      <c r="W305" s="9">
        <v>0.19400000000000001</v>
      </c>
      <c r="X305" s="9">
        <v>0.29799999999999999</v>
      </c>
      <c r="Y305" s="9">
        <v>0.25900000000000001</v>
      </c>
      <c r="Z305" s="9">
        <v>0.55700000000000005</v>
      </c>
      <c r="AA305" s="9">
        <v>0.26400000000000001</v>
      </c>
      <c r="AB305" t="str">
        <f>VLOOKUP($A305,Bat!$A$4:$A$1998,1,FALSE)</f>
        <v>1BRamón Rodríguez23</v>
      </c>
    </row>
    <row r="306" spans="1:28" x14ac:dyDescent="0.25">
      <c r="A306" t="str">
        <f t="shared" si="4"/>
        <v>2BPepe Vargas23</v>
      </c>
      <c r="B306">
        <v>13603</v>
      </c>
      <c r="C306">
        <v>756</v>
      </c>
      <c r="D306" t="s">
        <v>514</v>
      </c>
      <c r="E306" t="s">
        <v>1713</v>
      </c>
      <c r="F306">
        <v>2600000</v>
      </c>
      <c r="G306" s="10">
        <v>38157</v>
      </c>
      <c r="H306">
        <v>23</v>
      </c>
      <c r="I306" t="s">
        <v>78</v>
      </c>
      <c r="J306" t="s">
        <v>132</v>
      </c>
      <c r="K306">
        <v>203</v>
      </c>
      <c r="L306">
        <v>698</v>
      </c>
      <c r="M306">
        <v>115</v>
      </c>
      <c r="N306">
        <v>168</v>
      </c>
      <c r="O306">
        <v>40</v>
      </c>
      <c r="P306">
        <v>4</v>
      </c>
      <c r="Q306">
        <v>16</v>
      </c>
      <c r="R306">
        <v>86</v>
      </c>
      <c r="S306">
        <v>77</v>
      </c>
      <c r="T306">
        <v>202</v>
      </c>
      <c r="U306">
        <v>10</v>
      </c>
      <c r="V306">
        <v>3</v>
      </c>
      <c r="W306" s="9">
        <v>0.24099999999999999</v>
      </c>
      <c r="X306" s="9">
        <v>0.32400000000000001</v>
      </c>
      <c r="Y306" s="9">
        <v>0.378</v>
      </c>
      <c r="Z306" s="9">
        <v>0.70199999999999996</v>
      </c>
      <c r="AA306" s="9">
        <v>0.311</v>
      </c>
      <c r="AB306" t="str">
        <f>VLOOKUP($A306,Bat!$A$4:$A$1998,1,FALSE)</f>
        <v>2BPepe Vargas23</v>
      </c>
    </row>
    <row r="307" spans="1:28" x14ac:dyDescent="0.25">
      <c r="A307" t="str">
        <f t="shared" si="4"/>
        <v>1BJosé Cruz22</v>
      </c>
      <c r="B307">
        <v>8901</v>
      </c>
      <c r="C307">
        <v>758</v>
      </c>
      <c r="D307" t="s">
        <v>150</v>
      </c>
      <c r="E307" t="s">
        <v>269</v>
      </c>
      <c r="F307">
        <v>0</v>
      </c>
      <c r="G307">
        <v>38639</v>
      </c>
      <c r="H307">
        <v>22</v>
      </c>
      <c r="I307" t="s">
        <v>94</v>
      </c>
      <c r="J307" t="s">
        <v>43</v>
      </c>
      <c r="K307">
        <v>40</v>
      </c>
      <c r="L307">
        <v>112</v>
      </c>
      <c r="M307">
        <v>15</v>
      </c>
      <c r="N307">
        <v>23</v>
      </c>
      <c r="O307">
        <v>4</v>
      </c>
      <c r="P307">
        <v>0</v>
      </c>
      <c r="Q307">
        <v>1</v>
      </c>
      <c r="R307">
        <v>4</v>
      </c>
      <c r="S307">
        <v>22</v>
      </c>
      <c r="T307">
        <v>29</v>
      </c>
      <c r="U307">
        <v>0</v>
      </c>
      <c r="V307">
        <v>0</v>
      </c>
      <c r="W307" s="9">
        <v>0.20499999999999999</v>
      </c>
      <c r="X307" s="9">
        <v>0.34100000000000003</v>
      </c>
      <c r="Y307" s="9">
        <v>0.26800000000000002</v>
      </c>
      <c r="Z307" s="9">
        <v>0.60899999999999999</v>
      </c>
      <c r="AA307" s="9">
        <v>0.29399999999999998</v>
      </c>
      <c r="AB307" t="str">
        <f>VLOOKUP($A307,Bat!$A$4:$A$1998,1,FALSE)</f>
        <v>1BJosé Cruz22</v>
      </c>
    </row>
    <row r="308" spans="1:28" x14ac:dyDescent="0.25">
      <c r="A308" t="str">
        <f t="shared" si="4"/>
        <v>3BTim Hamilton21</v>
      </c>
      <c r="B308">
        <v>9584</v>
      </c>
      <c r="C308">
        <v>759</v>
      </c>
      <c r="D308" t="s">
        <v>163</v>
      </c>
      <c r="E308" t="s">
        <v>876</v>
      </c>
      <c r="F308">
        <v>0</v>
      </c>
      <c r="G308" s="10">
        <v>39153</v>
      </c>
      <c r="H308">
        <v>21</v>
      </c>
      <c r="I308" t="s">
        <v>76</v>
      </c>
      <c r="J308" t="s">
        <v>132</v>
      </c>
      <c r="K308">
        <v>222</v>
      </c>
      <c r="L308">
        <v>747</v>
      </c>
      <c r="M308">
        <v>80</v>
      </c>
      <c r="N308">
        <v>173</v>
      </c>
      <c r="O308">
        <v>41</v>
      </c>
      <c r="P308">
        <v>3</v>
      </c>
      <c r="Q308">
        <v>13</v>
      </c>
      <c r="R308">
        <v>66</v>
      </c>
      <c r="S308">
        <v>79</v>
      </c>
      <c r="T308">
        <v>214</v>
      </c>
      <c r="U308">
        <v>1</v>
      </c>
      <c r="V308">
        <v>1</v>
      </c>
      <c r="W308" s="9">
        <v>0.23200000000000001</v>
      </c>
      <c r="X308" s="9">
        <v>0.312</v>
      </c>
      <c r="Y308" s="9">
        <v>0.34699999999999998</v>
      </c>
      <c r="Z308" s="9">
        <v>0.65800000000000003</v>
      </c>
      <c r="AA308" s="9">
        <v>0.29099999999999998</v>
      </c>
      <c r="AB308" t="str">
        <f>VLOOKUP($A308,Bat!$A$4:$A$1998,1,FALSE)</f>
        <v>3BTim Hamilton21</v>
      </c>
    </row>
    <row r="309" spans="1:28" x14ac:dyDescent="0.25">
      <c r="A309" t="str">
        <f t="shared" si="4"/>
        <v>1BEarl Stewart22</v>
      </c>
      <c r="B309">
        <v>6952</v>
      </c>
      <c r="C309">
        <v>760</v>
      </c>
      <c r="D309" t="s">
        <v>438</v>
      </c>
      <c r="E309" t="s">
        <v>973</v>
      </c>
      <c r="F309">
        <v>0</v>
      </c>
      <c r="G309">
        <v>38861</v>
      </c>
      <c r="H309">
        <v>22</v>
      </c>
      <c r="I309" t="s">
        <v>94</v>
      </c>
      <c r="J309" t="s">
        <v>43</v>
      </c>
      <c r="K309">
        <v>8</v>
      </c>
      <c r="L309">
        <v>16</v>
      </c>
      <c r="M309">
        <v>0</v>
      </c>
      <c r="N309">
        <v>3</v>
      </c>
      <c r="O309">
        <v>2</v>
      </c>
      <c r="P309">
        <v>0</v>
      </c>
      <c r="Q309">
        <v>0</v>
      </c>
      <c r="R309">
        <v>1</v>
      </c>
      <c r="S309">
        <v>2</v>
      </c>
      <c r="T309">
        <v>8</v>
      </c>
      <c r="U309">
        <v>0</v>
      </c>
      <c r="V309">
        <v>0</v>
      </c>
      <c r="W309" s="9">
        <v>0.188</v>
      </c>
      <c r="X309" s="9">
        <v>0.27800000000000002</v>
      </c>
      <c r="Y309" s="9">
        <v>0.312</v>
      </c>
      <c r="Z309" s="9">
        <v>0.59</v>
      </c>
      <c r="AA309" s="9">
        <v>0.26800000000000002</v>
      </c>
      <c r="AB309" t="str">
        <f>VLOOKUP($A309,Bat!$A$4:$A$1998,1,FALSE)</f>
        <v>1BEarl Stewart22</v>
      </c>
    </row>
    <row r="310" spans="1:28" x14ac:dyDescent="0.25">
      <c r="A310" t="str">
        <f t="shared" si="4"/>
        <v>1BJesús Camacho22</v>
      </c>
      <c r="B310">
        <v>8739</v>
      </c>
      <c r="C310">
        <v>762</v>
      </c>
      <c r="D310" t="s">
        <v>152</v>
      </c>
      <c r="E310" t="s">
        <v>1072</v>
      </c>
      <c r="F310">
        <v>0</v>
      </c>
      <c r="G310">
        <v>38791</v>
      </c>
      <c r="H310">
        <v>22</v>
      </c>
      <c r="I310" t="s">
        <v>94</v>
      </c>
      <c r="J310" t="s">
        <v>43</v>
      </c>
      <c r="K310">
        <v>56</v>
      </c>
      <c r="L310">
        <v>199</v>
      </c>
      <c r="M310">
        <v>15</v>
      </c>
      <c r="N310">
        <v>34</v>
      </c>
      <c r="O310">
        <v>6</v>
      </c>
      <c r="P310">
        <v>0</v>
      </c>
      <c r="Q310">
        <v>0</v>
      </c>
      <c r="R310">
        <v>11</v>
      </c>
      <c r="S310">
        <v>31</v>
      </c>
      <c r="T310">
        <v>45</v>
      </c>
      <c r="U310">
        <v>0</v>
      </c>
      <c r="V310">
        <v>0</v>
      </c>
      <c r="W310" s="9">
        <v>0.17100000000000001</v>
      </c>
      <c r="X310" s="9">
        <v>0.28100000000000003</v>
      </c>
      <c r="Y310" s="9">
        <v>0.20100000000000001</v>
      </c>
      <c r="Z310" s="9">
        <v>0.48199999999999998</v>
      </c>
      <c r="AA310" s="9">
        <v>0.23699999999999999</v>
      </c>
      <c r="AB310" t="str">
        <f>VLOOKUP($A310,Bat!$A$4:$A$1998,1,FALSE)</f>
        <v>1BJesús Camacho22</v>
      </c>
    </row>
    <row r="311" spans="1:28" x14ac:dyDescent="0.25">
      <c r="A311" t="str">
        <f t="shared" si="4"/>
        <v>LFBrian McKinney18</v>
      </c>
      <c r="B311">
        <v>7546</v>
      </c>
      <c r="C311">
        <v>767</v>
      </c>
      <c r="D311" t="s">
        <v>216</v>
      </c>
      <c r="E311" t="s">
        <v>615</v>
      </c>
      <c r="F311">
        <v>0</v>
      </c>
      <c r="G311">
        <v>40130</v>
      </c>
      <c r="H311">
        <v>18</v>
      </c>
      <c r="I311" t="s">
        <v>55</v>
      </c>
      <c r="J311" t="s">
        <v>132</v>
      </c>
      <c r="K311">
        <v>122</v>
      </c>
      <c r="L311">
        <v>377</v>
      </c>
      <c r="M311">
        <v>33</v>
      </c>
      <c r="N311">
        <v>75</v>
      </c>
      <c r="O311">
        <v>20</v>
      </c>
      <c r="P311">
        <v>3</v>
      </c>
      <c r="Q311">
        <v>3</v>
      </c>
      <c r="R311">
        <v>24</v>
      </c>
      <c r="S311">
        <v>26</v>
      </c>
      <c r="T311">
        <v>94</v>
      </c>
      <c r="U311">
        <v>11</v>
      </c>
      <c r="V311">
        <v>6</v>
      </c>
      <c r="W311" s="9">
        <v>0.19900000000000001</v>
      </c>
      <c r="X311" s="9">
        <v>0.254</v>
      </c>
      <c r="Y311" s="9">
        <v>0.29199999999999998</v>
      </c>
      <c r="Z311" s="9">
        <v>0.54500000000000004</v>
      </c>
      <c r="AA311" s="9">
        <v>0.24</v>
      </c>
      <c r="AB311" t="str">
        <f>VLOOKUP($A311,Bat!$A$4:$A$1998,1,FALSE)</f>
        <v>LFBrian McKinney18</v>
      </c>
    </row>
    <row r="312" spans="1:28" x14ac:dyDescent="0.25">
      <c r="A312" t="str">
        <f t="shared" si="4"/>
        <v>1BRoger Vélez23</v>
      </c>
      <c r="B312">
        <v>3310</v>
      </c>
      <c r="C312">
        <v>768</v>
      </c>
      <c r="D312" t="s">
        <v>525</v>
      </c>
      <c r="E312" t="s">
        <v>1718</v>
      </c>
      <c r="F312">
        <v>0</v>
      </c>
      <c r="G312" s="10">
        <v>38170</v>
      </c>
      <c r="H312">
        <v>23</v>
      </c>
      <c r="I312" t="s">
        <v>94</v>
      </c>
      <c r="J312" t="s">
        <v>132</v>
      </c>
      <c r="K312">
        <v>177</v>
      </c>
      <c r="L312">
        <v>567</v>
      </c>
      <c r="M312">
        <v>61</v>
      </c>
      <c r="N312">
        <v>132</v>
      </c>
      <c r="O312">
        <v>23</v>
      </c>
      <c r="P312">
        <v>1</v>
      </c>
      <c r="Q312">
        <v>25</v>
      </c>
      <c r="R312">
        <v>81</v>
      </c>
      <c r="S312">
        <v>61</v>
      </c>
      <c r="T312">
        <v>196</v>
      </c>
      <c r="U312">
        <v>0</v>
      </c>
      <c r="V312">
        <v>0</v>
      </c>
      <c r="W312" s="9">
        <v>0.23300000000000001</v>
      </c>
      <c r="X312" s="9">
        <v>0.316</v>
      </c>
      <c r="Y312" s="9">
        <v>0.40899999999999997</v>
      </c>
      <c r="Z312" s="9">
        <v>0.72499999999999998</v>
      </c>
      <c r="AA312" s="9">
        <v>0.31900000000000001</v>
      </c>
      <c r="AB312" t="str">
        <f>VLOOKUP($A312,Bat!$A$4:$A$1998,1,FALSE)</f>
        <v>1BRoger Vélez23</v>
      </c>
    </row>
    <row r="313" spans="1:28" x14ac:dyDescent="0.25">
      <c r="A313" t="str">
        <f t="shared" si="4"/>
        <v>1BAlfredo Pérez21</v>
      </c>
      <c r="B313">
        <v>14539</v>
      </c>
      <c r="C313">
        <v>769</v>
      </c>
      <c r="D313" t="s">
        <v>539</v>
      </c>
      <c r="E313" t="s">
        <v>175</v>
      </c>
      <c r="F313">
        <v>0</v>
      </c>
      <c r="G313" s="10">
        <v>39184</v>
      </c>
      <c r="H313">
        <v>21</v>
      </c>
      <c r="I313" t="s">
        <v>94</v>
      </c>
      <c r="J313" t="s">
        <v>132</v>
      </c>
      <c r="K313">
        <v>250</v>
      </c>
      <c r="L313">
        <v>966</v>
      </c>
      <c r="M313">
        <v>98</v>
      </c>
      <c r="N313">
        <v>212</v>
      </c>
      <c r="O313">
        <v>44</v>
      </c>
      <c r="P313">
        <v>2</v>
      </c>
      <c r="Q313">
        <v>21</v>
      </c>
      <c r="R313">
        <v>105</v>
      </c>
      <c r="S313">
        <v>98</v>
      </c>
      <c r="T313">
        <v>218</v>
      </c>
      <c r="U313">
        <v>0</v>
      </c>
      <c r="V313">
        <v>1</v>
      </c>
      <c r="W313" s="9">
        <v>0.22</v>
      </c>
      <c r="X313" s="9">
        <v>0.29799999999999999</v>
      </c>
      <c r="Y313" s="9">
        <v>0.33400000000000002</v>
      </c>
      <c r="Z313" s="9">
        <v>0.63300000000000001</v>
      </c>
      <c r="AA313" s="9">
        <v>0.28499999999999998</v>
      </c>
      <c r="AB313" t="str">
        <f>VLOOKUP($A313,Bat!$A$4:$A$1998,1,FALSE)</f>
        <v>1BAlfredo Pérez21</v>
      </c>
    </row>
    <row r="314" spans="1:28" x14ac:dyDescent="0.25">
      <c r="A314" t="str">
        <f t="shared" si="4"/>
        <v>C-Anthony Ray23</v>
      </c>
      <c r="B314">
        <v>10196</v>
      </c>
      <c r="C314">
        <v>777</v>
      </c>
      <c r="D314" t="s">
        <v>194</v>
      </c>
      <c r="E314" t="s">
        <v>439</v>
      </c>
      <c r="F314">
        <v>2800000</v>
      </c>
      <c r="G314">
        <v>38361</v>
      </c>
      <c r="H314">
        <v>23</v>
      </c>
      <c r="I314" t="s">
        <v>93</v>
      </c>
      <c r="J314" t="s">
        <v>132</v>
      </c>
      <c r="K314">
        <v>54</v>
      </c>
      <c r="L314">
        <v>206</v>
      </c>
      <c r="M314">
        <v>33</v>
      </c>
      <c r="N314">
        <v>41</v>
      </c>
      <c r="O314">
        <v>10</v>
      </c>
      <c r="P314">
        <v>0</v>
      </c>
      <c r="Q314">
        <v>4</v>
      </c>
      <c r="R314">
        <v>26</v>
      </c>
      <c r="S314">
        <v>29</v>
      </c>
      <c r="T314">
        <v>55</v>
      </c>
      <c r="U314">
        <v>1</v>
      </c>
      <c r="V314">
        <v>0</v>
      </c>
      <c r="W314" s="9">
        <v>0.19900000000000001</v>
      </c>
      <c r="X314" s="9">
        <v>0.3</v>
      </c>
      <c r="Y314" s="9">
        <v>0.30599999999999999</v>
      </c>
      <c r="Z314" s="9">
        <v>0.60599999999999998</v>
      </c>
      <c r="AA314" s="9">
        <v>0.27800000000000002</v>
      </c>
      <c r="AB314" t="str">
        <f>VLOOKUP($A314,Bat!$A$4:$A$1998,1,FALSE)</f>
        <v>C-Anthony Ray23</v>
      </c>
    </row>
    <row r="315" spans="1:28" x14ac:dyDescent="0.25">
      <c r="A315" t="str">
        <f t="shared" si="4"/>
        <v>C-Jerry Waller18</v>
      </c>
      <c r="B315">
        <v>1438</v>
      </c>
      <c r="C315">
        <v>785</v>
      </c>
      <c r="D315" t="s">
        <v>255</v>
      </c>
      <c r="E315" t="s">
        <v>968</v>
      </c>
      <c r="F315">
        <v>0</v>
      </c>
      <c r="G315">
        <v>40275</v>
      </c>
      <c r="H315">
        <v>18</v>
      </c>
      <c r="I315" t="s">
        <v>93</v>
      </c>
      <c r="J315" t="s">
        <v>132</v>
      </c>
      <c r="K315">
        <v>129</v>
      </c>
      <c r="L315">
        <v>448</v>
      </c>
      <c r="M315">
        <v>41</v>
      </c>
      <c r="N315">
        <v>88</v>
      </c>
      <c r="O315">
        <v>13</v>
      </c>
      <c r="P315">
        <v>0</v>
      </c>
      <c r="Q315">
        <v>15</v>
      </c>
      <c r="R315">
        <v>42</v>
      </c>
      <c r="S315">
        <v>35</v>
      </c>
      <c r="T315">
        <v>140</v>
      </c>
      <c r="U315">
        <v>1</v>
      </c>
      <c r="V315">
        <v>0</v>
      </c>
      <c r="W315" s="9">
        <v>0.19600000000000001</v>
      </c>
      <c r="X315" s="9">
        <v>0.25600000000000001</v>
      </c>
      <c r="Y315" s="9">
        <v>0.32600000000000001</v>
      </c>
      <c r="Z315" s="9">
        <v>0.58199999999999996</v>
      </c>
      <c r="AA315" s="9">
        <v>0.25800000000000001</v>
      </c>
      <c r="AB315" t="str">
        <f>VLOOKUP($A315,Bat!$A$4:$A$1998,1,FALSE)</f>
        <v>C-Jerry Waller18</v>
      </c>
    </row>
    <row r="316" spans="1:28" x14ac:dyDescent="0.25">
      <c r="A316" t="str">
        <f t="shared" si="4"/>
        <v>RFTaylor García18</v>
      </c>
      <c r="B316">
        <v>7498</v>
      </c>
      <c r="C316">
        <v>786</v>
      </c>
      <c r="D316" t="s">
        <v>461</v>
      </c>
      <c r="E316" t="s">
        <v>136</v>
      </c>
      <c r="F316">
        <v>0</v>
      </c>
      <c r="G316">
        <v>40192</v>
      </c>
      <c r="H316">
        <v>18</v>
      </c>
      <c r="I316" t="s">
        <v>73</v>
      </c>
      <c r="J316" t="s">
        <v>132</v>
      </c>
      <c r="K316">
        <v>90</v>
      </c>
      <c r="L316">
        <v>271</v>
      </c>
      <c r="M316">
        <v>20</v>
      </c>
      <c r="N316">
        <v>55</v>
      </c>
      <c r="O316">
        <v>9</v>
      </c>
      <c r="P316">
        <v>0</v>
      </c>
      <c r="Q316">
        <v>2</v>
      </c>
      <c r="R316">
        <v>14</v>
      </c>
      <c r="S316">
        <v>14</v>
      </c>
      <c r="T316">
        <v>56</v>
      </c>
      <c r="U316">
        <v>0</v>
      </c>
      <c r="V316">
        <v>1</v>
      </c>
      <c r="W316" s="9">
        <v>0.20300000000000001</v>
      </c>
      <c r="X316" s="9">
        <v>0.254</v>
      </c>
      <c r="Y316" s="9">
        <v>0.25800000000000001</v>
      </c>
      <c r="Z316" s="9">
        <v>0.51300000000000001</v>
      </c>
      <c r="AA316" s="9">
        <v>0.23200000000000001</v>
      </c>
      <c r="AB316" t="str">
        <f>VLOOKUP($A316,Bat!$A$4:$A$1998,1,FALSE)</f>
        <v>RFTaylor García18</v>
      </c>
    </row>
    <row r="317" spans="1:28" x14ac:dyDescent="0.25">
      <c r="A317" t="str">
        <f t="shared" si="4"/>
        <v>SSÁlex Piña24</v>
      </c>
      <c r="B317">
        <v>3302</v>
      </c>
      <c r="C317">
        <v>792</v>
      </c>
      <c r="D317" t="s">
        <v>748</v>
      </c>
      <c r="E317" t="s">
        <v>582</v>
      </c>
      <c r="F317">
        <v>0</v>
      </c>
      <c r="G317" s="10">
        <v>37863</v>
      </c>
      <c r="H317">
        <v>24</v>
      </c>
      <c r="I317" t="s">
        <v>79</v>
      </c>
      <c r="J317" t="s">
        <v>132</v>
      </c>
      <c r="K317">
        <v>279</v>
      </c>
      <c r="L317">
        <v>1048</v>
      </c>
      <c r="M317">
        <v>127</v>
      </c>
      <c r="N317">
        <v>256</v>
      </c>
      <c r="O317">
        <v>49</v>
      </c>
      <c r="P317">
        <v>9</v>
      </c>
      <c r="Q317">
        <v>21</v>
      </c>
      <c r="R317">
        <v>120</v>
      </c>
      <c r="S317">
        <v>67</v>
      </c>
      <c r="T317">
        <v>278</v>
      </c>
      <c r="U317">
        <v>28</v>
      </c>
      <c r="V317">
        <v>10</v>
      </c>
      <c r="W317" s="9">
        <v>0.24399999999999999</v>
      </c>
      <c r="X317" s="9">
        <v>0.30399999999999999</v>
      </c>
      <c r="Y317" s="9">
        <v>0.36799999999999999</v>
      </c>
      <c r="Z317" s="9">
        <v>0.67300000000000004</v>
      </c>
      <c r="AA317" s="9">
        <v>0.29499999999999998</v>
      </c>
      <c r="AB317" t="str">
        <f>VLOOKUP($A317,Bat!$A$4:$A$1998,1,FALSE)</f>
        <v>SSÁlex Piña24</v>
      </c>
    </row>
    <row r="318" spans="1:28" x14ac:dyDescent="0.25">
      <c r="A318" t="str">
        <f t="shared" si="4"/>
        <v>2BAlbert Fuller18</v>
      </c>
      <c r="B318">
        <v>6712</v>
      </c>
      <c r="C318">
        <v>795</v>
      </c>
      <c r="D318" t="s">
        <v>1007</v>
      </c>
      <c r="E318" t="s">
        <v>1177</v>
      </c>
      <c r="F318">
        <v>0</v>
      </c>
      <c r="G318" s="10">
        <v>40208</v>
      </c>
      <c r="H318">
        <v>18</v>
      </c>
      <c r="I318" t="s">
        <v>78</v>
      </c>
      <c r="J318" t="s">
        <v>132</v>
      </c>
      <c r="K318">
        <v>123</v>
      </c>
      <c r="L318">
        <v>400</v>
      </c>
      <c r="M318">
        <v>39</v>
      </c>
      <c r="N318">
        <v>97</v>
      </c>
      <c r="O318">
        <v>19</v>
      </c>
      <c r="P318">
        <v>4</v>
      </c>
      <c r="Q318">
        <v>2</v>
      </c>
      <c r="R318">
        <v>26</v>
      </c>
      <c r="S318">
        <v>41</v>
      </c>
      <c r="T318">
        <v>101</v>
      </c>
      <c r="U318">
        <v>5</v>
      </c>
      <c r="V318">
        <v>4</v>
      </c>
      <c r="W318" s="9">
        <v>0.24199999999999999</v>
      </c>
      <c r="X318" s="9">
        <v>0.32400000000000001</v>
      </c>
      <c r="Y318" s="9">
        <v>0.32500000000000001</v>
      </c>
      <c r="Z318" s="9">
        <v>0.64900000000000002</v>
      </c>
      <c r="AA318" s="9">
        <v>0.29599999999999999</v>
      </c>
      <c r="AB318" t="str">
        <f>VLOOKUP($A318,Bat!$A$4:$A$1998,1,FALSE)</f>
        <v>2BAlbert Fuller18</v>
      </c>
    </row>
    <row r="319" spans="1:28" x14ac:dyDescent="0.25">
      <c r="A319" t="str">
        <f t="shared" si="4"/>
        <v>1BFrank Stimpson18</v>
      </c>
      <c r="B319">
        <v>7670</v>
      </c>
      <c r="C319">
        <v>796</v>
      </c>
      <c r="D319" t="s">
        <v>989</v>
      </c>
      <c r="E319" t="s">
        <v>1666</v>
      </c>
      <c r="F319">
        <v>0</v>
      </c>
      <c r="G319" s="10">
        <v>40212</v>
      </c>
      <c r="H319">
        <v>18</v>
      </c>
      <c r="I319" t="s">
        <v>94</v>
      </c>
      <c r="J319" t="s">
        <v>132</v>
      </c>
      <c r="K319">
        <v>120</v>
      </c>
      <c r="L319">
        <v>452</v>
      </c>
      <c r="M319">
        <v>39</v>
      </c>
      <c r="N319">
        <v>99</v>
      </c>
      <c r="O319">
        <v>20</v>
      </c>
      <c r="P319">
        <v>0</v>
      </c>
      <c r="Q319">
        <v>7</v>
      </c>
      <c r="R319">
        <v>37</v>
      </c>
      <c r="S319">
        <v>18</v>
      </c>
      <c r="T319">
        <v>99</v>
      </c>
      <c r="U319">
        <v>0</v>
      </c>
      <c r="V319">
        <v>0</v>
      </c>
      <c r="W319" s="9">
        <v>0.219</v>
      </c>
      <c r="X319" s="9">
        <v>0.252</v>
      </c>
      <c r="Y319" s="9">
        <v>0.31</v>
      </c>
      <c r="Z319" s="9">
        <v>0.56100000000000005</v>
      </c>
      <c r="AA319" s="9">
        <v>0.247</v>
      </c>
      <c r="AB319" t="str">
        <f>VLOOKUP($A319,Bat!$A$4:$A$1998,1,FALSE)</f>
        <v>1BFrank Stimpson18</v>
      </c>
    </row>
    <row r="320" spans="1:28" x14ac:dyDescent="0.25">
      <c r="A320" t="str">
        <f t="shared" si="4"/>
        <v>RFLeroy Jackson21</v>
      </c>
      <c r="B320">
        <v>9998</v>
      </c>
      <c r="C320">
        <v>797</v>
      </c>
      <c r="D320" t="s">
        <v>1279</v>
      </c>
      <c r="E320" t="s">
        <v>160</v>
      </c>
      <c r="F320">
        <v>0</v>
      </c>
      <c r="G320" s="10">
        <v>39136</v>
      </c>
      <c r="H320">
        <v>21</v>
      </c>
      <c r="I320" t="s">
        <v>73</v>
      </c>
      <c r="J320" t="s">
        <v>25</v>
      </c>
      <c r="K320">
        <v>170</v>
      </c>
      <c r="L320">
        <v>615</v>
      </c>
      <c r="M320">
        <v>64</v>
      </c>
      <c r="N320">
        <v>138</v>
      </c>
      <c r="O320">
        <v>29</v>
      </c>
      <c r="P320">
        <v>5</v>
      </c>
      <c r="Q320">
        <v>8</v>
      </c>
      <c r="R320">
        <v>48</v>
      </c>
      <c r="S320">
        <v>48</v>
      </c>
      <c r="T320">
        <v>161</v>
      </c>
      <c r="U320">
        <v>7</v>
      </c>
      <c r="V320">
        <v>11</v>
      </c>
      <c r="W320" s="9">
        <v>0.224</v>
      </c>
      <c r="X320" s="9">
        <v>0.28199999999999997</v>
      </c>
      <c r="Y320" s="9">
        <v>0.32700000000000001</v>
      </c>
      <c r="Z320" s="9">
        <v>0.60899999999999999</v>
      </c>
      <c r="AA320" s="9">
        <v>0.26900000000000002</v>
      </c>
      <c r="AB320" t="str">
        <f>VLOOKUP($A320,Bat!$A$4:$A$1998,1,FALSE)</f>
        <v>RFLeroy Jackson21</v>
      </c>
    </row>
    <row r="321" spans="1:28" x14ac:dyDescent="0.25">
      <c r="A321" t="str">
        <f t="shared" si="4"/>
        <v>3BJohn Wade21</v>
      </c>
      <c r="B321">
        <v>8092</v>
      </c>
      <c r="C321">
        <v>800</v>
      </c>
      <c r="D321" t="s">
        <v>213</v>
      </c>
      <c r="E321" t="s">
        <v>694</v>
      </c>
      <c r="F321">
        <v>0</v>
      </c>
      <c r="G321" s="10">
        <v>38976</v>
      </c>
      <c r="H321">
        <v>21</v>
      </c>
      <c r="I321" t="s">
        <v>76</v>
      </c>
      <c r="J321" t="s">
        <v>132</v>
      </c>
      <c r="K321">
        <v>281</v>
      </c>
      <c r="L321">
        <v>925</v>
      </c>
      <c r="M321">
        <v>147</v>
      </c>
      <c r="N321">
        <v>205</v>
      </c>
      <c r="O321">
        <v>44</v>
      </c>
      <c r="P321">
        <v>5</v>
      </c>
      <c r="Q321">
        <v>15</v>
      </c>
      <c r="R321">
        <v>105</v>
      </c>
      <c r="S321">
        <v>167</v>
      </c>
      <c r="T321">
        <v>282</v>
      </c>
      <c r="U321">
        <v>38</v>
      </c>
      <c r="V321">
        <v>12</v>
      </c>
      <c r="W321" s="9">
        <v>0.222</v>
      </c>
      <c r="X321" s="9">
        <v>0.34599999999999997</v>
      </c>
      <c r="Y321" s="9">
        <v>0.32900000000000001</v>
      </c>
      <c r="Z321" s="9">
        <v>0.67500000000000004</v>
      </c>
      <c r="AA321" s="9">
        <v>0.311</v>
      </c>
      <c r="AB321" t="str">
        <f>VLOOKUP($A321,Bat!$A$4:$A$1998,1,FALSE)</f>
        <v>3BJohn Wade21</v>
      </c>
    </row>
    <row r="322" spans="1:28" x14ac:dyDescent="0.25">
      <c r="A322" t="str">
        <f t="shared" ref="A322:A385" si="5">IF(I322="C","C-",I322)&amp;D322&amp;" "&amp;E322&amp;H322</f>
        <v>C-Jorge Ramos21</v>
      </c>
      <c r="B322">
        <v>16049</v>
      </c>
      <c r="C322">
        <v>804</v>
      </c>
      <c r="D322" t="s">
        <v>137</v>
      </c>
      <c r="E322" t="s">
        <v>207</v>
      </c>
      <c r="F322">
        <v>0</v>
      </c>
      <c r="G322">
        <v>39041</v>
      </c>
      <c r="H322">
        <v>21</v>
      </c>
      <c r="I322" t="s">
        <v>93</v>
      </c>
      <c r="J322" t="s">
        <v>132</v>
      </c>
      <c r="K322">
        <v>125</v>
      </c>
      <c r="L322">
        <v>384</v>
      </c>
      <c r="M322">
        <v>52</v>
      </c>
      <c r="N322">
        <v>88</v>
      </c>
      <c r="O322">
        <v>21</v>
      </c>
      <c r="P322">
        <v>3</v>
      </c>
      <c r="Q322">
        <v>10</v>
      </c>
      <c r="R322">
        <v>45</v>
      </c>
      <c r="S322">
        <v>55</v>
      </c>
      <c r="T322">
        <v>96</v>
      </c>
      <c r="U322">
        <v>0</v>
      </c>
      <c r="V322">
        <v>0</v>
      </c>
      <c r="W322" s="9">
        <v>0.22900000000000001</v>
      </c>
      <c r="X322" s="9">
        <v>0.33300000000000002</v>
      </c>
      <c r="Y322" s="9">
        <v>0.378</v>
      </c>
      <c r="Z322" s="9">
        <v>0.71099999999999997</v>
      </c>
      <c r="AA322" s="9">
        <v>0.32</v>
      </c>
      <c r="AB322" t="str">
        <f>VLOOKUP($A322,Bat!$A$4:$A$1998,1,FALSE)</f>
        <v>C-Jorge Ramos21</v>
      </c>
    </row>
    <row r="323" spans="1:28" x14ac:dyDescent="0.25">
      <c r="A323" t="str">
        <f t="shared" si="5"/>
        <v>RFJorge Rosário21</v>
      </c>
      <c r="B323">
        <v>8501</v>
      </c>
      <c r="C323">
        <v>806</v>
      </c>
      <c r="D323" t="s">
        <v>137</v>
      </c>
      <c r="E323" t="s">
        <v>758</v>
      </c>
      <c r="F323">
        <v>0</v>
      </c>
      <c r="G323" s="10">
        <v>39188</v>
      </c>
      <c r="H323">
        <v>21</v>
      </c>
      <c r="I323" t="s">
        <v>73</v>
      </c>
      <c r="J323" t="s">
        <v>43</v>
      </c>
      <c r="K323">
        <v>246</v>
      </c>
      <c r="L323">
        <v>853</v>
      </c>
      <c r="M323">
        <v>93</v>
      </c>
      <c r="N323">
        <v>193</v>
      </c>
      <c r="O323">
        <v>34</v>
      </c>
      <c r="P323">
        <v>1</v>
      </c>
      <c r="Q323">
        <v>11</v>
      </c>
      <c r="R323">
        <v>78</v>
      </c>
      <c r="S323">
        <v>125</v>
      </c>
      <c r="T323">
        <v>197</v>
      </c>
      <c r="U323">
        <v>8</v>
      </c>
      <c r="V323">
        <v>5</v>
      </c>
      <c r="W323" s="9">
        <v>0.22600000000000001</v>
      </c>
      <c r="X323" s="9">
        <v>0.33300000000000002</v>
      </c>
      <c r="Y323" s="9">
        <v>0.307</v>
      </c>
      <c r="Z323" s="9">
        <v>0.64</v>
      </c>
      <c r="AA323" s="9">
        <v>0.29299999999999998</v>
      </c>
      <c r="AB323" t="str">
        <f>VLOOKUP($A323,Bat!$A$4:$A$1998,1,FALSE)</f>
        <v>RFJorge Rosário21</v>
      </c>
    </row>
    <row r="324" spans="1:28" x14ac:dyDescent="0.25">
      <c r="A324" t="str">
        <f t="shared" si="5"/>
        <v>RFEric Warren21</v>
      </c>
      <c r="B324">
        <v>14698</v>
      </c>
      <c r="C324">
        <v>807</v>
      </c>
      <c r="D324" t="s">
        <v>220</v>
      </c>
      <c r="E324" t="s">
        <v>280</v>
      </c>
      <c r="F324">
        <v>0</v>
      </c>
      <c r="G324" s="10">
        <v>38930</v>
      </c>
      <c r="H324">
        <v>21</v>
      </c>
      <c r="I324" t="s">
        <v>73</v>
      </c>
      <c r="J324" t="s">
        <v>132</v>
      </c>
      <c r="K324">
        <v>287</v>
      </c>
      <c r="L324">
        <v>955</v>
      </c>
      <c r="M324">
        <v>103</v>
      </c>
      <c r="N324">
        <v>227</v>
      </c>
      <c r="O324">
        <v>31</v>
      </c>
      <c r="P324">
        <v>1</v>
      </c>
      <c r="Q324">
        <v>14</v>
      </c>
      <c r="R324">
        <v>87</v>
      </c>
      <c r="S324">
        <v>100</v>
      </c>
      <c r="T324">
        <v>206</v>
      </c>
      <c r="U324">
        <v>3</v>
      </c>
      <c r="V324">
        <v>1</v>
      </c>
      <c r="W324" s="9">
        <v>0.23799999999999999</v>
      </c>
      <c r="X324" s="9">
        <v>0.33200000000000002</v>
      </c>
      <c r="Y324" s="9">
        <v>0.316</v>
      </c>
      <c r="Z324" s="9">
        <v>0.64800000000000002</v>
      </c>
      <c r="AA324" s="9">
        <v>0.29899999999999999</v>
      </c>
      <c r="AB324" t="str">
        <f>VLOOKUP($A324,Bat!$A$4:$A$1998,1,FALSE)</f>
        <v>RFEric Warren21</v>
      </c>
    </row>
    <row r="325" spans="1:28" x14ac:dyDescent="0.25">
      <c r="A325" t="str">
        <f t="shared" si="5"/>
        <v>1BBrian Richardson23</v>
      </c>
      <c r="B325">
        <v>15231</v>
      </c>
      <c r="C325">
        <v>815</v>
      </c>
      <c r="D325" t="s">
        <v>216</v>
      </c>
      <c r="E325" t="s">
        <v>648</v>
      </c>
      <c r="F325">
        <v>0</v>
      </c>
      <c r="G325" s="10">
        <v>38252</v>
      </c>
      <c r="H325">
        <v>23</v>
      </c>
      <c r="I325" t="s">
        <v>94</v>
      </c>
      <c r="J325" t="s">
        <v>132</v>
      </c>
      <c r="K325">
        <v>175</v>
      </c>
      <c r="L325">
        <v>601</v>
      </c>
      <c r="M325">
        <v>76</v>
      </c>
      <c r="N325">
        <v>145</v>
      </c>
      <c r="O325">
        <v>25</v>
      </c>
      <c r="P325">
        <v>0</v>
      </c>
      <c r="Q325">
        <v>22</v>
      </c>
      <c r="R325">
        <v>66</v>
      </c>
      <c r="S325">
        <v>73</v>
      </c>
      <c r="T325">
        <v>147</v>
      </c>
      <c r="U325">
        <v>0</v>
      </c>
      <c r="V325">
        <v>0</v>
      </c>
      <c r="W325" s="9">
        <v>0.24099999999999999</v>
      </c>
      <c r="X325" s="9">
        <v>0.32300000000000001</v>
      </c>
      <c r="Y325" s="9">
        <v>0.39300000000000002</v>
      </c>
      <c r="Z325" s="9">
        <v>0.71599999999999997</v>
      </c>
      <c r="AA325" s="9">
        <v>0.318</v>
      </c>
      <c r="AB325" t="str">
        <f>VLOOKUP($A325,Bat!$A$4:$A$1998,1,FALSE)</f>
        <v>1BBrian Richardson23</v>
      </c>
    </row>
    <row r="326" spans="1:28" x14ac:dyDescent="0.25">
      <c r="A326" t="str">
        <f t="shared" si="5"/>
        <v>C-Peter Olson22</v>
      </c>
      <c r="B326">
        <v>7385</v>
      </c>
      <c r="C326">
        <v>816</v>
      </c>
      <c r="D326" t="s">
        <v>799</v>
      </c>
      <c r="E326" t="s">
        <v>641</v>
      </c>
      <c r="F326">
        <v>0</v>
      </c>
      <c r="G326">
        <v>38696</v>
      </c>
      <c r="H326">
        <v>22</v>
      </c>
      <c r="I326" t="s">
        <v>93</v>
      </c>
      <c r="J326" t="s">
        <v>132</v>
      </c>
      <c r="K326">
        <v>82</v>
      </c>
      <c r="L326">
        <v>243</v>
      </c>
      <c r="M326">
        <v>19</v>
      </c>
      <c r="N326">
        <v>53</v>
      </c>
      <c r="O326">
        <v>17</v>
      </c>
      <c r="P326">
        <v>0</v>
      </c>
      <c r="Q326">
        <v>3</v>
      </c>
      <c r="R326">
        <v>15</v>
      </c>
      <c r="S326">
        <v>21</v>
      </c>
      <c r="T326">
        <v>73</v>
      </c>
      <c r="U326">
        <v>0</v>
      </c>
      <c r="V326">
        <v>0</v>
      </c>
      <c r="W326" s="9">
        <v>0.218</v>
      </c>
      <c r="X326" s="9">
        <v>0.28000000000000003</v>
      </c>
      <c r="Y326" s="9">
        <v>0.32500000000000001</v>
      </c>
      <c r="Z326" s="9">
        <v>0.60499999999999998</v>
      </c>
      <c r="AA326" s="9">
        <v>0.26900000000000002</v>
      </c>
      <c r="AB326" t="str">
        <f>VLOOKUP($A326,Bat!$A$4:$A$1998,1,FALSE)</f>
        <v>C-Peter Olson22</v>
      </c>
    </row>
    <row r="327" spans="1:28" x14ac:dyDescent="0.25">
      <c r="A327" t="str">
        <f t="shared" si="5"/>
        <v>C-Keefe Wayman21</v>
      </c>
      <c r="B327">
        <v>16070</v>
      </c>
      <c r="C327">
        <v>817</v>
      </c>
      <c r="D327" t="s">
        <v>1728</v>
      </c>
      <c r="E327" t="s">
        <v>1729</v>
      </c>
      <c r="F327">
        <v>0</v>
      </c>
      <c r="G327">
        <v>38982</v>
      </c>
      <c r="H327">
        <v>21</v>
      </c>
      <c r="I327" t="s">
        <v>93</v>
      </c>
      <c r="J327" t="s">
        <v>132</v>
      </c>
      <c r="K327">
        <v>66</v>
      </c>
      <c r="L327">
        <v>176</v>
      </c>
      <c r="M327">
        <v>18</v>
      </c>
      <c r="N327">
        <v>44</v>
      </c>
      <c r="O327">
        <v>8</v>
      </c>
      <c r="P327">
        <v>0</v>
      </c>
      <c r="Q327">
        <v>3</v>
      </c>
      <c r="R327">
        <v>21</v>
      </c>
      <c r="S327">
        <v>23</v>
      </c>
      <c r="T327">
        <v>49</v>
      </c>
      <c r="U327">
        <v>0</v>
      </c>
      <c r="V327">
        <v>0</v>
      </c>
      <c r="W327" s="9">
        <v>0.25</v>
      </c>
      <c r="X327" s="9">
        <v>0.34499999999999997</v>
      </c>
      <c r="Y327" s="9">
        <v>0.34699999999999998</v>
      </c>
      <c r="Z327" s="9">
        <v>0.69099999999999995</v>
      </c>
      <c r="AA327" s="9">
        <v>0.317</v>
      </c>
      <c r="AB327" t="str">
        <f>VLOOKUP($A327,Bat!$A$4:$A$1998,1,FALSE)</f>
        <v>C-Keefe Wayman21</v>
      </c>
    </row>
    <row r="328" spans="1:28" x14ac:dyDescent="0.25">
      <c r="A328" t="str">
        <f t="shared" si="5"/>
        <v>2BKyle O'Neill23</v>
      </c>
      <c r="B328">
        <v>2014</v>
      </c>
      <c r="C328">
        <v>818</v>
      </c>
      <c r="D328" t="s">
        <v>472</v>
      </c>
      <c r="E328" t="s">
        <v>1514</v>
      </c>
      <c r="F328">
        <v>0</v>
      </c>
      <c r="G328" s="10">
        <v>38330</v>
      </c>
      <c r="H328">
        <v>23</v>
      </c>
      <c r="I328" t="s">
        <v>78</v>
      </c>
      <c r="J328" t="s">
        <v>132</v>
      </c>
      <c r="K328">
        <v>195</v>
      </c>
      <c r="L328">
        <v>676</v>
      </c>
      <c r="M328">
        <v>66</v>
      </c>
      <c r="N328">
        <v>136</v>
      </c>
      <c r="O328">
        <v>23</v>
      </c>
      <c r="P328">
        <v>3</v>
      </c>
      <c r="Q328">
        <v>1</v>
      </c>
      <c r="R328">
        <v>39</v>
      </c>
      <c r="S328">
        <v>74</v>
      </c>
      <c r="T328">
        <v>163</v>
      </c>
      <c r="U328">
        <v>17</v>
      </c>
      <c r="V328">
        <v>7</v>
      </c>
      <c r="W328" s="9">
        <v>0.20100000000000001</v>
      </c>
      <c r="X328" s="9">
        <v>0.28199999999999997</v>
      </c>
      <c r="Y328" s="9">
        <v>0.248</v>
      </c>
      <c r="Z328" s="9">
        <v>0.53100000000000003</v>
      </c>
      <c r="AA328" s="9">
        <v>0.248</v>
      </c>
      <c r="AB328" t="str">
        <f>VLOOKUP($A328,Bat!$A$4:$A$1998,1,FALSE)</f>
        <v>2BKyle O'Neill23</v>
      </c>
    </row>
    <row r="329" spans="1:28" x14ac:dyDescent="0.25">
      <c r="A329" t="str">
        <f t="shared" si="5"/>
        <v>1BSteve Roberts24</v>
      </c>
      <c r="B329">
        <v>14502</v>
      </c>
      <c r="C329">
        <v>823</v>
      </c>
      <c r="D329" t="s">
        <v>151</v>
      </c>
      <c r="E329" t="s">
        <v>391</v>
      </c>
      <c r="F329">
        <v>0</v>
      </c>
      <c r="G329" s="10">
        <v>37879</v>
      </c>
      <c r="H329">
        <v>24</v>
      </c>
      <c r="I329" t="s">
        <v>94</v>
      </c>
      <c r="J329" t="s">
        <v>132</v>
      </c>
      <c r="K329">
        <v>184</v>
      </c>
      <c r="L329">
        <v>674</v>
      </c>
      <c r="M329">
        <v>89</v>
      </c>
      <c r="N329">
        <v>162</v>
      </c>
      <c r="O329">
        <v>26</v>
      </c>
      <c r="P329">
        <v>0</v>
      </c>
      <c r="Q329">
        <v>15</v>
      </c>
      <c r="R329">
        <v>75</v>
      </c>
      <c r="S329">
        <v>90</v>
      </c>
      <c r="T329">
        <v>149</v>
      </c>
      <c r="U329">
        <v>0</v>
      </c>
      <c r="V329">
        <v>0</v>
      </c>
      <c r="W329" s="9">
        <v>0.24</v>
      </c>
      <c r="X329" s="9">
        <v>0.33200000000000002</v>
      </c>
      <c r="Y329" s="9">
        <v>0.34599999999999997</v>
      </c>
      <c r="Z329" s="9">
        <v>0.67700000000000005</v>
      </c>
      <c r="AA329" s="9">
        <v>0.30599999999999999</v>
      </c>
      <c r="AB329" t="str">
        <f>VLOOKUP($A329,Bat!$A$4:$A$1998,1,FALSE)</f>
        <v>1BSteve Roberts24</v>
      </c>
    </row>
    <row r="330" spans="1:28" x14ac:dyDescent="0.25">
      <c r="A330" t="str">
        <f t="shared" si="5"/>
        <v>1BJesse Allen21</v>
      </c>
      <c r="B330">
        <v>8961</v>
      </c>
      <c r="C330">
        <v>829</v>
      </c>
      <c r="D330" t="s">
        <v>434</v>
      </c>
      <c r="E330" t="s">
        <v>437</v>
      </c>
      <c r="F330">
        <v>0</v>
      </c>
      <c r="G330">
        <v>38975</v>
      </c>
      <c r="H330">
        <v>21</v>
      </c>
      <c r="I330" t="s">
        <v>94</v>
      </c>
      <c r="J330" t="s">
        <v>25</v>
      </c>
      <c r="K330">
        <v>4</v>
      </c>
      <c r="L330">
        <v>6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1</v>
      </c>
      <c r="T330">
        <v>0</v>
      </c>
      <c r="U330">
        <v>0</v>
      </c>
      <c r="V330">
        <v>0</v>
      </c>
      <c r="W330" s="9">
        <v>0</v>
      </c>
      <c r="X330" s="9">
        <v>0.14299999999999999</v>
      </c>
      <c r="Y330" s="9">
        <v>0</v>
      </c>
      <c r="Z330" s="9">
        <v>0.14299999999999999</v>
      </c>
      <c r="AA330" s="9">
        <v>0.10299999999999999</v>
      </c>
      <c r="AB330" t="str">
        <f>VLOOKUP($A330,Bat!$A$4:$A$1998,1,FALSE)</f>
        <v>1BJesse Allen21</v>
      </c>
    </row>
    <row r="331" spans="1:28" x14ac:dyDescent="0.25">
      <c r="A331" t="str">
        <f t="shared" si="5"/>
        <v>C-Daisuke Nakata23</v>
      </c>
      <c r="B331">
        <v>13563</v>
      </c>
      <c r="C331">
        <v>831</v>
      </c>
      <c r="D331" t="s">
        <v>1489</v>
      </c>
      <c r="E331" t="s">
        <v>1490</v>
      </c>
      <c r="F331">
        <v>0</v>
      </c>
      <c r="G331" s="10">
        <v>38202</v>
      </c>
      <c r="H331">
        <v>23</v>
      </c>
      <c r="I331" t="s">
        <v>93</v>
      </c>
      <c r="J331" t="s">
        <v>132</v>
      </c>
      <c r="K331">
        <v>128</v>
      </c>
      <c r="L331">
        <v>447</v>
      </c>
      <c r="M331">
        <v>61</v>
      </c>
      <c r="N331">
        <v>115</v>
      </c>
      <c r="O331">
        <v>22</v>
      </c>
      <c r="P331">
        <v>0</v>
      </c>
      <c r="Q331">
        <v>12</v>
      </c>
      <c r="R331">
        <v>59</v>
      </c>
      <c r="S331">
        <v>32</v>
      </c>
      <c r="T331">
        <v>130</v>
      </c>
      <c r="U331">
        <v>0</v>
      </c>
      <c r="V331">
        <v>0</v>
      </c>
      <c r="W331" s="9">
        <v>0.25700000000000001</v>
      </c>
      <c r="X331" s="9">
        <v>0.311</v>
      </c>
      <c r="Y331" s="9">
        <v>0.38700000000000001</v>
      </c>
      <c r="Z331" s="9">
        <v>0.69799999999999995</v>
      </c>
      <c r="AA331" s="9">
        <v>0.307</v>
      </c>
      <c r="AB331" t="str">
        <f>VLOOKUP($A331,Bat!$A$4:$A$1998,1,FALSE)</f>
        <v>C-Daisuke Nakata23</v>
      </c>
    </row>
    <row r="332" spans="1:28" x14ac:dyDescent="0.25">
      <c r="A332" t="str">
        <f t="shared" si="5"/>
        <v>2BJesús Colón21</v>
      </c>
      <c r="B332">
        <v>1593</v>
      </c>
      <c r="C332">
        <v>833</v>
      </c>
      <c r="D332" t="s">
        <v>152</v>
      </c>
      <c r="E332" t="s">
        <v>1101</v>
      </c>
      <c r="F332">
        <v>0</v>
      </c>
      <c r="G332" s="10">
        <v>38877</v>
      </c>
      <c r="H332">
        <v>21</v>
      </c>
      <c r="I332" t="s">
        <v>78</v>
      </c>
      <c r="J332" t="s">
        <v>132</v>
      </c>
      <c r="K332">
        <v>218</v>
      </c>
      <c r="L332">
        <v>587</v>
      </c>
      <c r="M332">
        <v>68</v>
      </c>
      <c r="N332">
        <v>113</v>
      </c>
      <c r="O332">
        <v>16</v>
      </c>
      <c r="P332">
        <v>5</v>
      </c>
      <c r="Q332">
        <v>7</v>
      </c>
      <c r="R332">
        <v>43</v>
      </c>
      <c r="S332">
        <v>70</v>
      </c>
      <c r="T332">
        <v>179</v>
      </c>
      <c r="U332">
        <v>21</v>
      </c>
      <c r="V332">
        <v>5</v>
      </c>
      <c r="W332" s="9">
        <v>0.193</v>
      </c>
      <c r="X332" s="9">
        <v>0.27800000000000002</v>
      </c>
      <c r="Y332" s="9">
        <v>0.27300000000000002</v>
      </c>
      <c r="Z332" s="9">
        <v>0.55000000000000004</v>
      </c>
      <c r="AA332" s="9">
        <v>0.251</v>
      </c>
      <c r="AB332" t="str">
        <f>VLOOKUP($A332,Bat!$A$4:$A$1998,1,FALSE)</f>
        <v>2BJesús Colón21</v>
      </c>
    </row>
    <row r="333" spans="1:28" x14ac:dyDescent="0.25">
      <c r="A333" t="str">
        <f t="shared" si="5"/>
        <v>1BJosé Romero21</v>
      </c>
      <c r="B333">
        <v>14517</v>
      </c>
      <c r="C333">
        <v>835</v>
      </c>
      <c r="D333" t="s">
        <v>150</v>
      </c>
      <c r="E333" t="s">
        <v>1603</v>
      </c>
      <c r="F333">
        <v>0</v>
      </c>
      <c r="G333" s="10">
        <v>39083</v>
      </c>
      <c r="H333">
        <v>21</v>
      </c>
      <c r="I333" t="s">
        <v>94</v>
      </c>
      <c r="J333" t="s">
        <v>132</v>
      </c>
      <c r="K333">
        <v>269</v>
      </c>
      <c r="L333">
        <v>940</v>
      </c>
      <c r="M333">
        <v>133</v>
      </c>
      <c r="N333">
        <v>229</v>
      </c>
      <c r="O333">
        <v>32</v>
      </c>
      <c r="P333">
        <v>0</v>
      </c>
      <c r="Q333">
        <v>26</v>
      </c>
      <c r="R333">
        <v>144</v>
      </c>
      <c r="S333">
        <v>122</v>
      </c>
      <c r="T333">
        <v>218</v>
      </c>
      <c r="U333">
        <v>1</v>
      </c>
      <c r="V333">
        <v>1</v>
      </c>
      <c r="W333" s="9">
        <v>0.24399999999999999</v>
      </c>
      <c r="X333" s="9">
        <v>0.33100000000000002</v>
      </c>
      <c r="Y333" s="9">
        <v>0.36099999999999999</v>
      </c>
      <c r="Z333" s="9">
        <v>0.69199999999999995</v>
      </c>
      <c r="AA333" s="9">
        <v>0.31</v>
      </c>
      <c r="AB333" t="str">
        <f>VLOOKUP($A333,Bat!$A$4:$A$1998,1,FALSE)</f>
        <v>1BJosé Romero21</v>
      </c>
    </row>
    <row r="334" spans="1:28" x14ac:dyDescent="0.25">
      <c r="A334" t="str">
        <f t="shared" si="5"/>
        <v>LFOliver Gabriel23</v>
      </c>
      <c r="B334">
        <v>13576</v>
      </c>
      <c r="C334">
        <v>839</v>
      </c>
      <c r="D334" t="s">
        <v>512</v>
      </c>
      <c r="E334" t="s">
        <v>263</v>
      </c>
      <c r="F334">
        <v>0</v>
      </c>
      <c r="G334">
        <v>38462</v>
      </c>
      <c r="H334">
        <v>23</v>
      </c>
      <c r="I334" t="s">
        <v>55</v>
      </c>
      <c r="J334" t="s">
        <v>43</v>
      </c>
      <c r="K334">
        <v>6</v>
      </c>
      <c r="L334">
        <v>3</v>
      </c>
      <c r="M334">
        <v>0</v>
      </c>
      <c r="N334">
        <v>1</v>
      </c>
      <c r="O334">
        <v>0</v>
      </c>
      <c r="P334">
        <v>0</v>
      </c>
      <c r="Q334">
        <v>0</v>
      </c>
      <c r="R334">
        <v>0</v>
      </c>
      <c r="S334">
        <v>1</v>
      </c>
      <c r="T334">
        <v>0</v>
      </c>
      <c r="U334">
        <v>0</v>
      </c>
      <c r="V334">
        <v>0</v>
      </c>
      <c r="W334" s="9">
        <v>0.33300000000000002</v>
      </c>
      <c r="X334" s="9">
        <v>0.6</v>
      </c>
      <c r="Y334" s="9">
        <v>0.33300000000000002</v>
      </c>
      <c r="Z334" s="9">
        <v>0.93300000000000005</v>
      </c>
      <c r="AA334" s="9">
        <v>0.47399999999999998</v>
      </c>
      <c r="AB334" t="str">
        <f>VLOOKUP($A334,Bat!$A$4:$A$1998,1,FALSE)</f>
        <v>LFOliver Gabriel23</v>
      </c>
    </row>
    <row r="335" spans="1:28" x14ac:dyDescent="0.25">
      <c r="A335" t="str">
        <f t="shared" si="5"/>
        <v>1BGary Moore21</v>
      </c>
      <c r="B335">
        <v>8121</v>
      </c>
      <c r="C335">
        <v>840</v>
      </c>
      <c r="D335" t="s">
        <v>433</v>
      </c>
      <c r="E335" t="s">
        <v>275</v>
      </c>
      <c r="F335">
        <v>2000000</v>
      </c>
      <c r="G335">
        <v>39100</v>
      </c>
      <c r="H335">
        <v>21</v>
      </c>
      <c r="I335" t="s">
        <v>94</v>
      </c>
      <c r="J335" t="s">
        <v>43</v>
      </c>
      <c r="K335">
        <v>3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 s="9">
        <v>0</v>
      </c>
      <c r="X335" s="9">
        <v>0</v>
      </c>
      <c r="Y335" s="9">
        <v>0</v>
      </c>
      <c r="Z335" s="9">
        <v>0</v>
      </c>
      <c r="AA335" s="9">
        <v>0</v>
      </c>
      <c r="AB335" t="str">
        <f>VLOOKUP($A335,Bat!$A$4:$A$1998,1,FALSE)</f>
        <v>1BGary Moore21</v>
      </c>
    </row>
    <row r="336" spans="1:28" x14ac:dyDescent="0.25">
      <c r="A336" t="str">
        <f t="shared" si="5"/>
        <v>RFWilson Portillo21</v>
      </c>
      <c r="B336">
        <v>4586</v>
      </c>
      <c r="C336">
        <v>841</v>
      </c>
      <c r="D336" t="s">
        <v>172</v>
      </c>
      <c r="E336" t="s">
        <v>1561</v>
      </c>
      <c r="F336">
        <v>0</v>
      </c>
      <c r="G336" s="10">
        <v>38944</v>
      </c>
      <c r="H336">
        <v>21</v>
      </c>
      <c r="I336" t="s">
        <v>73</v>
      </c>
      <c r="J336" t="s">
        <v>132</v>
      </c>
      <c r="K336">
        <v>210</v>
      </c>
      <c r="L336">
        <v>744</v>
      </c>
      <c r="M336">
        <v>68</v>
      </c>
      <c r="N336">
        <v>137</v>
      </c>
      <c r="O336">
        <v>30</v>
      </c>
      <c r="P336">
        <v>1</v>
      </c>
      <c r="Q336">
        <v>6</v>
      </c>
      <c r="R336">
        <v>46</v>
      </c>
      <c r="S336">
        <v>79</v>
      </c>
      <c r="T336">
        <v>220</v>
      </c>
      <c r="U336">
        <v>24</v>
      </c>
      <c r="V336">
        <v>10</v>
      </c>
      <c r="W336" s="9">
        <v>0.184</v>
      </c>
      <c r="X336" s="9">
        <v>0.27100000000000002</v>
      </c>
      <c r="Y336" s="9">
        <v>0.251</v>
      </c>
      <c r="Z336" s="9">
        <v>0.52200000000000002</v>
      </c>
      <c r="AA336" s="9">
        <v>0.24199999999999999</v>
      </c>
      <c r="AB336" t="str">
        <f>VLOOKUP($A336,Bat!$A$4:$A$1998,1,FALSE)</f>
        <v>RFWilson Portillo21</v>
      </c>
    </row>
    <row r="337" spans="1:28" x14ac:dyDescent="0.25">
      <c r="A337" t="str">
        <f t="shared" si="5"/>
        <v>2BClaudio Alemán18</v>
      </c>
      <c r="B337">
        <v>1816</v>
      </c>
      <c r="C337">
        <v>848</v>
      </c>
      <c r="D337" t="s">
        <v>906</v>
      </c>
      <c r="E337" t="s">
        <v>907</v>
      </c>
      <c r="F337">
        <v>0</v>
      </c>
      <c r="G337" s="10">
        <v>40145</v>
      </c>
      <c r="H337">
        <v>18</v>
      </c>
      <c r="I337" t="s">
        <v>78</v>
      </c>
      <c r="J337" t="s">
        <v>132</v>
      </c>
      <c r="K337">
        <v>213</v>
      </c>
      <c r="L337">
        <v>859</v>
      </c>
      <c r="M337">
        <v>82</v>
      </c>
      <c r="N337">
        <v>175</v>
      </c>
      <c r="O337">
        <v>33</v>
      </c>
      <c r="P337">
        <v>6</v>
      </c>
      <c r="Q337">
        <v>9</v>
      </c>
      <c r="R337">
        <v>46</v>
      </c>
      <c r="S337">
        <v>68</v>
      </c>
      <c r="T337">
        <v>205</v>
      </c>
      <c r="U337">
        <v>10</v>
      </c>
      <c r="V337">
        <v>9</v>
      </c>
      <c r="W337" s="9">
        <v>0.20399999999999999</v>
      </c>
      <c r="X337" s="9">
        <v>0.26800000000000002</v>
      </c>
      <c r="Y337" s="9">
        <v>0.28699999999999998</v>
      </c>
      <c r="Z337" s="9">
        <v>0.55600000000000005</v>
      </c>
      <c r="AA337" s="9">
        <v>0.25</v>
      </c>
      <c r="AB337" t="str">
        <f>VLOOKUP($A337,Bat!$A$4:$A$1998,1,FALSE)</f>
        <v>2BClaudio Alemán18</v>
      </c>
    </row>
    <row r="338" spans="1:28" x14ac:dyDescent="0.25">
      <c r="A338" t="str">
        <f t="shared" si="5"/>
        <v>3BJason Corbett18</v>
      </c>
      <c r="B338">
        <v>6905</v>
      </c>
      <c r="C338">
        <v>849</v>
      </c>
      <c r="D338" t="s">
        <v>195</v>
      </c>
      <c r="E338" t="s">
        <v>613</v>
      </c>
      <c r="F338">
        <v>0</v>
      </c>
      <c r="G338" s="10">
        <v>40206</v>
      </c>
      <c r="H338">
        <v>18</v>
      </c>
      <c r="I338" t="s">
        <v>76</v>
      </c>
      <c r="J338" t="s">
        <v>132</v>
      </c>
      <c r="K338">
        <v>201</v>
      </c>
      <c r="L338">
        <v>708</v>
      </c>
      <c r="M338">
        <v>67</v>
      </c>
      <c r="N338">
        <v>126</v>
      </c>
      <c r="O338">
        <v>21</v>
      </c>
      <c r="P338">
        <v>1</v>
      </c>
      <c r="Q338">
        <v>30</v>
      </c>
      <c r="R338">
        <v>73</v>
      </c>
      <c r="S338">
        <v>53</v>
      </c>
      <c r="T338">
        <v>262</v>
      </c>
      <c r="U338">
        <v>3</v>
      </c>
      <c r="V338">
        <v>0</v>
      </c>
      <c r="W338" s="9">
        <v>0.17799999999999999</v>
      </c>
      <c r="X338" s="9">
        <v>0.23599999999999999</v>
      </c>
      <c r="Y338" s="9">
        <v>0.33800000000000002</v>
      </c>
      <c r="Z338" s="9">
        <v>0.57399999999999995</v>
      </c>
      <c r="AA338" s="9">
        <v>0.251</v>
      </c>
      <c r="AB338" t="str">
        <f>VLOOKUP($A338,Bat!$A$4:$A$1998,1,FALSE)</f>
        <v>3BJason Corbett18</v>
      </c>
    </row>
    <row r="339" spans="1:28" x14ac:dyDescent="0.25">
      <c r="A339" t="str">
        <f t="shared" si="5"/>
        <v>LFGreg Myers23</v>
      </c>
      <c r="B339">
        <v>15251</v>
      </c>
      <c r="C339">
        <v>850</v>
      </c>
      <c r="D339" t="s">
        <v>177</v>
      </c>
      <c r="E339" t="s">
        <v>546</v>
      </c>
      <c r="F339">
        <v>0</v>
      </c>
      <c r="G339">
        <v>38191</v>
      </c>
      <c r="H339">
        <v>23</v>
      </c>
      <c r="I339" t="s">
        <v>55</v>
      </c>
      <c r="J339" t="s">
        <v>132</v>
      </c>
      <c r="K339">
        <v>143</v>
      </c>
      <c r="L339">
        <v>436</v>
      </c>
      <c r="M339">
        <v>41</v>
      </c>
      <c r="N339">
        <v>80</v>
      </c>
      <c r="O339">
        <v>15</v>
      </c>
      <c r="P339">
        <v>3</v>
      </c>
      <c r="Q339">
        <v>1</v>
      </c>
      <c r="R339">
        <v>18</v>
      </c>
      <c r="S339">
        <v>51</v>
      </c>
      <c r="T339">
        <v>93</v>
      </c>
      <c r="U339">
        <v>9</v>
      </c>
      <c r="V339">
        <v>3</v>
      </c>
      <c r="W339" s="9">
        <v>0.183</v>
      </c>
      <c r="X339" s="9">
        <v>0.27300000000000002</v>
      </c>
      <c r="Y339" s="9">
        <v>0.23799999999999999</v>
      </c>
      <c r="Z339" s="9">
        <v>0.51100000000000001</v>
      </c>
      <c r="AA339" s="9">
        <v>0.24199999999999999</v>
      </c>
      <c r="AB339" t="str">
        <f>VLOOKUP($A339,Bat!$A$4:$A$1998,1,FALSE)</f>
        <v>LFGreg Myers23</v>
      </c>
    </row>
    <row r="340" spans="1:28" x14ac:dyDescent="0.25">
      <c r="A340" t="str">
        <f t="shared" si="5"/>
        <v>1BCésar Martínez21</v>
      </c>
      <c r="B340">
        <v>9070</v>
      </c>
      <c r="C340">
        <v>851</v>
      </c>
      <c r="D340" t="s">
        <v>215</v>
      </c>
      <c r="E340" t="s">
        <v>205</v>
      </c>
      <c r="F340">
        <v>2600000</v>
      </c>
      <c r="G340">
        <v>39090</v>
      </c>
      <c r="H340">
        <v>21</v>
      </c>
      <c r="I340" t="s">
        <v>94</v>
      </c>
      <c r="J340" t="s">
        <v>132</v>
      </c>
      <c r="K340">
        <v>97</v>
      </c>
      <c r="L340">
        <v>326</v>
      </c>
      <c r="M340">
        <v>23</v>
      </c>
      <c r="N340">
        <v>56</v>
      </c>
      <c r="O340">
        <v>9</v>
      </c>
      <c r="P340">
        <v>0</v>
      </c>
      <c r="Q340">
        <v>7</v>
      </c>
      <c r="R340">
        <v>34</v>
      </c>
      <c r="S340">
        <v>41</v>
      </c>
      <c r="T340">
        <v>86</v>
      </c>
      <c r="U340">
        <v>1</v>
      </c>
      <c r="V340">
        <v>0</v>
      </c>
      <c r="W340" s="9">
        <v>0.17199999999999999</v>
      </c>
      <c r="X340" s="9">
        <v>0.26400000000000001</v>
      </c>
      <c r="Y340" s="9">
        <v>0.26400000000000001</v>
      </c>
      <c r="Z340" s="9">
        <v>0.52800000000000002</v>
      </c>
      <c r="AA340" s="9">
        <v>0.245</v>
      </c>
      <c r="AB340" t="str">
        <f>VLOOKUP($A340,Bat!$A$4:$A$1998,1,FALSE)</f>
        <v>1BCésar Martínez21</v>
      </c>
    </row>
    <row r="341" spans="1:28" x14ac:dyDescent="0.25">
      <c r="A341" t="str">
        <f t="shared" si="5"/>
        <v>1BRicardo Sánchez22</v>
      </c>
      <c r="B341">
        <v>6122</v>
      </c>
      <c r="C341">
        <v>853</v>
      </c>
      <c r="D341" t="s">
        <v>201</v>
      </c>
      <c r="E341" t="s">
        <v>204</v>
      </c>
      <c r="F341">
        <v>0</v>
      </c>
      <c r="G341">
        <v>38508</v>
      </c>
      <c r="H341">
        <v>22</v>
      </c>
      <c r="I341" t="s">
        <v>94</v>
      </c>
      <c r="J341" t="s">
        <v>43</v>
      </c>
      <c r="K341">
        <v>2</v>
      </c>
      <c r="L341">
        <v>2</v>
      </c>
      <c r="M341">
        <v>0</v>
      </c>
      <c r="N341">
        <v>1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 s="9">
        <v>0.5</v>
      </c>
      <c r="X341" s="9">
        <v>0.5</v>
      </c>
      <c r="Y341" s="9">
        <v>0.5</v>
      </c>
      <c r="Z341" s="9">
        <v>1</v>
      </c>
      <c r="AA341" s="9">
        <v>0.45</v>
      </c>
      <c r="AB341" t="str">
        <f>VLOOKUP($A341,Bat!$A$4:$A$1998,1,FALSE)</f>
        <v>1BRicardo Sánchez22</v>
      </c>
    </row>
    <row r="342" spans="1:28" x14ac:dyDescent="0.25">
      <c r="A342" t="str">
        <f t="shared" si="5"/>
        <v>RFJorge Torres21</v>
      </c>
      <c r="B342">
        <v>8393</v>
      </c>
      <c r="C342">
        <v>855</v>
      </c>
      <c r="D342" t="s">
        <v>137</v>
      </c>
      <c r="E342" t="s">
        <v>283</v>
      </c>
      <c r="F342">
        <v>0</v>
      </c>
      <c r="G342" s="10">
        <v>38902</v>
      </c>
      <c r="H342">
        <v>21</v>
      </c>
      <c r="I342" t="s">
        <v>73</v>
      </c>
      <c r="J342" t="s">
        <v>132</v>
      </c>
      <c r="K342">
        <v>279</v>
      </c>
      <c r="L342">
        <v>1018</v>
      </c>
      <c r="M342">
        <v>106</v>
      </c>
      <c r="N342">
        <v>242</v>
      </c>
      <c r="O342">
        <v>49</v>
      </c>
      <c r="P342">
        <v>7</v>
      </c>
      <c r="Q342">
        <v>1</v>
      </c>
      <c r="R342">
        <v>89</v>
      </c>
      <c r="S342">
        <v>61</v>
      </c>
      <c r="T342">
        <v>158</v>
      </c>
      <c r="U342">
        <v>26</v>
      </c>
      <c r="V342">
        <v>10</v>
      </c>
      <c r="W342" s="9">
        <v>0.23799999999999999</v>
      </c>
      <c r="X342" s="9">
        <v>0.28399999999999997</v>
      </c>
      <c r="Y342" s="9">
        <v>0.30299999999999999</v>
      </c>
      <c r="Z342" s="9">
        <v>0.58599999999999997</v>
      </c>
      <c r="AA342" s="9">
        <v>0.26500000000000001</v>
      </c>
      <c r="AB342" t="str">
        <f>VLOOKUP($A342,Bat!$A$4:$A$1998,1,FALSE)</f>
        <v>RFJorge Torres21</v>
      </c>
    </row>
    <row r="343" spans="1:28" x14ac:dyDescent="0.25">
      <c r="A343" t="str">
        <f t="shared" si="5"/>
        <v>RFBrad Rains22</v>
      </c>
      <c r="B343">
        <v>15990</v>
      </c>
      <c r="C343">
        <v>856</v>
      </c>
      <c r="D343" t="s">
        <v>576</v>
      </c>
      <c r="E343" t="s">
        <v>1570</v>
      </c>
      <c r="F343">
        <v>0</v>
      </c>
      <c r="G343">
        <v>38824</v>
      </c>
      <c r="H343">
        <v>22</v>
      </c>
      <c r="I343" t="s">
        <v>73</v>
      </c>
      <c r="J343" t="s">
        <v>132</v>
      </c>
      <c r="K343">
        <v>95</v>
      </c>
      <c r="L343">
        <v>258</v>
      </c>
      <c r="M343">
        <v>24</v>
      </c>
      <c r="N343">
        <v>59</v>
      </c>
      <c r="O343">
        <v>17</v>
      </c>
      <c r="P343">
        <v>0</v>
      </c>
      <c r="Q343">
        <v>5</v>
      </c>
      <c r="R343">
        <v>22</v>
      </c>
      <c r="S343">
        <v>25</v>
      </c>
      <c r="T343">
        <v>74</v>
      </c>
      <c r="U343">
        <v>0</v>
      </c>
      <c r="V343">
        <v>0</v>
      </c>
      <c r="W343" s="9">
        <v>0.22900000000000001</v>
      </c>
      <c r="X343" s="9">
        <v>0.30099999999999999</v>
      </c>
      <c r="Y343" s="9">
        <v>0.35299999999999998</v>
      </c>
      <c r="Z343" s="9">
        <v>0.65300000000000002</v>
      </c>
      <c r="AA343" s="9">
        <v>0.29199999999999998</v>
      </c>
      <c r="AB343" t="str">
        <f>VLOOKUP($A343,Bat!$A$4:$A$1998,1,FALSE)</f>
        <v>RFBrad Rains22</v>
      </c>
    </row>
    <row r="344" spans="1:28" x14ac:dyDescent="0.25">
      <c r="A344" t="str">
        <f t="shared" si="5"/>
        <v>3BDonald Huggins22</v>
      </c>
      <c r="B344">
        <v>8211</v>
      </c>
      <c r="C344">
        <v>857</v>
      </c>
      <c r="D344" t="s">
        <v>139</v>
      </c>
      <c r="E344" t="s">
        <v>1260</v>
      </c>
      <c r="F344">
        <v>0</v>
      </c>
      <c r="G344" s="10">
        <v>38520</v>
      </c>
      <c r="H344">
        <v>22</v>
      </c>
      <c r="I344" t="s">
        <v>76</v>
      </c>
      <c r="J344" t="s">
        <v>132</v>
      </c>
      <c r="K344">
        <v>270</v>
      </c>
      <c r="L344">
        <v>1057</v>
      </c>
      <c r="M344">
        <v>139</v>
      </c>
      <c r="N344">
        <v>221</v>
      </c>
      <c r="O344">
        <v>30</v>
      </c>
      <c r="P344">
        <v>9</v>
      </c>
      <c r="Q344">
        <v>24</v>
      </c>
      <c r="R344">
        <v>98</v>
      </c>
      <c r="S344">
        <v>70</v>
      </c>
      <c r="T344">
        <v>284</v>
      </c>
      <c r="U344">
        <v>49</v>
      </c>
      <c r="V344">
        <v>5</v>
      </c>
      <c r="W344" s="9">
        <v>0.20899999999999999</v>
      </c>
      <c r="X344" s="9">
        <v>0.26700000000000002</v>
      </c>
      <c r="Y344" s="9">
        <v>0.32300000000000001</v>
      </c>
      <c r="Z344" s="9">
        <v>0.59</v>
      </c>
      <c r="AA344" s="9">
        <v>0.25800000000000001</v>
      </c>
      <c r="AB344" t="str">
        <f>VLOOKUP($A344,Bat!$A$4:$A$1998,1,FALSE)</f>
        <v>3BDonald Huggins22</v>
      </c>
    </row>
    <row r="345" spans="1:28" x14ac:dyDescent="0.25">
      <c r="A345" t="str">
        <f t="shared" si="5"/>
        <v>1BGerald Cross21</v>
      </c>
      <c r="B345">
        <v>14521</v>
      </c>
      <c r="C345">
        <v>858</v>
      </c>
      <c r="D345" t="s">
        <v>421</v>
      </c>
      <c r="E345" t="s">
        <v>577</v>
      </c>
      <c r="F345">
        <v>0</v>
      </c>
      <c r="G345">
        <v>38908</v>
      </c>
      <c r="H345">
        <v>21</v>
      </c>
      <c r="I345" t="s">
        <v>94</v>
      </c>
      <c r="J345" t="s">
        <v>43</v>
      </c>
      <c r="K345">
        <v>9</v>
      </c>
      <c r="L345">
        <v>8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1</v>
      </c>
      <c r="U345">
        <v>0</v>
      </c>
      <c r="V345">
        <v>0</v>
      </c>
      <c r="W345" s="9">
        <v>0</v>
      </c>
      <c r="X345" s="9">
        <v>0</v>
      </c>
      <c r="Y345" s="9">
        <v>0</v>
      </c>
      <c r="Z345" s="9">
        <v>0</v>
      </c>
      <c r="AA345" s="9">
        <v>0</v>
      </c>
      <c r="AB345" t="str">
        <f>VLOOKUP($A345,Bat!$A$4:$A$1998,1,FALSE)</f>
        <v>1BGerald Cross21</v>
      </c>
    </row>
    <row r="346" spans="1:28" x14ac:dyDescent="0.25">
      <c r="A346" t="str">
        <f t="shared" si="5"/>
        <v>1BRaúl Martínez22</v>
      </c>
      <c r="B346">
        <v>13637</v>
      </c>
      <c r="C346">
        <v>863</v>
      </c>
      <c r="D346" t="s">
        <v>233</v>
      </c>
      <c r="E346" t="s">
        <v>205</v>
      </c>
      <c r="F346">
        <v>0</v>
      </c>
      <c r="G346">
        <v>38507</v>
      </c>
      <c r="H346">
        <v>22</v>
      </c>
      <c r="I346" t="s">
        <v>94</v>
      </c>
      <c r="J346" t="s">
        <v>43</v>
      </c>
      <c r="K346">
        <v>54</v>
      </c>
      <c r="L346">
        <v>203</v>
      </c>
      <c r="M346">
        <v>13</v>
      </c>
      <c r="N346">
        <v>33</v>
      </c>
      <c r="O346">
        <v>6</v>
      </c>
      <c r="P346">
        <v>0</v>
      </c>
      <c r="Q346">
        <v>1</v>
      </c>
      <c r="R346">
        <v>12</v>
      </c>
      <c r="S346">
        <v>23</v>
      </c>
      <c r="T346">
        <v>59</v>
      </c>
      <c r="U346">
        <v>0</v>
      </c>
      <c r="V346">
        <v>0</v>
      </c>
      <c r="W346" s="9">
        <v>0.16300000000000001</v>
      </c>
      <c r="X346" s="9">
        <v>0.249</v>
      </c>
      <c r="Y346" s="9">
        <v>0.20699999999999999</v>
      </c>
      <c r="Z346" s="9">
        <v>0.45600000000000002</v>
      </c>
      <c r="AA346" s="9">
        <v>0.216</v>
      </c>
      <c r="AB346" t="str">
        <f>VLOOKUP($A346,Bat!$A$4:$A$1998,1,FALSE)</f>
        <v>1BRaúl Martínez22</v>
      </c>
    </row>
    <row r="347" spans="1:28" x14ac:dyDescent="0.25">
      <c r="A347" t="str">
        <f t="shared" si="5"/>
        <v>2BBuck Evans24</v>
      </c>
      <c r="B347">
        <v>1937</v>
      </c>
      <c r="C347">
        <v>865</v>
      </c>
      <c r="D347" t="s">
        <v>673</v>
      </c>
      <c r="E347" t="s">
        <v>1151</v>
      </c>
      <c r="F347">
        <v>0</v>
      </c>
      <c r="G347" s="10">
        <v>37836</v>
      </c>
      <c r="H347">
        <v>24</v>
      </c>
      <c r="I347" t="s">
        <v>78</v>
      </c>
      <c r="J347" t="s">
        <v>132</v>
      </c>
      <c r="K347">
        <v>179</v>
      </c>
      <c r="L347">
        <v>627</v>
      </c>
      <c r="M347">
        <v>71</v>
      </c>
      <c r="N347">
        <v>143</v>
      </c>
      <c r="O347">
        <v>16</v>
      </c>
      <c r="P347">
        <v>3</v>
      </c>
      <c r="Q347">
        <v>1</v>
      </c>
      <c r="R347">
        <v>47</v>
      </c>
      <c r="S347">
        <v>66</v>
      </c>
      <c r="T347">
        <v>114</v>
      </c>
      <c r="U347">
        <v>16</v>
      </c>
      <c r="V347">
        <v>11</v>
      </c>
      <c r="W347" s="9">
        <v>0.22800000000000001</v>
      </c>
      <c r="X347" s="9">
        <v>0.30499999999999999</v>
      </c>
      <c r="Y347" s="9">
        <v>0.26800000000000002</v>
      </c>
      <c r="Z347" s="9">
        <v>0.57299999999999995</v>
      </c>
      <c r="AA347" s="9">
        <v>0.26600000000000001</v>
      </c>
      <c r="AB347" t="str">
        <f>VLOOKUP($A347,Bat!$A$4:$A$1998,1,FALSE)</f>
        <v>2BBuck Evans24</v>
      </c>
    </row>
    <row r="348" spans="1:28" x14ac:dyDescent="0.25">
      <c r="A348" t="str">
        <f t="shared" si="5"/>
        <v>1BCharles Tinker23</v>
      </c>
      <c r="B348">
        <v>13661</v>
      </c>
      <c r="C348">
        <v>868</v>
      </c>
      <c r="D348" t="s">
        <v>578</v>
      </c>
      <c r="E348" t="s">
        <v>1694</v>
      </c>
      <c r="F348">
        <v>0</v>
      </c>
      <c r="G348">
        <v>38413</v>
      </c>
      <c r="H348">
        <v>23</v>
      </c>
      <c r="I348" t="s">
        <v>94</v>
      </c>
      <c r="J348" t="s">
        <v>43</v>
      </c>
      <c r="K348">
        <v>8</v>
      </c>
      <c r="L348">
        <v>29</v>
      </c>
      <c r="M348">
        <v>1</v>
      </c>
      <c r="N348">
        <v>4</v>
      </c>
      <c r="O348">
        <v>1</v>
      </c>
      <c r="P348">
        <v>0</v>
      </c>
      <c r="Q348">
        <v>0</v>
      </c>
      <c r="R348">
        <v>0</v>
      </c>
      <c r="S348">
        <v>6</v>
      </c>
      <c r="T348">
        <v>9</v>
      </c>
      <c r="U348">
        <v>0</v>
      </c>
      <c r="V348">
        <v>0</v>
      </c>
      <c r="W348" s="9">
        <v>0.13800000000000001</v>
      </c>
      <c r="X348" s="9">
        <v>0.28599999999999998</v>
      </c>
      <c r="Y348" s="9">
        <v>0.17199999999999999</v>
      </c>
      <c r="Z348" s="9">
        <v>0.45800000000000002</v>
      </c>
      <c r="AA348" s="9">
        <v>0.23599999999999999</v>
      </c>
      <c r="AB348" t="str">
        <f>VLOOKUP($A348,Bat!$A$4:$A$1998,1,FALSE)</f>
        <v>1BCharles Tinker23</v>
      </c>
    </row>
    <row r="349" spans="1:28" x14ac:dyDescent="0.25">
      <c r="A349" t="str">
        <f t="shared" si="5"/>
        <v>3BRon Kramer23</v>
      </c>
      <c r="B349">
        <v>15289</v>
      </c>
      <c r="C349">
        <v>872</v>
      </c>
      <c r="D349" t="s">
        <v>155</v>
      </c>
      <c r="E349" t="s">
        <v>1332</v>
      </c>
      <c r="F349">
        <v>0</v>
      </c>
      <c r="G349">
        <v>38457</v>
      </c>
      <c r="H349">
        <v>23</v>
      </c>
      <c r="I349" t="s">
        <v>76</v>
      </c>
      <c r="J349" t="s">
        <v>132</v>
      </c>
      <c r="K349">
        <v>60</v>
      </c>
      <c r="L349">
        <v>158</v>
      </c>
      <c r="M349">
        <v>17</v>
      </c>
      <c r="N349">
        <v>35</v>
      </c>
      <c r="O349">
        <v>5</v>
      </c>
      <c r="P349">
        <v>2</v>
      </c>
      <c r="Q349">
        <v>1</v>
      </c>
      <c r="R349">
        <v>11</v>
      </c>
      <c r="S349">
        <v>14</v>
      </c>
      <c r="T349">
        <v>42</v>
      </c>
      <c r="U349">
        <v>3</v>
      </c>
      <c r="V349">
        <v>2</v>
      </c>
      <c r="W349" s="9">
        <v>0.222</v>
      </c>
      <c r="X349" s="9">
        <v>0.28000000000000003</v>
      </c>
      <c r="Y349" s="9">
        <v>0.29699999999999999</v>
      </c>
      <c r="Z349" s="9">
        <v>0.57799999999999996</v>
      </c>
      <c r="AA349" s="9">
        <v>0.252</v>
      </c>
      <c r="AB349" t="str">
        <f>VLOOKUP($A349,Bat!$A$4:$A$1998,1,FALSE)</f>
        <v>3BRon Kramer23</v>
      </c>
    </row>
    <row r="350" spans="1:28" x14ac:dyDescent="0.25">
      <c r="A350" t="str">
        <f t="shared" si="5"/>
        <v>1BMáximo Moreno22</v>
      </c>
      <c r="B350">
        <v>13283</v>
      </c>
      <c r="C350">
        <v>873</v>
      </c>
      <c r="D350" t="s">
        <v>537</v>
      </c>
      <c r="E350" t="s">
        <v>774</v>
      </c>
      <c r="F350">
        <v>0</v>
      </c>
      <c r="G350">
        <v>38646</v>
      </c>
      <c r="H350">
        <v>22</v>
      </c>
      <c r="I350" t="s">
        <v>94</v>
      </c>
      <c r="J350" t="s">
        <v>43</v>
      </c>
      <c r="K350">
        <v>7</v>
      </c>
      <c r="L350">
        <v>4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2</v>
      </c>
      <c r="U350">
        <v>0</v>
      </c>
      <c r="V350">
        <v>0</v>
      </c>
      <c r="W350" s="9">
        <v>0</v>
      </c>
      <c r="X350" s="9">
        <v>0</v>
      </c>
      <c r="Y350" s="9">
        <v>0</v>
      </c>
      <c r="Z350" s="9">
        <v>0</v>
      </c>
      <c r="AA350" s="9">
        <v>0</v>
      </c>
      <c r="AB350" t="str">
        <f>VLOOKUP($A350,Bat!$A$4:$A$1998,1,FALSE)</f>
        <v>1BMáximo Moreno22</v>
      </c>
    </row>
    <row r="351" spans="1:28" x14ac:dyDescent="0.25">
      <c r="A351" t="str">
        <f t="shared" si="5"/>
        <v>C-Glenn Sutton21</v>
      </c>
      <c r="B351">
        <v>1985</v>
      </c>
      <c r="C351">
        <v>875</v>
      </c>
      <c r="D351" t="s">
        <v>511</v>
      </c>
      <c r="E351" t="s">
        <v>494</v>
      </c>
      <c r="F351">
        <v>0</v>
      </c>
      <c r="G351">
        <v>38876</v>
      </c>
      <c r="H351">
        <v>21</v>
      </c>
      <c r="I351" t="s">
        <v>93</v>
      </c>
      <c r="J351" t="s">
        <v>132</v>
      </c>
      <c r="K351">
        <v>122</v>
      </c>
      <c r="L351">
        <v>399</v>
      </c>
      <c r="M351">
        <v>34</v>
      </c>
      <c r="N351">
        <v>77</v>
      </c>
      <c r="O351">
        <v>14</v>
      </c>
      <c r="P351">
        <v>1</v>
      </c>
      <c r="Q351">
        <v>8</v>
      </c>
      <c r="R351">
        <v>42</v>
      </c>
      <c r="S351">
        <v>38</v>
      </c>
      <c r="T351">
        <v>126</v>
      </c>
      <c r="U351">
        <v>0</v>
      </c>
      <c r="V351">
        <v>0</v>
      </c>
      <c r="W351" s="9">
        <v>0.193</v>
      </c>
      <c r="X351" s="9">
        <v>0.27500000000000002</v>
      </c>
      <c r="Y351" s="9">
        <v>0.29299999999999998</v>
      </c>
      <c r="Z351" s="9">
        <v>0.56799999999999995</v>
      </c>
      <c r="AA351" s="9">
        <v>0.26100000000000001</v>
      </c>
      <c r="AB351" t="str">
        <f>VLOOKUP($A351,Bat!$A$4:$A$1998,1,FALSE)</f>
        <v>C-Glenn Sutton21</v>
      </c>
    </row>
    <row r="352" spans="1:28" x14ac:dyDescent="0.25">
      <c r="A352" t="str">
        <f t="shared" si="5"/>
        <v>C-Ryan Roberts18</v>
      </c>
      <c r="B352">
        <v>1857</v>
      </c>
      <c r="C352">
        <v>876</v>
      </c>
      <c r="D352" t="s">
        <v>190</v>
      </c>
      <c r="E352" t="s">
        <v>391</v>
      </c>
      <c r="F352">
        <v>0</v>
      </c>
      <c r="G352" s="10">
        <v>40235</v>
      </c>
      <c r="H352">
        <v>18</v>
      </c>
      <c r="I352" t="s">
        <v>93</v>
      </c>
      <c r="J352" t="s">
        <v>132</v>
      </c>
      <c r="K352">
        <v>134</v>
      </c>
      <c r="L352">
        <v>503</v>
      </c>
      <c r="M352">
        <v>39</v>
      </c>
      <c r="N352">
        <v>104</v>
      </c>
      <c r="O352">
        <v>22</v>
      </c>
      <c r="P352">
        <v>1</v>
      </c>
      <c r="Q352">
        <v>8</v>
      </c>
      <c r="R352">
        <v>37</v>
      </c>
      <c r="S352">
        <v>44</v>
      </c>
      <c r="T352">
        <v>128</v>
      </c>
      <c r="U352">
        <v>0</v>
      </c>
      <c r="V352">
        <v>0</v>
      </c>
      <c r="W352" s="9">
        <v>0.20699999999999999</v>
      </c>
      <c r="X352" s="9">
        <v>0.28199999999999997</v>
      </c>
      <c r="Y352" s="9">
        <v>0.30199999999999999</v>
      </c>
      <c r="Z352" s="9">
        <v>0.58499999999999996</v>
      </c>
      <c r="AA352" s="9">
        <v>0.26700000000000002</v>
      </c>
      <c r="AB352" t="str">
        <f>VLOOKUP($A352,Bat!$A$4:$A$1998,1,FALSE)</f>
        <v>C-Ryan Roberts18</v>
      </c>
    </row>
    <row r="353" spans="1:28" x14ac:dyDescent="0.25">
      <c r="A353" t="str">
        <f t="shared" si="5"/>
        <v>CFMenachem Levi18</v>
      </c>
      <c r="B353">
        <v>7640</v>
      </c>
      <c r="C353">
        <v>880</v>
      </c>
      <c r="D353" t="s">
        <v>1359</v>
      </c>
      <c r="E353" t="s">
        <v>1360</v>
      </c>
      <c r="F353">
        <v>2000000</v>
      </c>
      <c r="G353">
        <v>40022</v>
      </c>
      <c r="H353">
        <v>18</v>
      </c>
      <c r="I353" t="s">
        <v>81</v>
      </c>
      <c r="J353" t="s">
        <v>132</v>
      </c>
      <c r="K353">
        <v>101</v>
      </c>
      <c r="L353">
        <v>245</v>
      </c>
      <c r="M353">
        <v>11</v>
      </c>
      <c r="N353">
        <v>42</v>
      </c>
      <c r="O353">
        <v>7</v>
      </c>
      <c r="P353">
        <v>2</v>
      </c>
      <c r="Q353">
        <v>0</v>
      </c>
      <c r="R353">
        <v>9</v>
      </c>
      <c r="S353">
        <v>19</v>
      </c>
      <c r="T353">
        <v>62</v>
      </c>
      <c r="U353">
        <v>12</v>
      </c>
      <c r="V353">
        <v>2</v>
      </c>
      <c r="W353" s="9">
        <v>0.17100000000000001</v>
      </c>
      <c r="X353" s="9">
        <v>0.23699999999999999</v>
      </c>
      <c r="Y353" s="9">
        <v>0.216</v>
      </c>
      <c r="Z353" s="9">
        <v>0.45300000000000001</v>
      </c>
      <c r="AA353" s="9">
        <v>0.21099999999999999</v>
      </c>
      <c r="AB353" t="str">
        <f>VLOOKUP($A353,Bat!$A$4:$A$1998,1,FALSE)</f>
        <v>CFMenachem Levi18</v>
      </c>
    </row>
    <row r="354" spans="1:28" x14ac:dyDescent="0.25">
      <c r="A354" t="str">
        <f t="shared" si="5"/>
        <v>LFDale White21</v>
      </c>
      <c r="B354">
        <v>14580</v>
      </c>
      <c r="C354">
        <v>881</v>
      </c>
      <c r="D354" t="s">
        <v>911</v>
      </c>
      <c r="E354" t="s">
        <v>424</v>
      </c>
      <c r="F354">
        <v>1900000</v>
      </c>
      <c r="G354" s="10">
        <v>39107</v>
      </c>
      <c r="H354">
        <v>21</v>
      </c>
      <c r="I354" t="s">
        <v>55</v>
      </c>
      <c r="J354" t="s">
        <v>132</v>
      </c>
      <c r="K354">
        <v>187</v>
      </c>
      <c r="L354">
        <v>668</v>
      </c>
      <c r="M354">
        <v>105</v>
      </c>
      <c r="N354">
        <v>151</v>
      </c>
      <c r="O354">
        <v>28</v>
      </c>
      <c r="P354">
        <v>1</v>
      </c>
      <c r="Q354">
        <v>16</v>
      </c>
      <c r="R354">
        <v>68</v>
      </c>
      <c r="S354">
        <v>90</v>
      </c>
      <c r="T354">
        <v>200</v>
      </c>
      <c r="U354">
        <v>3</v>
      </c>
      <c r="V354">
        <v>1</v>
      </c>
      <c r="W354" s="9">
        <v>0.22600000000000001</v>
      </c>
      <c r="X354" s="9">
        <v>0.33</v>
      </c>
      <c r="Y354" s="9">
        <v>0.34300000000000003</v>
      </c>
      <c r="Z354" s="9">
        <v>0.67300000000000004</v>
      </c>
      <c r="AA354" s="9">
        <v>0.30599999999999999</v>
      </c>
      <c r="AB354" t="str">
        <f>VLOOKUP($A354,Bat!$A$4:$A$1998,1,FALSE)</f>
        <v>LFDale White21</v>
      </c>
    </row>
    <row r="355" spans="1:28" x14ac:dyDescent="0.25">
      <c r="A355" t="str">
        <f t="shared" si="5"/>
        <v>C-Jeff Denby24</v>
      </c>
      <c r="B355">
        <v>4939</v>
      </c>
      <c r="C355">
        <v>882</v>
      </c>
      <c r="D355" t="s">
        <v>142</v>
      </c>
      <c r="E355" t="s">
        <v>1126</v>
      </c>
      <c r="F355">
        <v>0</v>
      </c>
      <c r="G355">
        <v>38127</v>
      </c>
      <c r="H355">
        <v>24</v>
      </c>
      <c r="I355" t="s">
        <v>93</v>
      </c>
      <c r="J355" t="s">
        <v>132</v>
      </c>
      <c r="K355">
        <v>9</v>
      </c>
      <c r="L355">
        <v>18</v>
      </c>
      <c r="M355">
        <v>0</v>
      </c>
      <c r="N355">
        <v>2</v>
      </c>
      <c r="O355">
        <v>0</v>
      </c>
      <c r="P355">
        <v>0</v>
      </c>
      <c r="Q355">
        <v>0</v>
      </c>
      <c r="R355">
        <v>1</v>
      </c>
      <c r="S355">
        <v>0</v>
      </c>
      <c r="T355">
        <v>6</v>
      </c>
      <c r="U355">
        <v>0</v>
      </c>
      <c r="V355">
        <v>0</v>
      </c>
      <c r="W355" s="9">
        <v>0.111</v>
      </c>
      <c r="X355" s="9">
        <v>0.111</v>
      </c>
      <c r="Y355" s="9">
        <v>0.111</v>
      </c>
      <c r="Z355" s="9">
        <v>0.222</v>
      </c>
      <c r="AA355" s="9">
        <v>0.1</v>
      </c>
      <c r="AB355" t="str">
        <f>VLOOKUP($A355,Bat!$A$4:$A$1998,1,FALSE)</f>
        <v>C-Jeff Denby24</v>
      </c>
    </row>
    <row r="356" spans="1:28" x14ac:dyDescent="0.25">
      <c r="A356" t="str">
        <f t="shared" si="5"/>
        <v>2BMartín Alemán18</v>
      </c>
      <c r="B356">
        <v>6948</v>
      </c>
      <c r="C356">
        <v>883</v>
      </c>
      <c r="D356" t="s">
        <v>734</v>
      </c>
      <c r="E356" t="s">
        <v>907</v>
      </c>
      <c r="F356">
        <v>0</v>
      </c>
      <c r="G356">
        <v>40159</v>
      </c>
      <c r="H356">
        <v>18</v>
      </c>
      <c r="I356" t="s">
        <v>78</v>
      </c>
      <c r="J356" t="s">
        <v>132</v>
      </c>
      <c r="K356">
        <v>81</v>
      </c>
      <c r="L356">
        <v>234</v>
      </c>
      <c r="M356">
        <v>20</v>
      </c>
      <c r="N356">
        <v>41</v>
      </c>
      <c r="O356">
        <v>6</v>
      </c>
      <c r="P356">
        <v>4</v>
      </c>
      <c r="Q356">
        <v>1</v>
      </c>
      <c r="R356">
        <v>16</v>
      </c>
      <c r="S356">
        <v>15</v>
      </c>
      <c r="T356">
        <v>61</v>
      </c>
      <c r="U356">
        <v>1</v>
      </c>
      <c r="V356">
        <v>3</v>
      </c>
      <c r="W356" s="9">
        <v>0.17499999999999999</v>
      </c>
      <c r="X356" s="9">
        <v>0.254</v>
      </c>
      <c r="Y356" s="9">
        <v>0.248</v>
      </c>
      <c r="Z356" s="9">
        <v>0.502</v>
      </c>
      <c r="AA356" s="9">
        <v>0.22900000000000001</v>
      </c>
      <c r="AB356" t="str">
        <f>VLOOKUP($A356,Bat!$A$4:$A$1998,1,FALSE)</f>
        <v>2BMartín Alemán18</v>
      </c>
    </row>
    <row r="357" spans="1:28" x14ac:dyDescent="0.25">
      <c r="A357" t="str">
        <f t="shared" si="5"/>
        <v>1BEd Miles23</v>
      </c>
      <c r="B357">
        <v>13668</v>
      </c>
      <c r="C357">
        <v>884</v>
      </c>
      <c r="D357" t="s">
        <v>593</v>
      </c>
      <c r="E357" t="s">
        <v>1448</v>
      </c>
      <c r="F357">
        <v>0</v>
      </c>
      <c r="G357" s="10">
        <v>38211</v>
      </c>
      <c r="H357">
        <v>23</v>
      </c>
      <c r="I357" t="s">
        <v>94</v>
      </c>
      <c r="J357" t="s">
        <v>132</v>
      </c>
      <c r="K357">
        <v>233</v>
      </c>
      <c r="L357">
        <v>753</v>
      </c>
      <c r="M357">
        <v>81</v>
      </c>
      <c r="N357">
        <v>174</v>
      </c>
      <c r="O357">
        <v>26</v>
      </c>
      <c r="P357">
        <v>0</v>
      </c>
      <c r="Q357">
        <v>5</v>
      </c>
      <c r="R357">
        <v>82</v>
      </c>
      <c r="S357">
        <v>81</v>
      </c>
      <c r="T357">
        <v>163</v>
      </c>
      <c r="U357">
        <v>1</v>
      </c>
      <c r="V357">
        <v>0</v>
      </c>
      <c r="W357" s="9">
        <v>0.23100000000000001</v>
      </c>
      <c r="X357" s="9">
        <v>0.30399999999999999</v>
      </c>
      <c r="Y357" s="9">
        <v>0.28499999999999998</v>
      </c>
      <c r="Z357" s="9">
        <v>0.58899999999999997</v>
      </c>
      <c r="AA357" s="9">
        <v>0.26900000000000002</v>
      </c>
      <c r="AB357" t="str">
        <f>VLOOKUP($A357,Bat!$A$4:$A$1998,1,FALSE)</f>
        <v>1BEd Miles23</v>
      </c>
    </row>
    <row r="358" spans="1:28" x14ac:dyDescent="0.25">
      <c r="A358" t="str">
        <f t="shared" si="5"/>
        <v>1BFernando Aguirre24</v>
      </c>
      <c r="B358">
        <v>9764</v>
      </c>
      <c r="C358">
        <v>885</v>
      </c>
      <c r="D358" t="s">
        <v>234</v>
      </c>
      <c r="E358" t="s">
        <v>972</v>
      </c>
      <c r="F358">
        <v>0</v>
      </c>
      <c r="G358">
        <v>38118</v>
      </c>
      <c r="H358">
        <v>24</v>
      </c>
      <c r="I358" t="s">
        <v>94</v>
      </c>
      <c r="J358" t="s">
        <v>43</v>
      </c>
      <c r="K358">
        <v>112</v>
      </c>
      <c r="L358">
        <v>314</v>
      </c>
      <c r="M358">
        <v>38</v>
      </c>
      <c r="N358">
        <v>76</v>
      </c>
      <c r="O358">
        <v>16</v>
      </c>
      <c r="P358">
        <v>0</v>
      </c>
      <c r="Q358">
        <v>7</v>
      </c>
      <c r="R358">
        <v>36</v>
      </c>
      <c r="S358">
        <v>34</v>
      </c>
      <c r="T358">
        <v>80</v>
      </c>
      <c r="U358">
        <v>0</v>
      </c>
      <c r="V358">
        <v>0</v>
      </c>
      <c r="W358" s="9">
        <v>0.24199999999999999</v>
      </c>
      <c r="X358" s="9">
        <v>0.317</v>
      </c>
      <c r="Y358" s="9">
        <v>0.36</v>
      </c>
      <c r="Z358" s="9">
        <v>0.67700000000000005</v>
      </c>
      <c r="AA358" s="9">
        <v>0.3</v>
      </c>
      <c r="AB358" t="str">
        <f>VLOOKUP($A358,Bat!$A$4:$A$1998,1,FALSE)</f>
        <v>1BFernando Aguirre24</v>
      </c>
    </row>
    <row r="359" spans="1:28" x14ac:dyDescent="0.25">
      <c r="A359" t="str">
        <f t="shared" si="5"/>
        <v>1BGlenn Crossey22</v>
      </c>
      <c r="B359">
        <v>13446</v>
      </c>
      <c r="C359">
        <v>887</v>
      </c>
      <c r="D359" t="s">
        <v>511</v>
      </c>
      <c r="E359" t="s">
        <v>1109</v>
      </c>
      <c r="F359">
        <v>0</v>
      </c>
      <c r="G359">
        <v>38579</v>
      </c>
      <c r="H359">
        <v>22</v>
      </c>
      <c r="I359" t="s">
        <v>94</v>
      </c>
      <c r="J359" t="s">
        <v>43</v>
      </c>
      <c r="K359">
        <v>1</v>
      </c>
      <c r="L359">
        <v>1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1</v>
      </c>
      <c r="U359">
        <v>0</v>
      </c>
      <c r="V359">
        <v>0</v>
      </c>
      <c r="W359" s="9">
        <v>0</v>
      </c>
      <c r="X359" s="9">
        <v>0</v>
      </c>
      <c r="Y359" s="9">
        <v>0</v>
      </c>
      <c r="Z359" s="9">
        <v>0</v>
      </c>
      <c r="AA359" s="9">
        <v>0</v>
      </c>
      <c r="AB359" t="str">
        <f>VLOOKUP($A359,Bat!$A$4:$A$1998,1,FALSE)</f>
        <v>1BGlenn Crossey22</v>
      </c>
    </row>
    <row r="360" spans="1:28" x14ac:dyDescent="0.25">
      <c r="A360" t="str">
        <f t="shared" si="5"/>
        <v>C-Erik Wood21</v>
      </c>
      <c r="B360">
        <v>8748</v>
      </c>
      <c r="C360">
        <v>894</v>
      </c>
      <c r="D360" t="s">
        <v>745</v>
      </c>
      <c r="E360" t="s">
        <v>742</v>
      </c>
      <c r="F360">
        <v>0</v>
      </c>
      <c r="G360">
        <v>38987</v>
      </c>
      <c r="H360">
        <v>21</v>
      </c>
      <c r="I360" t="s">
        <v>93</v>
      </c>
      <c r="J360" t="s">
        <v>132</v>
      </c>
      <c r="K360">
        <v>88</v>
      </c>
      <c r="L360">
        <v>310</v>
      </c>
      <c r="M360">
        <v>28</v>
      </c>
      <c r="N360">
        <v>72</v>
      </c>
      <c r="O360">
        <v>13</v>
      </c>
      <c r="P360">
        <v>0</v>
      </c>
      <c r="Q360">
        <v>9</v>
      </c>
      <c r="R360">
        <v>28</v>
      </c>
      <c r="S360">
        <v>31</v>
      </c>
      <c r="T360">
        <v>68</v>
      </c>
      <c r="U360">
        <v>0</v>
      </c>
      <c r="V360">
        <v>0</v>
      </c>
      <c r="W360" s="9">
        <v>0.23200000000000001</v>
      </c>
      <c r="X360" s="9">
        <v>0.30399999999999999</v>
      </c>
      <c r="Y360" s="9">
        <v>0.36099999999999999</v>
      </c>
      <c r="Z360" s="9">
        <v>0.66600000000000004</v>
      </c>
      <c r="AA360" s="9">
        <v>0.29499999999999998</v>
      </c>
      <c r="AB360" t="str">
        <f>VLOOKUP($A360,Bat!$A$4:$A$1998,1,FALSE)</f>
        <v>C-Erik Wood21</v>
      </c>
    </row>
    <row r="361" spans="1:28" x14ac:dyDescent="0.25">
      <c r="A361" t="str">
        <f t="shared" si="5"/>
        <v>2BJosh Potter23</v>
      </c>
      <c r="B361">
        <v>2142</v>
      </c>
      <c r="C361">
        <v>895</v>
      </c>
      <c r="D361" t="s">
        <v>448</v>
      </c>
      <c r="E361" t="s">
        <v>1562</v>
      </c>
      <c r="F361">
        <v>0</v>
      </c>
      <c r="G361" s="10">
        <v>38492</v>
      </c>
      <c r="H361">
        <v>23</v>
      </c>
      <c r="I361" t="s">
        <v>78</v>
      </c>
      <c r="J361" t="s">
        <v>132</v>
      </c>
      <c r="K361">
        <v>171</v>
      </c>
      <c r="L361">
        <v>551</v>
      </c>
      <c r="M361">
        <v>52</v>
      </c>
      <c r="N361">
        <v>105</v>
      </c>
      <c r="O361">
        <v>26</v>
      </c>
      <c r="P361">
        <v>2</v>
      </c>
      <c r="Q361">
        <v>4</v>
      </c>
      <c r="R361">
        <v>46</v>
      </c>
      <c r="S361">
        <v>59</v>
      </c>
      <c r="T361">
        <v>163</v>
      </c>
      <c r="U361">
        <v>3</v>
      </c>
      <c r="V361">
        <v>0</v>
      </c>
      <c r="W361" s="9">
        <v>0.191</v>
      </c>
      <c r="X361" s="9">
        <v>0.28000000000000003</v>
      </c>
      <c r="Y361" s="9">
        <v>0.26700000000000002</v>
      </c>
      <c r="Z361" s="9">
        <v>0.54700000000000004</v>
      </c>
      <c r="AA361" s="9">
        <v>0.255</v>
      </c>
      <c r="AB361" t="str">
        <f>VLOOKUP($A361,Bat!$A$4:$A$1998,1,FALSE)</f>
        <v>2BJosh Potter23</v>
      </c>
    </row>
    <row r="362" spans="1:28" x14ac:dyDescent="0.25">
      <c r="A362" t="str">
        <f t="shared" si="5"/>
        <v>LFYasujiro Fujii23</v>
      </c>
      <c r="B362">
        <v>13582</v>
      </c>
      <c r="C362">
        <v>898</v>
      </c>
      <c r="D362" t="s">
        <v>666</v>
      </c>
      <c r="E362" t="s">
        <v>1176</v>
      </c>
      <c r="F362">
        <v>1500000</v>
      </c>
      <c r="G362" s="10">
        <v>38476</v>
      </c>
      <c r="H362">
        <v>23</v>
      </c>
      <c r="I362" t="s">
        <v>55</v>
      </c>
      <c r="J362" t="s">
        <v>132</v>
      </c>
      <c r="K362">
        <v>141</v>
      </c>
      <c r="L362">
        <v>401</v>
      </c>
      <c r="M362">
        <v>46</v>
      </c>
      <c r="N362">
        <v>101</v>
      </c>
      <c r="O362">
        <v>15</v>
      </c>
      <c r="P362">
        <v>1</v>
      </c>
      <c r="Q362">
        <v>8</v>
      </c>
      <c r="R362">
        <v>46</v>
      </c>
      <c r="S362">
        <v>41</v>
      </c>
      <c r="T362">
        <v>78</v>
      </c>
      <c r="U362">
        <v>1</v>
      </c>
      <c r="V362">
        <v>2</v>
      </c>
      <c r="W362" s="9">
        <v>0.252</v>
      </c>
      <c r="X362" s="9">
        <v>0.32400000000000001</v>
      </c>
      <c r="Y362" s="9">
        <v>0.35399999999999998</v>
      </c>
      <c r="Z362" s="9">
        <v>0.67800000000000005</v>
      </c>
      <c r="AA362" s="9">
        <v>0.30499999999999999</v>
      </c>
      <c r="AB362" t="str">
        <f>VLOOKUP($A362,Bat!$A$4:$A$1998,1,FALSE)</f>
        <v>LFYasujiro Fujii23</v>
      </c>
    </row>
    <row r="363" spans="1:28" x14ac:dyDescent="0.25">
      <c r="A363" t="str">
        <f t="shared" si="5"/>
        <v>1BManuel González24</v>
      </c>
      <c r="B363">
        <v>2579</v>
      </c>
      <c r="C363">
        <v>899</v>
      </c>
      <c r="D363" t="s">
        <v>158</v>
      </c>
      <c r="E363" t="s">
        <v>166</v>
      </c>
      <c r="F363">
        <v>0</v>
      </c>
      <c r="G363" s="10">
        <v>37983</v>
      </c>
      <c r="H363">
        <v>24</v>
      </c>
      <c r="I363" t="s">
        <v>94</v>
      </c>
      <c r="J363" t="s">
        <v>132</v>
      </c>
      <c r="K363">
        <v>188</v>
      </c>
      <c r="L363">
        <v>465</v>
      </c>
      <c r="M363">
        <v>65</v>
      </c>
      <c r="N363">
        <v>113</v>
      </c>
      <c r="O363">
        <v>15</v>
      </c>
      <c r="P363">
        <v>1</v>
      </c>
      <c r="Q363">
        <v>19</v>
      </c>
      <c r="R363">
        <v>75</v>
      </c>
      <c r="S363">
        <v>81</v>
      </c>
      <c r="T363">
        <v>143</v>
      </c>
      <c r="U363">
        <v>0</v>
      </c>
      <c r="V363">
        <v>1</v>
      </c>
      <c r="W363" s="9">
        <v>0.24299999999999999</v>
      </c>
      <c r="X363" s="9">
        <v>0.35399999999999998</v>
      </c>
      <c r="Y363" s="9">
        <v>0.40200000000000002</v>
      </c>
      <c r="Z363" s="9">
        <v>0.75600000000000001</v>
      </c>
      <c r="AA363" s="9">
        <v>0.33500000000000002</v>
      </c>
      <c r="AB363" t="str">
        <f>VLOOKUP($A363,Bat!$A$4:$A$1998,1,FALSE)</f>
        <v>1BManuel González24</v>
      </c>
    </row>
    <row r="364" spans="1:28" x14ac:dyDescent="0.25">
      <c r="A364" t="str">
        <f t="shared" si="5"/>
        <v>1BPatrick Ehrlich21</v>
      </c>
      <c r="B364">
        <v>14577</v>
      </c>
      <c r="C364">
        <v>901</v>
      </c>
      <c r="D364" t="s">
        <v>496</v>
      </c>
      <c r="E364" t="s">
        <v>1144</v>
      </c>
      <c r="F364">
        <v>0</v>
      </c>
      <c r="G364">
        <v>39039</v>
      </c>
      <c r="H364">
        <v>21</v>
      </c>
      <c r="I364" t="s">
        <v>94</v>
      </c>
      <c r="J364" t="s">
        <v>43</v>
      </c>
      <c r="K364">
        <v>3</v>
      </c>
      <c r="L364">
        <v>2</v>
      </c>
      <c r="M364">
        <v>0</v>
      </c>
      <c r="N364">
        <v>1</v>
      </c>
      <c r="O364">
        <v>0</v>
      </c>
      <c r="P364">
        <v>0</v>
      </c>
      <c r="Q364">
        <v>0</v>
      </c>
      <c r="R364">
        <v>0</v>
      </c>
      <c r="S364">
        <v>1</v>
      </c>
      <c r="T364">
        <v>1</v>
      </c>
      <c r="U364">
        <v>0</v>
      </c>
      <c r="V364">
        <v>0</v>
      </c>
      <c r="W364" s="9">
        <v>0.5</v>
      </c>
      <c r="X364" s="9">
        <v>0.66700000000000004</v>
      </c>
      <c r="Y364" s="9">
        <v>0.5</v>
      </c>
      <c r="Z364" s="9">
        <v>1.167</v>
      </c>
      <c r="AA364" s="9">
        <v>0.54</v>
      </c>
      <c r="AB364" t="str">
        <f>VLOOKUP($A364,Bat!$A$4:$A$1998,1,FALSE)</f>
        <v>1BPatrick Ehrlich21</v>
      </c>
    </row>
    <row r="365" spans="1:28" x14ac:dyDescent="0.25">
      <c r="A365" t="str">
        <f t="shared" si="5"/>
        <v>1BPablo Guerra21</v>
      </c>
      <c r="B365">
        <v>14512</v>
      </c>
      <c r="C365">
        <v>903</v>
      </c>
      <c r="D365" t="s">
        <v>1196</v>
      </c>
      <c r="E365" t="s">
        <v>585</v>
      </c>
      <c r="F365">
        <v>2200000</v>
      </c>
      <c r="G365">
        <v>39001</v>
      </c>
      <c r="H365">
        <v>21</v>
      </c>
      <c r="I365" t="s">
        <v>94</v>
      </c>
      <c r="J365" t="s">
        <v>43</v>
      </c>
      <c r="K365">
        <v>21</v>
      </c>
      <c r="L365">
        <v>33</v>
      </c>
      <c r="M365">
        <v>2</v>
      </c>
      <c r="N365">
        <v>5</v>
      </c>
      <c r="O365">
        <v>0</v>
      </c>
      <c r="P365">
        <v>1</v>
      </c>
      <c r="Q365">
        <v>0</v>
      </c>
      <c r="R365">
        <v>2</v>
      </c>
      <c r="S365">
        <v>5</v>
      </c>
      <c r="T365">
        <v>8</v>
      </c>
      <c r="U365">
        <v>0</v>
      </c>
      <c r="V365">
        <v>0</v>
      </c>
      <c r="W365" s="9">
        <v>0.151</v>
      </c>
      <c r="X365" s="9">
        <v>0.26300000000000001</v>
      </c>
      <c r="Y365" s="9">
        <v>0.21199999999999999</v>
      </c>
      <c r="Z365" s="9">
        <v>0.47499999999999998</v>
      </c>
      <c r="AA365" s="9">
        <v>0.23100000000000001</v>
      </c>
      <c r="AB365" t="str">
        <f>VLOOKUP($A365,Bat!$A$4:$A$1998,1,FALSE)</f>
        <v>1BPablo Guerra21</v>
      </c>
    </row>
    <row r="366" spans="1:28" x14ac:dyDescent="0.25">
      <c r="A366" t="str">
        <f t="shared" si="5"/>
        <v>RFEric Allen18</v>
      </c>
      <c r="B366">
        <v>2184</v>
      </c>
      <c r="C366">
        <v>905</v>
      </c>
      <c r="D366" t="s">
        <v>220</v>
      </c>
      <c r="E366" t="s">
        <v>437</v>
      </c>
      <c r="F366">
        <v>2200000</v>
      </c>
      <c r="G366" s="10">
        <v>40001</v>
      </c>
      <c r="H366">
        <v>18</v>
      </c>
      <c r="I366" t="s">
        <v>73</v>
      </c>
      <c r="J366" t="s">
        <v>132</v>
      </c>
      <c r="K366">
        <v>199</v>
      </c>
      <c r="L366">
        <v>779</v>
      </c>
      <c r="M366">
        <v>63</v>
      </c>
      <c r="N366">
        <v>174</v>
      </c>
      <c r="O366">
        <v>43</v>
      </c>
      <c r="P366">
        <v>3</v>
      </c>
      <c r="Q366">
        <v>6</v>
      </c>
      <c r="R366">
        <v>55</v>
      </c>
      <c r="S366">
        <v>48</v>
      </c>
      <c r="T366">
        <v>165</v>
      </c>
      <c r="U366">
        <v>4</v>
      </c>
      <c r="V366">
        <v>3</v>
      </c>
      <c r="W366" s="9">
        <v>0.223</v>
      </c>
      <c r="X366" s="9">
        <v>0.27800000000000002</v>
      </c>
      <c r="Y366" s="9">
        <v>0.309</v>
      </c>
      <c r="Z366" s="9">
        <v>0.58699999999999997</v>
      </c>
      <c r="AA366" s="9">
        <v>0.26400000000000001</v>
      </c>
      <c r="AB366" t="str">
        <f>VLOOKUP($A366,Bat!$A$4:$A$1998,1,FALSE)</f>
        <v>RFEric Allen18</v>
      </c>
    </row>
    <row r="367" spans="1:28" x14ac:dyDescent="0.25">
      <c r="A367" t="str">
        <f t="shared" si="5"/>
        <v>C-Dale Conway21</v>
      </c>
      <c r="B367">
        <v>3545</v>
      </c>
      <c r="C367">
        <v>911</v>
      </c>
      <c r="D367" t="s">
        <v>911</v>
      </c>
      <c r="E367" t="s">
        <v>912</v>
      </c>
      <c r="F367">
        <v>0</v>
      </c>
      <c r="G367">
        <v>39124</v>
      </c>
      <c r="H367">
        <v>21</v>
      </c>
      <c r="I367" t="s">
        <v>93</v>
      </c>
      <c r="J367" t="s">
        <v>132</v>
      </c>
      <c r="K367">
        <v>89</v>
      </c>
      <c r="L367">
        <v>207</v>
      </c>
      <c r="M367">
        <v>17</v>
      </c>
      <c r="N367">
        <v>37</v>
      </c>
      <c r="O367">
        <v>8</v>
      </c>
      <c r="P367">
        <v>0</v>
      </c>
      <c r="Q367">
        <v>4</v>
      </c>
      <c r="R367">
        <v>32</v>
      </c>
      <c r="S367">
        <v>25</v>
      </c>
      <c r="T367">
        <v>64</v>
      </c>
      <c r="U367">
        <v>0</v>
      </c>
      <c r="V367">
        <v>0</v>
      </c>
      <c r="W367" s="9">
        <v>0.17899999999999999</v>
      </c>
      <c r="X367" s="9">
        <v>0.26400000000000001</v>
      </c>
      <c r="Y367" s="9">
        <v>0.27500000000000002</v>
      </c>
      <c r="Z367" s="9">
        <v>0.53900000000000003</v>
      </c>
      <c r="AA367" s="9">
        <v>0.246</v>
      </c>
      <c r="AB367" t="str">
        <f>VLOOKUP($A367,Bat!$A$4:$A$1998,1,FALSE)</f>
        <v>C-Dale Conway21</v>
      </c>
    </row>
    <row r="368" spans="1:28" x14ac:dyDescent="0.25">
      <c r="A368" t="str">
        <f t="shared" si="5"/>
        <v>2BJason Kenney22</v>
      </c>
      <c r="B368">
        <v>7679</v>
      </c>
      <c r="C368">
        <v>912</v>
      </c>
      <c r="D368" t="s">
        <v>195</v>
      </c>
      <c r="E368" t="s">
        <v>1310</v>
      </c>
      <c r="F368">
        <v>0</v>
      </c>
      <c r="G368" s="10">
        <v>38607</v>
      </c>
      <c r="H368">
        <v>22</v>
      </c>
      <c r="I368" t="s">
        <v>78</v>
      </c>
      <c r="J368" t="s">
        <v>132</v>
      </c>
      <c r="K368">
        <v>151</v>
      </c>
      <c r="L368">
        <v>445</v>
      </c>
      <c r="M368">
        <v>48</v>
      </c>
      <c r="N368">
        <v>95</v>
      </c>
      <c r="O368">
        <v>8</v>
      </c>
      <c r="P368">
        <v>2</v>
      </c>
      <c r="Q368">
        <v>1</v>
      </c>
      <c r="R368">
        <v>31</v>
      </c>
      <c r="S368">
        <v>30</v>
      </c>
      <c r="T368">
        <v>85</v>
      </c>
      <c r="U368">
        <v>8</v>
      </c>
      <c r="V368">
        <v>4</v>
      </c>
      <c r="W368" s="9">
        <v>0.21299999999999999</v>
      </c>
      <c r="X368" s="9">
        <v>0.26700000000000002</v>
      </c>
      <c r="Y368" s="9">
        <v>0.247</v>
      </c>
      <c r="Z368" s="9">
        <v>0.51400000000000001</v>
      </c>
      <c r="AA368" s="9">
        <v>0.23400000000000001</v>
      </c>
      <c r="AB368" t="str">
        <f>VLOOKUP($A368,Bat!$A$4:$A$1998,1,FALSE)</f>
        <v>2BJason Kenney22</v>
      </c>
    </row>
    <row r="369" spans="1:28" x14ac:dyDescent="0.25">
      <c r="A369" t="str">
        <f t="shared" si="5"/>
        <v>2BJohn Woods22</v>
      </c>
      <c r="B369">
        <v>13257</v>
      </c>
      <c r="C369">
        <v>913</v>
      </c>
      <c r="D369" t="s">
        <v>213</v>
      </c>
      <c r="E369" t="s">
        <v>382</v>
      </c>
      <c r="F369">
        <v>2400000</v>
      </c>
      <c r="G369" s="10">
        <v>38622</v>
      </c>
      <c r="H369">
        <v>22</v>
      </c>
      <c r="I369" t="s">
        <v>78</v>
      </c>
      <c r="J369" t="s">
        <v>132</v>
      </c>
      <c r="K369">
        <v>242</v>
      </c>
      <c r="L369">
        <v>865</v>
      </c>
      <c r="M369">
        <v>130</v>
      </c>
      <c r="N369">
        <v>184</v>
      </c>
      <c r="O369">
        <v>19</v>
      </c>
      <c r="P369">
        <v>2</v>
      </c>
      <c r="Q369">
        <v>10</v>
      </c>
      <c r="R369">
        <v>66</v>
      </c>
      <c r="S369">
        <v>154</v>
      </c>
      <c r="T369">
        <v>277</v>
      </c>
      <c r="U369">
        <v>33</v>
      </c>
      <c r="V369">
        <v>5</v>
      </c>
      <c r="W369" s="9">
        <v>0.21299999999999999</v>
      </c>
      <c r="X369" s="9">
        <v>0.33700000000000002</v>
      </c>
      <c r="Y369" s="9">
        <v>0.27400000000000002</v>
      </c>
      <c r="Z369" s="9">
        <v>0.61099999999999999</v>
      </c>
      <c r="AA369" s="9">
        <v>0.28899999999999998</v>
      </c>
      <c r="AB369" t="str">
        <f>VLOOKUP($A369,Bat!$A$4:$A$1998,1,FALSE)</f>
        <v>2BJohn Woods22</v>
      </c>
    </row>
    <row r="370" spans="1:28" x14ac:dyDescent="0.25">
      <c r="A370" t="str">
        <f t="shared" si="5"/>
        <v>1BTom Wagner23</v>
      </c>
      <c r="B370">
        <v>13285</v>
      </c>
      <c r="C370">
        <v>914</v>
      </c>
      <c r="D370" t="s">
        <v>550</v>
      </c>
      <c r="E370" t="s">
        <v>1724</v>
      </c>
      <c r="F370">
        <v>0</v>
      </c>
      <c r="G370">
        <v>38436</v>
      </c>
      <c r="H370">
        <v>23</v>
      </c>
      <c r="I370" t="s">
        <v>94</v>
      </c>
      <c r="J370" t="s">
        <v>43</v>
      </c>
      <c r="K370">
        <v>18</v>
      </c>
      <c r="L370">
        <v>31</v>
      </c>
      <c r="M370">
        <v>2</v>
      </c>
      <c r="N370">
        <v>4</v>
      </c>
      <c r="O370">
        <v>2</v>
      </c>
      <c r="P370">
        <v>0</v>
      </c>
      <c r="Q370">
        <v>0</v>
      </c>
      <c r="R370">
        <v>0</v>
      </c>
      <c r="S370">
        <v>5</v>
      </c>
      <c r="T370">
        <v>15</v>
      </c>
      <c r="U370">
        <v>0</v>
      </c>
      <c r="V370">
        <v>0</v>
      </c>
      <c r="W370" s="9">
        <v>0.129</v>
      </c>
      <c r="X370" s="9">
        <v>0.25</v>
      </c>
      <c r="Y370" s="9">
        <v>0.19400000000000001</v>
      </c>
      <c r="Z370" s="9">
        <v>0.44400000000000001</v>
      </c>
      <c r="AA370" s="9">
        <v>0.21299999999999999</v>
      </c>
      <c r="AB370" t="str">
        <f>VLOOKUP($A370,Bat!$A$4:$A$1998,1,FALSE)</f>
        <v>1BTom Wagner23</v>
      </c>
    </row>
    <row r="371" spans="1:28" x14ac:dyDescent="0.25">
      <c r="A371" t="str">
        <f t="shared" si="5"/>
        <v>1BYasuyuki Kawamura21</v>
      </c>
      <c r="B371">
        <v>11421</v>
      </c>
      <c r="C371">
        <v>916</v>
      </c>
      <c r="D371" t="s">
        <v>1303</v>
      </c>
      <c r="E371" t="s">
        <v>1304</v>
      </c>
      <c r="F371">
        <v>0</v>
      </c>
      <c r="G371">
        <v>38996</v>
      </c>
      <c r="H371">
        <v>21</v>
      </c>
      <c r="I371" t="s">
        <v>94</v>
      </c>
      <c r="J371" t="s">
        <v>43</v>
      </c>
      <c r="K371">
        <v>2</v>
      </c>
      <c r="L371">
        <v>7</v>
      </c>
      <c r="M371">
        <v>2</v>
      </c>
      <c r="N371">
        <v>1</v>
      </c>
      <c r="O371">
        <v>0</v>
      </c>
      <c r="P371">
        <v>0</v>
      </c>
      <c r="Q371">
        <v>0</v>
      </c>
      <c r="R371">
        <v>0</v>
      </c>
      <c r="S371">
        <v>1</v>
      </c>
      <c r="T371">
        <v>4</v>
      </c>
      <c r="U371">
        <v>0</v>
      </c>
      <c r="V371">
        <v>0</v>
      </c>
      <c r="W371" s="9">
        <v>0.14299999999999999</v>
      </c>
      <c r="X371" s="9">
        <v>0.33300000000000002</v>
      </c>
      <c r="Y371" s="9">
        <v>0.14299999999999999</v>
      </c>
      <c r="Z371" s="9">
        <v>0.47599999999999998</v>
      </c>
      <c r="AA371" s="9">
        <v>0.26300000000000001</v>
      </c>
      <c r="AB371" t="str">
        <f>VLOOKUP($A371,Bat!$A$4:$A$1998,1,FALSE)</f>
        <v>1BYasuyuki Kawamura21</v>
      </c>
    </row>
    <row r="372" spans="1:28" x14ac:dyDescent="0.25">
      <c r="A372" t="str">
        <f t="shared" si="5"/>
        <v>1BTony Solís23</v>
      </c>
      <c r="B372">
        <v>13657</v>
      </c>
      <c r="C372">
        <v>919</v>
      </c>
      <c r="D372" t="s">
        <v>157</v>
      </c>
      <c r="E372" t="s">
        <v>1653</v>
      </c>
      <c r="F372">
        <v>1700000</v>
      </c>
      <c r="G372">
        <v>38504</v>
      </c>
      <c r="H372">
        <v>23</v>
      </c>
      <c r="I372" t="s">
        <v>94</v>
      </c>
      <c r="J372" t="s">
        <v>43</v>
      </c>
      <c r="K372">
        <v>2</v>
      </c>
      <c r="L372">
        <v>1</v>
      </c>
      <c r="M372">
        <v>0</v>
      </c>
      <c r="N372">
        <v>1</v>
      </c>
      <c r="O372">
        <v>0</v>
      </c>
      <c r="P372">
        <v>0</v>
      </c>
      <c r="Q372">
        <v>0</v>
      </c>
      <c r="R372">
        <v>0</v>
      </c>
      <c r="S372">
        <v>1</v>
      </c>
      <c r="T372">
        <v>0</v>
      </c>
      <c r="U372">
        <v>0</v>
      </c>
      <c r="V372">
        <v>0</v>
      </c>
      <c r="W372" s="9">
        <v>1</v>
      </c>
      <c r="X372" s="9">
        <v>1</v>
      </c>
      <c r="Y372" s="9">
        <v>1</v>
      </c>
      <c r="Z372" s="9">
        <v>2</v>
      </c>
      <c r="AA372" s="9">
        <v>0.81</v>
      </c>
      <c r="AB372" t="str">
        <f>VLOOKUP($A372,Bat!$A$4:$A$1998,1,FALSE)</f>
        <v>1BTony Solís23</v>
      </c>
    </row>
    <row r="373" spans="1:28" x14ac:dyDescent="0.25">
      <c r="A373" t="str">
        <f t="shared" si="5"/>
        <v>SSWoody Dyer23</v>
      </c>
      <c r="B373">
        <v>15236</v>
      </c>
      <c r="C373">
        <v>923</v>
      </c>
      <c r="D373" t="s">
        <v>665</v>
      </c>
      <c r="E373" t="s">
        <v>1141</v>
      </c>
      <c r="F373">
        <v>0</v>
      </c>
      <c r="G373">
        <v>38497</v>
      </c>
      <c r="H373">
        <v>23</v>
      </c>
      <c r="I373" t="s">
        <v>79</v>
      </c>
      <c r="J373" t="s">
        <v>132</v>
      </c>
      <c r="K373">
        <v>142</v>
      </c>
      <c r="L373">
        <v>418</v>
      </c>
      <c r="M373">
        <v>37</v>
      </c>
      <c r="N373">
        <v>91</v>
      </c>
      <c r="O373">
        <v>18</v>
      </c>
      <c r="P373">
        <v>2</v>
      </c>
      <c r="Q373">
        <v>2</v>
      </c>
      <c r="R373">
        <v>25</v>
      </c>
      <c r="S373">
        <v>31</v>
      </c>
      <c r="T373">
        <v>92</v>
      </c>
      <c r="U373">
        <v>11</v>
      </c>
      <c r="V373">
        <v>3</v>
      </c>
      <c r="W373" s="9">
        <v>0.218</v>
      </c>
      <c r="X373" s="9">
        <v>0.27400000000000002</v>
      </c>
      <c r="Y373" s="9">
        <v>0.28499999999999998</v>
      </c>
      <c r="Z373" s="9">
        <v>0.55900000000000005</v>
      </c>
      <c r="AA373" s="9">
        <v>0.249</v>
      </c>
      <c r="AB373" t="str">
        <f>VLOOKUP($A373,Bat!$A$4:$A$1998,1,FALSE)</f>
        <v>SSWoody Dyer23</v>
      </c>
    </row>
    <row r="374" spans="1:28" x14ac:dyDescent="0.25">
      <c r="A374" t="str">
        <f t="shared" si="5"/>
        <v>1BMaarten Louter23</v>
      </c>
      <c r="B374">
        <v>15151</v>
      </c>
      <c r="C374">
        <v>924</v>
      </c>
      <c r="D374" t="s">
        <v>1365</v>
      </c>
      <c r="E374" t="s">
        <v>1366</v>
      </c>
      <c r="F374">
        <v>0</v>
      </c>
      <c r="G374" s="10">
        <v>38352</v>
      </c>
      <c r="H374">
        <v>23</v>
      </c>
      <c r="I374" t="s">
        <v>94</v>
      </c>
      <c r="J374" t="s">
        <v>132</v>
      </c>
      <c r="K374">
        <v>182</v>
      </c>
      <c r="L374">
        <v>517</v>
      </c>
      <c r="M374">
        <v>58</v>
      </c>
      <c r="N374">
        <v>125</v>
      </c>
      <c r="O374">
        <v>18</v>
      </c>
      <c r="P374">
        <v>2</v>
      </c>
      <c r="Q374">
        <v>15</v>
      </c>
      <c r="R374">
        <v>78</v>
      </c>
      <c r="S374">
        <v>58</v>
      </c>
      <c r="T374">
        <v>130</v>
      </c>
      <c r="U374">
        <v>1</v>
      </c>
      <c r="V374">
        <v>0</v>
      </c>
      <c r="W374" s="9">
        <v>0.24199999999999999</v>
      </c>
      <c r="X374" s="9">
        <v>0.318</v>
      </c>
      <c r="Y374" s="9">
        <v>0.371</v>
      </c>
      <c r="Z374" s="9">
        <v>0.69</v>
      </c>
      <c r="AA374" s="9">
        <v>0.30299999999999999</v>
      </c>
      <c r="AB374" t="str">
        <f>VLOOKUP($A374,Bat!$A$4:$A$1998,1,FALSE)</f>
        <v>1BMaarten Louter23</v>
      </c>
    </row>
    <row r="375" spans="1:28" x14ac:dyDescent="0.25">
      <c r="A375" t="str">
        <f t="shared" si="5"/>
        <v>CFCaleb Simmons21</v>
      </c>
      <c r="B375">
        <v>6089</v>
      </c>
      <c r="C375">
        <v>925</v>
      </c>
      <c r="D375" t="s">
        <v>1651</v>
      </c>
      <c r="E375" t="s">
        <v>572</v>
      </c>
      <c r="F375">
        <v>0</v>
      </c>
      <c r="G375">
        <v>39135</v>
      </c>
      <c r="H375">
        <v>21</v>
      </c>
      <c r="I375" t="s">
        <v>81</v>
      </c>
      <c r="J375" t="s">
        <v>132</v>
      </c>
      <c r="K375">
        <v>56</v>
      </c>
      <c r="L375">
        <v>188</v>
      </c>
      <c r="M375">
        <v>10</v>
      </c>
      <c r="N375">
        <v>41</v>
      </c>
      <c r="O375">
        <v>5</v>
      </c>
      <c r="P375">
        <v>3</v>
      </c>
      <c r="Q375">
        <v>0</v>
      </c>
      <c r="R375">
        <v>9</v>
      </c>
      <c r="S375">
        <v>16</v>
      </c>
      <c r="T375">
        <v>24</v>
      </c>
      <c r="U375">
        <v>1</v>
      </c>
      <c r="V375">
        <v>0</v>
      </c>
      <c r="W375" s="9">
        <v>0.218</v>
      </c>
      <c r="X375" s="9">
        <v>0.28399999999999997</v>
      </c>
      <c r="Y375" s="9">
        <v>0.27700000000000002</v>
      </c>
      <c r="Z375" s="9">
        <v>0.56000000000000005</v>
      </c>
      <c r="AA375" s="9">
        <v>0.254</v>
      </c>
      <c r="AB375" t="str">
        <f>VLOOKUP($A375,Bat!$A$4:$A$1998,1,FALSE)</f>
        <v>CFCaleb Simmons21</v>
      </c>
    </row>
    <row r="376" spans="1:28" x14ac:dyDescent="0.25">
      <c r="A376" t="str">
        <f t="shared" si="5"/>
        <v>RFAkira Kotara20</v>
      </c>
      <c r="B376">
        <v>14742</v>
      </c>
      <c r="C376">
        <v>927</v>
      </c>
      <c r="D376" t="s">
        <v>1330</v>
      </c>
      <c r="E376" t="s">
        <v>1331</v>
      </c>
      <c r="F376">
        <v>2200000</v>
      </c>
      <c r="G376" s="10">
        <v>39240</v>
      </c>
      <c r="H376">
        <v>20</v>
      </c>
      <c r="I376" t="s">
        <v>73</v>
      </c>
      <c r="J376" t="s">
        <v>25</v>
      </c>
      <c r="K376">
        <v>266</v>
      </c>
      <c r="L376">
        <v>961</v>
      </c>
      <c r="M376">
        <v>117</v>
      </c>
      <c r="N376">
        <v>213</v>
      </c>
      <c r="O376">
        <v>39</v>
      </c>
      <c r="P376">
        <v>4</v>
      </c>
      <c r="Q376">
        <v>13</v>
      </c>
      <c r="R376">
        <v>83</v>
      </c>
      <c r="S376">
        <v>107</v>
      </c>
      <c r="T376">
        <v>223</v>
      </c>
      <c r="U376">
        <v>37</v>
      </c>
      <c r="V376">
        <v>9</v>
      </c>
      <c r="W376" s="9">
        <v>0.222</v>
      </c>
      <c r="X376" s="9">
        <v>0.3</v>
      </c>
      <c r="Y376" s="9">
        <v>0.311</v>
      </c>
      <c r="Z376" s="9">
        <v>0.61099999999999999</v>
      </c>
      <c r="AA376" s="9">
        <v>0.27300000000000002</v>
      </c>
      <c r="AB376" t="str">
        <f>VLOOKUP($A376,Bat!$A$4:$A$1998,1,FALSE)</f>
        <v>RFAkira Kotara20</v>
      </c>
    </row>
    <row r="377" spans="1:28" x14ac:dyDescent="0.25">
      <c r="A377" t="str">
        <f t="shared" si="5"/>
        <v>1BLarry Rivera24</v>
      </c>
      <c r="B377">
        <v>1987</v>
      </c>
      <c r="C377">
        <v>928</v>
      </c>
      <c r="D377" t="s">
        <v>266</v>
      </c>
      <c r="E377" t="s">
        <v>274</v>
      </c>
      <c r="F377">
        <v>0</v>
      </c>
      <c r="G377">
        <v>38006</v>
      </c>
      <c r="H377">
        <v>24</v>
      </c>
      <c r="I377" t="s">
        <v>94</v>
      </c>
      <c r="J377" t="s">
        <v>132</v>
      </c>
      <c r="K377">
        <v>129</v>
      </c>
      <c r="L377">
        <v>309</v>
      </c>
      <c r="M377">
        <v>34</v>
      </c>
      <c r="N377">
        <v>86</v>
      </c>
      <c r="O377">
        <v>16</v>
      </c>
      <c r="P377">
        <v>0</v>
      </c>
      <c r="Q377">
        <v>3</v>
      </c>
      <c r="R377">
        <v>34</v>
      </c>
      <c r="S377">
        <v>47</v>
      </c>
      <c r="T377">
        <v>49</v>
      </c>
      <c r="U377">
        <v>0</v>
      </c>
      <c r="V377">
        <v>1</v>
      </c>
      <c r="W377" s="9">
        <v>0.27800000000000002</v>
      </c>
      <c r="X377" s="9">
        <v>0.38400000000000001</v>
      </c>
      <c r="Y377" s="9">
        <v>0.35899999999999999</v>
      </c>
      <c r="Z377" s="9">
        <v>0.74299999999999999</v>
      </c>
      <c r="AA377" s="9">
        <v>0.33400000000000002</v>
      </c>
      <c r="AB377" t="str">
        <f>VLOOKUP($A377,Bat!$A$4:$A$1998,1,FALSE)</f>
        <v>1BLarry Rivera24</v>
      </c>
    </row>
    <row r="378" spans="1:28" x14ac:dyDescent="0.25">
      <c r="A378" t="str">
        <f t="shared" si="5"/>
        <v>3BJavier González22</v>
      </c>
      <c r="B378">
        <v>1737</v>
      </c>
      <c r="C378">
        <v>929</v>
      </c>
      <c r="D378" t="s">
        <v>182</v>
      </c>
      <c r="E378" t="s">
        <v>166</v>
      </c>
      <c r="F378">
        <v>0</v>
      </c>
      <c r="G378">
        <v>38603</v>
      </c>
      <c r="H378">
        <v>22</v>
      </c>
      <c r="I378" t="s">
        <v>76</v>
      </c>
      <c r="J378" t="s">
        <v>132</v>
      </c>
      <c r="K378">
        <v>96</v>
      </c>
      <c r="L378">
        <v>268</v>
      </c>
      <c r="M378">
        <v>25</v>
      </c>
      <c r="N378">
        <v>43</v>
      </c>
      <c r="O378">
        <v>8</v>
      </c>
      <c r="P378">
        <v>1</v>
      </c>
      <c r="Q378">
        <v>1</v>
      </c>
      <c r="R378">
        <v>16</v>
      </c>
      <c r="S378">
        <v>28</v>
      </c>
      <c r="T378">
        <v>80</v>
      </c>
      <c r="U378">
        <v>3</v>
      </c>
      <c r="V378">
        <v>2</v>
      </c>
      <c r="W378" s="9">
        <v>0.16</v>
      </c>
      <c r="X378" s="9">
        <v>0.251</v>
      </c>
      <c r="Y378" s="9">
        <v>0.20899999999999999</v>
      </c>
      <c r="Z378" s="9">
        <v>0.46</v>
      </c>
      <c r="AA378" s="9">
        <v>0.214</v>
      </c>
      <c r="AB378" t="str">
        <f>VLOOKUP($A378,Bat!$A$4:$A$1998,1,FALSE)</f>
        <v>3BJavier González22</v>
      </c>
    </row>
    <row r="379" spans="1:28" x14ac:dyDescent="0.25">
      <c r="A379" t="str">
        <f t="shared" si="5"/>
        <v>3BJosé Rodríguez23</v>
      </c>
      <c r="B379">
        <v>1729</v>
      </c>
      <c r="C379">
        <v>935</v>
      </c>
      <c r="D379" t="s">
        <v>150</v>
      </c>
      <c r="E379" t="s">
        <v>225</v>
      </c>
      <c r="F379">
        <v>0</v>
      </c>
      <c r="G379" s="10">
        <v>38142</v>
      </c>
      <c r="H379">
        <v>23</v>
      </c>
      <c r="I379" t="s">
        <v>76</v>
      </c>
      <c r="J379" t="s">
        <v>25</v>
      </c>
      <c r="K379">
        <v>209</v>
      </c>
      <c r="L379">
        <v>706</v>
      </c>
      <c r="M379">
        <v>65</v>
      </c>
      <c r="N379">
        <v>163</v>
      </c>
      <c r="O379">
        <v>32</v>
      </c>
      <c r="P379">
        <v>0</v>
      </c>
      <c r="Q379">
        <v>9</v>
      </c>
      <c r="R379">
        <v>77</v>
      </c>
      <c r="S379">
        <v>77</v>
      </c>
      <c r="T379">
        <v>138</v>
      </c>
      <c r="U379">
        <v>0</v>
      </c>
      <c r="V379">
        <v>0</v>
      </c>
      <c r="W379" s="9">
        <v>0.23100000000000001</v>
      </c>
      <c r="X379" s="9">
        <v>0.316</v>
      </c>
      <c r="Y379" s="9">
        <v>0.314</v>
      </c>
      <c r="Z379" s="9">
        <v>0.63</v>
      </c>
      <c r="AA379" s="9">
        <v>0.28599999999999998</v>
      </c>
      <c r="AB379" t="str">
        <f>VLOOKUP($A379,Bat!$A$4:$A$1998,1,FALSE)</f>
        <v>3BJosé Rodríguez23</v>
      </c>
    </row>
    <row r="380" spans="1:28" x14ac:dyDescent="0.25">
      <c r="A380" t="str">
        <f t="shared" si="5"/>
        <v>2BLonnie Whittier21</v>
      </c>
      <c r="B380">
        <v>14525</v>
      </c>
      <c r="C380">
        <v>938</v>
      </c>
      <c r="D380" t="s">
        <v>565</v>
      </c>
      <c r="E380" t="s">
        <v>1737</v>
      </c>
      <c r="F380">
        <v>0</v>
      </c>
      <c r="G380" s="10">
        <v>38940</v>
      </c>
      <c r="H380">
        <v>21</v>
      </c>
      <c r="I380" t="s">
        <v>78</v>
      </c>
      <c r="J380" t="s">
        <v>132</v>
      </c>
      <c r="K380">
        <v>292</v>
      </c>
      <c r="L380">
        <v>988</v>
      </c>
      <c r="M380">
        <v>128</v>
      </c>
      <c r="N380">
        <v>214</v>
      </c>
      <c r="O380">
        <v>39</v>
      </c>
      <c r="P380">
        <v>4</v>
      </c>
      <c r="Q380">
        <v>17</v>
      </c>
      <c r="R380">
        <v>90</v>
      </c>
      <c r="S380">
        <v>139</v>
      </c>
      <c r="T380">
        <v>272</v>
      </c>
      <c r="U380">
        <v>19</v>
      </c>
      <c r="V380">
        <v>7</v>
      </c>
      <c r="W380" s="9">
        <v>0.217</v>
      </c>
      <c r="X380" s="9">
        <v>0.32</v>
      </c>
      <c r="Y380" s="9">
        <v>0.316</v>
      </c>
      <c r="Z380" s="9">
        <v>0.63500000000000001</v>
      </c>
      <c r="AA380" s="9">
        <v>0.28999999999999998</v>
      </c>
      <c r="AB380" t="str">
        <f>VLOOKUP($A380,Bat!$A$4:$A$1998,1,FALSE)</f>
        <v>2BLonnie Whittier21</v>
      </c>
    </row>
    <row r="381" spans="1:28" x14ac:dyDescent="0.25">
      <c r="A381" t="str">
        <f t="shared" si="5"/>
        <v>1BJunzo Nakadan21</v>
      </c>
      <c r="B381">
        <v>14571</v>
      </c>
      <c r="C381">
        <v>939</v>
      </c>
      <c r="D381" t="s">
        <v>1486</v>
      </c>
      <c r="E381" t="s">
        <v>1487</v>
      </c>
      <c r="F381">
        <v>2000000</v>
      </c>
      <c r="G381" s="10">
        <v>38976</v>
      </c>
      <c r="H381">
        <v>21</v>
      </c>
      <c r="I381" t="s">
        <v>94</v>
      </c>
      <c r="J381" t="s">
        <v>132</v>
      </c>
      <c r="K381">
        <v>240</v>
      </c>
      <c r="L381">
        <v>754</v>
      </c>
      <c r="M381">
        <v>111</v>
      </c>
      <c r="N381">
        <v>169</v>
      </c>
      <c r="O381">
        <v>32</v>
      </c>
      <c r="P381">
        <v>3</v>
      </c>
      <c r="Q381">
        <v>29</v>
      </c>
      <c r="R381">
        <v>95</v>
      </c>
      <c r="S381">
        <v>115</v>
      </c>
      <c r="T381">
        <v>265</v>
      </c>
      <c r="U381">
        <v>0</v>
      </c>
      <c r="V381">
        <v>0</v>
      </c>
      <c r="W381" s="9">
        <v>0.224</v>
      </c>
      <c r="X381" s="9">
        <v>0.33300000000000002</v>
      </c>
      <c r="Y381" s="9">
        <v>0.39</v>
      </c>
      <c r="Z381" s="9">
        <v>0.72299999999999998</v>
      </c>
      <c r="AA381" s="9">
        <v>0.32200000000000001</v>
      </c>
      <c r="AB381" t="str">
        <f>VLOOKUP($A381,Bat!$A$4:$A$1998,1,FALSE)</f>
        <v>1BJunzo Nakadan21</v>
      </c>
    </row>
    <row r="382" spans="1:28" x14ac:dyDescent="0.25">
      <c r="A382" t="str">
        <f t="shared" si="5"/>
        <v>1BGen Saikawa23</v>
      </c>
      <c r="B382">
        <v>9661</v>
      </c>
      <c r="C382">
        <v>940</v>
      </c>
      <c r="D382" t="s">
        <v>1618</v>
      </c>
      <c r="E382" t="s">
        <v>563</v>
      </c>
      <c r="F382">
        <v>0</v>
      </c>
      <c r="G382">
        <v>38163</v>
      </c>
      <c r="H382">
        <v>23</v>
      </c>
      <c r="I382" t="s">
        <v>94</v>
      </c>
      <c r="J382" t="s">
        <v>132</v>
      </c>
      <c r="K382">
        <v>112</v>
      </c>
      <c r="L382">
        <v>319</v>
      </c>
      <c r="M382">
        <v>29</v>
      </c>
      <c r="N382">
        <v>73</v>
      </c>
      <c r="O382">
        <v>11</v>
      </c>
      <c r="P382">
        <v>0</v>
      </c>
      <c r="Q382">
        <v>7</v>
      </c>
      <c r="R382">
        <v>30</v>
      </c>
      <c r="S382">
        <v>30</v>
      </c>
      <c r="T382">
        <v>101</v>
      </c>
      <c r="U382">
        <v>0</v>
      </c>
      <c r="V382">
        <v>0</v>
      </c>
      <c r="W382" s="9">
        <v>0.22900000000000001</v>
      </c>
      <c r="X382" s="9">
        <v>0.30099999999999999</v>
      </c>
      <c r="Y382" s="9">
        <v>0.32900000000000001</v>
      </c>
      <c r="Z382" s="9">
        <v>0.63</v>
      </c>
      <c r="AA382" s="9">
        <v>0.28199999999999997</v>
      </c>
      <c r="AB382" t="str">
        <f>VLOOKUP($A382,Bat!$A$4:$A$1998,1,FALSE)</f>
        <v>1BGen Saikawa23</v>
      </c>
    </row>
    <row r="383" spans="1:28" x14ac:dyDescent="0.25">
      <c r="A383" t="str">
        <f t="shared" si="5"/>
        <v>1BEddie Terry22</v>
      </c>
      <c r="B383">
        <v>13256</v>
      </c>
      <c r="C383">
        <v>941</v>
      </c>
      <c r="D383" t="s">
        <v>1598</v>
      </c>
      <c r="E383" t="s">
        <v>663</v>
      </c>
      <c r="F383">
        <v>1700000</v>
      </c>
      <c r="G383" s="10">
        <v>38665</v>
      </c>
      <c r="H383">
        <v>22</v>
      </c>
      <c r="I383" t="s">
        <v>94</v>
      </c>
      <c r="J383" t="s">
        <v>132</v>
      </c>
      <c r="K383">
        <v>236</v>
      </c>
      <c r="L383">
        <v>722</v>
      </c>
      <c r="M383">
        <v>110</v>
      </c>
      <c r="N383">
        <v>168</v>
      </c>
      <c r="O383">
        <v>34</v>
      </c>
      <c r="P383">
        <v>5</v>
      </c>
      <c r="Q383">
        <v>25</v>
      </c>
      <c r="R383">
        <v>111</v>
      </c>
      <c r="S383">
        <v>122</v>
      </c>
      <c r="T383">
        <v>210</v>
      </c>
      <c r="U383">
        <v>3</v>
      </c>
      <c r="V383">
        <v>11</v>
      </c>
      <c r="W383" s="9">
        <v>0.23300000000000001</v>
      </c>
      <c r="X383" s="9">
        <v>0.35099999999999998</v>
      </c>
      <c r="Y383" s="9">
        <v>0.39800000000000002</v>
      </c>
      <c r="Z383" s="9">
        <v>0.749</v>
      </c>
      <c r="AA383" s="9">
        <v>0.33500000000000002</v>
      </c>
      <c r="AB383" t="str">
        <f>VLOOKUP($A383,Bat!$A$4:$A$1998,1,FALSE)</f>
        <v>1BEddie Terry22</v>
      </c>
    </row>
    <row r="384" spans="1:28" x14ac:dyDescent="0.25">
      <c r="A384" t="str">
        <f t="shared" si="5"/>
        <v>3BCam Nelson21</v>
      </c>
      <c r="B384">
        <v>14731</v>
      </c>
      <c r="C384">
        <v>943</v>
      </c>
      <c r="D384" t="s">
        <v>985</v>
      </c>
      <c r="E384" t="s">
        <v>141</v>
      </c>
      <c r="F384">
        <v>0</v>
      </c>
      <c r="G384">
        <v>38993</v>
      </c>
      <c r="H384">
        <v>21</v>
      </c>
      <c r="I384" t="s">
        <v>76</v>
      </c>
      <c r="J384" t="s">
        <v>132</v>
      </c>
      <c r="K384">
        <v>206</v>
      </c>
      <c r="L384">
        <v>543</v>
      </c>
      <c r="M384">
        <v>52</v>
      </c>
      <c r="N384">
        <v>86</v>
      </c>
      <c r="O384">
        <v>15</v>
      </c>
      <c r="P384">
        <v>0</v>
      </c>
      <c r="Q384">
        <v>12</v>
      </c>
      <c r="R384">
        <v>44</v>
      </c>
      <c r="S384">
        <v>78</v>
      </c>
      <c r="T384">
        <v>188</v>
      </c>
      <c r="U384">
        <v>1</v>
      </c>
      <c r="V384">
        <v>0</v>
      </c>
      <c r="W384" s="9">
        <v>0.158</v>
      </c>
      <c r="X384" s="9">
        <v>0.27200000000000002</v>
      </c>
      <c r="Y384" s="9">
        <v>0.252</v>
      </c>
      <c r="Z384" s="9">
        <v>0.52400000000000002</v>
      </c>
      <c r="AA384" s="9">
        <v>0.248</v>
      </c>
      <c r="AB384" t="str">
        <f>VLOOKUP($A384,Bat!$A$4:$A$1998,1,FALSE)</f>
        <v>3BCam Nelson21</v>
      </c>
    </row>
    <row r="385" spans="1:28" x14ac:dyDescent="0.25">
      <c r="A385" t="str">
        <f t="shared" si="5"/>
        <v>SSClint Thompson21</v>
      </c>
      <c r="B385">
        <v>3034</v>
      </c>
      <c r="C385">
        <v>947</v>
      </c>
      <c r="D385" t="s">
        <v>743</v>
      </c>
      <c r="E385" t="s">
        <v>211</v>
      </c>
      <c r="F385">
        <v>0</v>
      </c>
      <c r="G385" s="10">
        <v>39021</v>
      </c>
      <c r="H385">
        <v>21</v>
      </c>
      <c r="I385" t="s">
        <v>79</v>
      </c>
      <c r="J385" t="s">
        <v>132</v>
      </c>
      <c r="K385">
        <v>206</v>
      </c>
      <c r="L385">
        <v>699</v>
      </c>
      <c r="M385">
        <v>75</v>
      </c>
      <c r="N385">
        <v>149</v>
      </c>
      <c r="O385">
        <v>39</v>
      </c>
      <c r="P385">
        <v>5</v>
      </c>
      <c r="Q385">
        <v>7</v>
      </c>
      <c r="R385">
        <v>53</v>
      </c>
      <c r="S385">
        <v>51</v>
      </c>
      <c r="T385">
        <v>165</v>
      </c>
      <c r="U385">
        <v>5</v>
      </c>
      <c r="V385">
        <v>2</v>
      </c>
      <c r="W385" s="9">
        <v>0.21299999999999999</v>
      </c>
      <c r="X385" s="9">
        <v>0.27200000000000002</v>
      </c>
      <c r="Y385" s="9">
        <v>0.313</v>
      </c>
      <c r="Z385" s="9">
        <v>0.58499999999999996</v>
      </c>
      <c r="AA385" s="9">
        <v>0.25800000000000001</v>
      </c>
      <c r="AB385" t="str">
        <f>VLOOKUP($A385,Bat!$A$4:$A$1998,1,FALSE)</f>
        <v>SSClint Thompson21</v>
      </c>
    </row>
    <row r="386" spans="1:28" x14ac:dyDescent="0.25">
      <c r="A386" t="str">
        <f t="shared" ref="A386:A449" si="6">IF(I386="C","C-",I386)&amp;D386&amp;" "&amp;E386&amp;H386</f>
        <v>C-John Carey21</v>
      </c>
      <c r="B386">
        <v>6511</v>
      </c>
      <c r="C386">
        <v>948</v>
      </c>
      <c r="D386" t="s">
        <v>213</v>
      </c>
      <c r="E386" t="s">
        <v>976</v>
      </c>
      <c r="F386">
        <v>0</v>
      </c>
      <c r="G386" s="10">
        <v>38960</v>
      </c>
      <c r="H386">
        <v>21</v>
      </c>
      <c r="I386" t="s">
        <v>93</v>
      </c>
      <c r="J386" t="s">
        <v>132</v>
      </c>
      <c r="K386">
        <v>202</v>
      </c>
      <c r="L386">
        <v>734</v>
      </c>
      <c r="M386">
        <v>103</v>
      </c>
      <c r="N386">
        <v>173</v>
      </c>
      <c r="O386">
        <v>31</v>
      </c>
      <c r="P386">
        <v>1</v>
      </c>
      <c r="Q386">
        <v>28</v>
      </c>
      <c r="R386">
        <v>112</v>
      </c>
      <c r="S386">
        <v>109</v>
      </c>
      <c r="T386">
        <v>231</v>
      </c>
      <c r="U386">
        <v>0</v>
      </c>
      <c r="V386">
        <v>1</v>
      </c>
      <c r="W386" s="9">
        <v>0.23599999999999999</v>
      </c>
      <c r="X386" s="9">
        <v>0.33600000000000002</v>
      </c>
      <c r="Y386" s="9">
        <v>0.39500000000000002</v>
      </c>
      <c r="Z386" s="9">
        <v>0.73099999999999998</v>
      </c>
      <c r="AA386" s="9">
        <v>0.32400000000000001</v>
      </c>
      <c r="AB386" t="str">
        <f>VLOOKUP($A386,Bat!$A$4:$A$1998,1,FALSE)</f>
        <v>C-John Carey21</v>
      </c>
    </row>
    <row r="387" spans="1:28" x14ac:dyDescent="0.25">
      <c r="A387" t="str">
        <f t="shared" si="6"/>
        <v>1BBrian Rivard23</v>
      </c>
      <c r="B387">
        <v>13633</v>
      </c>
      <c r="C387">
        <v>949</v>
      </c>
      <c r="D387" t="s">
        <v>216</v>
      </c>
      <c r="E387" t="s">
        <v>1594</v>
      </c>
      <c r="F387">
        <v>0</v>
      </c>
      <c r="G387">
        <v>38461</v>
      </c>
      <c r="H387">
        <v>23</v>
      </c>
      <c r="I387" t="s">
        <v>94</v>
      </c>
      <c r="J387" t="s">
        <v>43</v>
      </c>
      <c r="K387">
        <v>1</v>
      </c>
      <c r="L387">
        <v>1</v>
      </c>
      <c r="M387">
        <v>0</v>
      </c>
      <c r="N387">
        <v>1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 s="9">
        <v>1</v>
      </c>
      <c r="X387" s="9">
        <v>1</v>
      </c>
      <c r="Y387" s="9">
        <v>1</v>
      </c>
      <c r="Z387" s="9">
        <v>2</v>
      </c>
      <c r="AA387" s="9">
        <v>0.9</v>
      </c>
      <c r="AB387" t="str">
        <f>VLOOKUP($A387,Bat!$A$4:$A$1998,1,FALSE)</f>
        <v>1BBrian Rivard23</v>
      </c>
    </row>
    <row r="388" spans="1:28" x14ac:dyDescent="0.25">
      <c r="A388" t="str">
        <f t="shared" si="6"/>
        <v>SSSantiago Butler18</v>
      </c>
      <c r="B388">
        <v>7502</v>
      </c>
      <c r="C388">
        <v>951</v>
      </c>
      <c r="D388" t="s">
        <v>422</v>
      </c>
      <c r="E388" t="s">
        <v>471</v>
      </c>
      <c r="F388">
        <v>2200000</v>
      </c>
      <c r="G388">
        <v>40040</v>
      </c>
      <c r="H388">
        <v>18</v>
      </c>
      <c r="I388" t="s">
        <v>79</v>
      </c>
      <c r="J388" t="s">
        <v>132</v>
      </c>
      <c r="K388">
        <v>66</v>
      </c>
      <c r="L388">
        <v>200</v>
      </c>
      <c r="M388">
        <v>8</v>
      </c>
      <c r="N388">
        <v>29</v>
      </c>
      <c r="O388">
        <v>7</v>
      </c>
      <c r="P388">
        <v>0</v>
      </c>
      <c r="Q388">
        <v>0</v>
      </c>
      <c r="R388">
        <v>6</v>
      </c>
      <c r="S388">
        <v>19</v>
      </c>
      <c r="T388">
        <v>42</v>
      </c>
      <c r="U388">
        <v>2</v>
      </c>
      <c r="V388">
        <v>2</v>
      </c>
      <c r="W388" s="9">
        <v>0.14499999999999999</v>
      </c>
      <c r="X388" s="9">
        <v>0.222</v>
      </c>
      <c r="Y388" s="9">
        <v>0.18</v>
      </c>
      <c r="Z388" s="9">
        <v>0.40200000000000002</v>
      </c>
      <c r="AA388" s="9">
        <v>0.191</v>
      </c>
      <c r="AB388" t="str">
        <f>VLOOKUP($A388,Bat!$A$4:$A$1998,1,FALSE)</f>
        <v>SSSantiago Butler18</v>
      </c>
    </row>
    <row r="389" spans="1:28" x14ac:dyDescent="0.25">
      <c r="A389" t="str">
        <f t="shared" si="6"/>
        <v>RFGerald Shepherd18</v>
      </c>
      <c r="B389">
        <v>6530</v>
      </c>
      <c r="C389">
        <v>952</v>
      </c>
      <c r="D389" t="s">
        <v>421</v>
      </c>
      <c r="E389" t="s">
        <v>1645</v>
      </c>
      <c r="F389">
        <v>2200000</v>
      </c>
      <c r="G389">
        <v>40133</v>
      </c>
      <c r="H389">
        <v>18</v>
      </c>
      <c r="I389" t="s">
        <v>73</v>
      </c>
      <c r="J389" t="s">
        <v>132</v>
      </c>
      <c r="K389">
        <v>83</v>
      </c>
      <c r="L389">
        <v>275</v>
      </c>
      <c r="M389">
        <v>25</v>
      </c>
      <c r="N389">
        <v>49</v>
      </c>
      <c r="O389">
        <v>11</v>
      </c>
      <c r="P389">
        <v>0</v>
      </c>
      <c r="Q389">
        <v>3</v>
      </c>
      <c r="R389">
        <v>20</v>
      </c>
      <c r="S389">
        <v>29</v>
      </c>
      <c r="T389">
        <v>85</v>
      </c>
      <c r="U389">
        <v>3</v>
      </c>
      <c r="V389">
        <v>0</v>
      </c>
      <c r="W389" s="9">
        <v>0.17799999999999999</v>
      </c>
      <c r="X389" s="9">
        <v>0.26100000000000001</v>
      </c>
      <c r="Y389" s="9">
        <v>0.251</v>
      </c>
      <c r="Z389" s="9">
        <v>0.51100000000000001</v>
      </c>
      <c r="AA389" s="9">
        <v>0.23699999999999999</v>
      </c>
      <c r="AB389" t="str">
        <f>VLOOKUP($A389,Bat!$A$4:$A$1998,1,FALSE)</f>
        <v>RFGerald Shepherd18</v>
      </c>
    </row>
    <row r="390" spans="1:28" x14ac:dyDescent="0.25">
      <c r="A390" t="str">
        <f t="shared" si="6"/>
        <v>1BManny Bryant21</v>
      </c>
      <c r="B390">
        <v>14738</v>
      </c>
      <c r="C390">
        <v>955</v>
      </c>
      <c r="D390" t="s">
        <v>183</v>
      </c>
      <c r="E390" t="s">
        <v>1063</v>
      </c>
      <c r="F390">
        <v>2200000</v>
      </c>
      <c r="G390">
        <v>38922</v>
      </c>
      <c r="H390">
        <v>21</v>
      </c>
      <c r="I390" t="s">
        <v>94</v>
      </c>
      <c r="J390" t="s">
        <v>43</v>
      </c>
      <c r="K390">
        <v>8</v>
      </c>
      <c r="L390">
        <v>7</v>
      </c>
      <c r="M390">
        <v>2</v>
      </c>
      <c r="N390">
        <v>2</v>
      </c>
      <c r="O390">
        <v>1</v>
      </c>
      <c r="P390">
        <v>0</v>
      </c>
      <c r="Q390">
        <v>0</v>
      </c>
      <c r="R390">
        <v>1</v>
      </c>
      <c r="S390">
        <v>4</v>
      </c>
      <c r="T390">
        <v>2</v>
      </c>
      <c r="U390">
        <v>0</v>
      </c>
      <c r="V390">
        <v>0</v>
      </c>
      <c r="W390" s="9">
        <v>0.28599999999999998</v>
      </c>
      <c r="X390" s="9">
        <v>0.54500000000000004</v>
      </c>
      <c r="Y390" s="9">
        <v>0.42899999999999999</v>
      </c>
      <c r="Z390" s="9">
        <v>0.97399999999999998</v>
      </c>
      <c r="AA390" s="9">
        <v>0.45600000000000002</v>
      </c>
      <c r="AB390" t="str">
        <f>VLOOKUP($A390,Bat!$A$4:$A$1998,1,FALSE)</f>
        <v>1BManny Bryant21</v>
      </c>
    </row>
    <row r="391" spans="1:28" x14ac:dyDescent="0.25">
      <c r="A391" t="str">
        <f t="shared" si="6"/>
        <v>C-Charlie Lange21</v>
      </c>
      <c r="B391">
        <v>2878</v>
      </c>
      <c r="C391">
        <v>960</v>
      </c>
      <c r="D391" t="s">
        <v>270</v>
      </c>
      <c r="E391" t="s">
        <v>883</v>
      </c>
      <c r="F391">
        <v>0</v>
      </c>
      <c r="G391">
        <v>39006</v>
      </c>
      <c r="H391">
        <v>21</v>
      </c>
      <c r="I391" t="s">
        <v>93</v>
      </c>
      <c r="J391" t="s">
        <v>132</v>
      </c>
      <c r="K391">
        <v>125</v>
      </c>
      <c r="L391">
        <v>355</v>
      </c>
      <c r="M391">
        <v>31</v>
      </c>
      <c r="N391">
        <v>71</v>
      </c>
      <c r="O391">
        <v>16</v>
      </c>
      <c r="P391">
        <v>1</v>
      </c>
      <c r="Q391">
        <v>9</v>
      </c>
      <c r="R391">
        <v>29</v>
      </c>
      <c r="S391">
        <v>42</v>
      </c>
      <c r="T391">
        <v>95</v>
      </c>
      <c r="U391">
        <v>0</v>
      </c>
      <c r="V391">
        <v>0</v>
      </c>
      <c r="W391" s="9">
        <v>0.2</v>
      </c>
      <c r="X391" s="9">
        <v>0.28899999999999998</v>
      </c>
      <c r="Y391" s="9">
        <v>0.32700000000000001</v>
      </c>
      <c r="Z391" s="9">
        <v>0.61499999999999999</v>
      </c>
      <c r="AA391" s="9">
        <v>0.27500000000000002</v>
      </c>
      <c r="AB391" t="str">
        <f>VLOOKUP($A391,Bat!$A$4:$A$1998,1,FALSE)</f>
        <v>C-Charlie Lange21</v>
      </c>
    </row>
    <row r="392" spans="1:28" x14ac:dyDescent="0.25">
      <c r="A392" t="str">
        <f t="shared" si="6"/>
        <v>LFZenko Abe23</v>
      </c>
      <c r="B392">
        <v>10259</v>
      </c>
      <c r="C392">
        <v>961</v>
      </c>
      <c r="D392" t="s">
        <v>827</v>
      </c>
      <c r="E392" t="s">
        <v>596</v>
      </c>
      <c r="F392">
        <v>0</v>
      </c>
      <c r="G392" s="10">
        <v>38172</v>
      </c>
      <c r="H392">
        <v>23</v>
      </c>
      <c r="I392" t="s">
        <v>55</v>
      </c>
      <c r="J392" t="s">
        <v>132</v>
      </c>
      <c r="K392">
        <v>227</v>
      </c>
      <c r="L392">
        <v>891</v>
      </c>
      <c r="M392">
        <v>90</v>
      </c>
      <c r="N392">
        <v>236</v>
      </c>
      <c r="O392">
        <v>41</v>
      </c>
      <c r="P392">
        <v>3</v>
      </c>
      <c r="Q392">
        <v>2</v>
      </c>
      <c r="R392">
        <v>90</v>
      </c>
      <c r="S392">
        <v>66</v>
      </c>
      <c r="T392">
        <v>140</v>
      </c>
      <c r="U392">
        <v>6</v>
      </c>
      <c r="V392">
        <v>6</v>
      </c>
      <c r="W392" s="9">
        <v>0.26500000000000001</v>
      </c>
      <c r="X392" s="9">
        <v>0.318</v>
      </c>
      <c r="Y392" s="9">
        <v>0.32400000000000001</v>
      </c>
      <c r="Z392" s="9">
        <v>0.64200000000000002</v>
      </c>
      <c r="AA392" s="9">
        <v>0.28899999999999998</v>
      </c>
      <c r="AB392" t="str">
        <f>VLOOKUP($A392,Bat!$A$4:$A$1998,1,FALSE)</f>
        <v>LFZenko Abe23</v>
      </c>
    </row>
    <row r="393" spans="1:28" x14ac:dyDescent="0.25">
      <c r="A393" t="str">
        <f t="shared" si="6"/>
        <v>1BJohn Erickson21</v>
      </c>
      <c r="B393">
        <v>14505</v>
      </c>
      <c r="C393">
        <v>974</v>
      </c>
      <c r="D393" t="s">
        <v>213</v>
      </c>
      <c r="E393" t="s">
        <v>752</v>
      </c>
      <c r="F393">
        <v>2400000</v>
      </c>
      <c r="G393">
        <v>38918</v>
      </c>
      <c r="H393">
        <v>21</v>
      </c>
      <c r="I393" t="s">
        <v>94</v>
      </c>
      <c r="J393" t="s">
        <v>43</v>
      </c>
      <c r="K393">
        <v>13</v>
      </c>
      <c r="L393">
        <v>9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4</v>
      </c>
      <c r="T393">
        <v>5</v>
      </c>
      <c r="U393">
        <v>0</v>
      </c>
      <c r="V393">
        <v>0</v>
      </c>
      <c r="W393" s="9">
        <v>0</v>
      </c>
      <c r="X393" s="9">
        <v>0.308</v>
      </c>
      <c r="Y393" s="9">
        <v>0</v>
      </c>
      <c r="Z393" s="9">
        <v>0.308</v>
      </c>
      <c r="AA393" s="9">
        <v>0.222</v>
      </c>
      <c r="AB393" t="str">
        <f>VLOOKUP($A393,Bat!$A$4:$A$1998,1,FALSE)</f>
        <v>1BJohn Erickson21</v>
      </c>
    </row>
    <row r="394" spans="1:28" x14ac:dyDescent="0.25">
      <c r="A394" t="str">
        <f t="shared" si="6"/>
        <v>1BJuan Rodríguez21</v>
      </c>
      <c r="B394">
        <v>14549</v>
      </c>
      <c r="C394">
        <v>975</v>
      </c>
      <c r="D394" t="s">
        <v>140</v>
      </c>
      <c r="E394" t="s">
        <v>225</v>
      </c>
      <c r="F394">
        <v>2200000</v>
      </c>
      <c r="G394">
        <v>39129</v>
      </c>
      <c r="H394">
        <v>21</v>
      </c>
      <c r="I394" t="s">
        <v>94</v>
      </c>
      <c r="J394" t="s">
        <v>43</v>
      </c>
      <c r="K394">
        <v>4</v>
      </c>
      <c r="L394">
        <v>3</v>
      </c>
      <c r="M394">
        <v>0</v>
      </c>
      <c r="N394">
        <v>2</v>
      </c>
      <c r="O394">
        <v>1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 s="9">
        <v>0.66700000000000004</v>
      </c>
      <c r="X394" s="9">
        <v>0.66700000000000004</v>
      </c>
      <c r="Y394" s="9">
        <v>1</v>
      </c>
      <c r="Z394" s="9">
        <v>1.667</v>
      </c>
      <c r="AA394" s="9">
        <v>0.71299999999999997</v>
      </c>
      <c r="AB394" t="str">
        <f>VLOOKUP($A394,Bat!$A$4:$A$1998,1,FALSE)</f>
        <v>1BJuan Rodríguez21</v>
      </c>
    </row>
    <row r="395" spans="1:28" x14ac:dyDescent="0.25">
      <c r="A395" t="str">
        <f t="shared" si="6"/>
        <v>C-Ismael Villarreal18</v>
      </c>
      <c r="B395">
        <v>1820</v>
      </c>
      <c r="C395">
        <v>977</v>
      </c>
      <c r="D395" t="s">
        <v>1168</v>
      </c>
      <c r="E395" t="s">
        <v>688</v>
      </c>
      <c r="F395">
        <v>0</v>
      </c>
      <c r="G395">
        <v>40224</v>
      </c>
      <c r="H395">
        <v>18</v>
      </c>
      <c r="I395" t="s">
        <v>93</v>
      </c>
      <c r="J395" t="s">
        <v>132</v>
      </c>
      <c r="K395">
        <v>121</v>
      </c>
      <c r="L395">
        <v>428</v>
      </c>
      <c r="M395">
        <v>27</v>
      </c>
      <c r="N395">
        <v>79</v>
      </c>
      <c r="O395">
        <v>10</v>
      </c>
      <c r="P395">
        <v>1</v>
      </c>
      <c r="Q395">
        <v>12</v>
      </c>
      <c r="R395">
        <v>36</v>
      </c>
      <c r="S395">
        <v>28</v>
      </c>
      <c r="T395">
        <v>142</v>
      </c>
      <c r="U395">
        <v>0</v>
      </c>
      <c r="V395">
        <v>0</v>
      </c>
      <c r="W395" s="9">
        <v>0.185</v>
      </c>
      <c r="X395" s="9">
        <v>0.24299999999999999</v>
      </c>
      <c r="Y395" s="9">
        <v>0.29699999999999999</v>
      </c>
      <c r="Z395" s="9">
        <v>0.54</v>
      </c>
      <c r="AA395" s="9">
        <v>0.23799999999999999</v>
      </c>
      <c r="AB395" t="str">
        <f>VLOOKUP($A395,Bat!$A$4:$A$1998,1,FALSE)</f>
        <v>C-Ismael Villarreal18</v>
      </c>
    </row>
    <row r="396" spans="1:28" x14ac:dyDescent="0.25">
      <c r="A396" t="str">
        <f t="shared" si="6"/>
        <v>1BTom Brooks22</v>
      </c>
      <c r="B396">
        <v>8809</v>
      </c>
      <c r="C396">
        <v>978</v>
      </c>
      <c r="D396" t="s">
        <v>550</v>
      </c>
      <c r="E396" t="s">
        <v>1060</v>
      </c>
      <c r="F396">
        <v>0</v>
      </c>
      <c r="G396">
        <v>38629</v>
      </c>
      <c r="H396">
        <v>22</v>
      </c>
      <c r="I396" t="s">
        <v>94</v>
      </c>
      <c r="J396" t="s">
        <v>43</v>
      </c>
      <c r="W396" s="9">
        <v>0</v>
      </c>
      <c r="X396" s="9">
        <v>0</v>
      </c>
      <c r="Y396" s="9">
        <v>0</v>
      </c>
      <c r="Z396" s="9">
        <v>0</v>
      </c>
      <c r="AA396" s="9">
        <v>0</v>
      </c>
      <c r="AB396" t="str">
        <f>VLOOKUP($A396,Bat!$A$4:$A$1998,1,FALSE)</f>
        <v>1BTom Brooks22</v>
      </c>
    </row>
    <row r="397" spans="1:28" x14ac:dyDescent="0.25">
      <c r="A397" t="str">
        <f t="shared" si="6"/>
        <v>LFAntónio Juárez24</v>
      </c>
      <c r="B397">
        <v>13723</v>
      </c>
      <c r="C397">
        <v>983</v>
      </c>
      <c r="D397" t="s">
        <v>193</v>
      </c>
      <c r="E397" t="s">
        <v>801</v>
      </c>
      <c r="F397">
        <v>0</v>
      </c>
      <c r="G397">
        <v>38097</v>
      </c>
      <c r="H397">
        <v>24</v>
      </c>
      <c r="I397" t="s">
        <v>55</v>
      </c>
      <c r="J397" t="s">
        <v>132</v>
      </c>
      <c r="K397">
        <v>64</v>
      </c>
      <c r="L397">
        <v>220</v>
      </c>
      <c r="M397">
        <v>11</v>
      </c>
      <c r="N397">
        <v>40</v>
      </c>
      <c r="O397">
        <v>8</v>
      </c>
      <c r="P397">
        <v>1</v>
      </c>
      <c r="Q397">
        <v>0</v>
      </c>
      <c r="R397">
        <v>9</v>
      </c>
      <c r="S397">
        <v>18</v>
      </c>
      <c r="T397">
        <v>47</v>
      </c>
      <c r="U397">
        <v>9</v>
      </c>
      <c r="V397">
        <v>4</v>
      </c>
      <c r="W397" s="9">
        <v>0.182</v>
      </c>
      <c r="X397" s="9">
        <v>0.247</v>
      </c>
      <c r="Y397" s="9">
        <v>0.22700000000000001</v>
      </c>
      <c r="Z397" s="9">
        <v>0.47399999999999998</v>
      </c>
      <c r="AA397" s="9">
        <v>0.221</v>
      </c>
      <c r="AB397" t="str">
        <f>VLOOKUP($A397,Bat!$A$4:$A$1998,1,FALSE)</f>
        <v>LFAntónio Juárez24</v>
      </c>
    </row>
    <row r="398" spans="1:28" x14ac:dyDescent="0.25">
      <c r="A398" t="str">
        <f t="shared" si="6"/>
        <v>CFJorge Miranda23</v>
      </c>
      <c r="B398">
        <v>14903</v>
      </c>
      <c r="C398">
        <v>987</v>
      </c>
      <c r="D398" t="s">
        <v>137</v>
      </c>
      <c r="E398" t="s">
        <v>1450</v>
      </c>
      <c r="F398">
        <v>2000000</v>
      </c>
      <c r="G398">
        <v>38425</v>
      </c>
      <c r="H398">
        <v>23</v>
      </c>
      <c r="I398" t="s">
        <v>81</v>
      </c>
      <c r="J398" t="s">
        <v>132</v>
      </c>
      <c r="K398">
        <v>94</v>
      </c>
      <c r="L398">
        <v>355</v>
      </c>
      <c r="M398">
        <v>45</v>
      </c>
      <c r="N398">
        <v>64</v>
      </c>
      <c r="O398">
        <v>8</v>
      </c>
      <c r="P398">
        <v>5</v>
      </c>
      <c r="Q398">
        <v>1</v>
      </c>
      <c r="R398">
        <v>22</v>
      </c>
      <c r="S398">
        <v>46</v>
      </c>
      <c r="T398">
        <v>115</v>
      </c>
      <c r="U398">
        <v>12</v>
      </c>
      <c r="V398">
        <v>2</v>
      </c>
      <c r="W398" s="9">
        <v>0.18</v>
      </c>
      <c r="X398" s="9">
        <v>0.27900000000000003</v>
      </c>
      <c r="Y398" s="9">
        <v>0.23899999999999999</v>
      </c>
      <c r="Z398" s="9">
        <v>0.51800000000000002</v>
      </c>
      <c r="AA398" s="9">
        <v>0.247</v>
      </c>
      <c r="AB398" t="str">
        <f>VLOOKUP($A398,Bat!$A$4:$A$1998,1,FALSE)</f>
        <v>CFJorge Miranda23</v>
      </c>
    </row>
    <row r="399" spans="1:28" x14ac:dyDescent="0.25">
      <c r="A399" t="str">
        <f t="shared" si="6"/>
        <v>C-Bill Jones21</v>
      </c>
      <c r="B399">
        <v>6672</v>
      </c>
      <c r="C399">
        <v>988</v>
      </c>
      <c r="D399" t="s">
        <v>162</v>
      </c>
      <c r="E399" t="s">
        <v>230</v>
      </c>
      <c r="F399">
        <v>0</v>
      </c>
      <c r="G399" s="10">
        <v>39000</v>
      </c>
      <c r="H399">
        <v>21</v>
      </c>
      <c r="I399" t="s">
        <v>93</v>
      </c>
      <c r="J399" t="s">
        <v>132</v>
      </c>
      <c r="K399">
        <v>132</v>
      </c>
      <c r="L399">
        <v>476</v>
      </c>
      <c r="M399">
        <v>53</v>
      </c>
      <c r="N399">
        <v>110</v>
      </c>
      <c r="O399">
        <v>15</v>
      </c>
      <c r="P399">
        <v>1</v>
      </c>
      <c r="Q399">
        <v>9</v>
      </c>
      <c r="R399">
        <v>56</v>
      </c>
      <c r="S399">
        <v>66</v>
      </c>
      <c r="T399">
        <v>141</v>
      </c>
      <c r="U399">
        <v>0</v>
      </c>
      <c r="V399">
        <v>0</v>
      </c>
      <c r="W399" s="9">
        <v>0.23100000000000001</v>
      </c>
      <c r="X399" s="9">
        <v>0.32900000000000001</v>
      </c>
      <c r="Y399" s="9">
        <v>0.32400000000000001</v>
      </c>
      <c r="Z399" s="9">
        <v>0.65300000000000002</v>
      </c>
      <c r="AA399" s="9">
        <v>0.3</v>
      </c>
      <c r="AB399" t="str">
        <f>VLOOKUP($A399,Bat!$A$4:$A$1998,1,FALSE)</f>
        <v>C-Bill Jones21</v>
      </c>
    </row>
    <row r="400" spans="1:28" x14ac:dyDescent="0.25">
      <c r="A400" t="str">
        <f t="shared" si="6"/>
        <v>C-George Torres23</v>
      </c>
      <c r="B400">
        <v>2793</v>
      </c>
      <c r="C400">
        <v>989</v>
      </c>
      <c r="D400" t="s">
        <v>276</v>
      </c>
      <c r="E400" t="s">
        <v>283</v>
      </c>
      <c r="F400">
        <v>0</v>
      </c>
      <c r="G400" s="10">
        <v>38315</v>
      </c>
      <c r="H400">
        <v>23</v>
      </c>
      <c r="I400" t="s">
        <v>93</v>
      </c>
      <c r="J400" t="s">
        <v>132</v>
      </c>
      <c r="K400">
        <v>127</v>
      </c>
      <c r="L400">
        <v>377</v>
      </c>
      <c r="M400">
        <v>43</v>
      </c>
      <c r="N400">
        <v>101</v>
      </c>
      <c r="O400">
        <v>12</v>
      </c>
      <c r="P400">
        <v>0</v>
      </c>
      <c r="Q400">
        <v>6</v>
      </c>
      <c r="R400">
        <v>38</v>
      </c>
      <c r="S400">
        <v>35</v>
      </c>
      <c r="T400">
        <v>108</v>
      </c>
      <c r="U400">
        <v>1</v>
      </c>
      <c r="V400">
        <v>1</v>
      </c>
      <c r="W400" s="9">
        <v>0.26800000000000002</v>
      </c>
      <c r="X400" s="9">
        <v>0.32900000000000001</v>
      </c>
      <c r="Y400" s="9">
        <v>0.34699999999999998</v>
      </c>
      <c r="Z400" s="9">
        <v>0.67600000000000005</v>
      </c>
      <c r="AA400" s="9">
        <v>0.30499999999999999</v>
      </c>
      <c r="AB400" t="str">
        <f>VLOOKUP($A400,Bat!$A$4:$A$1998,1,FALSE)</f>
        <v>C-George Torres23</v>
      </c>
    </row>
    <row r="401" spans="1:28" x14ac:dyDescent="0.25">
      <c r="A401" t="str">
        <f t="shared" si="6"/>
        <v>LFAntónio Peña18</v>
      </c>
      <c r="B401">
        <v>1303</v>
      </c>
      <c r="C401">
        <v>990</v>
      </c>
      <c r="D401" t="s">
        <v>193</v>
      </c>
      <c r="E401" t="s">
        <v>1547</v>
      </c>
      <c r="F401">
        <v>0</v>
      </c>
      <c r="G401" s="10">
        <v>39983</v>
      </c>
      <c r="H401">
        <v>18</v>
      </c>
      <c r="I401" t="s">
        <v>55</v>
      </c>
      <c r="J401" t="s">
        <v>132</v>
      </c>
      <c r="K401">
        <v>145</v>
      </c>
      <c r="L401">
        <v>521</v>
      </c>
      <c r="M401">
        <v>51</v>
      </c>
      <c r="N401">
        <v>118</v>
      </c>
      <c r="O401">
        <v>21</v>
      </c>
      <c r="P401">
        <v>1</v>
      </c>
      <c r="Q401">
        <v>14</v>
      </c>
      <c r="R401">
        <v>50</v>
      </c>
      <c r="S401">
        <v>56</v>
      </c>
      <c r="T401">
        <v>126</v>
      </c>
      <c r="U401">
        <v>1</v>
      </c>
      <c r="V401">
        <v>1</v>
      </c>
      <c r="W401" s="9">
        <v>0.22700000000000001</v>
      </c>
      <c r="X401" s="9">
        <v>0.30299999999999999</v>
      </c>
      <c r="Y401" s="9">
        <v>0.35099999999999998</v>
      </c>
      <c r="Z401" s="9">
        <v>0.65400000000000003</v>
      </c>
      <c r="AA401" s="9">
        <v>0.29099999999999998</v>
      </c>
      <c r="AB401" t="str">
        <f>VLOOKUP($A401,Bat!$A$4:$A$1998,1,FALSE)</f>
        <v>LFAntónio Peña18</v>
      </c>
    </row>
    <row r="402" spans="1:28" x14ac:dyDescent="0.25">
      <c r="A402" t="str">
        <f t="shared" si="6"/>
        <v>SSDanny Phillips22</v>
      </c>
      <c r="B402">
        <v>1757</v>
      </c>
      <c r="C402">
        <v>994</v>
      </c>
      <c r="D402" t="s">
        <v>427</v>
      </c>
      <c r="E402" t="s">
        <v>226</v>
      </c>
      <c r="F402">
        <v>0</v>
      </c>
      <c r="G402">
        <v>38709</v>
      </c>
      <c r="H402">
        <v>22</v>
      </c>
      <c r="I402" t="s">
        <v>79</v>
      </c>
      <c r="J402" t="s">
        <v>132</v>
      </c>
      <c r="K402">
        <v>109</v>
      </c>
      <c r="L402">
        <v>339</v>
      </c>
      <c r="M402">
        <v>39</v>
      </c>
      <c r="N402">
        <v>78</v>
      </c>
      <c r="O402">
        <v>7</v>
      </c>
      <c r="P402">
        <v>1</v>
      </c>
      <c r="Q402">
        <v>2</v>
      </c>
      <c r="R402">
        <v>25</v>
      </c>
      <c r="S402">
        <v>20</v>
      </c>
      <c r="T402">
        <v>88</v>
      </c>
      <c r="U402">
        <v>9</v>
      </c>
      <c r="V402">
        <v>5</v>
      </c>
      <c r="W402" s="9">
        <v>0.23</v>
      </c>
      <c r="X402" s="9">
        <v>0.28000000000000003</v>
      </c>
      <c r="Y402" s="9">
        <v>0.27400000000000002</v>
      </c>
      <c r="Z402" s="9">
        <v>0.55500000000000005</v>
      </c>
      <c r="AA402" s="9">
        <v>0.247</v>
      </c>
      <c r="AB402" t="str">
        <f>VLOOKUP($A402,Bat!$A$4:$A$1998,1,FALSE)</f>
        <v>SSDanny Phillips22</v>
      </c>
    </row>
    <row r="403" spans="1:28" x14ac:dyDescent="0.25">
      <c r="A403" t="str">
        <f t="shared" si="6"/>
        <v>1BChristian Edwards22</v>
      </c>
      <c r="B403">
        <v>13438</v>
      </c>
      <c r="C403">
        <v>996</v>
      </c>
      <c r="D403" t="s">
        <v>725</v>
      </c>
      <c r="E403" t="s">
        <v>272</v>
      </c>
      <c r="F403">
        <v>0</v>
      </c>
      <c r="G403">
        <v>38866</v>
      </c>
      <c r="H403">
        <v>22</v>
      </c>
      <c r="I403" t="s">
        <v>94</v>
      </c>
      <c r="J403" t="s">
        <v>43</v>
      </c>
      <c r="K403">
        <v>5</v>
      </c>
      <c r="L403">
        <v>2</v>
      </c>
      <c r="M403">
        <v>0</v>
      </c>
      <c r="N403">
        <v>1</v>
      </c>
      <c r="O403">
        <v>0</v>
      </c>
      <c r="P403">
        <v>0</v>
      </c>
      <c r="Q403">
        <v>0</v>
      </c>
      <c r="R403">
        <v>1</v>
      </c>
      <c r="S403">
        <v>3</v>
      </c>
      <c r="T403">
        <v>0</v>
      </c>
      <c r="U403">
        <v>0</v>
      </c>
      <c r="V403">
        <v>0</v>
      </c>
      <c r="W403" s="9">
        <v>0.5</v>
      </c>
      <c r="X403" s="9">
        <v>0.8</v>
      </c>
      <c r="Y403" s="9">
        <v>0.5</v>
      </c>
      <c r="Z403" s="9">
        <v>1.3</v>
      </c>
      <c r="AA403" s="9">
        <v>0.61199999999999999</v>
      </c>
      <c r="AB403" t="str">
        <f>VLOOKUP($A403,Bat!$A$4:$A$1998,1,FALSE)</f>
        <v>1BChristian Edwards22</v>
      </c>
    </row>
    <row r="404" spans="1:28" x14ac:dyDescent="0.25">
      <c r="A404" t="str">
        <f t="shared" si="6"/>
        <v>1BJosé Casillas23</v>
      </c>
      <c r="B404">
        <v>13626</v>
      </c>
      <c r="C404">
        <v>1001</v>
      </c>
      <c r="D404" t="s">
        <v>150</v>
      </c>
      <c r="E404" t="s">
        <v>1084</v>
      </c>
      <c r="F404">
        <v>0</v>
      </c>
      <c r="G404">
        <v>38449</v>
      </c>
      <c r="H404">
        <v>23</v>
      </c>
      <c r="I404" t="s">
        <v>94</v>
      </c>
      <c r="J404" t="s">
        <v>43</v>
      </c>
      <c r="K404">
        <v>3</v>
      </c>
      <c r="L404">
        <v>2</v>
      </c>
      <c r="M404">
        <v>1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1</v>
      </c>
      <c r="T404">
        <v>0</v>
      </c>
      <c r="U404">
        <v>0</v>
      </c>
      <c r="V404">
        <v>0</v>
      </c>
      <c r="W404" s="9">
        <v>0</v>
      </c>
      <c r="X404" s="9">
        <v>0.33300000000000002</v>
      </c>
      <c r="Y404" s="9">
        <v>0</v>
      </c>
      <c r="Z404" s="9">
        <v>0.33300000000000002</v>
      </c>
      <c r="AA404" s="9">
        <v>0.24</v>
      </c>
      <c r="AB404" t="str">
        <f>VLOOKUP($A404,Bat!$A$4:$A$1998,1,FALSE)</f>
        <v>1BJosé Casillas23</v>
      </c>
    </row>
    <row r="405" spans="1:28" x14ac:dyDescent="0.25">
      <c r="A405" t="str">
        <f t="shared" si="6"/>
        <v>1BAllan Dudley18</v>
      </c>
      <c r="B405">
        <v>6612</v>
      </c>
      <c r="C405">
        <v>1002</v>
      </c>
      <c r="D405" t="s">
        <v>1133</v>
      </c>
      <c r="E405" t="s">
        <v>1134</v>
      </c>
      <c r="F405">
        <v>2000000</v>
      </c>
      <c r="G405" s="10">
        <v>40070</v>
      </c>
      <c r="H405">
        <v>18</v>
      </c>
      <c r="I405" t="s">
        <v>94</v>
      </c>
      <c r="J405" t="s">
        <v>132</v>
      </c>
      <c r="K405">
        <v>200</v>
      </c>
      <c r="L405">
        <v>677</v>
      </c>
      <c r="M405">
        <v>57</v>
      </c>
      <c r="N405">
        <v>126</v>
      </c>
      <c r="O405">
        <v>18</v>
      </c>
      <c r="P405">
        <v>1</v>
      </c>
      <c r="Q405">
        <v>15</v>
      </c>
      <c r="R405">
        <v>56</v>
      </c>
      <c r="S405">
        <v>73</v>
      </c>
      <c r="T405">
        <v>187</v>
      </c>
      <c r="U405">
        <v>0</v>
      </c>
      <c r="V405">
        <v>0</v>
      </c>
      <c r="W405" s="9">
        <v>0.186</v>
      </c>
      <c r="X405" s="9">
        <v>0.27600000000000002</v>
      </c>
      <c r="Y405" s="9">
        <v>0.28199999999999997</v>
      </c>
      <c r="Z405" s="9">
        <v>0.55800000000000005</v>
      </c>
      <c r="AA405" s="9">
        <v>0.25600000000000001</v>
      </c>
      <c r="AB405" t="str">
        <f>VLOOKUP($A405,Bat!$A$4:$A$1998,1,FALSE)</f>
        <v>1BAllan Dudley18</v>
      </c>
    </row>
    <row r="406" spans="1:28" x14ac:dyDescent="0.25">
      <c r="A406" t="str">
        <f t="shared" si="6"/>
        <v>LFJuan Jose Vega23</v>
      </c>
      <c r="B406">
        <v>13621</v>
      </c>
      <c r="C406">
        <v>1003</v>
      </c>
      <c r="D406" t="s">
        <v>1716</v>
      </c>
      <c r="E406" t="s">
        <v>436</v>
      </c>
      <c r="F406">
        <v>2000000</v>
      </c>
      <c r="G406" s="10">
        <v>38172</v>
      </c>
      <c r="H406">
        <v>23</v>
      </c>
      <c r="I406" t="s">
        <v>55</v>
      </c>
      <c r="J406" t="s">
        <v>132</v>
      </c>
      <c r="K406">
        <v>260</v>
      </c>
      <c r="L406">
        <v>793</v>
      </c>
      <c r="M406">
        <v>109</v>
      </c>
      <c r="N406">
        <v>200</v>
      </c>
      <c r="O406">
        <v>32</v>
      </c>
      <c r="P406">
        <v>1</v>
      </c>
      <c r="Q406">
        <v>18</v>
      </c>
      <c r="R406">
        <v>97</v>
      </c>
      <c r="S406">
        <v>89</v>
      </c>
      <c r="T406">
        <v>168</v>
      </c>
      <c r="U406">
        <v>1</v>
      </c>
      <c r="V406">
        <v>2</v>
      </c>
      <c r="W406" s="9">
        <v>0.252</v>
      </c>
      <c r="X406" s="9">
        <v>0.34</v>
      </c>
      <c r="Y406" s="9">
        <v>0.36299999999999999</v>
      </c>
      <c r="Z406" s="9">
        <v>0.70299999999999996</v>
      </c>
      <c r="AA406" s="9">
        <v>0.315</v>
      </c>
      <c r="AB406" t="str">
        <f>VLOOKUP($A406,Bat!$A$4:$A$1998,1,FALSE)</f>
        <v>LFJuan Jose Vega23</v>
      </c>
    </row>
    <row r="407" spans="1:28" x14ac:dyDescent="0.25">
      <c r="A407" t="str">
        <f t="shared" si="6"/>
        <v>1BCarl Kirk22</v>
      </c>
      <c r="B407">
        <v>6512</v>
      </c>
      <c r="C407">
        <v>1005</v>
      </c>
      <c r="D407" t="s">
        <v>754</v>
      </c>
      <c r="E407" t="s">
        <v>1320</v>
      </c>
      <c r="F407">
        <v>2000000</v>
      </c>
      <c r="G407">
        <v>38607</v>
      </c>
      <c r="H407">
        <v>22</v>
      </c>
      <c r="I407" t="s">
        <v>94</v>
      </c>
      <c r="J407" t="s">
        <v>43</v>
      </c>
      <c r="K407">
        <v>6</v>
      </c>
      <c r="L407">
        <v>5</v>
      </c>
      <c r="M407">
        <v>0</v>
      </c>
      <c r="N407">
        <v>2</v>
      </c>
      <c r="O407">
        <v>0</v>
      </c>
      <c r="P407">
        <v>0</v>
      </c>
      <c r="Q407">
        <v>0</v>
      </c>
      <c r="R407">
        <v>1</v>
      </c>
      <c r="S407">
        <v>1</v>
      </c>
      <c r="T407">
        <v>2</v>
      </c>
      <c r="U407">
        <v>0</v>
      </c>
      <c r="V407">
        <v>0</v>
      </c>
      <c r="W407" s="9">
        <v>0.4</v>
      </c>
      <c r="X407" s="9">
        <v>0.5</v>
      </c>
      <c r="Y407" s="9">
        <v>0.4</v>
      </c>
      <c r="Z407" s="9">
        <v>0.9</v>
      </c>
      <c r="AA407" s="9">
        <v>0.42</v>
      </c>
      <c r="AB407" t="str">
        <f>VLOOKUP($A407,Bat!$A$4:$A$1998,1,FALSE)</f>
        <v>1BCarl Kirk22</v>
      </c>
    </row>
    <row r="408" spans="1:28" x14ac:dyDescent="0.25">
      <c r="A408" t="str">
        <f t="shared" si="6"/>
        <v>LFJohn Barnard22</v>
      </c>
      <c r="B408">
        <v>13229</v>
      </c>
      <c r="C408">
        <v>1010</v>
      </c>
      <c r="D408" t="s">
        <v>213</v>
      </c>
      <c r="E408" t="s">
        <v>1023</v>
      </c>
      <c r="F408">
        <v>0</v>
      </c>
      <c r="G408" s="10">
        <v>38599</v>
      </c>
      <c r="H408">
        <v>22</v>
      </c>
      <c r="I408" t="s">
        <v>55</v>
      </c>
      <c r="J408" t="s">
        <v>132</v>
      </c>
      <c r="K408">
        <v>218</v>
      </c>
      <c r="L408">
        <v>816</v>
      </c>
      <c r="M408">
        <v>100</v>
      </c>
      <c r="N408">
        <v>149</v>
      </c>
      <c r="O408">
        <v>31</v>
      </c>
      <c r="P408">
        <v>4</v>
      </c>
      <c r="Q408">
        <v>19</v>
      </c>
      <c r="R408">
        <v>86</v>
      </c>
      <c r="S408">
        <v>70</v>
      </c>
      <c r="T408">
        <v>269</v>
      </c>
      <c r="U408">
        <v>29</v>
      </c>
      <c r="V408">
        <v>6</v>
      </c>
      <c r="W408" s="9">
        <v>0.183</v>
      </c>
      <c r="X408" s="9">
        <v>0.26300000000000001</v>
      </c>
      <c r="Y408" s="9">
        <v>0.3</v>
      </c>
      <c r="Z408" s="9">
        <v>0.56299999999999994</v>
      </c>
      <c r="AA408" s="9">
        <v>0.254</v>
      </c>
      <c r="AB408" t="str">
        <f>VLOOKUP($A408,Bat!$A$4:$A$1998,1,FALSE)</f>
        <v>LFJohn Barnard22</v>
      </c>
    </row>
    <row r="409" spans="1:28" x14ac:dyDescent="0.25">
      <c r="A409" t="str">
        <f t="shared" si="6"/>
        <v>LFBrandon Cook18</v>
      </c>
      <c r="B409">
        <v>2221</v>
      </c>
      <c r="C409">
        <v>1013</v>
      </c>
      <c r="D409" t="s">
        <v>913</v>
      </c>
      <c r="E409" t="s">
        <v>706</v>
      </c>
      <c r="F409">
        <v>0</v>
      </c>
      <c r="G409" s="10">
        <v>40060</v>
      </c>
      <c r="H409">
        <v>18</v>
      </c>
      <c r="I409" t="s">
        <v>55</v>
      </c>
      <c r="J409" t="s">
        <v>43</v>
      </c>
      <c r="K409">
        <v>213</v>
      </c>
      <c r="L409">
        <v>837</v>
      </c>
      <c r="M409">
        <v>86</v>
      </c>
      <c r="N409">
        <v>165</v>
      </c>
      <c r="O409">
        <v>38</v>
      </c>
      <c r="P409">
        <v>1</v>
      </c>
      <c r="Q409">
        <v>22</v>
      </c>
      <c r="R409">
        <v>83</v>
      </c>
      <c r="S409">
        <v>69</v>
      </c>
      <c r="T409">
        <v>179</v>
      </c>
      <c r="U409">
        <v>3</v>
      </c>
      <c r="V409">
        <v>0</v>
      </c>
      <c r="W409" s="9">
        <v>0.19700000000000001</v>
      </c>
      <c r="X409" s="9">
        <v>0.26400000000000001</v>
      </c>
      <c r="Y409" s="9">
        <v>0.32400000000000001</v>
      </c>
      <c r="Z409" s="9">
        <v>0.58799999999999997</v>
      </c>
      <c r="AA409" s="9">
        <v>0.26200000000000001</v>
      </c>
      <c r="AB409" t="str">
        <f>VLOOKUP($A409,Bat!$A$4:$A$1998,1,FALSE)</f>
        <v>LFBrandon Cook18</v>
      </c>
    </row>
    <row r="410" spans="1:28" x14ac:dyDescent="0.25">
      <c r="A410" t="str">
        <f t="shared" si="6"/>
        <v>LFMike Neal23</v>
      </c>
      <c r="B410">
        <v>1955</v>
      </c>
      <c r="C410">
        <v>1015</v>
      </c>
      <c r="D410" t="s">
        <v>159</v>
      </c>
      <c r="E410" t="s">
        <v>1229</v>
      </c>
      <c r="F410">
        <v>0</v>
      </c>
      <c r="G410" s="10">
        <v>38303</v>
      </c>
      <c r="H410">
        <v>23</v>
      </c>
      <c r="I410" t="s">
        <v>55</v>
      </c>
      <c r="J410" t="s">
        <v>132</v>
      </c>
      <c r="K410">
        <v>193</v>
      </c>
      <c r="L410">
        <v>544</v>
      </c>
      <c r="M410">
        <v>53</v>
      </c>
      <c r="N410">
        <v>116</v>
      </c>
      <c r="O410">
        <v>16</v>
      </c>
      <c r="P410">
        <v>2</v>
      </c>
      <c r="Q410">
        <v>4</v>
      </c>
      <c r="R410">
        <v>42</v>
      </c>
      <c r="S410">
        <v>24</v>
      </c>
      <c r="T410">
        <v>107</v>
      </c>
      <c r="U410">
        <v>8</v>
      </c>
      <c r="V410">
        <v>4</v>
      </c>
      <c r="W410" s="9">
        <v>0.21299999999999999</v>
      </c>
      <c r="X410" s="9">
        <v>0.246</v>
      </c>
      <c r="Y410" s="9">
        <v>0.27200000000000002</v>
      </c>
      <c r="Z410" s="9">
        <v>0.51800000000000002</v>
      </c>
      <c r="AA410" s="9">
        <v>0.23200000000000001</v>
      </c>
      <c r="AB410" t="str">
        <f>VLOOKUP($A410,Bat!$A$4:$A$1998,1,FALSE)</f>
        <v>LFMike Neal23</v>
      </c>
    </row>
    <row r="411" spans="1:28" x14ac:dyDescent="0.25">
      <c r="A411" t="str">
        <f t="shared" si="6"/>
        <v>C-Paul Steele21</v>
      </c>
      <c r="B411">
        <v>14522</v>
      </c>
      <c r="C411">
        <v>1016</v>
      </c>
      <c r="D411" t="s">
        <v>199</v>
      </c>
      <c r="E411" t="s">
        <v>538</v>
      </c>
      <c r="F411">
        <v>2600000</v>
      </c>
      <c r="G411" s="10">
        <v>38887</v>
      </c>
      <c r="H411">
        <v>21</v>
      </c>
      <c r="I411" t="s">
        <v>93</v>
      </c>
      <c r="J411" t="s">
        <v>132</v>
      </c>
      <c r="K411">
        <v>190</v>
      </c>
      <c r="L411">
        <v>587</v>
      </c>
      <c r="M411">
        <v>62</v>
      </c>
      <c r="N411">
        <v>116</v>
      </c>
      <c r="O411">
        <v>24</v>
      </c>
      <c r="P411">
        <v>2</v>
      </c>
      <c r="Q411">
        <v>17</v>
      </c>
      <c r="R411">
        <v>80</v>
      </c>
      <c r="S411">
        <v>102</v>
      </c>
      <c r="T411">
        <v>195</v>
      </c>
      <c r="U411">
        <v>0</v>
      </c>
      <c r="V411">
        <v>1</v>
      </c>
      <c r="W411" s="9">
        <v>0.19800000000000001</v>
      </c>
      <c r="X411" s="9">
        <v>0.318</v>
      </c>
      <c r="Y411" s="9">
        <v>0.33200000000000002</v>
      </c>
      <c r="Z411" s="9">
        <v>0.65</v>
      </c>
      <c r="AA411" s="9">
        <v>0.29599999999999999</v>
      </c>
      <c r="AB411" t="str">
        <f>VLOOKUP($A411,Bat!$A$4:$A$1998,1,FALSE)</f>
        <v>C-Paul Steele21</v>
      </c>
    </row>
    <row r="412" spans="1:28" x14ac:dyDescent="0.25">
      <c r="A412" t="str">
        <f t="shared" si="6"/>
        <v>LFJacob Lewis21</v>
      </c>
      <c r="B412">
        <v>10482</v>
      </c>
      <c r="C412">
        <v>1026</v>
      </c>
      <c r="D412" t="s">
        <v>526</v>
      </c>
      <c r="E412" t="s">
        <v>229</v>
      </c>
      <c r="F412">
        <v>0</v>
      </c>
      <c r="G412">
        <v>39025</v>
      </c>
      <c r="H412">
        <v>21</v>
      </c>
      <c r="I412" t="s">
        <v>55</v>
      </c>
      <c r="J412" t="s">
        <v>25</v>
      </c>
      <c r="K412">
        <v>149</v>
      </c>
      <c r="L412">
        <v>421</v>
      </c>
      <c r="M412">
        <v>60</v>
      </c>
      <c r="N412">
        <v>88</v>
      </c>
      <c r="O412">
        <v>24</v>
      </c>
      <c r="P412">
        <v>2</v>
      </c>
      <c r="Q412">
        <v>24</v>
      </c>
      <c r="R412">
        <v>58</v>
      </c>
      <c r="S412">
        <v>45</v>
      </c>
      <c r="T412">
        <v>117</v>
      </c>
      <c r="U412">
        <v>0</v>
      </c>
      <c r="V412">
        <v>0</v>
      </c>
      <c r="W412" s="9">
        <v>0.20899999999999999</v>
      </c>
      <c r="X412" s="9">
        <v>0.3</v>
      </c>
      <c r="Y412" s="9">
        <v>0.44700000000000001</v>
      </c>
      <c r="Z412" s="9">
        <v>0.746</v>
      </c>
      <c r="AA412" s="9">
        <v>0.32</v>
      </c>
      <c r="AB412" t="str">
        <f>VLOOKUP($A412,Bat!$A$4:$A$1998,1,FALSE)</f>
        <v>LFJacob Lewis21</v>
      </c>
    </row>
    <row r="413" spans="1:28" x14ac:dyDescent="0.25">
      <c r="A413" t="str">
        <f t="shared" si="6"/>
        <v>C-Wim Kalff21</v>
      </c>
      <c r="B413">
        <v>14721</v>
      </c>
      <c r="C413">
        <v>1027</v>
      </c>
      <c r="D413" t="s">
        <v>1294</v>
      </c>
      <c r="E413" t="s">
        <v>1295</v>
      </c>
      <c r="F413">
        <v>0</v>
      </c>
      <c r="G413">
        <v>39042</v>
      </c>
      <c r="H413">
        <v>21</v>
      </c>
      <c r="I413" t="s">
        <v>93</v>
      </c>
      <c r="J413" t="s">
        <v>132</v>
      </c>
      <c r="K413">
        <v>57</v>
      </c>
      <c r="L413">
        <v>151</v>
      </c>
      <c r="M413">
        <v>13</v>
      </c>
      <c r="N413">
        <v>28</v>
      </c>
      <c r="O413">
        <v>2</v>
      </c>
      <c r="P413">
        <v>0</v>
      </c>
      <c r="Q413">
        <v>1</v>
      </c>
      <c r="R413">
        <v>12</v>
      </c>
      <c r="S413">
        <v>11</v>
      </c>
      <c r="T413">
        <v>33</v>
      </c>
      <c r="U413">
        <v>0</v>
      </c>
      <c r="V413">
        <v>0</v>
      </c>
      <c r="W413" s="9">
        <v>0.185</v>
      </c>
      <c r="X413" s="9">
        <v>0.23799999999999999</v>
      </c>
      <c r="Y413" s="9">
        <v>0.218</v>
      </c>
      <c r="Z413" s="9">
        <v>0.45600000000000002</v>
      </c>
      <c r="AA413" s="9">
        <v>0.20300000000000001</v>
      </c>
      <c r="AB413" t="str">
        <f>VLOOKUP($A413,Bat!$A$4:$A$1998,1,FALSE)</f>
        <v>C-Wim Kalff21</v>
      </c>
    </row>
    <row r="414" spans="1:28" x14ac:dyDescent="0.25">
      <c r="A414" t="str">
        <f t="shared" si="6"/>
        <v>LFTyler Hughes21</v>
      </c>
      <c r="B414">
        <v>9063</v>
      </c>
      <c r="C414">
        <v>1028</v>
      </c>
      <c r="D414" t="s">
        <v>509</v>
      </c>
      <c r="E414" t="s">
        <v>558</v>
      </c>
      <c r="F414">
        <v>0</v>
      </c>
      <c r="G414" s="10">
        <v>39030</v>
      </c>
      <c r="H414">
        <v>21</v>
      </c>
      <c r="I414" t="s">
        <v>55</v>
      </c>
      <c r="J414" t="s">
        <v>132</v>
      </c>
      <c r="K414">
        <v>221</v>
      </c>
      <c r="L414">
        <v>653</v>
      </c>
      <c r="M414">
        <v>89</v>
      </c>
      <c r="N414">
        <v>130</v>
      </c>
      <c r="O414">
        <v>25</v>
      </c>
      <c r="P414">
        <v>2</v>
      </c>
      <c r="Q414">
        <v>19</v>
      </c>
      <c r="R414">
        <v>75</v>
      </c>
      <c r="S414">
        <v>57</v>
      </c>
      <c r="T414">
        <v>211</v>
      </c>
      <c r="U414">
        <v>24</v>
      </c>
      <c r="V414">
        <v>4</v>
      </c>
      <c r="W414" s="9">
        <v>0.19900000000000001</v>
      </c>
      <c r="X414" s="9">
        <v>0.27700000000000002</v>
      </c>
      <c r="Y414" s="9">
        <v>0.33100000000000002</v>
      </c>
      <c r="Z414" s="9">
        <v>0.60799999999999998</v>
      </c>
      <c r="AA414" s="9">
        <v>0.27100000000000002</v>
      </c>
      <c r="AB414" t="str">
        <f>VLOOKUP($A414,Bat!$A$4:$A$1998,1,FALSE)</f>
        <v>LFTyler Hughes21</v>
      </c>
    </row>
    <row r="415" spans="1:28" x14ac:dyDescent="0.25">
      <c r="A415" t="str">
        <f t="shared" si="6"/>
        <v>C-Walt White23</v>
      </c>
      <c r="B415">
        <v>15284</v>
      </c>
      <c r="C415">
        <v>1029</v>
      </c>
      <c r="D415" t="s">
        <v>749</v>
      </c>
      <c r="E415" t="s">
        <v>424</v>
      </c>
      <c r="F415">
        <v>0</v>
      </c>
      <c r="G415">
        <v>38478</v>
      </c>
      <c r="H415">
        <v>23</v>
      </c>
      <c r="I415" t="s">
        <v>93</v>
      </c>
      <c r="J415" t="s">
        <v>132</v>
      </c>
      <c r="K415">
        <v>97</v>
      </c>
      <c r="L415">
        <v>284</v>
      </c>
      <c r="M415">
        <v>30</v>
      </c>
      <c r="N415">
        <v>50</v>
      </c>
      <c r="O415">
        <v>9</v>
      </c>
      <c r="P415">
        <v>0</v>
      </c>
      <c r="Q415">
        <v>6</v>
      </c>
      <c r="R415">
        <v>20</v>
      </c>
      <c r="S415">
        <v>39</v>
      </c>
      <c r="T415">
        <v>93</v>
      </c>
      <c r="U415">
        <v>0</v>
      </c>
      <c r="V415">
        <v>0</v>
      </c>
      <c r="W415" s="9">
        <v>0.17599999999999999</v>
      </c>
      <c r="X415" s="9">
        <v>0.27700000000000002</v>
      </c>
      <c r="Y415" s="9">
        <v>0.27100000000000002</v>
      </c>
      <c r="Z415" s="9">
        <v>0.54800000000000004</v>
      </c>
      <c r="AA415" s="9">
        <v>0.25600000000000001</v>
      </c>
      <c r="AB415" t="str">
        <f>VLOOKUP($A415,Bat!$A$4:$A$1998,1,FALSE)</f>
        <v>C-Walt White23</v>
      </c>
    </row>
    <row r="416" spans="1:28" x14ac:dyDescent="0.25">
      <c r="A416" t="str">
        <f t="shared" si="6"/>
        <v>1BIgnacio Díaz23</v>
      </c>
      <c r="B416">
        <v>6160</v>
      </c>
      <c r="C416">
        <v>1036</v>
      </c>
      <c r="D416" t="s">
        <v>1128</v>
      </c>
      <c r="E416" t="s">
        <v>186</v>
      </c>
      <c r="F416">
        <v>0</v>
      </c>
      <c r="G416">
        <v>38485</v>
      </c>
      <c r="H416">
        <v>23</v>
      </c>
      <c r="I416" t="s">
        <v>94</v>
      </c>
      <c r="J416" t="s">
        <v>43</v>
      </c>
      <c r="K416">
        <v>15</v>
      </c>
      <c r="L416">
        <v>35</v>
      </c>
      <c r="M416">
        <v>3</v>
      </c>
      <c r="N416">
        <v>4</v>
      </c>
      <c r="O416">
        <v>1</v>
      </c>
      <c r="P416">
        <v>0</v>
      </c>
      <c r="Q416">
        <v>0</v>
      </c>
      <c r="R416">
        <v>1</v>
      </c>
      <c r="S416">
        <v>7</v>
      </c>
      <c r="T416">
        <v>5</v>
      </c>
      <c r="U416">
        <v>0</v>
      </c>
      <c r="V416">
        <v>0</v>
      </c>
      <c r="W416" s="9">
        <v>0.114</v>
      </c>
      <c r="X416" s="9">
        <v>0.27900000000000003</v>
      </c>
      <c r="Y416" s="9">
        <v>0.14299999999999999</v>
      </c>
      <c r="Z416" s="9">
        <v>0.42199999999999999</v>
      </c>
      <c r="AA416" s="9">
        <v>0.22600000000000001</v>
      </c>
      <c r="AB416" t="str">
        <f>VLOOKUP($A416,Bat!$A$4:$A$1998,1,FALSE)</f>
        <v>1BIgnacio Díaz23</v>
      </c>
    </row>
    <row r="417" spans="1:28" x14ac:dyDescent="0.25">
      <c r="A417" t="str">
        <f t="shared" si="6"/>
        <v>LFPaul Brown18</v>
      </c>
      <c r="B417">
        <v>320</v>
      </c>
      <c r="C417">
        <v>1041</v>
      </c>
      <c r="D417" t="s">
        <v>199</v>
      </c>
      <c r="E417" t="s">
        <v>146</v>
      </c>
      <c r="F417">
        <v>0</v>
      </c>
      <c r="G417">
        <v>40249</v>
      </c>
      <c r="H417">
        <v>18</v>
      </c>
      <c r="I417" t="s">
        <v>55</v>
      </c>
      <c r="J417" t="s">
        <v>132</v>
      </c>
      <c r="K417">
        <v>109</v>
      </c>
      <c r="L417">
        <v>359</v>
      </c>
      <c r="M417">
        <v>45</v>
      </c>
      <c r="N417">
        <v>77</v>
      </c>
      <c r="O417">
        <v>19</v>
      </c>
      <c r="P417">
        <v>1</v>
      </c>
      <c r="Q417">
        <v>12</v>
      </c>
      <c r="R417">
        <v>40</v>
      </c>
      <c r="S417">
        <v>26</v>
      </c>
      <c r="T417">
        <v>107</v>
      </c>
      <c r="U417">
        <v>0</v>
      </c>
      <c r="V417">
        <v>0</v>
      </c>
      <c r="W417" s="9">
        <v>0.214</v>
      </c>
      <c r="X417" s="9">
        <v>0.27700000000000002</v>
      </c>
      <c r="Y417" s="9">
        <v>0.373</v>
      </c>
      <c r="Z417" s="9">
        <v>0.65100000000000002</v>
      </c>
      <c r="AA417" s="9">
        <v>0.28599999999999998</v>
      </c>
      <c r="AB417" t="str">
        <f>VLOOKUP($A417,Bat!$A$4:$A$1998,1,FALSE)</f>
        <v>LFPaul Brown18</v>
      </c>
    </row>
    <row r="418" spans="1:28" x14ac:dyDescent="0.25">
      <c r="A418" t="str">
        <f t="shared" si="6"/>
        <v>1BJosé Ortíz22</v>
      </c>
      <c r="B418">
        <v>3532</v>
      </c>
      <c r="C418">
        <v>1042</v>
      </c>
      <c r="D418" t="s">
        <v>150</v>
      </c>
      <c r="E418" t="s">
        <v>156</v>
      </c>
      <c r="F418">
        <v>0</v>
      </c>
      <c r="G418">
        <v>38582</v>
      </c>
      <c r="H418">
        <v>22</v>
      </c>
      <c r="I418" t="s">
        <v>94</v>
      </c>
      <c r="J418" t="s">
        <v>132</v>
      </c>
      <c r="K418">
        <v>77</v>
      </c>
      <c r="L418">
        <v>84</v>
      </c>
      <c r="M418">
        <v>5</v>
      </c>
      <c r="N418">
        <v>18</v>
      </c>
      <c r="O418">
        <v>4</v>
      </c>
      <c r="P418">
        <v>0</v>
      </c>
      <c r="Q418">
        <v>1</v>
      </c>
      <c r="R418">
        <v>10</v>
      </c>
      <c r="S418">
        <v>2</v>
      </c>
      <c r="T418">
        <v>29</v>
      </c>
      <c r="U418">
        <v>0</v>
      </c>
      <c r="V418">
        <v>0</v>
      </c>
      <c r="W418" s="9">
        <v>0.214</v>
      </c>
      <c r="X418" s="9">
        <v>0.22700000000000001</v>
      </c>
      <c r="Y418" s="9">
        <v>0.29799999999999999</v>
      </c>
      <c r="Z418" s="9">
        <v>0.52500000000000002</v>
      </c>
      <c r="AA418" s="9">
        <v>0.22500000000000001</v>
      </c>
      <c r="AB418" t="str">
        <f>VLOOKUP($A418,Bat!$A$4:$A$1998,1,FALSE)</f>
        <v>1BJosé Ortíz22</v>
      </c>
    </row>
    <row r="419" spans="1:28" x14ac:dyDescent="0.25">
      <c r="A419" t="str">
        <f t="shared" si="6"/>
        <v>C-Walter Stobbie21</v>
      </c>
      <c r="B419">
        <v>16034</v>
      </c>
      <c r="C419">
        <v>1043</v>
      </c>
      <c r="D419" t="s">
        <v>389</v>
      </c>
      <c r="E419" t="s">
        <v>956</v>
      </c>
      <c r="F419">
        <v>0</v>
      </c>
      <c r="G419">
        <v>39074</v>
      </c>
      <c r="H419">
        <v>21</v>
      </c>
      <c r="I419" t="s">
        <v>93</v>
      </c>
      <c r="J419" t="s">
        <v>132</v>
      </c>
      <c r="K419">
        <v>57</v>
      </c>
      <c r="L419">
        <v>104</v>
      </c>
      <c r="M419">
        <v>12</v>
      </c>
      <c r="N419">
        <v>21</v>
      </c>
      <c r="O419">
        <v>2</v>
      </c>
      <c r="P419">
        <v>0</v>
      </c>
      <c r="Q419">
        <v>10</v>
      </c>
      <c r="R419">
        <v>27</v>
      </c>
      <c r="S419">
        <v>5</v>
      </c>
      <c r="T419">
        <v>35</v>
      </c>
      <c r="U419">
        <v>0</v>
      </c>
      <c r="V419">
        <v>0</v>
      </c>
      <c r="W419" s="9">
        <v>0.20200000000000001</v>
      </c>
      <c r="X419" s="9">
        <v>0.245</v>
      </c>
      <c r="Y419" s="9">
        <v>0.51</v>
      </c>
      <c r="Z419" s="9">
        <v>0.755</v>
      </c>
      <c r="AA419" s="9">
        <v>0.31</v>
      </c>
      <c r="AB419" t="str">
        <f>VLOOKUP($A419,Bat!$A$4:$A$1998,1,FALSE)</f>
        <v>C-Walter Stobbie21</v>
      </c>
    </row>
    <row r="420" spans="1:28" x14ac:dyDescent="0.25">
      <c r="A420" t="str">
        <f t="shared" si="6"/>
        <v>1BTommy Payne22</v>
      </c>
      <c r="B420">
        <v>13450</v>
      </c>
      <c r="C420">
        <v>1044</v>
      </c>
      <c r="D420" t="s">
        <v>527</v>
      </c>
      <c r="E420" t="s">
        <v>831</v>
      </c>
      <c r="F420">
        <v>2600000</v>
      </c>
      <c r="G420">
        <v>38824</v>
      </c>
      <c r="H420">
        <v>22</v>
      </c>
      <c r="I420" t="s">
        <v>94</v>
      </c>
      <c r="J420" t="s">
        <v>43</v>
      </c>
      <c r="K420">
        <v>3</v>
      </c>
      <c r="L420">
        <v>1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1</v>
      </c>
      <c r="T420">
        <v>0</v>
      </c>
      <c r="U420">
        <v>0</v>
      </c>
      <c r="V420">
        <v>0</v>
      </c>
      <c r="W420" s="9">
        <v>0</v>
      </c>
      <c r="X420" s="9">
        <v>0.66700000000000004</v>
      </c>
      <c r="Y420" s="9">
        <v>0</v>
      </c>
      <c r="Z420" s="9">
        <v>0.66700000000000004</v>
      </c>
      <c r="AA420" s="9">
        <v>0.49</v>
      </c>
      <c r="AB420" t="str">
        <f>VLOOKUP($A420,Bat!$A$4:$A$1998,1,FALSE)</f>
        <v>1BTommy Payne22</v>
      </c>
    </row>
    <row r="421" spans="1:28" x14ac:dyDescent="0.25">
      <c r="A421" t="str">
        <f t="shared" si="6"/>
        <v>3BTerry Hurlson23</v>
      </c>
      <c r="B421">
        <v>15125</v>
      </c>
      <c r="C421">
        <v>1054</v>
      </c>
      <c r="D421" t="s">
        <v>663</v>
      </c>
      <c r="E421" t="s">
        <v>1263</v>
      </c>
      <c r="F421">
        <v>0</v>
      </c>
      <c r="G421" s="10">
        <v>38456</v>
      </c>
      <c r="H421">
        <v>23</v>
      </c>
      <c r="I421" t="s">
        <v>76</v>
      </c>
      <c r="J421" t="s">
        <v>25</v>
      </c>
      <c r="K421">
        <v>202</v>
      </c>
      <c r="L421">
        <v>589</v>
      </c>
      <c r="M421">
        <v>58</v>
      </c>
      <c r="N421">
        <v>149</v>
      </c>
      <c r="O421">
        <v>23</v>
      </c>
      <c r="P421">
        <v>2</v>
      </c>
      <c r="Q421">
        <v>7</v>
      </c>
      <c r="R421">
        <v>56</v>
      </c>
      <c r="S421">
        <v>57</v>
      </c>
      <c r="T421">
        <v>130</v>
      </c>
      <c r="U421">
        <v>6</v>
      </c>
      <c r="V421">
        <v>2</v>
      </c>
      <c r="W421" s="9">
        <v>0.253</v>
      </c>
      <c r="X421" s="9">
        <v>0.32</v>
      </c>
      <c r="Y421" s="9">
        <v>0.33500000000000002</v>
      </c>
      <c r="Z421" s="9">
        <v>0.65400000000000003</v>
      </c>
      <c r="AA421" s="9">
        <v>0.29699999999999999</v>
      </c>
      <c r="AB421" t="str">
        <f>VLOOKUP($A421,Bat!$A$4:$A$1998,1,FALSE)</f>
        <v>3BTerry Hurlson23</v>
      </c>
    </row>
    <row r="422" spans="1:28" x14ac:dyDescent="0.25">
      <c r="A422" t="str">
        <f t="shared" si="6"/>
        <v>1BTimmy de Vlaming23</v>
      </c>
      <c r="B422">
        <v>13558</v>
      </c>
      <c r="C422">
        <v>1056</v>
      </c>
      <c r="D422" t="s">
        <v>1122</v>
      </c>
      <c r="E422" t="s">
        <v>1123</v>
      </c>
      <c r="F422">
        <v>0</v>
      </c>
      <c r="G422">
        <v>38237</v>
      </c>
      <c r="H422">
        <v>23</v>
      </c>
      <c r="I422" t="s">
        <v>94</v>
      </c>
      <c r="J422" t="s">
        <v>132</v>
      </c>
      <c r="K422">
        <v>84</v>
      </c>
      <c r="L422">
        <v>211</v>
      </c>
      <c r="M422">
        <v>32</v>
      </c>
      <c r="N422">
        <v>50</v>
      </c>
      <c r="O422">
        <v>11</v>
      </c>
      <c r="P422">
        <v>0</v>
      </c>
      <c r="Q422">
        <v>2</v>
      </c>
      <c r="R422">
        <v>18</v>
      </c>
      <c r="S422">
        <v>19</v>
      </c>
      <c r="T422">
        <v>60</v>
      </c>
      <c r="U422">
        <v>0</v>
      </c>
      <c r="V422">
        <v>0</v>
      </c>
      <c r="W422" s="9">
        <v>0.23699999999999999</v>
      </c>
      <c r="X422" s="9">
        <v>0.30199999999999999</v>
      </c>
      <c r="Y422" s="9">
        <v>0.318</v>
      </c>
      <c r="Z422" s="9">
        <v>0.61899999999999999</v>
      </c>
      <c r="AA422" s="9">
        <v>0.27800000000000002</v>
      </c>
      <c r="AB422" t="str">
        <f>VLOOKUP($A422,Bat!$A$4:$A$1998,1,FALSE)</f>
        <v>1BTimmy de Vlaming23</v>
      </c>
    </row>
    <row r="423" spans="1:28" x14ac:dyDescent="0.25">
      <c r="A423" t="str">
        <f t="shared" si="6"/>
        <v>1BManny Zavalas24</v>
      </c>
      <c r="B423">
        <v>5223</v>
      </c>
      <c r="C423">
        <v>1057</v>
      </c>
      <c r="D423" t="s">
        <v>183</v>
      </c>
      <c r="E423" t="s">
        <v>1755</v>
      </c>
      <c r="F423">
        <v>0</v>
      </c>
      <c r="G423" s="10">
        <v>38079</v>
      </c>
      <c r="H423">
        <v>24</v>
      </c>
      <c r="I423" t="s">
        <v>94</v>
      </c>
      <c r="J423" t="s">
        <v>132</v>
      </c>
      <c r="K423">
        <v>200</v>
      </c>
      <c r="L423">
        <v>757</v>
      </c>
      <c r="M423">
        <v>96</v>
      </c>
      <c r="N423">
        <v>193</v>
      </c>
      <c r="O423">
        <v>28</v>
      </c>
      <c r="P423">
        <v>1</v>
      </c>
      <c r="Q423">
        <v>35</v>
      </c>
      <c r="R423">
        <v>112</v>
      </c>
      <c r="S423">
        <v>40</v>
      </c>
      <c r="T423">
        <v>194</v>
      </c>
      <c r="U423">
        <v>2</v>
      </c>
      <c r="V423">
        <v>0</v>
      </c>
      <c r="W423" s="9">
        <v>0.255</v>
      </c>
      <c r="X423" s="9">
        <v>0.30199999999999999</v>
      </c>
      <c r="Y423" s="9">
        <v>0.433</v>
      </c>
      <c r="Z423" s="9">
        <v>0.73499999999999999</v>
      </c>
      <c r="AA423" s="9">
        <v>0.31900000000000001</v>
      </c>
      <c r="AB423" t="str">
        <f>VLOOKUP($A423,Bat!$A$4:$A$1998,1,FALSE)</f>
        <v>1BManny Zavalas24</v>
      </c>
    </row>
    <row r="424" spans="1:28" x14ac:dyDescent="0.25">
      <c r="A424" t="str">
        <f t="shared" si="6"/>
        <v>1BBill Watkins22</v>
      </c>
      <c r="B424">
        <v>2129</v>
      </c>
      <c r="C424">
        <v>1058</v>
      </c>
      <c r="D424" t="s">
        <v>162</v>
      </c>
      <c r="E424" t="s">
        <v>1727</v>
      </c>
      <c r="F424">
        <v>0</v>
      </c>
      <c r="G424">
        <v>38593</v>
      </c>
      <c r="H424">
        <v>22</v>
      </c>
      <c r="I424" t="s">
        <v>94</v>
      </c>
      <c r="J424" t="s">
        <v>132</v>
      </c>
      <c r="K424">
        <v>102</v>
      </c>
      <c r="L424">
        <v>287</v>
      </c>
      <c r="M424">
        <v>27</v>
      </c>
      <c r="N424">
        <v>67</v>
      </c>
      <c r="O424">
        <v>12</v>
      </c>
      <c r="P424">
        <v>0</v>
      </c>
      <c r="Q424">
        <v>3</v>
      </c>
      <c r="R424">
        <v>18</v>
      </c>
      <c r="S424">
        <v>26</v>
      </c>
      <c r="T424">
        <v>73</v>
      </c>
      <c r="U424">
        <v>0</v>
      </c>
      <c r="V424">
        <v>0</v>
      </c>
      <c r="W424" s="9">
        <v>0.23300000000000001</v>
      </c>
      <c r="X424" s="9">
        <v>0.29399999999999998</v>
      </c>
      <c r="Y424" s="9">
        <v>0.307</v>
      </c>
      <c r="Z424" s="9">
        <v>0.60099999999999998</v>
      </c>
      <c r="AA424" s="9">
        <v>0.26900000000000002</v>
      </c>
      <c r="AB424" t="str">
        <f>VLOOKUP($A424,Bat!$A$4:$A$1998,1,FALSE)</f>
        <v>1BBill Watkins22</v>
      </c>
    </row>
    <row r="425" spans="1:28" x14ac:dyDescent="0.25">
      <c r="A425" t="str">
        <f t="shared" si="6"/>
        <v>2BNelson Solís24</v>
      </c>
      <c r="B425">
        <v>9807</v>
      </c>
      <c r="C425">
        <v>1059</v>
      </c>
      <c r="D425" t="s">
        <v>141</v>
      </c>
      <c r="E425" t="s">
        <v>1653</v>
      </c>
      <c r="F425">
        <v>0</v>
      </c>
      <c r="G425">
        <v>37807</v>
      </c>
      <c r="H425">
        <v>24</v>
      </c>
      <c r="I425" t="s">
        <v>78</v>
      </c>
      <c r="J425" t="s">
        <v>132</v>
      </c>
      <c r="K425">
        <v>132</v>
      </c>
      <c r="L425">
        <v>247</v>
      </c>
      <c r="M425">
        <v>36</v>
      </c>
      <c r="N425">
        <v>55</v>
      </c>
      <c r="O425">
        <v>13</v>
      </c>
      <c r="P425">
        <v>4</v>
      </c>
      <c r="Q425">
        <v>5</v>
      </c>
      <c r="R425">
        <v>24</v>
      </c>
      <c r="S425">
        <v>25</v>
      </c>
      <c r="T425">
        <v>65</v>
      </c>
      <c r="U425">
        <v>2</v>
      </c>
      <c r="V425">
        <v>0</v>
      </c>
      <c r="W425" s="9">
        <v>0.223</v>
      </c>
      <c r="X425" s="9">
        <v>0.29199999999999998</v>
      </c>
      <c r="Y425" s="9">
        <v>0.36799999999999999</v>
      </c>
      <c r="Z425" s="9">
        <v>0.66</v>
      </c>
      <c r="AA425" s="9">
        <v>0.28599999999999998</v>
      </c>
      <c r="AB425" t="str">
        <f>VLOOKUP($A425,Bat!$A$4:$A$1998,1,FALSE)</f>
        <v>2BNelson Solís24</v>
      </c>
    </row>
    <row r="426" spans="1:28" x14ac:dyDescent="0.25">
      <c r="A426" t="str">
        <f t="shared" si="6"/>
        <v>CFRobert Pratt21</v>
      </c>
      <c r="B426">
        <v>8602</v>
      </c>
      <c r="C426">
        <v>1064</v>
      </c>
      <c r="D426" t="s">
        <v>378</v>
      </c>
      <c r="E426" t="s">
        <v>1564</v>
      </c>
      <c r="F426">
        <v>0</v>
      </c>
      <c r="G426" s="10">
        <v>39155</v>
      </c>
      <c r="H426">
        <v>21</v>
      </c>
      <c r="I426" t="s">
        <v>81</v>
      </c>
      <c r="J426" t="s">
        <v>25</v>
      </c>
      <c r="K426">
        <v>214</v>
      </c>
      <c r="L426">
        <v>703</v>
      </c>
      <c r="M426">
        <v>84</v>
      </c>
      <c r="N426">
        <v>169</v>
      </c>
      <c r="O426">
        <v>26</v>
      </c>
      <c r="P426">
        <v>6</v>
      </c>
      <c r="Q426">
        <v>6</v>
      </c>
      <c r="R426">
        <v>58</v>
      </c>
      <c r="S426">
        <v>53</v>
      </c>
      <c r="T426">
        <v>140</v>
      </c>
      <c r="U426">
        <v>18</v>
      </c>
      <c r="V426">
        <v>8</v>
      </c>
      <c r="W426" s="9">
        <v>0.24</v>
      </c>
      <c r="X426" s="9">
        <v>0.30299999999999999</v>
      </c>
      <c r="Y426" s="9">
        <v>0.32</v>
      </c>
      <c r="Z426" s="9">
        <v>0.624</v>
      </c>
      <c r="AA426" s="9">
        <v>0.28000000000000003</v>
      </c>
      <c r="AB426" t="str">
        <f>VLOOKUP($A426,Bat!$A$4:$A$1998,1,FALSE)</f>
        <v>CFRobert Pratt21</v>
      </c>
    </row>
    <row r="427" spans="1:28" x14ac:dyDescent="0.25">
      <c r="A427" t="str">
        <f t="shared" si="6"/>
        <v>RFBill Patterson24</v>
      </c>
      <c r="B427">
        <v>5370</v>
      </c>
      <c r="C427">
        <v>1065</v>
      </c>
      <c r="D427" t="s">
        <v>162</v>
      </c>
      <c r="E427" t="s">
        <v>435</v>
      </c>
      <c r="F427">
        <v>0</v>
      </c>
      <c r="G427" s="10">
        <v>38051</v>
      </c>
      <c r="H427">
        <v>24</v>
      </c>
      <c r="I427" t="s">
        <v>73</v>
      </c>
      <c r="J427" t="s">
        <v>132</v>
      </c>
      <c r="K427">
        <v>193</v>
      </c>
      <c r="L427">
        <v>623</v>
      </c>
      <c r="M427">
        <v>58</v>
      </c>
      <c r="N427">
        <v>161</v>
      </c>
      <c r="O427">
        <v>33</v>
      </c>
      <c r="P427">
        <v>2</v>
      </c>
      <c r="Q427">
        <v>13</v>
      </c>
      <c r="R427">
        <v>76</v>
      </c>
      <c r="S427">
        <v>26</v>
      </c>
      <c r="T427">
        <v>148</v>
      </c>
      <c r="U427">
        <v>13</v>
      </c>
      <c r="V427">
        <v>0</v>
      </c>
      <c r="W427" s="9">
        <v>0.25800000000000001</v>
      </c>
      <c r="X427" s="9">
        <v>0.28999999999999998</v>
      </c>
      <c r="Y427" s="9">
        <v>0.38</v>
      </c>
      <c r="Z427" s="9">
        <v>0.67</v>
      </c>
      <c r="AA427" s="9">
        <v>0.28799999999999998</v>
      </c>
      <c r="AB427" t="str">
        <f>VLOOKUP($A427,Bat!$A$4:$A$1998,1,FALSE)</f>
        <v>RFBill Patterson24</v>
      </c>
    </row>
    <row r="428" spans="1:28" x14ac:dyDescent="0.25">
      <c r="A428" t="str">
        <f t="shared" si="6"/>
        <v>RFJoe Bailey21</v>
      </c>
      <c r="B428">
        <v>8754</v>
      </c>
      <c r="C428">
        <v>1066</v>
      </c>
      <c r="D428" t="s">
        <v>208</v>
      </c>
      <c r="E428" t="s">
        <v>638</v>
      </c>
      <c r="F428">
        <v>0</v>
      </c>
      <c r="G428">
        <v>39037</v>
      </c>
      <c r="H428">
        <v>21</v>
      </c>
      <c r="I428" t="s">
        <v>73</v>
      </c>
      <c r="J428" t="s">
        <v>132</v>
      </c>
      <c r="K428">
        <v>103</v>
      </c>
      <c r="L428">
        <v>243</v>
      </c>
      <c r="M428">
        <v>26</v>
      </c>
      <c r="N428">
        <v>50</v>
      </c>
      <c r="O428">
        <v>10</v>
      </c>
      <c r="P428">
        <v>3</v>
      </c>
      <c r="Q428">
        <v>4</v>
      </c>
      <c r="R428">
        <v>30</v>
      </c>
      <c r="S428">
        <v>19</v>
      </c>
      <c r="T428">
        <v>56</v>
      </c>
      <c r="U428">
        <v>1</v>
      </c>
      <c r="V428">
        <v>0</v>
      </c>
      <c r="W428" s="9">
        <v>0.20599999999999999</v>
      </c>
      <c r="X428" s="9">
        <v>0.26500000000000001</v>
      </c>
      <c r="Y428" s="9">
        <v>0.32100000000000001</v>
      </c>
      <c r="Z428" s="9">
        <v>0.58599999999999997</v>
      </c>
      <c r="AA428" s="9">
        <v>0.26</v>
      </c>
      <c r="AB428" t="str">
        <f>VLOOKUP($A428,Bat!$A$4:$A$1998,1,FALSE)</f>
        <v>RFJoe Bailey21</v>
      </c>
    </row>
    <row r="429" spans="1:28" x14ac:dyDescent="0.25">
      <c r="A429" t="str">
        <f t="shared" si="6"/>
        <v>1BBruce Swanson24</v>
      </c>
      <c r="B429">
        <v>5012</v>
      </c>
      <c r="C429">
        <v>1069</v>
      </c>
      <c r="D429" t="s">
        <v>467</v>
      </c>
      <c r="E429" t="s">
        <v>1676</v>
      </c>
      <c r="F429">
        <v>0</v>
      </c>
      <c r="G429" s="10">
        <v>37904</v>
      </c>
      <c r="H429">
        <v>24</v>
      </c>
      <c r="I429" t="s">
        <v>94</v>
      </c>
      <c r="J429" t="s">
        <v>132</v>
      </c>
      <c r="K429">
        <v>211</v>
      </c>
      <c r="L429">
        <v>797</v>
      </c>
      <c r="M429">
        <v>81</v>
      </c>
      <c r="N429">
        <v>212</v>
      </c>
      <c r="O429">
        <v>50</v>
      </c>
      <c r="P429">
        <v>0</v>
      </c>
      <c r="Q429">
        <v>30</v>
      </c>
      <c r="R429">
        <v>107</v>
      </c>
      <c r="S429">
        <v>45</v>
      </c>
      <c r="T429">
        <v>223</v>
      </c>
      <c r="U429">
        <v>0</v>
      </c>
      <c r="V429">
        <v>0</v>
      </c>
      <c r="W429" s="9">
        <v>0.26600000000000001</v>
      </c>
      <c r="X429" s="9">
        <v>0.313</v>
      </c>
      <c r="Y429" s="9">
        <v>0.442</v>
      </c>
      <c r="Z429" s="9">
        <v>0.754</v>
      </c>
      <c r="AA429" s="9">
        <v>0.32400000000000001</v>
      </c>
      <c r="AB429" t="str">
        <f>VLOOKUP($A429,Bat!$A$4:$A$1998,1,FALSE)</f>
        <v>1BBruce Swanson24</v>
      </c>
    </row>
    <row r="430" spans="1:28" x14ac:dyDescent="0.25">
      <c r="A430" t="str">
        <f t="shared" si="6"/>
        <v>3BGuus de Houtman22</v>
      </c>
      <c r="B430">
        <v>13263</v>
      </c>
      <c r="C430">
        <v>1070</v>
      </c>
      <c r="D430" t="s">
        <v>1117</v>
      </c>
      <c r="E430" t="s">
        <v>1118</v>
      </c>
      <c r="F430">
        <v>0</v>
      </c>
      <c r="G430" s="10">
        <v>38861</v>
      </c>
      <c r="H430">
        <v>22</v>
      </c>
      <c r="I430" t="s">
        <v>76</v>
      </c>
      <c r="J430" t="s">
        <v>132</v>
      </c>
      <c r="K430">
        <v>156</v>
      </c>
      <c r="L430">
        <v>419</v>
      </c>
      <c r="M430">
        <v>57</v>
      </c>
      <c r="N430">
        <v>113</v>
      </c>
      <c r="O430">
        <v>17</v>
      </c>
      <c r="P430">
        <v>1</v>
      </c>
      <c r="Q430">
        <v>5</v>
      </c>
      <c r="R430">
        <v>43</v>
      </c>
      <c r="S430">
        <v>45</v>
      </c>
      <c r="T430">
        <v>72</v>
      </c>
      <c r="U430">
        <v>14</v>
      </c>
      <c r="V430">
        <v>8</v>
      </c>
      <c r="W430" s="9">
        <v>0.27</v>
      </c>
      <c r="X430" s="9">
        <v>0.35099999999999998</v>
      </c>
      <c r="Y430" s="9">
        <v>0.35099999999999998</v>
      </c>
      <c r="Z430" s="9">
        <v>0.70199999999999996</v>
      </c>
      <c r="AA430" s="9">
        <v>0.314</v>
      </c>
      <c r="AB430" t="str">
        <f>VLOOKUP($A430,Bat!$A$4:$A$1998,1,FALSE)</f>
        <v>3BGuus de Houtman22</v>
      </c>
    </row>
    <row r="431" spans="1:28" x14ac:dyDescent="0.25">
      <c r="A431" t="str">
        <f t="shared" si="6"/>
        <v>C-Will Jones21</v>
      </c>
      <c r="B431">
        <v>9612</v>
      </c>
      <c r="C431">
        <v>1072</v>
      </c>
      <c r="D431" t="s">
        <v>380</v>
      </c>
      <c r="E431" t="s">
        <v>230</v>
      </c>
      <c r="F431">
        <v>0</v>
      </c>
      <c r="G431">
        <v>38972</v>
      </c>
      <c r="H431">
        <v>21</v>
      </c>
      <c r="I431" t="s">
        <v>93</v>
      </c>
      <c r="J431" t="s">
        <v>132</v>
      </c>
      <c r="K431">
        <v>121</v>
      </c>
      <c r="L431">
        <v>356</v>
      </c>
      <c r="M431">
        <v>33</v>
      </c>
      <c r="N431">
        <v>76</v>
      </c>
      <c r="O431">
        <v>15</v>
      </c>
      <c r="P431">
        <v>2</v>
      </c>
      <c r="Q431">
        <v>7</v>
      </c>
      <c r="R431">
        <v>39</v>
      </c>
      <c r="S431">
        <v>35</v>
      </c>
      <c r="T431">
        <v>97</v>
      </c>
      <c r="U431">
        <v>0</v>
      </c>
      <c r="V431">
        <v>0</v>
      </c>
      <c r="W431" s="9">
        <v>0.21299999999999999</v>
      </c>
      <c r="X431" s="9">
        <v>0.28499999999999998</v>
      </c>
      <c r="Y431" s="9">
        <v>0.32600000000000001</v>
      </c>
      <c r="Z431" s="9">
        <v>0.61099999999999999</v>
      </c>
      <c r="AA431" s="9">
        <v>0.27500000000000002</v>
      </c>
      <c r="AB431" t="str">
        <f>VLOOKUP($A431,Bat!$A$4:$A$1998,1,FALSE)</f>
        <v>C-Will Jones21</v>
      </c>
    </row>
    <row r="432" spans="1:28" x14ac:dyDescent="0.25">
      <c r="A432" t="str">
        <f t="shared" si="6"/>
        <v>C-Clement White22</v>
      </c>
      <c r="B432">
        <v>8193</v>
      </c>
      <c r="C432">
        <v>1073</v>
      </c>
      <c r="D432" t="s">
        <v>1734</v>
      </c>
      <c r="E432" t="s">
        <v>424</v>
      </c>
      <c r="F432">
        <v>0</v>
      </c>
      <c r="G432">
        <v>38722</v>
      </c>
      <c r="H432">
        <v>22</v>
      </c>
      <c r="I432" t="s">
        <v>93</v>
      </c>
      <c r="J432" t="s">
        <v>132</v>
      </c>
      <c r="K432">
        <v>119</v>
      </c>
      <c r="L432">
        <v>340</v>
      </c>
      <c r="M432">
        <v>39</v>
      </c>
      <c r="N432">
        <v>67</v>
      </c>
      <c r="O432">
        <v>9</v>
      </c>
      <c r="P432">
        <v>0</v>
      </c>
      <c r="Q432">
        <v>10</v>
      </c>
      <c r="R432">
        <v>28</v>
      </c>
      <c r="S432">
        <v>35</v>
      </c>
      <c r="T432">
        <v>90</v>
      </c>
      <c r="U432">
        <v>0</v>
      </c>
      <c r="V432">
        <v>0</v>
      </c>
      <c r="W432" s="9">
        <v>0.19700000000000001</v>
      </c>
      <c r="X432" s="9">
        <v>0.27500000000000002</v>
      </c>
      <c r="Y432" s="9">
        <v>0.312</v>
      </c>
      <c r="Z432" s="9">
        <v>0.58699999999999997</v>
      </c>
      <c r="AA432" s="9">
        <v>0.26</v>
      </c>
      <c r="AB432" t="str">
        <f>VLOOKUP($A432,Bat!$A$4:$A$1998,1,FALSE)</f>
        <v>C-Clement White22</v>
      </c>
    </row>
    <row r="433" spans="1:28" x14ac:dyDescent="0.25">
      <c r="A433" t="str">
        <f t="shared" si="6"/>
        <v>2BLarry Carter23</v>
      </c>
      <c r="B433">
        <v>1872</v>
      </c>
      <c r="C433">
        <v>1080</v>
      </c>
      <c r="D433" t="s">
        <v>266</v>
      </c>
      <c r="E433" t="s">
        <v>169</v>
      </c>
      <c r="F433">
        <v>0</v>
      </c>
      <c r="G433" s="10">
        <v>38233</v>
      </c>
      <c r="H433">
        <v>23</v>
      </c>
      <c r="I433" t="s">
        <v>78</v>
      </c>
      <c r="J433" t="s">
        <v>132</v>
      </c>
      <c r="K433">
        <v>165</v>
      </c>
      <c r="L433">
        <v>612</v>
      </c>
      <c r="M433">
        <v>68</v>
      </c>
      <c r="N433">
        <v>130</v>
      </c>
      <c r="O433">
        <v>27</v>
      </c>
      <c r="P433">
        <v>1</v>
      </c>
      <c r="Q433">
        <v>23</v>
      </c>
      <c r="R433">
        <v>81</v>
      </c>
      <c r="S433">
        <v>46</v>
      </c>
      <c r="T433">
        <v>176</v>
      </c>
      <c r="U433">
        <v>9</v>
      </c>
      <c r="V433">
        <v>4</v>
      </c>
      <c r="W433" s="9">
        <v>0.21199999999999999</v>
      </c>
      <c r="X433" s="9">
        <v>0.26600000000000001</v>
      </c>
      <c r="Y433" s="9">
        <v>0.372</v>
      </c>
      <c r="Z433" s="9">
        <v>0.63900000000000001</v>
      </c>
      <c r="AA433" s="9">
        <v>0.27800000000000002</v>
      </c>
      <c r="AB433" t="str">
        <f>VLOOKUP($A433,Bat!$A$4:$A$1998,1,FALSE)</f>
        <v>2BLarry Carter23</v>
      </c>
    </row>
    <row r="434" spans="1:28" x14ac:dyDescent="0.25">
      <c r="A434" t="str">
        <f t="shared" si="6"/>
        <v>3BRay McIntosh22</v>
      </c>
      <c r="B434">
        <v>1855</v>
      </c>
      <c r="C434">
        <v>1082</v>
      </c>
      <c r="D434" t="s">
        <v>439</v>
      </c>
      <c r="E434" t="s">
        <v>381</v>
      </c>
      <c r="F434">
        <v>0</v>
      </c>
      <c r="G434">
        <v>38758</v>
      </c>
      <c r="H434">
        <v>22</v>
      </c>
      <c r="I434" t="s">
        <v>76</v>
      </c>
      <c r="J434" t="s">
        <v>132</v>
      </c>
      <c r="K434">
        <v>116</v>
      </c>
      <c r="L434">
        <v>372</v>
      </c>
      <c r="M434">
        <v>38</v>
      </c>
      <c r="N434">
        <v>71</v>
      </c>
      <c r="O434">
        <v>8</v>
      </c>
      <c r="P434">
        <v>1</v>
      </c>
      <c r="Q434">
        <v>8</v>
      </c>
      <c r="R434">
        <v>42</v>
      </c>
      <c r="S434">
        <v>33</v>
      </c>
      <c r="T434">
        <v>117</v>
      </c>
      <c r="U434">
        <v>6</v>
      </c>
      <c r="V434">
        <v>0</v>
      </c>
      <c r="W434" s="9">
        <v>0.191</v>
      </c>
      <c r="X434" s="9">
        <v>0.27200000000000002</v>
      </c>
      <c r="Y434" s="9">
        <v>0.28199999999999997</v>
      </c>
      <c r="Z434" s="9">
        <v>0.55400000000000005</v>
      </c>
      <c r="AA434" s="9">
        <v>0.255</v>
      </c>
      <c r="AB434" t="str">
        <f>VLOOKUP($A434,Bat!$A$4:$A$1998,1,FALSE)</f>
        <v>3BRay McIntosh22</v>
      </c>
    </row>
    <row r="435" spans="1:28" x14ac:dyDescent="0.25">
      <c r="A435" t="str">
        <f t="shared" si="6"/>
        <v>3BMark Melton21</v>
      </c>
      <c r="B435">
        <v>7965</v>
      </c>
      <c r="C435">
        <v>1086</v>
      </c>
      <c r="D435" t="s">
        <v>145</v>
      </c>
      <c r="E435" t="s">
        <v>929</v>
      </c>
      <c r="F435">
        <v>0</v>
      </c>
      <c r="G435" s="10">
        <v>39052</v>
      </c>
      <c r="H435">
        <v>21</v>
      </c>
      <c r="I435" t="s">
        <v>76</v>
      </c>
      <c r="J435" t="s">
        <v>132</v>
      </c>
      <c r="K435">
        <v>182</v>
      </c>
      <c r="L435">
        <v>588</v>
      </c>
      <c r="M435">
        <v>55</v>
      </c>
      <c r="N435">
        <v>126</v>
      </c>
      <c r="O435">
        <v>23</v>
      </c>
      <c r="P435">
        <v>2</v>
      </c>
      <c r="Q435">
        <v>1</v>
      </c>
      <c r="R435">
        <v>49</v>
      </c>
      <c r="S435">
        <v>53</v>
      </c>
      <c r="T435">
        <v>126</v>
      </c>
      <c r="U435">
        <v>20</v>
      </c>
      <c r="V435">
        <v>8</v>
      </c>
      <c r="W435" s="9">
        <v>0.214</v>
      </c>
      <c r="X435" s="9">
        <v>0.29299999999999998</v>
      </c>
      <c r="Y435" s="9">
        <v>0.26500000000000001</v>
      </c>
      <c r="Z435" s="9">
        <v>0.55900000000000005</v>
      </c>
      <c r="AA435" s="9">
        <v>0.25900000000000001</v>
      </c>
      <c r="AB435" t="str">
        <f>VLOOKUP($A435,Bat!$A$4:$A$1998,1,FALSE)</f>
        <v>3BMark Melton21</v>
      </c>
    </row>
    <row r="436" spans="1:28" x14ac:dyDescent="0.25">
      <c r="A436" t="str">
        <f t="shared" si="6"/>
        <v>RFJoe Lauzon24</v>
      </c>
      <c r="B436">
        <v>14001</v>
      </c>
      <c r="C436">
        <v>1088</v>
      </c>
      <c r="D436" t="s">
        <v>208</v>
      </c>
      <c r="E436" t="s">
        <v>1355</v>
      </c>
      <c r="F436">
        <v>0</v>
      </c>
      <c r="G436">
        <v>37885</v>
      </c>
      <c r="H436">
        <v>24</v>
      </c>
      <c r="I436" t="s">
        <v>73</v>
      </c>
      <c r="J436" t="s">
        <v>132</v>
      </c>
      <c r="K436">
        <v>50</v>
      </c>
      <c r="L436">
        <v>119</v>
      </c>
      <c r="M436">
        <v>9</v>
      </c>
      <c r="N436">
        <v>27</v>
      </c>
      <c r="O436">
        <v>5</v>
      </c>
      <c r="P436">
        <v>3</v>
      </c>
      <c r="Q436">
        <v>0</v>
      </c>
      <c r="R436">
        <v>12</v>
      </c>
      <c r="S436">
        <v>7</v>
      </c>
      <c r="T436">
        <v>36</v>
      </c>
      <c r="U436">
        <v>4</v>
      </c>
      <c r="V436">
        <v>0</v>
      </c>
      <c r="W436" s="9">
        <v>0.22700000000000001</v>
      </c>
      <c r="X436" s="9">
        <v>0.27600000000000002</v>
      </c>
      <c r="Y436" s="9">
        <v>0.31900000000000001</v>
      </c>
      <c r="Z436" s="9">
        <v>0.59499999999999997</v>
      </c>
      <c r="AA436" s="9">
        <v>0.26600000000000001</v>
      </c>
      <c r="AB436" t="str">
        <f>VLOOKUP($A436,Bat!$A$4:$A$1998,1,FALSE)</f>
        <v>RFJoe Lauzon24</v>
      </c>
    </row>
    <row r="437" spans="1:28" x14ac:dyDescent="0.25">
      <c r="A437" t="str">
        <f t="shared" si="6"/>
        <v>RFHal Peoples22</v>
      </c>
      <c r="B437">
        <v>7367</v>
      </c>
      <c r="C437">
        <v>1090</v>
      </c>
      <c r="D437" t="s">
        <v>790</v>
      </c>
      <c r="E437" t="s">
        <v>1548</v>
      </c>
      <c r="F437">
        <v>0</v>
      </c>
      <c r="G437" s="10">
        <v>38546</v>
      </c>
      <c r="H437">
        <v>22</v>
      </c>
      <c r="I437" t="s">
        <v>73</v>
      </c>
      <c r="J437" t="s">
        <v>43</v>
      </c>
      <c r="K437">
        <v>180</v>
      </c>
      <c r="L437">
        <v>600</v>
      </c>
      <c r="M437">
        <v>58</v>
      </c>
      <c r="N437">
        <v>98</v>
      </c>
      <c r="O437">
        <v>15</v>
      </c>
      <c r="P437">
        <v>1</v>
      </c>
      <c r="Q437">
        <v>1</v>
      </c>
      <c r="R437">
        <v>27</v>
      </c>
      <c r="S437">
        <v>63</v>
      </c>
      <c r="T437">
        <v>185</v>
      </c>
      <c r="U437">
        <v>23</v>
      </c>
      <c r="V437">
        <v>5</v>
      </c>
      <c r="W437" s="9">
        <v>0.16300000000000001</v>
      </c>
      <c r="X437" s="9">
        <v>0.24099999999999999</v>
      </c>
      <c r="Y437" s="9">
        <v>0.19700000000000001</v>
      </c>
      <c r="Z437" s="9">
        <v>0.438</v>
      </c>
      <c r="AA437" s="9">
        <v>0.20799999999999999</v>
      </c>
      <c r="AB437" t="e">
        <f>VLOOKUP($A437,Bat!$A$4:$A$1998,1,FALSE)</f>
        <v>#N/A</v>
      </c>
    </row>
    <row r="438" spans="1:28" x14ac:dyDescent="0.25">
      <c r="A438" t="str">
        <f t="shared" si="6"/>
        <v>2BRay Ray22</v>
      </c>
      <c r="B438">
        <v>7377</v>
      </c>
      <c r="C438">
        <v>1094</v>
      </c>
      <c r="D438" t="s">
        <v>439</v>
      </c>
      <c r="E438" t="s">
        <v>439</v>
      </c>
      <c r="F438">
        <v>0</v>
      </c>
      <c r="G438">
        <v>38641</v>
      </c>
      <c r="H438">
        <v>22</v>
      </c>
      <c r="I438" t="s">
        <v>78</v>
      </c>
      <c r="J438" t="s">
        <v>132</v>
      </c>
      <c r="K438">
        <v>126</v>
      </c>
      <c r="L438">
        <v>365</v>
      </c>
      <c r="M438">
        <v>48</v>
      </c>
      <c r="N438">
        <v>68</v>
      </c>
      <c r="O438">
        <v>17</v>
      </c>
      <c r="P438">
        <v>5</v>
      </c>
      <c r="Q438">
        <v>7</v>
      </c>
      <c r="R438">
        <v>30</v>
      </c>
      <c r="S438">
        <v>35</v>
      </c>
      <c r="T438">
        <v>100</v>
      </c>
      <c r="U438">
        <v>7</v>
      </c>
      <c r="V438">
        <v>2</v>
      </c>
      <c r="W438" s="9">
        <v>0.186</v>
      </c>
      <c r="X438" s="9">
        <v>0.27600000000000002</v>
      </c>
      <c r="Y438" s="9">
        <v>0.318</v>
      </c>
      <c r="Z438" s="9">
        <v>0.59399999999999997</v>
      </c>
      <c r="AA438" s="9">
        <v>0.26400000000000001</v>
      </c>
      <c r="AB438" t="e">
        <f>VLOOKUP($A438,Bat!$A$4:$A$1998,1,FALSE)</f>
        <v>#N/A</v>
      </c>
    </row>
    <row r="439" spans="1:28" x14ac:dyDescent="0.25">
      <c r="A439" t="str">
        <f t="shared" si="6"/>
        <v>C-Jacob Cook21</v>
      </c>
      <c r="B439">
        <v>8156</v>
      </c>
      <c r="C439">
        <v>1095</v>
      </c>
      <c r="D439" t="s">
        <v>526</v>
      </c>
      <c r="E439" t="s">
        <v>706</v>
      </c>
      <c r="F439">
        <v>1600000</v>
      </c>
      <c r="G439">
        <v>39118</v>
      </c>
      <c r="H439">
        <v>21</v>
      </c>
      <c r="I439" t="s">
        <v>93</v>
      </c>
      <c r="J439" t="s">
        <v>132</v>
      </c>
      <c r="K439">
        <v>79</v>
      </c>
      <c r="L439">
        <v>281</v>
      </c>
      <c r="M439">
        <v>33</v>
      </c>
      <c r="N439">
        <v>71</v>
      </c>
      <c r="O439">
        <v>7</v>
      </c>
      <c r="P439">
        <v>0</v>
      </c>
      <c r="Q439">
        <v>9</v>
      </c>
      <c r="R439">
        <v>34</v>
      </c>
      <c r="S439">
        <v>33</v>
      </c>
      <c r="T439">
        <v>77</v>
      </c>
      <c r="U439">
        <v>0</v>
      </c>
      <c r="V439">
        <v>0</v>
      </c>
      <c r="W439" s="9">
        <v>0.253</v>
      </c>
      <c r="X439" s="9">
        <v>0.33800000000000002</v>
      </c>
      <c r="Y439" s="9">
        <v>0.374</v>
      </c>
      <c r="Z439" s="9">
        <v>0.71099999999999997</v>
      </c>
      <c r="AA439" s="9">
        <v>0.31900000000000001</v>
      </c>
      <c r="AB439" t="str">
        <f>VLOOKUP($A439,Bat!$A$4:$A$1998,1,FALSE)</f>
        <v>C-Jacob Cook21</v>
      </c>
    </row>
    <row r="440" spans="1:28" x14ac:dyDescent="0.25">
      <c r="A440" t="str">
        <f t="shared" si="6"/>
        <v>SSDennis Flores21</v>
      </c>
      <c r="B440">
        <v>14529</v>
      </c>
      <c r="C440">
        <v>1096</v>
      </c>
      <c r="D440" t="s">
        <v>202</v>
      </c>
      <c r="E440" t="s">
        <v>257</v>
      </c>
      <c r="F440">
        <v>0</v>
      </c>
      <c r="G440" s="10">
        <v>38962</v>
      </c>
      <c r="H440">
        <v>21</v>
      </c>
      <c r="I440" t="s">
        <v>79</v>
      </c>
      <c r="J440" t="s">
        <v>132</v>
      </c>
      <c r="K440">
        <v>331</v>
      </c>
      <c r="L440">
        <v>860</v>
      </c>
      <c r="M440">
        <v>100</v>
      </c>
      <c r="N440">
        <v>168</v>
      </c>
      <c r="O440">
        <v>25</v>
      </c>
      <c r="P440">
        <v>4</v>
      </c>
      <c r="Q440">
        <v>3</v>
      </c>
      <c r="R440">
        <v>61</v>
      </c>
      <c r="S440">
        <v>131</v>
      </c>
      <c r="T440">
        <v>236</v>
      </c>
      <c r="U440">
        <v>31</v>
      </c>
      <c r="V440">
        <v>5</v>
      </c>
      <c r="W440" s="9">
        <v>0.19500000000000001</v>
      </c>
      <c r="X440" s="9">
        <v>0.308</v>
      </c>
      <c r="Y440" s="9">
        <v>0.24399999999999999</v>
      </c>
      <c r="Z440" s="9">
        <v>0.55200000000000005</v>
      </c>
      <c r="AA440" s="9">
        <v>0.25800000000000001</v>
      </c>
      <c r="AB440" t="str">
        <f>VLOOKUP($A440,Bat!$A$4:$A$1998,1,FALSE)</f>
        <v>SSDennis Flores21</v>
      </c>
    </row>
    <row r="441" spans="1:28" x14ac:dyDescent="0.25">
      <c r="A441" t="str">
        <f t="shared" si="6"/>
        <v>C-Alejandro Taváres23</v>
      </c>
      <c r="B441">
        <v>5430</v>
      </c>
      <c r="C441">
        <v>1097</v>
      </c>
      <c r="D441" t="s">
        <v>165</v>
      </c>
      <c r="E441" t="s">
        <v>1687</v>
      </c>
      <c r="F441">
        <v>0</v>
      </c>
      <c r="G441">
        <v>38165</v>
      </c>
      <c r="H441">
        <v>23</v>
      </c>
      <c r="I441" t="s">
        <v>93</v>
      </c>
      <c r="J441" t="s">
        <v>132</v>
      </c>
      <c r="K441">
        <v>102</v>
      </c>
      <c r="L441">
        <v>294</v>
      </c>
      <c r="M441">
        <v>34</v>
      </c>
      <c r="N441">
        <v>65</v>
      </c>
      <c r="O441">
        <v>14</v>
      </c>
      <c r="P441">
        <v>0</v>
      </c>
      <c r="Q441">
        <v>15</v>
      </c>
      <c r="R441">
        <v>47</v>
      </c>
      <c r="S441">
        <v>24</v>
      </c>
      <c r="T441">
        <v>99</v>
      </c>
      <c r="U441">
        <v>0</v>
      </c>
      <c r="V441">
        <v>1</v>
      </c>
      <c r="W441" s="9">
        <v>0.221</v>
      </c>
      <c r="X441" s="9">
        <v>0.28199999999999997</v>
      </c>
      <c r="Y441" s="9">
        <v>0.42199999999999999</v>
      </c>
      <c r="Z441" s="9">
        <v>0.70399999999999996</v>
      </c>
      <c r="AA441" s="9">
        <v>0.30299999999999999</v>
      </c>
      <c r="AB441" t="str">
        <f>VLOOKUP($A441,Bat!$A$4:$A$1998,1,FALSE)</f>
        <v>C-Alejandro Taváres23</v>
      </c>
    </row>
    <row r="442" spans="1:28" x14ac:dyDescent="0.25">
      <c r="A442" t="str">
        <f t="shared" si="6"/>
        <v>C-Tim Grant18</v>
      </c>
      <c r="B442">
        <v>16103</v>
      </c>
      <c r="C442">
        <v>1098</v>
      </c>
      <c r="D442" t="s">
        <v>163</v>
      </c>
      <c r="E442" t="s">
        <v>1205</v>
      </c>
      <c r="F442">
        <v>0</v>
      </c>
      <c r="G442">
        <v>40293</v>
      </c>
      <c r="H442">
        <v>18</v>
      </c>
      <c r="I442" t="s">
        <v>93</v>
      </c>
      <c r="J442" t="s">
        <v>132</v>
      </c>
      <c r="K442">
        <v>127</v>
      </c>
      <c r="L442">
        <v>416</v>
      </c>
      <c r="M442">
        <v>40</v>
      </c>
      <c r="N442">
        <v>79</v>
      </c>
      <c r="O442">
        <v>15</v>
      </c>
      <c r="P442">
        <v>0</v>
      </c>
      <c r="Q442">
        <v>15</v>
      </c>
      <c r="R442">
        <v>48</v>
      </c>
      <c r="S442">
        <v>33</v>
      </c>
      <c r="T442">
        <v>154</v>
      </c>
      <c r="U442">
        <v>0</v>
      </c>
      <c r="V442">
        <v>2</v>
      </c>
      <c r="W442" s="9">
        <v>0.19</v>
      </c>
      <c r="X442" s="9">
        <v>0.27100000000000002</v>
      </c>
      <c r="Y442" s="9">
        <v>0.33400000000000002</v>
      </c>
      <c r="Z442" s="9">
        <v>0.60499999999999998</v>
      </c>
      <c r="AA442" s="9">
        <v>0.27100000000000002</v>
      </c>
      <c r="AB442" t="str">
        <f>VLOOKUP($A442,Bat!$A$4:$A$1998,1,FALSE)</f>
        <v>C-Tim Grant18</v>
      </c>
    </row>
    <row r="443" spans="1:28" x14ac:dyDescent="0.25">
      <c r="A443" t="str">
        <f t="shared" si="6"/>
        <v>2BGeorge O'Brien22</v>
      </c>
      <c r="B443">
        <v>13419</v>
      </c>
      <c r="C443">
        <v>1103</v>
      </c>
      <c r="D443" t="s">
        <v>276</v>
      </c>
      <c r="E443" t="s">
        <v>1508</v>
      </c>
      <c r="F443">
        <v>0</v>
      </c>
      <c r="G443" s="10">
        <v>38701</v>
      </c>
      <c r="H443">
        <v>22</v>
      </c>
      <c r="I443" t="s">
        <v>78</v>
      </c>
      <c r="J443" t="s">
        <v>132</v>
      </c>
      <c r="K443">
        <v>249</v>
      </c>
      <c r="L443">
        <v>887</v>
      </c>
      <c r="M443">
        <v>123</v>
      </c>
      <c r="N443">
        <v>235</v>
      </c>
      <c r="O443">
        <v>41</v>
      </c>
      <c r="P443">
        <v>4</v>
      </c>
      <c r="Q443">
        <v>21</v>
      </c>
      <c r="R443">
        <v>115</v>
      </c>
      <c r="S443">
        <v>100</v>
      </c>
      <c r="T443">
        <v>210</v>
      </c>
      <c r="U443">
        <v>5</v>
      </c>
      <c r="V443">
        <v>2</v>
      </c>
      <c r="W443" s="9">
        <v>0.26500000000000001</v>
      </c>
      <c r="X443" s="9">
        <v>0.34</v>
      </c>
      <c r="Y443" s="9">
        <v>0.39100000000000001</v>
      </c>
      <c r="Z443" s="9">
        <v>0.73099999999999998</v>
      </c>
      <c r="AA443" s="9">
        <v>0.32200000000000001</v>
      </c>
      <c r="AB443" t="str">
        <f>VLOOKUP($A443,Bat!$A$4:$A$1998,1,FALSE)</f>
        <v>2BGeorge O'Brien22</v>
      </c>
    </row>
    <row r="444" spans="1:28" x14ac:dyDescent="0.25">
      <c r="A444" t="str">
        <f t="shared" si="6"/>
        <v>C-Ronald Perkins21</v>
      </c>
      <c r="B444">
        <v>14729</v>
      </c>
      <c r="C444">
        <v>1105</v>
      </c>
      <c r="D444" t="s">
        <v>1373</v>
      </c>
      <c r="E444" t="s">
        <v>1552</v>
      </c>
      <c r="F444">
        <v>2200000</v>
      </c>
      <c r="G444">
        <v>39168</v>
      </c>
      <c r="H444">
        <v>21</v>
      </c>
      <c r="I444" t="s">
        <v>93</v>
      </c>
      <c r="J444" t="s">
        <v>132</v>
      </c>
      <c r="K444">
        <v>108</v>
      </c>
      <c r="L444">
        <v>276</v>
      </c>
      <c r="M444">
        <v>32</v>
      </c>
      <c r="N444">
        <v>44</v>
      </c>
      <c r="O444">
        <v>2</v>
      </c>
      <c r="P444">
        <v>0</v>
      </c>
      <c r="Q444">
        <v>14</v>
      </c>
      <c r="R444">
        <v>36</v>
      </c>
      <c r="S444">
        <v>37</v>
      </c>
      <c r="T444">
        <v>90</v>
      </c>
      <c r="U444">
        <v>0</v>
      </c>
      <c r="V444">
        <v>0</v>
      </c>
      <c r="W444" s="9">
        <v>0.159</v>
      </c>
      <c r="X444" s="9">
        <v>0.26</v>
      </c>
      <c r="Y444" s="9">
        <v>0.31900000000000001</v>
      </c>
      <c r="Z444" s="9">
        <v>0.57899999999999996</v>
      </c>
      <c r="AA444" s="9">
        <v>0.26</v>
      </c>
      <c r="AB444" t="str">
        <f>VLOOKUP($A444,Bat!$A$4:$A$1998,1,FALSE)</f>
        <v>C-Ronald Perkins21</v>
      </c>
    </row>
    <row r="445" spans="1:28" x14ac:dyDescent="0.25">
      <c r="A445" t="str">
        <f t="shared" si="6"/>
        <v>1BKyle Hall22</v>
      </c>
      <c r="B445">
        <v>13254</v>
      </c>
      <c r="C445">
        <v>1110</v>
      </c>
      <c r="D445" t="s">
        <v>472</v>
      </c>
      <c r="E445" t="s">
        <v>217</v>
      </c>
      <c r="F445">
        <v>2200000</v>
      </c>
      <c r="G445">
        <v>38628</v>
      </c>
      <c r="H445">
        <v>22</v>
      </c>
      <c r="I445" t="s">
        <v>94</v>
      </c>
      <c r="J445" t="s">
        <v>43</v>
      </c>
      <c r="K445">
        <v>4</v>
      </c>
      <c r="L445">
        <v>3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1</v>
      </c>
      <c r="T445">
        <v>3</v>
      </c>
      <c r="U445">
        <v>0</v>
      </c>
      <c r="V445">
        <v>0</v>
      </c>
      <c r="W445" s="9">
        <v>0</v>
      </c>
      <c r="X445" s="9">
        <v>0.25</v>
      </c>
      <c r="Y445" s="9">
        <v>0</v>
      </c>
      <c r="Z445" s="9">
        <v>0.25</v>
      </c>
      <c r="AA445" s="9">
        <v>0.18</v>
      </c>
      <c r="AB445" t="str">
        <f>VLOOKUP($A445,Bat!$A$4:$A$1998,1,FALSE)</f>
        <v>1BKyle Hall22</v>
      </c>
    </row>
    <row r="446" spans="1:28" x14ac:dyDescent="0.25">
      <c r="A446" t="str">
        <f t="shared" si="6"/>
        <v>3BLuis Rodríguez23</v>
      </c>
      <c r="B446">
        <v>13620</v>
      </c>
      <c r="C446">
        <v>1112</v>
      </c>
      <c r="D446" t="s">
        <v>133</v>
      </c>
      <c r="E446" t="s">
        <v>225</v>
      </c>
      <c r="F446">
        <v>0</v>
      </c>
      <c r="G446" s="10">
        <v>38357</v>
      </c>
      <c r="H446">
        <v>23</v>
      </c>
      <c r="I446" t="s">
        <v>76</v>
      </c>
      <c r="J446" t="s">
        <v>132</v>
      </c>
      <c r="K446">
        <v>285</v>
      </c>
      <c r="L446">
        <v>1017</v>
      </c>
      <c r="M446">
        <v>126</v>
      </c>
      <c r="N446">
        <v>236</v>
      </c>
      <c r="O446">
        <v>46</v>
      </c>
      <c r="P446">
        <v>2</v>
      </c>
      <c r="Q446">
        <v>22</v>
      </c>
      <c r="R446">
        <v>125</v>
      </c>
      <c r="S446">
        <v>89</v>
      </c>
      <c r="T446">
        <v>266</v>
      </c>
      <c r="U446">
        <v>2</v>
      </c>
      <c r="V446">
        <v>0</v>
      </c>
      <c r="W446" s="9">
        <v>0.23200000000000001</v>
      </c>
      <c r="X446" s="9">
        <v>0.29599999999999999</v>
      </c>
      <c r="Y446" s="9">
        <v>0.34599999999999997</v>
      </c>
      <c r="Z446" s="9">
        <v>0.64200000000000002</v>
      </c>
      <c r="AA446" s="9">
        <v>0.28499999999999998</v>
      </c>
      <c r="AB446" t="str">
        <f>VLOOKUP($A446,Bat!$A$4:$A$1998,1,FALSE)</f>
        <v>3BLuis Rodríguez23</v>
      </c>
    </row>
    <row r="447" spans="1:28" x14ac:dyDescent="0.25">
      <c r="A447" t="str">
        <f t="shared" si="6"/>
        <v>LFPat Fowler22</v>
      </c>
      <c r="B447">
        <v>13248</v>
      </c>
      <c r="C447">
        <v>1115</v>
      </c>
      <c r="D447" t="s">
        <v>198</v>
      </c>
      <c r="E447" t="s">
        <v>1171</v>
      </c>
      <c r="F447">
        <v>0</v>
      </c>
      <c r="G447" s="10">
        <v>38756</v>
      </c>
      <c r="H447">
        <v>22</v>
      </c>
      <c r="I447" t="s">
        <v>55</v>
      </c>
      <c r="J447" t="s">
        <v>132</v>
      </c>
      <c r="K447">
        <v>183</v>
      </c>
      <c r="L447">
        <v>578</v>
      </c>
      <c r="M447">
        <v>89</v>
      </c>
      <c r="N447">
        <v>138</v>
      </c>
      <c r="O447">
        <v>22</v>
      </c>
      <c r="P447">
        <v>0</v>
      </c>
      <c r="Q447">
        <v>10</v>
      </c>
      <c r="R447">
        <v>69</v>
      </c>
      <c r="S447">
        <v>98</v>
      </c>
      <c r="T447">
        <v>123</v>
      </c>
      <c r="U447">
        <v>0</v>
      </c>
      <c r="V447">
        <v>0</v>
      </c>
      <c r="W447" s="9">
        <v>0.23899999999999999</v>
      </c>
      <c r="X447" s="9">
        <v>0.36</v>
      </c>
      <c r="Y447" s="9">
        <v>0.32900000000000001</v>
      </c>
      <c r="Z447" s="9">
        <v>0.68899999999999995</v>
      </c>
      <c r="AA447" s="9">
        <v>0.318</v>
      </c>
      <c r="AB447" t="str">
        <f>VLOOKUP($A447,Bat!$A$4:$A$1998,1,FALSE)</f>
        <v>LFPat Fowler22</v>
      </c>
    </row>
    <row r="448" spans="1:28" x14ac:dyDescent="0.25">
      <c r="A448" t="str">
        <f t="shared" si="6"/>
        <v>RFRoger Williams21</v>
      </c>
      <c r="B448">
        <v>9217</v>
      </c>
      <c r="C448">
        <v>1116</v>
      </c>
      <c r="D448" t="s">
        <v>525</v>
      </c>
      <c r="E448" t="s">
        <v>185</v>
      </c>
      <c r="F448">
        <v>0</v>
      </c>
      <c r="G448" s="10">
        <v>38914</v>
      </c>
      <c r="H448">
        <v>21</v>
      </c>
      <c r="I448" t="s">
        <v>73</v>
      </c>
      <c r="J448" t="s">
        <v>132</v>
      </c>
      <c r="K448">
        <v>171</v>
      </c>
      <c r="L448">
        <v>595</v>
      </c>
      <c r="M448">
        <v>68</v>
      </c>
      <c r="N448">
        <v>123</v>
      </c>
      <c r="O448">
        <v>18</v>
      </c>
      <c r="P448">
        <v>0</v>
      </c>
      <c r="Q448">
        <v>24</v>
      </c>
      <c r="R448">
        <v>72</v>
      </c>
      <c r="S448">
        <v>75</v>
      </c>
      <c r="T448">
        <v>176</v>
      </c>
      <c r="U448">
        <v>0</v>
      </c>
      <c r="V448">
        <v>1</v>
      </c>
      <c r="W448" s="9">
        <v>0.20699999999999999</v>
      </c>
      <c r="X448" s="9">
        <v>0.29299999999999998</v>
      </c>
      <c r="Y448" s="9">
        <v>0.35799999999999998</v>
      </c>
      <c r="Z448" s="9">
        <v>0.65100000000000002</v>
      </c>
      <c r="AA448" s="9">
        <v>0.28899999999999998</v>
      </c>
      <c r="AB448" t="str">
        <f>VLOOKUP($A448,Bat!$A$4:$A$1998,1,FALSE)</f>
        <v>RFRoger Williams21</v>
      </c>
    </row>
    <row r="449" spans="1:28" x14ac:dyDescent="0.25">
      <c r="A449" t="str">
        <f t="shared" si="6"/>
        <v>RFAnton ten Boom22</v>
      </c>
      <c r="B449">
        <v>13262</v>
      </c>
      <c r="C449">
        <v>1117</v>
      </c>
      <c r="D449" t="s">
        <v>1689</v>
      </c>
      <c r="E449" t="s">
        <v>1690</v>
      </c>
      <c r="F449">
        <v>0</v>
      </c>
      <c r="G449" s="10">
        <v>38863</v>
      </c>
      <c r="H449">
        <v>22</v>
      </c>
      <c r="I449" t="s">
        <v>73</v>
      </c>
      <c r="J449" t="s">
        <v>132</v>
      </c>
      <c r="K449">
        <v>139</v>
      </c>
      <c r="L449">
        <v>455</v>
      </c>
      <c r="M449">
        <v>64</v>
      </c>
      <c r="N449">
        <v>108</v>
      </c>
      <c r="O449">
        <v>21</v>
      </c>
      <c r="P449">
        <v>0</v>
      </c>
      <c r="Q449">
        <v>10</v>
      </c>
      <c r="R449">
        <v>58</v>
      </c>
      <c r="S449">
        <v>67</v>
      </c>
      <c r="T449">
        <v>83</v>
      </c>
      <c r="U449">
        <v>0</v>
      </c>
      <c r="V449">
        <v>0</v>
      </c>
      <c r="W449" s="9">
        <v>0.23699999999999999</v>
      </c>
      <c r="X449" s="9">
        <v>0.33800000000000002</v>
      </c>
      <c r="Y449" s="9">
        <v>0.34899999999999998</v>
      </c>
      <c r="Z449" s="9">
        <v>0.68700000000000006</v>
      </c>
      <c r="AA449" s="9">
        <v>0.312</v>
      </c>
      <c r="AB449" t="str">
        <f>VLOOKUP($A449,Bat!$A$4:$A$1998,1,FALSE)</f>
        <v>RFAnton ten Boom22</v>
      </c>
    </row>
    <row r="450" spans="1:28" x14ac:dyDescent="0.25">
      <c r="A450" t="str">
        <f t="shared" ref="A450:A513" si="7">IF(I450="C","C-",I450)&amp;D450&amp;" "&amp;E450&amp;H450</f>
        <v>C-Pat Barton22</v>
      </c>
      <c r="B450">
        <v>5836</v>
      </c>
      <c r="C450">
        <v>1123</v>
      </c>
      <c r="D450" t="s">
        <v>198</v>
      </c>
      <c r="E450" t="s">
        <v>908</v>
      </c>
      <c r="F450">
        <v>0</v>
      </c>
      <c r="G450">
        <v>38592</v>
      </c>
      <c r="H450">
        <v>22</v>
      </c>
      <c r="I450" t="s">
        <v>93</v>
      </c>
      <c r="J450" t="s">
        <v>132</v>
      </c>
      <c r="K450">
        <v>51</v>
      </c>
      <c r="L450">
        <v>107</v>
      </c>
      <c r="M450">
        <v>9</v>
      </c>
      <c r="N450">
        <v>23</v>
      </c>
      <c r="O450">
        <v>5</v>
      </c>
      <c r="P450">
        <v>0</v>
      </c>
      <c r="Q450">
        <v>1</v>
      </c>
      <c r="R450">
        <v>9</v>
      </c>
      <c r="S450">
        <v>5</v>
      </c>
      <c r="T450">
        <v>25</v>
      </c>
      <c r="U450">
        <v>0</v>
      </c>
      <c r="V450">
        <v>0</v>
      </c>
      <c r="W450" s="9">
        <v>0.215</v>
      </c>
      <c r="X450" s="9">
        <v>0.26100000000000001</v>
      </c>
      <c r="Y450" s="9">
        <v>0.28999999999999998</v>
      </c>
      <c r="Z450" s="9">
        <v>0.55100000000000005</v>
      </c>
      <c r="AA450" s="9">
        <v>0.24199999999999999</v>
      </c>
      <c r="AB450" t="str">
        <f>VLOOKUP($A450,Bat!$A$4:$A$1998,1,FALSE)</f>
        <v>C-Pat Barton22</v>
      </c>
    </row>
    <row r="451" spans="1:28" x14ac:dyDescent="0.25">
      <c r="A451" t="str">
        <f t="shared" si="7"/>
        <v>3BArthur Williams23</v>
      </c>
      <c r="B451">
        <v>15217</v>
      </c>
      <c r="C451">
        <v>1128</v>
      </c>
      <c r="D451" t="s">
        <v>657</v>
      </c>
      <c r="E451" t="s">
        <v>185</v>
      </c>
      <c r="F451">
        <v>0</v>
      </c>
      <c r="G451" s="10">
        <v>38319</v>
      </c>
      <c r="H451">
        <v>23</v>
      </c>
      <c r="I451" t="s">
        <v>76</v>
      </c>
      <c r="J451" t="s">
        <v>132</v>
      </c>
      <c r="K451">
        <v>169</v>
      </c>
      <c r="L451">
        <v>531</v>
      </c>
      <c r="M451">
        <v>42</v>
      </c>
      <c r="N451">
        <v>98</v>
      </c>
      <c r="O451">
        <v>16</v>
      </c>
      <c r="P451">
        <v>0</v>
      </c>
      <c r="Q451">
        <v>4</v>
      </c>
      <c r="R451">
        <v>36</v>
      </c>
      <c r="S451">
        <v>41</v>
      </c>
      <c r="T451">
        <v>143</v>
      </c>
      <c r="U451">
        <v>1</v>
      </c>
      <c r="V451">
        <v>2</v>
      </c>
      <c r="W451" s="9">
        <v>0.185</v>
      </c>
      <c r="X451" s="9">
        <v>0.24299999999999999</v>
      </c>
      <c r="Y451" s="9">
        <v>0.23699999999999999</v>
      </c>
      <c r="Z451" s="9">
        <v>0.48099999999999998</v>
      </c>
      <c r="AA451" s="9">
        <v>0.219</v>
      </c>
      <c r="AB451" t="str">
        <f>VLOOKUP($A451,Bat!$A$4:$A$1998,1,FALSE)</f>
        <v>3BArthur Williams23</v>
      </c>
    </row>
    <row r="452" spans="1:28" x14ac:dyDescent="0.25">
      <c r="A452" t="str">
        <f t="shared" si="7"/>
        <v>1BJoe Martin22</v>
      </c>
      <c r="B452">
        <v>13249</v>
      </c>
      <c r="C452">
        <v>1129</v>
      </c>
      <c r="D452" t="s">
        <v>208</v>
      </c>
      <c r="E452" t="s">
        <v>223</v>
      </c>
      <c r="F452">
        <v>2000000</v>
      </c>
      <c r="G452" s="10">
        <v>38600</v>
      </c>
      <c r="H452">
        <v>22</v>
      </c>
      <c r="I452" t="s">
        <v>94</v>
      </c>
      <c r="J452" t="s">
        <v>132</v>
      </c>
      <c r="K452">
        <v>293</v>
      </c>
      <c r="L452">
        <v>1020</v>
      </c>
      <c r="M452">
        <v>106</v>
      </c>
      <c r="N452">
        <v>245</v>
      </c>
      <c r="O452">
        <v>39</v>
      </c>
      <c r="P452">
        <v>1</v>
      </c>
      <c r="Q452">
        <v>9</v>
      </c>
      <c r="R452">
        <v>83</v>
      </c>
      <c r="S452">
        <v>89</v>
      </c>
      <c r="T452">
        <v>188</v>
      </c>
      <c r="U452">
        <v>9</v>
      </c>
      <c r="V452">
        <v>4</v>
      </c>
      <c r="W452" s="9">
        <v>0.24</v>
      </c>
      <c r="X452" s="9">
        <v>0.30199999999999999</v>
      </c>
      <c r="Y452" s="9">
        <v>0.307</v>
      </c>
      <c r="Z452" s="9">
        <v>0.60899999999999999</v>
      </c>
      <c r="AA452" s="9">
        <v>0.27500000000000002</v>
      </c>
      <c r="AB452" t="str">
        <f>VLOOKUP($A452,Bat!$A$4:$A$1998,1,FALSE)</f>
        <v>1BJoe Martin22</v>
      </c>
    </row>
    <row r="453" spans="1:28" x14ac:dyDescent="0.25">
      <c r="A453" t="str">
        <f t="shared" si="7"/>
        <v>1BLou Lee21</v>
      </c>
      <c r="B453">
        <v>14536</v>
      </c>
      <c r="C453">
        <v>1138</v>
      </c>
      <c r="D453" t="s">
        <v>218</v>
      </c>
      <c r="E453" t="s">
        <v>219</v>
      </c>
      <c r="F453">
        <v>0</v>
      </c>
      <c r="G453">
        <v>39165</v>
      </c>
      <c r="H453">
        <v>21</v>
      </c>
      <c r="I453" t="s">
        <v>94</v>
      </c>
      <c r="J453" t="s">
        <v>43</v>
      </c>
      <c r="K453">
        <v>50</v>
      </c>
      <c r="L453">
        <v>169</v>
      </c>
      <c r="M453">
        <v>19</v>
      </c>
      <c r="N453">
        <v>41</v>
      </c>
      <c r="O453">
        <v>9</v>
      </c>
      <c r="P453">
        <v>0</v>
      </c>
      <c r="Q453">
        <v>1</v>
      </c>
      <c r="R453">
        <v>12</v>
      </c>
      <c r="S453">
        <v>31</v>
      </c>
      <c r="T453">
        <v>51</v>
      </c>
      <c r="U453">
        <v>0</v>
      </c>
      <c r="V453">
        <v>0</v>
      </c>
      <c r="W453" s="9">
        <v>0.24299999999999999</v>
      </c>
      <c r="X453" s="9">
        <v>0.36</v>
      </c>
      <c r="Y453" s="9">
        <v>0.314</v>
      </c>
      <c r="Z453" s="9">
        <v>0.67300000000000004</v>
      </c>
      <c r="AA453" s="9">
        <v>0.313</v>
      </c>
      <c r="AB453" t="str">
        <f>VLOOKUP($A453,Bat!$A$4:$A$1998,1,FALSE)</f>
        <v>1BLou Lee21</v>
      </c>
    </row>
    <row r="454" spans="1:28" x14ac:dyDescent="0.25">
      <c r="A454" t="str">
        <f t="shared" si="7"/>
        <v>1BDave Glenn22</v>
      </c>
      <c r="B454">
        <v>13288</v>
      </c>
      <c r="C454">
        <v>1139</v>
      </c>
      <c r="D454" t="s">
        <v>135</v>
      </c>
      <c r="E454" t="s">
        <v>511</v>
      </c>
      <c r="F454">
        <v>0</v>
      </c>
      <c r="G454">
        <v>38699</v>
      </c>
      <c r="H454">
        <v>22</v>
      </c>
      <c r="I454" t="s">
        <v>94</v>
      </c>
      <c r="J454" t="s">
        <v>43</v>
      </c>
      <c r="K454">
        <v>35</v>
      </c>
      <c r="L454">
        <v>83</v>
      </c>
      <c r="M454">
        <v>4</v>
      </c>
      <c r="N454">
        <v>10</v>
      </c>
      <c r="O454">
        <v>2</v>
      </c>
      <c r="P454">
        <v>0</v>
      </c>
      <c r="Q454">
        <v>0</v>
      </c>
      <c r="R454">
        <v>6</v>
      </c>
      <c r="S454">
        <v>12</v>
      </c>
      <c r="T454">
        <v>33</v>
      </c>
      <c r="U454">
        <v>0</v>
      </c>
      <c r="V454">
        <v>0</v>
      </c>
      <c r="W454" s="9">
        <v>0.12</v>
      </c>
      <c r="X454" s="9">
        <v>0.24</v>
      </c>
      <c r="Y454" s="9">
        <v>0.14499999999999999</v>
      </c>
      <c r="Z454" s="9">
        <v>0.38400000000000001</v>
      </c>
      <c r="AA454" s="9">
        <v>0.19900000000000001</v>
      </c>
      <c r="AB454" t="str">
        <f>VLOOKUP($A454,Bat!$A$4:$A$1998,1,FALSE)</f>
        <v>1BDave Glenn22</v>
      </c>
    </row>
    <row r="455" spans="1:28" x14ac:dyDescent="0.25">
      <c r="A455" t="str">
        <f t="shared" si="7"/>
        <v>CFCory Clark24</v>
      </c>
      <c r="B455">
        <v>4702</v>
      </c>
      <c r="C455">
        <v>1144</v>
      </c>
      <c r="D455" t="s">
        <v>741</v>
      </c>
      <c r="E455" t="s">
        <v>161</v>
      </c>
      <c r="F455">
        <v>0</v>
      </c>
      <c r="G455">
        <v>38062</v>
      </c>
      <c r="H455">
        <v>24</v>
      </c>
      <c r="I455" t="s">
        <v>81</v>
      </c>
      <c r="J455" t="s">
        <v>132</v>
      </c>
      <c r="K455">
        <v>64</v>
      </c>
      <c r="L455">
        <v>164</v>
      </c>
      <c r="M455">
        <v>21</v>
      </c>
      <c r="N455">
        <v>34</v>
      </c>
      <c r="O455">
        <v>5</v>
      </c>
      <c r="P455">
        <v>2</v>
      </c>
      <c r="Q455">
        <v>3</v>
      </c>
      <c r="R455">
        <v>16</v>
      </c>
      <c r="S455">
        <v>19</v>
      </c>
      <c r="T455">
        <v>37</v>
      </c>
      <c r="U455">
        <v>3</v>
      </c>
      <c r="V455">
        <v>0</v>
      </c>
      <c r="W455" s="9">
        <v>0.20699999999999999</v>
      </c>
      <c r="X455" s="9">
        <v>0.29299999999999998</v>
      </c>
      <c r="Y455" s="9">
        <v>0.317</v>
      </c>
      <c r="Z455" s="9">
        <v>0.61099999999999999</v>
      </c>
      <c r="AA455" s="9">
        <v>0.27400000000000002</v>
      </c>
      <c r="AB455" t="str">
        <f>VLOOKUP($A455,Bat!$A$4:$A$1998,1,FALSE)</f>
        <v>CFCory Clark24</v>
      </c>
    </row>
    <row r="456" spans="1:28" x14ac:dyDescent="0.25">
      <c r="A456" t="str">
        <f t="shared" si="7"/>
        <v>LFArturo Patino22</v>
      </c>
      <c r="B456">
        <v>12136</v>
      </c>
      <c r="C456">
        <v>1146</v>
      </c>
      <c r="D456" t="s">
        <v>629</v>
      </c>
      <c r="E456" t="s">
        <v>1544</v>
      </c>
      <c r="F456">
        <v>0</v>
      </c>
      <c r="G456">
        <v>38840</v>
      </c>
      <c r="H456">
        <v>22</v>
      </c>
      <c r="I456" t="s">
        <v>55</v>
      </c>
      <c r="J456" t="s">
        <v>132</v>
      </c>
      <c r="K456">
        <v>7</v>
      </c>
      <c r="L456">
        <v>8</v>
      </c>
      <c r="M456">
        <v>2</v>
      </c>
      <c r="N456">
        <v>5</v>
      </c>
      <c r="O456">
        <v>0</v>
      </c>
      <c r="P456">
        <v>0</v>
      </c>
      <c r="Q456">
        <v>1</v>
      </c>
      <c r="R456">
        <v>2</v>
      </c>
      <c r="S456">
        <v>0</v>
      </c>
      <c r="T456">
        <v>1</v>
      </c>
      <c r="U456">
        <v>0</v>
      </c>
      <c r="V456">
        <v>0</v>
      </c>
      <c r="W456" s="9">
        <v>0.625</v>
      </c>
      <c r="X456" s="9">
        <v>0.625</v>
      </c>
      <c r="Y456" s="9">
        <v>1</v>
      </c>
      <c r="Z456" s="9">
        <v>1.625</v>
      </c>
      <c r="AA456" s="9">
        <v>0.69399999999999995</v>
      </c>
      <c r="AB456" t="str">
        <f>VLOOKUP($A456,Bat!$A$4:$A$1998,1,FALSE)</f>
        <v>LFArturo Patino22</v>
      </c>
    </row>
    <row r="457" spans="1:28" x14ac:dyDescent="0.25">
      <c r="A457" t="str">
        <f t="shared" si="7"/>
        <v>C-Roberto Velasco22</v>
      </c>
      <c r="B457">
        <v>11115</v>
      </c>
      <c r="C457">
        <v>1147</v>
      </c>
      <c r="D457" t="s">
        <v>372</v>
      </c>
      <c r="E457" t="s">
        <v>1717</v>
      </c>
      <c r="F457">
        <v>0</v>
      </c>
      <c r="G457">
        <v>38665</v>
      </c>
      <c r="H457">
        <v>22</v>
      </c>
      <c r="I457" t="s">
        <v>93</v>
      </c>
      <c r="J457" t="s">
        <v>132</v>
      </c>
      <c r="K457">
        <v>81</v>
      </c>
      <c r="L457">
        <v>107</v>
      </c>
      <c r="M457">
        <v>12</v>
      </c>
      <c r="N457">
        <v>22</v>
      </c>
      <c r="O457">
        <v>8</v>
      </c>
      <c r="P457">
        <v>0</v>
      </c>
      <c r="Q457">
        <v>0</v>
      </c>
      <c r="R457">
        <v>11</v>
      </c>
      <c r="S457">
        <v>8</v>
      </c>
      <c r="T457">
        <v>24</v>
      </c>
      <c r="U457">
        <v>0</v>
      </c>
      <c r="V457">
        <v>0</v>
      </c>
      <c r="W457" s="9">
        <v>0.20599999999999999</v>
      </c>
      <c r="X457" s="9">
        <v>0.28000000000000003</v>
      </c>
      <c r="Y457" s="9">
        <v>0.28000000000000003</v>
      </c>
      <c r="Z457" s="9">
        <v>0.56000000000000005</v>
      </c>
      <c r="AA457" s="9">
        <v>0.25700000000000001</v>
      </c>
      <c r="AB457" t="str">
        <f>VLOOKUP($A457,Bat!$A$4:$A$1998,1,FALSE)</f>
        <v>C-Roberto Velasco22</v>
      </c>
    </row>
    <row r="458" spans="1:28" x14ac:dyDescent="0.25">
      <c r="A458" t="str">
        <f t="shared" si="7"/>
        <v>RFRobby Wright18</v>
      </c>
      <c r="B458">
        <v>6503</v>
      </c>
      <c r="C458">
        <v>1149</v>
      </c>
      <c r="D458" t="s">
        <v>819</v>
      </c>
      <c r="E458" t="s">
        <v>1744</v>
      </c>
      <c r="F458">
        <v>2000000</v>
      </c>
      <c r="G458" s="10">
        <v>40137</v>
      </c>
      <c r="H458">
        <v>18</v>
      </c>
      <c r="I458" t="s">
        <v>73</v>
      </c>
      <c r="J458" t="s">
        <v>25</v>
      </c>
      <c r="K458">
        <v>193</v>
      </c>
      <c r="L458">
        <v>682</v>
      </c>
      <c r="M458">
        <v>73</v>
      </c>
      <c r="N458">
        <v>142</v>
      </c>
      <c r="O458">
        <v>20</v>
      </c>
      <c r="P458">
        <v>1</v>
      </c>
      <c r="Q458">
        <v>31</v>
      </c>
      <c r="R458">
        <v>72</v>
      </c>
      <c r="S458">
        <v>61</v>
      </c>
      <c r="T458">
        <v>214</v>
      </c>
      <c r="U458">
        <v>13</v>
      </c>
      <c r="V458">
        <v>9</v>
      </c>
      <c r="W458" s="9">
        <v>0.20799999999999999</v>
      </c>
      <c r="X458" s="9">
        <v>0.28000000000000003</v>
      </c>
      <c r="Y458" s="9">
        <v>0.377</v>
      </c>
      <c r="Z458" s="9">
        <v>0.65700000000000003</v>
      </c>
      <c r="AA458" s="9">
        <v>0.28899999999999998</v>
      </c>
      <c r="AB458" t="str">
        <f>VLOOKUP($A458,Bat!$A$4:$A$1998,1,FALSE)</f>
        <v>RFRobby Wright18</v>
      </c>
    </row>
    <row r="459" spans="1:28" x14ac:dyDescent="0.25">
      <c r="A459" t="str">
        <f t="shared" si="7"/>
        <v>1BRobbie Bader21</v>
      </c>
      <c r="B459">
        <v>14585</v>
      </c>
      <c r="C459">
        <v>1152</v>
      </c>
      <c r="D459" t="s">
        <v>708</v>
      </c>
      <c r="E459" t="s">
        <v>1021</v>
      </c>
      <c r="F459">
        <v>0</v>
      </c>
      <c r="G459">
        <v>39031</v>
      </c>
      <c r="H459">
        <v>21</v>
      </c>
      <c r="I459" t="s">
        <v>94</v>
      </c>
      <c r="J459" t="s">
        <v>43</v>
      </c>
      <c r="K459">
        <v>10</v>
      </c>
      <c r="L459">
        <v>13</v>
      </c>
      <c r="M459">
        <v>1</v>
      </c>
      <c r="N459">
        <v>2</v>
      </c>
      <c r="O459">
        <v>1</v>
      </c>
      <c r="P459">
        <v>0</v>
      </c>
      <c r="Q459">
        <v>1</v>
      </c>
      <c r="R459">
        <v>1</v>
      </c>
      <c r="S459">
        <v>2</v>
      </c>
      <c r="T459">
        <v>4</v>
      </c>
      <c r="U459">
        <v>0</v>
      </c>
      <c r="V459">
        <v>0</v>
      </c>
      <c r="W459" s="9">
        <v>0.154</v>
      </c>
      <c r="X459" s="9">
        <v>0.26700000000000002</v>
      </c>
      <c r="Y459" s="9">
        <v>0.46200000000000002</v>
      </c>
      <c r="Z459" s="9">
        <v>0.72799999999999998</v>
      </c>
      <c r="AA459" s="9">
        <v>0.28899999999999998</v>
      </c>
      <c r="AB459" t="str">
        <f>VLOOKUP($A459,Bat!$A$4:$A$1998,1,FALSE)</f>
        <v>1BRobbie Bader21</v>
      </c>
    </row>
    <row r="460" spans="1:28" x14ac:dyDescent="0.25">
      <c r="A460" t="str">
        <f t="shared" si="7"/>
        <v>1BAntónio González23</v>
      </c>
      <c r="B460">
        <v>6906</v>
      </c>
      <c r="C460">
        <v>1157</v>
      </c>
      <c r="D460" t="s">
        <v>193</v>
      </c>
      <c r="E460" t="s">
        <v>166</v>
      </c>
      <c r="F460">
        <v>0</v>
      </c>
      <c r="G460">
        <v>38480</v>
      </c>
      <c r="H460">
        <v>23</v>
      </c>
      <c r="I460" t="s">
        <v>94</v>
      </c>
      <c r="J460" t="s">
        <v>43</v>
      </c>
      <c r="K460">
        <v>56</v>
      </c>
      <c r="L460">
        <v>210</v>
      </c>
      <c r="M460">
        <v>20</v>
      </c>
      <c r="N460">
        <v>41</v>
      </c>
      <c r="O460">
        <v>6</v>
      </c>
      <c r="P460">
        <v>0</v>
      </c>
      <c r="Q460">
        <v>2</v>
      </c>
      <c r="R460">
        <v>15</v>
      </c>
      <c r="S460">
        <v>47</v>
      </c>
      <c r="T460">
        <v>60</v>
      </c>
      <c r="U460">
        <v>0</v>
      </c>
      <c r="V460">
        <v>0</v>
      </c>
      <c r="W460" s="9">
        <v>0.19500000000000001</v>
      </c>
      <c r="X460" s="9">
        <v>0.34499999999999997</v>
      </c>
      <c r="Y460" s="9">
        <v>0.252</v>
      </c>
      <c r="Z460" s="9">
        <v>0.59699999999999998</v>
      </c>
      <c r="AA460" s="9">
        <v>0.28899999999999998</v>
      </c>
      <c r="AB460" t="str">
        <f>VLOOKUP($A460,Bat!$A$4:$A$1998,1,FALSE)</f>
        <v>1BAntónio González23</v>
      </c>
    </row>
    <row r="461" spans="1:28" x14ac:dyDescent="0.25">
      <c r="A461" t="str">
        <f t="shared" si="7"/>
        <v>1BRichie Flores24</v>
      </c>
      <c r="B461">
        <v>1211</v>
      </c>
      <c r="C461">
        <v>1159</v>
      </c>
      <c r="D461" t="s">
        <v>1100</v>
      </c>
      <c r="E461" t="s">
        <v>257</v>
      </c>
      <c r="F461">
        <v>0</v>
      </c>
      <c r="G461">
        <v>37816</v>
      </c>
      <c r="H461">
        <v>24</v>
      </c>
      <c r="I461" t="s">
        <v>94</v>
      </c>
      <c r="J461" t="s">
        <v>132</v>
      </c>
      <c r="K461">
        <v>42</v>
      </c>
      <c r="L461">
        <v>118</v>
      </c>
      <c r="M461">
        <v>11</v>
      </c>
      <c r="N461">
        <v>21</v>
      </c>
      <c r="O461">
        <v>2</v>
      </c>
      <c r="P461">
        <v>0</v>
      </c>
      <c r="Q461">
        <v>2</v>
      </c>
      <c r="R461">
        <v>11</v>
      </c>
      <c r="S461">
        <v>9</v>
      </c>
      <c r="T461">
        <v>35</v>
      </c>
      <c r="U461">
        <v>1</v>
      </c>
      <c r="V461">
        <v>0</v>
      </c>
      <c r="W461" s="9">
        <v>0.17799999999999999</v>
      </c>
      <c r="X461" s="9">
        <v>0.23400000000000001</v>
      </c>
      <c r="Y461" s="9">
        <v>0.246</v>
      </c>
      <c r="Z461" s="9">
        <v>0.48</v>
      </c>
      <c r="AA461" s="9">
        <v>0.22</v>
      </c>
      <c r="AB461" t="str">
        <f>VLOOKUP($A461,Bat!$A$4:$A$1998,1,FALSE)</f>
        <v>1BRichie Flores24</v>
      </c>
    </row>
    <row r="462" spans="1:28" x14ac:dyDescent="0.25">
      <c r="A462" t="str">
        <f t="shared" si="7"/>
        <v>1BJason Warren23</v>
      </c>
      <c r="B462">
        <v>5403</v>
      </c>
      <c r="C462">
        <v>1160</v>
      </c>
      <c r="D462" t="s">
        <v>195</v>
      </c>
      <c r="E462" t="s">
        <v>280</v>
      </c>
      <c r="F462">
        <v>0</v>
      </c>
      <c r="G462">
        <v>38410</v>
      </c>
      <c r="H462">
        <v>23</v>
      </c>
      <c r="I462" t="s">
        <v>94</v>
      </c>
      <c r="J462" t="s">
        <v>132</v>
      </c>
      <c r="K462">
        <v>143</v>
      </c>
      <c r="L462">
        <v>512</v>
      </c>
      <c r="M462">
        <v>55</v>
      </c>
      <c r="N462">
        <v>88</v>
      </c>
      <c r="O462">
        <v>11</v>
      </c>
      <c r="P462">
        <v>1</v>
      </c>
      <c r="Q462">
        <v>12</v>
      </c>
      <c r="R462">
        <v>46</v>
      </c>
      <c r="S462">
        <v>60</v>
      </c>
      <c r="T462">
        <v>167</v>
      </c>
      <c r="U462">
        <v>0</v>
      </c>
      <c r="V462">
        <v>1</v>
      </c>
      <c r="W462" s="9">
        <v>0.17199999999999999</v>
      </c>
      <c r="X462" s="9">
        <v>0.27100000000000002</v>
      </c>
      <c r="Y462" s="9">
        <v>0.26800000000000002</v>
      </c>
      <c r="Z462" s="9">
        <v>0.53800000000000003</v>
      </c>
      <c r="AA462" s="9">
        <v>0.252</v>
      </c>
      <c r="AB462" t="str">
        <f>VLOOKUP($A462,Bat!$A$4:$A$1998,1,FALSE)</f>
        <v>1BJason Warren23</v>
      </c>
    </row>
    <row r="463" spans="1:28" x14ac:dyDescent="0.25">
      <c r="A463" t="str">
        <f t="shared" si="7"/>
        <v>LFKen Thompson22</v>
      </c>
      <c r="B463">
        <v>8188</v>
      </c>
      <c r="C463">
        <v>1163</v>
      </c>
      <c r="D463" t="s">
        <v>484</v>
      </c>
      <c r="E463" t="s">
        <v>211</v>
      </c>
      <c r="F463">
        <v>0</v>
      </c>
      <c r="G463">
        <v>38837</v>
      </c>
      <c r="H463">
        <v>22</v>
      </c>
      <c r="I463" t="s">
        <v>55</v>
      </c>
      <c r="J463" t="s">
        <v>132</v>
      </c>
      <c r="K463">
        <v>41</v>
      </c>
      <c r="L463">
        <v>43</v>
      </c>
      <c r="M463">
        <v>6</v>
      </c>
      <c r="N463">
        <v>12</v>
      </c>
      <c r="O463">
        <v>3</v>
      </c>
      <c r="P463">
        <v>0</v>
      </c>
      <c r="Q463">
        <v>3</v>
      </c>
      <c r="R463">
        <v>10</v>
      </c>
      <c r="S463">
        <v>3</v>
      </c>
      <c r="T463">
        <v>13</v>
      </c>
      <c r="U463">
        <v>0</v>
      </c>
      <c r="V463">
        <v>0</v>
      </c>
      <c r="W463" s="9">
        <v>0.27900000000000003</v>
      </c>
      <c r="X463" s="9">
        <v>0.34</v>
      </c>
      <c r="Y463" s="9">
        <v>0.55800000000000005</v>
      </c>
      <c r="Z463" s="9">
        <v>0.89900000000000002</v>
      </c>
      <c r="AA463" s="9">
        <v>0.38</v>
      </c>
      <c r="AB463" t="str">
        <f>VLOOKUP($A463,Bat!$A$4:$A$1998,1,FALSE)</f>
        <v>LFKen Thompson22</v>
      </c>
    </row>
    <row r="464" spans="1:28" x14ac:dyDescent="0.25">
      <c r="A464" t="str">
        <f t="shared" si="7"/>
        <v>1BAaron Kantor21</v>
      </c>
      <c r="B464">
        <v>14700</v>
      </c>
      <c r="C464">
        <v>1166</v>
      </c>
      <c r="D464" t="s">
        <v>174</v>
      </c>
      <c r="E464" t="s">
        <v>1297</v>
      </c>
      <c r="F464">
        <v>0</v>
      </c>
      <c r="G464">
        <v>39075</v>
      </c>
      <c r="H464">
        <v>21</v>
      </c>
      <c r="I464" t="s">
        <v>94</v>
      </c>
      <c r="J464" t="s">
        <v>43</v>
      </c>
      <c r="K464">
        <v>1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1</v>
      </c>
      <c r="T464">
        <v>0</v>
      </c>
      <c r="U464">
        <v>0</v>
      </c>
      <c r="V464">
        <v>0</v>
      </c>
      <c r="W464" s="9">
        <v>0</v>
      </c>
      <c r="X464" s="9">
        <v>1</v>
      </c>
      <c r="Y464" s="9">
        <v>0</v>
      </c>
      <c r="Z464" s="9">
        <v>0</v>
      </c>
      <c r="AA464" s="9">
        <v>0.72</v>
      </c>
      <c r="AB464" t="str">
        <f>VLOOKUP($A464,Bat!$A$4:$A$1998,1,FALSE)</f>
        <v>1BAaron Kantor21</v>
      </c>
    </row>
    <row r="465" spans="1:28" x14ac:dyDescent="0.25">
      <c r="A465" t="str">
        <f t="shared" si="7"/>
        <v>1BDonald Edwards21</v>
      </c>
      <c r="B465">
        <v>14545</v>
      </c>
      <c r="C465">
        <v>1175</v>
      </c>
      <c r="D465" t="s">
        <v>139</v>
      </c>
      <c r="E465" t="s">
        <v>272</v>
      </c>
      <c r="F465">
        <v>0</v>
      </c>
      <c r="G465">
        <v>39136</v>
      </c>
      <c r="H465">
        <v>21</v>
      </c>
      <c r="I465" t="s">
        <v>94</v>
      </c>
      <c r="J465" t="s">
        <v>43</v>
      </c>
      <c r="K465">
        <v>3</v>
      </c>
      <c r="L465">
        <v>3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2</v>
      </c>
      <c r="U465">
        <v>0</v>
      </c>
      <c r="V465">
        <v>0</v>
      </c>
      <c r="W465" s="9">
        <v>0</v>
      </c>
      <c r="X465" s="9">
        <v>0</v>
      </c>
      <c r="Y465" s="9">
        <v>0</v>
      </c>
      <c r="Z465" s="9">
        <v>0</v>
      </c>
      <c r="AA465" s="9">
        <v>0</v>
      </c>
      <c r="AB465" t="str">
        <f>VLOOKUP($A465,Bat!$A$4:$A$1998,1,FALSE)</f>
        <v>1BDonald Edwards21</v>
      </c>
    </row>
    <row r="466" spans="1:28" x14ac:dyDescent="0.25">
      <c r="A466" t="str">
        <f t="shared" si="7"/>
        <v>2BJosé Lugo21</v>
      </c>
      <c r="B466">
        <v>8442</v>
      </c>
      <c r="C466">
        <v>1178</v>
      </c>
      <c r="D466" t="s">
        <v>150</v>
      </c>
      <c r="E466" t="s">
        <v>925</v>
      </c>
      <c r="F466">
        <v>0</v>
      </c>
      <c r="G466" s="10">
        <v>39158</v>
      </c>
      <c r="H466">
        <v>21</v>
      </c>
      <c r="I466" t="s">
        <v>78</v>
      </c>
      <c r="J466" t="s">
        <v>132</v>
      </c>
      <c r="K466">
        <v>194</v>
      </c>
      <c r="L466">
        <v>557</v>
      </c>
      <c r="M466">
        <v>73</v>
      </c>
      <c r="N466">
        <v>93</v>
      </c>
      <c r="O466">
        <v>17</v>
      </c>
      <c r="P466">
        <v>2</v>
      </c>
      <c r="Q466">
        <v>4</v>
      </c>
      <c r="R466">
        <v>31</v>
      </c>
      <c r="S466">
        <v>82</v>
      </c>
      <c r="T466">
        <v>192</v>
      </c>
      <c r="U466">
        <v>10</v>
      </c>
      <c r="V466">
        <v>6</v>
      </c>
      <c r="W466" s="9">
        <v>0.16700000000000001</v>
      </c>
      <c r="X466" s="9">
        <v>0.28499999999999998</v>
      </c>
      <c r="Y466" s="9">
        <v>0.22600000000000001</v>
      </c>
      <c r="Z466" s="9">
        <v>0.51100000000000001</v>
      </c>
      <c r="AA466" s="9">
        <v>0.246</v>
      </c>
      <c r="AB466" t="str">
        <f>VLOOKUP($A466,Bat!$A$4:$A$1998,1,FALSE)</f>
        <v>2BJosé Lugo21</v>
      </c>
    </row>
    <row r="467" spans="1:28" x14ac:dyDescent="0.25">
      <c r="A467" t="str">
        <f t="shared" si="7"/>
        <v>1BCurt Howard22</v>
      </c>
      <c r="B467">
        <v>13449</v>
      </c>
      <c r="C467">
        <v>1181</v>
      </c>
      <c r="D467" t="s">
        <v>221</v>
      </c>
      <c r="E467" t="s">
        <v>489</v>
      </c>
      <c r="F467">
        <v>0</v>
      </c>
      <c r="G467">
        <v>38721</v>
      </c>
      <c r="H467">
        <v>22</v>
      </c>
      <c r="I467" t="s">
        <v>94</v>
      </c>
      <c r="J467" t="s">
        <v>25</v>
      </c>
      <c r="K467">
        <v>39</v>
      </c>
      <c r="L467">
        <v>132</v>
      </c>
      <c r="M467">
        <v>15</v>
      </c>
      <c r="N467">
        <v>25</v>
      </c>
      <c r="O467">
        <v>1</v>
      </c>
      <c r="P467">
        <v>0</v>
      </c>
      <c r="Q467">
        <v>1</v>
      </c>
      <c r="R467">
        <v>7</v>
      </c>
      <c r="S467">
        <v>18</v>
      </c>
      <c r="T467">
        <v>43</v>
      </c>
      <c r="U467">
        <v>0</v>
      </c>
      <c r="V467">
        <v>0</v>
      </c>
      <c r="W467" s="9">
        <v>0.189</v>
      </c>
      <c r="X467" s="9">
        <v>0.29099999999999998</v>
      </c>
      <c r="Y467" s="9">
        <v>0.22</v>
      </c>
      <c r="Z467" s="9">
        <v>0.51100000000000001</v>
      </c>
      <c r="AA467" s="9">
        <v>0.24099999999999999</v>
      </c>
      <c r="AB467" t="str">
        <f>VLOOKUP($A467,Bat!$A$4:$A$1998,1,FALSE)</f>
        <v>1BCurt Howard22</v>
      </c>
    </row>
    <row r="468" spans="1:28" x14ac:dyDescent="0.25">
      <c r="A468" t="str">
        <f t="shared" si="7"/>
        <v>3BTom Godin24</v>
      </c>
      <c r="B468">
        <v>4891</v>
      </c>
      <c r="C468">
        <v>1183</v>
      </c>
      <c r="D468" t="s">
        <v>550</v>
      </c>
      <c r="E468" t="s">
        <v>1194</v>
      </c>
      <c r="F468">
        <v>0</v>
      </c>
      <c r="G468" s="10">
        <v>37933</v>
      </c>
      <c r="H468">
        <v>24</v>
      </c>
      <c r="I468" t="s">
        <v>76</v>
      </c>
      <c r="J468" t="s">
        <v>132</v>
      </c>
      <c r="K468">
        <v>317</v>
      </c>
      <c r="L468">
        <v>1236</v>
      </c>
      <c r="M468">
        <v>138</v>
      </c>
      <c r="N468">
        <v>324</v>
      </c>
      <c r="O468">
        <v>77</v>
      </c>
      <c r="P468">
        <v>9</v>
      </c>
      <c r="Q468">
        <v>21</v>
      </c>
      <c r="R468">
        <v>166</v>
      </c>
      <c r="S468">
        <v>56</v>
      </c>
      <c r="T468">
        <v>299</v>
      </c>
      <c r="U468">
        <v>6</v>
      </c>
      <c r="V468">
        <v>3</v>
      </c>
      <c r="W468" s="9">
        <v>0.26200000000000001</v>
      </c>
      <c r="X468" s="9">
        <v>0.29899999999999999</v>
      </c>
      <c r="Y468" s="9">
        <v>0.39</v>
      </c>
      <c r="Z468" s="9">
        <v>0.68899999999999995</v>
      </c>
      <c r="AA468" s="9">
        <v>0.30099999999999999</v>
      </c>
      <c r="AB468" t="str">
        <f>VLOOKUP($A468,Bat!$A$4:$A$1998,1,FALSE)</f>
        <v>3BTom Godin24</v>
      </c>
    </row>
    <row r="469" spans="1:28" x14ac:dyDescent="0.25">
      <c r="A469" t="str">
        <f t="shared" si="7"/>
        <v>LFWilton Lewis21</v>
      </c>
      <c r="B469">
        <v>3083</v>
      </c>
      <c r="C469">
        <v>1188</v>
      </c>
      <c r="D469" t="s">
        <v>1361</v>
      </c>
      <c r="E469" t="s">
        <v>229</v>
      </c>
      <c r="F469">
        <v>0</v>
      </c>
      <c r="G469">
        <v>38979</v>
      </c>
      <c r="H469">
        <v>21</v>
      </c>
      <c r="I469" t="s">
        <v>55</v>
      </c>
      <c r="J469" t="s">
        <v>132</v>
      </c>
      <c r="K469">
        <v>139</v>
      </c>
      <c r="L469">
        <v>466</v>
      </c>
      <c r="M469">
        <v>51</v>
      </c>
      <c r="N469">
        <v>90</v>
      </c>
      <c r="O469">
        <v>17</v>
      </c>
      <c r="P469">
        <v>0</v>
      </c>
      <c r="Q469">
        <v>18</v>
      </c>
      <c r="R469">
        <v>61</v>
      </c>
      <c r="S469">
        <v>45</v>
      </c>
      <c r="T469">
        <v>160</v>
      </c>
      <c r="U469">
        <v>1</v>
      </c>
      <c r="V469">
        <v>0</v>
      </c>
      <c r="W469" s="9">
        <v>0.193</v>
      </c>
      <c r="X469" s="9">
        <v>0.27300000000000002</v>
      </c>
      <c r="Y469" s="9">
        <v>0.34499999999999997</v>
      </c>
      <c r="Z469" s="9">
        <v>0.61799999999999999</v>
      </c>
      <c r="AA469" s="9">
        <v>0.27400000000000002</v>
      </c>
      <c r="AB469" t="str">
        <f>VLOOKUP($A469,Bat!$A$4:$A$1998,1,FALSE)</f>
        <v>LFWilton Lewis21</v>
      </c>
    </row>
    <row r="470" spans="1:28" x14ac:dyDescent="0.25">
      <c r="A470" t="str">
        <f t="shared" si="7"/>
        <v>2BFernando Flores20</v>
      </c>
      <c r="B470">
        <v>14701</v>
      </c>
      <c r="C470">
        <v>1189</v>
      </c>
      <c r="D470" t="s">
        <v>234</v>
      </c>
      <c r="E470" t="s">
        <v>257</v>
      </c>
      <c r="F470">
        <v>0</v>
      </c>
      <c r="G470" s="10">
        <v>39239</v>
      </c>
      <c r="H470">
        <v>20</v>
      </c>
      <c r="I470" t="s">
        <v>78</v>
      </c>
      <c r="J470" t="s">
        <v>132</v>
      </c>
      <c r="K470">
        <v>180</v>
      </c>
      <c r="L470">
        <v>477</v>
      </c>
      <c r="M470">
        <v>56</v>
      </c>
      <c r="N470">
        <v>107</v>
      </c>
      <c r="O470">
        <v>20</v>
      </c>
      <c r="P470">
        <v>3</v>
      </c>
      <c r="Q470">
        <v>2</v>
      </c>
      <c r="R470">
        <v>41</v>
      </c>
      <c r="S470">
        <v>58</v>
      </c>
      <c r="T470">
        <v>126</v>
      </c>
      <c r="U470">
        <v>5</v>
      </c>
      <c r="V470">
        <v>4</v>
      </c>
      <c r="W470" s="9">
        <v>0.224</v>
      </c>
      <c r="X470" s="9">
        <v>0.309</v>
      </c>
      <c r="Y470" s="9">
        <v>0.29099999999999998</v>
      </c>
      <c r="Z470" s="9">
        <v>0.6</v>
      </c>
      <c r="AA470" s="9">
        <v>0.27300000000000002</v>
      </c>
      <c r="AB470" t="str">
        <f>VLOOKUP($A470,Bat!$A$4:$A$1998,1,FALSE)</f>
        <v>2BFernando Flores20</v>
      </c>
    </row>
    <row r="471" spans="1:28" x14ac:dyDescent="0.25">
      <c r="A471" t="str">
        <f t="shared" si="7"/>
        <v>3BNeal Roach21</v>
      </c>
      <c r="B471">
        <v>14554</v>
      </c>
      <c r="C471">
        <v>1195</v>
      </c>
      <c r="D471" t="s">
        <v>1229</v>
      </c>
      <c r="E471" t="s">
        <v>1595</v>
      </c>
      <c r="F471">
        <v>0</v>
      </c>
      <c r="G471">
        <v>39198</v>
      </c>
      <c r="H471">
        <v>21</v>
      </c>
      <c r="I471" t="s">
        <v>76</v>
      </c>
      <c r="J471" t="s">
        <v>132</v>
      </c>
      <c r="K471">
        <v>162</v>
      </c>
      <c r="L471">
        <v>314</v>
      </c>
      <c r="M471">
        <v>34</v>
      </c>
      <c r="N471">
        <v>68</v>
      </c>
      <c r="O471">
        <v>7</v>
      </c>
      <c r="P471">
        <v>0</v>
      </c>
      <c r="Q471">
        <v>0</v>
      </c>
      <c r="R471">
        <v>20</v>
      </c>
      <c r="S471">
        <v>54</v>
      </c>
      <c r="T471">
        <v>63</v>
      </c>
      <c r="U471">
        <v>0</v>
      </c>
      <c r="V471">
        <v>0</v>
      </c>
      <c r="W471" s="9">
        <v>0.217</v>
      </c>
      <c r="X471" s="9">
        <v>0.33500000000000002</v>
      </c>
      <c r="Y471" s="9">
        <v>0.23899999999999999</v>
      </c>
      <c r="Z471" s="9">
        <v>0.57399999999999995</v>
      </c>
      <c r="AA471" s="9">
        <v>0.27800000000000002</v>
      </c>
      <c r="AB471" t="str">
        <f>VLOOKUP($A471,Bat!$A$4:$A$1998,1,FALSE)</f>
        <v>3BNeal Roach21</v>
      </c>
    </row>
    <row r="472" spans="1:28" x14ac:dyDescent="0.25">
      <c r="A472" t="str">
        <f t="shared" si="7"/>
        <v>2BAllan Martínez22</v>
      </c>
      <c r="B472">
        <v>2265</v>
      </c>
      <c r="C472">
        <v>1196</v>
      </c>
      <c r="D472" t="s">
        <v>1133</v>
      </c>
      <c r="E472" t="s">
        <v>205</v>
      </c>
      <c r="F472">
        <v>0</v>
      </c>
      <c r="G472">
        <v>38711</v>
      </c>
      <c r="H472">
        <v>22</v>
      </c>
      <c r="I472" t="s">
        <v>78</v>
      </c>
      <c r="J472" t="s">
        <v>132</v>
      </c>
      <c r="K472">
        <v>82</v>
      </c>
      <c r="L472">
        <v>172</v>
      </c>
      <c r="M472">
        <v>11</v>
      </c>
      <c r="N472">
        <v>39</v>
      </c>
      <c r="O472">
        <v>4</v>
      </c>
      <c r="P472">
        <v>1</v>
      </c>
      <c r="Q472">
        <v>2</v>
      </c>
      <c r="R472">
        <v>16</v>
      </c>
      <c r="S472">
        <v>14</v>
      </c>
      <c r="T472">
        <v>34</v>
      </c>
      <c r="U472">
        <v>2</v>
      </c>
      <c r="V472">
        <v>2</v>
      </c>
      <c r="W472" s="9">
        <v>0.22700000000000001</v>
      </c>
      <c r="X472" s="9">
        <v>0.28599999999999998</v>
      </c>
      <c r="Y472" s="9">
        <v>0.29599999999999999</v>
      </c>
      <c r="Z472" s="9">
        <v>0.58199999999999996</v>
      </c>
      <c r="AA472" s="9">
        <v>0.25900000000000001</v>
      </c>
      <c r="AB472" t="str">
        <f>VLOOKUP($A472,Bat!$A$4:$A$1998,1,FALSE)</f>
        <v>2BAllan Martínez22</v>
      </c>
    </row>
    <row r="473" spans="1:28" x14ac:dyDescent="0.25">
      <c r="A473" t="str">
        <f t="shared" si="7"/>
        <v>1BDerek Moreno22</v>
      </c>
      <c r="B473">
        <v>13420</v>
      </c>
      <c r="C473">
        <v>1199</v>
      </c>
      <c r="D473" t="s">
        <v>528</v>
      </c>
      <c r="E473" t="s">
        <v>774</v>
      </c>
      <c r="F473">
        <v>0</v>
      </c>
      <c r="G473">
        <v>38708</v>
      </c>
      <c r="H473">
        <v>22</v>
      </c>
      <c r="I473" t="s">
        <v>94</v>
      </c>
      <c r="J473" t="s">
        <v>43</v>
      </c>
      <c r="K473">
        <v>4</v>
      </c>
      <c r="L473">
        <v>5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3</v>
      </c>
      <c r="U473">
        <v>0</v>
      </c>
      <c r="V473">
        <v>0</v>
      </c>
      <c r="W473" s="9">
        <v>0</v>
      </c>
      <c r="X473" s="9">
        <v>0</v>
      </c>
      <c r="Y473" s="9">
        <v>0</v>
      </c>
      <c r="Z473" s="9">
        <v>0</v>
      </c>
      <c r="AA473" s="9">
        <v>0</v>
      </c>
      <c r="AB473" t="str">
        <f>VLOOKUP($A473,Bat!$A$4:$A$1998,1,FALSE)</f>
        <v>1BDerek Moreno22</v>
      </c>
    </row>
    <row r="474" spans="1:28" x14ac:dyDescent="0.25">
      <c r="A474" t="str">
        <f t="shared" si="7"/>
        <v>2BMarcus O'Dell22</v>
      </c>
      <c r="B474">
        <v>7853</v>
      </c>
      <c r="C474">
        <v>1200</v>
      </c>
      <c r="D474" t="s">
        <v>1510</v>
      </c>
      <c r="E474" t="s">
        <v>1511</v>
      </c>
      <c r="F474">
        <v>0</v>
      </c>
      <c r="G474">
        <v>38691</v>
      </c>
      <c r="H474">
        <v>22</v>
      </c>
      <c r="I474" t="s">
        <v>78</v>
      </c>
      <c r="J474" t="s">
        <v>132</v>
      </c>
      <c r="K474">
        <v>104</v>
      </c>
      <c r="L474">
        <v>320</v>
      </c>
      <c r="M474">
        <v>37</v>
      </c>
      <c r="N474">
        <v>71</v>
      </c>
      <c r="O474">
        <v>16</v>
      </c>
      <c r="P474">
        <v>1</v>
      </c>
      <c r="Q474">
        <v>1</v>
      </c>
      <c r="R474">
        <v>27</v>
      </c>
      <c r="S474">
        <v>29</v>
      </c>
      <c r="T474">
        <v>92</v>
      </c>
      <c r="U474">
        <v>2</v>
      </c>
      <c r="V474">
        <v>0</v>
      </c>
      <c r="W474" s="9">
        <v>0.222</v>
      </c>
      <c r="X474" s="9">
        <v>0.30399999999999999</v>
      </c>
      <c r="Y474" s="9">
        <v>0.28699999999999998</v>
      </c>
      <c r="Z474" s="9">
        <v>0.59099999999999997</v>
      </c>
      <c r="AA474" s="9">
        <v>0.26900000000000002</v>
      </c>
      <c r="AB474" t="str">
        <f>VLOOKUP($A474,Bat!$A$4:$A$1998,1,FALSE)</f>
        <v>2BMarcus O'Dell22</v>
      </c>
    </row>
    <row r="475" spans="1:28" x14ac:dyDescent="0.25">
      <c r="A475" t="str">
        <f t="shared" si="7"/>
        <v>C-Gordon Griffin21</v>
      </c>
      <c r="B475">
        <v>14579</v>
      </c>
      <c r="C475">
        <v>1202</v>
      </c>
      <c r="D475" t="s">
        <v>1197</v>
      </c>
      <c r="E475" t="s">
        <v>1212</v>
      </c>
      <c r="F475">
        <v>0</v>
      </c>
      <c r="G475" s="10">
        <v>39229</v>
      </c>
      <c r="H475">
        <v>21</v>
      </c>
      <c r="I475" t="s">
        <v>93</v>
      </c>
      <c r="J475" t="s">
        <v>132</v>
      </c>
      <c r="K475">
        <v>228</v>
      </c>
      <c r="L475">
        <v>754</v>
      </c>
      <c r="M475">
        <v>96</v>
      </c>
      <c r="N475">
        <v>174</v>
      </c>
      <c r="O475">
        <v>25</v>
      </c>
      <c r="P475">
        <v>1</v>
      </c>
      <c r="Q475">
        <v>18</v>
      </c>
      <c r="R475">
        <v>98</v>
      </c>
      <c r="S475">
        <v>101</v>
      </c>
      <c r="T475">
        <v>211</v>
      </c>
      <c r="U475">
        <v>1</v>
      </c>
      <c r="V475">
        <v>2</v>
      </c>
      <c r="W475" s="9">
        <v>0.23100000000000001</v>
      </c>
      <c r="X475" s="9">
        <v>0.32200000000000001</v>
      </c>
      <c r="Y475" s="9">
        <v>0.33800000000000002</v>
      </c>
      <c r="Z475" s="9">
        <v>0.66</v>
      </c>
      <c r="AA475" s="9">
        <v>0.29899999999999999</v>
      </c>
      <c r="AB475" t="str">
        <f>VLOOKUP($A475,Bat!$A$4:$A$1998,1,FALSE)</f>
        <v>C-Gordon Griffin21</v>
      </c>
    </row>
    <row r="476" spans="1:28" x14ac:dyDescent="0.25">
      <c r="A476" t="str">
        <f t="shared" si="7"/>
        <v>RFTim Young21</v>
      </c>
      <c r="B476">
        <v>14582</v>
      </c>
      <c r="C476">
        <v>1206</v>
      </c>
      <c r="D476" t="s">
        <v>163</v>
      </c>
      <c r="E476" t="s">
        <v>430</v>
      </c>
      <c r="F476">
        <v>0</v>
      </c>
      <c r="G476" s="10">
        <v>39050</v>
      </c>
      <c r="H476">
        <v>21</v>
      </c>
      <c r="I476" t="s">
        <v>73</v>
      </c>
      <c r="J476" t="s">
        <v>132</v>
      </c>
      <c r="K476">
        <v>145</v>
      </c>
      <c r="L476">
        <v>538</v>
      </c>
      <c r="M476">
        <v>48</v>
      </c>
      <c r="N476">
        <v>138</v>
      </c>
      <c r="O476">
        <v>20</v>
      </c>
      <c r="P476">
        <v>2</v>
      </c>
      <c r="Q476">
        <v>1</v>
      </c>
      <c r="R476">
        <v>71</v>
      </c>
      <c r="S476">
        <v>55</v>
      </c>
      <c r="T476">
        <v>116</v>
      </c>
      <c r="U476">
        <v>1</v>
      </c>
      <c r="V476">
        <v>2</v>
      </c>
      <c r="W476" s="9">
        <v>0.25700000000000001</v>
      </c>
      <c r="X476" s="9">
        <v>0.32800000000000001</v>
      </c>
      <c r="Y476" s="9">
        <v>0.307</v>
      </c>
      <c r="Z476" s="9">
        <v>0.63500000000000001</v>
      </c>
      <c r="AA476" s="9">
        <v>0.28399999999999997</v>
      </c>
      <c r="AB476" t="str">
        <f>VLOOKUP($A476,Bat!$A$4:$A$1998,1,FALSE)</f>
        <v>RFTim Young21</v>
      </c>
    </row>
    <row r="477" spans="1:28" x14ac:dyDescent="0.25">
      <c r="A477" t="str">
        <f t="shared" si="7"/>
        <v>C-Carl Peters23</v>
      </c>
      <c r="B477">
        <v>15294</v>
      </c>
      <c r="C477">
        <v>1208</v>
      </c>
      <c r="D477" t="s">
        <v>754</v>
      </c>
      <c r="E477" t="s">
        <v>1554</v>
      </c>
      <c r="F477">
        <v>0</v>
      </c>
      <c r="G477" s="10">
        <v>38325</v>
      </c>
      <c r="H477">
        <v>23</v>
      </c>
      <c r="I477" t="s">
        <v>93</v>
      </c>
      <c r="J477" t="s">
        <v>132</v>
      </c>
      <c r="K477">
        <v>206</v>
      </c>
      <c r="L477">
        <v>675</v>
      </c>
      <c r="M477">
        <v>76</v>
      </c>
      <c r="N477">
        <v>146</v>
      </c>
      <c r="O477">
        <v>15</v>
      </c>
      <c r="P477">
        <v>3</v>
      </c>
      <c r="Q477">
        <v>30</v>
      </c>
      <c r="R477">
        <v>77</v>
      </c>
      <c r="S477">
        <v>65</v>
      </c>
      <c r="T477">
        <v>229</v>
      </c>
      <c r="U477">
        <v>0</v>
      </c>
      <c r="V477">
        <v>0</v>
      </c>
      <c r="W477" s="9">
        <v>0.216</v>
      </c>
      <c r="X477" s="9">
        <v>0.29199999999999998</v>
      </c>
      <c r="Y477" s="9">
        <v>0.38100000000000001</v>
      </c>
      <c r="Z477" s="9">
        <v>0.67300000000000004</v>
      </c>
      <c r="AA477" s="9">
        <v>0.29399999999999998</v>
      </c>
      <c r="AB477" t="str">
        <f>VLOOKUP($A477,Bat!$A$4:$A$1998,1,FALSE)</f>
        <v>C-Carl Peters23</v>
      </c>
    </row>
    <row r="478" spans="1:28" x14ac:dyDescent="0.25">
      <c r="A478" t="str">
        <f t="shared" si="7"/>
        <v>3BPat O'Halloran21</v>
      </c>
      <c r="B478">
        <v>8760</v>
      </c>
      <c r="C478">
        <v>1209</v>
      </c>
      <c r="D478" t="s">
        <v>198</v>
      </c>
      <c r="E478" t="s">
        <v>1512</v>
      </c>
      <c r="F478">
        <v>0</v>
      </c>
      <c r="G478" s="10">
        <v>38913</v>
      </c>
      <c r="H478">
        <v>21</v>
      </c>
      <c r="I478" t="s">
        <v>76</v>
      </c>
      <c r="J478" t="s">
        <v>132</v>
      </c>
      <c r="K478">
        <v>197</v>
      </c>
      <c r="L478">
        <v>667</v>
      </c>
      <c r="M478">
        <v>45</v>
      </c>
      <c r="N478">
        <v>133</v>
      </c>
      <c r="O478">
        <v>20</v>
      </c>
      <c r="P478">
        <v>4</v>
      </c>
      <c r="Q478">
        <v>9</v>
      </c>
      <c r="R478">
        <v>56</v>
      </c>
      <c r="S478">
        <v>26</v>
      </c>
      <c r="T478">
        <v>147</v>
      </c>
      <c r="U478">
        <v>5</v>
      </c>
      <c r="V478">
        <v>2</v>
      </c>
      <c r="W478" s="9">
        <v>0.19900000000000001</v>
      </c>
      <c r="X478" s="9">
        <v>0.23400000000000001</v>
      </c>
      <c r="Y478" s="9">
        <v>0.28199999999999997</v>
      </c>
      <c r="Z478" s="9">
        <v>0.51600000000000001</v>
      </c>
      <c r="AA478" s="9">
        <v>0.22600000000000001</v>
      </c>
      <c r="AB478" t="str">
        <f>VLOOKUP($A478,Bat!$A$4:$A$1998,1,FALSE)</f>
        <v>3BPat O'Halloran21</v>
      </c>
    </row>
    <row r="479" spans="1:28" x14ac:dyDescent="0.25">
      <c r="A479" t="str">
        <f t="shared" si="7"/>
        <v>C-Mark Serrano18</v>
      </c>
      <c r="B479">
        <v>6510</v>
      </c>
      <c r="C479">
        <v>1216</v>
      </c>
      <c r="D479" t="s">
        <v>145</v>
      </c>
      <c r="E479" t="s">
        <v>1640</v>
      </c>
      <c r="F479">
        <v>0</v>
      </c>
      <c r="G479" s="10">
        <v>40076</v>
      </c>
      <c r="H479">
        <v>18</v>
      </c>
      <c r="I479" t="s">
        <v>93</v>
      </c>
      <c r="J479" t="s">
        <v>132</v>
      </c>
      <c r="K479">
        <v>151</v>
      </c>
      <c r="L479">
        <v>530</v>
      </c>
      <c r="M479">
        <v>54</v>
      </c>
      <c r="N479">
        <v>108</v>
      </c>
      <c r="O479">
        <v>20</v>
      </c>
      <c r="P479">
        <v>1</v>
      </c>
      <c r="Q479">
        <v>26</v>
      </c>
      <c r="R479">
        <v>73</v>
      </c>
      <c r="S479">
        <v>50</v>
      </c>
      <c r="T479">
        <v>186</v>
      </c>
      <c r="U479">
        <v>0</v>
      </c>
      <c r="V479">
        <v>0</v>
      </c>
      <c r="W479" s="9">
        <v>0.20399999999999999</v>
      </c>
      <c r="X479" s="9">
        <v>0.27800000000000002</v>
      </c>
      <c r="Y479" s="9">
        <v>0.39300000000000002</v>
      </c>
      <c r="Z479" s="9">
        <v>0.67100000000000004</v>
      </c>
      <c r="AA479" s="9">
        <v>0.28899999999999998</v>
      </c>
      <c r="AB479" t="str">
        <f>VLOOKUP($A479,Bat!$A$4:$A$1998,1,FALSE)</f>
        <v>C-Mark Serrano18</v>
      </c>
    </row>
    <row r="480" spans="1:28" x14ac:dyDescent="0.25">
      <c r="A480" t="str">
        <f t="shared" si="7"/>
        <v>1BRobinson Serrano21</v>
      </c>
      <c r="B480">
        <v>9189</v>
      </c>
      <c r="C480">
        <v>1217</v>
      </c>
      <c r="D480" t="s">
        <v>258</v>
      </c>
      <c r="E480" t="s">
        <v>1640</v>
      </c>
      <c r="F480">
        <v>0</v>
      </c>
      <c r="G480">
        <v>39128</v>
      </c>
      <c r="H480">
        <v>21</v>
      </c>
      <c r="I480" t="s">
        <v>94</v>
      </c>
      <c r="J480" t="s">
        <v>43</v>
      </c>
      <c r="K480">
        <v>4</v>
      </c>
      <c r="L480">
        <v>3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1</v>
      </c>
      <c r="T480">
        <v>0</v>
      </c>
      <c r="U480">
        <v>0</v>
      </c>
      <c r="V480">
        <v>0</v>
      </c>
      <c r="W480" s="9">
        <v>0</v>
      </c>
      <c r="X480" s="9">
        <v>0.25</v>
      </c>
      <c r="Y480" s="9">
        <v>0</v>
      </c>
      <c r="Z480" s="9">
        <v>0.25</v>
      </c>
      <c r="AA480" s="9">
        <v>0.18</v>
      </c>
      <c r="AB480" t="str">
        <f>VLOOKUP($A480,Bat!$A$4:$A$1998,1,FALSE)</f>
        <v>1BRobinson Serrano21</v>
      </c>
    </row>
    <row r="481" spans="1:28" x14ac:dyDescent="0.25">
      <c r="A481" t="str">
        <f t="shared" si="7"/>
        <v>C-Koto Suzuki24</v>
      </c>
      <c r="B481">
        <v>11167</v>
      </c>
      <c r="C481">
        <v>1218</v>
      </c>
      <c r="D481" t="s">
        <v>1675</v>
      </c>
      <c r="E481" t="s">
        <v>597</v>
      </c>
      <c r="F481">
        <v>0</v>
      </c>
      <c r="G481">
        <v>37827</v>
      </c>
      <c r="H481">
        <v>24</v>
      </c>
      <c r="I481" t="s">
        <v>93</v>
      </c>
      <c r="J481" t="s">
        <v>132</v>
      </c>
      <c r="K481">
        <v>94</v>
      </c>
      <c r="L481">
        <v>265</v>
      </c>
      <c r="M481">
        <v>42</v>
      </c>
      <c r="N481">
        <v>66</v>
      </c>
      <c r="O481">
        <v>8</v>
      </c>
      <c r="P481">
        <v>0</v>
      </c>
      <c r="Q481">
        <v>12</v>
      </c>
      <c r="R481">
        <v>42</v>
      </c>
      <c r="S481">
        <v>59</v>
      </c>
      <c r="T481">
        <v>65</v>
      </c>
      <c r="U481">
        <v>0</v>
      </c>
      <c r="V481">
        <v>0</v>
      </c>
      <c r="W481" s="9">
        <v>0.249</v>
      </c>
      <c r="X481" s="9">
        <v>0.38100000000000001</v>
      </c>
      <c r="Y481" s="9">
        <v>0.41499999999999998</v>
      </c>
      <c r="Z481" s="9">
        <v>0.79600000000000004</v>
      </c>
      <c r="AA481" s="9">
        <v>0.35399999999999998</v>
      </c>
      <c r="AB481" t="str">
        <f>VLOOKUP($A481,Bat!$A$4:$A$1998,1,FALSE)</f>
        <v>C-Koto Suzuki24</v>
      </c>
    </row>
    <row r="482" spans="1:28" x14ac:dyDescent="0.25">
      <c r="A482" t="str">
        <f t="shared" si="7"/>
        <v>LFBobby O'Halloran22</v>
      </c>
      <c r="B482">
        <v>13415</v>
      </c>
      <c r="C482">
        <v>1224</v>
      </c>
      <c r="D482" t="s">
        <v>466</v>
      </c>
      <c r="E482" t="s">
        <v>1512</v>
      </c>
      <c r="F482">
        <v>0</v>
      </c>
      <c r="G482" s="10">
        <v>38628</v>
      </c>
      <c r="H482">
        <v>22</v>
      </c>
      <c r="I482" t="s">
        <v>55</v>
      </c>
      <c r="J482" t="s">
        <v>132</v>
      </c>
      <c r="K482">
        <v>192</v>
      </c>
      <c r="L482">
        <v>650</v>
      </c>
      <c r="M482">
        <v>88</v>
      </c>
      <c r="N482">
        <v>181</v>
      </c>
      <c r="O482">
        <v>28</v>
      </c>
      <c r="P482">
        <v>2</v>
      </c>
      <c r="Q482">
        <v>6</v>
      </c>
      <c r="R482">
        <v>67</v>
      </c>
      <c r="S482">
        <v>80</v>
      </c>
      <c r="T482">
        <v>145</v>
      </c>
      <c r="U482">
        <v>0</v>
      </c>
      <c r="V482">
        <v>1</v>
      </c>
      <c r="W482" s="9">
        <v>0.27900000000000003</v>
      </c>
      <c r="X482" s="9">
        <v>0.36099999999999999</v>
      </c>
      <c r="Y482" s="9">
        <v>0.35499999999999998</v>
      </c>
      <c r="Z482" s="9">
        <v>0.71699999999999997</v>
      </c>
      <c r="AA482" s="9">
        <v>0.32500000000000001</v>
      </c>
      <c r="AB482" t="str">
        <f>VLOOKUP($A482,Bat!$A$4:$A$1998,1,FALSE)</f>
        <v>LFBobby O'Halloran22</v>
      </c>
    </row>
    <row r="483" spans="1:28" x14ac:dyDescent="0.25">
      <c r="A483" t="str">
        <f t="shared" si="7"/>
        <v>2BMartín Betancourt24</v>
      </c>
      <c r="B483">
        <v>4930</v>
      </c>
      <c r="C483">
        <v>1229</v>
      </c>
      <c r="D483" t="s">
        <v>734</v>
      </c>
      <c r="E483" t="s">
        <v>1039</v>
      </c>
      <c r="F483">
        <v>0</v>
      </c>
      <c r="G483" s="10">
        <v>38027</v>
      </c>
      <c r="H483">
        <v>24</v>
      </c>
      <c r="I483" t="s">
        <v>78</v>
      </c>
      <c r="J483" t="s">
        <v>132</v>
      </c>
      <c r="K483">
        <v>147</v>
      </c>
      <c r="L483">
        <v>495</v>
      </c>
      <c r="M483">
        <v>52</v>
      </c>
      <c r="N483">
        <v>123</v>
      </c>
      <c r="O483">
        <v>17</v>
      </c>
      <c r="P483">
        <v>7</v>
      </c>
      <c r="Q483">
        <v>1</v>
      </c>
      <c r="R483">
        <v>54</v>
      </c>
      <c r="S483">
        <v>6</v>
      </c>
      <c r="T483">
        <v>122</v>
      </c>
      <c r="U483">
        <v>10</v>
      </c>
      <c r="V483">
        <v>7</v>
      </c>
      <c r="W483" s="9">
        <v>0.248</v>
      </c>
      <c r="X483" s="9">
        <v>0.255</v>
      </c>
      <c r="Y483" s="9">
        <v>0.317</v>
      </c>
      <c r="Z483" s="9">
        <v>0.57299999999999995</v>
      </c>
      <c r="AA483" s="9">
        <v>0.246</v>
      </c>
      <c r="AB483" t="str">
        <f>VLOOKUP($A483,Bat!$A$4:$A$1998,1,FALSE)</f>
        <v>2BMartín Betancourt24</v>
      </c>
    </row>
    <row r="484" spans="1:28" x14ac:dyDescent="0.25">
      <c r="A484" t="str">
        <f t="shared" si="7"/>
        <v>C-Shohei Rin23</v>
      </c>
      <c r="B484">
        <v>13615</v>
      </c>
      <c r="C484">
        <v>1231</v>
      </c>
      <c r="D484" t="s">
        <v>1590</v>
      </c>
      <c r="E484" t="s">
        <v>636</v>
      </c>
      <c r="F484">
        <v>0</v>
      </c>
      <c r="G484">
        <v>38247</v>
      </c>
      <c r="H484">
        <v>23</v>
      </c>
      <c r="I484" t="s">
        <v>93</v>
      </c>
      <c r="J484" t="s">
        <v>132</v>
      </c>
      <c r="K484">
        <v>82</v>
      </c>
      <c r="L484">
        <v>210</v>
      </c>
      <c r="M484">
        <v>24</v>
      </c>
      <c r="N484">
        <v>43</v>
      </c>
      <c r="O484">
        <v>10</v>
      </c>
      <c r="P484">
        <v>0</v>
      </c>
      <c r="Q484">
        <v>2</v>
      </c>
      <c r="R484">
        <v>16</v>
      </c>
      <c r="S484">
        <v>20</v>
      </c>
      <c r="T484">
        <v>59</v>
      </c>
      <c r="U484">
        <v>0</v>
      </c>
      <c r="V484">
        <v>0</v>
      </c>
      <c r="W484" s="9">
        <v>0.20499999999999999</v>
      </c>
      <c r="X484" s="9">
        <v>0.27900000000000003</v>
      </c>
      <c r="Y484" s="9">
        <v>0.28100000000000003</v>
      </c>
      <c r="Z484" s="9">
        <v>0.56000000000000005</v>
      </c>
      <c r="AA484" s="9">
        <v>0.25</v>
      </c>
      <c r="AB484" t="str">
        <f>VLOOKUP($A484,Bat!$A$4:$A$1998,1,FALSE)</f>
        <v>C-Shohei Rin23</v>
      </c>
    </row>
    <row r="485" spans="1:28" x14ac:dyDescent="0.25">
      <c r="A485" t="str">
        <f t="shared" si="7"/>
        <v>C-Nobuhito Ageda23</v>
      </c>
      <c r="B485">
        <v>13570</v>
      </c>
      <c r="C485">
        <v>1232</v>
      </c>
      <c r="D485" t="s">
        <v>1001</v>
      </c>
      <c r="E485" t="s">
        <v>808</v>
      </c>
      <c r="F485">
        <v>0</v>
      </c>
      <c r="G485">
        <v>38256</v>
      </c>
      <c r="H485">
        <v>23</v>
      </c>
      <c r="I485" t="s">
        <v>93</v>
      </c>
      <c r="J485" t="s">
        <v>132</v>
      </c>
      <c r="K485">
        <v>6</v>
      </c>
      <c r="L485">
        <v>9</v>
      </c>
      <c r="M485">
        <v>2</v>
      </c>
      <c r="N485">
        <v>2</v>
      </c>
      <c r="O485">
        <v>1</v>
      </c>
      <c r="P485">
        <v>0</v>
      </c>
      <c r="Q485">
        <v>0</v>
      </c>
      <c r="R485">
        <v>0</v>
      </c>
      <c r="S485">
        <v>0</v>
      </c>
      <c r="T485">
        <v>2</v>
      </c>
      <c r="U485">
        <v>0</v>
      </c>
      <c r="V485">
        <v>0</v>
      </c>
      <c r="W485" s="9">
        <v>0.222</v>
      </c>
      <c r="X485" s="9">
        <v>0.3</v>
      </c>
      <c r="Y485" s="9">
        <v>0.33300000000000002</v>
      </c>
      <c r="Z485" s="9">
        <v>0.63300000000000001</v>
      </c>
      <c r="AA485" s="9">
        <v>0.28899999999999998</v>
      </c>
      <c r="AB485" t="str">
        <f>VLOOKUP($A485,Bat!$A$4:$A$1998,1,FALSE)</f>
        <v>C-Nobuhito Ageda23</v>
      </c>
    </row>
    <row r="486" spans="1:28" x14ac:dyDescent="0.25">
      <c r="A486" t="str">
        <f t="shared" si="7"/>
        <v>1BMiguel Flores24</v>
      </c>
      <c r="B486">
        <v>4875</v>
      </c>
      <c r="C486">
        <v>1236</v>
      </c>
      <c r="D486" t="s">
        <v>224</v>
      </c>
      <c r="E486" t="s">
        <v>257</v>
      </c>
      <c r="F486">
        <v>0</v>
      </c>
      <c r="G486">
        <v>37788</v>
      </c>
      <c r="H486">
        <v>24</v>
      </c>
      <c r="I486" t="s">
        <v>94</v>
      </c>
      <c r="J486" t="s">
        <v>132</v>
      </c>
      <c r="K486">
        <v>92</v>
      </c>
      <c r="L486">
        <v>233</v>
      </c>
      <c r="M486">
        <v>21</v>
      </c>
      <c r="N486">
        <v>56</v>
      </c>
      <c r="O486">
        <v>9</v>
      </c>
      <c r="P486">
        <v>0</v>
      </c>
      <c r="Q486">
        <v>3</v>
      </c>
      <c r="R486">
        <v>30</v>
      </c>
      <c r="S486">
        <v>8</v>
      </c>
      <c r="T486">
        <v>74</v>
      </c>
      <c r="U486">
        <v>0</v>
      </c>
      <c r="V486">
        <v>0</v>
      </c>
      <c r="W486" s="9">
        <v>0.24</v>
      </c>
      <c r="X486" s="9">
        <v>0.26600000000000001</v>
      </c>
      <c r="Y486" s="9">
        <v>0.318</v>
      </c>
      <c r="Z486" s="9">
        <v>0.58299999999999996</v>
      </c>
      <c r="AA486" s="9">
        <v>0.25700000000000001</v>
      </c>
      <c r="AB486" t="str">
        <f>VLOOKUP($A486,Bat!$A$4:$A$1998,1,FALSE)</f>
        <v>1BMiguel Flores24</v>
      </c>
    </row>
    <row r="487" spans="1:28" x14ac:dyDescent="0.25">
      <c r="A487" t="str">
        <f t="shared" si="7"/>
        <v>SSAlexander Fish22</v>
      </c>
      <c r="B487">
        <v>13253</v>
      </c>
      <c r="C487">
        <v>1237</v>
      </c>
      <c r="D487" t="s">
        <v>936</v>
      </c>
      <c r="E487" t="s">
        <v>1165</v>
      </c>
      <c r="F487">
        <v>0</v>
      </c>
      <c r="G487" s="10">
        <v>38527</v>
      </c>
      <c r="H487">
        <v>22</v>
      </c>
      <c r="I487" t="s">
        <v>79</v>
      </c>
      <c r="J487" t="s">
        <v>132</v>
      </c>
      <c r="K487">
        <v>156</v>
      </c>
      <c r="L487">
        <v>520</v>
      </c>
      <c r="M487">
        <v>66</v>
      </c>
      <c r="N487">
        <v>134</v>
      </c>
      <c r="O487">
        <v>21</v>
      </c>
      <c r="P487">
        <v>8</v>
      </c>
      <c r="Q487">
        <v>4</v>
      </c>
      <c r="R487">
        <v>49</v>
      </c>
      <c r="S487">
        <v>36</v>
      </c>
      <c r="T487">
        <v>113</v>
      </c>
      <c r="U487">
        <v>4</v>
      </c>
      <c r="V487">
        <v>4</v>
      </c>
      <c r="W487" s="9">
        <v>0.25800000000000001</v>
      </c>
      <c r="X487" s="9">
        <v>0.314</v>
      </c>
      <c r="Y487" s="9">
        <v>0.35199999999999998</v>
      </c>
      <c r="Z487" s="9">
        <v>0.66600000000000004</v>
      </c>
      <c r="AA487" s="9">
        <v>0.29799999999999999</v>
      </c>
      <c r="AB487" t="str">
        <f>VLOOKUP($A487,Bat!$A$4:$A$1998,1,FALSE)</f>
        <v>SSAlexander Fish22</v>
      </c>
    </row>
    <row r="488" spans="1:28" x14ac:dyDescent="0.25">
      <c r="A488" t="str">
        <f t="shared" si="7"/>
        <v>C-Raúl Vázquez23</v>
      </c>
      <c r="B488">
        <v>13651</v>
      </c>
      <c r="C488">
        <v>1238</v>
      </c>
      <c r="D488" t="s">
        <v>233</v>
      </c>
      <c r="E488" t="s">
        <v>455</v>
      </c>
      <c r="F488">
        <v>0</v>
      </c>
      <c r="G488" s="10">
        <v>38184</v>
      </c>
      <c r="H488">
        <v>23</v>
      </c>
      <c r="I488" t="s">
        <v>93</v>
      </c>
      <c r="J488" t="s">
        <v>132</v>
      </c>
      <c r="K488">
        <v>177</v>
      </c>
      <c r="L488">
        <v>618</v>
      </c>
      <c r="M488">
        <v>78</v>
      </c>
      <c r="N488">
        <v>162</v>
      </c>
      <c r="O488">
        <v>27</v>
      </c>
      <c r="P488">
        <v>2</v>
      </c>
      <c r="Q488">
        <v>20</v>
      </c>
      <c r="R488">
        <v>102</v>
      </c>
      <c r="S488">
        <v>66</v>
      </c>
      <c r="T488">
        <v>149</v>
      </c>
      <c r="U488">
        <v>0</v>
      </c>
      <c r="V488">
        <v>0</v>
      </c>
      <c r="W488" s="9">
        <v>0.26200000000000001</v>
      </c>
      <c r="X488" s="9">
        <v>0.33800000000000002</v>
      </c>
      <c r="Y488" s="9">
        <v>0.40899999999999997</v>
      </c>
      <c r="Z488" s="9">
        <v>0.748</v>
      </c>
      <c r="AA488" s="9">
        <v>0.32900000000000001</v>
      </c>
      <c r="AB488" t="str">
        <f>VLOOKUP($A488,Bat!$A$4:$A$1998,1,FALSE)</f>
        <v>C-Raúl Vázquez23</v>
      </c>
    </row>
    <row r="489" spans="1:28" x14ac:dyDescent="0.25">
      <c r="A489" t="str">
        <f t="shared" si="7"/>
        <v>C-Murray Meikle24</v>
      </c>
      <c r="B489">
        <v>9779</v>
      </c>
      <c r="C489">
        <v>1243</v>
      </c>
      <c r="D489" t="s">
        <v>712</v>
      </c>
      <c r="E489" t="s">
        <v>1438</v>
      </c>
      <c r="F489">
        <v>0</v>
      </c>
      <c r="G489">
        <v>38044</v>
      </c>
      <c r="H489">
        <v>24</v>
      </c>
      <c r="I489" t="s">
        <v>93</v>
      </c>
      <c r="J489" t="s">
        <v>132</v>
      </c>
      <c r="K489">
        <v>46</v>
      </c>
      <c r="L489">
        <v>58</v>
      </c>
      <c r="M489">
        <v>11</v>
      </c>
      <c r="N489">
        <v>17</v>
      </c>
      <c r="O489">
        <v>3</v>
      </c>
      <c r="P489">
        <v>1</v>
      </c>
      <c r="Q489">
        <v>2</v>
      </c>
      <c r="R489">
        <v>10</v>
      </c>
      <c r="S489">
        <v>5</v>
      </c>
      <c r="T489">
        <v>20</v>
      </c>
      <c r="U489">
        <v>0</v>
      </c>
      <c r="V489">
        <v>0</v>
      </c>
      <c r="W489" s="9">
        <v>0.29299999999999998</v>
      </c>
      <c r="X489" s="9">
        <v>0.35899999999999999</v>
      </c>
      <c r="Y489" s="9">
        <v>0.48299999999999998</v>
      </c>
      <c r="Z489" s="9">
        <v>0.84199999999999997</v>
      </c>
      <c r="AA489" s="9">
        <v>0.36</v>
      </c>
      <c r="AB489" t="str">
        <f>VLOOKUP($A489,Bat!$A$4:$A$1998,1,FALSE)</f>
        <v>C-Murray Meikle24</v>
      </c>
    </row>
    <row r="490" spans="1:28" x14ac:dyDescent="0.25">
      <c r="A490" t="str">
        <f t="shared" si="7"/>
        <v>RFSteve Oliver23</v>
      </c>
      <c r="B490">
        <v>15241</v>
      </c>
      <c r="C490">
        <v>1245</v>
      </c>
      <c r="D490" t="s">
        <v>151</v>
      </c>
      <c r="E490" t="s">
        <v>512</v>
      </c>
      <c r="F490">
        <v>0</v>
      </c>
      <c r="G490">
        <v>38162</v>
      </c>
      <c r="H490">
        <v>23</v>
      </c>
      <c r="I490" t="s">
        <v>73</v>
      </c>
      <c r="J490" t="s">
        <v>132</v>
      </c>
      <c r="K490">
        <v>145</v>
      </c>
      <c r="L490">
        <v>440</v>
      </c>
      <c r="M490">
        <v>35</v>
      </c>
      <c r="N490">
        <v>75</v>
      </c>
      <c r="O490">
        <v>8</v>
      </c>
      <c r="P490">
        <v>0</v>
      </c>
      <c r="Q490">
        <v>7</v>
      </c>
      <c r="R490">
        <v>27</v>
      </c>
      <c r="S490">
        <v>48</v>
      </c>
      <c r="T490">
        <v>137</v>
      </c>
      <c r="U490">
        <v>0</v>
      </c>
      <c r="V490">
        <v>0</v>
      </c>
      <c r="W490" s="9">
        <v>0.17100000000000001</v>
      </c>
      <c r="X490" s="9">
        <v>0.254</v>
      </c>
      <c r="Y490" s="9">
        <v>0.23599999999999999</v>
      </c>
      <c r="Z490" s="9">
        <v>0.49</v>
      </c>
      <c r="AA490" s="9">
        <v>0.23</v>
      </c>
      <c r="AB490" t="str">
        <f>VLOOKUP($A490,Bat!$A$4:$A$1998,1,FALSE)</f>
        <v>RFSteve Oliver23</v>
      </c>
    </row>
    <row r="491" spans="1:28" x14ac:dyDescent="0.25">
      <c r="A491" t="str">
        <f t="shared" si="7"/>
        <v>C-Yuu Kimiyama21</v>
      </c>
      <c r="B491">
        <v>9061</v>
      </c>
      <c r="C491">
        <v>1246</v>
      </c>
      <c r="D491" t="s">
        <v>1315</v>
      </c>
      <c r="E491" t="s">
        <v>1316</v>
      </c>
      <c r="F491">
        <v>0</v>
      </c>
      <c r="G491">
        <v>38994</v>
      </c>
      <c r="H491">
        <v>21</v>
      </c>
      <c r="I491" t="s">
        <v>93</v>
      </c>
      <c r="J491" t="s">
        <v>132</v>
      </c>
      <c r="K491">
        <v>35</v>
      </c>
      <c r="L491">
        <v>101</v>
      </c>
      <c r="M491">
        <v>12</v>
      </c>
      <c r="N491">
        <v>24</v>
      </c>
      <c r="O491">
        <v>4</v>
      </c>
      <c r="P491">
        <v>0</v>
      </c>
      <c r="Q491">
        <v>2</v>
      </c>
      <c r="R491">
        <v>14</v>
      </c>
      <c r="S491">
        <v>22</v>
      </c>
      <c r="T491">
        <v>29</v>
      </c>
      <c r="U491">
        <v>0</v>
      </c>
      <c r="V491">
        <v>0</v>
      </c>
      <c r="W491" s="9">
        <v>0.23799999999999999</v>
      </c>
      <c r="X491" s="9">
        <v>0.371</v>
      </c>
      <c r="Y491" s="9">
        <v>0.33700000000000002</v>
      </c>
      <c r="Z491" s="9">
        <v>0.70799999999999996</v>
      </c>
      <c r="AA491" s="9">
        <v>0.33</v>
      </c>
      <c r="AB491" t="str">
        <f>VLOOKUP($A491,Bat!$A$4:$A$1998,1,FALSE)</f>
        <v>C-Yuu Kimiyama21</v>
      </c>
    </row>
    <row r="492" spans="1:28" x14ac:dyDescent="0.25">
      <c r="A492" t="str">
        <f t="shared" si="7"/>
        <v>C-José Márquez24</v>
      </c>
      <c r="B492">
        <v>1109</v>
      </c>
      <c r="C492">
        <v>1250</v>
      </c>
      <c r="D492" t="s">
        <v>150</v>
      </c>
      <c r="E492" t="s">
        <v>1404</v>
      </c>
      <c r="F492">
        <v>0</v>
      </c>
      <c r="G492">
        <v>38053</v>
      </c>
      <c r="H492">
        <v>24</v>
      </c>
      <c r="I492" t="s">
        <v>93</v>
      </c>
      <c r="J492" t="s">
        <v>132</v>
      </c>
      <c r="K492">
        <v>42</v>
      </c>
      <c r="L492">
        <v>56</v>
      </c>
      <c r="M492">
        <v>1</v>
      </c>
      <c r="N492">
        <v>5</v>
      </c>
      <c r="O492">
        <v>0</v>
      </c>
      <c r="P492">
        <v>0</v>
      </c>
      <c r="Q492">
        <v>0</v>
      </c>
      <c r="R492">
        <v>0</v>
      </c>
      <c r="S492">
        <v>3</v>
      </c>
      <c r="T492">
        <v>12</v>
      </c>
      <c r="U492">
        <v>0</v>
      </c>
      <c r="V492">
        <v>0</v>
      </c>
      <c r="W492" s="9">
        <v>8.8999999999999996E-2</v>
      </c>
      <c r="X492" s="9">
        <v>0.13600000000000001</v>
      </c>
      <c r="Y492" s="9">
        <v>8.8999999999999996E-2</v>
      </c>
      <c r="Z492" s="9">
        <v>0.22500000000000001</v>
      </c>
      <c r="AA492" s="9">
        <v>0.111</v>
      </c>
      <c r="AB492" t="str">
        <f>VLOOKUP($A492,Bat!$A$4:$A$1998,1,FALSE)</f>
        <v>C-José Márquez24</v>
      </c>
    </row>
    <row r="493" spans="1:28" x14ac:dyDescent="0.25">
      <c r="A493" t="str">
        <f t="shared" si="7"/>
        <v>C-Juan Colón21</v>
      </c>
      <c r="B493">
        <v>9145</v>
      </c>
      <c r="C493">
        <v>1251</v>
      </c>
      <c r="D493" t="s">
        <v>140</v>
      </c>
      <c r="E493" t="s">
        <v>1101</v>
      </c>
      <c r="F493">
        <v>0</v>
      </c>
      <c r="G493" s="10">
        <v>39146</v>
      </c>
      <c r="H493">
        <v>21</v>
      </c>
      <c r="I493" t="s">
        <v>93</v>
      </c>
      <c r="J493" t="s">
        <v>132</v>
      </c>
      <c r="K493">
        <v>145</v>
      </c>
      <c r="L493">
        <v>558</v>
      </c>
      <c r="M493">
        <v>69</v>
      </c>
      <c r="N493">
        <v>133</v>
      </c>
      <c r="O493">
        <v>21</v>
      </c>
      <c r="P493">
        <v>2</v>
      </c>
      <c r="Q493">
        <v>19</v>
      </c>
      <c r="R493">
        <v>79</v>
      </c>
      <c r="S493">
        <v>38</v>
      </c>
      <c r="T493">
        <v>157</v>
      </c>
      <c r="U493">
        <v>0</v>
      </c>
      <c r="V493">
        <v>0</v>
      </c>
      <c r="W493" s="9">
        <v>0.23799999999999999</v>
      </c>
      <c r="X493" s="9">
        <v>0.29099999999999998</v>
      </c>
      <c r="Y493" s="9">
        <v>0.38500000000000001</v>
      </c>
      <c r="Z493" s="9">
        <v>0.67600000000000005</v>
      </c>
      <c r="AA493" s="9">
        <v>0.29599999999999999</v>
      </c>
      <c r="AB493" t="str">
        <f>VLOOKUP($A493,Bat!$A$4:$A$1998,1,FALSE)</f>
        <v>C-Juan Colón21</v>
      </c>
    </row>
    <row r="494" spans="1:28" x14ac:dyDescent="0.25">
      <c r="A494" t="str">
        <f t="shared" si="7"/>
        <v>C-Ed Marks21</v>
      </c>
      <c r="B494">
        <v>14532</v>
      </c>
      <c r="C494">
        <v>1252</v>
      </c>
      <c r="D494" t="s">
        <v>593</v>
      </c>
      <c r="E494" t="s">
        <v>1403</v>
      </c>
      <c r="F494">
        <v>0</v>
      </c>
      <c r="G494">
        <v>38925</v>
      </c>
      <c r="H494">
        <v>21</v>
      </c>
      <c r="I494" t="s">
        <v>93</v>
      </c>
      <c r="J494" t="s">
        <v>132</v>
      </c>
      <c r="K494">
        <v>97</v>
      </c>
      <c r="L494">
        <v>292</v>
      </c>
      <c r="M494">
        <v>34</v>
      </c>
      <c r="N494">
        <v>47</v>
      </c>
      <c r="O494">
        <v>6</v>
      </c>
      <c r="P494">
        <v>1</v>
      </c>
      <c r="Q494">
        <v>10</v>
      </c>
      <c r="R494">
        <v>40</v>
      </c>
      <c r="S494">
        <v>41</v>
      </c>
      <c r="T494">
        <v>97</v>
      </c>
      <c r="U494">
        <v>0</v>
      </c>
      <c r="V494">
        <v>0</v>
      </c>
      <c r="W494" s="9">
        <v>0.161</v>
      </c>
      <c r="X494" s="9">
        <v>0.26800000000000002</v>
      </c>
      <c r="Y494" s="9">
        <v>0.29099999999999998</v>
      </c>
      <c r="Z494" s="9">
        <v>0.55900000000000005</v>
      </c>
      <c r="AA494" s="9">
        <v>0.25600000000000001</v>
      </c>
      <c r="AB494" t="str">
        <f>VLOOKUP($A494,Bat!$A$4:$A$1998,1,FALSE)</f>
        <v>C-Ed Marks21</v>
      </c>
    </row>
    <row r="495" spans="1:28" x14ac:dyDescent="0.25">
      <c r="A495" t="str">
        <f t="shared" si="7"/>
        <v>C-Thomas Kuhn21</v>
      </c>
      <c r="B495">
        <v>9214</v>
      </c>
      <c r="C495">
        <v>1253</v>
      </c>
      <c r="D495" t="s">
        <v>168</v>
      </c>
      <c r="E495" t="s">
        <v>1333</v>
      </c>
      <c r="F495">
        <v>1400000</v>
      </c>
      <c r="G495">
        <v>39185</v>
      </c>
      <c r="H495">
        <v>21</v>
      </c>
      <c r="I495" t="s">
        <v>93</v>
      </c>
      <c r="J495" t="s">
        <v>132</v>
      </c>
      <c r="K495">
        <v>107</v>
      </c>
      <c r="L495">
        <v>335</v>
      </c>
      <c r="M495">
        <v>30</v>
      </c>
      <c r="N495">
        <v>71</v>
      </c>
      <c r="O495">
        <v>10</v>
      </c>
      <c r="P495">
        <v>1</v>
      </c>
      <c r="Q495">
        <v>8</v>
      </c>
      <c r="R495">
        <v>34</v>
      </c>
      <c r="S495">
        <v>42</v>
      </c>
      <c r="T495">
        <v>108</v>
      </c>
      <c r="U495">
        <v>3</v>
      </c>
      <c r="V495">
        <v>3</v>
      </c>
      <c r="W495" s="9">
        <v>0.21199999999999999</v>
      </c>
      <c r="X495" s="9">
        <v>0.30599999999999999</v>
      </c>
      <c r="Y495" s="9">
        <v>0.31900000000000001</v>
      </c>
      <c r="Z495" s="9">
        <v>0.626</v>
      </c>
      <c r="AA495" s="9">
        <v>0.28000000000000003</v>
      </c>
      <c r="AB495" t="str">
        <f>VLOOKUP($A495,Bat!$A$4:$A$1998,1,FALSE)</f>
        <v>C-Thomas Kuhn21</v>
      </c>
    </row>
    <row r="496" spans="1:28" x14ac:dyDescent="0.25">
      <c r="A496" t="str">
        <f t="shared" si="7"/>
        <v>CFDaniel Brown22</v>
      </c>
      <c r="B496">
        <v>13237</v>
      </c>
      <c r="C496">
        <v>1254</v>
      </c>
      <c r="D496" t="s">
        <v>259</v>
      </c>
      <c r="E496" t="s">
        <v>146</v>
      </c>
      <c r="F496">
        <v>0</v>
      </c>
      <c r="G496" s="10">
        <v>38782</v>
      </c>
      <c r="H496">
        <v>22</v>
      </c>
      <c r="I496" t="s">
        <v>81</v>
      </c>
      <c r="J496" t="s">
        <v>132</v>
      </c>
      <c r="K496">
        <v>201</v>
      </c>
      <c r="L496">
        <v>634</v>
      </c>
      <c r="M496">
        <v>83</v>
      </c>
      <c r="N496">
        <v>134</v>
      </c>
      <c r="O496">
        <v>22</v>
      </c>
      <c r="P496">
        <v>2</v>
      </c>
      <c r="Q496">
        <v>7</v>
      </c>
      <c r="R496">
        <v>51</v>
      </c>
      <c r="S496">
        <v>69</v>
      </c>
      <c r="T496">
        <v>189</v>
      </c>
      <c r="U496">
        <v>15</v>
      </c>
      <c r="V496">
        <v>5</v>
      </c>
      <c r="W496" s="9">
        <v>0.21099999999999999</v>
      </c>
      <c r="X496" s="9">
        <v>0.28999999999999998</v>
      </c>
      <c r="Y496" s="9">
        <v>0.28499999999999998</v>
      </c>
      <c r="Z496" s="9">
        <v>0.57499999999999996</v>
      </c>
      <c r="AA496" s="9">
        <v>0.26300000000000001</v>
      </c>
      <c r="AB496" t="str">
        <f>VLOOKUP($A496,Bat!$A$4:$A$1998,1,FALSE)</f>
        <v>CFDaniel Brown22</v>
      </c>
    </row>
    <row r="497" spans="1:28" x14ac:dyDescent="0.25">
      <c r="A497" t="str">
        <f t="shared" si="7"/>
        <v>2BSammy MacIntosh23</v>
      </c>
      <c r="B497">
        <v>15219</v>
      </c>
      <c r="C497">
        <v>1255</v>
      </c>
      <c r="D497" t="s">
        <v>1389</v>
      </c>
      <c r="E497" t="s">
        <v>635</v>
      </c>
      <c r="F497">
        <v>0</v>
      </c>
      <c r="G497" s="10">
        <v>38187</v>
      </c>
      <c r="H497">
        <v>23</v>
      </c>
      <c r="I497" t="s">
        <v>78</v>
      </c>
      <c r="J497" t="s">
        <v>132</v>
      </c>
      <c r="K497">
        <v>184</v>
      </c>
      <c r="L497">
        <v>680</v>
      </c>
      <c r="M497">
        <v>63</v>
      </c>
      <c r="N497">
        <v>121</v>
      </c>
      <c r="O497">
        <v>17</v>
      </c>
      <c r="P497">
        <v>1</v>
      </c>
      <c r="Q497">
        <v>6</v>
      </c>
      <c r="R497">
        <v>39</v>
      </c>
      <c r="S497">
        <v>90</v>
      </c>
      <c r="T497">
        <v>193</v>
      </c>
      <c r="U497">
        <v>9</v>
      </c>
      <c r="V497">
        <v>8</v>
      </c>
      <c r="W497" s="9">
        <v>0.17799999999999999</v>
      </c>
      <c r="X497" s="9">
        <v>0.28599999999999998</v>
      </c>
      <c r="Y497" s="9">
        <v>0.23200000000000001</v>
      </c>
      <c r="Z497" s="9">
        <v>0.51800000000000002</v>
      </c>
      <c r="AA497" s="9">
        <v>0.247</v>
      </c>
      <c r="AB497" t="str">
        <f>VLOOKUP($A497,Bat!$A$4:$A$1998,1,FALSE)</f>
        <v>2BSammy MacIntosh23</v>
      </c>
    </row>
    <row r="498" spans="1:28" x14ac:dyDescent="0.25">
      <c r="A498" t="str">
        <f t="shared" si="7"/>
        <v>C-Héctor Durán24</v>
      </c>
      <c r="B498">
        <v>3633</v>
      </c>
      <c r="C498">
        <v>1257</v>
      </c>
      <c r="D498" t="s">
        <v>564</v>
      </c>
      <c r="E498" t="s">
        <v>683</v>
      </c>
      <c r="F498">
        <v>0</v>
      </c>
      <c r="G498">
        <v>37799</v>
      </c>
      <c r="H498">
        <v>24</v>
      </c>
      <c r="I498" t="s">
        <v>93</v>
      </c>
      <c r="J498" t="s">
        <v>132</v>
      </c>
      <c r="K498">
        <v>126</v>
      </c>
      <c r="L498">
        <v>410</v>
      </c>
      <c r="M498">
        <v>42</v>
      </c>
      <c r="N498">
        <v>89</v>
      </c>
      <c r="O498">
        <v>18</v>
      </c>
      <c r="P498">
        <v>0</v>
      </c>
      <c r="Q498">
        <v>8</v>
      </c>
      <c r="R498">
        <v>37</v>
      </c>
      <c r="S498">
        <v>68</v>
      </c>
      <c r="T498">
        <v>108</v>
      </c>
      <c r="U498">
        <v>0</v>
      </c>
      <c r="V498">
        <v>1</v>
      </c>
      <c r="W498" s="9">
        <v>0.217</v>
      </c>
      <c r="X498" s="9">
        <v>0.33300000000000002</v>
      </c>
      <c r="Y498" s="9">
        <v>0.32</v>
      </c>
      <c r="Z498" s="9">
        <v>0.65300000000000002</v>
      </c>
      <c r="AA498" s="9">
        <v>0.30199999999999999</v>
      </c>
      <c r="AB498" t="str">
        <f>VLOOKUP($A498,Bat!$A$4:$A$1998,1,FALSE)</f>
        <v>C-Héctor Durán24</v>
      </c>
    </row>
    <row r="499" spans="1:28" x14ac:dyDescent="0.25">
      <c r="A499" t="str">
        <f t="shared" si="7"/>
        <v>C-Doug Young21</v>
      </c>
      <c r="B499">
        <v>14588</v>
      </c>
      <c r="C499">
        <v>1258</v>
      </c>
      <c r="D499" t="s">
        <v>545</v>
      </c>
      <c r="E499" t="s">
        <v>430</v>
      </c>
      <c r="F499">
        <v>1700000</v>
      </c>
      <c r="G499" s="10">
        <v>38950</v>
      </c>
      <c r="H499">
        <v>21</v>
      </c>
      <c r="I499" t="s">
        <v>93</v>
      </c>
      <c r="J499" t="s">
        <v>132</v>
      </c>
      <c r="K499">
        <v>137</v>
      </c>
      <c r="L499">
        <v>436</v>
      </c>
      <c r="M499">
        <v>66</v>
      </c>
      <c r="N499">
        <v>112</v>
      </c>
      <c r="O499">
        <v>16</v>
      </c>
      <c r="P499">
        <v>1</v>
      </c>
      <c r="Q499">
        <v>11</v>
      </c>
      <c r="R499">
        <v>67</v>
      </c>
      <c r="S499">
        <v>68</v>
      </c>
      <c r="T499">
        <v>107</v>
      </c>
      <c r="U499">
        <v>0</v>
      </c>
      <c r="V499">
        <v>0</v>
      </c>
      <c r="W499" s="9">
        <v>0.25700000000000001</v>
      </c>
      <c r="X499" s="9">
        <v>0.35899999999999999</v>
      </c>
      <c r="Y499" s="9">
        <v>0.374</v>
      </c>
      <c r="Z499" s="9">
        <v>0.73299999999999998</v>
      </c>
      <c r="AA499" s="9">
        <v>0.32300000000000001</v>
      </c>
      <c r="AB499" t="str">
        <f>VLOOKUP($A499,Bat!$A$4:$A$1998,1,FALSE)</f>
        <v>C-Doug Young21</v>
      </c>
    </row>
    <row r="500" spans="1:28" x14ac:dyDescent="0.25">
      <c r="A500" t="str">
        <f t="shared" si="7"/>
        <v>C-Frank Hilliard22</v>
      </c>
      <c r="B500">
        <v>2099</v>
      </c>
      <c r="C500">
        <v>1264</v>
      </c>
      <c r="D500" t="s">
        <v>989</v>
      </c>
      <c r="E500" t="s">
        <v>1242</v>
      </c>
      <c r="F500">
        <v>0</v>
      </c>
      <c r="G500">
        <v>38577</v>
      </c>
      <c r="H500">
        <v>22</v>
      </c>
      <c r="I500" t="s">
        <v>93</v>
      </c>
      <c r="J500" t="s">
        <v>132</v>
      </c>
      <c r="K500">
        <v>78</v>
      </c>
      <c r="L500">
        <v>176</v>
      </c>
      <c r="M500">
        <v>10</v>
      </c>
      <c r="N500">
        <v>24</v>
      </c>
      <c r="O500">
        <v>3</v>
      </c>
      <c r="P500">
        <v>0</v>
      </c>
      <c r="Q500">
        <v>6</v>
      </c>
      <c r="R500">
        <v>19</v>
      </c>
      <c r="S500">
        <v>10</v>
      </c>
      <c r="T500">
        <v>58</v>
      </c>
      <c r="U500">
        <v>0</v>
      </c>
      <c r="V500">
        <v>0</v>
      </c>
      <c r="W500" s="9">
        <v>0.13600000000000001</v>
      </c>
      <c r="X500" s="9">
        <v>0.182</v>
      </c>
      <c r="Y500" s="9">
        <v>0.25600000000000001</v>
      </c>
      <c r="Z500" s="9">
        <v>0.438</v>
      </c>
      <c r="AA500" s="9">
        <v>0.193</v>
      </c>
      <c r="AB500" t="str">
        <f>VLOOKUP($A500,Bat!$A$4:$A$1998,1,FALSE)</f>
        <v>C-Frank Hilliard22</v>
      </c>
    </row>
    <row r="501" spans="1:28" x14ac:dyDescent="0.25">
      <c r="A501" t="str">
        <f t="shared" si="7"/>
        <v>C-Jorge Gallegos23</v>
      </c>
      <c r="B501">
        <v>15147</v>
      </c>
      <c r="C501">
        <v>1265</v>
      </c>
      <c r="D501" t="s">
        <v>137</v>
      </c>
      <c r="E501" t="s">
        <v>1184</v>
      </c>
      <c r="F501">
        <v>0</v>
      </c>
      <c r="G501">
        <v>38352</v>
      </c>
      <c r="H501">
        <v>23</v>
      </c>
      <c r="I501" t="s">
        <v>93</v>
      </c>
      <c r="J501" t="s">
        <v>132</v>
      </c>
      <c r="K501">
        <v>133</v>
      </c>
      <c r="L501">
        <v>280</v>
      </c>
      <c r="M501">
        <v>31</v>
      </c>
      <c r="N501">
        <v>57</v>
      </c>
      <c r="O501">
        <v>12</v>
      </c>
      <c r="P501">
        <v>0</v>
      </c>
      <c r="Q501">
        <v>4</v>
      </c>
      <c r="R501">
        <v>23</v>
      </c>
      <c r="S501">
        <v>30</v>
      </c>
      <c r="T501">
        <v>84</v>
      </c>
      <c r="U501">
        <v>0</v>
      </c>
      <c r="V501">
        <v>0</v>
      </c>
      <c r="W501" s="9">
        <v>0.20399999999999999</v>
      </c>
      <c r="X501" s="9">
        <v>0.29199999999999998</v>
      </c>
      <c r="Y501" s="9">
        <v>0.28899999999999998</v>
      </c>
      <c r="Z501" s="9">
        <v>0.58199999999999996</v>
      </c>
      <c r="AA501" s="9">
        <v>0.26900000000000002</v>
      </c>
      <c r="AB501" t="str">
        <f>VLOOKUP($A501,Bat!$A$4:$A$1998,1,FALSE)</f>
        <v>C-Jorge Gallegos23</v>
      </c>
    </row>
    <row r="502" spans="1:28" x14ac:dyDescent="0.25">
      <c r="A502" t="str">
        <f t="shared" si="7"/>
        <v>LFJesús Santos24</v>
      </c>
      <c r="B502">
        <v>14102</v>
      </c>
      <c r="C502">
        <v>1268</v>
      </c>
      <c r="D502" t="s">
        <v>152</v>
      </c>
      <c r="E502" t="s">
        <v>643</v>
      </c>
      <c r="F502">
        <v>0</v>
      </c>
      <c r="G502">
        <v>37984</v>
      </c>
      <c r="H502">
        <v>24</v>
      </c>
      <c r="I502" t="s">
        <v>55</v>
      </c>
      <c r="J502" t="s">
        <v>132</v>
      </c>
      <c r="K502">
        <v>17</v>
      </c>
      <c r="L502">
        <v>25</v>
      </c>
      <c r="M502">
        <v>1</v>
      </c>
      <c r="N502">
        <v>1</v>
      </c>
      <c r="O502">
        <v>0</v>
      </c>
      <c r="P502">
        <v>0</v>
      </c>
      <c r="Q502">
        <v>0</v>
      </c>
      <c r="R502">
        <v>0</v>
      </c>
      <c r="S502">
        <v>2</v>
      </c>
      <c r="T502">
        <v>11</v>
      </c>
      <c r="U502">
        <v>0</v>
      </c>
      <c r="V502">
        <v>0</v>
      </c>
      <c r="W502" s="9">
        <v>0.04</v>
      </c>
      <c r="X502" s="9">
        <v>0.14299999999999999</v>
      </c>
      <c r="Y502" s="9">
        <v>0.04</v>
      </c>
      <c r="Z502" s="9">
        <v>0.183</v>
      </c>
      <c r="AA502" s="9">
        <v>0.11</v>
      </c>
      <c r="AB502" t="str">
        <f>VLOOKUP($A502,Bat!$A$4:$A$1998,1,FALSE)</f>
        <v>LFJesús Santos24</v>
      </c>
    </row>
    <row r="503" spans="1:28" x14ac:dyDescent="0.25">
      <c r="A503" t="str">
        <f t="shared" si="7"/>
        <v>1BRyunosuke Otsuka24</v>
      </c>
      <c r="B503">
        <v>5639</v>
      </c>
      <c r="C503">
        <v>1269</v>
      </c>
      <c r="D503" t="s">
        <v>685</v>
      </c>
      <c r="E503" t="s">
        <v>1537</v>
      </c>
      <c r="F503">
        <v>0</v>
      </c>
      <c r="G503">
        <v>37841</v>
      </c>
      <c r="H503">
        <v>24</v>
      </c>
      <c r="I503" t="s">
        <v>94</v>
      </c>
      <c r="J503" t="s">
        <v>132</v>
      </c>
      <c r="K503">
        <v>36</v>
      </c>
      <c r="L503">
        <v>64</v>
      </c>
      <c r="M503">
        <v>4</v>
      </c>
      <c r="N503">
        <v>12</v>
      </c>
      <c r="O503">
        <v>1</v>
      </c>
      <c r="P503">
        <v>1</v>
      </c>
      <c r="Q503">
        <v>1</v>
      </c>
      <c r="R503">
        <v>6</v>
      </c>
      <c r="S503">
        <v>4</v>
      </c>
      <c r="T503">
        <v>18</v>
      </c>
      <c r="U503">
        <v>0</v>
      </c>
      <c r="V503">
        <v>0</v>
      </c>
      <c r="W503" s="9">
        <v>0.188</v>
      </c>
      <c r="X503" s="9">
        <v>0.23499999999999999</v>
      </c>
      <c r="Y503" s="9">
        <v>0.28100000000000003</v>
      </c>
      <c r="Z503" s="9">
        <v>0.51600000000000001</v>
      </c>
      <c r="AA503" s="9">
        <v>0.22800000000000001</v>
      </c>
      <c r="AB503" t="str">
        <f>VLOOKUP($A503,Bat!$A$4:$A$1998,1,FALSE)</f>
        <v>1BRyunosuke Otsuka24</v>
      </c>
    </row>
    <row r="504" spans="1:28" x14ac:dyDescent="0.25">
      <c r="A504" t="str">
        <f t="shared" si="7"/>
        <v>1BJosé Alvarado21</v>
      </c>
      <c r="B504">
        <v>14567</v>
      </c>
      <c r="C504">
        <v>1270</v>
      </c>
      <c r="D504" t="s">
        <v>150</v>
      </c>
      <c r="E504" t="s">
        <v>1004</v>
      </c>
      <c r="F504">
        <v>0</v>
      </c>
      <c r="G504">
        <v>39180</v>
      </c>
      <c r="H504">
        <v>21</v>
      </c>
      <c r="I504" t="s">
        <v>94</v>
      </c>
      <c r="J504" t="s">
        <v>43</v>
      </c>
      <c r="W504" s="9">
        <v>0</v>
      </c>
      <c r="X504" s="9">
        <v>0</v>
      </c>
      <c r="Y504" s="9">
        <v>0</v>
      </c>
      <c r="Z504" s="9">
        <v>0</v>
      </c>
      <c r="AA504" s="9">
        <v>0</v>
      </c>
      <c r="AB504" t="str">
        <f>VLOOKUP($A504,Bat!$A$4:$A$1998,1,FALSE)</f>
        <v>1BJosé Alvarado21</v>
      </c>
    </row>
    <row r="505" spans="1:28" x14ac:dyDescent="0.25">
      <c r="A505" t="str">
        <f t="shared" si="7"/>
        <v>CFRex Reynolds18</v>
      </c>
      <c r="B505">
        <v>6940</v>
      </c>
      <c r="C505">
        <v>1273</v>
      </c>
      <c r="D505" t="s">
        <v>1585</v>
      </c>
      <c r="E505" t="s">
        <v>1584</v>
      </c>
      <c r="F505">
        <v>0</v>
      </c>
      <c r="G505">
        <v>40287</v>
      </c>
      <c r="H505">
        <v>18</v>
      </c>
      <c r="I505" t="s">
        <v>81</v>
      </c>
      <c r="J505" t="s">
        <v>132</v>
      </c>
      <c r="K505">
        <v>178</v>
      </c>
      <c r="L505">
        <v>564</v>
      </c>
      <c r="M505">
        <v>44</v>
      </c>
      <c r="N505">
        <v>90</v>
      </c>
      <c r="O505">
        <v>10</v>
      </c>
      <c r="P505">
        <v>3</v>
      </c>
      <c r="Q505">
        <v>5</v>
      </c>
      <c r="R505">
        <v>35</v>
      </c>
      <c r="S505">
        <v>43</v>
      </c>
      <c r="T505">
        <v>193</v>
      </c>
      <c r="U505">
        <v>11</v>
      </c>
      <c r="V505">
        <v>9</v>
      </c>
      <c r="W505" s="9">
        <v>0.16</v>
      </c>
      <c r="X505" s="9">
        <v>0.222</v>
      </c>
      <c r="Y505" s="9">
        <v>0.214</v>
      </c>
      <c r="Z505" s="9">
        <v>0.436</v>
      </c>
      <c r="AA505" s="9">
        <v>0.20399999999999999</v>
      </c>
      <c r="AB505" t="str">
        <f>VLOOKUP($A505,Bat!$A$4:$A$1998,1,FALSE)</f>
        <v>CFRex Reynolds18</v>
      </c>
    </row>
    <row r="506" spans="1:28" x14ac:dyDescent="0.25">
      <c r="A506" t="str">
        <f t="shared" si="7"/>
        <v>3BPepe Robinson21</v>
      </c>
      <c r="B506">
        <v>14625</v>
      </c>
      <c r="C506">
        <v>1277</v>
      </c>
      <c r="D506" t="s">
        <v>514</v>
      </c>
      <c r="E506" t="s">
        <v>258</v>
      </c>
      <c r="F506">
        <v>1500000</v>
      </c>
      <c r="G506">
        <v>38992</v>
      </c>
      <c r="H506">
        <v>21</v>
      </c>
      <c r="I506" t="s">
        <v>76</v>
      </c>
      <c r="J506" t="s">
        <v>132</v>
      </c>
      <c r="K506">
        <v>141</v>
      </c>
      <c r="L506">
        <v>402</v>
      </c>
      <c r="M506">
        <v>27</v>
      </c>
      <c r="N506">
        <v>75</v>
      </c>
      <c r="O506">
        <v>11</v>
      </c>
      <c r="P506">
        <v>3</v>
      </c>
      <c r="Q506">
        <v>7</v>
      </c>
      <c r="R506">
        <v>37</v>
      </c>
      <c r="S506">
        <v>34</v>
      </c>
      <c r="T506">
        <v>122</v>
      </c>
      <c r="U506">
        <v>5</v>
      </c>
      <c r="V506">
        <v>2</v>
      </c>
      <c r="W506" s="9">
        <v>0.187</v>
      </c>
      <c r="X506" s="9">
        <v>0.254</v>
      </c>
      <c r="Y506" s="9">
        <v>0.28100000000000003</v>
      </c>
      <c r="Z506" s="9">
        <v>0.53500000000000003</v>
      </c>
      <c r="AA506" s="9">
        <v>0.24099999999999999</v>
      </c>
      <c r="AB506" t="str">
        <f>VLOOKUP($A506,Bat!$A$4:$A$1998,1,FALSE)</f>
        <v>3BPepe Robinson21</v>
      </c>
    </row>
    <row r="507" spans="1:28" x14ac:dyDescent="0.25">
      <c r="A507" t="str">
        <f t="shared" si="7"/>
        <v>C-Francisco Hernández23</v>
      </c>
      <c r="B507">
        <v>10401</v>
      </c>
      <c r="C507">
        <v>1278</v>
      </c>
      <c r="D507" t="s">
        <v>267</v>
      </c>
      <c r="E507" t="s">
        <v>173</v>
      </c>
      <c r="F507">
        <v>0</v>
      </c>
      <c r="G507" s="10">
        <v>38148</v>
      </c>
      <c r="H507">
        <v>23</v>
      </c>
      <c r="I507" t="s">
        <v>93</v>
      </c>
      <c r="J507" t="s">
        <v>132</v>
      </c>
      <c r="K507">
        <v>239</v>
      </c>
      <c r="L507">
        <v>817</v>
      </c>
      <c r="M507">
        <v>119</v>
      </c>
      <c r="N507">
        <v>224</v>
      </c>
      <c r="O507">
        <v>32</v>
      </c>
      <c r="P507">
        <v>1</v>
      </c>
      <c r="Q507">
        <v>36</v>
      </c>
      <c r="R507">
        <v>138</v>
      </c>
      <c r="S507">
        <v>66</v>
      </c>
      <c r="T507">
        <v>181</v>
      </c>
      <c r="U507">
        <v>0</v>
      </c>
      <c r="V507">
        <v>0</v>
      </c>
      <c r="W507" s="9">
        <v>0.27400000000000002</v>
      </c>
      <c r="X507" s="9">
        <v>0.32700000000000001</v>
      </c>
      <c r="Y507" s="9">
        <v>0.44800000000000001</v>
      </c>
      <c r="Z507" s="9">
        <v>0.77500000000000002</v>
      </c>
      <c r="AA507" s="9">
        <v>0.33400000000000002</v>
      </c>
      <c r="AB507" t="str">
        <f>VLOOKUP($A507,Bat!$A$4:$A$1998,1,FALSE)</f>
        <v>C-Francisco Hernández23</v>
      </c>
    </row>
    <row r="508" spans="1:28" x14ac:dyDescent="0.25">
      <c r="A508" t="str">
        <f t="shared" si="7"/>
        <v>LFOscar Tebbutt23</v>
      </c>
      <c r="B508">
        <v>13594</v>
      </c>
      <c r="C508">
        <v>1279</v>
      </c>
      <c r="D508" t="s">
        <v>675</v>
      </c>
      <c r="E508" t="s">
        <v>1688</v>
      </c>
      <c r="F508">
        <v>0</v>
      </c>
      <c r="G508">
        <v>38375</v>
      </c>
      <c r="H508">
        <v>23</v>
      </c>
      <c r="I508" t="s">
        <v>55</v>
      </c>
      <c r="J508" t="s">
        <v>132</v>
      </c>
      <c r="K508">
        <v>119</v>
      </c>
      <c r="L508">
        <v>251</v>
      </c>
      <c r="M508">
        <v>22</v>
      </c>
      <c r="N508">
        <v>50</v>
      </c>
      <c r="O508">
        <v>8</v>
      </c>
      <c r="P508">
        <v>0</v>
      </c>
      <c r="Q508">
        <v>4</v>
      </c>
      <c r="R508">
        <v>20</v>
      </c>
      <c r="S508">
        <v>23</v>
      </c>
      <c r="T508">
        <v>65</v>
      </c>
      <c r="U508">
        <v>1</v>
      </c>
      <c r="V508">
        <v>1</v>
      </c>
      <c r="W508" s="9">
        <v>0.19900000000000001</v>
      </c>
      <c r="X508" s="9">
        <v>0.27200000000000002</v>
      </c>
      <c r="Y508" s="9">
        <v>0.27900000000000003</v>
      </c>
      <c r="Z508" s="9">
        <v>0.55100000000000005</v>
      </c>
      <c r="AA508" s="9">
        <v>0.25</v>
      </c>
      <c r="AB508" t="str">
        <f>VLOOKUP($A508,Bat!$A$4:$A$1998,1,FALSE)</f>
        <v>LFOscar Tebbutt23</v>
      </c>
    </row>
    <row r="509" spans="1:28" x14ac:dyDescent="0.25">
      <c r="A509" t="str">
        <f t="shared" si="7"/>
        <v>CFFrançois Dupré24</v>
      </c>
      <c r="B509">
        <v>14054</v>
      </c>
      <c r="C509">
        <v>1280</v>
      </c>
      <c r="D509" t="s">
        <v>1138</v>
      </c>
      <c r="E509" t="s">
        <v>1139</v>
      </c>
      <c r="F509">
        <v>0</v>
      </c>
      <c r="G509">
        <v>37935</v>
      </c>
      <c r="H509">
        <v>24</v>
      </c>
      <c r="I509" t="s">
        <v>81</v>
      </c>
      <c r="J509" t="s">
        <v>132</v>
      </c>
      <c r="K509">
        <v>31</v>
      </c>
      <c r="L509">
        <v>68</v>
      </c>
      <c r="M509">
        <v>8</v>
      </c>
      <c r="N509">
        <v>16</v>
      </c>
      <c r="O509">
        <v>2</v>
      </c>
      <c r="P509">
        <v>0</v>
      </c>
      <c r="Q509">
        <v>0</v>
      </c>
      <c r="R509">
        <v>3</v>
      </c>
      <c r="S509">
        <v>2</v>
      </c>
      <c r="T509">
        <v>21</v>
      </c>
      <c r="U509">
        <v>7</v>
      </c>
      <c r="V509">
        <v>0</v>
      </c>
      <c r="W509" s="9">
        <v>0.23499999999999999</v>
      </c>
      <c r="X509" s="9">
        <v>0.28399999999999997</v>
      </c>
      <c r="Y509" s="9">
        <v>0.26500000000000001</v>
      </c>
      <c r="Z509" s="9">
        <v>0.54800000000000004</v>
      </c>
      <c r="AA509" s="9">
        <v>0.25</v>
      </c>
      <c r="AB509" t="str">
        <f>VLOOKUP($A509,Bat!$A$4:$A$1998,1,FALSE)</f>
        <v>CFFrançois Dupré24</v>
      </c>
    </row>
    <row r="510" spans="1:28" x14ac:dyDescent="0.25">
      <c r="A510" t="str">
        <f t="shared" si="7"/>
        <v>C-Ryou Okamura21</v>
      </c>
      <c r="B510">
        <v>14715</v>
      </c>
      <c r="C510">
        <v>1281</v>
      </c>
      <c r="D510" t="s">
        <v>1518</v>
      </c>
      <c r="E510" t="s">
        <v>1519</v>
      </c>
      <c r="F510">
        <v>2200000</v>
      </c>
      <c r="G510">
        <v>38939</v>
      </c>
      <c r="H510">
        <v>21</v>
      </c>
      <c r="I510" t="s">
        <v>93</v>
      </c>
      <c r="J510" t="s">
        <v>132</v>
      </c>
      <c r="K510">
        <v>77</v>
      </c>
      <c r="L510">
        <v>244</v>
      </c>
      <c r="M510">
        <v>20</v>
      </c>
      <c r="N510">
        <v>29</v>
      </c>
      <c r="O510">
        <v>6</v>
      </c>
      <c r="P510">
        <v>0</v>
      </c>
      <c r="Q510">
        <v>4</v>
      </c>
      <c r="R510">
        <v>13</v>
      </c>
      <c r="S510">
        <v>22</v>
      </c>
      <c r="T510">
        <v>96</v>
      </c>
      <c r="U510">
        <v>0</v>
      </c>
      <c r="V510">
        <v>0</v>
      </c>
      <c r="W510" s="9">
        <v>0.11899999999999999</v>
      </c>
      <c r="X510" s="9">
        <v>0.2</v>
      </c>
      <c r="Y510" s="9">
        <v>0.193</v>
      </c>
      <c r="Z510" s="9">
        <v>0.39300000000000002</v>
      </c>
      <c r="AA510" s="9">
        <v>0.183</v>
      </c>
      <c r="AB510" t="str">
        <f>VLOOKUP($A510,Bat!$A$4:$A$1998,1,FALSE)</f>
        <v>C-Ryou Okamura21</v>
      </c>
    </row>
    <row r="511" spans="1:28" x14ac:dyDescent="0.25">
      <c r="A511" t="str">
        <f t="shared" si="7"/>
        <v>LFJeff Tillman24</v>
      </c>
      <c r="B511">
        <v>4877</v>
      </c>
      <c r="C511">
        <v>1287</v>
      </c>
      <c r="D511" t="s">
        <v>142</v>
      </c>
      <c r="E511" t="s">
        <v>1693</v>
      </c>
      <c r="F511">
        <v>0</v>
      </c>
      <c r="G511">
        <v>38012</v>
      </c>
      <c r="H511">
        <v>24</v>
      </c>
      <c r="I511" t="s">
        <v>55</v>
      </c>
      <c r="J511" t="s">
        <v>132</v>
      </c>
      <c r="K511">
        <v>123</v>
      </c>
      <c r="L511">
        <v>294</v>
      </c>
      <c r="M511">
        <v>23</v>
      </c>
      <c r="N511">
        <v>68</v>
      </c>
      <c r="O511">
        <v>17</v>
      </c>
      <c r="P511">
        <v>1</v>
      </c>
      <c r="Q511">
        <v>0</v>
      </c>
      <c r="R511">
        <v>24</v>
      </c>
      <c r="S511">
        <v>15</v>
      </c>
      <c r="T511">
        <v>73</v>
      </c>
      <c r="U511">
        <v>0</v>
      </c>
      <c r="V511">
        <v>0</v>
      </c>
      <c r="W511" s="9">
        <v>0.23100000000000001</v>
      </c>
      <c r="X511" s="9">
        <v>0.28199999999999997</v>
      </c>
      <c r="Y511" s="9">
        <v>0.29599999999999999</v>
      </c>
      <c r="Z511" s="9">
        <v>0.57799999999999996</v>
      </c>
      <c r="AA511" s="9">
        <v>0.26200000000000001</v>
      </c>
      <c r="AB511" t="str">
        <f>VLOOKUP($A511,Bat!$A$4:$A$1998,1,FALSE)</f>
        <v>LFJeff Tillman24</v>
      </c>
    </row>
    <row r="512" spans="1:28" x14ac:dyDescent="0.25">
      <c r="A512" t="str">
        <f t="shared" si="7"/>
        <v>SSChris Boyd23</v>
      </c>
      <c r="B512">
        <v>15222</v>
      </c>
      <c r="C512">
        <v>1292</v>
      </c>
      <c r="D512" t="s">
        <v>212</v>
      </c>
      <c r="E512" t="s">
        <v>1056</v>
      </c>
      <c r="F512">
        <v>0</v>
      </c>
      <c r="G512">
        <v>38237</v>
      </c>
      <c r="H512">
        <v>23</v>
      </c>
      <c r="I512" t="s">
        <v>79</v>
      </c>
      <c r="J512" t="s">
        <v>132</v>
      </c>
      <c r="K512">
        <v>156</v>
      </c>
      <c r="L512">
        <v>365</v>
      </c>
      <c r="M512">
        <v>45</v>
      </c>
      <c r="N512">
        <v>77</v>
      </c>
      <c r="O512">
        <v>13</v>
      </c>
      <c r="P512">
        <v>2</v>
      </c>
      <c r="Q512">
        <v>7</v>
      </c>
      <c r="R512">
        <v>42</v>
      </c>
      <c r="S512">
        <v>32</v>
      </c>
      <c r="T512">
        <v>102</v>
      </c>
      <c r="U512">
        <v>9</v>
      </c>
      <c r="V512">
        <v>3</v>
      </c>
      <c r="W512" s="9">
        <v>0.21099999999999999</v>
      </c>
      <c r="X512" s="9">
        <v>0.28000000000000003</v>
      </c>
      <c r="Y512" s="9">
        <v>0.315</v>
      </c>
      <c r="Z512" s="9">
        <v>0.59499999999999997</v>
      </c>
      <c r="AA512" s="9">
        <v>0.26100000000000001</v>
      </c>
      <c r="AB512" t="str">
        <f>VLOOKUP($A512,Bat!$A$4:$A$1998,1,FALSE)</f>
        <v>SSChris Boyd23</v>
      </c>
    </row>
    <row r="513" spans="1:28" x14ac:dyDescent="0.25">
      <c r="A513" t="str">
        <f t="shared" si="7"/>
        <v>1BWilliam Coates22</v>
      </c>
      <c r="B513">
        <v>13278</v>
      </c>
      <c r="C513">
        <v>1296</v>
      </c>
      <c r="D513" t="s">
        <v>227</v>
      </c>
      <c r="E513" t="s">
        <v>1096</v>
      </c>
      <c r="F513">
        <v>0</v>
      </c>
      <c r="G513">
        <v>38712</v>
      </c>
      <c r="H513">
        <v>22</v>
      </c>
      <c r="I513" t="s">
        <v>94</v>
      </c>
      <c r="J513" t="s">
        <v>43</v>
      </c>
      <c r="K513">
        <v>4</v>
      </c>
      <c r="L513">
        <v>6</v>
      </c>
      <c r="M513">
        <v>3</v>
      </c>
      <c r="N513">
        <v>3</v>
      </c>
      <c r="O513">
        <v>0</v>
      </c>
      <c r="P513">
        <v>0</v>
      </c>
      <c r="Q513">
        <v>1</v>
      </c>
      <c r="R513">
        <v>1</v>
      </c>
      <c r="S513">
        <v>1</v>
      </c>
      <c r="T513">
        <v>2</v>
      </c>
      <c r="U513">
        <v>0</v>
      </c>
      <c r="V513">
        <v>0</v>
      </c>
      <c r="W513" s="9">
        <v>0.5</v>
      </c>
      <c r="X513" s="9">
        <v>0.57099999999999995</v>
      </c>
      <c r="Y513" s="9">
        <v>1</v>
      </c>
      <c r="Z513" s="9">
        <v>1.571</v>
      </c>
      <c r="AA513" s="9">
        <v>0.63900000000000001</v>
      </c>
      <c r="AB513" t="str">
        <f>VLOOKUP($A513,Bat!$A$4:$A$1998,1,FALSE)</f>
        <v>1BWilliam Coates22</v>
      </c>
    </row>
    <row r="514" spans="1:28" x14ac:dyDescent="0.25">
      <c r="A514" t="str">
        <f t="shared" ref="A514:A577" si="8">IF(I514="C","C-",I514)&amp;D514&amp;" "&amp;E514&amp;H514</f>
        <v>C-Tom Morris22</v>
      </c>
      <c r="B514">
        <v>1518</v>
      </c>
      <c r="C514">
        <v>1298</v>
      </c>
      <c r="D514" t="s">
        <v>550</v>
      </c>
      <c r="E514" t="s">
        <v>1464</v>
      </c>
      <c r="F514">
        <v>0</v>
      </c>
      <c r="G514">
        <v>38586</v>
      </c>
      <c r="H514">
        <v>22</v>
      </c>
      <c r="I514" t="s">
        <v>93</v>
      </c>
      <c r="J514" t="s">
        <v>132</v>
      </c>
      <c r="K514">
        <v>118</v>
      </c>
      <c r="L514">
        <v>374</v>
      </c>
      <c r="M514">
        <v>48</v>
      </c>
      <c r="N514">
        <v>78</v>
      </c>
      <c r="O514">
        <v>13</v>
      </c>
      <c r="P514">
        <v>1</v>
      </c>
      <c r="Q514">
        <v>15</v>
      </c>
      <c r="R514">
        <v>45</v>
      </c>
      <c r="S514">
        <v>45</v>
      </c>
      <c r="T514">
        <v>129</v>
      </c>
      <c r="U514">
        <v>0</v>
      </c>
      <c r="V514">
        <v>0</v>
      </c>
      <c r="W514" s="9">
        <v>0.20899999999999999</v>
      </c>
      <c r="X514" s="9">
        <v>0.3</v>
      </c>
      <c r="Y514" s="9">
        <v>0.36899999999999999</v>
      </c>
      <c r="Z514" s="9">
        <v>0.66900000000000004</v>
      </c>
      <c r="AA514" s="9">
        <v>0.29599999999999999</v>
      </c>
      <c r="AB514" t="str">
        <f>VLOOKUP($A514,Bat!$A$4:$A$1998,1,FALSE)</f>
        <v>C-Tom Morris22</v>
      </c>
    </row>
    <row r="515" spans="1:28" x14ac:dyDescent="0.25">
      <c r="A515" t="str">
        <f t="shared" si="8"/>
        <v>SSSean Underwood23</v>
      </c>
      <c r="B515">
        <v>15229</v>
      </c>
      <c r="C515">
        <v>1301</v>
      </c>
      <c r="D515" t="s">
        <v>479</v>
      </c>
      <c r="E515" t="s">
        <v>693</v>
      </c>
      <c r="F515">
        <v>0</v>
      </c>
      <c r="G515" s="10">
        <v>38273</v>
      </c>
      <c r="H515">
        <v>23</v>
      </c>
      <c r="I515" t="s">
        <v>79</v>
      </c>
      <c r="J515" t="s">
        <v>132</v>
      </c>
      <c r="K515">
        <v>173</v>
      </c>
      <c r="L515">
        <v>555</v>
      </c>
      <c r="M515">
        <v>60</v>
      </c>
      <c r="N515">
        <v>121</v>
      </c>
      <c r="O515">
        <v>15</v>
      </c>
      <c r="P515">
        <v>3</v>
      </c>
      <c r="Q515">
        <v>10</v>
      </c>
      <c r="R515">
        <v>53</v>
      </c>
      <c r="S515">
        <v>51</v>
      </c>
      <c r="T515">
        <v>167</v>
      </c>
      <c r="U515">
        <v>1</v>
      </c>
      <c r="V515">
        <v>1</v>
      </c>
      <c r="W515" s="9">
        <v>0.218</v>
      </c>
      <c r="X515" s="9">
        <v>0.28999999999999998</v>
      </c>
      <c r="Y515" s="9">
        <v>0.31</v>
      </c>
      <c r="Z515" s="9">
        <v>0.6</v>
      </c>
      <c r="AA515" s="9">
        <v>0.26800000000000002</v>
      </c>
      <c r="AB515" t="str">
        <f>VLOOKUP($A515,Bat!$A$4:$A$1998,1,FALSE)</f>
        <v>SSSean Underwood23</v>
      </c>
    </row>
    <row r="516" spans="1:28" x14ac:dyDescent="0.25">
      <c r="A516" t="str">
        <f t="shared" si="8"/>
        <v>2BTristan Frazier21</v>
      </c>
      <c r="B516">
        <v>3331</v>
      </c>
      <c r="C516">
        <v>1303</v>
      </c>
      <c r="D516" t="s">
        <v>1174</v>
      </c>
      <c r="E516" t="s">
        <v>802</v>
      </c>
      <c r="F516">
        <v>0</v>
      </c>
      <c r="G516">
        <v>38908</v>
      </c>
      <c r="H516">
        <v>21</v>
      </c>
      <c r="I516" t="s">
        <v>78</v>
      </c>
      <c r="J516" t="s">
        <v>132</v>
      </c>
      <c r="K516">
        <v>120</v>
      </c>
      <c r="L516">
        <v>300</v>
      </c>
      <c r="M516">
        <v>29</v>
      </c>
      <c r="N516">
        <v>75</v>
      </c>
      <c r="O516">
        <v>14</v>
      </c>
      <c r="P516">
        <v>3</v>
      </c>
      <c r="Q516">
        <v>0</v>
      </c>
      <c r="R516">
        <v>36</v>
      </c>
      <c r="S516">
        <v>22</v>
      </c>
      <c r="T516">
        <v>53</v>
      </c>
      <c r="U516">
        <v>2</v>
      </c>
      <c r="V516">
        <v>2</v>
      </c>
      <c r="W516" s="9">
        <v>0.25</v>
      </c>
      <c r="X516" s="9">
        <v>0.30199999999999999</v>
      </c>
      <c r="Y516" s="9">
        <v>0.317</v>
      </c>
      <c r="Z516" s="9">
        <v>0.61899999999999999</v>
      </c>
      <c r="AA516" s="9">
        <v>0.27300000000000002</v>
      </c>
      <c r="AB516" t="str">
        <f>VLOOKUP($A516,Bat!$A$4:$A$1998,1,FALSE)</f>
        <v>2BTristan Frazier21</v>
      </c>
    </row>
    <row r="517" spans="1:28" x14ac:dyDescent="0.25">
      <c r="A517" t="str">
        <f t="shared" si="8"/>
        <v>1BMauro Webb21</v>
      </c>
      <c r="B517">
        <v>14610</v>
      </c>
      <c r="C517">
        <v>1304</v>
      </c>
      <c r="D517" t="s">
        <v>679</v>
      </c>
      <c r="E517" t="s">
        <v>1730</v>
      </c>
      <c r="F517">
        <v>2000000</v>
      </c>
      <c r="G517" s="10">
        <v>38978</v>
      </c>
      <c r="H517">
        <v>21</v>
      </c>
      <c r="I517" t="s">
        <v>94</v>
      </c>
      <c r="J517" t="s">
        <v>132</v>
      </c>
      <c r="K517">
        <v>196</v>
      </c>
      <c r="L517">
        <v>476</v>
      </c>
      <c r="M517">
        <v>39</v>
      </c>
      <c r="N517">
        <v>94</v>
      </c>
      <c r="O517">
        <v>24</v>
      </c>
      <c r="P517">
        <v>1</v>
      </c>
      <c r="Q517">
        <v>7</v>
      </c>
      <c r="R517">
        <v>52</v>
      </c>
      <c r="S517">
        <v>73</v>
      </c>
      <c r="T517">
        <v>157</v>
      </c>
      <c r="U517">
        <v>0</v>
      </c>
      <c r="V517">
        <v>0</v>
      </c>
      <c r="W517" s="9">
        <v>0.19800000000000001</v>
      </c>
      <c r="X517" s="9">
        <v>0.30599999999999999</v>
      </c>
      <c r="Y517" s="9">
        <v>0.29599999999999999</v>
      </c>
      <c r="Z517" s="9">
        <v>0.60299999999999998</v>
      </c>
      <c r="AA517" s="9">
        <v>0.27700000000000002</v>
      </c>
      <c r="AB517" t="str">
        <f>VLOOKUP($A517,Bat!$A$4:$A$1998,1,FALSE)</f>
        <v>1BMauro Webb21</v>
      </c>
    </row>
    <row r="518" spans="1:28" x14ac:dyDescent="0.25">
      <c r="A518" t="str">
        <f t="shared" si="8"/>
        <v>1BIsmael Flores21</v>
      </c>
      <c r="B518">
        <v>14581</v>
      </c>
      <c r="C518">
        <v>1306</v>
      </c>
      <c r="D518" t="s">
        <v>1168</v>
      </c>
      <c r="E518" t="s">
        <v>257</v>
      </c>
      <c r="F518">
        <v>0</v>
      </c>
      <c r="G518">
        <v>38902</v>
      </c>
      <c r="H518">
        <v>21</v>
      </c>
      <c r="I518" t="s">
        <v>94</v>
      </c>
      <c r="J518" t="s">
        <v>43</v>
      </c>
      <c r="K518">
        <v>16</v>
      </c>
      <c r="L518">
        <v>24</v>
      </c>
      <c r="M518">
        <v>3</v>
      </c>
      <c r="N518">
        <v>2</v>
      </c>
      <c r="O518">
        <v>1</v>
      </c>
      <c r="P518">
        <v>0</v>
      </c>
      <c r="Q518">
        <v>0</v>
      </c>
      <c r="R518">
        <v>1</v>
      </c>
      <c r="S518">
        <v>6</v>
      </c>
      <c r="T518">
        <v>12</v>
      </c>
      <c r="U518">
        <v>0</v>
      </c>
      <c r="V518">
        <v>0</v>
      </c>
      <c r="W518" s="9">
        <v>8.3000000000000004E-2</v>
      </c>
      <c r="X518" s="9">
        <v>0.26700000000000002</v>
      </c>
      <c r="Y518" s="9">
        <v>0.125</v>
      </c>
      <c r="Z518" s="9">
        <v>0.39200000000000002</v>
      </c>
      <c r="AA518" s="9">
        <v>0.20799999999999999</v>
      </c>
      <c r="AB518" t="str">
        <f>VLOOKUP($A518,Bat!$A$4:$A$1998,1,FALSE)</f>
        <v>1BIsmael Flores21</v>
      </c>
    </row>
    <row r="519" spans="1:28" x14ac:dyDescent="0.25">
      <c r="A519" t="str">
        <f t="shared" si="8"/>
        <v>C-Timothy Head22</v>
      </c>
      <c r="B519">
        <v>6054</v>
      </c>
      <c r="C519">
        <v>1307</v>
      </c>
      <c r="D519" t="s">
        <v>738</v>
      </c>
      <c r="E519" t="s">
        <v>1233</v>
      </c>
      <c r="F519">
        <v>0</v>
      </c>
      <c r="G519" s="10">
        <v>38746</v>
      </c>
      <c r="H519">
        <v>22</v>
      </c>
      <c r="I519" t="s">
        <v>93</v>
      </c>
      <c r="J519" t="s">
        <v>132</v>
      </c>
      <c r="K519">
        <v>226</v>
      </c>
      <c r="L519">
        <v>593</v>
      </c>
      <c r="M519">
        <v>66</v>
      </c>
      <c r="N519">
        <v>118</v>
      </c>
      <c r="O519">
        <v>22</v>
      </c>
      <c r="P519">
        <v>0</v>
      </c>
      <c r="Q519">
        <v>15</v>
      </c>
      <c r="R519">
        <v>69</v>
      </c>
      <c r="S519">
        <v>64</v>
      </c>
      <c r="T519">
        <v>169</v>
      </c>
      <c r="U519">
        <v>0</v>
      </c>
      <c r="V519">
        <v>0</v>
      </c>
      <c r="W519" s="9">
        <v>0.19900000000000001</v>
      </c>
      <c r="X519" s="9">
        <v>0.28499999999999998</v>
      </c>
      <c r="Y519" s="9">
        <v>0.312</v>
      </c>
      <c r="Z519" s="9">
        <v>0.59799999999999998</v>
      </c>
      <c r="AA519" s="9">
        <v>0.27100000000000002</v>
      </c>
      <c r="AB519" t="str">
        <f>VLOOKUP($A519,Bat!$A$4:$A$1998,1,FALSE)</f>
        <v>C-Timothy Head22</v>
      </c>
    </row>
    <row r="520" spans="1:28" x14ac:dyDescent="0.25">
      <c r="A520" t="str">
        <f t="shared" si="8"/>
        <v>C-Luis Antonio Reyes24</v>
      </c>
      <c r="B520">
        <v>5263</v>
      </c>
      <c r="C520">
        <v>1308</v>
      </c>
      <c r="D520" t="s">
        <v>1582</v>
      </c>
      <c r="E520" t="s">
        <v>652</v>
      </c>
      <c r="F520">
        <v>0</v>
      </c>
      <c r="G520">
        <v>37950</v>
      </c>
      <c r="H520">
        <v>24</v>
      </c>
      <c r="I520" t="s">
        <v>93</v>
      </c>
      <c r="J520" t="s">
        <v>132</v>
      </c>
      <c r="K520">
        <v>47</v>
      </c>
      <c r="L520">
        <v>159</v>
      </c>
      <c r="M520">
        <v>21</v>
      </c>
      <c r="N520">
        <v>38</v>
      </c>
      <c r="O520">
        <v>9</v>
      </c>
      <c r="P520">
        <v>0</v>
      </c>
      <c r="Q520">
        <v>3</v>
      </c>
      <c r="R520">
        <v>21</v>
      </c>
      <c r="S520">
        <v>2</v>
      </c>
      <c r="T520">
        <v>39</v>
      </c>
      <c r="U520">
        <v>0</v>
      </c>
      <c r="V520">
        <v>0</v>
      </c>
      <c r="W520" s="9">
        <v>0.23899999999999999</v>
      </c>
      <c r="X520" s="9">
        <v>0.25600000000000001</v>
      </c>
      <c r="Y520" s="9">
        <v>0.35199999999999998</v>
      </c>
      <c r="Z520" s="9">
        <v>0.60799999999999998</v>
      </c>
      <c r="AA520" s="9">
        <v>0.26300000000000001</v>
      </c>
      <c r="AB520" t="str">
        <f>VLOOKUP($A520,Bat!$A$4:$A$1998,1,FALSE)</f>
        <v>C-Luis Antonio Reyes24</v>
      </c>
    </row>
    <row r="521" spans="1:28" x14ac:dyDescent="0.25">
      <c r="A521" t="str">
        <f t="shared" si="8"/>
        <v>C-Munoto Kaima21</v>
      </c>
      <c r="B521">
        <v>7694</v>
      </c>
      <c r="C521">
        <v>1309</v>
      </c>
      <c r="D521" t="s">
        <v>1292</v>
      </c>
      <c r="E521" t="s">
        <v>1293</v>
      </c>
      <c r="F521">
        <v>2400000</v>
      </c>
      <c r="G521">
        <v>39199</v>
      </c>
      <c r="H521">
        <v>21</v>
      </c>
      <c r="I521" t="s">
        <v>93</v>
      </c>
      <c r="J521" t="s">
        <v>132</v>
      </c>
      <c r="K521">
        <v>111</v>
      </c>
      <c r="L521">
        <v>386</v>
      </c>
      <c r="M521">
        <v>44</v>
      </c>
      <c r="N521">
        <v>83</v>
      </c>
      <c r="O521">
        <v>6</v>
      </c>
      <c r="P521">
        <v>0</v>
      </c>
      <c r="Q521">
        <v>13</v>
      </c>
      <c r="R521">
        <v>36</v>
      </c>
      <c r="S521">
        <v>41</v>
      </c>
      <c r="T521">
        <v>113</v>
      </c>
      <c r="U521">
        <v>0</v>
      </c>
      <c r="V521">
        <v>0</v>
      </c>
      <c r="W521" s="9">
        <v>0.215</v>
      </c>
      <c r="X521" s="9">
        <v>0.29799999999999999</v>
      </c>
      <c r="Y521" s="9">
        <v>0.33200000000000002</v>
      </c>
      <c r="Z521" s="9">
        <v>0.629</v>
      </c>
      <c r="AA521" s="9">
        <v>0.28399999999999997</v>
      </c>
      <c r="AB521" t="str">
        <f>VLOOKUP($A521,Bat!$A$4:$A$1998,1,FALSE)</f>
        <v>C-Munoto Kaima21</v>
      </c>
    </row>
    <row r="522" spans="1:28" x14ac:dyDescent="0.25">
      <c r="A522" t="str">
        <f t="shared" si="8"/>
        <v>LFJason Talley20</v>
      </c>
      <c r="B522">
        <v>14598</v>
      </c>
      <c r="C522">
        <v>1313</v>
      </c>
      <c r="D522" t="s">
        <v>195</v>
      </c>
      <c r="E522" t="s">
        <v>1682</v>
      </c>
      <c r="F522">
        <v>0</v>
      </c>
      <c r="G522" s="10">
        <v>39240</v>
      </c>
      <c r="H522">
        <v>20</v>
      </c>
      <c r="I522" t="s">
        <v>55</v>
      </c>
      <c r="J522" t="s">
        <v>132</v>
      </c>
      <c r="K522">
        <v>248</v>
      </c>
      <c r="L522">
        <v>786</v>
      </c>
      <c r="M522">
        <v>88</v>
      </c>
      <c r="N522">
        <v>161</v>
      </c>
      <c r="O522">
        <v>22</v>
      </c>
      <c r="P522">
        <v>2</v>
      </c>
      <c r="Q522">
        <v>15</v>
      </c>
      <c r="R522">
        <v>92</v>
      </c>
      <c r="S522">
        <v>92</v>
      </c>
      <c r="T522">
        <v>200</v>
      </c>
      <c r="U522">
        <v>0</v>
      </c>
      <c r="V522">
        <v>0</v>
      </c>
      <c r="W522" s="9">
        <v>0.20499999999999999</v>
      </c>
      <c r="X522" s="9">
        <v>0.29699999999999999</v>
      </c>
      <c r="Y522" s="9">
        <v>0.29499999999999998</v>
      </c>
      <c r="Z522" s="9">
        <v>0.59299999999999997</v>
      </c>
      <c r="AA522" s="9">
        <v>0.27200000000000002</v>
      </c>
      <c r="AB522" t="str">
        <f>VLOOKUP($A522,Bat!$A$4:$A$1998,1,FALSE)</f>
        <v>LFJason Talley20</v>
      </c>
    </row>
    <row r="523" spans="1:28" x14ac:dyDescent="0.25">
      <c r="A523" t="str">
        <f t="shared" si="8"/>
        <v>SSAlexander Patterson21</v>
      </c>
      <c r="B523">
        <v>8262</v>
      </c>
      <c r="C523">
        <v>1314</v>
      </c>
      <c r="D523" t="s">
        <v>936</v>
      </c>
      <c r="E523" t="s">
        <v>435</v>
      </c>
      <c r="F523">
        <v>0</v>
      </c>
      <c r="G523" s="10">
        <v>39148</v>
      </c>
      <c r="H523">
        <v>21</v>
      </c>
      <c r="I523" t="s">
        <v>79</v>
      </c>
      <c r="J523" t="s">
        <v>132</v>
      </c>
      <c r="K523">
        <v>252</v>
      </c>
      <c r="L523">
        <v>876</v>
      </c>
      <c r="M523">
        <v>114</v>
      </c>
      <c r="N523">
        <v>198</v>
      </c>
      <c r="O523">
        <v>30</v>
      </c>
      <c r="P523">
        <v>0</v>
      </c>
      <c r="Q523">
        <v>4</v>
      </c>
      <c r="R523">
        <v>73</v>
      </c>
      <c r="S523">
        <v>96</v>
      </c>
      <c r="T523">
        <v>178</v>
      </c>
      <c r="U523">
        <v>0</v>
      </c>
      <c r="V523">
        <v>0</v>
      </c>
      <c r="W523" s="9">
        <v>0.22600000000000001</v>
      </c>
      <c r="X523" s="9">
        <v>0.33</v>
      </c>
      <c r="Y523" s="9">
        <v>0.27400000000000002</v>
      </c>
      <c r="Z523" s="9">
        <v>0.60399999999999998</v>
      </c>
      <c r="AA523" s="9">
        <v>0.28499999999999998</v>
      </c>
      <c r="AB523" t="str">
        <f>VLOOKUP($A523,Bat!$A$4:$A$1998,1,FALSE)</f>
        <v>SSAlexander Patterson21</v>
      </c>
    </row>
    <row r="524" spans="1:28" x14ac:dyDescent="0.25">
      <c r="A524" t="str">
        <f t="shared" si="8"/>
        <v>1BGuillermo Gonzáles24</v>
      </c>
      <c r="B524">
        <v>14426</v>
      </c>
      <c r="C524">
        <v>1315</v>
      </c>
      <c r="D524" t="s">
        <v>480</v>
      </c>
      <c r="E524" t="s">
        <v>490</v>
      </c>
      <c r="F524">
        <v>0</v>
      </c>
      <c r="G524">
        <v>38117</v>
      </c>
      <c r="H524">
        <v>24</v>
      </c>
      <c r="I524" t="s">
        <v>94</v>
      </c>
      <c r="J524" t="s">
        <v>132</v>
      </c>
      <c r="K524">
        <v>26</v>
      </c>
      <c r="L524">
        <v>47</v>
      </c>
      <c r="M524">
        <v>3</v>
      </c>
      <c r="N524">
        <v>11</v>
      </c>
      <c r="O524">
        <v>2</v>
      </c>
      <c r="P524">
        <v>0</v>
      </c>
      <c r="Q524">
        <v>0</v>
      </c>
      <c r="R524">
        <v>3</v>
      </c>
      <c r="S524">
        <v>0</v>
      </c>
      <c r="T524">
        <v>13</v>
      </c>
      <c r="U524">
        <v>4</v>
      </c>
      <c r="V524">
        <v>0</v>
      </c>
      <c r="W524" s="9">
        <v>0.23400000000000001</v>
      </c>
      <c r="X524" s="9">
        <v>0.23400000000000001</v>
      </c>
      <c r="Y524" s="9">
        <v>0.27700000000000002</v>
      </c>
      <c r="Z524" s="9">
        <v>0.51100000000000001</v>
      </c>
      <c r="AA524" s="9">
        <v>0.216</v>
      </c>
      <c r="AB524" t="str">
        <f>VLOOKUP($A524,Bat!$A$4:$A$1998,1,FALSE)</f>
        <v>1BGuillermo Gonzáles24</v>
      </c>
    </row>
    <row r="525" spans="1:28" x14ac:dyDescent="0.25">
      <c r="A525" t="str">
        <f t="shared" si="8"/>
        <v>1BAlfonso Cuevas23</v>
      </c>
      <c r="B525">
        <v>15232</v>
      </c>
      <c r="C525">
        <v>1320</v>
      </c>
      <c r="D525" t="s">
        <v>428</v>
      </c>
      <c r="E525" t="s">
        <v>1110</v>
      </c>
      <c r="F525">
        <v>0</v>
      </c>
      <c r="G525">
        <v>38365</v>
      </c>
      <c r="H525">
        <v>23</v>
      </c>
      <c r="I525" t="s">
        <v>94</v>
      </c>
      <c r="J525" t="s">
        <v>132</v>
      </c>
      <c r="K525">
        <v>94</v>
      </c>
      <c r="L525">
        <v>229</v>
      </c>
      <c r="M525">
        <v>18</v>
      </c>
      <c r="N525">
        <v>38</v>
      </c>
      <c r="O525">
        <v>7</v>
      </c>
      <c r="P525">
        <v>0</v>
      </c>
      <c r="Q525">
        <v>1</v>
      </c>
      <c r="R525">
        <v>14</v>
      </c>
      <c r="S525">
        <v>23</v>
      </c>
      <c r="T525">
        <v>62</v>
      </c>
      <c r="U525">
        <v>0</v>
      </c>
      <c r="V525">
        <v>0</v>
      </c>
      <c r="W525" s="9">
        <v>0.16600000000000001</v>
      </c>
      <c r="X525" s="9">
        <v>0.24299999999999999</v>
      </c>
      <c r="Y525" s="9">
        <v>0.21</v>
      </c>
      <c r="Z525" s="9">
        <v>0.45300000000000001</v>
      </c>
      <c r="AA525" s="9">
        <v>0.215</v>
      </c>
      <c r="AB525" t="str">
        <f>VLOOKUP($A525,Bat!$A$4:$A$1998,1,FALSE)</f>
        <v>1BAlfonso Cuevas23</v>
      </c>
    </row>
    <row r="526" spans="1:28" x14ac:dyDescent="0.25">
      <c r="A526" t="str">
        <f t="shared" si="8"/>
        <v>2BWilbert Rucker24</v>
      </c>
      <c r="B526">
        <v>2245</v>
      </c>
      <c r="C526">
        <v>1322</v>
      </c>
      <c r="D526" t="s">
        <v>1612</v>
      </c>
      <c r="E526" t="s">
        <v>1613</v>
      </c>
      <c r="F526">
        <v>0</v>
      </c>
      <c r="G526" s="10">
        <v>38004</v>
      </c>
      <c r="H526">
        <v>24</v>
      </c>
      <c r="I526" t="s">
        <v>78</v>
      </c>
      <c r="J526" t="s">
        <v>132</v>
      </c>
      <c r="K526">
        <v>157</v>
      </c>
      <c r="L526">
        <v>558</v>
      </c>
      <c r="M526">
        <v>73</v>
      </c>
      <c r="N526">
        <v>125</v>
      </c>
      <c r="O526">
        <v>19</v>
      </c>
      <c r="P526">
        <v>0</v>
      </c>
      <c r="Q526">
        <v>12</v>
      </c>
      <c r="R526">
        <v>58</v>
      </c>
      <c r="S526">
        <v>58</v>
      </c>
      <c r="T526">
        <v>129</v>
      </c>
      <c r="U526">
        <v>9</v>
      </c>
      <c r="V526">
        <v>2</v>
      </c>
      <c r="W526" s="9">
        <v>0.224</v>
      </c>
      <c r="X526" s="9">
        <v>0.29799999999999999</v>
      </c>
      <c r="Y526" s="9">
        <v>0.32300000000000001</v>
      </c>
      <c r="Z526" s="9">
        <v>0.621</v>
      </c>
      <c r="AA526" s="9">
        <v>0.28000000000000003</v>
      </c>
      <c r="AB526" t="str">
        <f>VLOOKUP($A526,Bat!$A$4:$A$1998,1,FALSE)</f>
        <v>2BWilbert Rucker24</v>
      </c>
    </row>
    <row r="527" spans="1:28" x14ac:dyDescent="0.25">
      <c r="A527" t="str">
        <f t="shared" si="8"/>
        <v>3BPat Smith21</v>
      </c>
      <c r="B527">
        <v>7951</v>
      </c>
      <c r="C527">
        <v>1324</v>
      </c>
      <c r="D527" t="s">
        <v>198</v>
      </c>
      <c r="E527" t="s">
        <v>178</v>
      </c>
      <c r="F527">
        <v>0</v>
      </c>
      <c r="G527" s="10">
        <v>38967</v>
      </c>
      <c r="H527">
        <v>21</v>
      </c>
      <c r="I527" t="s">
        <v>76</v>
      </c>
      <c r="J527" t="s">
        <v>132</v>
      </c>
      <c r="K527">
        <v>219</v>
      </c>
      <c r="L527">
        <v>735</v>
      </c>
      <c r="M527">
        <v>94</v>
      </c>
      <c r="N527">
        <v>172</v>
      </c>
      <c r="O527">
        <v>31</v>
      </c>
      <c r="P527">
        <v>1</v>
      </c>
      <c r="Q527">
        <v>17</v>
      </c>
      <c r="R527">
        <v>96</v>
      </c>
      <c r="S527">
        <v>102</v>
      </c>
      <c r="T527">
        <v>196</v>
      </c>
      <c r="U527">
        <v>4</v>
      </c>
      <c r="V527">
        <v>0</v>
      </c>
      <c r="W527" s="9">
        <v>0.23400000000000001</v>
      </c>
      <c r="X527" s="9">
        <v>0.33400000000000002</v>
      </c>
      <c r="Y527" s="9">
        <v>0.34799999999999998</v>
      </c>
      <c r="Z527" s="9">
        <v>0.68200000000000005</v>
      </c>
      <c r="AA527" s="9">
        <v>0.308</v>
      </c>
      <c r="AB527" t="str">
        <f>VLOOKUP($A527,Bat!$A$4:$A$1998,1,FALSE)</f>
        <v>3BPat Smith21</v>
      </c>
    </row>
    <row r="528" spans="1:28" x14ac:dyDescent="0.25">
      <c r="A528" t="str">
        <f t="shared" si="8"/>
        <v>C-Mike Floyd21</v>
      </c>
      <c r="B528">
        <v>7894</v>
      </c>
      <c r="C528">
        <v>1325</v>
      </c>
      <c r="D528" t="s">
        <v>159</v>
      </c>
      <c r="E528" t="s">
        <v>979</v>
      </c>
      <c r="F528">
        <v>0</v>
      </c>
      <c r="G528">
        <v>39092</v>
      </c>
      <c r="H528">
        <v>21</v>
      </c>
      <c r="I528" t="s">
        <v>93</v>
      </c>
      <c r="J528" t="s">
        <v>132</v>
      </c>
      <c r="K528">
        <v>80</v>
      </c>
      <c r="L528">
        <v>277</v>
      </c>
      <c r="M528">
        <v>24</v>
      </c>
      <c r="N528">
        <v>60</v>
      </c>
      <c r="O528">
        <v>11</v>
      </c>
      <c r="P528">
        <v>1</v>
      </c>
      <c r="Q528">
        <v>2</v>
      </c>
      <c r="R528">
        <v>30</v>
      </c>
      <c r="S528">
        <v>15</v>
      </c>
      <c r="T528">
        <v>62</v>
      </c>
      <c r="U528">
        <v>1</v>
      </c>
      <c r="V528">
        <v>0</v>
      </c>
      <c r="W528" s="9">
        <v>0.217</v>
      </c>
      <c r="X528" s="9">
        <v>0.26800000000000002</v>
      </c>
      <c r="Y528" s="9">
        <v>0.28499999999999998</v>
      </c>
      <c r="Z528" s="9">
        <v>0.55300000000000005</v>
      </c>
      <c r="AA528" s="9">
        <v>0.249</v>
      </c>
      <c r="AB528" t="str">
        <f>VLOOKUP($A528,Bat!$A$4:$A$1998,1,FALSE)</f>
        <v>C-Mike Floyd21</v>
      </c>
    </row>
    <row r="529" spans="1:28" x14ac:dyDescent="0.25">
      <c r="A529" t="str">
        <f t="shared" si="8"/>
        <v>RFMike Heywood21</v>
      </c>
      <c r="B529">
        <v>15669</v>
      </c>
      <c r="C529">
        <v>1326</v>
      </c>
      <c r="D529" t="s">
        <v>159</v>
      </c>
      <c r="E529" t="s">
        <v>1238</v>
      </c>
      <c r="F529">
        <v>0</v>
      </c>
      <c r="G529">
        <v>38891</v>
      </c>
      <c r="H529">
        <v>21</v>
      </c>
      <c r="I529" t="s">
        <v>73</v>
      </c>
      <c r="J529" t="s">
        <v>132</v>
      </c>
      <c r="K529">
        <v>90</v>
      </c>
      <c r="L529">
        <v>255</v>
      </c>
      <c r="M529">
        <v>15</v>
      </c>
      <c r="N529">
        <v>39</v>
      </c>
      <c r="O529">
        <v>10</v>
      </c>
      <c r="P529">
        <v>0</v>
      </c>
      <c r="Q529">
        <v>6</v>
      </c>
      <c r="R529">
        <v>21</v>
      </c>
      <c r="S529">
        <v>12</v>
      </c>
      <c r="T529">
        <v>73</v>
      </c>
      <c r="U529">
        <v>0</v>
      </c>
      <c r="V529">
        <v>0</v>
      </c>
      <c r="W529" s="9">
        <v>0.153</v>
      </c>
      <c r="X529" s="9">
        <v>0.193</v>
      </c>
      <c r="Y529" s="9">
        <v>0.26300000000000001</v>
      </c>
      <c r="Z529" s="9">
        <v>0.45600000000000002</v>
      </c>
      <c r="AA529" s="9">
        <v>0.20100000000000001</v>
      </c>
      <c r="AB529" t="str">
        <f>VLOOKUP($A529,Bat!$A$4:$A$1998,1,FALSE)</f>
        <v>RFMike Heywood21</v>
      </c>
    </row>
    <row r="530" spans="1:28" x14ac:dyDescent="0.25">
      <c r="A530" t="str">
        <f t="shared" si="8"/>
        <v>1BRoy Hoekstra23</v>
      </c>
      <c r="B530">
        <v>9776</v>
      </c>
      <c r="C530">
        <v>1329</v>
      </c>
      <c r="D530" t="s">
        <v>374</v>
      </c>
      <c r="E530" t="s">
        <v>1245</v>
      </c>
      <c r="F530">
        <v>0</v>
      </c>
      <c r="G530" s="10">
        <v>38181</v>
      </c>
      <c r="H530">
        <v>23</v>
      </c>
      <c r="I530" t="s">
        <v>94</v>
      </c>
      <c r="J530" t="s">
        <v>132</v>
      </c>
      <c r="K530">
        <v>186</v>
      </c>
      <c r="L530">
        <v>559</v>
      </c>
      <c r="M530">
        <v>50</v>
      </c>
      <c r="N530">
        <v>115</v>
      </c>
      <c r="O530">
        <v>23</v>
      </c>
      <c r="P530">
        <v>1</v>
      </c>
      <c r="Q530">
        <v>8</v>
      </c>
      <c r="R530">
        <v>54</v>
      </c>
      <c r="S530">
        <v>39</v>
      </c>
      <c r="T530">
        <v>177</v>
      </c>
      <c r="U530">
        <v>0</v>
      </c>
      <c r="V530">
        <v>0</v>
      </c>
      <c r="W530" s="9">
        <v>0.20599999999999999</v>
      </c>
      <c r="X530" s="9">
        <v>0.26600000000000001</v>
      </c>
      <c r="Y530" s="9">
        <v>0.29299999999999998</v>
      </c>
      <c r="Z530" s="9">
        <v>0.55900000000000005</v>
      </c>
      <c r="AA530" s="9">
        <v>0.249</v>
      </c>
      <c r="AB530" t="str">
        <f>VLOOKUP($A530,Bat!$A$4:$A$1998,1,FALSE)</f>
        <v>1BRoy Hoekstra23</v>
      </c>
    </row>
    <row r="531" spans="1:28" x14ac:dyDescent="0.25">
      <c r="A531" t="str">
        <f t="shared" si="8"/>
        <v>3BLanny Duncan23</v>
      </c>
      <c r="B531">
        <v>15225</v>
      </c>
      <c r="C531">
        <v>1330</v>
      </c>
      <c r="D531" t="s">
        <v>1136</v>
      </c>
      <c r="E531" t="s">
        <v>388</v>
      </c>
      <c r="F531">
        <v>0</v>
      </c>
      <c r="G531">
        <v>38374</v>
      </c>
      <c r="H531">
        <v>23</v>
      </c>
      <c r="I531" t="s">
        <v>76</v>
      </c>
      <c r="J531" t="s">
        <v>132</v>
      </c>
      <c r="K531">
        <v>87</v>
      </c>
      <c r="L531">
        <v>167</v>
      </c>
      <c r="M531">
        <v>15</v>
      </c>
      <c r="N531">
        <v>31</v>
      </c>
      <c r="O531">
        <v>8</v>
      </c>
      <c r="P531">
        <v>1</v>
      </c>
      <c r="Q531">
        <v>2</v>
      </c>
      <c r="R531">
        <v>18</v>
      </c>
      <c r="S531">
        <v>10</v>
      </c>
      <c r="T531">
        <v>33</v>
      </c>
      <c r="U531">
        <v>1</v>
      </c>
      <c r="V531">
        <v>1</v>
      </c>
      <c r="W531" s="9">
        <v>0.186</v>
      </c>
      <c r="X531" s="9">
        <v>0.23300000000000001</v>
      </c>
      <c r="Y531" s="9">
        <v>0.28100000000000003</v>
      </c>
      <c r="Z531" s="9">
        <v>0.51500000000000001</v>
      </c>
      <c r="AA531" s="9">
        <v>0.22700000000000001</v>
      </c>
      <c r="AB531" t="str">
        <f>VLOOKUP($A531,Bat!$A$4:$A$1998,1,FALSE)</f>
        <v>3BLanny Duncan23</v>
      </c>
    </row>
    <row r="532" spans="1:28" x14ac:dyDescent="0.25">
      <c r="A532" t="str">
        <f t="shared" si="8"/>
        <v>C-Luis Antonio Torres21</v>
      </c>
      <c r="B532">
        <v>7531</v>
      </c>
      <c r="C532">
        <v>1332</v>
      </c>
      <c r="D532" t="s">
        <v>1582</v>
      </c>
      <c r="E532" t="s">
        <v>283</v>
      </c>
      <c r="F532">
        <v>2400000</v>
      </c>
      <c r="G532">
        <v>39225</v>
      </c>
      <c r="H532">
        <v>21</v>
      </c>
      <c r="I532" t="s">
        <v>93</v>
      </c>
      <c r="J532" t="s">
        <v>132</v>
      </c>
      <c r="K532">
        <v>120</v>
      </c>
      <c r="L532">
        <v>411</v>
      </c>
      <c r="M532">
        <v>36</v>
      </c>
      <c r="N532">
        <v>78</v>
      </c>
      <c r="O532">
        <v>11</v>
      </c>
      <c r="P532">
        <v>0</v>
      </c>
      <c r="Q532">
        <v>6</v>
      </c>
      <c r="R532">
        <v>30</v>
      </c>
      <c r="S532">
        <v>53</v>
      </c>
      <c r="T532">
        <v>127</v>
      </c>
      <c r="U532">
        <v>1</v>
      </c>
      <c r="V532">
        <v>0</v>
      </c>
      <c r="W532" s="9">
        <v>0.19</v>
      </c>
      <c r="X532" s="9">
        <v>0.29099999999999998</v>
      </c>
      <c r="Y532" s="9">
        <v>0.26</v>
      </c>
      <c r="Z532" s="9">
        <v>0.55100000000000005</v>
      </c>
      <c r="AA532" s="9">
        <v>0.25800000000000001</v>
      </c>
      <c r="AB532" t="str">
        <f>VLOOKUP($A532,Bat!$A$4:$A$1998,1,FALSE)</f>
        <v>C-Luis Antonio Torres21</v>
      </c>
    </row>
    <row r="533" spans="1:28" x14ac:dyDescent="0.25">
      <c r="A533" t="str">
        <f t="shared" si="8"/>
        <v>C-John Reynolds23</v>
      </c>
      <c r="B533">
        <v>10578</v>
      </c>
      <c r="C533">
        <v>1333</v>
      </c>
      <c r="D533" t="s">
        <v>213</v>
      </c>
      <c r="E533" t="s">
        <v>1584</v>
      </c>
      <c r="F533">
        <v>1700000</v>
      </c>
      <c r="G533" s="10">
        <v>38309</v>
      </c>
      <c r="H533">
        <v>23</v>
      </c>
      <c r="I533" t="s">
        <v>93</v>
      </c>
      <c r="J533" t="s">
        <v>132</v>
      </c>
      <c r="K533">
        <v>219</v>
      </c>
      <c r="L533">
        <v>687</v>
      </c>
      <c r="M533">
        <v>111</v>
      </c>
      <c r="N533">
        <v>180</v>
      </c>
      <c r="O533">
        <v>42</v>
      </c>
      <c r="P533">
        <v>3</v>
      </c>
      <c r="Q533">
        <v>21</v>
      </c>
      <c r="R533">
        <v>105</v>
      </c>
      <c r="S533">
        <v>53</v>
      </c>
      <c r="T533">
        <v>140</v>
      </c>
      <c r="U533">
        <v>0</v>
      </c>
      <c r="V533">
        <v>0</v>
      </c>
      <c r="W533" s="9">
        <v>0.26200000000000001</v>
      </c>
      <c r="X533" s="9">
        <v>0.32800000000000001</v>
      </c>
      <c r="Y533" s="9">
        <v>0.42399999999999999</v>
      </c>
      <c r="Z533" s="9">
        <v>0.752</v>
      </c>
      <c r="AA533" s="9">
        <v>0.32800000000000001</v>
      </c>
      <c r="AB533" t="str">
        <f>VLOOKUP($A533,Bat!$A$4:$A$1998,1,FALSE)</f>
        <v>C-John Reynolds23</v>
      </c>
    </row>
    <row r="534" spans="1:28" x14ac:dyDescent="0.25">
      <c r="A534" t="str">
        <f t="shared" si="8"/>
        <v>LFAlemu Lahyani24</v>
      </c>
      <c r="B534">
        <v>14076</v>
      </c>
      <c r="C534">
        <v>1334</v>
      </c>
      <c r="D534" t="s">
        <v>1341</v>
      </c>
      <c r="E534" t="s">
        <v>1342</v>
      </c>
      <c r="F534">
        <v>0</v>
      </c>
      <c r="G534">
        <v>38109</v>
      </c>
      <c r="H534">
        <v>24</v>
      </c>
      <c r="I534" t="s">
        <v>55</v>
      </c>
      <c r="J534" t="s">
        <v>132</v>
      </c>
      <c r="K534">
        <v>60</v>
      </c>
      <c r="L534">
        <v>190</v>
      </c>
      <c r="M534">
        <v>17</v>
      </c>
      <c r="N534">
        <v>35</v>
      </c>
      <c r="O534">
        <v>5</v>
      </c>
      <c r="P534">
        <v>0</v>
      </c>
      <c r="Q534">
        <v>0</v>
      </c>
      <c r="R534">
        <v>10</v>
      </c>
      <c r="S534">
        <v>11</v>
      </c>
      <c r="T534">
        <v>42</v>
      </c>
      <c r="U534">
        <v>10</v>
      </c>
      <c r="V534">
        <v>2</v>
      </c>
      <c r="W534" s="9">
        <v>0.184</v>
      </c>
      <c r="X534" s="9">
        <v>0.23300000000000001</v>
      </c>
      <c r="Y534" s="9">
        <v>0.21</v>
      </c>
      <c r="Z534" s="9">
        <v>0.443</v>
      </c>
      <c r="AA534" s="9">
        <v>0.20399999999999999</v>
      </c>
      <c r="AB534" t="str">
        <f>VLOOKUP($A534,Bat!$A$4:$A$1998,1,FALSE)</f>
        <v>LFAlemu Lahyani24</v>
      </c>
    </row>
    <row r="535" spans="1:28" x14ac:dyDescent="0.25">
      <c r="A535" t="str">
        <f t="shared" si="8"/>
        <v>1BBilly Taylor23</v>
      </c>
      <c r="B535">
        <v>9058</v>
      </c>
      <c r="C535">
        <v>1335</v>
      </c>
      <c r="D535" t="s">
        <v>192</v>
      </c>
      <c r="E535" t="s">
        <v>461</v>
      </c>
      <c r="F535">
        <v>0</v>
      </c>
      <c r="G535">
        <v>38424</v>
      </c>
      <c r="H535">
        <v>23</v>
      </c>
      <c r="I535" t="s">
        <v>94</v>
      </c>
      <c r="J535" t="s">
        <v>43</v>
      </c>
      <c r="K535">
        <v>8</v>
      </c>
      <c r="L535">
        <v>26</v>
      </c>
      <c r="M535">
        <v>1</v>
      </c>
      <c r="N535">
        <v>4</v>
      </c>
      <c r="O535">
        <v>1</v>
      </c>
      <c r="P535">
        <v>0</v>
      </c>
      <c r="Q535">
        <v>0</v>
      </c>
      <c r="R535">
        <v>1</v>
      </c>
      <c r="S535">
        <v>2</v>
      </c>
      <c r="T535">
        <v>8</v>
      </c>
      <c r="U535">
        <v>0</v>
      </c>
      <c r="V535">
        <v>0</v>
      </c>
      <c r="W535" s="9">
        <v>0.154</v>
      </c>
      <c r="X535" s="9">
        <v>0.214</v>
      </c>
      <c r="Y535" s="9">
        <v>0.192</v>
      </c>
      <c r="Z535" s="9">
        <v>0.40699999999999997</v>
      </c>
      <c r="AA535" s="9">
        <v>0.192</v>
      </c>
      <c r="AB535" t="str">
        <f>VLOOKUP($A535,Bat!$A$4:$A$1998,1,FALSE)</f>
        <v>1BBilly Taylor23</v>
      </c>
    </row>
    <row r="536" spans="1:28" x14ac:dyDescent="0.25">
      <c r="A536" t="str">
        <f t="shared" si="8"/>
        <v>1BKade Fontenot22</v>
      </c>
      <c r="B536">
        <v>7195</v>
      </c>
      <c r="C536">
        <v>1336</v>
      </c>
      <c r="D536" t="s">
        <v>1169</v>
      </c>
      <c r="E536" t="s">
        <v>1170</v>
      </c>
      <c r="F536">
        <v>0</v>
      </c>
      <c r="G536" s="10">
        <v>38839</v>
      </c>
      <c r="H536">
        <v>22</v>
      </c>
      <c r="I536" t="s">
        <v>94</v>
      </c>
      <c r="J536" t="s">
        <v>132</v>
      </c>
      <c r="K536">
        <v>167</v>
      </c>
      <c r="L536">
        <v>585</v>
      </c>
      <c r="M536">
        <v>49</v>
      </c>
      <c r="N536">
        <v>125</v>
      </c>
      <c r="O536">
        <v>23</v>
      </c>
      <c r="P536">
        <v>2</v>
      </c>
      <c r="Q536">
        <v>10</v>
      </c>
      <c r="R536">
        <v>47</v>
      </c>
      <c r="S536">
        <v>48</v>
      </c>
      <c r="T536">
        <v>170</v>
      </c>
      <c r="U536">
        <v>0</v>
      </c>
      <c r="V536">
        <v>1</v>
      </c>
      <c r="W536" s="9">
        <v>0.214</v>
      </c>
      <c r="X536" s="9">
        <v>0.28599999999999998</v>
      </c>
      <c r="Y536" s="9">
        <v>0.311</v>
      </c>
      <c r="Z536" s="9">
        <v>0.59699999999999998</v>
      </c>
      <c r="AA536" s="9">
        <v>0.27200000000000002</v>
      </c>
      <c r="AB536" t="str">
        <f>VLOOKUP($A536,Bat!$A$4:$A$1998,1,FALSE)</f>
        <v>1BKade Fontenot22</v>
      </c>
    </row>
    <row r="537" spans="1:28" x14ac:dyDescent="0.25">
      <c r="A537" t="str">
        <f t="shared" si="8"/>
        <v>1BPatrick Gill21</v>
      </c>
      <c r="B537">
        <v>7478</v>
      </c>
      <c r="C537">
        <v>1340</v>
      </c>
      <c r="D537" t="s">
        <v>496</v>
      </c>
      <c r="E537" t="s">
        <v>737</v>
      </c>
      <c r="F537">
        <v>0</v>
      </c>
      <c r="G537">
        <v>38931</v>
      </c>
      <c r="H537">
        <v>21</v>
      </c>
      <c r="I537" t="s">
        <v>94</v>
      </c>
      <c r="J537" t="s">
        <v>132</v>
      </c>
      <c r="K537">
        <v>25</v>
      </c>
      <c r="L537">
        <v>87</v>
      </c>
      <c r="M537">
        <v>10</v>
      </c>
      <c r="N537">
        <v>16</v>
      </c>
      <c r="O537">
        <v>5</v>
      </c>
      <c r="P537">
        <v>0</v>
      </c>
      <c r="Q537">
        <v>1</v>
      </c>
      <c r="R537">
        <v>5</v>
      </c>
      <c r="S537">
        <v>10</v>
      </c>
      <c r="T537">
        <v>20</v>
      </c>
      <c r="U537">
        <v>0</v>
      </c>
      <c r="V537">
        <v>0</v>
      </c>
      <c r="W537" s="9">
        <v>0.184</v>
      </c>
      <c r="X537" s="9">
        <v>0.27300000000000002</v>
      </c>
      <c r="Y537" s="9">
        <v>0.27600000000000002</v>
      </c>
      <c r="Z537" s="9">
        <v>0.54900000000000004</v>
      </c>
      <c r="AA537" s="9">
        <v>0.254</v>
      </c>
      <c r="AB537" t="str">
        <f>VLOOKUP($A537,Bat!$A$4:$A$1998,1,FALSE)</f>
        <v>1BPatrick Gill21</v>
      </c>
    </row>
    <row r="538" spans="1:28" x14ac:dyDescent="0.25">
      <c r="A538" t="str">
        <f t="shared" si="8"/>
        <v>1BThomas Teague24</v>
      </c>
      <c r="B538">
        <v>15325</v>
      </c>
      <c r="C538">
        <v>1341</v>
      </c>
      <c r="D538" t="s">
        <v>168</v>
      </c>
      <c r="E538" t="s">
        <v>756</v>
      </c>
      <c r="F538">
        <v>0</v>
      </c>
      <c r="G538">
        <v>37955</v>
      </c>
      <c r="H538">
        <v>24</v>
      </c>
      <c r="I538" t="s">
        <v>94</v>
      </c>
      <c r="J538" t="s">
        <v>132</v>
      </c>
      <c r="K538">
        <v>78</v>
      </c>
      <c r="L538">
        <v>255</v>
      </c>
      <c r="M538">
        <v>16</v>
      </c>
      <c r="N538">
        <v>45</v>
      </c>
      <c r="O538">
        <v>5</v>
      </c>
      <c r="P538">
        <v>0</v>
      </c>
      <c r="Q538">
        <v>5</v>
      </c>
      <c r="R538">
        <v>17</v>
      </c>
      <c r="S538">
        <v>21</v>
      </c>
      <c r="T538">
        <v>84</v>
      </c>
      <c r="U538">
        <v>0</v>
      </c>
      <c r="V538">
        <v>0</v>
      </c>
      <c r="W538" s="9">
        <v>0.17599999999999999</v>
      </c>
      <c r="X538" s="9">
        <v>0.24199999999999999</v>
      </c>
      <c r="Y538" s="9">
        <v>0.255</v>
      </c>
      <c r="Z538" s="9">
        <v>0.497</v>
      </c>
      <c r="AA538" s="9">
        <v>0.22700000000000001</v>
      </c>
      <c r="AB538" t="str">
        <f>VLOOKUP($A538,Bat!$A$4:$A$1998,1,FALSE)</f>
        <v>1BThomas Teague24</v>
      </c>
    </row>
    <row r="539" spans="1:28" x14ac:dyDescent="0.25">
      <c r="A539" t="str">
        <f t="shared" si="8"/>
        <v>C-Todd Moran22</v>
      </c>
      <c r="B539">
        <v>13232</v>
      </c>
      <c r="C539">
        <v>1342</v>
      </c>
      <c r="D539" t="s">
        <v>570</v>
      </c>
      <c r="E539" t="s">
        <v>1462</v>
      </c>
      <c r="F539">
        <v>0</v>
      </c>
      <c r="G539" s="10">
        <v>38729</v>
      </c>
      <c r="H539">
        <v>22</v>
      </c>
      <c r="I539" t="s">
        <v>93</v>
      </c>
      <c r="J539" t="s">
        <v>132</v>
      </c>
      <c r="K539">
        <v>152</v>
      </c>
      <c r="L539">
        <v>513</v>
      </c>
      <c r="M539">
        <v>59</v>
      </c>
      <c r="N539">
        <v>110</v>
      </c>
      <c r="O539">
        <v>12</v>
      </c>
      <c r="P539">
        <v>1</v>
      </c>
      <c r="Q539">
        <v>5</v>
      </c>
      <c r="R539">
        <v>58</v>
      </c>
      <c r="S539">
        <v>60</v>
      </c>
      <c r="T539">
        <v>159</v>
      </c>
      <c r="U539">
        <v>0</v>
      </c>
      <c r="V539">
        <v>0</v>
      </c>
      <c r="W539" s="9">
        <v>0.214</v>
      </c>
      <c r="X539" s="9">
        <v>0.29799999999999999</v>
      </c>
      <c r="Y539" s="9">
        <v>0.27100000000000002</v>
      </c>
      <c r="Z539" s="9">
        <v>0.56899999999999995</v>
      </c>
      <c r="AA539" s="9">
        <v>0.26200000000000001</v>
      </c>
      <c r="AB539" t="str">
        <f>VLOOKUP($A539,Bat!$A$4:$A$1998,1,FALSE)</f>
        <v>C-Todd Moran22</v>
      </c>
    </row>
    <row r="540" spans="1:28" x14ac:dyDescent="0.25">
      <c r="A540" t="str">
        <f t="shared" si="8"/>
        <v>LFDwight Blaeck23</v>
      </c>
      <c r="B540">
        <v>9753</v>
      </c>
      <c r="C540">
        <v>1344</v>
      </c>
      <c r="D540" t="s">
        <v>757</v>
      </c>
      <c r="E540" t="s">
        <v>1045</v>
      </c>
      <c r="F540">
        <v>0</v>
      </c>
      <c r="G540">
        <v>38384</v>
      </c>
      <c r="H540">
        <v>23</v>
      </c>
      <c r="I540" t="s">
        <v>55</v>
      </c>
      <c r="J540" t="s">
        <v>132</v>
      </c>
      <c r="K540">
        <v>57</v>
      </c>
      <c r="L540">
        <v>155</v>
      </c>
      <c r="M540">
        <v>10</v>
      </c>
      <c r="N540">
        <v>35</v>
      </c>
      <c r="O540">
        <v>4</v>
      </c>
      <c r="P540">
        <v>0</v>
      </c>
      <c r="Q540">
        <v>4</v>
      </c>
      <c r="R540">
        <v>13</v>
      </c>
      <c r="S540">
        <v>10</v>
      </c>
      <c r="T540">
        <v>55</v>
      </c>
      <c r="U540">
        <v>0</v>
      </c>
      <c r="V540">
        <v>0</v>
      </c>
      <c r="W540" s="9">
        <v>0.22600000000000001</v>
      </c>
      <c r="X540" s="9">
        <v>0.29399999999999998</v>
      </c>
      <c r="Y540" s="9">
        <v>0.32900000000000001</v>
      </c>
      <c r="Z540" s="9">
        <v>0.623</v>
      </c>
      <c r="AA540" s="9">
        <v>0.28199999999999997</v>
      </c>
      <c r="AB540" t="str">
        <f>VLOOKUP($A540,Bat!$A$4:$A$1998,1,FALSE)</f>
        <v>LFDwight Blaeck23</v>
      </c>
    </row>
    <row r="541" spans="1:28" x14ac:dyDescent="0.25">
      <c r="A541" t="str">
        <f t="shared" si="8"/>
        <v>3BTim Rush23</v>
      </c>
      <c r="B541">
        <v>10451</v>
      </c>
      <c r="C541">
        <v>1345</v>
      </c>
      <c r="D541" t="s">
        <v>163</v>
      </c>
      <c r="E541" t="s">
        <v>1614</v>
      </c>
      <c r="F541">
        <v>0</v>
      </c>
      <c r="G541" s="10">
        <v>38345</v>
      </c>
      <c r="H541">
        <v>23</v>
      </c>
      <c r="I541" t="s">
        <v>76</v>
      </c>
      <c r="J541" t="s">
        <v>43</v>
      </c>
      <c r="K541">
        <v>268</v>
      </c>
      <c r="L541">
        <v>952</v>
      </c>
      <c r="M541">
        <v>103</v>
      </c>
      <c r="N541">
        <v>257</v>
      </c>
      <c r="O541">
        <v>39</v>
      </c>
      <c r="P541">
        <v>2</v>
      </c>
      <c r="Q541">
        <v>8</v>
      </c>
      <c r="R541">
        <v>110</v>
      </c>
      <c r="S541">
        <v>56</v>
      </c>
      <c r="T541">
        <v>184</v>
      </c>
      <c r="U541">
        <v>2</v>
      </c>
      <c r="V541">
        <v>0</v>
      </c>
      <c r="W541" s="9">
        <v>0.27</v>
      </c>
      <c r="X541" s="9">
        <v>0.309</v>
      </c>
      <c r="Y541" s="9">
        <v>0.34</v>
      </c>
      <c r="Z541" s="9">
        <v>0.64900000000000002</v>
      </c>
      <c r="AA541" s="9">
        <v>0.28499999999999998</v>
      </c>
      <c r="AB541" t="str">
        <f>VLOOKUP($A541,Bat!$A$4:$A$1998,1,FALSE)</f>
        <v>3BTim Rush23</v>
      </c>
    </row>
    <row r="542" spans="1:28" x14ac:dyDescent="0.25">
      <c r="A542" t="str">
        <f t="shared" si="8"/>
        <v>C-Mike Payne21</v>
      </c>
      <c r="B542">
        <v>5769</v>
      </c>
      <c r="C542">
        <v>1346</v>
      </c>
      <c r="D542" t="s">
        <v>159</v>
      </c>
      <c r="E542" t="s">
        <v>831</v>
      </c>
      <c r="F542">
        <v>0</v>
      </c>
      <c r="G542">
        <v>39018</v>
      </c>
      <c r="H542">
        <v>21</v>
      </c>
      <c r="I542" t="s">
        <v>93</v>
      </c>
      <c r="J542" t="s">
        <v>132</v>
      </c>
      <c r="K542">
        <v>78</v>
      </c>
      <c r="L542">
        <v>203</v>
      </c>
      <c r="M542">
        <v>16</v>
      </c>
      <c r="N542">
        <v>36</v>
      </c>
      <c r="O542">
        <v>4</v>
      </c>
      <c r="P542">
        <v>0</v>
      </c>
      <c r="Q542">
        <v>4</v>
      </c>
      <c r="R542">
        <v>14</v>
      </c>
      <c r="S542">
        <v>14</v>
      </c>
      <c r="T542">
        <v>53</v>
      </c>
      <c r="U542">
        <v>0</v>
      </c>
      <c r="V542">
        <v>0</v>
      </c>
      <c r="W542" s="9">
        <v>0.17699999999999999</v>
      </c>
      <c r="X542" s="9">
        <v>0.23699999999999999</v>
      </c>
      <c r="Y542" s="9">
        <v>0.25600000000000001</v>
      </c>
      <c r="Z542" s="9">
        <v>0.49399999999999999</v>
      </c>
      <c r="AA542" s="9">
        <v>0.222</v>
      </c>
      <c r="AB542" t="str">
        <f>VLOOKUP($A542,Bat!$A$4:$A$1998,1,FALSE)</f>
        <v>C-Mike Payne21</v>
      </c>
    </row>
    <row r="543" spans="1:28" x14ac:dyDescent="0.25">
      <c r="A543" t="str">
        <f t="shared" si="8"/>
        <v>C-Michael Powers24</v>
      </c>
      <c r="B543">
        <v>2424</v>
      </c>
      <c r="C543">
        <v>1348</v>
      </c>
      <c r="D543" t="s">
        <v>143</v>
      </c>
      <c r="E543" t="s">
        <v>631</v>
      </c>
      <c r="F543">
        <v>0</v>
      </c>
      <c r="G543" s="10">
        <v>37793</v>
      </c>
      <c r="H543">
        <v>24</v>
      </c>
      <c r="I543" t="s">
        <v>93</v>
      </c>
      <c r="J543" t="s">
        <v>132</v>
      </c>
      <c r="K543">
        <v>157</v>
      </c>
      <c r="L543">
        <v>565</v>
      </c>
      <c r="M543">
        <v>52</v>
      </c>
      <c r="N543">
        <v>117</v>
      </c>
      <c r="O543">
        <v>17</v>
      </c>
      <c r="P543">
        <v>0</v>
      </c>
      <c r="Q543">
        <v>9</v>
      </c>
      <c r="R543">
        <v>57</v>
      </c>
      <c r="S543">
        <v>77</v>
      </c>
      <c r="T543">
        <v>147</v>
      </c>
      <c r="U543">
        <v>1</v>
      </c>
      <c r="V543">
        <v>0</v>
      </c>
      <c r="W543" s="9">
        <v>0.20699999999999999</v>
      </c>
      <c r="X543" s="9">
        <v>0.30499999999999999</v>
      </c>
      <c r="Y543" s="9">
        <v>0.28499999999999998</v>
      </c>
      <c r="Z543" s="9">
        <v>0.59</v>
      </c>
      <c r="AA543" s="9">
        <v>0.27500000000000002</v>
      </c>
      <c r="AB543" t="str">
        <f>VLOOKUP($A543,Bat!$A$4:$A$1998,1,FALSE)</f>
        <v>C-Michael Powers24</v>
      </c>
    </row>
    <row r="544" spans="1:28" x14ac:dyDescent="0.25">
      <c r="A544" t="str">
        <f t="shared" si="8"/>
        <v>C-Leslie Johnson22</v>
      </c>
      <c r="B544">
        <v>7810</v>
      </c>
      <c r="C544">
        <v>1349</v>
      </c>
      <c r="D544" t="s">
        <v>1286</v>
      </c>
      <c r="E544" t="s">
        <v>153</v>
      </c>
      <c r="F544">
        <v>0</v>
      </c>
      <c r="G544">
        <v>38592</v>
      </c>
      <c r="H544">
        <v>22</v>
      </c>
      <c r="I544" t="s">
        <v>93</v>
      </c>
      <c r="J544" t="s">
        <v>132</v>
      </c>
      <c r="K544">
        <v>145</v>
      </c>
      <c r="L544">
        <v>339</v>
      </c>
      <c r="M544">
        <v>30</v>
      </c>
      <c r="N544">
        <v>64</v>
      </c>
      <c r="O544">
        <v>9</v>
      </c>
      <c r="P544">
        <v>0</v>
      </c>
      <c r="Q544">
        <v>5</v>
      </c>
      <c r="R544">
        <v>25</v>
      </c>
      <c r="S544">
        <v>32</v>
      </c>
      <c r="T544">
        <v>104</v>
      </c>
      <c r="U544">
        <v>0</v>
      </c>
      <c r="V544">
        <v>0</v>
      </c>
      <c r="W544" s="9">
        <v>0.189</v>
      </c>
      <c r="X544" s="9">
        <v>0.26500000000000001</v>
      </c>
      <c r="Y544" s="9">
        <v>0.26</v>
      </c>
      <c r="Z544" s="9">
        <v>0.52400000000000002</v>
      </c>
      <c r="AA544" s="9">
        <v>0.24099999999999999</v>
      </c>
      <c r="AB544" t="str">
        <f>VLOOKUP($A544,Bat!$A$4:$A$1998,1,FALSE)</f>
        <v>C-Leslie Johnson22</v>
      </c>
    </row>
    <row r="545" spans="1:28" x14ac:dyDescent="0.25">
      <c r="A545" t="str">
        <f t="shared" si="8"/>
        <v>1BJames Billington21</v>
      </c>
      <c r="B545">
        <v>7464</v>
      </c>
      <c r="C545">
        <v>1350</v>
      </c>
      <c r="D545" t="s">
        <v>209</v>
      </c>
      <c r="E545" t="s">
        <v>1040</v>
      </c>
      <c r="F545">
        <v>0</v>
      </c>
      <c r="G545">
        <v>38951</v>
      </c>
      <c r="H545">
        <v>21</v>
      </c>
      <c r="I545" t="s">
        <v>94</v>
      </c>
      <c r="J545" t="s">
        <v>43</v>
      </c>
      <c r="W545" s="9">
        <v>0</v>
      </c>
      <c r="X545" s="9">
        <v>0</v>
      </c>
      <c r="Y545" s="9">
        <v>0</v>
      </c>
      <c r="Z545" s="9">
        <v>0</v>
      </c>
      <c r="AA545" s="9">
        <v>0</v>
      </c>
      <c r="AB545" t="str">
        <f>VLOOKUP($A545,Bat!$A$4:$A$1998,1,FALSE)</f>
        <v>1BJames Billington21</v>
      </c>
    </row>
    <row r="546" spans="1:28" x14ac:dyDescent="0.25">
      <c r="A546" t="str">
        <f t="shared" si="8"/>
        <v>C-Brandon McLaughlin24</v>
      </c>
      <c r="B546">
        <v>15328</v>
      </c>
      <c r="C546">
        <v>1351</v>
      </c>
      <c r="D546" t="s">
        <v>913</v>
      </c>
      <c r="E546" t="s">
        <v>1432</v>
      </c>
      <c r="F546">
        <v>0</v>
      </c>
      <c r="G546">
        <v>37941</v>
      </c>
      <c r="H546">
        <v>24</v>
      </c>
      <c r="I546" t="s">
        <v>93</v>
      </c>
      <c r="J546" t="s">
        <v>132</v>
      </c>
      <c r="K546">
        <v>41</v>
      </c>
      <c r="L546">
        <v>94</v>
      </c>
      <c r="M546">
        <v>5</v>
      </c>
      <c r="N546">
        <v>21</v>
      </c>
      <c r="O546">
        <v>4</v>
      </c>
      <c r="P546">
        <v>0</v>
      </c>
      <c r="Q546">
        <v>2</v>
      </c>
      <c r="R546">
        <v>11</v>
      </c>
      <c r="S546">
        <v>3</v>
      </c>
      <c r="T546">
        <v>31</v>
      </c>
      <c r="U546">
        <v>0</v>
      </c>
      <c r="V546">
        <v>0</v>
      </c>
      <c r="W546" s="9">
        <v>0.223</v>
      </c>
      <c r="X546" s="9">
        <v>0.26300000000000001</v>
      </c>
      <c r="Y546" s="9">
        <v>0.33</v>
      </c>
      <c r="Z546" s="9">
        <v>0.59199999999999997</v>
      </c>
      <c r="AA546" s="9">
        <v>0.26300000000000001</v>
      </c>
      <c r="AB546" t="str">
        <f>VLOOKUP($A546,Bat!$A$4:$A$1998,1,FALSE)</f>
        <v>C-Brandon McLaughlin24</v>
      </c>
    </row>
    <row r="547" spans="1:28" x14ac:dyDescent="0.25">
      <c r="A547" t="str">
        <f t="shared" si="8"/>
        <v>2BJúlio Rivera22</v>
      </c>
      <c r="B547">
        <v>11172</v>
      </c>
      <c r="C547">
        <v>1353</v>
      </c>
      <c r="D547" t="s">
        <v>261</v>
      </c>
      <c r="E547" t="s">
        <v>274</v>
      </c>
      <c r="F547">
        <v>0</v>
      </c>
      <c r="G547">
        <v>38857</v>
      </c>
      <c r="H547">
        <v>22</v>
      </c>
      <c r="I547" t="s">
        <v>78</v>
      </c>
      <c r="J547" t="s">
        <v>132</v>
      </c>
      <c r="K547">
        <v>118</v>
      </c>
      <c r="L547">
        <v>326</v>
      </c>
      <c r="M547">
        <v>26</v>
      </c>
      <c r="N547">
        <v>65</v>
      </c>
      <c r="O547">
        <v>5</v>
      </c>
      <c r="P547">
        <v>2</v>
      </c>
      <c r="Q547">
        <v>4</v>
      </c>
      <c r="R547">
        <v>26</v>
      </c>
      <c r="S547">
        <v>25</v>
      </c>
      <c r="T547">
        <v>93</v>
      </c>
      <c r="U547">
        <v>0</v>
      </c>
      <c r="V547">
        <v>1</v>
      </c>
      <c r="W547" s="9">
        <v>0.19900000000000001</v>
      </c>
      <c r="X547" s="9">
        <v>0.26500000000000001</v>
      </c>
      <c r="Y547" s="9">
        <v>0.26400000000000001</v>
      </c>
      <c r="Z547" s="9">
        <v>0.52900000000000003</v>
      </c>
      <c r="AA547" s="9">
        <v>0.23899999999999999</v>
      </c>
      <c r="AB547" t="str">
        <f>VLOOKUP($A547,Bat!$A$4:$A$1998,1,FALSE)</f>
        <v>2BJúlio Rivera22</v>
      </c>
    </row>
    <row r="548" spans="1:28" x14ac:dyDescent="0.25">
      <c r="A548" t="str">
        <f t="shared" si="8"/>
        <v>C-Ray Nicholson23</v>
      </c>
      <c r="B548">
        <v>15238</v>
      </c>
      <c r="C548">
        <v>1354</v>
      </c>
      <c r="D548" t="s">
        <v>439</v>
      </c>
      <c r="E548" t="s">
        <v>724</v>
      </c>
      <c r="F548">
        <v>0</v>
      </c>
      <c r="G548">
        <v>38274</v>
      </c>
      <c r="H548">
        <v>23</v>
      </c>
      <c r="I548" t="s">
        <v>93</v>
      </c>
      <c r="J548" t="s">
        <v>132</v>
      </c>
      <c r="K548">
        <v>83</v>
      </c>
      <c r="L548">
        <v>205</v>
      </c>
      <c r="M548">
        <v>26</v>
      </c>
      <c r="N548">
        <v>45</v>
      </c>
      <c r="O548">
        <v>7</v>
      </c>
      <c r="P548">
        <v>0</v>
      </c>
      <c r="Q548">
        <v>10</v>
      </c>
      <c r="R548">
        <v>33</v>
      </c>
      <c r="S548">
        <v>20</v>
      </c>
      <c r="T548">
        <v>58</v>
      </c>
      <c r="U548">
        <v>0</v>
      </c>
      <c r="V548">
        <v>0</v>
      </c>
      <c r="W548" s="9">
        <v>0.22</v>
      </c>
      <c r="X548" s="9">
        <v>0.29399999999999998</v>
      </c>
      <c r="Y548" s="9">
        <v>0.4</v>
      </c>
      <c r="Z548" s="9">
        <v>0.69399999999999995</v>
      </c>
      <c r="AA548" s="9">
        <v>0.29899999999999999</v>
      </c>
      <c r="AB548" t="str">
        <f>VLOOKUP($A548,Bat!$A$4:$A$1998,1,FALSE)</f>
        <v>C-Ray Nicholson23</v>
      </c>
    </row>
    <row r="549" spans="1:28" x14ac:dyDescent="0.25">
      <c r="A549" t="str">
        <f t="shared" si="8"/>
        <v>1BAl Pitts23</v>
      </c>
      <c r="B549">
        <v>10296</v>
      </c>
      <c r="C549">
        <v>1356</v>
      </c>
      <c r="D549" t="s">
        <v>650</v>
      </c>
      <c r="E549" t="s">
        <v>1558</v>
      </c>
      <c r="F549">
        <v>0</v>
      </c>
      <c r="G549">
        <v>38255</v>
      </c>
      <c r="H549">
        <v>23</v>
      </c>
      <c r="I549" t="s">
        <v>94</v>
      </c>
      <c r="J549" t="s">
        <v>132</v>
      </c>
      <c r="K549">
        <v>40</v>
      </c>
      <c r="L549">
        <v>117</v>
      </c>
      <c r="M549">
        <v>19</v>
      </c>
      <c r="N549">
        <v>27</v>
      </c>
      <c r="O549">
        <v>6</v>
      </c>
      <c r="P549">
        <v>0</v>
      </c>
      <c r="Q549">
        <v>4</v>
      </c>
      <c r="R549">
        <v>22</v>
      </c>
      <c r="S549">
        <v>5</v>
      </c>
      <c r="T549">
        <v>24</v>
      </c>
      <c r="U549">
        <v>0</v>
      </c>
      <c r="V549">
        <v>0</v>
      </c>
      <c r="W549" s="9">
        <v>0.23100000000000001</v>
      </c>
      <c r="X549" s="9">
        <v>0.27600000000000002</v>
      </c>
      <c r="Y549" s="9">
        <v>0.38500000000000001</v>
      </c>
      <c r="Z549" s="9">
        <v>0.66</v>
      </c>
      <c r="AA549" s="9">
        <v>0.28699999999999998</v>
      </c>
      <c r="AB549" t="str">
        <f>VLOOKUP($A549,Bat!$A$4:$A$1998,1,FALSE)</f>
        <v>1BAl Pitts23</v>
      </c>
    </row>
    <row r="550" spans="1:28" x14ac:dyDescent="0.25">
      <c r="A550" t="str">
        <f t="shared" si="8"/>
        <v>C-Bryan Collins21</v>
      </c>
      <c r="B550">
        <v>1934</v>
      </c>
      <c r="C550">
        <v>1359</v>
      </c>
      <c r="D550" t="s">
        <v>373</v>
      </c>
      <c r="E550" t="s">
        <v>1098</v>
      </c>
      <c r="F550">
        <v>0</v>
      </c>
      <c r="G550">
        <v>38873</v>
      </c>
      <c r="H550">
        <v>21</v>
      </c>
      <c r="I550" t="s">
        <v>93</v>
      </c>
      <c r="J550" t="s">
        <v>132</v>
      </c>
      <c r="K550">
        <v>54</v>
      </c>
      <c r="L550">
        <v>86</v>
      </c>
      <c r="M550">
        <v>9</v>
      </c>
      <c r="N550">
        <v>22</v>
      </c>
      <c r="O550">
        <v>4</v>
      </c>
      <c r="P550">
        <v>0</v>
      </c>
      <c r="Q550">
        <v>3</v>
      </c>
      <c r="R550">
        <v>14</v>
      </c>
      <c r="S550">
        <v>12</v>
      </c>
      <c r="T550">
        <v>28</v>
      </c>
      <c r="U550">
        <v>0</v>
      </c>
      <c r="V550">
        <v>0</v>
      </c>
      <c r="W550" s="9">
        <v>0.25600000000000001</v>
      </c>
      <c r="X550" s="9">
        <v>0.34</v>
      </c>
      <c r="Y550" s="9">
        <v>0.40699999999999997</v>
      </c>
      <c r="Z550" s="9">
        <v>0.747</v>
      </c>
      <c r="AA550" s="9">
        <v>0.33</v>
      </c>
      <c r="AB550" t="str">
        <f>VLOOKUP($A550,Bat!$A$4:$A$1998,1,FALSE)</f>
        <v>C-Bryan Collins21</v>
      </c>
    </row>
    <row r="551" spans="1:28" x14ac:dyDescent="0.25">
      <c r="A551" t="str">
        <f t="shared" si="8"/>
        <v>C-Jorge Vigil21</v>
      </c>
      <c r="B551">
        <v>7713</v>
      </c>
      <c r="C551">
        <v>1360</v>
      </c>
      <c r="D551" t="s">
        <v>137</v>
      </c>
      <c r="E551" t="s">
        <v>1719</v>
      </c>
      <c r="F551">
        <v>2400000</v>
      </c>
      <c r="G551">
        <v>39097</v>
      </c>
      <c r="H551">
        <v>21</v>
      </c>
      <c r="I551" t="s">
        <v>93</v>
      </c>
      <c r="J551" t="s">
        <v>132</v>
      </c>
      <c r="K551">
        <v>46</v>
      </c>
      <c r="L551">
        <v>179</v>
      </c>
      <c r="M551">
        <v>15</v>
      </c>
      <c r="N551">
        <v>39</v>
      </c>
      <c r="O551">
        <v>7</v>
      </c>
      <c r="P551">
        <v>0</v>
      </c>
      <c r="Q551">
        <v>3</v>
      </c>
      <c r="R551">
        <v>15</v>
      </c>
      <c r="S551">
        <v>5</v>
      </c>
      <c r="T551">
        <v>40</v>
      </c>
      <c r="U551">
        <v>0</v>
      </c>
      <c r="V551">
        <v>0</v>
      </c>
      <c r="W551" s="9">
        <v>0.218</v>
      </c>
      <c r="X551" s="9">
        <v>0.23899999999999999</v>
      </c>
      <c r="Y551" s="9">
        <v>0.307</v>
      </c>
      <c r="Z551" s="9">
        <v>0.54700000000000004</v>
      </c>
      <c r="AA551" s="9">
        <v>0.23899999999999999</v>
      </c>
      <c r="AB551" t="str">
        <f>VLOOKUP($A551,Bat!$A$4:$A$1998,1,FALSE)</f>
        <v>C-Jorge Vigil21</v>
      </c>
    </row>
    <row r="552" spans="1:28" x14ac:dyDescent="0.25">
      <c r="A552" t="str">
        <f t="shared" si="8"/>
        <v>CFJavier Gámez24</v>
      </c>
      <c r="B552">
        <v>12967</v>
      </c>
      <c r="C552">
        <v>1364</v>
      </c>
      <c r="D552" t="s">
        <v>182</v>
      </c>
      <c r="E552" t="s">
        <v>1185</v>
      </c>
      <c r="F552">
        <v>0</v>
      </c>
      <c r="G552">
        <v>37977</v>
      </c>
      <c r="H552">
        <v>24</v>
      </c>
      <c r="I552" t="s">
        <v>81</v>
      </c>
      <c r="J552" t="s">
        <v>132</v>
      </c>
      <c r="K552">
        <v>54</v>
      </c>
      <c r="L552">
        <v>139</v>
      </c>
      <c r="M552">
        <v>9</v>
      </c>
      <c r="N552">
        <v>24</v>
      </c>
      <c r="O552">
        <v>2</v>
      </c>
      <c r="P552">
        <v>3</v>
      </c>
      <c r="Q552">
        <v>0</v>
      </c>
      <c r="R552">
        <v>7</v>
      </c>
      <c r="S552">
        <v>3</v>
      </c>
      <c r="T552">
        <v>38</v>
      </c>
      <c r="U552">
        <v>3</v>
      </c>
      <c r="V552">
        <v>2</v>
      </c>
      <c r="W552" s="9">
        <v>0.17299999999999999</v>
      </c>
      <c r="X552" s="9">
        <v>0.19600000000000001</v>
      </c>
      <c r="Y552" s="9">
        <v>0.23</v>
      </c>
      <c r="Z552" s="9">
        <v>0.42599999999999999</v>
      </c>
      <c r="AA552" s="9">
        <v>0.185</v>
      </c>
      <c r="AB552" t="str">
        <f>VLOOKUP($A552,Bat!$A$4:$A$1998,1,FALSE)</f>
        <v>CFJavier Gámez24</v>
      </c>
    </row>
    <row r="553" spans="1:28" x14ac:dyDescent="0.25">
      <c r="A553" t="str">
        <f t="shared" si="8"/>
        <v>1BNelson Gonzáles22</v>
      </c>
      <c r="B553">
        <v>11471</v>
      </c>
      <c r="C553">
        <v>1365</v>
      </c>
      <c r="D553" t="s">
        <v>141</v>
      </c>
      <c r="E553" t="s">
        <v>490</v>
      </c>
      <c r="F553">
        <v>0</v>
      </c>
      <c r="G553">
        <v>38749</v>
      </c>
      <c r="H553">
        <v>22</v>
      </c>
      <c r="I553" t="s">
        <v>94</v>
      </c>
      <c r="J553" t="s">
        <v>132</v>
      </c>
      <c r="K553">
        <v>47</v>
      </c>
      <c r="L553">
        <v>160</v>
      </c>
      <c r="M553">
        <v>16</v>
      </c>
      <c r="N553">
        <v>39</v>
      </c>
      <c r="O553">
        <v>4</v>
      </c>
      <c r="P553">
        <v>0</v>
      </c>
      <c r="Q553">
        <v>4</v>
      </c>
      <c r="R553">
        <v>15</v>
      </c>
      <c r="S553">
        <v>6</v>
      </c>
      <c r="T553">
        <v>42</v>
      </c>
      <c r="U553">
        <v>1</v>
      </c>
      <c r="V553">
        <v>0</v>
      </c>
      <c r="W553" s="9">
        <v>0.24399999999999999</v>
      </c>
      <c r="X553" s="9">
        <v>0.27400000000000002</v>
      </c>
      <c r="Y553" s="9">
        <v>0.34399999999999997</v>
      </c>
      <c r="Z553" s="9">
        <v>0.61799999999999999</v>
      </c>
      <c r="AA553" s="9">
        <v>0.26600000000000001</v>
      </c>
      <c r="AB553" t="str">
        <f>VLOOKUP($A553,Bat!$A$4:$A$1998,1,FALSE)</f>
        <v>1BNelson Gonzáles22</v>
      </c>
    </row>
    <row r="554" spans="1:28" x14ac:dyDescent="0.25">
      <c r="A554" t="str">
        <f t="shared" si="8"/>
        <v>RFShigekazu Matsumoto24</v>
      </c>
      <c r="B554">
        <v>9276</v>
      </c>
      <c r="C554">
        <v>1366</v>
      </c>
      <c r="D554" t="s">
        <v>1410</v>
      </c>
      <c r="E554" t="s">
        <v>810</v>
      </c>
      <c r="F554">
        <v>0</v>
      </c>
      <c r="G554">
        <v>37887</v>
      </c>
      <c r="H554">
        <v>24</v>
      </c>
      <c r="I554" t="s">
        <v>73</v>
      </c>
      <c r="J554" t="s">
        <v>132</v>
      </c>
      <c r="K554">
        <v>68</v>
      </c>
      <c r="L554">
        <v>167</v>
      </c>
      <c r="M554">
        <v>22</v>
      </c>
      <c r="N554">
        <v>46</v>
      </c>
      <c r="O554">
        <v>6</v>
      </c>
      <c r="P554">
        <v>0</v>
      </c>
      <c r="Q554">
        <v>2</v>
      </c>
      <c r="R554">
        <v>19</v>
      </c>
      <c r="S554">
        <v>10</v>
      </c>
      <c r="T554">
        <v>38</v>
      </c>
      <c r="U554">
        <v>0</v>
      </c>
      <c r="V554">
        <v>0</v>
      </c>
      <c r="W554" s="9">
        <v>0.27500000000000002</v>
      </c>
      <c r="X554" s="9">
        <v>0.32</v>
      </c>
      <c r="Y554" s="9">
        <v>0.34699999999999998</v>
      </c>
      <c r="Z554" s="9">
        <v>0.66700000000000004</v>
      </c>
      <c r="AA554" s="9">
        <v>0.30099999999999999</v>
      </c>
      <c r="AB554" t="str">
        <f>VLOOKUP($A554,Bat!$A$4:$A$1998,1,FALSE)</f>
        <v>RFShigekazu Matsumoto24</v>
      </c>
    </row>
    <row r="555" spans="1:28" x14ac:dyDescent="0.25">
      <c r="A555" t="str">
        <f t="shared" si="8"/>
        <v>3BRyan Shannon21</v>
      </c>
      <c r="B555">
        <v>9116</v>
      </c>
      <c r="C555">
        <v>1367</v>
      </c>
      <c r="D555" t="s">
        <v>190</v>
      </c>
      <c r="E555" t="s">
        <v>1460</v>
      </c>
      <c r="F555">
        <v>0</v>
      </c>
      <c r="G555" s="10">
        <v>39181</v>
      </c>
      <c r="H555">
        <v>21</v>
      </c>
      <c r="I555" t="s">
        <v>76</v>
      </c>
      <c r="J555" t="s">
        <v>132</v>
      </c>
      <c r="K555">
        <v>162</v>
      </c>
      <c r="L555">
        <v>492</v>
      </c>
      <c r="M555">
        <v>43</v>
      </c>
      <c r="N555">
        <v>101</v>
      </c>
      <c r="O555">
        <v>19</v>
      </c>
      <c r="P555">
        <v>0</v>
      </c>
      <c r="Q555">
        <v>15</v>
      </c>
      <c r="R555">
        <v>52</v>
      </c>
      <c r="S555">
        <v>62</v>
      </c>
      <c r="T555">
        <v>149</v>
      </c>
      <c r="U555">
        <v>0</v>
      </c>
      <c r="V555">
        <v>0</v>
      </c>
      <c r="W555" s="9">
        <v>0.20499999999999999</v>
      </c>
      <c r="X555" s="9">
        <v>0.29899999999999999</v>
      </c>
      <c r="Y555" s="9">
        <v>0.33500000000000002</v>
      </c>
      <c r="Z555" s="9">
        <v>0.63500000000000001</v>
      </c>
      <c r="AA555" s="9">
        <v>0.28299999999999997</v>
      </c>
      <c r="AB555" t="str">
        <f>VLOOKUP($A555,Bat!$A$4:$A$1998,1,FALSE)</f>
        <v>3BRyan Shannon21</v>
      </c>
    </row>
    <row r="556" spans="1:28" x14ac:dyDescent="0.25">
      <c r="A556" t="str">
        <f t="shared" si="8"/>
        <v>CFFujio Ono24</v>
      </c>
      <c r="B556">
        <v>4983</v>
      </c>
      <c r="C556">
        <v>1368</v>
      </c>
      <c r="D556" t="s">
        <v>1522</v>
      </c>
      <c r="E556" t="s">
        <v>858</v>
      </c>
      <c r="F556">
        <v>0</v>
      </c>
      <c r="G556">
        <v>37957</v>
      </c>
      <c r="H556">
        <v>24</v>
      </c>
      <c r="I556" t="s">
        <v>81</v>
      </c>
      <c r="J556" t="s">
        <v>132</v>
      </c>
      <c r="K556">
        <v>126</v>
      </c>
      <c r="L556">
        <v>329</v>
      </c>
      <c r="M556">
        <v>48</v>
      </c>
      <c r="N556">
        <v>80</v>
      </c>
      <c r="O556">
        <v>8</v>
      </c>
      <c r="P556">
        <v>2</v>
      </c>
      <c r="Q556">
        <v>6</v>
      </c>
      <c r="R556">
        <v>43</v>
      </c>
      <c r="S556">
        <v>20</v>
      </c>
      <c r="T556">
        <v>79</v>
      </c>
      <c r="U556">
        <v>11</v>
      </c>
      <c r="V556">
        <v>3</v>
      </c>
      <c r="W556" s="9">
        <v>0.24299999999999999</v>
      </c>
      <c r="X556" s="9">
        <v>0.28499999999999998</v>
      </c>
      <c r="Y556" s="9">
        <v>0.33400000000000002</v>
      </c>
      <c r="Z556" s="9">
        <v>0.61899999999999999</v>
      </c>
      <c r="AA556" s="9">
        <v>0.27600000000000002</v>
      </c>
      <c r="AB556" t="str">
        <f>VLOOKUP($A556,Bat!$A$4:$A$1998,1,FALSE)</f>
        <v>CFFujio Ono24</v>
      </c>
    </row>
    <row r="557" spans="1:28" x14ac:dyDescent="0.25">
      <c r="A557" t="str">
        <f t="shared" si="8"/>
        <v>3BBart Thyssen24</v>
      </c>
      <c r="B557">
        <v>4889</v>
      </c>
      <c r="C557">
        <v>1370</v>
      </c>
      <c r="D557" t="s">
        <v>667</v>
      </c>
      <c r="E557" t="s">
        <v>1692</v>
      </c>
      <c r="F557">
        <v>0</v>
      </c>
      <c r="G557">
        <v>37802</v>
      </c>
      <c r="H557">
        <v>24</v>
      </c>
      <c r="I557" t="s">
        <v>76</v>
      </c>
      <c r="J557" t="s">
        <v>132</v>
      </c>
      <c r="K557">
        <v>128</v>
      </c>
      <c r="L557">
        <v>333</v>
      </c>
      <c r="M557">
        <v>42</v>
      </c>
      <c r="N557">
        <v>68</v>
      </c>
      <c r="O557">
        <v>11</v>
      </c>
      <c r="P557">
        <v>2</v>
      </c>
      <c r="Q557">
        <v>4</v>
      </c>
      <c r="R557">
        <v>38</v>
      </c>
      <c r="S557">
        <v>8</v>
      </c>
      <c r="T557">
        <v>81</v>
      </c>
      <c r="U557">
        <v>10</v>
      </c>
      <c r="V557">
        <v>2</v>
      </c>
      <c r="W557" s="9">
        <v>0.20399999999999999</v>
      </c>
      <c r="X557" s="9">
        <v>0.22500000000000001</v>
      </c>
      <c r="Y557" s="9">
        <v>0.28499999999999998</v>
      </c>
      <c r="Z557" s="9">
        <v>0.51100000000000001</v>
      </c>
      <c r="AA557" s="9">
        <v>0.22500000000000001</v>
      </c>
      <c r="AB557" t="str">
        <f>VLOOKUP($A557,Bat!$A$4:$A$1998,1,FALSE)</f>
        <v>3BBart Thyssen24</v>
      </c>
    </row>
    <row r="558" spans="1:28" x14ac:dyDescent="0.25">
      <c r="A558" t="str">
        <f t="shared" si="8"/>
        <v>C-Joe Morrison23</v>
      </c>
      <c r="B558">
        <v>15218</v>
      </c>
      <c r="C558">
        <v>1371</v>
      </c>
      <c r="D558" t="s">
        <v>208</v>
      </c>
      <c r="E558" t="s">
        <v>556</v>
      </c>
      <c r="F558">
        <v>0</v>
      </c>
      <c r="G558">
        <v>38207</v>
      </c>
      <c r="H558">
        <v>23</v>
      </c>
      <c r="I558" t="s">
        <v>93</v>
      </c>
      <c r="J558" t="s">
        <v>132</v>
      </c>
      <c r="K558">
        <v>83</v>
      </c>
      <c r="L558">
        <v>192</v>
      </c>
      <c r="M558">
        <v>14</v>
      </c>
      <c r="N558">
        <v>32</v>
      </c>
      <c r="O558">
        <v>8</v>
      </c>
      <c r="P558">
        <v>1</v>
      </c>
      <c r="Q558">
        <v>3</v>
      </c>
      <c r="R558">
        <v>12</v>
      </c>
      <c r="S558">
        <v>16</v>
      </c>
      <c r="T558">
        <v>67</v>
      </c>
      <c r="U558">
        <v>0</v>
      </c>
      <c r="V558">
        <v>0</v>
      </c>
      <c r="W558" s="9">
        <v>0.16700000000000001</v>
      </c>
      <c r="X558" s="9">
        <v>0.23</v>
      </c>
      <c r="Y558" s="9">
        <v>0.26600000000000001</v>
      </c>
      <c r="Z558" s="9">
        <v>0.495</v>
      </c>
      <c r="AA558" s="9">
        <v>0.22</v>
      </c>
      <c r="AB558" t="str">
        <f>VLOOKUP($A558,Bat!$A$4:$A$1998,1,FALSE)</f>
        <v>C-Joe Morrison23</v>
      </c>
    </row>
    <row r="559" spans="1:28" x14ac:dyDescent="0.25">
      <c r="A559" t="str">
        <f t="shared" si="8"/>
        <v>C-Rudy Stephens23</v>
      </c>
      <c r="B559">
        <v>10504</v>
      </c>
      <c r="C559">
        <v>1372</v>
      </c>
      <c r="D559" t="s">
        <v>1664</v>
      </c>
      <c r="E559" t="s">
        <v>1665</v>
      </c>
      <c r="F559">
        <v>0</v>
      </c>
      <c r="G559" s="10">
        <v>38465</v>
      </c>
      <c r="H559">
        <v>23</v>
      </c>
      <c r="I559" t="s">
        <v>93</v>
      </c>
      <c r="J559" t="s">
        <v>132</v>
      </c>
      <c r="K559">
        <v>230</v>
      </c>
      <c r="L559">
        <v>853</v>
      </c>
      <c r="M559">
        <v>115</v>
      </c>
      <c r="N559">
        <v>229</v>
      </c>
      <c r="O559">
        <v>52</v>
      </c>
      <c r="P559">
        <v>4</v>
      </c>
      <c r="Q559">
        <v>24</v>
      </c>
      <c r="R559">
        <v>117</v>
      </c>
      <c r="S559">
        <v>67</v>
      </c>
      <c r="T559">
        <v>207</v>
      </c>
      <c r="U559">
        <v>0</v>
      </c>
      <c r="V559">
        <v>0</v>
      </c>
      <c r="W559" s="9">
        <v>0.26900000000000002</v>
      </c>
      <c r="X559" s="9">
        <v>0.32600000000000001</v>
      </c>
      <c r="Y559" s="9">
        <v>0.42299999999999999</v>
      </c>
      <c r="Z559" s="9">
        <v>0.749</v>
      </c>
      <c r="AA559" s="9">
        <v>0.32500000000000001</v>
      </c>
      <c r="AB559" t="str">
        <f>VLOOKUP($A559,Bat!$A$4:$A$1998,1,FALSE)</f>
        <v>C-Rudy Stephens23</v>
      </c>
    </row>
    <row r="560" spans="1:28" x14ac:dyDescent="0.25">
      <c r="A560" t="str">
        <f t="shared" si="8"/>
        <v>1BJean-Charles Grenier24</v>
      </c>
      <c r="B560">
        <v>4940</v>
      </c>
      <c r="C560">
        <v>1373</v>
      </c>
      <c r="D560" t="s">
        <v>1210</v>
      </c>
      <c r="E560" t="s">
        <v>1211</v>
      </c>
      <c r="F560">
        <v>0</v>
      </c>
      <c r="G560">
        <v>37801</v>
      </c>
      <c r="H560">
        <v>24</v>
      </c>
      <c r="I560" t="s">
        <v>94</v>
      </c>
      <c r="J560" t="s">
        <v>132</v>
      </c>
      <c r="K560">
        <v>53</v>
      </c>
      <c r="L560">
        <v>93</v>
      </c>
      <c r="M560">
        <v>15</v>
      </c>
      <c r="N560">
        <v>19</v>
      </c>
      <c r="O560">
        <v>9</v>
      </c>
      <c r="P560">
        <v>0</v>
      </c>
      <c r="Q560">
        <v>1</v>
      </c>
      <c r="R560">
        <v>10</v>
      </c>
      <c r="S560">
        <v>2</v>
      </c>
      <c r="T560">
        <v>27</v>
      </c>
      <c r="U560">
        <v>2</v>
      </c>
      <c r="V560">
        <v>1</v>
      </c>
      <c r="W560" s="9">
        <v>0.20399999999999999</v>
      </c>
      <c r="X560" s="9">
        <v>0.23699999999999999</v>
      </c>
      <c r="Y560" s="9">
        <v>0.33300000000000002</v>
      </c>
      <c r="Z560" s="9">
        <v>0.56999999999999995</v>
      </c>
      <c r="AA560" s="9">
        <v>0.24099999999999999</v>
      </c>
      <c r="AB560" t="str">
        <f>VLOOKUP($A560,Bat!$A$4:$A$1998,1,FALSE)</f>
        <v>1BJean-Charles Grenier24</v>
      </c>
    </row>
    <row r="561" spans="1:28" x14ac:dyDescent="0.25">
      <c r="A561" t="str">
        <f t="shared" si="8"/>
        <v>C-Jim Campbell23</v>
      </c>
      <c r="B561">
        <v>10426</v>
      </c>
      <c r="C561">
        <v>1374</v>
      </c>
      <c r="D561" t="s">
        <v>279</v>
      </c>
      <c r="E561" t="s">
        <v>634</v>
      </c>
      <c r="F561">
        <v>0</v>
      </c>
      <c r="G561" s="10">
        <v>38379</v>
      </c>
      <c r="H561">
        <v>23</v>
      </c>
      <c r="I561" t="s">
        <v>93</v>
      </c>
      <c r="J561" t="s">
        <v>132</v>
      </c>
      <c r="K561">
        <v>251</v>
      </c>
      <c r="L561">
        <v>967</v>
      </c>
      <c r="M561">
        <v>109</v>
      </c>
      <c r="N561">
        <v>251</v>
      </c>
      <c r="O561">
        <v>37</v>
      </c>
      <c r="P561">
        <v>1</v>
      </c>
      <c r="Q561">
        <v>16</v>
      </c>
      <c r="R561">
        <v>104</v>
      </c>
      <c r="S561">
        <v>56</v>
      </c>
      <c r="T561">
        <v>201</v>
      </c>
      <c r="U561">
        <v>0</v>
      </c>
      <c r="V561">
        <v>0</v>
      </c>
      <c r="W561" s="9">
        <v>0.26</v>
      </c>
      <c r="X561" s="9">
        <v>0.31</v>
      </c>
      <c r="Y561" s="9">
        <v>0.34899999999999998</v>
      </c>
      <c r="Z561" s="9">
        <v>0.65900000000000003</v>
      </c>
      <c r="AA561" s="9">
        <v>0.29399999999999998</v>
      </c>
      <c r="AB561" t="str">
        <f>VLOOKUP($A561,Bat!$A$4:$A$1998,1,FALSE)</f>
        <v>C-Jim Campbell23</v>
      </c>
    </row>
    <row r="562" spans="1:28" x14ac:dyDescent="0.25">
      <c r="A562" t="str">
        <f t="shared" si="8"/>
        <v>SSManuel Ramos24</v>
      </c>
      <c r="B562">
        <v>14485</v>
      </c>
      <c r="C562">
        <v>1375</v>
      </c>
      <c r="D562" t="s">
        <v>158</v>
      </c>
      <c r="E562" t="s">
        <v>207</v>
      </c>
      <c r="F562">
        <v>0</v>
      </c>
      <c r="G562" s="10">
        <v>37965</v>
      </c>
      <c r="H562">
        <v>24</v>
      </c>
      <c r="I562" t="s">
        <v>79</v>
      </c>
      <c r="J562" t="s">
        <v>132</v>
      </c>
      <c r="K562">
        <v>189</v>
      </c>
      <c r="L562">
        <v>619</v>
      </c>
      <c r="M562">
        <v>50</v>
      </c>
      <c r="N562">
        <v>127</v>
      </c>
      <c r="O562">
        <v>25</v>
      </c>
      <c r="P562">
        <v>2</v>
      </c>
      <c r="Q562">
        <v>2</v>
      </c>
      <c r="R562">
        <v>38</v>
      </c>
      <c r="S562">
        <v>52</v>
      </c>
      <c r="T562">
        <v>142</v>
      </c>
      <c r="U562">
        <v>8</v>
      </c>
      <c r="V562">
        <v>5</v>
      </c>
      <c r="W562" s="9">
        <v>0.20499999999999999</v>
      </c>
      <c r="X562" s="9">
        <v>0.27900000000000003</v>
      </c>
      <c r="Y562" s="9">
        <v>0.26200000000000001</v>
      </c>
      <c r="Z562" s="9">
        <v>0.54</v>
      </c>
      <c r="AA562" s="9">
        <v>0.249</v>
      </c>
      <c r="AB562" t="str">
        <f>VLOOKUP($A562,Bat!$A$4:$A$1998,1,FALSE)</f>
        <v>SSManuel Ramos24</v>
      </c>
    </row>
    <row r="563" spans="1:28" x14ac:dyDescent="0.25">
      <c r="A563" t="str">
        <f t="shared" si="8"/>
        <v>1BKiyoemon Watanabe24</v>
      </c>
      <c r="B563">
        <v>9382</v>
      </c>
      <c r="C563">
        <v>1376</v>
      </c>
      <c r="D563" t="s">
        <v>1683</v>
      </c>
      <c r="E563" t="s">
        <v>681</v>
      </c>
      <c r="F563">
        <v>0</v>
      </c>
      <c r="G563" s="10">
        <v>37819</v>
      </c>
      <c r="H563">
        <v>24</v>
      </c>
      <c r="I563" t="s">
        <v>94</v>
      </c>
      <c r="J563" t="s">
        <v>132</v>
      </c>
      <c r="K563">
        <v>242</v>
      </c>
      <c r="L563">
        <v>626</v>
      </c>
      <c r="M563">
        <v>66</v>
      </c>
      <c r="N563">
        <v>147</v>
      </c>
      <c r="O563">
        <v>22</v>
      </c>
      <c r="P563">
        <v>1</v>
      </c>
      <c r="Q563">
        <v>5</v>
      </c>
      <c r="R563">
        <v>73</v>
      </c>
      <c r="S563">
        <v>43</v>
      </c>
      <c r="T563">
        <v>163</v>
      </c>
      <c r="U563">
        <v>2</v>
      </c>
      <c r="V563">
        <v>2</v>
      </c>
      <c r="W563" s="9">
        <v>0.23499999999999999</v>
      </c>
      <c r="X563" s="9">
        <v>0.28399999999999997</v>
      </c>
      <c r="Y563" s="9">
        <v>0.29699999999999999</v>
      </c>
      <c r="Z563" s="9">
        <v>0.58099999999999996</v>
      </c>
      <c r="AA563" s="9">
        <v>0.26</v>
      </c>
      <c r="AB563" t="str">
        <f>VLOOKUP($A563,Bat!$A$4:$A$1998,1,FALSE)</f>
        <v>1BKiyoemon Watanabe24</v>
      </c>
    </row>
    <row r="564" spans="1:28" x14ac:dyDescent="0.25">
      <c r="A564" t="str">
        <f t="shared" si="8"/>
        <v>C-Gary Jones18</v>
      </c>
      <c r="B564">
        <v>1870</v>
      </c>
      <c r="C564">
        <v>1377</v>
      </c>
      <c r="D564" t="s">
        <v>433</v>
      </c>
      <c r="E564" t="s">
        <v>230</v>
      </c>
      <c r="F564">
        <v>2000000</v>
      </c>
      <c r="G564">
        <v>40223</v>
      </c>
      <c r="H564">
        <v>18</v>
      </c>
      <c r="I564" t="s">
        <v>93</v>
      </c>
      <c r="J564" t="s">
        <v>132</v>
      </c>
      <c r="K564">
        <v>72</v>
      </c>
      <c r="L564">
        <v>245</v>
      </c>
      <c r="M564">
        <v>20</v>
      </c>
      <c r="N564">
        <v>38</v>
      </c>
      <c r="O564">
        <v>7</v>
      </c>
      <c r="P564">
        <v>0</v>
      </c>
      <c r="Q564">
        <v>4</v>
      </c>
      <c r="R564">
        <v>13</v>
      </c>
      <c r="S564">
        <v>24</v>
      </c>
      <c r="T564">
        <v>79</v>
      </c>
      <c r="U564">
        <v>1</v>
      </c>
      <c r="V564">
        <v>0</v>
      </c>
      <c r="W564" s="9">
        <v>0.155</v>
      </c>
      <c r="X564" s="9">
        <v>0.23300000000000001</v>
      </c>
      <c r="Y564" s="9">
        <v>0.23300000000000001</v>
      </c>
      <c r="Z564" s="9">
        <v>0.46500000000000002</v>
      </c>
      <c r="AA564" s="9">
        <v>0.217</v>
      </c>
      <c r="AB564" t="str">
        <f>VLOOKUP($A564,Bat!$A$4:$A$1998,1,FALSE)</f>
        <v>C-Gary Jones18</v>
      </c>
    </row>
    <row r="565" spans="1:28" x14ac:dyDescent="0.25">
      <c r="A565" t="str">
        <f t="shared" si="8"/>
        <v>LFSergio Ríos23</v>
      </c>
      <c r="B565">
        <v>5353</v>
      </c>
      <c r="C565">
        <v>1378</v>
      </c>
      <c r="D565" t="s">
        <v>516</v>
      </c>
      <c r="E565" t="s">
        <v>502</v>
      </c>
      <c r="F565">
        <v>0</v>
      </c>
      <c r="G565" s="10">
        <v>38314</v>
      </c>
      <c r="H565">
        <v>23</v>
      </c>
      <c r="I565" t="s">
        <v>55</v>
      </c>
      <c r="J565" t="s">
        <v>132</v>
      </c>
      <c r="K565">
        <v>254</v>
      </c>
      <c r="L565">
        <v>881</v>
      </c>
      <c r="M565">
        <v>100</v>
      </c>
      <c r="N565">
        <v>177</v>
      </c>
      <c r="O565">
        <v>38</v>
      </c>
      <c r="P565">
        <v>3</v>
      </c>
      <c r="Q565">
        <v>13</v>
      </c>
      <c r="R565">
        <v>76</v>
      </c>
      <c r="S565">
        <v>110</v>
      </c>
      <c r="T565">
        <v>219</v>
      </c>
      <c r="U565">
        <v>1</v>
      </c>
      <c r="V565">
        <v>0</v>
      </c>
      <c r="W565" s="9">
        <v>0.20100000000000001</v>
      </c>
      <c r="X565" s="9">
        <v>0.29199999999999998</v>
      </c>
      <c r="Y565" s="9">
        <v>0.29499999999999998</v>
      </c>
      <c r="Z565" s="9">
        <v>0.58699999999999997</v>
      </c>
      <c r="AA565" s="9">
        <v>0.26700000000000002</v>
      </c>
      <c r="AB565" t="str">
        <f>VLOOKUP($A565,Bat!$A$4:$A$1998,1,FALSE)</f>
        <v>LFSergio Ríos23</v>
      </c>
    </row>
    <row r="566" spans="1:28" x14ac:dyDescent="0.25">
      <c r="A566" t="str">
        <f t="shared" si="8"/>
        <v>LFJoe Guthrie24</v>
      </c>
      <c r="B566">
        <v>5216</v>
      </c>
      <c r="C566">
        <v>1379</v>
      </c>
      <c r="D566" t="s">
        <v>208</v>
      </c>
      <c r="E566" t="s">
        <v>1216</v>
      </c>
      <c r="F566">
        <v>0</v>
      </c>
      <c r="G566">
        <v>38023</v>
      </c>
      <c r="H566">
        <v>24</v>
      </c>
      <c r="I566" t="s">
        <v>55</v>
      </c>
      <c r="J566" t="s">
        <v>132</v>
      </c>
      <c r="K566">
        <v>108</v>
      </c>
      <c r="L566">
        <v>277</v>
      </c>
      <c r="M566">
        <v>19</v>
      </c>
      <c r="N566">
        <v>48</v>
      </c>
      <c r="O566">
        <v>12</v>
      </c>
      <c r="P566">
        <v>1</v>
      </c>
      <c r="Q566">
        <v>3</v>
      </c>
      <c r="R566">
        <v>24</v>
      </c>
      <c r="S566">
        <v>10</v>
      </c>
      <c r="T566">
        <v>72</v>
      </c>
      <c r="U566">
        <v>7</v>
      </c>
      <c r="V566">
        <v>1</v>
      </c>
      <c r="W566" s="9">
        <v>0.17299999999999999</v>
      </c>
      <c r="X566" s="9">
        <v>0.21199999999999999</v>
      </c>
      <c r="Y566" s="9">
        <v>0.25600000000000001</v>
      </c>
      <c r="Z566" s="9">
        <v>0.46800000000000003</v>
      </c>
      <c r="AA566" s="9">
        <v>0.20799999999999999</v>
      </c>
      <c r="AB566" t="str">
        <f>VLOOKUP($A566,Bat!$A$4:$A$1998,1,FALSE)</f>
        <v>LFJoe Guthrie24</v>
      </c>
    </row>
    <row r="567" spans="1:28" x14ac:dyDescent="0.25">
      <c r="A567" t="str">
        <f t="shared" si="8"/>
        <v>C-Willie Newman18</v>
      </c>
      <c r="B567">
        <v>7501</v>
      </c>
      <c r="C567">
        <v>1380</v>
      </c>
      <c r="D567" t="s">
        <v>469</v>
      </c>
      <c r="E567" t="s">
        <v>1495</v>
      </c>
      <c r="F567">
        <v>0</v>
      </c>
      <c r="G567">
        <v>40163</v>
      </c>
      <c r="H567">
        <v>18</v>
      </c>
      <c r="I567" t="s">
        <v>93</v>
      </c>
      <c r="J567" t="s">
        <v>132</v>
      </c>
      <c r="K567">
        <v>49</v>
      </c>
      <c r="L567">
        <v>188</v>
      </c>
      <c r="M567">
        <v>12</v>
      </c>
      <c r="N567">
        <v>35</v>
      </c>
      <c r="O567">
        <v>8</v>
      </c>
      <c r="P567">
        <v>1</v>
      </c>
      <c r="Q567">
        <v>4</v>
      </c>
      <c r="R567">
        <v>23</v>
      </c>
      <c r="S567">
        <v>8</v>
      </c>
      <c r="T567">
        <v>77</v>
      </c>
      <c r="U567">
        <v>0</v>
      </c>
      <c r="V567">
        <v>0</v>
      </c>
      <c r="W567" s="9">
        <v>0.186</v>
      </c>
      <c r="X567" s="9">
        <v>0.222</v>
      </c>
      <c r="Y567" s="9">
        <v>0.30299999999999999</v>
      </c>
      <c r="Z567" s="9">
        <v>0.52500000000000002</v>
      </c>
      <c r="AA567" s="9">
        <v>0.22900000000000001</v>
      </c>
      <c r="AB567" t="str">
        <f>VLOOKUP($A567,Bat!$A$4:$A$1998,1,FALSE)</f>
        <v>C-Willie Newman18</v>
      </c>
    </row>
    <row r="568" spans="1:28" x14ac:dyDescent="0.25">
      <c r="A568" t="str">
        <f t="shared" si="8"/>
        <v>C-Randolph Inman23</v>
      </c>
      <c r="B568">
        <v>10394</v>
      </c>
      <c r="C568">
        <v>1381</v>
      </c>
      <c r="D568" t="s">
        <v>1268</v>
      </c>
      <c r="E568" t="s">
        <v>1269</v>
      </c>
      <c r="F568">
        <v>0</v>
      </c>
      <c r="G568" s="10">
        <v>38258</v>
      </c>
      <c r="H568">
        <v>23</v>
      </c>
      <c r="I568" t="s">
        <v>93</v>
      </c>
      <c r="J568" t="s">
        <v>132</v>
      </c>
      <c r="K568">
        <v>246</v>
      </c>
      <c r="L568">
        <v>915</v>
      </c>
      <c r="M568">
        <v>105</v>
      </c>
      <c r="N568">
        <v>251</v>
      </c>
      <c r="O568">
        <v>43</v>
      </c>
      <c r="P568">
        <v>0</v>
      </c>
      <c r="Q568">
        <v>17</v>
      </c>
      <c r="R568">
        <v>126</v>
      </c>
      <c r="S568">
        <v>49</v>
      </c>
      <c r="T568">
        <v>178</v>
      </c>
      <c r="U568">
        <v>0</v>
      </c>
      <c r="V568">
        <v>0</v>
      </c>
      <c r="W568" s="9">
        <v>0.27400000000000002</v>
      </c>
      <c r="X568" s="9">
        <v>0.32300000000000001</v>
      </c>
      <c r="Y568" s="9">
        <v>0.377</v>
      </c>
      <c r="Z568" s="9">
        <v>0.7</v>
      </c>
      <c r="AA568" s="9">
        <v>0.308</v>
      </c>
      <c r="AB568" t="str">
        <f>VLOOKUP($A568,Bat!$A$4:$A$1998,1,FALSE)</f>
        <v>C-Randolph Inman23</v>
      </c>
    </row>
    <row r="569" spans="1:28" x14ac:dyDescent="0.25">
      <c r="A569" t="str">
        <f t="shared" si="8"/>
        <v>C-Chris McCauley24</v>
      </c>
      <c r="B569">
        <v>5215</v>
      </c>
      <c r="C569">
        <v>1382</v>
      </c>
      <c r="D569" t="s">
        <v>212</v>
      </c>
      <c r="E569" t="s">
        <v>1420</v>
      </c>
      <c r="F569">
        <v>0</v>
      </c>
      <c r="G569" s="10">
        <v>37798</v>
      </c>
      <c r="H569">
        <v>24</v>
      </c>
      <c r="I569" t="s">
        <v>93</v>
      </c>
      <c r="J569" t="s">
        <v>132</v>
      </c>
      <c r="K569">
        <v>162</v>
      </c>
      <c r="L569">
        <v>557</v>
      </c>
      <c r="M569">
        <v>71</v>
      </c>
      <c r="N569">
        <v>124</v>
      </c>
      <c r="O569">
        <v>28</v>
      </c>
      <c r="P569">
        <v>0</v>
      </c>
      <c r="Q569">
        <v>2</v>
      </c>
      <c r="R569">
        <v>57</v>
      </c>
      <c r="S569">
        <v>50</v>
      </c>
      <c r="T569">
        <v>133</v>
      </c>
      <c r="U569">
        <v>1</v>
      </c>
      <c r="V569">
        <v>0</v>
      </c>
      <c r="W569" s="9">
        <v>0.223</v>
      </c>
      <c r="X569" s="9">
        <v>0.28999999999999998</v>
      </c>
      <c r="Y569" s="9">
        <v>0.28399999999999997</v>
      </c>
      <c r="Z569" s="9">
        <v>0.57399999999999995</v>
      </c>
      <c r="AA569" s="9">
        <v>0.26100000000000001</v>
      </c>
      <c r="AB569" t="str">
        <f>VLOOKUP($A569,Bat!$A$4:$A$1998,1,FALSE)</f>
        <v>C-Chris McCauley24</v>
      </c>
    </row>
    <row r="570" spans="1:28" x14ac:dyDescent="0.25">
      <c r="A570" t="str">
        <f t="shared" si="8"/>
        <v>3BFernando Ortega24</v>
      </c>
      <c r="B570">
        <v>5232</v>
      </c>
      <c r="C570">
        <v>1384</v>
      </c>
      <c r="D570" t="s">
        <v>234</v>
      </c>
      <c r="E570" t="s">
        <v>214</v>
      </c>
      <c r="F570">
        <v>0</v>
      </c>
      <c r="G570" s="10">
        <v>37944</v>
      </c>
      <c r="H570">
        <v>24</v>
      </c>
      <c r="I570" t="s">
        <v>76</v>
      </c>
      <c r="J570" t="s">
        <v>132</v>
      </c>
      <c r="K570">
        <v>239</v>
      </c>
      <c r="L570">
        <v>670</v>
      </c>
      <c r="M570">
        <v>66</v>
      </c>
      <c r="N570">
        <v>157</v>
      </c>
      <c r="O570">
        <v>32</v>
      </c>
      <c r="P570">
        <v>1</v>
      </c>
      <c r="Q570">
        <v>10</v>
      </c>
      <c r="R570">
        <v>89</v>
      </c>
      <c r="S570">
        <v>24</v>
      </c>
      <c r="T570">
        <v>140</v>
      </c>
      <c r="U570">
        <v>1</v>
      </c>
      <c r="V570">
        <v>0</v>
      </c>
      <c r="W570" s="9">
        <v>0.23400000000000001</v>
      </c>
      <c r="X570" s="9">
        <v>0.26800000000000002</v>
      </c>
      <c r="Y570" s="9">
        <v>0.33</v>
      </c>
      <c r="Z570" s="9">
        <v>0.59799999999999998</v>
      </c>
      <c r="AA570" s="9">
        <v>0.26400000000000001</v>
      </c>
      <c r="AB570" t="str">
        <f>VLOOKUP($A570,Bat!$A$4:$A$1998,1,FALSE)</f>
        <v>3BFernando Ortega24</v>
      </c>
    </row>
    <row r="571" spans="1:28" x14ac:dyDescent="0.25">
      <c r="A571" t="str">
        <f t="shared" si="8"/>
        <v>CFArturo Gabriel23</v>
      </c>
      <c r="B571">
        <v>10514</v>
      </c>
      <c r="C571">
        <v>1385</v>
      </c>
      <c r="D571" t="s">
        <v>629</v>
      </c>
      <c r="E571" t="s">
        <v>263</v>
      </c>
      <c r="F571">
        <v>0</v>
      </c>
      <c r="G571" s="10">
        <v>38398</v>
      </c>
      <c r="H571">
        <v>23</v>
      </c>
      <c r="I571" t="s">
        <v>81</v>
      </c>
      <c r="J571" t="s">
        <v>132</v>
      </c>
      <c r="K571">
        <v>231</v>
      </c>
      <c r="L571">
        <v>784</v>
      </c>
      <c r="M571">
        <v>90</v>
      </c>
      <c r="N571">
        <v>189</v>
      </c>
      <c r="O571">
        <v>25</v>
      </c>
      <c r="P571">
        <v>1</v>
      </c>
      <c r="Q571">
        <v>9</v>
      </c>
      <c r="R571">
        <v>93</v>
      </c>
      <c r="S571">
        <v>58</v>
      </c>
      <c r="T571">
        <v>187</v>
      </c>
      <c r="U571">
        <v>2</v>
      </c>
      <c r="V571">
        <v>2</v>
      </c>
      <c r="W571" s="9">
        <v>0.24099999999999999</v>
      </c>
      <c r="X571" s="9">
        <v>0.28999999999999998</v>
      </c>
      <c r="Y571" s="9">
        <v>0.31</v>
      </c>
      <c r="Z571" s="9">
        <v>0.6</v>
      </c>
      <c r="AA571" s="9">
        <v>0.27</v>
      </c>
      <c r="AB571" t="str">
        <f>VLOOKUP($A571,Bat!$A$4:$A$1998,1,FALSE)</f>
        <v>CFArturo Gabriel23</v>
      </c>
    </row>
    <row r="572" spans="1:28" x14ac:dyDescent="0.25">
      <c r="A572" t="str">
        <f t="shared" si="8"/>
        <v>C-Iván López24</v>
      </c>
      <c r="B572">
        <v>5033</v>
      </c>
      <c r="C572">
        <v>1386</v>
      </c>
      <c r="D572" t="s">
        <v>379</v>
      </c>
      <c r="E572" t="s">
        <v>167</v>
      </c>
      <c r="F572">
        <v>0</v>
      </c>
      <c r="G572" s="10">
        <v>37910</v>
      </c>
      <c r="H572">
        <v>24</v>
      </c>
      <c r="I572" t="s">
        <v>93</v>
      </c>
      <c r="J572" t="s">
        <v>132</v>
      </c>
      <c r="K572">
        <v>139</v>
      </c>
      <c r="L572">
        <v>499</v>
      </c>
      <c r="M572">
        <v>46</v>
      </c>
      <c r="N572">
        <v>107</v>
      </c>
      <c r="O572">
        <v>14</v>
      </c>
      <c r="P572">
        <v>0</v>
      </c>
      <c r="Q572">
        <v>4</v>
      </c>
      <c r="R572">
        <v>41</v>
      </c>
      <c r="S572">
        <v>17</v>
      </c>
      <c r="T572">
        <v>155</v>
      </c>
      <c r="U572">
        <v>0</v>
      </c>
      <c r="V572">
        <v>0</v>
      </c>
      <c r="W572" s="9">
        <v>0.214</v>
      </c>
      <c r="X572" s="9">
        <v>0.245</v>
      </c>
      <c r="Y572" s="9">
        <v>0.26700000000000002</v>
      </c>
      <c r="Z572" s="9">
        <v>0.51200000000000001</v>
      </c>
      <c r="AA572" s="9">
        <v>0.22700000000000001</v>
      </c>
      <c r="AB572" t="str">
        <f>VLOOKUP($A572,Bat!$A$4:$A$1998,1,FALSE)</f>
        <v>C-Iván López24</v>
      </c>
    </row>
    <row r="573" spans="1:28" x14ac:dyDescent="0.25">
      <c r="A573" t="str">
        <f t="shared" si="8"/>
        <v>1BShigemasa Yamada24</v>
      </c>
      <c r="B573">
        <v>9383</v>
      </c>
      <c r="C573">
        <v>1387</v>
      </c>
      <c r="D573" t="s">
        <v>1745</v>
      </c>
      <c r="E573" t="s">
        <v>640</v>
      </c>
      <c r="F573">
        <v>0</v>
      </c>
      <c r="G573">
        <v>37977</v>
      </c>
      <c r="H573">
        <v>24</v>
      </c>
      <c r="I573" t="s">
        <v>94</v>
      </c>
      <c r="J573" t="s">
        <v>132</v>
      </c>
      <c r="K573">
        <v>134</v>
      </c>
      <c r="L573">
        <v>276</v>
      </c>
      <c r="M573">
        <v>35</v>
      </c>
      <c r="N573">
        <v>71</v>
      </c>
      <c r="O573">
        <v>20</v>
      </c>
      <c r="P573">
        <v>1</v>
      </c>
      <c r="Q573">
        <v>5</v>
      </c>
      <c r="R573">
        <v>45</v>
      </c>
      <c r="S573">
        <v>22</v>
      </c>
      <c r="T573">
        <v>78</v>
      </c>
      <c r="U573">
        <v>1</v>
      </c>
      <c r="V573">
        <v>1</v>
      </c>
      <c r="W573" s="9">
        <v>0.25700000000000001</v>
      </c>
      <c r="X573" s="9">
        <v>0.33800000000000002</v>
      </c>
      <c r="Y573" s="9">
        <v>0.39100000000000001</v>
      </c>
      <c r="Z573" s="9">
        <v>0.72899999999999998</v>
      </c>
      <c r="AA573" s="9">
        <v>0.32600000000000001</v>
      </c>
      <c r="AB573" t="str">
        <f>VLOOKUP($A573,Bat!$A$4:$A$1998,1,FALSE)</f>
        <v>1BShigemasa Yamada24</v>
      </c>
    </row>
    <row r="574" spans="1:28" x14ac:dyDescent="0.25">
      <c r="A574" t="str">
        <f t="shared" si="8"/>
        <v>RFFlynn Henderson24</v>
      </c>
      <c r="B574">
        <v>4905</v>
      </c>
      <c r="C574">
        <v>1388</v>
      </c>
      <c r="D574" t="s">
        <v>551</v>
      </c>
      <c r="E574" t="s">
        <v>701</v>
      </c>
      <c r="F574">
        <v>0</v>
      </c>
      <c r="G574">
        <v>37930</v>
      </c>
      <c r="H574">
        <v>24</v>
      </c>
      <c r="I574" t="s">
        <v>73</v>
      </c>
      <c r="J574" t="s">
        <v>132</v>
      </c>
      <c r="K574">
        <v>101</v>
      </c>
      <c r="L574">
        <v>251</v>
      </c>
      <c r="M574">
        <v>21</v>
      </c>
      <c r="N574">
        <v>54</v>
      </c>
      <c r="O574">
        <v>10</v>
      </c>
      <c r="P574">
        <v>0</v>
      </c>
      <c r="Q574">
        <v>3</v>
      </c>
      <c r="R574">
        <v>29</v>
      </c>
      <c r="S574">
        <v>8</v>
      </c>
      <c r="T574">
        <v>82</v>
      </c>
      <c r="U574">
        <v>0</v>
      </c>
      <c r="V574">
        <v>0</v>
      </c>
      <c r="W574" s="9">
        <v>0.215</v>
      </c>
      <c r="X574" s="9">
        <v>0.25800000000000001</v>
      </c>
      <c r="Y574" s="9">
        <v>0.29099999999999998</v>
      </c>
      <c r="Z574" s="9">
        <v>0.54900000000000004</v>
      </c>
      <c r="AA574" s="9">
        <v>0.245</v>
      </c>
      <c r="AB574" t="str">
        <f>VLOOKUP($A574,Bat!$A$4:$A$1998,1,FALSE)</f>
        <v>RFFlynn Henderson24</v>
      </c>
    </row>
    <row r="575" spans="1:28" x14ac:dyDescent="0.25">
      <c r="A575" t="str">
        <f t="shared" si="8"/>
        <v>RFDoyle Phillips24</v>
      </c>
      <c r="B575">
        <v>5546</v>
      </c>
      <c r="C575">
        <v>1389</v>
      </c>
      <c r="D575" t="s">
        <v>870</v>
      </c>
      <c r="E575" t="s">
        <v>226</v>
      </c>
      <c r="F575">
        <v>0</v>
      </c>
      <c r="G575" s="10">
        <v>38074</v>
      </c>
      <c r="H575">
        <v>24</v>
      </c>
      <c r="I575" t="s">
        <v>73</v>
      </c>
      <c r="J575" t="s">
        <v>132</v>
      </c>
      <c r="K575">
        <v>250</v>
      </c>
      <c r="L575">
        <v>608</v>
      </c>
      <c r="M575">
        <v>72</v>
      </c>
      <c r="N575">
        <v>129</v>
      </c>
      <c r="O575">
        <v>17</v>
      </c>
      <c r="P575">
        <v>5</v>
      </c>
      <c r="Q575">
        <v>1</v>
      </c>
      <c r="R575">
        <v>62</v>
      </c>
      <c r="S575">
        <v>13</v>
      </c>
      <c r="T575">
        <v>135</v>
      </c>
      <c r="U575">
        <v>16</v>
      </c>
      <c r="V575">
        <v>4</v>
      </c>
      <c r="W575" s="9">
        <v>0.21199999999999999</v>
      </c>
      <c r="X575" s="9">
        <v>0.23400000000000001</v>
      </c>
      <c r="Y575" s="9">
        <v>0.26200000000000001</v>
      </c>
      <c r="Z575" s="9">
        <v>0.496</v>
      </c>
      <c r="AA575" s="9">
        <v>0.216</v>
      </c>
      <c r="AB575" t="str">
        <f>VLOOKUP($A575,Bat!$A$4:$A$1998,1,FALSE)</f>
        <v>RFDoyle Phillips24</v>
      </c>
    </row>
    <row r="576" spans="1:28" x14ac:dyDescent="0.25">
      <c r="A576" t="str">
        <f t="shared" si="8"/>
        <v>C-Pedro Lara23</v>
      </c>
      <c r="B576">
        <v>10299</v>
      </c>
      <c r="C576">
        <v>1390</v>
      </c>
      <c r="D576" t="s">
        <v>203</v>
      </c>
      <c r="E576" t="s">
        <v>607</v>
      </c>
      <c r="F576">
        <v>1800000</v>
      </c>
      <c r="G576" s="10">
        <v>38155</v>
      </c>
      <c r="H576">
        <v>23</v>
      </c>
      <c r="I576" t="s">
        <v>93</v>
      </c>
      <c r="J576" t="s">
        <v>132</v>
      </c>
      <c r="K576">
        <v>121</v>
      </c>
      <c r="L576">
        <v>454</v>
      </c>
      <c r="M576">
        <v>61</v>
      </c>
      <c r="N576">
        <v>120</v>
      </c>
      <c r="O576">
        <v>25</v>
      </c>
      <c r="P576">
        <v>0</v>
      </c>
      <c r="Q576">
        <v>14</v>
      </c>
      <c r="R576">
        <v>70</v>
      </c>
      <c r="S576">
        <v>24</v>
      </c>
      <c r="T576">
        <v>117</v>
      </c>
      <c r="U576">
        <v>0</v>
      </c>
      <c r="V576">
        <v>0</v>
      </c>
      <c r="W576" s="9">
        <v>0.26400000000000001</v>
      </c>
      <c r="X576" s="9">
        <v>0.30399999999999999</v>
      </c>
      <c r="Y576" s="9">
        <v>0.41199999999999998</v>
      </c>
      <c r="Z576" s="9">
        <v>0.71599999999999997</v>
      </c>
      <c r="AA576" s="9">
        <v>0.311</v>
      </c>
      <c r="AB576" t="str">
        <f>VLOOKUP($A576,Bat!$A$4:$A$1998,1,FALSE)</f>
        <v>C-Pedro Lara23</v>
      </c>
    </row>
    <row r="577" spans="1:28" x14ac:dyDescent="0.25">
      <c r="A577" t="str">
        <f t="shared" si="8"/>
        <v>1BLuke Taylor21</v>
      </c>
      <c r="B577">
        <v>8149</v>
      </c>
      <c r="D577" t="s">
        <v>575</v>
      </c>
      <c r="E577" t="s">
        <v>461</v>
      </c>
      <c r="G577" s="10">
        <v>39008</v>
      </c>
      <c r="H577">
        <v>21</v>
      </c>
      <c r="I577" t="s">
        <v>94</v>
      </c>
      <c r="AB577" t="str">
        <f>VLOOKUP($A577,Bat!$A$4:$A$1998,1,FALSE)</f>
        <v>1BLuke Taylor21</v>
      </c>
    </row>
    <row r="578" spans="1:28" x14ac:dyDescent="0.25">
      <c r="W578" s="9"/>
      <c r="X578" s="9"/>
      <c r="Y578" s="9"/>
      <c r="Z578" s="9"/>
      <c r="AA578" s="9"/>
    </row>
  </sheetData>
  <autoFilter ref="A1:AB578">
    <sortState ref="A2:AB578">
      <sortCondition ref="C2:C578"/>
      <sortCondition ref="E2:E578"/>
      <sortCondition ref="D2:D578"/>
    </sortState>
  </autoFilter>
  <sortState ref="A8:AB576">
    <sortCondition ref="E2:E576"/>
    <sortCondition ref="D2:D57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BvP</vt:lpstr>
      <vt:lpstr>Bat</vt:lpstr>
      <vt:lpstr>Pit</vt:lpstr>
      <vt:lpstr>Draft List</vt:lpstr>
      <vt:lpstr>Results37</vt:lpstr>
      <vt:lpstr>Con</vt:lpstr>
      <vt:lpstr>Salary Pivot</vt:lpstr>
      <vt:lpstr>COND</vt:lpstr>
      <vt:lpstr>draft_listing_batters_stats</vt:lpstr>
      <vt:lpstr>draft_listing_pitchers_stats</vt:lpstr>
      <vt:lpstr>Bonuses</vt:lpstr>
      <vt:lpstr>Sheet1</vt:lpstr>
    </vt:vector>
  </TitlesOfParts>
  <Company>Providence Health &amp; Services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Esselink</dc:creator>
  <cp:lastModifiedBy>Esselink, Frank</cp:lastModifiedBy>
  <dcterms:created xsi:type="dcterms:W3CDTF">2012-09-14T15:39:02Z</dcterms:created>
  <dcterms:modified xsi:type="dcterms:W3CDTF">2019-06-18T20:22:05Z</dcterms:modified>
</cp:coreProperties>
</file>